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mc:AlternateContent xmlns:mc="http://schemas.openxmlformats.org/markup-compatibility/2006">
    <mc:Choice Requires="x15">
      <x15ac:absPath xmlns:x15ac="http://schemas.microsoft.com/office/spreadsheetml/2010/11/ac" url="S:\Apportionment\Michelle\2020 session models\MYT\"/>
    </mc:Choice>
  </mc:AlternateContent>
  <xr:revisionPtr revIDLastSave="0" documentId="13_ncr:1_{34458B46-1027-4A72-ACBA-76C1C88603F0}" xr6:coauthVersionLast="45" xr6:coauthVersionMax="45" xr10:uidLastSave="{00000000-0000-0000-0000-000000000000}"/>
  <workbookProtection workbookAlgorithmName="SHA-512" workbookHashValue="x3prRfe7dh0vbEBw9J3eZ2ViFf72UDLqHGw6TUzyf2GPWcKYrXMhe3NOS6TLmDY62uu4f07SJJ7mOpj66iazIg==" workbookSaltValue="KA5+s0OWx/JStz95pkkxwA==" workbookSpinCount="100000" lockStructure="1"/>
  <bookViews>
    <workbookView xWindow="-120" yWindow="-120" windowWidth="29040" windowHeight="15840" xr2:uid="{00000000-000D-0000-FFFF-FFFF00000000}"/>
  </bookViews>
  <sheets>
    <sheet name="Totals Disclaimer" sheetId="79" r:id="rId1"/>
    <sheet name="Notes and Budget Drivers" sheetId="82" r:id="rId2"/>
    <sheet name="summary" sheetId="32" r:id="rId3"/>
    <sheet name="holdharmless" sheetId="118" r:id="rId4"/>
    <sheet name="Enroll and AV Projections" sheetId="83" r:id="rId5"/>
    <sheet name="Per Pupil Rate" sheetId="54" state="hidden" r:id="rId6"/>
    <sheet name="SpED" sheetId="78" state="hidden" r:id="rId7"/>
    <sheet name="SEBB" sheetId="77" state="hidden" r:id="rId8"/>
    <sheet name="Proto Model Changes" sheetId="76" state="hidden" r:id="rId9"/>
    <sheet name="Jan 2020 Apport Enroll" sheetId="33" state="hidden" r:id="rId10"/>
    <sheet name="Maintenance" sheetId="36" state="hidden" r:id="rId11"/>
    <sheet name="Supplemental" sheetId="133" state="hidden" r:id="rId12"/>
    <sheet name="ExcessLevy" sheetId="49" state="hidden" r:id="rId13"/>
    <sheet name="Maintenance CL " sheetId="16" state="hidden" r:id="rId14"/>
    <sheet name="Supplemental CL" sheetId="134" state="hidden" r:id="rId15"/>
    <sheet name="ExcessLevy CL" sheetId="25" state="hidden" r:id="rId16"/>
    <sheet name="2020-21 enroll CL" sheetId="20" state="hidden" r:id="rId17"/>
    <sheet name="2021-22 enroll CL" sheetId="119" state="hidden" r:id="rId18"/>
    <sheet name="2022-23 enroll CL" sheetId="7" state="hidden" r:id="rId19"/>
    <sheet name="Maintenance F195F" sheetId="124" state="hidden" r:id="rId20"/>
    <sheet name="Supplemental F195F" sheetId="135" state="hidden" r:id="rId21"/>
    <sheet name="ExcessLevy F195F" sheetId="126" state="hidden" r:id="rId22"/>
    <sheet name="2020-21 enroll F195F" sheetId="122" state="hidden" r:id="rId23"/>
    <sheet name="2021-22 enroll F195F" sheetId="136" state="hidden" r:id="rId24"/>
    <sheet name="2022-23 enroll F195F" sheetId="123" state="hidden" r:id="rId25"/>
    <sheet name="Jan 2020 Apport" sheetId="1" state="hidden" r:id="rId26"/>
    <sheet name="School Year 2019-2020" sheetId="55" state="hidden" r:id="rId27"/>
    <sheet name="School Year 2019-20 SPED coop" sheetId="113" state="hidden" r:id="rId28"/>
  </sheets>
  <externalReferences>
    <externalReference r:id="rId29"/>
    <externalReference r:id="rId30"/>
    <externalReference r:id="rId31"/>
    <externalReference r:id="rId32"/>
  </externalReferences>
  <definedNames>
    <definedName name="__123Graph_A" localSheetId="16" hidden="1">[1]App!#REF!</definedName>
    <definedName name="__123Graph_A" localSheetId="22" hidden="1">[1]App!#REF!</definedName>
    <definedName name="__123Graph_A" localSheetId="17" hidden="1">[1]App!#REF!</definedName>
    <definedName name="__123Graph_A" localSheetId="23" hidden="1">[1]App!#REF!</definedName>
    <definedName name="__123Graph_A" localSheetId="24" hidden="1">[1]App!#REF!</definedName>
    <definedName name="__123Graph_A" localSheetId="12" hidden="1">[1]App!#REF!</definedName>
    <definedName name="__123Graph_A" localSheetId="15" hidden="1">[1]App!#REF!</definedName>
    <definedName name="__123Graph_A" localSheetId="21" hidden="1">[1]App!#REF!</definedName>
    <definedName name="__123Graph_A" localSheetId="3" hidden="1">[1]App!#REF!</definedName>
    <definedName name="__123Graph_A" localSheetId="9" hidden="1">[1]App!#REF!</definedName>
    <definedName name="__123Graph_A" localSheetId="10" hidden="1">[1]App!#REF!</definedName>
    <definedName name="__123Graph_A" localSheetId="19" hidden="1">[1]App!#REF!</definedName>
    <definedName name="__123Graph_A" localSheetId="8" hidden="1">[1]App!#REF!</definedName>
    <definedName name="__123Graph_A" localSheetId="6" hidden="1">[1]App!#REF!</definedName>
    <definedName name="__123Graph_A" localSheetId="11" hidden="1">[1]App!#REF!</definedName>
    <definedName name="__123Graph_A" localSheetId="14" hidden="1">[1]App!#REF!</definedName>
    <definedName name="__123Graph_A" localSheetId="20" hidden="1">[1]App!#REF!</definedName>
    <definedName name="__123Graph_A" hidden="1">[1]App!#REF!</definedName>
    <definedName name="__123Graph_ABBO1" localSheetId="16" hidden="1">#REF!</definedName>
    <definedName name="__123Graph_ABBO1" localSheetId="22" hidden="1">#REF!</definedName>
    <definedName name="__123Graph_ABBO1" localSheetId="17" hidden="1">#REF!</definedName>
    <definedName name="__123Graph_ABBO1" localSheetId="23" hidden="1">#REF!</definedName>
    <definedName name="__123Graph_ABBO1" localSheetId="24" hidden="1">#REF!</definedName>
    <definedName name="__123Graph_ABBO1" localSheetId="12" hidden="1">#REF!</definedName>
    <definedName name="__123Graph_ABBO1" localSheetId="15" hidden="1">#REF!</definedName>
    <definedName name="__123Graph_ABBO1" localSheetId="21" hidden="1">#REF!</definedName>
    <definedName name="__123Graph_ABBO1" localSheetId="3" hidden="1">#REF!</definedName>
    <definedName name="__123Graph_ABBO1" localSheetId="9" hidden="1">#REF!</definedName>
    <definedName name="__123Graph_ABBO1" localSheetId="10" hidden="1">#REF!</definedName>
    <definedName name="__123Graph_ABBO1" localSheetId="19" hidden="1">#REF!</definedName>
    <definedName name="__123Graph_ABBO1" localSheetId="8" hidden="1">#REF!</definedName>
    <definedName name="__123Graph_ABBO1" localSheetId="6" hidden="1">#REF!</definedName>
    <definedName name="__123Graph_ABBO1" localSheetId="2" hidden="1">#REF!</definedName>
    <definedName name="__123Graph_ABBO1" localSheetId="11" hidden="1">#REF!</definedName>
    <definedName name="__123Graph_ABBO1" localSheetId="14" hidden="1">#REF!</definedName>
    <definedName name="__123Graph_ABBO1" localSheetId="20" hidden="1">#REF!</definedName>
    <definedName name="__123Graph_ABBO1" hidden="1">#REF!</definedName>
    <definedName name="__123Graph_ADOR1" localSheetId="16" hidden="1">#REF!</definedName>
    <definedName name="__123Graph_ADOR1" localSheetId="22" hidden="1">#REF!</definedName>
    <definedName name="__123Graph_ADOR1" localSheetId="17" hidden="1">#REF!</definedName>
    <definedName name="__123Graph_ADOR1" localSheetId="23" hidden="1">#REF!</definedName>
    <definedName name="__123Graph_ADOR1" localSheetId="24" hidden="1">#REF!</definedName>
    <definedName name="__123Graph_ADOR1" localSheetId="12" hidden="1">#REF!</definedName>
    <definedName name="__123Graph_ADOR1" localSheetId="15" hidden="1">#REF!</definedName>
    <definedName name="__123Graph_ADOR1" localSheetId="21" hidden="1">#REF!</definedName>
    <definedName name="__123Graph_ADOR1" localSheetId="3" hidden="1">#REF!</definedName>
    <definedName name="__123Graph_ADOR1" localSheetId="9" hidden="1">#REF!</definedName>
    <definedName name="__123Graph_ADOR1" localSheetId="10" hidden="1">#REF!</definedName>
    <definedName name="__123Graph_ADOR1" localSheetId="19" hidden="1">#REF!</definedName>
    <definedName name="__123Graph_ADOR1" localSheetId="8" hidden="1">#REF!</definedName>
    <definedName name="__123Graph_ADOR1" localSheetId="6" hidden="1">#REF!</definedName>
    <definedName name="__123Graph_ADOR1" localSheetId="2" hidden="1">#REF!</definedName>
    <definedName name="__123Graph_ADOR1" localSheetId="11" hidden="1">#REF!</definedName>
    <definedName name="__123Graph_ADOR1" localSheetId="14" hidden="1">#REF!</definedName>
    <definedName name="__123Graph_ADOR1" localSheetId="20" hidden="1">#REF!</definedName>
    <definedName name="__123Graph_ADOR1" hidden="1">#REF!</definedName>
    <definedName name="__123Graph_AESTATE1" localSheetId="16" hidden="1">#REF!</definedName>
    <definedName name="__123Graph_AESTATE1" localSheetId="22" hidden="1">#REF!</definedName>
    <definedName name="__123Graph_AESTATE1" localSheetId="17" hidden="1">#REF!</definedName>
    <definedName name="__123Graph_AESTATE1" localSheetId="23" hidden="1">#REF!</definedName>
    <definedName name="__123Graph_AESTATE1" localSheetId="24" hidden="1">#REF!</definedName>
    <definedName name="__123Graph_AESTATE1" localSheetId="12" hidden="1">#REF!</definedName>
    <definedName name="__123Graph_AESTATE1" localSheetId="15" hidden="1">#REF!</definedName>
    <definedName name="__123Graph_AESTATE1" localSheetId="21" hidden="1">#REF!</definedName>
    <definedName name="__123Graph_AESTATE1" localSheetId="3" hidden="1">#REF!</definedName>
    <definedName name="__123Graph_AESTATE1" localSheetId="9" hidden="1">#REF!</definedName>
    <definedName name="__123Graph_AESTATE1" localSheetId="10" hidden="1">#REF!</definedName>
    <definedName name="__123Graph_AESTATE1" localSheetId="19" hidden="1">#REF!</definedName>
    <definedName name="__123Graph_AESTATE1" localSheetId="8" hidden="1">#REF!</definedName>
    <definedName name="__123Graph_AESTATE1" localSheetId="6" hidden="1">#REF!</definedName>
    <definedName name="__123Graph_AESTATE1" localSheetId="2" hidden="1">#REF!</definedName>
    <definedName name="__123Graph_AESTATE1" localSheetId="11" hidden="1">#REF!</definedName>
    <definedName name="__123Graph_AESTATE1" localSheetId="14" hidden="1">#REF!</definedName>
    <definedName name="__123Graph_AESTATE1" localSheetId="20" hidden="1">#REF!</definedName>
    <definedName name="__123Graph_AESTATE1" hidden="1">#REF!</definedName>
    <definedName name="__123Graph_ANONREVACT1" localSheetId="16" hidden="1">#REF!</definedName>
    <definedName name="__123Graph_ANONREVACT1" localSheetId="22" hidden="1">#REF!</definedName>
    <definedName name="__123Graph_ANONREVACT1" localSheetId="17" hidden="1">#REF!</definedName>
    <definedName name="__123Graph_ANONREVACT1" localSheetId="23" hidden="1">#REF!</definedName>
    <definedName name="__123Graph_ANONREVACT1" localSheetId="24" hidden="1">#REF!</definedName>
    <definedName name="__123Graph_ANONREVACT1" localSheetId="12" hidden="1">#REF!</definedName>
    <definedName name="__123Graph_ANONREVACT1" localSheetId="15" hidden="1">#REF!</definedName>
    <definedName name="__123Graph_ANONREVACT1" localSheetId="21" hidden="1">#REF!</definedName>
    <definedName name="__123Graph_ANONREVACT1" localSheetId="3" hidden="1">#REF!</definedName>
    <definedName name="__123Graph_ANONREVACT1" localSheetId="9" hidden="1">#REF!</definedName>
    <definedName name="__123Graph_ANONREVACT1" localSheetId="10" hidden="1">#REF!</definedName>
    <definedName name="__123Graph_ANONREVACT1" localSheetId="19" hidden="1">#REF!</definedName>
    <definedName name="__123Graph_ANONREVACT1" localSheetId="8" hidden="1">#REF!</definedName>
    <definedName name="__123Graph_ANONREVACT1" localSheetId="6" hidden="1">#REF!</definedName>
    <definedName name="__123Graph_ANONREVACT1" localSheetId="11" hidden="1">#REF!</definedName>
    <definedName name="__123Graph_ANONREVACT1" localSheetId="14" hidden="1">#REF!</definedName>
    <definedName name="__123Graph_ANONREVACT1" localSheetId="20" hidden="1">#REF!</definedName>
    <definedName name="__123Graph_ANONREVACT1" hidden="1">#REF!</definedName>
    <definedName name="__123Graph_APU1" localSheetId="16" hidden="1">#REF!</definedName>
    <definedName name="__123Graph_APU1" localSheetId="22" hidden="1">#REF!</definedName>
    <definedName name="__123Graph_APU1" localSheetId="17" hidden="1">#REF!</definedName>
    <definedName name="__123Graph_APU1" localSheetId="23" hidden="1">#REF!</definedName>
    <definedName name="__123Graph_APU1" localSheetId="24" hidden="1">#REF!</definedName>
    <definedName name="__123Graph_APU1" localSheetId="12" hidden="1">#REF!</definedName>
    <definedName name="__123Graph_APU1" localSheetId="15" hidden="1">#REF!</definedName>
    <definedName name="__123Graph_APU1" localSheetId="21" hidden="1">#REF!</definedName>
    <definedName name="__123Graph_APU1" localSheetId="3" hidden="1">#REF!</definedName>
    <definedName name="__123Graph_APU1" localSheetId="9" hidden="1">#REF!</definedName>
    <definedName name="__123Graph_APU1" localSheetId="10" hidden="1">#REF!</definedName>
    <definedName name="__123Graph_APU1" localSheetId="19" hidden="1">#REF!</definedName>
    <definedName name="__123Graph_APU1" localSheetId="8" hidden="1">#REF!</definedName>
    <definedName name="__123Graph_APU1" localSheetId="6" hidden="1">#REF!</definedName>
    <definedName name="__123Graph_APU1" localSheetId="11" hidden="1">#REF!</definedName>
    <definedName name="__123Graph_APU1" localSheetId="14" hidden="1">#REF!</definedName>
    <definedName name="__123Graph_APU1" localSheetId="20" hidden="1">#REF!</definedName>
    <definedName name="__123Graph_APU1" hidden="1">#REF!</definedName>
    <definedName name="__123Graph_AREET" localSheetId="16" hidden="1">#REF!</definedName>
    <definedName name="__123Graph_AREET" localSheetId="22" hidden="1">#REF!</definedName>
    <definedName name="__123Graph_AREET" localSheetId="17" hidden="1">#REF!</definedName>
    <definedName name="__123Graph_AREET" localSheetId="23" hidden="1">#REF!</definedName>
    <definedName name="__123Graph_AREET" localSheetId="24" hidden="1">#REF!</definedName>
    <definedName name="__123Graph_AREET" localSheetId="12" hidden="1">#REF!</definedName>
    <definedName name="__123Graph_AREET" localSheetId="15" hidden="1">#REF!</definedName>
    <definedName name="__123Graph_AREET" localSheetId="21" hidden="1">#REF!</definedName>
    <definedName name="__123Graph_AREET" localSheetId="3" hidden="1">#REF!</definedName>
    <definedName name="__123Graph_AREET" localSheetId="9" hidden="1">#REF!</definedName>
    <definedName name="__123Graph_AREET" localSheetId="10" hidden="1">#REF!</definedName>
    <definedName name="__123Graph_AREET" localSheetId="19" hidden="1">#REF!</definedName>
    <definedName name="__123Graph_AREET" localSheetId="8" hidden="1">#REF!</definedName>
    <definedName name="__123Graph_AREET" localSheetId="6" hidden="1">#REF!</definedName>
    <definedName name="__123Graph_AREET" localSheetId="11" hidden="1">#REF!</definedName>
    <definedName name="__123Graph_AREET" localSheetId="14" hidden="1">#REF!</definedName>
    <definedName name="__123Graph_AREET" localSheetId="20" hidden="1">#REF!</definedName>
    <definedName name="__123Graph_AREET" hidden="1">#REF!</definedName>
    <definedName name="__123Graph_AREET2" localSheetId="16" hidden="1">#REF!</definedName>
    <definedName name="__123Graph_AREET2" localSheetId="22" hidden="1">#REF!</definedName>
    <definedName name="__123Graph_AREET2" localSheetId="17" hidden="1">#REF!</definedName>
    <definedName name="__123Graph_AREET2" localSheetId="23" hidden="1">#REF!</definedName>
    <definedName name="__123Graph_AREET2" localSheetId="24" hidden="1">#REF!</definedName>
    <definedName name="__123Graph_AREET2" localSheetId="12" hidden="1">#REF!</definedName>
    <definedName name="__123Graph_AREET2" localSheetId="15" hidden="1">#REF!</definedName>
    <definedName name="__123Graph_AREET2" localSheetId="21" hidden="1">#REF!</definedName>
    <definedName name="__123Graph_AREET2" localSheetId="3" hidden="1">#REF!</definedName>
    <definedName name="__123Graph_AREET2" localSheetId="9" hidden="1">#REF!</definedName>
    <definedName name="__123Graph_AREET2" localSheetId="10" hidden="1">#REF!</definedName>
    <definedName name="__123Graph_AREET2" localSheetId="19" hidden="1">#REF!</definedName>
    <definedName name="__123Graph_AREET2" localSheetId="8" hidden="1">#REF!</definedName>
    <definedName name="__123Graph_AREET2" localSheetId="6" hidden="1">#REF!</definedName>
    <definedName name="__123Graph_AREET2" localSheetId="11" hidden="1">#REF!</definedName>
    <definedName name="__123Graph_AREET2" localSheetId="14" hidden="1">#REF!</definedName>
    <definedName name="__123Graph_AREET2" localSheetId="20" hidden="1">#REF!</definedName>
    <definedName name="__123Graph_AREET2" hidden="1">#REF!</definedName>
    <definedName name="__123Graph_ARST1" localSheetId="16" hidden="1">#REF!</definedName>
    <definedName name="__123Graph_ARST1" localSheetId="22" hidden="1">#REF!</definedName>
    <definedName name="__123Graph_ARST1" localSheetId="17" hidden="1">#REF!</definedName>
    <definedName name="__123Graph_ARST1" localSheetId="23" hidden="1">#REF!</definedName>
    <definedName name="__123Graph_ARST1" localSheetId="24" hidden="1">#REF!</definedName>
    <definedName name="__123Graph_ARST1" localSheetId="12" hidden="1">#REF!</definedName>
    <definedName name="__123Graph_ARST1" localSheetId="15" hidden="1">#REF!</definedName>
    <definedName name="__123Graph_ARST1" localSheetId="21" hidden="1">#REF!</definedName>
    <definedName name="__123Graph_ARST1" localSheetId="3" hidden="1">#REF!</definedName>
    <definedName name="__123Graph_ARST1" localSheetId="9" hidden="1">#REF!</definedName>
    <definedName name="__123Graph_ARST1" localSheetId="10" hidden="1">#REF!</definedName>
    <definedName name="__123Graph_ARST1" localSheetId="19" hidden="1">#REF!</definedName>
    <definedName name="__123Graph_ARST1" localSheetId="8" hidden="1">#REF!</definedName>
    <definedName name="__123Graph_ARST1" localSheetId="6" hidden="1">#REF!</definedName>
    <definedName name="__123Graph_ARST1" localSheetId="11" hidden="1">#REF!</definedName>
    <definedName name="__123Graph_ARST1" localSheetId="14" hidden="1">#REF!</definedName>
    <definedName name="__123Graph_ARST1" localSheetId="20" hidden="1">#REF!</definedName>
    <definedName name="__123Graph_ARST1" hidden="1">#REF!</definedName>
    <definedName name="__123Graph_B" localSheetId="16" hidden="1">#REF!</definedName>
    <definedName name="__123Graph_B" localSheetId="22" hidden="1">#REF!</definedName>
    <definedName name="__123Graph_B" localSheetId="17" hidden="1">#REF!</definedName>
    <definedName name="__123Graph_B" localSheetId="23" hidden="1">#REF!</definedName>
    <definedName name="__123Graph_B" localSheetId="24" hidden="1">#REF!</definedName>
    <definedName name="__123Graph_B" localSheetId="12" hidden="1">#REF!</definedName>
    <definedName name="__123Graph_B" localSheetId="15" hidden="1">#REF!</definedName>
    <definedName name="__123Graph_B" localSheetId="21" hidden="1">#REF!</definedName>
    <definedName name="__123Graph_B" localSheetId="3" hidden="1">#REF!</definedName>
    <definedName name="__123Graph_B" localSheetId="9" hidden="1">#REF!</definedName>
    <definedName name="__123Graph_B" localSheetId="10" hidden="1">#REF!</definedName>
    <definedName name="__123Graph_B" localSheetId="19" hidden="1">#REF!</definedName>
    <definedName name="__123Graph_B" localSheetId="8" hidden="1">#REF!</definedName>
    <definedName name="__123Graph_B" localSheetId="6" hidden="1">#REF!</definedName>
    <definedName name="__123Graph_B" localSheetId="11" hidden="1">#REF!</definedName>
    <definedName name="__123Graph_B" localSheetId="14" hidden="1">#REF!</definedName>
    <definedName name="__123Graph_B" localSheetId="20" hidden="1">#REF!</definedName>
    <definedName name="__123Graph_B" hidden="1">#REF!</definedName>
    <definedName name="__123Graph_C" localSheetId="16" hidden="1">[1]App!#REF!</definedName>
    <definedName name="__123Graph_C" localSheetId="22" hidden="1">[1]App!#REF!</definedName>
    <definedName name="__123Graph_C" localSheetId="17" hidden="1">[1]App!#REF!</definedName>
    <definedName name="__123Graph_C" localSheetId="23" hidden="1">[1]App!#REF!</definedName>
    <definedName name="__123Graph_C" localSheetId="24" hidden="1">[1]App!#REF!</definedName>
    <definedName name="__123Graph_C" localSheetId="12" hidden="1">[1]App!#REF!</definedName>
    <definedName name="__123Graph_C" localSheetId="15" hidden="1">[1]App!#REF!</definedName>
    <definedName name="__123Graph_C" localSheetId="21" hidden="1">[1]App!#REF!</definedName>
    <definedName name="__123Graph_C" localSheetId="3" hidden="1">[1]App!#REF!</definedName>
    <definedName name="__123Graph_C" localSheetId="9" hidden="1">[1]App!#REF!</definedName>
    <definedName name="__123Graph_C" localSheetId="10" hidden="1">[1]App!#REF!</definedName>
    <definedName name="__123Graph_C" localSheetId="19" hidden="1">[1]App!#REF!</definedName>
    <definedName name="__123Graph_C" localSheetId="8" hidden="1">[1]App!#REF!</definedName>
    <definedName name="__123Graph_C" localSheetId="6" hidden="1">[1]App!#REF!</definedName>
    <definedName name="__123Graph_C" localSheetId="2" hidden="1">[1]App!#REF!</definedName>
    <definedName name="__123Graph_C" localSheetId="11" hidden="1">[1]App!#REF!</definedName>
    <definedName name="__123Graph_C" localSheetId="14" hidden="1">[1]App!#REF!</definedName>
    <definedName name="__123Graph_C" localSheetId="20" hidden="1">[1]App!#REF!</definedName>
    <definedName name="__123Graph_C" hidden="1">[1]App!#REF!</definedName>
    <definedName name="__123Graph_E" localSheetId="16" hidden="1">[2]Apportionment!#REF!</definedName>
    <definedName name="__123Graph_E" localSheetId="22" hidden="1">[2]Apportionment!#REF!</definedName>
    <definedName name="__123Graph_E" localSheetId="17" hidden="1">[2]Apportionment!#REF!</definedName>
    <definedName name="__123Graph_E" localSheetId="23" hidden="1">[2]Apportionment!#REF!</definedName>
    <definedName name="__123Graph_E" localSheetId="24" hidden="1">[2]Apportionment!#REF!</definedName>
    <definedName name="__123Graph_E" localSheetId="12" hidden="1">[2]Apportionment!#REF!</definedName>
    <definedName name="__123Graph_E" localSheetId="15" hidden="1">[2]Apportionment!#REF!</definedName>
    <definedName name="__123Graph_E" localSheetId="21" hidden="1">[2]Apportionment!#REF!</definedName>
    <definedName name="__123Graph_E" localSheetId="3" hidden="1">[2]Apportionment!#REF!</definedName>
    <definedName name="__123Graph_E" localSheetId="9" hidden="1">[2]Apportionment!#REF!</definedName>
    <definedName name="__123Graph_E" localSheetId="10" hidden="1">[2]Apportionment!#REF!</definedName>
    <definedName name="__123Graph_E" localSheetId="19" hidden="1">[2]Apportionment!#REF!</definedName>
    <definedName name="__123Graph_E" localSheetId="8" hidden="1">[2]Apportionment!#REF!</definedName>
    <definedName name="__123Graph_E" localSheetId="6" hidden="1">[2]Apportionment!#REF!</definedName>
    <definedName name="__123Graph_E" localSheetId="2" hidden="1">[2]Apportionment!#REF!</definedName>
    <definedName name="__123Graph_E" localSheetId="11" hidden="1">[2]Apportionment!#REF!</definedName>
    <definedName name="__123Graph_E" localSheetId="14" hidden="1">[2]Apportionment!#REF!</definedName>
    <definedName name="__123Graph_E" localSheetId="20" hidden="1">[2]Apportionment!#REF!</definedName>
    <definedName name="__123Graph_E" hidden="1">[2]Apportionment!#REF!</definedName>
    <definedName name="__123Graph_F" localSheetId="16" hidden="1">[2]Apportionment!#REF!</definedName>
    <definedName name="__123Graph_F" localSheetId="22" hidden="1">[2]Apportionment!#REF!</definedName>
    <definedName name="__123Graph_F" localSheetId="17" hidden="1">[2]Apportionment!#REF!</definedName>
    <definedName name="__123Graph_F" localSheetId="23" hidden="1">[2]Apportionment!#REF!</definedName>
    <definedName name="__123Graph_F" localSheetId="24" hidden="1">[2]Apportionment!#REF!</definedName>
    <definedName name="__123Graph_F" localSheetId="12" hidden="1">[2]Apportionment!#REF!</definedName>
    <definedName name="__123Graph_F" localSheetId="15" hidden="1">[2]Apportionment!#REF!</definedName>
    <definedName name="__123Graph_F" localSheetId="21" hidden="1">[2]Apportionment!#REF!</definedName>
    <definedName name="__123Graph_F" localSheetId="3" hidden="1">[2]Apportionment!#REF!</definedName>
    <definedName name="__123Graph_F" localSheetId="9" hidden="1">[2]Apportionment!#REF!</definedName>
    <definedName name="__123Graph_F" localSheetId="10" hidden="1">[2]Apportionment!#REF!</definedName>
    <definedName name="__123Graph_F" localSheetId="19" hidden="1">[2]Apportionment!#REF!</definedName>
    <definedName name="__123Graph_F" localSheetId="8" hidden="1">[2]Apportionment!#REF!</definedName>
    <definedName name="__123Graph_F" localSheetId="6" hidden="1">[2]Apportionment!#REF!</definedName>
    <definedName name="__123Graph_F" localSheetId="2" hidden="1">[2]Apportionment!#REF!</definedName>
    <definedName name="__123Graph_F" localSheetId="11" hidden="1">[2]Apportionment!#REF!</definedName>
    <definedName name="__123Graph_F" localSheetId="14" hidden="1">[2]Apportionment!#REF!</definedName>
    <definedName name="__123Graph_F" localSheetId="20" hidden="1">[2]Apportionment!#REF!</definedName>
    <definedName name="__123Graph_F" hidden="1">[2]Apportionment!#REF!</definedName>
    <definedName name="__123Graph_LBL_A" localSheetId="16" hidden="1">#REF!</definedName>
    <definedName name="__123Graph_LBL_A" localSheetId="22" hidden="1">#REF!</definedName>
    <definedName name="__123Graph_LBL_A" localSheetId="17" hidden="1">#REF!</definedName>
    <definedName name="__123Graph_LBL_A" localSheetId="23" hidden="1">#REF!</definedName>
    <definedName name="__123Graph_LBL_A" localSheetId="24" hidden="1">#REF!</definedName>
    <definedName name="__123Graph_LBL_A" localSheetId="12" hidden="1">#REF!</definedName>
    <definedName name="__123Graph_LBL_A" localSheetId="15" hidden="1">#REF!</definedName>
    <definedName name="__123Graph_LBL_A" localSheetId="21" hidden="1">#REF!</definedName>
    <definedName name="__123Graph_LBL_A" localSheetId="3" hidden="1">#REF!</definedName>
    <definedName name="__123Graph_LBL_A" localSheetId="9" hidden="1">#REF!</definedName>
    <definedName name="__123Graph_LBL_A" localSheetId="10" hidden="1">#REF!</definedName>
    <definedName name="__123Graph_LBL_A" localSheetId="19" hidden="1">#REF!</definedName>
    <definedName name="__123Graph_LBL_A" localSheetId="8" hidden="1">#REF!</definedName>
    <definedName name="__123Graph_LBL_A" localSheetId="6" hidden="1">#REF!</definedName>
    <definedName name="__123Graph_LBL_A" localSheetId="2" hidden="1">#REF!</definedName>
    <definedName name="__123Graph_LBL_A" localSheetId="11" hidden="1">#REF!</definedName>
    <definedName name="__123Graph_LBL_A" localSheetId="14" hidden="1">#REF!</definedName>
    <definedName name="__123Graph_LBL_A" localSheetId="20" hidden="1">#REF!</definedName>
    <definedName name="__123Graph_LBL_A" hidden="1">#REF!</definedName>
    <definedName name="__123Graph_LBL_B" localSheetId="16" hidden="1">#REF!</definedName>
    <definedName name="__123Graph_LBL_B" localSheetId="22" hidden="1">#REF!</definedName>
    <definedName name="__123Graph_LBL_B" localSheetId="17" hidden="1">#REF!</definedName>
    <definedName name="__123Graph_LBL_B" localSheetId="23" hidden="1">#REF!</definedName>
    <definedName name="__123Graph_LBL_B" localSheetId="24" hidden="1">#REF!</definedName>
    <definedName name="__123Graph_LBL_B" localSheetId="12" hidden="1">#REF!</definedName>
    <definedName name="__123Graph_LBL_B" localSheetId="15" hidden="1">#REF!</definedName>
    <definedName name="__123Graph_LBL_B" localSheetId="21" hidden="1">#REF!</definedName>
    <definedName name="__123Graph_LBL_B" localSheetId="3" hidden="1">#REF!</definedName>
    <definedName name="__123Graph_LBL_B" localSheetId="9" hidden="1">#REF!</definedName>
    <definedName name="__123Graph_LBL_B" localSheetId="10" hidden="1">#REF!</definedName>
    <definedName name="__123Graph_LBL_B" localSheetId="19" hidden="1">#REF!</definedName>
    <definedName name="__123Graph_LBL_B" localSheetId="8" hidden="1">#REF!</definedName>
    <definedName name="__123Graph_LBL_B" localSheetId="6" hidden="1">#REF!</definedName>
    <definedName name="__123Graph_LBL_B" localSheetId="2" hidden="1">#REF!</definedName>
    <definedName name="__123Graph_LBL_B" localSheetId="11" hidden="1">#REF!</definedName>
    <definedName name="__123Graph_LBL_B" localSheetId="14" hidden="1">#REF!</definedName>
    <definedName name="__123Graph_LBL_B" localSheetId="20" hidden="1">#REF!</definedName>
    <definedName name="__123Graph_LBL_B" hidden="1">#REF!</definedName>
    <definedName name="__123Graph_LBL_C" localSheetId="16" hidden="1">#REF!</definedName>
    <definedName name="__123Graph_LBL_C" localSheetId="22" hidden="1">#REF!</definedName>
    <definedName name="__123Graph_LBL_C" localSheetId="17" hidden="1">#REF!</definedName>
    <definedName name="__123Graph_LBL_C" localSheetId="23" hidden="1">#REF!</definedName>
    <definedName name="__123Graph_LBL_C" localSheetId="24" hidden="1">#REF!</definedName>
    <definedName name="__123Graph_LBL_C" localSheetId="12" hidden="1">#REF!</definedName>
    <definedName name="__123Graph_LBL_C" localSheetId="15" hidden="1">#REF!</definedName>
    <definedName name="__123Graph_LBL_C" localSheetId="21" hidden="1">#REF!</definedName>
    <definedName name="__123Graph_LBL_C" localSheetId="3" hidden="1">#REF!</definedName>
    <definedName name="__123Graph_LBL_C" localSheetId="9" hidden="1">#REF!</definedName>
    <definedName name="__123Graph_LBL_C" localSheetId="10" hidden="1">#REF!</definedName>
    <definedName name="__123Graph_LBL_C" localSheetId="19" hidden="1">#REF!</definedName>
    <definedName name="__123Graph_LBL_C" localSheetId="8" hidden="1">#REF!</definedName>
    <definedName name="__123Graph_LBL_C" localSheetId="6" hidden="1">#REF!</definedName>
    <definedName name="__123Graph_LBL_C" localSheetId="2" hidden="1">#REF!</definedName>
    <definedName name="__123Graph_LBL_C" localSheetId="11" hidden="1">#REF!</definedName>
    <definedName name="__123Graph_LBL_C" localSheetId="14" hidden="1">#REF!</definedName>
    <definedName name="__123Graph_LBL_C" localSheetId="20" hidden="1">#REF!</definedName>
    <definedName name="__123Graph_LBL_C" hidden="1">#REF!</definedName>
    <definedName name="__123Graph_X" localSheetId="16" hidden="1">#REF!</definedName>
    <definedName name="__123Graph_X" localSheetId="22" hidden="1">#REF!</definedName>
    <definedName name="__123Graph_X" localSheetId="17" hidden="1">#REF!</definedName>
    <definedName name="__123Graph_X" localSheetId="23" hidden="1">#REF!</definedName>
    <definedName name="__123Graph_X" localSheetId="24" hidden="1">#REF!</definedName>
    <definedName name="__123Graph_X" localSheetId="12" hidden="1">#REF!</definedName>
    <definedName name="__123Graph_X" localSheetId="15" hidden="1">#REF!</definedName>
    <definedName name="__123Graph_X" localSheetId="21" hidden="1">#REF!</definedName>
    <definedName name="__123Graph_X" localSheetId="3" hidden="1">#REF!</definedName>
    <definedName name="__123Graph_X" localSheetId="9" hidden="1">#REF!</definedName>
    <definedName name="__123Graph_X" localSheetId="10" hidden="1">#REF!</definedName>
    <definedName name="__123Graph_X" localSheetId="19" hidden="1">#REF!</definedName>
    <definedName name="__123Graph_X" localSheetId="8" hidden="1">#REF!</definedName>
    <definedName name="__123Graph_X" localSheetId="6" hidden="1">#REF!</definedName>
    <definedName name="__123Graph_X" localSheetId="11" hidden="1">#REF!</definedName>
    <definedName name="__123Graph_X" localSheetId="14" hidden="1">#REF!</definedName>
    <definedName name="__123Graph_X" localSheetId="20" hidden="1">#REF!</definedName>
    <definedName name="__123Graph_X" hidden="1">#REF!</definedName>
    <definedName name="__123Graph_XBBO1" localSheetId="16" hidden="1">#REF!</definedName>
    <definedName name="__123Graph_XBBO1" localSheetId="22" hidden="1">#REF!</definedName>
    <definedName name="__123Graph_XBBO1" localSheetId="17" hidden="1">#REF!</definedName>
    <definedName name="__123Graph_XBBO1" localSheetId="23" hidden="1">#REF!</definedName>
    <definedName name="__123Graph_XBBO1" localSheetId="24" hidden="1">#REF!</definedName>
    <definedName name="__123Graph_XBBO1" localSheetId="12" hidden="1">#REF!</definedName>
    <definedName name="__123Graph_XBBO1" localSheetId="15" hidden="1">#REF!</definedName>
    <definedName name="__123Graph_XBBO1" localSheetId="21" hidden="1">#REF!</definedName>
    <definedName name="__123Graph_XBBO1" localSheetId="3" hidden="1">#REF!</definedName>
    <definedName name="__123Graph_XBBO1" localSheetId="9" hidden="1">#REF!</definedName>
    <definedName name="__123Graph_XBBO1" localSheetId="10" hidden="1">#REF!</definedName>
    <definedName name="__123Graph_XBBO1" localSheetId="19" hidden="1">#REF!</definedName>
    <definedName name="__123Graph_XBBO1" localSheetId="8" hidden="1">#REF!</definedName>
    <definedName name="__123Graph_XBBO1" localSheetId="6" hidden="1">#REF!</definedName>
    <definedName name="__123Graph_XBBO1" localSheetId="11" hidden="1">#REF!</definedName>
    <definedName name="__123Graph_XBBO1" localSheetId="14" hidden="1">#REF!</definedName>
    <definedName name="__123Graph_XBBO1" localSheetId="20" hidden="1">#REF!</definedName>
    <definedName name="__123Graph_XBBO1" hidden="1">#REF!</definedName>
    <definedName name="__123Graph_XDOR1" localSheetId="16" hidden="1">#REF!</definedName>
    <definedName name="__123Graph_XDOR1" localSheetId="22" hidden="1">#REF!</definedName>
    <definedName name="__123Graph_XDOR1" localSheetId="17" hidden="1">#REF!</definedName>
    <definedName name="__123Graph_XDOR1" localSheetId="23" hidden="1">#REF!</definedName>
    <definedName name="__123Graph_XDOR1" localSheetId="24" hidden="1">#REF!</definedName>
    <definedName name="__123Graph_XDOR1" localSheetId="12" hidden="1">#REF!</definedName>
    <definedName name="__123Graph_XDOR1" localSheetId="15" hidden="1">#REF!</definedName>
    <definedName name="__123Graph_XDOR1" localSheetId="21" hidden="1">#REF!</definedName>
    <definedName name="__123Graph_XDOR1" localSheetId="3" hidden="1">#REF!</definedName>
    <definedName name="__123Graph_XDOR1" localSheetId="9" hidden="1">#REF!</definedName>
    <definedName name="__123Graph_XDOR1" localSheetId="10" hidden="1">#REF!</definedName>
    <definedName name="__123Graph_XDOR1" localSheetId="19" hidden="1">#REF!</definedName>
    <definedName name="__123Graph_XDOR1" localSheetId="8" hidden="1">#REF!</definedName>
    <definedName name="__123Graph_XDOR1" localSheetId="6" hidden="1">#REF!</definedName>
    <definedName name="__123Graph_XDOR1" localSheetId="11" hidden="1">#REF!</definedName>
    <definedName name="__123Graph_XDOR1" localSheetId="14" hidden="1">#REF!</definedName>
    <definedName name="__123Graph_XDOR1" localSheetId="20" hidden="1">#REF!</definedName>
    <definedName name="__123Graph_XDOR1" hidden="1">#REF!</definedName>
    <definedName name="__123Graph_XESTATE1" localSheetId="16" hidden="1">#REF!</definedName>
    <definedName name="__123Graph_XESTATE1" localSheetId="22" hidden="1">#REF!</definedName>
    <definedName name="__123Graph_XESTATE1" localSheetId="17" hidden="1">#REF!</definedName>
    <definedName name="__123Graph_XESTATE1" localSheetId="23" hidden="1">#REF!</definedName>
    <definedName name="__123Graph_XESTATE1" localSheetId="24" hidden="1">#REF!</definedName>
    <definedName name="__123Graph_XESTATE1" localSheetId="12" hidden="1">#REF!</definedName>
    <definedName name="__123Graph_XESTATE1" localSheetId="15" hidden="1">#REF!</definedName>
    <definedName name="__123Graph_XESTATE1" localSheetId="21" hidden="1">#REF!</definedName>
    <definedName name="__123Graph_XESTATE1" localSheetId="3" hidden="1">#REF!</definedName>
    <definedName name="__123Graph_XESTATE1" localSheetId="9" hidden="1">#REF!</definedName>
    <definedName name="__123Graph_XESTATE1" localSheetId="10" hidden="1">#REF!</definedName>
    <definedName name="__123Graph_XESTATE1" localSheetId="19" hidden="1">#REF!</definedName>
    <definedName name="__123Graph_XESTATE1" localSheetId="8" hidden="1">#REF!</definedName>
    <definedName name="__123Graph_XESTATE1" localSheetId="6" hidden="1">#REF!</definedName>
    <definedName name="__123Graph_XESTATE1" localSheetId="11" hidden="1">#REF!</definedName>
    <definedName name="__123Graph_XESTATE1" localSheetId="14" hidden="1">#REF!</definedName>
    <definedName name="__123Graph_XESTATE1" localSheetId="20" hidden="1">#REF!</definedName>
    <definedName name="__123Graph_XESTATE1" hidden="1">#REF!</definedName>
    <definedName name="__123Graph_XNONREVACT1" localSheetId="16" hidden="1">#REF!</definedName>
    <definedName name="__123Graph_XNONREVACT1" localSheetId="22" hidden="1">#REF!</definedName>
    <definedName name="__123Graph_XNONREVACT1" localSheetId="17" hidden="1">#REF!</definedName>
    <definedName name="__123Graph_XNONREVACT1" localSheetId="23" hidden="1">#REF!</definedName>
    <definedName name="__123Graph_XNONREVACT1" localSheetId="24" hidden="1">#REF!</definedName>
    <definedName name="__123Graph_XNONREVACT1" localSheetId="12" hidden="1">#REF!</definedName>
    <definedName name="__123Graph_XNONREVACT1" localSheetId="15" hidden="1">#REF!</definedName>
    <definedName name="__123Graph_XNONREVACT1" localSheetId="21" hidden="1">#REF!</definedName>
    <definedName name="__123Graph_XNONREVACT1" localSheetId="3" hidden="1">#REF!</definedName>
    <definedName name="__123Graph_XNONREVACT1" localSheetId="9" hidden="1">#REF!</definedName>
    <definedName name="__123Graph_XNONREVACT1" localSheetId="10" hidden="1">#REF!</definedName>
    <definedName name="__123Graph_XNONREVACT1" localSheetId="19" hidden="1">#REF!</definedName>
    <definedName name="__123Graph_XNONREVACT1" localSheetId="8" hidden="1">#REF!</definedName>
    <definedName name="__123Graph_XNONREVACT1" localSheetId="6" hidden="1">#REF!</definedName>
    <definedName name="__123Graph_XNONREVACT1" localSheetId="11" hidden="1">#REF!</definedName>
    <definedName name="__123Graph_XNONREVACT1" localSheetId="14" hidden="1">#REF!</definedName>
    <definedName name="__123Graph_XNONREVACT1" localSheetId="20" hidden="1">#REF!</definedName>
    <definedName name="__123Graph_XNONREVACT1" hidden="1">#REF!</definedName>
    <definedName name="__123Graph_XPU1" localSheetId="16" hidden="1">#REF!</definedName>
    <definedName name="__123Graph_XPU1" localSheetId="22" hidden="1">#REF!</definedName>
    <definedName name="__123Graph_XPU1" localSheetId="17" hidden="1">#REF!</definedName>
    <definedName name="__123Graph_XPU1" localSheetId="23" hidden="1">#REF!</definedName>
    <definedName name="__123Graph_XPU1" localSheetId="24" hidden="1">#REF!</definedName>
    <definedName name="__123Graph_XPU1" localSheetId="12" hidden="1">#REF!</definedName>
    <definedName name="__123Graph_XPU1" localSheetId="15" hidden="1">#REF!</definedName>
    <definedName name="__123Graph_XPU1" localSheetId="21" hidden="1">#REF!</definedName>
    <definedName name="__123Graph_XPU1" localSheetId="3" hidden="1">#REF!</definedName>
    <definedName name="__123Graph_XPU1" localSheetId="9" hidden="1">#REF!</definedName>
    <definedName name="__123Graph_XPU1" localSheetId="10" hidden="1">#REF!</definedName>
    <definedName name="__123Graph_XPU1" localSheetId="19" hidden="1">#REF!</definedName>
    <definedName name="__123Graph_XPU1" localSheetId="8" hidden="1">#REF!</definedName>
    <definedName name="__123Graph_XPU1" localSheetId="6" hidden="1">#REF!</definedName>
    <definedName name="__123Graph_XPU1" localSheetId="11" hidden="1">#REF!</definedName>
    <definedName name="__123Graph_XPU1" localSheetId="14" hidden="1">#REF!</definedName>
    <definedName name="__123Graph_XPU1" localSheetId="20" hidden="1">#REF!</definedName>
    <definedName name="__123Graph_XPU1" hidden="1">#REF!</definedName>
    <definedName name="__123Graph_XREET" localSheetId="16" hidden="1">#REF!</definedName>
    <definedName name="__123Graph_XREET" localSheetId="22" hidden="1">#REF!</definedName>
    <definedName name="__123Graph_XREET" localSheetId="17" hidden="1">#REF!</definedName>
    <definedName name="__123Graph_XREET" localSheetId="23" hidden="1">#REF!</definedName>
    <definedName name="__123Graph_XREET" localSheetId="24" hidden="1">#REF!</definedName>
    <definedName name="__123Graph_XREET" localSheetId="12" hidden="1">#REF!</definedName>
    <definedName name="__123Graph_XREET" localSheetId="15" hidden="1">#REF!</definedName>
    <definedName name="__123Graph_XREET" localSheetId="21" hidden="1">#REF!</definedName>
    <definedName name="__123Graph_XREET" localSheetId="3" hidden="1">#REF!</definedName>
    <definedName name="__123Graph_XREET" localSheetId="9" hidden="1">#REF!</definedName>
    <definedName name="__123Graph_XREET" localSheetId="10" hidden="1">#REF!</definedName>
    <definedName name="__123Graph_XREET" localSheetId="19" hidden="1">#REF!</definedName>
    <definedName name="__123Graph_XREET" localSheetId="8" hidden="1">#REF!</definedName>
    <definedName name="__123Graph_XREET" localSheetId="6" hidden="1">#REF!</definedName>
    <definedName name="__123Graph_XREET" localSheetId="11" hidden="1">#REF!</definedName>
    <definedName name="__123Graph_XREET" localSheetId="14" hidden="1">#REF!</definedName>
    <definedName name="__123Graph_XREET" localSheetId="20" hidden="1">#REF!</definedName>
    <definedName name="__123Graph_XREET" hidden="1">#REF!</definedName>
    <definedName name="__123Graph_XREET2" localSheetId="16" hidden="1">#REF!</definedName>
    <definedName name="__123Graph_XREET2" localSheetId="22" hidden="1">#REF!</definedName>
    <definedName name="__123Graph_XREET2" localSheetId="17" hidden="1">#REF!</definedName>
    <definedName name="__123Graph_XREET2" localSheetId="23" hidden="1">#REF!</definedName>
    <definedName name="__123Graph_XREET2" localSheetId="24" hidden="1">#REF!</definedName>
    <definedName name="__123Graph_XREET2" localSheetId="12" hidden="1">#REF!</definedName>
    <definedName name="__123Graph_XREET2" localSheetId="15" hidden="1">#REF!</definedName>
    <definedName name="__123Graph_XREET2" localSheetId="21" hidden="1">#REF!</definedName>
    <definedName name="__123Graph_XREET2" localSheetId="3" hidden="1">#REF!</definedName>
    <definedName name="__123Graph_XREET2" localSheetId="9" hidden="1">#REF!</definedName>
    <definedName name="__123Graph_XREET2" localSheetId="10" hidden="1">#REF!</definedName>
    <definedName name="__123Graph_XREET2" localSheetId="19" hidden="1">#REF!</definedName>
    <definedName name="__123Graph_XREET2" localSheetId="8" hidden="1">#REF!</definedName>
    <definedName name="__123Graph_XREET2" localSheetId="6" hidden="1">#REF!</definedName>
    <definedName name="__123Graph_XREET2" localSheetId="11" hidden="1">#REF!</definedName>
    <definedName name="__123Graph_XREET2" localSheetId="14" hidden="1">#REF!</definedName>
    <definedName name="__123Graph_XREET2" localSheetId="20" hidden="1">#REF!</definedName>
    <definedName name="__123Graph_XREET2" hidden="1">#REF!</definedName>
    <definedName name="__123Graph_XRST1" localSheetId="16" hidden="1">#REF!</definedName>
    <definedName name="__123Graph_XRST1" localSheetId="22" hidden="1">#REF!</definedName>
    <definedName name="__123Graph_XRST1" localSheetId="17" hidden="1">#REF!</definedName>
    <definedName name="__123Graph_XRST1" localSheetId="23" hidden="1">#REF!</definedName>
    <definedName name="__123Graph_XRST1" localSheetId="24" hidden="1">#REF!</definedName>
    <definedName name="__123Graph_XRST1" localSheetId="12" hidden="1">#REF!</definedName>
    <definedName name="__123Graph_XRST1" localSheetId="15" hidden="1">#REF!</definedName>
    <definedName name="__123Graph_XRST1" localSheetId="21" hidden="1">#REF!</definedName>
    <definedName name="__123Graph_XRST1" localSheetId="3" hidden="1">#REF!</definedName>
    <definedName name="__123Graph_XRST1" localSheetId="9" hidden="1">#REF!</definedName>
    <definedName name="__123Graph_XRST1" localSheetId="10" hidden="1">#REF!</definedName>
    <definedName name="__123Graph_XRST1" localSheetId="19" hidden="1">#REF!</definedName>
    <definedName name="__123Graph_XRST1" localSheetId="8" hidden="1">#REF!</definedName>
    <definedName name="__123Graph_XRST1" localSheetId="6" hidden="1">#REF!</definedName>
    <definedName name="__123Graph_XRST1" localSheetId="11" hidden="1">#REF!</definedName>
    <definedName name="__123Graph_XRST1" localSheetId="14" hidden="1">#REF!</definedName>
    <definedName name="__123Graph_XRST1" localSheetId="20" hidden="1">#REF!</definedName>
    <definedName name="__123Graph_XRST1" hidden="1">#REF!</definedName>
    <definedName name="_ESD112">'School Year 2019-20 SPED coop'!$A$4:$Q$29</definedName>
    <definedName name="_Fill" localSheetId="16" hidden="1">#REF!</definedName>
    <definedName name="_Fill" localSheetId="22" hidden="1">#REF!</definedName>
    <definedName name="_Fill" localSheetId="17" hidden="1">#REF!</definedName>
    <definedName name="_Fill" localSheetId="23" hidden="1">#REF!</definedName>
    <definedName name="_Fill" localSheetId="24" hidden="1">#REF!</definedName>
    <definedName name="_Fill" localSheetId="12" hidden="1">#REF!</definedName>
    <definedName name="_Fill" localSheetId="15" hidden="1">#REF!</definedName>
    <definedName name="_Fill" localSheetId="21" hidden="1">#REF!</definedName>
    <definedName name="_Fill" localSheetId="3" hidden="1">#REF!</definedName>
    <definedName name="_Fill" localSheetId="9" hidden="1">#REF!</definedName>
    <definedName name="_Fill" localSheetId="10" hidden="1">#REF!</definedName>
    <definedName name="_Fill" localSheetId="19" hidden="1">#REF!</definedName>
    <definedName name="_Fill" localSheetId="8" hidden="1">#REF!</definedName>
    <definedName name="_Fill" localSheetId="27" hidden="1">#REF!</definedName>
    <definedName name="_Fill" localSheetId="6" hidden="1">#REF!</definedName>
    <definedName name="_Fill" localSheetId="2" hidden="1">#REF!</definedName>
    <definedName name="_Fill" localSheetId="11" hidden="1">#REF!</definedName>
    <definedName name="_Fill" localSheetId="14" hidden="1">#REF!</definedName>
    <definedName name="_Fill" localSheetId="20" hidden="1">#REF!</definedName>
    <definedName name="_Fill" hidden="1">#REF!</definedName>
    <definedName name="_xlnm._FilterDatabase" localSheetId="16" hidden="1">'2020-21 enroll CL'!$A$8:$AB$8</definedName>
    <definedName name="_xlnm._FilterDatabase" localSheetId="22" hidden="1">'2020-21 enroll F195F'!$A$8:$AB$322</definedName>
    <definedName name="_xlnm._FilterDatabase" localSheetId="17" hidden="1">'2021-22 enroll CL'!$A$8:$AB$8</definedName>
    <definedName name="_xlnm._FilterDatabase" localSheetId="23" hidden="1">'2021-22 enroll F195F'!$A$8:$AB$322</definedName>
    <definedName name="_xlnm._FilterDatabase" localSheetId="18" hidden="1">'2022-23 enroll CL'!$A$8:$AB$315</definedName>
    <definedName name="_xlnm._FilterDatabase" localSheetId="24" hidden="1">'2022-23 enroll F195F'!$A$8:$AB$322</definedName>
    <definedName name="_xlnm._FilterDatabase" localSheetId="4" hidden="1">'Enroll and AV Projections'!$A$6:$K$308</definedName>
    <definedName name="_xlnm._FilterDatabase" localSheetId="12" hidden="1">ExcessLevy!$A$7:$W$302</definedName>
    <definedName name="_xlnm._FilterDatabase" localSheetId="15" hidden="1">'ExcessLevy CL'!$A$7:$W$302</definedName>
    <definedName name="_xlnm._FilterDatabase" localSheetId="21" hidden="1">'ExcessLevy F195F'!$A$7:$W$302</definedName>
    <definedName name="_xlnm._FilterDatabase" localSheetId="3" hidden="1">holdharmless!$A$8:$I$319</definedName>
    <definedName name="_xlnm._FilterDatabase" localSheetId="25" hidden="1">'Jan 2020 Apport'!$A$5:$AZ$376</definedName>
    <definedName name="_xlnm._FilterDatabase" localSheetId="9" hidden="1">'Jan 2020 Apport Enroll'!$A$8:$AB$322</definedName>
    <definedName name="_xlnm._FilterDatabase" localSheetId="10" hidden="1">Maintenance!$A$4:$AW$311</definedName>
    <definedName name="_xlnm._FilterDatabase" localSheetId="13" hidden="1">'Maintenance CL '!$A$4:$BJ$318</definedName>
    <definedName name="_xlnm._FilterDatabase" localSheetId="19" hidden="1">'Maintenance F195F'!$A$4:$BJ$4</definedName>
    <definedName name="_xlnm._FilterDatabase" localSheetId="8" hidden="1">'Proto Model Changes'!$A$3:$N$310</definedName>
    <definedName name="_xlnm._FilterDatabase" localSheetId="26" hidden="1">'School Year 2019-2020'!$A$6:$AQ$320</definedName>
    <definedName name="_xlnm._FilterDatabase" localSheetId="6" hidden="1">SpED!$A$4:$AJ$30</definedName>
    <definedName name="_xlnm._FilterDatabase" localSheetId="11" hidden="1">Supplemental!$A$4:$AW$311</definedName>
    <definedName name="_xlnm._FilterDatabase" localSheetId="14" hidden="1">'Supplemental CL'!$A$4:$AW$318</definedName>
    <definedName name="_xlnm._FilterDatabase" localSheetId="20" hidden="1">'Supplemental F195F'!$A$4:$AW$311</definedName>
    <definedName name="_Key1" localSheetId="16" hidden="1">#REF!</definedName>
    <definedName name="_Key1" localSheetId="22" hidden="1">#REF!</definedName>
    <definedName name="_Key1" localSheetId="17" hidden="1">#REF!</definedName>
    <definedName name="_Key1" localSheetId="23" hidden="1">#REF!</definedName>
    <definedName name="_Key1" localSheetId="24" hidden="1">#REF!</definedName>
    <definedName name="_Key1" localSheetId="12" hidden="1">#REF!</definedName>
    <definedName name="_Key1" localSheetId="15" hidden="1">#REF!</definedName>
    <definedName name="_Key1" localSheetId="21" hidden="1">#REF!</definedName>
    <definedName name="_Key1" localSheetId="3" hidden="1">#REF!</definedName>
    <definedName name="_Key1" localSheetId="9" hidden="1">#REF!</definedName>
    <definedName name="_Key1" localSheetId="10" hidden="1">#REF!</definedName>
    <definedName name="_Key1" localSheetId="19" hidden="1">#REF!</definedName>
    <definedName name="_Key1" localSheetId="8" hidden="1">#REF!</definedName>
    <definedName name="_Key1" localSheetId="27" hidden="1">#REF!</definedName>
    <definedName name="_Key1" localSheetId="6" hidden="1">#REF!</definedName>
    <definedName name="_Key1" localSheetId="2" hidden="1">#REF!</definedName>
    <definedName name="_Key1" localSheetId="11" hidden="1">#REF!</definedName>
    <definedName name="_Key1" localSheetId="14" hidden="1">#REF!</definedName>
    <definedName name="_Key1" localSheetId="20" hidden="1">#REF!</definedName>
    <definedName name="_Key1" hidden="1">#REF!</definedName>
    <definedName name="_Key2" localSheetId="16" hidden="1">#REF!</definedName>
    <definedName name="_Key2" localSheetId="22" hidden="1">#REF!</definedName>
    <definedName name="_Key2" localSheetId="17" hidden="1">#REF!</definedName>
    <definedName name="_Key2" localSheetId="23" hidden="1">#REF!</definedName>
    <definedName name="_Key2" localSheetId="24" hidden="1">#REF!</definedName>
    <definedName name="_Key2" localSheetId="12" hidden="1">#REF!</definedName>
    <definedName name="_Key2" localSheetId="15" hidden="1">#REF!</definedName>
    <definedName name="_Key2" localSheetId="21" hidden="1">#REF!</definedName>
    <definedName name="_Key2" localSheetId="3" hidden="1">#REF!</definedName>
    <definedName name="_Key2" localSheetId="9" hidden="1">#REF!</definedName>
    <definedName name="_Key2" localSheetId="10" hidden="1">#REF!</definedName>
    <definedName name="_Key2" localSheetId="19" hidden="1">#REF!</definedName>
    <definedName name="_Key2" localSheetId="8" hidden="1">#REF!</definedName>
    <definedName name="_Key2" localSheetId="27" hidden="1">#REF!</definedName>
    <definedName name="_Key2" localSheetId="6" hidden="1">#REF!</definedName>
    <definedName name="_Key2" localSheetId="2" hidden="1">#REF!</definedName>
    <definedName name="_Key2" localSheetId="11" hidden="1">#REF!</definedName>
    <definedName name="_Key2" localSheetId="14" hidden="1">#REF!</definedName>
    <definedName name="_Key2" localSheetId="20" hidden="1">#REF!</definedName>
    <definedName name="_Key2" hidden="1">#REF!</definedName>
    <definedName name="_Order1" localSheetId="27" hidden="1">255</definedName>
    <definedName name="_Order1" hidden="1">0</definedName>
    <definedName name="_Order2" hidden="1">255</definedName>
    <definedName name="_Sort" localSheetId="16" hidden="1">#REF!</definedName>
    <definedName name="_Sort" localSheetId="22" hidden="1">#REF!</definedName>
    <definedName name="_Sort" localSheetId="17" hidden="1">#REF!</definedName>
    <definedName name="_Sort" localSheetId="23" hidden="1">#REF!</definedName>
    <definedName name="_Sort" localSheetId="24" hidden="1">#REF!</definedName>
    <definedName name="_Sort" localSheetId="12" hidden="1">#REF!</definedName>
    <definedName name="_Sort" localSheetId="15" hidden="1">#REF!</definedName>
    <definedName name="_Sort" localSheetId="21" hidden="1">#REF!</definedName>
    <definedName name="_Sort" localSheetId="3" hidden="1">#REF!</definedName>
    <definedName name="_Sort" localSheetId="9" hidden="1">#REF!</definedName>
    <definedName name="_Sort" localSheetId="10" hidden="1">#REF!</definedName>
    <definedName name="_Sort" localSheetId="19" hidden="1">#REF!</definedName>
    <definedName name="_Sort" localSheetId="8" hidden="1">#REF!</definedName>
    <definedName name="_Sort" localSheetId="27" hidden="1">#REF!</definedName>
    <definedName name="_Sort" localSheetId="6" hidden="1">#REF!</definedName>
    <definedName name="_Sort" localSheetId="2" hidden="1">#REF!</definedName>
    <definedName name="_Sort" localSheetId="11" hidden="1">#REF!</definedName>
    <definedName name="_Sort" localSheetId="14" hidden="1">#REF!</definedName>
    <definedName name="_Sort" localSheetId="20" hidden="1">#REF!</definedName>
    <definedName name="_Sort" hidden="1">#REF!</definedName>
    <definedName name="_Table1_In1" localSheetId="16" hidden="1">'[3]&lt;65 Util_Cost'!#REF!</definedName>
    <definedName name="_Table1_In1" localSheetId="22" hidden="1">'[3]&lt;65 Util_Cost'!#REF!</definedName>
    <definedName name="_Table1_In1" localSheetId="17" hidden="1">'[3]&lt;65 Util_Cost'!#REF!</definedName>
    <definedName name="_Table1_In1" localSheetId="23" hidden="1">'[3]&lt;65 Util_Cost'!#REF!</definedName>
    <definedName name="_Table1_In1" localSheetId="24" hidden="1">'[3]&lt;65 Util_Cost'!#REF!</definedName>
    <definedName name="_Table1_In1" localSheetId="12" hidden="1">'[3]&lt;65 Util_Cost'!#REF!</definedName>
    <definedName name="_Table1_In1" localSheetId="15" hidden="1">'[3]&lt;65 Util_Cost'!#REF!</definedName>
    <definedName name="_Table1_In1" localSheetId="21" hidden="1">'[3]&lt;65 Util_Cost'!#REF!</definedName>
    <definedName name="_Table1_In1" localSheetId="3" hidden="1">'[3]&lt;65 Util_Cost'!#REF!</definedName>
    <definedName name="_Table1_In1" localSheetId="9" hidden="1">'[3]&lt;65 Util_Cost'!#REF!</definedName>
    <definedName name="_Table1_In1" localSheetId="10" hidden="1">'[3]&lt;65 Util_Cost'!#REF!</definedName>
    <definedName name="_Table1_In1" localSheetId="19" hidden="1">'[3]&lt;65 Util_Cost'!#REF!</definedName>
    <definedName name="_Table1_In1" localSheetId="8" hidden="1">'[3]&lt;65 Util_Cost'!#REF!</definedName>
    <definedName name="_Table1_In1" localSheetId="6" hidden="1">'[3]&lt;65 Util_Cost'!#REF!</definedName>
    <definedName name="_Table1_In1" localSheetId="2" hidden="1">'[3]&lt;65 Util_Cost'!#REF!</definedName>
    <definedName name="_Table1_In1" localSheetId="11" hidden="1">'[3]&lt;65 Util_Cost'!#REF!</definedName>
    <definedName name="_Table1_In1" localSheetId="14" hidden="1">'[3]&lt;65 Util_Cost'!#REF!</definedName>
    <definedName name="_Table1_In1" localSheetId="20" hidden="1">'[3]&lt;65 Util_Cost'!#REF!</definedName>
    <definedName name="_Table1_In1" hidden="1">'[3]&lt;65 Util_Cost'!#REF!</definedName>
    <definedName name="_Table1_Out" localSheetId="16" hidden="1">#REF!</definedName>
    <definedName name="_Table1_Out" localSheetId="22" hidden="1">#REF!</definedName>
    <definedName name="_Table1_Out" localSheetId="17" hidden="1">#REF!</definedName>
    <definedName name="_Table1_Out" localSheetId="23" hidden="1">#REF!</definedName>
    <definedName name="_Table1_Out" localSheetId="24" hidden="1">#REF!</definedName>
    <definedName name="_Table1_Out" localSheetId="12" hidden="1">#REF!</definedName>
    <definedName name="_Table1_Out" localSheetId="15" hidden="1">#REF!</definedName>
    <definedName name="_Table1_Out" localSheetId="21" hidden="1">#REF!</definedName>
    <definedName name="_Table1_Out" localSheetId="3" hidden="1">#REF!</definedName>
    <definedName name="_Table1_Out" localSheetId="9" hidden="1">#REF!</definedName>
    <definedName name="_Table1_Out" localSheetId="10" hidden="1">#REF!</definedName>
    <definedName name="_Table1_Out" localSheetId="19" hidden="1">#REF!</definedName>
    <definedName name="_Table1_Out" localSheetId="8" hidden="1">#REF!</definedName>
    <definedName name="_Table1_Out" localSheetId="6" hidden="1">#REF!</definedName>
    <definedName name="_Table1_Out" localSheetId="2" hidden="1">#REF!</definedName>
    <definedName name="_Table1_Out" localSheetId="11" hidden="1">#REF!</definedName>
    <definedName name="_Table1_Out" localSheetId="14" hidden="1">#REF!</definedName>
    <definedName name="_Table1_Out" localSheetId="20" hidden="1">#REF!</definedName>
    <definedName name="_Table1_Out" hidden="1">#REF!</definedName>
    <definedName name="Apport">'Jan 2020 Apport'!$A:$BC</definedName>
    <definedName name="CertInc">'Notes and Budget Drivers'!$D$43</definedName>
    <definedName name="Certinsfactor">'Notes and Budget Drivers'!$D$47</definedName>
    <definedName name="CertMaint">'Notes and Budget Drivers'!$D$41</definedName>
    <definedName name="ClassInc">'Notes and Budget Drivers'!$D$44</definedName>
    <definedName name="Classinsfactor">'Notes and Budget Drivers'!$D$48</definedName>
    <definedName name="ClassMaint">'Notes and Budget Drivers'!$D$42</definedName>
    <definedName name="ddd" localSheetId="16" hidden="1">#REF!</definedName>
    <definedName name="ddd" localSheetId="22" hidden="1">#REF!</definedName>
    <definedName name="ddd" localSheetId="17" hidden="1">#REF!</definedName>
    <definedName name="ddd" localSheetId="23" hidden="1">#REF!</definedName>
    <definedName name="ddd" localSheetId="24" hidden="1">#REF!</definedName>
    <definedName name="ddd" localSheetId="12" hidden="1">#REF!</definedName>
    <definedName name="ddd" localSheetId="15" hidden="1">#REF!</definedName>
    <definedName name="ddd" localSheetId="21" hidden="1">#REF!</definedName>
    <definedName name="ddd" localSheetId="3" hidden="1">#REF!</definedName>
    <definedName name="ddd" localSheetId="9" hidden="1">#REF!</definedName>
    <definedName name="ddd" localSheetId="10" hidden="1">#REF!</definedName>
    <definedName name="ddd" localSheetId="19" hidden="1">#REF!</definedName>
    <definedName name="ddd" localSheetId="8" hidden="1">#REF!</definedName>
    <definedName name="ddd" localSheetId="6" hidden="1">#REF!</definedName>
    <definedName name="ddd" localSheetId="2" hidden="1">#REF!</definedName>
    <definedName name="ddd" localSheetId="11" hidden="1">#REF!</definedName>
    <definedName name="ddd" localSheetId="14" hidden="1">#REF!</definedName>
    <definedName name="ddd" localSheetId="20" hidden="1">#REF!</definedName>
    <definedName name="ddd" hidden="1">#REF!</definedName>
    <definedName name="EnacProto_CL">'Proto Model Changes'!$BS:$BX</definedName>
    <definedName name="EnacProto_F195F">'Proto Model Changes'!$BZ:$CE</definedName>
    <definedName name="EnacProto_Flat">'Proto Model Changes'!$BL:$BQ</definedName>
    <definedName name="EnacSEBB_CL">SEBB!$BS:$BX</definedName>
    <definedName name="EnacSEBB_F195F">SEBB!$BZ:$CE</definedName>
    <definedName name="EnacSEBB_Flat">SEBB!$BL:$BQ</definedName>
    <definedName name="EnacSY201920">Supplemental!$B:$O</definedName>
    <definedName name="EnacSY201920CL">'Supplemental CL'!$B:$O</definedName>
    <definedName name="EnacSY201920F195F">'Supplemental F195F'!$B:$O</definedName>
    <definedName name="EnacSY202021">Supplemental!$Q:$AD</definedName>
    <definedName name="EnacSY202021CL">'Supplemental CL'!$Q:$AD</definedName>
    <definedName name="EnacSY202021F195F">'Supplemental F195F'!$Q:$AD</definedName>
    <definedName name="EnacSY202122">Supplemental!$AF:$AS</definedName>
    <definedName name="EnacSY202122CL">'Supplemental CL'!$AF:$AS</definedName>
    <definedName name="EnacSY202122F195F">'Supplemental F195F'!$AF:$AS</definedName>
    <definedName name="EnacSY202223">Supplemental!$AU:$BH</definedName>
    <definedName name="EnacSY202223CL">'Supplemental CL'!$AU:$BH</definedName>
    <definedName name="EnacSY202223F195F">'Supplemental F195F'!$AU:$BH</definedName>
    <definedName name="fff" localSheetId="16" hidden="1">[2]Apportionment!#REF!</definedName>
    <definedName name="fff" localSheetId="22" hidden="1">[2]Apportionment!#REF!</definedName>
    <definedName name="fff" localSheetId="17" hidden="1">[2]Apportionment!#REF!</definedName>
    <definedName name="fff" localSheetId="23" hidden="1">[2]Apportionment!#REF!</definedName>
    <definedName name="fff" localSheetId="24" hidden="1">[2]Apportionment!#REF!</definedName>
    <definedName name="fff" localSheetId="12" hidden="1">[2]Apportionment!#REF!</definedName>
    <definedName name="fff" localSheetId="15" hidden="1">[2]Apportionment!#REF!</definedName>
    <definedName name="fff" localSheetId="21" hidden="1">[2]Apportionment!#REF!</definedName>
    <definedName name="fff" localSheetId="3" hidden="1">[2]Apportionment!#REF!</definedName>
    <definedName name="fff" localSheetId="9" hidden="1">[2]Apportionment!#REF!</definedName>
    <definedName name="fff" localSheetId="10" hidden="1">[2]Apportionment!#REF!</definedName>
    <definedName name="fff" localSheetId="19" hidden="1">[2]Apportionment!#REF!</definedName>
    <definedName name="fff" localSheetId="1" hidden="1">[2]Apportionment!#REF!</definedName>
    <definedName name="fff" localSheetId="8" hidden="1">[2]Apportionment!#REF!</definedName>
    <definedName name="fff" localSheetId="6" hidden="1">[2]Apportionment!#REF!</definedName>
    <definedName name="fff" localSheetId="2" hidden="1">[2]Apportionment!#REF!</definedName>
    <definedName name="fff" localSheetId="11" hidden="1">[2]Apportionment!#REF!</definedName>
    <definedName name="fff" localSheetId="14" hidden="1">[2]Apportionment!#REF!</definedName>
    <definedName name="fff" localSheetId="20" hidden="1">[2]Apportionment!#REF!</definedName>
    <definedName name="fff" hidden="1">[2]Apportionment!#REF!</definedName>
    <definedName name="GovProto_CL">'Proto Model Changes'!$H:$M</definedName>
    <definedName name="GovProto_F195F">'Proto Model Changes'!$O:$T</definedName>
    <definedName name="GovProto_Flat">'Proto Model Changes'!$A:$F</definedName>
    <definedName name="GovSEBB_CL">SEBB!$H:$M</definedName>
    <definedName name="GovSEBB_F195F">SEBB!$O:$T</definedName>
    <definedName name="GovSEBB_Flat">SEBB!$A:$F</definedName>
    <definedName name="HoldHarmless">holdharmless!$A:$I</definedName>
    <definedName name="HouseProto_CL">'Proto Model Changes'!$AC:$AH</definedName>
    <definedName name="HouseProto_F195F">'Proto Model Changes'!$AJ:$AO</definedName>
    <definedName name="HouseProto_Flat">'Proto Model Changes'!$V:$AA</definedName>
    <definedName name="HouseSEBB_CL">SEBB!$AC:$AH</definedName>
    <definedName name="HouseSEBB_F195F">SEBB!$AJ:$AO</definedName>
    <definedName name="HouseSEBB_Flat">SEBB!$V:$AA</definedName>
    <definedName name="Insrate">'Notes and Budget Drivers'!$D$46</definedName>
    <definedName name="k" localSheetId="16" hidden="1">#REF!</definedName>
    <definedName name="k" localSheetId="22" hidden="1">#REF!</definedName>
    <definedName name="k" localSheetId="17" hidden="1">#REF!</definedName>
    <definedName name="k" localSheetId="23" hidden="1">#REF!</definedName>
    <definedName name="k" localSheetId="24" hidden="1">#REF!</definedName>
    <definedName name="k" localSheetId="12" hidden="1">#REF!</definedName>
    <definedName name="k" localSheetId="15" hidden="1">#REF!</definedName>
    <definedName name="k" localSheetId="21" hidden="1">#REF!</definedName>
    <definedName name="k" localSheetId="3" hidden="1">#REF!</definedName>
    <definedName name="k" localSheetId="9" hidden="1">#REF!</definedName>
    <definedName name="k" localSheetId="10" hidden="1">#REF!</definedName>
    <definedName name="k" localSheetId="19" hidden="1">#REF!</definedName>
    <definedName name="k" localSheetId="8" hidden="1">#REF!</definedName>
    <definedName name="k" localSheetId="6" hidden="1">#REF!</definedName>
    <definedName name="k" localSheetId="2" hidden="1">#REF!</definedName>
    <definedName name="k" localSheetId="11" hidden="1">#REF!</definedName>
    <definedName name="k" localSheetId="14" hidden="1">#REF!</definedName>
    <definedName name="k" localSheetId="20" hidden="1">#REF!</definedName>
    <definedName name="k" hidden="1">#REF!</definedName>
    <definedName name="levy">ExcessLevy!$A:$AI</definedName>
    <definedName name="levyCL">'ExcessLevy CL'!$A:$AI</definedName>
    <definedName name="levyF195F">'ExcessLevy F195F'!$A:$AI</definedName>
    <definedName name="MaintSY201920">Maintenance!$B:$O</definedName>
    <definedName name="MaintSY201920CL">'Maintenance CL '!$B:$O</definedName>
    <definedName name="MaintSY201920F195F">'Maintenance F195F'!$B:$O</definedName>
    <definedName name="MaintSY202021">Maintenance!$Q:$AD</definedName>
    <definedName name="MaintSY202021CL">'Maintenance CL '!$Q:$AD</definedName>
    <definedName name="MaintSY202021F195F">'Maintenance F195F'!$Q:$AD</definedName>
    <definedName name="MaintSY202122">Maintenance!$AF:$AS</definedName>
    <definedName name="MaintSY202122CL">'Maintenance CL '!$AF:$AS</definedName>
    <definedName name="MaintSY202122F195F">'Maintenance F195F'!$AF:$AS</definedName>
    <definedName name="MaintSY202223">Maintenance!$AU:$BH</definedName>
    <definedName name="MaintSY202223CL">'Maintenance CL '!$AU:$BH</definedName>
    <definedName name="MaintSY202223F195F">'Maintenance F195F'!$AU:$BH</definedName>
    <definedName name="MSOC">'Notes and Budget Drivers'!$D$87</definedName>
    <definedName name="MSOC912ehc">'Notes and Budget Drivers'!$D$88</definedName>
    <definedName name="MSOCcte">'Notes and Budget Drivers'!$D$114</definedName>
    <definedName name="MSOCsc">'Notes and Budget Drivers'!$D$118</definedName>
    <definedName name="nothing2" localSheetId="12" hidden="1">{"umarea",#N/A,FALSE,"Starting Cost";"umagesex",#N/A,FALSE,"Starting Cost";"umbenlim",#N/A,FALSE,"Starting Cost";"umprovdisc",#N/A,FALSE,"Starting Cost";"umother",#N/A,FALSE,"Starting Cost";"umtrend",#N/A,FALSE,"Starting Cost"}</definedName>
    <definedName name="nothing2" localSheetId="15" hidden="1">{"umarea",#N/A,FALSE,"Starting Cost";"umagesex",#N/A,FALSE,"Starting Cost";"umbenlim",#N/A,FALSE,"Starting Cost";"umprovdisc",#N/A,FALSE,"Starting Cost";"umother",#N/A,FALSE,"Starting Cost";"umtrend",#N/A,FALSE,"Starting Cost"}</definedName>
    <definedName name="nothing2" localSheetId="21" hidden="1">{"umarea",#N/A,FALSE,"Starting Cost";"umagesex",#N/A,FALSE,"Starting Cost";"umbenlim",#N/A,FALSE,"Starting Cost";"umprovdisc",#N/A,FALSE,"Starting Cost";"umother",#N/A,FALSE,"Starting Cost";"umtrend",#N/A,FALSE,"Starting Cost"}</definedName>
    <definedName name="nothing2" localSheetId="3" hidden="1">{"umarea",#N/A,FALSE,"Starting Cost";"umagesex",#N/A,FALSE,"Starting Cost";"umbenlim",#N/A,FALSE,"Starting Cost";"umprovdisc",#N/A,FALSE,"Starting Cost";"umother",#N/A,FALSE,"Starting Cost";"umtrend",#N/A,FALSE,"Starting Cost"}</definedName>
    <definedName name="nothing2" localSheetId="1" hidden="1">{"umarea",#N/A,FALSE,"Starting Cost";"umagesex",#N/A,FALSE,"Starting Cost";"umbenlim",#N/A,FALSE,"Starting Cost";"umprovdisc",#N/A,FALSE,"Starting Cost";"umother",#N/A,FALSE,"Starting Cost";"umtrend",#N/A,FALSE,"Starting Cost"}</definedName>
    <definedName name="nothing2" localSheetId="5" hidden="1">{"umarea",#N/A,FALSE,"Starting Cost";"umagesex",#N/A,FALSE,"Starting Cost";"umbenlim",#N/A,FALSE,"Starting Cost";"umprovdisc",#N/A,FALSE,"Starting Cost";"umother",#N/A,FALSE,"Starting Cost";"umtrend",#N/A,FALSE,"Starting Cost"}</definedName>
    <definedName name="nothing2" localSheetId="2" hidden="1">{"umarea",#N/A,FALSE,"Starting Cost";"umagesex",#N/A,FALSE,"Starting Cost";"umbenlim",#N/A,FALSE,"Starting Cost";"umprovdisc",#N/A,FALSE,"Starting Cost";"umother",#N/A,FALSE,"Starting Cost";"umtrend",#N/A,FALSE,"Starting Cost"}</definedName>
    <definedName name="nothing2" localSheetId="0" hidden="1">{"umarea",#N/A,FALSE,"Starting Cost";"umagesex",#N/A,FALSE,"Starting Cost";"umbenlim",#N/A,FALSE,"Starting Cost";"umprovdisc",#N/A,FALSE,"Starting Cost";"umother",#N/A,FALSE,"Starting Cost";"umtrend",#N/A,FALSE,"Starting Cost"}</definedName>
    <definedName name="nothing2" hidden="1">{"umarea",#N/A,FALSE,"Starting Cost";"umagesex",#N/A,FALSE,"Starting Cost";"umbenlim",#N/A,FALSE,"Starting Cost";"umprovdisc",#N/A,FALSE,"Starting Cost";"umother",#N/A,FALSE,"Starting Cost";"umtrend",#N/A,FALSE,"Starting Cost"}</definedName>
    <definedName name="_xlnm.Print_Area" localSheetId="1">'Notes and Budget Drivers'!$A$1:$K$150</definedName>
    <definedName name="_xlnm.Print_Area" localSheetId="2">summary!$B$1:$F$57</definedName>
    <definedName name="_xlnm.Print_Titles" localSheetId="3">holdharmless!$2:$8</definedName>
    <definedName name="Purple" localSheetId="16" hidden="1">[2]Apportionment!#REF!</definedName>
    <definedName name="Purple" localSheetId="22" hidden="1">[2]Apportionment!#REF!</definedName>
    <definedName name="Purple" localSheetId="17" hidden="1">[2]Apportionment!#REF!</definedName>
    <definedName name="Purple" localSheetId="23" hidden="1">[2]Apportionment!#REF!</definedName>
    <definedName name="Purple" localSheetId="24" hidden="1">[2]Apportionment!#REF!</definedName>
    <definedName name="Purple" localSheetId="12" hidden="1">[2]Apportionment!#REF!</definedName>
    <definedName name="Purple" localSheetId="15" hidden="1">[2]Apportionment!#REF!</definedName>
    <definedName name="Purple" localSheetId="21" hidden="1">[2]Apportionment!#REF!</definedName>
    <definedName name="Purple" localSheetId="3" hidden="1">[2]Apportionment!#REF!</definedName>
    <definedName name="Purple" localSheetId="9" hidden="1">[2]Apportionment!#REF!</definedName>
    <definedName name="Purple" localSheetId="10" hidden="1">[2]Apportionment!#REF!</definedName>
    <definedName name="Purple" localSheetId="19" hidden="1">[2]Apportionment!#REF!</definedName>
    <definedName name="Purple" localSheetId="8" hidden="1">[2]Apportionment!#REF!</definedName>
    <definedName name="Purple" localSheetId="6" hidden="1">[2]Apportionment!#REF!</definedName>
    <definedName name="Purple" localSheetId="11" hidden="1">[2]Apportionment!#REF!</definedName>
    <definedName name="Purple" localSheetId="14" hidden="1">[2]Apportionment!#REF!</definedName>
    <definedName name="Purple" localSheetId="20" hidden="1">[2]Apportionment!#REF!</definedName>
    <definedName name="Purple" hidden="1">[2]Apportionment!#REF!</definedName>
    <definedName name="RSCY">'Notes and Budget Drivers'!$D$110</definedName>
    <definedName name="RSMaint202021">'Notes and Budget Drivers'!$E$110</definedName>
    <definedName name="RSMaint202122">'Notes and Budget Drivers'!$F$110</definedName>
    <definedName name="RSMaint202223">'Notes and Budget Drivers'!$G$110</definedName>
    <definedName name="RSSen202021">'Notes and Budget Drivers'!$I$110</definedName>
    <definedName name="RSSen202122">'Notes and Budget Drivers'!$J$110</definedName>
    <definedName name="RSSen202223">'Notes and Budget Drivers'!$K$110</definedName>
    <definedName name="RSVocCY">'Notes and Budget Drivers'!$D$109</definedName>
    <definedName name="RSVocMaint202021">'Notes and Budget Drivers'!$E$109</definedName>
    <definedName name="RSVocMaint202122">'Notes and Budget Drivers'!$F$109</definedName>
    <definedName name="RSVocMaint202223">'Notes and Budget Drivers'!$G$109</definedName>
    <definedName name="RSVocSen202021">'Notes and Budget Drivers'!$I$109</definedName>
    <definedName name="RSVocSen202122">'Notes and Budget Drivers'!$J$109</definedName>
    <definedName name="RSVocSen202223">'Notes and Budget Drivers'!$K$109</definedName>
    <definedName name="SenProto_CL">'Proto Model Changes'!$AX:$BC</definedName>
    <definedName name="SenProto_F195F">'Proto Model Changes'!$BE:$BJ</definedName>
    <definedName name="SenProto_Flat">'Proto Model Changes'!$AQ:$AV</definedName>
    <definedName name="SenSEBB_CL">SEBB!$AX:$BC</definedName>
    <definedName name="SenSEBB_F195F">SEBB!$BE:$BJ</definedName>
    <definedName name="SenSEBB_Flat">SEBB!$AQ:$AV</definedName>
    <definedName name="SpEd_Apport">SpED!$E:$H</definedName>
    <definedName name="SpEd_Enac_CL">SpED!$AT:$BA</definedName>
    <definedName name="SpEd_Enac_F195F">SpED!$BC:$BJ</definedName>
    <definedName name="SpEd_Enac_Flat">SpED!$AK:$AR</definedName>
    <definedName name="SpEd_Maint_CL">SpED!$S:$Z</definedName>
    <definedName name="SpEd_Maint_F195F">SpED!$AB:$AI</definedName>
    <definedName name="SpEd_Maint_Flat">SpED!$J:$Q</definedName>
    <definedName name="SY201920Apport">'School Year 2019-2020'!$A:$AR</definedName>
    <definedName name="SY2019enroll">'Jan 2020 Apport Enroll'!$A:$AB</definedName>
    <definedName name="SY202021enroll">'2020-21 enroll CL'!$A:$AB</definedName>
    <definedName name="SY202021F195Fenroll">'2020-21 enroll F195F'!$A:$AB</definedName>
    <definedName name="SY202122enroll">'2021-22 enroll CL'!$A:$AB</definedName>
    <definedName name="SY202122F195Fenroll">'2021-22 enroll F195F'!$A:$AB</definedName>
    <definedName name="SY202223enroll">'2022-23 enroll CL'!$A:$AB</definedName>
    <definedName name="SY202223F195Fenroll">'2022-23 enroll F195F'!$A:$AB</definedName>
    <definedName name="test" localSheetId="16" hidden="1">[1]App!#REF!</definedName>
    <definedName name="test" localSheetId="22" hidden="1">[1]App!#REF!</definedName>
    <definedName name="test" localSheetId="17" hidden="1">[1]App!#REF!</definedName>
    <definedName name="test" localSheetId="23" hidden="1">[1]App!#REF!</definedName>
    <definedName name="test" localSheetId="24" hidden="1">[1]App!#REF!</definedName>
    <definedName name="test" localSheetId="12" hidden="1">[1]App!#REF!</definedName>
    <definedName name="test" localSheetId="15" hidden="1">[1]App!#REF!</definedName>
    <definedName name="test" localSheetId="21" hidden="1">[1]App!#REF!</definedName>
    <definedName name="test" localSheetId="3" hidden="1">[1]App!#REF!</definedName>
    <definedName name="test" localSheetId="9" hidden="1">[1]App!#REF!</definedName>
    <definedName name="test" localSheetId="10" hidden="1">[1]App!#REF!</definedName>
    <definedName name="test" localSheetId="19" hidden="1">[1]App!#REF!</definedName>
    <definedName name="test" localSheetId="8" hidden="1">[1]App!#REF!</definedName>
    <definedName name="test" localSheetId="6" hidden="1">[1]App!#REF!</definedName>
    <definedName name="test" localSheetId="11" hidden="1">[1]App!#REF!</definedName>
    <definedName name="test" localSheetId="14" hidden="1">[1]App!#REF!</definedName>
    <definedName name="test" localSheetId="20" hidden="1">[1]App!#REF!</definedName>
    <definedName name="test" hidden="1">[1]App!#REF!</definedName>
    <definedName name="wrn.Adjusted._.Mod._.Managed." localSheetId="12"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15"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21"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3"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1"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5"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2"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0"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Optimal." localSheetId="12" hidden="1">{"OM Visits",#N/A,TRUE,"Optimal";"OM Dollars per Hour",#N/A,TRUE,"Optimal";"OM Hours per Visit",#N/A,TRUE,"Optimal";"OM Dollars per Visit",#N/A,TRUE,"Optimal";"OM Total Visits",#N/A,TRUE,"Optimal";"OM PMPM",#N/A,TRUE,"Optimal"}</definedName>
    <definedName name="wrn.Adjusted._.Optimal." localSheetId="15" hidden="1">{"OM Visits",#N/A,TRUE,"Optimal";"OM Dollars per Hour",#N/A,TRUE,"Optimal";"OM Hours per Visit",#N/A,TRUE,"Optimal";"OM Dollars per Visit",#N/A,TRUE,"Optimal";"OM Total Visits",#N/A,TRUE,"Optimal";"OM PMPM",#N/A,TRUE,"Optimal"}</definedName>
    <definedName name="wrn.Adjusted._.Optimal." localSheetId="21" hidden="1">{"OM Visits",#N/A,TRUE,"Optimal";"OM Dollars per Hour",#N/A,TRUE,"Optimal";"OM Hours per Visit",#N/A,TRUE,"Optimal";"OM Dollars per Visit",#N/A,TRUE,"Optimal";"OM Total Visits",#N/A,TRUE,"Optimal";"OM PMPM",#N/A,TRUE,"Optimal"}</definedName>
    <definedName name="wrn.Adjusted._.Optimal." localSheetId="3" hidden="1">{"OM Visits",#N/A,TRUE,"Optimal";"OM Dollars per Hour",#N/A,TRUE,"Optimal";"OM Hours per Visit",#N/A,TRUE,"Optimal";"OM Dollars per Visit",#N/A,TRUE,"Optimal";"OM Total Visits",#N/A,TRUE,"Optimal";"OM PMPM",#N/A,TRUE,"Optimal"}</definedName>
    <definedName name="wrn.Adjusted._.Optimal." localSheetId="1" hidden="1">{"OM Visits",#N/A,TRUE,"Optimal";"OM Dollars per Hour",#N/A,TRUE,"Optimal";"OM Hours per Visit",#N/A,TRUE,"Optimal";"OM Dollars per Visit",#N/A,TRUE,"Optimal";"OM Total Visits",#N/A,TRUE,"Optimal";"OM PMPM",#N/A,TRUE,"Optimal"}</definedName>
    <definedName name="wrn.Adjusted._.Optimal." localSheetId="5" hidden="1">{"OM Visits",#N/A,TRUE,"Optimal";"OM Dollars per Hour",#N/A,TRUE,"Optimal";"OM Hours per Visit",#N/A,TRUE,"Optimal";"OM Dollars per Visit",#N/A,TRUE,"Optimal";"OM Total Visits",#N/A,TRUE,"Optimal";"OM PMPM",#N/A,TRUE,"Optimal"}</definedName>
    <definedName name="wrn.Adjusted._.Optimal." localSheetId="2" hidden="1">{"OM Visits",#N/A,TRUE,"Optimal";"OM Dollars per Hour",#N/A,TRUE,"Optimal";"OM Hours per Visit",#N/A,TRUE,"Optimal";"OM Dollars per Visit",#N/A,TRUE,"Optimal";"OM Total Visits",#N/A,TRUE,"Optimal";"OM PMPM",#N/A,TRUE,"Optimal"}</definedName>
    <definedName name="wrn.Adjusted._.Optimal." localSheetId="0" hidden="1">{"OM Visits",#N/A,TRUE,"Optimal";"OM Dollars per Hour",#N/A,TRUE,"Optimal";"OM Hours per Visit",#N/A,TRUE,"Optimal";"OM Dollars per Visit",#N/A,TRUE,"Optimal";"OM Total Visits",#N/A,TRUE,"Optimal";"OM PMPM",#N/A,TRUE,"Optimal"}</definedName>
    <definedName name="wrn.Adjusted._.Optimal." hidden="1">{"OM Visits",#N/A,TRUE,"Optimal";"OM Dollars per Hour",#N/A,TRUE,"Optimal";"OM Hours per Visit",#N/A,TRUE,"Optimal";"OM Dollars per Visit",#N/A,TRUE,"Optimal";"OM Total Visits",#N/A,TRUE,"Optimal";"OM PMPM",#N/A,TRUE,"Optimal"}</definedName>
    <definedName name="wrn.Adjusted._.Unmanaged." localSheetId="12" hidden="1">{"UM Visits",#N/A,FALSE,"Unmanaged";"UM Dollars per Hour",#N/A,FALSE,"Unmanaged";"UM Hours per Visit",#N/A,FALSE,"Unmanaged";"UM Dollars per Visit",#N/A,FALSE,"Unmanaged";"UM Total Visits",#N/A,FALSE,"Unmanaged";"UM PMPM",#N/A,FALSE,"Unmanaged"}</definedName>
    <definedName name="wrn.Adjusted._.Unmanaged." localSheetId="15" hidden="1">{"UM Visits",#N/A,FALSE,"Unmanaged";"UM Dollars per Hour",#N/A,FALSE,"Unmanaged";"UM Hours per Visit",#N/A,FALSE,"Unmanaged";"UM Dollars per Visit",#N/A,FALSE,"Unmanaged";"UM Total Visits",#N/A,FALSE,"Unmanaged";"UM PMPM",#N/A,FALSE,"Unmanaged"}</definedName>
    <definedName name="wrn.Adjusted._.Unmanaged." localSheetId="21" hidden="1">{"UM Visits",#N/A,FALSE,"Unmanaged";"UM Dollars per Hour",#N/A,FALSE,"Unmanaged";"UM Hours per Visit",#N/A,FALSE,"Unmanaged";"UM Dollars per Visit",#N/A,FALSE,"Unmanaged";"UM Total Visits",#N/A,FALSE,"Unmanaged";"UM PMPM",#N/A,FALSE,"Unmanaged"}</definedName>
    <definedName name="wrn.Adjusted._.Unmanaged." localSheetId="3" hidden="1">{"UM Visits",#N/A,FALSE,"Unmanaged";"UM Dollars per Hour",#N/A,FALSE,"Unmanaged";"UM Hours per Visit",#N/A,FALSE,"Unmanaged";"UM Dollars per Visit",#N/A,FALSE,"Unmanaged";"UM Total Visits",#N/A,FALSE,"Unmanaged";"UM PMPM",#N/A,FALSE,"Unmanaged"}</definedName>
    <definedName name="wrn.Adjusted._.Unmanaged." localSheetId="1" hidden="1">{"UM Visits",#N/A,FALSE,"Unmanaged";"UM Dollars per Hour",#N/A,FALSE,"Unmanaged";"UM Hours per Visit",#N/A,FALSE,"Unmanaged";"UM Dollars per Visit",#N/A,FALSE,"Unmanaged";"UM Total Visits",#N/A,FALSE,"Unmanaged";"UM PMPM",#N/A,FALSE,"Unmanaged"}</definedName>
    <definedName name="wrn.Adjusted._.Unmanaged." localSheetId="5" hidden="1">{"UM Visits",#N/A,FALSE,"Unmanaged";"UM Dollars per Hour",#N/A,FALSE,"Unmanaged";"UM Hours per Visit",#N/A,FALSE,"Unmanaged";"UM Dollars per Visit",#N/A,FALSE,"Unmanaged";"UM Total Visits",#N/A,FALSE,"Unmanaged";"UM PMPM",#N/A,FALSE,"Unmanaged"}</definedName>
    <definedName name="wrn.Adjusted._.Unmanaged." localSheetId="2" hidden="1">{"UM Visits",#N/A,FALSE,"Unmanaged";"UM Dollars per Hour",#N/A,FALSE,"Unmanaged";"UM Hours per Visit",#N/A,FALSE,"Unmanaged";"UM Dollars per Visit",#N/A,FALSE,"Unmanaged";"UM Total Visits",#N/A,FALSE,"Unmanaged";"UM PMPM",#N/A,FALSE,"Unmanaged"}</definedName>
    <definedName name="wrn.Adjusted._.Unmanaged." localSheetId="0" hidden="1">{"UM Visits",#N/A,FALSE,"Unmanaged";"UM Dollars per Hour",#N/A,FALSE,"Unmanaged";"UM Hours per Visit",#N/A,FALSE,"Unmanaged";"UM Dollars per Visit",#N/A,FALSE,"Unmanaged";"UM Total Visits",#N/A,FALSE,"Unmanaged";"UM PMPM",#N/A,FALSE,"Unmanaged"}</definedName>
    <definedName name="wrn.Adjusted._.Unmanaged." hidden="1">{"UM Visits",#N/A,FALSE,"Unmanaged";"UM Dollars per Hour",#N/A,FALSE,"Unmanaged";"UM Hours per Visit",#N/A,FALSE,"Unmanaged";"UM Dollars per Visit",#N/A,FALSE,"Unmanaged";"UM Total Visits",#N/A,FALSE,"Unmanaged";"UM PMPM",#N/A,FALSE,"Unmanaged"}</definedName>
    <definedName name="wrn.Allocation." localSheetId="12" hidden="1">{#N/A,#N/A,FALSE,"Allocation"}</definedName>
    <definedName name="wrn.Allocation." localSheetId="15" hidden="1">{#N/A,#N/A,FALSE,"Allocation"}</definedName>
    <definedName name="wrn.Allocation." localSheetId="21" hidden="1">{#N/A,#N/A,FALSE,"Allocation"}</definedName>
    <definedName name="wrn.Allocation." localSheetId="3" hidden="1">{#N/A,#N/A,FALSE,"Allocation"}</definedName>
    <definedName name="wrn.Allocation." localSheetId="1" hidden="1">{#N/A,#N/A,FALSE,"Allocation"}</definedName>
    <definedName name="wrn.Allocation." localSheetId="5" hidden="1">{#N/A,#N/A,FALSE,"Allocation"}</definedName>
    <definedName name="wrn.Allocation." localSheetId="2" hidden="1">{#N/A,#N/A,FALSE,"Allocation"}</definedName>
    <definedName name="wrn.Allocation." localSheetId="0" hidden="1">{#N/A,#N/A,FALSE,"Allocation"}</definedName>
    <definedName name="wrn.Allocation." hidden="1">{#N/A,#N/A,FALSE,"Allocation"}</definedName>
    <definedName name="wrn.Assumptions." localSheetId="12" hidden="1">{#N/A,#N/A,FALSE,"Assumptions"}</definedName>
    <definedName name="wrn.Assumptions." localSheetId="15" hidden="1">{#N/A,#N/A,FALSE,"Assumptions"}</definedName>
    <definedName name="wrn.Assumptions." localSheetId="21" hidden="1">{#N/A,#N/A,FALSE,"Assumptions"}</definedName>
    <definedName name="wrn.Assumptions." localSheetId="3" hidden="1">{#N/A,#N/A,FALSE,"Assumptions"}</definedName>
    <definedName name="wrn.Assumptions." localSheetId="1" hidden="1">{#N/A,#N/A,FALSE,"Assumptions"}</definedName>
    <definedName name="wrn.Assumptions." localSheetId="5" hidden="1">{#N/A,#N/A,FALSE,"Assumptions"}</definedName>
    <definedName name="wrn.Assumptions." localSheetId="2" hidden="1">{#N/A,#N/A,FALSE,"Assumptions"}</definedName>
    <definedName name="wrn.Assumptions." localSheetId="0" hidden="1">{#N/A,#N/A,FALSE,"Assumptions"}</definedName>
    <definedName name="wrn.Assumptions." hidden="1">{#N/A,#N/A,FALSE,"Assumptions"}</definedName>
    <definedName name="wrn.Data._.Output." localSheetId="12" hidden="1">{#N/A,#N/A,TRUE,"General Group Info";#N/A,#N/A,TRUE,"Census";#N/A,#N/A,TRUE,"Claims Report";#N/A,#N/A,TRUE,"Prior Claims";#N/A,#N/A,TRUE,"Costs"}</definedName>
    <definedName name="wrn.Data._.Output." localSheetId="15" hidden="1">{#N/A,#N/A,TRUE,"General Group Info";#N/A,#N/A,TRUE,"Census";#N/A,#N/A,TRUE,"Claims Report";#N/A,#N/A,TRUE,"Prior Claims";#N/A,#N/A,TRUE,"Costs"}</definedName>
    <definedName name="wrn.Data._.Output." localSheetId="21" hidden="1">{#N/A,#N/A,TRUE,"General Group Info";#N/A,#N/A,TRUE,"Census";#N/A,#N/A,TRUE,"Claims Report";#N/A,#N/A,TRUE,"Prior Claims";#N/A,#N/A,TRUE,"Costs"}</definedName>
    <definedName name="wrn.Data._.Output." localSheetId="3" hidden="1">{#N/A,#N/A,TRUE,"General Group Info";#N/A,#N/A,TRUE,"Census";#N/A,#N/A,TRUE,"Claims Report";#N/A,#N/A,TRUE,"Prior Claims";#N/A,#N/A,TRUE,"Costs"}</definedName>
    <definedName name="wrn.Data._.Output." localSheetId="1" hidden="1">{#N/A,#N/A,TRUE,"General Group Info";#N/A,#N/A,TRUE,"Census";#N/A,#N/A,TRUE,"Claims Report";#N/A,#N/A,TRUE,"Prior Claims";#N/A,#N/A,TRUE,"Costs"}</definedName>
    <definedName name="wrn.Data._.Output." localSheetId="5" hidden="1">{#N/A,#N/A,TRUE,"General Group Info";#N/A,#N/A,TRUE,"Census";#N/A,#N/A,TRUE,"Claims Report";#N/A,#N/A,TRUE,"Prior Claims";#N/A,#N/A,TRUE,"Costs"}</definedName>
    <definedName name="wrn.Data._.Output." localSheetId="2" hidden="1">{#N/A,#N/A,TRUE,"General Group Info";#N/A,#N/A,TRUE,"Census";#N/A,#N/A,TRUE,"Claims Report";#N/A,#N/A,TRUE,"Prior Claims";#N/A,#N/A,TRUE,"Costs"}</definedName>
    <definedName name="wrn.Data._.Output." localSheetId="0" hidden="1">{#N/A,#N/A,TRUE,"General Group Info";#N/A,#N/A,TRUE,"Census";#N/A,#N/A,TRUE,"Claims Report";#N/A,#N/A,TRUE,"Prior Claims";#N/A,#N/A,TRUE,"Costs"}</definedName>
    <definedName name="wrn.Data._.Output." hidden="1">{#N/A,#N/A,TRUE,"General Group Info";#N/A,#N/A,TRUE,"Census";#N/A,#N/A,TRUE,"Claims Report";#N/A,#N/A,TRUE,"Prior Claims";#N/A,#N/A,TRUE,"Costs"}</definedName>
    <definedName name="wrn.Detail." localSheetId="12" hidden="1">{"umarea",#N/A,FALSE,"Starting Cost";"umagesex",#N/A,FALSE,"Starting Cost";"umbenlim",#N/A,FALSE,"Starting Cost";"umprovdisc",#N/A,FALSE,"Starting Cost";"umother",#N/A,FALSE,"Starting Cost";"umtrend",#N/A,FALSE,"Starting Cost"}</definedName>
    <definedName name="wrn.Detail." localSheetId="15" hidden="1">{"umarea",#N/A,FALSE,"Starting Cost";"umagesex",#N/A,FALSE,"Starting Cost";"umbenlim",#N/A,FALSE,"Starting Cost";"umprovdisc",#N/A,FALSE,"Starting Cost";"umother",#N/A,FALSE,"Starting Cost";"umtrend",#N/A,FALSE,"Starting Cost"}</definedName>
    <definedName name="wrn.Detail." localSheetId="21" hidden="1">{"umarea",#N/A,FALSE,"Starting Cost";"umagesex",#N/A,FALSE,"Starting Cost";"umbenlim",#N/A,FALSE,"Starting Cost";"umprovdisc",#N/A,FALSE,"Starting Cost";"umother",#N/A,FALSE,"Starting Cost";"umtrend",#N/A,FALSE,"Starting Cost"}</definedName>
    <definedName name="wrn.Detail." localSheetId="3" hidden="1">{"umarea",#N/A,FALSE,"Starting Cost";"umagesex",#N/A,FALSE,"Starting Cost";"umbenlim",#N/A,FALSE,"Starting Cost";"umprovdisc",#N/A,FALSE,"Starting Cost";"umother",#N/A,FALSE,"Starting Cost";"umtrend",#N/A,FALSE,"Starting Cost"}</definedName>
    <definedName name="wrn.Detail." localSheetId="1" hidden="1">{"umarea",#N/A,FALSE,"Starting Cost";"umagesex",#N/A,FALSE,"Starting Cost";"umbenlim",#N/A,FALSE,"Starting Cost";"umprovdisc",#N/A,FALSE,"Starting Cost";"umother",#N/A,FALSE,"Starting Cost";"umtrend",#N/A,FALSE,"Starting Cost"}</definedName>
    <definedName name="wrn.Detail." localSheetId="5" hidden="1">{"umarea",#N/A,FALSE,"Starting Cost";"umagesex",#N/A,FALSE,"Starting Cost";"umbenlim",#N/A,FALSE,"Starting Cost";"umprovdisc",#N/A,FALSE,"Starting Cost";"umother",#N/A,FALSE,"Starting Cost";"umtrend",#N/A,FALSE,"Starting Cost"}</definedName>
    <definedName name="wrn.Detail." localSheetId="2" hidden="1">{"umarea",#N/A,FALSE,"Starting Cost";"umagesex",#N/A,FALSE,"Starting Cost";"umbenlim",#N/A,FALSE,"Starting Cost";"umprovdisc",#N/A,FALSE,"Starting Cost";"umother",#N/A,FALSE,"Starting Cost";"umtrend",#N/A,FALSE,"Starting Cost"}</definedName>
    <definedName name="wrn.Detail." localSheetId="0" hidden="1">{"umarea",#N/A,FALSE,"Starting Cost";"umagesex",#N/A,FALSE,"Starting Cost";"umbenlim",#N/A,FALSE,"Starting Cost";"umprovdisc",#N/A,FALSE,"Starting Cost";"umother",#N/A,FALSE,"Starting Cost";"umtrend",#N/A,FALSE,"Starting Cost"}</definedName>
    <definedName name="wrn.Detail." hidden="1">{"umarea",#N/A,FALSE,"Starting Cost";"umagesex",#N/A,FALSE,"Starting Cost";"umbenlim",#N/A,FALSE,"Starting Cost";"umprovdisc",#N/A,FALSE,"Starting Cost";"umother",#N/A,FALSE,"Starting Cost";"umtrend",#N/A,FALSE,"Starting Cost"}</definedName>
    <definedName name="wrn.Factors." localSheetId="12" hidden="1">{#N/A,#N/A,FALSE,"Factors"}</definedName>
    <definedName name="wrn.Factors." localSheetId="15" hidden="1">{#N/A,#N/A,FALSE,"Factors"}</definedName>
    <definedName name="wrn.Factors." localSheetId="21" hidden="1">{#N/A,#N/A,FALSE,"Factors"}</definedName>
    <definedName name="wrn.Factors." localSheetId="3" hidden="1">{#N/A,#N/A,FALSE,"Factors"}</definedName>
    <definedName name="wrn.Factors." localSheetId="1" hidden="1">{#N/A,#N/A,FALSE,"Factors"}</definedName>
    <definedName name="wrn.Factors." localSheetId="5" hidden="1">{#N/A,#N/A,FALSE,"Factors"}</definedName>
    <definedName name="wrn.Factors." localSheetId="2" hidden="1">{#N/A,#N/A,FALSE,"Factors"}</definedName>
    <definedName name="wrn.Factors." localSheetId="0" hidden="1">{#N/A,#N/A,FALSE,"Factors"}</definedName>
    <definedName name="wrn.Factors." hidden="1">{#N/A,#N/A,FALSE,"Factors"}</definedName>
    <definedName name="wrn.Model." localSheetId="12" hidden="1">{#N/A,#N/A,FALSE,"Model"}</definedName>
    <definedName name="wrn.Model." localSheetId="15" hidden="1">{#N/A,#N/A,FALSE,"Model"}</definedName>
    <definedName name="wrn.Model." localSheetId="21" hidden="1">{#N/A,#N/A,FALSE,"Model"}</definedName>
    <definedName name="wrn.Model." localSheetId="3" hidden="1">{#N/A,#N/A,FALSE,"Model"}</definedName>
    <definedName name="wrn.Model." localSheetId="1" hidden="1">{#N/A,#N/A,FALSE,"Model"}</definedName>
    <definedName name="wrn.Model." localSheetId="5" hidden="1">{#N/A,#N/A,FALSE,"Model"}</definedName>
    <definedName name="wrn.Model." localSheetId="2" hidden="1">{#N/A,#N/A,FALSE,"Model"}</definedName>
    <definedName name="wrn.Model." localSheetId="0" hidden="1">{#N/A,#N/A,FALSE,"Model"}</definedName>
    <definedName name="wrn.Model." hidden="1">{#N/A,#N/A,FALSE,"Model"}</definedName>
    <definedName name="wrn.Print._.All." localSheetId="12" hidden="1">{#N/A,#N/A,FALSE,"Assumptions";#N/A,#N/A,FALSE,"Factors";#N/A,#N/A,FALSE,"Model";#N/A,#N/A,FALSE,"Allocation"}</definedName>
    <definedName name="wrn.Print._.All." localSheetId="15" hidden="1">{#N/A,#N/A,FALSE,"Assumptions";#N/A,#N/A,FALSE,"Factors";#N/A,#N/A,FALSE,"Model";#N/A,#N/A,FALSE,"Allocation"}</definedName>
    <definedName name="wrn.Print._.All." localSheetId="21" hidden="1">{#N/A,#N/A,FALSE,"Assumptions";#N/A,#N/A,FALSE,"Factors";#N/A,#N/A,FALSE,"Model";#N/A,#N/A,FALSE,"Allocation"}</definedName>
    <definedName name="wrn.Print._.All." localSheetId="3" hidden="1">{#N/A,#N/A,FALSE,"Assumptions";#N/A,#N/A,FALSE,"Factors";#N/A,#N/A,FALSE,"Model";#N/A,#N/A,FALSE,"Allocation"}</definedName>
    <definedName name="wrn.Print._.All." localSheetId="1" hidden="1">{#N/A,#N/A,FALSE,"Assumptions";#N/A,#N/A,FALSE,"Factors";#N/A,#N/A,FALSE,"Model";#N/A,#N/A,FALSE,"Allocation"}</definedName>
    <definedName name="wrn.Print._.All." localSheetId="5" hidden="1">{#N/A,#N/A,FALSE,"Assumptions";#N/A,#N/A,FALSE,"Factors";#N/A,#N/A,FALSE,"Model";#N/A,#N/A,FALSE,"Allocation"}</definedName>
    <definedName name="wrn.Print._.All." localSheetId="2" hidden="1">{#N/A,#N/A,FALSE,"Assumptions";#N/A,#N/A,FALSE,"Factors";#N/A,#N/A,FALSE,"Model";#N/A,#N/A,FALSE,"Allocation"}</definedName>
    <definedName name="wrn.Print._.All." localSheetId="0" hidden="1">{#N/A,#N/A,FALSE,"Assumptions";#N/A,#N/A,FALSE,"Factors";#N/A,#N/A,FALSE,"Model";#N/A,#N/A,FALSE,"Allocation"}</definedName>
    <definedName name="wrn.Print._.All." hidden="1">{#N/A,#N/A,FALSE,"Assumptions";#N/A,#N/A,FALSE,"Factors";#N/A,#N/A,FALSE,"Model";#N/A,#N/A,FALSE,"Allocation"}</definedName>
    <definedName name="wrn.Print._.Full." localSheetId="12" hidden="1">{#N/A,#N/A,FALSE,"Paid Claims";#N/A,#N/A,FALSE,"Cumulative Paid Claims";#N/A,#N/A,FALSE,"Completion Ratios";#N/A,#N/A,FALSE,"Claim Reserve Analysis";#N/A,#N/A,FALSE,"Paid Claims % of Est Inc";#N/A,#N/A,FALSE,"Trends in Pure Premium";#N/A,#N/A,FALSE,"Trends in Paid Claims";#N/A,#N/A,FALSE,"Reserve Analysis"}</definedName>
    <definedName name="wrn.Print._.Full." localSheetId="15" hidden="1">{#N/A,#N/A,FALSE,"Paid Claims";#N/A,#N/A,FALSE,"Cumulative Paid Claims";#N/A,#N/A,FALSE,"Completion Ratios";#N/A,#N/A,FALSE,"Claim Reserve Analysis";#N/A,#N/A,FALSE,"Paid Claims % of Est Inc";#N/A,#N/A,FALSE,"Trends in Pure Premium";#N/A,#N/A,FALSE,"Trends in Paid Claims";#N/A,#N/A,FALSE,"Reserve Analysis"}</definedName>
    <definedName name="wrn.Print._.Full." localSheetId="21" hidden="1">{#N/A,#N/A,FALSE,"Paid Claims";#N/A,#N/A,FALSE,"Cumulative Paid Claims";#N/A,#N/A,FALSE,"Completion Ratios";#N/A,#N/A,FALSE,"Claim Reserve Analysis";#N/A,#N/A,FALSE,"Paid Claims % of Est Inc";#N/A,#N/A,FALSE,"Trends in Pure Premium";#N/A,#N/A,FALSE,"Trends in Paid Claims";#N/A,#N/A,FALSE,"Reserve Analysis"}</definedName>
    <definedName name="wrn.Print._.Full." localSheetId="3" hidden="1">{#N/A,#N/A,FALSE,"Paid Claims";#N/A,#N/A,FALSE,"Cumulative Paid Claims";#N/A,#N/A,FALSE,"Completion Ratios";#N/A,#N/A,FALSE,"Claim Reserve Analysis";#N/A,#N/A,FALSE,"Paid Claims % of Est Inc";#N/A,#N/A,FALSE,"Trends in Pure Premium";#N/A,#N/A,FALSE,"Trends in Paid Claims";#N/A,#N/A,FALSE,"Reserve Analysis"}</definedName>
    <definedName name="wrn.Print._.Full." localSheetId="1" hidden="1">{#N/A,#N/A,FALSE,"Paid Claims";#N/A,#N/A,FALSE,"Cumulative Paid Claims";#N/A,#N/A,FALSE,"Completion Ratios";#N/A,#N/A,FALSE,"Claim Reserve Analysis";#N/A,#N/A,FALSE,"Paid Claims % of Est Inc";#N/A,#N/A,FALSE,"Trends in Pure Premium";#N/A,#N/A,FALSE,"Trends in Paid Claims";#N/A,#N/A,FALSE,"Reserve Analysis"}</definedName>
    <definedName name="wrn.Print._.Full." localSheetId="5" hidden="1">{#N/A,#N/A,FALSE,"Paid Claims";#N/A,#N/A,FALSE,"Cumulative Paid Claims";#N/A,#N/A,FALSE,"Completion Ratios";#N/A,#N/A,FALSE,"Claim Reserve Analysis";#N/A,#N/A,FALSE,"Paid Claims % of Est Inc";#N/A,#N/A,FALSE,"Trends in Pure Premium";#N/A,#N/A,FALSE,"Trends in Paid Claims";#N/A,#N/A,FALSE,"Reserve Analysis"}</definedName>
    <definedName name="wrn.Print._.Full." localSheetId="2" hidden="1">{#N/A,#N/A,FALSE,"Paid Claims";#N/A,#N/A,FALSE,"Cumulative Paid Claims";#N/A,#N/A,FALSE,"Completion Ratios";#N/A,#N/A,FALSE,"Claim Reserve Analysis";#N/A,#N/A,FALSE,"Paid Claims % of Est Inc";#N/A,#N/A,FALSE,"Trends in Pure Premium";#N/A,#N/A,FALSE,"Trends in Paid Claims";#N/A,#N/A,FALSE,"Reserve Analysis"}</definedName>
    <definedName name="wrn.Print._.Full." localSheetId="0" hidden="1">{#N/A,#N/A,FALSE,"Paid Claims";#N/A,#N/A,FALSE,"Cumulative Paid Claims";#N/A,#N/A,FALSE,"Completion Ratios";#N/A,#N/A,FALSE,"Claim Reserve Analysis";#N/A,#N/A,FALSE,"Paid Claims % of Est Inc";#N/A,#N/A,FALSE,"Trends in Pure Premium";#N/A,#N/A,FALSE,"Trends in Paid Claims";#N/A,#N/A,FALSE,"Reserve Analysis"}</definedName>
    <definedName name="wrn.Print._.Full." hidden="1">{#N/A,#N/A,FALSE,"Paid Claims";#N/A,#N/A,FALSE,"Cumulative Paid Claims";#N/A,#N/A,FALSE,"Completion Ratios";#N/A,#N/A,FALSE,"Claim Reserve Analysis";#N/A,#N/A,FALSE,"Paid Claims % of Est Inc";#N/A,#N/A,FALSE,"Trends in Pure Premium";#N/A,#N/A,FALSE,"Trends in Paid Claims";#N/A,#N/A,FALSE,"Reserve Analysis"}</definedName>
    <definedName name="wrn.Print._.Limited." localSheetId="12" hidden="1">{#N/A,#N/A,TRUE,"Parameters";#N/A,#N/A,TRUE,"Paid Claims";#N/A,#N/A,TRUE,"Cumulative Paid Claims";#N/A,#N/A,TRUE,"Completion Ratios";#N/A,#N/A,TRUE,"Claim Reserve Analysis";#N/A,#N/A,TRUE,"Paid Claims % of Est Inc";#N/A,#N/A,TRUE,"Qtly Paid % of Est Inc";#N/A,#N/A,TRUE,"Trends in Pure Premium";#N/A,#N/A,TRUE,"Trends in Paid Claims";#N/A,#N/A,TRUE,"Trend Summary";#N/A,#N/A,TRUE,"Reserve Analysis"}</definedName>
    <definedName name="wrn.Print._.Limited." localSheetId="15" hidden="1">{#N/A,#N/A,TRUE,"Parameters";#N/A,#N/A,TRUE,"Paid Claims";#N/A,#N/A,TRUE,"Cumulative Paid Claims";#N/A,#N/A,TRUE,"Completion Ratios";#N/A,#N/A,TRUE,"Claim Reserve Analysis";#N/A,#N/A,TRUE,"Paid Claims % of Est Inc";#N/A,#N/A,TRUE,"Qtly Paid % of Est Inc";#N/A,#N/A,TRUE,"Trends in Pure Premium";#N/A,#N/A,TRUE,"Trends in Paid Claims";#N/A,#N/A,TRUE,"Trend Summary";#N/A,#N/A,TRUE,"Reserve Analysis"}</definedName>
    <definedName name="wrn.Print._.Limited." localSheetId="21" hidden="1">{#N/A,#N/A,TRUE,"Parameters";#N/A,#N/A,TRUE,"Paid Claims";#N/A,#N/A,TRUE,"Cumulative Paid Claims";#N/A,#N/A,TRUE,"Completion Ratios";#N/A,#N/A,TRUE,"Claim Reserve Analysis";#N/A,#N/A,TRUE,"Paid Claims % of Est Inc";#N/A,#N/A,TRUE,"Qtly Paid % of Est Inc";#N/A,#N/A,TRUE,"Trends in Pure Premium";#N/A,#N/A,TRUE,"Trends in Paid Claims";#N/A,#N/A,TRUE,"Trend Summary";#N/A,#N/A,TRUE,"Reserve Analysis"}</definedName>
    <definedName name="wrn.Print._.Limited." localSheetId="3" hidden="1">{#N/A,#N/A,TRUE,"Parameters";#N/A,#N/A,TRUE,"Paid Claims";#N/A,#N/A,TRUE,"Cumulative Paid Claims";#N/A,#N/A,TRUE,"Completion Ratios";#N/A,#N/A,TRUE,"Claim Reserve Analysis";#N/A,#N/A,TRUE,"Paid Claims % of Est Inc";#N/A,#N/A,TRUE,"Qtly Paid % of Est Inc";#N/A,#N/A,TRUE,"Trends in Pure Premium";#N/A,#N/A,TRUE,"Trends in Paid Claims";#N/A,#N/A,TRUE,"Trend Summary";#N/A,#N/A,TRUE,"Reserve Analysis"}</definedName>
    <definedName name="wrn.Print._.Limited." localSheetId="1" hidden="1">{#N/A,#N/A,TRUE,"Parameters";#N/A,#N/A,TRUE,"Paid Claims";#N/A,#N/A,TRUE,"Cumulative Paid Claims";#N/A,#N/A,TRUE,"Completion Ratios";#N/A,#N/A,TRUE,"Claim Reserve Analysis";#N/A,#N/A,TRUE,"Paid Claims % of Est Inc";#N/A,#N/A,TRUE,"Qtly Paid % of Est Inc";#N/A,#N/A,TRUE,"Trends in Pure Premium";#N/A,#N/A,TRUE,"Trends in Paid Claims";#N/A,#N/A,TRUE,"Trend Summary";#N/A,#N/A,TRUE,"Reserve Analysis"}</definedName>
    <definedName name="wrn.Print._.Limited." localSheetId="5" hidden="1">{#N/A,#N/A,TRUE,"Parameters";#N/A,#N/A,TRUE,"Paid Claims";#N/A,#N/A,TRUE,"Cumulative Paid Claims";#N/A,#N/A,TRUE,"Completion Ratios";#N/A,#N/A,TRUE,"Claim Reserve Analysis";#N/A,#N/A,TRUE,"Paid Claims % of Est Inc";#N/A,#N/A,TRUE,"Qtly Paid % of Est Inc";#N/A,#N/A,TRUE,"Trends in Pure Premium";#N/A,#N/A,TRUE,"Trends in Paid Claims";#N/A,#N/A,TRUE,"Trend Summary";#N/A,#N/A,TRUE,"Reserve Analysis"}</definedName>
    <definedName name="wrn.Print._.Limited." localSheetId="2" hidden="1">{#N/A,#N/A,TRUE,"Parameters";#N/A,#N/A,TRUE,"Paid Claims";#N/A,#N/A,TRUE,"Cumulative Paid Claims";#N/A,#N/A,TRUE,"Completion Ratios";#N/A,#N/A,TRUE,"Claim Reserve Analysis";#N/A,#N/A,TRUE,"Paid Claims % of Est Inc";#N/A,#N/A,TRUE,"Qtly Paid % of Est Inc";#N/A,#N/A,TRUE,"Trends in Pure Premium";#N/A,#N/A,TRUE,"Trends in Paid Claims";#N/A,#N/A,TRUE,"Trend Summary";#N/A,#N/A,TRUE,"Reserve Analysis"}</definedName>
    <definedName name="wrn.Print._.Limited." localSheetId="0" hidden="1">{#N/A,#N/A,TRUE,"Parameters";#N/A,#N/A,TRUE,"Paid Claims";#N/A,#N/A,TRUE,"Cumulative Paid Claims";#N/A,#N/A,TRUE,"Completion Ratios";#N/A,#N/A,TRUE,"Claim Reserve Analysis";#N/A,#N/A,TRUE,"Paid Claims % of Est Inc";#N/A,#N/A,TRUE,"Qtly Paid % of Est Inc";#N/A,#N/A,TRUE,"Trends in Pure Premium";#N/A,#N/A,TRUE,"Trends in Paid Claims";#N/A,#N/A,TRUE,"Trend Summary";#N/A,#N/A,TRUE,"Reserve Analysis"}</definedName>
    <definedName name="wrn.Print._.Limited." hidden="1">{#N/A,#N/A,TRUE,"Parameters";#N/A,#N/A,TRUE,"Paid Claims";#N/A,#N/A,TRUE,"Cumulative Paid Claims";#N/A,#N/A,TRUE,"Completion Ratios";#N/A,#N/A,TRUE,"Claim Reserve Analysis";#N/A,#N/A,TRUE,"Paid Claims % of Est Inc";#N/A,#N/A,TRUE,"Qtly Paid % of Est Inc";#N/A,#N/A,TRUE,"Trends in Pure Premium";#N/A,#N/A,TRUE,"Trends in Paid Claims";#N/A,#N/A,TRUE,"Trend Summary";#N/A,#N/A,TRUE,"Reserve Analysis"}</definedName>
    <definedName name="wrn.rates." localSheetId="12" hidden="1">{"rates",#N/A,FALSE,"Summary"}</definedName>
    <definedName name="wrn.rates." localSheetId="15" hidden="1">{"rates",#N/A,FALSE,"Summary"}</definedName>
    <definedName name="wrn.rates." localSheetId="21" hidden="1">{"rates",#N/A,FALSE,"Summary"}</definedName>
    <definedName name="wrn.rates." localSheetId="3" hidden="1">{"rates",#N/A,FALSE,"Summary"}</definedName>
    <definedName name="wrn.rates." localSheetId="1" hidden="1">{"rates",#N/A,FALSE,"Summary"}</definedName>
    <definedName name="wrn.rates." localSheetId="5" hidden="1">{"rates",#N/A,FALSE,"Summary"}</definedName>
    <definedName name="wrn.rates." localSheetId="2" hidden="1">{"rates",#N/A,FALSE,"Summary"}</definedName>
    <definedName name="wrn.rates." localSheetId="0" hidden="1">{"rates",#N/A,FALSE,"Summary"}</definedName>
    <definedName name="wrn.rates." hidden="1">{"rates",#N/A,FALSE,"Summary"}</definedName>
    <definedName name="x" localSheetId="16" hidden="1">[4]App!#REF!</definedName>
    <definedName name="x" localSheetId="22" hidden="1">[4]App!#REF!</definedName>
    <definedName name="x" localSheetId="17" hidden="1">[4]App!#REF!</definedName>
    <definedName name="x" localSheetId="23" hidden="1">[4]App!#REF!</definedName>
    <definedName name="x" localSheetId="24" hidden="1">[4]App!#REF!</definedName>
    <definedName name="x" localSheetId="12" hidden="1">[4]App!#REF!</definedName>
    <definedName name="x" localSheetId="15" hidden="1">[4]App!#REF!</definedName>
    <definedName name="x" localSheetId="21" hidden="1">[4]App!#REF!</definedName>
    <definedName name="x" localSheetId="3" hidden="1">[4]App!#REF!</definedName>
    <definedName name="x" localSheetId="9" hidden="1">[4]App!#REF!</definedName>
    <definedName name="x" localSheetId="10" hidden="1">[4]App!#REF!</definedName>
    <definedName name="x" localSheetId="19" hidden="1">[4]App!#REF!</definedName>
    <definedName name="x" localSheetId="8" hidden="1">[4]App!#REF!</definedName>
    <definedName name="x" localSheetId="6" hidden="1">[4]App!#REF!</definedName>
    <definedName name="x" localSheetId="11" hidden="1">[4]App!#REF!</definedName>
    <definedName name="x" localSheetId="14" hidden="1">[4]App!#REF!</definedName>
    <definedName name="x" localSheetId="20" hidden="1">[4]App!#REF!</definedName>
    <definedName name="x" hidden="1">[4]App!#REF!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 i="122" l="1"/>
  <c r="AM321" i="134" l="1"/>
  <c r="AN321" i="134"/>
  <c r="AO321" i="134"/>
  <c r="AP321" i="134"/>
  <c r="AP322" i="134" s="1"/>
  <c r="AM322" i="134"/>
  <c r="AN322" i="134"/>
  <c r="AO322" i="134"/>
  <c r="AL321" i="134"/>
  <c r="AL322" i="134" s="1"/>
  <c r="AJ321" i="134"/>
  <c r="AJ322" i="134" s="1"/>
  <c r="AE8" i="49" l="1"/>
  <c r="AR5" i="55" l="1"/>
  <c r="AQ5" i="55"/>
  <c r="AP5" i="55"/>
  <c r="AO5" i="55"/>
  <c r="V13" i="126" l="1"/>
  <c r="C7" i="7" l="1"/>
  <c r="T5" i="113" l="1"/>
  <c r="T6" i="113"/>
  <c r="T7" i="113"/>
  <c r="T8" i="113"/>
  <c r="T9" i="113"/>
  <c r="T10" i="113"/>
  <c r="T11" i="113"/>
  <c r="T12" i="113"/>
  <c r="T13" i="113"/>
  <c r="T14" i="113"/>
  <c r="T15" i="113"/>
  <c r="T16" i="113"/>
  <c r="T17" i="113"/>
  <c r="T18" i="113"/>
  <c r="T19" i="113"/>
  <c r="T20" i="113"/>
  <c r="T21" i="113"/>
  <c r="T22" i="113"/>
  <c r="T23" i="113"/>
  <c r="T24" i="113"/>
  <c r="T25" i="113"/>
  <c r="T26" i="113"/>
  <c r="T27" i="113"/>
  <c r="T28" i="113"/>
  <c r="T29" i="113"/>
  <c r="T4" i="113"/>
  <c r="T30" i="113" l="1"/>
  <c r="B1" i="78"/>
  <c r="C1" i="78" s="1"/>
  <c r="E1" i="78" s="1"/>
  <c r="F1" i="78" s="1"/>
  <c r="G1" i="78" s="1"/>
  <c r="H1" i="78" s="1"/>
  <c r="J1" i="78" s="1"/>
  <c r="K1" i="78" s="1"/>
  <c r="L1" i="78" s="1"/>
  <c r="M1" i="78" s="1"/>
  <c r="N1" i="78" s="1"/>
  <c r="O1" i="78" s="1"/>
  <c r="P1" i="78" s="1"/>
  <c r="Q1" i="78" s="1"/>
  <c r="S1" i="78" s="1"/>
  <c r="T1" i="78" s="1"/>
  <c r="U1" i="78" s="1"/>
  <c r="V1" i="78" s="1"/>
  <c r="W1" i="78" s="1"/>
  <c r="X1" i="78" s="1"/>
  <c r="Y1" i="78" s="1"/>
  <c r="Z1" i="78" s="1"/>
  <c r="AB1" i="78" s="1"/>
  <c r="AC1" i="78" s="1"/>
  <c r="AD1" i="78" s="1"/>
  <c r="AE1" i="78" s="1"/>
  <c r="AF1" i="78" s="1"/>
  <c r="AG1" i="78" s="1"/>
  <c r="AH1" i="78" s="1"/>
  <c r="AI1" i="78" s="1"/>
  <c r="AK1" i="78" s="1"/>
  <c r="AL1" i="78" s="1"/>
  <c r="AM1" i="78" s="1"/>
  <c r="AN1" i="78" s="1"/>
  <c r="AO1" i="78" s="1"/>
  <c r="AP1" i="78" s="1"/>
  <c r="AQ1" i="78" s="1"/>
  <c r="AR1" i="78" s="1"/>
  <c r="AS1" i="78" s="1"/>
  <c r="AT1" i="78" s="1"/>
  <c r="AU1" i="78" s="1"/>
  <c r="AV1" i="78" s="1"/>
  <c r="AW1" i="78" s="1"/>
  <c r="AX1" i="78" s="1"/>
  <c r="AY1" i="78" s="1"/>
  <c r="AZ1" i="78" s="1"/>
  <c r="BA1" i="78" s="1"/>
  <c r="BB1" i="78" s="1"/>
  <c r="BC1" i="78" s="1"/>
  <c r="BD1" i="78" s="1"/>
  <c r="BE1" i="78" s="1"/>
  <c r="BF1" i="78" s="1"/>
  <c r="BG1" i="78" s="1"/>
  <c r="BH1" i="78" s="1"/>
  <c r="BI1" i="78" s="1"/>
  <c r="BJ1" i="78" s="1"/>
  <c r="AP1" i="32" l="1"/>
  <c r="G7" i="78" l="1"/>
  <c r="G8" i="78"/>
  <c r="G9" i="78"/>
  <c r="G10" i="78"/>
  <c r="G11" i="78"/>
  <c r="G12" i="78"/>
  <c r="G13" i="78"/>
  <c r="G14" i="78"/>
  <c r="G15" i="78"/>
  <c r="G16" i="78"/>
  <c r="G17" i="78"/>
  <c r="G18" i="78"/>
  <c r="G19" i="78"/>
  <c r="G20" i="78"/>
  <c r="G21" i="78"/>
  <c r="G22" i="78"/>
  <c r="G23" i="78"/>
  <c r="G24" i="78"/>
  <c r="G25" i="78"/>
  <c r="G26" i="78"/>
  <c r="G27" i="78"/>
  <c r="G28" i="78"/>
  <c r="G29" i="78"/>
  <c r="G30" i="78"/>
  <c r="G31" i="78"/>
  <c r="G32" i="78"/>
  <c r="G33" i="78"/>
  <c r="G34" i="78"/>
  <c r="G35" i="78"/>
  <c r="G36" i="78"/>
  <c r="G37" i="78"/>
  <c r="G38" i="78"/>
  <c r="G39" i="78"/>
  <c r="G40" i="78"/>
  <c r="G41" i="78"/>
  <c r="G42" i="78"/>
  <c r="G43" i="78"/>
  <c r="G44" i="78"/>
  <c r="G45" i="78"/>
  <c r="G46" i="78"/>
  <c r="G47" i="78"/>
  <c r="G48" i="78"/>
  <c r="G49" i="78"/>
  <c r="G50" i="78"/>
  <c r="G51" i="78"/>
  <c r="G52" i="78"/>
  <c r="G53" i="78"/>
  <c r="G54" i="78"/>
  <c r="G55" i="78"/>
  <c r="G56" i="78"/>
  <c r="G57" i="78"/>
  <c r="G58" i="78"/>
  <c r="G59" i="78"/>
  <c r="G60" i="78"/>
  <c r="G61" i="78"/>
  <c r="G62" i="78"/>
  <c r="G63" i="78"/>
  <c r="G64" i="78"/>
  <c r="G65" i="78"/>
  <c r="G66" i="78"/>
  <c r="G67" i="78"/>
  <c r="G68" i="78"/>
  <c r="G69" i="78"/>
  <c r="G70" i="78"/>
  <c r="G71" i="78"/>
  <c r="G72" i="78"/>
  <c r="G73" i="78"/>
  <c r="G74" i="78"/>
  <c r="G75" i="78"/>
  <c r="G76" i="78"/>
  <c r="G77" i="78"/>
  <c r="G78" i="78"/>
  <c r="G79" i="78"/>
  <c r="G80" i="78"/>
  <c r="G81" i="78"/>
  <c r="G82" i="78"/>
  <c r="G83" i="78"/>
  <c r="G84" i="78"/>
  <c r="G85" i="78"/>
  <c r="G86" i="78"/>
  <c r="G87" i="78"/>
  <c r="G88" i="78"/>
  <c r="G89" i="78"/>
  <c r="G90" i="78"/>
  <c r="G91" i="78"/>
  <c r="G92" i="78"/>
  <c r="G93" i="78"/>
  <c r="G94" i="78"/>
  <c r="G95" i="78"/>
  <c r="G96" i="78"/>
  <c r="G97" i="78"/>
  <c r="G98" i="78"/>
  <c r="G99" i="78"/>
  <c r="G100" i="78"/>
  <c r="G101" i="78"/>
  <c r="G102" i="78"/>
  <c r="G103" i="78"/>
  <c r="G104" i="78"/>
  <c r="G105" i="78"/>
  <c r="G106" i="78"/>
  <c r="G107" i="78"/>
  <c r="G108" i="78"/>
  <c r="G109" i="78"/>
  <c r="G110" i="78"/>
  <c r="G111" i="78"/>
  <c r="G112" i="78"/>
  <c r="G113" i="78"/>
  <c r="G114" i="78"/>
  <c r="G115" i="78"/>
  <c r="G116" i="78"/>
  <c r="G117" i="78"/>
  <c r="G118" i="78"/>
  <c r="G119" i="78"/>
  <c r="G120" i="78"/>
  <c r="G121" i="78"/>
  <c r="G122" i="78"/>
  <c r="G123" i="78"/>
  <c r="G124" i="78"/>
  <c r="G125" i="78"/>
  <c r="G126" i="78"/>
  <c r="G127" i="78"/>
  <c r="G128" i="78"/>
  <c r="G129" i="78"/>
  <c r="G130" i="78"/>
  <c r="G131" i="78"/>
  <c r="G132" i="78"/>
  <c r="G133" i="78"/>
  <c r="G134" i="78"/>
  <c r="G135" i="78"/>
  <c r="G136" i="78"/>
  <c r="G137" i="78"/>
  <c r="G138" i="78"/>
  <c r="G139" i="78"/>
  <c r="G140" i="78"/>
  <c r="G141" i="78"/>
  <c r="G142" i="78"/>
  <c r="G143" i="78"/>
  <c r="G144" i="78"/>
  <c r="G145" i="78"/>
  <c r="G146" i="78"/>
  <c r="G147" i="78"/>
  <c r="G148" i="78"/>
  <c r="G149" i="78"/>
  <c r="G150" i="78"/>
  <c r="G151" i="78"/>
  <c r="G152" i="78"/>
  <c r="G153" i="78"/>
  <c r="G154" i="78"/>
  <c r="G155" i="78"/>
  <c r="G156" i="78"/>
  <c r="G157" i="78"/>
  <c r="G158" i="78"/>
  <c r="G159" i="78"/>
  <c r="G160" i="78"/>
  <c r="G161" i="78"/>
  <c r="G162" i="78"/>
  <c r="G163" i="78"/>
  <c r="G164" i="78"/>
  <c r="G165" i="78"/>
  <c r="G166" i="78"/>
  <c r="G167" i="78"/>
  <c r="G168" i="78"/>
  <c r="G169" i="78"/>
  <c r="G170" i="78"/>
  <c r="G171" i="78"/>
  <c r="G172" i="78"/>
  <c r="G173" i="78"/>
  <c r="G174" i="78"/>
  <c r="G175" i="78"/>
  <c r="G176" i="78"/>
  <c r="G177" i="78"/>
  <c r="G178" i="78"/>
  <c r="G179" i="78"/>
  <c r="G180" i="78"/>
  <c r="G181" i="78"/>
  <c r="G182" i="78"/>
  <c r="G183" i="78"/>
  <c r="G184" i="78"/>
  <c r="G185" i="78"/>
  <c r="G186" i="78"/>
  <c r="G187" i="78"/>
  <c r="G188" i="78"/>
  <c r="G189" i="78"/>
  <c r="G190" i="78"/>
  <c r="G191" i="78"/>
  <c r="G192" i="78"/>
  <c r="G193" i="78"/>
  <c r="G194" i="78"/>
  <c r="G195" i="78"/>
  <c r="G196" i="78"/>
  <c r="G197" i="78"/>
  <c r="G198" i="78"/>
  <c r="G199" i="78"/>
  <c r="G200" i="78"/>
  <c r="G201" i="78"/>
  <c r="G202" i="78"/>
  <c r="G203" i="78"/>
  <c r="G204" i="78"/>
  <c r="G205" i="78"/>
  <c r="G206" i="78"/>
  <c r="G207" i="78"/>
  <c r="G208" i="78"/>
  <c r="G209" i="78"/>
  <c r="G210" i="78"/>
  <c r="G211" i="78"/>
  <c r="G212" i="78"/>
  <c r="G213" i="78"/>
  <c r="G214" i="78"/>
  <c r="G215" i="78"/>
  <c r="G216" i="78"/>
  <c r="G217" i="78"/>
  <c r="G218" i="78"/>
  <c r="G219" i="78"/>
  <c r="G220" i="78"/>
  <c r="G221" i="78"/>
  <c r="G222" i="78"/>
  <c r="G223" i="78"/>
  <c r="G224" i="78"/>
  <c r="G225" i="78"/>
  <c r="G226" i="78"/>
  <c r="G227" i="78"/>
  <c r="G228" i="78"/>
  <c r="G229" i="78"/>
  <c r="G230" i="78"/>
  <c r="G231" i="78"/>
  <c r="G232" i="78"/>
  <c r="G233" i="78"/>
  <c r="G234" i="78"/>
  <c r="G235" i="78"/>
  <c r="G236" i="78"/>
  <c r="G237" i="78"/>
  <c r="G238" i="78"/>
  <c r="G239" i="78"/>
  <c r="G240" i="78"/>
  <c r="G241" i="78"/>
  <c r="G242" i="78"/>
  <c r="G243" i="78"/>
  <c r="G244" i="78"/>
  <c r="G245" i="78"/>
  <c r="G246" i="78"/>
  <c r="G247" i="78"/>
  <c r="G248" i="78"/>
  <c r="G249" i="78"/>
  <c r="G250" i="78"/>
  <c r="G251" i="78"/>
  <c r="G252" i="78"/>
  <c r="G253" i="78"/>
  <c r="G254" i="78"/>
  <c r="G255" i="78"/>
  <c r="G256" i="78"/>
  <c r="G257" i="78"/>
  <c r="G258" i="78"/>
  <c r="G259" i="78"/>
  <c r="G260" i="78"/>
  <c r="G261" i="78"/>
  <c r="G262" i="78"/>
  <c r="G263" i="78"/>
  <c r="G264" i="78"/>
  <c r="G265" i="78"/>
  <c r="G266" i="78"/>
  <c r="G267" i="78"/>
  <c r="G268" i="78"/>
  <c r="G269" i="78"/>
  <c r="G270" i="78"/>
  <c r="G271" i="78"/>
  <c r="G272" i="78"/>
  <c r="G273" i="78"/>
  <c r="G274" i="78"/>
  <c r="G275" i="78"/>
  <c r="G276" i="78"/>
  <c r="G277" i="78"/>
  <c r="G278" i="78"/>
  <c r="G279" i="78"/>
  <c r="G280" i="78"/>
  <c r="G281" i="78"/>
  <c r="G282" i="78"/>
  <c r="G283" i="78"/>
  <c r="G284" i="78"/>
  <c r="G285" i="78"/>
  <c r="G286" i="78"/>
  <c r="G287" i="78"/>
  <c r="G288" i="78"/>
  <c r="G289" i="78"/>
  <c r="G290" i="78"/>
  <c r="G291" i="78"/>
  <c r="G292" i="78"/>
  <c r="G293" i="78"/>
  <c r="G294" i="78"/>
  <c r="G295" i="78"/>
  <c r="G296" i="78"/>
  <c r="G297" i="78"/>
  <c r="G298" i="78"/>
  <c r="G299" i="78"/>
  <c r="G300" i="78"/>
  <c r="G301" i="78"/>
  <c r="G302" i="78"/>
  <c r="G303" i="78"/>
  <c r="G304" i="78"/>
  <c r="G305" i="78"/>
  <c r="G306" i="78"/>
  <c r="G307" i="78"/>
  <c r="G308" i="78"/>
  <c r="G309" i="78"/>
  <c r="G310" i="78"/>
  <c r="G311" i="78"/>
  <c r="G312" i="78"/>
  <c r="G313" i="78"/>
  <c r="G314" i="78"/>
  <c r="G315" i="78"/>
  <c r="G316" i="78"/>
  <c r="G6" i="78"/>
  <c r="F10" i="118" l="1"/>
  <c r="F9" i="118"/>
  <c r="E7" i="118"/>
  <c r="I10" i="118" l="1"/>
  <c r="I11" i="118"/>
  <c r="I12" i="118"/>
  <c r="I13" i="118"/>
  <c r="I14" i="118"/>
  <c r="I15" i="118"/>
  <c r="I16" i="118"/>
  <c r="I17" i="118"/>
  <c r="I18" i="118"/>
  <c r="I19" i="118"/>
  <c r="I20" i="118"/>
  <c r="I21" i="118"/>
  <c r="I22" i="118"/>
  <c r="I23" i="118"/>
  <c r="I24" i="118"/>
  <c r="I25" i="118"/>
  <c r="I26" i="118"/>
  <c r="I27" i="118"/>
  <c r="I28" i="118"/>
  <c r="I29" i="118"/>
  <c r="I30" i="118"/>
  <c r="I31" i="118"/>
  <c r="I32" i="118"/>
  <c r="I33" i="118"/>
  <c r="I34" i="118"/>
  <c r="I35" i="118"/>
  <c r="I36" i="118"/>
  <c r="I37" i="118"/>
  <c r="I38" i="118"/>
  <c r="I39" i="118"/>
  <c r="I40" i="118"/>
  <c r="I41" i="118"/>
  <c r="I42" i="118"/>
  <c r="I43" i="118"/>
  <c r="I44" i="118"/>
  <c r="I45" i="118"/>
  <c r="I46" i="118"/>
  <c r="I47" i="118"/>
  <c r="I48" i="118"/>
  <c r="I49" i="118"/>
  <c r="I50" i="118"/>
  <c r="I51" i="118"/>
  <c r="I52" i="118"/>
  <c r="I53" i="118"/>
  <c r="I54" i="118"/>
  <c r="I55" i="118"/>
  <c r="I56" i="118"/>
  <c r="I57" i="118"/>
  <c r="I58" i="118"/>
  <c r="I59" i="118"/>
  <c r="I60" i="118"/>
  <c r="I61" i="118"/>
  <c r="I62" i="118"/>
  <c r="I63" i="118"/>
  <c r="I64" i="118"/>
  <c r="I65" i="118"/>
  <c r="I66" i="118"/>
  <c r="I67" i="118"/>
  <c r="I68" i="118"/>
  <c r="I69" i="118"/>
  <c r="I70" i="118"/>
  <c r="I71" i="118"/>
  <c r="I72" i="118"/>
  <c r="I73" i="118"/>
  <c r="I74" i="118"/>
  <c r="I75" i="118"/>
  <c r="I76" i="118"/>
  <c r="I77" i="118"/>
  <c r="I78" i="118"/>
  <c r="I79" i="118"/>
  <c r="I80" i="118"/>
  <c r="I81" i="118"/>
  <c r="I82" i="118"/>
  <c r="I83" i="118"/>
  <c r="I84" i="118"/>
  <c r="I85" i="118"/>
  <c r="I86" i="118"/>
  <c r="I87" i="118"/>
  <c r="I88" i="118"/>
  <c r="I89" i="118"/>
  <c r="I90" i="118"/>
  <c r="I91" i="118"/>
  <c r="I92" i="118"/>
  <c r="I93" i="118"/>
  <c r="I94" i="118"/>
  <c r="I95" i="118"/>
  <c r="I96" i="118"/>
  <c r="I97" i="118"/>
  <c r="I98" i="118"/>
  <c r="I99" i="118"/>
  <c r="I100" i="118"/>
  <c r="I101" i="118"/>
  <c r="I102" i="118"/>
  <c r="I103" i="118"/>
  <c r="I104" i="118"/>
  <c r="I105" i="118"/>
  <c r="I106" i="118"/>
  <c r="I107" i="118"/>
  <c r="I108" i="118"/>
  <c r="I109" i="118"/>
  <c r="I110" i="118"/>
  <c r="I111" i="118"/>
  <c r="I112" i="118"/>
  <c r="I113" i="118"/>
  <c r="I114" i="118"/>
  <c r="I115" i="118"/>
  <c r="I116" i="118"/>
  <c r="I117" i="118"/>
  <c r="I118" i="118"/>
  <c r="I119" i="118"/>
  <c r="I120" i="118"/>
  <c r="I121" i="118"/>
  <c r="I122" i="118"/>
  <c r="I123" i="118"/>
  <c r="I124" i="118"/>
  <c r="I125" i="118"/>
  <c r="I126" i="118"/>
  <c r="I127" i="118"/>
  <c r="I128" i="118"/>
  <c r="I129" i="118"/>
  <c r="I130" i="118"/>
  <c r="I131" i="118"/>
  <c r="I132" i="118"/>
  <c r="I133" i="118"/>
  <c r="I134" i="118"/>
  <c r="I135" i="118"/>
  <c r="I136" i="118"/>
  <c r="I137" i="118"/>
  <c r="I138" i="118"/>
  <c r="I139" i="118"/>
  <c r="I140" i="118"/>
  <c r="I141" i="118"/>
  <c r="I142" i="118"/>
  <c r="I143" i="118"/>
  <c r="I144" i="118"/>
  <c r="I145" i="118"/>
  <c r="I146" i="118"/>
  <c r="I147" i="118"/>
  <c r="I148" i="118"/>
  <c r="I149" i="118"/>
  <c r="I150" i="118"/>
  <c r="I151" i="118"/>
  <c r="I152" i="118"/>
  <c r="I153" i="118"/>
  <c r="I154" i="118"/>
  <c r="I155" i="118"/>
  <c r="I156" i="118"/>
  <c r="I157" i="118"/>
  <c r="I158" i="118"/>
  <c r="I159" i="118"/>
  <c r="I160" i="118"/>
  <c r="I161" i="118"/>
  <c r="I162" i="118"/>
  <c r="I163" i="118"/>
  <c r="I164" i="118"/>
  <c r="I165" i="118"/>
  <c r="I166" i="118"/>
  <c r="I167" i="118"/>
  <c r="I168" i="118"/>
  <c r="I169" i="118"/>
  <c r="I170" i="118"/>
  <c r="I171" i="118"/>
  <c r="I172" i="118"/>
  <c r="I173" i="118"/>
  <c r="I174" i="118"/>
  <c r="I175" i="118"/>
  <c r="I176" i="118"/>
  <c r="I177" i="118"/>
  <c r="I178" i="118"/>
  <c r="I179" i="118"/>
  <c r="I180" i="118"/>
  <c r="I181" i="118"/>
  <c r="I182" i="118"/>
  <c r="I183" i="118"/>
  <c r="I184" i="118"/>
  <c r="I185" i="118"/>
  <c r="I186" i="118"/>
  <c r="I187" i="118"/>
  <c r="I188" i="118"/>
  <c r="I189" i="118"/>
  <c r="I190" i="118"/>
  <c r="I191" i="118"/>
  <c r="I192" i="118"/>
  <c r="I193" i="118"/>
  <c r="I194" i="118"/>
  <c r="I195" i="118"/>
  <c r="I196" i="118"/>
  <c r="I197" i="118"/>
  <c r="I198" i="118"/>
  <c r="I199" i="118"/>
  <c r="I200" i="118"/>
  <c r="I201" i="118"/>
  <c r="I202" i="118"/>
  <c r="I203" i="118"/>
  <c r="I204" i="118"/>
  <c r="I205" i="118"/>
  <c r="I206" i="118"/>
  <c r="I207" i="118"/>
  <c r="I208" i="118"/>
  <c r="I209" i="118"/>
  <c r="I210" i="118"/>
  <c r="I211" i="118"/>
  <c r="I212" i="118"/>
  <c r="I213" i="118"/>
  <c r="I214" i="118"/>
  <c r="I215" i="118"/>
  <c r="I216" i="118"/>
  <c r="I217" i="118"/>
  <c r="I218" i="118"/>
  <c r="I219" i="118"/>
  <c r="I220" i="118"/>
  <c r="I221" i="118"/>
  <c r="I222" i="118"/>
  <c r="I223" i="118"/>
  <c r="I224" i="118"/>
  <c r="I225" i="118"/>
  <c r="I226" i="118"/>
  <c r="I227" i="118"/>
  <c r="I228" i="118"/>
  <c r="I229" i="118"/>
  <c r="I230" i="118"/>
  <c r="I231" i="118"/>
  <c r="I232" i="118"/>
  <c r="I233" i="118"/>
  <c r="I234" i="118"/>
  <c r="I235" i="118"/>
  <c r="I236" i="118"/>
  <c r="I237" i="118"/>
  <c r="I238" i="118"/>
  <c r="I239" i="118"/>
  <c r="I240" i="118"/>
  <c r="I241" i="118"/>
  <c r="I242" i="118"/>
  <c r="I243" i="118"/>
  <c r="I244" i="118"/>
  <c r="I245" i="118"/>
  <c r="I246" i="118"/>
  <c r="I247" i="118"/>
  <c r="I248" i="118"/>
  <c r="I249" i="118"/>
  <c r="I250" i="118"/>
  <c r="I251" i="118"/>
  <c r="I252" i="118"/>
  <c r="I253" i="118"/>
  <c r="I254" i="118"/>
  <c r="I255" i="118"/>
  <c r="I256" i="118"/>
  <c r="I257" i="118"/>
  <c r="I258" i="118"/>
  <c r="I259" i="118"/>
  <c r="I260" i="118"/>
  <c r="I261" i="118"/>
  <c r="I262" i="118"/>
  <c r="I263" i="118"/>
  <c r="I264" i="118"/>
  <c r="I265" i="118"/>
  <c r="I266" i="118"/>
  <c r="I267" i="118"/>
  <c r="I268" i="118"/>
  <c r="I269" i="118"/>
  <c r="I270" i="118"/>
  <c r="I271" i="118"/>
  <c r="I272" i="118"/>
  <c r="I273" i="118"/>
  <c r="I274" i="118"/>
  <c r="I275" i="118"/>
  <c r="I276" i="118"/>
  <c r="I277" i="118"/>
  <c r="I278" i="118"/>
  <c r="I279" i="118"/>
  <c r="I280" i="118"/>
  <c r="I281" i="118"/>
  <c r="I282" i="118"/>
  <c r="I283" i="118"/>
  <c r="I284" i="118"/>
  <c r="I285" i="118"/>
  <c r="I286" i="118"/>
  <c r="I287" i="118"/>
  <c r="I288" i="118"/>
  <c r="I289" i="118"/>
  <c r="I290" i="118"/>
  <c r="I291" i="118"/>
  <c r="I292" i="118"/>
  <c r="I293" i="118"/>
  <c r="I294" i="118"/>
  <c r="I295" i="118"/>
  <c r="I296" i="118"/>
  <c r="I297" i="118"/>
  <c r="I298" i="118"/>
  <c r="I299" i="118"/>
  <c r="I300" i="118"/>
  <c r="I301" i="118"/>
  <c r="I302" i="118"/>
  <c r="I303" i="118"/>
  <c r="I304" i="118"/>
  <c r="I305" i="118"/>
  <c r="I306" i="118"/>
  <c r="I307" i="118"/>
  <c r="I308" i="118"/>
  <c r="I309" i="118"/>
  <c r="I310" i="118"/>
  <c r="I311" i="118"/>
  <c r="I312" i="118"/>
  <c r="I313" i="118"/>
  <c r="I314" i="118"/>
  <c r="I315" i="118"/>
  <c r="I316" i="118"/>
  <c r="I317" i="118"/>
  <c r="I318" i="118"/>
  <c r="I319" i="118"/>
  <c r="I9" i="118"/>
  <c r="F11" i="118"/>
  <c r="F12" i="118"/>
  <c r="F13" i="118"/>
  <c r="F14" i="118"/>
  <c r="F15" i="118"/>
  <c r="F16" i="118"/>
  <c r="F17" i="118"/>
  <c r="F18" i="118"/>
  <c r="F19" i="118"/>
  <c r="F20" i="118"/>
  <c r="F21" i="118"/>
  <c r="F22" i="118"/>
  <c r="F23" i="118"/>
  <c r="F24" i="118"/>
  <c r="F25" i="118"/>
  <c r="F26" i="118"/>
  <c r="F27" i="118"/>
  <c r="F28" i="118"/>
  <c r="F29" i="118"/>
  <c r="F30" i="118"/>
  <c r="F31" i="118"/>
  <c r="F32" i="118"/>
  <c r="F33" i="118"/>
  <c r="F34" i="118"/>
  <c r="F35" i="118"/>
  <c r="F36" i="118"/>
  <c r="F37" i="118"/>
  <c r="F38" i="118"/>
  <c r="F39" i="118"/>
  <c r="F40" i="118"/>
  <c r="F41" i="118"/>
  <c r="F42" i="118"/>
  <c r="F43" i="118"/>
  <c r="F44" i="118"/>
  <c r="F45" i="118"/>
  <c r="F46" i="118"/>
  <c r="F47" i="118"/>
  <c r="F48" i="118"/>
  <c r="F49" i="118"/>
  <c r="F50" i="118"/>
  <c r="F51" i="118"/>
  <c r="F52" i="118"/>
  <c r="F53" i="118"/>
  <c r="F54" i="118"/>
  <c r="F55" i="118"/>
  <c r="F56" i="118"/>
  <c r="F57" i="118"/>
  <c r="F58" i="118"/>
  <c r="F59" i="118"/>
  <c r="F60" i="118"/>
  <c r="F61" i="118"/>
  <c r="F62" i="118"/>
  <c r="F63" i="118"/>
  <c r="F64" i="118"/>
  <c r="F65" i="118"/>
  <c r="F66" i="118"/>
  <c r="F67" i="118"/>
  <c r="F68" i="118"/>
  <c r="F69" i="118"/>
  <c r="F70" i="118"/>
  <c r="F71" i="118"/>
  <c r="F72" i="118"/>
  <c r="F73" i="118"/>
  <c r="F74" i="118"/>
  <c r="F75" i="118"/>
  <c r="F76" i="118"/>
  <c r="F77" i="118"/>
  <c r="F78" i="118"/>
  <c r="F79" i="118"/>
  <c r="F80" i="118"/>
  <c r="F81" i="118"/>
  <c r="F82" i="118"/>
  <c r="F83" i="118"/>
  <c r="F84" i="118"/>
  <c r="F85" i="118"/>
  <c r="F86" i="118"/>
  <c r="F87" i="118"/>
  <c r="F88" i="118"/>
  <c r="F89" i="118"/>
  <c r="F90" i="118"/>
  <c r="F91" i="118"/>
  <c r="F92" i="118"/>
  <c r="F93" i="118"/>
  <c r="F94" i="118"/>
  <c r="F95" i="118"/>
  <c r="F96" i="118"/>
  <c r="F97" i="118"/>
  <c r="F98" i="118"/>
  <c r="F99" i="118"/>
  <c r="F100" i="118"/>
  <c r="F101" i="118"/>
  <c r="F102" i="118"/>
  <c r="F103" i="118"/>
  <c r="F104" i="118"/>
  <c r="F105" i="118"/>
  <c r="F106" i="118"/>
  <c r="F107" i="118"/>
  <c r="F108" i="118"/>
  <c r="F109" i="118"/>
  <c r="F110" i="118"/>
  <c r="F111" i="118"/>
  <c r="F112" i="118"/>
  <c r="F113" i="118"/>
  <c r="F114" i="118"/>
  <c r="F115" i="118"/>
  <c r="F116" i="118"/>
  <c r="F117" i="118"/>
  <c r="F118" i="118"/>
  <c r="F119" i="118"/>
  <c r="F120" i="118"/>
  <c r="F121" i="118"/>
  <c r="F122" i="118"/>
  <c r="F123" i="118"/>
  <c r="F124" i="118"/>
  <c r="F125" i="118"/>
  <c r="F126" i="118"/>
  <c r="F127" i="118"/>
  <c r="F128" i="118"/>
  <c r="F129" i="118"/>
  <c r="F130" i="118"/>
  <c r="F131" i="118"/>
  <c r="F132" i="118"/>
  <c r="F133" i="118"/>
  <c r="F134" i="118"/>
  <c r="F135" i="118"/>
  <c r="F136" i="118"/>
  <c r="F137" i="118"/>
  <c r="F138" i="118"/>
  <c r="F139" i="118"/>
  <c r="F140" i="118"/>
  <c r="F141" i="118"/>
  <c r="F142" i="118"/>
  <c r="F143" i="118"/>
  <c r="F144" i="118"/>
  <c r="F145" i="118"/>
  <c r="F146" i="118"/>
  <c r="F147" i="118"/>
  <c r="F148" i="118"/>
  <c r="F149" i="118"/>
  <c r="F150" i="118"/>
  <c r="F151" i="118"/>
  <c r="F152" i="118"/>
  <c r="F153" i="118"/>
  <c r="F154" i="118"/>
  <c r="F155" i="118"/>
  <c r="F156" i="118"/>
  <c r="F157" i="118"/>
  <c r="F158" i="118"/>
  <c r="F159" i="118"/>
  <c r="F160" i="118"/>
  <c r="F161" i="118"/>
  <c r="F162" i="118"/>
  <c r="F163" i="118"/>
  <c r="F164" i="118"/>
  <c r="F165" i="118"/>
  <c r="F166" i="118"/>
  <c r="F167" i="118"/>
  <c r="F168" i="118"/>
  <c r="F169" i="118"/>
  <c r="F170" i="118"/>
  <c r="F171" i="118"/>
  <c r="F172" i="118"/>
  <c r="F173" i="118"/>
  <c r="F174" i="118"/>
  <c r="F175" i="118"/>
  <c r="F176" i="118"/>
  <c r="F177" i="118"/>
  <c r="F178" i="118"/>
  <c r="F179" i="118"/>
  <c r="F180" i="118"/>
  <c r="F181" i="118"/>
  <c r="F182" i="118"/>
  <c r="F183" i="118"/>
  <c r="F184" i="118"/>
  <c r="F185" i="118"/>
  <c r="F186" i="118"/>
  <c r="F187" i="118"/>
  <c r="F188" i="118"/>
  <c r="F189" i="118"/>
  <c r="F190" i="118"/>
  <c r="F191" i="118"/>
  <c r="F192" i="118"/>
  <c r="F193" i="118"/>
  <c r="F194" i="118"/>
  <c r="F195" i="118"/>
  <c r="F196" i="118"/>
  <c r="F197" i="118"/>
  <c r="F198" i="118"/>
  <c r="F199" i="118"/>
  <c r="F200" i="118"/>
  <c r="F201" i="118"/>
  <c r="F202" i="118"/>
  <c r="F203" i="118"/>
  <c r="F204" i="118"/>
  <c r="F205" i="118"/>
  <c r="F206" i="118"/>
  <c r="F207" i="118"/>
  <c r="F208" i="118"/>
  <c r="F209" i="118"/>
  <c r="F210" i="118"/>
  <c r="F211" i="118"/>
  <c r="F212" i="118"/>
  <c r="F213" i="118"/>
  <c r="F214" i="118"/>
  <c r="F215" i="118"/>
  <c r="F216" i="118"/>
  <c r="F217" i="118"/>
  <c r="F218" i="118"/>
  <c r="F219" i="118"/>
  <c r="F220" i="118"/>
  <c r="F221" i="118"/>
  <c r="F222" i="118"/>
  <c r="F223" i="118"/>
  <c r="F224" i="118"/>
  <c r="F225" i="118"/>
  <c r="F226" i="118"/>
  <c r="F227" i="118"/>
  <c r="F228" i="118"/>
  <c r="F229" i="118"/>
  <c r="F230" i="118"/>
  <c r="F231" i="118"/>
  <c r="F232" i="118"/>
  <c r="F233" i="118"/>
  <c r="F234" i="118"/>
  <c r="F235" i="118"/>
  <c r="F236" i="118"/>
  <c r="F237" i="118"/>
  <c r="F238" i="118"/>
  <c r="F239" i="118"/>
  <c r="F240" i="118"/>
  <c r="F241" i="118"/>
  <c r="F242" i="118"/>
  <c r="F243" i="118"/>
  <c r="F244" i="118"/>
  <c r="F245" i="118"/>
  <c r="F246" i="118"/>
  <c r="F247" i="118"/>
  <c r="F248" i="118"/>
  <c r="F249" i="118"/>
  <c r="F250" i="118"/>
  <c r="F251" i="118"/>
  <c r="F252" i="118"/>
  <c r="F253" i="118"/>
  <c r="F254" i="118"/>
  <c r="F255" i="118"/>
  <c r="F256" i="118"/>
  <c r="F257" i="118"/>
  <c r="F258" i="118"/>
  <c r="F259" i="118"/>
  <c r="F260" i="118"/>
  <c r="F261" i="118"/>
  <c r="F262" i="118"/>
  <c r="F263" i="118"/>
  <c r="F264" i="118"/>
  <c r="F265" i="118"/>
  <c r="F266" i="118"/>
  <c r="F267" i="118"/>
  <c r="F268" i="118"/>
  <c r="F269" i="118"/>
  <c r="F270" i="118"/>
  <c r="F271" i="118"/>
  <c r="F272" i="118"/>
  <c r="F273" i="118"/>
  <c r="F274" i="118"/>
  <c r="F275" i="118"/>
  <c r="F276" i="118"/>
  <c r="F277" i="118"/>
  <c r="F278" i="118"/>
  <c r="F279" i="118"/>
  <c r="F280" i="118"/>
  <c r="F281" i="118"/>
  <c r="F282" i="118"/>
  <c r="F283" i="118"/>
  <c r="F284" i="118"/>
  <c r="F285" i="118"/>
  <c r="F286" i="118"/>
  <c r="F287" i="118"/>
  <c r="F288" i="118"/>
  <c r="F289" i="118"/>
  <c r="F290" i="118"/>
  <c r="F291" i="118"/>
  <c r="F292" i="118"/>
  <c r="F293" i="118"/>
  <c r="F294" i="118"/>
  <c r="F295" i="118"/>
  <c r="F296" i="118"/>
  <c r="F297" i="118"/>
  <c r="F298" i="118"/>
  <c r="F299" i="118"/>
  <c r="F300" i="118"/>
  <c r="F301" i="118"/>
  <c r="F302" i="118"/>
  <c r="F303" i="118"/>
  <c r="F304" i="118"/>
  <c r="F305" i="118"/>
  <c r="F306" i="118"/>
  <c r="F307" i="118"/>
  <c r="F308" i="118"/>
  <c r="F309" i="118"/>
  <c r="F310" i="118"/>
  <c r="F311" i="118"/>
  <c r="F312" i="118"/>
  <c r="F313" i="118"/>
  <c r="F314" i="118"/>
  <c r="F315" i="118"/>
  <c r="F316" i="118"/>
  <c r="F317" i="118"/>
  <c r="F318" i="118"/>
  <c r="F319" i="118"/>
  <c r="D7" i="118"/>
  <c r="H7" i="118"/>
  <c r="G7" i="118"/>
  <c r="O8" i="25"/>
  <c r="F7" i="118" l="1"/>
  <c r="I7" i="118"/>
  <c r="AC6" i="49" l="1"/>
  <c r="AB6" i="49"/>
  <c r="AA6" i="49"/>
  <c r="Z6" i="49"/>
  <c r="Y6" i="49"/>
  <c r="X6" i="49"/>
  <c r="N6" i="49"/>
  <c r="M6" i="49"/>
  <c r="L6" i="49"/>
  <c r="K6" i="49"/>
  <c r="J6" i="49"/>
  <c r="I6" i="49"/>
  <c r="G6" i="49"/>
  <c r="F6" i="49"/>
  <c r="D6" i="49"/>
  <c r="C6" i="49"/>
  <c r="AI309" i="49"/>
  <c r="AH309" i="49"/>
  <c r="AG309" i="49"/>
  <c r="AF309" i="49"/>
  <c r="AE309" i="49"/>
  <c r="AD309" i="49"/>
  <c r="V309" i="49"/>
  <c r="U309" i="49"/>
  <c r="T309" i="49"/>
  <c r="S309" i="49"/>
  <c r="R309" i="49"/>
  <c r="Q309" i="49"/>
  <c r="P309" i="49"/>
  <c r="O309" i="49"/>
  <c r="AI308" i="49"/>
  <c r="AH308" i="49"/>
  <c r="AG308" i="49"/>
  <c r="AF308" i="49"/>
  <c r="AE308" i="49"/>
  <c r="AD308" i="49"/>
  <c r="V308" i="49"/>
  <c r="U308" i="49"/>
  <c r="T308" i="49"/>
  <c r="S308" i="49"/>
  <c r="R308" i="49"/>
  <c r="Q308" i="49"/>
  <c r="P308" i="49"/>
  <c r="O308" i="49"/>
  <c r="AI307" i="49"/>
  <c r="AH307" i="49"/>
  <c r="AG307" i="49"/>
  <c r="AF307" i="49"/>
  <c r="AE307" i="49"/>
  <c r="AD307" i="49"/>
  <c r="V307" i="49"/>
  <c r="U307" i="49"/>
  <c r="T307" i="49"/>
  <c r="S307" i="49"/>
  <c r="R307" i="49"/>
  <c r="Q307" i="49"/>
  <c r="P307" i="49"/>
  <c r="O307" i="49"/>
  <c r="AI306" i="49"/>
  <c r="AH306" i="49"/>
  <c r="AG306" i="49"/>
  <c r="AF306" i="49"/>
  <c r="AE306" i="49"/>
  <c r="AD306" i="49"/>
  <c r="V306" i="49"/>
  <c r="U306" i="49"/>
  <c r="T306" i="49"/>
  <c r="S306" i="49"/>
  <c r="R306" i="49"/>
  <c r="Q306" i="49"/>
  <c r="P306" i="49"/>
  <c r="O306" i="49"/>
  <c r="AI305" i="49"/>
  <c r="AH305" i="49"/>
  <c r="AG305" i="49"/>
  <c r="AF305" i="49"/>
  <c r="AE305" i="49"/>
  <c r="AD305" i="49"/>
  <c r="V305" i="49"/>
  <c r="U305" i="49"/>
  <c r="T305" i="49"/>
  <c r="S305" i="49"/>
  <c r="R305" i="49"/>
  <c r="Q305" i="49"/>
  <c r="P305" i="49"/>
  <c r="O305" i="49"/>
  <c r="AI304" i="49"/>
  <c r="AH304" i="49"/>
  <c r="AG304" i="49"/>
  <c r="AF304" i="49"/>
  <c r="AE304" i="49"/>
  <c r="AD304" i="49"/>
  <c r="V304" i="49"/>
  <c r="U304" i="49"/>
  <c r="T304" i="49"/>
  <c r="S304" i="49"/>
  <c r="R304" i="49"/>
  <c r="Q304" i="49"/>
  <c r="P304" i="49"/>
  <c r="O304" i="49"/>
  <c r="AI303" i="49"/>
  <c r="AH303" i="49"/>
  <c r="AG303" i="49"/>
  <c r="AF303" i="49"/>
  <c r="AE303" i="49"/>
  <c r="AD303" i="49"/>
  <c r="V303" i="49"/>
  <c r="U303" i="49"/>
  <c r="T303" i="49"/>
  <c r="S303" i="49"/>
  <c r="R303" i="49"/>
  <c r="Q303" i="49"/>
  <c r="P303" i="49"/>
  <c r="O303" i="49"/>
  <c r="AC6" i="25"/>
  <c r="AB6" i="25"/>
  <c r="AA6" i="25"/>
  <c r="Z6" i="25"/>
  <c r="Y6" i="25"/>
  <c r="X6" i="25"/>
  <c r="N6" i="25"/>
  <c r="M6" i="25"/>
  <c r="L6" i="25"/>
  <c r="K6" i="25"/>
  <c r="J6" i="25"/>
  <c r="I6" i="25"/>
  <c r="G6" i="25"/>
  <c r="F6" i="25"/>
  <c r="D6" i="25"/>
  <c r="C6" i="25"/>
  <c r="AI309" i="25"/>
  <c r="AH309" i="25"/>
  <c r="AG309" i="25"/>
  <c r="AF309" i="25"/>
  <c r="AE309" i="25"/>
  <c r="AD309" i="25"/>
  <c r="V309" i="25"/>
  <c r="U309" i="25"/>
  <c r="T309" i="25"/>
  <c r="S309" i="25"/>
  <c r="R309" i="25"/>
  <c r="Q309" i="25"/>
  <c r="P309" i="25"/>
  <c r="O309" i="25"/>
  <c r="AI308" i="25"/>
  <c r="AH308" i="25"/>
  <c r="AG308" i="25"/>
  <c r="AF308" i="25"/>
  <c r="AE308" i="25"/>
  <c r="AD308" i="25"/>
  <c r="V308" i="25"/>
  <c r="U308" i="25"/>
  <c r="T308" i="25"/>
  <c r="S308" i="25"/>
  <c r="R308" i="25"/>
  <c r="Q308" i="25"/>
  <c r="P308" i="25"/>
  <c r="O308" i="25"/>
  <c r="AI307" i="25"/>
  <c r="AH307" i="25"/>
  <c r="AG307" i="25"/>
  <c r="AF307" i="25"/>
  <c r="AE307" i="25"/>
  <c r="AD307" i="25"/>
  <c r="V307" i="25"/>
  <c r="U307" i="25"/>
  <c r="T307" i="25"/>
  <c r="S307" i="25"/>
  <c r="R307" i="25"/>
  <c r="Q307" i="25"/>
  <c r="P307" i="25"/>
  <c r="O307" i="25"/>
  <c r="AI306" i="25"/>
  <c r="AH306" i="25"/>
  <c r="AG306" i="25"/>
  <c r="AF306" i="25"/>
  <c r="AE306" i="25"/>
  <c r="AD306" i="25"/>
  <c r="V306" i="25"/>
  <c r="U306" i="25"/>
  <c r="T306" i="25"/>
  <c r="S306" i="25"/>
  <c r="R306" i="25"/>
  <c r="Q306" i="25"/>
  <c r="P306" i="25"/>
  <c r="O306" i="25"/>
  <c r="AI305" i="25"/>
  <c r="AH305" i="25"/>
  <c r="AG305" i="25"/>
  <c r="AF305" i="25"/>
  <c r="AE305" i="25"/>
  <c r="AD305" i="25"/>
  <c r="V305" i="25"/>
  <c r="U305" i="25"/>
  <c r="T305" i="25"/>
  <c r="S305" i="25"/>
  <c r="R305" i="25"/>
  <c r="Q305" i="25"/>
  <c r="P305" i="25"/>
  <c r="O305" i="25"/>
  <c r="AI304" i="25"/>
  <c r="AH304" i="25"/>
  <c r="AG304" i="25"/>
  <c r="AF304" i="25"/>
  <c r="AE304" i="25"/>
  <c r="AD304" i="25"/>
  <c r="V304" i="25"/>
  <c r="U304" i="25"/>
  <c r="T304" i="25"/>
  <c r="S304" i="25"/>
  <c r="R304" i="25"/>
  <c r="Q304" i="25"/>
  <c r="P304" i="25"/>
  <c r="O304" i="25"/>
  <c r="AI303" i="25"/>
  <c r="AH303" i="25"/>
  <c r="AG303" i="25"/>
  <c r="AF303" i="25"/>
  <c r="AE303" i="25"/>
  <c r="AD303" i="25"/>
  <c r="V303" i="25"/>
  <c r="U303" i="25"/>
  <c r="T303" i="25"/>
  <c r="S303" i="25"/>
  <c r="R303" i="25"/>
  <c r="Q303" i="25"/>
  <c r="P303" i="25"/>
  <c r="O303" i="25"/>
  <c r="AC6" i="126" l="1"/>
  <c r="AB6" i="126"/>
  <c r="AA6" i="126"/>
  <c r="Z6" i="126"/>
  <c r="Y6" i="126"/>
  <c r="X6" i="126"/>
  <c r="N6" i="126"/>
  <c r="M6" i="126"/>
  <c r="L6" i="126"/>
  <c r="K6" i="126"/>
  <c r="J6" i="126"/>
  <c r="I6" i="126"/>
  <c r="G6" i="126"/>
  <c r="F6" i="126"/>
  <c r="D6" i="126"/>
  <c r="C6" i="126"/>
  <c r="AI309" i="126"/>
  <c r="AH309" i="126"/>
  <c r="AG309" i="126"/>
  <c r="AF309" i="126"/>
  <c r="AE309" i="126"/>
  <c r="AD309" i="126"/>
  <c r="AI308" i="126"/>
  <c r="AH308" i="126"/>
  <c r="AG308" i="126"/>
  <c r="AF308" i="126"/>
  <c r="AE308" i="126"/>
  <c r="AD308" i="126"/>
  <c r="AI307" i="126"/>
  <c r="AH307" i="126"/>
  <c r="AG307" i="126"/>
  <c r="AF307" i="126"/>
  <c r="AE307" i="126"/>
  <c r="AD307" i="126"/>
  <c r="AI306" i="126"/>
  <c r="AH306" i="126"/>
  <c r="AG306" i="126"/>
  <c r="AF306" i="126"/>
  <c r="AE306" i="126"/>
  <c r="AD306" i="126"/>
  <c r="AI305" i="126"/>
  <c r="AH305" i="126"/>
  <c r="AG305" i="126"/>
  <c r="AF305" i="126"/>
  <c r="AE305" i="126"/>
  <c r="AD305" i="126"/>
  <c r="AI304" i="126"/>
  <c r="AH304" i="126"/>
  <c r="AG304" i="126"/>
  <c r="AF304" i="126"/>
  <c r="AE304" i="126"/>
  <c r="AD304" i="126"/>
  <c r="AI303" i="126"/>
  <c r="AH303" i="126"/>
  <c r="AG303" i="126"/>
  <c r="AF303" i="126"/>
  <c r="AE303" i="126"/>
  <c r="AD303" i="126"/>
  <c r="V309" i="126"/>
  <c r="U309" i="126"/>
  <c r="T309" i="126"/>
  <c r="S309" i="126"/>
  <c r="V308" i="126"/>
  <c r="U308" i="126"/>
  <c r="T308" i="126"/>
  <c r="S308" i="126"/>
  <c r="V307" i="126"/>
  <c r="U307" i="126"/>
  <c r="T307" i="126"/>
  <c r="S307" i="126"/>
  <c r="V306" i="126"/>
  <c r="U306" i="126"/>
  <c r="T306" i="126"/>
  <c r="S306" i="126"/>
  <c r="V305" i="126"/>
  <c r="U305" i="126"/>
  <c r="T305" i="126"/>
  <c r="S305" i="126"/>
  <c r="V304" i="126"/>
  <c r="U304" i="126"/>
  <c r="T304" i="126"/>
  <c r="S304" i="126"/>
  <c r="V303" i="126"/>
  <c r="U303" i="126"/>
  <c r="T303" i="126"/>
  <c r="S303" i="126"/>
  <c r="R309" i="126"/>
  <c r="Q309" i="126"/>
  <c r="P309" i="126"/>
  <c r="O309" i="126"/>
  <c r="R308" i="126"/>
  <c r="Q308" i="126"/>
  <c r="P308" i="126"/>
  <c r="O308" i="126"/>
  <c r="R307" i="126"/>
  <c r="Q307" i="126"/>
  <c r="P307" i="126"/>
  <c r="O307" i="126"/>
  <c r="R306" i="126"/>
  <c r="Q306" i="126"/>
  <c r="P306" i="126"/>
  <c r="O306" i="126"/>
  <c r="R305" i="126"/>
  <c r="Q305" i="126"/>
  <c r="P305" i="126"/>
  <c r="O305" i="126"/>
  <c r="R304" i="126"/>
  <c r="Q304" i="126"/>
  <c r="P304" i="126"/>
  <c r="O304" i="126"/>
  <c r="R303" i="126"/>
  <c r="Q303" i="126"/>
  <c r="P303" i="126"/>
  <c r="O303" i="126"/>
  <c r="S8" i="49"/>
  <c r="O8" i="49"/>
  <c r="D39" i="32" l="1"/>
  <c r="K1" i="83" l="1"/>
  <c r="J1" i="83"/>
  <c r="I1" i="83"/>
  <c r="H1" i="83"/>
  <c r="G1" i="83"/>
  <c r="F1" i="83"/>
  <c r="E1" i="83"/>
  <c r="D1" i="83"/>
  <c r="C1" i="83"/>
  <c r="O180" i="25" l="1"/>
  <c r="O165" i="25"/>
  <c r="O164" i="25"/>
  <c r="S275" i="25"/>
  <c r="O4" i="135"/>
  <c r="M4" i="135"/>
  <c r="L4" i="135"/>
  <c r="K4" i="135"/>
  <c r="J4" i="135"/>
  <c r="I4" i="135"/>
  <c r="H4" i="135"/>
  <c r="G4" i="135"/>
  <c r="F4" i="135"/>
  <c r="O4" i="124"/>
  <c r="M4" i="124"/>
  <c r="L4" i="124"/>
  <c r="K4" i="124"/>
  <c r="J4" i="124"/>
  <c r="I4" i="124"/>
  <c r="H4" i="124"/>
  <c r="G4" i="124"/>
  <c r="F4" i="124"/>
  <c r="O4" i="134"/>
  <c r="M4" i="134"/>
  <c r="L4" i="134"/>
  <c r="K4" i="134"/>
  <c r="J4" i="134"/>
  <c r="I4" i="134"/>
  <c r="H4" i="134"/>
  <c r="G4" i="134"/>
  <c r="F4" i="134"/>
  <c r="BH4" i="16"/>
  <c r="BF4" i="16"/>
  <c r="BE4" i="16"/>
  <c r="BC4" i="16"/>
  <c r="BB4" i="16"/>
  <c r="BA4" i="16"/>
  <c r="AZ4" i="16"/>
  <c r="AY4" i="16"/>
  <c r="AS4" i="16"/>
  <c r="AQ4" i="16"/>
  <c r="AP4" i="16"/>
  <c r="AN4" i="16"/>
  <c r="AM4" i="16"/>
  <c r="AL4" i="16"/>
  <c r="AK4" i="16"/>
  <c r="AJ4" i="16"/>
  <c r="AD4" i="16"/>
  <c r="AB4" i="16"/>
  <c r="AA4" i="16"/>
  <c r="Y4" i="16"/>
  <c r="X4" i="16"/>
  <c r="W4" i="16"/>
  <c r="V4" i="16"/>
  <c r="U4" i="16"/>
  <c r="O4" i="16"/>
  <c r="M4" i="16"/>
  <c r="L4" i="16"/>
  <c r="K4" i="16"/>
  <c r="J4" i="16"/>
  <c r="I4" i="16"/>
  <c r="H4" i="16"/>
  <c r="G4" i="16"/>
  <c r="F4" i="16"/>
  <c r="N5" i="16"/>
  <c r="O4" i="133"/>
  <c r="M4" i="133"/>
  <c r="L4" i="133"/>
  <c r="K4" i="133"/>
  <c r="J4" i="133"/>
  <c r="I4" i="133"/>
  <c r="H4" i="133"/>
  <c r="G4" i="133"/>
  <c r="F4" i="133"/>
  <c r="BH4" i="36"/>
  <c r="BF4" i="36"/>
  <c r="BE4" i="36"/>
  <c r="BC4" i="36"/>
  <c r="BB4" i="36"/>
  <c r="BA4" i="36"/>
  <c r="AZ4" i="36"/>
  <c r="AY4" i="36"/>
  <c r="AS4" i="36"/>
  <c r="AQ4" i="36"/>
  <c r="AP4" i="36"/>
  <c r="AN4" i="36"/>
  <c r="AM4" i="36"/>
  <c r="AL4" i="36"/>
  <c r="AK4" i="36"/>
  <c r="AJ4" i="36"/>
  <c r="AD4" i="36"/>
  <c r="AB4" i="36"/>
  <c r="AA4" i="36"/>
  <c r="Z4" i="36"/>
  <c r="Y4" i="36"/>
  <c r="X4" i="36"/>
  <c r="W4" i="36"/>
  <c r="V4" i="36"/>
  <c r="U4" i="36"/>
  <c r="O4" i="36"/>
  <c r="M4" i="36"/>
  <c r="L4" i="36"/>
  <c r="K4" i="36"/>
  <c r="J4" i="36"/>
  <c r="I4" i="36"/>
  <c r="H4" i="36"/>
  <c r="G4" i="36"/>
  <c r="F4" i="36"/>
  <c r="AI302" i="126"/>
  <c r="AH302" i="126"/>
  <c r="AG302" i="126"/>
  <c r="AF302" i="126"/>
  <c r="AE302" i="126"/>
  <c r="AD302" i="126"/>
  <c r="V302" i="126"/>
  <c r="U302" i="126"/>
  <c r="T302" i="126"/>
  <c r="S302" i="126"/>
  <c r="R302" i="126"/>
  <c r="Q302" i="126"/>
  <c r="P302" i="126"/>
  <c r="O302" i="126"/>
  <c r="AI301" i="126"/>
  <c r="AH301" i="126"/>
  <c r="AG301" i="126"/>
  <c r="AF301" i="126"/>
  <c r="AE301" i="126"/>
  <c r="AD301" i="126"/>
  <c r="V301" i="126"/>
  <c r="U301" i="126"/>
  <c r="T301" i="126"/>
  <c r="S301" i="126"/>
  <c r="R301" i="126"/>
  <c r="Q301" i="126"/>
  <c r="P301" i="126"/>
  <c r="O301" i="126"/>
  <c r="AI300" i="126"/>
  <c r="AH300" i="126"/>
  <c r="AG300" i="126"/>
  <c r="AF300" i="126"/>
  <c r="AE300" i="126"/>
  <c r="AD300" i="126"/>
  <c r="V300" i="126"/>
  <c r="U300" i="126"/>
  <c r="T300" i="126"/>
  <c r="S300" i="126"/>
  <c r="R300" i="126"/>
  <c r="Q300" i="126"/>
  <c r="P300" i="126"/>
  <c r="O300" i="126"/>
  <c r="AI299" i="126"/>
  <c r="AH299" i="126"/>
  <c r="AG299" i="126"/>
  <c r="AF299" i="126"/>
  <c r="AE299" i="126"/>
  <c r="AD299" i="126"/>
  <c r="V299" i="126"/>
  <c r="U299" i="126"/>
  <c r="T299" i="126"/>
  <c r="S299" i="126"/>
  <c r="R299" i="126"/>
  <c r="Q299" i="126"/>
  <c r="P299" i="126"/>
  <c r="O299" i="126"/>
  <c r="AI298" i="126"/>
  <c r="AH298" i="126"/>
  <c r="AG298" i="126"/>
  <c r="AF298" i="126"/>
  <c r="AE298" i="126"/>
  <c r="AD298" i="126"/>
  <c r="V298" i="126"/>
  <c r="U298" i="126"/>
  <c r="T298" i="126"/>
  <c r="S298" i="126"/>
  <c r="R298" i="126"/>
  <c r="Q298" i="126"/>
  <c r="P298" i="126"/>
  <c r="O298" i="126"/>
  <c r="AI297" i="126"/>
  <c r="AH297" i="126"/>
  <c r="AG297" i="126"/>
  <c r="AF297" i="126"/>
  <c r="AE297" i="126"/>
  <c r="AD297" i="126"/>
  <c r="V297" i="126"/>
  <c r="U297" i="126"/>
  <c r="T297" i="126"/>
  <c r="S297" i="126"/>
  <c r="R297" i="126"/>
  <c r="Q297" i="126"/>
  <c r="P297" i="126"/>
  <c r="O297" i="126"/>
  <c r="AI296" i="126"/>
  <c r="AH296" i="126"/>
  <c r="AG296" i="126"/>
  <c r="AF296" i="126"/>
  <c r="AE296" i="126"/>
  <c r="AD296" i="126"/>
  <c r="V296" i="126"/>
  <c r="U296" i="126"/>
  <c r="T296" i="126"/>
  <c r="S296" i="126"/>
  <c r="R296" i="126"/>
  <c r="Q296" i="126"/>
  <c r="P296" i="126"/>
  <c r="O296" i="126"/>
  <c r="AI295" i="126"/>
  <c r="AH295" i="126"/>
  <c r="AG295" i="126"/>
  <c r="AF295" i="126"/>
  <c r="AE295" i="126"/>
  <c r="AD295" i="126"/>
  <c r="V295" i="126"/>
  <c r="U295" i="126"/>
  <c r="T295" i="126"/>
  <c r="S295" i="126"/>
  <c r="R295" i="126"/>
  <c r="Q295" i="126"/>
  <c r="P295" i="126"/>
  <c r="O295" i="126"/>
  <c r="AI294" i="126"/>
  <c r="AH294" i="126"/>
  <c r="AG294" i="126"/>
  <c r="AF294" i="126"/>
  <c r="AE294" i="126"/>
  <c r="AD294" i="126"/>
  <c r="V294" i="126"/>
  <c r="U294" i="126"/>
  <c r="T294" i="126"/>
  <c r="S294" i="126"/>
  <c r="R294" i="126"/>
  <c r="Q294" i="126"/>
  <c r="P294" i="126"/>
  <c r="O294" i="126"/>
  <c r="AI293" i="126"/>
  <c r="AH293" i="126"/>
  <c r="AG293" i="126"/>
  <c r="AF293" i="126"/>
  <c r="AE293" i="126"/>
  <c r="AD293" i="126"/>
  <c r="V293" i="126"/>
  <c r="U293" i="126"/>
  <c r="T293" i="126"/>
  <c r="S293" i="126"/>
  <c r="R293" i="126"/>
  <c r="Q293" i="126"/>
  <c r="P293" i="126"/>
  <c r="O293" i="126"/>
  <c r="AI292" i="126"/>
  <c r="AH292" i="126"/>
  <c r="AG292" i="126"/>
  <c r="AF292" i="126"/>
  <c r="AE292" i="126"/>
  <c r="AD292" i="126"/>
  <c r="V292" i="126"/>
  <c r="U292" i="126"/>
  <c r="T292" i="126"/>
  <c r="S292" i="126"/>
  <c r="R292" i="126"/>
  <c r="Q292" i="126"/>
  <c r="P292" i="126"/>
  <c r="O292" i="126"/>
  <c r="AI291" i="126"/>
  <c r="AH291" i="126"/>
  <c r="AG291" i="126"/>
  <c r="AF291" i="126"/>
  <c r="AE291" i="126"/>
  <c r="AD291" i="126"/>
  <c r="V291" i="126"/>
  <c r="U291" i="126"/>
  <c r="T291" i="126"/>
  <c r="S291" i="126"/>
  <c r="R291" i="126"/>
  <c r="Q291" i="126"/>
  <c r="P291" i="126"/>
  <c r="O291" i="126"/>
  <c r="AI290" i="126"/>
  <c r="AH290" i="126"/>
  <c r="AG290" i="126"/>
  <c r="AF290" i="126"/>
  <c r="AE290" i="126"/>
  <c r="AD290" i="126"/>
  <c r="V290" i="126"/>
  <c r="U290" i="126"/>
  <c r="T290" i="126"/>
  <c r="S290" i="126"/>
  <c r="R290" i="126"/>
  <c r="Q290" i="126"/>
  <c r="P290" i="126"/>
  <c r="O290" i="126"/>
  <c r="AI289" i="126"/>
  <c r="AH289" i="126"/>
  <c r="AG289" i="126"/>
  <c r="AF289" i="126"/>
  <c r="AE289" i="126"/>
  <c r="AD289" i="126"/>
  <c r="V289" i="126"/>
  <c r="U289" i="126"/>
  <c r="T289" i="126"/>
  <c r="S289" i="126"/>
  <c r="R289" i="126"/>
  <c r="Q289" i="126"/>
  <c r="P289" i="126"/>
  <c r="O289" i="126"/>
  <c r="AI288" i="126"/>
  <c r="AH288" i="126"/>
  <c r="AG288" i="126"/>
  <c r="AF288" i="126"/>
  <c r="AE288" i="126"/>
  <c r="AD288" i="126"/>
  <c r="V288" i="126"/>
  <c r="U288" i="126"/>
  <c r="T288" i="126"/>
  <c r="S288" i="126"/>
  <c r="R288" i="126"/>
  <c r="Q288" i="126"/>
  <c r="P288" i="126"/>
  <c r="O288" i="126"/>
  <c r="AI287" i="126"/>
  <c r="AH287" i="126"/>
  <c r="AG287" i="126"/>
  <c r="AF287" i="126"/>
  <c r="AE287" i="126"/>
  <c r="AD287" i="126"/>
  <c r="V287" i="126"/>
  <c r="U287" i="126"/>
  <c r="T287" i="126"/>
  <c r="S287" i="126"/>
  <c r="R287" i="126"/>
  <c r="Q287" i="126"/>
  <c r="P287" i="126"/>
  <c r="O287" i="126"/>
  <c r="AI286" i="126"/>
  <c r="AH286" i="126"/>
  <c r="AG286" i="126"/>
  <c r="AF286" i="126"/>
  <c r="AE286" i="126"/>
  <c r="AD286" i="126"/>
  <c r="V286" i="126"/>
  <c r="U286" i="126"/>
  <c r="T286" i="126"/>
  <c r="S286" i="126"/>
  <c r="R286" i="126"/>
  <c r="Q286" i="126"/>
  <c r="P286" i="126"/>
  <c r="O286" i="126"/>
  <c r="AI285" i="126"/>
  <c r="AH285" i="126"/>
  <c r="AG285" i="126"/>
  <c r="AF285" i="126"/>
  <c r="AE285" i="126"/>
  <c r="AD285" i="126"/>
  <c r="V285" i="126"/>
  <c r="U285" i="126"/>
  <c r="T285" i="126"/>
  <c r="S285" i="126"/>
  <c r="R285" i="126"/>
  <c r="Q285" i="126"/>
  <c r="P285" i="126"/>
  <c r="O285" i="126"/>
  <c r="AI284" i="126"/>
  <c r="AH284" i="126"/>
  <c r="AG284" i="126"/>
  <c r="AF284" i="126"/>
  <c r="AE284" i="126"/>
  <c r="AD284" i="126"/>
  <c r="V284" i="126"/>
  <c r="U284" i="126"/>
  <c r="T284" i="126"/>
  <c r="S284" i="126"/>
  <c r="R284" i="126"/>
  <c r="Q284" i="126"/>
  <c r="P284" i="126"/>
  <c r="O284" i="126"/>
  <c r="AI283" i="126"/>
  <c r="AH283" i="126"/>
  <c r="AG283" i="126"/>
  <c r="AF283" i="126"/>
  <c r="AE283" i="126"/>
  <c r="AD283" i="126"/>
  <c r="V283" i="126"/>
  <c r="U283" i="126"/>
  <c r="T283" i="126"/>
  <c r="S283" i="126"/>
  <c r="R283" i="126"/>
  <c r="Q283" i="126"/>
  <c r="P283" i="126"/>
  <c r="O283" i="126"/>
  <c r="AI282" i="126"/>
  <c r="AH282" i="126"/>
  <c r="AG282" i="126"/>
  <c r="AF282" i="126"/>
  <c r="AE282" i="126"/>
  <c r="AD282" i="126"/>
  <c r="V282" i="126"/>
  <c r="U282" i="126"/>
  <c r="T282" i="126"/>
  <c r="S282" i="126"/>
  <c r="R282" i="126"/>
  <c r="Q282" i="126"/>
  <c r="P282" i="126"/>
  <c r="O282" i="126"/>
  <c r="AI281" i="126"/>
  <c r="AH281" i="126"/>
  <c r="AG281" i="126"/>
  <c r="AF281" i="126"/>
  <c r="AE281" i="126"/>
  <c r="AD281" i="126"/>
  <c r="V281" i="126"/>
  <c r="U281" i="126"/>
  <c r="T281" i="126"/>
  <c r="S281" i="126"/>
  <c r="R281" i="126"/>
  <c r="Q281" i="126"/>
  <c r="P281" i="126"/>
  <c r="O281" i="126"/>
  <c r="AI280" i="126"/>
  <c r="AH280" i="126"/>
  <c r="AG280" i="126"/>
  <c r="AF280" i="126"/>
  <c r="AE280" i="126"/>
  <c r="AD280" i="126"/>
  <c r="V280" i="126"/>
  <c r="U280" i="126"/>
  <c r="T280" i="126"/>
  <c r="S280" i="126"/>
  <c r="R280" i="126"/>
  <c r="Q280" i="126"/>
  <c r="P280" i="126"/>
  <c r="O280" i="126"/>
  <c r="AI279" i="126"/>
  <c r="AH279" i="126"/>
  <c r="AG279" i="126"/>
  <c r="AF279" i="126"/>
  <c r="AE279" i="126"/>
  <c r="AD279" i="126"/>
  <c r="V279" i="126"/>
  <c r="U279" i="126"/>
  <c r="T279" i="126"/>
  <c r="S279" i="126"/>
  <c r="R279" i="126"/>
  <c r="Q279" i="126"/>
  <c r="P279" i="126"/>
  <c r="O279" i="126"/>
  <c r="AI278" i="126"/>
  <c r="AH278" i="126"/>
  <c r="AG278" i="126"/>
  <c r="AF278" i="126"/>
  <c r="AE278" i="126"/>
  <c r="AD278" i="126"/>
  <c r="V278" i="126"/>
  <c r="U278" i="126"/>
  <c r="T278" i="126"/>
  <c r="S278" i="126"/>
  <c r="R278" i="126"/>
  <c r="Q278" i="126"/>
  <c r="P278" i="126"/>
  <c r="O278" i="126"/>
  <c r="AI277" i="126"/>
  <c r="AH277" i="126"/>
  <c r="AG277" i="126"/>
  <c r="AF277" i="126"/>
  <c r="AE277" i="126"/>
  <c r="AD277" i="126"/>
  <c r="V277" i="126"/>
  <c r="U277" i="126"/>
  <c r="T277" i="126"/>
  <c r="S277" i="126"/>
  <c r="R277" i="126"/>
  <c r="Q277" i="126"/>
  <c r="P277" i="126"/>
  <c r="O277" i="126"/>
  <c r="AI276" i="126"/>
  <c r="AH276" i="126"/>
  <c r="AG276" i="126"/>
  <c r="AF276" i="126"/>
  <c r="AE276" i="126"/>
  <c r="AD276" i="126"/>
  <c r="V276" i="126"/>
  <c r="U276" i="126"/>
  <c r="T276" i="126"/>
  <c r="S276" i="126"/>
  <c r="R276" i="126"/>
  <c r="Q276" i="126"/>
  <c r="P276" i="126"/>
  <c r="O276" i="126"/>
  <c r="AI275" i="126"/>
  <c r="AH275" i="126"/>
  <c r="AG275" i="126"/>
  <c r="AF275" i="126"/>
  <c r="AE275" i="126"/>
  <c r="AD275" i="126"/>
  <c r="V275" i="126"/>
  <c r="U275" i="126"/>
  <c r="T275" i="126"/>
  <c r="S275" i="126"/>
  <c r="R275" i="126"/>
  <c r="Q275" i="126"/>
  <c r="P275" i="126"/>
  <c r="O275" i="126"/>
  <c r="AI274" i="126"/>
  <c r="AH274" i="126"/>
  <c r="AG274" i="126"/>
  <c r="AF274" i="126"/>
  <c r="AE274" i="126"/>
  <c r="AD274" i="126"/>
  <c r="V274" i="126"/>
  <c r="U274" i="126"/>
  <c r="T274" i="126"/>
  <c r="S274" i="126"/>
  <c r="R274" i="126"/>
  <c r="Q274" i="126"/>
  <c r="P274" i="126"/>
  <c r="O274" i="126"/>
  <c r="AI273" i="126"/>
  <c r="AH273" i="126"/>
  <c r="AG273" i="126"/>
  <c r="AF273" i="126"/>
  <c r="AE273" i="126"/>
  <c r="AD273" i="126"/>
  <c r="V273" i="126"/>
  <c r="U273" i="126"/>
  <c r="T273" i="126"/>
  <c r="S273" i="126"/>
  <c r="R273" i="126"/>
  <c r="Q273" i="126"/>
  <c r="P273" i="126"/>
  <c r="O273" i="126"/>
  <c r="AI272" i="126"/>
  <c r="AH272" i="126"/>
  <c r="AG272" i="126"/>
  <c r="AF272" i="126"/>
  <c r="AE272" i="126"/>
  <c r="AD272" i="126"/>
  <c r="V272" i="126"/>
  <c r="U272" i="126"/>
  <c r="T272" i="126"/>
  <c r="S272" i="126"/>
  <c r="R272" i="126"/>
  <c r="Q272" i="126"/>
  <c r="P272" i="126"/>
  <c r="O272" i="126"/>
  <c r="AI271" i="126"/>
  <c r="AH271" i="126"/>
  <c r="AG271" i="126"/>
  <c r="AF271" i="126"/>
  <c r="AE271" i="126"/>
  <c r="AD271" i="126"/>
  <c r="V271" i="126"/>
  <c r="U271" i="126"/>
  <c r="T271" i="126"/>
  <c r="S271" i="126"/>
  <c r="R271" i="126"/>
  <c r="Q271" i="126"/>
  <c r="P271" i="126"/>
  <c r="O271" i="126"/>
  <c r="AI270" i="126"/>
  <c r="AH270" i="126"/>
  <c r="AG270" i="126"/>
  <c r="AF270" i="126"/>
  <c r="AE270" i="126"/>
  <c r="AD270" i="126"/>
  <c r="V270" i="126"/>
  <c r="U270" i="126"/>
  <c r="T270" i="126"/>
  <c r="S270" i="126"/>
  <c r="R270" i="126"/>
  <c r="Q270" i="126"/>
  <c r="P270" i="126"/>
  <c r="O270" i="126"/>
  <c r="AI269" i="126"/>
  <c r="AH269" i="126"/>
  <c r="AG269" i="126"/>
  <c r="AF269" i="126"/>
  <c r="AE269" i="126"/>
  <c r="AD269" i="126"/>
  <c r="V269" i="126"/>
  <c r="U269" i="126"/>
  <c r="T269" i="126"/>
  <c r="S269" i="126"/>
  <c r="R269" i="126"/>
  <c r="Q269" i="126"/>
  <c r="P269" i="126"/>
  <c r="O269" i="126"/>
  <c r="AI268" i="126"/>
  <c r="AH268" i="126"/>
  <c r="AG268" i="126"/>
  <c r="AF268" i="126"/>
  <c r="AE268" i="126"/>
  <c r="AD268" i="126"/>
  <c r="V268" i="126"/>
  <c r="U268" i="126"/>
  <c r="T268" i="126"/>
  <c r="S268" i="126"/>
  <c r="R268" i="126"/>
  <c r="Q268" i="126"/>
  <c r="P268" i="126"/>
  <c r="O268" i="126"/>
  <c r="AI267" i="126"/>
  <c r="AH267" i="126"/>
  <c r="AG267" i="126"/>
  <c r="AF267" i="126"/>
  <c r="AE267" i="126"/>
  <c r="AD267" i="126"/>
  <c r="V267" i="126"/>
  <c r="U267" i="126"/>
  <c r="T267" i="126"/>
  <c r="S267" i="126"/>
  <c r="R267" i="126"/>
  <c r="Q267" i="126"/>
  <c r="P267" i="126"/>
  <c r="O267" i="126"/>
  <c r="AI266" i="126"/>
  <c r="AH266" i="126"/>
  <c r="AG266" i="126"/>
  <c r="AF266" i="126"/>
  <c r="AE266" i="126"/>
  <c r="AD266" i="126"/>
  <c r="V266" i="126"/>
  <c r="U266" i="126"/>
  <c r="T266" i="126"/>
  <c r="S266" i="126"/>
  <c r="R266" i="126"/>
  <c r="Q266" i="126"/>
  <c r="P266" i="126"/>
  <c r="O266" i="126"/>
  <c r="AI265" i="126"/>
  <c r="AH265" i="126"/>
  <c r="AG265" i="126"/>
  <c r="AF265" i="126"/>
  <c r="AE265" i="126"/>
  <c r="AD265" i="126"/>
  <c r="V265" i="126"/>
  <c r="U265" i="126"/>
  <c r="T265" i="126"/>
  <c r="S265" i="126"/>
  <c r="R265" i="126"/>
  <c r="Q265" i="126"/>
  <c r="P265" i="126"/>
  <c r="O265" i="126"/>
  <c r="AI264" i="126"/>
  <c r="AH264" i="126"/>
  <c r="AG264" i="126"/>
  <c r="AF264" i="126"/>
  <c r="AE264" i="126"/>
  <c r="AD264" i="126"/>
  <c r="V264" i="126"/>
  <c r="U264" i="126"/>
  <c r="T264" i="126"/>
  <c r="S264" i="126"/>
  <c r="R264" i="126"/>
  <c r="Q264" i="126"/>
  <c r="P264" i="126"/>
  <c r="O264" i="126"/>
  <c r="AI263" i="126"/>
  <c r="AH263" i="126"/>
  <c r="AG263" i="126"/>
  <c r="AF263" i="126"/>
  <c r="AE263" i="126"/>
  <c r="AD263" i="126"/>
  <c r="V263" i="126"/>
  <c r="U263" i="126"/>
  <c r="T263" i="126"/>
  <c r="S263" i="126"/>
  <c r="R263" i="126"/>
  <c r="Q263" i="126"/>
  <c r="P263" i="126"/>
  <c r="O263" i="126"/>
  <c r="AI262" i="126"/>
  <c r="AH262" i="126"/>
  <c r="AG262" i="126"/>
  <c r="AF262" i="126"/>
  <c r="AE262" i="126"/>
  <c r="AD262" i="126"/>
  <c r="V262" i="126"/>
  <c r="U262" i="126"/>
  <c r="T262" i="126"/>
  <c r="S262" i="126"/>
  <c r="R262" i="126"/>
  <c r="Q262" i="126"/>
  <c r="P262" i="126"/>
  <c r="O262" i="126"/>
  <c r="AI261" i="126"/>
  <c r="AH261" i="126"/>
  <c r="AG261" i="126"/>
  <c r="AF261" i="126"/>
  <c r="AE261" i="126"/>
  <c r="AD261" i="126"/>
  <c r="V261" i="126"/>
  <c r="U261" i="126"/>
  <c r="T261" i="126"/>
  <c r="S261" i="126"/>
  <c r="R261" i="126"/>
  <c r="Q261" i="126"/>
  <c r="P261" i="126"/>
  <c r="O261" i="126"/>
  <c r="AI260" i="126"/>
  <c r="AH260" i="126"/>
  <c r="AG260" i="126"/>
  <c r="AF260" i="126"/>
  <c r="AE260" i="126"/>
  <c r="AD260" i="126"/>
  <c r="V260" i="126"/>
  <c r="U260" i="126"/>
  <c r="T260" i="126"/>
  <c r="S260" i="126"/>
  <c r="R260" i="126"/>
  <c r="Q260" i="126"/>
  <c r="P260" i="126"/>
  <c r="O260" i="126"/>
  <c r="AI259" i="126"/>
  <c r="AH259" i="126"/>
  <c r="AG259" i="126"/>
  <c r="AF259" i="126"/>
  <c r="AE259" i="126"/>
  <c r="AD259" i="126"/>
  <c r="V259" i="126"/>
  <c r="U259" i="126"/>
  <c r="T259" i="126"/>
  <c r="S259" i="126"/>
  <c r="R259" i="126"/>
  <c r="Q259" i="126"/>
  <c r="P259" i="126"/>
  <c r="O259" i="126"/>
  <c r="AI258" i="126"/>
  <c r="AH258" i="126"/>
  <c r="AG258" i="126"/>
  <c r="AF258" i="126"/>
  <c r="AE258" i="126"/>
  <c r="AD258" i="126"/>
  <c r="V258" i="126"/>
  <c r="U258" i="126"/>
  <c r="T258" i="126"/>
  <c r="S258" i="126"/>
  <c r="R258" i="126"/>
  <c r="Q258" i="126"/>
  <c r="P258" i="126"/>
  <c r="O258" i="126"/>
  <c r="AI257" i="126"/>
  <c r="AH257" i="126"/>
  <c r="AG257" i="126"/>
  <c r="AF257" i="126"/>
  <c r="AE257" i="126"/>
  <c r="AD257" i="126"/>
  <c r="V257" i="126"/>
  <c r="U257" i="126"/>
  <c r="T257" i="126"/>
  <c r="S257" i="126"/>
  <c r="R257" i="126"/>
  <c r="Q257" i="126"/>
  <c r="P257" i="126"/>
  <c r="O257" i="126"/>
  <c r="AI256" i="126"/>
  <c r="AH256" i="126"/>
  <c r="AG256" i="126"/>
  <c r="AF256" i="126"/>
  <c r="AE256" i="126"/>
  <c r="AD256" i="126"/>
  <c r="V256" i="126"/>
  <c r="U256" i="126"/>
  <c r="T256" i="126"/>
  <c r="S256" i="126"/>
  <c r="R256" i="126"/>
  <c r="Q256" i="126"/>
  <c r="P256" i="126"/>
  <c r="O256" i="126"/>
  <c r="AI255" i="126"/>
  <c r="AH255" i="126"/>
  <c r="AG255" i="126"/>
  <c r="AF255" i="126"/>
  <c r="AE255" i="126"/>
  <c r="AD255" i="126"/>
  <c r="V255" i="126"/>
  <c r="U255" i="126"/>
  <c r="T255" i="126"/>
  <c r="S255" i="126"/>
  <c r="R255" i="126"/>
  <c r="Q255" i="126"/>
  <c r="P255" i="126"/>
  <c r="O255" i="126"/>
  <c r="AI254" i="126"/>
  <c r="AH254" i="126"/>
  <c r="AG254" i="126"/>
  <c r="AF254" i="126"/>
  <c r="AE254" i="126"/>
  <c r="AD254" i="126"/>
  <c r="V254" i="126"/>
  <c r="U254" i="126"/>
  <c r="T254" i="126"/>
  <c r="S254" i="126"/>
  <c r="R254" i="126"/>
  <c r="Q254" i="126"/>
  <c r="P254" i="126"/>
  <c r="O254" i="126"/>
  <c r="AI253" i="126"/>
  <c r="AH253" i="126"/>
  <c r="AG253" i="126"/>
  <c r="AF253" i="126"/>
  <c r="AE253" i="126"/>
  <c r="AD253" i="126"/>
  <c r="V253" i="126"/>
  <c r="U253" i="126"/>
  <c r="T253" i="126"/>
  <c r="S253" i="126"/>
  <c r="R253" i="126"/>
  <c r="Q253" i="126"/>
  <c r="P253" i="126"/>
  <c r="O253" i="126"/>
  <c r="AI252" i="126"/>
  <c r="AH252" i="126"/>
  <c r="AG252" i="126"/>
  <c r="AF252" i="126"/>
  <c r="AE252" i="126"/>
  <c r="AD252" i="126"/>
  <c r="V252" i="126"/>
  <c r="U252" i="126"/>
  <c r="T252" i="126"/>
  <c r="S252" i="126"/>
  <c r="R252" i="126"/>
  <c r="Q252" i="126"/>
  <c r="P252" i="126"/>
  <c r="O252" i="126"/>
  <c r="AI251" i="126"/>
  <c r="AH251" i="126"/>
  <c r="AG251" i="126"/>
  <c r="AF251" i="126"/>
  <c r="AE251" i="126"/>
  <c r="AD251" i="126"/>
  <c r="V251" i="126"/>
  <c r="U251" i="126"/>
  <c r="T251" i="126"/>
  <c r="S251" i="126"/>
  <c r="R251" i="126"/>
  <c r="Q251" i="126"/>
  <c r="P251" i="126"/>
  <c r="O251" i="126"/>
  <c r="AI250" i="126"/>
  <c r="AH250" i="126"/>
  <c r="AG250" i="126"/>
  <c r="AF250" i="126"/>
  <c r="AE250" i="126"/>
  <c r="AD250" i="126"/>
  <c r="V250" i="126"/>
  <c r="U250" i="126"/>
  <c r="T250" i="126"/>
  <c r="S250" i="126"/>
  <c r="R250" i="126"/>
  <c r="Q250" i="126"/>
  <c r="P250" i="126"/>
  <c r="O250" i="126"/>
  <c r="AI249" i="126"/>
  <c r="AH249" i="126"/>
  <c r="AG249" i="126"/>
  <c r="AF249" i="126"/>
  <c r="AE249" i="126"/>
  <c r="AD249" i="126"/>
  <c r="V249" i="126"/>
  <c r="U249" i="126"/>
  <c r="T249" i="126"/>
  <c r="S249" i="126"/>
  <c r="R249" i="126"/>
  <c r="Q249" i="126"/>
  <c r="P249" i="126"/>
  <c r="O249" i="126"/>
  <c r="AI248" i="126"/>
  <c r="AH248" i="126"/>
  <c r="AG248" i="126"/>
  <c r="AF248" i="126"/>
  <c r="AE248" i="126"/>
  <c r="AD248" i="126"/>
  <c r="V248" i="126"/>
  <c r="U248" i="126"/>
  <c r="T248" i="126"/>
  <c r="S248" i="126"/>
  <c r="R248" i="126"/>
  <c r="Q248" i="126"/>
  <c r="P248" i="126"/>
  <c r="O248" i="126"/>
  <c r="AI247" i="126"/>
  <c r="AH247" i="126"/>
  <c r="AG247" i="126"/>
  <c r="AF247" i="126"/>
  <c r="AE247" i="126"/>
  <c r="AD247" i="126"/>
  <c r="V247" i="126"/>
  <c r="U247" i="126"/>
  <c r="T247" i="126"/>
  <c r="S247" i="126"/>
  <c r="R247" i="126"/>
  <c r="Q247" i="126"/>
  <c r="P247" i="126"/>
  <c r="O247" i="126"/>
  <c r="AI246" i="126"/>
  <c r="AH246" i="126"/>
  <c r="AG246" i="126"/>
  <c r="AF246" i="126"/>
  <c r="AE246" i="126"/>
  <c r="AD246" i="126"/>
  <c r="V246" i="126"/>
  <c r="U246" i="126"/>
  <c r="T246" i="126"/>
  <c r="S246" i="126"/>
  <c r="R246" i="126"/>
  <c r="Q246" i="126"/>
  <c r="P246" i="126"/>
  <c r="O246" i="126"/>
  <c r="AI245" i="126"/>
  <c r="AH245" i="126"/>
  <c r="AG245" i="126"/>
  <c r="AF245" i="126"/>
  <c r="AE245" i="126"/>
  <c r="AD245" i="126"/>
  <c r="V245" i="126"/>
  <c r="U245" i="126"/>
  <c r="T245" i="126"/>
  <c r="S245" i="126"/>
  <c r="R245" i="126"/>
  <c r="Q245" i="126"/>
  <c r="P245" i="126"/>
  <c r="O245" i="126"/>
  <c r="AI244" i="126"/>
  <c r="AH244" i="126"/>
  <c r="AG244" i="126"/>
  <c r="AF244" i="126"/>
  <c r="AE244" i="126"/>
  <c r="AD244" i="126"/>
  <c r="V244" i="126"/>
  <c r="U244" i="126"/>
  <c r="T244" i="126"/>
  <c r="S244" i="126"/>
  <c r="R244" i="126"/>
  <c r="Q244" i="126"/>
  <c r="P244" i="126"/>
  <c r="O244" i="126"/>
  <c r="AI243" i="126"/>
  <c r="AH243" i="126"/>
  <c r="AG243" i="126"/>
  <c r="AF243" i="126"/>
  <c r="AE243" i="126"/>
  <c r="AD243" i="126"/>
  <c r="V243" i="126"/>
  <c r="U243" i="126"/>
  <c r="T243" i="126"/>
  <c r="S243" i="126"/>
  <c r="R243" i="126"/>
  <c r="Q243" i="126"/>
  <c r="P243" i="126"/>
  <c r="O243" i="126"/>
  <c r="AI242" i="126"/>
  <c r="AH242" i="126"/>
  <c r="AG242" i="126"/>
  <c r="AF242" i="126"/>
  <c r="AE242" i="126"/>
  <c r="AD242" i="126"/>
  <c r="V242" i="126"/>
  <c r="U242" i="126"/>
  <c r="T242" i="126"/>
  <c r="S242" i="126"/>
  <c r="R242" i="126"/>
  <c r="Q242" i="126"/>
  <c r="P242" i="126"/>
  <c r="O242" i="126"/>
  <c r="AI241" i="126"/>
  <c r="AH241" i="126"/>
  <c r="AG241" i="126"/>
  <c r="AF241" i="126"/>
  <c r="AE241" i="126"/>
  <c r="AD241" i="126"/>
  <c r="V241" i="126"/>
  <c r="U241" i="126"/>
  <c r="T241" i="126"/>
  <c r="S241" i="126"/>
  <c r="R241" i="126"/>
  <c r="Q241" i="126"/>
  <c r="P241" i="126"/>
  <c r="O241" i="126"/>
  <c r="AI240" i="126"/>
  <c r="AH240" i="126"/>
  <c r="AG240" i="126"/>
  <c r="AF240" i="126"/>
  <c r="AE240" i="126"/>
  <c r="AD240" i="126"/>
  <c r="V240" i="126"/>
  <c r="U240" i="126"/>
  <c r="T240" i="126"/>
  <c r="S240" i="126"/>
  <c r="R240" i="126"/>
  <c r="Q240" i="126"/>
  <c r="P240" i="126"/>
  <c r="O240" i="126"/>
  <c r="AI239" i="126"/>
  <c r="AH239" i="126"/>
  <c r="AG239" i="126"/>
  <c r="AF239" i="126"/>
  <c r="AE239" i="126"/>
  <c r="AD239" i="126"/>
  <c r="V239" i="126"/>
  <c r="U239" i="126"/>
  <c r="T239" i="126"/>
  <c r="S239" i="126"/>
  <c r="R239" i="126"/>
  <c r="Q239" i="126"/>
  <c r="P239" i="126"/>
  <c r="O239" i="126"/>
  <c r="AI238" i="126"/>
  <c r="AH238" i="126"/>
  <c r="AG238" i="126"/>
  <c r="AF238" i="126"/>
  <c r="AE238" i="126"/>
  <c r="AD238" i="126"/>
  <c r="V238" i="126"/>
  <c r="U238" i="126"/>
  <c r="T238" i="126"/>
  <c r="S238" i="126"/>
  <c r="R238" i="126"/>
  <c r="Q238" i="126"/>
  <c r="P238" i="126"/>
  <c r="O238" i="126"/>
  <c r="AI237" i="126"/>
  <c r="AH237" i="126"/>
  <c r="AG237" i="126"/>
  <c r="AF237" i="126"/>
  <c r="AE237" i="126"/>
  <c r="AD237" i="126"/>
  <c r="V237" i="126"/>
  <c r="U237" i="126"/>
  <c r="T237" i="126"/>
  <c r="S237" i="126"/>
  <c r="R237" i="126"/>
  <c r="Q237" i="126"/>
  <c r="P237" i="126"/>
  <c r="O237" i="126"/>
  <c r="AI236" i="126"/>
  <c r="AH236" i="126"/>
  <c r="AG236" i="126"/>
  <c r="AF236" i="126"/>
  <c r="AE236" i="126"/>
  <c r="AD236" i="126"/>
  <c r="V236" i="126"/>
  <c r="U236" i="126"/>
  <c r="T236" i="126"/>
  <c r="S236" i="126"/>
  <c r="R236" i="126"/>
  <c r="Q236" i="126"/>
  <c r="P236" i="126"/>
  <c r="O236" i="126"/>
  <c r="AI235" i="126"/>
  <c r="AH235" i="126"/>
  <c r="AG235" i="126"/>
  <c r="AF235" i="126"/>
  <c r="AE235" i="126"/>
  <c r="AD235" i="126"/>
  <c r="V235" i="126"/>
  <c r="U235" i="126"/>
  <c r="T235" i="126"/>
  <c r="S235" i="126"/>
  <c r="R235" i="126"/>
  <c r="Q235" i="126"/>
  <c r="P235" i="126"/>
  <c r="O235" i="126"/>
  <c r="AI234" i="126"/>
  <c r="AH234" i="126"/>
  <c r="AG234" i="126"/>
  <c r="AF234" i="126"/>
  <c r="AE234" i="126"/>
  <c r="AD234" i="126"/>
  <c r="V234" i="126"/>
  <c r="U234" i="126"/>
  <c r="T234" i="126"/>
  <c r="S234" i="126"/>
  <c r="R234" i="126"/>
  <c r="Q234" i="126"/>
  <c r="P234" i="126"/>
  <c r="O234" i="126"/>
  <c r="AI233" i="126"/>
  <c r="AH233" i="126"/>
  <c r="AG233" i="126"/>
  <c r="AF233" i="126"/>
  <c r="AE233" i="126"/>
  <c r="AD233" i="126"/>
  <c r="V233" i="126"/>
  <c r="U233" i="126"/>
  <c r="T233" i="126"/>
  <c r="S233" i="126"/>
  <c r="R233" i="126"/>
  <c r="Q233" i="126"/>
  <c r="P233" i="126"/>
  <c r="O233" i="126"/>
  <c r="AI232" i="126"/>
  <c r="AH232" i="126"/>
  <c r="AG232" i="126"/>
  <c r="AF232" i="126"/>
  <c r="AE232" i="126"/>
  <c r="AD232" i="126"/>
  <c r="V232" i="126"/>
  <c r="U232" i="126"/>
  <c r="T232" i="126"/>
  <c r="S232" i="126"/>
  <c r="R232" i="126"/>
  <c r="Q232" i="126"/>
  <c r="P232" i="126"/>
  <c r="O232" i="126"/>
  <c r="AI231" i="126"/>
  <c r="AH231" i="126"/>
  <c r="AG231" i="126"/>
  <c r="AF231" i="126"/>
  <c r="AE231" i="126"/>
  <c r="AD231" i="126"/>
  <c r="V231" i="126"/>
  <c r="U231" i="126"/>
  <c r="T231" i="126"/>
  <c r="S231" i="126"/>
  <c r="R231" i="126"/>
  <c r="Q231" i="126"/>
  <c r="P231" i="126"/>
  <c r="O231" i="126"/>
  <c r="AI230" i="126"/>
  <c r="AH230" i="126"/>
  <c r="AG230" i="126"/>
  <c r="AF230" i="126"/>
  <c r="AE230" i="126"/>
  <c r="AD230" i="126"/>
  <c r="V230" i="126"/>
  <c r="U230" i="126"/>
  <c r="T230" i="126"/>
  <c r="S230" i="126"/>
  <c r="R230" i="126"/>
  <c r="Q230" i="126"/>
  <c r="P230" i="126"/>
  <c r="O230" i="126"/>
  <c r="AI229" i="126"/>
  <c r="AH229" i="126"/>
  <c r="AG229" i="126"/>
  <c r="AF229" i="126"/>
  <c r="AE229" i="126"/>
  <c r="AD229" i="126"/>
  <c r="V229" i="126"/>
  <c r="U229" i="126"/>
  <c r="T229" i="126"/>
  <c r="S229" i="126"/>
  <c r="R229" i="126"/>
  <c r="Q229" i="126"/>
  <c r="P229" i="126"/>
  <c r="O229" i="126"/>
  <c r="AI228" i="126"/>
  <c r="AH228" i="126"/>
  <c r="AG228" i="126"/>
  <c r="AF228" i="126"/>
  <c r="AE228" i="126"/>
  <c r="AD228" i="126"/>
  <c r="V228" i="126"/>
  <c r="U228" i="126"/>
  <c r="T228" i="126"/>
  <c r="S228" i="126"/>
  <c r="R228" i="126"/>
  <c r="Q228" i="126"/>
  <c r="P228" i="126"/>
  <c r="O228" i="126"/>
  <c r="AI227" i="126"/>
  <c r="AH227" i="126"/>
  <c r="AG227" i="126"/>
  <c r="AF227" i="126"/>
  <c r="AE227" i="126"/>
  <c r="AD227" i="126"/>
  <c r="V227" i="126"/>
  <c r="U227" i="126"/>
  <c r="T227" i="126"/>
  <c r="S227" i="126"/>
  <c r="R227" i="126"/>
  <c r="Q227" i="126"/>
  <c r="P227" i="126"/>
  <c r="O227" i="126"/>
  <c r="AI226" i="126"/>
  <c r="AH226" i="126"/>
  <c r="AG226" i="126"/>
  <c r="AF226" i="126"/>
  <c r="AE226" i="126"/>
  <c r="AD226" i="126"/>
  <c r="V226" i="126"/>
  <c r="U226" i="126"/>
  <c r="T226" i="126"/>
  <c r="S226" i="126"/>
  <c r="R226" i="126"/>
  <c r="Q226" i="126"/>
  <c r="P226" i="126"/>
  <c r="O226" i="126"/>
  <c r="AI225" i="126"/>
  <c r="AH225" i="126"/>
  <c r="AG225" i="126"/>
  <c r="AF225" i="126"/>
  <c r="AE225" i="126"/>
  <c r="AD225" i="126"/>
  <c r="V225" i="126"/>
  <c r="U225" i="126"/>
  <c r="T225" i="126"/>
  <c r="S225" i="126"/>
  <c r="R225" i="126"/>
  <c r="Q225" i="126"/>
  <c r="P225" i="126"/>
  <c r="O225" i="126"/>
  <c r="AI224" i="126"/>
  <c r="AH224" i="126"/>
  <c r="AG224" i="126"/>
  <c r="AF224" i="126"/>
  <c r="AE224" i="126"/>
  <c r="AD224" i="126"/>
  <c r="V224" i="126"/>
  <c r="U224" i="126"/>
  <c r="T224" i="126"/>
  <c r="S224" i="126"/>
  <c r="R224" i="126"/>
  <c r="Q224" i="126"/>
  <c r="P224" i="126"/>
  <c r="O224" i="126"/>
  <c r="AI223" i="126"/>
  <c r="AH223" i="126"/>
  <c r="AG223" i="126"/>
  <c r="AF223" i="126"/>
  <c r="AE223" i="126"/>
  <c r="AD223" i="126"/>
  <c r="V223" i="126"/>
  <c r="U223" i="126"/>
  <c r="T223" i="126"/>
  <c r="S223" i="126"/>
  <c r="R223" i="126"/>
  <c r="Q223" i="126"/>
  <c r="P223" i="126"/>
  <c r="O223" i="126"/>
  <c r="AI222" i="126"/>
  <c r="AH222" i="126"/>
  <c r="AG222" i="126"/>
  <c r="AF222" i="126"/>
  <c r="AE222" i="126"/>
  <c r="AD222" i="126"/>
  <c r="V222" i="126"/>
  <c r="U222" i="126"/>
  <c r="T222" i="126"/>
  <c r="S222" i="126"/>
  <c r="R222" i="126"/>
  <c r="Q222" i="126"/>
  <c r="P222" i="126"/>
  <c r="O222" i="126"/>
  <c r="AI221" i="126"/>
  <c r="AH221" i="126"/>
  <c r="AG221" i="126"/>
  <c r="AF221" i="126"/>
  <c r="AE221" i="126"/>
  <c r="AD221" i="126"/>
  <c r="V221" i="126"/>
  <c r="U221" i="126"/>
  <c r="T221" i="126"/>
  <c r="S221" i="126"/>
  <c r="R221" i="126"/>
  <c r="Q221" i="126"/>
  <c r="P221" i="126"/>
  <c r="O221" i="126"/>
  <c r="AI220" i="126"/>
  <c r="AH220" i="126"/>
  <c r="AG220" i="126"/>
  <c r="AF220" i="126"/>
  <c r="AE220" i="126"/>
  <c r="AD220" i="126"/>
  <c r="V220" i="126"/>
  <c r="U220" i="126"/>
  <c r="T220" i="126"/>
  <c r="S220" i="126"/>
  <c r="R220" i="126"/>
  <c r="Q220" i="126"/>
  <c r="P220" i="126"/>
  <c r="O220" i="126"/>
  <c r="AI219" i="126"/>
  <c r="AH219" i="126"/>
  <c r="AG219" i="126"/>
  <c r="AF219" i="126"/>
  <c r="AE219" i="126"/>
  <c r="AD219" i="126"/>
  <c r="V219" i="126"/>
  <c r="U219" i="126"/>
  <c r="T219" i="126"/>
  <c r="S219" i="126"/>
  <c r="R219" i="126"/>
  <c r="Q219" i="126"/>
  <c r="P219" i="126"/>
  <c r="O219" i="126"/>
  <c r="AI218" i="126"/>
  <c r="AH218" i="126"/>
  <c r="AG218" i="126"/>
  <c r="AF218" i="126"/>
  <c r="AE218" i="126"/>
  <c r="AD218" i="126"/>
  <c r="V218" i="126"/>
  <c r="U218" i="126"/>
  <c r="T218" i="126"/>
  <c r="S218" i="126"/>
  <c r="R218" i="126"/>
  <c r="Q218" i="126"/>
  <c r="P218" i="126"/>
  <c r="O218" i="126"/>
  <c r="AI217" i="126"/>
  <c r="AH217" i="126"/>
  <c r="AG217" i="126"/>
  <c r="AF217" i="126"/>
  <c r="AE217" i="126"/>
  <c r="AD217" i="126"/>
  <c r="V217" i="126"/>
  <c r="U217" i="126"/>
  <c r="T217" i="126"/>
  <c r="S217" i="126"/>
  <c r="R217" i="126"/>
  <c r="Q217" i="126"/>
  <c r="P217" i="126"/>
  <c r="O217" i="126"/>
  <c r="AI216" i="126"/>
  <c r="AH216" i="126"/>
  <c r="AG216" i="126"/>
  <c r="AF216" i="126"/>
  <c r="AE216" i="126"/>
  <c r="AD216" i="126"/>
  <c r="V216" i="126"/>
  <c r="U216" i="126"/>
  <c r="T216" i="126"/>
  <c r="S216" i="126"/>
  <c r="R216" i="126"/>
  <c r="Q216" i="126"/>
  <c r="P216" i="126"/>
  <c r="O216" i="126"/>
  <c r="AI215" i="126"/>
  <c r="AH215" i="126"/>
  <c r="AG215" i="126"/>
  <c r="AF215" i="126"/>
  <c r="AE215" i="126"/>
  <c r="AD215" i="126"/>
  <c r="V215" i="126"/>
  <c r="U215" i="126"/>
  <c r="T215" i="126"/>
  <c r="S215" i="126"/>
  <c r="R215" i="126"/>
  <c r="Q215" i="126"/>
  <c r="P215" i="126"/>
  <c r="O215" i="126"/>
  <c r="AI214" i="126"/>
  <c r="AH214" i="126"/>
  <c r="AG214" i="126"/>
  <c r="AF214" i="126"/>
  <c r="AE214" i="126"/>
  <c r="AD214" i="126"/>
  <c r="V214" i="126"/>
  <c r="U214" i="126"/>
  <c r="T214" i="126"/>
  <c r="S214" i="126"/>
  <c r="R214" i="126"/>
  <c r="Q214" i="126"/>
  <c r="P214" i="126"/>
  <c r="O214" i="126"/>
  <c r="AI213" i="126"/>
  <c r="AH213" i="126"/>
  <c r="AG213" i="126"/>
  <c r="AF213" i="126"/>
  <c r="AE213" i="126"/>
  <c r="AD213" i="126"/>
  <c r="V213" i="126"/>
  <c r="U213" i="126"/>
  <c r="T213" i="126"/>
  <c r="S213" i="126"/>
  <c r="R213" i="126"/>
  <c r="Q213" i="126"/>
  <c r="P213" i="126"/>
  <c r="O213" i="126"/>
  <c r="AI212" i="126"/>
  <c r="AH212" i="126"/>
  <c r="AG212" i="126"/>
  <c r="AF212" i="126"/>
  <c r="AE212" i="126"/>
  <c r="AD212" i="126"/>
  <c r="V212" i="126"/>
  <c r="U212" i="126"/>
  <c r="T212" i="126"/>
  <c r="S212" i="126"/>
  <c r="R212" i="126"/>
  <c r="Q212" i="126"/>
  <c r="P212" i="126"/>
  <c r="O212" i="126"/>
  <c r="AI211" i="126"/>
  <c r="AH211" i="126"/>
  <c r="AG211" i="126"/>
  <c r="AF211" i="126"/>
  <c r="AE211" i="126"/>
  <c r="AD211" i="126"/>
  <c r="V211" i="126"/>
  <c r="U211" i="126"/>
  <c r="T211" i="126"/>
  <c r="S211" i="126"/>
  <c r="R211" i="126"/>
  <c r="Q211" i="126"/>
  <c r="P211" i="126"/>
  <c r="O211" i="126"/>
  <c r="AI210" i="126"/>
  <c r="AH210" i="126"/>
  <c r="AG210" i="126"/>
  <c r="AF210" i="126"/>
  <c r="AE210" i="126"/>
  <c r="AD210" i="126"/>
  <c r="V210" i="126"/>
  <c r="U210" i="126"/>
  <c r="T210" i="126"/>
  <c r="S210" i="126"/>
  <c r="R210" i="126"/>
  <c r="Q210" i="126"/>
  <c r="P210" i="126"/>
  <c r="O210" i="126"/>
  <c r="AI209" i="126"/>
  <c r="AH209" i="126"/>
  <c r="AG209" i="126"/>
  <c r="AF209" i="126"/>
  <c r="AE209" i="126"/>
  <c r="AD209" i="126"/>
  <c r="V209" i="126"/>
  <c r="U209" i="126"/>
  <c r="T209" i="126"/>
  <c r="S209" i="126"/>
  <c r="R209" i="126"/>
  <c r="Q209" i="126"/>
  <c r="P209" i="126"/>
  <c r="O209" i="126"/>
  <c r="AI208" i="126"/>
  <c r="AH208" i="126"/>
  <c r="AG208" i="126"/>
  <c r="AF208" i="126"/>
  <c r="AE208" i="126"/>
  <c r="AD208" i="126"/>
  <c r="V208" i="126"/>
  <c r="U208" i="126"/>
  <c r="T208" i="126"/>
  <c r="S208" i="126"/>
  <c r="R208" i="126"/>
  <c r="Q208" i="126"/>
  <c r="P208" i="126"/>
  <c r="O208" i="126"/>
  <c r="AI207" i="126"/>
  <c r="AH207" i="126"/>
  <c r="AG207" i="126"/>
  <c r="AF207" i="126"/>
  <c r="AE207" i="126"/>
  <c r="AD207" i="126"/>
  <c r="V207" i="126"/>
  <c r="U207" i="126"/>
  <c r="T207" i="126"/>
  <c r="S207" i="126"/>
  <c r="R207" i="126"/>
  <c r="Q207" i="126"/>
  <c r="P207" i="126"/>
  <c r="O207" i="126"/>
  <c r="AI206" i="126"/>
  <c r="AH206" i="126"/>
  <c r="AG206" i="126"/>
  <c r="AF206" i="126"/>
  <c r="AE206" i="126"/>
  <c r="AD206" i="126"/>
  <c r="V206" i="126"/>
  <c r="U206" i="126"/>
  <c r="T206" i="126"/>
  <c r="S206" i="126"/>
  <c r="R206" i="126"/>
  <c r="Q206" i="126"/>
  <c r="P206" i="126"/>
  <c r="O206" i="126"/>
  <c r="AI205" i="126"/>
  <c r="AH205" i="126"/>
  <c r="AG205" i="126"/>
  <c r="AF205" i="126"/>
  <c r="AE205" i="126"/>
  <c r="AD205" i="126"/>
  <c r="V205" i="126"/>
  <c r="U205" i="126"/>
  <c r="T205" i="126"/>
  <c r="S205" i="126"/>
  <c r="R205" i="126"/>
  <c r="Q205" i="126"/>
  <c r="P205" i="126"/>
  <c r="O205" i="126"/>
  <c r="AI204" i="126"/>
  <c r="AH204" i="126"/>
  <c r="AG204" i="126"/>
  <c r="AF204" i="126"/>
  <c r="AE204" i="126"/>
  <c r="AD204" i="126"/>
  <c r="V204" i="126"/>
  <c r="U204" i="126"/>
  <c r="T204" i="126"/>
  <c r="S204" i="126"/>
  <c r="R204" i="126"/>
  <c r="Q204" i="126"/>
  <c r="P204" i="126"/>
  <c r="O204" i="126"/>
  <c r="AI203" i="126"/>
  <c r="AH203" i="126"/>
  <c r="AG203" i="126"/>
  <c r="AF203" i="126"/>
  <c r="AE203" i="126"/>
  <c r="AD203" i="126"/>
  <c r="V203" i="126"/>
  <c r="U203" i="126"/>
  <c r="T203" i="126"/>
  <c r="S203" i="126"/>
  <c r="R203" i="126"/>
  <c r="Q203" i="126"/>
  <c r="P203" i="126"/>
  <c r="O203" i="126"/>
  <c r="AI202" i="126"/>
  <c r="AH202" i="126"/>
  <c r="AG202" i="126"/>
  <c r="AF202" i="126"/>
  <c r="AE202" i="126"/>
  <c r="AD202" i="126"/>
  <c r="V202" i="126"/>
  <c r="U202" i="126"/>
  <c r="T202" i="126"/>
  <c r="S202" i="126"/>
  <c r="R202" i="126"/>
  <c r="Q202" i="126"/>
  <c r="P202" i="126"/>
  <c r="O202" i="126"/>
  <c r="AI201" i="126"/>
  <c r="AH201" i="126"/>
  <c r="AG201" i="126"/>
  <c r="AF201" i="126"/>
  <c r="AE201" i="126"/>
  <c r="AD201" i="126"/>
  <c r="V201" i="126"/>
  <c r="U201" i="126"/>
  <c r="T201" i="126"/>
  <c r="S201" i="126"/>
  <c r="R201" i="126"/>
  <c r="Q201" i="126"/>
  <c r="P201" i="126"/>
  <c r="O201" i="126"/>
  <c r="AI200" i="126"/>
  <c r="AH200" i="126"/>
  <c r="AG200" i="126"/>
  <c r="AF200" i="126"/>
  <c r="AE200" i="126"/>
  <c r="AD200" i="126"/>
  <c r="V200" i="126"/>
  <c r="U200" i="126"/>
  <c r="T200" i="126"/>
  <c r="S200" i="126"/>
  <c r="R200" i="126"/>
  <c r="Q200" i="126"/>
  <c r="P200" i="126"/>
  <c r="O200" i="126"/>
  <c r="AI199" i="126"/>
  <c r="AH199" i="126"/>
  <c r="AG199" i="126"/>
  <c r="AF199" i="126"/>
  <c r="AE199" i="126"/>
  <c r="AD199" i="126"/>
  <c r="V199" i="126"/>
  <c r="U199" i="126"/>
  <c r="T199" i="126"/>
  <c r="S199" i="126"/>
  <c r="R199" i="126"/>
  <c r="Q199" i="126"/>
  <c r="P199" i="126"/>
  <c r="O199" i="126"/>
  <c r="AI198" i="126"/>
  <c r="AH198" i="126"/>
  <c r="AG198" i="126"/>
  <c r="AF198" i="126"/>
  <c r="AE198" i="126"/>
  <c r="AD198" i="126"/>
  <c r="V198" i="126"/>
  <c r="U198" i="126"/>
  <c r="T198" i="126"/>
  <c r="S198" i="126"/>
  <c r="R198" i="126"/>
  <c r="Q198" i="126"/>
  <c r="P198" i="126"/>
  <c r="O198" i="126"/>
  <c r="AI197" i="126"/>
  <c r="AH197" i="126"/>
  <c r="AG197" i="126"/>
  <c r="AF197" i="126"/>
  <c r="AE197" i="126"/>
  <c r="AD197" i="126"/>
  <c r="V197" i="126"/>
  <c r="U197" i="126"/>
  <c r="T197" i="126"/>
  <c r="S197" i="126"/>
  <c r="R197" i="126"/>
  <c r="Q197" i="126"/>
  <c r="P197" i="126"/>
  <c r="O197" i="126"/>
  <c r="AI196" i="126"/>
  <c r="AH196" i="126"/>
  <c r="AG196" i="126"/>
  <c r="AF196" i="126"/>
  <c r="AE196" i="126"/>
  <c r="AD196" i="126"/>
  <c r="V196" i="126"/>
  <c r="U196" i="126"/>
  <c r="T196" i="126"/>
  <c r="S196" i="126"/>
  <c r="R196" i="126"/>
  <c r="Q196" i="126"/>
  <c r="P196" i="126"/>
  <c r="O196" i="126"/>
  <c r="AI195" i="126"/>
  <c r="AH195" i="126"/>
  <c r="AG195" i="126"/>
  <c r="AF195" i="126"/>
  <c r="AE195" i="126"/>
  <c r="AD195" i="126"/>
  <c r="V195" i="126"/>
  <c r="U195" i="126"/>
  <c r="T195" i="126"/>
  <c r="S195" i="126"/>
  <c r="R195" i="126"/>
  <c r="Q195" i="126"/>
  <c r="P195" i="126"/>
  <c r="O195" i="126"/>
  <c r="AI194" i="126"/>
  <c r="AH194" i="126"/>
  <c r="AG194" i="126"/>
  <c r="AF194" i="126"/>
  <c r="AE194" i="126"/>
  <c r="AD194" i="126"/>
  <c r="V194" i="126"/>
  <c r="U194" i="126"/>
  <c r="T194" i="126"/>
  <c r="S194" i="126"/>
  <c r="R194" i="126"/>
  <c r="Q194" i="126"/>
  <c r="P194" i="126"/>
  <c r="O194" i="126"/>
  <c r="AI193" i="126"/>
  <c r="AH193" i="126"/>
  <c r="AG193" i="126"/>
  <c r="AF193" i="126"/>
  <c r="AE193" i="126"/>
  <c r="AD193" i="126"/>
  <c r="V193" i="126"/>
  <c r="U193" i="126"/>
  <c r="T193" i="126"/>
  <c r="S193" i="126"/>
  <c r="R193" i="126"/>
  <c r="Q193" i="126"/>
  <c r="P193" i="126"/>
  <c r="O193" i="126"/>
  <c r="AI192" i="126"/>
  <c r="AH192" i="126"/>
  <c r="AG192" i="126"/>
  <c r="AF192" i="126"/>
  <c r="AE192" i="126"/>
  <c r="AD192" i="126"/>
  <c r="V192" i="126"/>
  <c r="U192" i="126"/>
  <c r="T192" i="126"/>
  <c r="S192" i="126"/>
  <c r="R192" i="126"/>
  <c r="Q192" i="126"/>
  <c r="P192" i="126"/>
  <c r="O192" i="126"/>
  <c r="AI191" i="126"/>
  <c r="AH191" i="126"/>
  <c r="AG191" i="126"/>
  <c r="AF191" i="126"/>
  <c r="AE191" i="126"/>
  <c r="AD191" i="126"/>
  <c r="V191" i="126"/>
  <c r="U191" i="126"/>
  <c r="T191" i="126"/>
  <c r="S191" i="126"/>
  <c r="R191" i="126"/>
  <c r="Q191" i="126"/>
  <c r="P191" i="126"/>
  <c r="O191" i="126"/>
  <c r="AI190" i="126"/>
  <c r="AH190" i="126"/>
  <c r="AG190" i="126"/>
  <c r="AF190" i="126"/>
  <c r="AE190" i="126"/>
  <c r="AD190" i="126"/>
  <c r="V190" i="126"/>
  <c r="U190" i="126"/>
  <c r="T190" i="126"/>
  <c r="S190" i="126"/>
  <c r="R190" i="126"/>
  <c r="Q190" i="126"/>
  <c r="P190" i="126"/>
  <c r="O190" i="126"/>
  <c r="AI189" i="126"/>
  <c r="AH189" i="126"/>
  <c r="AG189" i="126"/>
  <c r="AF189" i="126"/>
  <c r="AE189" i="126"/>
  <c r="AD189" i="126"/>
  <c r="V189" i="126"/>
  <c r="U189" i="126"/>
  <c r="T189" i="126"/>
  <c r="S189" i="126"/>
  <c r="R189" i="126"/>
  <c r="Q189" i="126"/>
  <c r="P189" i="126"/>
  <c r="O189" i="126"/>
  <c r="AI188" i="126"/>
  <c r="AH188" i="126"/>
  <c r="AG188" i="126"/>
  <c r="AF188" i="126"/>
  <c r="AE188" i="126"/>
  <c r="AD188" i="126"/>
  <c r="V188" i="126"/>
  <c r="U188" i="126"/>
  <c r="T188" i="126"/>
  <c r="S188" i="126"/>
  <c r="R188" i="126"/>
  <c r="Q188" i="126"/>
  <c r="P188" i="126"/>
  <c r="O188" i="126"/>
  <c r="AI187" i="126"/>
  <c r="AH187" i="126"/>
  <c r="AG187" i="126"/>
  <c r="AF187" i="126"/>
  <c r="AE187" i="126"/>
  <c r="AD187" i="126"/>
  <c r="V187" i="126"/>
  <c r="U187" i="126"/>
  <c r="T187" i="126"/>
  <c r="S187" i="126"/>
  <c r="R187" i="126"/>
  <c r="Q187" i="126"/>
  <c r="P187" i="126"/>
  <c r="O187" i="126"/>
  <c r="AI186" i="126"/>
  <c r="AH186" i="126"/>
  <c r="AG186" i="126"/>
  <c r="AF186" i="126"/>
  <c r="AE186" i="126"/>
  <c r="AD186" i="126"/>
  <c r="V186" i="126"/>
  <c r="U186" i="126"/>
  <c r="T186" i="126"/>
  <c r="S186" i="126"/>
  <c r="R186" i="126"/>
  <c r="Q186" i="126"/>
  <c r="P186" i="126"/>
  <c r="O186" i="126"/>
  <c r="AI185" i="126"/>
  <c r="AH185" i="126"/>
  <c r="AG185" i="126"/>
  <c r="AF185" i="126"/>
  <c r="AE185" i="126"/>
  <c r="AD185" i="126"/>
  <c r="V185" i="126"/>
  <c r="U185" i="126"/>
  <c r="T185" i="126"/>
  <c r="S185" i="126"/>
  <c r="R185" i="126"/>
  <c r="Q185" i="126"/>
  <c r="P185" i="126"/>
  <c r="O185" i="126"/>
  <c r="AI184" i="126"/>
  <c r="AH184" i="126"/>
  <c r="AG184" i="126"/>
  <c r="AF184" i="126"/>
  <c r="AE184" i="126"/>
  <c r="AD184" i="126"/>
  <c r="V184" i="126"/>
  <c r="U184" i="126"/>
  <c r="T184" i="126"/>
  <c r="S184" i="126"/>
  <c r="R184" i="126"/>
  <c r="Q184" i="126"/>
  <c r="P184" i="126"/>
  <c r="O184" i="126"/>
  <c r="AI183" i="126"/>
  <c r="AH183" i="126"/>
  <c r="AG183" i="126"/>
  <c r="AF183" i="126"/>
  <c r="AE183" i="126"/>
  <c r="AD183" i="126"/>
  <c r="V183" i="126"/>
  <c r="U183" i="126"/>
  <c r="T183" i="126"/>
  <c r="S183" i="126"/>
  <c r="R183" i="126"/>
  <c r="Q183" i="126"/>
  <c r="P183" i="126"/>
  <c r="O183" i="126"/>
  <c r="AI182" i="126"/>
  <c r="AH182" i="126"/>
  <c r="AG182" i="126"/>
  <c r="AF182" i="126"/>
  <c r="AE182" i="126"/>
  <c r="AD182" i="126"/>
  <c r="V182" i="126"/>
  <c r="U182" i="126"/>
  <c r="T182" i="126"/>
  <c r="S182" i="126"/>
  <c r="R182" i="126"/>
  <c r="Q182" i="126"/>
  <c r="P182" i="126"/>
  <c r="O182" i="126"/>
  <c r="AI181" i="126"/>
  <c r="AH181" i="126"/>
  <c r="AG181" i="126"/>
  <c r="AF181" i="126"/>
  <c r="AE181" i="126"/>
  <c r="AD181" i="126"/>
  <c r="V181" i="126"/>
  <c r="U181" i="126"/>
  <c r="T181" i="126"/>
  <c r="S181" i="126"/>
  <c r="R181" i="126"/>
  <c r="Q181" i="126"/>
  <c r="P181" i="126"/>
  <c r="O181" i="126"/>
  <c r="AI180" i="126"/>
  <c r="AH180" i="126"/>
  <c r="AG180" i="126"/>
  <c r="AF180" i="126"/>
  <c r="AE180" i="126"/>
  <c r="AD180" i="126"/>
  <c r="V180" i="126"/>
  <c r="U180" i="126"/>
  <c r="T180" i="126"/>
  <c r="S180" i="126"/>
  <c r="R180" i="126"/>
  <c r="Q180" i="126"/>
  <c r="P180" i="126"/>
  <c r="O180" i="126"/>
  <c r="AI179" i="126"/>
  <c r="AH179" i="126"/>
  <c r="AG179" i="126"/>
  <c r="AF179" i="126"/>
  <c r="AE179" i="126"/>
  <c r="AD179" i="126"/>
  <c r="V179" i="126"/>
  <c r="U179" i="126"/>
  <c r="T179" i="126"/>
  <c r="S179" i="126"/>
  <c r="R179" i="126"/>
  <c r="Q179" i="126"/>
  <c r="P179" i="126"/>
  <c r="O179" i="126"/>
  <c r="AI178" i="126"/>
  <c r="AH178" i="126"/>
  <c r="AG178" i="126"/>
  <c r="AF178" i="126"/>
  <c r="AE178" i="126"/>
  <c r="AD178" i="126"/>
  <c r="V178" i="126"/>
  <c r="U178" i="126"/>
  <c r="T178" i="126"/>
  <c r="S178" i="126"/>
  <c r="R178" i="126"/>
  <c r="Q178" i="126"/>
  <c r="P178" i="126"/>
  <c r="O178" i="126"/>
  <c r="AI177" i="126"/>
  <c r="AH177" i="126"/>
  <c r="AG177" i="126"/>
  <c r="AF177" i="126"/>
  <c r="AE177" i="126"/>
  <c r="AD177" i="126"/>
  <c r="V177" i="126"/>
  <c r="U177" i="126"/>
  <c r="T177" i="126"/>
  <c r="S177" i="126"/>
  <c r="R177" i="126"/>
  <c r="Q177" i="126"/>
  <c r="P177" i="126"/>
  <c r="O177" i="126"/>
  <c r="AI176" i="126"/>
  <c r="AH176" i="126"/>
  <c r="AG176" i="126"/>
  <c r="AF176" i="126"/>
  <c r="AE176" i="126"/>
  <c r="AD176" i="126"/>
  <c r="V176" i="126"/>
  <c r="U176" i="126"/>
  <c r="T176" i="126"/>
  <c r="S176" i="126"/>
  <c r="R176" i="126"/>
  <c r="Q176" i="126"/>
  <c r="P176" i="126"/>
  <c r="O176" i="126"/>
  <c r="AI175" i="126"/>
  <c r="AH175" i="126"/>
  <c r="AG175" i="126"/>
  <c r="AF175" i="126"/>
  <c r="AE175" i="126"/>
  <c r="AD175" i="126"/>
  <c r="V175" i="126"/>
  <c r="U175" i="126"/>
  <c r="T175" i="126"/>
  <c r="S175" i="126"/>
  <c r="R175" i="126"/>
  <c r="Q175" i="126"/>
  <c r="P175" i="126"/>
  <c r="O175" i="126"/>
  <c r="AI174" i="126"/>
  <c r="AH174" i="126"/>
  <c r="AG174" i="126"/>
  <c r="AF174" i="126"/>
  <c r="AE174" i="126"/>
  <c r="AD174" i="126"/>
  <c r="V174" i="126"/>
  <c r="U174" i="126"/>
  <c r="T174" i="126"/>
  <c r="S174" i="126"/>
  <c r="R174" i="126"/>
  <c r="Q174" i="126"/>
  <c r="P174" i="126"/>
  <c r="O174" i="126"/>
  <c r="AI173" i="126"/>
  <c r="AH173" i="126"/>
  <c r="AG173" i="126"/>
  <c r="AF173" i="126"/>
  <c r="AE173" i="126"/>
  <c r="AD173" i="126"/>
  <c r="V173" i="126"/>
  <c r="U173" i="126"/>
  <c r="T173" i="126"/>
  <c r="S173" i="126"/>
  <c r="R173" i="126"/>
  <c r="Q173" i="126"/>
  <c r="P173" i="126"/>
  <c r="O173" i="126"/>
  <c r="AI172" i="126"/>
  <c r="AH172" i="126"/>
  <c r="AG172" i="126"/>
  <c r="AF172" i="126"/>
  <c r="AE172" i="126"/>
  <c r="AD172" i="126"/>
  <c r="V172" i="126"/>
  <c r="U172" i="126"/>
  <c r="T172" i="126"/>
  <c r="S172" i="126"/>
  <c r="R172" i="126"/>
  <c r="Q172" i="126"/>
  <c r="P172" i="126"/>
  <c r="O172" i="126"/>
  <c r="AI171" i="126"/>
  <c r="AH171" i="126"/>
  <c r="AG171" i="126"/>
  <c r="AF171" i="126"/>
  <c r="AE171" i="126"/>
  <c r="AD171" i="126"/>
  <c r="V171" i="126"/>
  <c r="U171" i="126"/>
  <c r="T171" i="126"/>
  <c r="S171" i="126"/>
  <c r="R171" i="126"/>
  <c r="Q171" i="126"/>
  <c r="P171" i="126"/>
  <c r="O171" i="126"/>
  <c r="AI170" i="126"/>
  <c r="AH170" i="126"/>
  <c r="AG170" i="126"/>
  <c r="AF170" i="126"/>
  <c r="AE170" i="126"/>
  <c r="AD170" i="126"/>
  <c r="V170" i="126"/>
  <c r="U170" i="126"/>
  <c r="T170" i="126"/>
  <c r="S170" i="126"/>
  <c r="R170" i="126"/>
  <c r="Q170" i="126"/>
  <c r="P170" i="126"/>
  <c r="O170" i="126"/>
  <c r="AI169" i="126"/>
  <c r="AH169" i="126"/>
  <c r="AG169" i="126"/>
  <c r="AF169" i="126"/>
  <c r="AE169" i="126"/>
  <c r="AD169" i="126"/>
  <c r="V169" i="126"/>
  <c r="U169" i="126"/>
  <c r="T169" i="126"/>
  <c r="S169" i="126"/>
  <c r="R169" i="126"/>
  <c r="Q169" i="126"/>
  <c r="P169" i="126"/>
  <c r="O169" i="126"/>
  <c r="AI168" i="126"/>
  <c r="AH168" i="126"/>
  <c r="AG168" i="126"/>
  <c r="AF168" i="126"/>
  <c r="AE168" i="126"/>
  <c r="AD168" i="126"/>
  <c r="V168" i="126"/>
  <c r="U168" i="126"/>
  <c r="T168" i="126"/>
  <c r="S168" i="126"/>
  <c r="R168" i="126"/>
  <c r="Q168" i="126"/>
  <c r="P168" i="126"/>
  <c r="O168" i="126"/>
  <c r="AI167" i="126"/>
  <c r="AH167" i="126"/>
  <c r="AG167" i="126"/>
  <c r="AF167" i="126"/>
  <c r="AE167" i="126"/>
  <c r="AD167" i="126"/>
  <c r="V167" i="126"/>
  <c r="U167" i="126"/>
  <c r="T167" i="126"/>
  <c r="S167" i="126"/>
  <c r="R167" i="126"/>
  <c r="Q167" i="126"/>
  <c r="P167" i="126"/>
  <c r="O167" i="126"/>
  <c r="AI166" i="126"/>
  <c r="AH166" i="126"/>
  <c r="AG166" i="126"/>
  <c r="AF166" i="126"/>
  <c r="AE166" i="126"/>
  <c r="AD166" i="126"/>
  <c r="V166" i="126"/>
  <c r="U166" i="126"/>
  <c r="T166" i="126"/>
  <c r="S166" i="126"/>
  <c r="R166" i="126"/>
  <c r="Q166" i="126"/>
  <c r="P166" i="126"/>
  <c r="O166" i="126"/>
  <c r="AI165" i="126"/>
  <c r="AH165" i="126"/>
  <c r="AG165" i="126"/>
  <c r="AF165" i="126"/>
  <c r="AE165" i="126"/>
  <c r="AD165" i="126"/>
  <c r="V165" i="126"/>
  <c r="U165" i="126"/>
  <c r="T165" i="126"/>
  <c r="S165" i="126"/>
  <c r="R165" i="126"/>
  <c r="Q165" i="126"/>
  <c r="P165" i="126"/>
  <c r="O165" i="126"/>
  <c r="AI164" i="126"/>
  <c r="AH164" i="126"/>
  <c r="AG164" i="126"/>
  <c r="AF164" i="126"/>
  <c r="AE164" i="126"/>
  <c r="AD164" i="126"/>
  <c r="V164" i="126"/>
  <c r="U164" i="126"/>
  <c r="T164" i="126"/>
  <c r="S164" i="126"/>
  <c r="R164" i="126"/>
  <c r="Q164" i="126"/>
  <c r="P164" i="126"/>
  <c r="O164" i="126"/>
  <c r="AI163" i="126"/>
  <c r="AH163" i="126"/>
  <c r="AG163" i="126"/>
  <c r="AF163" i="126"/>
  <c r="AE163" i="126"/>
  <c r="AD163" i="126"/>
  <c r="V163" i="126"/>
  <c r="U163" i="126"/>
  <c r="T163" i="126"/>
  <c r="S163" i="126"/>
  <c r="R163" i="126"/>
  <c r="Q163" i="126"/>
  <c r="P163" i="126"/>
  <c r="O163" i="126"/>
  <c r="AI162" i="126"/>
  <c r="AH162" i="126"/>
  <c r="AG162" i="126"/>
  <c r="AF162" i="126"/>
  <c r="AE162" i="126"/>
  <c r="AD162" i="126"/>
  <c r="V162" i="126"/>
  <c r="U162" i="126"/>
  <c r="T162" i="126"/>
  <c r="S162" i="126"/>
  <c r="R162" i="126"/>
  <c r="Q162" i="126"/>
  <c r="P162" i="126"/>
  <c r="O162" i="126"/>
  <c r="AI161" i="126"/>
  <c r="AH161" i="126"/>
  <c r="AG161" i="126"/>
  <c r="AF161" i="126"/>
  <c r="AE161" i="126"/>
  <c r="AD161" i="126"/>
  <c r="V161" i="126"/>
  <c r="U161" i="126"/>
  <c r="T161" i="126"/>
  <c r="S161" i="126"/>
  <c r="R161" i="126"/>
  <c r="Q161" i="126"/>
  <c r="P161" i="126"/>
  <c r="O161" i="126"/>
  <c r="AI160" i="126"/>
  <c r="AH160" i="126"/>
  <c r="AG160" i="126"/>
  <c r="AF160" i="126"/>
  <c r="AE160" i="126"/>
  <c r="AD160" i="126"/>
  <c r="V160" i="126"/>
  <c r="U160" i="126"/>
  <c r="T160" i="126"/>
  <c r="S160" i="126"/>
  <c r="R160" i="126"/>
  <c r="Q160" i="126"/>
  <c r="P160" i="126"/>
  <c r="O160" i="126"/>
  <c r="AI159" i="126"/>
  <c r="AH159" i="126"/>
  <c r="AG159" i="126"/>
  <c r="AF159" i="126"/>
  <c r="AE159" i="126"/>
  <c r="AD159" i="126"/>
  <c r="V159" i="126"/>
  <c r="U159" i="126"/>
  <c r="T159" i="126"/>
  <c r="S159" i="126"/>
  <c r="R159" i="126"/>
  <c r="Q159" i="126"/>
  <c r="P159" i="126"/>
  <c r="O159" i="126"/>
  <c r="AI158" i="126"/>
  <c r="AH158" i="126"/>
  <c r="AG158" i="126"/>
  <c r="AF158" i="126"/>
  <c r="AE158" i="126"/>
  <c r="AD158" i="126"/>
  <c r="V158" i="126"/>
  <c r="U158" i="126"/>
  <c r="T158" i="126"/>
  <c r="S158" i="126"/>
  <c r="R158" i="126"/>
  <c r="Q158" i="126"/>
  <c r="P158" i="126"/>
  <c r="O158" i="126"/>
  <c r="AI157" i="126"/>
  <c r="AH157" i="126"/>
  <c r="AG157" i="126"/>
  <c r="AF157" i="126"/>
  <c r="AE157" i="126"/>
  <c r="AD157" i="126"/>
  <c r="V157" i="126"/>
  <c r="U157" i="126"/>
  <c r="T157" i="126"/>
  <c r="S157" i="126"/>
  <c r="R157" i="126"/>
  <c r="Q157" i="126"/>
  <c r="P157" i="126"/>
  <c r="O157" i="126"/>
  <c r="AI156" i="126"/>
  <c r="AH156" i="126"/>
  <c r="AG156" i="126"/>
  <c r="AF156" i="126"/>
  <c r="AE156" i="126"/>
  <c r="AD156" i="126"/>
  <c r="V156" i="126"/>
  <c r="U156" i="126"/>
  <c r="T156" i="126"/>
  <c r="S156" i="126"/>
  <c r="R156" i="126"/>
  <c r="Q156" i="126"/>
  <c r="P156" i="126"/>
  <c r="O156" i="126"/>
  <c r="AI155" i="126"/>
  <c r="AH155" i="126"/>
  <c r="AG155" i="126"/>
  <c r="AF155" i="126"/>
  <c r="AE155" i="126"/>
  <c r="AD155" i="126"/>
  <c r="V155" i="126"/>
  <c r="U155" i="126"/>
  <c r="T155" i="126"/>
  <c r="S155" i="126"/>
  <c r="R155" i="126"/>
  <c r="Q155" i="126"/>
  <c r="P155" i="126"/>
  <c r="O155" i="126"/>
  <c r="AI154" i="126"/>
  <c r="AH154" i="126"/>
  <c r="AG154" i="126"/>
  <c r="AF154" i="126"/>
  <c r="AE154" i="126"/>
  <c r="AD154" i="126"/>
  <c r="V154" i="126"/>
  <c r="U154" i="126"/>
  <c r="T154" i="126"/>
  <c r="S154" i="126"/>
  <c r="R154" i="126"/>
  <c r="Q154" i="126"/>
  <c r="P154" i="126"/>
  <c r="O154" i="126"/>
  <c r="AI153" i="126"/>
  <c r="AH153" i="126"/>
  <c r="AG153" i="126"/>
  <c r="AF153" i="126"/>
  <c r="AE153" i="126"/>
  <c r="AD153" i="126"/>
  <c r="V153" i="126"/>
  <c r="U153" i="126"/>
  <c r="T153" i="126"/>
  <c r="S153" i="126"/>
  <c r="R153" i="126"/>
  <c r="Q153" i="126"/>
  <c r="P153" i="126"/>
  <c r="O153" i="126"/>
  <c r="AI152" i="126"/>
  <c r="AH152" i="126"/>
  <c r="AG152" i="126"/>
  <c r="AF152" i="126"/>
  <c r="AE152" i="126"/>
  <c r="AD152" i="126"/>
  <c r="V152" i="126"/>
  <c r="U152" i="126"/>
  <c r="T152" i="126"/>
  <c r="S152" i="126"/>
  <c r="R152" i="126"/>
  <c r="Q152" i="126"/>
  <c r="P152" i="126"/>
  <c r="O152" i="126"/>
  <c r="AI151" i="126"/>
  <c r="AH151" i="126"/>
  <c r="AG151" i="126"/>
  <c r="AF151" i="126"/>
  <c r="AE151" i="126"/>
  <c r="AD151" i="126"/>
  <c r="V151" i="126"/>
  <c r="U151" i="126"/>
  <c r="T151" i="126"/>
  <c r="S151" i="126"/>
  <c r="R151" i="126"/>
  <c r="Q151" i="126"/>
  <c r="P151" i="126"/>
  <c r="O151" i="126"/>
  <c r="AI150" i="126"/>
  <c r="AH150" i="126"/>
  <c r="AG150" i="126"/>
  <c r="AF150" i="126"/>
  <c r="AE150" i="126"/>
  <c r="AD150" i="126"/>
  <c r="V150" i="126"/>
  <c r="U150" i="126"/>
  <c r="T150" i="126"/>
  <c r="S150" i="126"/>
  <c r="R150" i="126"/>
  <c r="Q150" i="126"/>
  <c r="P150" i="126"/>
  <c r="O150" i="126"/>
  <c r="AI149" i="126"/>
  <c r="AH149" i="126"/>
  <c r="AG149" i="126"/>
  <c r="AF149" i="126"/>
  <c r="AE149" i="126"/>
  <c r="AD149" i="126"/>
  <c r="V149" i="126"/>
  <c r="U149" i="126"/>
  <c r="T149" i="126"/>
  <c r="S149" i="126"/>
  <c r="R149" i="126"/>
  <c r="Q149" i="126"/>
  <c r="P149" i="126"/>
  <c r="O149" i="126"/>
  <c r="AI148" i="126"/>
  <c r="AH148" i="126"/>
  <c r="AG148" i="126"/>
  <c r="AF148" i="126"/>
  <c r="AE148" i="126"/>
  <c r="AD148" i="126"/>
  <c r="V148" i="126"/>
  <c r="U148" i="126"/>
  <c r="T148" i="126"/>
  <c r="S148" i="126"/>
  <c r="R148" i="126"/>
  <c r="Q148" i="126"/>
  <c r="P148" i="126"/>
  <c r="O148" i="126"/>
  <c r="AI147" i="126"/>
  <c r="AH147" i="126"/>
  <c r="AG147" i="126"/>
  <c r="AF147" i="126"/>
  <c r="AE147" i="126"/>
  <c r="AD147" i="126"/>
  <c r="V147" i="126"/>
  <c r="U147" i="126"/>
  <c r="T147" i="126"/>
  <c r="S147" i="126"/>
  <c r="R147" i="126"/>
  <c r="Q147" i="126"/>
  <c r="P147" i="126"/>
  <c r="O147" i="126"/>
  <c r="AI146" i="126"/>
  <c r="AH146" i="126"/>
  <c r="AG146" i="126"/>
  <c r="AF146" i="126"/>
  <c r="AE146" i="126"/>
  <c r="AD146" i="126"/>
  <c r="V146" i="126"/>
  <c r="U146" i="126"/>
  <c r="T146" i="126"/>
  <c r="S146" i="126"/>
  <c r="R146" i="126"/>
  <c r="Q146" i="126"/>
  <c r="P146" i="126"/>
  <c r="O146" i="126"/>
  <c r="AI145" i="126"/>
  <c r="AH145" i="126"/>
  <c r="AG145" i="126"/>
  <c r="AF145" i="126"/>
  <c r="AE145" i="126"/>
  <c r="AD145" i="126"/>
  <c r="V145" i="126"/>
  <c r="U145" i="126"/>
  <c r="T145" i="126"/>
  <c r="S145" i="126"/>
  <c r="R145" i="126"/>
  <c r="Q145" i="126"/>
  <c r="P145" i="126"/>
  <c r="O145" i="126"/>
  <c r="AI144" i="126"/>
  <c r="AH144" i="126"/>
  <c r="AG144" i="126"/>
  <c r="AF144" i="126"/>
  <c r="AE144" i="126"/>
  <c r="AD144" i="126"/>
  <c r="V144" i="126"/>
  <c r="U144" i="126"/>
  <c r="T144" i="126"/>
  <c r="S144" i="126"/>
  <c r="R144" i="126"/>
  <c r="Q144" i="126"/>
  <c r="P144" i="126"/>
  <c r="O144" i="126"/>
  <c r="AI143" i="126"/>
  <c r="AH143" i="126"/>
  <c r="AG143" i="126"/>
  <c r="AF143" i="126"/>
  <c r="AE143" i="126"/>
  <c r="AD143" i="126"/>
  <c r="V143" i="126"/>
  <c r="U143" i="126"/>
  <c r="T143" i="126"/>
  <c r="S143" i="126"/>
  <c r="R143" i="126"/>
  <c r="Q143" i="126"/>
  <c r="P143" i="126"/>
  <c r="O143" i="126"/>
  <c r="AI142" i="126"/>
  <c r="AH142" i="126"/>
  <c r="AG142" i="126"/>
  <c r="AF142" i="126"/>
  <c r="AE142" i="126"/>
  <c r="AD142" i="126"/>
  <c r="V142" i="126"/>
  <c r="U142" i="126"/>
  <c r="T142" i="126"/>
  <c r="S142" i="126"/>
  <c r="R142" i="126"/>
  <c r="Q142" i="126"/>
  <c r="P142" i="126"/>
  <c r="O142" i="126"/>
  <c r="AI141" i="126"/>
  <c r="AH141" i="126"/>
  <c r="AG141" i="126"/>
  <c r="AF141" i="126"/>
  <c r="AE141" i="126"/>
  <c r="AD141" i="126"/>
  <c r="V141" i="126"/>
  <c r="U141" i="126"/>
  <c r="T141" i="126"/>
  <c r="S141" i="126"/>
  <c r="R141" i="126"/>
  <c r="Q141" i="126"/>
  <c r="P141" i="126"/>
  <c r="O141" i="126"/>
  <c r="AI140" i="126"/>
  <c r="AH140" i="126"/>
  <c r="AG140" i="126"/>
  <c r="AF140" i="126"/>
  <c r="AE140" i="126"/>
  <c r="AD140" i="126"/>
  <c r="V140" i="126"/>
  <c r="U140" i="126"/>
  <c r="T140" i="126"/>
  <c r="S140" i="126"/>
  <c r="R140" i="126"/>
  <c r="Q140" i="126"/>
  <c r="P140" i="126"/>
  <c r="O140" i="126"/>
  <c r="AI139" i="126"/>
  <c r="AH139" i="126"/>
  <c r="AG139" i="126"/>
  <c r="AF139" i="126"/>
  <c r="AE139" i="126"/>
  <c r="AD139" i="126"/>
  <c r="V139" i="126"/>
  <c r="U139" i="126"/>
  <c r="T139" i="126"/>
  <c r="S139" i="126"/>
  <c r="R139" i="126"/>
  <c r="Q139" i="126"/>
  <c r="P139" i="126"/>
  <c r="O139" i="126"/>
  <c r="AI138" i="126"/>
  <c r="AH138" i="126"/>
  <c r="AG138" i="126"/>
  <c r="AF138" i="126"/>
  <c r="AE138" i="126"/>
  <c r="AD138" i="126"/>
  <c r="V138" i="126"/>
  <c r="U138" i="126"/>
  <c r="T138" i="126"/>
  <c r="S138" i="126"/>
  <c r="R138" i="126"/>
  <c r="Q138" i="126"/>
  <c r="P138" i="126"/>
  <c r="O138" i="126"/>
  <c r="AI137" i="126"/>
  <c r="AH137" i="126"/>
  <c r="AG137" i="126"/>
  <c r="AF137" i="126"/>
  <c r="AE137" i="126"/>
  <c r="AD137" i="126"/>
  <c r="V137" i="126"/>
  <c r="U137" i="126"/>
  <c r="T137" i="126"/>
  <c r="S137" i="126"/>
  <c r="R137" i="126"/>
  <c r="Q137" i="126"/>
  <c r="P137" i="126"/>
  <c r="O137" i="126"/>
  <c r="AI136" i="126"/>
  <c r="AH136" i="126"/>
  <c r="AG136" i="126"/>
  <c r="AF136" i="126"/>
  <c r="AE136" i="126"/>
  <c r="AD136" i="126"/>
  <c r="V136" i="126"/>
  <c r="U136" i="126"/>
  <c r="T136" i="126"/>
  <c r="S136" i="126"/>
  <c r="R136" i="126"/>
  <c r="Q136" i="126"/>
  <c r="P136" i="126"/>
  <c r="O136" i="126"/>
  <c r="AI135" i="126"/>
  <c r="AH135" i="126"/>
  <c r="AG135" i="126"/>
  <c r="AF135" i="126"/>
  <c r="AE135" i="126"/>
  <c r="AD135" i="126"/>
  <c r="V135" i="126"/>
  <c r="U135" i="126"/>
  <c r="T135" i="126"/>
  <c r="S135" i="126"/>
  <c r="R135" i="126"/>
  <c r="Q135" i="126"/>
  <c r="P135" i="126"/>
  <c r="O135" i="126"/>
  <c r="AI134" i="126"/>
  <c r="AH134" i="126"/>
  <c r="AG134" i="126"/>
  <c r="AF134" i="126"/>
  <c r="AE134" i="126"/>
  <c r="AD134" i="126"/>
  <c r="V134" i="126"/>
  <c r="U134" i="126"/>
  <c r="T134" i="126"/>
  <c r="S134" i="126"/>
  <c r="R134" i="126"/>
  <c r="Q134" i="126"/>
  <c r="P134" i="126"/>
  <c r="O134" i="126"/>
  <c r="AI133" i="126"/>
  <c r="AH133" i="126"/>
  <c r="AG133" i="126"/>
  <c r="AF133" i="126"/>
  <c r="AE133" i="126"/>
  <c r="AD133" i="126"/>
  <c r="V133" i="126"/>
  <c r="U133" i="126"/>
  <c r="T133" i="126"/>
  <c r="S133" i="126"/>
  <c r="R133" i="126"/>
  <c r="Q133" i="126"/>
  <c r="P133" i="126"/>
  <c r="O133" i="126"/>
  <c r="AI132" i="126"/>
  <c r="AH132" i="126"/>
  <c r="AG132" i="126"/>
  <c r="AF132" i="126"/>
  <c r="AE132" i="126"/>
  <c r="AD132" i="126"/>
  <c r="V132" i="126"/>
  <c r="U132" i="126"/>
  <c r="T132" i="126"/>
  <c r="S132" i="126"/>
  <c r="R132" i="126"/>
  <c r="Q132" i="126"/>
  <c r="P132" i="126"/>
  <c r="O132" i="126"/>
  <c r="AI131" i="126"/>
  <c r="AH131" i="126"/>
  <c r="AG131" i="126"/>
  <c r="AF131" i="126"/>
  <c r="AE131" i="126"/>
  <c r="AD131" i="126"/>
  <c r="V131" i="126"/>
  <c r="U131" i="126"/>
  <c r="T131" i="126"/>
  <c r="S131" i="126"/>
  <c r="R131" i="126"/>
  <c r="Q131" i="126"/>
  <c r="P131" i="126"/>
  <c r="O131" i="126"/>
  <c r="AI130" i="126"/>
  <c r="AH130" i="126"/>
  <c r="AG130" i="126"/>
  <c r="AF130" i="126"/>
  <c r="AE130" i="126"/>
  <c r="AD130" i="126"/>
  <c r="V130" i="126"/>
  <c r="U130" i="126"/>
  <c r="T130" i="126"/>
  <c r="S130" i="126"/>
  <c r="R130" i="126"/>
  <c r="Q130" i="126"/>
  <c r="P130" i="126"/>
  <c r="O130" i="126"/>
  <c r="AI129" i="126"/>
  <c r="AH129" i="126"/>
  <c r="AG129" i="126"/>
  <c r="AF129" i="126"/>
  <c r="AE129" i="126"/>
  <c r="AD129" i="126"/>
  <c r="V129" i="126"/>
  <c r="U129" i="126"/>
  <c r="T129" i="126"/>
  <c r="S129" i="126"/>
  <c r="R129" i="126"/>
  <c r="Q129" i="126"/>
  <c r="P129" i="126"/>
  <c r="O129" i="126"/>
  <c r="AI128" i="126"/>
  <c r="AH128" i="126"/>
  <c r="AG128" i="126"/>
  <c r="AF128" i="126"/>
  <c r="AE128" i="126"/>
  <c r="AD128" i="126"/>
  <c r="V128" i="126"/>
  <c r="U128" i="126"/>
  <c r="T128" i="126"/>
  <c r="S128" i="126"/>
  <c r="R128" i="126"/>
  <c r="Q128" i="126"/>
  <c r="P128" i="126"/>
  <c r="O128" i="126"/>
  <c r="AI127" i="126"/>
  <c r="AH127" i="126"/>
  <c r="AG127" i="126"/>
  <c r="AF127" i="126"/>
  <c r="AE127" i="126"/>
  <c r="AD127" i="126"/>
  <c r="V127" i="126"/>
  <c r="U127" i="126"/>
  <c r="T127" i="126"/>
  <c r="S127" i="126"/>
  <c r="R127" i="126"/>
  <c r="Q127" i="126"/>
  <c r="P127" i="126"/>
  <c r="O127" i="126"/>
  <c r="AI126" i="126"/>
  <c r="AH126" i="126"/>
  <c r="AG126" i="126"/>
  <c r="AF126" i="126"/>
  <c r="AE126" i="126"/>
  <c r="AD126" i="126"/>
  <c r="V126" i="126"/>
  <c r="U126" i="126"/>
  <c r="T126" i="126"/>
  <c r="S126" i="126"/>
  <c r="R126" i="126"/>
  <c r="Q126" i="126"/>
  <c r="P126" i="126"/>
  <c r="O126" i="126"/>
  <c r="AI125" i="126"/>
  <c r="AH125" i="126"/>
  <c r="AG125" i="126"/>
  <c r="AF125" i="126"/>
  <c r="AE125" i="126"/>
  <c r="AD125" i="126"/>
  <c r="V125" i="126"/>
  <c r="U125" i="126"/>
  <c r="T125" i="126"/>
  <c r="S125" i="126"/>
  <c r="R125" i="126"/>
  <c r="Q125" i="126"/>
  <c r="P125" i="126"/>
  <c r="O125" i="126"/>
  <c r="AI124" i="126"/>
  <c r="AH124" i="126"/>
  <c r="AG124" i="126"/>
  <c r="AF124" i="126"/>
  <c r="AE124" i="126"/>
  <c r="AD124" i="126"/>
  <c r="V124" i="126"/>
  <c r="U124" i="126"/>
  <c r="T124" i="126"/>
  <c r="S124" i="126"/>
  <c r="R124" i="126"/>
  <c r="Q124" i="126"/>
  <c r="P124" i="126"/>
  <c r="O124" i="126"/>
  <c r="AI123" i="126"/>
  <c r="AH123" i="126"/>
  <c r="AG123" i="126"/>
  <c r="AF123" i="126"/>
  <c r="AE123" i="126"/>
  <c r="AD123" i="126"/>
  <c r="V123" i="126"/>
  <c r="U123" i="126"/>
  <c r="T123" i="126"/>
  <c r="S123" i="126"/>
  <c r="R123" i="126"/>
  <c r="Q123" i="126"/>
  <c r="P123" i="126"/>
  <c r="O123" i="126"/>
  <c r="AI122" i="126"/>
  <c r="AH122" i="126"/>
  <c r="AG122" i="126"/>
  <c r="AF122" i="126"/>
  <c r="AE122" i="126"/>
  <c r="AD122" i="126"/>
  <c r="V122" i="126"/>
  <c r="U122" i="126"/>
  <c r="T122" i="126"/>
  <c r="S122" i="126"/>
  <c r="R122" i="126"/>
  <c r="Q122" i="126"/>
  <c r="P122" i="126"/>
  <c r="O122" i="126"/>
  <c r="AI121" i="126"/>
  <c r="AH121" i="126"/>
  <c r="AG121" i="126"/>
  <c r="AF121" i="126"/>
  <c r="AE121" i="126"/>
  <c r="AD121" i="126"/>
  <c r="V121" i="126"/>
  <c r="U121" i="126"/>
  <c r="T121" i="126"/>
  <c r="S121" i="126"/>
  <c r="R121" i="126"/>
  <c r="Q121" i="126"/>
  <c r="P121" i="126"/>
  <c r="O121" i="126"/>
  <c r="AI120" i="126"/>
  <c r="AH120" i="126"/>
  <c r="AG120" i="126"/>
  <c r="AF120" i="126"/>
  <c r="AE120" i="126"/>
  <c r="AD120" i="126"/>
  <c r="V120" i="126"/>
  <c r="U120" i="126"/>
  <c r="T120" i="126"/>
  <c r="S120" i="126"/>
  <c r="R120" i="126"/>
  <c r="Q120" i="126"/>
  <c r="P120" i="126"/>
  <c r="O120" i="126"/>
  <c r="AI119" i="126"/>
  <c r="AH119" i="126"/>
  <c r="AG119" i="126"/>
  <c r="AF119" i="126"/>
  <c r="AE119" i="126"/>
  <c r="AD119" i="126"/>
  <c r="V119" i="126"/>
  <c r="U119" i="126"/>
  <c r="T119" i="126"/>
  <c r="S119" i="126"/>
  <c r="R119" i="126"/>
  <c r="Q119" i="126"/>
  <c r="P119" i="126"/>
  <c r="O119" i="126"/>
  <c r="AI118" i="126"/>
  <c r="AH118" i="126"/>
  <c r="AG118" i="126"/>
  <c r="AF118" i="126"/>
  <c r="AE118" i="126"/>
  <c r="AD118" i="126"/>
  <c r="V118" i="126"/>
  <c r="U118" i="126"/>
  <c r="T118" i="126"/>
  <c r="S118" i="126"/>
  <c r="R118" i="126"/>
  <c r="Q118" i="126"/>
  <c r="P118" i="126"/>
  <c r="O118" i="126"/>
  <c r="AI117" i="126"/>
  <c r="AH117" i="126"/>
  <c r="AG117" i="126"/>
  <c r="AF117" i="126"/>
  <c r="AE117" i="126"/>
  <c r="AD117" i="126"/>
  <c r="V117" i="126"/>
  <c r="U117" i="126"/>
  <c r="T117" i="126"/>
  <c r="S117" i="126"/>
  <c r="R117" i="126"/>
  <c r="Q117" i="126"/>
  <c r="P117" i="126"/>
  <c r="O117" i="126"/>
  <c r="AI116" i="126"/>
  <c r="AH116" i="126"/>
  <c r="AG116" i="126"/>
  <c r="AF116" i="126"/>
  <c r="AE116" i="126"/>
  <c r="AD116" i="126"/>
  <c r="V116" i="126"/>
  <c r="U116" i="126"/>
  <c r="T116" i="126"/>
  <c r="S116" i="126"/>
  <c r="R116" i="126"/>
  <c r="Q116" i="126"/>
  <c r="P116" i="126"/>
  <c r="O116" i="126"/>
  <c r="AI115" i="126"/>
  <c r="AH115" i="126"/>
  <c r="AG115" i="126"/>
  <c r="AF115" i="126"/>
  <c r="AE115" i="126"/>
  <c r="AD115" i="126"/>
  <c r="V115" i="126"/>
  <c r="U115" i="126"/>
  <c r="T115" i="126"/>
  <c r="S115" i="126"/>
  <c r="R115" i="126"/>
  <c r="Q115" i="126"/>
  <c r="P115" i="126"/>
  <c r="O115" i="126"/>
  <c r="AI114" i="126"/>
  <c r="AH114" i="126"/>
  <c r="AG114" i="126"/>
  <c r="AF114" i="126"/>
  <c r="AE114" i="126"/>
  <c r="AD114" i="126"/>
  <c r="V114" i="126"/>
  <c r="U114" i="126"/>
  <c r="T114" i="126"/>
  <c r="S114" i="126"/>
  <c r="R114" i="126"/>
  <c r="Q114" i="126"/>
  <c r="P114" i="126"/>
  <c r="O114" i="126"/>
  <c r="AI113" i="126"/>
  <c r="AH113" i="126"/>
  <c r="AG113" i="126"/>
  <c r="AF113" i="126"/>
  <c r="AE113" i="126"/>
  <c r="AD113" i="126"/>
  <c r="V113" i="126"/>
  <c r="U113" i="126"/>
  <c r="T113" i="126"/>
  <c r="S113" i="126"/>
  <c r="R113" i="126"/>
  <c r="Q113" i="126"/>
  <c r="P113" i="126"/>
  <c r="O113" i="126"/>
  <c r="AI112" i="126"/>
  <c r="AH112" i="126"/>
  <c r="AG112" i="126"/>
  <c r="AF112" i="126"/>
  <c r="AE112" i="126"/>
  <c r="AD112" i="126"/>
  <c r="V112" i="126"/>
  <c r="U112" i="126"/>
  <c r="T112" i="126"/>
  <c r="S112" i="126"/>
  <c r="R112" i="126"/>
  <c r="Q112" i="126"/>
  <c r="P112" i="126"/>
  <c r="O112" i="126"/>
  <c r="AI111" i="126"/>
  <c r="AH111" i="126"/>
  <c r="AG111" i="126"/>
  <c r="AF111" i="126"/>
  <c r="AE111" i="126"/>
  <c r="AD111" i="126"/>
  <c r="V111" i="126"/>
  <c r="U111" i="126"/>
  <c r="T111" i="126"/>
  <c r="S111" i="126"/>
  <c r="R111" i="126"/>
  <c r="Q111" i="126"/>
  <c r="P111" i="126"/>
  <c r="O111" i="126"/>
  <c r="AI110" i="126"/>
  <c r="AH110" i="126"/>
  <c r="AG110" i="126"/>
  <c r="AF110" i="126"/>
  <c r="AE110" i="126"/>
  <c r="AD110" i="126"/>
  <c r="V110" i="126"/>
  <c r="U110" i="126"/>
  <c r="T110" i="126"/>
  <c r="S110" i="126"/>
  <c r="R110" i="126"/>
  <c r="Q110" i="126"/>
  <c r="P110" i="126"/>
  <c r="O110" i="126"/>
  <c r="AI109" i="126"/>
  <c r="AH109" i="126"/>
  <c r="AG109" i="126"/>
  <c r="AF109" i="126"/>
  <c r="AE109" i="126"/>
  <c r="AD109" i="126"/>
  <c r="V109" i="126"/>
  <c r="U109" i="126"/>
  <c r="T109" i="126"/>
  <c r="S109" i="126"/>
  <c r="R109" i="126"/>
  <c r="Q109" i="126"/>
  <c r="P109" i="126"/>
  <c r="O109" i="126"/>
  <c r="AI108" i="126"/>
  <c r="AH108" i="126"/>
  <c r="AG108" i="126"/>
  <c r="AF108" i="126"/>
  <c r="AE108" i="126"/>
  <c r="AD108" i="126"/>
  <c r="V108" i="126"/>
  <c r="U108" i="126"/>
  <c r="T108" i="126"/>
  <c r="S108" i="126"/>
  <c r="R108" i="126"/>
  <c r="Q108" i="126"/>
  <c r="P108" i="126"/>
  <c r="O108" i="126"/>
  <c r="AI107" i="126"/>
  <c r="AH107" i="126"/>
  <c r="AG107" i="126"/>
  <c r="AF107" i="126"/>
  <c r="AE107" i="126"/>
  <c r="AD107" i="126"/>
  <c r="V107" i="126"/>
  <c r="U107" i="126"/>
  <c r="T107" i="126"/>
  <c r="S107" i="126"/>
  <c r="R107" i="126"/>
  <c r="Q107" i="126"/>
  <c r="P107" i="126"/>
  <c r="O107" i="126"/>
  <c r="AI106" i="126"/>
  <c r="AH106" i="126"/>
  <c r="AG106" i="126"/>
  <c r="AF106" i="126"/>
  <c r="AE106" i="126"/>
  <c r="AD106" i="126"/>
  <c r="V106" i="126"/>
  <c r="U106" i="126"/>
  <c r="T106" i="126"/>
  <c r="S106" i="126"/>
  <c r="R106" i="126"/>
  <c r="Q106" i="126"/>
  <c r="P106" i="126"/>
  <c r="O106" i="126"/>
  <c r="AI105" i="126"/>
  <c r="AH105" i="126"/>
  <c r="AG105" i="126"/>
  <c r="AF105" i="126"/>
  <c r="AE105" i="126"/>
  <c r="AD105" i="126"/>
  <c r="V105" i="126"/>
  <c r="U105" i="126"/>
  <c r="T105" i="126"/>
  <c r="S105" i="126"/>
  <c r="R105" i="126"/>
  <c r="Q105" i="126"/>
  <c r="P105" i="126"/>
  <c r="O105" i="126"/>
  <c r="AI104" i="126"/>
  <c r="AH104" i="126"/>
  <c r="AG104" i="126"/>
  <c r="AF104" i="126"/>
  <c r="AE104" i="126"/>
  <c r="AD104" i="126"/>
  <c r="V104" i="126"/>
  <c r="U104" i="126"/>
  <c r="T104" i="126"/>
  <c r="S104" i="126"/>
  <c r="R104" i="126"/>
  <c r="Q104" i="126"/>
  <c r="P104" i="126"/>
  <c r="O104" i="126"/>
  <c r="AI103" i="126"/>
  <c r="AH103" i="126"/>
  <c r="AG103" i="126"/>
  <c r="AF103" i="126"/>
  <c r="AE103" i="126"/>
  <c r="AD103" i="126"/>
  <c r="V103" i="126"/>
  <c r="U103" i="126"/>
  <c r="T103" i="126"/>
  <c r="S103" i="126"/>
  <c r="R103" i="126"/>
  <c r="Q103" i="126"/>
  <c r="P103" i="126"/>
  <c r="O103" i="126"/>
  <c r="AI102" i="126"/>
  <c r="AH102" i="126"/>
  <c r="AG102" i="126"/>
  <c r="AF102" i="126"/>
  <c r="AE102" i="126"/>
  <c r="AD102" i="126"/>
  <c r="V102" i="126"/>
  <c r="U102" i="126"/>
  <c r="T102" i="126"/>
  <c r="S102" i="126"/>
  <c r="R102" i="126"/>
  <c r="Q102" i="126"/>
  <c r="P102" i="126"/>
  <c r="O102" i="126"/>
  <c r="AI101" i="126"/>
  <c r="AH101" i="126"/>
  <c r="AG101" i="126"/>
  <c r="AF101" i="126"/>
  <c r="AE101" i="126"/>
  <c r="AD101" i="126"/>
  <c r="V101" i="126"/>
  <c r="U101" i="126"/>
  <c r="T101" i="126"/>
  <c r="S101" i="126"/>
  <c r="R101" i="126"/>
  <c r="Q101" i="126"/>
  <c r="P101" i="126"/>
  <c r="O101" i="126"/>
  <c r="AI100" i="126"/>
  <c r="AH100" i="126"/>
  <c r="AG100" i="126"/>
  <c r="AF100" i="126"/>
  <c r="AE100" i="126"/>
  <c r="AD100" i="126"/>
  <c r="V100" i="126"/>
  <c r="U100" i="126"/>
  <c r="T100" i="126"/>
  <c r="S100" i="126"/>
  <c r="R100" i="126"/>
  <c r="Q100" i="126"/>
  <c r="P100" i="126"/>
  <c r="O100" i="126"/>
  <c r="AI99" i="126"/>
  <c r="AH99" i="126"/>
  <c r="AG99" i="126"/>
  <c r="AF99" i="126"/>
  <c r="AE99" i="126"/>
  <c r="AD99" i="126"/>
  <c r="V99" i="126"/>
  <c r="U99" i="126"/>
  <c r="T99" i="126"/>
  <c r="S99" i="126"/>
  <c r="R99" i="126"/>
  <c r="Q99" i="126"/>
  <c r="P99" i="126"/>
  <c r="O99" i="126"/>
  <c r="AI98" i="126"/>
  <c r="AH98" i="126"/>
  <c r="AG98" i="126"/>
  <c r="AF98" i="126"/>
  <c r="AE98" i="126"/>
  <c r="AD98" i="126"/>
  <c r="V98" i="126"/>
  <c r="U98" i="126"/>
  <c r="T98" i="126"/>
  <c r="S98" i="126"/>
  <c r="R98" i="126"/>
  <c r="Q98" i="126"/>
  <c r="P98" i="126"/>
  <c r="O98" i="126"/>
  <c r="AI97" i="126"/>
  <c r="AH97" i="126"/>
  <c r="AG97" i="126"/>
  <c r="AF97" i="126"/>
  <c r="AE97" i="126"/>
  <c r="AD97" i="126"/>
  <c r="V97" i="126"/>
  <c r="U97" i="126"/>
  <c r="T97" i="126"/>
  <c r="S97" i="126"/>
  <c r="R97" i="126"/>
  <c r="Q97" i="126"/>
  <c r="P97" i="126"/>
  <c r="O97" i="126"/>
  <c r="AI96" i="126"/>
  <c r="AH96" i="126"/>
  <c r="AG96" i="126"/>
  <c r="AF96" i="126"/>
  <c r="AE96" i="126"/>
  <c r="AD96" i="126"/>
  <c r="V96" i="126"/>
  <c r="U96" i="126"/>
  <c r="T96" i="126"/>
  <c r="S96" i="126"/>
  <c r="R96" i="126"/>
  <c r="Q96" i="126"/>
  <c r="P96" i="126"/>
  <c r="O96" i="126"/>
  <c r="AI95" i="126"/>
  <c r="AH95" i="126"/>
  <c r="AG95" i="126"/>
  <c r="AF95" i="126"/>
  <c r="AE95" i="126"/>
  <c r="AD95" i="126"/>
  <c r="V95" i="126"/>
  <c r="U95" i="126"/>
  <c r="T95" i="126"/>
  <c r="S95" i="126"/>
  <c r="R95" i="126"/>
  <c r="Q95" i="126"/>
  <c r="P95" i="126"/>
  <c r="O95" i="126"/>
  <c r="AI94" i="126"/>
  <c r="AH94" i="126"/>
  <c r="AG94" i="126"/>
  <c r="AF94" i="126"/>
  <c r="AE94" i="126"/>
  <c r="AD94" i="126"/>
  <c r="V94" i="126"/>
  <c r="U94" i="126"/>
  <c r="T94" i="126"/>
  <c r="S94" i="126"/>
  <c r="R94" i="126"/>
  <c r="Q94" i="126"/>
  <c r="P94" i="126"/>
  <c r="O94" i="126"/>
  <c r="AI93" i="126"/>
  <c r="AH93" i="126"/>
  <c r="AG93" i="126"/>
  <c r="AF93" i="126"/>
  <c r="AE93" i="126"/>
  <c r="AD93" i="126"/>
  <c r="V93" i="126"/>
  <c r="U93" i="126"/>
  <c r="T93" i="126"/>
  <c r="S93" i="126"/>
  <c r="R93" i="126"/>
  <c r="Q93" i="126"/>
  <c r="P93" i="126"/>
  <c r="O93" i="126"/>
  <c r="AI92" i="126"/>
  <c r="AH92" i="126"/>
  <c r="AG92" i="126"/>
  <c r="AF92" i="126"/>
  <c r="AE92" i="126"/>
  <c r="AD92" i="126"/>
  <c r="V92" i="126"/>
  <c r="U92" i="126"/>
  <c r="T92" i="126"/>
  <c r="S92" i="126"/>
  <c r="R92" i="126"/>
  <c r="Q92" i="126"/>
  <c r="P92" i="126"/>
  <c r="O92" i="126"/>
  <c r="AI91" i="126"/>
  <c r="AH91" i="126"/>
  <c r="AG91" i="126"/>
  <c r="AF91" i="126"/>
  <c r="AE91" i="126"/>
  <c r="AD91" i="126"/>
  <c r="V91" i="126"/>
  <c r="U91" i="126"/>
  <c r="T91" i="126"/>
  <c r="S91" i="126"/>
  <c r="R91" i="126"/>
  <c r="Q91" i="126"/>
  <c r="P91" i="126"/>
  <c r="O91" i="126"/>
  <c r="AI90" i="126"/>
  <c r="AH90" i="126"/>
  <c r="AG90" i="126"/>
  <c r="AF90" i="126"/>
  <c r="AE90" i="126"/>
  <c r="AD90" i="126"/>
  <c r="V90" i="126"/>
  <c r="U90" i="126"/>
  <c r="T90" i="126"/>
  <c r="S90" i="126"/>
  <c r="R90" i="126"/>
  <c r="Q90" i="126"/>
  <c r="P90" i="126"/>
  <c r="O90" i="126"/>
  <c r="AI89" i="126"/>
  <c r="AH89" i="126"/>
  <c r="AG89" i="126"/>
  <c r="AF89" i="126"/>
  <c r="AE89" i="126"/>
  <c r="AD89" i="126"/>
  <c r="V89" i="126"/>
  <c r="U89" i="126"/>
  <c r="T89" i="126"/>
  <c r="S89" i="126"/>
  <c r="R89" i="126"/>
  <c r="Q89" i="126"/>
  <c r="P89" i="126"/>
  <c r="O89" i="126"/>
  <c r="AI88" i="126"/>
  <c r="AH88" i="126"/>
  <c r="AG88" i="126"/>
  <c r="AF88" i="126"/>
  <c r="AE88" i="126"/>
  <c r="AD88" i="126"/>
  <c r="V88" i="126"/>
  <c r="U88" i="126"/>
  <c r="T88" i="126"/>
  <c r="S88" i="126"/>
  <c r="R88" i="126"/>
  <c r="Q88" i="126"/>
  <c r="P88" i="126"/>
  <c r="O88" i="126"/>
  <c r="AI87" i="126"/>
  <c r="AH87" i="126"/>
  <c r="AG87" i="126"/>
  <c r="AF87" i="126"/>
  <c r="AE87" i="126"/>
  <c r="AD87" i="126"/>
  <c r="V87" i="126"/>
  <c r="U87" i="126"/>
  <c r="T87" i="126"/>
  <c r="S87" i="126"/>
  <c r="R87" i="126"/>
  <c r="Q87" i="126"/>
  <c r="P87" i="126"/>
  <c r="O87" i="126"/>
  <c r="AI86" i="126"/>
  <c r="AH86" i="126"/>
  <c r="AG86" i="126"/>
  <c r="AF86" i="126"/>
  <c r="AE86" i="126"/>
  <c r="AD86" i="126"/>
  <c r="V86" i="126"/>
  <c r="U86" i="126"/>
  <c r="T86" i="126"/>
  <c r="S86" i="126"/>
  <c r="R86" i="126"/>
  <c r="Q86" i="126"/>
  <c r="P86" i="126"/>
  <c r="O86" i="126"/>
  <c r="AI85" i="126"/>
  <c r="AH85" i="126"/>
  <c r="AG85" i="126"/>
  <c r="AF85" i="126"/>
  <c r="AE85" i="126"/>
  <c r="AD85" i="126"/>
  <c r="V85" i="126"/>
  <c r="U85" i="126"/>
  <c r="T85" i="126"/>
  <c r="S85" i="126"/>
  <c r="R85" i="126"/>
  <c r="Q85" i="126"/>
  <c r="P85" i="126"/>
  <c r="O85" i="126"/>
  <c r="AI84" i="126"/>
  <c r="AH84" i="126"/>
  <c r="AG84" i="126"/>
  <c r="AF84" i="126"/>
  <c r="AE84" i="126"/>
  <c r="AD84" i="126"/>
  <c r="V84" i="126"/>
  <c r="U84" i="126"/>
  <c r="T84" i="126"/>
  <c r="S84" i="126"/>
  <c r="R84" i="126"/>
  <c r="Q84" i="126"/>
  <c r="P84" i="126"/>
  <c r="O84" i="126"/>
  <c r="AI83" i="126"/>
  <c r="AH83" i="126"/>
  <c r="AG83" i="126"/>
  <c r="AF83" i="126"/>
  <c r="AE83" i="126"/>
  <c r="AD83" i="126"/>
  <c r="V83" i="126"/>
  <c r="U83" i="126"/>
  <c r="T83" i="126"/>
  <c r="S83" i="126"/>
  <c r="R83" i="126"/>
  <c r="Q83" i="126"/>
  <c r="P83" i="126"/>
  <c r="O83" i="126"/>
  <c r="AI82" i="126"/>
  <c r="AH82" i="126"/>
  <c r="AG82" i="126"/>
  <c r="AF82" i="126"/>
  <c r="AE82" i="126"/>
  <c r="AD82" i="126"/>
  <c r="V82" i="126"/>
  <c r="U82" i="126"/>
  <c r="T82" i="126"/>
  <c r="S82" i="126"/>
  <c r="R82" i="126"/>
  <c r="Q82" i="126"/>
  <c r="P82" i="126"/>
  <c r="O82" i="126"/>
  <c r="AI81" i="126"/>
  <c r="AH81" i="126"/>
  <c r="AG81" i="126"/>
  <c r="AF81" i="126"/>
  <c r="AE81" i="126"/>
  <c r="AD81" i="126"/>
  <c r="V81" i="126"/>
  <c r="U81" i="126"/>
  <c r="T81" i="126"/>
  <c r="S81" i="126"/>
  <c r="R81" i="126"/>
  <c r="Q81" i="126"/>
  <c r="P81" i="126"/>
  <c r="O81" i="126"/>
  <c r="AI80" i="126"/>
  <c r="AH80" i="126"/>
  <c r="AG80" i="126"/>
  <c r="AF80" i="126"/>
  <c r="AE80" i="126"/>
  <c r="AD80" i="126"/>
  <c r="V80" i="126"/>
  <c r="U80" i="126"/>
  <c r="T80" i="126"/>
  <c r="S80" i="126"/>
  <c r="R80" i="126"/>
  <c r="Q80" i="126"/>
  <c r="P80" i="126"/>
  <c r="O80" i="126"/>
  <c r="AI79" i="126"/>
  <c r="AH79" i="126"/>
  <c r="AG79" i="126"/>
  <c r="AF79" i="126"/>
  <c r="AE79" i="126"/>
  <c r="AD79" i="126"/>
  <c r="V79" i="126"/>
  <c r="U79" i="126"/>
  <c r="T79" i="126"/>
  <c r="S79" i="126"/>
  <c r="R79" i="126"/>
  <c r="Q79" i="126"/>
  <c r="P79" i="126"/>
  <c r="O79" i="126"/>
  <c r="AI78" i="126"/>
  <c r="AH78" i="126"/>
  <c r="AG78" i="126"/>
  <c r="AF78" i="126"/>
  <c r="AE78" i="126"/>
  <c r="AD78" i="126"/>
  <c r="V78" i="126"/>
  <c r="U78" i="126"/>
  <c r="T78" i="126"/>
  <c r="S78" i="126"/>
  <c r="R78" i="126"/>
  <c r="Q78" i="126"/>
  <c r="P78" i="126"/>
  <c r="O78" i="126"/>
  <c r="AI77" i="126"/>
  <c r="AH77" i="126"/>
  <c r="AG77" i="126"/>
  <c r="AF77" i="126"/>
  <c r="AE77" i="126"/>
  <c r="AD77" i="126"/>
  <c r="V77" i="126"/>
  <c r="U77" i="126"/>
  <c r="T77" i="126"/>
  <c r="S77" i="126"/>
  <c r="R77" i="126"/>
  <c r="Q77" i="126"/>
  <c r="P77" i="126"/>
  <c r="O77" i="126"/>
  <c r="AI76" i="126"/>
  <c r="AH76" i="126"/>
  <c r="AG76" i="126"/>
  <c r="AF76" i="126"/>
  <c r="AE76" i="126"/>
  <c r="AD76" i="126"/>
  <c r="V76" i="126"/>
  <c r="U76" i="126"/>
  <c r="T76" i="126"/>
  <c r="S76" i="126"/>
  <c r="R76" i="126"/>
  <c r="Q76" i="126"/>
  <c r="P76" i="126"/>
  <c r="O76" i="126"/>
  <c r="AI75" i="126"/>
  <c r="AH75" i="126"/>
  <c r="AG75" i="126"/>
  <c r="AF75" i="126"/>
  <c r="AE75" i="126"/>
  <c r="AD75" i="126"/>
  <c r="V75" i="126"/>
  <c r="U75" i="126"/>
  <c r="T75" i="126"/>
  <c r="S75" i="126"/>
  <c r="R75" i="126"/>
  <c r="Q75" i="126"/>
  <c r="P75" i="126"/>
  <c r="O75" i="126"/>
  <c r="AI74" i="126"/>
  <c r="AH74" i="126"/>
  <c r="AG74" i="126"/>
  <c r="AF74" i="126"/>
  <c r="AE74" i="126"/>
  <c r="AD74" i="126"/>
  <c r="V74" i="126"/>
  <c r="U74" i="126"/>
  <c r="T74" i="126"/>
  <c r="S74" i="126"/>
  <c r="R74" i="126"/>
  <c r="Q74" i="126"/>
  <c r="P74" i="126"/>
  <c r="O74" i="126"/>
  <c r="AI73" i="126"/>
  <c r="AH73" i="126"/>
  <c r="AG73" i="126"/>
  <c r="AF73" i="126"/>
  <c r="AE73" i="126"/>
  <c r="AD73" i="126"/>
  <c r="V73" i="126"/>
  <c r="U73" i="126"/>
  <c r="T73" i="126"/>
  <c r="S73" i="126"/>
  <c r="R73" i="126"/>
  <c r="Q73" i="126"/>
  <c r="P73" i="126"/>
  <c r="O73" i="126"/>
  <c r="AI72" i="126"/>
  <c r="AH72" i="126"/>
  <c r="AG72" i="126"/>
  <c r="AF72" i="126"/>
  <c r="AE72" i="126"/>
  <c r="AD72" i="126"/>
  <c r="V72" i="126"/>
  <c r="U72" i="126"/>
  <c r="T72" i="126"/>
  <c r="S72" i="126"/>
  <c r="R72" i="126"/>
  <c r="Q72" i="126"/>
  <c r="P72" i="126"/>
  <c r="O72" i="126"/>
  <c r="AI71" i="126"/>
  <c r="AH71" i="126"/>
  <c r="AG71" i="126"/>
  <c r="AF71" i="126"/>
  <c r="AE71" i="126"/>
  <c r="AD71" i="126"/>
  <c r="V71" i="126"/>
  <c r="U71" i="126"/>
  <c r="T71" i="126"/>
  <c r="S71" i="126"/>
  <c r="R71" i="126"/>
  <c r="Q71" i="126"/>
  <c r="P71" i="126"/>
  <c r="O71" i="126"/>
  <c r="AI70" i="126"/>
  <c r="AH70" i="126"/>
  <c r="AG70" i="126"/>
  <c r="AF70" i="126"/>
  <c r="AE70" i="126"/>
  <c r="AD70" i="126"/>
  <c r="V70" i="126"/>
  <c r="U70" i="126"/>
  <c r="T70" i="126"/>
  <c r="S70" i="126"/>
  <c r="R70" i="126"/>
  <c r="Q70" i="126"/>
  <c r="P70" i="126"/>
  <c r="O70" i="126"/>
  <c r="AI69" i="126"/>
  <c r="AH69" i="126"/>
  <c r="AG69" i="126"/>
  <c r="AF69" i="126"/>
  <c r="AE69" i="126"/>
  <c r="AD69" i="126"/>
  <c r="V69" i="126"/>
  <c r="U69" i="126"/>
  <c r="T69" i="126"/>
  <c r="S69" i="126"/>
  <c r="R69" i="126"/>
  <c r="Q69" i="126"/>
  <c r="P69" i="126"/>
  <c r="O69" i="126"/>
  <c r="AI68" i="126"/>
  <c r="AH68" i="126"/>
  <c r="AG68" i="126"/>
  <c r="AF68" i="126"/>
  <c r="AE68" i="126"/>
  <c r="AD68" i="126"/>
  <c r="V68" i="126"/>
  <c r="U68" i="126"/>
  <c r="T68" i="126"/>
  <c r="S68" i="126"/>
  <c r="R68" i="126"/>
  <c r="Q68" i="126"/>
  <c r="P68" i="126"/>
  <c r="O68" i="126"/>
  <c r="AI67" i="126"/>
  <c r="AH67" i="126"/>
  <c r="AG67" i="126"/>
  <c r="AF67" i="126"/>
  <c r="AE67" i="126"/>
  <c r="AD67" i="126"/>
  <c r="V67" i="126"/>
  <c r="U67" i="126"/>
  <c r="T67" i="126"/>
  <c r="S67" i="126"/>
  <c r="R67" i="126"/>
  <c r="Q67" i="126"/>
  <c r="P67" i="126"/>
  <c r="O67" i="126"/>
  <c r="AI66" i="126"/>
  <c r="AH66" i="126"/>
  <c r="AG66" i="126"/>
  <c r="AF66" i="126"/>
  <c r="AE66" i="126"/>
  <c r="AD66" i="126"/>
  <c r="V66" i="126"/>
  <c r="U66" i="126"/>
  <c r="T66" i="126"/>
  <c r="S66" i="126"/>
  <c r="R66" i="126"/>
  <c r="Q66" i="126"/>
  <c r="P66" i="126"/>
  <c r="O66" i="126"/>
  <c r="AI65" i="126"/>
  <c r="AH65" i="126"/>
  <c r="AG65" i="126"/>
  <c r="AF65" i="126"/>
  <c r="AE65" i="126"/>
  <c r="AD65" i="126"/>
  <c r="V65" i="126"/>
  <c r="U65" i="126"/>
  <c r="T65" i="126"/>
  <c r="S65" i="126"/>
  <c r="R65" i="126"/>
  <c r="Q65" i="126"/>
  <c r="P65" i="126"/>
  <c r="O65" i="126"/>
  <c r="AI64" i="126"/>
  <c r="AH64" i="126"/>
  <c r="AG64" i="126"/>
  <c r="AF64" i="126"/>
  <c r="AE64" i="126"/>
  <c r="AD64" i="126"/>
  <c r="V64" i="126"/>
  <c r="U64" i="126"/>
  <c r="T64" i="126"/>
  <c r="S64" i="126"/>
  <c r="R64" i="126"/>
  <c r="Q64" i="126"/>
  <c r="P64" i="126"/>
  <c r="O64" i="126"/>
  <c r="AI63" i="126"/>
  <c r="AH63" i="126"/>
  <c r="AG63" i="126"/>
  <c r="AF63" i="126"/>
  <c r="AE63" i="126"/>
  <c r="AD63" i="126"/>
  <c r="V63" i="126"/>
  <c r="U63" i="126"/>
  <c r="T63" i="126"/>
  <c r="S63" i="126"/>
  <c r="R63" i="126"/>
  <c r="Q63" i="126"/>
  <c r="P63" i="126"/>
  <c r="O63" i="126"/>
  <c r="AI62" i="126"/>
  <c r="AH62" i="126"/>
  <c r="AG62" i="126"/>
  <c r="AF62" i="126"/>
  <c r="AE62" i="126"/>
  <c r="AD62" i="126"/>
  <c r="V62" i="126"/>
  <c r="U62" i="126"/>
  <c r="T62" i="126"/>
  <c r="S62" i="126"/>
  <c r="R62" i="126"/>
  <c r="Q62" i="126"/>
  <c r="P62" i="126"/>
  <c r="O62" i="126"/>
  <c r="AI61" i="126"/>
  <c r="AH61" i="126"/>
  <c r="AG61" i="126"/>
  <c r="AF61" i="126"/>
  <c r="AE61" i="126"/>
  <c r="AD61" i="126"/>
  <c r="V61" i="126"/>
  <c r="U61" i="126"/>
  <c r="T61" i="126"/>
  <c r="S61" i="126"/>
  <c r="R61" i="126"/>
  <c r="Q61" i="126"/>
  <c r="P61" i="126"/>
  <c r="O61" i="126"/>
  <c r="AI60" i="126"/>
  <c r="AH60" i="126"/>
  <c r="AG60" i="126"/>
  <c r="AF60" i="126"/>
  <c r="AE60" i="126"/>
  <c r="AD60" i="126"/>
  <c r="V60" i="126"/>
  <c r="U60" i="126"/>
  <c r="T60" i="126"/>
  <c r="S60" i="126"/>
  <c r="R60" i="126"/>
  <c r="Q60" i="126"/>
  <c r="P60" i="126"/>
  <c r="O60" i="126"/>
  <c r="AI59" i="126"/>
  <c r="AH59" i="126"/>
  <c r="AG59" i="126"/>
  <c r="AF59" i="126"/>
  <c r="AE59" i="126"/>
  <c r="AD59" i="126"/>
  <c r="V59" i="126"/>
  <c r="U59" i="126"/>
  <c r="T59" i="126"/>
  <c r="S59" i="126"/>
  <c r="R59" i="126"/>
  <c r="Q59" i="126"/>
  <c r="P59" i="126"/>
  <c r="O59" i="126"/>
  <c r="AI58" i="126"/>
  <c r="AH58" i="126"/>
  <c r="AG58" i="126"/>
  <c r="AF58" i="126"/>
  <c r="AE58" i="126"/>
  <c r="AD58" i="126"/>
  <c r="V58" i="126"/>
  <c r="U58" i="126"/>
  <c r="T58" i="126"/>
  <c r="S58" i="126"/>
  <c r="R58" i="126"/>
  <c r="Q58" i="126"/>
  <c r="P58" i="126"/>
  <c r="O58" i="126"/>
  <c r="AI57" i="126"/>
  <c r="AH57" i="126"/>
  <c r="AG57" i="126"/>
  <c r="AF57" i="126"/>
  <c r="AE57" i="126"/>
  <c r="AD57" i="126"/>
  <c r="V57" i="126"/>
  <c r="U57" i="126"/>
  <c r="T57" i="126"/>
  <c r="S57" i="126"/>
  <c r="R57" i="126"/>
  <c r="Q57" i="126"/>
  <c r="P57" i="126"/>
  <c r="O57" i="126"/>
  <c r="AI56" i="126"/>
  <c r="AH56" i="126"/>
  <c r="AG56" i="126"/>
  <c r="AF56" i="126"/>
  <c r="AE56" i="126"/>
  <c r="AD56" i="126"/>
  <c r="V56" i="126"/>
  <c r="U56" i="126"/>
  <c r="T56" i="126"/>
  <c r="S56" i="126"/>
  <c r="R56" i="126"/>
  <c r="Q56" i="126"/>
  <c r="P56" i="126"/>
  <c r="O56" i="126"/>
  <c r="AI55" i="126"/>
  <c r="AH55" i="126"/>
  <c r="AG55" i="126"/>
  <c r="AF55" i="126"/>
  <c r="AE55" i="126"/>
  <c r="AD55" i="126"/>
  <c r="V55" i="126"/>
  <c r="U55" i="126"/>
  <c r="T55" i="126"/>
  <c r="S55" i="126"/>
  <c r="R55" i="126"/>
  <c r="Q55" i="126"/>
  <c r="P55" i="126"/>
  <c r="O55" i="126"/>
  <c r="AI54" i="126"/>
  <c r="AH54" i="126"/>
  <c r="AG54" i="126"/>
  <c r="AF54" i="126"/>
  <c r="AE54" i="126"/>
  <c r="AD54" i="126"/>
  <c r="V54" i="126"/>
  <c r="U54" i="126"/>
  <c r="T54" i="126"/>
  <c r="S54" i="126"/>
  <c r="R54" i="126"/>
  <c r="Q54" i="126"/>
  <c r="P54" i="126"/>
  <c r="O54" i="126"/>
  <c r="AI53" i="126"/>
  <c r="AH53" i="126"/>
  <c r="AG53" i="126"/>
  <c r="AF53" i="126"/>
  <c r="AE53" i="126"/>
  <c r="AD53" i="126"/>
  <c r="V53" i="126"/>
  <c r="U53" i="126"/>
  <c r="T53" i="126"/>
  <c r="S53" i="126"/>
  <c r="R53" i="126"/>
  <c r="Q53" i="126"/>
  <c r="P53" i="126"/>
  <c r="O53" i="126"/>
  <c r="AI52" i="126"/>
  <c r="AH52" i="126"/>
  <c r="AG52" i="126"/>
  <c r="AF52" i="126"/>
  <c r="AE52" i="126"/>
  <c r="AD52" i="126"/>
  <c r="V52" i="126"/>
  <c r="U52" i="126"/>
  <c r="T52" i="126"/>
  <c r="S52" i="126"/>
  <c r="R52" i="126"/>
  <c r="Q52" i="126"/>
  <c r="P52" i="126"/>
  <c r="O52" i="126"/>
  <c r="AI51" i="126"/>
  <c r="AH51" i="126"/>
  <c r="AG51" i="126"/>
  <c r="AF51" i="126"/>
  <c r="AE51" i="126"/>
  <c r="AD51" i="126"/>
  <c r="V51" i="126"/>
  <c r="U51" i="126"/>
  <c r="T51" i="126"/>
  <c r="S51" i="126"/>
  <c r="R51" i="126"/>
  <c r="Q51" i="126"/>
  <c r="P51" i="126"/>
  <c r="O51" i="126"/>
  <c r="AI50" i="126"/>
  <c r="AH50" i="126"/>
  <c r="AG50" i="126"/>
  <c r="AF50" i="126"/>
  <c r="AE50" i="126"/>
  <c r="AD50" i="126"/>
  <c r="V50" i="126"/>
  <c r="U50" i="126"/>
  <c r="T50" i="126"/>
  <c r="S50" i="126"/>
  <c r="R50" i="126"/>
  <c r="Q50" i="126"/>
  <c r="P50" i="126"/>
  <c r="O50" i="126"/>
  <c r="AI49" i="126"/>
  <c r="AH49" i="126"/>
  <c r="AG49" i="126"/>
  <c r="AF49" i="126"/>
  <c r="AE49" i="126"/>
  <c r="AD49" i="126"/>
  <c r="V49" i="126"/>
  <c r="U49" i="126"/>
  <c r="T49" i="126"/>
  <c r="S49" i="126"/>
  <c r="R49" i="126"/>
  <c r="Q49" i="126"/>
  <c r="P49" i="126"/>
  <c r="O49" i="126"/>
  <c r="AI48" i="126"/>
  <c r="AH48" i="126"/>
  <c r="AG48" i="126"/>
  <c r="AF48" i="126"/>
  <c r="AE48" i="126"/>
  <c r="AD48" i="126"/>
  <c r="V48" i="126"/>
  <c r="U48" i="126"/>
  <c r="T48" i="126"/>
  <c r="S48" i="126"/>
  <c r="R48" i="126"/>
  <c r="Q48" i="126"/>
  <c r="P48" i="126"/>
  <c r="O48" i="126"/>
  <c r="AI47" i="126"/>
  <c r="AH47" i="126"/>
  <c r="AG47" i="126"/>
  <c r="AF47" i="126"/>
  <c r="AE47" i="126"/>
  <c r="AD47" i="126"/>
  <c r="V47" i="126"/>
  <c r="U47" i="126"/>
  <c r="T47" i="126"/>
  <c r="S47" i="126"/>
  <c r="R47" i="126"/>
  <c r="Q47" i="126"/>
  <c r="P47" i="126"/>
  <c r="O47" i="126"/>
  <c r="AI46" i="126"/>
  <c r="AH46" i="126"/>
  <c r="AG46" i="126"/>
  <c r="AF46" i="126"/>
  <c r="AE46" i="126"/>
  <c r="AD46" i="126"/>
  <c r="V46" i="126"/>
  <c r="U46" i="126"/>
  <c r="T46" i="126"/>
  <c r="S46" i="126"/>
  <c r="R46" i="126"/>
  <c r="Q46" i="126"/>
  <c r="P46" i="126"/>
  <c r="O46" i="126"/>
  <c r="AI45" i="126"/>
  <c r="AH45" i="126"/>
  <c r="AG45" i="126"/>
  <c r="AF45" i="126"/>
  <c r="AE45" i="126"/>
  <c r="AD45" i="126"/>
  <c r="V45" i="126"/>
  <c r="U45" i="126"/>
  <c r="T45" i="126"/>
  <c r="S45" i="126"/>
  <c r="R45" i="126"/>
  <c r="Q45" i="126"/>
  <c r="P45" i="126"/>
  <c r="O45" i="126"/>
  <c r="AI44" i="126"/>
  <c r="AH44" i="126"/>
  <c r="AG44" i="126"/>
  <c r="AF44" i="126"/>
  <c r="AE44" i="126"/>
  <c r="AD44" i="126"/>
  <c r="V44" i="126"/>
  <c r="U44" i="126"/>
  <c r="T44" i="126"/>
  <c r="S44" i="126"/>
  <c r="R44" i="126"/>
  <c r="Q44" i="126"/>
  <c r="P44" i="126"/>
  <c r="O44" i="126"/>
  <c r="AI43" i="126"/>
  <c r="AH43" i="126"/>
  <c r="AG43" i="126"/>
  <c r="AF43" i="126"/>
  <c r="AE43" i="126"/>
  <c r="AD43" i="126"/>
  <c r="V43" i="126"/>
  <c r="U43" i="126"/>
  <c r="T43" i="126"/>
  <c r="S43" i="126"/>
  <c r="R43" i="126"/>
  <c r="Q43" i="126"/>
  <c r="P43" i="126"/>
  <c r="O43" i="126"/>
  <c r="AI42" i="126"/>
  <c r="AH42" i="126"/>
  <c r="AG42" i="126"/>
  <c r="AF42" i="126"/>
  <c r="AE42" i="126"/>
  <c r="AD42" i="126"/>
  <c r="V42" i="126"/>
  <c r="U42" i="126"/>
  <c r="T42" i="126"/>
  <c r="S42" i="126"/>
  <c r="R42" i="126"/>
  <c r="Q42" i="126"/>
  <c r="P42" i="126"/>
  <c r="O42" i="126"/>
  <c r="AI41" i="126"/>
  <c r="AH41" i="126"/>
  <c r="AG41" i="126"/>
  <c r="AF41" i="126"/>
  <c r="AE41" i="126"/>
  <c r="AD41" i="126"/>
  <c r="V41" i="126"/>
  <c r="U41" i="126"/>
  <c r="T41" i="126"/>
  <c r="S41" i="126"/>
  <c r="R41" i="126"/>
  <c r="Q41" i="126"/>
  <c r="P41" i="126"/>
  <c r="O41" i="126"/>
  <c r="AI40" i="126"/>
  <c r="AH40" i="126"/>
  <c r="AG40" i="126"/>
  <c r="AF40" i="126"/>
  <c r="AE40" i="126"/>
  <c r="AD40" i="126"/>
  <c r="V40" i="126"/>
  <c r="U40" i="126"/>
  <c r="T40" i="126"/>
  <c r="S40" i="126"/>
  <c r="R40" i="126"/>
  <c r="Q40" i="126"/>
  <c r="P40" i="126"/>
  <c r="O40" i="126"/>
  <c r="AI39" i="126"/>
  <c r="AH39" i="126"/>
  <c r="AG39" i="126"/>
  <c r="AF39" i="126"/>
  <c r="AE39" i="126"/>
  <c r="AD39" i="126"/>
  <c r="V39" i="126"/>
  <c r="U39" i="126"/>
  <c r="T39" i="126"/>
  <c r="S39" i="126"/>
  <c r="R39" i="126"/>
  <c r="Q39" i="126"/>
  <c r="P39" i="126"/>
  <c r="O39" i="126"/>
  <c r="AI38" i="126"/>
  <c r="AH38" i="126"/>
  <c r="AG38" i="126"/>
  <c r="AF38" i="126"/>
  <c r="AE38" i="126"/>
  <c r="AD38" i="126"/>
  <c r="V38" i="126"/>
  <c r="U38" i="126"/>
  <c r="T38" i="126"/>
  <c r="S38" i="126"/>
  <c r="R38" i="126"/>
  <c r="Q38" i="126"/>
  <c r="P38" i="126"/>
  <c r="O38" i="126"/>
  <c r="AI37" i="126"/>
  <c r="AH37" i="126"/>
  <c r="AG37" i="126"/>
  <c r="AF37" i="126"/>
  <c r="AE37" i="126"/>
  <c r="AD37" i="126"/>
  <c r="V37" i="126"/>
  <c r="U37" i="126"/>
  <c r="T37" i="126"/>
  <c r="S37" i="126"/>
  <c r="R37" i="126"/>
  <c r="Q37" i="126"/>
  <c r="P37" i="126"/>
  <c r="O37" i="126"/>
  <c r="AI36" i="126"/>
  <c r="AH36" i="126"/>
  <c r="AG36" i="126"/>
  <c r="AF36" i="126"/>
  <c r="AE36" i="126"/>
  <c r="AD36" i="126"/>
  <c r="V36" i="126"/>
  <c r="U36" i="126"/>
  <c r="T36" i="126"/>
  <c r="S36" i="126"/>
  <c r="R36" i="126"/>
  <c r="Q36" i="126"/>
  <c r="P36" i="126"/>
  <c r="O36" i="126"/>
  <c r="AI35" i="126"/>
  <c r="AH35" i="126"/>
  <c r="AG35" i="126"/>
  <c r="AF35" i="126"/>
  <c r="AE35" i="126"/>
  <c r="AD35" i="126"/>
  <c r="V35" i="126"/>
  <c r="U35" i="126"/>
  <c r="T35" i="126"/>
  <c r="S35" i="126"/>
  <c r="R35" i="126"/>
  <c r="Q35" i="126"/>
  <c r="P35" i="126"/>
  <c r="O35" i="126"/>
  <c r="AI34" i="126"/>
  <c r="AH34" i="126"/>
  <c r="AG34" i="126"/>
  <c r="AF34" i="126"/>
  <c r="AE34" i="126"/>
  <c r="AD34" i="126"/>
  <c r="V34" i="126"/>
  <c r="U34" i="126"/>
  <c r="T34" i="126"/>
  <c r="S34" i="126"/>
  <c r="R34" i="126"/>
  <c r="Q34" i="126"/>
  <c r="P34" i="126"/>
  <c r="O34" i="126"/>
  <c r="AI33" i="126"/>
  <c r="AH33" i="126"/>
  <c r="AG33" i="126"/>
  <c r="AF33" i="126"/>
  <c r="AE33" i="126"/>
  <c r="AD33" i="126"/>
  <c r="V33" i="126"/>
  <c r="U33" i="126"/>
  <c r="T33" i="126"/>
  <c r="S33" i="126"/>
  <c r="R33" i="126"/>
  <c r="Q33" i="126"/>
  <c r="P33" i="126"/>
  <c r="O33" i="126"/>
  <c r="AI32" i="126"/>
  <c r="AH32" i="126"/>
  <c r="AG32" i="126"/>
  <c r="AF32" i="126"/>
  <c r="AE32" i="126"/>
  <c r="AD32" i="126"/>
  <c r="V32" i="126"/>
  <c r="U32" i="126"/>
  <c r="T32" i="126"/>
  <c r="S32" i="126"/>
  <c r="R32" i="126"/>
  <c r="Q32" i="126"/>
  <c r="P32" i="126"/>
  <c r="O32" i="126"/>
  <c r="AI31" i="126"/>
  <c r="AH31" i="126"/>
  <c r="AG31" i="126"/>
  <c r="AF31" i="126"/>
  <c r="AE31" i="126"/>
  <c r="AD31" i="126"/>
  <c r="V31" i="126"/>
  <c r="U31" i="126"/>
  <c r="T31" i="126"/>
  <c r="S31" i="126"/>
  <c r="R31" i="126"/>
  <c r="Q31" i="126"/>
  <c r="P31" i="126"/>
  <c r="O31" i="126"/>
  <c r="AI30" i="126"/>
  <c r="AH30" i="126"/>
  <c r="AG30" i="126"/>
  <c r="AF30" i="126"/>
  <c r="AE30" i="126"/>
  <c r="AD30" i="126"/>
  <c r="V30" i="126"/>
  <c r="U30" i="126"/>
  <c r="T30" i="126"/>
  <c r="S30" i="126"/>
  <c r="R30" i="126"/>
  <c r="Q30" i="126"/>
  <c r="P30" i="126"/>
  <c r="O30" i="126"/>
  <c r="AI29" i="126"/>
  <c r="AH29" i="126"/>
  <c r="AG29" i="126"/>
  <c r="AF29" i="126"/>
  <c r="AE29" i="126"/>
  <c r="AD29" i="126"/>
  <c r="V29" i="126"/>
  <c r="U29" i="126"/>
  <c r="T29" i="126"/>
  <c r="S29" i="126"/>
  <c r="R29" i="126"/>
  <c r="Q29" i="126"/>
  <c r="P29" i="126"/>
  <c r="O29" i="126"/>
  <c r="AI28" i="126"/>
  <c r="AH28" i="126"/>
  <c r="AG28" i="126"/>
  <c r="AF28" i="126"/>
  <c r="AE28" i="126"/>
  <c r="AD28" i="126"/>
  <c r="V28" i="126"/>
  <c r="U28" i="126"/>
  <c r="T28" i="126"/>
  <c r="S28" i="126"/>
  <c r="R28" i="126"/>
  <c r="Q28" i="126"/>
  <c r="P28" i="126"/>
  <c r="O28" i="126"/>
  <c r="AI27" i="126"/>
  <c r="AH27" i="126"/>
  <c r="AG27" i="126"/>
  <c r="AF27" i="126"/>
  <c r="AE27" i="126"/>
  <c r="AD27" i="126"/>
  <c r="V27" i="126"/>
  <c r="U27" i="126"/>
  <c r="T27" i="126"/>
  <c r="S27" i="126"/>
  <c r="R27" i="126"/>
  <c r="Q27" i="126"/>
  <c r="P27" i="126"/>
  <c r="O27" i="126"/>
  <c r="AI26" i="126"/>
  <c r="AH26" i="126"/>
  <c r="AG26" i="126"/>
  <c r="AF26" i="126"/>
  <c r="AE26" i="126"/>
  <c r="AD26" i="126"/>
  <c r="V26" i="126"/>
  <c r="U26" i="126"/>
  <c r="T26" i="126"/>
  <c r="S26" i="126"/>
  <c r="R26" i="126"/>
  <c r="Q26" i="126"/>
  <c r="P26" i="126"/>
  <c r="O26" i="126"/>
  <c r="AI25" i="126"/>
  <c r="AH25" i="126"/>
  <c r="AG25" i="126"/>
  <c r="AF25" i="126"/>
  <c r="AE25" i="126"/>
  <c r="AD25" i="126"/>
  <c r="V25" i="126"/>
  <c r="U25" i="126"/>
  <c r="T25" i="126"/>
  <c r="S25" i="126"/>
  <c r="R25" i="126"/>
  <c r="Q25" i="126"/>
  <c r="P25" i="126"/>
  <c r="O25" i="126"/>
  <c r="AI24" i="126"/>
  <c r="AH24" i="126"/>
  <c r="AG24" i="126"/>
  <c r="AF24" i="126"/>
  <c r="AE24" i="126"/>
  <c r="AD24" i="126"/>
  <c r="V24" i="126"/>
  <c r="U24" i="126"/>
  <c r="T24" i="126"/>
  <c r="S24" i="126"/>
  <c r="R24" i="126"/>
  <c r="Q24" i="126"/>
  <c r="P24" i="126"/>
  <c r="O24" i="126"/>
  <c r="AI23" i="126"/>
  <c r="AH23" i="126"/>
  <c r="AG23" i="126"/>
  <c r="AF23" i="126"/>
  <c r="AE23" i="126"/>
  <c r="AD23" i="126"/>
  <c r="V23" i="126"/>
  <c r="U23" i="126"/>
  <c r="T23" i="126"/>
  <c r="S23" i="126"/>
  <c r="R23" i="126"/>
  <c r="Q23" i="126"/>
  <c r="P23" i="126"/>
  <c r="O23" i="126"/>
  <c r="AI22" i="126"/>
  <c r="AH22" i="126"/>
  <c r="AG22" i="126"/>
  <c r="AF22" i="126"/>
  <c r="AE22" i="126"/>
  <c r="AD22" i="126"/>
  <c r="V22" i="126"/>
  <c r="U22" i="126"/>
  <c r="T22" i="126"/>
  <c r="S22" i="126"/>
  <c r="R22" i="126"/>
  <c r="Q22" i="126"/>
  <c r="P22" i="126"/>
  <c r="O22" i="126"/>
  <c r="AI21" i="126"/>
  <c r="AH21" i="126"/>
  <c r="AG21" i="126"/>
  <c r="AF21" i="126"/>
  <c r="AE21" i="126"/>
  <c r="AD21" i="126"/>
  <c r="V21" i="126"/>
  <c r="U21" i="126"/>
  <c r="T21" i="126"/>
  <c r="S21" i="126"/>
  <c r="R21" i="126"/>
  <c r="Q21" i="126"/>
  <c r="P21" i="126"/>
  <c r="O21" i="126"/>
  <c r="AI20" i="126"/>
  <c r="AH20" i="126"/>
  <c r="AG20" i="126"/>
  <c r="AF20" i="126"/>
  <c r="AE20" i="126"/>
  <c r="AD20" i="126"/>
  <c r="V20" i="126"/>
  <c r="U20" i="126"/>
  <c r="T20" i="126"/>
  <c r="S20" i="126"/>
  <c r="R20" i="126"/>
  <c r="Q20" i="126"/>
  <c r="P20" i="126"/>
  <c r="O20" i="126"/>
  <c r="AI19" i="126"/>
  <c r="AH19" i="126"/>
  <c r="AG19" i="126"/>
  <c r="AF19" i="126"/>
  <c r="AE19" i="126"/>
  <c r="AD19" i="126"/>
  <c r="V19" i="126"/>
  <c r="U19" i="126"/>
  <c r="T19" i="126"/>
  <c r="S19" i="126"/>
  <c r="R19" i="126"/>
  <c r="Q19" i="126"/>
  <c r="P19" i="126"/>
  <c r="O19" i="126"/>
  <c r="AI18" i="126"/>
  <c r="AH18" i="126"/>
  <c r="AG18" i="126"/>
  <c r="AF18" i="126"/>
  <c r="AE18" i="126"/>
  <c r="AD18" i="126"/>
  <c r="V18" i="126"/>
  <c r="U18" i="126"/>
  <c r="T18" i="126"/>
  <c r="S18" i="126"/>
  <c r="R18" i="126"/>
  <c r="Q18" i="126"/>
  <c r="P18" i="126"/>
  <c r="O18" i="126"/>
  <c r="AI17" i="126"/>
  <c r="AH17" i="126"/>
  <c r="AG17" i="126"/>
  <c r="AF17" i="126"/>
  <c r="AE17" i="126"/>
  <c r="AD17" i="126"/>
  <c r="V17" i="126"/>
  <c r="U17" i="126"/>
  <c r="T17" i="126"/>
  <c r="S17" i="126"/>
  <c r="R17" i="126"/>
  <c r="Q17" i="126"/>
  <c r="P17" i="126"/>
  <c r="O17" i="126"/>
  <c r="AI16" i="126"/>
  <c r="AH16" i="126"/>
  <c r="AG16" i="126"/>
  <c r="AF16" i="126"/>
  <c r="AE16" i="126"/>
  <c r="AD16" i="126"/>
  <c r="V16" i="126"/>
  <c r="U16" i="126"/>
  <c r="T16" i="126"/>
  <c r="S16" i="126"/>
  <c r="R16" i="126"/>
  <c r="Q16" i="126"/>
  <c r="P16" i="126"/>
  <c r="O16" i="126"/>
  <c r="AI15" i="126"/>
  <c r="AH15" i="126"/>
  <c r="AG15" i="126"/>
  <c r="AF15" i="126"/>
  <c r="AE15" i="126"/>
  <c r="AD15" i="126"/>
  <c r="V15" i="126"/>
  <c r="U15" i="126"/>
  <c r="T15" i="126"/>
  <c r="S15" i="126"/>
  <c r="R15" i="126"/>
  <c r="Q15" i="126"/>
  <c r="P15" i="126"/>
  <c r="O15" i="126"/>
  <c r="AI14" i="126"/>
  <c r="AH14" i="126"/>
  <c r="AG14" i="126"/>
  <c r="AF14" i="126"/>
  <c r="AE14" i="126"/>
  <c r="AD14" i="126"/>
  <c r="V14" i="126"/>
  <c r="U14" i="126"/>
  <c r="T14" i="126"/>
  <c r="S14" i="126"/>
  <c r="R14" i="126"/>
  <c r="Q14" i="126"/>
  <c r="P14" i="126"/>
  <c r="O14" i="126"/>
  <c r="AI13" i="126"/>
  <c r="AH13" i="126"/>
  <c r="AG13" i="126"/>
  <c r="AF13" i="126"/>
  <c r="AE13" i="126"/>
  <c r="AD13" i="126"/>
  <c r="U13" i="126"/>
  <c r="T13" i="126"/>
  <c r="S13" i="126"/>
  <c r="R13" i="126"/>
  <c r="Q13" i="126"/>
  <c r="P13" i="126"/>
  <c r="O13" i="126"/>
  <c r="AI12" i="126"/>
  <c r="AH12" i="126"/>
  <c r="AG12" i="126"/>
  <c r="AF12" i="126"/>
  <c r="AE12" i="126"/>
  <c r="AD12" i="126"/>
  <c r="V12" i="126"/>
  <c r="U12" i="126"/>
  <c r="T12" i="126"/>
  <c r="S12" i="126"/>
  <c r="R12" i="126"/>
  <c r="Q12" i="126"/>
  <c r="P12" i="126"/>
  <c r="O12" i="126"/>
  <c r="AI11" i="126"/>
  <c r="AH11" i="126"/>
  <c r="AG11" i="126"/>
  <c r="AF11" i="126"/>
  <c r="AE11" i="126"/>
  <c r="AD11" i="126"/>
  <c r="V11" i="126"/>
  <c r="U11" i="126"/>
  <c r="T11" i="126"/>
  <c r="S11" i="126"/>
  <c r="R11" i="126"/>
  <c r="Q11" i="126"/>
  <c r="P11" i="126"/>
  <c r="O11" i="126"/>
  <c r="AI10" i="126"/>
  <c r="AH10" i="126"/>
  <c r="AG10" i="126"/>
  <c r="AF10" i="126"/>
  <c r="AE10" i="126"/>
  <c r="AD10" i="126"/>
  <c r="V10" i="126"/>
  <c r="U10" i="126"/>
  <c r="T10" i="126"/>
  <c r="S10" i="126"/>
  <c r="R10" i="126"/>
  <c r="Q10" i="126"/>
  <c r="P10" i="126"/>
  <c r="O10" i="126"/>
  <c r="AI9" i="126"/>
  <c r="AH9" i="126"/>
  <c r="AG9" i="126"/>
  <c r="AF9" i="126"/>
  <c r="AE9" i="126"/>
  <c r="AD9" i="126"/>
  <c r="V9" i="126"/>
  <c r="U9" i="126"/>
  <c r="T9" i="126"/>
  <c r="S9" i="126"/>
  <c r="R9" i="126"/>
  <c r="Q9" i="126"/>
  <c r="P9" i="126"/>
  <c r="O9" i="126"/>
  <c r="AI8" i="126"/>
  <c r="AH8" i="126"/>
  <c r="AG8" i="126"/>
  <c r="AF8" i="126"/>
  <c r="AE8" i="126"/>
  <c r="AD8" i="126"/>
  <c r="V8" i="126"/>
  <c r="U8" i="126"/>
  <c r="T8" i="126"/>
  <c r="S8" i="126"/>
  <c r="R8" i="126"/>
  <c r="Q8" i="126"/>
  <c r="P8" i="126"/>
  <c r="O8" i="126"/>
  <c r="B1" i="126"/>
  <c r="C1" i="126" s="1"/>
  <c r="D1" i="126" s="1"/>
  <c r="E1" i="126" s="1"/>
  <c r="F1" i="126" s="1"/>
  <c r="G1" i="126" s="1"/>
  <c r="H1" i="126" s="1"/>
  <c r="I1" i="126" s="1"/>
  <c r="J1" i="126" s="1"/>
  <c r="K1" i="126" s="1"/>
  <c r="L1" i="126" s="1"/>
  <c r="M1" i="126" s="1"/>
  <c r="N1" i="126" s="1"/>
  <c r="O1" i="126" s="1"/>
  <c r="P1" i="126" s="1"/>
  <c r="Q1" i="126" s="1"/>
  <c r="R1" i="126" s="1"/>
  <c r="S1" i="126" s="1"/>
  <c r="T1" i="126" s="1"/>
  <c r="U1" i="126" s="1"/>
  <c r="V1" i="126" s="1"/>
  <c r="W1" i="126" s="1"/>
  <c r="AI302" i="25"/>
  <c r="AH302" i="25"/>
  <c r="AG302" i="25"/>
  <c r="AF302" i="25"/>
  <c r="AE302" i="25"/>
  <c r="AD302" i="25"/>
  <c r="V302" i="25"/>
  <c r="U302" i="25"/>
  <c r="T302" i="25"/>
  <c r="S302" i="25"/>
  <c r="R302" i="25"/>
  <c r="Q302" i="25"/>
  <c r="P302" i="25"/>
  <c r="O302" i="25"/>
  <c r="AI301" i="25"/>
  <c r="AH301" i="25"/>
  <c r="AG301" i="25"/>
  <c r="AF301" i="25"/>
  <c r="AE301" i="25"/>
  <c r="AD301" i="25"/>
  <c r="V301" i="25"/>
  <c r="U301" i="25"/>
  <c r="T301" i="25"/>
  <c r="S301" i="25"/>
  <c r="R301" i="25"/>
  <c r="Q301" i="25"/>
  <c r="P301" i="25"/>
  <c r="O301" i="25"/>
  <c r="AI300" i="25"/>
  <c r="AH300" i="25"/>
  <c r="AG300" i="25"/>
  <c r="AF300" i="25"/>
  <c r="AE300" i="25"/>
  <c r="AD300" i="25"/>
  <c r="V300" i="25"/>
  <c r="U300" i="25"/>
  <c r="T300" i="25"/>
  <c r="S300" i="25"/>
  <c r="R300" i="25"/>
  <c r="Q300" i="25"/>
  <c r="P300" i="25"/>
  <c r="O300" i="25"/>
  <c r="AI299" i="25"/>
  <c r="AH299" i="25"/>
  <c r="AG299" i="25"/>
  <c r="AF299" i="25"/>
  <c r="AE299" i="25"/>
  <c r="AD299" i="25"/>
  <c r="V299" i="25"/>
  <c r="U299" i="25"/>
  <c r="T299" i="25"/>
  <c r="S299" i="25"/>
  <c r="R299" i="25"/>
  <c r="Q299" i="25"/>
  <c r="P299" i="25"/>
  <c r="O299" i="25"/>
  <c r="AI298" i="25"/>
  <c r="AH298" i="25"/>
  <c r="AG298" i="25"/>
  <c r="AF298" i="25"/>
  <c r="AE298" i="25"/>
  <c r="AD298" i="25"/>
  <c r="V298" i="25"/>
  <c r="U298" i="25"/>
  <c r="T298" i="25"/>
  <c r="S298" i="25"/>
  <c r="R298" i="25"/>
  <c r="Q298" i="25"/>
  <c r="P298" i="25"/>
  <c r="AI297" i="25"/>
  <c r="AH297" i="25"/>
  <c r="AG297" i="25"/>
  <c r="AF297" i="25"/>
  <c r="AE297" i="25"/>
  <c r="AD297" i="25"/>
  <c r="V297" i="25"/>
  <c r="U297" i="25"/>
  <c r="T297" i="25"/>
  <c r="S297" i="25"/>
  <c r="R297" i="25"/>
  <c r="Q297" i="25"/>
  <c r="P297" i="25"/>
  <c r="O297" i="25"/>
  <c r="AI296" i="25"/>
  <c r="AH296" i="25"/>
  <c r="AG296" i="25"/>
  <c r="AF296" i="25"/>
  <c r="AE296" i="25"/>
  <c r="AD296" i="25"/>
  <c r="V296" i="25"/>
  <c r="U296" i="25"/>
  <c r="T296" i="25"/>
  <c r="S296" i="25"/>
  <c r="R296" i="25"/>
  <c r="Q296" i="25"/>
  <c r="P296" i="25"/>
  <c r="O296" i="25"/>
  <c r="AI295" i="25"/>
  <c r="AH295" i="25"/>
  <c r="AG295" i="25"/>
  <c r="AF295" i="25"/>
  <c r="AE295" i="25"/>
  <c r="AD295" i="25"/>
  <c r="V295" i="25"/>
  <c r="U295" i="25"/>
  <c r="T295" i="25"/>
  <c r="S295" i="25"/>
  <c r="R295" i="25"/>
  <c r="Q295" i="25"/>
  <c r="P295" i="25"/>
  <c r="O295" i="25"/>
  <c r="AI294" i="25"/>
  <c r="AH294" i="25"/>
  <c r="AG294" i="25"/>
  <c r="AF294" i="25"/>
  <c r="AE294" i="25"/>
  <c r="AD294" i="25"/>
  <c r="V294" i="25"/>
  <c r="U294" i="25"/>
  <c r="T294" i="25"/>
  <c r="R294" i="25"/>
  <c r="Q294" i="25"/>
  <c r="P294" i="25"/>
  <c r="AI293" i="25"/>
  <c r="AH293" i="25"/>
  <c r="AG293" i="25"/>
  <c r="AF293" i="25"/>
  <c r="AE293" i="25"/>
  <c r="AD293" i="25"/>
  <c r="V293" i="25"/>
  <c r="U293" i="25"/>
  <c r="T293" i="25"/>
  <c r="S293" i="25"/>
  <c r="R293" i="25"/>
  <c r="Q293" i="25"/>
  <c r="P293" i="25"/>
  <c r="O293" i="25"/>
  <c r="AI292" i="25"/>
  <c r="AH292" i="25"/>
  <c r="AG292" i="25"/>
  <c r="AF292" i="25"/>
  <c r="AE292" i="25"/>
  <c r="AD292" i="25"/>
  <c r="V292" i="25"/>
  <c r="U292" i="25"/>
  <c r="T292" i="25"/>
  <c r="S292" i="25"/>
  <c r="R292" i="25"/>
  <c r="Q292" i="25"/>
  <c r="P292" i="25"/>
  <c r="O292" i="25"/>
  <c r="AI291" i="25"/>
  <c r="AH291" i="25"/>
  <c r="AG291" i="25"/>
  <c r="AF291" i="25"/>
  <c r="AE291" i="25"/>
  <c r="AD291" i="25"/>
  <c r="V291" i="25"/>
  <c r="U291" i="25"/>
  <c r="T291" i="25"/>
  <c r="S291" i="25"/>
  <c r="R291" i="25"/>
  <c r="Q291" i="25"/>
  <c r="P291" i="25"/>
  <c r="O291" i="25"/>
  <c r="AI290" i="25"/>
  <c r="AH290" i="25"/>
  <c r="AG290" i="25"/>
  <c r="AF290" i="25"/>
  <c r="AE290" i="25"/>
  <c r="AD290" i="25"/>
  <c r="V290" i="25"/>
  <c r="U290" i="25"/>
  <c r="T290" i="25"/>
  <c r="S290" i="25"/>
  <c r="R290" i="25"/>
  <c r="Q290" i="25"/>
  <c r="P290" i="25"/>
  <c r="O290" i="25"/>
  <c r="AI289" i="25"/>
  <c r="AH289" i="25"/>
  <c r="AG289" i="25"/>
  <c r="AF289" i="25"/>
  <c r="AE289" i="25"/>
  <c r="AD289" i="25"/>
  <c r="V289" i="25"/>
  <c r="U289" i="25"/>
  <c r="T289" i="25"/>
  <c r="S289" i="25"/>
  <c r="R289" i="25"/>
  <c r="Q289" i="25"/>
  <c r="P289" i="25"/>
  <c r="O289" i="25"/>
  <c r="AI288" i="25"/>
  <c r="AH288" i="25"/>
  <c r="AG288" i="25"/>
  <c r="AF288" i="25"/>
  <c r="AE288" i="25"/>
  <c r="AD288" i="25"/>
  <c r="V288" i="25"/>
  <c r="U288" i="25"/>
  <c r="T288" i="25"/>
  <c r="S288" i="25"/>
  <c r="R288" i="25"/>
  <c r="Q288" i="25"/>
  <c r="P288" i="25"/>
  <c r="O288" i="25"/>
  <c r="AI287" i="25"/>
  <c r="AH287" i="25"/>
  <c r="AG287" i="25"/>
  <c r="AF287" i="25"/>
  <c r="AE287" i="25"/>
  <c r="AD287" i="25"/>
  <c r="V287" i="25"/>
  <c r="U287" i="25"/>
  <c r="T287" i="25"/>
  <c r="S287" i="25"/>
  <c r="R287" i="25"/>
  <c r="Q287" i="25"/>
  <c r="P287" i="25"/>
  <c r="O287" i="25"/>
  <c r="AI286" i="25"/>
  <c r="AH286" i="25"/>
  <c r="AG286" i="25"/>
  <c r="AF286" i="25"/>
  <c r="AE286" i="25"/>
  <c r="AD286" i="25"/>
  <c r="V286" i="25"/>
  <c r="U286" i="25"/>
  <c r="T286" i="25"/>
  <c r="S286" i="25"/>
  <c r="R286" i="25"/>
  <c r="Q286" i="25"/>
  <c r="P286" i="25"/>
  <c r="O286" i="25"/>
  <c r="AI285" i="25"/>
  <c r="AH285" i="25"/>
  <c r="AG285" i="25"/>
  <c r="AF285" i="25"/>
  <c r="AE285" i="25"/>
  <c r="AD285" i="25"/>
  <c r="V285" i="25"/>
  <c r="U285" i="25"/>
  <c r="T285" i="25"/>
  <c r="S285" i="25"/>
  <c r="R285" i="25"/>
  <c r="Q285" i="25"/>
  <c r="P285" i="25"/>
  <c r="O285" i="25"/>
  <c r="AI284" i="25"/>
  <c r="AH284" i="25"/>
  <c r="AG284" i="25"/>
  <c r="AF284" i="25"/>
  <c r="AE284" i="25"/>
  <c r="AD284" i="25"/>
  <c r="V284" i="25"/>
  <c r="U284" i="25"/>
  <c r="T284" i="25"/>
  <c r="S284" i="25"/>
  <c r="R284" i="25"/>
  <c r="Q284" i="25"/>
  <c r="P284" i="25"/>
  <c r="AI283" i="25"/>
  <c r="AH283" i="25"/>
  <c r="AG283" i="25"/>
  <c r="AF283" i="25"/>
  <c r="AE283" i="25"/>
  <c r="AD283" i="25"/>
  <c r="V283" i="25"/>
  <c r="U283" i="25"/>
  <c r="T283" i="25"/>
  <c r="S283" i="25"/>
  <c r="R283" i="25"/>
  <c r="Q283" i="25"/>
  <c r="P283" i="25"/>
  <c r="AI282" i="25"/>
  <c r="AH282" i="25"/>
  <c r="AG282" i="25"/>
  <c r="AF282" i="25"/>
  <c r="AE282" i="25"/>
  <c r="AD282" i="25"/>
  <c r="V282" i="25"/>
  <c r="U282" i="25"/>
  <c r="T282" i="25"/>
  <c r="S282" i="25"/>
  <c r="R282" i="25"/>
  <c r="Q282" i="25"/>
  <c r="P282" i="25"/>
  <c r="O282" i="25"/>
  <c r="AI281" i="25"/>
  <c r="AH281" i="25"/>
  <c r="AG281" i="25"/>
  <c r="AF281" i="25"/>
  <c r="AE281" i="25"/>
  <c r="AD281" i="25"/>
  <c r="V281" i="25"/>
  <c r="U281" i="25"/>
  <c r="T281" i="25"/>
  <c r="S281" i="25"/>
  <c r="R281" i="25"/>
  <c r="Q281" i="25"/>
  <c r="P281" i="25"/>
  <c r="O281" i="25"/>
  <c r="AI280" i="25"/>
  <c r="AH280" i="25"/>
  <c r="AG280" i="25"/>
  <c r="AF280" i="25"/>
  <c r="AE280" i="25"/>
  <c r="AD280" i="25"/>
  <c r="V280" i="25"/>
  <c r="U280" i="25"/>
  <c r="T280" i="25"/>
  <c r="S280" i="25"/>
  <c r="R280" i="25"/>
  <c r="Q280" i="25"/>
  <c r="P280" i="25"/>
  <c r="O280" i="25"/>
  <c r="AI279" i="25"/>
  <c r="AH279" i="25"/>
  <c r="AG279" i="25"/>
  <c r="AF279" i="25"/>
  <c r="AE279" i="25"/>
  <c r="AD279" i="25"/>
  <c r="V279" i="25"/>
  <c r="U279" i="25"/>
  <c r="T279" i="25"/>
  <c r="S279" i="25"/>
  <c r="R279" i="25"/>
  <c r="Q279" i="25"/>
  <c r="P279" i="25"/>
  <c r="O279" i="25"/>
  <c r="AI278" i="25"/>
  <c r="AH278" i="25"/>
  <c r="AG278" i="25"/>
  <c r="AF278" i="25"/>
  <c r="AE278" i="25"/>
  <c r="AD278" i="25"/>
  <c r="V278" i="25"/>
  <c r="U278" i="25"/>
  <c r="T278" i="25"/>
  <c r="S278" i="25"/>
  <c r="R278" i="25"/>
  <c r="Q278" i="25"/>
  <c r="P278" i="25"/>
  <c r="O278" i="25"/>
  <c r="AI277" i="25"/>
  <c r="AH277" i="25"/>
  <c r="AG277" i="25"/>
  <c r="AF277" i="25"/>
  <c r="AE277" i="25"/>
  <c r="AD277" i="25"/>
  <c r="V277" i="25"/>
  <c r="U277" i="25"/>
  <c r="T277" i="25"/>
  <c r="S277" i="25"/>
  <c r="R277" i="25"/>
  <c r="Q277" i="25"/>
  <c r="P277" i="25"/>
  <c r="O277" i="25"/>
  <c r="AI276" i="25"/>
  <c r="AH276" i="25"/>
  <c r="AG276" i="25"/>
  <c r="AF276" i="25"/>
  <c r="AE276" i="25"/>
  <c r="AD276" i="25"/>
  <c r="V276" i="25"/>
  <c r="U276" i="25"/>
  <c r="T276" i="25"/>
  <c r="S276" i="25"/>
  <c r="R276" i="25"/>
  <c r="Q276" i="25"/>
  <c r="P276" i="25"/>
  <c r="AI275" i="25"/>
  <c r="AH275" i="25"/>
  <c r="AG275" i="25"/>
  <c r="AF275" i="25"/>
  <c r="AE275" i="25"/>
  <c r="AD275" i="25"/>
  <c r="V275" i="25"/>
  <c r="U275" i="25"/>
  <c r="T275" i="25"/>
  <c r="R275" i="25"/>
  <c r="Q275" i="25"/>
  <c r="P275" i="25"/>
  <c r="AI274" i="25"/>
  <c r="AH274" i="25"/>
  <c r="AG274" i="25"/>
  <c r="AF274" i="25"/>
  <c r="AE274" i="25"/>
  <c r="AD274" i="25"/>
  <c r="V274" i="25"/>
  <c r="U274" i="25"/>
  <c r="T274" i="25"/>
  <c r="S274" i="25"/>
  <c r="R274" i="25"/>
  <c r="Q274" i="25"/>
  <c r="P274" i="25"/>
  <c r="O274" i="25"/>
  <c r="AI273" i="25"/>
  <c r="AH273" i="25"/>
  <c r="AG273" i="25"/>
  <c r="AF273" i="25"/>
  <c r="AE273" i="25"/>
  <c r="AD273" i="25"/>
  <c r="V273" i="25"/>
  <c r="U273" i="25"/>
  <c r="T273" i="25"/>
  <c r="R273" i="25"/>
  <c r="Q273" i="25"/>
  <c r="P273" i="25"/>
  <c r="AI272" i="25"/>
  <c r="AH272" i="25"/>
  <c r="AG272" i="25"/>
  <c r="AF272" i="25"/>
  <c r="AE272" i="25"/>
  <c r="AD272" i="25"/>
  <c r="V272" i="25"/>
  <c r="U272" i="25"/>
  <c r="T272" i="25"/>
  <c r="S272" i="25"/>
  <c r="R272" i="25"/>
  <c r="Q272" i="25"/>
  <c r="P272" i="25"/>
  <c r="O272" i="25"/>
  <c r="AI271" i="25"/>
  <c r="AH271" i="25"/>
  <c r="AG271" i="25"/>
  <c r="AF271" i="25"/>
  <c r="AE271" i="25"/>
  <c r="AD271" i="25"/>
  <c r="V271" i="25"/>
  <c r="U271" i="25"/>
  <c r="T271" i="25"/>
  <c r="S271" i="25"/>
  <c r="R271" i="25"/>
  <c r="Q271" i="25"/>
  <c r="P271" i="25"/>
  <c r="O271" i="25"/>
  <c r="AI270" i="25"/>
  <c r="AH270" i="25"/>
  <c r="AG270" i="25"/>
  <c r="AF270" i="25"/>
  <c r="AE270" i="25"/>
  <c r="AD270" i="25"/>
  <c r="V270" i="25"/>
  <c r="U270" i="25"/>
  <c r="T270" i="25"/>
  <c r="R270" i="25"/>
  <c r="Q270" i="25"/>
  <c r="P270" i="25"/>
  <c r="AI269" i="25"/>
  <c r="AH269" i="25"/>
  <c r="AG269" i="25"/>
  <c r="AF269" i="25"/>
  <c r="AE269" i="25"/>
  <c r="AD269" i="25"/>
  <c r="V269" i="25"/>
  <c r="U269" i="25"/>
  <c r="T269" i="25"/>
  <c r="S269" i="25"/>
  <c r="R269" i="25"/>
  <c r="Q269" i="25"/>
  <c r="P269" i="25"/>
  <c r="AI268" i="25"/>
  <c r="AH268" i="25"/>
  <c r="AG268" i="25"/>
  <c r="AF268" i="25"/>
  <c r="AE268" i="25"/>
  <c r="AD268" i="25"/>
  <c r="V268" i="25"/>
  <c r="U268" i="25"/>
  <c r="T268" i="25"/>
  <c r="S268" i="25"/>
  <c r="R268" i="25"/>
  <c r="Q268" i="25"/>
  <c r="P268" i="25"/>
  <c r="O268" i="25"/>
  <c r="AI267" i="25"/>
  <c r="AH267" i="25"/>
  <c r="AG267" i="25"/>
  <c r="AF267" i="25"/>
  <c r="AE267" i="25"/>
  <c r="AD267" i="25"/>
  <c r="V267" i="25"/>
  <c r="U267" i="25"/>
  <c r="T267" i="25"/>
  <c r="S267" i="25"/>
  <c r="R267" i="25"/>
  <c r="Q267" i="25"/>
  <c r="P267" i="25"/>
  <c r="O267" i="25"/>
  <c r="AI266" i="25"/>
  <c r="AH266" i="25"/>
  <c r="AG266" i="25"/>
  <c r="AF266" i="25"/>
  <c r="AE266" i="25"/>
  <c r="AD266" i="25"/>
  <c r="V266" i="25"/>
  <c r="U266" i="25"/>
  <c r="T266" i="25"/>
  <c r="S266" i="25"/>
  <c r="R266" i="25"/>
  <c r="Q266" i="25"/>
  <c r="P266" i="25"/>
  <c r="O266" i="25"/>
  <c r="AI265" i="25"/>
  <c r="AH265" i="25"/>
  <c r="AG265" i="25"/>
  <c r="AF265" i="25"/>
  <c r="AE265" i="25"/>
  <c r="AD265" i="25"/>
  <c r="V265" i="25"/>
  <c r="U265" i="25"/>
  <c r="T265" i="25"/>
  <c r="S265" i="25"/>
  <c r="R265" i="25"/>
  <c r="Q265" i="25"/>
  <c r="P265" i="25"/>
  <c r="O265" i="25"/>
  <c r="AI264" i="25"/>
  <c r="AH264" i="25"/>
  <c r="AG264" i="25"/>
  <c r="AF264" i="25"/>
  <c r="AE264" i="25"/>
  <c r="AD264" i="25"/>
  <c r="V264" i="25"/>
  <c r="U264" i="25"/>
  <c r="T264" i="25"/>
  <c r="S264" i="25"/>
  <c r="R264" i="25"/>
  <c r="Q264" i="25"/>
  <c r="P264" i="25"/>
  <c r="O264" i="25"/>
  <c r="AI263" i="25"/>
  <c r="AH263" i="25"/>
  <c r="AG263" i="25"/>
  <c r="AF263" i="25"/>
  <c r="AE263" i="25"/>
  <c r="AD263" i="25"/>
  <c r="V263" i="25"/>
  <c r="U263" i="25"/>
  <c r="T263" i="25"/>
  <c r="S263" i="25"/>
  <c r="R263" i="25"/>
  <c r="Q263" i="25"/>
  <c r="P263" i="25"/>
  <c r="O263" i="25"/>
  <c r="AI262" i="25"/>
  <c r="AH262" i="25"/>
  <c r="AG262" i="25"/>
  <c r="AF262" i="25"/>
  <c r="AE262" i="25"/>
  <c r="AD262" i="25"/>
  <c r="V262" i="25"/>
  <c r="U262" i="25"/>
  <c r="T262" i="25"/>
  <c r="S262" i="25"/>
  <c r="R262" i="25"/>
  <c r="Q262" i="25"/>
  <c r="P262" i="25"/>
  <c r="AI261" i="25"/>
  <c r="AH261" i="25"/>
  <c r="AG261" i="25"/>
  <c r="AF261" i="25"/>
  <c r="AE261" i="25"/>
  <c r="AD261" i="25"/>
  <c r="V261" i="25"/>
  <c r="U261" i="25"/>
  <c r="T261" i="25"/>
  <c r="S261" i="25"/>
  <c r="R261" i="25"/>
  <c r="Q261" i="25"/>
  <c r="P261" i="25"/>
  <c r="O261" i="25"/>
  <c r="AI260" i="25"/>
  <c r="AH260" i="25"/>
  <c r="AG260" i="25"/>
  <c r="AF260" i="25"/>
  <c r="AE260" i="25"/>
  <c r="AD260" i="25"/>
  <c r="V260" i="25"/>
  <c r="U260" i="25"/>
  <c r="T260" i="25"/>
  <c r="S260" i="25"/>
  <c r="R260" i="25"/>
  <c r="Q260" i="25"/>
  <c r="P260" i="25"/>
  <c r="O260" i="25"/>
  <c r="AI259" i="25"/>
  <c r="AH259" i="25"/>
  <c r="AG259" i="25"/>
  <c r="AF259" i="25"/>
  <c r="AE259" i="25"/>
  <c r="AD259" i="25"/>
  <c r="V259" i="25"/>
  <c r="U259" i="25"/>
  <c r="T259" i="25"/>
  <c r="S259" i="25"/>
  <c r="R259" i="25"/>
  <c r="Q259" i="25"/>
  <c r="P259" i="25"/>
  <c r="O259" i="25"/>
  <c r="AI258" i="25"/>
  <c r="AH258" i="25"/>
  <c r="AG258" i="25"/>
  <c r="AF258" i="25"/>
  <c r="AE258" i="25"/>
  <c r="AD258" i="25"/>
  <c r="V258" i="25"/>
  <c r="U258" i="25"/>
  <c r="T258" i="25"/>
  <c r="R258" i="25"/>
  <c r="Q258" i="25"/>
  <c r="P258" i="25"/>
  <c r="AI257" i="25"/>
  <c r="AH257" i="25"/>
  <c r="AG257" i="25"/>
  <c r="AF257" i="25"/>
  <c r="AE257" i="25"/>
  <c r="AD257" i="25"/>
  <c r="V257" i="25"/>
  <c r="U257" i="25"/>
  <c r="T257" i="25"/>
  <c r="S257" i="25"/>
  <c r="R257" i="25"/>
  <c r="Q257" i="25"/>
  <c r="P257" i="25"/>
  <c r="O257" i="25"/>
  <c r="AI256" i="25"/>
  <c r="AH256" i="25"/>
  <c r="AG256" i="25"/>
  <c r="AF256" i="25"/>
  <c r="AE256" i="25"/>
  <c r="AD256" i="25"/>
  <c r="V256" i="25"/>
  <c r="U256" i="25"/>
  <c r="T256" i="25"/>
  <c r="R256" i="25"/>
  <c r="Q256" i="25"/>
  <c r="P256" i="25"/>
  <c r="AI255" i="25"/>
  <c r="AH255" i="25"/>
  <c r="AG255" i="25"/>
  <c r="AF255" i="25"/>
  <c r="AE255" i="25"/>
  <c r="AD255" i="25"/>
  <c r="V255" i="25"/>
  <c r="U255" i="25"/>
  <c r="T255" i="25"/>
  <c r="S255" i="25"/>
  <c r="R255" i="25"/>
  <c r="Q255" i="25"/>
  <c r="P255" i="25"/>
  <c r="O255" i="25"/>
  <c r="AI254" i="25"/>
  <c r="AH254" i="25"/>
  <c r="AG254" i="25"/>
  <c r="AF254" i="25"/>
  <c r="AE254" i="25"/>
  <c r="AD254" i="25"/>
  <c r="V254" i="25"/>
  <c r="U254" i="25"/>
  <c r="T254" i="25"/>
  <c r="S254" i="25"/>
  <c r="R254" i="25"/>
  <c r="Q254" i="25"/>
  <c r="P254" i="25"/>
  <c r="O254" i="25"/>
  <c r="AI253" i="25"/>
  <c r="AH253" i="25"/>
  <c r="AG253" i="25"/>
  <c r="AF253" i="25"/>
  <c r="AE253" i="25"/>
  <c r="AD253" i="25"/>
  <c r="V253" i="25"/>
  <c r="U253" i="25"/>
  <c r="T253" i="25"/>
  <c r="S253" i="25"/>
  <c r="R253" i="25"/>
  <c r="Q253" i="25"/>
  <c r="P253" i="25"/>
  <c r="O253" i="25"/>
  <c r="AI252" i="25"/>
  <c r="AH252" i="25"/>
  <c r="AG252" i="25"/>
  <c r="AF252" i="25"/>
  <c r="AE252" i="25"/>
  <c r="AD252" i="25"/>
  <c r="V252" i="25"/>
  <c r="U252" i="25"/>
  <c r="T252" i="25"/>
  <c r="S252" i="25"/>
  <c r="R252" i="25"/>
  <c r="Q252" i="25"/>
  <c r="P252" i="25"/>
  <c r="O252" i="25"/>
  <c r="AI251" i="25"/>
  <c r="AH251" i="25"/>
  <c r="AG251" i="25"/>
  <c r="AF251" i="25"/>
  <c r="AE251" i="25"/>
  <c r="AD251" i="25"/>
  <c r="V251" i="25"/>
  <c r="U251" i="25"/>
  <c r="T251" i="25"/>
  <c r="S251" i="25"/>
  <c r="R251" i="25"/>
  <c r="Q251" i="25"/>
  <c r="P251" i="25"/>
  <c r="O251" i="25"/>
  <c r="AI250" i="25"/>
  <c r="AH250" i="25"/>
  <c r="AG250" i="25"/>
  <c r="AF250" i="25"/>
  <c r="AE250" i="25"/>
  <c r="AD250" i="25"/>
  <c r="V250" i="25"/>
  <c r="U250" i="25"/>
  <c r="T250" i="25"/>
  <c r="S250" i="25"/>
  <c r="R250" i="25"/>
  <c r="Q250" i="25"/>
  <c r="P250" i="25"/>
  <c r="O250" i="25"/>
  <c r="AI249" i="25"/>
  <c r="AH249" i="25"/>
  <c r="AG249" i="25"/>
  <c r="AF249" i="25"/>
  <c r="AE249" i="25"/>
  <c r="AD249" i="25"/>
  <c r="V249" i="25"/>
  <c r="U249" i="25"/>
  <c r="T249" i="25"/>
  <c r="S249" i="25"/>
  <c r="R249" i="25"/>
  <c r="Q249" i="25"/>
  <c r="P249" i="25"/>
  <c r="O249" i="25"/>
  <c r="AI248" i="25"/>
  <c r="AH248" i="25"/>
  <c r="AG248" i="25"/>
  <c r="AF248" i="25"/>
  <c r="AE248" i="25"/>
  <c r="AD248" i="25"/>
  <c r="V248" i="25"/>
  <c r="U248" i="25"/>
  <c r="T248" i="25"/>
  <c r="S248" i="25"/>
  <c r="R248" i="25"/>
  <c r="Q248" i="25"/>
  <c r="P248" i="25"/>
  <c r="O248" i="25"/>
  <c r="AI247" i="25"/>
  <c r="AH247" i="25"/>
  <c r="AG247" i="25"/>
  <c r="AF247" i="25"/>
  <c r="AE247" i="25"/>
  <c r="AD247" i="25"/>
  <c r="V247" i="25"/>
  <c r="U247" i="25"/>
  <c r="T247" i="25"/>
  <c r="S247" i="25"/>
  <c r="R247" i="25"/>
  <c r="Q247" i="25"/>
  <c r="P247" i="25"/>
  <c r="O247" i="25"/>
  <c r="AI246" i="25"/>
  <c r="AH246" i="25"/>
  <c r="AG246" i="25"/>
  <c r="AF246" i="25"/>
  <c r="AE246" i="25"/>
  <c r="AD246" i="25"/>
  <c r="V246" i="25"/>
  <c r="U246" i="25"/>
  <c r="T246" i="25"/>
  <c r="S246" i="25"/>
  <c r="R246" i="25"/>
  <c r="Q246" i="25"/>
  <c r="P246" i="25"/>
  <c r="O246" i="25"/>
  <c r="AI245" i="25"/>
  <c r="AH245" i="25"/>
  <c r="AG245" i="25"/>
  <c r="AF245" i="25"/>
  <c r="AE245" i="25"/>
  <c r="AD245" i="25"/>
  <c r="V245" i="25"/>
  <c r="U245" i="25"/>
  <c r="T245" i="25"/>
  <c r="S245" i="25"/>
  <c r="R245" i="25"/>
  <c r="Q245" i="25"/>
  <c r="P245" i="25"/>
  <c r="AI244" i="25"/>
  <c r="AH244" i="25"/>
  <c r="AG244" i="25"/>
  <c r="AF244" i="25"/>
  <c r="AE244" i="25"/>
  <c r="AD244" i="25"/>
  <c r="V244" i="25"/>
  <c r="U244" i="25"/>
  <c r="T244" i="25"/>
  <c r="S244" i="25"/>
  <c r="R244" i="25"/>
  <c r="Q244" i="25"/>
  <c r="P244" i="25"/>
  <c r="O244" i="25"/>
  <c r="AI243" i="25"/>
  <c r="AH243" i="25"/>
  <c r="AG243" i="25"/>
  <c r="AF243" i="25"/>
  <c r="AE243" i="25"/>
  <c r="AD243" i="25"/>
  <c r="V243" i="25"/>
  <c r="U243" i="25"/>
  <c r="T243" i="25"/>
  <c r="S243" i="25"/>
  <c r="R243" i="25"/>
  <c r="Q243" i="25"/>
  <c r="P243" i="25"/>
  <c r="O243" i="25"/>
  <c r="AI242" i="25"/>
  <c r="AH242" i="25"/>
  <c r="AG242" i="25"/>
  <c r="AF242" i="25"/>
  <c r="AE242" i="25"/>
  <c r="AD242" i="25"/>
  <c r="V242" i="25"/>
  <c r="U242" i="25"/>
  <c r="T242" i="25"/>
  <c r="S242" i="25"/>
  <c r="R242" i="25"/>
  <c r="Q242" i="25"/>
  <c r="P242" i="25"/>
  <c r="O242" i="25"/>
  <c r="AI241" i="25"/>
  <c r="AH241" i="25"/>
  <c r="AG241" i="25"/>
  <c r="AF241" i="25"/>
  <c r="AE241" i="25"/>
  <c r="AD241" i="25"/>
  <c r="V241" i="25"/>
  <c r="U241" i="25"/>
  <c r="T241" i="25"/>
  <c r="S241" i="25"/>
  <c r="R241" i="25"/>
  <c r="Q241" i="25"/>
  <c r="P241" i="25"/>
  <c r="O241" i="25"/>
  <c r="AI240" i="25"/>
  <c r="AH240" i="25"/>
  <c r="AG240" i="25"/>
  <c r="AF240" i="25"/>
  <c r="AE240" i="25"/>
  <c r="AD240" i="25"/>
  <c r="V240" i="25"/>
  <c r="U240" i="25"/>
  <c r="T240" i="25"/>
  <c r="R240" i="25"/>
  <c r="Q240" i="25"/>
  <c r="P240" i="25"/>
  <c r="AI239" i="25"/>
  <c r="AH239" i="25"/>
  <c r="AG239" i="25"/>
  <c r="AF239" i="25"/>
  <c r="AE239" i="25"/>
  <c r="AD239" i="25"/>
  <c r="V239" i="25"/>
  <c r="U239" i="25"/>
  <c r="T239" i="25"/>
  <c r="S239" i="25"/>
  <c r="R239" i="25"/>
  <c r="Q239" i="25"/>
  <c r="P239" i="25"/>
  <c r="O239" i="25"/>
  <c r="AI238" i="25"/>
  <c r="AH238" i="25"/>
  <c r="AG238" i="25"/>
  <c r="AF238" i="25"/>
  <c r="AE238" i="25"/>
  <c r="AD238" i="25"/>
  <c r="V238" i="25"/>
  <c r="U238" i="25"/>
  <c r="T238" i="25"/>
  <c r="S238" i="25"/>
  <c r="R238" i="25"/>
  <c r="Q238" i="25"/>
  <c r="P238" i="25"/>
  <c r="O238" i="25"/>
  <c r="AI237" i="25"/>
  <c r="AH237" i="25"/>
  <c r="AG237" i="25"/>
  <c r="AF237" i="25"/>
  <c r="AE237" i="25"/>
  <c r="AD237" i="25"/>
  <c r="V237" i="25"/>
  <c r="U237" i="25"/>
  <c r="T237" i="25"/>
  <c r="S237" i="25"/>
  <c r="R237" i="25"/>
  <c r="Q237" i="25"/>
  <c r="P237" i="25"/>
  <c r="O237" i="25"/>
  <c r="AI236" i="25"/>
  <c r="AH236" i="25"/>
  <c r="AG236" i="25"/>
  <c r="AF236" i="25"/>
  <c r="AE236" i="25"/>
  <c r="AD236" i="25"/>
  <c r="V236" i="25"/>
  <c r="U236" i="25"/>
  <c r="T236" i="25"/>
  <c r="S236" i="25"/>
  <c r="R236" i="25"/>
  <c r="Q236" i="25"/>
  <c r="P236" i="25"/>
  <c r="O236" i="25"/>
  <c r="AI235" i="25"/>
  <c r="AH235" i="25"/>
  <c r="AG235" i="25"/>
  <c r="AF235" i="25"/>
  <c r="AE235" i="25"/>
  <c r="AD235" i="25"/>
  <c r="V235" i="25"/>
  <c r="U235" i="25"/>
  <c r="T235" i="25"/>
  <c r="S235" i="25"/>
  <c r="R235" i="25"/>
  <c r="Q235" i="25"/>
  <c r="P235" i="25"/>
  <c r="O235" i="25"/>
  <c r="AI234" i="25"/>
  <c r="AH234" i="25"/>
  <c r="AG234" i="25"/>
  <c r="AF234" i="25"/>
  <c r="AE234" i="25"/>
  <c r="AD234" i="25"/>
  <c r="V234" i="25"/>
  <c r="U234" i="25"/>
  <c r="T234" i="25"/>
  <c r="S234" i="25"/>
  <c r="R234" i="25"/>
  <c r="Q234" i="25"/>
  <c r="P234" i="25"/>
  <c r="O234" i="25"/>
  <c r="AI233" i="25"/>
  <c r="AH233" i="25"/>
  <c r="AG233" i="25"/>
  <c r="AF233" i="25"/>
  <c r="AE233" i="25"/>
  <c r="AD233" i="25"/>
  <c r="V233" i="25"/>
  <c r="U233" i="25"/>
  <c r="T233" i="25"/>
  <c r="S233" i="25"/>
  <c r="R233" i="25"/>
  <c r="Q233" i="25"/>
  <c r="P233" i="25"/>
  <c r="O233" i="25"/>
  <c r="AI232" i="25"/>
  <c r="AH232" i="25"/>
  <c r="AG232" i="25"/>
  <c r="AF232" i="25"/>
  <c r="AE232" i="25"/>
  <c r="AD232" i="25"/>
  <c r="V232" i="25"/>
  <c r="U232" i="25"/>
  <c r="T232" i="25"/>
  <c r="S232" i="25"/>
  <c r="R232" i="25"/>
  <c r="Q232" i="25"/>
  <c r="P232" i="25"/>
  <c r="O232" i="25"/>
  <c r="AI231" i="25"/>
  <c r="AH231" i="25"/>
  <c r="AG231" i="25"/>
  <c r="AF231" i="25"/>
  <c r="AE231" i="25"/>
  <c r="AD231" i="25"/>
  <c r="V231" i="25"/>
  <c r="U231" i="25"/>
  <c r="T231" i="25"/>
  <c r="S231" i="25"/>
  <c r="R231" i="25"/>
  <c r="Q231" i="25"/>
  <c r="P231" i="25"/>
  <c r="O231" i="25"/>
  <c r="AI230" i="25"/>
  <c r="AH230" i="25"/>
  <c r="AG230" i="25"/>
  <c r="AF230" i="25"/>
  <c r="AE230" i="25"/>
  <c r="AD230" i="25"/>
  <c r="V230" i="25"/>
  <c r="U230" i="25"/>
  <c r="T230" i="25"/>
  <c r="S230" i="25"/>
  <c r="R230" i="25"/>
  <c r="Q230" i="25"/>
  <c r="P230" i="25"/>
  <c r="O230" i="25"/>
  <c r="AI229" i="25"/>
  <c r="AH229" i="25"/>
  <c r="AG229" i="25"/>
  <c r="AF229" i="25"/>
  <c r="AE229" i="25"/>
  <c r="AD229" i="25"/>
  <c r="V229" i="25"/>
  <c r="U229" i="25"/>
  <c r="T229" i="25"/>
  <c r="S229" i="25"/>
  <c r="R229" i="25"/>
  <c r="Q229" i="25"/>
  <c r="P229" i="25"/>
  <c r="O229" i="25"/>
  <c r="AI228" i="25"/>
  <c r="AH228" i="25"/>
  <c r="AG228" i="25"/>
  <c r="AF228" i="25"/>
  <c r="AE228" i="25"/>
  <c r="AD228" i="25"/>
  <c r="V228" i="25"/>
  <c r="U228" i="25"/>
  <c r="T228" i="25"/>
  <c r="S228" i="25"/>
  <c r="R228" i="25"/>
  <c r="Q228" i="25"/>
  <c r="P228" i="25"/>
  <c r="O228" i="25"/>
  <c r="AI227" i="25"/>
  <c r="AH227" i="25"/>
  <c r="AG227" i="25"/>
  <c r="AF227" i="25"/>
  <c r="AE227" i="25"/>
  <c r="AD227" i="25"/>
  <c r="V227" i="25"/>
  <c r="U227" i="25"/>
  <c r="T227" i="25"/>
  <c r="S227" i="25"/>
  <c r="R227" i="25"/>
  <c r="Q227" i="25"/>
  <c r="P227" i="25"/>
  <c r="O227" i="25"/>
  <c r="AI226" i="25"/>
  <c r="AH226" i="25"/>
  <c r="AG226" i="25"/>
  <c r="AF226" i="25"/>
  <c r="AE226" i="25"/>
  <c r="AD226" i="25"/>
  <c r="V226" i="25"/>
  <c r="U226" i="25"/>
  <c r="T226" i="25"/>
  <c r="S226" i="25"/>
  <c r="R226" i="25"/>
  <c r="Q226" i="25"/>
  <c r="P226" i="25"/>
  <c r="O226" i="25"/>
  <c r="AI225" i="25"/>
  <c r="AH225" i="25"/>
  <c r="AG225" i="25"/>
  <c r="AF225" i="25"/>
  <c r="AE225" i="25"/>
  <c r="AD225" i="25"/>
  <c r="V225" i="25"/>
  <c r="U225" i="25"/>
  <c r="T225" i="25"/>
  <c r="S225" i="25"/>
  <c r="R225" i="25"/>
  <c r="Q225" i="25"/>
  <c r="P225" i="25"/>
  <c r="O225" i="25"/>
  <c r="AI224" i="25"/>
  <c r="AH224" i="25"/>
  <c r="AG224" i="25"/>
  <c r="AF224" i="25"/>
  <c r="AE224" i="25"/>
  <c r="AD224" i="25"/>
  <c r="V224" i="25"/>
  <c r="U224" i="25"/>
  <c r="T224" i="25"/>
  <c r="S224" i="25"/>
  <c r="R224" i="25"/>
  <c r="Q224" i="25"/>
  <c r="P224" i="25"/>
  <c r="O224" i="25"/>
  <c r="AI223" i="25"/>
  <c r="AH223" i="25"/>
  <c r="AG223" i="25"/>
  <c r="AF223" i="25"/>
  <c r="AE223" i="25"/>
  <c r="AD223" i="25"/>
  <c r="V223" i="25"/>
  <c r="U223" i="25"/>
  <c r="T223" i="25"/>
  <c r="S223" i="25"/>
  <c r="R223" i="25"/>
  <c r="Q223" i="25"/>
  <c r="P223" i="25"/>
  <c r="O223" i="25"/>
  <c r="AI222" i="25"/>
  <c r="AH222" i="25"/>
  <c r="AG222" i="25"/>
  <c r="AF222" i="25"/>
  <c r="AE222" i="25"/>
  <c r="AD222" i="25"/>
  <c r="V222" i="25"/>
  <c r="U222" i="25"/>
  <c r="T222" i="25"/>
  <c r="S222" i="25"/>
  <c r="R222" i="25"/>
  <c r="Q222" i="25"/>
  <c r="P222" i="25"/>
  <c r="O222" i="25"/>
  <c r="AI221" i="25"/>
  <c r="AH221" i="25"/>
  <c r="AG221" i="25"/>
  <c r="AF221" i="25"/>
  <c r="AE221" i="25"/>
  <c r="AD221" i="25"/>
  <c r="V221" i="25"/>
  <c r="U221" i="25"/>
  <c r="T221" i="25"/>
  <c r="S221" i="25"/>
  <c r="R221" i="25"/>
  <c r="Q221" i="25"/>
  <c r="P221" i="25"/>
  <c r="O221" i="25"/>
  <c r="AI220" i="25"/>
  <c r="AH220" i="25"/>
  <c r="AG220" i="25"/>
  <c r="AF220" i="25"/>
  <c r="AE220" i="25"/>
  <c r="AD220" i="25"/>
  <c r="V220" i="25"/>
  <c r="U220" i="25"/>
  <c r="T220" i="25"/>
  <c r="S220" i="25"/>
  <c r="R220" i="25"/>
  <c r="Q220" i="25"/>
  <c r="P220" i="25"/>
  <c r="O220" i="25"/>
  <c r="AI219" i="25"/>
  <c r="AH219" i="25"/>
  <c r="AG219" i="25"/>
  <c r="AF219" i="25"/>
  <c r="AE219" i="25"/>
  <c r="AD219" i="25"/>
  <c r="V219" i="25"/>
  <c r="U219" i="25"/>
  <c r="T219" i="25"/>
  <c r="S219" i="25"/>
  <c r="R219" i="25"/>
  <c r="Q219" i="25"/>
  <c r="P219" i="25"/>
  <c r="O219" i="25"/>
  <c r="AI218" i="25"/>
  <c r="AH218" i="25"/>
  <c r="AG218" i="25"/>
  <c r="AF218" i="25"/>
  <c r="AE218" i="25"/>
  <c r="AD218" i="25"/>
  <c r="V218" i="25"/>
  <c r="U218" i="25"/>
  <c r="T218" i="25"/>
  <c r="S218" i="25"/>
  <c r="R218" i="25"/>
  <c r="Q218" i="25"/>
  <c r="P218" i="25"/>
  <c r="O218" i="25"/>
  <c r="AI217" i="25"/>
  <c r="AH217" i="25"/>
  <c r="AG217" i="25"/>
  <c r="AF217" i="25"/>
  <c r="AE217" i="25"/>
  <c r="AD217" i="25"/>
  <c r="V217" i="25"/>
  <c r="U217" i="25"/>
  <c r="T217" i="25"/>
  <c r="S217" i="25"/>
  <c r="R217" i="25"/>
  <c r="Q217" i="25"/>
  <c r="P217" i="25"/>
  <c r="O217" i="25"/>
  <c r="AI216" i="25"/>
  <c r="AH216" i="25"/>
  <c r="AG216" i="25"/>
  <c r="AF216" i="25"/>
  <c r="AE216" i="25"/>
  <c r="AD216" i="25"/>
  <c r="V216" i="25"/>
  <c r="U216" i="25"/>
  <c r="T216" i="25"/>
  <c r="S216" i="25"/>
  <c r="R216" i="25"/>
  <c r="Q216" i="25"/>
  <c r="P216" i="25"/>
  <c r="O216" i="25"/>
  <c r="AI215" i="25"/>
  <c r="AH215" i="25"/>
  <c r="AG215" i="25"/>
  <c r="AF215" i="25"/>
  <c r="AE215" i="25"/>
  <c r="AD215" i="25"/>
  <c r="V215" i="25"/>
  <c r="U215" i="25"/>
  <c r="T215" i="25"/>
  <c r="S215" i="25"/>
  <c r="R215" i="25"/>
  <c r="Q215" i="25"/>
  <c r="P215" i="25"/>
  <c r="O215" i="25"/>
  <c r="AI214" i="25"/>
  <c r="AH214" i="25"/>
  <c r="AG214" i="25"/>
  <c r="AF214" i="25"/>
  <c r="AE214" i="25"/>
  <c r="AD214" i="25"/>
  <c r="V214" i="25"/>
  <c r="U214" i="25"/>
  <c r="T214" i="25"/>
  <c r="S214" i="25"/>
  <c r="R214" i="25"/>
  <c r="Q214" i="25"/>
  <c r="P214" i="25"/>
  <c r="O214" i="25"/>
  <c r="AI213" i="25"/>
  <c r="AH213" i="25"/>
  <c r="AG213" i="25"/>
  <c r="AF213" i="25"/>
  <c r="AE213" i="25"/>
  <c r="AD213" i="25"/>
  <c r="V213" i="25"/>
  <c r="U213" i="25"/>
  <c r="T213" i="25"/>
  <c r="S213" i="25"/>
  <c r="R213" i="25"/>
  <c r="Q213" i="25"/>
  <c r="P213" i="25"/>
  <c r="O213" i="25"/>
  <c r="AI212" i="25"/>
  <c r="AH212" i="25"/>
  <c r="AG212" i="25"/>
  <c r="AF212" i="25"/>
  <c r="AE212" i="25"/>
  <c r="AD212" i="25"/>
  <c r="V212" i="25"/>
  <c r="U212" i="25"/>
  <c r="T212" i="25"/>
  <c r="S212" i="25"/>
  <c r="R212" i="25"/>
  <c r="Q212" i="25"/>
  <c r="P212" i="25"/>
  <c r="O212" i="25"/>
  <c r="AI211" i="25"/>
  <c r="AH211" i="25"/>
  <c r="AG211" i="25"/>
  <c r="AF211" i="25"/>
  <c r="AE211" i="25"/>
  <c r="AD211" i="25"/>
  <c r="V211" i="25"/>
  <c r="U211" i="25"/>
  <c r="T211" i="25"/>
  <c r="S211" i="25"/>
  <c r="R211" i="25"/>
  <c r="Q211" i="25"/>
  <c r="P211" i="25"/>
  <c r="O211" i="25"/>
  <c r="AI210" i="25"/>
  <c r="AH210" i="25"/>
  <c r="AG210" i="25"/>
  <c r="AF210" i="25"/>
  <c r="AE210" i="25"/>
  <c r="AD210" i="25"/>
  <c r="V210" i="25"/>
  <c r="U210" i="25"/>
  <c r="T210" i="25"/>
  <c r="S210" i="25"/>
  <c r="R210" i="25"/>
  <c r="Q210" i="25"/>
  <c r="P210" i="25"/>
  <c r="O210" i="25"/>
  <c r="AI209" i="25"/>
  <c r="AH209" i="25"/>
  <c r="AG209" i="25"/>
  <c r="AF209" i="25"/>
  <c r="AE209" i="25"/>
  <c r="AD209" i="25"/>
  <c r="V209" i="25"/>
  <c r="U209" i="25"/>
  <c r="T209" i="25"/>
  <c r="S209" i="25"/>
  <c r="R209" i="25"/>
  <c r="Q209" i="25"/>
  <c r="P209" i="25"/>
  <c r="AI208" i="25"/>
  <c r="AH208" i="25"/>
  <c r="AG208" i="25"/>
  <c r="AF208" i="25"/>
  <c r="AE208" i="25"/>
  <c r="AD208" i="25"/>
  <c r="V208" i="25"/>
  <c r="U208" i="25"/>
  <c r="T208" i="25"/>
  <c r="R208" i="25"/>
  <c r="Q208" i="25"/>
  <c r="P208" i="25"/>
  <c r="AI207" i="25"/>
  <c r="AH207" i="25"/>
  <c r="AG207" i="25"/>
  <c r="AF207" i="25"/>
  <c r="AE207" i="25"/>
  <c r="AD207" i="25"/>
  <c r="V207" i="25"/>
  <c r="U207" i="25"/>
  <c r="T207" i="25"/>
  <c r="R207" i="25"/>
  <c r="Q207" i="25"/>
  <c r="P207" i="25"/>
  <c r="AI206" i="25"/>
  <c r="AH206" i="25"/>
  <c r="AG206" i="25"/>
  <c r="AF206" i="25"/>
  <c r="AE206" i="25"/>
  <c r="AD206" i="25"/>
  <c r="V206" i="25"/>
  <c r="U206" i="25"/>
  <c r="T206" i="25"/>
  <c r="S206" i="25"/>
  <c r="R206" i="25"/>
  <c r="Q206" i="25"/>
  <c r="P206" i="25"/>
  <c r="O206" i="25"/>
  <c r="AI205" i="25"/>
  <c r="AH205" i="25"/>
  <c r="AG205" i="25"/>
  <c r="AF205" i="25"/>
  <c r="AE205" i="25"/>
  <c r="AD205" i="25"/>
  <c r="V205" i="25"/>
  <c r="U205" i="25"/>
  <c r="T205" i="25"/>
  <c r="S205" i="25"/>
  <c r="R205" i="25"/>
  <c r="Q205" i="25"/>
  <c r="P205" i="25"/>
  <c r="O205" i="25"/>
  <c r="AI204" i="25"/>
  <c r="AH204" i="25"/>
  <c r="AG204" i="25"/>
  <c r="AF204" i="25"/>
  <c r="AE204" i="25"/>
  <c r="AD204" i="25"/>
  <c r="V204" i="25"/>
  <c r="U204" i="25"/>
  <c r="T204" i="25"/>
  <c r="S204" i="25"/>
  <c r="R204" i="25"/>
  <c r="Q204" i="25"/>
  <c r="P204" i="25"/>
  <c r="O204" i="25"/>
  <c r="AI203" i="25"/>
  <c r="AH203" i="25"/>
  <c r="AG203" i="25"/>
  <c r="AF203" i="25"/>
  <c r="AE203" i="25"/>
  <c r="AD203" i="25"/>
  <c r="V203" i="25"/>
  <c r="U203" i="25"/>
  <c r="T203" i="25"/>
  <c r="S203" i="25"/>
  <c r="R203" i="25"/>
  <c r="Q203" i="25"/>
  <c r="P203" i="25"/>
  <c r="O203" i="25"/>
  <c r="AI202" i="25"/>
  <c r="AH202" i="25"/>
  <c r="AG202" i="25"/>
  <c r="AF202" i="25"/>
  <c r="AE202" i="25"/>
  <c r="AD202" i="25"/>
  <c r="V202" i="25"/>
  <c r="U202" i="25"/>
  <c r="T202" i="25"/>
  <c r="S202" i="25"/>
  <c r="R202" i="25"/>
  <c r="Q202" i="25"/>
  <c r="P202" i="25"/>
  <c r="O202" i="25"/>
  <c r="AI201" i="25"/>
  <c r="AH201" i="25"/>
  <c r="AG201" i="25"/>
  <c r="AF201" i="25"/>
  <c r="AE201" i="25"/>
  <c r="AD201" i="25"/>
  <c r="V201" i="25"/>
  <c r="U201" i="25"/>
  <c r="T201" i="25"/>
  <c r="S201" i="25"/>
  <c r="R201" i="25"/>
  <c r="Q201" i="25"/>
  <c r="P201" i="25"/>
  <c r="O201" i="25"/>
  <c r="AI200" i="25"/>
  <c r="AH200" i="25"/>
  <c r="AG200" i="25"/>
  <c r="AF200" i="25"/>
  <c r="AE200" i="25"/>
  <c r="AD200" i="25"/>
  <c r="V200" i="25"/>
  <c r="U200" i="25"/>
  <c r="T200" i="25"/>
  <c r="S200" i="25"/>
  <c r="R200" i="25"/>
  <c r="Q200" i="25"/>
  <c r="P200" i="25"/>
  <c r="AI199" i="25"/>
  <c r="AH199" i="25"/>
  <c r="AG199" i="25"/>
  <c r="AF199" i="25"/>
  <c r="AE199" i="25"/>
  <c r="AD199" i="25"/>
  <c r="V199" i="25"/>
  <c r="U199" i="25"/>
  <c r="T199" i="25"/>
  <c r="S199" i="25"/>
  <c r="R199" i="25"/>
  <c r="Q199" i="25"/>
  <c r="P199" i="25"/>
  <c r="O199" i="25"/>
  <c r="AI198" i="25"/>
  <c r="AH198" i="25"/>
  <c r="AG198" i="25"/>
  <c r="AF198" i="25"/>
  <c r="AE198" i="25"/>
  <c r="AD198" i="25"/>
  <c r="V198" i="25"/>
  <c r="U198" i="25"/>
  <c r="T198" i="25"/>
  <c r="S198" i="25"/>
  <c r="R198" i="25"/>
  <c r="Q198" i="25"/>
  <c r="P198" i="25"/>
  <c r="O198" i="25"/>
  <c r="AI197" i="25"/>
  <c r="AH197" i="25"/>
  <c r="AG197" i="25"/>
  <c r="AF197" i="25"/>
  <c r="AE197" i="25"/>
  <c r="AD197" i="25"/>
  <c r="V197" i="25"/>
  <c r="U197" i="25"/>
  <c r="T197" i="25"/>
  <c r="S197" i="25"/>
  <c r="R197" i="25"/>
  <c r="Q197" i="25"/>
  <c r="P197" i="25"/>
  <c r="O197" i="25"/>
  <c r="AI196" i="25"/>
  <c r="AH196" i="25"/>
  <c r="AG196" i="25"/>
  <c r="AF196" i="25"/>
  <c r="AE196" i="25"/>
  <c r="AD196" i="25"/>
  <c r="V196" i="25"/>
  <c r="U196" i="25"/>
  <c r="T196" i="25"/>
  <c r="R196" i="25"/>
  <c r="Q196" i="25"/>
  <c r="P196" i="25"/>
  <c r="AI195" i="25"/>
  <c r="AH195" i="25"/>
  <c r="AG195" i="25"/>
  <c r="AF195" i="25"/>
  <c r="AE195" i="25"/>
  <c r="AD195" i="25"/>
  <c r="V195" i="25"/>
  <c r="U195" i="25"/>
  <c r="T195" i="25"/>
  <c r="R195" i="25"/>
  <c r="Q195" i="25"/>
  <c r="P195" i="25"/>
  <c r="AI194" i="25"/>
  <c r="AH194" i="25"/>
  <c r="AG194" i="25"/>
  <c r="AF194" i="25"/>
  <c r="AE194" i="25"/>
  <c r="AD194" i="25"/>
  <c r="V194" i="25"/>
  <c r="U194" i="25"/>
  <c r="T194" i="25"/>
  <c r="S194" i="25"/>
  <c r="R194" i="25"/>
  <c r="Q194" i="25"/>
  <c r="P194" i="25"/>
  <c r="O194" i="25"/>
  <c r="AI193" i="25"/>
  <c r="AH193" i="25"/>
  <c r="AG193" i="25"/>
  <c r="AF193" i="25"/>
  <c r="AE193" i="25"/>
  <c r="AD193" i="25"/>
  <c r="V193" i="25"/>
  <c r="U193" i="25"/>
  <c r="T193" i="25"/>
  <c r="S193" i="25"/>
  <c r="R193" i="25"/>
  <c r="Q193" i="25"/>
  <c r="P193" i="25"/>
  <c r="AI192" i="25"/>
  <c r="AH192" i="25"/>
  <c r="AG192" i="25"/>
  <c r="AF192" i="25"/>
  <c r="AE192" i="25"/>
  <c r="AD192" i="25"/>
  <c r="V192" i="25"/>
  <c r="U192" i="25"/>
  <c r="T192" i="25"/>
  <c r="S192" i="25"/>
  <c r="R192" i="25"/>
  <c r="Q192" i="25"/>
  <c r="P192" i="25"/>
  <c r="O192" i="25"/>
  <c r="AI191" i="25"/>
  <c r="AH191" i="25"/>
  <c r="AG191" i="25"/>
  <c r="AF191" i="25"/>
  <c r="AE191" i="25"/>
  <c r="AD191" i="25"/>
  <c r="V191" i="25"/>
  <c r="U191" i="25"/>
  <c r="T191" i="25"/>
  <c r="S191" i="25"/>
  <c r="R191" i="25"/>
  <c r="Q191" i="25"/>
  <c r="P191" i="25"/>
  <c r="O191" i="25"/>
  <c r="AI190" i="25"/>
  <c r="AH190" i="25"/>
  <c r="AG190" i="25"/>
  <c r="AF190" i="25"/>
  <c r="AE190" i="25"/>
  <c r="AD190" i="25"/>
  <c r="V190" i="25"/>
  <c r="U190" i="25"/>
  <c r="T190" i="25"/>
  <c r="S190" i="25"/>
  <c r="R190" i="25"/>
  <c r="Q190" i="25"/>
  <c r="P190" i="25"/>
  <c r="O190" i="25"/>
  <c r="AI189" i="25"/>
  <c r="AH189" i="25"/>
  <c r="AG189" i="25"/>
  <c r="AF189" i="25"/>
  <c r="AE189" i="25"/>
  <c r="AD189" i="25"/>
  <c r="V189" i="25"/>
  <c r="U189" i="25"/>
  <c r="T189" i="25"/>
  <c r="S189" i="25"/>
  <c r="R189" i="25"/>
  <c r="Q189" i="25"/>
  <c r="P189" i="25"/>
  <c r="O189" i="25"/>
  <c r="AI188" i="25"/>
  <c r="AH188" i="25"/>
  <c r="AG188" i="25"/>
  <c r="AF188" i="25"/>
  <c r="AE188" i="25"/>
  <c r="AD188" i="25"/>
  <c r="V188" i="25"/>
  <c r="U188" i="25"/>
  <c r="T188" i="25"/>
  <c r="S188" i="25"/>
  <c r="R188" i="25"/>
  <c r="Q188" i="25"/>
  <c r="P188" i="25"/>
  <c r="AI187" i="25"/>
  <c r="AH187" i="25"/>
  <c r="AG187" i="25"/>
  <c r="AF187" i="25"/>
  <c r="AE187" i="25"/>
  <c r="AD187" i="25"/>
  <c r="V187" i="25"/>
  <c r="U187" i="25"/>
  <c r="T187" i="25"/>
  <c r="S187" i="25"/>
  <c r="R187" i="25"/>
  <c r="Q187" i="25"/>
  <c r="P187" i="25"/>
  <c r="O187" i="25"/>
  <c r="AI186" i="25"/>
  <c r="AH186" i="25"/>
  <c r="AG186" i="25"/>
  <c r="AF186" i="25"/>
  <c r="AE186" i="25"/>
  <c r="AD186" i="25"/>
  <c r="V186" i="25"/>
  <c r="U186" i="25"/>
  <c r="T186" i="25"/>
  <c r="S186" i="25"/>
  <c r="R186" i="25"/>
  <c r="Q186" i="25"/>
  <c r="P186" i="25"/>
  <c r="O186" i="25"/>
  <c r="AI185" i="25"/>
  <c r="AH185" i="25"/>
  <c r="AG185" i="25"/>
  <c r="AF185" i="25"/>
  <c r="AE185" i="25"/>
  <c r="AD185" i="25"/>
  <c r="V185" i="25"/>
  <c r="U185" i="25"/>
  <c r="T185" i="25"/>
  <c r="S185" i="25"/>
  <c r="R185" i="25"/>
  <c r="Q185" i="25"/>
  <c r="P185" i="25"/>
  <c r="O185" i="25"/>
  <c r="AI184" i="25"/>
  <c r="AH184" i="25"/>
  <c r="AG184" i="25"/>
  <c r="AF184" i="25"/>
  <c r="AE184" i="25"/>
  <c r="AD184" i="25"/>
  <c r="V184" i="25"/>
  <c r="U184" i="25"/>
  <c r="T184" i="25"/>
  <c r="S184" i="25"/>
  <c r="R184" i="25"/>
  <c r="Q184" i="25"/>
  <c r="P184" i="25"/>
  <c r="O184" i="25"/>
  <c r="AI183" i="25"/>
  <c r="AH183" i="25"/>
  <c r="AG183" i="25"/>
  <c r="AF183" i="25"/>
  <c r="AE183" i="25"/>
  <c r="AD183" i="25"/>
  <c r="V183" i="25"/>
  <c r="U183" i="25"/>
  <c r="T183" i="25"/>
  <c r="S183" i="25"/>
  <c r="R183" i="25"/>
  <c r="Q183" i="25"/>
  <c r="P183" i="25"/>
  <c r="O183" i="25"/>
  <c r="AI182" i="25"/>
  <c r="AH182" i="25"/>
  <c r="AG182" i="25"/>
  <c r="AF182" i="25"/>
  <c r="AE182" i="25"/>
  <c r="AD182" i="25"/>
  <c r="V182" i="25"/>
  <c r="U182" i="25"/>
  <c r="T182" i="25"/>
  <c r="S182" i="25"/>
  <c r="R182" i="25"/>
  <c r="Q182" i="25"/>
  <c r="P182" i="25"/>
  <c r="O182" i="25"/>
  <c r="AI181" i="25"/>
  <c r="AH181" i="25"/>
  <c r="AG181" i="25"/>
  <c r="AF181" i="25"/>
  <c r="AE181" i="25"/>
  <c r="AD181" i="25"/>
  <c r="V181" i="25"/>
  <c r="U181" i="25"/>
  <c r="T181" i="25"/>
  <c r="R181" i="25"/>
  <c r="Q181" i="25"/>
  <c r="P181" i="25"/>
  <c r="AI180" i="25"/>
  <c r="AH180" i="25"/>
  <c r="AG180" i="25"/>
  <c r="AF180" i="25"/>
  <c r="AE180" i="25"/>
  <c r="AD180" i="25"/>
  <c r="V180" i="25"/>
  <c r="U180" i="25"/>
  <c r="T180" i="25"/>
  <c r="S180" i="25"/>
  <c r="R180" i="25"/>
  <c r="Q180" i="25"/>
  <c r="P180" i="25"/>
  <c r="AI179" i="25"/>
  <c r="AH179" i="25"/>
  <c r="AG179" i="25"/>
  <c r="AF179" i="25"/>
  <c r="AE179" i="25"/>
  <c r="AD179" i="25"/>
  <c r="V179" i="25"/>
  <c r="U179" i="25"/>
  <c r="T179" i="25"/>
  <c r="S179" i="25"/>
  <c r="R179" i="25"/>
  <c r="Q179" i="25"/>
  <c r="P179" i="25"/>
  <c r="O179" i="25"/>
  <c r="AI178" i="25"/>
  <c r="AH178" i="25"/>
  <c r="AG178" i="25"/>
  <c r="AF178" i="25"/>
  <c r="AE178" i="25"/>
  <c r="AD178" i="25"/>
  <c r="V178" i="25"/>
  <c r="U178" i="25"/>
  <c r="T178" i="25"/>
  <c r="S178" i="25"/>
  <c r="R178" i="25"/>
  <c r="Q178" i="25"/>
  <c r="P178" i="25"/>
  <c r="O178" i="25"/>
  <c r="AI177" i="25"/>
  <c r="AH177" i="25"/>
  <c r="AG177" i="25"/>
  <c r="AF177" i="25"/>
  <c r="AE177" i="25"/>
  <c r="AD177" i="25"/>
  <c r="V177" i="25"/>
  <c r="U177" i="25"/>
  <c r="T177" i="25"/>
  <c r="S177" i="25"/>
  <c r="R177" i="25"/>
  <c r="Q177" i="25"/>
  <c r="P177" i="25"/>
  <c r="O177" i="25"/>
  <c r="AI176" i="25"/>
  <c r="AH176" i="25"/>
  <c r="AG176" i="25"/>
  <c r="AF176" i="25"/>
  <c r="AE176" i="25"/>
  <c r="AD176" i="25"/>
  <c r="V176" i="25"/>
  <c r="U176" i="25"/>
  <c r="T176" i="25"/>
  <c r="R176" i="25"/>
  <c r="Q176" i="25"/>
  <c r="P176" i="25"/>
  <c r="AI175" i="25"/>
  <c r="AH175" i="25"/>
  <c r="AG175" i="25"/>
  <c r="AF175" i="25"/>
  <c r="AE175" i="25"/>
  <c r="AD175" i="25"/>
  <c r="V175" i="25"/>
  <c r="U175" i="25"/>
  <c r="T175" i="25"/>
  <c r="S175" i="25"/>
  <c r="R175" i="25"/>
  <c r="Q175" i="25"/>
  <c r="P175" i="25"/>
  <c r="O175" i="25"/>
  <c r="AI174" i="25"/>
  <c r="AH174" i="25"/>
  <c r="AG174" i="25"/>
  <c r="AF174" i="25"/>
  <c r="AE174" i="25"/>
  <c r="AD174" i="25"/>
  <c r="V174" i="25"/>
  <c r="U174" i="25"/>
  <c r="T174" i="25"/>
  <c r="S174" i="25"/>
  <c r="R174" i="25"/>
  <c r="Q174" i="25"/>
  <c r="P174" i="25"/>
  <c r="O174" i="25"/>
  <c r="AI173" i="25"/>
  <c r="AH173" i="25"/>
  <c r="AG173" i="25"/>
  <c r="AF173" i="25"/>
  <c r="AE173" i="25"/>
  <c r="AD173" i="25"/>
  <c r="V173" i="25"/>
  <c r="U173" i="25"/>
  <c r="T173" i="25"/>
  <c r="S173" i="25"/>
  <c r="R173" i="25"/>
  <c r="Q173" i="25"/>
  <c r="P173" i="25"/>
  <c r="O173" i="25"/>
  <c r="AI172" i="25"/>
  <c r="AH172" i="25"/>
  <c r="AG172" i="25"/>
  <c r="AF172" i="25"/>
  <c r="AE172" i="25"/>
  <c r="AD172" i="25"/>
  <c r="V172" i="25"/>
  <c r="U172" i="25"/>
  <c r="T172" i="25"/>
  <c r="S172" i="25"/>
  <c r="R172" i="25"/>
  <c r="Q172" i="25"/>
  <c r="P172" i="25"/>
  <c r="O172" i="25"/>
  <c r="AI171" i="25"/>
  <c r="AH171" i="25"/>
  <c r="AG171" i="25"/>
  <c r="AF171" i="25"/>
  <c r="AE171" i="25"/>
  <c r="AD171" i="25"/>
  <c r="V171" i="25"/>
  <c r="U171" i="25"/>
  <c r="T171" i="25"/>
  <c r="S171" i="25"/>
  <c r="R171" i="25"/>
  <c r="Q171" i="25"/>
  <c r="P171" i="25"/>
  <c r="O171" i="25"/>
  <c r="AI170" i="25"/>
  <c r="AH170" i="25"/>
  <c r="AG170" i="25"/>
  <c r="AF170" i="25"/>
  <c r="AE170" i="25"/>
  <c r="AD170" i="25"/>
  <c r="V170" i="25"/>
  <c r="U170" i="25"/>
  <c r="T170" i="25"/>
  <c r="S170" i="25"/>
  <c r="R170" i="25"/>
  <c r="Q170" i="25"/>
  <c r="P170" i="25"/>
  <c r="O170" i="25"/>
  <c r="AI169" i="25"/>
  <c r="AH169" i="25"/>
  <c r="AG169" i="25"/>
  <c r="AF169" i="25"/>
  <c r="AE169" i="25"/>
  <c r="AD169" i="25"/>
  <c r="V169" i="25"/>
  <c r="U169" i="25"/>
  <c r="T169" i="25"/>
  <c r="S169" i="25"/>
  <c r="R169" i="25"/>
  <c r="Q169" i="25"/>
  <c r="P169" i="25"/>
  <c r="O169" i="25"/>
  <c r="AI168" i="25"/>
  <c r="AH168" i="25"/>
  <c r="AG168" i="25"/>
  <c r="AF168" i="25"/>
  <c r="AE168" i="25"/>
  <c r="AD168" i="25"/>
  <c r="V168" i="25"/>
  <c r="U168" i="25"/>
  <c r="T168" i="25"/>
  <c r="S168" i="25"/>
  <c r="R168" i="25"/>
  <c r="Q168" i="25"/>
  <c r="P168" i="25"/>
  <c r="O168" i="25"/>
  <c r="AI167" i="25"/>
  <c r="AH167" i="25"/>
  <c r="AG167" i="25"/>
  <c r="AF167" i="25"/>
  <c r="AE167" i="25"/>
  <c r="AD167" i="25"/>
  <c r="V167" i="25"/>
  <c r="U167" i="25"/>
  <c r="T167" i="25"/>
  <c r="S167" i="25"/>
  <c r="R167" i="25"/>
  <c r="Q167" i="25"/>
  <c r="P167" i="25"/>
  <c r="O167" i="25"/>
  <c r="AI166" i="25"/>
  <c r="AH166" i="25"/>
  <c r="AG166" i="25"/>
  <c r="AF166" i="25"/>
  <c r="AE166" i="25"/>
  <c r="AD166" i="25"/>
  <c r="V166" i="25"/>
  <c r="U166" i="25"/>
  <c r="T166" i="25"/>
  <c r="S166" i="25"/>
  <c r="R166" i="25"/>
  <c r="Q166" i="25"/>
  <c r="P166" i="25"/>
  <c r="O166" i="25"/>
  <c r="AI165" i="25"/>
  <c r="AH165" i="25"/>
  <c r="AG165" i="25"/>
  <c r="AF165" i="25"/>
  <c r="AE165" i="25"/>
  <c r="AD165" i="25"/>
  <c r="V165" i="25"/>
  <c r="U165" i="25"/>
  <c r="T165" i="25"/>
  <c r="S165" i="25"/>
  <c r="R165" i="25"/>
  <c r="Q165" i="25"/>
  <c r="P165" i="25"/>
  <c r="AI164" i="25"/>
  <c r="AH164" i="25"/>
  <c r="AG164" i="25"/>
  <c r="AF164" i="25"/>
  <c r="AE164" i="25"/>
  <c r="AD164" i="25"/>
  <c r="V164" i="25"/>
  <c r="U164" i="25"/>
  <c r="T164" i="25"/>
  <c r="S164" i="25"/>
  <c r="R164" i="25"/>
  <c r="Q164" i="25"/>
  <c r="P164" i="25"/>
  <c r="AI163" i="25"/>
  <c r="AH163" i="25"/>
  <c r="AG163" i="25"/>
  <c r="AF163" i="25"/>
  <c r="AE163" i="25"/>
  <c r="AD163" i="25"/>
  <c r="V163" i="25"/>
  <c r="U163" i="25"/>
  <c r="T163" i="25"/>
  <c r="R163" i="25"/>
  <c r="Q163" i="25"/>
  <c r="P163" i="25"/>
  <c r="AI162" i="25"/>
  <c r="AH162" i="25"/>
  <c r="AG162" i="25"/>
  <c r="AF162" i="25"/>
  <c r="AE162" i="25"/>
  <c r="AD162" i="25"/>
  <c r="V162" i="25"/>
  <c r="U162" i="25"/>
  <c r="T162" i="25"/>
  <c r="S162" i="25"/>
  <c r="R162" i="25"/>
  <c r="Q162" i="25"/>
  <c r="P162" i="25"/>
  <c r="O162" i="25"/>
  <c r="AI161" i="25"/>
  <c r="AH161" i="25"/>
  <c r="AG161" i="25"/>
  <c r="AF161" i="25"/>
  <c r="AE161" i="25"/>
  <c r="AD161" i="25"/>
  <c r="V161" i="25"/>
  <c r="U161" i="25"/>
  <c r="T161" i="25"/>
  <c r="S161" i="25"/>
  <c r="R161" i="25"/>
  <c r="Q161" i="25"/>
  <c r="P161" i="25"/>
  <c r="O161" i="25"/>
  <c r="AI160" i="25"/>
  <c r="AH160" i="25"/>
  <c r="AG160" i="25"/>
  <c r="AF160" i="25"/>
  <c r="AE160" i="25"/>
  <c r="AD160" i="25"/>
  <c r="V160" i="25"/>
  <c r="U160" i="25"/>
  <c r="T160" i="25"/>
  <c r="R160" i="25"/>
  <c r="Q160" i="25"/>
  <c r="P160" i="25"/>
  <c r="AI159" i="25"/>
  <c r="AH159" i="25"/>
  <c r="AG159" i="25"/>
  <c r="AF159" i="25"/>
  <c r="AE159" i="25"/>
  <c r="AD159" i="25"/>
  <c r="V159" i="25"/>
  <c r="U159" i="25"/>
  <c r="T159" i="25"/>
  <c r="S159" i="25"/>
  <c r="R159" i="25"/>
  <c r="Q159" i="25"/>
  <c r="P159" i="25"/>
  <c r="O159" i="25"/>
  <c r="AI158" i="25"/>
  <c r="AH158" i="25"/>
  <c r="AG158" i="25"/>
  <c r="AF158" i="25"/>
  <c r="AE158" i="25"/>
  <c r="AD158" i="25"/>
  <c r="V158" i="25"/>
  <c r="U158" i="25"/>
  <c r="T158" i="25"/>
  <c r="S158" i="25"/>
  <c r="R158" i="25"/>
  <c r="Q158" i="25"/>
  <c r="P158" i="25"/>
  <c r="O158" i="25"/>
  <c r="AI157" i="25"/>
  <c r="AH157" i="25"/>
  <c r="AG157" i="25"/>
  <c r="AF157" i="25"/>
  <c r="AE157" i="25"/>
  <c r="AD157" i="25"/>
  <c r="V157" i="25"/>
  <c r="U157" i="25"/>
  <c r="T157" i="25"/>
  <c r="S157" i="25"/>
  <c r="R157" i="25"/>
  <c r="Q157" i="25"/>
  <c r="P157" i="25"/>
  <c r="O157" i="25"/>
  <c r="AI156" i="25"/>
  <c r="AH156" i="25"/>
  <c r="AG156" i="25"/>
  <c r="AF156" i="25"/>
  <c r="AE156" i="25"/>
  <c r="AD156" i="25"/>
  <c r="V156" i="25"/>
  <c r="U156" i="25"/>
  <c r="T156" i="25"/>
  <c r="S156" i="25"/>
  <c r="R156" i="25"/>
  <c r="Q156" i="25"/>
  <c r="P156" i="25"/>
  <c r="O156" i="25"/>
  <c r="AI155" i="25"/>
  <c r="AH155" i="25"/>
  <c r="AG155" i="25"/>
  <c r="AF155" i="25"/>
  <c r="AE155" i="25"/>
  <c r="AD155" i="25"/>
  <c r="V155" i="25"/>
  <c r="U155" i="25"/>
  <c r="T155" i="25"/>
  <c r="S155" i="25"/>
  <c r="R155" i="25"/>
  <c r="Q155" i="25"/>
  <c r="P155" i="25"/>
  <c r="O155" i="25"/>
  <c r="AI154" i="25"/>
  <c r="AH154" i="25"/>
  <c r="AG154" i="25"/>
  <c r="AF154" i="25"/>
  <c r="AE154" i="25"/>
  <c r="AD154" i="25"/>
  <c r="V154" i="25"/>
  <c r="U154" i="25"/>
  <c r="T154" i="25"/>
  <c r="S154" i="25"/>
  <c r="R154" i="25"/>
  <c r="Q154" i="25"/>
  <c r="P154" i="25"/>
  <c r="O154" i="25"/>
  <c r="AI153" i="25"/>
  <c r="AH153" i="25"/>
  <c r="AG153" i="25"/>
  <c r="AF153" i="25"/>
  <c r="AE153" i="25"/>
  <c r="AD153" i="25"/>
  <c r="V153" i="25"/>
  <c r="U153" i="25"/>
  <c r="T153" i="25"/>
  <c r="S153" i="25"/>
  <c r="R153" i="25"/>
  <c r="Q153" i="25"/>
  <c r="P153" i="25"/>
  <c r="O153" i="25"/>
  <c r="AI152" i="25"/>
  <c r="AH152" i="25"/>
  <c r="AG152" i="25"/>
  <c r="AF152" i="25"/>
  <c r="AE152" i="25"/>
  <c r="AD152" i="25"/>
  <c r="V152" i="25"/>
  <c r="U152" i="25"/>
  <c r="T152" i="25"/>
  <c r="S152" i="25"/>
  <c r="R152" i="25"/>
  <c r="Q152" i="25"/>
  <c r="P152" i="25"/>
  <c r="O152" i="25"/>
  <c r="AI151" i="25"/>
  <c r="AH151" i="25"/>
  <c r="AG151" i="25"/>
  <c r="AF151" i="25"/>
  <c r="AE151" i="25"/>
  <c r="AD151" i="25"/>
  <c r="V151" i="25"/>
  <c r="U151" i="25"/>
  <c r="T151" i="25"/>
  <c r="S151" i="25"/>
  <c r="R151" i="25"/>
  <c r="Q151" i="25"/>
  <c r="P151" i="25"/>
  <c r="O151" i="25"/>
  <c r="AI150" i="25"/>
  <c r="AH150" i="25"/>
  <c r="AG150" i="25"/>
  <c r="AF150" i="25"/>
  <c r="AE150" i="25"/>
  <c r="AD150" i="25"/>
  <c r="V150" i="25"/>
  <c r="U150" i="25"/>
  <c r="T150" i="25"/>
  <c r="S150" i="25"/>
  <c r="R150" i="25"/>
  <c r="Q150" i="25"/>
  <c r="P150" i="25"/>
  <c r="O150" i="25"/>
  <c r="AI149" i="25"/>
  <c r="AH149" i="25"/>
  <c r="AG149" i="25"/>
  <c r="AF149" i="25"/>
  <c r="AE149" i="25"/>
  <c r="AD149" i="25"/>
  <c r="V149" i="25"/>
  <c r="U149" i="25"/>
  <c r="T149" i="25"/>
  <c r="S149" i="25"/>
  <c r="R149" i="25"/>
  <c r="Q149" i="25"/>
  <c r="P149" i="25"/>
  <c r="O149" i="25"/>
  <c r="AI148" i="25"/>
  <c r="AH148" i="25"/>
  <c r="AG148" i="25"/>
  <c r="AF148" i="25"/>
  <c r="AE148" i="25"/>
  <c r="AD148" i="25"/>
  <c r="V148" i="25"/>
  <c r="U148" i="25"/>
  <c r="T148" i="25"/>
  <c r="R148" i="25"/>
  <c r="Q148" i="25"/>
  <c r="P148" i="25"/>
  <c r="AI147" i="25"/>
  <c r="AH147" i="25"/>
  <c r="AG147" i="25"/>
  <c r="AF147" i="25"/>
  <c r="AE147" i="25"/>
  <c r="AD147" i="25"/>
  <c r="V147" i="25"/>
  <c r="U147" i="25"/>
  <c r="T147" i="25"/>
  <c r="S147" i="25"/>
  <c r="R147" i="25"/>
  <c r="Q147" i="25"/>
  <c r="P147" i="25"/>
  <c r="O147" i="25"/>
  <c r="AI146" i="25"/>
  <c r="AH146" i="25"/>
  <c r="AG146" i="25"/>
  <c r="AF146" i="25"/>
  <c r="AE146" i="25"/>
  <c r="AD146" i="25"/>
  <c r="V146" i="25"/>
  <c r="U146" i="25"/>
  <c r="T146" i="25"/>
  <c r="S146" i="25"/>
  <c r="R146" i="25"/>
  <c r="Q146" i="25"/>
  <c r="P146" i="25"/>
  <c r="O146" i="25"/>
  <c r="AI145" i="25"/>
  <c r="AH145" i="25"/>
  <c r="AG145" i="25"/>
  <c r="AF145" i="25"/>
  <c r="AE145" i="25"/>
  <c r="AD145" i="25"/>
  <c r="V145" i="25"/>
  <c r="U145" i="25"/>
  <c r="T145" i="25"/>
  <c r="S145" i="25"/>
  <c r="R145" i="25"/>
  <c r="Q145" i="25"/>
  <c r="P145" i="25"/>
  <c r="O145" i="25"/>
  <c r="AI144" i="25"/>
  <c r="AH144" i="25"/>
  <c r="AG144" i="25"/>
  <c r="AF144" i="25"/>
  <c r="AE144" i="25"/>
  <c r="AD144" i="25"/>
  <c r="V144" i="25"/>
  <c r="U144" i="25"/>
  <c r="T144" i="25"/>
  <c r="S144" i="25"/>
  <c r="R144" i="25"/>
  <c r="Q144" i="25"/>
  <c r="P144" i="25"/>
  <c r="O144" i="25"/>
  <c r="AI143" i="25"/>
  <c r="AH143" i="25"/>
  <c r="AG143" i="25"/>
  <c r="AF143" i="25"/>
  <c r="AE143" i="25"/>
  <c r="AD143" i="25"/>
  <c r="V143" i="25"/>
  <c r="U143" i="25"/>
  <c r="T143" i="25"/>
  <c r="S143" i="25"/>
  <c r="R143" i="25"/>
  <c r="Q143" i="25"/>
  <c r="P143" i="25"/>
  <c r="O143" i="25"/>
  <c r="AI142" i="25"/>
  <c r="AH142" i="25"/>
  <c r="AG142" i="25"/>
  <c r="AF142" i="25"/>
  <c r="AE142" i="25"/>
  <c r="AD142" i="25"/>
  <c r="V142" i="25"/>
  <c r="U142" i="25"/>
  <c r="T142" i="25"/>
  <c r="S142" i="25"/>
  <c r="R142" i="25"/>
  <c r="Q142" i="25"/>
  <c r="P142" i="25"/>
  <c r="O142" i="25"/>
  <c r="AI141" i="25"/>
  <c r="AH141" i="25"/>
  <c r="AG141" i="25"/>
  <c r="AF141" i="25"/>
  <c r="AE141" i="25"/>
  <c r="AD141" i="25"/>
  <c r="V141" i="25"/>
  <c r="U141" i="25"/>
  <c r="T141" i="25"/>
  <c r="S141" i="25"/>
  <c r="R141" i="25"/>
  <c r="Q141" i="25"/>
  <c r="P141" i="25"/>
  <c r="O141" i="25"/>
  <c r="AI140" i="25"/>
  <c r="AH140" i="25"/>
  <c r="AG140" i="25"/>
  <c r="AF140" i="25"/>
  <c r="AE140" i="25"/>
  <c r="AD140" i="25"/>
  <c r="V140" i="25"/>
  <c r="U140" i="25"/>
  <c r="T140" i="25"/>
  <c r="S140" i="25"/>
  <c r="R140" i="25"/>
  <c r="Q140" i="25"/>
  <c r="P140" i="25"/>
  <c r="O140" i="25"/>
  <c r="AI139" i="25"/>
  <c r="AH139" i="25"/>
  <c r="AG139" i="25"/>
  <c r="AF139" i="25"/>
  <c r="AE139" i="25"/>
  <c r="AD139" i="25"/>
  <c r="V139" i="25"/>
  <c r="U139" i="25"/>
  <c r="T139" i="25"/>
  <c r="S139" i="25"/>
  <c r="R139" i="25"/>
  <c r="Q139" i="25"/>
  <c r="P139" i="25"/>
  <c r="O139" i="25"/>
  <c r="AI138" i="25"/>
  <c r="AH138" i="25"/>
  <c r="AG138" i="25"/>
  <c r="AF138" i="25"/>
  <c r="AE138" i="25"/>
  <c r="AD138" i="25"/>
  <c r="V138" i="25"/>
  <c r="U138" i="25"/>
  <c r="T138" i="25"/>
  <c r="S138" i="25"/>
  <c r="R138" i="25"/>
  <c r="Q138" i="25"/>
  <c r="P138" i="25"/>
  <c r="O138" i="25"/>
  <c r="AI137" i="25"/>
  <c r="AH137" i="25"/>
  <c r="AG137" i="25"/>
  <c r="AF137" i="25"/>
  <c r="AE137" i="25"/>
  <c r="AD137" i="25"/>
  <c r="V137" i="25"/>
  <c r="U137" i="25"/>
  <c r="T137" i="25"/>
  <c r="S137" i="25"/>
  <c r="R137" i="25"/>
  <c r="Q137" i="25"/>
  <c r="P137" i="25"/>
  <c r="O137" i="25"/>
  <c r="AI136" i="25"/>
  <c r="AH136" i="25"/>
  <c r="AG136" i="25"/>
  <c r="AF136" i="25"/>
  <c r="AE136" i="25"/>
  <c r="AD136" i="25"/>
  <c r="V136" i="25"/>
  <c r="U136" i="25"/>
  <c r="T136" i="25"/>
  <c r="S136" i="25"/>
  <c r="R136" i="25"/>
  <c r="Q136" i="25"/>
  <c r="P136" i="25"/>
  <c r="O136" i="25"/>
  <c r="AI135" i="25"/>
  <c r="AH135" i="25"/>
  <c r="AG135" i="25"/>
  <c r="AF135" i="25"/>
  <c r="AE135" i="25"/>
  <c r="AD135" i="25"/>
  <c r="V135" i="25"/>
  <c r="U135" i="25"/>
  <c r="T135" i="25"/>
  <c r="S135" i="25"/>
  <c r="R135" i="25"/>
  <c r="Q135" i="25"/>
  <c r="P135" i="25"/>
  <c r="O135" i="25"/>
  <c r="AI134" i="25"/>
  <c r="AH134" i="25"/>
  <c r="AG134" i="25"/>
  <c r="AF134" i="25"/>
  <c r="AE134" i="25"/>
  <c r="AD134" i="25"/>
  <c r="V134" i="25"/>
  <c r="U134" i="25"/>
  <c r="T134" i="25"/>
  <c r="S134" i="25"/>
  <c r="R134" i="25"/>
  <c r="Q134" i="25"/>
  <c r="P134" i="25"/>
  <c r="O134" i="25"/>
  <c r="AI133" i="25"/>
  <c r="AH133" i="25"/>
  <c r="AG133" i="25"/>
  <c r="AF133" i="25"/>
  <c r="AE133" i="25"/>
  <c r="AD133" i="25"/>
  <c r="V133" i="25"/>
  <c r="U133" i="25"/>
  <c r="T133" i="25"/>
  <c r="S133" i="25"/>
  <c r="R133" i="25"/>
  <c r="Q133" i="25"/>
  <c r="P133" i="25"/>
  <c r="O133" i="25"/>
  <c r="AI132" i="25"/>
  <c r="AH132" i="25"/>
  <c r="AG132" i="25"/>
  <c r="AF132" i="25"/>
  <c r="AE132" i="25"/>
  <c r="AD132" i="25"/>
  <c r="V132" i="25"/>
  <c r="U132" i="25"/>
  <c r="T132" i="25"/>
  <c r="S132" i="25"/>
  <c r="R132" i="25"/>
  <c r="Q132" i="25"/>
  <c r="P132" i="25"/>
  <c r="O132" i="25"/>
  <c r="AI131" i="25"/>
  <c r="AH131" i="25"/>
  <c r="AG131" i="25"/>
  <c r="AF131" i="25"/>
  <c r="AE131" i="25"/>
  <c r="AD131" i="25"/>
  <c r="V131" i="25"/>
  <c r="U131" i="25"/>
  <c r="T131" i="25"/>
  <c r="S131" i="25"/>
  <c r="R131" i="25"/>
  <c r="Q131" i="25"/>
  <c r="P131" i="25"/>
  <c r="O131" i="25"/>
  <c r="AI130" i="25"/>
  <c r="AH130" i="25"/>
  <c r="AG130" i="25"/>
  <c r="AF130" i="25"/>
  <c r="AE130" i="25"/>
  <c r="AD130" i="25"/>
  <c r="V130" i="25"/>
  <c r="U130" i="25"/>
  <c r="T130" i="25"/>
  <c r="S130" i="25"/>
  <c r="R130" i="25"/>
  <c r="Q130" i="25"/>
  <c r="P130" i="25"/>
  <c r="O130" i="25"/>
  <c r="AI129" i="25"/>
  <c r="AH129" i="25"/>
  <c r="AG129" i="25"/>
  <c r="AF129" i="25"/>
  <c r="AE129" i="25"/>
  <c r="AD129" i="25"/>
  <c r="V129" i="25"/>
  <c r="U129" i="25"/>
  <c r="T129" i="25"/>
  <c r="S129" i="25"/>
  <c r="R129" i="25"/>
  <c r="Q129" i="25"/>
  <c r="P129" i="25"/>
  <c r="O129" i="25"/>
  <c r="AI128" i="25"/>
  <c r="AH128" i="25"/>
  <c r="AG128" i="25"/>
  <c r="AF128" i="25"/>
  <c r="AE128" i="25"/>
  <c r="AD128" i="25"/>
  <c r="V128" i="25"/>
  <c r="U128" i="25"/>
  <c r="T128" i="25"/>
  <c r="S128" i="25"/>
  <c r="R128" i="25"/>
  <c r="Q128" i="25"/>
  <c r="P128" i="25"/>
  <c r="O128" i="25"/>
  <c r="AI127" i="25"/>
  <c r="AH127" i="25"/>
  <c r="AG127" i="25"/>
  <c r="AF127" i="25"/>
  <c r="AE127" i="25"/>
  <c r="AD127" i="25"/>
  <c r="V127" i="25"/>
  <c r="U127" i="25"/>
  <c r="T127" i="25"/>
  <c r="S127" i="25"/>
  <c r="R127" i="25"/>
  <c r="Q127" i="25"/>
  <c r="P127" i="25"/>
  <c r="O127" i="25"/>
  <c r="AI126" i="25"/>
  <c r="AH126" i="25"/>
  <c r="AG126" i="25"/>
  <c r="AF126" i="25"/>
  <c r="AE126" i="25"/>
  <c r="AD126" i="25"/>
  <c r="V126" i="25"/>
  <c r="U126" i="25"/>
  <c r="T126" i="25"/>
  <c r="S126" i="25"/>
  <c r="R126" i="25"/>
  <c r="Q126" i="25"/>
  <c r="P126" i="25"/>
  <c r="O126" i="25"/>
  <c r="AI125" i="25"/>
  <c r="AH125" i="25"/>
  <c r="AG125" i="25"/>
  <c r="AF125" i="25"/>
  <c r="AE125" i="25"/>
  <c r="AD125" i="25"/>
  <c r="V125" i="25"/>
  <c r="U125" i="25"/>
  <c r="T125" i="25"/>
  <c r="S125" i="25"/>
  <c r="R125" i="25"/>
  <c r="Q125" i="25"/>
  <c r="P125" i="25"/>
  <c r="O125" i="25"/>
  <c r="AI124" i="25"/>
  <c r="AH124" i="25"/>
  <c r="AG124" i="25"/>
  <c r="AF124" i="25"/>
  <c r="AE124" i="25"/>
  <c r="AD124" i="25"/>
  <c r="V124" i="25"/>
  <c r="U124" i="25"/>
  <c r="T124" i="25"/>
  <c r="S124" i="25"/>
  <c r="R124" i="25"/>
  <c r="Q124" i="25"/>
  <c r="P124" i="25"/>
  <c r="O124" i="25"/>
  <c r="AI123" i="25"/>
  <c r="AH123" i="25"/>
  <c r="AG123" i="25"/>
  <c r="AF123" i="25"/>
  <c r="AE123" i="25"/>
  <c r="AD123" i="25"/>
  <c r="V123" i="25"/>
  <c r="U123" i="25"/>
  <c r="T123" i="25"/>
  <c r="S123" i="25"/>
  <c r="R123" i="25"/>
  <c r="Q123" i="25"/>
  <c r="P123" i="25"/>
  <c r="O123" i="25"/>
  <c r="AI122" i="25"/>
  <c r="AH122" i="25"/>
  <c r="AG122" i="25"/>
  <c r="AF122" i="25"/>
  <c r="AE122" i="25"/>
  <c r="AD122" i="25"/>
  <c r="V122" i="25"/>
  <c r="U122" i="25"/>
  <c r="T122" i="25"/>
  <c r="S122" i="25"/>
  <c r="R122" i="25"/>
  <c r="Q122" i="25"/>
  <c r="P122" i="25"/>
  <c r="O122" i="25"/>
  <c r="AI121" i="25"/>
  <c r="AH121" i="25"/>
  <c r="AG121" i="25"/>
  <c r="AF121" i="25"/>
  <c r="AE121" i="25"/>
  <c r="AD121" i="25"/>
  <c r="V121" i="25"/>
  <c r="U121" i="25"/>
  <c r="T121" i="25"/>
  <c r="S121" i="25"/>
  <c r="R121" i="25"/>
  <c r="Q121" i="25"/>
  <c r="P121" i="25"/>
  <c r="O121" i="25"/>
  <c r="AI120" i="25"/>
  <c r="AH120" i="25"/>
  <c r="AG120" i="25"/>
  <c r="AF120" i="25"/>
  <c r="AE120" i="25"/>
  <c r="AD120" i="25"/>
  <c r="V120" i="25"/>
  <c r="U120" i="25"/>
  <c r="T120" i="25"/>
  <c r="S120" i="25"/>
  <c r="R120" i="25"/>
  <c r="Q120" i="25"/>
  <c r="P120" i="25"/>
  <c r="O120" i="25"/>
  <c r="AI119" i="25"/>
  <c r="AH119" i="25"/>
  <c r="AG119" i="25"/>
  <c r="AF119" i="25"/>
  <c r="AE119" i="25"/>
  <c r="AD119" i="25"/>
  <c r="V119" i="25"/>
  <c r="U119" i="25"/>
  <c r="T119" i="25"/>
  <c r="S119" i="25"/>
  <c r="R119" i="25"/>
  <c r="Q119" i="25"/>
  <c r="P119" i="25"/>
  <c r="O119" i="25"/>
  <c r="AI118" i="25"/>
  <c r="AH118" i="25"/>
  <c r="AG118" i="25"/>
  <c r="AF118" i="25"/>
  <c r="AE118" i="25"/>
  <c r="AD118" i="25"/>
  <c r="V118" i="25"/>
  <c r="U118" i="25"/>
  <c r="T118" i="25"/>
  <c r="S118" i="25"/>
  <c r="R118" i="25"/>
  <c r="Q118" i="25"/>
  <c r="P118" i="25"/>
  <c r="O118" i="25"/>
  <c r="AI117" i="25"/>
  <c r="AH117" i="25"/>
  <c r="AG117" i="25"/>
  <c r="AF117" i="25"/>
  <c r="AE117" i="25"/>
  <c r="AD117" i="25"/>
  <c r="V117" i="25"/>
  <c r="U117" i="25"/>
  <c r="T117" i="25"/>
  <c r="S117" i="25"/>
  <c r="R117" i="25"/>
  <c r="Q117" i="25"/>
  <c r="P117" i="25"/>
  <c r="O117" i="25"/>
  <c r="AI116" i="25"/>
  <c r="AH116" i="25"/>
  <c r="AG116" i="25"/>
  <c r="AF116" i="25"/>
  <c r="AE116" i="25"/>
  <c r="AD116" i="25"/>
  <c r="V116" i="25"/>
  <c r="U116" i="25"/>
  <c r="T116" i="25"/>
  <c r="S116" i="25"/>
  <c r="R116" i="25"/>
  <c r="Q116" i="25"/>
  <c r="P116" i="25"/>
  <c r="O116" i="25"/>
  <c r="AI115" i="25"/>
  <c r="AH115" i="25"/>
  <c r="AG115" i="25"/>
  <c r="AF115" i="25"/>
  <c r="AE115" i="25"/>
  <c r="AD115" i="25"/>
  <c r="V115" i="25"/>
  <c r="U115" i="25"/>
  <c r="T115" i="25"/>
  <c r="S115" i="25"/>
  <c r="R115" i="25"/>
  <c r="Q115" i="25"/>
  <c r="P115" i="25"/>
  <c r="O115" i="25"/>
  <c r="AI114" i="25"/>
  <c r="AH114" i="25"/>
  <c r="AG114" i="25"/>
  <c r="AF114" i="25"/>
  <c r="AE114" i="25"/>
  <c r="AD114" i="25"/>
  <c r="V114" i="25"/>
  <c r="U114" i="25"/>
  <c r="T114" i="25"/>
  <c r="S114" i="25"/>
  <c r="R114" i="25"/>
  <c r="Q114" i="25"/>
  <c r="P114" i="25"/>
  <c r="O114" i="25"/>
  <c r="AI113" i="25"/>
  <c r="AH113" i="25"/>
  <c r="AG113" i="25"/>
  <c r="AF113" i="25"/>
  <c r="AE113" i="25"/>
  <c r="AD113" i="25"/>
  <c r="V113" i="25"/>
  <c r="U113" i="25"/>
  <c r="T113" i="25"/>
  <c r="S113" i="25"/>
  <c r="R113" i="25"/>
  <c r="Q113" i="25"/>
  <c r="P113" i="25"/>
  <c r="O113" i="25"/>
  <c r="AI112" i="25"/>
  <c r="AH112" i="25"/>
  <c r="AG112" i="25"/>
  <c r="AF112" i="25"/>
  <c r="AE112" i="25"/>
  <c r="AD112" i="25"/>
  <c r="V112" i="25"/>
  <c r="U112" i="25"/>
  <c r="T112" i="25"/>
  <c r="R112" i="25"/>
  <c r="Q112" i="25"/>
  <c r="P112" i="25"/>
  <c r="AI111" i="25"/>
  <c r="AH111" i="25"/>
  <c r="AG111" i="25"/>
  <c r="AF111" i="25"/>
  <c r="AE111" i="25"/>
  <c r="AD111" i="25"/>
  <c r="V111" i="25"/>
  <c r="U111" i="25"/>
  <c r="T111" i="25"/>
  <c r="S111" i="25"/>
  <c r="R111" i="25"/>
  <c r="Q111" i="25"/>
  <c r="P111" i="25"/>
  <c r="O111" i="25"/>
  <c r="AI110" i="25"/>
  <c r="AH110" i="25"/>
  <c r="AG110" i="25"/>
  <c r="AF110" i="25"/>
  <c r="AE110" i="25"/>
  <c r="AD110" i="25"/>
  <c r="V110" i="25"/>
  <c r="U110" i="25"/>
  <c r="T110" i="25"/>
  <c r="S110" i="25"/>
  <c r="R110" i="25"/>
  <c r="Q110" i="25"/>
  <c r="P110" i="25"/>
  <c r="AI109" i="25"/>
  <c r="AH109" i="25"/>
  <c r="AG109" i="25"/>
  <c r="AF109" i="25"/>
  <c r="AE109" i="25"/>
  <c r="AD109" i="25"/>
  <c r="V109" i="25"/>
  <c r="U109" i="25"/>
  <c r="T109" i="25"/>
  <c r="S109" i="25"/>
  <c r="R109" i="25"/>
  <c r="Q109" i="25"/>
  <c r="P109" i="25"/>
  <c r="O109" i="25"/>
  <c r="AI108" i="25"/>
  <c r="AH108" i="25"/>
  <c r="AG108" i="25"/>
  <c r="AF108" i="25"/>
  <c r="AE108" i="25"/>
  <c r="AD108" i="25"/>
  <c r="V108" i="25"/>
  <c r="U108" i="25"/>
  <c r="T108" i="25"/>
  <c r="S108" i="25"/>
  <c r="R108" i="25"/>
  <c r="Q108" i="25"/>
  <c r="P108" i="25"/>
  <c r="O108" i="25"/>
  <c r="AI107" i="25"/>
  <c r="AH107" i="25"/>
  <c r="AG107" i="25"/>
  <c r="AF107" i="25"/>
  <c r="AE107" i="25"/>
  <c r="AD107" i="25"/>
  <c r="V107" i="25"/>
  <c r="U107" i="25"/>
  <c r="T107" i="25"/>
  <c r="S107" i="25"/>
  <c r="R107" i="25"/>
  <c r="Q107" i="25"/>
  <c r="P107" i="25"/>
  <c r="O107" i="25"/>
  <c r="AI106" i="25"/>
  <c r="AH106" i="25"/>
  <c r="AG106" i="25"/>
  <c r="AF106" i="25"/>
  <c r="AE106" i="25"/>
  <c r="AD106" i="25"/>
  <c r="V106" i="25"/>
  <c r="U106" i="25"/>
  <c r="T106" i="25"/>
  <c r="R106" i="25"/>
  <c r="Q106" i="25"/>
  <c r="P106" i="25"/>
  <c r="AI105" i="25"/>
  <c r="AH105" i="25"/>
  <c r="AG105" i="25"/>
  <c r="AF105" i="25"/>
  <c r="AE105" i="25"/>
  <c r="AD105" i="25"/>
  <c r="V105" i="25"/>
  <c r="U105" i="25"/>
  <c r="T105" i="25"/>
  <c r="R105" i="25"/>
  <c r="Q105" i="25"/>
  <c r="P105" i="25"/>
  <c r="AI104" i="25"/>
  <c r="AH104" i="25"/>
  <c r="AG104" i="25"/>
  <c r="AF104" i="25"/>
  <c r="AE104" i="25"/>
  <c r="AD104" i="25"/>
  <c r="V104" i="25"/>
  <c r="U104" i="25"/>
  <c r="T104" i="25"/>
  <c r="S104" i="25"/>
  <c r="R104" i="25"/>
  <c r="Q104" i="25"/>
  <c r="P104" i="25"/>
  <c r="O104" i="25"/>
  <c r="AI103" i="25"/>
  <c r="AH103" i="25"/>
  <c r="AG103" i="25"/>
  <c r="AF103" i="25"/>
  <c r="AE103" i="25"/>
  <c r="AD103" i="25"/>
  <c r="V103" i="25"/>
  <c r="U103" i="25"/>
  <c r="T103" i="25"/>
  <c r="S103" i="25"/>
  <c r="R103" i="25"/>
  <c r="Q103" i="25"/>
  <c r="P103" i="25"/>
  <c r="O103" i="25"/>
  <c r="AI102" i="25"/>
  <c r="AH102" i="25"/>
  <c r="AG102" i="25"/>
  <c r="AF102" i="25"/>
  <c r="AE102" i="25"/>
  <c r="AD102" i="25"/>
  <c r="V102" i="25"/>
  <c r="U102" i="25"/>
  <c r="T102" i="25"/>
  <c r="S102" i="25"/>
  <c r="R102" i="25"/>
  <c r="Q102" i="25"/>
  <c r="P102" i="25"/>
  <c r="O102" i="25"/>
  <c r="AI101" i="25"/>
  <c r="AH101" i="25"/>
  <c r="AG101" i="25"/>
  <c r="AF101" i="25"/>
  <c r="AE101" i="25"/>
  <c r="AD101" i="25"/>
  <c r="V101" i="25"/>
  <c r="U101" i="25"/>
  <c r="T101" i="25"/>
  <c r="S101" i="25"/>
  <c r="R101" i="25"/>
  <c r="Q101" i="25"/>
  <c r="P101" i="25"/>
  <c r="O101" i="25"/>
  <c r="AI100" i="25"/>
  <c r="AH100" i="25"/>
  <c r="AG100" i="25"/>
  <c r="AF100" i="25"/>
  <c r="AE100" i="25"/>
  <c r="AD100" i="25"/>
  <c r="V100" i="25"/>
  <c r="U100" i="25"/>
  <c r="T100" i="25"/>
  <c r="S100" i="25"/>
  <c r="R100" i="25"/>
  <c r="Q100" i="25"/>
  <c r="P100" i="25"/>
  <c r="O100" i="25"/>
  <c r="AI99" i="25"/>
  <c r="AH99" i="25"/>
  <c r="AG99" i="25"/>
  <c r="AF99" i="25"/>
  <c r="AE99" i="25"/>
  <c r="AD99" i="25"/>
  <c r="V99" i="25"/>
  <c r="U99" i="25"/>
  <c r="T99" i="25"/>
  <c r="S99" i="25"/>
  <c r="R99" i="25"/>
  <c r="Q99" i="25"/>
  <c r="P99" i="25"/>
  <c r="O99" i="25"/>
  <c r="AI98" i="25"/>
  <c r="AH98" i="25"/>
  <c r="AG98" i="25"/>
  <c r="AF98" i="25"/>
  <c r="AE98" i="25"/>
  <c r="AD98" i="25"/>
  <c r="V98" i="25"/>
  <c r="U98" i="25"/>
  <c r="T98" i="25"/>
  <c r="S98" i="25"/>
  <c r="R98" i="25"/>
  <c r="Q98" i="25"/>
  <c r="P98" i="25"/>
  <c r="O98" i="25"/>
  <c r="AI97" i="25"/>
  <c r="AH97" i="25"/>
  <c r="AG97" i="25"/>
  <c r="AF97" i="25"/>
  <c r="AE97" i="25"/>
  <c r="AD97" i="25"/>
  <c r="V97" i="25"/>
  <c r="U97" i="25"/>
  <c r="T97" i="25"/>
  <c r="S97" i="25"/>
  <c r="R97" i="25"/>
  <c r="Q97" i="25"/>
  <c r="P97" i="25"/>
  <c r="O97" i="25"/>
  <c r="AI96" i="25"/>
  <c r="AH96" i="25"/>
  <c r="AG96" i="25"/>
  <c r="AF96" i="25"/>
  <c r="AE96" i="25"/>
  <c r="AD96" i="25"/>
  <c r="V96" i="25"/>
  <c r="U96" i="25"/>
  <c r="T96" i="25"/>
  <c r="S96" i="25"/>
  <c r="R96" i="25"/>
  <c r="Q96" i="25"/>
  <c r="P96" i="25"/>
  <c r="O96" i="25"/>
  <c r="AI95" i="25"/>
  <c r="AH95" i="25"/>
  <c r="AG95" i="25"/>
  <c r="AF95" i="25"/>
  <c r="AE95" i="25"/>
  <c r="AD95" i="25"/>
  <c r="V95" i="25"/>
  <c r="U95" i="25"/>
  <c r="T95" i="25"/>
  <c r="S95" i="25"/>
  <c r="R95" i="25"/>
  <c r="Q95" i="25"/>
  <c r="P95" i="25"/>
  <c r="O95" i="25"/>
  <c r="AI94" i="25"/>
  <c r="AH94" i="25"/>
  <c r="AG94" i="25"/>
  <c r="AF94" i="25"/>
  <c r="AE94" i="25"/>
  <c r="AD94" i="25"/>
  <c r="V94" i="25"/>
  <c r="U94" i="25"/>
  <c r="T94" i="25"/>
  <c r="S94" i="25"/>
  <c r="R94" i="25"/>
  <c r="Q94" i="25"/>
  <c r="P94" i="25"/>
  <c r="O94" i="25"/>
  <c r="AI93" i="25"/>
  <c r="AH93" i="25"/>
  <c r="AG93" i="25"/>
  <c r="AF93" i="25"/>
  <c r="AE93" i="25"/>
  <c r="AD93" i="25"/>
  <c r="V93" i="25"/>
  <c r="U93" i="25"/>
  <c r="T93" i="25"/>
  <c r="S93" i="25"/>
  <c r="R93" i="25"/>
  <c r="Q93" i="25"/>
  <c r="P93" i="25"/>
  <c r="O93" i="25"/>
  <c r="AI92" i="25"/>
  <c r="AH92" i="25"/>
  <c r="AG92" i="25"/>
  <c r="AF92" i="25"/>
  <c r="AE92" i="25"/>
  <c r="AD92" i="25"/>
  <c r="V92" i="25"/>
  <c r="U92" i="25"/>
  <c r="T92" i="25"/>
  <c r="S92" i="25"/>
  <c r="R92" i="25"/>
  <c r="Q92" i="25"/>
  <c r="P92" i="25"/>
  <c r="O92" i="25"/>
  <c r="AI91" i="25"/>
  <c r="AH91" i="25"/>
  <c r="AG91" i="25"/>
  <c r="AF91" i="25"/>
  <c r="AE91" i="25"/>
  <c r="AD91" i="25"/>
  <c r="V91" i="25"/>
  <c r="U91" i="25"/>
  <c r="T91" i="25"/>
  <c r="S91" i="25"/>
  <c r="R91" i="25"/>
  <c r="Q91" i="25"/>
  <c r="P91" i="25"/>
  <c r="O91" i="25"/>
  <c r="AI90" i="25"/>
  <c r="AH90" i="25"/>
  <c r="AG90" i="25"/>
  <c r="AF90" i="25"/>
  <c r="AE90" i="25"/>
  <c r="AD90" i="25"/>
  <c r="V90" i="25"/>
  <c r="U90" i="25"/>
  <c r="T90" i="25"/>
  <c r="S90" i="25"/>
  <c r="R90" i="25"/>
  <c r="Q90" i="25"/>
  <c r="P90" i="25"/>
  <c r="O90" i="25"/>
  <c r="AI89" i="25"/>
  <c r="AH89" i="25"/>
  <c r="AG89" i="25"/>
  <c r="AF89" i="25"/>
  <c r="AE89" i="25"/>
  <c r="AD89" i="25"/>
  <c r="V89" i="25"/>
  <c r="U89" i="25"/>
  <c r="T89" i="25"/>
  <c r="S89" i="25"/>
  <c r="R89" i="25"/>
  <c r="Q89" i="25"/>
  <c r="P89" i="25"/>
  <c r="O89" i="25"/>
  <c r="AI88" i="25"/>
  <c r="AH88" i="25"/>
  <c r="AG88" i="25"/>
  <c r="AF88" i="25"/>
  <c r="AE88" i="25"/>
  <c r="AD88" i="25"/>
  <c r="V88" i="25"/>
  <c r="U88" i="25"/>
  <c r="T88" i="25"/>
  <c r="S88" i="25"/>
  <c r="R88" i="25"/>
  <c r="Q88" i="25"/>
  <c r="P88" i="25"/>
  <c r="O88" i="25"/>
  <c r="AI87" i="25"/>
  <c r="AH87" i="25"/>
  <c r="AG87" i="25"/>
  <c r="AF87" i="25"/>
  <c r="AE87" i="25"/>
  <c r="AD87" i="25"/>
  <c r="V87" i="25"/>
  <c r="U87" i="25"/>
  <c r="T87" i="25"/>
  <c r="S87" i="25"/>
  <c r="R87" i="25"/>
  <c r="Q87" i="25"/>
  <c r="P87" i="25"/>
  <c r="O87" i="25"/>
  <c r="AI86" i="25"/>
  <c r="AH86" i="25"/>
  <c r="AG86" i="25"/>
  <c r="AF86" i="25"/>
  <c r="AE86" i="25"/>
  <c r="AD86" i="25"/>
  <c r="V86" i="25"/>
  <c r="U86" i="25"/>
  <c r="T86" i="25"/>
  <c r="S86" i="25"/>
  <c r="R86" i="25"/>
  <c r="Q86" i="25"/>
  <c r="P86" i="25"/>
  <c r="O86" i="25"/>
  <c r="AI85" i="25"/>
  <c r="AH85" i="25"/>
  <c r="AG85" i="25"/>
  <c r="AF85" i="25"/>
  <c r="AE85" i="25"/>
  <c r="AD85" i="25"/>
  <c r="V85" i="25"/>
  <c r="U85" i="25"/>
  <c r="T85" i="25"/>
  <c r="S85" i="25"/>
  <c r="R85" i="25"/>
  <c r="Q85" i="25"/>
  <c r="P85" i="25"/>
  <c r="O85" i="25"/>
  <c r="AI84" i="25"/>
  <c r="AH84" i="25"/>
  <c r="AG84" i="25"/>
  <c r="AF84" i="25"/>
  <c r="AE84" i="25"/>
  <c r="AD84" i="25"/>
  <c r="V84" i="25"/>
  <c r="U84" i="25"/>
  <c r="T84" i="25"/>
  <c r="S84" i="25"/>
  <c r="R84" i="25"/>
  <c r="Q84" i="25"/>
  <c r="P84" i="25"/>
  <c r="O84" i="25"/>
  <c r="AI83" i="25"/>
  <c r="AH83" i="25"/>
  <c r="AG83" i="25"/>
  <c r="AF83" i="25"/>
  <c r="AE83" i="25"/>
  <c r="AD83" i="25"/>
  <c r="V83" i="25"/>
  <c r="U83" i="25"/>
  <c r="T83" i="25"/>
  <c r="S83" i="25"/>
  <c r="R83" i="25"/>
  <c r="Q83" i="25"/>
  <c r="P83" i="25"/>
  <c r="O83" i="25"/>
  <c r="AI82" i="25"/>
  <c r="AH82" i="25"/>
  <c r="AG82" i="25"/>
  <c r="AF82" i="25"/>
  <c r="AE82" i="25"/>
  <c r="AD82" i="25"/>
  <c r="V82" i="25"/>
  <c r="U82" i="25"/>
  <c r="T82" i="25"/>
  <c r="R82" i="25"/>
  <c r="Q82" i="25"/>
  <c r="P82" i="25"/>
  <c r="AI81" i="25"/>
  <c r="AH81" i="25"/>
  <c r="AG81" i="25"/>
  <c r="AF81" i="25"/>
  <c r="AE81" i="25"/>
  <c r="AD81" i="25"/>
  <c r="V81" i="25"/>
  <c r="U81" i="25"/>
  <c r="T81" i="25"/>
  <c r="S81" i="25"/>
  <c r="R81" i="25"/>
  <c r="Q81" i="25"/>
  <c r="P81" i="25"/>
  <c r="O81" i="25"/>
  <c r="AI80" i="25"/>
  <c r="AH80" i="25"/>
  <c r="AG80" i="25"/>
  <c r="AF80" i="25"/>
  <c r="AE80" i="25"/>
  <c r="AD80" i="25"/>
  <c r="V80" i="25"/>
  <c r="U80" i="25"/>
  <c r="T80" i="25"/>
  <c r="S80" i="25"/>
  <c r="R80" i="25"/>
  <c r="Q80" i="25"/>
  <c r="P80" i="25"/>
  <c r="O80" i="25"/>
  <c r="AI79" i="25"/>
  <c r="AH79" i="25"/>
  <c r="AG79" i="25"/>
  <c r="AF79" i="25"/>
  <c r="AE79" i="25"/>
  <c r="AD79" i="25"/>
  <c r="V79" i="25"/>
  <c r="U79" i="25"/>
  <c r="T79" i="25"/>
  <c r="S79" i="25"/>
  <c r="R79" i="25"/>
  <c r="Q79" i="25"/>
  <c r="P79" i="25"/>
  <c r="O79" i="25"/>
  <c r="AI78" i="25"/>
  <c r="AH78" i="25"/>
  <c r="AG78" i="25"/>
  <c r="AF78" i="25"/>
  <c r="AE78" i="25"/>
  <c r="AD78" i="25"/>
  <c r="V78" i="25"/>
  <c r="U78" i="25"/>
  <c r="T78" i="25"/>
  <c r="S78" i="25"/>
  <c r="R78" i="25"/>
  <c r="Q78" i="25"/>
  <c r="P78" i="25"/>
  <c r="O78" i="25"/>
  <c r="AI77" i="25"/>
  <c r="AH77" i="25"/>
  <c r="AG77" i="25"/>
  <c r="AF77" i="25"/>
  <c r="AE77" i="25"/>
  <c r="AD77" i="25"/>
  <c r="V77" i="25"/>
  <c r="U77" i="25"/>
  <c r="T77" i="25"/>
  <c r="R77" i="25"/>
  <c r="Q77" i="25"/>
  <c r="P77" i="25"/>
  <c r="AI76" i="25"/>
  <c r="AH76" i="25"/>
  <c r="AG76" i="25"/>
  <c r="AF76" i="25"/>
  <c r="AE76" i="25"/>
  <c r="AD76" i="25"/>
  <c r="V76" i="25"/>
  <c r="U76" i="25"/>
  <c r="T76" i="25"/>
  <c r="S76" i="25"/>
  <c r="R76" i="25"/>
  <c r="Q76" i="25"/>
  <c r="P76" i="25"/>
  <c r="O76" i="25"/>
  <c r="AI75" i="25"/>
  <c r="AH75" i="25"/>
  <c r="AG75" i="25"/>
  <c r="AF75" i="25"/>
  <c r="AE75" i="25"/>
  <c r="AD75" i="25"/>
  <c r="V75" i="25"/>
  <c r="U75" i="25"/>
  <c r="T75" i="25"/>
  <c r="S75" i="25"/>
  <c r="R75" i="25"/>
  <c r="Q75" i="25"/>
  <c r="P75" i="25"/>
  <c r="O75" i="25"/>
  <c r="AI74" i="25"/>
  <c r="AH74" i="25"/>
  <c r="AG74" i="25"/>
  <c r="AF74" i="25"/>
  <c r="AE74" i="25"/>
  <c r="AD74" i="25"/>
  <c r="V74" i="25"/>
  <c r="U74" i="25"/>
  <c r="T74" i="25"/>
  <c r="S74" i="25"/>
  <c r="R74" i="25"/>
  <c r="Q74" i="25"/>
  <c r="P74" i="25"/>
  <c r="O74" i="25"/>
  <c r="AI73" i="25"/>
  <c r="AH73" i="25"/>
  <c r="AG73" i="25"/>
  <c r="AF73" i="25"/>
  <c r="AE73" i="25"/>
  <c r="AD73" i="25"/>
  <c r="V73" i="25"/>
  <c r="U73" i="25"/>
  <c r="T73" i="25"/>
  <c r="R73" i="25"/>
  <c r="Q73" i="25"/>
  <c r="P73" i="25"/>
  <c r="AI72" i="25"/>
  <c r="AH72" i="25"/>
  <c r="AG72" i="25"/>
  <c r="AF72" i="25"/>
  <c r="AE72" i="25"/>
  <c r="AD72" i="25"/>
  <c r="V72" i="25"/>
  <c r="U72" i="25"/>
  <c r="T72" i="25"/>
  <c r="S72" i="25"/>
  <c r="R72" i="25"/>
  <c r="Q72" i="25"/>
  <c r="P72" i="25"/>
  <c r="O72" i="25"/>
  <c r="AI71" i="25"/>
  <c r="AH71" i="25"/>
  <c r="AG71" i="25"/>
  <c r="AF71" i="25"/>
  <c r="AE71" i="25"/>
  <c r="AD71" i="25"/>
  <c r="V71" i="25"/>
  <c r="U71" i="25"/>
  <c r="T71" i="25"/>
  <c r="S71" i="25"/>
  <c r="R71" i="25"/>
  <c r="Q71" i="25"/>
  <c r="P71" i="25"/>
  <c r="O71" i="25"/>
  <c r="AI70" i="25"/>
  <c r="AH70" i="25"/>
  <c r="AG70" i="25"/>
  <c r="AF70" i="25"/>
  <c r="AE70" i="25"/>
  <c r="AD70" i="25"/>
  <c r="V70" i="25"/>
  <c r="U70" i="25"/>
  <c r="T70" i="25"/>
  <c r="S70" i="25"/>
  <c r="R70" i="25"/>
  <c r="Q70" i="25"/>
  <c r="P70" i="25"/>
  <c r="O70" i="25"/>
  <c r="AI69" i="25"/>
  <c r="AH69" i="25"/>
  <c r="AG69" i="25"/>
  <c r="AF69" i="25"/>
  <c r="AE69" i="25"/>
  <c r="AD69" i="25"/>
  <c r="V69" i="25"/>
  <c r="U69" i="25"/>
  <c r="T69" i="25"/>
  <c r="S69" i="25"/>
  <c r="R69" i="25"/>
  <c r="Q69" i="25"/>
  <c r="P69" i="25"/>
  <c r="O69" i="25"/>
  <c r="AI68" i="25"/>
  <c r="AH68" i="25"/>
  <c r="AG68" i="25"/>
  <c r="AF68" i="25"/>
  <c r="AE68" i="25"/>
  <c r="AD68" i="25"/>
  <c r="V68" i="25"/>
  <c r="U68" i="25"/>
  <c r="T68" i="25"/>
  <c r="S68" i="25"/>
  <c r="R68" i="25"/>
  <c r="Q68" i="25"/>
  <c r="P68" i="25"/>
  <c r="O68" i="25"/>
  <c r="AI67" i="25"/>
  <c r="AH67" i="25"/>
  <c r="AG67" i="25"/>
  <c r="AF67" i="25"/>
  <c r="AE67" i="25"/>
  <c r="AD67" i="25"/>
  <c r="V67" i="25"/>
  <c r="U67" i="25"/>
  <c r="T67" i="25"/>
  <c r="S67" i="25"/>
  <c r="R67" i="25"/>
  <c r="Q67" i="25"/>
  <c r="P67" i="25"/>
  <c r="O67" i="25"/>
  <c r="AI66" i="25"/>
  <c r="AH66" i="25"/>
  <c r="AG66" i="25"/>
  <c r="AF66" i="25"/>
  <c r="AE66" i="25"/>
  <c r="AD66" i="25"/>
  <c r="V66" i="25"/>
  <c r="U66" i="25"/>
  <c r="T66" i="25"/>
  <c r="S66" i="25"/>
  <c r="R66" i="25"/>
  <c r="Q66" i="25"/>
  <c r="P66" i="25"/>
  <c r="O66" i="25"/>
  <c r="AI65" i="25"/>
  <c r="AH65" i="25"/>
  <c r="AG65" i="25"/>
  <c r="AF65" i="25"/>
  <c r="AE65" i="25"/>
  <c r="AD65" i="25"/>
  <c r="V65" i="25"/>
  <c r="U65" i="25"/>
  <c r="T65" i="25"/>
  <c r="S65" i="25"/>
  <c r="R65" i="25"/>
  <c r="Q65" i="25"/>
  <c r="P65" i="25"/>
  <c r="O65" i="25"/>
  <c r="AI64" i="25"/>
  <c r="AH64" i="25"/>
  <c r="AG64" i="25"/>
  <c r="AF64" i="25"/>
  <c r="AE64" i="25"/>
  <c r="AD64" i="25"/>
  <c r="V64" i="25"/>
  <c r="U64" i="25"/>
  <c r="T64" i="25"/>
  <c r="S64" i="25"/>
  <c r="R64" i="25"/>
  <c r="Q64" i="25"/>
  <c r="P64" i="25"/>
  <c r="O64" i="25"/>
  <c r="AI63" i="25"/>
  <c r="AH63" i="25"/>
  <c r="AG63" i="25"/>
  <c r="AF63" i="25"/>
  <c r="AE63" i="25"/>
  <c r="AD63" i="25"/>
  <c r="V63" i="25"/>
  <c r="U63" i="25"/>
  <c r="T63" i="25"/>
  <c r="S63" i="25"/>
  <c r="R63" i="25"/>
  <c r="Q63" i="25"/>
  <c r="P63" i="25"/>
  <c r="O63" i="25"/>
  <c r="AI62" i="25"/>
  <c r="AH62" i="25"/>
  <c r="AG62" i="25"/>
  <c r="AF62" i="25"/>
  <c r="AE62" i="25"/>
  <c r="AD62" i="25"/>
  <c r="V62" i="25"/>
  <c r="U62" i="25"/>
  <c r="T62" i="25"/>
  <c r="S62" i="25"/>
  <c r="R62" i="25"/>
  <c r="Q62" i="25"/>
  <c r="P62" i="25"/>
  <c r="O62" i="25"/>
  <c r="AI61" i="25"/>
  <c r="AH61" i="25"/>
  <c r="AG61" i="25"/>
  <c r="AF61" i="25"/>
  <c r="AE61" i="25"/>
  <c r="AD61" i="25"/>
  <c r="V61" i="25"/>
  <c r="U61" i="25"/>
  <c r="T61" i="25"/>
  <c r="S61" i="25"/>
  <c r="R61" i="25"/>
  <c r="Q61" i="25"/>
  <c r="P61" i="25"/>
  <c r="O61" i="25"/>
  <c r="AI60" i="25"/>
  <c r="AH60" i="25"/>
  <c r="AG60" i="25"/>
  <c r="AF60" i="25"/>
  <c r="AE60" i="25"/>
  <c r="AD60" i="25"/>
  <c r="V60" i="25"/>
  <c r="U60" i="25"/>
  <c r="T60" i="25"/>
  <c r="S60" i="25"/>
  <c r="R60" i="25"/>
  <c r="Q60" i="25"/>
  <c r="P60" i="25"/>
  <c r="O60" i="25"/>
  <c r="AI59" i="25"/>
  <c r="AH59" i="25"/>
  <c r="AG59" i="25"/>
  <c r="AF59" i="25"/>
  <c r="AE59" i="25"/>
  <c r="AD59" i="25"/>
  <c r="V59" i="25"/>
  <c r="U59" i="25"/>
  <c r="T59" i="25"/>
  <c r="S59" i="25"/>
  <c r="R59" i="25"/>
  <c r="Q59" i="25"/>
  <c r="P59" i="25"/>
  <c r="O59" i="25"/>
  <c r="AI58" i="25"/>
  <c r="AH58" i="25"/>
  <c r="AG58" i="25"/>
  <c r="AF58" i="25"/>
  <c r="AE58" i="25"/>
  <c r="AD58" i="25"/>
  <c r="V58" i="25"/>
  <c r="U58" i="25"/>
  <c r="T58" i="25"/>
  <c r="S58" i="25"/>
  <c r="R58" i="25"/>
  <c r="Q58" i="25"/>
  <c r="P58" i="25"/>
  <c r="O58" i="25"/>
  <c r="AI57" i="25"/>
  <c r="AH57" i="25"/>
  <c r="AG57" i="25"/>
  <c r="AF57" i="25"/>
  <c r="AE57" i="25"/>
  <c r="AD57" i="25"/>
  <c r="V57" i="25"/>
  <c r="U57" i="25"/>
  <c r="T57" i="25"/>
  <c r="S57" i="25"/>
  <c r="R57" i="25"/>
  <c r="Q57" i="25"/>
  <c r="P57" i="25"/>
  <c r="O57" i="25"/>
  <c r="AI56" i="25"/>
  <c r="AH56" i="25"/>
  <c r="AG56" i="25"/>
  <c r="AF56" i="25"/>
  <c r="AE56" i="25"/>
  <c r="AD56" i="25"/>
  <c r="V56" i="25"/>
  <c r="U56" i="25"/>
  <c r="T56" i="25"/>
  <c r="S56" i="25"/>
  <c r="R56" i="25"/>
  <c r="Q56" i="25"/>
  <c r="P56" i="25"/>
  <c r="O56" i="25"/>
  <c r="AI55" i="25"/>
  <c r="AH55" i="25"/>
  <c r="AG55" i="25"/>
  <c r="AF55" i="25"/>
  <c r="AE55" i="25"/>
  <c r="AD55" i="25"/>
  <c r="V55" i="25"/>
  <c r="U55" i="25"/>
  <c r="T55" i="25"/>
  <c r="S55" i="25"/>
  <c r="R55" i="25"/>
  <c r="Q55" i="25"/>
  <c r="P55" i="25"/>
  <c r="O55" i="25"/>
  <c r="AI54" i="25"/>
  <c r="AH54" i="25"/>
  <c r="AG54" i="25"/>
  <c r="AF54" i="25"/>
  <c r="AE54" i="25"/>
  <c r="AD54" i="25"/>
  <c r="V54" i="25"/>
  <c r="U54" i="25"/>
  <c r="T54" i="25"/>
  <c r="S54" i="25"/>
  <c r="R54" i="25"/>
  <c r="Q54" i="25"/>
  <c r="P54" i="25"/>
  <c r="O54" i="25"/>
  <c r="AI53" i="25"/>
  <c r="AH53" i="25"/>
  <c r="AG53" i="25"/>
  <c r="AF53" i="25"/>
  <c r="AE53" i="25"/>
  <c r="AD53" i="25"/>
  <c r="V53" i="25"/>
  <c r="U53" i="25"/>
  <c r="T53" i="25"/>
  <c r="S53" i="25"/>
  <c r="R53" i="25"/>
  <c r="Q53" i="25"/>
  <c r="P53" i="25"/>
  <c r="O53" i="25"/>
  <c r="AI52" i="25"/>
  <c r="AH52" i="25"/>
  <c r="AG52" i="25"/>
  <c r="AF52" i="25"/>
  <c r="AE52" i="25"/>
  <c r="AD52" i="25"/>
  <c r="V52" i="25"/>
  <c r="U52" i="25"/>
  <c r="T52" i="25"/>
  <c r="S52" i="25"/>
  <c r="R52" i="25"/>
  <c r="Q52" i="25"/>
  <c r="P52" i="25"/>
  <c r="O52" i="25"/>
  <c r="AI51" i="25"/>
  <c r="AH51" i="25"/>
  <c r="AG51" i="25"/>
  <c r="AF51" i="25"/>
  <c r="AE51" i="25"/>
  <c r="AD51" i="25"/>
  <c r="V51" i="25"/>
  <c r="U51" i="25"/>
  <c r="T51" i="25"/>
  <c r="S51" i="25"/>
  <c r="R51" i="25"/>
  <c r="Q51" i="25"/>
  <c r="P51" i="25"/>
  <c r="O51" i="25"/>
  <c r="AI50" i="25"/>
  <c r="AH50" i="25"/>
  <c r="AG50" i="25"/>
  <c r="AF50" i="25"/>
  <c r="AE50" i="25"/>
  <c r="AD50" i="25"/>
  <c r="V50" i="25"/>
  <c r="U50" i="25"/>
  <c r="T50" i="25"/>
  <c r="S50" i="25"/>
  <c r="R50" i="25"/>
  <c r="Q50" i="25"/>
  <c r="P50" i="25"/>
  <c r="O50" i="25"/>
  <c r="AI49" i="25"/>
  <c r="AH49" i="25"/>
  <c r="AG49" i="25"/>
  <c r="AF49" i="25"/>
  <c r="AE49" i="25"/>
  <c r="AD49" i="25"/>
  <c r="V49" i="25"/>
  <c r="U49" i="25"/>
  <c r="T49" i="25"/>
  <c r="S49" i="25"/>
  <c r="R49" i="25"/>
  <c r="Q49" i="25"/>
  <c r="P49" i="25"/>
  <c r="O49" i="25"/>
  <c r="AI48" i="25"/>
  <c r="AH48" i="25"/>
  <c r="AG48" i="25"/>
  <c r="AF48" i="25"/>
  <c r="AE48" i="25"/>
  <c r="AD48" i="25"/>
  <c r="V48" i="25"/>
  <c r="U48" i="25"/>
  <c r="T48" i="25"/>
  <c r="S48" i="25"/>
  <c r="R48" i="25"/>
  <c r="Q48" i="25"/>
  <c r="P48" i="25"/>
  <c r="O48" i="25"/>
  <c r="AI47" i="25"/>
  <c r="AH47" i="25"/>
  <c r="AG47" i="25"/>
  <c r="AF47" i="25"/>
  <c r="AE47" i="25"/>
  <c r="AD47" i="25"/>
  <c r="V47" i="25"/>
  <c r="U47" i="25"/>
  <c r="T47" i="25"/>
  <c r="S47" i="25"/>
  <c r="R47" i="25"/>
  <c r="Q47" i="25"/>
  <c r="P47" i="25"/>
  <c r="O47" i="25"/>
  <c r="AI46" i="25"/>
  <c r="AH46" i="25"/>
  <c r="AG46" i="25"/>
  <c r="AF46" i="25"/>
  <c r="AE46" i="25"/>
  <c r="AD46" i="25"/>
  <c r="V46" i="25"/>
  <c r="U46" i="25"/>
  <c r="T46" i="25"/>
  <c r="S46" i="25"/>
  <c r="R46" i="25"/>
  <c r="Q46" i="25"/>
  <c r="P46" i="25"/>
  <c r="O46" i="25"/>
  <c r="AI45" i="25"/>
  <c r="AH45" i="25"/>
  <c r="AG45" i="25"/>
  <c r="AF45" i="25"/>
  <c r="AE45" i="25"/>
  <c r="AD45" i="25"/>
  <c r="V45" i="25"/>
  <c r="U45" i="25"/>
  <c r="T45" i="25"/>
  <c r="S45" i="25"/>
  <c r="R45" i="25"/>
  <c r="Q45" i="25"/>
  <c r="P45" i="25"/>
  <c r="O45" i="25"/>
  <c r="AI44" i="25"/>
  <c r="AH44" i="25"/>
  <c r="AG44" i="25"/>
  <c r="AF44" i="25"/>
  <c r="AE44" i="25"/>
  <c r="AD44" i="25"/>
  <c r="V44" i="25"/>
  <c r="U44" i="25"/>
  <c r="T44" i="25"/>
  <c r="S44" i="25"/>
  <c r="R44" i="25"/>
  <c r="Q44" i="25"/>
  <c r="P44" i="25"/>
  <c r="AI43" i="25"/>
  <c r="AH43" i="25"/>
  <c r="AG43" i="25"/>
  <c r="AF43" i="25"/>
  <c r="AE43" i="25"/>
  <c r="AD43" i="25"/>
  <c r="V43" i="25"/>
  <c r="U43" i="25"/>
  <c r="T43" i="25"/>
  <c r="S43" i="25"/>
  <c r="R43" i="25"/>
  <c r="Q43" i="25"/>
  <c r="P43" i="25"/>
  <c r="O43" i="25"/>
  <c r="AI42" i="25"/>
  <c r="AH42" i="25"/>
  <c r="AG42" i="25"/>
  <c r="AF42" i="25"/>
  <c r="AE42" i="25"/>
  <c r="AD42" i="25"/>
  <c r="V42" i="25"/>
  <c r="U42" i="25"/>
  <c r="T42" i="25"/>
  <c r="S42" i="25"/>
  <c r="R42" i="25"/>
  <c r="Q42" i="25"/>
  <c r="P42" i="25"/>
  <c r="O42" i="25"/>
  <c r="AI41" i="25"/>
  <c r="AH41" i="25"/>
  <c r="AG41" i="25"/>
  <c r="AF41" i="25"/>
  <c r="AE41" i="25"/>
  <c r="AD41" i="25"/>
  <c r="V41" i="25"/>
  <c r="U41" i="25"/>
  <c r="T41" i="25"/>
  <c r="S41" i="25"/>
  <c r="R41" i="25"/>
  <c r="Q41" i="25"/>
  <c r="P41" i="25"/>
  <c r="O41" i="25"/>
  <c r="AI40" i="25"/>
  <c r="AH40" i="25"/>
  <c r="AG40" i="25"/>
  <c r="AF40" i="25"/>
  <c r="AE40" i="25"/>
  <c r="AD40" i="25"/>
  <c r="V40" i="25"/>
  <c r="U40" i="25"/>
  <c r="T40" i="25"/>
  <c r="S40" i="25"/>
  <c r="R40" i="25"/>
  <c r="Q40" i="25"/>
  <c r="P40" i="25"/>
  <c r="O40" i="25"/>
  <c r="AI39" i="25"/>
  <c r="AH39" i="25"/>
  <c r="AG39" i="25"/>
  <c r="AF39" i="25"/>
  <c r="AE39" i="25"/>
  <c r="AD39" i="25"/>
  <c r="V39" i="25"/>
  <c r="U39" i="25"/>
  <c r="T39" i="25"/>
  <c r="S39" i="25"/>
  <c r="R39" i="25"/>
  <c r="Q39" i="25"/>
  <c r="P39" i="25"/>
  <c r="O39" i="25"/>
  <c r="AI38" i="25"/>
  <c r="AH38" i="25"/>
  <c r="AG38" i="25"/>
  <c r="AF38" i="25"/>
  <c r="AE38" i="25"/>
  <c r="AD38" i="25"/>
  <c r="V38" i="25"/>
  <c r="U38" i="25"/>
  <c r="T38" i="25"/>
  <c r="S38" i="25"/>
  <c r="R38" i="25"/>
  <c r="Q38" i="25"/>
  <c r="P38" i="25"/>
  <c r="O38" i="25"/>
  <c r="AI37" i="25"/>
  <c r="AH37" i="25"/>
  <c r="AG37" i="25"/>
  <c r="AF37" i="25"/>
  <c r="AE37" i="25"/>
  <c r="AD37" i="25"/>
  <c r="V37" i="25"/>
  <c r="U37" i="25"/>
  <c r="T37" i="25"/>
  <c r="S37" i="25"/>
  <c r="R37" i="25"/>
  <c r="Q37" i="25"/>
  <c r="P37" i="25"/>
  <c r="O37" i="25"/>
  <c r="AI36" i="25"/>
  <c r="AH36" i="25"/>
  <c r="AG36" i="25"/>
  <c r="AF36" i="25"/>
  <c r="AE36" i="25"/>
  <c r="AD36" i="25"/>
  <c r="V36" i="25"/>
  <c r="U36" i="25"/>
  <c r="T36" i="25"/>
  <c r="S36" i="25"/>
  <c r="R36" i="25"/>
  <c r="Q36" i="25"/>
  <c r="P36" i="25"/>
  <c r="O36" i="25"/>
  <c r="AI35" i="25"/>
  <c r="AH35" i="25"/>
  <c r="AG35" i="25"/>
  <c r="AF35" i="25"/>
  <c r="AE35" i="25"/>
  <c r="AD35" i="25"/>
  <c r="V35" i="25"/>
  <c r="U35" i="25"/>
  <c r="T35" i="25"/>
  <c r="S35" i="25"/>
  <c r="R35" i="25"/>
  <c r="Q35" i="25"/>
  <c r="P35" i="25"/>
  <c r="O35" i="25"/>
  <c r="AI34" i="25"/>
  <c r="AH34" i="25"/>
  <c r="AG34" i="25"/>
  <c r="AF34" i="25"/>
  <c r="AE34" i="25"/>
  <c r="AD34" i="25"/>
  <c r="V34" i="25"/>
  <c r="U34" i="25"/>
  <c r="T34" i="25"/>
  <c r="S34" i="25"/>
  <c r="R34" i="25"/>
  <c r="Q34" i="25"/>
  <c r="P34" i="25"/>
  <c r="O34" i="25"/>
  <c r="AI33" i="25"/>
  <c r="AH33" i="25"/>
  <c r="AG33" i="25"/>
  <c r="AF33" i="25"/>
  <c r="AE33" i="25"/>
  <c r="AD33" i="25"/>
  <c r="V33" i="25"/>
  <c r="U33" i="25"/>
  <c r="T33" i="25"/>
  <c r="S33" i="25"/>
  <c r="R33" i="25"/>
  <c r="Q33" i="25"/>
  <c r="P33" i="25"/>
  <c r="O33" i="25"/>
  <c r="AI32" i="25"/>
  <c r="AH32" i="25"/>
  <c r="AG32" i="25"/>
  <c r="AF32" i="25"/>
  <c r="AE32" i="25"/>
  <c r="AD32" i="25"/>
  <c r="V32" i="25"/>
  <c r="U32" i="25"/>
  <c r="T32" i="25"/>
  <c r="S32" i="25"/>
  <c r="R32" i="25"/>
  <c r="Q32" i="25"/>
  <c r="P32" i="25"/>
  <c r="O32" i="25"/>
  <c r="AI31" i="25"/>
  <c r="AH31" i="25"/>
  <c r="AG31" i="25"/>
  <c r="AF31" i="25"/>
  <c r="AE31" i="25"/>
  <c r="AD31" i="25"/>
  <c r="V31" i="25"/>
  <c r="U31" i="25"/>
  <c r="T31" i="25"/>
  <c r="R31" i="25"/>
  <c r="Q31" i="25"/>
  <c r="P31" i="25"/>
  <c r="AI30" i="25"/>
  <c r="AH30" i="25"/>
  <c r="AG30" i="25"/>
  <c r="AF30" i="25"/>
  <c r="AE30" i="25"/>
  <c r="AD30" i="25"/>
  <c r="V30" i="25"/>
  <c r="U30" i="25"/>
  <c r="T30" i="25"/>
  <c r="S30" i="25"/>
  <c r="R30" i="25"/>
  <c r="Q30" i="25"/>
  <c r="P30" i="25"/>
  <c r="AI29" i="25"/>
  <c r="AH29" i="25"/>
  <c r="AG29" i="25"/>
  <c r="AF29" i="25"/>
  <c r="AE29" i="25"/>
  <c r="AD29" i="25"/>
  <c r="V29" i="25"/>
  <c r="U29" i="25"/>
  <c r="T29" i="25"/>
  <c r="S29" i="25"/>
  <c r="R29" i="25"/>
  <c r="Q29" i="25"/>
  <c r="P29" i="25"/>
  <c r="O29" i="25"/>
  <c r="AI28" i="25"/>
  <c r="AH28" i="25"/>
  <c r="AG28" i="25"/>
  <c r="AF28" i="25"/>
  <c r="AE28" i="25"/>
  <c r="AD28" i="25"/>
  <c r="V28" i="25"/>
  <c r="U28" i="25"/>
  <c r="T28" i="25"/>
  <c r="S28" i="25"/>
  <c r="R28" i="25"/>
  <c r="Q28" i="25"/>
  <c r="P28" i="25"/>
  <c r="O28" i="25"/>
  <c r="AI27" i="25"/>
  <c r="AH27" i="25"/>
  <c r="AG27" i="25"/>
  <c r="AF27" i="25"/>
  <c r="AE27" i="25"/>
  <c r="AD27" i="25"/>
  <c r="V27" i="25"/>
  <c r="U27" i="25"/>
  <c r="T27" i="25"/>
  <c r="S27" i="25"/>
  <c r="R27" i="25"/>
  <c r="Q27" i="25"/>
  <c r="P27" i="25"/>
  <c r="O27" i="25"/>
  <c r="AI26" i="25"/>
  <c r="AH26" i="25"/>
  <c r="AG26" i="25"/>
  <c r="AF26" i="25"/>
  <c r="AE26" i="25"/>
  <c r="AD26" i="25"/>
  <c r="V26" i="25"/>
  <c r="U26" i="25"/>
  <c r="T26" i="25"/>
  <c r="S26" i="25"/>
  <c r="R26" i="25"/>
  <c r="Q26" i="25"/>
  <c r="P26" i="25"/>
  <c r="O26" i="25"/>
  <c r="AI25" i="25"/>
  <c r="AH25" i="25"/>
  <c r="AG25" i="25"/>
  <c r="AF25" i="25"/>
  <c r="AE25" i="25"/>
  <c r="AD25" i="25"/>
  <c r="V25" i="25"/>
  <c r="U25" i="25"/>
  <c r="T25" i="25"/>
  <c r="R25" i="25"/>
  <c r="Q25" i="25"/>
  <c r="P25" i="25"/>
  <c r="AI24" i="25"/>
  <c r="AH24" i="25"/>
  <c r="AG24" i="25"/>
  <c r="AF24" i="25"/>
  <c r="AE24" i="25"/>
  <c r="AD24" i="25"/>
  <c r="V24" i="25"/>
  <c r="U24" i="25"/>
  <c r="T24" i="25"/>
  <c r="S24" i="25"/>
  <c r="R24" i="25"/>
  <c r="Q24" i="25"/>
  <c r="P24" i="25"/>
  <c r="O24" i="25"/>
  <c r="AI23" i="25"/>
  <c r="AH23" i="25"/>
  <c r="AG23" i="25"/>
  <c r="AF23" i="25"/>
  <c r="AE23" i="25"/>
  <c r="AD23" i="25"/>
  <c r="V23" i="25"/>
  <c r="U23" i="25"/>
  <c r="T23" i="25"/>
  <c r="S23" i="25"/>
  <c r="R23" i="25"/>
  <c r="Q23" i="25"/>
  <c r="P23" i="25"/>
  <c r="O23" i="25"/>
  <c r="AI22" i="25"/>
  <c r="AH22" i="25"/>
  <c r="AG22" i="25"/>
  <c r="AF22" i="25"/>
  <c r="AE22" i="25"/>
  <c r="AD22" i="25"/>
  <c r="V22" i="25"/>
  <c r="U22" i="25"/>
  <c r="T22" i="25"/>
  <c r="S22" i="25"/>
  <c r="R22" i="25"/>
  <c r="Q22" i="25"/>
  <c r="P22" i="25"/>
  <c r="O22" i="25"/>
  <c r="AI21" i="25"/>
  <c r="AH21" i="25"/>
  <c r="AG21" i="25"/>
  <c r="AF21" i="25"/>
  <c r="AE21" i="25"/>
  <c r="AD21" i="25"/>
  <c r="V21" i="25"/>
  <c r="U21" i="25"/>
  <c r="T21" i="25"/>
  <c r="S21" i="25"/>
  <c r="R21" i="25"/>
  <c r="Q21" i="25"/>
  <c r="P21" i="25"/>
  <c r="O21" i="25"/>
  <c r="AI20" i="25"/>
  <c r="AH20" i="25"/>
  <c r="AG20" i="25"/>
  <c r="AF20" i="25"/>
  <c r="AE20" i="25"/>
  <c r="AD20" i="25"/>
  <c r="V20" i="25"/>
  <c r="U20" i="25"/>
  <c r="T20" i="25"/>
  <c r="S20" i="25"/>
  <c r="R20" i="25"/>
  <c r="Q20" i="25"/>
  <c r="P20" i="25"/>
  <c r="O20" i="25"/>
  <c r="AI19" i="25"/>
  <c r="AH19" i="25"/>
  <c r="AG19" i="25"/>
  <c r="AF19" i="25"/>
  <c r="AE19" i="25"/>
  <c r="AD19" i="25"/>
  <c r="V19" i="25"/>
  <c r="U19" i="25"/>
  <c r="T19" i="25"/>
  <c r="S19" i="25"/>
  <c r="R19" i="25"/>
  <c r="Q19" i="25"/>
  <c r="P19" i="25"/>
  <c r="O19" i="25"/>
  <c r="AI18" i="25"/>
  <c r="AH18" i="25"/>
  <c r="AG18" i="25"/>
  <c r="AF18" i="25"/>
  <c r="AE18" i="25"/>
  <c r="AD18" i="25"/>
  <c r="V18" i="25"/>
  <c r="U18" i="25"/>
  <c r="T18" i="25"/>
  <c r="S18" i="25"/>
  <c r="R18" i="25"/>
  <c r="Q18" i="25"/>
  <c r="P18" i="25"/>
  <c r="O18" i="25"/>
  <c r="AI17" i="25"/>
  <c r="AH17" i="25"/>
  <c r="AG17" i="25"/>
  <c r="AF17" i="25"/>
  <c r="AE17" i="25"/>
  <c r="AD17" i="25"/>
  <c r="V17" i="25"/>
  <c r="U17" i="25"/>
  <c r="T17" i="25"/>
  <c r="S17" i="25"/>
  <c r="R17" i="25"/>
  <c r="Q17" i="25"/>
  <c r="P17" i="25"/>
  <c r="O17" i="25"/>
  <c r="AI16" i="25"/>
  <c r="AH16" i="25"/>
  <c r="AG16" i="25"/>
  <c r="AF16" i="25"/>
  <c r="AE16" i="25"/>
  <c r="AD16" i="25"/>
  <c r="V16" i="25"/>
  <c r="U16" i="25"/>
  <c r="T16" i="25"/>
  <c r="S16" i="25"/>
  <c r="R16" i="25"/>
  <c r="Q16" i="25"/>
  <c r="P16" i="25"/>
  <c r="O16" i="25"/>
  <c r="AI15" i="25"/>
  <c r="AH15" i="25"/>
  <c r="AG15" i="25"/>
  <c r="AF15" i="25"/>
  <c r="AE15" i="25"/>
  <c r="AD15" i="25"/>
  <c r="V15" i="25"/>
  <c r="U15" i="25"/>
  <c r="T15" i="25"/>
  <c r="S15" i="25"/>
  <c r="R15" i="25"/>
  <c r="Q15" i="25"/>
  <c r="P15" i="25"/>
  <c r="O15" i="25"/>
  <c r="AI14" i="25"/>
  <c r="AH14" i="25"/>
  <c r="AG14" i="25"/>
  <c r="AF14" i="25"/>
  <c r="AE14" i="25"/>
  <c r="AD14" i="25"/>
  <c r="V14" i="25"/>
  <c r="U14" i="25"/>
  <c r="T14" i="25"/>
  <c r="R14" i="25"/>
  <c r="Q14" i="25"/>
  <c r="P14" i="25"/>
  <c r="AI13" i="25"/>
  <c r="AH13" i="25"/>
  <c r="AG13" i="25"/>
  <c r="AF13" i="25"/>
  <c r="AE13" i="25"/>
  <c r="AD13" i="25"/>
  <c r="V13" i="25"/>
  <c r="U13" i="25"/>
  <c r="T13" i="25"/>
  <c r="S13" i="25"/>
  <c r="R13" i="25"/>
  <c r="Q13" i="25"/>
  <c r="P13" i="25"/>
  <c r="O13" i="25"/>
  <c r="AI12" i="25"/>
  <c r="AH12" i="25"/>
  <c r="AG12" i="25"/>
  <c r="AF12" i="25"/>
  <c r="AE12" i="25"/>
  <c r="AD12" i="25"/>
  <c r="V12" i="25"/>
  <c r="U12" i="25"/>
  <c r="T12" i="25"/>
  <c r="S12" i="25"/>
  <c r="R12" i="25"/>
  <c r="Q12" i="25"/>
  <c r="P12" i="25"/>
  <c r="O12" i="25"/>
  <c r="AI11" i="25"/>
  <c r="AH11" i="25"/>
  <c r="AG11" i="25"/>
  <c r="AF11" i="25"/>
  <c r="AE11" i="25"/>
  <c r="AD11" i="25"/>
  <c r="V11" i="25"/>
  <c r="U11" i="25"/>
  <c r="T11" i="25"/>
  <c r="S11" i="25"/>
  <c r="R11" i="25"/>
  <c r="Q11" i="25"/>
  <c r="P11" i="25"/>
  <c r="O11" i="25"/>
  <c r="AI10" i="25"/>
  <c r="AH10" i="25"/>
  <c r="AG10" i="25"/>
  <c r="AF10" i="25"/>
  <c r="AE10" i="25"/>
  <c r="AD10" i="25"/>
  <c r="V10" i="25"/>
  <c r="U10" i="25"/>
  <c r="T10" i="25"/>
  <c r="S10" i="25"/>
  <c r="R10" i="25"/>
  <c r="Q10" i="25"/>
  <c r="P10" i="25"/>
  <c r="O10" i="25"/>
  <c r="AI9" i="25"/>
  <c r="AH9" i="25"/>
  <c r="AG9" i="25"/>
  <c r="AF9" i="25"/>
  <c r="AE9" i="25"/>
  <c r="AD9" i="25"/>
  <c r="V9" i="25"/>
  <c r="U9" i="25"/>
  <c r="T9" i="25"/>
  <c r="S9" i="25"/>
  <c r="R9" i="25"/>
  <c r="Q9" i="25"/>
  <c r="P9" i="25"/>
  <c r="O9" i="25"/>
  <c r="AI8" i="25"/>
  <c r="AH8" i="25"/>
  <c r="AG8" i="25"/>
  <c r="AF8" i="25"/>
  <c r="AE8" i="25"/>
  <c r="AD8" i="25"/>
  <c r="V8" i="25"/>
  <c r="U8" i="25"/>
  <c r="T8" i="25"/>
  <c r="S8" i="25"/>
  <c r="R8" i="25"/>
  <c r="Q8" i="25"/>
  <c r="P8" i="25"/>
  <c r="B1" i="25"/>
  <c r="C1" i="25" s="1"/>
  <c r="D1" i="25" s="1"/>
  <c r="E1" i="25" s="1"/>
  <c r="F1" i="25" s="1"/>
  <c r="G1" i="25" s="1"/>
  <c r="H1" i="25" s="1"/>
  <c r="I1" i="25" s="1"/>
  <c r="J1" i="25" s="1"/>
  <c r="K1" i="25" s="1"/>
  <c r="L1" i="25" s="1"/>
  <c r="M1" i="25" s="1"/>
  <c r="N1" i="25" s="1"/>
  <c r="O1" i="25" s="1"/>
  <c r="P1" i="25" s="1"/>
  <c r="Q1" i="25" s="1"/>
  <c r="R1" i="25" s="1"/>
  <c r="S1" i="25" s="1"/>
  <c r="T1" i="25" s="1"/>
  <c r="U1" i="25" s="1"/>
  <c r="V1" i="25" s="1"/>
  <c r="W1" i="25" s="1"/>
  <c r="AG9" i="49"/>
  <c r="AG10" i="49"/>
  <c r="AG11" i="49"/>
  <c r="AG12" i="49"/>
  <c r="AG13" i="49"/>
  <c r="AG14" i="49"/>
  <c r="AG15" i="49"/>
  <c r="AG16" i="49"/>
  <c r="AG17" i="49"/>
  <c r="AG18" i="49"/>
  <c r="AG19" i="49"/>
  <c r="AG20" i="49"/>
  <c r="AG21" i="49"/>
  <c r="AG22" i="49"/>
  <c r="AG23" i="49"/>
  <c r="AG24" i="49"/>
  <c r="AG25" i="49"/>
  <c r="AG26" i="49"/>
  <c r="AG27" i="49"/>
  <c r="AG28" i="49"/>
  <c r="AG29" i="49"/>
  <c r="AG30" i="49"/>
  <c r="AG31" i="49"/>
  <c r="AG32" i="49"/>
  <c r="AG33" i="49"/>
  <c r="AG34" i="49"/>
  <c r="AG35" i="49"/>
  <c r="AG36" i="49"/>
  <c r="AG37" i="49"/>
  <c r="AG38" i="49"/>
  <c r="AG39" i="49"/>
  <c r="AG40" i="49"/>
  <c r="AG41" i="49"/>
  <c r="AG42" i="49"/>
  <c r="AG43" i="49"/>
  <c r="AG44" i="49"/>
  <c r="AG45" i="49"/>
  <c r="AG46" i="49"/>
  <c r="AG47" i="49"/>
  <c r="AG48" i="49"/>
  <c r="AG49" i="49"/>
  <c r="AG50" i="49"/>
  <c r="AG51" i="49"/>
  <c r="AG52" i="49"/>
  <c r="AG53" i="49"/>
  <c r="AG54" i="49"/>
  <c r="AG55" i="49"/>
  <c r="AG56" i="49"/>
  <c r="AG57" i="49"/>
  <c r="AG58" i="49"/>
  <c r="AG59" i="49"/>
  <c r="AG60" i="49"/>
  <c r="AG61" i="49"/>
  <c r="AG62" i="49"/>
  <c r="AG63" i="49"/>
  <c r="AG64" i="49"/>
  <c r="AG65" i="49"/>
  <c r="AG66" i="49"/>
  <c r="AG67" i="49"/>
  <c r="AG68" i="49"/>
  <c r="AG69" i="49"/>
  <c r="AG70" i="49"/>
  <c r="AG71" i="49"/>
  <c r="AG72" i="49"/>
  <c r="AG73" i="49"/>
  <c r="AG74" i="49"/>
  <c r="AG75" i="49"/>
  <c r="AG76" i="49"/>
  <c r="AG77" i="49"/>
  <c r="AG78" i="49"/>
  <c r="AG79" i="49"/>
  <c r="AG80" i="49"/>
  <c r="AG81" i="49"/>
  <c r="AG82" i="49"/>
  <c r="AG83" i="49"/>
  <c r="AG84" i="49"/>
  <c r="AG85" i="49"/>
  <c r="AG86" i="49"/>
  <c r="AG87" i="49"/>
  <c r="AG88" i="49"/>
  <c r="AG89" i="49"/>
  <c r="AG90" i="49"/>
  <c r="AG91" i="49"/>
  <c r="AG92" i="49"/>
  <c r="AG93" i="49"/>
  <c r="AG94" i="49"/>
  <c r="AG95" i="49"/>
  <c r="AG96" i="49"/>
  <c r="AG97" i="49"/>
  <c r="AG98" i="49"/>
  <c r="AG99" i="49"/>
  <c r="AG100" i="49"/>
  <c r="AG101" i="49"/>
  <c r="AG102" i="49"/>
  <c r="AG103" i="49"/>
  <c r="AG104" i="49"/>
  <c r="AG105" i="49"/>
  <c r="AG106" i="49"/>
  <c r="AG107" i="49"/>
  <c r="AG108" i="49"/>
  <c r="AG109" i="49"/>
  <c r="AG110" i="49"/>
  <c r="AG111" i="49"/>
  <c r="AG112" i="49"/>
  <c r="AG113" i="49"/>
  <c r="AG114" i="49"/>
  <c r="AG115" i="49"/>
  <c r="AG116" i="49"/>
  <c r="AG117" i="49"/>
  <c r="AG118" i="49"/>
  <c r="AG119" i="49"/>
  <c r="AG120" i="49"/>
  <c r="AG121" i="49"/>
  <c r="AG122" i="49"/>
  <c r="AG123" i="49"/>
  <c r="AG124" i="49"/>
  <c r="AG125" i="49"/>
  <c r="AG126" i="49"/>
  <c r="AG127" i="49"/>
  <c r="AG128" i="49"/>
  <c r="AG129" i="49"/>
  <c r="AG130" i="49"/>
  <c r="AG131" i="49"/>
  <c r="AG132" i="49"/>
  <c r="AG133" i="49"/>
  <c r="AG134" i="49"/>
  <c r="AG135" i="49"/>
  <c r="AG136" i="49"/>
  <c r="AG137" i="49"/>
  <c r="AG138" i="49"/>
  <c r="AG139" i="49"/>
  <c r="AG140" i="49"/>
  <c r="AG141" i="49"/>
  <c r="AG142" i="49"/>
  <c r="AG143" i="49"/>
  <c r="AG144" i="49"/>
  <c r="AG145" i="49"/>
  <c r="AG146" i="49"/>
  <c r="AG147" i="49"/>
  <c r="AG148" i="49"/>
  <c r="AG149" i="49"/>
  <c r="AG150" i="49"/>
  <c r="AG151" i="49"/>
  <c r="AG152" i="49"/>
  <c r="AG153" i="49"/>
  <c r="AG154" i="49"/>
  <c r="AG155" i="49"/>
  <c r="AG156" i="49"/>
  <c r="AG157" i="49"/>
  <c r="AG158" i="49"/>
  <c r="AG159" i="49"/>
  <c r="AG160" i="49"/>
  <c r="AG161" i="49"/>
  <c r="AG162" i="49"/>
  <c r="AG163" i="49"/>
  <c r="AG164" i="49"/>
  <c r="AG165" i="49"/>
  <c r="AG166" i="49"/>
  <c r="AG167" i="49"/>
  <c r="AG168" i="49"/>
  <c r="AG169" i="49"/>
  <c r="AG170" i="49"/>
  <c r="AG171" i="49"/>
  <c r="AG172" i="49"/>
  <c r="AG173" i="49"/>
  <c r="AG174" i="49"/>
  <c r="AG175" i="49"/>
  <c r="AG176" i="49"/>
  <c r="AG177" i="49"/>
  <c r="AG178" i="49"/>
  <c r="AG179" i="49"/>
  <c r="AG180" i="49"/>
  <c r="AG181" i="49"/>
  <c r="AG182" i="49"/>
  <c r="AG183" i="49"/>
  <c r="AG184" i="49"/>
  <c r="AG185" i="49"/>
  <c r="AG186" i="49"/>
  <c r="AG187" i="49"/>
  <c r="AG188" i="49"/>
  <c r="AG189" i="49"/>
  <c r="AG190" i="49"/>
  <c r="AG191" i="49"/>
  <c r="AG192" i="49"/>
  <c r="AG193" i="49"/>
  <c r="AG194" i="49"/>
  <c r="AG195" i="49"/>
  <c r="AG196" i="49"/>
  <c r="AG197" i="49"/>
  <c r="AG198" i="49"/>
  <c r="AG199" i="49"/>
  <c r="AG200" i="49"/>
  <c r="AG201" i="49"/>
  <c r="AG202" i="49"/>
  <c r="AG203" i="49"/>
  <c r="AG204" i="49"/>
  <c r="AG205" i="49"/>
  <c r="AG206" i="49"/>
  <c r="AG207" i="49"/>
  <c r="AG208" i="49"/>
  <c r="AG209" i="49"/>
  <c r="AG210" i="49"/>
  <c r="AG211" i="49"/>
  <c r="AG212" i="49"/>
  <c r="AG213" i="49"/>
  <c r="AG214" i="49"/>
  <c r="AG215" i="49"/>
  <c r="AG216" i="49"/>
  <c r="AG217" i="49"/>
  <c r="AG218" i="49"/>
  <c r="AG219" i="49"/>
  <c r="AG220" i="49"/>
  <c r="AG221" i="49"/>
  <c r="AG222" i="49"/>
  <c r="AG223" i="49"/>
  <c r="AG224" i="49"/>
  <c r="AG225" i="49"/>
  <c r="AG226" i="49"/>
  <c r="AG227" i="49"/>
  <c r="AG228" i="49"/>
  <c r="AG229" i="49"/>
  <c r="AG230" i="49"/>
  <c r="AG231" i="49"/>
  <c r="AG232" i="49"/>
  <c r="AG233" i="49"/>
  <c r="AG234" i="49"/>
  <c r="AG235" i="49"/>
  <c r="AG236" i="49"/>
  <c r="AG237" i="49"/>
  <c r="AG238" i="49"/>
  <c r="AG239" i="49"/>
  <c r="AG240" i="49"/>
  <c r="AG241" i="49"/>
  <c r="AG242" i="49"/>
  <c r="AG243" i="49"/>
  <c r="AG244" i="49"/>
  <c r="AG245" i="49"/>
  <c r="AG246" i="49"/>
  <c r="AG247" i="49"/>
  <c r="AG248" i="49"/>
  <c r="AG249" i="49"/>
  <c r="AG250" i="49"/>
  <c r="AG251" i="49"/>
  <c r="AG252" i="49"/>
  <c r="AG253" i="49"/>
  <c r="AG254" i="49"/>
  <c r="AG255" i="49"/>
  <c r="AG256" i="49"/>
  <c r="AG257" i="49"/>
  <c r="AG258" i="49"/>
  <c r="AG259" i="49"/>
  <c r="AG260" i="49"/>
  <c r="AG261" i="49"/>
  <c r="AG262" i="49"/>
  <c r="AG263" i="49"/>
  <c r="AG264" i="49"/>
  <c r="AG265" i="49"/>
  <c r="AG266" i="49"/>
  <c r="AG267" i="49"/>
  <c r="AG268" i="49"/>
  <c r="AG269" i="49"/>
  <c r="AG270" i="49"/>
  <c r="AG271" i="49"/>
  <c r="AG272" i="49"/>
  <c r="AG273" i="49"/>
  <c r="AG274" i="49"/>
  <c r="AG275" i="49"/>
  <c r="AG276" i="49"/>
  <c r="AG277" i="49"/>
  <c r="AG278" i="49"/>
  <c r="AG279" i="49"/>
  <c r="AG280" i="49"/>
  <c r="AG281" i="49"/>
  <c r="AG282" i="49"/>
  <c r="AG283" i="49"/>
  <c r="AG284" i="49"/>
  <c r="AG285" i="49"/>
  <c r="AG286" i="49"/>
  <c r="AG287" i="49"/>
  <c r="AG288" i="49"/>
  <c r="AG289" i="49"/>
  <c r="AG290" i="49"/>
  <c r="AG291" i="49"/>
  <c r="AG292" i="49"/>
  <c r="AG293" i="49"/>
  <c r="AG294" i="49"/>
  <c r="AG295" i="49"/>
  <c r="AG296" i="49"/>
  <c r="AG297" i="49"/>
  <c r="AG298" i="49"/>
  <c r="AG299" i="49"/>
  <c r="AG300" i="49"/>
  <c r="AG301" i="49"/>
  <c r="AG302" i="49"/>
  <c r="AG8" i="49"/>
  <c r="AD9" i="49"/>
  <c r="AD10" i="49"/>
  <c r="AD11" i="49"/>
  <c r="AD12" i="49"/>
  <c r="AD13" i="49"/>
  <c r="AD14" i="49"/>
  <c r="AD15" i="49"/>
  <c r="AD16" i="49"/>
  <c r="AD17" i="49"/>
  <c r="AD18" i="49"/>
  <c r="AD19" i="49"/>
  <c r="AD20" i="49"/>
  <c r="AD21" i="49"/>
  <c r="AD22" i="49"/>
  <c r="AD23" i="49"/>
  <c r="AD24" i="49"/>
  <c r="AD25" i="49"/>
  <c r="AD26" i="49"/>
  <c r="AD27" i="49"/>
  <c r="AD28" i="49"/>
  <c r="AD29" i="49"/>
  <c r="AD30" i="49"/>
  <c r="AD31" i="49"/>
  <c r="AD32" i="49"/>
  <c r="AD33" i="49"/>
  <c r="AD34" i="49"/>
  <c r="AD35" i="49"/>
  <c r="AD36" i="49"/>
  <c r="AD37" i="49"/>
  <c r="AD38" i="49"/>
  <c r="AD39" i="49"/>
  <c r="AD40" i="49"/>
  <c r="AD41" i="49"/>
  <c r="AD42" i="49"/>
  <c r="AD43" i="49"/>
  <c r="AD44" i="49"/>
  <c r="AD45" i="49"/>
  <c r="AD46" i="49"/>
  <c r="AD47" i="49"/>
  <c r="AD48" i="49"/>
  <c r="AD49" i="49"/>
  <c r="AD50" i="49"/>
  <c r="AD51" i="49"/>
  <c r="AD52" i="49"/>
  <c r="AD53" i="49"/>
  <c r="AD54" i="49"/>
  <c r="AD55" i="49"/>
  <c r="AD56" i="49"/>
  <c r="AD57" i="49"/>
  <c r="AD58" i="49"/>
  <c r="AD59" i="49"/>
  <c r="AD60" i="49"/>
  <c r="AD61" i="49"/>
  <c r="AD62" i="49"/>
  <c r="AD63" i="49"/>
  <c r="AD64" i="49"/>
  <c r="AD65" i="49"/>
  <c r="AD66" i="49"/>
  <c r="AD67" i="49"/>
  <c r="AD68" i="49"/>
  <c r="AD69" i="49"/>
  <c r="AD70" i="49"/>
  <c r="AD71" i="49"/>
  <c r="AD72" i="49"/>
  <c r="AD73" i="49"/>
  <c r="AD74" i="49"/>
  <c r="AD75" i="49"/>
  <c r="AD76" i="49"/>
  <c r="AD77" i="49"/>
  <c r="AD78" i="49"/>
  <c r="AD79" i="49"/>
  <c r="AD80" i="49"/>
  <c r="AD81" i="49"/>
  <c r="AD82" i="49"/>
  <c r="AD83" i="49"/>
  <c r="AD84" i="49"/>
  <c r="AD85" i="49"/>
  <c r="AD86" i="49"/>
  <c r="AD87" i="49"/>
  <c r="AD88" i="49"/>
  <c r="AD89" i="49"/>
  <c r="AD90" i="49"/>
  <c r="AD91" i="49"/>
  <c r="AD92" i="49"/>
  <c r="AD93" i="49"/>
  <c r="AD94" i="49"/>
  <c r="AD95" i="49"/>
  <c r="AD96" i="49"/>
  <c r="AD97" i="49"/>
  <c r="AD98" i="49"/>
  <c r="AD99" i="49"/>
  <c r="AD100" i="49"/>
  <c r="AD101" i="49"/>
  <c r="AD102" i="49"/>
  <c r="AD103" i="49"/>
  <c r="AD104" i="49"/>
  <c r="AD105" i="49"/>
  <c r="AD106" i="49"/>
  <c r="AD107" i="49"/>
  <c r="AD108" i="49"/>
  <c r="AD109" i="49"/>
  <c r="AD110" i="49"/>
  <c r="AD111" i="49"/>
  <c r="AD112" i="49"/>
  <c r="AD113" i="49"/>
  <c r="AD114" i="49"/>
  <c r="AD115" i="49"/>
  <c r="AD116" i="49"/>
  <c r="AD117" i="49"/>
  <c r="AD118" i="49"/>
  <c r="AD119" i="49"/>
  <c r="AD120" i="49"/>
  <c r="AD121" i="49"/>
  <c r="AD122" i="49"/>
  <c r="AD123" i="49"/>
  <c r="AD124" i="49"/>
  <c r="AD125" i="49"/>
  <c r="AD126" i="49"/>
  <c r="AD127" i="49"/>
  <c r="AD128" i="49"/>
  <c r="AD129" i="49"/>
  <c r="AD130" i="49"/>
  <c r="AD131" i="49"/>
  <c r="AD132" i="49"/>
  <c r="AD133" i="49"/>
  <c r="AD134" i="49"/>
  <c r="AD135" i="49"/>
  <c r="AD136" i="49"/>
  <c r="AD137" i="49"/>
  <c r="AD138" i="49"/>
  <c r="AD139" i="49"/>
  <c r="AD140" i="49"/>
  <c r="AD141" i="49"/>
  <c r="AD142" i="49"/>
  <c r="AD143" i="49"/>
  <c r="AD144" i="49"/>
  <c r="AD145" i="49"/>
  <c r="AD146" i="49"/>
  <c r="AD147" i="49"/>
  <c r="AD148" i="49"/>
  <c r="AD149" i="49"/>
  <c r="AD150" i="49"/>
  <c r="AD151" i="49"/>
  <c r="AD152" i="49"/>
  <c r="AD153" i="49"/>
  <c r="AD154" i="49"/>
  <c r="AD155" i="49"/>
  <c r="AD156" i="49"/>
  <c r="AD157" i="49"/>
  <c r="AD158" i="49"/>
  <c r="AD159" i="49"/>
  <c r="AD160" i="49"/>
  <c r="AD161" i="49"/>
  <c r="AD162" i="49"/>
  <c r="AD163" i="49"/>
  <c r="AD164" i="49"/>
  <c r="AD165" i="49"/>
  <c r="AD166" i="49"/>
  <c r="AD167" i="49"/>
  <c r="AD168" i="49"/>
  <c r="AD169" i="49"/>
  <c r="AD170" i="49"/>
  <c r="AD171" i="49"/>
  <c r="AD172" i="49"/>
  <c r="AD173" i="49"/>
  <c r="AD174" i="49"/>
  <c r="AD175" i="49"/>
  <c r="AD176" i="49"/>
  <c r="AD177" i="49"/>
  <c r="AD178" i="49"/>
  <c r="AD179" i="49"/>
  <c r="AD180" i="49"/>
  <c r="AD181" i="49"/>
  <c r="AD182" i="49"/>
  <c r="AD183" i="49"/>
  <c r="AD184" i="49"/>
  <c r="AD185" i="49"/>
  <c r="AD186" i="49"/>
  <c r="AD187" i="49"/>
  <c r="AD188" i="49"/>
  <c r="AD189" i="49"/>
  <c r="AD190" i="49"/>
  <c r="AD191" i="49"/>
  <c r="AD192" i="49"/>
  <c r="AD193" i="49"/>
  <c r="AD194" i="49"/>
  <c r="AD195" i="49"/>
  <c r="AD196" i="49"/>
  <c r="AD197" i="49"/>
  <c r="AD198" i="49"/>
  <c r="AD199" i="49"/>
  <c r="AD200" i="49"/>
  <c r="AD201" i="49"/>
  <c r="AD202" i="49"/>
  <c r="AD203" i="49"/>
  <c r="AD204" i="49"/>
  <c r="AD205" i="49"/>
  <c r="AD206" i="49"/>
  <c r="AD207" i="49"/>
  <c r="AD208" i="49"/>
  <c r="AD209" i="49"/>
  <c r="AD210" i="49"/>
  <c r="AD211" i="49"/>
  <c r="AD212" i="49"/>
  <c r="AD213" i="49"/>
  <c r="AD214" i="49"/>
  <c r="AD215" i="49"/>
  <c r="AD216" i="49"/>
  <c r="AD217" i="49"/>
  <c r="AD218" i="49"/>
  <c r="AD219" i="49"/>
  <c r="AD220" i="49"/>
  <c r="AD221" i="49"/>
  <c r="AD222" i="49"/>
  <c r="AD223" i="49"/>
  <c r="AD224" i="49"/>
  <c r="AD225" i="49"/>
  <c r="AD226" i="49"/>
  <c r="AD227" i="49"/>
  <c r="AD228" i="49"/>
  <c r="AD229" i="49"/>
  <c r="AD230" i="49"/>
  <c r="AD231" i="49"/>
  <c r="AD232" i="49"/>
  <c r="AD233" i="49"/>
  <c r="AD234" i="49"/>
  <c r="AD235" i="49"/>
  <c r="AD236" i="49"/>
  <c r="AD237" i="49"/>
  <c r="AD238" i="49"/>
  <c r="AD239" i="49"/>
  <c r="AD240" i="49"/>
  <c r="AD241" i="49"/>
  <c r="AD242" i="49"/>
  <c r="AD243" i="49"/>
  <c r="AD244" i="49"/>
  <c r="AD245" i="49"/>
  <c r="AD246" i="49"/>
  <c r="AD247" i="49"/>
  <c r="AD248" i="49"/>
  <c r="AD249" i="49"/>
  <c r="AD250" i="49"/>
  <c r="AD251" i="49"/>
  <c r="AD252" i="49"/>
  <c r="AD253" i="49"/>
  <c r="AD254" i="49"/>
  <c r="AD255" i="49"/>
  <c r="AD256" i="49"/>
  <c r="AD257" i="49"/>
  <c r="AD258" i="49"/>
  <c r="AD259" i="49"/>
  <c r="AD260" i="49"/>
  <c r="AD261" i="49"/>
  <c r="AD262" i="49"/>
  <c r="AD263" i="49"/>
  <c r="AD264" i="49"/>
  <c r="AD265" i="49"/>
  <c r="AD266" i="49"/>
  <c r="AD267" i="49"/>
  <c r="AD268" i="49"/>
  <c r="AD269" i="49"/>
  <c r="AD270" i="49"/>
  <c r="AD271" i="49"/>
  <c r="AD272" i="49"/>
  <c r="AD273" i="49"/>
  <c r="AD274" i="49"/>
  <c r="AD275" i="49"/>
  <c r="AD276" i="49"/>
  <c r="AD277" i="49"/>
  <c r="AD278" i="49"/>
  <c r="AD279" i="49"/>
  <c r="AD280" i="49"/>
  <c r="AD281" i="49"/>
  <c r="AD282" i="49"/>
  <c r="AD283" i="49"/>
  <c r="AD284" i="49"/>
  <c r="AD285" i="49"/>
  <c r="AD286" i="49"/>
  <c r="AD287" i="49"/>
  <c r="AD288" i="49"/>
  <c r="AD289" i="49"/>
  <c r="AD290" i="49"/>
  <c r="AD291" i="49"/>
  <c r="AD292" i="49"/>
  <c r="AD293" i="49"/>
  <c r="AD294" i="49"/>
  <c r="AD295" i="49"/>
  <c r="AD296" i="49"/>
  <c r="AD297" i="49"/>
  <c r="AD298" i="49"/>
  <c r="AD299" i="49"/>
  <c r="AD300" i="49"/>
  <c r="AD301" i="49"/>
  <c r="AD302" i="49"/>
  <c r="AD8" i="49"/>
  <c r="V8" i="49"/>
  <c r="U8" i="49"/>
  <c r="R8" i="49"/>
  <c r="Q8" i="49"/>
  <c r="S9" i="49"/>
  <c r="T9" i="49"/>
  <c r="S10" i="49"/>
  <c r="T10" i="49"/>
  <c r="S11" i="49"/>
  <c r="T11" i="49"/>
  <c r="S12" i="49"/>
  <c r="T12" i="49"/>
  <c r="S13" i="49"/>
  <c r="T13" i="49"/>
  <c r="S14" i="49"/>
  <c r="T14" i="49"/>
  <c r="S15" i="49"/>
  <c r="T15" i="49"/>
  <c r="S16" i="49"/>
  <c r="T16" i="49"/>
  <c r="S17" i="49"/>
  <c r="T17" i="49"/>
  <c r="S18" i="49"/>
  <c r="T18" i="49"/>
  <c r="S19" i="49"/>
  <c r="T19" i="49"/>
  <c r="S20" i="49"/>
  <c r="T20" i="49"/>
  <c r="S21" i="49"/>
  <c r="T21" i="49"/>
  <c r="S22" i="49"/>
  <c r="T22" i="49"/>
  <c r="S23" i="49"/>
  <c r="T23" i="49"/>
  <c r="S24" i="49"/>
  <c r="T24" i="49"/>
  <c r="S25" i="49"/>
  <c r="T25" i="49"/>
  <c r="S26" i="49"/>
  <c r="T26" i="49"/>
  <c r="S27" i="49"/>
  <c r="T27" i="49"/>
  <c r="S28" i="49"/>
  <c r="T28" i="49"/>
  <c r="S29" i="49"/>
  <c r="T29" i="49"/>
  <c r="S30" i="49"/>
  <c r="T30" i="49"/>
  <c r="S31" i="49"/>
  <c r="T31" i="49"/>
  <c r="S32" i="49"/>
  <c r="T32" i="49"/>
  <c r="S33" i="49"/>
  <c r="T33" i="49"/>
  <c r="S34" i="49"/>
  <c r="T34" i="49"/>
  <c r="S35" i="49"/>
  <c r="T35" i="49"/>
  <c r="S36" i="49"/>
  <c r="T36" i="49"/>
  <c r="S37" i="49"/>
  <c r="T37" i="49"/>
  <c r="S38" i="49"/>
  <c r="T38" i="49"/>
  <c r="S39" i="49"/>
  <c r="T39" i="49"/>
  <c r="S40" i="49"/>
  <c r="T40" i="49"/>
  <c r="S41" i="49"/>
  <c r="T41" i="49"/>
  <c r="S42" i="49"/>
  <c r="T42" i="49"/>
  <c r="S43" i="49"/>
  <c r="T43" i="49"/>
  <c r="S44" i="49"/>
  <c r="T44" i="49"/>
  <c r="S45" i="49"/>
  <c r="T45" i="49"/>
  <c r="S46" i="49"/>
  <c r="T46" i="49"/>
  <c r="S47" i="49"/>
  <c r="T47" i="49"/>
  <c r="S48" i="49"/>
  <c r="T48" i="49"/>
  <c r="S49" i="49"/>
  <c r="T49" i="49"/>
  <c r="S50" i="49"/>
  <c r="T50" i="49"/>
  <c r="S51" i="49"/>
  <c r="T51" i="49"/>
  <c r="S52" i="49"/>
  <c r="T52" i="49"/>
  <c r="S53" i="49"/>
  <c r="T53" i="49"/>
  <c r="S54" i="49"/>
  <c r="T54" i="49"/>
  <c r="S55" i="49"/>
  <c r="T55" i="49"/>
  <c r="S56" i="49"/>
  <c r="T56" i="49"/>
  <c r="S57" i="49"/>
  <c r="T57" i="49"/>
  <c r="S58" i="49"/>
  <c r="T58" i="49"/>
  <c r="S59" i="49"/>
  <c r="T59" i="49"/>
  <c r="S60" i="49"/>
  <c r="T60" i="49"/>
  <c r="S61" i="49"/>
  <c r="T61" i="49"/>
  <c r="S62" i="49"/>
  <c r="T62" i="49"/>
  <c r="S63" i="49"/>
  <c r="T63" i="49"/>
  <c r="S64" i="49"/>
  <c r="T64" i="49"/>
  <c r="S65" i="49"/>
  <c r="T65" i="49"/>
  <c r="S66" i="49"/>
  <c r="T66" i="49"/>
  <c r="S67" i="49"/>
  <c r="T67" i="49"/>
  <c r="S68" i="49"/>
  <c r="T68" i="49"/>
  <c r="S69" i="49"/>
  <c r="T69" i="49"/>
  <c r="S70" i="49"/>
  <c r="T70" i="49"/>
  <c r="S71" i="49"/>
  <c r="T71" i="49"/>
  <c r="S72" i="49"/>
  <c r="T72" i="49"/>
  <c r="S73" i="49"/>
  <c r="T73" i="49"/>
  <c r="S74" i="49"/>
  <c r="T74" i="49"/>
  <c r="S75" i="49"/>
  <c r="T75" i="49"/>
  <c r="S76" i="49"/>
  <c r="T76" i="49"/>
  <c r="S77" i="49"/>
  <c r="T77" i="49"/>
  <c r="S78" i="49"/>
  <c r="T78" i="49"/>
  <c r="S79" i="49"/>
  <c r="T79" i="49"/>
  <c r="S80" i="49"/>
  <c r="T80" i="49"/>
  <c r="S81" i="49"/>
  <c r="T81" i="49"/>
  <c r="S82" i="49"/>
  <c r="T82" i="49"/>
  <c r="S83" i="49"/>
  <c r="T83" i="49"/>
  <c r="S84" i="49"/>
  <c r="T84" i="49"/>
  <c r="S85" i="49"/>
  <c r="T85" i="49"/>
  <c r="S86" i="49"/>
  <c r="T86" i="49"/>
  <c r="S87" i="49"/>
  <c r="T87" i="49"/>
  <c r="S88" i="49"/>
  <c r="T88" i="49"/>
  <c r="S89" i="49"/>
  <c r="T89" i="49"/>
  <c r="S90" i="49"/>
  <c r="T90" i="49"/>
  <c r="S91" i="49"/>
  <c r="T91" i="49"/>
  <c r="S92" i="49"/>
  <c r="T92" i="49"/>
  <c r="S93" i="49"/>
  <c r="T93" i="49"/>
  <c r="S94" i="49"/>
  <c r="T94" i="49"/>
  <c r="S95" i="49"/>
  <c r="T95" i="49"/>
  <c r="S96" i="49"/>
  <c r="T96" i="49"/>
  <c r="S97" i="49"/>
  <c r="T97" i="49"/>
  <c r="S98" i="49"/>
  <c r="T98" i="49"/>
  <c r="S99" i="49"/>
  <c r="T99" i="49"/>
  <c r="S100" i="49"/>
  <c r="T100" i="49"/>
  <c r="S101" i="49"/>
  <c r="T101" i="49"/>
  <c r="S102" i="49"/>
  <c r="T102" i="49"/>
  <c r="S103" i="49"/>
  <c r="T103" i="49"/>
  <c r="S104" i="49"/>
  <c r="T104" i="49"/>
  <c r="S105" i="49"/>
  <c r="T105" i="49"/>
  <c r="S106" i="49"/>
  <c r="T106" i="49"/>
  <c r="S107" i="49"/>
  <c r="T107" i="49"/>
  <c r="S108" i="49"/>
  <c r="T108" i="49"/>
  <c r="S109" i="49"/>
  <c r="T109" i="49"/>
  <c r="S110" i="49"/>
  <c r="T110" i="49"/>
  <c r="S111" i="49"/>
  <c r="T111" i="49"/>
  <c r="S112" i="49"/>
  <c r="T112" i="49"/>
  <c r="S113" i="49"/>
  <c r="T113" i="49"/>
  <c r="S114" i="49"/>
  <c r="T114" i="49"/>
  <c r="S115" i="49"/>
  <c r="T115" i="49"/>
  <c r="S116" i="49"/>
  <c r="T116" i="49"/>
  <c r="S117" i="49"/>
  <c r="T117" i="49"/>
  <c r="S118" i="49"/>
  <c r="T118" i="49"/>
  <c r="S119" i="49"/>
  <c r="T119" i="49"/>
  <c r="S120" i="49"/>
  <c r="T120" i="49"/>
  <c r="S121" i="49"/>
  <c r="T121" i="49"/>
  <c r="S122" i="49"/>
  <c r="T122" i="49"/>
  <c r="S123" i="49"/>
  <c r="T123" i="49"/>
  <c r="S124" i="49"/>
  <c r="T124" i="49"/>
  <c r="S125" i="49"/>
  <c r="T125" i="49"/>
  <c r="S126" i="49"/>
  <c r="T126" i="49"/>
  <c r="S127" i="49"/>
  <c r="T127" i="49"/>
  <c r="S128" i="49"/>
  <c r="T128" i="49"/>
  <c r="S129" i="49"/>
  <c r="T129" i="49"/>
  <c r="S130" i="49"/>
  <c r="T130" i="49"/>
  <c r="S131" i="49"/>
  <c r="T131" i="49"/>
  <c r="S132" i="49"/>
  <c r="T132" i="49"/>
  <c r="S133" i="49"/>
  <c r="T133" i="49"/>
  <c r="S134" i="49"/>
  <c r="T134" i="49"/>
  <c r="S135" i="49"/>
  <c r="T135" i="49"/>
  <c r="S136" i="49"/>
  <c r="T136" i="49"/>
  <c r="S137" i="49"/>
  <c r="T137" i="49"/>
  <c r="S138" i="49"/>
  <c r="T138" i="49"/>
  <c r="S139" i="49"/>
  <c r="T139" i="49"/>
  <c r="S140" i="49"/>
  <c r="T140" i="49"/>
  <c r="S141" i="49"/>
  <c r="T141" i="49"/>
  <c r="S142" i="49"/>
  <c r="T142" i="49"/>
  <c r="S143" i="49"/>
  <c r="T143" i="49"/>
  <c r="S144" i="49"/>
  <c r="T144" i="49"/>
  <c r="S145" i="49"/>
  <c r="T145" i="49"/>
  <c r="S146" i="49"/>
  <c r="T146" i="49"/>
  <c r="S147" i="49"/>
  <c r="T147" i="49"/>
  <c r="S148" i="49"/>
  <c r="T148" i="49"/>
  <c r="S149" i="49"/>
  <c r="T149" i="49"/>
  <c r="S150" i="49"/>
  <c r="T150" i="49"/>
  <c r="S151" i="49"/>
  <c r="T151" i="49"/>
  <c r="S152" i="49"/>
  <c r="T152" i="49"/>
  <c r="S153" i="49"/>
  <c r="T153" i="49"/>
  <c r="S154" i="49"/>
  <c r="T154" i="49"/>
  <c r="S155" i="49"/>
  <c r="T155" i="49"/>
  <c r="S156" i="49"/>
  <c r="T156" i="49"/>
  <c r="S157" i="49"/>
  <c r="T157" i="49"/>
  <c r="S158" i="49"/>
  <c r="T158" i="49"/>
  <c r="S159" i="49"/>
  <c r="T159" i="49"/>
  <c r="S160" i="49"/>
  <c r="T160" i="49"/>
  <c r="S161" i="49"/>
  <c r="T161" i="49"/>
  <c r="S162" i="49"/>
  <c r="T162" i="49"/>
  <c r="S163" i="49"/>
  <c r="T163" i="49"/>
  <c r="S164" i="49"/>
  <c r="T164" i="49"/>
  <c r="S165" i="49"/>
  <c r="T165" i="49"/>
  <c r="S166" i="49"/>
  <c r="T166" i="49"/>
  <c r="S167" i="49"/>
  <c r="T167" i="49"/>
  <c r="S168" i="49"/>
  <c r="T168" i="49"/>
  <c r="S169" i="49"/>
  <c r="T169" i="49"/>
  <c r="S170" i="49"/>
  <c r="T170" i="49"/>
  <c r="S171" i="49"/>
  <c r="T171" i="49"/>
  <c r="S172" i="49"/>
  <c r="T172" i="49"/>
  <c r="S173" i="49"/>
  <c r="T173" i="49"/>
  <c r="S174" i="49"/>
  <c r="T174" i="49"/>
  <c r="S175" i="49"/>
  <c r="T175" i="49"/>
  <c r="S176" i="49"/>
  <c r="T176" i="49"/>
  <c r="S177" i="49"/>
  <c r="T177" i="49"/>
  <c r="S178" i="49"/>
  <c r="T178" i="49"/>
  <c r="S179" i="49"/>
  <c r="T179" i="49"/>
  <c r="S180" i="49"/>
  <c r="T180" i="49"/>
  <c r="S181" i="49"/>
  <c r="T181" i="49"/>
  <c r="S182" i="49"/>
  <c r="T182" i="49"/>
  <c r="S183" i="49"/>
  <c r="T183" i="49"/>
  <c r="S184" i="49"/>
  <c r="T184" i="49"/>
  <c r="S185" i="49"/>
  <c r="T185" i="49"/>
  <c r="S186" i="49"/>
  <c r="T186" i="49"/>
  <c r="S187" i="49"/>
  <c r="T187" i="49"/>
  <c r="S188" i="49"/>
  <c r="T188" i="49"/>
  <c r="S189" i="49"/>
  <c r="T189" i="49"/>
  <c r="S190" i="49"/>
  <c r="T190" i="49"/>
  <c r="S191" i="49"/>
  <c r="T191" i="49"/>
  <c r="S192" i="49"/>
  <c r="T192" i="49"/>
  <c r="S193" i="49"/>
  <c r="T193" i="49"/>
  <c r="S194" i="49"/>
  <c r="T194" i="49"/>
  <c r="S195" i="49"/>
  <c r="T195" i="49"/>
  <c r="S196" i="49"/>
  <c r="T196" i="49"/>
  <c r="S197" i="49"/>
  <c r="T197" i="49"/>
  <c r="S198" i="49"/>
  <c r="T198" i="49"/>
  <c r="S199" i="49"/>
  <c r="T199" i="49"/>
  <c r="S200" i="49"/>
  <c r="T200" i="49"/>
  <c r="S201" i="49"/>
  <c r="T201" i="49"/>
  <c r="S202" i="49"/>
  <c r="T202" i="49"/>
  <c r="S203" i="49"/>
  <c r="T203" i="49"/>
  <c r="S204" i="49"/>
  <c r="T204" i="49"/>
  <c r="S205" i="49"/>
  <c r="T205" i="49"/>
  <c r="S206" i="49"/>
  <c r="T206" i="49"/>
  <c r="S207" i="49"/>
  <c r="T207" i="49"/>
  <c r="S208" i="49"/>
  <c r="T208" i="49"/>
  <c r="S209" i="49"/>
  <c r="T209" i="49"/>
  <c r="S210" i="49"/>
  <c r="T210" i="49"/>
  <c r="S211" i="49"/>
  <c r="T211" i="49"/>
  <c r="S212" i="49"/>
  <c r="T212" i="49"/>
  <c r="S213" i="49"/>
  <c r="T213" i="49"/>
  <c r="S214" i="49"/>
  <c r="T214" i="49"/>
  <c r="S215" i="49"/>
  <c r="T215" i="49"/>
  <c r="S216" i="49"/>
  <c r="T216" i="49"/>
  <c r="S217" i="49"/>
  <c r="T217" i="49"/>
  <c r="S218" i="49"/>
  <c r="T218" i="49"/>
  <c r="S219" i="49"/>
  <c r="T219" i="49"/>
  <c r="S220" i="49"/>
  <c r="T220" i="49"/>
  <c r="S221" i="49"/>
  <c r="T221" i="49"/>
  <c r="S222" i="49"/>
  <c r="T222" i="49"/>
  <c r="S223" i="49"/>
  <c r="T223" i="49"/>
  <c r="S224" i="49"/>
  <c r="T224" i="49"/>
  <c r="S225" i="49"/>
  <c r="T225" i="49"/>
  <c r="S226" i="49"/>
  <c r="T226" i="49"/>
  <c r="S227" i="49"/>
  <c r="T227" i="49"/>
  <c r="S228" i="49"/>
  <c r="T228" i="49"/>
  <c r="S229" i="49"/>
  <c r="T229" i="49"/>
  <c r="S230" i="49"/>
  <c r="T230" i="49"/>
  <c r="S231" i="49"/>
  <c r="T231" i="49"/>
  <c r="S232" i="49"/>
  <c r="T232" i="49"/>
  <c r="S233" i="49"/>
  <c r="T233" i="49"/>
  <c r="S234" i="49"/>
  <c r="T234" i="49"/>
  <c r="S235" i="49"/>
  <c r="T235" i="49"/>
  <c r="S236" i="49"/>
  <c r="T236" i="49"/>
  <c r="S237" i="49"/>
  <c r="T237" i="49"/>
  <c r="S238" i="49"/>
  <c r="T238" i="49"/>
  <c r="S239" i="49"/>
  <c r="T239" i="49"/>
  <c r="S240" i="49"/>
  <c r="T240" i="49"/>
  <c r="S241" i="49"/>
  <c r="T241" i="49"/>
  <c r="S242" i="49"/>
  <c r="T242" i="49"/>
  <c r="S243" i="49"/>
  <c r="T243" i="49"/>
  <c r="S244" i="49"/>
  <c r="T244" i="49"/>
  <c r="S245" i="49"/>
  <c r="T245" i="49"/>
  <c r="S246" i="49"/>
  <c r="T246" i="49"/>
  <c r="S247" i="49"/>
  <c r="T247" i="49"/>
  <c r="S248" i="49"/>
  <c r="T248" i="49"/>
  <c r="S249" i="49"/>
  <c r="T249" i="49"/>
  <c r="S250" i="49"/>
  <c r="T250" i="49"/>
  <c r="S251" i="49"/>
  <c r="T251" i="49"/>
  <c r="S252" i="49"/>
  <c r="T252" i="49"/>
  <c r="S253" i="49"/>
  <c r="T253" i="49"/>
  <c r="S254" i="49"/>
  <c r="T254" i="49"/>
  <c r="S255" i="49"/>
  <c r="T255" i="49"/>
  <c r="S256" i="49"/>
  <c r="T256" i="49"/>
  <c r="S257" i="49"/>
  <c r="T257" i="49"/>
  <c r="S258" i="49"/>
  <c r="T258" i="49"/>
  <c r="S259" i="49"/>
  <c r="T259" i="49"/>
  <c r="S260" i="49"/>
  <c r="T260" i="49"/>
  <c r="S261" i="49"/>
  <c r="T261" i="49"/>
  <c r="S262" i="49"/>
  <c r="T262" i="49"/>
  <c r="S263" i="49"/>
  <c r="T263" i="49"/>
  <c r="S264" i="49"/>
  <c r="T264" i="49"/>
  <c r="S265" i="49"/>
  <c r="T265" i="49"/>
  <c r="S266" i="49"/>
  <c r="T266" i="49"/>
  <c r="S267" i="49"/>
  <c r="T267" i="49"/>
  <c r="S268" i="49"/>
  <c r="T268" i="49"/>
  <c r="S269" i="49"/>
  <c r="T269" i="49"/>
  <c r="S270" i="49"/>
  <c r="T270" i="49"/>
  <c r="S271" i="49"/>
  <c r="T271" i="49"/>
  <c r="S272" i="49"/>
  <c r="T272" i="49"/>
  <c r="S273" i="49"/>
  <c r="T273" i="49"/>
  <c r="S274" i="49"/>
  <c r="T274" i="49"/>
  <c r="S275" i="49"/>
  <c r="T275" i="49"/>
  <c r="S276" i="49"/>
  <c r="T276" i="49"/>
  <c r="S277" i="49"/>
  <c r="T277" i="49"/>
  <c r="S278" i="49"/>
  <c r="T278" i="49"/>
  <c r="S279" i="49"/>
  <c r="T279" i="49"/>
  <c r="S280" i="49"/>
  <c r="T280" i="49"/>
  <c r="S281" i="49"/>
  <c r="T281" i="49"/>
  <c r="S282" i="49"/>
  <c r="T282" i="49"/>
  <c r="S283" i="49"/>
  <c r="T283" i="49"/>
  <c r="S284" i="49"/>
  <c r="T284" i="49"/>
  <c r="S285" i="49"/>
  <c r="T285" i="49"/>
  <c r="S286" i="49"/>
  <c r="T286" i="49"/>
  <c r="S287" i="49"/>
  <c r="T287" i="49"/>
  <c r="S288" i="49"/>
  <c r="T288" i="49"/>
  <c r="S289" i="49"/>
  <c r="T289" i="49"/>
  <c r="S290" i="49"/>
  <c r="T290" i="49"/>
  <c r="S291" i="49"/>
  <c r="T291" i="49"/>
  <c r="S292" i="49"/>
  <c r="T292" i="49"/>
  <c r="S293" i="49"/>
  <c r="T293" i="49"/>
  <c r="S294" i="49"/>
  <c r="T294" i="49"/>
  <c r="S295" i="49"/>
  <c r="T295" i="49"/>
  <c r="S296" i="49"/>
  <c r="T296" i="49"/>
  <c r="S297" i="49"/>
  <c r="T297" i="49"/>
  <c r="S298" i="49"/>
  <c r="T298" i="49"/>
  <c r="S299" i="49"/>
  <c r="T299" i="49"/>
  <c r="S300" i="49"/>
  <c r="T300" i="49"/>
  <c r="S301" i="49"/>
  <c r="T301" i="49"/>
  <c r="S302" i="49"/>
  <c r="T302" i="49"/>
  <c r="O9" i="49"/>
  <c r="P9" i="49"/>
  <c r="O10" i="49"/>
  <c r="P10" i="49"/>
  <c r="O11" i="49"/>
  <c r="P11" i="49"/>
  <c r="O12" i="49"/>
  <c r="P12" i="49"/>
  <c r="O13" i="49"/>
  <c r="P13" i="49"/>
  <c r="O14" i="49"/>
  <c r="P14" i="49"/>
  <c r="O15" i="49"/>
  <c r="P15" i="49"/>
  <c r="O16" i="49"/>
  <c r="P16" i="49"/>
  <c r="O17" i="49"/>
  <c r="P17" i="49"/>
  <c r="O18" i="49"/>
  <c r="P18" i="49"/>
  <c r="O19" i="49"/>
  <c r="P19" i="49"/>
  <c r="O20" i="49"/>
  <c r="P20" i="49"/>
  <c r="O21" i="49"/>
  <c r="P21" i="49"/>
  <c r="O22" i="49"/>
  <c r="P22" i="49"/>
  <c r="O23" i="49"/>
  <c r="P23" i="49"/>
  <c r="O24" i="49"/>
  <c r="P24" i="49"/>
  <c r="O25" i="49"/>
  <c r="P25" i="49"/>
  <c r="O26" i="49"/>
  <c r="P26" i="49"/>
  <c r="O27" i="49"/>
  <c r="P27" i="49"/>
  <c r="O28" i="49"/>
  <c r="P28" i="49"/>
  <c r="O29" i="49"/>
  <c r="P29" i="49"/>
  <c r="O30" i="49"/>
  <c r="P30" i="49"/>
  <c r="O31" i="49"/>
  <c r="P31" i="49"/>
  <c r="O32" i="49"/>
  <c r="P32" i="49"/>
  <c r="O33" i="49"/>
  <c r="P33" i="49"/>
  <c r="O34" i="49"/>
  <c r="P34" i="49"/>
  <c r="O35" i="49"/>
  <c r="P35" i="49"/>
  <c r="O36" i="49"/>
  <c r="P36" i="49"/>
  <c r="O37" i="49"/>
  <c r="P37" i="49"/>
  <c r="O38" i="49"/>
  <c r="P38" i="49"/>
  <c r="O39" i="49"/>
  <c r="P39" i="49"/>
  <c r="O40" i="49"/>
  <c r="P40" i="49"/>
  <c r="O41" i="49"/>
  <c r="P41" i="49"/>
  <c r="O42" i="49"/>
  <c r="P42" i="49"/>
  <c r="O43" i="49"/>
  <c r="P43" i="49"/>
  <c r="O44" i="49"/>
  <c r="P44" i="49"/>
  <c r="O45" i="49"/>
  <c r="P45" i="49"/>
  <c r="O46" i="49"/>
  <c r="P46" i="49"/>
  <c r="O47" i="49"/>
  <c r="P47" i="49"/>
  <c r="O48" i="49"/>
  <c r="P48" i="49"/>
  <c r="O49" i="49"/>
  <c r="P49" i="49"/>
  <c r="O50" i="49"/>
  <c r="P50" i="49"/>
  <c r="O51" i="49"/>
  <c r="P51" i="49"/>
  <c r="O52" i="49"/>
  <c r="P52" i="49"/>
  <c r="O53" i="49"/>
  <c r="P53" i="49"/>
  <c r="O54" i="49"/>
  <c r="P54" i="49"/>
  <c r="O55" i="49"/>
  <c r="P55" i="49"/>
  <c r="O56" i="49"/>
  <c r="P56" i="49"/>
  <c r="O57" i="49"/>
  <c r="P57" i="49"/>
  <c r="O58" i="49"/>
  <c r="P58" i="49"/>
  <c r="O59" i="49"/>
  <c r="P59" i="49"/>
  <c r="O60" i="49"/>
  <c r="P60" i="49"/>
  <c r="O61" i="49"/>
  <c r="P61" i="49"/>
  <c r="O62" i="49"/>
  <c r="P62" i="49"/>
  <c r="O63" i="49"/>
  <c r="P63" i="49"/>
  <c r="O64" i="49"/>
  <c r="P64" i="49"/>
  <c r="O65" i="49"/>
  <c r="P65" i="49"/>
  <c r="O66" i="49"/>
  <c r="P66" i="49"/>
  <c r="O67" i="49"/>
  <c r="P67" i="49"/>
  <c r="O68" i="49"/>
  <c r="P68" i="49"/>
  <c r="O69" i="49"/>
  <c r="P69" i="49"/>
  <c r="O70" i="49"/>
  <c r="P70" i="49"/>
  <c r="O71" i="49"/>
  <c r="P71" i="49"/>
  <c r="O72" i="49"/>
  <c r="P72" i="49"/>
  <c r="O73" i="49"/>
  <c r="P73" i="49"/>
  <c r="O74" i="49"/>
  <c r="P74" i="49"/>
  <c r="O75" i="49"/>
  <c r="P75" i="49"/>
  <c r="O76" i="49"/>
  <c r="P76" i="49"/>
  <c r="O77" i="49"/>
  <c r="P77" i="49"/>
  <c r="O78" i="49"/>
  <c r="P78" i="49"/>
  <c r="O79" i="49"/>
  <c r="P79" i="49"/>
  <c r="O80" i="49"/>
  <c r="P80" i="49"/>
  <c r="O81" i="49"/>
  <c r="P81" i="49"/>
  <c r="O82" i="49"/>
  <c r="P82" i="49"/>
  <c r="O83" i="49"/>
  <c r="P83" i="49"/>
  <c r="O84" i="49"/>
  <c r="P84" i="49"/>
  <c r="O85" i="49"/>
  <c r="P85" i="49"/>
  <c r="O86" i="49"/>
  <c r="P86" i="49"/>
  <c r="O87" i="49"/>
  <c r="P87" i="49"/>
  <c r="O88" i="49"/>
  <c r="P88" i="49"/>
  <c r="O89" i="49"/>
  <c r="P89" i="49"/>
  <c r="O90" i="49"/>
  <c r="P90" i="49"/>
  <c r="O91" i="49"/>
  <c r="P91" i="49"/>
  <c r="O92" i="49"/>
  <c r="P92" i="49"/>
  <c r="O93" i="49"/>
  <c r="P93" i="49"/>
  <c r="O94" i="49"/>
  <c r="P94" i="49"/>
  <c r="O95" i="49"/>
  <c r="P95" i="49"/>
  <c r="O96" i="49"/>
  <c r="P96" i="49"/>
  <c r="O97" i="49"/>
  <c r="P97" i="49"/>
  <c r="O98" i="49"/>
  <c r="P98" i="49"/>
  <c r="O99" i="49"/>
  <c r="P99" i="49"/>
  <c r="O100" i="49"/>
  <c r="P100" i="49"/>
  <c r="O101" i="49"/>
  <c r="P101" i="49"/>
  <c r="O102" i="49"/>
  <c r="P102" i="49"/>
  <c r="O103" i="49"/>
  <c r="P103" i="49"/>
  <c r="O104" i="49"/>
  <c r="P104" i="49"/>
  <c r="O105" i="49"/>
  <c r="P105" i="49"/>
  <c r="O106" i="49"/>
  <c r="P106" i="49"/>
  <c r="O107" i="49"/>
  <c r="P107" i="49"/>
  <c r="O108" i="49"/>
  <c r="P108" i="49"/>
  <c r="O109" i="49"/>
  <c r="P109" i="49"/>
  <c r="O110" i="49"/>
  <c r="P110" i="49"/>
  <c r="O111" i="49"/>
  <c r="P111" i="49"/>
  <c r="O112" i="49"/>
  <c r="P112" i="49"/>
  <c r="O113" i="49"/>
  <c r="P113" i="49"/>
  <c r="O114" i="49"/>
  <c r="P114" i="49"/>
  <c r="O115" i="49"/>
  <c r="P115" i="49"/>
  <c r="O116" i="49"/>
  <c r="P116" i="49"/>
  <c r="O117" i="49"/>
  <c r="P117" i="49"/>
  <c r="O118" i="49"/>
  <c r="P118" i="49"/>
  <c r="O119" i="49"/>
  <c r="P119" i="49"/>
  <c r="O120" i="49"/>
  <c r="P120" i="49"/>
  <c r="O121" i="49"/>
  <c r="P121" i="49"/>
  <c r="O122" i="49"/>
  <c r="P122" i="49"/>
  <c r="O123" i="49"/>
  <c r="P123" i="49"/>
  <c r="O124" i="49"/>
  <c r="P124" i="49"/>
  <c r="O125" i="49"/>
  <c r="P125" i="49"/>
  <c r="O126" i="49"/>
  <c r="P126" i="49"/>
  <c r="O127" i="49"/>
  <c r="P127" i="49"/>
  <c r="O128" i="49"/>
  <c r="P128" i="49"/>
  <c r="O129" i="49"/>
  <c r="P129" i="49"/>
  <c r="O130" i="49"/>
  <c r="P130" i="49"/>
  <c r="O131" i="49"/>
  <c r="P131" i="49"/>
  <c r="O132" i="49"/>
  <c r="P132" i="49"/>
  <c r="O133" i="49"/>
  <c r="P133" i="49"/>
  <c r="O134" i="49"/>
  <c r="P134" i="49"/>
  <c r="O135" i="49"/>
  <c r="P135" i="49"/>
  <c r="O136" i="49"/>
  <c r="P136" i="49"/>
  <c r="O137" i="49"/>
  <c r="P137" i="49"/>
  <c r="O138" i="49"/>
  <c r="P138" i="49"/>
  <c r="O139" i="49"/>
  <c r="P139" i="49"/>
  <c r="O140" i="49"/>
  <c r="P140" i="49"/>
  <c r="O141" i="49"/>
  <c r="P141" i="49"/>
  <c r="O142" i="49"/>
  <c r="P142" i="49"/>
  <c r="O143" i="49"/>
  <c r="P143" i="49"/>
  <c r="O144" i="49"/>
  <c r="P144" i="49"/>
  <c r="O145" i="49"/>
  <c r="P145" i="49"/>
  <c r="O146" i="49"/>
  <c r="P146" i="49"/>
  <c r="O147" i="49"/>
  <c r="P147" i="49"/>
  <c r="O148" i="49"/>
  <c r="P148" i="49"/>
  <c r="O149" i="49"/>
  <c r="P149" i="49"/>
  <c r="O150" i="49"/>
  <c r="P150" i="49"/>
  <c r="O151" i="49"/>
  <c r="P151" i="49"/>
  <c r="O152" i="49"/>
  <c r="P152" i="49"/>
  <c r="O153" i="49"/>
  <c r="P153" i="49"/>
  <c r="O154" i="49"/>
  <c r="P154" i="49"/>
  <c r="O155" i="49"/>
  <c r="P155" i="49"/>
  <c r="O156" i="49"/>
  <c r="P156" i="49"/>
  <c r="O157" i="49"/>
  <c r="P157" i="49"/>
  <c r="O158" i="49"/>
  <c r="P158" i="49"/>
  <c r="O159" i="49"/>
  <c r="P159" i="49"/>
  <c r="O160" i="49"/>
  <c r="P160" i="49"/>
  <c r="O161" i="49"/>
  <c r="P161" i="49"/>
  <c r="O162" i="49"/>
  <c r="P162" i="49"/>
  <c r="O163" i="49"/>
  <c r="P163" i="49"/>
  <c r="O164" i="49"/>
  <c r="P164" i="49"/>
  <c r="O165" i="49"/>
  <c r="P165" i="49"/>
  <c r="O166" i="49"/>
  <c r="P166" i="49"/>
  <c r="O167" i="49"/>
  <c r="P167" i="49"/>
  <c r="O168" i="49"/>
  <c r="P168" i="49"/>
  <c r="O169" i="49"/>
  <c r="P169" i="49"/>
  <c r="O170" i="49"/>
  <c r="P170" i="49"/>
  <c r="O171" i="49"/>
  <c r="P171" i="49"/>
  <c r="O172" i="49"/>
  <c r="P172" i="49"/>
  <c r="O173" i="49"/>
  <c r="P173" i="49"/>
  <c r="O174" i="49"/>
  <c r="P174" i="49"/>
  <c r="O175" i="49"/>
  <c r="P175" i="49"/>
  <c r="O176" i="49"/>
  <c r="P176" i="49"/>
  <c r="O177" i="49"/>
  <c r="P177" i="49"/>
  <c r="O178" i="49"/>
  <c r="P178" i="49"/>
  <c r="O179" i="49"/>
  <c r="P179" i="49"/>
  <c r="O180" i="49"/>
  <c r="P180" i="49"/>
  <c r="O181" i="49"/>
  <c r="P181" i="49"/>
  <c r="O182" i="49"/>
  <c r="P182" i="49"/>
  <c r="O183" i="49"/>
  <c r="P183" i="49"/>
  <c r="O184" i="49"/>
  <c r="P184" i="49"/>
  <c r="O185" i="49"/>
  <c r="P185" i="49"/>
  <c r="O186" i="49"/>
  <c r="P186" i="49"/>
  <c r="O187" i="49"/>
  <c r="P187" i="49"/>
  <c r="O188" i="49"/>
  <c r="P188" i="49"/>
  <c r="O189" i="49"/>
  <c r="P189" i="49"/>
  <c r="O190" i="49"/>
  <c r="P190" i="49"/>
  <c r="O191" i="49"/>
  <c r="P191" i="49"/>
  <c r="O192" i="49"/>
  <c r="P192" i="49"/>
  <c r="O193" i="49"/>
  <c r="P193" i="49"/>
  <c r="O194" i="49"/>
  <c r="P194" i="49"/>
  <c r="O195" i="49"/>
  <c r="P195" i="49"/>
  <c r="O196" i="49"/>
  <c r="P196" i="49"/>
  <c r="O197" i="49"/>
  <c r="P197" i="49"/>
  <c r="O198" i="49"/>
  <c r="P198" i="49"/>
  <c r="O199" i="49"/>
  <c r="P199" i="49"/>
  <c r="O200" i="49"/>
  <c r="P200" i="49"/>
  <c r="O201" i="49"/>
  <c r="P201" i="49"/>
  <c r="O202" i="49"/>
  <c r="P202" i="49"/>
  <c r="O203" i="49"/>
  <c r="P203" i="49"/>
  <c r="O204" i="49"/>
  <c r="P204" i="49"/>
  <c r="O205" i="49"/>
  <c r="P205" i="49"/>
  <c r="O206" i="49"/>
  <c r="P206" i="49"/>
  <c r="O207" i="49"/>
  <c r="P207" i="49"/>
  <c r="O208" i="49"/>
  <c r="P208" i="49"/>
  <c r="O209" i="49"/>
  <c r="P209" i="49"/>
  <c r="O210" i="49"/>
  <c r="P210" i="49"/>
  <c r="O211" i="49"/>
  <c r="P211" i="49"/>
  <c r="O212" i="49"/>
  <c r="P212" i="49"/>
  <c r="O213" i="49"/>
  <c r="P213" i="49"/>
  <c r="O214" i="49"/>
  <c r="P214" i="49"/>
  <c r="O215" i="49"/>
  <c r="P215" i="49"/>
  <c r="O216" i="49"/>
  <c r="P216" i="49"/>
  <c r="O217" i="49"/>
  <c r="P217" i="49"/>
  <c r="O218" i="49"/>
  <c r="P218" i="49"/>
  <c r="O219" i="49"/>
  <c r="P219" i="49"/>
  <c r="O220" i="49"/>
  <c r="P220" i="49"/>
  <c r="O221" i="49"/>
  <c r="P221" i="49"/>
  <c r="O222" i="49"/>
  <c r="P222" i="49"/>
  <c r="O223" i="49"/>
  <c r="P223" i="49"/>
  <c r="O224" i="49"/>
  <c r="P224" i="49"/>
  <c r="O225" i="49"/>
  <c r="P225" i="49"/>
  <c r="O226" i="49"/>
  <c r="P226" i="49"/>
  <c r="O227" i="49"/>
  <c r="P227" i="49"/>
  <c r="O228" i="49"/>
  <c r="P228" i="49"/>
  <c r="O229" i="49"/>
  <c r="P229" i="49"/>
  <c r="O230" i="49"/>
  <c r="P230" i="49"/>
  <c r="O231" i="49"/>
  <c r="P231" i="49"/>
  <c r="O232" i="49"/>
  <c r="P232" i="49"/>
  <c r="O233" i="49"/>
  <c r="P233" i="49"/>
  <c r="O234" i="49"/>
  <c r="P234" i="49"/>
  <c r="O235" i="49"/>
  <c r="P235" i="49"/>
  <c r="O236" i="49"/>
  <c r="P236" i="49"/>
  <c r="O237" i="49"/>
  <c r="P237" i="49"/>
  <c r="O238" i="49"/>
  <c r="P238" i="49"/>
  <c r="O239" i="49"/>
  <c r="P239" i="49"/>
  <c r="O240" i="49"/>
  <c r="P240" i="49"/>
  <c r="O241" i="49"/>
  <c r="P241" i="49"/>
  <c r="O242" i="49"/>
  <c r="P242" i="49"/>
  <c r="O243" i="49"/>
  <c r="P243" i="49"/>
  <c r="O244" i="49"/>
  <c r="P244" i="49"/>
  <c r="O245" i="49"/>
  <c r="P245" i="49"/>
  <c r="O246" i="49"/>
  <c r="P246" i="49"/>
  <c r="O247" i="49"/>
  <c r="P247" i="49"/>
  <c r="O248" i="49"/>
  <c r="P248" i="49"/>
  <c r="O249" i="49"/>
  <c r="P249" i="49"/>
  <c r="O250" i="49"/>
  <c r="P250" i="49"/>
  <c r="O251" i="49"/>
  <c r="P251" i="49"/>
  <c r="O252" i="49"/>
  <c r="P252" i="49"/>
  <c r="O253" i="49"/>
  <c r="P253" i="49"/>
  <c r="O254" i="49"/>
  <c r="P254" i="49"/>
  <c r="O255" i="49"/>
  <c r="P255" i="49"/>
  <c r="O256" i="49"/>
  <c r="P256" i="49"/>
  <c r="O257" i="49"/>
  <c r="P257" i="49"/>
  <c r="O258" i="49"/>
  <c r="P258" i="49"/>
  <c r="O259" i="49"/>
  <c r="P259" i="49"/>
  <c r="O260" i="49"/>
  <c r="P260" i="49"/>
  <c r="O261" i="49"/>
  <c r="P261" i="49"/>
  <c r="O262" i="49"/>
  <c r="P262" i="49"/>
  <c r="O263" i="49"/>
  <c r="P263" i="49"/>
  <c r="O264" i="49"/>
  <c r="P264" i="49"/>
  <c r="O265" i="49"/>
  <c r="P265" i="49"/>
  <c r="O266" i="49"/>
  <c r="P266" i="49"/>
  <c r="O267" i="49"/>
  <c r="P267" i="49"/>
  <c r="O268" i="49"/>
  <c r="P268" i="49"/>
  <c r="O269" i="49"/>
  <c r="P269" i="49"/>
  <c r="O270" i="49"/>
  <c r="P270" i="49"/>
  <c r="O271" i="49"/>
  <c r="P271" i="49"/>
  <c r="O272" i="49"/>
  <c r="P272" i="49"/>
  <c r="O273" i="49"/>
  <c r="P273" i="49"/>
  <c r="O274" i="49"/>
  <c r="P274" i="49"/>
  <c r="O275" i="49"/>
  <c r="P275" i="49"/>
  <c r="O276" i="49"/>
  <c r="P276" i="49"/>
  <c r="O277" i="49"/>
  <c r="P277" i="49"/>
  <c r="O278" i="49"/>
  <c r="P278" i="49"/>
  <c r="O279" i="49"/>
  <c r="P279" i="49"/>
  <c r="O280" i="49"/>
  <c r="P280" i="49"/>
  <c r="O281" i="49"/>
  <c r="P281" i="49"/>
  <c r="O282" i="49"/>
  <c r="P282" i="49"/>
  <c r="O283" i="49"/>
  <c r="P283" i="49"/>
  <c r="O284" i="49"/>
  <c r="P284" i="49"/>
  <c r="O285" i="49"/>
  <c r="P285" i="49"/>
  <c r="O286" i="49"/>
  <c r="P286" i="49"/>
  <c r="O287" i="49"/>
  <c r="P287" i="49"/>
  <c r="O288" i="49"/>
  <c r="P288" i="49"/>
  <c r="O289" i="49"/>
  <c r="P289" i="49"/>
  <c r="O290" i="49"/>
  <c r="P290" i="49"/>
  <c r="O291" i="49"/>
  <c r="P291" i="49"/>
  <c r="O292" i="49"/>
  <c r="P292" i="49"/>
  <c r="O293" i="49"/>
  <c r="P293" i="49"/>
  <c r="O294" i="49"/>
  <c r="P294" i="49"/>
  <c r="O295" i="49"/>
  <c r="P295" i="49"/>
  <c r="O296" i="49"/>
  <c r="P296" i="49"/>
  <c r="O297" i="49"/>
  <c r="P297" i="49"/>
  <c r="O298" i="49"/>
  <c r="P298" i="49"/>
  <c r="O299" i="49"/>
  <c r="P299" i="49"/>
  <c r="O300" i="49"/>
  <c r="P300" i="49"/>
  <c r="O301" i="49"/>
  <c r="P301" i="49"/>
  <c r="O302" i="49"/>
  <c r="P302" i="49"/>
  <c r="T8" i="49"/>
  <c r="P8" i="49"/>
  <c r="U6" i="126" l="1"/>
  <c r="AF6" i="126"/>
  <c r="Q6" i="126"/>
  <c r="AD6" i="25"/>
  <c r="AH6" i="25"/>
  <c r="O6" i="126"/>
  <c r="S6" i="126"/>
  <c r="T6" i="49"/>
  <c r="AG6" i="49"/>
  <c r="AE6" i="25"/>
  <c r="AI6" i="25"/>
  <c r="P6" i="126"/>
  <c r="T6" i="126"/>
  <c r="AE6" i="126"/>
  <c r="AI6" i="126"/>
  <c r="AD6" i="49"/>
  <c r="O6" i="49"/>
  <c r="P6" i="49"/>
  <c r="R6" i="25"/>
  <c r="V6" i="25"/>
  <c r="AG6" i="25"/>
  <c r="S6" i="49"/>
  <c r="AF6" i="25"/>
  <c r="P6" i="25"/>
  <c r="T6" i="25"/>
  <c r="Q6" i="25"/>
  <c r="U6" i="25"/>
  <c r="R6" i="126"/>
  <c r="V6" i="126"/>
  <c r="AG6" i="126"/>
  <c r="AD6" i="126"/>
  <c r="AH6" i="126"/>
  <c r="X1" i="126"/>
  <c r="Y1" i="126" s="1"/>
  <c r="Z1" i="126" s="1"/>
  <c r="AA1" i="126" s="1"/>
  <c r="AB1" i="126" s="1"/>
  <c r="AC1" i="126" s="1"/>
  <c r="AD1" i="126" s="1"/>
  <c r="AE1" i="126" s="1"/>
  <c r="AF1" i="126" s="1"/>
  <c r="AG1" i="126" s="1"/>
  <c r="AH1" i="126" s="1"/>
  <c r="AI1" i="126" s="1"/>
  <c r="X1" i="25"/>
  <c r="Y1" i="25" s="1"/>
  <c r="Z1" i="25" s="1"/>
  <c r="AA1" i="25" s="1"/>
  <c r="AB1" i="25" s="1"/>
  <c r="AC1" i="25" s="1"/>
  <c r="AD1" i="25" s="1"/>
  <c r="AE1" i="25" s="1"/>
  <c r="AF1" i="25" s="1"/>
  <c r="AG1" i="25" s="1"/>
  <c r="AH1" i="25" s="1"/>
  <c r="AI1" i="25" s="1"/>
  <c r="O283" i="25"/>
  <c r="O269" i="25"/>
  <c r="S160" i="25"/>
  <c r="S77" i="25"/>
  <c r="O30" i="25"/>
  <c r="S112" i="25"/>
  <c r="S31" i="25"/>
  <c r="O188" i="25"/>
  <c r="S181" i="25"/>
  <c r="O262" i="25"/>
  <c r="O275" i="25"/>
  <c r="S240" i="25"/>
  <c r="S196" i="25"/>
  <c r="S148" i="25"/>
  <c r="O200" i="25"/>
  <c r="O284" i="25"/>
  <c r="O245" i="25"/>
  <c r="O193" i="25"/>
  <c r="S207" i="25"/>
  <c r="S105" i="25"/>
  <c r="S25" i="25"/>
  <c r="S176" i="25"/>
  <c r="O44" i="25"/>
  <c r="O276" i="25"/>
  <c r="O298" i="25"/>
  <c r="S73" i="25"/>
  <c r="S270" i="25"/>
  <c r="O209" i="25"/>
  <c r="S273" i="25"/>
  <c r="S258" i="25"/>
  <c r="S294" i="25"/>
  <c r="S256" i="25"/>
  <c r="S208" i="25"/>
  <c r="S82" i="25"/>
  <c r="O110" i="25"/>
  <c r="S163" i="25"/>
  <c r="S106" i="25"/>
  <c r="AA322" i="136"/>
  <c r="Z322" i="136"/>
  <c r="Y322" i="136"/>
  <c r="F322" i="136"/>
  <c r="H322" i="136" s="1"/>
  <c r="AA321" i="136"/>
  <c r="Z321" i="136"/>
  <c r="Y321" i="136"/>
  <c r="F321" i="136"/>
  <c r="H321" i="136" s="1"/>
  <c r="AA320" i="136"/>
  <c r="Z320" i="136"/>
  <c r="Y320" i="136"/>
  <c r="F320" i="136"/>
  <c r="H320" i="136" s="1"/>
  <c r="AA319" i="136"/>
  <c r="Z319" i="136"/>
  <c r="Y319" i="136"/>
  <c r="F319" i="136"/>
  <c r="H319" i="136" s="1"/>
  <c r="AA318" i="136"/>
  <c r="Z318" i="136"/>
  <c r="Y318" i="136"/>
  <c r="F318" i="136"/>
  <c r="H318" i="136" s="1"/>
  <c r="AA317" i="136"/>
  <c r="Z317" i="136"/>
  <c r="Y317" i="136"/>
  <c r="F317" i="136"/>
  <c r="H317" i="136" s="1"/>
  <c r="AA316" i="136"/>
  <c r="Z316" i="136"/>
  <c r="Y316" i="136"/>
  <c r="F316" i="136"/>
  <c r="H316" i="136" s="1"/>
  <c r="AA315" i="136"/>
  <c r="Z315" i="136"/>
  <c r="Y315" i="136"/>
  <c r="F315" i="136"/>
  <c r="H315" i="136" s="1"/>
  <c r="AA314" i="136"/>
  <c r="Z314" i="136"/>
  <c r="Y314" i="136"/>
  <c r="F314" i="136"/>
  <c r="H314" i="136" s="1"/>
  <c r="AA313" i="136"/>
  <c r="Z313" i="136"/>
  <c r="Y313" i="136"/>
  <c r="F313" i="136"/>
  <c r="H313" i="136" s="1"/>
  <c r="AA312" i="136"/>
  <c r="Z312" i="136"/>
  <c r="Y312" i="136"/>
  <c r="F312" i="136"/>
  <c r="H312" i="136" s="1"/>
  <c r="AA311" i="136"/>
  <c r="Z311" i="136"/>
  <c r="Y311" i="136"/>
  <c r="F311" i="136"/>
  <c r="H311" i="136" s="1"/>
  <c r="AA310" i="136"/>
  <c r="Z310" i="136"/>
  <c r="Y310" i="136"/>
  <c r="F310" i="136"/>
  <c r="H310" i="136" s="1"/>
  <c r="AA309" i="136"/>
  <c r="Z309" i="136"/>
  <c r="Y309" i="136"/>
  <c r="F309" i="136"/>
  <c r="H309" i="136" s="1"/>
  <c r="AA308" i="136"/>
  <c r="Z308" i="136"/>
  <c r="Y308" i="136"/>
  <c r="F308" i="136"/>
  <c r="H308" i="136" s="1"/>
  <c r="AA307" i="136"/>
  <c r="Z307" i="136"/>
  <c r="Y307" i="136"/>
  <c r="F307" i="136"/>
  <c r="H307" i="136" s="1"/>
  <c r="AA306" i="136"/>
  <c r="Z306" i="136"/>
  <c r="Y306" i="136"/>
  <c r="F306" i="136"/>
  <c r="H306" i="136" s="1"/>
  <c r="AA305" i="136"/>
  <c r="Z305" i="136"/>
  <c r="Y305" i="136"/>
  <c r="F305" i="136"/>
  <c r="H305" i="136" s="1"/>
  <c r="AA304" i="136"/>
  <c r="Z304" i="136"/>
  <c r="Y304" i="136"/>
  <c r="F304" i="136"/>
  <c r="H304" i="136" s="1"/>
  <c r="AA303" i="136"/>
  <c r="Z303" i="136"/>
  <c r="Y303" i="136"/>
  <c r="F303" i="136"/>
  <c r="H303" i="136" s="1"/>
  <c r="AA302" i="136"/>
  <c r="Z302" i="136"/>
  <c r="Y302" i="136"/>
  <c r="F302" i="136"/>
  <c r="H302" i="136" s="1"/>
  <c r="AA301" i="136"/>
  <c r="Z301" i="136"/>
  <c r="Y301" i="136"/>
  <c r="F301" i="136"/>
  <c r="H301" i="136" s="1"/>
  <c r="AA300" i="136"/>
  <c r="Z300" i="136"/>
  <c r="Y300" i="136"/>
  <c r="F300" i="136"/>
  <c r="H300" i="136" s="1"/>
  <c r="AA299" i="136"/>
  <c r="Z299" i="136"/>
  <c r="Y299" i="136"/>
  <c r="F299" i="136"/>
  <c r="H299" i="136" s="1"/>
  <c r="AA298" i="136"/>
  <c r="Z298" i="136"/>
  <c r="Y298" i="136"/>
  <c r="F298" i="136"/>
  <c r="H298" i="136" s="1"/>
  <c r="AA297" i="136"/>
  <c r="Z297" i="136"/>
  <c r="Y297" i="136"/>
  <c r="F297" i="136"/>
  <c r="H297" i="136" s="1"/>
  <c r="AA296" i="136"/>
  <c r="Z296" i="136"/>
  <c r="Y296" i="136"/>
  <c r="F296" i="136"/>
  <c r="H296" i="136" s="1"/>
  <c r="AA295" i="136"/>
  <c r="Z295" i="136"/>
  <c r="Y295" i="136"/>
  <c r="F295" i="136"/>
  <c r="H295" i="136" s="1"/>
  <c r="AA294" i="136"/>
  <c r="Z294" i="136"/>
  <c r="Y294" i="136"/>
  <c r="F294" i="136"/>
  <c r="H294" i="136" s="1"/>
  <c r="AA293" i="136"/>
  <c r="Z293" i="136"/>
  <c r="Y293" i="136"/>
  <c r="F293" i="136"/>
  <c r="H293" i="136" s="1"/>
  <c r="AA292" i="136"/>
  <c r="Z292" i="136"/>
  <c r="Y292" i="136"/>
  <c r="H292" i="136"/>
  <c r="F292" i="136"/>
  <c r="AA291" i="136"/>
  <c r="Z291" i="136"/>
  <c r="Y291" i="136"/>
  <c r="F291" i="136"/>
  <c r="H291" i="136" s="1"/>
  <c r="AA290" i="136"/>
  <c r="Z290" i="136"/>
  <c r="Y290" i="136"/>
  <c r="H290" i="136"/>
  <c r="F290" i="136"/>
  <c r="AA289" i="136"/>
  <c r="Z289" i="136"/>
  <c r="Y289" i="136"/>
  <c r="F289" i="136"/>
  <c r="H289" i="136" s="1"/>
  <c r="AA288" i="136"/>
  <c r="Z288" i="136"/>
  <c r="Y288" i="136"/>
  <c r="F288" i="136"/>
  <c r="H288" i="136" s="1"/>
  <c r="AA287" i="136"/>
  <c r="Z287" i="136"/>
  <c r="Y287" i="136"/>
  <c r="F287" i="136"/>
  <c r="H287" i="136" s="1"/>
  <c r="AA286" i="136"/>
  <c r="Z286" i="136"/>
  <c r="Y286" i="136"/>
  <c r="F286" i="136"/>
  <c r="H286" i="136" s="1"/>
  <c r="AA285" i="136"/>
  <c r="Z285" i="136"/>
  <c r="Y285" i="136"/>
  <c r="F285" i="136"/>
  <c r="H285" i="136" s="1"/>
  <c r="AA284" i="136"/>
  <c r="Z284" i="136"/>
  <c r="Y284" i="136"/>
  <c r="F284" i="136"/>
  <c r="H284" i="136" s="1"/>
  <c r="AA283" i="136"/>
  <c r="Z283" i="136"/>
  <c r="Y283" i="136"/>
  <c r="F283" i="136"/>
  <c r="H283" i="136" s="1"/>
  <c r="AA282" i="136"/>
  <c r="Z282" i="136"/>
  <c r="Y282" i="136"/>
  <c r="F282" i="136"/>
  <c r="H282" i="136" s="1"/>
  <c r="AA281" i="136"/>
  <c r="Z281" i="136"/>
  <c r="Y281" i="136"/>
  <c r="F281" i="136"/>
  <c r="H281" i="136" s="1"/>
  <c r="AA280" i="136"/>
  <c r="Z280" i="136"/>
  <c r="Y280" i="136"/>
  <c r="F280" i="136"/>
  <c r="H280" i="136" s="1"/>
  <c r="AA279" i="136"/>
  <c r="Z279" i="136"/>
  <c r="Y279" i="136"/>
  <c r="F279" i="136"/>
  <c r="H279" i="136" s="1"/>
  <c r="AA278" i="136"/>
  <c r="Z278" i="136"/>
  <c r="Y278" i="136"/>
  <c r="F278" i="136"/>
  <c r="H278" i="136" s="1"/>
  <c r="AA277" i="136"/>
  <c r="Z277" i="136"/>
  <c r="Y277" i="136"/>
  <c r="F277" i="136"/>
  <c r="H277" i="136" s="1"/>
  <c r="AA276" i="136"/>
  <c r="Z276" i="136"/>
  <c r="Y276" i="136"/>
  <c r="F276" i="136"/>
  <c r="H276" i="136" s="1"/>
  <c r="AA275" i="136"/>
  <c r="Z275" i="136"/>
  <c r="Y275" i="136"/>
  <c r="F275" i="136"/>
  <c r="H275" i="136" s="1"/>
  <c r="AA274" i="136"/>
  <c r="Z274" i="136"/>
  <c r="Y274" i="136"/>
  <c r="F274" i="136"/>
  <c r="H274" i="136" s="1"/>
  <c r="AA273" i="136"/>
  <c r="Z273" i="136"/>
  <c r="Y273" i="136"/>
  <c r="F273" i="136"/>
  <c r="H273" i="136" s="1"/>
  <c r="AA272" i="136"/>
  <c r="Z272" i="136"/>
  <c r="Y272" i="136"/>
  <c r="F272" i="136"/>
  <c r="H272" i="136" s="1"/>
  <c r="AA271" i="136"/>
  <c r="Z271" i="136"/>
  <c r="Y271" i="136"/>
  <c r="F271" i="136"/>
  <c r="H271" i="136" s="1"/>
  <c r="AA270" i="136"/>
  <c r="Z270" i="136"/>
  <c r="Y270" i="136"/>
  <c r="F270" i="136"/>
  <c r="H270" i="136" s="1"/>
  <c r="AA269" i="136"/>
  <c r="Z269" i="136"/>
  <c r="Y269" i="136"/>
  <c r="F269" i="136"/>
  <c r="H269" i="136" s="1"/>
  <c r="AA268" i="136"/>
  <c r="Z268" i="136"/>
  <c r="Y268" i="136"/>
  <c r="F268" i="136"/>
  <c r="H268" i="136" s="1"/>
  <c r="AA267" i="136"/>
  <c r="Z267" i="136"/>
  <c r="Y267" i="136"/>
  <c r="F267" i="136"/>
  <c r="H267" i="136" s="1"/>
  <c r="AA266" i="136"/>
  <c r="Z266" i="136"/>
  <c r="Y266" i="136"/>
  <c r="F266" i="136"/>
  <c r="H266" i="136" s="1"/>
  <c r="AA265" i="136"/>
  <c r="Z265" i="136"/>
  <c r="Y265" i="136"/>
  <c r="F265" i="136"/>
  <c r="H265" i="136" s="1"/>
  <c r="AA264" i="136"/>
  <c r="Z264" i="136"/>
  <c r="Y264" i="136"/>
  <c r="F264" i="136"/>
  <c r="H264" i="136" s="1"/>
  <c r="AA263" i="136"/>
  <c r="Z263" i="136"/>
  <c r="Y263" i="136"/>
  <c r="F263" i="136"/>
  <c r="H263" i="136" s="1"/>
  <c r="AA262" i="136"/>
  <c r="Z262" i="136"/>
  <c r="Y262" i="136"/>
  <c r="F262" i="136"/>
  <c r="H262" i="136" s="1"/>
  <c r="AA261" i="136"/>
  <c r="Z261" i="136"/>
  <c r="Y261" i="136"/>
  <c r="F261" i="136"/>
  <c r="H261" i="136" s="1"/>
  <c r="AA260" i="136"/>
  <c r="Z260" i="136"/>
  <c r="Y260" i="136"/>
  <c r="F260" i="136"/>
  <c r="H260" i="136" s="1"/>
  <c r="AA259" i="136"/>
  <c r="Z259" i="136"/>
  <c r="Y259" i="136"/>
  <c r="F259" i="136"/>
  <c r="H259" i="136" s="1"/>
  <c r="AA258" i="136"/>
  <c r="Z258" i="136"/>
  <c r="Y258" i="136"/>
  <c r="F258" i="136"/>
  <c r="H258" i="136" s="1"/>
  <c r="AA257" i="136"/>
  <c r="Z257" i="136"/>
  <c r="Y257" i="136"/>
  <c r="F257" i="136"/>
  <c r="H257" i="136" s="1"/>
  <c r="AA256" i="136"/>
  <c r="Z256" i="136"/>
  <c r="Y256" i="136"/>
  <c r="F256" i="136"/>
  <c r="H256" i="136" s="1"/>
  <c r="AA255" i="136"/>
  <c r="Z255" i="136"/>
  <c r="Y255" i="136"/>
  <c r="F255" i="136"/>
  <c r="H255" i="136" s="1"/>
  <c r="AA254" i="136"/>
  <c r="Z254" i="136"/>
  <c r="Y254" i="136"/>
  <c r="F254" i="136"/>
  <c r="H254" i="136" s="1"/>
  <c r="AA253" i="136"/>
  <c r="Z253" i="136"/>
  <c r="Y253" i="136"/>
  <c r="F253" i="136"/>
  <c r="H253" i="136" s="1"/>
  <c r="AA252" i="136"/>
  <c r="Z252" i="136"/>
  <c r="Y252" i="136"/>
  <c r="F252" i="136"/>
  <c r="H252" i="136" s="1"/>
  <c r="AA251" i="136"/>
  <c r="Z251" i="136"/>
  <c r="Y251" i="136"/>
  <c r="F251" i="136"/>
  <c r="H251" i="136" s="1"/>
  <c r="AA250" i="136"/>
  <c r="Z250" i="136"/>
  <c r="Y250" i="136"/>
  <c r="F250" i="136"/>
  <c r="H250" i="136" s="1"/>
  <c r="AA249" i="136"/>
  <c r="Z249" i="136"/>
  <c r="Y249" i="136"/>
  <c r="H249" i="136"/>
  <c r="F249" i="136"/>
  <c r="AA248" i="136"/>
  <c r="Z248" i="136"/>
  <c r="Y248" i="136"/>
  <c r="F248" i="136"/>
  <c r="H248" i="136" s="1"/>
  <c r="AA247" i="136"/>
  <c r="Z247" i="136"/>
  <c r="Y247" i="136"/>
  <c r="F247" i="136"/>
  <c r="H247" i="136" s="1"/>
  <c r="AA246" i="136"/>
  <c r="Z246" i="136"/>
  <c r="Y246" i="136"/>
  <c r="F246" i="136"/>
  <c r="H246" i="136" s="1"/>
  <c r="AA245" i="136"/>
  <c r="Z245" i="136"/>
  <c r="Y245" i="136"/>
  <c r="F245" i="136"/>
  <c r="H245" i="136" s="1"/>
  <c r="AA244" i="136"/>
  <c r="Z244" i="136"/>
  <c r="Y244" i="136"/>
  <c r="F244" i="136"/>
  <c r="H244" i="136" s="1"/>
  <c r="AA243" i="136"/>
  <c r="Z243" i="136"/>
  <c r="Y243" i="136"/>
  <c r="F243" i="136"/>
  <c r="H243" i="136" s="1"/>
  <c r="AA242" i="136"/>
  <c r="Z242" i="136"/>
  <c r="Y242" i="136"/>
  <c r="F242" i="136"/>
  <c r="H242" i="136" s="1"/>
  <c r="AA241" i="136"/>
  <c r="Z241" i="136"/>
  <c r="Y241" i="136"/>
  <c r="F241" i="136"/>
  <c r="H241" i="136" s="1"/>
  <c r="AA240" i="136"/>
  <c r="Z240" i="136"/>
  <c r="Y240" i="136"/>
  <c r="F240" i="136"/>
  <c r="H240" i="136" s="1"/>
  <c r="AA239" i="136"/>
  <c r="Z239" i="136"/>
  <c r="Y239" i="136"/>
  <c r="F239" i="136"/>
  <c r="H239" i="136" s="1"/>
  <c r="AA238" i="136"/>
  <c r="Z238" i="136"/>
  <c r="Y238" i="136"/>
  <c r="F238" i="136"/>
  <c r="H238" i="136" s="1"/>
  <c r="AA237" i="136"/>
  <c r="Z237" i="136"/>
  <c r="Y237" i="136"/>
  <c r="F237" i="136"/>
  <c r="H237" i="136" s="1"/>
  <c r="AA236" i="136"/>
  <c r="Z236" i="136"/>
  <c r="Y236" i="136"/>
  <c r="F236" i="136"/>
  <c r="H236" i="136" s="1"/>
  <c r="AA235" i="136"/>
  <c r="Z235" i="136"/>
  <c r="Y235" i="136"/>
  <c r="F235" i="136"/>
  <c r="H235" i="136" s="1"/>
  <c r="AA234" i="136"/>
  <c r="Z234" i="136"/>
  <c r="Y234" i="136"/>
  <c r="F234" i="136"/>
  <c r="H234" i="136" s="1"/>
  <c r="AA233" i="136"/>
  <c r="Z233" i="136"/>
  <c r="Y233" i="136"/>
  <c r="F233" i="136"/>
  <c r="H233" i="136" s="1"/>
  <c r="AA232" i="136"/>
  <c r="Z232" i="136"/>
  <c r="Y232" i="136"/>
  <c r="F232" i="136"/>
  <c r="H232" i="136" s="1"/>
  <c r="AA231" i="136"/>
  <c r="Z231" i="136"/>
  <c r="Y231" i="136"/>
  <c r="F231" i="136"/>
  <c r="H231" i="136" s="1"/>
  <c r="AA230" i="136"/>
  <c r="Z230" i="136"/>
  <c r="Y230" i="136"/>
  <c r="F230" i="136"/>
  <c r="H230" i="136" s="1"/>
  <c r="AA229" i="136"/>
  <c r="Z229" i="136"/>
  <c r="Y229" i="136"/>
  <c r="F229" i="136"/>
  <c r="H229" i="136" s="1"/>
  <c r="AA228" i="136"/>
  <c r="Z228" i="136"/>
  <c r="Y228" i="136"/>
  <c r="H228" i="136"/>
  <c r="F228" i="136"/>
  <c r="AA227" i="136"/>
  <c r="Z227" i="136"/>
  <c r="Y227" i="136"/>
  <c r="F227" i="136"/>
  <c r="H227" i="136" s="1"/>
  <c r="AA226" i="136"/>
  <c r="Z226" i="136"/>
  <c r="Y226" i="136"/>
  <c r="F226" i="136"/>
  <c r="H226" i="136" s="1"/>
  <c r="AA225" i="136"/>
  <c r="Z225" i="136"/>
  <c r="Y225" i="136"/>
  <c r="F225" i="136"/>
  <c r="H225" i="136" s="1"/>
  <c r="AA224" i="136"/>
  <c r="Z224" i="136"/>
  <c r="Y224" i="136"/>
  <c r="F224" i="136"/>
  <c r="H224" i="136" s="1"/>
  <c r="AA223" i="136"/>
  <c r="Z223" i="136"/>
  <c r="Y223" i="136"/>
  <c r="F223" i="136"/>
  <c r="H223" i="136" s="1"/>
  <c r="AA222" i="136"/>
  <c r="Z222" i="136"/>
  <c r="Y222" i="136"/>
  <c r="F222" i="136"/>
  <c r="H222" i="136" s="1"/>
  <c r="AA221" i="136"/>
  <c r="Z221" i="136"/>
  <c r="Y221" i="136"/>
  <c r="F221" i="136"/>
  <c r="H221" i="136" s="1"/>
  <c r="AA220" i="136"/>
  <c r="Z220" i="136"/>
  <c r="Y220" i="136"/>
  <c r="F220" i="136"/>
  <c r="H220" i="136" s="1"/>
  <c r="AA219" i="136"/>
  <c r="Z219" i="136"/>
  <c r="Y219" i="136"/>
  <c r="F219" i="136"/>
  <c r="H219" i="136" s="1"/>
  <c r="AA218" i="136"/>
  <c r="Z218" i="136"/>
  <c r="Y218" i="136"/>
  <c r="F218" i="136"/>
  <c r="H218" i="136" s="1"/>
  <c r="AA217" i="136"/>
  <c r="Z217" i="136"/>
  <c r="Y217" i="136"/>
  <c r="F217" i="136"/>
  <c r="H217" i="136" s="1"/>
  <c r="AA216" i="136"/>
  <c r="Z216" i="136"/>
  <c r="Y216" i="136"/>
  <c r="F216" i="136"/>
  <c r="H216" i="136" s="1"/>
  <c r="AA215" i="136"/>
  <c r="Z215" i="136"/>
  <c r="Y215" i="136"/>
  <c r="F215" i="136"/>
  <c r="H215" i="136" s="1"/>
  <c r="AA214" i="136"/>
  <c r="Z214" i="136"/>
  <c r="Y214" i="136"/>
  <c r="F214" i="136"/>
  <c r="H214" i="136" s="1"/>
  <c r="AA213" i="136"/>
  <c r="Z213" i="136"/>
  <c r="Y213" i="136"/>
  <c r="F213" i="136"/>
  <c r="H213" i="136" s="1"/>
  <c r="AA212" i="136"/>
  <c r="Z212" i="136"/>
  <c r="Y212" i="136"/>
  <c r="F212" i="136"/>
  <c r="H212" i="136" s="1"/>
  <c r="AA211" i="136"/>
  <c r="Z211" i="136"/>
  <c r="Y211" i="136"/>
  <c r="F211" i="136"/>
  <c r="H211" i="136" s="1"/>
  <c r="AA210" i="136"/>
  <c r="Z210" i="136"/>
  <c r="Y210" i="136"/>
  <c r="F210" i="136"/>
  <c r="H210" i="136" s="1"/>
  <c r="AA209" i="136"/>
  <c r="Z209" i="136"/>
  <c r="Y209" i="136"/>
  <c r="F209" i="136"/>
  <c r="H209" i="136" s="1"/>
  <c r="AA208" i="136"/>
  <c r="Z208" i="136"/>
  <c r="Y208" i="136"/>
  <c r="F208" i="136"/>
  <c r="H208" i="136" s="1"/>
  <c r="AA207" i="136"/>
  <c r="Z207" i="136"/>
  <c r="Y207" i="136"/>
  <c r="F207" i="136"/>
  <c r="H207" i="136" s="1"/>
  <c r="AA206" i="136"/>
  <c r="Z206" i="136"/>
  <c r="Y206" i="136"/>
  <c r="F206" i="136"/>
  <c r="H206" i="136" s="1"/>
  <c r="AA205" i="136"/>
  <c r="Z205" i="136"/>
  <c r="Y205" i="136"/>
  <c r="F205" i="136"/>
  <c r="H205" i="136" s="1"/>
  <c r="AA204" i="136"/>
  <c r="Z204" i="136"/>
  <c r="Y204" i="136"/>
  <c r="F204" i="136"/>
  <c r="H204" i="136" s="1"/>
  <c r="AA203" i="136"/>
  <c r="Z203" i="136"/>
  <c r="Y203" i="136"/>
  <c r="F203" i="136"/>
  <c r="H203" i="136" s="1"/>
  <c r="AA202" i="136"/>
  <c r="Z202" i="136"/>
  <c r="Y202" i="136"/>
  <c r="F202" i="136"/>
  <c r="H202" i="136" s="1"/>
  <c r="AA201" i="136"/>
  <c r="Z201" i="136"/>
  <c r="Y201" i="136"/>
  <c r="F201" i="136"/>
  <c r="H201" i="136" s="1"/>
  <c r="AA200" i="136"/>
  <c r="Z200" i="136"/>
  <c r="Y200" i="136"/>
  <c r="F200" i="136"/>
  <c r="H200" i="136" s="1"/>
  <c r="AA199" i="136"/>
  <c r="Z199" i="136"/>
  <c r="Y199" i="136"/>
  <c r="F199" i="136"/>
  <c r="H199" i="136" s="1"/>
  <c r="AA198" i="136"/>
  <c r="Z198" i="136"/>
  <c r="Y198" i="136"/>
  <c r="F198" i="136"/>
  <c r="H198" i="136" s="1"/>
  <c r="AA197" i="136"/>
  <c r="Z197" i="136"/>
  <c r="Y197" i="136"/>
  <c r="F197" i="136"/>
  <c r="H197" i="136" s="1"/>
  <c r="AA196" i="136"/>
  <c r="Z196" i="136"/>
  <c r="Y196" i="136"/>
  <c r="F196" i="136"/>
  <c r="H196" i="136" s="1"/>
  <c r="AA195" i="136"/>
  <c r="Z195" i="136"/>
  <c r="Y195" i="136"/>
  <c r="F195" i="136"/>
  <c r="H195" i="136" s="1"/>
  <c r="AA194" i="136"/>
  <c r="Z194" i="136"/>
  <c r="Y194" i="136"/>
  <c r="F194" i="136"/>
  <c r="H194" i="136" s="1"/>
  <c r="AA193" i="136"/>
  <c r="Z193" i="136"/>
  <c r="Y193" i="136"/>
  <c r="F193" i="136"/>
  <c r="H193" i="136" s="1"/>
  <c r="AA192" i="136"/>
  <c r="Z192" i="136"/>
  <c r="Y192" i="136"/>
  <c r="F192" i="136"/>
  <c r="H192" i="136" s="1"/>
  <c r="AA191" i="136"/>
  <c r="Z191" i="136"/>
  <c r="Y191" i="136"/>
  <c r="F191" i="136"/>
  <c r="H191" i="136" s="1"/>
  <c r="AA190" i="136"/>
  <c r="Z190" i="136"/>
  <c r="Y190" i="136"/>
  <c r="F190" i="136"/>
  <c r="H190" i="136" s="1"/>
  <c r="AA189" i="136"/>
  <c r="Z189" i="136"/>
  <c r="Y189" i="136"/>
  <c r="H189" i="136"/>
  <c r="F189" i="136"/>
  <c r="AA188" i="136"/>
  <c r="Z188" i="136"/>
  <c r="Y188" i="136"/>
  <c r="F188" i="136"/>
  <c r="H188" i="136" s="1"/>
  <c r="AA187" i="136"/>
  <c r="Z187" i="136"/>
  <c r="Y187" i="136"/>
  <c r="F187" i="136"/>
  <c r="H187" i="136" s="1"/>
  <c r="AA186" i="136"/>
  <c r="Z186" i="136"/>
  <c r="Y186" i="136"/>
  <c r="F186" i="136"/>
  <c r="H186" i="136" s="1"/>
  <c r="AA185" i="136"/>
  <c r="Z185" i="136"/>
  <c r="Y185" i="136"/>
  <c r="F185" i="136"/>
  <c r="H185" i="136" s="1"/>
  <c r="AA184" i="136"/>
  <c r="Z184" i="136"/>
  <c r="Y184" i="136"/>
  <c r="F184" i="136"/>
  <c r="H184" i="136" s="1"/>
  <c r="AA183" i="136"/>
  <c r="Z183" i="136"/>
  <c r="Y183" i="136"/>
  <c r="F183" i="136"/>
  <c r="H183" i="136" s="1"/>
  <c r="AA182" i="136"/>
  <c r="Z182" i="136"/>
  <c r="Y182" i="136"/>
  <c r="F182" i="136"/>
  <c r="H182" i="136" s="1"/>
  <c r="AA181" i="136"/>
  <c r="Z181" i="136"/>
  <c r="Y181" i="136"/>
  <c r="F181" i="136"/>
  <c r="H181" i="136" s="1"/>
  <c r="AA180" i="136"/>
  <c r="Z180" i="136"/>
  <c r="Y180" i="136"/>
  <c r="F180" i="136"/>
  <c r="H180" i="136" s="1"/>
  <c r="AA179" i="136"/>
  <c r="Z179" i="136"/>
  <c r="Y179" i="136"/>
  <c r="F179" i="136"/>
  <c r="H179" i="136" s="1"/>
  <c r="AA178" i="136"/>
  <c r="Z178" i="136"/>
  <c r="Y178" i="136"/>
  <c r="F178" i="136"/>
  <c r="H178" i="136" s="1"/>
  <c r="AA177" i="136"/>
  <c r="Z177" i="136"/>
  <c r="Y177" i="136"/>
  <c r="F177" i="136"/>
  <c r="H177" i="136" s="1"/>
  <c r="AA176" i="136"/>
  <c r="Z176" i="136"/>
  <c r="Y176" i="136"/>
  <c r="F176" i="136"/>
  <c r="H176" i="136" s="1"/>
  <c r="AA175" i="136"/>
  <c r="Z175" i="136"/>
  <c r="Y175" i="136"/>
  <c r="F175" i="136"/>
  <c r="H175" i="136" s="1"/>
  <c r="AA174" i="136"/>
  <c r="Z174" i="136"/>
  <c r="Y174" i="136"/>
  <c r="F174" i="136"/>
  <c r="H174" i="136" s="1"/>
  <c r="AA173" i="136"/>
  <c r="Z173" i="136"/>
  <c r="Y173" i="136"/>
  <c r="F173" i="136"/>
  <c r="H173" i="136" s="1"/>
  <c r="AA172" i="136"/>
  <c r="Z172" i="136"/>
  <c r="Y172" i="136"/>
  <c r="F172" i="136"/>
  <c r="H172" i="136" s="1"/>
  <c r="AA171" i="136"/>
  <c r="Z171" i="136"/>
  <c r="Y171" i="136"/>
  <c r="F171" i="136"/>
  <c r="H171" i="136" s="1"/>
  <c r="AA170" i="136"/>
  <c r="Z170" i="136"/>
  <c r="Y170" i="136"/>
  <c r="F170" i="136"/>
  <c r="H170" i="136" s="1"/>
  <c r="AA169" i="136"/>
  <c r="Z169" i="136"/>
  <c r="Y169" i="136"/>
  <c r="F169" i="136"/>
  <c r="H169" i="136" s="1"/>
  <c r="AA168" i="136"/>
  <c r="Z168" i="136"/>
  <c r="Y168" i="136"/>
  <c r="F168" i="136"/>
  <c r="H168" i="136" s="1"/>
  <c r="AA167" i="136"/>
  <c r="Z167" i="136"/>
  <c r="Y167" i="136"/>
  <c r="F167" i="136"/>
  <c r="H167" i="136" s="1"/>
  <c r="AA166" i="136"/>
  <c r="Z166" i="136"/>
  <c r="Y166" i="136"/>
  <c r="F166" i="136"/>
  <c r="H166" i="136" s="1"/>
  <c r="AA165" i="136"/>
  <c r="Z165" i="136"/>
  <c r="Y165" i="136"/>
  <c r="F165" i="136"/>
  <c r="H165" i="136" s="1"/>
  <c r="AA164" i="136"/>
  <c r="Z164" i="136"/>
  <c r="Y164" i="136"/>
  <c r="F164" i="136"/>
  <c r="H164" i="136" s="1"/>
  <c r="AA163" i="136"/>
  <c r="Z163" i="136"/>
  <c r="Y163" i="136"/>
  <c r="F163" i="136"/>
  <c r="H163" i="136" s="1"/>
  <c r="AA162" i="136"/>
  <c r="Z162" i="136"/>
  <c r="Y162" i="136"/>
  <c r="H162" i="136"/>
  <c r="F162" i="136"/>
  <c r="AA161" i="136"/>
  <c r="Z161" i="136"/>
  <c r="Y161" i="136"/>
  <c r="F161" i="136"/>
  <c r="H161" i="136" s="1"/>
  <c r="AA160" i="136"/>
  <c r="Z160" i="136"/>
  <c r="Y160" i="136"/>
  <c r="F160" i="136"/>
  <c r="H160" i="136" s="1"/>
  <c r="AA159" i="136"/>
  <c r="Z159" i="136"/>
  <c r="Y159" i="136"/>
  <c r="F159" i="136"/>
  <c r="H159" i="136" s="1"/>
  <c r="AA158" i="136"/>
  <c r="Z158" i="136"/>
  <c r="Y158" i="136"/>
  <c r="F158" i="136"/>
  <c r="H158" i="136" s="1"/>
  <c r="AA157" i="136"/>
  <c r="Z157" i="136"/>
  <c r="Y157" i="136"/>
  <c r="F157" i="136"/>
  <c r="H157" i="136" s="1"/>
  <c r="AA156" i="136"/>
  <c r="Z156" i="136"/>
  <c r="Y156" i="136"/>
  <c r="F156" i="136"/>
  <c r="H156" i="136" s="1"/>
  <c r="AA155" i="136"/>
  <c r="Z155" i="136"/>
  <c r="Y155" i="136"/>
  <c r="F155" i="136"/>
  <c r="H155" i="136" s="1"/>
  <c r="AA154" i="136"/>
  <c r="Z154" i="136"/>
  <c r="Y154" i="136"/>
  <c r="F154" i="136"/>
  <c r="H154" i="136" s="1"/>
  <c r="AA153" i="136"/>
  <c r="Z153" i="136"/>
  <c r="Y153" i="136"/>
  <c r="F153" i="136"/>
  <c r="H153" i="136" s="1"/>
  <c r="AA152" i="136"/>
  <c r="Z152" i="136"/>
  <c r="Y152" i="136"/>
  <c r="F152" i="136"/>
  <c r="H152" i="136" s="1"/>
  <c r="AA151" i="136"/>
  <c r="Z151" i="136"/>
  <c r="Y151" i="136"/>
  <c r="F151" i="136"/>
  <c r="H151" i="136" s="1"/>
  <c r="AA150" i="136"/>
  <c r="Z150" i="136"/>
  <c r="Y150" i="136"/>
  <c r="F150" i="136"/>
  <c r="H150" i="136" s="1"/>
  <c r="AA149" i="136"/>
  <c r="Z149" i="136"/>
  <c r="Y149" i="136"/>
  <c r="F149" i="136"/>
  <c r="H149" i="136" s="1"/>
  <c r="AA148" i="136"/>
  <c r="Z148" i="136"/>
  <c r="Y148" i="136"/>
  <c r="F148" i="136"/>
  <c r="H148" i="136" s="1"/>
  <c r="AA147" i="136"/>
  <c r="Z147" i="136"/>
  <c r="Y147" i="136"/>
  <c r="F147" i="136"/>
  <c r="H147" i="136" s="1"/>
  <c r="AA146" i="136"/>
  <c r="Z146" i="136"/>
  <c r="Y146" i="136"/>
  <c r="F146" i="136"/>
  <c r="H146" i="136" s="1"/>
  <c r="AA145" i="136"/>
  <c r="Z145" i="136"/>
  <c r="Y145" i="136"/>
  <c r="F145" i="136"/>
  <c r="H145" i="136" s="1"/>
  <c r="AA144" i="136"/>
  <c r="Z144" i="136"/>
  <c r="Y144" i="136"/>
  <c r="F144" i="136"/>
  <c r="H144" i="136" s="1"/>
  <c r="AA143" i="136"/>
  <c r="Z143" i="136"/>
  <c r="Y143" i="136"/>
  <c r="F143" i="136"/>
  <c r="H143" i="136" s="1"/>
  <c r="AA142" i="136"/>
  <c r="Z142" i="136"/>
  <c r="Y142" i="136"/>
  <c r="F142" i="136"/>
  <c r="H142" i="136" s="1"/>
  <c r="AA141" i="136"/>
  <c r="Z141" i="136"/>
  <c r="Y141" i="136"/>
  <c r="F141" i="136"/>
  <c r="H141" i="136" s="1"/>
  <c r="AA140" i="136"/>
  <c r="Z140" i="136"/>
  <c r="Y140" i="136"/>
  <c r="F140" i="136"/>
  <c r="H140" i="136" s="1"/>
  <c r="AA139" i="136"/>
  <c r="Z139" i="136"/>
  <c r="Y139" i="136"/>
  <c r="F139" i="136"/>
  <c r="H139" i="136" s="1"/>
  <c r="AA138" i="136"/>
  <c r="Z138" i="136"/>
  <c r="Y138" i="136"/>
  <c r="F138" i="136"/>
  <c r="H138" i="136" s="1"/>
  <c r="AA137" i="136"/>
  <c r="Z137" i="136"/>
  <c r="Y137" i="136"/>
  <c r="F137" i="136"/>
  <c r="H137" i="136" s="1"/>
  <c r="AA136" i="136"/>
  <c r="Z136" i="136"/>
  <c r="Y136" i="136"/>
  <c r="F136" i="136"/>
  <c r="H136" i="136" s="1"/>
  <c r="AA135" i="136"/>
  <c r="Z135" i="136"/>
  <c r="Y135" i="136"/>
  <c r="F135" i="136"/>
  <c r="H135" i="136" s="1"/>
  <c r="AA134" i="136"/>
  <c r="Z134" i="136"/>
  <c r="Y134" i="136"/>
  <c r="F134" i="136"/>
  <c r="H134" i="136" s="1"/>
  <c r="AA133" i="136"/>
  <c r="Z133" i="136"/>
  <c r="Y133" i="136"/>
  <c r="F133" i="136"/>
  <c r="H133" i="136" s="1"/>
  <c r="AA132" i="136"/>
  <c r="Z132" i="136"/>
  <c r="Y132" i="136"/>
  <c r="F132" i="136"/>
  <c r="H132" i="136" s="1"/>
  <c r="AA131" i="136"/>
  <c r="Z131" i="136"/>
  <c r="Y131" i="136"/>
  <c r="F131" i="136"/>
  <c r="H131" i="136" s="1"/>
  <c r="AA130" i="136"/>
  <c r="Z130" i="136"/>
  <c r="Y130" i="136"/>
  <c r="F130" i="136"/>
  <c r="H130" i="136" s="1"/>
  <c r="AA129" i="136"/>
  <c r="Z129" i="136"/>
  <c r="Y129" i="136"/>
  <c r="F129" i="136"/>
  <c r="H129" i="136" s="1"/>
  <c r="AA128" i="136"/>
  <c r="Z128" i="136"/>
  <c r="Y128" i="136"/>
  <c r="F128" i="136"/>
  <c r="H128" i="136" s="1"/>
  <c r="AA127" i="136"/>
  <c r="Z127" i="136"/>
  <c r="Y127" i="136"/>
  <c r="F127" i="136"/>
  <c r="H127" i="136" s="1"/>
  <c r="AA126" i="136"/>
  <c r="Z126" i="136"/>
  <c r="Y126" i="136"/>
  <c r="F126" i="136"/>
  <c r="H126" i="136" s="1"/>
  <c r="AA125" i="136"/>
  <c r="Z125" i="136"/>
  <c r="Y125" i="136"/>
  <c r="F125" i="136"/>
  <c r="H125" i="136" s="1"/>
  <c r="AA124" i="136"/>
  <c r="Z124" i="136"/>
  <c r="Y124" i="136"/>
  <c r="F124" i="136"/>
  <c r="H124" i="136" s="1"/>
  <c r="AA123" i="136"/>
  <c r="Z123" i="136"/>
  <c r="Y123" i="136"/>
  <c r="F123" i="136"/>
  <c r="H123" i="136" s="1"/>
  <c r="AA122" i="136"/>
  <c r="Z122" i="136"/>
  <c r="Y122" i="136"/>
  <c r="F122" i="136"/>
  <c r="H122" i="136" s="1"/>
  <c r="AA121" i="136"/>
  <c r="Z121" i="136"/>
  <c r="Y121" i="136"/>
  <c r="F121" i="136"/>
  <c r="H121" i="136" s="1"/>
  <c r="AA120" i="136"/>
  <c r="Z120" i="136"/>
  <c r="Y120" i="136"/>
  <c r="F120" i="136"/>
  <c r="H120" i="136" s="1"/>
  <c r="AA119" i="136"/>
  <c r="Z119" i="136"/>
  <c r="Y119" i="136"/>
  <c r="F119" i="136"/>
  <c r="H119" i="136" s="1"/>
  <c r="AA118" i="136"/>
  <c r="Z118" i="136"/>
  <c r="Y118" i="136"/>
  <c r="F118" i="136"/>
  <c r="H118" i="136" s="1"/>
  <c r="AA117" i="136"/>
  <c r="Z117" i="136"/>
  <c r="Y117" i="136"/>
  <c r="F117" i="136"/>
  <c r="H117" i="136" s="1"/>
  <c r="AA116" i="136"/>
  <c r="Z116" i="136"/>
  <c r="Y116" i="136"/>
  <c r="F116" i="136"/>
  <c r="H116" i="136" s="1"/>
  <c r="AA115" i="136"/>
  <c r="Z115" i="136"/>
  <c r="Y115" i="136"/>
  <c r="F115" i="136"/>
  <c r="H115" i="136" s="1"/>
  <c r="AA114" i="136"/>
  <c r="Z114" i="136"/>
  <c r="Y114" i="136"/>
  <c r="F114" i="136"/>
  <c r="H114" i="136" s="1"/>
  <c r="AA113" i="136"/>
  <c r="Z113" i="136"/>
  <c r="Y113" i="136"/>
  <c r="F113" i="136"/>
  <c r="H113" i="136" s="1"/>
  <c r="AA112" i="136"/>
  <c r="Z112" i="136"/>
  <c r="Y112" i="136"/>
  <c r="F112" i="136"/>
  <c r="H112" i="136" s="1"/>
  <c r="AA111" i="136"/>
  <c r="Z111" i="136"/>
  <c r="Y111" i="136"/>
  <c r="F111" i="136"/>
  <c r="H111" i="136" s="1"/>
  <c r="AA110" i="136"/>
  <c r="Z110" i="136"/>
  <c r="Y110" i="136"/>
  <c r="F110" i="136"/>
  <c r="H110" i="136" s="1"/>
  <c r="AA109" i="136"/>
  <c r="Z109" i="136"/>
  <c r="Y109" i="136"/>
  <c r="F109" i="136"/>
  <c r="H109" i="136" s="1"/>
  <c r="AA108" i="136"/>
  <c r="Z108" i="136"/>
  <c r="Y108" i="136"/>
  <c r="F108" i="136"/>
  <c r="H108" i="136" s="1"/>
  <c r="AA107" i="136"/>
  <c r="Z107" i="136"/>
  <c r="Y107" i="136"/>
  <c r="F107" i="136"/>
  <c r="H107" i="136" s="1"/>
  <c r="AA106" i="136"/>
  <c r="Z106" i="136"/>
  <c r="Y106" i="136"/>
  <c r="F106" i="136"/>
  <c r="H106" i="136" s="1"/>
  <c r="AA105" i="136"/>
  <c r="Z105" i="136"/>
  <c r="Y105" i="136"/>
  <c r="F105" i="136"/>
  <c r="H105" i="136" s="1"/>
  <c r="AA104" i="136"/>
  <c r="Z104" i="136"/>
  <c r="Y104" i="136"/>
  <c r="F104" i="136"/>
  <c r="H104" i="136" s="1"/>
  <c r="AA103" i="136"/>
  <c r="Z103" i="136"/>
  <c r="Y103" i="136"/>
  <c r="F103" i="136"/>
  <c r="H103" i="136" s="1"/>
  <c r="AA102" i="136"/>
  <c r="Z102" i="136"/>
  <c r="Y102" i="136"/>
  <c r="F102" i="136"/>
  <c r="H102" i="136" s="1"/>
  <c r="AA101" i="136"/>
  <c r="Z101" i="136"/>
  <c r="Y101" i="136"/>
  <c r="F101" i="136"/>
  <c r="H101" i="136" s="1"/>
  <c r="AA100" i="136"/>
  <c r="Z100" i="136"/>
  <c r="Y100" i="136"/>
  <c r="F100" i="136"/>
  <c r="H100" i="136" s="1"/>
  <c r="AA99" i="136"/>
  <c r="Z99" i="136"/>
  <c r="Y99" i="136"/>
  <c r="F99" i="136"/>
  <c r="H99" i="136" s="1"/>
  <c r="AA98" i="136"/>
  <c r="Z98" i="136"/>
  <c r="Y98" i="136"/>
  <c r="F98" i="136"/>
  <c r="H98" i="136" s="1"/>
  <c r="AA97" i="136"/>
  <c r="Z97" i="136"/>
  <c r="Y97" i="136"/>
  <c r="F97" i="136"/>
  <c r="H97" i="136" s="1"/>
  <c r="AA96" i="136"/>
  <c r="Z96" i="136"/>
  <c r="Y96" i="136"/>
  <c r="F96" i="136"/>
  <c r="H96" i="136" s="1"/>
  <c r="AA95" i="136"/>
  <c r="Z95" i="136"/>
  <c r="Y95" i="136"/>
  <c r="F95" i="136"/>
  <c r="H95" i="136" s="1"/>
  <c r="AA94" i="136"/>
  <c r="Z94" i="136"/>
  <c r="Y94" i="136"/>
  <c r="F94" i="136"/>
  <c r="H94" i="136" s="1"/>
  <c r="AA93" i="136"/>
  <c r="Z93" i="136"/>
  <c r="Y93" i="136"/>
  <c r="F93" i="136"/>
  <c r="H93" i="136" s="1"/>
  <c r="AA92" i="136"/>
  <c r="Z92" i="136"/>
  <c r="Y92" i="136"/>
  <c r="F92" i="136"/>
  <c r="H92" i="136" s="1"/>
  <c r="AA91" i="136"/>
  <c r="Z91" i="136"/>
  <c r="Y91" i="136"/>
  <c r="F91" i="136"/>
  <c r="H91" i="136" s="1"/>
  <c r="AA90" i="136"/>
  <c r="Z90" i="136"/>
  <c r="Y90" i="136"/>
  <c r="F90" i="136"/>
  <c r="H90" i="136" s="1"/>
  <c r="AA89" i="136"/>
  <c r="Z89" i="136"/>
  <c r="Y89" i="136"/>
  <c r="F89" i="136"/>
  <c r="H89" i="136" s="1"/>
  <c r="AA88" i="136"/>
  <c r="Z88" i="136"/>
  <c r="Y88" i="136"/>
  <c r="F88" i="136"/>
  <c r="H88" i="136" s="1"/>
  <c r="AA87" i="136"/>
  <c r="Z87" i="136"/>
  <c r="Y87" i="136"/>
  <c r="F87" i="136"/>
  <c r="H87" i="136" s="1"/>
  <c r="AA86" i="136"/>
  <c r="Z86" i="136"/>
  <c r="Y86" i="136"/>
  <c r="F86" i="136"/>
  <c r="H86" i="136" s="1"/>
  <c r="AA85" i="136"/>
  <c r="Z85" i="136"/>
  <c r="Y85" i="136"/>
  <c r="F85" i="136"/>
  <c r="H85" i="136" s="1"/>
  <c r="AA84" i="136"/>
  <c r="Z84" i="136"/>
  <c r="Y84" i="136"/>
  <c r="F84" i="136"/>
  <c r="H84" i="136" s="1"/>
  <c r="AA83" i="136"/>
  <c r="Z83" i="136"/>
  <c r="Y83" i="136"/>
  <c r="F83" i="136"/>
  <c r="H83" i="136" s="1"/>
  <c r="AA82" i="136"/>
  <c r="Z82" i="136"/>
  <c r="Y82" i="136"/>
  <c r="F82" i="136"/>
  <c r="H82" i="136" s="1"/>
  <c r="AA81" i="136"/>
  <c r="Z81" i="136"/>
  <c r="Y81" i="136"/>
  <c r="F81" i="136"/>
  <c r="H81" i="136" s="1"/>
  <c r="AA80" i="136"/>
  <c r="Z80" i="136"/>
  <c r="Y80" i="136"/>
  <c r="F80" i="136"/>
  <c r="H80" i="136" s="1"/>
  <c r="AA79" i="136"/>
  <c r="Z79" i="136"/>
  <c r="Y79" i="136"/>
  <c r="F79" i="136"/>
  <c r="H79" i="136" s="1"/>
  <c r="AA78" i="136"/>
  <c r="Z78" i="136"/>
  <c r="Y78" i="136"/>
  <c r="F78" i="136"/>
  <c r="H78" i="136" s="1"/>
  <c r="AA77" i="136"/>
  <c r="Z77" i="136"/>
  <c r="Y77" i="136"/>
  <c r="F77" i="136"/>
  <c r="H77" i="136" s="1"/>
  <c r="AA76" i="136"/>
  <c r="Z76" i="136"/>
  <c r="Y76" i="136"/>
  <c r="F76" i="136"/>
  <c r="H76" i="136" s="1"/>
  <c r="AA75" i="136"/>
  <c r="Z75" i="136"/>
  <c r="Y75" i="136"/>
  <c r="F75" i="136"/>
  <c r="H75" i="136" s="1"/>
  <c r="AA74" i="136"/>
  <c r="Z74" i="136"/>
  <c r="Y74" i="136"/>
  <c r="F74" i="136"/>
  <c r="H74" i="136" s="1"/>
  <c r="AA73" i="136"/>
  <c r="Z73" i="136"/>
  <c r="Y73" i="136"/>
  <c r="F73" i="136"/>
  <c r="H73" i="136" s="1"/>
  <c r="AA72" i="136"/>
  <c r="Z72" i="136"/>
  <c r="Y72" i="136"/>
  <c r="F72" i="136"/>
  <c r="H72" i="136" s="1"/>
  <c r="AA71" i="136"/>
  <c r="Z71" i="136"/>
  <c r="Y71" i="136"/>
  <c r="F71" i="136"/>
  <c r="H71" i="136" s="1"/>
  <c r="AA70" i="136"/>
  <c r="Z70" i="136"/>
  <c r="Y70" i="136"/>
  <c r="F70" i="136"/>
  <c r="H70" i="136" s="1"/>
  <c r="AA69" i="136"/>
  <c r="Z69" i="136"/>
  <c r="Y69" i="136"/>
  <c r="F69" i="136"/>
  <c r="H69" i="136" s="1"/>
  <c r="AA68" i="136"/>
  <c r="Z68" i="136"/>
  <c r="Y68" i="136"/>
  <c r="F68" i="136"/>
  <c r="H68" i="136" s="1"/>
  <c r="AA67" i="136"/>
  <c r="Z67" i="136"/>
  <c r="Y67" i="136"/>
  <c r="F67" i="136"/>
  <c r="H67" i="136" s="1"/>
  <c r="AA66" i="136"/>
  <c r="Z66" i="136"/>
  <c r="Y66" i="136"/>
  <c r="F66" i="136"/>
  <c r="H66" i="136" s="1"/>
  <c r="AA65" i="136"/>
  <c r="Z65" i="136"/>
  <c r="Y65" i="136"/>
  <c r="F65" i="136"/>
  <c r="H65" i="136" s="1"/>
  <c r="AA64" i="136"/>
  <c r="Z64" i="136"/>
  <c r="Y64" i="136"/>
  <c r="F64" i="136"/>
  <c r="H64" i="136" s="1"/>
  <c r="AA63" i="136"/>
  <c r="Z63" i="136"/>
  <c r="Y63" i="136"/>
  <c r="F63" i="136"/>
  <c r="H63" i="136" s="1"/>
  <c r="AA62" i="136"/>
  <c r="Z62" i="136"/>
  <c r="Y62" i="136"/>
  <c r="H62" i="136"/>
  <c r="F62" i="136"/>
  <c r="AA61" i="136"/>
  <c r="Z61" i="136"/>
  <c r="Y61" i="136"/>
  <c r="F61" i="136"/>
  <c r="H61" i="136" s="1"/>
  <c r="AA60" i="136"/>
  <c r="Z60" i="136"/>
  <c r="Y60" i="136"/>
  <c r="F60" i="136"/>
  <c r="H60" i="136" s="1"/>
  <c r="AA59" i="136"/>
  <c r="Z59" i="136"/>
  <c r="Y59" i="136"/>
  <c r="F59" i="136"/>
  <c r="H59" i="136" s="1"/>
  <c r="AA58" i="136"/>
  <c r="Z58" i="136"/>
  <c r="Y58" i="136"/>
  <c r="F58" i="136"/>
  <c r="H58" i="136" s="1"/>
  <c r="AA57" i="136"/>
  <c r="Z57" i="136"/>
  <c r="Y57" i="136"/>
  <c r="F57" i="136"/>
  <c r="H57" i="136" s="1"/>
  <c r="AA56" i="136"/>
  <c r="Z56" i="136"/>
  <c r="Y56" i="136"/>
  <c r="F56" i="136"/>
  <c r="H56" i="136" s="1"/>
  <c r="AA55" i="136"/>
  <c r="Z55" i="136"/>
  <c r="Y55" i="136"/>
  <c r="F55" i="136"/>
  <c r="H55" i="136" s="1"/>
  <c r="AA54" i="136"/>
  <c r="Z54" i="136"/>
  <c r="Y54" i="136"/>
  <c r="F54" i="136"/>
  <c r="H54" i="136" s="1"/>
  <c r="AA53" i="136"/>
  <c r="Z53" i="136"/>
  <c r="Y53" i="136"/>
  <c r="F53" i="136"/>
  <c r="H53" i="136" s="1"/>
  <c r="AA52" i="136"/>
  <c r="Z52" i="136"/>
  <c r="Y52" i="136"/>
  <c r="F52" i="136"/>
  <c r="H52" i="136" s="1"/>
  <c r="AA51" i="136"/>
  <c r="Z51" i="136"/>
  <c r="Y51" i="136"/>
  <c r="F51" i="136"/>
  <c r="H51" i="136" s="1"/>
  <c r="AA50" i="136"/>
  <c r="Z50" i="136"/>
  <c r="Y50" i="136"/>
  <c r="F50" i="136"/>
  <c r="H50" i="136" s="1"/>
  <c r="AA49" i="136"/>
  <c r="Z49" i="136"/>
  <c r="Y49" i="136"/>
  <c r="F49" i="136"/>
  <c r="H49" i="136" s="1"/>
  <c r="AA48" i="136"/>
  <c r="Z48" i="136"/>
  <c r="Y48" i="136"/>
  <c r="F48" i="136"/>
  <c r="H48" i="136" s="1"/>
  <c r="AA47" i="136"/>
  <c r="Z47" i="136"/>
  <c r="Y47" i="136"/>
  <c r="F47" i="136"/>
  <c r="H47" i="136" s="1"/>
  <c r="AA46" i="136"/>
  <c r="Z46" i="136"/>
  <c r="Y46" i="136"/>
  <c r="F46" i="136"/>
  <c r="H46" i="136" s="1"/>
  <c r="AA45" i="136"/>
  <c r="Z45" i="136"/>
  <c r="Y45" i="136"/>
  <c r="F45" i="136"/>
  <c r="H45" i="136" s="1"/>
  <c r="AA44" i="136"/>
  <c r="Z44" i="136"/>
  <c r="Y44" i="136"/>
  <c r="F44" i="136"/>
  <c r="H44" i="136" s="1"/>
  <c r="AA43" i="136"/>
  <c r="Z43" i="136"/>
  <c r="Y43" i="136"/>
  <c r="F43" i="136"/>
  <c r="H43" i="136" s="1"/>
  <c r="AA42" i="136"/>
  <c r="Z42" i="136"/>
  <c r="Y42" i="136"/>
  <c r="F42" i="136"/>
  <c r="H42" i="136" s="1"/>
  <c r="AA41" i="136"/>
  <c r="Z41" i="136"/>
  <c r="Y41" i="136"/>
  <c r="F41" i="136"/>
  <c r="H41" i="136" s="1"/>
  <c r="AA40" i="136"/>
  <c r="Z40" i="136"/>
  <c r="Y40" i="136"/>
  <c r="F40" i="136"/>
  <c r="H40" i="136" s="1"/>
  <c r="AA39" i="136"/>
  <c r="Z39" i="136"/>
  <c r="Y39" i="136"/>
  <c r="F39" i="136"/>
  <c r="H39" i="136" s="1"/>
  <c r="AA38" i="136"/>
  <c r="Z38" i="136"/>
  <c r="Y38" i="136"/>
  <c r="F38" i="136"/>
  <c r="H38" i="136" s="1"/>
  <c r="AA37" i="136"/>
  <c r="Z37" i="136"/>
  <c r="Y37" i="136"/>
  <c r="F37" i="136"/>
  <c r="H37" i="136" s="1"/>
  <c r="AA36" i="136"/>
  <c r="Z36" i="136"/>
  <c r="Y36" i="136"/>
  <c r="F36" i="136"/>
  <c r="H36" i="136" s="1"/>
  <c r="AA35" i="136"/>
  <c r="Z35" i="136"/>
  <c r="Y35" i="136"/>
  <c r="F35" i="136"/>
  <c r="H35" i="136" s="1"/>
  <c r="AA34" i="136"/>
  <c r="Z34" i="136"/>
  <c r="Y34" i="136"/>
  <c r="F34" i="136"/>
  <c r="H34" i="136" s="1"/>
  <c r="AA33" i="136"/>
  <c r="Z33" i="136"/>
  <c r="Y33" i="136"/>
  <c r="F33" i="136"/>
  <c r="H33" i="136" s="1"/>
  <c r="AA32" i="136"/>
  <c r="Z32" i="136"/>
  <c r="Y32" i="136"/>
  <c r="F32" i="136"/>
  <c r="H32" i="136" s="1"/>
  <c r="AA31" i="136"/>
  <c r="Z31" i="136"/>
  <c r="Y31" i="136"/>
  <c r="F31" i="136"/>
  <c r="H31" i="136" s="1"/>
  <c r="AA30" i="136"/>
  <c r="Z30" i="136"/>
  <c r="Y30" i="136"/>
  <c r="H30" i="136"/>
  <c r="F30" i="136"/>
  <c r="AA29" i="136"/>
  <c r="Z29" i="136"/>
  <c r="Y29" i="136"/>
  <c r="F29" i="136"/>
  <c r="H29" i="136" s="1"/>
  <c r="AA28" i="136"/>
  <c r="Z28" i="136"/>
  <c r="Y28" i="136"/>
  <c r="F28" i="136"/>
  <c r="H28" i="136" s="1"/>
  <c r="AA27" i="136"/>
  <c r="Z27" i="136"/>
  <c r="Y27" i="136"/>
  <c r="F27" i="136"/>
  <c r="H27" i="136" s="1"/>
  <c r="AA26" i="136"/>
  <c r="Z26" i="136"/>
  <c r="Y26" i="136"/>
  <c r="F26" i="136"/>
  <c r="H26" i="136" s="1"/>
  <c r="AA25" i="136"/>
  <c r="Z25" i="136"/>
  <c r="Y25" i="136"/>
  <c r="F25" i="136"/>
  <c r="H25" i="136" s="1"/>
  <c r="AA24" i="136"/>
  <c r="Z24" i="136"/>
  <c r="Y24" i="136"/>
  <c r="F24" i="136"/>
  <c r="H24" i="136" s="1"/>
  <c r="AA23" i="136"/>
  <c r="Z23" i="136"/>
  <c r="Y23" i="136"/>
  <c r="F23" i="136"/>
  <c r="H23" i="136" s="1"/>
  <c r="AA22" i="136"/>
  <c r="Z22" i="136"/>
  <c r="Y22" i="136"/>
  <c r="F22" i="136"/>
  <c r="H22" i="136" s="1"/>
  <c r="AA21" i="136"/>
  <c r="Z21" i="136"/>
  <c r="Y21" i="136"/>
  <c r="F21" i="136"/>
  <c r="H21" i="136" s="1"/>
  <c r="AA20" i="136"/>
  <c r="Z20" i="136"/>
  <c r="Y20" i="136"/>
  <c r="F20" i="136"/>
  <c r="H20" i="136" s="1"/>
  <c r="AA19" i="136"/>
  <c r="Z19" i="136"/>
  <c r="Y19" i="136"/>
  <c r="F19" i="136"/>
  <c r="H19" i="136" s="1"/>
  <c r="AA18" i="136"/>
  <c r="Z18" i="136"/>
  <c r="Y18" i="136"/>
  <c r="F18" i="136"/>
  <c r="H18" i="136" s="1"/>
  <c r="AA17" i="136"/>
  <c r="Z17" i="136"/>
  <c r="Y17" i="136"/>
  <c r="F17" i="136"/>
  <c r="H17" i="136" s="1"/>
  <c r="AA16" i="136"/>
  <c r="Z16" i="136"/>
  <c r="Y16" i="136"/>
  <c r="F16" i="136"/>
  <c r="H16" i="136" s="1"/>
  <c r="AA15" i="136"/>
  <c r="Z15" i="136"/>
  <c r="Y15" i="136"/>
  <c r="F15" i="136"/>
  <c r="H15" i="136" s="1"/>
  <c r="AA14" i="136"/>
  <c r="Z14" i="136"/>
  <c r="Y14" i="136"/>
  <c r="F14" i="136"/>
  <c r="H14" i="136" s="1"/>
  <c r="AA13" i="136"/>
  <c r="Z13" i="136"/>
  <c r="Y13" i="136"/>
  <c r="F13" i="136"/>
  <c r="H13" i="136" s="1"/>
  <c r="AA12" i="136"/>
  <c r="Z12" i="136"/>
  <c r="Y12" i="136"/>
  <c r="F12" i="136"/>
  <c r="H12" i="136" s="1"/>
  <c r="AA11" i="136"/>
  <c r="Z11" i="136"/>
  <c r="Y11" i="136"/>
  <c r="F11" i="136"/>
  <c r="AA10" i="136"/>
  <c r="Z10" i="136"/>
  <c r="Y10" i="136"/>
  <c r="F10" i="136"/>
  <c r="H10" i="136" s="1"/>
  <c r="AA9" i="136"/>
  <c r="Z9" i="136"/>
  <c r="Y9" i="136"/>
  <c r="F9" i="136"/>
  <c r="H9" i="136" s="1"/>
  <c r="AB7" i="136"/>
  <c r="V7" i="136"/>
  <c r="U7" i="136"/>
  <c r="T7" i="136"/>
  <c r="S7" i="136"/>
  <c r="R7" i="136"/>
  <c r="Q7" i="136"/>
  <c r="P7" i="136"/>
  <c r="O7" i="136"/>
  <c r="N7" i="136"/>
  <c r="M7" i="136"/>
  <c r="L7" i="136"/>
  <c r="K7" i="136"/>
  <c r="J7" i="136"/>
  <c r="I7" i="136"/>
  <c r="G7" i="136"/>
  <c r="E7" i="136"/>
  <c r="D7" i="136"/>
  <c r="C7" i="136"/>
  <c r="B1" i="136"/>
  <c r="C1" i="136" s="1"/>
  <c r="D1" i="136" s="1"/>
  <c r="E1" i="136" s="1"/>
  <c r="F1" i="136" s="1"/>
  <c r="G1" i="136" s="1"/>
  <c r="H1" i="136" s="1"/>
  <c r="I1" i="136" s="1"/>
  <c r="J1" i="136" s="1"/>
  <c r="K1" i="136" s="1"/>
  <c r="L1" i="136" s="1"/>
  <c r="M1" i="136" s="1"/>
  <c r="N1" i="136" s="1"/>
  <c r="O1" i="136" s="1"/>
  <c r="P1" i="136" s="1"/>
  <c r="Q1" i="136" s="1"/>
  <c r="R1" i="136" s="1"/>
  <c r="S1" i="136" s="1"/>
  <c r="T1" i="136" s="1"/>
  <c r="U1" i="136" s="1"/>
  <c r="V1" i="136" s="1"/>
  <c r="W1" i="136" s="1"/>
  <c r="X1" i="136" s="1"/>
  <c r="Y1" i="136" s="1"/>
  <c r="Z1" i="136" s="1"/>
  <c r="AA1" i="136" s="1"/>
  <c r="AB1" i="136" s="1"/>
  <c r="W7" i="136" l="1"/>
  <c r="O207" i="25"/>
  <c r="O105" i="25"/>
  <c r="O163" i="25"/>
  <c r="O160" i="25"/>
  <c r="O77" i="25"/>
  <c r="O256" i="25"/>
  <c r="O148" i="25"/>
  <c r="S195" i="25"/>
  <c r="O258" i="25"/>
  <c r="O273" i="25"/>
  <c r="O270" i="25"/>
  <c r="O25" i="25"/>
  <c r="O181" i="25"/>
  <c r="O73" i="25"/>
  <c r="O112" i="25"/>
  <c r="O240" i="25"/>
  <c r="O208" i="25"/>
  <c r="O196" i="25"/>
  <c r="O31" i="25"/>
  <c r="S14" i="25"/>
  <c r="S6" i="25" s="1"/>
  <c r="O106" i="25"/>
  <c r="O176" i="25"/>
  <c r="O294" i="25"/>
  <c r="AA7" i="136"/>
  <c r="Y7" i="136"/>
  <c r="X7" i="136" s="1"/>
  <c r="F7" i="136"/>
  <c r="Z7" i="136"/>
  <c r="H11" i="136"/>
  <c r="H7" i="136" s="1"/>
  <c r="O82" i="25" l="1"/>
  <c r="O195" i="25"/>
  <c r="O14" i="25"/>
  <c r="O6" i="25" s="1"/>
  <c r="AB7" i="55"/>
  <c r="AA8" i="55"/>
  <c r="AA9" i="55"/>
  <c r="AA10" i="55"/>
  <c r="AA11" i="55"/>
  <c r="AA12" i="55"/>
  <c r="AA13" i="55"/>
  <c r="AA14" i="55"/>
  <c r="AA15" i="55"/>
  <c r="AA16" i="55"/>
  <c r="AA17" i="55"/>
  <c r="AA18" i="55"/>
  <c r="AA19" i="55"/>
  <c r="AA20" i="55"/>
  <c r="AA21" i="55"/>
  <c r="AA22" i="55"/>
  <c r="AA23" i="55"/>
  <c r="AA24" i="55"/>
  <c r="AA25" i="55"/>
  <c r="AA26" i="55"/>
  <c r="AA27" i="55"/>
  <c r="AA28" i="55"/>
  <c r="AA29" i="55"/>
  <c r="AA30" i="55"/>
  <c r="AA31" i="55"/>
  <c r="AA32" i="55"/>
  <c r="AA33" i="55"/>
  <c r="AA34" i="55"/>
  <c r="AA35" i="55"/>
  <c r="AA36" i="55"/>
  <c r="AA37" i="55"/>
  <c r="AA38" i="55"/>
  <c r="AA39" i="55"/>
  <c r="AA40" i="55"/>
  <c r="AA41" i="55"/>
  <c r="AA42" i="55"/>
  <c r="AA43" i="55"/>
  <c r="AA44" i="55"/>
  <c r="AA45" i="55"/>
  <c r="AA46" i="55"/>
  <c r="AA47" i="55"/>
  <c r="AA48" i="55"/>
  <c r="AA49" i="55"/>
  <c r="AA50" i="55"/>
  <c r="AA51" i="55"/>
  <c r="AA52" i="55"/>
  <c r="AA53" i="55"/>
  <c r="AA54" i="55"/>
  <c r="AA55" i="55"/>
  <c r="AA56" i="55"/>
  <c r="AA57" i="55"/>
  <c r="AA58" i="55"/>
  <c r="AA59" i="55"/>
  <c r="AA60" i="55"/>
  <c r="AA61" i="55"/>
  <c r="AA62" i="55"/>
  <c r="AA63" i="55"/>
  <c r="AA64" i="55"/>
  <c r="AA65" i="55"/>
  <c r="AA66" i="55"/>
  <c r="AA67" i="55"/>
  <c r="AA68" i="55"/>
  <c r="AA69" i="55"/>
  <c r="AA70" i="55"/>
  <c r="AA71" i="55"/>
  <c r="AA72" i="55"/>
  <c r="AA73" i="55"/>
  <c r="AA74" i="55"/>
  <c r="AA75" i="55"/>
  <c r="AA76" i="55"/>
  <c r="AA77" i="55"/>
  <c r="AA78" i="55"/>
  <c r="AA79" i="55"/>
  <c r="AA80" i="55"/>
  <c r="AA81" i="55"/>
  <c r="AA82" i="55"/>
  <c r="AA83" i="55"/>
  <c r="AA84" i="55"/>
  <c r="AA85" i="55"/>
  <c r="AA86" i="55"/>
  <c r="AA87" i="55"/>
  <c r="AA88" i="55"/>
  <c r="AA89" i="55"/>
  <c r="AA90" i="55"/>
  <c r="AA91" i="55"/>
  <c r="AA92" i="55"/>
  <c r="AA93" i="55"/>
  <c r="AA94" i="55"/>
  <c r="AA95" i="55"/>
  <c r="AA96" i="55"/>
  <c r="AA97" i="55"/>
  <c r="AA98" i="55"/>
  <c r="AA99" i="55"/>
  <c r="AA100" i="55"/>
  <c r="AA101" i="55"/>
  <c r="AA102" i="55"/>
  <c r="AA103" i="55"/>
  <c r="AA104" i="55"/>
  <c r="AA105" i="55"/>
  <c r="AA106" i="55"/>
  <c r="AA107" i="55"/>
  <c r="AA108" i="55"/>
  <c r="AA109" i="55"/>
  <c r="AA110" i="55"/>
  <c r="AA111" i="55"/>
  <c r="AA112" i="55"/>
  <c r="AA113" i="55"/>
  <c r="AA114" i="55"/>
  <c r="AA115" i="55"/>
  <c r="AA116" i="55"/>
  <c r="AA117" i="55"/>
  <c r="AA118" i="55"/>
  <c r="AA119" i="55"/>
  <c r="AA120" i="55"/>
  <c r="AA121" i="55"/>
  <c r="AA122" i="55"/>
  <c r="AA123" i="55"/>
  <c r="AA124" i="55"/>
  <c r="AA125" i="55"/>
  <c r="AA126" i="55"/>
  <c r="AA127" i="55"/>
  <c r="AA128" i="55"/>
  <c r="AA129" i="55"/>
  <c r="AA130" i="55"/>
  <c r="AA131" i="55"/>
  <c r="AA132" i="55"/>
  <c r="AA133" i="55"/>
  <c r="AA134" i="55"/>
  <c r="AA135" i="55"/>
  <c r="AA136" i="55"/>
  <c r="AA137" i="55"/>
  <c r="AA138" i="55"/>
  <c r="AA139" i="55"/>
  <c r="AA140" i="55"/>
  <c r="AA141" i="55"/>
  <c r="AA142" i="55"/>
  <c r="AA143" i="55"/>
  <c r="AA144" i="55"/>
  <c r="AA145" i="55"/>
  <c r="AA146" i="55"/>
  <c r="AA147" i="55"/>
  <c r="AA148" i="55"/>
  <c r="AA149" i="55"/>
  <c r="AA150" i="55"/>
  <c r="AA151" i="55"/>
  <c r="AA152" i="55"/>
  <c r="AA153" i="55"/>
  <c r="AA154" i="55"/>
  <c r="AA155" i="55"/>
  <c r="AA156" i="55"/>
  <c r="AA157" i="55"/>
  <c r="AA158" i="55"/>
  <c r="AA159" i="55"/>
  <c r="AA160" i="55"/>
  <c r="AA161" i="55"/>
  <c r="AA162" i="55"/>
  <c r="AA163" i="55"/>
  <c r="AA164" i="55"/>
  <c r="AA165" i="55"/>
  <c r="AA166" i="55"/>
  <c r="AA167" i="55"/>
  <c r="AA168" i="55"/>
  <c r="AA169" i="55"/>
  <c r="AA170" i="55"/>
  <c r="AA171" i="55"/>
  <c r="AA172" i="55"/>
  <c r="AA173" i="55"/>
  <c r="AA174" i="55"/>
  <c r="AA175" i="55"/>
  <c r="AA176" i="55"/>
  <c r="AA177" i="55"/>
  <c r="AA178" i="55"/>
  <c r="AA179" i="55"/>
  <c r="AA180" i="55"/>
  <c r="AA181" i="55"/>
  <c r="AA182" i="55"/>
  <c r="AA183" i="55"/>
  <c r="AA184" i="55"/>
  <c r="AA185" i="55"/>
  <c r="AA186" i="55"/>
  <c r="AA187" i="55"/>
  <c r="AA188" i="55"/>
  <c r="AA189" i="55"/>
  <c r="AA190" i="55"/>
  <c r="AA191" i="55"/>
  <c r="AA192" i="55"/>
  <c r="AA193" i="55"/>
  <c r="AA194" i="55"/>
  <c r="AA195" i="55"/>
  <c r="AA196" i="55"/>
  <c r="AA197" i="55"/>
  <c r="AA198" i="55"/>
  <c r="AA199" i="55"/>
  <c r="AA200" i="55"/>
  <c r="AA201" i="55"/>
  <c r="AA202" i="55"/>
  <c r="AA203" i="55"/>
  <c r="AA204" i="55"/>
  <c r="AA205" i="55"/>
  <c r="AA206" i="55"/>
  <c r="AA207" i="55"/>
  <c r="AA208" i="55"/>
  <c r="AA209" i="55"/>
  <c r="AA210" i="55"/>
  <c r="AA211" i="55"/>
  <c r="AA212" i="55"/>
  <c r="AA213" i="55"/>
  <c r="AA214" i="55"/>
  <c r="AA215" i="55"/>
  <c r="AA216" i="55"/>
  <c r="AA217" i="55"/>
  <c r="AA218" i="55"/>
  <c r="AA219" i="55"/>
  <c r="AA220" i="55"/>
  <c r="AA221" i="55"/>
  <c r="AA222" i="55"/>
  <c r="AA223" i="55"/>
  <c r="AA224" i="55"/>
  <c r="AA225" i="55"/>
  <c r="AA226" i="55"/>
  <c r="AA227" i="55"/>
  <c r="AA228" i="55"/>
  <c r="AA229" i="55"/>
  <c r="AA230" i="55"/>
  <c r="AA231" i="55"/>
  <c r="AA232" i="55"/>
  <c r="AA233" i="55"/>
  <c r="AA234" i="55"/>
  <c r="AA235" i="55"/>
  <c r="AA236" i="55"/>
  <c r="AA237" i="55"/>
  <c r="AA238" i="55"/>
  <c r="AA239" i="55"/>
  <c r="AA240" i="55"/>
  <c r="AA241" i="55"/>
  <c r="AA242" i="55"/>
  <c r="AA243" i="55"/>
  <c r="AA244" i="55"/>
  <c r="AA245" i="55"/>
  <c r="AA246" i="55"/>
  <c r="AA247" i="55"/>
  <c r="AA248" i="55"/>
  <c r="AA249" i="55"/>
  <c r="AA250" i="55"/>
  <c r="AA251" i="55"/>
  <c r="AA252" i="55"/>
  <c r="AA253" i="55"/>
  <c r="AA254" i="55"/>
  <c r="AA255" i="55"/>
  <c r="AA256" i="55"/>
  <c r="AA257" i="55"/>
  <c r="AA258" i="55"/>
  <c r="AA259" i="55"/>
  <c r="AA260" i="55"/>
  <c r="AA261" i="55"/>
  <c r="AA262" i="55"/>
  <c r="AA263" i="55"/>
  <c r="AA264" i="55"/>
  <c r="AA265" i="55"/>
  <c r="AA266" i="55"/>
  <c r="AA267" i="55"/>
  <c r="AA268" i="55"/>
  <c r="AA269" i="55"/>
  <c r="AA270" i="55"/>
  <c r="AA271" i="55"/>
  <c r="AA272" i="55"/>
  <c r="AA273" i="55"/>
  <c r="AA274" i="55"/>
  <c r="AA275" i="55"/>
  <c r="AA276" i="55"/>
  <c r="AA277" i="55"/>
  <c r="AA278" i="55"/>
  <c r="AA279" i="55"/>
  <c r="AA280" i="55"/>
  <c r="AA281" i="55"/>
  <c r="AA282" i="55"/>
  <c r="AA283" i="55"/>
  <c r="AA284" i="55"/>
  <c r="AA285" i="55"/>
  <c r="AA286" i="55"/>
  <c r="AA287" i="55"/>
  <c r="AA288" i="55"/>
  <c r="AA289" i="55"/>
  <c r="AA290" i="55"/>
  <c r="AA291" i="55"/>
  <c r="AA292" i="55"/>
  <c r="AA293" i="55"/>
  <c r="AA294" i="55"/>
  <c r="AA295" i="55"/>
  <c r="AA296" i="55"/>
  <c r="AA297" i="55"/>
  <c r="AA298" i="55"/>
  <c r="AA299" i="55"/>
  <c r="AA300" i="55"/>
  <c r="AA301" i="55"/>
  <c r="AA302" i="55"/>
  <c r="AA303" i="55"/>
  <c r="AA304" i="55"/>
  <c r="AA305" i="55"/>
  <c r="AA306" i="55"/>
  <c r="AA307" i="55"/>
  <c r="AA308" i="55"/>
  <c r="AA309" i="55"/>
  <c r="AA310" i="55"/>
  <c r="AA311" i="55"/>
  <c r="AA312" i="55"/>
  <c r="AA313" i="55"/>
  <c r="AA314" i="55"/>
  <c r="AA315" i="55"/>
  <c r="AA316" i="55"/>
  <c r="AA317" i="55"/>
  <c r="AA318" i="55"/>
  <c r="AA319" i="55"/>
  <c r="AA320" i="55"/>
  <c r="AA321" i="55"/>
  <c r="AA322" i="55"/>
  <c r="AA323" i="55"/>
  <c r="AA324" i="55"/>
  <c r="AA325" i="55"/>
  <c r="AA326" i="55"/>
  <c r="AA327" i="55"/>
  <c r="AA328" i="55"/>
  <c r="AA329" i="55"/>
  <c r="AA330" i="55"/>
  <c r="AA331" i="55"/>
  <c r="AA332" i="55"/>
  <c r="AA333" i="55"/>
  <c r="AA334" i="55"/>
  <c r="AA335" i="55"/>
  <c r="AA336" i="55"/>
  <c r="AA337" i="55"/>
  <c r="AA338" i="55"/>
  <c r="AA339" i="55"/>
  <c r="AA340" i="55"/>
  <c r="AA341" i="55"/>
  <c r="AA342" i="55"/>
  <c r="AA343" i="55"/>
  <c r="AA344" i="55"/>
  <c r="AA345" i="55"/>
  <c r="AA346" i="55"/>
  <c r="AA347" i="55"/>
  <c r="AA348" i="55"/>
  <c r="AA349" i="55"/>
  <c r="AA350" i="55"/>
  <c r="AA351" i="55"/>
  <c r="AA352" i="55"/>
  <c r="AA353" i="55"/>
  <c r="AA354" i="55"/>
  <c r="AA355" i="55"/>
  <c r="AA356" i="55"/>
  <c r="AA357" i="55"/>
  <c r="AA358" i="55"/>
  <c r="AA359" i="55"/>
  <c r="AA360" i="55"/>
  <c r="AA361" i="55"/>
  <c r="AA362" i="55"/>
  <c r="AA363" i="55"/>
  <c r="AA364" i="55"/>
  <c r="AA365" i="55"/>
  <c r="AA366" i="55"/>
  <c r="AA367" i="55"/>
  <c r="AA368" i="55"/>
  <c r="AA369" i="55"/>
  <c r="AA370" i="55"/>
  <c r="AA371" i="55"/>
  <c r="AA372" i="55"/>
  <c r="AA373" i="55"/>
  <c r="AA374" i="55"/>
  <c r="AA375" i="55"/>
  <c r="AA376" i="55"/>
  <c r="AA377" i="55"/>
  <c r="AA7" i="55"/>
  <c r="D321" i="55" l="1"/>
  <c r="E321" i="55"/>
  <c r="G321" i="55"/>
  <c r="H321" i="55"/>
  <c r="J321" i="55"/>
  <c r="K321" i="55"/>
  <c r="L321" i="55" s="1"/>
  <c r="M321" i="55"/>
  <c r="N321" i="55"/>
  <c r="O321" i="55"/>
  <c r="R321" i="55"/>
  <c r="U321" i="55" s="1"/>
  <c r="S321" i="55"/>
  <c r="T321" i="55"/>
  <c r="AB321" i="55"/>
  <c r="AC321" i="55"/>
  <c r="AD321" i="55"/>
  <c r="AE321" i="55"/>
  <c r="AF321" i="55"/>
  <c r="AJ321" i="55"/>
  <c r="AK321" i="55"/>
  <c r="AM321" i="55"/>
  <c r="AN321" i="55"/>
  <c r="D322" i="55"/>
  <c r="E322" i="55"/>
  <c r="G322" i="55"/>
  <c r="H322" i="55"/>
  <c r="J322" i="55"/>
  <c r="K322" i="55"/>
  <c r="M322" i="55"/>
  <c r="N322" i="55"/>
  <c r="O322" i="55"/>
  <c r="R322" i="55"/>
  <c r="U322" i="55" s="1"/>
  <c r="S322" i="55"/>
  <c r="T322" i="55"/>
  <c r="AB322" i="55"/>
  <c r="AC322" i="55"/>
  <c r="AD322" i="55"/>
  <c r="AE322" i="55"/>
  <c r="AF322" i="55"/>
  <c r="AJ322" i="55"/>
  <c r="AK322" i="55"/>
  <c r="AM322" i="55"/>
  <c r="AN322" i="55"/>
  <c r="D323" i="55"/>
  <c r="E323" i="55"/>
  <c r="G323" i="55"/>
  <c r="H323" i="55"/>
  <c r="J323" i="55"/>
  <c r="K323" i="55"/>
  <c r="M323" i="55"/>
  <c r="N323" i="55"/>
  <c r="O323" i="55"/>
  <c r="R323" i="55"/>
  <c r="U323" i="55" s="1"/>
  <c r="S323" i="55"/>
  <c r="T323" i="55"/>
  <c r="AB323" i="55"/>
  <c r="AC323" i="55"/>
  <c r="AD323" i="55"/>
  <c r="AE323" i="55"/>
  <c r="AF323" i="55"/>
  <c r="AJ323" i="55"/>
  <c r="AK323" i="55"/>
  <c r="AM323" i="55"/>
  <c r="AN323" i="55"/>
  <c r="D324" i="55"/>
  <c r="E324" i="55"/>
  <c r="G324" i="55"/>
  <c r="H324" i="55"/>
  <c r="J324" i="55"/>
  <c r="K324" i="55"/>
  <c r="M324" i="55"/>
  <c r="N324" i="55"/>
  <c r="O324" i="55"/>
  <c r="R324" i="55"/>
  <c r="U324" i="55" s="1"/>
  <c r="S324" i="55"/>
  <c r="T324" i="55"/>
  <c r="AB324" i="55"/>
  <c r="AC324" i="55"/>
  <c r="AD324" i="55"/>
  <c r="AE324" i="55"/>
  <c r="AF324" i="55"/>
  <c r="AJ324" i="55"/>
  <c r="AK324" i="55"/>
  <c r="AM324" i="55"/>
  <c r="AN324" i="55"/>
  <c r="D325" i="55"/>
  <c r="E325" i="55"/>
  <c r="G325" i="55"/>
  <c r="H325" i="55"/>
  <c r="J325" i="55"/>
  <c r="K325" i="55"/>
  <c r="M325" i="55"/>
  <c r="N325" i="55"/>
  <c r="O325" i="55"/>
  <c r="R325" i="55"/>
  <c r="U325" i="55" s="1"/>
  <c r="S325" i="55"/>
  <c r="T325" i="55"/>
  <c r="AB325" i="55"/>
  <c r="AG325" i="55" s="1"/>
  <c r="AC325" i="55"/>
  <c r="AD325" i="55"/>
  <c r="AE325" i="55"/>
  <c r="AF325" i="55"/>
  <c r="AJ325" i="55"/>
  <c r="AK325" i="55"/>
  <c r="AM325" i="55"/>
  <c r="AN325" i="55"/>
  <c r="D326" i="55"/>
  <c r="E326" i="55"/>
  <c r="G326" i="55"/>
  <c r="H326" i="55"/>
  <c r="J326" i="55"/>
  <c r="K326" i="55"/>
  <c r="M326" i="55"/>
  <c r="N326" i="55"/>
  <c r="O326" i="55"/>
  <c r="R326" i="55"/>
  <c r="U326" i="55" s="1"/>
  <c r="S326" i="55"/>
  <c r="T326" i="55"/>
  <c r="AB326" i="55"/>
  <c r="AG326" i="55" s="1"/>
  <c r="AC326" i="55"/>
  <c r="AD326" i="55"/>
  <c r="AE326" i="55"/>
  <c r="AF326" i="55"/>
  <c r="AJ326" i="55"/>
  <c r="AK326" i="55"/>
  <c r="AM326" i="55"/>
  <c r="AN326" i="55"/>
  <c r="D327" i="55"/>
  <c r="E327" i="55"/>
  <c r="G327" i="55"/>
  <c r="H327" i="55"/>
  <c r="J327" i="55"/>
  <c r="K327" i="55"/>
  <c r="M327" i="55"/>
  <c r="N327" i="55"/>
  <c r="O327" i="55"/>
  <c r="R327" i="55"/>
  <c r="U327" i="55" s="1"/>
  <c r="S327" i="55"/>
  <c r="T327" i="55"/>
  <c r="AB327" i="55"/>
  <c r="AG327" i="55" s="1"/>
  <c r="AC327" i="55"/>
  <c r="AD327" i="55"/>
  <c r="AE327" i="55"/>
  <c r="AF327" i="55"/>
  <c r="AJ327" i="55"/>
  <c r="AK327" i="55"/>
  <c r="AM327" i="55"/>
  <c r="AN327" i="55"/>
  <c r="D328" i="55"/>
  <c r="E328" i="55"/>
  <c r="G328" i="55"/>
  <c r="H328" i="55"/>
  <c r="J328" i="55"/>
  <c r="K328" i="55"/>
  <c r="M328" i="55"/>
  <c r="N328" i="55"/>
  <c r="O328" i="55"/>
  <c r="R328" i="55"/>
  <c r="U328" i="55" s="1"/>
  <c r="S328" i="55"/>
  <c r="T328" i="55"/>
  <c r="AB328" i="55"/>
  <c r="AG328" i="55" s="1"/>
  <c r="AC328" i="55"/>
  <c r="AD328" i="55"/>
  <c r="AE328" i="55"/>
  <c r="AF328" i="55"/>
  <c r="AJ328" i="55"/>
  <c r="AK328" i="55"/>
  <c r="AM328" i="55"/>
  <c r="AN328" i="55"/>
  <c r="D329" i="55"/>
  <c r="E329" i="55"/>
  <c r="G329" i="55"/>
  <c r="H329" i="55"/>
  <c r="J329" i="55"/>
  <c r="K329" i="55"/>
  <c r="M329" i="55"/>
  <c r="N329" i="55"/>
  <c r="O329" i="55"/>
  <c r="R329" i="55"/>
  <c r="U329" i="55" s="1"/>
  <c r="S329" i="55"/>
  <c r="T329" i="55"/>
  <c r="AB329" i="55"/>
  <c r="AG329" i="55" s="1"/>
  <c r="AC329" i="55"/>
  <c r="AD329" i="55"/>
  <c r="AE329" i="55"/>
  <c r="AF329" i="55"/>
  <c r="AJ329" i="55"/>
  <c r="AK329" i="55"/>
  <c r="AM329" i="55"/>
  <c r="AN329" i="55"/>
  <c r="D330" i="55"/>
  <c r="E330" i="55"/>
  <c r="G330" i="55"/>
  <c r="H330" i="55"/>
  <c r="J330" i="55"/>
  <c r="K330" i="55"/>
  <c r="M330" i="55"/>
  <c r="N330" i="55"/>
  <c r="O330" i="55"/>
  <c r="R330" i="55"/>
  <c r="U330" i="55" s="1"/>
  <c r="S330" i="55"/>
  <c r="T330" i="55"/>
  <c r="AB330" i="55"/>
  <c r="AG330" i="55" s="1"/>
  <c r="AC330" i="55"/>
  <c r="AD330" i="55"/>
  <c r="AE330" i="55"/>
  <c r="AF330" i="55"/>
  <c r="AJ330" i="55"/>
  <c r="AK330" i="55"/>
  <c r="AM330" i="55"/>
  <c r="AN330" i="55"/>
  <c r="D331" i="55"/>
  <c r="E331" i="55"/>
  <c r="G331" i="55"/>
  <c r="H331" i="55"/>
  <c r="J331" i="55"/>
  <c r="K331" i="55"/>
  <c r="M331" i="55"/>
  <c r="N331" i="55"/>
  <c r="O331" i="55"/>
  <c r="R331" i="55"/>
  <c r="U331" i="55" s="1"/>
  <c r="S331" i="55"/>
  <c r="T331" i="55"/>
  <c r="AB331" i="55"/>
  <c r="AG331" i="55" s="1"/>
  <c r="AC331" i="55"/>
  <c r="AD331" i="55"/>
  <c r="AE331" i="55"/>
  <c r="AF331" i="55"/>
  <c r="AJ331" i="55"/>
  <c r="AK331" i="55"/>
  <c r="AM331" i="55"/>
  <c r="AN331" i="55"/>
  <c r="D332" i="55"/>
  <c r="E332" i="55"/>
  <c r="G332" i="55"/>
  <c r="H332" i="55"/>
  <c r="J332" i="55"/>
  <c r="K332" i="55"/>
  <c r="M332" i="55"/>
  <c r="N332" i="55"/>
  <c r="O332" i="55"/>
  <c r="R332" i="55"/>
  <c r="U332" i="55" s="1"/>
  <c r="S332" i="55"/>
  <c r="T332" i="55"/>
  <c r="AB332" i="55"/>
  <c r="AG332" i="55" s="1"/>
  <c r="AC332" i="55"/>
  <c r="AD332" i="55"/>
  <c r="AE332" i="55"/>
  <c r="AF332" i="55"/>
  <c r="AJ332" i="55"/>
  <c r="AK332" i="55"/>
  <c r="AM332" i="55"/>
  <c r="AN332" i="55"/>
  <c r="D333" i="55"/>
  <c r="E333" i="55"/>
  <c r="G333" i="55"/>
  <c r="H333" i="55"/>
  <c r="J333" i="55"/>
  <c r="K333" i="55"/>
  <c r="M333" i="55"/>
  <c r="N333" i="55"/>
  <c r="O333" i="55"/>
  <c r="R333" i="55"/>
  <c r="U333" i="55" s="1"/>
  <c r="S333" i="55"/>
  <c r="T333" i="55"/>
  <c r="AB333" i="55"/>
  <c r="AG333" i="55" s="1"/>
  <c r="AC333" i="55"/>
  <c r="AD333" i="55"/>
  <c r="AE333" i="55"/>
  <c r="AF333" i="55"/>
  <c r="AJ333" i="55"/>
  <c r="AK333" i="55"/>
  <c r="AM333" i="55"/>
  <c r="AN333" i="55"/>
  <c r="D334" i="55"/>
  <c r="E334" i="55"/>
  <c r="G334" i="55"/>
  <c r="H334" i="55"/>
  <c r="J334" i="55"/>
  <c r="K334" i="55"/>
  <c r="M334" i="55"/>
  <c r="N334" i="55"/>
  <c r="O334" i="55"/>
  <c r="R334" i="55"/>
  <c r="U334" i="55" s="1"/>
  <c r="S334" i="55"/>
  <c r="T334" i="55"/>
  <c r="AB334" i="55"/>
  <c r="AC334" i="55"/>
  <c r="AD334" i="55"/>
  <c r="AE334" i="55"/>
  <c r="AF334" i="55"/>
  <c r="AJ334" i="55"/>
  <c r="AK334" i="55"/>
  <c r="AM334" i="55"/>
  <c r="AN334" i="55"/>
  <c r="D335" i="55"/>
  <c r="E335" i="55"/>
  <c r="G335" i="55"/>
  <c r="H335" i="55"/>
  <c r="J335" i="55"/>
  <c r="K335" i="55"/>
  <c r="M335" i="55"/>
  <c r="N335" i="55"/>
  <c r="O335" i="55"/>
  <c r="R335" i="55"/>
  <c r="U335" i="55" s="1"/>
  <c r="S335" i="55"/>
  <c r="T335" i="55"/>
  <c r="AB335" i="55"/>
  <c r="AG335" i="55" s="1"/>
  <c r="AC335" i="55"/>
  <c r="AD335" i="55"/>
  <c r="AE335" i="55"/>
  <c r="AF335" i="55"/>
  <c r="AJ335" i="55"/>
  <c r="AK335" i="55"/>
  <c r="AM335" i="55"/>
  <c r="AN335" i="55"/>
  <c r="D336" i="55"/>
  <c r="E336" i="55"/>
  <c r="G336" i="55"/>
  <c r="H336" i="55"/>
  <c r="J336" i="55"/>
  <c r="K336" i="55"/>
  <c r="M336" i="55"/>
  <c r="N336" i="55"/>
  <c r="O336" i="55"/>
  <c r="R336" i="55"/>
  <c r="U336" i="55" s="1"/>
  <c r="S336" i="55"/>
  <c r="T336" i="55"/>
  <c r="AB336" i="55"/>
  <c r="AG336" i="55" s="1"/>
  <c r="AC336" i="55"/>
  <c r="AD336" i="55"/>
  <c r="AE336" i="55"/>
  <c r="AF336" i="55"/>
  <c r="AJ336" i="55"/>
  <c r="AK336" i="55"/>
  <c r="AM336" i="55"/>
  <c r="AN336" i="55"/>
  <c r="D337" i="55"/>
  <c r="E337" i="55"/>
  <c r="G337" i="55"/>
  <c r="H337" i="55"/>
  <c r="J337" i="55"/>
  <c r="K337" i="55"/>
  <c r="M337" i="55"/>
  <c r="N337" i="55"/>
  <c r="O337" i="55"/>
  <c r="R337" i="55"/>
  <c r="U337" i="55" s="1"/>
  <c r="S337" i="55"/>
  <c r="T337" i="55"/>
  <c r="AB337" i="55"/>
  <c r="AC337" i="55"/>
  <c r="AD337" i="55"/>
  <c r="AE337" i="55"/>
  <c r="AF337" i="55"/>
  <c r="AJ337" i="55"/>
  <c r="AK337" i="55"/>
  <c r="AM337" i="55"/>
  <c r="AN337" i="55"/>
  <c r="D338" i="55"/>
  <c r="E338" i="55"/>
  <c r="G338" i="55"/>
  <c r="H338" i="55"/>
  <c r="J338" i="55"/>
  <c r="K338" i="55"/>
  <c r="M338" i="55"/>
  <c r="N338" i="55"/>
  <c r="O338" i="55"/>
  <c r="R338" i="55"/>
  <c r="U338" i="55" s="1"/>
  <c r="S338" i="55"/>
  <c r="T338" i="55"/>
  <c r="AB338" i="55"/>
  <c r="AG338" i="55" s="1"/>
  <c r="AC338" i="55"/>
  <c r="AD338" i="55"/>
  <c r="AE338" i="55"/>
  <c r="AF338" i="55"/>
  <c r="AJ338" i="55"/>
  <c r="AK338" i="55"/>
  <c r="AM338" i="55"/>
  <c r="AN338" i="55"/>
  <c r="D339" i="55"/>
  <c r="E339" i="55"/>
  <c r="G339" i="55"/>
  <c r="H339" i="55"/>
  <c r="J339" i="55"/>
  <c r="K339" i="55"/>
  <c r="M339" i="55"/>
  <c r="N339" i="55"/>
  <c r="O339" i="55"/>
  <c r="R339" i="55"/>
  <c r="U339" i="55" s="1"/>
  <c r="S339" i="55"/>
  <c r="T339" i="55"/>
  <c r="AB339" i="55"/>
  <c r="AG339" i="55" s="1"/>
  <c r="AC339" i="55"/>
  <c r="AD339" i="55"/>
  <c r="AE339" i="55"/>
  <c r="AF339" i="55"/>
  <c r="AJ339" i="55"/>
  <c r="AK339" i="55"/>
  <c r="AM339" i="55"/>
  <c r="AN339" i="55"/>
  <c r="D340" i="55"/>
  <c r="E340" i="55"/>
  <c r="G340" i="55"/>
  <c r="H340" i="55"/>
  <c r="J340" i="55"/>
  <c r="K340" i="55"/>
  <c r="M340" i="55"/>
  <c r="N340" i="55"/>
  <c r="O340" i="55"/>
  <c r="R340" i="55"/>
  <c r="U340" i="55" s="1"/>
  <c r="S340" i="55"/>
  <c r="T340" i="55"/>
  <c r="AB340" i="55"/>
  <c r="AG340" i="55" s="1"/>
  <c r="AC340" i="55"/>
  <c r="AD340" i="55"/>
  <c r="AE340" i="55"/>
  <c r="AF340" i="55"/>
  <c r="AJ340" i="55"/>
  <c r="AK340" i="55"/>
  <c r="AM340" i="55"/>
  <c r="AN340" i="55"/>
  <c r="D341" i="55"/>
  <c r="E341" i="55"/>
  <c r="G341" i="55"/>
  <c r="H341" i="55"/>
  <c r="J341" i="55"/>
  <c r="K341" i="55"/>
  <c r="M341" i="55"/>
  <c r="N341" i="55"/>
  <c r="O341" i="55"/>
  <c r="R341" i="55"/>
  <c r="U341" i="55" s="1"/>
  <c r="S341" i="55"/>
  <c r="T341" i="55"/>
  <c r="AB341" i="55"/>
  <c r="AG341" i="55" s="1"/>
  <c r="AC341" i="55"/>
  <c r="AD341" i="55"/>
  <c r="AE341" i="55"/>
  <c r="AF341" i="55"/>
  <c r="AJ341" i="55"/>
  <c r="AK341" i="55"/>
  <c r="AM341" i="55"/>
  <c r="AN341" i="55"/>
  <c r="D342" i="55"/>
  <c r="E342" i="55"/>
  <c r="G342" i="55"/>
  <c r="H342" i="55"/>
  <c r="J342" i="55"/>
  <c r="K342" i="55"/>
  <c r="M342" i="55"/>
  <c r="N342" i="55"/>
  <c r="O342" i="55"/>
  <c r="R342" i="55"/>
  <c r="U342" i="55" s="1"/>
  <c r="S342" i="55"/>
  <c r="T342" i="55"/>
  <c r="AB342" i="55"/>
  <c r="AC342" i="55"/>
  <c r="AD342" i="55"/>
  <c r="AE342" i="55"/>
  <c r="AF342" i="55"/>
  <c r="AJ342" i="55"/>
  <c r="AK342" i="55"/>
  <c r="AM342" i="55"/>
  <c r="AN342" i="55"/>
  <c r="D343" i="55"/>
  <c r="E343" i="55"/>
  <c r="G343" i="55"/>
  <c r="H343" i="55"/>
  <c r="J343" i="55"/>
  <c r="K343" i="55"/>
  <c r="M343" i="55"/>
  <c r="N343" i="55"/>
  <c r="O343" i="55"/>
  <c r="R343" i="55"/>
  <c r="U343" i="55" s="1"/>
  <c r="S343" i="55"/>
  <c r="T343" i="55"/>
  <c r="AB343" i="55"/>
  <c r="AG343" i="55" s="1"/>
  <c r="AC343" i="55"/>
  <c r="AD343" i="55"/>
  <c r="AE343" i="55"/>
  <c r="AF343" i="55"/>
  <c r="AJ343" i="55"/>
  <c r="AK343" i="55"/>
  <c r="AM343" i="55"/>
  <c r="AN343" i="55"/>
  <c r="D344" i="55"/>
  <c r="E344" i="55"/>
  <c r="G344" i="55"/>
  <c r="H344" i="55"/>
  <c r="J344" i="55"/>
  <c r="K344" i="55"/>
  <c r="M344" i="55"/>
  <c r="N344" i="55"/>
  <c r="O344" i="55"/>
  <c r="R344" i="55"/>
  <c r="U344" i="55" s="1"/>
  <c r="S344" i="55"/>
  <c r="T344" i="55"/>
  <c r="AB344" i="55"/>
  <c r="AC344" i="55"/>
  <c r="AD344" i="55"/>
  <c r="AE344" i="55"/>
  <c r="AF344" i="55"/>
  <c r="AJ344" i="55"/>
  <c r="AK344" i="55"/>
  <c r="AM344" i="55"/>
  <c r="AN344" i="55"/>
  <c r="D345" i="55"/>
  <c r="E345" i="55"/>
  <c r="G345" i="55"/>
  <c r="H345" i="55"/>
  <c r="J345" i="55"/>
  <c r="K345" i="55"/>
  <c r="M345" i="55"/>
  <c r="N345" i="55"/>
  <c r="O345" i="55"/>
  <c r="R345" i="55"/>
  <c r="U345" i="55" s="1"/>
  <c r="S345" i="55"/>
  <c r="T345" i="55"/>
  <c r="AB345" i="55"/>
  <c r="AC345" i="55"/>
  <c r="AD345" i="55"/>
  <c r="AE345" i="55"/>
  <c r="AF345" i="55"/>
  <c r="AJ345" i="55"/>
  <c r="AK345" i="55"/>
  <c r="AM345" i="55"/>
  <c r="AN345" i="55"/>
  <c r="D346" i="55"/>
  <c r="E346" i="55"/>
  <c r="G346" i="55"/>
  <c r="H346" i="55"/>
  <c r="J346" i="55"/>
  <c r="K346" i="55"/>
  <c r="M346" i="55"/>
  <c r="N346" i="55"/>
  <c r="O346" i="55"/>
  <c r="R346" i="55"/>
  <c r="U346" i="55" s="1"/>
  <c r="S346" i="55"/>
  <c r="T346" i="55"/>
  <c r="AB346" i="55"/>
  <c r="AG346" i="55" s="1"/>
  <c r="AC346" i="55"/>
  <c r="AD346" i="55"/>
  <c r="AE346" i="55"/>
  <c r="AF346" i="55"/>
  <c r="AJ346" i="55"/>
  <c r="AK346" i="55"/>
  <c r="AM346" i="55"/>
  <c r="AN346" i="55"/>
  <c r="D347" i="55"/>
  <c r="E347" i="55"/>
  <c r="G347" i="55"/>
  <c r="H347" i="55"/>
  <c r="J347" i="55"/>
  <c r="K347" i="55"/>
  <c r="M347" i="55"/>
  <c r="N347" i="55"/>
  <c r="O347" i="55"/>
  <c r="R347" i="55"/>
  <c r="U347" i="55" s="1"/>
  <c r="S347" i="55"/>
  <c r="T347" i="55"/>
  <c r="AB347" i="55"/>
  <c r="AG347" i="55" s="1"/>
  <c r="AC347" i="55"/>
  <c r="AD347" i="55"/>
  <c r="AE347" i="55"/>
  <c r="AF347" i="55"/>
  <c r="AJ347" i="55"/>
  <c r="AK347" i="55"/>
  <c r="AM347" i="55"/>
  <c r="AN347" i="55"/>
  <c r="D348" i="55"/>
  <c r="E348" i="55"/>
  <c r="G348" i="55"/>
  <c r="H348" i="55"/>
  <c r="J348" i="55"/>
  <c r="K348" i="55"/>
  <c r="M348" i="55"/>
  <c r="N348" i="55"/>
  <c r="O348" i="55"/>
  <c r="R348" i="55"/>
  <c r="U348" i="55" s="1"/>
  <c r="S348" i="55"/>
  <c r="T348" i="55"/>
  <c r="AB348" i="55"/>
  <c r="AG348" i="55" s="1"/>
  <c r="AC348" i="55"/>
  <c r="AD348" i="55"/>
  <c r="AE348" i="55"/>
  <c r="AF348" i="55"/>
  <c r="AJ348" i="55"/>
  <c r="AK348" i="55"/>
  <c r="AM348" i="55"/>
  <c r="AN348" i="55"/>
  <c r="D349" i="55"/>
  <c r="E349" i="55"/>
  <c r="G349" i="55"/>
  <c r="H349" i="55"/>
  <c r="J349" i="55"/>
  <c r="K349" i="55"/>
  <c r="M349" i="55"/>
  <c r="N349" i="55"/>
  <c r="O349" i="55"/>
  <c r="R349" i="55"/>
  <c r="U349" i="55" s="1"/>
  <c r="S349" i="55"/>
  <c r="T349" i="55"/>
  <c r="AB349" i="55"/>
  <c r="AC349" i="55"/>
  <c r="AD349" i="55"/>
  <c r="AE349" i="55"/>
  <c r="AF349" i="55"/>
  <c r="AJ349" i="55"/>
  <c r="AK349" i="55"/>
  <c r="AM349" i="55"/>
  <c r="AN349" i="55"/>
  <c r="D350" i="55"/>
  <c r="E350" i="55"/>
  <c r="G350" i="55"/>
  <c r="H350" i="55"/>
  <c r="J350" i="55"/>
  <c r="K350" i="55"/>
  <c r="M350" i="55"/>
  <c r="N350" i="55"/>
  <c r="O350" i="55"/>
  <c r="R350" i="55"/>
  <c r="U350" i="55" s="1"/>
  <c r="S350" i="55"/>
  <c r="T350" i="55"/>
  <c r="AB350" i="55"/>
  <c r="AG350" i="55" s="1"/>
  <c r="AC350" i="55"/>
  <c r="AD350" i="55"/>
  <c r="AE350" i="55"/>
  <c r="AF350" i="55"/>
  <c r="AJ350" i="55"/>
  <c r="AK350" i="55"/>
  <c r="AM350" i="55"/>
  <c r="AN350" i="55"/>
  <c r="D351" i="55"/>
  <c r="E351" i="55"/>
  <c r="G351" i="55"/>
  <c r="H351" i="55"/>
  <c r="J351" i="55"/>
  <c r="K351" i="55"/>
  <c r="M351" i="55"/>
  <c r="N351" i="55"/>
  <c r="O351" i="55"/>
  <c r="R351" i="55"/>
  <c r="U351" i="55" s="1"/>
  <c r="S351" i="55"/>
  <c r="T351" i="55"/>
  <c r="AB351" i="55"/>
  <c r="AG351" i="55" s="1"/>
  <c r="AC351" i="55"/>
  <c r="AD351" i="55"/>
  <c r="AE351" i="55"/>
  <c r="AF351" i="55"/>
  <c r="AJ351" i="55"/>
  <c r="AK351" i="55"/>
  <c r="AM351" i="55"/>
  <c r="AN351" i="55"/>
  <c r="D352" i="55"/>
  <c r="E352" i="55"/>
  <c r="G352" i="55"/>
  <c r="H352" i="55"/>
  <c r="J352" i="55"/>
  <c r="K352" i="55"/>
  <c r="M352" i="55"/>
  <c r="N352" i="55"/>
  <c r="O352" i="55"/>
  <c r="R352" i="55"/>
  <c r="U352" i="55" s="1"/>
  <c r="S352" i="55"/>
  <c r="T352" i="55"/>
  <c r="AB352" i="55"/>
  <c r="AG352" i="55" s="1"/>
  <c r="AC352" i="55"/>
  <c r="AD352" i="55"/>
  <c r="AE352" i="55"/>
  <c r="AF352" i="55"/>
  <c r="AJ352" i="55"/>
  <c r="AK352" i="55"/>
  <c r="AM352" i="55"/>
  <c r="AN352" i="55"/>
  <c r="D353" i="55"/>
  <c r="E353" i="55"/>
  <c r="G353" i="55"/>
  <c r="H353" i="55"/>
  <c r="J353" i="55"/>
  <c r="K353" i="55"/>
  <c r="M353" i="55"/>
  <c r="N353" i="55"/>
  <c r="O353" i="55"/>
  <c r="R353" i="55"/>
  <c r="U353" i="55" s="1"/>
  <c r="S353" i="55"/>
  <c r="T353" i="55"/>
  <c r="AB353" i="55"/>
  <c r="AG353" i="55" s="1"/>
  <c r="AC353" i="55"/>
  <c r="AD353" i="55"/>
  <c r="AE353" i="55"/>
  <c r="AF353" i="55"/>
  <c r="AJ353" i="55"/>
  <c r="AK353" i="55"/>
  <c r="AM353" i="55"/>
  <c r="AN353" i="55"/>
  <c r="D354" i="55"/>
  <c r="E354" i="55"/>
  <c r="G354" i="55"/>
  <c r="H354" i="55"/>
  <c r="J354" i="55"/>
  <c r="K354" i="55"/>
  <c r="M354" i="55"/>
  <c r="N354" i="55"/>
  <c r="O354" i="55"/>
  <c r="R354" i="55"/>
  <c r="U354" i="55" s="1"/>
  <c r="S354" i="55"/>
  <c r="T354" i="55"/>
  <c r="AB354" i="55"/>
  <c r="AG354" i="55" s="1"/>
  <c r="AC354" i="55"/>
  <c r="AD354" i="55"/>
  <c r="AE354" i="55"/>
  <c r="AF354" i="55"/>
  <c r="AJ354" i="55"/>
  <c r="AK354" i="55"/>
  <c r="AM354" i="55"/>
  <c r="AN354" i="55"/>
  <c r="D355" i="55"/>
  <c r="E355" i="55"/>
  <c r="G355" i="55"/>
  <c r="H355" i="55"/>
  <c r="J355" i="55"/>
  <c r="K355" i="55"/>
  <c r="M355" i="55"/>
  <c r="N355" i="55"/>
  <c r="O355" i="55"/>
  <c r="R355" i="55"/>
  <c r="U355" i="55" s="1"/>
  <c r="S355" i="55"/>
  <c r="T355" i="55"/>
  <c r="AB355" i="55"/>
  <c r="AG355" i="55" s="1"/>
  <c r="AC355" i="55"/>
  <c r="AD355" i="55"/>
  <c r="AE355" i="55"/>
  <c r="AF355" i="55"/>
  <c r="AJ355" i="55"/>
  <c r="AK355" i="55"/>
  <c r="AM355" i="55"/>
  <c r="AN355" i="55"/>
  <c r="D356" i="55"/>
  <c r="E356" i="55"/>
  <c r="G356" i="55"/>
  <c r="H356" i="55"/>
  <c r="J356" i="55"/>
  <c r="K356" i="55"/>
  <c r="M356" i="55"/>
  <c r="N356" i="55"/>
  <c r="O356" i="55"/>
  <c r="R356" i="55"/>
  <c r="U356" i="55" s="1"/>
  <c r="S356" i="55"/>
  <c r="T356" i="55"/>
  <c r="AB356" i="55"/>
  <c r="AG356" i="55" s="1"/>
  <c r="AC356" i="55"/>
  <c r="AD356" i="55"/>
  <c r="AE356" i="55"/>
  <c r="AF356" i="55"/>
  <c r="AJ356" i="55"/>
  <c r="AK356" i="55"/>
  <c r="AM356" i="55"/>
  <c r="AN356" i="55"/>
  <c r="D357" i="55"/>
  <c r="E357" i="55"/>
  <c r="G357" i="55"/>
  <c r="H357" i="55"/>
  <c r="J357" i="55"/>
  <c r="K357" i="55"/>
  <c r="M357" i="55"/>
  <c r="N357" i="55"/>
  <c r="O357" i="55"/>
  <c r="R357" i="55"/>
  <c r="U357" i="55" s="1"/>
  <c r="S357" i="55"/>
  <c r="T357" i="55"/>
  <c r="AB357" i="55"/>
  <c r="AG357" i="55" s="1"/>
  <c r="AC357" i="55"/>
  <c r="AD357" i="55"/>
  <c r="AE357" i="55"/>
  <c r="AF357" i="55"/>
  <c r="AJ357" i="55"/>
  <c r="AK357" i="55"/>
  <c r="AM357" i="55"/>
  <c r="AN357" i="55"/>
  <c r="D358" i="55"/>
  <c r="E358" i="55"/>
  <c r="G358" i="55"/>
  <c r="H358" i="55"/>
  <c r="J358" i="55"/>
  <c r="K358" i="55"/>
  <c r="M358" i="55"/>
  <c r="N358" i="55"/>
  <c r="O358" i="55"/>
  <c r="R358" i="55"/>
  <c r="U358" i="55" s="1"/>
  <c r="S358" i="55"/>
  <c r="T358" i="55"/>
  <c r="AB358" i="55"/>
  <c r="AG358" i="55" s="1"/>
  <c r="AC358" i="55"/>
  <c r="AD358" i="55"/>
  <c r="AE358" i="55"/>
  <c r="AF358" i="55"/>
  <c r="AJ358" i="55"/>
  <c r="AK358" i="55"/>
  <c r="AM358" i="55"/>
  <c r="AN358" i="55"/>
  <c r="D359" i="55"/>
  <c r="E359" i="55"/>
  <c r="G359" i="55"/>
  <c r="H359" i="55"/>
  <c r="J359" i="55"/>
  <c r="K359" i="55"/>
  <c r="M359" i="55"/>
  <c r="N359" i="55"/>
  <c r="O359" i="55"/>
  <c r="R359" i="55"/>
  <c r="U359" i="55" s="1"/>
  <c r="S359" i="55"/>
  <c r="T359" i="55"/>
  <c r="AB359" i="55"/>
  <c r="AC359" i="55"/>
  <c r="AD359" i="55"/>
  <c r="AE359" i="55"/>
  <c r="AF359" i="55"/>
  <c r="AJ359" i="55"/>
  <c r="AK359" i="55"/>
  <c r="AM359" i="55"/>
  <c r="AN359" i="55"/>
  <c r="D360" i="55"/>
  <c r="E360" i="55"/>
  <c r="G360" i="55"/>
  <c r="H360" i="55"/>
  <c r="J360" i="55"/>
  <c r="K360" i="55"/>
  <c r="M360" i="55"/>
  <c r="N360" i="55"/>
  <c r="O360" i="55"/>
  <c r="R360" i="55"/>
  <c r="U360" i="55" s="1"/>
  <c r="S360" i="55"/>
  <c r="T360" i="55"/>
  <c r="AB360" i="55"/>
  <c r="AG360" i="55" s="1"/>
  <c r="AC360" i="55"/>
  <c r="AD360" i="55"/>
  <c r="AE360" i="55"/>
  <c r="AF360" i="55"/>
  <c r="AJ360" i="55"/>
  <c r="AK360" i="55"/>
  <c r="AM360" i="55"/>
  <c r="AN360" i="55"/>
  <c r="D361" i="55"/>
  <c r="E361" i="55"/>
  <c r="G361" i="55"/>
  <c r="H361" i="55"/>
  <c r="J361" i="55"/>
  <c r="K361" i="55"/>
  <c r="M361" i="55"/>
  <c r="N361" i="55"/>
  <c r="O361" i="55"/>
  <c r="R361" i="55"/>
  <c r="U361" i="55" s="1"/>
  <c r="S361" i="55"/>
  <c r="T361" i="55"/>
  <c r="AB361" i="55"/>
  <c r="AG361" i="55" s="1"/>
  <c r="AC361" i="55"/>
  <c r="AD361" i="55"/>
  <c r="AE361" i="55"/>
  <c r="AF361" i="55"/>
  <c r="AJ361" i="55"/>
  <c r="AK361" i="55"/>
  <c r="AM361" i="55"/>
  <c r="AN361" i="55"/>
  <c r="D362" i="55"/>
  <c r="E362" i="55"/>
  <c r="G362" i="55"/>
  <c r="H362" i="55"/>
  <c r="J362" i="55"/>
  <c r="K362" i="55"/>
  <c r="M362" i="55"/>
  <c r="N362" i="55"/>
  <c r="O362" i="55"/>
  <c r="R362" i="55"/>
  <c r="U362" i="55" s="1"/>
  <c r="S362" i="55"/>
  <c r="T362" i="55"/>
  <c r="AB362" i="55"/>
  <c r="AG362" i="55" s="1"/>
  <c r="AC362" i="55"/>
  <c r="AD362" i="55"/>
  <c r="AE362" i="55"/>
  <c r="AF362" i="55"/>
  <c r="AJ362" i="55"/>
  <c r="AK362" i="55"/>
  <c r="AM362" i="55"/>
  <c r="AN362" i="55"/>
  <c r="D363" i="55"/>
  <c r="E363" i="55"/>
  <c r="G363" i="55"/>
  <c r="H363" i="55"/>
  <c r="J363" i="55"/>
  <c r="K363" i="55"/>
  <c r="M363" i="55"/>
  <c r="N363" i="55"/>
  <c r="O363" i="55"/>
  <c r="R363" i="55"/>
  <c r="U363" i="55" s="1"/>
  <c r="S363" i="55"/>
  <c r="T363" i="55"/>
  <c r="AB363" i="55"/>
  <c r="AG363" i="55" s="1"/>
  <c r="AC363" i="55"/>
  <c r="AD363" i="55"/>
  <c r="AE363" i="55"/>
  <c r="AF363" i="55"/>
  <c r="AJ363" i="55"/>
  <c r="AK363" i="55"/>
  <c r="AM363" i="55"/>
  <c r="AN363" i="55"/>
  <c r="D364" i="55"/>
  <c r="E364" i="55"/>
  <c r="G364" i="55"/>
  <c r="H364" i="55"/>
  <c r="J364" i="55"/>
  <c r="K364" i="55"/>
  <c r="M364" i="55"/>
  <c r="N364" i="55"/>
  <c r="O364" i="55"/>
  <c r="R364" i="55"/>
  <c r="U364" i="55" s="1"/>
  <c r="S364" i="55"/>
  <c r="T364" i="55"/>
  <c r="AB364" i="55"/>
  <c r="AG364" i="55" s="1"/>
  <c r="AC364" i="55"/>
  <c r="AD364" i="55"/>
  <c r="AE364" i="55"/>
  <c r="AF364" i="55"/>
  <c r="AJ364" i="55"/>
  <c r="AK364" i="55"/>
  <c r="AM364" i="55"/>
  <c r="AN364" i="55"/>
  <c r="D365" i="55"/>
  <c r="E365" i="55"/>
  <c r="G365" i="55"/>
  <c r="H365" i="55"/>
  <c r="J365" i="55"/>
  <c r="K365" i="55"/>
  <c r="M365" i="55"/>
  <c r="N365" i="55"/>
  <c r="O365" i="55"/>
  <c r="R365" i="55"/>
  <c r="U365" i="55" s="1"/>
  <c r="S365" i="55"/>
  <c r="T365" i="55"/>
  <c r="AB365" i="55"/>
  <c r="AG365" i="55" s="1"/>
  <c r="AC365" i="55"/>
  <c r="AD365" i="55"/>
  <c r="AE365" i="55"/>
  <c r="AF365" i="55"/>
  <c r="AJ365" i="55"/>
  <c r="AK365" i="55"/>
  <c r="AM365" i="55"/>
  <c r="AN365" i="55"/>
  <c r="D366" i="55"/>
  <c r="E366" i="55"/>
  <c r="G366" i="55"/>
  <c r="H366" i="55"/>
  <c r="J366" i="55"/>
  <c r="K366" i="55"/>
  <c r="M366" i="55"/>
  <c r="N366" i="55"/>
  <c r="O366" i="55"/>
  <c r="R366" i="55"/>
  <c r="U366" i="55" s="1"/>
  <c r="S366" i="55"/>
  <c r="T366" i="55"/>
  <c r="AB366" i="55"/>
  <c r="AC366" i="55"/>
  <c r="AD366" i="55"/>
  <c r="AE366" i="55"/>
  <c r="AF366" i="55"/>
  <c r="AJ366" i="55"/>
  <c r="AK366" i="55"/>
  <c r="AM366" i="55"/>
  <c r="AN366" i="55"/>
  <c r="D367" i="55"/>
  <c r="E367" i="55"/>
  <c r="G367" i="55"/>
  <c r="H367" i="55"/>
  <c r="J367" i="55"/>
  <c r="K367" i="55"/>
  <c r="M367" i="55"/>
  <c r="N367" i="55"/>
  <c r="O367" i="55"/>
  <c r="R367" i="55"/>
  <c r="U367" i="55" s="1"/>
  <c r="S367" i="55"/>
  <c r="T367" i="55"/>
  <c r="AB367" i="55"/>
  <c r="AG367" i="55" s="1"/>
  <c r="AC367" i="55"/>
  <c r="AD367" i="55"/>
  <c r="AE367" i="55"/>
  <c r="AF367" i="55"/>
  <c r="AJ367" i="55"/>
  <c r="AK367" i="55"/>
  <c r="AM367" i="55"/>
  <c r="AN367" i="55"/>
  <c r="D368" i="55"/>
  <c r="E368" i="55"/>
  <c r="G368" i="55"/>
  <c r="H368" i="55"/>
  <c r="J368" i="55"/>
  <c r="K368" i="55"/>
  <c r="M368" i="55"/>
  <c r="N368" i="55"/>
  <c r="O368" i="55"/>
  <c r="R368" i="55"/>
  <c r="U368" i="55" s="1"/>
  <c r="S368" i="55"/>
  <c r="T368" i="55"/>
  <c r="AB368" i="55"/>
  <c r="AG368" i="55" s="1"/>
  <c r="AC368" i="55"/>
  <c r="AD368" i="55"/>
  <c r="AE368" i="55"/>
  <c r="AF368" i="55"/>
  <c r="AJ368" i="55"/>
  <c r="AK368" i="55"/>
  <c r="AM368" i="55"/>
  <c r="AN368" i="55"/>
  <c r="D369" i="55"/>
  <c r="E369" i="55"/>
  <c r="G369" i="55"/>
  <c r="H369" i="55"/>
  <c r="J369" i="55"/>
  <c r="K369" i="55"/>
  <c r="M369" i="55"/>
  <c r="N369" i="55"/>
  <c r="O369" i="55"/>
  <c r="R369" i="55"/>
  <c r="U369" i="55" s="1"/>
  <c r="S369" i="55"/>
  <c r="T369" i="55"/>
  <c r="AB369" i="55"/>
  <c r="AG369" i="55" s="1"/>
  <c r="AC369" i="55"/>
  <c r="AD369" i="55"/>
  <c r="AE369" i="55"/>
  <c r="AF369" i="55"/>
  <c r="AJ369" i="55"/>
  <c r="AK369" i="55"/>
  <c r="AM369" i="55"/>
  <c r="AN369" i="55"/>
  <c r="D370" i="55"/>
  <c r="E370" i="55"/>
  <c r="G370" i="55"/>
  <c r="H370" i="55"/>
  <c r="J370" i="55"/>
  <c r="K370" i="55"/>
  <c r="M370" i="55"/>
  <c r="N370" i="55"/>
  <c r="O370" i="55"/>
  <c r="R370" i="55"/>
  <c r="U370" i="55" s="1"/>
  <c r="S370" i="55"/>
  <c r="T370" i="55"/>
  <c r="AB370" i="55"/>
  <c r="AG370" i="55" s="1"/>
  <c r="AC370" i="55"/>
  <c r="AD370" i="55"/>
  <c r="AE370" i="55"/>
  <c r="AF370" i="55"/>
  <c r="AJ370" i="55"/>
  <c r="AK370" i="55"/>
  <c r="AM370" i="55"/>
  <c r="AN370" i="55"/>
  <c r="D371" i="55"/>
  <c r="E371" i="55"/>
  <c r="G371" i="55"/>
  <c r="H371" i="55"/>
  <c r="J371" i="55"/>
  <c r="K371" i="55"/>
  <c r="M371" i="55"/>
  <c r="N371" i="55"/>
  <c r="O371" i="55"/>
  <c r="R371" i="55"/>
  <c r="U371" i="55" s="1"/>
  <c r="S371" i="55"/>
  <c r="T371" i="55"/>
  <c r="AB371" i="55"/>
  <c r="AG371" i="55" s="1"/>
  <c r="AC371" i="55"/>
  <c r="AD371" i="55"/>
  <c r="AE371" i="55"/>
  <c r="AF371" i="55"/>
  <c r="AJ371" i="55"/>
  <c r="AK371" i="55"/>
  <c r="AM371" i="55"/>
  <c r="AN371" i="55"/>
  <c r="D372" i="55"/>
  <c r="E372" i="55"/>
  <c r="G372" i="55"/>
  <c r="H372" i="55"/>
  <c r="J372" i="55"/>
  <c r="K372" i="55"/>
  <c r="M372" i="55"/>
  <c r="N372" i="55"/>
  <c r="O372" i="55"/>
  <c r="R372" i="55"/>
  <c r="U372" i="55" s="1"/>
  <c r="S372" i="55"/>
  <c r="T372" i="55"/>
  <c r="AB372" i="55"/>
  <c r="AG372" i="55" s="1"/>
  <c r="AC372" i="55"/>
  <c r="AD372" i="55"/>
  <c r="AE372" i="55"/>
  <c r="AF372" i="55"/>
  <c r="AJ372" i="55"/>
  <c r="AK372" i="55"/>
  <c r="AM372" i="55"/>
  <c r="AN372" i="55"/>
  <c r="D373" i="55"/>
  <c r="E373" i="55"/>
  <c r="G373" i="55"/>
  <c r="H373" i="55"/>
  <c r="J373" i="55"/>
  <c r="K373" i="55"/>
  <c r="M373" i="55"/>
  <c r="N373" i="55"/>
  <c r="O373" i="55"/>
  <c r="R373" i="55"/>
  <c r="U373" i="55" s="1"/>
  <c r="S373" i="55"/>
  <c r="T373" i="55"/>
  <c r="AB373" i="55"/>
  <c r="AG373" i="55" s="1"/>
  <c r="AC373" i="55"/>
  <c r="AD373" i="55"/>
  <c r="AE373" i="55"/>
  <c r="AF373" i="55"/>
  <c r="AJ373" i="55"/>
  <c r="AK373" i="55"/>
  <c r="AM373" i="55"/>
  <c r="AN373" i="55"/>
  <c r="D374" i="55"/>
  <c r="E374" i="55"/>
  <c r="G374" i="55"/>
  <c r="H374" i="55"/>
  <c r="J374" i="55"/>
  <c r="K374" i="55"/>
  <c r="M374" i="55"/>
  <c r="N374" i="55"/>
  <c r="O374" i="55"/>
  <c r="R374" i="55"/>
  <c r="U374" i="55" s="1"/>
  <c r="S374" i="55"/>
  <c r="T374" i="55"/>
  <c r="AB374" i="55"/>
  <c r="AG374" i="55" s="1"/>
  <c r="AC374" i="55"/>
  <c r="AD374" i="55"/>
  <c r="AE374" i="55"/>
  <c r="AF374" i="55"/>
  <c r="AJ374" i="55"/>
  <c r="AK374" i="55"/>
  <c r="AM374" i="55"/>
  <c r="AN374" i="55"/>
  <c r="D375" i="55"/>
  <c r="E375" i="55"/>
  <c r="G375" i="55"/>
  <c r="H375" i="55"/>
  <c r="J375" i="55"/>
  <c r="K375" i="55"/>
  <c r="M375" i="55"/>
  <c r="N375" i="55"/>
  <c r="O375" i="55"/>
  <c r="R375" i="55"/>
  <c r="U375" i="55" s="1"/>
  <c r="S375" i="55"/>
  <c r="T375" i="55"/>
  <c r="AB375" i="55"/>
  <c r="AC375" i="55"/>
  <c r="AD375" i="55"/>
  <c r="AE375" i="55"/>
  <c r="AF375" i="55"/>
  <c r="AJ375" i="55"/>
  <c r="AK375" i="55"/>
  <c r="AM375" i="55"/>
  <c r="AN375" i="55"/>
  <c r="D376" i="55"/>
  <c r="E376" i="55"/>
  <c r="G376" i="55"/>
  <c r="H376" i="55"/>
  <c r="J376" i="55"/>
  <c r="K376" i="55"/>
  <c r="M376" i="55"/>
  <c r="N376" i="55"/>
  <c r="O376" i="55"/>
  <c r="R376" i="55"/>
  <c r="U376" i="55" s="1"/>
  <c r="S376" i="55"/>
  <c r="T376" i="55"/>
  <c r="AB376" i="55"/>
  <c r="AG376" i="55" s="1"/>
  <c r="AC376" i="55"/>
  <c r="AD376" i="55"/>
  <c r="AE376" i="55"/>
  <c r="AF376" i="55"/>
  <c r="AJ376" i="55"/>
  <c r="AK376" i="55"/>
  <c r="AM376" i="55"/>
  <c r="AN376" i="55"/>
  <c r="D377" i="55"/>
  <c r="E377" i="55"/>
  <c r="G377" i="55"/>
  <c r="H377" i="55"/>
  <c r="J377" i="55"/>
  <c r="K377" i="55"/>
  <c r="M377" i="55"/>
  <c r="N377" i="55"/>
  <c r="O377" i="55"/>
  <c r="R377" i="55"/>
  <c r="U377" i="55" s="1"/>
  <c r="S377" i="55"/>
  <c r="T377" i="55"/>
  <c r="AB377" i="55"/>
  <c r="AC377" i="55"/>
  <c r="AD377" i="55"/>
  <c r="AE377" i="55"/>
  <c r="AF377" i="55"/>
  <c r="AJ377" i="55"/>
  <c r="AK377" i="55"/>
  <c r="AM377" i="55"/>
  <c r="AN377" i="55"/>
  <c r="AL16" i="1"/>
  <c r="AL56" i="1"/>
  <c r="AL88" i="1"/>
  <c r="AL92" i="1"/>
  <c r="AL124" i="1"/>
  <c r="AL136" i="1"/>
  <c r="AL152" i="1"/>
  <c r="AL156" i="1"/>
  <c r="AL176" i="1"/>
  <c r="AL184" i="1"/>
  <c r="AL188" i="1"/>
  <c r="AL208" i="1"/>
  <c r="AL212" i="1"/>
  <c r="AL220" i="1"/>
  <c r="AL248" i="1"/>
  <c r="AL252" i="1"/>
  <c r="AL272" i="1"/>
  <c r="AL276" i="1"/>
  <c r="AL280" i="1"/>
  <c r="AL284" i="1"/>
  <c r="AL324" i="1"/>
  <c r="Q325" i="55" s="1"/>
  <c r="AL328" i="1"/>
  <c r="Q329" i="55" s="1"/>
  <c r="AL332" i="1"/>
  <c r="Q333" i="55" s="1"/>
  <c r="AL54" i="1"/>
  <c r="AL7" i="1"/>
  <c r="AL9" i="1"/>
  <c r="AL11" i="1"/>
  <c r="AL12" i="1"/>
  <c r="AL13" i="1"/>
  <c r="AL15" i="1"/>
  <c r="AL17" i="1"/>
  <c r="AL19" i="1"/>
  <c r="AL21" i="1"/>
  <c r="AL23" i="1"/>
  <c r="AL25" i="1"/>
  <c r="AL27" i="1"/>
  <c r="AL28" i="1"/>
  <c r="AL29" i="1"/>
  <c r="AL31" i="1"/>
  <c r="AL33" i="1"/>
  <c r="AL35" i="1"/>
  <c r="AL36" i="1"/>
  <c r="AL37" i="1"/>
  <c r="AL39" i="1"/>
  <c r="AL41" i="1"/>
  <c r="AL43" i="1"/>
  <c r="AL45" i="1"/>
  <c r="AL47" i="1"/>
  <c r="AL48" i="1"/>
  <c r="AL49" i="1"/>
  <c r="AL51" i="1"/>
  <c r="AL53" i="1"/>
  <c r="AL55" i="1"/>
  <c r="AL57" i="1"/>
  <c r="AL58" i="1"/>
  <c r="AL59" i="1"/>
  <c r="AL61" i="1"/>
  <c r="AL63" i="1"/>
  <c r="AL65" i="1"/>
  <c r="AL67" i="1"/>
  <c r="AL69" i="1"/>
  <c r="AL71" i="1"/>
  <c r="AL72" i="1"/>
  <c r="AL73" i="1"/>
  <c r="AL75" i="1"/>
  <c r="AL77" i="1"/>
  <c r="AL79" i="1"/>
  <c r="AL81" i="1"/>
  <c r="AL83" i="1"/>
  <c r="AL84" i="1"/>
  <c r="AL85" i="1"/>
  <c r="AL87" i="1"/>
  <c r="AL89" i="1"/>
  <c r="AL90" i="1"/>
  <c r="AL91" i="1"/>
  <c r="AL93" i="1"/>
  <c r="AL95" i="1"/>
  <c r="AL97" i="1"/>
  <c r="AL99" i="1"/>
  <c r="AL101" i="1"/>
  <c r="AL103" i="1"/>
  <c r="AL105" i="1"/>
  <c r="AL107" i="1"/>
  <c r="AL109" i="1"/>
  <c r="AL111" i="1"/>
  <c r="AL113" i="1"/>
  <c r="AL115" i="1"/>
  <c r="AL116" i="1"/>
  <c r="AL117" i="1"/>
  <c r="AL119" i="1"/>
  <c r="AL120" i="1"/>
  <c r="AL121" i="1"/>
  <c r="AL123" i="1"/>
  <c r="AL125" i="1"/>
  <c r="AL127" i="1"/>
  <c r="AL129" i="1"/>
  <c r="AL131" i="1"/>
  <c r="AL133" i="1"/>
  <c r="AL135" i="1"/>
  <c r="AL137" i="1"/>
  <c r="AL139" i="1"/>
  <c r="AL141" i="1"/>
  <c r="AL143" i="1"/>
  <c r="AL145" i="1"/>
  <c r="AL147" i="1"/>
  <c r="AL149" i="1"/>
  <c r="AL151" i="1"/>
  <c r="AL153" i="1"/>
  <c r="AL154" i="1"/>
  <c r="AL155" i="1"/>
  <c r="AL157" i="1"/>
  <c r="AL159" i="1"/>
  <c r="AL161" i="1"/>
  <c r="AL163" i="1"/>
  <c r="AL165" i="1"/>
  <c r="AL167" i="1"/>
  <c r="AL169" i="1"/>
  <c r="AL171" i="1"/>
  <c r="AL173" i="1"/>
  <c r="AL175" i="1"/>
  <c r="AL177" i="1"/>
  <c r="AL179" i="1"/>
  <c r="AL181" i="1"/>
  <c r="AL182" i="1"/>
  <c r="AL183" i="1"/>
  <c r="AL185" i="1"/>
  <c r="AL187" i="1"/>
  <c r="AL189" i="1"/>
  <c r="AL191" i="1"/>
  <c r="AL193" i="1"/>
  <c r="AL195" i="1"/>
  <c r="AL196" i="1"/>
  <c r="AL197" i="1"/>
  <c r="AL199" i="1"/>
  <c r="AL201" i="1"/>
  <c r="AL203" i="1"/>
  <c r="AL205" i="1"/>
  <c r="AL207" i="1"/>
  <c r="AL209" i="1"/>
  <c r="AL211" i="1"/>
  <c r="AL213" i="1"/>
  <c r="AL215" i="1"/>
  <c r="AL216" i="1"/>
  <c r="AL217" i="1"/>
  <c r="AL219" i="1"/>
  <c r="AL221" i="1"/>
  <c r="AL223" i="1"/>
  <c r="AL225" i="1"/>
  <c r="AL227" i="1"/>
  <c r="AL229" i="1"/>
  <c r="AL231" i="1"/>
  <c r="AL233" i="1"/>
  <c r="AL235" i="1"/>
  <c r="AL236" i="1"/>
  <c r="AL237" i="1"/>
  <c r="AL239" i="1"/>
  <c r="AL241" i="1"/>
  <c r="AL243" i="1"/>
  <c r="AL244" i="1"/>
  <c r="AL245" i="1"/>
  <c r="AL247" i="1"/>
  <c r="AL249" i="1"/>
  <c r="AL251" i="1"/>
  <c r="AL253" i="1"/>
  <c r="AL255" i="1"/>
  <c r="AL257" i="1"/>
  <c r="AL259" i="1"/>
  <c r="AL260" i="1"/>
  <c r="AL261" i="1"/>
  <c r="AL263" i="1"/>
  <c r="AL265" i="1"/>
  <c r="AL267" i="1"/>
  <c r="AL269" i="1"/>
  <c r="AL271" i="1"/>
  <c r="AL273" i="1"/>
  <c r="AL275" i="1"/>
  <c r="AL277" i="1"/>
  <c r="AL279" i="1"/>
  <c r="AL281" i="1"/>
  <c r="AL283" i="1"/>
  <c r="AL285" i="1"/>
  <c r="AL287" i="1"/>
  <c r="AL289" i="1"/>
  <c r="AL291" i="1"/>
  <c r="AL293" i="1"/>
  <c r="AL295" i="1"/>
  <c r="AL297" i="1"/>
  <c r="AL299" i="1"/>
  <c r="AL300" i="1"/>
  <c r="AL301" i="1"/>
  <c r="AL303" i="1"/>
  <c r="AL305" i="1"/>
  <c r="AL307" i="1"/>
  <c r="AL309" i="1"/>
  <c r="AL310" i="1"/>
  <c r="AL311" i="1"/>
  <c r="AL313" i="1"/>
  <c r="AL315" i="1"/>
  <c r="AL317" i="1"/>
  <c r="AL319" i="1"/>
  <c r="AL321" i="1"/>
  <c r="Q322" i="55" s="1"/>
  <c r="AL322" i="1"/>
  <c r="Q323" i="55" s="1"/>
  <c r="AL323" i="1"/>
  <c r="Q324" i="55" s="1"/>
  <c r="AL325" i="1"/>
  <c r="Q326" i="55" s="1"/>
  <c r="AL327" i="1"/>
  <c r="Q328" i="55" s="1"/>
  <c r="AL329" i="1"/>
  <c r="Q330" i="55" s="1"/>
  <c r="AL331" i="1"/>
  <c r="Q332" i="55" s="1"/>
  <c r="AL333" i="1"/>
  <c r="Q334" i="55" s="1"/>
  <c r="AL335" i="1"/>
  <c r="Q336" i="55" s="1"/>
  <c r="AL337" i="1"/>
  <c r="Q338" i="55" s="1"/>
  <c r="AL339" i="1"/>
  <c r="Q340" i="55" s="1"/>
  <c r="AL340" i="1"/>
  <c r="Q341" i="55" s="1"/>
  <c r="AL341" i="1"/>
  <c r="Q342" i="55" s="1"/>
  <c r="AL343" i="1"/>
  <c r="Q344" i="55" s="1"/>
  <c r="AL345" i="1"/>
  <c r="Q346" i="55" s="1"/>
  <c r="AL347" i="1"/>
  <c r="Q348" i="55" s="1"/>
  <c r="AL348" i="1"/>
  <c r="Q349" i="55" s="1"/>
  <c r="AL349" i="1"/>
  <c r="Q350" i="55" s="1"/>
  <c r="AL351" i="1"/>
  <c r="Q352" i="55" s="1"/>
  <c r="AL352" i="1"/>
  <c r="Q353" i="55" s="1"/>
  <c r="AL353" i="1"/>
  <c r="Q354" i="55" s="1"/>
  <c r="AL355" i="1"/>
  <c r="Q356" i="55" s="1"/>
  <c r="AL356" i="1"/>
  <c r="Q357" i="55" s="1"/>
  <c r="AL357" i="1"/>
  <c r="Q358" i="55" s="1"/>
  <c r="AL359" i="1"/>
  <c r="Q360" i="55" s="1"/>
  <c r="AL360" i="1"/>
  <c r="Q361" i="55" s="1"/>
  <c r="AL361" i="1"/>
  <c r="Q362" i="55" s="1"/>
  <c r="AL362" i="1"/>
  <c r="Q363" i="55" s="1"/>
  <c r="AL363" i="1"/>
  <c r="Q364" i="55" s="1"/>
  <c r="AL364" i="1"/>
  <c r="Q365" i="55" s="1"/>
  <c r="AL365" i="1"/>
  <c r="Q366" i="55" s="1"/>
  <c r="AL366" i="1"/>
  <c r="Q367" i="55" s="1"/>
  <c r="AL367" i="1"/>
  <c r="Q368" i="55" s="1"/>
  <c r="AL368" i="1"/>
  <c r="Q369" i="55" s="1"/>
  <c r="AL369" i="1"/>
  <c r="Q370" i="55" s="1"/>
  <c r="AL370" i="1"/>
  <c r="Q371" i="55" s="1"/>
  <c r="AL371" i="1"/>
  <c r="Q372" i="55" s="1"/>
  <c r="AL372" i="1"/>
  <c r="Q373" i="55" s="1"/>
  <c r="AL373" i="1"/>
  <c r="Q374" i="55" s="1"/>
  <c r="AL374" i="1"/>
  <c r="Q375" i="55" s="1"/>
  <c r="AL375" i="1"/>
  <c r="Q376" i="55" s="1"/>
  <c r="AI8" i="1"/>
  <c r="AI11" i="1"/>
  <c r="AI12" i="1"/>
  <c r="AI14" i="1"/>
  <c r="AI16" i="1"/>
  <c r="AI18" i="1"/>
  <c r="AI19" i="1"/>
  <c r="AI22" i="1"/>
  <c r="AI24" i="1"/>
  <c r="AI27" i="1"/>
  <c r="AI28" i="1"/>
  <c r="AI30" i="1"/>
  <c r="AI32" i="1"/>
  <c r="AI35" i="1"/>
  <c r="AI38" i="1"/>
  <c r="AI40" i="1"/>
  <c r="AI43" i="1"/>
  <c r="AI46" i="1"/>
  <c r="AI51" i="1"/>
  <c r="AI54" i="1"/>
  <c r="AI56" i="1"/>
  <c r="AI59" i="1"/>
  <c r="AI62" i="1"/>
  <c r="AI64" i="1"/>
  <c r="AI67" i="1"/>
  <c r="AI70" i="1"/>
  <c r="AI72" i="1"/>
  <c r="AI75" i="1"/>
  <c r="AI78" i="1"/>
  <c r="AI80" i="1"/>
  <c r="AI83" i="1"/>
  <c r="AI86" i="1"/>
  <c r="AI88" i="1"/>
  <c r="AI91" i="1"/>
  <c r="AI94" i="1"/>
  <c r="AI96" i="1"/>
  <c r="AI99" i="1"/>
  <c r="AI102" i="1"/>
  <c r="AI104" i="1"/>
  <c r="AI107" i="1"/>
  <c r="AI110" i="1"/>
  <c r="AI115" i="1"/>
  <c r="AI118" i="1"/>
  <c r="AI120" i="1"/>
  <c r="AI123" i="1"/>
  <c r="AI126" i="1"/>
  <c r="AI128" i="1"/>
  <c r="AI131" i="1"/>
  <c r="AI136" i="1"/>
  <c r="AI138" i="1"/>
  <c r="AI140" i="1"/>
  <c r="AI142" i="1"/>
  <c r="AI144" i="1"/>
  <c r="AI146" i="1"/>
  <c r="AI148" i="1"/>
  <c r="AI152" i="1"/>
  <c r="AI154" i="1"/>
  <c r="AI156" i="1"/>
  <c r="AI158" i="1"/>
  <c r="AI160" i="1"/>
  <c r="AI162" i="1"/>
  <c r="AI164" i="1"/>
  <c r="AI166" i="1"/>
  <c r="AI168" i="1"/>
  <c r="AI170" i="1"/>
  <c r="AI172" i="1"/>
  <c r="AI174" i="1"/>
  <c r="AI176" i="1"/>
  <c r="AI178" i="1"/>
  <c r="AI180" i="1"/>
  <c r="AI184" i="1"/>
  <c r="AI186" i="1"/>
  <c r="AI188" i="1"/>
  <c r="AI190" i="1"/>
  <c r="AI192" i="1"/>
  <c r="AI194" i="1"/>
  <c r="AI196" i="1"/>
  <c r="AI198" i="1"/>
  <c r="AI200" i="1"/>
  <c r="AI202" i="1"/>
  <c r="AI204" i="1"/>
  <c r="AI206" i="1"/>
  <c r="AI208" i="1"/>
  <c r="AI210" i="1"/>
  <c r="AI212" i="1"/>
  <c r="AI214" i="1"/>
  <c r="AI216" i="1"/>
  <c r="AI218" i="1"/>
  <c r="AI220" i="1"/>
  <c r="AI222" i="1"/>
  <c r="AI224" i="1"/>
  <c r="AI226" i="1"/>
  <c r="AI228" i="1"/>
  <c r="AI230" i="1"/>
  <c r="AI232" i="1"/>
  <c r="AI234" i="1"/>
  <c r="AI236" i="1"/>
  <c r="AI238" i="1"/>
  <c r="AI240" i="1"/>
  <c r="AI242" i="1"/>
  <c r="AI244" i="1"/>
  <c r="AI246" i="1"/>
  <c r="AI248" i="1"/>
  <c r="AI250" i="1"/>
  <c r="AI252" i="1"/>
  <c r="AI254" i="1"/>
  <c r="AI256" i="1"/>
  <c r="AI258" i="1"/>
  <c r="AI260" i="1"/>
  <c r="AI262" i="1"/>
  <c r="AI264" i="1"/>
  <c r="AI266" i="1"/>
  <c r="AI268" i="1"/>
  <c r="AI270" i="1"/>
  <c r="AI272" i="1"/>
  <c r="AI274" i="1"/>
  <c r="AI276" i="1"/>
  <c r="AI278" i="1"/>
  <c r="AI280" i="1"/>
  <c r="AI282" i="1"/>
  <c r="AI284" i="1"/>
  <c r="AI286" i="1"/>
  <c r="AI288" i="1"/>
  <c r="AI290" i="1"/>
  <c r="AI292" i="1"/>
  <c r="AI294" i="1"/>
  <c r="AI296" i="1"/>
  <c r="AI298" i="1"/>
  <c r="AI300" i="1"/>
  <c r="AI302" i="1"/>
  <c r="AI304" i="1"/>
  <c r="AI306" i="1"/>
  <c r="AI308" i="1"/>
  <c r="AI310" i="1"/>
  <c r="AI312" i="1"/>
  <c r="AI314" i="1"/>
  <c r="AI316" i="1"/>
  <c r="AI318" i="1"/>
  <c r="AI320" i="1"/>
  <c r="P321" i="55" s="1"/>
  <c r="AI322" i="1"/>
  <c r="P323" i="55" s="1"/>
  <c r="AI324" i="1"/>
  <c r="P325" i="55" s="1"/>
  <c r="AI326" i="1"/>
  <c r="P327" i="55" s="1"/>
  <c r="AI328" i="1"/>
  <c r="P329" i="55" s="1"/>
  <c r="AI330" i="1"/>
  <c r="P331" i="55" s="1"/>
  <c r="AI332" i="1"/>
  <c r="P333" i="55" s="1"/>
  <c r="AI334" i="1"/>
  <c r="P335" i="55" s="1"/>
  <c r="AI336" i="1"/>
  <c r="P337" i="55" s="1"/>
  <c r="AI338" i="1"/>
  <c r="P339" i="55" s="1"/>
  <c r="AI340" i="1"/>
  <c r="P341" i="55" s="1"/>
  <c r="AI342" i="1"/>
  <c r="P343" i="55" s="1"/>
  <c r="AI344" i="1"/>
  <c r="P345" i="55" s="1"/>
  <c r="AI346" i="1"/>
  <c r="P347" i="55" s="1"/>
  <c r="AI348" i="1"/>
  <c r="P349" i="55" s="1"/>
  <c r="AI350" i="1"/>
  <c r="P351" i="55" s="1"/>
  <c r="AI352" i="1"/>
  <c r="P353" i="55" s="1"/>
  <c r="AI354" i="1"/>
  <c r="P355" i="55" s="1"/>
  <c r="AI356" i="1"/>
  <c r="P357" i="55" s="1"/>
  <c r="AI358" i="1"/>
  <c r="P359" i="55" s="1"/>
  <c r="AI360" i="1"/>
  <c r="P361" i="55" s="1"/>
  <c r="AI362" i="1"/>
  <c r="P363" i="55" s="1"/>
  <c r="AI364" i="1"/>
  <c r="P365" i="55" s="1"/>
  <c r="AI366" i="1"/>
  <c r="P367" i="55" s="1"/>
  <c r="AI368" i="1"/>
  <c r="P369" i="55" s="1"/>
  <c r="AI370" i="1"/>
  <c r="P371" i="55" s="1"/>
  <c r="AI372" i="1"/>
  <c r="P373" i="55" s="1"/>
  <c r="AI374" i="1"/>
  <c r="P375" i="55" s="1"/>
  <c r="AI376" i="1"/>
  <c r="P377" i="55" s="1"/>
  <c r="V321" i="55" l="1"/>
  <c r="V322" i="55"/>
  <c r="I371" i="55"/>
  <c r="V367" i="55"/>
  <c r="I367" i="55"/>
  <c r="V335" i="55"/>
  <c r="I331" i="55"/>
  <c r="V327" i="55"/>
  <c r="L376" i="55"/>
  <c r="V323" i="55"/>
  <c r="AI371" i="55"/>
  <c r="AI367" i="55"/>
  <c r="AI339" i="55"/>
  <c r="AI335" i="55"/>
  <c r="AI376" i="55"/>
  <c r="I374" i="55"/>
  <c r="AI373" i="55"/>
  <c r="L372" i="55"/>
  <c r="AI369" i="55"/>
  <c r="L368" i="55"/>
  <c r="V342" i="55"/>
  <c r="AI341" i="55"/>
  <c r="AH335" i="55"/>
  <c r="AI333" i="55"/>
  <c r="AH331" i="55"/>
  <c r="V330" i="55"/>
  <c r="AI329" i="55"/>
  <c r="AI325" i="55"/>
  <c r="AH333" i="55"/>
  <c r="V333" i="55"/>
  <c r="AI331" i="55"/>
  <c r="I363" i="55"/>
  <c r="AI362" i="55"/>
  <c r="L362" i="55"/>
  <c r="AH360" i="55"/>
  <c r="AI358" i="55"/>
  <c r="AI350" i="55"/>
  <c r="AH367" i="55"/>
  <c r="V366" i="55"/>
  <c r="AI364" i="55"/>
  <c r="L363" i="55"/>
  <c r="AH362" i="55"/>
  <c r="V362" i="55"/>
  <c r="AI360" i="55"/>
  <c r="L359" i="55"/>
  <c r="F359" i="55"/>
  <c r="AH358" i="55"/>
  <c r="W358" i="55" s="1"/>
  <c r="AH350" i="55"/>
  <c r="AI357" i="55"/>
  <c r="AI353" i="55"/>
  <c r="AH351" i="55"/>
  <c r="L349" i="55"/>
  <c r="L348" i="55"/>
  <c r="AH347" i="55"/>
  <c r="V347" i="55"/>
  <c r="I347" i="55"/>
  <c r="V346" i="55"/>
  <c r="AH343" i="55"/>
  <c r="AH340" i="55"/>
  <c r="AI338" i="55"/>
  <c r="AI330" i="55"/>
  <c r="AH328" i="55"/>
  <c r="L326" i="55"/>
  <c r="AH325" i="55"/>
  <c r="F358" i="55"/>
  <c r="AH357" i="55"/>
  <c r="AI355" i="55"/>
  <c r="F354" i="55"/>
  <c r="AH353" i="55"/>
  <c r="V352" i="55"/>
  <c r="AI351" i="55"/>
  <c r="I349" i="55"/>
  <c r="AI347" i="55"/>
  <c r="AI343" i="55"/>
  <c r="V338" i="55"/>
  <c r="I338" i="55"/>
  <c r="AI332" i="55"/>
  <c r="AI328" i="55"/>
  <c r="AH371" i="55"/>
  <c r="AH364" i="55"/>
  <c r="Y376" i="55"/>
  <c r="Z376" i="55"/>
  <c r="X376" i="55"/>
  <c r="W376" i="55" s="1"/>
  <c r="X373" i="55"/>
  <c r="Y373" i="55"/>
  <c r="Z373" i="55"/>
  <c r="X369" i="55"/>
  <c r="Y369" i="55"/>
  <c r="Z369" i="55"/>
  <c r="F366" i="55"/>
  <c r="X366" i="55"/>
  <c r="Y366" i="55"/>
  <c r="Z366" i="55"/>
  <c r="F362" i="55"/>
  <c r="X362" i="55"/>
  <c r="Y362" i="55"/>
  <c r="Z362" i="55"/>
  <c r="Z355" i="55"/>
  <c r="X355" i="55"/>
  <c r="Y355" i="55"/>
  <c r="F349" i="55"/>
  <c r="X349" i="55"/>
  <c r="Y349" i="55"/>
  <c r="Z349" i="55"/>
  <c r="X341" i="55"/>
  <c r="Y341" i="55"/>
  <c r="Z341" i="55"/>
  <c r="AH339" i="55"/>
  <c r="V339" i="55"/>
  <c r="I339" i="55"/>
  <c r="F338" i="55"/>
  <c r="X338" i="55"/>
  <c r="Y338" i="55"/>
  <c r="Z338" i="55"/>
  <c r="Y335" i="55"/>
  <c r="Z335" i="55"/>
  <c r="X335" i="55"/>
  <c r="AH330" i="55"/>
  <c r="X328" i="55"/>
  <c r="Y328" i="55"/>
  <c r="Z328" i="55"/>
  <c r="V377" i="55"/>
  <c r="V376" i="55"/>
  <c r="AH374" i="55"/>
  <c r="AI372" i="55"/>
  <c r="Z372" i="55"/>
  <c r="X372" i="55"/>
  <c r="Y372" i="55"/>
  <c r="F371" i="55"/>
  <c r="AH370" i="55"/>
  <c r="AI368" i="55"/>
  <c r="Z368" i="55"/>
  <c r="X368" i="55"/>
  <c r="Y368" i="55"/>
  <c r="AH366" i="55"/>
  <c r="AI365" i="55"/>
  <c r="X365" i="55"/>
  <c r="Y365" i="55"/>
  <c r="Z365" i="55"/>
  <c r="L364" i="55"/>
  <c r="AH363" i="55"/>
  <c r="AI361" i="55"/>
  <c r="X361" i="55"/>
  <c r="Y361" i="55"/>
  <c r="Z361" i="55"/>
  <c r="V358" i="55"/>
  <c r="Y358" i="55"/>
  <c r="Z358" i="55"/>
  <c r="X358" i="55"/>
  <c r="AH356" i="55"/>
  <c r="AI354" i="55"/>
  <c r="Y354" i="55"/>
  <c r="Z354" i="55"/>
  <c r="X354" i="55"/>
  <c r="L353" i="55"/>
  <c r="AH352" i="55"/>
  <c r="F351" i="55"/>
  <c r="Z351" i="55"/>
  <c r="X351" i="55"/>
  <c r="Y351" i="55"/>
  <c r="F350" i="55"/>
  <c r="AH349" i="55"/>
  <c r="AI348" i="55"/>
  <c r="X348" i="55"/>
  <c r="Y348" i="55"/>
  <c r="Z348" i="55"/>
  <c r="F347" i="55"/>
  <c r="AH346" i="55"/>
  <c r="F345" i="55"/>
  <c r="AL345" i="55" s="1"/>
  <c r="AG345" i="55"/>
  <c r="X345" i="55"/>
  <c r="AH345" i="55"/>
  <c r="Y345" i="55"/>
  <c r="AI345" i="55"/>
  <c r="Z345" i="55"/>
  <c r="W345" i="55"/>
  <c r="X343" i="55"/>
  <c r="Y343" i="55"/>
  <c r="Z343" i="55"/>
  <c r="I342" i="55"/>
  <c r="AI340" i="55"/>
  <c r="F340" i="55"/>
  <c r="Z340" i="55"/>
  <c r="X340" i="55"/>
  <c r="Y340" i="55"/>
  <c r="AH338" i="55"/>
  <c r="AI337" i="55"/>
  <c r="AG337" i="55"/>
  <c r="AH336" i="55"/>
  <c r="I335" i="55"/>
  <c r="F334" i="55"/>
  <c r="AL334" i="55" s="1"/>
  <c r="AH334" i="55"/>
  <c r="X334" i="55"/>
  <c r="AI334" i="55"/>
  <c r="Y334" i="55"/>
  <c r="Z334" i="55"/>
  <c r="AG334" i="55"/>
  <c r="W334" i="55"/>
  <c r="AH332" i="55"/>
  <c r="V331" i="55"/>
  <c r="Z331" i="55"/>
  <c r="X331" i="55"/>
  <c r="Y331" i="55"/>
  <c r="L330" i="55"/>
  <c r="AH329" i="55"/>
  <c r="AI327" i="55"/>
  <c r="AH326" i="55"/>
  <c r="F325" i="55"/>
  <c r="X325" i="55"/>
  <c r="Y325" i="55"/>
  <c r="Z325" i="55"/>
  <c r="W323" i="55"/>
  <c r="AG323" i="55"/>
  <c r="X323" i="55"/>
  <c r="AH323" i="55"/>
  <c r="Y323" i="55"/>
  <c r="AI323" i="55"/>
  <c r="Z323" i="55"/>
  <c r="AH376" i="55"/>
  <c r="AI375" i="55"/>
  <c r="X375" i="55"/>
  <c r="Y375" i="55"/>
  <c r="AG375" i="55"/>
  <c r="Z375" i="55"/>
  <c r="AH375" i="55"/>
  <c r="W375" i="55"/>
  <c r="AH373" i="55"/>
  <c r="Y371" i="55"/>
  <c r="Z371" i="55"/>
  <c r="X371" i="55"/>
  <c r="AH369" i="55"/>
  <c r="Y367" i="55"/>
  <c r="Z367" i="55"/>
  <c r="X367" i="55"/>
  <c r="Z364" i="55"/>
  <c r="X364" i="55"/>
  <c r="Y364" i="55"/>
  <c r="Z360" i="55"/>
  <c r="X360" i="55"/>
  <c r="Y360" i="55"/>
  <c r="AL359" i="55"/>
  <c r="X357" i="55"/>
  <c r="Y357" i="55"/>
  <c r="Z357" i="55"/>
  <c r="AH355" i="55"/>
  <c r="X353" i="55"/>
  <c r="Y353" i="55"/>
  <c r="Z353" i="55"/>
  <c r="Y350" i="55"/>
  <c r="Z350" i="55"/>
  <c r="X350" i="55"/>
  <c r="W350" i="55" s="1"/>
  <c r="Z347" i="55"/>
  <c r="X347" i="55"/>
  <c r="Y347" i="55"/>
  <c r="AH341" i="55"/>
  <c r="Y339" i="55"/>
  <c r="Z339" i="55"/>
  <c r="X339" i="55"/>
  <c r="X337" i="55"/>
  <c r="Y337" i="55"/>
  <c r="Z337" i="55"/>
  <c r="F333" i="55"/>
  <c r="X333" i="55"/>
  <c r="Y333" i="55"/>
  <c r="Z333" i="55"/>
  <c r="F330" i="55"/>
  <c r="Y330" i="55"/>
  <c r="Z330" i="55"/>
  <c r="X330" i="55"/>
  <c r="Z327" i="55"/>
  <c r="X327" i="55"/>
  <c r="Y327" i="55"/>
  <c r="AI322" i="55"/>
  <c r="W322" i="55"/>
  <c r="X322" i="55"/>
  <c r="AG322" i="55"/>
  <c r="Y322" i="55"/>
  <c r="AH322" i="55"/>
  <c r="Z322" i="55"/>
  <c r="Y377" i="55"/>
  <c r="AG377" i="55"/>
  <c r="Z377" i="55"/>
  <c r="AH377" i="55"/>
  <c r="W377" i="55"/>
  <c r="AI377" i="55"/>
  <c r="X377" i="55"/>
  <c r="AI374" i="55"/>
  <c r="X374" i="55"/>
  <c r="Y374" i="55"/>
  <c r="Z374" i="55"/>
  <c r="L373" i="55"/>
  <c r="F373" i="55"/>
  <c r="AH372" i="55"/>
  <c r="AI370" i="55"/>
  <c r="X370" i="55"/>
  <c r="Y370" i="55"/>
  <c r="Z370" i="55"/>
  <c r="L369" i="55"/>
  <c r="F369" i="55"/>
  <c r="AH368" i="55"/>
  <c r="AI366" i="55"/>
  <c r="AG366" i="55"/>
  <c r="AH365" i="55"/>
  <c r="AI363" i="55"/>
  <c r="Y363" i="55"/>
  <c r="Z363" i="55"/>
  <c r="X363" i="55"/>
  <c r="AH361" i="55"/>
  <c r="AH359" i="55"/>
  <c r="Y359" i="55"/>
  <c r="AI359" i="55"/>
  <c r="Z359" i="55"/>
  <c r="W359" i="55"/>
  <c r="AG359" i="55"/>
  <c r="X359" i="55"/>
  <c r="AI356" i="55"/>
  <c r="X356" i="55"/>
  <c r="Y356" i="55"/>
  <c r="Z356" i="55"/>
  <c r="L355" i="55"/>
  <c r="AH354" i="55"/>
  <c r="AI352" i="55"/>
  <c r="L352" i="55"/>
  <c r="X352" i="55"/>
  <c r="Y352" i="55"/>
  <c r="Z352" i="55"/>
  <c r="V351" i="55"/>
  <c r="AI349" i="55"/>
  <c r="AG349" i="55"/>
  <c r="AH348" i="55"/>
  <c r="AI346" i="55"/>
  <c r="Y346" i="55"/>
  <c r="Z346" i="55"/>
  <c r="X346" i="55"/>
  <c r="V345" i="55"/>
  <c r="I345" i="55"/>
  <c r="X344" i="55"/>
  <c r="AG344" i="55"/>
  <c r="Y344" i="55"/>
  <c r="AH344" i="55"/>
  <c r="Z344" i="55"/>
  <c r="AI344" i="55"/>
  <c r="W344" i="55"/>
  <c r="V343" i="55"/>
  <c r="I343" i="55"/>
  <c r="F342" i="55"/>
  <c r="AL342" i="55" s="1"/>
  <c r="AI342" i="55"/>
  <c r="W342" i="55"/>
  <c r="X342" i="55"/>
  <c r="AG342" i="55"/>
  <c r="Y342" i="55"/>
  <c r="AH342" i="55"/>
  <c r="Z342" i="55"/>
  <c r="AH337" i="55"/>
  <c r="AI336" i="55"/>
  <c r="F336" i="55"/>
  <c r="Z336" i="55"/>
  <c r="X336" i="55"/>
  <c r="Y336" i="55"/>
  <c r="I334" i="55"/>
  <c r="X332" i="55"/>
  <c r="Y332" i="55"/>
  <c r="Z332" i="55"/>
  <c r="X329" i="55"/>
  <c r="Y329" i="55"/>
  <c r="Z329" i="55"/>
  <c r="AH327" i="55"/>
  <c r="AI326" i="55"/>
  <c r="F326" i="55"/>
  <c r="Y326" i="55"/>
  <c r="Z326" i="55"/>
  <c r="X326" i="55"/>
  <c r="I325" i="55"/>
  <c r="AG324" i="55"/>
  <c r="W324" i="55"/>
  <c r="AH324" i="55"/>
  <c r="X324" i="55"/>
  <c r="AI324" i="55"/>
  <c r="Y324" i="55"/>
  <c r="Z324" i="55"/>
  <c r="AH321" i="55"/>
  <c r="W321" i="55"/>
  <c r="AI321" i="55"/>
  <c r="X321" i="55"/>
  <c r="Y321" i="55"/>
  <c r="AG321" i="55"/>
  <c r="Z321" i="55"/>
  <c r="I375" i="55"/>
  <c r="I373" i="55"/>
  <c r="V372" i="55"/>
  <c r="I372" i="55"/>
  <c r="I370" i="55"/>
  <c r="I327" i="55"/>
  <c r="F377" i="55"/>
  <c r="AL377" i="55" s="1"/>
  <c r="L375" i="55"/>
  <c r="V374" i="55"/>
  <c r="L374" i="55"/>
  <c r="F374" i="55"/>
  <c r="V371" i="55"/>
  <c r="V370" i="55"/>
  <c r="L370" i="55"/>
  <c r="F370" i="55"/>
  <c r="F367" i="55"/>
  <c r="V365" i="55"/>
  <c r="F364" i="55"/>
  <c r="I362" i="55"/>
  <c r="L360" i="55"/>
  <c r="I357" i="55"/>
  <c r="L356" i="55"/>
  <c r="I355" i="55"/>
  <c r="I354" i="55"/>
  <c r="I353" i="55"/>
  <c r="V350" i="55"/>
  <c r="F346" i="55"/>
  <c r="L344" i="55"/>
  <c r="F343" i="55"/>
  <c r="V341" i="55"/>
  <c r="F341" i="55"/>
  <c r="V337" i="55"/>
  <c r="F337" i="55"/>
  <c r="I330" i="55"/>
  <c r="I326" i="55"/>
  <c r="I324" i="55"/>
  <c r="I322" i="55"/>
  <c r="F328" i="55"/>
  <c r="I369" i="55"/>
  <c r="V368" i="55"/>
  <c r="V361" i="55"/>
  <c r="I359" i="55"/>
  <c r="V357" i="55"/>
  <c r="V354" i="55"/>
  <c r="L354" i="55"/>
  <c r="I351" i="55"/>
  <c r="I350" i="55"/>
  <c r="I346" i="55"/>
  <c r="W343" i="55"/>
  <c r="L340" i="55"/>
  <c r="L336" i="55"/>
  <c r="V334" i="55"/>
  <c r="F332" i="55"/>
  <c r="V329" i="55"/>
  <c r="F329" i="55"/>
  <c r="V326" i="55"/>
  <c r="L325" i="55"/>
  <c r="L324" i="55"/>
  <c r="I323" i="55"/>
  <c r="F322" i="55"/>
  <c r="AL322" i="55" s="1"/>
  <c r="V373" i="55"/>
  <c r="V369" i="55"/>
  <c r="I365" i="55"/>
  <c r="V359" i="55"/>
  <c r="I377" i="55"/>
  <c r="F376" i="55"/>
  <c r="V375" i="55"/>
  <c r="F375" i="55"/>
  <c r="AL375" i="55" s="1"/>
  <c r="F372" i="55"/>
  <c r="F368" i="55"/>
  <c r="L366" i="55"/>
  <c r="L365" i="55"/>
  <c r="F365" i="55"/>
  <c r="V364" i="55"/>
  <c r="V363" i="55"/>
  <c r="F363" i="55"/>
  <c r="I361" i="55"/>
  <c r="V360" i="55"/>
  <c r="I360" i="55"/>
  <c r="L358" i="55"/>
  <c r="L328" i="55"/>
  <c r="L377" i="55"/>
  <c r="L371" i="55"/>
  <c r="L367" i="55"/>
  <c r="I366" i="55"/>
  <c r="L361" i="55"/>
  <c r="F361" i="55"/>
  <c r="L332" i="55"/>
  <c r="F360" i="55"/>
  <c r="I358" i="55"/>
  <c r="L357" i="55"/>
  <c r="F357" i="55"/>
  <c r="V356" i="55"/>
  <c r="I356" i="55"/>
  <c r="V355" i="55"/>
  <c r="F355" i="55"/>
  <c r="V353" i="55"/>
  <c r="F353" i="55"/>
  <c r="I348" i="55"/>
  <c r="L346" i="55"/>
  <c r="F344" i="55"/>
  <c r="AL344" i="55" s="1"/>
  <c r="L342" i="55"/>
  <c r="I341" i="55"/>
  <c r="I340" i="55"/>
  <c r="I337" i="55"/>
  <c r="I336" i="55"/>
  <c r="I333" i="55"/>
  <c r="I332" i="55"/>
  <c r="I329" i="55"/>
  <c r="I328" i="55"/>
  <c r="V324" i="55"/>
  <c r="L323" i="55"/>
  <c r="I321" i="55"/>
  <c r="V348" i="55"/>
  <c r="I344" i="55"/>
  <c r="L341" i="55"/>
  <c r="V340" i="55"/>
  <c r="L339" i="55"/>
  <c r="L337" i="55"/>
  <c r="V336" i="55"/>
  <c r="L335" i="55"/>
  <c r="L333" i="55"/>
  <c r="V332" i="55"/>
  <c r="L331" i="55"/>
  <c r="L329" i="55"/>
  <c r="V328" i="55"/>
  <c r="L327" i="55"/>
  <c r="V325" i="55"/>
  <c r="F323" i="55"/>
  <c r="AL323" i="55" s="1"/>
  <c r="F356" i="55"/>
  <c r="I352" i="55"/>
  <c r="L345" i="55"/>
  <c r="V344" i="55"/>
  <c r="L343" i="55"/>
  <c r="F339" i="55"/>
  <c r="F335" i="55"/>
  <c r="F331" i="55"/>
  <c r="F327" i="55"/>
  <c r="F324" i="55"/>
  <c r="AL324" i="55" s="1"/>
  <c r="F321" i="55"/>
  <c r="AL321" i="55" s="1"/>
  <c r="I376" i="55"/>
  <c r="I368" i="55"/>
  <c r="I364" i="55"/>
  <c r="F352" i="55"/>
  <c r="L351" i="55"/>
  <c r="L334" i="55"/>
  <c r="L350" i="55"/>
  <c r="V349" i="55"/>
  <c r="F348" i="55"/>
  <c r="L347" i="55"/>
  <c r="L338" i="55"/>
  <c r="L322" i="55"/>
  <c r="AI182" i="1"/>
  <c r="AI150" i="1"/>
  <c r="AI134" i="1"/>
  <c r="AL292" i="1"/>
  <c r="AL268" i="1"/>
  <c r="AL204" i="1"/>
  <c r="AL376" i="1"/>
  <c r="Q377" i="55" s="1"/>
  <c r="AL320" i="1"/>
  <c r="Q321" i="55" s="1"/>
  <c r="AL316" i="1"/>
  <c r="AL288" i="1"/>
  <c r="AL264" i="1"/>
  <c r="AL200" i="1"/>
  <c r="AL172" i="1"/>
  <c r="AL148" i="1"/>
  <c r="AL144" i="1"/>
  <c r="AL344" i="1"/>
  <c r="Q345" i="55" s="1"/>
  <c r="AL304" i="1"/>
  <c r="AL240" i="1"/>
  <c r="AL112" i="1"/>
  <c r="AL80" i="1"/>
  <c r="AL60" i="1"/>
  <c r="AL24" i="1"/>
  <c r="AL336" i="1"/>
  <c r="Q337" i="55" s="1"/>
  <c r="AL296" i="1"/>
  <c r="AL256" i="1"/>
  <c r="AL232" i="1"/>
  <c r="AL192" i="1"/>
  <c r="AL160" i="1"/>
  <c r="AL104" i="1"/>
  <c r="AL180" i="1"/>
  <c r="AL168" i="1"/>
  <c r="AL108" i="1"/>
  <c r="AL76" i="1"/>
  <c r="AL32" i="1"/>
  <c r="AL20" i="1"/>
  <c r="AL8" i="1"/>
  <c r="AL358" i="1"/>
  <c r="Q359" i="55" s="1"/>
  <c r="AL354" i="1"/>
  <c r="Q355" i="55" s="1"/>
  <c r="AL350" i="1"/>
  <c r="Q351" i="55" s="1"/>
  <c r="AL346" i="1"/>
  <c r="Q347" i="55" s="1"/>
  <c r="AL342" i="1"/>
  <c r="Q343" i="55" s="1"/>
  <c r="AL338" i="1"/>
  <c r="Q339" i="55" s="1"/>
  <c r="AL334" i="1"/>
  <c r="Q335" i="55" s="1"/>
  <c r="AL330" i="1"/>
  <c r="Q331" i="55" s="1"/>
  <c r="AL318" i="1"/>
  <c r="AL314" i="1"/>
  <c r="AL306" i="1"/>
  <c r="AL302" i="1"/>
  <c r="AL298" i="1"/>
  <c r="AL294" i="1"/>
  <c r="AL290" i="1"/>
  <c r="AL282" i="1"/>
  <c r="AL278" i="1"/>
  <c r="AL274" i="1"/>
  <c r="AL270" i="1"/>
  <c r="AL266" i="1"/>
  <c r="AL262" i="1"/>
  <c r="AL258" i="1"/>
  <c r="AL254" i="1"/>
  <c r="AL250" i="1"/>
  <c r="AL246" i="1"/>
  <c r="AL242" i="1"/>
  <c r="AL238" i="1"/>
  <c r="AL234" i="1"/>
  <c r="AL230" i="1"/>
  <c r="AL226" i="1"/>
  <c r="AL222" i="1"/>
  <c r="AL218" i="1"/>
  <c r="AL214" i="1"/>
  <c r="AL210" i="1"/>
  <c r="AL206" i="1"/>
  <c r="AL202" i="1"/>
  <c r="AL198" i="1"/>
  <c r="AL194" i="1"/>
  <c r="AL190" i="1"/>
  <c r="AL186" i="1"/>
  <c r="AL178" i="1"/>
  <c r="AL174" i="1"/>
  <c r="AL170" i="1"/>
  <c r="AL166" i="1"/>
  <c r="AL158" i="1"/>
  <c r="AL150" i="1"/>
  <c r="AL146" i="1"/>
  <c r="AL142" i="1"/>
  <c r="AL138" i="1"/>
  <c r="AL134" i="1"/>
  <c r="AL130" i="1"/>
  <c r="AL126" i="1"/>
  <c r="AL122" i="1"/>
  <c r="AL118" i="1"/>
  <c r="AL114" i="1"/>
  <c r="AL110" i="1"/>
  <c r="AL106" i="1"/>
  <c r="AL102" i="1"/>
  <c r="AL94" i="1"/>
  <c r="AL86" i="1"/>
  <c r="AL82" i="1"/>
  <c r="AL78" i="1"/>
  <c r="AL74" i="1"/>
  <c r="AL70" i="1"/>
  <c r="AL62" i="1"/>
  <c r="AL50" i="1"/>
  <c r="AL46" i="1"/>
  <c r="AL42" i="1"/>
  <c r="AL38" i="1"/>
  <c r="AL34" i="1"/>
  <c r="AL30" i="1"/>
  <c r="AL26" i="1"/>
  <c r="AL22" i="1"/>
  <c r="AL18" i="1"/>
  <c r="AL14" i="1"/>
  <c r="AL10" i="1"/>
  <c r="AL228" i="1"/>
  <c r="AL164" i="1"/>
  <c r="AL96" i="1"/>
  <c r="AL64" i="1"/>
  <c r="AL52" i="1"/>
  <c r="AL40" i="1"/>
  <c r="AI112" i="1"/>
  <c r="AI48" i="1"/>
  <c r="AL312" i="1"/>
  <c r="AL224" i="1"/>
  <c r="AL140" i="1"/>
  <c r="AL132" i="1"/>
  <c r="AL128" i="1"/>
  <c r="AL100" i="1"/>
  <c r="AL68" i="1"/>
  <c r="AL44" i="1"/>
  <c r="AL286" i="1"/>
  <c r="AL98" i="1"/>
  <c r="AL162" i="1"/>
  <c r="AL326" i="1"/>
  <c r="Q327" i="55" s="1"/>
  <c r="AL66" i="1"/>
  <c r="AI6" i="1"/>
  <c r="AI132" i="1"/>
  <c r="AI130" i="1"/>
  <c r="AI124" i="1"/>
  <c r="AI122" i="1"/>
  <c r="AI116" i="1"/>
  <c r="AI114" i="1"/>
  <c r="AI108" i="1"/>
  <c r="AI106" i="1"/>
  <c r="AI100" i="1"/>
  <c r="AI98" i="1"/>
  <c r="AI92" i="1"/>
  <c r="AI90" i="1"/>
  <c r="AI84" i="1"/>
  <c r="AI82" i="1"/>
  <c r="AI76" i="1"/>
  <c r="AI74" i="1"/>
  <c r="AI68" i="1"/>
  <c r="AI66" i="1"/>
  <c r="AI60" i="1"/>
  <c r="AI58" i="1"/>
  <c r="AI52" i="1"/>
  <c r="AI50" i="1"/>
  <c r="AI44" i="1"/>
  <c r="AI42" i="1"/>
  <c r="AI36" i="1"/>
  <c r="AI34" i="1"/>
  <c r="AI26" i="1"/>
  <c r="AI20" i="1"/>
  <c r="AI10" i="1"/>
  <c r="AI375" i="1"/>
  <c r="P376" i="55" s="1"/>
  <c r="AI373" i="1"/>
  <c r="P374" i="55" s="1"/>
  <c r="AI371" i="1"/>
  <c r="P372" i="55" s="1"/>
  <c r="AI369" i="1"/>
  <c r="P370" i="55" s="1"/>
  <c r="AI367" i="1"/>
  <c r="P368" i="55" s="1"/>
  <c r="AI365" i="1"/>
  <c r="P366" i="55" s="1"/>
  <c r="AI363" i="1"/>
  <c r="P364" i="55" s="1"/>
  <c r="AI361" i="1"/>
  <c r="P362" i="55" s="1"/>
  <c r="AI359" i="1"/>
  <c r="P360" i="55" s="1"/>
  <c r="AI357" i="1"/>
  <c r="P358" i="55" s="1"/>
  <c r="AI355" i="1"/>
  <c r="P356" i="55" s="1"/>
  <c r="AI353" i="1"/>
  <c r="P354" i="55" s="1"/>
  <c r="AI351" i="1"/>
  <c r="P352" i="55" s="1"/>
  <c r="AI349" i="1"/>
  <c r="P350" i="55" s="1"/>
  <c r="AI347" i="1"/>
  <c r="P348" i="55" s="1"/>
  <c r="AI345" i="1"/>
  <c r="P346" i="55" s="1"/>
  <c r="AI343" i="1"/>
  <c r="P344" i="55" s="1"/>
  <c r="AI341" i="1"/>
  <c r="P342" i="55" s="1"/>
  <c r="AI339" i="1"/>
  <c r="P340" i="55" s="1"/>
  <c r="AI337" i="1"/>
  <c r="P338" i="55" s="1"/>
  <c r="AI335" i="1"/>
  <c r="P336" i="55" s="1"/>
  <c r="AI333" i="1"/>
  <c r="P334" i="55" s="1"/>
  <c r="AI331" i="1"/>
  <c r="P332" i="55" s="1"/>
  <c r="AI329" i="1"/>
  <c r="P330" i="55" s="1"/>
  <c r="AI327" i="1"/>
  <c r="P328" i="55" s="1"/>
  <c r="AI325" i="1"/>
  <c r="P326" i="55" s="1"/>
  <c r="AI323" i="1"/>
  <c r="P324" i="55" s="1"/>
  <c r="AI321" i="1"/>
  <c r="P322" i="55" s="1"/>
  <c r="AI319" i="1"/>
  <c r="AI317" i="1"/>
  <c r="AI315" i="1"/>
  <c r="AI313" i="1"/>
  <c r="AI311" i="1"/>
  <c r="AI309" i="1"/>
  <c r="AI307" i="1"/>
  <c r="AI305" i="1"/>
  <c r="AI303" i="1"/>
  <c r="AI301" i="1"/>
  <c r="AI299" i="1"/>
  <c r="AI297" i="1"/>
  <c r="AI295" i="1"/>
  <c r="AI293" i="1"/>
  <c r="AI291" i="1"/>
  <c r="AI289" i="1"/>
  <c r="AI287" i="1"/>
  <c r="AI285" i="1"/>
  <c r="AI283" i="1"/>
  <c r="AI281" i="1"/>
  <c r="AI279" i="1"/>
  <c r="AI277" i="1"/>
  <c r="AI275" i="1"/>
  <c r="AI273" i="1"/>
  <c r="AI271" i="1"/>
  <c r="AI269" i="1"/>
  <c r="AI267" i="1"/>
  <c r="AI265" i="1"/>
  <c r="AI263" i="1"/>
  <c r="AI261" i="1"/>
  <c r="AI259" i="1"/>
  <c r="AI257" i="1"/>
  <c r="AI255" i="1"/>
  <c r="AI253" i="1"/>
  <c r="AI251" i="1"/>
  <c r="AI249" i="1"/>
  <c r="AI247" i="1"/>
  <c r="AI245" i="1"/>
  <c r="AI243" i="1"/>
  <c r="AI241" i="1"/>
  <c r="AI239" i="1"/>
  <c r="AI237" i="1"/>
  <c r="AI235" i="1"/>
  <c r="AI233" i="1"/>
  <c r="AI231" i="1"/>
  <c r="AI229" i="1"/>
  <c r="AI227" i="1"/>
  <c r="AI225" i="1"/>
  <c r="AI223" i="1"/>
  <c r="AI221" i="1"/>
  <c r="AI219" i="1"/>
  <c r="AI217" i="1"/>
  <c r="AI215" i="1"/>
  <c r="AI213" i="1"/>
  <c r="AI211" i="1"/>
  <c r="AI209" i="1"/>
  <c r="AI207" i="1"/>
  <c r="AI205" i="1"/>
  <c r="AI203" i="1"/>
  <c r="AI201" i="1"/>
  <c r="AI199" i="1"/>
  <c r="AI197" i="1"/>
  <c r="AI195" i="1"/>
  <c r="AI193" i="1"/>
  <c r="AI191" i="1"/>
  <c r="AI189" i="1"/>
  <c r="AI187" i="1"/>
  <c r="AI185" i="1"/>
  <c r="AI183" i="1"/>
  <c r="AI181" i="1"/>
  <c r="AI179" i="1"/>
  <c r="AI177" i="1"/>
  <c r="AI175" i="1"/>
  <c r="AI173" i="1"/>
  <c r="AI171" i="1"/>
  <c r="AI169" i="1"/>
  <c r="AI167" i="1"/>
  <c r="AI165" i="1"/>
  <c r="AI163" i="1"/>
  <c r="AI161" i="1"/>
  <c r="AI159" i="1"/>
  <c r="AI157" i="1"/>
  <c r="AI155" i="1"/>
  <c r="AI153" i="1"/>
  <c r="AI151" i="1"/>
  <c r="AI149" i="1"/>
  <c r="AI147" i="1"/>
  <c r="AI145" i="1"/>
  <c r="AI143" i="1"/>
  <c r="AI141" i="1"/>
  <c r="AI139" i="1"/>
  <c r="AI137" i="1"/>
  <c r="AI135" i="1"/>
  <c r="AI127" i="1"/>
  <c r="AI119" i="1"/>
  <c r="AI111" i="1"/>
  <c r="AI103" i="1"/>
  <c r="AI95" i="1"/>
  <c r="AI87" i="1"/>
  <c r="AI79" i="1"/>
  <c r="AI71" i="1"/>
  <c r="AI63" i="1"/>
  <c r="AI55" i="1"/>
  <c r="AI47" i="1"/>
  <c r="AI39" i="1"/>
  <c r="AI31" i="1"/>
  <c r="AI23" i="1"/>
  <c r="AI15" i="1"/>
  <c r="AI7" i="1"/>
  <c r="AL6" i="1"/>
  <c r="AI133" i="1"/>
  <c r="AI129" i="1"/>
  <c r="AI125" i="1"/>
  <c r="AI121" i="1"/>
  <c r="AI117" i="1"/>
  <c r="AI113" i="1"/>
  <c r="AI109" i="1"/>
  <c r="AI105" i="1"/>
  <c r="AI101" i="1"/>
  <c r="AI97" i="1"/>
  <c r="AI93" i="1"/>
  <c r="AI89" i="1"/>
  <c r="AI85" i="1"/>
  <c r="AI81" i="1"/>
  <c r="AI77" i="1"/>
  <c r="AI73" i="1"/>
  <c r="AI69" i="1"/>
  <c r="AI65" i="1"/>
  <c r="AI61" i="1"/>
  <c r="AI57" i="1"/>
  <c r="AI53" i="1"/>
  <c r="AI49" i="1"/>
  <c r="AI45" i="1"/>
  <c r="AI41" i="1"/>
  <c r="AI37" i="1"/>
  <c r="AI33" i="1"/>
  <c r="AI29" i="1"/>
  <c r="AI25" i="1"/>
  <c r="AI21" i="1"/>
  <c r="AI17" i="1"/>
  <c r="AI13" i="1"/>
  <c r="AI9" i="1"/>
  <c r="AL308" i="1"/>
  <c r="W326" i="55" l="1"/>
  <c r="W329" i="55"/>
  <c r="W352" i="55"/>
  <c r="W356" i="55"/>
  <c r="W368" i="55"/>
  <c r="W347" i="55"/>
  <c r="W364" i="55"/>
  <c r="W348" i="55"/>
  <c r="W354" i="55"/>
  <c r="W328" i="55"/>
  <c r="W360" i="55"/>
  <c r="W371" i="55"/>
  <c r="W335" i="55"/>
  <c r="W330" i="55"/>
  <c r="W333" i="55"/>
  <c r="W365" i="55"/>
  <c r="W338" i="55"/>
  <c r="W366" i="55"/>
  <c r="W370" i="55"/>
  <c r="W340" i="55"/>
  <c r="W363" i="55"/>
  <c r="W332" i="55"/>
  <c r="W373" i="55"/>
  <c r="W327" i="55"/>
  <c r="W339" i="55"/>
  <c r="W367" i="55"/>
  <c r="W353" i="55"/>
  <c r="W337" i="55"/>
  <c r="W341" i="55"/>
  <c r="W361" i="55"/>
  <c r="W362" i="55"/>
  <c r="W357" i="55"/>
  <c r="W346" i="55"/>
  <c r="W349" i="55"/>
  <c r="W351" i="55"/>
  <c r="W369" i="55"/>
  <c r="W331" i="55"/>
  <c r="W355" i="55"/>
  <c r="W372" i="55"/>
  <c r="W374" i="55"/>
  <c r="W336" i="55"/>
  <c r="W325" i="55"/>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6" i="1"/>
  <c r="Q4" i="1"/>
  <c r="B39" i="32" l="1"/>
  <c r="BE7" i="78" l="1"/>
  <c r="BF7" i="78" s="1"/>
  <c r="BG7" i="78"/>
  <c r="BH7" i="78" s="1"/>
  <c r="BI7" i="78"/>
  <c r="BJ7" i="78" s="1"/>
  <c r="BE8" i="78"/>
  <c r="BF8" i="78" s="1"/>
  <c r="BG8" i="78"/>
  <c r="BH8" i="78" s="1"/>
  <c r="BI8" i="78"/>
  <c r="BJ8" i="78" s="1"/>
  <c r="BE9" i="78"/>
  <c r="BF9" i="78" s="1"/>
  <c r="BG9" i="78"/>
  <c r="BH9" i="78" s="1"/>
  <c r="BI9" i="78"/>
  <c r="BJ9" i="78" s="1"/>
  <c r="BE10" i="78"/>
  <c r="BF10" i="78" s="1"/>
  <c r="BG10" i="78"/>
  <c r="BH10" i="78" s="1"/>
  <c r="BI10" i="78"/>
  <c r="BJ10" i="78" s="1"/>
  <c r="BE11" i="78"/>
  <c r="BF11" i="78" s="1"/>
  <c r="BG11" i="78"/>
  <c r="BH11" i="78" s="1"/>
  <c r="BI11" i="78"/>
  <c r="BJ11" i="78" s="1"/>
  <c r="BE12" i="78"/>
  <c r="BF12" i="78" s="1"/>
  <c r="BG12" i="78"/>
  <c r="BH12" i="78" s="1"/>
  <c r="BI12" i="78"/>
  <c r="BJ12" i="78" s="1"/>
  <c r="BE13" i="78"/>
  <c r="BF13" i="78" s="1"/>
  <c r="BG13" i="78"/>
  <c r="BH13" i="78" s="1"/>
  <c r="BI13" i="78"/>
  <c r="BJ13" i="78" s="1"/>
  <c r="BE14" i="78"/>
  <c r="BF14" i="78" s="1"/>
  <c r="BG14" i="78"/>
  <c r="BH14" i="78" s="1"/>
  <c r="BI14" i="78"/>
  <c r="BJ14" i="78" s="1"/>
  <c r="BE15" i="78"/>
  <c r="BF15" i="78" s="1"/>
  <c r="BG15" i="78"/>
  <c r="BH15" i="78" s="1"/>
  <c r="BI15" i="78"/>
  <c r="BJ15" i="78" s="1"/>
  <c r="BE16" i="78"/>
  <c r="BF16" i="78" s="1"/>
  <c r="BG16" i="78"/>
  <c r="BH16" i="78" s="1"/>
  <c r="BI16" i="78"/>
  <c r="BJ16" i="78" s="1"/>
  <c r="BE17" i="78"/>
  <c r="BF17" i="78" s="1"/>
  <c r="BG17" i="78"/>
  <c r="BH17" i="78" s="1"/>
  <c r="BI17" i="78"/>
  <c r="BJ17" i="78" s="1"/>
  <c r="BE18" i="78"/>
  <c r="BF18" i="78" s="1"/>
  <c r="BG18" i="78"/>
  <c r="BH18" i="78" s="1"/>
  <c r="BI18" i="78"/>
  <c r="BJ18" i="78" s="1"/>
  <c r="BE19" i="78"/>
  <c r="BF19" i="78" s="1"/>
  <c r="BG19" i="78"/>
  <c r="BH19" i="78" s="1"/>
  <c r="BI19" i="78"/>
  <c r="BJ19" i="78" s="1"/>
  <c r="BE20" i="78"/>
  <c r="BF20" i="78" s="1"/>
  <c r="BG20" i="78"/>
  <c r="BH20" i="78" s="1"/>
  <c r="BI20" i="78"/>
  <c r="BJ20" i="78" s="1"/>
  <c r="BE21" i="78"/>
  <c r="BF21" i="78" s="1"/>
  <c r="BG21" i="78"/>
  <c r="BH21" i="78" s="1"/>
  <c r="BI21" i="78"/>
  <c r="BJ21" i="78" s="1"/>
  <c r="BE22" i="78"/>
  <c r="BF22" i="78" s="1"/>
  <c r="BG22" i="78"/>
  <c r="BH22" i="78" s="1"/>
  <c r="BI22" i="78"/>
  <c r="BJ22" i="78" s="1"/>
  <c r="BE23" i="78"/>
  <c r="BF23" i="78" s="1"/>
  <c r="BG23" i="78"/>
  <c r="BH23" i="78" s="1"/>
  <c r="BI23" i="78"/>
  <c r="BJ23" i="78" s="1"/>
  <c r="BE24" i="78"/>
  <c r="BF24" i="78" s="1"/>
  <c r="BG24" i="78"/>
  <c r="BH24" i="78" s="1"/>
  <c r="BI24" i="78"/>
  <c r="BJ24" i="78" s="1"/>
  <c r="BE25" i="78"/>
  <c r="BF25" i="78" s="1"/>
  <c r="BG25" i="78"/>
  <c r="BH25" i="78" s="1"/>
  <c r="BI25" i="78"/>
  <c r="BJ25" i="78" s="1"/>
  <c r="BE26" i="78"/>
  <c r="BF26" i="78" s="1"/>
  <c r="BG26" i="78"/>
  <c r="BH26" i="78" s="1"/>
  <c r="BI26" i="78"/>
  <c r="BJ26" i="78" s="1"/>
  <c r="BE27" i="78"/>
  <c r="BF27" i="78" s="1"/>
  <c r="BG27" i="78"/>
  <c r="BH27" i="78" s="1"/>
  <c r="BI27" i="78"/>
  <c r="BJ27" i="78" s="1"/>
  <c r="BE28" i="78"/>
  <c r="BF28" i="78" s="1"/>
  <c r="BG28" i="78"/>
  <c r="BH28" i="78" s="1"/>
  <c r="BI28" i="78"/>
  <c r="BJ28" i="78" s="1"/>
  <c r="BE29" i="78"/>
  <c r="BF29" i="78" s="1"/>
  <c r="BG29" i="78"/>
  <c r="BH29" i="78" s="1"/>
  <c r="BI29" i="78"/>
  <c r="BJ29" i="78" s="1"/>
  <c r="BE30" i="78"/>
  <c r="BF30" i="78" s="1"/>
  <c r="BG30" i="78"/>
  <c r="BH30" i="78" s="1"/>
  <c r="BI30" i="78"/>
  <c r="BJ30" i="78" s="1"/>
  <c r="BE31" i="78"/>
  <c r="BF31" i="78" s="1"/>
  <c r="BG31" i="78"/>
  <c r="BH31" i="78" s="1"/>
  <c r="BI31" i="78"/>
  <c r="BJ31" i="78" s="1"/>
  <c r="BE32" i="78"/>
  <c r="BF32" i="78" s="1"/>
  <c r="BG32" i="78"/>
  <c r="BH32" i="78" s="1"/>
  <c r="BI32" i="78"/>
  <c r="BJ32" i="78" s="1"/>
  <c r="BE33" i="78"/>
  <c r="BF33" i="78" s="1"/>
  <c r="BG33" i="78"/>
  <c r="BH33" i="78" s="1"/>
  <c r="BI33" i="78"/>
  <c r="BJ33" i="78" s="1"/>
  <c r="BE34" i="78"/>
  <c r="BF34" i="78" s="1"/>
  <c r="BG34" i="78"/>
  <c r="BH34" i="78" s="1"/>
  <c r="BI34" i="78"/>
  <c r="BJ34" i="78" s="1"/>
  <c r="BE35" i="78"/>
  <c r="BF35" i="78" s="1"/>
  <c r="BG35" i="78"/>
  <c r="BH35" i="78" s="1"/>
  <c r="BI35" i="78"/>
  <c r="BJ35" i="78" s="1"/>
  <c r="BE36" i="78"/>
  <c r="BF36" i="78" s="1"/>
  <c r="BG36" i="78"/>
  <c r="BH36" i="78" s="1"/>
  <c r="BI36" i="78"/>
  <c r="BJ36" i="78" s="1"/>
  <c r="BE37" i="78"/>
  <c r="BF37" i="78" s="1"/>
  <c r="BG37" i="78"/>
  <c r="BH37" i="78" s="1"/>
  <c r="BI37" i="78"/>
  <c r="BJ37" i="78" s="1"/>
  <c r="BE38" i="78"/>
  <c r="BF38" i="78" s="1"/>
  <c r="BG38" i="78"/>
  <c r="BH38" i="78" s="1"/>
  <c r="BI38" i="78"/>
  <c r="BJ38" i="78" s="1"/>
  <c r="BE39" i="78"/>
  <c r="BF39" i="78" s="1"/>
  <c r="BG39" i="78"/>
  <c r="BH39" i="78" s="1"/>
  <c r="BI39" i="78"/>
  <c r="BJ39" i="78" s="1"/>
  <c r="BE40" i="78"/>
  <c r="BF40" i="78" s="1"/>
  <c r="BG40" i="78"/>
  <c r="BH40" i="78" s="1"/>
  <c r="BI40" i="78"/>
  <c r="BJ40" i="78" s="1"/>
  <c r="BE41" i="78"/>
  <c r="BF41" i="78" s="1"/>
  <c r="BG41" i="78"/>
  <c r="BH41" i="78" s="1"/>
  <c r="BI41" i="78"/>
  <c r="BJ41" i="78" s="1"/>
  <c r="BE42" i="78"/>
  <c r="BF42" i="78" s="1"/>
  <c r="BG42" i="78"/>
  <c r="BH42" i="78" s="1"/>
  <c r="BI42" i="78"/>
  <c r="BJ42" i="78" s="1"/>
  <c r="BE43" i="78"/>
  <c r="BF43" i="78" s="1"/>
  <c r="BG43" i="78"/>
  <c r="BH43" i="78" s="1"/>
  <c r="BI43" i="78"/>
  <c r="BJ43" i="78" s="1"/>
  <c r="BE44" i="78"/>
  <c r="BF44" i="78" s="1"/>
  <c r="BG44" i="78"/>
  <c r="BH44" i="78" s="1"/>
  <c r="BI44" i="78"/>
  <c r="BJ44" i="78" s="1"/>
  <c r="BE45" i="78"/>
  <c r="BF45" i="78" s="1"/>
  <c r="BG45" i="78"/>
  <c r="BH45" i="78" s="1"/>
  <c r="BI45" i="78"/>
  <c r="BJ45" i="78" s="1"/>
  <c r="BE46" i="78"/>
  <c r="BF46" i="78" s="1"/>
  <c r="BG46" i="78"/>
  <c r="BH46" i="78" s="1"/>
  <c r="BI46" i="78"/>
  <c r="BJ46" i="78" s="1"/>
  <c r="BE47" i="78"/>
  <c r="BF47" i="78" s="1"/>
  <c r="BG47" i="78"/>
  <c r="BH47" i="78" s="1"/>
  <c r="BI47" i="78"/>
  <c r="BJ47" i="78" s="1"/>
  <c r="BE48" i="78"/>
  <c r="BF48" i="78" s="1"/>
  <c r="BG48" i="78"/>
  <c r="BH48" i="78" s="1"/>
  <c r="BI48" i="78"/>
  <c r="BJ48" i="78" s="1"/>
  <c r="BE49" i="78"/>
  <c r="BF49" i="78" s="1"/>
  <c r="BG49" i="78"/>
  <c r="BH49" i="78" s="1"/>
  <c r="BI49" i="78"/>
  <c r="BJ49" i="78" s="1"/>
  <c r="BE50" i="78"/>
  <c r="BF50" i="78" s="1"/>
  <c r="BG50" i="78"/>
  <c r="BH50" i="78" s="1"/>
  <c r="BI50" i="78"/>
  <c r="BJ50" i="78" s="1"/>
  <c r="BE51" i="78"/>
  <c r="BF51" i="78" s="1"/>
  <c r="BG51" i="78"/>
  <c r="BH51" i="78" s="1"/>
  <c r="BI51" i="78"/>
  <c r="BJ51" i="78" s="1"/>
  <c r="BE52" i="78"/>
  <c r="BF52" i="78" s="1"/>
  <c r="BG52" i="78"/>
  <c r="BH52" i="78" s="1"/>
  <c r="BI52" i="78"/>
  <c r="BJ52" i="78" s="1"/>
  <c r="BE53" i="78"/>
  <c r="BF53" i="78" s="1"/>
  <c r="BG53" i="78"/>
  <c r="BH53" i="78" s="1"/>
  <c r="BI53" i="78"/>
  <c r="BJ53" i="78" s="1"/>
  <c r="BE54" i="78"/>
  <c r="BF54" i="78" s="1"/>
  <c r="BG54" i="78"/>
  <c r="BH54" i="78" s="1"/>
  <c r="BI54" i="78"/>
  <c r="BJ54" i="78" s="1"/>
  <c r="BE55" i="78"/>
  <c r="BF55" i="78" s="1"/>
  <c r="BG55" i="78"/>
  <c r="BH55" i="78" s="1"/>
  <c r="BI55" i="78"/>
  <c r="BJ55" i="78" s="1"/>
  <c r="BE56" i="78"/>
  <c r="BF56" i="78" s="1"/>
  <c r="BG56" i="78"/>
  <c r="BH56" i="78" s="1"/>
  <c r="BI56" i="78"/>
  <c r="BJ56" i="78" s="1"/>
  <c r="BE57" i="78"/>
  <c r="BF57" i="78" s="1"/>
  <c r="BG57" i="78"/>
  <c r="BH57" i="78" s="1"/>
  <c r="BI57" i="78"/>
  <c r="BJ57" i="78" s="1"/>
  <c r="BE58" i="78"/>
  <c r="BF58" i="78" s="1"/>
  <c r="BG58" i="78"/>
  <c r="BH58" i="78" s="1"/>
  <c r="BI58" i="78"/>
  <c r="BJ58" i="78" s="1"/>
  <c r="BE59" i="78"/>
  <c r="BF59" i="78" s="1"/>
  <c r="BG59" i="78"/>
  <c r="BH59" i="78" s="1"/>
  <c r="BI59" i="78"/>
  <c r="BJ59" i="78" s="1"/>
  <c r="BE60" i="78"/>
  <c r="BF60" i="78" s="1"/>
  <c r="BG60" i="78"/>
  <c r="BH60" i="78" s="1"/>
  <c r="BI60" i="78"/>
  <c r="BJ60" i="78" s="1"/>
  <c r="BE61" i="78"/>
  <c r="BF61" i="78" s="1"/>
  <c r="BG61" i="78"/>
  <c r="BH61" i="78" s="1"/>
  <c r="BI61" i="78"/>
  <c r="BJ61" i="78" s="1"/>
  <c r="BE62" i="78"/>
  <c r="BF62" i="78" s="1"/>
  <c r="BG62" i="78"/>
  <c r="BH62" i="78" s="1"/>
  <c r="BI62" i="78"/>
  <c r="BJ62" i="78" s="1"/>
  <c r="BE63" i="78"/>
  <c r="BF63" i="78" s="1"/>
  <c r="BG63" i="78"/>
  <c r="BH63" i="78" s="1"/>
  <c r="BI63" i="78"/>
  <c r="BJ63" i="78" s="1"/>
  <c r="BE64" i="78"/>
  <c r="BF64" i="78" s="1"/>
  <c r="BG64" i="78"/>
  <c r="BH64" i="78" s="1"/>
  <c r="BI64" i="78"/>
  <c r="BJ64" i="78" s="1"/>
  <c r="BE65" i="78"/>
  <c r="BF65" i="78" s="1"/>
  <c r="BG65" i="78"/>
  <c r="BH65" i="78" s="1"/>
  <c r="BI65" i="78"/>
  <c r="BJ65" i="78" s="1"/>
  <c r="BE66" i="78"/>
  <c r="BF66" i="78" s="1"/>
  <c r="BG66" i="78"/>
  <c r="BH66" i="78" s="1"/>
  <c r="BI66" i="78"/>
  <c r="BJ66" i="78" s="1"/>
  <c r="BE67" i="78"/>
  <c r="BF67" i="78" s="1"/>
  <c r="BG67" i="78"/>
  <c r="BH67" i="78" s="1"/>
  <c r="BI67" i="78"/>
  <c r="BJ67" i="78" s="1"/>
  <c r="BE68" i="78"/>
  <c r="BF68" i="78" s="1"/>
  <c r="BG68" i="78"/>
  <c r="BH68" i="78" s="1"/>
  <c r="BI68" i="78"/>
  <c r="BJ68" i="78" s="1"/>
  <c r="BE69" i="78"/>
  <c r="BF69" i="78" s="1"/>
  <c r="BG69" i="78"/>
  <c r="BH69" i="78" s="1"/>
  <c r="BI69" i="78"/>
  <c r="BJ69" i="78" s="1"/>
  <c r="BE70" i="78"/>
  <c r="BF70" i="78" s="1"/>
  <c r="BG70" i="78"/>
  <c r="BH70" i="78" s="1"/>
  <c r="BI70" i="78"/>
  <c r="BJ70" i="78" s="1"/>
  <c r="BE71" i="78"/>
  <c r="BF71" i="78" s="1"/>
  <c r="BG71" i="78"/>
  <c r="BH71" i="78" s="1"/>
  <c r="BI71" i="78"/>
  <c r="BJ71" i="78" s="1"/>
  <c r="BE72" i="78"/>
  <c r="BF72" i="78" s="1"/>
  <c r="BG72" i="78"/>
  <c r="BH72" i="78" s="1"/>
  <c r="BI72" i="78"/>
  <c r="BJ72" i="78" s="1"/>
  <c r="BE73" i="78"/>
  <c r="BF73" i="78" s="1"/>
  <c r="BG73" i="78"/>
  <c r="BH73" i="78" s="1"/>
  <c r="BI73" i="78"/>
  <c r="BJ73" i="78" s="1"/>
  <c r="BE74" i="78"/>
  <c r="BF74" i="78" s="1"/>
  <c r="BG74" i="78"/>
  <c r="BH74" i="78" s="1"/>
  <c r="BI74" i="78"/>
  <c r="BJ74" i="78" s="1"/>
  <c r="BE75" i="78"/>
  <c r="BF75" i="78" s="1"/>
  <c r="BG75" i="78"/>
  <c r="BH75" i="78" s="1"/>
  <c r="BI75" i="78"/>
  <c r="BJ75" i="78" s="1"/>
  <c r="BE76" i="78"/>
  <c r="BF76" i="78" s="1"/>
  <c r="BG76" i="78"/>
  <c r="BH76" i="78" s="1"/>
  <c r="BI76" i="78"/>
  <c r="BJ76" i="78" s="1"/>
  <c r="BE77" i="78"/>
  <c r="BF77" i="78" s="1"/>
  <c r="BG77" i="78"/>
  <c r="BH77" i="78" s="1"/>
  <c r="BI77" i="78"/>
  <c r="BJ77" i="78" s="1"/>
  <c r="BE78" i="78"/>
  <c r="BF78" i="78" s="1"/>
  <c r="BG78" i="78"/>
  <c r="BH78" i="78" s="1"/>
  <c r="BI78" i="78"/>
  <c r="BJ78" i="78" s="1"/>
  <c r="BE79" i="78"/>
  <c r="BF79" i="78" s="1"/>
  <c r="BG79" i="78"/>
  <c r="BH79" i="78" s="1"/>
  <c r="BI79" i="78"/>
  <c r="BJ79" i="78" s="1"/>
  <c r="BE80" i="78"/>
  <c r="BF80" i="78" s="1"/>
  <c r="BG80" i="78"/>
  <c r="BH80" i="78" s="1"/>
  <c r="BI80" i="78"/>
  <c r="BJ80" i="78" s="1"/>
  <c r="BE81" i="78"/>
  <c r="BF81" i="78" s="1"/>
  <c r="BG81" i="78"/>
  <c r="BH81" i="78" s="1"/>
  <c r="BI81" i="78"/>
  <c r="BJ81" i="78" s="1"/>
  <c r="BE82" i="78"/>
  <c r="BF82" i="78" s="1"/>
  <c r="BG82" i="78"/>
  <c r="BH82" i="78" s="1"/>
  <c r="BI82" i="78"/>
  <c r="BJ82" i="78" s="1"/>
  <c r="BE83" i="78"/>
  <c r="BF83" i="78" s="1"/>
  <c r="BG83" i="78"/>
  <c r="BH83" i="78" s="1"/>
  <c r="BI83" i="78"/>
  <c r="BJ83" i="78" s="1"/>
  <c r="BE84" i="78"/>
  <c r="BF84" i="78" s="1"/>
  <c r="BG84" i="78"/>
  <c r="BH84" i="78" s="1"/>
  <c r="BI84" i="78"/>
  <c r="BJ84" i="78" s="1"/>
  <c r="BE85" i="78"/>
  <c r="BF85" i="78" s="1"/>
  <c r="BG85" i="78"/>
  <c r="BH85" i="78" s="1"/>
  <c r="BI85" i="78"/>
  <c r="BJ85" i="78" s="1"/>
  <c r="BE86" i="78"/>
  <c r="BF86" i="78" s="1"/>
  <c r="BG86" i="78"/>
  <c r="BH86" i="78" s="1"/>
  <c r="BI86" i="78"/>
  <c r="BJ86" i="78" s="1"/>
  <c r="BE87" i="78"/>
  <c r="BF87" i="78" s="1"/>
  <c r="BG87" i="78"/>
  <c r="BH87" i="78" s="1"/>
  <c r="BI87" i="78"/>
  <c r="BJ87" i="78" s="1"/>
  <c r="BE88" i="78"/>
  <c r="BF88" i="78" s="1"/>
  <c r="BG88" i="78"/>
  <c r="BH88" i="78" s="1"/>
  <c r="BI88" i="78"/>
  <c r="BJ88" i="78" s="1"/>
  <c r="BE89" i="78"/>
  <c r="BF89" i="78" s="1"/>
  <c r="BG89" i="78"/>
  <c r="BH89" i="78" s="1"/>
  <c r="BI89" i="78"/>
  <c r="BJ89" i="78" s="1"/>
  <c r="BE90" i="78"/>
  <c r="BF90" i="78" s="1"/>
  <c r="BG90" i="78"/>
  <c r="BH90" i="78" s="1"/>
  <c r="BI90" i="78"/>
  <c r="BJ90" i="78" s="1"/>
  <c r="BE91" i="78"/>
  <c r="BF91" i="78" s="1"/>
  <c r="BG91" i="78"/>
  <c r="BH91" i="78" s="1"/>
  <c r="BI91" i="78"/>
  <c r="BJ91" i="78" s="1"/>
  <c r="BE92" i="78"/>
  <c r="BF92" i="78" s="1"/>
  <c r="BG92" i="78"/>
  <c r="BH92" i="78" s="1"/>
  <c r="BI92" i="78"/>
  <c r="BJ92" i="78" s="1"/>
  <c r="BE93" i="78"/>
  <c r="BF93" i="78" s="1"/>
  <c r="BG93" i="78"/>
  <c r="BH93" i="78" s="1"/>
  <c r="BI93" i="78"/>
  <c r="BJ93" i="78" s="1"/>
  <c r="BE94" i="78"/>
  <c r="BF94" i="78" s="1"/>
  <c r="BG94" i="78"/>
  <c r="BH94" i="78" s="1"/>
  <c r="BI94" i="78"/>
  <c r="BJ94" i="78" s="1"/>
  <c r="BE95" i="78"/>
  <c r="BF95" i="78" s="1"/>
  <c r="BG95" i="78"/>
  <c r="BH95" i="78" s="1"/>
  <c r="BI95" i="78"/>
  <c r="BJ95" i="78" s="1"/>
  <c r="BE96" i="78"/>
  <c r="BF96" i="78" s="1"/>
  <c r="BG96" i="78"/>
  <c r="BH96" i="78" s="1"/>
  <c r="BI96" i="78"/>
  <c r="BJ96" i="78" s="1"/>
  <c r="BE97" i="78"/>
  <c r="BF97" i="78" s="1"/>
  <c r="BG97" i="78"/>
  <c r="BH97" i="78" s="1"/>
  <c r="BI97" i="78"/>
  <c r="BJ97" i="78" s="1"/>
  <c r="BE98" i="78"/>
  <c r="BF98" i="78" s="1"/>
  <c r="BG98" i="78"/>
  <c r="BH98" i="78" s="1"/>
  <c r="BI98" i="78"/>
  <c r="BJ98" i="78" s="1"/>
  <c r="BE99" i="78"/>
  <c r="BF99" i="78" s="1"/>
  <c r="BG99" i="78"/>
  <c r="BH99" i="78" s="1"/>
  <c r="BI99" i="78"/>
  <c r="BJ99" i="78" s="1"/>
  <c r="BE100" i="78"/>
  <c r="BF100" i="78" s="1"/>
  <c r="BG100" i="78"/>
  <c r="BH100" i="78" s="1"/>
  <c r="BI100" i="78"/>
  <c r="BJ100" i="78" s="1"/>
  <c r="BE101" i="78"/>
  <c r="BF101" i="78" s="1"/>
  <c r="BG101" i="78"/>
  <c r="BH101" i="78" s="1"/>
  <c r="BI101" i="78"/>
  <c r="BJ101" i="78" s="1"/>
  <c r="BE102" i="78"/>
  <c r="BF102" i="78" s="1"/>
  <c r="BG102" i="78"/>
  <c r="BH102" i="78" s="1"/>
  <c r="BI102" i="78"/>
  <c r="BJ102" i="78" s="1"/>
  <c r="BE103" i="78"/>
  <c r="BF103" i="78" s="1"/>
  <c r="BG103" i="78"/>
  <c r="BH103" i="78" s="1"/>
  <c r="BI103" i="78"/>
  <c r="BJ103" i="78" s="1"/>
  <c r="BE104" i="78"/>
  <c r="BF104" i="78" s="1"/>
  <c r="BG104" i="78"/>
  <c r="BH104" i="78" s="1"/>
  <c r="BI104" i="78"/>
  <c r="BJ104" i="78" s="1"/>
  <c r="BE105" i="78"/>
  <c r="BF105" i="78" s="1"/>
  <c r="BG105" i="78"/>
  <c r="BH105" i="78" s="1"/>
  <c r="BI105" i="78"/>
  <c r="BJ105" i="78" s="1"/>
  <c r="BE106" i="78"/>
  <c r="BF106" i="78" s="1"/>
  <c r="BG106" i="78"/>
  <c r="BH106" i="78" s="1"/>
  <c r="BI106" i="78"/>
  <c r="BJ106" i="78" s="1"/>
  <c r="BE107" i="78"/>
  <c r="BF107" i="78" s="1"/>
  <c r="BG107" i="78"/>
  <c r="BH107" i="78" s="1"/>
  <c r="BI107" i="78"/>
  <c r="BJ107" i="78" s="1"/>
  <c r="BE108" i="78"/>
  <c r="BF108" i="78" s="1"/>
  <c r="BG108" i="78"/>
  <c r="BH108" i="78" s="1"/>
  <c r="BI108" i="78"/>
  <c r="BJ108" i="78" s="1"/>
  <c r="BE109" i="78"/>
  <c r="BF109" i="78" s="1"/>
  <c r="BG109" i="78"/>
  <c r="BH109" i="78" s="1"/>
  <c r="BI109" i="78"/>
  <c r="BJ109" i="78" s="1"/>
  <c r="BE110" i="78"/>
  <c r="BF110" i="78" s="1"/>
  <c r="BG110" i="78"/>
  <c r="BH110" i="78" s="1"/>
  <c r="BI110" i="78"/>
  <c r="BJ110" i="78" s="1"/>
  <c r="BE111" i="78"/>
  <c r="BF111" i="78" s="1"/>
  <c r="BG111" i="78"/>
  <c r="BH111" i="78" s="1"/>
  <c r="BI111" i="78"/>
  <c r="BJ111" i="78" s="1"/>
  <c r="BE112" i="78"/>
  <c r="BF112" i="78" s="1"/>
  <c r="BG112" i="78"/>
  <c r="BH112" i="78" s="1"/>
  <c r="BI112" i="78"/>
  <c r="BJ112" i="78" s="1"/>
  <c r="BE113" i="78"/>
  <c r="BF113" i="78" s="1"/>
  <c r="BG113" i="78"/>
  <c r="BH113" i="78" s="1"/>
  <c r="BI113" i="78"/>
  <c r="BJ113" i="78" s="1"/>
  <c r="BE114" i="78"/>
  <c r="BF114" i="78" s="1"/>
  <c r="BG114" i="78"/>
  <c r="BH114" i="78" s="1"/>
  <c r="BI114" i="78"/>
  <c r="BJ114" i="78" s="1"/>
  <c r="BE115" i="78"/>
  <c r="BF115" i="78" s="1"/>
  <c r="BG115" i="78"/>
  <c r="BH115" i="78" s="1"/>
  <c r="BI115" i="78"/>
  <c r="BJ115" i="78" s="1"/>
  <c r="BE116" i="78"/>
  <c r="BF116" i="78" s="1"/>
  <c r="BG116" i="78"/>
  <c r="BH116" i="78" s="1"/>
  <c r="BI116" i="78"/>
  <c r="BJ116" i="78" s="1"/>
  <c r="BE117" i="78"/>
  <c r="BF117" i="78" s="1"/>
  <c r="BG117" i="78"/>
  <c r="BH117" i="78" s="1"/>
  <c r="BI117" i="78"/>
  <c r="BJ117" i="78" s="1"/>
  <c r="BE118" i="78"/>
  <c r="BF118" i="78" s="1"/>
  <c r="BG118" i="78"/>
  <c r="BH118" i="78" s="1"/>
  <c r="BI118" i="78"/>
  <c r="BJ118" i="78" s="1"/>
  <c r="BE119" i="78"/>
  <c r="BF119" i="78" s="1"/>
  <c r="BG119" i="78"/>
  <c r="BH119" i="78" s="1"/>
  <c r="BI119" i="78"/>
  <c r="BJ119" i="78" s="1"/>
  <c r="BE120" i="78"/>
  <c r="BF120" i="78" s="1"/>
  <c r="BG120" i="78"/>
  <c r="BH120" i="78" s="1"/>
  <c r="BI120" i="78"/>
  <c r="BJ120" i="78" s="1"/>
  <c r="BE121" i="78"/>
  <c r="BF121" i="78" s="1"/>
  <c r="BG121" i="78"/>
  <c r="BH121" i="78" s="1"/>
  <c r="BI121" i="78"/>
  <c r="BJ121" i="78" s="1"/>
  <c r="BE122" i="78"/>
  <c r="BF122" i="78" s="1"/>
  <c r="BG122" i="78"/>
  <c r="BH122" i="78" s="1"/>
  <c r="BI122" i="78"/>
  <c r="BJ122" i="78" s="1"/>
  <c r="BE123" i="78"/>
  <c r="BF123" i="78" s="1"/>
  <c r="BG123" i="78"/>
  <c r="BH123" i="78" s="1"/>
  <c r="BI123" i="78"/>
  <c r="BJ123" i="78" s="1"/>
  <c r="BE124" i="78"/>
  <c r="BF124" i="78" s="1"/>
  <c r="BG124" i="78"/>
  <c r="BH124" i="78" s="1"/>
  <c r="BI124" i="78"/>
  <c r="BJ124" i="78" s="1"/>
  <c r="BE125" i="78"/>
  <c r="BF125" i="78" s="1"/>
  <c r="BG125" i="78"/>
  <c r="BH125" i="78" s="1"/>
  <c r="BI125" i="78"/>
  <c r="BJ125" i="78" s="1"/>
  <c r="BE126" i="78"/>
  <c r="BF126" i="78" s="1"/>
  <c r="BG126" i="78"/>
  <c r="BH126" i="78" s="1"/>
  <c r="BI126" i="78"/>
  <c r="BJ126" i="78" s="1"/>
  <c r="BE127" i="78"/>
  <c r="BF127" i="78" s="1"/>
  <c r="BG127" i="78"/>
  <c r="BH127" i="78" s="1"/>
  <c r="BI127" i="78"/>
  <c r="BJ127" i="78" s="1"/>
  <c r="BE128" i="78"/>
  <c r="BF128" i="78" s="1"/>
  <c r="BG128" i="78"/>
  <c r="BH128" i="78" s="1"/>
  <c r="BI128" i="78"/>
  <c r="BJ128" i="78" s="1"/>
  <c r="BE129" i="78"/>
  <c r="BF129" i="78" s="1"/>
  <c r="BG129" i="78"/>
  <c r="BH129" i="78" s="1"/>
  <c r="BI129" i="78"/>
  <c r="BJ129" i="78" s="1"/>
  <c r="BE130" i="78"/>
  <c r="BF130" i="78" s="1"/>
  <c r="BG130" i="78"/>
  <c r="BH130" i="78" s="1"/>
  <c r="BI130" i="78"/>
  <c r="BJ130" i="78" s="1"/>
  <c r="BE131" i="78"/>
  <c r="BF131" i="78" s="1"/>
  <c r="BG131" i="78"/>
  <c r="BH131" i="78" s="1"/>
  <c r="BI131" i="78"/>
  <c r="BJ131" i="78" s="1"/>
  <c r="BE132" i="78"/>
  <c r="BF132" i="78" s="1"/>
  <c r="BG132" i="78"/>
  <c r="BH132" i="78" s="1"/>
  <c r="BI132" i="78"/>
  <c r="BJ132" i="78" s="1"/>
  <c r="BE133" i="78"/>
  <c r="BF133" i="78" s="1"/>
  <c r="BG133" i="78"/>
  <c r="BH133" i="78" s="1"/>
  <c r="BI133" i="78"/>
  <c r="BJ133" i="78" s="1"/>
  <c r="BE134" i="78"/>
  <c r="BF134" i="78" s="1"/>
  <c r="BG134" i="78"/>
  <c r="BH134" i="78" s="1"/>
  <c r="BI134" i="78"/>
  <c r="BJ134" i="78" s="1"/>
  <c r="BE135" i="78"/>
  <c r="BF135" i="78" s="1"/>
  <c r="BG135" i="78"/>
  <c r="BH135" i="78" s="1"/>
  <c r="BI135" i="78"/>
  <c r="BJ135" i="78" s="1"/>
  <c r="BE136" i="78"/>
  <c r="BF136" i="78" s="1"/>
  <c r="BG136" i="78"/>
  <c r="BH136" i="78" s="1"/>
  <c r="BI136" i="78"/>
  <c r="BJ136" i="78" s="1"/>
  <c r="BE137" i="78"/>
  <c r="BF137" i="78" s="1"/>
  <c r="BG137" i="78"/>
  <c r="BH137" i="78" s="1"/>
  <c r="BI137" i="78"/>
  <c r="BJ137" i="78" s="1"/>
  <c r="BE138" i="78"/>
  <c r="BF138" i="78" s="1"/>
  <c r="BG138" i="78"/>
  <c r="BH138" i="78" s="1"/>
  <c r="BI138" i="78"/>
  <c r="BJ138" i="78" s="1"/>
  <c r="BE139" i="78"/>
  <c r="BF139" i="78" s="1"/>
  <c r="BG139" i="78"/>
  <c r="BH139" i="78" s="1"/>
  <c r="BI139" i="78"/>
  <c r="BJ139" i="78" s="1"/>
  <c r="BE140" i="78"/>
  <c r="BF140" i="78" s="1"/>
  <c r="BG140" i="78"/>
  <c r="BH140" i="78" s="1"/>
  <c r="BI140" i="78"/>
  <c r="BJ140" i="78" s="1"/>
  <c r="BE141" i="78"/>
  <c r="BF141" i="78" s="1"/>
  <c r="BG141" i="78"/>
  <c r="BH141" i="78" s="1"/>
  <c r="BI141" i="78"/>
  <c r="BJ141" i="78" s="1"/>
  <c r="BE142" i="78"/>
  <c r="BF142" i="78" s="1"/>
  <c r="BG142" i="78"/>
  <c r="BH142" i="78" s="1"/>
  <c r="BI142" i="78"/>
  <c r="BJ142" i="78" s="1"/>
  <c r="BE143" i="78"/>
  <c r="BF143" i="78" s="1"/>
  <c r="BG143" i="78"/>
  <c r="BH143" i="78" s="1"/>
  <c r="BI143" i="78"/>
  <c r="BJ143" i="78" s="1"/>
  <c r="BE144" i="78"/>
  <c r="BF144" i="78" s="1"/>
  <c r="BG144" i="78"/>
  <c r="BH144" i="78" s="1"/>
  <c r="BI144" i="78"/>
  <c r="BJ144" i="78" s="1"/>
  <c r="BE145" i="78"/>
  <c r="BF145" i="78" s="1"/>
  <c r="BG145" i="78"/>
  <c r="BH145" i="78" s="1"/>
  <c r="BI145" i="78"/>
  <c r="BJ145" i="78" s="1"/>
  <c r="BE146" i="78"/>
  <c r="BF146" i="78" s="1"/>
  <c r="BG146" i="78"/>
  <c r="BH146" i="78" s="1"/>
  <c r="BI146" i="78"/>
  <c r="BJ146" i="78" s="1"/>
  <c r="BE147" i="78"/>
  <c r="BF147" i="78" s="1"/>
  <c r="BG147" i="78"/>
  <c r="BH147" i="78" s="1"/>
  <c r="BI147" i="78"/>
  <c r="BJ147" i="78" s="1"/>
  <c r="BE148" i="78"/>
  <c r="BF148" i="78" s="1"/>
  <c r="BG148" i="78"/>
  <c r="BH148" i="78" s="1"/>
  <c r="BI148" i="78"/>
  <c r="BJ148" i="78" s="1"/>
  <c r="BE149" i="78"/>
  <c r="BF149" i="78" s="1"/>
  <c r="BG149" i="78"/>
  <c r="BH149" i="78" s="1"/>
  <c r="BI149" i="78"/>
  <c r="BJ149" i="78" s="1"/>
  <c r="BE150" i="78"/>
  <c r="BF150" i="78" s="1"/>
  <c r="BG150" i="78"/>
  <c r="BH150" i="78" s="1"/>
  <c r="BI150" i="78"/>
  <c r="BJ150" i="78" s="1"/>
  <c r="BE151" i="78"/>
  <c r="BF151" i="78" s="1"/>
  <c r="BG151" i="78"/>
  <c r="BH151" i="78" s="1"/>
  <c r="BI151" i="78"/>
  <c r="BJ151" i="78" s="1"/>
  <c r="BE152" i="78"/>
  <c r="BF152" i="78" s="1"/>
  <c r="BG152" i="78"/>
  <c r="BH152" i="78" s="1"/>
  <c r="BI152" i="78"/>
  <c r="BJ152" i="78" s="1"/>
  <c r="BE153" i="78"/>
  <c r="BF153" i="78" s="1"/>
  <c r="BG153" i="78"/>
  <c r="BH153" i="78" s="1"/>
  <c r="BI153" i="78"/>
  <c r="BJ153" i="78" s="1"/>
  <c r="BE154" i="78"/>
  <c r="BF154" i="78" s="1"/>
  <c r="BG154" i="78"/>
  <c r="BH154" i="78" s="1"/>
  <c r="BI154" i="78"/>
  <c r="BJ154" i="78" s="1"/>
  <c r="BE155" i="78"/>
  <c r="BF155" i="78" s="1"/>
  <c r="BG155" i="78"/>
  <c r="BH155" i="78" s="1"/>
  <c r="BI155" i="78"/>
  <c r="BJ155" i="78" s="1"/>
  <c r="BE156" i="78"/>
  <c r="BF156" i="78" s="1"/>
  <c r="BG156" i="78"/>
  <c r="BH156" i="78" s="1"/>
  <c r="BI156" i="78"/>
  <c r="BJ156" i="78" s="1"/>
  <c r="BE157" i="78"/>
  <c r="BF157" i="78" s="1"/>
  <c r="BG157" i="78"/>
  <c r="BH157" i="78" s="1"/>
  <c r="BI157" i="78"/>
  <c r="BJ157" i="78" s="1"/>
  <c r="BE158" i="78"/>
  <c r="BF158" i="78" s="1"/>
  <c r="BG158" i="78"/>
  <c r="BH158" i="78" s="1"/>
  <c r="BI158" i="78"/>
  <c r="BJ158" i="78" s="1"/>
  <c r="BE159" i="78"/>
  <c r="BF159" i="78" s="1"/>
  <c r="BG159" i="78"/>
  <c r="BH159" i="78" s="1"/>
  <c r="BI159" i="78"/>
  <c r="BJ159" i="78" s="1"/>
  <c r="BE160" i="78"/>
  <c r="BF160" i="78" s="1"/>
  <c r="BG160" i="78"/>
  <c r="BH160" i="78" s="1"/>
  <c r="BI160" i="78"/>
  <c r="BJ160" i="78" s="1"/>
  <c r="BE161" i="78"/>
  <c r="BF161" i="78" s="1"/>
  <c r="BG161" i="78"/>
  <c r="BH161" i="78" s="1"/>
  <c r="BI161" i="78"/>
  <c r="BJ161" i="78" s="1"/>
  <c r="BE162" i="78"/>
  <c r="BF162" i="78" s="1"/>
  <c r="BG162" i="78"/>
  <c r="BH162" i="78" s="1"/>
  <c r="BI162" i="78"/>
  <c r="BJ162" i="78" s="1"/>
  <c r="BE163" i="78"/>
  <c r="BF163" i="78" s="1"/>
  <c r="BG163" i="78"/>
  <c r="BH163" i="78" s="1"/>
  <c r="BI163" i="78"/>
  <c r="BJ163" i="78" s="1"/>
  <c r="BE164" i="78"/>
  <c r="BF164" i="78" s="1"/>
  <c r="BG164" i="78"/>
  <c r="BH164" i="78" s="1"/>
  <c r="BI164" i="78"/>
  <c r="BJ164" i="78" s="1"/>
  <c r="BE165" i="78"/>
  <c r="BF165" i="78" s="1"/>
  <c r="BG165" i="78"/>
  <c r="BH165" i="78" s="1"/>
  <c r="BI165" i="78"/>
  <c r="BJ165" i="78" s="1"/>
  <c r="BE166" i="78"/>
  <c r="BF166" i="78" s="1"/>
  <c r="BG166" i="78"/>
  <c r="BH166" i="78" s="1"/>
  <c r="BI166" i="78"/>
  <c r="BJ166" i="78" s="1"/>
  <c r="BE167" i="78"/>
  <c r="BF167" i="78" s="1"/>
  <c r="BG167" i="78"/>
  <c r="BH167" i="78" s="1"/>
  <c r="BI167" i="78"/>
  <c r="BJ167" i="78" s="1"/>
  <c r="BE168" i="78"/>
  <c r="BF168" i="78" s="1"/>
  <c r="BG168" i="78"/>
  <c r="BH168" i="78" s="1"/>
  <c r="BI168" i="78"/>
  <c r="BJ168" i="78" s="1"/>
  <c r="BE169" i="78"/>
  <c r="BF169" i="78" s="1"/>
  <c r="BG169" i="78"/>
  <c r="BH169" i="78" s="1"/>
  <c r="BI169" i="78"/>
  <c r="BJ169" i="78" s="1"/>
  <c r="BE170" i="78"/>
  <c r="BF170" i="78" s="1"/>
  <c r="BG170" i="78"/>
  <c r="BH170" i="78" s="1"/>
  <c r="BI170" i="78"/>
  <c r="BJ170" i="78" s="1"/>
  <c r="BE171" i="78"/>
  <c r="BF171" i="78" s="1"/>
  <c r="BG171" i="78"/>
  <c r="BH171" i="78" s="1"/>
  <c r="BI171" i="78"/>
  <c r="BJ171" i="78" s="1"/>
  <c r="BE172" i="78"/>
  <c r="BF172" i="78" s="1"/>
  <c r="BG172" i="78"/>
  <c r="BH172" i="78" s="1"/>
  <c r="BI172" i="78"/>
  <c r="BJ172" i="78" s="1"/>
  <c r="BE173" i="78"/>
  <c r="BF173" i="78" s="1"/>
  <c r="BG173" i="78"/>
  <c r="BH173" i="78" s="1"/>
  <c r="BI173" i="78"/>
  <c r="BJ173" i="78" s="1"/>
  <c r="BE174" i="78"/>
  <c r="BF174" i="78" s="1"/>
  <c r="BG174" i="78"/>
  <c r="BH174" i="78" s="1"/>
  <c r="BI174" i="78"/>
  <c r="BJ174" i="78" s="1"/>
  <c r="BE175" i="78"/>
  <c r="BF175" i="78" s="1"/>
  <c r="BG175" i="78"/>
  <c r="BH175" i="78" s="1"/>
  <c r="BI175" i="78"/>
  <c r="BJ175" i="78" s="1"/>
  <c r="BE176" i="78"/>
  <c r="BF176" i="78" s="1"/>
  <c r="BG176" i="78"/>
  <c r="BH176" i="78" s="1"/>
  <c r="BI176" i="78"/>
  <c r="BJ176" i="78" s="1"/>
  <c r="BE177" i="78"/>
  <c r="BF177" i="78" s="1"/>
  <c r="BG177" i="78"/>
  <c r="BH177" i="78" s="1"/>
  <c r="BI177" i="78"/>
  <c r="BJ177" i="78" s="1"/>
  <c r="BE178" i="78"/>
  <c r="BF178" i="78" s="1"/>
  <c r="BG178" i="78"/>
  <c r="BH178" i="78" s="1"/>
  <c r="BI178" i="78"/>
  <c r="BJ178" i="78" s="1"/>
  <c r="BE179" i="78"/>
  <c r="BF179" i="78" s="1"/>
  <c r="BG179" i="78"/>
  <c r="BH179" i="78" s="1"/>
  <c r="BI179" i="78"/>
  <c r="BJ179" i="78" s="1"/>
  <c r="BE180" i="78"/>
  <c r="BF180" i="78" s="1"/>
  <c r="BG180" i="78"/>
  <c r="BH180" i="78" s="1"/>
  <c r="BI180" i="78"/>
  <c r="BJ180" i="78" s="1"/>
  <c r="BE181" i="78"/>
  <c r="BF181" i="78" s="1"/>
  <c r="BG181" i="78"/>
  <c r="BH181" i="78" s="1"/>
  <c r="BI181" i="78"/>
  <c r="BJ181" i="78" s="1"/>
  <c r="BE182" i="78"/>
  <c r="BF182" i="78" s="1"/>
  <c r="BG182" i="78"/>
  <c r="BH182" i="78" s="1"/>
  <c r="BI182" i="78"/>
  <c r="BJ182" i="78" s="1"/>
  <c r="BE183" i="78"/>
  <c r="BF183" i="78" s="1"/>
  <c r="BG183" i="78"/>
  <c r="BH183" i="78" s="1"/>
  <c r="BI183" i="78"/>
  <c r="BJ183" i="78" s="1"/>
  <c r="BE184" i="78"/>
  <c r="BF184" i="78" s="1"/>
  <c r="BG184" i="78"/>
  <c r="BH184" i="78" s="1"/>
  <c r="BI184" i="78"/>
  <c r="BJ184" i="78" s="1"/>
  <c r="BE185" i="78"/>
  <c r="BF185" i="78" s="1"/>
  <c r="BG185" i="78"/>
  <c r="BH185" i="78" s="1"/>
  <c r="BI185" i="78"/>
  <c r="BJ185" i="78" s="1"/>
  <c r="BE186" i="78"/>
  <c r="BF186" i="78" s="1"/>
  <c r="BG186" i="78"/>
  <c r="BH186" i="78" s="1"/>
  <c r="BI186" i="78"/>
  <c r="BJ186" i="78" s="1"/>
  <c r="BE187" i="78"/>
  <c r="BF187" i="78" s="1"/>
  <c r="BG187" i="78"/>
  <c r="BH187" i="78" s="1"/>
  <c r="BI187" i="78"/>
  <c r="BJ187" i="78" s="1"/>
  <c r="BE188" i="78"/>
  <c r="BF188" i="78" s="1"/>
  <c r="BG188" i="78"/>
  <c r="BH188" i="78" s="1"/>
  <c r="BI188" i="78"/>
  <c r="BJ188" i="78" s="1"/>
  <c r="BE189" i="78"/>
  <c r="BF189" i="78" s="1"/>
  <c r="BG189" i="78"/>
  <c r="BH189" i="78" s="1"/>
  <c r="BI189" i="78"/>
  <c r="BJ189" i="78" s="1"/>
  <c r="BE190" i="78"/>
  <c r="BF190" i="78" s="1"/>
  <c r="BG190" i="78"/>
  <c r="BH190" i="78" s="1"/>
  <c r="BI190" i="78"/>
  <c r="BJ190" i="78" s="1"/>
  <c r="BE191" i="78"/>
  <c r="BF191" i="78" s="1"/>
  <c r="BG191" i="78"/>
  <c r="BH191" i="78" s="1"/>
  <c r="BI191" i="78"/>
  <c r="BJ191" i="78" s="1"/>
  <c r="BE192" i="78"/>
  <c r="BF192" i="78" s="1"/>
  <c r="BG192" i="78"/>
  <c r="BH192" i="78" s="1"/>
  <c r="BI192" i="78"/>
  <c r="BJ192" i="78" s="1"/>
  <c r="BE193" i="78"/>
  <c r="BF193" i="78" s="1"/>
  <c r="BG193" i="78"/>
  <c r="BH193" i="78" s="1"/>
  <c r="BI193" i="78"/>
  <c r="BJ193" i="78" s="1"/>
  <c r="BE194" i="78"/>
  <c r="BF194" i="78" s="1"/>
  <c r="BG194" i="78"/>
  <c r="BH194" i="78" s="1"/>
  <c r="BI194" i="78"/>
  <c r="BJ194" i="78" s="1"/>
  <c r="BE195" i="78"/>
  <c r="BF195" i="78" s="1"/>
  <c r="BG195" i="78"/>
  <c r="BH195" i="78" s="1"/>
  <c r="BI195" i="78"/>
  <c r="BJ195" i="78" s="1"/>
  <c r="BE196" i="78"/>
  <c r="BF196" i="78" s="1"/>
  <c r="BG196" i="78"/>
  <c r="BH196" i="78" s="1"/>
  <c r="BI196" i="78"/>
  <c r="BJ196" i="78" s="1"/>
  <c r="BE197" i="78"/>
  <c r="BF197" i="78" s="1"/>
  <c r="BG197" i="78"/>
  <c r="BH197" i="78" s="1"/>
  <c r="BI197" i="78"/>
  <c r="BJ197" i="78" s="1"/>
  <c r="BE198" i="78"/>
  <c r="BF198" i="78" s="1"/>
  <c r="BG198" i="78"/>
  <c r="BH198" i="78" s="1"/>
  <c r="BI198" i="78"/>
  <c r="BJ198" i="78" s="1"/>
  <c r="BE199" i="78"/>
  <c r="BF199" i="78" s="1"/>
  <c r="BG199" i="78"/>
  <c r="BH199" i="78" s="1"/>
  <c r="BI199" i="78"/>
  <c r="BJ199" i="78" s="1"/>
  <c r="BE200" i="78"/>
  <c r="BF200" i="78" s="1"/>
  <c r="BG200" i="78"/>
  <c r="BH200" i="78" s="1"/>
  <c r="BI200" i="78"/>
  <c r="BJ200" i="78" s="1"/>
  <c r="BE201" i="78"/>
  <c r="BF201" i="78" s="1"/>
  <c r="BG201" i="78"/>
  <c r="BH201" i="78" s="1"/>
  <c r="BI201" i="78"/>
  <c r="BJ201" i="78" s="1"/>
  <c r="BE202" i="78"/>
  <c r="BF202" i="78" s="1"/>
  <c r="BG202" i="78"/>
  <c r="BH202" i="78" s="1"/>
  <c r="BI202" i="78"/>
  <c r="BJ202" i="78" s="1"/>
  <c r="BE203" i="78"/>
  <c r="BF203" i="78" s="1"/>
  <c r="BG203" i="78"/>
  <c r="BH203" i="78" s="1"/>
  <c r="BI203" i="78"/>
  <c r="BJ203" i="78" s="1"/>
  <c r="BE204" i="78"/>
  <c r="BF204" i="78" s="1"/>
  <c r="BG204" i="78"/>
  <c r="BH204" i="78" s="1"/>
  <c r="BI204" i="78"/>
  <c r="BJ204" i="78" s="1"/>
  <c r="BE205" i="78"/>
  <c r="BF205" i="78" s="1"/>
  <c r="BG205" i="78"/>
  <c r="BH205" i="78" s="1"/>
  <c r="BI205" i="78"/>
  <c r="BJ205" i="78" s="1"/>
  <c r="BE206" i="78"/>
  <c r="BF206" i="78" s="1"/>
  <c r="BG206" i="78"/>
  <c r="BH206" i="78" s="1"/>
  <c r="BI206" i="78"/>
  <c r="BJ206" i="78" s="1"/>
  <c r="BE207" i="78"/>
  <c r="BF207" i="78" s="1"/>
  <c r="BG207" i="78"/>
  <c r="BH207" i="78" s="1"/>
  <c r="BI207" i="78"/>
  <c r="BJ207" i="78" s="1"/>
  <c r="BE208" i="78"/>
  <c r="BF208" i="78" s="1"/>
  <c r="BG208" i="78"/>
  <c r="BH208" i="78" s="1"/>
  <c r="BI208" i="78"/>
  <c r="BJ208" i="78" s="1"/>
  <c r="BE209" i="78"/>
  <c r="BF209" i="78" s="1"/>
  <c r="BG209" i="78"/>
  <c r="BH209" i="78" s="1"/>
  <c r="BI209" i="78"/>
  <c r="BJ209" i="78" s="1"/>
  <c r="BE210" i="78"/>
  <c r="BF210" i="78" s="1"/>
  <c r="BG210" i="78"/>
  <c r="BH210" i="78" s="1"/>
  <c r="BI210" i="78"/>
  <c r="BJ210" i="78" s="1"/>
  <c r="BE211" i="78"/>
  <c r="BF211" i="78" s="1"/>
  <c r="BG211" i="78"/>
  <c r="BH211" i="78" s="1"/>
  <c r="BI211" i="78"/>
  <c r="BJ211" i="78" s="1"/>
  <c r="BE212" i="78"/>
  <c r="BF212" i="78" s="1"/>
  <c r="BG212" i="78"/>
  <c r="BH212" i="78" s="1"/>
  <c r="BI212" i="78"/>
  <c r="BJ212" i="78" s="1"/>
  <c r="BE213" i="78"/>
  <c r="BF213" i="78" s="1"/>
  <c r="BG213" i="78"/>
  <c r="BH213" i="78" s="1"/>
  <c r="BI213" i="78"/>
  <c r="BJ213" i="78" s="1"/>
  <c r="BE214" i="78"/>
  <c r="BF214" i="78" s="1"/>
  <c r="BG214" i="78"/>
  <c r="BH214" i="78" s="1"/>
  <c r="BI214" i="78"/>
  <c r="BJ214" i="78" s="1"/>
  <c r="BE215" i="78"/>
  <c r="BF215" i="78" s="1"/>
  <c r="BG215" i="78"/>
  <c r="BH215" i="78" s="1"/>
  <c r="BI215" i="78"/>
  <c r="BJ215" i="78" s="1"/>
  <c r="BE216" i="78"/>
  <c r="BF216" i="78" s="1"/>
  <c r="BG216" i="78"/>
  <c r="BH216" i="78" s="1"/>
  <c r="BI216" i="78"/>
  <c r="BJ216" i="78" s="1"/>
  <c r="BE217" i="78"/>
  <c r="BF217" i="78" s="1"/>
  <c r="BG217" i="78"/>
  <c r="BH217" i="78" s="1"/>
  <c r="BI217" i="78"/>
  <c r="BJ217" i="78" s="1"/>
  <c r="BE218" i="78"/>
  <c r="BF218" i="78" s="1"/>
  <c r="BG218" i="78"/>
  <c r="BH218" i="78" s="1"/>
  <c r="BI218" i="78"/>
  <c r="BJ218" i="78" s="1"/>
  <c r="BE219" i="78"/>
  <c r="BF219" i="78" s="1"/>
  <c r="BG219" i="78"/>
  <c r="BH219" i="78" s="1"/>
  <c r="BI219" i="78"/>
  <c r="BJ219" i="78" s="1"/>
  <c r="BE220" i="78"/>
  <c r="BF220" i="78" s="1"/>
  <c r="BG220" i="78"/>
  <c r="BH220" i="78" s="1"/>
  <c r="BI220" i="78"/>
  <c r="BJ220" i="78" s="1"/>
  <c r="BE221" i="78"/>
  <c r="BF221" i="78" s="1"/>
  <c r="BG221" i="78"/>
  <c r="BH221" i="78" s="1"/>
  <c r="BI221" i="78"/>
  <c r="BJ221" i="78" s="1"/>
  <c r="BE222" i="78"/>
  <c r="BF222" i="78" s="1"/>
  <c r="BG222" i="78"/>
  <c r="BH222" i="78" s="1"/>
  <c r="BI222" i="78"/>
  <c r="BJ222" i="78" s="1"/>
  <c r="BE223" i="78"/>
  <c r="BF223" i="78" s="1"/>
  <c r="BG223" i="78"/>
  <c r="BH223" i="78" s="1"/>
  <c r="BI223" i="78"/>
  <c r="BJ223" i="78" s="1"/>
  <c r="BE224" i="78"/>
  <c r="BF224" i="78" s="1"/>
  <c r="BG224" i="78"/>
  <c r="BH224" i="78" s="1"/>
  <c r="BI224" i="78"/>
  <c r="BJ224" i="78" s="1"/>
  <c r="BE225" i="78"/>
  <c r="BF225" i="78" s="1"/>
  <c r="BG225" i="78"/>
  <c r="BH225" i="78" s="1"/>
  <c r="BI225" i="78"/>
  <c r="BJ225" i="78" s="1"/>
  <c r="BE226" i="78"/>
  <c r="BF226" i="78" s="1"/>
  <c r="BG226" i="78"/>
  <c r="BH226" i="78" s="1"/>
  <c r="BI226" i="78"/>
  <c r="BJ226" i="78" s="1"/>
  <c r="BE227" i="78"/>
  <c r="BF227" i="78" s="1"/>
  <c r="BG227" i="78"/>
  <c r="BH227" i="78" s="1"/>
  <c r="BI227" i="78"/>
  <c r="BJ227" i="78" s="1"/>
  <c r="BE228" i="78"/>
  <c r="BF228" i="78" s="1"/>
  <c r="BG228" i="78"/>
  <c r="BH228" i="78" s="1"/>
  <c r="BI228" i="78"/>
  <c r="BJ228" i="78" s="1"/>
  <c r="BE229" i="78"/>
  <c r="BF229" i="78" s="1"/>
  <c r="BG229" i="78"/>
  <c r="BH229" i="78" s="1"/>
  <c r="BI229" i="78"/>
  <c r="BJ229" i="78" s="1"/>
  <c r="BE230" i="78"/>
  <c r="BF230" i="78" s="1"/>
  <c r="BG230" i="78"/>
  <c r="BH230" i="78" s="1"/>
  <c r="BI230" i="78"/>
  <c r="BJ230" i="78" s="1"/>
  <c r="BE231" i="78"/>
  <c r="BF231" i="78" s="1"/>
  <c r="BG231" i="78"/>
  <c r="BH231" i="78" s="1"/>
  <c r="BI231" i="78"/>
  <c r="BJ231" i="78" s="1"/>
  <c r="BE232" i="78"/>
  <c r="BF232" i="78" s="1"/>
  <c r="BG232" i="78"/>
  <c r="BH232" i="78" s="1"/>
  <c r="BI232" i="78"/>
  <c r="BJ232" i="78" s="1"/>
  <c r="BE233" i="78"/>
  <c r="BF233" i="78" s="1"/>
  <c r="BG233" i="78"/>
  <c r="BH233" i="78" s="1"/>
  <c r="BI233" i="78"/>
  <c r="BJ233" i="78" s="1"/>
  <c r="BE234" i="78"/>
  <c r="BF234" i="78" s="1"/>
  <c r="BG234" i="78"/>
  <c r="BH234" i="78" s="1"/>
  <c r="BI234" i="78"/>
  <c r="BJ234" i="78" s="1"/>
  <c r="BE235" i="78"/>
  <c r="BF235" i="78" s="1"/>
  <c r="BG235" i="78"/>
  <c r="BH235" i="78" s="1"/>
  <c r="BI235" i="78"/>
  <c r="BJ235" i="78" s="1"/>
  <c r="BE236" i="78"/>
  <c r="BF236" i="78" s="1"/>
  <c r="BG236" i="78"/>
  <c r="BH236" i="78" s="1"/>
  <c r="BI236" i="78"/>
  <c r="BJ236" i="78" s="1"/>
  <c r="BE237" i="78"/>
  <c r="BF237" i="78" s="1"/>
  <c r="BG237" i="78"/>
  <c r="BH237" i="78" s="1"/>
  <c r="BI237" i="78"/>
  <c r="BJ237" i="78" s="1"/>
  <c r="BE238" i="78"/>
  <c r="BF238" i="78" s="1"/>
  <c r="BG238" i="78"/>
  <c r="BH238" i="78" s="1"/>
  <c r="BI238" i="78"/>
  <c r="BJ238" i="78" s="1"/>
  <c r="BE239" i="78"/>
  <c r="BF239" i="78" s="1"/>
  <c r="BG239" i="78"/>
  <c r="BH239" i="78" s="1"/>
  <c r="BI239" i="78"/>
  <c r="BJ239" i="78" s="1"/>
  <c r="BE240" i="78"/>
  <c r="BF240" i="78" s="1"/>
  <c r="BG240" i="78"/>
  <c r="BH240" i="78" s="1"/>
  <c r="BI240" i="78"/>
  <c r="BJ240" i="78" s="1"/>
  <c r="BE241" i="78"/>
  <c r="BF241" i="78" s="1"/>
  <c r="BG241" i="78"/>
  <c r="BH241" i="78" s="1"/>
  <c r="BI241" i="78"/>
  <c r="BJ241" i="78" s="1"/>
  <c r="BE242" i="78"/>
  <c r="BF242" i="78" s="1"/>
  <c r="BG242" i="78"/>
  <c r="BH242" i="78" s="1"/>
  <c r="BI242" i="78"/>
  <c r="BJ242" i="78" s="1"/>
  <c r="BE243" i="78"/>
  <c r="BF243" i="78" s="1"/>
  <c r="BG243" i="78"/>
  <c r="BH243" i="78" s="1"/>
  <c r="BI243" i="78"/>
  <c r="BJ243" i="78" s="1"/>
  <c r="BE244" i="78"/>
  <c r="BF244" i="78" s="1"/>
  <c r="BG244" i="78"/>
  <c r="BH244" i="78" s="1"/>
  <c r="BI244" i="78"/>
  <c r="BJ244" i="78" s="1"/>
  <c r="BE245" i="78"/>
  <c r="BF245" i="78" s="1"/>
  <c r="BG245" i="78"/>
  <c r="BH245" i="78" s="1"/>
  <c r="BI245" i="78"/>
  <c r="BJ245" i="78" s="1"/>
  <c r="BE246" i="78"/>
  <c r="BF246" i="78" s="1"/>
  <c r="BG246" i="78"/>
  <c r="BH246" i="78" s="1"/>
  <c r="BI246" i="78"/>
  <c r="BJ246" i="78" s="1"/>
  <c r="BE247" i="78"/>
  <c r="BF247" i="78" s="1"/>
  <c r="BG247" i="78"/>
  <c r="BH247" i="78" s="1"/>
  <c r="BI247" i="78"/>
  <c r="BJ247" i="78" s="1"/>
  <c r="BE248" i="78"/>
  <c r="BF248" i="78" s="1"/>
  <c r="BG248" i="78"/>
  <c r="BH248" i="78" s="1"/>
  <c r="BI248" i="78"/>
  <c r="BJ248" i="78" s="1"/>
  <c r="BE249" i="78"/>
  <c r="BF249" i="78" s="1"/>
  <c r="BG249" i="78"/>
  <c r="BH249" i="78" s="1"/>
  <c r="BI249" i="78"/>
  <c r="BJ249" i="78" s="1"/>
  <c r="BE250" i="78"/>
  <c r="BF250" i="78" s="1"/>
  <c r="BG250" i="78"/>
  <c r="BH250" i="78" s="1"/>
  <c r="BI250" i="78"/>
  <c r="BJ250" i="78" s="1"/>
  <c r="BE251" i="78"/>
  <c r="BF251" i="78" s="1"/>
  <c r="BG251" i="78"/>
  <c r="BH251" i="78" s="1"/>
  <c r="BI251" i="78"/>
  <c r="BJ251" i="78" s="1"/>
  <c r="BE252" i="78"/>
  <c r="BF252" i="78" s="1"/>
  <c r="BG252" i="78"/>
  <c r="BH252" i="78" s="1"/>
  <c r="BI252" i="78"/>
  <c r="BJ252" i="78" s="1"/>
  <c r="BE253" i="78"/>
  <c r="BF253" i="78" s="1"/>
  <c r="BG253" i="78"/>
  <c r="BH253" i="78" s="1"/>
  <c r="BI253" i="78"/>
  <c r="BJ253" i="78" s="1"/>
  <c r="BE254" i="78"/>
  <c r="BF254" i="78" s="1"/>
  <c r="BG254" i="78"/>
  <c r="BH254" i="78" s="1"/>
  <c r="BI254" i="78"/>
  <c r="BJ254" i="78" s="1"/>
  <c r="BE255" i="78"/>
  <c r="BF255" i="78" s="1"/>
  <c r="BG255" i="78"/>
  <c r="BH255" i="78" s="1"/>
  <c r="BI255" i="78"/>
  <c r="BJ255" i="78" s="1"/>
  <c r="BE256" i="78"/>
  <c r="BF256" i="78" s="1"/>
  <c r="BG256" i="78"/>
  <c r="BH256" i="78" s="1"/>
  <c r="BI256" i="78"/>
  <c r="BJ256" i="78" s="1"/>
  <c r="BE257" i="78"/>
  <c r="BF257" i="78" s="1"/>
  <c r="BG257" i="78"/>
  <c r="BH257" i="78" s="1"/>
  <c r="BI257" i="78"/>
  <c r="BJ257" i="78" s="1"/>
  <c r="BE258" i="78"/>
  <c r="BF258" i="78" s="1"/>
  <c r="BG258" i="78"/>
  <c r="BH258" i="78" s="1"/>
  <c r="BI258" i="78"/>
  <c r="BJ258" i="78" s="1"/>
  <c r="BE259" i="78"/>
  <c r="BF259" i="78" s="1"/>
  <c r="BG259" i="78"/>
  <c r="BH259" i="78" s="1"/>
  <c r="BI259" i="78"/>
  <c r="BJ259" i="78" s="1"/>
  <c r="BE260" i="78"/>
  <c r="BF260" i="78" s="1"/>
  <c r="BG260" i="78"/>
  <c r="BH260" i="78" s="1"/>
  <c r="BI260" i="78"/>
  <c r="BJ260" i="78" s="1"/>
  <c r="BE261" i="78"/>
  <c r="BF261" i="78" s="1"/>
  <c r="BG261" i="78"/>
  <c r="BH261" i="78" s="1"/>
  <c r="BI261" i="78"/>
  <c r="BJ261" i="78" s="1"/>
  <c r="BE262" i="78"/>
  <c r="BF262" i="78" s="1"/>
  <c r="BG262" i="78"/>
  <c r="BH262" i="78" s="1"/>
  <c r="BI262" i="78"/>
  <c r="BJ262" i="78" s="1"/>
  <c r="BE263" i="78"/>
  <c r="BF263" i="78" s="1"/>
  <c r="BG263" i="78"/>
  <c r="BH263" i="78" s="1"/>
  <c r="BI263" i="78"/>
  <c r="BJ263" i="78" s="1"/>
  <c r="BE264" i="78"/>
  <c r="BF264" i="78" s="1"/>
  <c r="BG264" i="78"/>
  <c r="BH264" i="78" s="1"/>
  <c r="BI264" i="78"/>
  <c r="BJ264" i="78" s="1"/>
  <c r="BE265" i="78"/>
  <c r="BF265" i="78" s="1"/>
  <c r="BG265" i="78"/>
  <c r="BH265" i="78" s="1"/>
  <c r="BI265" i="78"/>
  <c r="BJ265" i="78" s="1"/>
  <c r="BE266" i="78"/>
  <c r="BF266" i="78" s="1"/>
  <c r="BG266" i="78"/>
  <c r="BH266" i="78" s="1"/>
  <c r="BI266" i="78"/>
  <c r="BJ266" i="78" s="1"/>
  <c r="BE267" i="78"/>
  <c r="BF267" i="78" s="1"/>
  <c r="BG267" i="78"/>
  <c r="BH267" i="78" s="1"/>
  <c r="BI267" i="78"/>
  <c r="BJ267" i="78" s="1"/>
  <c r="BE268" i="78"/>
  <c r="BF268" i="78" s="1"/>
  <c r="BG268" i="78"/>
  <c r="BH268" i="78" s="1"/>
  <c r="BI268" i="78"/>
  <c r="BJ268" i="78" s="1"/>
  <c r="BE269" i="78"/>
  <c r="BF269" i="78" s="1"/>
  <c r="BG269" i="78"/>
  <c r="BH269" i="78" s="1"/>
  <c r="BI269" i="78"/>
  <c r="BJ269" i="78" s="1"/>
  <c r="BE270" i="78"/>
  <c r="BF270" i="78" s="1"/>
  <c r="BG270" i="78"/>
  <c r="BH270" i="78" s="1"/>
  <c r="BI270" i="78"/>
  <c r="BJ270" i="78" s="1"/>
  <c r="BE271" i="78"/>
  <c r="BF271" i="78" s="1"/>
  <c r="BG271" i="78"/>
  <c r="BH271" i="78" s="1"/>
  <c r="BI271" i="78"/>
  <c r="BJ271" i="78" s="1"/>
  <c r="BE272" i="78"/>
  <c r="BF272" i="78" s="1"/>
  <c r="BG272" i="78"/>
  <c r="BH272" i="78" s="1"/>
  <c r="BI272" i="78"/>
  <c r="BJ272" i="78" s="1"/>
  <c r="BE273" i="78"/>
  <c r="BF273" i="78" s="1"/>
  <c r="BG273" i="78"/>
  <c r="BH273" i="78" s="1"/>
  <c r="BI273" i="78"/>
  <c r="BJ273" i="78" s="1"/>
  <c r="BE274" i="78"/>
  <c r="BF274" i="78" s="1"/>
  <c r="BG274" i="78"/>
  <c r="BH274" i="78" s="1"/>
  <c r="BI274" i="78"/>
  <c r="BJ274" i="78" s="1"/>
  <c r="BE275" i="78"/>
  <c r="BF275" i="78" s="1"/>
  <c r="BG275" i="78"/>
  <c r="BH275" i="78" s="1"/>
  <c r="BI275" i="78"/>
  <c r="BJ275" i="78" s="1"/>
  <c r="BE276" i="78"/>
  <c r="BF276" i="78" s="1"/>
  <c r="BG276" i="78"/>
  <c r="BH276" i="78" s="1"/>
  <c r="BI276" i="78"/>
  <c r="BJ276" i="78" s="1"/>
  <c r="BE277" i="78"/>
  <c r="BF277" i="78" s="1"/>
  <c r="BG277" i="78"/>
  <c r="BH277" i="78" s="1"/>
  <c r="BI277" i="78"/>
  <c r="BJ277" i="78" s="1"/>
  <c r="BE278" i="78"/>
  <c r="BF278" i="78" s="1"/>
  <c r="BG278" i="78"/>
  <c r="BH278" i="78" s="1"/>
  <c r="BI278" i="78"/>
  <c r="BJ278" i="78" s="1"/>
  <c r="BE279" i="78"/>
  <c r="BF279" i="78" s="1"/>
  <c r="BG279" i="78"/>
  <c r="BH279" i="78" s="1"/>
  <c r="BI279" i="78"/>
  <c r="BJ279" i="78" s="1"/>
  <c r="BE280" i="78"/>
  <c r="BF280" i="78" s="1"/>
  <c r="BG280" i="78"/>
  <c r="BH280" i="78" s="1"/>
  <c r="BI280" i="78"/>
  <c r="BJ280" i="78" s="1"/>
  <c r="BE281" i="78"/>
  <c r="BF281" i="78" s="1"/>
  <c r="BG281" i="78"/>
  <c r="BH281" i="78" s="1"/>
  <c r="BI281" i="78"/>
  <c r="BJ281" i="78" s="1"/>
  <c r="BE282" i="78"/>
  <c r="BF282" i="78" s="1"/>
  <c r="BG282" i="78"/>
  <c r="BH282" i="78" s="1"/>
  <c r="BI282" i="78"/>
  <c r="BJ282" i="78" s="1"/>
  <c r="BE283" i="78"/>
  <c r="BF283" i="78" s="1"/>
  <c r="BG283" i="78"/>
  <c r="BH283" i="78" s="1"/>
  <c r="BI283" i="78"/>
  <c r="BJ283" i="78" s="1"/>
  <c r="BE284" i="78"/>
  <c r="BF284" i="78" s="1"/>
  <c r="BG284" i="78"/>
  <c r="BH284" i="78" s="1"/>
  <c r="BI284" i="78"/>
  <c r="BJ284" i="78" s="1"/>
  <c r="BE285" i="78"/>
  <c r="BF285" i="78" s="1"/>
  <c r="BG285" i="78"/>
  <c r="BH285" i="78" s="1"/>
  <c r="BI285" i="78"/>
  <c r="BJ285" i="78" s="1"/>
  <c r="BE286" i="78"/>
  <c r="BF286" i="78" s="1"/>
  <c r="BG286" i="78"/>
  <c r="BH286" i="78" s="1"/>
  <c r="BI286" i="78"/>
  <c r="BJ286" i="78" s="1"/>
  <c r="BE287" i="78"/>
  <c r="BF287" i="78" s="1"/>
  <c r="BG287" i="78"/>
  <c r="BH287" i="78" s="1"/>
  <c r="BI287" i="78"/>
  <c r="BJ287" i="78" s="1"/>
  <c r="BE288" i="78"/>
  <c r="BF288" i="78" s="1"/>
  <c r="BG288" i="78"/>
  <c r="BH288" i="78" s="1"/>
  <c r="BI288" i="78"/>
  <c r="BJ288" i="78" s="1"/>
  <c r="BE289" i="78"/>
  <c r="BF289" i="78" s="1"/>
  <c r="BG289" i="78"/>
  <c r="BH289" i="78" s="1"/>
  <c r="BI289" i="78"/>
  <c r="BJ289" i="78" s="1"/>
  <c r="BE290" i="78"/>
  <c r="BF290" i="78" s="1"/>
  <c r="BG290" i="78"/>
  <c r="BH290" i="78" s="1"/>
  <c r="BI290" i="78"/>
  <c r="BJ290" i="78" s="1"/>
  <c r="BE291" i="78"/>
  <c r="BF291" i="78" s="1"/>
  <c r="BG291" i="78"/>
  <c r="BH291" i="78" s="1"/>
  <c r="BI291" i="78"/>
  <c r="BJ291" i="78" s="1"/>
  <c r="BE292" i="78"/>
  <c r="BF292" i="78" s="1"/>
  <c r="BG292" i="78"/>
  <c r="BH292" i="78" s="1"/>
  <c r="BI292" i="78"/>
  <c r="BJ292" i="78" s="1"/>
  <c r="BE293" i="78"/>
  <c r="BF293" i="78" s="1"/>
  <c r="BG293" i="78"/>
  <c r="BH293" i="78" s="1"/>
  <c r="BI293" i="78"/>
  <c r="BJ293" i="78" s="1"/>
  <c r="BE294" i="78"/>
  <c r="BF294" i="78" s="1"/>
  <c r="BG294" i="78"/>
  <c r="BH294" i="78" s="1"/>
  <c r="BI294" i="78"/>
  <c r="BJ294" i="78" s="1"/>
  <c r="BE295" i="78"/>
  <c r="BF295" i="78" s="1"/>
  <c r="BG295" i="78"/>
  <c r="BH295" i="78" s="1"/>
  <c r="BI295" i="78"/>
  <c r="BJ295" i="78" s="1"/>
  <c r="BE296" i="78"/>
  <c r="BF296" i="78" s="1"/>
  <c r="BG296" i="78"/>
  <c r="BH296" i="78" s="1"/>
  <c r="BI296" i="78"/>
  <c r="BJ296" i="78" s="1"/>
  <c r="BE297" i="78"/>
  <c r="BF297" i="78" s="1"/>
  <c r="BG297" i="78"/>
  <c r="BH297" i="78" s="1"/>
  <c r="BI297" i="78"/>
  <c r="BJ297" i="78" s="1"/>
  <c r="BE298" i="78"/>
  <c r="BF298" i="78" s="1"/>
  <c r="BG298" i="78"/>
  <c r="BH298" i="78" s="1"/>
  <c r="BI298" i="78"/>
  <c r="BJ298" i="78" s="1"/>
  <c r="BE299" i="78"/>
  <c r="BF299" i="78" s="1"/>
  <c r="BG299" i="78"/>
  <c r="BH299" i="78" s="1"/>
  <c r="BI299" i="78"/>
  <c r="BJ299" i="78" s="1"/>
  <c r="BE300" i="78"/>
  <c r="BF300" i="78" s="1"/>
  <c r="BG300" i="78"/>
  <c r="BH300" i="78" s="1"/>
  <c r="BI300" i="78"/>
  <c r="BJ300" i="78" s="1"/>
  <c r="BE301" i="78"/>
  <c r="BF301" i="78" s="1"/>
  <c r="BG301" i="78"/>
  <c r="BH301" i="78" s="1"/>
  <c r="BI301" i="78"/>
  <c r="BJ301" i="78" s="1"/>
  <c r="BE302" i="78"/>
  <c r="BF302" i="78" s="1"/>
  <c r="BG302" i="78"/>
  <c r="BH302" i="78" s="1"/>
  <c r="BI302" i="78"/>
  <c r="BJ302" i="78" s="1"/>
  <c r="BE303" i="78"/>
  <c r="BF303" i="78" s="1"/>
  <c r="BG303" i="78"/>
  <c r="BH303" i="78" s="1"/>
  <c r="BI303" i="78"/>
  <c r="BJ303" i="78" s="1"/>
  <c r="BE304" i="78"/>
  <c r="BF304" i="78" s="1"/>
  <c r="BG304" i="78"/>
  <c r="BH304" i="78" s="1"/>
  <c r="BI304" i="78"/>
  <c r="BJ304" i="78" s="1"/>
  <c r="BE305" i="78"/>
  <c r="BF305" i="78" s="1"/>
  <c r="BG305" i="78"/>
  <c r="BH305" i="78" s="1"/>
  <c r="BI305" i="78"/>
  <c r="BJ305" i="78" s="1"/>
  <c r="BE306" i="78"/>
  <c r="BF306" i="78" s="1"/>
  <c r="BG306" i="78"/>
  <c r="BH306" i="78" s="1"/>
  <c r="BI306" i="78"/>
  <c r="BJ306" i="78" s="1"/>
  <c r="BE307" i="78"/>
  <c r="BF307" i="78" s="1"/>
  <c r="BG307" i="78"/>
  <c r="BH307" i="78" s="1"/>
  <c r="BI307" i="78"/>
  <c r="BJ307" i="78" s="1"/>
  <c r="BE308" i="78"/>
  <c r="BF308" i="78" s="1"/>
  <c r="BG308" i="78"/>
  <c r="BH308" i="78" s="1"/>
  <c r="BI308" i="78"/>
  <c r="BJ308" i="78" s="1"/>
  <c r="BE309" i="78"/>
  <c r="BF309" i="78" s="1"/>
  <c r="BG309" i="78"/>
  <c r="BH309" i="78" s="1"/>
  <c r="BI309" i="78"/>
  <c r="BJ309" i="78" s="1"/>
  <c r="BE310" i="78"/>
  <c r="BF310" i="78" s="1"/>
  <c r="BG310" i="78"/>
  <c r="BH310" i="78" s="1"/>
  <c r="BI310" i="78"/>
  <c r="BJ310" i="78" s="1"/>
  <c r="BE311" i="78"/>
  <c r="BF311" i="78" s="1"/>
  <c r="BG311" i="78"/>
  <c r="BH311" i="78" s="1"/>
  <c r="BI311" i="78"/>
  <c r="BJ311" i="78" s="1"/>
  <c r="BE312" i="78"/>
  <c r="BF312" i="78" s="1"/>
  <c r="BG312" i="78"/>
  <c r="BH312" i="78" s="1"/>
  <c r="BI312" i="78"/>
  <c r="BJ312" i="78" s="1"/>
  <c r="BE313" i="78"/>
  <c r="BF313" i="78" s="1"/>
  <c r="BG313" i="78"/>
  <c r="BH313" i="78" s="1"/>
  <c r="BI313" i="78"/>
  <c r="BJ313" i="78" s="1"/>
  <c r="BE314" i="78"/>
  <c r="BF314" i="78" s="1"/>
  <c r="BG314" i="78"/>
  <c r="BH314" i="78" s="1"/>
  <c r="BI314" i="78"/>
  <c r="BJ314" i="78" s="1"/>
  <c r="BE315" i="78"/>
  <c r="BF315" i="78" s="1"/>
  <c r="BG315" i="78"/>
  <c r="BH315" i="78" s="1"/>
  <c r="BI315" i="78"/>
  <c r="BJ315" i="78" s="1"/>
  <c r="BE316" i="78"/>
  <c r="BF316" i="78" s="1"/>
  <c r="BG316" i="78"/>
  <c r="BH316" i="78" s="1"/>
  <c r="BI316" i="78"/>
  <c r="BJ316" i="78" s="1"/>
  <c r="BI6" i="78"/>
  <c r="BJ6" i="78" s="1"/>
  <c r="BG6" i="78"/>
  <c r="BH6" i="78" s="1"/>
  <c r="BE6" i="78"/>
  <c r="BF6" i="78" s="1"/>
  <c r="AV7" i="78"/>
  <c r="AX7" i="78"/>
  <c r="AZ7" i="78"/>
  <c r="AV8" i="78"/>
  <c r="AX8" i="78"/>
  <c r="AZ8" i="78"/>
  <c r="AV9" i="78"/>
  <c r="AX9" i="78"/>
  <c r="AZ9" i="78"/>
  <c r="AV10" i="78"/>
  <c r="AX10" i="78"/>
  <c r="AZ10" i="78"/>
  <c r="AV11" i="78"/>
  <c r="AX11" i="78"/>
  <c r="AZ11" i="78"/>
  <c r="AV12" i="78"/>
  <c r="AX12" i="78"/>
  <c r="AZ12" i="78"/>
  <c r="AV13" i="78"/>
  <c r="AX13" i="78"/>
  <c r="AZ13" i="78"/>
  <c r="AV14" i="78"/>
  <c r="AX14" i="78"/>
  <c r="AZ14" i="78"/>
  <c r="AV15" i="78"/>
  <c r="AX15" i="78"/>
  <c r="AZ15" i="78"/>
  <c r="AV16" i="78"/>
  <c r="AX16" i="78"/>
  <c r="AZ16" i="78"/>
  <c r="AV17" i="78"/>
  <c r="AX17" i="78"/>
  <c r="AZ17" i="78"/>
  <c r="AV18" i="78"/>
  <c r="AX18" i="78"/>
  <c r="AZ18" i="78"/>
  <c r="AV19" i="78"/>
  <c r="AX19" i="78"/>
  <c r="AZ19" i="78"/>
  <c r="AV20" i="78"/>
  <c r="AX20" i="78"/>
  <c r="AZ20" i="78"/>
  <c r="AV21" i="78"/>
  <c r="AX21" i="78"/>
  <c r="AZ21" i="78"/>
  <c r="AV22" i="78"/>
  <c r="AX22" i="78"/>
  <c r="AZ22" i="78"/>
  <c r="AV23" i="78"/>
  <c r="AX23" i="78"/>
  <c r="AZ23" i="78"/>
  <c r="AV24" i="78"/>
  <c r="AX24" i="78"/>
  <c r="AZ24" i="78"/>
  <c r="AV25" i="78"/>
  <c r="AX25" i="78"/>
  <c r="AZ25" i="78"/>
  <c r="AV26" i="78"/>
  <c r="AX26" i="78"/>
  <c r="AZ26" i="78"/>
  <c r="AV27" i="78"/>
  <c r="AX27" i="78"/>
  <c r="AZ27" i="78"/>
  <c r="AV28" i="78"/>
  <c r="AX28" i="78"/>
  <c r="AZ28" i="78"/>
  <c r="AV29" i="78"/>
  <c r="AX29" i="78"/>
  <c r="AZ29" i="78"/>
  <c r="AV30" i="78"/>
  <c r="AX30" i="78"/>
  <c r="AZ30" i="78"/>
  <c r="AV31" i="78"/>
  <c r="AX31" i="78"/>
  <c r="AZ31" i="78"/>
  <c r="AV32" i="78"/>
  <c r="AX32" i="78"/>
  <c r="AZ32" i="78"/>
  <c r="AV33" i="78"/>
  <c r="AX33" i="78"/>
  <c r="AZ33" i="78"/>
  <c r="AV34" i="78"/>
  <c r="AX34" i="78"/>
  <c r="AZ34" i="78"/>
  <c r="AV35" i="78"/>
  <c r="AX35" i="78"/>
  <c r="AZ35" i="78"/>
  <c r="AV36" i="78"/>
  <c r="AX36" i="78"/>
  <c r="AZ36" i="78"/>
  <c r="AV37" i="78"/>
  <c r="AX37" i="78"/>
  <c r="AZ37" i="78"/>
  <c r="AV38" i="78"/>
  <c r="AX38" i="78"/>
  <c r="AZ38" i="78"/>
  <c r="AV39" i="78"/>
  <c r="AX39" i="78"/>
  <c r="AZ39" i="78"/>
  <c r="AV40" i="78"/>
  <c r="AX40" i="78"/>
  <c r="AZ40" i="78"/>
  <c r="AV41" i="78"/>
  <c r="AX41" i="78"/>
  <c r="AZ41" i="78"/>
  <c r="AV42" i="78"/>
  <c r="AX42" i="78"/>
  <c r="AZ42" i="78"/>
  <c r="AV43" i="78"/>
  <c r="AX43" i="78"/>
  <c r="AZ43" i="78"/>
  <c r="AV44" i="78"/>
  <c r="AX44" i="78"/>
  <c r="AZ44" i="78"/>
  <c r="AV45" i="78"/>
  <c r="AX45" i="78"/>
  <c r="AZ45" i="78"/>
  <c r="AV46" i="78"/>
  <c r="AX46" i="78"/>
  <c r="AZ46" i="78"/>
  <c r="AV47" i="78"/>
  <c r="AX47" i="78"/>
  <c r="AZ47" i="78"/>
  <c r="AV48" i="78"/>
  <c r="AX48" i="78"/>
  <c r="AZ48" i="78"/>
  <c r="AV49" i="78"/>
  <c r="AX49" i="78"/>
  <c r="AZ49" i="78"/>
  <c r="AV50" i="78"/>
  <c r="AX50" i="78"/>
  <c r="AZ50" i="78"/>
  <c r="AV51" i="78"/>
  <c r="AX51" i="78"/>
  <c r="AZ51" i="78"/>
  <c r="AV52" i="78"/>
  <c r="AX52" i="78"/>
  <c r="AZ52" i="78"/>
  <c r="AV53" i="78"/>
  <c r="AX53" i="78"/>
  <c r="AZ53" i="78"/>
  <c r="AV54" i="78"/>
  <c r="AX54" i="78"/>
  <c r="AZ54" i="78"/>
  <c r="AV55" i="78"/>
  <c r="AX55" i="78"/>
  <c r="AZ55" i="78"/>
  <c r="AV56" i="78"/>
  <c r="AX56" i="78"/>
  <c r="AZ56" i="78"/>
  <c r="AV57" i="78"/>
  <c r="AX57" i="78"/>
  <c r="AZ57" i="78"/>
  <c r="AV58" i="78"/>
  <c r="AX58" i="78"/>
  <c r="AZ58" i="78"/>
  <c r="AV59" i="78"/>
  <c r="AX59" i="78"/>
  <c r="AZ59" i="78"/>
  <c r="AV60" i="78"/>
  <c r="AX60" i="78"/>
  <c r="AZ60" i="78"/>
  <c r="AV61" i="78"/>
  <c r="AX61" i="78"/>
  <c r="AZ61" i="78"/>
  <c r="AV62" i="78"/>
  <c r="AX62" i="78"/>
  <c r="AZ62" i="78"/>
  <c r="AV63" i="78"/>
  <c r="AX63" i="78"/>
  <c r="AZ63" i="78"/>
  <c r="AV64" i="78"/>
  <c r="AX64" i="78"/>
  <c r="AZ64" i="78"/>
  <c r="AV65" i="78"/>
  <c r="AX65" i="78"/>
  <c r="AZ65" i="78"/>
  <c r="AV66" i="78"/>
  <c r="AX66" i="78"/>
  <c r="AZ66" i="78"/>
  <c r="AV67" i="78"/>
  <c r="AX67" i="78"/>
  <c r="AZ67" i="78"/>
  <c r="AV68" i="78"/>
  <c r="AX68" i="78"/>
  <c r="AZ68" i="78"/>
  <c r="AV69" i="78"/>
  <c r="AX69" i="78"/>
  <c r="AZ69" i="78"/>
  <c r="AV70" i="78"/>
  <c r="AX70" i="78"/>
  <c r="AZ70" i="78"/>
  <c r="AV71" i="78"/>
  <c r="AX71" i="78"/>
  <c r="AZ71" i="78"/>
  <c r="AV72" i="78"/>
  <c r="AX72" i="78"/>
  <c r="AZ72" i="78"/>
  <c r="AV73" i="78"/>
  <c r="AX73" i="78"/>
  <c r="AZ73" i="78"/>
  <c r="AV74" i="78"/>
  <c r="AX74" i="78"/>
  <c r="AZ74" i="78"/>
  <c r="AV75" i="78"/>
  <c r="AX75" i="78"/>
  <c r="AZ75" i="78"/>
  <c r="AV76" i="78"/>
  <c r="AX76" i="78"/>
  <c r="AZ76" i="78"/>
  <c r="AV77" i="78"/>
  <c r="AX77" i="78"/>
  <c r="AZ77" i="78"/>
  <c r="AV78" i="78"/>
  <c r="AX78" i="78"/>
  <c r="AZ78" i="78"/>
  <c r="AV79" i="78"/>
  <c r="AX79" i="78"/>
  <c r="AZ79" i="78"/>
  <c r="AV80" i="78"/>
  <c r="AX80" i="78"/>
  <c r="AZ80" i="78"/>
  <c r="AV81" i="78"/>
  <c r="AX81" i="78"/>
  <c r="AZ81" i="78"/>
  <c r="AV82" i="78"/>
  <c r="AX82" i="78"/>
  <c r="AZ82" i="78"/>
  <c r="AV83" i="78"/>
  <c r="AX83" i="78"/>
  <c r="AZ83" i="78"/>
  <c r="AV84" i="78"/>
  <c r="AX84" i="78"/>
  <c r="AZ84" i="78"/>
  <c r="AV85" i="78"/>
  <c r="AX85" i="78"/>
  <c r="AZ85" i="78"/>
  <c r="AV86" i="78"/>
  <c r="AX86" i="78"/>
  <c r="AZ86" i="78"/>
  <c r="AV87" i="78"/>
  <c r="AX87" i="78"/>
  <c r="AZ87" i="78"/>
  <c r="AV88" i="78"/>
  <c r="AX88" i="78"/>
  <c r="AZ88" i="78"/>
  <c r="AV89" i="78"/>
  <c r="AX89" i="78"/>
  <c r="AZ89" i="78"/>
  <c r="BA89" i="78" s="1"/>
  <c r="AV90" i="78"/>
  <c r="AX90" i="78"/>
  <c r="AZ90" i="78"/>
  <c r="AV91" i="78"/>
  <c r="AX91" i="78"/>
  <c r="AZ91" i="78"/>
  <c r="AV92" i="78"/>
  <c r="AX92" i="78"/>
  <c r="AZ92" i="78"/>
  <c r="AV93" i="78"/>
  <c r="AX93" i="78"/>
  <c r="AZ93" i="78"/>
  <c r="AV94" i="78"/>
  <c r="AX94" i="78"/>
  <c r="AZ94" i="78"/>
  <c r="AV95" i="78"/>
  <c r="AX95" i="78"/>
  <c r="AZ95" i="78"/>
  <c r="AV96" i="78"/>
  <c r="AX96" i="78"/>
  <c r="AZ96" i="78"/>
  <c r="AV97" i="78"/>
  <c r="AX97" i="78"/>
  <c r="AZ97" i="78"/>
  <c r="AV98" i="78"/>
  <c r="AX98" i="78"/>
  <c r="AZ98" i="78"/>
  <c r="AV99" i="78"/>
  <c r="AX99" i="78"/>
  <c r="AZ99" i="78"/>
  <c r="AV100" i="78"/>
  <c r="AX100" i="78"/>
  <c r="AZ100" i="78"/>
  <c r="AV101" i="78"/>
  <c r="AX101" i="78"/>
  <c r="AZ101" i="78"/>
  <c r="AV102" i="78"/>
  <c r="AX102" i="78"/>
  <c r="AZ102" i="78"/>
  <c r="AV103" i="78"/>
  <c r="AX103" i="78"/>
  <c r="AZ103" i="78"/>
  <c r="AV104" i="78"/>
  <c r="AX104" i="78"/>
  <c r="AZ104" i="78"/>
  <c r="AV105" i="78"/>
  <c r="AX105" i="78"/>
  <c r="AZ105" i="78"/>
  <c r="AV106" i="78"/>
  <c r="AX106" i="78"/>
  <c r="AZ106" i="78"/>
  <c r="AV107" i="78"/>
  <c r="AX107" i="78"/>
  <c r="AZ107" i="78"/>
  <c r="AV108" i="78"/>
  <c r="AX108" i="78"/>
  <c r="AZ108" i="78"/>
  <c r="AV109" i="78"/>
  <c r="AX109" i="78"/>
  <c r="AZ109" i="78"/>
  <c r="AV110" i="78"/>
  <c r="AX110" i="78"/>
  <c r="AZ110" i="78"/>
  <c r="AV111" i="78"/>
  <c r="AX111" i="78"/>
  <c r="AZ111" i="78"/>
  <c r="AV112" i="78"/>
  <c r="AX112" i="78"/>
  <c r="AZ112" i="78"/>
  <c r="AV113" i="78"/>
  <c r="AX113" i="78"/>
  <c r="AZ113" i="78"/>
  <c r="AV114" i="78"/>
  <c r="AX114" i="78"/>
  <c r="AZ114" i="78"/>
  <c r="AV115" i="78"/>
  <c r="AX115" i="78"/>
  <c r="AZ115" i="78"/>
  <c r="AV116" i="78"/>
  <c r="AX116" i="78"/>
  <c r="AZ116" i="78"/>
  <c r="AV117" i="78"/>
  <c r="AX117" i="78"/>
  <c r="AZ117" i="78"/>
  <c r="AV118" i="78"/>
  <c r="AX118" i="78"/>
  <c r="AZ118" i="78"/>
  <c r="AV119" i="78"/>
  <c r="AX119" i="78"/>
  <c r="AZ119" i="78"/>
  <c r="AV120" i="78"/>
  <c r="AX120" i="78"/>
  <c r="AZ120" i="78"/>
  <c r="AV121" i="78"/>
  <c r="AX121" i="78"/>
  <c r="AZ121" i="78"/>
  <c r="AV122" i="78"/>
  <c r="AX122" i="78"/>
  <c r="AZ122" i="78"/>
  <c r="AV123" i="78"/>
  <c r="AX123" i="78"/>
  <c r="AZ123" i="78"/>
  <c r="AV124" i="78"/>
  <c r="AW124" i="78" s="1"/>
  <c r="AX124" i="78"/>
  <c r="AZ124" i="78"/>
  <c r="AV125" i="78"/>
  <c r="AX125" i="78"/>
  <c r="AZ125" i="78"/>
  <c r="AV126" i="78"/>
  <c r="AX126" i="78"/>
  <c r="AZ126" i="78"/>
  <c r="AV127" i="78"/>
  <c r="AX127" i="78"/>
  <c r="AZ127" i="78"/>
  <c r="AV128" i="78"/>
  <c r="AX128" i="78"/>
  <c r="AZ128" i="78"/>
  <c r="AV129" i="78"/>
  <c r="AX129" i="78"/>
  <c r="AZ129" i="78"/>
  <c r="AV130" i="78"/>
  <c r="AX130" i="78"/>
  <c r="AZ130" i="78"/>
  <c r="AV131" i="78"/>
  <c r="AX131" i="78"/>
  <c r="AZ131" i="78"/>
  <c r="AV132" i="78"/>
  <c r="AX132" i="78"/>
  <c r="AZ132" i="78"/>
  <c r="AV133" i="78"/>
  <c r="AX133" i="78"/>
  <c r="AZ133" i="78"/>
  <c r="AV134" i="78"/>
  <c r="AX134" i="78"/>
  <c r="AZ134" i="78"/>
  <c r="AV135" i="78"/>
  <c r="AX135" i="78"/>
  <c r="AZ135" i="78"/>
  <c r="AV136" i="78"/>
  <c r="AX136" i="78"/>
  <c r="AZ136" i="78"/>
  <c r="AV137" i="78"/>
  <c r="AX137" i="78"/>
  <c r="AZ137" i="78"/>
  <c r="AV138" i="78"/>
  <c r="AX138" i="78"/>
  <c r="AZ138" i="78"/>
  <c r="AV139" i="78"/>
  <c r="AX139" i="78"/>
  <c r="AZ139" i="78"/>
  <c r="AV140" i="78"/>
  <c r="AX140" i="78"/>
  <c r="AZ140" i="78"/>
  <c r="AV141" i="78"/>
  <c r="AX141" i="78"/>
  <c r="AZ141" i="78"/>
  <c r="AV142" i="78"/>
  <c r="AX142" i="78"/>
  <c r="AZ142" i="78"/>
  <c r="AV143" i="78"/>
  <c r="AX143" i="78"/>
  <c r="AZ143" i="78"/>
  <c r="AV144" i="78"/>
  <c r="AX144" i="78"/>
  <c r="AZ144" i="78"/>
  <c r="AV145" i="78"/>
  <c r="AX145" i="78"/>
  <c r="AZ145" i="78"/>
  <c r="AV146" i="78"/>
  <c r="AX146" i="78"/>
  <c r="AZ146" i="78"/>
  <c r="AV147" i="78"/>
  <c r="AX147" i="78"/>
  <c r="AZ147" i="78"/>
  <c r="AV148" i="78"/>
  <c r="AX148" i="78"/>
  <c r="AZ148" i="78"/>
  <c r="AV149" i="78"/>
  <c r="AX149" i="78"/>
  <c r="AZ149" i="78"/>
  <c r="AV150" i="78"/>
  <c r="AX150" i="78"/>
  <c r="AZ150" i="78"/>
  <c r="AV151" i="78"/>
  <c r="AX151" i="78"/>
  <c r="AZ151" i="78"/>
  <c r="AV152" i="78"/>
  <c r="AX152" i="78"/>
  <c r="AZ152" i="78"/>
  <c r="AV153" i="78"/>
  <c r="AX153" i="78"/>
  <c r="AZ153" i="78"/>
  <c r="AV154" i="78"/>
  <c r="AX154" i="78"/>
  <c r="AZ154" i="78"/>
  <c r="AV155" i="78"/>
  <c r="AX155" i="78"/>
  <c r="AZ155" i="78"/>
  <c r="AV156" i="78"/>
  <c r="AX156" i="78"/>
  <c r="AZ156" i="78"/>
  <c r="AV157" i="78"/>
  <c r="AX157" i="78"/>
  <c r="AZ157" i="78"/>
  <c r="AV158" i="78"/>
  <c r="AX158" i="78"/>
  <c r="AZ158" i="78"/>
  <c r="AV159" i="78"/>
  <c r="AX159" i="78"/>
  <c r="AZ159" i="78"/>
  <c r="AV160" i="78"/>
  <c r="AX160" i="78"/>
  <c r="AZ160" i="78"/>
  <c r="AV161" i="78"/>
  <c r="AX161" i="78"/>
  <c r="AZ161" i="78"/>
  <c r="AV162" i="78"/>
  <c r="AX162" i="78"/>
  <c r="AZ162" i="78"/>
  <c r="AV163" i="78"/>
  <c r="AX163" i="78"/>
  <c r="AZ163" i="78"/>
  <c r="AV164" i="78"/>
  <c r="AX164" i="78"/>
  <c r="AZ164" i="78"/>
  <c r="AV165" i="78"/>
  <c r="AX165" i="78"/>
  <c r="AZ165" i="78"/>
  <c r="AV166" i="78"/>
  <c r="AX166" i="78"/>
  <c r="AZ166" i="78"/>
  <c r="AV167" i="78"/>
  <c r="AX167" i="78"/>
  <c r="AZ167" i="78"/>
  <c r="AV168" i="78"/>
  <c r="AX168" i="78"/>
  <c r="AZ168" i="78"/>
  <c r="AV169" i="78"/>
  <c r="AX169" i="78"/>
  <c r="AZ169" i="78"/>
  <c r="AV170" i="78"/>
  <c r="AX170" i="78"/>
  <c r="AZ170" i="78"/>
  <c r="AV171" i="78"/>
  <c r="AX171" i="78"/>
  <c r="AZ171" i="78"/>
  <c r="AV172" i="78"/>
  <c r="AX172" i="78"/>
  <c r="AZ172" i="78"/>
  <c r="AV173" i="78"/>
  <c r="AX173" i="78"/>
  <c r="AZ173" i="78"/>
  <c r="AV174" i="78"/>
  <c r="AX174" i="78"/>
  <c r="AZ174" i="78"/>
  <c r="AV175" i="78"/>
  <c r="AX175" i="78"/>
  <c r="AZ175" i="78"/>
  <c r="AV176" i="78"/>
  <c r="AX176" i="78"/>
  <c r="AZ176" i="78"/>
  <c r="AV177" i="78"/>
  <c r="AX177" i="78"/>
  <c r="AZ177" i="78"/>
  <c r="AV178" i="78"/>
  <c r="AX178" i="78"/>
  <c r="AZ178" i="78"/>
  <c r="AV179" i="78"/>
  <c r="AX179" i="78"/>
  <c r="AZ179" i="78"/>
  <c r="AV180" i="78"/>
  <c r="AX180" i="78"/>
  <c r="AZ180" i="78"/>
  <c r="AV181" i="78"/>
  <c r="AX181" i="78"/>
  <c r="AZ181" i="78"/>
  <c r="AV182" i="78"/>
  <c r="AX182" i="78"/>
  <c r="AZ182" i="78"/>
  <c r="AV183" i="78"/>
  <c r="AX183" i="78"/>
  <c r="AZ183" i="78"/>
  <c r="AV184" i="78"/>
  <c r="AX184" i="78"/>
  <c r="AZ184" i="78"/>
  <c r="AV185" i="78"/>
  <c r="AX185" i="78"/>
  <c r="AZ185" i="78"/>
  <c r="AV186" i="78"/>
  <c r="AX186" i="78"/>
  <c r="AZ186" i="78"/>
  <c r="AV187" i="78"/>
  <c r="AX187" i="78"/>
  <c r="AZ187" i="78"/>
  <c r="AV188" i="78"/>
  <c r="AX188" i="78"/>
  <c r="AZ188" i="78"/>
  <c r="AV189" i="78"/>
  <c r="AX189" i="78"/>
  <c r="AZ189" i="78"/>
  <c r="AV190" i="78"/>
  <c r="AX190" i="78"/>
  <c r="AZ190" i="78"/>
  <c r="AV191" i="78"/>
  <c r="AX191" i="78"/>
  <c r="AZ191" i="78"/>
  <c r="AV192" i="78"/>
  <c r="AX192" i="78"/>
  <c r="AZ192" i="78"/>
  <c r="AV193" i="78"/>
  <c r="AX193" i="78"/>
  <c r="AZ193" i="78"/>
  <c r="AV194" i="78"/>
  <c r="AX194" i="78"/>
  <c r="AZ194" i="78"/>
  <c r="AV195" i="78"/>
  <c r="AX195" i="78"/>
  <c r="AZ195" i="78"/>
  <c r="AV196" i="78"/>
  <c r="AX196" i="78"/>
  <c r="AZ196" i="78"/>
  <c r="AV197" i="78"/>
  <c r="AX197" i="78"/>
  <c r="AZ197" i="78"/>
  <c r="AV198" i="78"/>
  <c r="AX198" i="78"/>
  <c r="AZ198" i="78"/>
  <c r="AV199" i="78"/>
  <c r="AX199" i="78"/>
  <c r="AZ199" i="78"/>
  <c r="AV200" i="78"/>
  <c r="AX200" i="78"/>
  <c r="AZ200" i="78"/>
  <c r="AV201" i="78"/>
  <c r="AX201" i="78"/>
  <c r="AZ201" i="78"/>
  <c r="AV202" i="78"/>
  <c r="AX202" i="78"/>
  <c r="AZ202" i="78"/>
  <c r="AV203" i="78"/>
  <c r="AX203" i="78"/>
  <c r="AZ203" i="78"/>
  <c r="AV204" i="78"/>
  <c r="AX204" i="78"/>
  <c r="AZ204" i="78"/>
  <c r="AV205" i="78"/>
  <c r="AX205" i="78"/>
  <c r="AZ205" i="78"/>
  <c r="AV206" i="78"/>
  <c r="AX206" i="78"/>
  <c r="AZ206" i="78"/>
  <c r="AV207" i="78"/>
  <c r="AX207" i="78"/>
  <c r="AZ207" i="78"/>
  <c r="AV208" i="78"/>
  <c r="AX208" i="78"/>
  <c r="AZ208" i="78"/>
  <c r="AV209" i="78"/>
  <c r="AX209" i="78"/>
  <c r="AZ209" i="78"/>
  <c r="AV210" i="78"/>
  <c r="AX210" i="78"/>
  <c r="AZ210" i="78"/>
  <c r="AV211" i="78"/>
  <c r="AX211" i="78"/>
  <c r="AZ211" i="78"/>
  <c r="AV212" i="78"/>
  <c r="AX212" i="78"/>
  <c r="AZ212" i="78"/>
  <c r="AV213" i="78"/>
  <c r="AX213" i="78"/>
  <c r="AZ213" i="78"/>
  <c r="AV214" i="78"/>
  <c r="AX214" i="78"/>
  <c r="AZ214" i="78"/>
  <c r="AV215" i="78"/>
  <c r="AX215" i="78"/>
  <c r="AZ215" i="78"/>
  <c r="AV216" i="78"/>
  <c r="AX216" i="78"/>
  <c r="AZ216" i="78"/>
  <c r="AV217" i="78"/>
  <c r="AX217" i="78"/>
  <c r="AY217" i="78" s="1"/>
  <c r="AZ217" i="78"/>
  <c r="AV218" i="78"/>
  <c r="AX218" i="78"/>
  <c r="AZ218" i="78"/>
  <c r="AV219" i="78"/>
  <c r="AX219" i="78"/>
  <c r="AZ219" i="78"/>
  <c r="AV220" i="78"/>
  <c r="AX220" i="78"/>
  <c r="AZ220" i="78"/>
  <c r="AV221" i="78"/>
  <c r="AX221" i="78"/>
  <c r="AZ221" i="78"/>
  <c r="AV222" i="78"/>
  <c r="AX222" i="78"/>
  <c r="AZ222" i="78"/>
  <c r="AV223" i="78"/>
  <c r="AX223" i="78"/>
  <c r="AZ223" i="78"/>
  <c r="AV224" i="78"/>
  <c r="AX224" i="78"/>
  <c r="AZ224" i="78"/>
  <c r="AV225" i="78"/>
  <c r="AX225" i="78"/>
  <c r="AZ225" i="78"/>
  <c r="AV226" i="78"/>
  <c r="AX226" i="78"/>
  <c r="AZ226" i="78"/>
  <c r="AV227" i="78"/>
  <c r="AX227" i="78"/>
  <c r="AZ227" i="78"/>
  <c r="AV228" i="78"/>
  <c r="AX228" i="78"/>
  <c r="AZ228" i="78"/>
  <c r="AV229" i="78"/>
  <c r="AX229" i="78"/>
  <c r="AZ229" i="78"/>
  <c r="AV230" i="78"/>
  <c r="AX230" i="78"/>
  <c r="AZ230" i="78"/>
  <c r="AV231" i="78"/>
  <c r="AX231" i="78"/>
  <c r="AZ231" i="78"/>
  <c r="AV232" i="78"/>
  <c r="AX232" i="78"/>
  <c r="AZ232" i="78"/>
  <c r="AV233" i="78"/>
  <c r="AX233" i="78"/>
  <c r="AZ233" i="78"/>
  <c r="AV234" i="78"/>
  <c r="AX234" i="78"/>
  <c r="AZ234" i="78"/>
  <c r="AV235" i="78"/>
  <c r="AX235" i="78"/>
  <c r="AZ235" i="78"/>
  <c r="AV236" i="78"/>
  <c r="AX236" i="78"/>
  <c r="AZ236" i="78"/>
  <c r="AV237" i="78"/>
  <c r="AX237" i="78"/>
  <c r="AZ237" i="78"/>
  <c r="AV238" i="78"/>
  <c r="AX238" i="78"/>
  <c r="AZ238" i="78"/>
  <c r="AV239" i="78"/>
  <c r="AX239" i="78"/>
  <c r="AZ239" i="78"/>
  <c r="AV240" i="78"/>
  <c r="AX240" i="78"/>
  <c r="AZ240" i="78"/>
  <c r="AV241" i="78"/>
  <c r="AX241" i="78"/>
  <c r="AZ241" i="78"/>
  <c r="AV242" i="78"/>
  <c r="AX242" i="78"/>
  <c r="AZ242" i="78"/>
  <c r="AV243" i="78"/>
  <c r="AX243" i="78"/>
  <c r="AZ243" i="78"/>
  <c r="AV244" i="78"/>
  <c r="AX244" i="78"/>
  <c r="AZ244" i="78"/>
  <c r="AV245" i="78"/>
  <c r="AX245" i="78"/>
  <c r="AZ245" i="78"/>
  <c r="AV246" i="78"/>
  <c r="AX246" i="78"/>
  <c r="AZ246" i="78"/>
  <c r="AV247" i="78"/>
  <c r="AX247" i="78"/>
  <c r="AZ247" i="78"/>
  <c r="AV248" i="78"/>
  <c r="AX248" i="78"/>
  <c r="AZ248" i="78"/>
  <c r="AV249" i="78"/>
  <c r="AX249" i="78"/>
  <c r="AZ249" i="78"/>
  <c r="AV250" i="78"/>
  <c r="AX250" i="78"/>
  <c r="AZ250" i="78"/>
  <c r="AV251" i="78"/>
  <c r="AX251" i="78"/>
  <c r="AZ251" i="78"/>
  <c r="AV252" i="78"/>
  <c r="AX252" i="78"/>
  <c r="AZ252" i="78"/>
  <c r="AV253" i="78"/>
  <c r="AX253" i="78"/>
  <c r="AZ253" i="78"/>
  <c r="AV254" i="78"/>
  <c r="AX254" i="78"/>
  <c r="AZ254" i="78"/>
  <c r="AV255" i="78"/>
  <c r="AX255" i="78"/>
  <c r="AZ255" i="78"/>
  <c r="AV256" i="78"/>
  <c r="AX256" i="78"/>
  <c r="AZ256" i="78"/>
  <c r="AV257" i="78"/>
  <c r="AX257" i="78"/>
  <c r="AZ257" i="78"/>
  <c r="AV258" i="78"/>
  <c r="AX258" i="78"/>
  <c r="AZ258" i="78"/>
  <c r="AV259" i="78"/>
  <c r="AX259" i="78"/>
  <c r="AZ259" i="78"/>
  <c r="AV260" i="78"/>
  <c r="AX260" i="78"/>
  <c r="AZ260" i="78"/>
  <c r="AV261" i="78"/>
  <c r="AX261" i="78"/>
  <c r="AZ261" i="78"/>
  <c r="AV262" i="78"/>
  <c r="AX262" i="78"/>
  <c r="AZ262" i="78"/>
  <c r="AV263" i="78"/>
  <c r="AX263" i="78"/>
  <c r="AZ263" i="78"/>
  <c r="AV264" i="78"/>
  <c r="AX264" i="78"/>
  <c r="AZ264" i="78"/>
  <c r="AV265" i="78"/>
  <c r="AX265" i="78"/>
  <c r="AZ265" i="78"/>
  <c r="AV266" i="78"/>
  <c r="AX266" i="78"/>
  <c r="AZ266" i="78"/>
  <c r="AV267" i="78"/>
  <c r="AX267" i="78"/>
  <c r="AZ267" i="78"/>
  <c r="AV268" i="78"/>
  <c r="AX268" i="78"/>
  <c r="AZ268" i="78"/>
  <c r="AV269" i="78"/>
  <c r="AX269" i="78"/>
  <c r="AZ269" i="78"/>
  <c r="AV270" i="78"/>
  <c r="AX270" i="78"/>
  <c r="AZ270" i="78"/>
  <c r="AV271" i="78"/>
  <c r="AX271" i="78"/>
  <c r="AZ271" i="78"/>
  <c r="AV272" i="78"/>
  <c r="AX272" i="78"/>
  <c r="AZ272" i="78"/>
  <c r="AV273" i="78"/>
  <c r="AX273" i="78"/>
  <c r="AZ273" i="78"/>
  <c r="AV274" i="78"/>
  <c r="AX274" i="78"/>
  <c r="AZ274" i="78"/>
  <c r="AV275" i="78"/>
  <c r="AX275" i="78"/>
  <c r="AZ275" i="78"/>
  <c r="AV276" i="78"/>
  <c r="AX276" i="78"/>
  <c r="AZ276" i="78"/>
  <c r="AV277" i="78"/>
  <c r="AX277" i="78"/>
  <c r="AZ277" i="78"/>
  <c r="AV278" i="78"/>
  <c r="AX278" i="78"/>
  <c r="AZ278" i="78"/>
  <c r="AV279" i="78"/>
  <c r="AX279" i="78"/>
  <c r="AZ279" i="78"/>
  <c r="AV280" i="78"/>
  <c r="AX280" i="78"/>
  <c r="AZ280" i="78"/>
  <c r="AV281" i="78"/>
  <c r="AX281" i="78"/>
  <c r="AZ281" i="78"/>
  <c r="AV282" i="78"/>
  <c r="AX282" i="78"/>
  <c r="AZ282" i="78"/>
  <c r="AV283" i="78"/>
  <c r="AX283" i="78"/>
  <c r="AZ283" i="78"/>
  <c r="AV284" i="78"/>
  <c r="AX284" i="78"/>
  <c r="AZ284" i="78"/>
  <c r="AV285" i="78"/>
  <c r="AX285" i="78"/>
  <c r="AZ285" i="78"/>
  <c r="AV286" i="78"/>
  <c r="AX286" i="78"/>
  <c r="AZ286" i="78"/>
  <c r="AV287" i="78"/>
  <c r="AX287" i="78"/>
  <c r="AZ287" i="78"/>
  <c r="AV288" i="78"/>
  <c r="AX288" i="78"/>
  <c r="AZ288" i="78"/>
  <c r="AV289" i="78"/>
  <c r="AX289" i="78"/>
  <c r="AZ289" i="78"/>
  <c r="AV290" i="78"/>
  <c r="AX290" i="78"/>
  <c r="AZ290" i="78"/>
  <c r="AV291" i="78"/>
  <c r="AX291" i="78"/>
  <c r="AZ291" i="78"/>
  <c r="AV292" i="78"/>
  <c r="AX292" i="78"/>
  <c r="AZ292" i="78"/>
  <c r="AV293" i="78"/>
  <c r="AX293" i="78"/>
  <c r="AZ293" i="78"/>
  <c r="AV294" i="78"/>
  <c r="AX294" i="78"/>
  <c r="AZ294" i="78"/>
  <c r="AV295" i="78"/>
  <c r="AX295" i="78"/>
  <c r="AZ295" i="78"/>
  <c r="AV296" i="78"/>
  <c r="AX296" i="78"/>
  <c r="AZ296" i="78"/>
  <c r="AV297" i="78"/>
  <c r="AX297" i="78"/>
  <c r="AZ297" i="78"/>
  <c r="AV298" i="78"/>
  <c r="AX298" i="78"/>
  <c r="AZ298" i="78"/>
  <c r="AV299" i="78"/>
  <c r="AX299" i="78"/>
  <c r="AZ299" i="78"/>
  <c r="AV300" i="78"/>
  <c r="AX300" i="78"/>
  <c r="AZ300" i="78"/>
  <c r="AV301" i="78"/>
  <c r="AX301" i="78"/>
  <c r="AZ301" i="78"/>
  <c r="AV302" i="78"/>
  <c r="AX302" i="78"/>
  <c r="AZ302" i="78"/>
  <c r="AV303" i="78"/>
  <c r="AX303" i="78"/>
  <c r="AZ303" i="78"/>
  <c r="AV304" i="78"/>
  <c r="AX304" i="78"/>
  <c r="AZ304" i="78"/>
  <c r="AV305" i="78"/>
  <c r="AX305" i="78"/>
  <c r="AZ305" i="78"/>
  <c r="AV306" i="78"/>
  <c r="AX306" i="78"/>
  <c r="AZ306" i="78"/>
  <c r="AV307" i="78"/>
  <c r="AX307" i="78"/>
  <c r="AZ307" i="78"/>
  <c r="AV308" i="78"/>
  <c r="AX308" i="78"/>
  <c r="AZ308" i="78"/>
  <c r="AV309" i="78"/>
  <c r="AX309" i="78"/>
  <c r="AZ309" i="78"/>
  <c r="AV310" i="78"/>
  <c r="AX310" i="78"/>
  <c r="AZ310" i="78"/>
  <c r="AV311" i="78"/>
  <c r="AX311" i="78"/>
  <c r="AZ311" i="78"/>
  <c r="AV312" i="78"/>
  <c r="AX312" i="78"/>
  <c r="AZ312" i="78"/>
  <c r="AV313" i="78"/>
  <c r="AX313" i="78"/>
  <c r="AZ313" i="78"/>
  <c r="AV314" i="78"/>
  <c r="AX314" i="78"/>
  <c r="AZ314" i="78"/>
  <c r="AV315" i="78"/>
  <c r="AX315" i="78"/>
  <c r="AZ315" i="78"/>
  <c r="AV316" i="78"/>
  <c r="AX316" i="78"/>
  <c r="AZ316" i="78"/>
  <c r="AZ6" i="78"/>
  <c r="AX6" i="78"/>
  <c r="AV6" i="78"/>
  <c r="AM7" i="78"/>
  <c r="AN7" i="78" s="1"/>
  <c r="AO7" i="78"/>
  <c r="AP7" i="78" s="1"/>
  <c r="AQ7" i="78"/>
  <c r="AR7" i="78" s="1"/>
  <c r="AM8" i="78"/>
  <c r="AN8" i="78" s="1"/>
  <c r="AO8" i="78"/>
  <c r="AP8" i="78" s="1"/>
  <c r="AQ8" i="78"/>
  <c r="AR8" i="78" s="1"/>
  <c r="AM9" i="78"/>
  <c r="AN9" i="78" s="1"/>
  <c r="AO9" i="78"/>
  <c r="AP9" i="78" s="1"/>
  <c r="AQ9" i="78"/>
  <c r="AR9" i="78" s="1"/>
  <c r="AM10" i="78"/>
  <c r="AN10" i="78" s="1"/>
  <c r="AO10" i="78"/>
  <c r="AP10" i="78" s="1"/>
  <c r="AQ10" i="78"/>
  <c r="AR10" i="78" s="1"/>
  <c r="AM11" i="78"/>
  <c r="AN11" i="78" s="1"/>
  <c r="AO11" i="78"/>
  <c r="AP11" i="78" s="1"/>
  <c r="AQ11" i="78"/>
  <c r="AR11" i="78" s="1"/>
  <c r="AM12" i="78"/>
  <c r="AN12" i="78" s="1"/>
  <c r="AO12" i="78"/>
  <c r="AP12" i="78" s="1"/>
  <c r="AQ12" i="78"/>
  <c r="AR12" i="78" s="1"/>
  <c r="AM13" i="78"/>
  <c r="AN13" i="78" s="1"/>
  <c r="AO13" i="78"/>
  <c r="AP13" i="78" s="1"/>
  <c r="AQ13" i="78"/>
  <c r="AR13" i="78" s="1"/>
  <c r="AM14" i="78"/>
  <c r="AN14" i="78" s="1"/>
  <c r="AO14" i="78"/>
  <c r="AP14" i="78" s="1"/>
  <c r="AQ14" i="78"/>
  <c r="AR14" i="78" s="1"/>
  <c r="AM15" i="78"/>
  <c r="AN15" i="78" s="1"/>
  <c r="AO15" i="78"/>
  <c r="AP15" i="78" s="1"/>
  <c r="AQ15" i="78"/>
  <c r="AR15" i="78" s="1"/>
  <c r="AM16" i="78"/>
  <c r="AN16" i="78" s="1"/>
  <c r="AO16" i="78"/>
  <c r="AP16" i="78" s="1"/>
  <c r="AQ16" i="78"/>
  <c r="AR16" i="78" s="1"/>
  <c r="AM17" i="78"/>
  <c r="AN17" i="78" s="1"/>
  <c r="AO17" i="78"/>
  <c r="AP17" i="78" s="1"/>
  <c r="AQ17" i="78"/>
  <c r="AR17" i="78" s="1"/>
  <c r="AM18" i="78"/>
  <c r="AN18" i="78" s="1"/>
  <c r="AO18" i="78"/>
  <c r="AP18" i="78" s="1"/>
  <c r="AQ18" i="78"/>
  <c r="AR18" i="78" s="1"/>
  <c r="AM19" i="78"/>
  <c r="AN19" i="78" s="1"/>
  <c r="AO19" i="78"/>
  <c r="AP19" i="78" s="1"/>
  <c r="AQ19" i="78"/>
  <c r="AR19" i="78" s="1"/>
  <c r="AM20" i="78"/>
  <c r="AN20" i="78" s="1"/>
  <c r="AO20" i="78"/>
  <c r="AP20" i="78" s="1"/>
  <c r="AQ20" i="78"/>
  <c r="AR20" i="78" s="1"/>
  <c r="AM21" i="78"/>
  <c r="AN21" i="78" s="1"/>
  <c r="AO21" i="78"/>
  <c r="AP21" i="78" s="1"/>
  <c r="AQ21" i="78"/>
  <c r="AR21" i="78" s="1"/>
  <c r="AM22" i="78"/>
  <c r="AN22" i="78" s="1"/>
  <c r="AO22" i="78"/>
  <c r="AP22" i="78" s="1"/>
  <c r="AQ22" i="78"/>
  <c r="AR22" i="78" s="1"/>
  <c r="AM23" i="78"/>
  <c r="AN23" i="78" s="1"/>
  <c r="AO23" i="78"/>
  <c r="AP23" i="78" s="1"/>
  <c r="AQ23" i="78"/>
  <c r="AR23" i="78" s="1"/>
  <c r="AM24" i="78"/>
  <c r="AN24" i="78" s="1"/>
  <c r="AO24" i="78"/>
  <c r="AP24" i="78" s="1"/>
  <c r="AQ24" i="78"/>
  <c r="AR24" i="78" s="1"/>
  <c r="AM25" i="78"/>
  <c r="AN25" i="78" s="1"/>
  <c r="AO25" i="78"/>
  <c r="AP25" i="78" s="1"/>
  <c r="AQ25" i="78"/>
  <c r="AR25" i="78" s="1"/>
  <c r="AM26" i="78"/>
  <c r="AN26" i="78" s="1"/>
  <c r="AO26" i="78"/>
  <c r="AP26" i="78" s="1"/>
  <c r="AQ26" i="78"/>
  <c r="AR26" i="78" s="1"/>
  <c r="AM27" i="78"/>
  <c r="AN27" i="78" s="1"/>
  <c r="AO27" i="78"/>
  <c r="AP27" i="78" s="1"/>
  <c r="AQ27" i="78"/>
  <c r="AR27" i="78" s="1"/>
  <c r="AM28" i="78"/>
  <c r="AN28" i="78" s="1"/>
  <c r="AO28" i="78"/>
  <c r="AP28" i="78" s="1"/>
  <c r="AQ28" i="78"/>
  <c r="AR28" i="78" s="1"/>
  <c r="AM29" i="78"/>
  <c r="AN29" i="78" s="1"/>
  <c r="AO29" i="78"/>
  <c r="AP29" i="78" s="1"/>
  <c r="AQ29" i="78"/>
  <c r="AR29" i="78" s="1"/>
  <c r="AM30" i="78"/>
  <c r="AN30" i="78" s="1"/>
  <c r="AO30" i="78"/>
  <c r="AP30" i="78" s="1"/>
  <c r="AQ30" i="78"/>
  <c r="AR30" i="78" s="1"/>
  <c r="AM31" i="78"/>
  <c r="AN31" i="78" s="1"/>
  <c r="AO31" i="78"/>
  <c r="AP31" i="78" s="1"/>
  <c r="AQ31" i="78"/>
  <c r="AR31" i="78" s="1"/>
  <c r="AM32" i="78"/>
  <c r="AN32" i="78" s="1"/>
  <c r="AO32" i="78"/>
  <c r="AP32" i="78" s="1"/>
  <c r="AQ32" i="78"/>
  <c r="AR32" i="78" s="1"/>
  <c r="AM33" i="78"/>
  <c r="AN33" i="78" s="1"/>
  <c r="AO33" i="78"/>
  <c r="AP33" i="78" s="1"/>
  <c r="AQ33" i="78"/>
  <c r="AR33" i="78" s="1"/>
  <c r="AM34" i="78"/>
  <c r="AN34" i="78" s="1"/>
  <c r="AO34" i="78"/>
  <c r="AP34" i="78" s="1"/>
  <c r="AQ34" i="78"/>
  <c r="AR34" i="78" s="1"/>
  <c r="AM35" i="78"/>
  <c r="AN35" i="78" s="1"/>
  <c r="AO35" i="78"/>
  <c r="AP35" i="78" s="1"/>
  <c r="AQ35" i="78"/>
  <c r="AR35" i="78" s="1"/>
  <c r="AM36" i="78"/>
  <c r="AN36" i="78" s="1"/>
  <c r="AO36" i="78"/>
  <c r="AP36" i="78" s="1"/>
  <c r="AQ36" i="78"/>
  <c r="AR36" i="78" s="1"/>
  <c r="AM37" i="78"/>
  <c r="AN37" i="78" s="1"/>
  <c r="AO37" i="78"/>
  <c r="AP37" i="78" s="1"/>
  <c r="AQ37" i="78"/>
  <c r="AR37" i="78" s="1"/>
  <c r="AM38" i="78"/>
  <c r="AN38" i="78" s="1"/>
  <c r="AO38" i="78"/>
  <c r="AP38" i="78" s="1"/>
  <c r="AQ38" i="78"/>
  <c r="AR38" i="78" s="1"/>
  <c r="AM39" i="78"/>
  <c r="AN39" i="78" s="1"/>
  <c r="AO39" i="78"/>
  <c r="AP39" i="78" s="1"/>
  <c r="AQ39" i="78"/>
  <c r="AR39" i="78" s="1"/>
  <c r="AM40" i="78"/>
  <c r="AN40" i="78" s="1"/>
  <c r="AO40" i="78"/>
  <c r="AP40" i="78" s="1"/>
  <c r="AQ40" i="78"/>
  <c r="AR40" i="78" s="1"/>
  <c r="AM41" i="78"/>
  <c r="AN41" i="78" s="1"/>
  <c r="AO41" i="78"/>
  <c r="AP41" i="78" s="1"/>
  <c r="AQ41" i="78"/>
  <c r="AR41" i="78" s="1"/>
  <c r="AM42" i="78"/>
  <c r="AN42" i="78" s="1"/>
  <c r="AO42" i="78"/>
  <c r="AP42" i="78" s="1"/>
  <c r="AQ42" i="78"/>
  <c r="AR42" i="78" s="1"/>
  <c r="AM43" i="78"/>
  <c r="AN43" i="78" s="1"/>
  <c r="AO43" i="78"/>
  <c r="AP43" i="78" s="1"/>
  <c r="AQ43" i="78"/>
  <c r="AR43" i="78" s="1"/>
  <c r="AM44" i="78"/>
  <c r="AN44" i="78" s="1"/>
  <c r="AO44" i="78"/>
  <c r="AP44" i="78" s="1"/>
  <c r="AQ44" i="78"/>
  <c r="AR44" i="78" s="1"/>
  <c r="AM45" i="78"/>
  <c r="AN45" i="78" s="1"/>
  <c r="AO45" i="78"/>
  <c r="AP45" i="78" s="1"/>
  <c r="AQ45" i="78"/>
  <c r="AR45" i="78" s="1"/>
  <c r="AM46" i="78"/>
  <c r="AN46" i="78" s="1"/>
  <c r="AO46" i="78"/>
  <c r="AP46" i="78" s="1"/>
  <c r="AQ46" i="78"/>
  <c r="AR46" i="78" s="1"/>
  <c r="AM47" i="78"/>
  <c r="AN47" i="78" s="1"/>
  <c r="AO47" i="78"/>
  <c r="AP47" i="78" s="1"/>
  <c r="AQ47" i="78"/>
  <c r="AR47" i="78" s="1"/>
  <c r="AM48" i="78"/>
  <c r="AN48" i="78" s="1"/>
  <c r="AO48" i="78"/>
  <c r="AP48" i="78" s="1"/>
  <c r="AQ48" i="78"/>
  <c r="AR48" i="78" s="1"/>
  <c r="AM49" i="78"/>
  <c r="AN49" i="78" s="1"/>
  <c r="AO49" i="78"/>
  <c r="AP49" i="78" s="1"/>
  <c r="AQ49" i="78"/>
  <c r="AR49" i="78" s="1"/>
  <c r="AM50" i="78"/>
  <c r="AN50" i="78" s="1"/>
  <c r="AO50" i="78"/>
  <c r="AP50" i="78" s="1"/>
  <c r="AQ50" i="78"/>
  <c r="AR50" i="78" s="1"/>
  <c r="AM51" i="78"/>
  <c r="AN51" i="78" s="1"/>
  <c r="AO51" i="78"/>
  <c r="AP51" i="78" s="1"/>
  <c r="AQ51" i="78"/>
  <c r="AR51" i="78" s="1"/>
  <c r="AM52" i="78"/>
  <c r="AN52" i="78" s="1"/>
  <c r="AO52" i="78"/>
  <c r="AP52" i="78" s="1"/>
  <c r="AQ52" i="78"/>
  <c r="AR52" i="78" s="1"/>
  <c r="AM53" i="78"/>
  <c r="AN53" i="78" s="1"/>
  <c r="AO53" i="78"/>
  <c r="AP53" i="78" s="1"/>
  <c r="AQ53" i="78"/>
  <c r="AR53" i="78" s="1"/>
  <c r="AM54" i="78"/>
  <c r="AN54" i="78" s="1"/>
  <c r="AO54" i="78"/>
  <c r="AP54" i="78" s="1"/>
  <c r="AQ54" i="78"/>
  <c r="AR54" i="78" s="1"/>
  <c r="AM55" i="78"/>
  <c r="AN55" i="78" s="1"/>
  <c r="AO55" i="78"/>
  <c r="AP55" i="78" s="1"/>
  <c r="AQ55" i="78"/>
  <c r="AR55" i="78" s="1"/>
  <c r="AM56" i="78"/>
  <c r="AN56" i="78" s="1"/>
  <c r="AO56" i="78"/>
  <c r="AP56" i="78" s="1"/>
  <c r="AQ56" i="78"/>
  <c r="AR56" i="78" s="1"/>
  <c r="AM57" i="78"/>
  <c r="AN57" i="78" s="1"/>
  <c r="AO57" i="78"/>
  <c r="AP57" i="78" s="1"/>
  <c r="AQ57" i="78"/>
  <c r="AR57" i="78" s="1"/>
  <c r="AM58" i="78"/>
  <c r="AN58" i="78" s="1"/>
  <c r="AO58" i="78"/>
  <c r="AP58" i="78" s="1"/>
  <c r="AQ58" i="78"/>
  <c r="AR58" i="78" s="1"/>
  <c r="AM59" i="78"/>
  <c r="AN59" i="78" s="1"/>
  <c r="AO59" i="78"/>
  <c r="AP59" i="78" s="1"/>
  <c r="AQ59" i="78"/>
  <c r="AR59" i="78" s="1"/>
  <c r="AM60" i="78"/>
  <c r="AN60" i="78" s="1"/>
  <c r="AO60" i="78"/>
  <c r="AP60" i="78" s="1"/>
  <c r="AQ60" i="78"/>
  <c r="AR60" i="78" s="1"/>
  <c r="AM61" i="78"/>
  <c r="AN61" i="78" s="1"/>
  <c r="AO61" i="78"/>
  <c r="AP61" i="78" s="1"/>
  <c r="AQ61" i="78"/>
  <c r="AR61" i="78" s="1"/>
  <c r="AM62" i="78"/>
  <c r="AN62" i="78" s="1"/>
  <c r="AO62" i="78"/>
  <c r="AP62" i="78" s="1"/>
  <c r="AQ62" i="78"/>
  <c r="AR62" i="78" s="1"/>
  <c r="AM63" i="78"/>
  <c r="AN63" i="78" s="1"/>
  <c r="AO63" i="78"/>
  <c r="AP63" i="78" s="1"/>
  <c r="AQ63" i="78"/>
  <c r="AR63" i="78" s="1"/>
  <c r="AM64" i="78"/>
  <c r="AN64" i="78" s="1"/>
  <c r="AO64" i="78"/>
  <c r="AP64" i="78" s="1"/>
  <c r="AQ64" i="78"/>
  <c r="AR64" i="78" s="1"/>
  <c r="AM65" i="78"/>
  <c r="AN65" i="78" s="1"/>
  <c r="AO65" i="78"/>
  <c r="AP65" i="78" s="1"/>
  <c r="AQ65" i="78"/>
  <c r="AR65" i="78" s="1"/>
  <c r="AM66" i="78"/>
  <c r="AN66" i="78" s="1"/>
  <c r="AO66" i="78"/>
  <c r="AP66" i="78" s="1"/>
  <c r="AQ66" i="78"/>
  <c r="AR66" i="78" s="1"/>
  <c r="AM67" i="78"/>
  <c r="AN67" i="78" s="1"/>
  <c r="AO67" i="78"/>
  <c r="AP67" i="78" s="1"/>
  <c r="AQ67" i="78"/>
  <c r="AR67" i="78" s="1"/>
  <c r="AM68" i="78"/>
  <c r="AN68" i="78" s="1"/>
  <c r="AO68" i="78"/>
  <c r="AP68" i="78" s="1"/>
  <c r="AQ68" i="78"/>
  <c r="AR68" i="78" s="1"/>
  <c r="AM69" i="78"/>
  <c r="AN69" i="78" s="1"/>
  <c r="AO69" i="78"/>
  <c r="AP69" i="78" s="1"/>
  <c r="AQ69" i="78"/>
  <c r="AR69" i="78" s="1"/>
  <c r="AM70" i="78"/>
  <c r="AN70" i="78" s="1"/>
  <c r="AO70" i="78"/>
  <c r="AP70" i="78" s="1"/>
  <c r="AQ70" i="78"/>
  <c r="AR70" i="78" s="1"/>
  <c r="AM71" i="78"/>
  <c r="AN71" i="78" s="1"/>
  <c r="AO71" i="78"/>
  <c r="AP71" i="78" s="1"/>
  <c r="AQ71" i="78"/>
  <c r="AR71" i="78" s="1"/>
  <c r="AM72" i="78"/>
  <c r="AN72" i="78" s="1"/>
  <c r="AO72" i="78"/>
  <c r="AP72" i="78" s="1"/>
  <c r="AQ72" i="78"/>
  <c r="AR72" i="78" s="1"/>
  <c r="AM73" i="78"/>
  <c r="AN73" i="78" s="1"/>
  <c r="AO73" i="78"/>
  <c r="AP73" i="78" s="1"/>
  <c r="AQ73" i="78"/>
  <c r="AR73" i="78" s="1"/>
  <c r="AM74" i="78"/>
  <c r="AN74" i="78" s="1"/>
  <c r="AO74" i="78"/>
  <c r="AP74" i="78" s="1"/>
  <c r="AQ74" i="78"/>
  <c r="AR74" i="78" s="1"/>
  <c r="AM75" i="78"/>
  <c r="AN75" i="78" s="1"/>
  <c r="AO75" i="78"/>
  <c r="AP75" i="78" s="1"/>
  <c r="AQ75" i="78"/>
  <c r="AR75" i="78" s="1"/>
  <c r="AM76" i="78"/>
  <c r="AN76" i="78" s="1"/>
  <c r="AO76" i="78"/>
  <c r="AP76" i="78" s="1"/>
  <c r="AQ76" i="78"/>
  <c r="AR76" i="78" s="1"/>
  <c r="AM77" i="78"/>
  <c r="AN77" i="78" s="1"/>
  <c r="AO77" i="78"/>
  <c r="AP77" i="78" s="1"/>
  <c r="AQ77" i="78"/>
  <c r="AR77" i="78" s="1"/>
  <c r="AM78" i="78"/>
  <c r="AN78" i="78" s="1"/>
  <c r="AO78" i="78"/>
  <c r="AP78" i="78" s="1"/>
  <c r="AQ78" i="78"/>
  <c r="AR78" i="78" s="1"/>
  <c r="AM79" i="78"/>
  <c r="AN79" i="78" s="1"/>
  <c r="AO79" i="78"/>
  <c r="AP79" i="78" s="1"/>
  <c r="AQ79" i="78"/>
  <c r="AR79" i="78" s="1"/>
  <c r="AM80" i="78"/>
  <c r="AN80" i="78" s="1"/>
  <c r="AO80" i="78"/>
  <c r="AP80" i="78" s="1"/>
  <c r="AQ80" i="78"/>
  <c r="AR80" i="78" s="1"/>
  <c r="AM81" i="78"/>
  <c r="AN81" i="78" s="1"/>
  <c r="AO81" i="78"/>
  <c r="AP81" i="78" s="1"/>
  <c r="AQ81" i="78"/>
  <c r="AR81" i="78" s="1"/>
  <c r="AM82" i="78"/>
  <c r="AN82" i="78" s="1"/>
  <c r="AO82" i="78"/>
  <c r="AP82" i="78" s="1"/>
  <c r="AQ82" i="78"/>
  <c r="AR82" i="78" s="1"/>
  <c r="AM83" i="78"/>
  <c r="AN83" i="78" s="1"/>
  <c r="AO83" i="78"/>
  <c r="AP83" i="78" s="1"/>
  <c r="AQ83" i="78"/>
  <c r="AR83" i="78" s="1"/>
  <c r="AM84" i="78"/>
  <c r="AN84" i="78" s="1"/>
  <c r="AO84" i="78"/>
  <c r="AP84" i="78" s="1"/>
  <c r="AQ84" i="78"/>
  <c r="AR84" i="78" s="1"/>
  <c r="AM85" i="78"/>
  <c r="AN85" i="78" s="1"/>
  <c r="AO85" i="78"/>
  <c r="AP85" i="78" s="1"/>
  <c r="AQ85" i="78"/>
  <c r="AR85" i="78" s="1"/>
  <c r="AM86" i="78"/>
  <c r="AN86" i="78" s="1"/>
  <c r="AO86" i="78"/>
  <c r="AP86" i="78" s="1"/>
  <c r="AQ86" i="78"/>
  <c r="AR86" i="78" s="1"/>
  <c r="AM87" i="78"/>
  <c r="AN87" i="78" s="1"/>
  <c r="AO87" i="78"/>
  <c r="AP87" i="78" s="1"/>
  <c r="AQ87" i="78"/>
  <c r="AR87" i="78" s="1"/>
  <c r="AM88" i="78"/>
  <c r="AN88" i="78" s="1"/>
  <c r="AO88" i="78"/>
  <c r="AP88" i="78" s="1"/>
  <c r="AQ88" i="78"/>
  <c r="AR88" i="78" s="1"/>
  <c r="AM89" i="78"/>
  <c r="AN89" i="78" s="1"/>
  <c r="AO89" i="78"/>
  <c r="AP89" i="78" s="1"/>
  <c r="AQ89" i="78"/>
  <c r="AR89" i="78" s="1"/>
  <c r="AM90" i="78"/>
  <c r="AN90" i="78" s="1"/>
  <c r="AO90" i="78"/>
  <c r="AP90" i="78" s="1"/>
  <c r="AQ90" i="78"/>
  <c r="AR90" i="78" s="1"/>
  <c r="AM91" i="78"/>
  <c r="AN91" i="78" s="1"/>
  <c r="AO91" i="78"/>
  <c r="AP91" i="78" s="1"/>
  <c r="AQ91" i="78"/>
  <c r="AR91" i="78" s="1"/>
  <c r="AM92" i="78"/>
  <c r="AN92" i="78" s="1"/>
  <c r="AO92" i="78"/>
  <c r="AP92" i="78" s="1"/>
  <c r="AQ92" i="78"/>
  <c r="AR92" i="78" s="1"/>
  <c r="AM93" i="78"/>
  <c r="AN93" i="78" s="1"/>
  <c r="AO93" i="78"/>
  <c r="AP93" i="78" s="1"/>
  <c r="AQ93" i="78"/>
  <c r="AR93" i="78" s="1"/>
  <c r="AM94" i="78"/>
  <c r="AN94" i="78" s="1"/>
  <c r="AO94" i="78"/>
  <c r="AP94" i="78" s="1"/>
  <c r="AQ94" i="78"/>
  <c r="AR94" i="78" s="1"/>
  <c r="AM95" i="78"/>
  <c r="AN95" i="78" s="1"/>
  <c r="AO95" i="78"/>
  <c r="AP95" i="78" s="1"/>
  <c r="AQ95" i="78"/>
  <c r="AR95" i="78" s="1"/>
  <c r="AM96" i="78"/>
  <c r="AN96" i="78" s="1"/>
  <c r="AO96" i="78"/>
  <c r="AP96" i="78" s="1"/>
  <c r="AQ96" i="78"/>
  <c r="AR96" i="78" s="1"/>
  <c r="AM97" i="78"/>
  <c r="AN97" i="78" s="1"/>
  <c r="AO97" i="78"/>
  <c r="AP97" i="78" s="1"/>
  <c r="AQ97" i="78"/>
  <c r="AR97" i="78" s="1"/>
  <c r="AM98" i="78"/>
  <c r="AN98" i="78" s="1"/>
  <c r="AO98" i="78"/>
  <c r="AP98" i="78" s="1"/>
  <c r="AQ98" i="78"/>
  <c r="AR98" i="78" s="1"/>
  <c r="AM99" i="78"/>
  <c r="AN99" i="78" s="1"/>
  <c r="AO99" i="78"/>
  <c r="AP99" i="78" s="1"/>
  <c r="AQ99" i="78"/>
  <c r="AR99" i="78" s="1"/>
  <c r="AM100" i="78"/>
  <c r="AN100" i="78" s="1"/>
  <c r="AO100" i="78"/>
  <c r="AP100" i="78" s="1"/>
  <c r="AQ100" i="78"/>
  <c r="AR100" i="78" s="1"/>
  <c r="AM101" i="78"/>
  <c r="AN101" i="78" s="1"/>
  <c r="AO101" i="78"/>
  <c r="AP101" i="78" s="1"/>
  <c r="AQ101" i="78"/>
  <c r="AR101" i="78" s="1"/>
  <c r="AM102" i="78"/>
  <c r="AN102" i="78" s="1"/>
  <c r="AO102" i="78"/>
  <c r="AP102" i="78" s="1"/>
  <c r="AQ102" i="78"/>
  <c r="AR102" i="78" s="1"/>
  <c r="AM103" i="78"/>
  <c r="AN103" i="78" s="1"/>
  <c r="AO103" i="78"/>
  <c r="AP103" i="78" s="1"/>
  <c r="AQ103" i="78"/>
  <c r="AR103" i="78" s="1"/>
  <c r="AM104" i="78"/>
  <c r="AN104" i="78" s="1"/>
  <c r="AO104" i="78"/>
  <c r="AP104" i="78" s="1"/>
  <c r="AQ104" i="78"/>
  <c r="AR104" i="78" s="1"/>
  <c r="AM105" i="78"/>
  <c r="AN105" i="78" s="1"/>
  <c r="AO105" i="78"/>
  <c r="AP105" i="78" s="1"/>
  <c r="AQ105" i="78"/>
  <c r="AR105" i="78" s="1"/>
  <c r="AM106" i="78"/>
  <c r="AN106" i="78" s="1"/>
  <c r="AO106" i="78"/>
  <c r="AP106" i="78" s="1"/>
  <c r="AQ106" i="78"/>
  <c r="AR106" i="78" s="1"/>
  <c r="AM107" i="78"/>
  <c r="AN107" i="78" s="1"/>
  <c r="AO107" i="78"/>
  <c r="AP107" i="78" s="1"/>
  <c r="AQ107" i="78"/>
  <c r="AR107" i="78" s="1"/>
  <c r="AM108" i="78"/>
  <c r="AN108" i="78" s="1"/>
  <c r="AO108" i="78"/>
  <c r="AP108" i="78" s="1"/>
  <c r="AQ108" i="78"/>
  <c r="AR108" i="78" s="1"/>
  <c r="AM109" i="78"/>
  <c r="AN109" i="78" s="1"/>
  <c r="AO109" i="78"/>
  <c r="AP109" i="78" s="1"/>
  <c r="AQ109" i="78"/>
  <c r="AR109" i="78" s="1"/>
  <c r="AM110" i="78"/>
  <c r="AN110" i="78" s="1"/>
  <c r="AO110" i="78"/>
  <c r="AP110" i="78" s="1"/>
  <c r="AQ110" i="78"/>
  <c r="AR110" i="78" s="1"/>
  <c r="AM111" i="78"/>
  <c r="AN111" i="78" s="1"/>
  <c r="AO111" i="78"/>
  <c r="AP111" i="78" s="1"/>
  <c r="AQ111" i="78"/>
  <c r="AR111" i="78" s="1"/>
  <c r="AM112" i="78"/>
  <c r="AN112" i="78" s="1"/>
  <c r="AO112" i="78"/>
  <c r="AP112" i="78" s="1"/>
  <c r="AQ112" i="78"/>
  <c r="AR112" i="78" s="1"/>
  <c r="AM113" i="78"/>
  <c r="AN113" i="78" s="1"/>
  <c r="AO113" i="78"/>
  <c r="AP113" i="78" s="1"/>
  <c r="AQ113" i="78"/>
  <c r="AR113" i="78" s="1"/>
  <c r="AM114" i="78"/>
  <c r="AN114" i="78" s="1"/>
  <c r="AO114" i="78"/>
  <c r="AP114" i="78" s="1"/>
  <c r="AQ114" i="78"/>
  <c r="AR114" i="78" s="1"/>
  <c r="AM115" i="78"/>
  <c r="AN115" i="78" s="1"/>
  <c r="AO115" i="78"/>
  <c r="AP115" i="78" s="1"/>
  <c r="AQ115" i="78"/>
  <c r="AR115" i="78" s="1"/>
  <c r="AM116" i="78"/>
  <c r="AN116" i="78" s="1"/>
  <c r="AO116" i="78"/>
  <c r="AP116" i="78" s="1"/>
  <c r="AQ116" i="78"/>
  <c r="AR116" i="78" s="1"/>
  <c r="AM117" i="78"/>
  <c r="AN117" i="78" s="1"/>
  <c r="AO117" i="78"/>
  <c r="AP117" i="78" s="1"/>
  <c r="AQ117" i="78"/>
  <c r="AR117" i="78" s="1"/>
  <c r="AM118" i="78"/>
  <c r="AN118" i="78" s="1"/>
  <c r="AO118" i="78"/>
  <c r="AP118" i="78" s="1"/>
  <c r="AQ118" i="78"/>
  <c r="AR118" i="78" s="1"/>
  <c r="AM119" i="78"/>
  <c r="AN119" i="78" s="1"/>
  <c r="AO119" i="78"/>
  <c r="AP119" i="78" s="1"/>
  <c r="AQ119" i="78"/>
  <c r="AR119" i="78" s="1"/>
  <c r="AM120" i="78"/>
  <c r="AN120" i="78" s="1"/>
  <c r="AO120" i="78"/>
  <c r="AP120" i="78" s="1"/>
  <c r="AQ120" i="78"/>
  <c r="AR120" i="78" s="1"/>
  <c r="AM121" i="78"/>
  <c r="AN121" i="78" s="1"/>
  <c r="AO121" i="78"/>
  <c r="AP121" i="78" s="1"/>
  <c r="AQ121" i="78"/>
  <c r="AR121" i="78" s="1"/>
  <c r="AM122" i="78"/>
  <c r="AN122" i="78" s="1"/>
  <c r="AO122" i="78"/>
  <c r="AP122" i="78" s="1"/>
  <c r="AQ122" i="78"/>
  <c r="AR122" i="78" s="1"/>
  <c r="AM123" i="78"/>
  <c r="AN123" i="78" s="1"/>
  <c r="AO123" i="78"/>
  <c r="AP123" i="78" s="1"/>
  <c r="AQ123" i="78"/>
  <c r="AR123" i="78" s="1"/>
  <c r="AM124" i="78"/>
  <c r="AN124" i="78" s="1"/>
  <c r="AO124" i="78"/>
  <c r="AP124" i="78" s="1"/>
  <c r="AQ124" i="78"/>
  <c r="AR124" i="78" s="1"/>
  <c r="AM125" i="78"/>
  <c r="AN125" i="78" s="1"/>
  <c r="AO125" i="78"/>
  <c r="AP125" i="78" s="1"/>
  <c r="AQ125" i="78"/>
  <c r="AR125" i="78" s="1"/>
  <c r="AM126" i="78"/>
  <c r="AN126" i="78" s="1"/>
  <c r="AO126" i="78"/>
  <c r="AP126" i="78" s="1"/>
  <c r="AQ126" i="78"/>
  <c r="AR126" i="78" s="1"/>
  <c r="AM127" i="78"/>
  <c r="AN127" i="78" s="1"/>
  <c r="AO127" i="78"/>
  <c r="AP127" i="78" s="1"/>
  <c r="AQ127" i="78"/>
  <c r="AR127" i="78" s="1"/>
  <c r="AM128" i="78"/>
  <c r="AN128" i="78" s="1"/>
  <c r="AO128" i="78"/>
  <c r="AP128" i="78" s="1"/>
  <c r="AQ128" i="78"/>
  <c r="AR128" i="78" s="1"/>
  <c r="AM129" i="78"/>
  <c r="AN129" i="78" s="1"/>
  <c r="AO129" i="78"/>
  <c r="AP129" i="78" s="1"/>
  <c r="AQ129" i="78"/>
  <c r="AR129" i="78" s="1"/>
  <c r="AM130" i="78"/>
  <c r="AN130" i="78" s="1"/>
  <c r="AO130" i="78"/>
  <c r="AP130" i="78" s="1"/>
  <c r="AQ130" i="78"/>
  <c r="AR130" i="78" s="1"/>
  <c r="AM131" i="78"/>
  <c r="AN131" i="78" s="1"/>
  <c r="AO131" i="78"/>
  <c r="AP131" i="78" s="1"/>
  <c r="AQ131" i="78"/>
  <c r="AR131" i="78" s="1"/>
  <c r="AM132" i="78"/>
  <c r="AN132" i="78" s="1"/>
  <c r="AO132" i="78"/>
  <c r="AP132" i="78" s="1"/>
  <c r="AQ132" i="78"/>
  <c r="AR132" i="78" s="1"/>
  <c r="AM133" i="78"/>
  <c r="AN133" i="78" s="1"/>
  <c r="AO133" i="78"/>
  <c r="AP133" i="78" s="1"/>
  <c r="AQ133" i="78"/>
  <c r="AR133" i="78" s="1"/>
  <c r="AM134" i="78"/>
  <c r="AN134" i="78" s="1"/>
  <c r="AO134" i="78"/>
  <c r="AP134" i="78" s="1"/>
  <c r="AQ134" i="78"/>
  <c r="AR134" i="78" s="1"/>
  <c r="AM135" i="78"/>
  <c r="AN135" i="78" s="1"/>
  <c r="AO135" i="78"/>
  <c r="AP135" i="78" s="1"/>
  <c r="AQ135" i="78"/>
  <c r="AR135" i="78" s="1"/>
  <c r="AM136" i="78"/>
  <c r="AN136" i="78" s="1"/>
  <c r="AO136" i="78"/>
  <c r="AP136" i="78" s="1"/>
  <c r="AQ136" i="78"/>
  <c r="AR136" i="78" s="1"/>
  <c r="AM137" i="78"/>
  <c r="AN137" i="78" s="1"/>
  <c r="AO137" i="78"/>
  <c r="AP137" i="78" s="1"/>
  <c r="AQ137" i="78"/>
  <c r="AR137" i="78" s="1"/>
  <c r="AM138" i="78"/>
  <c r="AN138" i="78" s="1"/>
  <c r="AO138" i="78"/>
  <c r="AP138" i="78" s="1"/>
  <c r="AQ138" i="78"/>
  <c r="AR138" i="78" s="1"/>
  <c r="AM139" i="78"/>
  <c r="AN139" i="78" s="1"/>
  <c r="AO139" i="78"/>
  <c r="AP139" i="78" s="1"/>
  <c r="AQ139" i="78"/>
  <c r="AR139" i="78" s="1"/>
  <c r="AM140" i="78"/>
  <c r="AN140" i="78" s="1"/>
  <c r="AO140" i="78"/>
  <c r="AP140" i="78" s="1"/>
  <c r="AQ140" i="78"/>
  <c r="AR140" i="78" s="1"/>
  <c r="AM141" i="78"/>
  <c r="AN141" i="78" s="1"/>
  <c r="AO141" i="78"/>
  <c r="AP141" i="78" s="1"/>
  <c r="AQ141" i="78"/>
  <c r="AR141" i="78" s="1"/>
  <c r="AM142" i="78"/>
  <c r="AN142" i="78" s="1"/>
  <c r="AO142" i="78"/>
  <c r="AP142" i="78" s="1"/>
  <c r="AQ142" i="78"/>
  <c r="AR142" i="78" s="1"/>
  <c r="AM143" i="78"/>
  <c r="AN143" i="78" s="1"/>
  <c r="AO143" i="78"/>
  <c r="AP143" i="78" s="1"/>
  <c r="AQ143" i="78"/>
  <c r="AR143" i="78" s="1"/>
  <c r="AM144" i="78"/>
  <c r="AN144" i="78" s="1"/>
  <c r="AO144" i="78"/>
  <c r="AP144" i="78" s="1"/>
  <c r="AQ144" i="78"/>
  <c r="AR144" i="78" s="1"/>
  <c r="AM145" i="78"/>
  <c r="AN145" i="78" s="1"/>
  <c r="AO145" i="78"/>
  <c r="AP145" i="78" s="1"/>
  <c r="AQ145" i="78"/>
  <c r="AR145" i="78" s="1"/>
  <c r="AM146" i="78"/>
  <c r="AN146" i="78" s="1"/>
  <c r="AO146" i="78"/>
  <c r="AP146" i="78" s="1"/>
  <c r="AQ146" i="78"/>
  <c r="AR146" i="78" s="1"/>
  <c r="AM147" i="78"/>
  <c r="AN147" i="78" s="1"/>
  <c r="AO147" i="78"/>
  <c r="AP147" i="78" s="1"/>
  <c r="AQ147" i="78"/>
  <c r="AR147" i="78" s="1"/>
  <c r="AM148" i="78"/>
  <c r="AN148" i="78" s="1"/>
  <c r="AO148" i="78"/>
  <c r="AP148" i="78" s="1"/>
  <c r="AQ148" i="78"/>
  <c r="AR148" i="78" s="1"/>
  <c r="AM149" i="78"/>
  <c r="AN149" i="78" s="1"/>
  <c r="AO149" i="78"/>
  <c r="AP149" i="78" s="1"/>
  <c r="AQ149" i="78"/>
  <c r="AR149" i="78" s="1"/>
  <c r="AM150" i="78"/>
  <c r="AN150" i="78" s="1"/>
  <c r="AO150" i="78"/>
  <c r="AP150" i="78" s="1"/>
  <c r="AQ150" i="78"/>
  <c r="AR150" i="78" s="1"/>
  <c r="AM151" i="78"/>
  <c r="AN151" i="78" s="1"/>
  <c r="AO151" i="78"/>
  <c r="AP151" i="78" s="1"/>
  <c r="AQ151" i="78"/>
  <c r="AR151" i="78" s="1"/>
  <c r="AM152" i="78"/>
  <c r="AN152" i="78" s="1"/>
  <c r="AO152" i="78"/>
  <c r="AP152" i="78" s="1"/>
  <c r="AQ152" i="78"/>
  <c r="AR152" i="78" s="1"/>
  <c r="AM153" i="78"/>
  <c r="AN153" i="78" s="1"/>
  <c r="AO153" i="78"/>
  <c r="AP153" i="78" s="1"/>
  <c r="AQ153" i="78"/>
  <c r="AR153" i="78" s="1"/>
  <c r="AM154" i="78"/>
  <c r="AN154" i="78" s="1"/>
  <c r="AO154" i="78"/>
  <c r="AP154" i="78" s="1"/>
  <c r="AQ154" i="78"/>
  <c r="AR154" i="78" s="1"/>
  <c r="AM155" i="78"/>
  <c r="AN155" i="78" s="1"/>
  <c r="AO155" i="78"/>
  <c r="AP155" i="78" s="1"/>
  <c r="AQ155" i="78"/>
  <c r="AR155" i="78" s="1"/>
  <c r="AM156" i="78"/>
  <c r="AN156" i="78" s="1"/>
  <c r="AO156" i="78"/>
  <c r="AP156" i="78" s="1"/>
  <c r="AQ156" i="78"/>
  <c r="AR156" i="78" s="1"/>
  <c r="AM157" i="78"/>
  <c r="AN157" i="78" s="1"/>
  <c r="AO157" i="78"/>
  <c r="AP157" i="78" s="1"/>
  <c r="AQ157" i="78"/>
  <c r="AR157" i="78" s="1"/>
  <c r="AM158" i="78"/>
  <c r="AN158" i="78" s="1"/>
  <c r="AO158" i="78"/>
  <c r="AP158" i="78" s="1"/>
  <c r="AQ158" i="78"/>
  <c r="AR158" i="78" s="1"/>
  <c r="AM159" i="78"/>
  <c r="AN159" i="78" s="1"/>
  <c r="AO159" i="78"/>
  <c r="AP159" i="78" s="1"/>
  <c r="AQ159" i="78"/>
  <c r="AR159" i="78" s="1"/>
  <c r="AM160" i="78"/>
  <c r="AN160" i="78" s="1"/>
  <c r="AO160" i="78"/>
  <c r="AP160" i="78" s="1"/>
  <c r="AQ160" i="78"/>
  <c r="AR160" i="78" s="1"/>
  <c r="AM161" i="78"/>
  <c r="AN161" i="78" s="1"/>
  <c r="AO161" i="78"/>
  <c r="AP161" i="78" s="1"/>
  <c r="AQ161" i="78"/>
  <c r="AR161" i="78" s="1"/>
  <c r="AM162" i="78"/>
  <c r="AN162" i="78" s="1"/>
  <c r="AO162" i="78"/>
  <c r="AP162" i="78" s="1"/>
  <c r="AQ162" i="78"/>
  <c r="AR162" i="78" s="1"/>
  <c r="AM163" i="78"/>
  <c r="AN163" i="78" s="1"/>
  <c r="AO163" i="78"/>
  <c r="AP163" i="78" s="1"/>
  <c r="AQ163" i="78"/>
  <c r="AR163" i="78" s="1"/>
  <c r="AM164" i="78"/>
  <c r="AN164" i="78" s="1"/>
  <c r="AO164" i="78"/>
  <c r="AP164" i="78" s="1"/>
  <c r="AQ164" i="78"/>
  <c r="AR164" i="78" s="1"/>
  <c r="AM165" i="78"/>
  <c r="AN165" i="78" s="1"/>
  <c r="AO165" i="78"/>
  <c r="AP165" i="78" s="1"/>
  <c r="AQ165" i="78"/>
  <c r="AR165" i="78" s="1"/>
  <c r="AM166" i="78"/>
  <c r="AN166" i="78" s="1"/>
  <c r="AO166" i="78"/>
  <c r="AP166" i="78" s="1"/>
  <c r="AQ166" i="78"/>
  <c r="AR166" i="78" s="1"/>
  <c r="AM167" i="78"/>
  <c r="AN167" i="78" s="1"/>
  <c r="AO167" i="78"/>
  <c r="AP167" i="78" s="1"/>
  <c r="AQ167" i="78"/>
  <c r="AR167" i="78" s="1"/>
  <c r="AM168" i="78"/>
  <c r="AN168" i="78" s="1"/>
  <c r="AO168" i="78"/>
  <c r="AP168" i="78" s="1"/>
  <c r="AQ168" i="78"/>
  <c r="AR168" i="78" s="1"/>
  <c r="AM169" i="78"/>
  <c r="AN169" i="78" s="1"/>
  <c r="AO169" i="78"/>
  <c r="AP169" i="78" s="1"/>
  <c r="AQ169" i="78"/>
  <c r="AR169" i="78" s="1"/>
  <c r="AM170" i="78"/>
  <c r="AN170" i="78" s="1"/>
  <c r="AO170" i="78"/>
  <c r="AP170" i="78" s="1"/>
  <c r="AQ170" i="78"/>
  <c r="AR170" i="78" s="1"/>
  <c r="AM171" i="78"/>
  <c r="AN171" i="78" s="1"/>
  <c r="AO171" i="78"/>
  <c r="AP171" i="78" s="1"/>
  <c r="AQ171" i="78"/>
  <c r="AR171" i="78" s="1"/>
  <c r="AM172" i="78"/>
  <c r="AN172" i="78" s="1"/>
  <c r="AO172" i="78"/>
  <c r="AP172" i="78" s="1"/>
  <c r="AQ172" i="78"/>
  <c r="AR172" i="78" s="1"/>
  <c r="AM173" i="78"/>
  <c r="AN173" i="78" s="1"/>
  <c r="AO173" i="78"/>
  <c r="AP173" i="78" s="1"/>
  <c r="AQ173" i="78"/>
  <c r="AR173" i="78" s="1"/>
  <c r="AM174" i="78"/>
  <c r="AN174" i="78" s="1"/>
  <c r="AO174" i="78"/>
  <c r="AP174" i="78" s="1"/>
  <c r="AQ174" i="78"/>
  <c r="AR174" i="78" s="1"/>
  <c r="AM175" i="78"/>
  <c r="AN175" i="78" s="1"/>
  <c r="AO175" i="78"/>
  <c r="AP175" i="78" s="1"/>
  <c r="AQ175" i="78"/>
  <c r="AR175" i="78" s="1"/>
  <c r="AM176" i="78"/>
  <c r="AN176" i="78" s="1"/>
  <c r="AO176" i="78"/>
  <c r="AP176" i="78" s="1"/>
  <c r="AQ176" i="78"/>
  <c r="AR176" i="78" s="1"/>
  <c r="AM177" i="78"/>
  <c r="AN177" i="78" s="1"/>
  <c r="AO177" i="78"/>
  <c r="AP177" i="78" s="1"/>
  <c r="AQ177" i="78"/>
  <c r="AR177" i="78" s="1"/>
  <c r="AM178" i="78"/>
  <c r="AN178" i="78" s="1"/>
  <c r="AO178" i="78"/>
  <c r="AP178" i="78" s="1"/>
  <c r="AQ178" i="78"/>
  <c r="AR178" i="78" s="1"/>
  <c r="AM179" i="78"/>
  <c r="AN179" i="78" s="1"/>
  <c r="AO179" i="78"/>
  <c r="AP179" i="78" s="1"/>
  <c r="AQ179" i="78"/>
  <c r="AR179" i="78" s="1"/>
  <c r="AM180" i="78"/>
  <c r="AN180" i="78" s="1"/>
  <c r="AO180" i="78"/>
  <c r="AP180" i="78" s="1"/>
  <c r="AQ180" i="78"/>
  <c r="AR180" i="78" s="1"/>
  <c r="AM181" i="78"/>
  <c r="AN181" i="78" s="1"/>
  <c r="AO181" i="78"/>
  <c r="AP181" i="78" s="1"/>
  <c r="AQ181" i="78"/>
  <c r="AR181" i="78" s="1"/>
  <c r="AM182" i="78"/>
  <c r="AN182" i="78" s="1"/>
  <c r="AO182" i="78"/>
  <c r="AP182" i="78" s="1"/>
  <c r="AQ182" i="78"/>
  <c r="AR182" i="78" s="1"/>
  <c r="AM183" i="78"/>
  <c r="AN183" i="78" s="1"/>
  <c r="AO183" i="78"/>
  <c r="AP183" i="78" s="1"/>
  <c r="AQ183" i="78"/>
  <c r="AR183" i="78" s="1"/>
  <c r="AM184" i="78"/>
  <c r="AN184" i="78" s="1"/>
  <c r="AO184" i="78"/>
  <c r="AP184" i="78" s="1"/>
  <c r="AQ184" i="78"/>
  <c r="AR184" i="78" s="1"/>
  <c r="AM185" i="78"/>
  <c r="AN185" i="78" s="1"/>
  <c r="AO185" i="78"/>
  <c r="AP185" i="78" s="1"/>
  <c r="AQ185" i="78"/>
  <c r="AR185" i="78" s="1"/>
  <c r="AM186" i="78"/>
  <c r="AN186" i="78" s="1"/>
  <c r="AO186" i="78"/>
  <c r="AP186" i="78" s="1"/>
  <c r="AQ186" i="78"/>
  <c r="AR186" i="78" s="1"/>
  <c r="AM187" i="78"/>
  <c r="AN187" i="78" s="1"/>
  <c r="AO187" i="78"/>
  <c r="AP187" i="78" s="1"/>
  <c r="AQ187" i="78"/>
  <c r="AR187" i="78" s="1"/>
  <c r="AM188" i="78"/>
  <c r="AN188" i="78" s="1"/>
  <c r="AO188" i="78"/>
  <c r="AP188" i="78" s="1"/>
  <c r="AQ188" i="78"/>
  <c r="AR188" i="78" s="1"/>
  <c r="AM189" i="78"/>
  <c r="AN189" i="78" s="1"/>
  <c r="AO189" i="78"/>
  <c r="AP189" i="78" s="1"/>
  <c r="AQ189" i="78"/>
  <c r="AR189" i="78" s="1"/>
  <c r="AM190" i="78"/>
  <c r="AN190" i="78" s="1"/>
  <c r="AO190" i="78"/>
  <c r="AP190" i="78" s="1"/>
  <c r="AQ190" i="78"/>
  <c r="AR190" i="78" s="1"/>
  <c r="AM191" i="78"/>
  <c r="AN191" i="78" s="1"/>
  <c r="AO191" i="78"/>
  <c r="AP191" i="78" s="1"/>
  <c r="AQ191" i="78"/>
  <c r="AR191" i="78" s="1"/>
  <c r="AM192" i="78"/>
  <c r="AN192" i="78" s="1"/>
  <c r="AO192" i="78"/>
  <c r="AP192" i="78" s="1"/>
  <c r="AQ192" i="78"/>
  <c r="AR192" i="78" s="1"/>
  <c r="AM193" i="78"/>
  <c r="AN193" i="78" s="1"/>
  <c r="AO193" i="78"/>
  <c r="AP193" i="78" s="1"/>
  <c r="AQ193" i="78"/>
  <c r="AR193" i="78" s="1"/>
  <c r="AM194" i="78"/>
  <c r="AN194" i="78" s="1"/>
  <c r="AO194" i="78"/>
  <c r="AP194" i="78" s="1"/>
  <c r="AQ194" i="78"/>
  <c r="AR194" i="78" s="1"/>
  <c r="AM195" i="78"/>
  <c r="AN195" i="78" s="1"/>
  <c r="AO195" i="78"/>
  <c r="AP195" i="78" s="1"/>
  <c r="AQ195" i="78"/>
  <c r="AR195" i="78" s="1"/>
  <c r="AM196" i="78"/>
  <c r="AN196" i="78" s="1"/>
  <c r="AO196" i="78"/>
  <c r="AP196" i="78" s="1"/>
  <c r="AQ196" i="78"/>
  <c r="AR196" i="78" s="1"/>
  <c r="AM197" i="78"/>
  <c r="AN197" i="78" s="1"/>
  <c r="AO197" i="78"/>
  <c r="AP197" i="78" s="1"/>
  <c r="AQ197" i="78"/>
  <c r="AR197" i="78" s="1"/>
  <c r="AM198" i="78"/>
  <c r="AN198" i="78" s="1"/>
  <c r="AO198" i="78"/>
  <c r="AP198" i="78" s="1"/>
  <c r="AQ198" i="78"/>
  <c r="AR198" i="78" s="1"/>
  <c r="AM199" i="78"/>
  <c r="AN199" i="78" s="1"/>
  <c r="AO199" i="78"/>
  <c r="AP199" i="78" s="1"/>
  <c r="AQ199" i="78"/>
  <c r="AR199" i="78" s="1"/>
  <c r="AM200" i="78"/>
  <c r="AN200" i="78" s="1"/>
  <c r="AO200" i="78"/>
  <c r="AP200" i="78" s="1"/>
  <c r="AQ200" i="78"/>
  <c r="AR200" i="78" s="1"/>
  <c r="AM201" i="78"/>
  <c r="AN201" i="78" s="1"/>
  <c r="AO201" i="78"/>
  <c r="AP201" i="78" s="1"/>
  <c r="AQ201" i="78"/>
  <c r="AR201" i="78" s="1"/>
  <c r="AM202" i="78"/>
  <c r="AN202" i="78" s="1"/>
  <c r="AO202" i="78"/>
  <c r="AP202" i="78" s="1"/>
  <c r="AQ202" i="78"/>
  <c r="AR202" i="78" s="1"/>
  <c r="AM203" i="78"/>
  <c r="AN203" i="78" s="1"/>
  <c r="AO203" i="78"/>
  <c r="AP203" i="78" s="1"/>
  <c r="AQ203" i="78"/>
  <c r="AR203" i="78" s="1"/>
  <c r="AM204" i="78"/>
  <c r="AN204" i="78" s="1"/>
  <c r="AO204" i="78"/>
  <c r="AP204" i="78" s="1"/>
  <c r="AQ204" i="78"/>
  <c r="AR204" i="78" s="1"/>
  <c r="AM205" i="78"/>
  <c r="AN205" i="78" s="1"/>
  <c r="AO205" i="78"/>
  <c r="AP205" i="78" s="1"/>
  <c r="AQ205" i="78"/>
  <c r="AR205" i="78" s="1"/>
  <c r="AM206" i="78"/>
  <c r="AN206" i="78" s="1"/>
  <c r="AO206" i="78"/>
  <c r="AP206" i="78" s="1"/>
  <c r="AQ206" i="78"/>
  <c r="AR206" i="78" s="1"/>
  <c r="AM207" i="78"/>
  <c r="AN207" i="78" s="1"/>
  <c r="AO207" i="78"/>
  <c r="AP207" i="78" s="1"/>
  <c r="AQ207" i="78"/>
  <c r="AR207" i="78" s="1"/>
  <c r="AM208" i="78"/>
  <c r="AN208" i="78" s="1"/>
  <c r="AO208" i="78"/>
  <c r="AP208" i="78" s="1"/>
  <c r="AQ208" i="78"/>
  <c r="AR208" i="78" s="1"/>
  <c r="AM209" i="78"/>
  <c r="AN209" i="78" s="1"/>
  <c r="AO209" i="78"/>
  <c r="AP209" i="78" s="1"/>
  <c r="AQ209" i="78"/>
  <c r="AR209" i="78" s="1"/>
  <c r="AM210" i="78"/>
  <c r="AN210" i="78" s="1"/>
  <c r="AO210" i="78"/>
  <c r="AP210" i="78" s="1"/>
  <c r="AQ210" i="78"/>
  <c r="AR210" i="78" s="1"/>
  <c r="AM211" i="78"/>
  <c r="AN211" i="78" s="1"/>
  <c r="AO211" i="78"/>
  <c r="AP211" i="78" s="1"/>
  <c r="AQ211" i="78"/>
  <c r="AR211" i="78" s="1"/>
  <c r="AM212" i="78"/>
  <c r="AN212" i="78" s="1"/>
  <c r="AO212" i="78"/>
  <c r="AP212" i="78" s="1"/>
  <c r="AQ212" i="78"/>
  <c r="AR212" i="78" s="1"/>
  <c r="AM213" i="78"/>
  <c r="AN213" i="78" s="1"/>
  <c r="AO213" i="78"/>
  <c r="AP213" i="78" s="1"/>
  <c r="AQ213" i="78"/>
  <c r="AR213" i="78" s="1"/>
  <c r="AM214" i="78"/>
  <c r="AN214" i="78" s="1"/>
  <c r="AO214" i="78"/>
  <c r="AP214" i="78" s="1"/>
  <c r="AQ214" i="78"/>
  <c r="AR214" i="78" s="1"/>
  <c r="AM215" i="78"/>
  <c r="AN215" i="78" s="1"/>
  <c r="AO215" i="78"/>
  <c r="AP215" i="78" s="1"/>
  <c r="AQ215" i="78"/>
  <c r="AR215" i="78" s="1"/>
  <c r="AM216" i="78"/>
  <c r="AN216" i="78" s="1"/>
  <c r="AO216" i="78"/>
  <c r="AP216" i="78" s="1"/>
  <c r="AQ216" i="78"/>
  <c r="AR216" i="78" s="1"/>
  <c r="AM217" i="78"/>
  <c r="AN217" i="78" s="1"/>
  <c r="AO217" i="78"/>
  <c r="AP217" i="78" s="1"/>
  <c r="AQ217" i="78"/>
  <c r="AR217" i="78" s="1"/>
  <c r="AM218" i="78"/>
  <c r="AN218" i="78" s="1"/>
  <c r="AO218" i="78"/>
  <c r="AP218" i="78" s="1"/>
  <c r="AQ218" i="78"/>
  <c r="AR218" i="78" s="1"/>
  <c r="AM219" i="78"/>
  <c r="AN219" i="78" s="1"/>
  <c r="AO219" i="78"/>
  <c r="AP219" i="78" s="1"/>
  <c r="AQ219" i="78"/>
  <c r="AR219" i="78" s="1"/>
  <c r="AM220" i="78"/>
  <c r="AN220" i="78" s="1"/>
  <c r="AO220" i="78"/>
  <c r="AP220" i="78" s="1"/>
  <c r="AQ220" i="78"/>
  <c r="AR220" i="78" s="1"/>
  <c r="AM221" i="78"/>
  <c r="AN221" i="78" s="1"/>
  <c r="AO221" i="78"/>
  <c r="AP221" i="78" s="1"/>
  <c r="AQ221" i="78"/>
  <c r="AR221" i="78" s="1"/>
  <c r="AM222" i="78"/>
  <c r="AN222" i="78" s="1"/>
  <c r="AO222" i="78"/>
  <c r="AP222" i="78" s="1"/>
  <c r="AQ222" i="78"/>
  <c r="AR222" i="78" s="1"/>
  <c r="AM223" i="78"/>
  <c r="AN223" i="78" s="1"/>
  <c r="AO223" i="78"/>
  <c r="AP223" i="78" s="1"/>
  <c r="AQ223" i="78"/>
  <c r="AR223" i="78" s="1"/>
  <c r="AM224" i="78"/>
  <c r="AN224" i="78" s="1"/>
  <c r="AO224" i="78"/>
  <c r="AP224" i="78" s="1"/>
  <c r="AQ224" i="78"/>
  <c r="AR224" i="78" s="1"/>
  <c r="AM225" i="78"/>
  <c r="AN225" i="78" s="1"/>
  <c r="AO225" i="78"/>
  <c r="AP225" i="78" s="1"/>
  <c r="AQ225" i="78"/>
  <c r="AR225" i="78" s="1"/>
  <c r="AM226" i="78"/>
  <c r="AN226" i="78" s="1"/>
  <c r="AO226" i="78"/>
  <c r="AP226" i="78" s="1"/>
  <c r="AQ226" i="78"/>
  <c r="AR226" i="78" s="1"/>
  <c r="AM227" i="78"/>
  <c r="AN227" i="78" s="1"/>
  <c r="AO227" i="78"/>
  <c r="AP227" i="78" s="1"/>
  <c r="AQ227" i="78"/>
  <c r="AR227" i="78" s="1"/>
  <c r="AM228" i="78"/>
  <c r="AN228" i="78" s="1"/>
  <c r="AO228" i="78"/>
  <c r="AP228" i="78" s="1"/>
  <c r="AQ228" i="78"/>
  <c r="AR228" i="78" s="1"/>
  <c r="AM229" i="78"/>
  <c r="AN229" i="78" s="1"/>
  <c r="AO229" i="78"/>
  <c r="AP229" i="78" s="1"/>
  <c r="AQ229" i="78"/>
  <c r="AR229" i="78" s="1"/>
  <c r="AM230" i="78"/>
  <c r="AN230" i="78" s="1"/>
  <c r="AO230" i="78"/>
  <c r="AP230" i="78" s="1"/>
  <c r="AQ230" i="78"/>
  <c r="AR230" i="78" s="1"/>
  <c r="AM231" i="78"/>
  <c r="AN231" i="78" s="1"/>
  <c r="AO231" i="78"/>
  <c r="AP231" i="78" s="1"/>
  <c r="AQ231" i="78"/>
  <c r="AR231" i="78" s="1"/>
  <c r="AM232" i="78"/>
  <c r="AN232" i="78" s="1"/>
  <c r="AO232" i="78"/>
  <c r="AP232" i="78" s="1"/>
  <c r="AQ232" i="78"/>
  <c r="AR232" i="78" s="1"/>
  <c r="AM233" i="78"/>
  <c r="AN233" i="78" s="1"/>
  <c r="AO233" i="78"/>
  <c r="AP233" i="78" s="1"/>
  <c r="AQ233" i="78"/>
  <c r="AR233" i="78" s="1"/>
  <c r="AM234" i="78"/>
  <c r="AN234" i="78" s="1"/>
  <c r="AO234" i="78"/>
  <c r="AP234" i="78" s="1"/>
  <c r="AQ234" i="78"/>
  <c r="AR234" i="78" s="1"/>
  <c r="AM235" i="78"/>
  <c r="AN235" i="78" s="1"/>
  <c r="AO235" i="78"/>
  <c r="AP235" i="78" s="1"/>
  <c r="AQ235" i="78"/>
  <c r="AR235" i="78" s="1"/>
  <c r="AM236" i="78"/>
  <c r="AN236" i="78" s="1"/>
  <c r="AO236" i="78"/>
  <c r="AP236" i="78" s="1"/>
  <c r="AQ236" i="78"/>
  <c r="AR236" i="78" s="1"/>
  <c r="AM237" i="78"/>
  <c r="AN237" i="78" s="1"/>
  <c r="AO237" i="78"/>
  <c r="AP237" i="78" s="1"/>
  <c r="AQ237" i="78"/>
  <c r="AR237" i="78" s="1"/>
  <c r="AM238" i="78"/>
  <c r="AN238" i="78" s="1"/>
  <c r="AO238" i="78"/>
  <c r="AP238" i="78" s="1"/>
  <c r="AQ238" i="78"/>
  <c r="AR238" i="78" s="1"/>
  <c r="AM239" i="78"/>
  <c r="AN239" i="78" s="1"/>
  <c r="AO239" i="78"/>
  <c r="AP239" i="78" s="1"/>
  <c r="AQ239" i="78"/>
  <c r="AR239" i="78" s="1"/>
  <c r="AM240" i="78"/>
  <c r="AN240" i="78" s="1"/>
  <c r="AO240" i="78"/>
  <c r="AP240" i="78" s="1"/>
  <c r="AQ240" i="78"/>
  <c r="AR240" i="78" s="1"/>
  <c r="AM241" i="78"/>
  <c r="AN241" i="78" s="1"/>
  <c r="AO241" i="78"/>
  <c r="AP241" i="78" s="1"/>
  <c r="AQ241" i="78"/>
  <c r="AR241" i="78" s="1"/>
  <c r="AM242" i="78"/>
  <c r="AN242" i="78" s="1"/>
  <c r="AO242" i="78"/>
  <c r="AP242" i="78" s="1"/>
  <c r="AQ242" i="78"/>
  <c r="AR242" i="78" s="1"/>
  <c r="AM243" i="78"/>
  <c r="AN243" i="78" s="1"/>
  <c r="AO243" i="78"/>
  <c r="AP243" i="78" s="1"/>
  <c r="AQ243" i="78"/>
  <c r="AR243" i="78" s="1"/>
  <c r="AM244" i="78"/>
  <c r="AN244" i="78" s="1"/>
  <c r="AO244" i="78"/>
  <c r="AP244" i="78" s="1"/>
  <c r="AQ244" i="78"/>
  <c r="AR244" i="78" s="1"/>
  <c r="AM245" i="78"/>
  <c r="AN245" i="78" s="1"/>
  <c r="AO245" i="78"/>
  <c r="AP245" i="78" s="1"/>
  <c r="AQ245" i="78"/>
  <c r="AR245" i="78" s="1"/>
  <c r="AM246" i="78"/>
  <c r="AN246" i="78" s="1"/>
  <c r="AO246" i="78"/>
  <c r="AP246" i="78" s="1"/>
  <c r="AQ246" i="78"/>
  <c r="AR246" i="78" s="1"/>
  <c r="AM247" i="78"/>
  <c r="AN247" i="78" s="1"/>
  <c r="AO247" i="78"/>
  <c r="AP247" i="78" s="1"/>
  <c r="AQ247" i="78"/>
  <c r="AR247" i="78" s="1"/>
  <c r="AM248" i="78"/>
  <c r="AN248" i="78" s="1"/>
  <c r="AO248" i="78"/>
  <c r="AP248" i="78" s="1"/>
  <c r="AQ248" i="78"/>
  <c r="AR248" i="78" s="1"/>
  <c r="AM249" i="78"/>
  <c r="AN249" i="78" s="1"/>
  <c r="AO249" i="78"/>
  <c r="AP249" i="78" s="1"/>
  <c r="AQ249" i="78"/>
  <c r="AR249" i="78" s="1"/>
  <c r="AM250" i="78"/>
  <c r="AN250" i="78" s="1"/>
  <c r="AO250" i="78"/>
  <c r="AP250" i="78" s="1"/>
  <c r="AQ250" i="78"/>
  <c r="AR250" i="78" s="1"/>
  <c r="AM251" i="78"/>
  <c r="AN251" i="78" s="1"/>
  <c r="AO251" i="78"/>
  <c r="AP251" i="78" s="1"/>
  <c r="AQ251" i="78"/>
  <c r="AR251" i="78" s="1"/>
  <c r="AM252" i="78"/>
  <c r="AN252" i="78" s="1"/>
  <c r="AO252" i="78"/>
  <c r="AP252" i="78" s="1"/>
  <c r="AQ252" i="78"/>
  <c r="AR252" i="78" s="1"/>
  <c r="AM253" i="78"/>
  <c r="AN253" i="78" s="1"/>
  <c r="AO253" i="78"/>
  <c r="AP253" i="78" s="1"/>
  <c r="AQ253" i="78"/>
  <c r="AR253" i="78" s="1"/>
  <c r="AM254" i="78"/>
  <c r="AN254" i="78" s="1"/>
  <c r="AO254" i="78"/>
  <c r="AP254" i="78" s="1"/>
  <c r="AQ254" i="78"/>
  <c r="AR254" i="78" s="1"/>
  <c r="AM255" i="78"/>
  <c r="AN255" i="78" s="1"/>
  <c r="AO255" i="78"/>
  <c r="AP255" i="78" s="1"/>
  <c r="AQ255" i="78"/>
  <c r="AR255" i="78" s="1"/>
  <c r="AM256" i="78"/>
  <c r="AN256" i="78" s="1"/>
  <c r="AO256" i="78"/>
  <c r="AP256" i="78" s="1"/>
  <c r="AQ256" i="78"/>
  <c r="AR256" i="78" s="1"/>
  <c r="AM257" i="78"/>
  <c r="AN257" i="78" s="1"/>
  <c r="AO257" i="78"/>
  <c r="AP257" i="78" s="1"/>
  <c r="AQ257" i="78"/>
  <c r="AR257" i="78" s="1"/>
  <c r="AM258" i="78"/>
  <c r="AN258" i="78" s="1"/>
  <c r="AO258" i="78"/>
  <c r="AP258" i="78" s="1"/>
  <c r="AQ258" i="78"/>
  <c r="AR258" i="78" s="1"/>
  <c r="AM259" i="78"/>
  <c r="AN259" i="78" s="1"/>
  <c r="AO259" i="78"/>
  <c r="AP259" i="78" s="1"/>
  <c r="AQ259" i="78"/>
  <c r="AR259" i="78" s="1"/>
  <c r="AM260" i="78"/>
  <c r="AN260" i="78" s="1"/>
  <c r="AO260" i="78"/>
  <c r="AP260" i="78" s="1"/>
  <c r="AQ260" i="78"/>
  <c r="AR260" i="78" s="1"/>
  <c r="AM261" i="78"/>
  <c r="AN261" i="78" s="1"/>
  <c r="AO261" i="78"/>
  <c r="AP261" i="78" s="1"/>
  <c r="AQ261" i="78"/>
  <c r="AR261" i="78" s="1"/>
  <c r="AM262" i="78"/>
  <c r="AN262" i="78" s="1"/>
  <c r="AO262" i="78"/>
  <c r="AP262" i="78" s="1"/>
  <c r="AQ262" i="78"/>
  <c r="AR262" i="78" s="1"/>
  <c r="AM263" i="78"/>
  <c r="AN263" i="78" s="1"/>
  <c r="AO263" i="78"/>
  <c r="AP263" i="78" s="1"/>
  <c r="AQ263" i="78"/>
  <c r="AR263" i="78" s="1"/>
  <c r="AM264" i="78"/>
  <c r="AN264" i="78" s="1"/>
  <c r="AO264" i="78"/>
  <c r="AP264" i="78" s="1"/>
  <c r="AQ264" i="78"/>
  <c r="AR264" i="78" s="1"/>
  <c r="AM265" i="78"/>
  <c r="AN265" i="78" s="1"/>
  <c r="AO265" i="78"/>
  <c r="AP265" i="78" s="1"/>
  <c r="AQ265" i="78"/>
  <c r="AR265" i="78" s="1"/>
  <c r="AM266" i="78"/>
  <c r="AN266" i="78" s="1"/>
  <c r="AO266" i="78"/>
  <c r="AP266" i="78" s="1"/>
  <c r="AQ266" i="78"/>
  <c r="AR266" i="78" s="1"/>
  <c r="AM267" i="78"/>
  <c r="AN267" i="78" s="1"/>
  <c r="AO267" i="78"/>
  <c r="AP267" i="78" s="1"/>
  <c r="AQ267" i="78"/>
  <c r="AR267" i="78" s="1"/>
  <c r="AM268" i="78"/>
  <c r="AN268" i="78" s="1"/>
  <c r="AO268" i="78"/>
  <c r="AP268" i="78" s="1"/>
  <c r="AQ268" i="78"/>
  <c r="AR268" i="78" s="1"/>
  <c r="AM269" i="78"/>
  <c r="AN269" i="78" s="1"/>
  <c r="AO269" i="78"/>
  <c r="AP269" i="78" s="1"/>
  <c r="AQ269" i="78"/>
  <c r="AR269" i="78" s="1"/>
  <c r="AM270" i="78"/>
  <c r="AN270" i="78" s="1"/>
  <c r="AO270" i="78"/>
  <c r="AP270" i="78" s="1"/>
  <c r="AQ270" i="78"/>
  <c r="AR270" i="78" s="1"/>
  <c r="AM271" i="78"/>
  <c r="AN271" i="78" s="1"/>
  <c r="AO271" i="78"/>
  <c r="AP271" i="78" s="1"/>
  <c r="AQ271" i="78"/>
  <c r="AR271" i="78" s="1"/>
  <c r="AM272" i="78"/>
  <c r="AN272" i="78" s="1"/>
  <c r="AO272" i="78"/>
  <c r="AP272" i="78" s="1"/>
  <c r="AQ272" i="78"/>
  <c r="AR272" i="78" s="1"/>
  <c r="AM273" i="78"/>
  <c r="AN273" i="78" s="1"/>
  <c r="AO273" i="78"/>
  <c r="AP273" i="78" s="1"/>
  <c r="AQ273" i="78"/>
  <c r="AR273" i="78" s="1"/>
  <c r="AM274" i="78"/>
  <c r="AN274" i="78" s="1"/>
  <c r="AO274" i="78"/>
  <c r="AP274" i="78" s="1"/>
  <c r="AQ274" i="78"/>
  <c r="AR274" i="78" s="1"/>
  <c r="AM275" i="78"/>
  <c r="AN275" i="78" s="1"/>
  <c r="AO275" i="78"/>
  <c r="AP275" i="78" s="1"/>
  <c r="AQ275" i="78"/>
  <c r="AR275" i="78" s="1"/>
  <c r="AM276" i="78"/>
  <c r="AN276" i="78" s="1"/>
  <c r="AO276" i="78"/>
  <c r="AP276" i="78" s="1"/>
  <c r="AQ276" i="78"/>
  <c r="AR276" i="78" s="1"/>
  <c r="AM277" i="78"/>
  <c r="AN277" i="78" s="1"/>
  <c r="AO277" i="78"/>
  <c r="AP277" i="78" s="1"/>
  <c r="AQ277" i="78"/>
  <c r="AR277" i="78" s="1"/>
  <c r="AM278" i="78"/>
  <c r="AN278" i="78" s="1"/>
  <c r="AO278" i="78"/>
  <c r="AP278" i="78" s="1"/>
  <c r="AQ278" i="78"/>
  <c r="AR278" i="78" s="1"/>
  <c r="AM279" i="78"/>
  <c r="AN279" i="78" s="1"/>
  <c r="AO279" i="78"/>
  <c r="AP279" i="78" s="1"/>
  <c r="AQ279" i="78"/>
  <c r="AR279" i="78" s="1"/>
  <c r="AM280" i="78"/>
  <c r="AN280" i="78" s="1"/>
  <c r="AO280" i="78"/>
  <c r="AP280" i="78" s="1"/>
  <c r="AQ280" i="78"/>
  <c r="AR280" i="78" s="1"/>
  <c r="AM281" i="78"/>
  <c r="AN281" i="78" s="1"/>
  <c r="AO281" i="78"/>
  <c r="AP281" i="78" s="1"/>
  <c r="AQ281" i="78"/>
  <c r="AR281" i="78" s="1"/>
  <c r="AM282" i="78"/>
  <c r="AN282" i="78" s="1"/>
  <c r="AO282" i="78"/>
  <c r="AP282" i="78" s="1"/>
  <c r="AQ282" i="78"/>
  <c r="AR282" i="78" s="1"/>
  <c r="AM283" i="78"/>
  <c r="AN283" i="78" s="1"/>
  <c r="AO283" i="78"/>
  <c r="AP283" i="78" s="1"/>
  <c r="AQ283" i="78"/>
  <c r="AR283" i="78" s="1"/>
  <c r="AM284" i="78"/>
  <c r="AN284" i="78" s="1"/>
  <c r="AO284" i="78"/>
  <c r="AP284" i="78" s="1"/>
  <c r="AQ284" i="78"/>
  <c r="AR284" i="78" s="1"/>
  <c r="AM285" i="78"/>
  <c r="AN285" i="78" s="1"/>
  <c r="AO285" i="78"/>
  <c r="AP285" i="78" s="1"/>
  <c r="AQ285" i="78"/>
  <c r="AR285" i="78" s="1"/>
  <c r="AM286" i="78"/>
  <c r="AN286" i="78" s="1"/>
  <c r="AO286" i="78"/>
  <c r="AP286" i="78" s="1"/>
  <c r="AQ286" i="78"/>
  <c r="AR286" i="78" s="1"/>
  <c r="AM287" i="78"/>
  <c r="AN287" i="78" s="1"/>
  <c r="AO287" i="78"/>
  <c r="AP287" i="78" s="1"/>
  <c r="AQ287" i="78"/>
  <c r="AR287" i="78" s="1"/>
  <c r="AM288" i="78"/>
  <c r="AN288" i="78" s="1"/>
  <c r="AO288" i="78"/>
  <c r="AP288" i="78" s="1"/>
  <c r="AQ288" i="78"/>
  <c r="AR288" i="78" s="1"/>
  <c r="AM289" i="78"/>
  <c r="AN289" i="78" s="1"/>
  <c r="AO289" i="78"/>
  <c r="AP289" i="78" s="1"/>
  <c r="AQ289" i="78"/>
  <c r="AR289" i="78" s="1"/>
  <c r="AM290" i="78"/>
  <c r="AN290" i="78" s="1"/>
  <c r="AO290" i="78"/>
  <c r="AP290" i="78" s="1"/>
  <c r="AQ290" i="78"/>
  <c r="AR290" i="78" s="1"/>
  <c r="AM291" i="78"/>
  <c r="AN291" i="78" s="1"/>
  <c r="AO291" i="78"/>
  <c r="AP291" i="78" s="1"/>
  <c r="AQ291" i="78"/>
  <c r="AR291" i="78" s="1"/>
  <c r="AM292" i="78"/>
  <c r="AN292" i="78" s="1"/>
  <c r="AO292" i="78"/>
  <c r="AP292" i="78" s="1"/>
  <c r="AQ292" i="78"/>
  <c r="AR292" i="78" s="1"/>
  <c r="AM293" i="78"/>
  <c r="AN293" i="78" s="1"/>
  <c r="AO293" i="78"/>
  <c r="AP293" i="78" s="1"/>
  <c r="AQ293" i="78"/>
  <c r="AR293" i="78" s="1"/>
  <c r="AM294" i="78"/>
  <c r="AN294" i="78" s="1"/>
  <c r="AO294" i="78"/>
  <c r="AP294" i="78" s="1"/>
  <c r="AQ294" i="78"/>
  <c r="AR294" i="78" s="1"/>
  <c r="AM295" i="78"/>
  <c r="AN295" i="78" s="1"/>
  <c r="AO295" i="78"/>
  <c r="AP295" i="78" s="1"/>
  <c r="AQ295" i="78"/>
  <c r="AR295" i="78" s="1"/>
  <c r="AM296" i="78"/>
  <c r="AN296" i="78" s="1"/>
  <c r="AO296" i="78"/>
  <c r="AP296" i="78" s="1"/>
  <c r="AQ296" i="78"/>
  <c r="AR296" i="78" s="1"/>
  <c r="AM297" i="78"/>
  <c r="AN297" i="78" s="1"/>
  <c r="AO297" i="78"/>
  <c r="AP297" i="78" s="1"/>
  <c r="AQ297" i="78"/>
  <c r="AR297" i="78" s="1"/>
  <c r="AM298" i="78"/>
  <c r="AN298" i="78" s="1"/>
  <c r="AO298" i="78"/>
  <c r="AP298" i="78" s="1"/>
  <c r="AQ298" i="78"/>
  <c r="AR298" i="78" s="1"/>
  <c r="AM299" i="78"/>
  <c r="AN299" i="78" s="1"/>
  <c r="AO299" i="78"/>
  <c r="AP299" i="78" s="1"/>
  <c r="AQ299" i="78"/>
  <c r="AR299" i="78" s="1"/>
  <c r="AM300" i="78"/>
  <c r="AN300" i="78" s="1"/>
  <c r="AO300" i="78"/>
  <c r="AP300" i="78" s="1"/>
  <c r="AQ300" i="78"/>
  <c r="AR300" i="78" s="1"/>
  <c r="AM301" i="78"/>
  <c r="AN301" i="78" s="1"/>
  <c r="AO301" i="78"/>
  <c r="AP301" i="78" s="1"/>
  <c r="AQ301" i="78"/>
  <c r="AR301" i="78" s="1"/>
  <c r="AM302" i="78"/>
  <c r="AN302" i="78" s="1"/>
  <c r="AO302" i="78"/>
  <c r="AP302" i="78" s="1"/>
  <c r="AQ302" i="78"/>
  <c r="AR302" i="78" s="1"/>
  <c r="AM303" i="78"/>
  <c r="AN303" i="78" s="1"/>
  <c r="AO303" i="78"/>
  <c r="AP303" i="78" s="1"/>
  <c r="AQ303" i="78"/>
  <c r="AR303" i="78" s="1"/>
  <c r="AM304" i="78"/>
  <c r="AN304" i="78" s="1"/>
  <c r="AO304" i="78"/>
  <c r="AP304" i="78" s="1"/>
  <c r="AQ304" i="78"/>
  <c r="AR304" i="78" s="1"/>
  <c r="AM305" i="78"/>
  <c r="AN305" i="78" s="1"/>
  <c r="AO305" i="78"/>
  <c r="AP305" i="78" s="1"/>
  <c r="AQ305" i="78"/>
  <c r="AR305" i="78" s="1"/>
  <c r="AM306" i="78"/>
  <c r="AN306" i="78" s="1"/>
  <c r="AO306" i="78"/>
  <c r="AP306" i="78" s="1"/>
  <c r="AQ306" i="78"/>
  <c r="AR306" i="78" s="1"/>
  <c r="AM307" i="78"/>
  <c r="AN307" i="78" s="1"/>
  <c r="AO307" i="78"/>
  <c r="AP307" i="78" s="1"/>
  <c r="AQ307" i="78"/>
  <c r="AR307" i="78" s="1"/>
  <c r="AM308" i="78"/>
  <c r="AN308" i="78" s="1"/>
  <c r="AO308" i="78"/>
  <c r="AP308" i="78" s="1"/>
  <c r="AQ308" i="78"/>
  <c r="AR308" i="78" s="1"/>
  <c r="AM309" i="78"/>
  <c r="AN309" i="78" s="1"/>
  <c r="AO309" i="78"/>
  <c r="AP309" i="78" s="1"/>
  <c r="AQ309" i="78"/>
  <c r="AR309" i="78" s="1"/>
  <c r="AM310" i="78"/>
  <c r="AN310" i="78" s="1"/>
  <c r="AO310" i="78"/>
  <c r="AP310" i="78" s="1"/>
  <c r="AQ310" i="78"/>
  <c r="AR310" i="78" s="1"/>
  <c r="AM311" i="78"/>
  <c r="AN311" i="78" s="1"/>
  <c r="AO311" i="78"/>
  <c r="AP311" i="78" s="1"/>
  <c r="AQ311" i="78"/>
  <c r="AR311" i="78" s="1"/>
  <c r="AM312" i="78"/>
  <c r="AN312" i="78" s="1"/>
  <c r="AO312" i="78"/>
  <c r="AP312" i="78" s="1"/>
  <c r="AQ312" i="78"/>
  <c r="AR312" i="78" s="1"/>
  <c r="AM313" i="78"/>
  <c r="AN313" i="78" s="1"/>
  <c r="AO313" i="78"/>
  <c r="AP313" i="78" s="1"/>
  <c r="AQ313" i="78"/>
  <c r="AR313" i="78" s="1"/>
  <c r="AM314" i="78"/>
  <c r="AN314" i="78" s="1"/>
  <c r="AO314" i="78"/>
  <c r="AP314" i="78" s="1"/>
  <c r="AQ314" i="78"/>
  <c r="AR314" i="78" s="1"/>
  <c r="AM315" i="78"/>
  <c r="AN315" i="78" s="1"/>
  <c r="AO315" i="78"/>
  <c r="AP315" i="78" s="1"/>
  <c r="AQ315" i="78"/>
  <c r="AR315" i="78" s="1"/>
  <c r="AM316" i="78"/>
  <c r="AN316" i="78" s="1"/>
  <c r="AO316" i="78"/>
  <c r="AP316" i="78" s="1"/>
  <c r="AQ316" i="78"/>
  <c r="AR316" i="78" s="1"/>
  <c r="AQ6" i="78"/>
  <c r="AR6" i="78" s="1"/>
  <c r="AO6" i="78"/>
  <c r="AP6" i="78" s="1"/>
  <c r="AM6" i="78"/>
  <c r="AN6" i="78" s="1"/>
  <c r="AY289" i="78" l="1"/>
  <c r="AY265" i="78"/>
  <c r="AY203" i="78"/>
  <c r="BA134" i="78"/>
  <c r="AW109" i="78"/>
  <c r="BA36" i="78"/>
  <c r="AY249" i="78"/>
  <c r="AY187" i="78"/>
  <c r="AW148" i="78"/>
  <c r="BA32" i="78"/>
  <c r="AY233" i="78"/>
  <c r="AY171" i="78"/>
  <c r="BA154" i="78"/>
  <c r="BA12" i="78"/>
  <c r="AY305" i="78"/>
  <c r="AY257" i="78"/>
  <c r="AY225" i="78"/>
  <c r="AY195" i="78"/>
  <c r="BA150" i="78"/>
  <c r="AW117" i="78"/>
  <c r="BA24" i="78"/>
  <c r="AY273" i="78"/>
  <c r="AY241" i="78"/>
  <c r="AY209" i="78"/>
  <c r="AY179" i="78"/>
  <c r="BA138" i="78"/>
  <c r="AW132" i="78"/>
  <c r="AW101" i="78"/>
  <c r="BA85" i="78"/>
  <c r="BA18" i="78"/>
  <c r="BA316" i="78"/>
  <c r="BA315" i="78"/>
  <c r="BA314" i="78"/>
  <c r="BA313" i="78"/>
  <c r="AY297" i="78"/>
  <c r="AY296" i="78"/>
  <c r="AY295" i="78"/>
  <c r="AY294" i="78"/>
  <c r="AY293" i="78"/>
  <c r="AY292" i="78"/>
  <c r="AY291" i="78"/>
  <c r="AY290" i="78"/>
  <c r="BA288" i="78"/>
  <c r="BA287" i="78"/>
  <c r="BA286" i="78"/>
  <c r="BA285" i="78"/>
  <c r="BA284" i="78"/>
  <c r="BA283" i="78"/>
  <c r="BA282" i="78"/>
  <c r="BA281" i="78"/>
  <c r="AW305" i="78"/>
  <c r="AW304" i="78"/>
  <c r="AW303" i="78"/>
  <c r="AW302" i="78"/>
  <c r="AW301" i="78"/>
  <c r="AW300" i="78"/>
  <c r="AW299" i="78"/>
  <c r="AW298" i="78"/>
  <c r="AW273" i="78"/>
  <c r="AY271" i="78"/>
  <c r="AY270" i="78"/>
  <c r="AY269" i="78"/>
  <c r="AY268" i="78"/>
  <c r="AY267" i="78"/>
  <c r="AY266" i="78"/>
  <c r="BA264" i="78"/>
  <c r="AW257" i="78"/>
  <c r="AY255" i="78"/>
  <c r="AY254" i="78"/>
  <c r="AY253" i="78"/>
  <c r="AY252" i="78"/>
  <c r="AY251" i="78"/>
  <c r="AY250" i="78"/>
  <c r="BA248" i="78"/>
  <c r="AW241" i="78"/>
  <c r="AY239" i="78"/>
  <c r="AY238" i="78"/>
  <c r="AY237" i="78"/>
  <c r="AY236" i="78"/>
  <c r="AY235" i="78"/>
  <c r="AY234" i="78"/>
  <c r="BA232" i="78"/>
  <c r="AW225" i="78"/>
  <c r="AY223" i="78"/>
  <c r="AY222" i="78"/>
  <c r="AY221" i="78"/>
  <c r="AY220" i="78"/>
  <c r="AY219" i="78"/>
  <c r="AY218" i="78"/>
  <c r="BA216" i="78"/>
  <c r="AW209" i="78"/>
  <c r="AY207" i="78"/>
  <c r="AY206" i="78"/>
  <c r="AY205" i="78"/>
  <c r="AY204" i="78"/>
  <c r="BA202" i="78"/>
  <c r="AW195" i="78"/>
  <c r="AY193" i="78"/>
  <c r="AY192" i="78"/>
  <c r="AY191" i="78"/>
  <c r="AY190" i="78"/>
  <c r="AY189" i="78"/>
  <c r="AY188" i="78"/>
  <c r="BA186" i="78"/>
  <c r="AW179" i="78"/>
  <c r="AY177" i="78"/>
  <c r="AY176" i="78"/>
  <c r="AY175" i="78"/>
  <c r="AY174" i="78"/>
  <c r="AY173" i="78"/>
  <c r="AY172" i="78"/>
  <c r="BA170" i="78"/>
  <c r="AW158" i="78"/>
  <c r="AW157" i="78"/>
  <c r="AW156" i="78"/>
  <c r="AW155" i="78"/>
  <c r="AY154" i="78"/>
  <c r="AY153" i="78"/>
  <c r="AY152" i="78"/>
  <c r="BA151" i="78"/>
  <c r="AY147" i="78"/>
  <c r="AY146" i="78"/>
  <c r="AY145" i="78"/>
  <c r="BA143" i="78"/>
  <c r="BA142" i="78"/>
  <c r="BA141" i="78"/>
  <c r="BA140" i="78"/>
  <c r="BA139" i="78"/>
  <c r="AW135" i="78"/>
  <c r="AY134" i="78"/>
  <c r="AY133" i="78"/>
  <c r="AW126" i="78"/>
  <c r="AW125" i="78"/>
  <c r="AY123" i="78"/>
  <c r="AY122" i="78"/>
  <c r="AY121" i="78"/>
  <c r="AY120" i="78"/>
  <c r="AY119" i="78"/>
  <c r="BA117" i="78"/>
  <c r="AW111" i="78"/>
  <c r="AW110" i="78"/>
  <c r="AY108" i="78"/>
  <c r="AY107" i="78"/>
  <c r="AY106" i="78"/>
  <c r="AY105" i="78"/>
  <c r="AY104" i="78"/>
  <c r="BA102" i="78"/>
  <c r="BA101" i="78"/>
  <c r="AW90" i="78"/>
  <c r="AY89" i="78"/>
  <c r="AY88" i="78"/>
  <c r="AY87" i="78"/>
  <c r="BA86" i="78"/>
  <c r="AW82" i="78"/>
  <c r="AY80" i="78"/>
  <c r="AY79" i="78"/>
  <c r="AY78" i="78"/>
  <c r="AY77" i="78"/>
  <c r="AY76" i="78"/>
  <c r="AY75" i="78"/>
  <c r="AY74" i="78"/>
  <c r="AY73" i="78"/>
  <c r="AY72" i="78"/>
  <c r="AY71" i="78"/>
  <c r="AY70" i="78"/>
  <c r="AY69" i="78"/>
  <c r="AY68" i="78"/>
  <c r="AY67" i="78"/>
  <c r="AY66" i="78"/>
  <c r="AY65" i="78"/>
  <c r="AY64" i="78"/>
  <c r="AY63" i="78"/>
  <c r="AY62" i="78"/>
  <c r="AY61" i="78"/>
  <c r="AY60" i="78"/>
  <c r="AY59" i="78"/>
  <c r="AY58" i="78"/>
  <c r="AY57" i="78"/>
  <c r="AY56" i="78"/>
  <c r="AY55" i="78"/>
  <c r="AY54" i="78"/>
  <c r="AY53" i="78"/>
  <c r="AY52" i="78"/>
  <c r="AY51" i="78"/>
  <c r="AY50" i="78"/>
  <c r="AY49" i="78"/>
  <c r="AY48" i="78"/>
  <c r="AY47" i="78"/>
  <c r="AY46" i="78"/>
  <c r="AY45" i="78"/>
  <c r="AY44" i="78"/>
  <c r="AY43" i="78"/>
  <c r="BA41" i="78"/>
  <c r="BA40" i="78"/>
  <c r="BA39" i="78"/>
  <c r="BA38" i="78"/>
  <c r="BA37" i="78"/>
  <c r="AW34" i="78"/>
  <c r="AW33" i="78"/>
  <c r="AY32" i="78"/>
  <c r="AY31" i="78"/>
  <c r="AY30" i="78"/>
  <c r="AY29" i="78"/>
  <c r="AY28" i="78"/>
  <c r="AY27" i="78"/>
  <c r="BA25" i="78"/>
  <c r="AW22" i="78"/>
  <c r="AW21" i="78"/>
  <c r="AW20" i="78"/>
  <c r="AW19" i="78"/>
  <c r="AY18" i="78"/>
  <c r="AY17" i="78"/>
  <c r="BA15" i="78"/>
  <c r="BA14" i="78"/>
  <c r="BA13" i="78"/>
  <c r="AW8" i="78"/>
  <c r="AW7" i="78"/>
  <c r="AW6" i="78"/>
  <c r="AY316" i="78"/>
  <c r="AY315" i="78"/>
  <c r="AY314" i="78"/>
  <c r="AY313" i="78"/>
  <c r="BA312" i="78"/>
  <c r="BA311" i="78"/>
  <c r="BA310" i="78"/>
  <c r="BA309" i="78"/>
  <c r="BA308" i="78"/>
  <c r="BA307" i="78"/>
  <c r="BA306" i="78"/>
  <c r="BA305" i="78"/>
  <c r="AW297" i="78"/>
  <c r="AW296" i="78"/>
  <c r="AW295" i="78"/>
  <c r="AW294" i="78"/>
  <c r="AW293" i="78"/>
  <c r="AW292" i="78"/>
  <c r="AW291" i="78"/>
  <c r="AW290" i="78"/>
  <c r="AY288" i="78"/>
  <c r="AY287" i="78"/>
  <c r="AY286" i="78"/>
  <c r="AY285" i="78"/>
  <c r="AY284" i="78"/>
  <c r="AY283" i="78"/>
  <c r="AY282" i="78"/>
  <c r="AY281" i="78"/>
  <c r="BA280" i="78"/>
  <c r="BA279" i="78"/>
  <c r="BA278" i="78"/>
  <c r="BA277" i="78"/>
  <c r="BA276" i="78"/>
  <c r="BA275" i="78"/>
  <c r="BA274" i="78"/>
  <c r="BA273" i="78"/>
  <c r="AW272" i="78"/>
  <c r="AW271" i="78"/>
  <c r="AW270" i="78"/>
  <c r="AW269" i="78"/>
  <c r="AW268" i="78"/>
  <c r="AW267" i="78"/>
  <c r="AW266" i="78"/>
  <c r="AY264" i="78"/>
  <c r="BA263" i="78"/>
  <c r="BA262" i="78"/>
  <c r="BA261" i="78"/>
  <c r="BA260" i="78"/>
  <c r="BA259" i="78"/>
  <c r="BA258" i="78"/>
  <c r="BA257" i="78"/>
  <c r="AW256" i="78"/>
  <c r="AW255" i="78"/>
  <c r="AW254" i="78"/>
  <c r="AW253" i="78"/>
  <c r="AW252" i="78"/>
  <c r="AW251" i="78"/>
  <c r="AW250" i="78"/>
  <c r="AY248" i="78"/>
  <c r="BA247" i="78"/>
  <c r="BA246" i="78"/>
  <c r="BA245" i="78"/>
  <c r="BA244" i="78"/>
  <c r="BA243" i="78"/>
  <c r="BA242" i="78"/>
  <c r="BA241" i="78"/>
  <c r="AW240" i="78"/>
  <c r="AW239" i="78"/>
  <c r="AW238" i="78"/>
  <c r="AW237" i="78"/>
  <c r="AW236" i="78"/>
  <c r="AW235" i="78"/>
  <c r="AW234" i="78"/>
  <c r="AY232" i="78"/>
  <c r="BA231" i="78"/>
  <c r="BA230" i="78"/>
  <c r="BA229" i="78"/>
  <c r="BA228" i="78"/>
  <c r="BA227" i="78"/>
  <c r="BA226" i="78"/>
  <c r="BA225" i="78"/>
  <c r="AW224" i="78"/>
  <c r="AW223" i="78"/>
  <c r="AW222" i="78"/>
  <c r="AW221" i="78"/>
  <c r="AW220" i="78"/>
  <c r="AW219" i="78"/>
  <c r="AW218" i="78"/>
  <c r="AY216" i="78"/>
  <c r="BA215" i="78"/>
  <c r="BA214" i="78"/>
  <c r="BA213" i="78"/>
  <c r="BA212" i="78"/>
  <c r="BA211" i="78"/>
  <c r="BA210" i="78"/>
  <c r="BA209" i="78"/>
  <c r="AW208" i="78"/>
  <c r="AW207" i="78"/>
  <c r="AW206" i="78"/>
  <c r="AW205" i="78"/>
  <c r="AW204" i="78"/>
  <c r="AY202" i="78"/>
  <c r="BA201" i="78"/>
  <c r="BA200" i="78"/>
  <c r="BA199" i="78"/>
  <c r="BA198" i="78"/>
  <c r="BA197" i="78"/>
  <c r="BA196" i="78"/>
  <c r="BA195" i="78"/>
  <c r="AW194" i="78"/>
  <c r="AW193" i="78"/>
  <c r="AW192" i="78"/>
  <c r="AW191" i="78"/>
  <c r="AW190" i="78"/>
  <c r="AW189" i="78"/>
  <c r="AW188" i="78"/>
  <c r="AY186" i="78"/>
  <c r="BA185" i="78"/>
  <c r="BA184" i="78"/>
  <c r="BA183" i="78"/>
  <c r="BA182" i="78"/>
  <c r="BA181" i="78"/>
  <c r="BA180" i="78"/>
  <c r="BA179" i="78"/>
  <c r="AW178" i="78"/>
  <c r="AW177" i="78"/>
  <c r="AW176" i="78"/>
  <c r="AW175" i="78"/>
  <c r="AW174" i="78"/>
  <c r="AW173" i="78"/>
  <c r="AW172" i="78"/>
  <c r="AY170" i="78"/>
  <c r="BA169" i="78"/>
  <c r="BA168" i="78"/>
  <c r="BA167" i="78"/>
  <c r="BA166" i="78"/>
  <c r="BA165" i="78"/>
  <c r="BA164" i="78"/>
  <c r="BA163" i="78"/>
  <c r="BA162" i="78"/>
  <c r="BA161" i="78"/>
  <c r="BA160" i="78"/>
  <c r="BA159" i="78"/>
  <c r="BA158" i="78"/>
  <c r="AW154" i="78"/>
  <c r="AW153" i="78"/>
  <c r="AW152" i="78"/>
  <c r="AY151" i="78"/>
  <c r="BA149" i="78"/>
  <c r="BA148" i="78"/>
  <c r="AW147" i="78"/>
  <c r="AW146" i="78"/>
  <c r="AW145" i="78"/>
  <c r="AY144" i="78"/>
  <c r="AY143" i="78"/>
  <c r="AY142" i="78"/>
  <c r="AY141" i="78"/>
  <c r="AY140" i="78"/>
  <c r="AY139" i="78"/>
  <c r="BA137" i="78"/>
  <c r="BA136" i="78"/>
  <c r="AW134" i="78"/>
  <c r="AW133" i="78"/>
  <c r="AY132" i="78"/>
  <c r="BA131" i="78"/>
  <c r="BA130" i="78"/>
  <c r="BA129" i="78"/>
  <c r="BA128" i="78"/>
  <c r="BA127" i="78"/>
  <c r="BA126" i="78"/>
  <c r="AW123" i="78"/>
  <c r="AW122" i="78"/>
  <c r="AW121" i="78"/>
  <c r="AW120" i="78"/>
  <c r="AW119" i="78"/>
  <c r="AY118" i="78"/>
  <c r="AY117" i="78"/>
  <c r="BA116" i="78"/>
  <c r="BA115" i="78"/>
  <c r="BA114" i="78"/>
  <c r="BA113" i="78"/>
  <c r="BA112" i="78"/>
  <c r="BA111" i="78"/>
  <c r="AW108" i="78"/>
  <c r="AW107" i="78"/>
  <c r="AW106" i="78"/>
  <c r="AW105" i="78"/>
  <c r="AW104" i="78"/>
  <c r="AY103" i="78"/>
  <c r="AY102" i="78"/>
  <c r="AY101" i="78"/>
  <c r="BA100" i="78"/>
  <c r="BA99" i="78"/>
  <c r="BA98" i="78"/>
  <c r="BA97" i="78"/>
  <c r="BA96" i="78"/>
  <c r="BA95" i="78"/>
  <c r="BA94" i="78"/>
  <c r="BA93" i="78"/>
  <c r="BA92" i="78"/>
  <c r="BA91" i="78"/>
  <c r="AW89" i="78"/>
  <c r="AW88" i="78"/>
  <c r="AW87" i="78"/>
  <c r="AY86" i="78"/>
  <c r="BA84" i="78"/>
  <c r="BA83" i="78"/>
  <c r="AW81" i="78"/>
  <c r="AW80" i="78"/>
  <c r="AW79" i="78"/>
  <c r="AW78" i="78"/>
  <c r="AW77" i="78"/>
  <c r="AW76" i="78"/>
  <c r="AW75" i="78"/>
  <c r="AW74" i="78"/>
  <c r="AW73" i="78"/>
  <c r="AW72" i="78"/>
  <c r="AW71" i="78"/>
  <c r="AW70" i="78"/>
  <c r="AW69" i="78"/>
  <c r="AW68" i="78"/>
  <c r="AW67" i="78"/>
  <c r="AW66" i="78"/>
  <c r="AW65" i="78"/>
  <c r="AW64" i="78"/>
  <c r="AW63" i="78"/>
  <c r="AW62" i="78"/>
  <c r="AW61" i="78"/>
  <c r="AW60" i="78"/>
  <c r="AW59" i="78"/>
  <c r="AW58" i="78"/>
  <c r="AW57" i="78"/>
  <c r="AW56" i="78"/>
  <c r="AW55" i="78"/>
  <c r="AW54" i="78"/>
  <c r="AW53" i="78"/>
  <c r="AW52" i="78"/>
  <c r="AW51" i="78"/>
  <c r="AW50" i="78"/>
  <c r="AW49" i="78"/>
  <c r="AW48" i="78"/>
  <c r="AW47" i="78"/>
  <c r="AW46" i="78"/>
  <c r="AW45" i="78"/>
  <c r="AW44" i="78"/>
  <c r="AW43" i="78"/>
  <c r="AY42" i="78"/>
  <c r="AY41" i="78"/>
  <c r="AY40" i="78"/>
  <c r="AY39" i="78"/>
  <c r="AY38" i="78"/>
  <c r="AY37" i="78"/>
  <c r="BA35" i="78"/>
  <c r="BA34" i="78"/>
  <c r="AW32" i="78"/>
  <c r="AW31" i="78"/>
  <c r="AW30" i="78"/>
  <c r="AW29" i="78"/>
  <c r="AW28" i="78"/>
  <c r="AW27" i="78"/>
  <c r="AY26" i="78"/>
  <c r="AY25" i="78"/>
  <c r="BA23" i="78"/>
  <c r="BA22" i="78"/>
  <c r="AW18" i="78"/>
  <c r="AW17" i="78"/>
  <c r="AY16" i="78"/>
  <c r="AY15" i="78"/>
  <c r="AY14" i="78"/>
  <c r="AY13" i="78"/>
  <c r="BA11" i="78"/>
  <c r="BA10" i="78"/>
  <c r="BA9" i="78"/>
  <c r="BA8" i="78"/>
  <c r="AY6" i="78"/>
  <c r="AW316" i="78"/>
  <c r="AW315" i="78"/>
  <c r="AW314" i="78"/>
  <c r="AY312" i="78"/>
  <c r="AY311" i="78"/>
  <c r="AY310" i="78"/>
  <c r="AY309" i="78"/>
  <c r="AY308" i="78"/>
  <c r="AY307" i="78"/>
  <c r="AY306" i="78"/>
  <c r="BA304" i="78"/>
  <c r="BA303" i="78"/>
  <c r="BA302" i="78"/>
  <c r="BA301" i="78"/>
  <c r="BA300" i="78"/>
  <c r="BA299" i="78"/>
  <c r="BA298" i="78"/>
  <c r="BA297" i="78"/>
  <c r="AW289" i="78"/>
  <c r="AW288" i="78"/>
  <c r="AW287" i="78"/>
  <c r="AW286" i="78"/>
  <c r="AW285" i="78"/>
  <c r="AW284" i="78"/>
  <c r="AW283" i="78"/>
  <c r="AW282" i="78"/>
  <c r="AY280" i="78"/>
  <c r="AY279" i="78"/>
  <c r="AY278" i="78"/>
  <c r="AY277" i="78"/>
  <c r="AY276" i="78"/>
  <c r="AY275" i="78"/>
  <c r="AY274" i="78"/>
  <c r="BA272" i="78"/>
  <c r="AW265" i="78"/>
  <c r="AY263" i="78"/>
  <c r="AY262" i="78"/>
  <c r="AY261" i="78"/>
  <c r="AY260" i="78"/>
  <c r="AY259" i="78"/>
  <c r="AY258" i="78"/>
  <c r="BA256" i="78"/>
  <c r="AW249" i="78"/>
  <c r="AY247" i="78"/>
  <c r="AY246" i="78"/>
  <c r="AY245" i="78"/>
  <c r="AY244" i="78"/>
  <c r="AY243" i="78"/>
  <c r="AY242" i="78"/>
  <c r="BA240" i="78"/>
  <c r="AW233" i="78"/>
  <c r="AY231" i="78"/>
  <c r="AY230" i="78"/>
  <c r="AY229" i="78"/>
  <c r="AY228" i="78"/>
  <c r="AY227" i="78"/>
  <c r="AY226" i="78"/>
  <c r="BA224" i="78"/>
  <c r="AW217" i="78"/>
  <c r="AY215" i="78"/>
  <c r="AY214" i="78"/>
  <c r="AY213" i="78"/>
  <c r="AY212" i="78"/>
  <c r="AY211" i="78"/>
  <c r="AY210" i="78"/>
  <c r="BA208" i="78"/>
  <c r="AW203" i="78"/>
  <c r="AY201" i="78"/>
  <c r="AY200" i="78"/>
  <c r="AY199" i="78"/>
  <c r="AY198" i="78"/>
  <c r="AY197" i="78"/>
  <c r="AY196" i="78"/>
  <c r="BA194" i="78"/>
  <c r="AW187" i="78"/>
  <c r="AY185" i="78"/>
  <c r="AY184" i="78"/>
  <c r="AY183" i="78"/>
  <c r="AY182" i="78"/>
  <c r="AY181" i="78"/>
  <c r="AY180" i="78"/>
  <c r="BA178" i="78"/>
  <c r="AW171" i="78"/>
  <c r="AY169" i="78"/>
  <c r="AY168" i="78"/>
  <c r="AY167" i="78"/>
  <c r="AY166" i="78"/>
  <c r="AY165" i="78"/>
  <c r="AY164" i="78"/>
  <c r="AY163" i="78"/>
  <c r="AY162" i="78"/>
  <c r="AY161" i="78"/>
  <c r="AY160" i="78"/>
  <c r="AY159" i="78"/>
  <c r="BA157" i="78"/>
  <c r="BA156" i="78"/>
  <c r="BA155" i="78"/>
  <c r="AW151" i="78"/>
  <c r="AY150" i="78"/>
  <c r="AY149" i="78"/>
  <c r="AW144" i="78"/>
  <c r="AW143" i="78"/>
  <c r="AW142" i="78"/>
  <c r="AW141" i="78"/>
  <c r="AW140" i="78"/>
  <c r="AW139" i="78"/>
  <c r="AY138" i="78"/>
  <c r="AY137" i="78"/>
  <c r="AY136" i="78"/>
  <c r="BA135" i="78"/>
  <c r="AY131" i="78"/>
  <c r="AY130" i="78"/>
  <c r="AY129" i="78"/>
  <c r="AY128" i="78"/>
  <c r="AY127" i="78"/>
  <c r="BA125" i="78"/>
  <c r="BA124" i="78"/>
  <c r="AW118" i="78"/>
  <c r="AY116" i="78"/>
  <c r="AY115" i="78"/>
  <c r="AY114" i="78"/>
  <c r="AY113" i="78"/>
  <c r="AY112" i="78"/>
  <c r="BA110" i="78"/>
  <c r="BA109" i="78"/>
  <c r="AW103" i="78"/>
  <c r="AW102" i="78"/>
  <c r="AY100" i="78"/>
  <c r="AY99" i="78"/>
  <c r="AY98" i="78"/>
  <c r="AY97" i="78"/>
  <c r="AY96" i="78"/>
  <c r="AY95" i="78"/>
  <c r="AY94" i="78"/>
  <c r="AY93" i="78"/>
  <c r="AY92" i="78"/>
  <c r="AY91" i="78"/>
  <c r="BA90" i="78"/>
  <c r="AW86" i="78"/>
  <c r="AY85" i="78"/>
  <c r="AY84" i="78"/>
  <c r="AY83" i="78"/>
  <c r="BA82" i="78"/>
  <c r="BA81" i="78"/>
  <c r="AW42" i="78"/>
  <c r="AW41" i="78"/>
  <c r="AW40" i="78"/>
  <c r="AW39" i="78"/>
  <c r="AW38" i="78"/>
  <c r="AW37" i="78"/>
  <c r="AY36" i="78"/>
  <c r="AY35" i="78"/>
  <c r="BA33" i="78"/>
  <c r="AW26" i="78"/>
  <c r="AW25" i="78"/>
  <c r="AY24" i="78"/>
  <c r="AY23" i="78"/>
  <c r="BA21" i="78"/>
  <c r="BA20" i="78"/>
  <c r="BA19" i="78"/>
  <c r="AW16" i="78"/>
  <c r="AW15" i="78"/>
  <c r="AW14" i="78"/>
  <c r="AW13" i="78"/>
  <c r="AY12" i="78"/>
  <c r="AY11" i="78"/>
  <c r="AY10" i="78"/>
  <c r="AY9" i="78"/>
  <c r="BA7" i="78"/>
  <c r="BA6" i="78"/>
  <c r="AW313" i="78"/>
  <c r="AW312" i="78"/>
  <c r="AW311" i="78"/>
  <c r="AW310" i="78"/>
  <c r="AW309" i="78"/>
  <c r="AW308" i="78"/>
  <c r="AW307" i="78"/>
  <c r="AW306" i="78"/>
  <c r="AY304" i="78"/>
  <c r="AY303" i="78"/>
  <c r="AY302" i="78"/>
  <c r="AY301" i="78"/>
  <c r="AY300" i="78"/>
  <c r="AY299" i="78"/>
  <c r="AY298" i="78"/>
  <c r="BA296" i="78"/>
  <c r="BA295" i="78"/>
  <c r="BA294" i="78"/>
  <c r="BA293" i="78"/>
  <c r="BA292" i="78"/>
  <c r="BA291" i="78"/>
  <c r="BA290" i="78"/>
  <c r="BA289" i="78"/>
  <c r="AW281" i="78"/>
  <c r="AW280" i="78"/>
  <c r="AW279" i="78"/>
  <c r="AW278" i="78"/>
  <c r="AW277" i="78"/>
  <c r="AW276" i="78"/>
  <c r="AW275" i="78"/>
  <c r="AW274" i="78"/>
  <c r="AY272" i="78"/>
  <c r="BA271" i="78"/>
  <c r="BA270" i="78"/>
  <c r="BA269" i="78"/>
  <c r="BA268" i="78"/>
  <c r="BA267" i="78"/>
  <c r="BA266" i="78"/>
  <c r="BA265" i="78"/>
  <c r="AW264" i="78"/>
  <c r="AW263" i="78"/>
  <c r="AW262" i="78"/>
  <c r="AW261" i="78"/>
  <c r="AW260" i="78"/>
  <c r="AW259" i="78"/>
  <c r="AW258" i="78"/>
  <c r="AY256" i="78"/>
  <c r="BA255" i="78"/>
  <c r="BA254" i="78"/>
  <c r="BA253" i="78"/>
  <c r="BA252" i="78"/>
  <c r="BA251" i="78"/>
  <c r="BA250" i="78"/>
  <c r="BA249" i="78"/>
  <c r="AW248" i="78"/>
  <c r="AW247" i="78"/>
  <c r="AW246" i="78"/>
  <c r="AW245" i="78"/>
  <c r="AW244" i="78"/>
  <c r="AW243" i="78"/>
  <c r="AW242" i="78"/>
  <c r="AY240" i="78"/>
  <c r="BA239" i="78"/>
  <c r="BA238" i="78"/>
  <c r="BA237" i="78"/>
  <c r="BA236" i="78"/>
  <c r="BA235" i="78"/>
  <c r="BA234" i="78"/>
  <c r="BA233" i="78"/>
  <c r="AW232" i="78"/>
  <c r="AW231" i="78"/>
  <c r="AW230" i="78"/>
  <c r="AW229" i="78"/>
  <c r="AW228" i="78"/>
  <c r="AW227" i="78"/>
  <c r="AW226" i="78"/>
  <c r="AY224" i="78"/>
  <c r="BA223" i="78"/>
  <c r="BA222" i="78"/>
  <c r="BA221" i="78"/>
  <c r="BA220" i="78"/>
  <c r="BA219" i="78"/>
  <c r="BA218" i="78"/>
  <c r="BA217" i="78"/>
  <c r="AW216" i="78"/>
  <c r="AW215" i="78"/>
  <c r="AW214" i="78"/>
  <c r="AW213" i="78"/>
  <c r="AW212" i="78"/>
  <c r="AW211" i="78"/>
  <c r="AW210" i="78"/>
  <c r="AY208" i="78"/>
  <c r="BA207" i="78"/>
  <c r="BA206" i="78"/>
  <c r="BA205" i="78"/>
  <c r="BA204" i="78"/>
  <c r="BA203" i="78"/>
  <c r="AW202" i="78"/>
  <c r="AW201" i="78"/>
  <c r="AW200" i="78"/>
  <c r="AW199" i="78"/>
  <c r="AW198" i="78"/>
  <c r="AW197" i="78"/>
  <c r="AW196" i="78"/>
  <c r="AY194" i="78"/>
  <c r="BA193" i="78"/>
  <c r="BA192" i="78"/>
  <c r="BA191" i="78"/>
  <c r="BA190" i="78"/>
  <c r="BA189" i="78"/>
  <c r="BA188" i="78"/>
  <c r="BA187" i="78"/>
  <c r="AW186" i="78"/>
  <c r="AW185" i="78"/>
  <c r="AW184" i="78"/>
  <c r="AW183" i="78"/>
  <c r="AW182" i="78"/>
  <c r="AW181" i="78"/>
  <c r="AW180" i="78"/>
  <c r="AY178" i="78"/>
  <c r="BA177" i="78"/>
  <c r="BA176" i="78"/>
  <c r="BA175" i="78"/>
  <c r="BA174" i="78"/>
  <c r="BA173" i="78"/>
  <c r="BA172" i="78"/>
  <c r="BA171" i="78"/>
  <c r="AW170" i="78"/>
  <c r="AW169" i="78"/>
  <c r="AW168" i="78"/>
  <c r="AW167" i="78"/>
  <c r="AW166" i="78"/>
  <c r="AW165" i="78"/>
  <c r="AW164" i="78"/>
  <c r="AW163" i="78"/>
  <c r="AW162" i="78"/>
  <c r="AW161" i="78"/>
  <c r="AW160" i="78"/>
  <c r="AW159" i="78"/>
  <c r="AY158" i="78"/>
  <c r="AY157" i="78"/>
  <c r="AY156" i="78"/>
  <c r="AY155" i="78"/>
  <c r="BA153" i="78"/>
  <c r="BA152" i="78"/>
  <c r="AW150" i="78"/>
  <c r="AW149" i="78"/>
  <c r="AY148" i="78"/>
  <c r="BA147" i="78"/>
  <c r="BA146" i="78"/>
  <c r="BA145" i="78"/>
  <c r="BA144" i="78"/>
  <c r="AW138" i="78"/>
  <c r="AW137" i="78"/>
  <c r="AW136" i="78"/>
  <c r="AY135" i="78"/>
  <c r="BA133" i="78"/>
  <c r="BA132" i="78"/>
  <c r="AW131" i="78"/>
  <c r="AW130" i="78"/>
  <c r="AW129" i="78"/>
  <c r="AW128" i="78"/>
  <c r="AW127" i="78"/>
  <c r="AY126" i="78"/>
  <c r="AY125" i="78"/>
  <c r="AY124" i="78"/>
  <c r="BA123" i="78"/>
  <c r="BA122" i="78"/>
  <c r="BA121" i="78"/>
  <c r="BA120" i="78"/>
  <c r="BA119" i="78"/>
  <c r="BA118" i="78"/>
  <c r="AW116" i="78"/>
  <c r="AW115" i="78"/>
  <c r="AW114" i="78"/>
  <c r="AW113" i="78"/>
  <c r="AW112" i="78"/>
  <c r="AY111" i="78"/>
  <c r="AY110" i="78"/>
  <c r="AY109" i="78"/>
  <c r="BA108" i="78"/>
  <c r="BA107" i="78"/>
  <c r="BA106" i="78"/>
  <c r="BA105" i="78"/>
  <c r="BA104" i="78"/>
  <c r="BA103" i="78"/>
  <c r="AW100" i="78"/>
  <c r="AW99" i="78"/>
  <c r="AW98" i="78"/>
  <c r="AW97" i="78"/>
  <c r="AW96" i="78"/>
  <c r="AW95" i="78"/>
  <c r="AW94" i="78"/>
  <c r="AW93" i="78"/>
  <c r="AW92" i="78"/>
  <c r="AW91" i="78"/>
  <c r="AY90" i="78"/>
  <c r="BA88" i="78"/>
  <c r="BA87" i="78"/>
  <c r="AW85" i="78"/>
  <c r="AW84" i="78"/>
  <c r="AW83" i="78"/>
  <c r="AY82" i="78"/>
  <c r="AY81" i="78"/>
  <c r="BA80" i="78"/>
  <c r="BA79" i="78"/>
  <c r="BA78" i="78"/>
  <c r="BA77" i="78"/>
  <c r="BA76" i="78"/>
  <c r="BA75" i="78"/>
  <c r="BA74" i="78"/>
  <c r="BA73" i="78"/>
  <c r="BA72" i="78"/>
  <c r="BA71" i="78"/>
  <c r="BA70" i="78"/>
  <c r="BA69" i="78"/>
  <c r="BA68" i="78"/>
  <c r="BA67" i="78"/>
  <c r="BA66" i="78"/>
  <c r="BA65" i="78"/>
  <c r="BA64" i="78"/>
  <c r="BA63" i="78"/>
  <c r="BA62" i="78"/>
  <c r="BA61" i="78"/>
  <c r="BA60" i="78"/>
  <c r="BA59" i="78"/>
  <c r="BA58" i="78"/>
  <c r="BA57" i="78"/>
  <c r="BA56" i="78"/>
  <c r="BA55" i="78"/>
  <c r="BA54" i="78"/>
  <c r="BA53" i="78"/>
  <c r="BA52" i="78"/>
  <c r="BA51" i="78"/>
  <c r="BA50" i="78"/>
  <c r="BA49" i="78"/>
  <c r="BA48" i="78"/>
  <c r="BA47" i="78"/>
  <c r="BA46" i="78"/>
  <c r="BA45" i="78"/>
  <c r="BA44" i="78"/>
  <c r="BA43" i="78"/>
  <c r="BA42" i="78"/>
  <c r="AW36" i="78"/>
  <c r="AW35" i="78"/>
  <c r="AY34" i="78"/>
  <c r="AY33" i="78"/>
  <c r="BA31" i="78"/>
  <c r="BA30" i="78"/>
  <c r="BA29" i="78"/>
  <c r="BA28" i="78"/>
  <c r="BA27" i="78"/>
  <c r="BA26" i="78"/>
  <c r="AW24" i="78"/>
  <c r="AW23" i="78"/>
  <c r="AY22" i="78"/>
  <c r="AY21" i="78"/>
  <c r="AY20" i="78"/>
  <c r="AY19" i="78"/>
  <c r="BA17" i="78"/>
  <c r="BA16" i="78"/>
  <c r="AW12" i="78"/>
  <c r="AW11" i="78"/>
  <c r="AW10" i="78"/>
  <c r="AW9" i="78"/>
  <c r="AY8" i="78"/>
  <c r="AY7" i="78"/>
  <c r="BG318" i="135"/>
  <c r="AR318" i="135"/>
  <c r="AC318" i="135"/>
  <c r="N318" i="135"/>
  <c r="BG317" i="135"/>
  <c r="AR317" i="135"/>
  <c r="AC317" i="135"/>
  <c r="N317" i="135"/>
  <c r="BG316" i="135"/>
  <c r="AR316" i="135"/>
  <c r="AC316" i="135"/>
  <c r="N316" i="135"/>
  <c r="BG315" i="135"/>
  <c r="AR315" i="135"/>
  <c r="AC315" i="135"/>
  <c r="N315" i="135"/>
  <c r="BG314" i="135"/>
  <c r="AR314" i="135"/>
  <c r="AC314" i="135"/>
  <c r="N314" i="135"/>
  <c r="BG313" i="135"/>
  <c r="AR313" i="135"/>
  <c r="AC313" i="135"/>
  <c r="N313" i="135"/>
  <c r="BG312" i="135"/>
  <c r="AR312" i="135"/>
  <c r="AC312" i="135"/>
  <c r="N312" i="135"/>
  <c r="BG311" i="135"/>
  <c r="AR311" i="135"/>
  <c r="AC311" i="135"/>
  <c r="N311" i="135"/>
  <c r="BG310" i="135"/>
  <c r="AR310" i="135"/>
  <c r="AC310" i="135"/>
  <c r="N310" i="135"/>
  <c r="BG309" i="135"/>
  <c r="AR309" i="135"/>
  <c r="AC309" i="135"/>
  <c r="N309" i="135"/>
  <c r="BG308" i="135"/>
  <c r="AR308" i="135"/>
  <c r="AC308" i="135"/>
  <c r="N308" i="135"/>
  <c r="BG307" i="135"/>
  <c r="AR307" i="135"/>
  <c r="AC307" i="135"/>
  <c r="N307" i="135"/>
  <c r="BG306" i="135"/>
  <c r="AR306" i="135"/>
  <c r="AC306" i="135"/>
  <c r="N306" i="135"/>
  <c r="BG305" i="135"/>
  <c r="AR305" i="135"/>
  <c r="AC305" i="135"/>
  <c r="N305" i="135"/>
  <c r="BG304" i="135"/>
  <c r="AR304" i="135"/>
  <c r="AC304" i="135"/>
  <c r="N304" i="135"/>
  <c r="BG303" i="135"/>
  <c r="AR303" i="135"/>
  <c r="AC303" i="135"/>
  <c r="N303" i="135"/>
  <c r="BG302" i="135"/>
  <c r="AR302" i="135"/>
  <c r="AC302" i="135"/>
  <c r="N302" i="135"/>
  <c r="BG301" i="135"/>
  <c r="AR301" i="135"/>
  <c r="AC301" i="135"/>
  <c r="N301" i="135"/>
  <c r="BG300" i="135"/>
  <c r="AR300" i="135"/>
  <c r="AC300" i="135"/>
  <c r="N300" i="135"/>
  <c r="BG299" i="135"/>
  <c r="AR299" i="135"/>
  <c r="AC299" i="135"/>
  <c r="N299" i="135"/>
  <c r="BG298" i="135"/>
  <c r="AR298" i="135"/>
  <c r="AC298" i="135"/>
  <c r="N298" i="135"/>
  <c r="BG297" i="135"/>
  <c r="AR297" i="135"/>
  <c r="AC297" i="135"/>
  <c r="N297" i="135"/>
  <c r="BG296" i="135"/>
  <c r="AR296" i="135"/>
  <c r="AC296" i="135"/>
  <c r="N296" i="135"/>
  <c r="BG295" i="135"/>
  <c r="AR295" i="135"/>
  <c r="AC295" i="135"/>
  <c r="N295" i="135"/>
  <c r="BG294" i="135"/>
  <c r="AR294" i="135"/>
  <c r="AC294" i="135"/>
  <c r="N294" i="135"/>
  <c r="BG293" i="135"/>
  <c r="AR293" i="135"/>
  <c r="AC293" i="135"/>
  <c r="N293" i="135"/>
  <c r="BG292" i="135"/>
  <c r="AR292" i="135"/>
  <c r="AC292" i="135"/>
  <c r="N292" i="135"/>
  <c r="BG291" i="135"/>
  <c r="AR291" i="135"/>
  <c r="AC291" i="135"/>
  <c r="N291" i="135"/>
  <c r="BG290" i="135"/>
  <c r="AR290" i="135"/>
  <c r="AC290" i="135"/>
  <c r="N290" i="135"/>
  <c r="BG289" i="135"/>
  <c r="AR289" i="135"/>
  <c r="AC289" i="135"/>
  <c r="N289" i="135"/>
  <c r="BG288" i="135"/>
  <c r="AR288" i="135"/>
  <c r="AC288" i="135"/>
  <c r="N288" i="135"/>
  <c r="BG287" i="135"/>
  <c r="AR287" i="135"/>
  <c r="AC287" i="135"/>
  <c r="N287" i="135"/>
  <c r="BG286" i="135"/>
  <c r="AR286" i="135"/>
  <c r="AC286" i="135"/>
  <c r="N286" i="135"/>
  <c r="BG285" i="135"/>
  <c r="AR285" i="135"/>
  <c r="AC285" i="135"/>
  <c r="N285" i="135"/>
  <c r="BG284" i="135"/>
  <c r="AR284" i="135"/>
  <c r="AC284" i="135"/>
  <c r="N284" i="135"/>
  <c r="BG283" i="135"/>
  <c r="AR283" i="135"/>
  <c r="AC283" i="135"/>
  <c r="N283" i="135"/>
  <c r="BG282" i="135"/>
  <c r="AR282" i="135"/>
  <c r="AC282" i="135"/>
  <c r="N282" i="135"/>
  <c r="BG281" i="135"/>
  <c r="AR281" i="135"/>
  <c r="AC281" i="135"/>
  <c r="N281" i="135"/>
  <c r="BG280" i="135"/>
  <c r="AR280" i="135"/>
  <c r="AC280" i="135"/>
  <c r="N280" i="135"/>
  <c r="BG279" i="135"/>
  <c r="AR279" i="135"/>
  <c r="AC279" i="135"/>
  <c r="N279" i="135"/>
  <c r="BG278" i="135"/>
  <c r="AR278" i="135"/>
  <c r="AC278" i="135"/>
  <c r="N278" i="135"/>
  <c r="BG277" i="135"/>
  <c r="AR277" i="135"/>
  <c r="AC277" i="135"/>
  <c r="N277" i="135"/>
  <c r="BG276" i="135"/>
  <c r="AR276" i="135"/>
  <c r="AC276" i="135"/>
  <c r="N276" i="135"/>
  <c r="BG275" i="135"/>
  <c r="AR275" i="135"/>
  <c r="AC275" i="135"/>
  <c r="N275" i="135"/>
  <c r="BG274" i="135"/>
  <c r="AR274" i="135"/>
  <c r="AC274" i="135"/>
  <c r="N274" i="135"/>
  <c r="BG273" i="135"/>
  <c r="AR273" i="135"/>
  <c r="AC273" i="135"/>
  <c r="N273" i="135"/>
  <c r="BG272" i="135"/>
  <c r="AR272" i="135"/>
  <c r="AC272" i="135"/>
  <c r="N272" i="135"/>
  <c r="BG271" i="135"/>
  <c r="AR271" i="135"/>
  <c r="AC271" i="135"/>
  <c r="N271" i="135"/>
  <c r="BG270" i="135"/>
  <c r="AR270" i="135"/>
  <c r="AC270" i="135"/>
  <c r="N270" i="135"/>
  <c r="BG269" i="135"/>
  <c r="AR269" i="135"/>
  <c r="AC269" i="135"/>
  <c r="N269" i="135"/>
  <c r="BG268" i="135"/>
  <c r="AR268" i="135"/>
  <c r="AC268" i="135"/>
  <c r="N268" i="135"/>
  <c r="BG267" i="135"/>
  <c r="AR267" i="135"/>
  <c r="AC267" i="135"/>
  <c r="N267" i="135"/>
  <c r="BG266" i="135"/>
  <c r="AR266" i="135"/>
  <c r="AC266" i="135"/>
  <c r="N266" i="135"/>
  <c r="BG265" i="135"/>
  <c r="AR265" i="135"/>
  <c r="AC265" i="135"/>
  <c r="N265" i="135"/>
  <c r="BG264" i="135"/>
  <c r="AR264" i="135"/>
  <c r="AC264" i="135"/>
  <c r="N264" i="135"/>
  <c r="BG263" i="135"/>
  <c r="AR263" i="135"/>
  <c r="AC263" i="135"/>
  <c r="N263" i="135"/>
  <c r="BG262" i="135"/>
  <c r="AR262" i="135"/>
  <c r="AC262" i="135"/>
  <c r="N262" i="135"/>
  <c r="BG261" i="135"/>
  <c r="AR261" i="135"/>
  <c r="AC261" i="135"/>
  <c r="N261" i="135"/>
  <c r="BG260" i="135"/>
  <c r="AR260" i="135"/>
  <c r="AC260" i="135"/>
  <c r="N260" i="135"/>
  <c r="BG259" i="135"/>
  <c r="AR259" i="135"/>
  <c r="AC259" i="135"/>
  <c r="N259" i="135"/>
  <c r="BG258" i="135"/>
  <c r="AR258" i="135"/>
  <c r="AC258" i="135"/>
  <c r="N258" i="135"/>
  <c r="BG257" i="135"/>
  <c r="AR257" i="135"/>
  <c r="AC257" i="135"/>
  <c r="N257" i="135"/>
  <c r="BG256" i="135"/>
  <c r="AR256" i="135"/>
  <c r="AC256" i="135"/>
  <c r="N256" i="135"/>
  <c r="BG255" i="135"/>
  <c r="AR255" i="135"/>
  <c r="AC255" i="135"/>
  <c r="N255" i="135"/>
  <c r="BG254" i="135"/>
  <c r="AR254" i="135"/>
  <c r="AC254" i="135"/>
  <c r="N254" i="135"/>
  <c r="BG253" i="135"/>
  <c r="AR253" i="135"/>
  <c r="AC253" i="135"/>
  <c r="N253" i="135"/>
  <c r="BG252" i="135"/>
  <c r="AR252" i="135"/>
  <c r="AC252" i="135"/>
  <c r="N252" i="135"/>
  <c r="BG251" i="135"/>
  <c r="AR251" i="135"/>
  <c r="AC251" i="135"/>
  <c r="N251" i="135"/>
  <c r="BG250" i="135"/>
  <c r="AR250" i="135"/>
  <c r="AC250" i="135"/>
  <c r="N250" i="135"/>
  <c r="BG249" i="135"/>
  <c r="AR249" i="135"/>
  <c r="AC249" i="135"/>
  <c r="N249" i="135"/>
  <c r="BG248" i="135"/>
  <c r="AR248" i="135"/>
  <c r="AC248" i="135"/>
  <c r="N248" i="135"/>
  <c r="BG247" i="135"/>
  <c r="AR247" i="135"/>
  <c r="AC247" i="135"/>
  <c r="N247" i="135"/>
  <c r="BG246" i="135"/>
  <c r="AR246" i="135"/>
  <c r="AC246" i="135"/>
  <c r="N246" i="135"/>
  <c r="BG245" i="135"/>
  <c r="AR245" i="135"/>
  <c r="AC245" i="135"/>
  <c r="N245" i="135"/>
  <c r="BG244" i="135"/>
  <c r="AR244" i="135"/>
  <c r="AC244" i="135"/>
  <c r="N244" i="135"/>
  <c r="BG243" i="135"/>
  <c r="AR243" i="135"/>
  <c r="AC243" i="135"/>
  <c r="N243" i="135"/>
  <c r="BG242" i="135"/>
  <c r="AR242" i="135"/>
  <c r="AC242" i="135"/>
  <c r="N242" i="135"/>
  <c r="BG241" i="135"/>
  <c r="AR241" i="135"/>
  <c r="AC241" i="135"/>
  <c r="N241" i="135"/>
  <c r="BG240" i="135"/>
  <c r="AR240" i="135"/>
  <c r="AC240" i="135"/>
  <c r="N240" i="135"/>
  <c r="BG239" i="135"/>
  <c r="AR239" i="135"/>
  <c r="AC239" i="135"/>
  <c r="N239" i="135"/>
  <c r="BG238" i="135"/>
  <c r="AR238" i="135"/>
  <c r="AC238" i="135"/>
  <c r="N238" i="135"/>
  <c r="BG237" i="135"/>
  <c r="AR237" i="135"/>
  <c r="AC237" i="135"/>
  <c r="N237" i="135"/>
  <c r="BG236" i="135"/>
  <c r="AR236" i="135"/>
  <c r="AC236" i="135"/>
  <c r="N236" i="135"/>
  <c r="BG235" i="135"/>
  <c r="AR235" i="135"/>
  <c r="AC235" i="135"/>
  <c r="N235" i="135"/>
  <c r="BG234" i="135"/>
  <c r="AR234" i="135"/>
  <c r="AC234" i="135"/>
  <c r="N234" i="135"/>
  <c r="BG233" i="135"/>
  <c r="AR233" i="135"/>
  <c r="AC233" i="135"/>
  <c r="N233" i="135"/>
  <c r="BG232" i="135"/>
  <c r="AR232" i="135"/>
  <c r="AC232" i="135"/>
  <c r="N232" i="135"/>
  <c r="BG231" i="135"/>
  <c r="AR231" i="135"/>
  <c r="AC231" i="135"/>
  <c r="N231" i="135"/>
  <c r="BG230" i="135"/>
  <c r="AR230" i="135"/>
  <c r="AC230" i="135"/>
  <c r="N230" i="135"/>
  <c r="BG229" i="135"/>
  <c r="AR229" i="135"/>
  <c r="AC229" i="135"/>
  <c r="N229" i="135"/>
  <c r="BG228" i="135"/>
  <c r="AR228" i="135"/>
  <c r="AC228" i="135"/>
  <c r="N228" i="135"/>
  <c r="BG227" i="135"/>
  <c r="AR227" i="135"/>
  <c r="AC227" i="135"/>
  <c r="N227" i="135"/>
  <c r="BG226" i="135"/>
  <c r="AR226" i="135"/>
  <c r="AC226" i="135"/>
  <c r="N226" i="135"/>
  <c r="BG225" i="135"/>
  <c r="AR225" i="135"/>
  <c r="AC225" i="135"/>
  <c r="N225" i="135"/>
  <c r="BG224" i="135"/>
  <c r="AR224" i="135"/>
  <c r="AC224" i="135"/>
  <c r="N224" i="135"/>
  <c r="BG223" i="135"/>
  <c r="AR223" i="135"/>
  <c r="AC223" i="135"/>
  <c r="N223" i="135"/>
  <c r="BG222" i="135"/>
  <c r="AR222" i="135"/>
  <c r="AC222" i="135"/>
  <c r="N222" i="135"/>
  <c r="BG221" i="135"/>
  <c r="AR221" i="135"/>
  <c r="AC221" i="135"/>
  <c r="N221" i="135"/>
  <c r="BG220" i="135"/>
  <c r="AR220" i="135"/>
  <c r="AC220" i="135"/>
  <c r="N220" i="135"/>
  <c r="BG219" i="135"/>
  <c r="AR219" i="135"/>
  <c r="AC219" i="135"/>
  <c r="N219" i="135"/>
  <c r="BG218" i="135"/>
  <c r="AR218" i="135"/>
  <c r="AC218" i="135"/>
  <c r="N218" i="135"/>
  <c r="BG217" i="135"/>
  <c r="AR217" i="135"/>
  <c r="AC217" i="135"/>
  <c r="N217" i="135"/>
  <c r="BG216" i="135"/>
  <c r="AR216" i="135"/>
  <c r="AC216" i="135"/>
  <c r="N216" i="135"/>
  <c r="BG215" i="135"/>
  <c r="AR215" i="135"/>
  <c r="AC215" i="135"/>
  <c r="N215" i="135"/>
  <c r="BG214" i="135"/>
  <c r="AR214" i="135"/>
  <c r="AC214" i="135"/>
  <c r="N214" i="135"/>
  <c r="BG213" i="135"/>
  <c r="AR213" i="135"/>
  <c r="AC213" i="135"/>
  <c r="N213" i="135"/>
  <c r="BG212" i="135"/>
  <c r="AR212" i="135"/>
  <c r="AC212" i="135"/>
  <c r="N212" i="135"/>
  <c r="BG211" i="135"/>
  <c r="AR211" i="135"/>
  <c r="AC211" i="135"/>
  <c r="N211" i="135"/>
  <c r="BG210" i="135"/>
  <c r="AR210" i="135"/>
  <c r="AC210" i="135"/>
  <c r="N210" i="135"/>
  <c r="BG209" i="135"/>
  <c r="AR209" i="135"/>
  <c r="AC209" i="135"/>
  <c r="N209" i="135"/>
  <c r="BG208" i="135"/>
  <c r="AR208" i="135"/>
  <c r="AC208" i="135"/>
  <c r="N208" i="135"/>
  <c r="BG207" i="135"/>
  <c r="AR207" i="135"/>
  <c r="AC207" i="135"/>
  <c r="N207" i="135"/>
  <c r="BG206" i="135"/>
  <c r="AR206" i="135"/>
  <c r="AC206" i="135"/>
  <c r="N206" i="135"/>
  <c r="BG205" i="135"/>
  <c r="AR205" i="135"/>
  <c r="AC205" i="135"/>
  <c r="N205" i="135"/>
  <c r="BG204" i="135"/>
  <c r="AR204" i="135"/>
  <c r="AC204" i="135"/>
  <c r="N204" i="135"/>
  <c r="BG203" i="135"/>
  <c r="AR203" i="135"/>
  <c r="AC203" i="135"/>
  <c r="N203" i="135"/>
  <c r="BG202" i="135"/>
  <c r="AR202" i="135"/>
  <c r="AC202" i="135"/>
  <c r="N202" i="135"/>
  <c r="BG201" i="135"/>
  <c r="AR201" i="135"/>
  <c r="AC201" i="135"/>
  <c r="N201" i="135"/>
  <c r="BG200" i="135"/>
  <c r="AR200" i="135"/>
  <c r="AC200" i="135"/>
  <c r="N200" i="135"/>
  <c r="BG199" i="135"/>
  <c r="AR199" i="135"/>
  <c r="AC199" i="135"/>
  <c r="N199" i="135"/>
  <c r="BG198" i="135"/>
  <c r="AR198" i="135"/>
  <c r="AC198" i="135"/>
  <c r="N198" i="135"/>
  <c r="BG197" i="135"/>
  <c r="AR197" i="135"/>
  <c r="AC197" i="135"/>
  <c r="N197" i="135"/>
  <c r="BG196" i="135"/>
  <c r="AR196" i="135"/>
  <c r="AC196" i="135"/>
  <c r="N196" i="135"/>
  <c r="BG195" i="135"/>
  <c r="AR195" i="135"/>
  <c r="AC195" i="135"/>
  <c r="N195" i="135"/>
  <c r="BG194" i="135"/>
  <c r="AR194" i="135"/>
  <c r="AC194" i="135"/>
  <c r="N194" i="135"/>
  <c r="BG193" i="135"/>
  <c r="AR193" i="135"/>
  <c r="AC193" i="135"/>
  <c r="N193" i="135"/>
  <c r="BG192" i="135"/>
  <c r="AR192" i="135"/>
  <c r="AC192" i="135"/>
  <c r="N192" i="135"/>
  <c r="BG191" i="135"/>
  <c r="AR191" i="135"/>
  <c r="AC191" i="135"/>
  <c r="N191" i="135"/>
  <c r="BG190" i="135"/>
  <c r="AR190" i="135"/>
  <c r="AC190" i="135"/>
  <c r="N190" i="135"/>
  <c r="BG189" i="135"/>
  <c r="AR189" i="135"/>
  <c r="AC189" i="135"/>
  <c r="N189" i="135"/>
  <c r="BG188" i="135"/>
  <c r="AR188" i="135"/>
  <c r="AC188" i="135"/>
  <c r="N188" i="135"/>
  <c r="BG187" i="135"/>
  <c r="AR187" i="135"/>
  <c r="AC187" i="135"/>
  <c r="N187" i="135"/>
  <c r="BG186" i="135"/>
  <c r="AR186" i="135"/>
  <c r="AC186" i="135"/>
  <c r="N186" i="135"/>
  <c r="BG185" i="135"/>
  <c r="AR185" i="135"/>
  <c r="AC185" i="135"/>
  <c r="N185" i="135"/>
  <c r="BG184" i="135"/>
  <c r="AR184" i="135"/>
  <c r="AC184" i="135"/>
  <c r="N184" i="135"/>
  <c r="BG183" i="135"/>
  <c r="AR183" i="135"/>
  <c r="AC183" i="135"/>
  <c r="N183" i="135"/>
  <c r="BG182" i="135"/>
  <c r="AR182" i="135"/>
  <c r="AC182" i="135"/>
  <c r="N182" i="135"/>
  <c r="BG181" i="135"/>
  <c r="AR181" i="135"/>
  <c r="AC181" i="135"/>
  <c r="N181" i="135"/>
  <c r="BG180" i="135"/>
  <c r="AR180" i="135"/>
  <c r="AC180" i="135"/>
  <c r="N180" i="135"/>
  <c r="BG179" i="135"/>
  <c r="AR179" i="135"/>
  <c r="AC179" i="135"/>
  <c r="N179" i="135"/>
  <c r="BG178" i="135"/>
  <c r="AR178" i="135"/>
  <c r="AC178" i="135"/>
  <c r="N178" i="135"/>
  <c r="BG177" i="135"/>
  <c r="AR177" i="135"/>
  <c r="AC177" i="135"/>
  <c r="N177" i="135"/>
  <c r="BG176" i="135"/>
  <c r="AR176" i="135"/>
  <c r="AC176" i="135"/>
  <c r="N176" i="135"/>
  <c r="BG175" i="135"/>
  <c r="AR175" i="135"/>
  <c r="AC175" i="135"/>
  <c r="N175" i="135"/>
  <c r="BG174" i="135"/>
  <c r="AR174" i="135"/>
  <c r="AC174" i="135"/>
  <c r="N174" i="135"/>
  <c r="BG173" i="135"/>
  <c r="AR173" i="135"/>
  <c r="AC173" i="135"/>
  <c r="N173" i="135"/>
  <c r="BG172" i="135"/>
  <c r="AR172" i="135"/>
  <c r="AC172" i="135"/>
  <c r="N172" i="135"/>
  <c r="BG171" i="135"/>
  <c r="AR171" i="135"/>
  <c r="AC171" i="135"/>
  <c r="N171" i="135"/>
  <c r="BG170" i="135"/>
  <c r="AR170" i="135"/>
  <c r="AC170" i="135"/>
  <c r="N170" i="135"/>
  <c r="BG169" i="135"/>
  <c r="AR169" i="135"/>
  <c r="AC169" i="135"/>
  <c r="N169" i="135"/>
  <c r="BG168" i="135"/>
  <c r="AR168" i="135"/>
  <c r="AC168" i="135"/>
  <c r="N168" i="135"/>
  <c r="BG167" i="135"/>
  <c r="AR167" i="135"/>
  <c r="AC167" i="135"/>
  <c r="N167" i="135"/>
  <c r="BG166" i="135"/>
  <c r="AR166" i="135"/>
  <c r="AC166" i="135"/>
  <c r="N166" i="135"/>
  <c r="BG165" i="135"/>
  <c r="AR165" i="135"/>
  <c r="AC165" i="135"/>
  <c r="N165" i="135"/>
  <c r="BG164" i="135"/>
  <c r="AR164" i="135"/>
  <c r="AC164" i="135"/>
  <c r="N164" i="135"/>
  <c r="BG163" i="135"/>
  <c r="AR163" i="135"/>
  <c r="AC163" i="135"/>
  <c r="N163" i="135"/>
  <c r="BG162" i="135"/>
  <c r="AR162" i="135"/>
  <c r="AC162" i="135"/>
  <c r="N162" i="135"/>
  <c r="BG161" i="135"/>
  <c r="AR161" i="135"/>
  <c r="AC161" i="135"/>
  <c r="N161" i="135"/>
  <c r="BG160" i="135"/>
  <c r="AR160" i="135"/>
  <c r="AC160" i="135"/>
  <c r="N160" i="135"/>
  <c r="BG159" i="135"/>
  <c r="AR159" i="135"/>
  <c r="AC159" i="135"/>
  <c r="N159" i="135"/>
  <c r="BG158" i="135"/>
  <c r="AR158" i="135"/>
  <c r="AC158" i="135"/>
  <c r="N158" i="135"/>
  <c r="BG157" i="135"/>
  <c r="AR157" i="135"/>
  <c r="AC157" i="135"/>
  <c r="N157" i="135"/>
  <c r="BG156" i="135"/>
  <c r="AR156" i="135"/>
  <c r="AC156" i="135"/>
  <c r="N156" i="135"/>
  <c r="BG155" i="135"/>
  <c r="AR155" i="135"/>
  <c r="AC155" i="135"/>
  <c r="N155" i="135"/>
  <c r="BG154" i="135"/>
  <c r="AR154" i="135"/>
  <c r="AC154" i="135"/>
  <c r="N154" i="135"/>
  <c r="BG153" i="135"/>
  <c r="AR153" i="135"/>
  <c r="AC153" i="135"/>
  <c r="N153" i="135"/>
  <c r="BG152" i="135"/>
  <c r="AR152" i="135"/>
  <c r="AC152" i="135"/>
  <c r="N152" i="135"/>
  <c r="BG151" i="135"/>
  <c r="AR151" i="135"/>
  <c r="AC151" i="135"/>
  <c r="N151" i="135"/>
  <c r="BG150" i="135"/>
  <c r="AR150" i="135"/>
  <c r="AC150" i="135"/>
  <c r="N150" i="135"/>
  <c r="BG149" i="135"/>
  <c r="AR149" i="135"/>
  <c r="AC149" i="135"/>
  <c r="N149" i="135"/>
  <c r="BG148" i="135"/>
  <c r="AR148" i="135"/>
  <c r="AC148" i="135"/>
  <c r="N148" i="135"/>
  <c r="BG147" i="135"/>
  <c r="AR147" i="135"/>
  <c r="AC147" i="135"/>
  <c r="N147" i="135"/>
  <c r="BG146" i="135"/>
  <c r="AR146" i="135"/>
  <c r="AC146" i="135"/>
  <c r="N146" i="135"/>
  <c r="BG145" i="135"/>
  <c r="AR145" i="135"/>
  <c r="AC145" i="135"/>
  <c r="N145" i="135"/>
  <c r="BG144" i="135"/>
  <c r="AR144" i="135"/>
  <c r="AC144" i="135"/>
  <c r="N144" i="135"/>
  <c r="BG143" i="135"/>
  <c r="AR143" i="135"/>
  <c r="AC143" i="135"/>
  <c r="N143" i="135"/>
  <c r="BG142" i="135"/>
  <c r="AR142" i="135"/>
  <c r="AC142" i="135"/>
  <c r="N142" i="135"/>
  <c r="BG141" i="135"/>
  <c r="AR141" i="135"/>
  <c r="AC141" i="135"/>
  <c r="N141" i="135"/>
  <c r="BG140" i="135"/>
  <c r="AR140" i="135"/>
  <c r="AC140" i="135"/>
  <c r="N140" i="135"/>
  <c r="BG139" i="135"/>
  <c r="AR139" i="135"/>
  <c r="AC139" i="135"/>
  <c r="N139" i="135"/>
  <c r="BG138" i="135"/>
  <c r="AR138" i="135"/>
  <c r="AC138" i="135"/>
  <c r="N138" i="135"/>
  <c r="BG137" i="135"/>
  <c r="AR137" i="135"/>
  <c r="AC137" i="135"/>
  <c r="N137" i="135"/>
  <c r="BG136" i="135"/>
  <c r="AR136" i="135"/>
  <c r="AC136" i="135"/>
  <c r="N136" i="135"/>
  <c r="BG135" i="135"/>
  <c r="AR135" i="135"/>
  <c r="AC135" i="135"/>
  <c r="N135" i="135"/>
  <c r="BG134" i="135"/>
  <c r="AR134" i="135"/>
  <c r="AC134" i="135"/>
  <c r="N134" i="135"/>
  <c r="BG133" i="135"/>
  <c r="AR133" i="135"/>
  <c r="AC133" i="135"/>
  <c r="N133" i="135"/>
  <c r="BG132" i="135"/>
  <c r="AR132" i="135"/>
  <c r="AC132" i="135"/>
  <c r="N132" i="135"/>
  <c r="BG131" i="135"/>
  <c r="AR131" i="135"/>
  <c r="AC131" i="135"/>
  <c r="N131" i="135"/>
  <c r="BG130" i="135"/>
  <c r="AR130" i="135"/>
  <c r="AC130" i="135"/>
  <c r="N130" i="135"/>
  <c r="BG129" i="135"/>
  <c r="AR129" i="135"/>
  <c r="AC129" i="135"/>
  <c r="N129" i="135"/>
  <c r="BG128" i="135"/>
  <c r="AR128" i="135"/>
  <c r="AC128" i="135"/>
  <c r="N128" i="135"/>
  <c r="BG127" i="135"/>
  <c r="AR127" i="135"/>
  <c r="AC127" i="135"/>
  <c r="N127" i="135"/>
  <c r="BG126" i="135"/>
  <c r="AR126" i="135"/>
  <c r="AC126" i="135"/>
  <c r="N126" i="135"/>
  <c r="BG125" i="135"/>
  <c r="AR125" i="135"/>
  <c r="AC125" i="135"/>
  <c r="N125" i="135"/>
  <c r="BG124" i="135"/>
  <c r="AR124" i="135"/>
  <c r="AC124" i="135"/>
  <c r="N124" i="135"/>
  <c r="BG123" i="135"/>
  <c r="AR123" i="135"/>
  <c r="AC123" i="135"/>
  <c r="N123" i="135"/>
  <c r="BG122" i="135"/>
  <c r="AR122" i="135"/>
  <c r="AC122" i="135"/>
  <c r="N122" i="135"/>
  <c r="BG121" i="135"/>
  <c r="AR121" i="135"/>
  <c r="AC121" i="135"/>
  <c r="N121" i="135"/>
  <c r="BG120" i="135"/>
  <c r="AR120" i="135"/>
  <c r="AC120" i="135"/>
  <c r="N120" i="135"/>
  <c r="BG119" i="135"/>
  <c r="AR119" i="135"/>
  <c r="AC119" i="135"/>
  <c r="N119" i="135"/>
  <c r="BG118" i="135"/>
  <c r="AR118" i="135"/>
  <c r="AC118" i="135"/>
  <c r="N118" i="135"/>
  <c r="BG117" i="135"/>
  <c r="AR117" i="135"/>
  <c r="AC117" i="135"/>
  <c r="N117" i="135"/>
  <c r="BG116" i="135"/>
  <c r="AR116" i="135"/>
  <c r="AC116" i="135"/>
  <c r="N116" i="135"/>
  <c r="BG115" i="135"/>
  <c r="AR115" i="135"/>
  <c r="AC115" i="135"/>
  <c r="N115" i="135"/>
  <c r="BG114" i="135"/>
  <c r="AR114" i="135"/>
  <c r="AC114" i="135"/>
  <c r="N114" i="135"/>
  <c r="BG113" i="135"/>
  <c r="AR113" i="135"/>
  <c r="AC113" i="135"/>
  <c r="N113" i="135"/>
  <c r="BG112" i="135"/>
  <c r="AR112" i="135"/>
  <c r="AC112" i="135"/>
  <c r="N112" i="135"/>
  <c r="BG111" i="135"/>
  <c r="AR111" i="135"/>
  <c r="AC111" i="135"/>
  <c r="N111" i="135"/>
  <c r="BG110" i="135"/>
  <c r="AR110" i="135"/>
  <c r="AC110" i="135"/>
  <c r="N110" i="135"/>
  <c r="BG109" i="135"/>
  <c r="AR109" i="135"/>
  <c r="AC109" i="135"/>
  <c r="N109" i="135"/>
  <c r="BG108" i="135"/>
  <c r="AR108" i="135"/>
  <c r="AC108" i="135"/>
  <c r="N108" i="135"/>
  <c r="BG107" i="135"/>
  <c r="AR107" i="135"/>
  <c r="AC107" i="135"/>
  <c r="N107" i="135"/>
  <c r="BG106" i="135"/>
  <c r="AR106" i="135"/>
  <c r="AC106" i="135"/>
  <c r="N106" i="135"/>
  <c r="BG105" i="135"/>
  <c r="AR105" i="135"/>
  <c r="AC105" i="135"/>
  <c r="N105" i="135"/>
  <c r="BG104" i="135"/>
  <c r="AR104" i="135"/>
  <c r="AC104" i="135"/>
  <c r="N104" i="135"/>
  <c r="BG103" i="135"/>
  <c r="AR103" i="135"/>
  <c r="AC103" i="135"/>
  <c r="N103" i="135"/>
  <c r="BG102" i="135"/>
  <c r="AR102" i="135"/>
  <c r="AC102" i="135"/>
  <c r="N102" i="135"/>
  <c r="BG101" i="135"/>
  <c r="AR101" i="135"/>
  <c r="AC101" i="135"/>
  <c r="N101" i="135"/>
  <c r="BG100" i="135"/>
  <c r="AR100" i="135"/>
  <c r="AC100" i="135"/>
  <c r="N100" i="135"/>
  <c r="BG99" i="135"/>
  <c r="AR99" i="135"/>
  <c r="AC99" i="135"/>
  <c r="N99" i="135"/>
  <c r="BG98" i="135"/>
  <c r="AR98" i="135"/>
  <c r="AC98" i="135"/>
  <c r="N98" i="135"/>
  <c r="BG97" i="135"/>
  <c r="AR97" i="135"/>
  <c r="AC97" i="135"/>
  <c r="N97" i="135"/>
  <c r="BG96" i="135"/>
  <c r="AR96" i="135"/>
  <c r="AC96" i="135"/>
  <c r="N96" i="135"/>
  <c r="BG95" i="135"/>
  <c r="AR95" i="135"/>
  <c r="AC95" i="135"/>
  <c r="N95" i="135"/>
  <c r="BG94" i="135"/>
  <c r="AR94" i="135"/>
  <c r="AC94" i="135"/>
  <c r="N94" i="135"/>
  <c r="BG93" i="135"/>
  <c r="AR93" i="135"/>
  <c r="AC93" i="135"/>
  <c r="N93" i="135"/>
  <c r="BG92" i="135"/>
  <c r="AR92" i="135"/>
  <c r="AC92" i="135"/>
  <c r="N92" i="135"/>
  <c r="BG91" i="135"/>
  <c r="AR91" i="135"/>
  <c r="AC91" i="135"/>
  <c r="N91" i="135"/>
  <c r="BG90" i="135"/>
  <c r="AR90" i="135"/>
  <c r="AC90" i="135"/>
  <c r="N90" i="135"/>
  <c r="BG89" i="135"/>
  <c r="AR89" i="135"/>
  <c r="AC89" i="135"/>
  <c r="N89" i="135"/>
  <c r="BG88" i="135"/>
  <c r="AR88" i="135"/>
  <c r="AC88" i="135"/>
  <c r="N88" i="135"/>
  <c r="BG87" i="135"/>
  <c r="AR87" i="135"/>
  <c r="AC87" i="135"/>
  <c r="N87" i="135"/>
  <c r="BG86" i="135"/>
  <c r="AR86" i="135"/>
  <c r="AC86" i="135"/>
  <c r="N86" i="135"/>
  <c r="BG85" i="135"/>
  <c r="AR85" i="135"/>
  <c r="AC85" i="135"/>
  <c r="N85" i="135"/>
  <c r="BG84" i="135"/>
  <c r="AR84" i="135"/>
  <c r="AC84" i="135"/>
  <c r="N84" i="135"/>
  <c r="BG83" i="135"/>
  <c r="AR83" i="135"/>
  <c r="AC83" i="135"/>
  <c r="N83" i="135"/>
  <c r="BG82" i="135"/>
  <c r="AR82" i="135"/>
  <c r="AC82" i="135"/>
  <c r="N82" i="135"/>
  <c r="BG81" i="135"/>
  <c r="AR81" i="135"/>
  <c r="AC81" i="135"/>
  <c r="N81" i="135"/>
  <c r="BG80" i="135"/>
  <c r="AR80" i="135"/>
  <c r="AC80" i="135"/>
  <c r="N80" i="135"/>
  <c r="BG79" i="135"/>
  <c r="AR79" i="135"/>
  <c r="AC79" i="135"/>
  <c r="N79" i="135"/>
  <c r="BG78" i="135"/>
  <c r="AR78" i="135"/>
  <c r="AC78" i="135"/>
  <c r="N78" i="135"/>
  <c r="BG77" i="135"/>
  <c r="AR77" i="135"/>
  <c r="AC77" i="135"/>
  <c r="N77" i="135"/>
  <c r="BG76" i="135"/>
  <c r="AR76" i="135"/>
  <c r="AC76" i="135"/>
  <c r="N76" i="135"/>
  <c r="BG75" i="135"/>
  <c r="AR75" i="135"/>
  <c r="AC75" i="135"/>
  <c r="N75" i="135"/>
  <c r="BG74" i="135"/>
  <c r="AR74" i="135"/>
  <c r="AC74" i="135"/>
  <c r="N74" i="135"/>
  <c r="BG73" i="135"/>
  <c r="AR73" i="135"/>
  <c r="AC73" i="135"/>
  <c r="N73" i="135"/>
  <c r="BG72" i="135"/>
  <c r="AR72" i="135"/>
  <c r="AC72" i="135"/>
  <c r="N72" i="135"/>
  <c r="BG71" i="135"/>
  <c r="AR71" i="135"/>
  <c r="AC71" i="135"/>
  <c r="N71" i="135"/>
  <c r="BG70" i="135"/>
  <c r="AR70" i="135"/>
  <c r="AC70" i="135"/>
  <c r="N70" i="135"/>
  <c r="BG69" i="135"/>
  <c r="AR69" i="135"/>
  <c r="AC69" i="135"/>
  <c r="N69" i="135"/>
  <c r="BG68" i="135"/>
  <c r="AR68" i="135"/>
  <c r="AC68" i="135"/>
  <c r="N68" i="135"/>
  <c r="BG67" i="135"/>
  <c r="AR67" i="135"/>
  <c r="AC67" i="135"/>
  <c r="N67" i="135"/>
  <c r="BG66" i="135"/>
  <c r="AR66" i="135"/>
  <c r="AC66" i="135"/>
  <c r="N66" i="135"/>
  <c r="BG65" i="135"/>
  <c r="AR65" i="135"/>
  <c r="AC65" i="135"/>
  <c r="N65" i="135"/>
  <c r="BG64" i="135"/>
  <c r="AR64" i="135"/>
  <c r="AC64" i="135"/>
  <c r="N64" i="135"/>
  <c r="BG63" i="135"/>
  <c r="AR63" i="135"/>
  <c r="AC63" i="135"/>
  <c r="N63" i="135"/>
  <c r="BG62" i="135"/>
  <c r="AR62" i="135"/>
  <c r="AC62" i="135"/>
  <c r="N62" i="135"/>
  <c r="BG61" i="135"/>
  <c r="AR61" i="135"/>
  <c r="AC61" i="135"/>
  <c r="N61" i="135"/>
  <c r="BG60" i="135"/>
  <c r="AR60" i="135"/>
  <c r="AC60" i="135"/>
  <c r="N60" i="135"/>
  <c r="BG59" i="135"/>
  <c r="AR59" i="135"/>
  <c r="AC59" i="135"/>
  <c r="N59" i="135"/>
  <c r="BG58" i="135"/>
  <c r="AR58" i="135"/>
  <c r="AC58" i="135"/>
  <c r="N58" i="135"/>
  <c r="BG57" i="135"/>
  <c r="AR57" i="135"/>
  <c r="AC57" i="135"/>
  <c r="N57" i="135"/>
  <c r="BG56" i="135"/>
  <c r="AR56" i="135"/>
  <c r="AC56" i="135"/>
  <c r="N56" i="135"/>
  <c r="BG55" i="135"/>
  <c r="AR55" i="135"/>
  <c r="AC55" i="135"/>
  <c r="N55" i="135"/>
  <c r="BG54" i="135"/>
  <c r="AR54" i="135"/>
  <c r="AC54" i="135"/>
  <c r="N54" i="135"/>
  <c r="BG53" i="135"/>
  <c r="AR53" i="135"/>
  <c r="AC53" i="135"/>
  <c r="N53" i="135"/>
  <c r="BG52" i="135"/>
  <c r="AR52" i="135"/>
  <c r="AC52" i="135"/>
  <c r="N52" i="135"/>
  <c r="BG51" i="135"/>
  <c r="AR51" i="135"/>
  <c r="AC51" i="135"/>
  <c r="N51" i="135"/>
  <c r="BG50" i="135"/>
  <c r="AR50" i="135"/>
  <c r="AC50" i="135"/>
  <c r="N50" i="135"/>
  <c r="BG49" i="135"/>
  <c r="AR49" i="135"/>
  <c r="AC49" i="135"/>
  <c r="N49" i="135"/>
  <c r="BG48" i="135"/>
  <c r="AR48" i="135"/>
  <c r="AC48" i="135"/>
  <c r="N48" i="135"/>
  <c r="BG47" i="135"/>
  <c r="AR47" i="135"/>
  <c r="AC47" i="135"/>
  <c r="N47" i="135"/>
  <c r="BG46" i="135"/>
  <c r="AR46" i="135"/>
  <c r="AC46" i="135"/>
  <c r="N46" i="135"/>
  <c r="BG45" i="135"/>
  <c r="AR45" i="135"/>
  <c r="AC45" i="135"/>
  <c r="N45" i="135"/>
  <c r="BG44" i="135"/>
  <c r="AR44" i="135"/>
  <c r="AC44" i="135"/>
  <c r="N44" i="135"/>
  <c r="BG43" i="135"/>
  <c r="AR43" i="135"/>
  <c r="AC43" i="135"/>
  <c r="N43" i="135"/>
  <c r="BG42" i="135"/>
  <c r="AR42" i="135"/>
  <c r="AC42" i="135"/>
  <c r="N42" i="135"/>
  <c r="BG41" i="135"/>
  <c r="AR41" i="135"/>
  <c r="AC41" i="135"/>
  <c r="N41" i="135"/>
  <c r="BG40" i="135"/>
  <c r="AR40" i="135"/>
  <c r="AC40" i="135"/>
  <c r="N40" i="135"/>
  <c r="BG39" i="135"/>
  <c r="AR39" i="135"/>
  <c r="AC39" i="135"/>
  <c r="N39" i="135"/>
  <c r="BG38" i="135"/>
  <c r="AR38" i="135"/>
  <c r="AC38" i="135"/>
  <c r="N38" i="135"/>
  <c r="BG37" i="135"/>
  <c r="AR37" i="135"/>
  <c r="AC37" i="135"/>
  <c r="N37" i="135"/>
  <c r="BG36" i="135"/>
  <c r="AR36" i="135"/>
  <c r="AC36" i="135"/>
  <c r="N36" i="135"/>
  <c r="BG35" i="135"/>
  <c r="AR35" i="135"/>
  <c r="AC35" i="135"/>
  <c r="N35" i="135"/>
  <c r="BG34" i="135"/>
  <c r="AR34" i="135"/>
  <c r="AC34" i="135"/>
  <c r="N34" i="135"/>
  <c r="BG33" i="135"/>
  <c r="AR33" i="135"/>
  <c r="AC33" i="135"/>
  <c r="N33" i="135"/>
  <c r="BG32" i="135"/>
  <c r="AR32" i="135"/>
  <c r="AC32" i="135"/>
  <c r="N32" i="135"/>
  <c r="BG31" i="135"/>
  <c r="AR31" i="135"/>
  <c r="AC31" i="135"/>
  <c r="N31" i="135"/>
  <c r="BG30" i="135"/>
  <c r="AR30" i="135"/>
  <c r="AC30" i="135"/>
  <c r="N30" i="135"/>
  <c r="BG29" i="135"/>
  <c r="AR29" i="135"/>
  <c r="AC29" i="135"/>
  <c r="N29" i="135"/>
  <c r="BG28" i="135"/>
  <c r="AR28" i="135"/>
  <c r="AC28" i="135"/>
  <c r="N28" i="135"/>
  <c r="BG27" i="135"/>
  <c r="AR27" i="135"/>
  <c r="AC27" i="135"/>
  <c r="N27" i="135"/>
  <c r="BG26" i="135"/>
  <c r="AR26" i="135"/>
  <c r="AC26" i="135"/>
  <c r="N26" i="135"/>
  <c r="BG25" i="135"/>
  <c r="AR25" i="135"/>
  <c r="AC25" i="135"/>
  <c r="N25" i="135"/>
  <c r="BG24" i="135"/>
  <c r="AR24" i="135"/>
  <c r="AC24" i="135"/>
  <c r="N24" i="135"/>
  <c r="BG23" i="135"/>
  <c r="AR23" i="135"/>
  <c r="AC23" i="135"/>
  <c r="N23" i="135"/>
  <c r="BG22" i="135"/>
  <c r="AR22" i="135"/>
  <c r="AC22" i="135"/>
  <c r="N22" i="135"/>
  <c r="BG21" i="135"/>
  <c r="AR21" i="135"/>
  <c r="AC21" i="135"/>
  <c r="N21" i="135"/>
  <c r="BG20" i="135"/>
  <c r="AR20" i="135"/>
  <c r="AC20" i="135"/>
  <c r="N20" i="135"/>
  <c r="BG19" i="135"/>
  <c r="AR19" i="135"/>
  <c r="AC19" i="135"/>
  <c r="N19" i="135"/>
  <c r="BG18" i="135"/>
  <c r="AR18" i="135"/>
  <c r="AC18" i="135"/>
  <c r="N18" i="135"/>
  <c r="BG17" i="135"/>
  <c r="AR17" i="135"/>
  <c r="AC17" i="135"/>
  <c r="N17" i="135"/>
  <c r="BG16" i="135"/>
  <c r="AR16" i="135"/>
  <c r="AC16" i="135"/>
  <c r="N16" i="135"/>
  <c r="BG15" i="135"/>
  <c r="AR15" i="135"/>
  <c r="AC15" i="135"/>
  <c r="N15" i="135"/>
  <c r="BG14" i="135"/>
  <c r="AR14" i="135"/>
  <c r="AC14" i="135"/>
  <c r="N14" i="135"/>
  <c r="BG13" i="135"/>
  <c r="AR13" i="135"/>
  <c r="AC13" i="135"/>
  <c r="N13" i="135"/>
  <c r="BG12" i="135"/>
  <c r="AR12" i="135"/>
  <c r="AC12" i="135"/>
  <c r="N12" i="135"/>
  <c r="BG11" i="135"/>
  <c r="AR11" i="135"/>
  <c r="AC11" i="135"/>
  <c r="N11" i="135"/>
  <c r="BG10" i="135"/>
  <c r="AR10" i="135"/>
  <c r="AC10" i="135"/>
  <c r="N10" i="135"/>
  <c r="BG9" i="135"/>
  <c r="AR9" i="135"/>
  <c r="AC9" i="135"/>
  <c r="N9" i="135"/>
  <c r="BG8" i="135"/>
  <c r="AR8" i="135"/>
  <c r="AC8" i="135"/>
  <c r="N8" i="135"/>
  <c r="BG7" i="135"/>
  <c r="AR7" i="135"/>
  <c r="AC7" i="135"/>
  <c r="N7" i="135"/>
  <c r="BG6" i="135"/>
  <c r="AR6" i="135"/>
  <c r="AC6" i="135"/>
  <c r="N6" i="135"/>
  <c r="BG5" i="135"/>
  <c r="BG4" i="135" s="1"/>
  <c r="AR5" i="135"/>
  <c r="AR4" i="135" s="1"/>
  <c r="AC5" i="135"/>
  <c r="AC4" i="135" s="1"/>
  <c r="N5" i="135"/>
  <c r="N4" i="135" s="1"/>
  <c r="AV1" i="135"/>
  <c r="AW1" i="135" s="1"/>
  <c r="AX1" i="135" s="1"/>
  <c r="AY1" i="135" s="1"/>
  <c r="AZ1" i="135" s="1"/>
  <c r="BA1" i="135" s="1"/>
  <c r="BB1" i="135" s="1"/>
  <c r="BC1" i="135" s="1"/>
  <c r="BD1" i="135" s="1"/>
  <c r="BE1" i="135" s="1"/>
  <c r="BF1" i="135" s="1"/>
  <c r="BG1" i="135" s="1"/>
  <c r="BH1" i="135" s="1"/>
  <c r="AG1" i="135"/>
  <c r="AH1" i="135" s="1"/>
  <c r="AI1" i="135" s="1"/>
  <c r="AJ1" i="135" s="1"/>
  <c r="AK1" i="135" s="1"/>
  <c r="AL1" i="135" s="1"/>
  <c r="AM1" i="135" s="1"/>
  <c r="AN1" i="135" s="1"/>
  <c r="AO1" i="135" s="1"/>
  <c r="AP1" i="135" s="1"/>
  <c r="AQ1" i="135" s="1"/>
  <c r="AR1" i="135" s="1"/>
  <c r="R1" i="135"/>
  <c r="S1" i="135" s="1"/>
  <c r="T1" i="135" s="1"/>
  <c r="U1" i="135" s="1"/>
  <c r="V1" i="135" s="1"/>
  <c r="W1" i="135" s="1"/>
  <c r="X1" i="135" s="1"/>
  <c r="Y1" i="135" s="1"/>
  <c r="Z1" i="135" s="1"/>
  <c r="AA1" i="135" s="1"/>
  <c r="AB1" i="135" s="1"/>
  <c r="AC1" i="135" s="1"/>
  <c r="C1" i="135"/>
  <c r="D1" i="135" s="1"/>
  <c r="E1" i="135" s="1"/>
  <c r="F1" i="135" s="1"/>
  <c r="G1" i="135" s="1"/>
  <c r="H1" i="135" s="1"/>
  <c r="I1" i="135" s="1"/>
  <c r="J1" i="135" s="1"/>
  <c r="K1" i="135" s="1"/>
  <c r="L1" i="135" s="1"/>
  <c r="M1" i="135" s="1"/>
  <c r="N1" i="135" s="1"/>
  <c r="BG318" i="134"/>
  <c r="AR318" i="134"/>
  <c r="AC318" i="134"/>
  <c r="N318" i="134"/>
  <c r="BG317" i="134"/>
  <c r="AR317" i="134"/>
  <c r="AC317" i="134"/>
  <c r="N317" i="134"/>
  <c r="BG316" i="134"/>
  <c r="AR316" i="134"/>
  <c r="AC316" i="134"/>
  <c r="N316" i="134"/>
  <c r="BG315" i="134"/>
  <c r="AR315" i="134"/>
  <c r="AC315" i="134"/>
  <c r="N315" i="134"/>
  <c r="BG314" i="134"/>
  <c r="AR314" i="134"/>
  <c r="AC314" i="134"/>
  <c r="N314" i="134"/>
  <c r="BG313" i="134"/>
  <c r="AR313" i="134"/>
  <c r="AC313" i="134"/>
  <c r="N313" i="134"/>
  <c r="BG312" i="134"/>
  <c r="AR312" i="134"/>
  <c r="AC312" i="134"/>
  <c r="N312" i="134"/>
  <c r="BG311" i="134"/>
  <c r="AR311" i="134"/>
  <c r="AC311" i="134"/>
  <c r="N311" i="134"/>
  <c r="BG310" i="134"/>
  <c r="AR310" i="134"/>
  <c r="AC310" i="134"/>
  <c r="N310" i="134"/>
  <c r="BG309" i="134"/>
  <c r="AR309" i="134"/>
  <c r="AC309" i="134"/>
  <c r="N309" i="134"/>
  <c r="BG308" i="134"/>
  <c r="AR308" i="134"/>
  <c r="AC308" i="134"/>
  <c r="N308" i="134"/>
  <c r="BG307" i="134"/>
  <c r="AR307" i="134"/>
  <c r="AC307" i="134"/>
  <c r="N307" i="134"/>
  <c r="BG306" i="134"/>
  <c r="AR306" i="134"/>
  <c r="AC306" i="134"/>
  <c r="N306" i="134"/>
  <c r="BG305" i="134"/>
  <c r="AR305" i="134"/>
  <c r="AC305" i="134"/>
  <c r="N305" i="134"/>
  <c r="BG304" i="134"/>
  <c r="AR304" i="134"/>
  <c r="AC304" i="134"/>
  <c r="N304" i="134"/>
  <c r="BG303" i="134"/>
  <c r="AR303" i="134"/>
  <c r="AC303" i="134"/>
  <c r="N303" i="134"/>
  <c r="BG302" i="134"/>
  <c r="AR302" i="134"/>
  <c r="AC302" i="134"/>
  <c r="N302" i="134"/>
  <c r="BG301" i="134"/>
  <c r="AR301" i="134"/>
  <c r="AC301" i="134"/>
  <c r="N301" i="134"/>
  <c r="BG300" i="134"/>
  <c r="AR300" i="134"/>
  <c r="AC300" i="134"/>
  <c r="N300" i="134"/>
  <c r="BG299" i="134"/>
  <c r="AR299" i="134"/>
  <c r="AC299" i="134"/>
  <c r="N299" i="134"/>
  <c r="BG298" i="134"/>
  <c r="AR298" i="134"/>
  <c r="AC298" i="134"/>
  <c r="N298" i="134"/>
  <c r="BG297" i="134"/>
  <c r="AR297" i="134"/>
  <c r="AC297" i="134"/>
  <c r="N297" i="134"/>
  <c r="BG296" i="134"/>
  <c r="AR296" i="134"/>
  <c r="AC296" i="134"/>
  <c r="N296" i="134"/>
  <c r="BG295" i="134"/>
  <c r="AR295" i="134"/>
  <c r="AC295" i="134"/>
  <c r="N295" i="134"/>
  <c r="BG294" i="134"/>
  <c r="AR294" i="134"/>
  <c r="AC294" i="134"/>
  <c r="N294" i="134"/>
  <c r="BG293" i="134"/>
  <c r="AR293" i="134"/>
  <c r="AC293" i="134"/>
  <c r="N293" i="134"/>
  <c r="BG292" i="134"/>
  <c r="AR292" i="134"/>
  <c r="AC292" i="134"/>
  <c r="N292" i="134"/>
  <c r="BG291" i="134"/>
  <c r="AR291" i="134"/>
  <c r="AC291" i="134"/>
  <c r="N291" i="134"/>
  <c r="BG290" i="134"/>
  <c r="AR290" i="134"/>
  <c r="AC290" i="134"/>
  <c r="N290" i="134"/>
  <c r="BG289" i="134"/>
  <c r="AR289" i="134"/>
  <c r="AC289" i="134"/>
  <c r="N289" i="134"/>
  <c r="BG288" i="134"/>
  <c r="AR288" i="134"/>
  <c r="AC288" i="134"/>
  <c r="N288" i="134"/>
  <c r="BG287" i="134"/>
  <c r="AR287" i="134"/>
  <c r="AC287" i="134"/>
  <c r="N287" i="134"/>
  <c r="BG286" i="134"/>
  <c r="AR286" i="134"/>
  <c r="AC286" i="134"/>
  <c r="N286" i="134"/>
  <c r="BG285" i="134"/>
  <c r="AR285" i="134"/>
  <c r="AC285" i="134"/>
  <c r="N285" i="134"/>
  <c r="BG284" i="134"/>
  <c r="AR284" i="134"/>
  <c r="AC284" i="134"/>
  <c r="N284" i="134"/>
  <c r="BG283" i="134"/>
  <c r="AR283" i="134"/>
  <c r="AC283" i="134"/>
  <c r="N283" i="134"/>
  <c r="BG282" i="134"/>
  <c r="AR282" i="134"/>
  <c r="AC282" i="134"/>
  <c r="N282" i="134"/>
  <c r="BG281" i="134"/>
  <c r="AR281" i="134"/>
  <c r="AC281" i="134"/>
  <c r="N281" i="134"/>
  <c r="BG280" i="134"/>
  <c r="AR280" i="134"/>
  <c r="AC280" i="134"/>
  <c r="N280" i="134"/>
  <c r="BG279" i="134"/>
  <c r="AR279" i="134"/>
  <c r="AC279" i="134"/>
  <c r="N279" i="134"/>
  <c r="BG278" i="134"/>
  <c r="AR278" i="134"/>
  <c r="AC278" i="134"/>
  <c r="N278" i="134"/>
  <c r="BG277" i="134"/>
  <c r="AR277" i="134"/>
  <c r="AC277" i="134"/>
  <c r="N277" i="134"/>
  <c r="BG276" i="134"/>
  <c r="AR276" i="134"/>
  <c r="AC276" i="134"/>
  <c r="N276" i="134"/>
  <c r="BG275" i="134"/>
  <c r="AR275" i="134"/>
  <c r="AC275" i="134"/>
  <c r="N275" i="134"/>
  <c r="BG274" i="134"/>
  <c r="AR274" i="134"/>
  <c r="AC274" i="134"/>
  <c r="N274" i="134"/>
  <c r="BG273" i="134"/>
  <c r="AR273" i="134"/>
  <c r="AC273" i="134"/>
  <c r="N273" i="134"/>
  <c r="BG272" i="134"/>
  <c r="AR272" i="134"/>
  <c r="AC272" i="134"/>
  <c r="N272" i="134"/>
  <c r="BG271" i="134"/>
  <c r="AR271" i="134"/>
  <c r="AC271" i="134"/>
  <c r="N271" i="134"/>
  <c r="BG270" i="134"/>
  <c r="AR270" i="134"/>
  <c r="AC270" i="134"/>
  <c r="N270" i="134"/>
  <c r="BG269" i="134"/>
  <c r="AR269" i="134"/>
  <c r="AC269" i="134"/>
  <c r="N269" i="134"/>
  <c r="BG268" i="134"/>
  <c r="AR268" i="134"/>
  <c r="AC268" i="134"/>
  <c r="N268" i="134"/>
  <c r="BG267" i="134"/>
  <c r="AR267" i="134"/>
  <c r="AC267" i="134"/>
  <c r="N267" i="134"/>
  <c r="BG266" i="134"/>
  <c r="AR266" i="134"/>
  <c r="AC266" i="134"/>
  <c r="N266" i="134"/>
  <c r="BG265" i="134"/>
  <c r="AR265" i="134"/>
  <c r="AC265" i="134"/>
  <c r="N265" i="134"/>
  <c r="BG264" i="134"/>
  <c r="AR264" i="134"/>
  <c r="AC264" i="134"/>
  <c r="N264" i="134"/>
  <c r="BG263" i="134"/>
  <c r="AR263" i="134"/>
  <c r="AC263" i="134"/>
  <c r="N263" i="134"/>
  <c r="BG262" i="134"/>
  <c r="AR262" i="134"/>
  <c r="AC262" i="134"/>
  <c r="N262" i="134"/>
  <c r="BG261" i="134"/>
  <c r="AR261" i="134"/>
  <c r="AC261" i="134"/>
  <c r="N261" i="134"/>
  <c r="BG260" i="134"/>
  <c r="AR260" i="134"/>
  <c r="AC260" i="134"/>
  <c r="N260" i="134"/>
  <c r="BG259" i="134"/>
  <c r="AR259" i="134"/>
  <c r="AC259" i="134"/>
  <c r="N259" i="134"/>
  <c r="BG258" i="134"/>
  <c r="AR258" i="134"/>
  <c r="AC258" i="134"/>
  <c r="N258" i="134"/>
  <c r="BG257" i="134"/>
  <c r="AR257" i="134"/>
  <c r="AC257" i="134"/>
  <c r="N257" i="134"/>
  <c r="BG256" i="134"/>
  <c r="AR256" i="134"/>
  <c r="AC256" i="134"/>
  <c r="N256" i="134"/>
  <c r="BG255" i="134"/>
  <c r="AR255" i="134"/>
  <c r="AC255" i="134"/>
  <c r="N255" i="134"/>
  <c r="BG254" i="134"/>
  <c r="AR254" i="134"/>
  <c r="AC254" i="134"/>
  <c r="N254" i="134"/>
  <c r="BG253" i="134"/>
  <c r="AR253" i="134"/>
  <c r="AC253" i="134"/>
  <c r="N253" i="134"/>
  <c r="BG252" i="134"/>
  <c r="AR252" i="134"/>
  <c r="AC252" i="134"/>
  <c r="N252" i="134"/>
  <c r="BG251" i="134"/>
  <c r="AR251" i="134"/>
  <c r="AC251" i="134"/>
  <c r="N251" i="134"/>
  <c r="BG250" i="134"/>
  <c r="AR250" i="134"/>
  <c r="AC250" i="134"/>
  <c r="N250" i="134"/>
  <c r="BG249" i="134"/>
  <c r="AR249" i="134"/>
  <c r="AC249" i="134"/>
  <c r="N249" i="134"/>
  <c r="BG248" i="134"/>
  <c r="AR248" i="134"/>
  <c r="AC248" i="134"/>
  <c r="N248" i="134"/>
  <c r="BG247" i="134"/>
  <c r="AR247" i="134"/>
  <c r="AC247" i="134"/>
  <c r="N247" i="134"/>
  <c r="BG246" i="134"/>
  <c r="AR246" i="134"/>
  <c r="AC246" i="134"/>
  <c r="N246" i="134"/>
  <c r="BG245" i="134"/>
  <c r="AR245" i="134"/>
  <c r="AC245" i="134"/>
  <c r="N245" i="134"/>
  <c r="BG244" i="134"/>
  <c r="AR244" i="134"/>
  <c r="AC244" i="134"/>
  <c r="N244" i="134"/>
  <c r="BG243" i="134"/>
  <c r="AR243" i="134"/>
  <c r="AC243" i="134"/>
  <c r="N243" i="134"/>
  <c r="BG242" i="134"/>
  <c r="AR242" i="134"/>
  <c r="AC242" i="134"/>
  <c r="N242" i="134"/>
  <c r="BG241" i="134"/>
  <c r="AR241" i="134"/>
  <c r="AC241" i="134"/>
  <c r="N241" i="134"/>
  <c r="BG240" i="134"/>
  <c r="AR240" i="134"/>
  <c r="AC240" i="134"/>
  <c r="N240" i="134"/>
  <c r="BG239" i="134"/>
  <c r="AR239" i="134"/>
  <c r="AC239" i="134"/>
  <c r="N239" i="134"/>
  <c r="BG238" i="134"/>
  <c r="AR238" i="134"/>
  <c r="AC238" i="134"/>
  <c r="N238" i="134"/>
  <c r="BG237" i="134"/>
  <c r="AR237" i="134"/>
  <c r="AC237" i="134"/>
  <c r="N237" i="134"/>
  <c r="BG236" i="134"/>
  <c r="AR236" i="134"/>
  <c r="AC236" i="134"/>
  <c r="N236" i="134"/>
  <c r="BG235" i="134"/>
  <c r="AR235" i="134"/>
  <c r="AC235" i="134"/>
  <c r="N235" i="134"/>
  <c r="BG234" i="134"/>
  <c r="AR234" i="134"/>
  <c r="AC234" i="134"/>
  <c r="N234" i="134"/>
  <c r="BG233" i="134"/>
  <c r="AR233" i="134"/>
  <c r="AC233" i="134"/>
  <c r="N233" i="134"/>
  <c r="BG232" i="134"/>
  <c r="AR232" i="134"/>
  <c r="AC232" i="134"/>
  <c r="N232" i="134"/>
  <c r="BG231" i="134"/>
  <c r="AR231" i="134"/>
  <c r="AC231" i="134"/>
  <c r="N231" i="134"/>
  <c r="BG230" i="134"/>
  <c r="AR230" i="134"/>
  <c r="AC230" i="134"/>
  <c r="N230" i="134"/>
  <c r="BG229" i="134"/>
  <c r="AR229" i="134"/>
  <c r="AC229" i="134"/>
  <c r="N229" i="134"/>
  <c r="BG228" i="134"/>
  <c r="AR228" i="134"/>
  <c r="AC228" i="134"/>
  <c r="N228" i="134"/>
  <c r="BG227" i="134"/>
  <c r="AR227" i="134"/>
  <c r="AC227" i="134"/>
  <c r="N227" i="134"/>
  <c r="BG226" i="134"/>
  <c r="AR226" i="134"/>
  <c r="AC226" i="134"/>
  <c r="N226" i="134"/>
  <c r="BG225" i="134"/>
  <c r="AR225" i="134"/>
  <c r="AC225" i="134"/>
  <c r="N225" i="134"/>
  <c r="BG224" i="134"/>
  <c r="AR224" i="134"/>
  <c r="AC224" i="134"/>
  <c r="N224" i="134"/>
  <c r="BG223" i="134"/>
  <c r="AR223" i="134"/>
  <c r="AC223" i="134"/>
  <c r="N223" i="134"/>
  <c r="BG222" i="134"/>
  <c r="AR222" i="134"/>
  <c r="AC222" i="134"/>
  <c r="N222" i="134"/>
  <c r="BG221" i="134"/>
  <c r="AR221" i="134"/>
  <c r="AC221" i="134"/>
  <c r="N221" i="134"/>
  <c r="BG220" i="134"/>
  <c r="AR220" i="134"/>
  <c r="AC220" i="134"/>
  <c r="N220" i="134"/>
  <c r="BG219" i="134"/>
  <c r="AR219" i="134"/>
  <c r="AC219" i="134"/>
  <c r="N219" i="134"/>
  <c r="BG218" i="134"/>
  <c r="AR218" i="134"/>
  <c r="AC218" i="134"/>
  <c r="N218" i="134"/>
  <c r="BG217" i="134"/>
  <c r="AR217" i="134"/>
  <c r="AC217" i="134"/>
  <c r="N217" i="134"/>
  <c r="BG216" i="134"/>
  <c r="AR216" i="134"/>
  <c r="AC216" i="134"/>
  <c r="N216" i="134"/>
  <c r="BG215" i="134"/>
  <c r="AR215" i="134"/>
  <c r="AC215" i="134"/>
  <c r="N215" i="134"/>
  <c r="BG214" i="134"/>
  <c r="AR214" i="134"/>
  <c r="AC214" i="134"/>
  <c r="N214" i="134"/>
  <c r="BG213" i="134"/>
  <c r="AR213" i="134"/>
  <c r="AC213" i="134"/>
  <c r="N213" i="134"/>
  <c r="BG212" i="134"/>
  <c r="AR212" i="134"/>
  <c r="AC212" i="134"/>
  <c r="N212" i="134"/>
  <c r="BG211" i="134"/>
  <c r="AR211" i="134"/>
  <c r="AC211" i="134"/>
  <c r="N211" i="134"/>
  <c r="BG210" i="134"/>
  <c r="AR210" i="134"/>
  <c r="AC210" i="134"/>
  <c r="N210" i="134"/>
  <c r="BG209" i="134"/>
  <c r="AR209" i="134"/>
  <c r="AC209" i="134"/>
  <c r="N209" i="134"/>
  <c r="BG208" i="134"/>
  <c r="AR208" i="134"/>
  <c r="AC208" i="134"/>
  <c r="N208" i="134"/>
  <c r="BG207" i="134"/>
  <c r="AR207" i="134"/>
  <c r="AC207" i="134"/>
  <c r="N207" i="134"/>
  <c r="BG206" i="134"/>
  <c r="AR206" i="134"/>
  <c r="AC206" i="134"/>
  <c r="N206" i="134"/>
  <c r="BG205" i="134"/>
  <c r="AR205" i="134"/>
  <c r="AC205" i="134"/>
  <c r="N205" i="134"/>
  <c r="BG204" i="134"/>
  <c r="AR204" i="134"/>
  <c r="AC204" i="134"/>
  <c r="N204" i="134"/>
  <c r="BG203" i="134"/>
  <c r="AR203" i="134"/>
  <c r="AC203" i="134"/>
  <c r="N203" i="134"/>
  <c r="BG202" i="134"/>
  <c r="AR202" i="134"/>
  <c r="AC202" i="134"/>
  <c r="N202" i="134"/>
  <c r="BG201" i="134"/>
  <c r="AR201" i="134"/>
  <c r="AC201" i="134"/>
  <c r="N201" i="134"/>
  <c r="BG200" i="134"/>
  <c r="AR200" i="134"/>
  <c r="AC200" i="134"/>
  <c r="N200" i="134"/>
  <c r="BG199" i="134"/>
  <c r="AR199" i="134"/>
  <c r="AC199" i="134"/>
  <c r="N199" i="134"/>
  <c r="BG198" i="134"/>
  <c r="AR198" i="134"/>
  <c r="AC198" i="134"/>
  <c r="N198" i="134"/>
  <c r="BG197" i="134"/>
  <c r="AR197" i="134"/>
  <c r="AC197" i="134"/>
  <c r="N197" i="134"/>
  <c r="BG196" i="134"/>
  <c r="AR196" i="134"/>
  <c r="AC196" i="134"/>
  <c r="N196" i="134"/>
  <c r="BG195" i="134"/>
  <c r="AR195" i="134"/>
  <c r="AC195" i="134"/>
  <c r="N195" i="134"/>
  <c r="BG194" i="134"/>
  <c r="AR194" i="134"/>
  <c r="AC194" i="134"/>
  <c r="N194" i="134"/>
  <c r="BG193" i="134"/>
  <c r="AR193" i="134"/>
  <c r="AC193" i="134"/>
  <c r="N193" i="134"/>
  <c r="BG192" i="134"/>
  <c r="AR192" i="134"/>
  <c r="AC192" i="134"/>
  <c r="N192" i="134"/>
  <c r="BG191" i="134"/>
  <c r="AR191" i="134"/>
  <c r="AC191" i="134"/>
  <c r="N191" i="134"/>
  <c r="BG190" i="134"/>
  <c r="AR190" i="134"/>
  <c r="AC190" i="134"/>
  <c r="N190" i="134"/>
  <c r="BG189" i="134"/>
  <c r="AR189" i="134"/>
  <c r="AC189" i="134"/>
  <c r="N189" i="134"/>
  <c r="BG188" i="134"/>
  <c r="AR188" i="134"/>
  <c r="AC188" i="134"/>
  <c r="N188" i="134"/>
  <c r="BG187" i="134"/>
  <c r="AR187" i="134"/>
  <c r="AC187" i="134"/>
  <c r="N187" i="134"/>
  <c r="BG186" i="134"/>
  <c r="AR186" i="134"/>
  <c r="AC186" i="134"/>
  <c r="N186" i="134"/>
  <c r="BG185" i="134"/>
  <c r="AR185" i="134"/>
  <c r="AC185" i="134"/>
  <c r="N185" i="134"/>
  <c r="BG184" i="134"/>
  <c r="AR184" i="134"/>
  <c r="AC184" i="134"/>
  <c r="N184" i="134"/>
  <c r="BG183" i="134"/>
  <c r="AR183" i="134"/>
  <c r="AC183" i="134"/>
  <c r="N183" i="134"/>
  <c r="BG182" i="134"/>
  <c r="AR182" i="134"/>
  <c r="AC182" i="134"/>
  <c r="N182" i="134"/>
  <c r="BG181" i="134"/>
  <c r="AR181" i="134"/>
  <c r="AC181" i="134"/>
  <c r="N181" i="134"/>
  <c r="BG180" i="134"/>
  <c r="AR180" i="134"/>
  <c r="AC180" i="134"/>
  <c r="N180" i="134"/>
  <c r="BG179" i="134"/>
  <c r="AR179" i="134"/>
  <c r="AC179" i="134"/>
  <c r="N179" i="134"/>
  <c r="BG178" i="134"/>
  <c r="AR178" i="134"/>
  <c r="AC178" i="134"/>
  <c r="N178" i="134"/>
  <c r="BG177" i="134"/>
  <c r="AR177" i="134"/>
  <c r="AC177" i="134"/>
  <c r="N177" i="134"/>
  <c r="BG176" i="134"/>
  <c r="AR176" i="134"/>
  <c r="AC176" i="134"/>
  <c r="N176" i="134"/>
  <c r="BG175" i="134"/>
  <c r="AR175" i="134"/>
  <c r="AC175" i="134"/>
  <c r="N175" i="134"/>
  <c r="BG174" i="134"/>
  <c r="AR174" i="134"/>
  <c r="AC174" i="134"/>
  <c r="N174" i="134"/>
  <c r="BG173" i="134"/>
  <c r="AR173" i="134"/>
  <c r="AC173" i="134"/>
  <c r="N173" i="134"/>
  <c r="BG172" i="134"/>
  <c r="AR172" i="134"/>
  <c r="AC172" i="134"/>
  <c r="N172" i="134"/>
  <c r="BG171" i="134"/>
  <c r="AR171" i="134"/>
  <c r="AC171" i="134"/>
  <c r="N171" i="134"/>
  <c r="BG170" i="134"/>
  <c r="AR170" i="134"/>
  <c r="AC170" i="134"/>
  <c r="N170" i="134"/>
  <c r="BG169" i="134"/>
  <c r="AR169" i="134"/>
  <c r="AC169" i="134"/>
  <c r="N169" i="134"/>
  <c r="BG168" i="134"/>
  <c r="AR168" i="134"/>
  <c r="AC168" i="134"/>
  <c r="N168" i="134"/>
  <c r="BG167" i="134"/>
  <c r="AR167" i="134"/>
  <c r="AC167" i="134"/>
  <c r="N167" i="134"/>
  <c r="BG166" i="134"/>
  <c r="AR166" i="134"/>
  <c r="AC166" i="134"/>
  <c r="N166" i="134"/>
  <c r="BG165" i="134"/>
  <c r="AR165" i="134"/>
  <c r="AC165" i="134"/>
  <c r="N165" i="134"/>
  <c r="BG164" i="134"/>
  <c r="AR164" i="134"/>
  <c r="AC164" i="134"/>
  <c r="N164" i="134"/>
  <c r="BG163" i="134"/>
  <c r="AR163" i="134"/>
  <c r="AC163" i="134"/>
  <c r="N163" i="134"/>
  <c r="BG162" i="134"/>
  <c r="AR162" i="134"/>
  <c r="AC162" i="134"/>
  <c r="N162" i="134"/>
  <c r="BG161" i="134"/>
  <c r="AR161" i="134"/>
  <c r="AC161" i="134"/>
  <c r="N161" i="134"/>
  <c r="BG160" i="134"/>
  <c r="AR160" i="134"/>
  <c r="AC160" i="134"/>
  <c r="N160" i="134"/>
  <c r="BG159" i="134"/>
  <c r="AR159" i="134"/>
  <c r="AC159" i="134"/>
  <c r="N159" i="134"/>
  <c r="BG158" i="134"/>
  <c r="AR158" i="134"/>
  <c r="AC158" i="134"/>
  <c r="N158" i="134"/>
  <c r="BG157" i="134"/>
  <c r="AR157" i="134"/>
  <c r="AC157" i="134"/>
  <c r="N157" i="134"/>
  <c r="BG156" i="134"/>
  <c r="AR156" i="134"/>
  <c r="AC156" i="134"/>
  <c r="N156" i="134"/>
  <c r="BG155" i="134"/>
  <c r="AR155" i="134"/>
  <c r="AC155" i="134"/>
  <c r="N155" i="134"/>
  <c r="BG154" i="134"/>
  <c r="AR154" i="134"/>
  <c r="AC154" i="134"/>
  <c r="N154" i="134"/>
  <c r="BG153" i="134"/>
  <c r="AR153" i="134"/>
  <c r="AC153" i="134"/>
  <c r="N153" i="134"/>
  <c r="BG152" i="134"/>
  <c r="AR152" i="134"/>
  <c r="AC152" i="134"/>
  <c r="N152" i="134"/>
  <c r="BG151" i="134"/>
  <c r="AR151" i="134"/>
  <c r="AC151" i="134"/>
  <c r="N151" i="134"/>
  <c r="BG150" i="134"/>
  <c r="AR150" i="134"/>
  <c r="AC150" i="134"/>
  <c r="N150" i="134"/>
  <c r="BG149" i="134"/>
  <c r="AR149" i="134"/>
  <c r="AC149" i="134"/>
  <c r="N149" i="134"/>
  <c r="BG148" i="134"/>
  <c r="AR148" i="134"/>
  <c r="AC148" i="134"/>
  <c r="N148" i="134"/>
  <c r="BG147" i="134"/>
  <c r="AR147" i="134"/>
  <c r="AC147" i="134"/>
  <c r="N147" i="134"/>
  <c r="BG146" i="134"/>
  <c r="AR146" i="134"/>
  <c r="AC146" i="134"/>
  <c r="N146" i="134"/>
  <c r="BG145" i="134"/>
  <c r="AR145" i="134"/>
  <c r="AC145" i="134"/>
  <c r="N145" i="134"/>
  <c r="BG144" i="134"/>
  <c r="AR144" i="134"/>
  <c r="AC144" i="134"/>
  <c r="N144" i="134"/>
  <c r="BG143" i="134"/>
  <c r="AR143" i="134"/>
  <c r="AC143" i="134"/>
  <c r="N143" i="134"/>
  <c r="BG142" i="134"/>
  <c r="AR142" i="134"/>
  <c r="AC142" i="134"/>
  <c r="N142" i="134"/>
  <c r="BG141" i="134"/>
  <c r="AR141" i="134"/>
  <c r="AC141" i="134"/>
  <c r="N141" i="134"/>
  <c r="BG140" i="134"/>
  <c r="AR140" i="134"/>
  <c r="AC140" i="134"/>
  <c r="N140" i="134"/>
  <c r="BG139" i="134"/>
  <c r="AR139" i="134"/>
  <c r="AC139" i="134"/>
  <c r="N139" i="134"/>
  <c r="BG138" i="134"/>
  <c r="AR138" i="134"/>
  <c r="AC138" i="134"/>
  <c r="N138" i="134"/>
  <c r="BG137" i="134"/>
  <c r="AR137" i="134"/>
  <c r="AC137" i="134"/>
  <c r="N137" i="134"/>
  <c r="BG136" i="134"/>
  <c r="AR136" i="134"/>
  <c r="AC136" i="134"/>
  <c r="N136" i="134"/>
  <c r="BG135" i="134"/>
  <c r="AR135" i="134"/>
  <c r="AC135" i="134"/>
  <c r="N135" i="134"/>
  <c r="BG134" i="134"/>
  <c r="AR134" i="134"/>
  <c r="AC134" i="134"/>
  <c r="N134" i="134"/>
  <c r="BG133" i="134"/>
  <c r="AR133" i="134"/>
  <c r="AC133" i="134"/>
  <c r="N133" i="134"/>
  <c r="BG132" i="134"/>
  <c r="AR132" i="134"/>
  <c r="AC132" i="134"/>
  <c r="N132" i="134"/>
  <c r="BG131" i="134"/>
  <c r="AR131" i="134"/>
  <c r="AC131" i="134"/>
  <c r="N131" i="134"/>
  <c r="BG130" i="134"/>
  <c r="AR130" i="134"/>
  <c r="AC130" i="134"/>
  <c r="N130" i="134"/>
  <c r="BG129" i="134"/>
  <c r="AR129" i="134"/>
  <c r="AC129" i="134"/>
  <c r="N129" i="134"/>
  <c r="BG128" i="134"/>
  <c r="AR128" i="134"/>
  <c r="AC128" i="134"/>
  <c r="N128" i="134"/>
  <c r="BG127" i="134"/>
  <c r="AR127" i="134"/>
  <c r="AC127" i="134"/>
  <c r="N127" i="134"/>
  <c r="BG126" i="134"/>
  <c r="AR126" i="134"/>
  <c r="AC126" i="134"/>
  <c r="N126" i="134"/>
  <c r="BG125" i="134"/>
  <c r="AR125" i="134"/>
  <c r="AC125" i="134"/>
  <c r="N125" i="134"/>
  <c r="BG124" i="134"/>
  <c r="AR124" i="134"/>
  <c r="AC124" i="134"/>
  <c r="N124" i="134"/>
  <c r="BG123" i="134"/>
  <c r="AR123" i="134"/>
  <c r="AC123" i="134"/>
  <c r="N123" i="134"/>
  <c r="BG122" i="134"/>
  <c r="AR122" i="134"/>
  <c r="AC122" i="134"/>
  <c r="N122" i="134"/>
  <c r="BG121" i="134"/>
  <c r="AR121" i="134"/>
  <c r="AC121" i="134"/>
  <c r="N121" i="134"/>
  <c r="BG120" i="134"/>
  <c r="AR120" i="134"/>
  <c r="AC120" i="134"/>
  <c r="N120" i="134"/>
  <c r="BG119" i="134"/>
  <c r="AR119" i="134"/>
  <c r="AC119" i="134"/>
  <c r="N119" i="134"/>
  <c r="BG118" i="134"/>
  <c r="AR118" i="134"/>
  <c r="AC118" i="134"/>
  <c r="N118" i="134"/>
  <c r="BG117" i="134"/>
  <c r="AR117" i="134"/>
  <c r="AC117" i="134"/>
  <c r="N117" i="134"/>
  <c r="BG116" i="134"/>
  <c r="AR116" i="134"/>
  <c r="AC116" i="134"/>
  <c r="N116" i="134"/>
  <c r="BG115" i="134"/>
  <c r="AR115" i="134"/>
  <c r="AC115" i="134"/>
  <c r="N115" i="134"/>
  <c r="BG114" i="134"/>
  <c r="AR114" i="134"/>
  <c r="AC114" i="134"/>
  <c r="N114" i="134"/>
  <c r="BG113" i="134"/>
  <c r="AR113" i="134"/>
  <c r="AC113" i="134"/>
  <c r="N113" i="134"/>
  <c r="BG112" i="134"/>
  <c r="AR112" i="134"/>
  <c r="AC112" i="134"/>
  <c r="N112" i="134"/>
  <c r="BG111" i="134"/>
  <c r="AR111" i="134"/>
  <c r="AC111" i="134"/>
  <c r="N111" i="134"/>
  <c r="BG110" i="134"/>
  <c r="AR110" i="134"/>
  <c r="AC110" i="134"/>
  <c r="N110" i="134"/>
  <c r="BG109" i="134"/>
  <c r="AR109" i="134"/>
  <c r="AC109" i="134"/>
  <c r="N109" i="134"/>
  <c r="BG108" i="134"/>
  <c r="AR108" i="134"/>
  <c r="AC108" i="134"/>
  <c r="N108" i="134"/>
  <c r="BG107" i="134"/>
  <c r="AR107" i="134"/>
  <c r="AC107" i="134"/>
  <c r="N107" i="134"/>
  <c r="BG106" i="134"/>
  <c r="AR106" i="134"/>
  <c r="AC106" i="134"/>
  <c r="N106" i="134"/>
  <c r="BG105" i="134"/>
  <c r="AR105" i="134"/>
  <c r="AC105" i="134"/>
  <c r="N105" i="134"/>
  <c r="BG104" i="134"/>
  <c r="AR104" i="134"/>
  <c r="AC104" i="134"/>
  <c r="N104" i="134"/>
  <c r="BG103" i="134"/>
  <c r="AR103" i="134"/>
  <c r="AC103" i="134"/>
  <c r="N103" i="134"/>
  <c r="BG102" i="134"/>
  <c r="AR102" i="134"/>
  <c r="AC102" i="134"/>
  <c r="N102" i="134"/>
  <c r="BG101" i="134"/>
  <c r="AR101" i="134"/>
  <c r="AC101" i="134"/>
  <c r="N101" i="134"/>
  <c r="BG100" i="134"/>
  <c r="AR100" i="134"/>
  <c r="AC100" i="134"/>
  <c r="N100" i="134"/>
  <c r="BG99" i="134"/>
  <c r="AR99" i="134"/>
  <c r="AC99" i="134"/>
  <c r="N99" i="134"/>
  <c r="BG98" i="134"/>
  <c r="AR98" i="134"/>
  <c r="AC98" i="134"/>
  <c r="N98" i="134"/>
  <c r="BG97" i="134"/>
  <c r="AR97" i="134"/>
  <c r="AC97" i="134"/>
  <c r="N97" i="134"/>
  <c r="BG96" i="134"/>
  <c r="AR96" i="134"/>
  <c r="AC96" i="134"/>
  <c r="N96" i="134"/>
  <c r="BG95" i="134"/>
  <c r="AR95" i="134"/>
  <c r="AC95" i="134"/>
  <c r="N95" i="134"/>
  <c r="BG94" i="134"/>
  <c r="AR94" i="134"/>
  <c r="AC94" i="134"/>
  <c r="N94" i="134"/>
  <c r="BG93" i="134"/>
  <c r="AR93" i="134"/>
  <c r="AC93" i="134"/>
  <c r="N93" i="134"/>
  <c r="BG92" i="134"/>
  <c r="AR92" i="134"/>
  <c r="AC92" i="134"/>
  <c r="N92" i="134"/>
  <c r="BG91" i="134"/>
  <c r="AR91" i="134"/>
  <c r="AC91" i="134"/>
  <c r="N91" i="134"/>
  <c r="BG90" i="134"/>
  <c r="AR90" i="134"/>
  <c r="AC90" i="134"/>
  <c r="N90" i="134"/>
  <c r="BG89" i="134"/>
  <c r="AR89" i="134"/>
  <c r="AC89" i="134"/>
  <c r="N89" i="134"/>
  <c r="BG88" i="134"/>
  <c r="AR88" i="134"/>
  <c r="AC88" i="134"/>
  <c r="N88" i="134"/>
  <c r="BG87" i="134"/>
  <c r="AR87" i="134"/>
  <c r="AC87" i="134"/>
  <c r="N87" i="134"/>
  <c r="BG86" i="134"/>
  <c r="AR86" i="134"/>
  <c r="AC86" i="134"/>
  <c r="N86" i="134"/>
  <c r="BG85" i="134"/>
  <c r="AR85" i="134"/>
  <c r="AC85" i="134"/>
  <c r="N85" i="134"/>
  <c r="BG84" i="134"/>
  <c r="AR84" i="134"/>
  <c r="AC84" i="134"/>
  <c r="N84" i="134"/>
  <c r="BG83" i="134"/>
  <c r="AR83" i="134"/>
  <c r="AC83" i="134"/>
  <c r="N83" i="134"/>
  <c r="BG82" i="134"/>
  <c r="AR82" i="134"/>
  <c r="AC82" i="134"/>
  <c r="N82" i="134"/>
  <c r="BG81" i="134"/>
  <c r="AR81" i="134"/>
  <c r="AC81" i="134"/>
  <c r="N81" i="134"/>
  <c r="BG80" i="134"/>
  <c r="AR80" i="134"/>
  <c r="AC80" i="134"/>
  <c r="N80" i="134"/>
  <c r="BG79" i="134"/>
  <c r="AR79" i="134"/>
  <c r="AC79" i="134"/>
  <c r="N79" i="134"/>
  <c r="BG78" i="134"/>
  <c r="AR78" i="134"/>
  <c r="AC78" i="134"/>
  <c r="N78" i="134"/>
  <c r="BG77" i="134"/>
  <c r="AR77" i="134"/>
  <c r="AC77" i="134"/>
  <c r="N77" i="134"/>
  <c r="BG76" i="134"/>
  <c r="AR76" i="134"/>
  <c r="AC76" i="134"/>
  <c r="N76" i="134"/>
  <c r="BG75" i="134"/>
  <c r="AR75" i="134"/>
  <c r="AC75" i="134"/>
  <c r="N75" i="134"/>
  <c r="BG74" i="134"/>
  <c r="AR74" i="134"/>
  <c r="AC74" i="134"/>
  <c r="N74" i="134"/>
  <c r="BG73" i="134"/>
  <c r="AR73" i="134"/>
  <c r="AC73" i="134"/>
  <c r="N73" i="134"/>
  <c r="BG72" i="134"/>
  <c r="AR72" i="134"/>
  <c r="AC72" i="134"/>
  <c r="N72" i="134"/>
  <c r="BG71" i="134"/>
  <c r="AR71" i="134"/>
  <c r="AC71" i="134"/>
  <c r="N71" i="134"/>
  <c r="BG70" i="134"/>
  <c r="AR70" i="134"/>
  <c r="AC70" i="134"/>
  <c r="N70" i="134"/>
  <c r="BG69" i="134"/>
  <c r="AR69" i="134"/>
  <c r="AC69" i="134"/>
  <c r="N69" i="134"/>
  <c r="BG68" i="134"/>
  <c r="AR68" i="134"/>
  <c r="AC68" i="134"/>
  <c r="N68" i="134"/>
  <c r="BG67" i="134"/>
  <c r="AR67" i="134"/>
  <c r="AC67" i="134"/>
  <c r="N67" i="134"/>
  <c r="BG66" i="134"/>
  <c r="AR66" i="134"/>
  <c r="AC66" i="134"/>
  <c r="N66" i="134"/>
  <c r="BG65" i="134"/>
  <c r="AR65" i="134"/>
  <c r="AC65" i="134"/>
  <c r="N65" i="134"/>
  <c r="BG64" i="134"/>
  <c r="AR64" i="134"/>
  <c r="AC64" i="134"/>
  <c r="N64" i="134"/>
  <c r="BG63" i="134"/>
  <c r="AR63" i="134"/>
  <c r="AC63" i="134"/>
  <c r="N63" i="134"/>
  <c r="BG62" i="134"/>
  <c r="AR62" i="134"/>
  <c r="AC62" i="134"/>
  <c r="N62" i="134"/>
  <c r="BG61" i="134"/>
  <c r="AR61" i="134"/>
  <c r="AC61" i="134"/>
  <c r="N61" i="134"/>
  <c r="BG60" i="134"/>
  <c r="AR60" i="134"/>
  <c r="AC60" i="134"/>
  <c r="N60" i="134"/>
  <c r="BG59" i="134"/>
  <c r="AR59" i="134"/>
  <c r="AC59" i="134"/>
  <c r="N59" i="134"/>
  <c r="BG58" i="134"/>
  <c r="AR58" i="134"/>
  <c r="AC58" i="134"/>
  <c r="N58" i="134"/>
  <c r="BG57" i="134"/>
  <c r="AR57" i="134"/>
  <c r="AC57" i="134"/>
  <c r="N57" i="134"/>
  <c r="BG56" i="134"/>
  <c r="AR56" i="134"/>
  <c r="AC56" i="134"/>
  <c r="N56" i="134"/>
  <c r="BG55" i="134"/>
  <c r="AR55" i="134"/>
  <c r="AC55" i="134"/>
  <c r="N55" i="134"/>
  <c r="BG54" i="134"/>
  <c r="AR54" i="134"/>
  <c r="AC54" i="134"/>
  <c r="N54" i="134"/>
  <c r="BG53" i="134"/>
  <c r="AR53" i="134"/>
  <c r="AC53" i="134"/>
  <c r="N53" i="134"/>
  <c r="BG52" i="134"/>
  <c r="AR52" i="134"/>
  <c r="AC52" i="134"/>
  <c r="N52" i="134"/>
  <c r="BG51" i="134"/>
  <c r="AR51" i="134"/>
  <c r="AC51" i="134"/>
  <c r="N51" i="134"/>
  <c r="BG50" i="134"/>
  <c r="AR50" i="134"/>
  <c r="AC50" i="134"/>
  <c r="N50" i="134"/>
  <c r="BG49" i="134"/>
  <c r="AR49" i="134"/>
  <c r="AC49" i="134"/>
  <c r="N49" i="134"/>
  <c r="BG48" i="134"/>
  <c r="AR48" i="134"/>
  <c r="AC48" i="134"/>
  <c r="N48" i="134"/>
  <c r="BG47" i="134"/>
  <c r="AR47" i="134"/>
  <c r="AC47" i="134"/>
  <c r="N47" i="134"/>
  <c r="BG46" i="134"/>
  <c r="AR46" i="134"/>
  <c r="AC46" i="134"/>
  <c r="N46" i="134"/>
  <c r="BG45" i="134"/>
  <c r="AR45" i="134"/>
  <c r="AC45" i="134"/>
  <c r="N45" i="134"/>
  <c r="BG44" i="134"/>
  <c r="AR44" i="134"/>
  <c r="AC44" i="134"/>
  <c r="N44" i="134"/>
  <c r="BG43" i="134"/>
  <c r="AR43" i="134"/>
  <c r="AC43" i="134"/>
  <c r="N43" i="134"/>
  <c r="BG42" i="134"/>
  <c r="AR42" i="134"/>
  <c r="AC42" i="134"/>
  <c r="N42" i="134"/>
  <c r="BG41" i="134"/>
  <c r="AR41" i="134"/>
  <c r="AC41" i="134"/>
  <c r="N41" i="134"/>
  <c r="BG40" i="134"/>
  <c r="AR40" i="134"/>
  <c r="AC40" i="134"/>
  <c r="N40" i="134"/>
  <c r="BG39" i="134"/>
  <c r="AR39" i="134"/>
  <c r="AC39" i="134"/>
  <c r="N39" i="134"/>
  <c r="BG38" i="134"/>
  <c r="AR38" i="134"/>
  <c r="AC38" i="134"/>
  <c r="N38" i="134"/>
  <c r="BG37" i="134"/>
  <c r="AR37" i="134"/>
  <c r="AC37" i="134"/>
  <c r="N37" i="134"/>
  <c r="BG36" i="134"/>
  <c r="AR36" i="134"/>
  <c r="AC36" i="134"/>
  <c r="N36" i="134"/>
  <c r="BG35" i="134"/>
  <c r="AR35" i="134"/>
  <c r="AC35" i="134"/>
  <c r="N35" i="134"/>
  <c r="BG34" i="134"/>
  <c r="AR34" i="134"/>
  <c r="AC34" i="134"/>
  <c r="N34" i="134"/>
  <c r="BG33" i="134"/>
  <c r="AR33" i="134"/>
  <c r="AC33" i="134"/>
  <c r="N33" i="134"/>
  <c r="BG32" i="134"/>
  <c r="AR32" i="134"/>
  <c r="AC32" i="134"/>
  <c r="N32" i="134"/>
  <c r="BG31" i="134"/>
  <c r="AR31" i="134"/>
  <c r="AC31" i="134"/>
  <c r="N31" i="134"/>
  <c r="BG30" i="134"/>
  <c r="AR30" i="134"/>
  <c r="AC30" i="134"/>
  <c r="N30" i="134"/>
  <c r="BG29" i="134"/>
  <c r="AR29" i="134"/>
  <c r="AC29" i="134"/>
  <c r="N29" i="134"/>
  <c r="BG28" i="134"/>
  <c r="AR28" i="134"/>
  <c r="AC28" i="134"/>
  <c r="N28" i="134"/>
  <c r="BG27" i="134"/>
  <c r="AR27" i="134"/>
  <c r="AC27" i="134"/>
  <c r="N27" i="134"/>
  <c r="BG26" i="134"/>
  <c r="AR26" i="134"/>
  <c r="AC26" i="134"/>
  <c r="N26" i="134"/>
  <c r="BG25" i="134"/>
  <c r="AR25" i="134"/>
  <c r="AC25" i="134"/>
  <c r="N25" i="134"/>
  <c r="BG24" i="134"/>
  <c r="AR24" i="134"/>
  <c r="AC24" i="134"/>
  <c r="N24" i="134"/>
  <c r="BG23" i="134"/>
  <c r="AR23" i="134"/>
  <c r="AC23" i="134"/>
  <c r="N23" i="134"/>
  <c r="BG22" i="134"/>
  <c r="AR22" i="134"/>
  <c r="AC22" i="134"/>
  <c r="N22" i="134"/>
  <c r="BG21" i="134"/>
  <c r="AR21" i="134"/>
  <c r="AC21" i="134"/>
  <c r="N21" i="134"/>
  <c r="BG20" i="134"/>
  <c r="AR20" i="134"/>
  <c r="AC20" i="134"/>
  <c r="N20" i="134"/>
  <c r="BG19" i="134"/>
  <c r="AR19" i="134"/>
  <c r="AC19" i="134"/>
  <c r="N19" i="134"/>
  <c r="BG18" i="134"/>
  <c r="AR18" i="134"/>
  <c r="AC18" i="134"/>
  <c r="N18" i="134"/>
  <c r="BG17" i="134"/>
  <c r="AR17" i="134"/>
  <c r="AC17" i="134"/>
  <c r="N17" i="134"/>
  <c r="BG16" i="134"/>
  <c r="AR16" i="134"/>
  <c r="AC16" i="134"/>
  <c r="N16" i="134"/>
  <c r="BG15" i="134"/>
  <c r="AR15" i="134"/>
  <c r="AC15" i="134"/>
  <c r="N15" i="134"/>
  <c r="BG14" i="134"/>
  <c r="AR14" i="134"/>
  <c r="AC14" i="134"/>
  <c r="N14" i="134"/>
  <c r="BG13" i="134"/>
  <c r="AR13" i="134"/>
  <c r="AC13" i="134"/>
  <c r="N13" i="134"/>
  <c r="BG12" i="134"/>
  <c r="AR12" i="134"/>
  <c r="AC12" i="134"/>
  <c r="N12" i="134"/>
  <c r="BG11" i="134"/>
  <c r="AR11" i="134"/>
  <c r="AC11" i="134"/>
  <c r="N11" i="134"/>
  <c r="BG10" i="134"/>
  <c r="AR10" i="134"/>
  <c r="AC10" i="134"/>
  <c r="N10" i="134"/>
  <c r="BG9" i="134"/>
  <c r="AR9" i="134"/>
  <c r="AC9" i="134"/>
  <c r="N9" i="134"/>
  <c r="BG8" i="134"/>
  <c r="AR8" i="134"/>
  <c r="AC8" i="134"/>
  <c r="N8" i="134"/>
  <c r="BG7" i="134"/>
  <c r="AR7" i="134"/>
  <c r="AC7" i="134"/>
  <c r="N7" i="134"/>
  <c r="BG6" i="134"/>
  <c r="AR6" i="134"/>
  <c r="AC6" i="134"/>
  <c r="N6" i="134"/>
  <c r="BG5" i="134"/>
  <c r="AR5" i="134"/>
  <c r="AC5" i="134"/>
  <c r="N5" i="134"/>
  <c r="AV1" i="134"/>
  <c r="AW1" i="134" s="1"/>
  <c r="AX1" i="134" s="1"/>
  <c r="AY1" i="134" s="1"/>
  <c r="AZ1" i="134" s="1"/>
  <c r="BA1" i="134" s="1"/>
  <c r="BB1" i="134" s="1"/>
  <c r="BC1" i="134" s="1"/>
  <c r="BD1" i="134" s="1"/>
  <c r="BE1" i="134" s="1"/>
  <c r="BF1" i="134" s="1"/>
  <c r="BG1" i="134" s="1"/>
  <c r="BH1" i="134" s="1"/>
  <c r="AG1" i="134"/>
  <c r="AH1" i="134" s="1"/>
  <c r="AI1" i="134" s="1"/>
  <c r="AJ1" i="134" s="1"/>
  <c r="AK1" i="134" s="1"/>
  <c r="AL1" i="134" s="1"/>
  <c r="AM1" i="134" s="1"/>
  <c r="AN1" i="134" s="1"/>
  <c r="AO1" i="134" s="1"/>
  <c r="AP1" i="134" s="1"/>
  <c r="AQ1" i="134" s="1"/>
  <c r="AR1" i="134" s="1"/>
  <c r="R1" i="134"/>
  <c r="S1" i="134" s="1"/>
  <c r="T1" i="134" s="1"/>
  <c r="U1" i="134" s="1"/>
  <c r="V1" i="134" s="1"/>
  <c r="W1" i="134" s="1"/>
  <c r="X1" i="134" s="1"/>
  <c r="Y1" i="134" s="1"/>
  <c r="Z1" i="134" s="1"/>
  <c r="AA1" i="134" s="1"/>
  <c r="AB1" i="134" s="1"/>
  <c r="AC1" i="134" s="1"/>
  <c r="C1" i="134"/>
  <c r="D1" i="134" s="1"/>
  <c r="E1" i="134" s="1"/>
  <c r="F1" i="134" s="1"/>
  <c r="G1" i="134" s="1"/>
  <c r="H1" i="134" s="1"/>
  <c r="I1" i="134" s="1"/>
  <c r="J1" i="134" s="1"/>
  <c r="K1" i="134" s="1"/>
  <c r="L1" i="134" s="1"/>
  <c r="M1" i="134" s="1"/>
  <c r="N1" i="134" s="1"/>
  <c r="AI302" i="49"/>
  <c r="AH302" i="49"/>
  <c r="AF302" i="49"/>
  <c r="AE302" i="49"/>
  <c r="AI301" i="49"/>
  <c r="AH301" i="49"/>
  <c r="AF301" i="49"/>
  <c r="AE301" i="49"/>
  <c r="AI300" i="49"/>
  <c r="AH300" i="49"/>
  <c r="AF300" i="49"/>
  <c r="AE300" i="49"/>
  <c r="AI299" i="49"/>
  <c r="AH299" i="49"/>
  <c r="AF299" i="49"/>
  <c r="AE299" i="49"/>
  <c r="AI298" i="49"/>
  <c r="AH298" i="49"/>
  <c r="AF298" i="49"/>
  <c r="AE298" i="49"/>
  <c r="AI297" i="49"/>
  <c r="AH297" i="49"/>
  <c r="AF297" i="49"/>
  <c r="AE297" i="49"/>
  <c r="AI296" i="49"/>
  <c r="AH296" i="49"/>
  <c r="AF296" i="49"/>
  <c r="AE296" i="49"/>
  <c r="AI295" i="49"/>
  <c r="AH295" i="49"/>
  <c r="AF295" i="49"/>
  <c r="AE295" i="49"/>
  <c r="AI294" i="49"/>
  <c r="AH294" i="49"/>
  <c r="AF294" i="49"/>
  <c r="AE294" i="49"/>
  <c r="AI293" i="49"/>
  <c r="AH293" i="49"/>
  <c r="AF293" i="49"/>
  <c r="AE293" i="49"/>
  <c r="AI292" i="49"/>
  <c r="AH292" i="49"/>
  <c r="AF292" i="49"/>
  <c r="AE292" i="49"/>
  <c r="AI291" i="49"/>
  <c r="AH291" i="49"/>
  <c r="AF291" i="49"/>
  <c r="AE291" i="49"/>
  <c r="AI290" i="49"/>
  <c r="AH290" i="49"/>
  <c r="AF290" i="49"/>
  <c r="AE290" i="49"/>
  <c r="AI289" i="49"/>
  <c r="AH289" i="49"/>
  <c r="AF289" i="49"/>
  <c r="AE289" i="49"/>
  <c r="AI288" i="49"/>
  <c r="AH288" i="49"/>
  <c r="AF288" i="49"/>
  <c r="AE288" i="49"/>
  <c r="AI287" i="49"/>
  <c r="AH287" i="49"/>
  <c r="AF287" i="49"/>
  <c r="AE287" i="49"/>
  <c r="AI286" i="49"/>
  <c r="AH286" i="49"/>
  <c r="AF286" i="49"/>
  <c r="AE286" i="49"/>
  <c r="AI285" i="49"/>
  <c r="AH285" i="49"/>
  <c r="AF285" i="49"/>
  <c r="AE285" i="49"/>
  <c r="AI284" i="49"/>
  <c r="AH284" i="49"/>
  <c r="AF284" i="49"/>
  <c r="AE284" i="49"/>
  <c r="AI283" i="49"/>
  <c r="AH283" i="49"/>
  <c r="AF283" i="49"/>
  <c r="AE283" i="49"/>
  <c r="AI282" i="49"/>
  <c r="AH282" i="49"/>
  <c r="AF282" i="49"/>
  <c r="AE282" i="49"/>
  <c r="AI281" i="49"/>
  <c r="AH281" i="49"/>
  <c r="AF281" i="49"/>
  <c r="AE281" i="49"/>
  <c r="AI280" i="49"/>
  <c r="AH280" i="49"/>
  <c r="AF280" i="49"/>
  <c r="AE280" i="49"/>
  <c r="AI279" i="49"/>
  <c r="AH279" i="49"/>
  <c r="AF279" i="49"/>
  <c r="AE279" i="49"/>
  <c r="AI278" i="49"/>
  <c r="AH278" i="49"/>
  <c r="AF278" i="49"/>
  <c r="AE278" i="49"/>
  <c r="AI277" i="49"/>
  <c r="AH277" i="49"/>
  <c r="AF277" i="49"/>
  <c r="AE277" i="49"/>
  <c r="AI276" i="49"/>
  <c r="AH276" i="49"/>
  <c r="AF276" i="49"/>
  <c r="AE276" i="49"/>
  <c r="AI275" i="49"/>
  <c r="AH275" i="49"/>
  <c r="AF275" i="49"/>
  <c r="AE275" i="49"/>
  <c r="AI274" i="49"/>
  <c r="AH274" i="49"/>
  <c r="AF274" i="49"/>
  <c r="AE274" i="49"/>
  <c r="AI273" i="49"/>
  <c r="AH273" i="49"/>
  <c r="AF273" i="49"/>
  <c r="AE273" i="49"/>
  <c r="AI272" i="49"/>
  <c r="AH272" i="49"/>
  <c r="AF272" i="49"/>
  <c r="AE272" i="49"/>
  <c r="AI271" i="49"/>
  <c r="AH271" i="49"/>
  <c r="AF271" i="49"/>
  <c r="AE271" i="49"/>
  <c r="AI270" i="49"/>
  <c r="AH270" i="49"/>
  <c r="AF270" i="49"/>
  <c r="AE270" i="49"/>
  <c r="AI269" i="49"/>
  <c r="AH269" i="49"/>
  <c r="AF269" i="49"/>
  <c r="AE269" i="49"/>
  <c r="AI268" i="49"/>
  <c r="AH268" i="49"/>
  <c r="AF268" i="49"/>
  <c r="AE268" i="49"/>
  <c r="AI267" i="49"/>
  <c r="AH267" i="49"/>
  <c r="AF267" i="49"/>
  <c r="AE267" i="49"/>
  <c r="AI266" i="49"/>
  <c r="AH266" i="49"/>
  <c r="AF266" i="49"/>
  <c r="AE266" i="49"/>
  <c r="AI265" i="49"/>
  <c r="AH265" i="49"/>
  <c r="AF265" i="49"/>
  <c r="AE265" i="49"/>
  <c r="AI264" i="49"/>
  <c r="AH264" i="49"/>
  <c r="AF264" i="49"/>
  <c r="AE264" i="49"/>
  <c r="AI263" i="49"/>
  <c r="AH263" i="49"/>
  <c r="AF263" i="49"/>
  <c r="AE263" i="49"/>
  <c r="AI262" i="49"/>
  <c r="AH262" i="49"/>
  <c r="AF262" i="49"/>
  <c r="AE262" i="49"/>
  <c r="AI261" i="49"/>
  <c r="AH261" i="49"/>
  <c r="AF261" i="49"/>
  <c r="AE261" i="49"/>
  <c r="AI260" i="49"/>
  <c r="AH260" i="49"/>
  <c r="AF260" i="49"/>
  <c r="AE260" i="49"/>
  <c r="AI259" i="49"/>
  <c r="AH259" i="49"/>
  <c r="AF259" i="49"/>
  <c r="AE259" i="49"/>
  <c r="AI258" i="49"/>
  <c r="AH258" i="49"/>
  <c r="AF258" i="49"/>
  <c r="AE258" i="49"/>
  <c r="AI257" i="49"/>
  <c r="AH257" i="49"/>
  <c r="AF257" i="49"/>
  <c r="AE257" i="49"/>
  <c r="AI256" i="49"/>
  <c r="AH256" i="49"/>
  <c r="AF256" i="49"/>
  <c r="AE256" i="49"/>
  <c r="AI255" i="49"/>
  <c r="AH255" i="49"/>
  <c r="AF255" i="49"/>
  <c r="AE255" i="49"/>
  <c r="AI254" i="49"/>
  <c r="AH254" i="49"/>
  <c r="AF254" i="49"/>
  <c r="AE254" i="49"/>
  <c r="AI253" i="49"/>
  <c r="AH253" i="49"/>
  <c r="AF253" i="49"/>
  <c r="AE253" i="49"/>
  <c r="AI252" i="49"/>
  <c r="AH252" i="49"/>
  <c r="AF252" i="49"/>
  <c r="AE252" i="49"/>
  <c r="AI251" i="49"/>
  <c r="AH251" i="49"/>
  <c r="AF251" i="49"/>
  <c r="AE251" i="49"/>
  <c r="AI250" i="49"/>
  <c r="AH250" i="49"/>
  <c r="AF250" i="49"/>
  <c r="AE250" i="49"/>
  <c r="AI249" i="49"/>
  <c r="AH249" i="49"/>
  <c r="AF249" i="49"/>
  <c r="AE249" i="49"/>
  <c r="AI248" i="49"/>
  <c r="AH248" i="49"/>
  <c r="AF248" i="49"/>
  <c r="AE248" i="49"/>
  <c r="AI247" i="49"/>
  <c r="AH247" i="49"/>
  <c r="AF247" i="49"/>
  <c r="AE247" i="49"/>
  <c r="AI246" i="49"/>
  <c r="AH246" i="49"/>
  <c r="AF246" i="49"/>
  <c r="AE246" i="49"/>
  <c r="AI245" i="49"/>
  <c r="AH245" i="49"/>
  <c r="AF245" i="49"/>
  <c r="AE245" i="49"/>
  <c r="AI244" i="49"/>
  <c r="AH244" i="49"/>
  <c r="AF244" i="49"/>
  <c r="AE244" i="49"/>
  <c r="AI243" i="49"/>
  <c r="AH243" i="49"/>
  <c r="AF243" i="49"/>
  <c r="AE243" i="49"/>
  <c r="AI242" i="49"/>
  <c r="AH242" i="49"/>
  <c r="AF242" i="49"/>
  <c r="AE242" i="49"/>
  <c r="AI241" i="49"/>
  <c r="AH241" i="49"/>
  <c r="AF241" i="49"/>
  <c r="AE241" i="49"/>
  <c r="AI240" i="49"/>
  <c r="AH240" i="49"/>
  <c r="AF240" i="49"/>
  <c r="AE240" i="49"/>
  <c r="AI239" i="49"/>
  <c r="AH239" i="49"/>
  <c r="AF239" i="49"/>
  <c r="AE239" i="49"/>
  <c r="AI238" i="49"/>
  <c r="AH238" i="49"/>
  <c r="AF238" i="49"/>
  <c r="AE238" i="49"/>
  <c r="AI237" i="49"/>
  <c r="AH237" i="49"/>
  <c r="AF237" i="49"/>
  <c r="AE237" i="49"/>
  <c r="AI236" i="49"/>
  <c r="AH236" i="49"/>
  <c r="AF236" i="49"/>
  <c r="AE236" i="49"/>
  <c r="AI235" i="49"/>
  <c r="AH235" i="49"/>
  <c r="AF235" i="49"/>
  <c r="AE235" i="49"/>
  <c r="AI234" i="49"/>
  <c r="AH234" i="49"/>
  <c r="AF234" i="49"/>
  <c r="AE234" i="49"/>
  <c r="AI233" i="49"/>
  <c r="AH233" i="49"/>
  <c r="AF233" i="49"/>
  <c r="AE233" i="49"/>
  <c r="AI232" i="49"/>
  <c r="AH232" i="49"/>
  <c r="AF232" i="49"/>
  <c r="AE232" i="49"/>
  <c r="AI231" i="49"/>
  <c r="AH231" i="49"/>
  <c r="AF231" i="49"/>
  <c r="AE231" i="49"/>
  <c r="AI230" i="49"/>
  <c r="AH230" i="49"/>
  <c r="AF230" i="49"/>
  <c r="AE230" i="49"/>
  <c r="AI229" i="49"/>
  <c r="AH229" i="49"/>
  <c r="AF229" i="49"/>
  <c r="AE229" i="49"/>
  <c r="AI228" i="49"/>
  <c r="AH228" i="49"/>
  <c r="AF228" i="49"/>
  <c r="AE228" i="49"/>
  <c r="AI227" i="49"/>
  <c r="AH227" i="49"/>
  <c r="AF227" i="49"/>
  <c r="AE227" i="49"/>
  <c r="AI226" i="49"/>
  <c r="AH226" i="49"/>
  <c r="AF226" i="49"/>
  <c r="AE226" i="49"/>
  <c r="AI225" i="49"/>
  <c r="AH225" i="49"/>
  <c r="AF225" i="49"/>
  <c r="AE225" i="49"/>
  <c r="AI224" i="49"/>
  <c r="AH224" i="49"/>
  <c r="AF224" i="49"/>
  <c r="AE224" i="49"/>
  <c r="AI223" i="49"/>
  <c r="AH223" i="49"/>
  <c r="AF223" i="49"/>
  <c r="AE223" i="49"/>
  <c r="AI222" i="49"/>
  <c r="AH222" i="49"/>
  <c r="AF222" i="49"/>
  <c r="AE222" i="49"/>
  <c r="AI221" i="49"/>
  <c r="AH221" i="49"/>
  <c r="AF221" i="49"/>
  <c r="AE221" i="49"/>
  <c r="AI220" i="49"/>
  <c r="AH220" i="49"/>
  <c r="AF220" i="49"/>
  <c r="AE220" i="49"/>
  <c r="AI219" i="49"/>
  <c r="AH219" i="49"/>
  <c r="AF219" i="49"/>
  <c r="AE219" i="49"/>
  <c r="AI218" i="49"/>
  <c r="AH218" i="49"/>
  <c r="AF218" i="49"/>
  <c r="AE218" i="49"/>
  <c r="AI217" i="49"/>
  <c r="AH217" i="49"/>
  <c r="AF217" i="49"/>
  <c r="AE217" i="49"/>
  <c r="AI216" i="49"/>
  <c r="AH216" i="49"/>
  <c r="AF216" i="49"/>
  <c r="AE216" i="49"/>
  <c r="AI215" i="49"/>
  <c r="AH215" i="49"/>
  <c r="AF215" i="49"/>
  <c r="AE215" i="49"/>
  <c r="AI214" i="49"/>
  <c r="AH214" i="49"/>
  <c r="AF214" i="49"/>
  <c r="AE214" i="49"/>
  <c r="AI213" i="49"/>
  <c r="AH213" i="49"/>
  <c r="AF213" i="49"/>
  <c r="AE213" i="49"/>
  <c r="AI212" i="49"/>
  <c r="AH212" i="49"/>
  <c r="AF212" i="49"/>
  <c r="AE212" i="49"/>
  <c r="AI211" i="49"/>
  <c r="AH211" i="49"/>
  <c r="AF211" i="49"/>
  <c r="AE211" i="49"/>
  <c r="AI210" i="49"/>
  <c r="AH210" i="49"/>
  <c r="AF210" i="49"/>
  <c r="AE210" i="49"/>
  <c r="AI209" i="49"/>
  <c r="AH209" i="49"/>
  <c r="AF209" i="49"/>
  <c r="AE209" i="49"/>
  <c r="AI208" i="49"/>
  <c r="AH208" i="49"/>
  <c r="AF208" i="49"/>
  <c r="AE208" i="49"/>
  <c r="AI207" i="49"/>
  <c r="AH207" i="49"/>
  <c r="AF207" i="49"/>
  <c r="AE207" i="49"/>
  <c r="AI206" i="49"/>
  <c r="AH206" i="49"/>
  <c r="AF206" i="49"/>
  <c r="AE206" i="49"/>
  <c r="AI205" i="49"/>
  <c r="AH205" i="49"/>
  <c r="AF205" i="49"/>
  <c r="AE205" i="49"/>
  <c r="AI204" i="49"/>
  <c r="AH204" i="49"/>
  <c r="AF204" i="49"/>
  <c r="AE204" i="49"/>
  <c r="AI203" i="49"/>
  <c r="AH203" i="49"/>
  <c r="AF203" i="49"/>
  <c r="AE203" i="49"/>
  <c r="AI202" i="49"/>
  <c r="AH202" i="49"/>
  <c r="AF202" i="49"/>
  <c r="AE202" i="49"/>
  <c r="AI201" i="49"/>
  <c r="AH201" i="49"/>
  <c r="AF201" i="49"/>
  <c r="AE201" i="49"/>
  <c r="AI200" i="49"/>
  <c r="AH200" i="49"/>
  <c r="AF200" i="49"/>
  <c r="AE200" i="49"/>
  <c r="AI199" i="49"/>
  <c r="AH199" i="49"/>
  <c r="AF199" i="49"/>
  <c r="AE199" i="49"/>
  <c r="AI198" i="49"/>
  <c r="AH198" i="49"/>
  <c r="AF198" i="49"/>
  <c r="AE198" i="49"/>
  <c r="AI197" i="49"/>
  <c r="AH197" i="49"/>
  <c r="AF197" i="49"/>
  <c r="AE197" i="49"/>
  <c r="AI196" i="49"/>
  <c r="AH196" i="49"/>
  <c r="AF196" i="49"/>
  <c r="AE196" i="49"/>
  <c r="AI195" i="49"/>
  <c r="AH195" i="49"/>
  <c r="AF195" i="49"/>
  <c r="AE195" i="49"/>
  <c r="AI194" i="49"/>
  <c r="AH194" i="49"/>
  <c r="AF194" i="49"/>
  <c r="AE194" i="49"/>
  <c r="AI193" i="49"/>
  <c r="AH193" i="49"/>
  <c r="AF193" i="49"/>
  <c r="AE193" i="49"/>
  <c r="AI192" i="49"/>
  <c r="AH192" i="49"/>
  <c r="AF192" i="49"/>
  <c r="AE192" i="49"/>
  <c r="AI191" i="49"/>
  <c r="AH191" i="49"/>
  <c r="AF191" i="49"/>
  <c r="AE191" i="49"/>
  <c r="AI190" i="49"/>
  <c r="AH190" i="49"/>
  <c r="AF190" i="49"/>
  <c r="AE190" i="49"/>
  <c r="AI189" i="49"/>
  <c r="AH189" i="49"/>
  <c r="AF189" i="49"/>
  <c r="AE189" i="49"/>
  <c r="AI188" i="49"/>
  <c r="AH188" i="49"/>
  <c r="AF188" i="49"/>
  <c r="AE188" i="49"/>
  <c r="AI187" i="49"/>
  <c r="AH187" i="49"/>
  <c r="AF187" i="49"/>
  <c r="AE187" i="49"/>
  <c r="AI186" i="49"/>
  <c r="AH186" i="49"/>
  <c r="AF186" i="49"/>
  <c r="AE186" i="49"/>
  <c r="AI185" i="49"/>
  <c r="AH185" i="49"/>
  <c r="AF185" i="49"/>
  <c r="AE185" i="49"/>
  <c r="AI184" i="49"/>
  <c r="AH184" i="49"/>
  <c r="AF184" i="49"/>
  <c r="AE184" i="49"/>
  <c r="AI183" i="49"/>
  <c r="AH183" i="49"/>
  <c r="AF183" i="49"/>
  <c r="AE183" i="49"/>
  <c r="AI182" i="49"/>
  <c r="AH182" i="49"/>
  <c r="AF182" i="49"/>
  <c r="AE182" i="49"/>
  <c r="AI181" i="49"/>
  <c r="AH181" i="49"/>
  <c r="AF181" i="49"/>
  <c r="AE181" i="49"/>
  <c r="AI180" i="49"/>
  <c r="AH180" i="49"/>
  <c r="AF180" i="49"/>
  <c r="AE180" i="49"/>
  <c r="AI179" i="49"/>
  <c r="AH179" i="49"/>
  <c r="AF179" i="49"/>
  <c r="AE179" i="49"/>
  <c r="AI178" i="49"/>
  <c r="AH178" i="49"/>
  <c r="AF178" i="49"/>
  <c r="AE178" i="49"/>
  <c r="AI177" i="49"/>
  <c r="AH177" i="49"/>
  <c r="AF177" i="49"/>
  <c r="AE177" i="49"/>
  <c r="AI176" i="49"/>
  <c r="AH176" i="49"/>
  <c r="AF176" i="49"/>
  <c r="AE176" i="49"/>
  <c r="AI175" i="49"/>
  <c r="AH175" i="49"/>
  <c r="AF175" i="49"/>
  <c r="AE175" i="49"/>
  <c r="AI174" i="49"/>
  <c r="AH174" i="49"/>
  <c r="AF174" i="49"/>
  <c r="AE174" i="49"/>
  <c r="AI173" i="49"/>
  <c r="AH173" i="49"/>
  <c r="AF173" i="49"/>
  <c r="AE173" i="49"/>
  <c r="AI172" i="49"/>
  <c r="AH172" i="49"/>
  <c r="AF172" i="49"/>
  <c r="AE172" i="49"/>
  <c r="AI171" i="49"/>
  <c r="AH171" i="49"/>
  <c r="AF171" i="49"/>
  <c r="AE171" i="49"/>
  <c r="AI170" i="49"/>
  <c r="AH170" i="49"/>
  <c r="AF170" i="49"/>
  <c r="AE170" i="49"/>
  <c r="AI169" i="49"/>
  <c r="AH169" i="49"/>
  <c r="AF169" i="49"/>
  <c r="AE169" i="49"/>
  <c r="AI168" i="49"/>
  <c r="AH168" i="49"/>
  <c r="AF168" i="49"/>
  <c r="AE168" i="49"/>
  <c r="AI167" i="49"/>
  <c r="AH167" i="49"/>
  <c r="AF167" i="49"/>
  <c r="AE167" i="49"/>
  <c r="AI166" i="49"/>
  <c r="AH166" i="49"/>
  <c r="AF166" i="49"/>
  <c r="AE166" i="49"/>
  <c r="AI165" i="49"/>
  <c r="AH165" i="49"/>
  <c r="AF165" i="49"/>
  <c r="AE165" i="49"/>
  <c r="AI164" i="49"/>
  <c r="AH164" i="49"/>
  <c r="AF164" i="49"/>
  <c r="AE164" i="49"/>
  <c r="AI163" i="49"/>
  <c r="AH163" i="49"/>
  <c r="AF163" i="49"/>
  <c r="AE163" i="49"/>
  <c r="AI162" i="49"/>
  <c r="AH162" i="49"/>
  <c r="AF162" i="49"/>
  <c r="AE162" i="49"/>
  <c r="AI161" i="49"/>
  <c r="AH161" i="49"/>
  <c r="AF161" i="49"/>
  <c r="AE161" i="49"/>
  <c r="AI160" i="49"/>
  <c r="AH160" i="49"/>
  <c r="AF160" i="49"/>
  <c r="AE160" i="49"/>
  <c r="AI159" i="49"/>
  <c r="AH159" i="49"/>
  <c r="AF159" i="49"/>
  <c r="AE159" i="49"/>
  <c r="AI158" i="49"/>
  <c r="AH158" i="49"/>
  <c r="AF158" i="49"/>
  <c r="AE158" i="49"/>
  <c r="AI157" i="49"/>
  <c r="AH157" i="49"/>
  <c r="AF157" i="49"/>
  <c r="AE157" i="49"/>
  <c r="AI156" i="49"/>
  <c r="AH156" i="49"/>
  <c r="AF156" i="49"/>
  <c r="AE156" i="49"/>
  <c r="AI155" i="49"/>
  <c r="AH155" i="49"/>
  <c r="AF155" i="49"/>
  <c r="AE155" i="49"/>
  <c r="AI154" i="49"/>
  <c r="AH154" i="49"/>
  <c r="AF154" i="49"/>
  <c r="AE154" i="49"/>
  <c r="AI153" i="49"/>
  <c r="AH153" i="49"/>
  <c r="AF153" i="49"/>
  <c r="AE153" i="49"/>
  <c r="AI152" i="49"/>
  <c r="AH152" i="49"/>
  <c r="AF152" i="49"/>
  <c r="AE152" i="49"/>
  <c r="AI151" i="49"/>
  <c r="AH151" i="49"/>
  <c r="AF151" i="49"/>
  <c r="AE151" i="49"/>
  <c r="AI150" i="49"/>
  <c r="AH150" i="49"/>
  <c r="AF150" i="49"/>
  <c r="AE150" i="49"/>
  <c r="AI149" i="49"/>
  <c r="AH149" i="49"/>
  <c r="AF149" i="49"/>
  <c r="AE149" i="49"/>
  <c r="AI148" i="49"/>
  <c r="AH148" i="49"/>
  <c r="AF148" i="49"/>
  <c r="AE148" i="49"/>
  <c r="AI147" i="49"/>
  <c r="AH147" i="49"/>
  <c r="AF147" i="49"/>
  <c r="AE147" i="49"/>
  <c r="AI146" i="49"/>
  <c r="AH146" i="49"/>
  <c r="AF146" i="49"/>
  <c r="AE146" i="49"/>
  <c r="AI145" i="49"/>
  <c r="AH145" i="49"/>
  <c r="AF145" i="49"/>
  <c r="AE145" i="49"/>
  <c r="AI144" i="49"/>
  <c r="AH144" i="49"/>
  <c r="AF144" i="49"/>
  <c r="AE144" i="49"/>
  <c r="AI143" i="49"/>
  <c r="AH143" i="49"/>
  <c r="AF143" i="49"/>
  <c r="AE143" i="49"/>
  <c r="AI142" i="49"/>
  <c r="AH142" i="49"/>
  <c r="AF142" i="49"/>
  <c r="AE142" i="49"/>
  <c r="AI141" i="49"/>
  <c r="AH141" i="49"/>
  <c r="AF141" i="49"/>
  <c r="AE141" i="49"/>
  <c r="AI140" i="49"/>
  <c r="AH140" i="49"/>
  <c r="AF140" i="49"/>
  <c r="AE140" i="49"/>
  <c r="AI139" i="49"/>
  <c r="AH139" i="49"/>
  <c r="AF139" i="49"/>
  <c r="AE139" i="49"/>
  <c r="AI138" i="49"/>
  <c r="AH138" i="49"/>
  <c r="AF138" i="49"/>
  <c r="AE138" i="49"/>
  <c r="AI137" i="49"/>
  <c r="AH137" i="49"/>
  <c r="AF137" i="49"/>
  <c r="AE137" i="49"/>
  <c r="AI136" i="49"/>
  <c r="AH136" i="49"/>
  <c r="AF136" i="49"/>
  <c r="AE136" i="49"/>
  <c r="AI135" i="49"/>
  <c r="AH135" i="49"/>
  <c r="AF135" i="49"/>
  <c r="AE135" i="49"/>
  <c r="AI134" i="49"/>
  <c r="AH134" i="49"/>
  <c r="AF134" i="49"/>
  <c r="AE134" i="49"/>
  <c r="AI133" i="49"/>
  <c r="AH133" i="49"/>
  <c r="AF133" i="49"/>
  <c r="AE133" i="49"/>
  <c r="AI132" i="49"/>
  <c r="AH132" i="49"/>
  <c r="AF132" i="49"/>
  <c r="AE132" i="49"/>
  <c r="AI131" i="49"/>
  <c r="AH131" i="49"/>
  <c r="AF131" i="49"/>
  <c r="AE131" i="49"/>
  <c r="AI130" i="49"/>
  <c r="AH130" i="49"/>
  <c r="AF130" i="49"/>
  <c r="AE130" i="49"/>
  <c r="AI129" i="49"/>
  <c r="AH129" i="49"/>
  <c r="AF129" i="49"/>
  <c r="AE129" i="49"/>
  <c r="AI128" i="49"/>
  <c r="AH128" i="49"/>
  <c r="AF128" i="49"/>
  <c r="AE128" i="49"/>
  <c r="AI127" i="49"/>
  <c r="AH127" i="49"/>
  <c r="AF127" i="49"/>
  <c r="AE127" i="49"/>
  <c r="AI126" i="49"/>
  <c r="AH126" i="49"/>
  <c r="AF126" i="49"/>
  <c r="AE126" i="49"/>
  <c r="AI125" i="49"/>
  <c r="AH125" i="49"/>
  <c r="AF125" i="49"/>
  <c r="AE125" i="49"/>
  <c r="AI124" i="49"/>
  <c r="AH124" i="49"/>
  <c r="AF124" i="49"/>
  <c r="AE124" i="49"/>
  <c r="AI123" i="49"/>
  <c r="AH123" i="49"/>
  <c r="AF123" i="49"/>
  <c r="AE123" i="49"/>
  <c r="AI122" i="49"/>
  <c r="AH122" i="49"/>
  <c r="AF122" i="49"/>
  <c r="AE122" i="49"/>
  <c r="AI121" i="49"/>
  <c r="AH121" i="49"/>
  <c r="AF121" i="49"/>
  <c r="AE121" i="49"/>
  <c r="AI120" i="49"/>
  <c r="AH120" i="49"/>
  <c r="AF120" i="49"/>
  <c r="AE120" i="49"/>
  <c r="AI119" i="49"/>
  <c r="AH119" i="49"/>
  <c r="AF119" i="49"/>
  <c r="AE119" i="49"/>
  <c r="AI118" i="49"/>
  <c r="AH118" i="49"/>
  <c r="AF118" i="49"/>
  <c r="AE118" i="49"/>
  <c r="AI117" i="49"/>
  <c r="AH117" i="49"/>
  <c r="AF117" i="49"/>
  <c r="AE117" i="49"/>
  <c r="AI116" i="49"/>
  <c r="AH116" i="49"/>
  <c r="AF116" i="49"/>
  <c r="AE116" i="49"/>
  <c r="AI115" i="49"/>
  <c r="AH115" i="49"/>
  <c r="AF115" i="49"/>
  <c r="AE115" i="49"/>
  <c r="AI114" i="49"/>
  <c r="AH114" i="49"/>
  <c r="AF114" i="49"/>
  <c r="AE114" i="49"/>
  <c r="AI113" i="49"/>
  <c r="AH113" i="49"/>
  <c r="AF113" i="49"/>
  <c r="AE113" i="49"/>
  <c r="AI112" i="49"/>
  <c r="AH112" i="49"/>
  <c r="AF112" i="49"/>
  <c r="AE112" i="49"/>
  <c r="AI111" i="49"/>
  <c r="AH111" i="49"/>
  <c r="AF111" i="49"/>
  <c r="AE111" i="49"/>
  <c r="AI110" i="49"/>
  <c r="AH110" i="49"/>
  <c r="AF110" i="49"/>
  <c r="AE110" i="49"/>
  <c r="AI109" i="49"/>
  <c r="AH109" i="49"/>
  <c r="AF109" i="49"/>
  <c r="AE109" i="49"/>
  <c r="AI108" i="49"/>
  <c r="AH108" i="49"/>
  <c r="AF108" i="49"/>
  <c r="AE108" i="49"/>
  <c r="AI107" i="49"/>
  <c r="AH107" i="49"/>
  <c r="AF107" i="49"/>
  <c r="AE107" i="49"/>
  <c r="AI106" i="49"/>
  <c r="AH106" i="49"/>
  <c r="AF106" i="49"/>
  <c r="AE106" i="49"/>
  <c r="AI105" i="49"/>
  <c r="AH105" i="49"/>
  <c r="AF105" i="49"/>
  <c r="AE105" i="49"/>
  <c r="AI104" i="49"/>
  <c r="AH104" i="49"/>
  <c r="AF104" i="49"/>
  <c r="AE104" i="49"/>
  <c r="AI103" i="49"/>
  <c r="AH103" i="49"/>
  <c r="AF103" i="49"/>
  <c r="AE103" i="49"/>
  <c r="AI102" i="49"/>
  <c r="AH102" i="49"/>
  <c r="AF102" i="49"/>
  <c r="AE102" i="49"/>
  <c r="AI101" i="49"/>
  <c r="AH101" i="49"/>
  <c r="AF101" i="49"/>
  <c r="AE101" i="49"/>
  <c r="AI100" i="49"/>
  <c r="AH100" i="49"/>
  <c r="AF100" i="49"/>
  <c r="AE100" i="49"/>
  <c r="AI99" i="49"/>
  <c r="AH99" i="49"/>
  <c r="AF99" i="49"/>
  <c r="AE99" i="49"/>
  <c r="AI98" i="49"/>
  <c r="AH98" i="49"/>
  <c r="AF98" i="49"/>
  <c r="AE98" i="49"/>
  <c r="AI97" i="49"/>
  <c r="AH97" i="49"/>
  <c r="AF97" i="49"/>
  <c r="AE97" i="49"/>
  <c r="AI96" i="49"/>
  <c r="AH96" i="49"/>
  <c r="AF96" i="49"/>
  <c r="AE96" i="49"/>
  <c r="AI95" i="49"/>
  <c r="AH95" i="49"/>
  <c r="AF95" i="49"/>
  <c r="AE95" i="49"/>
  <c r="AI94" i="49"/>
  <c r="AH94" i="49"/>
  <c r="AF94" i="49"/>
  <c r="AE94" i="49"/>
  <c r="AI93" i="49"/>
  <c r="AH93" i="49"/>
  <c r="AF93" i="49"/>
  <c r="AE93" i="49"/>
  <c r="AI92" i="49"/>
  <c r="AH92" i="49"/>
  <c r="AF92" i="49"/>
  <c r="AE92" i="49"/>
  <c r="AI91" i="49"/>
  <c r="AH91" i="49"/>
  <c r="AF91" i="49"/>
  <c r="AE91" i="49"/>
  <c r="AI90" i="49"/>
  <c r="AH90" i="49"/>
  <c r="AF90" i="49"/>
  <c r="AE90" i="49"/>
  <c r="AI89" i="49"/>
  <c r="AH89" i="49"/>
  <c r="AF89" i="49"/>
  <c r="AE89" i="49"/>
  <c r="AI88" i="49"/>
  <c r="AH88" i="49"/>
  <c r="AF88" i="49"/>
  <c r="AE88" i="49"/>
  <c r="AI87" i="49"/>
  <c r="AH87" i="49"/>
  <c r="AF87" i="49"/>
  <c r="AE87" i="49"/>
  <c r="AI86" i="49"/>
  <c r="AH86" i="49"/>
  <c r="AF86" i="49"/>
  <c r="AE86" i="49"/>
  <c r="AI85" i="49"/>
  <c r="AH85" i="49"/>
  <c r="AF85" i="49"/>
  <c r="AE85" i="49"/>
  <c r="AI84" i="49"/>
  <c r="AH84" i="49"/>
  <c r="AF84" i="49"/>
  <c r="AE84" i="49"/>
  <c r="AI83" i="49"/>
  <c r="AH83" i="49"/>
  <c r="AF83" i="49"/>
  <c r="AE83" i="49"/>
  <c r="AI82" i="49"/>
  <c r="AH82" i="49"/>
  <c r="AF82" i="49"/>
  <c r="AE82" i="49"/>
  <c r="AI81" i="49"/>
  <c r="AH81" i="49"/>
  <c r="AF81" i="49"/>
  <c r="AE81" i="49"/>
  <c r="AI80" i="49"/>
  <c r="AH80" i="49"/>
  <c r="AF80" i="49"/>
  <c r="AE80" i="49"/>
  <c r="AI79" i="49"/>
  <c r="AH79" i="49"/>
  <c r="AF79" i="49"/>
  <c r="AE79" i="49"/>
  <c r="AI78" i="49"/>
  <c r="AH78" i="49"/>
  <c r="AF78" i="49"/>
  <c r="AE78" i="49"/>
  <c r="AI77" i="49"/>
  <c r="AH77" i="49"/>
  <c r="AF77" i="49"/>
  <c r="AE77" i="49"/>
  <c r="AI76" i="49"/>
  <c r="AH76" i="49"/>
  <c r="AF76" i="49"/>
  <c r="AE76" i="49"/>
  <c r="AI75" i="49"/>
  <c r="AH75" i="49"/>
  <c r="AF75" i="49"/>
  <c r="AE75" i="49"/>
  <c r="AI74" i="49"/>
  <c r="AH74" i="49"/>
  <c r="AF74" i="49"/>
  <c r="AE74" i="49"/>
  <c r="AI73" i="49"/>
  <c r="AH73" i="49"/>
  <c r="AF73" i="49"/>
  <c r="AE73" i="49"/>
  <c r="AI72" i="49"/>
  <c r="AH72" i="49"/>
  <c r="AF72" i="49"/>
  <c r="AE72" i="49"/>
  <c r="AI71" i="49"/>
  <c r="AH71" i="49"/>
  <c r="AF71" i="49"/>
  <c r="AE71" i="49"/>
  <c r="AI70" i="49"/>
  <c r="AH70" i="49"/>
  <c r="AF70" i="49"/>
  <c r="AE70" i="49"/>
  <c r="AI69" i="49"/>
  <c r="AH69" i="49"/>
  <c r="AF69" i="49"/>
  <c r="AE69" i="49"/>
  <c r="AI68" i="49"/>
  <c r="AH68" i="49"/>
  <c r="AF68" i="49"/>
  <c r="AE68" i="49"/>
  <c r="AI67" i="49"/>
  <c r="AH67" i="49"/>
  <c r="AF67" i="49"/>
  <c r="AE67" i="49"/>
  <c r="AI66" i="49"/>
  <c r="AH66" i="49"/>
  <c r="AF66" i="49"/>
  <c r="AE66" i="49"/>
  <c r="AI65" i="49"/>
  <c r="AH65" i="49"/>
  <c r="AF65" i="49"/>
  <c r="AE65" i="49"/>
  <c r="AI64" i="49"/>
  <c r="AH64" i="49"/>
  <c r="AF64" i="49"/>
  <c r="AE64" i="49"/>
  <c r="AI63" i="49"/>
  <c r="AH63" i="49"/>
  <c r="AF63" i="49"/>
  <c r="AE63" i="49"/>
  <c r="AI62" i="49"/>
  <c r="AH62" i="49"/>
  <c r="AF62" i="49"/>
  <c r="AE62" i="49"/>
  <c r="AI61" i="49"/>
  <c r="AH61" i="49"/>
  <c r="AF61" i="49"/>
  <c r="AE61" i="49"/>
  <c r="AI60" i="49"/>
  <c r="AH60" i="49"/>
  <c r="AF60" i="49"/>
  <c r="AE60" i="49"/>
  <c r="AI59" i="49"/>
  <c r="AH59" i="49"/>
  <c r="AF59" i="49"/>
  <c r="AE59" i="49"/>
  <c r="AI58" i="49"/>
  <c r="AH58" i="49"/>
  <c r="AF58" i="49"/>
  <c r="AE58" i="49"/>
  <c r="AI57" i="49"/>
  <c r="AH57" i="49"/>
  <c r="AF57" i="49"/>
  <c r="AE57" i="49"/>
  <c r="AI56" i="49"/>
  <c r="AH56" i="49"/>
  <c r="AF56" i="49"/>
  <c r="AE56" i="49"/>
  <c r="AI55" i="49"/>
  <c r="AH55" i="49"/>
  <c r="AF55" i="49"/>
  <c r="AE55" i="49"/>
  <c r="AI54" i="49"/>
  <c r="AH54" i="49"/>
  <c r="AF54" i="49"/>
  <c r="AE54" i="49"/>
  <c r="AI53" i="49"/>
  <c r="AH53" i="49"/>
  <c r="AF53" i="49"/>
  <c r="AE53" i="49"/>
  <c r="AI52" i="49"/>
  <c r="AH52" i="49"/>
  <c r="AF52" i="49"/>
  <c r="AE52" i="49"/>
  <c r="AI51" i="49"/>
  <c r="AH51" i="49"/>
  <c r="AF51" i="49"/>
  <c r="AE51" i="49"/>
  <c r="AI50" i="49"/>
  <c r="AH50" i="49"/>
  <c r="AF50" i="49"/>
  <c r="AE50" i="49"/>
  <c r="AI49" i="49"/>
  <c r="AH49" i="49"/>
  <c r="AF49" i="49"/>
  <c r="AE49" i="49"/>
  <c r="AI48" i="49"/>
  <c r="AH48" i="49"/>
  <c r="AF48" i="49"/>
  <c r="AE48" i="49"/>
  <c r="AI47" i="49"/>
  <c r="AH47" i="49"/>
  <c r="AF47" i="49"/>
  <c r="AE47" i="49"/>
  <c r="AI46" i="49"/>
  <c r="AH46" i="49"/>
  <c r="AF46" i="49"/>
  <c r="AE46" i="49"/>
  <c r="AI45" i="49"/>
  <c r="AH45" i="49"/>
  <c r="AF45" i="49"/>
  <c r="AE45" i="49"/>
  <c r="AI44" i="49"/>
  <c r="AH44" i="49"/>
  <c r="AF44" i="49"/>
  <c r="AE44" i="49"/>
  <c r="AI43" i="49"/>
  <c r="AH43" i="49"/>
  <c r="AF43" i="49"/>
  <c r="AE43" i="49"/>
  <c r="AI42" i="49"/>
  <c r="AH42" i="49"/>
  <c r="AF42" i="49"/>
  <c r="AE42" i="49"/>
  <c r="AI41" i="49"/>
  <c r="AH41" i="49"/>
  <c r="AF41" i="49"/>
  <c r="AE41" i="49"/>
  <c r="AI40" i="49"/>
  <c r="AH40" i="49"/>
  <c r="AF40" i="49"/>
  <c r="AE40" i="49"/>
  <c r="AI39" i="49"/>
  <c r="AH39" i="49"/>
  <c r="AF39" i="49"/>
  <c r="AE39" i="49"/>
  <c r="AI38" i="49"/>
  <c r="AH38" i="49"/>
  <c r="AF38" i="49"/>
  <c r="AE38" i="49"/>
  <c r="AI37" i="49"/>
  <c r="AH37" i="49"/>
  <c r="AF37" i="49"/>
  <c r="AE37" i="49"/>
  <c r="AI36" i="49"/>
  <c r="AH36" i="49"/>
  <c r="AF36" i="49"/>
  <c r="AE36" i="49"/>
  <c r="AI35" i="49"/>
  <c r="AH35" i="49"/>
  <c r="AF35" i="49"/>
  <c r="AE35" i="49"/>
  <c r="AI34" i="49"/>
  <c r="AH34" i="49"/>
  <c r="AF34" i="49"/>
  <c r="AE34" i="49"/>
  <c r="AI33" i="49"/>
  <c r="AH33" i="49"/>
  <c r="AF33" i="49"/>
  <c r="AE33" i="49"/>
  <c r="AI32" i="49"/>
  <c r="AH32" i="49"/>
  <c r="AF32" i="49"/>
  <c r="AE32" i="49"/>
  <c r="AI31" i="49"/>
  <c r="AH31" i="49"/>
  <c r="AF31" i="49"/>
  <c r="AE31" i="49"/>
  <c r="AI30" i="49"/>
  <c r="AH30" i="49"/>
  <c r="AF30" i="49"/>
  <c r="AE30" i="49"/>
  <c r="AI29" i="49"/>
  <c r="AH29" i="49"/>
  <c r="AF29" i="49"/>
  <c r="AE29" i="49"/>
  <c r="AI28" i="49"/>
  <c r="AH28" i="49"/>
  <c r="AF28" i="49"/>
  <c r="AE28" i="49"/>
  <c r="AI27" i="49"/>
  <c r="AH27" i="49"/>
  <c r="AF27" i="49"/>
  <c r="AE27" i="49"/>
  <c r="AI26" i="49"/>
  <c r="AH26" i="49"/>
  <c r="AF26" i="49"/>
  <c r="AE26" i="49"/>
  <c r="AI25" i="49"/>
  <c r="AH25" i="49"/>
  <c r="AF25" i="49"/>
  <c r="AE25" i="49"/>
  <c r="AI24" i="49"/>
  <c r="AH24" i="49"/>
  <c r="AF24" i="49"/>
  <c r="AE24" i="49"/>
  <c r="AI23" i="49"/>
  <c r="AH23" i="49"/>
  <c r="AF23" i="49"/>
  <c r="AE23" i="49"/>
  <c r="AI22" i="49"/>
  <c r="AH22" i="49"/>
  <c r="AF22" i="49"/>
  <c r="AE22" i="49"/>
  <c r="AI21" i="49"/>
  <c r="AH21" i="49"/>
  <c r="AF21" i="49"/>
  <c r="AE21" i="49"/>
  <c r="AI20" i="49"/>
  <c r="AH20" i="49"/>
  <c r="AF20" i="49"/>
  <c r="AE20" i="49"/>
  <c r="AI19" i="49"/>
  <c r="AH19" i="49"/>
  <c r="AF19" i="49"/>
  <c r="AE19" i="49"/>
  <c r="AI18" i="49"/>
  <c r="AH18" i="49"/>
  <c r="AF18" i="49"/>
  <c r="AE18" i="49"/>
  <c r="AI17" i="49"/>
  <c r="AH17" i="49"/>
  <c r="AF17" i="49"/>
  <c r="AE17" i="49"/>
  <c r="AI16" i="49"/>
  <c r="AH16" i="49"/>
  <c r="AF16" i="49"/>
  <c r="AE16" i="49"/>
  <c r="AI15" i="49"/>
  <c r="AH15" i="49"/>
  <c r="AF15" i="49"/>
  <c r="AE15" i="49"/>
  <c r="AI14" i="49"/>
  <c r="AH14" i="49"/>
  <c r="AF14" i="49"/>
  <c r="AE14" i="49"/>
  <c r="AI13" i="49"/>
  <c r="AH13" i="49"/>
  <c r="AF13" i="49"/>
  <c r="AE13" i="49"/>
  <c r="AI12" i="49"/>
  <c r="AH12" i="49"/>
  <c r="AF12" i="49"/>
  <c r="AE12" i="49"/>
  <c r="AI11" i="49"/>
  <c r="AH11" i="49"/>
  <c r="AF11" i="49"/>
  <c r="AE11" i="49"/>
  <c r="AI10" i="49"/>
  <c r="AH10" i="49"/>
  <c r="AF10" i="49"/>
  <c r="AE10" i="49"/>
  <c r="AI9" i="49"/>
  <c r="AH9" i="49"/>
  <c r="AF9" i="49"/>
  <c r="AE9" i="49"/>
  <c r="AI8" i="49"/>
  <c r="AH8" i="49"/>
  <c r="AF8" i="49"/>
  <c r="AF6" i="49" s="1"/>
  <c r="AE6" i="49"/>
  <c r="BG318" i="133"/>
  <c r="AR318" i="133"/>
  <c r="AC318" i="133"/>
  <c r="N318" i="133"/>
  <c r="BG317" i="133"/>
  <c r="AR317" i="133"/>
  <c r="AC317" i="133"/>
  <c r="N317" i="133"/>
  <c r="BG316" i="133"/>
  <c r="AR316" i="133"/>
  <c r="AC316" i="133"/>
  <c r="N316" i="133"/>
  <c r="BG315" i="133"/>
  <c r="AR315" i="133"/>
  <c r="AC315" i="133"/>
  <c r="N315" i="133"/>
  <c r="BG314" i="133"/>
  <c r="AR314" i="133"/>
  <c r="AC314" i="133"/>
  <c r="N314" i="133"/>
  <c r="BG313" i="133"/>
  <c r="AR313" i="133"/>
  <c r="AC313" i="133"/>
  <c r="N313" i="133"/>
  <c r="BG312" i="133"/>
  <c r="AR312" i="133"/>
  <c r="AC312" i="133"/>
  <c r="N312" i="133"/>
  <c r="BG311" i="133"/>
  <c r="AR311" i="133"/>
  <c r="AC311" i="133"/>
  <c r="N311" i="133"/>
  <c r="BG310" i="133"/>
  <c r="AR310" i="133"/>
  <c r="AC310" i="133"/>
  <c r="N310" i="133"/>
  <c r="BG309" i="133"/>
  <c r="AR309" i="133"/>
  <c r="AC309" i="133"/>
  <c r="N309" i="133"/>
  <c r="BG308" i="133"/>
  <c r="AR308" i="133"/>
  <c r="AC308" i="133"/>
  <c r="N308" i="133"/>
  <c r="BG307" i="133"/>
  <c r="AR307" i="133"/>
  <c r="AC307" i="133"/>
  <c r="N307" i="133"/>
  <c r="BG306" i="133"/>
  <c r="AR306" i="133"/>
  <c r="AC306" i="133"/>
  <c r="N306" i="133"/>
  <c r="BG305" i="133"/>
  <c r="AR305" i="133"/>
  <c r="AC305" i="133"/>
  <c r="N305" i="133"/>
  <c r="BG304" i="133"/>
  <c r="AR304" i="133"/>
  <c r="AC304" i="133"/>
  <c r="N304" i="133"/>
  <c r="BG303" i="133"/>
  <c r="AR303" i="133"/>
  <c r="AC303" i="133"/>
  <c r="N303" i="133"/>
  <c r="BG302" i="133"/>
  <c r="AR302" i="133"/>
  <c r="AC302" i="133"/>
  <c r="N302" i="133"/>
  <c r="BG301" i="133"/>
  <c r="AR301" i="133"/>
  <c r="AC301" i="133"/>
  <c r="N301" i="133"/>
  <c r="BG300" i="133"/>
  <c r="AR300" i="133"/>
  <c r="AC300" i="133"/>
  <c r="N300" i="133"/>
  <c r="BG299" i="133"/>
  <c r="AR299" i="133"/>
  <c r="AC299" i="133"/>
  <c r="N299" i="133"/>
  <c r="BG298" i="133"/>
  <c r="AR298" i="133"/>
  <c r="AC298" i="133"/>
  <c r="N298" i="133"/>
  <c r="BG297" i="133"/>
  <c r="AR297" i="133"/>
  <c r="AC297" i="133"/>
  <c r="N297" i="133"/>
  <c r="BG296" i="133"/>
  <c r="AR296" i="133"/>
  <c r="AC296" i="133"/>
  <c r="N296" i="133"/>
  <c r="BG295" i="133"/>
  <c r="AR295" i="133"/>
  <c r="AC295" i="133"/>
  <c r="N295" i="133"/>
  <c r="BG294" i="133"/>
  <c r="AR294" i="133"/>
  <c r="AC294" i="133"/>
  <c r="N294" i="133"/>
  <c r="BG293" i="133"/>
  <c r="AR293" i="133"/>
  <c r="AC293" i="133"/>
  <c r="N293" i="133"/>
  <c r="BG292" i="133"/>
  <c r="AR292" i="133"/>
  <c r="AC292" i="133"/>
  <c r="N292" i="133"/>
  <c r="BG291" i="133"/>
  <c r="AR291" i="133"/>
  <c r="AC291" i="133"/>
  <c r="N291" i="133"/>
  <c r="BG290" i="133"/>
  <c r="AR290" i="133"/>
  <c r="AC290" i="133"/>
  <c r="N290" i="133"/>
  <c r="BG289" i="133"/>
  <c r="AR289" i="133"/>
  <c r="AC289" i="133"/>
  <c r="N289" i="133"/>
  <c r="BG288" i="133"/>
  <c r="AR288" i="133"/>
  <c r="AC288" i="133"/>
  <c r="N288" i="133"/>
  <c r="BG287" i="133"/>
  <c r="AR287" i="133"/>
  <c r="AC287" i="133"/>
  <c r="N287" i="133"/>
  <c r="BG286" i="133"/>
  <c r="AR286" i="133"/>
  <c r="AC286" i="133"/>
  <c r="N286" i="133"/>
  <c r="BG285" i="133"/>
  <c r="AR285" i="133"/>
  <c r="AC285" i="133"/>
  <c r="N285" i="133"/>
  <c r="BG284" i="133"/>
  <c r="AR284" i="133"/>
  <c r="AC284" i="133"/>
  <c r="N284" i="133"/>
  <c r="BG283" i="133"/>
  <c r="AR283" i="133"/>
  <c r="AC283" i="133"/>
  <c r="N283" i="133"/>
  <c r="BG282" i="133"/>
  <c r="AR282" i="133"/>
  <c r="AC282" i="133"/>
  <c r="N282" i="133"/>
  <c r="BG281" i="133"/>
  <c r="AR281" i="133"/>
  <c r="AC281" i="133"/>
  <c r="N281" i="133"/>
  <c r="BG280" i="133"/>
  <c r="AR280" i="133"/>
  <c r="AC280" i="133"/>
  <c r="N280" i="133"/>
  <c r="BG279" i="133"/>
  <c r="AR279" i="133"/>
  <c r="AC279" i="133"/>
  <c r="N279" i="133"/>
  <c r="BG278" i="133"/>
  <c r="AR278" i="133"/>
  <c r="AC278" i="133"/>
  <c r="N278" i="133"/>
  <c r="BG277" i="133"/>
  <c r="AR277" i="133"/>
  <c r="AC277" i="133"/>
  <c r="N277" i="133"/>
  <c r="BG276" i="133"/>
  <c r="AR276" i="133"/>
  <c r="AC276" i="133"/>
  <c r="N276" i="133"/>
  <c r="BG275" i="133"/>
  <c r="AR275" i="133"/>
  <c r="AC275" i="133"/>
  <c r="N275" i="133"/>
  <c r="BG274" i="133"/>
  <c r="AR274" i="133"/>
  <c r="AC274" i="133"/>
  <c r="N274" i="133"/>
  <c r="BG273" i="133"/>
  <c r="AR273" i="133"/>
  <c r="AC273" i="133"/>
  <c r="N273" i="133"/>
  <c r="BG272" i="133"/>
  <c r="AR272" i="133"/>
  <c r="AC272" i="133"/>
  <c r="N272" i="133"/>
  <c r="BG271" i="133"/>
  <c r="AR271" i="133"/>
  <c r="AC271" i="133"/>
  <c r="N271" i="133"/>
  <c r="BG270" i="133"/>
  <c r="AR270" i="133"/>
  <c r="AC270" i="133"/>
  <c r="N270" i="133"/>
  <c r="BG269" i="133"/>
  <c r="AR269" i="133"/>
  <c r="AC269" i="133"/>
  <c r="N269" i="133"/>
  <c r="BG268" i="133"/>
  <c r="AR268" i="133"/>
  <c r="AC268" i="133"/>
  <c r="N268" i="133"/>
  <c r="BG267" i="133"/>
  <c r="AR267" i="133"/>
  <c r="AC267" i="133"/>
  <c r="N267" i="133"/>
  <c r="BG266" i="133"/>
  <c r="AR266" i="133"/>
  <c r="AC266" i="133"/>
  <c r="N266" i="133"/>
  <c r="BG265" i="133"/>
  <c r="AR265" i="133"/>
  <c r="AC265" i="133"/>
  <c r="N265" i="133"/>
  <c r="BG264" i="133"/>
  <c r="AR264" i="133"/>
  <c r="AC264" i="133"/>
  <c r="N264" i="133"/>
  <c r="BG263" i="133"/>
  <c r="AR263" i="133"/>
  <c r="AC263" i="133"/>
  <c r="N263" i="133"/>
  <c r="BG262" i="133"/>
  <c r="AR262" i="133"/>
  <c r="AC262" i="133"/>
  <c r="N262" i="133"/>
  <c r="BG261" i="133"/>
  <c r="AR261" i="133"/>
  <c r="AC261" i="133"/>
  <c r="N261" i="133"/>
  <c r="BG260" i="133"/>
  <c r="AR260" i="133"/>
  <c r="AC260" i="133"/>
  <c r="N260" i="133"/>
  <c r="BG259" i="133"/>
  <c r="AR259" i="133"/>
  <c r="AC259" i="133"/>
  <c r="N259" i="133"/>
  <c r="BG258" i="133"/>
  <c r="AR258" i="133"/>
  <c r="AC258" i="133"/>
  <c r="N258" i="133"/>
  <c r="BG257" i="133"/>
  <c r="AR257" i="133"/>
  <c r="AC257" i="133"/>
  <c r="N257" i="133"/>
  <c r="BG256" i="133"/>
  <c r="AR256" i="133"/>
  <c r="AC256" i="133"/>
  <c r="N256" i="133"/>
  <c r="BG255" i="133"/>
  <c r="AR255" i="133"/>
  <c r="AC255" i="133"/>
  <c r="N255" i="133"/>
  <c r="BG254" i="133"/>
  <c r="AR254" i="133"/>
  <c r="AC254" i="133"/>
  <c r="N254" i="133"/>
  <c r="BG253" i="133"/>
  <c r="AR253" i="133"/>
  <c r="AC253" i="133"/>
  <c r="N253" i="133"/>
  <c r="BG252" i="133"/>
  <c r="AR252" i="133"/>
  <c r="AC252" i="133"/>
  <c r="N252" i="133"/>
  <c r="BG251" i="133"/>
  <c r="AR251" i="133"/>
  <c r="AC251" i="133"/>
  <c r="N251" i="133"/>
  <c r="BG250" i="133"/>
  <c r="AR250" i="133"/>
  <c r="AC250" i="133"/>
  <c r="N250" i="133"/>
  <c r="BG249" i="133"/>
  <c r="AR249" i="133"/>
  <c r="AC249" i="133"/>
  <c r="N249" i="133"/>
  <c r="BG248" i="133"/>
  <c r="AR248" i="133"/>
  <c r="AC248" i="133"/>
  <c r="N248" i="133"/>
  <c r="BG247" i="133"/>
  <c r="AR247" i="133"/>
  <c r="AC247" i="133"/>
  <c r="N247" i="133"/>
  <c r="BG246" i="133"/>
  <c r="AR246" i="133"/>
  <c r="AC246" i="133"/>
  <c r="N246" i="133"/>
  <c r="BG245" i="133"/>
  <c r="AR245" i="133"/>
  <c r="AC245" i="133"/>
  <c r="N245" i="133"/>
  <c r="BG244" i="133"/>
  <c r="AR244" i="133"/>
  <c r="AC244" i="133"/>
  <c r="N244" i="133"/>
  <c r="BG243" i="133"/>
  <c r="AR243" i="133"/>
  <c r="AC243" i="133"/>
  <c r="N243" i="133"/>
  <c r="BG242" i="133"/>
  <c r="AR242" i="133"/>
  <c r="AC242" i="133"/>
  <c r="N242" i="133"/>
  <c r="BG241" i="133"/>
  <c r="AR241" i="133"/>
  <c r="AC241" i="133"/>
  <c r="N241" i="133"/>
  <c r="BG240" i="133"/>
  <c r="AR240" i="133"/>
  <c r="AC240" i="133"/>
  <c r="N240" i="133"/>
  <c r="BG239" i="133"/>
  <c r="AR239" i="133"/>
  <c r="AC239" i="133"/>
  <c r="N239" i="133"/>
  <c r="BG238" i="133"/>
  <c r="AR238" i="133"/>
  <c r="AC238" i="133"/>
  <c r="N238" i="133"/>
  <c r="BG237" i="133"/>
  <c r="AR237" i="133"/>
  <c r="AC237" i="133"/>
  <c r="N237" i="133"/>
  <c r="BG236" i="133"/>
  <c r="AR236" i="133"/>
  <c r="AC236" i="133"/>
  <c r="N236" i="133"/>
  <c r="BG235" i="133"/>
  <c r="AR235" i="133"/>
  <c r="AC235" i="133"/>
  <c r="N235" i="133"/>
  <c r="BG234" i="133"/>
  <c r="AR234" i="133"/>
  <c r="AC234" i="133"/>
  <c r="N234" i="133"/>
  <c r="BG233" i="133"/>
  <c r="AR233" i="133"/>
  <c r="AC233" i="133"/>
  <c r="N233" i="133"/>
  <c r="BG232" i="133"/>
  <c r="AR232" i="133"/>
  <c r="AC232" i="133"/>
  <c r="N232" i="133"/>
  <c r="BG231" i="133"/>
  <c r="AR231" i="133"/>
  <c r="AC231" i="133"/>
  <c r="N231" i="133"/>
  <c r="BG230" i="133"/>
  <c r="AR230" i="133"/>
  <c r="AC230" i="133"/>
  <c r="N230" i="133"/>
  <c r="BG229" i="133"/>
  <c r="AR229" i="133"/>
  <c r="AC229" i="133"/>
  <c r="N229" i="133"/>
  <c r="BG228" i="133"/>
  <c r="AR228" i="133"/>
  <c r="AC228" i="133"/>
  <c r="N228" i="133"/>
  <c r="BG227" i="133"/>
  <c r="AR227" i="133"/>
  <c r="AC227" i="133"/>
  <c r="N227" i="133"/>
  <c r="BG226" i="133"/>
  <c r="AR226" i="133"/>
  <c r="AC226" i="133"/>
  <c r="N226" i="133"/>
  <c r="BG225" i="133"/>
  <c r="AR225" i="133"/>
  <c r="AC225" i="133"/>
  <c r="N225" i="133"/>
  <c r="BG224" i="133"/>
  <c r="AR224" i="133"/>
  <c r="AC224" i="133"/>
  <c r="N224" i="133"/>
  <c r="BG223" i="133"/>
  <c r="AR223" i="133"/>
  <c r="AC223" i="133"/>
  <c r="N223" i="133"/>
  <c r="BG222" i="133"/>
  <c r="AR222" i="133"/>
  <c r="AC222" i="133"/>
  <c r="N222" i="133"/>
  <c r="BG221" i="133"/>
  <c r="AR221" i="133"/>
  <c r="AC221" i="133"/>
  <c r="N221" i="133"/>
  <c r="BG220" i="133"/>
  <c r="AR220" i="133"/>
  <c r="AC220" i="133"/>
  <c r="N220" i="133"/>
  <c r="BG219" i="133"/>
  <c r="AR219" i="133"/>
  <c r="AC219" i="133"/>
  <c r="N219" i="133"/>
  <c r="BG218" i="133"/>
  <c r="AR218" i="133"/>
  <c r="AC218" i="133"/>
  <c r="N218" i="133"/>
  <c r="BG217" i="133"/>
  <c r="AR217" i="133"/>
  <c r="AC217" i="133"/>
  <c r="N217" i="133"/>
  <c r="BG216" i="133"/>
  <c r="AR216" i="133"/>
  <c r="AC216" i="133"/>
  <c r="N216" i="133"/>
  <c r="BG215" i="133"/>
  <c r="AR215" i="133"/>
  <c r="AC215" i="133"/>
  <c r="N215" i="133"/>
  <c r="BG214" i="133"/>
  <c r="AR214" i="133"/>
  <c r="AC214" i="133"/>
  <c r="N214" i="133"/>
  <c r="BG213" i="133"/>
  <c r="AR213" i="133"/>
  <c r="AC213" i="133"/>
  <c r="N213" i="133"/>
  <c r="BG212" i="133"/>
  <c r="AR212" i="133"/>
  <c r="AC212" i="133"/>
  <c r="N212" i="133"/>
  <c r="BG211" i="133"/>
  <c r="AR211" i="133"/>
  <c r="AC211" i="133"/>
  <c r="N211" i="133"/>
  <c r="BG210" i="133"/>
  <c r="AR210" i="133"/>
  <c r="AC210" i="133"/>
  <c r="N210" i="133"/>
  <c r="BG209" i="133"/>
  <c r="AR209" i="133"/>
  <c r="AC209" i="133"/>
  <c r="N209" i="133"/>
  <c r="BG208" i="133"/>
  <c r="AR208" i="133"/>
  <c r="AC208" i="133"/>
  <c r="N208" i="133"/>
  <c r="BG207" i="133"/>
  <c r="AR207" i="133"/>
  <c r="AC207" i="133"/>
  <c r="N207" i="133"/>
  <c r="BG206" i="133"/>
  <c r="AR206" i="133"/>
  <c r="AC206" i="133"/>
  <c r="N206" i="133"/>
  <c r="BG205" i="133"/>
  <c r="AR205" i="133"/>
  <c r="AC205" i="133"/>
  <c r="N205" i="133"/>
  <c r="BG204" i="133"/>
  <c r="AR204" i="133"/>
  <c r="AC204" i="133"/>
  <c r="N204" i="133"/>
  <c r="BG203" i="133"/>
  <c r="AR203" i="133"/>
  <c r="AC203" i="133"/>
  <c r="N203" i="133"/>
  <c r="BG202" i="133"/>
  <c r="AR202" i="133"/>
  <c r="AC202" i="133"/>
  <c r="N202" i="133"/>
  <c r="BG201" i="133"/>
  <c r="AR201" i="133"/>
  <c r="AC201" i="133"/>
  <c r="N201" i="133"/>
  <c r="BG200" i="133"/>
  <c r="AR200" i="133"/>
  <c r="AC200" i="133"/>
  <c r="N200" i="133"/>
  <c r="BG199" i="133"/>
  <c r="AR199" i="133"/>
  <c r="AC199" i="133"/>
  <c r="N199" i="133"/>
  <c r="BG198" i="133"/>
  <c r="AR198" i="133"/>
  <c r="AC198" i="133"/>
  <c r="N198" i="133"/>
  <c r="BG197" i="133"/>
  <c r="AR197" i="133"/>
  <c r="AC197" i="133"/>
  <c r="N197" i="133"/>
  <c r="BG196" i="133"/>
  <c r="AR196" i="133"/>
  <c r="AC196" i="133"/>
  <c r="N196" i="133"/>
  <c r="BG195" i="133"/>
  <c r="AR195" i="133"/>
  <c r="AC195" i="133"/>
  <c r="N195" i="133"/>
  <c r="BG194" i="133"/>
  <c r="AR194" i="133"/>
  <c r="AC194" i="133"/>
  <c r="N194" i="133"/>
  <c r="BG193" i="133"/>
  <c r="AR193" i="133"/>
  <c r="AC193" i="133"/>
  <c r="N193" i="133"/>
  <c r="BG192" i="133"/>
  <c r="AR192" i="133"/>
  <c r="AC192" i="133"/>
  <c r="N192" i="133"/>
  <c r="BG191" i="133"/>
  <c r="AR191" i="133"/>
  <c r="AC191" i="133"/>
  <c r="N191" i="133"/>
  <c r="BG190" i="133"/>
  <c r="AR190" i="133"/>
  <c r="AC190" i="133"/>
  <c r="N190" i="133"/>
  <c r="BG189" i="133"/>
  <c r="AR189" i="133"/>
  <c r="AC189" i="133"/>
  <c r="N189" i="133"/>
  <c r="BG188" i="133"/>
  <c r="AR188" i="133"/>
  <c r="AC188" i="133"/>
  <c r="N188" i="133"/>
  <c r="BG187" i="133"/>
  <c r="AR187" i="133"/>
  <c r="AC187" i="133"/>
  <c r="N187" i="133"/>
  <c r="BG186" i="133"/>
  <c r="AR186" i="133"/>
  <c r="AC186" i="133"/>
  <c r="N186" i="133"/>
  <c r="BG185" i="133"/>
  <c r="AR185" i="133"/>
  <c r="AC185" i="133"/>
  <c r="N185" i="133"/>
  <c r="BG184" i="133"/>
  <c r="AR184" i="133"/>
  <c r="AC184" i="133"/>
  <c r="N184" i="133"/>
  <c r="BG183" i="133"/>
  <c r="AR183" i="133"/>
  <c r="AC183" i="133"/>
  <c r="N183" i="133"/>
  <c r="BG182" i="133"/>
  <c r="AR182" i="133"/>
  <c r="AC182" i="133"/>
  <c r="N182" i="133"/>
  <c r="BG181" i="133"/>
  <c r="AR181" i="133"/>
  <c r="AC181" i="133"/>
  <c r="N181" i="133"/>
  <c r="BG180" i="133"/>
  <c r="AR180" i="133"/>
  <c r="AC180" i="133"/>
  <c r="N180" i="133"/>
  <c r="BG179" i="133"/>
  <c r="AR179" i="133"/>
  <c r="AC179" i="133"/>
  <c r="N179" i="133"/>
  <c r="BG178" i="133"/>
  <c r="AR178" i="133"/>
  <c r="AC178" i="133"/>
  <c r="N178" i="133"/>
  <c r="BG177" i="133"/>
  <c r="AR177" i="133"/>
  <c r="AC177" i="133"/>
  <c r="N177" i="133"/>
  <c r="BG176" i="133"/>
  <c r="AR176" i="133"/>
  <c r="AC176" i="133"/>
  <c r="N176" i="133"/>
  <c r="BG175" i="133"/>
  <c r="AR175" i="133"/>
  <c r="AC175" i="133"/>
  <c r="N175" i="133"/>
  <c r="BG174" i="133"/>
  <c r="AR174" i="133"/>
  <c r="AC174" i="133"/>
  <c r="N174" i="133"/>
  <c r="BG173" i="133"/>
  <c r="AR173" i="133"/>
  <c r="AC173" i="133"/>
  <c r="N173" i="133"/>
  <c r="BG172" i="133"/>
  <c r="AR172" i="133"/>
  <c r="AC172" i="133"/>
  <c r="N172" i="133"/>
  <c r="BG171" i="133"/>
  <c r="AR171" i="133"/>
  <c r="AC171" i="133"/>
  <c r="N171" i="133"/>
  <c r="BG170" i="133"/>
  <c r="AR170" i="133"/>
  <c r="AC170" i="133"/>
  <c r="N170" i="133"/>
  <c r="BG169" i="133"/>
  <c r="AR169" i="133"/>
  <c r="AC169" i="133"/>
  <c r="N169" i="133"/>
  <c r="BG168" i="133"/>
  <c r="AR168" i="133"/>
  <c r="AC168" i="133"/>
  <c r="N168" i="133"/>
  <c r="BG167" i="133"/>
  <c r="AR167" i="133"/>
  <c r="AC167" i="133"/>
  <c r="N167" i="133"/>
  <c r="BG166" i="133"/>
  <c r="AR166" i="133"/>
  <c r="AC166" i="133"/>
  <c r="N166" i="133"/>
  <c r="BG165" i="133"/>
  <c r="AR165" i="133"/>
  <c r="AC165" i="133"/>
  <c r="N165" i="133"/>
  <c r="BG164" i="133"/>
  <c r="AR164" i="133"/>
  <c r="AC164" i="133"/>
  <c r="N164" i="133"/>
  <c r="BG163" i="133"/>
  <c r="AR163" i="133"/>
  <c r="AC163" i="133"/>
  <c r="N163" i="133"/>
  <c r="BG162" i="133"/>
  <c r="AR162" i="133"/>
  <c r="AC162" i="133"/>
  <c r="N162" i="133"/>
  <c r="BG161" i="133"/>
  <c r="AR161" i="133"/>
  <c r="AC161" i="133"/>
  <c r="N161" i="133"/>
  <c r="BG160" i="133"/>
  <c r="AR160" i="133"/>
  <c r="AC160" i="133"/>
  <c r="N160" i="133"/>
  <c r="BG159" i="133"/>
  <c r="AR159" i="133"/>
  <c r="AC159" i="133"/>
  <c r="N159" i="133"/>
  <c r="BG158" i="133"/>
  <c r="AR158" i="133"/>
  <c r="AC158" i="133"/>
  <c r="N158" i="133"/>
  <c r="BG157" i="133"/>
  <c r="AR157" i="133"/>
  <c r="AC157" i="133"/>
  <c r="N157" i="133"/>
  <c r="BG156" i="133"/>
  <c r="AR156" i="133"/>
  <c r="AC156" i="133"/>
  <c r="N156" i="133"/>
  <c r="BG155" i="133"/>
  <c r="AR155" i="133"/>
  <c r="AC155" i="133"/>
  <c r="N155" i="133"/>
  <c r="BG154" i="133"/>
  <c r="AR154" i="133"/>
  <c r="AC154" i="133"/>
  <c r="N154" i="133"/>
  <c r="BG153" i="133"/>
  <c r="AR153" i="133"/>
  <c r="AC153" i="133"/>
  <c r="N153" i="133"/>
  <c r="BG152" i="133"/>
  <c r="AR152" i="133"/>
  <c r="AC152" i="133"/>
  <c r="N152" i="133"/>
  <c r="BG151" i="133"/>
  <c r="AR151" i="133"/>
  <c r="AC151" i="133"/>
  <c r="N151" i="133"/>
  <c r="BG150" i="133"/>
  <c r="AR150" i="133"/>
  <c r="AC150" i="133"/>
  <c r="N150" i="133"/>
  <c r="BG149" i="133"/>
  <c r="AR149" i="133"/>
  <c r="AC149" i="133"/>
  <c r="N149" i="133"/>
  <c r="BG148" i="133"/>
  <c r="AR148" i="133"/>
  <c r="AC148" i="133"/>
  <c r="N148" i="133"/>
  <c r="BG147" i="133"/>
  <c r="AR147" i="133"/>
  <c r="AC147" i="133"/>
  <c r="N147" i="133"/>
  <c r="BG146" i="133"/>
  <c r="AR146" i="133"/>
  <c r="AC146" i="133"/>
  <c r="N146" i="133"/>
  <c r="BG145" i="133"/>
  <c r="AR145" i="133"/>
  <c r="AC145" i="133"/>
  <c r="N145" i="133"/>
  <c r="BG144" i="133"/>
  <c r="AR144" i="133"/>
  <c r="AC144" i="133"/>
  <c r="N144" i="133"/>
  <c r="BG143" i="133"/>
  <c r="AR143" i="133"/>
  <c r="AC143" i="133"/>
  <c r="N143" i="133"/>
  <c r="BG142" i="133"/>
  <c r="AR142" i="133"/>
  <c r="AC142" i="133"/>
  <c r="N142" i="133"/>
  <c r="BG141" i="133"/>
  <c r="AR141" i="133"/>
  <c r="AC141" i="133"/>
  <c r="N141" i="133"/>
  <c r="BG140" i="133"/>
  <c r="AR140" i="133"/>
  <c r="AC140" i="133"/>
  <c r="N140" i="133"/>
  <c r="BG139" i="133"/>
  <c r="AR139" i="133"/>
  <c r="AC139" i="133"/>
  <c r="N139" i="133"/>
  <c r="BG138" i="133"/>
  <c r="AR138" i="133"/>
  <c r="AC138" i="133"/>
  <c r="N138" i="133"/>
  <c r="BG137" i="133"/>
  <c r="AR137" i="133"/>
  <c r="AC137" i="133"/>
  <c r="N137" i="133"/>
  <c r="BG136" i="133"/>
  <c r="AR136" i="133"/>
  <c r="AC136" i="133"/>
  <c r="N136" i="133"/>
  <c r="BG135" i="133"/>
  <c r="AR135" i="133"/>
  <c r="AC135" i="133"/>
  <c r="N135" i="133"/>
  <c r="BG134" i="133"/>
  <c r="AR134" i="133"/>
  <c r="AC134" i="133"/>
  <c r="N134" i="133"/>
  <c r="BG133" i="133"/>
  <c r="AR133" i="133"/>
  <c r="AC133" i="133"/>
  <c r="N133" i="133"/>
  <c r="BG132" i="133"/>
  <c r="AR132" i="133"/>
  <c r="AC132" i="133"/>
  <c r="N132" i="133"/>
  <c r="BG131" i="133"/>
  <c r="AR131" i="133"/>
  <c r="AC131" i="133"/>
  <c r="N131" i="133"/>
  <c r="BG130" i="133"/>
  <c r="AR130" i="133"/>
  <c r="AC130" i="133"/>
  <c r="N130" i="133"/>
  <c r="BG129" i="133"/>
  <c r="AR129" i="133"/>
  <c r="AC129" i="133"/>
  <c r="N129" i="133"/>
  <c r="BG128" i="133"/>
  <c r="AR128" i="133"/>
  <c r="AC128" i="133"/>
  <c r="N128" i="133"/>
  <c r="BG127" i="133"/>
  <c r="AR127" i="133"/>
  <c r="AC127" i="133"/>
  <c r="N127" i="133"/>
  <c r="BG126" i="133"/>
  <c r="AR126" i="133"/>
  <c r="AC126" i="133"/>
  <c r="N126" i="133"/>
  <c r="BG125" i="133"/>
  <c r="AR125" i="133"/>
  <c r="AC125" i="133"/>
  <c r="N125" i="133"/>
  <c r="BG124" i="133"/>
  <c r="AR124" i="133"/>
  <c r="AC124" i="133"/>
  <c r="N124" i="133"/>
  <c r="BG123" i="133"/>
  <c r="AR123" i="133"/>
  <c r="AC123" i="133"/>
  <c r="N123" i="133"/>
  <c r="BG122" i="133"/>
  <c r="AR122" i="133"/>
  <c r="AC122" i="133"/>
  <c r="N122" i="133"/>
  <c r="BG121" i="133"/>
  <c r="AR121" i="133"/>
  <c r="AC121" i="133"/>
  <c r="N121" i="133"/>
  <c r="BG120" i="133"/>
  <c r="AR120" i="133"/>
  <c r="AC120" i="133"/>
  <c r="N120" i="133"/>
  <c r="BG119" i="133"/>
  <c r="AR119" i="133"/>
  <c r="AC119" i="133"/>
  <c r="N119" i="133"/>
  <c r="BG118" i="133"/>
  <c r="AR118" i="133"/>
  <c r="AC118" i="133"/>
  <c r="N118" i="133"/>
  <c r="BG117" i="133"/>
  <c r="AR117" i="133"/>
  <c r="AC117" i="133"/>
  <c r="N117" i="133"/>
  <c r="BG116" i="133"/>
  <c r="AR116" i="133"/>
  <c r="AC116" i="133"/>
  <c r="N116" i="133"/>
  <c r="BG115" i="133"/>
  <c r="AR115" i="133"/>
  <c r="AC115" i="133"/>
  <c r="N115" i="133"/>
  <c r="BG114" i="133"/>
  <c r="AR114" i="133"/>
  <c r="AC114" i="133"/>
  <c r="N114" i="133"/>
  <c r="BG113" i="133"/>
  <c r="AR113" i="133"/>
  <c r="AC113" i="133"/>
  <c r="N113" i="133"/>
  <c r="BG112" i="133"/>
  <c r="AR112" i="133"/>
  <c r="AC112" i="133"/>
  <c r="N112" i="133"/>
  <c r="BG111" i="133"/>
  <c r="AR111" i="133"/>
  <c r="AC111" i="133"/>
  <c r="N111" i="133"/>
  <c r="BG110" i="133"/>
  <c r="AR110" i="133"/>
  <c r="AC110" i="133"/>
  <c r="N110" i="133"/>
  <c r="BG109" i="133"/>
  <c r="AR109" i="133"/>
  <c r="AC109" i="133"/>
  <c r="N109" i="133"/>
  <c r="BG108" i="133"/>
  <c r="AR108" i="133"/>
  <c r="AC108" i="133"/>
  <c r="N108" i="133"/>
  <c r="BG107" i="133"/>
  <c r="AR107" i="133"/>
  <c r="AC107" i="133"/>
  <c r="N107" i="133"/>
  <c r="BG106" i="133"/>
  <c r="AR106" i="133"/>
  <c r="AC106" i="133"/>
  <c r="N106" i="133"/>
  <c r="BG105" i="133"/>
  <c r="AR105" i="133"/>
  <c r="AC105" i="133"/>
  <c r="N105" i="133"/>
  <c r="BG104" i="133"/>
  <c r="AR104" i="133"/>
  <c r="AC104" i="133"/>
  <c r="N104" i="133"/>
  <c r="BG103" i="133"/>
  <c r="AR103" i="133"/>
  <c r="AC103" i="133"/>
  <c r="N103" i="133"/>
  <c r="BG102" i="133"/>
  <c r="AR102" i="133"/>
  <c r="AC102" i="133"/>
  <c r="N102" i="133"/>
  <c r="BG101" i="133"/>
  <c r="AR101" i="133"/>
  <c r="AC101" i="133"/>
  <c r="N101" i="133"/>
  <c r="BG100" i="133"/>
  <c r="AR100" i="133"/>
  <c r="AC100" i="133"/>
  <c r="N100" i="133"/>
  <c r="BG99" i="133"/>
  <c r="AR99" i="133"/>
  <c r="AC99" i="133"/>
  <c r="N99" i="133"/>
  <c r="BG98" i="133"/>
  <c r="AR98" i="133"/>
  <c r="AC98" i="133"/>
  <c r="N98" i="133"/>
  <c r="BG97" i="133"/>
  <c r="AR97" i="133"/>
  <c r="AC97" i="133"/>
  <c r="N97" i="133"/>
  <c r="BG96" i="133"/>
  <c r="AR96" i="133"/>
  <c r="AC96" i="133"/>
  <c r="N96" i="133"/>
  <c r="BG95" i="133"/>
  <c r="AR95" i="133"/>
  <c r="AC95" i="133"/>
  <c r="N95" i="133"/>
  <c r="BG94" i="133"/>
  <c r="AR94" i="133"/>
  <c r="AC94" i="133"/>
  <c r="N94" i="133"/>
  <c r="BG93" i="133"/>
  <c r="AR93" i="133"/>
  <c r="AC93" i="133"/>
  <c r="N93" i="133"/>
  <c r="BG92" i="133"/>
  <c r="AR92" i="133"/>
  <c r="AC92" i="133"/>
  <c r="N92" i="133"/>
  <c r="BG91" i="133"/>
  <c r="AR91" i="133"/>
  <c r="AC91" i="133"/>
  <c r="N91" i="133"/>
  <c r="BG90" i="133"/>
  <c r="AR90" i="133"/>
  <c r="AC90" i="133"/>
  <c r="N90" i="133"/>
  <c r="BG89" i="133"/>
  <c r="AR89" i="133"/>
  <c r="AC89" i="133"/>
  <c r="N89" i="133"/>
  <c r="BG88" i="133"/>
  <c r="AR88" i="133"/>
  <c r="AC88" i="133"/>
  <c r="N88" i="133"/>
  <c r="BG87" i="133"/>
  <c r="AR87" i="133"/>
  <c r="AC87" i="133"/>
  <c r="N87" i="133"/>
  <c r="BG86" i="133"/>
  <c r="AR86" i="133"/>
  <c r="AC86" i="133"/>
  <c r="N86" i="133"/>
  <c r="BG85" i="133"/>
  <c r="AR85" i="133"/>
  <c r="AC85" i="133"/>
  <c r="N85" i="133"/>
  <c r="BG84" i="133"/>
  <c r="AR84" i="133"/>
  <c r="AC84" i="133"/>
  <c r="N84" i="133"/>
  <c r="BG83" i="133"/>
  <c r="AR83" i="133"/>
  <c r="AC83" i="133"/>
  <c r="N83" i="133"/>
  <c r="BG82" i="133"/>
  <c r="AR82" i="133"/>
  <c r="AC82" i="133"/>
  <c r="N82" i="133"/>
  <c r="BG81" i="133"/>
  <c r="AR81" i="133"/>
  <c r="AC81" i="133"/>
  <c r="N81" i="133"/>
  <c r="BG80" i="133"/>
  <c r="AR80" i="133"/>
  <c r="AC80" i="133"/>
  <c r="N80" i="133"/>
  <c r="BG79" i="133"/>
  <c r="AR79" i="133"/>
  <c r="AC79" i="133"/>
  <c r="N79" i="133"/>
  <c r="BG78" i="133"/>
  <c r="AR78" i="133"/>
  <c r="AC78" i="133"/>
  <c r="N78" i="133"/>
  <c r="BG77" i="133"/>
  <c r="AR77" i="133"/>
  <c r="AC77" i="133"/>
  <c r="N77" i="133"/>
  <c r="BG76" i="133"/>
  <c r="AR76" i="133"/>
  <c r="AC76" i="133"/>
  <c r="N76" i="133"/>
  <c r="BG75" i="133"/>
  <c r="AR75" i="133"/>
  <c r="AC75" i="133"/>
  <c r="N75" i="133"/>
  <c r="BG74" i="133"/>
  <c r="AR74" i="133"/>
  <c r="AC74" i="133"/>
  <c r="N74" i="133"/>
  <c r="BG73" i="133"/>
  <c r="AR73" i="133"/>
  <c r="AC73" i="133"/>
  <c r="N73" i="133"/>
  <c r="BG72" i="133"/>
  <c r="AR72" i="133"/>
  <c r="AC72" i="133"/>
  <c r="N72" i="133"/>
  <c r="BG71" i="133"/>
  <c r="AR71" i="133"/>
  <c r="AC71" i="133"/>
  <c r="N71" i="133"/>
  <c r="BG70" i="133"/>
  <c r="AR70" i="133"/>
  <c r="AC70" i="133"/>
  <c r="N70" i="133"/>
  <c r="BG69" i="133"/>
  <c r="AR69" i="133"/>
  <c r="AC69" i="133"/>
  <c r="N69" i="133"/>
  <c r="BG68" i="133"/>
  <c r="AR68" i="133"/>
  <c r="AC68" i="133"/>
  <c r="N68" i="133"/>
  <c r="BG67" i="133"/>
  <c r="AR67" i="133"/>
  <c r="AC67" i="133"/>
  <c r="N67" i="133"/>
  <c r="BG66" i="133"/>
  <c r="AR66" i="133"/>
  <c r="AC66" i="133"/>
  <c r="N66" i="133"/>
  <c r="BG65" i="133"/>
  <c r="AR65" i="133"/>
  <c r="AC65" i="133"/>
  <c r="N65" i="133"/>
  <c r="BG64" i="133"/>
  <c r="AR64" i="133"/>
  <c r="AC64" i="133"/>
  <c r="N64" i="133"/>
  <c r="BG63" i="133"/>
  <c r="AR63" i="133"/>
  <c r="AC63" i="133"/>
  <c r="N63" i="133"/>
  <c r="BG62" i="133"/>
  <c r="AR62" i="133"/>
  <c r="AC62" i="133"/>
  <c r="N62" i="133"/>
  <c r="BG61" i="133"/>
  <c r="AR61" i="133"/>
  <c r="AC61" i="133"/>
  <c r="N61" i="133"/>
  <c r="BG60" i="133"/>
  <c r="AR60" i="133"/>
  <c r="AC60" i="133"/>
  <c r="N60" i="133"/>
  <c r="BG59" i="133"/>
  <c r="AR59" i="133"/>
  <c r="AC59" i="133"/>
  <c r="N59" i="133"/>
  <c r="BG58" i="133"/>
  <c r="AR58" i="133"/>
  <c r="AC58" i="133"/>
  <c r="N58" i="133"/>
  <c r="BG57" i="133"/>
  <c r="AR57" i="133"/>
  <c r="AC57" i="133"/>
  <c r="N57" i="133"/>
  <c r="BG56" i="133"/>
  <c r="AR56" i="133"/>
  <c r="AC56" i="133"/>
  <c r="N56" i="133"/>
  <c r="BG55" i="133"/>
  <c r="AR55" i="133"/>
  <c r="AC55" i="133"/>
  <c r="N55" i="133"/>
  <c r="BG54" i="133"/>
  <c r="AR54" i="133"/>
  <c r="AC54" i="133"/>
  <c r="N54" i="133"/>
  <c r="BG53" i="133"/>
  <c r="AR53" i="133"/>
  <c r="AC53" i="133"/>
  <c r="N53" i="133"/>
  <c r="BG52" i="133"/>
  <c r="AR52" i="133"/>
  <c r="AC52" i="133"/>
  <c r="N52" i="133"/>
  <c r="BG51" i="133"/>
  <c r="AR51" i="133"/>
  <c r="AC51" i="133"/>
  <c r="N51" i="133"/>
  <c r="BG50" i="133"/>
  <c r="AR50" i="133"/>
  <c r="AC50" i="133"/>
  <c r="N50" i="133"/>
  <c r="BG49" i="133"/>
  <c r="AR49" i="133"/>
  <c r="AC49" i="133"/>
  <c r="N49" i="133"/>
  <c r="BG48" i="133"/>
  <c r="AR48" i="133"/>
  <c r="AC48" i="133"/>
  <c r="N48" i="133"/>
  <c r="BG47" i="133"/>
  <c r="AR47" i="133"/>
  <c r="AC47" i="133"/>
  <c r="N47" i="133"/>
  <c r="BG46" i="133"/>
  <c r="AR46" i="133"/>
  <c r="AC46" i="133"/>
  <c r="N46" i="133"/>
  <c r="BG45" i="133"/>
  <c r="AR45" i="133"/>
  <c r="AC45" i="133"/>
  <c r="N45" i="133"/>
  <c r="BG44" i="133"/>
  <c r="AR44" i="133"/>
  <c r="AC44" i="133"/>
  <c r="N44" i="133"/>
  <c r="BG43" i="133"/>
  <c r="AR43" i="133"/>
  <c r="AC43" i="133"/>
  <c r="N43" i="133"/>
  <c r="BG42" i="133"/>
  <c r="AR42" i="133"/>
  <c r="AC42" i="133"/>
  <c r="N42" i="133"/>
  <c r="BG41" i="133"/>
  <c r="AR41" i="133"/>
  <c r="AC41" i="133"/>
  <c r="N41" i="133"/>
  <c r="BG40" i="133"/>
  <c r="AR40" i="133"/>
  <c r="AC40" i="133"/>
  <c r="N40" i="133"/>
  <c r="BG39" i="133"/>
  <c r="AR39" i="133"/>
  <c r="AC39" i="133"/>
  <c r="N39" i="133"/>
  <c r="BG38" i="133"/>
  <c r="AR38" i="133"/>
  <c r="AC38" i="133"/>
  <c r="N38" i="133"/>
  <c r="BG37" i="133"/>
  <c r="AR37" i="133"/>
  <c r="AC37" i="133"/>
  <c r="N37" i="133"/>
  <c r="BG36" i="133"/>
  <c r="AR36" i="133"/>
  <c r="AC36" i="133"/>
  <c r="N36" i="133"/>
  <c r="BG35" i="133"/>
  <c r="AR35" i="133"/>
  <c r="AC35" i="133"/>
  <c r="N35" i="133"/>
  <c r="BG34" i="133"/>
  <c r="AR34" i="133"/>
  <c r="AC34" i="133"/>
  <c r="N34" i="133"/>
  <c r="BG33" i="133"/>
  <c r="AR33" i="133"/>
  <c r="AC33" i="133"/>
  <c r="N33" i="133"/>
  <c r="BG32" i="133"/>
  <c r="AR32" i="133"/>
  <c r="AC32" i="133"/>
  <c r="N32" i="133"/>
  <c r="BG31" i="133"/>
  <c r="AR31" i="133"/>
  <c r="AC31" i="133"/>
  <c r="N31" i="133"/>
  <c r="BG30" i="133"/>
  <c r="AR30" i="133"/>
  <c r="AC30" i="133"/>
  <c r="N30" i="133"/>
  <c r="BG29" i="133"/>
  <c r="AR29" i="133"/>
  <c r="AC29" i="133"/>
  <c r="N29" i="133"/>
  <c r="BG28" i="133"/>
  <c r="AR28" i="133"/>
  <c r="AC28" i="133"/>
  <c r="N28" i="133"/>
  <c r="BG27" i="133"/>
  <c r="AR27" i="133"/>
  <c r="AC27" i="133"/>
  <c r="N27" i="133"/>
  <c r="BG26" i="133"/>
  <c r="AR26" i="133"/>
  <c r="AC26" i="133"/>
  <c r="N26" i="133"/>
  <c r="BG25" i="133"/>
  <c r="AR25" i="133"/>
  <c r="AC25" i="133"/>
  <c r="N25" i="133"/>
  <c r="BG24" i="133"/>
  <c r="AR24" i="133"/>
  <c r="AC24" i="133"/>
  <c r="N24" i="133"/>
  <c r="BG23" i="133"/>
  <c r="AR23" i="133"/>
  <c r="AC23" i="133"/>
  <c r="N23" i="133"/>
  <c r="BG22" i="133"/>
  <c r="AR22" i="133"/>
  <c r="AC22" i="133"/>
  <c r="N22" i="133"/>
  <c r="BG21" i="133"/>
  <c r="AR21" i="133"/>
  <c r="AC21" i="133"/>
  <c r="N21" i="133"/>
  <c r="BG20" i="133"/>
  <c r="AR20" i="133"/>
  <c r="AC20" i="133"/>
  <c r="N20" i="133"/>
  <c r="BG19" i="133"/>
  <c r="AR19" i="133"/>
  <c r="AC19" i="133"/>
  <c r="N19" i="133"/>
  <c r="BG18" i="133"/>
  <c r="AR18" i="133"/>
  <c r="AC18" i="133"/>
  <c r="N18" i="133"/>
  <c r="BG17" i="133"/>
  <c r="AR17" i="133"/>
  <c r="AC17" i="133"/>
  <c r="N17" i="133"/>
  <c r="BG16" i="133"/>
  <c r="AR16" i="133"/>
  <c r="AC16" i="133"/>
  <c r="N16" i="133"/>
  <c r="BG15" i="133"/>
  <c r="AR15" i="133"/>
  <c r="AC15" i="133"/>
  <c r="N15" i="133"/>
  <c r="BG14" i="133"/>
  <c r="AR14" i="133"/>
  <c r="AC14" i="133"/>
  <c r="N14" i="133"/>
  <c r="BG13" i="133"/>
  <c r="AR13" i="133"/>
  <c r="AC13" i="133"/>
  <c r="N13" i="133"/>
  <c r="BG12" i="133"/>
  <c r="AR12" i="133"/>
  <c r="AC12" i="133"/>
  <c r="N12" i="133"/>
  <c r="BG11" i="133"/>
  <c r="AR11" i="133"/>
  <c r="AC11" i="133"/>
  <c r="N11" i="133"/>
  <c r="BG10" i="133"/>
  <c r="AR10" i="133"/>
  <c r="AC10" i="133"/>
  <c r="N10" i="133"/>
  <c r="BG9" i="133"/>
  <c r="AR9" i="133"/>
  <c r="AC9" i="133"/>
  <c r="N9" i="133"/>
  <c r="BG8" i="133"/>
  <c r="AR8" i="133"/>
  <c r="AC8" i="133"/>
  <c r="N8" i="133"/>
  <c r="BG7" i="133"/>
  <c r="AR7" i="133"/>
  <c r="AC7" i="133"/>
  <c r="N7" i="133"/>
  <c r="BG6" i="133"/>
  <c r="AR6" i="133"/>
  <c r="AC6" i="133"/>
  <c r="N6" i="133"/>
  <c r="BG5" i="133"/>
  <c r="AR5" i="133"/>
  <c r="AC5" i="133"/>
  <c r="AC4" i="133" s="1"/>
  <c r="N5" i="133"/>
  <c r="N4" i="133" s="1"/>
  <c r="AV1" i="133"/>
  <c r="AW1" i="133" s="1"/>
  <c r="AX1" i="133" s="1"/>
  <c r="AY1" i="133" s="1"/>
  <c r="AZ1" i="133" s="1"/>
  <c r="BA1" i="133" s="1"/>
  <c r="BB1" i="133" s="1"/>
  <c r="BC1" i="133" s="1"/>
  <c r="BD1" i="133" s="1"/>
  <c r="BE1" i="133" s="1"/>
  <c r="BF1" i="133" s="1"/>
  <c r="BG1" i="133" s="1"/>
  <c r="BH1" i="133" s="1"/>
  <c r="AG1" i="133"/>
  <c r="AH1" i="133" s="1"/>
  <c r="AI1" i="133" s="1"/>
  <c r="AJ1" i="133" s="1"/>
  <c r="AK1" i="133" s="1"/>
  <c r="AL1" i="133" s="1"/>
  <c r="AM1" i="133" s="1"/>
  <c r="AN1" i="133" s="1"/>
  <c r="AO1" i="133" s="1"/>
  <c r="AP1" i="133" s="1"/>
  <c r="AQ1" i="133" s="1"/>
  <c r="AR1" i="133" s="1"/>
  <c r="R1" i="133"/>
  <c r="S1" i="133" s="1"/>
  <c r="T1" i="133" s="1"/>
  <c r="U1" i="133" s="1"/>
  <c r="V1" i="133" s="1"/>
  <c r="W1" i="133" s="1"/>
  <c r="X1" i="133" s="1"/>
  <c r="Y1" i="133" s="1"/>
  <c r="Z1" i="133" s="1"/>
  <c r="AA1" i="133" s="1"/>
  <c r="AB1" i="133" s="1"/>
  <c r="AC1" i="133" s="1"/>
  <c r="C1" i="133"/>
  <c r="D1" i="133" s="1"/>
  <c r="E1" i="133" s="1"/>
  <c r="F1" i="133" s="1"/>
  <c r="G1" i="133" s="1"/>
  <c r="H1" i="133" s="1"/>
  <c r="I1" i="133" s="1"/>
  <c r="J1" i="133" s="1"/>
  <c r="K1" i="133" s="1"/>
  <c r="L1" i="133" s="1"/>
  <c r="M1" i="133" s="1"/>
  <c r="N1" i="133" s="1"/>
  <c r="M4" i="54"/>
  <c r="L4" i="54"/>
  <c r="K4" i="54"/>
  <c r="BG4" i="134" l="1"/>
  <c r="AI6" i="49"/>
  <c r="BG4" i="133"/>
  <c r="AR4" i="133"/>
  <c r="AH6" i="49"/>
  <c r="AC4" i="134"/>
  <c r="AR4" i="134"/>
  <c r="N4" i="134"/>
  <c r="AQ5" i="78"/>
  <c r="AZ5" i="78"/>
  <c r="BA5" i="78"/>
  <c r="BH5" i="78"/>
  <c r="AP5" i="78"/>
  <c r="AR5" i="78"/>
  <c r="BJ5" i="78"/>
  <c r="AY5" i="78"/>
  <c r="BI5" i="78"/>
  <c r="BF5" i="78"/>
  <c r="AN5" i="78"/>
  <c r="AW5" i="78"/>
  <c r="AM5" i="78"/>
  <c r="AV5" i="78"/>
  <c r="BE5" i="78"/>
  <c r="AO5" i="78"/>
  <c r="AX5" i="78"/>
  <c r="BG5" i="78"/>
  <c r="AA322" i="123" l="1"/>
  <c r="Z322" i="123"/>
  <c r="Y322" i="123"/>
  <c r="F322" i="123"/>
  <c r="H322" i="123" s="1"/>
  <c r="AA321" i="123"/>
  <c r="Z321" i="123"/>
  <c r="Y321" i="123"/>
  <c r="F321" i="123"/>
  <c r="H321" i="123" s="1"/>
  <c r="AA320" i="123"/>
  <c r="Z320" i="123"/>
  <c r="Y320" i="123"/>
  <c r="F320" i="123"/>
  <c r="H320" i="123" s="1"/>
  <c r="AA319" i="123"/>
  <c r="Z319" i="123"/>
  <c r="Y319" i="123"/>
  <c r="F319" i="123"/>
  <c r="H319" i="123" s="1"/>
  <c r="AA318" i="123"/>
  <c r="Z318" i="123"/>
  <c r="Y318" i="123"/>
  <c r="H318" i="123"/>
  <c r="F318" i="123"/>
  <c r="AA317" i="123"/>
  <c r="Z317" i="123"/>
  <c r="Y317" i="123"/>
  <c r="F317" i="123"/>
  <c r="H317" i="123" s="1"/>
  <c r="AA316" i="123"/>
  <c r="Z316" i="123"/>
  <c r="Y316" i="123"/>
  <c r="F316" i="123"/>
  <c r="H316" i="123" s="1"/>
  <c r="AA315" i="123"/>
  <c r="Z315" i="123"/>
  <c r="Y315" i="123"/>
  <c r="F315" i="123"/>
  <c r="H315" i="123" s="1"/>
  <c r="AA314" i="123"/>
  <c r="Z314" i="123"/>
  <c r="Y314" i="123"/>
  <c r="F314" i="123"/>
  <c r="H314" i="123" s="1"/>
  <c r="AA313" i="123"/>
  <c r="Z313" i="123"/>
  <c r="Y313" i="123"/>
  <c r="F313" i="123"/>
  <c r="H313" i="123" s="1"/>
  <c r="AA312" i="123"/>
  <c r="Z312" i="123"/>
  <c r="Y312" i="123"/>
  <c r="F312" i="123"/>
  <c r="H312" i="123" s="1"/>
  <c r="AA311" i="123"/>
  <c r="Z311" i="123"/>
  <c r="Y311" i="123"/>
  <c r="F311" i="123"/>
  <c r="H311" i="123" s="1"/>
  <c r="AA310" i="123"/>
  <c r="Z310" i="123"/>
  <c r="Y310" i="123"/>
  <c r="F310" i="123"/>
  <c r="H310" i="123" s="1"/>
  <c r="AA309" i="123"/>
  <c r="Z309" i="123"/>
  <c r="Y309" i="123"/>
  <c r="F309" i="123"/>
  <c r="H309" i="123" s="1"/>
  <c r="AA308" i="123"/>
  <c r="Z308" i="123"/>
  <c r="Y308" i="123"/>
  <c r="F308" i="123"/>
  <c r="H308" i="123" s="1"/>
  <c r="AA307" i="123"/>
  <c r="Z307" i="123"/>
  <c r="Y307" i="123"/>
  <c r="F307" i="123"/>
  <c r="H307" i="123" s="1"/>
  <c r="AA306" i="123"/>
  <c r="Z306" i="123"/>
  <c r="Y306" i="123"/>
  <c r="F306" i="123"/>
  <c r="H306" i="123" s="1"/>
  <c r="AA305" i="123"/>
  <c r="Z305" i="123"/>
  <c r="Y305" i="123"/>
  <c r="F305" i="123"/>
  <c r="H305" i="123" s="1"/>
  <c r="AA304" i="123"/>
  <c r="Z304" i="123"/>
  <c r="Y304" i="123"/>
  <c r="F304" i="123"/>
  <c r="H304" i="123" s="1"/>
  <c r="AA303" i="123"/>
  <c r="Z303" i="123"/>
  <c r="Y303" i="123"/>
  <c r="F303" i="123"/>
  <c r="H303" i="123" s="1"/>
  <c r="AA302" i="123"/>
  <c r="Z302" i="123"/>
  <c r="Y302" i="123"/>
  <c r="F302" i="123"/>
  <c r="H302" i="123" s="1"/>
  <c r="AA301" i="123"/>
  <c r="Z301" i="123"/>
  <c r="Y301" i="123"/>
  <c r="F301" i="123"/>
  <c r="H301" i="123" s="1"/>
  <c r="AA300" i="123"/>
  <c r="Z300" i="123"/>
  <c r="Y300" i="123"/>
  <c r="F300" i="123"/>
  <c r="H300" i="123" s="1"/>
  <c r="AA299" i="123"/>
  <c r="Z299" i="123"/>
  <c r="Y299" i="123"/>
  <c r="F299" i="123"/>
  <c r="H299" i="123" s="1"/>
  <c r="AA298" i="123"/>
  <c r="Z298" i="123"/>
  <c r="Y298" i="123"/>
  <c r="F298" i="123"/>
  <c r="H298" i="123" s="1"/>
  <c r="AA297" i="123"/>
  <c r="Z297" i="123"/>
  <c r="Y297" i="123"/>
  <c r="F297" i="123"/>
  <c r="H297" i="123" s="1"/>
  <c r="AA296" i="123"/>
  <c r="Z296" i="123"/>
  <c r="Y296" i="123"/>
  <c r="F296" i="123"/>
  <c r="H296" i="123" s="1"/>
  <c r="AA295" i="123"/>
  <c r="Z295" i="123"/>
  <c r="Y295" i="123"/>
  <c r="F295" i="123"/>
  <c r="H295" i="123" s="1"/>
  <c r="AA294" i="123"/>
  <c r="Z294" i="123"/>
  <c r="Y294" i="123"/>
  <c r="F294" i="123"/>
  <c r="H294" i="123" s="1"/>
  <c r="AA293" i="123"/>
  <c r="Z293" i="123"/>
  <c r="Y293" i="123"/>
  <c r="F293" i="123"/>
  <c r="H293" i="123" s="1"/>
  <c r="AA292" i="123"/>
  <c r="Z292" i="123"/>
  <c r="Y292" i="123"/>
  <c r="F292" i="123"/>
  <c r="H292" i="123" s="1"/>
  <c r="AA291" i="123"/>
  <c r="Z291" i="123"/>
  <c r="Y291" i="123"/>
  <c r="F291" i="123"/>
  <c r="H291" i="123" s="1"/>
  <c r="AA290" i="123"/>
  <c r="Z290" i="123"/>
  <c r="Y290" i="123"/>
  <c r="F290" i="123"/>
  <c r="H290" i="123" s="1"/>
  <c r="AA289" i="123"/>
  <c r="Z289" i="123"/>
  <c r="Y289" i="123"/>
  <c r="H289" i="123"/>
  <c r="F289" i="123"/>
  <c r="AA288" i="123"/>
  <c r="Z288" i="123"/>
  <c r="Y288" i="123"/>
  <c r="F288" i="123"/>
  <c r="H288" i="123" s="1"/>
  <c r="AA287" i="123"/>
  <c r="Z287" i="123"/>
  <c r="Y287" i="123"/>
  <c r="F287" i="123"/>
  <c r="H287" i="123" s="1"/>
  <c r="AA286" i="123"/>
  <c r="Z286" i="123"/>
  <c r="Y286" i="123"/>
  <c r="F286" i="123"/>
  <c r="H286" i="123" s="1"/>
  <c r="AA285" i="123"/>
  <c r="Z285" i="123"/>
  <c r="Y285" i="123"/>
  <c r="F285" i="123"/>
  <c r="H285" i="123" s="1"/>
  <c r="AA284" i="123"/>
  <c r="Z284" i="123"/>
  <c r="Y284" i="123"/>
  <c r="F284" i="123"/>
  <c r="H284" i="123" s="1"/>
  <c r="AA283" i="123"/>
  <c r="Z283" i="123"/>
  <c r="Y283" i="123"/>
  <c r="F283" i="123"/>
  <c r="H283" i="123" s="1"/>
  <c r="AA282" i="123"/>
  <c r="Z282" i="123"/>
  <c r="Y282" i="123"/>
  <c r="F282" i="123"/>
  <c r="H282" i="123" s="1"/>
  <c r="AA281" i="123"/>
  <c r="Z281" i="123"/>
  <c r="Y281" i="123"/>
  <c r="F281" i="123"/>
  <c r="H281" i="123" s="1"/>
  <c r="AA280" i="123"/>
  <c r="Z280" i="123"/>
  <c r="Y280" i="123"/>
  <c r="F280" i="123"/>
  <c r="H280" i="123" s="1"/>
  <c r="AA279" i="123"/>
  <c r="Z279" i="123"/>
  <c r="Y279" i="123"/>
  <c r="F279" i="123"/>
  <c r="H279" i="123" s="1"/>
  <c r="AA278" i="123"/>
  <c r="Z278" i="123"/>
  <c r="Y278" i="123"/>
  <c r="F278" i="123"/>
  <c r="H278" i="123" s="1"/>
  <c r="AA277" i="123"/>
  <c r="Z277" i="123"/>
  <c r="Y277" i="123"/>
  <c r="F277" i="123"/>
  <c r="H277" i="123" s="1"/>
  <c r="AA276" i="123"/>
  <c r="Z276" i="123"/>
  <c r="Y276" i="123"/>
  <c r="F276" i="123"/>
  <c r="H276" i="123" s="1"/>
  <c r="AA275" i="123"/>
  <c r="Z275" i="123"/>
  <c r="Y275" i="123"/>
  <c r="F275" i="123"/>
  <c r="H275" i="123" s="1"/>
  <c r="AA274" i="123"/>
  <c r="Z274" i="123"/>
  <c r="Y274" i="123"/>
  <c r="F274" i="123"/>
  <c r="H274" i="123" s="1"/>
  <c r="AA273" i="123"/>
  <c r="Z273" i="123"/>
  <c r="Y273" i="123"/>
  <c r="F273" i="123"/>
  <c r="H273" i="123" s="1"/>
  <c r="AA272" i="123"/>
  <c r="Z272" i="123"/>
  <c r="Y272" i="123"/>
  <c r="F272" i="123"/>
  <c r="H272" i="123" s="1"/>
  <c r="AA271" i="123"/>
  <c r="Z271" i="123"/>
  <c r="Y271" i="123"/>
  <c r="F271" i="123"/>
  <c r="H271" i="123" s="1"/>
  <c r="AA270" i="123"/>
  <c r="Z270" i="123"/>
  <c r="Y270" i="123"/>
  <c r="F270" i="123"/>
  <c r="H270" i="123" s="1"/>
  <c r="AA269" i="123"/>
  <c r="Z269" i="123"/>
  <c r="Y269" i="123"/>
  <c r="F269" i="123"/>
  <c r="H269" i="123" s="1"/>
  <c r="AA268" i="123"/>
  <c r="Z268" i="123"/>
  <c r="Y268" i="123"/>
  <c r="F268" i="123"/>
  <c r="H268" i="123" s="1"/>
  <c r="AA267" i="123"/>
  <c r="Z267" i="123"/>
  <c r="Y267" i="123"/>
  <c r="F267" i="123"/>
  <c r="H267" i="123" s="1"/>
  <c r="AA266" i="123"/>
  <c r="Z266" i="123"/>
  <c r="Y266" i="123"/>
  <c r="F266" i="123"/>
  <c r="H266" i="123" s="1"/>
  <c r="AA265" i="123"/>
  <c r="Z265" i="123"/>
  <c r="Y265" i="123"/>
  <c r="F265" i="123"/>
  <c r="H265" i="123" s="1"/>
  <c r="AA264" i="123"/>
  <c r="Z264" i="123"/>
  <c r="Y264" i="123"/>
  <c r="F264" i="123"/>
  <c r="H264" i="123" s="1"/>
  <c r="AA263" i="123"/>
  <c r="Z263" i="123"/>
  <c r="Y263" i="123"/>
  <c r="F263" i="123"/>
  <c r="H263" i="123" s="1"/>
  <c r="AA262" i="123"/>
  <c r="Z262" i="123"/>
  <c r="Y262" i="123"/>
  <c r="F262" i="123"/>
  <c r="H262" i="123" s="1"/>
  <c r="AA261" i="123"/>
  <c r="Z261" i="123"/>
  <c r="Y261" i="123"/>
  <c r="F261" i="123"/>
  <c r="H261" i="123" s="1"/>
  <c r="AA260" i="123"/>
  <c r="Z260" i="123"/>
  <c r="Y260" i="123"/>
  <c r="F260" i="123"/>
  <c r="H260" i="123" s="1"/>
  <c r="AA259" i="123"/>
  <c r="Z259" i="123"/>
  <c r="Y259" i="123"/>
  <c r="F259" i="123"/>
  <c r="H259" i="123" s="1"/>
  <c r="AA258" i="123"/>
  <c r="Z258" i="123"/>
  <c r="Y258" i="123"/>
  <c r="F258" i="123"/>
  <c r="H258" i="123" s="1"/>
  <c r="AA257" i="123"/>
  <c r="Z257" i="123"/>
  <c r="Y257" i="123"/>
  <c r="F257" i="123"/>
  <c r="H257" i="123" s="1"/>
  <c r="AA256" i="123"/>
  <c r="Z256" i="123"/>
  <c r="Y256" i="123"/>
  <c r="F256" i="123"/>
  <c r="H256" i="123" s="1"/>
  <c r="AA255" i="123"/>
  <c r="Z255" i="123"/>
  <c r="Y255" i="123"/>
  <c r="F255" i="123"/>
  <c r="H255" i="123" s="1"/>
  <c r="AA254" i="123"/>
  <c r="Z254" i="123"/>
  <c r="Y254" i="123"/>
  <c r="F254" i="123"/>
  <c r="H254" i="123" s="1"/>
  <c r="AA253" i="123"/>
  <c r="Z253" i="123"/>
  <c r="Y253" i="123"/>
  <c r="F253" i="123"/>
  <c r="H253" i="123" s="1"/>
  <c r="AA252" i="123"/>
  <c r="Z252" i="123"/>
  <c r="Y252" i="123"/>
  <c r="F252" i="123"/>
  <c r="H252" i="123" s="1"/>
  <c r="AA251" i="123"/>
  <c r="Z251" i="123"/>
  <c r="Y251" i="123"/>
  <c r="F251" i="123"/>
  <c r="H251" i="123" s="1"/>
  <c r="AA250" i="123"/>
  <c r="Z250" i="123"/>
  <c r="Y250" i="123"/>
  <c r="F250" i="123"/>
  <c r="H250" i="123" s="1"/>
  <c r="AA249" i="123"/>
  <c r="Z249" i="123"/>
  <c r="Y249" i="123"/>
  <c r="F249" i="123"/>
  <c r="H249" i="123" s="1"/>
  <c r="AA248" i="123"/>
  <c r="Z248" i="123"/>
  <c r="Y248" i="123"/>
  <c r="F248" i="123"/>
  <c r="H248" i="123" s="1"/>
  <c r="AA247" i="123"/>
  <c r="Z247" i="123"/>
  <c r="Y247" i="123"/>
  <c r="F247" i="123"/>
  <c r="H247" i="123" s="1"/>
  <c r="AA246" i="123"/>
  <c r="Z246" i="123"/>
  <c r="Y246" i="123"/>
  <c r="F246" i="123"/>
  <c r="H246" i="123" s="1"/>
  <c r="AA245" i="123"/>
  <c r="Z245" i="123"/>
  <c r="Y245" i="123"/>
  <c r="F245" i="123"/>
  <c r="H245" i="123" s="1"/>
  <c r="AA244" i="123"/>
  <c r="Z244" i="123"/>
  <c r="Y244" i="123"/>
  <c r="F244" i="123"/>
  <c r="H244" i="123" s="1"/>
  <c r="AA243" i="123"/>
  <c r="Z243" i="123"/>
  <c r="Y243" i="123"/>
  <c r="F243" i="123"/>
  <c r="H243" i="123" s="1"/>
  <c r="AA242" i="123"/>
  <c r="Z242" i="123"/>
  <c r="Y242" i="123"/>
  <c r="F242" i="123"/>
  <c r="H242" i="123" s="1"/>
  <c r="AA241" i="123"/>
  <c r="Z241" i="123"/>
  <c r="Y241" i="123"/>
  <c r="F241" i="123"/>
  <c r="H241" i="123" s="1"/>
  <c r="AA240" i="123"/>
  <c r="Z240" i="123"/>
  <c r="Y240" i="123"/>
  <c r="F240" i="123"/>
  <c r="H240" i="123" s="1"/>
  <c r="AA239" i="123"/>
  <c r="Z239" i="123"/>
  <c r="Y239" i="123"/>
  <c r="F239" i="123"/>
  <c r="H239" i="123" s="1"/>
  <c r="AA238" i="123"/>
  <c r="Z238" i="123"/>
  <c r="Y238" i="123"/>
  <c r="H238" i="123"/>
  <c r="F238" i="123"/>
  <c r="AA237" i="123"/>
  <c r="Z237" i="123"/>
  <c r="Y237" i="123"/>
  <c r="F237" i="123"/>
  <c r="H237" i="123" s="1"/>
  <c r="AA236" i="123"/>
  <c r="Z236" i="123"/>
  <c r="Y236" i="123"/>
  <c r="F236" i="123"/>
  <c r="H236" i="123" s="1"/>
  <c r="AA235" i="123"/>
  <c r="Z235" i="123"/>
  <c r="Y235" i="123"/>
  <c r="F235" i="123"/>
  <c r="H235" i="123" s="1"/>
  <c r="AA234" i="123"/>
  <c r="Z234" i="123"/>
  <c r="Y234" i="123"/>
  <c r="F234" i="123"/>
  <c r="H234" i="123" s="1"/>
  <c r="AA233" i="123"/>
  <c r="Z233" i="123"/>
  <c r="Y233" i="123"/>
  <c r="F233" i="123"/>
  <c r="H233" i="123" s="1"/>
  <c r="AA232" i="123"/>
  <c r="Z232" i="123"/>
  <c r="Y232" i="123"/>
  <c r="F232" i="123"/>
  <c r="H232" i="123" s="1"/>
  <c r="AA231" i="123"/>
  <c r="Z231" i="123"/>
  <c r="Y231" i="123"/>
  <c r="F231" i="123"/>
  <c r="H231" i="123" s="1"/>
  <c r="AA230" i="123"/>
  <c r="Z230" i="123"/>
  <c r="Y230" i="123"/>
  <c r="F230" i="123"/>
  <c r="H230" i="123" s="1"/>
  <c r="AA229" i="123"/>
  <c r="Z229" i="123"/>
  <c r="Y229" i="123"/>
  <c r="F229" i="123"/>
  <c r="H229" i="123" s="1"/>
  <c r="AA228" i="123"/>
  <c r="Z228" i="123"/>
  <c r="Y228" i="123"/>
  <c r="H228" i="123"/>
  <c r="F228" i="123"/>
  <c r="AA227" i="123"/>
  <c r="Z227" i="123"/>
  <c r="Y227" i="123"/>
  <c r="F227" i="123"/>
  <c r="H227" i="123" s="1"/>
  <c r="AA226" i="123"/>
  <c r="Z226" i="123"/>
  <c r="Y226" i="123"/>
  <c r="F226" i="123"/>
  <c r="H226" i="123" s="1"/>
  <c r="AA225" i="123"/>
  <c r="Z225" i="123"/>
  <c r="Y225" i="123"/>
  <c r="F225" i="123"/>
  <c r="H225" i="123" s="1"/>
  <c r="AA224" i="123"/>
  <c r="Z224" i="123"/>
  <c r="Y224" i="123"/>
  <c r="F224" i="123"/>
  <c r="H224" i="123" s="1"/>
  <c r="AA223" i="123"/>
  <c r="Z223" i="123"/>
  <c r="Y223" i="123"/>
  <c r="F223" i="123"/>
  <c r="H223" i="123" s="1"/>
  <c r="AA222" i="123"/>
  <c r="Z222" i="123"/>
  <c r="Y222" i="123"/>
  <c r="F222" i="123"/>
  <c r="H222" i="123" s="1"/>
  <c r="AA221" i="123"/>
  <c r="Z221" i="123"/>
  <c r="Y221" i="123"/>
  <c r="F221" i="123"/>
  <c r="H221" i="123" s="1"/>
  <c r="AA220" i="123"/>
  <c r="Z220" i="123"/>
  <c r="Y220" i="123"/>
  <c r="F220" i="123"/>
  <c r="H220" i="123" s="1"/>
  <c r="AA219" i="123"/>
  <c r="Z219" i="123"/>
  <c r="Y219" i="123"/>
  <c r="F219" i="123"/>
  <c r="H219" i="123" s="1"/>
  <c r="AA218" i="123"/>
  <c r="Z218" i="123"/>
  <c r="Y218" i="123"/>
  <c r="F218" i="123"/>
  <c r="H218" i="123" s="1"/>
  <c r="AA217" i="123"/>
  <c r="Z217" i="123"/>
  <c r="Y217" i="123"/>
  <c r="F217" i="123"/>
  <c r="H217" i="123" s="1"/>
  <c r="AA216" i="123"/>
  <c r="Z216" i="123"/>
  <c r="Y216" i="123"/>
  <c r="F216" i="123"/>
  <c r="H216" i="123" s="1"/>
  <c r="AA215" i="123"/>
  <c r="Z215" i="123"/>
  <c r="Y215" i="123"/>
  <c r="F215" i="123"/>
  <c r="H215" i="123" s="1"/>
  <c r="AA214" i="123"/>
  <c r="Z214" i="123"/>
  <c r="Y214" i="123"/>
  <c r="F214" i="123"/>
  <c r="H214" i="123" s="1"/>
  <c r="AA213" i="123"/>
  <c r="Z213" i="123"/>
  <c r="Y213" i="123"/>
  <c r="F213" i="123"/>
  <c r="H213" i="123" s="1"/>
  <c r="AA212" i="123"/>
  <c r="Z212" i="123"/>
  <c r="Y212" i="123"/>
  <c r="F212" i="123"/>
  <c r="H212" i="123" s="1"/>
  <c r="AA211" i="123"/>
  <c r="Z211" i="123"/>
  <c r="Y211" i="123"/>
  <c r="F211" i="123"/>
  <c r="H211" i="123" s="1"/>
  <c r="AA210" i="123"/>
  <c r="Z210" i="123"/>
  <c r="Y210" i="123"/>
  <c r="F210" i="123"/>
  <c r="H210" i="123" s="1"/>
  <c r="AA209" i="123"/>
  <c r="Z209" i="123"/>
  <c r="Y209" i="123"/>
  <c r="F209" i="123"/>
  <c r="H209" i="123" s="1"/>
  <c r="AA208" i="123"/>
  <c r="Z208" i="123"/>
  <c r="Y208" i="123"/>
  <c r="F208" i="123"/>
  <c r="H208" i="123" s="1"/>
  <c r="AA207" i="123"/>
  <c r="Z207" i="123"/>
  <c r="Y207" i="123"/>
  <c r="F207" i="123"/>
  <c r="H207" i="123" s="1"/>
  <c r="AA206" i="123"/>
  <c r="Z206" i="123"/>
  <c r="Y206" i="123"/>
  <c r="F206" i="123"/>
  <c r="H206" i="123" s="1"/>
  <c r="AA205" i="123"/>
  <c r="Z205" i="123"/>
  <c r="Y205" i="123"/>
  <c r="F205" i="123"/>
  <c r="H205" i="123" s="1"/>
  <c r="AA204" i="123"/>
  <c r="Z204" i="123"/>
  <c r="Y204" i="123"/>
  <c r="F204" i="123"/>
  <c r="H204" i="123" s="1"/>
  <c r="AA203" i="123"/>
  <c r="Z203" i="123"/>
  <c r="Y203" i="123"/>
  <c r="F203" i="123"/>
  <c r="H203" i="123" s="1"/>
  <c r="AA202" i="123"/>
  <c r="Z202" i="123"/>
  <c r="Y202" i="123"/>
  <c r="F202" i="123"/>
  <c r="H202" i="123" s="1"/>
  <c r="AA201" i="123"/>
  <c r="Z201" i="123"/>
  <c r="Y201" i="123"/>
  <c r="F201" i="123"/>
  <c r="H201" i="123" s="1"/>
  <c r="AA200" i="123"/>
  <c r="Z200" i="123"/>
  <c r="Y200" i="123"/>
  <c r="F200" i="123"/>
  <c r="H200" i="123" s="1"/>
  <c r="AA199" i="123"/>
  <c r="Z199" i="123"/>
  <c r="Y199" i="123"/>
  <c r="F199" i="123"/>
  <c r="H199" i="123" s="1"/>
  <c r="AA198" i="123"/>
  <c r="Z198" i="123"/>
  <c r="Y198" i="123"/>
  <c r="F198" i="123"/>
  <c r="H198" i="123" s="1"/>
  <c r="AA197" i="123"/>
  <c r="Z197" i="123"/>
  <c r="Y197" i="123"/>
  <c r="F197" i="123"/>
  <c r="H197" i="123" s="1"/>
  <c r="AA196" i="123"/>
  <c r="Z196" i="123"/>
  <c r="Y196" i="123"/>
  <c r="F196" i="123"/>
  <c r="H196" i="123" s="1"/>
  <c r="AA195" i="123"/>
  <c r="Z195" i="123"/>
  <c r="Y195" i="123"/>
  <c r="F195" i="123"/>
  <c r="H195" i="123" s="1"/>
  <c r="AA194" i="123"/>
  <c r="Z194" i="123"/>
  <c r="Y194" i="123"/>
  <c r="F194" i="123"/>
  <c r="H194" i="123" s="1"/>
  <c r="AA193" i="123"/>
  <c r="Z193" i="123"/>
  <c r="Y193" i="123"/>
  <c r="F193" i="123"/>
  <c r="H193" i="123" s="1"/>
  <c r="AA192" i="123"/>
  <c r="Z192" i="123"/>
  <c r="Y192" i="123"/>
  <c r="F192" i="123"/>
  <c r="H192" i="123" s="1"/>
  <c r="AA191" i="123"/>
  <c r="Z191" i="123"/>
  <c r="Y191" i="123"/>
  <c r="F191" i="123"/>
  <c r="H191" i="123" s="1"/>
  <c r="AA190" i="123"/>
  <c r="Z190" i="123"/>
  <c r="Y190" i="123"/>
  <c r="F190" i="123"/>
  <c r="H190" i="123" s="1"/>
  <c r="AA189" i="123"/>
  <c r="Z189" i="123"/>
  <c r="Y189" i="123"/>
  <c r="F189" i="123"/>
  <c r="H189" i="123" s="1"/>
  <c r="AA188" i="123"/>
  <c r="Z188" i="123"/>
  <c r="Y188" i="123"/>
  <c r="F188" i="123"/>
  <c r="H188" i="123" s="1"/>
  <c r="AA187" i="123"/>
  <c r="Z187" i="123"/>
  <c r="Y187" i="123"/>
  <c r="F187" i="123"/>
  <c r="H187" i="123" s="1"/>
  <c r="AA186" i="123"/>
  <c r="Z186" i="123"/>
  <c r="Y186" i="123"/>
  <c r="F186" i="123"/>
  <c r="H186" i="123" s="1"/>
  <c r="AA185" i="123"/>
  <c r="Z185" i="123"/>
  <c r="Y185" i="123"/>
  <c r="F185" i="123"/>
  <c r="H185" i="123" s="1"/>
  <c r="AA184" i="123"/>
  <c r="Z184" i="123"/>
  <c r="Y184" i="123"/>
  <c r="F184" i="123"/>
  <c r="H184" i="123" s="1"/>
  <c r="AA183" i="123"/>
  <c r="Z183" i="123"/>
  <c r="Y183" i="123"/>
  <c r="F183" i="123"/>
  <c r="H183" i="123" s="1"/>
  <c r="AA182" i="123"/>
  <c r="Z182" i="123"/>
  <c r="Y182" i="123"/>
  <c r="F182" i="123"/>
  <c r="H182" i="123" s="1"/>
  <c r="AA181" i="123"/>
  <c r="Z181" i="123"/>
  <c r="Y181" i="123"/>
  <c r="F181" i="123"/>
  <c r="H181" i="123" s="1"/>
  <c r="AA180" i="123"/>
  <c r="Z180" i="123"/>
  <c r="Y180" i="123"/>
  <c r="F180" i="123"/>
  <c r="H180" i="123" s="1"/>
  <c r="AA179" i="123"/>
  <c r="Z179" i="123"/>
  <c r="Y179" i="123"/>
  <c r="F179" i="123"/>
  <c r="H179" i="123" s="1"/>
  <c r="AA178" i="123"/>
  <c r="Z178" i="123"/>
  <c r="Y178" i="123"/>
  <c r="F178" i="123"/>
  <c r="H178" i="123" s="1"/>
  <c r="AA177" i="123"/>
  <c r="Z177" i="123"/>
  <c r="Y177" i="123"/>
  <c r="F177" i="123"/>
  <c r="H177" i="123" s="1"/>
  <c r="AA176" i="123"/>
  <c r="Z176" i="123"/>
  <c r="Y176" i="123"/>
  <c r="F176" i="123"/>
  <c r="H176" i="123" s="1"/>
  <c r="AA175" i="123"/>
  <c r="Z175" i="123"/>
  <c r="Y175" i="123"/>
  <c r="F175" i="123"/>
  <c r="H175" i="123" s="1"/>
  <c r="AA174" i="123"/>
  <c r="Z174" i="123"/>
  <c r="Y174" i="123"/>
  <c r="F174" i="123"/>
  <c r="H174" i="123" s="1"/>
  <c r="AA173" i="123"/>
  <c r="Z173" i="123"/>
  <c r="Y173" i="123"/>
  <c r="F173" i="123"/>
  <c r="H173" i="123" s="1"/>
  <c r="AA172" i="123"/>
  <c r="Z172" i="123"/>
  <c r="Y172" i="123"/>
  <c r="F172" i="123"/>
  <c r="H172" i="123" s="1"/>
  <c r="AA171" i="123"/>
  <c r="Z171" i="123"/>
  <c r="Y171" i="123"/>
  <c r="F171" i="123"/>
  <c r="H171" i="123" s="1"/>
  <c r="AA170" i="123"/>
  <c r="Z170" i="123"/>
  <c r="Y170" i="123"/>
  <c r="F170" i="123"/>
  <c r="H170" i="123" s="1"/>
  <c r="AA169" i="123"/>
  <c r="Z169" i="123"/>
  <c r="Y169" i="123"/>
  <c r="F169" i="123"/>
  <c r="H169" i="123" s="1"/>
  <c r="AA168" i="123"/>
  <c r="Z168" i="123"/>
  <c r="Y168" i="123"/>
  <c r="F168" i="123"/>
  <c r="H168" i="123" s="1"/>
  <c r="AA167" i="123"/>
  <c r="Z167" i="123"/>
  <c r="Y167" i="123"/>
  <c r="F167" i="123"/>
  <c r="H167" i="123" s="1"/>
  <c r="AA166" i="123"/>
  <c r="Z166" i="123"/>
  <c r="Y166" i="123"/>
  <c r="F166" i="123"/>
  <c r="H166" i="123" s="1"/>
  <c r="AA165" i="123"/>
  <c r="Z165" i="123"/>
  <c r="Y165" i="123"/>
  <c r="F165" i="123"/>
  <c r="H165" i="123" s="1"/>
  <c r="AA164" i="123"/>
  <c r="Z164" i="123"/>
  <c r="Y164" i="123"/>
  <c r="F164" i="123"/>
  <c r="H164" i="123" s="1"/>
  <c r="AA163" i="123"/>
  <c r="Z163" i="123"/>
  <c r="Y163" i="123"/>
  <c r="F163" i="123"/>
  <c r="H163" i="123" s="1"/>
  <c r="AA162" i="123"/>
  <c r="Z162" i="123"/>
  <c r="Y162" i="123"/>
  <c r="F162" i="123"/>
  <c r="H162" i="123" s="1"/>
  <c r="AA161" i="123"/>
  <c r="Z161" i="123"/>
  <c r="Y161" i="123"/>
  <c r="F161" i="123"/>
  <c r="H161" i="123" s="1"/>
  <c r="AA160" i="123"/>
  <c r="Z160" i="123"/>
  <c r="Y160" i="123"/>
  <c r="F160" i="123"/>
  <c r="H160" i="123" s="1"/>
  <c r="AA159" i="123"/>
  <c r="Z159" i="123"/>
  <c r="Y159" i="123"/>
  <c r="F159" i="123"/>
  <c r="H159" i="123" s="1"/>
  <c r="AA158" i="123"/>
  <c r="Z158" i="123"/>
  <c r="Y158" i="123"/>
  <c r="F158" i="123"/>
  <c r="H158" i="123" s="1"/>
  <c r="AA157" i="123"/>
  <c r="Z157" i="123"/>
  <c r="Y157" i="123"/>
  <c r="F157" i="123"/>
  <c r="H157" i="123" s="1"/>
  <c r="AA156" i="123"/>
  <c r="Z156" i="123"/>
  <c r="Y156" i="123"/>
  <c r="F156" i="123"/>
  <c r="H156" i="123" s="1"/>
  <c r="AA155" i="123"/>
  <c r="Z155" i="123"/>
  <c r="Y155" i="123"/>
  <c r="F155" i="123"/>
  <c r="H155" i="123" s="1"/>
  <c r="AA154" i="123"/>
  <c r="Z154" i="123"/>
  <c r="Y154" i="123"/>
  <c r="F154" i="123"/>
  <c r="H154" i="123" s="1"/>
  <c r="AA153" i="123"/>
  <c r="Z153" i="123"/>
  <c r="Y153" i="123"/>
  <c r="F153" i="123"/>
  <c r="H153" i="123" s="1"/>
  <c r="AA152" i="123"/>
  <c r="Z152" i="123"/>
  <c r="Y152" i="123"/>
  <c r="F152" i="123"/>
  <c r="H152" i="123" s="1"/>
  <c r="AA151" i="123"/>
  <c r="Z151" i="123"/>
  <c r="Y151" i="123"/>
  <c r="F151" i="123"/>
  <c r="H151" i="123" s="1"/>
  <c r="AA150" i="123"/>
  <c r="Z150" i="123"/>
  <c r="Y150" i="123"/>
  <c r="F150" i="123"/>
  <c r="H150" i="123" s="1"/>
  <c r="AA149" i="123"/>
  <c r="Z149" i="123"/>
  <c r="Y149" i="123"/>
  <c r="F149" i="123"/>
  <c r="H149" i="123" s="1"/>
  <c r="AA148" i="123"/>
  <c r="Z148" i="123"/>
  <c r="Y148" i="123"/>
  <c r="F148" i="123"/>
  <c r="H148" i="123" s="1"/>
  <c r="AA147" i="123"/>
  <c r="Z147" i="123"/>
  <c r="Y147" i="123"/>
  <c r="F147" i="123"/>
  <c r="H147" i="123" s="1"/>
  <c r="AA146" i="123"/>
  <c r="Z146" i="123"/>
  <c r="Y146" i="123"/>
  <c r="F146" i="123"/>
  <c r="H146" i="123" s="1"/>
  <c r="AA145" i="123"/>
  <c r="Z145" i="123"/>
  <c r="Y145" i="123"/>
  <c r="F145" i="123"/>
  <c r="H145" i="123" s="1"/>
  <c r="AA144" i="123"/>
  <c r="Z144" i="123"/>
  <c r="Y144" i="123"/>
  <c r="F144" i="123"/>
  <c r="H144" i="123" s="1"/>
  <c r="AA143" i="123"/>
  <c r="Z143" i="123"/>
  <c r="Y143" i="123"/>
  <c r="F143" i="123"/>
  <c r="H143" i="123" s="1"/>
  <c r="AA142" i="123"/>
  <c r="Z142" i="123"/>
  <c r="Y142" i="123"/>
  <c r="F142" i="123"/>
  <c r="H142" i="123" s="1"/>
  <c r="AA141" i="123"/>
  <c r="Z141" i="123"/>
  <c r="Y141" i="123"/>
  <c r="F141" i="123"/>
  <c r="H141" i="123" s="1"/>
  <c r="AA140" i="123"/>
  <c r="Z140" i="123"/>
  <c r="Y140" i="123"/>
  <c r="F140" i="123"/>
  <c r="H140" i="123" s="1"/>
  <c r="AA139" i="123"/>
  <c r="Z139" i="123"/>
  <c r="Y139" i="123"/>
  <c r="F139" i="123"/>
  <c r="H139" i="123" s="1"/>
  <c r="AA138" i="123"/>
  <c r="Z138" i="123"/>
  <c r="Y138" i="123"/>
  <c r="F138" i="123"/>
  <c r="H138" i="123" s="1"/>
  <c r="AA137" i="123"/>
  <c r="Z137" i="123"/>
  <c r="Y137" i="123"/>
  <c r="F137" i="123"/>
  <c r="H137" i="123" s="1"/>
  <c r="AA136" i="123"/>
  <c r="Z136" i="123"/>
  <c r="Y136" i="123"/>
  <c r="F136" i="123"/>
  <c r="H136" i="123" s="1"/>
  <c r="AA135" i="123"/>
  <c r="Z135" i="123"/>
  <c r="Y135" i="123"/>
  <c r="F135" i="123"/>
  <c r="H135" i="123" s="1"/>
  <c r="AA134" i="123"/>
  <c r="Z134" i="123"/>
  <c r="Y134" i="123"/>
  <c r="F134" i="123"/>
  <c r="H134" i="123" s="1"/>
  <c r="AA133" i="123"/>
  <c r="Z133" i="123"/>
  <c r="Y133" i="123"/>
  <c r="F133" i="123"/>
  <c r="H133" i="123" s="1"/>
  <c r="AA132" i="123"/>
  <c r="Z132" i="123"/>
  <c r="Y132" i="123"/>
  <c r="F132" i="123"/>
  <c r="H132" i="123" s="1"/>
  <c r="AA131" i="123"/>
  <c r="Z131" i="123"/>
  <c r="Y131" i="123"/>
  <c r="F131" i="123"/>
  <c r="H131" i="123" s="1"/>
  <c r="AA130" i="123"/>
  <c r="Z130" i="123"/>
  <c r="Y130" i="123"/>
  <c r="F130" i="123"/>
  <c r="H130" i="123" s="1"/>
  <c r="AA129" i="123"/>
  <c r="Z129" i="123"/>
  <c r="Y129" i="123"/>
  <c r="H129" i="123"/>
  <c r="F129" i="123"/>
  <c r="AA128" i="123"/>
  <c r="Z128" i="123"/>
  <c r="Y128" i="123"/>
  <c r="F128" i="123"/>
  <c r="H128" i="123" s="1"/>
  <c r="AA127" i="123"/>
  <c r="Z127" i="123"/>
  <c r="Y127" i="123"/>
  <c r="F127" i="123"/>
  <c r="H127" i="123" s="1"/>
  <c r="AA126" i="123"/>
  <c r="Z126" i="123"/>
  <c r="Y126" i="123"/>
  <c r="F126" i="123"/>
  <c r="H126" i="123" s="1"/>
  <c r="AA125" i="123"/>
  <c r="Z125" i="123"/>
  <c r="Y125" i="123"/>
  <c r="F125" i="123"/>
  <c r="H125" i="123" s="1"/>
  <c r="AA124" i="123"/>
  <c r="Z124" i="123"/>
  <c r="Y124" i="123"/>
  <c r="F124" i="123"/>
  <c r="H124" i="123" s="1"/>
  <c r="AA123" i="123"/>
  <c r="Z123" i="123"/>
  <c r="Y123" i="123"/>
  <c r="F123" i="123"/>
  <c r="H123" i="123" s="1"/>
  <c r="AA122" i="123"/>
  <c r="Z122" i="123"/>
  <c r="Y122" i="123"/>
  <c r="F122" i="123"/>
  <c r="H122" i="123" s="1"/>
  <c r="AA121" i="123"/>
  <c r="Z121" i="123"/>
  <c r="Y121" i="123"/>
  <c r="F121" i="123"/>
  <c r="H121" i="123" s="1"/>
  <c r="AA120" i="123"/>
  <c r="Z120" i="123"/>
  <c r="Y120" i="123"/>
  <c r="F120" i="123"/>
  <c r="H120" i="123" s="1"/>
  <c r="AA119" i="123"/>
  <c r="Z119" i="123"/>
  <c r="Y119" i="123"/>
  <c r="F119" i="123"/>
  <c r="H119" i="123" s="1"/>
  <c r="AA118" i="123"/>
  <c r="Z118" i="123"/>
  <c r="Y118" i="123"/>
  <c r="F118" i="123"/>
  <c r="H118" i="123" s="1"/>
  <c r="AA117" i="123"/>
  <c r="Z117" i="123"/>
  <c r="Y117" i="123"/>
  <c r="F117" i="123"/>
  <c r="H117" i="123" s="1"/>
  <c r="AA116" i="123"/>
  <c r="Z116" i="123"/>
  <c r="Y116" i="123"/>
  <c r="F116" i="123"/>
  <c r="H116" i="123" s="1"/>
  <c r="AA115" i="123"/>
  <c r="Z115" i="123"/>
  <c r="Y115" i="123"/>
  <c r="F115" i="123"/>
  <c r="H115" i="123" s="1"/>
  <c r="AA114" i="123"/>
  <c r="Z114" i="123"/>
  <c r="Y114" i="123"/>
  <c r="F114" i="123"/>
  <c r="H114" i="123" s="1"/>
  <c r="AA113" i="123"/>
  <c r="Z113" i="123"/>
  <c r="Y113" i="123"/>
  <c r="F113" i="123"/>
  <c r="H113" i="123" s="1"/>
  <c r="AA112" i="123"/>
  <c r="Z112" i="123"/>
  <c r="Y112" i="123"/>
  <c r="H112" i="123"/>
  <c r="F112" i="123"/>
  <c r="AA111" i="123"/>
  <c r="Z111" i="123"/>
  <c r="Y111" i="123"/>
  <c r="F111" i="123"/>
  <c r="H111" i="123" s="1"/>
  <c r="AA110" i="123"/>
  <c r="Z110" i="123"/>
  <c r="Y110" i="123"/>
  <c r="F110" i="123"/>
  <c r="H110" i="123" s="1"/>
  <c r="AA109" i="123"/>
  <c r="Z109" i="123"/>
  <c r="Y109" i="123"/>
  <c r="F109" i="123"/>
  <c r="H109" i="123" s="1"/>
  <c r="AA108" i="123"/>
  <c r="Z108" i="123"/>
  <c r="Y108" i="123"/>
  <c r="F108" i="123"/>
  <c r="H108" i="123" s="1"/>
  <c r="AA107" i="123"/>
  <c r="Z107" i="123"/>
  <c r="Y107" i="123"/>
  <c r="F107" i="123"/>
  <c r="H107" i="123" s="1"/>
  <c r="AA106" i="123"/>
  <c r="Z106" i="123"/>
  <c r="Y106" i="123"/>
  <c r="F106" i="123"/>
  <c r="H106" i="123" s="1"/>
  <c r="AA105" i="123"/>
  <c r="Z105" i="123"/>
  <c r="Y105" i="123"/>
  <c r="F105" i="123"/>
  <c r="H105" i="123" s="1"/>
  <c r="AA104" i="123"/>
  <c r="Z104" i="123"/>
  <c r="Y104" i="123"/>
  <c r="F104" i="123"/>
  <c r="H104" i="123" s="1"/>
  <c r="AA103" i="123"/>
  <c r="Z103" i="123"/>
  <c r="Y103" i="123"/>
  <c r="F103" i="123"/>
  <c r="H103" i="123" s="1"/>
  <c r="AA102" i="123"/>
  <c r="Z102" i="123"/>
  <c r="Y102" i="123"/>
  <c r="F102" i="123"/>
  <c r="H102" i="123" s="1"/>
  <c r="AA101" i="123"/>
  <c r="Z101" i="123"/>
  <c r="Y101" i="123"/>
  <c r="F101" i="123"/>
  <c r="H101" i="123" s="1"/>
  <c r="AA100" i="123"/>
  <c r="Z100" i="123"/>
  <c r="Y100" i="123"/>
  <c r="F100" i="123"/>
  <c r="H100" i="123" s="1"/>
  <c r="AA99" i="123"/>
  <c r="Z99" i="123"/>
  <c r="Y99" i="123"/>
  <c r="F99" i="123"/>
  <c r="H99" i="123" s="1"/>
  <c r="AA98" i="123"/>
  <c r="Z98" i="123"/>
  <c r="Y98" i="123"/>
  <c r="F98" i="123"/>
  <c r="H98" i="123" s="1"/>
  <c r="AA97" i="123"/>
  <c r="Z97" i="123"/>
  <c r="Y97" i="123"/>
  <c r="F97" i="123"/>
  <c r="H97" i="123" s="1"/>
  <c r="AA96" i="123"/>
  <c r="Z96" i="123"/>
  <c r="Y96" i="123"/>
  <c r="F96" i="123"/>
  <c r="H96" i="123" s="1"/>
  <c r="AA95" i="123"/>
  <c r="Z95" i="123"/>
  <c r="Y95" i="123"/>
  <c r="F95" i="123"/>
  <c r="H95" i="123" s="1"/>
  <c r="AA94" i="123"/>
  <c r="Z94" i="123"/>
  <c r="Y94" i="123"/>
  <c r="F94" i="123"/>
  <c r="H94" i="123" s="1"/>
  <c r="AA93" i="123"/>
  <c r="Z93" i="123"/>
  <c r="Y93" i="123"/>
  <c r="F93" i="123"/>
  <c r="H93" i="123" s="1"/>
  <c r="AA92" i="123"/>
  <c r="Z92" i="123"/>
  <c r="Y92" i="123"/>
  <c r="F92" i="123"/>
  <c r="H92" i="123" s="1"/>
  <c r="AA91" i="123"/>
  <c r="Z91" i="123"/>
  <c r="Y91" i="123"/>
  <c r="F91" i="123"/>
  <c r="H91" i="123" s="1"/>
  <c r="AA90" i="123"/>
  <c r="Z90" i="123"/>
  <c r="Y90" i="123"/>
  <c r="F90" i="123"/>
  <c r="H90" i="123" s="1"/>
  <c r="AA89" i="123"/>
  <c r="Z89" i="123"/>
  <c r="Y89" i="123"/>
  <c r="F89" i="123"/>
  <c r="H89" i="123" s="1"/>
  <c r="AA88" i="123"/>
  <c r="Z88" i="123"/>
  <c r="Y88" i="123"/>
  <c r="F88" i="123"/>
  <c r="H88" i="123" s="1"/>
  <c r="AA87" i="123"/>
  <c r="Z87" i="123"/>
  <c r="Y87" i="123"/>
  <c r="F87" i="123"/>
  <c r="H87" i="123" s="1"/>
  <c r="AA86" i="123"/>
  <c r="Z86" i="123"/>
  <c r="Y86" i="123"/>
  <c r="F86" i="123"/>
  <c r="H86" i="123" s="1"/>
  <c r="AA85" i="123"/>
  <c r="Z85" i="123"/>
  <c r="Y85" i="123"/>
  <c r="F85" i="123"/>
  <c r="H85" i="123" s="1"/>
  <c r="AA84" i="123"/>
  <c r="Z84" i="123"/>
  <c r="Y84" i="123"/>
  <c r="F84" i="123"/>
  <c r="H84" i="123" s="1"/>
  <c r="AA83" i="123"/>
  <c r="Z83" i="123"/>
  <c r="Y83" i="123"/>
  <c r="F83" i="123"/>
  <c r="H83" i="123" s="1"/>
  <c r="AA82" i="123"/>
  <c r="Z82" i="123"/>
  <c r="Y82" i="123"/>
  <c r="F82" i="123"/>
  <c r="H82" i="123" s="1"/>
  <c r="AA81" i="123"/>
  <c r="Z81" i="123"/>
  <c r="Y81" i="123"/>
  <c r="F81" i="123"/>
  <c r="H81" i="123" s="1"/>
  <c r="AA80" i="123"/>
  <c r="Z80" i="123"/>
  <c r="Y80" i="123"/>
  <c r="F80" i="123"/>
  <c r="H80" i="123" s="1"/>
  <c r="AA79" i="123"/>
  <c r="Z79" i="123"/>
  <c r="Y79" i="123"/>
  <c r="F79" i="123"/>
  <c r="H79" i="123" s="1"/>
  <c r="AA78" i="123"/>
  <c r="Z78" i="123"/>
  <c r="Y78" i="123"/>
  <c r="F78" i="123"/>
  <c r="H78" i="123" s="1"/>
  <c r="AA77" i="123"/>
  <c r="Z77" i="123"/>
  <c r="Y77" i="123"/>
  <c r="F77" i="123"/>
  <c r="H77" i="123" s="1"/>
  <c r="AA76" i="123"/>
  <c r="Z76" i="123"/>
  <c r="Y76" i="123"/>
  <c r="F76" i="123"/>
  <c r="H76" i="123" s="1"/>
  <c r="AA75" i="123"/>
  <c r="Z75" i="123"/>
  <c r="Y75" i="123"/>
  <c r="F75" i="123"/>
  <c r="H75" i="123" s="1"/>
  <c r="AA74" i="123"/>
  <c r="Z74" i="123"/>
  <c r="Y74" i="123"/>
  <c r="F74" i="123"/>
  <c r="H74" i="123" s="1"/>
  <c r="AA73" i="123"/>
  <c r="Z73" i="123"/>
  <c r="Y73" i="123"/>
  <c r="F73" i="123"/>
  <c r="H73" i="123" s="1"/>
  <c r="AA72" i="123"/>
  <c r="Z72" i="123"/>
  <c r="Y72" i="123"/>
  <c r="F72" i="123"/>
  <c r="H72" i="123" s="1"/>
  <c r="AA71" i="123"/>
  <c r="Z71" i="123"/>
  <c r="Y71" i="123"/>
  <c r="F71" i="123"/>
  <c r="H71" i="123" s="1"/>
  <c r="AA70" i="123"/>
  <c r="Z70" i="123"/>
  <c r="Y70" i="123"/>
  <c r="F70" i="123"/>
  <c r="H70" i="123" s="1"/>
  <c r="AA69" i="123"/>
  <c r="Z69" i="123"/>
  <c r="Y69" i="123"/>
  <c r="F69" i="123"/>
  <c r="H69" i="123" s="1"/>
  <c r="AA68" i="123"/>
  <c r="Z68" i="123"/>
  <c r="Y68" i="123"/>
  <c r="F68" i="123"/>
  <c r="H68" i="123" s="1"/>
  <c r="AA67" i="123"/>
  <c r="Z67" i="123"/>
  <c r="Y67" i="123"/>
  <c r="F67" i="123"/>
  <c r="H67" i="123" s="1"/>
  <c r="AA66" i="123"/>
  <c r="Z66" i="123"/>
  <c r="Y66" i="123"/>
  <c r="F66" i="123"/>
  <c r="H66" i="123" s="1"/>
  <c r="AA65" i="123"/>
  <c r="Z65" i="123"/>
  <c r="Y65" i="123"/>
  <c r="F65" i="123"/>
  <c r="H65" i="123" s="1"/>
  <c r="AA64" i="123"/>
  <c r="Z64" i="123"/>
  <c r="Y64" i="123"/>
  <c r="F64" i="123"/>
  <c r="H64" i="123" s="1"/>
  <c r="AA63" i="123"/>
  <c r="Z63" i="123"/>
  <c r="Y63" i="123"/>
  <c r="F63" i="123"/>
  <c r="H63" i="123" s="1"/>
  <c r="AA62" i="123"/>
  <c r="Z62" i="123"/>
  <c r="Y62" i="123"/>
  <c r="F62" i="123"/>
  <c r="H62" i="123" s="1"/>
  <c r="AA61" i="123"/>
  <c r="Z61" i="123"/>
  <c r="Y61" i="123"/>
  <c r="F61" i="123"/>
  <c r="H61" i="123" s="1"/>
  <c r="AA60" i="123"/>
  <c r="Z60" i="123"/>
  <c r="Y60" i="123"/>
  <c r="F60" i="123"/>
  <c r="H60" i="123" s="1"/>
  <c r="AA59" i="123"/>
  <c r="Z59" i="123"/>
  <c r="Y59" i="123"/>
  <c r="F59" i="123"/>
  <c r="H59" i="123" s="1"/>
  <c r="AA58" i="123"/>
  <c r="Z58" i="123"/>
  <c r="Y58" i="123"/>
  <c r="F58" i="123"/>
  <c r="H58" i="123" s="1"/>
  <c r="AA57" i="123"/>
  <c r="Z57" i="123"/>
  <c r="Y57" i="123"/>
  <c r="F57" i="123"/>
  <c r="H57" i="123" s="1"/>
  <c r="AA56" i="123"/>
  <c r="Z56" i="123"/>
  <c r="Y56" i="123"/>
  <c r="F56" i="123"/>
  <c r="H56" i="123" s="1"/>
  <c r="AA55" i="123"/>
  <c r="Z55" i="123"/>
  <c r="Y55" i="123"/>
  <c r="F55" i="123"/>
  <c r="H55" i="123" s="1"/>
  <c r="AA54" i="123"/>
  <c r="Z54" i="123"/>
  <c r="Y54" i="123"/>
  <c r="F54" i="123"/>
  <c r="H54" i="123" s="1"/>
  <c r="AA53" i="123"/>
  <c r="Z53" i="123"/>
  <c r="Y53" i="123"/>
  <c r="F53" i="123"/>
  <c r="H53" i="123" s="1"/>
  <c r="AA52" i="123"/>
  <c r="Z52" i="123"/>
  <c r="Y52" i="123"/>
  <c r="F52" i="123"/>
  <c r="H52" i="123" s="1"/>
  <c r="AA51" i="123"/>
  <c r="Z51" i="123"/>
  <c r="Y51" i="123"/>
  <c r="F51" i="123"/>
  <c r="H51" i="123" s="1"/>
  <c r="AA50" i="123"/>
  <c r="Z50" i="123"/>
  <c r="Y50" i="123"/>
  <c r="F50" i="123"/>
  <c r="H50" i="123" s="1"/>
  <c r="AA49" i="123"/>
  <c r="Z49" i="123"/>
  <c r="Y49" i="123"/>
  <c r="F49" i="123"/>
  <c r="H49" i="123" s="1"/>
  <c r="AA48" i="123"/>
  <c r="Z48" i="123"/>
  <c r="Y48" i="123"/>
  <c r="F48" i="123"/>
  <c r="H48" i="123" s="1"/>
  <c r="AA47" i="123"/>
  <c r="Z47" i="123"/>
  <c r="Y47" i="123"/>
  <c r="F47" i="123"/>
  <c r="H47" i="123" s="1"/>
  <c r="AA46" i="123"/>
  <c r="Z46" i="123"/>
  <c r="Y46" i="123"/>
  <c r="F46" i="123"/>
  <c r="H46" i="123" s="1"/>
  <c r="AA45" i="123"/>
  <c r="Z45" i="123"/>
  <c r="Y45" i="123"/>
  <c r="F45" i="123"/>
  <c r="H45" i="123" s="1"/>
  <c r="AA44" i="123"/>
  <c r="Z44" i="123"/>
  <c r="Y44" i="123"/>
  <c r="F44" i="123"/>
  <c r="H44" i="123" s="1"/>
  <c r="AA43" i="123"/>
  <c r="Z43" i="123"/>
  <c r="Y43" i="123"/>
  <c r="F43" i="123"/>
  <c r="H43" i="123" s="1"/>
  <c r="AA42" i="123"/>
  <c r="Z42" i="123"/>
  <c r="Y42" i="123"/>
  <c r="F42" i="123"/>
  <c r="H42" i="123" s="1"/>
  <c r="AA41" i="123"/>
  <c r="Z41" i="123"/>
  <c r="Y41" i="123"/>
  <c r="F41" i="123"/>
  <c r="H41" i="123" s="1"/>
  <c r="AA40" i="123"/>
  <c r="Z40" i="123"/>
  <c r="Y40" i="123"/>
  <c r="F40" i="123"/>
  <c r="H40" i="123" s="1"/>
  <c r="AA39" i="123"/>
  <c r="Z39" i="123"/>
  <c r="Y39" i="123"/>
  <c r="F39" i="123"/>
  <c r="H39" i="123" s="1"/>
  <c r="AA38" i="123"/>
  <c r="Z38" i="123"/>
  <c r="Y38" i="123"/>
  <c r="F38" i="123"/>
  <c r="H38" i="123" s="1"/>
  <c r="AA37" i="123"/>
  <c r="Z37" i="123"/>
  <c r="Y37" i="123"/>
  <c r="F37" i="123"/>
  <c r="H37" i="123" s="1"/>
  <c r="AA36" i="123"/>
  <c r="Z36" i="123"/>
  <c r="Y36" i="123"/>
  <c r="F36" i="123"/>
  <c r="H36" i="123" s="1"/>
  <c r="AA35" i="123"/>
  <c r="Z35" i="123"/>
  <c r="Y35" i="123"/>
  <c r="F35" i="123"/>
  <c r="H35" i="123" s="1"/>
  <c r="AA34" i="123"/>
  <c r="Z34" i="123"/>
  <c r="Y34" i="123"/>
  <c r="F34" i="123"/>
  <c r="H34" i="123" s="1"/>
  <c r="AA33" i="123"/>
  <c r="Z33" i="123"/>
  <c r="Y33" i="123"/>
  <c r="F33" i="123"/>
  <c r="H33" i="123" s="1"/>
  <c r="AA32" i="123"/>
  <c r="Z32" i="123"/>
  <c r="Y32" i="123"/>
  <c r="F32" i="123"/>
  <c r="H32" i="123" s="1"/>
  <c r="AA31" i="123"/>
  <c r="Z31" i="123"/>
  <c r="Y31" i="123"/>
  <c r="F31" i="123"/>
  <c r="H31" i="123" s="1"/>
  <c r="AA30" i="123"/>
  <c r="Z30" i="123"/>
  <c r="Y30" i="123"/>
  <c r="F30" i="123"/>
  <c r="H30" i="123" s="1"/>
  <c r="AA29" i="123"/>
  <c r="Z29" i="123"/>
  <c r="Y29" i="123"/>
  <c r="F29" i="123"/>
  <c r="H29" i="123" s="1"/>
  <c r="AA28" i="123"/>
  <c r="Z28" i="123"/>
  <c r="Y28" i="123"/>
  <c r="F28" i="123"/>
  <c r="H28" i="123" s="1"/>
  <c r="AA27" i="123"/>
  <c r="Z27" i="123"/>
  <c r="Y27" i="123"/>
  <c r="F27" i="123"/>
  <c r="H27" i="123" s="1"/>
  <c r="AA26" i="123"/>
  <c r="Z26" i="123"/>
  <c r="Y26" i="123"/>
  <c r="F26" i="123"/>
  <c r="H26" i="123" s="1"/>
  <c r="AA25" i="123"/>
  <c r="Z25" i="123"/>
  <c r="Y25" i="123"/>
  <c r="F25" i="123"/>
  <c r="H25" i="123" s="1"/>
  <c r="AA24" i="123"/>
  <c r="Z24" i="123"/>
  <c r="Y24" i="123"/>
  <c r="F24" i="123"/>
  <c r="H24" i="123" s="1"/>
  <c r="AA23" i="123"/>
  <c r="Z23" i="123"/>
  <c r="Y23" i="123"/>
  <c r="F23" i="123"/>
  <c r="H23" i="123" s="1"/>
  <c r="AA22" i="123"/>
  <c r="Z22" i="123"/>
  <c r="Y22" i="123"/>
  <c r="F22" i="123"/>
  <c r="H22" i="123" s="1"/>
  <c r="AA21" i="123"/>
  <c r="Z21" i="123"/>
  <c r="Y21" i="123"/>
  <c r="F21" i="123"/>
  <c r="H21" i="123" s="1"/>
  <c r="AA20" i="123"/>
  <c r="Z20" i="123"/>
  <c r="Y20" i="123"/>
  <c r="F20" i="123"/>
  <c r="H20" i="123" s="1"/>
  <c r="AA19" i="123"/>
  <c r="Z19" i="123"/>
  <c r="Y19" i="123"/>
  <c r="F19" i="123"/>
  <c r="H19" i="123" s="1"/>
  <c r="AA18" i="123"/>
  <c r="Z18" i="123"/>
  <c r="Y18" i="123"/>
  <c r="F18" i="123"/>
  <c r="H18" i="123" s="1"/>
  <c r="AA17" i="123"/>
  <c r="Z17" i="123"/>
  <c r="Y17" i="123"/>
  <c r="F17" i="123"/>
  <c r="H17" i="123" s="1"/>
  <c r="AA16" i="123"/>
  <c r="Z16" i="123"/>
  <c r="Y16" i="123"/>
  <c r="F16" i="123"/>
  <c r="H16" i="123" s="1"/>
  <c r="AA15" i="123"/>
  <c r="Z15" i="123"/>
  <c r="Y15" i="123"/>
  <c r="F15" i="123"/>
  <c r="H15" i="123" s="1"/>
  <c r="AA14" i="123"/>
  <c r="Z14" i="123"/>
  <c r="Y14" i="123"/>
  <c r="F14" i="123"/>
  <c r="H14" i="123" s="1"/>
  <c r="AA13" i="123"/>
  <c r="Z13" i="123"/>
  <c r="Y13" i="123"/>
  <c r="F13" i="123"/>
  <c r="H13" i="123" s="1"/>
  <c r="AA12" i="123"/>
  <c r="Z12" i="123"/>
  <c r="Y12" i="123"/>
  <c r="F12" i="123"/>
  <c r="H12" i="123" s="1"/>
  <c r="AA11" i="123"/>
  <c r="Z11" i="123"/>
  <c r="Y11" i="123"/>
  <c r="F11" i="123"/>
  <c r="H11" i="123" s="1"/>
  <c r="AA10" i="123"/>
  <c r="Z10" i="123"/>
  <c r="Y10" i="123"/>
  <c r="F10" i="123"/>
  <c r="H10" i="123" s="1"/>
  <c r="AA9" i="123"/>
  <c r="Z9" i="123"/>
  <c r="Y9" i="123"/>
  <c r="F9" i="123"/>
  <c r="H9" i="123" s="1"/>
  <c r="AA322" i="122"/>
  <c r="Z322" i="122"/>
  <c r="Y322" i="122"/>
  <c r="F322" i="122"/>
  <c r="H322" i="122" s="1"/>
  <c r="AA321" i="122"/>
  <c r="Z321" i="122"/>
  <c r="Y321" i="122"/>
  <c r="F321" i="122"/>
  <c r="H321" i="122" s="1"/>
  <c r="AA320" i="122"/>
  <c r="Z320" i="122"/>
  <c r="Y320" i="122"/>
  <c r="F320" i="122"/>
  <c r="H320" i="122" s="1"/>
  <c r="AA319" i="122"/>
  <c r="Z319" i="122"/>
  <c r="Y319" i="122"/>
  <c r="F319" i="122"/>
  <c r="H319" i="122" s="1"/>
  <c r="AA318" i="122"/>
  <c r="Z318" i="122"/>
  <c r="Y318" i="122"/>
  <c r="F318" i="122"/>
  <c r="H318" i="122" s="1"/>
  <c r="AA317" i="122"/>
  <c r="Z317" i="122"/>
  <c r="Y317" i="122"/>
  <c r="F317" i="122"/>
  <c r="H317" i="122" s="1"/>
  <c r="AA316" i="122"/>
  <c r="Z316" i="122"/>
  <c r="Y316" i="122"/>
  <c r="F316" i="122"/>
  <c r="H316" i="122" s="1"/>
  <c r="AA315" i="122"/>
  <c r="Z315" i="122"/>
  <c r="Y315" i="122"/>
  <c r="F315" i="122"/>
  <c r="H315" i="122" s="1"/>
  <c r="AA314" i="122"/>
  <c r="Z314" i="122"/>
  <c r="Y314" i="122"/>
  <c r="F314" i="122"/>
  <c r="H314" i="122" s="1"/>
  <c r="AA313" i="122"/>
  <c r="Z313" i="122"/>
  <c r="Y313" i="122"/>
  <c r="F313" i="122"/>
  <c r="H313" i="122" s="1"/>
  <c r="AA312" i="122"/>
  <c r="Z312" i="122"/>
  <c r="Y312" i="122"/>
  <c r="F312" i="122"/>
  <c r="H312" i="122" s="1"/>
  <c r="AA311" i="122"/>
  <c r="Z311" i="122"/>
  <c r="Y311" i="122"/>
  <c r="F311" i="122"/>
  <c r="H311" i="122" s="1"/>
  <c r="AA310" i="122"/>
  <c r="Z310" i="122"/>
  <c r="Y310" i="122"/>
  <c r="F310" i="122"/>
  <c r="H310" i="122" s="1"/>
  <c r="AA309" i="122"/>
  <c r="Z309" i="122"/>
  <c r="Y309" i="122"/>
  <c r="F309" i="122"/>
  <c r="H309" i="122" s="1"/>
  <c r="AA308" i="122"/>
  <c r="Z308" i="122"/>
  <c r="Y308" i="122"/>
  <c r="F308" i="122"/>
  <c r="H308" i="122" s="1"/>
  <c r="AA307" i="122"/>
  <c r="Z307" i="122"/>
  <c r="Y307" i="122"/>
  <c r="F307" i="122"/>
  <c r="H307" i="122" s="1"/>
  <c r="AA306" i="122"/>
  <c r="Z306" i="122"/>
  <c r="Y306" i="122"/>
  <c r="F306" i="122"/>
  <c r="H306" i="122" s="1"/>
  <c r="AA305" i="122"/>
  <c r="Z305" i="122"/>
  <c r="Y305" i="122"/>
  <c r="F305" i="122"/>
  <c r="H305" i="122" s="1"/>
  <c r="AA304" i="122"/>
  <c r="Z304" i="122"/>
  <c r="Y304" i="122"/>
  <c r="F304" i="122"/>
  <c r="H304" i="122" s="1"/>
  <c r="AA303" i="122"/>
  <c r="Z303" i="122"/>
  <c r="Y303" i="122"/>
  <c r="F303" i="122"/>
  <c r="H303" i="122" s="1"/>
  <c r="AA302" i="122"/>
  <c r="Z302" i="122"/>
  <c r="Y302" i="122"/>
  <c r="F302" i="122"/>
  <c r="H302" i="122" s="1"/>
  <c r="AA301" i="122"/>
  <c r="Z301" i="122"/>
  <c r="Y301" i="122"/>
  <c r="F301" i="122"/>
  <c r="H301" i="122" s="1"/>
  <c r="AA300" i="122"/>
  <c r="Z300" i="122"/>
  <c r="Y300" i="122"/>
  <c r="F300" i="122"/>
  <c r="H300" i="122" s="1"/>
  <c r="AA299" i="122"/>
  <c r="Z299" i="122"/>
  <c r="Y299" i="122"/>
  <c r="F299" i="122"/>
  <c r="H299" i="122" s="1"/>
  <c r="AA298" i="122"/>
  <c r="Z298" i="122"/>
  <c r="Y298" i="122"/>
  <c r="F298" i="122"/>
  <c r="H298" i="122" s="1"/>
  <c r="AA297" i="122"/>
  <c r="Z297" i="122"/>
  <c r="Y297" i="122"/>
  <c r="F297" i="122"/>
  <c r="H297" i="122" s="1"/>
  <c r="AA296" i="122"/>
  <c r="Z296" i="122"/>
  <c r="Y296" i="122"/>
  <c r="F296" i="122"/>
  <c r="H296" i="122" s="1"/>
  <c r="AA295" i="122"/>
  <c r="Z295" i="122"/>
  <c r="Y295" i="122"/>
  <c r="F295" i="122"/>
  <c r="H295" i="122" s="1"/>
  <c r="AA294" i="122"/>
  <c r="Z294" i="122"/>
  <c r="Y294" i="122"/>
  <c r="F294" i="122"/>
  <c r="H294" i="122" s="1"/>
  <c r="AA293" i="122"/>
  <c r="Z293" i="122"/>
  <c r="Y293" i="122"/>
  <c r="F293" i="122"/>
  <c r="H293" i="122" s="1"/>
  <c r="AA292" i="122"/>
  <c r="Z292" i="122"/>
  <c r="Y292" i="122"/>
  <c r="F292" i="122"/>
  <c r="H292" i="122" s="1"/>
  <c r="AA291" i="122"/>
  <c r="Z291" i="122"/>
  <c r="Y291" i="122"/>
  <c r="F291" i="122"/>
  <c r="H291" i="122" s="1"/>
  <c r="AA290" i="122"/>
  <c r="Z290" i="122"/>
  <c r="Y290" i="122"/>
  <c r="H290" i="122"/>
  <c r="F290" i="122"/>
  <c r="AA289" i="122"/>
  <c r="Z289" i="122"/>
  <c r="Y289" i="122"/>
  <c r="F289" i="122"/>
  <c r="H289" i="122" s="1"/>
  <c r="AA288" i="122"/>
  <c r="Z288" i="122"/>
  <c r="Y288" i="122"/>
  <c r="F288" i="122"/>
  <c r="H288" i="122" s="1"/>
  <c r="AA287" i="122"/>
  <c r="Z287" i="122"/>
  <c r="Y287" i="122"/>
  <c r="F287" i="122"/>
  <c r="H287" i="122" s="1"/>
  <c r="AA286" i="122"/>
  <c r="Z286" i="122"/>
  <c r="Y286" i="122"/>
  <c r="F286" i="122"/>
  <c r="H286" i="122" s="1"/>
  <c r="AA285" i="122"/>
  <c r="Z285" i="122"/>
  <c r="Y285" i="122"/>
  <c r="F285" i="122"/>
  <c r="H285" i="122" s="1"/>
  <c r="AA284" i="122"/>
  <c r="Z284" i="122"/>
  <c r="Y284" i="122"/>
  <c r="F284" i="122"/>
  <c r="H284" i="122" s="1"/>
  <c r="AA283" i="122"/>
  <c r="Z283" i="122"/>
  <c r="Y283" i="122"/>
  <c r="F283" i="122"/>
  <c r="H283" i="122" s="1"/>
  <c r="AA282" i="122"/>
  <c r="Z282" i="122"/>
  <c r="Y282" i="122"/>
  <c r="F282" i="122"/>
  <c r="H282" i="122" s="1"/>
  <c r="AA281" i="122"/>
  <c r="Z281" i="122"/>
  <c r="Y281" i="122"/>
  <c r="F281" i="122"/>
  <c r="H281" i="122" s="1"/>
  <c r="AA280" i="122"/>
  <c r="Z280" i="122"/>
  <c r="Y280" i="122"/>
  <c r="F280" i="122"/>
  <c r="H280" i="122" s="1"/>
  <c r="AA279" i="122"/>
  <c r="Z279" i="122"/>
  <c r="Y279" i="122"/>
  <c r="F279" i="122"/>
  <c r="H279" i="122" s="1"/>
  <c r="AA278" i="122"/>
  <c r="Z278" i="122"/>
  <c r="Y278" i="122"/>
  <c r="F278" i="122"/>
  <c r="H278" i="122" s="1"/>
  <c r="AA277" i="122"/>
  <c r="Z277" i="122"/>
  <c r="Y277" i="122"/>
  <c r="F277" i="122"/>
  <c r="H277" i="122" s="1"/>
  <c r="AA276" i="122"/>
  <c r="Z276" i="122"/>
  <c r="Y276" i="122"/>
  <c r="F276" i="122"/>
  <c r="H276" i="122" s="1"/>
  <c r="AA275" i="122"/>
  <c r="Z275" i="122"/>
  <c r="Y275" i="122"/>
  <c r="F275" i="122"/>
  <c r="H275" i="122" s="1"/>
  <c r="AA274" i="122"/>
  <c r="Z274" i="122"/>
  <c r="Y274" i="122"/>
  <c r="F274" i="122"/>
  <c r="H274" i="122" s="1"/>
  <c r="AA273" i="122"/>
  <c r="Z273" i="122"/>
  <c r="Y273" i="122"/>
  <c r="F273" i="122"/>
  <c r="H273" i="122" s="1"/>
  <c r="AA272" i="122"/>
  <c r="Z272" i="122"/>
  <c r="Y272" i="122"/>
  <c r="F272" i="122"/>
  <c r="H272" i="122" s="1"/>
  <c r="AA271" i="122"/>
  <c r="Z271" i="122"/>
  <c r="Y271" i="122"/>
  <c r="F271" i="122"/>
  <c r="H271" i="122" s="1"/>
  <c r="AA270" i="122"/>
  <c r="Z270" i="122"/>
  <c r="Y270" i="122"/>
  <c r="F270" i="122"/>
  <c r="H270" i="122" s="1"/>
  <c r="AA269" i="122"/>
  <c r="Z269" i="122"/>
  <c r="Y269" i="122"/>
  <c r="F269" i="122"/>
  <c r="H269" i="122" s="1"/>
  <c r="AA268" i="122"/>
  <c r="Z268" i="122"/>
  <c r="Y268" i="122"/>
  <c r="H268" i="122"/>
  <c r="F268" i="122"/>
  <c r="AA267" i="122"/>
  <c r="Z267" i="122"/>
  <c r="Y267" i="122"/>
  <c r="F267" i="122"/>
  <c r="H267" i="122" s="1"/>
  <c r="AA266" i="122"/>
  <c r="Z266" i="122"/>
  <c r="Y266" i="122"/>
  <c r="F266" i="122"/>
  <c r="H266" i="122" s="1"/>
  <c r="AA265" i="122"/>
  <c r="Z265" i="122"/>
  <c r="Y265" i="122"/>
  <c r="F265" i="122"/>
  <c r="H265" i="122" s="1"/>
  <c r="AA264" i="122"/>
  <c r="Z264" i="122"/>
  <c r="Y264" i="122"/>
  <c r="F264" i="122"/>
  <c r="H264" i="122" s="1"/>
  <c r="AA263" i="122"/>
  <c r="Z263" i="122"/>
  <c r="Y263" i="122"/>
  <c r="F263" i="122"/>
  <c r="H263" i="122" s="1"/>
  <c r="AA262" i="122"/>
  <c r="Z262" i="122"/>
  <c r="Y262" i="122"/>
  <c r="F262" i="122"/>
  <c r="H262" i="122" s="1"/>
  <c r="AA261" i="122"/>
  <c r="Z261" i="122"/>
  <c r="Y261" i="122"/>
  <c r="F261" i="122"/>
  <c r="H261" i="122" s="1"/>
  <c r="AA260" i="122"/>
  <c r="Z260" i="122"/>
  <c r="Y260" i="122"/>
  <c r="F260" i="122"/>
  <c r="H260" i="122" s="1"/>
  <c r="AA259" i="122"/>
  <c r="Z259" i="122"/>
  <c r="Y259" i="122"/>
  <c r="F259" i="122"/>
  <c r="H259" i="122" s="1"/>
  <c r="AA258" i="122"/>
  <c r="Z258" i="122"/>
  <c r="Y258" i="122"/>
  <c r="F258" i="122"/>
  <c r="H258" i="122" s="1"/>
  <c r="AA257" i="122"/>
  <c r="Z257" i="122"/>
  <c r="Y257" i="122"/>
  <c r="F257" i="122"/>
  <c r="H257" i="122" s="1"/>
  <c r="AA256" i="122"/>
  <c r="Z256" i="122"/>
  <c r="Y256" i="122"/>
  <c r="F256" i="122"/>
  <c r="H256" i="122" s="1"/>
  <c r="AA255" i="122"/>
  <c r="Z255" i="122"/>
  <c r="Y255" i="122"/>
  <c r="F255" i="122"/>
  <c r="H255" i="122" s="1"/>
  <c r="AA254" i="122"/>
  <c r="Z254" i="122"/>
  <c r="Y254" i="122"/>
  <c r="F254" i="122"/>
  <c r="H254" i="122" s="1"/>
  <c r="AA253" i="122"/>
  <c r="Z253" i="122"/>
  <c r="Y253" i="122"/>
  <c r="F253" i="122"/>
  <c r="H253" i="122" s="1"/>
  <c r="AA252" i="122"/>
  <c r="Z252" i="122"/>
  <c r="Y252" i="122"/>
  <c r="F252" i="122"/>
  <c r="H252" i="122" s="1"/>
  <c r="AA251" i="122"/>
  <c r="Z251" i="122"/>
  <c r="Y251" i="122"/>
  <c r="F251" i="122"/>
  <c r="H251" i="122" s="1"/>
  <c r="AA250" i="122"/>
  <c r="Z250" i="122"/>
  <c r="Y250" i="122"/>
  <c r="F250" i="122"/>
  <c r="H250" i="122" s="1"/>
  <c r="AA249" i="122"/>
  <c r="Z249" i="122"/>
  <c r="Y249" i="122"/>
  <c r="F249" i="122"/>
  <c r="H249" i="122" s="1"/>
  <c r="AA248" i="122"/>
  <c r="Z248" i="122"/>
  <c r="Y248" i="122"/>
  <c r="F248" i="122"/>
  <c r="H248" i="122" s="1"/>
  <c r="AA247" i="122"/>
  <c r="Z247" i="122"/>
  <c r="Y247" i="122"/>
  <c r="F247" i="122"/>
  <c r="H247" i="122" s="1"/>
  <c r="AA246" i="122"/>
  <c r="Z246" i="122"/>
  <c r="Y246" i="122"/>
  <c r="F246" i="122"/>
  <c r="H246" i="122" s="1"/>
  <c r="AA245" i="122"/>
  <c r="Z245" i="122"/>
  <c r="Y245" i="122"/>
  <c r="F245" i="122"/>
  <c r="H245" i="122" s="1"/>
  <c r="AA244" i="122"/>
  <c r="Z244" i="122"/>
  <c r="Y244" i="122"/>
  <c r="F244" i="122"/>
  <c r="H244" i="122" s="1"/>
  <c r="AA243" i="122"/>
  <c r="Z243" i="122"/>
  <c r="Y243" i="122"/>
  <c r="F243" i="122"/>
  <c r="H243" i="122" s="1"/>
  <c r="AA242" i="122"/>
  <c r="Z242" i="122"/>
  <c r="Y242" i="122"/>
  <c r="F242" i="122"/>
  <c r="H242" i="122" s="1"/>
  <c r="AA241" i="122"/>
  <c r="Z241" i="122"/>
  <c r="Y241" i="122"/>
  <c r="F241" i="122"/>
  <c r="H241" i="122" s="1"/>
  <c r="AA240" i="122"/>
  <c r="Z240" i="122"/>
  <c r="Y240" i="122"/>
  <c r="F240" i="122"/>
  <c r="H240" i="122" s="1"/>
  <c r="AA239" i="122"/>
  <c r="Z239" i="122"/>
  <c r="Y239" i="122"/>
  <c r="F239" i="122"/>
  <c r="H239" i="122" s="1"/>
  <c r="AA238" i="122"/>
  <c r="Z238" i="122"/>
  <c r="Y238" i="122"/>
  <c r="F238" i="122"/>
  <c r="H238" i="122" s="1"/>
  <c r="AA237" i="122"/>
  <c r="Z237" i="122"/>
  <c r="Y237" i="122"/>
  <c r="F237" i="122"/>
  <c r="H237" i="122" s="1"/>
  <c r="AA236" i="122"/>
  <c r="Z236" i="122"/>
  <c r="Y236" i="122"/>
  <c r="F236" i="122"/>
  <c r="H236" i="122" s="1"/>
  <c r="AA235" i="122"/>
  <c r="Z235" i="122"/>
  <c r="Y235" i="122"/>
  <c r="F235" i="122"/>
  <c r="H235" i="122" s="1"/>
  <c r="AA234" i="122"/>
  <c r="Z234" i="122"/>
  <c r="Y234" i="122"/>
  <c r="F234" i="122"/>
  <c r="H234" i="122" s="1"/>
  <c r="AA233" i="122"/>
  <c r="Z233" i="122"/>
  <c r="Y233" i="122"/>
  <c r="F233" i="122"/>
  <c r="H233" i="122" s="1"/>
  <c r="AA232" i="122"/>
  <c r="Z232" i="122"/>
  <c r="Y232" i="122"/>
  <c r="F232" i="122"/>
  <c r="H232" i="122" s="1"/>
  <c r="AA231" i="122"/>
  <c r="Z231" i="122"/>
  <c r="Y231" i="122"/>
  <c r="F231" i="122"/>
  <c r="H231" i="122" s="1"/>
  <c r="AA230" i="122"/>
  <c r="Z230" i="122"/>
  <c r="Y230" i="122"/>
  <c r="F230" i="122"/>
  <c r="H230" i="122" s="1"/>
  <c r="AA229" i="122"/>
  <c r="Z229" i="122"/>
  <c r="Y229" i="122"/>
  <c r="F229" i="122"/>
  <c r="H229" i="122" s="1"/>
  <c r="AA228" i="122"/>
  <c r="Z228" i="122"/>
  <c r="Y228" i="122"/>
  <c r="F228" i="122"/>
  <c r="H228" i="122" s="1"/>
  <c r="AA227" i="122"/>
  <c r="Z227" i="122"/>
  <c r="Y227" i="122"/>
  <c r="F227" i="122"/>
  <c r="H227" i="122" s="1"/>
  <c r="AA226" i="122"/>
  <c r="Z226" i="122"/>
  <c r="Y226" i="122"/>
  <c r="F226" i="122"/>
  <c r="H226" i="122" s="1"/>
  <c r="AA225" i="122"/>
  <c r="Z225" i="122"/>
  <c r="Y225" i="122"/>
  <c r="F225" i="122"/>
  <c r="H225" i="122" s="1"/>
  <c r="AA224" i="122"/>
  <c r="Z224" i="122"/>
  <c r="Y224" i="122"/>
  <c r="F224" i="122"/>
  <c r="H224" i="122" s="1"/>
  <c r="AA223" i="122"/>
  <c r="Z223" i="122"/>
  <c r="Y223" i="122"/>
  <c r="F223" i="122"/>
  <c r="H223" i="122" s="1"/>
  <c r="AA222" i="122"/>
  <c r="Z222" i="122"/>
  <c r="Y222" i="122"/>
  <c r="F222" i="122"/>
  <c r="H222" i="122" s="1"/>
  <c r="AA221" i="122"/>
  <c r="Z221" i="122"/>
  <c r="Y221" i="122"/>
  <c r="F221" i="122"/>
  <c r="H221" i="122" s="1"/>
  <c r="AA220" i="122"/>
  <c r="Z220" i="122"/>
  <c r="Y220" i="122"/>
  <c r="F220" i="122"/>
  <c r="H220" i="122" s="1"/>
  <c r="AA219" i="122"/>
  <c r="Z219" i="122"/>
  <c r="Y219" i="122"/>
  <c r="F219" i="122"/>
  <c r="H219" i="122" s="1"/>
  <c r="AA218" i="122"/>
  <c r="Z218" i="122"/>
  <c r="Y218" i="122"/>
  <c r="F218" i="122"/>
  <c r="H218" i="122" s="1"/>
  <c r="AA217" i="122"/>
  <c r="Z217" i="122"/>
  <c r="Y217" i="122"/>
  <c r="F217" i="122"/>
  <c r="H217" i="122" s="1"/>
  <c r="AA216" i="122"/>
  <c r="Z216" i="122"/>
  <c r="Y216" i="122"/>
  <c r="F216" i="122"/>
  <c r="H216" i="122" s="1"/>
  <c r="AA215" i="122"/>
  <c r="Z215" i="122"/>
  <c r="Y215" i="122"/>
  <c r="F215" i="122"/>
  <c r="H215" i="122" s="1"/>
  <c r="AA214" i="122"/>
  <c r="Z214" i="122"/>
  <c r="Y214" i="122"/>
  <c r="F214" i="122"/>
  <c r="H214" i="122" s="1"/>
  <c r="AA213" i="122"/>
  <c r="Z213" i="122"/>
  <c r="Y213" i="122"/>
  <c r="F213" i="122"/>
  <c r="H213" i="122" s="1"/>
  <c r="AA212" i="122"/>
  <c r="Z212" i="122"/>
  <c r="Y212" i="122"/>
  <c r="F212" i="122"/>
  <c r="H212" i="122" s="1"/>
  <c r="AA211" i="122"/>
  <c r="Z211" i="122"/>
  <c r="Y211" i="122"/>
  <c r="F211" i="122"/>
  <c r="H211" i="122" s="1"/>
  <c r="AA210" i="122"/>
  <c r="Z210" i="122"/>
  <c r="Y210" i="122"/>
  <c r="F210" i="122"/>
  <c r="H210" i="122" s="1"/>
  <c r="AA209" i="122"/>
  <c r="Z209" i="122"/>
  <c r="Y209" i="122"/>
  <c r="F209" i="122"/>
  <c r="H209" i="122" s="1"/>
  <c r="AA208" i="122"/>
  <c r="Z208" i="122"/>
  <c r="Y208" i="122"/>
  <c r="F208" i="122"/>
  <c r="H208" i="122" s="1"/>
  <c r="AA207" i="122"/>
  <c r="Z207" i="122"/>
  <c r="Y207" i="122"/>
  <c r="F207" i="122"/>
  <c r="H207" i="122" s="1"/>
  <c r="AA206" i="122"/>
  <c r="Z206" i="122"/>
  <c r="Y206" i="122"/>
  <c r="F206" i="122"/>
  <c r="H206" i="122" s="1"/>
  <c r="AA205" i="122"/>
  <c r="Z205" i="122"/>
  <c r="Y205" i="122"/>
  <c r="F205" i="122"/>
  <c r="H205" i="122" s="1"/>
  <c r="AA204" i="122"/>
  <c r="Z204" i="122"/>
  <c r="Y204" i="122"/>
  <c r="F204" i="122"/>
  <c r="H204" i="122" s="1"/>
  <c r="AA203" i="122"/>
  <c r="Z203" i="122"/>
  <c r="Y203" i="122"/>
  <c r="F203" i="122"/>
  <c r="H203" i="122" s="1"/>
  <c r="AA202" i="122"/>
  <c r="Z202" i="122"/>
  <c r="Y202" i="122"/>
  <c r="F202" i="122"/>
  <c r="H202" i="122" s="1"/>
  <c r="AA201" i="122"/>
  <c r="Z201" i="122"/>
  <c r="Y201" i="122"/>
  <c r="F201" i="122"/>
  <c r="H201" i="122" s="1"/>
  <c r="AA200" i="122"/>
  <c r="Z200" i="122"/>
  <c r="Y200" i="122"/>
  <c r="F200" i="122"/>
  <c r="H200" i="122" s="1"/>
  <c r="AA199" i="122"/>
  <c r="Z199" i="122"/>
  <c r="Y199" i="122"/>
  <c r="F199" i="122"/>
  <c r="H199" i="122" s="1"/>
  <c r="AA198" i="122"/>
  <c r="Z198" i="122"/>
  <c r="Y198" i="122"/>
  <c r="F198" i="122"/>
  <c r="H198" i="122" s="1"/>
  <c r="AA197" i="122"/>
  <c r="Z197" i="122"/>
  <c r="Y197" i="122"/>
  <c r="F197" i="122"/>
  <c r="H197" i="122" s="1"/>
  <c r="AA196" i="122"/>
  <c r="Z196" i="122"/>
  <c r="Y196" i="122"/>
  <c r="F196" i="122"/>
  <c r="H196" i="122" s="1"/>
  <c r="AA195" i="122"/>
  <c r="Z195" i="122"/>
  <c r="Y195" i="122"/>
  <c r="F195" i="122"/>
  <c r="H195" i="122" s="1"/>
  <c r="AA194" i="122"/>
  <c r="Z194" i="122"/>
  <c r="Y194" i="122"/>
  <c r="F194" i="122"/>
  <c r="H194" i="122" s="1"/>
  <c r="AA193" i="122"/>
  <c r="Z193" i="122"/>
  <c r="Y193" i="122"/>
  <c r="F193" i="122"/>
  <c r="H193" i="122" s="1"/>
  <c r="AA192" i="122"/>
  <c r="Z192" i="122"/>
  <c r="Y192" i="122"/>
  <c r="F192" i="122"/>
  <c r="H192" i="122" s="1"/>
  <c r="AA191" i="122"/>
  <c r="Z191" i="122"/>
  <c r="Y191" i="122"/>
  <c r="F191" i="122"/>
  <c r="H191" i="122" s="1"/>
  <c r="AA190" i="122"/>
  <c r="Z190" i="122"/>
  <c r="Y190" i="122"/>
  <c r="F190" i="122"/>
  <c r="H190" i="122" s="1"/>
  <c r="AA189" i="122"/>
  <c r="Z189" i="122"/>
  <c r="Y189" i="122"/>
  <c r="F189" i="122"/>
  <c r="H189" i="122" s="1"/>
  <c r="AA188" i="122"/>
  <c r="Z188" i="122"/>
  <c r="Y188" i="122"/>
  <c r="F188" i="122"/>
  <c r="H188" i="122" s="1"/>
  <c r="AA187" i="122"/>
  <c r="Z187" i="122"/>
  <c r="Y187" i="122"/>
  <c r="F187" i="122"/>
  <c r="H187" i="122" s="1"/>
  <c r="AA186" i="122"/>
  <c r="Z186" i="122"/>
  <c r="Y186" i="122"/>
  <c r="F186" i="122"/>
  <c r="H186" i="122" s="1"/>
  <c r="AA185" i="122"/>
  <c r="Z185" i="122"/>
  <c r="Y185" i="122"/>
  <c r="F185" i="122"/>
  <c r="H185" i="122" s="1"/>
  <c r="AA184" i="122"/>
  <c r="Z184" i="122"/>
  <c r="Y184" i="122"/>
  <c r="F184" i="122"/>
  <c r="H184" i="122" s="1"/>
  <c r="AA183" i="122"/>
  <c r="Z183" i="122"/>
  <c r="Y183" i="122"/>
  <c r="F183" i="122"/>
  <c r="H183" i="122" s="1"/>
  <c r="AA182" i="122"/>
  <c r="Z182" i="122"/>
  <c r="Y182" i="122"/>
  <c r="F182" i="122"/>
  <c r="H182" i="122" s="1"/>
  <c r="AA181" i="122"/>
  <c r="Z181" i="122"/>
  <c r="Y181" i="122"/>
  <c r="F181" i="122"/>
  <c r="H181" i="122" s="1"/>
  <c r="AA180" i="122"/>
  <c r="Z180" i="122"/>
  <c r="Y180" i="122"/>
  <c r="F180" i="122"/>
  <c r="H180" i="122" s="1"/>
  <c r="AA179" i="122"/>
  <c r="Z179" i="122"/>
  <c r="Y179" i="122"/>
  <c r="F179" i="122"/>
  <c r="H179" i="122" s="1"/>
  <c r="AA178" i="122"/>
  <c r="Z178" i="122"/>
  <c r="Y178" i="122"/>
  <c r="F178" i="122"/>
  <c r="H178" i="122" s="1"/>
  <c r="AA177" i="122"/>
  <c r="Z177" i="122"/>
  <c r="Y177" i="122"/>
  <c r="F177" i="122"/>
  <c r="H177" i="122" s="1"/>
  <c r="AA176" i="122"/>
  <c r="Z176" i="122"/>
  <c r="Y176" i="122"/>
  <c r="F176" i="122"/>
  <c r="H176" i="122" s="1"/>
  <c r="AA175" i="122"/>
  <c r="Z175" i="122"/>
  <c r="Y175" i="122"/>
  <c r="F175" i="122"/>
  <c r="H175" i="122" s="1"/>
  <c r="AA174" i="122"/>
  <c r="Z174" i="122"/>
  <c r="Y174" i="122"/>
  <c r="F174" i="122"/>
  <c r="H174" i="122" s="1"/>
  <c r="AA173" i="122"/>
  <c r="Z173" i="122"/>
  <c r="Y173" i="122"/>
  <c r="F173" i="122"/>
  <c r="H173" i="122" s="1"/>
  <c r="AA172" i="122"/>
  <c r="Z172" i="122"/>
  <c r="Y172" i="122"/>
  <c r="F172" i="122"/>
  <c r="H172" i="122" s="1"/>
  <c r="AA171" i="122"/>
  <c r="Z171" i="122"/>
  <c r="Y171" i="122"/>
  <c r="F171" i="122"/>
  <c r="H171" i="122" s="1"/>
  <c r="AA170" i="122"/>
  <c r="Z170" i="122"/>
  <c r="Y170" i="122"/>
  <c r="F170" i="122"/>
  <c r="H170" i="122" s="1"/>
  <c r="AA169" i="122"/>
  <c r="Z169" i="122"/>
  <c r="Y169" i="122"/>
  <c r="F169" i="122"/>
  <c r="H169" i="122" s="1"/>
  <c r="AA168" i="122"/>
  <c r="Z168" i="122"/>
  <c r="Y168" i="122"/>
  <c r="F168" i="122"/>
  <c r="H168" i="122" s="1"/>
  <c r="AA167" i="122"/>
  <c r="Z167" i="122"/>
  <c r="Y167" i="122"/>
  <c r="F167" i="122"/>
  <c r="H167" i="122" s="1"/>
  <c r="AA166" i="122"/>
  <c r="Z166" i="122"/>
  <c r="Y166" i="122"/>
  <c r="F166" i="122"/>
  <c r="H166" i="122" s="1"/>
  <c r="AA165" i="122"/>
  <c r="Z165" i="122"/>
  <c r="Y165" i="122"/>
  <c r="F165" i="122"/>
  <c r="H165" i="122" s="1"/>
  <c r="AA164" i="122"/>
  <c r="Z164" i="122"/>
  <c r="Y164" i="122"/>
  <c r="F164" i="122"/>
  <c r="H164" i="122" s="1"/>
  <c r="AA163" i="122"/>
  <c r="Z163" i="122"/>
  <c r="Y163" i="122"/>
  <c r="F163" i="122"/>
  <c r="H163" i="122" s="1"/>
  <c r="AA162" i="122"/>
  <c r="Z162" i="122"/>
  <c r="Y162" i="122"/>
  <c r="F162" i="122"/>
  <c r="H162" i="122" s="1"/>
  <c r="AA161" i="122"/>
  <c r="Z161" i="122"/>
  <c r="Y161" i="122"/>
  <c r="F161" i="122"/>
  <c r="H161" i="122" s="1"/>
  <c r="AA160" i="122"/>
  <c r="Z160" i="122"/>
  <c r="Y160" i="122"/>
  <c r="F160" i="122"/>
  <c r="H160" i="122" s="1"/>
  <c r="AA159" i="122"/>
  <c r="Z159" i="122"/>
  <c r="Y159" i="122"/>
  <c r="F159" i="122"/>
  <c r="H159" i="122" s="1"/>
  <c r="AA158" i="122"/>
  <c r="Z158" i="122"/>
  <c r="Y158" i="122"/>
  <c r="F158" i="122"/>
  <c r="H158" i="122" s="1"/>
  <c r="AA157" i="122"/>
  <c r="Z157" i="122"/>
  <c r="Y157" i="122"/>
  <c r="F157" i="122"/>
  <c r="H157" i="122" s="1"/>
  <c r="AA156" i="122"/>
  <c r="Z156" i="122"/>
  <c r="Y156" i="122"/>
  <c r="F156" i="122"/>
  <c r="H156" i="122" s="1"/>
  <c r="AA155" i="122"/>
  <c r="Z155" i="122"/>
  <c r="Y155" i="122"/>
  <c r="F155" i="122"/>
  <c r="H155" i="122" s="1"/>
  <c r="AA154" i="122"/>
  <c r="Z154" i="122"/>
  <c r="Y154" i="122"/>
  <c r="F154" i="122"/>
  <c r="H154" i="122" s="1"/>
  <c r="AA153" i="122"/>
  <c r="Z153" i="122"/>
  <c r="Y153" i="122"/>
  <c r="F153" i="122"/>
  <c r="H153" i="122" s="1"/>
  <c r="AA152" i="122"/>
  <c r="Z152" i="122"/>
  <c r="Y152" i="122"/>
  <c r="F152" i="122"/>
  <c r="H152" i="122" s="1"/>
  <c r="AA151" i="122"/>
  <c r="Z151" i="122"/>
  <c r="Y151" i="122"/>
  <c r="F151" i="122"/>
  <c r="H151" i="122" s="1"/>
  <c r="AA150" i="122"/>
  <c r="Z150" i="122"/>
  <c r="Y150" i="122"/>
  <c r="F150" i="122"/>
  <c r="H150" i="122" s="1"/>
  <c r="AA149" i="122"/>
  <c r="Z149" i="122"/>
  <c r="Y149" i="122"/>
  <c r="F149" i="122"/>
  <c r="H149" i="122" s="1"/>
  <c r="AA148" i="122"/>
  <c r="Z148" i="122"/>
  <c r="Y148" i="122"/>
  <c r="F148" i="122"/>
  <c r="H148" i="122" s="1"/>
  <c r="AA147" i="122"/>
  <c r="Z147" i="122"/>
  <c r="Y147" i="122"/>
  <c r="F147" i="122"/>
  <c r="H147" i="122" s="1"/>
  <c r="AA146" i="122"/>
  <c r="Z146" i="122"/>
  <c r="Y146" i="122"/>
  <c r="F146" i="122"/>
  <c r="H146" i="122" s="1"/>
  <c r="AA145" i="122"/>
  <c r="Z145" i="122"/>
  <c r="Y145" i="122"/>
  <c r="F145" i="122"/>
  <c r="H145" i="122" s="1"/>
  <c r="AA144" i="122"/>
  <c r="Z144" i="122"/>
  <c r="Y144" i="122"/>
  <c r="F144" i="122"/>
  <c r="H144" i="122" s="1"/>
  <c r="AA143" i="122"/>
  <c r="Z143" i="122"/>
  <c r="Y143" i="122"/>
  <c r="F143" i="122"/>
  <c r="H143" i="122" s="1"/>
  <c r="AA142" i="122"/>
  <c r="Z142" i="122"/>
  <c r="Y142" i="122"/>
  <c r="F142" i="122"/>
  <c r="H142" i="122" s="1"/>
  <c r="AA141" i="122"/>
  <c r="Z141" i="122"/>
  <c r="Y141" i="122"/>
  <c r="F141" i="122"/>
  <c r="H141" i="122" s="1"/>
  <c r="AA140" i="122"/>
  <c r="Z140" i="122"/>
  <c r="Y140" i="122"/>
  <c r="F140" i="122"/>
  <c r="H140" i="122" s="1"/>
  <c r="AA139" i="122"/>
  <c r="Z139" i="122"/>
  <c r="Y139" i="122"/>
  <c r="F139" i="122"/>
  <c r="H139" i="122" s="1"/>
  <c r="AA138" i="122"/>
  <c r="Z138" i="122"/>
  <c r="Y138" i="122"/>
  <c r="F138" i="122"/>
  <c r="H138" i="122" s="1"/>
  <c r="AA137" i="122"/>
  <c r="Z137" i="122"/>
  <c r="Y137" i="122"/>
  <c r="F137" i="122"/>
  <c r="H137" i="122" s="1"/>
  <c r="AA136" i="122"/>
  <c r="Z136" i="122"/>
  <c r="Y136" i="122"/>
  <c r="F136" i="122"/>
  <c r="H136" i="122" s="1"/>
  <c r="AA135" i="122"/>
  <c r="Z135" i="122"/>
  <c r="Y135" i="122"/>
  <c r="F135" i="122"/>
  <c r="H135" i="122" s="1"/>
  <c r="AA134" i="122"/>
  <c r="Z134" i="122"/>
  <c r="Y134" i="122"/>
  <c r="F134" i="122"/>
  <c r="H134" i="122" s="1"/>
  <c r="AA133" i="122"/>
  <c r="Z133" i="122"/>
  <c r="Y133" i="122"/>
  <c r="F133" i="122"/>
  <c r="H133" i="122" s="1"/>
  <c r="AA132" i="122"/>
  <c r="Z132" i="122"/>
  <c r="Y132" i="122"/>
  <c r="F132" i="122"/>
  <c r="H132" i="122" s="1"/>
  <c r="AA131" i="122"/>
  <c r="Z131" i="122"/>
  <c r="Y131" i="122"/>
  <c r="F131" i="122"/>
  <c r="H131" i="122" s="1"/>
  <c r="AA130" i="122"/>
  <c r="Z130" i="122"/>
  <c r="Y130" i="122"/>
  <c r="F130" i="122"/>
  <c r="H130" i="122" s="1"/>
  <c r="AA129" i="122"/>
  <c r="Z129" i="122"/>
  <c r="Y129" i="122"/>
  <c r="F129" i="122"/>
  <c r="H129" i="122" s="1"/>
  <c r="AA128" i="122"/>
  <c r="Z128" i="122"/>
  <c r="Y128" i="122"/>
  <c r="F128" i="122"/>
  <c r="H128" i="122" s="1"/>
  <c r="AA127" i="122"/>
  <c r="Z127" i="122"/>
  <c r="Y127" i="122"/>
  <c r="F127" i="122"/>
  <c r="H127" i="122" s="1"/>
  <c r="AA126" i="122"/>
  <c r="Z126" i="122"/>
  <c r="Y126" i="122"/>
  <c r="F126" i="122"/>
  <c r="H126" i="122" s="1"/>
  <c r="AA125" i="122"/>
  <c r="Z125" i="122"/>
  <c r="Y125" i="122"/>
  <c r="F125" i="122"/>
  <c r="H125" i="122" s="1"/>
  <c r="AA124" i="122"/>
  <c r="Z124" i="122"/>
  <c r="Y124" i="122"/>
  <c r="F124" i="122"/>
  <c r="H124" i="122" s="1"/>
  <c r="AA123" i="122"/>
  <c r="Z123" i="122"/>
  <c r="Y123" i="122"/>
  <c r="F123" i="122"/>
  <c r="H123" i="122" s="1"/>
  <c r="AA122" i="122"/>
  <c r="Z122" i="122"/>
  <c r="Y122" i="122"/>
  <c r="F122" i="122"/>
  <c r="H122" i="122" s="1"/>
  <c r="AA121" i="122"/>
  <c r="Z121" i="122"/>
  <c r="Y121" i="122"/>
  <c r="F121" i="122"/>
  <c r="H121" i="122" s="1"/>
  <c r="AA120" i="122"/>
  <c r="Z120" i="122"/>
  <c r="Y120" i="122"/>
  <c r="F120" i="122"/>
  <c r="H120" i="122" s="1"/>
  <c r="AA119" i="122"/>
  <c r="Z119" i="122"/>
  <c r="Y119" i="122"/>
  <c r="F119" i="122"/>
  <c r="H119" i="122" s="1"/>
  <c r="AA118" i="122"/>
  <c r="Z118" i="122"/>
  <c r="Y118" i="122"/>
  <c r="F118" i="122"/>
  <c r="H118" i="122" s="1"/>
  <c r="AA117" i="122"/>
  <c r="Z117" i="122"/>
  <c r="Y117" i="122"/>
  <c r="F117" i="122"/>
  <c r="H117" i="122" s="1"/>
  <c r="AA116" i="122"/>
  <c r="Z116" i="122"/>
  <c r="Y116" i="122"/>
  <c r="F116" i="122"/>
  <c r="H116" i="122" s="1"/>
  <c r="AA115" i="122"/>
  <c r="Z115" i="122"/>
  <c r="Y115" i="122"/>
  <c r="F115" i="122"/>
  <c r="H115" i="122" s="1"/>
  <c r="AA114" i="122"/>
  <c r="Z114" i="122"/>
  <c r="Y114" i="122"/>
  <c r="F114" i="122"/>
  <c r="H114" i="122" s="1"/>
  <c r="AA113" i="122"/>
  <c r="Z113" i="122"/>
  <c r="Y113" i="122"/>
  <c r="F113" i="122"/>
  <c r="H113" i="122" s="1"/>
  <c r="AA112" i="122"/>
  <c r="Z112" i="122"/>
  <c r="Y112" i="122"/>
  <c r="F112" i="122"/>
  <c r="H112" i="122" s="1"/>
  <c r="AA111" i="122"/>
  <c r="Z111" i="122"/>
  <c r="Y111" i="122"/>
  <c r="F111" i="122"/>
  <c r="H111" i="122" s="1"/>
  <c r="AA110" i="122"/>
  <c r="Z110" i="122"/>
  <c r="Y110" i="122"/>
  <c r="F110" i="122"/>
  <c r="H110" i="122" s="1"/>
  <c r="AA109" i="122"/>
  <c r="Z109" i="122"/>
  <c r="Y109" i="122"/>
  <c r="F109" i="122"/>
  <c r="H109" i="122" s="1"/>
  <c r="AA108" i="122"/>
  <c r="Z108" i="122"/>
  <c r="Y108" i="122"/>
  <c r="F108" i="122"/>
  <c r="H108" i="122" s="1"/>
  <c r="AA107" i="122"/>
  <c r="Z107" i="122"/>
  <c r="Y107" i="122"/>
  <c r="F107" i="122"/>
  <c r="H107" i="122" s="1"/>
  <c r="AA106" i="122"/>
  <c r="Z106" i="122"/>
  <c r="Y106" i="122"/>
  <c r="F106" i="122"/>
  <c r="H106" i="122" s="1"/>
  <c r="AA105" i="122"/>
  <c r="Z105" i="122"/>
  <c r="Y105" i="122"/>
  <c r="F105" i="122"/>
  <c r="H105" i="122" s="1"/>
  <c r="AA104" i="122"/>
  <c r="Z104" i="122"/>
  <c r="Y104" i="122"/>
  <c r="F104" i="122"/>
  <c r="H104" i="122" s="1"/>
  <c r="AA103" i="122"/>
  <c r="Z103" i="122"/>
  <c r="Y103" i="122"/>
  <c r="F103" i="122"/>
  <c r="H103" i="122" s="1"/>
  <c r="AA102" i="122"/>
  <c r="Z102" i="122"/>
  <c r="Y102" i="122"/>
  <c r="F102" i="122"/>
  <c r="H102" i="122" s="1"/>
  <c r="AA101" i="122"/>
  <c r="Z101" i="122"/>
  <c r="Y101" i="122"/>
  <c r="F101" i="122"/>
  <c r="H101" i="122" s="1"/>
  <c r="AA100" i="122"/>
  <c r="Z100" i="122"/>
  <c r="Y100" i="122"/>
  <c r="F100" i="122"/>
  <c r="H100" i="122" s="1"/>
  <c r="AA99" i="122"/>
  <c r="Z99" i="122"/>
  <c r="Y99" i="122"/>
  <c r="F99" i="122"/>
  <c r="H99" i="122" s="1"/>
  <c r="AA98" i="122"/>
  <c r="Z98" i="122"/>
  <c r="Y98" i="122"/>
  <c r="F98" i="122"/>
  <c r="H98" i="122" s="1"/>
  <c r="AA97" i="122"/>
  <c r="Z97" i="122"/>
  <c r="Y97" i="122"/>
  <c r="F97" i="122"/>
  <c r="H97" i="122" s="1"/>
  <c r="AA96" i="122"/>
  <c r="Z96" i="122"/>
  <c r="Y96" i="122"/>
  <c r="F96" i="122"/>
  <c r="H96" i="122" s="1"/>
  <c r="AA95" i="122"/>
  <c r="Z95" i="122"/>
  <c r="Y95" i="122"/>
  <c r="F95" i="122"/>
  <c r="H95" i="122" s="1"/>
  <c r="AA94" i="122"/>
  <c r="Z94" i="122"/>
  <c r="Y94" i="122"/>
  <c r="F94" i="122"/>
  <c r="H94" i="122" s="1"/>
  <c r="AA93" i="122"/>
  <c r="Z93" i="122"/>
  <c r="Y93" i="122"/>
  <c r="F93" i="122"/>
  <c r="H93" i="122" s="1"/>
  <c r="AA92" i="122"/>
  <c r="Z92" i="122"/>
  <c r="Y92" i="122"/>
  <c r="F92" i="122"/>
  <c r="H92" i="122" s="1"/>
  <c r="AA91" i="122"/>
  <c r="Z91" i="122"/>
  <c r="Y91" i="122"/>
  <c r="F91" i="122"/>
  <c r="H91" i="122" s="1"/>
  <c r="AA90" i="122"/>
  <c r="Z90" i="122"/>
  <c r="Y90" i="122"/>
  <c r="F90" i="122"/>
  <c r="H90" i="122" s="1"/>
  <c r="AA89" i="122"/>
  <c r="Z89" i="122"/>
  <c r="Y89" i="122"/>
  <c r="F89" i="122"/>
  <c r="H89" i="122" s="1"/>
  <c r="AA88" i="122"/>
  <c r="Z88" i="122"/>
  <c r="Y88" i="122"/>
  <c r="F88" i="122"/>
  <c r="H88" i="122" s="1"/>
  <c r="AA87" i="122"/>
  <c r="Z87" i="122"/>
  <c r="Y87" i="122"/>
  <c r="F87" i="122"/>
  <c r="H87" i="122" s="1"/>
  <c r="AA86" i="122"/>
  <c r="Z86" i="122"/>
  <c r="Y86" i="122"/>
  <c r="F86" i="122"/>
  <c r="H86" i="122" s="1"/>
  <c r="AA85" i="122"/>
  <c r="Z85" i="122"/>
  <c r="Y85" i="122"/>
  <c r="F85" i="122"/>
  <c r="H85" i="122" s="1"/>
  <c r="AA84" i="122"/>
  <c r="Z84" i="122"/>
  <c r="Y84" i="122"/>
  <c r="F84" i="122"/>
  <c r="H84" i="122" s="1"/>
  <c r="AA83" i="122"/>
  <c r="Z83" i="122"/>
  <c r="Y83" i="122"/>
  <c r="F83" i="122"/>
  <c r="H83" i="122" s="1"/>
  <c r="AA82" i="122"/>
  <c r="Z82" i="122"/>
  <c r="Y82" i="122"/>
  <c r="F82" i="122"/>
  <c r="H82" i="122" s="1"/>
  <c r="AA81" i="122"/>
  <c r="Z81" i="122"/>
  <c r="Y81" i="122"/>
  <c r="F81" i="122"/>
  <c r="H81" i="122" s="1"/>
  <c r="AA80" i="122"/>
  <c r="Z80" i="122"/>
  <c r="Y80" i="122"/>
  <c r="F80" i="122"/>
  <c r="H80" i="122" s="1"/>
  <c r="AA79" i="122"/>
  <c r="Z79" i="122"/>
  <c r="Y79" i="122"/>
  <c r="F79" i="122"/>
  <c r="H79" i="122" s="1"/>
  <c r="AA78" i="122"/>
  <c r="Z78" i="122"/>
  <c r="Y78" i="122"/>
  <c r="F78" i="122"/>
  <c r="H78" i="122" s="1"/>
  <c r="AA77" i="122"/>
  <c r="Z77" i="122"/>
  <c r="Y77" i="122"/>
  <c r="F77" i="122"/>
  <c r="H77" i="122" s="1"/>
  <c r="AA76" i="122"/>
  <c r="Z76" i="122"/>
  <c r="Y76" i="122"/>
  <c r="F76" i="122"/>
  <c r="H76" i="122" s="1"/>
  <c r="AA75" i="122"/>
  <c r="Z75" i="122"/>
  <c r="Y75" i="122"/>
  <c r="F75" i="122"/>
  <c r="H75" i="122" s="1"/>
  <c r="AA74" i="122"/>
  <c r="Z74" i="122"/>
  <c r="Y74" i="122"/>
  <c r="F74" i="122"/>
  <c r="H74" i="122" s="1"/>
  <c r="AA73" i="122"/>
  <c r="Z73" i="122"/>
  <c r="Y73" i="122"/>
  <c r="F73" i="122"/>
  <c r="H73" i="122" s="1"/>
  <c r="AA72" i="122"/>
  <c r="Z72" i="122"/>
  <c r="Y72" i="122"/>
  <c r="F72" i="122"/>
  <c r="H72" i="122" s="1"/>
  <c r="AA71" i="122"/>
  <c r="Z71" i="122"/>
  <c r="Y71" i="122"/>
  <c r="F71" i="122"/>
  <c r="H71" i="122" s="1"/>
  <c r="AA70" i="122"/>
  <c r="Z70" i="122"/>
  <c r="Y70" i="122"/>
  <c r="F70" i="122"/>
  <c r="H70" i="122" s="1"/>
  <c r="AA69" i="122"/>
  <c r="Z69" i="122"/>
  <c r="Y69" i="122"/>
  <c r="F69" i="122"/>
  <c r="H69" i="122" s="1"/>
  <c r="AA68" i="122"/>
  <c r="Z68" i="122"/>
  <c r="Y68" i="122"/>
  <c r="F68" i="122"/>
  <c r="H68" i="122" s="1"/>
  <c r="AA67" i="122"/>
  <c r="Z67" i="122"/>
  <c r="Y67" i="122"/>
  <c r="F67" i="122"/>
  <c r="H67" i="122" s="1"/>
  <c r="AA66" i="122"/>
  <c r="Z66" i="122"/>
  <c r="Y66" i="122"/>
  <c r="F66" i="122"/>
  <c r="H66" i="122" s="1"/>
  <c r="AA65" i="122"/>
  <c r="Z65" i="122"/>
  <c r="Y65" i="122"/>
  <c r="F65" i="122"/>
  <c r="H65" i="122" s="1"/>
  <c r="AA64" i="122"/>
  <c r="Z64" i="122"/>
  <c r="Y64" i="122"/>
  <c r="F64" i="122"/>
  <c r="H64" i="122" s="1"/>
  <c r="AA63" i="122"/>
  <c r="Z63" i="122"/>
  <c r="Y63" i="122"/>
  <c r="F63" i="122"/>
  <c r="H63" i="122" s="1"/>
  <c r="AA62" i="122"/>
  <c r="Z62" i="122"/>
  <c r="Y62" i="122"/>
  <c r="F62" i="122"/>
  <c r="H62" i="122" s="1"/>
  <c r="AA61" i="122"/>
  <c r="Z61" i="122"/>
  <c r="Y61" i="122"/>
  <c r="F61" i="122"/>
  <c r="H61" i="122" s="1"/>
  <c r="AA60" i="122"/>
  <c r="Z60" i="122"/>
  <c r="Y60" i="122"/>
  <c r="F60" i="122"/>
  <c r="H60" i="122" s="1"/>
  <c r="AA59" i="122"/>
  <c r="Z59" i="122"/>
  <c r="Y59" i="122"/>
  <c r="F59" i="122"/>
  <c r="H59" i="122" s="1"/>
  <c r="AA58" i="122"/>
  <c r="Z58" i="122"/>
  <c r="Y58" i="122"/>
  <c r="F58" i="122"/>
  <c r="H58" i="122" s="1"/>
  <c r="AA57" i="122"/>
  <c r="Z57" i="122"/>
  <c r="Y57" i="122"/>
  <c r="F57" i="122"/>
  <c r="H57" i="122" s="1"/>
  <c r="AA56" i="122"/>
  <c r="Z56" i="122"/>
  <c r="Y56" i="122"/>
  <c r="F56" i="122"/>
  <c r="H56" i="122" s="1"/>
  <c r="AA55" i="122"/>
  <c r="Z55" i="122"/>
  <c r="Y55" i="122"/>
  <c r="F55" i="122"/>
  <c r="H55" i="122" s="1"/>
  <c r="AA54" i="122"/>
  <c r="Z54" i="122"/>
  <c r="Y54" i="122"/>
  <c r="F54" i="122"/>
  <c r="H54" i="122" s="1"/>
  <c r="AA53" i="122"/>
  <c r="Z53" i="122"/>
  <c r="Y53" i="122"/>
  <c r="F53" i="122"/>
  <c r="H53" i="122" s="1"/>
  <c r="AA52" i="122"/>
  <c r="Z52" i="122"/>
  <c r="Y52" i="122"/>
  <c r="F52" i="122"/>
  <c r="H52" i="122" s="1"/>
  <c r="AA51" i="122"/>
  <c r="Z51" i="122"/>
  <c r="Y51" i="122"/>
  <c r="F51" i="122"/>
  <c r="H51" i="122" s="1"/>
  <c r="AA50" i="122"/>
  <c r="Z50" i="122"/>
  <c r="Y50" i="122"/>
  <c r="F50" i="122"/>
  <c r="H50" i="122" s="1"/>
  <c r="AA49" i="122"/>
  <c r="Z49" i="122"/>
  <c r="Y49" i="122"/>
  <c r="F49" i="122"/>
  <c r="H49" i="122" s="1"/>
  <c r="AA48" i="122"/>
  <c r="Z48" i="122"/>
  <c r="Y48" i="122"/>
  <c r="F48" i="122"/>
  <c r="H48" i="122" s="1"/>
  <c r="AA47" i="122"/>
  <c r="Z47" i="122"/>
  <c r="Y47" i="122"/>
  <c r="F47" i="122"/>
  <c r="H47" i="122" s="1"/>
  <c r="AA46" i="122"/>
  <c r="Z46" i="122"/>
  <c r="Y46" i="122"/>
  <c r="F46" i="122"/>
  <c r="H46" i="122" s="1"/>
  <c r="AA45" i="122"/>
  <c r="Z45" i="122"/>
  <c r="Y45" i="122"/>
  <c r="F45" i="122"/>
  <c r="H45" i="122" s="1"/>
  <c r="AA44" i="122"/>
  <c r="Z44" i="122"/>
  <c r="Y44" i="122"/>
  <c r="F44" i="122"/>
  <c r="H44" i="122" s="1"/>
  <c r="AA43" i="122"/>
  <c r="Z43" i="122"/>
  <c r="Y43" i="122"/>
  <c r="F43" i="122"/>
  <c r="H43" i="122" s="1"/>
  <c r="AA42" i="122"/>
  <c r="Z42" i="122"/>
  <c r="Y42" i="122"/>
  <c r="F42" i="122"/>
  <c r="H42" i="122" s="1"/>
  <c r="AA41" i="122"/>
  <c r="Z41" i="122"/>
  <c r="Y41" i="122"/>
  <c r="F41" i="122"/>
  <c r="H41" i="122" s="1"/>
  <c r="AA40" i="122"/>
  <c r="Z40" i="122"/>
  <c r="Y40" i="122"/>
  <c r="F40" i="122"/>
  <c r="H40" i="122" s="1"/>
  <c r="AA39" i="122"/>
  <c r="Z39" i="122"/>
  <c r="Y39" i="122"/>
  <c r="F39" i="122"/>
  <c r="H39" i="122" s="1"/>
  <c r="AA38" i="122"/>
  <c r="Z38" i="122"/>
  <c r="Y38" i="122"/>
  <c r="F38" i="122"/>
  <c r="H38" i="122" s="1"/>
  <c r="AA37" i="122"/>
  <c r="Z37" i="122"/>
  <c r="Y37" i="122"/>
  <c r="F37" i="122"/>
  <c r="H37" i="122" s="1"/>
  <c r="AA36" i="122"/>
  <c r="Z36" i="122"/>
  <c r="Y36" i="122"/>
  <c r="F36" i="122"/>
  <c r="H36" i="122" s="1"/>
  <c r="AA35" i="122"/>
  <c r="Z35" i="122"/>
  <c r="Y35" i="122"/>
  <c r="F35" i="122"/>
  <c r="H35" i="122" s="1"/>
  <c r="AA34" i="122"/>
  <c r="Z34" i="122"/>
  <c r="Y34" i="122"/>
  <c r="F34" i="122"/>
  <c r="H34" i="122" s="1"/>
  <c r="AA33" i="122"/>
  <c r="Z33" i="122"/>
  <c r="Y33" i="122"/>
  <c r="F33" i="122"/>
  <c r="H33" i="122" s="1"/>
  <c r="AA32" i="122"/>
  <c r="Z32" i="122"/>
  <c r="Y32" i="122"/>
  <c r="F32" i="122"/>
  <c r="H32" i="122" s="1"/>
  <c r="AA31" i="122"/>
  <c r="Z31" i="122"/>
  <c r="Y31" i="122"/>
  <c r="F31" i="122"/>
  <c r="H31" i="122" s="1"/>
  <c r="AA30" i="122"/>
  <c r="Z30" i="122"/>
  <c r="Y30" i="122"/>
  <c r="F30" i="122"/>
  <c r="H30" i="122" s="1"/>
  <c r="AA29" i="122"/>
  <c r="Z29" i="122"/>
  <c r="Y29" i="122"/>
  <c r="F29" i="122"/>
  <c r="H29" i="122" s="1"/>
  <c r="AA28" i="122"/>
  <c r="Z28" i="122"/>
  <c r="Y28" i="122"/>
  <c r="F28" i="122"/>
  <c r="H28" i="122" s="1"/>
  <c r="AA27" i="122"/>
  <c r="Z27" i="122"/>
  <c r="Y27" i="122"/>
  <c r="F27" i="122"/>
  <c r="H27" i="122" s="1"/>
  <c r="AA26" i="122"/>
  <c r="Z26" i="122"/>
  <c r="Y26" i="122"/>
  <c r="F26" i="122"/>
  <c r="H26" i="122" s="1"/>
  <c r="AA25" i="122"/>
  <c r="Z25" i="122"/>
  <c r="Y25" i="122"/>
  <c r="F25" i="122"/>
  <c r="H25" i="122" s="1"/>
  <c r="AA24" i="122"/>
  <c r="Z24" i="122"/>
  <c r="Y24" i="122"/>
  <c r="F24" i="122"/>
  <c r="H24" i="122" s="1"/>
  <c r="AA23" i="122"/>
  <c r="Z23" i="122"/>
  <c r="Y23" i="122"/>
  <c r="F23" i="122"/>
  <c r="H23" i="122" s="1"/>
  <c r="AA22" i="122"/>
  <c r="Z22" i="122"/>
  <c r="Y22" i="122"/>
  <c r="F22" i="122"/>
  <c r="H22" i="122" s="1"/>
  <c r="AA21" i="122"/>
  <c r="Z21" i="122"/>
  <c r="Y21" i="122"/>
  <c r="F21" i="122"/>
  <c r="H21" i="122" s="1"/>
  <c r="AA20" i="122"/>
  <c r="Z20" i="122"/>
  <c r="Y20" i="122"/>
  <c r="F20" i="122"/>
  <c r="H20" i="122" s="1"/>
  <c r="AA19" i="122"/>
  <c r="Z19" i="122"/>
  <c r="Y19" i="122"/>
  <c r="F19" i="122"/>
  <c r="H19" i="122" s="1"/>
  <c r="AA18" i="122"/>
  <c r="Z18" i="122"/>
  <c r="Y18" i="122"/>
  <c r="F18" i="122"/>
  <c r="H18" i="122" s="1"/>
  <c r="AA17" i="122"/>
  <c r="Z17" i="122"/>
  <c r="Y17" i="122"/>
  <c r="F17" i="122"/>
  <c r="H17" i="122" s="1"/>
  <c r="AA16" i="122"/>
  <c r="Z16" i="122"/>
  <c r="Y16" i="122"/>
  <c r="F16" i="122"/>
  <c r="H16" i="122" s="1"/>
  <c r="AA15" i="122"/>
  <c r="Z15" i="122"/>
  <c r="Y15" i="122"/>
  <c r="F15" i="122"/>
  <c r="H15" i="122" s="1"/>
  <c r="AA14" i="122"/>
  <c r="Z14" i="122"/>
  <c r="Y14" i="122"/>
  <c r="F14" i="122"/>
  <c r="H14" i="122" s="1"/>
  <c r="AA13" i="122"/>
  <c r="Z13" i="122"/>
  <c r="Y13" i="122"/>
  <c r="F13" i="122"/>
  <c r="H13" i="122" s="1"/>
  <c r="AA12" i="122"/>
  <c r="Z12" i="122"/>
  <c r="Y12" i="122"/>
  <c r="F12" i="122"/>
  <c r="H12" i="122" s="1"/>
  <c r="AA11" i="122"/>
  <c r="Z11" i="122"/>
  <c r="Y11" i="122"/>
  <c r="F11" i="122"/>
  <c r="H11" i="122" s="1"/>
  <c r="AA10" i="122"/>
  <c r="Z10" i="122"/>
  <c r="Y10" i="122"/>
  <c r="F10" i="122"/>
  <c r="H10" i="122" s="1"/>
  <c r="AA9" i="122"/>
  <c r="Z9" i="122"/>
  <c r="Y9" i="122"/>
  <c r="F9" i="122"/>
  <c r="H9" i="122" s="1"/>
  <c r="AS61" i="32" l="1"/>
  <c r="AR61" i="32"/>
  <c r="AS60" i="32" l="1"/>
  <c r="AR60" i="32"/>
  <c r="AS315" i="32" l="1"/>
  <c r="AR315" i="32"/>
  <c r="AS314" i="32"/>
  <c r="AR314" i="32"/>
  <c r="AS313" i="32"/>
  <c r="AR313" i="32"/>
  <c r="AS312" i="32"/>
  <c r="AR312" i="32"/>
  <c r="AS311" i="32"/>
  <c r="AR311" i="32"/>
  <c r="AS310" i="32"/>
  <c r="AR310" i="32"/>
  <c r="AS309" i="32"/>
  <c r="AR309" i="32"/>
  <c r="AS308" i="32"/>
  <c r="AR308" i="32"/>
  <c r="AS307" i="32"/>
  <c r="AR307" i="32"/>
  <c r="AS306" i="32"/>
  <c r="AR306" i="32"/>
  <c r="AS305" i="32"/>
  <c r="AR305" i="32"/>
  <c r="AS304" i="32"/>
  <c r="AR304" i="32"/>
  <c r="AS303" i="32"/>
  <c r="AR303" i="32"/>
  <c r="AS302" i="32"/>
  <c r="AR302" i="32"/>
  <c r="AS301" i="32"/>
  <c r="AR301" i="32"/>
  <c r="AS300" i="32"/>
  <c r="AR300" i="32"/>
  <c r="AS299" i="32"/>
  <c r="AR299" i="32"/>
  <c r="AS298" i="32"/>
  <c r="AR298" i="32"/>
  <c r="AS297" i="32"/>
  <c r="AR297" i="32"/>
  <c r="AS296" i="32"/>
  <c r="AR296" i="32"/>
  <c r="AS295" i="32"/>
  <c r="AR295" i="32"/>
  <c r="AS294" i="32"/>
  <c r="AR294" i="32"/>
  <c r="AS293" i="32"/>
  <c r="AR293" i="32"/>
  <c r="AS292" i="32"/>
  <c r="AR292" i="32"/>
  <c r="AS291" i="32"/>
  <c r="AR291" i="32"/>
  <c r="AS290" i="32"/>
  <c r="AR290" i="32"/>
  <c r="AS289" i="32"/>
  <c r="AR289" i="32"/>
  <c r="AS288" i="32"/>
  <c r="AR288" i="32"/>
  <c r="AS287" i="32"/>
  <c r="AR287" i="32"/>
  <c r="AS286" i="32"/>
  <c r="AR286" i="32"/>
  <c r="AS285" i="32"/>
  <c r="AR285" i="32"/>
  <c r="AS284" i="32"/>
  <c r="AR284" i="32"/>
  <c r="AS283" i="32"/>
  <c r="AR283" i="32"/>
  <c r="AS282" i="32"/>
  <c r="AR282" i="32"/>
  <c r="AS281" i="32"/>
  <c r="AR281" i="32"/>
  <c r="AS280" i="32"/>
  <c r="AR280" i="32"/>
  <c r="AS279" i="32"/>
  <c r="AR279" i="32"/>
  <c r="AS278" i="32"/>
  <c r="AR278" i="32"/>
  <c r="AS277" i="32"/>
  <c r="AR277" i="32"/>
  <c r="AS276" i="32"/>
  <c r="AR276" i="32"/>
  <c r="AS275" i="32"/>
  <c r="AR275" i="32"/>
  <c r="AS274" i="32"/>
  <c r="AR274" i="32"/>
  <c r="AS273" i="32"/>
  <c r="AR273" i="32"/>
  <c r="AS272" i="32"/>
  <c r="AR272" i="32"/>
  <c r="AS271" i="32"/>
  <c r="AR271" i="32"/>
  <c r="AS270" i="32"/>
  <c r="AR270" i="32"/>
  <c r="AS269" i="32"/>
  <c r="AR269" i="32"/>
  <c r="AS268" i="32"/>
  <c r="AR268" i="32"/>
  <c r="AS267" i="32"/>
  <c r="AR267" i="32"/>
  <c r="AS266" i="32"/>
  <c r="AR266" i="32"/>
  <c r="AS265" i="32"/>
  <c r="AR265" i="32"/>
  <c r="AS264" i="32"/>
  <c r="AR264" i="32"/>
  <c r="AS263" i="32"/>
  <c r="AR263" i="32"/>
  <c r="AS262" i="32"/>
  <c r="AR262" i="32"/>
  <c r="AS261" i="32"/>
  <c r="AR261" i="32"/>
  <c r="AS260" i="32"/>
  <c r="AR260" i="32"/>
  <c r="AS259" i="32"/>
  <c r="AR259" i="32"/>
  <c r="AS258" i="32"/>
  <c r="AR258" i="32"/>
  <c r="AS257" i="32"/>
  <c r="AR257" i="32"/>
  <c r="AS256" i="32"/>
  <c r="AR256" i="32"/>
  <c r="AS255" i="32"/>
  <c r="AR255" i="32"/>
  <c r="AS254" i="32"/>
  <c r="AR254" i="32"/>
  <c r="AS253" i="32"/>
  <c r="AR253" i="32"/>
  <c r="AS252" i="32"/>
  <c r="AR252" i="32"/>
  <c r="AS251" i="32"/>
  <c r="AR251" i="32"/>
  <c r="AS250" i="32"/>
  <c r="AR250" i="32"/>
  <c r="AS249" i="32"/>
  <c r="AR249" i="32"/>
  <c r="AS248" i="32"/>
  <c r="AR248" i="32"/>
  <c r="AS247" i="32"/>
  <c r="AR247" i="32"/>
  <c r="AS246" i="32"/>
  <c r="AR246" i="32"/>
  <c r="AS245" i="32"/>
  <c r="AR245" i="32"/>
  <c r="AS244" i="32"/>
  <c r="AR244" i="32"/>
  <c r="AS243" i="32"/>
  <c r="AR243" i="32"/>
  <c r="AS242" i="32"/>
  <c r="AR242" i="32"/>
  <c r="AS241" i="32"/>
  <c r="AR241" i="32"/>
  <c r="AS240" i="32"/>
  <c r="AR240" i="32"/>
  <c r="AS239" i="32"/>
  <c r="AR239" i="32"/>
  <c r="AS238" i="32"/>
  <c r="AR238" i="32"/>
  <c r="AS237" i="32"/>
  <c r="AR237" i="32"/>
  <c r="AS236" i="32"/>
  <c r="AR236" i="32"/>
  <c r="AS235" i="32"/>
  <c r="AR235" i="32"/>
  <c r="AS234" i="32"/>
  <c r="AR234" i="32"/>
  <c r="AS233" i="32"/>
  <c r="AR233" i="32"/>
  <c r="AS232" i="32"/>
  <c r="AR232" i="32"/>
  <c r="AS231" i="32"/>
  <c r="AR231" i="32"/>
  <c r="AS230" i="32"/>
  <c r="AR230" i="32"/>
  <c r="AS229" i="32"/>
  <c r="AR229" i="32"/>
  <c r="AS228" i="32"/>
  <c r="AR228" i="32"/>
  <c r="AS227" i="32"/>
  <c r="AR227" i="32"/>
  <c r="AS226" i="32"/>
  <c r="AR226" i="32"/>
  <c r="AS225" i="32"/>
  <c r="AR225" i="32"/>
  <c r="AS224" i="32"/>
  <c r="AR224" i="32"/>
  <c r="AS223" i="32"/>
  <c r="AR223" i="32"/>
  <c r="AS222" i="32"/>
  <c r="AR222" i="32"/>
  <c r="AS221" i="32"/>
  <c r="AR221" i="32"/>
  <c r="AS220" i="32"/>
  <c r="AR220" i="32"/>
  <c r="AS219" i="32"/>
  <c r="AR219" i="32"/>
  <c r="AS218" i="32"/>
  <c r="AR218" i="32"/>
  <c r="AS217" i="32"/>
  <c r="AR217" i="32"/>
  <c r="AS216" i="32"/>
  <c r="AR216" i="32"/>
  <c r="AS215" i="32"/>
  <c r="AR215" i="32"/>
  <c r="AS214" i="32"/>
  <c r="AR214" i="32"/>
  <c r="AS213" i="32"/>
  <c r="AR213" i="32"/>
  <c r="AS212" i="32"/>
  <c r="AR212" i="32"/>
  <c r="AS211" i="32"/>
  <c r="AR211" i="32"/>
  <c r="AS210" i="32"/>
  <c r="AR210" i="32"/>
  <c r="AS209" i="32"/>
  <c r="AR209" i="32"/>
  <c r="AS208" i="32"/>
  <c r="AR208" i="32"/>
  <c r="AS207" i="32"/>
  <c r="AR207" i="32"/>
  <c r="AS206" i="32"/>
  <c r="AR206" i="32"/>
  <c r="AS205" i="32"/>
  <c r="AR205" i="32"/>
  <c r="AS204" i="32"/>
  <c r="AR204" i="32"/>
  <c r="AS203" i="32"/>
  <c r="AR203" i="32"/>
  <c r="AS202" i="32"/>
  <c r="AR202" i="32"/>
  <c r="AS201" i="32"/>
  <c r="AR201" i="32"/>
  <c r="AS200" i="32"/>
  <c r="AR200" i="32"/>
  <c r="AS199" i="32"/>
  <c r="AR199" i="32"/>
  <c r="AS198" i="32"/>
  <c r="AR198" i="32"/>
  <c r="AS197" i="32"/>
  <c r="AR197" i="32"/>
  <c r="AS196" i="32"/>
  <c r="AR196" i="32"/>
  <c r="AS195" i="32"/>
  <c r="AR195" i="32"/>
  <c r="AS194" i="32"/>
  <c r="AR194" i="32"/>
  <c r="AS193" i="32"/>
  <c r="AR193" i="32"/>
  <c r="AS192" i="32"/>
  <c r="AR192" i="32"/>
  <c r="AS191" i="32"/>
  <c r="AR191" i="32"/>
  <c r="AS190" i="32"/>
  <c r="AR190" i="32"/>
  <c r="AS189" i="32"/>
  <c r="AR189" i="32"/>
  <c r="AS188" i="32"/>
  <c r="AR188" i="32"/>
  <c r="AS187" i="32"/>
  <c r="AR187" i="32"/>
  <c r="AS186" i="32"/>
  <c r="AR186" i="32"/>
  <c r="AS185" i="32"/>
  <c r="AR185" i="32"/>
  <c r="AS184" i="32"/>
  <c r="AR184" i="32"/>
  <c r="AS183" i="32"/>
  <c r="AR183" i="32"/>
  <c r="AS182" i="32"/>
  <c r="AR182" i="32"/>
  <c r="AS181" i="32"/>
  <c r="AR181" i="32"/>
  <c r="AS180" i="32"/>
  <c r="AR180" i="32"/>
  <c r="AS179" i="32"/>
  <c r="AR179" i="32"/>
  <c r="AS178" i="32"/>
  <c r="AR178" i="32"/>
  <c r="AS177" i="32"/>
  <c r="AR177" i="32"/>
  <c r="AS176" i="32"/>
  <c r="AR176" i="32"/>
  <c r="AS175" i="32"/>
  <c r="AR175" i="32"/>
  <c r="AS174" i="32"/>
  <c r="AR174" i="32"/>
  <c r="AS173" i="32"/>
  <c r="AR173" i="32"/>
  <c r="AS172" i="32"/>
  <c r="AR172" i="32"/>
  <c r="AS171" i="32"/>
  <c r="AR171" i="32"/>
  <c r="AS170" i="32"/>
  <c r="AR170" i="32"/>
  <c r="AS169" i="32"/>
  <c r="AR169" i="32"/>
  <c r="AS168" i="32"/>
  <c r="AR168" i="32"/>
  <c r="AS167" i="32"/>
  <c r="AR167" i="32"/>
  <c r="AS166" i="32"/>
  <c r="AR166" i="32"/>
  <c r="AS165" i="32"/>
  <c r="AR165" i="32"/>
  <c r="AS164" i="32"/>
  <c r="AR164" i="32"/>
  <c r="AS163" i="32"/>
  <c r="AR163" i="32"/>
  <c r="AS162" i="32"/>
  <c r="AR162" i="32"/>
  <c r="AS161" i="32"/>
  <c r="AR161" i="32"/>
  <c r="AS160" i="32"/>
  <c r="AR160" i="32"/>
  <c r="AS159" i="32"/>
  <c r="AR159" i="32"/>
  <c r="AS158" i="32"/>
  <c r="AR158" i="32"/>
  <c r="AS157" i="32"/>
  <c r="AR157" i="32"/>
  <c r="AS156" i="32"/>
  <c r="AR156" i="32"/>
  <c r="AS155" i="32"/>
  <c r="AR155" i="32"/>
  <c r="AS154" i="32"/>
  <c r="AR154" i="32"/>
  <c r="AS153" i="32"/>
  <c r="AR153" i="32"/>
  <c r="AS152" i="32"/>
  <c r="AR152" i="32"/>
  <c r="AS151" i="32"/>
  <c r="AR151" i="32"/>
  <c r="AS150" i="32"/>
  <c r="AR150" i="32"/>
  <c r="AS149" i="32"/>
  <c r="AR149" i="32"/>
  <c r="AS148" i="32"/>
  <c r="AR148" i="32"/>
  <c r="AS147" i="32"/>
  <c r="AR147" i="32"/>
  <c r="AS146" i="32"/>
  <c r="AR146" i="32"/>
  <c r="AS145" i="32"/>
  <c r="AR145" i="32"/>
  <c r="AS144" i="32"/>
  <c r="AR144" i="32"/>
  <c r="AS143" i="32"/>
  <c r="AR143" i="32"/>
  <c r="AS142" i="32"/>
  <c r="AR142" i="32"/>
  <c r="AS141" i="32"/>
  <c r="AR141" i="32"/>
  <c r="AS140" i="32"/>
  <c r="AR140" i="32"/>
  <c r="AS139" i="32"/>
  <c r="AR139" i="32"/>
  <c r="AS138" i="32"/>
  <c r="AR138" i="32"/>
  <c r="AS137" i="32"/>
  <c r="AR137" i="32"/>
  <c r="AS136" i="32"/>
  <c r="AR136" i="32"/>
  <c r="AS135" i="32"/>
  <c r="AR135" i="32"/>
  <c r="AS134" i="32"/>
  <c r="AR134" i="32"/>
  <c r="AS133" i="32"/>
  <c r="AR133" i="32"/>
  <c r="AS132" i="32"/>
  <c r="AR132" i="32"/>
  <c r="AS131" i="32"/>
  <c r="AR131" i="32"/>
  <c r="AS130" i="32"/>
  <c r="AR130" i="32"/>
  <c r="AS129" i="32"/>
  <c r="AR129" i="32"/>
  <c r="AS128" i="32"/>
  <c r="AR128" i="32"/>
  <c r="AS127" i="32"/>
  <c r="AR127" i="32"/>
  <c r="AS126" i="32"/>
  <c r="AR126" i="32"/>
  <c r="AS125" i="32"/>
  <c r="AR125" i="32"/>
  <c r="AS124" i="32"/>
  <c r="AR124" i="32"/>
  <c r="AS123" i="32"/>
  <c r="AR123" i="32"/>
  <c r="AS122" i="32"/>
  <c r="AR122" i="32"/>
  <c r="AS121" i="32"/>
  <c r="AR121" i="32"/>
  <c r="AS120" i="32"/>
  <c r="AR120" i="32"/>
  <c r="AS119" i="32"/>
  <c r="AR119" i="32"/>
  <c r="AS118" i="32"/>
  <c r="AR118" i="32"/>
  <c r="AS117" i="32"/>
  <c r="AR117" i="32"/>
  <c r="AS116" i="32"/>
  <c r="AR116" i="32"/>
  <c r="AS115" i="32"/>
  <c r="AR115" i="32"/>
  <c r="AS114" i="32"/>
  <c r="AR114" i="32"/>
  <c r="AS113" i="32"/>
  <c r="AR113" i="32"/>
  <c r="AS112" i="32"/>
  <c r="AR112" i="32"/>
  <c r="AS111" i="32"/>
  <c r="AR111" i="32"/>
  <c r="AS110" i="32"/>
  <c r="AR110" i="32"/>
  <c r="AS109" i="32"/>
  <c r="AR109" i="32"/>
  <c r="AS108" i="32"/>
  <c r="AR108" i="32"/>
  <c r="AS107" i="32"/>
  <c r="AR107" i="32"/>
  <c r="AS106" i="32"/>
  <c r="AR106" i="32"/>
  <c r="AS105" i="32"/>
  <c r="AR105" i="32"/>
  <c r="AS104" i="32"/>
  <c r="AR104" i="32"/>
  <c r="AS103" i="32"/>
  <c r="AR103" i="32"/>
  <c r="AS102" i="32"/>
  <c r="AR102" i="32"/>
  <c r="AS101" i="32"/>
  <c r="AR101" i="32"/>
  <c r="AS100" i="32"/>
  <c r="AR100" i="32"/>
  <c r="AS99" i="32"/>
  <c r="AR99" i="32"/>
  <c r="AS98" i="32"/>
  <c r="AR98" i="32"/>
  <c r="AS97" i="32"/>
  <c r="AR97" i="32"/>
  <c r="AS96" i="32"/>
  <c r="AR96" i="32"/>
  <c r="AS95" i="32"/>
  <c r="AR95" i="32"/>
  <c r="AS94" i="32"/>
  <c r="AR94" i="32"/>
  <c r="AS93" i="32"/>
  <c r="AR93" i="32"/>
  <c r="AS92" i="32"/>
  <c r="AR92" i="32"/>
  <c r="AS91" i="32"/>
  <c r="AR91" i="32"/>
  <c r="AS90" i="32"/>
  <c r="AR90" i="32"/>
  <c r="AS89" i="32"/>
  <c r="AR89" i="32"/>
  <c r="AS88" i="32"/>
  <c r="AR88" i="32"/>
  <c r="AS87" i="32"/>
  <c r="AR87" i="32"/>
  <c r="AS86" i="32"/>
  <c r="AR86" i="32"/>
  <c r="AS85" i="32"/>
  <c r="AR85" i="32"/>
  <c r="AS84" i="32"/>
  <c r="AR84" i="32"/>
  <c r="AS83" i="32"/>
  <c r="AR83" i="32"/>
  <c r="AS82" i="32"/>
  <c r="AR82" i="32"/>
  <c r="AS81" i="32"/>
  <c r="AR81" i="32"/>
  <c r="AS80" i="32"/>
  <c r="AR80" i="32"/>
  <c r="AS79" i="32"/>
  <c r="AR79" i="32"/>
  <c r="AS78" i="32"/>
  <c r="AR78" i="32"/>
  <c r="AS77" i="32"/>
  <c r="AR77" i="32"/>
  <c r="AS76" i="32"/>
  <c r="AR76" i="32"/>
  <c r="AS75" i="32"/>
  <c r="AR75" i="32"/>
  <c r="AS74" i="32"/>
  <c r="AR74" i="32"/>
  <c r="AS73" i="32"/>
  <c r="AR73" i="32"/>
  <c r="AS72" i="32"/>
  <c r="AR72" i="32"/>
  <c r="AS71" i="32"/>
  <c r="AR71" i="32"/>
  <c r="AS70" i="32"/>
  <c r="AR70" i="32"/>
  <c r="AS69" i="32"/>
  <c r="AR69" i="32"/>
  <c r="AS68" i="32"/>
  <c r="AR68" i="32"/>
  <c r="AS67" i="32"/>
  <c r="AR67" i="32"/>
  <c r="AS66" i="32"/>
  <c r="AR66" i="32"/>
  <c r="AS65" i="32"/>
  <c r="AR65" i="32"/>
  <c r="AS64" i="32"/>
  <c r="AR64" i="32"/>
  <c r="AS63" i="32"/>
  <c r="AR63" i="32"/>
  <c r="AS62" i="32"/>
  <c r="AR62" i="32"/>
  <c r="AS59" i="32"/>
  <c r="AR59" i="32"/>
  <c r="AS58" i="32"/>
  <c r="AR58" i="32"/>
  <c r="AS57" i="32"/>
  <c r="AR57" i="32"/>
  <c r="AS56" i="32"/>
  <c r="AR56" i="32"/>
  <c r="AS55" i="32"/>
  <c r="AR55" i="32"/>
  <c r="AS54" i="32"/>
  <c r="AR54" i="32"/>
  <c r="AS53" i="32"/>
  <c r="AR53" i="32"/>
  <c r="AS52" i="32"/>
  <c r="AR52" i="32"/>
  <c r="AS51" i="32"/>
  <c r="AR51" i="32"/>
  <c r="AS50" i="32"/>
  <c r="AR50" i="32"/>
  <c r="AS49" i="32"/>
  <c r="AR49" i="32"/>
  <c r="AS48" i="32"/>
  <c r="AR48" i="32"/>
  <c r="AS47" i="32"/>
  <c r="AR47" i="32"/>
  <c r="AS46" i="32"/>
  <c r="AR46" i="32"/>
  <c r="AS45" i="32"/>
  <c r="AR45" i="32"/>
  <c r="AS44" i="32"/>
  <c r="AR44" i="32"/>
  <c r="AS43" i="32"/>
  <c r="AR43" i="32"/>
  <c r="AS42" i="32"/>
  <c r="AR42" i="32"/>
  <c r="AS41" i="32"/>
  <c r="AR41" i="32"/>
  <c r="AS40" i="32"/>
  <c r="AR40" i="32"/>
  <c r="AS39" i="32"/>
  <c r="AR39" i="32"/>
  <c r="AS38" i="32"/>
  <c r="AR38" i="32"/>
  <c r="AS37" i="32"/>
  <c r="AR37" i="32"/>
  <c r="AS36" i="32"/>
  <c r="AR36" i="32"/>
  <c r="AS35" i="32"/>
  <c r="AR35" i="32"/>
  <c r="AS34" i="32"/>
  <c r="AR34" i="32"/>
  <c r="AS33" i="32"/>
  <c r="AR33" i="32"/>
  <c r="AS32" i="32"/>
  <c r="AR32" i="32"/>
  <c r="AS31" i="32"/>
  <c r="AR31" i="32"/>
  <c r="AS30" i="32"/>
  <c r="AR30" i="32"/>
  <c r="AS29" i="32"/>
  <c r="AR29" i="32"/>
  <c r="AS28" i="32"/>
  <c r="AR28" i="32"/>
  <c r="AS27" i="32"/>
  <c r="AR27" i="32"/>
  <c r="AS26" i="32"/>
  <c r="AR26" i="32"/>
  <c r="AS25" i="32"/>
  <c r="AR25" i="32"/>
  <c r="AS24" i="32"/>
  <c r="AR24" i="32"/>
  <c r="AS23" i="32"/>
  <c r="AR23" i="32"/>
  <c r="AS22" i="32"/>
  <c r="AR22" i="32"/>
  <c r="AS21" i="32"/>
  <c r="AR21" i="32"/>
  <c r="AS20" i="32"/>
  <c r="AR20" i="32"/>
  <c r="AS19" i="32"/>
  <c r="AR19" i="32"/>
  <c r="AS18" i="32"/>
  <c r="AR18" i="32"/>
  <c r="AS17" i="32"/>
  <c r="AR17" i="32"/>
  <c r="AS16" i="32"/>
  <c r="AR16" i="32"/>
  <c r="AS15" i="32"/>
  <c r="AR15" i="32"/>
  <c r="AS14" i="32"/>
  <c r="AR14" i="32"/>
  <c r="AS13" i="32"/>
  <c r="AR13" i="32"/>
  <c r="AS12" i="32"/>
  <c r="AR12" i="32"/>
  <c r="AS11" i="32"/>
  <c r="AR11" i="32"/>
  <c r="AS10" i="32"/>
  <c r="AR10" i="32"/>
  <c r="AS9" i="32"/>
  <c r="AR9" i="32"/>
  <c r="AS8" i="32"/>
  <c r="AR8" i="32"/>
  <c r="AS7" i="32"/>
  <c r="AR7" i="32"/>
  <c r="AS6" i="32"/>
  <c r="AR6" i="32"/>
  <c r="AS5" i="32"/>
  <c r="AR5" i="32"/>
  <c r="BG5" i="36" l="1"/>
  <c r="BG318" i="36"/>
  <c r="AR318" i="36"/>
  <c r="AC318" i="36"/>
  <c r="N318" i="36"/>
  <c r="BG317" i="36"/>
  <c r="AR317" i="36"/>
  <c r="AC317" i="36"/>
  <c r="N317" i="36"/>
  <c r="BG316" i="36"/>
  <c r="AR316" i="36"/>
  <c r="AC316" i="36"/>
  <c r="N316" i="36"/>
  <c r="BG315" i="36"/>
  <c r="AR315" i="36"/>
  <c r="AC315" i="36"/>
  <c r="N315" i="36"/>
  <c r="BG314" i="36"/>
  <c r="AR314" i="36"/>
  <c r="AC314" i="36"/>
  <c r="N314" i="36"/>
  <c r="BG313" i="36"/>
  <c r="AR313" i="36"/>
  <c r="AC313" i="36"/>
  <c r="N313" i="36"/>
  <c r="BG312" i="36"/>
  <c r="AR312" i="36"/>
  <c r="AC312" i="36"/>
  <c r="N312" i="36"/>
  <c r="BG311" i="36"/>
  <c r="AR311" i="36"/>
  <c r="AC311" i="36"/>
  <c r="N311" i="36"/>
  <c r="BG310" i="36"/>
  <c r="AR310" i="36"/>
  <c r="AC310" i="36"/>
  <c r="N310" i="36"/>
  <c r="BG309" i="36"/>
  <c r="AR309" i="36"/>
  <c r="AC309" i="36"/>
  <c r="N309" i="36"/>
  <c r="BG308" i="36"/>
  <c r="AR308" i="36"/>
  <c r="AC308" i="36"/>
  <c r="N308" i="36"/>
  <c r="BG307" i="36"/>
  <c r="AR307" i="36"/>
  <c r="AC307" i="36"/>
  <c r="N307" i="36"/>
  <c r="BG306" i="36"/>
  <c r="AR306" i="36"/>
  <c r="AC306" i="36"/>
  <c r="N306" i="36"/>
  <c r="BG305" i="36"/>
  <c r="AR305" i="36"/>
  <c r="AC305" i="36"/>
  <c r="N305" i="36"/>
  <c r="BG304" i="36"/>
  <c r="AR304" i="36"/>
  <c r="AC304" i="36"/>
  <c r="N304" i="36"/>
  <c r="BG303" i="36"/>
  <c r="AR303" i="36"/>
  <c r="AC303" i="36"/>
  <c r="N303" i="36"/>
  <c r="BG302" i="36"/>
  <c r="AR302" i="36"/>
  <c r="AC302" i="36"/>
  <c r="N302" i="36"/>
  <c r="BG301" i="36"/>
  <c r="AR301" i="36"/>
  <c r="AC301" i="36"/>
  <c r="N301" i="36"/>
  <c r="BG300" i="36"/>
  <c r="AR300" i="36"/>
  <c r="AC300" i="36"/>
  <c r="N300" i="36"/>
  <c r="BG299" i="36"/>
  <c r="AR299" i="36"/>
  <c r="AC299" i="36"/>
  <c r="N299" i="36"/>
  <c r="BG298" i="36"/>
  <c r="AR298" i="36"/>
  <c r="AC298" i="36"/>
  <c r="N298" i="36"/>
  <c r="BG297" i="36"/>
  <c r="AR297" i="36"/>
  <c r="AC297" i="36"/>
  <c r="N297" i="36"/>
  <c r="BG296" i="36"/>
  <c r="AR296" i="36"/>
  <c r="AC296" i="36"/>
  <c r="N296" i="36"/>
  <c r="BG295" i="36"/>
  <c r="AR295" i="36"/>
  <c r="AC295" i="36"/>
  <c r="N295" i="36"/>
  <c r="BG294" i="36"/>
  <c r="AR294" i="36"/>
  <c r="AC294" i="36"/>
  <c r="N294" i="36"/>
  <c r="BG293" i="36"/>
  <c r="AR293" i="36"/>
  <c r="AC293" i="36"/>
  <c r="N293" i="36"/>
  <c r="BG292" i="36"/>
  <c r="AR292" i="36"/>
  <c r="AC292" i="36"/>
  <c r="N292" i="36"/>
  <c r="BG291" i="36"/>
  <c r="AR291" i="36"/>
  <c r="AC291" i="36"/>
  <c r="N291" i="36"/>
  <c r="BG290" i="36"/>
  <c r="AR290" i="36"/>
  <c r="AC290" i="36"/>
  <c r="N290" i="36"/>
  <c r="BG289" i="36"/>
  <c r="AR289" i="36"/>
  <c r="AC289" i="36"/>
  <c r="N289" i="36"/>
  <c r="BG288" i="36"/>
  <c r="AR288" i="36"/>
  <c r="AC288" i="36"/>
  <c r="N288" i="36"/>
  <c r="BG287" i="36"/>
  <c r="AR287" i="36"/>
  <c r="AC287" i="36"/>
  <c r="N287" i="36"/>
  <c r="BG286" i="36"/>
  <c r="AR286" i="36"/>
  <c r="AC286" i="36"/>
  <c r="N286" i="36"/>
  <c r="BG285" i="36"/>
  <c r="AR285" i="36"/>
  <c r="AC285" i="36"/>
  <c r="N285" i="36"/>
  <c r="BG284" i="36"/>
  <c r="AR284" i="36"/>
  <c r="AC284" i="36"/>
  <c r="N284" i="36"/>
  <c r="BG283" i="36"/>
  <c r="AR283" i="36"/>
  <c r="AC283" i="36"/>
  <c r="N283" i="36"/>
  <c r="BG282" i="36"/>
  <c r="AR282" i="36"/>
  <c r="AC282" i="36"/>
  <c r="N282" i="36"/>
  <c r="BG281" i="36"/>
  <c r="AR281" i="36"/>
  <c r="AC281" i="36"/>
  <c r="N281" i="36"/>
  <c r="BG280" i="36"/>
  <c r="AR280" i="36"/>
  <c r="AC280" i="36"/>
  <c r="N280" i="36"/>
  <c r="BG279" i="36"/>
  <c r="AR279" i="36"/>
  <c r="AC279" i="36"/>
  <c r="N279" i="36"/>
  <c r="BG278" i="36"/>
  <c r="AR278" i="36"/>
  <c r="AC278" i="36"/>
  <c r="N278" i="36"/>
  <c r="BG277" i="36"/>
  <c r="AR277" i="36"/>
  <c r="AC277" i="36"/>
  <c r="N277" i="36"/>
  <c r="BG276" i="36"/>
  <c r="AR276" i="36"/>
  <c r="AC276" i="36"/>
  <c r="N276" i="36"/>
  <c r="BG275" i="36"/>
  <c r="AR275" i="36"/>
  <c r="AC275" i="36"/>
  <c r="N275" i="36"/>
  <c r="BG274" i="36"/>
  <c r="AR274" i="36"/>
  <c r="AC274" i="36"/>
  <c r="N274" i="36"/>
  <c r="BG273" i="36"/>
  <c r="AR273" i="36"/>
  <c r="AC273" i="36"/>
  <c r="N273" i="36"/>
  <c r="BG272" i="36"/>
  <c r="AR272" i="36"/>
  <c r="AC272" i="36"/>
  <c r="N272" i="36"/>
  <c r="BG271" i="36"/>
  <c r="AR271" i="36"/>
  <c r="AC271" i="36"/>
  <c r="N271" i="36"/>
  <c r="BG270" i="36"/>
  <c r="AR270" i="36"/>
  <c r="AC270" i="36"/>
  <c r="N270" i="36"/>
  <c r="BG269" i="36"/>
  <c r="AR269" i="36"/>
  <c r="AC269" i="36"/>
  <c r="N269" i="36"/>
  <c r="BG268" i="36"/>
  <c r="AR268" i="36"/>
  <c r="AC268" i="36"/>
  <c r="N268" i="36"/>
  <c r="BG267" i="36"/>
  <c r="AR267" i="36"/>
  <c r="AC267" i="36"/>
  <c r="N267" i="36"/>
  <c r="BG266" i="36"/>
  <c r="AR266" i="36"/>
  <c r="AC266" i="36"/>
  <c r="N266" i="36"/>
  <c r="BG265" i="36"/>
  <c r="AR265" i="36"/>
  <c r="AC265" i="36"/>
  <c r="N265" i="36"/>
  <c r="BG264" i="36"/>
  <c r="AR264" i="36"/>
  <c r="AC264" i="36"/>
  <c r="N264" i="36"/>
  <c r="BG263" i="36"/>
  <c r="AR263" i="36"/>
  <c r="AC263" i="36"/>
  <c r="N263" i="36"/>
  <c r="BG262" i="36"/>
  <c r="AR262" i="36"/>
  <c r="AC262" i="36"/>
  <c r="N262" i="36"/>
  <c r="BG261" i="36"/>
  <c r="AR261" i="36"/>
  <c r="AC261" i="36"/>
  <c r="N261" i="36"/>
  <c r="BG260" i="36"/>
  <c r="AR260" i="36"/>
  <c r="AC260" i="36"/>
  <c r="N260" i="36"/>
  <c r="BG259" i="36"/>
  <c r="AR259" i="36"/>
  <c r="AC259" i="36"/>
  <c r="N259" i="36"/>
  <c r="BG258" i="36"/>
  <c r="AR258" i="36"/>
  <c r="AC258" i="36"/>
  <c r="N258" i="36"/>
  <c r="BG257" i="36"/>
  <c r="AR257" i="36"/>
  <c r="AC257" i="36"/>
  <c r="N257" i="36"/>
  <c r="BG256" i="36"/>
  <c r="AR256" i="36"/>
  <c r="AC256" i="36"/>
  <c r="N256" i="36"/>
  <c r="BG255" i="36"/>
  <c r="AR255" i="36"/>
  <c r="AC255" i="36"/>
  <c r="N255" i="36"/>
  <c r="BG254" i="36"/>
  <c r="AR254" i="36"/>
  <c r="AC254" i="36"/>
  <c r="N254" i="36"/>
  <c r="BG253" i="36"/>
  <c r="AR253" i="36"/>
  <c r="AC253" i="36"/>
  <c r="N253" i="36"/>
  <c r="BG252" i="36"/>
  <c r="AR252" i="36"/>
  <c r="AC252" i="36"/>
  <c r="N252" i="36"/>
  <c r="BG251" i="36"/>
  <c r="AR251" i="36"/>
  <c r="AC251" i="36"/>
  <c r="N251" i="36"/>
  <c r="BG250" i="36"/>
  <c r="AR250" i="36"/>
  <c r="AC250" i="36"/>
  <c r="N250" i="36"/>
  <c r="BG249" i="36"/>
  <c r="AR249" i="36"/>
  <c r="AC249" i="36"/>
  <c r="N249" i="36"/>
  <c r="BG248" i="36"/>
  <c r="AR248" i="36"/>
  <c r="AC248" i="36"/>
  <c r="N248" i="36"/>
  <c r="BG247" i="36"/>
  <c r="AR247" i="36"/>
  <c r="AC247" i="36"/>
  <c r="N247" i="36"/>
  <c r="BG246" i="36"/>
  <c r="AR246" i="36"/>
  <c r="AC246" i="36"/>
  <c r="N246" i="36"/>
  <c r="BG245" i="36"/>
  <c r="AR245" i="36"/>
  <c r="AC245" i="36"/>
  <c r="N245" i="36"/>
  <c r="BG244" i="36"/>
  <c r="AR244" i="36"/>
  <c r="AC244" i="36"/>
  <c r="N244" i="36"/>
  <c r="BG243" i="36"/>
  <c r="AR243" i="36"/>
  <c r="AC243" i="36"/>
  <c r="N243" i="36"/>
  <c r="BG242" i="36"/>
  <c r="AR242" i="36"/>
  <c r="AC242" i="36"/>
  <c r="N242" i="36"/>
  <c r="BG241" i="36"/>
  <c r="AR241" i="36"/>
  <c r="AC241" i="36"/>
  <c r="N241" i="36"/>
  <c r="BG240" i="36"/>
  <c r="AR240" i="36"/>
  <c r="AC240" i="36"/>
  <c r="N240" i="36"/>
  <c r="BG239" i="36"/>
  <c r="AR239" i="36"/>
  <c r="AC239" i="36"/>
  <c r="N239" i="36"/>
  <c r="BG238" i="36"/>
  <c r="AR238" i="36"/>
  <c r="AC238" i="36"/>
  <c r="N238" i="36"/>
  <c r="BG237" i="36"/>
  <c r="AR237" i="36"/>
  <c r="AC237" i="36"/>
  <c r="N237" i="36"/>
  <c r="BG236" i="36"/>
  <c r="AR236" i="36"/>
  <c r="AC236" i="36"/>
  <c r="N236" i="36"/>
  <c r="BG235" i="36"/>
  <c r="AR235" i="36"/>
  <c r="AC235" i="36"/>
  <c r="N235" i="36"/>
  <c r="BG234" i="36"/>
  <c r="AR234" i="36"/>
  <c r="AC234" i="36"/>
  <c r="N234" i="36"/>
  <c r="BG233" i="36"/>
  <c r="AR233" i="36"/>
  <c r="AC233" i="36"/>
  <c r="N233" i="36"/>
  <c r="BG232" i="36"/>
  <c r="AR232" i="36"/>
  <c r="AC232" i="36"/>
  <c r="N232" i="36"/>
  <c r="BG231" i="36"/>
  <c r="AR231" i="36"/>
  <c r="AC231" i="36"/>
  <c r="N231" i="36"/>
  <c r="BG230" i="36"/>
  <c r="AR230" i="36"/>
  <c r="AC230" i="36"/>
  <c r="N230" i="36"/>
  <c r="BG229" i="36"/>
  <c r="AR229" i="36"/>
  <c r="AC229" i="36"/>
  <c r="N229" i="36"/>
  <c r="BG228" i="36"/>
  <c r="AR228" i="36"/>
  <c r="AC228" i="36"/>
  <c r="N228" i="36"/>
  <c r="BG227" i="36"/>
  <c r="AR227" i="36"/>
  <c r="AC227" i="36"/>
  <c r="N227" i="36"/>
  <c r="BG226" i="36"/>
  <c r="AR226" i="36"/>
  <c r="AC226" i="36"/>
  <c r="N226" i="36"/>
  <c r="BG225" i="36"/>
  <c r="AR225" i="36"/>
  <c r="AC225" i="36"/>
  <c r="N225" i="36"/>
  <c r="BG224" i="36"/>
  <c r="AR224" i="36"/>
  <c r="AC224" i="36"/>
  <c r="N224" i="36"/>
  <c r="BG223" i="36"/>
  <c r="AR223" i="36"/>
  <c r="AC223" i="36"/>
  <c r="N223" i="36"/>
  <c r="BG222" i="36"/>
  <c r="AR222" i="36"/>
  <c r="AC222" i="36"/>
  <c r="N222" i="36"/>
  <c r="BG221" i="36"/>
  <c r="AR221" i="36"/>
  <c r="AC221" i="36"/>
  <c r="N221" i="36"/>
  <c r="BG220" i="36"/>
  <c r="AR220" i="36"/>
  <c r="AC220" i="36"/>
  <c r="N220" i="36"/>
  <c r="BG219" i="36"/>
  <c r="AR219" i="36"/>
  <c r="AC219" i="36"/>
  <c r="N219" i="36"/>
  <c r="BG218" i="36"/>
  <c r="AR218" i="36"/>
  <c r="AC218" i="36"/>
  <c r="N218" i="36"/>
  <c r="BG217" i="36"/>
  <c r="AR217" i="36"/>
  <c r="AC217" i="36"/>
  <c r="N217" i="36"/>
  <c r="BG216" i="36"/>
  <c r="AR216" i="36"/>
  <c r="AC216" i="36"/>
  <c r="N216" i="36"/>
  <c r="BG215" i="36"/>
  <c r="AR215" i="36"/>
  <c r="AC215" i="36"/>
  <c r="N215" i="36"/>
  <c r="BG214" i="36"/>
  <c r="AR214" i="36"/>
  <c r="AC214" i="36"/>
  <c r="N214" i="36"/>
  <c r="BG213" i="36"/>
  <c r="AR213" i="36"/>
  <c r="AC213" i="36"/>
  <c r="N213" i="36"/>
  <c r="BG212" i="36"/>
  <c r="AR212" i="36"/>
  <c r="AC212" i="36"/>
  <c r="N212" i="36"/>
  <c r="BG211" i="36"/>
  <c r="AR211" i="36"/>
  <c r="AC211" i="36"/>
  <c r="N211" i="36"/>
  <c r="BG210" i="36"/>
  <c r="AR210" i="36"/>
  <c r="AC210" i="36"/>
  <c r="N210" i="36"/>
  <c r="BG209" i="36"/>
  <c r="AR209" i="36"/>
  <c r="AC209" i="36"/>
  <c r="N209" i="36"/>
  <c r="BG208" i="36"/>
  <c r="AR208" i="36"/>
  <c r="AC208" i="36"/>
  <c r="N208" i="36"/>
  <c r="BG207" i="36"/>
  <c r="AR207" i="36"/>
  <c r="AC207" i="36"/>
  <c r="N207" i="36"/>
  <c r="BG206" i="36"/>
  <c r="AR206" i="36"/>
  <c r="AC206" i="36"/>
  <c r="N206" i="36"/>
  <c r="BG205" i="36"/>
  <c r="AR205" i="36"/>
  <c r="AC205" i="36"/>
  <c r="N205" i="36"/>
  <c r="BG204" i="36"/>
  <c r="AR204" i="36"/>
  <c r="AC204" i="36"/>
  <c r="N204" i="36"/>
  <c r="BG203" i="36"/>
  <c r="AR203" i="36"/>
  <c r="AC203" i="36"/>
  <c r="N203" i="36"/>
  <c r="BG202" i="36"/>
  <c r="AR202" i="36"/>
  <c r="AC202" i="36"/>
  <c r="N202" i="36"/>
  <c r="BG201" i="36"/>
  <c r="AR201" i="36"/>
  <c r="AC201" i="36"/>
  <c r="N201" i="36"/>
  <c r="BG200" i="36"/>
  <c r="AR200" i="36"/>
  <c r="AC200" i="36"/>
  <c r="N200" i="36"/>
  <c r="BG199" i="36"/>
  <c r="AR199" i="36"/>
  <c r="AC199" i="36"/>
  <c r="N199" i="36"/>
  <c r="BG198" i="36"/>
  <c r="AR198" i="36"/>
  <c r="AC198" i="36"/>
  <c r="N198" i="36"/>
  <c r="BG197" i="36"/>
  <c r="AR197" i="36"/>
  <c r="AC197" i="36"/>
  <c r="N197" i="36"/>
  <c r="BG196" i="36"/>
  <c r="AR196" i="36"/>
  <c r="AC196" i="36"/>
  <c r="N196" i="36"/>
  <c r="BG195" i="36"/>
  <c r="AR195" i="36"/>
  <c r="AC195" i="36"/>
  <c r="N195" i="36"/>
  <c r="BG194" i="36"/>
  <c r="AR194" i="36"/>
  <c r="AC194" i="36"/>
  <c r="N194" i="36"/>
  <c r="BG193" i="36"/>
  <c r="AR193" i="36"/>
  <c r="AC193" i="36"/>
  <c r="N193" i="36"/>
  <c r="BG192" i="36"/>
  <c r="AR192" i="36"/>
  <c r="AC192" i="36"/>
  <c r="N192" i="36"/>
  <c r="BG191" i="36"/>
  <c r="AR191" i="36"/>
  <c r="AC191" i="36"/>
  <c r="N191" i="36"/>
  <c r="BG190" i="36"/>
  <c r="AR190" i="36"/>
  <c r="AC190" i="36"/>
  <c r="N190" i="36"/>
  <c r="BG189" i="36"/>
  <c r="AR189" i="36"/>
  <c r="AC189" i="36"/>
  <c r="N189" i="36"/>
  <c r="BG188" i="36"/>
  <c r="AR188" i="36"/>
  <c r="AC188" i="36"/>
  <c r="N188" i="36"/>
  <c r="BG187" i="36"/>
  <c r="AR187" i="36"/>
  <c r="AC187" i="36"/>
  <c r="N187" i="36"/>
  <c r="BG186" i="36"/>
  <c r="AR186" i="36"/>
  <c r="AC186" i="36"/>
  <c r="N186" i="36"/>
  <c r="BG185" i="36"/>
  <c r="AR185" i="36"/>
  <c r="AC185" i="36"/>
  <c r="N185" i="36"/>
  <c r="BG184" i="36"/>
  <c r="AR184" i="36"/>
  <c r="AC184" i="36"/>
  <c r="N184" i="36"/>
  <c r="BG183" i="36"/>
  <c r="AR183" i="36"/>
  <c r="AC183" i="36"/>
  <c r="N183" i="36"/>
  <c r="BG182" i="36"/>
  <c r="AR182" i="36"/>
  <c r="AC182" i="36"/>
  <c r="N182" i="36"/>
  <c r="BG181" i="36"/>
  <c r="AR181" i="36"/>
  <c r="AC181" i="36"/>
  <c r="N181" i="36"/>
  <c r="BG180" i="36"/>
  <c r="AR180" i="36"/>
  <c r="AC180" i="36"/>
  <c r="N180" i="36"/>
  <c r="BG179" i="36"/>
  <c r="AR179" i="36"/>
  <c r="AC179" i="36"/>
  <c r="N179" i="36"/>
  <c r="BG178" i="36"/>
  <c r="AR178" i="36"/>
  <c r="AC178" i="36"/>
  <c r="N178" i="36"/>
  <c r="BG177" i="36"/>
  <c r="AR177" i="36"/>
  <c r="AC177" i="36"/>
  <c r="N177" i="36"/>
  <c r="BG176" i="36"/>
  <c r="AR176" i="36"/>
  <c r="AC176" i="36"/>
  <c r="N176" i="36"/>
  <c r="BG175" i="36"/>
  <c r="AR175" i="36"/>
  <c r="AC175" i="36"/>
  <c r="N175" i="36"/>
  <c r="BG174" i="36"/>
  <c r="AR174" i="36"/>
  <c r="AC174" i="36"/>
  <c r="N174" i="36"/>
  <c r="BG173" i="36"/>
  <c r="AR173" i="36"/>
  <c r="AC173" i="36"/>
  <c r="N173" i="36"/>
  <c r="BG172" i="36"/>
  <c r="AR172" i="36"/>
  <c r="AC172" i="36"/>
  <c r="N172" i="36"/>
  <c r="BG171" i="36"/>
  <c r="AR171" i="36"/>
  <c r="AC171" i="36"/>
  <c r="N171" i="36"/>
  <c r="BG170" i="36"/>
  <c r="AR170" i="36"/>
  <c r="AC170" i="36"/>
  <c r="N170" i="36"/>
  <c r="BG169" i="36"/>
  <c r="AR169" i="36"/>
  <c r="AC169" i="36"/>
  <c r="N169" i="36"/>
  <c r="BG168" i="36"/>
  <c r="AR168" i="36"/>
  <c r="AC168" i="36"/>
  <c r="N168" i="36"/>
  <c r="BG167" i="36"/>
  <c r="AR167" i="36"/>
  <c r="AC167" i="36"/>
  <c r="N167" i="36"/>
  <c r="BG166" i="36"/>
  <c r="AR166" i="36"/>
  <c r="AC166" i="36"/>
  <c r="N166" i="36"/>
  <c r="BG165" i="36"/>
  <c r="AR165" i="36"/>
  <c r="AC165" i="36"/>
  <c r="N165" i="36"/>
  <c r="BG164" i="36"/>
  <c r="AR164" i="36"/>
  <c r="AC164" i="36"/>
  <c r="N164" i="36"/>
  <c r="BG163" i="36"/>
  <c r="AR163" i="36"/>
  <c r="AC163" i="36"/>
  <c r="N163" i="36"/>
  <c r="BG162" i="36"/>
  <c r="AR162" i="36"/>
  <c r="AC162" i="36"/>
  <c r="N162" i="36"/>
  <c r="BG161" i="36"/>
  <c r="AR161" i="36"/>
  <c r="AC161" i="36"/>
  <c r="N161" i="36"/>
  <c r="BG160" i="36"/>
  <c r="AR160" i="36"/>
  <c r="AC160" i="36"/>
  <c r="N160" i="36"/>
  <c r="BG159" i="36"/>
  <c r="AR159" i="36"/>
  <c r="AC159" i="36"/>
  <c r="N159" i="36"/>
  <c r="BG158" i="36"/>
  <c r="AR158" i="36"/>
  <c r="AC158" i="36"/>
  <c r="N158" i="36"/>
  <c r="BG157" i="36"/>
  <c r="AR157" i="36"/>
  <c r="AC157" i="36"/>
  <c r="N157" i="36"/>
  <c r="BG156" i="36"/>
  <c r="AR156" i="36"/>
  <c r="AC156" i="36"/>
  <c r="N156" i="36"/>
  <c r="BG155" i="36"/>
  <c r="AR155" i="36"/>
  <c r="AC155" i="36"/>
  <c r="N155" i="36"/>
  <c r="BG154" i="36"/>
  <c r="AR154" i="36"/>
  <c r="AC154" i="36"/>
  <c r="N154" i="36"/>
  <c r="BG153" i="36"/>
  <c r="AR153" i="36"/>
  <c r="AC153" i="36"/>
  <c r="N153" i="36"/>
  <c r="BG152" i="36"/>
  <c r="AR152" i="36"/>
  <c r="AC152" i="36"/>
  <c r="N152" i="36"/>
  <c r="BG151" i="36"/>
  <c r="AR151" i="36"/>
  <c r="AC151" i="36"/>
  <c r="N151" i="36"/>
  <c r="BG150" i="36"/>
  <c r="AR150" i="36"/>
  <c r="AC150" i="36"/>
  <c r="N150" i="36"/>
  <c r="BG149" i="36"/>
  <c r="AR149" i="36"/>
  <c r="AC149" i="36"/>
  <c r="N149" i="36"/>
  <c r="BG148" i="36"/>
  <c r="AR148" i="36"/>
  <c r="AC148" i="36"/>
  <c r="N148" i="36"/>
  <c r="BG147" i="36"/>
  <c r="AR147" i="36"/>
  <c r="AC147" i="36"/>
  <c r="N147" i="36"/>
  <c r="BG146" i="36"/>
  <c r="AR146" i="36"/>
  <c r="AC146" i="36"/>
  <c r="N146" i="36"/>
  <c r="BG145" i="36"/>
  <c r="AR145" i="36"/>
  <c r="AC145" i="36"/>
  <c r="N145" i="36"/>
  <c r="BG144" i="36"/>
  <c r="AR144" i="36"/>
  <c r="AC144" i="36"/>
  <c r="N144" i="36"/>
  <c r="BG143" i="36"/>
  <c r="AR143" i="36"/>
  <c r="AC143" i="36"/>
  <c r="N143" i="36"/>
  <c r="BG142" i="36"/>
  <c r="AR142" i="36"/>
  <c r="AC142" i="36"/>
  <c r="N142" i="36"/>
  <c r="BG141" i="36"/>
  <c r="AR141" i="36"/>
  <c r="AC141" i="36"/>
  <c r="N141" i="36"/>
  <c r="BG140" i="36"/>
  <c r="AR140" i="36"/>
  <c r="AC140" i="36"/>
  <c r="N140" i="36"/>
  <c r="BG139" i="36"/>
  <c r="AR139" i="36"/>
  <c r="AC139" i="36"/>
  <c r="N139" i="36"/>
  <c r="BG138" i="36"/>
  <c r="AR138" i="36"/>
  <c r="AC138" i="36"/>
  <c r="N138" i="36"/>
  <c r="BG137" i="36"/>
  <c r="AR137" i="36"/>
  <c r="AC137" i="36"/>
  <c r="N137" i="36"/>
  <c r="BG136" i="36"/>
  <c r="AR136" i="36"/>
  <c r="AC136" i="36"/>
  <c r="N136" i="36"/>
  <c r="BG135" i="36"/>
  <c r="AR135" i="36"/>
  <c r="AC135" i="36"/>
  <c r="N135" i="36"/>
  <c r="BG134" i="36"/>
  <c r="AR134" i="36"/>
  <c r="AC134" i="36"/>
  <c r="N134" i="36"/>
  <c r="BG133" i="36"/>
  <c r="AR133" i="36"/>
  <c r="AC133" i="36"/>
  <c r="N133" i="36"/>
  <c r="BG132" i="36"/>
  <c r="AR132" i="36"/>
  <c r="AC132" i="36"/>
  <c r="N132" i="36"/>
  <c r="BG131" i="36"/>
  <c r="AR131" i="36"/>
  <c r="AC131" i="36"/>
  <c r="N131" i="36"/>
  <c r="BG130" i="36"/>
  <c r="AR130" i="36"/>
  <c r="AC130" i="36"/>
  <c r="N130" i="36"/>
  <c r="BG129" i="36"/>
  <c r="AR129" i="36"/>
  <c r="AC129" i="36"/>
  <c r="N129" i="36"/>
  <c r="BG128" i="36"/>
  <c r="AR128" i="36"/>
  <c r="AC128" i="36"/>
  <c r="N128" i="36"/>
  <c r="BG127" i="36"/>
  <c r="AR127" i="36"/>
  <c r="AC127" i="36"/>
  <c r="N127" i="36"/>
  <c r="BG126" i="36"/>
  <c r="AR126" i="36"/>
  <c r="AC126" i="36"/>
  <c r="N126" i="36"/>
  <c r="BG125" i="36"/>
  <c r="AR125" i="36"/>
  <c r="AC125" i="36"/>
  <c r="N125" i="36"/>
  <c r="BG124" i="36"/>
  <c r="AR124" i="36"/>
  <c r="AC124" i="36"/>
  <c r="N124" i="36"/>
  <c r="BG123" i="36"/>
  <c r="AR123" i="36"/>
  <c r="AC123" i="36"/>
  <c r="N123" i="36"/>
  <c r="BG122" i="36"/>
  <c r="AR122" i="36"/>
  <c r="AC122" i="36"/>
  <c r="N122" i="36"/>
  <c r="BG121" i="36"/>
  <c r="AR121" i="36"/>
  <c r="AC121" i="36"/>
  <c r="N121" i="36"/>
  <c r="BG120" i="36"/>
  <c r="AR120" i="36"/>
  <c r="AC120" i="36"/>
  <c r="N120" i="36"/>
  <c r="BG119" i="36"/>
  <c r="AR119" i="36"/>
  <c r="AC119" i="36"/>
  <c r="N119" i="36"/>
  <c r="BG118" i="36"/>
  <c r="AR118" i="36"/>
  <c r="AC118" i="36"/>
  <c r="N118" i="36"/>
  <c r="BG117" i="36"/>
  <c r="AR117" i="36"/>
  <c r="AC117" i="36"/>
  <c r="N117" i="36"/>
  <c r="BG116" i="36"/>
  <c r="AR116" i="36"/>
  <c r="AC116" i="36"/>
  <c r="N116" i="36"/>
  <c r="BG115" i="36"/>
  <c r="AR115" i="36"/>
  <c r="AC115" i="36"/>
  <c r="N115" i="36"/>
  <c r="BG114" i="36"/>
  <c r="AR114" i="36"/>
  <c r="AC114" i="36"/>
  <c r="N114" i="36"/>
  <c r="BG113" i="36"/>
  <c r="AR113" i="36"/>
  <c r="AC113" i="36"/>
  <c r="N113" i="36"/>
  <c r="BG112" i="36"/>
  <c r="AR112" i="36"/>
  <c r="AC112" i="36"/>
  <c r="N112" i="36"/>
  <c r="BG111" i="36"/>
  <c r="AR111" i="36"/>
  <c r="AC111" i="36"/>
  <c r="N111" i="36"/>
  <c r="BG110" i="36"/>
  <c r="AR110" i="36"/>
  <c r="AC110" i="36"/>
  <c r="N110" i="36"/>
  <c r="BG109" i="36"/>
  <c r="AR109" i="36"/>
  <c r="AC109" i="36"/>
  <c r="N109" i="36"/>
  <c r="BG108" i="36"/>
  <c r="AR108" i="36"/>
  <c r="AC108" i="36"/>
  <c r="N108" i="36"/>
  <c r="BG107" i="36"/>
  <c r="AR107" i="36"/>
  <c r="AC107" i="36"/>
  <c r="N107" i="36"/>
  <c r="BG106" i="36"/>
  <c r="AR106" i="36"/>
  <c r="AC106" i="36"/>
  <c r="N106" i="36"/>
  <c r="BG105" i="36"/>
  <c r="AR105" i="36"/>
  <c r="AC105" i="36"/>
  <c r="N105" i="36"/>
  <c r="BG104" i="36"/>
  <c r="AR104" i="36"/>
  <c r="AC104" i="36"/>
  <c r="N104" i="36"/>
  <c r="BG103" i="36"/>
  <c r="AR103" i="36"/>
  <c r="AC103" i="36"/>
  <c r="N103" i="36"/>
  <c r="BG102" i="36"/>
  <c r="AR102" i="36"/>
  <c r="AC102" i="36"/>
  <c r="N102" i="36"/>
  <c r="BG101" i="36"/>
  <c r="AR101" i="36"/>
  <c r="AC101" i="36"/>
  <c r="N101" i="36"/>
  <c r="BG100" i="36"/>
  <c r="AR100" i="36"/>
  <c r="AC100" i="36"/>
  <c r="N100" i="36"/>
  <c r="BG99" i="36"/>
  <c r="AR99" i="36"/>
  <c r="AC99" i="36"/>
  <c r="N99" i="36"/>
  <c r="BG98" i="36"/>
  <c r="AR98" i="36"/>
  <c r="AC98" i="36"/>
  <c r="N98" i="36"/>
  <c r="BG97" i="36"/>
  <c r="AR97" i="36"/>
  <c r="AC97" i="36"/>
  <c r="N97" i="36"/>
  <c r="BG96" i="36"/>
  <c r="AR96" i="36"/>
  <c r="AC96" i="36"/>
  <c r="N96" i="36"/>
  <c r="BG95" i="36"/>
  <c r="AR95" i="36"/>
  <c r="AC95" i="36"/>
  <c r="N95" i="36"/>
  <c r="BG94" i="36"/>
  <c r="AR94" i="36"/>
  <c r="AC94" i="36"/>
  <c r="N94" i="36"/>
  <c r="BG93" i="36"/>
  <c r="AR93" i="36"/>
  <c r="AC93" i="36"/>
  <c r="N93" i="36"/>
  <c r="BG92" i="36"/>
  <c r="AR92" i="36"/>
  <c r="AC92" i="36"/>
  <c r="N92" i="36"/>
  <c r="BG91" i="36"/>
  <c r="AR91" i="36"/>
  <c r="AC91" i="36"/>
  <c r="N91" i="36"/>
  <c r="BG90" i="36"/>
  <c r="AR90" i="36"/>
  <c r="AC90" i="36"/>
  <c r="N90" i="36"/>
  <c r="BG89" i="36"/>
  <c r="AR89" i="36"/>
  <c r="AC89" i="36"/>
  <c r="N89" i="36"/>
  <c r="BG88" i="36"/>
  <c r="AR88" i="36"/>
  <c r="AC88" i="36"/>
  <c r="N88" i="36"/>
  <c r="BG87" i="36"/>
  <c r="AR87" i="36"/>
  <c r="AC87" i="36"/>
  <c r="N87" i="36"/>
  <c r="BG86" i="36"/>
  <c r="AR86" i="36"/>
  <c r="AC86" i="36"/>
  <c r="N86" i="36"/>
  <c r="BG85" i="36"/>
  <c r="AR85" i="36"/>
  <c r="AC85" i="36"/>
  <c r="N85" i="36"/>
  <c r="BG84" i="36"/>
  <c r="AR84" i="36"/>
  <c r="AC84" i="36"/>
  <c r="N84" i="36"/>
  <c r="BG83" i="36"/>
  <c r="AR83" i="36"/>
  <c r="AC83" i="36"/>
  <c r="N83" i="36"/>
  <c r="BG82" i="36"/>
  <c r="AR82" i="36"/>
  <c r="AC82" i="36"/>
  <c r="N82" i="36"/>
  <c r="BG81" i="36"/>
  <c r="AR81" i="36"/>
  <c r="AC81" i="36"/>
  <c r="N81" i="36"/>
  <c r="BG80" i="36"/>
  <c r="AR80" i="36"/>
  <c r="AC80" i="36"/>
  <c r="N80" i="36"/>
  <c r="BG79" i="36"/>
  <c r="AR79" i="36"/>
  <c r="AC79" i="36"/>
  <c r="N79" i="36"/>
  <c r="BG78" i="36"/>
  <c r="AR78" i="36"/>
  <c r="AC78" i="36"/>
  <c r="N78" i="36"/>
  <c r="BG77" i="36"/>
  <c r="AR77" i="36"/>
  <c r="AC77" i="36"/>
  <c r="N77" i="36"/>
  <c r="BG76" i="36"/>
  <c r="AR76" i="36"/>
  <c r="AC76" i="36"/>
  <c r="N76" i="36"/>
  <c r="BG75" i="36"/>
  <c r="AR75" i="36"/>
  <c r="AC75" i="36"/>
  <c r="N75" i="36"/>
  <c r="BG74" i="36"/>
  <c r="AR74" i="36"/>
  <c r="AC74" i="36"/>
  <c r="N74" i="36"/>
  <c r="BG73" i="36"/>
  <c r="AR73" i="36"/>
  <c r="AC73" i="36"/>
  <c r="N73" i="36"/>
  <c r="BG72" i="36"/>
  <c r="AR72" i="36"/>
  <c r="AC72" i="36"/>
  <c r="N72" i="36"/>
  <c r="BG71" i="36"/>
  <c r="AR71" i="36"/>
  <c r="AC71" i="36"/>
  <c r="N71" i="36"/>
  <c r="BG70" i="36"/>
  <c r="AR70" i="36"/>
  <c r="AC70" i="36"/>
  <c r="N70" i="36"/>
  <c r="BG69" i="36"/>
  <c r="AR69" i="36"/>
  <c r="AC69" i="36"/>
  <c r="N69" i="36"/>
  <c r="BG68" i="36"/>
  <c r="AR68" i="36"/>
  <c r="AC68" i="36"/>
  <c r="N68" i="36"/>
  <c r="BG67" i="36"/>
  <c r="AR67" i="36"/>
  <c r="AC67" i="36"/>
  <c r="N67" i="36"/>
  <c r="BG66" i="36"/>
  <c r="AR66" i="36"/>
  <c r="AC66" i="36"/>
  <c r="N66" i="36"/>
  <c r="BG65" i="36"/>
  <c r="AR65" i="36"/>
  <c r="AC65" i="36"/>
  <c r="N65" i="36"/>
  <c r="BG64" i="36"/>
  <c r="AR64" i="36"/>
  <c r="AC64" i="36"/>
  <c r="N64" i="36"/>
  <c r="BG63" i="36"/>
  <c r="AR63" i="36"/>
  <c r="AC63" i="36"/>
  <c r="N63" i="36"/>
  <c r="BG62" i="36"/>
  <c r="AR62" i="36"/>
  <c r="AC62" i="36"/>
  <c r="N62" i="36"/>
  <c r="BG61" i="36"/>
  <c r="AR61" i="36"/>
  <c r="AC61" i="36"/>
  <c r="N61" i="36"/>
  <c r="BG60" i="36"/>
  <c r="AR60" i="36"/>
  <c r="AC60" i="36"/>
  <c r="N60" i="36"/>
  <c r="BG59" i="36"/>
  <c r="AR59" i="36"/>
  <c r="AC59" i="36"/>
  <c r="N59" i="36"/>
  <c r="BG58" i="36"/>
  <c r="AR58" i="36"/>
  <c r="AC58" i="36"/>
  <c r="N58" i="36"/>
  <c r="BG57" i="36"/>
  <c r="AR57" i="36"/>
  <c r="AC57" i="36"/>
  <c r="N57" i="36"/>
  <c r="BG56" i="36"/>
  <c r="AR56" i="36"/>
  <c r="AC56" i="36"/>
  <c r="N56" i="36"/>
  <c r="BG55" i="36"/>
  <c r="AR55" i="36"/>
  <c r="AC55" i="36"/>
  <c r="N55" i="36"/>
  <c r="BG54" i="36"/>
  <c r="AR54" i="36"/>
  <c r="AC54" i="36"/>
  <c r="N54" i="36"/>
  <c r="BG53" i="36"/>
  <c r="AR53" i="36"/>
  <c r="AC53" i="36"/>
  <c r="N53" i="36"/>
  <c r="BG52" i="36"/>
  <c r="AR52" i="36"/>
  <c r="AC52" i="36"/>
  <c r="N52" i="36"/>
  <c r="BG51" i="36"/>
  <c r="AR51" i="36"/>
  <c r="AC51" i="36"/>
  <c r="N51" i="36"/>
  <c r="BG50" i="36"/>
  <c r="AR50" i="36"/>
  <c r="AC50" i="36"/>
  <c r="N50" i="36"/>
  <c r="BG49" i="36"/>
  <c r="AR49" i="36"/>
  <c r="AC49" i="36"/>
  <c r="N49" i="36"/>
  <c r="BG48" i="36"/>
  <c r="AR48" i="36"/>
  <c r="AC48" i="36"/>
  <c r="N48" i="36"/>
  <c r="BG47" i="36"/>
  <c r="AR47" i="36"/>
  <c r="AC47" i="36"/>
  <c r="N47" i="36"/>
  <c r="BG46" i="36"/>
  <c r="AR46" i="36"/>
  <c r="AC46" i="36"/>
  <c r="N46" i="36"/>
  <c r="BG45" i="36"/>
  <c r="AR45" i="36"/>
  <c r="AC45" i="36"/>
  <c r="N45" i="36"/>
  <c r="BG44" i="36"/>
  <c r="AR44" i="36"/>
  <c r="AC44" i="36"/>
  <c r="N44" i="36"/>
  <c r="BG43" i="36"/>
  <c r="AR43" i="36"/>
  <c r="AC43" i="36"/>
  <c r="N43" i="36"/>
  <c r="BG42" i="36"/>
  <c r="AR42" i="36"/>
  <c r="AC42" i="36"/>
  <c r="N42" i="36"/>
  <c r="BG41" i="36"/>
  <c r="AR41" i="36"/>
  <c r="AC41" i="36"/>
  <c r="N41" i="36"/>
  <c r="BG40" i="36"/>
  <c r="AR40" i="36"/>
  <c r="AC40" i="36"/>
  <c r="N40" i="36"/>
  <c r="BG39" i="36"/>
  <c r="AR39" i="36"/>
  <c r="AC39" i="36"/>
  <c r="N39" i="36"/>
  <c r="BG38" i="36"/>
  <c r="AR38" i="36"/>
  <c r="AC38" i="36"/>
  <c r="N38" i="36"/>
  <c r="BG37" i="36"/>
  <c r="AR37" i="36"/>
  <c r="AC37" i="36"/>
  <c r="N37" i="36"/>
  <c r="BG36" i="36"/>
  <c r="AR36" i="36"/>
  <c r="AC36" i="36"/>
  <c r="N36" i="36"/>
  <c r="BG35" i="36"/>
  <c r="AR35" i="36"/>
  <c r="AC35" i="36"/>
  <c r="N35" i="36"/>
  <c r="BG34" i="36"/>
  <c r="AR34" i="36"/>
  <c r="AC34" i="36"/>
  <c r="N34" i="36"/>
  <c r="BG33" i="36"/>
  <c r="AR33" i="36"/>
  <c r="AC33" i="36"/>
  <c r="N33" i="36"/>
  <c r="BG32" i="36"/>
  <c r="AR32" i="36"/>
  <c r="AC32" i="36"/>
  <c r="N32" i="36"/>
  <c r="BG31" i="36"/>
  <c r="AR31" i="36"/>
  <c r="AC31" i="36"/>
  <c r="N31" i="36"/>
  <c r="BG30" i="36"/>
  <c r="AR30" i="36"/>
  <c r="AC30" i="36"/>
  <c r="N30" i="36"/>
  <c r="BG29" i="36"/>
  <c r="AR29" i="36"/>
  <c r="AC29" i="36"/>
  <c r="N29" i="36"/>
  <c r="BG28" i="36"/>
  <c r="AR28" i="36"/>
  <c r="AC28" i="36"/>
  <c r="N28" i="36"/>
  <c r="BG27" i="36"/>
  <c r="AR27" i="36"/>
  <c r="AC27" i="36"/>
  <c r="N27" i="36"/>
  <c r="BG26" i="36"/>
  <c r="AR26" i="36"/>
  <c r="AC26" i="36"/>
  <c r="N26" i="36"/>
  <c r="BG25" i="36"/>
  <c r="AR25" i="36"/>
  <c r="AC25" i="36"/>
  <c r="N25" i="36"/>
  <c r="BG24" i="36"/>
  <c r="AR24" i="36"/>
  <c r="AC24" i="36"/>
  <c r="N24" i="36"/>
  <c r="BG23" i="36"/>
  <c r="AR23" i="36"/>
  <c r="AC23" i="36"/>
  <c r="N23" i="36"/>
  <c r="BG22" i="36"/>
  <c r="AR22" i="36"/>
  <c r="AC22" i="36"/>
  <c r="N22" i="36"/>
  <c r="BG21" i="36"/>
  <c r="AR21" i="36"/>
  <c r="AC21" i="36"/>
  <c r="N21" i="36"/>
  <c r="BG20" i="36"/>
  <c r="AR20" i="36"/>
  <c r="AC20" i="36"/>
  <c r="N20" i="36"/>
  <c r="BG19" i="36"/>
  <c r="AR19" i="36"/>
  <c r="AC19" i="36"/>
  <c r="N19" i="36"/>
  <c r="BG18" i="36"/>
  <c r="AR18" i="36"/>
  <c r="AC18" i="36"/>
  <c r="N18" i="36"/>
  <c r="BG17" i="36"/>
  <c r="AR17" i="36"/>
  <c r="AC17" i="36"/>
  <c r="N17" i="36"/>
  <c r="BG16" i="36"/>
  <c r="AR16" i="36"/>
  <c r="AC16" i="36"/>
  <c r="N16" i="36"/>
  <c r="BG15" i="36"/>
  <c r="AR15" i="36"/>
  <c r="AC15" i="36"/>
  <c r="N15" i="36"/>
  <c r="BG14" i="36"/>
  <c r="AR14" i="36"/>
  <c r="AC14" i="36"/>
  <c r="N14" i="36"/>
  <c r="BG13" i="36"/>
  <c r="AR13" i="36"/>
  <c r="AC13" i="36"/>
  <c r="N13" i="36"/>
  <c r="BG12" i="36"/>
  <c r="AR12" i="36"/>
  <c r="AC12" i="36"/>
  <c r="N12" i="36"/>
  <c r="BG11" i="36"/>
  <c r="AR11" i="36"/>
  <c r="AC11" i="36"/>
  <c r="N11" i="36"/>
  <c r="BG10" i="36"/>
  <c r="AR10" i="36"/>
  <c r="AC10" i="36"/>
  <c r="N10" i="36"/>
  <c r="BG9" i="36"/>
  <c r="AR9" i="36"/>
  <c r="AC9" i="36"/>
  <c r="N9" i="36"/>
  <c r="BG8" i="36"/>
  <c r="AR8" i="36"/>
  <c r="AC8" i="36"/>
  <c r="N8" i="36"/>
  <c r="BG7" i="36"/>
  <c r="AR7" i="36"/>
  <c r="AC7" i="36"/>
  <c r="N7" i="36"/>
  <c r="BG6" i="36"/>
  <c r="AR6" i="36"/>
  <c r="AC6" i="36"/>
  <c r="N6" i="36"/>
  <c r="AR5" i="36"/>
  <c r="AC5" i="36"/>
  <c r="N5" i="36"/>
  <c r="N4" i="36" s="1"/>
  <c r="AV1" i="36"/>
  <c r="AW1" i="36" s="1"/>
  <c r="AX1" i="36" s="1"/>
  <c r="AY1" i="36" s="1"/>
  <c r="AZ1" i="36" s="1"/>
  <c r="BA1" i="36" s="1"/>
  <c r="BB1" i="36" s="1"/>
  <c r="BC1" i="36" s="1"/>
  <c r="BD1" i="36" s="1"/>
  <c r="BE1" i="36" s="1"/>
  <c r="BF1" i="36" s="1"/>
  <c r="BG1" i="36" s="1"/>
  <c r="AG1" i="36"/>
  <c r="AH1" i="36" s="1"/>
  <c r="AI1" i="36" s="1"/>
  <c r="AJ1" i="36" s="1"/>
  <c r="AK1" i="36" s="1"/>
  <c r="AL1" i="36" s="1"/>
  <c r="AM1" i="36" s="1"/>
  <c r="AN1" i="36" s="1"/>
  <c r="AO1" i="36" s="1"/>
  <c r="AP1" i="36" s="1"/>
  <c r="AQ1" i="36" s="1"/>
  <c r="AR1" i="36" s="1"/>
  <c r="R1" i="36"/>
  <c r="S1" i="36" s="1"/>
  <c r="T1" i="36" s="1"/>
  <c r="U1" i="36" s="1"/>
  <c r="V1" i="36" s="1"/>
  <c r="W1" i="36" s="1"/>
  <c r="X1" i="36" s="1"/>
  <c r="Y1" i="36" s="1"/>
  <c r="Z1" i="36" s="1"/>
  <c r="AA1" i="36" s="1"/>
  <c r="AB1" i="36" s="1"/>
  <c r="AC1" i="36" s="1"/>
  <c r="C1" i="36"/>
  <c r="D1" i="36" s="1"/>
  <c r="E1" i="36" s="1"/>
  <c r="F1" i="36" s="1"/>
  <c r="G1" i="36" s="1"/>
  <c r="H1" i="36" s="1"/>
  <c r="I1" i="36" s="1"/>
  <c r="J1" i="36" s="1"/>
  <c r="K1" i="36" s="1"/>
  <c r="L1" i="36" s="1"/>
  <c r="M1" i="36" s="1"/>
  <c r="N1" i="36" s="1"/>
  <c r="AC4" i="36" l="1"/>
  <c r="AR4" i="36"/>
  <c r="BG4" i="36"/>
  <c r="Z9" i="33"/>
  <c r="AD7" i="78"/>
  <c r="AE7" i="78" s="1"/>
  <c r="AF7" i="78"/>
  <c r="AG7" i="78" s="1"/>
  <c r="AH7" i="78"/>
  <c r="AI7" i="78" s="1"/>
  <c r="AD8" i="78"/>
  <c r="AE8" i="78" s="1"/>
  <c r="AF8" i="78"/>
  <c r="AG8" i="78" s="1"/>
  <c r="AH8" i="78"/>
  <c r="AI8" i="78" s="1"/>
  <c r="AD9" i="78"/>
  <c r="AE9" i="78" s="1"/>
  <c r="AF9" i="78"/>
  <c r="AG9" i="78" s="1"/>
  <c r="AH9" i="78"/>
  <c r="AI9" i="78" s="1"/>
  <c r="AD10" i="78"/>
  <c r="AE10" i="78" s="1"/>
  <c r="AF10" i="78"/>
  <c r="AG10" i="78" s="1"/>
  <c r="AH10" i="78"/>
  <c r="AI10" i="78" s="1"/>
  <c r="AD11" i="78"/>
  <c r="AE11" i="78" s="1"/>
  <c r="AF11" i="78"/>
  <c r="AG11" i="78" s="1"/>
  <c r="AH11" i="78"/>
  <c r="AI11" i="78" s="1"/>
  <c r="AD12" i="78"/>
  <c r="AE12" i="78" s="1"/>
  <c r="AF12" i="78"/>
  <c r="AG12" i="78" s="1"/>
  <c r="AH12" i="78"/>
  <c r="AI12" i="78" s="1"/>
  <c r="AD13" i="78"/>
  <c r="AE13" i="78" s="1"/>
  <c r="AF13" i="78"/>
  <c r="AG13" i="78" s="1"/>
  <c r="AH13" i="78"/>
  <c r="AI13" i="78" s="1"/>
  <c r="AD14" i="78"/>
  <c r="AE14" i="78" s="1"/>
  <c r="AF14" i="78"/>
  <c r="AG14" i="78" s="1"/>
  <c r="AH14" i="78"/>
  <c r="AI14" i="78" s="1"/>
  <c r="AD15" i="78"/>
  <c r="AE15" i="78" s="1"/>
  <c r="AF15" i="78"/>
  <c r="AG15" i="78" s="1"/>
  <c r="AH15" i="78"/>
  <c r="AI15" i="78" s="1"/>
  <c r="AD16" i="78"/>
  <c r="AE16" i="78" s="1"/>
  <c r="AF16" i="78"/>
  <c r="AG16" i="78" s="1"/>
  <c r="AH16" i="78"/>
  <c r="AI16" i="78" s="1"/>
  <c r="AD17" i="78"/>
  <c r="AE17" i="78" s="1"/>
  <c r="AF17" i="78"/>
  <c r="AG17" i="78" s="1"/>
  <c r="AH17" i="78"/>
  <c r="AI17" i="78" s="1"/>
  <c r="AD18" i="78"/>
  <c r="AE18" i="78" s="1"/>
  <c r="AF18" i="78"/>
  <c r="AG18" i="78" s="1"/>
  <c r="AH18" i="78"/>
  <c r="AI18" i="78" s="1"/>
  <c r="AD19" i="78"/>
  <c r="AE19" i="78" s="1"/>
  <c r="AF19" i="78"/>
  <c r="AG19" i="78" s="1"/>
  <c r="AH19" i="78"/>
  <c r="AI19" i="78" s="1"/>
  <c r="AD20" i="78"/>
  <c r="AE20" i="78" s="1"/>
  <c r="AF20" i="78"/>
  <c r="AG20" i="78" s="1"/>
  <c r="AH20" i="78"/>
  <c r="AI20" i="78" s="1"/>
  <c r="AD21" i="78"/>
  <c r="AE21" i="78" s="1"/>
  <c r="AF21" i="78"/>
  <c r="AG21" i="78" s="1"/>
  <c r="AH21" i="78"/>
  <c r="AI21" i="78" s="1"/>
  <c r="AD22" i="78"/>
  <c r="AE22" i="78" s="1"/>
  <c r="AF22" i="78"/>
  <c r="AG22" i="78" s="1"/>
  <c r="AH22" i="78"/>
  <c r="AI22" i="78" s="1"/>
  <c r="AD23" i="78"/>
  <c r="AE23" i="78" s="1"/>
  <c r="AF23" i="78"/>
  <c r="AG23" i="78" s="1"/>
  <c r="AH23" i="78"/>
  <c r="AI23" i="78" s="1"/>
  <c r="AD24" i="78"/>
  <c r="AE24" i="78" s="1"/>
  <c r="AF24" i="78"/>
  <c r="AG24" i="78" s="1"/>
  <c r="AH24" i="78"/>
  <c r="AI24" i="78" s="1"/>
  <c r="AD25" i="78"/>
  <c r="AE25" i="78" s="1"/>
  <c r="AF25" i="78"/>
  <c r="AG25" i="78" s="1"/>
  <c r="AH25" i="78"/>
  <c r="AI25" i="78" s="1"/>
  <c r="AD26" i="78"/>
  <c r="AE26" i="78" s="1"/>
  <c r="AF26" i="78"/>
  <c r="AG26" i="78" s="1"/>
  <c r="AH26" i="78"/>
  <c r="AI26" i="78" s="1"/>
  <c r="AD27" i="78"/>
  <c r="AE27" i="78" s="1"/>
  <c r="AF27" i="78"/>
  <c r="AG27" i="78" s="1"/>
  <c r="AH27" i="78"/>
  <c r="AI27" i="78" s="1"/>
  <c r="AD28" i="78"/>
  <c r="AE28" i="78" s="1"/>
  <c r="AF28" i="78"/>
  <c r="AG28" i="78" s="1"/>
  <c r="AH28" i="78"/>
  <c r="AI28" i="78" s="1"/>
  <c r="AD29" i="78"/>
  <c r="AE29" i="78" s="1"/>
  <c r="AF29" i="78"/>
  <c r="AG29" i="78" s="1"/>
  <c r="AH29" i="78"/>
  <c r="AI29" i="78" s="1"/>
  <c r="AD30" i="78"/>
  <c r="AE30" i="78" s="1"/>
  <c r="AF30" i="78"/>
  <c r="AG30" i="78" s="1"/>
  <c r="AH30" i="78"/>
  <c r="AI30" i="78" s="1"/>
  <c r="AD31" i="78"/>
  <c r="AE31" i="78" s="1"/>
  <c r="AF31" i="78"/>
  <c r="AG31" i="78" s="1"/>
  <c r="AH31" i="78"/>
  <c r="AI31" i="78" s="1"/>
  <c r="AD32" i="78"/>
  <c r="AE32" i="78" s="1"/>
  <c r="AF32" i="78"/>
  <c r="AG32" i="78" s="1"/>
  <c r="AH32" i="78"/>
  <c r="AI32" i="78" s="1"/>
  <c r="AD33" i="78"/>
  <c r="AE33" i="78" s="1"/>
  <c r="AF33" i="78"/>
  <c r="AG33" i="78" s="1"/>
  <c r="AH33" i="78"/>
  <c r="AI33" i="78" s="1"/>
  <c r="AD34" i="78"/>
  <c r="AE34" i="78" s="1"/>
  <c r="AF34" i="78"/>
  <c r="AG34" i="78" s="1"/>
  <c r="AH34" i="78"/>
  <c r="AI34" i="78" s="1"/>
  <c r="AD35" i="78"/>
  <c r="AE35" i="78" s="1"/>
  <c r="AF35" i="78"/>
  <c r="AG35" i="78" s="1"/>
  <c r="AH35" i="78"/>
  <c r="AI35" i="78" s="1"/>
  <c r="AD36" i="78"/>
  <c r="AE36" i="78" s="1"/>
  <c r="AF36" i="78"/>
  <c r="AG36" i="78" s="1"/>
  <c r="AH36" i="78"/>
  <c r="AI36" i="78" s="1"/>
  <c r="AD37" i="78"/>
  <c r="AE37" i="78" s="1"/>
  <c r="AF37" i="78"/>
  <c r="AG37" i="78" s="1"/>
  <c r="AH37" i="78"/>
  <c r="AI37" i="78" s="1"/>
  <c r="AD38" i="78"/>
  <c r="AE38" i="78" s="1"/>
  <c r="AF38" i="78"/>
  <c r="AG38" i="78" s="1"/>
  <c r="AH38" i="78"/>
  <c r="AI38" i="78" s="1"/>
  <c r="AD39" i="78"/>
  <c r="AE39" i="78" s="1"/>
  <c r="AF39" i="78"/>
  <c r="AG39" i="78" s="1"/>
  <c r="AH39" i="78"/>
  <c r="AI39" i="78" s="1"/>
  <c r="AD40" i="78"/>
  <c r="AE40" i="78" s="1"/>
  <c r="AF40" i="78"/>
  <c r="AG40" i="78" s="1"/>
  <c r="AH40" i="78"/>
  <c r="AI40" i="78" s="1"/>
  <c r="AD41" i="78"/>
  <c r="AE41" i="78" s="1"/>
  <c r="AF41" i="78"/>
  <c r="AG41" i="78" s="1"/>
  <c r="AH41" i="78"/>
  <c r="AI41" i="78" s="1"/>
  <c r="AD42" i="78"/>
  <c r="AE42" i="78" s="1"/>
  <c r="AF42" i="78"/>
  <c r="AG42" i="78" s="1"/>
  <c r="AH42" i="78"/>
  <c r="AI42" i="78" s="1"/>
  <c r="AD43" i="78"/>
  <c r="AE43" i="78" s="1"/>
  <c r="AF43" i="78"/>
  <c r="AG43" i="78" s="1"/>
  <c r="AH43" i="78"/>
  <c r="AI43" i="78" s="1"/>
  <c r="AD44" i="78"/>
  <c r="AE44" i="78" s="1"/>
  <c r="AF44" i="78"/>
  <c r="AG44" i="78" s="1"/>
  <c r="AH44" i="78"/>
  <c r="AI44" i="78" s="1"/>
  <c r="AD45" i="78"/>
  <c r="AE45" i="78" s="1"/>
  <c r="AF45" i="78"/>
  <c r="AG45" i="78" s="1"/>
  <c r="AH45" i="78"/>
  <c r="AI45" i="78" s="1"/>
  <c r="AD46" i="78"/>
  <c r="AE46" i="78" s="1"/>
  <c r="AF46" i="78"/>
  <c r="AG46" i="78" s="1"/>
  <c r="AH46" i="78"/>
  <c r="AI46" i="78" s="1"/>
  <c r="AD47" i="78"/>
  <c r="AE47" i="78" s="1"/>
  <c r="AF47" i="78"/>
  <c r="AG47" i="78" s="1"/>
  <c r="AH47" i="78"/>
  <c r="AI47" i="78" s="1"/>
  <c r="AD48" i="78"/>
  <c r="AE48" i="78" s="1"/>
  <c r="AF48" i="78"/>
  <c r="AG48" i="78" s="1"/>
  <c r="AH48" i="78"/>
  <c r="AI48" i="78" s="1"/>
  <c r="AD49" i="78"/>
  <c r="AE49" i="78" s="1"/>
  <c r="AF49" i="78"/>
  <c r="AG49" i="78" s="1"/>
  <c r="AH49" i="78"/>
  <c r="AI49" i="78" s="1"/>
  <c r="AD50" i="78"/>
  <c r="AE50" i="78" s="1"/>
  <c r="AF50" i="78"/>
  <c r="AG50" i="78" s="1"/>
  <c r="AH50" i="78"/>
  <c r="AI50" i="78" s="1"/>
  <c r="AD51" i="78"/>
  <c r="AE51" i="78" s="1"/>
  <c r="AF51" i="78"/>
  <c r="AG51" i="78" s="1"/>
  <c r="AH51" i="78"/>
  <c r="AI51" i="78" s="1"/>
  <c r="AD52" i="78"/>
  <c r="AE52" i="78" s="1"/>
  <c r="AF52" i="78"/>
  <c r="AG52" i="78" s="1"/>
  <c r="AH52" i="78"/>
  <c r="AI52" i="78" s="1"/>
  <c r="AD53" i="78"/>
  <c r="AE53" i="78" s="1"/>
  <c r="AF53" i="78"/>
  <c r="AG53" i="78" s="1"/>
  <c r="AH53" i="78"/>
  <c r="AI53" i="78" s="1"/>
  <c r="AD54" i="78"/>
  <c r="AE54" i="78" s="1"/>
  <c r="AF54" i="78"/>
  <c r="AG54" i="78" s="1"/>
  <c r="AH54" i="78"/>
  <c r="AI54" i="78" s="1"/>
  <c r="AD55" i="78"/>
  <c r="AE55" i="78" s="1"/>
  <c r="AF55" i="78"/>
  <c r="AG55" i="78" s="1"/>
  <c r="AH55" i="78"/>
  <c r="AI55" i="78" s="1"/>
  <c r="AD56" i="78"/>
  <c r="AE56" i="78" s="1"/>
  <c r="AF56" i="78"/>
  <c r="AG56" i="78" s="1"/>
  <c r="AH56" i="78"/>
  <c r="AI56" i="78" s="1"/>
  <c r="AD57" i="78"/>
  <c r="AE57" i="78" s="1"/>
  <c r="AF57" i="78"/>
  <c r="AG57" i="78" s="1"/>
  <c r="AH57" i="78"/>
  <c r="AI57" i="78" s="1"/>
  <c r="AD58" i="78"/>
  <c r="AE58" i="78" s="1"/>
  <c r="AF58" i="78"/>
  <c r="AG58" i="78" s="1"/>
  <c r="AH58" i="78"/>
  <c r="AI58" i="78" s="1"/>
  <c r="AD59" i="78"/>
  <c r="AE59" i="78" s="1"/>
  <c r="AF59" i="78"/>
  <c r="AG59" i="78" s="1"/>
  <c r="AH59" i="78"/>
  <c r="AI59" i="78" s="1"/>
  <c r="AD60" i="78"/>
  <c r="AE60" i="78" s="1"/>
  <c r="AF60" i="78"/>
  <c r="AG60" i="78" s="1"/>
  <c r="AH60" i="78"/>
  <c r="AI60" i="78" s="1"/>
  <c r="AD61" i="78"/>
  <c r="AE61" i="78" s="1"/>
  <c r="AF61" i="78"/>
  <c r="AG61" i="78" s="1"/>
  <c r="AH61" i="78"/>
  <c r="AI61" i="78" s="1"/>
  <c r="AD62" i="78"/>
  <c r="AE62" i="78" s="1"/>
  <c r="AF62" i="78"/>
  <c r="AG62" i="78" s="1"/>
  <c r="AH62" i="78"/>
  <c r="AI62" i="78" s="1"/>
  <c r="AD63" i="78"/>
  <c r="AE63" i="78" s="1"/>
  <c r="AF63" i="78"/>
  <c r="AG63" i="78" s="1"/>
  <c r="AH63" i="78"/>
  <c r="AI63" i="78" s="1"/>
  <c r="AD64" i="78"/>
  <c r="AE64" i="78" s="1"/>
  <c r="AF64" i="78"/>
  <c r="AG64" i="78" s="1"/>
  <c r="AH64" i="78"/>
  <c r="AI64" i="78" s="1"/>
  <c r="AD65" i="78"/>
  <c r="AE65" i="78" s="1"/>
  <c r="AF65" i="78"/>
  <c r="AG65" i="78" s="1"/>
  <c r="AH65" i="78"/>
  <c r="AI65" i="78" s="1"/>
  <c r="AD66" i="78"/>
  <c r="AE66" i="78" s="1"/>
  <c r="AF66" i="78"/>
  <c r="AG66" i="78" s="1"/>
  <c r="AH66" i="78"/>
  <c r="AI66" i="78" s="1"/>
  <c r="AD67" i="78"/>
  <c r="AE67" i="78" s="1"/>
  <c r="AF67" i="78"/>
  <c r="AG67" i="78" s="1"/>
  <c r="AH67" i="78"/>
  <c r="AI67" i="78" s="1"/>
  <c r="AD68" i="78"/>
  <c r="AE68" i="78" s="1"/>
  <c r="AF68" i="78"/>
  <c r="AG68" i="78" s="1"/>
  <c r="AH68" i="78"/>
  <c r="AI68" i="78" s="1"/>
  <c r="AD69" i="78"/>
  <c r="AE69" i="78" s="1"/>
  <c r="AF69" i="78"/>
  <c r="AG69" i="78" s="1"/>
  <c r="AH69" i="78"/>
  <c r="AI69" i="78" s="1"/>
  <c r="AD70" i="78"/>
  <c r="AE70" i="78" s="1"/>
  <c r="AF70" i="78"/>
  <c r="AG70" i="78" s="1"/>
  <c r="AH70" i="78"/>
  <c r="AI70" i="78" s="1"/>
  <c r="AD71" i="78"/>
  <c r="AE71" i="78" s="1"/>
  <c r="AF71" i="78"/>
  <c r="AG71" i="78" s="1"/>
  <c r="AH71" i="78"/>
  <c r="AI71" i="78" s="1"/>
  <c r="AD72" i="78"/>
  <c r="AE72" i="78" s="1"/>
  <c r="AF72" i="78"/>
  <c r="AG72" i="78" s="1"/>
  <c r="AH72" i="78"/>
  <c r="AI72" i="78" s="1"/>
  <c r="AD73" i="78"/>
  <c r="AE73" i="78" s="1"/>
  <c r="AF73" i="78"/>
  <c r="AG73" i="78" s="1"/>
  <c r="AH73" i="78"/>
  <c r="AI73" i="78" s="1"/>
  <c r="AD74" i="78"/>
  <c r="AE74" i="78" s="1"/>
  <c r="AF74" i="78"/>
  <c r="AG74" i="78" s="1"/>
  <c r="AH74" i="78"/>
  <c r="AI74" i="78" s="1"/>
  <c r="AD75" i="78"/>
  <c r="AE75" i="78" s="1"/>
  <c r="AF75" i="78"/>
  <c r="AG75" i="78" s="1"/>
  <c r="AH75" i="78"/>
  <c r="AI75" i="78" s="1"/>
  <c r="AD76" i="78"/>
  <c r="AE76" i="78" s="1"/>
  <c r="AF76" i="78"/>
  <c r="AG76" i="78" s="1"/>
  <c r="AH76" i="78"/>
  <c r="AI76" i="78" s="1"/>
  <c r="AD77" i="78"/>
  <c r="AE77" i="78" s="1"/>
  <c r="AF77" i="78"/>
  <c r="AG77" i="78" s="1"/>
  <c r="AH77" i="78"/>
  <c r="AI77" i="78" s="1"/>
  <c r="AD78" i="78"/>
  <c r="AE78" i="78" s="1"/>
  <c r="AF78" i="78"/>
  <c r="AG78" i="78" s="1"/>
  <c r="AH78" i="78"/>
  <c r="AI78" i="78" s="1"/>
  <c r="AD79" i="78"/>
  <c r="AE79" i="78" s="1"/>
  <c r="AF79" i="78"/>
  <c r="AG79" i="78" s="1"/>
  <c r="AH79" i="78"/>
  <c r="AI79" i="78" s="1"/>
  <c r="AD80" i="78"/>
  <c r="AE80" i="78" s="1"/>
  <c r="AF80" i="78"/>
  <c r="AG80" i="78" s="1"/>
  <c r="AH80" i="78"/>
  <c r="AI80" i="78" s="1"/>
  <c r="AD81" i="78"/>
  <c r="AE81" i="78" s="1"/>
  <c r="AF81" i="78"/>
  <c r="AG81" i="78" s="1"/>
  <c r="AH81" i="78"/>
  <c r="AI81" i="78" s="1"/>
  <c r="AD82" i="78"/>
  <c r="AE82" i="78" s="1"/>
  <c r="AF82" i="78"/>
  <c r="AG82" i="78" s="1"/>
  <c r="AH82" i="78"/>
  <c r="AI82" i="78" s="1"/>
  <c r="AD83" i="78"/>
  <c r="AE83" i="78" s="1"/>
  <c r="AF83" i="78"/>
  <c r="AG83" i="78" s="1"/>
  <c r="AH83" i="78"/>
  <c r="AI83" i="78" s="1"/>
  <c r="AD84" i="78"/>
  <c r="AE84" i="78" s="1"/>
  <c r="AF84" i="78"/>
  <c r="AG84" i="78" s="1"/>
  <c r="AH84" i="78"/>
  <c r="AI84" i="78" s="1"/>
  <c r="AD85" i="78"/>
  <c r="AE85" i="78" s="1"/>
  <c r="AF85" i="78"/>
  <c r="AG85" i="78" s="1"/>
  <c r="AH85" i="78"/>
  <c r="AI85" i="78" s="1"/>
  <c r="AD86" i="78"/>
  <c r="AE86" i="78" s="1"/>
  <c r="AF86" i="78"/>
  <c r="AG86" i="78" s="1"/>
  <c r="AH86" i="78"/>
  <c r="AI86" i="78" s="1"/>
  <c r="AD87" i="78"/>
  <c r="AE87" i="78" s="1"/>
  <c r="AF87" i="78"/>
  <c r="AG87" i="78" s="1"/>
  <c r="AH87" i="78"/>
  <c r="AI87" i="78" s="1"/>
  <c r="AD88" i="78"/>
  <c r="AE88" i="78" s="1"/>
  <c r="AF88" i="78"/>
  <c r="AG88" i="78" s="1"/>
  <c r="AH88" i="78"/>
  <c r="AI88" i="78" s="1"/>
  <c r="AD89" i="78"/>
  <c r="AE89" i="78" s="1"/>
  <c r="AF89" i="78"/>
  <c r="AG89" i="78" s="1"/>
  <c r="AH89" i="78"/>
  <c r="AI89" i="78" s="1"/>
  <c r="AD90" i="78"/>
  <c r="AE90" i="78" s="1"/>
  <c r="AF90" i="78"/>
  <c r="AG90" i="78" s="1"/>
  <c r="AH90" i="78"/>
  <c r="AI90" i="78" s="1"/>
  <c r="AD91" i="78"/>
  <c r="AE91" i="78" s="1"/>
  <c r="AF91" i="78"/>
  <c r="AG91" i="78" s="1"/>
  <c r="AH91" i="78"/>
  <c r="AI91" i="78" s="1"/>
  <c r="AD92" i="78"/>
  <c r="AE92" i="78" s="1"/>
  <c r="AF92" i="78"/>
  <c r="AG92" i="78" s="1"/>
  <c r="AH92" i="78"/>
  <c r="AI92" i="78" s="1"/>
  <c r="AD93" i="78"/>
  <c r="AE93" i="78" s="1"/>
  <c r="AF93" i="78"/>
  <c r="AG93" i="78" s="1"/>
  <c r="AH93" i="78"/>
  <c r="AI93" i="78" s="1"/>
  <c r="AD94" i="78"/>
  <c r="AE94" i="78" s="1"/>
  <c r="AF94" i="78"/>
  <c r="AG94" i="78" s="1"/>
  <c r="AH94" i="78"/>
  <c r="AI94" i="78" s="1"/>
  <c r="AD95" i="78"/>
  <c r="AE95" i="78" s="1"/>
  <c r="AF95" i="78"/>
  <c r="AG95" i="78" s="1"/>
  <c r="AH95" i="78"/>
  <c r="AI95" i="78" s="1"/>
  <c r="AD96" i="78"/>
  <c r="AE96" i="78" s="1"/>
  <c r="AF96" i="78"/>
  <c r="AG96" i="78" s="1"/>
  <c r="AH96" i="78"/>
  <c r="AI96" i="78" s="1"/>
  <c r="AD97" i="78"/>
  <c r="AE97" i="78" s="1"/>
  <c r="AF97" i="78"/>
  <c r="AG97" i="78" s="1"/>
  <c r="AH97" i="78"/>
  <c r="AI97" i="78" s="1"/>
  <c r="AD98" i="78"/>
  <c r="AE98" i="78" s="1"/>
  <c r="AF98" i="78"/>
  <c r="AG98" i="78" s="1"/>
  <c r="AH98" i="78"/>
  <c r="AI98" i="78" s="1"/>
  <c r="AD99" i="78"/>
  <c r="AE99" i="78" s="1"/>
  <c r="AF99" i="78"/>
  <c r="AG99" i="78" s="1"/>
  <c r="AH99" i="78"/>
  <c r="AI99" i="78" s="1"/>
  <c r="AD100" i="78"/>
  <c r="AE100" i="78" s="1"/>
  <c r="AF100" i="78"/>
  <c r="AG100" i="78" s="1"/>
  <c r="AH100" i="78"/>
  <c r="AI100" i="78" s="1"/>
  <c r="AD101" i="78"/>
  <c r="AE101" i="78" s="1"/>
  <c r="AF101" i="78"/>
  <c r="AG101" i="78" s="1"/>
  <c r="AH101" i="78"/>
  <c r="AI101" i="78" s="1"/>
  <c r="AD102" i="78"/>
  <c r="AE102" i="78" s="1"/>
  <c r="AF102" i="78"/>
  <c r="AG102" i="78" s="1"/>
  <c r="AH102" i="78"/>
  <c r="AI102" i="78" s="1"/>
  <c r="AD103" i="78"/>
  <c r="AE103" i="78" s="1"/>
  <c r="AF103" i="78"/>
  <c r="AG103" i="78" s="1"/>
  <c r="AH103" i="78"/>
  <c r="AI103" i="78" s="1"/>
  <c r="AD104" i="78"/>
  <c r="AE104" i="78" s="1"/>
  <c r="AF104" i="78"/>
  <c r="AG104" i="78" s="1"/>
  <c r="AH104" i="78"/>
  <c r="AI104" i="78" s="1"/>
  <c r="AD105" i="78"/>
  <c r="AE105" i="78" s="1"/>
  <c r="AF105" i="78"/>
  <c r="AG105" i="78" s="1"/>
  <c r="AH105" i="78"/>
  <c r="AI105" i="78" s="1"/>
  <c r="AD106" i="78"/>
  <c r="AE106" i="78" s="1"/>
  <c r="AF106" i="78"/>
  <c r="AG106" i="78" s="1"/>
  <c r="AH106" i="78"/>
  <c r="AI106" i="78" s="1"/>
  <c r="AD107" i="78"/>
  <c r="AE107" i="78" s="1"/>
  <c r="AF107" i="78"/>
  <c r="AG107" i="78" s="1"/>
  <c r="AH107" i="78"/>
  <c r="AI107" i="78" s="1"/>
  <c r="AD108" i="78"/>
  <c r="AE108" i="78" s="1"/>
  <c r="AF108" i="78"/>
  <c r="AG108" i="78" s="1"/>
  <c r="AH108" i="78"/>
  <c r="AI108" i="78" s="1"/>
  <c r="AD109" i="78"/>
  <c r="AE109" i="78" s="1"/>
  <c r="AF109" i="78"/>
  <c r="AG109" i="78" s="1"/>
  <c r="AH109" i="78"/>
  <c r="AI109" i="78" s="1"/>
  <c r="AD110" i="78"/>
  <c r="AE110" i="78" s="1"/>
  <c r="AF110" i="78"/>
  <c r="AG110" i="78" s="1"/>
  <c r="AH110" i="78"/>
  <c r="AI110" i="78" s="1"/>
  <c r="AD111" i="78"/>
  <c r="AE111" i="78" s="1"/>
  <c r="AF111" i="78"/>
  <c r="AG111" i="78" s="1"/>
  <c r="AH111" i="78"/>
  <c r="AI111" i="78" s="1"/>
  <c r="AD112" i="78"/>
  <c r="AE112" i="78" s="1"/>
  <c r="AF112" i="78"/>
  <c r="AG112" i="78" s="1"/>
  <c r="AH112" i="78"/>
  <c r="AI112" i="78" s="1"/>
  <c r="AD113" i="78"/>
  <c r="AE113" i="78" s="1"/>
  <c r="AF113" i="78"/>
  <c r="AG113" i="78" s="1"/>
  <c r="AH113" i="78"/>
  <c r="AI113" i="78" s="1"/>
  <c r="AD114" i="78"/>
  <c r="AE114" i="78" s="1"/>
  <c r="AF114" i="78"/>
  <c r="AG114" i="78" s="1"/>
  <c r="AH114" i="78"/>
  <c r="AI114" i="78" s="1"/>
  <c r="AD115" i="78"/>
  <c r="AE115" i="78" s="1"/>
  <c r="AF115" i="78"/>
  <c r="AG115" i="78" s="1"/>
  <c r="AH115" i="78"/>
  <c r="AI115" i="78" s="1"/>
  <c r="AD116" i="78"/>
  <c r="AE116" i="78" s="1"/>
  <c r="AF116" i="78"/>
  <c r="AG116" i="78" s="1"/>
  <c r="AH116" i="78"/>
  <c r="AI116" i="78" s="1"/>
  <c r="AD117" i="78"/>
  <c r="AE117" i="78" s="1"/>
  <c r="AF117" i="78"/>
  <c r="AG117" i="78" s="1"/>
  <c r="AH117" i="78"/>
  <c r="AI117" i="78" s="1"/>
  <c r="AD118" i="78"/>
  <c r="AE118" i="78" s="1"/>
  <c r="AF118" i="78"/>
  <c r="AG118" i="78" s="1"/>
  <c r="AH118" i="78"/>
  <c r="AI118" i="78" s="1"/>
  <c r="AD119" i="78"/>
  <c r="AE119" i="78" s="1"/>
  <c r="AF119" i="78"/>
  <c r="AG119" i="78" s="1"/>
  <c r="AH119" i="78"/>
  <c r="AI119" i="78" s="1"/>
  <c r="AD120" i="78"/>
  <c r="AE120" i="78" s="1"/>
  <c r="AF120" i="78"/>
  <c r="AG120" i="78" s="1"/>
  <c r="AH120" i="78"/>
  <c r="AI120" i="78" s="1"/>
  <c r="AD121" i="78"/>
  <c r="AE121" i="78" s="1"/>
  <c r="AF121" i="78"/>
  <c r="AG121" i="78" s="1"/>
  <c r="AH121" i="78"/>
  <c r="AI121" i="78" s="1"/>
  <c r="AD122" i="78"/>
  <c r="AE122" i="78" s="1"/>
  <c r="AF122" i="78"/>
  <c r="AG122" i="78" s="1"/>
  <c r="AH122" i="78"/>
  <c r="AI122" i="78" s="1"/>
  <c r="AD123" i="78"/>
  <c r="AE123" i="78" s="1"/>
  <c r="AF123" i="78"/>
  <c r="AG123" i="78" s="1"/>
  <c r="AH123" i="78"/>
  <c r="AI123" i="78" s="1"/>
  <c r="AD124" i="78"/>
  <c r="AE124" i="78" s="1"/>
  <c r="AF124" i="78"/>
  <c r="AG124" i="78" s="1"/>
  <c r="AH124" i="78"/>
  <c r="AI124" i="78" s="1"/>
  <c r="AD125" i="78"/>
  <c r="AE125" i="78" s="1"/>
  <c r="AF125" i="78"/>
  <c r="AG125" i="78" s="1"/>
  <c r="AH125" i="78"/>
  <c r="AI125" i="78" s="1"/>
  <c r="AD126" i="78"/>
  <c r="AE126" i="78" s="1"/>
  <c r="AF126" i="78"/>
  <c r="AG126" i="78" s="1"/>
  <c r="AH126" i="78"/>
  <c r="AI126" i="78" s="1"/>
  <c r="AD127" i="78"/>
  <c r="AE127" i="78" s="1"/>
  <c r="AF127" i="78"/>
  <c r="AG127" i="78" s="1"/>
  <c r="AH127" i="78"/>
  <c r="AI127" i="78" s="1"/>
  <c r="AD128" i="78"/>
  <c r="AE128" i="78" s="1"/>
  <c r="AF128" i="78"/>
  <c r="AG128" i="78" s="1"/>
  <c r="AH128" i="78"/>
  <c r="AI128" i="78" s="1"/>
  <c r="AD129" i="78"/>
  <c r="AE129" i="78" s="1"/>
  <c r="AF129" i="78"/>
  <c r="AG129" i="78" s="1"/>
  <c r="AH129" i="78"/>
  <c r="AI129" i="78" s="1"/>
  <c r="AD130" i="78"/>
  <c r="AE130" i="78" s="1"/>
  <c r="AF130" i="78"/>
  <c r="AG130" i="78" s="1"/>
  <c r="AH130" i="78"/>
  <c r="AI130" i="78" s="1"/>
  <c r="AD131" i="78"/>
  <c r="AE131" i="78" s="1"/>
  <c r="AF131" i="78"/>
  <c r="AG131" i="78" s="1"/>
  <c r="AH131" i="78"/>
  <c r="AI131" i="78" s="1"/>
  <c r="AD132" i="78"/>
  <c r="AE132" i="78" s="1"/>
  <c r="AF132" i="78"/>
  <c r="AG132" i="78" s="1"/>
  <c r="AH132" i="78"/>
  <c r="AI132" i="78" s="1"/>
  <c r="AD133" i="78"/>
  <c r="AE133" i="78" s="1"/>
  <c r="AF133" i="78"/>
  <c r="AG133" i="78" s="1"/>
  <c r="AH133" i="78"/>
  <c r="AI133" i="78" s="1"/>
  <c r="AD134" i="78"/>
  <c r="AE134" i="78" s="1"/>
  <c r="AF134" i="78"/>
  <c r="AG134" i="78" s="1"/>
  <c r="AH134" i="78"/>
  <c r="AI134" i="78" s="1"/>
  <c r="AD135" i="78"/>
  <c r="AE135" i="78" s="1"/>
  <c r="AF135" i="78"/>
  <c r="AG135" i="78" s="1"/>
  <c r="AH135" i="78"/>
  <c r="AI135" i="78" s="1"/>
  <c r="AD136" i="78"/>
  <c r="AE136" i="78" s="1"/>
  <c r="AF136" i="78"/>
  <c r="AG136" i="78" s="1"/>
  <c r="AH136" i="78"/>
  <c r="AI136" i="78" s="1"/>
  <c r="AD137" i="78"/>
  <c r="AE137" i="78" s="1"/>
  <c r="AF137" i="78"/>
  <c r="AG137" i="78" s="1"/>
  <c r="AH137" i="78"/>
  <c r="AI137" i="78" s="1"/>
  <c r="AD138" i="78"/>
  <c r="AE138" i="78" s="1"/>
  <c r="AF138" i="78"/>
  <c r="AG138" i="78" s="1"/>
  <c r="AH138" i="78"/>
  <c r="AI138" i="78" s="1"/>
  <c r="AD139" i="78"/>
  <c r="AE139" i="78" s="1"/>
  <c r="AF139" i="78"/>
  <c r="AG139" i="78" s="1"/>
  <c r="AH139" i="78"/>
  <c r="AI139" i="78" s="1"/>
  <c r="AD140" i="78"/>
  <c r="AE140" i="78" s="1"/>
  <c r="AF140" i="78"/>
  <c r="AG140" i="78" s="1"/>
  <c r="AH140" i="78"/>
  <c r="AI140" i="78" s="1"/>
  <c r="AD141" i="78"/>
  <c r="AE141" i="78" s="1"/>
  <c r="AF141" i="78"/>
  <c r="AG141" i="78" s="1"/>
  <c r="AH141" i="78"/>
  <c r="AI141" i="78" s="1"/>
  <c r="AD142" i="78"/>
  <c r="AE142" i="78" s="1"/>
  <c r="AF142" i="78"/>
  <c r="AG142" i="78" s="1"/>
  <c r="AH142" i="78"/>
  <c r="AI142" i="78" s="1"/>
  <c r="AD143" i="78"/>
  <c r="AE143" i="78" s="1"/>
  <c r="AF143" i="78"/>
  <c r="AG143" i="78" s="1"/>
  <c r="AH143" i="78"/>
  <c r="AI143" i="78" s="1"/>
  <c r="AD144" i="78"/>
  <c r="AE144" i="78" s="1"/>
  <c r="AF144" i="78"/>
  <c r="AG144" i="78" s="1"/>
  <c r="AH144" i="78"/>
  <c r="AI144" i="78" s="1"/>
  <c r="AD145" i="78"/>
  <c r="AE145" i="78" s="1"/>
  <c r="AF145" i="78"/>
  <c r="AG145" i="78" s="1"/>
  <c r="AH145" i="78"/>
  <c r="AI145" i="78" s="1"/>
  <c r="AD146" i="78"/>
  <c r="AE146" i="78" s="1"/>
  <c r="AF146" i="78"/>
  <c r="AG146" i="78" s="1"/>
  <c r="AH146" i="78"/>
  <c r="AI146" i="78" s="1"/>
  <c r="AD147" i="78"/>
  <c r="AE147" i="78" s="1"/>
  <c r="AF147" i="78"/>
  <c r="AG147" i="78" s="1"/>
  <c r="AH147" i="78"/>
  <c r="AI147" i="78" s="1"/>
  <c r="AD148" i="78"/>
  <c r="AE148" i="78" s="1"/>
  <c r="AF148" i="78"/>
  <c r="AG148" i="78" s="1"/>
  <c r="AH148" i="78"/>
  <c r="AI148" i="78" s="1"/>
  <c r="AD149" i="78"/>
  <c r="AE149" i="78" s="1"/>
  <c r="AF149" i="78"/>
  <c r="AG149" i="78" s="1"/>
  <c r="AH149" i="78"/>
  <c r="AI149" i="78" s="1"/>
  <c r="AD150" i="78"/>
  <c r="AE150" i="78" s="1"/>
  <c r="AF150" i="78"/>
  <c r="AG150" i="78" s="1"/>
  <c r="AH150" i="78"/>
  <c r="AI150" i="78" s="1"/>
  <c r="AD151" i="78"/>
  <c r="AE151" i="78" s="1"/>
  <c r="AF151" i="78"/>
  <c r="AG151" i="78" s="1"/>
  <c r="AH151" i="78"/>
  <c r="AI151" i="78" s="1"/>
  <c r="AD152" i="78"/>
  <c r="AE152" i="78" s="1"/>
  <c r="AF152" i="78"/>
  <c r="AG152" i="78" s="1"/>
  <c r="AH152" i="78"/>
  <c r="AI152" i="78" s="1"/>
  <c r="AD153" i="78"/>
  <c r="AE153" i="78" s="1"/>
  <c r="AF153" i="78"/>
  <c r="AG153" i="78" s="1"/>
  <c r="AH153" i="78"/>
  <c r="AI153" i="78" s="1"/>
  <c r="AD154" i="78"/>
  <c r="AE154" i="78" s="1"/>
  <c r="AF154" i="78"/>
  <c r="AG154" i="78" s="1"/>
  <c r="AH154" i="78"/>
  <c r="AI154" i="78" s="1"/>
  <c r="AD155" i="78"/>
  <c r="AE155" i="78" s="1"/>
  <c r="AF155" i="78"/>
  <c r="AG155" i="78" s="1"/>
  <c r="AH155" i="78"/>
  <c r="AI155" i="78" s="1"/>
  <c r="AD156" i="78"/>
  <c r="AE156" i="78" s="1"/>
  <c r="AF156" i="78"/>
  <c r="AG156" i="78" s="1"/>
  <c r="AH156" i="78"/>
  <c r="AI156" i="78" s="1"/>
  <c r="AD157" i="78"/>
  <c r="AE157" i="78" s="1"/>
  <c r="AF157" i="78"/>
  <c r="AG157" i="78" s="1"/>
  <c r="AH157" i="78"/>
  <c r="AI157" i="78" s="1"/>
  <c r="AD158" i="78"/>
  <c r="AE158" i="78" s="1"/>
  <c r="AF158" i="78"/>
  <c r="AG158" i="78" s="1"/>
  <c r="AH158" i="78"/>
  <c r="AI158" i="78" s="1"/>
  <c r="AD159" i="78"/>
  <c r="AE159" i="78" s="1"/>
  <c r="AF159" i="78"/>
  <c r="AG159" i="78" s="1"/>
  <c r="AH159" i="78"/>
  <c r="AI159" i="78" s="1"/>
  <c r="AD160" i="78"/>
  <c r="AE160" i="78" s="1"/>
  <c r="AF160" i="78"/>
  <c r="AG160" i="78" s="1"/>
  <c r="AH160" i="78"/>
  <c r="AI160" i="78" s="1"/>
  <c r="AD161" i="78"/>
  <c r="AE161" i="78" s="1"/>
  <c r="AF161" i="78"/>
  <c r="AG161" i="78" s="1"/>
  <c r="AH161" i="78"/>
  <c r="AI161" i="78" s="1"/>
  <c r="AD162" i="78"/>
  <c r="AE162" i="78" s="1"/>
  <c r="AF162" i="78"/>
  <c r="AG162" i="78" s="1"/>
  <c r="AH162" i="78"/>
  <c r="AI162" i="78" s="1"/>
  <c r="AD163" i="78"/>
  <c r="AE163" i="78" s="1"/>
  <c r="AF163" i="78"/>
  <c r="AG163" i="78" s="1"/>
  <c r="AH163" i="78"/>
  <c r="AI163" i="78" s="1"/>
  <c r="AD164" i="78"/>
  <c r="AE164" i="78" s="1"/>
  <c r="AF164" i="78"/>
  <c r="AG164" i="78" s="1"/>
  <c r="AH164" i="78"/>
  <c r="AI164" i="78" s="1"/>
  <c r="AD165" i="78"/>
  <c r="AE165" i="78" s="1"/>
  <c r="AF165" i="78"/>
  <c r="AG165" i="78" s="1"/>
  <c r="AH165" i="78"/>
  <c r="AI165" i="78" s="1"/>
  <c r="AD166" i="78"/>
  <c r="AE166" i="78" s="1"/>
  <c r="AF166" i="78"/>
  <c r="AG166" i="78" s="1"/>
  <c r="AH166" i="78"/>
  <c r="AI166" i="78" s="1"/>
  <c r="AD167" i="78"/>
  <c r="AE167" i="78" s="1"/>
  <c r="AF167" i="78"/>
  <c r="AG167" i="78" s="1"/>
  <c r="AH167" i="78"/>
  <c r="AI167" i="78" s="1"/>
  <c r="AD168" i="78"/>
  <c r="AE168" i="78" s="1"/>
  <c r="AF168" i="78"/>
  <c r="AG168" i="78" s="1"/>
  <c r="AH168" i="78"/>
  <c r="AI168" i="78" s="1"/>
  <c r="AD169" i="78"/>
  <c r="AE169" i="78" s="1"/>
  <c r="AF169" i="78"/>
  <c r="AG169" i="78" s="1"/>
  <c r="AH169" i="78"/>
  <c r="AI169" i="78" s="1"/>
  <c r="AD170" i="78"/>
  <c r="AE170" i="78" s="1"/>
  <c r="AF170" i="78"/>
  <c r="AG170" i="78" s="1"/>
  <c r="AH170" i="78"/>
  <c r="AI170" i="78" s="1"/>
  <c r="AD171" i="78"/>
  <c r="AE171" i="78" s="1"/>
  <c r="AF171" i="78"/>
  <c r="AG171" i="78" s="1"/>
  <c r="AH171" i="78"/>
  <c r="AI171" i="78" s="1"/>
  <c r="AD172" i="78"/>
  <c r="AE172" i="78" s="1"/>
  <c r="AF172" i="78"/>
  <c r="AG172" i="78" s="1"/>
  <c r="AH172" i="78"/>
  <c r="AI172" i="78" s="1"/>
  <c r="AD173" i="78"/>
  <c r="AE173" i="78" s="1"/>
  <c r="AF173" i="78"/>
  <c r="AG173" i="78" s="1"/>
  <c r="AH173" i="78"/>
  <c r="AI173" i="78" s="1"/>
  <c r="AD174" i="78"/>
  <c r="AE174" i="78" s="1"/>
  <c r="AF174" i="78"/>
  <c r="AG174" i="78" s="1"/>
  <c r="AH174" i="78"/>
  <c r="AI174" i="78" s="1"/>
  <c r="AD175" i="78"/>
  <c r="AE175" i="78" s="1"/>
  <c r="AF175" i="78"/>
  <c r="AG175" i="78" s="1"/>
  <c r="AH175" i="78"/>
  <c r="AI175" i="78" s="1"/>
  <c r="AD176" i="78"/>
  <c r="AE176" i="78" s="1"/>
  <c r="AF176" i="78"/>
  <c r="AG176" i="78" s="1"/>
  <c r="AH176" i="78"/>
  <c r="AI176" i="78" s="1"/>
  <c r="AD177" i="78"/>
  <c r="AE177" i="78" s="1"/>
  <c r="AF177" i="78"/>
  <c r="AG177" i="78" s="1"/>
  <c r="AH177" i="78"/>
  <c r="AI177" i="78" s="1"/>
  <c r="AD178" i="78"/>
  <c r="AE178" i="78" s="1"/>
  <c r="AF178" i="78"/>
  <c r="AG178" i="78" s="1"/>
  <c r="AH178" i="78"/>
  <c r="AI178" i="78" s="1"/>
  <c r="AD179" i="78"/>
  <c r="AE179" i="78" s="1"/>
  <c r="AF179" i="78"/>
  <c r="AG179" i="78" s="1"/>
  <c r="AH179" i="78"/>
  <c r="AI179" i="78" s="1"/>
  <c r="AD180" i="78"/>
  <c r="AE180" i="78" s="1"/>
  <c r="AF180" i="78"/>
  <c r="AG180" i="78" s="1"/>
  <c r="AH180" i="78"/>
  <c r="AI180" i="78" s="1"/>
  <c r="AD181" i="78"/>
  <c r="AE181" i="78" s="1"/>
  <c r="AF181" i="78"/>
  <c r="AG181" i="78" s="1"/>
  <c r="AH181" i="78"/>
  <c r="AI181" i="78" s="1"/>
  <c r="AD182" i="78"/>
  <c r="AE182" i="78" s="1"/>
  <c r="AF182" i="78"/>
  <c r="AG182" i="78" s="1"/>
  <c r="AH182" i="78"/>
  <c r="AI182" i="78" s="1"/>
  <c r="AD183" i="78"/>
  <c r="AE183" i="78" s="1"/>
  <c r="AF183" i="78"/>
  <c r="AG183" i="78" s="1"/>
  <c r="AH183" i="78"/>
  <c r="AI183" i="78" s="1"/>
  <c r="AD184" i="78"/>
  <c r="AE184" i="78" s="1"/>
  <c r="AF184" i="78"/>
  <c r="AG184" i="78" s="1"/>
  <c r="AH184" i="78"/>
  <c r="AI184" i="78" s="1"/>
  <c r="AD185" i="78"/>
  <c r="AE185" i="78" s="1"/>
  <c r="AF185" i="78"/>
  <c r="AG185" i="78" s="1"/>
  <c r="AH185" i="78"/>
  <c r="AI185" i="78" s="1"/>
  <c r="AD186" i="78"/>
  <c r="AE186" i="78" s="1"/>
  <c r="AF186" i="78"/>
  <c r="AG186" i="78" s="1"/>
  <c r="AH186" i="78"/>
  <c r="AI186" i="78" s="1"/>
  <c r="AD187" i="78"/>
  <c r="AE187" i="78" s="1"/>
  <c r="AF187" i="78"/>
  <c r="AG187" i="78" s="1"/>
  <c r="AH187" i="78"/>
  <c r="AI187" i="78" s="1"/>
  <c r="AD188" i="78"/>
  <c r="AE188" i="78" s="1"/>
  <c r="AF188" i="78"/>
  <c r="AG188" i="78" s="1"/>
  <c r="AH188" i="78"/>
  <c r="AI188" i="78" s="1"/>
  <c r="AD189" i="78"/>
  <c r="AE189" i="78" s="1"/>
  <c r="AF189" i="78"/>
  <c r="AG189" i="78" s="1"/>
  <c r="AH189" i="78"/>
  <c r="AI189" i="78" s="1"/>
  <c r="AD190" i="78"/>
  <c r="AE190" i="78" s="1"/>
  <c r="AF190" i="78"/>
  <c r="AG190" i="78" s="1"/>
  <c r="AH190" i="78"/>
  <c r="AI190" i="78" s="1"/>
  <c r="AD191" i="78"/>
  <c r="AE191" i="78" s="1"/>
  <c r="AF191" i="78"/>
  <c r="AG191" i="78" s="1"/>
  <c r="AH191" i="78"/>
  <c r="AI191" i="78" s="1"/>
  <c r="AD192" i="78"/>
  <c r="AE192" i="78" s="1"/>
  <c r="AF192" i="78"/>
  <c r="AG192" i="78" s="1"/>
  <c r="AH192" i="78"/>
  <c r="AI192" i="78" s="1"/>
  <c r="AD193" i="78"/>
  <c r="AE193" i="78" s="1"/>
  <c r="AF193" i="78"/>
  <c r="AG193" i="78" s="1"/>
  <c r="AH193" i="78"/>
  <c r="AI193" i="78" s="1"/>
  <c r="AD194" i="78"/>
  <c r="AE194" i="78" s="1"/>
  <c r="AF194" i="78"/>
  <c r="AG194" i="78" s="1"/>
  <c r="AH194" i="78"/>
  <c r="AI194" i="78" s="1"/>
  <c r="AD195" i="78"/>
  <c r="AE195" i="78" s="1"/>
  <c r="AF195" i="78"/>
  <c r="AG195" i="78" s="1"/>
  <c r="AH195" i="78"/>
  <c r="AI195" i="78" s="1"/>
  <c r="AD196" i="78"/>
  <c r="AE196" i="78" s="1"/>
  <c r="AF196" i="78"/>
  <c r="AG196" i="78" s="1"/>
  <c r="AH196" i="78"/>
  <c r="AI196" i="78" s="1"/>
  <c r="AD197" i="78"/>
  <c r="AE197" i="78" s="1"/>
  <c r="AF197" i="78"/>
  <c r="AG197" i="78" s="1"/>
  <c r="AH197" i="78"/>
  <c r="AI197" i="78" s="1"/>
  <c r="AD198" i="78"/>
  <c r="AE198" i="78" s="1"/>
  <c r="AF198" i="78"/>
  <c r="AG198" i="78" s="1"/>
  <c r="AH198" i="78"/>
  <c r="AI198" i="78" s="1"/>
  <c r="AD199" i="78"/>
  <c r="AE199" i="78" s="1"/>
  <c r="AF199" i="78"/>
  <c r="AG199" i="78" s="1"/>
  <c r="AH199" i="78"/>
  <c r="AI199" i="78" s="1"/>
  <c r="AD200" i="78"/>
  <c r="AE200" i="78" s="1"/>
  <c r="AF200" i="78"/>
  <c r="AG200" i="78" s="1"/>
  <c r="AH200" i="78"/>
  <c r="AI200" i="78" s="1"/>
  <c r="AD201" i="78"/>
  <c r="AE201" i="78" s="1"/>
  <c r="AF201" i="78"/>
  <c r="AG201" i="78" s="1"/>
  <c r="AH201" i="78"/>
  <c r="AI201" i="78" s="1"/>
  <c r="AD202" i="78"/>
  <c r="AE202" i="78" s="1"/>
  <c r="AF202" i="78"/>
  <c r="AG202" i="78" s="1"/>
  <c r="AH202" i="78"/>
  <c r="AI202" i="78" s="1"/>
  <c r="AD203" i="78"/>
  <c r="AE203" i="78" s="1"/>
  <c r="AF203" i="78"/>
  <c r="AG203" i="78" s="1"/>
  <c r="AH203" i="78"/>
  <c r="AI203" i="78" s="1"/>
  <c r="AD204" i="78"/>
  <c r="AE204" i="78" s="1"/>
  <c r="AF204" i="78"/>
  <c r="AG204" i="78" s="1"/>
  <c r="AH204" i="78"/>
  <c r="AI204" i="78" s="1"/>
  <c r="AD205" i="78"/>
  <c r="AE205" i="78" s="1"/>
  <c r="AF205" i="78"/>
  <c r="AG205" i="78" s="1"/>
  <c r="AH205" i="78"/>
  <c r="AI205" i="78" s="1"/>
  <c r="AD206" i="78"/>
  <c r="AE206" i="78" s="1"/>
  <c r="AF206" i="78"/>
  <c r="AG206" i="78" s="1"/>
  <c r="AH206" i="78"/>
  <c r="AI206" i="78" s="1"/>
  <c r="AD207" i="78"/>
  <c r="AE207" i="78" s="1"/>
  <c r="AF207" i="78"/>
  <c r="AG207" i="78" s="1"/>
  <c r="AH207" i="78"/>
  <c r="AI207" i="78" s="1"/>
  <c r="AD208" i="78"/>
  <c r="AE208" i="78" s="1"/>
  <c r="AF208" i="78"/>
  <c r="AG208" i="78" s="1"/>
  <c r="AH208" i="78"/>
  <c r="AI208" i="78" s="1"/>
  <c r="AD209" i="78"/>
  <c r="AE209" i="78" s="1"/>
  <c r="AF209" i="78"/>
  <c r="AG209" i="78" s="1"/>
  <c r="AH209" i="78"/>
  <c r="AI209" i="78" s="1"/>
  <c r="AD210" i="78"/>
  <c r="AE210" i="78" s="1"/>
  <c r="AF210" i="78"/>
  <c r="AG210" i="78" s="1"/>
  <c r="AH210" i="78"/>
  <c r="AI210" i="78" s="1"/>
  <c r="AD211" i="78"/>
  <c r="AE211" i="78" s="1"/>
  <c r="AF211" i="78"/>
  <c r="AG211" i="78" s="1"/>
  <c r="AH211" i="78"/>
  <c r="AI211" i="78" s="1"/>
  <c r="AD212" i="78"/>
  <c r="AE212" i="78" s="1"/>
  <c r="AF212" i="78"/>
  <c r="AG212" i="78" s="1"/>
  <c r="AH212" i="78"/>
  <c r="AI212" i="78" s="1"/>
  <c r="AD213" i="78"/>
  <c r="AE213" i="78" s="1"/>
  <c r="AF213" i="78"/>
  <c r="AG213" i="78" s="1"/>
  <c r="AH213" i="78"/>
  <c r="AI213" i="78" s="1"/>
  <c r="AD214" i="78"/>
  <c r="AE214" i="78" s="1"/>
  <c r="AF214" i="78"/>
  <c r="AG214" i="78" s="1"/>
  <c r="AH214" i="78"/>
  <c r="AI214" i="78" s="1"/>
  <c r="AD215" i="78"/>
  <c r="AE215" i="78" s="1"/>
  <c r="AF215" i="78"/>
  <c r="AG215" i="78" s="1"/>
  <c r="AH215" i="78"/>
  <c r="AI215" i="78" s="1"/>
  <c r="AD216" i="78"/>
  <c r="AE216" i="78" s="1"/>
  <c r="AF216" i="78"/>
  <c r="AG216" i="78" s="1"/>
  <c r="AH216" i="78"/>
  <c r="AI216" i="78" s="1"/>
  <c r="AD217" i="78"/>
  <c r="AE217" i="78" s="1"/>
  <c r="AF217" i="78"/>
  <c r="AG217" i="78" s="1"/>
  <c r="AH217" i="78"/>
  <c r="AI217" i="78" s="1"/>
  <c r="AD218" i="78"/>
  <c r="AE218" i="78" s="1"/>
  <c r="AF218" i="78"/>
  <c r="AG218" i="78" s="1"/>
  <c r="AH218" i="78"/>
  <c r="AI218" i="78" s="1"/>
  <c r="AD219" i="78"/>
  <c r="AE219" i="78" s="1"/>
  <c r="AF219" i="78"/>
  <c r="AG219" i="78" s="1"/>
  <c r="AH219" i="78"/>
  <c r="AI219" i="78" s="1"/>
  <c r="AD220" i="78"/>
  <c r="AE220" i="78" s="1"/>
  <c r="AF220" i="78"/>
  <c r="AG220" i="78" s="1"/>
  <c r="AH220" i="78"/>
  <c r="AI220" i="78" s="1"/>
  <c r="AD221" i="78"/>
  <c r="AE221" i="78" s="1"/>
  <c r="AF221" i="78"/>
  <c r="AG221" i="78" s="1"/>
  <c r="AH221" i="78"/>
  <c r="AI221" i="78" s="1"/>
  <c r="AD222" i="78"/>
  <c r="AE222" i="78" s="1"/>
  <c r="AF222" i="78"/>
  <c r="AG222" i="78" s="1"/>
  <c r="AH222" i="78"/>
  <c r="AI222" i="78" s="1"/>
  <c r="AD223" i="78"/>
  <c r="AE223" i="78" s="1"/>
  <c r="AF223" i="78"/>
  <c r="AG223" i="78" s="1"/>
  <c r="AH223" i="78"/>
  <c r="AI223" i="78" s="1"/>
  <c r="AD224" i="78"/>
  <c r="AE224" i="78" s="1"/>
  <c r="AF224" i="78"/>
  <c r="AG224" i="78" s="1"/>
  <c r="AH224" i="78"/>
  <c r="AI224" i="78" s="1"/>
  <c r="AD225" i="78"/>
  <c r="AE225" i="78" s="1"/>
  <c r="AF225" i="78"/>
  <c r="AG225" i="78" s="1"/>
  <c r="AH225" i="78"/>
  <c r="AI225" i="78" s="1"/>
  <c r="AD226" i="78"/>
  <c r="AE226" i="78" s="1"/>
  <c r="AF226" i="78"/>
  <c r="AG226" i="78" s="1"/>
  <c r="AH226" i="78"/>
  <c r="AI226" i="78" s="1"/>
  <c r="AD227" i="78"/>
  <c r="AE227" i="78" s="1"/>
  <c r="AF227" i="78"/>
  <c r="AG227" i="78" s="1"/>
  <c r="AH227" i="78"/>
  <c r="AI227" i="78" s="1"/>
  <c r="AD228" i="78"/>
  <c r="AE228" i="78" s="1"/>
  <c r="AF228" i="78"/>
  <c r="AG228" i="78" s="1"/>
  <c r="AH228" i="78"/>
  <c r="AI228" i="78" s="1"/>
  <c r="AD229" i="78"/>
  <c r="AE229" i="78" s="1"/>
  <c r="AF229" i="78"/>
  <c r="AG229" i="78" s="1"/>
  <c r="AH229" i="78"/>
  <c r="AI229" i="78" s="1"/>
  <c r="AD230" i="78"/>
  <c r="AE230" i="78" s="1"/>
  <c r="AF230" i="78"/>
  <c r="AG230" i="78" s="1"/>
  <c r="AH230" i="78"/>
  <c r="AI230" i="78" s="1"/>
  <c r="AD231" i="78"/>
  <c r="AE231" i="78" s="1"/>
  <c r="AF231" i="78"/>
  <c r="AG231" i="78" s="1"/>
  <c r="AH231" i="78"/>
  <c r="AI231" i="78" s="1"/>
  <c r="AD232" i="78"/>
  <c r="AE232" i="78" s="1"/>
  <c r="AF232" i="78"/>
  <c r="AG232" i="78" s="1"/>
  <c r="AH232" i="78"/>
  <c r="AI232" i="78" s="1"/>
  <c r="AD233" i="78"/>
  <c r="AE233" i="78" s="1"/>
  <c r="AF233" i="78"/>
  <c r="AG233" i="78" s="1"/>
  <c r="AH233" i="78"/>
  <c r="AI233" i="78" s="1"/>
  <c r="AD234" i="78"/>
  <c r="AE234" i="78" s="1"/>
  <c r="AF234" i="78"/>
  <c r="AG234" i="78" s="1"/>
  <c r="AH234" i="78"/>
  <c r="AI234" i="78" s="1"/>
  <c r="AD235" i="78"/>
  <c r="AE235" i="78" s="1"/>
  <c r="AF235" i="78"/>
  <c r="AG235" i="78" s="1"/>
  <c r="AH235" i="78"/>
  <c r="AI235" i="78" s="1"/>
  <c r="AD236" i="78"/>
  <c r="AE236" i="78" s="1"/>
  <c r="AF236" i="78"/>
  <c r="AG236" i="78" s="1"/>
  <c r="AH236" i="78"/>
  <c r="AI236" i="78" s="1"/>
  <c r="AD237" i="78"/>
  <c r="AE237" i="78" s="1"/>
  <c r="AF237" i="78"/>
  <c r="AG237" i="78" s="1"/>
  <c r="AH237" i="78"/>
  <c r="AI237" i="78" s="1"/>
  <c r="AD238" i="78"/>
  <c r="AE238" i="78" s="1"/>
  <c r="AF238" i="78"/>
  <c r="AG238" i="78" s="1"/>
  <c r="AH238" i="78"/>
  <c r="AI238" i="78" s="1"/>
  <c r="AD239" i="78"/>
  <c r="AE239" i="78" s="1"/>
  <c r="AF239" i="78"/>
  <c r="AG239" i="78" s="1"/>
  <c r="AH239" i="78"/>
  <c r="AI239" i="78" s="1"/>
  <c r="AD240" i="78"/>
  <c r="AE240" i="78" s="1"/>
  <c r="AF240" i="78"/>
  <c r="AG240" i="78" s="1"/>
  <c r="AH240" i="78"/>
  <c r="AI240" i="78" s="1"/>
  <c r="AD241" i="78"/>
  <c r="AE241" i="78" s="1"/>
  <c r="AF241" i="78"/>
  <c r="AG241" i="78" s="1"/>
  <c r="AH241" i="78"/>
  <c r="AI241" i="78" s="1"/>
  <c r="AD242" i="78"/>
  <c r="AE242" i="78" s="1"/>
  <c r="AF242" i="78"/>
  <c r="AG242" i="78" s="1"/>
  <c r="AH242" i="78"/>
  <c r="AI242" i="78" s="1"/>
  <c r="AD243" i="78"/>
  <c r="AE243" i="78" s="1"/>
  <c r="AF243" i="78"/>
  <c r="AG243" i="78" s="1"/>
  <c r="AH243" i="78"/>
  <c r="AI243" i="78" s="1"/>
  <c r="AD244" i="78"/>
  <c r="AE244" i="78" s="1"/>
  <c r="AF244" i="78"/>
  <c r="AG244" i="78" s="1"/>
  <c r="AH244" i="78"/>
  <c r="AI244" i="78" s="1"/>
  <c r="AD245" i="78"/>
  <c r="AE245" i="78" s="1"/>
  <c r="AF245" i="78"/>
  <c r="AG245" i="78" s="1"/>
  <c r="AH245" i="78"/>
  <c r="AI245" i="78" s="1"/>
  <c r="AD246" i="78"/>
  <c r="AE246" i="78" s="1"/>
  <c r="AF246" i="78"/>
  <c r="AG246" i="78" s="1"/>
  <c r="AH246" i="78"/>
  <c r="AI246" i="78" s="1"/>
  <c r="AD247" i="78"/>
  <c r="AE247" i="78" s="1"/>
  <c r="AF247" i="78"/>
  <c r="AG247" i="78" s="1"/>
  <c r="AH247" i="78"/>
  <c r="AI247" i="78" s="1"/>
  <c r="AD248" i="78"/>
  <c r="AE248" i="78" s="1"/>
  <c r="AF248" i="78"/>
  <c r="AG248" i="78" s="1"/>
  <c r="AH248" i="78"/>
  <c r="AI248" i="78" s="1"/>
  <c r="AD249" i="78"/>
  <c r="AE249" i="78" s="1"/>
  <c r="AF249" i="78"/>
  <c r="AG249" i="78" s="1"/>
  <c r="AH249" i="78"/>
  <c r="AI249" i="78" s="1"/>
  <c r="AD250" i="78"/>
  <c r="AE250" i="78" s="1"/>
  <c r="AF250" i="78"/>
  <c r="AG250" i="78" s="1"/>
  <c r="AH250" i="78"/>
  <c r="AI250" i="78" s="1"/>
  <c r="AD251" i="78"/>
  <c r="AE251" i="78" s="1"/>
  <c r="AF251" i="78"/>
  <c r="AG251" i="78" s="1"/>
  <c r="AH251" i="78"/>
  <c r="AI251" i="78" s="1"/>
  <c r="AD252" i="78"/>
  <c r="AE252" i="78" s="1"/>
  <c r="AF252" i="78"/>
  <c r="AG252" i="78" s="1"/>
  <c r="AH252" i="78"/>
  <c r="AI252" i="78" s="1"/>
  <c r="AD253" i="78"/>
  <c r="AE253" i="78" s="1"/>
  <c r="AF253" i="78"/>
  <c r="AG253" i="78" s="1"/>
  <c r="AH253" i="78"/>
  <c r="AI253" i="78" s="1"/>
  <c r="AD254" i="78"/>
  <c r="AE254" i="78" s="1"/>
  <c r="AF254" i="78"/>
  <c r="AG254" i="78" s="1"/>
  <c r="AH254" i="78"/>
  <c r="AI254" i="78" s="1"/>
  <c r="AD255" i="78"/>
  <c r="AE255" i="78" s="1"/>
  <c r="AF255" i="78"/>
  <c r="AG255" i="78" s="1"/>
  <c r="AH255" i="78"/>
  <c r="AI255" i="78" s="1"/>
  <c r="AD256" i="78"/>
  <c r="AE256" i="78" s="1"/>
  <c r="AF256" i="78"/>
  <c r="AG256" i="78" s="1"/>
  <c r="AH256" i="78"/>
  <c r="AI256" i="78" s="1"/>
  <c r="AD257" i="78"/>
  <c r="AE257" i="78" s="1"/>
  <c r="AF257" i="78"/>
  <c r="AG257" i="78" s="1"/>
  <c r="AH257" i="78"/>
  <c r="AI257" i="78" s="1"/>
  <c r="AD258" i="78"/>
  <c r="AE258" i="78" s="1"/>
  <c r="AF258" i="78"/>
  <c r="AG258" i="78" s="1"/>
  <c r="AH258" i="78"/>
  <c r="AI258" i="78" s="1"/>
  <c r="AD259" i="78"/>
  <c r="AE259" i="78" s="1"/>
  <c r="AF259" i="78"/>
  <c r="AG259" i="78" s="1"/>
  <c r="AH259" i="78"/>
  <c r="AI259" i="78" s="1"/>
  <c r="AD260" i="78"/>
  <c r="AE260" i="78" s="1"/>
  <c r="AF260" i="78"/>
  <c r="AG260" i="78" s="1"/>
  <c r="AH260" i="78"/>
  <c r="AI260" i="78" s="1"/>
  <c r="AD261" i="78"/>
  <c r="AE261" i="78" s="1"/>
  <c r="AF261" i="78"/>
  <c r="AG261" i="78" s="1"/>
  <c r="AH261" i="78"/>
  <c r="AI261" i="78" s="1"/>
  <c r="AD262" i="78"/>
  <c r="AE262" i="78" s="1"/>
  <c r="AF262" i="78"/>
  <c r="AG262" i="78" s="1"/>
  <c r="AH262" i="78"/>
  <c r="AI262" i="78" s="1"/>
  <c r="AD263" i="78"/>
  <c r="AE263" i="78" s="1"/>
  <c r="AF263" i="78"/>
  <c r="AG263" i="78" s="1"/>
  <c r="AH263" i="78"/>
  <c r="AI263" i="78" s="1"/>
  <c r="AD264" i="78"/>
  <c r="AE264" i="78" s="1"/>
  <c r="AF264" i="78"/>
  <c r="AG264" i="78" s="1"/>
  <c r="AH264" i="78"/>
  <c r="AI264" i="78" s="1"/>
  <c r="AD265" i="78"/>
  <c r="AE265" i="78" s="1"/>
  <c r="AF265" i="78"/>
  <c r="AG265" i="78" s="1"/>
  <c r="AH265" i="78"/>
  <c r="AI265" i="78" s="1"/>
  <c r="AD266" i="78"/>
  <c r="AE266" i="78" s="1"/>
  <c r="AF266" i="78"/>
  <c r="AG266" i="78" s="1"/>
  <c r="AH266" i="78"/>
  <c r="AI266" i="78" s="1"/>
  <c r="AD267" i="78"/>
  <c r="AE267" i="78" s="1"/>
  <c r="AF267" i="78"/>
  <c r="AG267" i="78" s="1"/>
  <c r="AH267" i="78"/>
  <c r="AI267" i="78" s="1"/>
  <c r="AD268" i="78"/>
  <c r="AE268" i="78" s="1"/>
  <c r="AF268" i="78"/>
  <c r="AG268" i="78" s="1"/>
  <c r="AH268" i="78"/>
  <c r="AI268" i="78" s="1"/>
  <c r="AD269" i="78"/>
  <c r="AE269" i="78" s="1"/>
  <c r="AF269" i="78"/>
  <c r="AG269" i="78" s="1"/>
  <c r="AH269" i="78"/>
  <c r="AI269" i="78" s="1"/>
  <c r="AD270" i="78"/>
  <c r="AE270" i="78" s="1"/>
  <c r="AF270" i="78"/>
  <c r="AG270" i="78" s="1"/>
  <c r="AH270" i="78"/>
  <c r="AI270" i="78" s="1"/>
  <c r="AD271" i="78"/>
  <c r="AE271" i="78" s="1"/>
  <c r="AF271" i="78"/>
  <c r="AG271" i="78" s="1"/>
  <c r="AH271" i="78"/>
  <c r="AI271" i="78" s="1"/>
  <c r="AD272" i="78"/>
  <c r="AE272" i="78" s="1"/>
  <c r="AF272" i="78"/>
  <c r="AG272" i="78" s="1"/>
  <c r="AH272" i="78"/>
  <c r="AI272" i="78" s="1"/>
  <c r="AD273" i="78"/>
  <c r="AE273" i="78" s="1"/>
  <c r="AF273" i="78"/>
  <c r="AG273" i="78" s="1"/>
  <c r="AH273" i="78"/>
  <c r="AI273" i="78" s="1"/>
  <c r="AD274" i="78"/>
  <c r="AE274" i="78" s="1"/>
  <c r="AF274" i="78"/>
  <c r="AG274" i="78" s="1"/>
  <c r="AH274" i="78"/>
  <c r="AI274" i="78" s="1"/>
  <c r="AD275" i="78"/>
  <c r="AE275" i="78" s="1"/>
  <c r="AF275" i="78"/>
  <c r="AG275" i="78" s="1"/>
  <c r="AH275" i="78"/>
  <c r="AI275" i="78" s="1"/>
  <c r="AD276" i="78"/>
  <c r="AE276" i="78" s="1"/>
  <c r="AF276" i="78"/>
  <c r="AG276" i="78" s="1"/>
  <c r="AH276" i="78"/>
  <c r="AI276" i="78" s="1"/>
  <c r="AD277" i="78"/>
  <c r="AE277" i="78" s="1"/>
  <c r="AF277" i="78"/>
  <c r="AG277" i="78" s="1"/>
  <c r="AH277" i="78"/>
  <c r="AI277" i="78" s="1"/>
  <c r="AD278" i="78"/>
  <c r="AE278" i="78" s="1"/>
  <c r="AF278" i="78"/>
  <c r="AG278" i="78" s="1"/>
  <c r="AH278" i="78"/>
  <c r="AI278" i="78" s="1"/>
  <c r="AD279" i="78"/>
  <c r="AE279" i="78" s="1"/>
  <c r="AF279" i="78"/>
  <c r="AG279" i="78" s="1"/>
  <c r="AH279" i="78"/>
  <c r="AI279" i="78" s="1"/>
  <c r="AD280" i="78"/>
  <c r="AE280" i="78" s="1"/>
  <c r="AF280" i="78"/>
  <c r="AG280" i="78" s="1"/>
  <c r="AH280" i="78"/>
  <c r="AI280" i="78" s="1"/>
  <c r="AD281" i="78"/>
  <c r="AE281" i="78" s="1"/>
  <c r="AF281" i="78"/>
  <c r="AG281" i="78" s="1"/>
  <c r="AH281" i="78"/>
  <c r="AI281" i="78" s="1"/>
  <c r="AD282" i="78"/>
  <c r="AE282" i="78" s="1"/>
  <c r="AF282" i="78"/>
  <c r="AG282" i="78" s="1"/>
  <c r="AH282" i="78"/>
  <c r="AI282" i="78" s="1"/>
  <c r="AD283" i="78"/>
  <c r="AE283" i="78" s="1"/>
  <c r="AF283" i="78"/>
  <c r="AG283" i="78" s="1"/>
  <c r="AH283" i="78"/>
  <c r="AI283" i="78" s="1"/>
  <c r="AD284" i="78"/>
  <c r="AE284" i="78" s="1"/>
  <c r="AF284" i="78"/>
  <c r="AG284" i="78" s="1"/>
  <c r="AH284" i="78"/>
  <c r="AI284" i="78" s="1"/>
  <c r="AD285" i="78"/>
  <c r="AE285" i="78" s="1"/>
  <c r="AF285" i="78"/>
  <c r="AG285" i="78" s="1"/>
  <c r="AH285" i="78"/>
  <c r="AI285" i="78" s="1"/>
  <c r="AD286" i="78"/>
  <c r="AE286" i="78" s="1"/>
  <c r="AF286" i="78"/>
  <c r="AG286" i="78" s="1"/>
  <c r="AH286" i="78"/>
  <c r="AI286" i="78" s="1"/>
  <c r="AD287" i="78"/>
  <c r="AE287" i="78" s="1"/>
  <c r="AF287" i="78"/>
  <c r="AG287" i="78" s="1"/>
  <c r="AH287" i="78"/>
  <c r="AI287" i="78" s="1"/>
  <c r="AD288" i="78"/>
  <c r="AE288" i="78" s="1"/>
  <c r="AF288" i="78"/>
  <c r="AG288" i="78" s="1"/>
  <c r="AH288" i="78"/>
  <c r="AI288" i="78" s="1"/>
  <c r="AD289" i="78"/>
  <c r="AE289" i="78" s="1"/>
  <c r="AF289" i="78"/>
  <c r="AG289" i="78" s="1"/>
  <c r="AH289" i="78"/>
  <c r="AI289" i="78" s="1"/>
  <c r="AD290" i="78"/>
  <c r="AE290" i="78" s="1"/>
  <c r="AF290" i="78"/>
  <c r="AG290" i="78" s="1"/>
  <c r="AH290" i="78"/>
  <c r="AI290" i="78" s="1"/>
  <c r="AD291" i="78"/>
  <c r="AE291" i="78" s="1"/>
  <c r="AF291" i="78"/>
  <c r="AG291" i="78" s="1"/>
  <c r="AH291" i="78"/>
  <c r="AI291" i="78" s="1"/>
  <c r="AD292" i="78"/>
  <c r="AE292" i="78" s="1"/>
  <c r="AF292" i="78"/>
  <c r="AG292" i="78" s="1"/>
  <c r="AH292" i="78"/>
  <c r="AI292" i="78" s="1"/>
  <c r="AD293" i="78"/>
  <c r="AE293" i="78" s="1"/>
  <c r="AF293" i="78"/>
  <c r="AG293" i="78" s="1"/>
  <c r="AH293" i="78"/>
  <c r="AI293" i="78" s="1"/>
  <c r="AD294" i="78"/>
  <c r="AE294" i="78" s="1"/>
  <c r="AF294" i="78"/>
  <c r="AG294" i="78" s="1"/>
  <c r="AH294" i="78"/>
  <c r="AI294" i="78" s="1"/>
  <c r="AD295" i="78"/>
  <c r="AE295" i="78" s="1"/>
  <c r="AF295" i="78"/>
  <c r="AG295" i="78" s="1"/>
  <c r="AH295" i="78"/>
  <c r="AI295" i="78" s="1"/>
  <c r="AD296" i="78"/>
  <c r="AE296" i="78" s="1"/>
  <c r="AF296" i="78"/>
  <c r="AG296" i="78" s="1"/>
  <c r="AH296" i="78"/>
  <c r="AI296" i="78" s="1"/>
  <c r="AD297" i="78"/>
  <c r="AE297" i="78" s="1"/>
  <c r="AF297" i="78"/>
  <c r="AG297" i="78" s="1"/>
  <c r="AH297" i="78"/>
  <c r="AI297" i="78" s="1"/>
  <c r="AD298" i="78"/>
  <c r="AE298" i="78" s="1"/>
  <c r="AF298" i="78"/>
  <c r="AG298" i="78" s="1"/>
  <c r="AH298" i="78"/>
  <c r="AI298" i="78" s="1"/>
  <c r="AD299" i="78"/>
  <c r="AE299" i="78" s="1"/>
  <c r="AF299" i="78"/>
  <c r="AG299" i="78" s="1"/>
  <c r="AH299" i="78"/>
  <c r="AI299" i="78" s="1"/>
  <c r="AD300" i="78"/>
  <c r="AE300" i="78" s="1"/>
  <c r="AF300" i="78"/>
  <c r="AG300" i="78" s="1"/>
  <c r="AH300" i="78"/>
  <c r="AI300" i="78" s="1"/>
  <c r="AD301" i="78"/>
  <c r="AE301" i="78" s="1"/>
  <c r="AF301" i="78"/>
  <c r="AG301" i="78" s="1"/>
  <c r="AH301" i="78"/>
  <c r="AI301" i="78" s="1"/>
  <c r="AD302" i="78"/>
  <c r="AE302" i="78" s="1"/>
  <c r="AF302" i="78"/>
  <c r="AG302" i="78" s="1"/>
  <c r="AH302" i="78"/>
  <c r="AI302" i="78" s="1"/>
  <c r="AD303" i="78"/>
  <c r="AE303" i="78" s="1"/>
  <c r="AF303" i="78"/>
  <c r="AG303" i="78" s="1"/>
  <c r="AH303" i="78"/>
  <c r="AI303" i="78" s="1"/>
  <c r="AD304" i="78"/>
  <c r="AE304" i="78" s="1"/>
  <c r="AF304" i="78"/>
  <c r="AG304" i="78" s="1"/>
  <c r="AH304" i="78"/>
  <c r="AI304" i="78" s="1"/>
  <c r="AD305" i="78"/>
  <c r="AE305" i="78" s="1"/>
  <c r="AF305" i="78"/>
  <c r="AG305" i="78" s="1"/>
  <c r="AH305" i="78"/>
  <c r="AI305" i="78" s="1"/>
  <c r="AD306" i="78"/>
  <c r="AE306" i="78" s="1"/>
  <c r="AF306" i="78"/>
  <c r="AG306" i="78" s="1"/>
  <c r="AH306" i="78"/>
  <c r="AI306" i="78" s="1"/>
  <c r="AD307" i="78"/>
  <c r="AE307" i="78" s="1"/>
  <c r="AF307" i="78"/>
  <c r="AG307" i="78" s="1"/>
  <c r="AH307" i="78"/>
  <c r="AI307" i="78" s="1"/>
  <c r="AD308" i="78"/>
  <c r="AE308" i="78" s="1"/>
  <c r="AF308" i="78"/>
  <c r="AG308" i="78" s="1"/>
  <c r="AH308" i="78"/>
  <c r="AI308" i="78" s="1"/>
  <c r="AD309" i="78"/>
  <c r="AE309" i="78" s="1"/>
  <c r="AF309" i="78"/>
  <c r="AG309" i="78" s="1"/>
  <c r="AH309" i="78"/>
  <c r="AI309" i="78" s="1"/>
  <c r="AD310" i="78"/>
  <c r="AE310" i="78" s="1"/>
  <c r="AF310" i="78"/>
  <c r="AG310" i="78" s="1"/>
  <c r="AH310" i="78"/>
  <c r="AI310" i="78" s="1"/>
  <c r="AD311" i="78"/>
  <c r="AE311" i="78" s="1"/>
  <c r="AF311" i="78"/>
  <c r="AG311" i="78" s="1"/>
  <c r="AH311" i="78"/>
  <c r="AI311" i="78" s="1"/>
  <c r="AD312" i="78"/>
  <c r="AE312" i="78" s="1"/>
  <c r="AF312" i="78"/>
  <c r="AG312" i="78" s="1"/>
  <c r="AH312" i="78"/>
  <c r="AI312" i="78" s="1"/>
  <c r="AD313" i="78"/>
  <c r="AE313" i="78" s="1"/>
  <c r="AF313" i="78"/>
  <c r="AG313" i="78" s="1"/>
  <c r="AH313" i="78"/>
  <c r="AI313" i="78" s="1"/>
  <c r="AD314" i="78"/>
  <c r="AE314" i="78" s="1"/>
  <c r="AF314" i="78"/>
  <c r="AG314" i="78" s="1"/>
  <c r="AH314" i="78"/>
  <c r="AI314" i="78" s="1"/>
  <c r="AD315" i="78"/>
  <c r="AE315" i="78" s="1"/>
  <c r="AF315" i="78"/>
  <c r="AG315" i="78" s="1"/>
  <c r="AH315" i="78"/>
  <c r="AI315" i="78" s="1"/>
  <c r="AD316" i="78"/>
  <c r="AE316" i="78" s="1"/>
  <c r="AF316" i="78"/>
  <c r="AG316" i="78" s="1"/>
  <c r="AH316" i="78"/>
  <c r="AI316" i="78" s="1"/>
  <c r="AH6" i="78"/>
  <c r="AI6" i="78" s="1"/>
  <c r="AF6" i="78"/>
  <c r="AG6" i="78" s="1"/>
  <c r="AD6" i="78"/>
  <c r="AE6" i="78" s="1"/>
  <c r="F39" i="32" l="1"/>
  <c r="AF5" i="55" l="1"/>
  <c r="AE5" i="55"/>
  <c r="AD5" i="55"/>
  <c r="AC5" i="55"/>
  <c r="AB5" i="55"/>
  <c r="AA5" i="55"/>
  <c r="AN8" i="55"/>
  <c r="AN9" i="55"/>
  <c r="AN10" i="55"/>
  <c r="AN11" i="55"/>
  <c r="AN12" i="55"/>
  <c r="AN13" i="55"/>
  <c r="AN14" i="55"/>
  <c r="AN15" i="55"/>
  <c r="AN16" i="55"/>
  <c r="AN17" i="55"/>
  <c r="AN18" i="55"/>
  <c r="AN19" i="55"/>
  <c r="AN20" i="55"/>
  <c r="AN21" i="55"/>
  <c r="AN22" i="55"/>
  <c r="AN23" i="55"/>
  <c r="AN24" i="55"/>
  <c r="AN25" i="55"/>
  <c r="AN26" i="55"/>
  <c r="AN27" i="55"/>
  <c r="AN28" i="55"/>
  <c r="AN29" i="55"/>
  <c r="AN30" i="55"/>
  <c r="AN31" i="55"/>
  <c r="AN32" i="55"/>
  <c r="AN33" i="55"/>
  <c r="AN34" i="55"/>
  <c r="AN35" i="55"/>
  <c r="AN36" i="55"/>
  <c r="AN37" i="55"/>
  <c r="AN38" i="55"/>
  <c r="AN39" i="55"/>
  <c r="AN40" i="55"/>
  <c r="AN41" i="55"/>
  <c r="AN42" i="55"/>
  <c r="AN43" i="55"/>
  <c r="AN44" i="55"/>
  <c r="AN45" i="55"/>
  <c r="AN46" i="55"/>
  <c r="AN47" i="55"/>
  <c r="AN48" i="55"/>
  <c r="AN49" i="55"/>
  <c r="AN50" i="55"/>
  <c r="AN51" i="55"/>
  <c r="AN52" i="55"/>
  <c r="AN53" i="55"/>
  <c r="AN54" i="55"/>
  <c r="AN55" i="55"/>
  <c r="AN56" i="55"/>
  <c r="AN57" i="55"/>
  <c r="AN58" i="55"/>
  <c r="AN59" i="55"/>
  <c r="AN60" i="55"/>
  <c r="AN61" i="55"/>
  <c r="AN62" i="55"/>
  <c r="AN63" i="55"/>
  <c r="AN64" i="55"/>
  <c r="AN65" i="55"/>
  <c r="AN66" i="55"/>
  <c r="AN67" i="55"/>
  <c r="AN68" i="55"/>
  <c r="AN69" i="55"/>
  <c r="AN70" i="55"/>
  <c r="AN71" i="55"/>
  <c r="AN72" i="55"/>
  <c r="AN73" i="55"/>
  <c r="AN74" i="55"/>
  <c r="AN75" i="55"/>
  <c r="AN76" i="55"/>
  <c r="AN77" i="55"/>
  <c r="AN78" i="55"/>
  <c r="AN79" i="55"/>
  <c r="AN80" i="55"/>
  <c r="AN81" i="55"/>
  <c r="AN82" i="55"/>
  <c r="AN83" i="55"/>
  <c r="AN84" i="55"/>
  <c r="AN85" i="55"/>
  <c r="AN86" i="55"/>
  <c r="AN87" i="55"/>
  <c r="AN88" i="55"/>
  <c r="AN89" i="55"/>
  <c r="AN90" i="55"/>
  <c r="AN91" i="55"/>
  <c r="AN92" i="55"/>
  <c r="AN93" i="55"/>
  <c r="AN94" i="55"/>
  <c r="AN95" i="55"/>
  <c r="AN96" i="55"/>
  <c r="AN97" i="55"/>
  <c r="AN98" i="55"/>
  <c r="AN99" i="55"/>
  <c r="AN100" i="55"/>
  <c r="AN101" i="55"/>
  <c r="AN102" i="55"/>
  <c r="AN103" i="55"/>
  <c r="AN104" i="55"/>
  <c r="AN105" i="55"/>
  <c r="AN106" i="55"/>
  <c r="AN107" i="55"/>
  <c r="AN108" i="55"/>
  <c r="AN109" i="55"/>
  <c r="AN110" i="55"/>
  <c r="AN111" i="55"/>
  <c r="AN112" i="55"/>
  <c r="AN113" i="55"/>
  <c r="AN114" i="55"/>
  <c r="AN115" i="55"/>
  <c r="AN116" i="55"/>
  <c r="AN117" i="55"/>
  <c r="AN118" i="55"/>
  <c r="AN119" i="55"/>
  <c r="AN120" i="55"/>
  <c r="AN121" i="55"/>
  <c r="AN122" i="55"/>
  <c r="AN123" i="55"/>
  <c r="AN124" i="55"/>
  <c r="AN125" i="55"/>
  <c r="AN126" i="55"/>
  <c r="AN127" i="55"/>
  <c r="AN128" i="55"/>
  <c r="AN129" i="55"/>
  <c r="AN130" i="55"/>
  <c r="AN131" i="55"/>
  <c r="AN132" i="55"/>
  <c r="AN133" i="55"/>
  <c r="AN134" i="55"/>
  <c r="AN135" i="55"/>
  <c r="AN136" i="55"/>
  <c r="AN137" i="55"/>
  <c r="AN138" i="55"/>
  <c r="AN139" i="55"/>
  <c r="AN140" i="55"/>
  <c r="AN141" i="55"/>
  <c r="AN142" i="55"/>
  <c r="AN143" i="55"/>
  <c r="AN144" i="55"/>
  <c r="AN145" i="55"/>
  <c r="AN146" i="55"/>
  <c r="AN147" i="55"/>
  <c r="AN148" i="55"/>
  <c r="AN149" i="55"/>
  <c r="AN150" i="55"/>
  <c r="AN151" i="55"/>
  <c r="AN152" i="55"/>
  <c r="AN153" i="55"/>
  <c r="AN154" i="55"/>
  <c r="AN155" i="55"/>
  <c r="AN156" i="55"/>
  <c r="AN157" i="55"/>
  <c r="AN158" i="55"/>
  <c r="AN159" i="55"/>
  <c r="AN160" i="55"/>
  <c r="AN161" i="55"/>
  <c r="AN162" i="55"/>
  <c r="AN163" i="55"/>
  <c r="AN164" i="55"/>
  <c r="AN165" i="55"/>
  <c r="AN166" i="55"/>
  <c r="AN167" i="55"/>
  <c r="AN168" i="55"/>
  <c r="AN169" i="55"/>
  <c r="AN170" i="55"/>
  <c r="AN171" i="55"/>
  <c r="AN172" i="55"/>
  <c r="AN173" i="55"/>
  <c r="AN174" i="55"/>
  <c r="AN175" i="55"/>
  <c r="AN176" i="55"/>
  <c r="AN177" i="55"/>
  <c r="AN178" i="55"/>
  <c r="AN179" i="55"/>
  <c r="AN180" i="55"/>
  <c r="AN181" i="55"/>
  <c r="AN182" i="55"/>
  <c r="AN183" i="55"/>
  <c r="AN184" i="55"/>
  <c r="AN185" i="55"/>
  <c r="AN186" i="55"/>
  <c r="AN187" i="55"/>
  <c r="AN188" i="55"/>
  <c r="AN189" i="55"/>
  <c r="AN190" i="55"/>
  <c r="AN191" i="55"/>
  <c r="AN192" i="55"/>
  <c r="AN193" i="55"/>
  <c r="AN194" i="55"/>
  <c r="AN195" i="55"/>
  <c r="AN196" i="55"/>
  <c r="AN197" i="55"/>
  <c r="AN198" i="55"/>
  <c r="AN199" i="55"/>
  <c r="AN200" i="55"/>
  <c r="AN201" i="55"/>
  <c r="AN202" i="55"/>
  <c r="AN203" i="55"/>
  <c r="AN204" i="55"/>
  <c r="AN205" i="55"/>
  <c r="AN206" i="55"/>
  <c r="AN207" i="55"/>
  <c r="AN208" i="55"/>
  <c r="AN209" i="55"/>
  <c r="AN210" i="55"/>
  <c r="AN211" i="55"/>
  <c r="AN212" i="55"/>
  <c r="AN213" i="55"/>
  <c r="AN214" i="55"/>
  <c r="AN215" i="55"/>
  <c r="AN216" i="55"/>
  <c r="AN217" i="55"/>
  <c r="AN218" i="55"/>
  <c r="AN219" i="55"/>
  <c r="AN220" i="55"/>
  <c r="AN221" i="55"/>
  <c r="AN222" i="55"/>
  <c r="AN223" i="55"/>
  <c r="AN224" i="55"/>
  <c r="AN225" i="55"/>
  <c r="AN226" i="55"/>
  <c r="AN227" i="55"/>
  <c r="AN228" i="55"/>
  <c r="AN229" i="55"/>
  <c r="AN230" i="55"/>
  <c r="AN231" i="55"/>
  <c r="AN232" i="55"/>
  <c r="AN233" i="55"/>
  <c r="AN234" i="55"/>
  <c r="AN235" i="55"/>
  <c r="AN236" i="55"/>
  <c r="AN237" i="55"/>
  <c r="AN238" i="55"/>
  <c r="AN239" i="55"/>
  <c r="AN240" i="55"/>
  <c r="AN241" i="55"/>
  <c r="AN242" i="55"/>
  <c r="AN243" i="55"/>
  <c r="AN244" i="55"/>
  <c r="AN245" i="55"/>
  <c r="AN246" i="55"/>
  <c r="AN247" i="55"/>
  <c r="AN248" i="55"/>
  <c r="AN249" i="55"/>
  <c r="AN250" i="55"/>
  <c r="AN251" i="55"/>
  <c r="AN252" i="55"/>
  <c r="AN253" i="55"/>
  <c r="AN254" i="55"/>
  <c r="AN255" i="55"/>
  <c r="AN256" i="55"/>
  <c r="AN257" i="55"/>
  <c r="AN258" i="55"/>
  <c r="AN259" i="55"/>
  <c r="AN260" i="55"/>
  <c r="AN261" i="55"/>
  <c r="AN262" i="55"/>
  <c r="AN263" i="55"/>
  <c r="AN264" i="55"/>
  <c r="AN265" i="55"/>
  <c r="AN266" i="55"/>
  <c r="AN267" i="55"/>
  <c r="AN268" i="55"/>
  <c r="AN269" i="55"/>
  <c r="AN270" i="55"/>
  <c r="AN271" i="55"/>
  <c r="AN272" i="55"/>
  <c r="AN273" i="55"/>
  <c r="AN274" i="55"/>
  <c r="AN275" i="55"/>
  <c r="AN276" i="55"/>
  <c r="AN277" i="55"/>
  <c r="AN278" i="55"/>
  <c r="AN279" i="55"/>
  <c r="AN280" i="55"/>
  <c r="AN281" i="55"/>
  <c r="AN282" i="55"/>
  <c r="AN283" i="55"/>
  <c r="AN284" i="55"/>
  <c r="AN285" i="55"/>
  <c r="AN286" i="55"/>
  <c r="AN287" i="55"/>
  <c r="AN288" i="55"/>
  <c r="AN289" i="55"/>
  <c r="AN290" i="55"/>
  <c r="AN291" i="55"/>
  <c r="AN292" i="55"/>
  <c r="AN293" i="55"/>
  <c r="AN294" i="55"/>
  <c r="AN295" i="55"/>
  <c r="AN296" i="55"/>
  <c r="AN297" i="55"/>
  <c r="AN298" i="55"/>
  <c r="AN299" i="55"/>
  <c r="AN300" i="55"/>
  <c r="AN301" i="55"/>
  <c r="AN302" i="55"/>
  <c r="AN303" i="55"/>
  <c r="AN304" i="55"/>
  <c r="AN305" i="55"/>
  <c r="AN306" i="55"/>
  <c r="AN307" i="55"/>
  <c r="AN308" i="55"/>
  <c r="AN309" i="55"/>
  <c r="AN310" i="55"/>
  <c r="AN311" i="55"/>
  <c r="AN312" i="55"/>
  <c r="AN313" i="55"/>
  <c r="AN314" i="55"/>
  <c r="AN315" i="55"/>
  <c r="AN316" i="55"/>
  <c r="AN317" i="55"/>
  <c r="AN318" i="55"/>
  <c r="AN319" i="55"/>
  <c r="AN320" i="55"/>
  <c r="AN7" i="55"/>
  <c r="AN5" i="55" s="1"/>
  <c r="AM8" i="55"/>
  <c r="AM9" i="55"/>
  <c r="AM10" i="55"/>
  <c r="AM11" i="55"/>
  <c r="AM12" i="55"/>
  <c r="AM13" i="55"/>
  <c r="AM14" i="55"/>
  <c r="AM15" i="55"/>
  <c r="AM16" i="55"/>
  <c r="AM17" i="55"/>
  <c r="AM18" i="55"/>
  <c r="AM19" i="55"/>
  <c r="AM20" i="55"/>
  <c r="AM21" i="55"/>
  <c r="AM22" i="55"/>
  <c r="AM23" i="55"/>
  <c r="AM24" i="55"/>
  <c r="AM25" i="55"/>
  <c r="AM26" i="55"/>
  <c r="AM27" i="55"/>
  <c r="AM28" i="55"/>
  <c r="AM29" i="55"/>
  <c r="AM30" i="55"/>
  <c r="AM31" i="55"/>
  <c r="AM32" i="55"/>
  <c r="AM33" i="55"/>
  <c r="AM34" i="55"/>
  <c r="AM35" i="55"/>
  <c r="AM36" i="55"/>
  <c r="AM37" i="55"/>
  <c r="AM38" i="55"/>
  <c r="AM39" i="55"/>
  <c r="AM40" i="55"/>
  <c r="AM41" i="55"/>
  <c r="AM42" i="55"/>
  <c r="AM43" i="55"/>
  <c r="AM44" i="55"/>
  <c r="AM45" i="55"/>
  <c r="AM46" i="55"/>
  <c r="AM47" i="55"/>
  <c r="AM48" i="55"/>
  <c r="AM49" i="55"/>
  <c r="AM50" i="55"/>
  <c r="AM51" i="55"/>
  <c r="AM52" i="55"/>
  <c r="AM53" i="55"/>
  <c r="AM54" i="55"/>
  <c r="AM55" i="55"/>
  <c r="AM56" i="55"/>
  <c r="AM57" i="55"/>
  <c r="AM58" i="55"/>
  <c r="AM59" i="55"/>
  <c r="AM60" i="55"/>
  <c r="AM61" i="55"/>
  <c r="AM62" i="55"/>
  <c r="AM63" i="55"/>
  <c r="AM64" i="55"/>
  <c r="AM65" i="55"/>
  <c r="AM66" i="55"/>
  <c r="AM67" i="55"/>
  <c r="AM68" i="55"/>
  <c r="AM69" i="55"/>
  <c r="AM70" i="55"/>
  <c r="AM71" i="55"/>
  <c r="AM72" i="55"/>
  <c r="AM73" i="55"/>
  <c r="AM74" i="55"/>
  <c r="AM75" i="55"/>
  <c r="AM76" i="55"/>
  <c r="AM77" i="55"/>
  <c r="AM78" i="55"/>
  <c r="AM79" i="55"/>
  <c r="AM80" i="55"/>
  <c r="AM81" i="55"/>
  <c r="AM82" i="55"/>
  <c r="AM83" i="55"/>
  <c r="AM84" i="55"/>
  <c r="AM85" i="55"/>
  <c r="AM86" i="55"/>
  <c r="AM87" i="55"/>
  <c r="AM88" i="55"/>
  <c r="AM89" i="55"/>
  <c r="AM90" i="55"/>
  <c r="AM91" i="55"/>
  <c r="AM92" i="55"/>
  <c r="AM93" i="55"/>
  <c r="AM94" i="55"/>
  <c r="AM95" i="55"/>
  <c r="AM96" i="55"/>
  <c r="AM97" i="55"/>
  <c r="AM98" i="55"/>
  <c r="AM99" i="55"/>
  <c r="AM100" i="55"/>
  <c r="AM101" i="55"/>
  <c r="AM102" i="55"/>
  <c r="AM103" i="55"/>
  <c r="AM104" i="55"/>
  <c r="AM105" i="55"/>
  <c r="AM106" i="55"/>
  <c r="AM107" i="55"/>
  <c r="AM108" i="55"/>
  <c r="AM109" i="55"/>
  <c r="AM110" i="55"/>
  <c r="AM111" i="55"/>
  <c r="AM112" i="55"/>
  <c r="AM113" i="55"/>
  <c r="AM114" i="55"/>
  <c r="AM115" i="55"/>
  <c r="AM116" i="55"/>
  <c r="AM117" i="55"/>
  <c r="AM118" i="55"/>
  <c r="AM119" i="55"/>
  <c r="AM120" i="55"/>
  <c r="AM121" i="55"/>
  <c r="AM122" i="55"/>
  <c r="AM123" i="55"/>
  <c r="AM124" i="55"/>
  <c r="AM125" i="55"/>
  <c r="AM126" i="55"/>
  <c r="AM127" i="55"/>
  <c r="AM128" i="55"/>
  <c r="AM129" i="55"/>
  <c r="AM130" i="55"/>
  <c r="AM131" i="55"/>
  <c r="AM132" i="55"/>
  <c r="AM133" i="55"/>
  <c r="AM134" i="55"/>
  <c r="AM135" i="55"/>
  <c r="AM136" i="55"/>
  <c r="AM137" i="55"/>
  <c r="AM138" i="55"/>
  <c r="AM139" i="55"/>
  <c r="AM140" i="55"/>
  <c r="AM141" i="55"/>
  <c r="AM142" i="55"/>
  <c r="AM143" i="55"/>
  <c r="AM144" i="55"/>
  <c r="AM145" i="55"/>
  <c r="AM146" i="55"/>
  <c r="AM147" i="55"/>
  <c r="AM148" i="55"/>
  <c r="AM149" i="55"/>
  <c r="AM150" i="55"/>
  <c r="AM151" i="55"/>
  <c r="AM152" i="55"/>
  <c r="AM153" i="55"/>
  <c r="AM154" i="55"/>
  <c r="AM155" i="55"/>
  <c r="AM156" i="55"/>
  <c r="AM157" i="55"/>
  <c r="AM158" i="55"/>
  <c r="AM159" i="55"/>
  <c r="AM160" i="55"/>
  <c r="AM161" i="55"/>
  <c r="AM162" i="55"/>
  <c r="AM163" i="55"/>
  <c r="AM164" i="55"/>
  <c r="AM165" i="55"/>
  <c r="AM166" i="55"/>
  <c r="AM167" i="55"/>
  <c r="AM168" i="55"/>
  <c r="AM169" i="55"/>
  <c r="AM170" i="55"/>
  <c r="AM171" i="55"/>
  <c r="AM172" i="55"/>
  <c r="AM173" i="55"/>
  <c r="AM174" i="55"/>
  <c r="AM175" i="55"/>
  <c r="AM176" i="55"/>
  <c r="AM177" i="55"/>
  <c r="AM178" i="55"/>
  <c r="AM179" i="55"/>
  <c r="AM180" i="55"/>
  <c r="AM181" i="55"/>
  <c r="AM182" i="55"/>
  <c r="AM183" i="55"/>
  <c r="AM184" i="55"/>
  <c r="AM185" i="55"/>
  <c r="AM186" i="55"/>
  <c r="AM187" i="55"/>
  <c r="AM188" i="55"/>
  <c r="AM189" i="55"/>
  <c r="AM190" i="55"/>
  <c r="AM191" i="55"/>
  <c r="AM192" i="55"/>
  <c r="AM193" i="55"/>
  <c r="AM194" i="55"/>
  <c r="AM195" i="55"/>
  <c r="AM196" i="55"/>
  <c r="AM197" i="55"/>
  <c r="AM198" i="55"/>
  <c r="AM199" i="55"/>
  <c r="AM200" i="55"/>
  <c r="AM201" i="55"/>
  <c r="AM202" i="55"/>
  <c r="AM203" i="55"/>
  <c r="AM204" i="55"/>
  <c r="AM205" i="55"/>
  <c r="AM206" i="55"/>
  <c r="AM207" i="55"/>
  <c r="AM208" i="55"/>
  <c r="AM209" i="55"/>
  <c r="AM210" i="55"/>
  <c r="AM211" i="55"/>
  <c r="AM212" i="55"/>
  <c r="AM213" i="55"/>
  <c r="AM214" i="55"/>
  <c r="AM215" i="55"/>
  <c r="AM216" i="55"/>
  <c r="AM217" i="55"/>
  <c r="AM218" i="55"/>
  <c r="AM219" i="55"/>
  <c r="AM220" i="55"/>
  <c r="AM221" i="55"/>
  <c r="AM222" i="55"/>
  <c r="AM223" i="55"/>
  <c r="AM224" i="55"/>
  <c r="AM225" i="55"/>
  <c r="AM226" i="55"/>
  <c r="AM227" i="55"/>
  <c r="AM228" i="55"/>
  <c r="AM229" i="55"/>
  <c r="AM230" i="55"/>
  <c r="AM231" i="55"/>
  <c r="AM232" i="55"/>
  <c r="AM233" i="55"/>
  <c r="AM234" i="55"/>
  <c r="AM235" i="55"/>
  <c r="AM236" i="55"/>
  <c r="AM237" i="55"/>
  <c r="AM238" i="55"/>
  <c r="AM239" i="55"/>
  <c r="AM240" i="55"/>
  <c r="AM241" i="55"/>
  <c r="AM242" i="55"/>
  <c r="AM243" i="55"/>
  <c r="AM244" i="55"/>
  <c r="AM245" i="55"/>
  <c r="AM246" i="55"/>
  <c r="AM247" i="55"/>
  <c r="AM248" i="55"/>
  <c r="AM249" i="55"/>
  <c r="AM250" i="55"/>
  <c r="AM251" i="55"/>
  <c r="AM252" i="55"/>
  <c r="AM253" i="55"/>
  <c r="AM254" i="55"/>
  <c r="AM255" i="55"/>
  <c r="AM256" i="55"/>
  <c r="AM257" i="55"/>
  <c r="AM258" i="55"/>
  <c r="AM259" i="55"/>
  <c r="AM260" i="55"/>
  <c r="AM261" i="55"/>
  <c r="AM262" i="55"/>
  <c r="AM263" i="55"/>
  <c r="AM264" i="55"/>
  <c r="AM265" i="55"/>
  <c r="AM266" i="55"/>
  <c r="AM267" i="55"/>
  <c r="AM268" i="55"/>
  <c r="AM269" i="55"/>
  <c r="AM270" i="55"/>
  <c r="AM271" i="55"/>
  <c r="AM272" i="55"/>
  <c r="AM273" i="55"/>
  <c r="AM274" i="55"/>
  <c r="AM275" i="55"/>
  <c r="AM276" i="55"/>
  <c r="AM277" i="55"/>
  <c r="AM278" i="55"/>
  <c r="AM279" i="55"/>
  <c r="AM280" i="55"/>
  <c r="AM281" i="55"/>
  <c r="AM282" i="55"/>
  <c r="AM283" i="55"/>
  <c r="AM284" i="55"/>
  <c r="AM285" i="55"/>
  <c r="AM286" i="55"/>
  <c r="AM287" i="55"/>
  <c r="AM288" i="55"/>
  <c r="AM289" i="55"/>
  <c r="AM290" i="55"/>
  <c r="AM291" i="55"/>
  <c r="AM292" i="55"/>
  <c r="AM293" i="55"/>
  <c r="AM294" i="55"/>
  <c r="AM295" i="55"/>
  <c r="AM296" i="55"/>
  <c r="AM297" i="55"/>
  <c r="AM298" i="55"/>
  <c r="AM299" i="55"/>
  <c r="AM300" i="55"/>
  <c r="AM301" i="55"/>
  <c r="AM302" i="55"/>
  <c r="AM303" i="55"/>
  <c r="AM304" i="55"/>
  <c r="AM305" i="55"/>
  <c r="AM306" i="55"/>
  <c r="AM307" i="55"/>
  <c r="AM308" i="55"/>
  <c r="AM309" i="55"/>
  <c r="AM310" i="55"/>
  <c r="AM311" i="55"/>
  <c r="AM312" i="55"/>
  <c r="AM313" i="55"/>
  <c r="AM314" i="55"/>
  <c r="AM315" i="55"/>
  <c r="AM316" i="55"/>
  <c r="AM317" i="55"/>
  <c r="AM318" i="55"/>
  <c r="AM319" i="55"/>
  <c r="AM320" i="55"/>
  <c r="AM7" i="55"/>
  <c r="AK8" i="55"/>
  <c r="AK9" i="55"/>
  <c r="AK10" i="55"/>
  <c r="AK11" i="55"/>
  <c r="AK12" i="55"/>
  <c r="AK13" i="55"/>
  <c r="AK14" i="55"/>
  <c r="AK15" i="55"/>
  <c r="AK16" i="55"/>
  <c r="AK17" i="55"/>
  <c r="AK18" i="55"/>
  <c r="AK19" i="55"/>
  <c r="AK20" i="55"/>
  <c r="AK21" i="55"/>
  <c r="AK22" i="55"/>
  <c r="AK23" i="55"/>
  <c r="AK24" i="55"/>
  <c r="AK25" i="55"/>
  <c r="AK26" i="55"/>
  <c r="AK27" i="55"/>
  <c r="AK28" i="55"/>
  <c r="AK29" i="55"/>
  <c r="AK30" i="55"/>
  <c r="AK31" i="55"/>
  <c r="AK32" i="55"/>
  <c r="AK33" i="55"/>
  <c r="AK34" i="55"/>
  <c r="AK35" i="55"/>
  <c r="AK36" i="55"/>
  <c r="AK37" i="55"/>
  <c r="AK38" i="55"/>
  <c r="AK39" i="55"/>
  <c r="AK40" i="55"/>
  <c r="AK41" i="55"/>
  <c r="AK42" i="55"/>
  <c r="AK43" i="55"/>
  <c r="AK44" i="55"/>
  <c r="AK45" i="55"/>
  <c r="AK46" i="55"/>
  <c r="AK47" i="55"/>
  <c r="AK48" i="55"/>
  <c r="AK49" i="55"/>
  <c r="AK50" i="55"/>
  <c r="AK51" i="55"/>
  <c r="AK52" i="55"/>
  <c r="AK53" i="55"/>
  <c r="AK54" i="55"/>
  <c r="AK55" i="55"/>
  <c r="AK56" i="55"/>
  <c r="AK57" i="55"/>
  <c r="AK58" i="55"/>
  <c r="AK59" i="55"/>
  <c r="AK60" i="55"/>
  <c r="AK61" i="55"/>
  <c r="AK62" i="55"/>
  <c r="AK63" i="55"/>
  <c r="AK64" i="55"/>
  <c r="AK65" i="55"/>
  <c r="AK66" i="55"/>
  <c r="AK67" i="55"/>
  <c r="AK68" i="55"/>
  <c r="AK69" i="55"/>
  <c r="AK70" i="55"/>
  <c r="AK71" i="55"/>
  <c r="AK72" i="55"/>
  <c r="AK73" i="55"/>
  <c r="AK74" i="55"/>
  <c r="AK75" i="55"/>
  <c r="AK76" i="55"/>
  <c r="AK77" i="55"/>
  <c r="AK78" i="55"/>
  <c r="AK79" i="55"/>
  <c r="AK80" i="55"/>
  <c r="AK81" i="55"/>
  <c r="AK82" i="55"/>
  <c r="AK83" i="55"/>
  <c r="AK84" i="55"/>
  <c r="AK85" i="55"/>
  <c r="AK86" i="55"/>
  <c r="AK87" i="55"/>
  <c r="AK88" i="55"/>
  <c r="AK89" i="55"/>
  <c r="AK90" i="55"/>
  <c r="AK91" i="55"/>
  <c r="AK92" i="55"/>
  <c r="AK93" i="55"/>
  <c r="AK94" i="55"/>
  <c r="AK95" i="55"/>
  <c r="AK96" i="55"/>
  <c r="AK97" i="55"/>
  <c r="AK98" i="55"/>
  <c r="AK99" i="55"/>
  <c r="AK100" i="55"/>
  <c r="AK101" i="55"/>
  <c r="AK102" i="55"/>
  <c r="AK103" i="55"/>
  <c r="AK104" i="55"/>
  <c r="AK105" i="55"/>
  <c r="AK106" i="55"/>
  <c r="AK107" i="55"/>
  <c r="AK108" i="55"/>
  <c r="AK109" i="55"/>
  <c r="AK110" i="55"/>
  <c r="AK111" i="55"/>
  <c r="AK112" i="55"/>
  <c r="AK113" i="55"/>
  <c r="AK114" i="55"/>
  <c r="AK115" i="55"/>
  <c r="AK116" i="55"/>
  <c r="AK117" i="55"/>
  <c r="AK118" i="55"/>
  <c r="AK119" i="55"/>
  <c r="AK120" i="55"/>
  <c r="AK121" i="55"/>
  <c r="AK122" i="55"/>
  <c r="AK123" i="55"/>
  <c r="AK124" i="55"/>
  <c r="AK125" i="55"/>
  <c r="AK126" i="55"/>
  <c r="AK127" i="55"/>
  <c r="AK128" i="55"/>
  <c r="AK129" i="55"/>
  <c r="AK130" i="55"/>
  <c r="AK131" i="55"/>
  <c r="AK132" i="55"/>
  <c r="AK133" i="55"/>
  <c r="AK134" i="55"/>
  <c r="AK135" i="55"/>
  <c r="AK136" i="55"/>
  <c r="AK137" i="55"/>
  <c r="AK138" i="55"/>
  <c r="AK139" i="55"/>
  <c r="AK140" i="55"/>
  <c r="AK141" i="55"/>
  <c r="AK142" i="55"/>
  <c r="AK143" i="55"/>
  <c r="AK144" i="55"/>
  <c r="AK145" i="55"/>
  <c r="AK146" i="55"/>
  <c r="AK147" i="55"/>
  <c r="AK148" i="55"/>
  <c r="AK149" i="55"/>
  <c r="AK150" i="55"/>
  <c r="AK151" i="55"/>
  <c r="AK152" i="55"/>
  <c r="AK153" i="55"/>
  <c r="AK154" i="55"/>
  <c r="AK155" i="55"/>
  <c r="AK156" i="55"/>
  <c r="AK157" i="55"/>
  <c r="AK158" i="55"/>
  <c r="AK159" i="55"/>
  <c r="AK160" i="55"/>
  <c r="AK161" i="55"/>
  <c r="AK162" i="55"/>
  <c r="AK163" i="55"/>
  <c r="AK164" i="55"/>
  <c r="AK165" i="55"/>
  <c r="AK166" i="55"/>
  <c r="AK167" i="55"/>
  <c r="AK168" i="55"/>
  <c r="AK169" i="55"/>
  <c r="AK170" i="55"/>
  <c r="AK171" i="55"/>
  <c r="AK172" i="55"/>
  <c r="AK173" i="55"/>
  <c r="AK174" i="55"/>
  <c r="AK175" i="55"/>
  <c r="AK176" i="55"/>
  <c r="AK177" i="55"/>
  <c r="AK178" i="55"/>
  <c r="AK179" i="55"/>
  <c r="AK180" i="55"/>
  <c r="AK181" i="55"/>
  <c r="AK182" i="55"/>
  <c r="AK183" i="55"/>
  <c r="AK184" i="55"/>
  <c r="AK185" i="55"/>
  <c r="AK186" i="55"/>
  <c r="AK187" i="55"/>
  <c r="AK188" i="55"/>
  <c r="AK189" i="55"/>
  <c r="AK190" i="55"/>
  <c r="AK191" i="55"/>
  <c r="AK192" i="55"/>
  <c r="AK193" i="55"/>
  <c r="AK194" i="55"/>
  <c r="AK195" i="55"/>
  <c r="AK196" i="55"/>
  <c r="AK197" i="55"/>
  <c r="AK198" i="55"/>
  <c r="AK199" i="55"/>
  <c r="AK200" i="55"/>
  <c r="AK201" i="55"/>
  <c r="AK202" i="55"/>
  <c r="AK203" i="55"/>
  <c r="AK204" i="55"/>
  <c r="AK205" i="55"/>
  <c r="AK206" i="55"/>
  <c r="AK207" i="55"/>
  <c r="AK208" i="55"/>
  <c r="AK209" i="55"/>
  <c r="AK210" i="55"/>
  <c r="AK211" i="55"/>
  <c r="AK212" i="55"/>
  <c r="AK213" i="55"/>
  <c r="AK214" i="55"/>
  <c r="AK215" i="55"/>
  <c r="AK216" i="55"/>
  <c r="AK217" i="55"/>
  <c r="AK218" i="55"/>
  <c r="AK219" i="55"/>
  <c r="AK220" i="55"/>
  <c r="AK221" i="55"/>
  <c r="AK222" i="55"/>
  <c r="AK223" i="55"/>
  <c r="AK224" i="55"/>
  <c r="AK225" i="55"/>
  <c r="AK226" i="55"/>
  <c r="AK227" i="55"/>
  <c r="AK228" i="55"/>
  <c r="AK229" i="55"/>
  <c r="AK230" i="55"/>
  <c r="AK231" i="55"/>
  <c r="AK232" i="55"/>
  <c r="AK233" i="55"/>
  <c r="AK234" i="55"/>
  <c r="AK235" i="55"/>
  <c r="AK236" i="55"/>
  <c r="AK237" i="55"/>
  <c r="AK238" i="55"/>
  <c r="AK239" i="55"/>
  <c r="AK240" i="55"/>
  <c r="AK241" i="55"/>
  <c r="AK242" i="55"/>
  <c r="AK243" i="55"/>
  <c r="AK244" i="55"/>
  <c r="AK245" i="55"/>
  <c r="AK246" i="55"/>
  <c r="AK247" i="55"/>
  <c r="AK248" i="55"/>
  <c r="AK249" i="55"/>
  <c r="AK250" i="55"/>
  <c r="AK251" i="55"/>
  <c r="AK252" i="55"/>
  <c r="AK253" i="55"/>
  <c r="AK254" i="55"/>
  <c r="AK255" i="55"/>
  <c r="AK256" i="55"/>
  <c r="AK257" i="55"/>
  <c r="AK258" i="55"/>
  <c r="AK259" i="55"/>
  <c r="AK260" i="55"/>
  <c r="AK261" i="55"/>
  <c r="AK262" i="55"/>
  <c r="AK263" i="55"/>
  <c r="AK264" i="55"/>
  <c r="AK265" i="55"/>
  <c r="AK266" i="55"/>
  <c r="AK267" i="55"/>
  <c r="AK268" i="55"/>
  <c r="AK269" i="55"/>
  <c r="AK270" i="55"/>
  <c r="AK271" i="55"/>
  <c r="AK272" i="55"/>
  <c r="AK273" i="55"/>
  <c r="AK274" i="55"/>
  <c r="AK275" i="55"/>
  <c r="AK276" i="55"/>
  <c r="AK277" i="55"/>
  <c r="AK278" i="55"/>
  <c r="AK279" i="55"/>
  <c r="AK280" i="55"/>
  <c r="AK281" i="55"/>
  <c r="AK282" i="55"/>
  <c r="AK283" i="55"/>
  <c r="AK284" i="55"/>
  <c r="AK285" i="55"/>
  <c r="AK286" i="55"/>
  <c r="AK287" i="55"/>
  <c r="AK288" i="55"/>
  <c r="AK289" i="55"/>
  <c r="AK290" i="55"/>
  <c r="AK291" i="55"/>
  <c r="AK292" i="55"/>
  <c r="AK293" i="55"/>
  <c r="AK294" i="55"/>
  <c r="AK295" i="55"/>
  <c r="AK296" i="55"/>
  <c r="AK297" i="55"/>
  <c r="AK298" i="55"/>
  <c r="AK299" i="55"/>
  <c r="AK300" i="55"/>
  <c r="AK301" i="55"/>
  <c r="AK302" i="55"/>
  <c r="AK303" i="55"/>
  <c r="AK304" i="55"/>
  <c r="AK305" i="55"/>
  <c r="AK306" i="55"/>
  <c r="AK307" i="55"/>
  <c r="AK308" i="55"/>
  <c r="AK309" i="55"/>
  <c r="AK310" i="55"/>
  <c r="AK311" i="55"/>
  <c r="AK312" i="55"/>
  <c r="AK313" i="55"/>
  <c r="AK314" i="55"/>
  <c r="AK315" i="55"/>
  <c r="AK316" i="55"/>
  <c r="AK317" i="55"/>
  <c r="AK318" i="55"/>
  <c r="AK319" i="55"/>
  <c r="AK320" i="55"/>
  <c r="AK7" i="55"/>
  <c r="AK5" i="55" s="1"/>
  <c r="AJ8" i="55"/>
  <c r="AJ9" i="55"/>
  <c r="AJ10" i="55"/>
  <c r="AJ11" i="55"/>
  <c r="AJ12" i="55"/>
  <c r="AJ13" i="55"/>
  <c r="AJ14" i="55"/>
  <c r="AJ15" i="55"/>
  <c r="AJ16" i="55"/>
  <c r="AJ17" i="55"/>
  <c r="AJ18" i="55"/>
  <c r="AJ19" i="55"/>
  <c r="AJ20" i="55"/>
  <c r="AJ21" i="55"/>
  <c r="AJ22" i="55"/>
  <c r="AJ23" i="55"/>
  <c r="AJ24" i="55"/>
  <c r="AJ25" i="55"/>
  <c r="AJ26" i="55"/>
  <c r="AJ27" i="55"/>
  <c r="AJ28" i="55"/>
  <c r="AJ29" i="55"/>
  <c r="AJ30" i="55"/>
  <c r="AJ31" i="55"/>
  <c r="AJ32" i="55"/>
  <c r="AJ33" i="55"/>
  <c r="AJ34" i="55"/>
  <c r="AJ35" i="55"/>
  <c r="AJ36" i="55"/>
  <c r="AJ37" i="55"/>
  <c r="AJ38" i="55"/>
  <c r="AJ39" i="55"/>
  <c r="AJ40" i="55"/>
  <c r="AJ41" i="55"/>
  <c r="AJ42" i="55"/>
  <c r="AJ43" i="55"/>
  <c r="AJ44" i="55"/>
  <c r="AJ45" i="55"/>
  <c r="AJ46" i="55"/>
  <c r="AJ47" i="55"/>
  <c r="AJ48" i="55"/>
  <c r="AJ49" i="55"/>
  <c r="AJ50" i="55"/>
  <c r="AJ51" i="55"/>
  <c r="AJ52" i="55"/>
  <c r="AJ53" i="55"/>
  <c r="AJ54" i="55"/>
  <c r="AJ55" i="55"/>
  <c r="AJ56" i="55"/>
  <c r="AJ57" i="55"/>
  <c r="AJ58" i="55"/>
  <c r="AJ59" i="55"/>
  <c r="AJ60" i="55"/>
  <c r="AJ61" i="55"/>
  <c r="AJ62" i="55"/>
  <c r="AJ63" i="55"/>
  <c r="AJ64" i="55"/>
  <c r="AJ65" i="55"/>
  <c r="AJ66" i="55"/>
  <c r="AJ67" i="55"/>
  <c r="AJ68" i="55"/>
  <c r="AJ69" i="55"/>
  <c r="AJ70" i="55"/>
  <c r="AJ71" i="55"/>
  <c r="AJ72" i="55"/>
  <c r="AJ73" i="55"/>
  <c r="AJ74" i="55"/>
  <c r="AJ75" i="55"/>
  <c r="AJ76" i="55"/>
  <c r="AJ77" i="55"/>
  <c r="AJ78" i="55"/>
  <c r="AJ79" i="55"/>
  <c r="AJ80" i="55"/>
  <c r="AJ81" i="55"/>
  <c r="AJ82" i="55"/>
  <c r="AJ83" i="55"/>
  <c r="AJ84" i="55"/>
  <c r="AJ85" i="55"/>
  <c r="AJ86" i="55"/>
  <c r="AJ87" i="55"/>
  <c r="AJ88" i="55"/>
  <c r="AJ89" i="55"/>
  <c r="AJ90" i="55"/>
  <c r="AJ91" i="55"/>
  <c r="AJ92" i="55"/>
  <c r="AJ93" i="55"/>
  <c r="AJ94" i="55"/>
  <c r="AJ95" i="55"/>
  <c r="AJ96" i="55"/>
  <c r="AJ97" i="55"/>
  <c r="AJ98" i="55"/>
  <c r="AJ99" i="55"/>
  <c r="AJ100" i="55"/>
  <c r="AJ101" i="55"/>
  <c r="AJ102" i="55"/>
  <c r="AJ103" i="55"/>
  <c r="AJ104" i="55"/>
  <c r="AJ105" i="55"/>
  <c r="AJ106" i="55"/>
  <c r="AJ107" i="55"/>
  <c r="AJ108" i="55"/>
  <c r="AJ109" i="55"/>
  <c r="AJ110" i="55"/>
  <c r="AJ111" i="55"/>
  <c r="AJ112" i="55"/>
  <c r="AJ113" i="55"/>
  <c r="AJ114" i="55"/>
  <c r="AJ115" i="55"/>
  <c r="AJ116" i="55"/>
  <c r="AJ117" i="55"/>
  <c r="AJ118" i="55"/>
  <c r="AJ119" i="55"/>
  <c r="AJ120" i="55"/>
  <c r="AJ121" i="55"/>
  <c r="AJ122" i="55"/>
  <c r="AJ123" i="55"/>
  <c r="AJ124" i="55"/>
  <c r="AJ125" i="55"/>
  <c r="AJ126" i="55"/>
  <c r="AJ127" i="55"/>
  <c r="AJ128" i="55"/>
  <c r="AJ129" i="55"/>
  <c r="AJ130" i="55"/>
  <c r="AJ131" i="55"/>
  <c r="AJ132" i="55"/>
  <c r="AJ133" i="55"/>
  <c r="AJ134" i="55"/>
  <c r="AJ135" i="55"/>
  <c r="AJ136" i="55"/>
  <c r="AJ137" i="55"/>
  <c r="AJ138" i="55"/>
  <c r="AJ139" i="55"/>
  <c r="AJ140" i="55"/>
  <c r="AJ141" i="55"/>
  <c r="AJ142" i="55"/>
  <c r="AJ143" i="55"/>
  <c r="AJ144" i="55"/>
  <c r="AJ145" i="55"/>
  <c r="AJ146" i="55"/>
  <c r="AJ147" i="55"/>
  <c r="AJ148" i="55"/>
  <c r="AJ149" i="55"/>
  <c r="AJ150" i="55"/>
  <c r="AJ151" i="55"/>
  <c r="AJ152" i="55"/>
  <c r="AJ153" i="55"/>
  <c r="AJ154" i="55"/>
  <c r="AJ155" i="55"/>
  <c r="AJ156" i="55"/>
  <c r="AJ157" i="55"/>
  <c r="AJ158" i="55"/>
  <c r="AJ159" i="55"/>
  <c r="AJ160" i="55"/>
  <c r="AJ161" i="55"/>
  <c r="AJ162" i="55"/>
  <c r="AJ163" i="55"/>
  <c r="AJ164" i="55"/>
  <c r="AJ165" i="55"/>
  <c r="AJ166" i="55"/>
  <c r="AJ167" i="55"/>
  <c r="AJ168" i="55"/>
  <c r="AJ169" i="55"/>
  <c r="AJ170" i="55"/>
  <c r="AJ171" i="55"/>
  <c r="AJ172" i="55"/>
  <c r="AJ173" i="55"/>
  <c r="AJ174" i="55"/>
  <c r="AJ175" i="55"/>
  <c r="AJ176" i="55"/>
  <c r="AJ177" i="55"/>
  <c r="AJ178" i="55"/>
  <c r="AJ179" i="55"/>
  <c r="AJ180" i="55"/>
  <c r="AJ181" i="55"/>
  <c r="AJ182" i="55"/>
  <c r="AJ183" i="55"/>
  <c r="AJ184" i="55"/>
  <c r="AJ185" i="55"/>
  <c r="AJ186" i="55"/>
  <c r="AJ187" i="55"/>
  <c r="AJ188" i="55"/>
  <c r="AJ189" i="55"/>
  <c r="AJ190" i="55"/>
  <c r="AJ191" i="55"/>
  <c r="AJ192" i="55"/>
  <c r="AJ193" i="55"/>
  <c r="AJ194" i="55"/>
  <c r="AJ195" i="55"/>
  <c r="AJ196" i="55"/>
  <c r="AJ197" i="55"/>
  <c r="AJ198" i="55"/>
  <c r="AJ199" i="55"/>
  <c r="AJ200" i="55"/>
  <c r="AJ201" i="55"/>
  <c r="AJ202" i="55"/>
  <c r="AJ203" i="55"/>
  <c r="AJ204" i="55"/>
  <c r="AJ205" i="55"/>
  <c r="AJ206" i="55"/>
  <c r="AJ207" i="55"/>
  <c r="AJ208" i="55"/>
  <c r="AJ209" i="55"/>
  <c r="AJ210" i="55"/>
  <c r="AJ211" i="55"/>
  <c r="AJ212" i="55"/>
  <c r="AJ213" i="55"/>
  <c r="AJ214" i="55"/>
  <c r="AJ215" i="55"/>
  <c r="AJ216" i="55"/>
  <c r="AJ217" i="55"/>
  <c r="AJ218" i="55"/>
  <c r="AJ219" i="55"/>
  <c r="AJ220" i="55"/>
  <c r="AJ221" i="55"/>
  <c r="AJ222" i="55"/>
  <c r="AJ223" i="55"/>
  <c r="AJ224" i="55"/>
  <c r="AJ225" i="55"/>
  <c r="AJ226" i="55"/>
  <c r="AJ227" i="55"/>
  <c r="AJ228" i="55"/>
  <c r="AJ229" i="55"/>
  <c r="AJ230" i="55"/>
  <c r="AJ231" i="55"/>
  <c r="AJ232" i="55"/>
  <c r="AJ233" i="55"/>
  <c r="AJ234" i="55"/>
  <c r="AJ235" i="55"/>
  <c r="AJ236" i="55"/>
  <c r="AJ237" i="55"/>
  <c r="AJ238" i="55"/>
  <c r="AJ239" i="55"/>
  <c r="AJ240" i="55"/>
  <c r="AJ241" i="55"/>
  <c r="AJ242" i="55"/>
  <c r="AJ243" i="55"/>
  <c r="AJ244" i="55"/>
  <c r="AJ245" i="55"/>
  <c r="AJ246" i="55"/>
  <c r="AJ247" i="55"/>
  <c r="AJ248" i="55"/>
  <c r="AJ249" i="55"/>
  <c r="AJ250" i="55"/>
  <c r="AJ251" i="55"/>
  <c r="AJ252" i="55"/>
  <c r="AJ253" i="55"/>
  <c r="AJ254" i="55"/>
  <c r="AJ255" i="55"/>
  <c r="AJ256" i="55"/>
  <c r="AJ257" i="55"/>
  <c r="AJ258" i="55"/>
  <c r="AJ259" i="55"/>
  <c r="AJ260" i="55"/>
  <c r="AJ261" i="55"/>
  <c r="AJ262" i="55"/>
  <c r="AJ263" i="55"/>
  <c r="AJ264" i="55"/>
  <c r="AJ265" i="55"/>
  <c r="AJ266" i="55"/>
  <c r="AJ267" i="55"/>
  <c r="AJ268" i="55"/>
  <c r="AJ269" i="55"/>
  <c r="AJ270" i="55"/>
  <c r="AJ271" i="55"/>
  <c r="AJ272" i="55"/>
  <c r="AJ273" i="55"/>
  <c r="AJ274" i="55"/>
  <c r="AJ275" i="55"/>
  <c r="AJ276" i="55"/>
  <c r="AJ277" i="55"/>
  <c r="AJ278" i="55"/>
  <c r="AJ279" i="55"/>
  <c r="AJ280" i="55"/>
  <c r="AJ281" i="55"/>
  <c r="AJ282" i="55"/>
  <c r="AJ283" i="55"/>
  <c r="AJ284" i="55"/>
  <c r="AJ285" i="55"/>
  <c r="AJ286" i="55"/>
  <c r="AJ287" i="55"/>
  <c r="AJ288" i="55"/>
  <c r="AJ289" i="55"/>
  <c r="AJ290" i="55"/>
  <c r="AJ291" i="55"/>
  <c r="AJ292" i="55"/>
  <c r="AJ293" i="55"/>
  <c r="AJ294" i="55"/>
  <c r="AJ295" i="55"/>
  <c r="AJ296" i="55"/>
  <c r="AJ297" i="55"/>
  <c r="AJ298" i="55"/>
  <c r="AJ299" i="55"/>
  <c r="AJ300" i="55"/>
  <c r="AJ301" i="55"/>
  <c r="AJ302" i="55"/>
  <c r="AJ303" i="55"/>
  <c r="AJ304" i="55"/>
  <c r="AJ305" i="55"/>
  <c r="AJ306" i="55"/>
  <c r="AJ307" i="55"/>
  <c r="AJ308" i="55"/>
  <c r="AJ309" i="55"/>
  <c r="AJ310" i="55"/>
  <c r="AJ311" i="55"/>
  <c r="AJ312" i="55"/>
  <c r="AJ313" i="55"/>
  <c r="AJ314" i="55"/>
  <c r="AJ315" i="55"/>
  <c r="AJ316" i="55"/>
  <c r="AJ317" i="55"/>
  <c r="AJ318" i="55"/>
  <c r="AJ319" i="55"/>
  <c r="AJ320" i="55"/>
  <c r="AJ7" i="55"/>
  <c r="AE8" i="55"/>
  <c r="AE9" i="55"/>
  <c r="AE10" i="55"/>
  <c r="AE11" i="55"/>
  <c r="AE12" i="55"/>
  <c r="AE13" i="55"/>
  <c r="AE14" i="55"/>
  <c r="AE15" i="55"/>
  <c r="AE16" i="55"/>
  <c r="AE17" i="55"/>
  <c r="AE18" i="55"/>
  <c r="AE19" i="55"/>
  <c r="AE20" i="55"/>
  <c r="AE21" i="55"/>
  <c r="AE22" i="55"/>
  <c r="AE23" i="55"/>
  <c r="AE24" i="55"/>
  <c r="AE25" i="55"/>
  <c r="AE26" i="55"/>
  <c r="AE27" i="55"/>
  <c r="AE28" i="55"/>
  <c r="AE29" i="55"/>
  <c r="AE30" i="55"/>
  <c r="AE31" i="55"/>
  <c r="AE32" i="55"/>
  <c r="AE33" i="55"/>
  <c r="AE34" i="55"/>
  <c r="AE35" i="55"/>
  <c r="AE36" i="55"/>
  <c r="AE37" i="55"/>
  <c r="AE38" i="55"/>
  <c r="AE39" i="55"/>
  <c r="AE40" i="55"/>
  <c r="AE41" i="55"/>
  <c r="AE42" i="55"/>
  <c r="AE43" i="55"/>
  <c r="AE44" i="55"/>
  <c r="AE45" i="55"/>
  <c r="AE46" i="55"/>
  <c r="AE47" i="55"/>
  <c r="AE48" i="55"/>
  <c r="AE49" i="55"/>
  <c r="AE50" i="55"/>
  <c r="AE51" i="55"/>
  <c r="AE52" i="55"/>
  <c r="AE53" i="55"/>
  <c r="AE54" i="55"/>
  <c r="AE55" i="55"/>
  <c r="AE56" i="55"/>
  <c r="AE57" i="55"/>
  <c r="AE58" i="55"/>
  <c r="AE59" i="55"/>
  <c r="AE60" i="55"/>
  <c r="AE61" i="55"/>
  <c r="AE62" i="55"/>
  <c r="AE63" i="55"/>
  <c r="AE64" i="55"/>
  <c r="AE65" i="55"/>
  <c r="AE66" i="55"/>
  <c r="AE67" i="55"/>
  <c r="AE68" i="55"/>
  <c r="AE69" i="55"/>
  <c r="AE70" i="55"/>
  <c r="AE71" i="55"/>
  <c r="AE72" i="55"/>
  <c r="AE73" i="55"/>
  <c r="AE74" i="55"/>
  <c r="AE75" i="55"/>
  <c r="AE76" i="55"/>
  <c r="AE77" i="55"/>
  <c r="AE78" i="55"/>
  <c r="AE79" i="55"/>
  <c r="AE80" i="55"/>
  <c r="AE81" i="55"/>
  <c r="AE82" i="55"/>
  <c r="AE83" i="55"/>
  <c r="AE84" i="55"/>
  <c r="AE85" i="55"/>
  <c r="AE86" i="55"/>
  <c r="AE87" i="55"/>
  <c r="AE88" i="55"/>
  <c r="AE89" i="55"/>
  <c r="AE90" i="55"/>
  <c r="AE91" i="55"/>
  <c r="AE92" i="55"/>
  <c r="AE93" i="55"/>
  <c r="AE94" i="55"/>
  <c r="AE95" i="55"/>
  <c r="AE96" i="55"/>
  <c r="AE97" i="55"/>
  <c r="AE98" i="55"/>
  <c r="AE99" i="55"/>
  <c r="AE100" i="55"/>
  <c r="AE101" i="55"/>
  <c r="AE102" i="55"/>
  <c r="AE103" i="55"/>
  <c r="AE104" i="55"/>
  <c r="AE105" i="55"/>
  <c r="AE106" i="55"/>
  <c r="AE107" i="55"/>
  <c r="AE108" i="55"/>
  <c r="AE109" i="55"/>
  <c r="AE110" i="55"/>
  <c r="AE111" i="55"/>
  <c r="AE112" i="55"/>
  <c r="AE113" i="55"/>
  <c r="AE114" i="55"/>
  <c r="AE115" i="55"/>
  <c r="AE116" i="55"/>
  <c r="AE117" i="55"/>
  <c r="AE118" i="55"/>
  <c r="AE119" i="55"/>
  <c r="AE120" i="55"/>
  <c r="AE121" i="55"/>
  <c r="AE122" i="55"/>
  <c r="AE123" i="55"/>
  <c r="AE124" i="55"/>
  <c r="AE125" i="55"/>
  <c r="AE126" i="55"/>
  <c r="AE127" i="55"/>
  <c r="AE128" i="55"/>
  <c r="AE129" i="55"/>
  <c r="AE130" i="55"/>
  <c r="AE131" i="55"/>
  <c r="AE132" i="55"/>
  <c r="AE133" i="55"/>
  <c r="AE134" i="55"/>
  <c r="AE135" i="55"/>
  <c r="AE136" i="55"/>
  <c r="AE137" i="55"/>
  <c r="AE138" i="55"/>
  <c r="AE139" i="55"/>
  <c r="AE140" i="55"/>
  <c r="AE141" i="55"/>
  <c r="AE142" i="55"/>
  <c r="AE143" i="55"/>
  <c r="AE144" i="55"/>
  <c r="AE145" i="55"/>
  <c r="AE146" i="55"/>
  <c r="AE147" i="55"/>
  <c r="AE148" i="55"/>
  <c r="AE149" i="55"/>
  <c r="AE150" i="55"/>
  <c r="AE151" i="55"/>
  <c r="AE152" i="55"/>
  <c r="AE153" i="55"/>
  <c r="AE154" i="55"/>
  <c r="AE155" i="55"/>
  <c r="AE156" i="55"/>
  <c r="AE157" i="55"/>
  <c r="AE158" i="55"/>
  <c r="AE159" i="55"/>
  <c r="AE160" i="55"/>
  <c r="AE161" i="55"/>
  <c r="AE162" i="55"/>
  <c r="AE163" i="55"/>
  <c r="AE164" i="55"/>
  <c r="AE165" i="55"/>
  <c r="AE166" i="55"/>
  <c r="AE167" i="55"/>
  <c r="AE168" i="55"/>
  <c r="AE169" i="55"/>
  <c r="AE170" i="55"/>
  <c r="AE171" i="55"/>
  <c r="AE172" i="55"/>
  <c r="AE173" i="55"/>
  <c r="AE174" i="55"/>
  <c r="AE175" i="55"/>
  <c r="AE176" i="55"/>
  <c r="AE177" i="55"/>
  <c r="AE178" i="55"/>
  <c r="AE179" i="55"/>
  <c r="AE180" i="55"/>
  <c r="AE181" i="55"/>
  <c r="AE182" i="55"/>
  <c r="AE183" i="55"/>
  <c r="AE184" i="55"/>
  <c r="AE185" i="55"/>
  <c r="AE186" i="55"/>
  <c r="AE187" i="55"/>
  <c r="AE188" i="55"/>
  <c r="AE189" i="55"/>
  <c r="AE190" i="55"/>
  <c r="AE191" i="55"/>
  <c r="AE192" i="55"/>
  <c r="AE193" i="55"/>
  <c r="AE194" i="55"/>
  <c r="AE195" i="55"/>
  <c r="AE196" i="55"/>
  <c r="AE197" i="55"/>
  <c r="AE198" i="55"/>
  <c r="AE199" i="55"/>
  <c r="AE200" i="55"/>
  <c r="AE201" i="55"/>
  <c r="AE202" i="55"/>
  <c r="AE203" i="55"/>
  <c r="AE204" i="55"/>
  <c r="AE205" i="55"/>
  <c r="AE206" i="55"/>
  <c r="AE207" i="55"/>
  <c r="AE208" i="55"/>
  <c r="AE209" i="55"/>
  <c r="AE210" i="55"/>
  <c r="AE211" i="55"/>
  <c r="AE212" i="55"/>
  <c r="AE213" i="55"/>
  <c r="AE214" i="55"/>
  <c r="AE215" i="55"/>
  <c r="AE216" i="55"/>
  <c r="AE217" i="55"/>
  <c r="AE218" i="55"/>
  <c r="AE219" i="55"/>
  <c r="AE220" i="55"/>
  <c r="AE221" i="55"/>
  <c r="AE222" i="55"/>
  <c r="AE223" i="55"/>
  <c r="AE224" i="55"/>
  <c r="AE225" i="55"/>
  <c r="AE226" i="55"/>
  <c r="AE227" i="55"/>
  <c r="AE228" i="55"/>
  <c r="AE229" i="55"/>
  <c r="AE230" i="55"/>
  <c r="AE231" i="55"/>
  <c r="AE232" i="55"/>
  <c r="AE233" i="55"/>
  <c r="AE234" i="55"/>
  <c r="AE235" i="55"/>
  <c r="AE236" i="55"/>
  <c r="AE237" i="55"/>
  <c r="AE238" i="55"/>
  <c r="AE239" i="55"/>
  <c r="AE240" i="55"/>
  <c r="AE241" i="55"/>
  <c r="AE242" i="55"/>
  <c r="AE243" i="55"/>
  <c r="AE244" i="55"/>
  <c r="AE245" i="55"/>
  <c r="AE246" i="55"/>
  <c r="AE247" i="55"/>
  <c r="AE248" i="55"/>
  <c r="AE249" i="55"/>
  <c r="AE250" i="55"/>
  <c r="AE251" i="55"/>
  <c r="AE252" i="55"/>
  <c r="AE253" i="55"/>
  <c r="AE254" i="55"/>
  <c r="AE255" i="55"/>
  <c r="AE256" i="55"/>
  <c r="AE257" i="55"/>
  <c r="AE258" i="55"/>
  <c r="AE259" i="55"/>
  <c r="AE260" i="55"/>
  <c r="AE261" i="55"/>
  <c r="AE262" i="55"/>
  <c r="AE263" i="55"/>
  <c r="AE264" i="55"/>
  <c r="AE265" i="55"/>
  <c r="AE266" i="55"/>
  <c r="AE267" i="55"/>
  <c r="AE268" i="55"/>
  <c r="AE269" i="55"/>
  <c r="AE270" i="55"/>
  <c r="AE271" i="55"/>
  <c r="AE272" i="55"/>
  <c r="AE273" i="55"/>
  <c r="AE274" i="55"/>
  <c r="AE275" i="55"/>
  <c r="AE276" i="55"/>
  <c r="AE277" i="55"/>
  <c r="AE278" i="55"/>
  <c r="AE279" i="55"/>
  <c r="AE280" i="55"/>
  <c r="AE281" i="55"/>
  <c r="AE282" i="55"/>
  <c r="AE283" i="55"/>
  <c r="AE284" i="55"/>
  <c r="AE285" i="55"/>
  <c r="AE286" i="55"/>
  <c r="AE287" i="55"/>
  <c r="AE288" i="55"/>
  <c r="AE289" i="55"/>
  <c r="AE290" i="55"/>
  <c r="AE291" i="55"/>
  <c r="AE292" i="55"/>
  <c r="AE293" i="55"/>
  <c r="AE294" i="55"/>
  <c r="AE295" i="55"/>
  <c r="AE296" i="55"/>
  <c r="AE297" i="55"/>
  <c r="AE298" i="55"/>
  <c r="AE299" i="55"/>
  <c r="AE300" i="55"/>
  <c r="AE301" i="55"/>
  <c r="AE302" i="55"/>
  <c r="AE303" i="55"/>
  <c r="AE304" i="55"/>
  <c r="AE305" i="55"/>
  <c r="AE306" i="55"/>
  <c r="AE307" i="55"/>
  <c r="AE308" i="55"/>
  <c r="AE309" i="55"/>
  <c r="AE310" i="55"/>
  <c r="AE311" i="55"/>
  <c r="AE312" i="55"/>
  <c r="AE313" i="55"/>
  <c r="AE314" i="55"/>
  <c r="AE315" i="55"/>
  <c r="AE316" i="55"/>
  <c r="AE317" i="55"/>
  <c r="AE318" i="55"/>
  <c r="AE319" i="55"/>
  <c r="AE320" i="55"/>
  <c r="AE7" i="55"/>
  <c r="AC8" i="55"/>
  <c r="AC9" i="55"/>
  <c r="AC10" i="55"/>
  <c r="AC11" i="55"/>
  <c r="AC12" i="55"/>
  <c r="AC13" i="55"/>
  <c r="AC14" i="55"/>
  <c r="AC15" i="55"/>
  <c r="AC16" i="55"/>
  <c r="AC17" i="55"/>
  <c r="AC18" i="55"/>
  <c r="AC19" i="55"/>
  <c r="AC20" i="55"/>
  <c r="AC21" i="55"/>
  <c r="AC22" i="55"/>
  <c r="AC23" i="55"/>
  <c r="AC24" i="55"/>
  <c r="AC25" i="55"/>
  <c r="AC26" i="55"/>
  <c r="AC27" i="55"/>
  <c r="AC28" i="55"/>
  <c r="AC29" i="55"/>
  <c r="AC30" i="55"/>
  <c r="AC31" i="55"/>
  <c r="AC32" i="55"/>
  <c r="AC33" i="55"/>
  <c r="AC34" i="55"/>
  <c r="AC35" i="55"/>
  <c r="AC36" i="55"/>
  <c r="AC37" i="55"/>
  <c r="AC38" i="55"/>
  <c r="AC39" i="55"/>
  <c r="AC40" i="55"/>
  <c r="AC41" i="55"/>
  <c r="AC42" i="55"/>
  <c r="AC43" i="55"/>
  <c r="AC44" i="55"/>
  <c r="AC45" i="55"/>
  <c r="AC46" i="55"/>
  <c r="AC47" i="55"/>
  <c r="AC48" i="55"/>
  <c r="AC49" i="55"/>
  <c r="AC50" i="55"/>
  <c r="AC51" i="55"/>
  <c r="AC52" i="55"/>
  <c r="AC53" i="55"/>
  <c r="AC54" i="55"/>
  <c r="AC55" i="55"/>
  <c r="AC56" i="55"/>
  <c r="AC57" i="55"/>
  <c r="AC58" i="55"/>
  <c r="AC59" i="55"/>
  <c r="AC60" i="55"/>
  <c r="AC61" i="55"/>
  <c r="AC62" i="55"/>
  <c r="AC63" i="55"/>
  <c r="AC64" i="55"/>
  <c r="AC65" i="55"/>
  <c r="AC66" i="55"/>
  <c r="AC67" i="55"/>
  <c r="AC68" i="55"/>
  <c r="AC69" i="55"/>
  <c r="AC70" i="55"/>
  <c r="AC71" i="55"/>
  <c r="AC72" i="55"/>
  <c r="AC73" i="55"/>
  <c r="AC74" i="55"/>
  <c r="AC75" i="55"/>
  <c r="AC76" i="55"/>
  <c r="AC77" i="55"/>
  <c r="AC78" i="55"/>
  <c r="AC79" i="55"/>
  <c r="AC80" i="55"/>
  <c r="AC81" i="55"/>
  <c r="AC82" i="55"/>
  <c r="AC83" i="55"/>
  <c r="AC84" i="55"/>
  <c r="AC85" i="55"/>
  <c r="AC86" i="55"/>
  <c r="AC87" i="55"/>
  <c r="AC88" i="55"/>
  <c r="AC89" i="55"/>
  <c r="AC90" i="55"/>
  <c r="AC91" i="55"/>
  <c r="AC92" i="55"/>
  <c r="AC93" i="55"/>
  <c r="AC94" i="55"/>
  <c r="AC95" i="55"/>
  <c r="AC96" i="55"/>
  <c r="AC97" i="55"/>
  <c r="AC98" i="55"/>
  <c r="AC99" i="55"/>
  <c r="AC100" i="55"/>
  <c r="AC101" i="55"/>
  <c r="AC102" i="55"/>
  <c r="AC103" i="55"/>
  <c r="AC104" i="55"/>
  <c r="AC105" i="55"/>
  <c r="AC106" i="55"/>
  <c r="AC107" i="55"/>
  <c r="AC108" i="55"/>
  <c r="AC109" i="55"/>
  <c r="AC110" i="55"/>
  <c r="AC111" i="55"/>
  <c r="AC112" i="55"/>
  <c r="AC113" i="55"/>
  <c r="AC114" i="55"/>
  <c r="AC115" i="55"/>
  <c r="AC116" i="55"/>
  <c r="AC117" i="55"/>
  <c r="AC118" i="55"/>
  <c r="AC119" i="55"/>
  <c r="AC120" i="55"/>
  <c r="AC121" i="55"/>
  <c r="AC122" i="55"/>
  <c r="AC123" i="55"/>
  <c r="AC124" i="55"/>
  <c r="AC125" i="55"/>
  <c r="AC126" i="55"/>
  <c r="AC127" i="55"/>
  <c r="AC128" i="55"/>
  <c r="AC129" i="55"/>
  <c r="AC130" i="55"/>
  <c r="AC131" i="55"/>
  <c r="AC132" i="55"/>
  <c r="AC133" i="55"/>
  <c r="AC134" i="55"/>
  <c r="AC135" i="55"/>
  <c r="AC136" i="55"/>
  <c r="AC137" i="55"/>
  <c r="AC138" i="55"/>
  <c r="AC139" i="55"/>
  <c r="AC140" i="55"/>
  <c r="AC141" i="55"/>
  <c r="AC142" i="55"/>
  <c r="AC143" i="55"/>
  <c r="AC144" i="55"/>
  <c r="AC145" i="55"/>
  <c r="AC146" i="55"/>
  <c r="AC147" i="55"/>
  <c r="AC148" i="55"/>
  <c r="AC149" i="55"/>
  <c r="AC150" i="55"/>
  <c r="AC151" i="55"/>
  <c r="AC152" i="55"/>
  <c r="AC153" i="55"/>
  <c r="AC154" i="55"/>
  <c r="AC155" i="55"/>
  <c r="AC156" i="55"/>
  <c r="AC157" i="55"/>
  <c r="AC158" i="55"/>
  <c r="AC159" i="55"/>
  <c r="AC160" i="55"/>
  <c r="AC161" i="55"/>
  <c r="AC162" i="55"/>
  <c r="AC163" i="55"/>
  <c r="AC164" i="55"/>
  <c r="AC165" i="55"/>
  <c r="AC166" i="55"/>
  <c r="AC167" i="55"/>
  <c r="AC168" i="55"/>
  <c r="AC169" i="55"/>
  <c r="AC170" i="55"/>
  <c r="AC171" i="55"/>
  <c r="AC172" i="55"/>
  <c r="AC173" i="55"/>
  <c r="AC174" i="55"/>
  <c r="AC175" i="55"/>
  <c r="AC176" i="55"/>
  <c r="AC177" i="55"/>
  <c r="AC178" i="55"/>
  <c r="AC179" i="55"/>
  <c r="AC180" i="55"/>
  <c r="AC181" i="55"/>
  <c r="AC182" i="55"/>
  <c r="AC183" i="55"/>
  <c r="AC184" i="55"/>
  <c r="AC185" i="55"/>
  <c r="AC186" i="55"/>
  <c r="AC187" i="55"/>
  <c r="AC188" i="55"/>
  <c r="AC189" i="55"/>
  <c r="AC190" i="55"/>
  <c r="AC191" i="55"/>
  <c r="AC192" i="55"/>
  <c r="AC193" i="55"/>
  <c r="AC194" i="55"/>
  <c r="AC195" i="55"/>
  <c r="AC196" i="55"/>
  <c r="AC197" i="55"/>
  <c r="AC198" i="55"/>
  <c r="AC199" i="55"/>
  <c r="AC200" i="55"/>
  <c r="AC201" i="55"/>
  <c r="AC202" i="55"/>
  <c r="AC203" i="55"/>
  <c r="AC204" i="55"/>
  <c r="AC205" i="55"/>
  <c r="AC206" i="55"/>
  <c r="AC207" i="55"/>
  <c r="AC208" i="55"/>
  <c r="AC209" i="55"/>
  <c r="AC210" i="55"/>
  <c r="AC211" i="55"/>
  <c r="AC212" i="55"/>
  <c r="AC213" i="55"/>
  <c r="AC214" i="55"/>
  <c r="AC215" i="55"/>
  <c r="AC216" i="55"/>
  <c r="AC217" i="55"/>
  <c r="AC218" i="55"/>
  <c r="AC219" i="55"/>
  <c r="AC220" i="55"/>
  <c r="AC221" i="55"/>
  <c r="AC222" i="55"/>
  <c r="AC223" i="55"/>
  <c r="AC224" i="55"/>
  <c r="AC225" i="55"/>
  <c r="AC226" i="55"/>
  <c r="AC227" i="55"/>
  <c r="AC228" i="55"/>
  <c r="AC229" i="55"/>
  <c r="AC230" i="55"/>
  <c r="AC231" i="55"/>
  <c r="AC232" i="55"/>
  <c r="AC233" i="55"/>
  <c r="AC234" i="55"/>
  <c r="AC235" i="55"/>
  <c r="AC236" i="55"/>
  <c r="AC237" i="55"/>
  <c r="AC238" i="55"/>
  <c r="AC239" i="55"/>
  <c r="AC240" i="55"/>
  <c r="AC241" i="55"/>
  <c r="AC242" i="55"/>
  <c r="AC243" i="55"/>
  <c r="AC244" i="55"/>
  <c r="AC245" i="55"/>
  <c r="AC246" i="55"/>
  <c r="AC247" i="55"/>
  <c r="AC248" i="55"/>
  <c r="AC249" i="55"/>
  <c r="AC250" i="55"/>
  <c r="AC251" i="55"/>
  <c r="AC252" i="55"/>
  <c r="AC253" i="55"/>
  <c r="AC254" i="55"/>
  <c r="AC255" i="55"/>
  <c r="AC256" i="55"/>
  <c r="AC257" i="55"/>
  <c r="AC258" i="55"/>
  <c r="AC259" i="55"/>
  <c r="AC260" i="55"/>
  <c r="AC261" i="55"/>
  <c r="AC262" i="55"/>
  <c r="AC263" i="55"/>
  <c r="AC264" i="55"/>
  <c r="AC265" i="55"/>
  <c r="AC266" i="55"/>
  <c r="AC267" i="55"/>
  <c r="AC268" i="55"/>
  <c r="AC269" i="55"/>
  <c r="AC270" i="55"/>
  <c r="AC271" i="55"/>
  <c r="AC272" i="55"/>
  <c r="AC273" i="55"/>
  <c r="AC274" i="55"/>
  <c r="AC275" i="55"/>
  <c r="AC276" i="55"/>
  <c r="AC277" i="55"/>
  <c r="AC278" i="55"/>
  <c r="AC279" i="55"/>
  <c r="AC280" i="55"/>
  <c r="AC281" i="55"/>
  <c r="AC282" i="55"/>
  <c r="AC283" i="55"/>
  <c r="AC284" i="55"/>
  <c r="AC285" i="55"/>
  <c r="AC286" i="55"/>
  <c r="AC287" i="55"/>
  <c r="AC288" i="55"/>
  <c r="AC289" i="55"/>
  <c r="AC290" i="55"/>
  <c r="AC291" i="55"/>
  <c r="AC292" i="55"/>
  <c r="AC293" i="55"/>
  <c r="AC294" i="55"/>
  <c r="AC295" i="55"/>
  <c r="AC296" i="55"/>
  <c r="AC297" i="55"/>
  <c r="AC298" i="55"/>
  <c r="AC299" i="55"/>
  <c r="AC300" i="55"/>
  <c r="AC301" i="55"/>
  <c r="AC302" i="55"/>
  <c r="AC303" i="55"/>
  <c r="AC304" i="55"/>
  <c r="AC305" i="55"/>
  <c r="AC306" i="55"/>
  <c r="AC307" i="55"/>
  <c r="AC308" i="55"/>
  <c r="AC309" i="55"/>
  <c r="AC310" i="55"/>
  <c r="AC311" i="55"/>
  <c r="AC312" i="55"/>
  <c r="AC313" i="55"/>
  <c r="AC314" i="55"/>
  <c r="AC315" i="55"/>
  <c r="AC316" i="55"/>
  <c r="AC317" i="55"/>
  <c r="AC318" i="55"/>
  <c r="AC319" i="55"/>
  <c r="AC320" i="55"/>
  <c r="AC7" i="55"/>
  <c r="AF8" i="55"/>
  <c r="AF9" i="55"/>
  <c r="AF10" i="55"/>
  <c r="AF11" i="55"/>
  <c r="AF12" i="55"/>
  <c r="AF13" i="55"/>
  <c r="AF14" i="55"/>
  <c r="AF15" i="55"/>
  <c r="AF16" i="55"/>
  <c r="AF17" i="55"/>
  <c r="AF18" i="55"/>
  <c r="AF19" i="55"/>
  <c r="AF20" i="55"/>
  <c r="AF21" i="55"/>
  <c r="AF22" i="55"/>
  <c r="AF23" i="55"/>
  <c r="AF24" i="55"/>
  <c r="AF25" i="55"/>
  <c r="AF26" i="55"/>
  <c r="AF27" i="55"/>
  <c r="AF28" i="55"/>
  <c r="AF29" i="55"/>
  <c r="AF30" i="55"/>
  <c r="AF31" i="55"/>
  <c r="AF32" i="55"/>
  <c r="AF33" i="55"/>
  <c r="AF34" i="55"/>
  <c r="AF35" i="55"/>
  <c r="AF36" i="55"/>
  <c r="AF37" i="55"/>
  <c r="AF38" i="55"/>
  <c r="AF39" i="55"/>
  <c r="AF40" i="55"/>
  <c r="AF41" i="55"/>
  <c r="AF42" i="55"/>
  <c r="AF43" i="55"/>
  <c r="AF44" i="55"/>
  <c r="AF45" i="55"/>
  <c r="AF46" i="55"/>
  <c r="AF47" i="55"/>
  <c r="AF48" i="55"/>
  <c r="AF49" i="55"/>
  <c r="AF50" i="55"/>
  <c r="AF51" i="55"/>
  <c r="AF52" i="55"/>
  <c r="AF53" i="55"/>
  <c r="AF54" i="55"/>
  <c r="AF55" i="55"/>
  <c r="AF56" i="55"/>
  <c r="AF57" i="55"/>
  <c r="AF58" i="55"/>
  <c r="AF59" i="55"/>
  <c r="AF60" i="55"/>
  <c r="AF61" i="55"/>
  <c r="AF62" i="55"/>
  <c r="AF63" i="55"/>
  <c r="AF64" i="55"/>
  <c r="AF65" i="55"/>
  <c r="AF66" i="55"/>
  <c r="AF67" i="55"/>
  <c r="AF68" i="55"/>
  <c r="AF69" i="55"/>
  <c r="AF70" i="55"/>
  <c r="AF71" i="55"/>
  <c r="AF72" i="55"/>
  <c r="AF73" i="55"/>
  <c r="AF74" i="55"/>
  <c r="AF75" i="55"/>
  <c r="AF76" i="55"/>
  <c r="AF77" i="55"/>
  <c r="AF78" i="55"/>
  <c r="AF79" i="55"/>
  <c r="AF80" i="55"/>
  <c r="AF81" i="55"/>
  <c r="AF82" i="55"/>
  <c r="AF83" i="55"/>
  <c r="AF84" i="55"/>
  <c r="AF85" i="55"/>
  <c r="AF86" i="55"/>
  <c r="AF87" i="55"/>
  <c r="AF88" i="55"/>
  <c r="AF89" i="55"/>
  <c r="AF90" i="55"/>
  <c r="AF91" i="55"/>
  <c r="AF92" i="55"/>
  <c r="AF93" i="55"/>
  <c r="AF94" i="55"/>
  <c r="AF95" i="55"/>
  <c r="AF96" i="55"/>
  <c r="AF97" i="55"/>
  <c r="AF98" i="55"/>
  <c r="AF99" i="55"/>
  <c r="AF100" i="55"/>
  <c r="AF101" i="55"/>
  <c r="AF102" i="55"/>
  <c r="AF103" i="55"/>
  <c r="AF104" i="55"/>
  <c r="AF105" i="55"/>
  <c r="AF106" i="55"/>
  <c r="AF107" i="55"/>
  <c r="AF108" i="55"/>
  <c r="AF109" i="55"/>
  <c r="AF110" i="55"/>
  <c r="AF111" i="55"/>
  <c r="AF112" i="55"/>
  <c r="AF113" i="55"/>
  <c r="AF114" i="55"/>
  <c r="AF115" i="55"/>
  <c r="AF116" i="55"/>
  <c r="AF117" i="55"/>
  <c r="AF118" i="55"/>
  <c r="AF119" i="55"/>
  <c r="AF120" i="55"/>
  <c r="AF121" i="55"/>
  <c r="AF122" i="55"/>
  <c r="AF123" i="55"/>
  <c r="AF124" i="55"/>
  <c r="AF125" i="55"/>
  <c r="AF126" i="55"/>
  <c r="AF127" i="55"/>
  <c r="AF128" i="55"/>
  <c r="AF129" i="55"/>
  <c r="AF130" i="55"/>
  <c r="AF131" i="55"/>
  <c r="AF132" i="55"/>
  <c r="AF133" i="55"/>
  <c r="AF134" i="55"/>
  <c r="AF135" i="55"/>
  <c r="AF136" i="55"/>
  <c r="AF137" i="55"/>
  <c r="AF138" i="55"/>
  <c r="AF139" i="55"/>
  <c r="AF140" i="55"/>
  <c r="AF141" i="55"/>
  <c r="AF142" i="55"/>
  <c r="AF143" i="55"/>
  <c r="AF144" i="55"/>
  <c r="AF145" i="55"/>
  <c r="AF146" i="55"/>
  <c r="AF147" i="55"/>
  <c r="AF148" i="55"/>
  <c r="AF149" i="55"/>
  <c r="AF150" i="55"/>
  <c r="AF151" i="55"/>
  <c r="AF152" i="55"/>
  <c r="AF153" i="55"/>
  <c r="AF154" i="55"/>
  <c r="AF155" i="55"/>
  <c r="AF156" i="55"/>
  <c r="AF157" i="55"/>
  <c r="AF158" i="55"/>
  <c r="AF159" i="55"/>
  <c r="AF160" i="55"/>
  <c r="AF161" i="55"/>
  <c r="AF162" i="55"/>
  <c r="AF163" i="55"/>
  <c r="AF164" i="55"/>
  <c r="AF165" i="55"/>
  <c r="AF166" i="55"/>
  <c r="AF167" i="55"/>
  <c r="AF168" i="55"/>
  <c r="AF169" i="55"/>
  <c r="AF170" i="55"/>
  <c r="AF171" i="55"/>
  <c r="AF172" i="55"/>
  <c r="AF173" i="55"/>
  <c r="AF174" i="55"/>
  <c r="AF175" i="55"/>
  <c r="AF176" i="55"/>
  <c r="AF177" i="55"/>
  <c r="AF178" i="55"/>
  <c r="AF179" i="55"/>
  <c r="AF180" i="55"/>
  <c r="AF181" i="55"/>
  <c r="AF182" i="55"/>
  <c r="AF183" i="55"/>
  <c r="AF184" i="55"/>
  <c r="AF185" i="55"/>
  <c r="AF186" i="55"/>
  <c r="AF187" i="55"/>
  <c r="AF188" i="55"/>
  <c r="AF189" i="55"/>
  <c r="AF190" i="55"/>
  <c r="AF191" i="55"/>
  <c r="AF192" i="55"/>
  <c r="AF193" i="55"/>
  <c r="AF194" i="55"/>
  <c r="AF195" i="55"/>
  <c r="AF196" i="55"/>
  <c r="AF197" i="55"/>
  <c r="AF198" i="55"/>
  <c r="AF199" i="55"/>
  <c r="AF200" i="55"/>
  <c r="AF201" i="55"/>
  <c r="AF202" i="55"/>
  <c r="AF203" i="55"/>
  <c r="AF204" i="55"/>
  <c r="AF205" i="55"/>
  <c r="AF206" i="55"/>
  <c r="AF207" i="55"/>
  <c r="AF208" i="55"/>
  <c r="AF209" i="55"/>
  <c r="AF210" i="55"/>
  <c r="AF211" i="55"/>
  <c r="AF212" i="55"/>
  <c r="AF213" i="55"/>
  <c r="AF214" i="55"/>
  <c r="AF215" i="55"/>
  <c r="AF216" i="55"/>
  <c r="AF217" i="55"/>
  <c r="AF218" i="55"/>
  <c r="AF219" i="55"/>
  <c r="AF220" i="55"/>
  <c r="AF221" i="55"/>
  <c r="AF222" i="55"/>
  <c r="AF223" i="55"/>
  <c r="AF224" i="55"/>
  <c r="AF225" i="55"/>
  <c r="AF226" i="55"/>
  <c r="AF227" i="55"/>
  <c r="AF228" i="55"/>
  <c r="AF229" i="55"/>
  <c r="AF230" i="55"/>
  <c r="AF231" i="55"/>
  <c r="AF232" i="55"/>
  <c r="AF233" i="55"/>
  <c r="AF234" i="55"/>
  <c r="AF235" i="55"/>
  <c r="AF236" i="55"/>
  <c r="AF237" i="55"/>
  <c r="AF238" i="55"/>
  <c r="AF239" i="55"/>
  <c r="AF240" i="55"/>
  <c r="AF241" i="55"/>
  <c r="AF242" i="55"/>
  <c r="AF243" i="55"/>
  <c r="AF244" i="55"/>
  <c r="AF245" i="55"/>
  <c r="AF246" i="55"/>
  <c r="AF247" i="55"/>
  <c r="AF248" i="55"/>
  <c r="AF249" i="55"/>
  <c r="AF250" i="55"/>
  <c r="AF251" i="55"/>
  <c r="AF252" i="55"/>
  <c r="AF253" i="55"/>
  <c r="AF254" i="55"/>
  <c r="AF255" i="55"/>
  <c r="AF256" i="55"/>
  <c r="AF257" i="55"/>
  <c r="AF258" i="55"/>
  <c r="AF259" i="55"/>
  <c r="AF260" i="55"/>
  <c r="AF261" i="55"/>
  <c r="AF262" i="55"/>
  <c r="AF263" i="55"/>
  <c r="AF264" i="55"/>
  <c r="AF265" i="55"/>
  <c r="AF266" i="55"/>
  <c r="AF267" i="55"/>
  <c r="AF268" i="55"/>
  <c r="AF269" i="55"/>
  <c r="AF270" i="55"/>
  <c r="AF271" i="55"/>
  <c r="AF272" i="55"/>
  <c r="AF273" i="55"/>
  <c r="AF274" i="55"/>
  <c r="AF275" i="55"/>
  <c r="AF276" i="55"/>
  <c r="AF277" i="55"/>
  <c r="AF278" i="55"/>
  <c r="AF279" i="55"/>
  <c r="AF280" i="55"/>
  <c r="AF281" i="55"/>
  <c r="AF282" i="55"/>
  <c r="AF283" i="55"/>
  <c r="AF284" i="55"/>
  <c r="AF285" i="55"/>
  <c r="AF286" i="55"/>
  <c r="AF287" i="55"/>
  <c r="AF288" i="55"/>
  <c r="AF289" i="55"/>
  <c r="AF290" i="55"/>
  <c r="AF291" i="55"/>
  <c r="AF292" i="55"/>
  <c r="AF293" i="55"/>
  <c r="AF294" i="55"/>
  <c r="AF295" i="55"/>
  <c r="AF296" i="55"/>
  <c r="AF297" i="55"/>
  <c r="AF298" i="55"/>
  <c r="AF299" i="55"/>
  <c r="AF300" i="55"/>
  <c r="AF301" i="55"/>
  <c r="AF302" i="55"/>
  <c r="AF303" i="55"/>
  <c r="AF304" i="55"/>
  <c r="AF305" i="55"/>
  <c r="AF306" i="55"/>
  <c r="AF307" i="55"/>
  <c r="AF308" i="55"/>
  <c r="AF309" i="55"/>
  <c r="AF310" i="55"/>
  <c r="AF311" i="55"/>
  <c r="AF312" i="55"/>
  <c r="AF313" i="55"/>
  <c r="AF314" i="55"/>
  <c r="AF315" i="55"/>
  <c r="AF316" i="55"/>
  <c r="AF317" i="55"/>
  <c r="AF318" i="55"/>
  <c r="AF319" i="55"/>
  <c r="AF320" i="55"/>
  <c r="AF7" i="55"/>
  <c r="AD8" i="55"/>
  <c r="AD9" i="55"/>
  <c r="AD10" i="55"/>
  <c r="AD11" i="55"/>
  <c r="AD12" i="55"/>
  <c r="AD13" i="55"/>
  <c r="AD14" i="55"/>
  <c r="AD15" i="55"/>
  <c r="AD16" i="55"/>
  <c r="AD17" i="55"/>
  <c r="AD18" i="55"/>
  <c r="AD19" i="55"/>
  <c r="AD20" i="55"/>
  <c r="AD21" i="55"/>
  <c r="AD22" i="55"/>
  <c r="AD23" i="55"/>
  <c r="AD24" i="55"/>
  <c r="AD25" i="55"/>
  <c r="AD26" i="55"/>
  <c r="AD27" i="55"/>
  <c r="AD28" i="55"/>
  <c r="AD29" i="55"/>
  <c r="AD30" i="55"/>
  <c r="AD31" i="55"/>
  <c r="AD32" i="55"/>
  <c r="AD33" i="55"/>
  <c r="AD34" i="55"/>
  <c r="AD35" i="55"/>
  <c r="AD36" i="55"/>
  <c r="AD37" i="55"/>
  <c r="AD38" i="55"/>
  <c r="AD39" i="55"/>
  <c r="AD40" i="55"/>
  <c r="AD41" i="55"/>
  <c r="AD42" i="55"/>
  <c r="AD43" i="55"/>
  <c r="AD44" i="55"/>
  <c r="AD45" i="55"/>
  <c r="AD46" i="55"/>
  <c r="AD47" i="55"/>
  <c r="AD48" i="55"/>
  <c r="AD49" i="55"/>
  <c r="AD50" i="55"/>
  <c r="AD51" i="55"/>
  <c r="AD52" i="55"/>
  <c r="AD53" i="55"/>
  <c r="AD54" i="55"/>
  <c r="AD55" i="55"/>
  <c r="AD56" i="55"/>
  <c r="AD57" i="55"/>
  <c r="AD58" i="55"/>
  <c r="AD59" i="55"/>
  <c r="AD60" i="55"/>
  <c r="AD61" i="55"/>
  <c r="AD62" i="55"/>
  <c r="AD63" i="55"/>
  <c r="AD64" i="55"/>
  <c r="AD65" i="55"/>
  <c r="AD66" i="55"/>
  <c r="AD67" i="55"/>
  <c r="AD68" i="55"/>
  <c r="AD69" i="55"/>
  <c r="AD70" i="55"/>
  <c r="AD71" i="55"/>
  <c r="AD72" i="55"/>
  <c r="AD73" i="55"/>
  <c r="AD74" i="55"/>
  <c r="AD75" i="55"/>
  <c r="AD76" i="55"/>
  <c r="AD77" i="55"/>
  <c r="AD78" i="55"/>
  <c r="AD79" i="55"/>
  <c r="AD80" i="55"/>
  <c r="AD81" i="55"/>
  <c r="AD82" i="55"/>
  <c r="AD83" i="55"/>
  <c r="AD84" i="55"/>
  <c r="AD85" i="55"/>
  <c r="AD86" i="55"/>
  <c r="AD87" i="55"/>
  <c r="AD88" i="55"/>
  <c r="AD89" i="55"/>
  <c r="AD90" i="55"/>
  <c r="AD91" i="55"/>
  <c r="AD92" i="55"/>
  <c r="AD93" i="55"/>
  <c r="AD94" i="55"/>
  <c r="AD95" i="55"/>
  <c r="AD96" i="55"/>
  <c r="AD97" i="55"/>
  <c r="AD98" i="55"/>
  <c r="AD99" i="55"/>
  <c r="AD100" i="55"/>
  <c r="AD101" i="55"/>
  <c r="AD102" i="55"/>
  <c r="AD103" i="55"/>
  <c r="AD104" i="55"/>
  <c r="AD105" i="55"/>
  <c r="AD106" i="55"/>
  <c r="AD107" i="55"/>
  <c r="AD108" i="55"/>
  <c r="AD109" i="55"/>
  <c r="AD110" i="55"/>
  <c r="AD111" i="55"/>
  <c r="AD112" i="55"/>
  <c r="AD113" i="55"/>
  <c r="AD114" i="55"/>
  <c r="AD115" i="55"/>
  <c r="AD116" i="55"/>
  <c r="AD117" i="55"/>
  <c r="AD118" i="55"/>
  <c r="AD119" i="55"/>
  <c r="AD120" i="55"/>
  <c r="AD121" i="55"/>
  <c r="AD122" i="55"/>
  <c r="AD123" i="55"/>
  <c r="AD124" i="55"/>
  <c r="AD125" i="55"/>
  <c r="AD126" i="55"/>
  <c r="AD127" i="55"/>
  <c r="AD128" i="55"/>
  <c r="AD129" i="55"/>
  <c r="AD130" i="55"/>
  <c r="AD131" i="55"/>
  <c r="AD132" i="55"/>
  <c r="AD133" i="55"/>
  <c r="AD134" i="55"/>
  <c r="AD135" i="55"/>
  <c r="AD136" i="55"/>
  <c r="AD137" i="55"/>
  <c r="AD138" i="55"/>
  <c r="AD139" i="55"/>
  <c r="AD140" i="55"/>
  <c r="AD141" i="55"/>
  <c r="AD142" i="55"/>
  <c r="AD143" i="55"/>
  <c r="AD144" i="55"/>
  <c r="AD145" i="55"/>
  <c r="AD146" i="55"/>
  <c r="AD147" i="55"/>
  <c r="AD148" i="55"/>
  <c r="AD149" i="55"/>
  <c r="AD150" i="55"/>
  <c r="AD151" i="55"/>
  <c r="AD152" i="55"/>
  <c r="AD153" i="55"/>
  <c r="AD154" i="55"/>
  <c r="AD155" i="55"/>
  <c r="AD156" i="55"/>
  <c r="AD157" i="55"/>
  <c r="AD158" i="55"/>
  <c r="AD159" i="55"/>
  <c r="AD160" i="55"/>
  <c r="AD161" i="55"/>
  <c r="AD162" i="55"/>
  <c r="AD163" i="55"/>
  <c r="AD164" i="55"/>
  <c r="AD165" i="55"/>
  <c r="AD166" i="55"/>
  <c r="AD167" i="55"/>
  <c r="AD168" i="55"/>
  <c r="AD169" i="55"/>
  <c r="AD170" i="55"/>
  <c r="AD171" i="55"/>
  <c r="AD172" i="55"/>
  <c r="AD173" i="55"/>
  <c r="AD174" i="55"/>
  <c r="AD175" i="55"/>
  <c r="AD176" i="55"/>
  <c r="AD177" i="55"/>
  <c r="AD178" i="55"/>
  <c r="AD179" i="55"/>
  <c r="AD180" i="55"/>
  <c r="AD181" i="55"/>
  <c r="AD182" i="55"/>
  <c r="AD183" i="55"/>
  <c r="AD184" i="55"/>
  <c r="AD185" i="55"/>
  <c r="AD186" i="55"/>
  <c r="AD187" i="55"/>
  <c r="AD188" i="55"/>
  <c r="AD189" i="55"/>
  <c r="AD190" i="55"/>
  <c r="AD191" i="55"/>
  <c r="AD192" i="55"/>
  <c r="AD193" i="55"/>
  <c r="AD194" i="55"/>
  <c r="AD195" i="55"/>
  <c r="AD196" i="55"/>
  <c r="AD197" i="55"/>
  <c r="AD198" i="55"/>
  <c r="AD199" i="55"/>
  <c r="AD200" i="55"/>
  <c r="AD201" i="55"/>
  <c r="AD202" i="55"/>
  <c r="AD203" i="55"/>
  <c r="AD204" i="55"/>
  <c r="AD205" i="55"/>
  <c r="AD206" i="55"/>
  <c r="AD207" i="55"/>
  <c r="AD208" i="55"/>
  <c r="AD209" i="55"/>
  <c r="AD210" i="55"/>
  <c r="AD211" i="55"/>
  <c r="AD212" i="55"/>
  <c r="AD213" i="55"/>
  <c r="AD214" i="55"/>
  <c r="AD215" i="55"/>
  <c r="AD216" i="55"/>
  <c r="AD217" i="55"/>
  <c r="AD218" i="55"/>
  <c r="AD219" i="55"/>
  <c r="AD220" i="55"/>
  <c r="AD221" i="55"/>
  <c r="AD222" i="55"/>
  <c r="AD223" i="55"/>
  <c r="AD224" i="55"/>
  <c r="AD225" i="55"/>
  <c r="AD226" i="55"/>
  <c r="AD227" i="55"/>
  <c r="AD228" i="55"/>
  <c r="AD229" i="55"/>
  <c r="AD230" i="55"/>
  <c r="AD231" i="55"/>
  <c r="AD232" i="55"/>
  <c r="AD233" i="55"/>
  <c r="AD234" i="55"/>
  <c r="AD235" i="55"/>
  <c r="AD236" i="55"/>
  <c r="AD237" i="55"/>
  <c r="AD238" i="55"/>
  <c r="AD239" i="55"/>
  <c r="AD240" i="55"/>
  <c r="AD241" i="55"/>
  <c r="AD242" i="55"/>
  <c r="AD243" i="55"/>
  <c r="AD244" i="55"/>
  <c r="AD245" i="55"/>
  <c r="AD246" i="55"/>
  <c r="AD247" i="55"/>
  <c r="AD248" i="55"/>
  <c r="AD249" i="55"/>
  <c r="AD250" i="55"/>
  <c r="AD251" i="55"/>
  <c r="AD252" i="55"/>
  <c r="AD253" i="55"/>
  <c r="AD254" i="55"/>
  <c r="AD255" i="55"/>
  <c r="AD256" i="55"/>
  <c r="AD257" i="55"/>
  <c r="AD258" i="55"/>
  <c r="AD259" i="55"/>
  <c r="AD260" i="55"/>
  <c r="AD261" i="55"/>
  <c r="AD262" i="55"/>
  <c r="AD263" i="55"/>
  <c r="AD264" i="55"/>
  <c r="AD265" i="55"/>
  <c r="AD266" i="55"/>
  <c r="AD267" i="55"/>
  <c r="AD268" i="55"/>
  <c r="AD269" i="55"/>
  <c r="AD270" i="55"/>
  <c r="AD271" i="55"/>
  <c r="AD272" i="55"/>
  <c r="AD273" i="55"/>
  <c r="AD274" i="55"/>
  <c r="AD275" i="55"/>
  <c r="AD276" i="55"/>
  <c r="AD277" i="55"/>
  <c r="AD278" i="55"/>
  <c r="AD279" i="55"/>
  <c r="AD280" i="55"/>
  <c r="AD281" i="55"/>
  <c r="AD282" i="55"/>
  <c r="AD283" i="55"/>
  <c r="AD284" i="55"/>
  <c r="AD285" i="55"/>
  <c r="AD286" i="55"/>
  <c r="AD287" i="55"/>
  <c r="AD288" i="55"/>
  <c r="AD289" i="55"/>
  <c r="AD290" i="55"/>
  <c r="AD291" i="55"/>
  <c r="AD292" i="55"/>
  <c r="AD293" i="55"/>
  <c r="AD294" i="55"/>
  <c r="AD295" i="55"/>
  <c r="AD296" i="55"/>
  <c r="AD297" i="55"/>
  <c r="AD298" i="55"/>
  <c r="AD299" i="55"/>
  <c r="AD300" i="55"/>
  <c r="AD301" i="55"/>
  <c r="AD302" i="55"/>
  <c r="AD303" i="55"/>
  <c r="AD304" i="55"/>
  <c r="AD305" i="55"/>
  <c r="AD306" i="55"/>
  <c r="AD307" i="55"/>
  <c r="AD308" i="55"/>
  <c r="AD309" i="55"/>
  <c r="AD310" i="55"/>
  <c r="AD311" i="55"/>
  <c r="AD312" i="55"/>
  <c r="AD313" i="55"/>
  <c r="AD314" i="55"/>
  <c r="AD315" i="55"/>
  <c r="AD316" i="55"/>
  <c r="AD317" i="55"/>
  <c r="AD318" i="55"/>
  <c r="AD319" i="55"/>
  <c r="AD320" i="55"/>
  <c r="AD7" i="55"/>
  <c r="AB8" i="55"/>
  <c r="AB9" i="55"/>
  <c r="AB10" i="55"/>
  <c r="AB11" i="55"/>
  <c r="AB12" i="55"/>
  <c r="AB13" i="55"/>
  <c r="AB14" i="55"/>
  <c r="AB15" i="55"/>
  <c r="AB16" i="55"/>
  <c r="AB17" i="55"/>
  <c r="AB18" i="55"/>
  <c r="AB19" i="55"/>
  <c r="AB20" i="55"/>
  <c r="AB21" i="55"/>
  <c r="AB22" i="55"/>
  <c r="AB23" i="55"/>
  <c r="AB24" i="55"/>
  <c r="AB25" i="55"/>
  <c r="AB26" i="55"/>
  <c r="AB27" i="55"/>
  <c r="AB28" i="55"/>
  <c r="AB29" i="55"/>
  <c r="AB30" i="55"/>
  <c r="AB31" i="55"/>
  <c r="AB32" i="55"/>
  <c r="AB33" i="55"/>
  <c r="AB34" i="55"/>
  <c r="AB35" i="55"/>
  <c r="AB36" i="55"/>
  <c r="AB37" i="55"/>
  <c r="AB38" i="55"/>
  <c r="AB39" i="55"/>
  <c r="AB40" i="55"/>
  <c r="AB41" i="55"/>
  <c r="AB42" i="55"/>
  <c r="AB43" i="55"/>
  <c r="AB44" i="55"/>
  <c r="AB45" i="55"/>
  <c r="AB46" i="55"/>
  <c r="AB47" i="55"/>
  <c r="AB48" i="55"/>
  <c r="AB49" i="55"/>
  <c r="AB50" i="55"/>
  <c r="AB51" i="55"/>
  <c r="AB52" i="55"/>
  <c r="AB53" i="55"/>
  <c r="AB54" i="55"/>
  <c r="AB55" i="55"/>
  <c r="AB56" i="55"/>
  <c r="AB57" i="55"/>
  <c r="AB58" i="55"/>
  <c r="AB59" i="55"/>
  <c r="AB60" i="55"/>
  <c r="AB61" i="55"/>
  <c r="AB62" i="55"/>
  <c r="AB63" i="55"/>
  <c r="AB64" i="55"/>
  <c r="AB65" i="55"/>
  <c r="AB66" i="55"/>
  <c r="AB67" i="55"/>
  <c r="AB68" i="55"/>
  <c r="AB69" i="55"/>
  <c r="AB70" i="55"/>
  <c r="AB71" i="55"/>
  <c r="AB72" i="55"/>
  <c r="AB73" i="55"/>
  <c r="AB74" i="55"/>
  <c r="AB75" i="55"/>
  <c r="AB76" i="55"/>
  <c r="AB77" i="55"/>
  <c r="AB78" i="55"/>
  <c r="AB79" i="55"/>
  <c r="AB80" i="55"/>
  <c r="AB81" i="55"/>
  <c r="AB82" i="55"/>
  <c r="AB83" i="55"/>
  <c r="AB84" i="55"/>
  <c r="AB85" i="55"/>
  <c r="AB86" i="55"/>
  <c r="AB87" i="55"/>
  <c r="AB88" i="55"/>
  <c r="AB89" i="55"/>
  <c r="AB90" i="55"/>
  <c r="AB91" i="55"/>
  <c r="AB92" i="55"/>
  <c r="AB93" i="55"/>
  <c r="AB94" i="55"/>
  <c r="AB95" i="55"/>
  <c r="AB96" i="55"/>
  <c r="AB97" i="55"/>
  <c r="AB98" i="55"/>
  <c r="AB99" i="55"/>
  <c r="AB100" i="55"/>
  <c r="AB101" i="55"/>
  <c r="AB102" i="55"/>
  <c r="AB103" i="55"/>
  <c r="AB104" i="55"/>
  <c r="AB105" i="55"/>
  <c r="AB106" i="55"/>
  <c r="AB107" i="55"/>
  <c r="AB108" i="55"/>
  <c r="AB109" i="55"/>
  <c r="AB110" i="55"/>
  <c r="AB111" i="55"/>
  <c r="AB112" i="55"/>
  <c r="AB113" i="55"/>
  <c r="AB114" i="55"/>
  <c r="AB115" i="55"/>
  <c r="AB116" i="55"/>
  <c r="AB117" i="55"/>
  <c r="AB118" i="55"/>
  <c r="AB119" i="55"/>
  <c r="AB120" i="55"/>
  <c r="AB121" i="55"/>
  <c r="AB122" i="55"/>
  <c r="AB123" i="55"/>
  <c r="AB124" i="55"/>
  <c r="AB125" i="55"/>
  <c r="AB126" i="55"/>
  <c r="AB127" i="55"/>
  <c r="AB128" i="55"/>
  <c r="AB129" i="55"/>
  <c r="AB130" i="55"/>
  <c r="AB131" i="55"/>
  <c r="AB132" i="55"/>
  <c r="AB133" i="55"/>
  <c r="AB134" i="55"/>
  <c r="AB135" i="55"/>
  <c r="AB136" i="55"/>
  <c r="AB137" i="55"/>
  <c r="AB138" i="55"/>
  <c r="AB139" i="55"/>
  <c r="AB140" i="55"/>
  <c r="AB141" i="55"/>
  <c r="AB142" i="55"/>
  <c r="AB143" i="55"/>
  <c r="AB144" i="55"/>
  <c r="AB145" i="55"/>
  <c r="AB146" i="55"/>
  <c r="AB147" i="55"/>
  <c r="AB148" i="55"/>
  <c r="AB149" i="55"/>
  <c r="AB150" i="55"/>
  <c r="AB151" i="55"/>
  <c r="AB152" i="55"/>
  <c r="AB153" i="55"/>
  <c r="AB154" i="55"/>
  <c r="AB155" i="55"/>
  <c r="AB156" i="55"/>
  <c r="AB157" i="55"/>
  <c r="AB158" i="55"/>
  <c r="AB159" i="55"/>
  <c r="AB160" i="55"/>
  <c r="AB161" i="55"/>
  <c r="AB162" i="55"/>
  <c r="AB163" i="55"/>
  <c r="AB164" i="55"/>
  <c r="AB165" i="55"/>
  <c r="AB166" i="55"/>
  <c r="AB167" i="55"/>
  <c r="AB168" i="55"/>
  <c r="AB169" i="55"/>
  <c r="AB170" i="55"/>
  <c r="AB171" i="55"/>
  <c r="AB172" i="55"/>
  <c r="AB173" i="55"/>
  <c r="AB174" i="55"/>
  <c r="AB175" i="55"/>
  <c r="AB176" i="55"/>
  <c r="AB177" i="55"/>
  <c r="AB178" i="55"/>
  <c r="AB179" i="55"/>
  <c r="AB180" i="55"/>
  <c r="AB181" i="55"/>
  <c r="AB182" i="55"/>
  <c r="AB183" i="55"/>
  <c r="AB184" i="55"/>
  <c r="AB185" i="55"/>
  <c r="AB186" i="55"/>
  <c r="AB187" i="55"/>
  <c r="AB188" i="55"/>
  <c r="AB189" i="55"/>
  <c r="AB190" i="55"/>
  <c r="AB191" i="55"/>
  <c r="AB192" i="55"/>
  <c r="AB193" i="55"/>
  <c r="AB194" i="55"/>
  <c r="AB195" i="55"/>
  <c r="AB196" i="55"/>
  <c r="AB197" i="55"/>
  <c r="AB198" i="55"/>
  <c r="AB199" i="55"/>
  <c r="AB200" i="55"/>
  <c r="AB201" i="55"/>
  <c r="AB202" i="55"/>
  <c r="AB203" i="55"/>
  <c r="AB204" i="55"/>
  <c r="AB205" i="55"/>
  <c r="AB206" i="55"/>
  <c r="AB207" i="55"/>
  <c r="AB208" i="55"/>
  <c r="AB209" i="55"/>
  <c r="AB210" i="55"/>
  <c r="AB211" i="55"/>
  <c r="AB212" i="55"/>
  <c r="AB213" i="55"/>
  <c r="AB214" i="55"/>
  <c r="AB215" i="55"/>
  <c r="AB216" i="55"/>
  <c r="AB217" i="55"/>
  <c r="AB218" i="55"/>
  <c r="AB219" i="55"/>
  <c r="AB220" i="55"/>
  <c r="AB221" i="55"/>
  <c r="AB222" i="55"/>
  <c r="AB223" i="55"/>
  <c r="AB224" i="55"/>
  <c r="AB225" i="55"/>
  <c r="AB226" i="55"/>
  <c r="AB227" i="55"/>
  <c r="AB228" i="55"/>
  <c r="AB229" i="55"/>
  <c r="AB230" i="55"/>
  <c r="AB231" i="55"/>
  <c r="AB232" i="55"/>
  <c r="AB233" i="55"/>
  <c r="AB234" i="55"/>
  <c r="AB235" i="55"/>
  <c r="AB236" i="55"/>
  <c r="AB237" i="55"/>
  <c r="AB238" i="55"/>
  <c r="AB239" i="55"/>
  <c r="AB240" i="55"/>
  <c r="AB241" i="55"/>
  <c r="AB242" i="55"/>
  <c r="AB243" i="55"/>
  <c r="AB244" i="55"/>
  <c r="AB245" i="55"/>
  <c r="AB246" i="55"/>
  <c r="AB247" i="55"/>
  <c r="AB248" i="55"/>
  <c r="AB249" i="55"/>
  <c r="AB250" i="55"/>
  <c r="AB251" i="55"/>
  <c r="AB252" i="55"/>
  <c r="AB253" i="55"/>
  <c r="AB254" i="55"/>
  <c r="AB255" i="55"/>
  <c r="AB256" i="55"/>
  <c r="AB257" i="55"/>
  <c r="AB258" i="55"/>
  <c r="AB259" i="55"/>
  <c r="AB260" i="55"/>
  <c r="AB261" i="55"/>
  <c r="AB262" i="55"/>
  <c r="AB263" i="55"/>
  <c r="AB264" i="55"/>
  <c r="AB265" i="55"/>
  <c r="AB266" i="55"/>
  <c r="AB267" i="55"/>
  <c r="AB268" i="55"/>
  <c r="AB269" i="55"/>
  <c r="AB270" i="55"/>
  <c r="AB271" i="55"/>
  <c r="AB272" i="55"/>
  <c r="AB273" i="55"/>
  <c r="AB274" i="55"/>
  <c r="AB275" i="55"/>
  <c r="AB276" i="55"/>
  <c r="AB277" i="55"/>
  <c r="AB278" i="55"/>
  <c r="AB279" i="55"/>
  <c r="AB280" i="55"/>
  <c r="AB281" i="55"/>
  <c r="AB282" i="55"/>
  <c r="AB283" i="55"/>
  <c r="AB284" i="55"/>
  <c r="AB285" i="55"/>
  <c r="AB286" i="55"/>
  <c r="AB287" i="55"/>
  <c r="AB288" i="55"/>
  <c r="AB289" i="55"/>
  <c r="AB290" i="55"/>
  <c r="AB291" i="55"/>
  <c r="AB292" i="55"/>
  <c r="AB293" i="55"/>
  <c r="AB294" i="55"/>
  <c r="AB295" i="55"/>
  <c r="AB296" i="55"/>
  <c r="AB297" i="55"/>
  <c r="AB298" i="55"/>
  <c r="AB299" i="55"/>
  <c r="AB300" i="55"/>
  <c r="AB301" i="55"/>
  <c r="AB302" i="55"/>
  <c r="AB303" i="55"/>
  <c r="AB304" i="55"/>
  <c r="AB305" i="55"/>
  <c r="AB306" i="55"/>
  <c r="AB307" i="55"/>
  <c r="AB308" i="55"/>
  <c r="AB309" i="55"/>
  <c r="AB310" i="55"/>
  <c r="AB311" i="55"/>
  <c r="AB312" i="55"/>
  <c r="AB313" i="55"/>
  <c r="AB314" i="55"/>
  <c r="AB315" i="55"/>
  <c r="AB316" i="55"/>
  <c r="AB317" i="55"/>
  <c r="AB318" i="55"/>
  <c r="AB319" i="55"/>
  <c r="AB320" i="55"/>
  <c r="T7" i="55"/>
  <c r="T8" i="55"/>
  <c r="T9" i="55"/>
  <c r="T10" i="55"/>
  <c r="T11" i="55"/>
  <c r="T12" i="55"/>
  <c r="T13" i="55"/>
  <c r="T14" i="55"/>
  <c r="T15" i="55"/>
  <c r="T16" i="55"/>
  <c r="T17" i="55"/>
  <c r="T18" i="55"/>
  <c r="T19" i="55"/>
  <c r="T20" i="55"/>
  <c r="T21" i="55"/>
  <c r="T22" i="55"/>
  <c r="T23" i="55"/>
  <c r="T24" i="55"/>
  <c r="T25" i="55"/>
  <c r="T26" i="55"/>
  <c r="T27" i="55"/>
  <c r="T28" i="55"/>
  <c r="T29" i="55"/>
  <c r="T30" i="55"/>
  <c r="T31" i="55"/>
  <c r="T32" i="55"/>
  <c r="T33" i="55"/>
  <c r="T34" i="55"/>
  <c r="T35" i="55"/>
  <c r="T36" i="55"/>
  <c r="T37" i="55"/>
  <c r="T38" i="55"/>
  <c r="T39" i="55"/>
  <c r="T40" i="55"/>
  <c r="T41" i="55"/>
  <c r="T42" i="55"/>
  <c r="T43" i="55"/>
  <c r="T44" i="55"/>
  <c r="T45" i="55"/>
  <c r="T46" i="55"/>
  <c r="T47" i="55"/>
  <c r="T48" i="55"/>
  <c r="T49" i="55"/>
  <c r="T50" i="55"/>
  <c r="T51" i="55"/>
  <c r="T52" i="55"/>
  <c r="T53" i="55"/>
  <c r="T54" i="55"/>
  <c r="T55" i="55"/>
  <c r="T56" i="55"/>
  <c r="T57" i="55"/>
  <c r="T58" i="55"/>
  <c r="T59" i="55"/>
  <c r="T60" i="55"/>
  <c r="T61" i="55"/>
  <c r="T62" i="55"/>
  <c r="T63" i="55"/>
  <c r="T64" i="55"/>
  <c r="T65" i="55"/>
  <c r="T66" i="55"/>
  <c r="T67" i="55"/>
  <c r="T68" i="55"/>
  <c r="T69" i="55"/>
  <c r="T70" i="55"/>
  <c r="T71" i="55"/>
  <c r="T72" i="55"/>
  <c r="T73" i="55"/>
  <c r="T74" i="55"/>
  <c r="T75" i="55"/>
  <c r="T76" i="55"/>
  <c r="T77" i="55"/>
  <c r="T78" i="55"/>
  <c r="T79" i="55"/>
  <c r="T80" i="55"/>
  <c r="T81" i="55"/>
  <c r="T82" i="55"/>
  <c r="T83" i="55"/>
  <c r="T84" i="55"/>
  <c r="T85" i="55"/>
  <c r="T86" i="55"/>
  <c r="T87" i="55"/>
  <c r="T88" i="55"/>
  <c r="T89" i="55"/>
  <c r="T90" i="55"/>
  <c r="T91" i="55"/>
  <c r="T92" i="55"/>
  <c r="T93" i="55"/>
  <c r="T94" i="55"/>
  <c r="T95" i="55"/>
  <c r="T96" i="55"/>
  <c r="T97" i="55"/>
  <c r="T98" i="55"/>
  <c r="T99" i="55"/>
  <c r="T100" i="55"/>
  <c r="T101" i="55"/>
  <c r="T102" i="55"/>
  <c r="T103" i="55"/>
  <c r="T104" i="55"/>
  <c r="T105" i="55"/>
  <c r="T106" i="55"/>
  <c r="T107" i="55"/>
  <c r="T108" i="55"/>
  <c r="T109" i="55"/>
  <c r="T110" i="55"/>
  <c r="T111" i="55"/>
  <c r="T112" i="55"/>
  <c r="T113" i="55"/>
  <c r="T114" i="55"/>
  <c r="T115" i="55"/>
  <c r="T116" i="55"/>
  <c r="T117" i="55"/>
  <c r="T118" i="55"/>
  <c r="T119" i="55"/>
  <c r="T120" i="55"/>
  <c r="T121" i="55"/>
  <c r="T122" i="55"/>
  <c r="T123" i="55"/>
  <c r="T124" i="55"/>
  <c r="T125" i="55"/>
  <c r="T126" i="55"/>
  <c r="T127" i="55"/>
  <c r="T128" i="55"/>
  <c r="T129" i="55"/>
  <c r="T130" i="55"/>
  <c r="T131" i="55"/>
  <c r="T132" i="55"/>
  <c r="T133" i="55"/>
  <c r="T134" i="55"/>
  <c r="T135" i="55"/>
  <c r="T136" i="55"/>
  <c r="T137" i="55"/>
  <c r="T138" i="55"/>
  <c r="T139" i="55"/>
  <c r="T140" i="55"/>
  <c r="T141" i="55"/>
  <c r="T142" i="55"/>
  <c r="T143" i="55"/>
  <c r="T144" i="55"/>
  <c r="T145" i="55"/>
  <c r="T146" i="55"/>
  <c r="T147" i="55"/>
  <c r="T148" i="55"/>
  <c r="T149" i="55"/>
  <c r="T150" i="55"/>
  <c r="T151" i="55"/>
  <c r="T152" i="55"/>
  <c r="T153" i="55"/>
  <c r="T154" i="55"/>
  <c r="T155" i="55"/>
  <c r="T156" i="55"/>
  <c r="T157" i="55"/>
  <c r="T158" i="55"/>
  <c r="T159" i="55"/>
  <c r="T160" i="55"/>
  <c r="T161" i="55"/>
  <c r="T162" i="55"/>
  <c r="T163" i="55"/>
  <c r="T164" i="55"/>
  <c r="T165" i="55"/>
  <c r="T166" i="55"/>
  <c r="T167" i="55"/>
  <c r="T168" i="55"/>
  <c r="T169" i="55"/>
  <c r="T170" i="55"/>
  <c r="T171" i="55"/>
  <c r="T172" i="55"/>
  <c r="T173" i="55"/>
  <c r="T174" i="55"/>
  <c r="T175" i="55"/>
  <c r="T176" i="55"/>
  <c r="T177" i="55"/>
  <c r="T178" i="55"/>
  <c r="T179" i="55"/>
  <c r="T180" i="55"/>
  <c r="T181" i="55"/>
  <c r="T182" i="55"/>
  <c r="T183" i="55"/>
  <c r="T184" i="55"/>
  <c r="T185" i="55"/>
  <c r="T186" i="55"/>
  <c r="T187" i="55"/>
  <c r="T188" i="55"/>
  <c r="T189" i="55"/>
  <c r="T190" i="55"/>
  <c r="T191" i="55"/>
  <c r="T192" i="55"/>
  <c r="T193" i="55"/>
  <c r="T194" i="55"/>
  <c r="T195" i="55"/>
  <c r="T196" i="55"/>
  <c r="T197" i="55"/>
  <c r="T198" i="55"/>
  <c r="T199" i="55"/>
  <c r="T200" i="55"/>
  <c r="T201" i="55"/>
  <c r="T202" i="55"/>
  <c r="T203" i="55"/>
  <c r="T204" i="55"/>
  <c r="T205" i="55"/>
  <c r="T206" i="55"/>
  <c r="T207" i="55"/>
  <c r="T208" i="55"/>
  <c r="T209" i="55"/>
  <c r="T210" i="55"/>
  <c r="T211" i="55"/>
  <c r="T212" i="55"/>
  <c r="T213" i="55"/>
  <c r="T214" i="55"/>
  <c r="T215" i="55"/>
  <c r="T216" i="55"/>
  <c r="T217" i="55"/>
  <c r="T218" i="55"/>
  <c r="T219" i="55"/>
  <c r="T220" i="55"/>
  <c r="T221" i="55"/>
  <c r="T222" i="55"/>
  <c r="T223" i="55"/>
  <c r="T224" i="55"/>
  <c r="T225" i="55"/>
  <c r="T226" i="55"/>
  <c r="T227" i="55"/>
  <c r="T228" i="55"/>
  <c r="T229" i="55"/>
  <c r="T230" i="55"/>
  <c r="T231" i="55"/>
  <c r="T232" i="55"/>
  <c r="T233" i="55"/>
  <c r="T234" i="55"/>
  <c r="T235" i="55"/>
  <c r="T236" i="55"/>
  <c r="T237" i="55"/>
  <c r="T238" i="55"/>
  <c r="T239" i="55"/>
  <c r="T240" i="55"/>
  <c r="T241" i="55"/>
  <c r="T242" i="55"/>
  <c r="T243" i="55"/>
  <c r="T244" i="55"/>
  <c r="T245" i="55"/>
  <c r="T246" i="55"/>
  <c r="T247" i="55"/>
  <c r="T248" i="55"/>
  <c r="T249" i="55"/>
  <c r="T250" i="55"/>
  <c r="T251" i="55"/>
  <c r="T252" i="55"/>
  <c r="T253" i="55"/>
  <c r="T254" i="55"/>
  <c r="T255" i="55"/>
  <c r="T256" i="55"/>
  <c r="T257" i="55"/>
  <c r="T258" i="55"/>
  <c r="T259" i="55"/>
  <c r="T260" i="55"/>
  <c r="T261" i="55"/>
  <c r="T262" i="55"/>
  <c r="T263" i="55"/>
  <c r="T264" i="55"/>
  <c r="T265" i="55"/>
  <c r="T266" i="55"/>
  <c r="T267" i="55"/>
  <c r="T268" i="55"/>
  <c r="T269" i="55"/>
  <c r="T270" i="55"/>
  <c r="T271" i="55"/>
  <c r="T272" i="55"/>
  <c r="T273" i="55"/>
  <c r="T274" i="55"/>
  <c r="T275" i="55"/>
  <c r="T276" i="55"/>
  <c r="T277" i="55"/>
  <c r="T278" i="55"/>
  <c r="T279" i="55"/>
  <c r="T280" i="55"/>
  <c r="T281" i="55"/>
  <c r="T282" i="55"/>
  <c r="T283" i="55"/>
  <c r="T284" i="55"/>
  <c r="T285" i="55"/>
  <c r="T286" i="55"/>
  <c r="T287" i="55"/>
  <c r="T288" i="55"/>
  <c r="T289" i="55"/>
  <c r="T290" i="55"/>
  <c r="T291" i="55"/>
  <c r="T292" i="55"/>
  <c r="T293" i="55"/>
  <c r="T294" i="55"/>
  <c r="T295" i="55"/>
  <c r="T296" i="55"/>
  <c r="T297" i="55"/>
  <c r="T298" i="55"/>
  <c r="T299" i="55"/>
  <c r="T300" i="55"/>
  <c r="T301" i="55"/>
  <c r="T302" i="55"/>
  <c r="T303" i="55"/>
  <c r="T304" i="55"/>
  <c r="T305" i="55"/>
  <c r="T306" i="55"/>
  <c r="T307" i="55"/>
  <c r="T308" i="55"/>
  <c r="T309" i="55"/>
  <c r="T310" i="55"/>
  <c r="T311" i="55"/>
  <c r="T312" i="55"/>
  <c r="T313" i="55"/>
  <c r="T314" i="55"/>
  <c r="T315" i="55"/>
  <c r="T316" i="55"/>
  <c r="T317" i="55"/>
  <c r="T318" i="55"/>
  <c r="T319" i="55"/>
  <c r="T320" i="55"/>
  <c r="S8" i="55"/>
  <c r="S9" i="55"/>
  <c r="S10" i="55"/>
  <c r="S11" i="55"/>
  <c r="S12" i="55"/>
  <c r="S13" i="55"/>
  <c r="S14" i="55"/>
  <c r="S15" i="55"/>
  <c r="S16" i="55"/>
  <c r="S17" i="55"/>
  <c r="S18" i="55"/>
  <c r="S19" i="55"/>
  <c r="S20" i="55"/>
  <c r="S21" i="55"/>
  <c r="S22" i="55"/>
  <c r="S23" i="55"/>
  <c r="S24" i="55"/>
  <c r="S25" i="55"/>
  <c r="S26" i="55"/>
  <c r="S27" i="55"/>
  <c r="S28" i="55"/>
  <c r="S29" i="55"/>
  <c r="S30" i="55"/>
  <c r="S31" i="55"/>
  <c r="S32" i="55"/>
  <c r="S33" i="55"/>
  <c r="S34" i="55"/>
  <c r="S35" i="55"/>
  <c r="S36" i="55"/>
  <c r="S37" i="55"/>
  <c r="S38" i="55"/>
  <c r="S39" i="55"/>
  <c r="S40" i="55"/>
  <c r="S41" i="55"/>
  <c r="S42" i="55"/>
  <c r="S43" i="55"/>
  <c r="S44" i="55"/>
  <c r="S45" i="55"/>
  <c r="S46" i="55"/>
  <c r="S47" i="55"/>
  <c r="S48" i="55"/>
  <c r="S49" i="55"/>
  <c r="S50" i="55"/>
  <c r="S51" i="55"/>
  <c r="S52" i="55"/>
  <c r="S53" i="55"/>
  <c r="S54" i="55"/>
  <c r="S55" i="55"/>
  <c r="S56" i="55"/>
  <c r="S57" i="55"/>
  <c r="S58" i="55"/>
  <c r="S59" i="55"/>
  <c r="S60" i="55"/>
  <c r="S61" i="55"/>
  <c r="S62" i="55"/>
  <c r="S63" i="55"/>
  <c r="S64" i="55"/>
  <c r="S65" i="55"/>
  <c r="S66" i="55"/>
  <c r="S67" i="55"/>
  <c r="S68" i="55"/>
  <c r="S69" i="55"/>
  <c r="S70" i="55"/>
  <c r="S71" i="55"/>
  <c r="S72" i="55"/>
  <c r="S73" i="55"/>
  <c r="S74" i="55"/>
  <c r="S75" i="55"/>
  <c r="S76" i="55"/>
  <c r="S77" i="55"/>
  <c r="S78" i="55"/>
  <c r="S79" i="55"/>
  <c r="S80" i="55"/>
  <c r="S81" i="55"/>
  <c r="S82" i="55"/>
  <c r="S83" i="55"/>
  <c r="S84" i="55"/>
  <c r="S85" i="55"/>
  <c r="S86" i="55"/>
  <c r="S87" i="55"/>
  <c r="S88" i="55"/>
  <c r="S89" i="55"/>
  <c r="S90" i="55"/>
  <c r="S91" i="55"/>
  <c r="S92" i="55"/>
  <c r="S93" i="55"/>
  <c r="S94" i="55"/>
  <c r="S95" i="55"/>
  <c r="S96" i="55"/>
  <c r="S97" i="55"/>
  <c r="S98" i="55"/>
  <c r="S99" i="55"/>
  <c r="S100" i="55"/>
  <c r="S101" i="55"/>
  <c r="S102" i="55"/>
  <c r="S103" i="55"/>
  <c r="S104" i="55"/>
  <c r="S105" i="55"/>
  <c r="S106" i="55"/>
  <c r="S107" i="55"/>
  <c r="S108" i="55"/>
  <c r="S109" i="55"/>
  <c r="S110" i="55"/>
  <c r="S111" i="55"/>
  <c r="S112" i="55"/>
  <c r="S113" i="55"/>
  <c r="S114" i="55"/>
  <c r="S115" i="55"/>
  <c r="S116" i="55"/>
  <c r="S117" i="55"/>
  <c r="S118" i="55"/>
  <c r="S119" i="55"/>
  <c r="S120" i="55"/>
  <c r="S121" i="55"/>
  <c r="S122" i="55"/>
  <c r="S123" i="55"/>
  <c r="S124" i="55"/>
  <c r="S125" i="55"/>
  <c r="S126" i="55"/>
  <c r="S127" i="55"/>
  <c r="S128" i="55"/>
  <c r="S129" i="55"/>
  <c r="S130" i="55"/>
  <c r="S131" i="55"/>
  <c r="S132" i="55"/>
  <c r="S133" i="55"/>
  <c r="S134" i="55"/>
  <c r="S135" i="55"/>
  <c r="S136" i="55"/>
  <c r="S137" i="55"/>
  <c r="S138" i="55"/>
  <c r="S139" i="55"/>
  <c r="S140" i="55"/>
  <c r="S141" i="55"/>
  <c r="S142" i="55"/>
  <c r="S143" i="55"/>
  <c r="S144" i="55"/>
  <c r="S145" i="55"/>
  <c r="S146" i="55"/>
  <c r="S147" i="55"/>
  <c r="S148" i="55"/>
  <c r="S149" i="55"/>
  <c r="S150" i="55"/>
  <c r="S151" i="55"/>
  <c r="S152" i="55"/>
  <c r="S153" i="55"/>
  <c r="S154" i="55"/>
  <c r="S155" i="55"/>
  <c r="S156" i="55"/>
  <c r="S157" i="55"/>
  <c r="S158" i="55"/>
  <c r="S159" i="55"/>
  <c r="S160" i="55"/>
  <c r="S161" i="55"/>
  <c r="S162" i="55"/>
  <c r="S163" i="55"/>
  <c r="S164" i="55"/>
  <c r="S165" i="55"/>
  <c r="S166" i="55"/>
  <c r="S167" i="55"/>
  <c r="S168" i="55"/>
  <c r="S169" i="55"/>
  <c r="S170" i="55"/>
  <c r="S171" i="55"/>
  <c r="S172" i="55"/>
  <c r="S173" i="55"/>
  <c r="S174" i="55"/>
  <c r="S175" i="55"/>
  <c r="S176" i="55"/>
  <c r="S177" i="55"/>
  <c r="S178" i="55"/>
  <c r="S179" i="55"/>
  <c r="S180" i="55"/>
  <c r="S181" i="55"/>
  <c r="S182" i="55"/>
  <c r="S183" i="55"/>
  <c r="S184" i="55"/>
  <c r="S185" i="55"/>
  <c r="S186" i="55"/>
  <c r="S187" i="55"/>
  <c r="S188" i="55"/>
  <c r="S189" i="55"/>
  <c r="S190" i="55"/>
  <c r="S191" i="55"/>
  <c r="S192" i="55"/>
  <c r="S193" i="55"/>
  <c r="S194" i="55"/>
  <c r="S195" i="55"/>
  <c r="S196" i="55"/>
  <c r="S197" i="55"/>
  <c r="S198" i="55"/>
  <c r="S199" i="55"/>
  <c r="S200" i="55"/>
  <c r="S201" i="55"/>
  <c r="S202" i="55"/>
  <c r="S203" i="55"/>
  <c r="S204" i="55"/>
  <c r="S205" i="55"/>
  <c r="S206" i="55"/>
  <c r="S207" i="55"/>
  <c r="S208" i="55"/>
  <c r="S209" i="55"/>
  <c r="S210" i="55"/>
  <c r="S211" i="55"/>
  <c r="S212" i="55"/>
  <c r="S213" i="55"/>
  <c r="S214" i="55"/>
  <c r="S215" i="55"/>
  <c r="S216" i="55"/>
  <c r="S217" i="55"/>
  <c r="S218" i="55"/>
  <c r="S219" i="55"/>
  <c r="S220" i="55"/>
  <c r="S221" i="55"/>
  <c r="S222" i="55"/>
  <c r="S223" i="55"/>
  <c r="S224" i="55"/>
  <c r="S225" i="55"/>
  <c r="S226" i="55"/>
  <c r="S227" i="55"/>
  <c r="S228" i="55"/>
  <c r="S229" i="55"/>
  <c r="S230" i="55"/>
  <c r="S231" i="55"/>
  <c r="S232" i="55"/>
  <c r="S233" i="55"/>
  <c r="S234" i="55"/>
  <c r="S235" i="55"/>
  <c r="S236" i="55"/>
  <c r="S237" i="55"/>
  <c r="S238" i="55"/>
  <c r="S239" i="55"/>
  <c r="S240" i="55"/>
  <c r="S241" i="55"/>
  <c r="S242" i="55"/>
  <c r="S243" i="55"/>
  <c r="S244" i="55"/>
  <c r="S245" i="55"/>
  <c r="S246" i="55"/>
  <c r="S247" i="55"/>
  <c r="S248" i="55"/>
  <c r="S249" i="55"/>
  <c r="S250" i="55"/>
  <c r="S251" i="55"/>
  <c r="S252" i="55"/>
  <c r="S253" i="55"/>
  <c r="S254" i="55"/>
  <c r="S255" i="55"/>
  <c r="S256" i="55"/>
  <c r="S257" i="55"/>
  <c r="S258" i="55"/>
  <c r="S259" i="55"/>
  <c r="S260" i="55"/>
  <c r="S261" i="55"/>
  <c r="S262" i="55"/>
  <c r="S263" i="55"/>
  <c r="S264" i="55"/>
  <c r="S265" i="55"/>
  <c r="S266" i="55"/>
  <c r="S267" i="55"/>
  <c r="S268" i="55"/>
  <c r="S269" i="55"/>
  <c r="S270" i="55"/>
  <c r="S271" i="55"/>
  <c r="S272" i="55"/>
  <c r="S273" i="55"/>
  <c r="S274" i="55"/>
  <c r="S275" i="55"/>
  <c r="S276" i="55"/>
  <c r="S277" i="55"/>
  <c r="S278" i="55"/>
  <c r="S279" i="55"/>
  <c r="S280" i="55"/>
  <c r="S281" i="55"/>
  <c r="S282" i="55"/>
  <c r="S283" i="55"/>
  <c r="S284" i="55"/>
  <c r="S285" i="55"/>
  <c r="S286" i="55"/>
  <c r="S287" i="55"/>
  <c r="S288" i="55"/>
  <c r="S289" i="55"/>
  <c r="S290" i="55"/>
  <c r="S291" i="55"/>
  <c r="S292" i="55"/>
  <c r="S293" i="55"/>
  <c r="S294" i="55"/>
  <c r="S295" i="55"/>
  <c r="S296" i="55"/>
  <c r="S297" i="55"/>
  <c r="S298" i="55"/>
  <c r="S299" i="55"/>
  <c r="S300" i="55"/>
  <c r="S301" i="55"/>
  <c r="S302" i="55"/>
  <c r="S303" i="55"/>
  <c r="S304" i="55"/>
  <c r="S305" i="55"/>
  <c r="S306" i="55"/>
  <c r="S307" i="55"/>
  <c r="S308" i="55"/>
  <c r="S309" i="55"/>
  <c r="S310" i="55"/>
  <c r="S311" i="55"/>
  <c r="S312" i="55"/>
  <c r="S313" i="55"/>
  <c r="S314" i="55"/>
  <c r="S315" i="55"/>
  <c r="S316" i="55"/>
  <c r="S317" i="55"/>
  <c r="S318" i="55"/>
  <c r="S319" i="55"/>
  <c r="S320" i="55"/>
  <c r="S7" i="55"/>
  <c r="R8" i="55"/>
  <c r="U8" i="55" s="1"/>
  <c r="R9" i="55"/>
  <c r="U9" i="55" s="1"/>
  <c r="R10" i="55"/>
  <c r="U10" i="55" s="1"/>
  <c r="R11" i="55"/>
  <c r="U11" i="55" s="1"/>
  <c r="R12" i="55"/>
  <c r="U12" i="55" s="1"/>
  <c r="R13" i="55"/>
  <c r="U13" i="55" s="1"/>
  <c r="R14" i="55"/>
  <c r="R15" i="55"/>
  <c r="U15" i="55" s="1"/>
  <c r="R16" i="55"/>
  <c r="U16" i="55" s="1"/>
  <c r="R17" i="55"/>
  <c r="U17" i="55" s="1"/>
  <c r="R18" i="55"/>
  <c r="U18" i="55" s="1"/>
  <c r="R19" i="55"/>
  <c r="U19" i="55" s="1"/>
  <c r="R20" i="55"/>
  <c r="U20" i="55" s="1"/>
  <c r="R21" i="55"/>
  <c r="U21" i="55" s="1"/>
  <c r="R22" i="55"/>
  <c r="U22" i="55" s="1"/>
  <c r="R23" i="55"/>
  <c r="U23" i="55" s="1"/>
  <c r="R24" i="55"/>
  <c r="U24" i="55" s="1"/>
  <c r="R25" i="55"/>
  <c r="U25" i="55" s="1"/>
  <c r="R26" i="55"/>
  <c r="U26" i="55" s="1"/>
  <c r="R27" i="55"/>
  <c r="U27" i="55" s="1"/>
  <c r="R28" i="55"/>
  <c r="U28" i="55" s="1"/>
  <c r="R29" i="55"/>
  <c r="U29" i="55" s="1"/>
  <c r="R30" i="55"/>
  <c r="U30" i="55" s="1"/>
  <c r="R31" i="55"/>
  <c r="U31" i="55" s="1"/>
  <c r="R32" i="55"/>
  <c r="U32" i="55" s="1"/>
  <c r="R33" i="55"/>
  <c r="U33" i="55" s="1"/>
  <c r="R34" i="55"/>
  <c r="U34" i="55" s="1"/>
  <c r="R35" i="55"/>
  <c r="U35" i="55" s="1"/>
  <c r="R36" i="55"/>
  <c r="U36" i="55" s="1"/>
  <c r="R37" i="55"/>
  <c r="U37" i="55" s="1"/>
  <c r="R38" i="55"/>
  <c r="U38" i="55" s="1"/>
  <c r="R39" i="55"/>
  <c r="U39" i="55" s="1"/>
  <c r="R40" i="55"/>
  <c r="U40" i="55" s="1"/>
  <c r="R41" i="55"/>
  <c r="U41" i="55" s="1"/>
  <c r="R42" i="55"/>
  <c r="U42" i="55" s="1"/>
  <c r="R43" i="55"/>
  <c r="U43" i="55" s="1"/>
  <c r="R44" i="55"/>
  <c r="U44" i="55" s="1"/>
  <c r="R45" i="55"/>
  <c r="U45" i="55" s="1"/>
  <c r="R46" i="55"/>
  <c r="U46" i="55" s="1"/>
  <c r="R47" i="55"/>
  <c r="U47" i="55" s="1"/>
  <c r="R48" i="55"/>
  <c r="U48" i="55" s="1"/>
  <c r="R49" i="55"/>
  <c r="U49" i="55" s="1"/>
  <c r="R50" i="55"/>
  <c r="U50" i="55" s="1"/>
  <c r="R51" i="55"/>
  <c r="U51" i="55" s="1"/>
  <c r="R52" i="55"/>
  <c r="U52" i="55" s="1"/>
  <c r="R53" i="55"/>
  <c r="U53" i="55" s="1"/>
  <c r="R54" i="55"/>
  <c r="U54" i="55" s="1"/>
  <c r="R55" i="55"/>
  <c r="U55" i="55" s="1"/>
  <c r="R56" i="55"/>
  <c r="U56" i="55" s="1"/>
  <c r="R57" i="55"/>
  <c r="U57" i="55" s="1"/>
  <c r="R58" i="55"/>
  <c r="U58" i="55" s="1"/>
  <c r="R59" i="55"/>
  <c r="U59" i="55" s="1"/>
  <c r="R60" i="55"/>
  <c r="U60" i="55" s="1"/>
  <c r="R61" i="55"/>
  <c r="U61" i="55" s="1"/>
  <c r="R62" i="55"/>
  <c r="U62" i="55" s="1"/>
  <c r="R63" i="55"/>
  <c r="U63" i="55" s="1"/>
  <c r="R64" i="55"/>
  <c r="U64" i="55" s="1"/>
  <c r="R65" i="55"/>
  <c r="U65" i="55" s="1"/>
  <c r="R66" i="55"/>
  <c r="U66" i="55" s="1"/>
  <c r="R67" i="55"/>
  <c r="U67" i="55" s="1"/>
  <c r="R68" i="55"/>
  <c r="U68" i="55" s="1"/>
  <c r="R69" i="55"/>
  <c r="U69" i="55" s="1"/>
  <c r="R70" i="55"/>
  <c r="U70" i="55" s="1"/>
  <c r="R71" i="55"/>
  <c r="U71" i="55" s="1"/>
  <c r="R72" i="55"/>
  <c r="U72" i="55" s="1"/>
  <c r="R73" i="55"/>
  <c r="U73" i="55" s="1"/>
  <c r="R74" i="55"/>
  <c r="U74" i="55" s="1"/>
  <c r="R75" i="55"/>
  <c r="U75" i="55" s="1"/>
  <c r="R76" i="55"/>
  <c r="U76" i="55" s="1"/>
  <c r="R77" i="55"/>
  <c r="U77" i="55" s="1"/>
  <c r="R78" i="55"/>
  <c r="U78" i="55" s="1"/>
  <c r="R79" i="55"/>
  <c r="U79" i="55" s="1"/>
  <c r="R80" i="55"/>
  <c r="U80" i="55" s="1"/>
  <c r="R81" i="55"/>
  <c r="U81" i="55" s="1"/>
  <c r="R82" i="55"/>
  <c r="U82" i="55" s="1"/>
  <c r="R83" i="55"/>
  <c r="U83" i="55" s="1"/>
  <c r="R84" i="55"/>
  <c r="U84" i="55" s="1"/>
  <c r="R85" i="55"/>
  <c r="U85" i="55" s="1"/>
  <c r="R86" i="55"/>
  <c r="U86" i="55" s="1"/>
  <c r="R87" i="55"/>
  <c r="U87" i="55" s="1"/>
  <c r="R88" i="55"/>
  <c r="U88" i="55" s="1"/>
  <c r="R89" i="55"/>
  <c r="U89" i="55" s="1"/>
  <c r="R90" i="55"/>
  <c r="U90" i="55" s="1"/>
  <c r="R91" i="55"/>
  <c r="U91" i="55" s="1"/>
  <c r="R92" i="55"/>
  <c r="U92" i="55" s="1"/>
  <c r="R93" i="55"/>
  <c r="U93" i="55" s="1"/>
  <c r="R94" i="55"/>
  <c r="U94" i="55" s="1"/>
  <c r="R95" i="55"/>
  <c r="U95" i="55" s="1"/>
  <c r="R96" i="55"/>
  <c r="U96" i="55" s="1"/>
  <c r="R97" i="55"/>
  <c r="U97" i="55" s="1"/>
  <c r="R98" i="55"/>
  <c r="U98" i="55" s="1"/>
  <c r="R99" i="55"/>
  <c r="U99" i="55" s="1"/>
  <c r="R100" i="55"/>
  <c r="U100" i="55" s="1"/>
  <c r="R101" i="55"/>
  <c r="U101" i="55" s="1"/>
  <c r="R102" i="55"/>
  <c r="U102" i="55" s="1"/>
  <c r="R103" i="55"/>
  <c r="U103" i="55" s="1"/>
  <c r="R104" i="55"/>
  <c r="U104" i="55" s="1"/>
  <c r="R105" i="55"/>
  <c r="U105" i="55" s="1"/>
  <c r="R106" i="55"/>
  <c r="U106" i="55" s="1"/>
  <c r="R107" i="55"/>
  <c r="U107" i="55" s="1"/>
  <c r="R108" i="55"/>
  <c r="U108" i="55" s="1"/>
  <c r="R109" i="55"/>
  <c r="U109" i="55" s="1"/>
  <c r="R110" i="55"/>
  <c r="U110" i="55" s="1"/>
  <c r="R111" i="55"/>
  <c r="U111" i="55" s="1"/>
  <c r="R112" i="55"/>
  <c r="U112" i="55" s="1"/>
  <c r="R113" i="55"/>
  <c r="U113" i="55" s="1"/>
  <c r="R114" i="55"/>
  <c r="U114" i="55" s="1"/>
  <c r="R115" i="55"/>
  <c r="U115" i="55" s="1"/>
  <c r="R116" i="55"/>
  <c r="U116" i="55" s="1"/>
  <c r="R117" i="55"/>
  <c r="U117" i="55" s="1"/>
  <c r="R118" i="55"/>
  <c r="U118" i="55" s="1"/>
  <c r="R119" i="55"/>
  <c r="U119" i="55" s="1"/>
  <c r="R120" i="55"/>
  <c r="U120" i="55" s="1"/>
  <c r="R121" i="55"/>
  <c r="U121" i="55" s="1"/>
  <c r="R122" i="55"/>
  <c r="U122" i="55" s="1"/>
  <c r="R123" i="55"/>
  <c r="U123" i="55" s="1"/>
  <c r="R124" i="55"/>
  <c r="U124" i="55" s="1"/>
  <c r="R125" i="55"/>
  <c r="U125" i="55" s="1"/>
  <c r="R126" i="55"/>
  <c r="U126" i="55" s="1"/>
  <c r="R127" i="55"/>
  <c r="U127" i="55" s="1"/>
  <c r="R128" i="55"/>
  <c r="U128" i="55" s="1"/>
  <c r="R129" i="55"/>
  <c r="U129" i="55" s="1"/>
  <c r="R130" i="55"/>
  <c r="U130" i="55" s="1"/>
  <c r="R131" i="55"/>
  <c r="U131" i="55" s="1"/>
  <c r="R132" i="55"/>
  <c r="U132" i="55" s="1"/>
  <c r="R133" i="55"/>
  <c r="U133" i="55" s="1"/>
  <c r="R134" i="55"/>
  <c r="U134" i="55" s="1"/>
  <c r="R135" i="55"/>
  <c r="U135" i="55" s="1"/>
  <c r="R136" i="55"/>
  <c r="U136" i="55" s="1"/>
  <c r="R137" i="55"/>
  <c r="U137" i="55" s="1"/>
  <c r="R138" i="55"/>
  <c r="U138" i="55" s="1"/>
  <c r="R139" i="55"/>
  <c r="U139" i="55" s="1"/>
  <c r="R140" i="55"/>
  <c r="U140" i="55" s="1"/>
  <c r="R141" i="55"/>
  <c r="U141" i="55" s="1"/>
  <c r="R142" i="55"/>
  <c r="U142" i="55" s="1"/>
  <c r="R143" i="55"/>
  <c r="U143" i="55" s="1"/>
  <c r="R144" i="55"/>
  <c r="U144" i="55" s="1"/>
  <c r="R145" i="55"/>
  <c r="U145" i="55" s="1"/>
  <c r="R146" i="55"/>
  <c r="U146" i="55" s="1"/>
  <c r="R147" i="55"/>
  <c r="U147" i="55" s="1"/>
  <c r="R148" i="55"/>
  <c r="U148" i="55" s="1"/>
  <c r="R149" i="55"/>
  <c r="U149" i="55" s="1"/>
  <c r="R150" i="55"/>
  <c r="U150" i="55" s="1"/>
  <c r="R151" i="55"/>
  <c r="U151" i="55" s="1"/>
  <c r="R152" i="55"/>
  <c r="U152" i="55" s="1"/>
  <c r="R153" i="55"/>
  <c r="U153" i="55" s="1"/>
  <c r="R154" i="55"/>
  <c r="U154" i="55" s="1"/>
  <c r="R155" i="55"/>
  <c r="U155" i="55" s="1"/>
  <c r="R156" i="55"/>
  <c r="U156" i="55" s="1"/>
  <c r="R157" i="55"/>
  <c r="U157" i="55" s="1"/>
  <c r="R158" i="55"/>
  <c r="U158" i="55" s="1"/>
  <c r="R159" i="55"/>
  <c r="U159" i="55" s="1"/>
  <c r="R160" i="55"/>
  <c r="U160" i="55" s="1"/>
  <c r="R161" i="55"/>
  <c r="U161" i="55" s="1"/>
  <c r="R162" i="55"/>
  <c r="U162" i="55" s="1"/>
  <c r="R163" i="55"/>
  <c r="U163" i="55" s="1"/>
  <c r="R164" i="55"/>
  <c r="U164" i="55" s="1"/>
  <c r="R165" i="55"/>
  <c r="U165" i="55" s="1"/>
  <c r="R166" i="55"/>
  <c r="U166" i="55" s="1"/>
  <c r="R167" i="55"/>
  <c r="U167" i="55" s="1"/>
  <c r="R168" i="55"/>
  <c r="U168" i="55" s="1"/>
  <c r="R169" i="55"/>
  <c r="U169" i="55" s="1"/>
  <c r="R170" i="55"/>
  <c r="U170" i="55" s="1"/>
  <c r="R171" i="55"/>
  <c r="U171" i="55" s="1"/>
  <c r="R172" i="55"/>
  <c r="U172" i="55" s="1"/>
  <c r="R173" i="55"/>
  <c r="U173" i="55" s="1"/>
  <c r="R174" i="55"/>
  <c r="U174" i="55" s="1"/>
  <c r="R175" i="55"/>
  <c r="U175" i="55" s="1"/>
  <c r="R176" i="55"/>
  <c r="U176" i="55" s="1"/>
  <c r="R177" i="55"/>
  <c r="U177" i="55" s="1"/>
  <c r="R178" i="55"/>
  <c r="U178" i="55" s="1"/>
  <c r="R179" i="55"/>
  <c r="U179" i="55" s="1"/>
  <c r="R180" i="55"/>
  <c r="U180" i="55" s="1"/>
  <c r="R181" i="55"/>
  <c r="U181" i="55" s="1"/>
  <c r="R182" i="55"/>
  <c r="U182" i="55" s="1"/>
  <c r="R183" i="55"/>
  <c r="U183" i="55" s="1"/>
  <c r="R184" i="55"/>
  <c r="U184" i="55" s="1"/>
  <c r="R185" i="55"/>
  <c r="U185" i="55" s="1"/>
  <c r="R186" i="55"/>
  <c r="U186" i="55" s="1"/>
  <c r="R187" i="55"/>
  <c r="U187" i="55" s="1"/>
  <c r="R188" i="55"/>
  <c r="U188" i="55" s="1"/>
  <c r="R189" i="55"/>
  <c r="U189" i="55" s="1"/>
  <c r="R190" i="55"/>
  <c r="U190" i="55" s="1"/>
  <c r="R191" i="55"/>
  <c r="U191" i="55" s="1"/>
  <c r="R192" i="55"/>
  <c r="U192" i="55" s="1"/>
  <c r="R193" i="55"/>
  <c r="U193" i="55" s="1"/>
  <c r="R194" i="55"/>
  <c r="U194" i="55" s="1"/>
  <c r="R195" i="55"/>
  <c r="U195" i="55" s="1"/>
  <c r="R196" i="55"/>
  <c r="U196" i="55" s="1"/>
  <c r="R197" i="55"/>
  <c r="U197" i="55" s="1"/>
  <c r="R198" i="55"/>
  <c r="U198" i="55" s="1"/>
  <c r="R199" i="55"/>
  <c r="U199" i="55" s="1"/>
  <c r="R200" i="55"/>
  <c r="U200" i="55" s="1"/>
  <c r="R201" i="55"/>
  <c r="U201" i="55" s="1"/>
  <c r="R202" i="55"/>
  <c r="U202" i="55" s="1"/>
  <c r="R203" i="55"/>
  <c r="U203" i="55" s="1"/>
  <c r="R204" i="55"/>
  <c r="U204" i="55" s="1"/>
  <c r="R205" i="55"/>
  <c r="U205" i="55" s="1"/>
  <c r="R206" i="55"/>
  <c r="U206" i="55" s="1"/>
  <c r="R207" i="55"/>
  <c r="U207" i="55" s="1"/>
  <c r="R208" i="55"/>
  <c r="U208" i="55" s="1"/>
  <c r="R209" i="55"/>
  <c r="U209" i="55" s="1"/>
  <c r="R210" i="55"/>
  <c r="U210" i="55" s="1"/>
  <c r="R211" i="55"/>
  <c r="U211" i="55" s="1"/>
  <c r="R212" i="55"/>
  <c r="U212" i="55" s="1"/>
  <c r="R213" i="55"/>
  <c r="U213" i="55" s="1"/>
  <c r="R214" i="55"/>
  <c r="U214" i="55" s="1"/>
  <c r="R215" i="55"/>
  <c r="U215" i="55" s="1"/>
  <c r="R216" i="55"/>
  <c r="U216" i="55" s="1"/>
  <c r="R217" i="55"/>
  <c r="U217" i="55" s="1"/>
  <c r="R218" i="55"/>
  <c r="U218" i="55" s="1"/>
  <c r="R219" i="55"/>
  <c r="U219" i="55" s="1"/>
  <c r="R220" i="55"/>
  <c r="U220" i="55" s="1"/>
  <c r="R221" i="55"/>
  <c r="U221" i="55" s="1"/>
  <c r="R222" i="55"/>
  <c r="U222" i="55" s="1"/>
  <c r="R223" i="55"/>
  <c r="U223" i="55" s="1"/>
  <c r="R224" i="55"/>
  <c r="U224" i="55" s="1"/>
  <c r="R225" i="55"/>
  <c r="U225" i="55" s="1"/>
  <c r="R226" i="55"/>
  <c r="U226" i="55" s="1"/>
  <c r="R227" i="55"/>
  <c r="U227" i="55" s="1"/>
  <c r="R228" i="55"/>
  <c r="U228" i="55" s="1"/>
  <c r="R229" i="55"/>
  <c r="U229" i="55" s="1"/>
  <c r="R230" i="55"/>
  <c r="U230" i="55" s="1"/>
  <c r="R231" i="55"/>
  <c r="U231" i="55" s="1"/>
  <c r="R232" i="55"/>
  <c r="U232" i="55" s="1"/>
  <c r="R233" i="55"/>
  <c r="U233" i="55" s="1"/>
  <c r="R234" i="55"/>
  <c r="U234" i="55" s="1"/>
  <c r="R235" i="55"/>
  <c r="U235" i="55" s="1"/>
  <c r="R236" i="55"/>
  <c r="U236" i="55" s="1"/>
  <c r="R237" i="55"/>
  <c r="U237" i="55" s="1"/>
  <c r="R238" i="55"/>
  <c r="U238" i="55" s="1"/>
  <c r="R239" i="55"/>
  <c r="U239" i="55" s="1"/>
  <c r="R240" i="55"/>
  <c r="U240" i="55" s="1"/>
  <c r="R241" i="55"/>
  <c r="U241" i="55" s="1"/>
  <c r="R242" i="55"/>
  <c r="U242" i="55" s="1"/>
  <c r="R243" i="55"/>
  <c r="U243" i="55" s="1"/>
  <c r="R244" i="55"/>
  <c r="U244" i="55" s="1"/>
  <c r="R245" i="55"/>
  <c r="U245" i="55" s="1"/>
  <c r="R246" i="55"/>
  <c r="U246" i="55" s="1"/>
  <c r="R247" i="55"/>
  <c r="U247" i="55" s="1"/>
  <c r="R248" i="55"/>
  <c r="U248" i="55" s="1"/>
  <c r="R249" i="55"/>
  <c r="U249" i="55" s="1"/>
  <c r="R250" i="55"/>
  <c r="U250" i="55" s="1"/>
  <c r="R251" i="55"/>
  <c r="U251" i="55" s="1"/>
  <c r="R252" i="55"/>
  <c r="U252" i="55" s="1"/>
  <c r="R253" i="55"/>
  <c r="U253" i="55" s="1"/>
  <c r="R254" i="55"/>
  <c r="U254" i="55" s="1"/>
  <c r="R255" i="55"/>
  <c r="U255" i="55" s="1"/>
  <c r="R256" i="55"/>
  <c r="U256" i="55" s="1"/>
  <c r="R257" i="55"/>
  <c r="U257" i="55" s="1"/>
  <c r="R258" i="55"/>
  <c r="U258" i="55" s="1"/>
  <c r="R259" i="55"/>
  <c r="U259" i="55" s="1"/>
  <c r="R260" i="55"/>
  <c r="U260" i="55" s="1"/>
  <c r="R261" i="55"/>
  <c r="U261" i="55" s="1"/>
  <c r="R262" i="55"/>
  <c r="U262" i="55" s="1"/>
  <c r="R263" i="55"/>
  <c r="U263" i="55" s="1"/>
  <c r="R264" i="55"/>
  <c r="U264" i="55" s="1"/>
  <c r="R265" i="55"/>
  <c r="U265" i="55" s="1"/>
  <c r="R266" i="55"/>
  <c r="U266" i="55" s="1"/>
  <c r="R267" i="55"/>
  <c r="U267" i="55" s="1"/>
  <c r="R268" i="55"/>
  <c r="U268" i="55" s="1"/>
  <c r="R269" i="55"/>
  <c r="U269" i="55" s="1"/>
  <c r="R270" i="55"/>
  <c r="U270" i="55" s="1"/>
  <c r="R271" i="55"/>
  <c r="U271" i="55" s="1"/>
  <c r="R272" i="55"/>
  <c r="U272" i="55" s="1"/>
  <c r="R273" i="55"/>
  <c r="U273" i="55" s="1"/>
  <c r="R274" i="55"/>
  <c r="U274" i="55" s="1"/>
  <c r="R275" i="55"/>
  <c r="U275" i="55" s="1"/>
  <c r="R276" i="55"/>
  <c r="U276" i="55" s="1"/>
  <c r="R277" i="55"/>
  <c r="U277" i="55" s="1"/>
  <c r="R278" i="55"/>
  <c r="U278" i="55" s="1"/>
  <c r="R279" i="55"/>
  <c r="U279" i="55" s="1"/>
  <c r="R280" i="55"/>
  <c r="U280" i="55" s="1"/>
  <c r="R281" i="55"/>
  <c r="U281" i="55" s="1"/>
  <c r="R282" i="55"/>
  <c r="U282" i="55" s="1"/>
  <c r="R283" i="55"/>
  <c r="U283" i="55" s="1"/>
  <c r="R284" i="55"/>
  <c r="U284" i="55" s="1"/>
  <c r="R285" i="55"/>
  <c r="U285" i="55" s="1"/>
  <c r="R286" i="55"/>
  <c r="U286" i="55" s="1"/>
  <c r="R287" i="55"/>
  <c r="U287" i="55" s="1"/>
  <c r="R288" i="55"/>
  <c r="U288" i="55" s="1"/>
  <c r="R289" i="55"/>
  <c r="U289" i="55" s="1"/>
  <c r="R290" i="55"/>
  <c r="U290" i="55" s="1"/>
  <c r="R291" i="55"/>
  <c r="U291" i="55" s="1"/>
  <c r="R292" i="55"/>
  <c r="U292" i="55" s="1"/>
  <c r="R293" i="55"/>
  <c r="U293" i="55" s="1"/>
  <c r="R294" i="55"/>
  <c r="U294" i="55" s="1"/>
  <c r="R295" i="55"/>
  <c r="U295" i="55" s="1"/>
  <c r="R296" i="55"/>
  <c r="U296" i="55" s="1"/>
  <c r="R297" i="55"/>
  <c r="U297" i="55" s="1"/>
  <c r="R298" i="55"/>
  <c r="U298" i="55" s="1"/>
  <c r="R299" i="55"/>
  <c r="U299" i="55" s="1"/>
  <c r="R300" i="55"/>
  <c r="U300" i="55" s="1"/>
  <c r="R301" i="55"/>
  <c r="U301" i="55" s="1"/>
  <c r="R302" i="55"/>
  <c r="U302" i="55" s="1"/>
  <c r="R303" i="55"/>
  <c r="U303" i="55" s="1"/>
  <c r="R304" i="55"/>
  <c r="U304" i="55" s="1"/>
  <c r="R305" i="55"/>
  <c r="U305" i="55" s="1"/>
  <c r="R306" i="55"/>
  <c r="U306" i="55" s="1"/>
  <c r="R307" i="55"/>
  <c r="U307" i="55" s="1"/>
  <c r="R308" i="55"/>
  <c r="U308" i="55" s="1"/>
  <c r="R309" i="55"/>
  <c r="U309" i="55" s="1"/>
  <c r="R310" i="55"/>
  <c r="U310" i="55" s="1"/>
  <c r="R311" i="55"/>
  <c r="U311" i="55" s="1"/>
  <c r="R312" i="55"/>
  <c r="U312" i="55" s="1"/>
  <c r="R313" i="55"/>
  <c r="U313" i="55" s="1"/>
  <c r="R314" i="55"/>
  <c r="U314" i="55" s="1"/>
  <c r="R315" i="55"/>
  <c r="U315" i="55" s="1"/>
  <c r="R316" i="55"/>
  <c r="U316" i="55" s="1"/>
  <c r="R317" i="55"/>
  <c r="U317" i="55" s="1"/>
  <c r="R318" i="55"/>
  <c r="U318" i="55" s="1"/>
  <c r="R319" i="55"/>
  <c r="U319" i="55" s="1"/>
  <c r="R320" i="55"/>
  <c r="U320" i="55" s="1"/>
  <c r="R7" i="55"/>
  <c r="Q8" i="55"/>
  <c r="Q9" i="55"/>
  <c r="Q10" i="55"/>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Q258" i="55"/>
  <c r="Q259" i="55"/>
  <c r="Q260" i="55"/>
  <c r="Q261" i="55"/>
  <c r="Q262" i="55"/>
  <c r="Q263" i="55"/>
  <c r="Q264" i="55"/>
  <c r="Q265" i="55"/>
  <c r="Q266" i="55"/>
  <c r="Q267" i="55"/>
  <c r="Q268" i="55"/>
  <c r="Q269" i="55"/>
  <c r="Q270" i="55"/>
  <c r="Q271" i="55"/>
  <c r="Q272" i="55"/>
  <c r="Q273" i="55"/>
  <c r="Q274" i="55"/>
  <c r="Q275" i="55"/>
  <c r="Q276" i="55"/>
  <c r="Q277" i="55"/>
  <c r="Q278" i="55"/>
  <c r="Q279" i="55"/>
  <c r="Q280" i="55"/>
  <c r="Q281" i="55"/>
  <c r="Q282" i="55"/>
  <c r="Q283" i="55"/>
  <c r="Q284" i="55"/>
  <c r="Q285" i="55"/>
  <c r="Q286" i="55"/>
  <c r="Q287" i="55"/>
  <c r="Q288" i="55"/>
  <c r="Q289" i="55"/>
  <c r="Q290" i="55"/>
  <c r="Q291" i="55"/>
  <c r="Q292" i="55"/>
  <c r="Q293" i="55"/>
  <c r="Q294" i="55"/>
  <c r="Q295" i="55"/>
  <c r="Q296" i="55"/>
  <c r="Q297" i="55"/>
  <c r="Q298" i="55"/>
  <c r="Q299" i="55"/>
  <c r="Q300" i="55"/>
  <c r="Q301" i="55"/>
  <c r="Q302" i="55"/>
  <c r="Q303" i="55"/>
  <c r="Q304" i="55"/>
  <c r="Q305" i="55"/>
  <c r="Q306" i="55"/>
  <c r="Q307" i="55"/>
  <c r="Q308" i="55"/>
  <c r="Q309" i="55"/>
  <c r="Q310" i="55"/>
  <c r="Q311" i="55"/>
  <c r="Q312" i="55"/>
  <c r="Q313" i="55"/>
  <c r="Q314" i="55"/>
  <c r="Q315" i="55"/>
  <c r="Q316" i="55"/>
  <c r="Q317" i="55"/>
  <c r="Q318" i="55"/>
  <c r="Q319" i="55"/>
  <c r="Q320" i="55"/>
  <c r="Q7" i="55"/>
  <c r="P7" i="55"/>
  <c r="P8" i="55"/>
  <c r="P9" i="55"/>
  <c r="P10" i="55"/>
  <c r="P11" i="55"/>
  <c r="P12" i="55"/>
  <c r="P13" i="55"/>
  <c r="P14" i="55"/>
  <c r="P15" i="55"/>
  <c r="P16" i="55"/>
  <c r="P17" i="55"/>
  <c r="P18" i="55"/>
  <c r="P19" i="55"/>
  <c r="P20" i="55"/>
  <c r="P21" i="55"/>
  <c r="P22" i="55"/>
  <c r="P23" i="55"/>
  <c r="P24" i="55"/>
  <c r="P25" i="55"/>
  <c r="P26" i="55"/>
  <c r="P27" i="55"/>
  <c r="P28" i="55"/>
  <c r="P29" i="55"/>
  <c r="P30" i="55"/>
  <c r="P31" i="55"/>
  <c r="P32" i="55"/>
  <c r="P33" i="55"/>
  <c r="P34" i="55"/>
  <c r="P35" i="55"/>
  <c r="P36" i="55"/>
  <c r="P37" i="55"/>
  <c r="P38" i="55"/>
  <c r="P39" i="55"/>
  <c r="P40" i="55"/>
  <c r="P41" i="55"/>
  <c r="P42" i="55"/>
  <c r="P43" i="55"/>
  <c r="P44" i="55"/>
  <c r="P45" i="55"/>
  <c r="P46" i="55"/>
  <c r="P47" i="55"/>
  <c r="P48" i="55"/>
  <c r="P49" i="55"/>
  <c r="P50" i="55"/>
  <c r="P51" i="55"/>
  <c r="P52" i="55"/>
  <c r="P53" i="55"/>
  <c r="P54" i="55"/>
  <c r="P55" i="55"/>
  <c r="P56" i="55"/>
  <c r="P57" i="55"/>
  <c r="P58" i="55"/>
  <c r="P59" i="55"/>
  <c r="P60" i="55"/>
  <c r="P61" i="55"/>
  <c r="P62" i="55"/>
  <c r="P63" i="55"/>
  <c r="P64" i="55"/>
  <c r="P65" i="55"/>
  <c r="P66" i="55"/>
  <c r="P67" i="55"/>
  <c r="P68" i="55"/>
  <c r="P69" i="55"/>
  <c r="P70" i="55"/>
  <c r="P71" i="55"/>
  <c r="P72" i="55"/>
  <c r="P73" i="55"/>
  <c r="P74" i="55"/>
  <c r="P75" i="55"/>
  <c r="P76" i="55"/>
  <c r="P77" i="55"/>
  <c r="P78" i="55"/>
  <c r="P79" i="55"/>
  <c r="P80" i="55"/>
  <c r="P81" i="55"/>
  <c r="P82" i="55"/>
  <c r="P83" i="55"/>
  <c r="P84" i="55"/>
  <c r="P85" i="55"/>
  <c r="P86" i="55"/>
  <c r="P87" i="55"/>
  <c r="P88" i="55"/>
  <c r="P89" i="55"/>
  <c r="P90" i="55"/>
  <c r="P91" i="55"/>
  <c r="P92" i="55"/>
  <c r="P93" i="55"/>
  <c r="P94" i="55"/>
  <c r="P95" i="55"/>
  <c r="P96" i="55"/>
  <c r="P97" i="55"/>
  <c r="P98" i="55"/>
  <c r="P99" i="55"/>
  <c r="P100" i="55"/>
  <c r="P101" i="55"/>
  <c r="P102" i="55"/>
  <c r="P103" i="55"/>
  <c r="P104" i="55"/>
  <c r="P105" i="55"/>
  <c r="P106" i="55"/>
  <c r="P107" i="55"/>
  <c r="P108" i="55"/>
  <c r="P109" i="55"/>
  <c r="P110" i="55"/>
  <c r="P111" i="55"/>
  <c r="P112" i="55"/>
  <c r="P113" i="55"/>
  <c r="P114" i="55"/>
  <c r="P115" i="55"/>
  <c r="P116" i="55"/>
  <c r="P117" i="55"/>
  <c r="P118" i="55"/>
  <c r="P119" i="55"/>
  <c r="P120" i="55"/>
  <c r="P121" i="55"/>
  <c r="P122" i="55"/>
  <c r="P123" i="55"/>
  <c r="P124" i="55"/>
  <c r="P125" i="55"/>
  <c r="P126" i="55"/>
  <c r="P127" i="55"/>
  <c r="P128" i="55"/>
  <c r="P129" i="55"/>
  <c r="P130" i="55"/>
  <c r="P131" i="55"/>
  <c r="P132" i="55"/>
  <c r="P133" i="55"/>
  <c r="P134" i="55"/>
  <c r="P135" i="55"/>
  <c r="P136" i="55"/>
  <c r="P137" i="55"/>
  <c r="P138" i="55"/>
  <c r="P139" i="55"/>
  <c r="P140" i="55"/>
  <c r="P141" i="55"/>
  <c r="P142" i="55"/>
  <c r="P143" i="55"/>
  <c r="P144" i="55"/>
  <c r="P145" i="55"/>
  <c r="P146" i="55"/>
  <c r="P147" i="55"/>
  <c r="P148" i="55"/>
  <c r="P149" i="55"/>
  <c r="P150" i="55"/>
  <c r="P151" i="55"/>
  <c r="P152" i="55"/>
  <c r="P153" i="55"/>
  <c r="P154" i="55"/>
  <c r="P155" i="55"/>
  <c r="P156" i="55"/>
  <c r="P157" i="55"/>
  <c r="P158" i="55"/>
  <c r="P159" i="55"/>
  <c r="P160" i="55"/>
  <c r="P161" i="55"/>
  <c r="P162" i="55"/>
  <c r="P163" i="55"/>
  <c r="P164" i="55"/>
  <c r="P165" i="55"/>
  <c r="P166" i="55"/>
  <c r="P167" i="55"/>
  <c r="P168" i="55"/>
  <c r="P169" i="55"/>
  <c r="P170" i="55"/>
  <c r="P171" i="55"/>
  <c r="P172" i="55"/>
  <c r="P173" i="55"/>
  <c r="P174" i="55"/>
  <c r="P175" i="55"/>
  <c r="P176" i="55"/>
  <c r="P177" i="55"/>
  <c r="P178" i="55"/>
  <c r="P179" i="55"/>
  <c r="P180" i="55"/>
  <c r="P181" i="55"/>
  <c r="P182" i="55"/>
  <c r="P183" i="55"/>
  <c r="P184" i="55"/>
  <c r="P185" i="55"/>
  <c r="P186" i="55"/>
  <c r="P187" i="55"/>
  <c r="P188" i="55"/>
  <c r="P189" i="55"/>
  <c r="P190" i="55"/>
  <c r="P191" i="55"/>
  <c r="P192" i="55"/>
  <c r="P193" i="55"/>
  <c r="P194" i="55"/>
  <c r="P195" i="55"/>
  <c r="P196" i="55"/>
  <c r="P197" i="55"/>
  <c r="P198" i="55"/>
  <c r="P199" i="55"/>
  <c r="P200" i="55"/>
  <c r="P201" i="55"/>
  <c r="P202" i="55"/>
  <c r="P203" i="55"/>
  <c r="P204" i="55"/>
  <c r="P205" i="55"/>
  <c r="P206" i="55"/>
  <c r="P207" i="55"/>
  <c r="P208" i="55"/>
  <c r="P209" i="55"/>
  <c r="P210" i="55"/>
  <c r="P211" i="55"/>
  <c r="P212" i="55"/>
  <c r="P213" i="55"/>
  <c r="P214" i="55"/>
  <c r="P215" i="55"/>
  <c r="P216" i="55"/>
  <c r="P217" i="55"/>
  <c r="P218" i="55"/>
  <c r="P219" i="55"/>
  <c r="P220" i="55"/>
  <c r="P221" i="55"/>
  <c r="P222" i="55"/>
  <c r="P223" i="55"/>
  <c r="P224" i="55"/>
  <c r="P225" i="55"/>
  <c r="P226" i="55"/>
  <c r="P227" i="55"/>
  <c r="P228" i="55"/>
  <c r="P229" i="55"/>
  <c r="P230" i="55"/>
  <c r="P231" i="55"/>
  <c r="P232" i="55"/>
  <c r="P233" i="55"/>
  <c r="P234" i="55"/>
  <c r="P235" i="55"/>
  <c r="P236" i="55"/>
  <c r="P237" i="55"/>
  <c r="P238" i="55"/>
  <c r="P239" i="55"/>
  <c r="P240" i="55"/>
  <c r="P241" i="55"/>
  <c r="P242" i="55"/>
  <c r="P243" i="55"/>
  <c r="P244" i="55"/>
  <c r="P245" i="55"/>
  <c r="P246" i="55"/>
  <c r="P247" i="55"/>
  <c r="P248" i="55"/>
  <c r="P249" i="55"/>
  <c r="P250" i="55"/>
  <c r="P251" i="55"/>
  <c r="P252" i="55"/>
  <c r="P253" i="55"/>
  <c r="P254" i="55"/>
  <c r="P255" i="55"/>
  <c r="P256" i="55"/>
  <c r="P257" i="55"/>
  <c r="P258" i="55"/>
  <c r="P259" i="55"/>
  <c r="P260" i="55"/>
  <c r="P261" i="55"/>
  <c r="P262" i="55"/>
  <c r="P263" i="55"/>
  <c r="P264" i="55"/>
  <c r="P265" i="55"/>
  <c r="P266" i="55"/>
  <c r="P267" i="55"/>
  <c r="P268" i="55"/>
  <c r="P269" i="55"/>
  <c r="P270" i="55"/>
  <c r="P271" i="55"/>
  <c r="P272" i="55"/>
  <c r="P273" i="55"/>
  <c r="P274" i="55"/>
  <c r="P275" i="55"/>
  <c r="P276" i="55"/>
  <c r="P277" i="55"/>
  <c r="P278" i="55"/>
  <c r="P279" i="55"/>
  <c r="P280" i="55"/>
  <c r="P281" i="55"/>
  <c r="P282" i="55"/>
  <c r="P283" i="55"/>
  <c r="P284" i="55"/>
  <c r="P285" i="55"/>
  <c r="P286" i="55"/>
  <c r="P287" i="55"/>
  <c r="P288" i="55"/>
  <c r="P289" i="55"/>
  <c r="P290" i="55"/>
  <c r="P291" i="55"/>
  <c r="P292" i="55"/>
  <c r="P293" i="55"/>
  <c r="P294" i="55"/>
  <c r="P295" i="55"/>
  <c r="P296" i="55"/>
  <c r="P297" i="55"/>
  <c r="P298" i="55"/>
  <c r="P299" i="55"/>
  <c r="P300" i="55"/>
  <c r="P301" i="55"/>
  <c r="P302" i="55"/>
  <c r="P303" i="55"/>
  <c r="P304" i="55"/>
  <c r="P305" i="55"/>
  <c r="P306" i="55"/>
  <c r="P307" i="55"/>
  <c r="P308" i="55"/>
  <c r="P309" i="55"/>
  <c r="P310" i="55"/>
  <c r="P311" i="55"/>
  <c r="P312" i="55"/>
  <c r="P313" i="55"/>
  <c r="P314" i="55"/>
  <c r="P315" i="55"/>
  <c r="P316" i="55"/>
  <c r="P317" i="55"/>
  <c r="P318" i="55"/>
  <c r="P319" i="55"/>
  <c r="P320" i="55"/>
  <c r="O7" i="55"/>
  <c r="N8" i="55"/>
  <c r="O8" i="55"/>
  <c r="N9" i="55"/>
  <c r="O9" i="55"/>
  <c r="N10" i="55"/>
  <c r="O10" i="55"/>
  <c r="N11" i="55"/>
  <c r="O11" i="55"/>
  <c r="N12" i="55"/>
  <c r="O12" i="55"/>
  <c r="N13" i="55"/>
  <c r="O13" i="55"/>
  <c r="N14" i="55"/>
  <c r="O14" i="55"/>
  <c r="N15" i="55"/>
  <c r="O15" i="55"/>
  <c r="N16" i="55"/>
  <c r="O16" i="55"/>
  <c r="N17" i="55"/>
  <c r="O17" i="55"/>
  <c r="N18" i="55"/>
  <c r="O18" i="55"/>
  <c r="N19" i="55"/>
  <c r="O19" i="55"/>
  <c r="N20" i="55"/>
  <c r="O20" i="55"/>
  <c r="N21" i="55"/>
  <c r="O21" i="55"/>
  <c r="N22" i="55"/>
  <c r="O22" i="55"/>
  <c r="N23" i="55"/>
  <c r="O23" i="55"/>
  <c r="N24" i="55"/>
  <c r="O24" i="55"/>
  <c r="N25" i="55"/>
  <c r="O25" i="55"/>
  <c r="N26" i="55"/>
  <c r="O26" i="55"/>
  <c r="N27" i="55"/>
  <c r="O27" i="55"/>
  <c r="N28" i="55"/>
  <c r="O28" i="55"/>
  <c r="N29" i="55"/>
  <c r="O29" i="55"/>
  <c r="N30" i="55"/>
  <c r="O30" i="55"/>
  <c r="N31" i="55"/>
  <c r="O31" i="55"/>
  <c r="N32" i="55"/>
  <c r="O32" i="55"/>
  <c r="N33" i="55"/>
  <c r="O33" i="55"/>
  <c r="N34" i="55"/>
  <c r="O34" i="55"/>
  <c r="N35" i="55"/>
  <c r="O35" i="55"/>
  <c r="N36" i="55"/>
  <c r="O36" i="55"/>
  <c r="N37" i="55"/>
  <c r="O37" i="55"/>
  <c r="N38" i="55"/>
  <c r="O38" i="55"/>
  <c r="N39" i="55"/>
  <c r="O39" i="55"/>
  <c r="N40" i="55"/>
  <c r="O40" i="55"/>
  <c r="N41" i="55"/>
  <c r="O41" i="55"/>
  <c r="N42" i="55"/>
  <c r="O42" i="55"/>
  <c r="N43" i="55"/>
  <c r="O43" i="55"/>
  <c r="N44" i="55"/>
  <c r="O44" i="55"/>
  <c r="N45" i="55"/>
  <c r="O45" i="55"/>
  <c r="N46" i="55"/>
  <c r="O46" i="55"/>
  <c r="N47" i="55"/>
  <c r="O47" i="55"/>
  <c r="N48" i="55"/>
  <c r="O48" i="55"/>
  <c r="N49" i="55"/>
  <c r="O49" i="55"/>
  <c r="N50" i="55"/>
  <c r="O50" i="55"/>
  <c r="N51" i="55"/>
  <c r="O51" i="55"/>
  <c r="N52" i="55"/>
  <c r="O52" i="55"/>
  <c r="N53" i="55"/>
  <c r="O53" i="55"/>
  <c r="N54" i="55"/>
  <c r="O54" i="55"/>
  <c r="N55" i="55"/>
  <c r="O55" i="55"/>
  <c r="N56" i="55"/>
  <c r="O56" i="55"/>
  <c r="N57" i="55"/>
  <c r="O57" i="55"/>
  <c r="N58" i="55"/>
  <c r="O58" i="55"/>
  <c r="N59" i="55"/>
  <c r="O59" i="55"/>
  <c r="N60" i="55"/>
  <c r="O60" i="55"/>
  <c r="N61" i="55"/>
  <c r="O61" i="55"/>
  <c r="N62" i="55"/>
  <c r="O62" i="55"/>
  <c r="N63" i="55"/>
  <c r="O63" i="55"/>
  <c r="N64" i="55"/>
  <c r="O64" i="55"/>
  <c r="N65" i="55"/>
  <c r="O65" i="55"/>
  <c r="N66" i="55"/>
  <c r="O66" i="55"/>
  <c r="N67" i="55"/>
  <c r="O67" i="55"/>
  <c r="N68" i="55"/>
  <c r="O68" i="55"/>
  <c r="N69" i="55"/>
  <c r="O69" i="55"/>
  <c r="N70" i="55"/>
  <c r="O70" i="55"/>
  <c r="N71" i="55"/>
  <c r="O71" i="55"/>
  <c r="N72" i="55"/>
  <c r="O72" i="55"/>
  <c r="N73" i="55"/>
  <c r="O73" i="55"/>
  <c r="N74" i="55"/>
  <c r="O74" i="55"/>
  <c r="N75" i="55"/>
  <c r="O75" i="55"/>
  <c r="N76" i="55"/>
  <c r="O76" i="55"/>
  <c r="N77" i="55"/>
  <c r="O77" i="55"/>
  <c r="N78" i="55"/>
  <c r="O78" i="55"/>
  <c r="N79" i="55"/>
  <c r="O79" i="55"/>
  <c r="N80" i="55"/>
  <c r="O80" i="55"/>
  <c r="N81" i="55"/>
  <c r="O81" i="55"/>
  <c r="N82" i="55"/>
  <c r="O82" i="55"/>
  <c r="N83" i="55"/>
  <c r="O83" i="55"/>
  <c r="N84" i="55"/>
  <c r="O84" i="55"/>
  <c r="N85" i="55"/>
  <c r="O85" i="55"/>
  <c r="N86" i="55"/>
  <c r="O86" i="55"/>
  <c r="N87" i="55"/>
  <c r="O87" i="55"/>
  <c r="N88" i="55"/>
  <c r="O88" i="55"/>
  <c r="N89" i="55"/>
  <c r="O89" i="55"/>
  <c r="N90" i="55"/>
  <c r="O90" i="55"/>
  <c r="N91" i="55"/>
  <c r="O91" i="55"/>
  <c r="N92" i="55"/>
  <c r="O92" i="55"/>
  <c r="N93" i="55"/>
  <c r="O93" i="55"/>
  <c r="N94" i="55"/>
  <c r="O94" i="55"/>
  <c r="N95" i="55"/>
  <c r="O95" i="55"/>
  <c r="N96" i="55"/>
  <c r="O96" i="55"/>
  <c r="N97" i="55"/>
  <c r="O97" i="55"/>
  <c r="N98" i="55"/>
  <c r="O98" i="55"/>
  <c r="N99" i="55"/>
  <c r="O99" i="55"/>
  <c r="N100" i="55"/>
  <c r="O100" i="55"/>
  <c r="N101" i="55"/>
  <c r="O101" i="55"/>
  <c r="N102" i="55"/>
  <c r="O102" i="55"/>
  <c r="N103" i="55"/>
  <c r="O103" i="55"/>
  <c r="N104" i="55"/>
  <c r="O104" i="55"/>
  <c r="N105" i="55"/>
  <c r="O105" i="55"/>
  <c r="N106" i="55"/>
  <c r="O106" i="55"/>
  <c r="N107" i="55"/>
  <c r="O107" i="55"/>
  <c r="N108" i="55"/>
  <c r="O108" i="55"/>
  <c r="N109" i="55"/>
  <c r="O109" i="55"/>
  <c r="N110" i="55"/>
  <c r="O110" i="55"/>
  <c r="N111" i="55"/>
  <c r="O111" i="55"/>
  <c r="N112" i="55"/>
  <c r="O112" i="55"/>
  <c r="N113" i="55"/>
  <c r="O113" i="55"/>
  <c r="N114" i="55"/>
  <c r="O114" i="55"/>
  <c r="N115" i="55"/>
  <c r="O115" i="55"/>
  <c r="N116" i="55"/>
  <c r="O116" i="55"/>
  <c r="N117" i="55"/>
  <c r="O117" i="55"/>
  <c r="N118" i="55"/>
  <c r="O118" i="55"/>
  <c r="N119" i="55"/>
  <c r="O119" i="55"/>
  <c r="N120" i="55"/>
  <c r="O120" i="55"/>
  <c r="N121" i="55"/>
  <c r="O121" i="55"/>
  <c r="N122" i="55"/>
  <c r="O122" i="55"/>
  <c r="N123" i="55"/>
  <c r="O123" i="55"/>
  <c r="N124" i="55"/>
  <c r="O124" i="55"/>
  <c r="N125" i="55"/>
  <c r="O125" i="55"/>
  <c r="N126" i="55"/>
  <c r="O126" i="55"/>
  <c r="N127" i="55"/>
  <c r="O127" i="55"/>
  <c r="N128" i="55"/>
  <c r="O128" i="55"/>
  <c r="N129" i="55"/>
  <c r="O129" i="55"/>
  <c r="N130" i="55"/>
  <c r="O130" i="55"/>
  <c r="N131" i="55"/>
  <c r="O131" i="55"/>
  <c r="N132" i="55"/>
  <c r="O132" i="55"/>
  <c r="N133" i="55"/>
  <c r="O133" i="55"/>
  <c r="N134" i="55"/>
  <c r="O134" i="55"/>
  <c r="N135" i="55"/>
  <c r="O135" i="55"/>
  <c r="N136" i="55"/>
  <c r="O136" i="55"/>
  <c r="N137" i="55"/>
  <c r="O137" i="55"/>
  <c r="N138" i="55"/>
  <c r="O138" i="55"/>
  <c r="N139" i="55"/>
  <c r="O139" i="55"/>
  <c r="N140" i="55"/>
  <c r="O140" i="55"/>
  <c r="N141" i="55"/>
  <c r="O141" i="55"/>
  <c r="N142" i="55"/>
  <c r="O142" i="55"/>
  <c r="N143" i="55"/>
  <c r="O143" i="55"/>
  <c r="N144" i="55"/>
  <c r="O144" i="55"/>
  <c r="N145" i="55"/>
  <c r="O145" i="55"/>
  <c r="N146" i="55"/>
  <c r="O146" i="55"/>
  <c r="N147" i="55"/>
  <c r="O147" i="55"/>
  <c r="N148" i="55"/>
  <c r="O148" i="55"/>
  <c r="N149" i="55"/>
  <c r="O149" i="55"/>
  <c r="N150" i="55"/>
  <c r="O150" i="55"/>
  <c r="N151" i="55"/>
  <c r="O151" i="55"/>
  <c r="N152" i="55"/>
  <c r="O152" i="55"/>
  <c r="N153" i="55"/>
  <c r="O153" i="55"/>
  <c r="N154" i="55"/>
  <c r="O154" i="55"/>
  <c r="N155" i="55"/>
  <c r="O155" i="55"/>
  <c r="N156" i="55"/>
  <c r="O156" i="55"/>
  <c r="N157" i="55"/>
  <c r="O157" i="55"/>
  <c r="N158" i="55"/>
  <c r="O158" i="55"/>
  <c r="N159" i="55"/>
  <c r="O159" i="55"/>
  <c r="N160" i="55"/>
  <c r="O160" i="55"/>
  <c r="N161" i="55"/>
  <c r="O161" i="55"/>
  <c r="N162" i="55"/>
  <c r="O162" i="55"/>
  <c r="N163" i="55"/>
  <c r="O163" i="55"/>
  <c r="N164" i="55"/>
  <c r="O164" i="55"/>
  <c r="N165" i="55"/>
  <c r="O165" i="55"/>
  <c r="N166" i="55"/>
  <c r="O166" i="55"/>
  <c r="N167" i="55"/>
  <c r="O167" i="55"/>
  <c r="N168" i="55"/>
  <c r="O168" i="55"/>
  <c r="N169" i="55"/>
  <c r="O169" i="55"/>
  <c r="N170" i="55"/>
  <c r="O170" i="55"/>
  <c r="N171" i="55"/>
  <c r="O171" i="55"/>
  <c r="N172" i="55"/>
  <c r="O172" i="55"/>
  <c r="N173" i="55"/>
  <c r="O173" i="55"/>
  <c r="N174" i="55"/>
  <c r="O174" i="55"/>
  <c r="N175" i="55"/>
  <c r="O175" i="55"/>
  <c r="N176" i="55"/>
  <c r="O176" i="55"/>
  <c r="N177" i="55"/>
  <c r="O177" i="55"/>
  <c r="N178" i="55"/>
  <c r="O178" i="55"/>
  <c r="N179" i="55"/>
  <c r="O179" i="55"/>
  <c r="N180" i="55"/>
  <c r="O180" i="55"/>
  <c r="N181" i="55"/>
  <c r="O181" i="55"/>
  <c r="N182" i="55"/>
  <c r="O182" i="55"/>
  <c r="N183" i="55"/>
  <c r="O183" i="55"/>
  <c r="N184" i="55"/>
  <c r="O184" i="55"/>
  <c r="N185" i="55"/>
  <c r="O185" i="55"/>
  <c r="N186" i="55"/>
  <c r="O186" i="55"/>
  <c r="N187" i="55"/>
  <c r="O187" i="55"/>
  <c r="N188" i="55"/>
  <c r="O188" i="55"/>
  <c r="N189" i="55"/>
  <c r="O189" i="55"/>
  <c r="N190" i="55"/>
  <c r="O190" i="55"/>
  <c r="N191" i="55"/>
  <c r="O191" i="55"/>
  <c r="N192" i="55"/>
  <c r="O192" i="55"/>
  <c r="N193" i="55"/>
  <c r="O193" i="55"/>
  <c r="N194" i="55"/>
  <c r="O194" i="55"/>
  <c r="N195" i="55"/>
  <c r="O195" i="55"/>
  <c r="N196" i="55"/>
  <c r="O196" i="55"/>
  <c r="N197" i="55"/>
  <c r="O197" i="55"/>
  <c r="N198" i="55"/>
  <c r="O198" i="55"/>
  <c r="N199" i="55"/>
  <c r="O199" i="55"/>
  <c r="N200" i="55"/>
  <c r="O200" i="55"/>
  <c r="N201" i="55"/>
  <c r="O201" i="55"/>
  <c r="N202" i="55"/>
  <c r="O202" i="55"/>
  <c r="N203" i="55"/>
  <c r="O203" i="55"/>
  <c r="N204" i="55"/>
  <c r="O204" i="55"/>
  <c r="N205" i="55"/>
  <c r="O205" i="55"/>
  <c r="N206" i="55"/>
  <c r="O206" i="55"/>
  <c r="N207" i="55"/>
  <c r="O207" i="55"/>
  <c r="N208" i="55"/>
  <c r="O208" i="55"/>
  <c r="N209" i="55"/>
  <c r="O209" i="55"/>
  <c r="N210" i="55"/>
  <c r="O210" i="55"/>
  <c r="N211" i="55"/>
  <c r="O211" i="55"/>
  <c r="N212" i="55"/>
  <c r="O212" i="55"/>
  <c r="N213" i="55"/>
  <c r="O213" i="55"/>
  <c r="N214" i="55"/>
  <c r="O214" i="55"/>
  <c r="N215" i="55"/>
  <c r="O215" i="55"/>
  <c r="N216" i="55"/>
  <c r="O216" i="55"/>
  <c r="N217" i="55"/>
  <c r="O217" i="55"/>
  <c r="N218" i="55"/>
  <c r="O218" i="55"/>
  <c r="N219" i="55"/>
  <c r="O219" i="55"/>
  <c r="N220" i="55"/>
  <c r="O220" i="55"/>
  <c r="N221" i="55"/>
  <c r="O221" i="55"/>
  <c r="N222" i="55"/>
  <c r="O222" i="55"/>
  <c r="N223" i="55"/>
  <c r="O223" i="55"/>
  <c r="N224" i="55"/>
  <c r="O224" i="55"/>
  <c r="N225" i="55"/>
  <c r="O225" i="55"/>
  <c r="N226" i="55"/>
  <c r="O226" i="55"/>
  <c r="N227" i="55"/>
  <c r="O227" i="55"/>
  <c r="N228" i="55"/>
  <c r="O228" i="55"/>
  <c r="N229" i="55"/>
  <c r="O229" i="55"/>
  <c r="N230" i="55"/>
  <c r="O230" i="55"/>
  <c r="N231" i="55"/>
  <c r="O231" i="55"/>
  <c r="N232" i="55"/>
  <c r="O232" i="55"/>
  <c r="N233" i="55"/>
  <c r="O233" i="55"/>
  <c r="N234" i="55"/>
  <c r="O234" i="55"/>
  <c r="N235" i="55"/>
  <c r="O235" i="55"/>
  <c r="N236" i="55"/>
  <c r="O236" i="55"/>
  <c r="N237" i="55"/>
  <c r="O237" i="55"/>
  <c r="N238" i="55"/>
  <c r="O238" i="55"/>
  <c r="N239" i="55"/>
  <c r="O239" i="55"/>
  <c r="N240" i="55"/>
  <c r="O240" i="55"/>
  <c r="N241" i="55"/>
  <c r="O241" i="55"/>
  <c r="N242" i="55"/>
  <c r="O242" i="55"/>
  <c r="N243" i="55"/>
  <c r="O243" i="55"/>
  <c r="N244" i="55"/>
  <c r="O244" i="55"/>
  <c r="N245" i="55"/>
  <c r="O245" i="55"/>
  <c r="N246" i="55"/>
  <c r="O246" i="55"/>
  <c r="N247" i="55"/>
  <c r="O247" i="55"/>
  <c r="N248" i="55"/>
  <c r="O248" i="55"/>
  <c r="N249" i="55"/>
  <c r="O249" i="55"/>
  <c r="N250" i="55"/>
  <c r="O250" i="55"/>
  <c r="N251" i="55"/>
  <c r="O251" i="55"/>
  <c r="N252" i="55"/>
  <c r="O252" i="55"/>
  <c r="N253" i="55"/>
  <c r="O253" i="55"/>
  <c r="N254" i="55"/>
  <c r="O254" i="55"/>
  <c r="N255" i="55"/>
  <c r="O255" i="55"/>
  <c r="N256" i="55"/>
  <c r="O256" i="55"/>
  <c r="N257" i="55"/>
  <c r="O257" i="55"/>
  <c r="N258" i="55"/>
  <c r="O258" i="55"/>
  <c r="N259" i="55"/>
  <c r="O259" i="55"/>
  <c r="N260" i="55"/>
  <c r="O260" i="55"/>
  <c r="N261" i="55"/>
  <c r="O261" i="55"/>
  <c r="N262" i="55"/>
  <c r="O262" i="55"/>
  <c r="N263" i="55"/>
  <c r="O263" i="55"/>
  <c r="N264" i="55"/>
  <c r="O264" i="55"/>
  <c r="N265" i="55"/>
  <c r="O265" i="55"/>
  <c r="N266" i="55"/>
  <c r="O266" i="55"/>
  <c r="N267" i="55"/>
  <c r="O267" i="55"/>
  <c r="N268" i="55"/>
  <c r="O268" i="55"/>
  <c r="N269" i="55"/>
  <c r="O269" i="55"/>
  <c r="N270" i="55"/>
  <c r="O270" i="55"/>
  <c r="N271" i="55"/>
  <c r="O271" i="55"/>
  <c r="N272" i="55"/>
  <c r="O272" i="55"/>
  <c r="N273" i="55"/>
  <c r="O273" i="55"/>
  <c r="N274" i="55"/>
  <c r="O274" i="55"/>
  <c r="N275" i="55"/>
  <c r="O275" i="55"/>
  <c r="N276" i="55"/>
  <c r="O276" i="55"/>
  <c r="N277" i="55"/>
  <c r="O277" i="55"/>
  <c r="N278" i="55"/>
  <c r="O278" i="55"/>
  <c r="N279" i="55"/>
  <c r="O279" i="55"/>
  <c r="N280" i="55"/>
  <c r="O280" i="55"/>
  <c r="N281" i="55"/>
  <c r="O281" i="55"/>
  <c r="N282" i="55"/>
  <c r="O282" i="55"/>
  <c r="N283" i="55"/>
  <c r="O283" i="55"/>
  <c r="N284" i="55"/>
  <c r="O284" i="55"/>
  <c r="N285" i="55"/>
  <c r="O285" i="55"/>
  <c r="N286" i="55"/>
  <c r="O286" i="55"/>
  <c r="N287" i="55"/>
  <c r="O287" i="55"/>
  <c r="N288" i="55"/>
  <c r="O288" i="55"/>
  <c r="N289" i="55"/>
  <c r="O289" i="55"/>
  <c r="N290" i="55"/>
  <c r="O290" i="55"/>
  <c r="N291" i="55"/>
  <c r="O291" i="55"/>
  <c r="N292" i="55"/>
  <c r="O292" i="55"/>
  <c r="N293" i="55"/>
  <c r="O293" i="55"/>
  <c r="N294" i="55"/>
  <c r="O294" i="55"/>
  <c r="N295" i="55"/>
  <c r="O295" i="55"/>
  <c r="N296" i="55"/>
  <c r="O296" i="55"/>
  <c r="N297" i="55"/>
  <c r="O297" i="55"/>
  <c r="N298" i="55"/>
  <c r="O298" i="55"/>
  <c r="N299" i="55"/>
  <c r="O299" i="55"/>
  <c r="N300" i="55"/>
  <c r="O300" i="55"/>
  <c r="N301" i="55"/>
  <c r="O301" i="55"/>
  <c r="N302" i="55"/>
  <c r="O302" i="55"/>
  <c r="N303" i="55"/>
  <c r="O303" i="55"/>
  <c r="N304" i="55"/>
  <c r="O304" i="55"/>
  <c r="N305" i="55"/>
  <c r="O305" i="55"/>
  <c r="N306" i="55"/>
  <c r="O306" i="55"/>
  <c r="N307" i="55"/>
  <c r="O307" i="55"/>
  <c r="N308" i="55"/>
  <c r="O308" i="55"/>
  <c r="N309" i="55"/>
  <c r="O309" i="55"/>
  <c r="N310" i="55"/>
  <c r="O310" i="55"/>
  <c r="N311" i="55"/>
  <c r="O311" i="55"/>
  <c r="N312" i="55"/>
  <c r="O312" i="55"/>
  <c r="N313" i="55"/>
  <c r="O313" i="55"/>
  <c r="N314" i="55"/>
  <c r="O314" i="55"/>
  <c r="N315" i="55"/>
  <c r="O315" i="55"/>
  <c r="N316" i="55"/>
  <c r="O316" i="55"/>
  <c r="N317" i="55"/>
  <c r="O317" i="55"/>
  <c r="N318" i="55"/>
  <c r="O318" i="55"/>
  <c r="N319" i="55"/>
  <c r="O319" i="55"/>
  <c r="N320" i="55"/>
  <c r="O320" i="55"/>
  <c r="N7" i="55"/>
  <c r="N5" i="55" s="1"/>
  <c r="M7" i="55"/>
  <c r="M8" i="55"/>
  <c r="M9" i="55"/>
  <c r="M10" i="55"/>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258" i="55"/>
  <c r="M259" i="55"/>
  <c r="M260" i="55"/>
  <c r="M261" i="55"/>
  <c r="M262" i="55"/>
  <c r="M263" i="55"/>
  <c r="M264" i="55"/>
  <c r="M265" i="55"/>
  <c r="M266" i="55"/>
  <c r="M267" i="55"/>
  <c r="M268" i="55"/>
  <c r="M269" i="55"/>
  <c r="M270" i="55"/>
  <c r="M271" i="55"/>
  <c r="M272" i="55"/>
  <c r="M273" i="55"/>
  <c r="M274" i="55"/>
  <c r="M275" i="55"/>
  <c r="M276" i="55"/>
  <c r="M277" i="55"/>
  <c r="M278" i="55"/>
  <c r="M279" i="55"/>
  <c r="M280" i="55"/>
  <c r="M281" i="55"/>
  <c r="M282" i="55"/>
  <c r="M283" i="55"/>
  <c r="M284" i="55"/>
  <c r="M285" i="55"/>
  <c r="M286" i="55"/>
  <c r="M287" i="55"/>
  <c r="M288" i="55"/>
  <c r="M289" i="55"/>
  <c r="M290" i="55"/>
  <c r="M291" i="55"/>
  <c r="M292" i="55"/>
  <c r="M293" i="55"/>
  <c r="M294" i="55"/>
  <c r="M295" i="55"/>
  <c r="M296" i="55"/>
  <c r="M297" i="55"/>
  <c r="M298" i="55"/>
  <c r="M299" i="55"/>
  <c r="M300" i="55"/>
  <c r="M301" i="55"/>
  <c r="M302" i="55"/>
  <c r="M303" i="55"/>
  <c r="M304" i="55"/>
  <c r="M305" i="55"/>
  <c r="M306" i="55"/>
  <c r="M307" i="55"/>
  <c r="M308" i="55"/>
  <c r="M309" i="55"/>
  <c r="M310" i="55"/>
  <c r="M311" i="55"/>
  <c r="M312" i="55"/>
  <c r="M313" i="55"/>
  <c r="M314" i="55"/>
  <c r="M315" i="55"/>
  <c r="M316" i="55"/>
  <c r="M317" i="55"/>
  <c r="M318" i="55"/>
  <c r="M319" i="55"/>
  <c r="M320" i="55"/>
  <c r="J7" i="55"/>
  <c r="J8" i="55"/>
  <c r="K8" i="55"/>
  <c r="J9" i="55"/>
  <c r="K9" i="55"/>
  <c r="J10" i="55"/>
  <c r="K10" i="55"/>
  <c r="J11" i="55"/>
  <c r="K11" i="55"/>
  <c r="J12" i="55"/>
  <c r="K12" i="55"/>
  <c r="J13" i="55"/>
  <c r="K13" i="55"/>
  <c r="J14" i="55"/>
  <c r="K14" i="55"/>
  <c r="J15" i="55"/>
  <c r="K15" i="55"/>
  <c r="J16" i="55"/>
  <c r="K16" i="55"/>
  <c r="J17" i="55"/>
  <c r="K17" i="55"/>
  <c r="J18" i="55"/>
  <c r="K18" i="55"/>
  <c r="J19" i="55"/>
  <c r="K19" i="55"/>
  <c r="J20" i="55"/>
  <c r="K20" i="55"/>
  <c r="J21" i="55"/>
  <c r="K21" i="55"/>
  <c r="J22" i="55"/>
  <c r="K22" i="55"/>
  <c r="J23" i="55"/>
  <c r="K23" i="55"/>
  <c r="J24" i="55"/>
  <c r="K24" i="55"/>
  <c r="J25" i="55"/>
  <c r="K25" i="55"/>
  <c r="J26" i="55"/>
  <c r="K26" i="55"/>
  <c r="J27" i="55"/>
  <c r="K27" i="55"/>
  <c r="J28" i="55"/>
  <c r="K28" i="55"/>
  <c r="J29" i="55"/>
  <c r="K29" i="55"/>
  <c r="J30" i="55"/>
  <c r="K30" i="55"/>
  <c r="J31" i="55"/>
  <c r="K31" i="55"/>
  <c r="J32" i="55"/>
  <c r="K32" i="55"/>
  <c r="J33" i="55"/>
  <c r="K33" i="55"/>
  <c r="J34" i="55"/>
  <c r="K34" i="55"/>
  <c r="J35" i="55"/>
  <c r="K35" i="55"/>
  <c r="J36" i="55"/>
  <c r="K36" i="55"/>
  <c r="J37" i="55"/>
  <c r="K37" i="55"/>
  <c r="J38" i="55"/>
  <c r="K38" i="55"/>
  <c r="J39" i="55"/>
  <c r="K39" i="55"/>
  <c r="J40" i="55"/>
  <c r="K40" i="55"/>
  <c r="J41" i="55"/>
  <c r="K41" i="55"/>
  <c r="J42" i="55"/>
  <c r="K42" i="55"/>
  <c r="J43" i="55"/>
  <c r="K43" i="55"/>
  <c r="J44" i="55"/>
  <c r="K44" i="55"/>
  <c r="J45" i="55"/>
  <c r="K45" i="55"/>
  <c r="J46" i="55"/>
  <c r="K46" i="55"/>
  <c r="J47" i="55"/>
  <c r="K47" i="55"/>
  <c r="J48" i="55"/>
  <c r="K48" i="55"/>
  <c r="J49" i="55"/>
  <c r="K49" i="55"/>
  <c r="J50" i="55"/>
  <c r="K50" i="55"/>
  <c r="J51" i="55"/>
  <c r="K51" i="55"/>
  <c r="J52" i="55"/>
  <c r="K52" i="55"/>
  <c r="J53" i="55"/>
  <c r="K53" i="55"/>
  <c r="J54" i="55"/>
  <c r="K54" i="55"/>
  <c r="J55" i="55"/>
  <c r="K55" i="55"/>
  <c r="J56" i="55"/>
  <c r="K56" i="55"/>
  <c r="J57" i="55"/>
  <c r="K57" i="55"/>
  <c r="J58" i="55"/>
  <c r="K58" i="55"/>
  <c r="J59" i="55"/>
  <c r="K59" i="55"/>
  <c r="J60" i="55"/>
  <c r="K60" i="55"/>
  <c r="J61" i="55"/>
  <c r="K61" i="55"/>
  <c r="J62" i="55"/>
  <c r="K62" i="55"/>
  <c r="J63" i="55"/>
  <c r="K63" i="55"/>
  <c r="J64" i="55"/>
  <c r="K64" i="55"/>
  <c r="J65" i="55"/>
  <c r="K65" i="55"/>
  <c r="J66" i="55"/>
  <c r="K66" i="55"/>
  <c r="J67" i="55"/>
  <c r="K67" i="55"/>
  <c r="J68" i="55"/>
  <c r="K68" i="55"/>
  <c r="J69" i="55"/>
  <c r="K69" i="55"/>
  <c r="J70" i="55"/>
  <c r="K70" i="55"/>
  <c r="J71" i="55"/>
  <c r="K71" i="55"/>
  <c r="J72" i="55"/>
  <c r="K72" i="55"/>
  <c r="J73" i="55"/>
  <c r="K73" i="55"/>
  <c r="J74" i="55"/>
  <c r="K74" i="55"/>
  <c r="J75" i="55"/>
  <c r="K75" i="55"/>
  <c r="J76" i="55"/>
  <c r="K76" i="55"/>
  <c r="J77" i="55"/>
  <c r="K77" i="55"/>
  <c r="J78" i="55"/>
  <c r="K78" i="55"/>
  <c r="J79" i="55"/>
  <c r="K79" i="55"/>
  <c r="J80" i="55"/>
  <c r="K80" i="55"/>
  <c r="J81" i="55"/>
  <c r="K81" i="55"/>
  <c r="J82" i="55"/>
  <c r="K82" i="55"/>
  <c r="J83" i="55"/>
  <c r="K83" i="55"/>
  <c r="J84" i="55"/>
  <c r="K84" i="55"/>
  <c r="J85" i="55"/>
  <c r="K85" i="55"/>
  <c r="J86" i="55"/>
  <c r="K86" i="55"/>
  <c r="J87" i="55"/>
  <c r="K87" i="55"/>
  <c r="J88" i="55"/>
  <c r="K88" i="55"/>
  <c r="J89" i="55"/>
  <c r="K89" i="55"/>
  <c r="J90" i="55"/>
  <c r="K90" i="55"/>
  <c r="J91" i="55"/>
  <c r="K91" i="55"/>
  <c r="J92" i="55"/>
  <c r="K92" i="55"/>
  <c r="J93" i="55"/>
  <c r="K93" i="55"/>
  <c r="J94" i="55"/>
  <c r="K94" i="55"/>
  <c r="J95" i="55"/>
  <c r="K95" i="55"/>
  <c r="J96" i="55"/>
  <c r="K96" i="55"/>
  <c r="J97" i="55"/>
  <c r="K97" i="55"/>
  <c r="J98" i="55"/>
  <c r="K98" i="55"/>
  <c r="J99" i="55"/>
  <c r="K99" i="55"/>
  <c r="J100" i="55"/>
  <c r="K100" i="55"/>
  <c r="J101" i="55"/>
  <c r="K101" i="55"/>
  <c r="J102" i="55"/>
  <c r="K102" i="55"/>
  <c r="J103" i="55"/>
  <c r="K103" i="55"/>
  <c r="J104" i="55"/>
  <c r="K104" i="55"/>
  <c r="J105" i="55"/>
  <c r="K105" i="55"/>
  <c r="J106" i="55"/>
  <c r="K106" i="55"/>
  <c r="J107" i="55"/>
  <c r="K107" i="55"/>
  <c r="J108" i="55"/>
  <c r="K108" i="55"/>
  <c r="J109" i="55"/>
  <c r="K109" i="55"/>
  <c r="J110" i="55"/>
  <c r="K110" i="55"/>
  <c r="J111" i="55"/>
  <c r="K111" i="55"/>
  <c r="J112" i="55"/>
  <c r="K112" i="55"/>
  <c r="J113" i="55"/>
  <c r="K113" i="55"/>
  <c r="J114" i="55"/>
  <c r="K114" i="55"/>
  <c r="J115" i="55"/>
  <c r="K115" i="55"/>
  <c r="J116" i="55"/>
  <c r="K116" i="55"/>
  <c r="J117" i="55"/>
  <c r="K117" i="55"/>
  <c r="J118" i="55"/>
  <c r="K118" i="55"/>
  <c r="J119" i="55"/>
  <c r="K119" i="55"/>
  <c r="J120" i="55"/>
  <c r="K120" i="55"/>
  <c r="J121" i="55"/>
  <c r="K121" i="55"/>
  <c r="J122" i="55"/>
  <c r="K122" i="55"/>
  <c r="J123" i="55"/>
  <c r="K123" i="55"/>
  <c r="J124" i="55"/>
  <c r="K124" i="55"/>
  <c r="J125" i="55"/>
  <c r="K125" i="55"/>
  <c r="J126" i="55"/>
  <c r="K126" i="55"/>
  <c r="J127" i="55"/>
  <c r="K127" i="55"/>
  <c r="J128" i="55"/>
  <c r="K128" i="55"/>
  <c r="J129" i="55"/>
  <c r="K129" i="55"/>
  <c r="J130" i="55"/>
  <c r="K130" i="55"/>
  <c r="J131" i="55"/>
  <c r="K131" i="55"/>
  <c r="J132" i="55"/>
  <c r="K132" i="55"/>
  <c r="J133" i="55"/>
  <c r="K133" i="55"/>
  <c r="J134" i="55"/>
  <c r="K134" i="55"/>
  <c r="J135" i="55"/>
  <c r="K135" i="55"/>
  <c r="J136" i="55"/>
  <c r="K136" i="55"/>
  <c r="J137" i="55"/>
  <c r="K137" i="55"/>
  <c r="J138" i="55"/>
  <c r="K138" i="55"/>
  <c r="J139" i="55"/>
  <c r="K139" i="55"/>
  <c r="J140" i="55"/>
  <c r="K140" i="55"/>
  <c r="J141" i="55"/>
  <c r="K141" i="55"/>
  <c r="J142" i="55"/>
  <c r="K142" i="55"/>
  <c r="J143" i="55"/>
  <c r="K143" i="55"/>
  <c r="J144" i="55"/>
  <c r="K144" i="55"/>
  <c r="J145" i="55"/>
  <c r="K145" i="55"/>
  <c r="J146" i="55"/>
  <c r="K146" i="55"/>
  <c r="J147" i="55"/>
  <c r="K147" i="55"/>
  <c r="J148" i="55"/>
  <c r="K148" i="55"/>
  <c r="J149" i="55"/>
  <c r="K149" i="55"/>
  <c r="J150" i="55"/>
  <c r="K150" i="55"/>
  <c r="J151" i="55"/>
  <c r="K151" i="55"/>
  <c r="J152" i="55"/>
  <c r="K152" i="55"/>
  <c r="J153" i="55"/>
  <c r="K153" i="55"/>
  <c r="J154" i="55"/>
  <c r="K154" i="55"/>
  <c r="J155" i="55"/>
  <c r="K155" i="55"/>
  <c r="J156" i="55"/>
  <c r="K156" i="55"/>
  <c r="J157" i="55"/>
  <c r="K157" i="55"/>
  <c r="J158" i="55"/>
  <c r="K158" i="55"/>
  <c r="J159" i="55"/>
  <c r="K159" i="55"/>
  <c r="J160" i="55"/>
  <c r="K160" i="55"/>
  <c r="J161" i="55"/>
  <c r="K161" i="55"/>
  <c r="J162" i="55"/>
  <c r="K162" i="55"/>
  <c r="J163" i="55"/>
  <c r="K163" i="55"/>
  <c r="J164" i="55"/>
  <c r="K164" i="55"/>
  <c r="J165" i="55"/>
  <c r="K165" i="55"/>
  <c r="J166" i="55"/>
  <c r="K166" i="55"/>
  <c r="J167" i="55"/>
  <c r="K167" i="55"/>
  <c r="J168" i="55"/>
  <c r="K168" i="55"/>
  <c r="J169" i="55"/>
  <c r="K169" i="55"/>
  <c r="J170" i="55"/>
  <c r="K170" i="55"/>
  <c r="J171" i="55"/>
  <c r="K171" i="55"/>
  <c r="J172" i="55"/>
  <c r="K172" i="55"/>
  <c r="J173" i="55"/>
  <c r="K173" i="55"/>
  <c r="J174" i="55"/>
  <c r="K174" i="55"/>
  <c r="J175" i="55"/>
  <c r="K175" i="55"/>
  <c r="J176" i="55"/>
  <c r="K176" i="55"/>
  <c r="J177" i="55"/>
  <c r="K177" i="55"/>
  <c r="J178" i="55"/>
  <c r="K178" i="55"/>
  <c r="J179" i="55"/>
  <c r="K179" i="55"/>
  <c r="J180" i="55"/>
  <c r="K180" i="55"/>
  <c r="J181" i="55"/>
  <c r="K181" i="55"/>
  <c r="J182" i="55"/>
  <c r="K182" i="55"/>
  <c r="J183" i="55"/>
  <c r="K183" i="55"/>
  <c r="J184" i="55"/>
  <c r="K184" i="55"/>
  <c r="J185" i="55"/>
  <c r="K185" i="55"/>
  <c r="J186" i="55"/>
  <c r="K186" i="55"/>
  <c r="J187" i="55"/>
  <c r="K187" i="55"/>
  <c r="J188" i="55"/>
  <c r="K188" i="55"/>
  <c r="J189" i="55"/>
  <c r="K189" i="55"/>
  <c r="J190" i="55"/>
  <c r="K190" i="55"/>
  <c r="J191" i="55"/>
  <c r="K191" i="55"/>
  <c r="J192" i="55"/>
  <c r="K192" i="55"/>
  <c r="J193" i="55"/>
  <c r="K193" i="55"/>
  <c r="J194" i="55"/>
  <c r="K194" i="55"/>
  <c r="J195" i="55"/>
  <c r="K195" i="55"/>
  <c r="J196" i="55"/>
  <c r="K196" i="55"/>
  <c r="J197" i="55"/>
  <c r="K197" i="55"/>
  <c r="J198" i="55"/>
  <c r="K198" i="55"/>
  <c r="J199" i="55"/>
  <c r="K199" i="55"/>
  <c r="J200" i="55"/>
  <c r="K200" i="55"/>
  <c r="J201" i="55"/>
  <c r="K201" i="55"/>
  <c r="J202" i="55"/>
  <c r="K202" i="55"/>
  <c r="J203" i="55"/>
  <c r="K203" i="55"/>
  <c r="J204" i="55"/>
  <c r="K204" i="55"/>
  <c r="J205" i="55"/>
  <c r="K205" i="55"/>
  <c r="J206" i="55"/>
  <c r="K206" i="55"/>
  <c r="J207" i="55"/>
  <c r="K207" i="55"/>
  <c r="J208" i="55"/>
  <c r="K208" i="55"/>
  <c r="J209" i="55"/>
  <c r="K209" i="55"/>
  <c r="J210" i="55"/>
  <c r="K210" i="55"/>
  <c r="J211" i="55"/>
  <c r="K211" i="55"/>
  <c r="J212" i="55"/>
  <c r="K212" i="55"/>
  <c r="J213" i="55"/>
  <c r="K213" i="55"/>
  <c r="J214" i="55"/>
  <c r="K214" i="55"/>
  <c r="J215" i="55"/>
  <c r="K215" i="55"/>
  <c r="J216" i="55"/>
  <c r="K216" i="55"/>
  <c r="J217" i="55"/>
  <c r="K217" i="55"/>
  <c r="J218" i="55"/>
  <c r="K218" i="55"/>
  <c r="J219" i="55"/>
  <c r="K219" i="55"/>
  <c r="J220" i="55"/>
  <c r="K220" i="55"/>
  <c r="J221" i="55"/>
  <c r="K221" i="55"/>
  <c r="J222" i="55"/>
  <c r="K222" i="55"/>
  <c r="J223" i="55"/>
  <c r="K223" i="55"/>
  <c r="J224" i="55"/>
  <c r="K224" i="55"/>
  <c r="J225" i="55"/>
  <c r="K225" i="55"/>
  <c r="J226" i="55"/>
  <c r="K226" i="55"/>
  <c r="J227" i="55"/>
  <c r="K227" i="55"/>
  <c r="J228" i="55"/>
  <c r="K228" i="55"/>
  <c r="J229" i="55"/>
  <c r="K229" i="55"/>
  <c r="J230" i="55"/>
  <c r="K230" i="55"/>
  <c r="J231" i="55"/>
  <c r="K231" i="55"/>
  <c r="J232" i="55"/>
  <c r="K232" i="55"/>
  <c r="J233" i="55"/>
  <c r="K233" i="55"/>
  <c r="J234" i="55"/>
  <c r="K234" i="55"/>
  <c r="J235" i="55"/>
  <c r="K235" i="55"/>
  <c r="J236" i="55"/>
  <c r="K236" i="55"/>
  <c r="J237" i="55"/>
  <c r="K237" i="55"/>
  <c r="J238" i="55"/>
  <c r="K238" i="55"/>
  <c r="J239" i="55"/>
  <c r="K239" i="55"/>
  <c r="J240" i="55"/>
  <c r="K240" i="55"/>
  <c r="J241" i="55"/>
  <c r="K241" i="55"/>
  <c r="J242" i="55"/>
  <c r="K242" i="55"/>
  <c r="J243" i="55"/>
  <c r="K243" i="55"/>
  <c r="J244" i="55"/>
  <c r="K244" i="55"/>
  <c r="J245" i="55"/>
  <c r="K245" i="55"/>
  <c r="J246" i="55"/>
  <c r="K246" i="55"/>
  <c r="J247" i="55"/>
  <c r="K247" i="55"/>
  <c r="J248" i="55"/>
  <c r="K248" i="55"/>
  <c r="J249" i="55"/>
  <c r="K249" i="55"/>
  <c r="J250" i="55"/>
  <c r="K250" i="55"/>
  <c r="J251" i="55"/>
  <c r="K251" i="55"/>
  <c r="J252" i="55"/>
  <c r="K252" i="55"/>
  <c r="J253" i="55"/>
  <c r="K253" i="55"/>
  <c r="J254" i="55"/>
  <c r="K254" i="55"/>
  <c r="J255" i="55"/>
  <c r="K255" i="55"/>
  <c r="J256" i="55"/>
  <c r="K256" i="55"/>
  <c r="J257" i="55"/>
  <c r="K257" i="55"/>
  <c r="J258" i="55"/>
  <c r="K258" i="55"/>
  <c r="J259" i="55"/>
  <c r="K259" i="55"/>
  <c r="J260" i="55"/>
  <c r="K260" i="55"/>
  <c r="J261" i="55"/>
  <c r="K261" i="55"/>
  <c r="J262" i="55"/>
  <c r="K262" i="55"/>
  <c r="J263" i="55"/>
  <c r="K263" i="55"/>
  <c r="J264" i="55"/>
  <c r="K264" i="55"/>
  <c r="J265" i="55"/>
  <c r="K265" i="55"/>
  <c r="J266" i="55"/>
  <c r="K266" i="55"/>
  <c r="J267" i="55"/>
  <c r="K267" i="55"/>
  <c r="J268" i="55"/>
  <c r="K268" i="55"/>
  <c r="J269" i="55"/>
  <c r="K269" i="55"/>
  <c r="J270" i="55"/>
  <c r="K270" i="55"/>
  <c r="J271" i="55"/>
  <c r="K271" i="55"/>
  <c r="J272" i="55"/>
  <c r="K272" i="55"/>
  <c r="J273" i="55"/>
  <c r="K273" i="55"/>
  <c r="J274" i="55"/>
  <c r="K274" i="55"/>
  <c r="J275" i="55"/>
  <c r="K275" i="55"/>
  <c r="J276" i="55"/>
  <c r="K276" i="55"/>
  <c r="J277" i="55"/>
  <c r="K277" i="55"/>
  <c r="J278" i="55"/>
  <c r="K278" i="55"/>
  <c r="J279" i="55"/>
  <c r="K279" i="55"/>
  <c r="J280" i="55"/>
  <c r="K280" i="55"/>
  <c r="J281" i="55"/>
  <c r="K281" i="55"/>
  <c r="J282" i="55"/>
  <c r="K282" i="55"/>
  <c r="J283" i="55"/>
  <c r="K283" i="55"/>
  <c r="J284" i="55"/>
  <c r="K284" i="55"/>
  <c r="J285" i="55"/>
  <c r="K285" i="55"/>
  <c r="J286" i="55"/>
  <c r="K286" i="55"/>
  <c r="J287" i="55"/>
  <c r="K287" i="55"/>
  <c r="J288" i="55"/>
  <c r="K288" i="55"/>
  <c r="J289" i="55"/>
  <c r="K289" i="55"/>
  <c r="J290" i="55"/>
  <c r="K290" i="55"/>
  <c r="J291" i="55"/>
  <c r="K291" i="55"/>
  <c r="J292" i="55"/>
  <c r="K292" i="55"/>
  <c r="J293" i="55"/>
  <c r="K293" i="55"/>
  <c r="J294" i="55"/>
  <c r="K294" i="55"/>
  <c r="J295" i="55"/>
  <c r="K295" i="55"/>
  <c r="J296" i="55"/>
  <c r="K296" i="55"/>
  <c r="J297" i="55"/>
  <c r="K297" i="55"/>
  <c r="J298" i="55"/>
  <c r="K298" i="55"/>
  <c r="J299" i="55"/>
  <c r="K299" i="55"/>
  <c r="J300" i="55"/>
  <c r="K300" i="55"/>
  <c r="J301" i="55"/>
  <c r="K301" i="55"/>
  <c r="J302" i="55"/>
  <c r="K302" i="55"/>
  <c r="J303" i="55"/>
  <c r="K303" i="55"/>
  <c r="J304" i="55"/>
  <c r="K304" i="55"/>
  <c r="J305" i="55"/>
  <c r="K305" i="55"/>
  <c r="J306" i="55"/>
  <c r="K306" i="55"/>
  <c r="J307" i="55"/>
  <c r="K307" i="55"/>
  <c r="J308" i="55"/>
  <c r="K308" i="55"/>
  <c r="J309" i="55"/>
  <c r="K309" i="55"/>
  <c r="J310" i="55"/>
  <c r="K310" i="55"/>
  <c r="J311" i="55"/>
  <c r="K311" i="55"/>
  <c r="J312" i="55"/>
  <c r="K312" i="55"/>
  <c r="J313" i="55"/>
  <c r="K313" i="55"/>
  <c r="J314" i="55"/>
  <c r="K314" i="55"/>
  <c r="J315" i="55"/>
  <c r="K315" i="55"/>
  <c r="J316" i="55"/>
  <c r="K316" i="55"/>
  <c r="J317" i="55"/>
  <c r="K317" i="55"/>
  <c r="J318" i="55"/>
  <c r="K318" i="55"/>
  <c r="J319" i="55"/>
  <c r="K319" i="55"/>
  <c r="J320" i="55"/>
  <c r="K320" i="55"/>
  <c r="K7" i="55"/>
  <c r="H7" i="55"/>
  <c r="H8" i="55"/>
  <c r="H9" i="55"/>
  <c r="H10" i="55"/>
  <c r="H11" i="55"/>
  <c r="H12" i="55"/>
  <c r="H13" i="55"/>
  <c r="H14" i="55"/>
  <c r="H15" i="55"/>
  <c r="H16" i="55"/>
  <c r="H17" i="55"/>
  <c r="H18" i="55"/>
  <c r="H19" i="55"/>
  <c r="H20" i="55"/>
  <c r="H21" i="55"/>
  <c r="H22" i="55"/>
  <c r="H23" i="55"/>
  <c r="H24" i="55"/>
  <c r="H25" i="55"/>
  <c r="H26" i="55"/>
  <c r="H27" i="55"/>
  <c r="H28" i="55"/>
  <c r="H29" i="55"/>
  <c r="H30" i="55"/>
  <c r="H31" i="55"/>
  <c r="H32" i="55"/>
  <c r="H33" i="55"/>
  <c r="H34" i="55"/>
  <c r="H35" i="55"/>
  <c r="H36" i="55"/>
  <c r="H37" i="55"/>
  <c r="H38" i="55"/>
  <c r="H39" i="55"/>
  <c r="H40" i="55"/>
  <c r="H41" i="55"/>
  <c r="H42" i="55"/>
  <c r="H43" i="55"/>
  <c r="H44" i="55"/>
  <c r="H45" i="55"/>
  <c r="H46" i="55"/>
  <c r="H47" i="55"/>
  <c r="H48" i="55"/>
  <c r="H49" i="55"/>
  <c r="H50" i="55"/>
  <c r="H51" i="55"/>
  <c r="H52" i="55"/>
  <c r="H53" i="55"/>
  <c r="H54" i="55"/>
  <c r="H55" i="55"/>
  <c r="H56" i="55"/>
  <c r="H57" i="55"/>
  <c r="H58" i="55"/>
  <c r="H59" i="55"/>
  <c r="H60" i="55"/>
  <c r="H61" i="55"/>
  <c r="H62" i="55"/>
  <c r="H63" i="55"/>
  <c r="H64" i="55"/>
  <c r="H65" i="55"/>
  <c r="H66" i="55"/>
  <c r="H67" i="55"/>
  <c r="H68" i="55"/>
  <c r="H69" i="55"/>
  <c r="H70" i="55"/>
  <c r="H71" i="55"/>
  <c r="H72" i="55"/>
  <c r="H73" i="55"/>
  <c r="H74" i="55"/>
  <c r="H75" i="55"/>
  <c r="H76" i="55"/>
  <c r="H77" i="55"/>
  <c r="H78" i="55"/>
  <c r="H79" i="55"/>
  <c r="H80" i="55"/>
  <c r="H81" i="55"/>
  <c r="H82" i="55"/>
  <c r="H83" i="55"/>
  <c r="H84" i="55"/>
  <c r="H85" i="55"/>
  <c r="H86" i="55"/>
  <c r="H87" i="55"/>
  <c r="H88" i="55"/>
  <c r="H89" i="55"/>
  <c r="H90" i="55"/>
  <c r="H91" i="55"/>
  <c r="H92" i="55"/>
  <c r="H93" i="55"/>
  <c r="H94" i="55"/>
  <c r="H95" i="55"/>
  <c r="H96" i="55"/>
  <c r="H97" i="55"/>
  <c r="H98" i="55"/>
  <c r="H99" i="55"/>
  <c r="H100" i="55"/>
  <c r="H101" i="55"/>
  <c r="H102" i="55"/>
  <c r="H103" i="55"/>
  <c r="H104" i="55"/>
  <c r="H105" i="55"/>
  <c r="H106" i="55"/>
  <c r="H107" i="55"/>
  <c r="H108" i="55"/>
  <c r="H109" i="55"/>
  <c r="H110" i="55"/>
  <c r="H111" i="55"/>
  <c r="H112" i="55"/>
  <c r="H113" i="55"/>
  <c r="H114" i="55"/>
  <c r="H115" i="55"/>
  <c r="H116" i="55"/>
  <c r="H117" i="55"/>
  <c r="H118" i="55"/>
  <c r="H119" i="55"/>
  <c r="H120" i="55"/>
  <c r="H121" i="55"/>
  <c r="H122" i="55"/>
  <c r="H123" i="55"/>
  <c r="H124" i="55"/>
  <c r="H125" i="55"/>
  <c r="H126" i="55"/>
  <c r="H127" i="55"/>
  <c r="H128" i="55"/>
  <c r="H129" i="55"/>
  <c r="H130" i="55"/>
  <c r="H131" i="55"/>
  <c r="H132" i="55"/>
  <c r="H133" i="55"/>
  <c r="H134" i="55"/>
  <c r="H135" i="55"/>
  <c r="H136" i="55"/>
  <c r="H137" i="55"/>
  <c r="H138" i="55"/>
  <c r="H139" i="55"/>
  <c r="H140" i="55"/>
  <c r="H141" i="55"/>
  <c r="H142" i="55"/>
  <c r="H143" i="55"/>
  <c r="H144" i="55"/>
  <c r="H145" i="55"/>
  <c r="H146" i="55"/>
  <c r="H147" i="55"/>
  <c r="H148" i="55"/>
  <c r="H149" i="55"/>
  <c r="H150" i="55"/>
  <c r="H151" i="55"/>
  <c r="H152" i="55"/>
  <c r="H153" i="55"/>
  <c r="H154" i="55"/>
  <c r="H155" i="55"/>
  <c r="H156" i="55"/>
  <c r="H157" i="55"/>
  <c r="H158" i="55"/>
  <c r="H159" i="55"/>
  <c r="H160" i="55"/>
  <c r="H161" i="55"/>
  <c r="H162" i="55"/>
  <c r="H163" i="55"/>
  <c r="H164" i="55"/>
  <c r="H165" i="55"/>
  <c r="H166" i="55"/>
  <c r="H167" i="55"/>
  <c r="H168" i="55"/>
  <c r="H169" i="55"/>
  <c r="H170" i="55"/>
  <c r="H171" i="55"/>
  <c r="H172" i="55"/>
  <c r="H173" i="55"/>
  <c r="H174" i="55"/>
  <c r="H175" i="55"/>
  <c r="H176" i="55"/>
  <c r="H177" i="55"/>
  <c r="H178" i="55"/>
  <c r="H179" i="55"/>
  <c r="H180" i="55"/>
  <c r="H181" i="55"/>
  <c r="H182" i="55"/>
  <c r="H183" i="55"/>
  <c r="H184" i="55"/>
  <c r="H185" i="55"/>
  <c r="H186" i="55"/>
  <c r="H187" i="55"/>
  <c r="H188" i="55"/>
  <c r="H189" i="55"/>
  <c r="H190" i="55"/>
  <c r="H191" i="55"/>
  <c r="H192" i="55"/>
  <c r="H193" i="55"/>
  <c r="H194" i="55"/>
  <c r="H195" i="55"/>
  <c r="H196" i="55"/>
  <c r="H197" i="55"/>
  <c r="H198" i="55"/>
  <c r="H199" i="55"/>
  <c r="H200" i="55"/>
  <c r="H201" i="55"/>
  <c r="H202" i="55"/>
  <c r="H203" i="55"/>
  <c r="H204" i="55"/>
  <c r="H205" i="55"/>
  <c r="H206" i="55"/>
  <c r="H207" i="55"/>
  <c r="H208" i="55"/>
  <c r="H209" i="55"/>
  <c r="H210" i="55"/>
  <c r="H211" i="55"/>
  <c r="H212" i="55"/>
  <c r="H213" i="55"/>
  <c r="H214" i="55"/>
  <c r="H215" i="55"/>
  <c r="H216" i="55"/>
  <c r="H217" i="55"/>
  <c r="H218" i="55"/>
  <c r="H219" i="55"/>
  <c r="H220" i="55"/>
  <c r="H221" i="55"/>
  <c r="H222" i="55"/>
  <c r="H223" i="55"/>
  <c r="H224" i="55"/>
  <c r="H225" i="55"/>
  <c r="H226" i="55"/>
  <c r="H227" i="55"/>
  <c r="H228" i="55"/>
  <c r="H229" i="55"/>
  <c r="H230" i="55"/>
  <c r="H231" i="55"/>
  <c r="H232" i="55"/>
  <c r="H233" i="55"/>
  <c r="H234" i="55"/>
  <c r="H235" i="55"/>
  <c r="H236" i="55"/>
  <c r="H237" i="55"/>
  <c r="H238" i="55"/>
  <c r="H239" i="55"/>
  <c r="H240" i="55"/>
  <c r="H241" i="55"/>
  <c r="H242" i="55"/>
  <c r="H243" i="55"/>
  <c r="H244" i="55"/>
  <c r="H245" i="55"/>
  <c r="H246" i="55"/>
  <c r="H247" i="55"/>
  <c r="H248" i="55"/>
  <c r="H249" i="55"/>
  <c r="H250" i="55"/>
  <c r="H251" i="55"/>
  <c r="H252" i="55"/>
  <c r="H253" i="55"/>
  <c r="H254" i="55"/>
  <c r="H255" i="55"/>
  <c r="H256" i="55"/>
  <c r="H257" i="55"/>
  <c r="H258" i="55"/>
  <c r="H259" i="55"/>
  <c r="H260" i="55"/>
  <c r="H261" i="55"/>
  <c r="H262" i="55"/>
  <c r="H263" i="55"/>
  <c r="H264" i="55"/>
  <c r="H265" i="55"/>
  <c r="H266" i="55"/>
  <c r="H267" i="55"/>
  <c r="H268" i="55"/>
  <c r="H269" i="55"/>
  <c r="H270" i="55"/>
  <c r="H271" i="55"/>
  <c r="H272" i="55"/>
  <c r="H273" i="55"/>
  <c r="H274" i="55"/>
  <c r="H275" i="55"/>
  <c r="H276" i="55"/>
  <c r="H277" i="55"/>
  <c r="H278" i="55"/>
  <c r="H279" i="55"/>
  <c r="H280" i="55"/>
  <c r="H281" i="55"/>
  <c r="H282" i="55"/>
  <c r="H283" i="55"/>
  <c r="H284" i="55"/>
  <c r="H285" i="55"/>
  <c r="H286" i="55"/>
  <c r="H287" i="55"/>
  <c r="H288" i="55"/>
  <c r="H289" i="55"/>
  <c r="H290" i="55"/>
  <c r="H291" i="55"/>
  <c r="H292" i="55"/>
  <c r="H293" i="55"/>
  <c r="H294" i="55"/>
  <c r="H295" i="55"/>
  <c r="H296" i="55"/>
  <c r="H297" i="55"/>
  <c r="H298" i="55"/>
  <c r="H299" i="55"/>
  <c r="H300" i="55"/>
  <c r="H301" i="55"/>
  <c r="H302" i="55"/>
  <c r="H303" i="55"/>
  <c r="H304" i="55"/>
  <c r="H305" i="55"/>
  <c r="H306" i="55"/>
  <c r="H307" i="55"/>
  <c r="H308" i="55"/>
  <c r="H309" i="55"/>
  <c r="H310" i="55"/>
  <c r="H311" i="55"/>
  <c r="H312" i="55"/>
  <c r="H313" i="55"/>
  <c r="H314" i="55"/>
  <c r="H315" i="55"/>
  <c r="H316" i="55"/>
  <c r="H317" i="55"/>
  <c r="H318" i="55"/>
  <c r="H319" i="55"/>
  <c r="H320" i="55"/>
  <c r="G7" i="55"/>
  <c r="G8" i="55"/>
  <c r="G9" i="55"/>
  <c r="G10" i="55"/>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258" i="55"/>
  <c r="G259" i="55"/>
  <c r="G260" i="55"/>
  <c r="G261" i="55"/>
  <c r="G262" i="55"/>
  <c r="G263" i="55"/>
  <c r="G264" i="55"/>
  <c r="G265" i="55"/>
  <c r="G266" i="55"/>
  <c r="G267" i="55"/>
  <c r="G268" i="55"/>
  <c r="G269" i="55"/>
  <c r="G270" i="55"/>
  <c r="G271" i="55"/>
  <c r="G272" i="55"/>
  <c r="G273" i="55"/>
  <c r="G274" i="55"/>
  <c r="G275" i="55"/>
  <c r="G276" i="55"/>
  <c r="G277" i="55"/>
  <c r="G278" i="55"/>
  <c r="G279" i="55"/>
  <c r="G280" i="55"/>
  <c r="G281" i="55"/>
  <c r="G282" i="55"/>
  <c r="G283" i="55"/>
  <c r="G284" i="55"/>
  <c r="G285" i="55"/>
  <c r="G286" i="55"/>
  <c r="G287" i="55"/>
  <c r="G288" i="55"/>
  <c r="G289" i="55"/>
  <c r="G290" i="55"/>
  <c r="G291" i="55"/>
  <c r="G292" i="55"/>
  <c r="G293" i="55"/>
  <c r="G294" i="55"/>
  <c r="G295" i="55"/>
  <c r="G296" i="55"/>
  <c r="G297" i="55"/>
  <c r="G298" i="55"/>
  <c r="G299" i="55"/>
  <c r="G300" i="55"/>
  <c r="G301" i="55"/>
  <c r="G302" i="55"/>
  <c r="G303" i="55"/>
  <c r="G304" i="55"/>
  <c r="G305" i="55"/>
  <c r="G306" i="55"/>
  <c r="G307" i="55"/>
  <c r="G308" i="55"/>
  <c r="G309" i="55"/>
  <c r="G310" i="55"/>
  <c r="G311" i="55"/>
  <c r="G312" i="55"/>
  <c r="G313" i="55"/>
  <c r="G314" i="55"/>
  <c r="G315" i="55"/>
  <c r="G316" i="55"/>
  <c r="G317" i="55"/>
  <c r="G318" i="55"/>
  <c r="G319" i="55"/>
  <c r="G320" i="55"/>
  <c r="E7" i="55"/>
  <c r="E8" i="55"/>
  <c r="E9" i="55"/>
  <c r="E10" i="55"/>
  <c r="E11" i="55"/>
  <c r="E12" i="55"/>
  <c r="E13" i="55"/>
  <c r="E14" i="55"/>
  <c r="E15" i="55"/>
  <c r="E16" i="55"/>
  <c r="E17" i="55"/>
  <c r="E18" i="55"/>
  <c r="E19" i="55"/>
  <c r="E20" i="55"/>
  <c r="E21" i="55"/>
  <c r="E22" i="55"/>
  <c r="E23" i="55"/>
  <c r="E24" i="55"/>
  <c r="E25" i="55"/>
  <c r="E26" i="55"/>
  <c r="E27" i="55"/>
  <c r="E28" i="55"/>
  <c r="E29" i="55"/>
  <c r="E30" i="55"/>
  <c r="E31" i="55"/>
  <c r="E32" i="55"/>
  <c r="E33" i="55"/>
  <c r="E34" i="55"/>
  <c r="E35" i="55"/>
  <c r="E36" i="55"/>
  <c r="E37" i="55"/>
  <c r="E38" i="55"/>
  <c r="E39" i="55"/>
  <c r="E40" i="55"/>
  <c r="E41" i="55"/>
  <c r="E42" i="55"/>
  <c r="E43" i="55"/>
  <c r="E44" i="55"/>
  <c r="E45" i="55"/>
  <c r="E46" i="55"/>
  <c r="E47" i="55"/>
  <c r="E48" i="55"/>
  <c r="E49" i="55"/>
  <c r="E50" i="55"/>
  <c r="E51" i="55"/>
  <c r="E52" i="55"/>
  <c r="E53" i="55"/>
  <c r="E54" i="55"/>
  <c r="E55" i="55"/>
  <c r="E56" i="55"/>
  <c r="E57" i="55"/>
  <c r="E58" i="55"/>
  <c r="E59" i="55"/>
  <c r="E60" i="55"/>
  <c r="E61" i="55"/>
  <c r="E62" i="55"/>
  <c r="E63" i="55"/>
  <c r="E64" i="55"/>
  <c r="E65" i="55"/>
  <c r="E66" i="55"/>
  <c r="E67" i="55"/>
  <c r="E68" i="55"/>
  <c r="E69" i="55"/>
  <c r="E70" i="55"/>
  <c r="E71" i="55"/>
  <c r="E72" i="55"/>
  <c r="E73" i="55"/>
  <c r="E74" i="55"/>
  <c r="E75" i="55"/>
  <c r="E76" i="55"/>
  <c r="E77" i="55"/>
  <c r="E78" i="55"/>
  <c r="E79" i="55"/>
  <c r="E80" i="55"/>
  <c r="E81" i="55"/>
  <c r="E82" i="55"/>
  <c r="E83" i="55"/>
  <c r="E84" i="55"/>
  <c r="E85" i="55"/>
  <c r="E86" i="55"/>
  <c r="E87" i="55"/>
  <c r="E88" i="55"/>
  <c r="E89" i="55"/>
  <c r="E90" i="55"/>
  <c r="E91" i="55"/>
  <c r="E92" i="55"/>
  <c r="E93" i="55"/>
  <c r="E94" i="55"/>
  <c r="E95" i="55"/>
  <c r="E96" i="55"/>
  <c r="E97" i="55"/>
  <c r="E98" i="55"/>
  <c r="E99" i="55"/>
  <c r="E100" i="55"/>
  <c r="E101" i="55"/>
  <c r="E102" i="55"/>
  <c r="E103" i="55"/>
  <c r="E104" i="55"/>
  <c r="E105" i="55"/>
  <c r="E106" i="55"/>
  <c r="E107" i="55"/>
  <c r="E108" i="55"/>
  <c r="E109" i="55"/>
  <c r="E110" i="55"/>
  <c r="E111" i="55"/>
  <c r="E112" i="55"/>
  <c r="E113" i="55"/>
  <c r="E114" i="55"/>
  <c r="E115" i="55"/>
  <c r="E116" i="55"/>
  <c r="E117" i="55"/>
  <c r="E118" i="55"/>
  <c r="E119" i="55"/>
  <c r="E120" i="55"/>
  <c r="E121" i="55"/>
  <c r="E122" i="55"/>
  <c r="E123" i="55"/>
  <c r="E124" i="55"/>
  <c r="E125" i="55"/>
  <c r="E126" i="55"/>
  <c r="E127" i="55"/>
  <c r="E128" i="55"/>
  <c r="E129" i="55"/>
  <c r="E130" i="55"/>
  <c r="E131" i="55"/>
  <c r="E132" i="55"/>
  <c r="E133" i="55"/>
  <c r="E134" i="55"/>
  <c r="E135" i="55"/>
  <c r="E136" i="55"/>
  <c r="E137" i="55"/>
  <c r="E138" i="55"/>
  <c r="E139" i="55"/>
  <c r="E140" i="55"/>
  <c r="E141" i="55"/>
  <c r="E142" i="55"/>
  <c r="E143" i="55"/>
  <c r="E144" i="55"/>
  <c r="E145" i="55"/>
  <c r="E146" i="55"/>
  <c r="E147" i="55"/>
  <c r="E148" i="55"/>
  <c r="E149" i="55"/>
  <c r="E150" i="55"/>
  <c r="E151" i="55"/>
  <c r="E152" i="55"/>
  <c r="E153" i="55"/>
  <c r="E154" i="55"/>
  <c r="E155" i="55"/>
  <c r="E156" i="55"/>
  <c r="E157" i="55"/>
  <c r="E158" i="55"/>
  <c r="E159" i="55"/>
  <c r="E160" i="55"/>
  <c r="E161" i="55"/>
  <c r="E162" i="55"/>
  <c r="E163" i="55"/>
  <c r="E164" i="55"/>
  <c r="E165" i="55"/>
  <c r="E166" i="55"/>
  <c r="E167" i="55"/>
  <c r="E168" i="55"/>
  <c r="E169" i="55"/>
  <c r="E170" i="55"/>
  <c r="E171" i="55"/>
  <c r="E172" i="55"/>
  <c r="E173" i="55"/>
  <c r="E174" i="55"/>
  <c r="E175" i="55"/>
  <c r="E176" i="55"/>
  <c r="E177" i="55"/>
  <c r="E178" i="55"/>
  <c r="E179" i="55"/>
  <c r="E180" i="55"/>
  <c r="E181" i="55"/>
  <c r="E182" i="55"/>
  <c r="E183" i="55"/>
  <c r="E184" i="55"/>
  <c r="E185" i="55"/>
  <c r="E186" i="55"/>
  <c r="E187" i="55"/>
  <c r="E188" i="55"/>
  <c r="E189" i="55"/>
  <c r="E190" i="55"/>
  <c r="E191" i="55"/>
  <c r="E192" i="55"/>
  <c r="E193" i="55"/>
  <c r="E194" i="55"/>
  <c r="E195" i="55"/>
  <c r="E196" i="55"/>
  <c r="E197" i="55"/>
  <c r="E198" i="55"/>
  <c r="E199" i="55"/>
  <c r="E200" i="55"/>
  <c r="E201" i="55"/>
  <c r="E202" i="55"/>
  <c r="E203" i="55"/>
  <c r="E204" i="55"/>
  <c r="E205" i="55"/>
  <c r="E206" i="55"/>
  <c r="E207" i="55"/>
  <c r="E208" i="55"/>
  <c r="E209" i="55"/>
  <c r="E210" i="55"/>
  <c r="E211" i="55"/>
  <c r="E212" i="55"/>
  <c r="E213" i="55"/>
  <c r="E214" i="55"/>
  <c r="E215" i="55"/>
  <c r="E216" i="55"/>
  <c r="E217" i="55"/>
  <c r="E218" i="55"/>
  <c r="E219" i="55"/>
  <c r="E220" i="55"/>
  <c r="E221" i="55"/>
  <c r="E222" i="55"/>
  <c r="E223" i="55"/>
  <c r="E224" i="55"/>
  <c r="E225" i="55"/>
  <c r="E226" i="55"/>
  <c r="E227" i="55"/>
  <c r="E228" i="55"/>
  <c r="E229" i="55"/>
  <c r="E230" i="55"/>
  <c r="E231" i="55"/>
  <c r="E232" i="55"/>
  <c r="E233" i="55"/>
  <c r="E234" i="55"/>
  <c r="E235" i="55"/>
  <c r="E236" i="55"/>
  <c r="E237" i="55"/>
  <c r="E238" i="55"/>
  <c r="E239" i="55"/>
  <c r="E240" i="55"/>
  <c r="E241" i="55"/>
  <c r="E242" i="55"/>
  <c r="E243" i="55"/>
  <c r="E244" i="55"/>
  <c r="E245" i="55"/>
  <c r="E246" i="55"/>
  <c r="E247" i="55"/>
  <c r="E248" i="55"/>
  <c r="E249" i="55"/>
  <c r="E250" i="55"/>
  <c r="E251" i="55"/>
  <c r="E252" i="55"/>
  <c r="E253" i="55"/>
  <c r="E254" i="55"/>
  <c r="E255" i="55"/>
  <c r="E256" i="55"/>
  <c r="E257" i="55"/>
  <c r="E258" i="55"/>
  <c r="E259" i="55"/>
  <c r="E260" i="55"/>
  <c r="E261" i="55"/>
  <c r="E262" i="55"/>
  <c r="E263" i="55"/>
  <c r="E264" i="55"/>
  <c r="E265" i="55"/>
  <c r="E266" i="55"/>
  <c r="E267" i="55"/>
  <c r="E268" i="55"/>
  <c r="E269" i="55"/>
  <c r="E270" i="55"/>
  <c r="E271" i="55"/>
  <c r="E272" i="55"/>
  <c r="E273" i="55"/>
  <c r="E274" i="55"/>
  <c r="E275" i="55"/>
  <c r="E276" i="55"/>
  <c r="E277" i="55"/>
  <c r="E278" i="55"/>
  <c r="E279" i="55"/>
  <c r="E280" i="55"/>
  <c r="E281" i="55"/>
  <c r="E282" i="55"/>
  <c r="E283" i="55"/>
  <c r="E284" i="55"/>
  <c r="E285" i="55"/>
  <c r="E286" i="55"/>
  <c r="E287" i="55"/>
  <c r="E288" i="55"/>
  <c r="E289" i="55"/>
  <c r="E290" i="55"/>
  <c r="E291" i="55"/>
  <c r="E292" i="55"/>
  <c r="E293" i="55"/>
  <c r="E294" i="55"/>
  <c r="E295" i="55"/>
  <c r="E296" i="55"/>
  <c r="E297" i="55"/>
  <c r="E298" i="55"/>
  <c r="E299" i="55"/>
  <c r="E300" i="55"/>
  <c r="E301" i="55"/>
  <c r="E302" i="55"/>
  <c r="E303" i="55"/>
  <c r="E304" i="55"/>
  <c r="E305" i="55"/>
  <c r="E306" i="55"/>
  <c r="E307" i="55"/>
  <c r="E308" i="55"/>
  <c r="E309" i="55"/>
  <c r="E310" i="55"/>
  <c r="E311" i="55"/>
  <c r="E312" i="55"/>
  <c r="E313" i="55"/>
  <c r="E314" i="55"/>
  <c r="E315" i="55"/>
  <c r="E316" i="55"/>
  <c r="E317" i="55"/>
  <c r="E318" i="55"/>
  <c r="E319" i="55"/>
  <c r="E320" i="55"/>
  <c r="BC4" i="1"/>
  <c r="BB4" i="1"/>
  <c r="BA4" i="1"/>
  <c r="E5" i="55" l="1"/>
  <c r="H5" i="55"/>
  <c r="J5" i="55"/>
  <c r="P5" i="55"/>
  <c r="T5" i="55"/>
  <c r="K5" i="55"/>
  <c r="Q5" i="55"/>
  <c r="S5" i="55"/>
  <c r="G5" i="55"/>
  <c r="M5" i="55"/>
  <c r="O5" i="55"/>
  <c r="AJ5" i="55"/>
  <c r="AM5" i="55"/>
  <c r="U7" i="55"/>
  <c r="R5" i="55"/>
  <c r="U14" i="55"/>
  <c r="V320" i="55"/>
  <c r="V316" i="55"/>
  <c r="V312" i="55"/>
  <c r="V308" i="55"/>
  <c r="V304" i="55"/>
  <c r="V300" i="55"/>
  <c r="V296" i="55"/>
  <c r="V292" i="55"/>
  <c r="V288" i="55"/>
  <c r="V284" i="55"/>
  <c r="V280" i="55"/>
  <c r="V276" i="55"/>
  <c r="V272" i="55"/>
  <c r="V268" i="55"/>
  <c r="V264" i="55"/>
  <c r="V260" i="55"/>
  <c r="V256" i="55"/>
  <c r="V252" i="55"/>
  <c r="V248" i="55"/>
  <c r="V244" i="55"/>
  <c r="V240" i="55"/>
  <c r="V236" i="55"/>
  <c r="V232" i="55"/>
  <c r="V228" i="55"/>
  <c r="V224" i="55"/>
  <c r="V220" i="55"/>
  <c r="V216" i="55"/>
  <c r="V212" i="55"/>
  <c r="V208" i="55"/>
  <c r="V204" i="55"/>
  <c r="V200" i="55"/>
  <c r="V196" i="55"/>
  <c r="V192" i="55"/>
  <c r="V188" i="55"/>
  <c r="V184" i="55"/>
  <c r="V180" i="55"/>
  <c r="V176" i="55"/>
  <c r="V172" i="55"/>
  <c r="V168" i="55"/>
  <c r="V164" i="55"/>
  <c r="V160" i="55"/>
  <c r="V156" i="55"/>
  <c r="V152" i="55"/>
  <c r="V148" i="55"/>
  <c r="V144" i="55"/>
  <c r="V140" i="55"/>
  <c r="V136" i="55"/>
  <c r="V132" i="55"/>
  <c r="V128" i="55"/>
  <c r="V124" i="55"/>
  <c r="V120" i="55"/>
  <c r="V116" i="55"/>
  <c r="V112" i="55"/>
  <c r="V108" i="55"/>
  <c r="V104" i="55"/>
  <c r="V100" i="55"/>
  <c r="V96" i="55"/>
  <c r="V92" i="55"/>
  <c r="V88" i="55"/>
  <c r="V84" i="55"/>
  <c r="V80" i="55"/>
  <c r="V76" i="55"/>
  <c r="V72" i="55"/>
  <c r="V68" i="55"/>
  <c r="V64" i="55"/>
  <c r="V60" i="55"/>
  <c r="V56" i="55"/>
  <c r="V52" i="55"/>
  <c r="V48" i="55"/>
  <c r="V44" i="55"/>
  <c r="V40" i="55"/>
  <c r="V36" i="55"/>
  <c r="V32" i="55"/>
  <c r="V28" i="55"/>
  <c r="V24" i="55"/>
  <c r="V20" i="55"/>
  <c r="V16" i="55"/>
  <c r="V12" i="55"/>
  <c r="V8" i="55"/>
  <c r="V319" i="55"/>
  <c r="V315" i="55"/>
  <c r="V311" i="55"/>
  <c r="V307" i="55"/>
  <c r="V303" i="55"/>
  <c r="V299" i="55"/>
  <c r="V295" i="55"/>
  <c r="V291" i="55"/>
  <c r="V287" i="55"/>
  <c r="V283" i="55"/>
  <c r="V279" i="55"/>
  <c r="V275" i="55"/>
  <c r="V271" i="55"/>
  <c r="V267" i="55"/>
  <c r="V263" i="55"/>
  <c r="V259" i="55"/>
  <c r="V255" i="55"/>
  <c r="V251" i="55"/>
  <c r="V247" i="55"/>
  <c r="V243" i="55"/>
  <c r="V239" i="55"/>
  <c r="V235" i="55"/>
  <c r="V231" i="55"/>
  <c r="V227" i="55"/>
  <c r="V223" i="55"/>
  <c r="V219" i="55"/>
  <c r="V215" i="55"/>
  <c r="V211" i="55"/>
  <c r="V207" i="55"/>
  <c r="V203" i="55"/>
  <c r="V199" i="55"/>
  <c r="V195" i="55"/>
  <c r="V191" i="55"/>
  <c r="V187" i="55"/>
  <c r="V183" i="55"/>
  <c r="V179" i="55"/>
  <c r="V175" i="55"/>
  <c r="V171" i="55"/>
  <c r="V167" i="55"/>
  <c r="V163" i="55"/>
  <c r="V159" i="55"/>
  <c r="V155" i="55"/>
  <c r="V151" i="55"/>
  <c r="V147" i="55"/>
  <c r="V143" i="55"/>
  <c r="V139" i="55"/>
  <c r="V135" i="55"/>
  <c r="V131" i="55"/>
  <c r="V127" i="55"/>
  <c r="V123" i="55"/>
  <c r="V119" i="55"/>
  <c r="V115" i="55"/>
  <c r="V111" i="55"/>
  <c r="V107" i="55"/>
  <c r="V103" i="55"/>
  <c r="V99" i="55"/>
  <c r="V95" i="55"/>
  <c r="V91" i="55"/>
  <c r="V87" i="55"/>
  <c r="V83" i="55"/>
  <c r="V79" i="55"/>
  <c r="V75" i="55"/>
  <c r="V71" i="55"/>
  <c r="V67" i="55"/>
  <c r="V63" i="55"/>
  <c r="V59" i="55"/>
  <c r="V55" i="55"/>
  <c r="V51" i="55"/>
  <c r="V47" i="55"/>
  <c r="V43" i="55"/>
  <c r="V39" i="55"/>
  <c r="V35" i="55"/>
  <c r="V31" i="55"/>
  <c r="V27" i="55"/>
  <c r="V23" i="55"/>
  <c r="V19" i="55"/>
  <c r="V15" i="55"/>
  <c r="V11" i="55"/>
  <c r="V7" i="55"/>
  <c r="V317" i="55"/>
  <c r="V313" i="55"/>
  <c r="V309" i="55"/>
  <c r="V305" i="55"/>
  <c r="V301" i="55"/>
  <c r="V297" i="55"/>
  <c r="V293" i="55"/>
  <c r="V289" i="55"/>
  <c r="V285" i="55"/>
  <c r="V281" i="55"/>
  <c r="V277" i="55"/>
  <c r="V273" i="55"/>
  <c r="V269" i="55"/>
  <c r="V265" i="55"/>
  <c r="V261" i="55"/>
  <c r="V257" i="55"/>
  <c r="V253" i="55"/>
  <c r="V249" i="55"/>
  <c r="V245" i="55"/>
  <c r="V241" i="55"/>
  <c r="V237" i="55"/>
  <c r="V233" i="55"/>
  <c r="V229" i="55"/>
  <c r="V225" i="55"/>
  <c r="V221" i="55"/>
  <c r="V217" i="55"/>
  <c r="V213" i="55"/>
  <c r="V209" i="55"/>
  <c r="V205" i="55"/>
  <c r="V201" i="55"/>
  <c r="V197" i="55"/>
  <c r="V193" i="55"/>
  <c r="V189" i="55"/>
  <c r="V185" i="55"/>
  <c r="V181" i="55"/>
  <c r="V177" i="55"/>
  <c r="V173" i="55"/>
  <c r="V169" i="55"/>
  <c r="V165" i="55"/>
  <c r="V161" i="55"/>
  <c r="V157" i="55"/>
  <c r="V153" i="55"/>
  <c r="V149" i="55"/>
  <c r="V145" i="55"/>
  <c r="V141" i="55"/>
  <c r="V137" i="55"/>
  <c r="V133" i="55"/>
  <c r="V129" i="55"/>
  <c r="V125" i="55"/>
  <c r="V121" i="55"/>
  <c r="V117" i="55"/>
  <c r="V113" i="55"/>
  <c r="V109" i="55"/>
  <c r="V105" i="55"/>
  <c r="V101" i="55"/>
  <c r="V97" i="55"/>
  <c r="V93" i="55"/>
  <c r="V89" i="55"/>
  <c r="V85" i="55"/>
  <c r="V81" i="55"/>
  <c r="V77" i="55"/>
  <c r="V73" i="55"/>
  <c r="V69" i="55"/>
  <c r="V65" i="55"/>
  <c r="V61" i="55"/>
  <c r="V57" i="55"/>
  <c r="V53" i="55"/>
  <c r="V49" i="55"/>
  <c r="V45" i="55"/>
  <c r="V41" i="55"/>
  <c r="V37" i="55"/>
  <c r="V33" i="55"/>
  <c r="V29" i="55"/>
  <c r="V25" i="55"/>
  <c r="V21" i="55"/>
  <c r="V17" i="55"/>
  <c r="V13" i="55"/>
  <c r="V9" i="55"/>
  <c r="V318" i="55"/>
  <c r="V314" i="55"/>
  <c r="V310" i="55"/>
  <c r="V306" i="55"/>
  <c r="V302" i="55"/>
  <c r="V298" i="55"/>
  <c r="V294" i="55"/>
  <c r="V290" i="55"/>
  <c r="V286" i="55"/>
  <c r="V282" i="55"/>
  <c r="V278" i="55"/>
  <c r="V274" i="55"/>
  <c r="V270" i="55"/>
  <c r="V266" i="55"/>
  <c r="V262" i="55"/>
  <c r="V258" i="55"/>
  <c r="V254" i="55"/>
  <c r="V250" i="55"/>
  <c r="V246" i="55"/>
  <c r="V242" i="55"/>
  <c r="V238" i="55"/>
  <c r="V234" i="55"/>
  <c r="V230" i="55"/>
  <c r="V226" i="55"/>
  <c r="V222" i="55"/>
  <c r="V218" i="55"/>
  <c r="V214" i="55"/>
  <c r="V210" i="55"/>
  <c r="V206" i="55"/>
  <c r="V202" i="55"/>
  <c r="V198" i="55"/>
  <c r="V194" i="55"/>
  <c r="V190" i="55"/>
  <c r="V186" i="55"/>
  <c r="V182" i="55"/>
  <c r="V178" i="55"/>
  <c r="V174" i="55"/>
  <c r="V170" i="55"/>
  <c r="V166" i="55"/>
  <c r="V162" i="55"/>
  <c r="V158" i="55"/>
  <c r="V154" i="55"/>
  <c r="V150" i="55"/>
  <c r="V146" i="55"/>
  <c r="V142" i="55"/>
  <c r="V138" i="55"/>
  <c r="V134" i="55"/>
  <c r="V130" i="55"/>
  <c r="V126" i="55"/>
  <c r="V122" i="55"/>
  <c r="V118" i="55"/>
  <c r="V114" i="55"/>
  <c r="V110" i="55"/>
  <c r="V106" i="55"/>
  <c r="V102" i="55"/>
  <c r="V98" i="55"/>
  <c r="V94" i="55"/>
  <c r="V90" i="55"/>
  <c r="V86" i="55"/>
  <c r="V82" i="55"/>
  <c r="V78" i="55"/>
  <c r="V74" i="55"/>
  <c r="V70" i="55"/>
  <c r="V66" i="55"/>
  <c r="V62" i="55"/>
  <c r="V58" i="55"/>
  <c r="V54" i="55"/>
  <c r="V50" i="55"/>
  <c r="V46" i="55"/>
  <c r="V42" i="55"/>
  <c r="V38" i="55"/>
  <c r="V34" i="55"/>
  <c r="V30" i="55"/>
  <c r="V26" i="55"/>
  <c r="V22" i="55"/>
  <c r="V18" i="55"/>
  <c r="V14" i="55"/>
  <c r="V10" i="55"/>
  <c r="O4" i="1"/>
  <c r="I376" i="1" l="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8" i="1"/>
  <c r="I347" i="1"/>
  <c r="I346" i="1"/>
  <c r="I345" i="1"/>
  <c r="I344" i="1"/>
  <c r="I343" i="1"/>
  <c r="I342" i="1"/>
  <c r="I341" i="1"/>
  <c r="I340" i="1"/>
  <c r="I339" i="1"/>
  <c r="I338" i="1"/>
  <c r="I337" i="1"/>
  <c r="I336" i="1"/>
  <c r="I335" i="1"/>
  <c r="I334" i="1"/>
  <c r="I333" i="1"/>
  <c r="I332" i="1"/>
  <c r="I331" i="1"/>
  <c r="I330" i="1"/>
  <c r="I329" i="1"/>
  <c r="I328" i="1"/>
  <c r="I327" i="1"/>
  <c r="I326" i="1"/>
  <c r="I325" i="1"/>
  <c r="I324" i="1"/>
  <c r="I323" i="1"/>
  <c r="I322" i="1"/>
  <c r="I321" i="1"/>
  <c r="I320" i="1"/>
  <c r="I319" i="1"/>
  <c r="I318" i="1"/>
  <c r="I317" i="1"/>
  <c r="I316" i="1"/>
  <c r="I315" i="1"/>
  <c r="I314" i="1"/>
  <c r="I313" i="1"/>
  <c r="I312" i="1"/>
  <c r="I311" i="1"/>
  <c r="I310" i="1"/>
  <c r="I309" i="1"/>
  <c r="I308" i="1"/>
  <c r="I307" i="1"/>
  <c r="I306" i="1"/>
  <c r="I305" i="1"/>
  <c r="I304" i="1"/>
  <c r="I303" i="1"/>
  <c r="I302" i="1"/>
  <c r="I301" i="1"/>
  <c r="I300" i="1"/>
  <c r="I299" i="1"/>
  <c r="I298" i="1"/>
  <c r="I297" i="1"/>
  <c r="I296" i="1"/>
  <c r="I295" i="1"/>
  <c r="I294" i="1"/>
  <c r="I293" i="1"/>
  <c r="I292" i="1"/>
  <c r="I291" i="1"/>
  <c r="I290" i="1"/>
  <c r="I289" i="1"/>
  <c r="I288" i="1"/>
  <c r="I287" i="1"/>
  <c r="I286" i="1"/>
  <c r="I285" i="1"/>
  <c r="I284" i="1"/>
  <c r="I283" i="1"/>
  <c r="I282" i="1"/>
  <c r="I281" i="1"/>
  <c r="I280" i="1"/>
  <c r="I279" i="1"/>
  <c r="I278" i="1"/>
  <c r="I277" i="1"/>
  <c r="I276" i="1"/>
  <c r="I275" i="1"/>
  <c r="I274" i="1"/>
  <c r="I273" i="1"/>
  <c r="I272" i="1"/>
  <c r="I271" i="1"/>
  <c r="I269" i="1"/>
  <c r="I268" i="1"/>
  <c r="I267" i="1"/>
  <c r="I265" i="1"/>
  <c r="I264" i="1"/>
  <c r="I263" i="1"/>
  <c r="I262" i="1"/>
  <c r="I261" i="1"/>
  <c r="I260" i="1"/>
  <c r="I259" i="1"/>
  <c r="I258" i="1"/>
  <c r="I257" i="1"/>
  <c r="I256" i="1"/>
  <c r="I255" i="1"/>
  <c r="I254" i="1"/>
  <c r="I253" i="1"/>
  <c r="I252" i="1"/>
  <c r="I251" i="1"/>
  <c r="I249" i="1"/>
  <c r="I248" i="1"/>
  <c r="I247" i="1"/>
  <c r="I246" i="1"/>
  <c r="I245" i="1"/>
  <c r="I244" i="1"/>
  <c r="I243" i="1"/>
  <c r="I242" i="1"/>
  <c r="I241" i="1"/>
  <c r="I240" i="1"/>
  <c r="I239" i="1"/>
  <c r="I237" i="1"/>
  <c r="I236" i="1"/>
  <c r="I235" i="1"/>
  <c r="I233" i="1"/>
  <c r="I232" i="1"/>
  <c r="I231" i="1"/>
  <c r="I230" i="1"/>
  <c r="I229" i="1"/>
  <c r="I228" i="1"/>
  <c r="I227" i="1"/>
  <c r="I226" i="1"/>
  <c r="I225" i="1"/>
  <c r="I224" i="1"/>
  <c r="I223" i="1"/>
  <c r="I221" i="1"/>
  <c r="I220" i="1"/>
  <c r="I219" i="1"/>
  <c r="I217" i="1"/>
  <c r="I216" i="1"/>
  <c r="I215" i="1"/>
  <c r="I214" i="1"/>
  <c r="I213" i="1"/>
  <c r="I212" i="1"/>
  <c r="I211" i="1"/>
  <c r="I210" i="1"/>
  <c r="I209" i="1"/>
  <c r="I208" i="1"/>
  <c r="I207" i="1"/>
  <c r="I205" i="1"/>
  <c r="I204" i="1"/>
  <c r="I203" i="1"/>
  <c r="I201" i="1"/>
  <c r="I200" i="1"/>
  <c r="I199" i="1"/>
  <c r="I198" i="1"/>
  <c r="I197" i="1"/>
  <c r="I196" i="1"/>
  <c r="I195" i="1"/>
  <c r="I194" i="1"/>
  <c r="I193" i="1"/>
  <c r="I192" i="1"/>
  <c r="I191" i="1"/>
  <c r="I189" i="1"/>
  <c r="I188" i="1"/>
  <c r="I187" i="1"/>
  <c r="I185" i="1"/>
  <c r="I184" i="1"/>
  <c r="I183" i="1"/>
  <c r="I182" i="1"/>
  <c r="I181" i="1"/>
  <c r="I180" i="1"/>
  <c r="I179" i="1"/>
  <c r="I178" i="1"/>
  <c r="I177" i="1"/>
  <c r="I176" i="1"/>
  <c r="I175" i="1"/>
  <c r="I173" i="1"/>
  <c r="I172" i="1"/>
  <c r="I171" i="1"/>
  <c r="I169" i="1"/>
  <c r="I168" i="1"/>
  <c r="I167" i="1"/>
  <c r="I166" i="1"/>
  <c r="I165" i="1"/>
  <c r="I164" i="1"/>
  <c r="I163" i="1"/>
  <c r="I162" i="1"/>
  <c r="I161" i="1"/>
  <c r="I160" i="1"/>
  <c r="I159" i="1"/>
  <c r="I157" i="1"/>
  <c r="I156" i="1"/>
  <c r="I155" i="1"/>
  <c r="I153" i="1"/>
  <c r="I152" i="1"/>
  <c r="I151" i="1"/>
  <c r="I150" i="1"/>
  <c r="I149" i="1"/>
  <c r="I148" i="1"/>
  <c r="I147" i="1"/>
  <c r="I146" i="1"/>
  <c r="I145" i="1"/>
  <c r="I144" i="1"/>
  <c r="I143" i="1"/>
  <c r="I141" i="1"/>
  <c r="I140" i="1"/>
  <c r="I139" i="1"/>
  <c r="I137" i="1"/>
  <c r="I136" i="1"/>
  <c r="I135" i="1"/>
  <c r="I134" i="1"/>
  <c r="I133" i="1"/>
  <c r="I131" i="1"/>
  <c r="I130" i="1"/>
  <c r="I129" i="1"/>
  <c r="I128" i="1"/>
  <c r="I127" i="1"/>
  <c r="I126" i="1"/>
  <c r="I125" i="1"/>
  <c r="I123" i="1"/>
  <c r="I122" i="1"/>
  <c r="I121" i="1"/>
  <c r="I119" i="1"/>
  <c r="I118" i="1"/>
  <c r="I117" i="1"/>
  <c r="I115" i="1"/>
  <c r="I114" i="1"/>
  <c r="I113" i="1"/>
  <c r="I112" i="1"/>
  <c r="I111" i="1"/>
  <c r="I110" i="1"/>
  <c r="I109" i="1"/>
  <c r="I107" i="1"/>
  <c r="I106" i="1"/>
  <c r="I105" i="1"/>
  <c r="I103" i="1"/>
  <c r="I102" i="1"/>
  <c r="I101" i="1"/>
  <c r="I99" i="1"/>
  <c r="I98" i="1"/>
  <c r="I97" i="1"/>
  <c r="I96" i="1"/>
  <c r="I95" i="1"/>
  <c r="I94" i="1"/>
  <c r="I93" i="1"/>
  <c r="I91" i="1"/>
  <c r="I90" i="1"/>
  <c r="I89" i="1"/>
  <c r="I87" i="1"/>
  <c r="I86" i="1"/>
  <c r="I85" i="1"/>
  <c r="I83" i="1"/>
  <c r="I82" i="1"/>
  <c r="I81" i="1"/>
  <c r="I80" i="1"/>
  <c r="I79" i="1"/>
  <c r="I78" i="1"/>
  <c r="I77" i="1"/>
  <c r="I75" i="1"/>
  <c r="I74" i="1"/>
  <c r="I73" i="1"/>
  <c r="I71" i="1"/>
  <c r="I70" i="1"/>
  <c r="I69" i="1"/>
  <c r="I67" i="1"/>
  <c r="I66" i="1"/>
  <c r="I65" i="1"/>
  <c r="I64" i="1"/>
  <c r="I63" i="1"/>
  <c r="I62" i="1"/>
  <c r="I61" i="1"/>
  <c r="I59" i="1"/>
  <c r="I58" i="1"/>
  <c r="I57" i="1"/>
  <c r="I55" i="1"/>
  <c r="I54" i="1"/>
  <c r="I53" i="1"/>
  <c r="I51" i="1"/>
  <c r="I50" i="1"/>
  <c r="I49" i="1"/>
  <c r="I48" i="1"/>
  <c r="I47" i="1"/>
  <c r="I46" i="1"/>
  <c r="I45" i="1"/>
  <c r="I43" i="1"/>
  <c r="I42" i="1"/>
  <c r="I41" i="1"/>
  <c r="I39" i="1"/>
  <c r="I38" i="1"/>
  <c r="I37" i="1"/>
  <c r="I36" i="1"/>
  <c r="I35" i="1"/>
  <c r="I34" i="1"/>
  <c r="I33" i="1"/>
  <c r="I32" i="1"/>
  <c r="I31" i="1"/>
  <c r="I30" i="1"/>
  <c r="I29" i="1"/>
  <c r="I28" i="1"/>
  <c r="I27" i="1"/>
  <c r="I26" i="1"/>
  <c r="I25" i="1"/>
  <c r="I24" i="1"/>
  <c r="I23" i="1"/>
  <c r="I22" i="1"/>
  <c r="I21" i="1"/>
  <c r="I20" i="1"/>
  <c r="I19" i="1"/>
  <c r="I18" i="1"/>
  <c r="I17" i="1"/>
  <c r="I16" i="1"/>
  <c r="I15" i="1"/>
  <c r="I14" i="1"/>
  <c r="I13" i="1"/>
  <c r="I12" i="1"/>
  <c r="I11" i="1"/>
  <c r="I10" i="1"/>
  <c r="I9" i="1"/>
  <c r="I8" i="1"/>
  <c r="M4" i="1"/>
  <c r="K4" i="1"/>
  <c r="G4" i="1"/>
  <c r="I6" i="1"/>
  <c r="AZ4" i="1"/>
  <c r="AY4" i="1"/>
  <c r="AX4" i="1"/>
  <c r="AN4" i="1"/>
  <c r="AM4" i="1"/>
  <c r="AL4" i="1"/>
  <c r="AK4" i="1"/>
  <c r="AJ4" i="1"/>
  <c r="AI4" i="1"/>
  <c r="AH4" i="1"/>
  <c r="AG4" i="1"/>
  <c r="AF4" i="1"/>
  <c r="AE4" i="1"/>
  <c r="AD4" i="1"/>
  <c r="AC4" i="1"/>
  <c r="AB4" i="1"/>
  <c r="AA4" i="1"/>
  <c r="Z4" i="1"/>
  <c r="Y4" i="1"/>
  <c r="X4" i="1"/>
  <c r="W4" i="1"/>
  <c r="V4" i="1"/>
  <c r="U4" i="1"/>
  <c r="T4" i="1"/>
  <c r="R4" i="1"/>
  <c r="P4" i="1"/>
  <c r="N4" i="1"/>
  <c r="L4" i="1"/>
  <c r="J4" i="1"/>
  <c r="H4" i="1"/>
  <c r="F4" i="1"/>
  <c r="E4" i="1"/>
  <c r="D4" i="1"/>
  <c r="C4" i="1"/>
  <c r="I44" i="1" l="1"/>
  <c r="I60" i="1"/>
  <c r="I76" i="1"/>
  <c r="I92" i="1"/>
  <c r="I108" i="1"/>
  <c r="I124" i="1"/>
  <c r="I7" i="1"/>
  <c r="I40" i="1"/>
  <c r="I56" i="1"/>
  <c r="I72" i="1"/>
  <c r="I88" i="1"/>
  <c r="I104" i="1"/>
  <c r="I120" i="1"/>
  <c r="I138" i="1"/>
  <c r="I154" i="1"/>
  <c r="I170" i="1"/>
  <c r="I186" i="1"/>
  <c r="I202" i="1"/>
  <c r="I218" i="1"/>
  <c r="I234" i="1"/>
  <c r="I250" i="1"/>
  <c r="I266" i="1"/>
  <c r="I52" i="1"/>
  <c r="I68" i="1"/>
  <c r="I84" i="1"/>
  <c r="I100" i="1"/>
  <c r="I116" i="1"/>
  <c r="I132" i="1"/>
  <c r="I142" i="1"/>
  <c r="I158" i="1"/>
  <c r="I174" i="1"/>
  <c r="I190" i="1"/>
  <c r="I206" i="1"/>
  <c r="I222" i="1"/>
  <c r="I238" i="1"/>
  <c r="I270" i="1"/>
  <c r="I349" i="1"/>
  <c r="S4" i="1"/>
  <c r="I4" i="1" l="1"/>
  <c r="E49" i="32" l="1"/>
  <c r="D49" i="32"/>
  <c r="D33" i="32"/>
  <c r="E34" i="32"/>
  <c r="D34" i="32"/>
  <c r="D24" i="32"/>
  <c r="BG318" i="124" l="1"/>
  <c r="AR318" i="124"/>
  <c r="AC318" i="124"/>
  <c r="N318" i="124"/>
  <c r="BG317" i="124"/>
  <c r="AR317" i="124"/>
  <c r="AC317" i="124"/>
  <c r="N317" i="124"/>
  <c r="BG316" i="124"/>
  <c r="AR316" i="124"/>
  <c r="AC316" i="124"/>
  <c r="N316" i="124"/>
  <c r="BG315" i="124"/>
  <c r="AR315" i="124"/>
  <c r="AC315" i="124"/>
  <c r="N315" i="124"/>
  <c r="BG314" i="124"/>
  <c r="AR314" i="124"/>
  <c r="AC314" i="124"/>
  <c r="N314" i="124"/>
  <c r="BG313" i="124"/>
  <c r="AR313" i="124"/>
  <c r="AC313" i="124"/>
  <c r="N313" i="124"/>
  <c r="BG312" i="124"/>
  <c r="AR312" i="124"/>
  <c r="AC312" i="124"/>
  <c r="N312" i="124"/>
  <c r="BG311" i="124"/>
  <c r="AR311" i="124"/>
  <c r="AC311" i="124"/>
  <c r="N311" i="124"/>
  <c r="BG310" i="124"/>
  <c r="AR310" i="124"/>
  <c r="AC310" i="124"/>
  <c r="N310" i="124"/>
  <c r="BG309" i="124"/>
  <c r="AR309" i="124"/>
  <c r="AC309" i="124"/>
  <c r="N309" i="124"/>
  <c r="BG308" i="124"/>
  <c r="AR308" i="124"/>
  <c r="AC308" i="124"/>
  <c r="N308" i="124"/>
  <c r="BG307" i="124"/>
  <c r="AR307" i="124"/>
  <c r="AC307" i="124"/>
  <c r="N307" i="124"/>
  <c r="BG306" i="124"/>
  <c r="AR306" i="124"/>
  <c r="AC306" i="124"/>
  <c r="N306" i="124"/>
  <c r="BG305" i="124"/>
  <c r="AR305" i="124"/>
  <c r="AC305" i="124"/>
  <c r="N305" i="124"/>
  <c r="BG304" i="124"/>
  <c r="AR304" i="124"/>
  <c r="AC304" i="124"/>
  <c r="N304" i="124"/>
  <c r="BG303" i="124"/>
  <c r="AR303" i="124"/>
  <c r="AC303" i="124"/>
  <c r="N303" i="124"/>
  <c r="BG302" i="124"/>
  <c r="AR302" i="124"/>
  <c r="AC302" i="124"/>
  <c r="N302" i="124"/>
  <c r="BG301" i="124"/>
  <c r="AR301" i="124"/>
  <c r="AC301" i="124"/>
  <c r="N301" i="124"/>
  <c r="BG300" i="124"/>
  <c r="AR300" i="124"/>
  <c r="AC300" i="124"/>
  <c r="N300" i="124"/>
  <c r="BG299" i="124"/>
  <c r="AR299" i="124"/>
  <c r="AC299" i="124"/>
  <c r="N299" i="124"/>
  <c r="BG298" i="124"/>
  <c r="AR298" i="124"/>
  <c r="AC298" i="124"/>
  <c r="N298" i="124"/>
  <c r="BG297" i="124"/>
  <c r="AR297" i="124"/>
  <c r="AC297" i="124"/>
  <c r="N297" i="124"/>
  <c r="BG296" i="124"/>
  <c r="AR296" i="124"/>
  <c r="AC296" i="124"/>
  <c r="N296" i="124"/>
  <c r="BG295" i="124"/>
  <c r="AR295" i="124"/>
  <c r="AC295" i="124"/>
  <c r="N295" i="124"/>
  <c r="BG294" i="124"/>
  <c r="AR294" i="124"/>
  <c r="AC294" i="124"/>
  <c r="N294" i="124"/>
  <c r="BG293" i="124"/>
  <c r="AR293" i="124"/>
  <c r="AC293" i="124"/>
  <c r="N293" i="124"/>
  <c r="BG292" i="124"/>
  <c r="AR292" i="124"/>
  <c r="AC292" i="124"/>
  <c r="N292" i="124"/>
  <c r="BG291" i="124"/>
  <c r="AR291" i="124"/>
  <c r="AC291" i="124"/>
  <c r="N291" i="124"/>
  <c r="BG290" i="124"/>
  <c r="AR290" i="124"/>
  <c r="AC290" i="124"/>
  <c r="N290" i="124"/>
  <c r="BG289" i="124"/>
  <c r="AR289" i="124"/>
  <c r="AC289" i="124"/>
  <c r="N289" i="124"/>
  <c r="BG288" i="124"/>
  <c r="AR288" i="124"/>
  <c r="AC288" i="124"/>
  <c r="N288" i="124"/>
  <c r="BG287" i="124"/>
  <c r="AR287" i="124"/>
  <c r="AC287" i="124"/>
  <c r="N287" i="124"/>
  <c r="BG286" i="124"/>
  <c r="AR286" i="124"/>
  <c r="AC286" i="124"/>
  <c r="N286" i="124"/>
  <c r="BG285" i="124"/>
  <c r="AR285" i="124"/>
  <c r="AC285" i="124"/>
  <c r="N285" i="124"/>
  <c r="BG284" i="124"/>
  <c r="AR284" i="124"/>
  <c r="AC284" i="124"/>
  <c r="N284" i="124"/>
  <c r="BG283" i="124"/>
  <c r="AR283" i="124"/>
  <c r="AC283" i="124"/>
  <c r="N283" i="124"/>
  <c r="BG282" i="124"/>
  <c r="AR282" i="124"/>
  <c r="AC282" i="124"/>
  <c r="N282" i="124"/>
  <c r="BG281" i="124"/>
  <c r="AR281" i="124"/>
  <c r="AC281" i="124"/>
  <c r="N281" i="124"/>
  <c r="BG280" i="124"/>
  <c r="AR280" i="124"/>
  <c r="AC280" i="124"/>
  <c r="N280" i="124"/>
  <c r="BG279" i="124"/>
  <c r="AR279" i="124"/>
  <c r="AC279" i="124"/>
  <c r="N279" i="124"/>
  <c r="BG278" i="124"/>
  <c r="AR278" i="124"/>
  <c r="AC278" i="124"/>
  <c r="N278" i="124"/>
  <c r="BG277" i="124"/>
  <c r="AR277" i="124"/>
  <c r="AC277" i="124"/>
  <c r="N277" i="124"/>
  <c r="BG276" i="124"/>
  <c r="AR276" i="124"/>
  <c r="AC276" i="124"/>
  <c r="N276" i="124"/>
  <c r="BG275" i="124"/>
  <c r="AR275" i="124"/>
  <c r="AC275" i="124"/>
  <c r="N275" i="124"/>
  <c r="BG274" i="124"/>
  <c r="AR274" i="124"/>
  <c r="AC274" i="124"/>
  <c r="N274" i="124"/>
  <c r="BG273" i="124"/>
  <c r="AR273" i="124"/>
  <c r="AC273" i="124"/>
  <c r="N273" i="124"/>
  <c r="BG272" i="124"/>
  <c r="AR272" i="124"/>
  <c r="AC272" i="124"/>
  <c r="N272" i="124"/>
  <c r="BG271" i="124"/>
  <c r="AR271" i="124"/>
  <c r="AC271" i="124"/>
  <c r="N271" i="124"/>
  <c r="BG270" i="124"/>
  <c r="AR270" i="124"/>
  <c r="AC270" i="124"/>
  <c r="N270" i="124"/>
  <c r="BG269" i="124"/>
  <c r="AR269" i="124"/>
  <c r="AC269" i="124"/>
  <c r="N269" i="124"/>
  <c r="BG268" i="124"/>
  <c r="AR268" i="124"/>
  <c r="AC268" i="124"/>
  <c r="N268" i="124"/>
  <c r="BG267" i="124"/>
  <c r="AR267" i="124"/>
  <c r="AC267" i="124"/>
  <c r="N267" i="124"/>
  <c r="BG266" i="124"/>
  <c r="AR266" i="124"/>
  <c r="AC266" i="124"/>
  <c r="N266" i="124"/>
  <c r="BG265" i="124"/>
  <c r="AR265" i="124"/>
  <c r="AC265" i="124"/>
  <c r="N265" i="124"/>
  <c r="BG264" i="124"/>
  <c r="AR264" i="124"/>
  <c r="AC264" i="124"/>
  <c r="N264" i="124"/>
  <c r="BG263" i="124"/>
  <c r="AR263" i="124"/>
  <c r="AC263" i="124"/>
  <c r="N263" i="124"/>
  <c r="BG262" i="124"/>
  <c r="AR262" i="124"/>
  <c r="AC262" i="124"/>
  <c r="N262" i="124"/>
  <c r="BG261" i="124"/>
  <c r="AR261" i="124"/>
  <c r="AC261" i="124"/>
  <c r="N261" i="124"/>
  <c r="BG260" i="124"/>
  <c r="AR260" i="124"/>
  <c r="AC260" i="124"/>
  <c r="N260" i="124"/>
  <c r="BG259" i="124"/>
  <c r="AR259" i="124"/>
  <c r="AC259" i="124"/>
  <c r="N259" i="124"/>
  <c r="BG258" i="124"/>
  <c r="AR258" i="124"/>
  <c r="AC258" i="124"/>
  <c r="N258" i="124"/>
  <c r="BG257" i="124"/>
  <c r="AR257" i="124"/>
  <c r="AC257" i="124"/>
  <c r="N257" i="124"/>
  <c r="BG256" i="124"/>
  <c r="AR256" i="124"/>
  <c r="AC256" i="124"/>
  <c r="N256" i="124"/>
  <c r="BG255" i="124"/>
  <c r="AR255" i="124"/>
  <c r="AC255" i="124"/>
  <c r="N255" i="124"/>
  <c r="BG254" i="124"/>
  <c r="AR254" i="124"/>
  <c r="AC254" i="124"/>
  <c r="N254" i="124"/>
  <c r="BG253" i="124"/>
  <c r="AR253" i="124"/>
  <c r="AC253" i="124"/>
  <c r="N253" i="124"/>
  <c r="BG252" i="124"/>
  <c r="AR252" i="124"/>
  <c r="AC252" i="124"/>
  <c r="N252" i="124"/>
  <c r="BG251" i="124"/>
  <c r="AR251" i="124"/>
  <c r="AC251" i="124"/>
  <c r="N251" i="124"/>
  <c r="BG250" i="124"/>
  <c r="AR250" i="124"/>
  <c r="AC250" i="124"/>
  <c r="N250" i="124"/>
  <c r="BG249" i="124"/>
  <c r="AR249" i="124"/>
  <c r="AC249" i="124"/>
  <c r="N249" i="124"/>
  <c r="BG248" i="124"/>
  <c r="AR248" i="124"/>
  <c r="AC248" i="124"/>
  <c r="N248" i="124"/>
  <c r="BG247" i="124"/>
  <c r="AR247" i="124"/>
  <c r="AC247" i="124"/>
  <c r="N247" i="124"/>
  <c r="BG246" i="124"/>
  <c r="AR246" i="124"/>
  <c r="AC246" i="124"/>
  <c r="N246" i="124"/>
  <c r="BG245" i="124"/>
  <c r="AR245" i="124"/>
  <c r="AC245" i="124"/>
  <c r="N245" i="124"/>
  <c r="BG244" i="124"/>
  <c r="AR244" i="124"/>
  <c r="AC244" i="124"/>
  <c r="N244" i="124"/>
  <c r="BG243" i="124"/>
  <c r="AR243" i="124"/>
  <c r="AC243" i="124"/>
  <c r="N243" i="124"/>
  <c r="BG242" i="124"/>
  <c r="AR242" i="124"/>
  <c r="AC242" i="124"/>
  <c r="N242" i="124"/>
  <c r="BG241" i="124"/>
  <c r="AR241" i="124"/>
  <c r="AC241" i="124"/>
  <c r="N241" i="124"/>
  <c r="BG240" i="124"/>
  <c r="AR240" i="124"/>
  <c r="AC240" i="124"/>
  <c r="N240" i="124"/>
  <c r="BG239" i="124"/>
  <c r="AR239" i="124"/>
  <c r="AC239" i="124"/>
  <c r="N239" i="124"/>
  <c r="BG238" i="124"/>
  <c r="AR238" i="124"/>
  <c r="AC238" i="124"/>
  <c r="N238" i="124"/>
  <c r="BG237" i="124"/>
  <c r="AR237" i="124"/>
  <c r="AC237" i="124"/>
  <c r="N237" i="124"/>
  <c r="BG236" i="124"/>
  <c r="AR236" i="124"/>
  <c r="AC236" i="124"/>
  <c r="N236" i="124"/>
  <c r="BG235" i="124"/>
  <c r="AR235" i="124"/>
  <c r="AC235" i="124"/>
  <c r="N235" i="124"/>
  <c r="BG234" i="124"/>
  <c r="AR234" i="124"/>
  <c r="AC234" i="124"/>
  <c r="N234" i="124"/>
  <c r="BG233" i="124"/>
  <c r="AR233" i="124"/>
  <c r="AC233" i="124"/>
  <c r="N233" i="124"/>
  <c r="BG232" i="124"/>
  <c r="AR232" i="124"/>
  <c r="AC232" i="124"/>
  <c r="N232" i="124"/>
  <c r="BG231" i="124"/>
  <c r="AR231" i="124"/>
  <c r="AC231" i="124"/>
  <c r="N231" i="124"/>
  <c r="BG230" i="124"/>
  <c r="AR230" i="124"/>
  <c r="AC230" i="124"/>
  <c r="N230" i="124"/>
  <c r="BG229" i="124"/>
  <c r="AR229" i="124"/>
  <c r="AC229" i="124"/>
  <c r="N229" i="124"/>
  <c r="BG228" i="124"/>
  <c r="AR228" i="124"/>
  <c r="AC228" i="124"/>
  <c r="N228" i="124"/>
  <c r="BG227" i="124"/>
  <c r="AR227" i="124"/>
  <c r="AC227" i="124"/>
  <c r="N227" i="124"/>
  <c r="BG226" i="124"/>
  <c r="AR226" i="124"/>
  <c r="AC226" i="124"/>
  <c r="N226" i="124"/>
  <c r="BG225" i="124"/>
  <c r="AR225" i="124"/>
  <c r="AC225" i="124"/>
  <c r="N225" i="124"/>
  <c r="BG224" i="124"/>
  <c r="AR224" i="124"/>
  <c r="AC224" i="124"/>
  <c r="N224" i="124"/>
  <c r="BG223" i="124"/>
  <c r="AR223" i="124"/>
  <c r="AC223" i="124"/>
  <c r="N223" i="124"/>
  <c r="BG222" i="124"/>
  <c r="AR222" i="124"/>
  <c r="AC222" i="124"/>
  <c r="N222" i="124"/>
  <c r="BG221" i="124"/>
  <c r="AR221" i="124"/>
  <c r="AC221" i="124"/>
  <c r="N221" i="124"/>
  <c r="BG220" i="124"/>
  <c r="AR220" i="124"/>
  <c r="AC220" i="124"/>
  <c r="N220" i="124"/>
  <c r="BG219" i="124"/>
  <c r="AR219" i="124"/>
  <c r="AC219" i="124"/>
  <c r="N219" i="124"/>
  <c r="BG218" i="124"/>
  <c r="AR218" i="124"/>
  <c r="AC218" i="124"/>
  <c r="N218" i="124"/>
  <c r="BG217" i="124"/>
  <c r="AR217" i="124"/>
  <c r="AC217" i="124"/>
  <c r="N217" i="124"/>
  <c r="BG216" i="124"/>
  <c r="AR216" i="124"/>
  <c r="AC216" i="124"/>
  <c r="N216" i="124"/>
  <c r="BG215" i="124"/>
  <c r="AR215" i="124"/>
  <c r="AC215" i="124"/>
  <c r="N215" i="124"/>
  <c r="BG214" i="124"/>
  <c r="AR214" i="124"/>
  <c r="AC214" i="124"/>
  <c r="N214" i="124"/>
  <c r="BG213" i="124"/>
  <c r="AR213" i="124"/>
  <c r="AC213" i="124"/>
  <c r="N213" i="124"/>
  <c r="BG212" i="124"/>
  <c r="AR212" i="124"/>
  <c r="AC212" i="124"/>
  <c r="N212" i="124"/>
  <c r="BG211" i="124"/>
  <c r="AR211" i="124"/>
  <c r="AC211" i="124"/>
  <c r="N211" i="124"/>
  <c r="BG210" i="124"/>
  <c r="AR210" i="124"/>
  <c r="AC210" i="124"/>
  <c r="N210" i="124"/>
  <c r="BG209" i="124"/>
  <c r="AR209" i="124"/>
  <c r="AC209" i="124"/>
  <c r="N209" i="124"/>
  <c r="BG208" i="124"/>
  <c r="AR208" i="124"/>
  <c r="AC208" i="124"/>
  <c r="N208" i="124"/>
  <c r="BG207" i="124"/>
  <c r="AR207" i="124"/>
  <c r="AC207" i="124"/>
  <c r="N207" i="124"/>
  <c r="BG206" i="124"/>
  <c r="AR206" i="124"/>
  <c r="AC206" i="124"/>
  <c r="N206" i="124"/>
  <c r="BG205" i="124"/>
  <c r="AR205" i="124"/>
  <c r="AC205" i="124"/>
  <c r="N205" i="124"/>
  <c r="BG204" i="124"/>
  <c r="AR204" i="124"/>
  <c r="AC204" i="124"/>
  <c r="N204" i="124"/>
  <c r="BG203" i="124"/>
  <c r="AR203" i="124"/>
  <c r="AC203" i="124"/>
  <c r="N203" i="124"/>
  <c r="BG202" i="124"/>
  <c r="AR202" i="124"/>
  <c r="AC202" i="124"/>
  <c r="N202" i="124"/>
  <c r="BG201" i="124"/>
  <c r="AR201" i="124"/>
  <c r="AC201" i="124"/>
  <c r="N201" i="124"/>
  <c r="BG200" i="124"/>
  <c r="AR200" i="124"/>
  <c r="AC200" i="124"/>
  <c r="N200" i="124"/>
  <c r="BG199" i="124"/>
  <c r="AR199" i="124"/>
  <c r="AC199" i="124"/>
  <c r="N199" i="124"/>
  <c r="BG198" i="124"/>
  <c r="AR198" i="124"/>
  <c r="AC198" i="124"/>
  <c r="N198" i="124"/>
  <c r="BG197" i="124"/>
  <c r="AR197" i="124"/>
  <c r="AC197" i="124"/>
  <c r="N197" i="124"/>
  <c r="BG196" i="124"/>
  <c r="AR196" i="124"/>
  <c r="AC196" i="124"/>
  <c r="N196" i="124"/>
  <c r="BG195" i="124"/>
  <c r="AR195" i="124"/>
  <c r="AC195" i="124"/>
  <c r="N195" i="124"/>
  <c r="BG194" i="124"/>
  <c r="AR194" i="124"/>
  <c r="AC194" i="124"/>
  <c r="N194" i="124"/>
  <c r="BG193" i="124"/>
  <c r="AR193" i="124"/>
  <c r="AC193" i="124"/>
  <c r="N193" i="124"/>
  <c r="BG192" i="124"/>
  <c r="AR192" i="124"/>
  <c r="AC192" i="124"/>
  <c r="N192" i="124"/>
  <c r="BG191" i="124"/>
  <c r="AR191" i="124"/>
  <c r="AC191" i="124"/>
  <c r="N191" i="124"/>
  <c r="BG190" i="124"/>
  <c r="AR190" i="124"/>
  <c r="AC190" i="124"/>
  <c r="N190" i="124"/>
  <c r="BG189" i="124"/>
  <c r="AR189" i="124"/>
  <c r="AC189" i="124"/>
  <c r="N189" i="124"/>
  <c r="BG188" i="124"/>
  <c r="AR188" i="124"/>
  <c r="AC188" i="124"/>
  <c r="N188" i="124"/>
  <c r="BG187" i="124"/>
  <c r="AR187" i="124"/>
  <c r="AC187" i="124"/>
  <c r="N187" i="124"/>
  <c r="BG186" i="124"/>
  <c r="AR186" i="124"/>
  <c r="AC186" i="124"/>
  <c r="N186" i="124"/>
  <c r="BG185" i="124"/>
  <c r="AR185" i="124"/>
  <c r="AC185" i="124"/>
  <c r="N185" i="124"/>
  <c r="BG184" i="124"/>
  <c r="AR184" i="124"/>
  <c r="AC184" i="124"/>
  <c r="N184" i="124"/>
  <c r="BG183" i="124"/>
  <c r="AR183" i="124"/>
  <c r="AC183" i="124"/>
  <c r="N183" i="124"/>
  <c r="BG182" i="124"/>
  <c r="AR182" i="124"/>
  <c r="AC182" i="124"/>
  <c r="N182" i="124"/>
  <c r="BG181" i="124"/>
  <c r="AR181" i="124"/>
  <c r="AC181" i="124"/>
  <c r="N181" i="124"/>
  <c r="BG180" i="124"/>
  <c r="AR180" i="124"/>
  <c r="AC180" i="124"/>
  <c r="N180" i="124"/>
  <c r="BG179" i="124"/>
  <c r="AR179" i="124"/>
  <c r="AC179" i="124"/>
  <c r="N179" i="124"/>
  <c r="BG178" i="124"/>
  <c r="AR178" i="124"/>
  <c r="AC178" i="124"/>
  <c r="N178" i="124"/>
  <c r="BG177" i="124"/>
  <c r="AR177" i="124"/>
  <c r="AC177" i="124"/>
  <c r="N177" i="124"/>
  <c r="BG176" i="124"/>
  <c r="AR176" i="124"/>
  <c r="AC176" i="124"/>
  <c r="N176" i="124"/>
  <c r="BG175" i="124"/>
  <c r="AR175" i="124"/>
  <c r="AC175" i="124"/>
  <c r="N175" i="124"/>
  <c r="BG174" i="124"/>
  <c r="AR174" i="124"/>
  <c r="AC174" i="124"/>
  <c r="N174" i="124"/>
  <c r="BG173" i="124"/>
  <c r="AR173" i="124"/>
  <c r="AC173" i="124"/>
  <c r="N173" i="124"/>
  <c r="BG172" i="124"/>
  <c r="AR172" i="124"/>
  <c r="AC172" i="124"/>
  <c r="N172" i="124"/>
  <c r="BG171" i="124"/>
  <c r="AR171" i="124"/>
  <c r="AC171" i="124"/>
  <c r="N171" i="124"/>
  <c r="BG170" i="124"/>
  <c r="AR170" i="124"/>
  <c r="AC170" i="124"/>
  <c r="N170" i="124"/>
  <c r="BG169" i="124"/>
  <c r="AR169" i="124"/>
  <c r="AC169" i="124"/>
  <c r="N169" i="124"/>
  <c r="BG168" i="124"/>
  <c r="AR168" i="124"/>
  <c r="AC168" i="124"/>
  <c r="N168" i="124"/>
  <c r="BG167" i="124"/>
  <c r="AR167" i="124"/>
  <c r="AC167" i="124"/>
  <c r="N167" i="124"/>
  <c r="BG166" i="124"/>
  <c r="AR166" i="124"/>
  <c r="AC166" i="124"/>
  <c r="N166" i="124"/>
  <c r="BG165" i="124"/>
  <c r="AR165" i="124"/>
  <c r="AC165" i="124"/>
  <c r="N165" i="124"/>
  <c r="BG164" i="124"/>
  <c r="AR164" i="124"/>
  <c r="AC164" i="124"/>
  <c r="N164" i="124"/>
  <c r="BG163" i="124"/>
  <c r="AR163" i="124"/>
  <c r="AC163" i="124"/>
  <c r="N163" i="124"/>
  <c r="BG162" i="124"/>
  <c r="AR162" i="124"/>
  <c r="AC162" i="124"/>
  <c r="N162" i="124"/>
  <c r="BG161" i="124"/>
  <c r="AR161" i="124"/>
  <c r="AC161" i="124"/>
  <c r="N161" i="124"/>
  <c r="BG160" i="124"/>
  <c r="AR160" i="124"/>
  <c r="AC160" i="124"/>
  <c r="N160" i="124"/>
  <c r="BG159" i="124"/>
  <c r="AR159" i="124"/>
  <c r="AC159" i="124"/>
  <c r="N159" i="124"/>
  <c r="BG158" i="124"/>
  <c r="AR158" i="124"/>
  <c r="AC158" i="124"/>
  <c r="N158" i="124"/>
  <c r="BG157" i="124"/>
  <c r="AR157" i="124"/>
  <c r="AC157" i="124"/>
  <c r="N157" i="124"/>
  <c r="BG156" i="124"/>
  <c r="AR156" i="124"/>
  <c r="AC156" i="124"/>
  <c r="N156" i="124"/>
  <c r="BG155" i="124"/>
  <c r="AR155" i="124"/>
  <c r="AC155" i="124"/>
  <c r="N155" i="124"/>
  <c r="BG154" i="124"/>
  <c r="AR154" i="124"/>
  <c r="AC154" i="124"/>
  <c r="N154" i="124"/>
  <c r="BG153" i="124"/>
  <c r="AR153" i="124"/>
  <c r="AC153" i="124"/>
  <c r="N153" i="124"/>
  <c r="BG152" i="124"/>
  <c r="AR152" i="124"/>
  <c r="AC152" i="124"/>
  <c r="N152" i="124"/>
  <c r="BG151" i="124"/>
  <c r="AR151" i="124"/>
  <c r="AC151" i="124"/>
  <c r="N151" i="124"/>
  <c r="BG150" i="124"/>
  <c r="AR150" i="124"/>
  <c r="AC150" i="124"/>
  <c r="N150" i="124"/>
  <c r="BG149" i="124"/>
  <c r="AR149" i="124"/>
  <c r="AC149" i="124"/>
  <c r="N149" i="124"/>
  <c r="BG148" i="124"/>
  <c r="AR148" i="124"/>
  <c r="AC148" i="124"/>
  <c r="N148" i="124"/>
  <c r="BG147" i="124"/>
  <c r="AR147" i="124"/>
  <c r="AC147" i="124"/>
  <c r="N147" i="124"/>
  <c r="BG146" i="124"/>
  <c r="AR146" i="124"/>
  <c r="AC146" i="124"/>
  <c r="N146" i="124"/>
  <c r="BG145" i="124"/>
  <c r="AR145" i="124"/>
  <c r="AC145" i="124"/>
  <c r="N145" i="124"/>
  <c r="BG144" i="124"/>
  <c r="AR144" i="124"/>
  <c r="AC144" i="124"/>
  <c r="N144" i="124"/>
  <c r="BG143" i="124"/>
  <c r="AR143" i="124"/>
  <c r="AC143" i="124"/>
  <c r="N143" i="124"/>
  <c r="BG142" i="124"/>
  <c r="AR142" i="124"/>
  <c r="AC142" i="124"/>
  <c r="N142" i="124"/>
  <c r="BG141" i="124"/>
  <c r="AR141" i="124"/>
  <c r="AC141" i="124"/>
  <c r="N141" i="124"/>
  <c r="BG140" i="124"/>
  <c r="AR140" i="124"/>
  <c r="AC140" i="124"/>
  <c r="N140" i="124"/>
  <c r="BG139" i="124"/>
  <c r="AR139" i="124"/>
  <c r="AC139" i="124"/>
  <c r="N139" i="124"/>
  <c r="BG138" i="124"/>
  <c r="AR138" i="124"/>
  <c r="AC138" i="124"/>
  <c r="N138" i="124"/>
  <c r="BG137" i="124"/>
  <c r="AR137" i="124"/>
  <c r="AC137" i="124"/>
  <c r="N137" i="124"/>
  <c r="BG136" i="124"/>
  <c r="AR136" i="124"/>
  <c r="AC136" i="124"/>
  <c r="N136" i="124"/>
  <c r="BG135" i="124"/>
  <c r="AR135" i="124"/>
  <c r="AC135" i="124"/>
  <c r="N135" i="124"/>
  <c r="BG134" i="124"/>
  <c r="AR134" i="124"/>
  <c r="AC134" i="124"/>
  <c r="N134" i="124"/>
  <c r="BG133" i="124"/>
  <c r="AR133" i="124"/>
  <c r="AC133" i="124"/>
  <c r="N133" i="124"/>
  <c r="BG132" i="124"/>
  <c r="AR132" i="124"/>
  <c r="AC132" i="124"/>
  <c r="N132" i="124"/>
  <c r="BG131" i="124"/>
  <c r="AR131" i="124"/>
  <c r="AC131" i="124"/>
  <c r="N131" i="124"/>
  <c r="BG130" i="124"/>
  <c r="AR130" i="124"/>
  <c r="AC130" i="124"/>
  <c r="N130" i="124"/>
  <c r="BG129" i="124"/>
  <c r="AR129" i="124"/>
  <c r="AC129" i="124"/>
  <c r="N129" i="124"/>
  <c r="BG128" i="124"/>
  <c r="AR128" i="124"/>
  <c r="AC128" i="124"/>
  <c r="N128" i="124"/>
  <c r="BG127" i="124"/>
  <c r="AR127" i="124"/>
  <c r="AC127" i="124"/>
  <c r="N127" i="124"/>
  <c r="BG126" i="124"/>
  <c r="AR126" i="124"/>
  <c r="AC126" i="124"/>
  <c r="N126" i="124"/>
  <c r="BG125" i="124"/>
  <c r="AR125" i="124"/>
  <c r="AC125" i="124"/>
  <c r="N125" i="124"/>
  <c r="BG124" i="124"/>
  <c r="AR124" i="124"/>
  <c r="AC124" i="124"/>
  <c r="N124" i="124"/>
  <c r="BG123" i="124"/>
  <c r="AR123" i="124"/>
  <c r="AC123" i="124"/>
  <c r="N123" i="124"/>
  <c r="BG122" i="124"/>
  <c r="AR122" i="124"/>
  <c r="AC122" i="124"/>
  <c r="N122" i="124"/>
  <c r="BG121" i="124"/>
  <c r="AR121" i="124"/>
  <c r="AC121" i="124"/>
  <c r="N121" i="124"/>
  <c r="BG120" i="124"/>
  <c r="AR120" i="124"/>
  <c r="AC120" i="124"/>
  <c r="N120" i="124"/>
  <c r="BG119" i="124"/>
  <c r="AR119" i="124"/>
  <c r="AC119" i="124"/>
  <c r="N119" i="124"/>
  <c r="BG118" i="124"/>
  <c r="AR118" i="124"/>
  <c r="AC118" i="124"/>
  <c r="N118" i="124"/>
  <c r="BG117" i="124"/>
  <c r="AR117" i="124"/>
  <c r="AC117" i="124"/>
  <c r="N117" i="124"/>
  <c r="BG116" i="124"/>
  <c r="AR116" i="124"/>
  <c r="AC116" i="124"/>
  <c r="N116" i="124"/>
  <c r="BG115" i="124"/>
  <c r="AR115" i="124"/>
  <c r="AC115" i="124"/>
  <c r="N115" i="124"/>
  <c r="BG114" i="124"/>
  <c r="AR114" i="124"/>
  <c r="AC114" i="124"/>
  <c r="N114" i="124"/>
  <c r="BG113" i="124"/>
  <c r="AR113" i="124"/>
  <c r="AC113" i="124"/>
  <c r="N113" i="124"/>
  <c r="BG112" i="124"/>
  <c r="AR112" i="124"/>
  <c r="AC112" i="124"/>
  <c r="N112" i="124"/>
  <c r="BG111" i="124"/>
  <c r="AR111" i="124"/>
  <c r="AC111" i="124"/>
  <c r="N111" i="124"/>
  <c r="BG110" i="124"/>
  <c r="AR110" i="124"/>
  <c r="AC110" i="124"/>
  <c r="N110" i="124"/>
  <c r="BG109" i="124"/>
  <c r="AR109" i="124"/>
  <c r="AC109" i="124"/>
  <c r="N109" i="124"/>
  <c r="BG108" i="124"/>
  <c r="AR108" i="124"/>
  <c r="AC108" i="124"/>
  <c r="N108" i="124"/>
  <c r="BG107" i="124"/>
  <c r="AR107" i="124"/>
  <c r="AC107" i="124"/>
  <c r="N107" i="124"/>
  <c r="BG106" i="124"/>
  <c r="AR106" i="124"/>
  <c r="AC106" i="124"/>
  <c r="N106" i="124"/>
  <c r="BG105" i="124"/>
  <c r="AR105" i="124"/>
  <c r="AC105" i="124"/>
  <c r="N105" i="124"/>
  <c r="BG104" i="124"/>
  <c r="AR104" i="124"/>
  <c r="AC104" i="124"/>
  <c r="N104" i="124"/>
  <c r="BG103" i="124"/>
  <c r="AR103" i="124"/>
  <c r="AC103" i="124"/>
  <c r="N103" i="124"/>
  <c r="BG102" i="124"/>
  <c r="AR102" i="124"/>
  <c r="AC102" i="124"/>
  <c r="N102" i="124"/>
  <c r="BG101" i="124"/>
  <c r="AR101" i="124"/>
  <c r="AC101" i="124"/>
  <c r="N101" i="124"/>
  <c r="BG100" i="124"/>
  <c r="AR100" i="124"/>
  <c r="AC100" i="124"/>
  <c r="N100" i="124"/>
  <c r="BG99" i="124"/>
  <c r="AR99" i="124"/>
  <c r="AC99" i="124"/>
  <c r="N99" i="124"/>
  <c r="BG98" i="124"/>
  <c r="AR98" i="124"/>
  <c r="AC98" i="124"/>
  <c r="N98" i="124"/>
  <c r="BG97" i="124"/>
  <c r="AR97" i="124"/>
  <c r="AC97" i="124"/>
  <c r="N97" i="124"/>
  <c r="BG96" i="124"/>
  <c r="AR96" i="124"/>
  <c r="AC96" i="124"/>
  <c r="N96" i="124"/>
  <c r="BG95" i="124"/>
  <c r="AR95" i="124"/>
  <c r="AC95" i="124"/>
  <c r="N95" i="124"/>
  <c r="BG94" i="124"/>
  <c r="AR94" i="124"/>
  <c r="AC94" i="124"/>
  <c r="N94" i="124"/>
  <c r="BG93" i="124"/>
  <c r="AR93" i="124"/>
  <c r="AC93" i="124"/>
  <c r="N93" i="124"/>
  <c r="BG92" i="124"/>
  <c r="AR92" i="124"/>
  <c r="AC92" i="124"/>
  <c r="N92" i="124"/>
  <c r="BG91" i="124"/>
  <c r="AR91" i="124"/>
  <c r="AC91" i="124"/>
  <c r="N91" i="124"/>
  <c r="BG90" i="124"/>
  <c r="AR90" i="124"/>
  <c r="AC90" i="124"/>
  <c r="N90" i="124"/>
  <c r="BG89" i="124"/>
  <c r="AR89" i="124"/>
  <c r="AC89" i="124"/>
  <c r="N89" i="124"/>
  <c r="BG88" i="124"/>
  <c r="AR88" i="124"/>
  <c r="AC88" i="124"/>
  <c r="N88" i="124"/>
  <c r="BG87" i="124"/>
  <c r="AR87" i="124"/>
  <c r="AC87" i="124"/>
  <c r="N87" i="124"/>
  <c r="BG86" i="124"/>
  <c r="AR86" i="124"/>
  <c r="AC86" i="124"/>
  <c r="N86" i="124"/>
  <c r="BG85" i="124"/>
  <c r="AR85" i="124"/>
  <c r="AC85" i="124"/>
  <c r="N85" i="124"/>
  <c r="BG84" i="124"/>
  <c r="AR84" i="124"/>
  <c r="AC84" i="124"/>
  <c r="N84" i="124"/>
  <c r="BG83" i="124"/>
  <c r="AR83" i="124"/>
  <c r="AC83" i="124"/>
  <c r="N83" i="124"/>
  <c r="BG82" i="124"/>
  <c r="AR82" i="124"/>
  <c r="AC82" i="124"/>
  <c r="N82" i="124"/>
  <c r="BG81" i="124"/>
  <c r="AR81" i="124"/>
  <c r="AC81" i="124"/>
  <c r="N81" i="124"/>
  <c r="BG80" i="124"/>
  <c r="AR80" i="124"/>
  <c r="AC80" i="124"/>
  <c r="N80" i="124"/>
  <c r="BG79" i="124"/>
  <c r="AR79" i="124"/>
  <c r="AC79" i="124"/>
  <c r="N79" i="124"/>
  <c r="BG78" i="124"/>
  <c r="AR78" i="124"/>
  <c r="AC78" i="124"/>
  <c r="N78" i="124"/>
  <c r="BG77" i="124"/>
  <c r="AR77" i="124"/>
  <c r="AC77" i="124"/>
  <c r="N77" i="124"/>
  <c r="BG76" i="124"/>
  <c r="AR76" i="124"/>
  <c r="AC76" i="124"/>
  <c r="N76" i="124"/>
  <c r="BG75" i="124"/>
  <c r="AR75" i="124"/>
  <c r="AC75" i="124"/>
  <c r="N75" i="124"/>
  <c r="BG74" i="124"/>
  <c r="AR74" i="124"/>
  <c r="AC74" i="124"/>
  <c r="N74" i="124"/>
  <c r="BG73" i="124"/>
  <c r="AR73" i="124"/>
  <c r="AC73" i="124"/>
  <c r="N73" i="124"/>
  <c r="BG72" i="124"/>
  <c r="AR72" i="124"/>
  <c r="AC72" i="124"/>
  <c r="N72" i="124"/>
  <c r="BG71" i="124"/>
  <c r="AR71" i="124"/>
  <c r="AC71" i="124"/>
  <c r="N71" i="124"/>
  <c r="BG70" i="124"/>
  <c r="AR70" i="124"/>
  <c r="AC70" i="124"/>
  <c r="N70" i="124"/>
  <c r="BG69" i="124"/>
  <c r="AR69" i="124"/>
  <c r="AC69" i="124"/>
  <c r="N69" i="124"/>
  <c r="BG68" i="124"/>
  <c r="AR68" i="124"/>
  <c r="AC68" i="124"/>
  <c r="N68" i="124"/>
  <c r="BG67" i="124"/>
  <c r="AR67" i="124"/>
  <c r="AC67" i="124"/>
  <c r="N67" i="124"/>
  <c r="BG66" i="124"/>
  <c r="AR66" i="124"/>
  <c r="AC66" i="124"/>
  <c r="N66" i="124"/>
  <c r="BG65" i="124"/>
  <c r="AR65" i="124"/>
  <c r="AC65" i="124"/>
  <c r="N65" i="124"/>
  <c r="BG64" i="124"/>
  <c r="AR64" i="124"/>
  <c r="AC64" i="124"/>
  <c r="N64" i="124"/>
  <c r="BG63" i="124"/>
  <c r="AR63" i="124"/>
  <c r="AC63" i="124"/>
  <c r="N63" i="124"/>
  <c r="BG62" i="124"/>
  <c r="AR62" i="124"/>
  <c r="AC62" i="124"/>
  <c r="N62" i="124"/>
  <c r="BG61" i="124"/>
  <c r="AR61" i="124"/>
  <c r="AC61" i="124"/>
  <c r="N61" i="124"/>
  <c r="BG60" i="124"/>
  <c r="AR60" i="124"/>
  <c r="AC60" i="124"/>
  <c r="N60" i="124"/>
  <c r="BG59" i="124"/>
  <c r="AR59" i="124"/>
  <c r="AC59" i="124"/>
  <c r="N59" i="124"/>
  <c r="BG58" i="124"/>
  <c r="AR58" i="124"/>
  <c r="AC58" i="124"/>
  <c r="N58" i="124"/>
  <c r="BG57" i="124"/>
  <c r="AR57" i="124"/>
  <c r="AC57" i="124"/>
  <c r="N57" i="124"/>
  <c r="BG56" i="124"/>
  <c r="AR56" i="124"/>
  <c r="AC56" i="124"/>
  <c r="N56" i="124"/>
  <c r="BG55" i="124"/>
  <c r="AR55" i="124"/>
  <c r="AC55" i="124"/>
  <c r="N55" i="124"/>
  <c r="BG54" i="124"/>
  <c r="AR54" i="124"/>
  <c r="AC54" i="124"/>
  <c r="N54" i="124"/>
  <c r="BG53" i="124"/>
  <c r="AR53" i="124"/>
  <c r="AC53" i="124"/>
  <c r="N53" i="124"/>
  <c r="BG52" i="124"/>
  <c r="AR52" i="124"/>
  <c r="AC52" i="124"/>
  <c r="N52" i="124"/>
  <c r="BG51" i="124"/>
  <c r="AR51" i="124"/>
  <c r="AC51" i="124"/>
  <c r="N51" i="124"/>
  <c r="BG50" i="124"/>
  <c r="AR50" i="124"/>
  <c r="AC50" i="124"/>
  <c r="N50" i="124"/>
  <c r="BG49" i="124"/>
  <c r="AR49" i="124"/>
  <c r="AC49" i="124"/>
  <c r="N49" i="124"/>
  <c r="BG48" i="124"/>
  <c r="AR48" i="124"/>
  <c r="AC48" i="124"/>
  <c r="N48" i="124"/>
  <c r="BG47" i="124"/>
  <c r="AR47" i="124"/>
  <c r="AC47" i="124"/>
  <c r="N47" i="124"/>
  <c r="BG46" i="124"/>
  <c r="AR46" i="124"/>
  <c r="AC46" i="124"/>
  <c r="N46" i="124"/>
  <c r="BG45" i="124"/>
  <c r="AR45" i="124"/>
  <c r="AC45" i="124"/>
  <c r="N45" i="124"/>
  <c r="BG44" i="124"/>
  <c r="AR44" i="124"/>
  <c r="AC44" i="124"/>
  <c r="N44" i="124"/>
  <c r="BG43" i="124"/>
  <c r="AR43" i="124"/>
  <c r="AC43" i="124"/>
  <c r="N43" i="124"/>
  <c r="BG42" i="124"/>
  <c r="AR42" i="124"/>
  <c r="AC42" i="124"/>
  <c r="N42" i="124"/>
  <c r="BG41" i="124"/>
  <c r="AR41" i="124"/>
  <c r="AC41" i="124"/>
  <c r="N41" i="124"/>
  <c r="BG40" i="124"/>
  <c r="AR40" i="124"/>
  <c r="AC40" i="124"/>
  <c r="N40" i="124"/>
  <c r="BG39" i="124"/>
  <c r="AR39" i="124"/>
  <c r="AC39" i="124"/>
  <c r="N39" i="124"/>
  <c r="BG38" i="124"/>
  <c r="AR38" i="124"/>
  <c r="AC38" i="124"/>
  <c r="N38" i="124"/>
  <c r="BG37" i="124"/>
  <c r="AR37" i="124"/>
  <c r="AC37" i="124"/>
  <c r="N37" i="124"/>
  <c r="BG36" i="124"/>
  <c r="AR36" i="124"/>
  <c r="AC36" i="124"/>
  <c r="N36" i="124"/>
  <c r="BG35" i="124"/>
  <c r="AR35" i="124"/>
  <c r="AC35" i="124"/>
  <c r="N35" i="124"/>
  <c r="BG34" i="124"/>
  <c r="AR34" i="124"/>
  <c r="AC34" i="124"/>
  <c r="N34" i="124"/>
  <c r="BG33" i="124"/>
  <c r="AR33" i="124"/>
  <c r="AC33" i="124"/>
  <c r="N33" i="124"/>
  <c r="BG32" i="124"/>
  <c r="AR32" i="124"/>
  <c r="AC32" i="124"/>
  <c r="N32" i="124"/>
  <c r="BG31" i="124"/>
  <c r="AR31" i="124"/>
  <c r="AC31" i="124"/>
  <c r="N31" i="124"/>
  <c r="BG30" i="124"/>
  <c r="AR30" i="124"/>
  <c r="AC30" i="124"/>
  <c r="N30" i="124"/>
  <c r="BG29" i="124"/>
  <c r="AR29" i="124"/>
  <c r="AC29" i="124"/>
  <c r="N29" i="124"/>
  <c r="BG28" i="124"/>
  <c r="AR28" i="124"/>
  <c r="AC28" i="124"/>
  <c r="N28" i="124"/>
  <c r="BG27" i="124"/>
  <c r="AR27" i="124"/>
  <c r="AC27" i="124"/>
  <c r="N27" i="124"/>
  <c r="BG26" i="124"/>
  <c r="AR26" i="124"/>
  <c r="AC26" i="124"/>
  <c r="N26" i="124"/>
  <c r="BG25" i="124"/>
  <c r="AR25" i="124"/>
  <c r="AC25" i="124"/>
  <c r="N25" i="124"/>
  <c r="BG24" i="124"/>
  <c r="AR24" i="124"/>
  <c r="AC24" i="124"/>
  <c r="N24" i="124"/>
  <c r="BG23" i="124"/>
  <c r="AR23" i="124"/>
  <c r="AC23" i="124"/>
  <c r="N23" i="124"/>
  <c r="BG22" i="124"/>
  <c r="AR22" i="124"/>
  <c r="AC22" i="124"/>
  <c r="N22" i="124"/>
  <c r="BG21" i="124"/>
  <c r="AR21" i="124"/>
  <c r="AC21" i="124"/>
  <c r="N21" i="124"/>
  <c r="BG20" i="124"/>
  <c r="AR20" i="124"/>
  <c r="AC20" i="124"/>
  <c r="N20" i="124"/>
  <c r="BG19" i="124"/>
  <c r="AR19" i="124"/>
  <c r="AC19" i="124"/>
  <c r="N19" i="124"/>
  <c r="BG18" i="124"/>
  <c r="AR18" i="124"/>
  <c r="AC18" i="124"/>
  <c r="N18" i="124"/>
  <c r="BG17" i="124"/>
  <c r="AR17" i="124"/>
  <c r="AC17" i="124"/>
  <c r="N17" i="124"/>
  <c r="BG16" i="124"/>
  <c r="AR16" i="124"/>
  <c r="AC16" i="124"/>
  <c r="N16" i="124"/>
  <c r="BG15" i="124"/>
  <c r="AR15" i="124"/>
  <c r="AC15" i="124"/>
  <c r="N15" i="124"/>
  <c r="BG14" i="124"/>
  <c r="AR14" i="124"/>
  <c r="AC14" i="124"/>
  <c r="N14" i="124"/>
  <c r="BG13" i="124"/>
  <c r="AR13" i="124"/>
  <c r="AC13" i="124"/>
  <c r="N13" i="124"/>
  <c r="BG12" i="124"/>
  <c r="AR12" i="124"/>
  <c r="AC12" i="124"/>
  <c r="N12" i="124"/>
  <c r="BG11" i="124"/>
  <c r="AR11" i="124"/>
  <c r="AC11" i="124"/>
  <c r="N11" i="124"/>
  <c r="BG10" i="124"/>
  <c r="AR10" i="124"/>
  <c r="AC10" i="124"/>
  <c r="N10" i="124"/>
  <c r="BG9" i="124"/>
  <c r="AR9" i="124"/>
  <c r="AC9" i="124"/>
  <c r="N9" i="124"/>
  <c r="BG8" i="124"/>
  <c r="AR8" i="124"/>
  <c r="AC8" i="124"/>
  <c r="N8" i="124"/>
  <c r="BG7" i="124"/>
  <c r="AR7" i="124"/>
  <c r="AC7" i="124"/>
  <c r="N7" i="124"/>
  <c r="BG6" i="124"/>
  <c r="AR6" i="124"/>
  <c r="AC6" i="124"/>
  <c r="N6" i="124"/>
  <c r="BG5" i="124"/>
  <c r="BG4" i="124" s="1"/>
  <c r="AR5" i="124"/>
  <c r="AR4" i="124" s="1"/>
  <c r="AC5" i="124"/>
  <c r="AC4" i="124" s="1"/>
  <c r="N5" i="124"/>
  <c r="N4" i="124" s="1"/>
  <c r="AV1" i="124"/>
  <c r="AW1" i="124" s="1"/>
  <c r="AX1" i="124" s="1"/>
  <c r="AY1" i="124" s="1"/>
  <c r="AZ1" i="124" s="1"/>
  <c r="BA1" i="124" s="1"/>
  <c r="BB1" i="124" s="1"/>
  <c r="BC1" i="124" s="1"/>
  <c r="BD1" i="124" s="1"/>
  <c r="BE1" i="124" s="1"/>
  <c r="BF1" i="124" s="1"/>
  <c r="BG1" i="124" s="1"/>
  <c r="AG1" i="124"/>
  <c r="AH1" i="124" s="1"/>
  <c r="AI1" i="124" s="1"/>
  <c r="AJ1" i="124" s="1"/>
  <c r="AK1" i="124" s="1"/>
  <c r="AL1" i="124" s="1"/>
  <c r="AM1" i="124" s="1"/>
  <c r="AN1" i="124" s="1"/>
  <c r="AO1" i="124" s="1"/>
  <c r="AP1" i="124" s="1"/>
  <c r="AQ1" i="124" s="1"/>
  <c r="AR1" i="124" s="1"/>
  <c r="R1" i="124"/>
  <c r="S1" i="124" s="1"/>
  <c r="T1" i="124" s="1"/>
  <c r="U1" i="124" s="1"/>
  <c r="V1" i="124" s="1"/>
  <c r="W1" i="124" s="1"/>
  <c r="X1" i="124" s="1"/>
  <c r="Y1" i="124" s="1"/>
  <c r="Z1" i="124" s="1"/>
  <c r="AA1" i="124" s="1"/>
  <c r="AB1" i="124" s="1"/>
  <c r="AC1" i="124" s="1"/>
  <c r="C1" i="124"/>
  <c r="D1" i="124" s="1"/>
  <c r="E1" i="124" s="1"/>
  <c r="F1" i="124" s="1"/>
  <c r="G1" i="124" s="1"/>
  <c r="H1" i="124" s="1"/>
  <c r="I1" i="124" s="1"/>
  <c r="J1" i="124" s="1"/>
  <c r="K1" i="124" s="1"/>
  <c r="L1" i="124" s="1"/>
  <c r="M1" i="124" s="1"/>
  <c r="N1" i="124" s="1"/>
  <c r="AB7" i="123" l="1"/>
  <c r="V7" i="123"/>
  <c r="U7" i="123"/>
  <c r="T7" i="123"/>
  <c r="S7" i="123"/>
  <c r="R7" i="123"/>
  <c r="Q7" i="123"/>
  <c r="P7" i="123"/>
  <c r="O7" i="123"/>
  <c r="N7" i="123"/>
  <c r="M7" i="123"/>
  <c r="L7" i="123"/>
  <c r="K7" i="123"/>
  <c r="J7" i="123"/>
  <c r="I7" i="123"/>
  <c r="G7" i="123"/>
  <c r="E7" i="123"/>
  <c r="D7" i="123"/>
  <c r="C7" i="123"/>
  <c r="B1" i="123"/>
  <c r="C1" i="123" s="1"/>
  <c r="D1" i="123" s="1"/>
  <c r="E1" i="123" s="1"/>
  <c r="F1" i="123" s="1"/>
  <c r="G1" i="123" s="1"/>
  <c r="H1" i="123" s="1"/>
  <c r="I1" i="123" s="1"/>
  <c r="J1" i="123" s="1"/>
  <c r="K1" i="123" s="1"/>
  <c r="L1" i="123" s="1"/>
  <c r="M1" i="123" s="1"/>
  <c r="N1" i="123" s="1"/>
  <c r="O1" i="123" s="1"/>
  <c r="P1" i="123" s="1"/>
  <c r="Q1" i="123" s="1"/>
  <c r="R1" i="123" s="1"/>
  <c r="S1" i="123" s="1"/>
  <c r="T1" i="123" s="1"/>
  <c r="U1" i="123" s="1"/>
  <c r="V1" i="123" s="1"/>
  <c r="W1" i="123" s="1"/>
  <c r="X1" i="123" s="1"/>
  <c r="Y1" i="123" s="1"/>
  <c r="Z1" i="123" s="1"/>
  <c r="AA1" i="123" s="1"/>
  <c r="AB1" i="123" s="1"/>
  <c r="Z7" i="122"/>
  <c r="AA7" i="122"/>
  <c r="AB7" i="122"/>
  <c r="V7" i="122"/>
  <c r="U7" i="122"/>
  <c r="T7" i="122"/>
  <c r="S7" i="122"/>
  <c r="R7" i="122"/>
  <c r="Q7" i="122"/>
  <c r="P7" i="122"/>
  <c r="O7" i="122"/>
  <c r="N7" i="122"/>
  <c r="M7" i="122"/>
  <c r="L7" i="122"/>
  <c r="K7" i="122"/>
  <c r="J7" i="122"/>
  <c r="I7" i="122"/>
  <c r="G7" i="122"/>
  <c r="E7" i="122"/>
  <c r="D7" i="122"/>
  <c r="B1" i="122"/>
  <c r="C1" i="122" s="1"/>
  <c r="D1" i="122" s="1"/>
  <c r="E1" i="122" s="1"/>
  <c r="F1" i="122" s="1"/>
  <c r="G1" i="122" s="1"/>
  <c r="H1" i="122" s="1"/>
  <c r="I1" i="122" s="1"/>
  <c r="J1" i="122" s="1"/>
  <c r="K1" i="122" s="1"/>
  <c r="L1" i="122" s="1"/>
  <c r="M1" i="122" s="1"/>
  <c r="N1" i="122" s="1"/>
  <c r="O1" i="122" s="1"/>
  <c r="P1" i="122" s="1"/>
  <c r="Q1" i="122" s="1"/>
  <c r="R1" i="122" s="1"/>
  <c r="S1" i="122" s="1"/>
  <c r="T1" i="122" s="1"/>
  <c r="U1" i="122" s="1"/>
  <c r="V1" i="122" s="1"/>
  <c r="W1" i="122" s="1"/>
  <c r="X1" i="122" s="1"/>
  <c r="Y1" i="122" s="1"/>
  <c r="Z1" i="122" s="1"/>
  <c r="AA1" i="122" s="1"/>
  <c r="AB1" i="122" s="1"/>
  <c r="W7" i="122" l="1"/>
  <c r="AA7" i="123"/>
  <c r="Z7" i="123"/>
  <c r="Y7" i="123"/>
  <c r="X7" i="123" s="1"/>
  <c r="H7" i="122"/>
  <c r="W7" i="123"/>
  <c r="F7" i="122"/>
  <c r="Y7" i="122"/>
  <c r="X7" i="122" s="1"/>
  <c r="F7" i="123"/>
  <c r="H7" i="123"/>
  <c r="C7" i="118" l="1"/>
  <c r="BG6" i="16" l="1"/>
  <c r="BG7" i="16"/>
  <c r="BG8" i="16"/>
  <c r="BG9" i="16"/>
  <c r="BG10" i="16"/>
  <c r="BG11" i="16"/>
  <c r="BG12" i="16"/>
  <c r="BG13" i="16"/>
  <c r="BG14" i="16"/>
  <c r="BG15" i="16"/>
  <c r="BG16" i="16"/>
  <c r="BG17" i="16"/>
  <c r="BG18" i="16"/>
  <c r="BG19" i="16"/>
  <c r="BG20" i="16"/>
  <c r="BG21" i="16"/>
  <c r="BG22" i="16"/>
  <c r="BG23" i="16"/>
  <c r="BG24" i="16"/>
  <c r="BG25" i="16"/>
  <c r="BG26" i="16"/>
  <c r="BG27" i="16"/>
  <c r="BG28" i="16"/>
  <c r="BG29" i="16"/>
  <c r="BG30" i="16"/>
  <c r="BG31" i="16"/>
  <c r="BG32" i="16"/>
  <c r="BG33" i="16"/>
  <c r="BG34" i="16"/>
  <c r="BG35" i="16"/>
  <c r="BG36" i="16"/>
  <c r="BG37" i="16"/>
  <c r="BG38" i="16"/>
  <c r="BG39" i="16"/>
  <c r="BG40" i="16"/>
  <c r="BG41" i="16"/>
  <c r="BG42" i="16"/>
  <c r="BG43" i="16"/>
  <c r="BG44" i="16"/>
  <c r="BG45" i="16"/>
  <c r="BG46" i="16"/>
  <c r="BG47" i="16"/>
  <c r="BG48" i="16"/>
  <c r="BG49" i="16"/>
  <c r="BG50" i="16"/>
  <c r="BG51" i="16"/>
  <c r="BG52" i="16"/>
  <c r="BG53" i="16"/>
  <c r="BG54" i="16"/>
  <c r="BG55" i="16"/>
  <c r="BG56" i="16"/>
  <c r="BG57" i="16"/>
  <c r="BG58" i="16"/>
  <c r="BG59" i="16"/>
  <c r="BG60" i="16"/>
  <c r="BG61" i="16"/>
  <c r="BG62" i="16"/>
  <c r="BG63" i="16"/>
  <c r="BG64" i="16"/>
  <c r="BG65" i="16"/>
  <c r="BG66" i="16"/>
  <c r="BG67" i="16"/>
  <c r="BG68" i="16"/>
  <c r="BG69" i="16"/>
  <c r="BG70" i="16"/>
  <c r="BG71" i="16"/>
  <c r="BG72" i="16"/>
  <c r="BG73" i="16"/>
  <c r="BG74" i="16"/>
  <c r="BG75" i="16"/>
  <c r="BG76" i="16"/>
  <c r="BG77" i="16"/>
  <c r="BG78" i="16"/>
  <c r="BG79" i="16"/>
  <c r="BG80" i="16"/>
  <c r="BG81" i="16"/>
  <c r="BG82" i="16"/>
  <c r="BG83" i="16"/>
  <c r="BG84" i="16"/>
  <c r="BG85" i="16"/>
  <c r="BG86" i="16"/>
  <c r="BG87" i="16"/>
  <c r="BG88" i="16"/>
  <c r="BG89" i="16"/>
  <c r="BG90" i="16"/>
  <c r="BG91" i="16"/>
  <c r="BG92" i="16"/>
  <c r="BG93" i="16"/>
  <c r="BG94" i="16"/>
  <c r="BG95" i="16"/>
  <c r="BG96" i="16"/>
  <c r="BG97" i="16"/>
  <c r="BG98" i="16"/>
  <c r="BG99" i="16"/>
  <c r="BG100" i="16"/>
  <c r="BG101" i="16"/>
  <c r="BG102" i="16"/>
  <c r="BG103" i="16"/>
  <c r="BG104" i="16"/>
  <c r="BG105" i="16"/>
  <c r="BG106" i="16"/>
  <c r="BG107" i="16"/>
  <c r="BG108" i="16"/>
  <c r="BG109" i="16"/>
  <c r="BG110" i="16"/>
  <c r="BG111" i="16"/>
  <c r="BG112" i="16"/>
  <c r="BG113" i="16"/>
  <c r="BG114" i="16"/>
  <c r="BG115" i="16"/>
  <c r="BG116" i="16"/>
  <c r="BG117" i="16"/>
  <c r="BG118" i="16"/>
  <c r="BG119" i="16"/>
  <c r="BG120" i="16"/>
  <c r="BG121" i="16"/>
  <c r="BG122" i="16"/>
  <c r="BG123" i="16"/>
  <c r="BG124" i="16"/>
  <c r="BG125" i="16"/>
  <c r="BG126" i="16"/>
  <c r="BG127" i="16"/>
  <c r="BG128" i="16"/>
  <c r="BG129" i="16"/>
  <c r="BG130" i="16"/>
  <c r="BG131" i="16"/>
  <c r="BG132" i="16"/>
  <c r="BG133" i="16"/>
  <c r="BG134" i="16"/>
  <c r="BG135" i="16"/>
  <c r="BG136" i="16"/>
  <c r="BG137" i="16"/>
  <c r="BG138" i="16"/>
  <c r="BG139" i="16"/>
  <c r="BG140" i="16"/>
  <c r="BG141" i="16"/>
  <c r="BG142" i="16"/>
  <c r="BG143" i="16"/>
  <c r="BG144" i="16"/>
  <c r="BG145" i="16"/>
  <c r="BG146" i="16"/>
  <c r="BG147" i="16"/>
  <c r="BG148" i="16"/>
  <c r="BG149" i="16"/>
  <c r="BG150" i="16"/>
  <c r="BG151" i="16"/>
  <c r="BG152" i="16"/>
  <c r="BG153" i="16"/>
  <c r="BG154" i="16"/>
  <c r="BG155" i="16"/>
  <c r="BG156" i="16"/>
  <c r="BG157" i="16"/>
  <c r="BG158" i="16"/>
  <c r="BG159" i="16"/>
  <c r="BG160" i="16"/>
  <c r="BG161" i="16"/>
  <c r="BG162" i="16"/>
  <c r="BG163" i="16"/>
  <c r="BG164" i="16"/>
  <c r="BG165" i="16"/>
  <c r="BG166" i="16"/>
  <c r="BG167" i="16"/>
  <c r="BG168" i="16"/>
  <c r="BG169" i="16"/>
  <c r="BG170" i="16"/>
  <c r="BG171" i="16"/>
  <c r="BG172" i="16"/>
  <c r="BG173" i="16"/>
  <c r="BG174" i="16"/>
  <c r="BG175" i="16"/>
  <c r="BG176" i="16"/>
  <c r="BG177" i="16"/>
  <c r="BG178" i="16"/>
  <c r="BG179" i="16"/>
  <c r="BG180" i="16"/>
  <c r="BG181" i="16"/>
  <c r="BG182" i="16"/>
  <c r="BG183" i="16"/>
  <c r="BG184" i="16"/>
  <c r="BG185" i="16"/>
  <c r="BG186" i="16"/>
  <c r="BG187" i="16"/>
  <c r="BG188" i="16"/>
  <c r="BG189" i="16"/>
  <c r="BG190" i="16"/>
  <c r="BG191" i="16"/>
  <c r="BG192" i="16"/>
  <c r="BG193" i="16"/>
  <c r="BG194" i="16"/>
  <c r="BG195" i="16"/>
  <c r="BG196" i="16"/>
  <c r="BG197" i="16"/>
  <c r="BG198" i="16"/>
  <c r="BG199" i="16"/>
  <c r="BG200" i="16"/>
  <c r="BG201" i="16"/>
  <c r="BG202" i="16"/>
  <c r="BG203" i="16"/>
  <c r="BG204" i="16"/>
  <c r="BG205" i="16"/>
  <c r="BG206" i="16"/>
  <c r="BG207" i="16"/>
  <c r="BG208" i="16"/>
  <c r="BG209" i="16"/>
  <c r="BG210" i="16"/>
  <c r="BG211" i="16"/>
  <c r="BG212" i="16"/>
  <c r="BG213" i="16"/>
  <c r="BG214" i="16"/>
  <c r="BG215" i="16"/>
  <c r="BG216" i="16"/>
  <c r="BG217" i="16"/>
  <c r="BG218" i="16"/>
  <c r="BG219" i="16"/>
  <c r="BG220" i="16"/>
  <c r="BG221" i="16"/>
  <c r="BG222" i="16"/>
  <c r="BG223" i="16"/>
  <c r="BG224" i="16"/>
  <c r="BG225" i="16"/>
  <c r="BG226" i="16"/>
  <c r="BG227" i="16"/>
  <c r="BG228" i="16"/>
  <c r="BG229" i="16"/>
  <c r="BG230" i="16"/>
  <c r="BG231" i="16"/>
  <c r="BG232" i="16"/>
  <c r="BG233" i="16"/>
  <c r="BG234" i="16"/>
  <c r="BG235" i="16"/>
  <c r="BG236" i="16"/>
  <c r="BG237" i="16"/>
  <c r="BG238" i="16"/>
  <c r="BG239" i="16"/>
  <c r="BG240" i="16"/>
  <c r="BG241" i="16"/>
  <c r="BG242" i="16"/>
  <c r="BG243" i="16"/>
  <c r="BG244" i="16"/>
  <c r="BG245" i="16"/>
  <c r="BG246" i="16"/>
  <c r="BG247" i="16"/>
  <c r="BG248" i="16"/>
  <c r="BG249" i="16"/>
  <c r="BG250" i="16"/>
  <c r="BG251" i="16"/>
  <c r="BG252" i="16"/>
  <c r="BG253" i="16"/>
  <c r="BG254" i="16"/>
  <c r="BG255" i="16"/>
  <c r="BG256" i="16"/>
  <c r="BG257" i="16"/>
  <c r="BG258" i="16"/>
  <c r="BG259" i="16"/>
  <c r="BG260" i="16"/>
  <c r="BG261" i="16"/>
  <c r="BG262" i="16"/>
  <c r="BG263" i="16"/>
  <c r="BG264" i="16"/>
  <c r="BG265" i="16"/>
  <c r="BG266" i="16"/>
  <c r="BG267" i="16"/>
  <c r="BG268" i="16"/>
  <c r="BG269" i="16"/>
  <c r="BG270" i="16"/>
  <c r="BG271" i="16"/>
  <c r="BG272" i="16"/>
  <c r="BG273" i="16"/>
  <c r="BG274" i="16"/>
  <c r="BG275" i="16"/>
  <c r="BG276" i="16"/>
  <c r="BG277" i="16"/>
  <c r="BG278" i="16"/>
  <c r="BG279" i="16"/>
  <c r="BG280" i="16"/>
  <c r="BG281" i="16"/>
  <c r="BG282" i="16"/>
  <c r="BG283" i="16"/>
  <c r="BG284" i="16"/>
  <c r="BG285" i="16"/>
  <c r="BG286" i="16"/>
  <c r="BG287" i="16"/>
  <c r="BG288" i="16"/>
  <c r="BG289" i="16"/>
  <c r="BG290" i="16"/>
  <c r="BG291" i="16"/>
  <c r="BG292" i="16"/>
  <c r="BG293" i="16"/>
  <c r="BG294" i="16"/>
  <c r="BG295" i="16"/>
  <c r="BG296" i="16"/>
  <c r="BG297" i="16"/>
  <c r="BG298" i="16"/>
  <c r="BG299" i="16"/>
  <c r="BG300" i="16"/>
  <c r="BG301" i="16"/>
  <c r="BG302" i="16"/>
  <c r="BG303" i="16"/>
  <c r="BG304" i="16"/>
  <c r="BG305" i="16"/>
  <c r="BG306" i="16"/>
  <c r="BG307" i="16"/>
  <c r="BG308" i="16"/>
  <c r="BG309" i="16"/>
  <c r="BG310" i="16"/>
  <c r="BG311" i="16"/>
  <c r="BG312" i="16"/>
  <c r="BG313" i="16"/>
  <c r="BG314" i="16"/>
  <c r="BG315" i="16"/>
  <c r="BG316" i="16"/>
  <c r="BG317" i="16"/>
  <c r="BG318" i="16"/>
  <c r="BG5" i="16"/>
  <c r="AR6" i="16"/>
  <c r="AR7" i="16"/>
  <c r="AR8" i="16"/>
  <c r="AR9" i="16"/>
  <c r="AR10" i="16"/>
  <c r="AR11" i="16"/>
  <c r="AR12" i="16"/>
  <c r="AR13" i="16"/>
  <c r="AR14" i="16"/>
  <c r="AR15" i="16"/>
  <c r="AR16" i="16"/>
  <c r="AR17" i="16"/>
  <c r="AR18" i="16"/>
  <c r="AR19" i="16"/>
  <c r="AR20" i="16"/>
  <c r="AR21" i="16"/>
  <c r="AR22" i="16"/>
  <c r="AR23" i="16"/>
  <c r="AR24" i="16"/>
  <c r="AR25" i="16"/>
  <c r="AR26" i="16"/>
  <c r="AR27" i="16"/>
  <c r="AR28" i="16"/>
  <c r="AR29" i="16"/>
  <c r="AR30" i="16"/>
  <c r="AR31" i="16"/>
  <c r="AR32" i="16"/>
  <c r="AR33" i="16"/>
  <c r="AR34" i="16"/>
  <c r="AR35" i="16"/>
  <c r="AR36" i="16"/>
  <c r="AR37" i="16"/>
  <c r="AR38" i="16"/>
  <c r="AR39" i="16"/>
  <c r="AR40" i="16"/>
  <c r="AR41" i="16"/>
  <c r="AR42" i="16"/>
  <c r="AR43" i="16"/>
  <c r="AR44" i="16"/>
  <c r="AR45" i="16"/>
  <c r="AR46" i="16"/>
  <c r="AR47" i="16"/>
  <c r="AR48" i="16"/>
  <c r="AR49" i="16"/>
  <c r="AR50" i="16"/>
  <c r="AR51" i="16"/>
  <c r="AR52" i="16"/>
  <c r="AR53" i="16"/>
  <c r="AR54" i="16"/>
  <c r="AR55" i="16"/>
  <c r="AR56" i="16"/>
  <c r="AR57" i="16"/>
  <c r="AR58" i="16"/>
  <c r="AR59" i="16"/>
  <c r="AR60" i="16"/>
  <c r="AR61" i="16"/>
  <c r="AR62" i="16"/>
  <c r="AR63" i="16"/>
  <c r="AR64" i="16"/>
  <c r="AR65" i="16"/>
  <c r="AR66" i="16"/>
  <c r="AR67" i="16"/>
  <c r="AR68" i="16"/>
  <c r="AR69" i="16"/>
  <c r="AR70" i="16"/>
  <c r="AR71" i="16"/>
  <c r="AR72" i="16"/>
  <c r="AR73" i="16"/>
  <c r="AR74" i="16"/>
  <c r="AR75" i="16"/>
  <c r="AR76" i="16"/>
  <c r="AR77" i="16"/>
  <c r="AR78" i="16"/>
  <c r="AR79" i="16"/>
  <c r="AR80" i="16"/>
  <c r="AR81" i="16"/>
  <c r="AR82" i="16"/>
  <c r="AR83" i="16"/>
  <c r="AR84" i="16"/>
  <c r="AR85" i="16"/>
  <c r="AR86" i="16"/>
  <c r="AR87" i="16"/>
  <c r="AR88" i="16"/>
  <c r="AR89" i="16"/>
  <c r="AR90" i="16"/>
  <c r="AR91" i="16"/>
  <c r="AR92" i="16"/>
  <c r="AR93" i="16"/>
  <c r="AR94" i="16"/>
  <c r="AR95" i="16"/>
  <c r="AR96" i="16"/>
  <c r="AR97" i="16"/>
  <c r="AR98" i="16"/>
  <c r="AR99" i="16"/>
  <c r="AR100" i="16"/>
  <c r="AR101" i="16"/>
  <c r="AR102" i="16"/>
  <c r="AR103" i="16"/>
  <c r="AR104" i="16"/>
  <c r="AR105" i="16"/>
  <c r="AR106" i="16"/>
  <c r="AR107" i="16"/>
  <c r="AR108" i="16"/>
  <c r="AR109" i="16"/>
  <c r="AR110" i="16"/>
  <c r="AR111" i="16"/>
  <c r="AR112" i="16"/>
  <c r="AR113" i="16"/>
  <c r="AR114" i="16"/>
  <c r="AR115" i="16"/>
  <c r="AR116" i="16"/>
  <c r="AR117" i="16"/>
  <c r="AR118" i="16"/>
  <c r="AR119" i="16"/>
  <c r="AR120" i="16"/>
  <c r="AR121" i="16"/>
  <c r="AR122" i="16"/>
  <c r="AR123" i="16"/>
  <c r="AR124" i="16"/>
  <c r="AR125" i="16"/>
  <c r="AR126" i="16"/>
  <c r="AR127" i="16"/>
  <c r="AR128" i="16"/>
  <c r="AR129" i="16"/>
  <c r="AR130" i="16"/>
  <c r="AR131" i="16"/>
  <c r="AR132" i="16"/>
  <c r="AR133" i="16"/>
  <c r="AR134" i="16"/>
  <c r="AR135" i="16"/>
  <c r="AR136" i="16"/>
  <c r="AR137" i="16"/>
  <c r="AR138" i="16"/>
  <c r="AR139" i="16"/>
  <c r="AR140" i="16"/>
  <c r="AR141" i="16"/>
  <c r="AR142" i="16"/>
  <c r="AR143" i="16"/>
  <c r="AR144" i="16"/>
  <c r="AR145" i="16"/>
  <c r="AR146" i="16"/>
  <c r="AR147" i="16"/>
  <c r="AR148" i="16"/>
  <c r="AR149" i="16"/>
  <c r="AR150" i="16"/>
  <c r="AR151" i="16"/>
  <c r="AR152" i="16"/>
  <c r="AR153" i="16"/>
  <c r="AR154" i="16"/>
  <c r="AR155" i="16"/>
  <c r="AR156" i="16"/>
  <c r="AR157" i="16"/>
  <c r="AR158" i="16"/>
  <c r="AR159" i="16"/>
  <c r="AR160" i="16"/>
  <c r="AR161" i="16"/>
  <c r="AR162" i="16"/>
  <c r="AR163" i="16"/>
  <c r="AR164" i="16"/>
  <c r="AR165" i="16"/>
  <c r="AR166" i="16"/>
  <c r="AR167" i="16"/>
  <c r="AR168" i="16"/>
  <c r="AR169" i="16"/>
  <c r="AR170" i="16"/>
  <c r="AR171" i="16"/>
  <c r="AR172" i="16"/>
  <c r="AR173" i="16"/>
  <c r="AR174" i="16"/>
  <c r="AR175" i="16"/>
  <c r="AR176" i="16"/>
  <c r="AR177" i="16"/>
  <c r="AR178" i="16"/>
  <c r="AR179" i="16"/>
  <c r="AR180" i="16"/>
  <c r="AR181" i="16"/>
  <c r="AR182" i="16"/>
  <c r="AR183" i="16"/>
  <c r="AR184" i="16"/>
  <c r="AR185" i="16"/>
  <c r="AR186" i="16"/>
  <c r="AR187" i="16"/>
  <c r="AR188" i="16"/>
  <c r="AR189" i="16"/>
  <c r="AR190" i="16"/>
  <c r="AR191" i="16"/>
  <c r="AR192" i="16"/>
  <c r="AR193" i="16"/>
  <c r="AR194" i="16"/>
  <c r="AR195" i="16"/>
  <c r="AR196" i="16"/>
  <c r="AR197" i="16"/>
  <c r="AR198" i="16"/>
  <c r="AR199" i="16"/>
  <c r="AR200" i="16"/>
  <c r="AR201" i="16"/>
  <c r="AR202" i="16"/>
  <c r="AR203" i="16"/>
  <c r="AR204" i="16"/>
  <c r="AR205" i="16"/>
  <c r="AR206" i="16"/>
  <c r="AR207" i="16"/>
  <c r="AR208" i="16"/>
  <c r="AR209" i="16"/>
  <c r="AR210" i="16"/>
  <c r="AR211" i="16"/>
  <c r="AR212" i="16"/>
  <c r="AR213" i="16"/>
  <c r="AR214" i="16"/>
  <c r="AR215" i="16"/>
  <c r="AR216" i="16"/>
  <c r="AR217" i="16"/>
  <c r="AR218" i="16"/>
  <c r="AR219" i="16"/>
  <c r="AR220" i="16"/>
  <c r="AR221" i="16"/>
  <c r="AR222" i="16"/>
  <c r="AR223" i="16"/>
  <c r="AR224" i="16"/>
  <c r="AR225" i="16"/>
  <c r="AR226" i="16"/>
  <c r="AR227" i="16"/>
  <c r="AR228" i="16"/>
  <c r="AR229" i="16"/>
  <c r="AR230" i="16"/>
  <c r="AR231" i="16"/>
  <c r="AR232" i="16"/>
  <c r="AR233" i="16"/>
  <c r="AR234" i="16"/>
  <c r="AR235" i="16"/>
  <c r="AR236" i="16"/>
  <c r="AR237" i="16"/>
  <c r="AR238" i="16"/>
  <c r="AR239" i="16"/>
  <c r="AR240" i="16"/>
  <c r="AR241" i="16"/>
  <c r="AR242" i="16"/>
  <c r="AR243" i="16"/>
  <c r="AR244" i="16"/>
  <c r="AR245" i="16"/>
  <c r="AR246" i="16"/>
  <c r="AR247" i="16"/>
  <c r="AR248" i="16"/>
  <c r="AR249" i="16"/>
  <c r="AR250" i="16"/>
  <c r="AR251" i="16"/>
  <c r="AR252" i="16"/>
  <c r="AR253" i="16"/>
  <c r="AR254" i="16"/>
  <c r="AR255" i="16"/>
  <c r="AR256" i="16"/>
  <c r="AR257" i="16"/>
  <c r="AR258" i="16"/>
  <c r="AR259" i="16"/>
  <c r="AR260" i="16"/>
  <c r="AR261" i="16"/>
  <c r="AR262" i="16"/>
  <c r="AR263" i="16"/>
  <c r="AR264" i="16"/>
  <c r="AR265" i="16"/>
  <c r="AR266" i="16"/>
  <c r="AR267" i="16"/>
  <c r="AR268" i="16"/>
  <c r="AR269" i="16"/>
  <c r="AR270" i="16"/>
  <c r="AR271" i="16"/>
  <c r="AR272" i="16"/>
  <c r="AR273" i="16"/>
  <c r="AR274" i="16"/>
  <c r="AR275" i="16"/>
  <c r="AR276" i="16"/>
  <c r="AR277" i="16"/>
  <c r="AR278" i="16"/>
  <c r="AR279" i="16"/>
  <c r="AR280" i="16"/>
  <c r="AR281" i="16"/>
  <c r="AR282" i="16"/>
  <c r="AR283" i="16"/>
  <c r="AR284" i="16"/>
  <c r="AR285" i="16"/>
  <c r="AR286" i="16"/>
  <c r="AR287" i="16"/>
  <c r="AR288" i="16"/>
  <c r="AR289" i="16"/>
  <c r="AR290" i="16"/>
  <c r="AR291" i="16"/>
  <c r="AR292" i="16"/>
  <c r="AR293" i="16"/>
  <c r="AR294" i="16"/>
  <c r="AR295" i="16"/>
  <c r="AR296" i="16"/>
  <c r="AR297" i="16"/>
  <c r="AR298" i="16"/>
  <c r="AR299" i="16"/>
  <c r="AR300" i="16"/>
  <c r="AR301" i="16"/>
  <c r="AR302" i="16"/>
  <c r="AR303" i="16"/>
  <c r="AR304" i="16"/>
  <c r="AR305" i="16"/>
  <c r="AR306" i="16"/>
  <c r="AR307" i="16"/>
  <c r="AR308" i="16"/>
  <c r="AR309" i="16"/>
  <c r="AR310" i="16"/>
  <c r="AR311" i="16"/>
  <c r="AR312" i="16"/>
  <c r="AR313" i="16"/>
  <c r="AR314" i="16"/>
  <c r="AR315" i="16"/>
  <c r="AR316" i="16"/>
  <c r="AR317" i="16"/>
  <c r="AR318" i="16"/>
  <c r="AR5" i="16"/>
  <c r="AC6" i="16"/>
  <c r="AC7" i="16"/>
  <c r="AC8" i="16"/>
  <c r="AC9" i="16"/>
  <c r="AC10" i="16"/>
  <c r="AC11" i="16"/>
  <c r="AC12" i="16"/>
  <c r="AC13" i="16"/>
  <c r="AC14" i="16"/>
  <c r="AC15" i="16"/>
  <c r="AC16" i="16"/>
  <c r="AC17" i="16"/>
  <c r="AC18" i="16"/>
  <c r="AC19" i="16"/>
  <c r="AC20" i="16"/>
  <c r="AC21" i="16"/>
  <c r="AC22" i="16"/>
  <c r="AC23" i="16"/>
  <c r="AC24" i="16"/>
  <c r="AC25" i="16"/>
  <c r="AC26" i="16"/>
  <c r="AC27" i="16"/>
  <c r="AC28" i="16"/>
  <c r="AC29" i="16"/>
  <c r="AC30" i="16"/>
  <c r="AC31" i="16"/>
  <c r="AC32" i="16"/>
  <c r="AC33" i="16"/>
  <c r="AC34" i="16"/>
  <c r="AC35" i="16"/>
  <c r="AC36" i="16"/>
  <c r="AC37" i="16"/>
  <c r="AC38" i="16"/>
  <c r="AC39" i="16"/>
  <c r="AC40" i="16"/>
  <c r="AC41" i="16"/>
  <c r="AC42" i="16"/>
  <c r="AC43" i="16"/>
  <c r="AC44" i="16"/>
  <c r="AC45"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145" i="16"/>
  <c r="AC146" i="16"/>
  <c r="AC147" i="16"/>
  <c r="AC148" i="16"/>
  <c r="AC149" i="16"/>
  <c r="AC150" i="16"/>
  <c r="AC151" i="16"/>
  <c r="AC152" i="16"/>
  <c r="AC153" i="16"/>
  <c r="AC154" i="16"/>
  <c r="AC155" i="16"/>
  <c r="AC156" i="16"/>
  <c r="AC157" i="16"/>
  <c r="AC158" i="16"/>
  <c r="AC159" i="16"/>
  <c r="AC160" i="16"/>
  <c r="AC161" i="16"/>
  <c r="AC162" i="16"/>
  <c r="AC163" i="16"/>
  <c r="AC164" i="16"/>
  <c r="AC165" i="16"/>
  <c r="AC166" i="16"/>
  <c r="AC167" i="16"/>
  <c r="AC168" i="16"/>
  <c r="AC169" i="16"/>
  <c r="AC170" i="16"/>
  <c r="AC171" i="16"/>
  <c r="AC172" i="16"/>
  <c r="AC173" i="16"/>
  <c r="AC174" i="16"/>
  <c r="AC175" i="16"/>
  <c r="AC176" i="16"/>
  <c r="AC177" i="16"/>
  <c r="AC178" i="16"/>
  <c r="AC179" i="16"/>
  <c r="AC180" i="16"/>
  <c r="AC181" i="16"/>
  <c r="AC182" i="16"/>
  <c r="AC183" i="16"/>
  <c r="AC184" i="16"/>
  <c r="AC185" i="16"/>
  <c r="AC186" i="16"/>
  <c r="AC187" i="16"/>
  <c r="AC188" i="16"/>
  <c r="AC189" i="16"/>
  <c r="AC190" i="16"/>
  <c r="AC191" i="16"/>
  <c r="AC192" i="16"/>
  <c r="AC193" i="16"/>
  <c r="AC194" i="16"/>
  <c r="AC195" i="16"/>
  <c r="AC196" i="16"/>
  <c r="AC197" i="16"/>
  <c r="AC198" i="16"/>
  <c r="AC199" i="16"/>
  <c r="AC200" i="16"/>
  <c r="AC201" i="16"/>
  <c r="AC202" i="16"/>
  <c r="AC203" i="16"/>
  <c r="AC204" i="16"/>
  <c r="AC205" i="16"/>
  <c r="AC206" i="16"/>
  <c r="AC207" i="16"/>
  <c r="AC208" i="16"/>
  <c r="AC209" i="16"/>
  <c r="AC210" i="16"/>
  <c r="AC211" i="16"/>
  <c r="AC212" i="16"/>
  <c r="AC213" i="16"/>
  <c r="AC214" i="16"/>
  <c r="AC215" i="16"/>
  <c r="AC216" i="16"/>
  <c r="AC217" i="16"/>
  <c r="AC218" i="16"/>
  <c r="AC219" i="16"/>
  <c r="AC220" i="16"/>
  <c r="AC221" i="16"/>
  <c r="AC222" i="16"/>
  <c r="AC223" i="16"/>
  <c r="AC224" i="16"/>
  <c r="AC225" i="16"/>
  <c r="AC226" i="16"/>
  <c r="AC227" i="16"/>
  <c r="AC228" i="16"/>
  <c r="AC229" i="16"/>
  <c r="AC230" i="16"/>
  <c r="AC231" i="16"/>
  <c r="AC232" i="16"/>
  <c r="AC233" i="16"/>
  <c r="AC234" i="16"/>
  <c r="AC235" i="16"/>
  <c r="AC236" i="16"/>
  <c r="AC237" i="16"/>
  <c r="AC238" i="16"/>
  <c r="AC239" i="16"/>
  <c r="AC240" i="16"/>
  <c r="AC241" i="16"/>
  <c r="AC242" i="16"/>
  <c r="AC243" i="16"/>
  <c r="AC244" i="16"/>
  <c r="AC245" i="16"/>
  <c r="AC246" i="16"/>
  <c r="AC247" i="16"/>
  <c r="AC248" i="16"/>
  <c r="AC249" i="16"/>
  <c r="AC250" i="16"/>
  <c r="AC251" i="16"/>
  <c r="AC252" i="16"/>
  <c r="AC253" i="16"/>
  <c r="AC254" i="16"/>
  <c r="AC255" i="16"/>
  <c r="AC256" i="16"/>
  <c r="AC257" i="16"/>
  <c r="AC258" i="16"/>
  <c r="AC259" i="16"/>
  <c r="AC260" i="16"/>
  <c r="AC261" i="16"/>
  <c r="AC262" i="16"/>
  <c r="AC263" i="16"/>
  <c r="AC264" i="16"/>
  <c r="AC265" i="16"/>
  <c r="AC266" i="16"/>
  <c r="AC267" i="16"/>
  <c r="AC268" i="16"/>
  <c r="AC269" i="16"/>
  <c r="AC270" i="16"/>
  <c r="AC271" i="16"/>
  <c r="AC272" i="16"/>
  <c r="AC273" i="16"/>
  <c r="AC274" i="16"/>
  <c r="AC275" i="16"/>
  <c r="AC276" i="16"/>
  <c r="AC277" i="16"/>
  <c r="AC278" i="16"/>
  <c r="AC279" i="16"/>
  <c r="AC280" i="16"/>
  <c r="AC281" i="16"/>
  <c r="AC282" i="16"/>
  <c r="AC283" i="16"/>
  <c r="AC284" i="16"/>
  <c r="AC285" i="16"/>
  <c r="AC286" i="16"/>
  <c r="AC287" i="16"/>
  <c r="AC288" i="16"/>
  <c r="AC289" i="16"/>
  <c r="AC290" i="16"/>
  <c r="AC291" i="16"/>
  <c r="AC292" i="16"/>
  <c r="AC293" i="16"/>
  <c r="AC294" i="16"/>
  <c r="AC295" i="16"/>
  <c r="AC296" i="16"/>
  <c r="AC297" i="16"/>
  <c r="AC298" i="16"/>
  <c r="AC299" i="16"/>
  <c r="AC300" i="16"/>
  <c r="AC301" i="16"/>
  <c r="AC302" i="16"/>
  <c r="AC303" i="16"/>
  <c r="AC304" i="16"/>
  <c r="AC305" i="16"/>
  <c r="AC306" i="16"/>
  <c r="AC307" i="16"/>
  <c r="AC308" i="16"/>
  <c r="AC309" i="16"/>
  <c r="AC310" i="16"/>
  <c r="AC311" i="16"/>
  <c r="AC312" i="16"/>
  <c r="AC313" i="16"/>
  <c r="AC314" i="16"/>
  <c r="AC315" i="16"/>
  <c r="AC316" i="16"/>
  <c r="AC317" i="16"/>
  <c r="AC318" i="16"/>
  <c r="AC5" i="16"/>
  <c r="N6" i="16"/>
  <c r="N7" i="16"/>
  <c r="N8" i="16"/>
  <c r="N9" i="16"/>
  <c r="N10" i="16"/>
  <c r="N11" i="16"/>
  <c r="N12" i="16"/>
  <c r="N13" i="16"/>
  <c r="N14" i="16"/>
  <c r="N15" i="16"/>
  <c r="N16" i="16"/>
  <c r="N17" i="16"/>
  <c r="N18" i="16"/>
  <c r="N19" i="16"/>
  <c r="N20" i="16"/>
  <c r="N21" i="16"/>
  <c r="N22" i="16"/>
  <c r="N23" i="16"/>
  <c r="N24" i="16"/>
  <c r="N25" i="16"/>
  <c r="N26" i="16"/>
  <c r="N27" i="16"/>
  <c r="N28" i="16"/>
  <c r="N29" i="16"/>
  <c r="N30" i="16"/>
  <c r="N31" i="16"/>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N65" i="16"/>
  <c r="N66" i="16"/>
  <c r="N67" i="16"/>
  <c r="N68" i="16"/>
  <c r="N69" i="16"/>
  <c r="N70" i="16"/>
  <c r="N71" i="16"/>
  <c r="N72" i="16"/>
  <c r="N73" i="16"/>
  <c r="N74" i="16"/>
  <c r="N75" i="16"/>
  <c r="N76" i="16"/>
  <c r="N77" i="16"/>
  <c r="N78" i="16"/>
  <c r="N79" i="16"/>
  <c r="N80" i="16"/>
  <c r="N81" i="16"/>
  <c r="N82" i="16"/>
  <c r="N83" i="16"/>
  <c r="N84" i="16"/>
  <c r="N85" i="16"/>
  <c r="N86" i="16"/>
  <c r="N87" i="16"/>
  <c r="N88" i="16"/>
  <c r="N89" i="16"/>
  <c r="N90" i="16"/>
  <c r="N91" i="16"/>
  <c r="N92" i="16"/>
  <c r="N93" i="16"/>
  <c r="N94" i="16"/>
  <c r="N95" i="16"/>
  <c r="N96" i="16"/>
  <c r="N97" i="16"/>
  <c r="N98" i="16"/>
  <c r="N99" i="16"/>
  <c r="N100" i="16"/>
  <c r="N101" i="16"/>
  <c r="N102" i="16"/>
  <c r="N103" i="16"/>
  <c r="N104" i="16"/>
  <c r="N105" i="16"/>
  <c r="N106" i="16"/>
  <c r="N107" i="16"/>
  <c r="N108" i="16"/>
  <c r="N109" i="16"/>
  <c r="N110" i="16"/>
  <c r="N111" i="16"/>
  <c r="N112" i="16"/>
  <c r="N113" i="16"/>
  <c r="N114" i="16"/>
  <c r="N115" i="16"/>
  <c r="N116" i="16"/>
  <c r="N117" i="16"/>
  <c r="N118" i="16"/>
  <c r="N119" i="16"/>
  <c r="N120" i="16"/>
  <c r="N121" i="16"/>
  <c r="N122" i="16"/>
  <c r="N123" i="16"/>
  <c r="N124" i="16"/>
  <c r="N125" i="16"/>
  <c r="N126" i="16"/>
  <c r="N127" i="16"/>
  <c r="N128" i="16"/>
  <c r="N129" i="16"/>
  <c r="N130" i="16"/>
  <c r="N131" i="16"/>
  <c r="N132" i="16"/>
  <c r="N133" i="16"/>
  <c r="N134" i="16"/>
  <c r="N135" i="16"/>
  <c r="N136" i="16"/>
  <c r="N137" i="16"/>
  <c r="N138" i="16"/>
  <c r="N139" i="16"/>
  <c r="N140" i="16"/>
  <c r="N141" i="16"/>
  <c r="N142" i="16"/>
  <c r="N143" i="16"/>
  <c r="N144" i="16"/>
  <c r="N145" i="16"/>
  <c r="N146" i="16"/>
  <c r="N147" i="16"/>
  <c r="N148" i="16"/>
  <c r="N149" i="16"/>
  <c r="N150" i="16"/>
  <c r="N151" i="16"/>
  <c r="N152" i="16"/>
  <c r="N153" i="16"/>
  <c r="N154" i="16"/>
  <c r="N155" i="16"/>
  <c r="N156" i="16"/>
  <c r="N157" i="16"/>
  <c r="N158" i="16"/>
  <c r="N159" i="16"/>
  <c r="N160" i="16"/>
  <c r="N161" i="16"/>
  <c r="N162" i="16"/>
  <c r="N163" i="16"/>
  <c r="N164" i="16"/>
  <c r="N165" i="16"/>
  <c r="N166" i="16"/>
  <c r="N167" i="16"/>
  <c r="N168" i="16"/>
  <c r="N169" i="16"/>
  <c r="N170" i="16"/>
  <c r="N171" i="16"/>
  <c r="N172" i="16"/>
  <c r="N173" i="16"/>
  <c r="N174" i="16"/>
  <c r="N175" i="16"/>
  <c r="N176" i="16"/>
  <c r="N177" i="16"/>
  <c r="N178" i="16"/>
  <c r="N179" i="16"/>
  <c r="N180" i="16"/>
  <c r="N181" i="16"/>
  <c r="N182" i="16"/>
  <c r="N183" i="16"/>
  <c r="N184" i="16"/>
  <c r="N185" i="16"/>
  <c r="N186" i="16"/>
  <c r="N187" i="16"/>
  <c r="N188" i="16"/>
  <c r="N189" i="16"/>
  <c r="N190" i="16"/>
  <c r="N191" i="16"/>
  <c r="N192" i="16"/>
  <c r="N193" i="16"/>
  <c r="N194" i="16"/>
  <c r="N195" i="16"/>
  <c r="N196" i="16"/>
  <c r="N197" i="16"/>
  <c r="N198" i="16"/>
  <c r="N199" i="16"/>
  <c r="N200" i="16"/>
  <c r="N201" i="16"/>
  <c r="N202" i="16"/>
  <c r="N203" i="16"/>
  <c r="N204" i="16"/>
  <c r="N205" i="16"/>
  <c r="N206" i="16"/>
  <c r="N207" i="16"/>
  <c r="N208" i="16"/>
  <c r="N209" i="16"/>
  <c r="N210" i="16"/>
  <c r="N211" i="16"/>
  <c r="N212" i="16"/>
  <c r="N213" i="16"/>
  <c r="N214" i="16"/>
  <c r="N215" i="16"/>
  <c r="N216" i="16"/>
  <c r="N217" i="16"/>
  <c r="N218" i="16"/>
  <c r="N219" i="16"/>
  <c r="N220" i="16"/>
  <c r="N221" i="16"/>
  <c r="N222" i="16"/>
  <c r="N223" i="16"/>
  <c r="N224" i="16"/>
  <c r="N225" i="16"/>
  <c r="N226" i="16"/>
  <c r="N227" i="16"/>
  <c r="N228" i="16"/>
  <c r="N229" i="16"/>
  <c r="N230" i="16"/>
  <c r="N231" i="16"/>
  <c r="N232" i="16"/>
  <c r="N233" i="16"/>
  <c r="N234" i="16"/>
  <c r="N235" i="16"/>
  <c r="N236" i="16"/>
  <c r="N237" i="16"/>
  <c r="N238" i="16"/>
  <c r="N239" i="16"/>
  <c r="N240" i="16"/>
  <c r="N241" i="16"/>
  <c r="N242" i="16"/>
  <c r="N243" i="16"/>
  <c r="N244" i="16"/>
  <c r="N245" i="16"/>
  <c r="N246" i="16"/>
  <c r="N247" i="16"/>
  <c r="N248" i="16"/>
  <c r="N249" i="16"/>
  <c r="N250" i="16"/>
  <c r="N251" i="16"/>
  <c r="N252" i="16"/>
  <c r="N253" i="16"/>
  <c r="N254" i="16"/>
  <c r="N255" i="16"/>
  <c r="N256" i="16"/>
  <c r="N257" i="16"/>
  <c r="N258" i="16"/>
  <c r="N259" i="16"/>
  <c r="N260" i="16"/>
  <c r="N261" i="16"/>
  <c r="N262" i="16"/>
  <c r="N263" i="16"/>
  <c r="N264" i="16"/>
  <c r="N265" i="16"/>
  <c r="N266" i="16"/>
  <c r="N267" i="16"/>
  <c r="N268" i="16"/>
  <c r="N269" i="16"/>
  <c r="N270" i="16"/>
  <c r="N271" i="16"/>
  <c r="N272" i="16"/>
  <c r="N273" i="16"/>
  <c r="N274" i="16"/>
  <c r="N275" i="16"/>
  <c r="N276" i="16"/>
  <c r="N277" i="16"/>
  <c r="N278" i="16"/>
  <c r="N279" i="16"/>
  <c r="N280" i="16"/>
  <c r="N281" i="16"/>
  <c r="N282" i="16"/>
  <c r="N283" i="16"/>
  <c r="N284" i="16"/>
  <c r="N285" i="16"/>
  <c r="N286" i="16"/>
  <c r="N287" i="16"/>
  <c r="N288" i="16"/>
  <c r="N289" i="16"/>
  <c r="N290" i="16"/>
  <c r="N291" i="16"/>
  <c r="N292" i="16"/>
  <c r="N293" i="16"/>
  <c r="N294" i="16"/>
  <c r="N295" i="16"/>
  <c r="N296" i="16"/>
  <c r="N297" i="16"/>
  <c r="N298" i="16"/>
  <c r="N299" i="16"/>
  <c r="N300" i="16"/>
  <c r="N301" i="16"/>
  <c r="N302" i="16"/>
  <c r="N303" i="16"/>
  <c r="N304" i="16"/>
  <c r="N305" i="16"/>
  <c r="N306" i="16"/>
  <c r="N307" i="16"/>
  <c r="N308" i="16"/>
  <c r="N309" i="16"/>
  <c r="N310" i="16"/>
  <c r="N311" i="16"/>
  <c r="N312" i="16"/>
  <c r="N313" i="16"/>
  <c r="N314" i="16"/>
  <c r="N315" i="16"/>
  <c r="N316" i="16"/>
  <c r="N317" i="16"/>
  <c r="N318" i="16"/>
  <c r="BG4" i="16" l="1"/>
  <c r="AR4" i="16"/>
  <c r="N4" i="16"/>
  <c r="V302" i="49"/>
  <c r="U302" i="49"/>
  <c r="R302" i="49"/>
  <c r="Q302" i="49"/>
  <c r="V301" i="49"/>
  <c r="U301" i="49"/>
  <c r="R301" i="49"/>
  <c r="Q301" i="49"/>
  <c r="V300" i="49"/>
  <c r="U300" i="49"/>
  <c r="R300" i="49"/>
  <c r="Q300" i="49"/>
  <c r="V299" i="49"/>
  <c r="U299" i="49"/>
  <c r="R299" i="49"/>
  <c r="Q299" i="49"/>
  <c r="V298" i="49"/>
  <c r="U298" i="49"/>
  <c r="R298" i="49"/>
  <c r="Q298" i="49"/>
  <c r="V297" i="49"/>
  <c r="U297" i="49"/>
  <c r="R297" i="49"/>
  <c r="Q297" i="49"/>
  <c r="V296" i="49"/>
  <c r="U296" i="49"/>
  <c r="R296" i="49"/>
  <c r="Q296" i="49"/>
  <c r="V295" i="49"/>
  <c r="U295" i="49"/>
  <c r="R295" i="49"/>
  <c r="Q295" i="49"/>
  <c r="V294" i="49"/>
  <c r="U294" i="49"/>
  <c r="R294" i="49"/>
  <c r="Q294" i="49"/>
  <c r="V293" i="49"/>
  <c r="U293" i="49"/>
  <c r="R293" i="49"/>
  <c r="Q293" i="49"/>
  <c r="V292" i="49"/>
  <c r="U292" i="49"/>
  <c r="R292" i="49"/>
  <c r="Q292" i="49"/>
  <c r="V291" i="49"/>
  <c r="U291" i="49"/>
  <c r="R291" i="49"/>
  <c r="Q291" i="49"/>
  <c r="V290" i="49"/>
  <c r="U290" i="49"/>
  <c r="R290" i="49"/>
  <c r="Q290" i="49"/>
  <c r="V289" i="49"/>
  <c r="U289" i="49"/>
  <c r="R289" i="49"/>
  <c r="Q289" i="49"/>
  <c r="V288" i="49"/>
  <c r="U288" i="49"/>
  <c r="R288" i="49"/>
  <c r="Q288" i="49"/>
  <c r="V287" i="49"/>
  <c r="U287" i="49"/>
  <c r="R287" i="49"/>
  <c r="Q287" i="49"/>
  <c r="V286" i="49"/>
  <c r="U286" i="49"/>
  <c r="R286" i="49"/>
  <c r="Q286" i="49"/>
  <c r="V285" i="49"/>
  <c r="U285" i="49"/>
  <c r="R285" i="49"/>
  <c r="Q285" i="49"/>
  <c r="V284" i="49"/>
  <c r="U284" i="49"/>
  <c r="R284" i="49"/>
  <c r="Q284" i="49"/>
  <c r="V283" i="49"/>
  <c r="U283" i="49"/>
  <c r="R283" i="49"/>
  <c r="Q283" i="49"/>
  <c r="V282" i="49"/>
  <c r="U282" i="49"/>
  <c r="R282" i="49"/>
  <c r="Q282" i="49"/>
  <c r="V281" i="49"/>
  <c r="U281" i="49"/>
  <c r="R281" i="49"/>
  <c r="Q281" i="49"/>
  <c r="V280" i="49"/>
  <c r="U280" i="49"/>
  <c r="R280" i="49"/>
  <c r="Q280" i="49"/>
  <c r="V279" i="49"/>
  <c r="U279" i="49"/>
  <c r="R279" i="49"/>
  <c r="Q279" i="49"/>
  <c r="V278" i="49"/>
  <c r="U278" i="49"/>
  <c r="R278" i="49"/>
  <c r="Q278" i="49"/>
  <c r="V277" i="49"/>
  <c r="U277" i="49"/>
  <c r="R277" i="49"/>
  <c r="Q277" i="49"/>
  <c r="V276" i="49"/>
  <c r="U276" i="49"/>
  <c r="R276" i="49"/>
  <c r="Q276" i="49"/>
  <c r="V275" i="49"/>
  <c r="U275" i="49"/>
  <c r="R275" i="49"/>
  <c r="Q275" i="49"/>
  <c r="V274" i="49"/>
  <c r="U274" i="49"/>
  <c r="R274" i="49"/>
  <c r="Q274" i="49"/>
  <c r="V273" i="49"/>
  <c r="U273" i="49"/>
  <c r="R273" i="49"/>
  <c r="Q273" i="49"/>
  <c r="V272" i="49"/>
  <c r="U272" i="49"/>
  <c r="R272" i="49"/>
  <c r="Q272" i="49"/>
  <c r="V271" i="49"/>
  <c r="U271" i="49"/>
  <c r="R271" i="49"/>
  <c r="Q271" i="49"/>
  <c r="V270" i="49"/>
  <c r="U270" i="49"/>
  <c r="R270" i="49"/>
  <c r="Q270" i="49"/>
  <c r="V269" i="49"/>
  <c r="U269" i="49"/>
  <c r="R269" i="49"/>
  <c r="Q269" i="49"/>
  <c r="V268" i="49"/>
  <c r="U268" i="49"/>
  <c r="R268" i="49"/>
  <c r="Q268" i="49"/>
  <c r="V267" i="49"/>
  <c r="U267" i="49"/>
  <c r="R267" i="49"/>
  <c r="Q267" i="49"/>
  <c r="V266" i="49"/>
  <c r="U266" i="49"/>
  <c r="R266" i="49"/>
  <c r="Q266" i="49"/>
  <c r="V265" i="49"/>
  <c r="U265" i="49"/>
  <c r="R265" i="49"/>
  <c r="Q265" i="49"/>
  <c r="V264" i="49"/>
  <c r="U264" i="49"/>
  <c r="R264" i="49"/>
  <c r="Q264" i="49"/>
  <c r="V263" i="49"/>
  <c r="U263" i="49"/>
  <c r="R263" i="49"/>
  <c r="Q263" i="49"/>
  <c r="V262" i="49"/>
  <c r="U262" i="49"/>
  <c r="R262" i="49"/>
  <c r="Q262" i="49"/>
  <c r="V261" i="49"/>
  <c r="U261" i="49"/>
  <c r="R261" i="49"/>
  <c r="Q261" i="49"/>
  <c r="V260" i="49"/>
  <c r="U260" i="49"/>
  <c r="R260" i="49"/>
  <c r="Q260" i="49"/>
  <c r="V259" i="49"/>
  <c r="U259" i="49"/>
  <c r="R259" i="49"/>
  <c r="Q259" i="49"/>
  <c r="V258" i="49"/>
  <c r="U258" i="49"/>
  <c r="R258" i="49"/>
  <c r="Q258" i="49"/>
  <c r="V257" i="49"/>
  <c r="U257" i="49"/>
  <c r="R257" i="49"/>
  <c r="Q257" i="49"/>
  <c r="V256" i="49"/>
  <c r="U256" i="49"/>
  <c r="R256" i="49"/>
  <c r="Q256" i="49"/>
  <c r="V255" i="49"/>
  <c r="U255" i="49"/>
  <c r="R255" i="49"/>
  <c r="Q255" i="49"/>
  <c r="V254" i="49"/>
  <c r="U254" i="49"/>
  <c r="R254" i="49"/>
  <c r="Q254" i="49"/>
  <c r="V253" i="49"/>
  <c r="U253" i="49"/>
  <c r="R253" i="49"/>
  <c r="Q253" i="49"/>
  <c r="V252" i="49"/>
  <c r="U252" i="49"/>
  <c r="R252" i="49"/>
  <c r="Q252" i="49"/>
  <c r="V251" i="49"/>
  <c r="U251" i="49"/>
  <c r="R251" i="49"/>
  <c r="Q251" i="49"/>
  <c r="V250" i="49"/>
  <c r="U250" i="49"/>
  <c r="R250" i="49"/>
  <c r="Q250" i="49"/>
  <c r="V249" i="49"/>
  <c r="U249" i="49"/>
  <c r="R249" i="49"/>
  <c r="Q249" i="49"/>
  <c r="V248" i="49"/>
  <c r="U248" i="49"/>
  <c r="R248" i="49"/>
  <c r="Q248" i="49"/>
  <c r="V247" i="49"/>
  <c r="U247" i="49"/>
  <c r="R247" i="49"/>
  <c r="Q247" i="49"/>
  <c r="V246" i="49"/>
  <c r="U246" i="49"/>
  <c r="R246" i="49"/>
  <c r="Q246" i="49"/>
  <c r="V245" i="49"/>
  <c r="U245" i="49"/>
  <c r="R245" i="49"/>
  <c r="Q245" i="49"/>
  <c r="V244" i="49"/>
  <c r="U244" i="49"/>
  <c r="R244" i="49"/>
  <c r="Q244" i="49"/>
  <c r="V243" i="49"/>
  <c r="U243" i="49"/>
  <c r="R243" i="49"/>
  <c r="Q243" i="49"/>
  <c r="V242" i="49"/>
  <c r="U242" i="49"/>
  <c r="R242" i="49"/>
  <c r="Q242" i="49"/>
  <c r="V241" i="49"/>
  <c r="U241" i="49"/>
  <c r="R241" i="49"/>
  <c r="Q241" i="49"/>
  <c r="V240" i="49"/>
  <c r="U240" i="49"/>
  <c r="R240" i="49"/>
  <c r="Q240" i="49"/>
  <c r="V239" i="49"/>
  <c r="U239" i="49"/>
  <c r="R239" i="49"/>
  <c r="Q239" i="49"/>
  <c r="V238" i="49"/>
  <c r="U238" i="49"/>
  <c r="R238" i="49"/>
  <c r="Q238" i="49"/>
  <c r="V237" i="49"/>
  <c r="U237" i="49"/>
  <c r="R237" i="49"/>
  <c r="Q237" i="49"/>
  <c r="V236" i="49"/>
  <c r="U236" i="49"/>
  <c r="R236" i="49"/>
  <c r="Q236" i="49"/>
  <c r="V235" i="49"/>
  <c r="U235" i="49"/>
  <c r="R235" i="49"/>
  <c r="Q235" i="49"/>
  <c r="V234" i="49"/>
  <c r="U234" i="49"/>
  <c r="R234" i="49"/>
  <c r="Q234" i="49"/>
  <c r="V233" i="49"/>
  <c r="U233" i="49"/>
  <c r="R233" i="49"/>
  <c r="Q233" i="49"/>
  <c r="V232" i="49"/>
  <c r="U232" i="49"/>
  <c r="R232" i="49"/>
  <c r="Q232" i="49"/>
  <c r="V231" i="49"/>
  <c r="U231" i="49"/>
  <c r="R231" i="49"/>
  <c r="Q231" i="49"/>
  <c r="V230" i="49"/>
  <c r="U230" i="49"/>
  <c r="R230" i="49"/>
  <c r="Q230" i="49"/>
  <c r="V229" i="49"/>
  <c r="U229" i="49"/>
  <c r="R229" i="49"/>
  <c r="Q229" i="49"/>
  <c r="V228" i="49"/>
  <c r="U228" i="49"/>
  <c r="R228" i="49"/>
  <c r="Q228" i="49"/>
  <c r="V227" i="49"/>
  <c r="U227" i="49"/>
  <c r="R227" i="49"/>
  <c r="Q227" i="49"/>
  <c r="V226" i="49"/>
  <c r="U226" i="49"/>
  <c r="R226" i="49"/>
  <c r="Q226" i="49"/>
  <c r="V225" i="49"/>
  <c r="U225" i="49"/>
  <c r="R225" i="49"/>
  <c r="Q225" i="49"/>
  <c r="V224" i="49"/>
  <c r="U224" i="49"/>
  <c r="R224" i="49"/>
  <c r="Q224" i="49"/>
  <c r="V223" i="49"/>
  <c r="U223" i="49"/>
  <c r="R223" i="49"/>
  <c r="Q223" i="49"/>
  <c r="V222" i="49"/>
  <c r="U222" i="49"/>
  <c r="R222" i="49"/>
  <c r="Q222" i="49"/>
  <c r="V221" i="49"/>
  <c r="U221" i="49"/>
  <c r="R221" i="49"/>
  <c r="Q221" i="49"/>
  <c r="V220" i="49"/>
  <c r="U220" i="49"/>
  <c r="R220" i="49"/>
  <c r="Q220" i="49"/>
  <c r="V219" i="49"/>
  <c r="U219" i="49"/>
  <c r="R219" i="49"/>
  <c r="Q219" i="49"/>
  <c r="V218" i="49"/>
  <c r="U218" i="49"/>
  <c r="R218" i="49"/>
  <c r="Q218" i="49"/>
  <c r="V217" i="49"/>
  <c r="U217" i="49"/>
  <c r="R217" i="49"/>
  <c r="Q217" i="49"/>
  <c r="V216" i="49"/>
  <c r="U216" i="49"/>
  <c r="R216" i="49"/>
  <c r="Q216" i="49"/>
  <c r="V215" i="49"/>
  <c r="U215" i="49"/>
  <c r="R215" i="49"/>
  <c r="Q215" i="49"/>
  <c r="V214" i="49"/>
  <c r="U214" i="49"/>
  <c r="R214" i="49"/>
  <c r="Q214" i="49"/>
  <c r="V213" i="49"/>
  <c r="U213" i="49"/>
  <c r="R213" i="49"/>
  <c r="Q213" i="49"/>
  <c r="V212" i="49"/>
  <c r="U212" i="49"/>
  <c r="R212" i="49"/>
  <c r="Q212" i="49"/>
  <c r="V211" i="49"/>
  <c r="U211" i="49"/>
  <c r="R211" i="49"/>
  <c r="Q211" i="49"/>
  <c r="V210" i="49"/>
  <c r="U210" i="49"/>
  <c r="R210" i="49"/>
  <c r="Q210" i="49"/>
  <c r="V209" i="49"/>
  <c r="U209" i="49"/>
  <c r="R209" i="49"/>
  <c r="Q209" i="49"/>
  <c r="V208" i="49"/>
  <c r="U208" i="49"/>
  <c r="R208" i="49"/>
  <c r="Q208" i="49"/>
  <c r="V207" i="49"/>
  <c r="U207" i="49"/>
  <c r="R207" i="49"/>
  <c r="Q207" i="49"/>
  <c r="V206" i="49"/>
  <c r="U206" i="49"/>
  <c r="R206" i="49"/>
  <c r="Q206" i="49"/>
  <c r="V205" i="49"/>
  <c r="U205" i="49"/>
  <c r="R205" i="49"/>
  <c r="Q205" i="49"/>
  <c r="V204" i="49"/>
  <c r="U204" i="49"/>
  <c r="R204" i="49"/>
  <c r="Q204" i="49"/>
  <c r="V203" i="49"/>
  <c r="U203" i="49"/>
  <c r="R203" i="49"/>
  <c r="Q203" i="49"/>
  <c r="V202" i="49"/>
  <c r="U202" i="49"/>
  <c r="R202" i="49"/>
  <c r="Q202" i="49"/>
  <c r="V201" i="49"/>
  <c r="U201" i="49"/>
  <c r="R201" i="49"/>
  <c r="Q201" i="49"/>
  <c r="V200" i="49"/>
  <c r="U200" i="49"/>
  <c r="R200" i="49"/>
  <c r="Q200" i="49"/>
  <c r="V199" i="49"/>
  <c r="U199" i="49"/>
  <c r="R199" i="49"/>
  <c r="Q199" i="49"/>
  <c r="V198" i="49"/>
  <c r="U198" i="49"/>
  <c r="R198" i="49"/>
  <c r="Q198" i="49"/>
  <c r="V197" i="49"/>
  <c r="U197" i="49"/>
  <c r="R197" i="49"/>
  <c r="Q197" i="49"/>
  <c r="V196" i="49"/>
  <c r="U196" i="49"/>
  <c r="R196" i="49"/>
  <c r="Q196" i="49"/>
  <c r="V195" i="49"/>
  <c r="U195" i="49"/>
  <c r="R195" i="49"/>
  <c r="Q195" i="49"/>
  <c r="V194" i="49"/>
  <c r="U194" i="49"/>
  <c r="R194" i="49"/>
  <c r="Q194" i="49"/>
  <c r="V193" i="49"/>
  <c r="U193" i="49"/>
  <c r="R193" i="49"/>
  <c r="Q193" i="49"/>
  <c r="V192" i="49"/>
  <c r="U192" i="49"/>
  <c r="R192" i="49"/>
  <c r="Q192" i="49"/>
  <c r="V191" i="49"/>
  <c r="U191" i="49"/>
  <c r="R191" i="49"/>
  <c r="Q191" i="49"/>
  <c r="V190" i="49"/>
  <c r="U190" i="49"/>
  <c r="R190" i="49"/>
  <c r="Q190" i="49"/>
  <c r="V189" i="49"/>
  <c r="U189" i="49"/>
  <c r="R189" i="49"/>
  <c r="Q189" i="49"/>
  <c r="V188" i="49"/>
  <c r="U188" i="49"/>
  <c r="R188" i="49"/>
  <c r="Q188" i="49"/>
  <c r="V187" i="49"/>
  <c r="U187" i="49"/>
  <c r="R187" i="49"/>
  <c r="Q187" i="49"/>
  <c r="V186" i="49"/>
  <c r="U186" i="49"/>
  <c r="R186" i="49"/>
  <c r="Q186" i="49"/>
  <c r="V185" i="49"/>
  <c r="U185" i="49"/>
  <c r="R185" i="49"/>
  <c r="Q185" i="49"/>
  <c r="V184" i="49"/>
  <c r="U184" i="49"/>
  <c r="R184" i="49"/>
  <c r="Q184" i="49"/>
  <c r="V183" i="49"/>
  <c r="U183" i="49"/>
  <c r="R183" i="49"/>
  <c r="Q183" i="49"/>
  <c r="V182" i="49"/>
  <c r="U182" i="49"/>
  <c r="R182" i="49"/>
  <c r="Q182" i="49"/>
  <c r="V181" i="49"/>
  <c r="U181" i="49"/>
  <c r="R181" i="49"/>
  <c r="Q181" i="49"/>
  <c r="V180" i="49"/>
  <c r="U180" i="49"/>
  <c r="R180" i="49"/>
  <c r="Q180" i="49"/>
  <c r="V179" i="49"/>
  <c r="U179" i="49"/>
  <c r="R179" i="49"/>
  <c r="Q179" i="49"/>
  <c r="V178" i="49"/>
  <c r="U178" i="49"/>
  <c r="R178" i="49"/>
  <c r="Q178" i="49"/>
  <c r="V177" i="49"/>
  <c r="U177" i="49"/>
  <c r="R177" i="49"/>
  <c r="Q177" i="49"/>
  <c r="V176" i="49"/>
  <c r="U176" i="49"/>
  <c r="R176" i="49"/>
  <c r="Q176" i="49"/>
  <c r="V175" i="49"/>
  <c r="U175" i="49"/>
  <c r="R175" i="49"/>
  <c r="Q175" i="49"/>
  <c r="V174" i="49"/>
  <c r="U174" i="49"/>
  <c r="R174" i="49"/>
  <c r="Q174" i="49"/>
  <c r="V173" i="49"/>
  <c r="U173" i="49"/>
  <c r="R173" i="49"/>
  <c r="Q173" i="49"/>
  <c r="V172" i="49"/>
  <c r="U172" i="49"/>
  <c r="R172" i="49"/>
  <c r="Q172" i="49"/>
  <c r="V171" i="49"/>
  <c r="U171" i="49"/>
  <c r="R171" i="49"/>
  <c r="Q171" i="49"/>
  <c r="V170" i="49"/>
  <c r="U170" i="49"/>
  <c r="R170" i="49"/>
  <c r="Q170" i="49"/>
  <c r="V169" i="49"/>
  <c r="U169" i="49"/>
  <c r="R169" i="49"/>
  <c r="Q169" i="49"/>
  <c r="V168" i="49"/>
  <c r="U168" i="49"/>
  <c r="R168" i="49"/>
  <c r="Q168" i="49"/>
  <c r="V167" i="49"/>
  <c r="U167" i="49"/>
  <c r="R167" i="49"/>
  <c r="Q167" i="49"/>
  <c r="V166" i="49"/>
  <c r="U166" i="49"/>
  <c r="R166" i="49"/>
  <c r="Q166" i="49"/>
  <c r="V165" i="49"/>
  <c r="U165" i="49"/>
  <c r="R165" i="49"/>
  <c r="Q165" i="49"/>
  <c r="V164" i="49"/>
  <c r="U164" i="49"/>
  <c r="R164" i="49"/>
  <c r="Q164" i="49"/>
  <c r="V163" i="49"/>
  <c r="U163" i="49"/>
  <c r="R163" i="49"/>
  <c r="Q163" i="49"/>
  <c r="V162" i="49"/>
  <c r="U162" i="49"/>
  <c r="R162" i="49"/>
  <c r="Q162" i="49"/>
  <c r="V161" i="49"/>
  <c r="U161" i="49"/>
  <c r="R161" i="49"/>
  <c r="Q161" i="49"/>
  <c r="V160" i="49"/>
  <c r="U160" i="49"/>
  <c r="R160" i="49"/>
  <c r="Q160" i="49"/>
  <c r="V159" i="49"/>
  <c r="U159" i="49"/>
  <c r="R159" i="49"/>
  <c r="Q159" i="49"/>
  <c r="V158" i="49"/>
  <c r="U158" i="49"/>
  <c r="R158" i="49"/>
  <c r="Q158" i="49"/>
  <c r="V157" i="49"/>
  <c r="U157" i="49"/>
  <c r="R157" i="49"/>
  <c r="Q157" i="49"/>
  <c r="V156" i="49"/>
  <c r="U156" i="49"/>
  <c r="R156" i="49"/>
  <c r="Q156" i="49"/>
  <c r="V155" i="49"/>
  <c r="U155" i="49"/>
  <c r="R155" i="49"/>
  <c r="Q155" i="49"/>
  <c r="V154" i="49"/>
  <c r="U154" i="49"/>
  <c r="R154" i="49"/>
  <c r="Q154" i="49"/>
  <c r="V153" i="49"/>
  <c r="U153" i="49"/>
  <c r="R153" i="49"/>
  <c r="Q153" i="49"/>
  <c r="V152" i="49"/>
  <c r="U152" i="49"/>
  <c r="R152" i="49"/>
  <c r="Q152" i="49"/>
  <c r="V151" i="49"/>
  <c r="U151" i="49"/>
  <c r="R151" i="49"/>
  <c r="Q151" i="49"/>
  <c r="V150" i="49"/>
  <c r="U150" i="49"/>
  <c r="R150" i="49"/>
  <c r="Q150" i="49"/>
  <c r="V149" i="49"/>
  <c r="U149" i="49"/>
  <c r="R149" i="49"/>
  <c r="Q149" i="49"/>
  <c r="V148" i="49"/>
  <c r="U148" i="49"/>
  <c r="R148" i="49"/>
  <c r="Q148" i="49"/>
  <c r="V147" i="49"/>
  <c r="U147" i="49"/>
  <c r="R147" i="49"/>
  <c r="Q147" i="49"/>
  <c r="V146" i="49"/>
  <c r="U146" i="49"/>
  <c r="R146" i="49"/>
  <c r="Q146" i="49"/>
  <c r="V145" i="49"/>
  <c r="U145" i="49"/>
  <c r="R145" i="49"/>
  <c r="Q145" i="49"/>
  <c r="V144" i="49"/>
  <c r="U144" i="49"/>
  <c r="R144" i="49"/>
  <c r="Q144" i="49"/>
  <c r="V143" i="49"/>
  <c r="U143" i="49"/>
  <c r="R143" i="49"/>
  <c r="Q143" i="49"/>
  <c r="V142" i="49"/>
  <c r="U142" i="49"/>
  <c r="R142" i="49"/>
  <c r="Q142" i="49"/>
  <c r="V141" i="49"/>
  <c r="U141" i="49"/>
  <c r="R141" i="49"/>
  <c r="Q141" i="49"/>
  <c r="V140" i="49"/>
  <c r="U140" i="49"/>
  <c r="R140" i="49"/>
  <c r="Q140" i="49"/>
  <c r="V139" i="49"/>
  <c r="U139" i="49"/>
  <c r="R139" i="49"/>
  <c r="Q139" i="49"/>
  <c r="V138" i="49"/>
  <c r="U138" i="49"/>
  <c r="R138" i="49"/>
  <c r="Q138" i="49"/>
  <c r="V137" i="49"/>
  <c r="U137" i="49"/>
  <c r="R137" i="49"/>
  <c r="Q137" i="49"/>
  <c r="V136" i="49"/>
  <c r="U136" i="49"/>
  <c r="R136" i="49"/>
  <c r="Q136" i="49"/>
  <c r="V135" i="49"/>
  <c r="U135" i="49"/>
  <c r="R135" i="49"/>
  <c r="Q135" i="49"/>
  <c r="V134" i="49"/>
  <c r="U134" i="49"/>
  <c r="R134" i="49"/>
  <c r="Q134" i="49"/>
  <c r="V133" i="49"/>
  <c r="U133" i="49"/>
  <c r="R133" i="49"/>
  <c r="Q133" i="49"/>
  <c r="V132" i="49"/>
  <c r="U132" i="49"/>
  <c r="R132" i="49"/>
  <c r="Q132" i="49"/>
  <c r="V131" i="49"/>
  <c r="U131" i="49"/>
  <c r="R131" i="49"/>
  <c r="Q131" i="49"/>
  <c r="V130" i="49"/>
  <c r="U130" i="49"/>
  <c r="R130" i="49"/>
  <c r="Q130" i="49"/>
  <c r="V129" i="49"/>
  <c r="U129" i="49"/>
  <c r="R129" i="49"/>
  <c r="Q129" i="49"/>
  <c r="V128" i="49"/>
  <c r="U128" i="49"/>
  <c r="R128" i="49"/>
  <c r="Q128" i="49"/>
  <c r="V127" i="49"/>
  <c r="U127" i="49"/>
  <c r="R127" i="49"/>
  <c r="Q127" i="49"/>
  <c r="V126" i="49"/>
  <c r="U126" i="49"/>
  <c r="R126" i="49"/>
  <c r="Q126" i="49"/>
  <c r="V125" i="49"/>
  <c r="U125" i="49"/>
  <c r="R125" i="49"/>
  <c r="Q125" i="49"/>
  <c r="V124" i="49"/>
  <c r="U124" i="49"/>
  <c r="R124" i="49"/>
  <c r="Q124" i="49"/>
  <c r="V123" i="49"/>
  <c r="U123" i="49"/>
  <c r="R123" i="49"/>
  <c r="Q123" i="49"/>
  <c r="V122" i="49"/>
  <c r="U122" i="49"/>
  <c r="R122" i="49"/>
  <c r="Q122" i="49"/>
  <c r="V121" i="49"/>
  <c r="U121" i="49"/>
  <c r="R121" i="49"/>
  <c r="Q121" i="49"/>
  <c r="V120" i="49"/>
  <c r="U120" i="49"/>
  <c r="R120" i="49"/>
  <c r="Q120" i="49"/>
  <c r="V119" i="49"/>
  <c r="U119" i="49"/>
  <c r="R119" i="49"/>
  <c r="Q119" i="49"/>
  <c r="V118" i="49"/>
  <c r="U118" i="49"/>
  <c r="R118" i="49"/>
  <c r="Q118" i="49"/>
  <c r="V117" i="49"/>
  <c r="U117" i="49"/>
  <c r="R117" i="49"/>
  <c r="Q117" i="49"/>
  <c r="V116" i="49"/>
  <c r="U116" i="49"/>
  <c r="R116" i="49"/>
  <c r="Q116" i="49"/>
  <c r="V115" i="49"/>
  <c r="U115" i="49"/>
  <c r="R115" i="49"/>
  <c r="Q115" i="49"/>
  <c r="V114" i="49"/>
  <c r="U114" i="49"/>
  <c r="R114" i="49"/>
  <c r="Q114" i="49"/>
  <c r="V113" i="49"/>
  <c r="U113" i="49"/>
  <c r="R113" i="49"/>
  <c r="Q113" i="49"/>
  <c r="V112" i="49"/>
  <c r="U112" i="49"/>
  <c r="R112" i="49"/>
  <c r="Q112" i="49"/>
  <c r="V111" i="49"/>
  <c r="U111" i="49"/>
  <c r="R111" i="49"/>
  <c r="Q111" i="49"/>
  <c r="V110" i="49"/>
  <c r="U110" i="49"/>
  <c r="R110" i="49"/>
  <c r="Q110" i="49"/>
  <c r="V109" i="49"/>
  <c r="U109" i="49"/>
  <c r="R109" i="49"/>
  <c r="Q109" i="49"/>
  <c r="V108" i="49"/>
  <c r="U108" i="49"/>
  <c r="R108" i="49"/>
  <c r="Q108" i="49"/>
  <c r="V107" i="49"/>
  <c r="U107" i="49"/>
  <c r="R107" i="49"/>
  <c r="Q107" i="49"/>
  <c r="V106" i="49"/>
  <c r="U106" i="49"/>
  <c r="R106" i="49"/>
  <c r="Q106" i="49"/>
  <c r="V105" i="49"/>
  <c r="U105" i="49"/>
  <c r="R105" i="49"/>
  <c r="Q105" i="49"/>
  <c r="V104" i="49"/>
  <c r="U104" i="49"/>
  <c r="R104" i="49"/>
  <c r="Q104" i="49"/>
  <c r="V103" i="49"/>
  <c r="U103" i="49"/>
  <c r="R103" i="49"/>
  <c r="Q103" i="49"/>
  <c r="V102" i="49"/>
  <c r="U102" i="49"/>
  <c r="R102" i="49"/>
  <c r="Q102" i="49"/>
  <c r="V101" i="49"/>
  <c r="U101" i="49"/>
  <c r="R101" i="49"/>
  <c r="Q101" i="49"/>
  <c r="V100" i="49"/>
  <c r="U100" i="49"/>
  <c r="R100" i="49"/>
  <c r="Q100" i="49"/>
  <c r="V99" i="49"/>
  <c r="U99" i="49"/>
  <c r="R99" i="49"/>
  <c r="Q99" i="49"/>
  <c r="V98" i="49"/>
  <c r="U98" i="49"/>
  <c r="R98" i="49"/>
  <c r="Q98" i="49"/>
  <c r="V97" i="49"/>
  <c r="U97" i="49"/>
  <c r="R97" i="49"/>
  <c r="Q97" i="49"/>
  <c r="V96" i="49"/>
  <c r="U96" i="49"/>
  <c r="R96" i="49"/>
  <c r="Q96" i="49"/>
  <c r="V95" i="49"/>
  <c r="U95" i="49"/>
  <c r="R95" i="49"/>
  <c r="Q95" i="49"/>
  <c r="V94" i="49"/>
  <c r="U94" i="49"/>
  <c r="R94" i="49"/>
  <c r="Q94" i="49"/>
  <c r="V93" i="49"/>
  <c r="U93" i="49"/>
  <c r="R93" i="49"/>
  <c r="Q93" i="49"/>
  <c r="V92" i="49"/>
  <c r="U92" i="49"/>
  <c r="R92" i="49"/>
  <c r="Q92" i="49"/>
  <c r="V91" i="49"/>
  <c r="U91" i="49"/>
  <c r="R91" i="49"/>
  <c r="Q91" i="49"/>
  <c r="V90" i="49"/>
  <c r="U90" i="49"/>
  <c r="R90" i="49"/>
  <c r="Q90" i="49"/>
  <c r="V89" i="49"/>
  <c r="U89" i="49"/>
  <c r="R89" i="49"/>
  <c r="Q89" i="49"/>
  <c r="V88" i="49"/>
  <c r="U88" i="49"/>
  <c r="R88" i="49"/>
  <c r="Q88" i="49"/>
  <c r="V87" i="49"/>
  <c r="U87" i="49"/>
  <c r="R87" i="49"/>
  <c r="Q87" i="49"/>
  <c r="V86" i="49"/>
  <c r="U86" i="49"/>
  <c r="R86" i="49"/>
  <c r="Q86" i="49"/>
  <c r="V85" i="49"/>
  <c r="U85" i="49"/>
  <c r="R85" i="49"/>
  <c r="Q85" i="49"/>
  <c r="V84" i="49"/>
  <c r="U84" i="49"/>
  <c r="R84" i="49"/>
  <c r="Q84" i="49"/>
  <c r="V83" i="49"/>
  <c r="U83" i="49"/>
  <c r="R83" i="49"/>
  <c r="Q83" i="49"/>
  <c r="V82" i="49"/>
  <c r="U82" i="49"/>
  <c r="R82" i="49"/>
  <c r="Q82" i="49"/>
  <c r="V81" i="49"/>
  <c r="U81" i="49"/>
  <c r="R81" i="49"/>
  <c r="Q81" i="49"/>
  <c r="V80" i="49"/>
  <c r="U80" i="49"/>
  <c r="R80" i="49"/>
  <c r="Q80" i="49"/>
  <c r="V79" i="49"/>
  <c r="U79" i="49"/>
  <c r="R79" i="49"/>
  <c r="Q79" i="49"/>
  <c r="V78" i="49"/>
  <c r="U78" i="49"/>
  <c r="R78" i="49"/>
  <c r="Q78" i="49"/>
  <c r="V77" i="49"/>
  <c r="U77" i="49"/>
  <c r="R77" i="49"/>
  <c r="Q77" i="49"/>
  <c r="V76" i="49"/>
  <c r="U76" i="49"/>
  <c r="R76" i="49"/>
  <c r="Q76" i="49"/>
  <c r="V75" i="49"/>
  <c r="U75" i="49"/>
  <c r="R75" i="49"/>
  <c r="Q75" i="49"/>
  <c r="V74" i="49"/>
  <c r="U74" i="49"/>
  <c r="R74" i="49"/>
  <c r="Q74" i="49"/>
  <c r="V73" i="49"/>
  <c r="U73" i="49"/>
  <c r="R73" i="49"/>
  <c r="Q73" i="49"/>
  <c r="V72" i="49"/>
  <c r="U72" i="49"/>
  <c r="R72" i="49"/>
  <c r="Q72" i="49"/>
  <c r="V71" i="49"/>
  <c r="U71" i="49"/>
  <c r="R71" i="49"/>
  <c r="Q71" i="49"/>
  <c r="V70" i="49"/>
  <c r="U70" i="49"/>
  <c r="R70" i="49"/>
  <c r="Q70" i="49"/>
  <c r="V69" i="49"/>
  <c r="U69" i="49"/>
  <c r="R69" i="49"/>
  <c r="Q69" i="49"/>
  <c r="V68" i="49"/>
  <c r="U68" i="49"/>
  <c r="R68" i="49"/>
  <c r="Q68" i="49"/>
  <c r="V67" i="49"/>
  <c r="U67" i="49"/>
  <c r="R67" i="49"/>
  <c r="Q67" i="49"/>
  <c r="V66" i="49"/>
  <c r="U66" i="49"/>
  <c r="R66" i="49"/>
  <c r="Q66" i="49"/>
  <c r="V65" i="49"/>
  <c r="U65" i="49"/>
  <c r="R65" i="49"/>
  <c r="Q65" i="49"/>
  <c r="V64" i="49"/>
  <c r="U64" i="49"/>
  <c r="R64" i="49"/>
  <c r="Q64" i="49"/>
  <c r="V63" i="49"/>
  <c r="U63" i="49"/>
  <c r="R63" i="49"/>
  <c r="Q63" i="49"/>
  <c r="V62" i="49"/>
  <c r="U62" i="49"/>
  <c r="R62" i="49"/>
  <c r="Q62" i="49"/>
  <c r="V61" i="49"/>
  <c r="U61" i="49"/>
  <c r="R61" i="49"/>
  <c r="Q61" i="49"/>
  <c r="V60" i="49"/>
  <c r="U60" i="49"/>
  <c r="R60" i="49"/>
  <c r="Q60" i="49"/>
  <c r="V59" i="49"/>
  <c r="U59" i="49"/>
  <c r="R59" i="49"/>
  <c r="Q59" i="49"/>
  <c r="V58" i="49"/>
  <c r="U58" i="49"/>
  <c r="R58" i="49"/>
  <c r="Q58" i="49"/>
  <c r="V57" i="49"/>
  <c r="U57" i="49"/>
  <c r="R57" i="49"/>
  <c r="Q57" i="49"/>
  <c r="V56" i="49"/>
  <c r="U56" i="49"/>
  <c r="R56" i="49"/>
  <c r="Q56" i="49"/>
  <c r="V55" i="49"/>
  <c r="U55" i="49"/>
  <c r="R55" i="49"/>
  <c r="Q55" i="49"/>
  <c r="V54" i="49"/>
  <c r="U54" i="49"/>
  <c r="R54" i="49"/>
  <c r="Q54" i="49"/>
  <c r="V53" i="49"/>
  <c r="U53" i="49"/>
  <c r="R53" i="49"/>
  <c r="Q53" i="49"/>
  <c r="V52" i="49"/>
  <c r="U52" i="49"/>
  <c r="R52" i="49"/>
  <c r="Q52" i="49"/>
  <c r="V51" i="49"/>
  <c r="U51" i="49"/>
  <c r="R51" i="49"/>
  <c r="Q51" i="49"/>
  <c r="V50" i="49"/>
  <c r="U50" i="49"/>
  <c r="R50" i="49"/>
  <c r="Q50" i="49"/>
  <c r="V49" i="49"/>
  <c r="U49" i="49"/>
  <c r="R49" i="49"/>
  <c r="Q49" i="49"/>
  <c r="V48" i="49"/>
  <c r="U48" i="49"/>
  <c r="R48" i="49"/>
  <c r="Q48" i="49"/>
  <c r="V47" i="49"/>
  <c r="U47" i="49"/>
  <c r="R47" i="49"/>
  <c r="Q47" i="49"/>
  <c r="V46" i="49"/>
  <c r="U46" i="49"/>
  <c r="R46" i="49"/>
  <c r="Q46" i="49"/>
  <c r="V45" i="49"/>
  <c r="U45" i="49"/>
  <c r="R45" i="49"/>
  <c r="Q45" i="49"/>
  <c r="V44" i="49"/>
  <c r="U44" i="49"/>
  <c r="R44" i="49"/>
  <c r="Q44" i="49"/>
  <c r="V43" i="49"/>
  <c r="U43" i="49"/>
  <c r="R43" i="49"/>
  <c r="Q43" i="49"/>
  <c r="V42" i="49"/>
  <c r="U42" i="49"/>
  <c r="R42" i="49"/>
  <c r="Q42" i="49"/>
  <c r="V41" i="49"/>
  <c r="U41" i="49"/>
  <c r="R41" i="49"/>
  <c r="Q41" i="49"/>
  <c r="V40" i="49"/>
  <c r="U40" i="49"/>
  <c r="R40" i="49"/>
  <c r="Q40" i="49"/>
  <c r="V39" i="49"/>
  <c r="U39" i="49"/>
  <c r="R39" i="49"/>
  <c r="Q39" i="49"/>
  <c r="V38" i="49"/>
  <c r="U38" i="49"/>
  <c r="R38" i="49"/>
  <c r="Q38" i="49"/>
  <c r="V37" i="49"/>
  <c r="U37" i="49"/>
  <c r="R37" i="49"/>
  <c r="Q37" i="49"/>
  <c r="V36" i="49"/>
  <c r="U36" i="49"/>
  <c r="R36" i="49"/>
  <c r="Q36" i="49"/>
  <c r="V35" i="49"/>
  <c r="U35" i="49"/>
  <c r="R35" i="49"/>
  <c r="Q35" i="49"/>
  <c r="V34" i="49"/>
  <c r="U34" i="49"/>
  <c r="R34" i="49"/>
  <c r="Q34" i="49"/>
  <c r="V33" i="49"/>
  <c r="U33" i="49"/>
  <c r="R33" i="49"/>
  <c r="Q33" i="49"/>
  <c r="V32" i="49"/>
  <c r="U32" i="49"/>
  <c r="R32" i="49"/>
  <c r="Q32" i="49"/>
  <c r="V31" i="49"/>
  <c r="U31" i="49"/>
  <c r="R31" i="49"/>
  <c r="Q31" i="49"/>
  <c r="V30" i="49"/>
  <c r="U30" i="49"/>
  <c r="R30" i="49"/>
  <c r="Q30" i="49"/>
  <c r="V29" i="49"/>
  <c r="U29" i="49"/>
  <c r="R29" i="49"/>
  <c r="Q29" i="49"/>
  <c r="V28" i="49"/>
  <c r="U28" i="49"/>
  <c r="R28" i="49"/>
  <c r="Q28" i="49"/>
  <c r="V27" i="49"/>
  <c r="U27" i="49"/>
  <c r="R27" i="49"/>
  <c r="Q27" i="49"/>
  <c r="V26" i="49"/>
  <c r="U26" i="49"/>
  <c r="R26" i="49"/>
  <c r="Q26" i="49"/>
  <c r="V25" i="49"/>
  <c r="U25" i="49"/>
  <c r="R25" i="49"/>
  <c r="Q25" i="49"/>
  <c r="V24" i="49"/>
  <c r="U24" i="49"/>
  <c r="R24" i="49"/>
  <c r="Q24" i="49"/>
  <c r="V23" i="49"/>
  <c r="U23" i="49"/>
  <c r="R23" i="49"/>
  <c r="Q23" i="49"/>
  <c r="V22" i="49"/>
  <c r="U22" i="49"/>
  <c r="R22" i="49"/>
  <c r="Q22" i="49"/>
  <c r="V21" i="49"/>
  <c r="U21" i="49"/>
  <c r="R21" i="49"/>
  <c r="Q21" i="49"/>
  <c r="V20" i="49"/>
  <c r="U20" i="49"/>
  <c r="R20" i="49"/>
  <c r="Q20" i="49"/>
  <c r="V19" i="49"/>
  <c r="U19" i="49"/>
  <c r="R19" i="49"/>
  <c r="Q19" i="49"/>
  <c r="V18" i="49"/>
  <c r="U18" i="49"/>
  <c r="R18" i="49"/>
  <c r="Q18" i="49"/>
  <c r="V17" i="49"/>
  <c r="U17" i="49"/>
  <c r="R17" i="49"/>
  <c r="Q17" i="49"/>
  <c r="V16" i="49"/>
  <c r="U16" i="49"/>
  <c r="R16" i="49"/>
  <c r="Q16" i="49"/>
  <c r="V15" i="49"/>
  <c r="U15" i="49"/>
  <c r="R15" i="49"/>
  <c r="Q15" i="49"/>
  <c r="V14" i="49"/>
  <c r="U14" i="49"/>
  <c r="R14" i="49"/>
  <c r="Q14" i="49"/>
  <c r="V13" i="49"/>
  <c r="U13" i="49"/>
  <c r="R13" i="49"/>
  <c r="Q13" i="49"/>
  <c r="V12" i="49"/>
  <c r="U12" i="49"/>
  <c r="R12" i="49"/>
  <c r="Q12" i="49"/>
  <c r="V11" i="49"/>
  <c r="U11" i="49"/>
  <c r="R11" i="49"/>
  <c r="Q11" i="49"/>
  <c r="V10" i="49"/>
  <c r="U10" i="49"/>
  <c r="R10" i="49"/>
  <c r="Q10" i="49"/>
  <c r="V9" i="49"/>
  <c r="V6" i="49" s="1"/>
  <c r="U9" i="49"/>
  <c r="U6" i="49" s="1"/>
  <c r="R9" i="49"/>
  <c r="R6" i="49" s="1"/>
  <c r="Q9" i="49"/>
  <c r="Q6" i="49" s="1"/>
  <c r="B1" i="49"/>
  <c r="C1" i="49" s="1"/>
  <c r="D1" i="49" s="1"/>
  <c r="E1" i="49" s="1"/>
  <c r="F1" i="49" s="1"/>
  <c r="G1" i="49" s="1"/>
  <c r="H1" i="49" s="1"/>
  <c r="I1" i="49" l="1"/>
  <c r="J1" i="49" s="1"/>
  <c r="K1" i="49" s="1"/>
  <c r="L1" i="49" s="1"/>
  <c r="M1" i="49" s="1"/>
  <c r="N1" i="49" s="1"/>
  <c r="O1" i="49" s="1"/>
  <c r="P1" i="49" s="1"/>
  <c r="Q1" i="49" s="1"/>
  <c r="R1" i="49" s="1"/>
  <c r="S1" i="49" s="1"/>
  <c r="T1" i="49" s="1"/>
  <c r="U1" i="49" s="1"/>
  <c r="V1" i="49" s="1"/>
  <c r="W1" i="49" s="1"/>
  <c r="X1" i="49" l="1"/>
  <c r="Y1" i="49" s="1"/>
  <c r="Z1" i="49" s="1"/>
  <c r="AA1" i="49" s="1"/>
  <c r="AB1" i="49" s="1"/>
  <c r="AC1" i="49" s="1"/>
  <c r="AD1" i="49" s="1"/>
  <c r="AE1" i="49" s="1"/>
  <c r="AF1" i="49" s="1"/>
  <c r="AG1" i="49" s="1"/>
  <c r="AH1" i="49" s="1"/>
  <c r="AI1" i="49" s="1"/>
  <c r="F10" i="33"/>
  <c r="F11" i="33"/>
  <c r="F12" i="33"/>
  <c r="F13" i="33"/>
  <c r="F14" i="33"/>
  <c r="F15" i="33"/>
  <c r="F16" i="33"/>
  <c r="F17" i="33"/>
  <c r="F18" i="33"/>
  <c r="F19" i="33"/>
  <c r="F20" i="33"/>
  <c r="F21" i="33"/>
  <c r="F22" i="33"/>
  <c r="F23" i="33"/>
  <c r="F24" i="33"/>
  <c r="F25" i="33"/>
  <c r="F26"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60" i="33"/>
  <c r="F61" i="33"/>
  <c r="F62" i="33"/>
  <c r="F63" i="33"/>
  <c r="F64" i="33"/>
  <c r="F65" i="33"/>
  <c r="F66" i="33"/>
  <c r="F67" i="33"/>
  <c r="F68" i="33"/>
  <c r="F69" i="33"/>
  <c r="F70" i="33"/>
  <c r="F71" i="33"/>
  <c r="F72" i="33"/>
  <c r="F73" i="33"/>
  <c r="F74" i="33"/>
  <c r="F75" i="33"/>
  <c r="F76" i="33"/>
  <c r="F77" i="33"/>
  <c r="F78" i="33"/>
  <c r="F79" i="33"/>
  <c r="F80" i="33"/>
  <c r="F81" i="33"/>
  <c r="F82" i="33"/>
  <c r="F83" i="33"/>
  <c r="F84" i="33"/>
  <c r="F85" i="33"/>
  <c r="F86" i="33"/>
  <c r="F87" i="33"/>
  <c r="F88" i="33"/>
  <c r="F89" i="33"/>
  <c r="F90" i="33"/>
  <c r="F91" i="33"/>
  <c r="F92" i="33"/>
  <c r="F93" i="33"/>
  <c r="F94" i="33"/>
  <c r="F95" i="33"/>
  <c r="F96" i="33"/>
  <c r="F97" i="33"/>
  <c r="F98" i="33"/>
  <c r="F99" i="33"/>
  <c r="F100" i="33"/>
  <c r="F101" i="33"/>
  <c r="F102" i="33"/>
  <c r="F103" i="33"/>
  <c r="F104" i="33"/>
  <c r="F105" i="33"/>
  <c r="F106" i="33"/>
  <c r="F107" i="33"/>
  <c r="F108" i="33"/>
  <c r="F109" i="33"/>
  <c r="F110" i="33"/>
  <c r="F111" i="33"/>
  <c r="F112" i="33"/>
  <c r="F113" i="33"/>
  <c r="F114" i="33"/>
  <c r="F115" i="33"/>
  <c r="F116" i="33"/>
  <c r="F117" i="33"/>
  <c r="F118" i="33"/>
  <c r="F119" i="33"/>
  <c r="F120" i="33"/>
  <c r="F121" i="33"/>
  <c r="F122" i="33"/>
  <c r="F123" i="33"/>
  <c r="F124" i="33"/>
  <c r="F125" i="33"/>
  <c r="F126" i="33"/>
  <c r="F127" i="33"/>
  <c r="F128" i="33"/>
  <c r="F129" i="33"/>
  <c r="F130" i="33"/>
  <c r="F131" i="33"/>
  <c r="F132" i="33"/>
  <c r="F133" i="33"/>
  <c r="F134" i="33"/>
  <c r="F135" i="33"/>
  <c r="F136" i="33"/>
  <c r="F137" i="33"/>
  <c r="F138" i="33"/>
  <c r="F139" i="33"/>
  <c r="F140" i="33"/>
  <c r="F141" i="33"/>
  <c r="F142" i="33"/>
  <c r="F143" i="33"/>
  <c r="F144" i="33"/>
  <c r="F145" i="33"/>
  <c r="F146" i="33"/>
  <c r="F147" i="33"/>
  <c r="F148" i="33"/>
  <c r="F149" i="33"/>
  <c r="F150" i="33"/>
  <c r="F151" i="33"/>
  <c r="F152" i="33"/>
  <c r="F153" i="33"/>
  <c r="F154" i="33"/>
  <c r="F155" i="33"/>
  <c r="F156" i="33"/>
  <c r="F157" i="33"/>
  <c r="F158" i="33"/>
  <c r="F159" i="33"/>
  <c r="F160" i="33"/>
  <c r="F161" i="33"/>
  <c r="F162" i="33"/>
  <c r="F163" i="33"/>
  <c r="F164" i="33"/>
  <c r="F165" i="33"/>
  <c r="F166" i="33"/>
  <c r="F167" i="33"/>
  <c r="F168" i="33"/>
  <c r="F169" i="33"/>
  <c r="F170" i="33"/>
  <c r="F171" i="33"/>
  <c r="F172" i="33"/>
  <c r="F173" i="33"/>
  <c r="F174" i="33"/>
  <c r="F175" i="33"/>
  <c r="F176" i="33"/>
  <c r="F177" i="33"/>
  <c r="F178" i="33"/>
  <c r="F179" i="33"/>
  <c r="F180" i="33"/>
  <c r="F181" i="33"/>
  <c r="F182" i="33"/>
  <c r="F183" i="33"/>
  <c r="F184" i="33"/>
  <c r="F185" i="33"/>
  <c r="F186" i="33"/>
  <c r="F187" i="33"/>
  <c r="F188" i="33"/>
  <c r="F189" i="33"/>
  <c r="F190" i="33"/>
  <c r="F191" i="33"/>
  <c r="F192" i="33"/>
  <c r="F193" i="33"/>
  <c r="F194" i="33"/>
  <c r="F195" i="33"/>
  <c r="F196" i="33"/>
  <c r="F197" i="33"/>
  <c r="F198" i="33"/>
  <c r="F199" i="33"/>
  <c r="F200" i="33"/>
  <c r="F201" i="33"/>
  <c r="F202" i="33"/>
  <c r="F203" i="33"/>
  <c r="F204" i="33"/>
  <c r="F205" i="33"/>
  <c r="F206" i="33"/>
  <c r="F207" i="33"/>
  <c r="F208" i="33"/>
  <c r="F209" i="33"/>
  <c r="F210" i="33"/>
  <c r="F211" i="33"/>
  <c r="F212" i="33"/>
  <c r="F213" i="33"/>
  <c r="F214" i="33"/>
  <c r="F215" i="33"/>
  <c r="F216" i="33"/>
  <c r="F217" i="33"/>
  <c r="F218" i="33"/>
  <c r="F219" i="33"/>
  <c r="F220" i="33"/>
  <c r="F221" i="33"/>
  <c r="F222" i="33"/>
  <c r="F223" i="33"/>
  <c r="F224" i="33"/>
  <c r="F225" i="33"/>
  <c r="F226" i="33"/>
  <c r="F227" i="33"/>
  <c r="F228" i="33"/>
  <c r="F229" i="33"/>
  <c r="F230" i="33"/>
  <c r="F231" i="33"/>
  <c r="F232" i="33"/>
  <c r="F233" i="33"/>
  <c r="F234" i="33"/>
  <c r="F235" i="33"/>
  <c r="F236" i="33"/>
  <c r="F237" i="33"/>
  <c r="F238" i="33"/>
  <c r="F239" i="33"/>
  <c r="F240" i="33"/>
  <c r="F241" i="33"/>
  <c r="F242" i="33"/>
  <c r="F243" i="33"/>
  <c r="F244" i="33"/>
  <c r="F245" i="33"/>
  <c r="F246" i="33"/>
  <c r="F247" i="33"/>
  <c r="F248" i="33"/>
  <c r="F249" i="33"/>
  <c r="F250" i="33"/>
  <c r="F251" i="33"/>
  <c r="F252" i="33"/>
  <c r="F253" i="33"/>
  <c r="F254" i="33"/>
  <c r="F255" i="33"/>
  <c r="F256" i="33"/>
  <c r="F257" i="33"/>
  <c r="F258" i="33"/>
  <c r="F259" i="33"/>
  <c r="F260" i="33"/>
  <c r="F261" i="33"/>
  <c r="F262" i="33"/>
  <c r="F263" i="33"/>
  <c r="F264" i="33"/>
  <c r="F265" i="33"/>
  <c r="F266" i="33"/>
  <c r="F267" i="33"/>
  <c r="F268" i="33"/>
  <c r="F269" i="33"/>
  <c r="F270" i="33"/>
  <c r="F271" i="33"/>
  <c r="F272" i="33"/>
  <c r="F273" i="33"/>
  <c r="F274" i="33"/>
  <c r="F275" i="33"/>
  <c r="F276" i="33"/>
  <c r="F277" i="33"/>
  <c r="F278" i="33"/>
  <c r="F279" i="33"/>
  <c r="F280" i="33"/>
  <c r="F281" i="33"/>
  <c r="F282" i="33"/>
  <c r="F283" i="33"/>
  <c r="F284" i="33"/>
  <c r="F285" i="33"/>
  <c r="F286" i="33"/>
  <c r="F287" i="33"/>
  <c r="F288" i="33"/>
  <c r="F289" i="33"/>
  <c r="F290" i="33"/>
  <c r="F291" i="33"/>
  <c r="F292" i="33"/>
  <c r="F293" i="33"/>
  <c r="F294" i="33"/>
  <c r="F295" i="33"/>
  <c r="F296" i="33"/>
  <c r="F297" i="33"/>
  <c r="F298" i="33"/>
  <c r="F299" i="33"/>
  <c r="F300" i="33"/>
  <c r="F301" i="33"/>
  <c r="F302" i="33"/>
  <c r="F303" i="33"/>
  <c r="F304" i="33"/>
  <c r="F305" i="33"/>
  <c r="F306" i="33"/>
  <c r="F307" i="33"/>
  <c r="F308" i="33"/>
  <c r="F309" i="33"/>
  <c r="F310" i="33"/>
  <c r="F311" i="33"/>
  <c r="F312" i="33"/>
  <c r="F313" i="33"/>
  <c r="F314" i="33"/>
  <c r="F315" i="33"/>
  <c r="F316" i="33"/>
  <c r="F317" i="33"/>
  <c r="F318" i="33"/>
  <c r="F319" i="33"/>
  <c r="F320" i="33"/>
  <c r="F321" i="33"/>
  <c r="F322" i="33"/>
  <c r="F9" i="33"/>
  <c r="I4" i="54"/>
  <c r="Y316" i="78" l="1"/>
  <c r="W316" i="78"/>
  <c r="U316" i="78"/>
  <c r="Y315" i="78"/>
  <c r="W315" i="78"/>
  <c r="U315" i="78"/>
  <c r="Y314" i="78"/>
  <c r="W314" i="78"/>
  <c r="U314" i="78"/>
  <c r="Y313" i="78"/>
  <c r="W313" i="78"/>
  <c r="U313" i="78"/>
  <c r="Y312" i="78"/>
  <c r="W312" i="78"/>
  <c r="U312" i="78"/>
  <c r="Y311" i="78"/>
  <c r="W311" i="78"/>
  <c r="U311" i="78"/>
  <c r="Y310" i="78"/>
  <c r="W310" i="78"/>
  <c r="U310" i="78"/>
  <c r="Y309" i="78"/>
  <c r="W309" i="78"/>
  <c r="U309" i="78"/>
  <c r="Y308" i="78"/>
  <c r="W308" i="78"/>
  <c r="U308" i="78"/>
  <c r="Y307" i="78"/>
  <c r="W307" i="78"/>
  <c r="U307" i="78"/>
  <c r="Y306" i="78"/>
  <c r="W306" i="78"/>
  <c r="U306" i="78"/>
  <c r="Y305" i="78"/>
  <c r="W305" i="78"/>
  <c r="U305" i="78"/>
  <c r="Y304" i="78"/>
  <c r="W304" i="78"/>
  <c r="U304" i="78"/>
  <c r="Y303" i="78"/>
  <c r="W303" i="78"/>
  <c r="U303" i="78"/>
  <c r="Y302" i="78"/>
  <c r="W302" i="78"/>
  <c r="U302" i="78"/>
  <c r="Y301" i="78"/>
  <c r="W301" i="78"/>
  <c r="U301" i="78"/>
  <c r="Y300" i="78"/>
  <c r="W300" i="78"/>
  <c r="U300" i="78"/>
  <c r="Y299" i="78"/>
  <c r="W299" i="78"/>
  <c r="U299" i="78"/>
  <c r="Y298" i="78"/>
  <c r="W298" i="78"/>
  <c r="U298" i="78"/>
  <c r="Y297" i="78"/>
  <c r="W297" i="78"/>
  <c r="U297" i="78"/>
  <c r="Y296" i="78"/>
  <c r="W296" i="78"/>
  <c r="U296" i="78"/>
  <c r="Y295" i="78"/>
  <c r="W295" i="78"/>
  <c r="U295" i="78"/>
  <c r="Y294" i="78"/>
  <c r="W294" i="78"/>
  <c r="U294" i="78"/>
  <c r="Y293" i="78"/>
  <c r="W293" i="78"/>
  <c r="U293" i="78"/>
  <c r="Y292" i="78"/>
  <c r="W292" i="78"/>
  <c r="U292" i="78"/>
  <c r="Y291" i="78"/>
  <c r="W291" i="78"/>
  <c r="U291" i="78"/>
  <c r="Y290" i="78"/>
  <c r="W290" i="78"/>
  <c r="U290" i="78"/>
  <c r="Y289" i="78"/>
  <c r="W289" i="78"/>
  <c r="U289" i="78"/>
  <c r="Y288" i="78"/>
  <c r="W288" i="78"/>
  <c r="U288" i="78"/>
  <c r="Y287" i="78"/>
  <c r="W287" i="78"/>
  <c r="U287" i="78"/>
  <c r="Y286" i="78"/>
  <c r="W286" i="78"/>
  <c r="U286" i="78"/>
  <c r="Y285" i="78"/>
  <c r="W285" i="78"/>
  <c r="U285" i="78"/>
  <c r="Y284" i="78"/>
  <c r="W284" i="78"/>
  <c r="U284" i="78"/>
  <c r="Y283" i="78"/>
  <c r="W283" i="78"/>
  <c r="U283" i="78"/>
  <c r="Y282" i="78"/>
  <c r="W282" i="78"/>
  <c r="U282" i="78"/>
  <c r="Y281" i="78"/>
  <c r="W281" i="78"/>
  <c r="U281" i="78"/>
  <c r="Y280" i="78"/>
  <c r="W280" i="78"/>
  <c r="U280" i="78"/>
  <c r="Y279" i="78"/>
  <c r="W279" i="78"/>
  <c r="U279" i="78"/>
  <c r="Y278" i="78"/>
  <c r="W278" i="78"/>
  <c r="U278" i="78"/>
  <c r="Y277" i="78"/>
  <c r="W277" i="78"/>
  <c r="U277" i="78"/>
  <c r="Y276" i="78"/>
  <c r="W276" i="78"/>
  <c r="U276" i="78"/>
  <c r="Y275" i="78"/>
  <c r="W275" i="78"/>
  <c r="U275" i="78"/>
  <c r="Y274" i="78"/>
  <c r="W274" i="78"/>
  <c r="U274" i="78"/>
  <c r="Y273" i="78"/>
  <c r="W273" i="78"/>
  <c r="U273" i="78"/>
  <c r="Y272" i="78"/>
  <c r="W272" i="78"/>
  <c r="U272" i="78"/>
  <c r="Y271" i="78"/>
  <c r="W271" i="78"/>
  <c r="U271" i="78"/>
  <c r="Y270" i="78"/>
  <c r="W270" i="78"/>
  <c r="U270" i="78"/>
  <c r="Y269" i="78"/>
  <c r="W269" i="78"/>
  <c r="U269" i="78"/>
  <c r="Y268" i="78"/>
  <c r="W268" i="78"/>
  <c r="U268" i="78"/>
  <c r="Y267" i="78"/>
  <c r="W267" i="78"/>
  <c r="U267" i="78"/>
  <c r="Y266" i="78"/>
  <c r="W266" i="78"/>
  <c r="U266" i="78"/>
  <c r="Y265" i="78"/>
  <c r="W265" i="78"/>
  <c r="U265" i="78"/>
  <c r="Y264" i="78"/>
  <c r="W264" i="78"/>
  <c r="U264" i="78"/>
  <c r="Y263" i="78"/>
  <c r="W263" i="78"/>
  <c r="U263" i="78"/>
  <c r="Y262" i="78"/>
  <c r="W262" i="78"/>
  <c r="U262" i="78"/>
  <c r="Y261" i="78"/>
  <c r="W261" i="78"/>
  <c r="U261" i="78"/>
  <c r="Y260" i="78"/>
  <c r="W260" i="78"/>
  <c r="U260" i="78"/>
  <c r="Y259" i="78"/>
  <c r="W259" i="78"/>
  <c r="U259" i="78"/>
  <c r="Y258" i="78"/>
  <c r="W258" i="78"/>
  <c r="U258" i="78"/>
  <c r="Y257" i="78"/>
  <c r="W257" i="78"/>
  <c r="U257" i="78"/>
  <c r="Y256" i="78"/>
  <c r="W256" i="78"/>
  <c r="U256" i="78"/>
  <c r="Y255" i="78"/>
  <c r="W255" i="78"/>
  <c r="U255" i="78"/>
  <c r="Y254" i="78"/>
  <c r="W254" i="78"/>
  <c r="U254" i="78"/>
  <c r="Y253" i="78"/>
  <c r="W253" i="78"/>
  <c r="U253" i="78"/>
  <c r="Y252" i="78"/>
  <c r="W252" i="78"/>
  <c r="U252" i="78"/>
  <c r="Y251" i="78"/>
  <c r="W251" i="78"/>
  <c r="U251" i="78"/>
  <c r="Y250" i="78"/>
  <c r="W250" i="78"/>
  <c r="U250" i="78"/>
  <c r="Y249" i="78"/>
  <c r="W249" i="78"/>
  <c r="U249" i="78"/>
  <c r="Y248" i="78"/>
  <c r="W248" i="78"/>
  <c r="U248" i="78"/>
  <c r="Y247" i="78"/>
  <c r="W247" i="78"/>
  <c r="U247" i="78"/>
  <c r="Y246" i="78"/>
  <c r="W246" i="78"/>
  <c r="U246" i="78"/>
  <c r="Y245" i="78"/>
  <c r="W245" i="78"/>
  <c r="U245" i="78"/>
  <c r="Y244" i="78"/>
  <c r="W244" i="78"/>
  <c r="U244" i="78"/>
  <c r="Y243" i="78"/>
  <c r="W243" i="78"/>
  <c r="U243" i="78"/>
  <c r="Y242" i="78"/>
  <c r="W242" i="78"/>
  <c r="U242" i="78"/>
  <c r="Y241" i="78"/>
  <c r="W241" i="78"/>
  <c r="U241" i="78"/>
  <c r="Y240" i="78"/>
  <c r="W240" i="78"/>
  <c r="U240" i="78"/>
  <c r="Y239" i="78"/>
  <c r="W239" i="78"/>
  <c r="U239" i="78"/>
  <c r="Y238" i="78"/>
  <c r="W238" i="78"/>
  <c r="U238" i="78"/>
  <c r="Y237" i="78"/>
  <c r="W237" i="78"/>
  <c r="U237" i="78"/>
  <c r="Y236" i="78"/>
  <c r="W236" i="78"/>
  <c r="U236" i="78"/>
  <c r="Y235" i="78"/>
  <c r="W235" i="78"/>
  <c r="U235" i="78"/>
  <c r="Y234" i="78"/>
  <c r="W234" i="78"/>
  <c r="U234" i="78"/>
  <c r="Y233" i="78"/>
  <c r="W233" i="78"/>
  <c r="U233" i="78"/>
  <c r="Y232" i="78"/>
  <c r="W232" i="78"/>
  <c r="U232" i="78"/>
  <c r="Y231" i="78"/>
  <c r="W231" i="78"/>
  <c r="U231" i="78"/>
  <c r="Y230" i="78"/>
  <c r="W230" i="78"/>
  <c r="U230" i="78"/>
  <c r="Y229" i="78"/>
  <c r="W229" i="78"/>
  <c r="U229" i="78"/>
  <c r="Y228" i="78"/>
  <c r="W228" i="78"/>
  <c r="U228" i="78"/>
  <c r="Y227" i="78"/>
  <c r="W227" i="78"/>
  <c r="U227" i="78"/>
  <c r="Y226" i="78"/>
  <c r="W226" i="78"/>
  <c r="U226" i="78"/>
  <c r="Y225" i="78"/>
  <c r="W225" i="78"/>
  <c r="U225" i="78"/>
  <c r="Y224" i="78"/>
  <c r="W224" i="78"/>
  <c r="U224" i="78"/>
  <c r="Y223" i="78"/>
  <c r="W223" i="78"/>
  <c r="U223" i="78"/>
  <c r="Y222" i="78"/>
  <c r="W222" i="78"/>
  <c r="U222" i="78"/>
  <c r="Y221" i="78"/>
  <c r="W221" i="78"/>
  <c r="U221" i="78"/>
  <c r="Y220" i="78"/>
  <c r="W220" i="78"/>
  <c r="U220" i="78"/>
  <c r="Y219" i="78"/>
  <c r="W219" i="78"/>
  <c r="U219" i="78"/>
  <c r="Y218" i="78"/>
  <c r="W218" i="78"/>
  <c r="U218" i="78"/>
  <c r="Y217" i="78"/>
  <c r="W217" i="78"/>
  <c r="U217" i="78"/>
  <c r="Y216" i="78"/>
  <c r="W216" i="78"/>
  <c r="U216" i="78"/>
  <c r="Y215" i="78"/>
  <c r="W215" i="78"/>
  <c r="U215" i="78"/>
  <c r="Y214" i="78"/>
  <c r="W214" i="78"/>
  <c r="U214" i="78"/>
  <c r="Y213" i="78"/>
  <c r="W213" i="78"/>
  <c r="U213" i="78"/>
  <c r="Y212" i="78"/>
  <c r="W212" i="78"/>
  <c r="U212" i="78"/>
  <c r="Y211" i="78"/>
  <c r="W211" i="78"/>
  <c r="U211" i="78"/>
  <c r="Y210" i="78"/>
  <c r="W210" i="78"/>
  <c r="U210" i="78"/>
  <c r="Y209" i="78"/>
  <c r="W209" i="78"/>
  <c r="U209" i="78"/>
  <c r="Y208" i="78"/>
  <c r="W208" i="78"/>
  <c r="U208" i="78"/>
  <c r="Y207" i="78"/>
  <c r="W207" i="78"/>
  <c r="U207" i="78"/>
  <c r="Y206" i="78"/>
  <c r="W206" i="78"/>
  <c r="U206" i="78"/>
  <c r="Y205" i="78"/>
  <c r="W205" i="78"/>
  <c r="U205" i="78"/>
  <c r="Y204" i="78"/>
  <c r="W204" i="78"/>
  <c r="U204" i="78"/>
  <c r="Y203" i="78"/>
  <c r="W203" i="78"/>
  <c r="U203" i="78"/>
  <c r="Y202" i="78"/>
  <c r="W202" i="78"/>
  <c r="U202" i="78"/>
  <c r="Y201" i="78"/>
  <c r="W201" i="78"/>
  <c r="U201" i="78"/>
  <c r="Y200" i="78"/>
  <c r="W200" i="78"/>
  <c r="U200" i="78"/>
  <c r="Y199" i="78"/>
  <c r="W199" i="78"/>
  <c r="U199" i="78"/>
  <c r="Y198" i="78"/>
  <c r="W198" i="78"/>
  <c r="U198" i="78"/>
  <c r="Y197" i="78"/>
  <c r="W197" i="78"/>
  <c r="U197" i="78"/>
  <c r="Y196" i="78"/>
  <c r="W196" i="78"/>
  <c r="U196" i="78"/>
  <c r="Y195" i="78"/>
  <c r="W195" i="78"/>
  <c r="U195" i="78"/>
  <c r="Y194" i="78"/>
  <c r="W194" i="78"/>
  <c r="U194" i="78"/>
  <c r="Y193" i="78"/>
  <c r="W193" i="78"/>
  <c r="U193" i="78"/>
  <c r="Y192" i="78"/>
  <c r="W192" i="78"/>
  <c r="U192" i="78"/>
  <c r="Y191" i="78"/>
  <c r="W191" i="78"/>
  <c r="U191" i="78"/>
  <c r="Y190" i="78"/>
  <c r="W190" i="78"/>
  <c r="U190" i="78"/>
  <c r="Y189" i="78"/>
  <c r="W189" i="78"/>
  <c r="U189" i="78"/>
  <c r="Y188" i="78"/>
  <c r="W188" i="78"/>
  <c r="U188" i="78"/>
  <c r="Y187" i="78"/>
  <c r="W187" i="78"/>
  <c r="U187" i="78"/>
  <c r="Y186" i="78"/>
  <c r="W186" i="78"/>
  <c r="U186" i="78"/>
  <c r="Y185" i="78"/>
  <c r="W185" i="78"/>
  <c r="U185" i="78"/>
  <c r="Y184" i="78"/>
  <c r="W184" i="78"/>
  <c r="U184" i="78"/>
  <c r="Y183" i="78"/>
  <c r="W183" i="78"/>
  <c r="U183" i="78"/>
  <c r="Y182" i="78"/>
  <c r="W182" i="78"/>
  <c r="U182" i="78"/>
  <c r="Y181" i="78"/>
  <c r="W181" i="78"/>
  <c r="U181" i="78"/>
  <c r="Y180" i="78"/>
  <c r="W180" i="78"/>
  <c r="U180" i="78"/>
  <c r="Y179" i="78"/>
  <c r="W179" i="78"/>
  <c r="U179" i="78"/>
  <c r="Y178" i="78"/>
  <c r="W178" i="78"/>
  <c r="U178" i="78"/>
  <c r="Y177" i="78"/>
  <c r="W177" i="78"/>
  <c r="U177" i="78"/>
  <c r="Y176" i="78"/>
  <c r="W176" i="78"/>
  <c r="U176" i="78"/>
  <c r="Y175" i="78"/>
  <c r="W175" i="78"/>
  <c r="U175" i="78"/>
  <c r="Y174" i="78"/>
  <c r="W174" i="78"/>
  <c r="U174" i="78"/>
  <c r="Y173" i="78"/>
  <c r="W173" i="78"/>
  <c r="U173" i="78"/>
  <c r="Y172" i="78"/>
  <c r="W172" i="78"/>
  <c r="U172" i="78"/>
  <c r="Y171" i="78"/>
  <c r="W171" i="78"/>
  <c r="U171" i="78"/>
  <c r="Y170" i="78"/>
  <c r="W170" i="78"/>
  <c r="U170" i="78"/>
  <c r="Y169" i="78"/>
  <c r="W169" i="78"/>
  <c r="U169" i="78"/>
  <c r="Y168" i="78"/>
  <c r="W168" i="78"/>
  <c r="U168" i="78"/>
  <c r="Y167" i="78"/>
  <c r="W167" i="78"/>
  <c r="U167" i="78"/>
  <c r="Y166" i="78"/>
  <c r="W166" i="78"/>
  <c r="U166" i="78"/>
  <c r="Y165" i="78"/>
  <c r="W165" i="78"/>
  <c r="U165" i="78"/>
  <c r="Y164" i="78"/>
  <c r="W164" i="78"/>
  <c r="U164" i="78"/>
  <c r="Y163" i="78"/>
  <c r="W163" i="78"/>
  <c r="U163" i="78"/>
  <c r="Y162" i="78"/>
  <c r="W162" i="78"/>
  <c r="U162" i="78"/>
  <c r="Y161" i="78"/>
  <c r="W161" i="78"/>
  <c r="U161" i="78"/>
  <c r="Y160" i="78"/>
  <c r="W160" i="78"/>
  <c r="U160" i="78"/>
  <c r="Y159" i="78"/>
  <c r="W159" i="78"/>
  <c r="U159" i="78"/>
  <c r="Y158" i="78"/>
  <c r="W158" i="78"/>
  <c r="U158" i="78"/>
  <c r="Y157" i="78"/>
  <c r="W157" i="78"/>
  <c r="U157" i="78"/>
  <c r="Y156" i="78"/>
  <c r="W156" i="78"/>
  <c r="U156" i="78"/>
  <c r="Y155" i="78"/>
  <c r="W155" i="78"/>
  <c r="U155" i="78"/>
  <c r="Y154" i="78"/>
  <c r="W154" i="78"/>
  <c r="U154" i="78"/>
  <c r="Y153" i="78"/>
  <c r="W153" i="78"/>
  <c r="U153" i="78"/>
  <c r="Y152" i="78"/>
  <c r="W152" i="78"/>
  <c r="U152" i="78"/>
  <c r="Y151" i="78"/>
  <c r="W151" i="78"/>
  <c r="U151" i="78"/>
  <c r="Y150" i="78"/>
  <c r="W150" i="78"/>
  <c r="U150" i="78"/>
  <c r="Y149" i="78"/>
  <c r="W149" i="78"/>
  <c r="U149" i="78"/>
  <c r="Y148" i="78"/>
  <c r="W148" i="78"/>
  <c r="U148" i="78"/>
  <c r="Y147" i="78"/>
  <c r="W147" i="78"/>
  <c r="U147" i="78"/>
  <c r="Y146" i="78"/>
  <c r="W146" i="78"/>
  <c r="U146" i="78"/>
  <c r="Y145" i="78"/>
  <c r="W145" i="78"/>
  <c r="U145" i="78"/>
  <c r="Y144" i="78"/>
  <c r="W144" i="78"/>
  <c r="U144" i="78"/>
  <c r="Y143" i="78"/>
  <c r="W143" i="78"/>
  <c r="U143" i="78"/>
  <c r="Y142" i="78"/>
  <c r="W142" i="78"/>
  <c r="U142" i="78"/>
  <c r="Y141" i="78"/>
  <c r="W141" i="78"/>
  <c r="U141" i="78"/>
  <c r="Y140" i="78"/>
  <c r="W140" i="78"/>
  <c r="U140" i="78"/>
  <c r="Y139" i="78"/>
  <c r="W139" i="78"/>
  <c r="U139" i="78"/>
  <c r="Y138" i="78"/>
  <c r="W138" i="78"/>
  <c r="U138" i="78"/>
  <c r="Y137" i="78"/>
  <c r="W137" i="78"/>
  <c r="U137" i="78"/>
  <c r="Y136" i="78"/>
  <c r="W136" i="78"/>
  <c r="U136" i="78"/>
  <c r="Y135" i="78"/>
  <c r="W135" i="78"/>
  <c r="U135" i="78"/>
  <c r="Y134" i="78"/>
  <c r="W134" i="78"/>
  <c r="U134" i="78"/>
  <c r="Y133" i="78"/>
  <c r="W133" i="78"/>
  <c r="U133" i="78"/>
  <c r="Y132" i="78"/>
  <c r="W132" i="78"/>
  <c r="U132" i="78"/>
  <c r="Y131" i="78"/>
  <c r="W131" i="78"/>
  <c r="U131" i="78"/>
  <c r="Y130" i="78"/>
  <c r="W130" i="78"/>
  <c r="U130" i="78"/>
  <c r="Y129" i="78"/>
  <c r="W129" i="78"/>
  <c r="U129" i="78"/>
  <c r="Y128" i="78"/>
  <c r="W128" i="78"/>
  <c r="U128" i="78"/>
  <c r="Y127" i="78"/>
  <c r="W127" i="78"/>
  <c r="U127" i="78"/>
  <c r="Y126" i="78"/>
  <c r="W126" i="78"/>
  <c r="U126" i="78"/>
  <c r="Y125" i="78"/>
  <c r="W125" i="78"/>
  <c r="U125" i="78"/>
  <c r="Y124" i="78"/>
  <c r="W124" i="78"/>
  <c r="U124" i="78"/>
  <c r="Y123" i="78"/>
  <c r="W123" i="78"/>
  <c r="U123" i="78"/>
  <c r="Y122" i="78"/>
  <c r="W122" i="78"/>
  <c r="U122" i="78"/>
  <c r="Y121" i="78"/>
  <c r="W121" i="78"/>
  <c r="U121" i="78"/>
  <c r="Y120" i="78"/>
  <c r="W120" i="78"/>
  <c r="U120" i="78"/>
  <c r="Y119" i="78"/>
  <c r="W119" i="78"/>
  <c r="U119" i="78"/>
  <c r="Y118" i="78"/>
  <c r="W118" i="78"/>
  <c r="U118" i="78"/>
  <c r="Y117" i="78"/>
  <c r="W117" i="78"/>
  <c r="U117" i="78"/>
  <c r="Y116" i="78"/>
  <c r="W116" i="78"/>
  <c r="U116" i="78"/>
  <c r="Y115" i="78"/>
  <c r="W115" i="78"/>
  <c r="U115" i="78"/>
  <c r="Y114" i="78"/>
  <c r="W114" i="78"/>
  <c r="U114" i="78"/>
  <c r="Y113" i="78"/>
  <c r="W113" i="78"/>
  <c r="U113" i="78"/>
  <c r="Y112" i="78"/>
  <c r="W112" i="78"/>
  <c r="U112" i="78"/>
  <c r="Y111" i="78"/>
  <c r="W111" i="78"/>
  <c r="U111" i="78"/>
  <c r="Y110" i="78"/>
  <c r="W110" i="78"/>
  <c r="U110" i="78"/>
  <c r="Y109" i="78"/>
  <c r="W109" i="78"/>
  <c r="U109" i="78"/>
  <c r="Y108" i="78"/>
  <c r="W108" i="78"/>
  <c r="U108" i="78"/>
  <c r="Y107" i="78"/>
  <c r="W107" i="78"/>
  <c r="U107" i="78"/>
  <c r="Y106" i="78"/>
  <c r="W106" i="78"/>
  <c r="U106" i="78"/>
  <c r="Y105" i="78"/>
  <c r="W105" i="78"/>
  <c r="U105" i="78"/>
  <c r="Y104" i="78"/>
  <c r="W104" i="78"/>
  <c r="U104" i="78"/>
  <c r="Y103" i="78"/>
  <c r="W103" i="78"/>
  <c r="U103" i="78"/>
  <c r="Y102" i="78"/>
  <c r="W102" i="78"/>
  <c r="U102" i="78"/>
  <c r="Y101" i="78"/>
  <c r="W101" i="78"/>
  <c r="U101" i="78"/>
  <c r="Y100" i="78"/>
  <c r="W100" i="78"/>
  <c r="U100" i="78"/>
  <c r="Y99" i="78"/>
  <c r="W99" i="78"/>
  <c r="U99" i="78"/>
  <c r="Y98" i="78"/>
  <c r="W98" i="78"/>
  <c r="U98" i="78"/>
  <c r="Y97" i="78"/>
  <c r="W97" i="78"/>
  <c r="U97" i="78"/>
  <c r="Y96" i="78"/>
  <c r="W96" i="78"/>
  <c r="U96" i="78"/>
  <c r="Y95" i="78"/>
  <c r="W95" i="78"/>
  <c r="U95" i="78"/>
  <c r="Y94" i="78"/>
  <c r="W94" i="78"/>
  <c r="U94" i="78"/>
  <c r="Y93" i="78"/>
  <c r="W93" i="78"/>
  <c r="U93" i="78"/>
  <c r="Y92" i="78"/>
  <c r="W92" i="78"/>
  <c r="U92" i="78"/>
  <c r="Y91" i="78"/>
  <c r="W91" i="78"/>
  <c r="U91" i="78"/>
  <c r="Y90" i="78"/>
  <c r="W90" i="78"/>
  <c r="U90" i="78"/>
  <c r="Y89" i="78"/>
  <c r="W89" i="78"/>
  <c r="U89" i="78"/>
  <c r="Y88" i="78"/>
  <c r="W88" i="78"/>
  <c r="U88" i="78"/>
  <c r="Y87" i="78"/>
  <c r="W87" i="78"/>
  <c r="U87" i="78"/>
  <c r="Y86" i="78"/>
  <c r="W86" i="78"/>
  <c r="U86" i="78"/>
  <c r="Y85" i="78"/>
  <c r="W85" i="78"/>
  <c r="U85" i="78"/>
  <c r="Y84" i="78"/>
  <c r="W84" i="78"/>
  <c r="U84" i="78"/>
  <c r="Y83" i="78"/>
  <c r="W83" i="78"/>
  <c r="U83" i="78"/>
  <c r="Y82" i="78"/>
  <c r="W82" i="78"/>
  <c r="U82" i="78"/>
  <c r="Y81" i="78"/>
  <c r="W81" i="78"/>
  <c r="U81" i="78"/>
  <c r="Y80" i="78"/>
  <c r="W80" i="78"/>
  <c r="U80" i="78"/>
  <c r="Y79" i="78"/>
  <c r="W79" i="78"/>
  <c r="U79" i="78"/>
  <c r="Y78" i="78"/>
  <c r="W78" i="78"/>
  <c r="U78" i="78"/>
  <c r="Y77" i="78"/>
  <c r="W77" i="78"/>
  <c r="U77" i="78"/>
  <c r="Y76" i="78"/>
  <c r="W76" i="78"/>
  <c r="U76" i="78"/>
  <c r="Y75" i="78"/>
  <c r="W75" i="78"/>
  <c r="U75" i="78"/>
  <c r="Y74" i="78"/>
  <c r="W74" i="78"/>
  <c r="U74" i="78"/>
  <c r="Y73" i="78"/>
  <c r="W73" i="78"/>
  <c r="U73" i="78"/>
  <c r="Y72" i="78"/>
  <c r="W72" i="78"/>
  <c r="U72" i="78"/>
  <c r="Y71" i="78"/>
  <c r="W71" i="78"/>
  <c r="U71" i="78"/>
  <c r="Y70" i="78"/>
  <c r="W70" i="78"/>
  <c r="U70" i="78"/>
  <c r="Y69" i="78"/>
  <c r="W69" i="78"/>
  <c r="U69" i="78"/>
  <c r="Y68" i="78"/>
  <c r="W68" i="78"/>
  <c r="U68" i="78"/>
  <c r="Y67" i="78"/>
  <c r="W67" i="78"/>
  <c r="U67" i="78"/>
  <c r="Y66" i="78"/>
  <c r="W66" i="78"/>
  <c r="U66" i="78"/>
  <c r="Y65" i="78"/>
  <c r="W65" i="78"/>
  <c r="U65" i="78"/>
  <c r="Y64" i="78"/>
  <c r="W64" i="78"/>
  <c r="U64" i="78"/>
  <c r="Y63" i="78"/>
  <c r="W63" i="78"/>
  <c r="U63" i="78"/>
  <c r="Y62" i="78"/>
  <c r="W62" i="78"/>
  <c r="U62" i="78"/>
  <c r="Y61" i="78"/>
  <c r="W61" i="78"/>
  <c r="U61" i="78"/>
  <c r="Y60" i="78"/>
  <c r="W60" i="78"/>
  <c r="U60" i="78"/>
  <c r="Y59" i="78"/>
  <c r="W59" i="78"/>
  <c r="U59" i="78"/>
  <c r="Y58" i="78"/>
  <c r="W58" i="78"/>
  <c r="U58" i="78"/>
  <c r="Y57" i="78"/>
  <c r="W57" i="78"/>
  <c r="U57" i="78"/>
  <c r="Y56" i="78"/>
  <c r="W56" i="78"/>
  <c r="U56" i="78"/>
  <c r="Y55" i="78"/>
  <c r="W55" i="78"/>
  <c r="U55" i="78"/>
  <c r="Y54" i="78"/>
  <c r="W54" i="78"/>
  <c r="U54" i="78"/>
  <c r="Y53" i="78"/>
  <c r="W53" i="78"/>
  <c r="U53" i="78"/>
  <c r="Y52" i="78"/>
  <c r="W52" i="78"/>
  <c r="U52" i="78"/>
  <c r="Y51" i="78"/>
  <c r="W51" i="78"/>
  <c r="U51" i="78"/>
  <c r="Y50" i="78"/>
  <c r="W50" i="78"/>
  <c r="U50" i="78"/>
  <c r="Y49" i="78"/>
  <c r="W49" i="78"/>
  <c r="U49" i="78"/>
  <c r="Y48" i="78"/>
  <c r="W48" i="78"/>
  <c r="U48" i="78"/>
  <c r="Y47" i="78"/>
  <c r="W47" i="78"/>
  <c r="U47" i="78"/>
  <c r="Y46" i="78"/>
  <c r="W46" i="78"/>
  <c r="U46" i="78"/>
  <c r="Y45" i="78"/>
  <c r="W45" i="78"/>
  <c r="U45" i="78"/>
  <c r="Y44" i="78"/>
  <c r="W44" i="78"/>
  <c r="U44" i="78"/>
  <c r="Y43" i="78"/>
  <c r="W43" i="78"/>
  <c r="U43" i="78"/>
  <c r="Y42" i="78"/>
  <c r="W42" i="78"/>
  <c r="U42" i="78"/>
  <c r="Y41" i="78"/>
  <c r="W41" i="78"/>
  <c r="U41" i="78"/>
  <c r="Y40" i="78"/>
  <c r="W40" i="78"/>
  <c r="U40" i="78"/>
  <c r="Y39" i="78"/>
  <c r="W39" i="78"/>
  <c r="U39" i="78"/>
  <c r="Y38" i="78"/>
  <c r="W38" i="78"/>
  <c r="U38" i="78"/>
  <c r="Y37" i="78"/>
  <c r="W37" i="78"/>
  <c r="U37" i="78"/>
  <c r="Y36" i="78"/>
  <c r="W36" i="78"/>
  <c r="U36" i="78"/>
  <c r="Y35" i="78"/>
  <c r="W35" i="78"/>
  <c r="U35" i="78"/>
  <c r="Y34" i="78"/>
  <c r="W34" i="78"/>
  <c r="U34" i="78"/>
  <c r="Y33" i="78"/>
  <c r="W33" i="78"/>
  <c r="U33" i="78"/>
  <c r="Y32" i="78"/>
  <c r="W32" i="78"/>
  <c r="U32" i="78"/>
  <c r="Y31" i="78"/>
  <c r="W31" i="78"/>
  <c r="U31" i="78"/>
  <c r="Y30" i="78"/>
  <c r="W30" i="78"/>
  <c r="U30" i="78"/>
  <c r="Y29" i="78"/>
  <c r="W29" i="78"/>
  <c r="U29" i="78"/>
  <c r="Y28" i="78"/>
  <c r="W28" i="78"/>
  <c r="U28" i="78"/>
  <c r="Y27" i="78"/>
  <c r="W27" i="78"/>
  <c r="U27" i="78"/>
  <c r="Y26" i="78"/>
  <c r="W26" i="78"/>
  <c r="U26" i="78"/>
  <c r="Y25" i="78"/>
  <c r="W25" i="78"/>
  <c r="U25" i="78"/>
  <c r="Y24" i="78"/>
  <c r="W24" i="78"/>
  <c r="U24" i="78"/>
  <c r="Y23" i="78"/>
  <c r="W23" i="78"/>
  <c r="U23" i="78"/>
  <c r="Y22" i="78"/>
  <c r="W22" i="78"/>
  <c r="U22" i="78"/>
  <c r="Y21" i="78"/>
  <c r="W21" i="78"/>
  <c r="U21" i="78"/>
  <c r="Y20" i="78"/>
  <c r="W20" i="78"/>
  <c r="U20" i="78"/>
  <c r="Y19" i="78"/>
  <c r="W19" i="78"/>
  <c r="U19" i="78"/>
  <c r="Y18" i="78"/>
  <c r="W18" i="78"/>
  <c r="U18" i="78"/>
  <c r="Y17" i="78"/>
  <c r="W17" i="78"/>
  <c r="U17" i="78"/>
  <c r="Y16" i="78"/>
  <c r="W16" i="78"/>
  <c r="U16" i="78"/>
  <c r="Y15" i="78"/>
  <c r="W15" i="78"/>
  <c r="U15" i="78"/>
  <c r="Y14" i="78"/>
  <c r="W14" i="78"/>
  <c r="U14" i="78"/>
  <c r="Y13" i="78"/>
  <c r="W13" i="78"/>
  <c r="U13" i="78"/>
  <c r="Y12" i="78"/>
  <c r="W12" i="78"/>
  <c r="U12" i="78"/>
  <c r="Y11" i="78"/>
  <c r="W11" i="78"/>
  <c r="U11" i="78"/>
  <c r="Y10" i="78"/>
  <c r="W10" i="78"/>
  <c r="U10" i="78"/>
  <c r="Y9" i="78"/>
  <c r="W9" i="78"/>
  <c r="U9" i="78"/>
  <c r="Y8" i="78"/>
  <c r="W8" i="78"/>
  <c r="U8" i="78"/>
  <c r="Y7" i="78"/>
  <c r="W7" i="78"/>
  <c r="U7" i="78"/>
  <c r="L310" i="78"/>
  <c r="M310" i="78" s="1"/>
  <c r="N310" i="78"/>
  <c r="O310" i="78" s="1"/>
  <c r="P310" i="78"/>
  <c r="Q310" i="78" s="1"/>
  <c r="L311" i="78"/>
  <c r="M311" i="78" s="1"/>
  <c r="N311" i="78"/>
  <c r="O311" i="78" s="1"/>
  <c r="P311" i="78"/>
  <c r="Q311" i="78" s="1"/>
  <c r="L312" i="78"/>
  <c r="M312" i="78" s="1"/>
  <c r="N312" i="78"/>
  <c r="O312" i="78" s="1"/>
  <c r="P312" i="78"/>
  <c r="Q312" i="78" s="1"/>
  <c r="L313" i="78"/>
  <c r="M313" i="78" s="1"/>
  <c r="N313" i="78"/>
  <c r="O313" i="78" s="1"/>
  <c r="P313" i="78"/>
  <c r="Q313" i="78" s="1"/>
  <c r="L314" i="78"/>
  <c r="M314" i="78" s="1"/>
  <c r="N314" i="78"/>
  <c r="O314" i="78" s="1"/>
  <c r="P314" i="78"/>
  <c r="Q314" i="78" s="1"/>
  <c r="L315" i="78"/>
  <c r="M315" i="78" s="1"/>
  <c r="N315" i="78"/>
  <c r="O315" i="78" s="1"/>
  <c r="P315" i="78"/>
  <c r="Q315" i="78" s="1"/>
  <c r="L316" i="78"/>
  <c r="M316" i="78" s="1"/>
  <c r="N316" i="78"/>
  <c r="O316" i="78" s="1"/>
  <c r="P316" i="78"/>
  <c r="Q316" i="78" s="1"/>
  <c r="H41" i="78"/>
  <c r="H44" i="78"/>
  <c r="H46" i="78"/>
  <c r="H49" i="78"/>
  <c r="H54" i="78"/>
  <c r="H82" i="78"/>
  <c r="H135" i="78"/>
  <c r="H137" i="78"/>
  <c r="H138" i="78"/>
  <c r="H140" i="78"/>
  <c r="H141" i="78"/>
  <c r="H142" i="78"/>
  <c r="H176" i="78"/>
  <c r="H179" i="78"/>
  <c r="H182" i="78"/>
  <c r="H217" i="78"/>
  <c r="H218" i="78"/>
  <c r="H219" i="78"/>
  <c r="H271" i="78"/>
  <c r="AL325" i="55" s="1"/>
  <c r="V31" i="78" l="1"/>
  <c r="V15" i="78"/>
  <c r="V7" i="78"/>
  <c r="V23" i="78"/>
  <c r="V19" i="78"/>
  <c r="V11" i="78"/>
  <c r="V27" i="78"/>
  <c r="V9" i="78"/>
  <c r="V17" i="78"/>
  <c r="V25" i="78"/>
  <c r="V33" i="78"/>
  <c r="V13" i="78"/>
  <c r="V21" i="78"/>
  <c r="V29" i="78"/>
  <c r="X10" i="78"/>
  <c r="Z13" i="78"/>
  <c r="X22" i="78"/>
  <c r="Z33" i="78"/>
  <c r="X36" i="78"/>
  <c r="X40" i="78"/>
  <c r="X42" i="78"/>
  <c r="X43" i="78"/>
  <c r="X46" i="78"/>
  <c r="X49" i="78"/>
  <c r="X50" i="78"/>
  <c r="X52" i="78"/>
  <c r="X53" i="78"/>
  <c r="X55" i="78"/>
  <c r="X57" i="78"/>
  <c r="X59" i="78"/>
  <c r="X61" i="78"/>
  <c r="X62" i="78"/>
  <c r="X64" i="78"/>
  <c r="X66" i="78"/>
  <c r="X68" i="78"/>
  <c r="X70" i="78"/>
  <c r="X72" i="78"/>
  <c r="X74" i="78"/>
  <c r="X76" i="78"/>
  <c r="X78" i="78"/>
  <c r="X80" i="78"/>
  <c r="X81" i="78"/>
  <c r="Z97" i="78"/>
  <c r="X98" i="78"/>
  <c r="V99" i="78"/>
  <c r="Z109" i="78"/>
  <c r="X110" i="78"/>
  <c r="V111" i="78"/>
  <c r="X121" i="78"/>
  <c r="V122" i="78"/>
  <c r="X7" i="78"/>
  <c r="V8" i="78"/>
  <c r="Z10" i="78"/>
  <c r="X11" i="78"/>
  <c r="V12" i="78"/>
  <c r="Z14" i="78"/>
  <c r="X15" i="78"/>
  <c r="V16" i="78"/>
  <c r="Z18" i="78"/>
  <c r="X19" i="78"/>
  <c r="V20" i="78"/>
  <c r="Z22" i="78"/>
  <c r="X23" i="78"/>
  <c r="V24" i="78"/>
  <c r="Z26" i="78"/>
  <c r="X27" i="78"/>
  <c r="V28" i="78"/>
  <c r="Z30" i="78"/>
  <c r="X31" i="78"/>
  <c r="V32" i="78"/>
  <c r="Z34" i="78"/>
  <c r="Z35" i="78"/>
  <c r="Z36" i="78"/>
  <c r="Z37" i="78"/>
  <c r="Z38" i="78"/>
  <c r="Z39" i="78"/>
  <c r="Z40" i="78"/>
  <c r="Z41" i="78"/>
  <c r="Z42" i="78"/>
  <c r="Z43" i="78"/>
  <c r="Z44" i="78"/>
  <c r="Z45" i="78"/>
  <c r="Z46" i="78"/>
  <c r="Z47" i="78"/>
  <c r="Z48" i="78"/>
  <c r="Z49" i="78"/>
  <c r="Z50" i="78"/>
  <c r="Z51" i="78"/>
  <c r="Z52" i="78"/>
  <c r="Z53" i="78"/>
  <c r="Z54" i="78"/>
  <c r="Z55" i="78"/>
  <c r="Z56" i="78"/>
  <c r="Z57" i="78"/>
  <c r="Z58" i="78"/>
  <c r="Z59" i="78"/>
  <c r="Z60" i="78"/>
  <c r="Z61" i="78"/>
  <c r="Z62" i="78"/>
  <c r="Z63" i="78"/>
  <c r="Z64" i="78"/>
  <c r="Z65" i="78"/>
  <c r="Z66" i="78"/>
  <c r="Z67" i="78"/>
  <c r="Z68" i="78"/>
  <c r="Z69" i="78"/>
  <c r="Z70" i="78"/>
  <c r="Z71" i="78"/>
  <c r="Z72" i="78"/>
  <c r="Z73" i="78"/>
  <c r="Z74" i="78"/>
  <c r="Z75" i="78"/>
  <c r="Z76" i="78"/>
  <c r="Z77" i="78"/>
  <c r="Z78" i="78"/>
  <c r="Z79" i="78"/>
  <c r="Z80" i="78"/>
  <c r="Z81" i="78"/>
  <c r="Z82" i="78"/>
  <c r="X83" i="78"/>
  <c r="V84" i="78"/>
  <c r="Z86" i="78"/>
  <c r="X87" i="78"/>
  <c r="V88" i="78"/>
  <c r="Z90" i="78"/>
  <c r="X91" i="78"/>
  <c r="V92" i="78"/>
  <c r="Z94" i="78"/>
  <c r="X95" i="78"/>
  <c r="V96" i="78"/>
  <c r="Z98" i="78"/>
  <c r="X99" i="78"/>
  <c r="V100" i="78"/>
  <c r="Z102" i="78"/>
  <c r="X103" i="78"/>
  <c r="V104" i="78"/>
  <c r="Z106" i="78"/>
  <c r="X107" i="78"/>
  <c r="V108" i="78"/>
  <c r="Z110" i="78"/>
  <c r="X111" i="78"/>
  <c r="V112" i="78"/>
  <c r="Z114" i="78"/>
  <c r="X115" i="78"/>
  <c r="V116" i="78"/>
  <c r="X118" i="78"/>
  <c r="V119" i="78"/>
  <c r="Z121" i="78"/>
  <c r="X122" i="78"/>
  <c r="V123" i="78"/>
  <c r="Z125" i="78"/>
  <c r="X126" i="78"/>
  <c r="V127" i="78"/>
  <c r="Z129" i="78"/>
  <c r="X130" i="78"/>
  <c r="V131" i="78"/>
  <c r="Z133" i="78"/>
  <c r="X134" i="78"/>
  <c r="V135" i="78"/>
  <c r="Z137" i="78"/>
  <c r="X138" i="78"/>
  <c r="V139" i="78"/>
  <c r="Z141" i="78"/>
  <c r="X142" i="78"/>
  <c r="V143" i="78"/>
  <c r="Z145" i="78"/>
  <c r="X146" i="78"/>
  <c r="V147" i="78"/>
  <c r="Z149" i="78"/>
  <c r="X150" i="78"/>
  <c r="V151" i="78"/>
  <c r="Z153" i="78"/>
  <c r="X154" i="78"/>
  <c r="V155" i="78"/>
  <c r="Z157" i="78"/>
  <c r="X158" i="78"/>
  <c r="V159" i="78"/>
  <c r="Z161" i="78"/>
  <c r="X162" i="78"/>
  <c r="V163" i="78"/>
  <c r="Z165" i="78"/>
  <c r="X166" i="78"/>
  <c r="V167" i="78"/>
  <c r="Z169" i="78"/>
  <c r="X170" i="78"/>
  <c r="V171" i="78"/>
  <c r="Z173" i="78"/>
  <c r="X174" i="78"/>
  <c r="V175" i="78"/>
  <c r="Z177" i="78"/>
  <c r="X178" i="78"/>
  <c r="V179" i="78"/>
  <c r="Z181" i="78"/>
  <c r="X182" i="78"/>
  <c r="V183" i="78"/>
  <c r="Z185" i="78"/>
  <c r="X186" i="78"/>
  <c r="V187" i="78"/>
  <c r="Z189" i="78"/>
  <c r="X190" i="78"/>
  <c r="V191" i="78"/>
  <c r="Z193" i="78"/>
  <c r="X194" i="78"/>
  <c r="V195" i="78"/>
  <c r="Z197" i="78"/>
  <c r="X198" i="78"/>
  <c r="V199" i="78"/>
  <c r="Z201" i="78"/>
  <c r="X202" i="78"/>
  <c r="V203" i="78"/>
  <c r="Z204" i="78"/>
  <c r="V205" i="78"/>
  <c r="Z207" i="78"/>
  <c r="X208" i="78"/>
  <c r="V209" i="78"/>
  <c r="Z211" i="78"/>
  <c r="X212" i="78"/>
  <c r="V213" i="78"/>
  <c r="Z215" i="78"/>
  <c r="X216" i="78"/>
  <c r="V217" i="78"/>
  <c r="Z219" i="78"/>
  <c r="X220" i="78"/>
  <c r="V221" i="78"/>
  <c r="Z223" i="78"/>
  <c r="X224" i="78"/>
  <c r="V225" i="78"/>
  <c r="Z227" i="78"/>
  <c r="X228" i="78"/>
  <c r="V229" i="78"/>
  <c r="Z233" i="78"/>
  <c r="X234" i="78"/>
  <c r="X235" i="78"/>
  <c r="X236" i="78"/>
  <c r="V237" i="78"/>
  <c r="Z241" i="78"/>
  <c r="X242" i="78"/>
  <c r="X243" i="78"/>
  <c r="X244" i="78"/>
  <c r="V245" i="78"/>
  <c r="Z249" i="78"/>
  <c r="X250" i="78"/>
  <c r="X251" i="78"/>
  <c r="X252" i="78"/>
  <c r="V253" i="78"/>
  <c r="Z257" i="78"/>
  <c r="X258" i="78"/>
  <c r="X259" i="78"/>
  <c r="X260" i="78"/>
  <c r="V261" i="78"/>
  <c r="Z265" i="78"/>
  <c r="X266" i="78"/>
  <c r="X267" i="78"/>
  <c r="X268" i="78"/>
  <c r="V269" i="78"/>
  <c r="Z273" i="78"/>
  <c r="X274" i="78"/>
  <c r="X275" i="78"/>
  <c r="X276" i="78"/>
  <c r="V277" i="78"/>
  <c r="Z281" i="78"/>
  <c r="X282" i="78"/>
  <c r="X283" i="78"/>
  <c r="X284" i="78"/>
  <c r="V285" i="78"/>
  <c r="Z289" i="78"/>
  <c r="X290" i="78"/>
  <c r="X291" i="78"/>
  <c r="X292" i="78"/>
  <c r="V293" i="78"/>
  <c r="Z297" i="78"/>
  <c r="X298" i="78"/>
  <c r="X299" i="78"/>
  <c r="X300" i="78"/>
  <c r="V301" i="78"/>
  <c r="Z305" i="78"/>
  <c r="X306" i="78"/>
  <c r="X307" i="78"/>
  <c r="X308" i="78"/>
  <c r="V309" i="78"/>
  <c r="Z314" i="78"/>
  <c r="X315" i="78"/>
  <c r="X316" i="78"/>
  <c r="Z9" i="78"/>
  <c r="X18" i="78"/>
  <c r="Z21" i="78"/>
  <c r="X34" i="78"/>
  <c r="X38" i="78"/>
  <c r="X8" i="78"/>
  <c r="Z15" i="78"/>
  <c r="X16" i="78"/>
  <c r="X20" i="78"/>
  <c r="Z27" i="78"/>
  <c r="X28" i="78"/>
  <c r="Z83" i="78"/>
  <c r="X84" i="78"/>
  <c r="V85" i="78"/>
  <c r="Z87" i="78"/>
  <c r="X88" i="78"/>
  <c r="V89" i="78"/>
  <c r="Z95" i="78"/>
  <c r="X96" i="78"/>
  <c r="V97" i="78"/>
  <c r="Z99" i="78"/>
  <c r="X100" i="78"/>
  <c r="V101" i="78"/>
  <c r="Z103" i="78"/>
  <c r="X104" i="78"/>
  <c r="V105" i="78"/>
  <c r="Z111" i="78"/>
  <c r="X112" i="78"/>
  <c r="V113" i="78"/>
  <c r="Z115" i="78"/>
  <c r="X116" i="78"/>
  <c r="V117" i="78"/>
  <c r="Z122" i="78"/>
  <c r="X123" i="78"/>
  <c r="V124" i="78"/>
  <c r="Z126" i="78"/>
  <c r="X127" i="78"/>
  <c r="Z130" i="78"/>
  <c r="X131" i="78"/>
  <c r="V132" i="78"/>
  <c r="Z134" i="78"/>
  <c r="X135" i="78"/>
  <c r="V136" i="78"/>
  <c r="Z138" i="78"/>
  <c r="X139" i="78"/>
  <c r="V140" i="78"/>
  <c r="Z142" i="78"/>
  <c r="X143" i="78"/>
  <c r="V144" i="78"/>
  <c r="Z146" i="78"/>
  <c r="X147" i="78"/>
  <c r="V148" i="78"/>
  <c r="Z150" i="78"/>
  <c r="X151" i="78"/>
  <c r="V152" i="78"/>
  <c r="Z154" i="78"/>
  <c r="X155" i="78"/>
  <c r="V156" i="78"/>
  <c r="Z158" i="78"/>
  <c r="X159" i="78"/>
  <c r="V160" i="78"/>
  <c r="Z162" i="78"/>
  <c r="X163" i="78"/>
  <c r="V164" i="78"/>
  <c r="Z166" i="78"/>
  <c r="X167" i="78"/>
  <c r="V168" i="78"/>
  <c r="Z170" i="78"/>
  <c r="X171" i="78"/>
  <c r="V172" i="78"/>
  <c r="Z174" i="78"/>
  <c r="X175" i="78"/>
  <c r="V176" i="78"/>
  <c r="Z178" i="78"/>
  <c r="X179" i="78"/>
  <c r="V180" i="78"/>
  <c r="Z182" i="78"/>
  <c r="X183" i="78"/>
  <c r="V184" i="78"/>
  <c r="Z186" i="78"/>
  <c r="X187" i="78"/>
  <c r="V188" i="78"/>
  <c r="Z190" i="78"/>
  <c r="X191" i="78"/>
  <c r="V192" i="78"/>
  <c r="Z194" i="78"/>
  <c r="X195" i="78"/>
  <c r="V196" i="78"/>
  <c r="Z198" i="78"/>
  <c r="X199" i="78"/>
  <c r="V200" i="78"/>
  <c r="Z202" i="78"/>
  <c r="X203" i="78"/>
  <c r="X205" i="78"/>
  <c r="V206" i="78"/>
  <c r="Z208" i="78"/>
  <c r="X209" i="78"/>
  <c r="V210" i="78"/>
  <c r="Z212" i="78"/>
  <c r="X213" i="78"/>
  <c r="V214" i="78"/>
  <c r="Z216" i="78"/>
  <c r="X217" i="78"/>
  <c r="V218" i="78"/>
  <c r="Z220" i="78"/>
  <c r="X221" i="78"/>
  <c r="V222" i="78"/>
  <c r="Z224" i="78"/>
  <c r="X225" i="78"/>
  <c r="V226" i="78"/>
  <c r="Z228" i="78"/>
  <c r="X229" i="78"/>
  <c r="V230" i="78"/>
  <c r="V231" i="78"/>
  <c r="V232" i="78"/>
  <c r="Z234" i="78"/>
  <c r="Z235" i="78"/>
  <c r="Z236" i="78"/>
  <c r="X237" i="78"/>
  <c r="V238" i="78"/>
  <c r="V239" i="78"/>
  <c r="V240" i="78"/>
  <c r="Z242" i="78"/>
  <c r="Z243" i="78"/>
  <c r="Z244" i="78"/>
  <c r="X245" i="78"/>
  <c r="V246" i="78"/>
  <c r="V247" i="78"/>
  <c r="V248" i="78"/>
  <c r="Z250" i="78"/>
  <c r="Z251" i="78"/>
  <c r="Z252" i="78"/>
  <c r="X253" i="78"/>
  <c r="V254" i="78"/>
  <c r="V255" i="78"/>
  <c r="V256" i="78"/>
  <c r="Z258" i="78"/>
  <c r="Z259" i="78"/>
  <c r="Z260" i="78"/>
  <c r="X261" i="78"/>
  <c r="V262" i="78"/>
  <c r="V263" i="78"/>
  <c r="V264" i="78"/>
  <c r="Z266" i="78"/>
  <c r="Z267" i="78"/>
  <c r="Z268" i="78"/>
  <c r="X269" i="78"/>
  <c r="V270" i="78"/>
  <c r="V271" i="78"/>
  <c r="V272" i="78"/>
  <c r="Z274" i="78"/>
  <c r="Z275" i="78"/>
  <c r="Z276" i="78"/>
  <c r="X277" i="78"/>
  <c r="V278" i="78"/>
  <c r="V279" i="78"/>
  <c r="V280" i="78"/>
  <c r="Z282" i="78"/>
  <c r="Z283" i="78"/>
  <c r="Z284" i="78"/>
  <c r="X285" i="78"/>
  <c r="V286" i="78"/>
  <c r="V287" i="78"/>
  <c r="V288" i="78"/>
  <c r="Z290" i="78"/>
  <c r="Z291" i="78"/>
  <c r="Z292" i="78"/>
  <c r="X293" i="78"/>
  <c r="V294" i="78"/>
  <c r="V295" i="78"/>
  <c r="V296" i="78"/>
  <c r="Z298" i="78"/>
  <c r="Z299" i="78"/>
  <c r="Z300" i="78"/>
  <c r="X301" i="78"/>
  <c r="V302" i="78"/>
  <c r="V303" i="78"/>
  <c r="V304" i="78"/>
  <c r="Z306" i="78"/>
  <c r="Z307" i="78"/>
  <c r="Z308" i="78"/>
  <c r="X309" i="78"/>
  <c r="V310" i="78"/>
  <c r="V311" i="78"/>
  <c r="V312" i="78"/>
  <c r="V313" i="78"/>
  <c r="Z315" i="78"/>
  <c r="Z316" i="78"/>
  <c r="Z25" i="78"/>
  <c r="Z29" i="78"/>
  <c r="X35" i="78"/>
  <c r="X39" i="78"/>
  <c r="Z7" i="78"/>
  <c r="Z11" i="78"/>
  <c r="X12" i="78"/>
  <c r="Z19" i="78"/>
  <c r="Z23" i="78"/>
  <c r="X24" i="78"/>
  <c r="Z31" i="78"/>
  <c r="X32" i="78"/>
  <c r="Z91" i="78"/>
  <c r="X92" i="78"/>
  <c r="V93" i="78"/>
  <c r="Z107" i="78"/>
  <c r="X108" i="78"/>
  <c r="V109" i="78"/>
  <c r="Z118" i="78"/>
  <c r="X119" i="78"/>
  <c r="V120" i="78"/>
  <c r="V128" i="78"/>
  <c r="Z8" i="78"/>
  <c r="X9" i="78"/>
  <c r="V10" i="78"/>
  <c r="Z12" i="78"/>
  <c r="X13" i="78"/>
  <c r="V14" i="78"/>
  <c r="Z16" i="78"/>
  <c r="X17" i="78"/>
  <c r="V18" i="78"/>
  <c r="Z20" i="78"/>
  <c r="X21" i="78"/>
  <c r="V22" i="78"/>
  <c r="Z24" i="78"/>
  <c r="X25" i="78"/>
  <c r="V26" i="78"/>
  <c r="Z28" i="78"/>
  <c r="X29" i="78"/>
  <c r="V30" i="78"/>
  <c r="Z32" i="78"/>
  <c r="X33" i="78"/>
  <c r="V34" i="78"/>
  <c r="V35" i="78"/>
  <c r="V36" i="78"/>
  <c r="V37" i="78"/>
  <c r="V38" i="78"/>
  <c r="V39" i="78"/>
  <c r="V40" i="78"/>
  <c r="V41" i="78"/>
  <c r="V42" i="78"/>
  <c r="V43" i="78"/>
  <c r="V44" i="78"/>
  <c r="V45" i="78"/>
  <c r="V46" i="78"/>
  <c r="V47" i="78"/>
  <c r="V48" i="78"/>
  <c r="V49" i="78"/>
  <c r="V50" i="78"/>
  <c r="V51" i="78"/>
  <c r="V52" i="78"/>
  <c r="V53" i="78"/>
  <c r="V54" i="78"/>
  <c r="V55" i="78"/>
  <c r="V56" i="78"/>
  <c r="V57" i="78"/>
  <c r="V58" i="78"/>
  <c r="V59" i="78"/>
  <c r="V60" i="78"/>
  <c r="V61" i="78"/>
  <c r="V62" i="78"/>
  <c r="V63" i="78"/>
  <c r="V64" i="78"/>
  <c r="V65" i="78"/>
  <c r="V66" i="78"/>
  <c r="V67" i="78"/>
  <c r="V68" i="78"/>
  <c r="V69" i="78"/>
  <c r="V70" i="78"/>
  <c r="V71" i="78"/>
  <c r="V72" i="78"/>
  <c r="V73" i="78"/>
  <c r="V74" i="78"/>
  <c r="V75" i="78"/>
  <c r="V76" i="78"/>
  <c r="V77" i="78"/>
  <c r="V78" i="78"/>
  <c r="V79" i="78"/>
  <c r="V80" i="78"/>
  <c r="V81" i="78"/>
  <c r="V82" i="78"/>
  <c r="Z84" i="78"/>
  <c r="X85" i="78"/>
  <c r="V86" i="78"/>
  <c r="Z88" i="78"/>
  <c r="X89" i="78"/>
  <c r="V90" i="78"/>
  <c r="Z92" i="78"/>
  <c r="X93" i="78"/>
  <c r="V94" i="78"/>
  <c r="Z96" i="78"/>
  <c r="X97" i="78"/>
  <c r="V98" i="78"/>
  <c r="Z100" i="78"/>
  <c r="X101" i="78"/>
  <c r="V102" i="78"/>
  <c r="Z104" i="78"/>
  <c r="X105" i="78"/>
  <c r="V106" i="78"/>
  <c r="Z108" i="78"/>
  <c r="X109" i="78"/>
  <c r="V110" i="78"/>
  <c r="Z112" i="78"/>
  <c r="X113" i="78"/>
  <c r="V114" i="78"/>
  <c r="Z116" i="78"/>
  <c r="X117" i="78"/>
  <c r="Z119" i="78"/>
  <c r="X120" i="78"/>
  <c r="V121" i="78"/>
  <c r="Z123" i="78"/>
  <c r="X124" i="78"/>
  <c r="V125" i="78"/>
  <c r="Z127" i="78"/>
  <c r="X128" i="78"/>
  <c r="V129" i="78"/>
  <c r="Z131" i="78"/>
  <c r="X132" i="78"/>
  <c r="V133" i="78"/>
  <c r="Z135" i="78"/>
  <c r="X136" i="78"/>
  <c r="V137" i="78"/>
  <c r="Z139" i="78"/>
  <c r="X140" i="78"/>
  <c r="V141" i="78"/>
  <c r="Z143" i="78"/>
  <c r="X144" i="78"/>
  <c r="V145" i="78"/>
  <c r="Z147" i="78"/>
  <c r="X148" i="78"/>
  <c r="V149" i="78"/>
  <c r="Z151" i="78"/>
  <c r="X152" i="78"/>
  <c r="V153" i="78"/>
  <c r="Z155" i="78"/>
  <c r="X156" i="78"/>
  <c r="V157" i="78"/>
  <c r="Z159" i="78"/>
  <c r="X160" i="78"/>
  <c r="V161" i="78"/>
  <c r="Z163" i="78"/>
  <c r="X164" i="78"/>
  <c r="V165" i="78"/>
  <c r="Z167" i="78"/>
  <c r="X168" i="78"/>
  <c r="V169" i="78"/>
  <c r="Z171" i="78"/>
  <c r="X172" i="78"/>
  <c r="V173" i="78"/>
  <c r="Z175" i="78"/>
  <c r="X176" i="78"/>
  <c r="V177" i="78"/>
  <c r="Z179" i="78"/>
  <c r="X180" i="78"/>
  <c r="V181" i="78"/>
  <c r="Z183" i="78"/>
  <c r="X184" i="78"/>
  <c r="V185" i="78"/>
  <c r="Z187" i="78"/>
  <c r="X188" i="78"/>
  <c r="V189" i="78"/>
  <c r="Z191" i="78"/>
  <c r="X192" i="78"/>
  <c r="V193" i="78"/>
  <c r="Z195" i="78"/>
  <c r="X196" i="78"/>
  <c r="V197" i="78"/>
  <c r="Z199" i="78"/>
  <c r="X200" i="78"/>
  <c r="V201" i="78"/>
  <c r="Z203" i="78"/>
  <c r="V204" i="78"/>
  <c r="Z205" i="78"/>
  <c r="X206" i="78"/>
  <c r="V207" i="78"/>
  <c r="Z209" i="78"/>
  <c r="X210" i="78"/>
  <c r="V211" i="78"/>
  <c r="Z213" i="78"/>
  <c r="X214" i="78"/>
  <c r="V215" i="78"/>
  <c r="Z217" i="78"/>
  <c r="X218" i="78"/>
  <c r="V219" i="78"/>
  <c r="Z221" i="78"/>
  <c r="X222" i="78"/>
  <c r="V223" i="78"/>
  <c r="Z225" i="78"/>
  <c r="X226" i="78"/>
  <c r="V227" i="78"/>
  <c r="Z229" i="78"/>
  <c r="X230" i="78"/>
  <c r="X231" i="78"/>
  <c r="X232" i="78"/>
  <c r="V233" i="78"/>
  <c r="Z237" i="78"/>
  <c r="X238" i="78"/>
  <c r="X239" i="78"/>
  <c r="X240" i="78"/>
  <c r="V241" i="78"/>
  <c r="Z245" i="78"/>
  <c r="X246" i="78"/>
  <c r="X247" i="78"/>
  <c r="X248" i="78"/>
  <c r="V249" i="78"/>
  <c r="Z253" i="78"/>
  <c r="X254" i="78"/>
  <c r="X255" i="78"/>
  <c r="X256" i="78"/>
  <c r="V257" i="78"/>
  <c r="Z261" i="78"/>
  <c r="X262" i="78"/>
  <c r="X263" i="78"/>
  <c r="X264" i="78"/>
  <c r="V265" i="78"/>
  <c r="Z269" i="78"/>
  <c r="X270" i="78"/>
  <c r="X271" i="78"/>
  <c r="X272" i="78"/>
  <c r="V273" i="78"/>
  <c r="Z277" i="78"/>
  <c r="X278" i="78"/>
  <c r="X279" i="78"/>
  <c r="X280" i="78"/>
  <c r="V281" i="78"/>
  <c r="Z285" i="78"/>
  <c r="X286" i="78"/>
  <c r="X287" i="78"/>
  <c r="X288" i="78"/>
  <c r="V289" i="78"/>
  <c r="Z293" i="78"/>
  <c r="X294" i="78"/>
  <c r="X295" i="78"/>
  <c r="X296" i="78"/>
  <c r="V297" i="78"/>
  <c r="Z301" i="78"/>
  <c r="X302" i="78"/>
  <c r="X303" i="78"/>
  <c r="X304" i="78"/>
  <c r="V305" i="78"/>
  <c r="Z309" i="78"/>
  <c r="X310" i="78"/>
  <c r="X311" i="78"/>
  <c r="X312" i="78"/>
  <c r="X313" i="78"/>
  <c r="V314" i="78"/>
  <c r="X14" i="78"/>
  <c r="Z17" i="78"/>
  <c r="X26" i="78"/>
  <c r="X30" i="78"/>
  <c r="X37" i="78"/>
  <c r="X41" i="78"/>
  <c r="X44" i="78"/>
  <c r="X45" i="78"/>
  <c r="X47" i="78"/>
  <c r="X48" i="78"/>
  <c r="X51" i="78"/>
  <c r="X54" i="78"/>
  <c r="X56" i="78"/>
  <c r="X58" i="78"/>
  <c r="X60" i="78"/>
  <c r="X63" i="78"/>
  <c r="X65" i="78"/>
  <c r="X67" i="78"/>
  <c r="X69" i="78"/>
  <c r="X71" i="78"/>
  <c r="X73" i="78"/>
  <c r="X75" i="78"/>
  <c r="X77" i="78"/>
  <c r="X79" i="78"/>
  <c r="X82" i="78"/>
  <c r="V83" i="78"/>
  <c r="Z85" i="78"/>
  <c r="X86" i="78"/>
  <c r="V87" i="78"/>
  <c r="Z89" i="78"/>
  <c r="X90" i="78"/>
  <c r="V91" i="78"/>
  <c r="Z93" i="78"/>
  <c r="X94" i="78"/>
  <c r="V95" i="78"/>
  <c r="Z101" i="78"/>
  <c r="X102" i="78"/>
  <c r="V103" i="78"/>
  <c r="Z105" i="78"/>
  <c r="X106" i="78"/>
  <c r="V107" i="78"/>
  <c r="Z113" i="78"/>
  <c r="X114" i="78"/>
  <c r="V115" i="78"/>
  <c r="Z117" i="78"/>
  <c r="V118" i="78"/>
  <c r="Z120" i="78"/>
  <c r="Z124" i="78"/>
  <c r="X125" i="78"/>
  <c r="V126" i="78"/>
  <c r="Z128" i="78"/>
  <c r="X129" i="78"/>
  <c r="V130" i="78"/>
  <c r="Z132" i="78"/>
  <c r="X133" i="78"/>
  <c r="V134" i="78"/>
  <c r="Z136" i="78"/>
  <c r="X137" i="78"/>
  <c r="V138" i="78"/>
  <c r="Z140" i="78"/>
  <c r="X141" i="78"/>
  <c r="V142" i="78"/>
  <c r="Z144" i="78"/>
  <c r="X145" i="78"/>
  <c r="V146" i="78"/>
  <c r="Z148" i="78"/>
  <c r="X149" i="78"/>
  <c r="V150" i="78"/>
  <c r="Z152" i="78"/>
  <c r="X153" i="78"/>
  <c r="V154" i="78"/>
  <c r="Z156" i="78"/>
  <c r="X157" i="78"/>
  <c r="V158" i="78"/>
  <c r="Z160" i="78"/>
  <c r="X161" i="78"/>
  <c r="V162" i="78"/>
  <c r="Z164" i="78"/>
  <c r="X165" i="78"/>
  <c r="V166" i="78"/>
  <c r="Z168" i="78"/>
  <c r="X169" i="78"/>
  <c r="V170" i="78"/>
  <c r="Z172" i="78"/>
  <c r="X173" i="78"/>
  <c r="V174" i="78"/>
  <c r="Z176" i="78"/>
  <c r="X177" i="78"/>
  <c r="V178" i="78"/>
  <c r="Z180" i="78"/>
  <c r="X181" i="78"/>
  <c r="V182" i="78"/>
  <c r="Z184" i="78"/>
  <c r="X185" i="78"/>
  <c r="V186" i="78"/>
  <c r="Z188" i="78"/>
  <c r="X189" i="78"/>
  <c r="V190" i="78"/>
  <c r="Z192" i="78"/>
  <c r="X193" i="78"/>
  <c r="V194" i="78"/>
  <c r="Z196" i="78"/>
  <c r="X197" i="78"/>
  <c r="V198" i="78"/>
  <c r="Z200" i="78"/>
  <c r="X201" i="78"/>
  <c r="V202" i="78"/>
  <c r="X204" i="78"/>
  <c r="Z206" i="78"/>
  <c r="X207" i="78"/>
  <c r="V208" i="78"/>
  <c r="Z210" i="78"/>
  <c r="X211" i="78"/>
  <c r="V212" i="78"/>
  <c r="Z214" i="78"/>
  <c r="X215" i="78"/>
  <c r="V216" i="78"/>
  <c r="Z218" i="78"/>
  <c r="X219" i="78"/>
  <c r="V220" i="78"/>
  <c r="Z222" i="78"/>
  <c r="X223" i="78"/>
  <c r="V224" i="78"/>
  <c r="Z226" i="78"/>
  <c r="X227" i="78"/>
  <c r="V228" i="78"/>
  <c r="Z230" i="78"/>
  <c r="Z231" i="78"/>
  <c r="Z232" i="78"/>
  <c r="X233" i="78"/>
  <c r="V234" i="78"/>
  <c r="V235" i="78"/>
  <c r="V236" i="78"/>
  <c r="Z238" i="78"/>
  <c r="Z239" i="78"/>
  <c r="Z240" i="78"/>
  <c r="X241" i="78"/>
  <c r="V242" i="78"/>
  <c r="V243" i="78"/>
  <c r="V244" i="78"/>
  <c r="Z246" i="78"/>
  <c r="Z247" i="78"/>
  <c r="Z248" i="78"/>
  <c r="X249" i="78"/>
  <c r="V250" i="78"/>
  <c r="V251" i="78"/>
  <c r="V252" i="78"/>
  <c r="Z254" i="78"/>
  <c r="Z255" i="78"/>
  <c r="Z256" i="78"/>
  <c r="X257" i="78"/>
  <c r="V258" i="78"/>
  <c r="V259" i="78"/>
  <c r="V260" i="78"/>
  <c r="Z262" i="78"/>
  <c r="Z263" i="78"/>
  <c r="Z264" i="78"/>
  <c r="X265" i="78"/>
  <c r="V266" i="78"/>
  <c r="V267" i="78"/>
  <c r="V268" i="78"/>
  <c r="Z270" i="78"/>
  <c r="Z271" i="78"/>
  <c r="Z272" i="78"/>
  <c r="X273" i="78"/>
  <c r="V274" i="78"/>
  <c r="V275" i="78"/>
  <c r="V276" i="78"/>
  <c r="Z278" i="78"/>
  <c r="Z279" i="78"/>
  <c r="Z280" i="78"/>
  <c r="X281" i="78"/>
  <c r="V282" i="78"/>
  <c r="V283" i="78"/>
  <c r="V284" i="78"/>
  <c r="Z286" i="78"/>
  <c r="Z287" i="78"/>
  <c r="Z288" i="78"/>
  <c r="X289" i="78"/>
  <c r="V290" i="78"/>
  <c r="V291" i="78"/>
  <c r="V292" i="78"/>
  <c r="Z294" i="78"/>
  <c r="Z295" i="78"/>
  <c r="Z296" i="78"/>
  <c r="X297" i="78"/>
  <c r="V298" i="78"/>
  <c r="V299" i="78"/>
  <c r="V300" i="78"/>
  <c r="Z302" i="78"/>
  <c r="Z303" i="78"/>
  <c r="Z304" i="78"/>
  <c r="X305" i="78"/>
  <c r="V306" i="78"/>
  <c r="V307" i="78"/>
  <c r="V308" i="78"/>
  <c r="Z310" i="78"/>
  <c r="Z311" i="78"/>
  <c r="Z312" i="78"/>
  <c r="Z313" i="78"/>
  <c r="X314" i="78"/>
  <c r="V315" i="78"/>
  <c r="V316" i="78"/>
  <c r="AC4" i="16" l="1"/>
  <c r="Y6" i="78" l="1"/>
  <c r="W6" i="78"/>
  <c r="U6" i="78"/>
  <c r="N7" i="78"/>
  <c r="O7" i="78" s="1"/>
  <c r="P7" i="78"/>
  <c r="Q7" i="78" s="1"/>
  <c r="N8" i="78"/>
  <c r="O8" i="78" s="1"/>
  <c r="P8" i="78"/>
  <c r="Q8" i="78" s="1"/>
  <c r="N9" i="78"/>
  <c r="O9" i="78" s="1"/>
  <c r="P9" i="78"/>
  <c r="Q9" i="78" s="1"/>
  <c r="N10" i="78"/>
  <c r="O10" i="78" s="1"/>
  <c r="P10" i="78"/>
  <c r="Q10" i="78" s="1"/>
  <c r="N11" i="78"/>
  <c r="O11" i="78" s="1"/>
  <c r="P11" i="78"/>
  <c r="Q11" i="78" s="1"/>
  <c r="N12" i="78"/>
  <c r="O12" i="78" s="1"/>
  <c r="P12" i="78"/>
  <c r="Q12" i="78" s="1"/>
  <c r="N13" i="78"/>
  <c r="O13" i="78" s="1"/>
  <c r="P13" i="78"/>
  <c r="Q13" i="78" s="1"/>
  <c r="N14" i="78"/>
  <c r="O14" i="78" s="1"/>
  <c r="P14" i="78"/>
  <c r="Q14" i="78" s="1"/>
  <c r="N15" i="78"/>
  <c r="O15" i="78" s="1"/>
  <c r="P15" i="78"/>
  <c r="Q15" i="78" s="1"/>
  <c r="N16" i="78"/>
  <c r="O16" i="78" s="1"/>
  <c r="P16" i="78"/>
  <c r="Q16" i="78" s="1"/>
  <c r="N17" i="78"/>
  <c r="O17" i="78" s="1"/>
  <c r="P17" i="78"/>
  <c r="Q17" i="78" s="1"/>
  <c r="N18" i="78"/>
  <c r="O18" i="78" s="1"/>
  <c r="P18" i="78"/>
  <c r="Q18" i="78" s="1"/>
  <c r="N19" i="78"/>
  <c r="O19" i="78" s="1"/>
  <c r="P19" i="78"/>
  <c r="Q19" i="78" s="1"/>
  <c r="N20" i="78"/>
  <c r="O20" i="78" s="1"/>
  <c r="P20" i="78"/>
  <c r="Q20" i="78" s="1"/>
  <c r="N21" i="78"/>
  <c r="O21" i="78" s="1"/>
  <c r="P21" i="78"/>
  <c r="Q21" i="78" s="1"/>
  <c r="N22" i="78"/>
  <c r="O22" i="78" s="1"/>
  <c r="P22" i="78"/>
  <c r="Q22" i="78" s="1"/>
  <c r="N23" i="78"/>
  <c r="O23" i="78" s="1"/>
  <c r="P23" i="78"/>
  <c r="Q23" i="78" s="1"/>
  <c r="N24" i="78"/>
  <c r="O24" i="78" s="1"/>
  <c r="P24" i="78"/>
  <c r="Q24" i="78" s="1"/>
  <c r="N25" i="78"/>
  <c r="O25" i="78" s="1"/>
  <c r="P25" i="78"/>
  <c r="Q25" i="78" s="1"/>
  <c r="N26" i="78"/>
  <c r="O26" i="78" s="1"/>
  <c r="P26" i="78"/>
  <c r="Q26" i="78" s="1"/>
  <c r="N27" i="78"/>
  <c r="O27" i="78" s="1"/>
  <c r="P27" i="78"/>
  <c r="Q27" i="78" s="1"/>
  <c r="N28" i="78"/>
  <c r="O28" i="78" s="1"/>
  <c r="P28" i="78"/>
  <c r="Q28" i="78" s="1"/>
  <c r="N29" i="78"/>
  <c r="O29" i="78" s="1"/>
  <c r="P29" i="78"/>
  <c r="Q29" i="78" s="1"/>
  <c r="N30" i="78"/>
  <c r="O30" i="78" s="1"/>
  <c r="P30" i="78"/>
  <c r="Q30" i="78" s="1"/>
  <c r="N31" i="78"/>
  <c r="O31" i="78" s="1"/>
  <c r="P31" i="78"/>
  <c r="Q31" i="78" s="1"/>
  <c r="N32" i="78"/>
  <c r="O32" i="78" s="1"/>
  <c r="P32" i="78"/>
  <c r="Q32" i="78" s="1"/>
  <c r="N33" i="78"/>
  <c r="O33" i="78" s="1"/>
  <c r="P33" i="78"/>
  <c r="Q33" i="78" s="1"/>
  <c r="N34" i="78"/>
  <c r="O34" i="78" s="1"/>
  <c r="P34" i="78"/>
  <c r="Q34" i="78" s="1"/>
  <c r="N35" i="78"/>
  <c r="O35" i="78" s="1"/>
  <c r="P35" i="78"/>
  <c r="Q35" i="78" s="1"/>
  <c r="N36" i="78"/>
  <c r="O36" i="78" s="1"/>
  <c r="P36" i="78"/>
  <c r="Q36" i="78" s="1"/>
  <c r="N37" i="78"/>
  <c r="O37" i="78" s="1"/>
  <c r="P37" i="78"/>
  <c r="Q37" i="78" s="1"/>
  <c r="N38" i="78"/>
  <c r="O38" i="78" s="1"/>
  <c r="P38" i="78"/>
  <c r="Q38" i="78" s="1"/>
  <c r="N39" i="78"/>
  <c r="O39" i="78" s="1"/>
  <c r="P39" i="78"/>
  <c r="Q39" i="78" s="1"/>
  <c r="N40" i="78"/>
  <c r="O40" i="78" s="1"/>
  <c r="P40" i="78"/>
  <c r="Q40" i="78" s="1"/>
  <c r="N41" i="78"/>
  <c r="O41" i="78" s="1"/>
  <c r="P41" i="78"/>
  <c r="Q41" i="78" s="1"/>
  <c r="N42" i="78"/>
  <c r="O42" i="78" s="1"/>
  <c r="P42" i="78"/>
  <c r="Q42" i="78" s="1"/>
  <c r="N43" i="78"/>
  <c r="O43" i="78" s="1"/>
  <c r="P43" i="78"/>
  <c r="Q43" i="78" s="1"/>
  <c r="N44" i="78"/>
  <c r="O44" i="78" s="1"/>
  <c r="P44" i="78"/>
  <c r="Q44" i="78" s="1"/>
  <c r="N45" i="78"/>
  <c r="O45" i="78" s="1"/>
  <c r="P45" i="78"/>
  <c r="Q45" i="78" s="1"/>
  <c r="N46" i="78"/>
  <c r="O46" i="78" s="1"/>
  <c r="P46" i="78"/>
  <c r="Q46" i="78" s="1"/>
  <c r="N47" i="78"/>
  <c r="O47" i="78" s="1"/>
  <c r="P47" i="78"/>
  <c r="Q47" i="78" s="1"/>
  <c r="N48" i="78"/>
  <c r="O48" i="78" s="1"/>
  <c r="P48" i="78"/>
  <c r="Q48" i="78" s="1"/>
  <c r="N49" i="78"/>
  <c r="O49" i="78" s="1"/>
  <c r="P49" i="78"/>
  <c r="Q49" i="78" s="1"/>
  <c r="N50" i="78"/>
  <c r="O50" i="78" s="1"/>
  <c r="P50" i="78"/>
  <c r="Q50" i="78" s="1"/>
  <c r="N51" i="78"/>
  <c r="O51" i="78" s="1"/>
  <c r="P51" i="78"/>
  <c r="Q51" i="78" s="1"/>
  <c r="N52" i="78"/>
  <c r="O52" i="78" s="1"/>
  <c r="P52" i="78"/>
  <c r="Q52" i="78" s="1"/>
  <c r="N53" i="78"/>
  <c r="O53" i="78" s="1"/>
  <c r="P53" i="78"/>
  <c r="Q53" i="78" s="1"/>
  <c r="N54" i="78"/>
  <c r="O54" i="78" s="1"/>
  <c r="P54" i="78"/>
  <c r="Q54" i="78" s="1"/>
  <c r="N55" i="78"/>
  <c r="O55" i="78" s="1"/>
  <c r="P55" i="78"/>
  <c r="Q55" i="78" s="1"/>
  <c r="N56" i="78"/>
  <c r="O56" i="78" s="1"/>
  <c r="P56" i="78"/>
  <c r="Q56" i="78" s="1"/>
  <c r="N57" i="78"/>
  <c r="O57" i="78" s="1"/>
  <c r="P57" i="78"/>
  <c r="Q57" i="78" s="1"/>
  <c r="N58" i="78"/>
  <c r="O58" i="78" s="1"/>
  <c r="P58" i="78"/>
  <c r="Q58" i="78" s="1"/>
  <c r="N59" i="78"/>
  <c r="O59" i="78" s="1"/>
  <c r="P59" i="78"/>
  <c r="Q59" i="78" s="1"/>
  <c r="N60" i="78"/>
  <c r="O60" i="78" s="1"/>
  <c r="P60" i="78"/>
  <c r="Q60" i="78" s="1"/>
  <c r="N61" i="78"/>
  <c r="O61" i="78" s="1"/>
  <c r="P61" i="78"/>
  <c r="Q61" i="78" s="1"/>
  <c r="N62" i="78"/>
  <c r="O62" i="78" s="1"/>
  <c r="P62" i="78"/>
  <c r="Q62" i="78" s="1"/>
  <c r="N63" i="78"/>
  <c r="O63" i="78" s="1"/>
  <c r="P63" i="78"/>
  <c r="Q63" i="78" s="1"/>
  <c r="N64" i="78"/>
  <c r="O64" i="78" s="1"/>
  <c r="P64" i="78"/>
  <c r="Q64" i="78" s="1"/>
  <c r="N65" i="78"/>
  <c r="O65" i="78" s="1"/>
  <c r="P65" i="78"/>
  <c r="Q65" i="78" s="1"/>
  <c r="N66" i="78"/>
  <c r="O66" i="78" s="1"/>
  <c r="P66" i="78"/>
  <c r="Q66" i="78" s="1"/>
  <c r="N67" i="78"/>
  <c r="O67" i="78" s="1"/>
  <c r="P67" i="78"/>
  <c r="Q67" i="78" s="1"/>
  <c r="N68" i="78"/>
  <c r="O68" i="78" s="1"/>
  <c r="P68" i="78"/>
  <c r="Q68" i="78" s="1"/>
  <c r="N69" i="78"/>
  <c r="O69" i="78" s="1"/>
  <c r="P69" i="78"/>
  <c r="Q69" i="78" s="1"/>
  <c r="N70" i="78"/>
  <c r="O70" i="78" s="1"/>
  <c r="P70" i="78"/>
  <c r="Q70" i="78" s="1"/>
  <c r="N71" i="78"/>
  <c r="O71" i="78" s="1"/>
  <c r="P71" i="78"/>
  <c r="Q71" i="78" s="1"/>
  <c r="N72" i="78"/>
  <c r="O72" i="78" s="1"/>
  <c r="P72" i="78"/>
  <c r="Q72" i="78" s="1"/>
  <c r="N73" i="78"/>
  <c r="O73" i="78" s="1"/>
  <c r="P73" i="78"/>
  <c r="Q73" i="78" s="1"/>
  <c r="N74" i="78"/>
  <c r="O74" i="78" s="1"/>
  <c r="P74" i="78"/>
  <c r="Q74" i="78" s="1"/>
  <c r="N75" i="78"/>
  <c r="O75" i="78" s="1"/>
  <c r="P75" i="78"/>
  <c r="Q75" i="78" s="1"/>
  <c r="N76" i="78"/>
  <c r="O76" i="78" s="1"/>
  <c r="P76" i="78"/>
  <c r="Q76" i="78" s="1"/>
  <c r="N77" i="78"/>
  <c r="O77" i="78" s="1"/>
  <c r="P77" i="78"/>
  <c r="Q77" i="78" s="1"/>
  <c r="N78" i="78"/>
  <c r="O78" i="78" s="1"/>
  <c r="P78" i="78"/>
  <c r="Q78" i="78" s="1"/>
  <c r="N79" i="78"/>
  <c r="O79" i="78" s="1"/>
  <c r="P79" i="78"/>
  <c r="Q79" i="78" s="1"/>
  <c r="N80" i="78"/>
  <c r="O80" i="78" s="1"/>
  <c r="P80" i="78"/>
  <c r="Q80" i="78" s="1"/>
  <c r="N81" i="78"/>
  <c r="O81" i="78" s="1"/>
  <c r="P81" i="78"/>
  <c r="Q81" i="78" s="1"/>
  <c r="N82" i="78"/>
  <c r="O82" i="78" s="1"/>
  <c r="P82" i="78"/>
  <c r="Q82" i="78" s="1"/>
  <c r="N83" i="78"/>
  <c r="O83" i="78" s="1"/>
  <c r="P83" i="78"/>
  <c r="Q83" i="78" s="1"/>
  <c r="N84" i="78"/>
  <c r="O84" i="78" s="1"/>
  <c r="P84" i="78"/>
  <c r="Q84" i="78" s="1"/>
  <c r="N85" i="78"/>
  <c r="O85" i="78" s="1"/>
  <c r="P85" i="78"/>
  <c r="Q85" i="78" s="1"/>
  <c r="N86" i="78"/>
  <c r="O86" i="78" s="1"/>
  <c r="P86" i="78"/>
  <c r="Q86" i="78" s="1"/>
  <c r="N87" i="78"/>
  <c r="O87" i="78" s="1"/>
  <c r="P87" i="78"/>
  <c r="Q87" i="78" s="1"/>
  <c r="N88" i="78"/>
  <c r="O88" i="78" s="1"/>
  <c r="P88" i="78"/>
  <c r="Q88" i="78" s="1"/>
  <c r="N89" i="78"/>
  <c r="O89" i="78" s="1"/>
  <c r="P89" i="78"/>
  <c r="Q89" i="78" s="1"/>
  <c r="N90" i="78"/>
  <c r="O90" i="78" s="1"/>
  <c r="P90" i="78"/>
  <c r="Q90" i="78" s="1"/>
  <c r="N91" i="78"/>
  <c r="O91" i="78" s="1"/>
  <c r="P91" i="78"/>
  <c r="Q91" i="78" s="1"/>
  <c r="N92" i="78"/>
  <c r="O92" i="78" s="1"/>
  <c r="P92" i="78"/>
  <c r="Q92" i="78" s="1"/>
  <c r="N93" i="78"/>
  <c r="O93" i="78" s="1"/>
  <c r="P93" i="78"/>
  <c r="Q93" i="78" s="1"/>
  <c r="N94" i="78"/>
  <c r="O94" i="78" s="1"/>
  <c r="P94" i="78"/>
  <c r="Q94" i="78" s="1"/>
  <c r="N95" i="78"/>
  <c r="O95" i="78" s="1"/>
  <c r="P95" i="78"/>
  <c r="Q95" i="78" s="1"/>
  <c r="N96" i="78"/>
  <c r="O96" i="78" s="1"/>
  <c r="P96" i="78"/>
  <c r="Q96" i="78" s="1"/>
  <c r="N97" i="78"/>
  <c r="O97" i="78" s="1"/>
  <c r="P97" i="78"/>
  <c r="Q97" i="78" s="1"/>
  <c r="N98" i="78"/>
  <c r="O98" i="78" s="1"/>
  <c r="P98" i="78"/>
  <c r="Q98" i="78" s="1"/>
  <c r="N99" i="78"/>
  <c r="O99" i="78" s="1"/>
  <c r="P99" i="78"/>
  <c r="Q99" i="78" s="1"/>
  <c r="N100" i="78"/>
  <c r="O100" i="78" s="1"/>
  <c r="P100" i="78"/>
  <c r="Q100" i="78" s="1"/>
  <c r="N101" i="78"/>
  <c r="O101" i="78" s="1"/>
  <c r="P101" i="78"/>
  <c r="Q101" i="78" s="1"/>
  <c r="N102" i="78"/>
  <c r="O102" i="78" s="1"/>
  <c r="P102" i="78"/>
  <c r="Q102" i="78" s="1"/>
  <c r="N103" i="78"/>
  <c r="O103" i="78" s="1"/>
  <c r="P103" i="78"/>
  <c r="Q103" i="78" s="1"/>
  <c r="N104" i="78"/>
  <c r="O104" i="78" s="1"/>
  <c r="P104" i="78"/>
  <c r="Q104" i="78" s="1"/>
  <c r="N105" i="78"/>
  <c r="O105" i="78" s="1"/>
  <c r="P105" i="78"/>
  <c r="Q105" i="78" s="1"/>
  <c r="N106" i="78"/>
  <c r="O106" i="78" s="1"/>
  <c r="P106" i="78"/>
  <c r="Q106" i="78" s="1"/>
  <c r="N107" i="78"/>
  <c r="O107" i="78" s="1"/>
  <c r="P107" i="78"/>
  <c r="Q107" i="78" s="1"/>
  <c r="N108" i="78"/>
  <c r="O108" i="78" s="1"/>
  <c r="P108" i="78"/>
  <c r="Q108" i="78" s="1"/>
  <c r="N109" i="78"/>
  <c r="O109" i="78" s="1"/>
  <c r="P109" i="78"/>
  <c r="Q109" i="78" s="1"/>
  <c r="N110" i="78"/>
  <c r="O110" i="78" s="1"/>
  <c r="P110" i="78"/>
  <c r="Q110" i="78" s="1"/>
  <c r="N111" i="78"/>
  <c r="O111" i="78" s="1"/>
  <c r="P111" i="78"/>
  <c r="Q111" i="78" s="1"/>
  <c r="N112" i="78"/>
  <c r="O112" i="78" s="1"/>
  <c r="P112" i="78"/>
  <c r="Q112" i="78" s="1"/>
  <c r="N113" i="78"/>
  <c r="O113" i="78" s="1"/>
  <c r="P113" i="78"/>
  <c r="Q113" i="78" s="1"/>
  <c r="N114" i="78"/>
  <c r="O114" i="78" s="1"/>
  <c r="P114" i="78"/>
  <c r="Q114" i="78" s="1"/>
  <c r="N115" i="78"/>
  <c r="O115" i="78" s="1"/>
  <c r="P115" i="78"/>
  <c r="Q115" i="78" s="1"/>
  <c r="N116" i="78"/>
  <c r="O116" i="78" s="1"/>
  <c r="P116" i="78"/>
  <c r="Q116" i="78" s="1"/>
  <c r="N117" i="78"/>
  <c r="O117" i="78" s="1"/>
  <c r="P117" i="78"/>
  <c r="Q117" i="78" s="1"/>
  <c r="N118" i="78"/>
  <c r="O118" i="78" s="1"/>
  <c r="P118" i="78"/>
  <c r="Q118" i="78" s="1"/>
  <c r="N119" i="78"/>
  <c r="O119" i="78" s="1"/>
  <c r="P119" i="78"/>
  <c r="Q119" i="78" s="1"/>
  <c r="N120" i="78"/>
  <c r="O120" i="78" s="1"/>
  <c r="P120" i="78"/>
  <c r="Q120" i="78" s="1"/>
  <c r="N121" i="78"/>
  <c r="O121" i="78" s="1"/>
  <c r="P121" i="78"/>
  <c r="Q121" i="78" s="1"/>
  <c r="N122" i="78"/>
  <c r="O122" i="78" s="1"/>
  <c r="P122" i="78"/>
  <c r="Q122" i="78" s="1"/>
  <c r="N123" i="78"/>
  <c r="O123" i="78" s="1"/>
  <c r="P123" i="78"/>
  <c r="Q123" i="78" s="1"/>
  <c r="N124" i="78"/>
  <c r="O124" i="78" s="1"/>
  <c r="P124" i="78"/>
  <c r="Q124" i="78" s="1"/>
  <c r="N125" i="78"/>
  <c r="O125" i="78" s="1"/>
  <c r="P125" i="78"/>
  <c r="Q125" i="78" s="1"/>
  <c r="N126" i="78"/>
  <c r="O126" i="78" s="1"/>
  <c r="P126" i="78"/>
  <c r="Q126" i="78" s="1"/>
  <c r="N127" i="78"/>
  <c r="O127" i="78" s="1"/>
  <c r="P127" i="78"/>
  <c r="Q127" i="78" s="1"/>
  <c r="N128" i="78"/>
  <c r="O128" i="78" s="1"/>
  <c r="P128" i="78"/>
  <c r="Q128" i="78" s="1"/>
  <c r="N129" i="78"/>
  <c r="O129" i="78" s="1"/>
  <c r="P129" i="78"/>
  <c r="Q129" i="78" s="1"/>
  <c r="N130" i="78"/>
  <c r="O130" i="78" s="1"/>
  <c r="P130" i="78"/>
  <c r="Q130" i="78" s="1"/>
  <c r="N131" i="78"/>
  <c r="O131" i="78" s="1"/>
  <c r="P131" i="78"/>
  <c r="Q131" i="78" s="1"/>
  <c r="N132" i="78"/>
  <c r="O132" i="78" s="1"/>
  <c r="P132" i="78"/>
  <c r="Q132" i="78" s="1"/>
  <c r="N133" i="78"/>
  <c r="O133" i="78" s="1"/>
  <c r="P133" i="78"/>
  <c r="Q133" i="78" s="1"/>
  <c r="N134" i="78"/>
  <c r="O134" i="78" s="1"/>
  <c r="P134" i="78"/>
  <c r="Q134" i="78" s="1"/>
  <c r="N135" i="78"/>
  <c r="O135" i="78" s="1"/>
  <c r="P135" i="78"/>
  <c r="Q135" i="78" s="1"/>
  <c r="N136" i="78"/>
  <c r="O136" i="78" s="1"/>
  <c r="P136" i="78"/>
  <c r="Q136" i="78" s="1"/>
  <c r="N137" i="78"/>
  <c r="O137" i="78" s="1"/>
  <c r="P137" i="78"/>
  <c r="Q137" i="78" s="1"/>
  <c r="N138" i="78"/>
  <c r="O138" i="78" s="1"/>
  <c r="P138" i="78"/>
  <c r="Q138" i="78" s="1"/>
  <c r="N139" i="78"/>
  <c r="O139" i="78" s="1"/>
  <c r="P139" i="78"/>
  <c r="Q139" i="78" s="1"/>
  <c r="N140" i="78"/>
  <c r="O140" i="78" s="1"/>
  <c r="P140" i="78"/>
  <c r="Q140" i="78" s="1"/>
  <c r="N141" i="78"/>
  <c r="O141" i="78" s="1"/>
  <c r="P141" i="78"/>
  <c r="Q141" i="78" s="1"/>
  <c r="N142" i="78"/>
  <c r="O142" i="78" s="1"/>
  <c r="P142" i="78"/>
  <c r="Q142" i="78" s="1"/>
  <c r="N143" i="78"/>
  <c r="O143" i="78" s="1"/>
  <c r="P143" i="78"/>
  <c r="Q143" i="78" s="1"/>
  <c r="N144" i="78"/>
  <c r="O144" i="78" s="1"/>
  <c r="P144" i="78"/>
  <c r="Q144" i="78" s="1"/>
  <c r="N145" i="78"/>
  <c r="O145" i="78" s="1"/>
  <c r="P145" i="78"/>
  <c r="Q145" i="78" s="1"/>
  <c r="N146" i="78"/>
  <c r="O146" i="78" s="1"/>
  <c r="P146" i="78"/>
  <c r="Q146" i="78" s="1"/>
  <c r="N147" i="78"/>
  <c r="O147" i="78" s="1"/>
  <c r="P147" i="78"/>
  <c r="Q147" i="78" s="1"/>
  <c r="N148" i="78"/>
  <c r="O148" i="78" s="1"/>
  <c r="P148" i="78"/>
  <c r="Q148" i="78" s="1"/>
  <c r="N149" i="78"/>
  <c r="O149" i="78" s="1"/>
  <c r="P149" i="78"/>
  <c r="Q149" i="78" s="1"/>
  <c r="N150" i="78"/>
  <c r="O150" i="78" s="1"/>
  <c r="P150" i="78"/>
  <c r="Q150" i="78" s="1"/>
  <c r="N151" i="78"/>
  <c r="O151" i="78" s="1"/>
  <c r="P151" i="78"/>
  <c r="Q151" i="78" s="1"/>
  <c r="N152" i="78"/>
  <c r="O152" i="78" s="1"/>
  <c r="P152" i="78"/>
  <c r="Q152" i="78" s="1"/>
  <c r="N153" i="78"/>
  <c r="O153" i="78" s="1"/>
  <c r="P153" i="78"/>
  <c r="Q153" i="78" s="1"/>
  <c r="N154" i="78"/>
  <c r="O154" i="78" s="1"/>
  <c r="P154" i="78"/>
  <c r="Q154" i="78" s="1"/>
  <c r="N155" i="78"/>
  <c r="O155" i="78" s="1"/>
  <c r="P155" i="78"/>
  <c r="Q155" i="78" s="1"/>
  <c r="N156" i="78"/>
  <c r="O156" i="78" s="1"/>
  <c r="P156" i="78"/>
  <c r="Q156" i="78" s="1"/>
  <c r="N157" i="78"/>
  <c r="O157" i="78" s="1"/>
  <c r="P157" i="78"/>
  <c r="Q157" i="78" s="1"/>
  <c r="N158" i="78"/>
  <c r="O158" i="78" s="1"/>
  <c r="P158" i="78"/>
  <c r="Q158" i="78" s="1"/>
  <c r="N159" i="78"/>
  <c r="O159" i="78" s="1"/>
  <c r="P159" i="78"/>
  <c r="Q159" i="78" s="1"/>
  <c r="N160" i="78"/>
  <c r="O160" i="78" s="1"/>
  <c r="P160" i="78"/>
  <c r="Q160" i="78" s="1"/>
  <c r="N161" i="78"/>
  <c r="O161" i="78" s="1"/>
  <c r="P161" i="78"/>
  <c r="Q161" i="78" s="1"/>
  <c r="N162" i="78"/>
  <c r="O162" i="78" s="1"/>
  <c r="P162" i="78"/>
  <c r="Q162" i="78" s="1"/>
  <c r="N163" i="78"/>
  <c r="O163" i="78" s="1"/>
  <c r="P163" i="78"/>
  <c r="Q163" i="78" s="1"/>
  <c r="N164" i="78"/>
  <c r="O164" i="78" s="1"/>
  <c r="P164" i="78"/>
  <c r="Q164" i="78" s="1"/>
  <c r="N165" i="78"/>
  <c r="O165" i="78" s="1"/>
  <c r="P165" i="78"/>
  <c r="Q165" i="78" s="1"/>
  <c r="N166" i="78"/>
  <c r="O166" i="78" s="1"/>
  <c r="P166" i="78"/>
  <c r="Q166" i="78" s="1"/>
  <c r="N167" i="78"/>
  <c r="O167" i="78" s="1"/>
  <c r="P167" i="78"/>
  <c r="Q167" i="78" s="1"/>
  <c r="N168" i="78"/>
  <c r="O168" i="78" s="1"/>
  <c r="P168" i="78"/>
  <c r="Q168" i="78" s="1"/>
  <c r="N169" i="78"/>
  <c r="O169" i="78" s="1"/>
  <c r="P169" i="78"/>
  <c r="Q169" i="78" s="1"/>
  <c r="N170" i="78"/>
  <c r="O170" i="78" s="1"/>
  <c r="P170" i="78"/>
  <c r="Q170" i="78" s="1"/>
  <c r="N171" i="78"/>
  <c r="O171" i="78" s="1"/>
  <c r="P171" i="78"/>
  <c r="Q171" i="78" s="1"/>
  <c r="N172" i="78"/>
  <c r="O172" i="78" s="1"/>
  <c r="P172" i="78"/>
  <c r="Q172" i="78" s="1"/>
  <c r="N173" i="78"/>
  <c r="O173" i="78" s="1"/>
  <c r="P173" i="78"/>
  <c r="Q173" i="78" s="1"/>
  <c r="N174" i="78"/>
  <c r="O174" i="78" s="1"/>
  <c r="P174" i="78"/>
  <c r="Q174" i="78" s="1"/>
  <c r="N175" i="78"/>
  <c r="O175" i="78" s="1"/>
  <c r="P175" i="78"/>
  <c r="Q175" i="78" s="1"/>
  <c r="N176" i="78"/>
  <c r="O176" i="78" s="1"/>
  <c r="P176" i="78"/>
  <c r="Q176" i="78" s="1"/>
  <c r="N177" i="78"/>
  <c r="O177" i="78" s="1"/>
  <c r="P177" i="78"/>
  <c r="Q177" i="78" s="1"/>
  <c r="N178" i="78"/>
  <c r="O178" i="78" s="1"/>
  <c r="P178" i="78"/>
  <c r="Q178" i="78" s="1"/>
  <c r="N179" i="78"/>
  <c r="O179" i="78" s="1"/>
  <c r="P179" i="78"/>
  <c r="Q179" i="78" s="1"/>
  <c r="N180" i="78"/>
  <c r="O180" i="78" s="1"/>
  <c r="P180" i="78"/>
  <c r="Q180" i="78" s="1"/>
  <c r="N181" i="78"/>
  <c r="O181" i="78" s="1"/>
  <c r="P181" i="78"/>
  <c r="Q181" i="78" s="1"/>
  <c r="N182" i="78"/>
  <c r="O182" i="78" s="1"/>
  <c r="P182" i="78"/>
  <c r="Q182" i="78" s="1"/>
  <c r="N183" i="78"/>
  <c r="O183" i="78" s="1"/>
  <c r="P183" i="78"/>
  <c r="Q183" i="78" s="1"/>
  <c r="N184" i="78"/>
  <c r="O184" i="78" s="1"/>
  <c r="P184" i="78"/>
  <c r="Q184" i="78" s="1"/>
  <c r="N185" i="78"/>
  <c r="O185" i="78" s="1"/>
  <c r="P185" i="78"/>
  <c r="Q185" i="78" s="1"/>
  <c r="N186" i="78"/>
  <c r="O186" i="78" s="1"/>
  <c r="P186" i="78"/>
  <c r="Q186" i="78" s="1"/>
  <c r="N187" i="78"/>
  <c r="O187" i="78" s="1"/>
  <c r="P187" i="78"/>
  <c r="Q187" i="78" s="1"/>
  <c r="N188" i="78"/>
  <c r="O188" i="78" s="1"/>
  <c r="P188" i="78"/>
  <c r="Q188" i="78" s="1"/>
  <c r="N189" i="78"/>
  <c r="O189" i="78" s="1"/>
  <c r="P189" i="78"/>
  <c r="Q189" i="78" s="1"/>
  <c r="N190" i="78"/>
  <c r="O190" i="78" s="1"/>
  <c r="P190" i="78"/>
  <c r="Q190" i="78" s="1"/>
  <c r="N191" i="78"/>
  <c r="O191" i="78" s="1"/>
  <c r="P191" i="78"/>
  <c r="Q191" i="78" s="1"/>
  <c r="N192" i="78"/>
  <c r="O192" i="78" s="1"/>
  <c r="P192" i="78"/>
  <c r="Q192" i="78" s="1"/>
  <c r="N193" i="78"/>
  <c r="O193" i="78" s="1"/>
  <c r="P193" i="78"/>
  <c r="Q193" i="78" s="1"/>
  <c r="N194" i="78"/>
  <c r="O194" i="78" s="1"/>
  <c r="P194" i="78"/>
  <c r="Q194" i="78" s="1"/>
  <c r="N195" i="78"/>
  <c r="O195" i="78" s="1"/>
  <c r="P195" i="78"/>
  <c r="Q195" i="78" s="1"/>
  <c r="N196" i="78"/>
  <c r="O196" i="78" s="1"/>
  <c r="P196" i="78"/>
  <c r="Q196" i="78" s="1"/>
  <c r="N197" i="78"/>
  <c r="O197" i="78" s="1"/>
  <c r="P197" i="78"/>
  <c r="Q197" i="78" s="1"/>
  <c r="N198" i="78"/>
  <c r="O198" i="78" s="1"/>
  <c r="P198" i="78"/>
  <c r="Q198" i="78" s="1"/>
  <c r="N199" i="78"/>
  <c r="O199" i="78" s="1"/>
  <c r="P199" i="78"/>
  <c r="Q199" i="78" s="1"/>
  <c r="N200" i="78"/>
  <c r="O200" i="78" s="1"/>
  <c r="P200" i="78"/>
  <c r="Q200" i="78" s="1"/>
  <c r="N201" i="78"/>
  <c r="O201" i="78" s="1"/>
  <c r="P201" i="78"/>
  <c r="Q201" i="78" s="1"/>
  <c r="N202" i="78"/>
  <c r="O202" i="78" s="1"/>
  <c r="P202" i="78"/>
  <c r="Q202" i="78" s="1"/>
  <c r="N203" i="78"/>
  <c r="O203" i="78" s="1"/>
  <c r="P203" i="78"/>
  <c r="Q203" i="78" s="1"/>
  <c r="N204" i="78"/>
  <c r="O204" i="78" s="1"/>
  <c r="P204" i="78"/>
  <c r="Q204" i="78" s="1"/>
  <c r="N205" i="78"/>
  <c r="O205" i="78" s="1"/>
  <c r="P205" i="78"/>
  <c r="Q205" i="78" s="1"/>
  <c r="N206" i="78"/>
  <c r="O206" i="78" s="1"/>
  <c r="P206" i="78"/>
  <c r="Q206" i="78" s="1"/>
  <c r="N207" i="78"/>
  <c r="O207" i="78" s="1"/>
  <c r="P207" i="78"/>
  <c r="Q207" i="78" s="1"/>
  <c r="N208" i="78"/>
  <c r="O208" i="78" s="1"/>
  <c r="P208" i="78"/>
  <c r="Q208" i="78" s="1"/>
  <c r="N209" i="78"/>
  <c r="O209" i="78" s="1"/>
  <c r="P209" i="78"/>
  <c r="Q209" i="78" s="1"/>
  <c r="N210" i="78"/>
  <c r="O210" i="78" s="1"/>
  <c r="P210" i="78"/>
  <c r="Q210" i="78" s="1"/>
  <c r="N211" i="78"/>
  <c r="O211" i="78" s="1"/>
  <c r="P211" i="78"/>
  <c r="Q211" i="78" s="1"/>
  <c r="N212" i="78"/>
  <c r="O212" i="78" s="1"/>
  <c r="P212" i="78"/>
  <c r="Q212" i="78" s="1"/>
  <c r="N213" i="78"/>
  <c r="O213" i="78" s="1"/>
  <c r="P213" i="78"/>
  <c r="Q213" i="78" s="1"/>
  <c r="N214" i="78"/>
  <c r="O214" i="78" s="1"/>
  <c r="P214" i="78"/>
  <c r="Q214" i="78" s="1"/>
  <c r="N215" i="78"/>
  <c r="O215" i="78" s="1"/>
  <c r="P215" i="78"/>
  <c r="Q215" i="78" s="1"/>
  <c r="N216" i="78"/>
  <c r="O216" i="78" s="1"/>
  <c r="P216" i="78"/>
  <c r="Q216" i="78" s="1"/>
  <c r="N217" i="78"/>
  <c r="O217" i="78" s="1"/>
  <c r="P217" i="78"/>
  <c r="Q217" i="78" s="1"/>
  <c r="N218" i="78"/>
  <c r="O218" i="78" s="1"/>
  <c r="P218" i="78"/>
  <c r="Q218" i="78" s="1"/>
  <c r="N219" i="78"/>
  <c r="O219" i="78" s="1"/>
  <c r="P219" i="78"/>
  <c r="Q219" i="78" s="1"/>
  <c r="N220" i="78"/>
  <c r="O220" i="78" s="1"/>
  <c r="P220" i="78"/>
  <c r="Q220" i="78" s="1"/>
  <c r="N221" i="78"/>
  <c r="O221" i="78" s="1"/>
  <c r="P221" i="78"/>
  <c r="Q221" i="78" s="1"/>
  <c r="N222" i="78"/>
  <c r="O222" i="78" s="1"/>
  <c r="P222" i="78"/>
  <c r="Q222" i="78" s="1"/>
  <c r="N223" i="78"/>
  <c r="O223" i="78" s="1"/>
  <c r="P223" i="78"/>
  <c r="Q223" i="78" s="1"/>
  <c r="N224" i="78"/>
  <c r="O224" i="78" s="1"/>
  <c r="P224" i="78"/>
  <c r="Q224" i="78" s="1"/>
  <c r="N225" i="78"/>
  <c r="O225" i="78" s="1"/>
  <c r="P225" i="78"/>
  <c r="Q225" i="78" s="1"/>
  <c r="N226" i="78"/>
  <c r="O226" i="78" s="1"/>
  <c r="P226" i="78"/>
  <c r="Q226" i="78" s="1"/>
  <c r="N227" i="78"/>
  <c r="O227" i="78" s="1"/>
  <c r="P227" i="78"/>
  <c r="Q227" i="78" s="1"/>
  <c r="N228" i="78"/>
  <c r="O228" i="78" s="1"/>
  <c r="P228" i="78"/>
  <c r="Q228" i="78" s="1"/>
  <c r="N229" i="78"/>
  <c r="O229" i="78" s="1"/>
  <c r="P229" i="78"/>
  <c r="Q229" i="78" s="1"/>
  <c r="N230" i="78"/>
  <c r="O230" i="78" s="1"/>
  <c r="P230" i="78"/>
  <c r="Q230" i="78" s="1"/>
  <c r="N231" i="78"/>
  <c r="O231" i="78" s="1"/>
  <c r="P231" i="78"/>
  <c r="Q231" i="78" s="1"/>
  <c r="N232" i="78"/>
  <c r="O232" i="78" s="1"/>
  <c r="P232" i="78"/>
  <c r="Q232" i="78" s="1"/>
  <c r="N233" i="78"/>
  <c r="O233" i="78" s="1"/>
  <c r="P233" i="78"/>
  <c r="Q233" i="78" s="1"/>
  <c r="N234" i="78"/>
  <c r="O234" i="78" s="1"/>
  <c r="P234" i="78"/>
  <c r="Q234" i="78" s="1"/>
  <c r="N235" i="78"/>
  <c r="O235" i="78" s="1"/>
  <c r="P235" i="78"/>
  <c r="Q235" i="78" s="1"/>
  <c r="N236" i="78"/>
  <c r="O236" i="78" s="1"/>
  <c r="P236" i="78"/>
  <c r="Q236" i="78" s="1"/>
  <c r="N237" i="78"/>
  <c r="O237" i="78" s="1"/>
  <c r="P237" i="78"/>
  <c r="Q237" i="78" s="1"/>
  <c r="N238" i="78"/>
  <c r="O238" i="78" s="1"/>
  <c r="P238" i="78"/>
  <c r="Q238" i="78" s="1"/>
  <c r="N239" i="78"/>
  <c r="O239" i="78" s="1"/>
  <c r="P239" i="78"/>
  <c r="Q239" i="78" s="1"/>
  <c r="N240" i="78"/>
  <c r="O240" i="78" s="1"/>
  <c r="P240" i="78"/>
  <c r="Q240" i="78" s="1"/>
  <c r="N241" i="78"/>
  <c r="O241" i="78" s="1"/>
  <c r="P241" i="78"/>
  <c r="Q241" i="78" s="1"/>
  <c r="N242" i="78"/>
  <c r="O242" i="78" s="1"/>
  <c r="P242" i="78"/>
  <c r="Q242" i="78" s="1"/>
  <c r="N243" i="78"/>
  <c r="O243" i="78" s="1"/>
  <c r="P243" i="78"/>
  <c r="Q243" i="78" s="1"/>
  <c r="N244" i="78"/>
  <c r="O244" i="78" s="1"/>
  <c r="P244" i="78"/>
  <c r="Q244" i="78" s="1"/>
  <c r="N245" i="78"/>
  <c r="O245" i="78" s="1"/>
  <c r="P245" i="78"/>
  <c r="Q245" i="78" s="1"/>
  <c r="N246" i="78"/>
  <c r="O246" i="78" s="1"/>
  <c r="P246" i="78"/>
  <c r="Q246" i="78" s="1"/>
  <c r="N247" i="78"/>
  <c r="O247" i="78" s="1"/>
  <c r="P247" i="78"/>
  <c r="Q247" i="78" s="1"/>
  <c r="N248" i="78"/>
  <c r="O248" i="78" s="1"/>
  <c r="P248" i="78"/>
  <c r="Q248" i="78" s="1"/>
  <c r="N249" i="78"/>
  <c r="O249" i="78" s="1"/>
  <c r="P249" i="78"/>
  <c r="Q249" i="78" s="1"/>
  <c r="N250" i="78"/>
  <c r="O250" i="78" s="1"/>
  <c r="P250" i="78"/>
  <c r="Q250" i="78" s="1"/>
  <c r="N251" i="78"/>
  <c r="O251" i="78" s="1"/>
  <c r="P251" i="78"/>
  <c r="Q251" i="78" s="1"/>
  <c r="N252" i="78"/>
  <c r="O252" i="78" s="1"/>
  <c r="P252" i="78"/>
  <c r="Q252" i="78" s="1"/>
  <c r="N253" i="78"/>
  <c r="O253" i="78" s="1"/>
  <c r="P253" i="78"/>
  <c r="Q253" i="78" s="1"/>
  <c r="N254" i="78"/>
  <c r="O254" i="78" s="1"/>
  <c r="P254" i="78"/>
  <c r="Q254" i="78" s="1"/>
  <c r="N255" i="78"/>
  <c r="O255" i="78" s="1"/>
  <c r="P255" i="78"/>
  <c r="Q255" i="78" s="1"/>
  <c r="N256" i="78"/>
  <c r="O256" i="78" s="1"/>
  <c r="P256" i="78"/>
  <c r="Q256" i="78" s="1"/>
  <c r="N257" i="78"/>
  <c r="O257" i="78" s="1"/>
  <c r="P257" i="78"/>
  <c r="Q257" i="78" s="1"/>
  <c r="N258" i="78"/>
  <c r="O258" i="78" s="1"/>
  <c r="P258" i="78"/>
  <c r="Q258" i="78" s="1"/>
  <c r="N259" i="78"/>
  <c r="O259" i="78" s="1"/>
  <c r="P259" i="78"/>
  <c r="Q259" i="78" s="1"/>
  <c r="N260" i="78"/>
  <c r="O260" i="78" s="1"/>
  <c r="P260" i="78"/>
  <c r="Q260" i="78" s="1"/>
  <c r="N261" i="78"/>
  <c r="O261" i="78" s="1"/>
  <c r="P261" i="78"/>
  <c r="Q261" i="78" s="1"/>
  <c r="N262" i="78"/>
  <c r="O262" i="78" s="1"/>
  <c r="P262" i="78"/>
  <c r="Q262" i="78" s="1"/>
  <c r="N263" i="78"/>
  <c r="O263" i="78" s="1"/>
  <c r="P263" i="78"/>
  <c r="Q263" i="78" s="1"/>
  <c r="N264" i="78"/>
  <c r="O264" i="78" s="1"/>
  <c r="P264" i="78"/>
  <c r="Q264" i="78" s="1"/>
  <c r="N265" i="78"/>
  <c r="O265" i="78" s="1"/>
  <c r="P265" i="78"/>
  <c r="Q265" i="78" s="1"/>
  <c r="N266" i="78"/>
  <c r="O266" i="78" s="1"/>
  <c r="P266" i="78"/>
  <c r="Q266" i="78" s="1"/>
  <c r="N267" i="78"/>
  <c r="O267" i="78" s="1"/>
  <c r="P267" i="78"/>
  <c r="Q267" i="78" s="1"/>
  <c r="N268" i="78"/>
  <c r="O268" i="78" s="1"/>
  <c r="P268" i="78"/>
  <c r="Q268" i="78" s="1"/>
  <c r="N269" i="78"/>
  <c r="O269" i="78" s="1"/>
  <c r="P269" i="78"/>
  <c r="Q269" i="78" s="1"/>
  <c r="N270" i="78"/>
  <c r="O270" i="78" s="1"/>
  <c r="P270" i="78"/>
  <c r="Q270" i="78" s="1"/>
  <c r="N271" i="78"/>
  <c r="O271" i="78" s="1"/>
  <c r="P271" i="78"/>
  <c r="Q271" i="78" s="1"/>
  <c r="N272" i="78"/>
  <c r="O272" i="78" s="1"/>
  <c r="P272" i="78"/>
  <c r="Q272" i="78" s="1"/>
  <c r="N273" i="78"/>
  <c r="O273" i="78" s="1"/>
  <c r="P273" i="78"/>
  <c r="Q273" i="78" s="1"/>
  <c r="N274" i="78"/>
  <c r="O274" i="78" s="1"/>
  <c r="P274" i="78"/>
  <c r="Q274" i="78" s="1"/>
  <c r="N275" i="78"/>
  <c r="O275" i="78" s="1"/>
  <c r="P275" i="78"/>
  <c r="Q275" i="78" s="1"/>
  <c r="N276" i="78"/>
  <c r="O276" i="78" s="1"/>
  <c r="P276" i="78"/>
  <c r="Q276" i="78" s="1"/>
  <c r="N277" i="78"/>
  <c r="O277" i="78" s="1"/>
  <c r="P277" i="78"/>
  <c r="Q277" i="78" s="1"/>
  <c r="N278" i="78"/>
  <c r="O278" i="78" s="1"/>
  <c r="P278" i="78"/>
  <c r="Q278" i="78" s="1"/>
  <c r="N279" i="78"/>
  <c r="O279" i="78" s="1"/>
  <c r="P279" i="78"/>
  <c r="Q279" i="78" s="1"/>
  <c r="N280" i="78"/>
  <c r="O280" i="78" s="1"/>
  <c r="P280" i="78"/>
  <c r="Q280" i="78" s="1"/>
  <c r="N281" i="78"/>
  <c r="O281" i="78" s="1"/>
  <c r="P281" i="78"/>
  <c r="Q281" i="78" s="1"/>
  <c r="N282" i="78"/>
  <c r="O282" i="78" s="1"/>
  <c r="P282" i="78"/>
  <c r="Q282" i="78" s="1"/>
  <c r="N283" i="78"/>
  <c r="O283" i="78" s="1"/>
  <c r="P283" i="78"/>
  <c r="Q283" i="78" s="1"/>
  <c r="N284" i="78"/>
  <c r="O284" i="78" s="1"/>
  <c r="P284" i="78"/>
  <c r="Q284" i="78" s="1"/>
  <c r="N285" i="78"/>
  <c r="O285" i="78" s="1"/>
  <c r="P285" i="78"/>
  <c r="Q285" i="78" s="1"/>
  <c r="N286" i="78"/>
  <c r="O286" i="78" s="1"/>
  <c r="P286" i="78"/>
  <c r="Q286" i="78" s="1"/>
  <c r="N287" i="78"/>
  <c r="O287" i="78" s="1"/>
  <c r="P287" i="78"/>
  <c r="Q287" i="78" s="1"/>
  <c r="N288" i="78"/>
  <c r="O288" i="78" s="1"/>
  <c r="P288" i="78"/>
  <c r="Q288" i="78" s="1"/>
  <c r="N289" i="78"/>
  <c r="O289" i="78" s="1"/>
  <c r="P289" i="78"/>
  <c r="Q289" i="78" s="1"/>
  <c r="N290" i="78"/>
  <c r="O290" i="78" s="1"/>
  <c r="P290" i="78"/>
  <c r="Q290" i="78" s="1"/>
  <c r="N291" i="78"/>
  <c r="O291" i="78" s="1"/>
  <c r="P291" i="78"/>
  <c r="Q291" i="78" s="1"/>
  <c r="N292" i="78"/>
  <c r="O292" i="78" s="1"/>
  <c r="P292" i="78"/>
  <c r="Q292" i="78" s="1"/>
  <c r="N293" i="78"/>
  <c r="O293" i="78" s="1"/>
  <c r="P293" i="78"/>
  <c r="Q293" i="78" s="1"/>
  <c r="N294" i="78"/>
  <c r="O294" i="78" s="1"/>
  <c r="P294" i="78"/>
  <c r="Q294" i="78" s="1"/>
  <c r="N295" i="78"/>
  <c r="O295" i="78" s="1"/>
  <c r="P295" i="78"/>
  <c r="Q295" i="78" s="1"/>
  <c r="N296" i="78"/>
  <c r="O296" i="78" s="1"/>
  <c r="P296" i="78"/>
  <c r="Q296" i="78" s="1"/>
  <c r="N297" i="78"/>
  <c r="O297" i="78" s="1"/>
  <c r="P297" i="78"/>
  <c r="Q297" i="78" s="1"/>
  <c r="N298" i="78"/>
  <c r="O298" i="78" s="1"/>
  <c r="P298" i="78"/>
  <c r="Q298" i="78" s="1"/>
  <c r="N299" i="78"/>
  <c r="O299" i="78" s="1"/>
  <c r="P299" i="78"/>
  <c r="Q299" i="78" s="1"/>
  <c r="N300" i="78"/>
  <c r="O300" i="78" s="1"/>
  <c r="P300" i="78"/>
  <c r="Q300" i="78" s="1"/>
  <c r="N301" i="78"/>
  <c r="O301" i="78" s="1"/>
  <c r="P301" i="78"/>
  <c r="Q301" i="78" s="1"/>
  <c r="N302" i="78"/>
  <c r="O302" i="78" s="1"/>
  <c r="P302" i="78"/>
  <c r="Q302" i="78" s="1"/>
  <c r="N303" i="78"/>
  <c r="O303" i="78" s="1"/>
  <c r="P303" i="78"/>
  <c r="Q303" i="78" s="1"/>
  <c r="N304" i="78"/>
  <c r="O304" i="78" s="1"/>
  <c r="P304" i="78"/>
  <c r="Q304" i="78" s="1"/>
  <c r="N305" i="78"/>
  <c r="O305" i="78" s="1"/>
  <c r="P305" i="78"/>
  <c r="Q305" i="78" s="1"/>
  <c r="N306" i="78"/>
  <c r="O306" i="78" s="1"/>
  <c r="P306" i="78"/>
  <c r="Q306" i="78" s="1"/>
  <c r="N307" i="78"/>
  <c r="O307" i="78" s="1"/>
  <c r="P307" i="78"/>
  <c r="Q307" i="78" s="1"/>
  <c r="N308" i="78"/>
  <c r="O308" i="78" s="1"/>
  <c r="P308" i="78"/>
  <c r="Q308" i="78" s="1"/>
  <c r="N309" i="78"/>
  <c r="O309" i="78" s="1"/>
  <c r="P309" i="78"/>
  <c r="Q309" i="78" s="1"/>
  <c r="P6" i="78"/>
  <c r="N6" i="78"/>
  <c r="L7" i="78"/>
  <c r="M7" i="78" s="1"/>
  <c r="L8" i="78"/>
  <c r="M8" i="78" s="1"/>
  <c r="L9" i="78"/>
  <c r="M9" i="78" s="1"/>
  <c r="L10" i="78"/>
  <c r="M10" i="78" s="1"/>
  <c r="L11" i="78"/>
  <c r="M11" i="78" s="1"/>
  <c r="L12" i="78"/>
  <c r="M12" i="78" s="1"/>
  <c r="L13" i="78"/>
  <c r="M13" i="78" s="1"/>
  <c r="L14" i="78"/>
  <c r="M14" i="78" s="1"/>
  <c r="L15" i="78"/>
  <c r="M15" i="78" s="1"/>
  <c r="L16" i="78"/>
  <c r="M16" i="78" s="1"/>
  <c r="L17" i="78"/>
  <c r="M17" i="78" s="1"/>
  <c r="L18" i="78"/>
  <c r="M18" i="78" s="1"/>
  <c r="L19" i="78"/>
  <c r="M19" i="78" s="1"/>
  <c r="L20" i="78"/>
  <c r="M20" i="78" s="1"/>
  <c r="L21" i="78"/>
  <c r="M21" i="78" s="1"/>
  <c r="L22" i="78"/>
  <c r="M22" i="78" s="1"/>
  <c r="L23" i="78"/>
  <c r="M23" i="78" s="1"/>
  <c r="L24" i="78"/>
  <c r="M24" i="78" s="1"/>
  <c r="L25" i="78"/>
  <c r="M25" i="78" s="1"/>
  <c r="L26" i="78"/>
  <c r="M26" i="78" s="1"/>
  <c r="L27" i="78"/>
  <c r="M27" i="78" s="1"/>
  <c r="L28" i="78"/>
  <c r="M28" i="78" s="1"/>
  <c r="L29" i="78"/>
  <c r="M29" i="78" s="1"/>
  <c r="L30" i="78"/>
  <c r="M30" i="78" s="1"/>
  <c r="L31" i="78"/>
  <c r="M31" i="78" s="1"/>
  <c r="L32" i="78"/>
  <c r="M32" i="78" s="1"/>
  <c r="L33" i="78"/>
  <c r="M33" i="78" s="1"/>
  <c r="L34" i="78"/>
  <c r="M34" i="78" s="1"/>
  <c r="L35" i="78"/>
  <c r="M35" i="78" s="1"/>
  <c r="L36" i="78"/>
  <c r="M36" i="78" s="1"/>
  <c r="L37" i="78"/>
  <c r="M37" i="78" s="1"/>
  <c r="L38" i="78"/>
  <c r="M38" i="78" s="1"/>
  <c r="L39" i="78"/>
  <c r="M39" i="78" s="1"/>
  <c r="L40" i="78"/>
  <c r="M40" i="78" s="1"/>
  <c r="L41" i="78"/>
  <c r="M41" i="78" s="1"/>
  <c r="L42" i="78"/>
  <c r="M42" i="78" s="1"/>
  <c r="L43" i="78"/>
  <c r="M43" i="78" s="1"/>
  <c r="L44" i="78"/>
  <c r="M44" i="78" s="1"/>
  <c r="L45" i="78"/>
  <c r="M45" i="78" s="1"/>
  <c r="L46" i="78"/>
  <c r="M46" i="78" s="1"/>
  <c r="L47" i="78"/>
  <c r="M47" i="78" s="1"/>
  <c r="L48" i="78"/>
  <c r="M48" i="78" s="1"/>
  <c r="L49" i="78"/>
  <c r="M49" i="78" s="1"/>
  <c r="L50" i="78"/>
  <c r="M50" i="78" s="1"/>
  <c r="L51" i="78"/>
  <c r="M51" i="78" s="1"/>
  <c r="L52" i="78"/>
  <c r="M52" i="78" s="1"/>
  <c r="L53" i="78"/>
  <c r="M53" i="78" s="1"/>
  <c r="L54" i="78"/>
  <c r="M54" i="78" s="1"/>
  <c r="L55" i="78"/>
  <c r="M55" i="78" s="1"/>
  <c r="L56" i="78"/>
  <c r="M56" i="78" s="1"/>
  <c r="L57" i="78"/>
  <c r="M57" i="78" s="1"/>
  <c r="L58" i="78"/>
  <c r="M58" i="78" s="1"/>
  <c r="L59" i="78"/>
  <c r="M59" i="78" s="1"/>
  <c r="L60" i="78"/>
  <c r="M60" i="78" s="1"/>
  <c r="L61" i="78"/>
  <c r="M61" i="78" s="1"/>
  <c r="L62" i="78"/>
  <c r="M62" i="78" s="1"/>
  <c r="L63" i="78"/>
  <c r="M63" i="78" s="1"/>
  <c r="L64" i="78"/>
  <c r="M64" i="78" s="1"/>
  <c r="L65" i="78"/>
  <c r="M65" i="78" s="1"/>
  <c r="L66" i="78"/>
  <c r="M66" i="78" s="1"/>
  <c r="L67" i="78"/>
  <c r="M67" i="78" s="1"/>
  <c r="L68" i="78"/>
  <c r="M68" i="78" s="1"/>
  <c r="L69" i="78"/>
  <c r="M69" i="78" s="1"/>
  <c r="L70" i="78"/>
  <c r="M70" i="78" s="1"/>
  <c r="L71" i="78"/>
  <c r="M71" i="78" s="1"/>
  <c r="L72" i="78"/>
  <c r="M72" i="78" s="1"/>
  <c r="L73" i="78"/>
  <c r="M73" i="78" s="1"/>
  <c r="L74" i="78"/>
  <c r="M74" i="78" s="1"/>
  <c r="L75" i="78"/>
  <c r="M75" i="78" s="1"/>
  <c r="L76" i="78"/>
  <c r="M76" i="78" s="1"/>
  <c r="L77" i="78"/>
  <c r="M77" i="78" s="1"/>
  <c r="L78" i="78"/>
  <c r="M78" i="78" s="1"/>
  <c r="L79" i="78"/>
  <c r="M79" i="78" s="1"/>
  <c r="L80" i="78"/>
  <c r="M80" i="78" s="1"/>
  <c r="L81" i="78"/>
  <c r="M81" i="78" s="1"/>
  <c r="L82" i="78"/>
  <c r="M82" i="78" s="1"/>
  <c r="L83" i="78"/>
  <c r="M83" i="78" s="1"/>
  <c r="L84" i="78"/>
  <c r="M84" i="78" s="1"/>
  <c r="L85" i="78"/>
  <c r="M85" i="78" s="1"/>
  <c r="L86" i="78"/>
  <c r="M86" i="78" s="1"/>
  <c r="L87" i="78"/>
  <c r="M87" i="78" s="1"/>
  <c r="L88" i="78"/>
  <c r="M88" i="78" s="1"/>
  <c r="L89" i="78"/>
  <c r="M89" i="78" s="1"/>
  <c r="L90" i="78"/>
  <c r="M90" i="78" s="1"/>
  <c r="L91" i="78"/>
  <c r="M91" i="78" s="1"/>
  <c r="L92" i="78"/>
  <c r="M92" i="78" s="1"/>
  <c r="L93" i="78"/>
  <c r="M93" i="78" s="1"/>
  <c r="L94" i="78"/>
  <c r="M94" i="78" s="1"/>
  <c r="L95" i="78"/>
  <c r="M95" i="78" s="1"/>
  <c r="L96" i="78"/>
  <c r="M96" i="78" s="1"/>
  <c r="L97" i="78"/>
  <c r="M97" i="78" s="1"/>
  <c r="L98" i="78"/>
  <c r="M98" i="78" s="1"/>
  <c r="L99" i="78"/>
  <c r="M99" i="78" s="1"/>
  <c r="L100" i="78"/>
  <c r="M100" i="78" s="1"/>
  <c r="L101" i="78"/>
  <c r="M101" i="78" s="1"/>
  <c r="L102" i="78"/>
  <c r="M102" i="78" s="1"/>
  <c r="L103" i="78"/>
  <c r="M103" i="78" s="1"/>
  <c r="L104" i="78"/>
  <c r="M104" i="78" s="1"/>
  <c r="L105" i="78"/>
  <c r="M105" i="78" s="1"/>
  <c r="L106" i="78"/>
  <c r="M106" i="78" s="1"/>
  <c r="L107" i="78"/>
  <c r="M107" i="78" s="1"/>
  <c r="L108" i="78"/>
  <c r="M108" i="78" s="1"/>
  <c r="L109" i="78"/>
  <c r="M109" i="78" s="1"/>
  <c r="L110" i="78"/>
  <c r="M110" i="78" s="1"/>
  <c r="L111" i="78"/>
  <c r="M111" i="78" s="1"/>
  <c r="L112" i="78"/>
  <c r="M112" i="78" s="1"/>
  <c r="L113" i="78"/>
  <c r="M113" i="78" s="1"/>
  <c r="L114" i="78"/>
  <c r="M114" i="78" s="1"/>
  <c r="L115" i="78"/>
  <c r="M115" i="78" s="1"/>
  <c r="L116" i="78"/>
  <c r="M116" i="78" s="1"/>
  <c r="L117" i="78"/>
  <c r="M117" i="78" s="1"/>
  <c r="L118" i="78"/>
  <c r="M118" i="78" s="1"/>
  <c r="L119" i="78"/>
  <c r="M119" i="78" s="1"/>
  <c r="L120" i="78"/>
  <c r="M120" i="78" s="1"/>
  <c r="L121" i="78"/>
  <c r="M121" i="78" s="1"/>
  <c r="L122" i="78"/>
  <c r="M122" i="78" s="1"/>
  <c r="L123" i="78"/>
  <c r="M123" i="78" s="1"/>
  <c r="L124" i="78"/>
  <c r="M124" i="78" s="1"/>
  <c r="L125" i="78"/>
  <c r="M125" i="78" s="1"/>
  <c r="L126" i="78"/>
  <c r="M126" i="78" s="1"/>
  <c r="L127" i="78"/>
  <c r="M127" i="78" s="1"/>
  <c r="L128" i="78"/>
  <c r="M128" i="78" s="1"/>
  <c r="L129" i="78"/>
  <c r="M129" i="78" s="1"/>
  <c r="L130" i="78"/>
  <c r="M130" i="78" s="1"/>
  <c r="L131" i="78"/>
  <c r="M131" i="78" s="1"/>
  <c r="L132" i="78"/>
  <c r="M132" i="78" s="1"/>
  <c r="L133" i="78"/>
  <c r="M133" i="78" s="1"/>
  <c r="L134" i="78"/>
  <c r="M134" i="78" s="1"/>
  <c r="L135" i="78"/>
  <c r="M135" i="78" s="1"/>
  <c r="L136" i="78"/>
  <c r="M136" i="78" s="1"/>
  <c r="L137" i="78"/>
  <c r="M137" i="78" s="1"/>
  <c r="L138" i="78"/>
  <c r="M138" i="78" s="1"/>
  <c r="L139" i="78"/>
  <c r="M139" i="78" s="1"/>
  <c r="L140" i="78"/>
  <c r="M140" i="78" s="1"/>
  <c r="L141" i="78"/>
  <c r="M141" i="78" s="1"/>
  <c r="L142" i="78"/>
  <c r="M142" i="78" s="1"/>
  <c r="L143" i="78"/>
  <c r="M143" i="78" s="1"/>
  <c r="L144" i="78"/>
  <c r="M144" i="78" s="1"/>
  <c r="L145" i="78"/>
  <c r="M145" i="78" s="1"/>
  <c r="L146" i="78"/>
  <c r="M146" i="78" s="1"/>
  <c r="L147" i="78"/>
  <c r="M147" i="78" s="1"/>
  <c r="L148" i="78"/>
  <c r="M148" i="78" s="1"/>
  <c r="L149" i="78"/>
  <c r="M149" i="78" s="1"/>
  <c r="L150" i="78"/>
  <c r="M150" i="78" s="1"/>
  <c r="L151" i="78"/>
  <c r="M151" i="78" s="1"/>
  <c r="L152" i="78"/>
  <c r="M152" i="78" s="1"/>
  <c r="L153" i="78"/>
  <c r="M153" i="78" s="1"/>
  <c r="L154" i="78"/>
  <c r="M154" i="78" s="1"/>
  <c r="L155" i="78"/>
  <c r="M155" i="78" s="1"/>
  <c r="L156" i="78"/>
  <c r="M156" i="78" s="1"/>
  <c r="L157" i="78"/>
  <c r="M157" i="78" s="1"/>
  <c r="L158" i="78"/>
  <c r="M158" i="78" s="1"/>
  <c r="L159" i="78"/>
  <c r="M159" i="78" s="1"/>
  <c r="L160" i="78"/>
  <c r="M160" i="78" s="1"/>
  <c r="L161" i="78"/>
  <c r="M161" i="78" s="1"/>
  <c r="L162" i="78"/>
  <c r="M162" i="78" s="1"/>
  <c r="L163" i="78"/>
  <c r="M163" i="78" s="1"/>
  <c r="L164" i="78"/>
  <c r="M164" i="78" s="1"/>
  <c r="L165" i="78"/>
  <c r="M165" i="78" s="1"/>
  <c r="L166" i="78"/>
  <c r="M166" i="78" s="1"/>
  <c r="L167" i="78"/>
  <c r="M167" i="78" s="1"/>
  <c r="L168" i="78"/>
  <c r="M168" i="78" s="1"/>
  <c r="L169" i="78"/>
  <c r="M169" i="78" s="1"/>
  <c r="L170" i="78"/>
  <c r="M170" i="78" s="1"/>
  <c r="L171" i="78"/>
  <c r="M171" i="78" s="1"/>
  <c r="L172" i="78"/>
  <c r="M172" i="78" s="1"/>
  <c r="L173" i="78"/>
  <c r="M173" i="78" s="1"/>
  <c r="L174" i="78"/>
  <c r="M174" i="78" s="1"/>
  <c r="L175" i="78"/>
  <c r="M175" i="78" s="1"/>
  <c r="L176" i="78"/>
  <c r="M176" i="78" s="1"/>
  <c r="L177" i="78"/>
  <c r="M177" i="78" s="1"/>
  <c r="L178" i="78"/>
  <c r="M178" i="78" s="1"/>
  <c r="L179" i="78"/>
  <c r="M179" i="78" s="1"/>
  <c r="L180" i="78"/>
  <c r="M180" i="78" s="1"/>
  <c r="L181" i="78"/>
  <c r="M181" i="78" s="1"/>
  <c r="L182" i="78"/>
  <c r="M182" i="78" s="1"/>
  <c r="L183" i="78"/>
  <c r="M183" i="78" s="1"/>
  <c r="L184" i="78"/>
  <c r="M184" i="78" s="1"/>
  <c r="L185" i="78"/>
  <c r="M185" i="78" s="1"/>
  <c r="L186" i="78"/>
  <c r="M186" i="78" s="1"/>
  <c r="L187" i="78"/>
  <c r="M187" i="78" s="1"/>
  <c r="L188" i="78"/>
  <c r="M188" i="78" s="1"/>
  <c r="L189" i="78"/>
  <c r="M189" i="78" s="1"/>
  <c r="L190" i="78"/>
  <c r="M190" i="78" s="1"/>
  <c r="L191" i="78"/>
  <c r="M191" i="78" s="1"/>
  <c r="L192" i="78"/>
  <c r="M192" i="78" s="1"/>
  <c r="L193" i="78"/>
  <c r="M193" i="78" s="1"/>
  <c r="L194" i="78"/>
  <c r="M194" i="78" s="1"/>
  <c r="L195" i="78"/>
  <c r="M195" i="78" s="1"/>
  <c r="L196" i="78"/>
  <c r="M196" i="78" s="1"/>
  <c r="L197" i="78"/>
  <c r="M197" i="78" s="1"/>
  <c r="L198" i="78"/>
  <c r="M198" i="78" s="1"/>
  <c r="L199" i="78"/>
  <c r="M199" i="78" s="1"/>
  <c r="L200" i="78"/>
  <c r="M200" i="78" s="1"/>
  <c r="L201" i="78"/>
  <c r="M201" i="78" s="1"/>
  <c r="L202" i="78"/>
  <c r="M202" i="78" s="1"/>
  <c r="L203" i="78"/>
  <c r="M203" i="78" s="1"/>
  <c r="L204" i="78"/>
  <c r="M204" i="78" s="1"/>
  <c r="L205" i="78"/>
  <c r="M205" i="78" s="1"/>
  <c r="L206" i="78"/>
  <c r="M206" i="78" s="1"/>
  <c r="L207" i="78"/>
  <c r="M207" i="78" s="1"/>
  <c r="L208" i="78"/>
  <c r="M208" i="78" s="1"/>
  <c r="L209" i="78"/>
  <c r="M209" i="78" s="1"/>
  <c r="L210" i="78"/>
  <c r="M210" i="78" s="1"/>
  <c r="L211" i="78"/>
  <c r="M211" i="78" s="1"/>
  <c r="L212" i="78"/>
  <c r="M212" i="78" s="1"/>
  <c r="L213" i="78"/>
  <c r="M213" i="78" s="1"/>
  <c r="L214" i="78"/>
  <c r="M214" i="78" s="1"/>
  <c r="L215" i="78"/>
  <c r="M215" i="78" s="1"/>
  <c r="L216" i="78"/>
  <c r="M216" i="78" s="1"/>
  <c r="L217" i="78"/>
  <c r="M217" i="78" s="1"/>
  <c r="L218" i="78"/>
  <c r="M218" i="78" s="1"/>
  <c r="L219" i="78"/>
  <c r="M219" i="78" s="1"/>
  <c r="L220" i="78"/>
  <c r="M220" i="78" s="1"/>
  <c r="L221" i="78"/>
  <c r="M221" i="78" s="1"/>
  <c r="L222" i="78"/>
  <c r="M222" i="78" s="1"/>
  <c r="L223" i="78"/>
  <c r="M223" i="78" s="1"/>
  <c r="L224" i="78"/>
  <c r="M224" i="78" s="1"/>
  <c r="L225" i="78"/>
  <c r="M225" i="78" s="1"/>
  <c r="L226" i="78"/>
  <c r="M226" i="78" s="1"/>
  <c r="L227" i="78"/>
  <c r="M227" i="78" s="1"/>
  <c r="L228" i="78"/>
  <c r="M228" i="78" s="1"/>
  <c r="L229" i="78"/>
  <c r="M229" i="78" s="1"/>
  <c r="L230" i="78"/>
  <c r="M230" i="78" s="1"/>
  <c r="L231" i="78"/>
  <c r="M231" i="78" s="1"/>
  <c r="L232" i="78"/>
  <c r="M232" i="78" s="1"/>
  <c r="L233" i="78"/>
  <c r="M233" i="78" s="1"/>
  <c r="L234" i="78"/>
  <c r="M234" i="78" s="1"/>
  <c r="L235" i="78"/>
  <c r="M235" i="78" s="1"/>
  <c r="L236" i="78"/>
  <c r="M236" i="78" s="1"/>
  <c r="L237" i="78"/>
  <c r="M237" i="78" s="1"/>
  <c r="L238" i="78"/>
  <c r="M238" i="78" s="1"/>
  <c r="L239" i="78"/>
  <c r="M239" i="78" s="1"/>
  <c r="L240" i="78"/>
  <c r="M240" i="78" s="1"/>
  <c r="L241" i="78"/>
  <c r="M241" i="78" s="1"/>
  <c r="L242" i="78"/>
  <c r="M242" i="78" s="1"/>
  <c r="L243" i="78"/>
  <c r="M243" i="78" s="1"/>
  <c r="L244" i="78"/>
  <c r="M244" i="78" s="1"/>
  <c r="L245" i="78"/>
  <c r="M245" i="78" s="1"/>
  <c r="L246" i="78"/>
  <c r="M246" i="78" s="1"/>
  <c r="L247" i="78"/>
  <c r="M247" i="78" s="1"/>
  <c r="L248" i="78"/>
  <c r="M248" i="78" s="1"/>
  <c r="L249" i="78"/>
  <c r="M249" i="78" s="1"/>
  <c r="L250" i="78"/>
  <c r="M250" i="78" s="1"/>
  <c r="L251" i="78"/>
  <c r="M251" i="78" s="1"/>
  <c r="L252" i="78"/>
  <c r="M252" i="78" s="1"/>
  <c r="L253" i="78"/>
  <c r="M253" i="78" s="1"/>
  <c r="L254" i="78"/>
  <c r="M254" i="78" s="1"/>
  <c r="L255" i="78"/>
  <c r="M255" i="78" s="1"/>
  <c r="L256" i="78"/>
  <c r="M256" i="78" s="1"/>
  <c r="L257" i="78"/>
  <c r="M257" i="78" s="1"/>
  <c r="L258" i="78"/>
  <c r="M258" i="78" s="1"/>
  <c r="L259" i="78"/>
  <c r="M259" i="78" s="1"/>
  <c r="L260" i="78"/>
  <c r="M260" i="78" s="1"/>
  <c r="L261" i="78"/>
  <c r="M261" i="78" s="1"/>
  <c r="L262" i="78"/>
  <c r="M262" i="78" s="1"/>
  <c r="L263" i="78"/>
  <c r="M263" i="78" s="1"/>
  <c r="L264" i="78"/>
  <c r="M264" i="78" s="1"/>
  <c r="L265" i="78"/>
  <c r="M265" i="78" s="1"/>
  <c r="L266" i="78"/>
  <c r="M266" i="78" s="1"/>
  <c r="L267" i="78"/>
  <c r="M267" i="78" s="1"/>
  <c r="L268" i="78"/>
  <c r="M268" i="78" s="1"/>
  <c r="L269" i="78"/>
  <c r="M269" i="78" s="1"/>
  <c r="L270" i="78"/>
  <c r="M270" i="78" s="1"/>
  <c r="L271" i="78"/>
  <c r="M271" i="78" s="1"/>
  <c r="L272" i="78"/>
  <c r="M272" i="78" s="1"/>
  <c r="L273" i="78"/>
  <c r="M273" i="78" s="1"/>
  <c r="L274" i="78"/>
  <c r="M274" i="78" s="1"/>
  <c r="L275" i="78"/>
  <c r="M275" i="78" s="1"/>
  <c r="L276" i="78"/>
  <c r="M276" i="78" s="1"/>
  <c r="L277" i="78"/>
  <c r="M277" i="78" s="1"/>
  <c r="L278" i="78"/>
  <c r="M278" i="78" s="1"/>
  <c r="L279" i="78"/>
  <c r="M279" i="78" s="1"/>
  <c r="L280" i="78"/>
  <c r="M280" i="78" s="1"/>
  <c r="L281" i="78"/>
  <c r="M281" i="78" s="1"/>
  <c r="L282" i="78"/>
  <c r="M282" i="78" s="1"/>
  <c r="L283" i="78"/>
  <c r="M283" i="78" s="1"/>
  <c r="L284" i="78"/>
  <c r="M284" i="78" s="1"/>
  <c r="L285" i="78"/>
  <c r="M285" i="78" s="1"/>
  <c r="L286" i="78"/>
  <c r="M286" i="78" s="1"/>
  <c r="L287" i="78"/>
  <c r="M287" i="78" s="1"/>
  <c r="L288" i="78"/>
  <c r="M288" i="78" s="1"/>
  <c r="L289" i="78"/>
  <c r="M289" i="78" s="1"/>
  <c r="L290" i="78"/>
  <c r="M290" i="78" s="1"/>
  <c r="L291" i="78"/>
  <c r="M291" i="78" s="1"/>
  <c r="L292" i="78"/>
  <c r="M292" i="78" s="1"/>
  <c r="L293" i="78"/>
  <c r="M293" i="78" s="1"/>
  <c r="L294" i="78"/>
  <c r="M294" i="78" s="1"/>
  <c r="L295" i="78"/>
  <c r="M295" i="78" s="1"/>
  <c r="L296" i="78"/>
  <c r="M296" i="78" s="1"/>
  <c r="L297" i="78"/>
  <c r="M297" i="78" s="1"/>
  <c r="L298" i="78"/>
  <c r="M298" i="78" s="1"/>
  <c r="L299" i="78"/>
  <c r="M299" i="78" s="1"/>
  <c r="L300" i="78"/>
  <c r="M300" i="78" s="1"/>
  <c r="L301" i="78"/>
  <c r="M301" i="78" s="1"/>
  <c r="L302" i="78"/>
  <c r="M302" i="78" s="1"/>
  <c r="L303" i="78"/>
  <c r="M303" i="78" s="1"/>
  <c r="L304" i="78"/>
  <c r="M304" i="78" s="1"/>
  <c r="L305" i="78"/>
  <c r="M305" i="78" s="1"/>
  <c r="L306" i="78"/>
  <c r="M306" i="78" s="1"/>
  <c r="L307" i="78"/>
  <c r="M307" i="78" s="1"/>
  <c r="L308" i="78"/>
  <c r="M308" i="78" s="1"/>
  <c r="L309" i="78"/>
  <c r="M309" i="78" s="1"/>
  <c r="L6" i="78"/>
  <c r="G5" i="78"/>
  <c r="AV1" i="16"/>
  <c r="AW1" i="16" s="1"/>
  <c r="AX1" i="16" s="1"/>
  <c r="AY1" i="16" s="1"/>
  <c r="AZ1" i="16" s="1"/>
  <c r="BA1" i="16" s="1"/>
  <c r="BB1" i="16" s="1"/>
  <c r="BC1" i="16" s="1"/>
  <c r="BD1" i="16" s="1"/>
  <c r="BE1" i="16" s="1"/>
  <c r="BF1" i="16" s="1"/>
  <c r="BG1" i="16" s="1"/>
  <c r="AG1" i="16"/>
  <c r="AH1" i="16" s="1"/>
  <c r="AI1" i="16" s="1"/>
  <c r="AJ1" i="16" s="1"/>
  <c r="AK1" i="16" s="1"/>
  <c r="AL1" i="16" s="1"/>
  <c r="AM1" i="16" s="1"/>
  <c r="AN1" i="16" s="1"/>
  <c r="AO1" i="16" s="1"/>
  <c r="AP1" i="16" s="1"/>
  <c r="AQ1" i="16" s="1"/>
  <c r="AR1" i="16" s="1"/>
  <c r="R1" i="16"/>
  <c r="S1" i="16" s="1"/>
  <c r="T1" i="16" s="1"/>
  <c r="U1" i="16" s="1"/>
  <c r="V1" i="16" s="1"/>
  <c r="W1" i="16" s="1"/>
  <c r="X1" i="16" s="1"/>
  <c r="Y1" i="16" s="1"/>
  <c r="Z1" i="16" s="1"/>
  <c r="AA1" i="16" s="1"/>
  <c r="AB1" i="16" s="1"/>
  <c r="AC1" i="16" s="1"/>
  <c r="C1" i="16"/>
  <c r="D1" i="16" s="1"/>
  <c r="E1" i="16" s="1"/>
  <c r="F1" i="16" s="1"/>
  <c r="G1" i="16" s="1"/>
  <c r="H1" i="16" s="1"/>
  <c r="I1" i="16" s="1"/>
  <c r="J1" i="16" s="1"/>
  <c r="K1" i="16" s="1"/>
  <c r="L1" i="16" s="1"/>
  <c r="M1" i="16" s="1"/>
  <c r="N1" i="16" s="1"/>
  <c r="W5" i="78" l="1"/>
  <c r="P5" i="78"/>
  <c r="M6" i="78"/>
  <c r="M5" i="78" s="1"/>
  <c r="L5" i="78"/>
  <c r="V6" i="78"/>
  <c r="V5" i="78" s="1"/>
  <c r="U5" i="78"/>
  <c r="O6" i="78"/>
  <c r="O5" i="78" s="1"/>
  <c r="N5" i="78"/>
  <c r="Q6" i="78"/>
  <c r="Q5" i="78" s="1"/>
  <c r="Z6" i="78"/>
  <c r="Z5" i="78" s="1"/>
  <c r="Y5" i="78"/>
  <c r="X6" i="78"/>
  <c r="X5" i="78" s="1"/>
  <c r="Y316" i="7" l="1"/>
  <c r="Z316" i="7"/>
  <c r="AA316" i="7"/>
  <c r="Y317" i="7"/>
  <c r="Z317" i="7"/>
  <c r="AA317" i="7"/>
  <c r="Y318" i="7"/>
  <c r="Z318" i="7"/>
  <c r="AA318" i="7"/>
  <c r="Y319" i="7"/>
  <c r="Z319" i="7"/>
  <c r="AA319" i="7"/>
  <c r="Y320" i="7"/>
  <c r="Z320" i="7"/>
  <c r="AA320" i="7"/>
  <c r="Y321" i="7"/>
  <c r="Z321" i="7"/>
  <c r="AA321" i="7"/>
  <c r="Y322" i="7"/>
  <c r="Z322" i="7"/>
  <c r="AA322" i="7"/>
  <c r="F316" i="7"/>
  <c r="H316" i="7" s="1"/>
  <c r="F317" i="7"/>
  <c r="H317" i="7" s="1"/>
  <c r="F318" i="7"/>
  <c r="H318" i="7" s="1"/>
  <c r="F319" i="7"/>
  <c r="H319" i="7" s="1"/>
  <c r="F320" i="7"/>
  <c r="H320" i="7" s="1"/>
  <c r="F321" i="7"/>
  <c r="H321" i="7" s="1"/>
  <c r="F322" i="7"/>
  <c r="H322" i="7" s="1"/>
  <c r="Y316" i="119"/>
  <c r="Z316" i="119"/>
  <c r="AA316" i="119"/>
  <c r="Y317" i="119"/>
  <c r="Z317" i="119"/>
  <c r="AA317" i="119"/>
  <c r="Y318" i="119"/>
  <c r="Z318" i="119"/>
  <c r="AA318" i="119"/>
  <c r="Y319" i="119"/>
  <c r="Z319" i="119"/>
  <c r="AA319" i="119"/>
  <c r="Y320" i="119"/>
  <c r="Z320" i="119"/>
  <c r="AA320" i="119"/>
  <c r="Y321" i="119"/>
  <c r="Z321" i="119"/>
  <c r="AA321" i="119"/>
  <c r="Y322" i="119"/>
  <c r="Z322" i="119"/>
  <c r="AA322" i="119"/>
  <c r="F316" i="119"/>
  <c r="H316" i="119" s="1"/>
  <c r="F317" i="119"/>
  <c r="H317" i="119" s="1"/>
  <c r="F318" i="119"/>
  <c r="H318" i="119" s="1"/>
  <c r="F319" i="119"/>
  <c r="H319" i="119" s="1"/>
  <c r="F320" i="119"/>
  <c r="H320" i="119" s="1"/>
  <c r="F321" i="119"/>
  <c r="H321" i="119" s="1"/>
  <c r="F322" i="119"/>
  <c r="H322" i="119" s="1"/>
  <c r="AI5" i="78" l="1"/>
  <c r="AH5" i="78"/>
  <c r="AF5" i="78"/>
  <c r="AG5" i="78"/>
  <c r="AE5" i="78"/>
  <c r="AD5" i="78"/>
  <c r="Y316" i="20"/>
  <c r="Z316" i="20"/>
  <c r="AA316" i="20"/>
  <c r="Y317" i="20"/>
  <c r="Z317" i="20"/>
  <c r="AA317" i="20"/>
  <c r="Y318" i="20"/>
  <c r="Z318" i="20"/>
  <c r="AA318" i="20"/>
  <c r="Y319" i="20"/>
  <c r="Z319" i="20"/>
  <c r="AA319" i="20"/>
  <c r="Y320" i="20"/>
  <c r="Z320" i="20"/>
  <c r="AA320" i="20"/>
  <c r="Y321" i="20"/>
  <c r="Z321" i="20"/>
  <c r="AA321" i="20"/>
  <c r="Y322" i="20"/>
  <c r="Z322" i="20"/>
  <c r="AA322" i="20"/>
  <c r="F316" i="20"/>
  <c r="H316" i="20" s="1"/>
  <c r="F317" i="20"/>
  <c r="H317" i="20" s="1"/>
  <c r="F318" i="20"/>
  <c r="H318" i="20" s="1"/>
  <c r="F319" i="20"/>
  <c r="H319" i="20" s="1"/>
  <c r="F320" i="20"/>
  <c r="H320" i="20" s="1"/>
  <c r="F321" i="20"/>
  <c r="H321" i="20" s="1"/>
  <c r="F322" i="20"/>
  <c r="H322" i="20" s="1"/>
  <c r="Y316" i="33"/>
  <c r="Z316" i="33"/>
  <c r="AA316" i="33"/>
  <c r="Y317" i="33"/>
  <c r="Z317" i="33"/>
  <c r="AA317" i="33"/>
  <c r="Y318" i="33"/>
  <c r="Z318" i="33"/>
  <c r="AA318" i="33"/>
  <c r="Y319" i="33"/>
  <c r="Z319" i="33"/>
  <c r="AA319" i="33"/>
  <c r="Y320" i="33"/>
  <c r="Z320" i="33"/>
  <c r="AA320" i="33"/>
  <c r="Y321" i="33"/>
  <c r="Z321" i="33"/>
  <c r="AA321" i="33"/>
  <c r="Y322" i="33"/>
  <c r="Z322" i="33"/>
  <c r="AA322" i="33"/>
  <c r="AB7" i="7"/>
  <c r="V7" i="7"/>
  <c r="U7" i="7"/>
  <c r="T7" i="7"/>
  <c r="S7" i="7"/>
  <c r="R7" i="7"/>
  <c r="Q7" i="7"/>
  <c r="P7" i="7"/>
  <c r="O7" i="7"/>
  <c r="N7" i="7"/>
  <c r="M7" i="7"/>
  <c r="L7" i="7"/>
  <c r="K7" i="7"/>
  <c r="J7" i="7"/>
  <c r="I7" i="7"/>
  <c r="G7" i="7"/>
  <c r="E7" i="7"/>
  <c r="D7" i="7"/>
  <c r="AB7" i="119"/>
  <c r="V7" i="119"/>
  <c r="U7" i="119"/>
  <c r="T7" i="119"/>
  <c r="S7" i="119"/>
  <c r="R7" i="119"/>
  <c r="Q7" i="119"/>
  <c r="P7" i="119"/>
  <c r="O7" i="119"/>
  <c r="N7" i="119"/>
  <c r="M7" i="119"/>
  <c r="L7" i="119"/>
  <c r="K7" i="119"/>
  <c r="J7" i="119"/>
  <c r="I7" i="119"/>
  <c r="G7" i="119"/>
  <c r="E7" i="119"/>
  <c r="D7" i="119"/>
  <c r="C7" i="119"/>
  <c r="AB7" i="20"/>
  <c r="V7" i="20"/>
  <c r="U7" i="20"/>
  <c r="T7" i="20"/>
  <c r="S7" i="20"/>
  <c r="R7" i="20"/>
  <c r="Q7" i="20"/>
  <c r="P7" i="20"/>
  <c r="O7" i="20"/>
  <c r="N7" i="20"/>
  <c r="M7" i="20"/>
  <c r="L7" i="20"/>
  <c r="K7" i="20"/>
  <c r="J7" i="20"/>
  <c r="I7" i="20"/>
  <c r="G7" i="20"/>
  <c r="E7" i="20"/>
  <c r="D7" i="20"/>
  <c r="C7" i="20"/>
  <c r="AB7" i="33"/>
  <c r="V7" i="33"/>
  <c r="U7" i="33"/>
  <c r="T7" i="33"/>
  <c r="S7" i="33"/>
  <c r="R7" i="33"/>
  <c r="Q7" i="33"/>
  <c r="P7" i="33"/>
  <c r="O7" i="33"/>
  <c r="N7" i="33"/>
  <c r="M7" i="33"/>
  <c r="L7" i="33"/>
  <c r="K7" i="33"/>
  <c r="J7" i="33"/>
  <c r="I7" i="33"/>
  <c r="G7" i="33"/>
  <c r="F7" i="33"/>
  <c r="E7" i="33"/>
  <c r="D7" i="33"/>
  <c r="C7" i="33"/>
  <c r="W7" i="20" l="1"/>
  <c r="W7" i="119"/>
  <c r="W7" i="7"/>
  <c r="AA315" i="119"/>
  <c r="Z315" i="119"/>
  <c r="Y315" i="119"/>
  <c r="F315" i="119"/>
  <c r="H315" i="119" s="1"/>
  <c r="AA314" i="119"/>
  <c r="Z314" i="119"/>
  <c r="Y314" i="119"/>
  <c r="F314" i="119"/>
  <c r="H314" i="119" s="1"/>
  <c r="AA313" i="119"/>
  <c r="Z313" i="119"/>
  <c r="Y313" i="119"/>
  <c r="F313" i="119"/>
  <c r="H313" i="119" s="1"/>
  <c r="AA312" i="119"/>
  <c r="Z312" i="119"/>
  <c r="Y312" i="119"/>
  <c r="F312" i="119"/>
  <c r="H312" i="119" s="1"/>
  <c r="AA311" i="119"/>
  <c r="Z311" i="119"/>
  <c r="Y311" i="119"/>
  <c r="F311" i="119"/>
  <c r="H311" i="119" s="1"/>
  <c r="AA310" i="119"/>
  <c r="Z310" i="119"/>
  <c r="Y310" i="119"/>
  <c r="F310" i="119"/>
  <c r="H310" i="119" s="1"/>
  <c r="AA309" i="119"/>
  <c r="Z309" i="119"/>
  <c r="Y309" i="119"/>
  <c r="F309" i="119"/>
  <c r="H309" i="119" s="1"/>
  <c r="AA308" i="119"/>
  <c r="Z308" i="119"/>
  <c r="Y308" i="119"/>
  <c r="F308" i="119"/>
  <c r="H308" i="119" s="1"/>
  <c r="AA307" i="119"/>
  <c r="Z307" i="119"/>
  <c r="Y307" i="119"/>
  <c r="F307" i="119"/>
  <c r="H307" i="119" s="1"/>
  <c r="AA306" i="119"/>
  <c r="Z306" i="119"/>
  <c r="Y306" i="119"/>
  <c r="F306" i="119"/>
  <c r="H306" i="119" s="1"/>
  <c r="AA305" i="119"/>
  <c r="Z305" i="119"/>
  <c r="Y305" i="119"/>
  <c r="F305" i="119"/>
  <c r="H305" i="119" s="1"/>
  <c r="AA304" i="119"/>
  <c r="Z304" i="119"/>
  <c r="Y304" i="119"/>
  <c r="F304" i="119"/>
  <c r="H304" i="119" s="1"/>
  <c r="AA303" i="119"/>
  <c r="Z303" i="119"/>
  <c r="Y303" i="119"/>
  <c r="F303" i="119"/>
  <c r="H303" i="119" s="1"/>
  <c r="AA302" i="119"/>
  <c r="Z302" i="119"/>
  <c r="Y302" i="119"/>
  <c r="F302" i="119"/>
  <c r="H302" i="119" s="1"/>
  <c r="AA301" i="119"/>
  <c r="Z301" i="119"/>
  <c r="Y301" i="119"/>
  <c r="F301" i="119"/>
  <c r="H301" i="119" s="1"/>
  <c r="AA300" i="119"/>
  <c r="Z300" i="119"/>
  <c r="Y300" i="119"/>
  <c r="F300" i="119"/>
  <c r="H300" i="119" s="1"/>
  <c r="AA299" i="119"/>
  <c r="Z299" i="119"/>
  <c r="Y299" i="119"/>
  <c r="F299" i="119"/>
  <c r="H299" i="119" s="1"/>
  <c r="AA298" i="119"/>
  <c r="Z298" i="119"/>
  <c r="Y298" i="119"/>
  <c r="F298" i="119"/>
  <c r="H298" i="119" s="1"/>
  <c r="AA297" i="119"/>
  <c r="Z297" i="119"/>
  <c r="Y297" i="119"/>
  <c r="F297" i="119"/>
  <c r="H297" i="119" s="1"/>
  <c r="AA296" i="119"/>
  <c r="Z296" i="119"/>
  <c r="Y296" i="119"/>
  <c r="F296" i="119"/>
  <c r="H296" i="119" s="1"/>
  <c r="AA295" i="119"/>
  <c r="Z295" i="119"/>
  <c r="Y295" i="119"/>
  <c r="F295" i="119"/>
  <c r="H295" i="119" s="1"/>
  <c r="AA294" i="119"/>
  <c r="Z294" i="119"/>
  <c r="Y294" i="119"/>
  <c r="F294" i="119"/>
  <c r="H294" i="119" s="1"/>
  <c r="AA293" i="119"/>
  <c r="Z293" i="119"/>
  <c r="Y293" i="119"/>
  <c r="F293" i="119"/>
  <c r="H293" i="119" s="1"/>
  <c r="AA292" i="119"/>
  <c r="Z292" i="119"/>
  <c r="Y292" i="119"/>
  <c r="F292" i="119"/>
  <c r="H292" i="119" s="1"/>
  <c r="AA291" i="119"/>
  <c r="Z291" i="119"/>
  <c r="Y291" i="119"/>
  <c r="F291" i="119"/>
  <c r="H291" i="119" s="1"/>
  <c r="AA290" i="119"/>
  <c r="Z290" i="119"/>
  <c r="Y290" i="119"/>
  <c r="F290" i="119"/>
  <c r="H290" i="119" s="1"/>
  <c r="AA289" i="119"/>
  <c r="Z289" i="119"/>
  <c r="Y289" i="119"/>
  <c r="F289" i="119"/>
  <c r="H289" i="119" s="1"/>
  <c r="AA288" i="119"/>
  <c r="Z288" i="119"/>
  <c r="Y288" i="119"/>
  <c r="F288" i="119"/>
  <c r="H288" i="119" s="1"/>
  <c r="AA287" i="119"/>
  <c r="Z287" i="119"/>
  <c r="Y287" i="119"/>
  <c r="F287" i="119"/>
  <c r="H287" i="119" s="1"/>
  <c r="AA286" i="119"/>
  <c r="Z286" i="119"/>
  <c r="Y286" i="119"/>
  <c r="F286" i="119"/>
  <c r="H286" i="119" s="1"/>
  <c r="AA285" i="119"/>
  <c r="Z285" i="119"/>
  <c r="Y285" i="119"/>
  <c r="F285" i="119"/>
  <c r="H285" i="119" s="1"/>
  <c r="AA284" i="119"/>
  <c r="Z284" i="119"/>
  <c r="Y284" i="119"/>
  <c r="F284" i="119"/>
  <c r="H284" i="119" s="1"/>
  <c r="AA283" i="119"/>
  <c r="Z283" i="119"/>
  <c r="Y283" i="119"/>
  <c r="F283" i="119"/>
  <c r="H283" i="119" s="1"/>
  <c r="AA282" i="119"/>
  <c r="Z282" i="119"/>
  <c r="Y282" i="119"/>
  <c r="F282" i="119"/>
  <c r="H282" i="119" s="1"/>
  <c r="AA281" i="119"/>
  <c r="Z281" i="119"/>
  <c r="Y281" i="119"/>
  <c r="F281" i="119"/>
  <c r="H281" i="119" s="1"/>
  <c r="AA280" i="119"/>
  <c r="Z280" i="119"/>
  <c r="Y280" i="119"/>
  <c r="F280" i="119"/>
  <c r="H280" i="119" s="1"/>
  <c r="AA279" i="119"/>
  <c r="Z279" i="119"/>
  <c r="Y279" i="119"/>
  <c r="F279" i="119"/>
  <c r="H279" i="119" s="1"/>
  <c r="AA278" i="119"/>
  <c r="Z278" i="119"/>
  <c r="Y278" i="119"/>
  <c r="F278" i="119"/>
  <c r="H278" i="119" s="1"/>
  <c r="AA277" i="119"/>
  <c r="Z277" i="119"/>
  <c r="Y277" i="119"/>
  <c r="F277" i="119"/>
  <c r="H277" i="119" s="1"/>
  <c r="AA276" i="119"/>
  <c r="Z276" i="119"/>
  <c r="Y276" i="119"/>
  <c r="F276" i="119"/>
  <c r="H276" i="119" s="1"/>
  <c r="AA275" i="119"/>
  <c r="Z275" i="119"/>
  <c r="Y275" i="119"/>
  <c r="F275" i="119"/>
  <c r="H275" i="119" s="1"/>
  <c r="AA274" i="119"/>
  <c r="Z274" i="119"/>
  <c r="Y274" i="119"/>
  <c r="F274" i="119"/>
  <c r="H274" i="119" s="1"/>
  <c r="AA273" i="119"/>
  <c r="Z273" i="119"/>
  <c r="Y273" i="119"/>
  <c r="F273" i="119"/>
  <c r="H273" i="119" s="1"/>
  <c r="AA272" i="119"/>
  <c r="Z272" i="119"/>
  <c r="Y272" i="119"/>
  <c r="F272" i="119"/>
  <c r="H272" i="119" s="1"/>
  <c r="AA271" i="119"/>
  <c r="Z271" i="119"/>
  <c r="Y271" i="119"/>
  <c r="F271" i="119"/>
  <c r="H271" i="119" s="1"/>
  <c r="AA270" i="119"/>
  <c r="Z270" i="119"/>
  <c r="Y270" i="119"/>
  <c r="F270" i="119"/>
  <c r="H270" i="119" s="1"/>
  <c r="AA269" i="119"/>
  <c r="Z269" i="119"/>
  <c r="Y269" i="119"/>
  <c r="F269" i="119"/>
  <c r="H269" i="119" s="1"/>
  <c r="AA268" i="119"/>
  <c r="Z268" i="119"/>
  <c r="Y268" i="119"/>
  <c r="F268" i="119"/>
  <c r="H268" i="119" s="1"/>
  <c r="AA267" i="119"/>
  <c r="Z267" i="119"/>
  <c r="Y267" i="119"/>
  <c r="F267" i="119"/>
  <c r="H267" i="119" s="1"/>
  <c r="AA266" i="119"/>
  <c r="Z266" i="119"/>
  <c r="Y266" i="119"/>
  <c r="F266" i="119"/>
  <c r="H266" i="119" s="1"/>
  <c r="AA265" i="119"/>
  <c r="Z265" i="119"/>
  <c r="Y265" i="119"/>
  <c r="F265" i="119"/>
  <c r="H265" i="119" s="1"/>
  <c r="AA264" i="119"/>
  <c r="Z264" i="119"/>
  <c r="Y264" i="119"/>
  <c r="F264" i="119"/>
  <c r="H264" i="119" s="1"/>
  <c r="AA263" i="119"/>
  <c r="Z263" i="119"/>
  <c r="Y263" i="119"/>
  <c r="F263" i="119"/>
  <c r="H263" i="119" s="1"/>
  <c r="AA262" i="119"/>
  <c r="Z262" i="119"/>
  <c r="Y262" i="119"/>
  <c r="F262" i="119"/>
  <c r="H262" i="119" s="1"/>
  <c r="AA261" i="119"/>
  <c r="Z261" i="119"/>
  <c r="Y261" i="119"/>
  <c r="F261" i="119"/>
  <c r="H261" i="119" s="1"/>
  <c r="AA260" i="119"/>
  <c r="Z260" i="119"/>
  <c r="Y260" i="119"/>
  <c r="F260" i="119"/>
  <c r="H260" i="119" s="1"/>
  <c r="AA259" i="119"/>
  <c r="Z259" i="119"/>
  <c r="Y259" i="119"/>
  <c r="F259" i="119"/>
  <c r="H259" i="119" s="1"/>
  <c r="AA258" i="119"/>
  <c r="Z258" i="119"/>
  <c r="Y258" i="119"/>
  <c r="F258" i="119"/>
  <c r="H258" i="119" s="1"/>
  <c r="AA257" i="119"/>
  <c r="Z257" i="119"/>
  <c r="Y257" i="119"/>
  <c r="F257" i="119"/>
  <c r="H257" i="119" s="1"/>
  <c r="AA256" i="119"/>
  <c r="Z256" i="119"/>
  <c r="Y256" i="119"/>
  <c r="F256" i="119"/>
  <c r="H256" i="119" s="1"/>
  <c r="AA255" i="119"/>
  <c r="Z255" i="119"/>
  <c r="Y255" i="119"/>
  <c r="F255" i="119"/>
  <c r="H255" i="119" s="1"/>
  <c r="AA254" i="119"/>
  <c r="Z254" i="119"/>
  <c r="Y254" i="119"/>
  <c r="F254" i="119"/>
  <c r="H254" i="119" s="1"/>
  <c r="AA253" i="119"/>
  <c r="Z253" i="119"/>
  <c r="Y253" i="119"/>
  <c r="F253" i="119"/>
  <c r="H253" i="119" s="1"/>
  <c r="AA252" i="119"/>
  <c r="Z252" i="119"/>
  <c r="Y252" i="119"/>
  <c r="F252" i="119"/>
  <c r="H252" i="119" s="1"/>
  <c r="AA251" i="119"/>
  <c r="Z251" i="119"/>
  <c r="Y251" i="119"/>
  <c r="F251" i="119"/>
  <c r="H251" i="119" s="1"/>
  <c r="AA250" i="119"/>
  <c r="Z250" i="119"/>
  <c r="Y250" i="119"/>
  <c r="F250" i="119"/>
  <c r="H250" i="119" s="1"/>
  <c r="AA249" i="119"/>
  <c r="Z249" i="119"/>
  <c r="Y249" i="119"/>
  <c r="F249" i="119"/>
  <c r="H249" i="119" s="1"/>
  <c r="AA248" i="119"/>
  <c r="Z248" i="119"/>
  <c r="Y248" i="119"/>
  <c r="F248" i="119"/>
  <c r="H248" i="119" s="1"/>
  <c r="AA247" i="119"/>
  <c r="Z247" i="119"/>
  <c r="Y247" i="119"/>
  <c r="F247" i="119"/>
  <c r="H247" i="119" s="1"/>
  <c r="AA246" i="119"/>
  <c r="Z246" i="119"/>
  <c r="Y246" i="119"/>
  <c r="F246" i="119"/>
  <c r="H246" i="119" s="1"/>
  <c r="AA245" i="119"/>
  <c r="Z245" i="119"/>
  <c r="Y245" i="119"/>
  <c r="F245" i="119"/>
  <c r="H245" i="119" s="1"/>
  <c r="AA244" i="119"/>
  <c r="Z244" i="119"/>
  <c r="Y244" i="119"/>
  <c r="F244" i="119"/>
  <c r="H244" i="119" s="1"/>
  <c r="AA243" i="119"/>
  <c r="Z243" i="119"/>
  <c r="Y243" i="119"/>
  <c r="F243" i="119"/>
  <c r="H243" i="119" s="1"/>
  <c r="AA242" i="119"/>
  <c r="Z242" i="119"/>
  <c r="Y242" i="119"/>
  <c r="F242" i="119"/>
  <c r="H242" i="119" s="1"/>
  <c r="AA241" i="119"/>
  <c r="Z241" i="119"/>
  <c r="Y241" i="119"/>
  <c r="F241" i="119"/>
  <c r="H241" i="119" s="1"/>
  <c r="AA240" i="119"/>
  <c r="Z240" i="119"/>
  <c r="Y240" i="119"/>
  <c r="F240" i="119"/>
  <c r="H240" i="119" s="1"/>
  <c r="AA239" i="119"/>
  <c r="Z239" i="119"/>
  <c r="Y239" i="119"/>
  <c r="F239" i="119"/>
  <c r="H239" i="119" s="1"/>
  <c r="AA238" i="119"/>
  <c r="Z238" i="119"/>
  <c r="Y238" i="119"/>
  <c r="F238" i="119"/>
  <c r="H238" i="119" s="1"/>
  <c r="AA237" i="119"/>
  <c r="Z237" i="119"/>
  <c r="Y237" i="119"/>
  <c r="F237" i="119"/>
  <c r="H237" i="119" s="1"/>
  <c r="AA236" i="119"/>
  <c r="Z236" i="119"/>
  <c r="Y236" i="119"/>
  <c r="F236" i="119"/>
  <c r="H236" i="119" s="1"/>
  <c r="AA235" i="119"/>
  <c r="Z235" i="119"/>
  <c r="Y235" i="119"/>
  <c r="F235" i="119"/>
  <c r="H235" i="119" s="1"/>
  <c r="AA234" i="119"/>
  <c r="Z234" i="119"/>
  <c r="Y234" i="119"/>
  <c r="F234" i="119"/>
  <c r="H234" i="119" s="1"/>
  <c r="AA233" i="119"/>
  <c r="Z233" i="119"/>
  <c r="Y233" i="119"/>
  <c r="F233" i="119"/>
  <c r="H233" i="119" s="1"/>
  <c r="AA232" i="119"/>
  <c r="Z232" i="119"/>
  <c r="Y232" i="119"/>
  <c r="F232" i="119"/>
  <c r="H232" i="119" s="1"/>
  <c r="AA231" i="119"/>
  <c r="Z231" i="119"/>
  <c r="Y231" i="119"/>
  <c r="F231" i="119"/>
  <c r="H231" i="119" s="1"/>
  <c r="AA230" i="119"/>
  <c r="Z230" i="119"/>
  <c r="Y230" i="119"/>
  <c r="F230" i="119"/>
  <c r="H230" i="119" s="1"/>
  <c r="AA229" i="119"/>
  <c r="Z229" i="119"/>
  <c r="Y229" i="119"/>
  <c r="F229" i="119"/>
  <c r="H229" i="119" s="1"/>
  <c r="AA228" i="119"/>
  <c r="Z228" i="119"/>
  <c r="Y228" i="119"/>
  <c r="F228" i="119"/>
  <c r="H228" i="119" s="1"/>
  <c r="AA227" i="119"/>
  <c r="Z227" i="119"/>
  <c r="Y227" i="119"/>
  <c r="F227" i="119"/>
  <c r="H227" i="119" s="1"/>
  <c r="AA226" i="119"/>
  <c r="Z226" i="119"/>
  <c r="Y226" i="119"/>
  <c r="F226" i="119"/>
  <c r="H226" i="119" s="1"/>
  <c r="AA225" i="119"/>
  <c r="Z225" i="119"/>
  <c r="Y225" i="119"/>
  <c r="F225" i="119"/>
  <c r="H225" i="119" s="1"/>
  <c r="AA224" i="119"/>
  <c r="Z224" i="119"/>
  <c r="Y224" i="119"/>
  <c r="F224" i="119"/>
  <c r="H224" i="119" s="1"/>
  <c r="AA223" i="119"/>
  <c r="Z223" i="119"/>
  <c r="Y223" i="119"/>
  <c r="F223" i="119"/>
  <c r="H223" i="119" s="1"/>
  <c r="AA222" i="119"/>
  <c r="Z222" i="119"/>
  <c r="Y222" i="119"/>
  <c r="F222" i="119"/>
  <c r="H222" i="119" s="1"/>
  <c r="AA221" i="119"/>
  <c r="Z221" i="119"/>
  <c r="Y221" i="119"/>
  <c r="F221" i="119"/>
  <c r="H221" i="119" s="1"/>
  <c r="AA220" i="119"/>
  <c r="Z220" i="119"/>
  <c r="Y220" i="119"/>
  <c r="F220" i="119"/>
  <c r="H220" i="119" s="1"/>
  <c r="AA219" i="119"/>
  <c r="Z219" i="119"/>
  <c r="Y219" i="119"/>
  <c r="F219" i="119"/>
  <c r="H219" i="119" s="1"/>
  <c r="AA218" i="119"/>
  <c r="Z218" i="119"/>
  <c r="Y218" i="119"/>
  <c r="F218" i="119"/>
  <c r="H218" i="119" s="1"/>
  <c r="AA217" i="119"/>
  <c r="Z217" i="119"/>
  <c r="Y217" i="119"/>
  <c r="F217" i="119"/>
  <c r="H217" i="119" s="1"/>
  <c r="AA216" i="119"/>
  <c r="Z216" i="119"/>
  <c r="Y216" i="119"/>
  <c r="F216" i="119"/>
  <c r="H216" i="119" s="1"/>
  <c r="AA215" i="119"/>
  <c r="Z215" i="119"/>
  <c r="Y215" i="119"/>
  <c r="F215" i="119"/>
  <c r="H215" i="119" s="1"/>
  <c r="AA214" i="119"/>
  <c r="Z214" i="119"/>
  <c r="Y214" i="119"/>
  <c r="F214" i="119"/>
  <c r="H214" i="119" s="1"/>
  <c r="AA213" i="119"/>
  <c r="Z213" i="119"/>
  <c r="Y213" i="119"/>
  <c r="F213" i="119"/>
  <c r="H213" i="119" s="1"/>
  <c r="AA212" i="119"/>
  <c r="Z212" i="119"/>
  <c r="Y212" i="119"/>
  <c r="F212" i="119"/>
  <c r="H212" i="119" s="1"/>
  <c r="AA211" i="119"/>
  <c r="Z211" i="119"/>
  <c r="Y211" i="119"/>
  <c r="F211" i="119"/>
  <c r="H211" i="119" s="1"/>
  <c r="AA210" i="119"/>
  <c r="Z210" i="119"/>
  <c r="Y210" i="119"/>
  <c r="F210" i="119"/>
  <c r="H210" i="119" s="1"/>
  <c r="AA209" i="119"/>
  <c r="Z209" i="119"/>
  <c r="Y209" i="119"/>
  <c r="F209" i="119"/>
  <c r="H209" i="119" s="1"/>
  <c r="AA208" i="119"/>
  <c r="Z208" i="119"/>
  <c r="Y208" i="119"/>
  <c r="F208" i="119"/>
  <c r="H208" i="119" s="1"/>
  <c r="AA207" i="119"/>
  <c r="Z207" i="119"/>
  <c r="Y207" i="119"/>
  <c r="F207" i="119"/>
  <c r="H207" i="119" s="1"/>
  <c r="AA206" i="119"/>
  <c r="Z206" i="119"/>
  <c r="Y206" i="119"/>
  <c r="F206" i="119"/>
  <c r="H206" i="119" s="1"/>
  <c r="AA205" i="119"/>
  <c r="Z205" i="119"/>
  <c r="Y205" i="119"/>
  <c r="F205" i="119"/>
  <c r="H205" i="119" s="1"/>
  <c r="AA204" i="119"/>
  <c r="Z204" i="119"/>
  <c r="Y204" i="119"/>
  <c r="F204" i="119"/>
  <c r="H204" i="119" s="1"/>
  <c r="AA203" i="119"/>
  <c r="Z203" i="119"/>
  <c r="Y203" i="119"/>
  <c r="F203" i="119"/>
  <c r="H203" i="119" s="1"/>
  <c r="AA202" i="119"/>
  <c r="Z202" i="119"/>
  <c r="Y202" i="119"/>
  <c r="F202" i="119"/>
  <c r="H202" i="119" s="1"/>
  <c r="AA201" i="119"/>
  <c r="Z201" i="119"/>
  <c r="Y201" i="119"/>
  <c r="F201" i="119"/>
  <c r="H201" i="119" s="1"/>
  <c r="AA200" i="119"/>
  <c r="Z200" i="119"/>
  <c r="Y200" i="119"/>
  <c r="F200" i="119"/>
  <c r="H200" i="119" s="1"/>
  <c r="AA199" i="119"/>
  <c r="Z199" i="119"/>
  <c r="Y199" i="119"/>
  <c r="F199" i="119"/>
  <c r="H199" i="119" s="1"/>
  <c r="AA198" i="119"/>
  <c r="Z198" i="119"/>
  <c r="Y198" i="119"/>
  <c r="F198" i="119"/>
  <c r="H198" i="119" s="1"/>
  <c r="AA197" i="119"/>
  <c r="Z197" i="119"/>
  <c r="Y197" i="119"/>
  <c r="F197" i="119"/>
  <c r="H197" i="119" s="1"/>
  <c r="AA196" i="119"/>
  <c r="Z196" i="119"/>
  <c r="Y196" i="119"/>
  <c r="F196" i="119"/>
  <c r="H196" i="119" s="1"/>
  <c r="AA195" i="119"/>
  <c r="Z195" i="119"/>
  <c r="Y195" i="119"/>
  <c r="F195" i="119"/>
  <c r="H195" i="119" s="1"/>
  <c r="AA194" i="119"/>
  <c r="Z194" i="119"/>
  <c r="Y194" i="119"/>
  <c r="F194" i="119"/>
  <c r="H194" i="119" s="1"/>
  <c r="AA193" i="119"/>
  <c r="Z193" i="119"/>
  <c r="Y193" i="119"/>
  <c r="F193" i="119"/>
  <c r="H193" i="119" s="1"/>
  <c r="AA192" i="119"/>
  <c r="Z192" i="119"/>
  <c r="Y192" i="119"/>
  <c r="F192" i="119"/>
  <c r="H192" i="119" s="1"/>
  <c r="AA191" i="119"/>
  <c r="Z191" i="119"/>
  <c r="Y191" i="119"/>
  <c r="F191" i="119"/>
  <c r="H191" i="119" s="1"/>
  <c r="AA190" i="119"/>
  <c r="Z190" i="119"/>
  <c r="Y190" i="119"/>
  <c r="F190" i="119"/>
  <c r="H190" i="119" s="1"/>
  <c r="AA189" i="119"/>
  <c r="Z189" i="119"/>
  <c r="Y189" i="119"/>
  <c r="F189" i="119"/>
  <c r="H189" i="119" s="1"/>
  <c r="AA188" i="119"/>
  <c r="Z188" i="119"/>
  <c r="Y188" i="119"/>
  <c r="F188" i="119"/>
  <c r="H188" i="119" s="1"/>
  <c r="AA187" i="119"/>
  <c r="Z187" i="119"/>
  <c r="Y187" i="119"/>
  <c r="F187" i="119"/>
  <c r="H187" i="119" s="1"/>
  <c r="AA186" i="119"/>
  <c r="Z186" i="119"/>
  <c r="Y186" i="119"/>
  <c r="F186" i="119"/>
  <c r="H186" i="119" s="1"/>
  <c r="AA185" i="119"/>
  <c r="Z185" i="119"/>
  <c r="Y185" i="119"/>
  <c r="F185" i="119"/>
  <c r="H185" i="119" s="1"/>
  <c r="AA184" i="119"/>
  <c r="Z184" i="119"/>
  <c r="Y184" i="119"/>
  <c r="F184" i="119"/>
  <c r="H184" i="119" s="1"/>
  <c r="AA183" i="119"/>
  <c r="Z183" i="119"/>
  <c r="Y183" i="119"/>
  <c r="F183" i="119"/>
  <c r="H183" i="119" s="1"/>
  <c r="AA182" i="119"/>
  <c r="Z182" i="119"/>
  <c r="Y182" i="119"/>
  <c r="F182" i="119"/>
  <c r="H182" i="119" s="1"/>
  <c r="AA181" i="119"/>
  <c r="Z181" i="119"/>
  <c r="Y181" i="119"/>
  <c r="F181" i="119"/>
  <c r="H181" i="119" s="1"/>
  <c r="AA180" i="119"/>
  <c r="Z180" i="119"/>
  <c r="Y180" i="119"/>
  <c r="F180" i="119"/>
  <c r="H180" i="119" s="1"/>
  <c r="AA179" i="119"/>
  <c r="Z179" i="119"/>
  <c r="Y179" i="119"/>
  <c r="F179" i="119"/>
  <c r="H179" i="119" s="1"/>
  <c r="AA178" i="119"/>
  <c r="Z178" i="119"/>
  <c r="Y178" i="119"/>
  <c r="F178" i="119"/>
  <c r="H178" i="119" s="1"/>
  <c r="AA177" i="119"/>
  <c r="Z177" i="119"/>
  <c r="Y177" i="119"/>
  <c r="F177" i="119"/>
  <c r="H177" i="119" s="1"/>
  <c r="AA176" i="119"/>
  <c r="Z176" i="119"/>
  <c r="Y176" i="119"/>
  <c r="F176" i="119"/>
  <c r="H176" i="119" s="1"/>
  <c r="AA175" i="119"/>
  <c r="Z175" i="119"/>
  <c r="Y175" i="119"/>
  <c r="F175" i="119"/>
  <c r="H175" i="119" s="1"/>
  <c r="AA174" i="119"/>
  <c r="Z174" i="119"/>
  <c r="Y174" i="119"/>
  <c r="F174" i="119"/>
  <c r="H174" i="119" s="1"/>
  <c r="AA173" i="119"/>
  <c r="Z173" i="119"/>
  <c r="Y173" i="119"/>
  <c r="F173" i="119"/>
  <c r="H173" i="119" s="1"/>
  <c r="AA172" i="119"/>
  <c r="Z172" i="119"/>
  <c r="Y172" i="119"/>
  <c r="F172" i="119"/>
  <c r="H172" i="119" s="1"/>
  <c r="AA171" i="119"/>
  <c r="Z171" i="119"/>
  <c r="Y171" i="119"/>
  <c r="F171" i="119"/>
  <c r="H171" i="119" s="1"/>
  <c r="AA170" i="119"/>
  <c r="Z170" i="119"/>
  <c r="Y170" i="119"/>
  <c r="F170" i="119"/>
  <c r="H170" i="119" s="1"/>
  <c r="AA169" i="119"/>
  <c r="Z169" i="119"/>
  <c r="Y169" i="119"/>
  <c r="F169" i="119"/>
  <c r="H169" i="119" s="1"/>
  <c r="AA168" i="119"/>
  <c r="Z168" i="119"/>
  <c r="Y168" i="119"/>
  <c r="F168" i="119"/>
  <c r="H168" i="119" s="1"/>
  <c r="AA167" i="119"/>
  <c r="Z167" i="119"/>
  <c r="Y167" i="119"/>
  <c r="F167" i="119"/>
  <c r="H167" i="119" s="1"/>
  <c r="AA166" i="119"/>
  <c r="Z166" i="119"/>
  <c r="Y166" i="119"/>
  <c r="F166" i="119"/>
  <c r="H166" i="119" s="1"/>
  <c r="AA165" i="119"/>
  <c r="Z165" i="119"/>
  <c r="Y165" i="119"/>
  <c r="F165" i="119"/>
  <c r="H165" i="119" s="1"/>
  <c r="AA164" i="119"/>
  <c r="Z164" i="119"/>
  <c r="Y164" i="119"/>
  <c r="F164" i="119"/>
  <c r="H164" i="119" s="1"/>
  <c r="AA163" i="119"/>
  <c r="Z163" i="119"/>
  <c r="Y163" i="119"/>
  <c r="F163" i="119"/>
  <c r="H163" i="119" s="1"/>
  <c r="AA162" i="119"/>
  <c r="Z162" i="119"/>
  <c r="Y162" i="119"/>
  <c r="F162" i="119"/>
  <c r="H162" i="119" s="1"/>
  <c r="AA161" i="119"/>
  <c r="Z161" i="119"/>
  <c r="Y161" i="119"/>
  <c r="F161" i="119"/>
  <c r="H161" i="119" s="1"/>
  <c r="AA160" i="119"/>
  <c r="Z160" i="119"/>
  <c r="Y160" i="119"/>
  <c r="F160" i="119"/>
  <c r="H160" i="119" s="1"/>
  <c r="AA159" i="119"/>
  <c r="Z159" i="119"/>
  <c r="Y159" i="119"/>
  <c r="F159" i="119"/>
  <c r="H159" i="119" s="1"/>
  <c r="AA158" i="119"/>
  <c r="Z158" i="119"/>
  <c r="Y158" i="119"/>
  <c r="F158" i="119"/>
  <c r="H158" i="119" s="1"/>
  <c r="AA157" i="119"/>
  <c r="Z157" i="119"/>
  <c r="Y157" i="119"/>
  <c r="F157" i="119"/>
  <c r="H157" i="119" s="1"/>
  <c r="AA156" i="119"/>
  <c r="Z156" i="119"/>
  <c r="Y156" i="119"/>
  <c r="F156" i="119"/>
  <c r="H156" i="119" s="1"/>
  <c r="AA155" i="119"/>
  <c r="Z155" i="119"/>
  <c r="Y155" i="119"/>
  <c r="F155" i="119"/>
  <c r="H155" i="119" s="1"/>
  <c r="AA154" i="119"/>
  <c r="Z154" i="119"/>
  <c r="Y154" i="119"/>
  <c r="F154" i="119"/>
  <c r="H154" i="119" s="1"/>
  <c r="AA153" i="119"/>
  <c r="Z153" i="119"/>
  <c r="Y153" i="119"/>
  <c r="F153" i="119"/>
  <c r="H153" i="119" s="1"/>
  <c r="AA152" i="119"/>
  <c r="Z152" i="119"/>
  <c r="Y152" i="119"/>
  <c r="F152" i="119"/>
  <c r="H152" i="119" s="1"/>
  <c r="AA151" i="119"/>
  <c r="Z151" i="119"/>
  <c r="Y151" i="119"/>
  <c r="F151" i="119"/>
  <c r="H151" i="119" s="1"/>
  <c r="AA150" i="119"/>
  <c r="Z150" i="119"/>
  <c r="Y150" i="119"/>
  <c r="F150" i="119"/>
  <c r="H150" i="119" s="1"/>
  <c r="AA149" i="119"/>
  <c r="Z149" i="119"/>
  <c r="Y149" i="119"/>
  <c r="F149" i="119"/>
  <c r="H149" i="119" s="1"/>
  <c r="AA148" i="119"/>
  <c r="Z148" i="119"/>
  <c r="Y148" i="119"/>
  <c r="F148" i="119"/>
  <c r="H148" i="119" s="1"/>
  <c r="AA147" i="119"/>
  <c r="Z147" i="119"/>
  <c r="Y147" i="119"/>
  <c r="F147" i="119"/>
  <c r="H147" i="119" s="1"/>
  <c r="AA146" i="119"/>
  <c r="Z146" i="119"/>
  <c r="Y146" i="119"/>
  <c r="F146" i="119"/>
  <c r="H146" i="119" s="1"/>
  <c r="AA145" i="119"/>
  <c r="Z145" i="119"/>
  <c r="Y145" i="119"/>
  <c r="F145" i="119"/>
  <c r="H145" i="119" s="1"/>
  <c r="AA144" i="119"/>
  <c r="Z144" i="119"/>
  <c r="Y144" i="119"/>
  <c r="F144" i="119"/>
  <c r="H144" i="119" s="1"/>
  <c r="AA143" i="119"/>
  <c r="Z143" i="119"/>
  <c r="Y143" i="119"/>
  <c r="F143" i="119"/>
  <c r="H143" i="119" s="1"/>
  <c r="AA142" i="119"/>
  <c r="Z142" i="119"/>
  <c r="Y142" i="119"/>
  <c r="F142" i="119"/>
  <c r="H142" i="119" s="1"/>
  <c r="AA141" i="119"/>
  <c r="Z141" i="119"/>
  <c r="Y141" i="119"/>
  <c r="F141" i="119"/>
  <c r="H141" i="119" s="1"/>
  <c r="AA140" i="119"/>
  <c r="Z140" i="119"/>
  <c r="Y140" i="119"/>
  <c r="F140" i="119"/>
  <c r="H140" i="119" s="1"/>
  <c r="AA139" i="119"/>
  <c r="Z139" i="119"/>
  <c r="Y139" i="119"/>
  <c r="F139" i="119"/>
  <c r="H139" i="119" s="1"/>
  <c r="AA138" i="119"/>
  <c r="Z138" i="119"/>
  <c r="Y138" i="119"/>
  <c r="F138" i="119"/>
  <c r="H138" i="119" s="1"/>
  <c r="AA137" i="119"/>
  <c r="Z137" i="119"/>
  <c r="Y137" i="119"/>
  <c r="F137" i="119"/>
  <c r="H137" i="119" s="1"/>
  <c r="AA136" i="119"/>
  <c r="Z136" i="119"/>
  <c r="Y136" i="119"/>
  <c r="F136" i="119"/>
  <c r="H136" i="119" s="1"/>
  <c r="AA135" i="119"/>
  <c r="Z135" i="119"/>
  <c r="Y135" i="119"/>
  <c r="F135" i="119"/>
  <c r="H135" i="119" s="1"/>
  <c r="AA134" i="119"/>
  <c r="Z134" i="119"/>
  <c r="Y134" i="119"/>
  <c r="F134" i="119"/>
  <c r="H134" i="119" s="1"/>
  <c r="AA133" i="119"/>
  <c r="Z133" i="119"/>
  <c r="Y133" i="119"/>
  <c r="F133" i="119"/>
  <c r="H133" i="119" s="1"/>
  <c r="AA132" i="119"/>
  <c r="Z132" i="119"/>
  <c r="Y132" i="119"/>
  <c r="F132" i="119"/>
  <c r="H132" i="119" s="1"/>
  <c r="AA131" i="119"/>
  <c r="Z131" i="119"/>
  <c r="Y131" i="119"/>
  <c r="F131" i="119"/>
  <c r="H131" i="119" s="1"/>
  <c r="AA130" i="119"/>
  <c r="Z130" i="119"/>
  <c r="Y130" i="119"/>
  <c r="F130" i="119"/>
  <c r="H130" i="119" s="1"/>
  <c r="AA129" i="119"/>
  <c r="Z129" i="119"/>
  <c r="Y129" i="119"/>
  <c r="F129" i="119"/>
  <c r="H129" i="119" s="1"/>
  <c r="AA128" i="119"/>
  <c r="Z128" i="119"/>
  <c r="Y128" i="119"/>
  <c r="F128" i="119"/>
  <c r="H128" i="119" s="1"/>
  <c r="AA127" i="119"/>
  <c r="Z127" i="119"/>
  <c r="Y127" i="119"/>
  <c r="F127" i="119"/>
  <c r="H127" i="119" s="1"/>
  <c r="AA126" i="119"/>
  <c r="Z126" i="119"/>
  <c r="Y126" i="119"/>
  <c r="F126" i="119"/>
  <c r="H126" i="119" s="1"/>
  <c r="AA125" i="119"/>
  <c r="Z125" i="119"/>
  <c r="Y125" i="119"/>
  <c r="F125" i="119"/>
  <c r="H125" i="119" s="1"/>
  <c r="AA124" i="119"/>
  <c r="Z124" i="119"/>
  <c r="Y124" i="119"/>
  <c r="F124" i="119"/>
  <c r="H124" i="119" s="1"/>
  <c r="AA123" i="119"/>
  <c r="Z123" i="119"/>
  <c r="Y123" i="119"/>
  <c r="F123" i="119"/>
  <c r="H123" i="119" s="1"/>
  <c r="AA122" i="119"/>
  <c r="Z122" i="119"/>
  <c r="Y122" i="119"/>
  <c r="F122" i="119"/>
  <c r="H122" i="119" s="1"/>
  <c r="AA121" i="119"/>
  <c r="Z121" i="119"/>
  <c r="Y121" i="119"/>
  <c r="F121" i="119"/>
  <c r="H121" i="119" s="1"/>
  <c r="AA120" i="119"/>
  <c r="Z120" i="119"/>
  <c r="Y120" i="119"/>
  <c r="F120" i="119"/>
  <c r="H120" i="119" s="1"/>
  <c r="AA119" i="119"/>
  <c r="Z119" i="119"/>
  <c r="Y119" i="119"/>
  <c r="F119" i="119"/>
  <c r="H119" i="119" s="1"/>
  <c r="AA118" i="119"/>
  <c r="Z118" i="119"/>
  <c r="Y118" i="119"/>
  <c r="F118" i="119"/>
  <c r="H118" i="119" s="1"/>
  <c r="AA117" i="119"/>
  <c r="Z117" i="119"/>
  <c r="Y117" i="119"/>
  <c r="F117" i="119"/>
  <c r="H117" i="119" s="1"/>
  <c r="AA116" i="119"/>
  <c r="Z116" i="119"/>
  <c r="Y116" i="119"/>
  <c r="F116" i="119"/>
  <c r="H116" i="119" s="1"/>
  <c r="AA115" i="119"/>
  <c r="Z115" i="119"/>
  <c r="Y115" i="119"/>
  <c r="F115" i="119"/>
  <c r="H115" i="119" s="1"/>
  <c r="AA114" i="119"/>
  <c r="Z114" i="119"/>
  <c r="Y114" i="119"/>
  <c r="F114" i="119"/>
  <c r="H114" i="119" s="1"/>
  <c r="AA113" i="119"/>
  <c r="Z113" i="119"/>
  <c r="Y113" i="119"/>
  <c r="F113" i="119"/>
  <c r="H113" i="119" s="1"/>
  <c r="AA112" i="119"/>
  <c r="Z112" i="119"/>
  <c r="Y112" i="119"/>
  <c r="F112" i="119"/>
  <c r="H112" i="119" s="1"/>
  <c r="AA111" i="119"/>
  <c r="Z111" i="119"/>
  <c r="Y111" i="119"/>
  <c r="F111" i="119"/>
  <c r="H111" i="119" s="1"/>
  <c r="AA110" i="119"/>
  <c r="Z110" i="119"/>
  <c r="Y110" i="119"/>
  <c r="F110" i="119"/>
  <c r="H110" i="119" s="1"/>
  <c r="AA109" i="119"/>
  <c r="Z109" i="119"/>
  <c r="Y109" i="119"/>
  <c r="F109" i="119"/>
  <c r="H109" i="119" s="1"/>
  <c r="AA108" i="119"/>
  <c r="Z108" i="119"/>
  <c r="Y108" i="119"/>
  <c r="F108" i="119"/>
  <c r="H108" i="119" s="1"/>
  <c r="AA107" i="119"/>
  <c r="Z107" i="119"/>
  <c r="Y107" i="119"/>
  <c r="F107" i="119"/>
  <c r="H107" i="119" s="1"/>
  <c r="AA106" i="119"/>
  <c r="Z106" i="119"/>
  <c r="Y106" i="119"/>
  <c r="F106" i="119"/>
  <c r="H106" i="119" s="1"/>
  <c r="AA105" i="119"/>
  <c r="Z105" i="119"/>
  <c r="Y105" i="119"/>
  <c r="F105" i="119"/>
  <c r="H105" i="119" s="1"/>
  <c r="AA104" i="119"/>
  <c r="Z104" i="119"/>
  <c r="Y104" i="119"/>
  <c r="F104" i="119"/>
  <c r="H104" i="119" s="1"/>
  <c r="AA103" i="119"/>
  <c r="Z103" i="119"/>
  <c r="Y103" i="119"/>
  <c r="F103" i="119"/>
  <c r="H103" i="119" s="1"/>
  <c r="AA102" i="119"/>
  <c r="Z102" i="119"/>
  <c r="Y102" i="119"/>
  <c r="F102" i="119"/>
  <c r="H102" i="119" s="1"/>
  <c r="AA101" i="119"/>
  <c r="Z101" i="119"/>
  <c r="Y101" i="119"/>
  <c r="F101" i="119"/>
  <c r="H101" i="119" s="1"/>
  <c r="AA100" i="119"/>
  <c r="Z100" i="119"/>
  <c r="Y100" i="119"/>
  <c r="F100" i="119"/>
  <c r="H100" i="119" s="1"/>
  <c r="AA99" i="119"/>
  <c r="Z99" i="119"/>
  <c r="Y99" i="119"/>
  <c r="F99" i="119"/>
  <c r="H99" i="119" s="1"/>
  <c r="AA98" i="119"/>
  <c r="Z98" i="119"/>
  <c r="Y98" i="119"/>
  <c r="F98" i="119"/>
  <c r="H98" i="119" s="1"/>
  <c r="AA97" i="119"/>
  <c r="Z97" i="119"/>
  <c r="Y97" i="119"/>
  <c r="F97" i="119"/>
  <c r="H97" i="119" s="1"/>
  <c r="AA96" i="119"/>
  <c r="Z96" i="119"/>
  <c r="Y96" i="119"/>
  <c r="F96" i="119"/>
  <c r="H96" i="119" s="1"/>
  <c r="AA95" i="119"/>
  <c r="Z95" i="119"/>
  <c r="Y95" i="119"/>
  <c r="F95" i="119"/>
  <c r="H95" i="119" s="1"/>
  <c r="AA94" i="119"/>
  <c r="Z94" i="119"/>
  <c r="Y94" i="119"/>
  <c r="F94" i="119"/>
  <c r="H94" i="119" s="1"/>
  <c r="AA93" i="119"/>
  <c r="Z93" i="119"/>
  <c r="Y93" i="119"/>
  <c r="F93" i="119"/>
  <c r="H93" i="119" s="1"/>
  <c r="AA92" i="119"/>
  <c r="Z92" i="119"/>
  <c r="Y92" i="119"/>
  <c r="F92" i="119"/>
  <c r="H92" i="119" s="1"/>
  <c r="AA91" i="119"/>
  <c r="Z91" i="119"/>
  <c r="Y91" i="119"/>
  <c r="F91" i="119"/>
  <c r="H91" i="119" s="1"/>
  <c r="AA90" i="119"/>
  <c r="Z90" i="119"/>
  <c r="Y90" i="119"/>
  <c r="F90" i="119"/>
  <c r="H90" i="119" s="1"/>
  <c r="AA89" i="119"/>
  <c r="Z89" i="119"/>
  <c r="Y89" i="119"/>
  <c r="F89" i="119"/>
  <c r="H89" i="119" s="1"/>
  <c r="AA88" i="119"/>
  <c r="Z88" i="119"/>
  <c r="Y88" i="119"/>
  <c r="F88" i="119"/>
  <c r="H88" i="119" s="1"/>
  <c r="AA87" i="119"/>
  <c r="Z87" i="119"/>
  <c r="Y87" i="119"/>
  <c r="F87" i="119"/>
  <c r="H87" i="119" s="1"/>
  <c r="AA86" i="119"/>
  <c r="Z86" i="119"/>
  <c r="Y86" i="119"/>
  <c r="F86" i="119"/>
  <c r="H86" i="119" s="1"/>
  <c r="AA85" i="119"/>
  <c r="Z85" i="119"/>
  <c r="Y85" i="119"/>
  <c r="F85" i="119"/>
  <c r="H85" i="119" s="1"/>
  <c r="AA84" i="119"/>
  <c r="Z84" i="119"/>
  <c r="Y84" i="119"/>
  <c r="F84" i="119"/>
  <c r="H84" i="119" s="1"/>
  <c r="AA83" i="119"/>
  <c r="Z83" i="119"/>
  <c r="Y83" i="119"/>
  <c r="F83" i="119"/>
  <c r="H83" i="119" s="1"/>
  <c r="AA82" i="119"/>
  <c r="Z82" i="119"/>
  <c r="Y82" i="119"/>
  <c r="F82" i="119"/>
  <c r="H82" i="119" s="1"/>
  <c r="AA81" i="119"/>
  <c r="Z81" i="119"/>
  <c r="Y81" i="119"/>
  <c r="F81" i="119"/>
  <c r="H81" i="119" s="1"/>
  <c r="AA80" i="119"/>
  <c r="Z80" i="119"/>
  <c r="Y80" i="119"/>
  <c r="F80" i="119"/>
  <c r="H80" i="119" s="1"/>
  <c r="AA79" i="119"/>
  <c r="Z79" i="119"/>
  <c r="Y79" i="119"/>
  <c r="F79" i="119"/>
  <c r="H79" i="119" s="1"/>
  <c r="AA78" i="119"/>
  <c r="Z78" i="119"/>
  <c r="Y78" i="119"/>
  <c r="F78" i="119"/>
  <c r="H78" i="119" s="1"/>
  <c r="AA77" i="119"/>
  <c r="Z77" i="119"/>
  <c r="Y77" i="119"/>
  <c r="F77" i="119"/>
  <c r="H77" i="119" s="1"/>
  <c r="AA76" i="119"/>
  <c r="Z76" i="119"/>
  <c r="Y76" i="119"/>
  <c r="F76" i="119"/>
  <c r="H76" i="119" s="1"/>
  <c r="AA75" i="119"/>
  <c r="Z75" i="119"/>
  <c r="Y75" i="119"/>
  <c r="F75" i="119"/>
  <c r="H75" i="119" s="1"/>
  <c r="AA74" i="119"/>
  <c r="Z74" i="119"/>
  <c r="Y74" i="119"/>
  <c r="F74" i="119"/>
  <c r="H74" i="119" s="1"/>
  <c r="AA73" i="119"/>
  <c r="Z73" i="119"/>
  <c r="Y73" i="119"/>
  <c r="F73" i="119"/>
  <c r="H73" i="119" s="1"/>
  <c r="AA72" i="119"/>
  <c r="Z72" i="119"/>
  <c r="Y72" i="119"/>
  <c r="F72" i="119"/>
  <c r="H72" i="119" s="1"/>
  <c r="AA71" i="119"/>
  <c r="Z71" i="119"/>
  <c r="Y71" i="119"/>
  <c r="F71" i="119"/>
  <c r="H71" i="119" s="1"/>
  <c r="AA70" i="119"/>
  <c r="Z70" i="119"/>
  <c r="Y70" i="119"/>
  <c r="F70" i="119"/>
  <c r="H70" i="119" s="1"/>
  <c r="AA69" i="119"/>
  <c r="Z69" i="119"/>
  <c r="Y69" i="119"/>
  <c r="F69" i="119"/>
  <c r="H69" i="119" s="1"/>
  <c r="AA68" i="119"/>
  <c r="Z68" i="119"/>
  <c r="Y68" i="119"/>
  <c r="F68" i="119"/>
  <c r="H68" i="119" s="1"/>
  <c r="AA67" i="119"/>
  <c r="Z67" i="119"/>
  <c r="Y67" i="119"/>
  <c r="F67" i="119"/>
  <c r="H67" i="119" s="1"/>
  <c r="AA66" i="119"/>
  <c r="Z66" i="119"/>
  <c r="Y66" i="119"/>
  <c r="F66" i="119"/>
  <c r="H66" i="119" s="1"/>
  <c r="AA65" i="119"/>
  <c r="Z65" i="119"/>
  <c r="Y65" i="119"/>
  <c r="F65" i="119"/>
  <c r="H65" i="119" s="1"/>
  <c r="AA64" i="119"/>
  <c r="Z64" i="119"/>
  <c r="Y64" i="119"/>
  <c r="F64" i="119"/>
  <c r="H64" i="119" s="1"/>
  <c r="AA63" i="119"/>
  <c r="Z63" i="119"/>
  <c r="Y63" i="119"/>
  <c r="F63" i="119"/>
  <c r="H63" i="119" s="1"/>
  <c r="AA62" i="119"/>
  <c r="Z62" i="119"/>
  <c r="Y62" i="119"/>
  <c r="F62" i="119"/>
  <c r="H62" i="119" s="1"/>
  <c r="AA61" i="119"/>
  <c r="Z61" i="119"/>
  <c r="Y61" i="119"/>
  <c r="F61" i="119"/>
  <c r="H61" i="119" s="1"/>
  <c r="AA60" i="119"/>
  <c r="Z60" i="119"/>
  <c r="Y60" i="119"/>
  <c r="F60" i="119"/>
  <c r="H60" i="119" s="1"/>
  <c r="AA59" i="119"/>
  <c r="Z59" i="119"/>
  <c r="Y59" i="119"/>
  <c r="F59" i="119"/>
  <c r="H59" i="119" s="1"/>
  <c r="AA58" i="119"/>
  <c r="Z58" i="119"/>
  <c r="Y58" i="119"/>
  <c r="F58" i="119"/>
  <c r="H58" i="119" s="1"/>
  <c r="AA57" i="119"/>
  <c r="Z57" i="119"/>
  <c r="Y57" i="119"/>
  <c r="F57" i="119"/>
  <c r="H57" i="119" s="1"/>
  <c r="AA56" i="119"/>
  <c r="Z56" i="119"/>
  <c r="Y56" i="119"/>
  <c r="F56" i="119"/>
  <c r="H56" i="119" s="1"/>
  <c r="AA55" i="119"/>
  <c r="Z55" i="119"/>
  <c r="Y55" i="119"/>
  <c r="F55" i="119"/>
  <c r="H55" i="119" s="1"/>
  <c r="AA54" i="119"/>
  <c r="Z54" i="119"/>
  <c r="Y54" i="119"/>
  <c r="F54" i="119"/>
  <c r="H54" i="119" s="1"/>
  <c r="AA53" i="119"/>
  <c r="Z53" i="119"/>
  <c r="Y53" i="119"/>
  <c r="F53" i="119"/>
  <c r="H53" i="119" s="1"/>
  <c r="AA52" i="119"/>
  <c r="Z52" i="119"/>
  <c r="Y52" i="119"/>
  <c r="F52" i="119"/>
  <c r="H52" i="119" s="1"/>
  <c r="AA51" i="119"/>
  <c r="Z51" i="119"/>
  <c r="Y51" i="119"/>
  <c r="F51" i="119"/>
  <c r="H51" i="119" s="1"/>
  <c r="AA50" i="119"/>
  <c r="Z50" i="119"/>
  <c r="Y50" i="119"/>
  <c r="F50" i="119"/>
  <c r="H50" i="119" s="1"/>
  <c r="AA49" i="119"/>
  <c r="Z49" i="119"/>
  <c r="Y49" i="119"/>
  <c r="F49" i="119"/>
  <c r="H49" i="119" s="1"/>
  <c r="AA48" i="119"/>
  <c r="Z48" i="119"/>
  <c r="Y48" i="119"/>
  <c r="F48" i="119"/>
  <c r="H48" i="119" s="1"/>
  <c r="AA47" i="119"/>
  <c r="Z47" i="119"/>
  <c r="Y47" i="119"/>
  <c r="F47" i="119"/>
  <c r="H47" i="119" s="1"/>
  <c r="AA46" i="119"/>
  <c r="Z46" i="119"/>
  <c r="Y46" i="119"/>
  <c r="F46" i="119"/>
  <c r="H46" i="119" s="1"/>
  <c r="AA45" i="119"/>
  <c r="Z45" i="119"/>
  <c r="Y45" i="119"/>
  <c r="F45" i="119"/>
  <c r="H45" i="119" s="1"/>
  <c r="AA44" i="119"/>
  <c r="Z44" i="119"/>
  <c r="Y44" i="119"/>
  <c r="F44" i="119"/>
  <c r="H44" i="119" s="1"/>
  <c r="AA43" i="119"/>
  <c r="Z43" i="119"/>
  <c r="Y43" i="119"/>
  <c r="F43" i="119"/>
  <c r="H43" i="119" s="1"/>
  <c r="AA42" i="119"/>
  <c r="Z42" i="119"/>
  <c r="Y42" i="119"/>
  <c r="F42" i="119"/>
  <c r="H42" i="119" s="1"/>
  <c r="AA41" i="119"/>
  <c r="Z41" i="119"/>
  <c r="Y41" i="119"/>
  <c r="F41" i="119"/>
  <c r="H41" i="119" s="1"/>
  <c r="AA40" i="119"/>
  <c r="Z40" i="119"/>
  <c r="Y40" i="119"/>
  <c r="F40" i="119"/>
  <c r="H40" i="119" s="1"/>
  <c r="AA39" i="119"/>
  <c r="Z39" i="119"/>
  <c r="Y39" i="119"/>
  <c r="F39" i="119"/>
  <c r="H39" i="119" s="1"/>
  <c r="AA38" i="119"/>
  <c r="Z38" i="119"/>
  <c r="Y38" i="119"/>
  <c r="F38" i="119"/>
  <c r="H38" i="119" s="1"/>
  <c r="AA37" i="119"/>
  <c r="Z37" i="119"/>
  <c r="Y37" i="119"/>
  <c r="F37" i="119"/>
  <c r="H37" i="119" s="1"/>
  <c r="AA36" i="119"/>
  <c r="Z36" i="119"/>
  <c r="Y36" i="119"/>
  <c r="F36" i="119"/>
  <c r="H36" i="119" s="1"/>
  <c r="AA35" i="119"/>
  <c r="Z35" i="119"/>
  <c r="Y35" i="119"/>
  <c r="F35" i="119"/>
  <c r="H35" i="119" s="1"/>
  <c r="AA34" i="119"/>
  <c r="Z34" i="119"/>
  <c r="Y34" i="119"/>
  <c r="F34" i="119"/>
  <c r="H34" i="119" s="1"/>
  <c r="AA33" i="119"/>
  <c r="Z33" i="119"/>
  <c r="Y33" i="119"/>
  <c r="F33" i="119"/>
  <c r="H33" i="119" s="1"/>
  <c r="AA32" i="119"/>
  <c r="Z32" i="119"/>
  <c r="Y32" i="119"/>
  <c r="F32" i="119"/>
  <c r="H32" i="119" s="1"/>
  <c r="AA31" i="119"/>
  <c r="Z31" i="119"/>
  <c r="Y31" i="119"/>
  <c r="F31" i="119"/>
  <c r="H31" i="119" s="1"/>
  <c r="AA30" i="119"/>
  <c r="Z30" i="119"/>
  <c r="Y30" i="119"/>
  <c r="F30" i="119"/>
  <c r="H30" i="119" s="1"/>
  <c r="AA29" i="119"/>
  <c r="Z29" i="119"/>
  <c r="Y29" i="119"/>
  <c r="F29" i="119"/>
  <c r="H29" i="119" s="1"/>
  <c r="AA28" i="119"/>
  <c r="Z28" i="119"/>
  <c r="Y28" i="119"/>
  <c r="F28" i="119"/>
  <c r="H28" i="119" s="1"/>
  <c r="AA27" i="119"/>
  <c r="Z27" i="119"/>
  <c r="Y27" i="119"/>
  <c r="F27" i="119"/>
  <c r="H27" i="119" s="1"/>
  <c r="AA26" i="119"/>
  <c r="Z26" i="119"/>
  <c r="Y26" i="119"/>
  <c r="F26" i="119"/>
  <c r="H26" i="119" s="1"/>
  <c r="AA25" i="119"/>
  <c r="Z25" i="119"/>
  <c r="Y25" i="119"/>
  <c r="F25" i="119"/>
  <c r="H25" i="119" s="1"/>
  <c r="AA24" i="119"/>
  <c r="Z24" i="119"/>
  <c r="Y24" i="119"/>
  <c r="F24" i="119"/>
  <c r="H24" i="119" s="1"/>
  <c r="AA23" i="119"/>
  <c r="Z23" i="119"/>
  <c r="Y23" i="119"/>
  <c r="F23" i="119"/>
  <c r="H23" i="119" s="1"/>
  <c r="AA22" i="119"/>
  <c r="Z22" i="119"/>
  <c r="Y22" i="119"/>
  <c r="F22" i="119"/>
  <c r="H22" i="119" s="1"/>
  <c r="AA21" i="119"/>
  <c r="Z21" i="119"/>
  <c r="Y21" i="119"/>
  <c r="F21" i="119"/>
  <c r="H21" i="119" s="1"/>
  <c r="AA20" i="119"/>
  <c r="Z20" i="119"/>
  <c r="Y20" i="119"/>
  <c r="F20" i="119"/>
  <c r="H20" i="119" s="1"/>
  <c r="AA19" i="119"/>
  <c r="Z19" i="119"/>
  <c r="Y19" i="119"/>
  <c r="F19" i="119"/>
  <c r="H19" i="119" s="1"/>
  <c r="AA18" i="119"/>
  <c r="Z18" i="119"/>
  <c r="Y18" i="119"/>
  <c r="F18" i="119"/>
  <c r="H18" i="119" s="1"/>
  <c r="AA17" i="119"/>
  <c r="Z17" i="119"/>
  <c r="Y17" i="119"/>
  <c r="F17" i="119"/>
  <c r="H17" i="119" s="1"/>
  <c r="AA16" i="119"/>
  <c r="Z16" i="119"/>
  <c r="Y16" i="119"/>
  <c r="F16" i="119"/>
  <c r="H16" i="119" s="1"/>
  <c r="AA15" i="119"/>
  <c r="Z15" i="119"/>
  <c r="Y15" i="119"/>
  <c r="F15" i="119"/>
  <c r="H15" i="119" s="1"/>
  <c r="AA14" i="119"/>
  <c r="Z14" i="119"/>
  <c r="Y14" i="119"/>
  <c r="F14" i="119"/>
  <c r="H14" i="119" s="1"/>
  <c r="AA13" i="119"/>
  <c r="Z13" i="119"/>
  <c r="Y13" i="119"/>
  <c r="F13" i="119"/>
  <c r="H13" i="119" s="1"/>
  <c r="AA12" i="119"/>
  <c r="Z12" i="119"/>
  <c r="Y12" i="119"/>
  <c r="F12" i="119"/>
  <c r="H12" i="119" s="1"/>
  <c r="AA11" i="119"/>
  <c r="Z11" i="119"/>
  <c r="Y11" i="119"/>
  <c r="F11" i="119"/>
  <c r="H11" i="119" s="1"/>
  <c r="AA10" i="119"/>
  <c r="Z10" i="119"/>
  <c r="Y10" i="119"/>
  <c r="F10" i="119"/>
  <c r="H10" i="119" s="1"/>
  <c r="AA9" i="119"/>
  <c r="AA7" i="119" s="1"/>
  <c r="Z9" i="119"/>
  <c r="Y9" i="119"/>
  <c r="Y7" i="119" s="1"/>
  <c r="X7" i="119" s="1"/>
  <c r="F9" i="119"/>
  <c r="H9" i="119" s="1"/>
  <c r="B1" i="119"/>
  <c r="C1" i="119" s="1"/>
  <c r="D1" i="119" s="1"/>
  <c r="E1" i="119" s="1"/>
  <c r="F1" i="119" s="1"/>
  <c r="G1" i="119" s="1"/>
  <c r="H1" i="119" s="1"/>
  <c r="I1" i="119" s="1"/>
  <c r="J1" i="119" s="1"/>
  <c r="K1" i="119" s="1"/>
  <c r="L1" i="119" s="1"/>
  <c r="M1" i="119" s="1"/>
  <c r="N1" i="119" s="1"/>
  <c r="O1" i="119" s="1"/>
  <c r="P1" i="119" s="1"/>
  <c r="Q1" i="119" s="1"/>
  <c r="R1" i="119" s="1"/>
  <c r="S1" i="119" s="1"/>
  <c r="T1" i="119" s="1"/>
  <c r="U1" i="119" s="1"/>
  <c r="V1" i="119" s="1"/>
  <c r="W1" i="119" s="1"/>
  <c r="X1" i="119" s="1"/>
  <c r="Y1" i="119" s="1"/>
  <c r="Z1" i="119" s="1"/>
  <c r="AA1" i="119" s="1"/>
  <c r="AB1" i="119" s="1"/>
  <c r="D13" i="55"/>
  <c r="D12" i="55"/>
  <c r="D11" i="55"/>
  <c r="D10" i="55"/>
  <c r="D9" i="55"/>
  <c r="D8" i="55"/>
  <c r="D7" i="55"/>
  <c r="AG5" i="55"/>
  <c r="AI7" i="55" l="1"/>
  <c r="AG7" i="55"/>
  <c r="AH7" i="55"/>
  <c r="AG8" i="55"/>
  <c r="AH8" i="55"/>
  <c r="AI8" i="55"/>
  <c r="AG12" i="55"/>
  <c r="AH12" i="55"/>
  <c r="AI12" i="55"/>
  <c r="AG11" i="55"/>
  <c r="AH11" i="55"/>
  <c r="AI11" i="55"/>
  <c r="AH9" i="55"/>
  <c r="AI9" i="55"/>
  <c r="AG9" i="55"/>
  <c r="AH13" i="55"/>
  <c r="AI13" i="55"/>
  <c r="AG13" i="55"/>
  <c r="AI10" i="55"/>
  <c r="AG10" i="55"/>
  <c r="AH10" i="55"/>
  <c r="X8" i="55"/>
  <c r="Y8" i="55"/>
  <c r="Z8" i="55"/>
  <c r="Y7" i="55"/>
  <c r="Y5" i="55" s="1"/>
  <c r="Z7" i="55"/>
  <c r="Z5" i="55" s="1"/>
  <c r="X9" i="55"/>
  <c r="Y9" i="55"/>
  <c r="Z9" i="55"/>
  <c r="X11" i="55"/>
  <c r="Y11" i="55"/>
  <c r="Z11" i="55"/>
  <c r="X13" i="55"/>
  <c r="Y13" i="55"/>
  <c r="Z13" i="55"/>
  <c r="X10" i="55"/>
  <c r="Y10" i="55"/>
  <c r="Z10" i="55"/>
  <c r="X12" i="55"/>
  <c r="Y12" i="55"/>
  <c r="Z12" i="55"/>
  <c r="F7" i="55"/>
  <c r="X7" i="55"/>
  <c r="X5" i="55" s="1"/>
  <c r="W9" i="55"/>
  <c r="AI5" i="55"/>
  <c r="I7" i="55"/>
  <c r="Z7" i="119"/>
  <c r="L13" i="55"/>
  <c r="F8" i="55"/>
  <c r="I13" i="55"/>
  <c r="H316" i="78" s="1"/>
  <c r="AL376" i="55" s="1"/>
  <c r="L7" i="55"/>
  <c r="I10" i="55"/>
  <c r="I12" i="55"/>
  <c r="H279" i="78" s="1"/>
  <c r="AL333" i="55" s="1"/>
  <c r="F13" i="55"/>
  <c r="F12" i="55"/>
  <c r="L8" i="55"/>
  <c r="I9" i="55"/>
  <c r="I8" i="55"/>
  <c r="F9" i="55"/>
  <c r="L9" i="55"/>
  <c r="L10" i="55"/>
  <c r="L11" i="55"/>
  <c r="H7" i="119"/>
  <c r="F7" i="119"/>
  <c r="F11" i="55"/>
  <c r="F10" i="55"/>
  <c r="I11" i="55"/>
  <c r="L12" i="55"/>
  <c r="W8" i="55" l="1"/>
  <c r="W10" i="55"/>
  <c r="W11" i="55"/>
  <c r="W12" i="55"/>
  <c r="W7" i="55"/>
  <c r="W13" i="55"/>
  <c r="B1" i="118" l="1"/>
  <c r="C1" i="118" s="1"/>
  <c r="D1" i="118" s="1"/>
  <c r="E1" i="118" s="1"/>
  <c r="F1" i="118" s="1"/>
  <c r="G1" i="118" s="1"/>
  <c r="H1" i="118" s="1"/>
  <c r="I1" i="118" s="1"/>
  <c r="J4" i="54" l="1"/>
  <c r="H4" i="54"/>
  <c r="F9" i="7" l="1"/>
  <c r="F10" i="7"/>
  <c r="H10" i="7" s="1"/>
  <c r="F11" i="7"/>
  <c r="H11" i="7" s="1"/>
  <c r="F12" i="7"/>
  <c r="H12" i="7" s="1"/>
  <c r="F13" i="7"/>
  <c r="H13" i="7" s="1"/>
  <c r="F14" i="7"/>
  <c r="H14" i="7" s="1"/>
  <c r="F15" i="7"/>
  <c r="H15" i="7" s="1"/>
  <c r="F16" i="7"/>
  <c r="H16" i="7" s="1"/>
  <c r="F17" i="7"/>
  <c r="H17" i="7" s="1"/>
  <c r="F18" i="7"/>
  <c r="H18" i="7" s="1"/>
  <c r="F19" i="7"/>
  <c r="H19" i="7" s="1"/>
  <c r="F20" i="7"/>
  <c r="H20" i="7" s="1"/>
  <c r="F21" i="7"/>
  <c r="H21" i="7" s="1"/>
  <c r="F22" i="7"/>
  <c r="H22" i="7" s="1"/>
  <c r="F23" i="7"/>
  <c r="H23" i="7" s="1"/>
  <c r="F24" i="7"/>
  <c r="H24" i="7" s="1"/>
  <c r="F25" i="7"/>
  <c r="H25" i="7" s="1"/>
  <c r="F26" i="7"/>
  <c r="H26" i="7" s="1"/>
  <c r="F27" i="7"/>
  <c r="H27" i="7" s="1"/>
  <c r="F28" i="7"/>
  <c r="H28" i="7" s="1"/>
  <c r="F29" i="7"/>
  <c r="H29" i="7" s="1"/>
  <c r="F30" i="7"/>
  <c r="H30" i="7" s="1"/>
  <c r="F31" i="7"/>
  <c r="H31" i="7" s="1"/>
  <c r="F32" i="7"/>
  <c r="H32" i="7" s="1"/>
  <c r="F33" i="7"/>
  <c r="H33" i="7" s="1"/>
  <c r="F34" i="7"/>
  <c r="H34" i="7" s="1"/>
  <c r="F35" i="7"/>
  <c r="H35" i="7" s="1"/>
  <c r="F36" i="7"/>
  <c r="H36" i="7" s="1"/>
  <c r="F37" i="7"/>
  <c r="H37" i="7" s="1"/>
  <c r="F38" i="7"/>
  <c r="H38" i="7" s="1"/>
  <c r="F39" i="7"/>
  <c r="H39" i="7" s="1"/>
  <c r="F40" i="7"/>
  <c r="H40" i="7" s="1"/>
  <c r="F41" i="7"/>
  <c r="H41" i="7" s="1"/>
  <c r="F42" i="7"/>
  <c r="H42" i="7" s="1"/>
  <c r="F43" i="7"/>
  <c r="H43" i="7" s="1"/>
  <c r="F44" i="7"/>
  <c r="H44" i="7" s="1"/>
  <c r="F45" i="7"/>
  <c r="H45" i="7" s="1"/>
  <c r="F46" i="7"/>
  <c r="H46" i="7" s="1"/>
  <c r="F47" i="7"/>
  <c r="H47" i="7" s="1"/>
  <c r="F48" i="7"/>
  <c r="H48" i="7" s="1"/>
  <c r="F49" i="7"/>
  <c r="H49" i="7" s="1"/>
  <c r="F50" i="7"/>
  <c r="H50" i="7" s="1"/>
  <c r="F51" i="7"/>
  <c r="H51" i="7" s="1"/>
  <c r="F52" i="7"/>
  <c r="H52" i="7" s="1"/>
  <c r="F53" i="7"/>
  <c r="H53" i="7" s="1"/>
  <c r="F54" i="7"/>
  <c r="H54" i="7" s="1"/>
  <c r="F55" i="7"/>
  <c r="H55" i="7" s="1"/>
  <c r="F56" i="7"/>
  <c r="H56" i="7" s="1"/>
  <c r="F57" i="7"/>
  <c r="H57" i="7" s="1"/>
  <c r="F58" i="7"/>
  <c r="H58" i="7" s="1"/>
  <c r="F59" i="7"/>
  <c r="H59" i="7" s="1"/>
  <c r="F60" i="7"/>
  <c r="H60" i="7" s="1"/>
  <c r="F61" i="7"/>
  <c r="H61" i="7" s="1"/>
  <c r="F62" i="7"/>
  <c r="H62" i="7" s="1"/>
  <c r="F63" i="7"/>
  <c r="H63" i="7" s="1"/>
  <c r="F64" i="7"/>
  <c r="H64" i="7" s="1"/>
  <c r="F65" i="7"/>
  <c r="H65" i="7" s="1"/>
  <c r="F66" i="7"/>
  <c r="H66" i="7" s="1"/>
  <c r="F67" i="7"/>
  <c r="H67" i="7" s="1"/>
  <c r="F68" i="7"/>
  <c r="H68" i="7" s="1"/>
  <c r="F69" i="7"/>
  <c r="H69" i="7" s="1"/>
  <c r="F70" i="7"/>
  <c r="H70" i="7" s="1"/>
  <c r="F71" i="7"/>
  <c r="H71" i="7" s="1"/>
  <c r="F72" i="7"/>
  <c r="H72" i="7" s="1"/>
  <c r="F73" i="7"/>
  <c r="H73" i="7" s="1"/>
  <c r="F74" i="7"/>
  <c r="H74" i="7" s="1"/>
  <c r="F75" i="7"/>
  <c r="H75" i="7" s="1"/>
  <c r="F76" i="7"/>
  <c r="H76" i="7" s="1"/>
  <c r="F77" i="7"/>
  <c r="H77" i="7" s="1"/>
  <c r="F78" i="7"/>
  <c r="H78" i="7" s="1"/>
  <c r="F79" i="7"/>
  <c r="H79" i="7" s="1"/>
  <c r="F80" i="7"/>
  <c r="H80" i="7" s="1"/>
  <c r="F81" i="7"/>
  <c r="H81" i="7" s="1"/>
  <c r="F82" i="7"/>
  <c r="H82" i="7" s="1"/>
  <c r="F83" i="7"/>
  <c r="H83" i="7" s="1"/>
  <c r="F84" i="7"/>
  <c r="H84" i="7" s="1"/>
  <c r="F85" i="7"/>
  <c r="H85" i="7" s="1"/>
  <c r="F86" i="7"/>
  <c r="H86" i="7" s="1"/>
  <c r="F87" i="7"/>
  <c r="H87" i="7" s="1"/>
  <c r="F88" i="7"/>
  <c r="H88" i="7" s="1"/>
  <c r="F89" i="7"/>
  <c r="H89" i="7" s="1"/>
  <c r="F90" i="7"/>
  <c r="H90" i="7" s="1"/>
  <c r="F91" i="7"/>
  <c r="H91" i="7" s="1"/>
  <c r="F92" i="7"/>
  <c r="H92" i="7" s="1"/>
  <c r="F93" i="7"/>
  <c r="H93" i="7" s="1"/>
  <c r="F94" i="7"/>
  <c r="H94" i="7" s="1"/>
  <c r="F95" i="7"/>
  <c r="H95" i="7" s="1"/>
  <c r="F96" i="7"/>
  <c r="H96" i="7" s="1"/>
  <c r="F97" i="7"/>
  <c r="H97" i="7" s="1"/>
  <c r="F98" i="7"/>
  <c r="H98" i="7" s="1"/>
  <c r="F99" i="7"/>
  <c r="H99" i="7" s="1"/>
  <c r="F100" i="7"/>
  <c r="H100" i="7" s="1"/>
  <c r="F101" i="7"/>
  <c r="H101" i="7" s="1"/>
  <c r="F102" i="7"/>
  <c r="H102" i="7" s="1"/>
  <c r="F103" i="7"/>
  <c r="H103" i="7" s="1"/>
  <c r="F104" i="7"/>
  <c r="H104" i="7" s="1"/>
  <c r="F105" i="7"/>
  <c r="H105" i="7" s="1"/>
  <c r="F106" i="7"/>
  <c r="H106" i="7" s="1"/>
  <c r="F107" i="7"/>
  <c r="H107" i="7" s="1"/>
  <c r="F108" i="7"/>
  <c r="H108" i="7" s="1"/>
  <c r="F109" i="7"/>
  <c r="H109" i="7" s="1"/>
  <c r="F110" i="7"/>
  <c r="H110" i="7" s="1"/>
  <c r="F111" i="7"/>
  <c r="H111" i="7" s="1"/>
  <c r="F112" i="7"/>
  <c r="H112" i="7" s="1"/>
  <c r="F113" i="7"/>
  <c r="H113" i="7" s="1"/>
  <c r="F114" i="7"/>
  <c r="H114" i="7" s="1"/>
  <c r="F115" i="7"/>
  <c r="H115" i="7" s="1"/>
  <c r="F116" i="7"/>
  <c r="H116" i="7" s="1"/>
  <c r="F117" i="7"/>
  <c r="H117" i="7" s="1"/>
  <c r="F118" i="7"/>
  <c r="H118" i="7" s="1"/>
  <c r="F119" i="7"/>
  <c r="H119" i="7" s="1"/>
  <c r="F120" i="7"/>
  <c r="H120" i="7" s="1"/>
  <c r="F121" i="7"/>
  <c r="H121" i="7" s="1"/>
  <c r="F122" i="7"/>
  <c r="H122" i="7" s="1"/>
  <c r="F123" i="7"/>
  <c r="H123" i="7" s="1"/>
  <c r="F124" i="7"/>
  <c r="H124" i="7" s="1"/>
  <c r="F125" i="7"/>
  <c r="H125" i="7" s="1"/>
  <c r="F126" i="7"/>
  <c r="H126" i="7" s="1"/>
  <c r="F127" i="7"/>
  <c r="H127" i="7" s="1"/>
  <c r="F128" i="7"/>
  <c r="H128" i="7" s="1"/>
  <c r="F129" i="7"/>
  <c r="H129" i="7" s="1"/>
  <c r="F130" i="7"/>
  <c r="H130" i="7" s="1"/>
  <c r="F131" i="7"/>
  <c r="H131" i="7" s="1"/>
  <c r="F132" i="7"/>
  <c r="H132" i="7" s="1"/>
  <c r="F133" i="7"/>
  <c r="H133" i="7" s="1"/>
  <c r="F134" i="7"/>
  <c r="H134" i="7" s="1"/>
  <c r="F135" i="7"/>
  <c r="H135" i="7" s="1"/>
  <c r="F136" i="7"/>
  <c r="H136" i="7" s="1"/>
  <c r="F137" i="7"/>
  <c r="H137" i="7" s="1"/>
  <c r="F138" i="7"/>
  <c r="H138" i="7" s="1"/>
  <c r="F139" i="7"/>
  <c r="H139" i="7" s="1"/>
  <c r="F140" i="7"/>
  <c r="H140" i="7" s="1"/>
  <c r="F141" i="7"/>
  <c r="H141" i="7" s="1"/>
  <c r="F142" i="7"/>
  <c r="H142" i="7" s="1"/>
  <c r="F143" i="7"/>
  <c r="H143" i="7" s="1"/>
  <c r="F144" i="7"/>
  <c r="H144" i="7" s="1"/>
  <c r="F145" i="7"/>
  <c r="H145" i="7" s="1"/>
  <c r="F146" i="7"/>
  <c r="H146" i="7" s="1"/>
  <c r="F147" i="7"/>
  <c r="H147" i="7" s="1"/>
  <c r="F148" i="7"/>
  <c r="H148" i="7" s="1"/>
  <c r="F149" i="7"/>
  <c r="H149" i="7" s="1"/>
  <c r="F150" i="7"/>
  <c r="H150" i="7" s="1"/>
  <c r="F151" i="7"/>
  <c r="H151" i="7" s="1"/>
  <c r="F152" i="7"/>
  <c r="H152" i="7" s="1"/>
  <c r="F153" i="7"/>
  <c r="H153" i="7" s="1"/>
  <c r="F154" i="7"/>
  <c r="H154" i="7" s="1"/>
  <c r="F155" i="7"/>
  <c r="H155" i="7" s="1"/>
  <c r="F156" i="7"/>
  <c r="H156" i="7" s="1"/>
  <c r="F157" i="7"/>
  <c r="H157" i="7" s="1"/>
  <c r="F158" i="7"/>
  <c r="H158" i="7" s="1"/>
  <c r="F159" i="7"/>
  <c r="H159" i="7" s="1"/>
  <c r="F160" i="7"/>
  <c r="H160" i="7" s="1"/>
  <c r="F161" i="7"/>
  <c r="H161" i="7" s="1"/>
  <c r="F162" i="7"/>
  <c r="H162" i="7" s="1"/>
  <c r="F163" i="7"/>
  <c r="H163" i="7" s="1"/>
  <c r="F164" i="7"/>
  <c r="H164" i="7" s="1"/>
  <c r="F165" i="7"/>
  <c r="H165" i="7" s="1"/>
  <c r="F166" i="7"/>
  <c r="H166" i="7" s="1"/>
  <c r="F167" i="7"/>
  <c r="H167" i="7" s="1"/>
  <c r="F168" i="7"/>
  <c r="H168" i="7" s="1"/>
  <c r="F169" i="7"/>
  <c r="H169" i="7" s="1"/>
  <c r="F170" i="7"/>
  <c r="H170" i="7" s="1"/>
  <c r="F171" i="7"/>
  <c r="H171" i="7" s="1"/>
  <c r="F172" i="7"/>
  <c r="H172" i="7" s="1"/>
  <c r="F173" i="7"/>
  <c r="H173" i="7" s="1"/>
  <c r="F174" i="7"/>
  <c r="H174" i="7" s="1"/>
  <c r="F175" i="7"/>
  <c r="H175" i="7" s="1"/>
  <c r="F176" i="7"/>
  <c r="H176" i="7" s="1"/>
  <c r="F177" i="7"/>
  <c r="H177" i="7" s="1"/>
  <c r="F178" i="7"/>
  <c r="H178" i="7" s="1"/>
  <c r="F179" i="7"/>
  <c r="H179" i="7" s="1"/>
  <c r="F180" i="7"/>
  <c r="H180" i="7" s="1"/>
  <c r="F181" i="7"/>
  <c r="H181" i="7" s="1"/>
  <c r="F182" i="7"/>
  <c r="H182" i="7" s="1"/>
  <c r="F183" i="7"/>
  <c r="H183" i="7" s="1"/>
  <c r="F184" i="7"/>
  <c r="H184" i="7" s="1"/>
  <c r="F185" i="7"/>
  <c r="H185" i="7" s="1"/>
  <c r="F186" i="7"/>
  <c r="H186" i="7" s="1"/>
  <c r="F187" i="7"/>
  <c r="H187" i="7" s="1"/>
  <c r="F188" i="7"/>
  <c r="H188" i="7" s="1"/>
  <c r="F189" i="7"/>
  <c r="H189" i="7" s="1"/>
  <c r="F190" i="7"/>
  <c r="H190" i="7" s="1"/>
  <c r="F191" i="7"/>
  <c r="H191" i="7" s="1"/>
  <c r="F192" i="7"/>
  <c r="H192" i="7" s="1"/>
  <c r="F193" i="7"/>
  <c r="H193" i="7" s="1"/>
  <c r="F194" i="7"/>
  <c r="H194" i="7" s="1"/>
  <c r="F195" i="7"/>
  <c r="H195" i="7" s="1"/>
  <c r="F196" i="7"/>
  <c r="H196" i="7" s="1"/>
  <c r="F197" i="7"/>
  <c r="H197" i="7" s="1"/>
  <c r="F198" i="7"/>
  <c r="H198" i="7" s="1"/>
  <c r="F199" i="7"/>
  <c r="H199" i="7" s="1"/>
  <c r="F200" i="7"/>
  <c r="H200" i="7" s="1"/>
  <c r="F201" i="7"/>
  <c r="H201" i="7" s="1"/>
  <c r="F202" i="7"/>
  <c r="H202" i="7" s="1"/>
  <c r="F203" i="7"/>
  <c r="H203" i="7" s="1"/>
  <c r="F204" i="7"/>
  <c r="H204" i="7" s="1"/>
  <c r="F205" i="7"/>
  <c r="H205" i="7" s="1"/>
  <c r="F206" i="7"/>
  <c r="H206" i="7" s="1"/>
  <c r="F207" i="7"/>
  <c r="H207" i="7" s="1"/>
  <c r="F208" i="7"/>
  <c r="H208" i="7" s="1"/>
  <c r="F209" i="7"/>
  <c r="H209" i="7" s="1"/>
  <c r="F210" i="7"/>
  <c r="H210" i="7" s="1"/>
  <c r="F211" i="7"/>
  <c r="H211" i="7" s="1"/>
  <c r="F212" i="7"/>
  <c r="H212" i="7" s="1"/>
  <c r="F213" i="7"/>
  <c r="H213" i="7" s="1"/>
  <c r="F214" i="7"/>
  <c r="H214" i="7" s="1"/>
  <c r="F215" i="7"/>
  <c r="H215" i="7" s="1"/>
  <c r="F216" i="7"/>
  <c r="H216" i="7" s="1"/>
  <c r="F217" i="7"/>
  <c r="H217" i="7" s="1"/>
  <c r="F218" i="7"/>
  <c r="H218" i="7" s="1"/>
  <c r="F219" i="7"/>
  <c r="H219" i="7" s="1"/>
  <c r="F220" i="7"/>
  <c r="H220" i="7" s="1"/>
  <c r="F221" i="7"/>
  <c r="H221" i="7" s="1"/>
  <c r="F222" i="7"/>
  <c r="H222" i="7" s="1"/>
  <c r="F223" i="7"/>
  <c r="H223" i="7" s="1"/>
  <c r="F224" i="7"/>
  <c r="H224" i="7" s="1"/>
  <c r="F225" i="7"/>
  <c r="H225" i="7" s="1"/>
  <c r="F226" i="7"/>
  <c r="H226" i="7" s="1"/>
  <c r="F227" i="7"/>
  <c r="H227" i="7" s="1"/>
  <c r="F228" i="7"/>
  <c r="H228" i="7" s="1"/>
  <c r="F229" i="7"/>
  <c r="H229" i="7" s="1"/>
  <c r="F230" i="7"/>
  <c r="H230" i="7" s="1"/>
  <c r="F231" i="7"/>
  <c r="H231" i="7" s="1"/>
  <c r="F232" i="7"/>
  <c r="H232" i="7" s="1"/>
  <c r="F233" i="7"/>
  <c r="H233" i="7" s="1"/>
  <c r="F234" i="7"/>
  <c r="H234" i="7" s="1"/>
  <c r="F235" i="7"/>
  <c r="H235" i="7" s="1"/>
  <c r="F236" i="7"/>
  <c r="H236" i="7" s="1"/>
  <c r="F237" i="7"/>
  <c r="H237" i="7" s="1"/>
  <c r="F238" i="7"/>
  <c r="H238" i="7" s="1"/>
  <c r="F239" i="7"/>
  <c r="H239" i="7" s="1"/>
  <c r="F240" i="7"/>
  <c r="H240" i="7" s="1"/>
  <c r="F241" i="7"/>
  <c r="H241" i="7" s="1"/>
  <c r="F242" i="7"/>
  <c r="H242" i="7" s="1"/>
  <c r="F243" i="7"/>
  <c r="H243" i="7" s="1"/>
  <c r="F244" i="7"/>
  <c r="H244" i="7" s="1"/>
  <c r="F245" i="7"/>
  <c r="H245" i="7" s="1"/>
  <c r="F246" i="7"/>
  <c r="H246" i="7" s="1"/>
  <c r="F247" i="7"/>
  <c r="H247" i="7" s="1"/>
  <c r="F248" i="7"/>
  <c r="H248" i="7" s="1"/>
  <c r="F249" i="7"/>
  <c r="H249" i="7" s="1"/>
  <c r="F250" i="7"/>
  <c r="H250" i="7" s="1"/>
  <c r="F251" i="7"/>
  <c r="H251" i="7" s="1"/>
  <c r="F252" i="7"/>
  <c r="H252" i="7" s="1"/>
  <c r="F253" i="7"/>
  <c r="H253" i="7" s="1"/>
  <c r="F254" i="7"/>
  <c r="H254" i="7" s="1"/>
  <c r="F255" i="7"/>
  <c r="H255" i="7" s="1"/>
  <c r="F256" i="7"/>
  <c r="H256" i="7" s="1"/>
  <c r="F257" i="7"/>
  <c r="H257" i="7" s="1"/>
  <c r="F258" i="7"/>
  <c r="H258" i="7" s="1"/>
  <c r="F259" i="7"/>
  <c r="H259" i="7" s="1"/>
  <c r="F260" i="7"/>
  <c r="H260" i="7" s="1"/>
  <c r="F261" i="7"/>
  <c r="H261" i="7" s="1"/>
  <c r="F262" i="7"/>
  <c r="H262" i="7" s="1"/>
  <c r="F263" i="7"/>
  <c r="H263" i="7" s="1"/>
  <c r="F264" i="7"/>
  <c r="H264" i="7" s="1"/>
  <c r="F265" i="7"/>
  <c r="H265" i="7" s="1"/>
  <c r="F266" i="7"/>
  <c r="H266" i="7" s="1"/>
  <c r="F267" i="7"/>
  <c r="H267" i="7" s="1"/>
  <c r="F268" i="7"/>
  <c r="H268" i="7" s="1"/>
  <c r="F269" i="7"/>
  <c r="H269" i="7" s="1"/>
  <c r="F270" i="7"/>
  <c r="H270" i="7" s="1"/>
  <c r="F271" i="7"/>
  <c r="H271" i="7" s="1"/>
  <c r="F272" i="7"/>
  <c r="H272" i="7" s="1"/>
  <c r="F273" i="7"/>
  <c r="H273" i="7" s="1"/>
  <c r="F274" i="7"/>
  <c r="H274" i="7" s="1"/>
  <c r="F275" i="7"/>
  <c r="H275" i="7" s="1"/>
  <c r="F276" i="7"/>
  <c r="H276" i="7" s="1"/>
  <c r="F277" i="7"/>
  <c r="H277" i="7" s="1"/>
  <c r="F278" i="7"/>
  <c r="H278" i="7" s="1"/>
  <c r="F279" i="7"/>
  <c r="H279" i="7" s="1"/>
  <c r="F280" i="7"/>
  <c r="H280" i="7" s="1"/>
  <c r="F281" i="7"/>
  <c r="H281" i="7" s="1"/>
  <c r="F282" i="7"/>
  <c r="H282" i="7" s="1"/>
  <c r="F283" i="7"/>
  <c r="H283" i="7" s="1"/>
  <c r="F284" i="7"/>
  <c r="H284" i="7" s="1"/>
  <c r="F285" i="7"/>
  <c r="H285" i="7" s="1"/>
  <c r="F286" i="7"/>
  <c r="H286" i="7" s="1"/>
  <c r="F287" i="7"/>
  <c r="H287" i="7" s="1"/>
  <c r="F288" i="7"/>
  <c r="H288" i="7" s="1"/>
  <c r="F289" i="7"/>
  <c r="H289" i="7" s="1"/>
  <c r="F290" i="7"/>
  <c r="H290" i="7" s="1"/>
  <c r="F291" i="7"/>
  <c r="H291" i="7" s="1"/>
  <c r="F292" i="7"/>
  <c r="H292" i="7" s="1"/>
  <c r="F293" i="7"/>
  <c r="H293" i="7" s="1"/>
  <c r="F294" i="7"/>
  <c r="H294" i="7" s="1"/>
  <c r="F295" i="7"/>
  <c r="H295" i="7" s="1"/>
  <c r="F296" i="7"/>
  <c r="H296" i="7" s="1"/>
  <c r="F297" i="7"/>
  <c r="H297" i="7" s="1"/>
  <c r="F298" i="7"/>
  <c r="H298" i="7" s="1"/>
  <c r="F299" i="7"/>
  <c r="H299" i="7" s="1"/>
  <c r="F300" i="7"/>
  <c r="H300" i="7" s="1"/>
  <c r="F301" i="7"/>
  <c r="H301" i="7" s="1"/>
  <c r="F302" i="7"/>
  <c r="H302" i="7" s="1"/>
  <c r="F303" i="7"/>
  <c r="H303" i="7" s="1"/>
  <c r="F304" i="7"/>
  <c r="H304" i="7" s="1"/>
  <c r="F305" i="7"/>
  <c r="H305" i="7" s="1"/>
  <c r="F306" i="7"/>
  <c r="H306" i="7" s="1"/>
  <c r="F307" i="7"/>
  <c r="H307" i="7" s="1"/>
  <c r="F308" i="7"/>
  <c r="H308" i="7" s="1"/>
  <c r="F309" i="7"/>
  <c r="H309" i="7" s="1"/>
  <c r="F310" i="7"/>
  <c r="H310" i="7" s="1"/>
  <c r="F311" i="7"/>
  <c r="H311" i="7" s="1"/>
  <c r="F312" i="7"/>
  <c r="H312" i="7" s="1"/>
  <c r="F313" i="7"/>
  <c r="H313" i="7" s="1"/>
  <c r="F314" i="7"/>
  <c r="H314" i="7" s="1"/>
  <c r="F315" i="7"/>
  <c r="H315" i="7" s="1"/>
  <c r="H9" i="7" l="1"/>
  <c r="H7" i="7" s="1"/>
  <c r="F7" i="7"/>
  <c r="AH5" i="55"/>
  <c r="W5" i="55" s="1"/>
  <c r="D15" i="55"/>
  <c r="D16" i="55"/>
  <c r="D17" i="55"/>
  <c r="D18" i="55"/>
  <c r="D19" i="55"/>
  <c r="D20" i="55"/>
  <c r="D21" i="55"/>
  <c r="D22" i="55"/>
  <c r="D23" i="55"/>
  <c r="D24" i="55"/>
  <c r="D25" i="55"/>
  <c r="D26" i="55"/>
  <c r="D27" i="55"/>
  <c r="D28" i="55"/>
  <c r="D29" i="55"/>
  <c r="D30" i="55"/>
  <c r="D31" i="55"/>
  <c r="D32" i="55"/>
  <c r="D33" i="55"/>
  <c r="D34" i="55"/>
  <c r="D35" i="55"/>
  <c r="D36" i="55"/>
  <c r="D37" i="55"/>
  <c r="D38" i="55"/>
  <c r="D39" i="55"/>
  <c r="D40" i="55"/>
  <c r="D41" i="55"/>
  <c r="D42" i="55"/>
  <c r="D43" i="55"/>
  <c r="D44" i="55"/>
  <c r="D45" i="55"/>
  <c r="D46" i="55"/>
  <c r="D47" i="55"/>
  <c r="D48" i="55"/>
  <c r="D49" i="55"/>
  <c r="D50" i="55"/>
  <c r="D51" i="55"/>
  <c r="D52" i="55"/>
  <c r="D53" i="55"/>
  <c r="D54" i="55"/>
  <c r="D55" i="55"/>
  <c r="D56" i="55"/>
  <c r="D57" i="55"/>
  <c r="D58" i="55"/>
  <c r="D59" i="55"/>
  <c r="D60" i="55"/>
  <c r="D61" i="55"/>
  <c r="D62" i="55"/>
  <c r="D63" i="55"/>
  <c r="D64" i="55"/>
  <c r="D65" i="55"/>
  <c r="D66" i="55"/>
  <c r="D67" i="55"/>
  <c r="D68" i="55"/>
  <c r="D69" i="55"/>
  <c r="D70" i="55"/>
  <c r="D71" i="55"/>
  <c r="D72" i="55"/>
  <c r="D73" i="55"/>
  <c r="D74" i="55"/>
  <c r="D75" i="55"/>
  <c r="D76" i="55"/>
  <c r="D77" i="55"/>
  <c r="D78" i="55"/>
  <c r="D79" i="55"/>
  <c r="D80" i="55"/>
  <c r="D81" i="55"/>
  <c r="D82" i="55"/>
  <c r="D83" i="55"/>
  <c r="D84" i="55"/>
  <c r="D85" i="55"/>
  <c r="D86" i="55"/>
  <c r="D87" i="55"/>
  <c r="D88" i="55"/>
  <c r="D89" i="55"/>
  <c r="D90" i="55"/>
  <c r="D91" i="55"/>
  <c r="D92" i="55"/>
  <c r="D93" i="55"/>
  <c r="D94" i="55"/>
  <c r="D95" i="55"/>
  <c r="D96" i="55"/>
  <c r="D97" i="55"/>
  <c r="D98" i="55"/>
  <c r="D99" i="55"/>
  <c r="D100" i="55"/>
  <c r="D101" i="55"/>
  <c r="D102" i="55"/>
  <c r="D103" i="55"/>
  <c r="D104" i="55"/>
  <c r="D105" i="55"/>
  <c r="D106" i="55"/>
  <c r="D107" i="55"/>
  <c r="D108" i="55"/>
  <c r="D109" i="55"/>
  <c r="D110" i="55"/>
  <c r="D111" i="55"/>
  <c r="D112" i="55"/>
  <c r="D113" i="55"/>
  <c r="D114" i="55"/>
  <c r="D115" i="55"/>
  <c r="D116" i="55"/>
  <c r="D117" i="55"/>
  <c r="D118" i="55"/>
  <c r="D119" i="55"/>
  <c r="D120" i="55"/>
  <c r="D121" i="55"/>
  <c r="D122" i="55"/>
  <c r="D123" i="55"/>
  <c r="D124" i="55"/>
  <c r="D125" i="55"/>
  <c r="D126" i="55"/>
  <c r="D127" i="55"/>
  <c r="D128" i="55"/>
  <c r="D129" i="55"/>
  <c r="D130" i="55"/>
  <c r="D131" i="55"/>
  <c r="D132" i="55"/>
  <c r="D133" i="55"/>
  <c r="D134" i="55"/>
  <c r="D135" i="55"/>
  <c r="D136" i="55"/>
  <c r="D137" i="55"/>
  <c r="D138" i="55"/>
  <c r="D139" i="55"/>
  <c r="D140" i="55"/>
  <c r="D141" i="55"/>
  <c r="D142" i="55"/>
  <c r="D143" i="55"/>
  <c r="D144" i="55"/>
  <c r="D145" i="55"/>
  <c r="D146" i="55"/>
  <c r="D147" i="55"/>
  <c r="D148" i="55"/>
  <c r="D149" i="55"/>
  <c r="D150" i="55"/>
  <c r="D151" i="55"/>
  <c r="D152" i="55"/>
  <c r="D153" i="55"/>
  <c r="D154" i="55"/>
  <c r="D155" i="55"/>
  <c r="D156" i="55"/>
  <c r="D157" i="55"/>
  <c r="D158" i="55"/>
  <c r="D159" i="55"/>
  <c r="D160" i="55"/>
  <c r="D161" i="55"/>
  <c r="D162" i="55"/>
  <c r="D163" i="55"/>
  <c r="D164" i="55"/>
  <c r="D165" i="55"/>
  <c r="D166" i="55"/>
  <c r="D167" i="55"/>
  <c r="D168" i="55"/>
  <c r="D169" i="55"/>
  <c r="D170" i="55"/>
  <c r="D171" i="55"/>
  <c r="D172" i="55"/>
  <c r="D173" i="55"/>
  <c r="D174" i="55"/>
  <c r="D175" i="55"/>
  <c r="D176" i="55"/>
  <c r="D177" i="55"/>
  <c r="D178" i="55"/>
  <c r="D179" i="55"/>
  <c r="D180" i="55"/>
  <c r="D181" i="55"/>
  <c r="D182" i="55"/>
  <c r="D183" i="55"/>
  <c r="D184" i="55"/>
  <c r="D185" i="55"/>
  <c r="D186" i="55"/>
  <c r="D187" i="55"/>
  <c r="D188" i="55"/>
  <c r="D189" i="55"/>
  <c r="D190" i="55"/>
  <c r="D191" i="55"/>
  <c r="D192" i="55"/>
  <c r="D193" i="55"/>
  <c r="D194" i="55"/>
  <c r="D195" i="55"/>
  <c r="D196" i="55"/>
  <c r="D197" i="55"/>
  <c r="D198" i="55"/>
  <c r="D199" i="55"/>
  <c r="D200" i="55"/>
  <c r="D201" i="55"/>
  <c r="D202" i="55"/>
  <c r="D203" i="55"/>
  <c r="D204" i="55"/>
  <c r="D205" i="55"/>
  <c r="D206" i="55"/>
  <c r="D207" i="55"/>
  <c r="D208" i="55"/>
  <c r="D209" i="55"/>
  <c r="D210" i="55"/>
  <c r="D211" i="55"/>
  <c r="D212" i="55"/>
  <c r="D213" i="55"/>
  <c r="D214" i="55"/>
  <c r="D215" i="55"/>
  <c r="D216" i="55"/>
  <c r="D217" i="55"/>
  <c r="D218" i="55"/>
  <c r="D219" i="55"/>
  <c r="D220" i="55"/>
  <c r="D221" i="55"/>
  <c r="D222" i="55"/>
  <c r="D223" i="55"/>
  <c r="D224" i="55"/>
  <c r="D225" i="55"/>
  <c r="D226" i="55"/>
  <c r="D227" i="55"/>
  <c r="D228" i="55"/>
  <c r="D229" i="55"/>
  <c r="D230" i="55"/>
  <c r="D231" i="55"/>
  <c r="D232" i="55"/>
  <c r="D233" i="55"/>
  <c r="D234" i="55"/>
  <c r="D235" i="55"/>
  <c r="D236" i="55"/>
  <c r="D237" i="55"/>
  <c r="D238" i="55"/>
  <c r="D239" i="55"/>
  <c r="D240" i="55"/>
  <c r="D241" i="55"/>
  <c r="D242" i="55"/>
  <c r="D243" i="55"/>
  <c r="D244" i="55"/>
  <c r="D245" i="55"/>
  <c r="D246" i="55"/>
  <c r="D247" i="55"/>
  <c r="D248" i="55"/>
  <c r="D249" i="55"/>
  <c r="D250" i="55"/>
  <c r="D251" i="55"/>
  <c r="D252" i="55"/>
  <c r="D253" i="55"/>
  <c r="D254" i="55"/>
  <c r="D255" i="55"/>
  <c r="D256" i="55"/>
  <c r="D257" i="55"/>
  <c r="D258" i="55"/>
  <c r="D259" i="55"/>
  <c r="D260" i="55"/>
  <c r="D261" i="55"/>
  <c r="D262" i="55"/>
  <c r="D263" i="55"/>
  <c r="D264" i="55"/>
  <c r="D265" i="55"/>
  <c r="D266" i="55"/>
  <c r="D267" i="55"/>
  <c r="D268" i="55"/>
  <c r="D269" i="55"/>
  <c r="D270" i="55"/>
  <c r="D271" i="55"/>
  <c r="D272" i="55"/>
  <c r="D273" i="55"/>
  <c r="D274" i="55"/>
  <c r="D275" i="55"/>
  <c r="D276" i="55"/>
  <c r="D277" i="55"/>
  <c r="D278" i="55"/>
  <c r="D279" i="55"/>
  <c r="D280" i="55"/>
  <c r="D281" i="55"/>
  <c r="D282" i="55"/>
  <c r="D283" i="55"/>
  <c r="D284" i="55"/>
  <c r="D285" i="55"/>
  <c r="D286" i="55"/>
  <c r="D287" i="55"/>
  <c r="D288" i="55"/>
  <c r="D289" i="55"/>
  <c r="D290" i="55"/>
  <c r="D291" i="55"/>
  <c r="D292" i="55"/>
  <c r="D293" i="55"/>
  <c r="D294" i="55"/>
  <c r="D295" i="55"/>
  <c r="D296" i="55"/>
  <c r="D297" i="55"/>
  <c r="D298" i="55"/>
  <c r="D299" i="55"/>
  <c r="D300" i="55"/>
  <c r="D301" i="55"/>
  <c r="D302" i="55"/>
  <c r="D303" i="55"/>
  <c r="D304" i="55"/>
  <c r="D305" i="55"/>
  <c r="D306" i="55"/>
  <c r="D307" i="55"/>
  <c r="D308" i="55"/>
  <c r="D309" i="55"/>
  <c r="D310" i="55"/>
  <c r="D311" i="55"/>
  <c r="D312" i="55"/>
  <c r="D313" i="55"/>
  <c r="D314" i="55"/>
  <c r="D315" i="55"/>
  <c r="D316" i="55"/>
  <c r="D317" i="55"/>
  <c r="D318" i="55"/>
  <c r="D319" i="55"/>
  <c r="D320" i="55"/>
  <c r="D14" i="55"/>
  <c r="B1" i="1"/>
  <c r="C1" i="1" s="1"/>
  <c r="D1" i="1" s="1"/>
  <c r="E1" i="1" s="1"/>
  <c r="F1" i="1" s="1"/>
  <c r="G1" i="1" s="1"/>
  <c r="H1" i="1" s="1"/>
  <c r="I1" i="1" s="1"/>
  <c r="J1" i="1" s="1"/>
  <c r="K1" i="1" s="1"/>
  <c r="L1" i="1" s="1"/>
  <c r="M1" i="1" s="1"/>
  <c r="N1" i="1" s="1"/>
  <c r="D5" i="55" l="1"/>
  <c r="AI311" i="55"/>
  <c r="AG311" i="55"/>
  <c r="AH311" i="55"/>
  <c r="AI299" i="55"/>
  <c r="AG299" i="55"/>
  <c r="AH299" i="55"/>
  <c r="AI287" i="55"/>
  <c r="AG287" i="55"/>
  <c r="AH287" i="55"/>
  <c r="AI275" i="55"/>
  <c r="AG275" i="55"/>
  <c r="AH275" i="55"/>
  <c r="AI263" i="55"/>
  <c r="AG263" i="55"/>
  <c r="AH263" i="55"/>
  <c r="AI251" i="55"/>
  <c r="AG251" i="55"/>
  <c r="AH251" i="55"/>
  <c r="AI239" i="55"/>
  <c r="AG239" i="55"/>
  <c r="AH239" i="55"/>
  <c r="AI231" i="55"/>
  <c r="AG231" i="55"/>
  <c r="AH231" i="55"/>
  <c r="AI219" i="55"/>
  <c r="AG219" i="55"/>
  <c r="AH219" i="55"/>
  <c r="AI207" i="55"/>
  <c r="AG207" i="55"/>
  <c r="AH207" i="55"/>
  <c r="AI195" i="55"/>
  <c r="AG195" i="55"/>
  <c r="AH195" i="55"/>
  <c r="AI183" i="55"/>
  <c r="AG183" i="55"/>
  <c r="AH183" i="55"/>
  <c r="AI171" i="55"/>
  <c r="AG171" i="55"/>
  <c r="AH171" i="55"/>
  <c r="AI159" i="55"/>
  <c r="AG159" i="55"/>
  <c r="AH159" i="55"/>
  <c r="AI151" i="55"/>
  <c r="AG151" i="55"/>
  <c r="AH151" i="55"/>
  <c r="AI143" i="55"/>
  <c r="AG143" i="55"/>
  <c r="AH143" i="55"/>
  <c r="AI135" i="55"/>
  <c r="AG135" i="55"/>
  <c r="AH135" i="55"/>
  <c r="AI127" i="55"/>
  <c r="AG127" i="55"/>
  <c r="AH127" i="55"/>
  <c r="AG119" i="55"/>
  <c r="AH119" i="55"/>
  <c r="AI119" i="55"/>
  <c r="AG111" i="55"/>
  <c r="AH111" i="55"/>
  <c r="AI111" i="55"/>
  <c r="AG103" i="55"/>
  <c r="AH103" i="55"/>
  <c r="AI103" i="55"/>
  <c r="AG95" i="55"/>
  <c r="AH95" i="55"/>
  <c r="AI95" i="55"/>
  <c r="AG87" i="55"/>
  <c r="AH87" i="55"/>
  <c r="AI87" i="55"/>
  <c r="AG79" i="55"/>
  <c r="AH79" i="55"/>
  <c r="AI79" i="55"/>
  <c r="AG71" i="55"/>
  <c r="AH71" i="55"/>
  <c r="AI71" i="55"/>
  <c r="AG63" i="55"/>
  <c r="AH63" i="55"/>
  <c r="AI63" i="55"/>
  <c r="AG55" i="55"/>
  <c r="AH55" i="55"/>
  <c r="AI55" i="55"/>
  <c r="AG47" i="55"/>
  <c r="AH47" i="55"/>
  <c r="AI47" i="55"/>
  <c r="AG39" i="55"/>
  <c r="AH39" i="55"/>
  <c r="AI39" i="55"/>
  <c r="AG31" i="55"/>
  <c r="AH31" i="55"/>
  <c r="AI31" i="55"/>
  <c r="AG23" i="55"/>
  <c r="AH23" i="55"/>
  <c r="AI23" i="55"/>
  <c r="AG15" i="55"/>
  <c r="AH15" i="55"/>
  <c r="AI15" i="55"/>
  <c r="AH318" i="55"/>
  <c r="AI318" i="55"/>
  <c r="AG318" i="55"/>
  <c r="AH314" i="55"/>
  <c r="AI314" i="55"/>
  <c r="AG314" i="55"/>
  <c r="AH310" i="55"/>
  <c r="AI310" i="55"/>
  <c r="AG310" i="55"/>
  <c r="AH306" i="55"/>
  <c r="AI306" i="55"/>
  <c r="AG306" i="55"/>
  <c r="AH302" i="55"/>
  <c r="AI302" i="55"/>
  <c r="AG302" i="55"/>
  <c r="AH298" i="55"/>
  <c r="AI298" i="55"/>
  <c r="AG298" i="55"/>
  <c r="AH294" i="55"/>
  <c r="AI294" i="55"/>
  <c r="AG294" i="55"/>
  <c r="AH290" i="55"/>
  <c r="AI290" i="55"/>
  <c r="AG290" i="55"/>
  <c r="AH286" i="55"/>
  <c r="AI286" i="55"/>
  <c r="AG286" i="55"/>
  <c r="AH282" i="55"/>
  <c r="AI282" i="55"/>
  <c r="AG282" i="55"/>
  <c r="AH278" i="55"/>
  <c r="AI278" i="55"/>
  <c r="AG278" i="55"/>
  <c r="AH274" i="55"/>
  <c r="AI274" i="55"/>
  <c r="AG274" i="55"/>
  <c r="AH270" i="55"/>
  <c r="AI270" i="55"/>
  <c r="AG270" i="55"/>
  <c r="AH266" i="55"/>
  <c r="AI266" i="55"/>
  <c r="AG266" i="55"/>
  <c r="AH262" i="55"/>
  <c r="AI262" i="55"/>
  <c r="AG262" i="55"/>
  <c r="AH258" i="55"/>
  <c r="AI258" i="55"/>
  <c r="AG258" i="55"/>
  <c r="AH254" i="55"/>
  <c r="AI254" i="55"/>
  <c r="AG254" i="55"/>
  <c r="AH250" i="55"/>
  <c r="AI250" i="55"/>
  <c r="AG250" i="55"/>
  <c r="AH246" i="55"/>
  <c r="AI246" i="55"/>
  <c r="AG246" i="55"/>
  <c r="AH242" i="55"/>
  <c r="AI242" i="55"/>
  <c r="AG242" i="55"/>
  <c r="AH238" i="55"/>
  <c r="AI238" i="55"/>
  <c r="AG238" i="55"/>
  <c r="AH234" i="55"/>
  <c r="AI234" i="55"/>
  <c r="AG234" i="55"/>
  <c r="AH230" i="55"/>
  <c r="AI230" i="55"/>
  <c r="AG230" i="55"/>
  <c r="AH226" i="55"/>
  <c r="AI226" i="55"/>
  <c r="AG226" i="55"/>
  <c r="AH222" i="55"/>
  <c r="AI222" i="55"/>
  <c r="AG222" i="55"/>
  <c r="AH218" i="55"/>
  <c r="AI218" i="55"/>
  <c r="AG218" i="55"/>
  <c r="AH214" i="55"/>
  <c r="AI214" i="55"/>
  <c r="AG214" i="55"/>
  <c r="AH210" i="55"/>
  <c r="AI210" i="55"/>
  <c r="AG210" i="55"/>
  <c r="AH206" i="55"/>
  <c r="AI206" i="55"/>
  <c r="AG206" i="55"/>
  <c r="AH202" i="55"/>
  <c r="AI202" i="55"/>
  <c r="AG202" i="55"/>
  <c r="AH198" i="55"/>
  <c r="AI198" i="55"/>
  <c r="AG198" i="55"/>
  <c r="AH194" i="55"/>
  <c r="AI194" i="55"/>
  <c r="AG194" i="55"/>
  <c r="AH190" i="55"/>
  <c r="AI190" i="55"/>
  <c r="AG190" i="55"/>
  <c r="AH186" i="55"/>
  <c r="AI186" i="55"/>
  <c r="AG186" i="55"/>
  <c r="AH182" i="55"/>
  <c r="AI182" i="55"/>
  <c r="AG182" i="55"/>
  <c r="AH178" i="55"/>
  <c r="AI178" i="55"/>
  <c r="AG178" i="55"/>
  <c r="AH174" i="55"/>
  <c r="AI174" i="55"/>
  <c r="AG174" i="55"/>
  <c r="AH170" i="55"/>
  <c r="AI170" i="55"/>
  <c r="AG170" i="55"/>
  <c r="AH166" i="55"/>
  <c r="AI166" i="55"/>
  <c r="AG166" i="55"/>
  <c r="AH162" i="55"/>
  <c r="AI162" i="55"/>
  <c r="AG162" i="55"/>
  <c r="AH158" i="55"/>
  <c r="AI158" i="55"/>
  <c r="AG158" i="55"/>
  <c r="AH154" i="55"/>
  <c r="AI154" i="55"/>
  <c r="AG154" i="55"/>
  <c r="AH150" i="55"/>
  <c r="AI150" i="55"/>
  <c r="AG150" i="55"/>
  <c r="AH146" i="55"/>
  <c r="AI146" i="55"/>
  <c r="AG146" i="55"/>
  <c r="AH142" i="55"/>
  <c r="AI142" i="55"/>
  <c r="AG142" i="55"/>
  <c r="AH138" i="55"/>
  <c r="AI138" i="55"/>
  <c r="AG138" i="55"/>
  <c r="AH134" i="55"/>
  <c r="AI134" i="55"/>
  <c r="AG134" i="55"/>
  <c r="AH130" i="55"/>
  <c r="AI130" i="55"/>
  <c r="AG130" i="55"/>
  <c r="AH126" i="55"/>
  <c r="AI126" i="55"/>
  <c r="AG126" i="55"/>
  <c r="AH122" i="55"/>
  <c r="AI122" i="55"/>
  <c r="AG122" i="55"/>
  <c r="AI118" i="55"/>
  <c r="AG118" i="55"/>
  <c r="AH118" i="55"/>
  <c r="AI114" i="55"/>
  <c r="AG114" i="55"/>
  <c r="AH114" i="55"/>
  <c r="AI110" i="55"/>
  <c r="AG110" i="55"/>
  <c r="AH110" i="55"/>
  <c r="AI106" i="55"/>
  <c r="AG106" i="55"/>
  <c r="AH106" i="55"/>
  <c r="AI102" i="55"/>
  <c r="AG102" i="55"/>
  <c r="AH102" i="55"/>
  <c r="AI98" i="55"/>
  <c r="AG98" i="55"/>
  <c r="AH98" i="55"/>
  <c r="AI94" i="55"/>
  <c r="AG94" i="55"/>
  <c r="AH94" i="55"/>
  <c r="AI90" i="55"/>
  <c r="AG90" i="55"/>
  <c r="AH90" i="55"/>
  <c r="AI86" i="55"/>
  <c r="AG86" i="55"/>
  <c r="AH86" i="55"/>
  <c r="AI82" i="55"/>
  <c r="AG82" i="55"/>
  <c r="AH82" i="55"/>
  <c r="AI78" i="55"/>
  <c r="AG78" i="55"/>
  <c r="AH78" i="55"/>
  <c r="AI74" i="55"/>
  <c r="AG74" i="55"/>
  <c r="AH74" i="55"/>
  <c r="AI70" i="55"/>
  <c r="AG70" i="55"/>
  <c r="AH70" i="55"/>
  <c r="AI66" i="55"/>
  <c r="AG66" i="55"/>
  <c r="AH66" i="55"/>
  <c r="AI62" i="55"/>
  <c r="AG62" i="55"/>
  <c r="AH62" i="55"/>
  <c r="AI58" i="55"/>
  <c r="AG58" i="55"/>
  <c r="AH58" i="55"/>
  <c r="AI54" i="55"/>
  <c r="AG54" i="55"/>
  <c r="AH54" i="55"/>
  <c r="AI50" i="55"/>
  <c r="AG50" i="55"/>
  <c r="AH50" i="55"/>
  <c r="AI46" i="55"/>
  <c r="AG46" i="55"/>
  <c r="AH46" i="55"/>
  <c r="AI42" i="55"/>
  <c r="AG42" i="55"/>
  <c r="AH42" i="55"/>
  <c r="AI38" i="55"/>
  <c r="AG38" i="55"/>
  <c r="AH38" i="55"/>
  <c r="AI34" i="55"/>
  <c r="AG34" i="55"/>
  <c r="AH34" i="55"/>
  <c r="AI30" i="55"/>
  <c r="AG30" i="55"/>
  <c r="AH30" i="55"/>
  <c r="AI26" i="55"/>
  <c r="AG26" i="55"/>
  <c r="AH26" i="55"/>
  <c r="AI22" i="55"/>
  <c r="AG22" i="55"/>
  <c r="AH22" i="55"/>
  <c r="AI18" i="55"/>
  <c r="AG18" i="55"/>
  <c r="AH18" i="55"/>
  <c r="AI315" i="55"/>
  <c r="AG315" i="55"/>
  <c r="AH315" i="55"/>
  <c r="AI303" i="55"/>
  <c r="AG303" i="55"/>
  <c r="AH303" i="55"/>
  <c r="AI291" i="55"/>
  <c r="AG291" i="55"/>
  <c r="AH291" i="55"/>
  <c r="AI279" i="55"/>
  <c r="AG279" i="55"/>
  <c r="AH279" i="55"/>
  <c r="AI267" i="55"/>
  <c r="AG267" i="55"/>
  <c r="AH267" i="55"/>
  <c r="AI255" i="55"/>
  <c r="AG255" i="55"/>
  <c r="AH255" i="55"/>
  <c r="AI247" i="55"/>
  <c r="AG247" i="55"/>
  <c r="AH247" i="55"/>
  <c r="AI235" i="55"/>
  <c r="AG235" i="55"/>
  <c r="AH235" i="55"/>
  <c r="AI223" i="55"/>
  <c r="AG223" i="55"/>
  <c r="AH223" i="55"/>
  <c r="AI211" i="55"/>
  <c r="AG211" i="55"/>
  <c r="AH211" i="55"/>
  <c r="AI199" i="55"/>
  <c r="AG199" i="55"/>
  <c r="AH199" i="55"/>
  <c r="AI187" i="55"/>
  <c r="AG187" i="55"/>
  <c r="AH187" i="55"/>
  <c r="AI175" i="55"/>
  <c r="AG175" i="55"/>
  <c r="AH175" i="55"/>
  <c r="AI163" i="55"/>
  <c r="AG163" i="55"/>
  <c r="AH163" i="55"/>
  <c r="AI155" i="55"/>
  <c r="AG155" i="55"/>
  <c r="AH155" i="55"/>
  <c r="AI147" i="55"/>
  <c r="AG147" i="55"/>
  <c r="AH147" i="55"/>
  <c r="AI139" i="55"/>
  <c r="AG139" i="55"/>
  <c r="AH139" i="55"/>
  <c r="AI131" i="55"/>
  <c r="AG131" i="55"/>
  <c r="AH131" i="55"/>
  <c r="AI123" i="55"/>
  <c r="AG123" i="55"/>
  <c r="AH123" i="55"/>
  <c r="AG115" i="55"/>
  <c r="AH115" i="55"/>
  <c r="AI115" i="55"/>
  <c r="AG107" i="55"/>
  <c r="AH107" i="55"/>
  <c r="AI107" i="55"/>
  <c r="AG99" i="55"/>
  <c r="AH99" i="55"/>
  <c r="AI99" i="55"/>
  <c r="AG91" i="55"/>
  <c r="AH91" i="55"/>
  <c r="AI91" i="55"/>
  <c r="AG83" i="55"/>
  <c r="AH83" i="55"/>
  <c r="AI83" i="55"/>
  <c r="AG75" i="55"/>
  <c r="AH75" i="55"/>
  <c r="AI75" i="55"/>
  <c r="AG67" i="55"/>
  <c r="AH67" i="55"/>
  <c r="AI67" i="55"/>
  <c r="AG59" i="55"/>
  <c r="AH59" i="55"/>
  <c r="AI59" i="55"/>
  <c r="AG51" i="55"/>
  <c r="AH51" i="55"/>
  <c r="AI51" i="55"/>
  <c r="AG43" i="55"/>
  <c r="AH43" i="55"/>
  <c r="AI43" i="55"/>
  <c r="AG35" i="55"/>
  <c r="AH35" i="55"/>
  <c r="AI35" i="55"/>
  <c r="AG27" i="55"/>
  <c r="AH27" i="55"/>
  <c r="AI27" i="55"/>
  <c r="AG19" i="55"/>
  <c r="AH19" i="55"/>
  <c r="AI19" i="55"/>
  <c r="AI14" i="55"/>
  <c r="AG14" i="55"/>
  <c r="AH14" i="55"/>
  <c r="AG317" i="55"/>
  <c r="AH317" i="55"/>
  <c r="AI317" i="55"/>
  <c r="AG313" i="55"/>
  <c r="AH313" i="55"/>
  <c r="AI313" i="55"/>
  <c r="AG309" i="55"/>
  <c r="AH309" i="55"/>
  <c r="AI309" i="55"/>
  <c r="AG305" i="55"/>
  <c r="AH305" i="55"/>
  <c r="AI305" i="55"/>
  <c r="AG301" i="55"/>
  <c r="AH301" i="55"/>
  <c r="AI301" i="55"/>
  <c r="AG297" i="55"/>
  <c r="AH297" i="55"/>
  <c r="AI297" i="55"/>
  <c r="AG293" i="55"/>
  <c r="AH293" i="55"/>
  <c r="AI293" i="55"/>
  <c r="AG289" i="55"/>
  <c r="AH289" i="55"/>
  <c r="AI289" i="55"/>
  <c r="AG285" i="55"/>
  <c r="AH285" i="55"/>
  <c r="AI285" i="55"/>
  <c r="AG281" i="55"/>
  <c r="AH281" i="55"/>
  <c r="AI281" i="55"/>
  <c r="AG277" i="55"/>
  <c r="AH277" i="55"/>
  <c r="AI277" i="55"/>
  <c r="AG273" i="55"/>
  <c r="AH273" i="55"/>
  <c r="AI273" i="55"/>
  <c r="AG269" i="55"/>
  <c r="AH269" i="55"/>
  <c r="AI269" i="55"/>
  <c r="AG265" i="55"/>
  <c r="AH265" i="55"/>
  <c r="AI265" i="55"/>
  <c r="AG261" i="55"/>
  <c r="AH261" i="55"/>
  <c r="AI261" i="55"/>
  <c r="AG257" i="55"/>
  <c r="AH257" i="55"/>
  <c r="AI257" i="55"/>
  <c r="AG253" i="55"/>
  <c r="AH253" i="55"/>
  <c r="AI253" i="55"/>
  <c r="AG249" i="55"/>
  <c r="AH249" i="55"/>
  <c r="AI249" i="55"/>
  <c r="AG245" i="55"/>
  <c r="AH245" i="55"/>
  <c r="AI245" i="55"/>
  <c r="AG241" i="55"/>
  <c r="AH241" i="55"/>
  <c r="AI241" i="55"/>
  <c r="AG237" i="55"/>
  <c r="AH237" i="55"/>
  <c r="AI237" i="55"/>
  <c r="AG233" i="55"/>
  <c r="AH233" i="55"/>
  <c r="AI233" i="55"/>
  <c r="AG229" i="55"/>
  <c r="AH229" i="55"/>
  <c r="AI229" i="55"/>
  <c r="AG225" i="55"/>
  <c r="AH225" i="55"/>
  <c r="AI225" i="55"/>
  <c r="AG221" i="55"/>
  <c r="AH221" i="55"/>
  <c r="AI221" i="55"/>
  <c r="AG217" i="55"/>
  <c r="AH217" i="55"/>
  <c r="AI217" i="55"/>
  <c r="AG213" i="55"/>
  <c r="AH213" i="55"/>
  <c r="AI213" i="55"/>
  <c r="AG209" i="55"/>
  <c r="AH209" i="55"/>
  <c r="AI209" i="55"/>
  <c r="AG205" i="55"/>
  <c r="AH205" i="55"/>
  <c r="AI205" i="55"/>
  <c r="AG201" i="55"/>
  <c r="AH201" i="55"/>
  <c r="AI201" i="55"/>
  <c r="AG197" i="55"/>
  <c r="AH197" i="55"/>
  <c r="AI197" i="55"/>
  <c r="AG193" i="55"/>
  <c r="AH193" i="55"/>
  <c r="AI193" i="55"/>
  <c r="AG189" i="55"/>
  <c r="AH189" i="55"/>
  <c r="AI189" i="55"/>
  <c r="AG185" i="55"/>
  <c r="AH185" i="55"/>
  <c r="AI185" i="55"/>
  <c r="AG181" i="55"/>
  <c r="AH181" i="55"/>
  <c r="AI181" i="55"/>
  <c r="AG177" i="55"/>
  <c r="AH177" i="55"/>
  <c r="AI177" i="55"/>
  <c r="AG173" i="55"/>
  <c r="AH173" i="55"/>
  <c r="AI173" i="55"/>
  <c r="AG169" i="55"/>
  <c r="AH169" i="55"/>
  <c r="AI169" i="55"/>
  <c r="AG165" i="55"/>
  <c r="AH165" i="55"/>
  <c r="AI165" i="55"/>
  <c r="AG161" i="55"/>
  <c r="AH161" i="55"/>
  <c r="AI161" i="55"/>
  <c r="AG157" i="55"/>
  <c r="AH157" i="55"/>
  <c r="AI157" i="55"/>
  <c r="AG153" i="55"/>
  <c r="AH153" i="55"/>
  <c r="AI153" i="55"/>
  <c r="AG149" i="55"/>
  <c r="AH149" i="55"/>
  <c r="AI149" i="55"/>
  <c r="AG145" i="55"/>
  <c r="AH145" i="55"/>
  <c r="AI145" i="55"/>
  <c r="AG141" i="55"/>
  <c r="AH141" i="55"/>
  <c r="AI141" i="55"/>
  <c r="AG137" i="55"/>
  <c r="AH137" i="55"/>
  <c r="AI137" i="55"/>
  <c r="AG133" i="55"/>
  <c r="AH133" i="55"/>
  <c r="AI133" i="55"/>
  <c r="AG129" i="55"/>
  <c r="AH129" i="55"/>
  <c r="AI129" i="55"/>
  <c r="AG125" i="55"/>
  <c r="AH125" i="55"/>
  <c r="AI125" i="55"/>
  <c r="AG121" i="55"/>
  <c r="AH121" i="55"/>
  <c r="AI121" i="55"/>
  <c r="AH117" i="55"/>
  <c r="AI117" i="55"/>
  <c r="AG117" i="55"/>
  <c r="AH113" i="55"/>
  <c r="AI113" i="55"/>
  <c r="AG113" i="55"/>
  <c r="AH109" i="55"/>
  <c r="AI109" i="55"/>
  <c r="AG109" i="55"/>
  <c r="AH105" i="55"/>
  <c r="AI105" i="55"/>
  <c r="AG105" i="55"/>
  <c r="AH101" i="55"/>
  <c r="AI101" i="55"/>
  <c r="AG101" i="55"/>
  <c r="AH97" i="55"/>
  <c r="AI97" i="55"/>
  <c r="AG97" i="55"/>
  <c r="AH93" i="55"/>
  <c r="AI93" i="55"/>
  <c r="AG93" i="55"/>
  <c r="AH89" i="55"/>
  <c r="AI89" i="55"/>
  <c r="AG89" i="55"/>
  <c r="AH85" i="55"/>
  <c r="AI85" i="55"/>
  <c r="AG85" i="55"/>
  <c r="AH81" i="55"/>
  <c r="AI81" i="55"/>
  <c r="AG81" i="55"/>
  <c r="AH77" i="55"/>
  <c r="AI77" i="55"/>
  <c r="AG77" i="55"/>
  <c r="AH73" i="55"/>
  <c r="AI73" i="55"/>
  <c r="AG73" i="55"/>
  <c r="AH69" i="55"/>
  <c r="AI69" i="55"/>
  <c r="AG69" i="55"/>
  <c r="AH65" i="55"/>
  <c r="AI65" i="55"/>
  <c r="AG65" i="55"/>
  <c r="AH61" i="55"/>
  <c r="AI61" i="55"/>
  <c r="AG61" i="55"/>
  <c r="AH57" i="55"/>
  <c r="AI57" i="55"/>
  <c r="AG57" i="55"/>
  <c r="AH53" i="55"/>
  <c r="AI53" i="55"/>
  <c r="AG53" i="55"/>
  <c r="AH49" i="55"/>
  <c r="AI49" i="55"/>
  <c r="AG49" i="55"/>
  <c r="AH45" i="55"/>
  <c r="AI45" i="55"/>
  <c r="AG45" i="55"/>
  <c r="AH41" i="55"/>
  <c r="AI41" i="55"/>
  <c r="AG41" i="55"/>
  <c r="AH37" i="55"/>
  <c r="AI37" i="55"/>
  <c r="AG37" i="55"/>
  <c r="AH33" i="55"/>
  <c r="AI33" i="55"/>
  <c r="AG33" i="55"/>
  <c r="AH29" i="55"/>
  <c r="AI29" i="55"/>
  <c r="AG29" i="55"/>
  <c r="AH25" i="55"/>
  <c r="AI25" i="55"/>
  <c r="AG25" i="55"/>
  <c r="AH21" i="55"/>
  <c r="AI21" i="55"/>
  <c r="AG21" i="55"/>
  <c r="AH17" i="55"/>
  <c r="AI17" i="55"/>
  <c r="AG17" i="55"/>
  <c r="AG319" i="55"/>
  <c r="AH319" i="55"/>
  <c r="AI319" i="55"/>
  <c r="AI307" i="55"/>
  <c r="AG307" i="55"/>
  <c r="AH307" i="55"/>
  <c r="AI295" i="55"/>
  <c r="AG295" i="55"/>
  <c r="AH295" i="55"/>
  <c r="AI283" i="55"/>
  <c r="AG283" i="55"/>
  <c r="AH283" i="55"/>
  <c r="AI271" i="55"/>
  <c r="AG271" i="55"/>
  <c r="AH271" i="55"/>
  <c r="AI259" i="55"/>
  <c r="AG259" i="55"/>
  <c r="AH259" i="55"/>
  <c r="AI243" i="55"/>
  <c r="AG243" i="55"/>
  <c r="AH243" i="55"/>
  <c r="AI227" i="55"/>
  <c r="AG227" i="55"/>
  <c r="AH227" i="55"/>
  <c r="AI215" i="55"/>
  <c r="AG215" i="55"/>
  <c r="AH215" i="55"/>
  <c r="AI203" i="55"/>
  <c r="AG203" i="55"/>
  <c r="AH203" i="55"/>
  <c r="AI191" i="55"/>
  <c r="AG191" i="55"/>
  <c r="AH191" i="55"/>
  <c r="AI179" i="55"/>
  <c r="AG179" i="55"/>
  <c r="AH179" i="55"/>
  <c r="AI167" i="55"/>
  <c r="AG167" i="55"/>
  <c r="AH167" i="55"/>
  <c r="AH320" i="55"/>
  <c r="AI320" i="55"/>
  <c r="AG320" i="55"/>
  <c r="AG316" i="55"/>
  <c r="AH316" i="55"/>
  <c r="AI316" i="55"/>
  <c r="AG312" i="55"/>
  <c r="AH312" i="55"/>
  <c r="AI312" i="55"/>
  <c r="AG308" i="55"/>
  <c r="AH308" i="55"/>
  <c r="AI308" i="55"/>
  <c r="AG304" i="55"/>
  <c r="AH304" i="55"/>
  <c r="AI304" i="55"/>
  <c r="AG300" i="55"/>
  <c r="AH300" i="55"/>
  <c r="AI300" i="55"/>
  <c r="AG296" i="55"/>
  <c r="AH296" i="55"/>
  <c r="AI296" i="55"/>
  <c r="AG292" i="55"/>
  <c r="AH292" i="55"/>
  <c r="AI292" i="55"/>
  <c r="AG288" i="55"/>
  <c r="AH288" i="55"/>
  <c r="AI288" i="55"/>
  <c r="AG284" i="55"/>
  <c r="AH284" i="55"/>
  <c r="AI284" i="55"/>
  <c r="AG280" i="55"/>
  <c r="AH280" i="55"/>
  <c r="AI280" i="55"/>
  <c r="AG276" i="55"/>
  <c r="AH276" i="55"/>
  <c r="AI276" i="55"/>
  <c r="AG272" i="55"/>
  <c r="AH272" i="55"/>
  <c r="AI272" i="55"/>
  <c r="AG268" i="55"/>
  <c r="AH268" i="55"/>
  <c r="AI268" i="55"/>
  <c r="AG264" i="55"/>
  <c r="AH264" i="55"/>
  <c r="AI264" i="55"/>
  <c r="AG260" i="55"/>
  <c r="AH260" i="55"/>
  <c r="AI260" i="55"/>
  <c r="AG256" i="55"/>
  <c r="AH256" i="55"/>
  <c r="AI256" i="55"/>
  <c r="AG252" i="55"/>
  <c r="AH252" i="55"/>
  <c r="AI252" i="55"/>
  <c r="AG248" i="55"/>
  <c r="AH248" i="55"/>
  <c r="AI248" i="55"/>
  <c r="AG244" i="55"/>
  <c r="AH244" i="55"/>
  <c r="AI244" i="55"/>
  <c r="AG240" i="55"/>
  <c r="AH240" i="55"/>
  <c r="AI240" i="55"/>
  <c r="AG236" i="55"/>
  <c r="AH236" i="55"/>
  <c r="AI236" i="55"/>
  <c r="AG232" i="55"/>
  <c r="AH232" i="55"/>
  <c r="AI232" i="55"/>
  <c r="AG228" i="55"/>
  <c r="AH228" i="55"/>
  <c r="AI228" i="55"/>
  <c r="AG224" i="55"/>
  <c r="AH224" i="55"/>
  <c r="AI224" i="55"/>
  <c r="AG220" i="55"/>
  <c r="AH220" i="55"/>
  <c r="AI220" i="55"/>
  <c r="AG216" i="55"/>
  <c r="AH216" i="55"/>
  <c r="AI216" i="55"/>
  <c r="AG212" i="55"/>
  <c r="AH212" i="55"/>
  <c r="AI212" i="55"/>
  <c r="AG208" i="55"/>
  <c r="AH208" i="55"/>
  <c r="AI208" i="55"/>
  <c r="AG204" i="55"/>
  <c r="AH204" i="55"/>
  <c r="AI204" i="55"/>
  <c r="AG200" i="55"/>
  <c r="AH200" i="55"/>
  <c r="AI200" i="55"/>
  <c r="AG196" i="55"/>
  <c r="AH196" i="55"/>
  <c r="AI196" i="55"/>
  <c r="AG192" i="55"/>
  <c r="AH192" i="55"/>
  <c r="AI192" i="55"/>
  <c r="AG188" i="55"/>
  <c r="AH188" i="55"/>
  <c r="AI188" i="55"/>
  <c r="AG184" i="55"/>
  <c r="AH184" i="55"/>
  <c r="AI184" i="55"/>
  <c r="AG180" i="55"/>
  <c r="AH180" i="55"/>
  <c r="AI180" i="55"/>
  <c r="AG176" i="55"/>
  <c r="AH176" i="55"/>
  <c r="AI176" i="55"/>
  <c r="AG172" i="55"/>
  <c r="AH172" i="55"/>
  <c r="AI172" i="55"/>
  <c r="AG168" i="55"/>
  <c r="AH168" i="55"/>
  <c r="AI168" i="55"/>
  <c r="AG164" i="55"/>
  <c r="AH164" i="55"/>
  <c r="AI164" i="55"/>
  <c r="AG160" i="55"/>
  <c r="AH160" i="55"/>
  <c r="AI160" i="55"/>
  <c r="AG156" i="55"/>
  <c r="AH156" i="55"/>
  <c r="AI156" i="55"/>
  <c r="AG152" i="55"/>
  <c r="AH152" i="55"/>
  <c r="AI152" i="55"/>
  <c r="AG148" i="55"/>
  <c r="AH148" i="55"/>
  <c r="AI148" i="55"/>
  <c r="AG144" i="55"/>
  <c r="AH144" i="55"/>
  <c r="AI144" i="55"/>
  <c r="AG140" i="55"/>
  <c r="AH140" i="55"/>
  <c r="AI140" i="55"/>
  <c r="AG136" i="55"/>
  <c r="AH136" i="55"/>
  <c r="AI136" i="55"/>
  <c r="AG132" i="55"/>
  <c r="AH132" i="55"/>
  <c r="AI132" i="55"/>
  <c r="AG128" i="55"/>
  <c r="AH128" i="55"/>
  <c r="AI128" i="55"/>
  <c r="AG124" i="55"/>
  <c r="AH124" i="55"/>
  <c r="AI124" i="55"/>
  <c r="AG120" i="55"/>
  <c r="AH120" i="55"/>
  <c r="AI120" i="55"/>
  <c r="AG116" i="55"/>
  <c r="AH116" i="55"/>
  <c r="AI116" i="55"/>
  <c r="AG112" i="55"/>
  <c r="AH112" i="55"/>
  <c r="AI112" i="55"/>
  <c r="AG108" i="55"/>
  <c r="AH108" i="55"/>
  <c r="AI108" i="55"/>
  <c r="AG104" i="55"/>
  <c r="AH104" i="55"/>
  <c r="AI104" i="55"/>
  <c r="AG100" i="55"/>
  <c r="AH100" i="55"/>
  <c r="AI100" i="55"/>
  <c r="AG96" i="55"/>
  <c r="AH96" i="55"/>
  <c r="AI96" i="55"/>
  <c r="AG92" i="55"/>
  <c r="AH92" i="55"/>
  <c r="AI92" i="55"/>
  <c r="AG88" i="55"/>
  <c r="AH88" i="55"/>
  <c r="AI88" i="55"/>
  <c r="AG84" i="55"/>
  <c r="AH84" i="55"/>
  <c r="AI84" i="55"/>
  <c r="AG80" i="55"/>
  <c r="AH80" i="55"/>
  <c r="AI80" i="55"/>
  <c r="AG76" i="55"/>
  <c r="AH76" i="55"/>
  <c r="AI76" i="55"/>
  <c r="AG72" i="55"/>
  <c r="AH72" i="55"/>
  <c r="AI72" i="55"/>
  <c r="AG68" i="55"/>
  <c r="AH68" i="55"/>
  <c r="AI68" i="55"/>
  <c r="AG64" i="55"/>
  <c r="AH64" i="55"/>
  <c r="AI64" i="55"/>
  <c r="AG60" i="55"/>
  <c r="AH60" i="55"/>
  <c r="AI60" i="55"/>
  <c r="AG56" i="55"/>
  <c r="AH56" i="55"/>
  <c r="AI56" i="55"/>
  <c r="AG52" i="55"/>
  <c r="AH52" i="55"/>
  <c r="AI52" i="55"/>
  <c r="AG48" i="55"/>
  <c r="AH48" i="55"/>
  <c r="AI48" i="55"/>
  <c r="AG44" i="55"/>
  <c r="AH44" i="55"/>
  <c r="AI44" i="55"/>
  <c r="AG40" i="55"/>
  <c r="AH40" i="55"/>
  <c r="AI40" i="55"/>
  <c r="AG36" i="55"/>
  <c r="AH36" i="55"/>
  <c r="AI36" i="55"/>
  <c r="AG32" i="55"/>
  <c r="AH32" i="55"/>
  <c r="AI32" i="55"/>
  <c r="AG28" i="55"/>
  <c r="AH28" i="55"/>
  <c r="AI28" i="55"/>
  <c r="AG24" i="55"/>
  <c r="AH24" i="55"/>
  <c r="AI24" i="55"/>
  <c r="AG20" i="55"/>
  <c r="AH20" i="55"/>
  <c r="AI20" i="55"/>
  <c r="AG16" i="55"/>
  <c r="AH16" i="55"/>
  <c r="AI16" i="55"/>
  <c r="Y320" i="55"/>
  <c r="Z320" i="55"/>
  <c r="X320" i="55"/>
  <c r="W320" i="55"/>
  <c r="Y316" i="55"/>
  <c r="Z316" i="55"/>
  <c r="X316" i="55"/>
  <c r="W316" i="55"/>
  <c r="Y312" i="55"/>
  <c r="Z312" i="55"/>
  <c r="X312" i="55"/>
  <c r="Y308" i="55"/>
  <c r="Z308" i="55"/>
  <c r="X308" i="55"/>
  <c r="Y304" i="55"/>
  <c r="Z304" i="55"/>
  <c r="X304" i="55"/>
  <c r="Y300" i="55"/>
  <c r="Z300" i="55"/>
  <c r="X300" i="55"/>
  <c r="Y296" i="55"/>
  <c r="Z296" i="55"/>
  <c r="X296" i="55"/>
  <c r="Y292" i="55"/>
  <c r="Z292" i="55"/>
  <c r="X292" i="55"/>
  <c r="W292" i="55"/>
  <c r="Y288" i="55"/>
  <c r="Z288" i="55"/>
  <c r="X288" i="55"/>
  <c r="W288" i="55"/>
  <c r="Y284" i="55"/>
  <c r="Z284" i="55"/>
  <c r="X284" i="55"/>
  <c r="Y280" i="55"/>
  <c r="Z280" i="55"/>
  <c r="X280" i="55"/>
  <c r="Y276" i="55"/>
  <c r="Z276" i="55"/>
  <c r="X276" i="55"/>
  <c r="Y272" i="55"/>
  <c r="Z272" i="55"/>
  <c r="X272" i="55"/>
  <c r="Y268" i="55"/>
  <c r="Z268" i="55"/>
  <c r="X268" i="55"/>
  <c r="Y264" i="55"/>
  <c r="Z264" i="55"/>
  <c r="X264" i="55"/>
  <c r="Y260" i="55"/>
  <c r="Z260" i="55"/>
  <c r="X260" i="55"/>
  <c r="Y256" i="55"/>
  <c r="Z256" i="55"/>
  <c r="X256" i="55"/>
  <c r="Y252" i="55"/>
  <c r="Z252" i="55"/>
  <c r="X252" i="55"/>
  <c r="Y248" i="55"/>
  <c r="Z248" i="55"/>
  <c r="X248" i="55"/>
  <c r="Y244" i="55"/>
  <c r="Z244" i="55"/>
  <c r="X244" i="55"/>
  <c r="Y240" i="55"/>
  <c r="Z240" i="55"/>
  <c r="X240" i="55"/>
  <c r="Y236" i="55"/>
  <c r="Z236" i="55"/>
  <c r="X236" i="55"/>
  <c r="W236" i="55"/>
  <c r="Y232" i="55"/>
  <c r="Z232" i="55"/>
  <c r="X232" i="55"/>
  <c r="Y228" i="55"/>
  <c r="Z228" i="55"/>
  <c r="X228" i="55"/>
  <c r="Y224" i="55"/>
  <c r="Z224" i="55"/>
  <c r="X224" i="55"/>
  <c r="Y220" i="55"/>
  <c r="Z220" i="55"/>
  <c r="X220" i="55"/>
  <c r="Y216" i="55"/>
  <c r="Z216" i="55"/>
  <c r="X216" i="55"/>
  <c r="Y212" i="55"/>
  <c r="Z212" i="55"/>
  <c r="X212" i="55"/>
  <c r="Y208" i="55"/>
  <c r="Z208" i="55"/>
  <c r="X208" i="55"/>
  <c r="Y204" i="55"/>
  <c r="Z204" i="55"/>
  <c r="X204" i="55"/>
  <c r="Y200" i="55"/>
  <c r="Z200" i="55"/>
  <c r="X200" i="55"/>
  <c r="Y196" i="55"/>
  <c r="Z196" i="55"/>
  <c r="X196" i="55"/>
  <c r="Y192" i="55"/>
  <c r="Z192" i="55"/>
  <c r="X192" i="55"/>
  <c r="Y188" i="55"/>
  <c r="Z188" i="55"/>
  <c r="X188" i="55"/>
  <c r="Y184" i="55"/>
  <c r="Z184" i="55"/>
  <c r="X184" i="55"/>
  <c r="Y180" i="55"/>
  <c r="Z180" i="55"/>
  <c r="X180" i="55"/>
  <c r="Y176" i="55"/>
  <c r="Z176" i="55"/>
  <c r="X176" i="55"/>
  <c r="Y172" i="55"/>
  <c r="Z172" i="55"/>
  <c r="W172" i="55"/>
  <c r="X172" i="55"/>
  <c r="Y168" i="55"/>
  <c r="Z168" i="55"/>
  <c r="X168" i="55"/>
  <c r="Y164" i="55"/>
  <c r="Z164" i="55"/>
  <c r="X164" i="55"/>
  <c r="Y160" i="55"/>
  <c r="Z160" i="55"/>
  <c r="W160" i="55"/>
  <c r="X160" i="55"/>
  <c r="Y156" i="55"/>
  <c r="Z156" i="55"/>
  <c r="X156" i="55"/>
  <c r="Y152" i="55"/>
  <c r="Z152" i="55"/>
  <c r="X152" i="55"/>
  <c r="Y148" i="55"/>
  <c r="Z148" i="55"/>
  <c r="X148" i="55"/>
  <c r="Y144" i="55"/>
  <c r="Z144" i="55"/>
  <c r="W144" i="55"/>
  <c r="X144" i="55"/>
  <c r="Y140" i="55"/>
  <c r="Z140" i="55"/>
  <c r="W140" i="55"/>
  <c r="X140" i="55"/>
  <c r="Y136" i="55"/>
  <c r="Z136" i="55"/>
  <c r="W136" i="55"/>
  <c r="X136" i="55"/>
  <c r="Y132" i="55"/>
  <c r="Z132" i="55"/>
  <c r="X132" i="55"/>
  <c r="Y128" i="55"/>
  <c r="Z128" i="55"/>
  <c r="X128" i="55"/>
  <c r="Y124" i="55"/>
  <c r="Z124" i="55"/>
  <c r="X124" i="55"/>
  <c r="Y120" i="55"/>
  <c r="Z120" i="55"/>
  <c r="X120" i="55"/>
  <c r="Y116" i="55"/>
  <c r="Z116" i="55"/>
  <c r="X116" i="55"/>
  <c r="Y112" i="55"/>
  <c r="Z112" i="55"/>
  <c r="X112" i="55"/>
  <c r="Y108" i="55"/>
  <c r="Z108" i="55"/>
  <c r="X108" i="55"/>
  <c r="Y104" i="55"/>
  <c r="Z104" i="55"/>
  <c r="X104" i="55"/>
  <c r="Y100" i="55"/>
  <c r="Z100" i="55"/>
  <c r="X100" i="55"/>
  <c r="Y96" i="55"/>
  <c r="Z96" i="55"/>
  <c r="X96" i="55"/>
  <c r="X92" i="55"/>
  <c r="Y92" i="55"/>
  <c r="Z92" i="55"/>
  <c r="X88" i="55"/>
  <c r="Y88" i="55"/>
  <c r="Z88" i="55"/>
  <c r="X84" i="55"/>
  <c r="Y84" i="55"/>
  <c r="Z84" i="55"/>
  <c r="X80" i="55"/>
  <c r="Y80" i="55"/>
  <c r="Z80" i="55"/>
  <c r="X76" i="55"/>
  <c r="Y76" i="55"/>
  <c r="Z76" i="55"/>
  <c r="W72" i="55"/>
  <c r="X72" i="55"/>
  <c r="Y72" i="55"/>
  <c r="Z72" i="55"/>
  <c r="X68" i="55"/>
  <c r="Y68" i="55"/>
  <c r="Z68" i="55"/>
  <c r="X64" i="55"/>
  <c r="Y64" i="55"/>
  <c r="Z64" i="55"/>
  <c r="X60" i="55"/>
  <c r="Y60" i="55"/>
  <c r="Z60" i="55"/>
  <c r="W56" i="55"/>
  <c r="X56" i="55"/>
  <c r="Y56" i="55"/>
  <c r="Z56" i="55"/>
  <c r="X52" i="55"/>
  <c r="Y52" i="55"/>
  <c r="Z52" i="55"/>
  <c r="X48" i="55"/>
  <c r="Y48" i="55"/>
  <c r="Z48" i="55"/>
  <c r="X44" i="55"/>
  <c r="Y44" i="55"/>
  <c r="Z44" i="55"/>
  <c r="X40" i="55"/>
  <c r="Y40" i="55"/>
  <c r="Z40" i="55"/>
  <c r="X36" i="55"/>
  <c r="Y36" i="55"/>
  <c r="Z36" i="55"/>
  <c r="X32" i="55"/>
  <c r="Y32" i="55"/>
  <c r="Z32" i="55"/>
  <c r="W28" i="55"/>
  <c r="X28" i="55"/>
  <c r="Y28" i="55"/>
  <c r="Z28" i="55"/>
  <c r="X24" i="55"/>
  <c r="Y24" i="55"/>
  <c r="Z24" i="55"/>
  <c r="X20" i="55"/>
  <c r="Y20" i="55"/>
  <c r="Z20" i="55"/>
  <c r="X16" i="55"/>
  <c r="Y16" i="55"/>
  <c r="Z16" i="55"/>
  <c r="Y319" i="55"/>
  <c r="Z319" i="55"/>
  <c r="X319" i="55"/>
  <c r="W319" i="55"/>
  <c r="Y315" i="55"/>
  <c r="Z315" i="55"/>
  <c r="X315" i="55"/>
  <c r="W315" i="55"/>
  <c r="Y311" i="55"/>
  <c r="Z311" i="55"/>
  <c r="X311" i="55"/>
  <c r="Y307" i="55"/>
  <c r="Z307" i="55"/>
  <c r="X307" i="55"/>
  <c r="Y303" i="55"/>
  <c r="Z303" i="55"/>
  <c r="X303" i="55"/>
  <c r="Y299" i="55"/>
  <c r="Z299" i="55"/>
  <c r="X299" i="55"/>
  <c r="Y295" i="55"/>
  <c r="Z295" i="55"/>
  <c r="X295" i="55"/>
  <c r="Y291" i="55"/>
  <c r="Z291" i="55"/>
  <c r="X291" i="55"/>
  <c r="W291" i="55"/>
  <c r="Y287" i="55"/>
  <c r="Z287" i="55"/>
  <c r="X287" i="55"/>
  <c r="Y283" i="55"/>
  <c r="Z283" i="55"/>
  <c r="X283" i="55"/>
  <c r="Y279" i="55"/>
  <c r="Z279" i="55"/>
  <c r="X279" i="55"/>
  <c r="Y275" i="55"/>
  <c r="Z275" i="55"/>
  <c r="X275" i="55"/>
  <c r="Y271" i="55"/>
  <c r="Z271" i="55"/>
  <c r="X271" i="55"/>
  <c r="W271" i="55"/>
  <c r="Y267" i="55"/>
  <c r="Z267" i="55"/>
  <c r="X267" i="55"/>
  <c r="Y263" i="55"/>
  <c r="Z263" i="55"/>
  <c r="X263" i="55"/>
  <c r="Y259" i="55"/>
  <c r="Z259" i="55"/>
  <c r="X259" i="55"/>
  <c r="Y255" i="55"/>
  <c r="Z255" i="55"/>
  <c r="X255" i="55"/>
  <c r="Y251" i="55"/>
  <c r="Z251" i="55"/>
  <c r="X251" i="55"/>
  <c r="W251" i="55"/>
  <c r="Y247" i="55"/>
  <c r="Z247" i="55"/>
  <c r="X247" i="55"/>
  <c r="Y243" i="55"/>
  <c r="Z243" i="55"/>
  <c r="X243" i="55"/>
  <c r="Y239" i="55"/>
  <c r="Z239" i="55"/>
  <c r="X239" i="55"/>
  <c r="Y235" i="55"/>
  <c r="Z235" i="55"/>
  <c r="X235" i="55"/>
  <c r="W235" i="55"/>
  <c r="Y231" i="55"/>
  <c r="Z231" i="55"/>
  <c r="X231" i="55"/>
  <c r="Y227" i="55"/>
  <c r="Z227" i="55"/>
  <c r="X227" i="55"/>
  <c r="Y223" i="55"/>
  <c r="Z223" i="55"/>
  <c r="X223" i="55"/>
  <c r="Y219" i="55"/>
  <c r="Z219" i="55"/>
  <c r="X219" i="55"/>
  <c r="Y215" i="55"/>
  <c r="Z215" i="55"/>
  <c r="X215" i="55"/>
  <c r="Y211" i="55"/>
  <c r="Z211" i="55"/>
  <c r="X211" i="55"/>
  <c r="Y207" i="55"/>
  <c r="Z207" i="55"/>
  <c r="X207" i="55"/>
  <c r="Y203" i="55"/>
  <c r="Z203" i="55"/>
  <c r="X203" i="55"/>
  <c r="Y199" i="55"/>
  <c r="Z199" i="55"/>
  <c r="X199" i="55"/>
  <c r="Y195" i="55"/>
  <c r="Z195" i="55"/>
  <c r="X195" i="55"/>
  <c r="Y191" i="55"/>
  <c r="Z191" i="55"/>
  <c r="X191" i="55"/>
  <c r="Y187" i="55"/>
  <c r="Z187" i="55"/>
  <c r="X187" i="55"/>
  <c r="Y183" i="55"/>
  <c r="Z183" i="55"/>
  <c r="X183" i="55"/>
  <c r="Y179" i="55"/>
  <c r="Z179" i="55"/>
  <c r="X179" i="55"/>
  <c r="Y175" i="55"/>
  <c r="Z175" i="55"/>
  <c r="X175" i="55"/>
  <c r="Y171" i="55"/>
  <c r="Z171" i="55"/>
  <c r="X171" i="55"/>
  <c r="Y167" i="55"/>
  <c r="Z167" i="55"/>
  <c r="X167" i="55"/>
  <c r="Y163" i="55"/>
  <c r="Z163" i="55"/>
  <c r="X163" i="55"/>
  <c r="Y159" i="55"/>
  <c r="Z159" i="55"/>
  <c r="X159" i="55"/>
  <c r="Y155" i="55"/>
  <c r="Z155" i="55"/>
  <c r="X155" i="55"/>
  <c r="Y151" i="55"/>
  <c r="Z151" i="55"/>
  <c r="W151" i="55"/>
  <c r="X151" i="55"/>
  <c r="Y147" i="55"/>
  <c r="Z147" i="55"/>
  <c r="X147" i="55"/>
  <c r="Y143" i="55"/>
  <c r="Z143" i="55"/>
  <c r="W143" i="55"/>
  <c r="X143" i="55"/>
  <c r="Y139" i="55"/>
  <c r="Z139" i="55"/>
  <c r="W139" i="55"/>
  <c r="X139" i="55"/>
  <c r="Y135" i="55"/>
  <c r="Z135" i="55"/>
  <c r="X135" i="55"/>
  <c r="Y131" i="55"/>
  <c r="Z131" i="55"/>
  <c r="X131" i="55"/>
  <c r="Y127" i="55"/>
  <c r="Z127" i="55"/>
  <c r="W127" i="55"/>
  <c r="X127" i="55"/>
  <c r="Y123" i="55"/>
  <c r="Z123" i="55"/>
  <c r="X123" i="55"/>
  <c r="Y119" i="55"/>
  <c r="Z119" i="55"/>
  <c r="X119" i="55"/>
  <c r="Y115" i="55"/>
  <c r="Z115" i="55"/>
  <c r="X115" i="55"/>
  <c r="Y111" i="55"/>
  <c r="Z111" i="55"/>
  <c r="X111" i="55"/>
  <c r="Y107" i="55"/>
  <c r="Z107" i="55"/>
  <c r="X107" i="55"/>
  <c r="Y103" i="55"/>
  <c r="Z103" i="55"/>
  <c r="X103" i="55"/>
  <c r="Y99" i="55"/>
  <c r="Z99" i="55"/>
  <c r="W99" i="55"/>
  <c r="X99" i="55"/>
  <c r="Y95" i="55"/>
  <c r="Z95" i="55"/>
  <c r="X95" i="55"/>
  <c r="X91" i="55"/>
  <c r="Y91" i="55"/>
  <c r="Z91" i="55"/>
  <c r="X87" i="55"/>
  <c r="Y87" i="55"/>
  <c r="Z87" i="55"/>
  <c r="X83" i="55"/>
  <c r="Y83" i="55"/>
  <c r="Z83" i="55"/>
  <c r="X79" i="55"/>
  <c r="Y79" i="55"/>
  <c r="Z79" i="55"/>
  <c r="X75" i="55"/>
  <c r="Y75" i="55"/>
  <c r="Z75" i="55"/>
  <c r="X71" i="55"/>
  <c r="Y71" i="55"/>
  <c r="Z71" i="55"/>
  <c r="X67" i="55"/>
  <c r="Y67" i="55"/>
  <c r="Z67" i="55"/>
  <c r="X63" i="55"/>
  <c r="Y63" i="55"/>
  <c r="Z63" i="55"/>
  <c r="X59" i="55"/>
  <c r="Y59" i="55"/>
  <c r="Z59" i="55"/>
  <c r="X55" i="55"/>
  <c r="Y55" i="55"/>
  <c r="Z55" i="55"/>
  <c r="X51" i="55"/>
  <c r="Y51" i="55"/>
  <c r="Z51" i="55"/>
  <c r="W47" i="55"/>
  <c r="X47" i="55"/>
  <c r="Y47" i="55"/>
  <c r="Z47" i="55"/>
  <c r="X43" i="55"/>
  <c r="Y43" i="55"/>
  <c r="Z43" i="55"/>
  <c r="X39" i="55"/>
  <c r="Y39" i="55"/>
  <c r="Z39" i="55"/>
  <c r="W35" i="55"/>
  <c r="X35" i="55"/>
  <c r="Y35" i="55"/>
  <c r="Z35" i="55"/>
  <c r="X31" i="55"/>
  <c r="Y31" i="55"/>
  <c r="Z31" i="55"/>
  <c r="W27" i="55"/>
  <c r="X27" i="55"/>
  <c r="Y27" i="55"/>
  <c r="Z27" i="55"/>
  <c r="X23" i="55"/>
  <c r="Y23" i="55"/>
  <c r="Z23" i="55"/>
  <c r="X19" i="55"/>
  <c r="Y19" i="55"/>
  <c r="Z19" i="55"/>
  <c r="X15" i="55"/>
  <c r="Y15" i="55"/>
  <c r="Z15" i="55"/>
  <c r="Y318" i="55"/>
  <c r="Z318" i="55"/>
  <c r="X318" i="55"/>
  <c r="W318" i="55"/>
  <c r="Y314" i="55"/>
  <c r="Z314" i="55"/>
  <c r="X314" i="55"/>
  <c r="Y310" i="55"/>
  <c r="Z310" i="55"/>
  <c r="X310" i="55"/>
  <c r="Y306" i="55"/>
  <c r="Z306" i="55"/>
  <c r="X306" i="55"/>
  <c r="Y302" i="55"/>
  <c r="Z302" i="55"/>
  <c r="X302" i="55"/>
  <c r="Y298" i="55"/>
  <c r="Z298" i="55"/>
  <c r="X298" i="55"/>
  <c r="Y294" i="55"/>
  <c r="Z294" i="55"/>
  <c r="X294" i="55"/>
  <c r="Y290" i="55"/>
  <c r="Z290" i="55"/>
  <c r="X290" i="55"/>
  <c r="W290" i="55"/>
  <c r="Y286" i="55"/>
  <c r="Z286" i="55"/>
  <c r="X286" i="55"/>
  <c r="W286" i="55"/>
  <c r="Y282" i="55"/>
  <c r="Z282" i="55"/>
  <c r="X282" i="55"/>
  <c r="Y278" i="55"/>
  <c r="Z278" i="55"/>
  <c r="X278" i="55"/>
  <c r="Y274" i="55"/>
  <c r="Z274" i="55"/>
  <c r="X274" i="55"/>
  <c r="Y270" i="55"/>
  <c r="Z270" i="55"/>
  <c r="X270" i="55"/>
  <c r="W270" i="55"/>
  <c r="Y266" i="55"/>
  <c r="Z266" i="55"/>
  <c r="X266" i="55"/>
  <c r="Y262" i="55"/>
  <c r="Z262" i="55"/>
  <c r="X262" i="55"/>
  <c r="Y258" i="55"/>
  <c r="Z258" i="55"/>
  <c r="X258" i="55"/>
  <c r="Y254" i="55"/>
  <c r="Z254" i="55"/>
  <c r="X254" i="55"/>
  <c r="Y250" i="55"/>
  <c r="Z250" i="55"/>
  <c r="X250" i="55"/>
  <c r="W250" i="55"/>
  <c r="Y246" i="55"/>
  <c r="Z246" i="55"/>
  <c r="X246" i="55"/>
  <c r="Y242" i="55"/>
  <c r="Z242" i="55"/>
  <c r="X242" i="55"/>
  <c r="Y238" i="55"/>
  <c r="Z238" i="55"/>
  <c r="X238" i="55"/>
  <c r="W238" i="55"/>
  <c r="Y234" i="55"/>
  <c r="Z234" i="55"/>
  <c r="X234" i="55"/>
  <c r="Y230" i="55"/>
  <c r="Z230" i="55"/>
  <c r="X230" i="55"/>
  <c r="Y226" i="55"/>
  <c r="Z226" i="55"/>
  <c r="X226" i="55"/>
  <c r="Y222" i="55"/>
  <c r="Z222" i="55"/>
  <c r="X222" i="55"/>
  <c r="Y218" i="55"/>
  <c r="Z218" i="55"/>
  <c r="X218" i="55"/>
  <c r="Y214" i="55"/>
  <c r="Z214" i="55"/>
  <c r="X214" i="55"/>
  <c r="Y210" i="55"/>
  <c r="Z210" i="55"/>
  <c r="X210" i="55"/>
  <c r="Y206" i="55"/>
  <c r="Z206" i="55"/>
  <c r="X206" i="55"/>
  <c r="Y202" i="55"/>
  <c r="Z202" i="55"/>
  <c r="X202" i="55"/>
  <c r="Y198" i="55"/>
  <c r="Z198" i="55"/>
  <c r="X198" i="55"/>
  <c r="Y194" i="55"/>
  <c r="Z194" i="55"/>
  <c r="X194" i="55"/>
  <c r="Y190" i="55"/>
  <c r="Z190" i="55"/>
  <c r="X190" i="55"/>
  <c r="Y186" i="55"/>
  <c r="Z186" i="55"/>
  <c r="X186" i="55"/>
  <c r="Y182" i="55"/>
  <c r="Z182" i="55"/>
  <c r="X182" i="55"/>
  <c r="Y178" i="55"/>
  <c r="Z178" i="55"/>
  <c r="X178" i="55"/>
  <c r="Y174" i="55"/>
  <c r="Z174" i="55"/>
  <c r="X174" i="55"/>
  <c r="Y170" i="55"/>
  <c r="Z170" i="55"/>
  <c r="X170" i="55"/>
  <c r="Y166" i="55"/>
  <c r="Z166" i="55"/>
  <c r="X166" i="55"/>
  <c r="Y162" i="55"/>
  <c r="Z162" i="55"/>
  <c r="X162" i="55"/>
  <c r="Y158" i="55"/>
  <c r="Z158" i="55"/>
  <c r="X158" i="55"/>
  <c r="Y154" i="55"/>
  <c r="Z154" i="55"/>
  <c r="X154" i="55"/>
  <c r="Y150" i="55"/>
  <c r="Z150" i="55"/>
  <c r="X150" i="55"/>
  <c r="Y146" i="55"/>
  <c r="Z146" i="55"/>
  <c r="X146" i="55"/>
  <c r="Y142" i="55"/>
  <c r="Z142" i="55"/>
  <c r="W142" i="55"/>
  <c r="X142" i="55"/>
  <c r="Y138" i="55"/>
  <c r="Z138" i="55"/>
  <c r="W138" i="55"/>
  <c r="X138" i="55"/>
  <c r="Y134" i="55"/>
  <c r="Z134" i="55"/>
  <c r="X134" i="55"/>
  <c r="Y130" i="55"/>
  <c r="Z130" i="55"/>
  <c r="W130" i="55"/>
  <c r="X130" i="55"/>
  <c r="Y126" i="55"/>
  <c r="Z126" i="55"/>
  <c r="X126" i="55"/>
  <c r="Y122" i="55"/>
  <c r="Z122" i="55"/>
  <c r="X122" i="55"/>
  <c r="Y118" i="55"/>
  <c r="Z118" i="55"/>
  <c r="X118" i="55"/>
  <c r="Y114" i="55"/>
  <c r="Z114" i="55"/>
  <c r="X114" i="55"/>
  <c r="Y110" i="55"/>
  <c r="Z110" i="55"/>
  <c r="X110" i="55"/>
  <c r="Y106" i="55"/>
  <c r="Z106" i="55"/>
  <c r="X106" i="55"/>
  <c r="Y102" i="55"/>
  <c r="Z102" i="55"/>
  <c r="X102" i="55"/>
  <c r="Y98" i="55"/>
  <c r="Z98" i="55"/>
  <c r="X98" i="55"/>
  <c r="Y94" i="55"/>
  <c r="Z94" i="55"/>
  <c r="X94" i="55"/>
  <c r="X90" i="55"/>
  <c r="Y90" i="55"/>
  <c r="Z90" i="55"/>
  <c r="X86" i="55"/>
  <c r="Y86" i="55"/>
  <c r="Z86" i="55"/>
  <c r="X82" i="55"/>
  <c r="Y82" i="55"/>
  <c r="Z82" i="55"/>
  <c r="X78" i="55"/>
  <c r="Y78" i="55"/>
  <c r="Z78" i="55"/>
  <c r="X74" i="55"/>
  <c r="Y74" i="55"/>
  <c r="Z74" i="55"/>
  <c r="X70" i="55"/>
  <c r="Y70" i="55"/>
  <c r="Z70" i="55"/>
  <c r="X66" i="55"/>
  <c r="Y66" i="55"/>
  <c r="Z66" i="55"/>
  <c r="X62" i="55"/>
  <c r="Y62" i="55"/>
  <c r="Z62" i="55"/>
  <c r="X58" i="55"/>
  <c r="Y58" i="55"/>
  <c r="Z58" i="55"/>
  <c r="X54" i="55"/>
  <c r="Y54" i="55"/>
  <c r="Z54" i="55"/>
  <c r="X50" i="55"/>
  <c r="Y50" i="55"/>
  <c r="Z50" i="55"/>
  <c r="W46" i="55"/>
  <c r="X46" i="55"/>
  <c r="Y46" i="55"/>
  <c r="Z46" i="55"/>
  <c r="X42" i="55"/>
  <c r="Y42" i="55"/>
  <c r="Z42" i="55"/>
  <c r="X38" i="55"/>
  <c r="Y38" i="55"/>
  <c r="Z38" i="55"/>
  <c r="X34" i="55"/>
  <c r="Y34" i="55"/>
  <c r="Z34" i="55"/>
  <c r="X30" i="55"/>
  <c r="Y30" i="55"/>
  <c r="Z30" i="55"/>
  <c r="X26" i="55"/>
  <c r="Y26" i="55"/>
  <c r="Z26" i="55"/>
  <c r="X22" i="55"/>
  <c r="Y22" i="55"/>
  <c r="Z22" i="55"/>
  <c r="X18" i="55"/>
  <c r="Y18" i="55"/>
  <c r="Z18" i="55"/>
  <c r="X14" i="55"/>
  <c r="Y14" i="55"/>
  <c r="Z14" i="55"/>
  <c r="Y317" i="55"/>
  <c r="Z317" i="55"/>
  <c r="X317" i="55"/>
  <c r="W317" i="55"/>
  <c r="Y313" i="55"/>
  <c r="Z313" i="55"/>
  <c r="X313" i="55"/>
  <c r="W313" i="55"/>
  <c r="Y309" i="55"/>
  <c r="Z309" i="55"/>
  <c r="X309" i="55"/>
  <c r="Y305" i="55"/>
  <c r="Z305" i="55"/>
  <c r="X305" i="55"/>
  <c r="Y301" i="55"/>
  <c r="Z301" i="55"/>
  <c r="X301" i="55"/>
  <c r="Y297" i="55"/>
  <c r="Z297" i="55"/>
  <c r="X297" i="55"/>
  <c r="Y293" i="55"/>
  <c r="Z293" i="55"/>
  <c r="X293" i="55"/>
  <c r="Y289" i="55"/>
  <c r="Z289" i="55"/>
  <c r="X289" i="55"/>
  <c r="Y285" i="55"/>
  <c r="Z285" i="55"/>
  <c r="X285" i="55"/>
  <c r="Y281" i="55"/>
  <c r="Z281" i="55"/>
  <c r="X281" i="55"/>
  <c r="Y277" i="55"/>
  <c r="Z277" i="55"/>
  <c r="X277" i="55"/>
  <c r="Y273" i="55"/>
  <c r="Z273" i="55"/>
  <c r="X273" i="55"/>
  <c r="Y269" i="55"/>
  <c r="Z269" i="55"/>
  <c r="X269" i="55"/>
  <c r="Y265" i="55"/>
  <c r="Z265" i="55"/>
  <c r="X265" i="55"/>
  <c r="Y261" i="55"/>
  <c r="Z261" i="55"/>
  <c r="X261" i="55"/>
  <c r="Y257" i="55"/>
  <c r="Z257" i="55"/>
  <c r="X257" i="55"/>
  <c r="Y253" i="55"/>
  <c r="Z253" i="55"/>
  <c r="X253" i="55"/>
  <c r="Y249" i="55"/>
  <c r="Z249" i="55"/>
  <c r="X249" i="55"/>
  <c r="Y245" i="55"/>
  <c r="Z245" i="55"/>
  <c r="X245" i="55"/>
  <c r="Y241" i="55"/>
  <c r="Z241" i="55"/>
  <c r="X241" i="55"/>
  <c r="Y237" i="55"/>
  <c r="Z237" i="55"/>
  <c r="X237" i="55"/>
  <c r="W237" i="55"/>
  <c r="Y233" i="55"/>
  <c r="Z233" i="55"/>
  <c r="X233" i="55"/>
  <c r="Y229" i="55"/>
  <c r="Z229" i="55"/>
  <c r="X229" i="55"/>
  <c r="Y225" i="55"/>
  <c r="Z225" i="55"/>
  <c r="X225" i="55"/>
  <c r="Y221" i="55"/>
  <c r="Z221" i="55"/>
  <c r="X221" i="55"/>
  <c r="Y217" i="55"/>
  <c r="Z217" i="55"/>
  <c r="X217" i="55"/>
  <c r="Y213" i="55"/>
  <c r="Z213" i="55"/>
  <c r="X213" i="55"/>
  <c r="Y209" i="55"/>
  <c r="Z209" i="55"/>
  <c r="X209" i="55"/>
  <c r="Y205" i="55"/>
  <c r="Z205" i="55"/>
  <c r="X205" i="55"/>
  <c r="Y201" i="55"/>
  <c r="Z201" i="55"/>
  <c r="X201" i="55"/>
  <c r="Y197" i="55"/>
  <c r="Z197" i="55"/>
  <c r="X197" i="55"/>
  <c r="Y193" i="55"/>
  <c r="Z193" i="55"/>
  <c r="X193" i="55"/>
  <c r="Y189" i="55"/>
  <c r="Z189" i="55"/>
  <c r="X189" i="55"/>
  <c r="Y185" i="55"/>
  <c r="Z185" i="55"/>
  <c r="W185" i="55"/>
  <c r="X185" i="55"/>
  <c r="Y181" i="55"/>
  <c r="Z181" i="55"/>
  <c r="X181" i="55"/>
  <c r="Y177" i="55"/>
  <c r="Z177" i="55"/>
  <c r="X177" i="55"/>
  <c r="Y173" i="55"/>
  <c r="Z173" i="55"/>
  <c r="X173" i="55"/>
  <c r="Y169" i="55"/>
  <c r="Z169" i="55"/>
  <c r="X169" i="55"/>
  <c r="Y165" i="55"/>
  <c r="Z165" i="55"/>
  <c r="X165" i="55"/>
  <c r="Y161" i="55"/>
  <c r="Z161" i="55"/>
  <c r="X161" i="55"/>
  <c r="Y157" i="55"/>
  <c r="Z157" i="55"/>
  <c r="X157" i="55"/>
  <c r="Y153" i="55"/>
  <c r="Z153" i="55"/>
  <c r="W153" i="55"/>
  <c r="X153" i="55"/>
  <c r="Y149" i="55"/>
  <c r="Z149" i="55"/>
  <c r="X149" i="55"/>
  <c r="Y145" i="55"/>
  <c r="Z145" i="55"/>
  <c r="W145" i="55"/>
  <c r="X145" i="55"/>
  <c r="Y141" i="55"/>
  <c r="Z141" i="55"/>
  <c r="W141" i="55"/>
  <c r="X141" i="55"/>
  <c r="Y137" i="55"/>
  <c r="Z137" i="55"/>
  <c r="W137" i="55"/>
  <c r="X137" i="55"/>
  <c r="Y133" i="55"/>
  <c r="Z133" i="55"/>
  <c r="X133" i="55"/>
  <c r="Y129" i="55"/>
  <c r="Z129" i="55"/>
  <c r="X129" i="55"/>
  <c r="Y125" i="55"/>
  <c r="Z125" i="55"/>
  <c r="X125" i="55"/>
  <c r="Y121" i="55"/>
  <c r="Z121" i="55"/>
  <c r="X121" i="55"/>
  <c r="Y117" i="55"/>
  <c r="Z117" i="55"/>
  <c r="X117" i="55"/>
  <c r="Y113" i="55"/>
  <c r="Z113" i="55"/>
  <c r="X113" i="55"/>
  <c r="Y109" i="55"/>
  <c r="Z109" i="55"/>
  <c r="X109" i="55"/>
  <c r="Y105" i="55"/>
  <c r="Z105" i="55"/>
  <c r="X105" i="55"/>
  <c r="Y101" i="55"/>
  <c r="Z101" i="55"/>
  <c r="X101" i="55"/>
  <c r="Y97" i="55"/>
  <c r="Z97" i="55"/>
  <c r="X97" i="55"/>
  <c r="Y93" i="55"/>
  <c r="Z93" i="55"/>
  <c r="X93" i="55"/>
  <c r="X89" i="55"/>
  <c r="Y89" i="55"/>
  <c r="Z89" i="55"/>
  <c r="W85" i="55"/>
  <c r="X85" i="55"/>
  <c r="Y85" i="55"/>
  <c r="Z85" i="55"/>
  <c r="X81" i="55"/>
  <c r="Y81" i="55"/>
  <c r="Z81" i="55"/>
  <c r="X77" i="55"/>
  <c r="Y77" i="55"/>
  <c r="Z77" i="55"/>
  <c r="W73" i="55"/>
  <c r="X73" i="55"/>
  <c r="Y73" i="55"/>
  <c r="Z73" i="55"/>
  <c r="X69" i="55"/>
  <c r="Y69" i="55"/>
  <c r="Z69" i="55"/>
  <c r="X65" i="55"/>
  <c r="Y65" i="55"/>
  <c r="Z65" i="55"/>
  <c r="X61" i="55"/>
  <c r="Y61" i="55"/>
  <c r="Z61" i="55"/>
  <c r="X57" i="55"/>
  <c r="Y57" i="55"/>
  <c r="Z57" i="55"/>
  <c r="X53" i="55"/>
  <c r="Y53" i="55"/>
  <c r="Z53" i="55"/>
  <c r="X49" i="55"/>
  <c r="Y49" i="55"/>
  <c r="Z49" i="55"/>
  <c r="W45" i="55"/>
  <c r="X45" i="55"/>
  <c r="Y45" i="55"/>
  <c r="Z45" i="55"/>
  <c r="X41" i="55"/>
  <c r="Y41" i="55"/>
  <c r="Z41" i="55"/>
  <c r="X37" i="55"/>
  <c r="Y37" i="55"/>
  <c r="Z37" i="55"/>
  <c r="X33" i="55"/>
  <c r="Y33" i="55"/>
  <c r="Z33" i="55"/>
  <c r="X29" i="55"/>
  <c r="Y29" i="55"/>
  <c r="Z29" i="55"/>
  <c r="X25" i="55"/>
  <c r="Y25" i="55"/>
  <c r="Z25" i="55"/>
  <c r="X21" i="55"/>
  <c r="Y21" i="55"/>
  <c r="Z21" i="55"/>
  <c r="X17" i="55"/>
  <c r="Y17" i="55"/>
  <c r="Z17" i="55"/>
  <c r="O1" i="1"/>
  <c r="P1" i="1" s="1"/>
  <c r="F127" i="55"/>
  <c r="AL127" i="55" s="1"/>
  <c r="I14" i="55"/>
  <c r="H6" i="78" l="1"/>
  <c r="AL7" i="55" s="1"/>
  <c r="W157" i="55"/>
  <c r="W173" i="55"/>
  <c r="W193" i="55"/>
  <c r="W209" i="55"/>
  <c r="W233" i="55"/>
  <c r="W253" i="55"/>
  <c r="W269" i="55"/>
  <c r="W285" i="55"/>
  <c r="W301" i="55"/>
  <c r="W272" i="55"/>
  <c r="W296" i="55"/>
  <c r="W312" i="55"/>
  <c r="W21" i="55"/>
  <c r="W37" i="55"/>
  <c r="W57" i="55"/>
  <c r="W77" i="55"/>
  <c r="W97" i="55"/>
  <c r="W113" i="55"/>
  <c r="W129" i="55"/>
  <c r="W161" i="55"/>
  <c r="W177" i="55"/>
  <c r="W53" i="55"/>
  <c r="W69" i="55"/>
  <c r="W93" i="55"/>
  <c r="W109" i="55"/>
  <c r="W125" i="55"/>
  <c r="W26" i="55"/>
  <c r="W42" i="55"/>
  <c r="W62" i="55"/>
  <c r="W78" i="55"/>
  <c r="W94" i="55"/>
  <c r="W110" i="55"/>
  <c r="W126" i="55"/>
  <c r="W154" i="55"/>
  <c r="W170" i="55"/>
  <c r="W186" i="55"/>
  <c r="W202" i="55"/>
  <c r="W218" i="55"/>
  <c r="W226" i="55"/>
  <c r="W246" i="55"/>
  <c r="W266" i="55"/>
  <c r="W294" i="55"/>
  <c r="W310" i="55"/>
  <c r="W15" i="55"/>
  <c r="W39" i="55"/>
  <c r="W59" i="55"/>
  <c r="W75" i="55"/>
  <c r="W91" i="55"/>
  <c r="W111" i="55"/>
  <c r="W131" i="55"/>
  <c r="W159" i="55"/>
  <c r="W175" i="55"/>
  <c r="W191" i="55"/>
  <c r="W207" i="55"/>
  <c r="W231" i="55"/>
  <c r="W255" i="55"/>
  <c r="W275" i="55"/>
  <c r="W295" i="55"/>
  <c r="W311" i="55"/>
  <c r="W20" i="55"/>
  <c r="W40" i="55"/>
  <c r="W60" i="55"/>
  <c r="W80" i="55"/>
  <c r="W96" i="55"/>
  <c r="W112" i="55"/>
  <c r="W128" i="55"/>
  <c r="W156" i="55"/>
  <c r="W180" i="55"/>
  <c r="W196" i="55"/>
  <c r="W212" i="55"/>
  <c r="W240" i="55"/>
  <c r="W256" i="55"/>
  <c r="W17" i="55"/>
  <c r="W33" i="55"/>
  <c r="W14" i="55"/>
  <c r="W30" i="55"/>
  <c r="W158" i="55"/>
  <c r="W174" i="55"/>
  <c r="W190" i="55"/>
  <c r="W206" i="55"/>
  <c r="W43" i="55"/>
  <c r="W135" i="55"/>
  <c r="W179" i="55"/>
  <c r="W24" i="55"/>
  <c r="W184" i="55"/>
  <c r="W200" i="55"/>
  <c r="W216" i="55"/>
  <c r="W29" i="55"/>
  <c r="W49" i="55"/>
  <c r="W65" i="55"/>
  <c r="W89" i="55"/>
  <c r="W105" i="55"/>
  <c r="W121" i="55"/>
  <c r="W149" i="55"/>
  <c r="W169" i="55"/>
  <c r="W189" i="55"/>
  <c r="W205" i="55"/>
  <c r="W229" i="55"/>
  <c r="W249" i="55"/>
  <c r="W265" i="55"/>
  <c r="W281" i="55"/>
  <c r="W297" i="55"/>
  <c r="W22" i="55"/>
  <c r="W38" i="55"/>
  <c r="W58" i="55"/>
  <c r="W74" i="55"/>
  <c r="W90" i="55"/>
  <c r="W106" i="55"/>
  <c r="W122" i="55"/>
  <c r="W150" i="55"/>
  <c r="W166" i="55"/>
  <c r="W182" i="55"/>
  <c r="W198" i="55"/>
  <c r="W214" i="55"/>
  <c r="W222" i="55"/>
  <c r="W242" i="55"/>
  <c r="W262" i="55"/>
  <c r="W282" i="55"/>
  <c r="W306" i="55"/>
  <c r="W31" i="55"/>
  <c r="W55" i="55"/>
  <c r="W71" i="55"/>
  <c r="W87" i="55"/>
  <c r="W107" i="55"/>
  <c r="W123" i="55"/>
  <c r="W155" i="55"/>
  <c r="W171" i="55"/>
  <c r="W187" i="55"/>
  <c r="W203" i="55"/>
  <c r="W219" i="55"/>
  <c r="W227" i="55"/>
  <c r="W247" i="55"/>
  <c r="W267" i="55"/>
  <c r="W287" i="55"/>
  <c r="W307" i="55"/>
  <c r="W16" i="55"/>
  <c r="W36" i="55"/>
  <c r="W52" i="55"/>
  <c r="W76" i="55"/>
  <c r="W92" i="55"/>
  <c r="W108" i="55"/>
  <c r="W124" i="55"/>
  <c r="W152" i="55"/>
  <c r="W176" i="55"/>
  <c r="W192" i="55"/>
  <c r="W208" i="55"/>
  <c r="W232" i="55"/>
  <c r="W252" i="55"/>
  <c r="W268" i="55"/>
  <c r="W284" i="55"/>
  <c r="W308" i="55"/>
  <c r="W25" i="55"/>
  <c r="W41" i="55"/>
  <c r="W61" i="55"/>
  <c r="W81" i="55"/>
  <c r="W101" i="55"/>
  <c r="W117" i="55"/>
  <c r="W133" i="55"/>
  <c r="W165" i="55"/>
  <c r="W181" i="55"/>
  <c r="W201" i="55"/>
  <c r="W217" i="55"/>
  <c r="W225" i="55"/>
  <c r="W245" i="55"/>
  <c r="W261" i="55"/>
  <c r="W277" i="55"/>
  <c r="W293" i="55"/>
  <c r="W309" i="55"/>
  <c r="W18" i="55"/>
  <c r="W34" i="55"/>
  <c r="W54" i="55"/>
  <c r="W70" i="55"/>
  <c r="W86" i="55"/>
  <c r="W102" i="55"/>
  <c r="W118" i="55"/>
  <c r="W146" i="55"/>
  <c r="W162" i="55"/>
  <c r="W178" i="55"/>
  <c r="W194" i="55"/>
  <c r="W210" i="55"/>
  <c r="W234" i="55"/>
  <c r="W258" i="55"/>
  <c r="W278" i="55"/>
  <c r="W302" i="55"/>
  <c r="W23" i="55"/>
  <c r="W51" i="55"/>
  <c r="W67" i="55"/>
  <c r="W83" i="55"/>
  <c r="W103" i="55"/>
  <c r="W119" i="55"/>
  <c r="W147" i="55"/>
  <c r="W167" i="55"/>
  <c r="W183" i="55"/>
  <c r="W199" i="55"/>
  <c r="W215" i="55"/>
  <c r="W223" i="55"/>
  <c r="W243" i="55"/>
  <c r="W263" i="55"/>
  <c r="W283" i="55"/>
  <c r="W303" i="55"/>
  <c r="W32" i="55"/>
  <c r="W48" i="55"/>
  <c r="W68" i="55"/>
  <c r="W88" i="55"/>
  <c r="W104" i="55"/>
  <c r="W120" i="55"/>
  <c r="W148" i="55"/>
  <c r="W168" i="55"/>
  <c r="W188" i="55"/>
  <c r="W204" i="55"/>
  <c r="W220" i="55"/>
  <c r="W228" i="55"/>
  <c r="W248" i="55"/>
  <c r="W264" i="55"/>
  <c r="W280" i="55"/>
  <c r="W304" i="55"/>
  <c r="W197" i="55"/>
  <c r="W213" i="55"/>
  <c r="W221" i="55"/>
  <c r="W241" i="55"/>
  <c r="W257" i="55"/>
  <c r="W273" i="55"/>
  <c r="W289" i="55"/>
  <c r="W305" i="55"/>
  <c r="W50" i="55"/>
  <c r="W66" i="55"/>
  <c r="W82" i="55"/>
  <c r="W98" i="55"/>
  <c r="W114" i="55"/>
  <c r="W134" i="55"/>
  <c r="W230" i="55"/>
  <c r="W254" i="55"/>
  <c r="W274" i="55"/>
  <c r="W298" i="55"/>
  <c r="W314" i="55"/>
  <c r="W19" i="55"/>
  <c r="W63" i="55"/>
  <c r="W79" i="55"/>
  <c r="W95" i="55"/>
  <c r="W115" i="55"/>
  <c r="W163" i="55"/>
  <c r="W195" i="55"/>
  <c r="W211" i="55"/>
  <c r="W239" i="55"/>
  <c r="W259" i="55"/>
  <c r="W279" i="55"/>
  <c r="W299" i="55"/>
  <c r="W44" i="55"/>
  <c r="W64" i="55"/>
  <c r="W84" i="55"/>
  <c r="W100" i="55"/>
  <c r="W116" i="55"/>
  <c r="W132" i="55"/>
  <c r="W164" i="55"/>
  <c r="W224" i="55"/>
  <c r="W244" i="55"/>
  <c r="W260" i="55"/>
  <c r="W276" i="55"/>
  <c r="W300" i="55"/>
  <c r="Q1" i="1"/>
  <c r="R1" i="1" s="1"/>
  <c r="S1" i="1" s="1"/>
  <c r="T1" i="1" s="1"/>
  <c r="U1" i="1" s="1"/>
  <c r="V1" i="1" s="1"/>
  <c r="W1" i="1" s="1"/>
  <c r="X1" i="1" s="1"/>
  <c r="Y1" i="1" s="1"/>
  <c r="Z1" i="1" s="1"/>
  <c r="AA1" i="1" s="1"/>
  <c r="AB1" i="1" s="1"/>
  <c r="AC1" i="1" s="1"/>
  <c r="AD1" i="1" s="1"/>
  <c r="AE1" i="1" s="1"/>
  <c r="AF1" i="1" s="1"/>
  <c r="AG1" i="1" s="1"/>
  <c r="AH1" i="1" s="1"/>
  <c r="AI1" i="1" s="1"/>
  <c r="AJ1" i="1" s="1"/>
  <c r="AK1" i="1" s="1"/>
  <c r="AL1" i="1" s="1"/>
  <c r="AM1" i="1" s="1"/>
  <c r="AN1" i="1" s="1"/>
  <c r="E39" i="32"/>
  <c r="AO1" i="1" l="1"/>
  <c r="AP1" i="1" s="1"/>
  <c r="AQ1" i="1" s="1"/>
  <c r="AR1" i="1" s="1"/>
  <c r="AS1" i="1" s="1"/>
  <c r="AT1" i="1" s="1"/>
  <c r="AU1" i="1" s="1"/>
  <c r="AV1" i="1" s="1"/>
  <c r="AW1" i="1" s="1"/>
  <c r="AX1" i="1" s="1"/>
  <c r="AY1" i="1" s="1"/>
  <c r="AZ1" i="1" s="1"/>
  <c r="BA1" i="1" s="1"/>
  <c r="BB1" i="1" s="1"/>
  <c r="BC1" i="1" s="1"/>
  <c r="F15" i="55"/>
  <c r="F16" i="55"/>
  <c r="F17" i="55"/>
  <c r="F18" i="55"/>
  <c r="F19" i="55"/>
  <c r="F20" i="55"/>
  <c r="F21" i="55"/>
  <c r="F22" i="55"/>
  <c r="F23" i="55"/>
  <c r="F24" i="55"/>
  <c r="F25" i="55"/>
  <c r="F26" i="55"/>
  <c r="F27" i="55"/>
  <c r="AL27" i="55" s="1"/>
  <c r="F28" i="55"/>
  <c r="AL28" i="55" s="1"/>
  <c r="F29" i="55"/>
  <c r="F30" i="55"/>
  <c r="F31" i="55"/>
  <c r="F32" i="55"/>
  <c r="F33" i="55"/>
  <c r="F34" i="55"/>
  <c r="F35" i="55"/>
  <c r="AL35" i="55" s="1"/>
  <c r="F36" i="55"/>
  <c r="F37" i="55"/>
  <c r="F38" i="55"/>
  <c r="F39" i="55"/>
  <c r="F40" i="55"/>
  <c r="F41" i="55"/>
  <c r="F42" i="55"/>
  <c r="F43" i="55"/>
  <c r="F44" i="55"/>
  <c r="F45" i="55"/>
  <c r="AL45" i="55" s="1"/>
  <c r="F46" i="55"/>
  <c r="AL46" i="55" s="1"/>
  <c r="F47" i="55"/>
  <c r="AL47" i="55" s="1"/>
  <c r="F48" i="55"/>
  <c r="AL48" i="55" s="1"/>
  <c r="F49" i="55"/>
  <c r="F50" i="55"/>
  <c r="F51" i="55"/>
  <c r="AL51" i="55" s="1"/>
  <c r="F52" i="55"/>
  <c r="F53" i="55"/>
  <c r="AL53" i="55" s="1"/>
  <c r="F54" i="55"/>
  <c r="F55" i="55"/>
  <c r="F56" i="55"/>
  <c r="AL56" i="55" s="1"/>
  <c r="F57" i="55"/>
  <c r="AL57" i="55" s="1"/>
  <c r="F58" i="55"/>
  <c r="F59" i="55"/>
  <c r="F60" i="55"/>
  <c r="F61" i="55"/>
  <c r="F62" i="55"/>
  <c r="AL62" i="55" s="1"/>
  <c r="F63" i="55"/>
  <c r="F64" i="55"/>
  <c r="F65" i="55"/>
  <c r="F66" i="55"/>
  <c r="F67" i="55"/>
  <c r="F68" i="55"/>
  <c r="F69" i="55"/>
  <c r="F70" i="55"/>
  <c r="F71" i="55"/>
  <c r="F72" i="55"/>
  <c r="AL72" i="55" s="1"/>
  <c r="F73" i="55"/>
  <c r="AL73" i="55" s="1"/>
  <c r="F74" i="55"/>
  <c r="F75" i="55"/>
  <c r="F76" i="55"/>
  <c r="F77" i="55"/>
  <c r="F78" i="55"/>
  <c r="F79" i="55"/>
  <c r="F80" i="55"/>
  <c r="F81" i="55"/>
  <c r="F82" i="55"/>
  <c r="F83" i="55"/>
  <c r="F84" i="55"/>
  <c r="F85" i="55"/>
  <c r="AL85" i="55" s="1"/>
  <c r="F86" i="55"/>
  <c r="F87" i="55"/>
  <c r="F88" i="55"/>
  <c r="F89" i="55"/>
  <c r="F90" i="55"/>
  <c r="F91" i="55"/>
  <c r="F92" i="55"/>
  <c r="F93" i="55"/>
  <c r="AL93" i="55" s="1"/>
  <c r="F94" i="55"/>
  <c r="F95" i="55"/>
  <c r="F96" i="55"/>
  <c r="F97" i="55"/>
  <c r="F98" i="55"/>
  <c r="F99" i="55"/>
  <c r="AL99" i="55" s="1"/>
  <c r="F100" i="55"/>
  <c r="F101" i="55"/>
  <c r="F102" i="55"/>
  <c r="F103" i="55"/>
  <c r="F104" i="55"/>
  <c r="F105" i="55"/>
  <c r="F106" i="55"/>
  <c r="F107" i="55"/>
  <c r="F108" i="55"/>
  <c r="F109" i="55"/>
  <c r="F110" i="55"/>
  <c r="F111" i="55"/>
  <c r="F112" i="55"/>
  <c r="F113" i="55"/>
  <c r="F114" i="55"/>
  <c r="F115" i="55"/>
  <c r="F116" i="55"/>
  <c r="F117" i="55"/>
  <c r="F118" i="55"/>
  <c r="F119" i="55"/>
  <c r="F120" i="55"/>
  <c r="F121" i="55"/>
  <c r="F122" i="55"/>
  <c r="F123" i="55"/>
  <c r="F124" i="55"/>
  <c r="F125" i="55"/>
  <c r="F126" i="55"/>
  <c r="F128" i="55"/>
  <c r="F129" i="55"/>
  <c r="F130" i="55"/>
  <c r="AL130" i="55" s="1"/>
  <c r="F131" i="55"/>
  <c r="F132" i="55"/>
  <c r="F133" i="55"/>
  <c r="F134" i="55"/>
  <c r="F135" i="55"/>
  <c r="AL135" i="55" s="1"/>
  <c r="F136" i="55"/>
  <c r="AL136" i="55" s="1"/>
  <c r="F137" i="55"/>
  <c r="AL137" i="55" s="1"/>
  <c r="F138" i="55"/>
  <c r="AL138" i="55" s="1"/>
  <c r="F139" i="55"/>
  <c r="AL139" i="55" s="1"/>
  <c r="F140" i="55"/>
  <c r="AL140" i="55" s="1"/>
  <c r="F141" i="55"/>
  <c r="AL141" i="55" s="1"/>
  <c r="F142" i="55"/>
  <c r="AL142" i="55" s="1"/>
  <c r="F143" i="55"/>
  <c r="AL143" i="55" s="1"/>
  <c r="F144" i="55"/>
  <c r="AL144" i="55" s="1"/>
  <c r="F145" i="55"/>
  <c r="AL145" i="55" s="1"/>
  <c r="F146" i="55"/>
  <c r="F147" i="55"/>
  <c r="F148" i="55"/>
  <c r="F149" i="55"/>
  <c r="F150" i="55"/>
  <c r="F151" i="55"/>
  <c r="AL151" i="55" s="1"/>
  <c r="F152" i="55"/>
  <c r="F153" i="55"/>
  <c r="AL153" i="55" s="1"/>
  <c r="F154" i="55"/>
  <c r="F155" i="55"/>
  <c r="F156" i="55"/>
  <c r="F157" i="55"/>
  <c r="F158" i="55"/>
  <c r="F159" i="55"/>
  <c r="F160" i="55"/>
  <c r="AL160" i="55" s="1"/>
  <c r="F161" i="55"/>
  <c r="F162" i="55"/>
  <c r="F163" i="55"/>
  <c r="AL163" i="55" s="1"/>
  <c r="F164" i="55"/>
  <c r="F165" i="55"/>
  <c r="AL165" i="55" s="1"/>
  <c r="F166" i="55"/>
  <c r="AL166" i="55" s="1"/>
  <c r="F167" i="55"/>
  <c r="F168" i="55"/>
  <c r="AL168" i="55" s="1"/>
  <c r="F169" i="55"/>
  <c r="AL169" i="55" s="1"/>
  <c r="F170" i="55"/>
  <c r="AL170" i="55" s="1"/>
  <c r="F171" i="55"/>
  <c r="F172" i="55"/>
  <c r="AL172" i="55" s="1"/>
  <c r="F173" i="55"/>
  <c r="F174" i="55"/>
  <c r="F175" i="55"/>
  <c r="F176" i="55"/>
  <c r="F177" i="55"/>
  <c r="F178" i="55"/>
  <c r="F179" i="55"/>
  <c r="F180" i="55"/>
  <c r="F181" i="55"/>
  <c r="F182" i="55"/>
  <c r="F183" i="55"/>
  <c r="F184" i="55"/>
  <c r="F185" i="55"/>
  <c r="AL185" i="55" s="1"/>
  <c r="F186" i="55"/>
  <c r="F187" i="55"/>
  <c r="F188" i="55"/>
  <c r="F189" i="55"/>
  <c r="F190" i="55"/>
  <c r="F191" i="55"/>
  <c r="F192" i="55"/>
  <c r="F193" i="55"/>
  <c r="F194" i="55"/>
  <c r="F195" i="55"/>
  <c r="F196" i="55"/>
  <c r="F197" i="55"/>
  <c r="F198" i="55"/>
  <c r="F199" i="55"/>
  <c r="F200" i="55"/>
  <c r="F201" i="55"/>
  <c r="F202" i="55"/>
  <c r="F203" i="55"/>
  <c r="F204" i="55"/>
  <c r="F205" i="55"/>
  <c r="F206" i="55"/>
  <c r="AL206" i="55" s="1"/>
  <c r="F207" i="55"/>
  <c r="F208" i="55"/>
  <c r="F209" i="55"/>
  <c r="AL209" i="55" s="1"/>
  <c r="F210" i="55"/>
  <c r="F211" i="55"/>
  <c r="F212" i="55"/>
  <c r="AL212" i="55" s="1"/>
  <c r="F213" i="55"/>
  <c r="F214" i="55"/>
  <c r="F215" i="55"/>
  <c r="F216" i="55"/>
  <c r="F217" i="55"/>
  <c r="F218" i="55"/>
  <c r="F219" i="55"/>
  <c r="F220" i="55"/>
  <c r="F221" i="55"/>
  <c r="F222" i="55"/>
  <c r="F223" i="55"/>
  <c r="F224" i="55"/>
  <c r="F225" i="55"/>
  <c r="F226" i="55"/>
  <c r="F227" i="55"/>
  <c r="F228" i="55"/>
  <c r="F229" i="55"/>
  <c r="F230" i="55"/>
  <c r="F231" i="55"/>
  <c r="F232" i="55"/>
  <c r="F233" i="55"/>
  <c r="F234" i="55"/>
  <c r="F235" i="55"/>
  <c r="AL235" i="55" s="1"/>
  <c r="F236" i="55"/>
  <c r="AL236" i="55" s="1"/>
  <c r="F237" i="55"/>
  <c r="AL237" i="55" s="1"/>
  <c r="F238" i="55"/>
  <c r="AL238" i="55" s="1"/>
  <c r="F239" i="55"/>
  <c r="F240" i="55"/>
  <c r="F241" i="55"/>
  <c r="F242" i="55"/>
  <c r="F243" i="55"/>
  <c r="F244" i="55"/>
  <c r="F245" i="55"/>
  <c r="F246" i="55"/>
  <c r="F247" i="55"/>
  <c r="F248" i="55"/>
  <c r="F249" i="55"/>
  <c r="F250" i="55"/>
  <c r="AL250" i="55" s="1"/>
  <c r="F251" i="55"/>
  <c r="AL251" i="55" s="1"/>
  <c r="F252" i="55"/>
  <c r="F253" i="55"/>
  <c r="AL253" i="55" s="1"/>
  <c r="F254" i="55"/>
  <c r="AL254" i="55" s="1"/>
  <c r="F255" i="55"/>
  <c r="AL255" i="55" s="1"/>
  <c r="F256" i="55"/>
  <c r="F257" i="55"/>
  <c r="F258" i="55"/>
  <c r="F259" i="55"/>
  <c r="F260" i="55"/>
  <c r="F261" i="55"/>
  <c r="F262" i="55"/>
  <c r="F263" i="55"/>
  <c r="F264" i="55"/>
  <c r="F265" i="55"/>
  <c r="F266" i="55"/>
  <c r="F267" i="55"/>
  <c r="F268" i="55"/>
  <c r="F269" i="55"/>
  <c r="F270" i="55"/>
  <c r="AL270" i="55" s="1"/>
  <c r="F271" i="55"/>
  <c r="AL271" i="55" s="1"/>
  <c r="F272" i="55"/>
  <c r="F273" i="55"/>
  <c r="F274" i="55"/>
  <c r="F275" i="55"/>
  <c r="F276" i="55"/>
  <c r="F277" i="55"/>
  <c r="F278" i="55"/>
  <c r="F279" i="55"/>
  <c r="F280" i="55"/>
  <c r="F281" i="55"/>
  <c r="F282" i="55"/>
  <c r="F283" i="55"/>
  <c r="F284" i="55"/>
  <c r="F285" i="55"/>
  <c r="F286" i="55"/>
  <c r="AL286" i="55" s="1"/>
  <c r="F287" i="55"/>
  <c r="F288" i="55"/>
  <c r="AL288" i="55" s="1"/>
  <c r="F289" i="55"/>
  <c r="F290" i="55"/>
  <c r="AL290" i="55" s="1"/>
  <c r="F291" i="55"/>
  <c r="AL291" i="55" s="1"/>
  <c r="F292" i="55"/>
  <c r="AL292" i="55" s="1"/>
  <c r="F293" i="55"/>
  <c r="F294" i="55"/>
  <c r="F295" i="55"/>
  <c r="F296" i="55"/>
  <c r="F297" i="55"/>
  <c r="F298" i="55"/>
  <c r="F299" i="55"/>
  <c r="F300" i="55"/>
  <c r="F301" i="55"/>
  <c r="F302" i="55"/>
  <c r="F303" i="55"/>
  <c r="F304" i="55"/>
  <c r="F305" i="55"/>
  <c r="F306" i="55"/>
  <c r="F307" i="55"/>
  <c r="F308" i="55"/>
  <c r="F309" i="55"/>
  <c r="F310" i="55"/>
  <c r="F311" i="55"/>
  <c r="F312" i="55"/>
  <c r="F313" i="55"/>
  <c r="AL313" i="55" s="1"/>
  <c r="F314" i="55"/>
  <c r="F315" i="55"/>
  <c r="AL315" i="55" s="1"/>
  <c r="F316" i="55"/>
  <c r="AL316" i="55" s="1"/>
  <c r="F317" i="55"/>
  <c r="AL317" i="55" s="1"/>
  <c r="F318" i="55"/>
  <c r="AL318" i="55" s="1"/>
  <c r="F319" i="55"/>
  <c r="AL319" i="55" s="1"/>
  <c r="F320" i="55"/>
  <c r="AL320" i="55" s="1"/>
  <c r="F14" i="55"/>
  <c r="B1" i="54"/>
  <c r="C1" i="54" s="1"/>
  <c r="D1" i="54" s="1"/>
  <c r="E1" i="54" s="1"/>
  <c r="F1" i="54" s="1"/>
  <c r="G1" i="54" s="1"/>
  <c r="H1" i="54" s="1"/>
  <c r="I1" i="54" s="1"/>
  <c r="J1" i="54" s="1"/>
  <c r="K1" i="54" s="1"/>
  <c r="L1" i="54" s="1"/>
  <c r="M1" i="54" s="1"/>
  <c r="B1" i="55"/>
  <c r="C1" i="55" s="1"/>
  <c r="D1" i="55" s="1"/>
  <c r="E1" i="55" s="1"/>
  <c r="F1" i="55" s="1"/>
  <c r="G1" i="55" s="1"/>
  <c r="H1" i="55" s="1"/>
  <c r="I1" i="55" s="1"/>
  <c r="J1" i="55" s="1"/>
  <c r="K1" i="55" s="1"/>
  <c r="L1" i="55" s="1"/>
  <c r="M1" i="55" s="1"/>
  <c r="N1" i="55" s="1"/>
  <c r="O1" i="55" s="1"/>
  <c r="P1" i="55" s="1"/>
  <c r="Q1" i="55" s="1"/>
  <c r="R1" i="55" s="1"/>
  <c r="B1" i="20"/>
  <c r="C1" i="20" s="1"/>
  <c r="D1" i="20" s="1"/>
  <c r="E1" i="20" s="1"/>
  <c r="F1" i="20" s="1"/>
  <c r="G1" i="20" s="1"/>
  <c r="H1" i="20" s="1"/>
  <c r="I1" i="20" s="1"/>
  <c r="J1" i="20" s="1"/>
  <c r="K1" i="20" s="1"/>
  <c r="L1" i="20" s="1"/>
  <c r="M1" i="20" s="1"/>
  <c r="N1" i="20" s="1"/>
  <c r="O1" i="20" s="1"/>
  <c r="P1" i="20" s="1"/>
  <c r="Q1" i="20" s="1"/>
  <c r="R1" i="20" s="1"/>
  <c r="S1" i="20" s="1"/>
  <c r="T1" i="20" s="1"/>
  <c r="U1" i="20" s="1"/>
  <c r="V1" i="20" s="1"/>
  <c r="W1" i="20" s="1"/>
  <c r="X1" i="20" s="1"/>
  <c r="Y1" i="20" s="1"/>
  <c r="Z1" i="20" s="1"/>
  <c r="AA1" i="20" s="1"/>
  <c r="AB1" i="20" s="1"/>
  <c r="B1" i="7"/>
  <c r="C1" i="7" s="1"/>
  <c r="D1" i="7" s="1"/>
  <c r="E1" i="7" s="1"/>
  <c r="F1" i="7" s="1"/>
  <c r="G1" i="7" s="1"/>
  <c r="H1" i="7" s="1"/>
  <c r="I1" i="7" s="1"/>
  <c r="J1" i="7" s="1"/>
  <c r="K1" i="7" s="1"/>
  <c r="L1" i="7" s="1"/>
  <c r="M1" i="7" s="1"/>
  <c r="N1" i="7" s="1"/>
  <c r="O1" i="7" s="1"/>
  <c r="P1" i="7" s="1"/>
  <c r="Q1" i="7" s="1"/>
  <c r="R1" i="7" s="1"/>
  <c r="S1" i="7" s="1"/>
  <c r="T1" i="7" s="1"/>
  <c r="U1" i="7" s="1"/>
  <c r="V1" i="7" s="1"/>
  <c r="W1" i="7" s="1"/>
  <c r="X1" i="7" s="1"/>
  <c r="Y1" i="7" s="1"/>
  <c r="Z1" i="7" s="1"/>
  <c r="AA1" i="7" s="1"/>
  <c r="AB1" i="7" s="1"/>
  <c r="B1" i="33"/>
  <c r="C1" i="33" s="1"/>
  <c r="D1" i="33" s="1"/>
  <c r="E1" i="33" s="1"/>
  <c r="F1" i="33" s="1"/>
  <c r="G1" i="33" s="1"/>
  <c r="H1" i="33" s="1"/>
  <c r="I1" i="33" s="1"/>
  <c r="J1" i="33" s="1"/>
  <c r="K1" i="33" s="1"/>
  <c r="L1" i="33" s="1"/>
  <c r="M1" i="33" s="1"/>
  <c r="N1" i="33" s="1"/>
  <c r="O1" i="33" s="1"/>
  <c r="P1" i="33" s="1"/>
  <c r="Q1" i="33" s="1"/>
  <c r="R1" i="33" s="1"/>
  <c r="S1" i="33" s="1"/>
  <c r="T1" i="33" s="1"/>
  <c r="U1" i="33" s="1"/>
  <c r="V1" i="33" s="1"/>
  <c r="W1" i="33" s="1"/>
  <c r="X1" i="33" s="1"/>
  <c r="Y1" i="33" s="1"/>
  <c r="Z1" i="33" s="1"/>
  <c r="AA1" i="33" s="1"/>
  <c r="AB1" i="33" s="1"/>
  <c r="L320" i="55"/>
  <c r="I320" i="55"/>
  <c r="L319" i="55"/>
  <c r="I319" i="55"/>
  <c r="L318" i="55"/>
  <c r="I318" i="55"/>
  <c r="H313" i="78" s="1"/>
  <c r="AL372" i="55" s="1"/>
  <c r="L317" i="55"/>
  <c r="I317" i="55"/>
  <c r="L316" i="55"/>
  <c r="I316" i="55"/>
  <c r="L315" i="55"/>
  <c r="I315" i="55"/>
  <c r="L314" i="55"/>
  <c r="I314" i="55"/>
  <c r="H270" i="78" s="1"/>
  <c r="L313" i="55"/>
  <c r="I313" i="55"/>
  <c r="L312" i="55"/>
  <c r="I312" i="55"/>
  <c r="L311" i="55"/>
  <c r="I311" i="55"/>
  <c r="L310" i="55"/>
  <c r="I310" i="55"/>
  <c r="H305" i="78" s="1"/>
  <c r="AL364" i="55" s="1"/>
  <c r="L309" i="55"/>
  <c r="I309" i="55"/>
  <c r="L308" i="55"/>
  <c r="I308" i="55"/>
  <c r="L307" i="55"/>
  <c r="I307" i="55"/>
  <c r="L306" i="55"/>
  <c r="I306" i="55"/>
  <c r="H301" i="78" s="1"/>
  <c r="AL360" i="55" s="1"/>
  <c r="L305" i="55"/>
  <c r="I305" i="55"/>
  <c r="L304" i="55"/>
  <c r="I304" i="55"/>
  <c r="L303" i="55"/>
  <c r="I303" i="55"/>
  <c r="L302" i="55"/>
  <c r="I302" i="55"/>
  <c r="L301" i="55"/>
  <c r="I301" i="55"/>
  <c r="L300" i="55"/>
  <c r="I300" i="55"/>
  <c r="L299" i="55"/>
  <c r="I299" i="55"/>
  <c r="L298" i="55"/>
  <c r="I298" i="55"/>
  <c r="H293" i="78" s="1"/>
  <c r="AL351" i="55" s="1"/>
  <c r="L297" i="55"/>
  <c r="I297" i="55"/>
  <c r="L296" i="55"/>
  <c r="I296" i="55"/>
  <c r="L295" i="55"/>
  <c r="I295" i="55"/>
  <c r="L294" i="55"/>
  <c r="I294" i="55"/>
  <c r="H289" i="78" s="1"/>
  <c r="AL347" i="55" s="1"/>
  <c r="L293" i="55"/>
  <c r="I293" i="55"/>
  <c r="L292" i="55"/>
  <c r="I292" i="55"/>
  <c r="L291" i="55"/>
  <c r="I291" i="55"/>
  <c r="L290" i="55"/>
  <c r="I290" i="55"/>
  <c r="H285" i="78" s="1"/>
  <c r="AL340" i="55" s="1"/>
  <c r="L289" i="55"/>
  <c r="I289" i="55"/>
  <c r="L288" i="55"/>
  <c r="I288" i="55"/>
  <c r="H283" i="78" s="1"/>
  <c r="AL338" i="55" s="1"/>
  <c r="L287" i="55"/>
  <c r="I287" i="55"/>
  <c r="L286" i="55"/>
  <c r="I286" i="55"/>
  <c r="H281" i="78" s="1"/>
  <c r="AL336" i="55" s="1"/>
  <c r="L285" i="55"/>
  <c r="I285" i="55"/>
  <c r="L284" i="55"/>
  <c r="I284" i="55"/>
  <c r="L283" i="55"/>
  <c r="I283" i="55"/>
  <c r="L282" i="55"/>
  <c r="I282" i="55"/>
  <c r="H276" i="78" s="1"/>
  <c r="AL330" i="55" s="1"/>
  <c r="L281" i="55"/>
  <c r="I281" i="55"/>
  <c r="L280" i="55"/>
  <c r="I280" i="55"/>
  <c r="L279" i="55"/>
  <c r="I279" i="55"/>
  <c r="L278" i="55"/>
  <c r="I278" i="55"/>
  <c r="H272" i="78" s="1"/>
  <c r="AL326" i="55" s="1"/>
  <c r="L277" i="55"/>
  <c r="I277" i="55"/>
  <c r="L276" i="55"/>
  <c r="I276" i="55"/>
  <c r="L275" i="55"/>
  <c r="I275" i="55"/>
  <c r="L274" i="55"/>
  <c r="I274" i="55"/>
  <c r="H267" i="78" s="1"/>
  <c r="L273" i="55"/>
  <c r="I273" i="55"/>
  <c r="L272" i="55"/>
  <c r="I272" i="55"/>
  <c r="L271" i="55"/>
  <c r="I271" i="55"/>
  <c r="L270" i="55"/>
  <c r="I270" i="55"/>
  <c r="L269" i="55"/>
  <c r="I269" i="55"/>
  <c r="L268" i="55"/>
  <c r="I268" i="55"/>
  <c r="L267" i="55"/>
  <c r="I267" i="55"/>
  <c r="L266" i="55"/>
  <c r="I266" i="55"/>
  <c r="H259" i="78" s="1"/>
  <c r="L265" i="55"/>
  <c r="I265" i="55"/>
  <c r="L264" i="55"/>
  <c r="I264" i="55"/>
  <c r="L263" i="55"/>
  <c r="I263" i="55"/>
  <c r="L262" i="55"/>
  <c r="I262" i="55"/>
  <c r="H255" i="78" s="1"/>
  <c r="L261" i="55"/>
  <c r="I261" i="55"/>
  <c r="L260" i="55"/>
  <c r="I260" i="55"/>
  <c r="L259" i="55"/>
  <c r="I259" i="55"/>
  <c r="L258" i="55"/>
  <c r="I258" i="55"/>
  <c r="L257" i="55"/>
  <c r="I257" i="55"/>
  <c r="L256" i="55"/>
  <c r="I256" i="55"/>
  <c r="L255" i="55"/>
  <c r="I255" i="55"/>
  <c r="L254" i="55"/>
  <c r="I254" i="55"/>
  <c r="L253" i="55"/>
  <c r="I253" i="55"/>
  <c r="L252" i="55"/>
  <c r="I252" i="55"/>
  <c r="L251" i="55"/>
  <c r="I251" i="55"/>
  <c r="L250" i="55"/>
  <c r="I250" i="55"/>
  <c r="L249" i="55"/>
  <c r="I249" i="55"/>
  <c r="L248" i="55"/>
  <c r="I248" i="55"/>
  <c r="L247" i="55"/>
  <c r="I247" i="55"/>
  <c r="L246" i="55"/>
  <c r="I246" i="55"/>
  <c r="L245" i="55"/>
  <c r="I245" i="55"/>
  <c r="L244" i="55"/>
  <c r="I244" i="55"/>
  <c r="L243" i="55"/>
  <c r="I243" i="55"/>
  <c r="L242" i="55"/>
  <c r="I242" i="55"/>
  <c r="L241" i="55"/>
  <c r="I241" i="55"/>
  <c r="L240" i="55"/>
  <c r="I240" i="55"/>
  <c r="L239" i="55"/>
  <c r="I239" i="55"/>
  <c r="L238" i="55"/>
  <c r="I238" i="55"/>
  <c r="L237" i="55"/>
  <c r="I237" i="55"/>
  <c r="L236" i="55"/>
  <c r="I236" i="55"/>
  <c r="L235" i="55"/>
  <c r="I235" i="55"/>
  <c r="L234" i="55"/>
  <c r="I234" i="55"/>
  <c r="L233" i="55"/>
  <c r="I233" i="55"/>
  <c r="H203" i="78" s="1"/>
  <c r="L232" i="55"/>
  <c r="I232" i="55"/>
  <c r="L231" i="55"/>
  <c r="I231" i="55"/>
  <c r="L230" i="55"/>
  <c r="I230" i="55"/>
  <c r="L229" i="55"/>
  <c r="I229" i="55"/>
  <c r="L228" i="55"/>
  <c r="I228" i="55"/>
  <c r="L227" i="55"/>
  <c r="I227" i="55"/>
  <c r="L226" i="55"/>
  <c r="I226" i="55"/>
  <c r="L225" i="55"/>
  <c r="I225" i="55"/>
  <c r="L224" i="55"/>
  <c r="I224" i="55"/>
  <c r="L223" i="55"/>
  <c r="I223" i="55"/>
  <c r="H216" i="78" s="1"/>
  <c r="L222" i="55"/>
  <c r="I222" i="55"/>
  <c r="L221" i="55"/>
  <c r="I221" i="55"/>
  <c r="L220" i="55"/>
  <c r="I220" i="55"/>
  <c r="L219" i="55"/>
  <c r="I219" i="55"/>
  <c r="L218" i="55"/>
  <c r="I218" i="55"/>
  <c r="L217" i="55"/>
  <c r="I217" i="55"/>
  <c r="L216" i="55"/>
  <c r="I216" i="55"/>
  <c r="L215" i="55"/>
  <c r="I215" i="55"/>
  <c r="L214" i="55"/>
  <c r="I214" i="55"/>
  <c r="L213" i="55"/>
  <c r="I213" i="55"/>
  <c r="L212" i="55"/>
  <c r="I212" i="55"/>
  <c r="L211" i="55"/>
  <c r="I211" i="55"/>
  <c r="L210" i="55"/>
  <c r="I210" i="55"/>
  <c r="L209" i="55"/>
  <c r="I209" i="55"/>
  <c r="L208" i="55"/>
  <c r="I208" i="55"/>
  <c r="L207" i="55"/>
  <c r="I207" i="55"/>
  <c r="L206" i="55"/>
  <c r="I206" i="55"/>
  <c r="H200" i="78" s="1"/>
  <c r="L205" i="55"/>
  <c r="I205" i="55"/>
  <c r="L204" i="55"/>
  <c r="I204" i="55"/>
  <c r="L203" i="55"/>
  <c r="I203" i="55"/>
  <c r="L202" i="55"/>
  <c r="I202" i="55"/>
  <c r="L201" i="55"/>
  <c r="I201" i="55"/>
  <c r="L200" i="55"/>
  <c r="I200" i="55"/>
  <c r="L199" i="55"/>
  <c r="I199" i="55"/>
  <c r="L198" i="55"/>
  <c r="I198" i="55"/>
  <c r="H192" i="78" s="1"/>
  <c r="L197" i="55"/>
  <c r="I197" i="55"/>
  <c r="L196" i="55"/>
  <c r="I196" i="55"/>
  <c r="L195" i="55"/>
  <c r="I195" i="55"/>
  <c r="L194" i="55"/>
  <c r="I194" i="55"/>
  <c r="H188" i="78" s="1"/>
  <c r="L193" i="55"/>
  <c r="I193" i="55"/>
  <c r="L192" i="55"/>
  <c r="I192" i="55"/>
  <c r="L191" i="55"/>
  <c r="I191" i="55"/>
  <c r="L190" i="55"/>
  <c r="I190" i="55"/>
  <c r="H184" i="78" s="1"/>
  <c r="L189" i="55"/>
  <c r="I189" i="55"/>
  <c r="L188" i="55"/>
  <c r="I188" i="55"/>
  <c r="L187" i="55"/>
  <c r="I187" i="55"/>
  <c r="L186" i="55"/>
  <c r="I186" i="55"/>
  <c r="H180" i="78" s="1"/>
  <c r="L185" i="55"/>
  <c r="I185" i="55"/>
  <c r="L184" i="55"/>
  <c r="I184" i="55"/>
  <c r="L183" i="55"/>
  <c r="I183" i="55"/>
  <c r="L182" i="55"/>
  <c r="I182" i="55"/>
  <c r="L181" i="55"/>
  <c r="I181" i="55"/>
  <c r="L180" i="55"/>
  <c r="I180" i="55"/>
  <c r="L179" i="55"/>
  <c r="I179" i="55"/>
  <c r="L178" i="55"/>
  <c r="I178" i="55"/>
  <c r="H172" i="78" s="1"/>
  <c r="L177" i="55"/>
  <c r="I177" i="55"/>
  <c r="L176" i="55"/>
  <c r="I176" i="55"/>
  <c r="L175" i="55"/>
  <c r="I175" i="55"/>
  <c r="L174" i="55"/>
  <c r="I174" i="55"/>
  <c r="H168" i="78" s="1"/>
  <c r="L173" i="55"/>
  <c r="I173" i="55"/>
  <c r="L172" i="55"/>
  <c r="I172" i="55"/>
  <c r="L171" i="55"/>
  <c r="I171" i="55"/>
  <c r="L170" i="55"/>
  <c r="I170" i="55"/>
  <c r="H164" i="78" s="1"/>
  <c r="L169" i="55"/>
  <c r="I169" i="55"/>
  <c r="L168" i="55"/>
  <c r="I168" i="55"/>
  <c r="L167" i="55"/>
  <c r="I167" i="55"/>
  <c r="L166" i="55"/>
  <c r="I166" i="55"/>
  <c r="H160" i="78" s="1"/>
  <c r="L165" i="55"/>
  <c r="I165" i="55"/>
  <c r="L164" i="55"/>
  <c r="I164" i="55"/>
  <c r="L163" i="55"/>
  <c r="I163" i="55"/>
  <c r="L162" i="55"/>
  <c r="I162" i="55"/>
  <c r="H156" i="78" s="1"/>
  <c r="L161" i="55"/>
  <c r="I161" i="55"/>
  <c r="L160" i="55"/>
  <c r="I160" i="55"/>
  <c r="L159" i="55"/>
  <c r="I159" i="55"/>
  <c r="L158" i="55"/>
  <c r="I158" i="55"/>
  <c r="L157" i="55"/>
  <c r="I157" i="55"/>
  <c r="L156" i="55"/>
  <c r="I156" i="55"/>
  <c r="L155" i="55"/>
  <c r="I155" i="55"/>
  <c r="L154" i="55"/>
  <c r="I154" i="55"/>
  <c r="L153" i="55"/>
  <c r="I153" i="55"/>
  <c r="L152" i="55"/>
  <c r="I152" i="55"/>
  <c r="L151" i="55"/>
  <c r="I151" i="55"/>
  <c r="L150" i="55"/>
  <c r="I150" i="55"/>
  <c r="L149" i="55"/>
  <c r="I149" i="55"/>
  <c r="L148" i="55"/>
  <c r="I148" i="55"/>
  <c r="L147" i="55"/>
  <c r="I147" i="55"/>
  <c r="L146" i="55"/>
  <c r="I146" i="55"/>
  <c r="L145" i="55"/>
  <c r="I145" i="55"/>
  <c r="H139" i="78" s="1"/>
  <c r="L144" i="55"/>
  <c r="I144" i="55"/>
  <c r="L143" i="55"/>
  <c r="I143" i="55"/>
  <c r="L142" i="55"/>
  <c r="I142" i="55"/>
  <c r="H136" i="78" s="1"/>
  <c r="L141" i="55"/>
  <c r="I141" i="55"/>
  <c r="L140" i="55"/>
  <c r="I140" i="55"/>
  <c r="L139" i="55"/>
  <c r="I139" i="55"/>
  <c r="H133" i="78" s="1"/>
  <c r="L138" i="55"/>
  <c r="I138" i="55"/>
  <c r="L137" i="55"/>
  <c r="I137" i="55"/>
  <c r="L136" i="55"/>
  <c r="I136" i="55"/>
  <c r="L135" i="55"/>
  <c r="I135" i="55"/>
  <c r="L134" i="55"/>
  <c r="I134" i="55"/>
  <c r="H120" i="78" s="1"/>
  <c r="L133" i="55"/>
  <c r="I133" i="55"/>
  <c r="H119" i="78" s="1"/>
  <c r="L132" i="55"/>
  <c r="I132" i="55"/>
  <c r="L131" i="55"/>
  <c r="I131" i="55"/>
  <c r="H117" i="78" s="1"/>
  <c r="L130" i="55"/>
  <c r="I130" i="55"/>
  <c r="L129" i="55"/>
  <c r="I129" i="55"/>
  <c r="L128" i="55"/>
  <c r="I128" i="55"/>
  <c r="L127" i="55"/>
  <c r="I127" i="55"/>
  <c r="L126" i="55"/>
  <c r="I126" i="55"/>
  <c r="H118" i="78" s="1"/>
  <c r="L125" i="55"/>
  <c r="I125" i="55"/>
  <c r="L124" i="55"/>
  <c r="I124" i="55"/>
  <c r="L123" i="55"/>
  <c r="I123" i="55"/>
  <c r="L122" i="55"/>
  <c r="I122" i="55"/>
  <c r="H114" i="78" s="1"/>
  <c r="L121" i="55"/>
  <c r="I121" i="55"/>
  <c r="L120" i="55"/>
  <c r="I120" i="55"/>
  <c r="L119" i="55"/>
  <c r="I119" i="55"/>
  <c r="L118" i="55"/>
  <c r="I118" i="55"/>
  <c r="L117" i="55"/>
  <c r="I117" i="55"/>
  <c r="L116" i="55"/>
  <c r="I116" i="55"/>
  <c r="L115" i="55"/>
  <c r="I115" i="55"/>
  <c r="L114" i="55"/>
  <c r="I114" i="55"/>
  <c r="H106" i="78" s="1"/>
  <c r="L113" i="55"/>
  <c r="I113" i="55"/>
  <c r="L112" i="55"/>
  <c r="I112" i="55"/>
  <c r="L111" i="55"/>
  <c r="I111" i="55"/>
  <c r="L110" i="55"/>
  <c r="I110" i="55"/>
  <c r="L109" i="55"/>
  <c r="I109" i="55"/>
  <c r="L108" i="55"/>
  <c r="I108" i="55"/>
  <c r="L107" i="55"/>
  <c r="I107" i="55"/>
  <c r="L106" i="55"/>
  <c r="I106" i="55"/>
  <c r="H98" i="78" s="1"/>
  <c r="L105" i="55"/>
  <c r="I105" i="55"/>
  <c r="L104" i="55"/>
  <c r="I104" i="55"/>
  <c r="L103" i="55"/>
  <c r="I103" i="55"/>
  <c r="L102" i="55"/>
  <c r="I102" i="55"/>
  <c r="L101" i="55"/>
  <c r="I101" i="55"/>
  <c r="L100" i="55"/>
  <c r="I100" i="55"/>
  <c r="L99" i="55"/>
  <c r="I99" i="55"/>
  <c r="L98" i="55"/>
  <c r="I98" i="55"/>
  <c r="H90" i="78" s="1"/>
  <c r="L97" i="55"/>
  <c r="I97" i="55"/>
  <c r="L96" i="55"/>
  <c r="I96" i="55"/>
  <c r="L95" i="55"/>
  <c r="I95" i="55"/>
  <c r="L94" i="55"/>
  <c r="I94" i="55"/>
  <c r="L93" i="55"/>
  <c r="I93" i="55"/>
  <c r="L92" i="55"/>
  <c r="I92" i="55"/>
  <c r="L91" i="55"/>
  <c r="I91" i="55"/>
  <c r="L90" i="55"/>
  <c r="I90" i="55"/>
  <c r="L89" i="55"/>
  <c r="I89" i="55"/>
  <c r="L88" i="55"/>
  <c r="I88" i="55"/>
  <c r="L87" i="55"/>
  <c r="I87" i="55"/>
  <c r="L86" i="55"/>
  <c r="I86" i="55"/>
  <c r="L85" i="55"/>
  <c r="I85" i="55"/>
  <c r="L84" i="55"/>
  <c r="I84" i="55"/>
  <c r="L83" i="55"/>
  <c r="I83" i="55"/>
  <c r="L82" i="55"/>
  <c r="I82" i="55"/>
  <c r="H74" i="78" s="1"/>
  <c r="L81" i="55"/>
  <c r="I81" i="55"/>
  <c r="L80" i="55"/>
  <c r="I80" i="55"/>
  <c r="L79" i="55"/>
  <c r="I79" i="55"/>
  <c r="L78" i="55"/>
  <c r="I78" i="55"/>
  <c r="L77" i="55"/>
  <c r="I77" i="55"/>
  <c r="L76" i="55"/>
  <c r="I76" i="55"/>
  <c r="L75" i="55"/>
  <c r="I75" i="55"/>
  <c r="L74" i="55"/>
  <c r="I74" i="55"/>
  <c r="H66" i="78" s="1"/>
  <c r="L73" i="55"/>
  <c r="I73" i="55"/>
  <c r="L72" i="55"/>
  <c r="I72" i="55"/>
  <c r="L71" i="55"/>
  <c r="I71" i="55"/>
  <c r="H63" i="78" s="1"/>
  <c r="L70" i="55"/>
  <c r="I70" i="55"/>
  <c r="H62" i="78" s="1"/>
  <c r="L69" i="55"/>
  <c r="I69" i="55"/>
  <c r="L68" i="55"/>
  <c r="I68" i="55"/>
  <c r="L67" i="55"/>
  <c r="I67" i="55"/>
  <c r="L66" i="55"/>
  <c r="I66" i="55"/>
  <c r="H58" i="78" s="1"/>
  <c r="L65" i="55"/>
  <c r="I65" i="55"/>
  <c r="L64" i="55"/>
  <c r="I64" i="55"/>
  <c r="L63" i="55"/>
  <c r="I63" i="55"/>
  <c r="L62" i="55"/>
  <c r="I62" i="55"/>
  <c r="L61" i="55"/>
  <c r="I61" i="55"/>
  <c r="L60" i="55"/>
  <c r="I60" i="55"/>
  <c r="L59" i="55"/>
  <c r="I59" i="55"/>
  <c r="L58" i="55"/>
  <c r="I58" i="55"/>
  <c r="H50" i="78" s="1"/>
  <c r="L57" i="55"/>
  <c r="I57" i="55"/>
  <c r="L56" i="55"/>
  <c r="I56" i="55"/>
  <c r="L55" i="55"/>
  <c r="I55" i="55"/>
  <c r="L54" i="55"/>
  <c r="I54" i="55"/>
  <c r="L53" i="55"/>
  <c r="I53" i="55"/>
  <c r="L52" i="55"/>
  <c r="I52" i="55"/>
  <c r="L51" i="55"/>
  <c r="I51" i="55"/>
  <c r="L50" i="55"/>
  <c r="I50" i="55"/>
  <c r="L49" i="55"/>
  <c r="I49" i="55"/>
  <c r="L48" i="55"/>
  <c r="I48" i="55"/>
  <c r="L47" i="55"/>
  <c r="I47" i="55"/>
  <c r="L46" i="55"/>
  <c r="I46" i="55"/>
  <c r="L45" i="55"/>
  <c r="I45" i="55"/>
  <c r="L44" i="55"/>
  <c r="I44" i="55"/>
  <c r="L43" i="55"/>
  <c r="I43" i="55"/>
  <c r="H35" i="78" s="1"/>
  <c r="L42" i="55"/>
  <c r="I42" i="55"/>
  <c r="L41" i="55"/>
  <c r="I41" i="55"/>
  <c r="L40" i="55"/>
  <c r="I40" i="55"/>
  <c r="L39" i="55"/>
  <c r="I39" i="55"/>
  <c r="L38" i="55"/>
  <c r="I38" i="55"/>
  <c r="L37" i="55"/>
  <c r="I37" i="55"/>
  <c r="L36" i="55"/>
  <c r="I36" i="55"/>
  <c r="L35" i="55"/>
  <c r="I35" i="55"/>
  <c r="L34" i="55"/>
  <c r="I34" i="55"/>
  <c r="L33" i="55"/>
  <c r="I33" i="55"/>
  <c r="L32" i="55"/>
  <c r="I32" i="55"/>
  <c r="L31" i="55"/>
  <c r="I31" i="55"/>
  <c r="L30" i="55"/>
  <c r="I30" i="55"/>
  <c r="L29" i="55"/>
  <c r="I29" i="55"/>
  <c r="L28" i="55"/>
  <c r="I28" i="55"/>
  <c r="L27" i="55"/>
  <c r="I27" i="55"/>
  <c r="L26" i="55"/>
  <c r="I26" i="55"/>
  <c r="L25" i="55"/>
  <c r="I25" i="55"/>
  <c r="L24" i="55"/>
  <c r="I24" i="55"/>
  <c r="L23" i="55"/>
  <c r="I23" i="55"/>
  <c r="L22" i="55"/>
  <c r="I22" i="55"/>
  <c r="L21" i="55"/>
  <c r="I21" i="55"/>
  <c r="L20" i="55"/>
  <c r="I20" i="55"/>
  <c r="L19" i="55"/>
  <c r="I19" i="55"/>
  <c r="L18" i="55"/>
  <c r="I18" i="55"/>
  <c r="L17" i="55"/>
  <c r="I17" i="55"/>
  <c r="L16" i="55"/>
  <c r="I16" i="55"/>
  <c r="L15" i="55"/>
  <c r="I15" i="55"/>
  <c r="L14" i="55"/>
  <c r="L5" i="55" s="1"/>
  <c r="U5" i="55"/>
  <c r="Y118" i="20"/>
  <c r="Y120" i="20"/>
  <c r="Y121" i="20"/>
  <c r="Y204" i="20"/>
  <c r="Y9" i="20"/>
  <c r="Y10" i="20"/>
  <c r="Y11" i="20"/>
  <c r="Y12" i="20"/>
  <c r="Y13" i="20"/>
  <c r="Y14" i="20"/>
  <c r="Y15" i="20"/>
  <c r="Y16" i="20"/>
  <c r="Y17" i="20"/>
  <c r="Y18" i="20"/>
  <c r="Y19" i="20"/>
  <c r="Y20" i="20"/>
  <c r="Y21" i="20"/>
  <c r="Y22" i="20"/>
  <c r="Y23" i="20"/>
  <c r="Y24" i="20"/>
  <c r="Y25" i="20"/>
  <c r="Y26" i="20"/>
  <c r="Y27" i="20"/>
  <c r="Y28" i="20"/>
  <c r="Y29" i="20"/>
  <c r="Y30" i="20"/>
  <c r="Y31" i="20"/>
  <c r="Y32" i="20"/>
  <c r="Y33" i="20"/>
  <c r="Y34" i="20"/>
  <c r="Y35" i="20"/>
  <c r="Y36" i="20"/>
  <c r="Y37" i="20"/>
  <c r="Y38" i="20"/>
  <c r="Y39" i="20"/>
  <c r="Y40" i="20"/>
  <c r="Y41" i="20"/>
  <c r="Y42" i="20"/>
  <c r="Y43" i="20"/>
  <c r="Y44" i="20"/>
  <c r="Y45" i="20"/>
  <c r="Y46" i="20"/>
  <c r="Y47" i="20"/>
  <c r="Y48" i="20"/>
  <c r="Y49" i="20"/>
  <c r="Y50" i="20"/>
  <c r="Y51" i="20"/>
  <c r="Y52" i="20"/>
  <c r="Y53" i="20"/>
  <c r="Y54" i="20"/>
  <c r="Y55" i="20"/>
  <c r="Y56" i="20"/>
  <c r="Y57" i="20"/>
  <c r="Y58" i="20"/>
  <c r="Y59" i="20"/>
  <c r="Y60" i="20"/>
  <c r="Y61" i="20"/>
  <c r="Y62" i="20"/>
  <c r="Y63" i="20"/>
  <c r="Y64" i="20"/>
  <c r="Y65" i="20"/>
  <c r="Y66" i="20"/>
  <c r="Y67" i="20"/>
  <c r="Y68" i="20"/>
  <c r="Y69" i="20"/>
  <c r="Y70" i="20"/>
  <c r="Y71" i="20"/>
  <c r="Y72" i="20"/>
  <c r="Y73" i="20"/>
  <c r="Y74" i="20"/>
  <c r="Y75" i="20"/>
  <c r="Y76" i="20"/>
  <c r="Y77" i="20"/>
  <c r="Y78" i="20"/>
  <c r="Y79" i="20"/>
  <c r="Y80" i="20"/>
  <c r="Y81" i="20"/>
  <c r="Y82" i="20"/>
  <c r="Y83" i="20"/>
  <c r="Y84" i="20"/>
  <c r="Y85" i="20"/>
  <c r="Y86" i="20"/>
  <c r="Y87" i="20"/>
  <c r="Y88" i="20"/>
  <c r="Y89" i="20"/>
  <c r="Y90" i="20"/>
  <c r="Y91" i="20"/>
  <c r="Y92" i="20"/>
  <c r="Y93" i="20"/>
  <c r="Y94" i="20"/>
  <c r="Y95" i="20"/>
  <c r="Y96" i="20"/>
  <c r="Y97" i="20"/>
  <c r="Y98" i="20"/>
  <c r="Y99" i="20"/>
  <c r="Y100" i="20"/>
  <c r="Y101" i="20"/>
  <c r="Y102" i="20"/>
  <c r="Y103" i="20"/>
  <c r="Y104" i="20"/>
  <c r="Y105" i="20"/>
  <c r="Y106" i="20"/>
  <c r="Y107" i="20"/>
  <c r="Y108" i="20"/>
  <c r="Y109" i="20"/>
  <c r="Y110" i="20"/>
  <c r="Y111" i="20"/>
  <c r="Y112" i="20"/>
  <c r="Y113" i="20"/>
  <c r="Y114" i="20"/>
  <c r="Y115" i="20"/>
  <c r="Y116" i="20"/>
  <c r="Y117" i="20"/>
  <c r="Y119" i="20"/>
  <c r="Y122" i="20"/>
  <c r="Y123" i="20"/>
  <c r="Y124" i="20"/>
  <c r="Y125" i="20"/>
  <c r="Y126" i="20"/>
  <c r="Y127" i="20"/>
  <c r="Y128" i="20"/>
  <c r="Y129" i="20"/>
  <c r="Y130" i="20"/>
  <c r="Y131" i="20"/>
  <c r="Y132" i="20"/>
  <c r="Y133" i="20"/>
  <c r="Y134" i="20"/>
  <c r="Y135" i="20"/>
  <c r="Y136" i="20"/>
  <c r="Y137" i="20"/>
  <c r="Y138" i="20"/>
  <c r="Y139" i="20"/>
  <c r="Y140" i="20"/>
  <c r="Y141" i="20"/>
  <c r="Y142" i="20"/>
  <c r="Y143" i="20"/>
  <c r="Y144" i="20"/>
  <c r="Y145" i="20"/>
  <c r="Y146" i="20"/>
  <c r="Y147" i="20"/>
  <c r="Y148" i="20"/>
  <c r="Y149" i="20"/>
  <c r="Y150" i="20"/>
  <c r="Y151" i="20"/>
  <c r="Y152" i="20"/>
  <c r="Y153" i="20"/>
  <c r="Y154" i="20"/>
  <c r="Y155" i="20"/>
  <c r="Y156" i="20"/>
  <c r="Y157" i="20"/>
  <c r="Y158" i="20"/>
  <c r="Y159" i="20"/>
  <c r="Y160" i="20"/>
  <c r="Y161" i="20"/>
  <c r="Y162" i="20"/>
  <c r="Y163" i="20"/>
  <c r="Y164" i="20"/>
  <c r="Y165" i="20"/>
  <c r="Y166" i="20"/>
  <c r="Y167" i="20"/>
  <c r="Y168" i="20"/>
  <c r="Y169" i="20"/>
  <c r="Y170" i="20"/>
  <c r="Y171" i="20"/>
  <c r="Y172" i="20"/>
  <c r="Y173" i="20"/>
  <c r="Y174" i="20"/>
  <c r="Y175" i="20"/>
  <c r="Y176" i="20"/>
  <c r="Y177" i="20"/>
  <c r="Y178" i="20"/>
  <c r="Y179" i="20"/>
  <c r="Y180" i="20"/>
  <c r="Y181" i="20"/>
  <c r="Y182" i="20"/>
  <c r="Y183" i="20"/>
  <c r="Y184" i="20"/>
  <c r="Y185" i="20"/>
  <c r="Y186" i="20"/>
  <c r="Y187" i="20"/>
  <c r="Y188" i="20"/>
  <c r="Y189" i="20"/>
  <c r="Y190" i="20"/>
  <c r="Y191" i="20"/>
  <c r="Y192" i="20"/>
  <c r="Y193" i="20"/>
  <c r="Y194" i="20"/>
  <c r="Y195" i="20"/>
  <c r="Y196" i="20"/>
  <c r="Y197" i="20"/>
  <c r="Y198" i="20"/>
  <c r="Y199" i="20"/>
  <c r="Y200" i="20"/>
  <c r="Y201" i="20"/>
  <c r="Y202" i="20"/>
  <c r="Y203" i="20"/>
  <c r="Y205" i="20"/>
  <c r="Y206" i="20"/>
  <c r="Y207" i="20"/>
  <c r="Y208" i="20"/>
  <c r="Y209" i="20"/>
  <c r="Y210" i="20"/>
  <c r="Y211" i="20"/>
  <c r="Y212" i="20"/>
  <c r="Y213" i="20"/>
  <c r="Y214" i="20"/>
  <c r="Y215" i="20"/>
  <c r="Y216" i="20"/>
  <c r="Y217" i="20"/>
  <c r="Y218" i="20"/>
  <c r="Y219" i="20"/>
  <c r="Y220" i="20"/>
  <c r="Y221" i="20"/>
  <c r="Y222" i="20"/>
  <c r="Y223" i="20"/>
  <c r="Y224" i="20"/>
  <c r="Y225" i="20"/>
  <c r="Y226" i="20"/>
  <c r="Y227" i="20"/>
  <c r="Y228" i="20"/>
  <c r="Y229" i="20"/>
  <c r="Y230" i="20"/>
  <c r="Y231" i="20"/>
  <c r="Y232" i="20"/>
  <c r="Y233" i="20"/>
  <c r="Y234" i="20"/>
  <c r="Y235" i="20"/>
  <c r="Y236" i="20"/>
  <c r="Y237" i="20"/>
  <c r="Y238" i="20"/>
  <c r="Y239" i="20"/>
  <c r="Y240" i="20"/>
  <c r="Y241" i="20"/>
  <c r="Y242" i="20"/>
  <c r="Y243" i="20"/>
  <c r="Y244" i="20"/>
  <c r="Y245" i="20"/>
  <c r="Y246" i="20"/>
  <c r="Y247" i="20"/>
  <c r="Y248" i="20"/>
  <c r="Y249" i="20"/>
  <c r="Y250" i="20"/>
  <c r="Y251" i="20"/>
  <c r="Y252" i="20"/>
  <c r="Y253" i="20"/>
  <c r="Y254" i="20"/>
  <c r="Y255" i="20"/>
  <c r="Y256" i="20"/>
  <c r="Y257" i="20"/>
  <c r="Y258" i="20"/>
  <c r="Y259" i="20"/>
  <c r="Y260" i="20"/>
  <c r="Y261" i="20"/>
  <c r="Y262" i="20"/>
  <c r="Y263" i="20"/>
  <c r="Y264" i="20"/>
  <c r="Y265" i="20"/>
  <c r="Y266" i="20"/>
  <c r="Y267" i="20"/>
  <c r="Y268" i="20"/>
  <c r="Y269" i="20"/>
  <c r="Y270" i="20"/>
  <c r="Y271" i="20"/>
  <c r="Y272" i="20"/>
  <c r="Y273" i="20"/>
  <c r="Y274" i="20"/>
  <c r="Y275" i="20"/>
  <c r="Y276" i="20"/>
  <c r="Y277" i="20"/>
  <c r="Y278" i="20"/>
  <c r="Y279" i="20"/>
  <c r="Y280" i="20"/>
  <c r="Y281" i="20"/>
  <c r="Y282" i="20"/>
  <c r="Y283" i="20"/>
  <c r="Y284" i="20"/>
  <c r="Y285" i="20"/>
  <c r="Y286" i="20"/>
  <c r="Y287" i="20"/>
  <c r="Y288" i="20"/>
  <c r="Y289" i="20"/>
  <c r="Y290" i="20"/>
  <c r="Y291" i="20"/>
  <c r="Y292" i="20"/>
  <c r="Y293" i="20"/>
  <c r="Y294" i="20"/>
  <c r="Y295" i="20"/>
  <c r="Y296" i="20"/>
  <c r="Y297" i="20"/>
  <c r="Y298" i="20"/>
  <c r="Y299" i="20"/>
  <c r="Y300" i="20"/>
  <c r="Y301" i="20"/>
  <c r="Y302" i="20"/>
  <c r="Y303" i="20"/>
  <c r="Y304" i="20"/>
  <c r="Y305" i="20"/>
  <c r="Y306" i="20"/>
  <c r="Y307" i="20"/>
  <c r="Y308" i="20"/>
  <c r="Y309" i="20"/>
  <c r="Y310" i="20"/>
  <c r="Y311" i="20"/>
  <c r="Y312" i="20"/>
  <c r="Y313" i="20"/>
  <c r="Y314" i="20"/>
  <c r="Y315" i="20"/>
  <c r="F118" i="20"/>
  <c r="H118" i="20" s="1"/>
  <c r="F120" i="20"/>
  <c r="H120" i="20" s="1"/>
  <c r="F121" i="20"/>
  <c r="H121" i="20" s="1"/>
  <c r="F204" i="20"/>
  <c r="H204" i="20" s="1"/>
  <c r="F9" i="20"/>
  <c r="H9" i="20" s="1"/>
  <c r="F10" i="20"/>
  <c r="H10" i="20" s="1"/>
  <c r="F11" i="20"/>
  <c r="H11" i="20" s="1"/>
  <c r="F12" i="20"/>
  <c r="H12" i="20" s="1"/>
  <c r="F13" i="20"/>
  <c r="H13" i="20" s="1"/>
  <c r="F14" i="20"/>
  <c r="H14" i="20" s="1"/>
  <c r="F15" i="20"/>
  <c r="H15" i="20" s="1"/>
  <c r="F16" i="20"/>
  <c r="H16" i="20" s="1"/>
  <c r="F17" i="20"/>
  <c r="H17" i="20" s="1"/>
  <c r="F18" i="20"/>
  <c r="H18" i="20" s="1"/>
  <c r="F19" i="20"/>
  <c r="H19" i="20" s="1"/>
  <c r="F20" i="20"/>
  <c r="H20" i="20" s="1"/>
  <c r="F21" i="20"/>
  <c r="H21" i="20" s="1"/>
  <c r="F22" i="20"/>
  <c r="H22" i="20" s="1"/>
  <c r="F23" i="20"/>
  <c r="H23" i="20" s="1"/>
  <c r="F24" i="20"/>
  <c r="H24" i="20" s="1"/>
  <c r="F25" i="20"/>
  <c r="H25" i="20" s="1"/>
  <c r="F26" i="20"/>
  <c r="H26" i="20" s="1"/>
  <c r="F27" i="20"/>
  <c r="H27" i="20" s="1"/>
  <c r="F28" i="20"/>
  <c r="H28" i="20" s="1"/>
  <c r="F29" i="20"/>
  <c r="H29" i="20" s="1"/>
  <c r="F30" i="20"/>
  <c r="H30" i="20" s="1"/>
  <c r="F31" i="20"/>
  <c r="H31" i="20" s="1"/>
  <c r="F32" i="20"/>
  <c r="H32" i="20" s="1"/>
  <c r="F33" i="20"/>
  <c r="H33" i="20" s="1"/>
  <c r="F34" i="20"/>
  <c r="H34" i="20" s="1"/>
  <c r="F35" i="20"/>
  <c r="H35" i="20" s="1"/>
  <c r="F36" i="20"/>
  <c r="H36" i="20" s="1"/>
  <c r="F37" i="20"/>
  <c r="H37" i="20" s="1"/>
  <c r="F38" i="20"/>
  <c r="H38" i="20" s="1"/>
  <c r="F39" i="20"/>
  <c r="H39" i="20" s="1"/>
  <c r="F40" i="20"/>
  <c r="H40" i="20" s="1"/>
  <c r="F41" i="20"/>
  <c r="H41" i="20" s="1"/>
  <c r="F42" i="20"/>
  <c r="H42" i="20" s="1"/>
  <c r="F43" i="20"/>
  <c r="H43" i="20" s="1"/>
  <c r="F44" i="20"/>
  <c r="H44" i="20" s="1"/>
  <c r="F45" i="20"/>
  <c r="H45" i="20" s="1"/>
  <c r="F46" i="20"/>
  <c r="H46" i="20" s="1"/>
  <c r="F47" i="20"/>
  <c r="H47" i="20" s="1"/>
  <c r="F48" i="20"/>
  <c r="H48" i="20" s="1"/>
  <c r="F49" i="20"/>
  <c r="H49" i="20" s="1"/>
  <c r="F50" i="20"/>
  <c r="H50" i="20" s="1"/>
  <c r="F51" i="20"/>
  <c r="H51" i="20" s="1"/>
  <c r="F52" i="20"/>
  <c r="H52" i="20" s="1"/>
  <c r="F53" i="20"/>
  <c r="H53" i="20" s="1"/>
  <c r="F54" i="20"/>
  <c r="H54" i="20" s="1"/>
  <c r="F55" i="20"/>
  <c r="H55" i="20" s="1"/>
  <c r="F56" i="20"/>
  <c r="H56" i="20" s="1"/>
  <c r="F57" i="20"/>
  <c r="H57" i="20" s="1"/>
  <c r="F58" i="20"/>
  <c r="H58" i="20" s="1"/>
  <c r="F59" i="20"/>
  <c r="H59" i="20" s="1"/>
  <c r="F60" i="20"/>
  <c r="H60" i="20" s="1"/>
  <c r="F61" i="20"/>
  <c r="H61" i="20" s="1"/>
  <c r="F62" i="20"/>
  <c r="H62" i="20" s="1"/>
  <c r="F63" i="20"/>
  <c r="H63" i="20" s="1"/>
  <c r="F64" i="20"/>
  <c r="H64" i="20" s="1"/>
  <c r="F65" i="20"/>
  <c r="H65" i="20" s="1"/>
  <c r="F66" i="20"/>
  <c r="H66" i="20" s="1"/>
  <c r="F67" i="20"/>
  <c r="H67" i="20" s="1"/>
  <c r="F68" i="20"/>
  <c r="H68" i="20" s="1"/>
  <c r="F69" i="20"/>
  <c r="H69" i="20" s="1"/>
  <c r="F70" i="20"/>
  <c r="H70" i="20" s="1"/>
  <c r="F71" i="20"/>
  <c r="H71" i="20" s="1"/>
  <c r="F72" i="20"/>
  <c r="H72" i="20" s="1"/>
  <c r="F73" i="20"/>
  <c r="H73" i="20" s="1"/>
  <c r="F74" i="20"/>
  <c r="H74" i="20" s="1"/>
  <c r="F75" i="20"/>
  <c r="H75" i="20" s="1"/>
  <c r="F76" i="20"/>
  <c r="H76" i="20" s="1"/>
  <c r="F77" i="20"/>
  <c r="H77" i="20" s="1"/>
  <c r="F78" i="20"/>
  <c r="H78" i="20" s="1"/>
  <c r="F79" i="20"/>
  <c r="H79" i="20" s="1"/>
  <c r="F80" i="20"/>
  <c r="H80" i="20" s="1"/>
  <c r="F81" i="20"/>
  <c r="H81" i="20" s="1"/>
  <c r="F82" i="20"/>
  <c r="H82" i="20" s="1"/>
  <c r="F83" i="20"/>
  <c r="H83" i="20" s="1"/>
  <c r="F84" i="20"/>
  <c r="H84" i="20" s="1"/>
  <c r="F85" i="20"/>
  <c r="H85" i="20" s="1"/>
  <c r="F86" i="20"/>
  <c r="H86" i="20" s="1"/>
  <c r="F87" i="20"/>
  <c r="H87" i="20" s="1"/>
  <c r="F88" i="20"/>
  <c r="H88" i="20" s="1"/>
  <c r="F89" i="20"/>
  <c r="H89" i="20" s="1"/>
  <c r="F90" i="20"/>
  <c r="H90" i="20" s="1"/>
  <c r="F91" i="20"/>
  <c r="H91" i="20" s="1"/>
  <c r="F92" i="20"/>
  <c r="H92" i="20" s="1"/>
  <c r="F93" i="20"/>
  <c r="H93" i="20" s="1"/>
  <c r="F94" i="20"/>
  <c r="H94" i="20" s="1"/>
  <c r="F95" i="20"/>
  <c r="H95" i="20" s="1"/>
  <c r="F96" i="20"/>
  <c r="H96" i="20" s="1"/>
  <c r="F97" i="20"/>
  <c r="H97" i="20" s="1"/>
  <c r="F98" i="20"/>
  <c r="H98" i="20" s="1"/>
  <c r="F99" i="20"/>
  <c r="H99" i="20" s="1"/>
  <c r="F100" i="20"/>
  <c r="H100" i="20" s="1"/>
  <c r="F101" i="20"/>
  <c r="H101" i="20" s="1"/>
  <c r="F102" i="20"/>
  <c r="H102" i="20" s="1"/>
  <c r="F103" i="20"/>
  <c r="H103" i="20" s="1"/>
  <c r="F104" i="20"/>
  <c r="H104" i="20" s="1"/>
  <c r="F105" i="20"/>
  <c r="H105" i="20" s="1"/>
  <c r="F106" i="20"/>
  <c r="H106" i="20" s="1"/>
  <c r="F107" i="20"/>
  <c r="H107" i="20" s="1"/>
  <c r="F108" i="20"/>
  <c r="H108" i="20" s="1"/>
  <c r="F109" i="20"/>
  <c r="H109" i="20" s="1"/>
  <c r="F110" i="20"/>
  <c r="H110" i="20" s="1"/>
  <c r="F111" i="20"/>
  <c r="H111" i="20" s="1"/>
  <c r="F112" i="20"/>
  <c r="H112" i="20" s="1"/>
  <c r="F113" i="20"/>
  <c r="H113" i="20" s="1"/>
  <c r="F114" i="20"/>
  <c r="H114" i="20" s="1"/>
  <c r="F115" i="20"/>
  <c r="H115" i="20" s="1"/>
  <c r="F116" i="20"/>
  <c r="H116" i="20" s="1"/>
  <c r="F117" i="20"/>
  <c r="H117" i="20" s="1"/>
  <c r="F119" i="20"/>
  <c r="H119" i="20" s="1"/>
  <c r="F122" i="20"/>
  <c r="H122" i="20" s="1"/>
  <c r="F123" i="20"/>
  <c r="H123" i="20" s="1"/>
  <c r="F124" i="20"/>
  <c r="H124" i="20" s="1"/>
  <c r="F125" i="20"/>
  <c r="H125" i="20" s="1"/>
  <c r="F126" i="20"/>
  <c r="H126" i="20" s="1"/>
  <c r="F127" i="20"/>
  <c r="H127" i="20" s="1"/>
  <c r="F128" i="20"/>
  <c r="H128" i="20" s="1"/>
  <c r="F129" i="20"/>
  <c r="H129" i="20" s="1"/>
  <c r="F130" i="20"/>
  <c r="H130" i="20" s="1"/>
  <c r="F131" i="20"/>
  <c r="H131" i="20" s="1"/>
  <c r="F132" i="20"/>
  <c r="H132" i="20" s="1"/>
  <c r="F133" i="20"/>
  <c r="H133" i="20" s="1"/>
  <c r="F134" i="20"/>
  <c r="H134" i="20" s="1"/>
  <c r="F135" i="20"/>
  <c r="H135" i="20" s="1"/>
  <c r="F136" i="20"/>
  <c r="H136" i="20" s="1"/>
  <c r="F137" i="20"/>
  <c r="H137" i="20" s="1"/>
  <c r="F138" i="20"/>
  <c r="H138" i="20" s="1"/>
  <c r="F139" i="20"/>
  <c r="H139" i="20" s="1"/>
  <c r="F140" i="20"/>
  <c r="H140" i="20" s="1"/>
  <c r="F141" i="20"/>
  <c r="H141" i="20" s="1"/>
  <c r="F142" i="20"/>
  <c r="H142" i="20" s="1"/>
  <c r="F143" i="20"/>
  <c r="H143" i="20" s="1"/>
  <c r="F144" i="20"/>
  <c r="H144" i="20" s="1"/>
  <c r="F145" i="20"/>
  <c r="H145" i="20" s="1"/>
  <c r="F146" i="20"/>
  <c r="H146" i="20" s="1"/>
  <c r="F147" i="20"/>
  <c r="H147" i="20" s="1"/>
  <c r="F148" i="20"/>
  <c r="H148" i="20" s="1"/>
  <c r="F149" i="20"/>
  <c r="H149" i="20" s="1"/>
  <c r="F150" i="20"/>
  <c r="H150" i="20" s="1"/>
  <c r="F151" i="20"/>
  <c r="H151" i="20" s="1"/>
  <c r="F152" i="20"/>
  <c r="H152" i="20" s="1"/>
  <c r="F153" i="20"/>
  <c r="H153" i="20" s="1"/>
  <c r="F154" i="20"/>
  <c r="H154" i="20" s="1"/>
  <c r="F155" i="20"/>
  <c r="H155" i="20" s="1"/>
  <c r="F156" i="20"/>
  <c r="H156" i="20" s="1"/>
  <c r="F157" i="20"/>
  <c r="H157" i="20" s="1"/>
  <c r="F158" i="20"/>
  <c r="H158" i="20" s="1"/>
  <c r="F159" i="20"/>
  <c r="H159" i="20" s="1"/>
  <c r="F160" i="20"/>
  <c r="H160" i="20" s="1"/>
  <c r="F161" i="20"/>
  <c r="H161" i="20" s="1"/>
  <c r="F162" i="20"/>
  <c r="H162" i="20" s="1"/>
  <c r="F163" i="20"/>
  <c r="H163" i="20" s="1"/>
  <c r="F164" i="20"/>
  <c r="H164" i="20" s="1"/>
  <c r="F165" i="20"/>
  <c r="H165" i="20" s="1"/>
  <c r="F166" i="20"/>
  <c r="H166" i="20" s="1"/>
  <c r="F167" i="20"/>
  <c r="H167" i="20" s="1"/>
  <c r="F168" i="20"/>
  <c r="H168" i="20" s="1"/>
  <c r="F169" i="20"/>
  <c r="H169" i="20" s="1"/>
  <c r="F170" i="20"/>
  <c r="H170" i="20" s="1"/>
  <c r="F171" i="20"/>
  <c r="H171" i="20" s="1"/>
  <c r="F172" i="20"/>
  <c r="H172" i="20" s="1"/>
  <c r="F173" i="20"/>
  <c r="H173" i="20" s="1"/>
  <c r="F174" i="20"/>
  <c r="H174" i="20" s="1"/>
  <c r="F175" i="20"/>
  <c r="H175" i="20" s="1"/>
  <c r="F176" i="20"/>
  <c r="H176" i="20" s="1"/>
  <c r="F177" i="20"/>
  <c r="H177" i="20" s="1"/>
  <c r="F178" i="20"/>
  <c r="H178" i="20" s="1"/>
  <c r="F179" i="20"/>
  <c r="H179" i="20" s="1"/>
  <c r="F180" i="20"/>
  <c r="H180" i="20" s="1"/>
  <c r="F181" i="20"/>
  <c r="H181" i="20" s="1"/>
  <c r="F182" i="20"/>
  <c r="H182" i="20" s="1"/>
  <c r="F183" i="20"/>
  <c r="H183" i="20" s="1"/>
  <c r="F184" i="20"/>
  <c r="H184" i="20" s="1"/>
  <c r="F185" i="20"/>
  <c r="H185" i="20" s="1"/>
  <c r="F186" i="20"/>
  <c r="H186" i="20" s="1"/>
  <c r="F187" i="20"/>
  <c r="H187" i="20" s="1"/>
  <c r="F188" i="20"/>
  <c r="H188" i="20" s="1"/>
  <c r="F189" i="20"/>
  <c r="H189" i="20" s="1"/>
  <c r="F190" i="20"/>
  <c r="H190" i="20" s="1"/>
  <c r="F191" i="20"/>
  <c r="H191" i="20" s="1"/>
  <c r="F192" i="20"/>
  <c r="H192" i="20" s="1"/>
  <c r="F193" i="20"/>
  <c r="H193" i="20" s="1"/>
  <c r="F194" i="20"/>
  <c r="H194" i="20" s="1"/>
  <c r="F195" i="20"/>
  <c r="H195" i="20" s="1"/>
  <c r="F196" i="20"/>
  <c r="H196" i="20" s="1"/>
  <c r="F197" i="20"/>
  <c r="H197" i="20" s="1"/>
  <c r="F198" i="20"/>
  <c r="H198" i="20" s="1"/>
  <c r="F199" i="20"/>
  <c r="H199" i="20" s="1"/>
  <c r="F200" i="20"/>
  <c r="H200" i="20" s="1"/>
  <c r="F201" i="20"/>
  <c r="H201" i="20" s="1"/>
  <c r="F202" i="20"/>
  <c r="H202" i="20" s="1"/>
  <c r="F203" i="20"/>
  <c r="H203" i="20" s="1"/>
  <c r="F205" i="20"/>
  <c r="H205" i="20" s="1"/>
  <c r="F206" i="20"/>
  <c r="H206" i="20" s="1"/>
  <c r="F207" i="20"/>
  <c r="H207" i="20" s="1"/>
  <c r="F208" i="20"/>
  <c r="H208" i="20" s="1"/>
  <c r="F209" i="20"/>
  <c r="H209" i="20" s="1"/>
  <c r="F210" i="20"/>
  <c r="H210" i="20" s="1"/>
  <c r="F211" i="20"/>
  <c r="H211" i="20" s="1"/>
  <c r="F212" i="20"/>
  <c r="H212" i="20" s="1"/>
  <c r="F213" i="20"/>
  <c r="H213" i="20" s="1"/>
  <c r="F214" i="20"/>
  <c r="H214" i="20" s="1"/>
  <c r="F215" i="20"/>
  <c r="H215" i="20" s="1"/>
  <c r="F216" i="20"/>
  <c r="H216" i="20" s="1"/>
  <c r="F217" i="20"/>
  <c r="H217" i="20" s="1"/>
  <c r="F218" i="20"/>
  <c r="H218" i="20" s="1"/>
  <c r="F219" i="20"/>
  <c r="H219" i="20" s="1"/>
  <c r="F220" i="20"/>
  <c r="H220" i="20" s="1"/>
  <c r="F221" i="20"/>
  <c r="H221" i="20" s="1"/>
  <c r="F222" i="20"/>
  <c r="H222" i="20" s="1"/>
  <c r="F223" i="20"/>
  <c r="H223" i="20" s="1"/>
  <c r="F224" i="20"/>
  <c r="H224" i="20" s="1"/>
  <c r="F225" i="20"/>
  <c r="H225" i="20" s="1"/>
  <c r="F226" i="20"/>
  <c r="H226" i="20" s="1"/>
  <c r="F227" i="20"/>
  <c r="H227" i="20" s="1"/>
  <c r="F228" i="20"/>
  <c r="H228" i="20" s="1"/>
  <c r="F229" i="20"/>
  <c r="H229" i="20" s="1"/>
  <c r="F230" i="20"/>
  <c r="H230" i="20" s="1"/>
  <c r="F231" i="20"/>
  <c r="H231" i="20" s="1"/>
  <c r="F232" i="20"/>
  <c r="H232" i="20" s="1"/>
  <c r="F233" i="20"/>
  <c r="H233" i="20" s="1"/>
  <c r="F234" i="20"/>
  <c r="H234" i="20" s="1"/>
  <c r="F235" i="20"/>
  <c r="H235" i="20" s="1"/>
  <c r="F236" i="20"/>
  <c r="H236" i="20" s="1"/>
  <c r="F237" i="20"/>
  <c r="H237" i="20" s="1"/>
  <c r="F238" i="20"/>
  <c r="H238" i="20" s="1"/>
  <c r="F239" i="20"/>
  <c r="H239" i="20" s="1"/>
  <c r="F240" i="20"/>
  <c r="H240" i="20" s="1"/>
  <c r="F241" i="20"/>
  <c r="H241" i="20" s="1"/>
  <c r="F242" i="20"/>
  <c r="H242" i="20" s="1"/>
  <c r="F243" i="20"/>
  <c r="H243" i="20" s="1"/>
  <c r="F244" i="20"/>
  <c r="H244" i="20" s="1"/>
  <c r="F245" i="20"/>
  <c r="H245" i="20" s="1"/>
  <c r="F246" i="20"/>
  <c r="H246" i="20" s="1"/>
  <c r="F247" i="20"/>
  <c r="H247" i="20" s="1"/>
  <c r="F248" i="20"/>
  <c r="H248" i="20" s="1"/>
  <c r="F249" i="20"/>
  <c r="H249" i="20" s="1"/>
  <c r="F250" i="20"/>
  <c r="H250" i="20" s="1"/>
  <c r="F251" i="20"/>
  <c r="H251" i="20" s="1"/>
  <c r="F252" i="20"/>
  <c r="H252" i="20" s="1"/>
  <c r="F253" i="20"/>
  <c r="H253" i="20" s="1"/>
  <c r="F254" i="20"/>
  <c r="H254" i="20" s="1"/>
  <c r="F255" i="20"/>
  <c r="H255" i="20" s="1"/>
  <c r="F256" i="20"/>
  <c r="H256" i="20" s="1"/>
  <c r="F257" i="20"/>
  <c r="H257" i="20" s="1"/>
  <c r="F258" i="20"/>
  <c r="H258" i="20" s="1"/>
  <c r="F259" i="20"/>
  <c r="H259" i="20" s="1"/>
  <c r="F260" i="20"/>
  <c r="H260" i="20" s="1"/>
  <c r="F261" i="20"/>
  <c r="H261" i="20" s="1"/>
  <c r="F262" i="20"/>
  <c r="H262" i="20" s="1"/>
  <c r="F263" i="20"/>
  <c r="H263" i="20" s="1"/>
  <c r="F264" i="20"/>
  <c r="H264" i="20" s="1"/>
  <c r="F265" i="20"/>
  <c r="H265" i="20" s="1"/>
  <c r="F266" i="20"/>
  <c r="H266" i="20" s="1"/>
  <c r="F267" i="20"/>
  <c r="H267" i="20" s="1"/>
  <c r="F268" i="20"/>
  <c r="H268" i="20" s="1"/>
  <c r="F269" i="20"/>
  <c r="H269" i="20" s="1"/>
  <c r="F270" i="20"/>
  <c r="H270" i="20" s="1"/>
  <c r="F271" i="20"/>
  <c r="H271" i="20" s="1"/>
  <c r="F272" i="20"/>
  <c r="H272" i="20" s="1"/>
  <c r="F273" i="20"/>
  <c r="H273" i="20" s="1"/>
  <c r="F274" i="20"/>
  <c r="H274" i="20" s="1"/>
  <c r="F275" i="20"/>
  <c r="H275" i="20" s="1"/>
  <c r="F276" i="20"/>
  <c r="H276" i="20" s="1"/>
  <c r="F277" i="20"/>
  <c r="H277" i="20" s="1"/>
  <c r="F278" i="20"/>
  <c r="H278" i="20" s="1"/>
  <c r="F279" i="20"/>
  <c r="H279" i="20" s="1"/>
  <c r="F280" i="20"/>
  <c r="H280" i="20" s="1"/>
  <c r="F281" i="20"/>
  <c r="H281" i="20" s="1"/>
  <c r="F282" i="20"/>
  <c r="H282" i="20" s="1"/>
  <c r="F283" i="20"/>
  <c r="H283" i="20" s="1"/>
  <c r="F284" i="20"/>
  <c r="H284" i="20" s="1"/>
  <c r="F285" i="20"/>
  <c r="H285" i="20" s="1"/>
  <c r="F286" i="20"/>
  <c r="H286" i="20" s="1"/>
  <c r="F287" i="20"/>
  <c r="H287" i="20" s="1"/>
  <c r="F288" i="20"/>
  <c r="H288" i="20" s="1"/>
  <c r="F289" i="20"/>
  <c r="H289" i="20" s="1"/>
  <c r="F290" i="20"/>
  <c r="H290" i="20" s="1"/>
  <c r="F291" i="20"/>
  <c r="H291" i="20" s="1"/>
  <c r="F292" i="20"/>
  <c r="H292" i="20" s="1"/>
  <c r="F293" i="20"/>
  <c r="H293" i="20" s="1"/>
  <c r="F294" i="20"/>
  <c r="H294" i="20" s="1"/>
  <c r="F295" i="20"/>
  <c r="H295" i="20" s="1"/>
  <c r="F296" i="20"/>
  <c r="H296" i="20" s="1"/>
  <c r="F297" i="20"/>
  <c r="H297" i="20" s="1"/>
  <c r="F298" i="20"/>
  <c r="H298" i="20" s="1"/>
  <c r="F299" i="20"/>
  <c r="H299" i="20" s="1"/>
  <c r="F300" i="20"/>
  <c r="H300" i="20" s="1"/>
  <c r="F301" i="20"/>
  <c r="H301" i="20" s="1"/>
  <c r="F302" i="20"/>
  <c r="H302" i="20" s="1"/>
  <c r="F303" i="20"/>
  <c r="H303" i="20" s="1"/>
  <c r="F304" i="20"/>
  <c r="H304" i="20" s="1"/>
  <c r="F305" i="20"/>
  <c r="H305" i="20" s="1"/>
  <c r="F306" i="20"/>
  <c r="H306" i="20" s="1"/>
  <c r="F307" i="20"/>
  <c r="H307" i="20" s="1"/>
  <c r="F308" i="20"/>
  <c r="H308" i="20" s="1"/>
  <c r="F309" i="20"/>
  <c r="H309" i="20" s="1"/>
  <c r="F310" i="20"/>
  <c r="H310" i="20" s="1"/>
  <c r="F311" i="20"/>
  <c r="H311" i="20" s="1"/>
  <c r="F312" i="20"/>
  <c r="H312" i="20" s="1"/>
  <c r="F313" i="20"/>
  <c r="H313" i="20" s="1"/>
  <c r="F314" i="20"/>
  <c r="H314" i="20" s="1"/>
  <c r="F315" i="20"/>
  <c r="H315" i="20" s="1"/>
  <c r="AA315" i="20"/>
  <c r="Z315" i="20"/>
  <c r="AA314" i="20"/>
  <c r="Z314" i="20"/>
  <c r="AA313" i="20"/>
  <c r="Z313" i="20"/>
  <c r="AA312" i="20"/>
  <c r="Z312" i="20"/>
  <c r="AA311" i="20"/>
  <c r="Z311" i="20"/>
  <c r="AA310" i="20"/>
  <c r="Z310" i="20"/>
  <c r="AA309" i="20"/>
  <c r="Z309" i="20"/>
  <c r="AA308" i="20"/>
  <c r="Z308" i="20"/>
  <c r="AA307" i="20"/>
  <c r="Z307" i="20"/>
  <c r="AA306" i="20"/>
  <c r="Z306" i="20"/>
  <c r="AA305" i="20"/>
  <c r="Z305" i="20"/>
  <c r="AA304" i="20"/>
  <c r="Z304" i="20"/>
  <c r="AA303" i="20"/>
  <c r="Z303" i="20"/>
  <c r="AA302" i="20"/>
  <c r="Z302" i="20"/>
  <c r="AA301" i="20"/>
  <c r="Z301" i="20"/>
  <c r="AA300" i="20"/>
  <c r="Z300" i="20"/>
  <c r="AA299" i="20"/>
  <c r="Z299" i="20"/>
  <c r="AA298" i="20"/>
  <c r="Z298" i="20"/>
  <c r="AA297" i="20"/>
  <c r="Z297" i="20"/>
  <c r="AA296" i="20"/>
  <c r="Z296" i="20"/>
  <c r="AA295" i="20"/>
  <c r="Z295" i="20"/>
  <c r="AA294" i="20"/>
  <c r="Z294" i="20"/>
  <c r="AA293" i="20"/>
  <c r="Z293" i="20"/>
  <c r="AA292" i="20"/>
  <c r="Z292" i="20"/>
  <c r="AA291" i="20"/>
  <c r="Z291" i="20"/>
  <c r="AA290" i="20"/>
  <c r="Z290" i="20"/>
  <c r="AA289" i="20"/>
  <c r="Z289" i="20"/>
  <c r="AA288" i="20"/>
  <c r="Z288" i="20"/>
  <c r="AA287" i="20"/>
  <c r="Z287" i="20"/>
  <c r="AA286" i="20"/>
  <c r="Z286" i="20"/>
  <c r="AA285" i="20"/>
  <c r="Z285" i="20"/>
  <c r="AA284" i="20"/>
  <c r="Z284" i="20"/>
  <c r="AA283" i="20"/>
  <c r="Z283" i="20"/>
  <c r="AA282" i="20"/>
  <c r="Z282" i="20"/>
  <c r="AA281" i="20"/>
  <c r="Z281" i="20"/>
  <c r="AA280" i="20"/>
  <c r="Z280" i="20"/>
  <c r="AA279" i="20"/>
  <c r="Z279" i="20"/>
  <c r="AA278" i="20"/>
  <c r="Z278" i="20"/>
  <c r="AA277" i="20"/>
  <c r="Z277" i="20"/>
  <c r="AA276" i="20"/>
  <c r="Z276" i="20"/>
  <c r="AA275" i="20"/>
  <c r="Z275" i="20"/>
  <c r="AA274" i="20"/>
  <c r="Z274" i="20"/>
  <c r="AA273" i="20"/>
  <c r="Z273" i="20"/>
  <c r="AA272" i="20"/>
  <c r="Z272" i="20"/>
  <c r="AA271" i="20"/>
  <c r="Z271" i="20"/>
  <c r="AA270" i="20"/>
  <c r="Z270" i="20"/>
  <c r="AA269" i="20"/>
  <c r="Z269" i="20"/>
  <c r="AA268" i="20"/>
  <c r="Z268" i="20"/>
  <c r="AA267" i="20"/>
  <c r="Z267" i="20"/>
  <c r="AA266" i="20"/>
  <c r="Z266" i="20"/>
  <c r="AA265" i="20"/>
  <c r="Z265" i="20"/>
  <c r="AA264" i="20"/>
  <c r="Z264" i="20"/>
  <c r="AA263" i="20"/>
  <c r="Z263" i="20"/>
  <c r="AA262" i="20"/>
  <c r="Z262" i="20"/>
  <c r="AA261" i="20"/>
  <c r="Z261" i="20"/>
  <c r="AA260" i="20"/>
  <c r="Z260" i="20"/>
  <c r="AA259" i="20"/>
  <c r="Z259" i="20"/>
  <c r="AA258" i="20"/>
  <c r="Z258" i="20"/>
  <c r="AA257" i="20"/>
  <c r="Z257" i="20"/>
  <c r="AA256" i="20"/>
  <c r="Z256" i="20"/>
  <c r="AA255" i="20"/>
  <c r="Z255" i="20"/>
  <c r="AA254" i="20"/>
  <c r="Z254" i="20"/>
  <c r="AA253" i="20"/>
  <c r="Z253" i="20"/>
  <c r="AA252" i="20"/>
  <c r="Z252" i="20"/>
  <c r="AA251" i="20"/>
  <c r="Z251" i="20"/>
  <c r="AA250" i="20"/>
  <c r="Z250" i="20"/>
  <c r="AA249" i="20"/>
  <c r="Z249" i="20"/>
  <c r="AA248" i="20"/>
  <c r="Z248" i="20"/>
  <c r="AA247" i="20"/>
  <c r="Z247" i="20"/>
  <c r="AA246" i="20"/>
  <c r="Z246" i="20"/>
  <c r="AA245" i="20"/>
  <c r="Z245" i="20"/>
  <c r="AA244" i="20"/>
  <c r="Z244" i="20"/>
  <c r="AA243" i="20"/>
  <c r="Z243" i="20"/>
  <c r="AA242" i="20"/>
  <c r="Z242" i="20"/>
  <c r="AA241" i="20"/>
  <c r="Z241" i="20"/>
  <c r="AA240" i="20"/>
  <c r="Z240" i="20"/>
  <c r="AA239" i="20"/>
  <c r="Z239" i="20"/>
  <c r="AA238" i="20"/>
  <c r="Z238" i="20"/>
  <c r="AA237" i="20"/>
  <c r="Z237" i="20"/>
  <c r="AA236" i="20"/>
  <c r="Z236" i="20"/>
  <c r="AA235" i="20"/>
  <c r="Z235" i="20"/>
  <c r="AA234" i="20"/>
  <c r="Z234" i="20"/>
  <c r="AA233" i="20"/>
  <c r="Z233" i="20"/>
  <c r="AA232" i="20"/>
  <c r="Z232" i="20"/>
  <c r="AA231" i="20"/>
  <c r="Z231" i="20"/>
  <c r="AA230" i="20"/>
  <c r="Z230" i="20"/>
  <c r="AA229" i="20"/>
  <c r="Z229" i="20"/>
  <c r="AA228" i="20"/>
  <c r="Z228" i="20"/>
  <c r="AA227" i="20"/>
  <c r="Z227" i="20"/>
  <c r="AA226" i="20"/>
  <c r="Z226" i="20"/>
  <c r="AA225" i="20"/>
  <c r="Z225" i="20"/>
  <c r="AA224" i="20"/>
  <c r="Z224" i="20"/>
  <c r="AA223" i="20"/>
  <c r="Z223" i="20"/>
  <c r="AA222" i="20"/>
  <c r="Z222" i="20"/>
  <c r="AA221" i="20"/>
  <c r="Z221" i="20"/>
  <c r="AA220" i="20"/>
  <c r="Z220" i="20"/>
  <c r="AA219" i="20"/>
  <c r="Z219" i="20"/>
  <c r="AA218" i="20"/>
  <c r="Z218" i="20"/>
  <c r="AA217" i="20"/>
  <c r="Z217" i="20"/>
  <c r="AA216" i="20"/>
  <c r="Z216" i="20"/>
  <c r="AA215" i="20"/>
  <c r="Z215" i="20"/>
  <c r="AA214" i="20"/>
  <c r="Z214" i="20"/>
  <c r="AA213" i="20"/>
  <c r="Z213" i="20"/>
  <c r="AA212" i="20"/>
  <c r="Z212" i="20"/>
  <c r="AA211" i="20"/>
  <c r="Z211" i="20"/>
  <c r="AA210" i="20"/>
  <c r="Z210" i="20"/>
  <c r="AA209" i="20"/>
  <c r="Z209" i="20"/>
  <c r="AA208" i="20"/>
  <c r="Z208" i="20"/>
  <c r="AA207" i="20"/>
  <c r="Z207" i="20"/>
  <c r="AA206" i="20"/>
  <c r="Z206" i="20"/>
  <c r="AA205" i="20"/>
  <c r="Z205" i="20"/>
  <c r="AA204" i="20"/>
  <c r="Z204" i="20"/>
  <c r="AA203" i="20"/>
  <c r="Z203" i="20"/>
  <c r="AA202" i="20"/>
  <c r="Z202" i="20"/>
  <c r="AA201" i="20"/>
  <c r="Z201" i="20"/>
  <c r="AA200" i="20"/>
  <c r="Z200" i="20"/>
  <c r="AA199" i="20"/>
  <c r="Z199" i="20"/>
  <c r="AA198" i="20"/>
  <c r="Z198" i="20"/>
  <c r="AA197" i="20"/>
  <c r="Z197" i="20"/>
  <c r="AA196" i="20"/>
  <c r="Z196" i="20"/>
  <c r="AA195" i="20"/>
  <c r="Z195" i="20"/>
  <c r="AA194" i="20"/>
  <c r="Z194" i="20"/>
  <c r="AA193" i="20"/>
  <c r="Z193" i="20"/>
  <c r="AA192" i="20"/>
  <c r="Z192" i="20"/>
  <c r="AA191" i="20"/>
  <c r="Z191" i="20"/>
  <c r="AA190" i="20"/>
  <c r="Z190" i="20"/>
  <c r="AA189" i="20"/>
  <c r="Z189" i="20"/>
  <c r="AA188" i="20"/>
  <c r="Z188" i="20"/>
  <c r="AA187" i="20"/>
  <c r="Z187" i="20"/>
  <c r="AA186" i="20"/>
  <c r="Z186" i="20"/>
  <c r="AA185" i="20"/>
  <c r="Z185" i="20"/>
  <c r="AA184" i="20"/>
  <c r="Z184" i="20"/>
  <c r="AA183" i="20"/>
  <c r="Z183" i="20"/>
  <c r="AA182" i="20"/>
  <c r="Z182" i="20"/>
  <c r="AA181" i="20"/>
  <c r="Z181" i="20"/>
  <c r="AA180" i="20"/>
  <c r="Z180" i="20"/>
  <c r="AA179" i="20"/>
  <c r="Z179" i="20"/>
  <c r="AA178" i="20"/>
  <c r="Z178" i="20"/>
  <c r="AA177" i="20"/>
  <c r="Z177" i="20"/>
  <c r="AA176" i="20"/>
  <c r="Z176" i="20"/>
  <c r="AA175" i="20"/>
  <c r="Z175" i="20"/>
  <c r="AA174" i="20"/>
  <c r="Z174" i="20"/>
  <c r="AA173" i="20"/>
  <c r="Z173" i="20"/>
  <c r="AA172" i="20"/>
  <c r="Z172" i="20"/>
  <c r="AA171" i="20"/>
  <c r="Z171" i="20"/>
  <c r="AA170" i="20"/>
  <c r="Z170" i="20"/>
  <c r="AA169" i="20"/>
  <c r="Z169" i="20"/>
  <c r="AA168" i="20"/>
  <c r="Z168" i="20"/>
  <c r="AA167" i="20"/>
  <c r="Z167" i="20"/>
  <c r="AA166" i="20"/>
  <c r="Z166" i="20"/>
  <c r="AA165" i="20"/>
  <c r="Z165" i="20"/>
  <c r="AA164" i="20"/>
  <c r="Z164" i="20"/>
  <c r="AA163" i="20"/>
  <c r="Z163" i="20"/>
  <c r="AA162" i="20"/>
  <c r="Z162" i="20"/>
  <c r="AA161" i="20"/>
  <c r="Z161" i="20"/>
  <c r="AA160" i="20"/>
  <c r="Z160" i="20"/>
  <c r="AA159" i="20"/>
  <c r="Z159" i="20"/>
  <c r="AA158" i="20"/>
  <c r="Z158" i="20"/>
  <c r="AA157" i="20"/>
  <c r="Z157" i="20"/>
  <c r="AA156" i="20"/>
  <c r="Z156" i="20"/>
  <c r="AA155" i="20"/>
  <c r="Z155" i="20"/>
  <c r="AA154" i="20"/>
  <c r="Z154" i="20"/>
  <c r="AA153" i="20"/>
  <c r="Z153" i="20"/>
  <c r="AA152" i="20"/>
  <c r="Z152" i="20"/>
  <c r="AA151" i="20"/>
  <c r="Z151" i="20"/>
  <c r="AA150" i="20"/>
  <c r="Z150" i="20"/>
  <c r="AA149" i="20"/>
  <c r="Z149" i="20"/>
  <c r="AA148" i="20"/>
  <c r="Z148" i="20"/>
  <c r="AA147" i="20"/>
  <c r="Z147" i="20"/>
  <c r="AA146" i="20"/>
  <c r="Z146" i="20"/>
  <c r="AA145" i="20"/>
  <c r="Z145" i="20"/>
  <c r="AA144" i="20"/>
  <c r="Z144" i="20"/>
  <c r="AA143" i="20"/>
  <c r="Z143" i="20"/>
  <c r="AA142" i="20"/>
  <c r="Z142" i="20"/>
  <c r="AA141" i="20"/>
  <c r="Z141" i="20"/>
  <c r="AA140" i="20"/>
  <c r="Z140" i="20"/>
  <c r="AA139" i="20"/>
  <c r="Z139" i="20"/>
  <c r="AA138" i="20"/>
  <c r="Z138" i="20"/>
  <c r="AA137" i="20"/>
  <c r="Z137" i="20"/>
  <c r="AA136" i="20"/>
  <c r="Z136" i="20"/>
  <c r="AA135" i="20"/>
  <c r="Z135" i="20"/>
  <c r="AA134" i="20"/>
  <c r="Z134" i="20"/>
  <c r="AA133" i="20"/>
  <c r="Z133" i="20"/>
  <c r="AA132" i="20"/>
  <c r="Z132" i="20"/>
  <c r="AA131" i="20"/>
  <c r="Z131" i="20"/>
  <c r="AA130" i="20"/>
  <c r="Z130" i="20"/>
  <c r="AA129" i="20"/>
  <c r="Z129" i="20"/>
  <c r="AA128" i="20"/>
  <c r="Z128" i="20"/>
  <c r="AA127" i="20"/>
  <c r="Z127" i="20"/>
  <c r="AA126" i="20"/>
  <c r="Z126" i="20"/>
  <c r="AA125" i="20"/>
  <c r="Z125" i="20"/>
  <c r="AA124" i="20"/>
  <c r="Z124" i="20"/>
  <c r="AA123" i="20"/>
  <c r="Z123" i="20"/>
  <c r="AA122" i="20"/>
  <c r="Z122" i="20"/>
  <c r="AA121" i="20"/>
  <c r="Z121" i="20"/>
  <c r="AA120" i="20"/>
  <c r="Z120" i="20"/>
  <c r="AA119" i="20"/>
  <c r="Z119" i="20"/>
  <c r="AA118" i="20"/>
  <c r="Z118" i="20"/>
  <c r="AA117" i="20"/>
  <c r="Z117" i="20"/>
  <c r="AA116" i="20"/>
  <c r="Z116" i="20"/>
  <c r="AA115" i="20"/>
  <c r="Z115" i="20"/>
  <c r="AA114" i="20"/>
  <c r="Z114" i="20"/>
  <c r="AA113" i="20"/>
  <c r="Z113" i="20"/>
  <c r="AA112" i="20"/>
  <c r="Z112" i="20"/>
  <c r="AA111" i="20"/>
  <c r="Z111" i="20"/>
  <c r="AA110" i="20"/>
  <c r="Z110" i="20"/>
  <c r="AA109" i="20"/>
  <c r="Z109" i="20"/>
  <c r="AA108" i="20"/>
  <c r="Z108" i="20"/>
  <c r="AA107" i="20"/>
  <c r="Z107" i="20"/>
  <c r="AA106" i="20"/>
  <c r="Z106" i="20"/>
  <c r="AA105" i="20"/>
  <c r="Z105" i="20"/>
  <c r="AA104" i="20"/>
  <c r="Z104" i="20"/>
  <c r="AA103" i="20"/>
  <c r="Z103" i="20"/>
  <c r="AA102" i="20"/>
  <c r="Z102" i="20"/>
  <c r="AA101" i="20"/>
  <c r="Z101" i="20"/>
  <c r="AA100" i="20"/>
  <c r="Z100" i="20"/>
  <c r="AA99" i="20"/>
  <c r="Z99" i="20"/>
  <c r="AA98" i="20"/>
  <c r="Z98" i="20"/>
  <c r="AA97" i="20"/>
  <c r="Z97" i="20"/>
  <c r="AA96" i="20"/>
  <c r="Z96" i="20"/>
  <c r="AA95" i="20"/>
  <c r="Z95" i="20"/>
  <c r="AA94" i="20"/>
  <c r="Z94" i="20"/>
  <c r="AA93" i="20"/>
  <c r="Z93" i="20"/>
  <c r="AA92" i="20"/>
  <c r="Z92" i="20"/>
  <c r="AA91" i="20"/>
  <c r="Z91" i="20"/>
  <c r="AA90" i="20"/>
  <c r="Z90" i="20"/>
  <c r="AA89" i="20"/>
  <c r="Z89" i="20"/>
  <c r="AA88" i="20"/>
  <c r="Z88" i="20"/>
  <c r="AA87" i="20"/>
  <c r="Z87" i="20"/>
  <c r="AA86" i="20"/>
  <c r="Z86" i="20"/>
  <c r="AA85" i="20"/>
  <c r="Z85" i="20"/>
  <c r="AA84" i="20"/>
  <c r="Z84" i="20"/>
  <c r="AA83" i="20"/>
  <c r="Z83" i="20"/>
  <c r="AA82" i="20"/>
  <c r="Z82" i="20"/>
  <c r="AA81" i="20"/>
  <c r="Z81" i="20"/>
  <c r="AA80" i="20"/>
  <c r="Z80" i="20"/>
  <c r="AA79" i="20"/>
  <c r="Z79" i="20"/>
  <c r="AA78" i="20"/>
  <c r="Z78" i="20"/>
  <c r="AA77" i="20"/>
  <c r="Z77" i="20"/>
  <c r="AA76" i="20"/>
  <c r="Z76" i="20"/>
  <c r="AA75" i="20"/>
  <c r="Z75" i="20"/>
  <c r="AA74" i="20"/>
  <c r="Z74" i="20"/>
  <c r="AA73" i="20"/>
  <c r="Z73" i="20"/>
  <c r="AA72" i="20"/>
  <c r="Z72" i="20"/>
  <c r="AA71" i="20"/>
  <c r="Z71" i="20"/>
  <c r="AA70" i="20"/>
  <c r="Z70" i="20"/>
  <c r="AA69" i="20"/>
  <c r="Z69" i="20"/>
  <c r="AA68" i="20"/>
  <c r="Z68" i="20"/>
  <c r="AA67" i="20"/>
  <c r="Z67" i="20"/>
  <c r="AA66" i="20"/>
  <c r="Z66" i="20"/>
  <c r="AA65" i="20"/>
  <c r="Z65" i="20"/>
  <c r="AA64" i="20"/>
  <c r="Z64" i="20"/>
  <c r="AA63" i="20"/>
  <c r="Z63" i="20"/>
  <c r="AA62" i="20"/>
  <c r="Z62" i="20"/>
  <c r="AA61" i="20"/>
  <c r="Z61" i="20"/>
  <c r="AA60" i="20"/>
  <c r="Z60" i="20"/>
  <c r="AA59" i="20"/>
  <c r="Z59" i="20"/>
  <c r="AA58" i="20"/>
  <c r="Z58" i="20"/>
  <c r="AA57" i="20"/>
  <c r="Z57" i="20"/>
  <c r="AA56" i="20"/>
  <c r="Z56" i="20"/>
  <c r="AA55" i="20"/>
  <c r="Z55" i="20"/>
  <c r="AA54" i="20"/>
  <c r="Z54" i="20"/>
  <c r="AA53" i="20"/>
  <c r="Z53" i="20"/>
  <c r="AA52" i="20"/>
  <c r="Z52" i="20"/>
  <c r="AA51" i="20"/>
  <c r="Z51" i="20"/>
  <c r="AA50" i="20"/>
  <c r="Z50" i="20"/>
  <c r="AA49" i="20"/>
  <c r="Z49" i="20"/>
  <c r="AA48" i="20"/>
  <c r="Z48" i="20"/>
  <c r="AA47" i="20"/>
  <c r="Z47" i="20"/>
  <c r="AA46" i="20"/>
  <c r="Z46" i="20"/>
  <c r="AA45" i="20"/>
  <c r="Z45" i="20"/>
  <c r="AA44" i="20"/>
  <c r="Z44" i="20"/>
  <c r="AA43" i="20"/>
  <c r="Z43" i="20"/>
  <c r="AA42" i="20"/>
  <c r="Z42" i="20"/>
  <c r="AA41" i="20"/>
  <c r="Z41" i="20"/>
  <c r="AA40" i="20"/>
  <c r="Z40" i="20"/>
  <c r="AA39" i="20"/>
  <c r="Z39" i="20"/>
  <c r="AA38" i="20"/>
  <c r="Z38" i="20"/>
  <c r="AA37" i="20"/>
  <c r="Z37" i="20"/>
  <c r="AA36" i="20"/>
  <c r="Z36" i="20"/>
  <c r="AA35" i="20"/>
  <c r="Z35" i="20"/>
  <c r="AA34" i="20"/>
  <c r="Z34" i="20"/>
  <c r="AA33" i="20"/>
  <c r="Z33" i="20"/>
  <c r="AA32" i="20"/>
  <c r="Z32" i="20"/>
  <c r="AA31" i="20"/>
  <c r="Z31" i="20"/>
  <c r="AA30" i="20"/>
  <c r="Z30" i="20"/>
  <c r="AA29" i="20"/>
  <c r="Z29" i="20"/>
  <c r="AA28" i="20"/>
  <c r="Z28" i="20"/>
  <c r="AA27" i="20"/>
  <c r="Z27" i="20"/>
  <c r="AA26" i="20"/>
  <c r="Z26" i="20"/>
  <c r="AA25" i="20"/>
  <c r="Z25" i="20"/>
  <c r="AA24" i="20"/>
  <c r="Z24" i="20"/>
  <c r="AA23" i="20"/>
  <c r="Z23" i="20"/>
  <c r="AA22" i="20"/>
  <c r="Z22" i="20"/>
  <c r="AA21" i="20"/>
  <c r="Z21" i="20"/>
  <c r="AA20" i="20"/>
  <c r="Z20" i="20"/>
  <c r="AA19" i="20"/>
  <c r="Z19" i="20"/>
  <c r="AA18" i="20"/>
  <c r="Z18" i="20"/>
  <c r="AA17" i="20"/>
  <c r="Z17" i="20"/>
  <c r="AA16" i="20"/>
  <c r="Z16" i="20"/>
  <c r="AA15" i="20"/>
  <c r="Z15" i="20"/>
  <c r="AA14" i="20"/>
  <c r="Z14" i="20"/>
  <c r="AA13" i="20"/>
  <c r="Z13" i="20"/>
  <c r="AA12" i="20"/>
  <c r="Z12" i="20"/>
  <c r="AA11" i="20"/>
  <c r="Z11" i="20"/>
  <c r="AA10" i="20"/>
  <c r="Z10" i="20"/>
  <c r="AA9" i="20"/>
  <c r="Z9" i="20"/>
  <c r="AA315" i="7"/>
  <c r="Z315" i="7"/>
  <c r="Y315" i="7"/>
  <c r="AA314" i="7"/>
  <c r="Z314" i="7"/>
  <c r="Y314" i="7"/>
  <c r="AA313" i="7"/>
  <c r="Z313" i="7"/>
  <c r="Y313" i="7"/>
  <c r="AA312" i="7"/>
  <c r="Z312" i="7"/>
  <c r="Y312" i="7"/>
  <c r="AA311" i="7"/>
  <c r="Z311" i="7"/>
  <c r="Y311" i="7"/>
  <c r="AA310" i="7"/>
  <c r="Z310" i="7"/>
  <c r="Y310" i="7"/>
  <c r="AA309" i="7"/>
  <c r="Z309" i="7"/>
  <c r="Y309" i="7"/>
  <c r="AA308" i="7"/>
  <c r="Z308" i="7"/>
  <c r="Y308" i="7"/>
  <c r="AA307" i="7"/>
  <c r="Z307" i="7"/>
  <c r="Y307" i="7"/>
  <c r="AA306" i="7"/>
  <c r="Z306" i="7"/>
  <c r="Y306" i="7"/>
  <c r="AA305" i="7"/>
  <c r="Z305" i="7"/>
  <c r="Y305" i="7"/>
  <c r="AA304" i="7"/>
  <c r="Z304" i="7"/>
  <c r="Y304" i="7"/>
  <c r="AA303" i="7"/>
  <c r="Z303" i="7"/>
  <c r="Y303" i="7"/>
  <c r="AA302" i="7"/>
  <c r="Z302" i="7"/>
  <c r="Y302" i="7"/>
  <c r="AA301" i="7"/>
  <c r="Z301" i="7"/>
  <c r="Y301" i="7"/>
  <c r="AA300" i="7"/>
  <c r="Z300" i="7"/>
  <c r="Y300" i="7"/>
  <c r="AA299" i="7"/>
  <c r="Z299" i="7"/>
  <c r="Y299" i="7"/>
  <c r="AA298" i="7"/>
  <c r="Z298" i="7"/>
  <c r="Y298" i="7"/>
  <c r="AA297" i="7"/>
  <c r="Z297" i="7"/>
  <c r="Y297" i="7"/>
  <c r="AA296" i="7"/>
  <c r="Z296" i="7"/>
  <c r="Y296" i="7"/>
  <c r="AA295" i="7"/>
  <c r="Z295" i="7"/>
  <c r="Y295" i="7"/>
  <c r="AA294" i="7"/>
  <c r="Z294" i="7"/>
  <c r="Y294" i="7"/>
  <c r="AA293" i="7"/>
  <c r="Z293" i="7"/>
  <c r="Y293" i="7"/>
  <c r="AA292" i="7"/>
  <c r="Z292" i="7"/>
  <c r="Y292" i="7"/>
  <c r="AA291" i="7"/>
  <c r="Z291" i="7"/>
  <c r="Y291" i="7"/>
  <c r="AA290" i="7"/>
  <c r="Z290" i="7"/>
  <c r="Y290" i="7"/>
  <c r="AA289" i="7"/>
  <c r="Z289" i="7"/>
  <c r="Y289" i="7"/>
  <c r="AA288" i="7"/>
  <c r="Z288" i="7"/>
  <c r="Y288" i="7"/>
  <c r="AA287" i="7"/>
  <c r="Z287" i="7"/>
  <c r="Y287" i="7"/>
  <c r="AA286" i="7"/>
  <c r="Z286" i="7"/>
  <c r="Y286" i="7"/>
  <c r="AA285" i="7"/>
  <c r="Z285" i="7"/>
  <c r="Y285" i="7"/>
  <c r="AA284" i="7"/>
  <c r="Z284" i="7"/>
  <c r="Y284" i="7"/>
  <c r="AA283" i="7"/>
  <c r="Z283" i="7"/>
  <c r="Y283" i="7"/>
  <c r="AA282" i="7"/>
  <c r="Z282" i="7"/>
  <c r="Y282" i="7"/>
  <c r="AA281" i="7"/>
  <c r="Z281" i="7"/>
  <c r="Y281" i="7"/>
  <c r="AA280" i="7"/>
  <c r="Z280" i="7"/>
  <c r="Y280" i="7"/>
  <c r="AA279" i="7"/>
  <c r="Z279" i="7"/>
  <c r="Y279" i="7"/>
  <c r="AA278" i="7"/>
  <c r="Z278" i="7"/>
  <c r="Y278" i="7"/>
  <c r="AA277" i="7"/>
  <c r="Z277" i="7"/>
  <c r="Y277" i="7"/>
  <c r="AA276" i="7"/>
  <c r="Z276" i="7"/>
  <c r="Y276" i="7"/>
  <c r="AA275" i="7"/>
  <c r="Z275" i="7"/>
  <c r="Y275" i="7"/>
  <c r="AA274" i="7"/>
  <c r="Z274" i="7"/>
  <c r="Y274" i="7"/>
  <c r="AA273" i="7"/>
  <c r="Z273" i="7"/>
  <c r="Y273" i="7"/>
  <c r="AA272" i="7"/>
  <c r="Z272" i="7"/>
  <c r="Y272" i="7"/>
  <c r="AA271" i="7"/>
  <c r="Z271" i="7"/>
  <c r="Y271" i="7"/>
  <c r="AA270" i="7"/>
  <c r="Z270" i="7"/>
  <c r="Y270" i="7"/>
  <c r="AA269" i="7"/>
  <c r="Z269" i="7"/>
  <c r="Y269" i="7"/>
  <c r="AA268" i="7"/>
  <c r="Z268" i="7"/>
  <c r="Y268" i="7"/>
  <c r="AA267" i="7"/>
  <c r="Z267" i="7"/>
  <c r="Y267" i="7"/>
  <c r="AA266" i="7"/>
  <c r="Z266" i="7"/>
  <c r="Y266" i="7"/>
  <c r="AA265" i="7"/>
  <c r="Z265" i="7"/>
  <c r="Y265" i="7"/>
  <c r="AA264" i="7"/>
  <c r="Z264" i="7"/>
  <c r="Y264" i="7"/>
  <c r="AA263" i="7"/>
  <c r="Z263" i="7"/>
  <c r="Y263" i="7"/>
  <c r="AA262" i="7"/>
  <c r="Z262" i="7"/>
  <c r="Y262" i="7"/>
  <c r="AA261" i="7"/>
  <c r="Z261" i="7"/>
  <c r="Y261" i="7"/>
  <c r="AA260" i="7"/>
  <c r="Z260" i="7"/>
  <c r="Y260" i="7"/>
  <c r="AA259" i="7"/>
  <c r="Z259" i="7"/>
  <c r="Y259" i="7"/>
  <c r="AA258" i="7"/>
  <c r="Z258" i="7"/>
  <c r="Y258" i="7"/>
  <c r="AA257" i="7"/>
  <c r="Z257" i="7"/>
  <c r="Y257" i="7"/>
  <c r="AA256" i="7"/>
  <c r="Z256" i="7"/>
  <c r="Y256" i="7"/>
  <c r="AA255" i="7"/>
  <c r="Z255" i="7"/>
  <c r="Y255" i="7"/>
  <c r="AA254" i="7"/>
  <c r="Z254" i="7"/>
  <c r="Y254" i="7"/>
  <c r="AA253" i="7"/>
  <c r="Z253" i="7"/>
  <c r="Y253" i="7"/>
  <c r="AA252" i="7"/>
  <c r="Z252" i="7"/>
  <c r="Y252" i="7"/>
  <c r="AA251" i="7"/>
  <c r="Z251" i="7"/>
  <c r="Y251" i="7"/>
  <c r="AA250" i="7"/>
  <c r="Z250" i="7"/>
  <c r="Y250" i="7"/>
  <c r="AA249" i="7"/>
  <c r="Z249" i="7"/>
  <c r="Y249" i="7"/>
  <c r="AA248" i="7"/>
  <c r="Z248" i="7"/>
  <c r="Y248" i="7"/>
  <c r="AA247" i="7"/>
  <c r="Z247" i="7"/>
  <c r="Y247" i="7"/>
  <c r="AA246" i="7"/>
  <c r="Z246" i="7"/>
  <c r="Y246" i="7"/>
  <c r="AA245" i="7"/>
  <c r="Z245" i="7"/>
  <c r="Y245" i="7"/>
  <c r="AA244" i="7"/>
  <c r="Z244" i="7"/>
  <c r="Y244" i="7"/>
  <c r="AA243" i="7"/>
  <c r="Z243" i="7"/>
  <c r="Y243" i="7"/>
  <c r="AA242" i="7"/>
  <c r="Z242" i="7"/>
  <c r="Y242" i="7"/>
  <c r="AA241" i="7"/>
  <c r="Z241" i="7"/>
  <c r="Y241" i="7"/>
  <c r="AA240" i="7"/>
  <c r="Z240" i="7"/>
  <c r="Y240" i="7"/>
  <c r="AA239" i="7"/>
  <c r="Z239" i="7"/>
  <c r="Y239" i="7"/>
  <c r="AA238" i="7"/>
  <c r="Z238" i="7"/>
  <c r="Y238" i="7"/>
  <c r="AA237" i="7"/>
  <c r="Z237" i="7"/>
  <c r="Y237" i="7"/>
  <c r="AA236" i="7"/>
  <c r="Z236" i="7"/>
  <c r="Y236" i="7"/>
  <c r="AA235" i="7"/>
  <c r="Z235" i="7"/>
  <c r="Y235" i="7"/>
  <c r="AA234" i="7"/>
  <c r="Z234" i="7"/>
  <c r="Y234" i="7"/>
  <c r="AA233" i="7"/>
  <c r="Z233" i="7"/>
  <c r="Y233" i="7"/>
  <c r="AA232" i="7"/>
  <c r="Z232" i="7"/>
  <c r="Y232" i="7"/>
  <c r="AA231" i="7"/>
  <c r="Z231" i="7"/>
  <c r="Y231" i="7"/>
  <c r="AA230" i="7"/>
  <c r="Z230" i="7"/>
  <c r="Y230" i="7"/>
  <c r="AA229" i="7"/>
  <c r="Z229" i="7"/>
  <c r="Y229" i="7"/>
  <c r="AA228" i="7"/>
  <c r="Z228" i="7"/>
  <c r="Y228" i="7"/>
  <c r="AA227" i="7"/>
  <c r="Z227" i="7"/>
  <c r="Y227" i="7"/>
  <c r="AA226" i="7"/>
  <c r="Z226" i="7"/>
  <c r="Y226" i="7"/>
  <c r="AA225" i="7"/>
  <c r="Z225" i="7"/>
  <c r="Y225" i="7"/>
  <c r="AA224" i="7"/>
  <c r="Z224" i="7"/>
  <c r="Y224" i="7"/>
  <c r="AA223" i="7"/>
  <c r="Z223" i="7"/>
  <c r="Y223" i="7"/>
  <c r="AA222" i="7"/>
  <c r="Z222" i="7"/>
  <c r="Y222" i="7"/>
  <c r="AA221" i="7"/>
  <c r="Z221" i="7"/>
  <c r="Y221" i="7"/>
  <c r="AA220" i="7"/>
  <c r="Z220" i="7"/>
  <c r="Y220" i="7"/>
  <c r="AA219" i="7"/>
  <c r="Z219" i="7"/>
  <c r="Y219" i="7"/>
  <c r="AA218" i="7"/>
  <c r="Z218" i="7"/>
  <c r="Y218" i="7"/>
  <c r="AA217" i="7"/>
  <c r="Z217" i="7"/>
  <c r="Y217" i="7"/>
  <c r="AA216" i="7"/>
  <c r="Z216" i="7"/>
  <c r="Y216" i="7"/>
  <c r="AA215" i="7"/>
  <c r="Z215" i="7"/>
  <c r="Y215" i="7"/>
  <c r="AA214" i="7"/>
  <c r="Z214" i="7"/>
  <c r="Y214" i="7"/>
  <c r="AA213" i="7"/>
  <c r="Z213" i="7"/>
  <c r="Y213" i="7"/>
  <c r="AA212" i="7"/>
  <c r="Z212" i="7"/>
  <c r="Y212" i="7"/>
  <c r="AA211" i="7"/>
  <c r="Z211" i="7"/>
  <c r="Y211" i="7"/>
  <c r="AA210" i="7"/>
  <c r="Z210" i="7"/>
  <c r="Y210" i="7"/>
  <c r="AA209" i="7"/>
  <c r="Z209" i="7"/>
  <c r="Y209" i="7"/>
  <c r="AA208" i="7"/>
  <c r="Z208" i="7"/>
  <c r="Y208" i="7"/>
  <c r="AA207" i="7"/>
  <c r="Z207" i="7"/>
  <c r="Y207" i="7"/>
  <c r="AA206" i="7"/>
  <c r="Z206" i="7"/>
  <c r="Y206" i="7"/>
  <c r="AA205" i="7"/>
  <c r="Z205" i="7"/>
  <c r="Y205" i="7"/>
  <c r="AA204" i="7"/>
  <c r="Z204" i="7"/>
  <c r="Y204" i="7"/>
  <c r="AA203" i="7"/>
  <c r="Z203" i="7"/>
  <c r="Y203" i="7"/>
  <c r="AA202" i="7"/>
  <c r="Z202" i="7"/>
  <c r="Y202" i="7"/>
  <c r="AA201" i="7"/>
  <c r="Z201" i="7"/>
  <c r="Y201" i="7"/>
  <c r="AA200" i="7"/>
  <c r="Z200" i="7"/>
  <c r="Y200" i="7"/>
  <c r="AA199" i="7"/>
  <c r="Z199" i="7"/>
  <c r="Y199" i="7"/>
  <c r="AA198" i="7"/>
  <c r="Z198" i="7"/>
  <c r="Y198" i="7"/>
  <c r="AA197" i="7"/>
  <c r="Z197" i="7"/>
  <c r="Y197" i="7"/>
  <c r="AA196" i="7"/>
  <c r="Z196" i="7"/>
  <c r="Y196" i="7"/>
  <c r="AA195" i="7"/>
  <c r="Z195" i="7"/>
  <c r="Y195" i="7"/>
  <c r="AA194" i="7"/>
  <c r="Z194" i="7"/>
  <c r="Y194" i="7"/>
  <c r="AA193" i="7"/>
  <c r="Z193" i="7"/>
  <c r="Y193" i="7"/>
  <c r="AA192" i="7"/>
  <c r="Z192" i="7"/>
  <c r="Y192" i="7"/>
  <c r="AA191" i="7"/>
  <c r="Z191" i="7"/>
  <c r="Y191" i="7"/>
  <c r="AA190" i="7"/>
  <c r="Z190" i="7"/>
  <c r="Y190" i="7"/>
  <c r="AA189" i="7"/>
  <c r="Z189" i="7"/>
  <c r="Y189" i="7"/>
  <c r="AA188" i="7"/>
  <c r="Z188" i="7"/>
  <c r="Y188" i="7"/>
  <c r="AA187" i="7"/>
  <c r="Z187" i="7"/>
  <c r="Y187" i="7"/>
  <c r="AA186" i="7"/>
  <c r="Z186" i="7"/>
  <c r="Y186" i="7"/>
  <c r="AA185" i="7"/>
  <c r="Z185" i="7"/>
  <c r="Y185" i="7"/>
  <c r="AA184" i="7"/>
  <c r="Z184" i="7"/>
  <c r="Y184" i="7"/>
  <c r="AA183" i="7"/>
  <c r="Z183" i="7"/>
  <c r="Y183" i="7"/>
  <c r="AA182" i="7"/>
  <c r="Z182" i="7"/>
  <c r="Y182" i="7"/>
  <c r="AA181" i="7"/>
  <c r="Z181" i="7"/>
  <c r="Y181" i="7"/>
  <c r="AA180" i="7"/>
  <c r="Z180" i="7"/>
  <c r="Y180" i="7"/>
  <c r="AA179" i="7"/>
  <c r="Z179" i="7"/>
  <c r="Y179" i="7"/>
  <c r="AA178" i="7"/>
  <c r="Z178" i="7"/>
  <c r="Y178" i="7"/>
  <c r="AA177" i="7"/>
  <c r="Z177" i="7"/>
  <c r="Y177" i="7"/>
  <c r="AA176" i="7"/>
  <c r="Z176" i="7"/>
  <c r="Y176" i="7"/>
  <c r="AA175" i="7"/>
  <c r="Z175" i="7"/>
  <c r="Y175" i="7"/>
  <c r="AA174" i="7"/>
  <c r="Z174" i="7"/>
  <c r="Y174" i="7"/>
  <c r="AA173" i="7"/>
  <c r="Z173" i="7"/>
  <c r="Y173" i="7"/>
  <c r="AA172" i="7"/>
  <c r="Z172" i="7"/>
  <c r="Y172" i="7"/>
  <c r="AA171" i="7"/>
  <c r="Z171" i="7"/>
  <c r="Y171" i="7"/>
  <c r="AA170" i="7"/>
  <c r="Z170" i="7"/>
  <c r="Y170" i="7"/>
  <c r="AA169" i="7"/>
  <c r="Z169" i="7"/>
  <c r="Y169" i="7"/>
  <c r="AA168" i="7"/>
  <c r="Z168" i="7"/>
  <c r="Y168" i="7"/>
  <c r="AA167" i="7"/>
  <c r="Z167" i="7"/>
  <c r="Y167" i="7"/>
  <c r="AA166" i="7"/>
  <c r="Z166" i="7"/>
  <c r="Y166" i="7"/>
  <c r="AA165" i="7"/>
  <c r="Z165" i="7"/>
  <c r="Y165" i="7"/>
  <c r="AA164" i="7"/>
  <c r="Z164" i="7"/>
  <c r="Y164" i="7"/>
  <c r="AA163" i="7"/>
  <c r="Z163" i="7"/>
  <c r="Y163" i="7"/>
  <c r="AA162" i="7"/>
  <c r="Z162" i="7"/>
  <c r="Y162" i="7"/>
  <c r="AA161" i="7"/>
  <c r="Z161" i="7"/>
  <c r="Y161" i="7"/>
  <c r="AA160" i="7"/>
  <c r="Z160" i="7"/>
  <c r="Y160" i="7"/>
  <c r="AA159" i="7"/>
  <c r="Z159" i="7"/>
  <c r="Y159" i="7"/>
  <c r="AA158" i="7"/>
  <c r="Z158" i="7"/>
  <c r="Y158" i="7"/>
  <c r="AA157" i="7"/>
  <c r="Z157" i="7"/>
  <c r="Y157" i="7"/>
  <c r="AA156" i="7"/>
  <c r="Z156" i="7"/>
  <c r="Y156" i="7"/>
  <c r="AA155" i="7"/>
  <c r="Z155" i="7"/>
  <c r="Y155" i="7"/>
  <c r="AA154" i="7"/>
  <c r="Z154" i="7"/>
  <c r="Y154" i="7"/>
  <c r="AA153" i="7"/>
  <c r="Z153" i="7"/>
  <c r="Y153" i="7"/>
  <c r="AA152" i="7"/>
  <c r="Z152" i="7"/>
  <c r="Y152" i="7"/>
  <c r="AA151" i="7"/>
  <c r="Z151" i="7"/>
  <c r="Y151" i="7"/>
  <c r="AA150" i="7"/>
  <c r="Z150" i="7"/>
  <c r="Y150" i="7"/>
  <c r="AA149" i="7"/>
  <c r="Z149" i="7"/>
  <c r="Y149" i="7"/>
  <c r="AA148" i="7"/>
  <c r="Z148" i="7"/>
  <c r="Y148" i="7"/>
  <c r="AA147" i="7"/>
  <c r="Z147" i="7"/>
  <c r="Y147" i="7"/>
  <c r="AA146" i="7"/>
  <c r="Z146" i="7"/>
  <c r="Y146" i="7"/>
  <c r="AA145" i="7"/>
  <c r="Z145" i="7"/>
  <c r="Y145" i="7"/>
  <c r="AA144" i="7"/>
  <c r="Z144" i="7"/>
  <c r="Y144" i="7"/>
  <c r="AA143" i="7"/>
  <c r="Z143" i="7"/>
  <c r="Y143" i="7"/>
  <c r="AA142" i="7"/>
  <c r="Z142" i="7"/>
  <c r="Y142" i="7"/>
  <c r="AA141" i="7"/>
  <c r="Z141" i="7"/>
  <c r="Y141" i="7"/>
  <c r="AA140" i="7"/>
  <c r="Z140" i="7"/>
  <c r="Y140" i="7"/>
  <c r="AA139" i="7"/>
  <c r="Z139" i="7"/>
  <c r="Y139" i="7"/>
  <c r="AA138" i="7"/>
  <c r="Z138" i="7"/>
  <c r="Y138" i="7"/>
  <c r="AA137" i="7"/>
  <c r="Z137" i="7"/>
  <c r="Y137" i="7"/>
  <c r="AA136" i="7"/>
  <c r="Z136" i="7"/>
  <c r="Y136" i="7"/>
  <c r="AA135" i="7"/>
  <c r="Z135" i="7"/>
  <c r="Y135" i="7"/>
  <c r="AA134" i="7"/>
  <c r="Z134" i="7"/>
  <c r="Y134" i="7"/>
  <c r="AA133" i="7"/>
  <c r="Z133" i="7"/>
  <c r="Y133" i="7"/>
  <c r="AA132" i="7"/>
  <c r="Z132" i="7"/>
  <c r="Y132" i="7"/>
  <c r="AA131" i="7"/>
  <c r="Z131" i="7"/>
  <c r="Y131" i="7"/>
  <c r="AA130" i="7"/>
  <c r="Z130" i="7"/>
  <c r="Y130" i="7"/>
  <c r="AA129" i="7"/>
  <c r="Z129" i="7"/>
  <c r="Y129" i="7"/>
  <c r="AA128" i="7"/>
  <c r="Z128" i="7"/>
  <c r="Y128" i="7"/>
  <c r="AA127" i="7"/>
  <c r="Z127" i="7"/>
  <c r="Y127" i="7"/>
  <c r="AA126" i="7"/>
  <c r="Z126" i="7"/>
  <c r="Y126" i="7"/>
  <c r="AA125" i="7"/>
  <c r="Z125" i="7"/>
  <c r="Y125" i="7"/>
  <c r="AA124" i="7"/>
  <c r="Z124" i="7"/>
  <c r="Y124" i="7"/>
  <c r="AA123" i="7"/>
  <c r="Z123" i="7"/>
  <c r="Y123" i="7"/>
  <c r="AA122" i="7"/>
  <c r="Z122" i="7"/>
  <c r="Y122" i="7"/>
  <c r="AA121" i="7"/>
  <c r="Z121" i="7"/>
  <c r="Y121" i="7"/>
  <c r="AA120" i="7"/>
  <c r="Z120" i="7"/>
  <c r="Y120" i="7"/>
  <c r="AA119" i="7"/>
  <c r="Z119" i="7"/>
  <c r="Y119" i="7"/>
  <c r="AA118" i="7"/>
  <c r="Z118" i="7"/>
  <c r="Y118" i="7"/>
  <c r="AA117" i="7"/>
  <c r="Z117" i="7"/>
  <c r="Y117" i="7"/>
  <c r="AA116" i="7"/>
  <c r="Z116" i="7"/>
  <c r="Y116" i="7"/>
  <c r="AA115" i="7"/>
  <c r="Z115" i="7"/>
  <c r="Y115" i="7"/>
  <c r="AA114" i="7"/>
  <c r="Z114" i="7"/>
  <c r="Y114" i="7"/>
  <c r="AA113" i="7"/>
  <c r="Z113" i="7"/>
  <c r="Y113" i="7"/>
  <c r="AA112" i="7"/>
  <c r="Z112" i="7"/>
  <c r="Y112" i="7"/>
  <c r="AA111" i="7"/>
  <c r="Z111" i="7"/>
  <c r="Y111" i="7"/>
  <c r="AA110" i="7"/>
  <c r="Z110" i="7"/>
  <c r="Y110" i="7"/>
  <c r="AA109" i="7"/>
  <c r="Z109" i="7"/>
  <c r="Y109" i="7"/>
  <c r="AA108" i="7"/>
  <c r="Z108" i="7"/>
  <c r="Y108" i="7"/>
  <c r="AA107" i="7"/>
  <c r="Z107" i="7"/>
  <c r="Y107" i="7"/>
  <c r="AA106" i="7"/>
  <c r="Z106" i="7"/>
  <c r="Y106" i="7"/>
  <c r="AA105" i="7"/>
  <c r="Z105" i="7"/>
  <c r="Y105" i="7"/>
  <c r="AA104" i="7"/>
  <c r="Z104" i="7"/>
  <c r="Y104" i="7"/>
  <c r="AA103" i="7"/>
  <c r="Z103" i="7"/>
  <c r="Y103" i="7"/>
  <c r="AA102" i="7"/>
  <c r="Z102" i="7"/>
  <c r="Y102" i="7"/>
  <c r="AA101" i="7"/>
  <c r="Z101" i="7"/>
  <c r="Y101" i="7"/>
  <c r="AA100" i="7"/>
  <c r="Z100" i="7"/>
  <c r="Y100" i="7"/>
  <c r="AA99" i="7"/>
  <c r="Z99" i="7"/>
  <c r="Y99" i="7"/>
  <c r="AA98" i="7"/>
  <c r="Z98" i="7"/>
  <c r="Y98" i="7"/>
  <c r="AA97" i="7"/>
  <c r="Z97" i="7"/>
  <c r="Y97" i="7"/>
  <c r="AA96" i="7"/>
  <c r="Z96" i="7"/>
  <c r="Y96" i="7"/>
  <c r="AA95" i="7"/>
  <c r="Z95" i="7"/>
  <c r="Y95" i="7"/>
  <c r="AA94" i="7"/>
  <c r="Z94" i="7"/>
  <c r="Y94" i="7"/>
  <c r="AA93" i="7"/>
  <c r="Z93" i="7"/>
  <c r="Y93" i="7"/>
  <c r="AA92" i="7"/>
  <c r="Z92" i="7"/>
  <c r="Y92" i="7"/>
  <c r="AA91" i="7"/>
  <c r="Z91" i="7"/>
  <c r="Y91" i="7"/>
  <c r="AA90" i="7"/>
  <c r="Z90" i="7"/>
  <c r="Y90" i="7"/>
  <c r="AA89" i="7"/>
  <c r="Z89" i="7"/>
  <c r="Y89" i="7"/>
  <c r="AA88" i="7"/>
  <c r="Z88" i="7"/>
  <c r="Y88" i="7"/>
  <c r="AA87" i="7"/>
  <c r="Z87" i="7"/>
  <c r="Y87" i="7"/>
  <c r="AA86" i="7"/>
  <c r="Z86" i="7"/>
  <c r="Y86" i="7"/>
  <c r="AA85" i="7"/>
  <c r="Z85" i="7"/>
  <c r="Y85" i="7"/>
  <c r="AA84" i="7"/>
  <c r="Z84" i="7"/>
  <c r="Y84" i="7"/>
  <c r="AA83" i="7"/>
  <c r="Z83" i="7"/>
  <c r="Y83" i="7"/>
  <c r="AA82" i="7"/>
  <c r="Z82" i="7"/>
  <c r="Y82" i="7"/>
  <c r="AA81" i="7"/>
  <c r="Z81" i="7"/>
  <c r="Y81" i="7"/>
  <c r="AA80" i="7"/>
  <c r="Z80" i="7"/>
  <c r="Y80" i="7"/>
  <c r="AA79" i="7"/>
  <c r="Z79" i="7"/>
  <c r="Y79" i="7"/>
  <c r="AA78" i="7"/>
  <c r="Z78" i="7"/>
  <c r="Y78" i="7"/>
  <c r="AA77" i="7"/>
  <c r="Z77" i="7"/>
  <c r="Y77" i="7"/>
  <c r="AA76" i="7"/>
  <c r="Z76" i="7"/>
  <c r="Y76" i="7"/>
  <c r="AA75" i="7"/>
  <c r="Z75" i="7"/>
  <c r="Y75" i="7"/>
  <c r="AA74" i="7"/>
  <c r="Z74" i="7"/>
  <c r="Y74" i="7"/>
  <c r="AA73" i="7"/>
  <c r="Z73" i="7"/>
  <c r="Y73" i="7"/>
  <c r="AA72" i="7"/>
  <c r="Z72" i="7"/>
  <c r="Y72" i="7"/>
  <c r="AA71" i="7"/>
  <c r="Z71" i="7"/>
  <c r="Y71" i="7"/>
  <c r="AA70" i="7"/>
  <c r="Z70" i="7"/>
  <c r="Y70" i="7"/>
  <c r="AA69" i="7"/>
  <c r="Z69" i="7"/>
  <c r="Y69" i="7"/>
  <c r="AA68" i="7"/>
  <c r="Z68" i="7"/>
  <c r="Y68" i="7"/>
  <c r="AA67" i="7"/>
  <c r="Z67" i="7"/>
  <c r="Y67" i="7"/>
  <c r="AA66" i="7"/>
  <c r="Z66" i="7"/>
  <c r="Y66" i="7"/>
  <c r="AA65" i="7"/>
  <c r="Z65" i="7"/>
  <c r="Y65" i="7"/>
  <c r="AA64" i="7"/>
  <c r="Z64" i="7"/>
  <c r="Y64" i="7"/>
  <c r="AA63" i="7"/>
  <c r="Z63" i="7"/>
  <c r="Y63" i="7"/>
  <c r="AA62" i="7"/>
  <c r="Z62" i="7"/>
  <c r="Y62" i="7"/>
  <c r="AA61" i="7"/>
  <c r="Z61" i="7"/>
  <c r="Y61" i="7"/>
  <c r="AA60" i="7"/>
  <c r="Z60" i="7"/>
  <c r="Y60" i="7"/>
  <c r="AA59" i="7"/>
  <c r="Z59" i="7"/>
  <c r="Y59" i="7"/>
  <c r="AA58" i="7"/>
  <c r="Z58" i="7"/>
  <c r="Y58" i="7"/>
  <c r="AA57" i="7"/>
  <c r="Z57" i="7"/>
  <c r="Y57" i="7"/>
  <c r="AA56" i="7"/>
  <c r="Z56" i="7"/>
  <c r="Y56" i="7"/>
  <c r="AA55" i="7"/>
  <c r="Z55" i="7"/>
  <c r="Y55" i="7"/>
  <c r="AA54" i="7"/>
  <c r="Z54" i="7"/>
  <c r="Y54" i="7"/>
  <c r="AA53" i="7"/>
  <c r="Z53" i="7"/>
  <c r="Y53" i="7"/>
  <c r="AA52" i="7"/>
  <c r="Z52" i="7"/>
  <c r="Y52" i="7"/>
  <c r="AA51" i="7"/>
  <c r="Z51" i="7"/>
  <c r="Y51" i="7"/>
  <c r="AA50" i="7"/>
  <c r="Z50" i="7"/>
  <c r="Y50" i="7"/>
  <c r="AA49" i="7"/>
  <c r="Z49" i="7"/>
  <c r="Y49" i="7"/>
  <c r="AA48" i="7"/>
  <c r="Z48" i="7"/>
  <c r="Y48" i="7"/>
  <c r="AA47" i="7"/>
  <c r="Z47" i="7"/>
  <c r="Y47" i="7"/>
  <c r="AA46" i="7"/>
  <c r="Z46" i="7"/>
  <c r="Y46" i="7"/>
  <c r="AA45" i="7"/>
  <c r="Z45" i="7"/>
  <c r="Y45" i="7"/>
  <c r="AA44" i="7"/>
  <c r="Z44" i="7"/>
  <c r="Y44" i="7"/>
  <c r="AA43" i="7"/>
  <c r="Z43" i="7"/>
  <c r="Y43" i="7"/>
  <c r="AA42" i="7"/>
  <c r="Z42" i="7"/>
  <c r="Y42" i="7"/>
  <c r="AA41" i="7"/>
  <c r="Z41" i="7"/>
  <c r="Y41" i="7"/>
  <c r="AA40" i="7"/>
  <c r="Z40" i="7"/>
  <c r="Y40" i="7"/>
  <c r="AA39" i="7"/>
  <c r="Z39" i="7"/>
  <c r="Y39" i="7"/>
  <c r="AA38" i="7"/>
  <c r="Z38" i="7"/>
  <c r="Y38" i="7"/>
  <c r="AA37" i="7"/>
  <c r="Z37" i="7"/>
  <c r="Y37" i="7"/>
  <c r="AA36" i="7"/>
  <c r="Z36" i="7"/>
  <c r="Y36" i="7"/>
  <c r="AA35" i="7"/>
  <c r="Z35" i="7"/>
  <c r="Y35" i="7"/>
  <c r="AA34" i="7"/>
  <c r="Z34" i="7"/>
  <c r="Y34" i="7"/>
  <c r="AA33" i="7"/>
  <c r="Z33" i="7"/>
  <c r="Y33" i="7"/>
  <c r="AA32" i="7"/>
  <c r="Z32" i="7"/>
  <c r="Y32" i="7"/>
  <c r="AA31" i="7"/>
  <c r="Z31" i="7"/>
  <c r="Y31" i="7"/>
  <c r="AA30" i="7"/>
  <c r="Z30" i="7"/>
  <c r="Y30" i="7"/>
  <c r="AA29" i="7"/>
  <c r="Z29" i="7"/>
  <c r="Y29" i="7"/>
  <c r="AA28" i="7"/>
  <c r="Z28" i="7"/>
  <c r="Y28" i="7"/>
  <c r="AA27" i="7"/>
  <c r="Z27" i="7"/>
  <c r="Y27" i="7"/>
  <c r="AA26" i="7"/>
  <c r="Z26" i="7"/>
  <c r="Y26" i="7"/>
  <c r="AA25" i="7"/>
  <c r="Z25" i="7"/>
  <c r="Y25" i="7"/>
  <c r="AA24" i="7"/>
  <c r="Z24" i="7"/>
  <c r="Y24" i="7"/>
  <c r="AA23" i="7"/>
  <c r="Z23" i="7"/>
  <c r="Y23" i="7"/>
  <c r="AA22" i="7"/>
  <c r="Z22" i="7"/>
  <c r="Y22" i="7"/>
  <c r="AA21" i="7"/>
  <c r="Z21" i="7"/>
  <c r="Y21" i="7"/>
  <c r="AA20" i="7"/>
  <c r="Z20" i="7"/>
  <c r="Y20" i="7"/>
  <c r="AA19" i="7"/>
  <c r="Z19" i="7"/>
  <c r="Y19" i="7"/>
  <c r="AA18" i="7"/>
  <c r="Z18" i="7"/>
  <c r="Y18" i="7"/>
  <c r="AA17" i="7"/>
  <c r="Z17" i="7"/>
  <c r="Y17" i="7"/>
  <c r="AA16" i="7"/>
  <c r="Z16" i="7"/>
  <c r="Y16" i="7"/>
  <c r="AA15" i="7"/>
  <c r="Z15" i="7"/>
  <c r="Y15" i="7"/>
  <c r="AA14" i="7"/>
  <c r="Z14" i="7"/>
  <c r="Y14" i="7"/>
  <c r="AA13" i="7"/>
  <c r="Z13" i="7"/>
  <c r="Y13" i="7"/>
  <c r="AA12" i="7"/>
  <c r="Z12" i="7"/>
  <c r="Y12" i="7"/>
  <c r="AA11" i="7"/>
  <c r="Z11" i="7"/>
  <c r="Y11" i="7"/>
  <c r="AA10" i="7"/>
  <c r="Z10" i="7"/>
  <c r="Y10" i="7"/>
  <c r="AA9" i="7"/>
  <c r="Z9" i="7"/>
  <c r="Y9" i="7"/>
  <c r="AA315" i="33"/>
  <c r="Z315" i="33"/>
  <c r="Y315" i="33"/>
  <c r="AA314" i="33"/>
  <c r="Z314" i="33"/>
  <c r="Y314" i="33"/>
  <c r="AA313" i="33"/>
  <c r="Z313" i="33"/>
  <c r="Y313" i="33"/>
  <c r="AA312" i="33"/>
  <c r="Z312" i="33"/>
  <c r="Y312" i="33"/>
  <c r="AA311" i="33"/>
  <c r="Z311" i="33"/>
  <c r="Y311" i="33"/>
  <c r="AA310" i="33"/>
  <c r="Z310" i="33"/>
  <c r="Y310" i="33"/>
  <c r="AA309" i="33"/>
  <c r="Z309" i="33"/>
  <c r="Y309" i="33"/>
  <c r="AA308" i="33"/>
  <c r="Z308" i="33"/>
  <c r="Y308" i="33"/>
  <c r="AA307" i="33"/>
  <c r="Z307" i="33"/>
  <c r="Y307" i="33"/>
  <c r="AA306" i="33"/>
  <c r="Z306" i="33"/>
  <c r="Y306" i="33"/>
  <c r="AA305" i="33"/>
  <c r="Z305" i="33"/>
  <c r="Y305" i="33"/>
  <c r="AA304" i="33"/>
  <c r="Z304" i="33"/>
  <c r="Y304" i="33"/>
  <c r="AA303" i="33"/>
  <c r="Z303" i="33"/>
  <c r="Y303" i="33"/>
  <c r="AA302" i="33"/>
  <c r="Z302" i="33"/>
  <c r="Y302" i="33"/>
  <c r="AA301" i="33"/>
  <c r="Z301" i="33"/>
  <c r="Y301" i="33"/>
  <c r="AA300" i="33"/>
  <c r="Z300" i="33"/>
  <c r="Y300" i="33"/>
  <c r="AA299" i="33"/>
  <c r="Z299" i="33"/>
  <c r="Y299" i="33"/>
  <c r="AA298" i="33"/>
  <c r="Z298" i="33"/>
  <c r="Y298" i="33"/>
  <c r="AA297" i="33"/>
  <c r="Z297" i="33"/>
  <c r="Y297" i="33"/>
  <c r="AA296" i="33"/>
  <c r="Z296" i="33"/>
  <c r="Y296" i="33"/>
  <c r="AA295" i="33"/>
  <c r="Z295" i="33"/>
  <c r="Y295" i="33"/>
  <c r="AA294" i="33"/>
  <c r="Z294" i="33"/>
  <c r="Y294" i="33"/>
  <c r="AA293" i="33"/>
  <c r="Z293" i="33"/>
  <c r="Y293" i="33"/>
  <c r="AA292" i="33"/>
  <c r="Z292" i="33"/>
  <c r="Y292" i="33"/>
  <c r="AA291" i="33"/>
  <c r="Z291" i="33"/>
  <c r="Y291" i="33"/>
  <c r="AA290" i="33"/>
  <c r="Z290" i="33"/>
  <c r="Y290" i="33"/>
  <c r="AA289" i="33"/>
  <c r="Z289" i="33"/>
  <c r="Y289" i="33"/>
  <c r="AA288" i="33"/>
  <c r="Z288" i="33"/>
  <c r="Y288" i="33"/>
  <c r="AA287" i="33"/>
  <c r="Z287" i="33"/>
  <c r="Y287" i="33"/>
  <c r="AA286" i="33"/>
  <c r="Z286" i="33"/>
  <c r="Y286" i="33"/>
  <c r="AA285" i="33"/>
  <c r="Z285" i="33"/>
  <c r="Y285" i="33"/>
  <c r="AA284" i="33"/>
  <c r="Z284" i="33"/>
  <c r="Y284" i="33"/>
  <c r="AA283" i="33"/>
  <c r="Z283" i="33"/>
  <c r="Y283" i="33"/>
  <c r="AA282" i="33"/>
  <c r="Z282" i="33"/>
  <c r="Y282" i="33"/>
  <c r="AA281" i="33"/>
  <c r="Z281" i="33"/>
  <c r="Y281" i="33"/>
  <c r="AA280" i="33"/>
  <c r="Z280" i="33"/>
  <c r="Y280" i="33"/>
  <c r="AA279" i="33"/>
  <c r="Z279" i="33"/>
  <c r="Y279" i="33"/>
  <c r="AA278" i="33"/>
  <c r="Z278" i="33"/>
  <c r="Y278" i="33"/>
  <c r="AA277" i="33"/>
  <c r="Z277" i="33"/>
  <c r="Y277" i="33"/>
  <c r="AA276" i="33"/>
  <c r="Z276" i="33"/>
  <c r="Y276" i="33"/>
  <c r="AA275" i="33"/>
  <c r="Z275" i="33"/>
  <c r="Y275" i="33"/>
  <c r="AA274" i="33"/>
  <c r="Z274" i="33"/>
  <c r="Y274" i="33"/>
  <c r="AA273" i="33"/>
  <c r="Z273" i="33"/>
  <c r="Y273" i="33"/>
  <c r="AA272" i="33"/>
  <c r="Z272" i="33"/>
  <c r="Y272" i="33"/>
  <c r="AA271" i="33"/>
  <c r="Z271" i="33"/>
  <c r="Y271" i="33"/>
  <c r="AA270" i="33"/>
  <c r="Z270" i="33"/>
  <c r="Y270" i="33"/>
  <c r="AA269" i="33"/>
  <c r="Z269" i="33"/>
  <c r="Y269" i="33"/>
  <c r="AA268" i="33"/>
  <c r="Z268" i="33"/>
  <c r="Y268" i="33"/>
  <c r="AA267" i="33"/>
  <c r="Z267" i="33"/>
  <c r="Y267" i="33"/>
  <c r="AA266" i="33"/>
  <c r="Z266" i="33"/>
  <c r="Y266" i="33"/>
  <c r="AA265" i="33"/>
  <c r="Z265" i="33"/>
  <c r="Y265" i="33"/>
  <c r="AA264" i="33"/>
  <c r="Z264" i="33"/>
  <c r="Y264" i="33"/>
  <c r="AA263" i="33"/>
  <c r="Z263" i="33"/>
  <c r="Y263" i="33"/>
  <c r="AA262" i="33"/>
  <c r="Z262" i="33"/>
  <c r="Y262" i="33"/>
  <c r="AA261" i="33"/>
  <c r="Z261" i="33"/>
  <c r="Y261" i="33"/>
  <c r="AA260" i="33"/>
  <c r="Z260" i="33"/>
  <c r="Y260" i="33"/>
  <c r="AA259" i="33"/>
  <c r="Z259" i="33"/>
  <c r="Y259" i="33"/>
  <c r="AA258" i="33"/>
  <c r="Z258" i="33"/>
  <c r="Y258" i="33"/>
  <c r="AA257" i="33"/>
  <c r="Z257" i="33"/>
  <c r="Y257" i="33"/>
  <c r="AA256" i="33"/>
  <c r="Z256" i="33"/>
  <c r="Y256" i="33"/>
  <c r="AA255" i="33"/>
  <c r="Z255" i="33"/>
  <c r="Y255" i="33"/>
  <c r="AA254" i="33"/>
  <c r="Z254" i="33"/>
  <c r="Y254" i="33"/>
  <c r="AA253" i="33"/>
  <c r="Z253" i="33"/>
  <c r="Y253" i="33"/>
  <c r="AA252" i="33"/>
  <c r="Z252" i="33"/>
  <c r="Y252" i="33"/>
  <c r="AA251" i="33"/>
  <c r="Z251" i="33"/>
  <c r="Y251" i="33"/>
  <c r="AA250" i="33"/>
  <c r="Z250" i="33"/>
  <c r="Y250" i="33"/>
  <c r="AA249" i="33"/>
  <c r="Z249" i="33"/>
  <c r="Y249" i="33"/>
  <c r="AA248" i="33"/>
  <c r="Z248" i="33"/>
  <c r="Y248" i="33"/>
  <c r="AA247" i="33"/>
  <c r="Z247" i="33"/>
  <c r="Y247" i="33"/>
  <c r="AA246" i="33"/>
  <c r="Z246" i="33"/>
  <c r="Y246" i="33"/>
  <c r="AA245" i="33"/>
  <c r="Z245" i="33"/>
  <c r="Y245" i="33"/>
  <c r="AA244" i="33"/>
  <c r="Z244" i="33"/>
  <c r="Y244" i="33"/>
  <c r="AA243" i="33"/>
  <c r="Z243" i="33"/>
  <c r="Y243" i="33"/>
  <c r="AA242" i="33"/>
  <c r="Z242" i="33"/>
  <c r="Y242" i="33"/>
  <c r="AA241" i="33"/>
  <c r="Z241" i="33"/>
  <c r="Y241" i="33"/>
  <c r="AA240" i="33"/>
  <c r="Z240" i="33"/>
  <c r="Y240" i="33"/>
  <c r="AA239" i="33"/>
  <c r="Z239" i="33"/>
  <c r="Y239" i="33"/>
  <c r="AA238" i="33"/>
  <c r="Z238" i="33"/>
  <c r="Y238" i="33"/>
  <c r="AA237" i="33"/>
  <c r="Z237" i="33"/>
  <c r="Y237" i="33"/>
  <c r="AA236" i="33"/>
  <c r="Z236" i="33"/>
  <c r="Y236" i="33"/>
  <c r="AA235" i="33"/>
  <c r="Z235" i="33"/>
  <c r="Y235" i="33"/>
  <c r="AA234" i="33"/>
  <c r="Z234" i="33"/>
  <c r="Y234" i="33"/>
  <c r="AA233" i="33"/>
  <c r="Z233" i="33"/>
  <c r="Y233" i="33"/>
  <c r="AA232" i="33"/>
  <c r="Z232" i="33"/>
  <c r="Y232" i="33"/>
  <c r="AA231" i="33"/>
  <c r="Z231" i="33"/>
  <c r="Y231" i="33"/>
  <c r="AA230" i="33"/>
  <c r="Z230" i="33"/>
  <c r="Y230" i="33"/>
  <c r="AA229" i="33"/>
  <c r="Z229" i="33"/>
  <c r="Y229" i="33"/>
  <c r="AA228" i="33"/>
  <c r="Z228" i="33"/>
  <c r="Y228" i="33"/>
  <c r="AA227" i="33"/>
  <c r="Z227" i="33"/>
  <c r="Y227" i="33"/>
  <c r="AA226" i="33"/>
  <c r="Z226" i="33"/>
  <c r="Y226" i="33"/>
  <c r="AA225" i="33"/>
  <c r="Z225" i="33"/>
  <c r="Y225" i="33"/>
  <c r="AA224" i="33"/>
  <c r="Z224" i="33"/>
  <c r="Y224" i="33"/>
  <c r="AA223" i="33"/>
  <c r="Z223" i="33"/>
  <c r="Y223" i="33"/>
  <c r="AA222" i="33"/>
  <c r="Z222" i="33"/>
  <c r="Y222" i="33"/>
  <c r="AA221" i="33"/>
  <c r="Z221" i="33"/>
  <c r="Y221" i="33"/>
  <c r="AA220" i="33"/>
  <c r="Z220" i="33"/>
  <c r="Y220" i="33"/>
  <c r="AA219" i="33"/>
  <c r="Z219" i="33"/>
  <c r="Y219" i="33"/>
  <c r="AA218" i="33"/>
  <c r="Z218" i="33"/>
  <c r="Y218" i="33"/>
  <c r="AA217" i="33"/>
  <c r="Z217" i="33"/>
  <c r="Y217" i="33"/>
  <c r="AA216" i="33"/>
  <c r="Z216" i="33"/>
  <c r="Y216" i="33"/>
  <c r="AA215" i="33"/>
  <c r="Z215" i="33"/>
  <c r="Y215" i="33"/>
  <c r="AA214" i="33"/>
  <c r="Z214" i="33"/>
  <c r="Y214" i="33"/>
  <c r="AA213" i="33"/>
  <c r="Z213" i="33"/>
  <c r="Y213" i="33"/>
  <c r="AA212" i="33"/>
  <c r="Z212" i="33"/>
  <c r="Y212" i="33"/>
  <c r="AA211" i="33"/>
  <c r="Z211" i="33"/>
  <c r="Y211" i="33"/>
  <c r="AA210" i="33"/>
  <c r="Z210" i="33"/>
  <c r="Y210" i="33"/>
  <c r="AA209" i="33"/>
  <c r="Z209" i="33"/>
  <c r="Y209" i="33"/>
  <c r="AA208" i="33"/>
  <c r="Z208" i="33"/>
  <c r="Y208" i="33"/>
  <c r="AA207" i="33"/>
  <c r="Z207" i="33"/>
  <c r="Y207" i="33"/>
  <c r="AA206" i="33"/>
  <c r="Z206" i="33"/>
  <c r="Y206" i="33"/>
  <c r="AA205" i="33"/>
  <c r="Z205" i="33"/>
  <c r="Y205" i="33"/>
  <c r="AA204" i="33"/>
  <c r="Z204" i="33"/>
  <c r="Y204" i="33"/>
  <c r="AA203" i="33"/>
  <c r="Z203" i="33"/>
  <c r="Y203" i="33"/>
  <c r="AA202" i="33"/>
  <c r="Z202" i="33"/>
  <c r="Y202" i="33"/>
  <c r="AA201" i="33"/>
  <c r="Z201" i="33"/>
  <c r="Y201" i="33"/>
  <c r="AA200" i="33"/>
  <c r="Z200" i="33"/>
  <c r="Y200" i="33"/>
  <c r="AA199" i="33"/>
  <c r="Z199" i="33"/>
  <c r="Y199" i="33"/>
  <c r="AA198" i="33"/>
  <c r="Z198" i="33"/>
  <c r="Y198" i="33"/>
  <c r="AA197" i="33"/>
  <c r="Z197" i="33"/>
  <c r="Y197" i="33"/>
  <c r="AA196" i="33"/>
  <c r="Z196" i="33"/>
  <c r="Y196" i="33"/>
  <c r="AA195" i="33"/>
  <c r="Z195" i="33"/>
  <c r="Y195" i="33"/>
  <c r="AA194" i="33"/>
  <c r="Z194" i="33"/>
  <c r="Y194" i="33"/>
  <c r="AA193" i="33"/>
  <c r="Z193" i="33"/>
  <c r="Y193" i="33"/>
  <c r="AA192" i="33"/>
  <c r="Z192" i="33"/>
  <c r="Y192" i="33"/>
  <c r="AA191" i="33"/>
  <c r="Z191" i="33"/>
  <c r="Y191" i="33"/>
  <c r="AA190" i="33"/>
  <c r="Z190" i="33"/>
  <c r="Y190" i="33"/>
  <c r="AA189" i="33"/>
  <c r="Z189" i="33"/>
  <c r="Y189" i="33"/>
  <c r="AA188" i="33"/>
  <c r="Z188" i="33"/>
  <c r="Y188" i="33"/>
  <c r="AA187" i="33"/>
  <c r="Z187" i="33"/>
  <c r="Y187" i="33"/>
  <c r="AA186" i="33"/>
  <c r="Z186" i="33"/>
  <c r="Y186" i="33"/>
  <c r="AA185" i="33"/>
  <c r="Z185" i="33"/>
  <c r="Y185" i="33"/>
  <c r="AA184" i="33"/>
  <c r="Z184" i="33"/>
  <c r="Y184" i="33"/>
  <c r="AA183" i="33"/>
  <c r="Z183" i="33"/>
  <c r="Y183" i="33"/>
  <c r="AA182" i="33"/>
  <c r="Z182" i="33"/>
  <c r="Y182" i="33"/>
  <c r="AA181" i="33"/>
  <c r="Z181" i="33"/>
  <c r="Y181" i="33"/>
  <c r="AA180" i="33"/>
  <c r="Z180" i="33"/>
  <c r="Y180" i="33"/>
  <c r="AA179" i="33"/>
  <c r="Z179" i="33"/>
  <c r="Y179" i="33"/>
  <c r="AA178" i="33"/>
  <c r="Z178" i="33"/>
  <c r="Y178" i="33"/>
  <c r="AA177" i="33"/>
  <c r="Z177" i="33"/>
  <c r="Y177" i="33"/>
  <c r="AA176" i="33"/>
  <c r="Z176" i="33"/>
  <c r="Y176" i="33"/>
  <c r="AA175" i="33"/>
  <c r="Z175" i="33"/>
  <c r="Y175" i="33"/>
  <c r="AA174" i="33"/>
  <c r="Z174" i="33"/>
  <c r="Y174" i="33"/>
  <c r="AA173" i="33"/>
  <c r="Z173" i="33"/>
  <c r="Y173" i="33"/>
  <c r="AA172" i="33"/>
  <c r="Z172" i="33"/>
  <c r="Y172" i="33"/>
  <c r="AA171" i="33"/>
  <c r="Z171" i="33"/>
  <c r="Y171" i="33"/>
  <c r="AA170" i="33"/>
  <c r="Z170" i="33"/>
  <c r="Y170" i="33"/>
  <c r="AA169" i="33"/>
  <c r="Z169" i="33"/>
  <c r="Y169" i="33"/>
  <c r="AA168" i="33"/>
  <c r="Z168" i="33"/>
  <c r="Y168" i="33"/>
  <c r="AA167" i="33"/>
  <c r="Z167" i="33"/>
  <c r="Y167" i="33"/>
  <c r="AA166" i="33"/>
  <c r="Z166" i="33"/>
  <c r="Y166" i="33"/>
  <c r="AA165" i="33"/>
  <c r="Z165" i="33"/>
  <c r="Y165" i="33"/>
  <c r="AA164" i="33"/>
  <c r="Z164" i="33"/>
  <c r="Y164" i="33"/>
  <c r="AA163" i="33"/>
  <c r="Z163" i="33"/>
  <c r="Y163" i="33"/>
  <c r="AA162" i="33"/>
  <c r="Z162" i="33"/>
  <c r="Y162" i="33"/>
  <c r="AA161" i="33"/>
  <c r="Z161" i="33"/>
  <c r="Y161" i="33"/>
  <c r="AA160" i="33"/>
  <c r="Z160" i="33"/>
  <c r="Y160" i="33"/>
  <c r="AA159" i="33"/>
  <c r="Z159" i="33"/>
  <c r="Y159" i="33"/>
  <c r="AA158" i="33"/>
  <c r="Z158" i="33"/>
  <c r="Y158" i="33"/>
  <c r="AA157" i="33"/>
  <c r="Z157" i="33"/>
  <c r="Y157" i="33"/>
  <c r="AA156" i="33"/>
  <c r="Z156" i="33"/>
  <c r="Y156" i="33"/>
  <c r="AA155" i="33"/>
  <c r="Z155" i="33"/>
  <c r="Y155" i="33"/>
  <c r="AA154" i="33"/>
  <c r="Z154" i="33"/>
  <c r="Y154" i="33"/>
  <c r="AA153" i="33"/>
  <c r="Z153" i="33"/>
  <c r="Y153" i="33"/>
  <c r="AA152" i="33"/>
  <c r="Z152" i="33"/>
  <c r="Y152" i="33"/>
  <c r="AA151" i="33"/>
  <c r="Z151" i="33"/>
  <c r="Y151" i="33"/>
  <c r="AA150" i="33"/>
  <c r="Z150" i="33"/>
  <c r="Y150" i="33"/>
  <c r="AA149" i="33"/>
  <c r="Z149" i="33"/>
  <c r="Y149" i="33"/>
  <c r="AA148" i="33"/>
  <c r="Z148" i="33"/>
  <c r="Y148" i="33"/>
  <c r="AA147" i="33"/>
  <c r="Z147" i="33"/>
  <c r="Y147" i="33"/>
  <c r="AA146" i="33"/>
  <c r="Z146" i="33"/>
  <c r="Y146" i="33"/>
  <c r="AA145" i="33"/>
  <c r="Z145" i="33"/>
  <c r="Y145" i="33"/>
  <c r="AA144" i="33"/>
  <c r="Z144" i="33"/>
  <c r="Y144" i="33"/>
  <c r="AA143" i="33"/>
  <c r="Z143" i="33"/>
  <c r="Y143" i="33"/>
  <c r="AA142" i="33"/>
  <c r="Z142" i="33"/>
  <c r="Y142" i="33"/>
  <c r="AA141" i="33"/>
  <c r="Z141" i="33"/>
  <c r="Y141" i="33"/>
  <c r="AA140" i="33"/>
  <c r="Z140" i="33"/>
  <c r="Y140" i="33"/>
  <c r="AA139" i="33"/>
  <c r="Z139" i="33"/>
  <c r="Y139" i="33"/>
  <c r="AA138" i="33"/>
  <c r="Z138" i="33"/>
  <c r="Y138" i="33"/>
  <c r="AA137" i="33"/>
  <c r="Z137" i="33"/>
  <c r="Y137" i="33"/>
  <c r="AA136" i="33"/>
  <c r="Z136" i="33"/>
  <c r="Y136" i="33"/>
  <c r="AA135" i="33"/>
  <c r="Z135" i="33"/>
  <c r="Y135" i="33"/>
  <c r="AA134" i="33"/>
  <c r="Z134" i="33"/>
  <c r="Y134" i="33"/>
  <c r="AA133" i="33"/>
  <c r="Z133" i="33"/>
  <c r="Y133" i="33"/>
  <c r="AA132" i="33"/>
  <c r="Z132" i="33"/>
  <c r="Y132" i="33"/>
  <c r="AA131" i="33"/>
  <c r="Z131" i="33"/>
  <c r="Y131" i="33"/>
  <c r="AA130" i="33"/>
  <c r="Z130" i="33"/>
  <c r="Y130" i="33"/>
  <c r="AA129" i="33"/>
  <c r="Z129" i="33"/>
  <c r="Y129" i="33"/>
  <c r="AA128" i="33"/>
  <c r="Z128" i="33"/>
  <c r="Y128" i="33"/>
  <c r="AA127" i="33"/>
  <c r="Z127" i="33"/>
  <c r="Y127" i="33"/>
  <c r="AA126" i="33"/>
  <c r="Z126" i="33"/>
  <c r="Y126" i="33"/>
  <c r="AA125" i="33"/>
  <c r="Z125" i="33"/>
  <c r="Y125" i="33"/>
  <c r="AA124" i="33"/>
  <c r="Z124" i="33"/>
  <c r="Y124" i="33"/>
  <c r="AA123" i="33"/>
  <c r="Z123" i="33"/>
  <c r="Y123" i="33"/>
  <c r="AA122" i="33"/>
  <c r="Z122" i="33"/>
  <c r="Y122" i="33"/>
  <c r="AA121" i="33"/>
  <c r="Z121" i="33"/>
  <c r="Y121" i="33"/>
  <c r="AA120" i="33"/>
  <c r="Z120" i="33"/>
  <c r="Y120" i="33"/>
  <c r="AA119" i="33"/>
  <c r="Z119" i="33"/>
  <c r="Y119" i="33"/>
  <c r="AA118" i="33"/>
  <c r="Z118" i="33"/>
  <c r="Y118" i="33"/>
  <c r="AA117" i="33"/>
  <c r="Z117" i="33"/>
  <c r="Y117" i="33"/>
  <c r="AA116" i="33"/>
  <c r="Z116" i="33"/>
  <c r="Y116" i="33"/>
  <c r="AA115" i="33"/>
  <c r="Z115" i="33"/>
  <c r="Y115" i="33"/>
  <c r="AA114" i="33"/>
  <c r="Z114" i="33"/>
  <c r="Y114" i="33"/>
  <c r="AA113" i="33"/>
  <c r="Z113" i="33"/>
  <c r="Y113" i="33"/>
  <c r="AA112" i="33"/>
  <c r="Z112" i="33"/>
  <c r="Y112" i="33"/>
  <c r="AA111" i="33"/>
  <c r="Z111" i="33"/>
  <c r="Y111" i="33"/>
  <c r="AA110" i="33"/>
  <c r="Z110" i="33"/>
  <c r="Y110" i="33"/>
  <c r="AA109" i="33"/>
  <c r="Z109" i="33"/>
  <c r="Y109" i="33"/>
  <c r="AA108" i="33"/>
  <c r="Z108" i="33"/>
  <c r="Y108" i="33"/>
  <c r="AA107" i="33"/>
  <c r="Z107" i="33"/>
  <c r="Y107" i="33"/>
  <c r="AA106" i="33"/>
  <c r="Z106" i="33"/>
  <c r="Y106" i="33"/>
  <c r="AA105" i="33"/>
  <c r="Z105" i="33"/>
  <c r="Y105" i="33"/>
  <c r="AA104" i="33"/>
  <c r="Z104" i="33"/>
  <c r="Y104" i="33"/>
  <c r="AA103" i="33"/>
  <c r="Z103" i="33"/>
  <c r="Y103" i="33"/>
  <c r="AA102" i="33"/>
  <c r="Z102" i="33"/>
  <c r="Y102" i="33"/>
  <c r="AA101" i="33"/>
  <c r="Z101" i="33"/>
  <c r="Y101" i="33"/>
  <c r="AA100" i="33"/>
  <c r="Z100" i="33"/>
  <c r="Y100" i="33"/>
  <c r="AA99" i="33"/>
  <c r="Z99" i="33"/>
  <c r="Y99" i="33"/>
  <c r="AA98" i="33"/>
  <c r="Z98" i="33"/>
  <c r="Y98" i="33"/>
  <c r="AA97" i="33"/>
  <c r="Z97" i="33"/>
  <c r="Y97" i="33"/>
  <c r="AA96" i="33"/>
  <c r="Z96" i="33"/>
  <c r="Y96" i="33"/>
  <c r="AA95" i="33"/>
  <c r="Z95" i="33"/>
  <c r="Y95" i="33"/>
  <c r="AA94" i="33"/>
  <c r="Z94" i="33"/>
  <c r="Y94" i="33"/>
  <c r="AA93" i="33"/>
  <c r="Z93" i="33"/>
  <c r="Y93" i="33"/>
  <c r="AA92" i="33"/>
  <c r="Z92" i="33"/>
  <c r="Y92" i="33"/>
  <c r="AA91" i="33"/>
  <c r="Z91" i="33"/>
  <c r="Y91" i="33"/>
  <c r="AA90" i="33"/>
  <c r="Z90" i="33"/>
  <c r="Y90" i="33"/>
  <c r="AA89" i="33"/>
  <c r="Z89" i="33"/>
  <c r="Y89" i="33"/>
  <c r="AA88" i="33"/>
  <c r="Z88" i="33"/>
  <c r="Y88" i="33"/>
  <c r="AA87" i="33"/>
  <c r="Z87" i="33"/>
  <c r="Y87" i="33"/>
  <c r="AA86" i="33"/>
  <c r="Z86" i="33"/>
  <c r="Y86" i="33"/>
  <c r="AA85" i="33"/>
  <c r="Z85" i="33"/>
  <c r="Y85" i="33"/>
  <c r="AA84" i="33"/>
  <c r="Z84" i="33"/>
  <c r="Y84" i="33"/>
  <c r="AA83" i="33"/>
  <c r="Z83" i="33"/>
  <c r="Y83" i="33"/>
  <c r="AA82" i="33"/>
  <c r="Z82" i="33"/>
  <c r="Y82" i="33"/>
  <c r="AA81" i="33"/>
  <c r="Z81" i="33"/>
  <c r="Y81" i="33"/>
  <c r="AA80" i="33"/>
  <c r="Z80" i="33"/>
  <c r="Y80" i="33"/>
  <c r="AA79" i="33"/>
  <c r="Z79" i="33"/>
  <c r="Y79" i="33"/>
  <c r="AA78" i="33"/>
  <c r="Z78" i="33"/>
  <c r="Y78" i="33"/>
  <c r="AA77" i="33"/>
  <c r="Z77" i="33"/>
  <c r="Y77" i="33"/>
  <c r="AA76" i="33"/>
  <c r="Z76" i="33"/>
  <c r="Y76" i="33"/>
  <c r="AA75" i="33"/>
  <c r="Z75" i="33"/>
  <c r="Y75" i="33"/>
  <c r="AA74" i="33"/>
  <c r="Z74" i="33"/>
  <c r="Y74" i="33"/>
  <c r="AA73" i="33"/>
  <c r="Z73" i="33"/>
  <c r="Y73" i="33"/>
  <c r="AA72" i="33"/>
  <c r="Z72" i="33"/>
  <c r="Y72" i="33"/>
  <c r="AA71" i="33"/>
  <c r="Z71" i="33"/>
  <c r="Y71" i="33"/>
  <c r="AA70" i="33"/>
  <c r="Z70" i="33"/>
  <c r="Y70" i="33"/>
  <c r="AA69" i="33"/>
  <c r="Z69" i="33"/>
  <c r="Y69" i="33"/>
  <c r="AA68" i="33"/>
  <c r="Z68" i="33"/>
  <c r="Y68" i="33"/>
  <c r="AA67" i="33"/>
  <c r="Z67" i="33"/>
  <c r="Y67" i="33"/>
  <c r="AA66" i="33"/>
  <c r="Z66" i="33"/>
  <c r="Y66" i="33"/>
  <c r="AA65" i="33"/>
  <c r="Z65" i="33"/>
  <c r="Y65" i="33"/>
  <c r="AA64" i="33"/>
  <c r="Z64" i="33"/>
  <c r="Y64" i="33"/>
  <c r="AA63" i="33"/>
  <c r="Z63" i="33"/>
  <c r="Y63" i="33"/>
  <c r="AA62" i="33"/>
  <c r="Z62" i="33"/>
  <c r="Y62" i="33"/>
  <c r="AA61" i="33"/>
  <c r="Z61" i="33"/>
  <c r="Y61" i="33"/>
  <c r="AA60" i="33"/>
  <c r="Z60" i="33"/>
  <c r="Y60" i="33"/>
  <c r="AA59" i="33"/>
  <c r="Z59" i="33"/>
  <c r="Y59" i="33"/>
  <c r="AA58" i="33"/>
  <c r="Z58" i="33"/>
  <c r="Y58" i="33"/>
  <c r="AA57" i="33"/>
  <c r="Z57" i="33"/>
  <c r="Y57" i="33"/>
  <c r="AA56" i="33"/>
  <c r="Z56" i="33"/>
  <c r="Y56" i="33"/>
  <c r="AA55" i="33"/>
  <c r="Z55" i="33"/>
  <c r="Y55" i="33"/>
  <c r="AA54" i="33"/>
  <c r="Z54" i="33"/>
  <c r="Y54" i="33"/>
  <c r="AA53" i="33"/>
  <c r="Z53" i="33"/>
  <c r="Y53" i="33"/>
  <c r="AA52" i="33"/>
  <c r="Z52" i="33"/>
  <c r="Y52" i="33"/>
  <c r="AA51" i="33"/>
  <c r="Z51" i="33"/>
  <c r="Y51" i="33"/>
  <c r="AA50" i="33"/>
  <c r="Z50" i="33"/>
  <c r="Y50" i="33"/>
  <c r="AA49" i="33"/>
  <c r="Z49" i="33"/>
  <c r="Y49" i="33"/>
  <c r="AA48" i="33"/>
  <c r="Z48" i="33"/>
  <c r="Y48" i="33"/>
  <c r="AA47" i="33"/>
  <c r="Z47" i="33"/>
  <c r="Y47" i="33"/>
  <c r="AA46" i="33"/>
  <c r="Z46" i="33"/>
  <c r="Y46" i="33"/>
  <c r="AA45" i="33"/>
  <c r="Z45" i="33"/>
  <c r="Y45" i="33"/>
  <c r="AA44" i="33"/>
  <c r="Z44" i="33"/>
  <c r="Y44" i="33"/>
  <c r="AA43" i="33"/>
  <c r="Z43" i="33"/>
  <c r="Y43" i="33"/>
  <c r="AA42" i="33"/>
  <c r="Z42" i="33"/>
  <c r="Y42" i="33"/>
  <c r="AA41" i="33"/>
  <c r="Z41" i="33"/>
  <c r="Y41" i="33"/>
  <c r="AA40" i="33"/>
  <c r="Z40" i="33"/>
  <c r="Y40" i="33"/>
  <c r="AA39" i="33"/>
  <c r="Z39" i="33"/>
  <c r="Y39" i="33"/>
  <c r="AA38" i="33"/>
  <c r="Z38" i="33"/>
  <c r="Y38" i="33"/>
  <c r="AA37" i="33"/>
  <c r="Z37" i="33"/>
  <c r="Y37" i="33"/>
  <c r="AA36" i="33"/>
  <c r="Z36" i="33"/>
  <c r="Y36" i="33"/>
  <c r="AA35" i="33"/>
  <c r="Z35" i="33"/>
  <c r="Y35" i="33"/>
  <c r="AA34" i="33"/>
  <c r="Z34" i="33"/>
  <c r="Y34" i="33"/>
  <c r="AA33" i="33"/>
  <c r="Z33" i="33"/>
  <c r="Y33" i="33"/>
  <c r="AA32" i="33"/>
  <c r="Z32" i="33"/>
  <c r="Y32" i="33"/>
  <c r="AA31" i="33"/>
  <c r="Z31" i="33"/>
  <c r="Y31" i="33"/>
  <c r="AA30" i="33"/>
  <c r="Z30" i="33"/>
  <c r="Y30" i="33"/>
  <c r="AA29" i="33"/>
  <c r="Z29" i="33"/>
  <c r="Y29" i="33"/>
  <c r="AA28" i="33"/>
  <c r="Z28" i="33"/>
  <c r="Y28" i="33"/>
  <c r="AA27" i="33"/>
  <c r="Z27" i="33"/>
  <c r="Y27" i="33"/>
  <c r="AA26" i="33"/>
  <c r="Z26" i="33"/>
  <c r="Y26" i="33"/>
  <c r="AA25" i="33"/>
  <c r="Z25" i="33"/>
  <c r="Y25" i="33"/>
  <c r="AA24" i="33"/>
  <c r="Z24" i="33"/>
  <c r="Y24" i="33"/>
  <c r="AA23" i="33"/>
  <c r="Z23" i="33"/>
  <c r="Y23" i="33"/>
  <c r="AA22" i="33"/>
  <c r="Z22" i="33"/>
  <c r="Y22" i="33"/>
  <c r="AA21" i="33"/>
  <c r="Z21" i="33"/>
  <c r="Y21" i="33"/>
  <c r="AA20" i="33"/>
  <c r="Z20" i="33"/>
  <c r="Y20" i="33"/>
  <c r="AA19" i="33"/>
  <c r="Z19" i="33"/>
  <c r="Y19" i="33"/>
  <c r="AA18" i="33"/>
  <c r="Z18" i="33"/>
  <c r="Y18" i="33"/>
  <c r="AA17" i="33"/>
  <c r="Z17" i="33"/>
  <c r="Y17" i="33"/>
  <c r="AA16" i="33"/>
  <c r="Z16" i="33"/>
  <c r="Y16" i="33"/>
  <c r="AA15" i="33"/>
  <c r="Z15" i="33"/>
  <c r="Y15" i="33"/>
  <c r="AA14" i="33"/>
  <c r="Z14" i="33"/>
  <c r="Y14" i="33"/>
  <c r="AA13" i="33"/>
  <c r="Z13" i="33"/>
  <c r="Y13" i="33"/>
  <c r="AA12" i="33"/>
  <c r="Z12" i="33"/>
  <c r="Y12" i="33"/>
  <c r="AA11" i="33"/>
  <c r="Z11" i="33"/>
  <c r="Y11" i="33"/>
  <c r="AA10" i="33"/>
  <c r="Z10" i="33"/>
  <c r="Y10" i="33"/>
  <c r="H7" i="33"/>
  <c r="AA9" i="33"/>
  <c r="Y9" i="33"/>
  <c r="AS3" i="32"/>
  <c r="B3" i="32" s="1"/>
  <c r="AR3" i="32"/>
  <c r="I5" i="55" l="1"/>
  <c r="F5" i="55"/>
  <c r="E18" i="32"/>
  <c r="F19" i="32"/>
  <c r="F18" i="32"/>
  <c r="E19" i="32"/>
  <c r="H14" i="78"/>
  <c r="H22" i="78"/>
  <c r="AL23" i="55" s="1"/>
  <c r="H26" i="78"/>
  <c r="H30" i="78"/>
  <c r="H42" i="78"/>
  <c r="AL49" i="55" s="1"/>
  <c r="H86" i="78"/>
  <c r="H124" i="78"/>
  <c r="H132" i="78"/>
  <c r="H148" i="78"/>
  <c r="H152" i="78"/>
  <c r="AL181" i="55" s="1"/>
  <c r="H207" i="78"/>
  <c r="H211" i="78"/>
  <c r="H215" i="78"/>
  <c r="H223" i="78"/>
  <c r="AL259" i="55" s="1"/>
  <c r="H227" i="78"/>
  <c r="H231" i="78"/>
  <c r="H235" i="78"/>
  <c r="AL273" i="55" s="1"/>
  <c r="H243" i="78"/>
  <c r="AL281" i="55" s="1"/>
  <c r="H247" i="78"/>
  <c r="E41" i="32"/>
  <c r="F41" i="32"/>
  <c r="D26" i="32"/>
  <c r="H34" i="78"/>
  <c r="AL38" i="55" s="1"/>
  <c r="V5" i="55"/>
  <c r="F25" i="32"/>
  <c r="E25" i="32"/>
  <c r="D25" i="32"/>
  <c r="B9" i="32"/>
  <c r="F26" i="32"/>
  <c r="E30" i="32"/>
  <c r="E31" i="32" s="1"/>
  <c r="D30" i="32"/>
  <c r="D31" i="32" s="1"/>
  <c r="F30" i="32"/>
  <c r="F31" i="32" s="1"/>
  <c r="E26" i="32"/>
  <c r="H38" i="78"/>
  <c r="AL42" i="55" s="1"/>
  <c r="AL314" i="55"/>
  <c r="AL310" i="55"/>
  <c r="AL302" i="55"/>
  <c r="AL298" i="55"/>
  <c r="AL230" i="55"/>
  <c r="AL222" i="55"/>
  <c r="AL218" i="55"/>
  <c r="AL214" i="55"/>
  <c r="AL210" i="55"/>
  <c r="AL202" i="55"/>
  <c r="AL198" i="55"/>
  <c r="AL194" i="55"/>
  <c r="AL190" i="55"/>
  <c r="AL186" i="55"/>
  <c r="AL134" i="55"/>
  <c r="AL97" i="55"/>
  <c r="AL33" i="55"/>
  <c r="AL29" i="55"/>
  <c r="AL285" i="55"/>
  <c r="AL249" i="55"/>
  <c r="AL245" i="55"/>
  <c r="AL241" i="55"/>
  <c r="AL233" i="55"/>
  <c r="AL177" i="55"/>
  <c r="AL161" i="55"/>
  <c r="AL149" i="55"/>
  <c r="AL133" i="55"/>
  <c r="AL84" i="55"/>
  <c r="AL76" i="55"/>
  <c r="AL252" i="55"/>
  <c r="AL164" i="55"/>
  <c r="AL132" i="55"/>
  <c r="AL71" i="55"/>
  <c r="AL39" i="55"/>
  <c r="AL15" i="55"/>
  <c r="AL267" i="55"/>
  <c r="AL263" i="55"/>
  <c r="AL167" i="55"/>
  <c r="AL159" i="55"/>
  <c r="AL131" i="55"/>
  <c r="AL126" i="55"/>
  <c r="AL118" i="55"/>
  <c r="AL110" i="55"/>
  <c r="AL102" i="55"/>
  <c r="AL70" i="55"/>
  <c r="AL66" i="55"/>
  <c r="AL58" i="55"/>
  <c r="S1" i="55"/>
  <c r="T1" i="55" s="1"/>
  <c r="U1" i="55" s="1"/>
  <c r="V1" i="55" s="1"/>
  <c r="C139" i="54"/>
  <c r="D139" i="54" s="1"/>
  <c r="E139" i="54" s="1"/>
  <c r="F139" i="54" s="1"/>
  <c r="G139" i="54" s="1"/>
  <c r="C205" i="54"/>
  <c r="C204" i="54"/>
  <c r="C251" i="54"/>
  <c r="D251" i="54" s="1"/>
  <c r="E251" i="54" s="1"/>
  <c r="F251" i="54" s="1"/>
  <c r="G251" i="54" s="1"/>
  <c r="C206" i="54"/>
  <c r="C269" i="54"/>
  <c r="C228" i="54"/>
  <c r="D228" i="54" s="1"/>
  <c r="E228" i="54" s="1"/>
  <c r="F228" i="54" s="1"/>
  <c r="G228" i="54" s="1"/>
  <c r="C291" i="54"/>
  <c r="C19" i="54"/>
  <c r="D19" i="54" s="1"/>
  <c r="E19" i="54" s="1"/>
  <c r="F19" i="54" s="1"/>
  <c r="G19" i="54" s="1"/>
  <c r="C50" i="54"/>
  <c r="C149" i="54"/>
  <c r="C117" i="54"/>
  <c r="C41" i="54"/>
  <c r="C168" i="54"/>
  <c r="C128" i="54"/>
  <c r="D128" i="54" s="1"/>
  <c r="E128" i="54" s="1"/>
  <c r="F128" i="54" s="1"/>
  <c r="G128" i="54" s="1"/>
  <c r="C48" i="54"/>
  <c r="C171" i="54"/>
  <c r="C119" i="54"/>
  <c r="D119" i="54" s="1"/>
  <c r="E119" i="54" s="1"/>
  <c r="F119" i="54" s="1"/>
  <c r="G119" i="54" s="1"/>
  <c r="C318" i="54"/>
  <c r="D318" i="54" s="1"/>
  <c r="E318" i="54" s="1"/>
  <c r="F318" i="54" s="1"/>
  <c r="G318" i="54" s="1"/>
  <c r="C138" i="54"/>
  <c r="C90" i="54"/>
  <c r="D90" i="54" s="1"/>
  <c r="E90" i="54" s="1"/>
  <c r="F90" i="54" s="1"/>
  <c r="G90" i="54" s="1"/>
  <c r="C34" i="54"/>
  <c r="C237" i="54"/>
  <c r="D237" i="54" s="1"/>
  <c r="E237" i="54" s="1"/>
  <c r="F237" i="54" s="1"/>
  <c r="G237" i="54" s="1"/>
  <c r="C137" i="54"/>
  <c r="D137" i="54" s="1"/>
  <c r="E137" i="54" s="1"/>
  <c r="F137" i="54" s="1"/>
  <c r="G137" i="54" s="1"/>
  <c r="C77" i="54"/>
  <c r="F20" i="32"/>
  <c r="F12" i="32"/>
  <c r="F17" i="32"/>
  <c r="F15" i="32"/>
  <c r="F43" i="32" s="1"/>
  <c r="F23" i="32"/>
  <c r="F16" i="32"/>
  <c r="F14" i="32"/>
  <c r="E12" i="32"/>
  <c r="F13" i="32"/>
  <c r="E6" i="32"/>
  <c r="AA7" i="20"/>
  <c r="D19" i="32"/>
  <c r="W1" i="55"/>
  <c r="X1" i="55" s="1"/>
  <c r="Y1" i="55" s="1"/>
  <c r="Z1" i="55" s="1"/>
  <c r="AA1" i="55" s="1"/>
  <c r="AB1" i="55" s="1"/>
  <c r="AC1" i="55" s="1"/>
  <c r="AD1" i="55" s="1"/>
  <c r="AE1" i="55" s="1"/>
  <c r="AF1" i="55" s="1"/>
  <c r="E23" i="32"/>
  <c r="E17" i="32"/>
  <c r="E15" i="32"/>
  <c r="E43" i="32" s="1"/>
  <c r="E13" i="32"/>
  <c r="E16" i="32"/>
  <c r="E20" i="32"/>
  <c r="E14" i="32"/>
  <c r="D14" i="32"/>
  <c r="D13" i="32"/>
  <c r="D20" i="32"/>
  <c r="D16" i="32"/>
  <c r="D15" i="32"/>
  <c r="D43" i="32" s="1"/>
  <c r="H8" i="78"/>
  <c r="AL9" i="55" s="1"/>
  <c r="H10" i="78"/>
  <c r="AL11" i="55" s="1"/>
  <c r="H12" i="78"/>
  <c r="AL13" i="55" s="1"/>
  <c r="H39" i="78"/>
  <c r="AL43" i="55" s="1"/>
  <c r="H43" i="78"/>
  <c r="AL50" i="55" s="1"/>
  <c r="H45" i="78"/>
  <c r="AL52" i="55" s="1"/>
  <c r="H47" i="78"/>
  <c r="AL54" i="55" s="1"/>
  <c r="H51" i="78"/>
  <c r="AL59" i="55" s="1"/>
  <c r="H53" i="78"/>
  <c r="AL61" i="55" s="1"/>
  <c r="H55" i="78"/>
  <c r="AL63" i="55" s="1"/>
  <c r="H57" i="78"/>
  <c r="AL65" i="55" s="1"/>
  <c r="H59" i="78"/>
  <c r="AL67" i="55" s="1"/>
  <c r="H61" i="78"/>
  <c r="AL69" i="55" s="1"/>
  <c r="H79" i="78"/>
  <c r="AL90" i="55" s="1"/>
  <c r="H81" i="78"/>
  <c r="AL92" i="55" s="1"/>
  <c r="H83" i="78"/>
  <c r="AL94" i="55" s="1"/>
  <c r="H85" i="78"/>
  <c r="AL96" i="55" s="1"/>
  <c r="H87" i="78"/>
  <c r="AL98" i="55" s="1"/>
  <c r="H92" i="78"/>
  <c r="AL104" i="55" s="1"/>
  <c r="H94" i="78"/>
  <c r="AL106" i="55" s="1"/>
  <c r="H96" i="78"/>
  <c r="AL108" i="55" s="1"/>
  <c r="H100" i="78"/>
  <c r="AL112" i="55" s="1"/>
  <c r="H102" i="78"/>
  <c r="AL114" i="55" s="1"/>
  <c r="H109" i="78"/>
  <c r="AL121" i="55" s="1"/>
  <c r="H111" i="78"/>
  <c r="AL123" i="55" s="1"/>
  <c r="H113" i="78"/>
  <c r="AL125" i="55" s="1"/>
  <c r="H115" i="78"/>
  <c r="AL128" i="55" s="1"/>
  <c r="H122" i="78"/>
  <c r="AL147" i="55" s="1"/>
  <c r="H131" i="78"/>
  <c r="AL158" i="55" s="1"/>
  <c r="H144" i="78"/>
  <c r="AL173" i="55" s="1"/>
  <c r="H151" i="78"/>
  <c r="AL180" i="55" s="1"/>
  <c r="H153" i="78"/>
  <c r="AL182" i="55" s="1"/>
  <c r="H155" i="78"/>
  <c r="AL184" i="55" s="1"/>
  <c r="H166" i="78"/>
  <c r="AL196" i="55" s="1"/>
  <c r="H170" i="78"/>
  <c r="AL200" i="55" s="1"/>
  <c r="H175" i="78"/>
  <c r="AL205" i="55" s="1"/>
  <c r="H177" i="78"/>
  <c r="AL207" i="55" s="1"/>
  <c r="H181" i="78"/>
  <c r="AL211" i="55" s="1"/>
  <c r="H183" i="78"/>
  <c r="AL213" i="55" s="1"/>
  <c r="H185" i="78"/>
  <c r="AL215" i="55" s="1"/>
  <c r="H187" i="78"/>
  <c r="AL217" i="55" s="1"/>
  <c r="H189" i="78"/>
  <c r="AL219" i="55" s="1"/>
  <c r="H202" i="78"/>
  <c r="AL232" i="55" s="1"/>
  <c r="H204" i="78"/>
  <c r="AL234" i="55" s="1"/>
  <c r="H205" i="78"/>
  <c r="AL239" i="55" s="1"/>
  <c r="H214" i="78"/>
  <c r="AL248" i="55" s="1"/>
  <c r="H229" i="78"/>
  <c r="AL265" i="55" s="1"/>
  <c r="H233" i="78"/>
  <c r="AL269" i="55" s="1"/>
  <c r="H237" i="78"/>
  <c r="AL275" i="55" s="1"/>
  <c r="H240" i="78"/>
  <c r="AL278" i="55" s="1"/>
  <c r="H253" i="78"/>
  <c r="AL296" i="55" s="1"/>
  <c r="H258" i="78"/>
  <c r="AL301" i="55" s="1"/>
  <c r="H260" i="78"/>
  <c r="AL303" i="55" s="1"/>
  <c r="H274" i="78"/>
  <c r="AL328" i="55" s="1"/>
  <c r="H288" i="78"/>
  <c r="AL346" i="55" s="1"/>
  <c r="H291" i="78"/>
  <c r="AL349" i="55" s="1"/>
  <c r="H298" i="78"/>
  <c r="AL356" i="55" s="1"/>
  <c r="H306" i="78"/>
  <c r="AL365" i="55" s="1"/>
  <c r="H308" i="78"/>
  <c r="AL367" i="55" s="1"/>
  <c r="H311" i="78"/>
  <c r="AL370" i="55" s="1"/>
  <c r="AA7" i="33"/>
  <c r="D45" i="32" s="1"/>
  <c r="Y7" i="7"/>
  <c r="X7" i="7" s="1"/>
  <c r="H16" i="78"/>
  <c r="AL17" i="55" s="1"/>
  <c r="H18" i="78"/>
  <c r="AL19" i="55" s="1"/>
  <c r="H20" i="78"/>
  <c r="AL21" i="55" s="1"/>
  <c r="H24" i="78"/>
  <c r="AL25" i="55" s="1"/>
  <c r="H28" i="78"/>
  <c r="AL31" i="55" s="1"/>
  <c r="H32" i="78"/>
  <c r="AL36" i="55" s="1"/>
  <c r="H36" i="78"/>
  <c r="AL40" i="55" s="1"/>
  <c r="H68" i="78"/>
  <c r="AL78" i="55" s="1"/>
  <c r="H70" i="78"/>
  <c r="AL80" i="55" s="1"/>
  <c r="H72" i="78"/>
  <c r="AL82" i="55" s="1"/>
  <c r="H76" i="78"/>
  <c r="AL87" i="55" s="1"/>
  <c r="H78" i="78"/>
  <c r="AL89" i="55" s="1"/>
  <c r="H89" i="78"/>
  <c r="AL101" i="55" s="1"/>
  <c r="H104" i="78"/>
  <c r="AL116" i="55" s="1"/>
  <c r="H121" i="78"/>
  <c r="AL146" i="55" s="1"/>
  <c r="H126" i="78"/>
  <c r="AL152" i="55" s="1"/>
  <c r="H128" i="78"/>
  <c r="AL155" i="55" s="1"/>
  <c r="H146" i="78"/>
  <c r="AL175" i="55" s="1"/>
  <c r="H150" i="78"/>
  <c r="AL179" i="55" s="1"/>
  <c r="H157" i="78"/>
  <c r="AL187" i="55" s="1"/>
  <c r="H159" i="78"/>
  <c r="AL189" i="55" s="1"/>
  <c r="H161" i="78"/>
  <c r="AL191" i="55" s="1"/>
  <c r="H163" i="78"/>
  <c r="AL193" i="55" s="1"/>
  <c r="H165" i="78"/>
  <c r="AL195" i="55" s="1"/>
  <c r="H191" i="78"/>
  <c r="AL221" i="55" s="1"/>
  <c r="H193" i="78"/>
  <c r="AL223" i="55" s="1"/>
  <c r="H195" i="78"/>
  <c r="AL225" i="55" s="1"/>
  <c r="H197" i="78"/>
  <c r="AL227" i="55" s="1"/>
  <c r="H199" i="78"/>
  <c r="AL229" i="55" s="1"/>
  <c r="H209" i="78"/>
  <c r="AL243" i="55" s="1"/>
  <c r="H220" i="78"/>
  <c r="AL256" i="55" s="1"/>
  <c r="H222" i="78"/>
  <c r="AL258" i="55" s="1"/>
  <c r="H224" i="78"/>
  <c r="AL260" i="55" s="1"/>
  <c r="H226" i="78"/>
  <c r="AL262" i="55" s="1"/>
  <c r="H242" i="78"/>
  <c r="AL280" i="55" s="1"/>
  <c r="H244" i="78"/>
  <c r="AL282" i="55" s="1"/>
  <c r="H246" i="78"/>
  <c r="AL284" i="55" s="1"/>
  <c r="H248" i="78"/>
  <c r="AL287" i="55" s="1"/>
  <c r="H250" i="78"/>
  <c r="AL293" i="55" s="1"/>
  <c r="H252" i="78"/>
  <c r="AL295" i="55" s="1"/>
  <c r="H257" i="78"/>
  <c r="AL300" i="55" s="1"/>
  <c r="H262" i="78"/>
  <c r="AL305" i="55" s="1"/>
  <c r="H264" i="78"/>
  <c r="AL307" i="55" s="1"/>
  <c r="H266" i="78"/>
  <c r="AL309" i="55" s="1"/>
  <c r="H268" i="78"/>
  <c r="AL311" i="55" s="1"/>
  <c r="H278" i="78"/>
  <c r="AL332" i="55" s="1"/>
  <c r="H290" i="78"/>
  <c r="AL348" i="55" s="1"/>
  <c r="H295" i="78"/>
  <c r="AL353" i="55" s="1"/>
  <c r="H300" i="78"/>
  <c r="AL358" i="55" s="1"/>
  <c r="H302" i="78"/>
  <c r="AL361" i="55" s="1"/>
  <c r="H303" i="78"/>
  <c r="AL362" i="55" s="1"/>
  <c r="H310" i="78"/>
  <c r="AL369" i="55" s="1"/>
  <c r="Z7" i="7"/>
  <c r="H7" i="78"/>
  <c r="AL8" i="55" s="1"/>
  <c r="H9" i="78"/>
  <c r="AL10" i="55" s="1"/>
  <c r="H11" i="78"/>
  <c r="AL12" i="55" s="1"/>
  <c r="H40" i="78"/>
  <c r="AL44" i="55" s="1"/>
  <c r="H48" i="78"/>
  <c r="AL55" i="55" s="1"/>
  <c r="H52" i="78"/>
  <c r="AL60" i="55" s="1"/>
  <c r="H56" i="78"/>
  <c r="AL64" i="55" s="1"/>
  <c r="H60" i="78"/>
  <c r="AL68" i="55" s="1"/>
  <c r="H80" i="78"/>
  <c r="AL91" i="55" s="1"/>
  <c r="H84" i="78"/>
  <c r="AL95" i="55" s="1"/>
  <c r="H91" i="78"/>
  <c r="AL103" i="55" s="1"/>
  <c r="H93" i="78"/>
  <c r="AL105" i="55" s="1"/>
  <c r="H95" i="78"/>
  <c r="AL107" i="55" s="1"/>
  <c r="H97" i="78"/>
  <c r="AL109" i="55" s="1"/>
  <c r="H99" i="78"/>
  <c r="AL111" i="55" s="1"/>
  <c r="H101" i="78"/>
  <c r="AL113" i="55" s="1"/>
  <c r="H103" i="78"/>
  <c r="AL115" i="55" s="1"/>
  <c r="H108" i="78"/>
  <c r="AL120" i="55" s="1"/>
  <c r="H110" i="78"/>
  <c r="AL122" i="55" s="1"/>
  <c r="H112" i="78"/>
  <c r="AL124" i="55" s="1"/>
  <c r="H116" i="78"/>
  <c r="AL129" i="55" s="1"/>
  <c r="H123" i="78"/>
  <c r="AL148" i="55" s="1"/>
  <c r="H130" i="78"/>
  <c r="AL157" i="55" s="1"/>
  <c r="H143" i="78"/>
  <c r="AL171" i="55" s="1"/>
  <c r="H145" i="78"/>
  <c r="AL174" i="55" s="1"/>
  <c r="H154" i="78"/>
  <c r="AL183" i="55" s="1"/>
  <c r="H167" i="78"/>
  <c r="AL197" i="55" s="1"/>
  <c r="H169" i="78"/>
  <c r="AL199" i="55" s="1"/>
  <c r="H171" i="78"/>
  <c r="AL201" i="55" s="1"/>
  <c r="H174" i="78"/>
  <c r="AL204" i="55" s="1"/>
  <c r="H178" i="78"/>
  <c r="AL208" i="55" s="1"/>
  <c r="H186" i="78"/>
  <c r="AL216" i="55" s="1"/>
  <c r="H201" i="78"/>
  <c r="AL231" i="55" s="1"/>
  <c r="H206" i="78"/>
  <c r="AL240" i="55" s="1"/>
  <c r="H213" i="78"/>
  <c r="AL247" i="55" s="1"/>
  <c r="H228" i="78"/>
  <c r="AL264" i="55" s="1"/>
  <c r="H230" i="78"/>
  <c r="AL266" i="55" s="1"/>
  <c r="H232" i="78"/>
  <c r="AL268" i="55" s="1"/>
  <c r="H234" i="78"/>
  <c r="AL272" i="55" s="1"/>
  <c r="H236" i="78"/>
  <c r="AL274" i="55" s="1"/>
  <c r="H238" i="78"/>
  <c r="AL276" i="55" s="1"/>
  <c r="H239" i="78"/>
  <c r="AL277" i="55" s="1"/>
  <c r="H254" i="78"/>
  <c r="AL297" i="55" s="1"/>
  <c r="H256" i="78"/>
  <c r="AL299" i="55" s="1"/>
  <c r="H273" i="78"/>
  <c r="AL327" i="55" s="1"/>
  <c r="H275" i="78"/>
  <c r="AL329" i="55" s="1"/>
  <c r="H277" i="78"/>
  <c r="AL331" i="55" s="1"/>
  <c r="H287" i="78"/>
  <c r="AL343" i="55" s="1"/>
  <c r="H292" i="78"/>
  <c r="AL350" i="55" s="1"/>
  <c r="H294" i="78"/>
  <c r="AL352" i="55" s="1"/>
  <c r="H297" i="78"/>
  <c r="AL355" i="55" s="1"/>
  <c r="H307" i="78"/>
  <c r="AL366" i="55" s="1"/>
  <c r="H312" i="78"/>
  <c r="AL371" i="55" s="1"/>
  <c r="H315" i="78"/>
  <c r="AL374" i="55" s="1"/>
  <c r="AA7" i="7"/>
  <c r="H13" i="78"/>
  <c r="AL14" i="55" s="1"/>
  <c r="H15" i="78"/>
  <c r="AL16" i="55" s="1"/>
  <c r="H17" i="78"/>
  <c r="AL18" i="55" s="1"/>
  <c r="H19" i="78"/>
  <c r="AL20" i="55" s="1"/>
  <c r="H21" i="78"/>
  <c r="AL22" i="55" s="1"/>
  <c r="H23" i="78"/>
  <c r="AL24" i="55" s="1"/>
  <c r="H25" i="78"/>
  <c r="AL26" i="55" s="1"/>
  <c r="H27" i="78"/>
  <c r="AL30" i="55" s="1"/>
  <c r="H29" i="78"/>
  <c r="AL32" i="55" s="1"/>
  <c r="H31" i="78"/>
  <c r="AL34" i="55" s="1"/>
  <c r="H33" i="78"/>
  <c r="AL37" i="55" s="1"/>
  <c r="H37" i="78"/>
  <c r="AL41" i="55" s="1"/>
  <c r="H64" i="78"/>
  <c r="AL74" i="55" s="1"/>
  <c r="H65" i="78"/>
  <c r="AL75" i="55" s="1"/>
  <c r="H67" i="78"/>
  <c r="AL77" i="55" s="1"/>
  <c r="H69" i="78"/>
  <c r="AL79" i="55" s="1"/>
  <c r="H71" i="78"/>
  <c r="AL81" i="55" s="1"/>
  <c r="H73" i="78"/>
  <c r="AL83" i="55" s="1"/>
  <c r="H75" i="78"/>
  <c r="AL86" i="55" s="1"/>
  <c r="H77" i="78"/>
  <c r="AL88" i="55" s="1"/>
  <c r="H88" i="78"/>
  <c r="AL100" i="55" s="1"/>
  <c r="H105" i="78"/>
  <c r="AL117" i="55" s="1"/>
  <c r="H107" i="78"/>
  <c r="AL119" i="55" s="1"/>
  <c r="H125" i="78"/>
  <c r="AL150" i="55" s="1"/>
  <c r="H127" i="78"/>
  <c r="AL154" i="55" s="1"/>
  <c r="H129" i="78"/>
  <c r="AL156" i="55" s="1"/>
  <c r="H134" i="78"/>
  <c r="AL162" i="55" s="1"/>
  <c r="H147" i="78"/>
  <c r="AL176" i="55" s="1"/>
  <c r="H149" i="78"/>
  <c r="AL178" i="55" s="1"/>
  <c r="H158" i="78"/>
  <c r="AL188" i="55" s="1"/>
  <c r="H162" i="78"/>
  <c r="AL192" i="55" s="1"/>
  <c r="H173" i="78"/>
  <c r="AL203" i="55" s="1"/>
  <c r="H190" i="78"/>
  <c r="AL220" i="55" s="1"/>
  <c r="H194" i="78"/>
  <c r="AL224" i="55" s="1"/>
  <c r="H196" i="78"/>
  <c r="AL226" i="55" s="1"/>
  <c r="H198" i="78"/>
  <c r="AL228" i="55" s="1"/>
  <c r="H208" i="78"/>
  <c r="AL242" i="55" s="1"/>
  <c r="H210" i="78"/>
  <c r="AL244" i="55" s="1"/>
  <c r="H212" i="78"/>
  <c r="AL246" i="55" s="1"/>
  <c r="H221" i="78"/>
  <c r="AL257" i="55" s="1"/>
  <c r="H225" i="78"/>
  <c r="AL261" i="55" s="1"/>
  <c r="H241" i="78"/>
  <c r="AL279" i="55" s="1"/>
  <c r="H245" i="78"/>
  <c r="AL283" i="55" s="1"/>
  <c r="H249" i="78"/>
  <c r="AL289" i="55" s="1"/>
  <c r="H251" i="78"/>
  <c r="AL294" i="55" s="1"/>
  <c r="H261" i="78"/>
  <c r="AL304" i="55" s="1"/>
  <c r="H263" i="78"/>
  <c r="AL306" i="55" s="1"/>
  <c r="H265" i="78"/>
  <c r="AL308" i="55" s="1"/>
  <c r="H269" i="78"/>
  <c r="AL312" i="55" s="1"/>
  <c r="H280" i="78"/>
  <c r="AL335" i="55" s="1"/>
  <c r="H282" i="78"/>
  <c r="AL337" i="55" s="1"/>
  <c r="H284" i="78"/>
  <c r="AL339" i="55" s="1"/>
  <c r="H286" i="78"/>
  <c r="AL341" i="55" s="1"/>
  <c r="H296" i="78"/>
  <c r="AL354" i="55" s="1"/>
  <c r="H299" i="78"/>
  <c r="AL357" i="55" s="1"/>
  <c r="H304" i="78"/>
  <c r="AL363" i="55" s="1"/>
  <c r="H309" i="78"/>
  <c r="AL368" i="55" s="1"/>
  <c r="H314" i="78"/>
  <c r="AL373" i="55" s="1"/>
  <c r="Z7" i="20"/>
  <c r="F7" i="20"/>
  <c r="Y7" i="20"/>
  <c r="X7" i="20" s="1"/>
  <c r="Y7" i="33"/>
  <c r="X7" i="33" s="1"/>
  <c r="Z7" i="33"/>
  <c r="W7" i="33"/>
  <c r="C250" i="54" l="1"/>
  <c r="C184" i="54"/>
  <c r="D184" i="54" s="1"/>
  <c r="E184" i="54" s="1"/>
  <c r="F184" i="54" s="1"/>
  <c r="G184" i="54" s="1"/>
  <c r="C118" i="54"/>
  <c r="D118" i="54" s="1"/>
  <c r="E118" i="54" s="1"/>
  <c r="F118" i="54" s="1"/>
  <c r="G118" i="54" s="1"/>
  <c r="C144" i="54"/>
  <c r="C82" i="54"/>
  <c r="C303" i="54"/>
  <c r="C134" i="54"/>
  <c r="D134" i="54" s="1"/>
  <c r="E134" i="54" s="1"/>
  <c r="F134" i="54" s="1"/>
  <c r="G134" i="54" s="1"/>
  <c r="C120" i="54"/>
  <c r="D120" i="54" s="1"/>
  <c r="E120" i="54" s="1"/>
  <c r="F120" i="54" s="1"/>
  <c r="G120" i="54" s="1"/>
  <c r="C13" i="54"/>
  <c r="C289" i="54"/>
  <c r="D289" i="54" s="1"/>
  <c r="E289" i="54" s="1"/>
  <c r="F289" i="54" s="1"/>
  <c r="G289" i="54" s="1"/>
  <c r="C238" i="54"/>
  <c r="D238" i="54" s="1"/>
  <c r="E238" i="54" s="1"/>
  <c r="F238" i="54" s="1"/>
  <c r="G238" i="54" s="1"/>
  <c r="C259" i="54"/>
  <c r="C220" i="54"/>
  <c r="D220" i="54" s="1"/>
  <c r="E220" i="54" s="1"/>
  <c r="F220" i="54" s="1"/>
  <c r="G220" i="54" s="1"/>
  <c r="C297" i="54"/>
  <c r="C219" i="54"/>
  <c r="C165" i="54"/>
  <c r="C135" i="54"/>
  <c r="C133" i="54"/>
  <c r="D133" i="54" s="1"/>
  <c r="E133" i="54" s="1"/>
  <c r="F133" i="54" s="1"/>
  <c r="G133" i="54" s="1"/>
  <c r="C91" i="54"/>
  <c r="C272" i="54"/>
  <c r="D272" i="54" s="1"/>
  <c r="E272" i="54" s="1"/>
  <c r="F272" i="54" s="1"/>
  <c r="G272" i="54" s="1"/>
  <c r="AL5" i="55"/>
  <c r="C257" i="54"/>
  <c r="C170" i="54"/>
  <c r="C191" i="54"/>
  <c r="C136" i="54"/>
  <c r="C129" i="54"/>
  <c r="C54" i="54"/>
  <c r="D54" i="54" s="1"/>
  <c r="E54" i="54" s="1"/>
  <c r="F54" i="54" s="1"/>
  <c r="G54" i="54" s="1"/>
  <c r="C83" i="54"/>
  <c r="D83" i="54" s="1"/>
  <c r="E83" i="54" s="1"/>
  <c r="F83" i="54" s="1"/>
  <c r="G83" i="54" s="1"/>
  <c r="C116" i="54"/>
  <c r="D116" i="54" s="1"/>
  <c r="E116" i="54" s="1"/>
  <c r="F116" i="54" s="1"/>
  <c r="G116" i="54" s="1"/>
  <c r="C61" i="54"/>
  <c r="D61" i="54" s="1"/>
  <c r="E61" i="54" s="1"/>
  <c r="F61" i="54" s="1"/>
  <c r="G61" i="54" s="1"/>
  <c r="C26" i="54"/>
  <c r="D26" i="54" s="1"/>
  <c r="E26" i="54" s="1"/>
  <c r="F26" i="54" s="1"/>
  <c r="G26" i="54" s="1"/>
  <c r="C274" i="54"/>
  <c r="D274" i="54" s="1"/>
  <c r="E274" i="54" s="1"/>
  <c r="F274" i="54" s="1"/>
  <c r="G274" i="54" s="1"/>
  <c r="C255" i="54"/>
  <c r="C216" i="54"/>
  <c r="C114" i="54"/>
  <c r="C127" i="54"/>
  <c r="D127" i="54" s="1"/>
  <c r="E127" i="54" s="1"/>
  <c r="F127" i="54" s="1"/>
  <c r="G127" i="54" s="1"/>
  <c r="C56" i="54"/>
  <c r="D56" i="54" s="1"/>
  <c r="E56" i="54" s="1"/>
  <c r="F56" i="54" s="1"/>
  <c r="G56" i="54" s="1"/>
  <c r="C57" i="54"/>
  <c r="D57" i="54" s="1"/>
  <c r="E57" i="54" s="1"/>
  <c r="F57" i="54" s="1"/>
  <c r="G57" i="54" s="1"/>
  <c r="C6" i="54"/>
  <c r="C258" i="54"/>
  <c r="C299" i="54"/>
  <c r="D299" i="54" s="1"/>
  <c r="E299" i="54" s="1"/>
  <c r="F299" i="54" s="1"/>
  <c r="G299" i="54" s="1"/>
  <c r="C252" i="54"/>
  <c r="C281" i="54"/>
  <c r="D281" i="54" s="1"/>
  <c r="E281" i="54" s="1"/>
  <c r="F281" i="54" s="1"/>
  <c r="G281" i="54" s="1"/>
  <c r="C218" i="54"/>
  <c r="C207" i="54"/>
  <c r="C164" i="54"/>
  <c r="C42" i="54"/>
  <c r="C215" i="54"/>
  <c r="C78" i="54"/>
  <c r="D78" i="54" s="1"/>
  <c r="E78" i="54" s="1"/>
  <c r="F78" i="54" s="1"/>
  <c r="G78" i="54" s="1"/>
  <c r="C106" i="54"/>
  <c r="D106" i="54" s="1"/>
  <c r="E106" i="54" s="1"/>
  <c r="F106" i="54" s="1"/>
  <c r="G106" i="54" s="1"/>
  <c r="C18" i="54"/>
  <c r="C197" i="54"/>
  <c r="C177" i="54"/>
  <c r="D177" i="54" s="1"/>
  <c r="E177" i="54" s="1"/>
  <c r="F177" i="54" s="1"/>
  <c r="G177" i="54" s="1"/>
  <c r="C141" i="54"/>
  <c r="D141" i="54" s="1"/>
  <c r="E141" i="54" s="1"/>
  <c r="F141" i="54" s="1"/>
  <c r="G141" i="54" s="1"/>
  <c r="C203" i="54"/>
  <c r="D203" i="54" s="1"/>
  <c r="E203" i="54" s="1"/>
  <c r="F203" i="54" s="1"/>
  <c r="G203" i="54" s="1"/>
  <c r="C284" i="54"/>
  <c r="C39" i="54"/>
  <c r="D39" i="54" s="1"/>
  <c r="E39" i="54" s="1"/>
  <c r="F39" i="54" s="1"/>
  <c r="G39" i="54" s="1"/>
  <c r="C111" i="54"/>
  <c r="C190" i="54"/>
  <c r="C280" i="54"/>
  <c r="C40" i="54"/>
  <c r="D40" i="54" s="1"/>
  <c r="E40" i="54" s="1"/>
  <c r="F40" i="54" s="1"/>
  <c r="G40" i="54" s="1"/>
  <c r="C112" i="54"/>
  <c r="C208" i="54"/>
  <c r="C290" i="54"/>
  <c r="C49" i="54"/>
  <c r="D49" i="54" s="1"/>
  <c r="E49" i="54" s="1"/>
  <c r="F49" i="54" s="1"/>
  <c r="G49" i="54" s="1"/>
  <c r="C140" i="54"/>
  <c r="C225" i="54"/>
  <c r="C14" i="54"/>
  <c r="D14" i="54" s="1"/>
  <c r="E14" i="54" s="1"/>
  <c r="F14" i="54" s="1"/>
  <c r="G14" i="54" s="1"/>
  <c r="C46" i="54"/>
  <c r="D46" i="54" s="1"/>
  <c r="E46" i="54" s="1"/>
  <c r="F46" i="54" s="1"/>
  <c r="G46" i="54" s="1"/>
  <c r="C185" i="54"/>
  <c r="C270" i="54"/>
  <c r="C27" i="54"/>
  <c r="D27" i="54" s="1"/>
  <c r="E27" i="54" s="1"/>
  <c r="F27" i="54" s="1"/>
  <c r="G27" i="54" s="1"/>
  <c r="C99" i="54"/>
  <c r="D99" i="54" s="1"/>
  <c r="E99" i="54" s="1"/>
  <c r="F99" i="54" s="1"/>
  <c r="G99" i="54" s="1"/>
  <c r="C178" i="54"/>
  <c r="C267" i="54"/>
  <c r="C28" i="54"/>
  <c r="D28" i="54" s="1"/>
  <c r="E28" i="54" s="1"/>
  <c r="F28" i="54" s="1"/>
  <c r="G28" i="54" s="1"/>
  <c r="C100" i="54"/>
  <c r="C187" i="54"/>
  <c r="C277" i="54"/>
  <c r="C33" i="54"/>
  <c r="D33" i="54" s="1"/>
  <c r="E33" i="54" s="1"/>
  <c r="F33" i="54" s="1"/>
  <c r="G33" i="54" s="1"/>
  <c r="C113" i="54"/>
  <c r="D113" i="54" s="1"/>
  <c r="E113" i="54" s="1"/>
  <c r="F113" i="54" s="1"/>
  <c r="G113" i="54" s="1"/>
  <c r="C213" i="54"/>
  <c r="C307" i="54"/>
  <c r="D307" i="54" s="1"/>
  <c r="E307" i="54" s="1"/>
  <c r="F307" i="54" s="1"/>
  <c r="G307" i="54" s="1"/>
  <c r="C22" i="54"/>
  <c r="D22" i="54" s="1"/>
  <c r="E22" i="54" s="1"/>
  <c r="F22" i="54" s="1"/>
  <c r="G22" i="54" s="1"/>
  <c r="C30" i="54"/>
  <c r="D30" i="54" s="1"/>
  <c r="E30" i="54" s="1"/>
  <c r="F30" i="54" s="1"/>
  <c r="G30" i="54" s="1"/>
  <c r="C121" i="54"/>
  <c r="C210" i="54"/>
  <c r="D210" i="54" s="1"/>
  <c r="E210" i="54" s="1"/>
  <c r="F210" i="54" s="1"/>
  <c r="G210" i="54" s="1"/>
  <c r="C292" i="54"/>
  <c r="D292" i="54" s="1"/>
  <c r="E292" i="54" s="1"/>
  <c r="F292" i="54" s="1"/>
  <c r="G292" i="54" s="1"/>
  <c r="C47" i="54"/>
  <c r="C122" i="54"/>
  <c r="C198" i="54"/>
  <c r="D198" i="54" s="1"/>
  <c r="E198" i="54" s="1"/>
  <c r="F198" i="54" s="1"/>
  <c r="G198" i="54" s="1"/>
  <c r="C293" i="54"/>
  <c r="C52" i="54"/>
  <c r="D52" i="54" s="1"/>
  <c r="E52" i="54" s="1"/>
  <c r="F52" i="54" s="1"/>
  <c r="G52" i="54" s="1"/>
  <c r="C131" i="54"/>
  <c r="C224" i="54"/>
  <c r="D224" i="54" s="1"/>
  <c r="E224" i="54" s="1"/>
  <c r="F224" i="54" s="1"/>
  <c r="G224" i="54" s="1"/>
  <c r="C298" i="54"/>
  <c r="D298" i="54" s="1"/>
  <c r="E298" i="54" s="1"/>
  <c r="F298" i="54" s="1"/>
  <c r="G298" i="54" s="1"/>
  <c r="C65" i="54"/>
  <c r="D65" i="54" s="1"/>
  <c r="E65" i="54" s="1"/>
  <c r="F65" i="54" s="1"/>
  <c r="G65" i="54" s="1"/>
  <c r="C152" i="54"/>
  <c r="D152" i="54" s="1"/>
  <c r="E152" i="54" s="1"/>
  <c r="F152" i="54" s="1"/>
  <c r="G152" i="54" s="1"/>
  <c r="C233" i="54"/>
  <c r="D233" i="54" s="1"/>
  <c r="E233" i="54" s="1"/>
  <c r="F233" i="54" s="1"/>
  <c r="G233" i="54" s="1"/>
  <c r="C62" i="54"/>
  <c r="D62" i="54" s="1"/>
  <c r="E62" i="54" s="1"/>
  <c r="F62" i="54" s="1"/>
  <c r="G62" i="54" s="1"/>
  <c r="C15" i="54"/>
  <c r="D15" i="54" s="1"/>
  <c r="E15" i="54" s="1"/>
  <c r="F15" i="54" s="1"/>
  <c r="G15" i="54" s="1"/>
  <c r="C87" i="54"/>
  <c r="D87" i="54" s="1"/>
  <c r="E87" i="54" s="1"/>
  <c r="F87" i="54" s="1"/>
  <c r="G87" i="54" s="1"/>
  <c r="C166" i="54"/>
  <c r="D166" i="54" s="1"/>
  <c r="E166" i="54" s="1"/>
  <c r="F166" i="54" s="1"/>
  <c r="G166" i="54" s="1"/>
  <c r="C247" i="54"/>
  <c r="D247" i="54" s="1"/>
  <c r="E247" i="54" s="1"/>
  <c r="F247" i="54" s="1"/>
  <c r="G247" i="54" s="1"/>
  <c r="C20" i="54"/>
  <c r="D20" i="54" s="1"/>
  <c r="E20" i="54" s="1"/>
  <c r="F20" i="54" s="1"/>
  <c r="G20" i="54" s="1"/>
  <c r="C92" i="54"/>
  <c r="C179" i="54"/>
  <c r="D179" i="54" s="1"/>
  <c r="E179" i="54" s="1"/>
  <c r="F179" i="54" s="1"/>
  <c r="G179" i="54" s="1"/>
  <c r="C268" i="54"/>
  <c r="D268" i="54" s="1"/>
  <c r="E268" i="54" s="1"/>
  <c r="F268" i="54" s="1"/>
  <c r="G268" i="54" s="1"/>
  <c r="C25" i="54"/>
  <c r="D25" i="54" s="1"/>
  <c r="E25" i="54" s="1"/>
  <c r="F25" i="54" s="1"/>
  <c r="G25" i="54" s="1"/>
  <c r="C105" i="54"/>
  <c r="C200" i="54"/>
  <c r="D200" i="54" s="1"/>
  <c r="E200" i="54" s="1"/>
  <c r="F200" i="54" s="1"/>
  <c r="G200" i="54" s="1"/>
  <c r="C287" i="54"/>
  <c r="D287" i="54" s="1"/>
  <c r="E287" i="54" s="1"/>
  <c r="F287" i="54" s="1"/>
  <c r="G287" i="54" s="1"/>
  <c r="E45" i="32"/>
  <c r="F45" i="32"/>
  <c r="C222" i="54"/>
  <c r="D222" i="54" s="1"/>
  <c r="E222" i="54" s="1"/>
  <c r="F222" i="54" s="1"/>
  <c r="G222" i="54" s="1"/>
  <c r="C300" i="54"/>
  <c r="D300" i="54" s="1"/>
  <c r="E300" i="54" s="1"/>
  <c r="F300" i="54" s="1"/>
  <c r="G300" i="54" s="1"/>
  <c r="C55" i="54"/>
  <c r="D55" i="54" s="1"/>
  <c r="E55" i="54" s="1"/>
  <c r="F55" i="54" s="1"/>
  <c r="G55" i="54" s="1"/>
  <c r="C130" i="54"/>
  <c r="C211" i="54"/>
  <c r="D211" i="54" s="1"/>
  <c r="E211" i="54" s="1"/>
  <c r="F211" i="54" s="1"/>
  <c r="G211" i="54" s="1"/>
  <c r="C305" i="54"/>
  <c r="D305" i="54" s="1"/>
  <c r="E305" i="54" s="1"/>
  <c r="F305" i="54" s="1"/>
  <c r="G305" i="54" s="1"/>
  <c r="C64" i="54"/>
  <c r="D64" i="54" s="1"/>
  <c r="E64" i="54" s="1"/>
  <c r="F64" i="54" s="1"/>
  <c r="G64" i="54" s="1"/>
  <c r="C147" i="54"/>
  <c r="C236" i="54"/>
  <c r="D236" i="54" s="1"/>
  <c r="E236" i="54" s="1"/>
  <c r="F236" i="54" s="1"/>
  <c r="G236" i="54" s="1"/>
  <c r="C306" i="54"/>
  <c r="D306" i="54" s="1"/>
  <c r="E306" i="54" s="1"/>
  <c r="F306" i="54" s="1"/>
  <c r="G306" i="54" s="1"/>
  <c r="C73" i="54"/>
  <c r="D73" i="54" s="1"/>
  <c r="E73" i="54" s="1"/>
  <c r="F73" i="54" s="1"/>
  <c r="G73" i="54" s="1"/>
  <c r="C160" i="54"/>
  <c r="C245" i="54"/>
  <c r="D245" i="54" s="1"/>
  <c r="E245" i="54" s="1"/>
  <c r="F245" i="54" s="1"/>
  <c r="G245" i="54" s="1"/>
  <c r="C38" i="54"/>
  <c r="D38" i="54" s="1"/>
  <c r="E38" i="54" s="1"/>
  <c r="F38" i="54" s="1"/>
  <c r="G38" i="54" s="1"/>
  <c r="C94" i="54"/>
  <c r="D94" i="54" s="1"/>
  <c r="E94" i="54" s="1"/>
  <c r="F94" i="54" s="1"/>
  <c r="G94" i="54" s="1"/>
  <c r="C201" i="54"/>
  <c r="C288" i="54"/>
  <c r="D288" i="54" s="1"/>
  <c r="E288" i="54" s="1"/>
  <c r="F288" i="54" s="1"/>
  <c r="G288" i="54" s="1"/>
  <c r="C43" i="54"/>
  <c r="D43" i="54" s="1"/>
  <c r="E43" i="54" s="1"/>
  <c r="F43" i="54" s="1"/>
  <c r="G43" i="54" s="1"/>
  <c r="C115" i="54"/>
  <c r="D115" i="54" s="1"/>
  <c r="E115" i="54" s="1"/>
  <c r="F115" i="54" s="1"/>
  <c r="G115" i="54" s="1"/>
  <c r="C194" i="54"/>
  <c r="C285" i="54"/>
  <c r="D285" i="54" s="1"/>
  <c r="E285" i="54" s="1"/>
  <c r="F285" i="54" s="1"/>
  <c r="G285" i="54" s="1"/>
  <c r="C44" i="54"/>
  <c r="D44" i="54" s="1"/>
  <c r="E44" i="54" s="1"/>
  <c r="F44" i="54" s="1"/>
  <c r="G44" i="54" s="1"/>
  <c r="C123" i="54"/>
  <c r="D123" i="54" s="1"/>
  <c r="E123" i="54" s="1"/>
  <c r="F123" i="54" s="1"/>
  <c r="G123" i="54" s="1"/>
  <c r="C212" i="54"/>
  <c r="C294" i="54"/>
  <c r="D294" i="54" s="1"/>
  <c r="E294" i="54" s="1"/>
  <c r="F294" i="54" s="1"/>
  <c r="G294" i="54" s="1"/>
  <c r="C53" i="54"/>
  <c r="D53" i="54" s="1"/>
  <c r="E53" i="54" s="1"/>
  <c r="F53" i="54" s="1"/>
  <c r="G53" i="54" s="1"/>
  <c r="C148" i="54"/>
  <c r="D148" i="54" s="1"/>
  <c r="E148" i="54" s="1"/>
  <c r="F148" i="54" s="1"/>
  <c r="G148" i="54" s="1"/>
  <c r="C229" i="54"/>
  <c r="D229" i="54" s="1"/>
  <c r="E229" i="54" s="1"/>
  <c r="F229" i="54" s="1"/>
  <c r="G229" i="54" s="1"/>
  <c r="C102" i="54"/>
  <c r="D102" i="54" s="1"/>
  <c r="E102" i="54" s="1"/>
  <c r="F102" i="54" s="1"/>
  <c r="G102" i="54" s="1"/>
  <c r="C70" i="54"/>
  <c r="D70" i="54" s="1"/>
  <c r="E70" i="54" s="1"/>
  <c r="F70" i="54" s="1"/>
  <c r="G70" i="54" s="1"/>
  <c r="C58" i="54"/>
  <c r="D58" i="54" s="1"/>
  <c r="E58" i="54" s="1"/>
  <c r="F58" i="54" s="1"/>
  <c r="G58" i="54" s="1"/>
  <c r="C153" i="54"/>
  <c r="C230" i="54"/>
  <c r="D230" i="54" s="1"/>
  <c r="E230" i="54" s="1"/>
  <c r="F230" i="54" s="1"/>
  <c r="G230" i="54" s="1"/>
  <c r="C308" i="54"/>
  <c r="D308" i="54" s="1"/>
  <c r="E308" i="54" s="1"/>
  <c r="F308" i="54" s="1"/>
  <c r="G308" i="54" s="1"/>
  <c r="C63" i="54"/>
  <c r="D63" i="54" s="1"/>
  <c r="E63" i="54" s="1"/>
  <c r="F63" i="54" s="1"/>
  <c r="G63" i="54" s="1"/>
  <c r="C146" i="54"/>
  <c r="C227" i="54"/>
  <c r="D227" i="54" s="1"/>
  <c r="E227" i="54" s="1"/>
  <c r="F227" i="54" s="1"/>
  <c r="G227" i="54" s="1"/>
  <c r="C313" i="54"/>
  <c r="D313" i="54" s="1"/>
  <c r="E313" i="54" s="1"/>
  <c r="F313" i="54" s="1"/>
  <c r="G313" i="54" s="1"/>
  <c r="C72" i="54"/>
  <c r="D72" i="54" s="1"/>
  <c r="E72" i="54" s="1"/>
  <c r="F72" i="54" s="1"/>
  <c r="G72" i="54" s="1"/>
  <c r="C155" i="54"/>
  <c r="C244" i="54"/>
  <c r="D244" i="54" s="1"/>
  <c r="E244" i="54" s="1"/>
  <c r="F244" i="54" s="1"/>
  <c r="G244" i="54" s="1"/>
  <c r="C314" i="54"/>
  <c r="C85" i="54"/>
  <c r="D85" i="54" s="1"/>
  <c r="E85" i="54" s="1"/>
  <c r="F85" i="54" s="1"/>
  <c r="G85" i="54" s="1"/>
  <c r="C176" i="54"/>
  <c r="C253" i="54"/>
  <c r="D253" i="54" s="1"/>
  <c r="E253" i="54" s="1"/>
  <c r="F253" i="54" s="1"/>
  <c r="G253" i="54" s="1"/>
  <c r="C157" i="54"/>
  <c r="D157" i="54" s="1"/>
  <c r="E157" i="54" s="1"/>
  <c r="F157" i="54" s="1"/>
  <c r="G157" i="54" s="1"/>
  <c r="C35" i="54"/>
  <c r="D35" i="54" s="1"/>
  <c r="E35" i="54" s="1"/>
  <c r="F35" i="54" s="1"/>
  <c r="G35" i="54" s="1"/>
  <c r="C107" i="54"/>
  <c r="D107" i="54" s="1"/>
  <c r="E107" i="54" s="1"/>
  <c r="F107" i="54" s="1"/>
  <c r="G107" i="54" s="1"/>
  <c r="C186" i="54"/>
  <c r="D186" i="54" s="1"/>
  <c r="E186" i="54" s="1"/>
  <c r="F186" i="54" s="1"/>
  <c r="G186" i="54" s="1"/>
  <c r="C276" i="54"/>
  <c r="D276" i="54" s="1"/>
  <c r="E276" i="54" s="1"/>
  <c r="F276" i="54" s="1"/>
  <c r="G276" i="54" s="1"/>
  <c r="C36" i="54"/>
  <c r="D36" i="54" s="1"/>
  <c r="E36" i="54" s="1"/>
  <c r="F36" i="54" s="1"/>
  <c r="G36" i="54" s="1"/>
  <c r="C108" i="54"/>
  <c r="D108" i="54" s="1"/>
  <c r="E108" i="54" s="1"/>
  <c r="F108" i="54" s="1"/>
  <c r="G108" i="54" s="1"/>
  <c r="C199" i="54"/>
  <c r="D199" i="54" s="1"/>
  <c r="E199" i="54" s="1"/>
  <c r="F199" i="54" s="1"/>
  <c r="G199" i="54" s="1"/>
  <c r="C286" i="54"/>
  <c r="D286" i="54" s="1"/>
  <c r="E286" i="54" s="1"/>
  <c r="F286" i="54" s="1"/>
  <c r="G286" i="54" s="1"/>
  <c r="C45" i="54"/>
  <c r="D45" i="54" s="1"/>
  <c r="E45" i="54" s="1"/>
  <c r="F45" i="54" s="1"/>
  <c r="G45" i="54" s="1"/>
  <c r="C132" i="54"/>
  <c r="C221" i="54"/>
  <c r="D221" i="54" s="1"/>
  <c r="E221" i="54" s="1"/>
  <c r="F221" i="54" s="1"/>
  <c r="G221" i="54" s="1"/>
  <c r="C315" i="54"/>
  <c r="D315" i="54" s="1"/>
  <c r="E315" i="54" s="1"/>
  <c r="F315" i="54" s="1"/>
  <c r="G315" i="54" s="1"/>
  <c r="C279" i="54"/>
  <c r="D279" i="54" s="1"/>
  <c r="E279" i="54" s="1"/>
  <c r="F279" i="54" s="1"/>
  <c r="G279" i="54" s="1"/>
  <c r="C66" i="54"/>
  <c r="D66" i="54" s="1"/>
  <c r="E66" i="54" s="1"/>
  <c r="F66" i="54" s="1"/>
  <c r="G66" i="54" s="1"/>
  <c r="C161" i="54"/>
  <c r="D161" i="54" s="1"/>
  <c r="E161" i="54" s="1"/>
  <c r="F161" i="54" s="1"/>
  <c r="G161" i="54" s="1"/>
  <c r="C242" i="54"/>
  <c r="D242" i="54" s="1"/>
  <c r="E242" i="54" s="1"/>
  <c r="F242" i="54" s="1"/>
  <c r="G242" i="54" s="1"/>
  <c r="C316" i="54"/>
  <c r="D316" i="54" s="1"/>
  <c r="E316" i="54" s="1"/>
  <c r="F316" i="54" s="1"/>
  <c r="G316" i="54" s="1"/>
  <c r="C71" i="54"/>
  <c r="C154" i="54"/>
  <c r="D154" i="54" s="1"/>
  <c r="E154" i="54" s="1"/>
  <c r="F154" i="54" s="1"/>
  <c r="G154" i="54" s="1"/>
  <c r="C235" i="54"/>
  <c r="D235" i="54" s="1"/>
  <c r="E235" i="54" s="1"/>
  <c r="F235" i="54" s="1"/>
  <c r="G235" i="54" s="1"/>
  <c r="C8" i="54"/>
  <c r="D8" i="54" s="1"/>
  <c r="E8" i="54" s="1"/>
  <c r="F8" i="54" s="1"/>
  <c r="G8" i="54" s="1"/>
  <c r="C80" i="54"/>
  <c r="D80" i="54" s="1"/>
  <c r="E80" i="54" s="1"/>
  <c r="F80" i="54" s="1"/>
  <c r="G80" i="54" s="1"/>
  <c r="C163" i="54"/>
  <c r="D163" i="54" s="1"/>
  <c r="E163" i="54" s="1"/>
  <c r="F163" i="54" s="1"/>
  <c r="G163" i="54" s="1"/>
  <c r="C256" i="54"/>
  <c r="D256" i="54" s="1"/>
  <c r="E256" i="54" s="1"/>
  <c r="F256" i="54" s="1"/>
  <c r="G256" i="54" s="1"/>
  <c r="C9" i="54"/>
  <c r="D9" i="54" s="1"/>
  <c r="E9" i="54" s="1"/>
  <c r="F9" i="54" s="1"/>
  <c r="G9" i="54" s="1"/>
  <c r="C93" i="54"/>
  <c r="D93" i="54" s="1"/>
  <c r="E93" i="54" s="1"/>
  <c r="F93" i="54" s="1"/>
  <c r="G93" i="54" s="1"/>
  <c r="C188" i="54"/>
  <c r="D188" i="54" s="1"/>
  <c r="E188" i="54" s="1"/>
  <c r="F188" i="54" s="1"/>
  <c r="G188" i="54" s="1"/>
  <c r="C265" i="54"/>
  <c r="D265" i="54" s="1"/>
  <c r="E265" i="54" s="1"/>
  <c r="F265" i="54" s="1"/>
  <c r="G265" i="54" s="1"/>
  <c r="C193" i="54"/>
  <c r="D193" i="54" s="1"/>
  <c r="E193" i="54" s="1"/>
  <c r="F193" i="54" s="1"/>
  <c r="G193" i="54" s="1"/>
  <c r="C145" i="54"/>
  <c r="C226" i="54"/>
  <c r="D226" i="54" s="1"/>
  <c r="E226" i="54" s="1"/>
  <c r="F226" i="54" s="1"/>
  <c r="G226" i="54" s="1"/>
  <c r="C304" i="54"/>
  <c r="D304" i="54" s="1"/>
  <c r="E304" i="54" s="1"/>
  <c r="F304" i="54" s="1"/>
  <c r="G304" i="54" s="1"/>
  <c r="C59" i="54"/>
  <c r="D59" i="54" s="1"/>
  <c r="E59" i="54" s="1"/>
  <c r="F59" i="54" s="1"/>
  <c r="G59" i="54" s="1"/>
  <c r="C142" i="54"/>
  <c r="D142" i="54" s="1"/>
  <c r="E142" i="54" s="1"/>
  <c r="F142" i="54" s="1"/>
  <c r="G142" i="54" s="1"/>
  <c r="C223" i="54"/>
  <c r="D223" i="54" s="1"/>
  <c r="E223" i="54" s="1"/>
  <c r="F223" i="54" s="1"/>
  <c r="G223" i="54" s="1"/>
  <c r="C309" i="54"/>
  <c r="D309" i="54" s="1"/>
  <c r="E309" i="54" s="1"/>
  <c r="F309" i="54" s="1"/>
  <c r="G309" i="54" s="1"/>
  <c r="C68" i="54"/>
  <c r="D68" i="54" s="1"/>
  <c r="E68" i="54" s="1"/>
  <c r="F68" i="54" s="1"/>
  <c r="G68" i="54" s="1"/>
  <c r="C151" i="54"/>
  <c r="D151" i="54" s="1"/>
  <c r="E151" i="54" s="1"/>
  <c r="F151" i="54" s="1"/>
  <c r="G151" i="54" s="1"/>
  <c r="C240" i="54"/>
  <c r="D240" i="54" s="1"/>
  <c r="E240" i="54" s="1"/>
  <c r="F240" i="54" s="1"/>
  <c r="G240" i="54" s="1"/>
  <c r="C310" i="54"/>
  <c r="D310" i="54" s="1"/>
  <c r="E310" i="54" s="1"/>
  <c r="F310" i="54" s="1"/>
  <c r="G310" i="54" s="1"/>
  <c r="C81" i="54"/>
  <c r="D81" i="54" s="1"/>
  <c r="E81" i="54" s="1"/>
  <c r="F81" i="54" s="1"/>
  <c r="G81" i="54" s="1"/>
  <c r="C172" i="54"/>
  <c r="D172" i="54" s="1"/>
  <c r="E172" i="54" s="1"/>
  <c r="F172" i="54" s="1"/>
  <c r="G172" i="54" s="1"/>
  <c r="C249" i="54"/>
  <c r="D249" i="54" s="1"/>
  <c r="E249" i="54" s="1"/>
  <c r="F249" i="54" s="1"/>
  <c r="G249" i="54" s="1"/>
  <c r="C125" i="54"/>
  <c r="D125" i="54" s="1"/>
  <c r="E125" i="54" s="1"/>
  <c r="F125" i="54" s="1"/>
  <c r="G125" i="54" s="1"/>
  <c r="C110" i="54"/>
  <c r="D110" i="54" s="1"/>
  <c r="E110" i="54" s="1"/>
  <c r="F110" i="54" s="1"/>
  <c r="G110" i="54" s="1"/>
  <c r="C74" i="54"/>
  <c r="D74" i="54" s="1"/>
  <c r="E74" i="54" s="1"/>
  <c r="F74" i="54" s="1"/>
  <c r="G74" i="54" s="1"/>
  <c r="C173" i="54"/>
  <c r="D173" i="54" s="1"/>
  <c r="E173" i="54" s="1"/>
  <c r="F173" i="54" s="1"/>
  <c r="G173" i="54" s="1"/>
  <c r="C254" i="54"/>
  <c r="D254" i="54" s="1"/>
  <c r="E254" i="54" s="1"/>
  <c r="F254" i="54" s="1"/>
  <c r="G254" i="54" s="1"/>
  <c r="C11" i="54"/>
  <c r="D11" i="54" s="1"/>
  <c r="E11" i="54" s="1"/>
  <c r="F11" i="54" s="1"/>
  <c r="G11" i="54" s="1"/>
  <c r="C79" i="54"/>
  <c r="D79" i="54" s="1"/>
  <c r="E79" i="54" s="1"/>
  <c r="F79" i="54" s="1"/>
  <c r="G79" i="54" s="1"/>
  <c r="C162" i="54"/>
  <c r="D162" i="54" s="1"/>
  <c r="E162" i="54" s="1"/>
  <c r="F162" i="54" s="1"/>
  <c r="G162" i="54" s="1"/>
  <c r="C243" i="54"/>
  <c r="D243" i="54" s="1"/>
  <c r="E243" i="54" s="1"/>
  <c r="F243" i="54" s="1"/>
  <c r="G243" i="54" s="1"/>
  <c r="C16" i="54"/>
  <c r="D16" i="54" s="1"/>
  <c r="E16" i="54" s="1"/>
  <c r="F16" i="54" s="1"/>
  <c r="G16" i="54" s="1"/>
  <c r="C88" i="54"/>
  <c r="C175" i="54"/>
  <c r="D175" i="54" s="1"/>
  <c r="E175" i="54" s="1"/>
  <c r="F175" i="54" s="1"/>
  <c r="G175" i="54" s="1"/>
  <c r="C264" i="54"/>
  <c r="D264" i="54" s="1"/>
  <c r="E264" i="54" s="1"/>
  <c r="F264" i="54" s="1"/>
  <c r="G264" i="54" s="1"/>
  <c r="C21" i="54"/>
  <c r="D21" i="54" s="1"/>
  <c r="E21" i="54" s="1"/>
  <c r="F21" i="54" s="1"/>
  <c r="G21" i="54" s="1"/>
  <c r="C101" i="54"/>
  <c r="C196" i="54"/>
  <c r="D196" i="54" s="1"/>
  <c r="E196" i="54" s="1"/>
  <c r="F196" i="54" s="1"/>
  <c r="G196" i="54" s="1"/>
  <c r="C283" i="54"/>
  <c r="D283" i="54" s="1"/>
  <c r="E283" i="54" s="1"/>
  <c r="F283" i="54" s="1"/>
  <c r="G283" i="54" s="1"/>
  <c r="C262" i="54"/>
  <c r="D262" i="54" s="1"/>
  <c r="E262" i="54" s="1"/>
  <c r="F262" i="54" s="1"/>
  <c r="G262" i="54" s="1"/>
  <c r="C51" i="54"/>
  <c r="C126" i="54"/>
  <c r="D126" i="54" s="1"/>
  <c r="E126" i="54" s="1"/>
  <c r="F126" i="54" s="1"/>
  <c r="G126" i="54" s="1"/>
  <c r="C202" i="54"/>
  <c r="D202" i="54" s="1"/>
  <c r="E202" i="54" s="1"/>
  <c r="F202" i="54" s="1"/>
  <c r="G202" i="54" s="1"/>
  <c r="C301" i="54"/>
  <c r="D301" i="54" s="1"/>
  <c r="E301" i="54" s="1"/>
  <c r="F301" i="54" s="1"/>
  <c r="G301" i="54" s="1"/>
  <c r="C60" i="54"/>
  <c r="D60" i="54" s="1"/>
  <c r="E60" i="54" s="1"/>
  <c r="F60" i="54" s="1"/>
  <c r="G60" i="54" s="1"/>
  <c r="C143" i="54"/>
  <c r="D143" i="54" s="1"/>
  <c r="E143" i="54" s="1"/>
  <c r="F143" i="54" s="1"/>
  <c r="G143" i="54" s="1"/>
  <c r="C232" i="54"/>
  <c r="D232" i="54" s="1"/>
  <c r="E232" i="54" s="1"/>
  <c r="F232" i="54" s="1"/>
  <c r="G232" i="54" s="1"/>
  <c r="C302" i="54"/>
  <c r="D302" i="54" s="1"/>
  <c r="E302" i="54" s="1"/>
  <c r="F302" i="54" s="1"/>
  <c r="G302" i="54" s="1"/>
  <c r="C69" i="54"/>
  <c r="C156" i="54"/>
  <c r="D156" i="54" s="1"/>
  <c r="E156" i="54" s="1"/>
  <c r="F156" i="54" s="1"/>
  <c r="G156" i="54" s="1"/>
  <c r="C241" i="54"/>
  <c r="D241" i="54" s="1"/>
  <c r="E241" i="54" s="1"/>
  <c r="F241" i="54" s="1"/>
  <c r="G241" i="54" s="1"/>
  <c r="E42" i="32"/>
  <c r="F42" i="32"/>
  <c r="C296" i="54"/>
  <c r="D296" i="54" s="1"/>
  <c r="E296" i="54" s="1"/>
  <c r="F296" i="54" s="1"/>
  <c r="G296" i="54" s="1"/>
  <c r="C86" i="54"/>
  <c r="D86" i="54" s="1"/>
  <c r="E86" i="54" s="1"/>
  <c r="F86" i="54" s="1"/>
  <c r="G86" i="54" s="1"/>
  <c r="C181" i="54"/>
  <c r="D181" i="54" s="1"/>
  <c r="E181" i="54" s="1"/>
  <c r="F181" i="54" s="1"/>
  <c r="G181" i="54" s="1"/>
  <c r="C266" i="54"/>
  <c r="D266" i="54" s="1"/>
  <c r="E266" i="54" s="1"/>
  <c r="F266" i="54" s="1"/>
  <c r="G266" i="54" s="1"/>
  <c r="C23" i="54"/>
  <c r="D23" i="54" s="1"/>
  <c r="E23" i="54" s="1"/>
  <c r="F23" i="54" s="1"/>
  <c r="G23" i="54" s="1"/>
  <c r="C95" i="54"/>
  <c r="D95" i="54" s="1"/>
  <c r="E95" i="54" s="1"/>
  <c r="F95" i="54" s="1"/>
  <c r="G95" i="54" s="1"/>
  <c r="C174" i="54"/>
  <c r="D174" i="54" s="1"/>
  <c r="E174" i="54" s="1"/>
  <c r="F174" i="54" s="1"/>
  <c r="G174" i="54" s="1"/>
  <c r="C263" i="54"/>
  <c r="D263" i="54" s="1"/>
  <c r="E263" i="54" s="1"/>
  <c r="F263" i="54" s="1"/>
  <c r="G263" i="54" s="1"/>
  <c r="C24" i="54"/>
  <c r="D24" i="54" s="1"/>
  <c r="E24" i="54" s="1"/>
  <c r="F24" i="54" s="1"/>
  <c r="G24" i="54" s="1"/>
  <c r="C96" i="54"/>
  <c r="D96" i="54" s="1"/>
  <c r="E96" i="54" s="1"/>
  <c r="F96" i="54" s="1"/>
  <c r="G96" i="54" s="1"/>
  <c r="C183" i="54"/>
  <c r="D183" i="54" s="1"/>
  <c r="E183" i="54" s="1"/>
  <c r="F183" i="54" s="1"/>
  <c r="G183" i="54" s="1"/>
  <c r="C273" i="54"/>
  <c r="D273" i="54" s="1"/>
  <c r="E273" i="54" s="1"/>
  <c r="F273" i="54" s="1"/>
  <c r="G273" i="54" s="1"/>
  <c r="C29" i="54"/>
  <c r="D29" i="54" s="1"/>
  <c r="E29" i="54" s="1"/>
  <c r="F29" i="54" s="1"/>
  <c r="G29" i="54" s="1"/>
  <c r="C109" i="54"/>
  <c r="D109" i="54" s="1"/>
  <c r="E109" i="54" s="1"/>
  <c r="F109" i="54" s="1"/>
  <c r="G109" i="54" s="1"/>
  <c r="C209" i="54"/>
  <c r="D209" i="54" s="1"/>
  <c r="E209" i="54" s="1"/>
  <c r="F209" i="54" s="1"/>
  <c r="G209" i="54" s="1"/>
  <c r="C295" i="54"/>
  <c r="D295" i="54" s="1"/>
  <c r="E295" i="54" s="1"/>
  <c r="F295" i="54" s="1"/>
  <c r="G295" i="54" s="1"/>
  <c r="C234" i="54"/>
  <c r="D234" i="54" s="1"/>
  <c r="E234" i="54" s="1"/>
  <c r="F234" i="54" s="1"/>
  <c r="G234" i="54" s="1"/>
  <c r="C169" i="54"/>
  <c r="D169" i="54" s="1"/>
  <c r="E169" i="54" s="1"/>
  <c r="F169" i="54" s="1"/>
  <c r="G169" i="54" s="1"/>
  <c r="C246" i="54"/>
  <c r="D246" i="54" s="1"/>
  <c r="E246" i="54" s="1"/>
  <c r="F246" i="54" s="1"/>
  <c r="G246" i="54" s="1"/>
  <c r="C7" i="54"/>
  <c r="D7" i="54" s="1"/>
  <c r="E7" i="54" s="1"/>
  <c r="F7" i="54" s="1"/>
  <c r="G7" i="54" s="1"/>
  <c r="C75" i="54"/>
  <c r="D75" i="54" s="1"/>
  <c r="E75" i="54" s="1"/>
  <c r="F75" i="54" s="1"/>
  <c r="G75" i="54" s="1"/>
  <c r="C158" i="54"/>
  <c r="D158" i="54" s="1"/>
  <c r="E158" i="54" s="1"/>
  <c r="F158" i="54" s="1"/>
  <c r="G158" i="54" s="1"/>
  <c r="C239" i="54"/>
  <c r="D239" i="54" s="1"/>
  <c r="E239" i="54" s="1"/>
  <c r="F239" i="54" s="1"/>
  <c r="G239" i="54" s="1"/>
  <c r="C12" i="54"/>
  <c r="D12" i="54" s="1"/>
  <c r="E12" i="54" s="1"/>
  <c r="F12" i="54" s="1"/>
  <c r="G12" i="54" s="1"/>
  <c r="C84" i="54"/>
  <c r="D84" i="54" s="1"/>
  <c r="E84" i="54" s="1"/>
  <c r="F84" i="54" s="1"/>
  <c r="G84" i="54" s="1"/>
  <c r="C167" i="54"/>
  <c r="D167" i="54" s="1"/>
  <c r="E167" i="54" s="1"/>
  <c r="F167" i="54" s="1"/>
  <c r="G167" i="54" s="1"/>
  <c r="C260" i="54"/>
  <c r="D260" i="54" s="1"/>
  <c r="E260" i="54" s="1"/>
  <c r="F260" i="54" s="1"/>
  <c r="G260" i="54" s="1"/>
  <c r="C17" i="54"/>
  <c r="D17" i="54" s="1"/>
  <c r="E17" i="54" s="1"/>
  <c r="F17" i="54" s="1"/>
  <c r="G17" i="54" s="1"/>
  <c r="C97" i="54"/>
  <c r="D97" i="54" s="1"/>
  <c r="E97" i="54" s="1"/>
  <c r="F97" i="54" s="1"/>
  <c r="G97" i="54" s="1"/>
  <c r="C192" i="54"/>
  <c r="D192" i="54" s="1"/>
  <c r="E192" i="54" s="1"/>
  <c r="F192" i="54" s="1"/>
  <c r="G192" i="54" s="1"/>
  <c r="C278" i="54"/>
  <c r="D278" i="54" s="1"/>
  <c r="E278" i="54" s="1"/>
  <c r="F278" i="54" s="1"/>
  <c r="G278" i="54" s="1"/>
  <c r="C214" i="54"/>
  <c r="D214" i="54" s="1"/>
  <c r="E214" i="54" s="1"/>
  <c r="F214" i="54" s="1"/>
  <c r="G214" i="54" s="1"/>
  <c r="C10" i="54"/>
  <c r="D10" i="54" s="1"/>
  <c r="E10" i="54" s="1"/>
  <c r="F10" i="54" s="1"/>
  <c r="G10" i="54" s="1"/>
  <c r="C98" i="54"/>
  <c r="D98" i="54" s="1"/>
  <c r="E98" i="54" s="1"/>
  <c r="F98" i="54" s="1"/>
  <c r="G98" i="54" s="1"/>
  <c r="C189" i="54"/>
  <c r="D189" i="54" s="1"/>
  <c r="E189" i="54" s="1"/>
  <c r="F189" i="54" s="1"/>
  <c r="G189" i="54" s="1"/>
  <c r="C275" i="54"/>
  <c r="D275" i="54" s="1"/>
  <c r="E275" i="54" s="1"/>
  <c r="F275" i="54" s="1"/>
  <c r="G275" i="54" s="1"/>
  <c r="C31" i="54"/>
  <c r="D31" i="54" s="1"/>
  <c r="E31" i="54" s="1"/>
  <c r="F31" i="54" s="1"/>
  <c r="G31" i="54" s="1"/>
  <c r="C103" i="54"/>
  <c r="D103" i="54" s="1"/>
  <c r="E103" i="54" s="1"/>
  <c r="F103" i="54" s="1"/>
  <c r="G103" i="54" s="1"/>
  <c r="C182" i="54"/>
  <c r="D182" i="54" s="1"/>
  <c r="E182" i="54" s="1"/>
  <c r="F182" i="54" s="1"/>
  <c r="G182" i="54" s="1"/>
  <c r="C271" i="54"/>
  <c r="D271" i="54" s="1"/>
  <c r="E271" i="54" s="1"/>
  <c r="F271" i="54" s="1"/>
  <c r="G271" i="54" s="1"/>
  <c r="C32" i="54"/>
  <c r="D32" i="54" s="1"/>
  <c r="E32" i="54" s="1"/>
  <c r="F32" i="54" s="1"/>
  <c r="G32" i="54" s="1"/>
  <c r="C104" i="54"/>
  <c r="D104" i="54" s="1"/>
  <c r="E104" i="54" s="1"/>
  <c r="F104" i="54" s="1"/>
  <c r="G104" i="54" s="1"/>
  <c r="C195" i="54"/>
  <c r="D195" i="54" s="1"/>
  <c r="E195" i="54" s="1"/>
  <c r="F195" i="54" s="1"/>
  <c r="G195" i="54" s="1"/>
  <c r="C282" i="54"/>
  <c r="D282" i="54" s="1"/>
  <c r="E282" i="54" s="1"/>
  <c r="F282" i="54" s="1"/>
  <c r="G282" i="54" s="1"/>
  <c r="C37" i="54"/>
  <c r="D37" i="54" s="1"/>
  <c r="E37" i="54" s="1"/>
  <c r="F37" i="54" s="1"/>
  <c r="G37" i="54" s="1"/>
  <c r="C124" i="54"/>
  <c r="D124" i="54" s="1"/>
  <c r="E124" i="54" s="1"/>
  <c r="F124" i="54" s="1"/>
  <c r="G124" i="54" s="1"/>
  <c r="C217" i="54"/>
  <c r="D217" i="54" s="1"/>
  <c r="E217" i="54" s="1"/>
  <c r="F217" i="54" s="1"/>
  <c r="G217" i="54" s="1"/>
  <c r="C311" i="54"/>
  <c r="D311" i="54" s="1"/>
  <c r="E311" i="54" s="1"/>
  <c r="F311" i="54" s="1"/>
  <c r="G311" i="54" s="1"/>
  <c r="C312" i="54"/>
  <c r="C67" i="54"/>
  <c r="D67" i="54" s="1"/>
  <c r="E67" i="54" s="1"/>
  <c r="F67" i="54" s="1"/>
  <c r="G67" i="54" s="1"/>
  <c r="C150" i="54"/>
  <c r="D150" i="54" s="1"/>
  <c r="E150" i="54" s="1"/>
  <c r="F150" i="54" s="1"/>
  <c r="G150" i="54" s="1"/>
  <c r="C231" i="54"/>
  <c r="D231" i="54" s="1"/>
  <c r="E231" i="54" s="1"/>
  <c r="F231" i="54" s="1"/>
  <c r="G231" i="54" s="1"/>
  <c r="C317" i="54"/>
  <c r="D317" i="54" s="1"/>
  <c r="E317" i="54" s="1"/>
  <c r="F317" i="54" s="1"/>
  <c r="G317" i="54" s="1"/>
  <c r="C76" i="54"/>
  <c r="D76" i="54" s="1"/>
  <c r="E76" i="54" s="1"/>
  <c r="F76" i="54" s="1"/>
  <c r="G76" i="54" s="1"/>
  <c r="C159" i="54"/>
  <c r="D159" i="54" s="1"/>
  <c r="E159" i="54" s="1"/>
  <c r="F159" i="54" s="1"/>
  <c r="G159" i="54" s="1"/>
  <c r="C248" i="54"/>
  <c r="D248" i="54" s="1"/>
  <c r="E248" i="54" s="1"/>
  <c r="F248" i="54" s="1"/>
  <c r="G248" i="54" s="1"/>
  <c r="C5" i="54"/>
  <c r="D5" i="54" s="1"/>
  <c r="E5" i="54" s="1"/>
  <c r="F5" i="54" s="1"/>
  <c r="C89" i="54"/>
  <c r="D89" i="54" s="1"/>
  <c r="E89" i="54" s="1"/>
  <c r="F89" i="54" s="1"/>
  <c r="G89" i="54" s="1"/>
  <c r="C180" i="54"/>
  <c r="D180" i="54" s="1"/>
  <c r="E180" i="54" s="1"/>
  <c r="F180" i="54" s="1"/>
  <c r="G180" i="54" s="1"/>
  <c r="C261" i="54"/>
  <c r="D261" i="54" s="1"/>
  <c r="E261" i="54" s="1"/>
  <c r="F261" i="54" s="1"/>
  <c r="G261" i="54" s="1"/>
  <c r="F27" i="32"/>
  <c r="F21" i="32"/>
  <c r="F46" i="32"/>
  <c r="F44" i="32"/>
  <c r="D42" i="32"/>
  <c r="D267" i="54"/>
  <c r="E267" i="54" s="1"/>
  <c r="F267" i="54" s="1"/>
  <c r="G267" i="54" s="1"/>
  <c r="D215" i="54"/>
  <c r="E215" i="54" s="1"/>
  <c r="F215" i="54" s="1"/>
  <c r="G215" i="54" s="1"/>
  <c r="D77" i="54"/>
  <c r="E77" i="54" s="1"/>
  <c r="F77" i="54" s="1"/>
  <c r="G77" i="54" s="1"/>
  <c r="D136" i="54"/>
  <c r="E136" i="54" s="1"/>
  <c r="F136" i="54" s="1"/>
  <c r="G136" i="54" s="1"/>
  <c r="D303" i="54"/>
  <c r="E303" i="54" s="1"/>
  <c r="F303" i="54" s="1"/>
  <c r="G303" i="54" s="1"/>
  <c r="D277" i="54"/>
  <c r="E277" i="54" s="1"/>
  <c r="F277" i="54" s="1"/>
  <c r="G277" i="54" s="1"/>
  <c r="D208" i="54"/>
  <c r="E208" i="54" s="1"/>
  <c r="F208" i="54" s="1"/>
  <c r="G208" i="54" s="1"/>
  <c r="D111" i="54"/>
  <c r="E111" i="54" s="1"/>
  <c r="F111" i="54" s="1"/>
  <c r="G111" i="54" s="1"/>
  <c r="D100" i="54"/>
  <c r="E100" i="54" s="1"/>
  <c r="F100" i="54" s="1"/>
  <c r="G100" i="54" s="1"/>
  <c r="D92" i="54"/>
  <c r="E92" i="54" s="1"/>
  <c r="F92" i="54" s="1"/>
  <c r="G92" i="54" s="1"/>
  <c r="D280" i="54"/>
  <c r="E280" i="54" s="1"/>
  <c r="F280" i="54" s="1"/>
  <c r="G280" i="54" s="1"/>
  <c r="D250" i="54"/>
  <c r="E250" i="54" s="1"/>
  <c r="F250" i="54" s="1"/>
  <c r="G250" i="54" s="1"/>
  <c r="D146" i="54"/>
  <c r="E146" i="54" s="1"/>
  <c r="F146" i="54" s="1"/>
  <c r="G146" i="54" s="1"/>
  <c r="D117" i="54"/>
  <c r="E117" i="54" s="1"/>
  <c r="F117" i="54" s="1"/>
  <c r="G117" i="54" s="1"/>
  <c r="D207" i="54"/>
  <c r="E207" i="54" s="1"/>
  <c r="F207" i="54" s="1"/>
  <c r="G207" i="54" s="1"/>
  <c r="D187" i="54"/>
  <c r="E187" i="54" s="1"/>
  <c r="F187" i="54" s="1"/>
  <c r="G187" i="54" s="1"/>
  <c r="D155" i="54"/>
  <c r="E155" i="54" s="1"/>
  <c r="F155" i="54" s="1"/>
  <c r="G155" i="54" s="1"/>
  <c r="D131" i="54"/>
  <c r="E131" i="54" s="1"/>
  <c r="F131" i="54" s="1"/>
  <c r="G131" i="54" s="1"/>
  <c r="D42" i="54"/>
  <c r="E42" i="54" s="1"/>
  <c r="F42" i="54" s="1"/>
  <c r="G42" i="54" s="1"/>
  <c r="D105" i="54"/>
  <c r="E105" i="54" s="1"/>
  <c r="F105" i="54" s="1"/>
  <c r="G105" i="54" s="1"/>
  <c r="D13" i="54"/>
  <c r="E13" i="54" s="1"/>
  <c r="F13" i="54" s="1"/>
  <c r="G13" i="54" s="1"/>
  <c r="D18" i="54"/>
  <c r="E18" i="54" s="1"/>
  <c r="F18" i="54" s="1"/>
  <c r="G18" i="54" s="1"/>
  <c r="D201" i="54"/>
  <c r="E201" i="54" s="1"/>
  <c r="F201" i="54" s="1"/>
  <c r="G201" i="54" s="1"/>
  <c r="D145" i="54"/>
  <c r="E145" i="54" s="1"/>
  <c r="F145" i="54" s="1"/>
  <c r="G145" i="54" s="1"/>
  <c r="D252" i="54"/>
  <c r="E252" i="54" s="1"/>
  <c r="F252" i="54" s="1"/>
  <c r="G252" i="54" s="1"/>
  <c r="D121" i="54"/>
  <c r="E121" i="54" s="1"/>
  <c r="F121" i="54" s="1"/>
  <c r="G121" i="54" s="1"/>
  <c r="D144" i="54"/>
  <c r="E144" i="54" s="1"/>
  <c r="F144" i="54" s="1"/>
  <c r="G144" i="54" s="1"/>
  <c r="D219" i="54"/>
  <c r="E219" i="54" s="1"/>
  <c r="F219" i="54" s="1"/>
  <c r="G219" i="54" s="1"/>
  <c r="D41" i="54"/>
  <c r="E41" i="54" s="1"/>
  <c r="F41" i="54" s="1"/>
  <c r="G41" i="54" s="1"/>
  <c r="D132" i="54"/>
  <c r="E132" i="54" s="1"/>
  <c r="F132" i="54" s="1"/>
  <c r="G132" i="54" s="1"/>
  <c r="D138" i="54"/>
  <c r="E138" i="54" s="1"/>
  <c r="F138" i="54" s="1"/>
  <c r="G138" i="54" s="1"/>
  <c r="D140" i="54"/>
  <c r="E140" i="54" s="1"/>
  <c r="F140" i="54" s="1"/>
  <c r="G140" i="54" s="1"/>
  <c r="D269" i="54"/>
  <c r="E269" i="54" s="1"/>
  <c r="F269" i="54" s="1"/>
  <c r="G269" i="54" s="1"/>
  <c r="D213" i="54"/>
  <c r="E213" i="54" s="1"/>
  <c r="F213" i="54" s="1"/>
  <c r="G213" i="54" s="1"/>
  <c r="D164" i="54"/>
  <c r="E164" i="54" s="1"/>
  <c r="F164" i="54" s="1"/>
  <c r="G164" i="54" s="1"/>
  <c r="D212" i="54"/>
  <c r="E212" i="54" s="1"/>
  <c r="F212" i="54" s="1"/>
  <c r="G212" i="54" s="1"/>
  <c r="D194" i="54"/>
  <c r="E194" i="54" s="1"/>
  <c r="F194" i="54" s="1"/>
  <c r="G194" i="54" s="1"/>
  <c r="D129" i="54"/>
  <c r="E129" i="54" s="1"/>
  <c r="F129" i="54" s="1"/>
  <c r="G129" i="54" s="1"/>
  <c r="D314" i="54"/>
  <c r="E314" i="54" s="1"/>
  <c r="F314" i="54" s="1"/>
  <c r="G314" i="54" s="1"/>
  <c r="D206" i="54"/>
  <c r="E206" i="54" s="1"/>
  <c r="F206" i="54" s="1"/>
  <c r="G206" i="54" s="1"/>
  <c r="D178" i="54"/>
  <c r="E178" i="54" s="1"/>
  <c r="F178" i="54" s="1"/>
  <c r="G178" i="54" s="1"/>
  <c r="D130" i="54"/>
  <c r="E130" i="54" s="1"/>
  <c r="F130" i="54" s="1"/>
  <c r="G130" i="54" s="1"/>
  <c r="D270" i="54"/>
  <c r="E270" i="54" s="1"/>
  <c r="F270" i="54" s="1"/>
  <c r="G270" i="54" s="1"/>
  <c r="D259" i="54"/>
  <c r="E259" i="54" s="1"/>
  <c r="F259" i="54" s="1"/>
  <c r="G259" i="54" s="1"/>
  <c r="D191" i="54"/>
  <c r="E191" i="54" s="1"/>
  <c r="F191" i="54" s="1"/>
  <c r="G191" i="54" s="1"/>
  <c r="D71" i="54"/>
  <c r="E71" i="54" s="1"/>
  <c r="F71" i="54" s="1"/>
  <c r="G71" i="54" s="1"/>
  <c r="D293" i="54"/>
  <c r="E293" i="54" s="1"/>
  <c r="F293" i="54" s="1"/>
  <c r="G293" i="54" s="1"/>
  <c r="D205" i="54"/>
  <c r="E205" i="54" s="1"/>
  <c r="F205" i="54" s="1"/>
  <c r="G205" i="54" s="1"/>
  <c r="D185" i="54"/>
  <c r="E185" i="54" s="1"/>
  <c r="F185" i="54" s="1"/>
  <c r="G185" i="54" s="1"/>
  <c r="D153" i="54"/>
  <c r="E153" i="54" s="1"/>
  <c r="F153" i="54" s="1"/>
  <c r="G153" i="54" s="1"/>
  <c r="D122" i="54"/>
  <c r="E122" i="54" s="1"/>
  <c r="F122" i="54" s="1"/>
  <c r="G122" i="54" s="1"/>
  <c r="D82" i="54"/>
  <c r="E82" i="54" s="1"/>
  <c r="F82" i="54" s="1"/>
  <c r="G82" i="54" s="1"/>
  <c r="D50" i="54"/>
  <c r="E50" i="54" s="1"/>
  <c r="F50" i="54" s="1"/>
  <c r="G50" i="54" s="1"/>
  <c r="D218" i="54"/>
  <c r="E218" i="54" s="1"/>
  <c r="F218" i="54" s="1"/>
  <c r="G218" i="54" s="1"/>
  <c r="D135" i="54"/>
  <c r="E135" i="54" s="1"/>
  <c r="F135" i="54" s="1"/>
  <c r="G135" i="54" s="1"/>
  <c r="D160" i="54"/>
  <c r="E160" i="54" s="1"/>
  <c r="F160" i="54" s="1"/>
  <c r="G160" i="54" s="1"/>
  <c r="D147" i="54"/>
  <c r="E147" i="54" s="1"/>
  <c r="F147" i="54" s="1"/>
  <c r="G147" i="54" s="1"/>
  <c r="D171" i="54"/>
  <c r="E171" i="54" s="1"/>
  <c r="F171" i="54" s="1"/>
  <c r="G171" i="54" s="1"/>
  <c r="D47" i="54"/>
  <c r="E47" i="54" s="1"/>
  <c r="F47" i="54" s="1"/>
  <c r="G47" i="54" s="1"/>
  <c r="D6" i="54"/>
  <c r="E6" i="54" s="1"/>
  <c r="F6" i="54" s="1"/>
  <c r="G6" i="54" s="1"/>
  <c r="D216" i="54"/>
  <c r="E216" i="54" s="1"/>
  <c r="F216" i="54" s="1"/>
  <c r="G216" i="54" s="1"/>
  <c r="D112" i="54"/>
  <c r="E112" i="54" s="1"/>
  <c r="F112" i="54" s="1"/>
  <c r="G112" i="54" s="1"/>
  <c r="D284" i="54"/>
  <c r="E284" i="54" s="1"/>
  <c r="F284" i="54" s="1"/>
  <c r="G284" i="54" s="1"/>
  <c r="D34" i="54"/>
  <c r="E34" i="54" s="1"/>
  <c r="F34" i="54" s="1"/>
  <c r="G34" i="54" s="1"/>
  <c r="D48" i="54"/>
  <c r="E48" i="54" s="1"/>
  <c r="F48" i="54" s="1"/>
  <c r="G48" i="54" s="1"/>
  <c r="D176" i="54"/>
  <c r="E176" i="54" s="1"/>
  <c r="F176" i="54" s="1"/>
  <c r="G176" i="54" s="1"/>
  <c r="D291" i="54"/>
  <c r="E291" i="54" s="1"/>
  <c r="F291" i="54" s="1"/>
  <c r="G291" i="54" s="1"/>
  <c r="D225" i="54"/>
  <c r="E225" i="54" s="1"/>
  <c r="F225" i="54" s="1"/>
  <c r="G225" i="54" s="1"/>
  <c r="D168" i="54"/>
  <c r="E168" i="54" s="1"/>
  <c r="F168" i="54" s="1"/>
  <c r="G168" i="54" s="1"/>
  <c r="D257" i="54"/>
  <c r="E257" i="54" s="1"/>
  <c r="F257" i="54" s="1"/>
  <c r="G257" i="54" s="1"/>
  <c r="D190" i="54"/>
  <c r="E190" i="54" s="1"/>
  <c r="F190" i="54" s="1"/>
  <c r="G190" i="54" s="1"/>
  <c r="D149" i="54"/>
  <c r="E149" i="54" s="1"/>
  <c r="F149" i="54" s="1"/>
  <c r="G149" i="54" s="1"/>
  <c r="D258" i="54"/>
  <c r="E258" i="54" s="1"/>
  <c r="F258" i="54" s="1"/>
  <c r="G258" i="54" s="1"/>
  <c r="D204" i="54"/>
  <c r="E204" i="54" s="1"/>
  <c r="F204" i="54" s="1"/>
  <c r="G204" i="54" s="1"/>
  <c r="D51" i="54"/>
  <c r="E51" i="54" s="1"/>
  <c r="F51" i="54" s="1"/>
  <c r="G51" i="54" s="1"/>
  <c r="D297" i="54"/>
  <c r="E297" i="54" s="1"/>
  <c r="F297" i="54" s="1"/>
  <c r="G297" i="54" s="1"/>
  <c r="D197" i="54"/>
  <c r="E197" i="54" s="1"/>
  <c r="F197" i="54" s="1"/>
  <c r="G197" i="54" s="1"/>
  <c r="D165" i="54"/>
  <c r="E165" i="54" s="1"/>
  <c r="F165" i="54" s="1"/>
  <c r="G165" i="54" s="1"/>
  <c r="D88" i="54"/>
  <c r="E88" i="54" s="1"/>
  <c r="F88" i="54" s="1"/>
  <c r="G88" i="54" s="1"/>
  <c r="D69" i="54"/>
  <c r="E69" i="54" s="1"/>
  <c r="F69" i="54" s="1"/>
  <c r="G69" i="54" s="1"/>
  <c r="D290" i="54"/>
  <c r="E290" i="54" s="1"/>
  <c r="F290" i="54" s="1"/>
  <c r="G290" i="54" s="1"/>
  <c r="D255" i="54"/>
  <c r="E255" i="54" s="1"/>
  <c r="F255" i="54" s="1"/>
  <c r="G255" i="54" s="1"/>
  <c r="D170" i="54"/>
  <c r="E170" i="54" s="1"/>
  <c r="F170" i="54" s="1"/>
  <c r="G170" i="54" s="1"/>
  <c r="D114" i="54"/>
  <c r="E114" i="54" s="1"/>
  <c r="F114" i="54" s="1"/>
  <c r="G114" i="54" s="1"/>
  <c r="D101" i="54"/>
  <c r="E101" i="54" s="1"/>
  <c r="F101" i="54" s="1"/>
  <c r="G101" i="54" s="1"/>
  <c r="D91" i="54"/>
  <c r="E91" i="54" s="1"/>
  <c r="F91" i="54" s="1"/>
  <c r="G91" i="54" s="1"/>
  <c r="E46" i="32"/>
  <c r="AG1" i="55"/>
  <c r="AH1" i="55" s="1"/>
  <c r="AI1" i="55" s="1"/>
  <c r="AJ1" i="55" s="1"/>
  <c r="AK1" i="55" s="1"/>
  <c r="AL1" i="55" s="1"/>
  <c r="E44" i="32"/>
  <c r="H7" i="20"/>
  <c r="H5" i="78"/>
  <c r="E27" i="32"/>
  <c r="C4" i="54" l="1"/>
  <c r="F28" i="32"/>
  <c r="F32" i="32" s="1"/>
  <c r="AM1" i="55"/>
  <c r="D312" i="54"/>
  <c r="E312" i="54" s="1"/>
  <c r="F312" i="54" s="1"/>
  <c r="G312" i="54" s="1"/>
  <c r="D18" i="32"/>
  <c r="D46" i="32" s="1"/>
  <c r="G5" i="54"/>
  <c r="G4" i="54" s="1"/>
  <c r="F4" i="54"/>
  <c r="E21" i="32"/>
  <c r="E28" i="32" s="1"/>
  <c r="D4" i="54"/>
  <c r="D41" i="32" s="1"/>
  <c r="E4" i="54"/>
  <c r="AN1" i="55" l="1"/>
  <c r="D17" i="32"/>
  <c r="D44" i="32" s="1"/>
  <c r="F47" i="32"/>
  <c r="E32" i="32"/>
  <c r="D23" i="32" l="1"/>
  <c r="D27" i="32" s="1"/>
  <c r="AO1" i="55"/>
  <c r="AP1" i="55" s="1"/>
  <c r="AQ1" i="55" s="1"/>
  <c r="AR1" i="55" s="1"/>
  <c r="F33" i="32"/>
  <c r="E47" i="32"/>
  <c r="D12" i="32" l="1"/>
  <c r="D21" i="32" s="1"/>
  <c r="D28" i="32" s="1"/>
  <c r="D32" i="32" s="1"/>
  <c r="D47" i="32" s="1"/>
  <c r="F48" i="32"/>
  <c r="F34" i="32" l="1"/>
  <c r="F49" i="32" l="1"/>
</calcChain>
</file>

<file path=xl/sharedStrings.xml><?xml version="1.0" encoding="utf-8"?>
<sst xmlns="http://schemas.openxmlformats.org/spreadsheetml/2006/main" count="54364" uniqueCount="1500">
  <si>
    <t>Z457
Guar Entlmnt per Student</t>
  </si>
  <si>
    <t>OSPILegacyCode</t>
  </si>
  <si>
    <t>OrganizationName</t>
  </si>
  <si>
    <t>01109</t>
  </si>
  <si>
    <t>Washtucna School District</t>
  </si>
  <si>
    <t>01122</t>
  </si>
  <si>
    <t>Benge School District</t>
  </si>
  <si>
    <t>01147</t>
  </si>
  <si>
    <t>Othello School District</t>
  </si>
  <si>
    <t>01158</t>
  </si>
  <si>
    <t>Lind School District</t>
  </si>
  <si>
    <t>01160</t>
  </si>
  <si>
    <t>Ritzville School District</t>
  </si>
  <si>
    <t>02250</t>
  </si>
  <si>
    <t>Clarkston School District</t>
  </si>
  <si>
    <t>02420</t>
  </si>
  <si>
    <t>Asotin-Anatone School District</t>
  </si>
  <si>
    <t>03017</t>
  </si>
  <si>
    <t>Kennewick School District</t>
  </si>
  <si>
    <t>03050</t>
  </si>
  <si>
    <t>Paterson School District</t>
  </si>
  <si>
    <t>03052</t>
  </si>
  <si>
    <t>Kiona-Benton City School District</t>
  </si>
  <si>
    <t>03053</t>
  </si>
  <si>
    <t>Finley School District</t>
  </si>
  <si>
    <t>03116</t>
  </si>
  <si>
    <t>Prosser School District</t>
  </si>
  <si>
    <t>03400</t>
  </si>
  <si>
    <t>Richland School District</t>
  </si>
  <si>
    <t>04019</t>
  </si>
  <si>
    <t>Manson School District</t>
  </si>
  <si>
    <t>04069</t>
  </si>
  <si>
    <t>Stehekin School District</t>
  </si>
  <si>
    <t>04127</t>
  </si>
  <si>
    <t>Entiat School District</t>
  </si>
  <si>
    <t>04129</t>
  </si>
  <si>
    <t>Lake Chelan School District</t>
  </si>
  <si>
    <t>04222</t>
  </si>
  <si>
    <t>CASHMERE SCHOOL DISTRICT</t>
  </si>
  <si>
    <t>04228</t>
  </si>
  <si>
    <t>Cascade School District</t>
  </si>
  <si>
    <t>04246</t>
  </si>
  <si>
    <t>Wenatchee School District</t>
  </si>
  <si>
    <t>05121</t>
  </si>
  <si>
    <t>Port Angeles School District</t>
  </si>
  <si>
    <t>05313</t>
  </si>
  <si>
    <t>Crescent School District</t>
  </si>
  <si>
    <t>05323</t>
  </si>
  <si>
    <t>Sequim School District</t>
  </si>
  <si>
    <t>05401</t>
  </si>
  <si>
    <t>Cape Flattery School District</t>
  </si>
  <si>
    <t>05402</t>
  </si>
  <si>
    <t>Quillayute Valley School District</t>
  </si>
  <si>
    <t>05903</t>
  </si>
  <si>
    <t>Quileute Tribal School District</t>
  </si>
  <si>
    <t>06037</t>
  </si>
  <si>
    <t>Vancouver School District</t>
  </si>
  <si>
    <t>06098</t>
  </si>
  <si>
    <t>Hockinson School District</t>
  </si>
  <si>
    <t>06101</t>
  </si>
  <si>
    <t>La Center School District</t>
  </si>
  <si>
    <t>06103</t>
  </si>
  <si>
    <t>Green Mountain School District</t>
  </si>
  <si>
    <t>06112</t>
  </si>
  <si>
    <t>Washougal School District</t>
  </si>
  <si>
    <t>06114</t>
  </si>
  <si>
    <t>Evergreen School District (Clark)</t>
  </si>
  <si>
    <t>06117</t>
  </si>
  <si>
    <t>Camas School District</t>
  </si>
  <si>
    <t>06119</t>
  </si>
  <si>
    <t>Battle Ground School District</t>
  </si>
  <si>
    <t>06122</t>
  </si>
  <si>
    <t>Ridgefield School District</t>
  </si>
  <si>
    <t>07002</t>
  </si>
  <si>
    <t>Dayton School District</t>
  </si>
  <si>
    <t>07035</t>
  </si>
  <si>
    <t>Starbuck School District</t>
  </si>
  <si>
    <t>08122</t>
  </si>
  <si>
    <t>Longview School District</t>
  </si>
  <si>
    <t>08130</t>
  </si>
  <si>
    <t>Toutle Lake School District</t>
  </si>
  <si>
    <t>08401</t>
  </si>
  <si>
    <t>Castle Rock School District</t>
  </si>
  <si>
    <t>08402</t>
  </si>
  <si>
    <t>Kalama School District</t>
  </si>
  <si>
    <t>08404</t>
  </si>
  <si>
    <t>Woodland School District</t>
  </si>
  <si>
    <t>08458</t>
  </si>
  <si>
    <t>Kelso School District</t>
  </si>
  <si>
    <t>09013</t>
  </si>
  <si>
    <t>Orondo School District</t>
  </si>
  <si>
    <t>09075</t>
  </si>
  <si>
    <t>Bridgeport School District</t>
  </si>
  <si>
    <t>09102</t>
  </si>
  <si>
    <t>Palisades School District</t>
  </si>
  <si>
    <t>09206</t>
  </si>
  <si>
    <t>Eastmont School District</t>
  </si>
  <si>
    <t>09207</t>
  </si>
  <si>
    <t>Mansfield School District</t>
  </si>
  <si>
    <t>09209</t>
  </si>
  <si>
    <t>Waterville School District</t>
  </si>
  <si>
    <t>10003</t>
  </si>
  <si>
    <t>Keller School District</t>
  </si>
  <si>
    <t>10050</t>
  </si>
  <si>
    <t>Curlew School District</t>
  </si>
  <si>
    <t>10065</t>
  </si>
  <si>
    <t>Orient School District</t>
  </si>
  <si>
    <t>10070</t>
  </si>
  <si>
    <t>Inchelium School District</t>
  </si>
  <si>
    <t>10309</t>
  </si>
  <si>
    <t>Republic School District</t>
  </si>
  <si>
    <t>11001</t>
  </si>
  <si>
    <t>Pasco School District</t>
  </si>
  <si>
    <t>11051</t>
  </si>
  <si>
    <t>North Franklin School District</t>
  </si>
  <si>
    <t>11054</t>
  </si>
  <si>
    <t>Star School District No. 054</t>
  </si>
  <si>
    <t>11056</t>
  </si>
  <si>
    <t>Kahlotus School District</t>
  </si>
  <si>
    <t>12110</t>
  </si>
  <si>
    <t>Pomeroy School District</t>
  </si>
  <si>
    <t>13073</t>
  </si>
  <si>
    <t>Wahluke School District</t>
  </si>
  <si>
    <t>13144</t>
  </si>
  <si>
    <t>Quincy School District</t>
  </si>
  <si>
    <t>13146</t>
  </si>
  <si>
    <t>Warden School District</t>
  </si>
  <si>
    <t>13151</t>
  </si>
  <si>
    <t>Coulee-Hartline School District</t>
  </si>
  <si>
    <t>13156</t>
  </si>
  <si>
    <t>Soap Lake School District</t>
  </si>
  <si>
    <t>13160</t>
  </si>
  <si>
    <t>Royal School District</t>
  </si>
  <si>
    <t>13161</t>
  </si>
  <si>
    <t>Moses Lake School District</t>
  </si>
  <si>
    <t>13165</t>
  </si>
  <si>
    <t>Ephrata School District</t>
  </si>
  <si>
    <t>13167</t>
  </si>
  <si>
    <t>Wilson Creek School District</t>
  </si>
  <si>
    <t>13301</t>
  </si>
  <si>
    <t>Grand Coulee Dam School District</t>
  </si>
  <si>
    <t>14005</t>
  </si>
  <si>
    <t>Aberdeen School District</t>
  </si>
  <si>
    <t>14028</t>
  </si>
  <si>
    <t>Hoquiam School District</t>
  </si>
  <si>
    <t>14064</t>
  </si>
  <si>
    <t>North Beach School District</t>
  </si>
  <si>
    <t>14065</t>
  </si>
  <si>
    <t>McCleary School District</t>
  </si>
  <si>
    <t>14066</t>
  </si>
  <si>
    <t>Montesano School District</t>
  </si>
  <si>
    <t>14068</t>
  </si>
  <si>
    <t>Elma School District</t>
  </si>
  <si>
    <t>14077</t>
  </si>
  <si>
    <t>Taholah School District</t>
  </si>
  <si>
    <t>14097</t>
  </si>
  <si>
    <t>Lake Quinault School District</t>
  </si>
  <si>
    <t>14099</t>
  </si>
  <si>
    <t>Cosmopolis School District</t>
  </si>
  <si>
    <t>14104</t>
  </si>
  <si>
    <t>Satsop School District</t>
  </si>
  <si>
    <t>14117</t>
  </si>
  <si>
    <t>Wishkah Valley School District</t>
  </si>
  <si>
    <t>14172</t>
  </si>
  <si>
    <t>Ocosta School District</t>
  </si>
  <si>
    <t>14400</t>
  </si>
  <si>
    <t>Oakville School District</t>
  </si>
  <si>
    <t>15201</t>
  </si>
  <si>
    <t>Oak Harbor School District</t>
  </si>
  <si>
    <t>15204</t>
  </si>
  <si>
    <t>Coupeville School District</t>
  </si>
  <si>
    <t>15206</t>
  </si>
  <si>
    <t>South Whidbey School District</t>
  </si>
  <si>
    <t>16020</t>
  </si>
  <si>
    <t>Queets-Clearwater School District</t>
  </si>
  <si>
    <t>16046</t>
  </si>
  <si>
    <t>Brinnon School District</t>
  </si>
  <si>
    <t>16048</t>
  </si>
  <si>
    <t>Quilcene School District</t>
  </si>
  <si>
    <t>16049</t>
  </si>
  <si>
    <t>Chimacum School District</t>
  </si>
  <si>
    <t>16050</t>
  </si>
  <si>
    <t>Port Townsend School District</t>
  </si>
  <si>
    <t>17001</t>
  </si>
  <si>
    <t>Seattle Public Schools</t>
  </si>
  <si>
    <t>17210</t>
  </si>
  <si>
    <t>Federal Way School District</t>
  </si>
  <si>
    <t>17216</t>
  </si>
  <si>
    <t>Enumclaw School District</t>
  </si>
  <si>
    <t>17400</t>
  </si>
  <si>
    <t>Mercer Island School District</t>
  </si>
  <si>
    <t>17401</t>
  </si>
  <si>
    <t>Highline School District</t>
  </si>
  <si>
    <t>17402</t>
  </si>
  <si>
    <t>Vashon Island School District</t>
  </si>
  <si>
    <t>17403</t>
  </si>
  <si>
    <t>Renton School District</t>
  </si>
  <si>
    <t>17404</t>
  </si>
  <si>
    <t>Skykomish School District</t>
  </si>
  <si>
    <t>17405</t>
  </si>
  <si>
    <t>Bellevue School District</t>
  </si>
  <si>
    <t>17406</t>
  </si>
  <si>
    <t>Tukwila School District</t>
  </si>
  <si>
    <t>17407</t>
  </si>
  <si>
    <t>Riverview School District</t>
  </si>
  <si>
    <t>17408</t>
  </si>
  <si>
    <t>Auburn School District</t>
  </si>
  <si>
    <t>17409</t>
  </si>
  <si>
    <t>Tahoma School District</t>
  </si>
  <si>
    <t>17410</t>
  </si>
  <si>
    <t>Snoqualmie Valley School District</t>
  </si>
  <si>
    <t>17411</t>
  </si>
  <si>
    <t>Issaquah School District</t>
  </si>
  <si>
    <t>17412</t>
  </si>
  <si>
    <t>Shoreline School District</t>
  </si>
  <si>
    <t>17414</t>
  </si>
  <si>
    <t>Lake Washington School District</t>
  </si>
  <si>
    <t>17415</t>
  </si>
  <si>
    <t>Kent School District</t>
  </si>
  <si>
    <t>17417</t>
  </si>
  <si>
    <t>Northshore School District</t>
  </si>
  <si>
    <t>17902</t>
  </si>
  <si>
    <t>Summit Public School: Sierra</t>
  </si>
  <si>
    <t>17903</t>
  </si>
  <si>
    <t>Muckleshoot Indian Tribe</t>
  </si>
  <si>
    <t>17906</t>
  </si>
  <si>
    <t>Excel Public Charter School LEA</t>
  </si>
  <si>
    <t>17908</t>
  </si>
  <si>
    <t>Rainier Prep Charter School District</t>
  </si>
  <si>
    <t>18100</t>
  </si>
  <si>
    <t>Bremerton School District</t>
  </si>
  <si>
    <t>18303</t>
  </si>
  <si>
    <t>Bainbridge Island School District</t>
  </si>
  <si>
    <t>18400</t>
  </si>
  <si>
    <t>North Kitsap School District</t>
  </si>
  <si>
    <t>18401</t>
  </si>
  <si>
    <t>Central Kitsap School District</t>
  </si>
  <si>
    <t>18402</t>
  </si>
  <si>
    <t>South Kitsap School District</t>
  </si>
  <si>
    <t>18902</t>
  </si>
  <si>
    <t>Suquamish Tribal Education Department</t>
  </si>
  <si>
    <t>19007</t>
  </si>
  <si>
    <t>Damman School District</t>
  </si>
  <si>
    <t>19028</t>
  </si>
  <si>
    <t>Easton School District</t>
  </si>
  <si>
    <t>19400</t>
  </si>
  <si>
    <t>Thorp School District</t>
  </si>
  <si>
    <t>19401</t>
  </si>
  <si>
    <t>Ellensburg School District</t>
  </si>
  <si>
    <t>19403</t>
  </si>
  <si>
    <t>Kittitas School District</t>
  </si>
  <si>
    <t>19404</t>
  </si>
  <si>
    <t>Cle Elum-Roslyn School District</t>
  </si>
  <si>
    <t>20094</t>
  </si>
  <si>
    <t>Wishram School District</t>
  </si>
  <si>
    <t>20203</t>
  </si>
  <si>
    <t>Bickleton School District</t>
  </si>
  <si>
    <t>20215</t>
  </si>
  <si>
    <t>Centerville School District</t>
  </si>
  <si>
    <t>20400</t>
  </si>
  <si>
    <t>Trout Lake School District</t>
  </si>
  <si>
    <t>20401</t>
  </si>
  <si>
    <t>Glenwood School District</t>
  </si>
  <si>
    <t>20402</t>
  </si>
  <si>
    <t>Klickitat School District</t>
  </si>
  <si>
    <t>20403</t>
  </si>
  <si>
    <t>Roosevelt School District</t>
  </si>
  <si>
    <t>20404</t>
  </si>
  <si>
    <t>Goldendale School District</t>
  </si>
  <si>
    <t>20405</t>
  </si>
  <si>
    <t>White Salmon Valley School District</t>
  </si>
  <si>
    <t>20406</t>
  </si>
  <si>
    <t>Lyle School District</t>
  </si>
  <si>
    <t>21014</t>
  </si>
  <si>
    <t>Napavine School District</t>
  </si>
  <si>
    <t>21036</t>
  </si>
  <si>
    <t>Evaline School District</t>
  </si>
  <si>
    <t>21206</t>
  </si>
  <si>
    <t>Mossyrock School District</t>
  </si>
  <si>
    <t>21214</t>
  </si>
  <si>
    <t>Morton School District</t>
  </si>
  <si>
    <t>21226</t>
  </si>
  <si>
    <t>Adna School District</t>
  </si>
  <si>
    <t>21232</t>
  </si>
  <si>
    <t>Winlock School District</t>
  </si>
  <si>
    <t>21234</t>
  </si>
  <si>
    <t>Boistfort School District</t>
  </si>
  <si>
    <t>21237</t>
  </si>
  <si>
    <t>Toledo School District</t>
  </si>
  <si>
    <t>21300</t>
  </si>
  <si>
    <t>Onalaska School District</t>
  </si>
  <si>
    <t>21301</t>
  </si>
  <si>
    <t>Pe Ell School District</t>
  </si>
  <si>
    <t>21302</t>
  </si>
  <si>
    <t>Chehalis School District</t>
  </si>
  <si>
    <t>21303</t>
  </si>
  <si>
    <t>White Pass School District</t>
  </si>
  <si>
    <t>21401</t>
  </si>
  <si>
    <t>Centralia School District</t>
  </si>
  <si>
    <t>22008</t>
  </si>
  <si>
    <t>Sprague School District</t>
  </si>
  <si>
    <t>22009</t>
  </si>
  <si>
    <t>Reardan-Edwall School District</t>
  </si>
  <si>
    <t>22017</t>
  </si>
  <si>
    <t>Almira School District</t>
  </si>
  <si>
    <t>22073</t>
  </si>
  <si>
    <t>Creston School District</t>
  </si>
  <si>
    <t>22105</t>
  </si>
  <si>
    <t>Odessa School District</t>
  </si>
  <si>
    <t>22200</t>
  </si>
  <si>
    <t>Wilbur School District</t>
  </si>
  <si>
    <t>22204</t>
  </si>
  <si>
    <t>Harrington School District</t>
  </si>
  <si>
    <t>22207</t>
  </si>
  <si>
    <t>Davenport School District</t>
  </si>
  <si>
    <t>23042</t>
  </si>
  <si>
    <t>Southside School District</t>
  </si>
  <si>
    <t>23054</t>
  </si>
  <si>
    <t>Grapeview School District</t>
  </si>
  <si>
    <t>23309</t>
  </si>
  <si>
    <t>Shelton School District</t>
  </si>
  <si>
    <t>23311</t>
  </si>
  <si>
    <t>Mary M Knight School District</t>
  </si>
  <si>
    <t>23402</t>
  </si>
  <si>
    <t>Pioneer School District</t>
  </si>
  <si>
    <t>23403</t>
  </si>
  <si>
    <t>North Mason School District</t>
  </si>
  <si>
    <t>23404</t>
  </si>
  <si>
    <t>Hood Canal School District</t>
  </si>
  <si>
    <t>24014</t>
  </si>
  <si>
    <t>Nespelem School District</t>
  </si>
  <si>
    <t>24019</t>
  </si>
  <si>
    <t>Omak School District</t>
  </si>
  <si>
    <t>24105</t>
  </si>
  <si>
    <t>Okanogan School District</t>
  </si>
  <si>
    <t>24111</t>
  </si>
  <si>
    <t>Brewster School District</t>
  </si>
  <si>
    <t>24122</t>
  </si>
  <si>
    <t>Pateros School District</t>
  </si>
  <si>
    <t>24350</t>
  </si>
  <si>
    <t>Methow Valley School District</t>
  </si>
  <si>
    <t>24404</t>
  </si>
  <si>
    <t>Tonasket School District</t>
  </si>
  <si>
    <t>24410</t>
  </si>
  <si>
    <t>Oroville School District</t>
  </si>
  <si>
    <t>25101</t>
  </si>
  <si>
    <t>Ocean Beach School District</t>
  </si>
  <si>
    <t>25116</t>
  </si>
  <si>
    <t>Raymond School District</t>
  </si>
  <si>
    <t>25118</t>
  </si>
  <si>
    <t>South Bend School District</t>
  </si>
  <si>
    <t>25155</t>
  </si>
  <si>
    <t>Naselle-Grays River Valley School District</t>
  </si>
  <si>
    <t>25160</t>
  </si>
  <si>
    <t>Willapa Valley School District</t>
  </si>
  <si>
    <t>25200</t>
  </si>
  <si>
    <t>North River School District</t>
  </si>
  <si>
    <t>26056</t>
  </si>
  <si>
    <t>Newport School District</t>
  </si>
  <si>
    <t>26059</t>
  </si>
  <si>
    <t>Cusick School District</t>
  </si>
  <si>
    <t>26070</t>
  </si>
  <si>
    <t>Selkirk School District</t>
  </si>
  <si>
    <t>27001</t>
  </si>
  <si>
    <t>Steilacoom Hist. School District</t>
  </si>
  <si>
    <t>27003</t>
  </si>
  <si>
    <t>Puyallup School District</t>
  </si>
  <si>
    <t>27010</t>
  </si>
  <si>
    <t>Tacoma School District</t>
  </si>
  <si>
    <t>27019</t>
  </si>
  <si>
    <t>Carbonado School District</t>
  </si>
  <si>
    <t>27083</t>
  </si>
  <si>
    <t>University Place School District</t>
  </si>
  <si>
    <t>27320</t>
  </si>
  <si>
    <t>Sumner School District</t>
  </si>
  <si>
    <t>27343</t>
  </si>
  <si>
    <t>Dieringer School District</t>
  </si>
  <si>
    <t>27344</t>
  </si>
  <si>
    <t>Orting School District</t>
  </si>
  <si>
    <t>27400</t>
  </si>
  <si>
    <t>Clover Park School District</t>
  </si>
  <si>
    <t>27401</t>
  </si>
  <si>
    <t>Peninsula School District</t>
  </si>
  <si>
    <t>27402</t>
  </si>
  <si>
    <t>Franklin Pierce School District</t>
  </si>
  <si>
    <t>27403</t>
  </si>
  <si>
    <t>Bethel School District</t>
  </si>
  <si>
    <t>27404</t>
  </si>
  <si>
    <t>Eatonville School District</t>
  </si>
  <si>
    <t>27416</t>
  </si>
  <si>
    <t>White River School District</t>
  </si>
  <si>
    <t>27417</t>
  </si>
  <si>
    <t>Fife School District</t>
  </si>
  <si>
    <t>27904</t>
  </si>
  <si>
    <t>Green Dot Public Schools Washington State Charter District</t>
  </si>
  <si>
    <t>27905</t>
  </si>
  <si>
    <t>Summit Public School: Olympus</t>
  </si>
  <si>
    <t>27909</t>
  </si>
  <si>
    <t>SOAR Academy Charter District</t>
  </si>
  <si>
    <t>28010</t>
  </si>
  <si>
    <t>Shaw Island School District</t>
  </si>
  <si>
    <t>28137</t>
  </si>
  <si>
    <t>Orcas Island School District</t>
  </si>
  <si>
    <t>28144</t>
  </si>
  <si>
    <t>Lopez School District</t>
  </si>
  <si>
    <t>28149</t>
  </si>
  <si>
    <t>San Juan Island School District</t>
  </si>
  <si>
    <t>29011</t>
  </si>
  <si>
    <t>Concrete School District</t>
  </si>
  <si>
    <t>29100</t>
  </si>
  <si>
    <t>Burlington-Edison School District</t>
  </si>
  <si>
    <t>29101</t>
  </si>
  <si>
    <t>Sedro-Woolley School District</t>
  </si>
  <si>
    <t>29103</t>
  </si>
  <si>
    <t>Anacortes School District</t>
  </si>
  <si>
    <t>29311</t>
  </si>
  <si>
    <t>La Conner School District</t>
  </si>
  <si>
    <t>29317</t>
  </si>
  <si>
    <t>Conway School District</t>
  </si>
  <si>
    <t>29320</t>
  </si>
  <si>
    <t>Mount Vernon School District</t>
  </si>
  <si>
    <t>30002</t>
  </si>
  <si>
    <t>Skamania School District</t>
  </si>
  <si>
    <t>30029</t>
  </si>
  <si>
    <t>Mount Pleasant School District</t>
  </si>
  <si>
    <t>30031</t>
  </si>
  <si>
    <t>Mill A School District</t>
  </si>
  <si>
    <t>30303</t>
  </si>
  <si>
    <t>Stevenson-Carson School District</t>
  </si>
  <si>
    <t>31002</t>
  </si>
  <si>
    <t>Everett School District</t>
  </si>
  <si>
    <t>31004</t>
  </si>
  <si>
    <t>Lake Stevens School District</t>
  </si>
  <si>
    <t>31006</t>
  </si>
  <si>
    <t>Mukilteo School District</t>
  </si>
  <si>
    <t>31015</t>
  </si>
  <si>
    <t>Edmonds School District</t>
  </si>
  <si>
    <t>31016</t>
  </si>
  <si>
    <t>Arlington School District</t>
  </si>
  <si>
    <t>31025</t>
  </si>
  <si>
    <t>Marysville School District</t>
  </si>
  <si>
    <t>31063</t>
  </si>
  <si>
    <t>Index School District</t>
  </si>
  <si>
    <t>31103</t>
  </si>
  <si>
    <t>Monroe School District</t>
  </si>
  <si>
    <t>31201</t>
  </si>
  <si>
    <t>Snohomish School District</t>
  </si>
  <si>
    <t>31306</t>
  </si>
  <si>
    <t>Lakewood School District</t>
  </si>
  <si>
    <t>31311</t>
  </si>
  <si>
    <t>Sultan School District</t>
  </si>
  <si>
    <t>31330</t>
  </si>
  <si>
    <t>Darrington School District</t>
  </si>
  <si>
    <t>31332</t>
  </si>
  <si>
    <t>Granite Falls School District</t>
  </si>
  <si>
    <t>31401</t>
  </si>
  <si>
    <t>Stanwood-Camano School District</t>
  </si>
  <si>
    <t>32081</t>
  </si>
  <si>
    <t>Spokane School District</t>
  </si>
  <si>
    <t>32123</t>
  </si>
  <si>
    <t>Orchard Prairie School District</t>
  </si>
  <si>
    <t>32312</t>
  </si>
  <si>
    <t>Great Northern School District</t>
  </si>
  <si>
    <t>32325</t>
  </si>
  <si>
    <t>Nine Mile Falls School District</t>
  </si>
  <si>
    <t>32326</t>
  </si>
  <si>
    <t>Medical Lake School District</t>
  </si>
  <si>
    <t>32354</t>
  </si>
  <si>
    <t>Mead School District</t>
  </si>
  <si>
    <t>32356</t>
  </si>
  <si>
    <t>Central Valley School District</t>
  </si>
  <si>
    <t>32358</t>
  </si>
  <si>
    <t>Freeman School District</t>
  </si>
  <si>
    <t>32360</t>
  </si>
  <si>
    <t>Cheney School District</t>
  </si>
  <si>
    <t>32361</t>
  </si>
  <si>
    <t>East Valley School District (Spokane)</t>
  </si>
  <si>
    <t>32362</t>
  </si>
  <si>
    <t>Liberty School District</t>
  </si>
  <si>
    <t>32363</t>
  </si>
  <si>
    <t>West Valley School District (Spokane)</t>
  </si>
  <si>
    <t>32414</t>
  </si>
  <si>
    <t>Deer Park School District</t>
  </si>
  <si>
    <t>32416</t>
  </si>
  <si>
    <t>Riverside School District</t>
  </si>
  <si>
    <t>32901</t>
  </si>
  <si>
    <t>Spokane International Academy</t>
  </si>
  <si>
    <t>32907</t>
  </si>
  <si>
    <t>PRIDE Prep Charter School District</t>
  </si>
  <si>
    <t>33030</t>
  </si>
  <si>
    <t>Onion Creek School District</t>
  </si>
  <si>
    <t>33036</t>
  </si>
  <si>
    <t>Chewelah School District</t>
  </si>
  <si>
    <t>33049</t>
  </si>
  <si>
    <t>Wellpinit School District</t>
  </si>
  <si>
    <t>33070</t>
  </si>
  <si>
    <t>Valley School District</t>
  </si>
  <si>
    <t>33115</t>
  </si>
  <si>
    <t>Colville School District</t>
  </si>
  <si>
    <t>33183</t>
  </si>
  <si>
    <t>Loon Lake School District</t>
  </si>
  <si>
    <t>33202</t>
  </si>
  <si>
    <t>Summit Valley School District</t>
  </si>
  <si>
    <t>33205</t>
  </si>
  <si>
    <t>Evergreen School District (Stevens)</t>
  </si>
  <si>
    <t>33206</t>
  </si>
  <si>
    <t>Columbia (Stevens) School District</t>
  </si>
  <si>
    <t>33207</t>
  </si>
  <si>
    <t>Mary Walker School District</t>
  </si>
  <si>
    <t>33211</t>
  </si>
  <si>
    <t>Northport School District</t>
  </si>
  <si>
    <t>33212</t>
  </si>
  <si>
    <t>Kettle Falls School District</t>
  </si>
  <si>
    <t>34002</t>
  </si>
  <si>
    <t>Yelm School District</t>
  </si>
  <si>
    <t>34003</t>
  </si>
  <si>
    <t>North Thurston Public Schools</t>
  </si>
  <si>
    <t>34033</t>
  </si>
  <si>
    <t>Tumwater School District</t>
  </si>
  <si>
    <t>34111</t>
  </si>
  <si>
    <t>Olympia School District</t>
  </si>
  <si>
    <t>34307</t>
  </si>
  <si>
    <t>Rainier School District</t>
  </si>
  <si>
    <t>34324</t>
  </si>
  <si>
    <t>Griffin School District</t>
  </si>
  <si>
    <t>34401</t>
  </si>
  <si>
    <t>Rochester School District</t>
  </si>
  <si>
    <t>34402</t>
  </si>
  <si>
    <t>Tenino School District</t>
  </si>
  <si>
    <t>35200</t>
  </si>
  <si>
    <t>Wahkiakum School District</t>
  </si>
  <si>
    <t>36101</t>
  </si>
  <si>
    <t>Dixie School District</t>
  </si>
  <si>
    <t>36140</t>
  </si>
  <si>
    <t>Walla Walla Public Schools</t>
  </si>
  <si>
    <t>36250</t>
  </si>
  <si>
    <t>College Place School District</t>
  </si>
  <si>
    <t>36300</t>
  </si>
  <si>
    <t>Touchet School District</t>
  </si>
  <si>
    <t>36400</t>
  </si>
  <si>
    <t>Columbia (Walla Walla) School District</t>
  </si>
  <si>
    <t>36401</t>
  </si>
  <si>
    <t>Waitsburg School District</t>
  </si>
  <si>
    <t>36402</t>
  </si>
  <si>
    <t>Prescott School District</t>
  </si>
  <si>
    <t>37501</t>
  </si>
  <si>
    <t>Bellingham School District</t>
  </si>
  <si>
    <t>37502</t>
  </si>
  <si>
    <t>Ferndale School District</t>
  </si>
  <si>
    <t>37503</t>
  </si>
  <si>
    <t>Blaine School District</t>
  </si>
  <si>
    <t>37504</t>
  </si>
  <si>
    <t>Lynden School District</t>
  </si>
  <si>
    <t>37505</t>
  </si>
  <si>
    <t>Meridian School District</t>
  </si>
  <si>
    <t>37506</t>
  </si>
  <si>
    <t>Nooksack Valley School District</t>
  </si>
  <si>
    <t>37507</t>
  </si>
  <si>
    <t>Mount Baker School District</t>
  </si>
  <si>
    <t>37903</t>
  </si>
  <si>
    <t>Lummi Tribal Agency</t>
  </si>
  <si>
    <t>38126</t>
  </si>
  <si>
    <t>LaCrosse School District</t>
  </si>
  <si>
    <t>38264</t>
  </si>
  <si>
    <t>Lamont School District</t>
  </si>
  <si>
    <t>38265</t>
  </si>
  <si>
    <t>Tekoa School District</t>
  </si>
  <si>
    <t>38267</t>
  </si>
  <si>
    <t>Pullman School District</t>
  </si>
  <si>
    <t>38300</t>
  </si>
  <si>
    <t>Colfax School District</t>
  </si>
  <si>
    <t>38301</t>
  </si>
  <si>
    <t>Palouse School District</t>
  </si>
  <si>
    <t>38302</t>
  </si>
  <si>
    <t>Garfield School District</t>
  </si>
  <si>
    <t>38304</t>
  </si>
  <si>
    <t>Steptoe School District</t>
  </si>
  <si>
    <t>38306</t>
  </si>
  <si>
    <t>Colton School District</t>
  </si>
  <si>
    <t>38308</t>
  </si>
  <si>
    <t>Endicott School District</t>
  </si>
  <si>
    <t>38320</t>
  </si>
  <si>
    <t>Rosalia School District</t>
  </si>
  <si>
    <t>38322</t>
  </si>
  <si>
    <t>St. John School District</t>
  </si>
  <si>
    <t>38324</t>
  </si>
  <si>
    <t>Oakesdale School District</t>
  </si>
  <si>
    <t>39002</t>
  </si>
  <si>
    <t>Union Gap School District</t>
  </si>
  <si>
    <t>39003</t>
  </si>
  <si>
    <t>Naches Valley School District</t>
  </si>
  <si>
    <t>39007</t>
  </si>
  <si>
    <t>Yakima School District</t>
  </si>
  <si>
    <t>39090</t>
  </si>
  <si>
    <t>East Valley School District (Yakima)</t>
  </si>
  <si>
    <t>39119</t>
  </si>
  <si>
    <t>Selah School District</t>
  </si>
  <si>
    <t>39120</t>
  </si>
  <si>
    <t>Mabton School District</t>
  </si>
  <si>
    <t>39200</t>
  </si>
  <si>
    <t>Grandview School District</t>
  </si>
  <si>
    <t>39201</t>
  </si>
  <si>
    <t>Sunnyside School District</t>
  </si>
  <si>
    <t>39202</t>
  </si>
  <si>
    <t>Toppenish School District</t>
  </si>
  <si>
    <t>39203</t>
  </si>
  <si>
    <t>Highland School District</t>
  </si>
  <si>
    <t>39204</t>
  </si>
  <si>
    <t>Granger School District</t>
  </si>
  <si>
    <t>39205</t>
  </si>
  <si>
    <t>Zillah School District</t>
  </si>
  <si>
    <t>39207</t>
  </si>
  <si>
    <t>Wapato School District</t>
  </si>
  <si>
    <t>39208</t>
  </si>
  <si>
    <t>West Valley School District (Yakima)</t>
  </si>
  <si>
    <t>39209</t>
  </si>
  <si>
    <t>Mount Adams School District</t>
  </si>
  <si>
    <t>A17
Enroll Total w/ Run Start</t>
  </si>
  <si>
    <t>M49
Total Guaranteed Entitlement</t>
  </si>
  <si>
    <t>0-2</t>
  </si>
  <si>
    <t>3-preK</t>
  </si>
  <si>
    <t>K-21</t>
  </si>
  <si>
    <t>K-21 Funds</t>
  </si>
  <si>
    <t>3121 Funds</t>
  </si>
  <si>
    <t>Total SpEd Enroll</t>
  </si>
  <si>
    <t>3-PreK Funds</t>
  </si>
  <si>
    <t>Z085
TBIP TOTAL</t>
  </si>
  <si>
    <t>Total TBIP Enroll</t>
  </si>
  <si>
    <t>Z086
HiCap Students</t>
  </si>
  <si>
    <t>Z095
HiCap TOTAL</t>
  </si>
  <si>
    <t>E55
Enroll 9-12 CTE Exp</t>
  </si>
  <si>
    <t>E54
Enroll 7-8 CTE</t>
  </si>
  <si>
    <t>E57
Enroll Skills 9-12</t>
  </si>
  <si>
    <t>Z137
CTE 9-12 Total</t>
  </si>
  <si>
    <t>Z123
CTE 7-8 Total</t>
  </si>
  <si>
    <t>Z109
Skills Center Total</t>
  </si>
  <si>
    <t>0-2 Funds * Green are Coop</t>
  </si>
  <si>
    <t>General Ed - Categorical - CTE - Skill Centers</t>
  </si>
  <si>
    <t>CTE</t>
  </si>
  <si>
    <t>Skills Center</t>
  </si>
  <si>
    <t>Running Start</t>
  </si>
  <si>
    <t>Open Doors</t>
  </si>
  <si>
    <t>ALE</t>
  </si>
  <si>
    <t>Categorical Programs</t>
  </si>
  <si>
    <t>CCDDD</t>
  </si>
  <si>
    <t>District</t>
  </si>
  <si>
    <t>ENR CTE 7-8</t>
  </si>
  <si>
    <t>ENR CTE 9-12</t>
  </si>
  <si>
    <t>ENR Skills 9-12</t>
  </si>
  <si>
    <t>ENR RS NV</t>
  </si>
  <si>
    <t>ENR RS Voc</t>
  </si>
  <si>
    <t>ENR 1418 Voc</t>
  </si>
  <si>
    <t>ENR 1418 NV</t>
  </si>
  <si>
    <t>ENR ALE</t>
  </si>
  <si>
    <t>FRPL % DIST</t>
  </si>
  <si>
    <t>TBIP Enroll</t>
  </si>
  <si>
    <t>TBIP HC Exit</t>
  </si>
  <si>
    <t>LAP PY Total</t>
  </si>
  <si>
    <t>HiCap</t>
  </si>
  <si>
    <t>00000</t>
  </si>
  <si>
    <t>LAP</t>
  </si>
  <si>
    <t>CTE &amp; Skills</t>
  </si>
  <si>
    <t>Total</t>
  </si>
  <si>
    <t>BEA Res Enr</t>
  </si>
  <si>
    <t>SpEd 0-2</t>
  </si>
  <si>
    <t>SpEd 3-PerK</t>
  </si>
  <si>
    <t>SpEd K-21</t>
  </si>
  <si>
    <t>K-21 %</t>
  </si>
  <si>
    <t>Funded %</t>
  </si>
  <si>
    <t>Special Education</t>
  </si>
  <si>
    <t>Funded SpEd Enrollment</t>
  </si>
  <si>
    <t>Aberdeen</t>
  </si>
  <si>
    <t>Adna</t>
  </si>
  <si>
    <t>Anacortes</t>
  </si>
  <si>
    <t>Arlington</t>
  </si>
  <si>
    <t>Asotin-Anatone</t>
  </si>
  <si>
    <t>Auburn</t>
  </si>
  <si>
    <t>Battle Ground</t>
  </si>
  <si>
    <t>Bellevue</t>
  </si>
  <si>
    <t>Bellingham</t>
  </si>
  <si>
    <t>Bethel</t>
  </si>
  <si>
    <t>Blaine</t>
  </si>
  <si>
    <t>Bremerton</t>
  </si>
  <si>
    <t>Brewster</t>
  </si>
  <si>
    <t>Bridgeport</t>
  </si>
  <si>
    <t>Camas</t>
  </si>
  <si>
    <t>Cape Flattery</t>
  </si>
  <si>
    <t>Cascade</t>
  </si>
  <si>
    <t>Cashmere</t>
  </si>
  <si>
    <t>Castle Rock</t>
  </si>
  <si>
    <t>Central Kitsap</t>
  </si>
  <si>
    <t>Central Valley</t>
  </si>
  <si>
    <t>Centralia</t>
  </si>
  <si>
    <t>Chehalis</t>
  </si>
  <si>
    <t>Cheney</t>
  </si>
  <si>
    <t>Chewelah</t>
  </si>
  <si>
    <t>Chimacum</t>
  </si>
  <si>
    <t>Clarkston</t>
  </si>
  <si>
    <t>Cle Elum-Roslyn</t>
  </si>
  <si>
    <t>Clover Park</t>
  </si>
  <si>
    <t>Colfax</t>
  </si>
  <si>
    <t>College Place</t>
  </si>
  <si>
    <t>Colton</t>
  </si>
  <si>
    <t>Colville</t>
  </si>
  <si>
    <t>Concrete</t>
  </si>
  <si>
    <t>Conway</t>
  </si>
  <si>
    <t>Cosmopolis</t>
  </si>
  <si>
    <t>Coupeville</t>
  </si>
  <si>
    <t>Creston</t>
  </si>
  <si>
    <t>Curlew</t>
  </si>
  <si>
    <t>Cusick</t>
  </si>
  <si>
    <t>Darrington</t>
  </si>
  <si>
    <t>Davenport</t>
  </si>
  <si>
    <t>Dayton</t>
  </si>
  <si>
    <t>Deer Park</t>
  </si>
  <si>
    <t>Dieringer</t>
  </si>
  <si>
    <t>Dixie</t>
  </si>
  <si>
    <t>Eastmont</t>
  </si>
  <si>
    <t>Easton</t>
  </si>
  <si>
    <t>Eatonville</t>
  </si>
  <si>
    <t>Edmonds</t>
  </si>
  <si>
    <t>Ellensburg</t>
  </si>
  <si>
    <t>Elma</t>
  </si>
  <si>
    <t>Entiat</t>
  </si>
  <si>
    <t>Enumclaw</t>
  </si>
  <si>
    <t>Ephrata</t>
  </si>
  <si>
    <t>Everett</t>
  </si>
  <si>
    <t>Evergreen (Clark)</t>
  </si>
  <si>
    <t>Federal Way</t>
  </si>
  <si>
    <t>Ferndale</t>
  </si>
  <si>
    <t>Fife</t>
  </si>
  <si>
    <t>Finley</t>
  </si>
  <si>
    <t>Franklin Pierce</t>
  </si>
  <si>
    <t>Freeman</t>
  </si>
  <si>
    <t>Garfield</t>
  </si>
  <si>
    <t>Glenwood</t>
  </si>
  <si>
    <t>Goldendale</t>
  </si>
  <si>
    <t>Grand Coulee Dam</t>
  </si>
  <si>
    <t>Grandview</t>
  </si>
  <si>
    <t>Granger</t>
  </si>
  <si>
    <t>Granite Falls</t>
  </si>
  <si>
    <t>Grapeview</t>
  </si>
  <si>
    <t>Griffin</t>
  </si>
  <si>
    <t>Highland</t>
  </si>
  <si>
    <t>Highline</t>
  </si>
  <si>
    <t>Hockinson</t>
  </si>
  <si>
    <t>Hood Canal</t>
  </si>
  <si>
    <t>Hoquiam</t>
  </si>
  <si>
    <t>Inchelium</t>
  </si>
  <si>
    <t>Index</t>
  </si>
  <si>
    <t>Issaquah</t>
  </si>
  <si>
    <t>Kalama</t>
  </si>
  <si>
    <t>Keller</t>
  </si>
  <si>
    <t>Kelso</t>
  </si>
  <si>
    <t>Kennewick</t>
  </si>
  <si>
    <t>Kent</t>
  </si>
  <si>
    <t>Kettle Falls</t>
  </si>
  <si>
    <t>Kittitas</t>
  </si>
  <si>
    <t>Klickitat</t>
  </si>
  <si>
    <t>La Conner</t>
  </si>
  <si>
    <t>Lake Chelan</t>
  </si>
  <si>
    <t>Lake Stevens</t>
  </si>
  <si>
    <t>Lake Washington</t>
  </si>
  <si>
    <t>Lakewood</t>
  </si>
  <si>
    <t>Lamont</t>
  </si>
  <si>
    <t>Liberty</t>
  </si>
  <si>
    <t>Lind</t>
  </si>
  <si>
    <t>Longview</t>
  </si>
  <si>
    <t>Loon Lake</t>
  </si>
  <si>
    <t>Lopez</t>
  </si>
  <si>
    <t>Lyle</t>
  </si>
  <si>
    <t>Lynden</t>
  </si>
  <si>
    <t>Mabton</t>
  </si>
  <si>
    <t>Mansfield</t>
  </si>
  <si>
    <t>Manson</t>
  </si>
  <si>
    <t>Mary M Knight</t>
  </si>
  <si>
    <t>Mary Walker</t>
  </si>
  <si>
    <t>Marysville</t>
  </si>
  <si>
    <t>Mead</t>
  </si>
  <si>
    <t>Medical Lake</t>
  </si>
  <si>
    <t>Mercer Island</t>
  </si>
  <si>
    <t>Meridian</t>
  </si>
  <si>
    <t>Methow Valley</t>
  </si>
  <si>
    <t>Mill A</t>
  </si>
  <si>
    <t>Monroe</t>
  </si>
  <si>
    <t>Montesano</t>
  </si>
  <si>
    <t>Morton</t>
  </si>
  <si>
    <t>Moses Lake</t>
  </si>
  <si>
    <t>Mossyrock</t>
  </si>
  <si>
    <t>Mount Adams</t>
  </si>
  <si>
    <t>Mount Baker</t>
  </si>
  <si>
    <t>Mount Pleasant</t>
  </si>
  <si>
    <t>Mukilteo</t>
  </si>
  <si>
    <t>Naches Valley</t>
  </si>
  <si>
    <t>Napavine</t>
  </si>
  <si>
    <t>Nespelem</t>
  </si>
  <si>
    <t>Newport</t>
  </si>
  <si>
    <t>Nine Mile Falls</t>
  </si>
  <si>
    <t>Nooksack Valley</t>
  </si>
  <si>
    <t>North Beach</t>
  </si>
  <si>
    <t>North Franklin</t>
  </si>
  <si>
    <t>North Kitsap</t>
  </si>
  <si>
    <t>North Mason</t>
  </si>
  <si>
    <t>North Thurston</t>
  </si>
  <si>
    <t>Northport</t>
  </si>
  <si>
    <t>Northshore</t>
  </si>
  <si>
    <t>Oak Harbor</t>
  </si>
  <si>
    <t>Oakesdale</t>
  </si>
  <si>
    <t>Oakville</t>
  </si>
  <si>
    <t>Ocean Beach</t>
  </si>
  <si>
    <t>Ocosta</t>
  </si>
  <si>
    <t>Okanogan</t>
  </si>
  <si>
    <t>Olympia</t>
  </si>
  <si>
    <t>Omak</t>
  </si>
  <si>
    <t>Onalaska</t>
  </si>
  <si>
    <t>Onion Creek</t>
  </si>
  <si>
    <t>Orient</t>
  </si>
  <si>
    <t>Orondo</t>
  </si>
  <si>
    <t>Oroville</t>
  </si>
  <si>
    <t>Orting</t>
  </si>
  <si>
    <t>Othello</t>
  </si>
  <si>
    <t>Palisades</t>
  </si>
  <si>
    <t>Pasco</t>
  </si>
  <si>
    <t>Pateros</t>
  </si>
  <si>
    <t>Pe Ell</t>
  </si>
  <si>
    <t>Peninsula</t>
  </si>
  <si>
    <t>Pioneer</t>
  </si>
  <si>
    <t>Port Angeles</t>
  </si>
  <si>
    <t>Port Townsend</t>
  </si>
  <si>
    <t>Prosser</t>
  </si>
  <si>
    <t>Pullman</t>
  </si>
  <si>
    <t>Puyallup</t>
  </si>
  <si>
    <t>Queets-Clearwater</t>
  </si>
  <si>
    <t>Quilcene</t>
  </si>
  <si>
    <t>Quillayute Valley</t>
  </si>
  <si>
    <t>Quincy</t>
  </si>
  <si>
    <t>Rainier</t>
  </si>
  <si>
    <t>Raymond</t>
  </si>
  <si>
    <t>Renton</t>
  </si>
  <si>
    <t>Republic</t>
  </si>
  <si>
    <t>Richland</t>
  </si>
  <si>
    <t>Ridgefield</t>
  </si>
  <si>
    <t>Ritzville</t>
  </si>
  <si>
    <t>Riverside</t>
  </si>
  <si>
    <t>Riverview</t>
  </si>
  <si>
    <t>Rochester</t>
  </si>
  <si>
    <t>Roosevelt</t>
  </si>
  <si>
    <t>Rosalia</t>
  </si>
  <si>
    <t>Royal</t>
  </si>
  <si>
    <t>Satsop</t>
  </si>
  <si>
    <t>Seattle</t>
  </si>
  <si>
    <t>Selah</t>
  </si>
  <si>
    <t>Selkirk</t>
  </si>
  <si>
    <t>Sequim</t>
  </si>
  <si>
    <t>Shelton</t>
  </si>
  <si>
    <t>Shoreline</t>
  </si>
  <si>
    <t>Skamania</t>
  </si>
  <si>
    <t>Snohomish</t>
  </si>
  <si>
    <t>Snoqualmie Valley</t>
  </si>
  <si>
    <t>Soap Lake</t>
  </si>
  <si>
    <t>South Bend</t>
  </si>
  <si>
    <t>South Kitsap</t>
  </si>
  <si>
    <t>South Whidbey</t>
  </si>
  <si>
    <t>Southside</t>
  </si>
  <si>
    <t>Spokane</t>
  </si>
  <si>
    <t>Sprague</t>
  </si>
  <si>
    <t>Stanwood-Camano</t>
  </si>
  <si>
    <t>Steilacoom Hist.</t>
  </si>
  <si>
    <t>Stevenson-Carson</t>
  </si>
  <si>
    <t>Sultan</t>
  </si>
  <si>
    <t>Sumner</t>
  </si>
  <si>
    <t>Sunnyside</t>
  </si>
  <si>
    <t>Tacoma</t>
  </si>
  <si>
    <t>Taholah</t>
  </si>
  <si>
    <t>Tahoma</t>
  </si>
  <si>
    <t>Tekoa</t>
  </si>
  <si>
    <t>Tenino</t>
  </si>
  <si>
    <t>Thorp</t>
  </si>
  <si>
    <t>Toledo</t>
  </si>
  <si>
    <t>Tonasket</t>
  </si>
  <si>
    <t>Toppenish</t>
  </si>
  <si>
    <t>Touchet</t>
  </si>
  <si>
    <t>Toutle Lake</t>
  </si>
  <si>
    <t>Trout Lake</t>
  </si>
  <si>
    <t>Tukwila</t>
  </si>
  <si>
    <t>Tumwater</t>
  </si>
  <si>
    <t>Union Gap</t>
  </si>
  <si>
    <t>University Place</t>
  </si>
  <si>
    <t>Valley</t>
  </si>
  <si>
    <t>Vancouver</t>
  </si>
  <si>
    <t>Vashon Island</t>
  </si>
  <si>
    <t>Wahkiakum</t>
  </si>
  <si>
    <t>Wahluke</t>
  </si>
  <si>
    <t>Waitsburg</t>
  </si>
  <si>
    <t>Walla Walla</t>
  </si>
  <si>
    <t>Wapato</t>
  </si>
  <si>
    <t>Warden</t>
  </si>
  <si>
    <t>Washougal</t>
  </si>
  <si>
    <t>Waterville</t>
  </si>
  <si>
    <t>Wellpinit</t>
  </si>
  <si>
    <t>Wenatchee</t>
  </si>
  <si>
    <t>White Pass</t>
  </si>
  <si>
    <t>White River</t>
  </si>
  <si>
    <t>Willapa Valley</t>
  </si>
  <si>
    <t>Winlock</t>
  </si>
  <si>
    <t>Wishkah Valley</t>
  </si>
  <si>
    <t>Wishram</t>
  </si>
  <si>
    <t>Woodland</t>
  </si>
  <si>
    <t>Yakima</t>
  </si>
  <si>
    <t>Yelm</t>
  </si>
  <si>
    <t>Zillah</t>
  </si>
  <si>
    <t>State Summary</t>
  </si>
  <si>
    <t>West Valley (Yak)</t>
  </si>
  <si>
    <t>East Valley (Yak)</t>
  </si>
  <si>
    <t>Endicott</t>
  </si>
  <si>
    <t>Steptoe</t>
  </si>
  <si>
    <t>Palouse</t>
  </si>
  <si>
    <t>Prescott</t>
  </si>
  <si>
    <t>Summit Valley</t>
  </si>
  <si>
    <t>West Valley (Spo)</t>
  </si>
  <si>
    <t>Great Northern</t>
  </si>
  <si>
    <t>Orchard Prairie</t>
  </si>
  <si>
    <t>Mt Vernon</t>
  </si>
  <si>
    <t>Carbonado</t>
  </si>
  <si>
    <t>North River</t>
  </si>
  <si>
    <t>Harrington</t>
  </si>
  <si>
    <t>Wilbur</t>
  </si>
  <si>
    <t>Odessa</t>
  </si>
  <si>
    <t>Almira</t>
  </si>
  <si>
    <t>Reardan</t>
  </si>
  <si>
    <t>Boistfort</t>
  </si>
  <si>
    <t>Evaline</t>
  </si>
  <si>
    <t>White Salmon</t>
  </si>
  <si>
    <t>Centerville</t>
  </si>
  <si>
    <t>Bickleton</t>
  </si>
  <si>
    <t>Damman</t>
  </si>
  <si>
    <t>Bainbridge</t>
  </si>
  <si>
    <t>Skykomish</t>
  </si>
  <si>
    <t>Brinnon</t>
  </si>
  <si>
    <t>Wilson Creek</t>
  </si>
  <si>
    <t>Pomeroy</t>
  </si>
  <si>
    <t>Kahlotus</t>
  </si>
  <si>
    <t>Star</t>
  </si>
  <si>
    <t>Starbuck</t>
  </si>
  <si>
    <t>Green Mountain</t>
  </si>
  <si>
    <t>Lacenter</t>
  </si>
  <si>
    <t>Crescent</t>
  </si>
  <si>
    <t>Stehekin</t>
  </si>
  <si>
    <t>Paterson</t>
  </si>
  <si>
    <t>Benge</t>
  </si>
  <si>
    <t>Washtucna</t>
  </si>
  <si>
    <t>District Name</t>
  </si>
  <si>
    <t>2018-19</t>
  </si>
  <si>
    <t>2019-20</t>
  </si>
  <si>
    <t>2020-21</t>
  </si>
  <si>
    <t>LEA</t>
  </si>
  <si>
    <t>Levy</t>
  </si>
  <si>
    <t>CY 2021</t>
  </si>
  <si>
    <t>CY 2020</t>
  </si>
  <si>
    <t>CY 2019</t>
  </si>
  <si>
    <t>SY</t>
  </si>
  <si>
    <t>Version</t>
  </si>
  <si>
    <t>TBIP</t>
  </si>
  <si>
    <t>SpEd</t>
  </si>
  <si>
    <t>Transpo</t>
  </si>
  <si>
    <t>I.P.D.</t>
  </si>
  <si>
    <t xml:space="preserve">  State Totals:</t>
  </si>
  <si>
    <t>Burlington Edison</t>
  </si>
  <si>
    <t>Columbia (Stev)</t>
  </si>
  <si>
    <t>Columbia (Walla)</t>
  </si>
  <si>
    <t>Coulee/Hartline</t>
  </si>
  <si>
    <t>East Valley</t>
  </si>
  <si>
    <t>Evergreen (Stev)</t>
  </si>
  <si>
    <t>Kiona Benton</t>
  </si>
  <si>
    <t>Lacrosse Joint</t>
  </si>
  <si>
    <t>Mc Cleary</t>
  </si>
  <si>
    <t>Naselle Grays Riv</t>
  </si>
  <si>
    <t>Orcas</t>
  </si>
  <si>
    <t>Quinault</t>
  </si>
  <si>
    <t>San Juan</t>
  </si>
  <si>
    <t>Sedro Woolley</t>
  </si>
  <si>
    <t>Shaw</t>
  </si>
  <si>
    <t>St John</t>
  </si>
  <si>
    <t>LEA School Year</t>
  </si>
  <si>
    <t>Levy School Year</t>
  </si>
  <si>
    <t>&lt;-------(Select School Year here)</t>
  </si>
  <si>
    <t>Total Local</t>
  </si>
  <si>
    <t>Total Other</t>
  </si>
  <si>
    <t>Other Programs / Changes</t>
  </si>
  <si>
    <t>Local Funding</t>
  </si>
  <si>
    <t>Professional Learning Time</t>
  </si>
  <si>
    <t>Total Apportionment</t>
  </si>
  <si>
    <t>Per Pupil Total State &amp; Local Funding (does NOT include federal funds)</t>
  </si>
  <si>
    <t>Learning Assistance Program (LAP)</t>
  </si>
  <si>
    <t>Highly Capable (HiCap)</t>
  </si>
  <si>
    <t>Bilingual (TBIP)</t>
  </si>
  <si>
    <t>Career &amp; Technical &amp; Skills Center (CTE &amp; SC)</t>
  </si>
  <si>
    <t>Estimated Change in Funding Per Pupil</t>
  </si>
  <si>
    <t>TBIP enroll &amp; Exited</t>
  </si>
  <si>
    <t>Per Pupil Program Enhancement:</t>
  </si>
  <si>
    <t>Lap Enrollment</t>
  </si>
  <si>
    <t>Basic Education Program Total</t>
  </si>
  <si>
    <t>&lt;-------(Select District here)</t>
  </si>
  <si>
    <t>Enr CTE 7-12</t>
  </si>
  <si>
    <t>Total State Funding</t>
  </si>
  <si>
    <t>Maintenance</t>
  </si>
  <si>
    <t>New Money (variance to Maintenance)</t>
  </si>
  <si>
    <t>Total Transportation</t>
  </si>
  <si>
    <t>Total Sped</t>
  </si>
  <si>
    <t>Apportionment Less CTE &amp; Skills</t>
  </si>
  <si>
    <t>SchoolYearCode</t>
  </si>
  <si>
    <t>Variance compared to current school year</t>
  </si>
  <si>
    <t>BEA RATE</t>
  </si>
  <si>
    <t>ABOUT THE DATA AND ASSUMPTIONS USED FOR THIS MODEL</t>
  </si>
  <si>
    <t>Instructions for use:</t>
  </si>
  <si>
    <t>Select District in drop down menu in row 3</t>
  </si>
  <si>
    <t>Select School Year in drop down menu in row 4</t>
  </si>
  <si>
    <t>Caseload:</t>
  </si>
  <si>
    <t xml:space="preserve">Caseload is based on the state caseload forecast council enrollment projections.  This is calculated on the projected enrollment budgeted numbers % growth by grade level used in the state budget.  </t>
  </si>
  <si>
    <t>Maintenance:</t>
  </si>
  <si>
    <t>Apportionment</t>
  </si>
  <si>
    <t>Per Pupil estimated change current school year</t>
  </si>
  <si>
    <t>OCEAN BEACH</t>
  </si>
  <si>
    <t>WHITE SALMON</t>
  </si>
  <si>
    <t>STEVENSON-CARSON</t>
  </si>
  <si>
    <t>TOUTLE LAKE</t>
  </si>
  <si>
    <t>METHOW VALLEY</t>
  </si>
  <si>
    <t>GOLDENDALE</t>
  </si>
  <si>
    <t>WAHKIAKUM</t>
  </si>
  <si>
    <t>ORONDO</t>
  </si>
  <si>
    <t>NASELLE GRAYS RIV</t>
  </si>
  <si>
    <t>LYLE</t>
  </si>
  <si>
    <t>TROUT LAKE</t>
  </si>
  <si>
    <t>DAYTON</t>
  </si>
  <si>
    <t>SKAMANIA</t>
  </si>
  <si>
    <t>CENTERVILLE</t>
  </si>
  <si>
    <t>GREEN MOUNTAIN</t>
  </si>
  <si>
    <t>WATERVILLE</t>
  </si>
  <si>
    <t>MOUNT PLEASANT</t>
  </si>
  <si>
    <t>DIXIE</t>
  </si>
  <si>
    <t>GLENWOOD</t>
  </si>
  <si>
    <t>ROOSEVELT</t>
  </si>
  <si>
    <t>WISHRAM</t>
  </si>
  <si>
    <t>KAHLOTUS</t>
  </si>
  <si>
    <t>MILL A</t>
  </si>
  <si>
    <t>KLICKITAT</t>
  </si>
  <si>
    <t>Definitions:</t>
  </si>
  <si>
    <t>current</t>
  </si>
  <si>
    <t>Maint, Supplies &amp; Op (MSOC)</t>
  </si>
  <si>
    <t>CTE Class Size</t>
  </si>
  <si>
    <t>SC Class Size</t>
  </si>
  <si>
    <t>Salary Increases:</t>
  </si>
  <si>
    <t>Career &amp; Technical Education (CTE):</t>
  </si>
  <si>
    <t>Skills Center (SC):</t>
  </si>
  <si>
    <t>Levy Authority</t>
  </si>
  <si>
    <t>Percent LEA</t>
  </si>
  <si>
    <t>Students Generating LAP Program Funds:</t>
  </si>
  <si>
    <t>K-3 Regular Enrollment</t>
  </si>
  <si>
    <t>Z018 K-3</t>
  </si>
  <si>
    <t>Z390 Total GenEd MSOC</t>
  </si>
  <si>
    <t>COOP</t>
  </si>
  <si>
    <t>SpED Maintenance Flat Enrollment</t>
  </si>
  <si>
    <t>SpEd Maintenance CaseLoad Enrollment</t>
  </si>
  <si>
    <t>2020-21 COOP</t>
  </si>
  <si>
    <t>Important Disclaimer Language Below</t>
  </si>
  <si>
    <t>Prototypical Model Increases:</t>
  </si>
  <si>
    <t>Materials, Supplies, and Operating Costs</t>
  </si>
  <si>
    <t>General Education</t>
  </si>
  <si>
    <t>Grades 9-12 Enhancement</t>
  </si>
  <si>
    <t xml:space="preserve">Small School NERC </t>
  </si>
  <si>
    <t>Learning Assistance Program (Hours Per Week)</t>
  </si>
  <si>
    <t>Learning Assistance Program</t>
  </si>
  <si>
    <t>High Poverty Schools</t>
  </si>
  <si>
    <t>Transitional Bilingual (Hours Per Week)</t>
  </si>
  <si>
    <t>Grades K-6</t>
  </si>
  <si>
    <t>Grades 7-12</t>
  </si>
  <si>
    <t>Highly Capable (Eligible Student %)</t>
  </si>
  <si>
    <t>Enrichment Levy and Local Effort Assistance</t>
  </si>
  <si>
    <t>Calendar Year Levy Collections</t>
  </si>
  <si>
    <t>YES</t>
  </si>
  <si>
    <t>COOP District Name</t>
  </si>
  <si>
    <t>SPED COOP District List</t>
  </si>
  <si>
    <t>KALAMA</t>
  </si>
  <si>
    <t>LAKE QUINAULT</t>
  </si>
  <si>
    <t>F780</t>
  </si>
  <si>
    <t>J1
Prgm 4499 Alloc Trans Deprec</t>
  </si>
  <si>
    <t>O7hp
LAP HiPov TOTAL</t>
  </si>
  <si>
    <t>O7
LAP Regular TOTAL</t>
  </si>
  <si>
    <t>223X
CAS - Salary Maint</t>
  </si>
  <si>
    <t>52X
CAS - Salary Inc</t>
  </si>
  <si>
    <t>224X
CLS - Salary Maint</t>
  </si>
  <si>
    <t>53X
CLS - Salary Inc</t>
  </si>
  <si>
    <t>BEA Res.</t>
  </si>
  <si>
    <t>coop</t>
  </si>
  <si>
    <t>funded</t>
  </si>
  <si>
    <t>BEA</t>
  </si>
  <si>
    <t>04-05 fed funds</t>
  </si>
  <si>
    <t>3121 gen apport</t>
  </si>
  <si>
    <t>ccddd</t>
  </si>
  <si>
    <t>dname</t>
  </si>
  <si>
    <t>district max %</t>
  </si>
  <si>
    <t>enroll</t>
  </si>
  <si>
    <t>%</t>
  </si>
  <si>
    <t>funded %</t>
  </si>
  <si>
    <t>K-21 enroll</t>
  </si>
  <si>
    <t>rate</t>
  </si>
  <si>
    <t>integration rate</t>
  </si>
  <si>
    <t>alloc</t>
  </si>
  <si>
    <t>total</t>
  </si>
  <si>
    <t>special ed</t>
  </si>
  <si>
    <t>06701</t>
  </si>
  <si>
    <t>Statutory Coop Total</t>
  </si>
  <si>
    <t xml:space="preserve">Maintenance Level </t>
  </si>
  <si>
    <t>Maintenance Level - School Year</t>
  </si>
  <si>
    <t>Calendar Year 2018 Levy &amp; LEA (F780)</t>
  </si>
  <si>
    <t>Benefits Increases:</t>
  </si>
  <si>
    <t>Fringe Benefits in Percent</t>
  </si>
  <si>
    <t>Certificated Maintenance</t>
  </si>
  <si>
    <t>Classified Maintenance</t>
  </si>
  <si>
    <t>Certificated Increase</t>
  </si>
  <si>
    <t>Classified Increase</t>
  </si>
  <si>
    <t>Base Rate for Insurance Benefits Allocation</t>
  </si>
  <si>
    <t>Current</t>
  </si>
  <si>
    <t>Schools with a prior three year rolling average of greater than 50% are eligible for a LAP high poverty enhancement.  All students at eligible schools generate this funding, and the funding must be spent at the schools which generate it.</t>
  </si>
  <si>
    <t>17905</t>
  </si>
  <si>
    <t>17910</t>
  </si>
  <si>
    <t>34901</t>
  </si>
  <si>
    <t>Total State</t>
  </si>
  <si>
    <t>I-732 COLA (CPI)</t>
  </si>
  <si>
    <t>Classified Benefits Factor</t>
  </si>
  <si>
    <t>Hold Harmless</t>
  </si>
  <si>
    <t>Vocational</t>
  </si>
  <si>
    <t>Non-Vocational</t>
  </si>
  <si>
    <t>ALE Per Pupil Funding Rate*</t>
  </si>
  <si>
    <t>Running Start BEA Rates*</t>
  </si>
  <si>
    <t>36901</t>
  </si>
  <si>
    <t>17911</t>
  </si>
  <si>
    <t>(formula)</t>
  </si>
  <si>
    <t>A33r
Regionalization</t>
  </si>
  <si>
    <t>142X
CIS Sal Inc</t>
  </si>
  <si>
    <t>118X
CIS Biennial Base Salary</t>
  </si>
  <si>
    <t>2019 Levy</t>
  </si>
  <si>
    <t>Adjusted assessed Valuations for 2019 collection</t>
  </si>
  <si>
    <t>Total Funds 
3121 + 4121</t>
  </si>
  <si>
    <t>27901</t>
  </si>
  <si>
    <t>39901</t>
  </si>
  <si>
    <t>Summit Public School: Atlas</t>
  </si>
  <si>
    <t>Green Dot Public Schools Rainier Valley</t>
  </si>
  <si>
    <t>Impact Public Schools</t>
  </si>
  <si>
    <t>Chief Leschi Tribal Compact</t>
  </si>
  <si>
    <t>WA HE LUT Indian School Agency</t>
  </si>
  <si>
    <t>Willow Public Charter School</t>
  </si>
  <si>
    <t>Yakama Nation Tribal Compact</t>
  </si>
  <si>
    <t>Maintenance Level</t>
  </si>
  <si>
    <t>Transportation</t>
  </si>
  <si>
    <t>CTE/Skills</t>
  </si>
  <si>
    <t>2021-22</t>
  </si>
  <si>
    <t>2022-23</t>
  </si>
  <si>
    <t>Total w/PLD</t>
  </si>
  <si>
    <t>PLD</t>
  </si>
  <si>
    <t>Gov Flat Enrollment - Prototypical Model</t>
  </si>
  <si>
    <t>Gov CaseLoad Enrollment - Prototypical Model</t>
  </si>
  <si>
    <t>Gov Flat Enrollment - SEBB</t>
  </si>
  <si>
    <t>Gov CaseLoad Enrollment - SEBB</t>
  </si>
  <si>
    <t>2021-22 
COOP</t>
  </si>
  <si>
    <t>2022-23 COOP</t>
  </si>
  <si>
    <t>Levy Enrollment FTE Projections</t>
  </si>
  <si>
    <t>Assessed Valuations (AV) Projections by Calendar Year 
(Estimates Provided by DOR in January 2018)</t>
  </si>
  <si>
    <t>2019 AV for 
CY 2020 Levy</t>
  </si>
  <si>
    <t>2020 AV for 
CY 2021 Levy</t>
  </si>
  <si>
    <t>2021 AV for 
CY 2022 Levy</t>
  </si>
  <si>
    <t>CY 2022</t>
  </si>
  <si>
    <t>CY 2023</t>
  </si>
  <si>
    <t>Calendar Year 2019 Levy &amp; LEA (F780)</t>
  </si>
  <si>
    <t>3100pd
Total Program 01 PD</t>
  </si>
  <si>
    <t>LAP Concentration</t>
  </si>
  <si>
    <t>Total State And Local Funding</t>
  </si>
  <si>
    <t>Total State &amp; Local Funding Per Pupil</t>
  </si>
  <si>
    <r>
      <rPr>
        <vertAlign val="superscript"/>
        <sz val="8"/>
        <color theme="1"/>
        <rFont val="Calibri"/>
        <family val="2"/>
        <scheme val="minor"/>
      </rPr>
      <t>1</t>
    </r>
    <r>
      <rPr>
        <sz val="8"/>
        <color theme="1"/>
        <rFont val="Calibri"/>
        <family val="2"/>
        <scheme val="minor"/>
      </rPr>
      <t>Total Includes compensation increases.</t>
    </r>
  </si>
  <si>
    <t>Enrichment Levy:</t>
  </si>
  <si>
    <t>All local Enrichment Levy calculations assume the smaller of the maximum authority in the associated budget bill or the current voter approved levy amount.  See table below for the maximum authority amount used in each budget.</t>
  </si>
  <si>
    <t>Maintenance level calculations include assumed increases for IPD and the current law prototypical formula funding values.</t>
  </si>
  <si>
    <t>Funded Salaries</t>
  </si>
  <si>
    <t>Certificated Salary Allocation^</t>
  </si>
  <si>
    <t>Classified Salary Allocation^</t>
  </si>
  <si>
    <t>Administrative Salary Allocation^</t>
  </si>
  <si>
    <t>2 days</t>
  </si>
  <si>
    <t>3 days</t>
  </si>
  <si>
    <t>CIS Professional Learning Days</t>
  </si>
  <si>
    <t>^Salaries without regionalization or professional learning days</t>
  </si>
  <si>
    <t>Certificated Benefits Factor</t>
  </si>
  <si>
    <t>Elemenatary School Other Staffing Ratios (Grades K-6 Enrollment 400 FTE)</t>
  </si>
  <si>
    <t>Principals</t>
  </si>
  <si>
    <t>Teacher Librarian</t>
  </si>
  <si>
    <t>Guidance Counselors</t>
  </si>
  <si>
    <t>Heath and Social Services</t>
  </si>
  <si>
    <t>Teaching Assistance</t>
  </si>
  <si>
    <t>Office Support</t>
  </si>
  <si>
    <t>Custodians</t>
  </si>
  <si>
    <t>Student and Staff Safety</t>
  </si>
  <si>
    <t>Parent Involvement Coordinators</t>
  </si>
  <si>
    <t>School Nurses</t>
  </si>
  <si>
    <t>Social Workers</t>
  </si>
  <si>
    <t>Psychologists</t>
  </si>
  <si>
    <t>Middle School Other Staffing Ratios (Grades K-6 Enrollment 432 FTE)</t>
  </si>
  <si>
    <t>Special Education Enhancement Multiplier</t>
  </si>
  <si>
    <t>Tier 3 Spec Ed Multiplier (5-21 yr. olds)</t>
  </si>
  <si>
    <t>Tier 4 Spec Ed Multiplier (5-21 yr. olds)</t>
  </si>
  <si>
    <t>Tier 5 Spec Ed Multiplier (5-21 yr. olds)</t>
  </si>
  <si>
    <t>Tier 6 Spec Ed Multiplier (5-21 yr. olds)</t>
  </si>
  <si>
    <t>Tier 7 Spec Ed Multiplier (5-21 yr. olds)</t>
  </si>
  <si>
    <t>Tier 8 Spec Ed Multiplier (5-21 yr. olds)</t>
  </si>
  <si>
    <t>Tier 9 Spec Ed Multiplier (5-21 yr. olds)</t>
  </si>
  <si>
    <t>Tier 10 Spec Ed Multiplier (5-21 yr. olds)</t>
  </si>
  <si>
    <t>Tier 11 Spec Ed Multiplier (5-21 yr. olds)</t>
  </si>
  <si>
    <t>For detail on enrollment used in levy calculations, see the "Enroll and AV Projections" tab.</t>
  </si>
  <si>
    <t>2022 AV for 
CY 2023 Levy</t>
  </si>
  <si>
    <r>
      <t xml:space="preserve">The purpose of this model is to provide school districts and interested members of the public </t>
    </r>
    <r>
      <rPr>
        <b/>
        <i/>
        <u/>
        <sz val="11"/>
        <color theme="1"/>
        <rFont val="Calibri"/>
        <family val="2"/>
        <scheme val="minor"/>
      </rPr>
      <t>estimated</t>
    </r>
    <r>
      <rPr>
        <sz val="11"/>
        <color theme="1"/>
        <rFont val="Calibri"/>
        <family val="2"/>
        <scheme val="minor"/>
      </rPr>
      <t xml:space="preserve"> impacts of the budget on a district-by-district level. Due to the methods of calculation in the district-by-district estimate model and the fact that certain state funding cannot be projected at a district-by-district level at this time, the</t>
    </r>
    <r>
      <rPr>
        <u/>
        <sz val="11"/>
        <color theme="1"/>
        <rFont val="Calibri"/>
        <family val="2"/>
        <scheme val="minor"/>
      </rPr>
      <t xml:space="preserve"> statewide totals of this model will not reconcile to the state budget documents.
</t>
    </r>
    <r>
      <rPr>
        <b/>
        <i/>
        <u/>
        <sz val="11"/>
        <color theme="1"/>
        <rFont val="Calibri"/>
        <family val="2"/>
        <scheme val="minor"/>
      </rPr>
      <t xml:space="preserve">This model in no way represents a guarantee of future funding for any school district.  It is intended to be a projection tool for budgeting and analysis purposes only. </t>
    </r>
  </si>
  <si>
    <t>SpEd Maintenance F195F Enrollment</t>
  </si>
  <si>
    <t>Gov F195F Enrollment - SEBB</t>
  </si>
  <si>
    <t>Gov F195F Enrollment - Prototypical Model</t>
  </si>
  <si>
    <t>&lt;-------(Select Enrollment here)</t>
  </si>
  <si>
    <t>School Year Projection:</t>
  </si>
  <si>
    <t>Basic Ed</t>
  </si>
  <si>
    <t>Misc</t>
  </si>
  <si>
    <t>Header</t>
  </si>
  <si>
    <t>04801</t>
  </si>
  <si>
    <t>North Central Educational Service District 171</t>
  </si>
  <si>
    <t>04951</t>
  </si>
  <si>
    <t>Wenatchee Vally College</t>
  </si>
  <si>
    <t>05940</t>
  </si>
  <si>
    <t>Peninsula College</t>
  </si>
  <si>
    <t>ESA 112</t>
  </si>
  <si>
    <t>06801</t>
  </si>
  <si>
    <t>Educational Service District 112</t>
  </si>
  <si>
    <t>06927</t>
  </si>
  <si>
    <t>Clark College</t>
  </si>
  <si>
    <t>08937</t>
  </si>
  <si>
    <t>Lower Columbia College</t>
  </si>
  <si>
    <t>11801</t>
  </si>
  <si>
    <t>Educational Service District 123</t>
  </si>
  <si>
    <t>11928</t>
  </si>
  <si>
    <t>Columbia Basin College</t>
  </si>
  <si>
    <t>13925</t>
  </si>
  <si>
    <t>Big Bend Community College</t>
  </si>
  <si>
    <t>14934</t>
  </si>
  <si>
    <t>Grays Harbor College</t>
  </si>
  <si>
    <t>17801</t>
  </si>
  <si>
    <t>Puget Sound Educational Service District 121</t>
  </si>
  <si>
    <t>17904</t>
  </si>
  <si>
    <t>University of Washington (17904)</t>
  </si>
  <si>
    <t>17924</t>
  </si>
  <si>
    <t>Bellevue Community College</t>
  </si>
  <si>
    <t>17935</t>
  </si>
  <si>
    <t>Green River Community College</t>
  </si>
  <si>
    <t>17936</t>
  </si>
  <si>
    <t>Highline College</t>
  </si>
  <si>
    <t>17937</t>
  </si>
  <si>
    <t>Lake Washington Institute of Technology</t>
  </si>
  <si>
    <t>17938</t>
  </si>
  <si>
    <t>North Seattle Community College</t>
  </si>
  <si>
    <t>17941</t>
  </si>
  <si>
    <t>Renton Technical College</t>
  </si>
  <si>
    <t>17942</t>
  </si>
  <si>
    <t xml:space="preserve">Seattle Central Community College </t>
  </si>
  <si>
    <t>17943</t>
  </si>
  <si>
    <t>Shoreline Community College</t>
  </si>
  <si>
    <t>17946</t>
  </si>
  <si>
    <t>South Seattle Community College (CC Dist #6)</t>
  </si>
  <si>
    <t>18801</t>
  </si>
  <si>
    <t>Olympic Educational Service District 114</t>
  </si>
  <si>
    <t>18939</t>
  </si>
  <si>
    <t>Olympic College</t>
  </si>
  <si>
    <t>19901</t>
  </si>
  <si>
    <t>Central Washington University</t>
  </si>
  <si>
    <t>21018</t>
  </si>
  <si>
    <t>Vader School District</t>
  </si>
  <si>
    <t>21926</t>
  </si>
  <si>
    <t>Centralia College</t>
  </si>
  <si>
    <t>Nespelem School District #14</t>
  </si>
  <si>
    <t>27931</t>
  </si>
  <si>
    <t>Bates Technical College</t>
  </si>
  <si>
    <t>27932</t>
  </si>
  <si>
    <t>Clover Park Technical College</t>
  </si>
  <si>
    <t>27941</t>
  </si>
  <si>
    <t>Pierce College</t>
  </si>
  <si>
    <t>27949</t>
  </si>
  <si>
    <t>Tacoma Community College</t>
  </si>
  <si>
    <t>29801</t>
  </si>
  <si>
    <t>Northwest Educational Service District 189</t>
  </si>
  <si>
    <t>29944</t>
  </si>
  <si>
    <t>Skagit Valley College</t>
  </si>
  <si>
    <t>31932</t>
  </si>
  <si>
    <t>Edmonds Community College</t>
  </si>
  <si>
    <t>31933</t>
  </si>
  <si>
    <t>Everett Community College</t>
  </si>
  <si>
    <t>32801</t>
  </si>
  <si>
    <t>Educational Service District 101</t>
  </si>
  <si>
    <t>32902</t>
  </si>
  <si>
    <t>Eastern Washington University</t>
  </si>
  <si>
    <t>32911</t>
  </si>
  <si>
    <t>Spokane Public Schools Charter Authorizer</t>
  </si>
  <si>
    <t>32931</t>
  </si>
  <si>
    <t>Community Colleges of Spokane</t>
  </si>
  <si>
    <t>32948</t>
  </si>
  <si>
    <t>Spokane Falls Community College</t>
  </si>
  <si>
    <t>34801</t>
  </si>
  <si>
    <t>Capital Region ESD 113</t>
  </si>
  <si>
    <t>34903</t>
  </si>
  <si>
    <t>Evergreen State College</t>
  </si>
  <si>
    <t>34945</t>
  </si>
  <si>
    <t>Puget Sound Community College</t>
  </si>
  <si>
    <t>34950</t>
  </si>
  <si>
    <t>Washington State Charter School Commission</t>
  </si>
  <si>
    <t>34970</t>
  </si>
  <si>
    <t>DSHS</t>
  </si>
  <si>
    <t>34973</t>
  </si>
  <si>
    <t>Department of Corrections</t>
  </si>
  <si>
    <t>34974</t>
  </si>
  <si>
    <t>Office of the Governor (Sch for Blind)</t>
  </si>
  <si>
    <t>34975</t>
  </si>
  <si>
    <t>34977</t>
  </si>
  <si>
    <t>Department of Health</t>
  </si>
  <si>
    <t>34979</t>
  </si>
  <si>
    <t>Washington Military Department</t>
  </si>
  <si>
    <t>36950</t>
  </si>
  <si>
    <t>Walla Walla Community College</t>
  </si>
  <si>
    <t>37901</t>
  </si>
  <si>
    <t>Bellingham Technical College</t>
  </si>
  <si>
    <t>37906</t>
  </si>
  <si>
    <t>Western Washington University</t>
  </si>
  <si>
    <t>37952</t>
  </si>
  <si>
    <t>Whatcom Community College</t>
  </si>
  <si>
    <t>38905</t>
  </si>
  <si>
    <t>Washington State University</t>
  </si>
  <si>
    <t>39801</t>
  </si>
  <si>
    <t>Educational Service District 105</t>
  </si>
  <si>
    <t>39953</t>
  </si>
  <si>
    <t>Yakima Valley Community College</t>
  </si>
  <si>
    <t>ENR CTE Total</t>
  </si>
  <si>
    <t>Caseload Forecasted Enrollment Growth (Yes), Flat Enrollment (No), or District Projected Enrollment (F195F):</t>
  </si>
  <si>
    <t>Total Enrollment used for Displayed Projections:</t>
  </si>
  <si>
    <t>216A
Pupil 9-12 CIS</t>
  </si>
  <si>
    <t>217A
Pupil 9-12 CAS</t>
  </si>
  <si>
    <t>218A
Pupil 9-12 CLS</t>
  </si>
  <si>
    <t>4122 Total</t>
  </si>
  <si>
    <t>RATE:</t>
  </si>
  <si>
    <t>CIS Inc</t>
  </si>
  <si>
    <t>CAS Maint</t>
  </si>
  <si>
    <t>CAS Inc</t>
  </si>
  <si>
    <t>CLS Maint</t>
  </si>
  <si>
    <t>CLS Inc</t>
  </si>
  <si>
    <t>CIS</t>
  </si>
  <si>
    <t>CAS</t>
  </si>
  <si>
    <t>CLS</t>
  </si>
  <si>
    <t>CIS w/ Ben</t>
  </si>
  <si>
    <t>CAS W/ Ben</t>
  </si>
  <si>
    <t>CLS w/ Ben</t>
  </si>
  <si>
    <t>House Flat Enrollment - SEBB</t>
  </si>
  <si>
    <t>House Caseload Enrollment - SEBB</t>
  </si>
  <si>
    <t>House F195F Enrollment - SEBB</t>
  </si>
  <si>
    <t>Senate Flat Enrollment - SEBB</t>
  </si>
  <si>
    <t>Senate Caseload Enrollment - SEBB</t>
  </si>
  <si>
    <t>Senate F195F Enrollment - SEBB</t>
  </si>
  <si>
    <t>House Flat Enrollment - Prototypical Model</t>
  </si>
  <si>
    <t>House Caseload Enrollment - Prototypical Model</t>
  </si>
  <si>
    <t>House F195F Enrollment - Prototypical Model</t>
  </si>
  <si>
    <t>Senate Flat Enrollment - Prototypical Model</t>
  </si>
  <si>
    <t>Senate Caseload Enrollment - Prototypical Model</t>
  </si>
  <si>
    <t>Senate F195F Enrollment - Prototypical Model</t>
  </si>
  <si>
    <t>School Year Program / Fund:</t>
  </si>
  <si>
    <t>Before viewing the values in this tool please read the information on the red Tools Disclaimer Tab of this workbook.</t>
  </si>
  <si>
    <t>F195F:</t>
  </si>
  <si>
    <t>Guidance Counselors w/ Compliance
  for eligible schools</t>
  </si>
  <si>
    <t>.</t>
  </si>
  <si>
    <t>Model uses current posted F780 Values</t>
  </si>
  <si>
    <r>
      <t>SEBB Benefit Policy Increases</t>
    </r>
    <r>
      <rPr>
        <vertAlign val="superscript"/>
        <sz val="11"/>
        <color theme="1"/>
        <rFont val="Calibri"/>
        <family val="2"/>
        <scheme val="minor"/>
      </rPr>
      <t>10</t>
    </r>
  </si>
  <si>
    <t xml:space="preserve">Enroll Total with RS Reeng Voc and ALE </t>
  </si>
  <si>
    <t>Enacted</t>
  </si>
  <si>
    <t>Enacted Flat Enrollment - SEBB</t>
  </si>
  <si>
    <t>Enacted Caseload Enrollment - SEBB</t>
  </si>
  <si>
    <t>Enacted F195F Enrollment - SEBB</t>
  </si>
  <si>
    <t>Enacted Flat Enrollment - Prototypical Model</t>
  </si>
  <si>
    <t>Enacted Caseload Enrollment - Prototypical Model</t>
  </si>
  <si>
    <t>Enacted F195F Enrollment - Prototypical Model</t>
  </si>
  <si>
    <t>Lesser of $2,500 per pupil or $2.50 per $1,000 of assessed valuation
(unless over 40,000 AAFTE, than $3,000 per pupil or $2,50/$1,000)</t>
  </si>
  <si>
    <t>The per pupil levy lid &amp; max LEA is adjusted annually by CPI inflation beginning with CY 2020.</t>
  </si>
  <si>
    <t>LEA = ($1,550 - $1.50/$1,000AV on per pupil basis) X (if VAL Rate&lt;$1.50,(District VAL/$1.50),0) X (Resident Student FTE)</t>
  </si>
  <si>
    <r>
      <t>Enacted: 
(</t>
    </r>
    <r>
      <rPr>
        <i/>
        <sz val="11"/>
        <rFont val="Calibri"/>
        <family val="2"/>
        <scheme val="minor"/>
      </rPr>
      <t>ESSB 5313)</t>
    </r>
  </si>
  <si>
    <t>Inflation Rates:</t>
  </si>
  <si>
    <t>District Detail Total Hold Harmless Funding</t>
  </si>
  <si>
    <t>District Level Comparison Budgets: 2020 Supplemental</t>
  </si>
  <si>
    <t>Supplemental Budget</t>
  </si>
  <si>
    <t>17915</t>
  </si>
  <si>
    <t>Ashe Preparatory Academy</t>
  </si>
  <si>
    <t>17918</t>
  </si>
  <si>
    <t>University of Washington Early Entrance Program</t>
  </si>
  <si>
    <t>Washington Center for Deaf and Hard of Hearing Youth</t>
  </si>
  <si>
    <t>34978</t>
  </si>
  <si>
    <t>Department of Children Youth and Families</t>
  </si>
  <si>
    <t>A53Ie
Enroll TBIP K-6 Import</t>
  </si>
  <si>
    <t>A53Imh
Enroll TBIP 7-12 Import</t>
  </si>
  <si>
    <t>A65i
Enroll TBIP Exited Import</t>
  </si>
  <si>
    <t>Sept-Dec 2019 Est LEA (28%)</t>
  </si>
  <si>
    <t>Jan-Aug 2020 Est LEA (72%)</t>
  </si>
  <si>
    <t>SY 2019-20 LEA</t>
  </si>
  <si>
    <t>2020 Levy</t>
  </si>
  <si>
    <t>SY 2019-20 Levy</t>
  </si>
  <si>
    <t>Adjusted assessed Valuations for 2020 collection</t>
  </si>
  <si>
    <t>A33rb
Regionalization Base</t>
  </si>
  <si>
    <t>A33re
Regionalization Experience Factor</t>
  </si>
  <si>
    <t>2019-2020</t>
  </si>
  <si>
    <t>PLD %</t>
  </si>
  <si>
    <t>COOP 3121%</t>
  </si>
  <si>
    <t>Old .9609 Calc</t>
  </si>
  <si>
    <t>Four year Budgeting Projection System used by Districts to report four year projections to OSPI.  This tool pulls K-12 enrollment projections for SY 2020-21 through SY 2021-22 out of this tool for an alternate enrollment growth option (Actual enrollment for SY 2019-20 is used in place of tool).  Selecting this option will keep SpEd, vocational, and categorical program enrollment FLAT as it is not collected in the F195F system at this time.</t>
  </si>
  <si>
    <t>All calculations within this tool assume maximum K-3 class size funding.  While it is required again beginning with school year 2019-20, it's impacts are not projected in this tool.  Please refer to K-3 Class Size Compliance Calculator for more information.</t>
  </si>
  <si>
    <t>*Note: future running start rates are estimated based on current funding levels and are subject to change based on the 2021-23 biennium budget</t>
  </si>
  <si>
    <t>Current Law (SY 2019-20)</t>
  </si>
  <si>
    <t>Lesser of $2,500 per pupil or $2.50 per $1,000 of assessed valuation.</t>
  </si>
  <si>
    <t>The $2,500 per pupil levy lid &amp; $1,550 max LEA is adjusted annually by CPI inflation beginning with CY 2020.</t>
  </si>
  <si>
    <t>LEA = ($1,550 - max levy on per pupil basis) X ((District levy rate at $1.50/AV)/(max levy rate at $1.50/AV)) X (Resident Student FTE)</t>
  </si>
  <si>
    <t>Enroll (AC)</t>
  </si>
  <si>
    <t>Enroll (N)</t>
  </si>
  <si>
    <t>Enroll (O)</t>
  </si>
  <si>
    <t>Formula</t>
  </si>
  <si>
    <t>Enroll (Q)</t>
  </si>
  <si>
    <t>Mighty Model Tab &amp; Column:</t>
  </si>
  <si>
    <t xml:space="preserve">Enroll (R) </t>
  </si>
  <si>
    <t xml:space="preserve">Enroll (S) </t>
  </si>
  <si>
    <t>Enroll (Y)</t>
  </si>
  <si>
    <t>Enroll (Z)</t>
  </si>
  <si>
    <t>Enroll (X)</t>
  </si>
  <si>
    <t>Enroll (AN)</t>
  </si>
  <si>
    <t>Enroll (AP)</t>
  </si>
  <si>
    <t>Enroll (AV)</t>
  </si>
  <si>
    <t>Enroll (AM)</t>
  </si>
  <si>
    <t>L_T_HiCap (AG)</t>
  </si>
  <si>
    <t>Enroll (G)</t>
  </si>
  <si>
    <t>SpEd (H)</t>
  </si>
  <si>
    <t>SpEd €</t>
  </si>
  <si>
    <t>SpEd (F)</t>
  </si>
  <si>
    <t>SpEd (G)</t>
  </si>
  <si>
    <t>SpEd (I)</t>
  </si>
  <si>
    <t>SpEd (K)</t>
  </si>
  <si>
    <t>SpED Apportionment</t>
  </si>
  <si>
    <t>SpEd Supp Flat Enrollment</t>
  </si>
  <si>
    <t>SpEd Supp Caseload Enrollment</t>
  </si>
  <si>
    <t>SpEd Supp F195F Enrollment</t>
  </si>
  <si>
    <t>Drivers Behind Maintenance Level:</t>
  </si>
  <si>
    <t>Tier 2: All other</t>
  </si>
  <si>
    <t>Tier 1: 80% or more time in BEA classrm</t>
  </si>
  <si>
    <t>Current Year</t>
  </si>
  <si>
    <t>All totals taken from January 2020 Apportionment (School Year 2019-20).  These totals will not appear if "YES" is selected in row 5 to use caseload forecasted enrollment.</t>
  </si>
  <si>
    <t>Yakama Nation Tribal</t>
  </si>
  <si>
    <t>Chief Leschi Tribal</t>
  </si>
  <si>
    <t>Wa He Lut Indian</t>
  </si>
  <si>
    <t>Quileute Tribal</t>
  </si>
  <si>
    <t>Muckleshoot</t>
  </si>
  <si>
    <t>Suquamish</t>
  </si>
  <si>
    <t>Lummi</t>
  </si>
  <si>
    <t>N/A</t>
  </si>
  <si>
    <t>Enacted 
Supplemental Budget</t>
  </si>
  <si>
    <t>Drivers Behind Enacted Supplemental Budget in Model:</t>
  </si>
  <si>
    <t>Calendar Year 2020 Levy &amp; LEA (F780)</t>
  </si>
  <si>
    <t>ESHB 2163</t>
  </si>
  <si>
    <t>School Year 2019-20</t>
  </si>
  <si>
    <t xml:space="preserve"> CY 2020 LEA
(SY 2019-20 portion)</t>
  </si>
  <si>
    <t>Total 
SY 2019-20</t>
  </si>
  <si>
    <t>Estimated
ESHB 2163</t>
  </si>
  <si>
    <t xml:space="preserve"> CY 2020 LEA
(SY 2020-21 portion)</t>
  </si>
  <si>
    <t>School Year 2020-21</t>
  </si>
  <si>
    <r>
      <t xml:space="preserve">Notes: 
</t>
    </r>
    <r>
      <rPr>
        <b/>
        <i/>
        <sz val="11"/>
        <color theme="1"/>
        <rFont val="Calibri"/>
        <family val="2"/>
        <scheme val="minor"/>
      </rPr>
      <t xml:space="preserve">   </t>
    </r>
    <r>
      <rPr>
        <i/>
        <sz val="11"/>
        <color theme="1"/>
        <rFont val="Calibri"/>
        <family val="2"/>
        <scheme val="minor"/>
      </rPr>
      <t xml:space="preserve">  All local Enrichment Levy calcuations are final amounts.</t>
    </r>
    <r>
      <rPr>
        <b/>
        <i/>
        <u/>
        <sz val="11"/>
        <color theme="1"/>
        <rFont val="Calibri"/>
        <family val="2"/>
        <scheme val="minor"/>
      </rPr>
      <t xml:space="preserve">
</t>
    </r>
    <r>
      <rPr>
        <b/>
        <i/>
        <sz val="11"/>
        <color theme="1"/>
        <rFont val="Calibri"/>
        <family val="2"/>
        <scheme val="minor"/>
      </rPr>
      <t xml:space="preserve">     </t>
    </r>
    <r>
      <rPr>
        <i/>
        <sz val="11"/>
        <color theme="1"/>
        <rFont val="Calibri"/>
        <family val="2"/>
        <scheme val="minor"/>
      </rPr>
      <t>For School Year 2020-21, State amount estimated from April 2020 apportionment.</t>
    </r>
  </si>
  <si>
    <t>Total
SY 2020-21</t>
  </si>
  <si>
    <t>w/o extras</t>
  </si>
  <si>
    <t>General Ed - Categorical - CTE - Skill Centers - January 2020 Apportionment</t>
  </si>
  <si>
    <r>
      <t>Learning Assistance Program (LAP)</t>
    </r>
    <r>
      <rPr>
        <vertAlign val="superscript"/>
        <sz val="11"/>
        <color theme="1"/>
        <rFont val="Calibri"/>
        <family val="2"/>
        <scheme val="minor"/>
      </rPr>
      <t>2</t>
    </r>
  </si>
  <si>
    <r>
      <t>LAP Concentration</t>
    </r>
    <r>
      <rPr>
        <vertAlign val="superscript"/>
        <sz val="11"/>
        <color theme="1"/>
        <rFont val="Calibri"/>
        <family val="2"/>
        <scheme val="minor"/>
      </rPr>
      <t>2</t>
    </r>
  </si>
  <si>
    <r>
      <t>ESA 112 Special Education Cooperative</t>
    </r>
    <r>
      <rPr>
        <vertAlign val="superscript"/>
        <sz val="11"/>
        <color theme="1"/>
        <rFont val="Calibri"/>
        <family val="2"/>
        <scheme val="minor"/>
      </rPr>
      <t>3</t>
    </r>
  </si>
  <si>
    <r>
      <t>Hold Harmless</t>
    </r>
    <r>
      <rPr>
        <vertAlign val="superscript"/>
        <sz val="11"/>
        <color theme="1"/>
        <rFont val="Calibri"/>
        <family val="2"/>
        <scheme val="minor"/>
      </rPr>
      <t>4</t>
    </r>
  </si>
  <si>
    <r>
      <t>Local Effort Assistance (LEA)</t>
    </r>
    <r>
      <rPr>
        <vertAlign val="superscript"/>
        <sz val="11"/>
        <color theme="1"/>
        <rFont val="Calibri"/>
        <family val="2"/>
        <scheme val="minor"/>
      </rPr>
      <t>5</t>
    </r>
  </si>
  <si>
    <r>
      <t>Enrichment Levy</t>
    </r>
    <r>
      <rPr>
        <vertAlign val="superscript"/>
        <sz val="11"/>
        <color theme="1"/>
        <rFont val="Calibri"/>
        <family val="2"/>
        <scheme val="minor"/>
      </rPr>
      <t>5</t>
    </r>
  </si>
  <si>
    <r>
      <t>Career &amp; Technical &amp; Skills Center (CTE &amp; SC)</t>
    </r>
    <r>
      <rPr>
        <vertAlign val="superscript"/>
        <sz val="11"/>
        <color theme="1"/>
        <rFont val="Calibri"/>
        <family val="2"/>
        <scheme val="minor"/>
      </rPr>
      <t>6</t>
    </r>
  </si>
  <si>
    <r>
      <t>Bilingual (TBIP)</t>
    </r>
    <r>
      <rPr>
        <vertAlign val="superscript"/>
        <sz val="11"/>
        <color theme="1"/>
        <rFont val="Calibri"/>
        <family val="2"/>
        <scheme val="minor"/>
      </rPr>
      <t>7</t>
    </r>
  </si>
  <si>
    <r>
      <rPr>
        <vertAlign val="superscript"/>
        <sz val="8"/>
        <color theme="1"/>
        <rFont val="Calibri"/>
        <family val="2"/>
        <scheme val="minor"/>
      </rPr>
      <t>2</t>
    </r>
    <r>
      <rPr>
        <sz val="8"/>
        <color theme="1"/>
        <rFont val="Calibri"/>
        <family val="2"/>
        <scheme val="minor"/>
      </rPr>
      <t>Poverty data as of October 1st, 2019 with changes made through March 31st 2020 used for all versions.</t>
    </r>
  </si>
  <si>
    <r>
      <rPr>
        <vertAlign val="superscript"/>
        <sz val="8"/>
        <color theme="1"/>
        <rFont val="Calibri"/>
        <family val="2"/>
        <scheme val="minor"/>
      </rPr>
      <t>3</t>
    </r>
    <r>
      <rPr>
        <sz val="8"/>
        <color theme="1"/>
        <rFont val="Calibri"/>
        <family val="2"/>
        <scheme val="minor"/>
      </rPr>
      <t>Special Education funds for Districts that are part of the special education coop ESA 112 are shown only on this line and not at an individual district level.</t>
    </r>
  </si>
  <si>
    <r>
      <t>4</t>
    </r>
    <r>
      <rPr>
        <sz val="8"/>
        <color theme="1"/>
        <rFont val="Calibri"/>
        <family val="2"/>
        <scheme val="minor"/>
      </rPr>
      <t>Please see HoldHarmless tab for details of individual hold harmless provisions by school year</t>
    </r>
    <r>
      <rPr>
        <vertAlign val="superscript"/>
        <sz val="8"/>
        <color theme="1"/>
        <rFont val="Calibri"/>
        <family val="2"/>
        <scheme val="minor"/>
      </rPr>
      <t>.</t>
    </r>
  </si>
  <si>
    <r>
      <rPr>
        <vertAlign val="superscript"/>
        <sz val="8"/>
        <color theme="1"/>
        <rFont val="Calibri"/>
        <family val="2"/>
        <scheme val="minor"/>
      </rPr>
      <t>5</t>
    </r>
    <r>
      <rPr>
        <sz val="8"/>
        <color theme="1"/>
        <rFont val="Calibri"/>
        <family val="2"/>
        <scheme val="minor"/>
      </rPr>
      <t>Assumes the lesser of Voter Approved Levy or maximum Enrichment Levy available in budget language.</t>
    </r>
  </si>
  <si>
    <r>
      <rPr>
        <vertAlign val="superscript"/>
        <sz val="8"/>
        <color theme="1"/>
        <rFont val="Calibri"/>
        <family val="2"/>
        <scheme val="minor"/>
      </rPr>
      <t>6</t>
    </r>
    <r>
      <rPr>
        <sz val="8"/>
        <color theme="1"/>
        <rFont val="Calibri"/>
        <family val="2"/>
        <scheme val="minor"/>
      </rPr>
      <t>For Districts who have both CTE and SC students; per pupil amounts are added together</t>
    </r>
  </si>
  <si>
    <r>
      <rPr>
        <vertAlign val="superscript"/>
        <sz val="8"/>
        <color theme="1"/>
        <rFont val="Calibri"/>
        <family val="2"/>
        <scheme val="minor"/>
      </rPr>
      <t>7</t>
    </r>
    <r>
      <rPr>
        <sz val="8"/>
        <color theme="1"/>
        <rFont val="Calibri"/>
        <family val="2"/>
        <scheme val="minor"/>
      </rPr>
      <t>Transitional Bilingual Program enrollment includes exited students</t>
    </r>
  </si>
  <si>
    <t>2019-20 Trans Allocation</t>
  </si>
  <si>
    <r>
      <t>Transportation</t>
    </r>
    <r>
      <rPr>
        <vertAlign val="superscript"/>
        <sz val="11"/>
        <color theme="1"/>
        <rFont val="Calibri"/>
        <family val="2"/>
        <scheme val="minor"/>
      </rPr>
      <t>8</t>
    </r>
  </si>
  <si>
    <r>
      <rPr>
        <vertAlign val="superscript"/>
        <sz val="8"/>
        <color theme="1"/>
        <rFont val="Calibri"/>
        <family val="2"/>
        <scheme val="minor"/>
      </rPr>
      <t>8</t>
    </r>
    <r>
      <rPr>
        <sz val="8"/>
        <color theme="1"/>
        <rFont val="Calibri"/>
        <family val="2"/>
        <scheme val="minor"/>
      </rPr>
      <t>The state budget provided $646,540,000 for pupil transportation in state fiscal year 2020 and $626,529,000 in state fiscal year 2021.  Approximately $29.5 million was needed to offset the short pay amounts from June 2019 at the end of the 2019 state fiscal year. Since these amounts were paid in July 2020, they were taken from state fiscal year 2021 appropriations.</t>
    </r>
  </si>
  <si>
    <t>Select "YES" or "NO" to use caseload forecasted enrollment in row 5.  "NO" in this selection will use enrollment from January 2020 apportionment (school year 2019-20) for all calculations</t>
  </si>
  <si>
    <r>
      <t>Apportionment (does not include CTE &amp; SC)</t>
    </r>
    <r>
      <rPr>
        <vertAlign val="superscript"/>
        <sz val="11"/>
        <color theme="1"/>
        <rFont val="Calibri"/>
        <family val="2"/>
        <scheme val="minor"/>
      </rPr>
      <t>1</t>
    </r>
  </si>
  <si>
    <t>LAP Rev 4155 PD</t>
  </si>
  <si>
    <t>4165pd
Total TBIP PD</t>
  </si>
  <si>
    <t>4174pd
Total HiCap PD</t>
  </si>
  <si>
    <t>SpEd Portion of PLD</t>
  </si>
  <si>
    <t>PD Portion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</si>
</sst>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_(&quot;$&quot;* \(#,##0.00\);_(&quot;$&quot;* &quot;-&quot;??_);_(@_)"/>
    <numFmt numFmtId="43" formatCode="_(* #,##0.00_);_(* \(#,##0.00\);_(* &quot;-&quot;??_);_(@_)"/>
    <numFmt numFmtId="164" formatCode="_(* #,##0.000_);_(* \(#,##0.000\);_(* &quot;-&quot;??_);_(@_)"/>
    <numFmt numFmtId="165" formatCode="_(&quot;$&quot;* #,##0_);_(&quot;$&quot;* \(#,##0\);_(&quot;$&quot;* &quot;-&quot;??_);_(@_)"/>
    <numFmt numFmtId="166" formatCode="_(* #,##0_);_(* \(#,##0\);_(* &quot;-&quot;??_);_(@_)"/>
    <numFmt numFmtId="167" formatCode="0.0%"/>
    <numFmt numFmtId="168" formatCode="&quot;$&quot;#,##0.00"/>
    <numFmt numFmtId="169" formatCode="&quot;$&quot;#,##0"/>
    <numFmt numFmtId="170" formatCode="_(* #,##0.0_);_(* \(#,##0.0\);_(* &quot;-&quot;??_);_(@_)"/>
    <numFmt numFmtId="171" formatCode="_(* #,##0.000000_);_(* \(#,##0.000000\);_(* &quot;-&quot;??_);_(@_)"/>
    <numFmt numFmtId="172" formatCode="0.000"/>
    <numFmt numFmtId="173" formatCode="0.00000"/>
    <numFmt numFmtId="174" formatCode="0.0000"/>
    <numFmt numFmtId="175" formatCode="0.000%"/>
    <numFmt numFmtId="176" formatCode="_(* #,##0.00000_);_(* \(#,##0.00000\);_(* &quot;-&quot;??_);_(@_)"/>
    <numFmt numFmtId="177" formatCode="#,##0.0"/>
  </numFmts>
  <fonts count="80">
    <font>
      <sz val="11"/>
      <color theme="1"/>
      <name val="Calibri"/>
      <family val="2"/>
      <scheme val="minor"/>
    </font>
    <font>
      <sz val="11"/>
      <color theme="1"/>
      <name val="Calibri"/>
      <family val="2"/>
      <scheme val="minor"/>
    </font>
    <font>
      <b/>
      <sz val="11"/>
      <name val="Calibri"/>
      <family val="2"/>
    </font>
    <font>
      <sz val="10"/>
      <name val="SWISS"/>
    </font>
    <font>
      <sz val="11"/>
      <name val="Calibri"/>
      <family val="2"/>
    </font>
    <font>
      <sz val="12"/>
      <name val="Arial"/>
      <family val="2"/>
    </font>
    <font>
      <b/>
      <sz val="10"/>
      <name val="SWISS"/>
    </font>
    <font>
      <b/>
      <sz val="11"/>
      <color theme="1"/>
      <name val="Calibri"/>
      <family val="2"/>
      <scheme val="minor"/>
    </font>
    <font>
      <sz val="8"/>
      <color theme="2" tint="-0.249977111117893"/>
      <name val="Calibri"/>
      <family val="2"/>
      <scheme val="minor"/>
    </font>
    <font>
      <b/>
      <sz val="16"/>
      <name val="Calibri"/>
      <family val="2"/>
      <scheme val="minor"/>
    </font>
    <font>
      <sz val="8"/>
      <color theme="4" tint="0.39997558519241921"/>
      <name val="Calibri"/>
      <family val="2"/>
      <scheme val="minor"/>
    </font>
    <font>
      <sz val="8"/>
      <color theme="6"/>
      <name val="Calibri"/>
      <family val="2"/>
      <scheme val="minor"/>
    </font>
    <font>
      <i/>
      <sz val="11"/>
      <color theme="1"/>
      <name val="Calibri"/>
      <family val="2"/>
      <scheme val="minor"/>
    </font>
    <font>
      <b/>
      <u/>
      <sz val="11"/>
      <color theme="1"/>
      <name val="Calibri"/>
      <family val="2"/>
      <scheme val="minor"/>
    </font>
    <font>
      <sz val="8"/>
      <color theme="1"/>
      <name val="Calibri"/>
      <family val="2"/>
      <scheme val="minor"/>
    </font>
    <font>
      <sz val="10"/>
      <color theme="1"/>
      <name val="Calibri"/>
      <family val="2"/>
      <scheme val="minor"/>
    </font>
    <font>
      <sz val="8"/>
      <name val="Calibri"/>
      <family val="2"/>
      <scheme val="minor"/>
    </font>
    <font>
      <sz val="11"/>
      <name val="Calibri"/>
      <family val="2"/>
      <scheme val="minor"/>
    </font>
    <font>
      <sz val="10"/>
      <name val="Arial"/>
      <family val="2"/>
    </font>
    <font>
      <sz val="10"/>
      <name val="Calibri"/>
      <family val="2"/>
      <scheme val="minor"/>
    </font>
    <font>
      <sz val="10"/>
      <color indexed="8"/>
      <name val="MS Sans Serif"/>
    </font>
    <font>
      <sz val="10"/>
      <color theme="1"/>
      <name val="Tw Cen MT"/>
      <family val="2"/>
    </font>
    <font>
      <sz val="10"/>
      <name val="Calibri Light"/>
      <family val="2"/>
      <scheme val="major"/>
    </font>
    <font>
      <sz val="8"/>
      <color theme="1"/>
      <name val="Calibri Light"/>
      <family val="2"/>
      <scheme val="major"/>
    </font>
    <font>
      <sz val="8"/>
      <name val="Calibri Light"/>
      <family val="2"/>
      <scheme val="major"/>
    </font>
    <font>
      <sz val="10"/>
      <name val="Tw Cen MT"/>
      <family val="2"/>
    </font>
    <font>
      <sz val="8"/>
      <color theme="1"/>
      <name val="Tw Cen MT"/>
      <family val="2"/>
    </font>
    <font>
      <sz val="8"/>
      <color theme="6"/>
      <name val="Calibri Light"/>
      <family val="2"/>
      <scheme val="major"/>
    </font>
    <font>
      <b/>
      <sz val="10"/>
      <name val="Calibri"/>
      <family val="2"/>
      <scheme val="minor"/>
    </font>
    <font>
      <b/>
      <sz val="10"/>
      <color theme="0"/>
      <name val="Calibri"/>
      <family val="2"/>
      <scheme val="minor"/>
    </font>
    <font>
      <b/>
      <sz val="10"/>
      <color theme="0"/>
      <name val="Tw Cen MT"/>
      <family val="2"/>
    </font>
    <font>
      <b/>
      <u/>
      <sz val="14"/>
      <color theme="1"/>
      <name val="Calibri"/>
      <family val="2"/>
      <scheme val="minor"/>
    </font>
    <font>
      <sz val="8"/>
      <color theme="8"/>
      <name val="Calibri"/>
      <family val="2"/>
      <scheme val="minor"/>
    </font>
    <font>
      <b/>
      <sz val="10"/>
      <color rgb="FFC00000"/>
      <name val="Calibri"/>
      <family val="2"/>
    </font>
    <font>
      <vertAlign val="superscript"/>
      <sz val="11"/>
      <color theme="1"/>
      <name val="Calibri"/>
      <family val="2"/>
      <scheme val="minor"/>
    </font>
    <font>
      <b/>
      <sz val="18"/>
      <color theme="1"/>
      <name val="Calibri"/>
      <family val="2"/>
      <scheme val="minor"/>
    </font>
    <font>
      <b/>
      <sz val="22"/>
      <color theme="1"/>
      <name val="Calibri"/>
      <family val="2"/>
      <scheme val="minor"/>
    </font>
    <font>
      <b/>
      <sz val="10"/>
      <color rgb="FFFF0000"/>
      <name val="Calibri"/>
      <family val="2"/>
    </font>
    <font>
      <vertAlign val="superscript"/>
      <sz val="8"/>
      <color theme="1"/>
      <name val="Calibri"/>
      <family val="2"/>
      <scheme val="minor"/>
    </font>
    <font>
      <b/>
      <sz val="14"/>
      <name val="Calibri"/>
      <family val="2"/>
      <scheme val="minor"/>
    </font>
    <font>
      <b/>
      <sz val="11"/>
      <name val="Calibri"/>
      <family val="2"/>
      <scheme val="minor"/>
    </font>
    <font>
      <b/>
      <sz val="14"/>
      <color theme="3" tint="0.59999389629810485"/>
      <name val="Calibri"/>
      <family val="2"/>
      <scheme val="minor"/>
    </font>
    <font>
      <b/>
      <sz val="16"/>
      <color theme="9"/>
      <name val="Calibri"/>
      <family val="2"/>
    </font>
    <font>
      <b/>
      <sz val="11"/>
      <color rgb="FF1F497D"/>
      <name val="Calibri"/>
      <family val="2"/>
      <scheme val="minor"/>
    </font>
    <font>
      <b/>
      <sz val="11"/>
      <color theme="0"/>
      <name val="Calibri"/>
      <family val="2"/>
      <scheme val="minor"/>
    </font>
    <font>
      <b/>
      <sz val="11"/>
      <color theme="9" tint="-0.249977111117893"/>
      <name val="Calibri"/>
      <family val="2"/>
      <scheme val="minor"/>
    </font>
    <font>
      <b/>
      <u/>
      <sz val="11"/>
      <name val="Calibri"/>
      <family val="2"/>
      <scheme val="minor"/>
    </font>
    <font>
      <i/>
      <sz val="10"/>
      <color theme="1"/>
      <name val="Calibri"/>
      <family val="2"/>
      <scheme val="minor"/>
    </font>
    <font>
      <sz val="11"/>
      <name val="Calibri"/>
      <family val="2"/>
    </font>
    <font>
      <u/>
      <sz val="11"/>
      <color theme="1"/>
      <name val="Calibri"/>
      <family val="2"/>
      <scheme val="minor"/>
    </font>
    <font>
      <u val="singleAccounting"/>
      <sz val="11"/>
      <color theme="1"/>
      <name val="Calibri"/>
      <family val="2"/>
      <scheme val="minor"/>
    </font>
    <font>
      <b/>
      <sz val="11"/>
      <color rgb="FFFF0000"/>
      <name val="Calibri"/>
      <family val="2"/>
      <scheme val="minor"/>
    </font>
    <font>
      <i/>
      <sz val="11"/>
      <name val="Calibri"/>
      <family val="2"/>
      <scheme val="minor"/>
    </font>
    <font>
      <sz val="11"/>
      <color theme="0"/>
      <name val="Calibri"/>
      <family val="2"/>
      <scheme val="minor"/>
    </font>
    <font>
      <b/>
      <sz val="16"/>
      <color theme="9" tint="-0.249977111117893"/>
      <name val="Calibri"/>
      <family val="2"/>
    </font>
    <font>
      <b/>
      <i/>
      <u/>
      <sz val="18"/>
      <color theme="1"/>
      <name val="Calibri"/>
      <family val="2"/>
      <scheme val="minor"/>
    </font>
    <font>
      <b/>
      <i/>
      <u/>
      <sz val="11"/>
      <color theme="1"/>
      <name val="Calibri"/>
      <family val="2"/>
      <scheme val="minor"/>
    </font>
    <font>
      <b/>
      <sz val="16"/>
      <color theme="0"/>
      <name val="Calibri"/>
      <family val="2"/>
      <scheme val="minor"/>
    </font>
    <font>
      <b/>
      <i/>
      <sz val="11"/>
      <color theme="1"/>
      <name val="Calibri"/>
      <family val="2"/>
      <scheme val="minor"/>
    </font>
    <font>
      <i/>
      <u/>
      <sz val="11"/>
      <color theme="1"/>
      <name val="Calibri"/>
      <family val="2"/>
      <scheme val="minor"/>
    </font>
    <font>
      <b/>
      <i/>
      <sz val="11"/>
      <name val="Calibri"/>
      <family val="2"/>
      <scheme val="minor"/>
    </font>
    <font>
      <sz val="10"/>
      <color theme="4"/>
      <name val="Calibri"/>
      <family val="2"/>
      <scheme val="minor"/>
    </font>
    <font>
      <sz val="10"/>
      <name val="Arial MT"/>
    </font>
    <font>
      <b/>
      <sz val="14"/>
      <name val="Swiss"/>
    </font>
    <font>
      <sz val="18"/>
      <name val="SWISS"/>
    </font>
    <font>
      <sz val="10"/>
      <name val="DUTCH"/>
    </font>
    <font>
      <sz val="11"/>
      <color theme="4"/>
      <name val="Calibri"/>
      <family val="2"/>
      <scheme val="minor"/>
    </font>
    <font>
      <b/>
      <sz val="14"/>
      <color rgb="FFFF0000"/>
      <name val="Calibri"/>
      <family val="2"/>
    </font>
    <font>
      <b/>
      <sz val="36"/>
      <name val="Calibri"/>
      <family val="2"/>
      <scheme val="minor"/>
    </font>
    <font>
      <b/>
      <sz val="36"/>
      <color rgb="FFFF0000"/>
      <name val="Calibri"/>
      <family val="2"/>
      <scheme val="minor"/>
    </font>
    <font>
      <sz val="9"/>
      <color theme="1"/>
      <name val="Calibri"/>
      <family val="2"/>
      <scheme val="minor"/>
    </font>
    <font>
      <b/>
      <sz val="12"/>
      <color rgb="FF1F497D"/>
      <name val="Calibri"/>
      <family val="2"/>
      <scheme val="minor"/>
    </font>
    <font>
      <u/>
      <sz val="10"/>
      <color theme="1"/>
      <name val="Calibri"/>
      <family val="2"/>
      <scheme val="minor"/>
    </font>
    <font>
      <b/>
      <sz val="10"/>
      <color indexed="8"/>
      <name val="Arial MT"/>
    </font>
    <font>
      <b/>
      <sz val="10"/>
      <color indexed="8"/>
      <name val="Arial MT"/>
      <family val="2"/>
    </font>
    <font>
      <b/>
      <sz val="10.5"/>
      <color rgb="FFFF0000"/>
      <name val="Calibri"/>
      <family val="2"/>
      <scheme val="minor"/>
    </font>
    <font>
      <b/>
      <sz val="26"/>
      <name val="Calibri"/>
      <family val="2"/>
      <scheme val="minor"/>
    </font>
    <font>
      <b/>
      <sz val="12"/>
      <color theme="1"/>
      <name val="Calibri"/>
      <family val="2"/>
      <scheme val="minor"/>
    </font>
    <font>
      <b/>
      <sz val="16"/>
      <color rgb="FFFF0000"/>
      <name val="Calibri"/>
      <family val="2"/>
      <scheme val="minor"/>
    </font>
    <font>
      <i/>
      <sz val="8"/>
      <color theme="8"/>
      <name val="Calibri"/>
      <family val="2"/>
      <scheme val="minor"/>
    </font>
  </fonts>
  <fills count="25">
    <fill>
      <patternFill patternType="none"/>
    </fill>
    <fill>
      <patternFill patternType="gray125"/>
    </fill>
    <fill>
      <patternFill patternType="solid">
        <fgColor theme="9" tint="0.79998168889431442"/>
        <bgColor indexed="64"/>
      </patternFill>
    </fill>
    <fill>
      <patternFill patternType="solid">
        <fgColor theme="2"/>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rgb="FFFDECE9"/>
        <bgColor indexed="64"/>
      </patternFill>
    </fill>
    <fill>
      <patternFill patternType="solid">
        <fgColor rgb="FFFDE7E3"/>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8"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1"/>
        <bgColor indexed="64"/>
      </patternFill>
    </fill>
    <fill>
      <patternFill patternType="solid">
        <fgColor theme="7" tint="0.59999389629810485"/>
        <bgColor indexed="64"/>
      </patternFill>
    </fill>
    <fill>
      <patternFill patternType="solid">
        <fgColor theme="9" tint="0.59999389629810485"/>
        <bgColor indexed="64"/>
      </patternFill>
    </fill>
  </fills>
  <borders count="80">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top/>
      <bottom style="medium">
        <color theme="0" tint="-0.4999847407452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right style="thin">
        <color theme="0" tint="-0.499984740745262"/>
      </right>
      <top style="medium">
        <color theme="0" tint="-0.499984740745262"/>
      </top>
      <bottom/>
      <diagonal/>
    </border>
    <border>
      <left style="thin">
        <color theme="0" tint="-0.499984740745262"/>
      </left>
      <right style="medium">
        <color theme="1" tint="0.499984740745262"/>
      </right>
      <top style="medium">
        <color theme="0" tint="-0.499984740745262"/>
      </top>
      <bottom/>
      <diagonal/>
    </border>
    <border>
      <left style="medium">
        <color theme="0" tint="-0.499984740745262"/>
      </left>
      <right/>
      <top/>
      <bottom style="medium">
        <color theme="0" tint="-0.499984740745262"/>
      </bottom>
      <diagonal/>
    </border>
    <border>
      <left/>
      <right style="thin">
        <color theme="0" tint="-0.499984740745262"/>
      </right>
      <top/>
      <bottom style="medium">
        <color theme="0" tint="-0.499984740745262"/>
      </bottom>
      <diagonal/>
    </border>
    <border>
      <left style="thin">
        <color theme="0" tint="-0.499984740745262"/>
      </left>
      <right style="medium">
        <color theme="1" tint="0.499984740745262"/>
      </right>
      <top/>
      <bottom style="medium">
        <color theme="0" tint="-0.499984740745262"/>
      </bottom>
      <diagonal/>
    </border>
    <border>
      <left style="thin">
        <color theme="0" tint="-0.499984740745262"/>
      </left>
      <right/>
      <top style="medium">
        <color theme="0" tint="-0.499984740745262"/>
      </top>
      <bottom/>
      <diagonal/>
    </border>
    <border>
      <left style="medium">
        <color theme="0" tint="-0.499984740745262"/>
      </left>
      <right/>
      <top/>
      <bottom/>
      <diagonal/>
    </border>
    <border>
      <left/>
      <right style="medium">
        <color theme="1" tint="0.499984740745262"/>
      </right>
      <top/>
      <bottom/>
      <diagonal/>
    </border>
    <border>
      <left/>
      <right style="thin">
        <color theme="0" tint="-0.499984740745262"/>
      </right>
      <top/>
      <bottom/>
      <diagonal/>
    </border>
    <border>
      <left style="thin">
        <color theme="0" tint="-0.499984740745262"/>
      </left>
      <right style="medium">
        <color theme="1" tint="0.499984740745262"/>
      </right>
      <top/>
      <bottom/>
      <diagonal/>
    </border>
    <border>
      <left style="thin">
        <color theme="0" tint="-0.499984740745262"/>
      </left>
      <right/>
      <top/>
      <bottom/>
      <diagonal/>
    </border>
    <border>
      <left style="thin">
        <color theme="0" tint="-0.499984740745262"/>
      </left>
      <right style="medium">
        <color theme="0" tint="-0.499984740745262"/>
      </right>
      <top/>
      <bottom/>
      <diagonal/>
    </border>
    <border>
      <left style="thin">
        <color theme="0" tint="-0.499984740745262"/>
      </left>
      <right style="medium">
        <color theme="0" tint="-0.499984740745262"/>
      </right>
      <top style="medium">
        <color theme="0" tint="-0.499984740745262"/>
      </top>
      <bottom/>
      <diagonal/>
    </border>
    <border>
      <left style="thin">
        <color theme="0" tint="-0.499984740745262"/>
      </left>
      <right style="medium">
        <color theme="0" tint="-0.499984740745262"/>
      </right>
      <top/>
      <bottom style="medium">
        <color theme="0" tint="-0.499984740745262"/>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theme="1" tint="0.499984740745262"/>
      </left>
      <right style="thin">
        <color indexed="64"/>
      </right>
      <top style="medium">
        <color theme="0" tint="-0.499984740745262"/>
      </top>
      <bottom/>
      <diagonal/>
    </border>
    <border>
      <left style="medium">
        <color theme="1" tint="0.499984740745262"/>
      </left>
      <right style="thin">
        <color indexed="64"/>
      </right>
      <top/>
      <bottom style="medium">
        <color theme="0" tint="-0.499984740745262"/>
      </bottom>
      <diagonal/>
    </border>
    <border>
      <left/>
      <right style="medium">
        <color theme="1" tint="0.499984740745262"/>
      </right>
      <top style="medium">
        <color theme="0" tint="-0.499984740745262"/>
      </top>
      <bottom/>
      <diagonal/>
    </border>
    <border>
      <left/>
      <right style="medium">
        <color theme="1" tint="0.499984740745262"/>
      </right>
      <top/>
      <bottom style="medium">
        <color theme="0" tint="-0.499984740745262"/>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thick">
        <color theme="0"/>
      </right>
      <top/>
      <bottom/>
      <diagonal/>
    </border>
    <border>
      <left/>
      <right style="thin">
        <color theme="4"/>
      </right>
      <top/>
      <bottom/>
      <diagonal/>
    </border>
    <border>
      <left style="thin">
        <color theme="9" tint="0.59996337778862885"/>
      </left>
      <right style="thin">
        <color theme="9" tint="0.59996337778862885"/>
      </right>
      <top/>
      <bottom style="thin">
        <color theme="9" tint="0.59996337778862885"/>
      </bottom>
      <diagonal/>
    </border>
    <border>
      <left style="thin">
        <color theme="9" tint="0.59996337778862885"/>
      </left>
      <right style="thick">
        <color theme="0"/>
      </right>
      <top/>
      <bottom style="thin">
        <color theme="9" tint="0.59996337778862885"/>
      </bottom>
      <diagonal/>
    </border>
    <border>
      <left style="thick">
        <color theme="0"/>
      </left>
      <right style="thin">
        <color theme="9" tint="0.59996337778862885"/>
      </right>
      <top/>
      <bottom style="thin">
        <color theme="9" tint="0.59996337778862885"/>
      </bottom>
      <diagonal/>
    </border>
    <border>
      <left style="thin">
        <color theme="9" tint="0.59996337778862885"/>
      </left>
      <right style="thin">
        <color theme="4"/>
      </right>
      <top/>
      <bottom style="thin">
        <color theme="9" tint="0.59996337778862885"/>
      </bottom>
      <diagonal/>
    </border>
    <border>
      <left style="thin">
        <color theme="9" tint="0.59996337778862885"/>
      </left>
      <right style="thin">
        <color theme="9" tint="0.59996337778862885"/>
      </right>
      <top style="thin">
        <color theme="9" tint="0.59996337778862885"/>
      </top>
      <bottom style="thin">
        <color theme="9" tint="0.59996337778862885"/>
      </bottom>
      <diagonal/>
    </border>
    <border>
      <left style="thin">
        <color theme="9" tint="0.59996337778862885"/>
      </left>
      <right style="thick">
        <color theme="0"/>
      </right>
      <top style="thin">
        <color theme="9" tint="0.59996337778862885"/>
      </top>
      <bottom style="thin">
        <color theme="9" tint="0.59996337778862885"/>
      </bottom>
      <diagonal/>
    </border>
    <border>
      <left style="thick">
        <color theme="0"/>
      </left>
      <right style="thin">
        <color theme="9" tint="0.59996337778862885"/>
      </right>
      <top style="thin">
        <color theme="9" tint="0.59996337778862885"/>
      </top>
      <bottom style="thin">
        <color theme="9" tint="0.59996337778862885"/>
      </bottom>
      <diagonal/>
    </border>
    <border>
      <left style="thin">
        <color theme="9" tint="0.59996337778862885"/>
      </left>
      <right style="thin">
        <color theme="4"/>
      </right>
      <top style="thin">
        <color theme="9" tint="0.59996337778862885"/>
      </top>
      <bottom style="thin">
        <color theme="9" tint="0.59996337778862885"/>
      </bottom>
      <diagonal/>
    </border>
    <border>
      <left/>
      <right style="medium">
        <color theme="0"/>
      </right>
      <top/>
      <bottom/>
      <diagonal/>
    </border>
    <border>
      <left style="medium">
        <color indexed="64"/>
      </left>
      <right/>
      <top/>
      <bottom style="thin">
        <color indexed="64"/>
      </bottom>
      <diagonal/>
    </border>
    <border>
      <left style="thin">
        <color theme="9" tint="0.59996337778862885"/>
      </left>
      <right/>
      <top style="thin">
        <color theme="9" tint="0.59996337778862885"/>
      </top>
      <bottom style="thin">
        <color theme="9" tint="0.59996337778862885"/>
      </bottom>
      <diagonal/>
    </border>
    <border>
      <left style="thin">
        <color indexed="64"/>
      </left>
      <right/>
      <top style="medium">
        <color theme="0" tint="-0.499984740745262"/>
      </top>
      <bottom/>
      <diagonal/>
    </border>
    <border>
      <left/>
      <right style="thin">
        <color indexed="64"/>
      </right>
      <top style="medium">
        <color theme="0" tint="-0.499984740745262"/>
      </top>
      <bottom/>
      <diagonal/>
    </border>
    <border>
      <left style="thin">
        <color indexed="64"/>
      </left>
      <right/>
      <top/>
      <bottom style="medium">
        <color theme="0" tint="-0.499984740745262"/>
      </bottom>
      <diagonal/>
    </border>
    <border>
      <left/>
      <right style="thin">
        <color indexed="64"/>
      </right>
      <top/>
      <bottom style="medium">
        <color theme="0" tint="-0.499984740745262"/>
      </bottom>
      <diagonal/>
    </border>
    <border>
      <left style="hair">
        <color theme="0" tint="-0.499984740745262"/>
      </left>
      <right/>
      <top/>
      <bottom/>
      <diagonal/>
    </border>
    <border>
      <left/>
      <right style="hair">
        <color theme="0" tint="-0.499984740745262"/>
      </right>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auto="1"/>
      </left>
      <right/>
      <top/>
      <bottom/>
      <diagonal/>
    </border>
    <border>
      <left/>
      <right style="hair">
        <color auto="1"/>
      </right>
      <top/>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thin">
        <color theme="2" tint="-0.499984740745262"/>
      </left>
      <right/>
      <top style="thin">
        <color theme="0" tint="-0.34998626667073579"/>
      </top>
      <bottom/>
      <diagonal/>
    </border>
    <border>
      <left/>
      <right/>
      <top style="thin">
        <color theme="0" tint="-0.34998626667073579"/>
      </top>
      <bottom/>
      <diagonal/>
    </border>
    <border>
      <left/>
      <right style="thin">
        <color theme="2" tint="-0.499984740745262"/>
      </right>
      <top style="thin">
        <color theme="0" tint="-0.34998626667073579"/>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thin">
        <color theme="2" tint="-0.499984740745262"/>
      </right>
      <top/>
      <bottom style="thin">
        <color theme="2" tint="-0.499984740745262"/>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theme="1" tint="0.499984740745262"/>
      </left>
      <right/>
      <top style="medium">
        <color theme="0" tint="-0.499984740745262"/>
      </top>
      <bottom/>
      <diagonal/>
    </border>
    <border>
      <left style="thin">
        <color theme="9" tint="0.59996337778862885"/>
      </left>
      <right/>
      <top/>
      <bottom style="thin">
        <color theme="9" tint="0.59996337778862885"/>
      </bottom>
      <diagonal/>
    </border>
    <border>
      <left style="thin">
        <color indexed="8"/>
      </left>
      <right/>
      <top/>
      <bottom/>
      <diagonal/>
    </border>
  </borders>
  <cellStyleXfs count="23">
    <xf numFmtId="0" fontId="0" fillId="0" borderId="0"/>
    <xf numFmtId="43" fontId="1" fillId="0" borderId="0" applyFont="0" applyFill="0" applyBorder="0" applyAlignment="0" applyProtection="0"/>
    <xf numFmtId="0" fontId="5" fillId="0" borderId="0"/>
    <xf numFmtId="44" fontId="1" fillId="0" borderId="0" applyFont="0" applyFill="0" applyBorder="0" applyAlignment="0" applyProtection="0"/>
    <xf numFmtId="9" fontId="1"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4" fillId="0" borderId="0"/>
    <xf numFmtId="0" fontId="20" fillId="0" borderId="0"/>
    <xf numFmtId="0" fontId="1" fillId="0" borderId="0"/>
    <xf numFmtId="0" fontId="1" fillId="0" borderId="0"/>
    <xf numFmtId="43" fontId="18" fillId="0" borderId="0" applyFont="0" applyFill="0" applyBorder="0" applyAlignment="0" applyProtection="0"/>
    <xf numFmtId="0" fontId="21"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48" fillId="0" borderId="0"/>
    <xf numFmtId="9" fontId="4" fillId="0" borderId="0" applyFont="0" applyFill="0" applyBorder="0" applyAlignment="0" applyProtection="0"/>
    <xf numFmtId="0" fontId="62" fillId="0" borderId="0"/>
    <xf numFmtId="0" fontId="65" fillId="0" borderId="0"/>
    <xf numFmtId="0" fontId="4" fillId="0" borderId="0"/>
    <xf numFmtId="0" fontId="1" fillId="0" borderId="0"/>
  </cellStyleXfs>
  <cellXfs count="534">
    <xf numFmtId="0" fontId="0" fillId="0" borderId="0" xfId="0"/>
    <xf numFmtId="0" fontId="2" fillId="0" borderId="0" xfId="0" applyNumberFormat="1" applyFont="1" applyAlignment="1">
      <alignment wrapText="1"/>
    </xf>
    <xf numFmtId="0" fontId="0" fillId="0" borderId="0" xfId="0" applyNumberFormat="1" applyFont="1"/>
    <xf numFmtId="43" fontId="0" fillId="0" borderId="0" xfId="1" applyFont="1"/>
    <xf numFmtId="43" fontId="0" fillId="0" borderId="0" xfId="0" applyNumberFormat="1"/>
    <xf numFmtId="43" fontId="2" fillId="0" borderId="0" xfId="0" applyNumberFormat="1" applyFont="1" applyAlignment="1">
      <alignment wrapText="1"/>
    </xf>
    <xf numFmtId="0" fontId="4" fillId="0" borderId="0" xfId="0" applyNumberFormat="1" applyFont="1" applyAlignment="1">
      <alignment wrapText="1"/>
    </xf>
    <xf numFmtId="0" fontId="6" fillId="0" borderId="0" xfId="2" applyNumberFormat="1" applyFont="1" applyFill="1" applyBorder="1" applyAlignment="1">
      <alignment horizontal="right" wrapText="1"/>
    </xf>
    <xf numFmtId="0" fontId="8" fillId="0" borderId="0" xfId="0" applyFont="1" applyAlignment="1">
      <alignment horizontal="center"/>
    </xf>
    <xf numFmtId="0" fontId="9" fillId="0" borderId="0" xfId="0" applyFont="1" applyAlignment="1">
      <alignment horizontal="left"/>
    </xf>
    <xf numFmtId="0" fontId="10" fillId="0" borderId="0" xfId="0" applyFont="1" applyAlignment="1">
      <alignment horizontal="center"/>
    </xf>
    <xf numFmtId="0" fontId="11" fillId="0" borderId="0" xfId="0" applyFont="1" applyAlignment="1">
      <alignment horizontal="center"/>
    </xf>
    <xf numFmtId="0" fontId="12" fillId="0" borderId="0" xfId="0" applyFont="1"/>
    <xf numFmtId="0" fontId="0" fillId="0" borderId="0" xfId="0" applyFont="1"/>
    <xf numFmtId="43" fontId="0" fillId="0" borderId="0" xfId="0" applyNumberFormat="1" applyFont="1"/>
    <xf numFmtId="164" fontId="0" fillId="0" borderId="0" xfId="0" applyNumberFormat="1" applyFont="1"/>
    <xf numFmtId="164" fontId="0" fillId="0" borderId="0" xfId="0" applyNumberFormat="1" applyFont="1" applyFill="1"/>
    <xf numFmtId="0" fontId="0" fillId="3" borderId="4" xfId="0" applyFont="1" applyFill="1" applyBorder="1"/>
    <xf numFmtId="0" fontId="0" fillId="3" borderId="5" xfId="0" applyFont="1" applyFill="1" applyBorder="1"/>
    <xf numFmtId="0" fontId="13" fillId="4" borderId="5" xfId="0" applyFont="1" applyFill="1" applyBorder="1"/>
    <xf numFmtId="0" fontId="13" fillId="4" borderId="7" xfId="0" applyFont="1" applyFill="1" applyBorder="1"/>
    <xf numFmtId="0" fontId="13" fillId="4" borderId="8" xfId="0" applyFont="1" applyFill="1" applyBorder="1"/>
    <xf numFmtId="0" fontId="0" fillId="3" borderId="9" xfId="0" applyFont="1" applyFill="1" applyBorder="1"/>
    <xf numFmtId="0" fontId="0" fillId="3" borderId="3" xfId="0" applyFont="1" applyFill="1" applyBorder="1"/>
    <xf numFmtId="0" fontId="13" fillId="4" borderId="3" xfId="0" applyFont="1" applyFill="1" applyBorder="1"/>
    <xf numFmtId="0" fontId="13" fillId="4" borderId="10" xfId="0" applyFont="1" applyFill="1" applyBorder="1"/>
    <xf numFmtId="0" fontId="13" fillId="4" borderId="11" xfId="0" applyFont="1" applyFill="1" applyBorder="1"/>
    <xf numFmtId="0" fontId="13" fillId="4" borderId="3" xfId="0" applyFont="1" applyFill="1" applyBorder="1" applyAlignment="1">
      <alignment horizontal="left" wrapText="1"/>
    </xf>
    <xf numFmtId="0" fontId="13" fillId="4" borderId="11" xfId="0" applyFont="1" applyFill="1" applyBorder="1" applyAlignment="1">
      <alignment horizontal="left"/>
    </xf>
    <xf numFmtId="0" fontId="13" fillId="4" borderId="3" xfId="0" applyFont="1" applyFill="1" applyBorder="1" applyAlignment="1">
      <alignment horizontal="center"/>
    </xf>
    <xf numFmtId="0" fontId="11" fillId="5" borderId="0" xfId="0" applyFont="1" applyFill="1" applyBorder="1" applyAlignment="1">
      <alignment horizontal="center"/>
    </xf>
    <xf numFmtId="43" fontId="0" fillId="3" borderId="4" xfId="0" quotePrefix="1" applyNumberFormat="1" applyFill="1" applyBorder="1"/>
    <xf numFmtId="43" fontId="0" fillId="3" borderId="5" xfId="0" applyNumberFormat="1" applyFont="1" applyFill="1" applyBorder="1"/>
    <xf numFmtId="43" fontId="0" fillId="4" borderId="5" xfId="1" applyNumberFormat="1" applyFont="1" applyFill="1" applyBorder="1"/>
    <xf numFmtId="43" fontId="0" fillId="4" borderId="7" xfId="1" applyNumberFormat="1" applyFont="1" applyFill="1" applyBorder="1"/>
    <xf numFmtId="43" fontId="0" fillId="4" borderId="8" xfId="1" applyNumberFormat="1" applyFont="1" applyFill="1" applyBorder="1"/>
    <xf numFmtId="43" fontId="0" fillId="4" borderId="12" xfId="1" applyNumberFormat="1" applyFont="1" applyFill="1" applyBorder="1"/>
    <xf numFmtId="10" fontId="0" fillId="4" borderId="6" xfId="1" applyNumberFormat="1" applyFont="1" applyFill="1" applyBorder="1"/>
    <xf numFmtId="10" fontId="0" fillId="4" borderId="5" xfId="4" applyNumberFormat="1" applyFont="1" applyFill="1" applyBorder="1"/>
    <xf numFmtId="0" fontId="0" fillId="0" borderId="13" xfId="0" applyFont="1" applyBorder="1"/>
    <xf numFmtId="0" fontId="0" fillId="0" borderId="0" xfId="0" applyFont="1" applyBorder="1"/>
    <xf numFmtId="0" fontId="0" fillId="0" borderId="14" xfId="0" applyFont="1" applyBorder="1"/>
    <xf numFmtId="0" fontId="0" fillId="0" borderId="15" xfId="0" applyFont="1" applyBorder="1"/>
    <xf numFmtId="0" fontId="0" fillId="0" borderId="16" xfId="0" applyFont="1" applyBorder="1"/>
    <xf numFmtId="0" fontId="0" fillId="0" borderId="17" xfId="0" applyFont="1" applyBorder="1"/>
    <xf numFmtId="0" fontId="0" fillId="0" borderId="18" xfId="0" applyFont="1" applyBorder="1"/>
    <xf numFmtId="0" fontId="14" fillId="0" borderId="0" xfId="0" applyFont="1"/>
    <xf numFmtId="43" fontId="15" fillId="0" borderId="0" xfId="1" applyFont="1" applyBorder="1"/>
    <xf numFmtId="43" fontId="15" fillId="0" borderId="15" xfId="1" applyFont="1" applyBorder="1"/>
    <xf numFmtId="43" fontId="15" fillId="0" borderId="16" xfId="1" applyFont="1" applyBorder="1"/>
    <xf numFmtId="43" fontId="15" fillId="0" borderId="17" xfId="1" applyFont="1" applyBorder="1"/>
    <xf numFmtId="10" fontId="15" fillId="0" borderId="18" xfId="4" applyNumberFormat="1" applyFont="1" applyBorder="1"/>
    <xf numFmtId="2" fontId="15" fillId="0" borderId="0" xfId="4" applyNumberFormat="1" applyFont="1" applyBorder="1"/>
    <xf numFmtId="10" fontId="15" fillId="0" borderId="0" xfId="4" applyNumberFormat="1" applyFont="1" applyBorder="1"/>
    <xf numFmtId="0" fontId="17" fillId="0" borderId="0" xfId="0" applyFont="1"/>
    <xf numFmtId="0" fontId="13" fillId="4" borderId="24" xfId="0" applyFont="1" applyFill="1" applyBorder="1"/>
    <xf numFmtId="0" fontId="13" fillId="4" borderId="25" xfId="0" applyFont="1" applyFill="1" applyBorder="1"/>
    <xf numFmtId="0" fontId="13" fillId="4" borderId="11" xfId="0" applyFont="1" applyFill="1" applyBorder="1" applyAlignment="1">
      <alignment horizontal="center"/>
    </xf>
    <xf numFmtId="0" fontId="13" fillId="4" borderId="26" xfId="0" applyFont="1" applyFill="1" applyBorder="1"/>
    <xf numFmtId="0" fontId="13" fillId="4" borderId="27" xfId="0" applyFont="1" applyFill="1" applyBorder="1" applyAlignment="1">
      <alignment horizontal="center" wrapText="1"/>
    </xf>
    <xf numFmtId="0" fontId="0" fillId="0" borderId="0" xfId="0" applyBorder="1"/>
    <xf numFmtId="43" fontId="15" fillId="0" borderId="14" xfId="1" applyFont="1" applyBorder="1"/>
    <xf numFmtId="43" fontId="0" fillId="4" borderId="5" xfId="1" applyFont="1" applyFill="1" applyBorder="1"/>
    <xf numFmtId="164" fontId="0" fillId="4" borderId="26" xfId="1" applyNumberFormat="1" applyFont="1" applyFill="1" applyBorder="1"/>
    <xf numFmtId="0" fontId="19" fillId="0" borderId="0" xfId="8" applyFont="1"/>
    <xf numFmtId="0" fontId="0" fillId="0" borderId="29" xfId="0" applyBorder="1"/>
    <xf numFmtId="43" fontId="0" fillId="0" borderId="29" xfId="1" applyFont="1" applyBorder="1"/>
    <xf numFmtId="44" fontId="0" fillId="0" borderId="0" xfId="3" applyFont="1"/>
    <xf numFmtId="165" fontId="0" fillId="0" borderId="0" xfId="3" applyNumberFormat="1" applyFont="1"/>
    <xf numFmtId="43" fontId="22" fillId="0" borderId="30" xfId="1" applyFont="1" applyFill="1" applyBorder="1" applyAlignment="1">
      <alignment horizontal="left" wrapText="1"/>
    </xf>
    <xf numFmtId="43" fontId="19" fillId="0" borderId="30" xfId="1" applyFont="1" applyFill="1" applyBorder="1" applyAlignment="1">
      <alignment horizontal="center" wrapText="1"/>
    </xf>
    <xf numFmtId="43" fontId="22" fillId="0" borderId="30" xfId="1" applyFont="1" applyFill="1" applyBorder="1" applyAlignment="1">
      <alignment horizontal="center" wrapText="1"/>
    </xf>
    <xf numFmtId="43" fontId="23" fillId="0" borderId="0" xfId="1" applyFont="1"/>
    <xf numFmtId="0" fontId="24" fillId="0" borderId="0" xfId="0" applyFont="1" applyFill="1" applyAlignment="1">
      <alignment horizontal="center"/>
    </xf>
    <xf numFmtId="0" fontId="22" fillId="7" borderId="0" xfId="0" quotePrefix="1" applyFont="1" applyFill="1"/>
    <xf numFmtId="0" fontId="22" fillId="7" borderId="0" xfId="0" applyFont="1" applyFill="1"/>
    <xf numFmtId="37" fontId="25" fillId="7" borderId="0" xfId="0" applyNumberFormat="1" applyFont="1" applyFill="1" applyAlignment="1">
      <alignment horizontal="center"/>
    </xf>
    <xf numFmtId="49" fontId="25" fillId="7" borderId="0" xfId="0" applyNumberFormat="1" applyFont="1" applyFill="1" applyAlignment="1">
      <alignment horizontal="center"/>
    </xf>
    <xf numFmtId="165" fontId="26" fillId="7" borderId="0" xfId="3" applyNumberFormat="1" applyFont="1" applyFill="1"/>
    <xf numFmtId="0" fontId="22" fillId="0" borderId="0" xfId="0" applyFont="1"/>
    <xf numFmtId="37" fontId="25" fillId="0" borderId="0" xfId="0" applyNumberFormat="1" applyFont="1" applyAlignment="1">
      <alignment horizontal="center"/>
    </xf>
    <xf numFmtId="49" fontId="25" fillId="0" borderId="0" xfId="0" applyNumberFormat="1" applyFont="1" applyAlignment="1">
      <alignment horizontal="center"/>
    </xf>
    <xf numFmtId="166" fontId="27" fillId="0" borderId="0" xfId="1" applyNumberFormat="1" applyFont="1" applyFill="1" applyBorder="1" applyAlignment="1">
      <alignment horizontal="left" wrapText="1"/>
    </xf>
    <xf numFmtId="0" fontId="28" fillId="0" borderId="0" xfId="8" applyFont="1"/>
    <xf numFmtId="0" fontId="21" fillId="0" borderId="0" xfId="13"/>
    <xf numFmtId="0" fontId="28" fillId="0" borderId="0" xfId="8" applyFont="1" applyAlignment="1">
      <alignment horizontal="right" wrapText="1"/>
    </xf>
    <xf numFmtId="0" fontId="28" fillId="0" borderId="0" xfId="8" applyFont="1" applyAlignment="1">
      <alignment horizontal="center" wrapText="1"/>
    </xf>
    <xf numFmtId="0" fontId="30" fillId="8" borderId="0" xfId="13" applyFont="1" applyFill="1" applyBorder="1" applyAlignment="1">
      <alignment horizontal="center"/>
    </xf>
    <xf numFmtId="0" fontId="30" fillId="8" borderId="31" xfId="13" applyFont="1" applyFill="1" applyBorder="1" applyAlignment="1">
      <alignment horizontal="center"/>
    </xf>
    <xf numFmtId="0" fontId="30" fillId="9" borderId="0" xfId="13" applyFont="1" applyFill="1" applyBorder="1" applyAlignment="1">
      <alignment horizontal="center"/>
    </xf>
    <xf numFmtId="0" fontId="30" fillId="10" borderId="0" xfId="13" applyFont="1" applyFill="1" applyBorder="1" applyAlignment="1">
      <alignment horizontal="center"/>
    </xf>
    <xf numFmtId="0" fontId="30" fillId="10" borderId="31" xfId="13" applyFont="1" applyFill="1" applyBorder="1" applyAlignment="1">
      <alignment horizontal="center"/>
    </xf>
    <xf numFmtId="0" fontId="19" fillId="0" borderId="0" xfId="8" applyFont="1" applyBorder="1"/>
    <xf numFmtId="0" fontId="19" fillId="0" borderId="31" xfId="8" applyFont="1" applyBorder="1"/>
    <xf numFmtId="0" fontId="19" fillId="0" borderId="0" xfId="8" quotePrefix="1" applyFont="1"/>
    <xf numFmtId="165" fontId="19" fillId="11" borderId="33" xfId="8" applyNumberFormat="1" applyFont="1" applyFill="1" applyBorder="1"/>
    <xf numFmtId="165" fontId="19" fillId="11" borderId="34" xfId="8" applyNumberFormat="1" applyFont="1" applyFill="1" applyBorder="1"/>
    <xf numFmtId="165" fontId="19" fillId="12" borderId="35" xfId="8" applyNumberFormat="1" applyFont="1" applyFill="1" applyBorder="1"/>
    <xf numFmtId="165" fontId="19" fillId="12" borderId="36" xfId="8" applyNumberFormat="1" applyFont="1" applyFill="1" applyBorder="1"/>
    <xf numFmtId="165" fontId="19" fillId="13" borderId="33" xfId="8" applyNumberFormat="1" applyFont="1" applyFill="1" applyBorder="1"/>
    <xf numFmtId="165" fontId="19" fillId="11" borderId="37" xfId="8" applyNumberFormat="1" applyFont="1" applyFill="1" applyBorder="1"/>
    <xf numFmtId="165" fontId="19" fillId="11" borderId="38" xfId="8" applyNumberFormat="1" applyFont="1" applyFill="1" applyBorder="1"/>
    <xf numFmtId="165" fontId="19" fillId="12" borderId="39" xfId="8" applyNumberFormat="1" applyFont="1" applyFill="1" applyBorder="1"/>
    <xf numFmtId="165" fontId="19" fillId="12" borderId="40" xfId="8" applyNumberFormat="1" applyFont="1" applyFill="1" applyBorder="1"/>
    <xf numFmtId="165" fontId="19" fillId="13" borderId="37" xfId="8" applyNumberFormat="1" applyFont="1" applyFill="1" applyBorder="1"/>
    <xf numFmtId="165" fontId="19" fillId="13" borderId="38" xfId="8" applyNumberFormat="1" applyFont="1" applyFill="1" applyBorder="1"/>
    <xf numFmtId="165" fontId="19" fillId="13" borderId="39" xfId="8" applyNumberFormat="1" applyFont="1" applyFill="1" applyBorder="1"/>
    <xf numFmtId="165" fontId="19" fillId="13" borderId="40" xfId="8" applyNumberFormat="1" applyFont="1" applyFill="1" applyBorder="1"/>
    <xf numFmtId="0" fontId="21" fillId="0" borderId="0" xfId="13" applyNumberFormat="1" applyFont="1"/>
    <xf numFmtId="165" fontId="0" fillId="0" borderId="0" xfId="3" applyNumberFormat="1" applyFont="1" applyBorder="1"/>
    <xf numFmtId="165" fontId="7" fillId="0" borderId="0" xfId="3" applyNumberFormat="1" applyFont="1" applyBorder="1"/>
    <xf numFmtId="0" fontId="8" fillId="14" borderId="0" xfId="0" applyFont="1" applyFill="1" applyAlignment="1">
      <alignment horizontal="center"/>
    </xf>
    <xf numFmtId="165" fontId="19" fillId="0" borderId="0" xfId="8" applyNumberFormat="1" applyFont="1" applyBorder="1"/>
    <xf numFmtId="165" fontId="0" fillId="0" borderId="0" xfId="0" applyNumberFormat="1"/>
    <xf numFmtId="166" fontId="0" fillId="0" borderId="0" xfId="1" applyNumberFormat="1" applyFont="1"/>
    <xf numFmtId="166" fontId="0" fillId="0" borderId="0" xfId="0" applyNumberFormat="1"/>
    <xf numFmtId="165" fontId="19" fillId="0" borderId="0" xfId="8" applyNumberFormat="1" applyFont="1"/>
    <xf numFmtId="0" fontId="30" fillId="15" borderId="0" xfId="13" applyFont="1" applyFill="1" applyBorder="1" applyAlignment="1">
      <alignment horizontal="center"/>
    </xf>
    <xf numFmtId="0" fontId="30" fillId="15" borderId="31" xfId="13" applyFont="1" applyFill="1" applyBorder="1" applyAlignment="1">
      <alignment horizontal="center"/>
    </xf>
    <xf numFmtId="0" fontId="30" fillId="15" borderId="32" xfId="13" applyFont="1" applyFill="1" applyBorder="1" applyAlignment="1">
      <alignment horizontal="center"/>
    </xf>
    <xf numFmtId="0" fontId="13" fillId="4" borderId="3" xfId="0" applyFont="1" applyFill="1" applyBorder="1" applyAlignment="1">
      <alignment horizontal="center" wrapText="1"/>
    </xf>
    <xf numFmtId="165" fontId="19" fillId="0" borderId="31" xfId="8" applyNumberFormat="1" applyFont="1" applyBorder="1"/>
    <xf numFmtId="165" fontId="19" fillId="11" borderId="43" xfId="8" applyNumberFormat="1" applyFont="1" applyFill="1" applyBorder="1"/>
    <xf numFmtId="0" fontId="7" fillId="0" borderId="0" xfId="0" applyFont="1"/>
    <xf numFmtId="43" fontId="19" fillId="0" borderId="30" xfId="14" applyFont="1" applyFill="1" applyBorder="1" applyAlignment="1">
      <alignment horizontal="left" wrapText="1"/>
    </xf>
    <xf numFmtId="43" fontId="19" fillId="0" borderId="30" xfId="14" applyFont="1" applyFill="1" applyBorder="1" applyAlignment="1">
      <alignment horizontal="center" wrapText="1"/>
    </xf>
    <xf numFmtId="0" fontId="21" fillId="0" borderId="0" xfId="13" applyFont="1"/>
    <xf numFmtId="43" fontId="32" fillId="0" borderId="0" xfId="14" applyFont="1" applyFill="1" applyAlignment="1">
      <alignment horizontal="center"/>
    </xf>
    <xf numFmtId="0" fontId="21" fillId="7" borderId="0" xfId="13" quotePrefix="1" applyFont="1" applyFill="1"/>
    <xf numFmtId="0" fontId="21" fillId="7" borderId="0" xfId="13" applyFont="1" applyFill="1"/>
    <xf numFmtId="165" fontId="16" fillId="16" borderId="0" xfId="15" applyNumberFormat="1" applyFont="1" applyFill="1"/>
    <xf numFmtId="0" fontId="25" fillId="0" borderId="0" xfId="13" applyFont="1"/>
    <xf numFmtId="0" fontId="0" fillId="0" borderId="0" xfId="0" applyFill="1" applyBorder="1"/>
    <xf numFmtId="0" fontId="7" fillId="0" borderId="29" xfId="0" applyFont="1" applyBorder="1" applyAlignment="1">
      <alignment horizontal="center"/>
    </xf>
    <xf numFmtId="0" fontId="0" fillId="0" borderId="29" xfId="0" applyBorder="1" applyAlignment="1">
      <alignment horizontal="center"/>
    </xf>
    <xf numFmtId="0" fontId="0" fillId="0" borderId="0" xfId="0" applyAlignment="1">
      <alignment vertical="center"/>
    </xf>
    <xf numFmtId="0" fontId="33" fillId="0" borderId="0" xfId="9" applyFont="1" applyAlignment="1"/>
    <xf numFmtId="0" fontId="7" fillId="0" borderId="0" xfId="0" applyFont="1" applyBorder="1" applyAlignment="1">
      <alignment horizontal="right"/>
    </xf>
    <xf numFmtId="0" fontId="0" fillId="0" borderId="0" xfId="0" applyFill="1" applyBorder="1" applyAlignment="1">
      <alignment horizontal="left"/>
    </xf>
    <xf numFmtId="165" fontId="1" fillId="0" borderId="0" xfId="3" applyNumberFormat="1" applyFont="1" applyBorder="1"/>
    <xf numFmtId="0" fontId="0" fillId="0" borderId="0" xfId="0" quotePrefix="1"/>
    <xf numFmtId="0" fontId="35" fillId="0" borderId="0" xfId="0" applyFont="1" applyAlignment="1">
      <alignment horizontal="center"/>
    </xf>
    <xf numFmtId="0" fontId="13" fillId="4" borderId="44" xfId="0" applyFont="1" applyFill="1" applyBorder="1"/>
    <xf numFmtId="0" fontId="13" fillId="4" borderId="45" xfId="0" applyFont="1" applyFill="1" applyBorder="1"/>
    <xf numFmtId="0" fontId="13" fillId="4" borderId="46" xfId="0" applyFont="1" applyFill="1" applyBorder="1"/>
    <xf numFmtId="0" fontId="13" fillId="4" borderId="47" xfId="0" applyFont="1" applyFill="1" applyBorder="1"/>
    <xf numFmtId="0" fontId="13" fillId="4" borderId="46" xfId="0" applyFont="1" applyFill="1" applyBorder="1" applyAlignment="1">
      <alignment wrapText="1"/>
    </xf>
    <xf numFmtId="0" fontId="13" fillId="4" borderId="47" xfId="0" applyFont="1" applyFill="1" applyBorder="1" applyAlignment="1">
      <alignment wrapText="1"/>
    </xf>
    <xf numFmtId="0" fontId="0" fillId="0" borderId="48" xfId="0" applyFont="1" applyBorder="1"/>
    <xf numFmtId="0" fontId="0" fillId="0" borderId="49" xfId="0" applyFont="1" applyBorder="1"/>
    <xf numFmtId="43" fontId="15" fillId="0" borderId="48" xfId="1" applyFont="1" applyBorder="1"/>
    <xf numFmtId="43" fontId="15" fillId="0" borderId="49" xfId="1" applyFont="1" applyBorder="1"/>
    <xf numFmtId="44" fontId="7" fillId="0" borderId="0" xfId="3" applyFont="1" applyFill="1" applyAlignment="1">
      <alignment horizontal="center"/>
    </xf>
    <xf numFmtId="0" fontId="29" fillId="17" borderId="0" xfId="8" applyFont="1" applyFill="1" applyBorder="1" applyAlignment="1">
      <alignment horizontal="left"/>
    </xf>
    <xf numFmtId="0" fontId="30" fillId="17" borderId="0" xfId="13" applyFont="1" applyFill="1" applyBorder="1" applyAlignment="1">
      <alignment horizontal="center"/>
    </xf>
    <xf numFmtId="0" fontId="30" fillId="17" borderId="31" xfId="13" applyFont="1" applyFill="1" applyBorder="1" applyAlignment="1">
      <alignment horizontal="center"/>
    </xf>
    <xf numFmtId="165" fontId="19" fillId="4" borderId="33" xfId="8" applyNumberFormat="1" applyFont="1" applyFill="1" applyBorder="1"/>
    <xf numFmtId="165" fontId="19" fillId="4" borderId="34" xfId="8" applyNumberFormat="1" applyFont="1" applyFill="1" applyBorder="1"/>
    <xf numFmtId="165" fontId="19" fillId="4" borderId="37" xfId="8" applyNumberFormat="1" applyFont="1" applyFill="1" applyBorder="1"/>
    <xf numFmtId="165" fontId="19" fillId="4" borderId="38" xfId="8" applyNumberFormat="1" applyFont="1" applyFill="1" applyBorder="1"/>
    <xf numFmtId="0" fontId="37" fillId="18" borderId="0" xfId="9" applyFont="1" applyFill="1" applyBorder="1" applyAlignment="1"/>
    <xf numFmtId="0" fontId="17" fillId="18" borderId="0" xfId="0" applyFont="1" applyFill="1" applyBorder="1"/>
    <xf numFmtId="0" fontId="7" fillId="4" borderId="0" xfId="0" applyFont="1" applyFill="1" applyBorder="1" applyAlignment="1">
      <alignment horizontal="center" wrapText="1"/>
    </xf>
    <xf numFmtId="0" fontId="13" fillId="0" borderId="0" xfId="0" applyFont="1" applyAlignment="1"/>
    <xf numFmtId="0" fontId="7" fillId="0" borderId="0" xfId="0" quotePrefix="1" applyFont="1"/>
    <xf numFmtId="165" fontId="7" fillId="0" borderId="54" xfId="3" applyNumberFormat="1" applyFont="1" applyBorder="1"/>
    <xf numFmtId="165" fontId="0" fillId="0" borderId="54" xfId="3" applyNumberFormat="1" applyFont="1" applyBorder="1"/>
    <xf numFmtId="165" fontId="0" fillId="0" borderId="55" xfId="3" applyNumberFormat="1" applyFont="1" applyBorder="1"/>
    <xf numFmtId="16" fontId="13" fillId="4" borderId="10" xfId="0" applyNumberFormat="1" applyFont="1" applyFill="1" applyBorder="1"/>
    <xf numFmtId="0" fontId="7" fillId="0" borderId="0" xfId="0" applyFont="1" applyAlignment="1">
      <alignment horizontal="center"/>
    </xf>
    <xf numFmtId="168" fontId="0" fillId="0" borderId="0" xfId="0" applyNumberFormat="1"/>
    <xf numFmtId="168" fontId="0" fillId="0" borderId="0" xfId="3" applyNumberFormat="1" applyFont="1"/>
    <xf numFmtId="0" fontId="7" fillId="14" borderId="0" xfId="0" applyFont="1" applyFill="1" applyAlignment="1">
      <alignment horizontal="center"/>
    </xf>
    <xf numFmtId="0" fontId="2" fillId="14" borderId="0" xfId="0" applyNumberFormat="1" applyFont="1" applyFill="1" applyAlignment="1">
      <alignment horizontal="center" wrapText="1"/>
    </xf>
    <xf numFmtId="169" fontId="0" fillId="0" borderId="0" xfId="0" applyNumberFormat="1"/>
    <xf numFmtId="0" fontId="2" fillId="0" borderId="0" xfId="0" applyNumberFormat="1" applyFont="1" applyFill="1" applyAlignment="1">
      <alignment wrapText="1"/>
    </xf>
    <xf numFmtId="0" fontId="0" fillId="0" borderId="0" xfId="0" applyFill="1"/>
    <xf numFmtId="0" fontId="2" fillId="0" borderId="0" xfId="0" quotePrefix="1" applyNumberFormat="1" applyFont="1" applyFill="1" applyAlignment="1">
      <alignment wrapText="1"/>
    </xf>
    <xf numFmtId="168" fontId="2" fillId="0" borderId="0" xfId="0" applyNumberFormat="1" applyFont="1" applyFill="1" applyAlignment="1">
      <alignment wrapText="1"/>
    </xf>
    <xf numFmtId="44" fontId="2" fillId="0" borderId="0" xfId="3" applyFont="1" applyFill="1" applyAlignment="1">
      <alignment horizontal="center" wrapText="1"/>
    </xf>
    <xf numFmtId="44" fontId="7" fillId="0" borderId="0" xfId="3" applyFont="1" applyFill="1"/>
    <xf numFmtId="44" fontId="7" fillId="0" borderId="0" xfId="3" applyFont="1" applyFill="1" applyAlignment="1">
      <alignment horizontal="center" vertical="center"/>
    </xf>
    <xf numFmtId="170" fontId="7" fillId="0" borderId="0" xfId="1" applyNumberFormat="1" applyFont="1" applyFill="1"/>
    <xf numFmtId="165" fontId="7" fillId="0" borderId="0" xfId="3" applyNumberFormat="1" applyFont="1" applyFill="1"/>
    <xf numFmtId="0" fontId="2" fillId="0" borderId="0" xfId="0" quotePrefix="1" applyNumberFormat="1" applyFont="1" applyAlignment="1">
      <alignment wrapText="1"/>
    </xf>
    <xf numFmtId="44" fontId="0" fillId="0" borderId="0" xfId="3" applyNumberFormat="1" applyFont="1"/>
    <xf numFmtId="0" fontId="7" fillId="0" borderId="55" xfId="0" applyFont="1" applyBorder="1" applyAlignment="1">
      <alignment horizontal="center"/>
    </xf>
    <xf numFmtId="0" fontId="43" fillId="0" borderId="0" xfId="0" applyFont="1" applyAlignment="1">
      <alignment vertical="center"/>
    </xf>
    <xf numFmtId="0" fontId="17" fillId="0" borderId="0" xfId="0" applyFont="1" applyAlignment="1">
      <alignment vertical="center"/>
    </xf>
    <xf numFmtId="0" fontId="7" fillId="0" borderId="0" xfId="0" applyFont="1" applyFill="1"/>
    <xf numFmtId="171" fontId="7" fillId="0" borderId="0" xfId="1" applyNumberFormat="1" applyFont="1" applyFill="1"/>
    <xf numFmtId="0" fontId="45" fillId="0" borderId="0" xfId="0" applyFont="1"/>
    <xf numFmtId="0" fontId="40" fillId="0" borderId="28" xfId="0" applyFont="1" applyBorder="1" applyAlignment="1">
      <alignment horizontal="center"/>
    </xf>
    <xf numFmtId="0" fontId="40" fillId="0" borderId="0" xfId="0" applyFont="1" applyBorder="1" applyAlignment="1">
      <alignment horizontal="center"/>
    </xf>
    <xf numFmtId="0" fontId="40" fillId="0" borderId="56" xfId="0" applyFont="1" applyBorder="1" applyAlignment="1">
      <alignment horizontal="center"/>
    </xf>
    <xf numFmtId="0" fontId="0" fillId="0" borderId="0" xfId="0" applyFill="1" applyBorder="1" applyAlignment="1">
      <alignment horizontal="left" indent="2"/>
    </xf>
    <xf numFmtId="170" fontId="47" fillId="0" borderId="0" xfId="1" applyNumberFormat="1" applyFont="1" applyBorder="1"/>
    <xf numFmtId="166" fontId="0" fillId="0" borderId="0" xfId="1" applyNumberFormat="1" applyFont="1" applyBorder="1"/>
    <xf numFmtId="166" fontId="0" fillId="0" borderId="0" xfId="0" applyNumberFormat="1" applyBorder="1"/>
    <xf numFmtId="166" fontId="50" fillId="0" borderId="0" xfId="1" applyNumberFormat="1" applyFont="1" applyBorder="1"/>
    <xf numFmtId="43" fontId="0" fillId="0" borderId="0" xfId="1" applyFont="1" applyBorder="1"/>
    <xf numFmtId="0" fontId="0" fillId="0" borderId="0" xfId="0" applyBorder="1" applyAlignment="1">
      <alignment vertical="center"/>
    </xf>
    <xf numFmtId="43" fontId="17" fillId="0" borderId="0" xfId="1" applyFont="1" applyBorder="1" applyAlignment="1">
      <alignment horizontal="center"/>
    </xf>
    <xf numFmtId="165" fontId="0" fillId="0" borderId="0" xfId="0" applyNumberFormat="1" applyBorder="1"/>
    <xf numFmtId="0" fontId="49" fillId="0" borderId="0" xfId="0" applyFont="1" applyBorder="1" applyAlignment="1"/>
    <xf numFmtId="10" fontId="0" fillId="0" borderId="0" xfId="4" applyNumberFormat="1" applyFont="1" applyBorder="1"/>
    <xf numFmtId="172" fontId="0" fillId="0" borderId="0" xfId="0" applyNumberFormat="1"/>
    <xf numFmtId="2" fontId="0" fillId="0" borderId="0" xfId="0" applyNumberFormat="1"/>
    <xf numFmtId="0" fontId="17" fillId="0" borderId="0" xfId="0" applyFont="1" applyAlignment="1">
      <alignment vertical="center" wrapText="1"/>
    </xf>
    <xf numFmtId="0" fontId="54" fillId="0" borderId="0" xfId="9" applyFont="1"/>
    <xf numFmtId="0" fontId="41" fillId="18" borderId="0" xfId="0" quotePrefix="1" applyFont="1" applyFill="1" applyBorder="1" applyAlignment="1">
      <alignment horizontal="left"/>
    </xf>
    <xf numFmtId="0" fontId="39" fillId="18" borderId="0" xfId="0" applyFont="1" applyFill="1" applyBorder="1" applyAlignment="1"/>
    <xf numFmtId="0" fontId="0" fillId="4" borderId="0" xfId="0" applyFill="1" applyBorder="1"/>
    <xf numFmtId="0" fontId="7" fillId="4" borderId="0" xfId="0" applyFont="1" applyFill="1" applyBorder="1" applyAlignment="1">
      <alignment horizontal="right"/>
    </xf>
    <xf numFmtId="165" fontId="7" fillId="4" borderId="0" xfId="3" applyNumberFormat="1" applyFont="1" applyFill="1" applyBorder="1"/>
    <xf numFmtId="165" fontId="7" fillId="0" borderId="0" xfId="3" applyNumberFormat="1" applyFont="1" applyBorder="1" applyAlignment="1">
      <alignment horizontal="right"/>
    </xf>
    <xf numFmtId="0" fontId="7" fillId="4" borderId="0" xfId="0" applyFont="1" applyFill="1" applyBorder="1" applyAlignment="1">
      <alignment horizontal="right" wrapText="1"/>
    </xf>
    <xf numFmtId="165" fontId="7" fillId="4" borderId="0" xfId="0" applyNumberFormat="1" applyFont="1" applyFill="1" applyBorder="1" applyAlignment="1">
      <alignment horizontal="right"/>
    </xf>
    <xf numFmtId="165" fontId="7" fillId="4" borderId="0" xfId="0" applyNumberFormat="1" applyFont="1" applyFill="1" applyBorder="1"/>
    <xf numFmtId="0" fontId="7" fillId="0" borderId="0" xfId="0" applyFont="1" applyFill="1" applyBorder="1" applyAlignment="1">
      <alignment horizontal="center"/>
    </xf>
    <xf numFmtId="165" fontId="7" fillId="0" borderId="0" xfId="0" applyNumberFormat="1" applyFont="1" applyBorder="1"/>
    <xf numFmtId="0" fontId="44" fillId="0" borderId="0" xfId="0" applyFont="1" applyFill="1" applyBorder="1" applyAlignment="1">
      <alignment horizontal="center"/>
    </xf>
    <xf numFmtId="166" fontId="19" fillId="0" borderId="0" xfId="1" applyNumberFormat="1" applyFont="1" applyBorder="1"/>
    <xf numFmtId="166" fontId="19" fillId="0" borderId="31" xfId="1" applyNumberFormat="1" applyFont="1" applyBorder="1"/>
    <xf numFmtId="166" fontId="19" fillId="0" borderId="0" xfId="1" applyNumberFormat="1" applyFont="1"/>
    <xf numFmtId="0" fontId="0" fillId="0" borderId="0" xfId="0" applyBorder="1" applyAlignment="1">
      <alignment horizontal="left" indent="2"/>
    </xf>
    <xf numFmtId="0" fontId="0" fillId="0" borderId="22" xfId="0" applyBorder="1"/>
    <xf numFmtId="165" fontId="19" fillId="0" borderId="0" xfId="15" applyNumberFormat="1" applyFont="1" applyFill="1"/>
    <xf numFmtId="43" fontId="7" fillId="0" borderId="0" xfId="1" applyFont="1" applyFill="1"/>
    <xf numFmtId="166" fontId="7" fillId="0" borderId="0" xfId="1" applyNumberFormat="1" applyFont="1" applyFill="1"/>
    <xf numFmtId="0" fontId="0" fillId="0" borderId="0" xfId="0" applyAlignment="1"/>
    <xf numFmtId="0" fontId="0" fillId="0" borderId="0" xfId="0" applyFill="1" applyBorder="1" applyAlignment="1"/>
    <xf numFmtId="165" fontId="0" fillId="0" borderId="0" xfId="3" applyNumberFormat="1" applyFont="1" applyFill="1" applyBorder="1"/>
    <xf numFmtId="165" fontId="0" fillId="0" borderId="28" xfId="0" applyNumberFormat="1" applyBorder="1"/>
    <xf numFmtId="165" fontId="0" fillId="0" borderId="56" xfId="0" applyNumberFormat="1" applyBorder="1"/>
    <xf numFmtId="0" fontId="13" fillId="7" borderId="0" xfId="0" applyFont="1" applyFill="1" applyAlignment="1">
      <alignment horizontal="center"/>
    </xf>
    <xf numFmtId="0" fontId="0" fillId="0" borderId="0" xfId="0" applyAlignment="1">
      <alignment horizontal="left" vertical="top" wrapText="1"/>
    </xf>
    <xf numFmtId="0" fontId="7" fillId="0" borderId="0" xfId="0" applyFont="1" applyFill="1" applyAlignment="1">
      <alignment horizontal="center"/>
    </xf>
    <xf numFmtId="0" fontId="7" fillId="0" borderId="0" xfId="0" applyFont="1" applyAlignment="1"/>
    <xf numFmtId="10" fontId="0" fillId="0" borderId="0" xfId="4" applyNumberFormat="1" applyFont="1"/>
    <xf numFmtId="173" fontId="0" fillId="0" borderId="0" xfId="0" applyNumberFormat="1"/>
    <xf numFmtId="0" fontId="0" fillId="0" borderId="0" xfId="0" applyFont="1" applyAlignment="1">
      <alignment horizontal="left" vertical="top" wrapText="1"/>
    </xf>
    <xf numFmtId="0" fontId="7" fillId="0" borderId="0" xfId="0" applyFont="1" applyAlignment="1">
      <alignment horizontal="left" vertical="top" wrapText="1"/>
    </xf>
    <xf numFmtId="0" fontId="52" fillId="0" borderId="0" xfId="0" applyFont="1" applyAlignment="1">
      <alignment vertical="center" wrapText="1"/>
    </xf>
    <xf numFmtId="0" fontId="42" fillId="0" borderId="0" xfId="9" applyFont="1" applyAlignment="1"/>
    <xf numFmtId="0" fontId="0" fillId="0" borderId="0" xfId="0" applyFont="1" applyAlignment="1"/>
    <xf numFmtId="0" fontId="60" fillId="0" borderId="64" xfId="0" applyFont="1" applyBorder="1" applyAlignment="1">
      <alignment horizontal="center" vertical="center" wrapText="1"/>
    </xf>
    <xf numFmtId="0" fontId="0" fillId="0" borderId="0" xfId="0" applyFill="1" applyBorder="1" applyAlignment="1">
      <alignment vertical="center"/>
    </xf>
    <xf numFmtId="0" fontId="0" fillId="0" borderId="0" xfId="0" applyFill="1" applyBorder="1" applyAlignment="1">
      <alignment horizontal="center" vertical="center"/>
    </xf>
    <xf numFmtId="165" fontId="0" fillId="0" borderId="0" xfId="3" applyNumberFormat="1" applyFont="1" applyBorder="1" applyAlignment="1">
      <alignment horizontal="center" vertical="center"/>
    </xf>
    <xf numFmtId="0" fontId="0" fillId="0" borderId="57" xfId="0" applyBorder="1" applyAlignment="1">
      <alignment horizontal="center"/>
    </xf>
    <xf numFmtId="43" fontId="0" fillId="0" borderId="57" xfId="1" applyFont="1" applyBorder="1"/>
    <xf numFmtId="0" fontId="7" fillId="0" borderId="29" xfId="0" applyFont="1" applyBorder="1"/>
    <xf numFmtId="0" fontId="7" fillId="0" borderId="57" xfId="0" applyFont="1" applyBorder="1" applyAlignment="1">
      <alignment horizontal="center"/>
    </xf>
    <xf numFmtId="0" fontId="0" fillId="0" borderId="0" xfId="0" applyAlignment="1">
      <alignment horizontal="center"/>
    </xf>
    <xf numFmtId="43" fontId="19" fillId="0" borderId="0" xfId="14" applyFont="1" applyFill="1" applyBorder="1" applyAlignment="1">
      <alignment horizontal="left" wrapText="1"/>
    </xf>
    <xf numFmtId="43" fontId="19" fillId="0" borderId="0" xfId="14" applyFont="1" applyFill="1" applyBorder="1" applyAlignment="1">
      <alignment horizontal="center" wrapText="1"/>
    </xf>
    <xf numFmtId="168" fontId="7" fillId="0" borderId="0" xfId="3" applyNumberFormat="1" applyFont="1" applyFill="1" applyAlignment="1">
      <alignment horizontal="center"/>
    </xf>
    <xf numFmtId="0" fontId="40" fillId="7" borderId="50" xfId="0" applyFont="1" applyFill="1" applyBorder="1" applyAlignment="1">
      <alignment horizontal="center" vertical="center"/>
    </xf>
    <xf numFmtId="0" fontId="57" fillId="19" borderId="52" xfId="0" quotePrefix="1" applyFont="1" applyFill="1" applyBorder="1" applyAlignment="1"/>
    <xf numFmtId="168" fontId="7" fillId="0" borderId="0" xfId="0" applyNumberFormat="1" applyFont="1" applyFill="1"/>
    <xf numFmtId="0" fontId="53" fillId="0" borderId="0" xfId="0" applyFont="1" applyFill="1"/>
    <xf numFmtId="165" fontId="7" fillId="0" borderId="28" xfId="0" applyNumberFormat="1" applyFont="1" applyBorder="1"/>
    <xf numFmtId="0" fontId="7" fillId="0" borderId="22" xfId="0" applyFont="1" applyBorder="1"/>
    <xf numFmtId="165" fontId="7" fillId="0" borderId="56" xfId="0" applyNumberFormat="1" applyFont="1" applyBorder="1"/>
    <xf numFmtId="0" fontId="7" fillId="4" borderId="0" xfId="0" applyFont="1" applyFill="1" applyBorder="1" applyAlignment="1">
      <alignment horizontal="center" wrapText="1"/>
    </xf>
    <xf numFmtId="0" fontId="61" fillId="0" borderId="0" xfId="0" applyFont="1"/>
    <xf numFmtId="0" fontId="61" fillId="0" borderId="0" xfId="0" applyFont="1" applyFill="1"/>
    <xf numFmtId="43" fontId="7" fillId="20" borderId="0" xfId="1" applyFont="1" applyFill="1" applyAlignment="1">
      <alignment wrapText="1"/>
    </xf>
    <xf numFmtId="176" fontId="0" fillId="0" borderId="0" xfId="1" applyNumberFormat="1" applyFont="1"/>
    <xf numFmtId="0" fontId="3" fillId="0" borderId="0" xfId="2" applyNumberFormat="1" applyFont="1" applyAlignment="1"/>
    <xf numFmtId="0" fontId="3" fillId="0" borderId="0" xfId="2" applyNumberFormat="1" applyFont="1" applyFill="1" applyAlignment="1"/>
    <xf numFmtId="0" fontId="3" fillId="0" borderId="0" xfId="2" applyNumberFormat="1" applyFont="1" applyAlignment="1">
      <alignment horizontal="right"/>
    </xf>
    <xf numFmtId="10" fontId="3" fillId="0" borderId="0" xfId="2" applyNumberFormat="1" applyFont="1"/>
    <xf numFmtId="4" fontId="3" fillId="0" borderId="0" xfId="2" quotePrefix="1" applyNumberFormat="1" applyFont="1"/>
    <xf numFmtId="4" fontId="3" fillId="0" borderId="0" xfId="2" applyNumberFormat="1" applyFont="1"/>
    <xf numFmtId="168" fontId="3" fillId="0" borderId="0" xfId="2" applyNumberFormat="1" applyFont="1" applyAlignment="1">
      <alignment horizontal="right"/>
    </xf>
    <xf numFmtId="4" fontId="3" fillId="0" borderId="0" xfId="2" applyNumberFormat="1" applyFont="1" applyAlignment="1"/>
    <xf numFmtId="0" fontId="3" fillId="0" borderId="0" xfId="2" quotePrefix="1" applyNumberFormat="1" applyFont="1" applyAlignment="1"/>
    <xf numFmtId="0" fontId="63" fillId="0" borderId="0" xfId="2" applyNumberFormat="1" applyFont="1" applyAlignment="1"/>
    <xf numFmtId="0" fontId="63" fillId="0" borderId="0" xfId="2" applyNumberFormat="1" applyFont="1" applyFill="1" applyAlignment="1"/>
    <xf numFmtId="10" fontId="63" fillId="0" borderId="0" xfId="2" applyNumberFormat="1" applyFont="1" applyAlignment="1"/>
    <xf numFmtId="4" fontId="63" fillId="0" borderId="0" xfId="2" applyNumberFormat="1" applyFont="1" applyAlignment="1"/>
    <xf numFmtId="167" fontId="63" fillId="0" borderId="0" xfId="2" applyNumberFormat="1" applyFont="1" applyAlignment="1"/>
    <xf numFmtId="0" fontId="64" fillId="0" borderId="0" xfId="2" applyNumberFormat="1" applyFont="1" applyFill="1" applyAlignment="1"/>
    <xf numFmtId="0" fontId="6" fillId="0" borderId="0" xfId="2" applyNumberFormat="1" applyFont="1" applyAlignment="1"/>
    <xf numFmtId="4" fontId="6" fillId="0" borderId="0" xfId="2" applyNumberFormat="1" applyFont="1" applyAlignment="1"/>
    <xf numFmtId="0" fontId="29" fillId="10" borderId="0" xfId="8" applyFont="1" applyFill="1" applyBorder="1" applyAlignment="1"/>
    <xf numFmtId="0" fontId="0" fillId="0" borderId="0" xfId="0" applyAlignment="1"/>
    <xf numFmtId="0" fontId="13" fillId="7" borderId="0" xfId="0" applyFont="1" applyFill="1" applyAlignment="1">
      <alignment horizontal="center"/>
    </xf>
    <xf numFmtId="0" fontId="60" fillId="0" borderId="63" xfId="0" applyFont="1" applyBorder="1" applyAlignment="1">
      <alignment horizontal="center" vertical="center" wrapText="1"/>
    </xf>
    <xf numFmtId="174" fontId="0" fillId="0" borderId="0" xfId="4" applyNumberFormat="1" applyFont="1"/>
    <xf numFmtId="0" fontId="60" fillId="0" borderId="0" xfId="0" applyFont="1" applyBorder="1" applyAlignment="1">
      <alignment horizontal="center" vertical="center" wrapText="1"/>
    </xf>
    <xf numFmtId="0" fontId="17" fillId="0" borderId="0" xfId="0" applyFont="1" applyAlignment="1">
      <alignment horizontal="left" vertical="center" wrapText="1"/>
    </xf>
    <xf numFmtId="43" fontId="19" fillId="0" borderId="0" xfId="1" applyFont="1"/>
    <xf numFmtId="0" fontId="17" fillId="0" borderId="0" xfId="0" applyFont="1" applyAlignment="1">
      <alignment horizontal="left" vertical="center" wrapText="1" indent="4"/>
    </xf>
    <xf numFmtId="167" fontId="17" fillId="0" borderId="58" xfId="4" applyNumberFormat="1" applyFont="1" applyBorder="1" applyAlignment="1">
      <alignment horizontal="center"/>
    </xf>
    <xf numFmtId="167" fontId="17" fillId="0" borderId="21" xfId="4" applyNumberFormat="1" applyFont="1" applyBorder="1" applyAlignment="1">
      <alignment horizontal="center"/>
    </xf>
    <xf numFmtId="167" fontId="17" fillId="0" borderId="59" xfId="4" applyNumberFormat="1" applyFont="1" applyBorder="1" applyAlignment="1">
      <alignment horizontal="center"/>
    </xf>
    <xf numFmtId="0" fontId="37" fillId="18" borderId="0" xfId="9" applyFont="1" applyFill="1" applyBorder="1" applyAlignment="1">
      <alignment vertical="center"/>
    </xf>
    <xf numFmtId="0" fontId="0" fillId="0" borderId="0" xfId="0" applyAlignment="1">
      <alignment horizontal="left" indent="1"/>
    </xf>
    <xf numFmtId="0" fontId="66" fillId="0" borderId="0" xfId="0" applyFont="1" applyFill="1"/>
    <xf numFmtId="0" fontId="66" fillId="0" borderId="0" xfId="0" applyFont="1"/>
    <xf numFmtId="177" fontId="67" fillId="18" borderId="0" xfId="1" applyNumberFormat="1" applyFont="1" applyFill="1" applyBorder="1" applyAlignment="1">
      <alignment horizontal="center"/>
    </xf>
    <xf numFmtId="168" fontId="7" fillId="0" borderId="0" xfId="3" applyNumberFormat="1" applyFont="1" applyFill="1" applyAlignment="1">
      <alignment horizontal="center" vertical="center"/>
    </xf>
    <xf numFmtId="0" fontId="0" fillId="0" borderId="0" xfId="0" applyFill="1" applyBorder="1" applyAlignment="1">
      <alignment horizontal="center"/>
    </xf>
    <xf numFmtId="0" fontId="7" fillId="4" borderId="0" xfId="0" applyFont="1" applyFill="1" applyBorder="1" applyAlignment="1">
      <alignment horizontal="center" wrapText="1"/>
    </xf>
    <xf numFmtId="176" fontId="2" fillId="14" borderId="0" xfId="0" applyNumberFormat="1" applyFont="1" applyFill="1" applyAlignment="1">
      <alignment wrapText="1"/>
    </xf>
    <xf numFmtId="43" fontId="2" fillId="14" borderId="0" xfId="0" applyNumberFormat="1" applyFont="1" applyFill="1" applyAlignment="1">
      <alignment wrapText="1"/>
    </xf>
    <xf numFmtId="172" fontId="61" fillId="0" borderId="0" xfId="0" applyNumberFormat="1" applyFont="1" applyFill="1"/>
    <xf numFmtId="172" fontId="0" fillId="0" borderId="0" xfId="1" applyNumberFormat="1" applyFont="1"/>
    <xf numFmtId="0" fontId="0" fillId="0" borderId="0" xfId="0" quotePrefix="1" applyNumberFormat="1" applyFont="1"/>
    <xf numFmtId="164" fontId="0" fillId="4" borderId="77" xfId="1" applyNumberFormat="1" applyFont="1" applyFill="1" applyBorder="1"/>
    <xf numFmtId="164" fontId="0" fillId="4" borderId="5" xfId="1" applyNumberFormat="1" applyFont="1" applyFill="1" applyBorder="1"/>
    <xf numFmtId="0" fontId="7" fillId="0" borderId="0" xfId="0" applyFont="1" applyBorder="1" applyAlignment="1">
      <alignment horizontal="center"/>
    </xf>
    <xf numFmtId="0" fontId="7" fillId="0" borderId="55" xfId="0" applyFont="1" applyBorder="1" applyAlignment="1">
      <alignment horizontal="center"/>
    </xf>
    <xf numFmtId="0" fontId="7" fillId="0" borderId="0" xfId="0" applyFont="1" applyBorder="1" applyAlignment="1">
      <alignment horizontal="center"/>
    </xf>
    <xf numFmtId="0" fontId="7" fillId="0" borderId="55" xfId="0" applyFont="1" applyBorder="1" applyAlignment="1">
      <alignment horizontal="center"/>
    </xf>
    <xf numFmtId="0" fontId="29" fillId="17" borderId="0" xfId="8" applyFont="1" applyFill="1" applyBorder="1" applyAlignment="1">
      <alignment horizontal="center" wrapText="1"/>
    </xf>
    <xf numFmtId="165" fontId="19" fillId="11" borderId="78" xfId="8" applyNumberFormat="1" applyFont="1" applyFill="1" applyBorder="1"/>
    <xf numFmtId="165" fontId="19" fillId="12" borderId="78" xfId="8" applyNumberFormat="1" applyFont="1" applyFill="1" applyBorder="1"/>
    <xf numFmtId="165" fontId="19" fillId="12" borderId="43" xfId="8" applyNumberFormat="1" applyFont="1" applyFill="1" applyBorder="1"/>
    <xf numFmtId="44" fontId="2" fillId="0" borderId="0" xfId="3" applyFont="1" applyAlignment="1">
      <alignment wrapText="1"/>
    </xf>
    <xf numFmtId="0" fontId="60" fillId="0" borderId="64" xfId="0" applyFont="1" applyBorder="1" applyAlignment="1">
      <alignment horizontal="center" vertical="center" wrapText="1"/>
    </xf>
    <xf numFmtId="0" fontId="60" fillId="0" borderId="65" xfId="0" applyFont="1" applyBorder="1" applyAlignment="1">
      <alignment horizontal="center" vertical="center" wrapText="1"/>
    </xf>
    <xf numFmtId="165" fontId="7" fillId="0" borderId="0" xfId="0" applyNumberFormat="1" applyFont="1"/>
    <xf numFmtId="10" fontId="70" fillId="0" borderId="0" xfId="4" applyNumberFormat="1" applyFont="1"/>
    <xf numFmtId="0" fontId="0" fillId="0" borderId="0" xfId="3" applyNumberFormat="1" applyFont="1" applyAlignment="1">
      <alignment horizontal="center"/>
    </xf>
    <xf numFmtId="0" fontId="15" fillId="0" borderId="0" xfId="0" applyFont="1"/>
    <xf numFmtId="0" fontId="72" fillId="0" borderId="0" xfId="0" applyFont="1"/>
    <xf numFmtId="172" fontId="0" fillId="0" borderId="0" xfId="0" applyNumberFormat="1" applyAlignment="1">
      <alignment horizontal="center"/>
    </xf>
    <xf numFmtId="0" fontId="0" fillId="0" borderId="0" xfId="0" applyFont="1" applyAlignment="1">
      <alignment horizontal="left" indent="9"/>
    </xf>
    <xf numFmtId="0" fontId="70" fillId="0" borderId="0" xfId="0" applyFont="1" applyAlignment="1">
      <alignment horizontal="left"/>
    </xf>
    <xf numFmtId="174" fontId="0" fillId="0" borderId="0" xfId="4" applyNumberFormat="1" applyFont="1" applyAlignment="1">
      <alignment horizontal="center"/>
    </xf>
    <xf numFmtId="2" fontId="0" fillId="0" borderId="0" xfId="0" applyNumberFormat="1" applyAlignment="1">
      <alignment horizontal="center"/>
    </xf>
    <xf numFmtId="174" fontId="0" fillId="0" borderId="0" xfId="0" applyNumberFormat="1" applyAlignment="1">
      <alignment horizontal="center"/>
    </xf>
    <xf numFmtId="0" fontId="17" fillId="0" borderId="0" xfId="0" applyFont="1" applyAlignment="1">
      <alignment horizontal="center" vertical="center" wrapText="1"/>
    </xf>
    <xf numFmtId="0" fontId="0" fillId="0" borderId="0" xfId="0" applyFont="1" applyAlignment="1">
      <alignment horizontal="center"/>
    </xf>
    <xf numFmtId="0" fontId="42" fillId="0" borderId="0" xfId="9" applyFont="1" applyAlignment="1">
      <alignment horizontal="center"/>
    </xf>
    <xf numFmtId="175" fontId="1" fillId="0" borderId="0" xfId="4" applyNumberFormat="1" applyFont="1" applyAlignment="1">
      <alignment horizontal="center"/>
    </xf>
    <xf numFmtId="0" fontId="60" fillId="0" borderId="0" xfId="0" applyFont="1" applyAlignment="1">
      <alignment vertical="center" wrapText="1"/>
    </xf>
    <xf numFmtId="0" fontId="0" fillId="21" borderId="0" xfId="0" applyFill="1"/>
    <xf numFmtId="0" fontId="7" fillId="2" borderId="61" xfId="0" applyFont="1" applyFill="1" applyBorder="1" applyAlignment="1">
      <alignment horizontal="center" vertical="center" wrapText="1"/>
    </xf>
    <xf numFmtId="165" fontId="0" fillId="5" borderId="0" xfId="3" applyNumberFormat="1" applyFont="1" applyFill="1" applyBorder="1"/>
    <xf numFmtId="0" fontId="0" fillId="0" borderId="0" xfId="0" applyAlignment="1">
      <alignment horizontal="center"/>
    </xf>
    <xf numFmtId="0" fontId="39" fillId="4" borderId="0" xfId="0" applyFont="1" applyFill="1" applyBorder="1" applyAlignment="1" applyProtection="1">
      <alignment horizontal="center"/>
      <protection locked="0"/>
    </xf>
    <xf numFmtId="0" fontId="61" fillId="20" borderId="0" xfId="0" applyFont="1" applyFill="1"/>
    <xf numFmtId="0" fontId="7" fillId="20" borderId="0" xfId="0" applyFont="1" applyFill="1" applyAlignment="1">
      <alignment wrapText="1"/>
    </xf>
    <xf numFmtId="43" fontId="0" fillId="20" borderId="0" xfId="0" applyNumberFormat="1" applyFill="1"/>
    <xf numFmtId="0" fontId="73" fillId="0" borderId="0" xfId="0" applyFont="1" applyAlignment="1" applyProtection="1">
      <alignment horizontal="left" wrapText="1"/>
    </xf>
    <xf numFmtId="44" fontId="73" fillId="0" borderId="0" xfId="3" applyFont="1" applyAlignment="1" applyProtection="1">
      <alignment horizontal="left" wrapText="1"/>
    </xf>
    <xf numFmtId="43" fontId="2" fillId="0" borderId="0" xfId="1" applyFont="1" applyAlignment="1">
      <alignment wrapText="1"/>
    </xf>
    <xf numFmtId="172" fontId="73" fillId="0" borderId="0" xfId="0" applyNumberFormat="1" applyFont="1" applyAlignment="1" applyProtection="1">
      <alignment horizontal="left" wrapText="1"/>
    </xf>
    <xf numFmtId="0" fontId="6" fillId="0" borderId="2" xfId="2" applyNumberFormat="1" applyFont="1" applyBorder="1" applyAlignment="1">
      <alignment horizontal="right"/>
    </xf>
    <xf numFmtId="0" fontId="6" fillId="0" borderId="0" xfId="2" applyNumberFormat="1" applyFont="1" applyFill="1" applyBorder="1" applyAlignment="1">
      <alignment horizontal="right"/>
    </xf>
    <xf numFmtId="0" fontId="74" fillId="0" borderId="0" xfId="0" applyFont="1" applyAlignment="1" applyProtection="1">
      <alignment horizontal="center" wrapText="1"/>
    </xf>
    <xf numFmtId="0" fontId="6" fillId="0" borderId="1" xfId="0" applyFont="1" applyBorder="1" applyAlignment="1" applyProtection="1">
      <alignment horizontal="center" wrapText="1"/>
    </xf>
    <xf numFmtId="10" fontId="28" fillId="0" borderId="0" xfId="6" applyNumberFormat="1" applyFont="1" applyAlignment="1"/>
    <xf numFmtId="43" fontId="2" fillId="0" borderId="0" xfId="0" applyNumberFormat="1" applyFont="1" applyFill="1" applyAlignment="1">
      <alignment wrapText="1"/>
    </xf>
    <xf numFmtId="176" fontId="2" fillId="0" borderId="0" xfId="0" applyNumberFormat="1" applyFont="1" applyFill="1" applyAlignment="1">
      <alignment wrapText="1"/>
    </xf>
    <xf numFmtId="44" fontId="2" fillId="0" borderId="0" xfId="3" applyFont="1" applyFill="1" applyAlignment="1">
      <alignment wrapText="1"/>
    </xf>
    <xf numFmtId="43" fontId="2" fillId="0" borderId="0" xfId="1" applyFont="1" applyFill="1" applyAlignment="1">
      <alignment wrapText="1"/>
    </xf>
    <xf numFmtId="0" fontId="75" fillId="18" borderId="0" xfId="0" applyFont="1" applyFill="1" applyBorder="1" applyAlignment="1">
      <alignment vertical="center" wrapText="1"/>
    </xf>
    <xf numFmtId="0" fontId="7" fillId="0" borderId="0" xfId="0" applyFont="1" applyFill="1" applyAlignment="1">
      <alignment wrapText="1"/>
    </xf>
    <xf numFmtId="0" fontId="2" fillId="0" borderId="0" xfId="0" applyNumberFormat="1" applyFont="1" applyAlignment="1">
      <alignment horizontal="center" wrapText="1"/>
    </xf>
    <xf numFmtId="0" fontId="6" fillId="0" borderId="0" xfId="2" applyNumberFormat="1" applyFont="1" applyFill="1" applyBorder="1" applyAlignment="1">
      <alignment horizontal="center" wrapText="1"/>
    </xf>
    <xf numFmtId="0" fontId="7" fillId="0" borderId="0" xfId="0" applyFont="1" applyAlignment="1">
      <alignment horizontal="center" wrapText="1"/>
    </xf>
    <xf numFmtId="0" fontId="7" fillId="14" borderId="0" xfId="0" applyFont="1" applyFill="1" applyAlignment="1">
      <alignment horizontal="center" wrapText="1"/>
    </xf>
    <xf numFmtId="166" fontId="7" fillId="0" borderId="0" xfId="1" applyNumberFormat="1" applyFont="1" applyAlignment="1">
      <alignment horizontal="center" wrapText="1"/>
    </xf>
    <xf numFmtId="166" fontId="7" fillId="14" borderId="0" xfId="1" applyNumberFormat="1" applyFont="1" applyFill="1" applyAlignment="1">
      <alignment horizontal="center" wrapText="1"/>
    </xf>
    <xf numFmtId="43" fontId="7" fillId="0" borderId="0" xfId="1" applyFont="1" applyFill="1" applyAlignment="1">
      <alignment horizontal="center" wrapText="1"/>
    </xf>
    <xf numFmtId="43" fontId="7" fillId="20" borderId="0" xfId="1" applyFont="1" applyFill="1" applyAlignment="1">
      <alignment horizontal="center" wrapText="1"/>
    </xf>
    <xf numFmtId="0" fontId="6" fillId="0" borderId="0" xfId="2" applyNumberFormat="1" applyFont="1" applyFill="1" applyBorder="1" applyAlignment="1">
      <alignment horizontal="center"/>
    </xf>
    <xf numFmtId="0" fontId="7" fillId="0" borderId="0" xfId="0" applyFont="1" applyFill="1" applyAlignment="1">
      <alignment horizontal="center" vertical="center"/>
    </xf>
    <xf numFmtId="0" fontId="7" fillId="0" borderId="0" xfId="0" applyFont="1" applyFill="1" applyAlignment="1">
      <alignment horizontal="center" wrapText="1"/>
    </xf>
    <xf numFmtId="0" fontId="7" fillId="0" borderId="0" xfId="0" applyFont="1" applyFill="1" applyAlignment="1">
      <alignment horizontal="left" wrapText="1"/>
    </xf>
    <xf numFmtId="0" fontId="74" fillId="0" borderId="0" xfId="0" applyFont="1" applyAlignment="1" applyProtection="1">
      <alignment horizontal="left" wrapText="1"/>
    </xf>
    <xf numFmtId="0" fontId="13" fillId="7" borderId="0" xfId="0" applyFont="1" applyFill="1" applyAlignment="1">
      <alignment horizontal="center"/>
    </xf>
    <xf numFmtId="0" fontId="7" fillId="0" borderId="0" xfId="0" applyFont="1" applyAlignment="1">
      <alignment horizontal="left" vertical="top" wrapText="1"/>
    </xf>
    <xf numFmtId="0" fontId="0" fillId="0" borderId="0" xfId="0" applyAlignment="1">
      <alignment horizontal="left" vertical="top" wrapText="1"/>
    </xf>
    <xf numFmtId="0" fontId="0" fillId="22" borderId="0" xfId="0" applyFill="1"/>
    <xf numFmtId="0" fontId="0" fillId="0" borderId="0" xfId="0" applyAlignment="1">
      <alignment wrapText="1"/>
    </xf>
    <xf numFmtId="0" fontId="71" fillId="0" borderId="0" xfId="0" applyFont="1" applyAlignment="1">
      <alignment vertical="center" wrapText="1"/>
    </xf>
    <xf numFmtId="0" fontId="0" fillId="22" borderId="0" xfId="0" applyFill="1" applyAlignment="1">
      <alignment wrapText="1"/>
    </xf>
    <xf numFmtId="172" fontId="0" fillId="0" borderId="0" xfId="0" applyNumberFormat="1" applyFill="1" applyAlignment="1">
      <alignment horizontal="center"/>
    </xf>
    <xf numFmtId="172" fontId="0" fillId="0" borderId="0" xfId="0" applyNumberFormat="1" applyAlignment="1">
      <alignment horizontal="center" vertical="center"/>
    </xf>
    <xf numFmtId="172" fontId="0" fillId="6" borderId="0" xfId="0" applyNumberFormat="1" applyFill="1" applyAlignment="1">
      <alignment horizontal="center" vertical="center"/>
    </xf>
    <xf numFmtId="0" fontId="0" fillId="22" borderId="0" xfId="0" applyFill="1" applyAlignment="1">
      <alignment vertical="center"/>
    </xf>
    <xf numFmtId="0" fontId="7" fillId="0" borderId="0" xfId="0" applyFont="1" applyBorder="1" applyAlignment="1">
      <alignment horizontal="center"/>
    </xf>
    <xf numFmtId="0" fontId="7" fillId="0" borderId="55" xfId="0" applyFont="1" applyBorder="1" applyAlignment="1">
      <alignment horizontal="center"/>
    </xf>
    <xf numFmtId="0" fontId="29" fillId="9" borderId="0" xfId="8" applyFont="1" applyFill="1" applyBorder="1" applyAlignment="1">
      <alignment horizontal="center" wrapText="1"/>
    </xf>
    <xf numFmtId="0" fontId="0" fillId="0" borderId="0" xfId="0" applyFill="1" applyBorder="1" applyAlignment="1">
      <alignment horizontal="center"/>
    </xf>
    <xf numFmtId="2" fontId="0" fillId="0" borderId="0" xfId="0" applyNumberFormat="1" applyAlignment="1">
      <alignment wrapText="1"/>
    </xf>
    <xf numFmtId="0" fontId="0" fillId="0" borderId="0" xfId="0" applyFill="1" applyBorder="1" applyAlignment="1">
      <alignment horizontal="center"/>
    </xf>
    <xf numFmtId="4" fontId="3" fillId="23" borderId="2" xfId="2" applyNumberFormat="1" applyFont="1" applyFill="1" applyBorder="1" applyAlignment="1">
      <alignment horizontal="right"/>
    </xf>
    <xf numFmtId="0" fontId="3" fillId="23" borderId="79" xfId="2" applyNumberFormat="1" applyFont="1" applyFill="1" applyBorder="1" applyAlignment="1">
      <alignment horizontal="right"/>
    </xf>
    <xf numFmtId="0" fontId="3" fillId="23" borderId="79" xfId="2" applyNumberFormat="1" applyFont="1" applyFill="1" applyBorder="1" applyAlignment="1">
      <alignment horizontal="center"/>
    </xf>
    <xf numFmtId="10" fontId="3" fillId="0" borderId="0" xfId="6" applyNumberFormat="1" applyFont="1" applyAlignment="1"/>
    <xf numFmtId="49" fontId="0" fillId="0" borderId="0" xfId="0" applyNumberFormat="1" applyProtection="1"/>
    <xf numFmtId="10" fontId="6" fillId="0" borderId="0" xfId="6" applyNumberFormat="1" applyFont="1" applyAlignment="1"/>
    <xf numFmtId="9" fontId="6" fillId="0" borderId="0" xfId="2" applyNumberFormat="1" applyFont="1" applyFill="1" applyAlignment="1">
      <alignment horizontal="right"/>
    </xf>
    <xf numFmtId="0" fontId="3" fillId="16" borderId="0" xfId="2" applyNumberFormat="1" applyFont="1" applyFill="1" applyAlignment="1"/>
    <xf numFmtId="43" fontId="3" fillId="16" borderId="0" xfId="2" applyNumberFormat="1" applyFont="1" applyFill="1" applyAlignment="1"/>
    <xf numFmtId="43" fontId="3" fillId="0" borderId="0" xfId="12" applyFont="1" applyAlignment="1"/>
    <xf numFmtId="0" fontId="0" fillId="0" borderId="0" xfId="0" applyAlignment="1">
      <alignment vertical="top" wrapText="1"/>
    </xf>
    <xf numFmtId="0" fontId="13" fillId="21" borderId="0" xfId="0" applyFont="1" applyFill="1" applyAlignment="1"/>
    <xf numFmtId="0" fontId="71" fillId="0" borderId="0" xfId="0" applyFont="1" applyAlignment="1">
      <alignment horizontal="center" vertical="center" wrapText="1"/>
    </xf>
    <xf numFmtId="0" fontId="59" fillId="0" borderId="0" xfId="0" applyFont="1" applyFill="1" applyBorder="1" applyAlignment="1"/>
    <xf numFmtId="0" fontId="79" fillId="0" borderId="0" xfId="0" applyFont="1" applyAlignment="1">
      <alignment horizontal="center"/>
    </xf>
    <xf numFmtId="0" fontId="32" fillId="0" borderId="0" xfId="0" applyFont="1" applyAlignment="1">
      <alignment horizontal="right"/>
    </xf>
    <xf numFmtId="167" fontId="32" fillId="0" borderId="0" xfId="4" applyNumberFormat="1" applyFont="1" applyAlignment="1">
      <alignment horizontal="center"/>
    </xf>
    <xf numFmtId="164" fontId="32" fillId="0" borderId="0" xfId="0" applyNumberFormat="1" applyFont="1" applyAlignment="1">
      <alignment horizontal="center"/>
    </xf>
    <xf numFmtId="164" fontId="32" fillId="0" borderId="0" xfId="0" applyNumberFormat="1" applyFont="1" applyFill="1" applyAlignment="1">
      <alignment horizontal="center"/>
    </xf>
    <xf numFmtId="0" fontId="32" fillId="3" borderId="0" xfId="0" applyFont="1" applyFill="1" applyAlignment="1">
      <alignment horizontal="center"/>
    </xf>
    <xf numFmtId="0" fontId="32" fillId="0" borderId="0" xfId="0" applyFont="1" applyAlignment="1">
      <alignment horizontal="center"/>
    </xf>
    <xf numFmtId="0" fontId="29" fillId="9" borderId="0" xfId="8" applyFont="1" applyFill="1" applyBorder="1" applyAlignment="1">
      <alignment horizontal="center" wrapText="1"/>
    </xf>
    <xf numFmtId="0" fontId="29" fillId="9" borderId="31" xfId="8" applyFont="1" applyFill="1" applyBorder="1" applyAlignment="1">
      <alignment horizontal="center" wrapText="1"/>
    </xf>
    <xf numFmtId="0" fontId="29" fillId="8" borderId="31" xfId="8" applyFont="1" applyFill="1" applyBorder="1" applyAlignment="1">
      <alignment horizontal="center" wrapText="1"/>
    </xf>
    <xf numFmtId="0" fontId="29" fillId="8" borderId="32" xfId="8" applyFont="1" applyFill="1" applyBorder="1" applyAlignment="1">
      <alignment horizontal="center" wrapText="1"/>
    </xf>
    <xf numFmtId="0" fontId="29" fillId="17" borderId="0" xfId="8" applyFont="1" applyFill="1" applyBorder="1" applyAlignment="1">
      <alignment horizontal="center" wrapText="1"/>
    </xf>
    <xf numFmtId="0" fontId="7" fillId="0" borderId="60" xfId="0" applyFont="1" applyBorder="1" applyAlignment="1">
      <alignment horizontal="center"/>
    </xf>
    <xf numFmtId="0" fontId="7" fillId="0" borderId="23" xfId="0" applyFont="1" applyBorder="1" applyAlignment="1">
      <alignment horizontal="center" wrapText="1"/>
    </xf>
    <xf numFmtId="0" fontId="0" fillId="0" borderId="0" xfId="0" applyAlignment="1">
      <alignment vertical="top"/>
    </xf>
    <xf numFmtId="0" fontId="0" fillId="0" borderId="57" xfId="0" applyBorder="1"/>
    <xf numFmtId="166" fontId="0" fillId="0" borderId="62" xfId="3" applyNumberFormat="1" applyFont="1" applyBorder="1" applyAlignment="1">
      <alignment horizontal="center"/>
    </xf>
    <xf numFmtId="166" fontId="0" fillId="0" borderId="29" xfId="1" applyNumberFormat="1" applyFont="1" applyBorder="1" applyAlignment="1">
      <alignment horizontal="center"/>
    </xf>
    <xf numFmtId="166" fontId="0" fillId="0" borderId="50" xfId="1" applyNumberFormat="1" applyFont="1" applyBorder="1" applyAlignment="1">
      <alignment horizontal="center"/>
    </xf>
    <xf numFmtId="0" fontId="7" fillId="0" borderId="50" xfId="0" applyFont="1" applyBorder="1"/>
    <xf numFmtId="0" fontId="7" fillId="0" borderId="50" xfId="0" applyFont="1" applyBorder="1" applyAlignment="1">
      <alignment horizontal="center"/>
    </xf>
    <xf numFmtId="166" fontId="7" fillId="0" borderId="59" xfId="0" applyNumberFormat="1" applyFont="1" applyBorder="1" applyAlignment="1">
      <alignment horizontal="center" wrapText="1"/>
    </xf>
    <xf numFmtId="0" fontId="78" fillId="18" borderId="0" xfId="0" applyFont="1" applyFill="1" applyBorder="1" applyAlignment="1"/>
    <xf numFmtId="0" fontId="40" fillId="7" borderId="52" xfId="0" applyFont="1" applyFill="1" applyBorder="1" applyAlignment="1">
      <alignment horizontal="center" vertical="center"/>
    </xf>
    <xf numFmtId="0" fontId="7" fillId="13" borderId="60" xfId="0" applyFont="1" applyFill="1" applyBorder="1" applyAlignment="1">
      <alignment horizontal="center" vertical="center" wrapText="1"/>
    </xf>
    <xf numFmtId="0" fontId="7" fillId="13" borderId="61" xfId="0" applyFont="1" applyFill="1" applyBorder="1" applyAlignment="1">
      <alignment horizontal="center" vertical="center" wrapText="1"/>
    </xf>
    <xf numFmtId="0" fontId="7" fillId="13" borderId="62" xfId="0" applyFont="1" applyFill="1" applyBorder="1" applyAlignment="1">
      <alignment horizontal="center" vertical="center" wrapText="1"/>
    </xf>
    <xf numFmtId="165" fontId="7" fillId="0" borderId="53" xfId="0" applyNumberFormat="1" applyFont="1" applyBorder="1"/>
    <xf numFmtId="0" fontId="7" fillId="2" borderId="62" xfId="0" applyFont="1" applyFill="1" applyBorder="1" applyAlignment="1">
      <alignment horizontal="center" vertical="center" wrapText="1"/>
    </xf>
    <xf numFmtId="168" fontId="7" fillId="0" borderId="0" xfId="3" applyNumberFormat="1" applyFont="1" applyFill="1"/>
    <xf numFmtId="0" fontId="2" fillId="14" borderId="0" xfId="0" applyNumberFormat="1" applyFont="1" applyFill="1" applyAlignment="1">
      <alignment wrapText="1"/>
    </xf>
    <xf numFmtId="0" fontId="7" fillId="24" borderId="0" xfId="0" applyFont="1" applyFill="1" applyBorder="1" applyAlignment="1">
      <alignment horizontal="center" wrapText="1"/>
    </xf>
    <xf numFmtId="0" fontId="2" fillId="24" borderId="0" xfId="21" applyNumberFormat="1" applyFont="1" applyFill="1" applyBorder="1" applyAlignment="1">
      <alignment wrapText="1"/>
    </xf>
    <xf numFmtId="0" fontId="7" fillId="24" borderId="0" xfId="22" applyFont="1" applyFill="1" applyBorder="1" applyAlignment="1">
      <alignment wrapText="1"/>
    </xf>
    <xf numFmtId="43" fontId="3" fillId="0" borderId="0" xfId="1" applyFont="1" applyAlignment="1"/>
    <xf numFmtId="168" fontId="2" fillId="0" borderId="0" xfId="3" applyNumberFormat="1" applyFont="1" applyFill="1" applyAlignment="1">
      <alignment horizontal="center" wrapText="1"/>
    </xf>
    <xf numFmtId="169" fontId="7" fillId="0" borderId="0" xfId="3" applyNumberFormat="1" applyFont="1" applyFill="1" applyAlignment="1">
      <alignment horizontal="center"/>
    </xf>
    <xf numFmtId="168" fontId="7" fillId="0" borderId="0" xfId="1" applyNumberFormat="1" applyFont="1" applyFill="1"/>
    <xf numFmtId="165" fontId="0" fillId="0" borderId="0" xfId="15" applyNumberFormat="1" applyFont="1"/>
    <xf numFmtId="0" fontId="55" fillId="0" borderId="0" xfId="0" applyFont="1" applyAlignment="1">
      <alignment horizontal="center"/>
    </xf>
    <xf numFmtId="0" fontId="0" fillId="0" borderId="52" xfId="0" applyBorder="1" applyAlignment="1">
      <alignment horizontal="left" vertical="top" wrapText="1"/>
    </xf>
    <xf numFmtId="0" fontId="0" fillId="0" borderId="51" xfId="0" applyBorder="1" applyAlignment="1">
      <alignment horizontal="left" vertical="top" wrapText="1"/>
    </xf>
    <xf numFmtId="0" fontId="0" fillId="0" borderId="53" xfId="0" applyBorder="1" applyAlignment="1">
      <alignment horizontal="left" vertical="top" wrapText="1"/>
    </xf>
    <xf numFmtId="0" fontId="0" fillId="0" borderId="28" xfId="0" applyBorder="1" applyAlignment="1">
      <alignment horizontal="left" vertical="top" wrapText="1"/>
    </xf>
    <xf numFmtId="0" fontId="0" fillId="0" borderId="0" xfId="0" applyBorder="1" applyAlignment="1">
      <alignment horizontal="left" vertical="top" wrapText="1"/>
    </xf>
    <xf numFmtId="0" fontId="0" fillId="0" borderId="56" xfId="0" applyBorder="1" applyAlignment="1">
      <alignment horizontal="left" vertical="top" wrapText="1"/>
    </xf>
    <xf numFmtId="0" fontId="0" fillId="0" borderId="58" xfId="0" applyBorder="1" applyAlignment="1">
      <alignment horizontal="left" vertical="top" wrapText="1"/>
    </xf>
    <xf numFmtId="0" fontId="0" fillId="0" borderId="21" xfId="0" applyBorder="1" applyAlignment="1">
      <alignment horizontal="left" vertical="top" wrapText="1"/>
    </xf>
    <xf numFmtId="0" fontId="0" fillId="0" borderId="59" xfId="0" applyBorder="1" applyAlignment="1">
      <alignment horizontal="left" vertical="top" wrapText="1"/>
    </xf>
    <xf numFmtId="0" fontId="13" fillId="21" borderId="0" xfId="0" applyFont="1" applyFill="1" applyAlignment="1">
      <alignment horizontal="left"/>
    </xf>
    <xf numFmtId="0" fontId="15" fillId="0" borderId="0" xfId="0" applyFont="1" applyAlignment="1">
      <alignment horizontal="left" vertical="center" wrapText="1"/>
    </xf>
    <xf numFmtId="0" fontId="0" fillId="0" borderId="0" xfId="0" applyAlignment="1">
      <alignment horizontal="left" indent="1"/>
    </xf>
    <xf numFmtId="0" fontId="13" fillId="7" borderId="0" xfId="0" applyFont="1" applyFill="1" applyAlignment="1">
      <alignment horizontal="center"/>
    </xf>
    <xf numFmtId="0" fontId="7" fillId="0" borderId="0" xfId="0" applyFont="1" applyAlignment="1">
      <alignment horizontal="left" vertical="top" wrapText="1"/>
    </xf>
    <xf numFmtId="0" fontId="0" fillId="0" borderId="0" xfId="0" applyAlignment="1">
      <alignment horizontal="center" vertical="top" wrapText="1"/>
    </xf>
    <xf numFmtId="0" fontId="51" fillId="0" borderId="0" xfId="0" applyFont="1" applyAlignment="1">
      <alignment horizontal="center" wrapText="1"/>
    </xf>
    <xf numFmtId="0" fontId="51" fillId="0" borderId="0" xfId="0" applyFont="1" applyAlignment="1">
      <alignment horizontal="center" vertical="top" wrapText="1"/>
    </xf>
    <xf numFmtId="0" fontId="46" fillId="0" borderId="52" xfId="0" applyFont="1" applyBorder="1" applyAlignment="1">
      <alignment horizontal="center"/>
    </xf>
    <xf numFmtId="0" fontId="46" fillId="0" borderId="51" xfId="0" applyFont="1" applyBorder="1" applyAlignment="1">
      <alignment horizontal="center"/>
    </xf>
    <xf numFmtId="0" fontId="46" fillId="0" borderId="53" xfId="0" applyFont="1" applyBorder="1" applyAlignment="1">
      <alignment horizontal="center"/>
    </xf>
    <xf numFmtId="0" fontId="17" fillId="0" borderId="0" xfId="0" applyFont="1" applyAlignment="1">
      <alignment horizontal="left" vertical="center" wrapText="1"/>
    </xf>
    <xf numFmtId="0" fontId="17" fillId="0" borderId="0" xfId="0" applyFont="1" applyAlignment="1">
      <alignment horizontal="left" vertical="center" wrapText="1" indent="3"/>
    </xf>
    <xf numFmtId="0" fontId="71" fillId="0" borderId="0" xfId="0" applyFont="1" applyAlignment="1">
      <alignment horizontal="center" vertical="center" wrapText="1"/>
    </xf>
    <xf numFmtId="165" fontId="0" fillId="0" borderId="69" xfId="3" applyNumberFormat="1" applyFont="1" applyBorder="1" applyAlignment="1">
      <alignment horizontal="left" vertical="center" wrapText="1"/>
    </xf>
    <xf numFmtId="165" fontId="0" fillId="0" borderId="70" xfId="3" applyNumberFormat="1" applyFont="1" applyBorder="1" applyAlignment="1">
      <alignment horizontal="left" vertical="center" wrapText="1"/>
    </xf>
    <xf numFmtId="165" fontId="0" fillId="0" borderId="71" xfId="3" applyNumberFormat="1" applyFont="1" applyBorder="1" applyAlignment="1">
      <alignment horizontal="left" vertical="center" wrapText="1"/>
    </xf>
    <xf numFmtId="165" fontId="0" fillId="0" borderId="66" xfId="3" applyNumberFormat="1" applyFont="1" applyBorder="1" applyAlignment="1">
      <alignment horizontal="left"/>
    </xf>
    <xf numFmtId="165" fontId="0" fillId="0" borderId="67" xfId="3" applyNumberFormat="1" applyFont="1" applyBorder="1" applyAlignment="1">
      <alignment horizontal="left"/>
    </xf>
    <xf numFmtId="165" fontId="0" fillId="0" borderId="68" xfId="3" applyNumberFormat="1" applyFont="1" applyBorder="1" applyAlignment="1">
      <alignment horizontal="left"/>
    </xf>
    <xf numFmtId="165" fontId="0" fillId="0" borderId="67" xfId="3" applyNumberFormat="1" applyFont="1" applyBorder="1" applyAlignment="1">
      <alignment horizontal="left" wrapText="1"/>
    </xf>
    <xf numFmtId="165" fontId="0" fillId="0" borderId="68" xfId="3" applyNumberFormat="1" applyFont="1" applyBorder="1" applyAlignment="1">
      <alignment horizontal="left" wrapText="1"/>
    </xf>
    <xf numFmtId="165" fontId="0" fillId="0" borderId="70" xfId="3" applyNumberFormat="1" applyFont="1" applyBorder="1" applyAlignment="1">
      <alignment horizontal="center" vertical="center" wrapText="1"/>
    </xf>
    <xf numFmtId="165" fontId="0" fillId="0" borderId="71" xfId="3" applyNumberFormat="1" applyFont="1" applyBorder="1" applyAlignment="1">
      <alignment horizontal="center" vertical="center" wrapText="1"/>
    </xf>
    <xf numFmtId="165" fontId="0" fillId="0" borderId="66" xfId="3" applyNumberFormat="1" applyFont="1" applyBorder="1" applyAlignment="1">
      <alignment horizontal="center" vertical="center" wrapText="1"/>
    </xf>
    <xf numFmtId="165" fontId="0" fillId="0" borderId="69" xfId="3" applyNumberFormat="1" applyFont="1" applyBorder="1" applyAlignment="1">
      <alignment horizontal="center" vertical="center" wrapText="1"/>
    </xf>
    <xf numFmtId="0" fontId="14" fillId="0" borderId="0" xfId="0" applyFont="1" applyAlignment="1">
      <alignment horizontal="left" wrapText="1"/>
    </xf>
    <xf numFmtId="0" fontId="38" fillId="0" borderId="0" xfId="0" applyFont="1" applyFill="1" applyAlignment="1">
      <alignment horizontal="left" wrapText="1"/>
    </xf>
    <xf numFmtId="0" fontId="14" fillId="0" borderId="0" xfId="0" applyFont="1" applyFill="1" applyAlignment="1">
      <alignment horizontal="left" wrapText="1"/>
    </xf>
    <xf numFmtId="0" fontId="7" fillId="4" borderId="0" xfId="0" applyFont="1" applyFill="1" applyBorder="1" applyAlignment="1">
      <alignment horizontal="center" wrapText="1"/>
    </xf>
    <xf numFmtId="0" fontId="36" fillId="4" borderId="0" xfId="0" applyFont="1" applyFill="1" applyBorder="1" applyAlignment="1">
      <alignment horizontal="center" vertical="center"/>
    </xf>
    <xf numFmtId="0" fontId="31" fillId="4" borderId="0" xfId="0" applyFont="1" applyFill="1" applyBorder="1" applyAlignment="1">
      <alignment horizontal="center" vertical="center"/>
    </xf>
    <xf numFmtId="0" fontId="77" fillId="4" borderId="0" xfId="0" applyFont="1" applyFill="1" applyBorder="1" applyAlignment="1">
      <alignment horizontal="center"/>
    </xf>
    <xf numFmtId="0" fontId="39" fillId="18" borderId="0" xfId="0" applyFont="1" applyFill="1" applyBorder="1" applyAlignment="1" applyProtection="1">
      <alignment horizontal="right"/>
      <protection locked="0"/>
    </xf>
    <xf numFmtId="0" fontId="39" fillId="18" borderId="0" xfId="0" applyFont="1" applyFill="1" applyBorder="1" applyAlignment="1">
      <alignment horizontal="right"/>
    </xf>
    <xf numFmtId="0" fontId="68" fillId="0" borderId="0" xfId="0" applyFont="1" applyAlignment="1">
      <alignment horizontal="center" wrapText="1"/>
    </xf>
    <xf numFmtId="0" fontId="69" fillId="0" borderId="0" xfId="0" applyFont="1" applyAlignment="1">
      <alignment horizontal="center" wrapText="1"/>
    </xf>
    <xf numFmtId="0" fontId="76" fillId="18" borderId="0" xfId="0" applyFont="1" applyFill="1" applyBorder="1" applyAlignment="1" applyProtection="1">
      <alignment horizontal="center"/>
      <protection locked="0"/>
    </xf>
    <xf numFmtId="0" fontId="57" fillId="19" borderId="61" xfId="0" quotePrefix="1" applyFont="1" applyFill="1" applyBorder="1" applyAlignment="1">
      <alignment horizontal="center"/>
    </xf>
    <xf numFmtId="0" fontId="57" fillId="19" borderId="62" xfId="0" quotePrefix="1" applyFont="1" applyFill="1" applyBorder="1" applyAlignment="1">
      <alignment horizontal="center"/>
    </xf>
    <xf numFmtId="0" fontId="56" fillId="0" borderId="0" xfId="0" applyFont="1" applyAlignment="1">
      <alignment horizontal="left" wrapText="1"/>
    </xf>
    <xf numFmtId="0" fontId="57" fillId="19" borderId="21" xfId="0" quotePrefix="1" applyFont="1" applyFill="1" applyBorder="1" applyAlignment="1">
      <alignment horizontal="center"/>
    </xf>
    <xf numFmtId="0" fontId="7" fillId="13" borderId="60" xfId="0" applyFont="1" applyFill="1" applyBorder="1" applyAlignment="1">
      <alignment horizontal="center" vertical="center" wrapText="1"/>
    </xf>
    <xf numFmtId="0" fontId="7" fillId="13" borderId="61" xfId="0" applyFont="1" applyFill="1" applyBorder="1" applyAlignment="1">
      <alignment horizontal="center" vertical="center" wrapText="1"/>
    </xf>
    <xf numFmtId="0" fontId="7" fillId="13" borderId="62" xfId="0" applyFont="1" applyFill="1" applyBorder="1" applyAlignment="1">
      <alignment horizontal="center" vertical="center" wrapText="1"/>
    </xf>
    <xf numFmtId="0" fontId="7" fillId="2" borderId="60" xfId="0" applyFont="1" applyFill="1" applyBorder="1" applyAlignment="1">
      <alignment horizontal="center" vertical="center" wrapText="1"/>
    </xf>
    <xf numFmtId="0" fontId="7" fillId="2" borderId="61" xfId="0" applyFont="1" applyFill="1" applyBorder="1" applyAlignment="1">
      <alignment horizontal="center" vertical="center" wrapText="1"/>
    </xf>
    <xf numFmtId="0" fontId="7" fillId="2" borderId="62" xfId="0" applyFont="1" applyFill="1" applyBorder="1" applyAlignment="1">
      <alignment horizontal="center" vertical="center" wrapText="1"/>
    </xf>
    <xf numFmtId="0" fontId="7" fillId="0" borderId="60" xfId="0" applyFont="1" applyBorder="1" applyAlignment="1">
      <alignment horizontal="center"/>
    </xf>
    <xf numFmtId="0" fontId="7" fillId="0" borderId="61" xfId="0" applyFont="1" applyBorder="1" applyAlignment="1">
      <alignment horizontal="center"/>
    </xf>
    <xf numFmtId="0" fontId="7" fillId="0" borderId="73" xfId="0" applyFont="1" applyBorder="1" applyAlignment="1">
      <alignment horizontal="center"/>
    </xf>
    <xf numFmtId="166" fontId="7" fillId="0" borderId="72" xfId="0" applyNumberFormat="1" applyFont="1" applyBorder="1" applyAlignment="1">
      <alignment horizontal="center" wrapText="1"/>
    </xf>
    <xf numFmtId="166" fontId="7" fillId="0" borderId="51" xfId="0" applyNumberFormat="1" applyFont="1" applyBorder="1" applyAlignment="1">
      <alignment horizontal="center" wrapText="1"/>
    </xf>
    <xf numFmtId="166" fontId="7" fillId="0" borderId="42" xfId="0" applyNumberFormat="1" applyFont="1" applyBorder="1" applyAlignment="1">
      <alignment horizontal="center" wrapText="1"/>
    </xf>
    <xf numFmtId="166" fontId="7" fillId="0" borderId="21" xfId="0" applyNumberFormat="1" applyFont="1" applyBorder="1" applyAlignment="1">
      <alignment horizontal="center" wrapText="1"/>
    </xf>
    <xf numFmtId="166" fontId="7" fillId="0" borderId="74" xfId="0" applyNumberFormat="1" applyFont="1" applyBorder="1" applyAlignment="1">
      <alignment horizontal="center" wrapText="1"/>
    </xf>
    <xf numFmtId="166" fontId="7" fillId="0" borderId="75" xfId="0" applyNumberFormat="1" applyFont="1" applyBorder="1" applyAlignment="1">
      <alignment horizontal="center" wrapText="1"/>
    </xf>
    <xf numFmtId="0" fontId="7" fillId="0" borderId="76" xfId="0" applyFont="1" applyBorder="1" applyAlignment="1">
      <alignment horizontal="center" wrapText="1"/>
    </xf>
    <xf numFmtId="0" fontId="7" fillId="0" borderId="23" xfId="0" applyFont="1" applyBorder="1" applyAlignment="1">
      <alignment horizontal="center" wrapText="1"/>
    </xf>
    <xf numFmtId="0" fontId="7" fillId="0" borderId="54" xfId="0" applyFont="1" applyBorder="1" applyAlignment="1">
      <alignment horizontal="center"/>
    </xf>
    <xf numFmtId="0" fontId="7" fillId="0" borderId="0" xfId="0" applyFont="1" applyBorder="1" applyAlignment="1">
      <alignment horizontal="center"/>
    </xf>
    <xf numFmtId="0" fontId="7" fillId="0" borderId="55" xfId="0" applyFont="1" applyBorder="1" applyAlignment="1">
      <alignment horizontal="center"/>
    </xf>
    <xf numFmtId="0" fontId="0" fillId="0" borderId="0" xfId="0" applyAlignment="1">
      <alignment horizontal="center"/>
    </xf>
    <xf numFmtId="0" fontId="13" fillId="4" borderId="19" xfId="0" applyFont="1" applyFill="1" applyBorder="1" applyAlignment="1">
      <alignment horizontal="center" wrapText="1"/>
    </xf>
    <xf numFmtId="0" fontId="13" fillId="4" borderId="20" xfId="0" applyFont="1" applyFill="1" applyBorder="1" applyAlignment="1">
      <alignment horizontal="center" wrapText="1"/>
    </xf>
    <xf numFmtId="0" fontId="29" fillId="17" borderId="0" xfId="8" applyFont="1" applyFill="1" applyBorder="1" applyAlignment="1">
      <alignment horizontal="center" wrapText="1"/>
    </xf>
    <xf numFmtId="0" fontId="29" fillId="8" borderId="0" xfId="8" applyFont="1" applyFill="1" applyBorder="1" applyAlignment="1">
      <alignment horizontal="center" wrapText="1"/>
    </xf>
    <xf numFmtId="0" fontId="29" fillId="8" borderId="31" xfId="8" applyFont="1" applyFill="1" applyBorder="1" applyAlignment="1">
      <alignment horizontal="center" wrapText="1"/>
    </xf>
    <xf numFmtId="0" fontId="29" fillId="8" borderId="32" xfId="8" applyFont="1" applyFill="1" applyBorder="1" applyAlignment="1">
      <alignment horizontal="center" wrapText="1"/>
    </xf>
    <xf numFmtId="0" fontId="29" fillId="15" borderId="0" xfId="8" applyFont="1" applyFill="1" applyBorder="1" applyAlignment="1">
      <alignment horizontal="center" wrapText="1"/>
    </xf>
    <xf numFmtId="0" fontId="29" fillId="15" borderId="31" xfId="8" applyFont="1" applyFill="1" applyBorder="1" applyAlignment="1">
      <alignment horizontal="center" wrapText="1"/>
    </xf>
    <xf numFmtId="0" fontId="29" fillId="10" borderId="0" xfId="8" applyFont="1" applyFill="1" applyBorder="1" applyAlignment="1">
      <alignment horizontal="center" wrapText="1"/>
    </xf>
    <xf numFmtId="0" fontId="29" fillId="10" borderId="41" xfId="8" applyFont="1" applyFill="1" applyBorder="1" applyAlignment="1">
      <alignment horizontal="center" wrapText="1"/>
    </xf>
    <xf numFmtId="0" fontId="29" fillId="9" borderId="0" xfId="8" applyFont="1" applyFill="1" applyBorder="1" applyAlignment="1">
      <alignment horizontal="center" wrapText="1"/>
    </xf>
    <xf numFmtId="0" fontId="29" fillId="9" borderId="31" xfId="8" applyFont="1" applyFill="1" applyBorder="1" applyAlignment="1">
      <alignment horizontal="center" wrapText="1"/>
    </xf>
    <xf numFmtId="0" fontId="29" fillId="8" borderId="0" xfId="8" applyFont="1" applyFill="1" applyBorder="1" applyAlignment="1">
      <alignment horizontal="left" wrapText="1"/>
    </xf>
    <xf numFmtId="0" fontId="29" fillId="15" borderId="0" xfId="8" applyFont="1" applyFill="1" applyBorder="1" applyAlignment="1">
      <alignment horizontal="left" wrapText="1"/>
    </xf>
  </cellXfs>
  <cellStyles count="23">
    <cellStyle name="Comma" xfId="1" builtinId="3"/>
    <cellStyle name="Comma 10" xfId="12" xr:uid="{00000000-0005-0000-0000-000001000000}"/>
    <cellStyle name="Comma 2" xfId="14" xr:uid="{00000000-0005-0000-0000-000002000000}"/>
    <cellStyle name="Currency" xfId="3" builtinId="4"/>
    <cellStyle name="Currency 2" xfId="15" xr:uid="{00000000-0005-0000-0000-000004000000}"/>
    <cellStyle name="Normal" xfId="0" builtinId="0"/>
    <cellStyle name="Normal 12" xfId="10" xr:uid="{00000000-0005-0000-0000-000006000000}"/>
    <cellStyle name="Normal 19 2" xfId="7" xr:uid="{00000000-0005-0000-0000-000007000000}"/>
    <cellStyle name="Normal 2" xfId="5" xr:uid="{00000000-0005-0000-0000-000008000000}"/>
    <cellStyle name="Normal 2 2" xfId="8" xr:uid="{00000000-0005-0000-0000-000009000000}"/>
    <cellStyle name="Normal 2 2 2 2 2" xfId="22" xr:uid="{00000000-0005-0000-0000-00000A000000}"/>
    <cellStyle name="Normal 2 3" xfId="21" xr:uid="{00000000-0005-0000-0000-00000B000000}"/>
    <cellStyle name="Normal 3" xfId="9" xr:uid="{00000000-0005-0000-0000-00000C000000}"/>
    <cellStyle name="Normal 3 2" xfId="20" xr:uid="{00000000-0005-0000-0000-00000D000000}"/>
    <cellStyle name="Normal 4" xfId="13" xr:uid="{00000000-0005-0000-0000-00000E000000}"/>
    <cellStyle name="Normal 4 4" xfId="11" xr:uid="{00000000-0005-0000-0000-00000F000000}"/>
    <cellStyle name="Normal 5" xfId="17" xr:uid="{00000000-0005-0000-0000-000010000000}"/>
    <cellStyle name="Normal 6" xfId="19" xr:uid="{00000000-0005-0000-0000-000011000000}"/>
    <cellStyle name="Normal_1220R10" xfId="2" xr:uid="{00000000-0005-0000-0000-000012000000}"/>
    <cellStyle name="Percent" xfId="4" builtinId="5"/>
    <cellStyle name="Percent 2" xfId="6" xr:uid="{00000000-0005-0000-0000-000014000000}"/>
    <cellStyle name="Percent 3" xfId="16" xr:uid="{00000000-0005-0000-0000-000015000000}"/>
    <cellStyle name="Percent 4" xfId="18" xr:uid="{00000000-0005-0000-0000-000016000000}"/>
  </cellStyles>
  <dxfs count="14">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s>
  <tableStyles count="0" defaultTableStyle="TableStyleMedium2" defaultPivotStyle="PivotStyleLight16"/>
  <colors>
    <mruColors>
      <color rgb="FFE6B6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waleg-my.sharepoint.com/My%20Documents/08%20session/Federal%20way%20Ruling/Grandfathered%20salary%20districtsblowu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fmapoly006\ftp_leg\K-12\2012%20Supp\New%20Stuff\option%202%20four%20fewer%20day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aleg-my.sharepoint.com/TSB%20Projects/DSH/17%20WMIP%20Update/WMIP%20RatingModel_20060414%20MP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fm\gwu\Documents%20and%20Settings\mann_mi\Desktop\09-11_MegaModel_ML_03.09.09_MarchLegM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M page"/>
      <sheetName val="Calc Page"/>
      <sheetName val="Master Results - 2007-09"/>
      <sheetName val="Master Results - &quot;Raise Water&quot; "/>
      <sheetName val="Master Results - Melt Iceberg"/>
      <sheetName val="AsmMG"/>
      <sheetName val="RatesPg"/>
      <sheetName val="All Staff"/>
      <sheetName val="LEAP doc 2007session"/>
      <sheetName val="CIS Staff in all Programs S275"/>
      <sheetName val="BCP"/>
      <sheetName val="HouseItems"/>
      <sheetName val="WinsumItems"/>
      <sheetName val="OldTitles"/>
      <sheetName val="Titles"/>
      <sheetName val="Stp"/>
      <sheetName val="Tot"/>
      <sheetName val="PAS"/>
      <sheetName val="SPI"/>
      <sheetName val="App"/>
      <sheetName val="Spe"/>
      <sheetName val="Trn"/>
      <sheetName val="ESD"/>
      <sheetName val="LEA"/>
      <sheetName val="Ins"/>
      <sheetName val="Gft"/>
      <sheetName val="Bil"/>
      <sheetName val="Ref"/>
      <sheetName val="LAP"/>
      <sheetName val="SAF"/>
      <sheetName val="Cmp"/>
      <sheetName val="MiscLoad"/>
      <sheetName val="WinSum"/>
      <sheetName val="CFL"/>
      <sheetName val="SalSch"/>
      <sheetName val="Allotments"/>
      <sheetName val="Source Notes"/>
      <sheetName val="Mac"/>
      <sheetName val="Mix"/>
      <sheetName val="1% exta each year"/>
      <sheetName val="1% w prorate at 25% of top4"/>
      <sheetName val="All at once in 09"/>
      <sheetName val="Utilities"/>
      <sheetName val="WinSumVBA"/>
      <sheetName val="Globa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Pension Rates"/>
      <sheetName val="Global Uploads Reconcilliation"/>
      <sheetName val="Apportionment Delay"/>
      <sheetName val="Small School NERC"/>
      <sheetName val="Cross Walk"/>
      <sheetName val="Cross Walk (2)"/>
      <sheetName val="School Days"/>
      <sheetName val="Preview"/>
      <sheetName val="Estimate Steps"/>
      <sheetName val="PivotStepTableNGFS"/>
      <sheetName val="BCP"/>
      <sheetName val="WinSum"/>
      <sheetName val="Titles"/>
      <sheetName val="Assumptions"/>
      <sheetName val="Totals"/>
      <sheetName val="Apportionment"/>
      <sheetName val="BEARate2261"/>
      <sheetName val="Transportation"/>
      <sheetName val="Comp"/>
      <sheetName val="SpecEd"/>
      <sheetName val="LAP"/>
      <sheetName val="Bilingual"/>
      <sheetName val="HighlyCapable"/>
      <sheetName val="LEA"/>
      <sheetName val="ESD"/>
      <sheetName val="SAF"/>
      <sheetName val="SPI"/>
      <sheetName val="EdReform"/>
      <sheetName val="Institutions"/>
      <sheetName val="StpDB"/>
      <sheetName val="Stp"/>
      <sheetName val="Misc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Item</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ims"/>
      <sheetName val="MM"/>
      <sheetName val="CSDB"/>
      <sheetName val="NHCS"/>
      <sheetName val="1"/>
      <sheetName val="MO_VT"/>
      <sheetName val="DE_VT"/>
      <sheetName val="MO_TBI"/>
      <sheetName val="DE_TBI"/>
      <sheetName val="Index"/>
      <sheetName val="Summary"/>
      <sheetName val="Costmodel"/>
      <sheetName val="Rates"/>
      <sheetName val="TableIndex"/>
      <sheetName val="C-1"/>
      <sheetName val="C-2"/>
      <sheetName val="C-3"/>
      <sheetName val="C-4"/>
      <sheetName val="D-1"/>
      <sheetName val="D-2"/>
      <sheetName val="D-3"/>
      <sheetName val="E-1"/>
      <sheetName val="F-1"/>
      <sheetName val="D-1a"/>
      <sheetName val="D-2a"/>
      <sheetName val="D-1b"/>
      <sheetName val="D-2b"/>
      <sheetName val="Age_Gender"/>
      <sheetName val="Well Managed"/>
      <sheetName val="HMO_CY05"/>
      <sheetName val="HMO_CY06"/>
      <sheetName val="WM Adj."/>
      <sheetName val="65+ AF"/>
      <sheetName val="65+ Util"/>
      <sheetName val="65+ Cost"/>
      <sheetName val="65+ AG"/>
      <sheetName val="&lt;65 AG"/>
      <sheetName val="&lt;65 Util_Cost"/>
      <sheetName val="&lt;65 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P"/>
      <sheetName val="HouseItems"/>
      <sheetName val="WinsumItems"/>
      <sheetName val="OldTitles"/>
      <sheetName val="XTitles26Jan2009"/>
      <sheetName val="Titles"/>
      <sheetName val="StpPTTotal"/>
      <sheetName val="StpPTGFS"/>
      <sheetName val="StpPTNGFS"/>
      <sheetName val="Stp"/>
      <sheetName val="Asm"/>
      <sheetName val="Ref"/>
      <sheetName val="RatesPg"/>
      <sheetName val="Transparency"/>
      <sheetName val="Tot"/>
      <sheetName val="ReductionTarget"/>
      <sheetName val="PAS"/>
      <sheetName val="SPI"/>
      <sheetName val="App"/>
      <sheetName val="Spe"/>
      <sheetName val="Trn"/>
      <sheetName val="ESD"/>
      <sheetName val="LEA"/>
      <sheetName val="Ins"/>
      <sheetName val="Gft"/>
      <sheetName val="Bil"/>
      <sheetName val="LAP"/>
      <sheetName val="SAF"/>
      <sheetName val="Cmp"/>
      <sheetName val="MiscLoad"/>
      <sheetName val="WinSum"/>
      <sheetName val="CFL"/>
      <sheetName val="SalSch"/>
      <sheetName val="Allotments"/>
      <sheetName val="Mac"/>
      <sheetName val="Utilities"/>
      <sheetName val="WinSumVBA"/>
      <sheetName val="Globals"/>
      <sheetName val="StpDB"/>
      <sheetName val="Proviso.Work"/>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sheetData sheetId="16"/>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3:J15"/>
  <sheetViews>
    <sheetView tabSelected="1" zoomScaleNormal="100" workbookViewId="0">
      <selection activeCell="B5" sqref="B5:I15"/>
    </sheetView>
  </sheetViews>
  <sheetFormatPr defaultRowHeight="15"/>
  <sheetData>
    <row r="3" spans="1:10" ht="25.9" customHeight="1">
      <c r="A3" s="447" t="s">
        <v>1064</v>
      </c>
      <c r="B3" s="447"/>
      <c r="C3" s="447"/>
      <c r="D3" s="447"/>
      <c r="E3" s="447"/>
      <c r="F3" s="447"/>
      <c r="G3" s="447"/>
      <c r="H3" s="447"/>
      <c r="I3" s="447"/>
      <c r="J3" s="447"/>
    </row>
    <row r="5" spans="1:10">
      <c r="B5" s="448" t="s">
        <v>1217</v>
      </c>
      <c r="C5" s="449"/>
      <c r="D5" s="449"/>
      <c r="E5" s="449"/>
      <c r="F5" s="449"/>
      <c r="G5" s="449"/>
      <c r="H5" s="449"/>
      <c r="I5" s="450"/>
    </row>
    <row r="6" spans="1:10">
      <c r="B6" s="451"/>
      <c r="C6" s="452"/>
      <c r="D6" s="452"/>
      <c r="E6" s="452"/>
      <c r="F6" s="452"/>
      <c r="G6" s="452"/>
      <c r="H6" s="452"/>
      <c r="I6" s="453"/>
    </row>
    <row r="7" spans="1:10">
      <c r="B7" s="451"/>
      <c r="C7" s="452"/>
      <c r="D7" s="452"/>
      <c r="E7" s="452"/>
      <c r="F7" s="452"/>
      <c r="G7" s="452"/>
      <c r="H7" s="452"/>
      <c r="I7" s="453"/>
    </row>
    <row r="8" spans="1:10">
      <c r="B8" s="451"/>
      <c r="C8" s="452"/>
      <c r="D8" s="452"/>
      <c r="E8" s="452"/>
      <c r="F8" s="452"/>
      <c r="G8" s="452"/>
      <c r="H8" s="452"/>
      <c r="I8" s="453"/>
    </row>
    <row r="9" spans="1:10">
      <c r="B9" s="451"/>
      <c r="C9" s="452"/>
      <c r="D9" s="452"/>
      <c r="E9" s="452"/>
      <c r="F9" s="452"/>
      <c r="G9" s="452"/>
      <c r="H9" s="452"/>
      <c r="I9" s="453"/>
    </row>
    <row r="10" spans="1:10">
      <c r="B10" s="451"/>
      <c r="C10" s="452"/>
      <c r="D10" s="452"/>
      <c r="E10" s="452"/>
      <c r="F10" s="452"/>
      <c r="G10" s="452"/>
      <c r="H10" s="452"/>
      <c r="I10" s="453"/>
    </row>
    <row r="11" spans="1:10">
      <c r="B11" s="451"/>
      <c r="C11" s="452"/>
      <c r="D11" s="452"/>
      <c r="E11" s="452"/>
      <c r="F11" s="452"/>
      <c r="G11" s="452"/>
      <c r="H11" s="452"/>
      <c r="I11" s="453"/>
    </row>
    <row r="12" spans="1:10">
      <c r="B12" s="451"/>
      <c r="C12" s="452"/>
      <c r="D12" s="452"/>
      <c r="E12" s="452"/>
      <c r="F12" s="452"/>
      <c r="G12" s="452"/>
      <c r="H12" s="452"/>
      <c r="I12" s="453"/>
    </row>
    <row r="13" spans="1:10">
      <c r="B13" s="451"/>
      <c r="C13" s="452"/>
      <c r="D13" s="452"/>
      <c r="E13" s="452"/>
      <c r="F13" s="452"/>
      <c r="G13" s="452"/>
      <c r="H13" s="452"/>
      <c r="I13" s="453"/>
    </row>
    <row r="14" spans="1:10">
      <c r="B14" s="451"/>
      <c r="C14" s="452"/>
      <c r="D14" s="452"/>
      <c r="E14" s="452"/>
      <c r="F14" s="452"/>
      <c r="G14" s="452"/>
      <c r="H14" s="452"/>
      <c r="I14" s="453"/>
    </row>
    <row r="15" spans="1:10">
      <c r="B15" s="454"/>
      <c r="C15" s="455"/>
      <c r="D15" s="455"/>
      <c r="E15" s="455"/>
      <c r="F15" s="455"/>
      <c r="G15" s="455"/>
      <c r="H15" s="455"/>
      <c r="I15" s="456"/>
    </row>
  </sheetData>
  <sheetProtection algorithmName="SHA-512" hashValue="cvUkxldcocVYby7+vJcSpsxQlP9xZtZ+ttonlPtexSssbDuQHL9Mo365LLkuY1lpVUD5iO/dus4JLmtHnK10PA==" saltValue="H3w/WDLf/f4HmZM2MWCleg==" spinCount="100000" sheet="1" objects="1" scenarios="1"/>
  <mergeCells count="2">
    <mergeCell ref="A3:J3"/>
    <mergeCell ref="B5:I15"/>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1">
    <tabColor theme="9" tint="0.59999389629810485"/>
  </sheetPr>
  <dimension ref="A1:AB322"/>
  <sheetViews>
    <sheetView workbookViewId="0">
      <pane xSplit="2" ySplit="8" topLeftCell="C9" activePane="bottomRight" state="frozen"/>
      <selection activeCell="K5" sqref="K5:M318"/>
      <selection pane="topRight" activeCell="K5" sqref="K5:M318"/>
      <selection pane="bottomLeft" activeCell="K5" sqref="K5:M318"/>
      <selection pane="bottomRight" activeCell="K5" sqref="K5:M318"/>
    </sheetView>
  </sheetViews>
  <sheetFormatPr defaultRowHeight="15"/>
  <cols>
    <col min="1" max="1" width="7.7109375" style="13" bestFit="1" customWidth="1"/>
    <col min="2" max="2" width="32.85546875" style="13" bestFit="1" customWidth="1"/>
    <col min="3" max="3" width="14" style="13" customWidth="1"/>
    <col min="4" max="4" width="12.5703125" style="13" customWidth="1"/>
    <col min="5" max="6" width="13.140625" style="13" customWidth="1"/>
    <col min="7" max="8" width="14.85546875" style="13" customWidth="1"/>
    <col min="9" max="9" width="11.5703125" style="13" customWidth="1"/>
    <col min="10" max="10" width="13.140625" style="13" customWidth="1"/>
    <col min="11" max="13" width="11.5703125" style="13" customWidth="1"/>
    <col min="14" max="14" width="12.28515625" style="13" customWidth="1"/>
    <col min="15" max="16" width="12.42578125" style="13" customWidth="1"/>
    <col min="17" max="17" width="13.85546875" style="13" bestFit="1" customWidth="1"/>
    <col min="18" max="18" width="11.5703125" style="13" customWidth="1"/>
    <col min="19" max="19" width="13.85546875" style="13" customWidth="1"/>
    <col min="20" max="20" width="12.42578125" style="13" customWidth="1"/>
    <col min="21" max="21" width="13.85546875" style="13" bestFit="1" customWidth="1"/>
    <col min="22" max="22" width="13.7109375" style="13" customWidth="1"/>
    <col min="23" max="23" width="11" style="13" customWidth="1"/>
    <col min="24" max="24" width="10.42578125" customWidth="1"/>
    <col min="25" max="26" width="13.140625" style="13" customWidth="1"/>
    <col min="27" max="28" width="13.85546875" style="13" bestFit="1" customWidth="1"/>
  </cols>
  <sheetData>
    <row r="1" spans="1:28">
      <c r="A1" s="8">
        <v>1</v>
      </c>
      <c r="B1" s="8">
        <f>A1+1</f>
        <v>2</v>
      </c>
      <c r="C1" s="111">
        <f t="shared" ref="C1:Q1" si="0">B1+1</f>
        <v>3</v>
      </c>
      <c r="D1" s="8">
        <f>C1+1</f>
        <v>4</v>
      </c>
      <c r="E1" s="8">
        <f t="shared" si="0"/>
        <v>5</v>
      </c>
      <c r="F1" s="8">
        <f t="shared" si="0"/>
        <v>6</v>
      </c>
      <c r="G1" s="8">
        <f t="shared" si="0"/>
        <v>7</v>
      </c>
      <c r="H1" s="8">
        <f t="shared" si="0"/>
        <v>8</v>
      </c>
      <c r="I1" s="8">
        <f t="shared" si="0"/>
        <v>9</v>
      </c>
      <c r="J1" s="8">
        <f t="shared" si="0"/>
        <v>10</v>
      </c>
      <c r="K1" s="8">
        <f t="shared" si="0"/>
        <v>11</v>
      </c>
      <c r="L1" s="8">
        <f t="shared" si="0"/>
        <v>12</v>
      </c>
      <c r="M1" s="8">
        <f t="shared" si="0"/>
        <v>13</v>
      </c>
      <c r="N1" s="8">
        <f t="shared" si="0"/>
        <v>14</v>
      </c>
      <c r="O1" s="111">
        <f>N1+1</f>
        <v>15</v>
      </c>
      <c r="P1" s="111">
        <f t="shared" si="0"/>
        <v>16</v>
      </c>
      <c r="Q1" s="8">
        <f t="shared" si="0"/>
        <v>17</v>
      </c>
      <c r="R1" s="111">
        <f>Q1+1</f>
        <v>18</v>
      </c>
      <c r="S1" s="111">
        <f t="shared" ref="S1:AB1" si="1">R1+1</f>
        <v>19</v>
      </c>
      <c r="T1" s="111">
        <f t="shared" si="1"/>
        <v>20</v>
      </c>
      <c r="U1" s="111">
        <f t="shared" si="1"/>
        <v>21</v>
      </c>
      <c r="V1" s="111">
        <f t="shared" si="1"/>
        <v>22</v>
      </c>
      <c r="W1" s="111">
        <f t="shared" si="1"/>
        <v>23</v>
      </c>
      <c r="X1" s="111">
        <f t="shared" si="1"/>
        <v>24</v>
      </c>
      <c r="Y1" s="8">
        <f t="shared" si="1"/>
        <v>25</v>
      </c>
      <c r="Z1" s="8">
        <f t="shared" si="1"/>
        <v>26</v>
      </c>
      <c r="AA1" s="8">
        <f t="shared" si="1"/>
        <v>27</v>
      </c>
      <c r="AB1" s="8">
        <f t="shared" si="1"/>
        <v>28</v>
      </c>
    </row>
    <row r="2" spans="1:28" ht="21">
      <c r="A2" s="9" t="s">
        <v>1475</v>
      </c>
      <c r="B2" s="8"/>
      <c r="C2" s="10"/>
      <c r="D2" s="10"/>
      <c r="E2" s="10"/>
      <c r="F2" s="10"/>
      <c r="G2" s="10"/>
      <c r="H2" s="10"/>
      <c r="I2" s="10"/>
      <c r="J2" s="10"/>
      <c r="K2" s="10"/>
      <c r="L2" s="10"/>
      <c r="M2" s="10"/>
      <c r="N2" s="10"/>
      <c r="O2" s="10"/>
      <c r="P2" s="10"/>
      <c r="Q2" s="10"/>
      <c r="R2" s="10"/>
      <c r="S2" s="10"/>
      <c r="T2" s="10"/>
      <c r="U2" s="10"/>
      <c r="V2" s="10"/>
      <c r="W2" s="10"/>
      <c r="X2" s="11"/>
      <c r="Y2" s="10"/>
      <c r="Z2" s="10"/>
      <c r="AA2" s="10"/>
      <c r="AB2" s="10"/>
    </row>
    <row r="3" spans="1:28" s="414" customFormat="1" ht="12" thickBot="1">
      <c r="A3" s="408"/>
      <c r="B3" s="409" t="s">
        <v>1427</v>
      </c>
      <c r="C3" s="410" t="s">
        <v>1422</v>
      </c>
      <c r="D3" s="411" t="s">
        <v>1423</v>
      </c>
      <c r="E3" s="412" t="s">
        <v>1424</v>
      </c>
      <c r="F3" s="413" t="s">
        <v>1425</v>
      </c>
      <c r="G3" s="414" t="s">
        <v>1426</v>
      </c>
      <c r="H3" s="413" t="s">
        <v>1425</v>
      </c>
      <c r="I3" s="414" t="s">
        <v>1428</v>
      </c>
      <c r="J3" s="414" t="s">
        <v>1429</v>
      </c>
      <c r="K3" s="414" t="s">
        <v>1430</v>
      </c>
      <c r="L3" s="414" t="s">
        <v>1431</v>
      </c>
      <c r="M3" s="414" t="s">
        <v>1432</v>
      </c>
      <c r="N3" s="414" t="s">
        <v>1433</v>
      </c>
      <c r="O3" s="414" t="s">
        <v>1434</v>
      </c>
      <c r="P3" s="414" t="s">
        <v>1435</v>
      </c>
      <c r="Q3" s="414" t="s">
        <v>1436</v>
      </c>
      <c r="R3" s="414" t="s">
        <v>1437</v>
      </c>
      <c r="S3" s="414" t="s">
        <v>1439</v>
      </c>
      <c r="T3" s="414" t="s">
        <v>1440</v>
      </c>
      <c r="U3" s="414" t="s">
        <v>1441</v>
      </c>
      <c r="V3" s="414" t="s">
        <v>1442</v>
      </c>
      <c r="W3" s="414" t="s">
        <v>1443</v>
      </c>
      <c r="X3" s="414" t="s">
        <v>1444</v>
      </c>
      <c r="Y3" s="413" t="s">
        <v>1425</v>
      </c>
      <c r="Z3" s="413" t="s">
        <v>1425</v>
      </c>
      <c r="AA3" s="413" t="s">
        <v>1425</v>
      </c>
      <c r="AB3" s="414" t="s">
        <v>1438</v>
      </c>
    </row>
    <row r="4" spans="1:28" ht="13.5" customHeight="1">
      <c r="A4" s="17"/>
      <c r="B4" s="18"/>
      <c r="C4" s="520" t="s">
        <v>1377</v>
      </c>
      <c r="D4" s="19" t="s">
        <v>638</v>
      </c>
      <c r="E4" s="19"/>
      <c r="F4" s="20"/>
      <c r="G4" s="21" t="s">
        <v>639</v>
      </c>
      <c r="H4" s="55" t="s">
        <v>662</v>
      </c>
      <c r="I4" s="19" t="s">
        <v>640</v>
      </c>
      <c r="J4" s="21"/>
      <c r="K4" s="19" t="s">
        <v>641</v>
      </c>
      <c r="L4" s="19"/>
      <c r="M4" s="21" t="s">
        <v>642</v>
      </c>
      <c r="N4" s="21"/>
      <c r="O4" s="19" t="s">
        <v>643</v>
      </c>
      <c r="P4" s="19"/>
      <c r="Q4" s="19"/>
      <c r="R4" s="21"/>
      <c r="S4" s="19" t="s">
        <v>669</v>
      </c>
      <c r="T4" s="19"/>
      <c r="U4" s="19"/>
      <c r="V4" s="19"/>
      <c r="W4" s="19"/>
      <c r="X4" s="19"/>
      <c r="Y4" s="58"/>
      <c r="Z4" s="58"/>
      <c r="AA4" s="19"/>
      <c r="AB4" s="19"/>
    </row>
    <row r="5" spans="1:28" ht="30.75" thickBot="1">
      <c r="A5" s="22" t="s">
        <v>644</v>
      </c>
      <c r="B5" s="23" t="s">
        <v>645</v>
      </c>
      <c r="C5" s="521"/>
      <c r="D5" s="24" t="s">
        <v>646</v>
      </c>
      <c r="E5" s="24" t="s">
        <v>647</v>
      </c>
      <c r="F5" s="25" t="s">
        <v>1339</v>
      </c>
      <c r="G5" s="26" t="s">
        <v>648</v>
      </c>
      <c r="H5" s="56" t="s">
        <v>661</v>
      </c>
      <c r="I5" s="25" t="s">
        <v>649</v>
      </c>
      <c r="J5" s="24" t="s">
        <v>650</v>
      </c>
      <c r="K5" s="27" t="s">
        <v>651</v>
      </c>
      <c r="L5" s="27" t="s">
        <v>652</v>
      </c>
      <c r="M5" s="28" t="s">
        <v>653</v>
      </c>
      <c r="N5" s="26" t="s">
        <v>654</v>
      </c>
      <c r="O5" s="24" t="s">
        <v>655</v>
      </c>
      <c r="P5" s="24" t="s">
        <v>656</v>
      </c>
      <c r="Q5" s="24" t="s">
        <v>657</v>
      </c>
      <c r="R5" s="57" t="s">
        <v>658</v>
      </c>
      <c r="S5" s="24" t="s">
        <v>663</v>
      </c>
      <c r="T5" s="24" t="s">
        <v>664</v>
      </c>
      <c r="U5" s="24" t="s">
        <v>665</v>
      </c>
      <c r="V5" s="24" t="s">
        <v>666</v>
      </c>
      <c r="W5" s="29" t="s">
        <v>667</v>
      </c>
      <c r="X5" s="24" t="s">
        <v>668</v>
      </c>
      <c r="Y5" s="59" t="s">
        <v>670</v>
      </c>
      <c r="Z5" s="59" t="s">
        <v>998</v>
      </c>
      <c r="AA5" s="24" t="s">
        <v>1000</v>
      </c>
      <c r="AB5" s="120" t="s">
        <v>1057</v>
      </c>
    </row>
    <row r="6" spans="1:28" ht="15.75" thickBot="1">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30"/>
    </row>
    <row r="7" spans="1:28">
      <c r="A7" s="31" t="s">
        <v>659</v>
      </c>
      <c r="B7" s="32"/>
      <c r="C7" s="35">
        <f>SUM(C9:C325)</f>
        <v>1105454.1499999997</v>
      </c>
      <c r="D7" s="33">
        <f t="shared" ref="D7:V7" si="2">SUM(D9:D325)</f>
        <v>10758.439999999999</v>
      </c>
      <c r="E7" s="33">
        <f t="shared" si="2"/>
        <v>53854.61000000003</v>
      </c>
      <c r="F7" s="34">
        <f t="shared" si="2"/>
        <v>64613.049999999996</v>
      </c>
      <c r="G7" s="35">
        <f t="shared" si="2"/>
        <v>4960.05</v>
      </c>
      <c r="H7" s="33">
        <f t="shared" si="2"/>
        <v>4980.2800000000007</v>
      </c>
      <c r="I7" s="34">
        <f t="shared" si="2"/>
        <v>24235.670000000006</v>
      </c>
      <c r="J7" s="33">
        <f t="shared" si="2"/>
        <v>1614.8399999999995</v>
      </c>
      <c r="K7" s="36">
        <f t="shared" si="2"/>
        <v>4737.6499999999996</v>
      </c>
      <c r="L7" s="34">
        <f t="shared" si="2"/>
        <v>76.759999999999991</v>
      </c>
      <c r="M7" s="35">
        <f t="shared" si="2"/>
        <v>29162.980000000003</v>
      </c>
      <c r="N7" s="37">
        <f>AVERAGE(N8:N325)</f>
        <v>0.50538917197452193</v>
      </c>
      <c r="O7" s="33">
        <f t="shared" si="2"/>
        <v>128929</v>
      </c>
      <c r="P7" s="33">
        <f t="shared" si="2"/>
        <v>32679.75</v>
      </c>
      <c r="Q7" s="33">
        <f t="shared" si="2"/>
        <v>1094517.3300000008</v>
      </c>
      <c r="R7" s="35">
        <f t="shared" si="2"/>
        <v>54359.959999999977</v>
      </c>
      <c r="S7" s="62">
        <f t="shared" si="2"/>
        <v>1105548.0199999996</v>
      </c>
      <c r="T7" s="62">
        <f t="shared" si="2"/>
        <v>9579.5</v>
      </c>
      <c r="U7" s="33">
        <f t="shared" si="2"/>
        <v>12372.5</v>
      </c>
      <c r="V7" s="62">
        <f t="shared" si="2"/>
        <v>140271.5</v>
      </c>
      <c r="W7" s="38">
        <f>V7/S7</f>
        <v>0.12687960854020619</v>
      </c>
      <c r="X7" s="38">
        <f>(Y7-T7-U7)/S7</f>
        <v>0.12303514179329814</v>
      </c>
      <c r="Y7" s="63">
        <f>SUM(Y9:Y325)</f>
        <v>157973.25739999994</v>
      </c>
      <c r="Z7" s="63">
        <f>SUM(Z9:Z325)</f>
        <v>161608.75</v>
      </c>
      <c r="AA7" s="312">
        <f>SUM(AA9:AA325)</f>
        <v>482700.06194499991</v>
      </c>
      <c r="AB7" s="313">
        <f>SUM(AB9:AB325)</f>
        <v>328935.44000000012</v>
      </c>
    </row>
    <row r="8" spans="1:28" ht="5.25" customHeight="1">
      <c r="A8" s="39"/>
      <c r="B8" s="40"/>
      <c r="C8" s="43"/>
      <c r="D8" s="40"/>
      <c r="E8" s="40"/>
      <c r="F8" s="42"/>
      <c r="G8" s="43"/>
      <c r="H8" s="40"/>
      <c r="I8" s="40"/>
      <c r="J8" s="40"/>
      <c r="K8" s="44"/>
      <c r="L8" s="42"/>
      <c r="M8" s="43"/>
      <c r="N8" s="45"/>
      <c r="O8" s="40"/>
      <c r="P8" s="40"/>
      <c r="Q8" s="40"/>
      <c r="R8" s="43"/>
      <c r="S8" s="40"/>
      <c r="T8" s="40"/>
      <c r="U8" s="40"/>
      <c r="V8" s="40"/>
      <c r="W8" s="40"/>
      <c r="X8" s="60"/>
      <c r="Y8" s="41"/>
      <c r="Z8" s="41"/>
      <c r="AA8" s="40"/>
      <c r="AB8" s="40"/>
    </row>
    <row r="9" spans="1:28">
      <c r="A9" s="46" t="s">
        <v>3</v>
      </c>
      <c r="B9" s="46" t="s">
        <v>4</v>
      </c>
      <c r="C9" s="49">
        <v>57</v>
      </c>
      <c r="D9" s="3">
        <v>0</v>
      </c>
      <c r="E9" s="47">
        <v>2.71</v>
      </c>
      <c r="F9" s="48">
        <f>E9+D9</f>
        <v>2.71</v>
      </c>
      <c r="G9" s="49">
        <v>0</v>
      </c>
      <c r="H9" s="47">
        <v>0</v>
      </c>
      <c r="I9" s="47">
        <v>0</v>
      </c>
      <c r="J9" s="47">
        <v>0</v>
      </c>
      <c r="K9" s="50">
        <v>0</v>
      </c>
      <c r="L9" s="48">
        <v>0</v>
      </c>
      <c r="M9" s="49">
        <v>0</v>
      </c>
      <c r="N9" s="51">
        <v>0.72550000000000003</v>
      </c>
      <c r="O9" s="52">
        <v>0</v>
      </c>
      <c r="P9" s="52">
        <v>0</v>
      </c>
      <c r="Q9" s="52">
        <v>53.1</v>
      </c>
      <c r="R9" s="49">
        <v>2.85</v>
      </c>
      <c r="S9" s="52">
        <v>57</v>
      </c>
      <c r="T9" s="52">
        <v>0</v>
      </c>
      <c r="U9" s="52">
        <v>0</v>
      </c>
      <c r="V9" s="52">
        <v>3.5</v>
      </c>
      <c r="W9" s="53">
        <v>6.1403508771929821E-2</v>
      </c>
      <c r="X9" s="53">
        <v>6.1403508771929821E-2</v>
      </c>
      <c r="Y9" s="61">
        <f>(T9+U9)+(S9*X9)</f>
        <v>3.5</v>
      </c>
      <c r="Z9" s="61">
        <f>O9+P9</f>
        <v>0</v>
      </c>
      <c r="AA9" s="52">
        <f>Q9*N9</f>
        <v>38.524050000000003</v>
      </c>
      <c r="AB9" s="52">
        <v>13</v>
      </c>
    </row>
    <row r="10" spans="1:28">
      <c r="A10" s="46" t="s">
        <v>5</v>
      </c>
      <c r="B10" s="46" t="s">
        <v>6</v>
      </c>
      <c r="C10" s="49">
        <v>18.799999999999997</v>
      </c>
      <c r="D10" s="3">
        <v>0</v>
      </c>
      <c r="E10" s="47">
        <v>0</v>
      </c>
      <c r="F10" s="48">
        <f t="shared" ref="F10:F73" si="3">E10+D10</f>
        <v>0</v>
      </c>
      <c r="G10" s="49">
        <v>0</v>
      </c>
      <c r="H10" s="47">
        <v>0</v>
      </c>
      <c r="I10" s="47">
        <v>0</v>
      </c>
      <c r="J10" s="47">
        <v>0</v>
      </c>
      <c r="K10" s="50">
        <v>0</v>
      </c>
      <c r="L10" s="48">
        <v>0</v>
      </c>
      <c r="M10" s="49">
        <v>0</v>
      </c>
      <c r="N10" s="51">
        <v>0.21429999999999999</v>
      </c>
      <c r="O10" s="52">
        <v>0</v>
      </c>
      <c r="P10" s="52">
        <v>0</v>
      </c>
      <c r="Q10" s="52">
        <v>12.5</v>
      </c>
      <c r="R10" s="49">
        <v>0.94</v>
      </c>
      <c r="S10" s="52">
        <v>18.8</v>
      </c>
      <c r="T10" s="52">
        <v>0</v>
      </c>
      <c r="U10" s="52">
        <v>0</v>
      </c>
      <c r="V10" s="52">
        <v>1</v>
      </c>
      <c r="W10" s="53">
        <v>5.3191489361702128E-2</v>
      </c>
      <c r="X10" s="53">
        <v>5.3191489361702128E-2</v>
      </c>
      <c r="Y10" s="61">
        <f t="shared" ref="Y10:Y73" si="4">(T10+U10)+(S10*X10)</f>
        <v>1</v>
      </c>
      <c r="Z10" s="61">
        <f t="shared" ref="Z10:Z73" si="5">O10+P10</f>
        <v>0</v>
      </c>
      <c r="AA10" s="52">
        <f t="shared" ref="AA10:AA73" si="6">Q10*N10</f>
        <v>2.67875</v>
      </c>
      <c r="AB10" s="52">
        <v>8.1999999999999993</v>
      </c>
    </row>
    <row r="11" spans="1:28">
      <c r="A11" s="46" t="s">
        <v>7</v>
      </c>
      <c r="B11" s="46" t="s">
        <v>8</v>
      </c>
      <c r="C11" s="49">
        <v>4518.3899999999994</v>
      </c>
      <c r="D11" s="3">
        <v>11.26</v>
      </c>
      <c r="E11" s="47">
        <v>200.34</v>
      </c>
      <c r="F11" s="48">
        <f t="shared" si="3"/>
        <v>211.6</v>
      </c>
      <c r="G11" s="49">
        <v>0</v>
      </c>
      <c r="H11" s="47">
        <v>0</v>
      </c>
      <c r="I11" s="47">
        <v>57.54</v>
      </c>
      <c r="J11" s="47">
        <v>4.91</v>
      </c>
      <c r="K11" s="50">
        <v>10.199999999999999</v>
      </c>
      <c r="L11" s="48">
        <v>0</v>
      </c>
      <c r="M11" s="49">
        <v>19.600000000000001</v>
      </c>
      <c r="N11" s="51">
        <v>0.81569999999999998</v>
      </c>
      <c r="O11" s="52">
        <v>1844.5</v>
      </c>
      <c r="P11" s="52">
        <v>305.25</v>
      </c>
      <c r="Q11" s="52">
        <v>4419.3100000000004</v>
      </c>
      <c r="R11" s="49">
        <v>225.92</v>
      </c>
      <c r="S11" s="52">
        <v>4540.8899999999994</v>
      </c>
      <c r="T11" s="52">
        <v>50.25</v>
      </c>
      <c r="U11" s="52">
        <v>57.25</v>
      </c>
      <c r="V11" s="52">
        <v>564.75</v>
      </c>
      <c r="W11" s="53">
        <v>0.12436989224579324</v>
      </c>
      <c r="X11" s="53">
        <v>0.12436989224579324</v>
      </c>
      <c r="Y11" s="61">
        <f t="shared" si="4"/>
        <v>672.25</v>
      </c>
      <c r="Z11" s="61">
        <f t="shared" si="5"/>
        <v>2149.75</v>
      </c>
      <c r="AA11" s="52">
        <f t="shared" si="6"/>
        <v>3604.8311670000003</v>
      </c>
      <c r="AB11" s="52">
        <v>1403</v>
      </c>
    </row>
    <row r="12" spans="1:28">
      <c r="A12" s="46" t="s">
        <v>9</v>
      </c>
      <c r="B12" s="46" t="s">
        <v>10</v>
      </c>
      <c r="C12" s="49">
        <v>191.2</v>
      </c>
      <c r="D12" s="3">
        <v>6.89</v>
      </c>
      <c r="E12" s="47">
        <v>12.26</v>
      </c>
      <c r="F12" s="48">
        <f t="shared" si="3"/>
        <v>19.149999999999999</v>
      </c>
      <c r="G12" s="49">
        <v>0</v>
      </c>
      <c r="H12" s="47">
        <v>0</v>
      </c>
      <c r="I12" s="47">
        <v>0</v>
      </c>
      <c r="J12" s="47">
        <v>0</v>
      </c>
      <c r="K12" s="50">
        <v>0</v>
      </c>
      <c r="L12" s="48">
        <v>0</v>
      </c>
      <c r="M12" s="49">
        <v>0</v>
      </c>
      <c r="N12" s="51">
        <v>0.70589999999999997</v>
      </c>
      <c r="O12" s="52">
        <v>24.75</v>
      </c>
      <c r="P12" s="52">
        <v>4</v>
      </c>
      <c r="Q12" s="52">
        <v>197.93</v>
      </c>
      <c r="R12" s="49">
        <v>0</v>
      </c>
      <c r="S12" s="52">
        <v>191.2</v>
      </c>
      <c r="T12" s="52">
        <v>0</v>
      </c>
      <c r="U12" s="52">
        <v>0</v>
      </c>
      <c r="V12" s="52">
        <v>27</v>
      </c>
      <c r="W12" s="53">
        <v>0.14121338912133893</v>
      </c>
      <c r="X12" s="53">
        <v>0.13500000000000001</v>
      </c>
      <c r="Y12" s="61">
        <f t="shared" si="4"/>
        <v>25.812000000000001</v>
      </c>
      <c r="Z12" s="61">
        <f t="shared" si="5"/>
        <v>28.75</v>
      </c>
      <c r="AA12" s="52">
        <f t="shared" si="6"/>
        <v>139.71878699999999</v>
      </c>
      <c r="AB12" s="52">
        <v>65</v>
      </c>
    </row>
    <row r="13" spans="1:28">
      <c r="A13" s="46" t="s">
        <v>11</v>
      </c>
      <c r="B13" s="46" t="s">
        <v>12</v>
      </c>
      <c r="C13" s="49">
        <v>349.23</v>
      </c>
      <c r="D13" s="3">
        <v>12</v>
      </c>
      <c r="E13" s="47">
        <v>29.74</v>
      </c>
      <c r="F13" s="48">
        <f t="shared" si="3"/>
        <v>41.739999999999995</v>
      </c>
      <c r="G13" s="49">
        <v>0</v>
      </c>
      <c r="H13" s="47">
        <v>0</v>
      </c>
      <c r="I13" s="47">
        <v>6.05</v>
      </c>
      <c r="J13" s="47">
        <v>0.33</v>
      </c>
      <c r="K13" s="50">
        <v>0</v>
      </c>
      <c r="L13" s="48">
        <v>0</v>
      </c>
      <c r="M13" s="49">
        <v>3.4</v>
      </c>
      <c r="N13" s="51">
        <v>0.4551</v>
      </c>
      <c r="O13" s="52">
        <v>0</v>
      </c>
      <c r="P13" s="52">
        <v>0</v>
      </c>
      <c r="Q13" s="52">
        <v>350.95</v>
      </c>
      <c r="R13" s="49">
        <v>0</v>
      </c>
      <c r="S13" s="52">
        <v>349.21999999999997</v>
      </c>
      <c r="T13" s="52">
        <v>0.5</v>
      </c>
      <c r="U13" s="52">
        <v>1.25</v>
      </c>
      <c r="V13" s="52">
        <v>26.75</v>
      </c>
      <c r="W13" s="53">
        <v>7.6599278391844688E-2</v>
      </c>
      <c r="X13" s="53">
        <v>7.6599278391844688E-2</v>
      </c>
      <c r="Y13" s="61">
        <f t="shared" si="4"/>
        <v>28.5</v>
      </c>
      <c r="Z13" s="61">
        <f t="shared" si="5"/>
        <v>0</v>
      </c>
      <c r="AA13" s="52">
        <f t="shared" si="6"/>
        <v>159.71734499999999</v>
      </c>
      <c r="AB13" s="52">
        <v>106.4</v>
      </c>
    </row>
    <row r="14" spans="1:28">
      <c r="A14" s="46" t="s">
        <v>13</v>
      </c>
      <c r="B14" s="46" t="s">
        <v>14</v>
      </c>
      <c r="C14" s="49">
        <v>2606.9699999999998</v>
      </c>
      <c r="D14" s="3">
        <v>0</v>
      </c>
      <c r="E14" s="47">
        <v>161.28</v>
      </c>
      <c r="F14" s="48">
        <f t="shared" si="3"/>
        <v>161.28</v>
      </c>
      <c r="G14" s="49">
        <v>0</v>
      </c>
      <c r="H14" s="47">
        <v>0</v>
      </c>
      <c r="I14" s="47">
        <v>27.78</v>
      </c>
      <c r="J14" s="47">
        <v>2.1</v>
      </c>
      <c r="K14" s="50">
        <v>23.64</v>
      </c>
      <c r="L14" s="48">
        <v>0</v>
      </c>
      <c r="M14" s="49">
        <v>80</v>
      </c>
      <c r="N14" s="51">
        <v>0.57350000000000001</v>
      </c>
      <c r="O14" s="52">
        <v>19</v>
      </c>
      <c r="P14" s="52">
        <v>9.5</v>
      </c>
      <c r="Q14" s="52">
        <v>2581.84</v>
      </c>
      <c r="R14" s="49">
        <v>130.35</v>
      </c>
      <c r="S14" s="52">
        <v>2606.98</v>
      </c>
      <c r="T14" s="52">
        <v>35</v>
      </c>
      <c r="U14" s="52">
        <v>34</v>
      </c>
      <c r="V14" s="52">
        <v>399</v>
      </c>
      <c r="W14" s="53">
        <v>0.15305065631496981</v>
      </c>
      <c r="X14" s="53">
        <v>0.13500000000000001</v>
      </c>
      <c r="Y14" s="61">
        <f t="shared" si="4"/>
        <v>420.94230000000005</v>
      </c>
      <c r="Z14" s="61">
        <f t="shared" si="5"/>
        <v>28.5</v>
      </c>
      <c r="AA14" s="52">
        <f t="shared" si="6"/>
        <v>1480.68524</v>
      </c>
      <c r="AB14" s="52">
        <v>754.56</v>
      </c>
    </row>
    <row r="15" spans="1:28">
      <c r="A15" s="46" t="s">
        <v>15</v>
      </c>
      <c r="B15" s="46" t="s">
        <v>16</v>
      </c>
      <c r="C15" s="49">
        <v>617.79</v>
      </c>
      <c r="D15" s="3">
        <v>3.1</v>
      </c>
      <c r="E15" s="47">
        <v>53.32</v>
      </c>
      <c r="F15" s="48">
        <f t="shared" si="3"/>
        <v>56.42</v>
      </c>
      <c r="G15" s="49">
        <v>0</v>
      </c>
      <c r="H15" s="47">
        <v>0</v>
      </c>
      <c r="I15" s="47">
        <v>5.6</v>
      </c>
      <c r="J15" s="47">
        <v>0.38</v>
      </c>
      <c r="K15" s="50">
        <v>0</v>
      </c>
      <c r="L15" s="48">
        <v>0</v>
      </c>
      <c r="M15" s="49">
        <v>0</v>
      </c>
      <c r="N15" s="51">
        <v>0.31240000000000001</v>
      </c>
      <c r="O15" s="52">
        <v>0</v>
      </c>
      <c r="P15" s="52">
        <v>0</v>
      </c>
      <c r="Q15" s="52">
        <v>639.36</v>
      </c>
      <c r="R15" s="49">
        <v>30.89</v>
      </c>
      <c r="S15" s="52">
        <v>618.45999999999992</v>
      </c>
      <c r="T15" s="52">
        <v>2.75</v>
      </c>
      <c r="U15" s="52">
        <v>4.25</v>
      </c>
      <c r="V15" s="52">
        <v>86.25</v>
      </c>
      <c r="W15" s="53">
        <v>0.13945930213756752</v>
      </c>
      <c r="X15" s="53">
        <v>0.13500000000000001</v>
      </c>
      <c r="Y15" s="61">
        <f t="shared" si="4"/>
        <v>90.492099999999994</v>
      </c>
      <c r="Z15" s="61">
        <f t="shared" si="5"/>
        <v>0</v>
      </c>
      <c r="AA15" s="52">
        <f t="shared" si="6"/>
        <v>199.736064</v>
      </c>
      <c r="AB15" s="52">
        <v>183.2</v>
      </c>
    </row>
    <row r="16" spans="1:28">
      <c r="A16" s="46" t="s">
        <v>17</v>
      </c>
      <c r="B16" s="46" t="s">
        <v>18</v>
      </c>
      <c r="C16" s="49">
        <v>18854.910000000003</v>
      </c>
      <c r="D16" s="3">
        <v>171.18</v>
      </c>
      <c r="E16" s="47">
        <v>829.62</v>
      </c>
      <c r="F16" s="48">
        <f t="shared" si="3"/>
        <v>1000.8</v>
      </c>
      <c r="G16" s="49">
        <v>465</v>
      </c>
      <c r="H16" s="47">
        <v>468.06</v>
      </c>
      <c r="I16" s="47">
        <v>384.78</v>
      </c>
      <c r="J16" s="47">
        <v>17.09</v>
      </c>
      <c r="K16" s="50">
        <v>34.200000000000003</v>
      </c>
      <c r="L16" s="48">
        <v>0</v>
      </c>
      <c r="M16" s="49">
        <v>345.83000000000004</v>
      </c>
      <c r="N16" s="51">
        <v>0.58450000000000002</v>
      </c>
      <c r="O16" s="52">
        <v>2727.25</v>
      </c>
      <c r="P16" s="52">
        <v>642.25</v>
      </c>
      <c r="Q16" s="52">
        <v>18623.29</v>
      </c>
      <c r="R16" s="49">
        <v>942.75</v>
      </c>
      <c r="S16" s="52">
        <v>18580.03</v>
      </c>
      <c r="T16" s="52">
        <v>123.5</v>
      </c>
      <c r="U16" s="52">
        <v>225.75</v>
      </c>
      <c r="V16" s="52">
        <v>2138</v>
      </c>
      <c r="W16" s="53">
        <v>0.11506978191100876</v>
      </c>
      <c r="X16" s="53">
        <v>0.11506978191100876</v>
      </c>
      <c r="Y16" s="61">
        <f t="shared" si="4"/>
        <v>2487.25</v>
      </c>
      <c r="Z16" s="61">
        <f t="shared" si="5"/>
        <v>3369.5</v>
      </c>
      <c r="AA16" s="52">
        <f t="shared" si="6"/>
        <v>10885.313005</v>
      </c>
      <c r="AB16" s="52">
        <v>5604.35</v>
      </c>
    </row>
    <row r="17" spans="1:28">
      <c r="A17" s="46" t="s">
        <v>19</v>
      </c>
      <c r="B17" s="46" t="s">
        <v>20</v>
      </c>
      <c r="C17" s="49">
        <v>117.6</v>
      </c>
      <c r="D17" s="3">
        <v>0</v>
      </c>
      <c r="E17" s="47">
        <v>0</v>
      </c>
      <c r="F17" s="48">
        <f t="shared" si="3"/>
        <v>0</v>
      </c>
      <c r="G17" s="49">
        <v>0</v>
      </c>
      <c r="H17" s="47">
        <v>0</v>
      </c>
      <c r="I17" s="47">
        <v>0</v>
      </c>
      <c r="J17" s="47">
        <v>0</v>
      </c>
      <c r="K17" s="50">
        <v>0</v>
      </c>
      <c r="L17" s="48">
        <v>0</v>
      </c>
      <c r="M17" s="49">
        <v>0</v>
      </c>
      <c r="N17" s="51">
        <v>0.73109999999999997</v>
      </c>
      <c r="O17" s="52">
        <v>28.25</v>
      </c>
      <c r="P17" s="52">
        <v>4.5</v>
      </c>
      <c r="Q17" s="52">
        <v>115.4</v>
      </c>
      <c r="R17" s="49">
        <v>0</v>
      </c>
      <c r="S17" s="52">
        <v>117.6</v>
      </c>
      <c r="T17" s="52">
        <v>1</v>
      </c>
      <c r="U17" s="52">
        <v>0.5</v>
      </c>
      <c r="V17" s="52">
        <v>18</v>
      </c>
      <c r="W17" s="53">
        <v>0.15306122448979592</v>
      </c>
      <c r="X17" s="53">
        <v>0.13500000000000001</v>
      </c>
      <c r="Y17" s="61">
        <f t="shared" si="4"/>
        <v>17.375999999999998</v>
      </c>
      <c r="Z17" s="61">
        <f t="shared" si="5"/>
        <v>32.75</v>
      </c>
      <c r="AA17" s="52">
        <f t="shared" si="6"/>
        <v>84.368939999999995</v>
      </c>
      <c r="AB17" s="52">
        <v>49.2</v>
      </c>
    </row>
    <row r="18" spans="1:28">
      <c r="A18" s="46" t="s">
        <v>21</v>
      </c>
      <c r="B18" s="46" t="s">
        <v>22</v>
      </c>
      <c r="C18" s="49">
        <v>1370.22</v>
      </c>
      <c r="D18" s="3">
        <v>0</v>
      </c>
      <c r="E18" s="47">
        <v>79</v>
      </c>
      <c r="F18" s="48">
        <f t="shared" si="3"/>
        <v>79</v>
      </c>
      <c r="G18" s="49">
        <v>0</v>
      </c>
      <c r="H18" s="47">
        <v>0</v>
      </c>
      <c r="I18" s="47">
        <v>29.8</v>
      </c>
      <c r="J18" s="47">
        <v>0.81</v>
      </c>
      <c r="K18" s="50">
        <v>2.4</v>
      </c>
      <c r="L18" s="48">
        <v>0</v>
      </c>
      <c r="M18" s="49">
        <v>0</v>
      </c>
      <c r="N18" s="51">
        <v>0.70530000000000004</v>
      </c>
      <c r="O18" s="52">
        <v>343.75</v>
      </c>
      <c r="P18" s="52">
        <v>37</v>
      </c>
      <c r="Q18" s="52">
        <v>1384.49</v>
      </c>
      <c r="R18" s="49">
        <v>68.510000000000005</v>
      </c>
      <c r="S18" s="52">
        <v>1379.26</v>
      </c>
      <c r="T18" s="52">
        <v>19.5</v>
      </c>
      <c r="U18" s="52">
        <v>7.75</v>
      </c>
      <c r="V18" s="52">
        <v>191</v>
      </c>
      <c r="W18" s="53">
        <v>0.13848005452199005</v>
      </c>
      <c r="X18" s="53">
        <v>0.13500000000000001</v>
      </c>
      <c r="Y18" s="61">
        <f t="shared" si="4"/>
        <v>213.45010000000002</v>
      </c>
      <c r="Z18" s="61">
        <f t="shared" si="5"/>
        <v>380.75</v>
      </c>
      <c r="AA18" s="52">
        <f t="shared" si="6"/>
        <v>976.48079700000005</v>
      </c>
      <c r="AB18" s="52">
        <v>421.2</v>
      </c>
    </row>
    <row r="19" spans="1:28">
      <c r="A19" s="46" t="s">
        <v>23</v>
      </c>
      <c r="B19" s="46" t="s">
        <v>24</v>
      </c>
      <c r="C19" s="49">
        <v>860.86</v>
      </c>
      <c r="D19" s="3">
        <v>5.2</v>
      </c>
      <c r="E19" s="47">
        <v>69.180000000000007</v>
      </c>
      <c r="F19" s="48">
        <f t="shared" si="3"/>
        <v>74.38000000000001</v>
      </c>
      <c r="G19" s="49">
        <v>0</v>
      </c>
      <c r="H19" s="47">
        <v>0</v>
      </c>
      <c r="I19" s="47">
        <v>10.6</v>
      </c>
      <c r="J19" s="47">
        <v>0.17</v>
      </c>
      <c r="K19" s="50">
        <v>0</v>
      </c>
      <c r="L19" s="48">
        <v>0</v>
      </c>
      <c r="M19" s="49">
        <v>6.3400000000000007</v>
      </c>
      <c r="N19" s="51">
        <v>0.72050000000000003</v>
      </c>
      <c r="O19" s="52">
        <v>161.75</v>
      </c>
      <c r="P19" s="52">
        <v>29</v>
      </c>
      <c r="Q19" s="52">
        <v>865.89</v>
      </c>
      <c r="R19" s="49">
        <v>43.04</v>
      </c>
      <c r="S19" s="52">
        <v>883.13</v>
      </c>
      <c r="T19" s="52">
        <v>7.25</v>
      </c>
      <c r="U19" s="52">
        <v>8</v>
      </c>
      <c r="V19" s="52">
        <v>122.5</v>
      </c>
      <c r="W19" s="53">
        <v>0.13871117502519448</v>
      </c>
      <c r="X19" s="53">
        <v>0.13500000000000001</v>
      </c>
      <c r="Y19" s="61">
        <f t="shared" si="4"/>
        <v>134.47255000000001</v>
      </c>
      <c r="Z19" s="61">
        <f t="shared" si="5"/>
        <v>190.75</v>
      </c>
      <c r="AA19" s="52">
        <f t="shared" si="6"/>
        <v>623.87374499999999</v>
      </c>
      <c r="AB19" s="52">
        <v>255.2</v>
      </c>
    </row>
    <row r="20" spans="1:28">
      <c r="A20" s="46" t="s">
        <v>25</v>
      </c>
      <c r="B20" s="46" t="s">
        <v>26</v>
      </c>
      <c r="C20" s="49">
        <v>2617.1900000000005</v>
      </c>
      <c r="D20" s="3">
        <v>24.58</v>
      </c>
      <c r="E20" s="47">
        <v>188.63</v>
      </c>
      <c r="F20" s="48">
        <f t="shared" si="3"/>
        <v>213.20999999999998</v>
      </c>
      <c r="G20" s="49">
        <v>0</v>
      </c>
      <c r="H20" s="47">
        <v>0</v>
      </c>
      <c r="I20" s="47">
        <v>78.63</v>
      </c>
      <c r="J20" s="47">
        <v>7.34</v>
      </c>
      <c r="K20" s="50">
        <v>4</v>
      </c>
      <c r="L20" s="48">
        <v>0</v>
      </c>
      <c r="M20" s="49">
        <v>0</v>
      </c>
      <c r="N20" s="51">
        <v>0.68530000000000002</v>
      </c>
      <c r="O20" s="52">
        <v>607.25</v>
      </c>
      <c r="P20" s="52">
        <v>133.25</v>
      </c>
      <c r="Q20" s="52">
        <v>2623.49</v>
      </c>
      <c r="R20" s="49">
        <v>130.86000000000001</v>
      </c>
      <c r="S20" s="52">
        <v>2620.31</v>
      </c>
      <c r="T20" s="52">
        <v>15.25</v>
      </c>
      <c r="U20" s="52">
        <v>15.25</v>
      </c>
      <c r="V20" s="52">
        <v>341.25</v>
      </c>
      <c r="W20" s="53">
        <v>0.13023268239254135</v>
      </c>
      <c r="X20" s="53">
        <v>0.13023268239254135</v>
      </c>
      <c r="Y20" s="61">
        <f t="shared" si="4"/>
        <v>371.75</v>
      </c>
      <c r="Z20" s="61">
        <f t="shared" si="5"/>
        <v>740.5</v>
      </c>
      <c r="AA20" s="52">
        <f t="shared" si="6"/>
        <v>1797.8776969999999</v>
      </c>
      <c r="AB20" s="52">
        <v>727.93</v>
      </c>
    </row>
    <row r="21" spans="1:28">
      <c r="A21" s="46" t="s">
        <v>27</v>
      </c>
      <c r="B21" s="46" t="s">
        <v>28</v>
      </c>
      <c r="C21" s="49">
        <v>13679.260000000002</v>
      </c>
      <c r="D21" s="3">
        <v>74.680000000000007</v>
      </c>
      <c r="E21" s="47">
        <v>412.43</v>
      </c>
      <c r="F21" s="48">
        <f t="shared" si="3"/>
        <v>487.11</v>
      </c>
      <c r="G21" s="49">
        <v>0</v>
      </c>
      <c r="H21" s="47">
        <v>0</v>
      </c>
      <c r="I21" s="47">
        <v>265.02</v>
      </c>
      <c r="J21" s="47">
        <v>18.12</v>
      </c>
      <c r="K21" s="50">
        <v>26.18</v>
      </c>
      <c r="L21" s="48">
        <v>0</v>
      </c>
      <c r="M21" s="49">
        <v>549.96</v>
      </c>
      <c r="N21" s="51">
        <v>0.38919999999999999</v>
      </c>
      <c r="O21" s="52">
        <v>733.25</v>
      </c>
      <c r="P21" s="52">
        <v>154.75</v>
      </c>
      <c r="Q21" s="52">
        <v>13505.45</v>
      </c>
      <c r="R21" s="49">
        <v>683.96</v>
      </c>
      <c r="S21" s="52">
        <v>13785.059999999998</v>
      </c>
      <c r="T21" s="52">
        <v>89.75</v>
      </c>
      <c r="U21" s="52">
        <v>132.75</v>
      </c>
      <c r="V21" s="52">
        <v>1507.5</v>
      </c>
      <c r="W21" s="53">
        <v>0.10935752183886036</v>
      </c>
      <c r="X21" s="53">
        <v>0.10935752183886036</v>
      </c>
      <c r="Y21" s="61">
        <f t="shared" si="4"/>
        <v>1730</v>
      </c>
      <c r="Z21" s="61">
        <f t="shared" si="5"/>
        <v>888</v>
      </c>
      <c r="AA21" s="52">
        <f t="shared" si="6"/>
        <v>5256.32114</v>
      </c>
      <c r="AB21" s="52">
        <v>3852.42</v>
      </c>
    </row>
    <row r="22" spans="1:28">
      <c r="A22" s="46" t="s">
        <v>29</v>
      </c>
      <c r="B22" s="46" t="s">
        <v>30</v>
      </c>
      <c r="C22" s="49">
        <v>621.85</v>
      </c>
      <c r="D22" s="3">
        <v>4.42</v>
      </c>
      <c r="E22" s="47">
        <v>40.799999999999997</v>
      </c>
      <c r="F22" s="48">
        <f t="shared" si="3"/>
        <v>45.22</v>
      </c>
      <c r="G22" s="49">
        <v>0</v>
      </c>
      <c r="H22" s="47">
        <v>0</v>
      </c>
      <c r="I22" s="47">
        <v>1.45</v>
      </c>
      <c r="J22" s="47">
        <v>0.47</v>
      </c>
      <c r="K22" s="50">
        <v>0</v>
      </c>
      <c r="L22" s="48">
        <v>0</v>
      </c>
      <c r="M22" s="49">
        <v>0</v>
      </c>
      <c r="N22" s="51">
        <v>0.70520000000000005</v>
      </c>
      <c r="O22" s="52">
        <v>231.25</v>
      </c>
      <c r="P22" s="52">
        <v>43.5</v>
      </c>
      <c r="Q22" s="52">
        <v>605.16999999999996</v>
      </c>
      <c r="R22" s="49">
        <v>31.09</v>
      </c>
      <c r="S22" s="52">
        <v>622.16999999999996</v>
      </c>
      <c r="T22" s="52">
        <v>0</v>
      </c>
      <c r="U22" s="52">
        <v>8</v>
      </c>
      <c r="V22" s="52">
        <v>73.5</v>
      </c>
      <c r="W22" s="53">
        <v>0.11813491489464295</v>
      </c>
      <c r="X22" s="53">
        <v>0.11813491489464295</v>
      </c>
      <c r="Y22" s="61">
        <f t="shared" si="4"/>
        <v>81.5</v>
      </c>
      <c r="Z22" s="61">
        <f t="shared" si="5"/>
        <v>274.75</v>
      </c>
      <c r="AA22" s="52">
        <f t="shared" si="6"/>
        <v>426.76588400000003</v>
      </c>
      <c r="AB22" s="52">
        <v>154.4</v>
      </c>
    </row>
    <row r="23" spans="1:28">
      <c r="A23" s="46" t="s">
        <v>31</v>
      </c>
      <c r="B23" s="46" t="s">
        <v>32</v>
      </c>
      <c r="C23" s="49">
        <v>9.5</v>
      </c>
      <c r="D23" s="3">
        <v>0</v>
      </c>
      <c r="E23" s="47">
        <v>0</v>
      </c>
      <c r="F23" s="48">
        <f t="shared" si="3"/>
        <v>0</v>
      </c>
      <c r="G23" s="49">
        <v>0</v>
      </c>
      <c r="H23" s="47">
        <v>0</v>
      </c>
      <c r="I23" s="47">
        <v>0</v>
      </c>
      <c r="J23" s="47">
        <v>0</v>
      </c>
      <c r="K23" s="50">
        <v>0</v>
      </c>
      <c r="L23" s="48">
        <v>0</v>
      </c>
      <c r="M23" s="49">
        <v>0</v>
      </c>
      <c r="N23" s="51">
        <v>0</v>
      </c>
      <c r="O23" s="52">
        <v>0</v>
      </c>
      <c r="P23" s="52">
        <v>0</v>
      </c>
      <c r="Q23" s="52">
        <v>6.4</v>
      </c>
      <c r="R23" s="49">
        <v>0</v>
      </c>
      <c r="S23" s="52">
        <v>9.5</v>
      </c>
      <c r="T23" s="52">
        <v>0</v>
      </c>
      <c r="U23" s="52">
        <v>0</v>
      </c>
      <c r="V23" s="52">
        <v>0</v>
      </c>
      <c r="W23" s="53">
        <v>0</v>
      </c>
      <c r="X23" s="53">
        <v>0</v>
      </c>
      <c r="Y23" s="61">
        <f t="shared" si="4"/>
        <v>0</v>
      </c>
      <c r="Z23" s="61">
        <f t="shared" si="5"/>
        <v>0</v>
      </c>
      <c r="AA23" s="52">
        <f t="shared" si="6"/>
        <v>0</v>
      </c>
      <c r="AB23" s="52">
        <v>3.5</v>
      </c>
    </row>
    <row r="24" spans="1:28">
      <c r="A24" s="46" t="s">
        <v>33</v>
      </c>
      <c r="B24" s="46" t="s">
        <v>34</v>
      </c>
      <c r="C24" s="49">
        <v>305.56000000000006</v>
      </c>
      <c r="D24" s="3">
        <v>0</v>
      </c>
      <c r="E24" s="47">
        <v>0.44</v>
      </c>
      <c r="F24" s="48">
        <f t="shared" si="3"/>
        <v>0.44</v>
      </c>
      <c r="G24" s="49">
        <v>0</v>
      </c>
      <c r="H24" s="47">
        <v>0</v>
      </c>
      <c r="I24" s="47">
        <v>14.47</v>
      </c>
      <c r="J24" s="47">
        <v>2.92</v>
      </c>
      <c r="K24" s="50">
        <v>0</v>
      </c>
      <c r="L24" s="48">
        <v>0</v>
      </c>
      <c r="M24" s="49">
        <v>0</v>
      </c>
      <c r="N24" s="51">
        <v>0.60819999999999996</v>
      </c>
      <c r="O24" s="52">
        <v>43</v>
      </c>
      <c r="P24" s="52">
        <v>10.25</v>
      </c>
      <c r="Q24" s="52">
        <v>310.64</v>
      </c>
      <c r="R24" s="49">
        <v>15.28</v>
      </c>
      <c r="S24" s="52">
        <v>315.47999999999996</v>
      </c>
      <c r="T24" s="52">
        <v>1.75</v>
      </c>
      <c r="U24" s="52">
        <v>3.75</v>
      </c>
      <c r="V24" s="52">
        <v>34</v>
      </c>
      <c r="W24" s="53">
        <v>0.10777228350450109</v>
      </c>
      <c r="X24" s="53">
        <v>0.10777228350450109</v>
      </c>
      <c r="Y24" s="61">
        <f t="shared" si="4"/>
        <v>39.5</v>
      </c>
      <c r="Z24" s="61">
        <f t="shared" si="5"/>
        <v>53.25</v>
      </c>
      <c r="AA24" s="52">
        <f t="shared" si="6"/>
        <v>188.93124799999998</v>
      </c>
      <c r="AB24" s="52">
        <v>96.6</v>
      </c>
    </row>
    <row r="25" spans="1:28">
      <c r="A25" s="46" t="s">
        <v>35</v>
      </c>
      <c r="B25" s="46" t="s">
        <v>36</v>
      </c>
      <c r="C25" s="49">
        <v>1379.0600000000002</v>
      </c>
      <c r="D25" s="3">
        <v>0.03</v>
      </c>
      <c r="E25" s="47">
        <v>109.17</v>
      </c>
      <c r="F25" s="48">
        <f t="shared" si="3"/>
        <v>109.2</v>
      </c>
      <c r="G25" s="49">
        <v>0</v>
      </c>
      <c r="H25" s="47">
        <v>0</v>
      </c>
      <c r="I25" s="47">
        <v>27.32</v>
      </c>
      <c r="J25" s="47">
        <v>3.17</v>
      </c>
      <c r="K25" s="50">
        <v>0</v>
      </c>
      <c r="L25" s="48">
        <v>0</v>
      </c>
      <c r="M25" s="49">
        <v>0</v>
      </c>
      <c r="N25" s="51">
        <v>0.61150000000000004</v>
      </c>
      <c r="O25" s="52">
        <v>384.75</v>
      </c>
      <c r="P25" s="52">
        <v>90.75</v>
      </c>
      <c r="Q25" s="52">
        <v>1403.01</v>
      </c>
      <c r="R25" s="49">
        <v>68.95</v>
      </c>
      <c r="S25" s="52">
        <v>1389.99</v>
      </c>
      <c r="T25" s="52">
        <v>4.5</v>
      </c>
      <c r="U25" s="52">
        <v>12</v>
      </c>
      <c r="V25" s="52">
        <v>129.75</v>
      </c>
      <c r="W25" s="53">
        <v>9.3345995294930179E-2</v>
      </c>
      <c r="X25" s="53">
        <v>9.3345995294930179E-2</v>
      </c>
      <c r="Y25" s="61">
        <f t="shared" si="4"/>
        <v>146.25</v>
      </c>
      <c r="Z25" s="61">
        <f t="shared" si="5"/>
        <v>475.5</v>
      </c>
      <c r="AA25" s="52">
        <f t="shared" si="6"/>
        <v>857.94061500000009</v>
      </c>
      <c r="AB25" s="52">
        <v>377.4</v>
      </c>
    </row>
    <row r="26" spans="1:28">
      <c r="A26" s="46" t="s">
        <v>37</v>
      </c>
      <c r="B26" s="46" t="s">
        <v>38</v>
      </c>
      <c r="C26" s="49">
        <v>1581.2900000000002</v>
      </c>
      <c r="D26" s="3">
        <v>49.28</v>
      </c>
      <c r="E26" s="47">
        <v>115.74</v>
      </c>
      <c r="F26" s="48">
        <f t="shared" si="3"/>
        <v>165.01999999999998</v>
      </c>
      <c r="G26" s="49">
        <v>0</v>
      </c>
      <c r="H26" s="47">
        <v>0</v>
      </c>
      <c r="I26" s="47">
        <v>27.17</v>
      </c>
      <c r="J26" s="47">
        <v>3.43</v>
      </c>
      <c r="K26" s="50">
        <v>0</v>
      </c>
      <c r="L26" s="48">
        <v>0</v>
      </c>
      <c r="M26" s="49">
        <v>0</v>
      </c>
      <c r="N26" s="51">
        <v>0.4365</v>
      </c>
      <c r="O26" s="52">
        <v>206.75</v>
      </c>
      <c r="P26" s="52">
        <v>82</v>
      </c>
      <c r="Q26" s="52">
        <v>1593.69</v>
      </c>
      <c r="R26" s="49">
        <v>79.06</v>
      </c>
      <c r="S26" s="52">
        <v>1590.82</v>
      </c>
      <c r="T26" s="52">
        <v>6.75</v>
      </c>
      <c r="U26" s="52">
        <v>19.5</v>
      </c>
      <c r="V26" s="52">
        <v>196</v>
      </c>
      <c r="W26" s="53">
        <v>0.12320689958637684</v>
      </c>
      <c r="X26" s="53">
        <v>0.12320689958637684</v>
      </c>
      <c r="Y26" s="61">
        <f t="shared" si="4"/>
        <v>222.25</v>
      </c>
      <c r="Z26" s="61">
        <f t="shared" si="5"/>
        <v>288.75</v>
      </c>
      <c r="AA26" s="52">
        <f t="shared" si="6"/>
        <v>695.64568500000007</v>
      </c>
      <c r="AB26" s="52">
        <v>465.21</v>
      </c>
    </row>
    <row r="27" spans="1:28">
      <c r="A27" s="46" t="s">
        <v>39</v>
      </c>
      <c r="B27" s="46" t="s">
        <v>40</v>
      </c>
      <c r="C27" s="49">
        <v>1305.2299999999998</v>
      </c>
      <c r="D27" s="3">
        <v>43.44</v>
      </c>
      <c r="E27" s="47">
        <v>99.42</v>
      </c>
      <c r="F27" s="48">
        <f t="shared" si="3"/>
        <v>142.86000000000001</v>
      </c>
      <c r="G27" s="49">
        <v>0</v>
      </c>
      <c r="H27" s="47">
        <v>0</v>
      </c>
      <c r="I27" s="47">
        <v>44.33</v>
      </c>
      <c r="J27" s="47">
        <v>3.52</v>
      </c>
      <c r="K27" s="50">
        <v>0</v>
      </c>
      <c r="L27" s="48">
        <v>0</v>
      </c>
      <c r="M27" s="49">
        <v>31.84</v>
      </c>
      <c r="N27" s="51">
        <v>0.40339999999999998</v>
      </c>
      <c r="O27" s="52">
        <v>171.25</v>
      </c>
      <c r="P27" s="52">
        <v>56</v>
      </c>
      <c r="Q27" s="52">
        <v>1301.58</v>
      </c>
      <c r="R27" s="49">
        <v>65.260000000000005</v>
      </c>
      <c r="S27" s="52">
        <v>1307.98</v>
      </c>
      <c r="T27" s="52">
        <v>5</v>
      </c>
      <c r="U27" s="52">
        <v>12.5</v>
      </c>
      <c r="V27" s="52">
        <v>128</v>
      </c>
      <c r="W27" s="53">
        <v>9.7860823559993274E-2</v>
      </c>
      <c r="X27" s="53">
        <v>9.7860823559993274E-2</v>
      </c>
      <c r="Y27" s="61">
        <f t="shared" si="4"/>
        <v>145.5</v>
      </c>
      <c r="Z27" s="61">
        <f t="shared" si="5"/>
        <v>227.25</v>
      </c>
      <c r="AA27" s="52">
        <f t="shared" si="6"/>
        <v>525.05737199999999</v>
      </c>
      <c r="AB27" s="52">
        <v>345.34</v>
      </c>
    </row>
    <row r="28" spans="1:28">
      <c r="A28" s="46" t="s">
        <v>41</v>
      </c>
      <c r="B28" s="46" t="s">
        <v>42</v>
      </c>
      <c r="C28" s="49">
        <v>7674.0200000000013</v>
      </c>
      <c r="D28" s="3">
        <v>48.59</v>
      </c>
      <c r="E28" s="47">
        <v>419.28</v>
      </c>
      <c r="F28" s="48">
        <f t="shared" si="3"/>
        <v>467.87</v>
      </c>
      <c r="G28" s="49">
        <v>184</v>
      </c>
      <c r="H28" s="47">
        <v>192.6</v>
      </c>
      <c r="I28" s="47">
        <v>229.37</v>
      </c>
      <c r="J28" s="47">
        <v>17.03</v>
      </c>
      <c r="K28" s="50">
        <v>74.099999999999994</v>
      </c>
      <c r="L28" s="48">
        <v>0</v>
      </c>
      <c r="M28" s="49">
        <v>299.31</v>
      </c>
      <c r="N28" s="51">
        <v>0.58699999999999997</v>
      </c>
      <c r="O28" s="52">
        <v>1787.75</v>
      </c>
      <c r="P28" s="52">
        <v>350</v>
      </c>
      <c r="Q28" s="52">
        <v>7661.47</v>
      </c>
      <c r="R28" s="49">
        <v>383.7</v>
      </c>
      <c r="S28" s="52">
        <v>7603.4500000000007</v>
      </c>
      <c r="T28" s="52">
        <v>49</v>
      </c>
      <c r="U28" s="52">
        <v>87.75</v>
      </c>
      <c r="V28" s="52">
        <v>877.75</v>
      </c>
      <c r="W28" s="53">
        <v>0.11544101690679888</v>
      </c>
      <c r="X28" s="53">
        <v>0.11544101690679888</v>
      </c>
      <c r="Y28" s="61">
        <f t="shared" si="4"/>
        <v>1014.5</v>
      </c>
      <c r="Z28" s="61">
        <f t="shared" si="5"/>
        <v>2137.75</v>
      </c>
      <c r="AA28" s="52">
        <f t="shared" si="6"/>
        <v>4497.2828899999995</v>
      </c>
      <c r="AB28" s="52">
        <v>2095.71</v>
      </c>
    </row>
    <row r="29" spans="1:28">
      <c r="A29" s="46" t="s">
        <v>43</v>
      </c>
      <c r="B29" s="46" t="s">
        <v>44</v>
      </c>
      <c r="C29" s="49">
        <v>3666.5699999999997</v>
      </c>
      <c r="D29" s="3">
        <v>51.96</v>
      </c>
      <c r="E29" s="47">
        <v>200.74</v>
      </c>
      <c r="F29" s="48">
        <f t="shared" si="3"/>
        <v>252.70000000000002</v>
      </c>
      <c r="G29" s="49">
        <v>0</v>
      </c>
      <c r="H29" s="47">
        <v>0</v>
      </c>
      <c r="I29" s="47">
        <v>135.30000000000001</v>
      </c>
      <c r="J29" s="47">
        <v>9.25</v>
      </c>
      <c r="K29" s="50">
        <v>0</v>
      </c>
      <c r="L29" s="48">
        <v>0</v>
      </c>
      <c r="M29" s="49">
        <v>12.2</v>
      </c>
      <c r="N29" s="51">
        <v>0.52</v>
      </c>
      <c r="O29" s="52">
        <v>52</v>
      </c>
      <c r="P29" s="52">
        <v>15.75</v>
      </c>
      <c r="Q29" s="52">
        <v>3730.28</v>
      </c>
      <c r="R29" s="49">
        <v>183.33</v>
      </c>
      <c r="S29" s="52">
        <v>3666.5600000000004</v>
      </c>
      <c r="T29" s="52">
        <v>15.75</v>
      </c>
      <c r="U29" s="52">
        <v>48.5</v>
      </c>
      <c r="V29" s="52">
        <v>537.5</v>
      </c>
      <c r="W29" s="53">
        <v>0.14659517367777969</v>
      </c>
      <c r="X29" s="53">
        <v>0.13500000000000001</v>
      </c>
      <c r="Y29" s="61">
        <f t="shared" si="4"/>
        <v>559.23560000000009</v>
      </c>
      <c r="Z29" s="61">
        <f t="shared" si="5"/>
        <v>67.75</v>
      </c>
      <c r="AA29" s="52">
        <f t="shared" si="6"/>
        <v>1939.7456000000002</v>
      </c>
      <c r="AB29" s="52">
        <v>1103.33</v>
      </c>
    </row>
    <row r="30" spans="1:28">
      <c r="A30" s="46" t="s">
        <v>45</v>
      </c>
      <c r="B30" s="46" t="s">
        <v>46</v>
      </c>
      <c r="C30" s="49">
        <v>368.49</v>
      </c>
      <c r="D30" s="3">
        <v>0</v>
      </c>
      <c r="E30" s="47">
        <v>0</v>
      </c>
      <c r="F30" s="48">
        <f t="shared" si="3"/>
        <v>0</v>
      </c>
      <c r="G30" s="49">
        <v>0</v>
      </c>
      <c r="H30" s="47">
        <v>0</v>
      </c>
      <c r="I30" s="47">
        <v>4.22</v>
      </c>
      <c r="J30" s="47">
        <v>0.86</v>
      </c>
      <c r="K30" s="50">
        <v>0</v>
      </c>
      <c r="L30" s="48">
        <v>0</v>
      </c>
      <c r="M30" s="49">
        <v>124.74</v>
      </c>
      <c r="N30" s="51">
        <v>0.50149999999999995</v>
      </c>
      <c r="O30" s="52">
        <v>0</v>
      </c>
      <c r="P30" s="52">
        <v>0</v>
      </c>
      <c r="Q30" s="52">
        <v>351.18</v>
      </c>
      <c r="R30" s="49">
        <v>18.420000000000002</v>
      </c>
      <c r="S30" s="52">
        <v>368.49</v>
      </c>
      <c r="T30" s="52">
        <v>0</v>
      </c>
      <c r="U30" s="52">
        <v>1</v>
      </c>
      <c r="V30" s="52">
        <v>37.5</v>
      </c>
      <c r="W30" s="53">
        <v>0.10176666938044451</v>
      </c>
      <c r="X30" s="53">
        <v>0.10176666938044451</v>
      </c>
      <c r="Y30" s="61">
        <f t="shared" si="4"/>
        <v>38.5</v>
      </c>
      <c r="Z30" s="61">
        <f t="shared" si="5"/>
        <v>0</v>
      </c>
      <c r="AA30" s="52">
        <f t="shared" si="6"/>
        <v>176.11676999999997</v>
      </c>
      <c r="AB30" s="52">
        <v>67.06</v>
      </c>
    </row>
    <row r="31" spans="1:28">
      <c r="A31" s="46" t="s">
        <v>47</v>
      </c>
      <c r="B31" s="46" t="s">
        <v>48</v>
      </c>
      <c r="C31" s="49">
        <v>2727.7100000000005</v>
      </c>
      <c r="D31" s="3">
        <v>13.26</v>
      </c>
      <c r="E31" s="47">
        <v>233.27</v>
      </c>
      <c r="F31" s="48">
        <f t="shared" si="3"/>
        <v>246.53</v>
      </c>
      <c r="G31" s="49">
        <v>0</v>
      </c>
      <c r="H31" s="47">
        <v>0</v>
      </c>
      <c r="I31" s="47">
        <v>61.13</v>
      </c>
      <c r="J31" s="47">
        <v>3.82</v>
      </c>
      <c r="K31" s="50">
        <v>0</v>
      </c>
      <c r="L31" s="48">
        <v>0</v>
      </c>
      <c r="M31" s="49">
        <v>96.84</v>
      </c>
      <c r="N31" s="51">
        <v>0.43640000000000001</v>
      </c>
      <c r="O31" s="52">
        <v>49.5</v>
      </c>
      <c r="P31" s="52">
        <v>24</v>
      </c>
      <c r="Q31" s="52">
        <v>2787.28</v>
      </c>
      <c r="R31" s="49">
        <v>136.38999999999999</v>
      </c>
      <c r="S31" s="52">
        <v>2727.71</v>
      </c>
      <c r="T31" s="52">
        <v>10.75</v>
      </c>
      <c r="U31" s="52">
        <v>26.25</v>
      </c>
      <c r="V31" s="52">
        <v>392.75</v>
      </c>
      <c r="W31" s="53">
        <v>0.14398524769861898</v>
      </c>
      <c r="X31" s="53">
        <v>0.13500000000000001</v>
      </c>
      <c r="Y31" s="61">
        <f t="shared" si="4"/>
        <v>405.24085000000002</v>
      </c>
      <c r="Z31" s="61">
        <f t="shared" si="5"/>
        <v>73.5</v>
      </c>
      <c r="AA31" s="52">
        <f t="shared" si="6"/>
        <v>1216.3689920000002</v>
      </c>
      <c r="AB31" s="52">
        <v>765.73</v>
      </c>
    </row>
    <row r="32" spans="1:28">
      <c r="A32" s="46" t="s">
        <v>49</v>
      </c>
      <c r="B32" s="46" t="s">
        <v>50</v>
      </c>
      <c r="C32" s="49">
        <v>510.8300000000001</v>
      </c>
      <c r="D32" s="3">
        <v>0</v>
      </c>
      <c r="E32" s="47">
        <v>9.49</v>
      </c>
      <c r="F32" s="48">
        <f t="shared" si="3"/>
        <v>9.49</v>
      </c>
      <c r="G32" s="49">
        <v>0</v>
      </c>
      <c r="H32" s="47">
        <v>0</v>
      </c>
      <c r="I32" s="47">
        <v>8.1300000000000008</v>
      </c>
      <c r="J32" s="47">
        <v>0.92</v>
      </c>
      <c r="K32" s="50">
        <v>0</v>
      </c>
      <c r="L32" s="48">
        <v>0</v>
      </c>
      <c r="M32" s="49">
        <v>5.61</v>
      </c>
      <c r="N32" s="51">
        <v>0.72089999999999999</v>
      </c>
      <c r="O32" s="52">
        <v>0</v>
      </c>
      <c r="P32" s="52">
        <v>0</v>
      </c>
      <c r="Q32" s="52">
        <v>496.19</v>
      </c>
      <c r="R32" s="49">
        <v>0</v>
      </c>
      <c r="S32" s="52">
        <v>510.83</v>
      </c>
      <c r="T32" s="52">
        <v>4.25</v>
      </c>
      <c r="U32" s="52">
        <v>11</v>
      </c>
      <c r="V32" s="52">
        <v>68</v>
      </c>
      <c r="W32" s="53">
        <v>0.13311669244171251</v>
      </c>
      <c r="X32" s="53">
        <v>0.13311669244171251</v>
      </c>
      <c r="Y32" s="61">
        <f t="shared" si="4"/>
        <v>83.25</v>
      </c>
      <c r="Z32" s="61">
        <f t="shared" si="5"/>
        <v>0</v>
      </c>
      <c r="AA32" s="52">
        <f t="shared" si="6"/>
        <v>357.703371</v>
      </c>
      <c r="AB32" s="52">
        <v>184.71</v>
      </c>
    </row>
    <row r="33" spans="1:28">
      <c r="A33" s="46" t="s">
        <v>51</v>
      </c>
      <c r="B33" s="46" t="s">
        <v>52</v>
      </c>
      <c r="C33" s="49">
        <v>3245.44</v>
      </c>
      <c r="D33" s="3">
        <v>0</v>
      </c>
      <c r="E33" s="47">
        <v>36.72</v>
      </c>
      <c r="F33" s="48">
        <f t="shared" si="3"/>
        <v>36.72</v>
      </c>
      <c r="G33" s="49">
        <v>0</v>
      </c>
      <c r="H33" s="47">
        <v>0</v>
      </c>
      <c r="I33" s="47">
        <v>109.9</v>
      </c>
      <c r="J33" s="47">
        <v>10.07</v>
      </c>
      <c r="K33" s="50">
        <v>8.8000000000000007</v>
      </c>
      <c r="L33" s="48">
        <v>0</v>
      </c>
      <c r="M33" s="49">
        <v>2169.27</v>
      </c>
      <c r="N33" s="51">
        <v>0.53159999999999996</v>
      </c>
      <c r="O33" s="52">
        <v>202.5</v>
      </c>
      <c r="P33" s="52">
        <v>24.75</v>
      </c>
      <c r="Q33" s="52">
        <v>3321.55</v>
      </c>
      <c r="R33" s="49">
        <v>162.27000000000001</v>
      </c>
      <c r="S33" s="52">
        <v>3250.41</v>
      </c>
      <c r="T33" s="52">
        <v>8.5</v>
      </c>
      <c r="U33" s="52">
        <v>13.5</v>
      </c>
      <c r="V33" s="52">
        <v>533.5</v>
      </c>
      <c r="W33" s="53">
        <v>0.16413314012693783</v>
      </c>
      <c r="X33" s="53">
        <v>0.13500000000000001</v>
      </c>
      <c r="Y33" s="61">
        <f t="shared" si="4"/>
        <v>460.80535000000003</v>
      </c>
      <c r="Z33" s="61">
        <f t="shared" si="5"/>
        <v>227.25</v>
      </c>
      <c r="AA33" s="52">
        <f t="shared" si="6"/>
        <v>1765.7359799999999</v>
      </c>
      <c r="AB33" s="52">
        <v>293.83</v>
      </c>
    </row>
    <row r="34" spans="1:28">
      <c r="A34" s="46" t="s">
        <v>53</v>
      </c>
      <c r="B34" s="46" t="s">
        <v>54</v>
      </c>
      <c r="C34" s="49">
        <v>115.85</v>
      </c>
      <c r="D34" s="3">
        <v>4.45</v>
      </c>
      <c r="E34" s="47">
        <v>5.66</v>
      </c>
      <c r="F34" s="48">
        <f t="shared" si="3"/>
        <v>10.11</v>
      </c>
      <c r="G34" s="49">
        <v>0</v>
      </c>
      <c r="H34" s="47">
        <v>0</v>
      </c>
      <c r="I34" s="47">
        <v>0.25</v>
      </c>
      <c r="J34" s="47">
        <v>0</v>
      </c>
      <c r="K34" s="50">
        <v>0</v>
      </c>
      <c r="L34" s="48">
        <v>0</v>
      </c>
      <c r="M34" s="49">
        <v>0</v>
      </c>
      <c r="N34" s="51">
        <v>0.71</v>
      </c>
      <c r="O34" s="52">
        <v>0</v>
      </c>
      <c r="P34" s="52">
        <v>0</v>
      </c>
      <c r="Q34" s="52">
        <v>96.93</v>
      </c>
      <c r="R34" s="49">
        <v>0</v>
      </c>
      <c r="S34" s="52">
        <v>115.85</v>
      </c>
      <c r="T34" s="52">
        <v>0</v>
      </c>
      <c r="U34" s="52">
        <v>0</v>
      </c>
      <c r="V34" s="52">
        <v>34.5</v>
      </c>
      <c r="W34" s="53">
        <v>0.29779887785930081</v>
      </c>
      <c r="X34" s="53">
        <v>0.13500000000000001</v>
      </c>
      <c r="Y34" s="61">
        <f t="shared" si="4"/>
        <v>15.639749999999999</v>
      </c>
      <c r="Z34" s="61">
        <f t="shared" si="5"/>
        <v>0</v>
      </c>
      <c r="AA34" s="52">
        <f t="shared" si="6"/>
        <v>68.820300000000003</v>
      </c>
      <c r="AB34" s="52">
        <v>33.6</v>
      </c>
    </row>
    <row r="35" spans="1:28">
      <c r="A35" s="46" t="s">
        <v>55</v>
      </c>
      <c r="B35" s="46" t="s">
        <v>56</v>
      </c>
      <c r="C35" s="49">
        <v>22894.55</v>
      </c>
      <c r="D35" s="3">
        <v>232.06</v>
      </c>
      <c r="E35" s="47">
        <v>1264.19</v>
      </c>
      <c r="F35" s="48">
        <f t="shared" si="3"/>
        <v>1496.25</v>
      </c>
      <c r="G35" s="49">
        <v>0</v>
      </c>
      <c r="H35" s="47">
        <v>0</v>
      </c>
      <c r="I35" s="47">
        <v>454.87</v>
      </c>
      <c r="J35" s="47">
        <v>8.69</v>
      </c>
      <c r="K35" s="50">
        <v>280.60000000000002</v>
      </c>
      <c r="L35" s="48">
        <v>0</v>
      </c>
      <c r="M35" s="49">
        <v>478.22</v>
      </c>
      <c r="N35" s="51">
        <v>0.47489999999999999</v>
      </c>
      <c r="O35" s="52">
        <v>3096.25</v>
      </c>
      <c r="P35" s="52">
        <v>658.75</v>
      </c>
      <c r="Q35" s="52">
        <v>22830.5</v>
      </c>
      <c r="R35" s="49">
        <v>1144.73</v>
      </c>
      <c r="S35" s="52">
        <v>22997.289999999997</v>
      </c>
      <c r="T35" s="52">
        <v>165.25</v>
      </c>
      <c r="U35" s="52">
        <v>208.25</v>
      </c>
      <c r="V35" s="52">
        <v>2794.25</v>
      </c>
      <c r="W35" s="53">
        <v>0.12150344671046025</v>
      </c>
      <c r="X35" s="53">
        <v>0.12150344671046025</v>
      </c>
      <c r="Y35" s="61">
        <f t="shared" si="4"/>
        <v>3167.75</v>
      </c>
      <c r="Z35" s="61">
        <f t="shared" si="5"/>
        <v>3755</v>
      </c>
      <c r="AA35" s="52">
        <f t="shared" si="6"/>
        <v>10842.204449999999</v>
      </c>
      <c r="AB35" s="52">
        <v>6820.52</v>
      </c>
    </row>
    <row r="36" spans="1:28">
      <c r="A36" s="46" t="s">
        <v>57</v>
      </c>
      <c r="B36" s="46" t="s">
        <v>58</v>
      </c>
      <c r="C36" s="49">
        <v>2007.83</v>
      </c>
      <c r="D36" s="3">
        <v>13.63</v>
      </c>
      <c r="E36" s="47">
        <v>35.94</v>
      </c>
      <c r="F36" s="48">
        <f t="shared" si="3"/>
        <v>49.57</v>
      </c>
      <c r="G36" s="49">
        <v>0</v>
      </c>
      <c r="H36" s="47">
        <v>0</v>
      </c>
      <c r="I36" s="47">
        <v>91.8</v>
      </c>
      <c r="J36" s="47">
        <v>0.55000000000000004</v>
      </c>
      <c r="K36" s="50">
        <v>2.6</v>
      </c>
      <c r="L36" s="48">
        <v>0</v>
      </c>
      <c r="M36" s="49">
        <v>0</v>
      </c>
      <c r="N36" s="51">
        <v>0.18160000000000001</v>
      </c>
      <c r="O36" s="52">
        <v>62.75</v>
      </c>
      <c r="P36" s="52">
        <v>17</v>
      </c>
      <c r="Q36" s="52">
        <v>1951.4</v>
      </c>
      <c r="R36" s="49">
        <v>100.39</v>
      </c>
      <c r="S36" s="52">
        <v>2025.64</v>
      </c>
      <c r="T36" s="52">
        <v>4.25</v>
      </c>
      <c r="U36" s="52">
        <v>8</v>
      </c>
      <c r="V36" s="52">
        <v>175.25</v>
      </c>
      <c r="W36" s="53">
        <v>8.6515866590312199E-2</v>
      </c>
      <c r="X36" s="53">
        <v>8.6515866590312199E-2</v>
      </c>
      <c r="Y36" s="61">
        <f t="shared" si="4"/>
        <v>187.5</v>
      </c>
      <c r="Z36" s="61">
        <f t="shared" si="5"/>
        <v>79.75</v>
      </c>
      <c r="AA36" s="52">
        <f t="shared" si="6"/>
        <v>354.37424000000004</v>
      </c>
      <c r="AB36" s="52">
        <v>549.88</v>
      </c>
    </row>
    <row r="37" spans="1:28">
      <c r="A37" s="46" t="s">
        <v>59</v>
      </c>
      <c r="B37" s="46" t="s">
        <v>60</v>
      </c>
      <c r="C37" s="49">
        <v>1673.6399999999999</v>
      </c>
      <c r="D37" s="3">
        <v>0</v>
      </c>
      <c r="E37" s="47">
        <v>39.64</v>
      </c>
      <c r="F37" s="48">
        <f t="shared" si="3"/>
        <v>39.64</v>
      </c>
      <c r="G37" s="49">
        <v>0</v>
      </c>
      <c r="H37" s="47">
        <v>0</v>
      </c>
      <c r="I37" s="47">
        <v>49.95</v>
      </c>
      <c r="J37" s="47">
        <v>1.56</v>
      </c>
      <c r="K37" s="50">
        <v>4.8</v>
      </c>
      <c r="L37" s="48">
        <v>0</v>
      </c>
      <c r="M37" s="49">
        <v>36.340000000000003</v>
      </c>
      <c r="N37" s="51">
        <v>0.2271</v>
      </c>
      <c r="O37" s="52">
        <v>37.25</v>
      </c>
      <c r="P37" s="52">
        <v>5</v>
      </c>
      <c r="Q37" s="52">
        <v>1655.86</v>
      </c>
      <c r="R37" s="49">
        <v>83.68</v>
      </c>
      <c r="S37" s="52">
        <v>1708.44</v>
      </c>
      <c r="T37" s="52">
        <v>3</v>
      </c>
      <c r="U37" s="52">
        <v>7.25</v>
      </c>
      <c r="V37" s="52">
        <v>207.25</v>
      </c>
      <c r="W37" s="53">
        <v>0.12130949872398211</v>
      </c>
      <c r="X37" s="53">
        <v>0.12130949872398211</v>
      </c>
      <c r="Y37" s="61">
        <f t="shared" si="4"/>
        <v>217.5</v>
      </c>
      <c r="Z37" s="61">
        <f t="shared" si="5"/>
        <v>42.25</v>
      </c>
      <c r="AA37" s="52">
        <f t="shared" si="6"/>
        <v>376.04580599999997</v>
      </c>
      <c r="AB37" s="52">
        <v>482.28</v>
      </c>
    </row>
    <row r="38" spans="1:28">
      <c r="A38" s="46" t="s">
        <v>61</v>
      </c>
      <c r="B38" s="46" t="s">
        <v>62</v>
      </c>
      <c r="C38" s="49">
        <v>158.5</v>
      </c>
      <c r="D38" s="3">
        <v>0</v>
      </c>
      <c r="E38" s="47">
        <v>0</v>
      </c>
      <c r="F38" s="48">
        <f t="shared" si="3"/>
        <v>0</v>
      </c>
      <c r="G38" s="49">
        <v>0</v>
      </c>
      <c r="H38" s="47">
        <v>0</v>
      </c>
      <c r="I38" s="47">
        <v>0</v>
      </c>
      <c r="J38" s="47">
        <v>0</v>
      </c>
      <c r="K38" s="50">
        <v>0</v>
      </c>
      <c r="L38" s="48">
        <v>0</v>
      </c>
      <c r="M38" s="49">
        <v>0</v>
      </c>
      <c r="N38" s="51">
        <v>0.50919999999999999</v>
      </c>
      <c r="O38" s="52">
        <v>0</v>
      </c>
      <c r="P38" s="52">
        <v>2</v>
      </c>
      <c r="Q38" s="52">
        <v>160.9</v>
      </c>
      <c r="R38" s="49">
        <v>7.93</v>
      </c>
      <c r="S38" s="52">
        <v>158.5</v>
      </c>
      <c r="T38" s="52">
        <v>0</v>
      </c>
      <c r="U38" s="52">
        <v>0</v>
      </c>
      <c r="V38" s="52">
        <v>19.25</v>
      </c>
      <c r="W38" s="53">
        <v>0.12145110410094637</v>
      </c>
      <c r="X38" s="53">
        <v>0.12145110410094637</v>
      </c>
      <c r="Y38" s="61">
        <f t="shared" si="4"/>
        <v>19.25</v>
      </c>
      <c r="Z38" s="61">
        <f t="shared" si="5"/>
        <v>2</v>
      </c>
      <c r="AA38" s="52">
        <f t="shared" si="6"/>
        <v>81.930279999999996</v>
      </c>
      <c r="AB38" s="52">
        <v>69.7</v>
      </c>
    </row>
    <row r="39" spans="1:28">
      <c r="A39" s="46" t="s">
        <v>63</v>
      </c>
      <c r="B39" s="46" t="s">
        <v>64</v>
      </c>
      <c r="C39" s="49">
        <v>3168.5099999999998</v>
      </c>
      <c r="D39" s="3">
        <v>48.24</v>
      </c>
      <c r="E39" s="47">
        <v>198.7</v>
      </c>
      <c r="F39" s="48">
        <f t="shared" si="3"/>
        <v>246.94</v>
      </c>
      <c r="G39" s="49">
        <v>0</v>
      </c>
      <c r="H39" s="47">
        <v>0</v>
      </c>
      <c r="I39" s="47">
        <v>98.6</v>
      </c>
      <c r="J39" s="47">
        <v>2.65</v>
      </c>
      <c r="K39" s="50">
        <v>22.6</v>
      </c>
      <c r="L39" s="48">
        <v>0</v>
      </c>
      <c r="M39" s="49">
        <v>6.8</v>
      </c>
      <c r="N39" s="51">
        <v>0.34239999999999998</v>
      </c>
      <c r="O39" s="52">
        <v>85</v>
      </c>
      <c r="P39" s="52">
        <v>23</v>
      </c>
      <c r="Q39" s="52">
        <v>3094.45</v>
      </c>
      <c r="R39" s="49">
        <v>158.43</v>
      </c>
      <c r="S39" s="52">
        <v>3209.2</v>
      </c>
      <c r="T39" s="52">
        <v>19.25</v>
      </c>
      <c r="U39" s="52">
        <v>36</v>
      </c>
      <c r="V39" s="52">
        <v>457</v>
      </c>
      <c r="W39" s="53">
        <v>0.14240309111305</v>
      </c>
      <c r="X39" s="53">
        <v>0.13500000000000001</v>
      </c>
      <c r="Y39" s="61">
        <f t="shared" si="4"/>
        <v>488.49200000000002</v>
      </c>
      <c r="Z39" s="61">
        <f t="shared" si="5"/>
        <v>108</v>
      </c>
      <c r="AA39" s="52">
        <f t="shared" si="6"/>
        <v>1059.5396799999999</v>
      </c>
      <c r="AB39" s="52">
        <v>861.88</v>
      </c>
    </row>
    <row r="40" spans="1:28">
      <c r="A40" s="46" t="s">
        <v>65</v>
      </c>
      <c r="B40" s="46" t="s">
        <v>66</v>
      </c>
      <c r="C40" s="49">
        <v>25143.270000000004</v>
      </c>
      <c r="D40" s="3">
        <v>150.27000000000001</v>
      </c>
      <c r="E40" s="47">
        <v>1923.4</v>
      </c>
      <c r="F40" s="48">
        <f t="shared" si="3"/>
        <v>2073.67</v>
      </c>
      <c r="G40" s="49">
        <v>635</v>
      </c>
      <c r="H40" s="47">
        <v>601.91</v>
      </c>
      <c r="I40" s="47">
        <v>480.92</v>
      </c>
      <c r="J40" s="47">
        <v>6.08</v>
      </c>
      <c r="K40" s="50">
        <v>110.2</v>
      </c>
      <c r="L40" s="48">
        <v>0</v>
      </c>
      <c r="M40" s="49">
        <v>270.77999999999997</v>
      </c>
      <c r="N40" s="51">
        <v>0.4945</v>
      </c>
      <c r="O40" s="52">
        <v>3469.5</v>
      </c>
      <c r="P40" s="52">
        <v>877.75</v>
      </c>
      <c r="Q40" s="52">
        <v>25523.17</v>
      </c>
      <c r="R40" s="49">
        <v>1257.1600000000001</v>
      </c>
      <c r="S40" s="52">
        <v>24716.05</v>
      </c>
      <c r="T40" s="52">
        <v>132.75</v>
      </c>
      <c r="U40" s="52">
        <v>203.75</v>
      </c>
      <c r="V40" s="52">
        <v>3291.5</v>
      </c>
      <c r="W40" s="53">
        <v>0.13317257409658906</v>
      </c>
      <c r="X40" s="53">
        <v>0.13317257409658906</v>
      </c>
      <c r="Y40" s="61">
        <f t="shared" si="4"/>
        <v>3628</v>
      </c>
      <c r="Z40" s="61">
        <f t="shared" si="5"/>
        <v>4347.25</v>
      </c>
      <c r="AA40" s="52">
        <f t="shared" si="6"/>
        <v>12621.207564999999</v>
      </c>
      <c r="AB40" s="52">
        <v>6988.83</v>
      </c>
    </row>
    <row r="41" spans="1:28">
      <c r="A41" s="46" t="s">
        <v>67</v>
      </c>
      <c r="B41" s="46" t="s">
        <v>68</v>
      </c>
      <c r="C41" s="49">
        <v>7414.91</v>
      </c>
      <c r="D41" s="3">
        <v>30.48</v>
      </c>
      <c r="E41" s="47">
        <v>390.48</v>
      </c>
      <c r="F41" s="48">
        <f t="shared" si="3"/>
        <v>420.96000000000004</v>
      </c>
      <c r="G41" s="49">
        <v>0</v>
      </c>
      <c r="H41" s="47">
        <v>0</v>
      </c>
      <c r="I41" s="47">
        <v>197.58</v>
      </c>
      <c r="J41" s="47">
        <v>2.0499999999999998</v>
      </c>
      <c r="K41" s="50">
        <v>0.8</v>
      </c>
      <c r="L41" s="48">
        <v>0</v>
      </c>
      <c r="M41" s="49">
        <v>10.4</v>
      </c>
      <c r="N41" s="51">
        <v>0.1384</v>
      </c>
      <c r="O41" s="52">
        <v>215</v>
      </c>
      <c r="P41" s="52">
        <v>111</v>
      </c>
      <c r="Q41" s="52">
        <v>7249.9</v>
      </c>
      <c r="R41" s="49">
        <v>370.75</v>
      </c>
      <c r="S41" s="52">
        <v>7460.1399999999994</v>
      </c>
      <c r="T41" s="52">
        <v>27.25</v>
      </c>
      <c r="U41" s="52">
        <v>63.5</v>
      </c>
      <c r="V41" s="52">
        <v>741.5</v>
      </c>
      <c r="W41" s="53">
        <v>9.9394917521655093E-2</v>
      </c>
      <c r="X41" s="53">
        <v>9.9394917521655093E-2</v>
      </c>
      <c r="Y41" s="61">
        <f t="shared" si="4"/>
        <v>832.25</v>
      </c>
      <c r="Z41" s="61">
        <f t="shared" si="5"/>
        <v>326</v>
      </c>
      <c r="AA41" s="52">
        <f t="shared" si="6"/>
        <v>1003.3861599999999</v>
      </c>
      <c r="AB41" s="52">
        <v>1970.47</v>
      </c>
    </row>
    <row r="42" spans="1:28">
      <c r="A42" s="46" t="s">
        <v>69</v>
      </c>
      <c r="B42" s="46" t="s">
        <v>70</v>
      </c>
      <c r="C42" s="49">
        <v>12941.010000000002</v>
      </c>
      <c r="D42" s="3">
        <v>55.84</v>
      </c>
      <c r="E42" s="47">
        <v>887.1</v>
      </c>
      <c r="F42" s="48">
        <f t="shared" si="3"/>
        <v>942.94</v>
      </c>
      <c r="G42" s="49">
        <v>0</v>
      </c>
      <c r="H42" s="47">
        <v>0</v>
      </c>
      <c r="I42" s="47">
        <v>443.12</v>
      </c>
      <c r="J42" s="47">
        <v>8.35</v>
      </c>
      <c r="K42" s="50">
        <v>28</v>
      </c>
      <c r="L42" s="48">
        <v>0</v>
      </c>
      <c r="M42" s="49">
        <v>1721.3200000000002</v>
      </c>
      <c r="N42" s="51">
        <v>0.3196</v>
      </c>
      <c r="O42" s="52">
        <v>848.75</v>
      </c>
      <c r="P42" s="52">
        <v>287.5</v>
      </c>
      <c r="Q42" s="52">
        <v>12942.46</v>
      </c>
      <c r="R42" s="49">
        <v>647.04999999999995</v>
      </c>
      <c r="S42" s="52">
        <v>13059.08</v>
      </c>
      <c r="T42" s="52">
        <v>62.25</v>
      </c>
      <c r="U42" s="52">
        <v>113.25</v>
      </c>
      <c r="V42" s="52">
        <v>1794.5</v>
      </c>
      <c r="W42" s="53">
        <v>0.13741396790585556</v>
      </c>
      <c r="X42" s="53">
        <v>0.13500000000000001</v>
      </c>
      <c r="Y42" s="61">
        <f t="shared" si="4"/>
        <v>1938.4758000000002</v>
      </c>
      <c r="Z42" s="61">
        <f t="shared" si="5"/>
        <v>1136.25</v>
      </c>
      <c r="AA42" s="52">
        <f t="shared" si="6"/>
        <v>4136.4102159999993</v>
      </c>
      <c r="AB42" s="52">
        <v>3282.94</v>
      </c>
    </row>
    <row r="43" spans="1:28">
      <c r="A43" s="46" t="s">
        <v>71</v>
      </c>
      <c r="B43" s="46" t="s">
        <v>72</v>
      </c>
      <c r="C43" s="49">
        <v>3314.75</v>
      </c>
      <c r="D43" s="3">
        <v>50.97</v>
      </c>
      <c r="E43" s="47">
        <v>156.24</v>
      </c>
      <c r="F43" s="48">
        <f t="shared" si="3"/>
        <v>207.21</v>
      </c>
      <c r="G43" s="49">
        <v>0</v>
      </c>
      <c r="H43" s="47">
        <v>0</v>
      </c>
      <c r="I43" s="47">
        <v>0.5</v>
      </c>
      <c r="J43" s="47">
        <v>0</v>
      </c>
      <c r="K43" s="50">
        <v>5.2</v>
      </c>
      <c r="L43" s="48">
        <v>0</v>
      </c>
      <c r="M43" s="49">
        <v>2.8</v>
      </c>
      <c r="N43" s="51">
        <v>0.22620000000000001</v>
      </c>
      <c r="O43" s="52">
        <v>102.25</v>
      </c>
      <c r="P43" s="52">
        <v>34</v>
      </c>
      <c r="Q43" s="52">
        <v>3175.08</v>
      </c>
      <c r="R43" s="49">
        <v>165.74</v>
      </c>
      <c r="S43" s="52">
        <v>3340.47</v>
      </c>
      <c r="T43" s="52">
        <v>13.25</v>
      </c>
      <c r="U43" s="52">
        <v>26.5</v>
      </c>
      <c r="V43" s="52">
        <v>356.25</v>
      </c>
      <c r="W43" s="53">
        <v>0.10664666948064196</v>
      </c>
      <c r="X43" s="53">
        <v>0.10664666948064196</v>
      </c>
      <c r="Y43" s="61">
        <f t="shared" si="4"/>
        <v>396</v>
      </c>
      <c r="Z43" s="61">
        <f t="shared" si="5"/>
        <v>136.25</v>
      </c>
      <c r="AA43" s="52">
        <f t="shared" si="6"/>
        <v>718.20309600000007</v>
      </c>
      <c r="AB43" s="52">
        <v>1109.04</v>
      </c>
    </row>
    <row r="44" spans="1:28">
      <c r="A44" s="46" t="s">
        <v>73</v>
      </c>
      <c r="B44" s="46" t="s">
        <v>74</v>
      </c>
      <c r="C44" s="49">
        <v>397.23999999999995</v>
      </c>
      <c r="D44" s="3">
        <v>4.7699999999999996</v>
      </c>
      <c r="E44" s="47">
        <v>36.67</v>
      </c>
      <c r="F44" s="48">
        <f t="shared" si="3"/>
        <v>41.44</v>
      </c>
      <c r="G44" s="49">
        <v>0</v>
      </c>
      <c r="H44" s="47">
        <v>0</v>
      </c>
      <c r="I44" s="47">
        <v>4.9400000000000004</v>
      </c>
      <c r="J44" s="47">
        <v>0.33</v>
      </c>
      <c r="K44" s="50">
        <v>4.1500000000000004</v>
      </c>
      <c r="L44" s="48">
        <v>0.93</v>
      </c>
      <c r="M44" s="49">
        <v>0</v>
      </c>
      <c r="N44" s="51">
        <v>0.53320000000000001</v>
      </c>
      <c r="O44" s="52">
        <v>2</v>
      </c>
      <c r="P44" s="52">
        <v>0</v>
      </c>
      <c r="Q44" s="52">
        <v>384.92</v>
      </c>
      <c r="R44" s="49">
        <v>19.86</v>
      </c>
      <c r="S44" s="52">
        <v>397.24</v>
      </c>
      <c r="T44" s="52">
        <v>3.75</v>
      </c>
      <c r="U44" s="52">
        <v>3.75</v>
      </c>
      <c r="V44" s="52">
        <v>54.75</v>
      </c>
      <c r="W44" s="53">
        <v>0.13782599939583123</v>
      </c>
      <c r="X44" s="53">
        <v>0.13500000000000001</v>
      </c>
      <c r="Y44" s="61">
        <f t="shared" si="4"/>
        <v>61.127400000000002</v>
      </c>
      <c r="Z44" s="61">
        <f t="shared" si="5"/>
        <v>2</v>
      </c>
      <c r="AA44" s="52">
        <f t="shared" si="6"/>
        <v>205.23934400000002</v>
      </c>
      <c r="AB44" s="52">
        <v>119</v>
      </c>
    </row>
    <row r="45" spans="1:28">
      <c r="A45" s="46" t="s">
        <v>75</v>
      </c>
      <c r="B45" s="46" t="s">
        <v>76</v>
      </c>
      <c r="C45" s="49">
        <v>28.799999999999997</v>
      </c>
      <c r="D45" s="3">
        <v>0</v>
      </c>
      <c r="E45" s="47">
        <v>0</v>
      </c>
      <c r="F45" s="48">
        <f t="shared" si="3"/>
        <v>0</v>
      </c>
      <c r="G45" s="49">
        <v>0</v>
      </c>
      <c r="H45" s="47">
        <v>0</v>
      </c>
      <c r="I45" s="47">
        <v>0</v>
      </c>
      <c r="J45" s="47">
        <v>0</v>
      </c>
      <c r="K45" s="50">
        <v>0</v>
      </c>
      <c r="L45" s="48">
        <v>0</v>
      </c>
      <c r="M45" s="49">
        <v>0</v>
      </c>
      <c r="N45" s="51">
        <v>0</v>
      </c>
      <c r="O45" s="52">
        <v>0</v>
      </c>
      <c r="P45" s="52">
        <v>0</v>
      </c>
      <c r="Q45" s="52">
        <v>19.100000000000001</v>
      </c>
      <c r="R45" s="49">
        <v>0</v>
      </c>
      <c r="S45" s="52">
        <v>28.8</v>
      </c>
      <c r="T45" s="52">
        <v>0</v>
      </c>
      <c r="U45" s="52">
        <v>1</v>
      </c>
      <c r="V45" s="52">
        <v>4.5</v>
      </c>
      <c r="W45" s="53">
        <v>0.15625</v>
      </c>
      <c r="X45" s="53">
        <v>0.13500000000000001</v>
      </c>
      <c r="Y45" s="61">
        <f t="shared" si="4"/>
        <v>4.8879999999999999</v>
      </c>
      <c r="Z45" s="61">
        <f t="shared" si="5"/>
        <v>0</v>
      </c>
      <c r="AA45" s="52">
        <f t="shared" si="6"/>
        <v>0</v>
      </c>
      <c r="AB45" s="52">
        <v>13.6</v>
      </c>
    </row>
    <row r="46" spans="1:28">
      <c r="A46" s="46" t="s">
        <v>77</v>
      </c>
      <c r="B46" s="46" t="s">
        <v>78</v>
      </c>
      <c r="C46" s="49">
        <v>6519.21</v>
      </c>
      <c r="D46" s="3">
        <v>79.23</v>
      </c>
      <c r="E46" s="47">
        <v>319.51</v>
      </c>
      <c r="F46" s="48">
        <f t="shared" si="3"/>
        <v>398.74</v>
      </c>
      <c r="G46" s="49">
        <v>0</v>
      </c>
      <c r="H46" s="47">
        <v>0</v>
      </c>
      <c r="I46" s="47">
        <v>175.74</v>
      </c>
      <c r="J46" s="47">
        <v>8.31</v>
      </c>
      <c r="K46" s="50">
        <v>20.6</v>
      </c>
      <c r="L46" s="48">
        <v>0</v>
      </c>
      <c r="M46" s="49">
        <v>4.8</v>
      </c>
      <c r="N46" s="51">
        <v>0.61619999999999997</v>
      </c>
      <c r="O46" s="52">
        <v>417.25</v>
      </c>
      <c r="P46" s="52">
        <v>75.5</v>
      </c>
      <c r="Q46" s="52">
        <v>6482.81</v>
      </c>
      <c r="R46" s="49">
        <v>325.95999999999998</v>
      </c>
      <c r="S46" s="52">
        <v>6528.2000000000007</v>
      </c>
      <c r="T46" s="52">
        <v>83.5</v>
      </c>
      <c r="U46" s="52">
        <v>120.75</v>
      </c>
      <c r="V46" s="52">
        <v>1046.5</v>
      </c>
      <c r="W46" s="53">
        <v>0.16030452498391592</v>
      </c>
      <c r="X46" s="53">
        <v>0.13500000000000001</v>
      </c>
      <c r="Y46" s="61">
        <f t="shared" si="4"/>
        <v>1085.5570000000002</v>
      </c>
      <c r="Z46" s="61">
        <f t="shared" si="5"/>
        <v>492.75</v>
      </c>
      <c r="AA46" s="52">
        <f t="shared" si="6"/>
        <v>3994.7075220000002</v>
      </c>
      <c r="AB46" s="52">
        <v>2006.53</v>
      </c>
    </row>
    <row r="47" spans="1:28">
      <c r="A47" s="46" t="s">
        <v>79</v>
      </c>
      <c r="B47" s="46" t="s">
        <v>80</v>
      </c>
      <c r="C47" s="49">
        <v>687.18</v>
      </c>
      <c r="D47" s="3">
        <v>10.56</v>
      </c>
      <c r="E47" s="47">
        <v>25.23</v>
      </c>
      <c r="F47" s="48">
        <f t="shared" si="3"/>
        <v>35.79</v>
      </c>
      <c r="G47" s="49">
        <v>0</v>
      </c>
      <c r="H47" s="47">
        <v>0</v>
      </c>
      <c r="I47" s="47">
        <v>35.97</v>
      </c>
      <c r="J47" s="47">
        <v>1.55</v>
      </c>
      <c r="K47" s="50">
        <v>0</v>
      </c>
      <c r="L47" s="48">
        <v>0</v>
      </c>
      <c r="M47" s="49">
        <v>0</v>
      </c>
      <c r="N47" s="51">
        <v>0.41170000000000001</v>
      </c>
      <c r="O47" s="52">
        <v>0</v>
      </c>
      <c r="P47" s="52">
        <v>0</v>
      </c>
      <c r="Q47" s="52">
        <v>679.28</v>
      </c>
      <c r="R47" s="49">
        <v>34.36</v>
      </c>
      <c r="S47" s="52">
        <v>687.34999999999991</v>
      </c>
      <c r="T47" s="52">
        <v>4</v>
      </c>
      <c r="U47" s="52">
        <v>6.25</v>
      </c>
      <c r="V47" s="52">
        <v>97.25</v>
      </c>
      <c r="W47" s="53">
        <v>0.14148541499963629</v>
      </c>
      <c r="X47" s="53">
        <v>0.13500000000000001</v>
      </c>
      <c r="Y47" s="61">
        <f t="shared" si="4"/>
        <v>103.04225</v>
      </c>
      <c r="Z47" s="61">
        <f t="shared" si="5"/>
        <v>0</v>
      </c>
      <c r="AA47" s="52">
        <f t="shared" si="6"/>
        <v>279.65957600000002</v>
      </c>
      <c r="AB47" s="52">
        <v>196.4</v>
      </c>
    </row>
    <row r="48" spans="1:28">
      <c r="A48" s="46" t="s">
        <v>81</v>
      </c>
      <c r="B48" s="46" t="s">
        <v>82</v>
      </c>
      <c r="C48" s="49">
        <v>1433.38</v>
      </c>
      <c r="D48" s="3">
        <v>0</v>
      </c>
      <c r="E48" s="47">
        <v>76.349999999999994</v>
      </c>
      <c r="F48" s="48">
        <f t="shared" si="3"/>
        <v>76.349999999999994</v>
      </c>
      <c r="G48" s="49">
        <v>0</v>
      </c>
      <c r="H48" s="47">
        <v>0</v>
      </c>
      <c r="I48" s="47">
        <v>30.22</v>
      </c>
      <c r="J48" s="47">
        <v>3.53</v>
      </c>
      <c r="K48" s="50">
        <v>0</v>
      </c>
      <c r="L48" s="48">
        <v>0</v>
      </c>
      <c r="M48" s="49">
        <v>0</v>
      </c>
      <c r="N48" s="51">
        <v>0.52590000000000003</v>
      </c>
      <c r="O48" s="52">
        <v>27.25</v>
      </c>
      <c r="P48" s="52">
        <v>6</v>
      </c>
      <c r="Q48" s="52">
        <v>1381.27</v>
      </c>
      <c r="R48" s="49">
        <v>71.67</v>
      </c>
      <c r="S48" s="52">
        <v>1437.33</v>
      </c>
      <c r="T48" s="52">
        <v>9.25</v>
      </c>
      <c r="U48" s="52">
        <v>19</v>
      </c>
      <c r="V48" s="52">
        <v>258.5</v>
      </c>
      <c r="W48" s="53">
        <v>0.17984735586121489</v>
      </c>
      <c r="X48" s="53">
        <v>0.13500000000000001</v>
      </c>
      <c r="Y48" s="61">
        <f t="shared" si="4"/>
        <v>222.28954999999999</v>
      </c>
      <c r="Z48" s="61">
        <f t="shared" si="5"/>
        <v>33.25</v>
      </c>
      <c r="AA48" s="52">
        <f t="shared" si="6"/>
        <v>726.40989300000001</v>
      </c>
      <c r="AB48" s="52">
        <v>419.2</v>
      </c>
    </row>
    <row r="49" spans="1:28">
      <c r="A49" s="46" t="s">
        <v>83</v>
      </c>
      <c r="B49" s="46" t="s">
        <v>84</v>
      </c>
      <c r="C49" s="49">
        <v>1046.3500000000001</v>
      </c>
      <c r="D49" s="3">
        <v>6.34</v>
      </c>
      <c r="E49" s="47">
        <v>25.34</v>
      </c>
      <c r="F49" s="48">
        <f t="shared" si="3"/>
        <v>31.68</v>
      </c>
      <c r="G49" s="49">
        <v>0</v>
      </c>
      <c r="H49" s="47">
        <v>0</v>
      </c>
      <c r="I49" s="47">
        <v>25.35</v>
      </c>
      <c r="J49" s="47">
        <v>0.22</v>
      </c>
      <c r="K49" s="50">
        <v>0</v>
      </c>
      <c r="L49" s="48">
        <v>0</v>
      </c>
      <c r="M49" s="49">
        <v>3.89</v>
      </c>
      <c r="N49" s="51">
        <v>0.32329999999999998</v>
      </c>
      <c r="O49" s="52">
        <v>19.75</v>
      </c>
      <c r="P49" s="52">
        <v>2</v>
      </c>
      <c r="Q49" s="52">
        <v>1020.73</v>
      </c>
      <c r="R49" s="49">
        <v>52.32</v>
      </c>
      <c r="S49" s="52">
        <v>1048.19</v>
      </c>
      <c r="T49" s="52">
        <v>13.5</v>
      </c>
      <c r="U49" s="52">
        <v>16.5</v>
      </c>
      <c r="V49" s="52">
        <v>166.75</v>
      </c>
      <c r="W49" s="53">
        <v>0.15908375389957927</v>
      </c>
      <c r="X49" s="53">
        <v>0.13500000000000001</v>
      </c>
      <c r="Y49" s="61">
        <f t="shared" si="4"/>
        <v>171.50565</v>
      </c>
      <c r="Z49" s="61">
        <f t="shared" si="5"/>
        <v>21.75</v>
      </c>
      <c r="AA49" s="52">
        <f t="shared" si="6"/>
        <v>330.00200899999999</v>
      </c>
      <c r="AB49" s="52">
        <v>336</v>
      </c>
    </row>
    <row r="50" spans="1:28">
      <c r="A50" s="46" t="s">
        <v>85</v>
      </c>
      <c r="B50" s="46" t="s">
        <v>86</v>
      </c>
      <c r="C50" s="49">
        <v>2474.6</v>
      </c>
      <c r="D50" s="3">
        <v>4.74</v>
      </c>
      <c r="E50" s="47">
        <v>74.09</v>
      </c>
      <c r="F50" s="48">
        <f t="shared" si="3"/>
        <v>78.83</v>
      </c>
      <c r="G50" s="49">
        <v>0</v>
      </c>
      <c r="H50" s="47">
        <v>0</v>
      </c>
      <c r="I50" s="47">
        <v>88.79</v>
      </c>
      <c r="J50" s="47">
        <v>0.66</v>
      </c>
      <c r="K50" s="50">
        <v>0.8</v>
      </c>
      <c r="L50" s="48">
        <v>0</v>
      </c>
      <c r="M50" s="49">
        <v>106.47</v>
      </c>
      <c r="N50" s="51">
        <v>0.47249999999999998</v>
      </c>
      <c r="O50" s="52">
        <v>215</v>
      </c>
      <c r="P50" s="52">
        <v>61.75</v>
      </c>
      <c r="Q50" s="52">
        <v>2461.14</v>
      </c>
      <c r="R50" s="49">
        <v>123.73</v>
      </c>
      <c r="S50" s="52">
        <v>2517.3000000000002</v>
      </c>
      <c r="T50" s="52">
        <v>14.75</v>
      </c>
      <c r="U50" s="52">
        <v>19</v>
      </c>
      <c r="V50" s="52">
        <v>322.75</v>
      </c>
      <c r="W50" s="53">
        <v>0.12821276764787667</v>
      </c>
      <c r="X50" s="53">
        <v>0.12821276764787667</v>
      </c>
      <c r="Y50" s="61">
        <f t="shared" si="4"/>
        <v>356.5</v>
      </c>
      <c r="Z50" s="61">
        <f t="shared" si="5"/>
        <v>276.75</v>
      </c>
      <c r="AA50" s="52">
        <f t="shared" si="6"/>
        <v>1162.8886499999999</v>
      </c>
      <c r="AB50" s="52">
        <v>734.99</v>
      </c>
    </row>
    <row r="51" spans="1:28">
      <c r="A51" s="46" t="s">
        <v>87</v>
      </c>
      <c r="B51" s="46" t="s">
        <v>88</v>
      </c>
      <c r="C51" s="49">
        <v>4994.6599999999989</v>
      </c>
      <c r="D51" s="3">
        <v>57.71</v>
      </c>
      <c r="E51" s="47">
        <v>347.21</v>
      </c>
      <c r="F51" s="48">
        <f t="shared" si="3"/>
        <v>404.91999999999996</v>
      </c>
      <c r="G51" s="49">
        <v>0</v>
      </c>
      <c r="H51" s="47">
        <v>0</v>
      </c>
      <c r="I51" s="47">
        <v>102.56</v>
      </c>
      <c r="J51" s="47">
        <v>6.03</v>
      </c>
      <c r="K51" s="50">
        <v>9.16</v>
      </c>
      <c r="L51" s="48">
        <v>0.04</v>
      </c>
      <c r="M51" s="49">
        <v>20.57</v>
      </c>
      <c r="N51" s="51">
        <v>0.58030000000000004</v>
      </c>
      <c r="O51" s="52">
        <v>293</v>
      </c>
      <c r="P51" s="52">
        <v>61.25</v>
      </c>
      <c r="Q51" s="52">
        <v>4990.13</v>
      </c>
      <c r="R51" s="49">
        <v>249.73</v>
      </c>
      <c r="S51" s="52">
        <v>4981.79</v>
      </c>
      <c r="T51" s="52">
        <v>55.25</v>
      </c>
      <c r="U51" s="52">
        <v>62.25</v>
      </c>
      <c r="V51" s="52">
        <v>674.5</v>
      </c>
      <c r="W51" s="53">
        <v>0.13539310167630511</v>
      </c>
      <c r="X51" s="53">
        <v>0.13500000000000001</v>
      </c>
      <c r="Y51" s="61">
        <f t="shared" si="4"/>
        <v>790.04165</v>
      </c>
      <c r="Z51" s="61">
        <f t="shared" si="5"/>
        <v>354.25</v>
      </c>
      <c r="AA51" s="52">
        <f t="shared" si="6"/>
        <v>2895.7724390000003</v>
      </c>
      <c r="AB51" s="52">
        <v>1452.87</v>
      </c>
    </row>
    <row r="52" spans="1:28">
      <c r="A52" s="46" t="s">
        <v>89</v>
      </c>
      <c r="B52" s="46" t="s">
        <v>90</v>
      </c>
      <c r="C52" s="49">
        <v>175.79999999999998</v>
      </c>
      <c r="D52" s="3">
        <v>0</v>
      </c>
      <c r="E52" s="47">
        <v>0</v>
      </c>
      <c r="F52" s="48">
        <f t="shared" si="3"/>
        <v>0</v>
      </c>
      <c r="G52" s="49">
        <v>0</v>
      </c>
      <c r="H52" s="47">
        <v>0</v>
      </c>
      <c r="I52" s="47">
        <v>0</v>
      </c>
      <c r="J52" s="47">
        <v>0</v>
      </c>
      <c r="K52" s="50">
        <v>0</v>
      </c>
      <c r="L52" s="48">
        <v>0</v>
      </c>
      <c r="M52" s="49">
        <v>0</v>
      </c>
      <c r="N52" s="51">
        <v>0.81010000000000004</v>
      </c>
      <c r="O52" s="52">
        <v>75.5</v>
      </c>
      <c r="P52" s="52">
        <v>25.25</v>
      </c>
      <c r="Q52" s="52">
        <v>175.6</v>
      </c>
      <c r="R52" s="49">
        <v>0</v>
      </c>
      <c r="S52" s="52">
        <v>175.8</v>
      </c>
      <c r="T52" s="52">
        <v>0</v>
      </c>
      <c r="U52" s="52">
        <v>2</v>
      </c>
      <c r="V52" s="52">
        <v>22.5</v>
      </c>
      <c r="W52" s="53">
        <v>0.12798634812286688</v>
      </c>
      <c r="X52" s="53">
        <v>0.12798634812286688</v>
      </c>
      <c r="Y52" s="61">
        <f t="shared" si="4"/>
        <v>24.5</v>
      </c>
      <c r="Z52" s="61">
        <f t="shared" si="5"/>
        <v>100.75</v>
      </c>
      <c r="AA52" s="52">
        <f t="shared" si="6"/>
        <v>142.25355999999999</v>
      </c>
      <c r="AB52" s="52">
        <v>78.599999999999994</v>
      </c>
    </row>
    <row r="53" spans="1:28">
      <c r="A53" s="46" t="s">
        <v>91</v>
      </c>
      <c r="B53" s="46" t="s">
        <v>92</v>
      </c>
      <c r="C53" s="49">
        <v>780.82999999999993</v>
      </c>
      <c r="D53" s="3">
        <v>0</v>
      </c>
      <c r="E53" s="47">
        <v>29.99</v>
      </c>
      <c r="F53" s="48">
        <f t="shared" si="3"/>
        <v>29.99</v>
      </c>
      <c r="G53" s="49">
        <v>0</v>
      </c>
      <c r="H53" s="47">
        <v>0</v>
      </c>
      <c r="I53" s="47">
        <v>0</v>
      </c>
      <c r="J53" s="47">
        <v>0</v>
      </c>
      <c r="K53" s="50">
        <v>0</v>
      </c>
      <c r="L53" s="48">
        <v>0</v>
      </c>
      <c r="M53" s="49">
        <v>11.8</v>
      </c>
      <c r="N53" s="51">
        <v>0.94869999999999999</v>
      </c>
      <c r="O53" s="52">
        <v>406.75</v>
      </c>
      <c r="P53" s="52">
        <v>44.5</v>
      </c>
      <c r="Q53" s="52">
        <v>830.04</v>
      </c>
      <c r="R53" s="49">
        <v>39.04</v>
      </c>
      <c r="S53" s="52">
        <v>780.83</v>
      </c>
      <c r="T53" s="52">
        <v>2.75</v>
      </c>
      <c r="U53" s="52">
        <v>13</v>
      </c>
      <c r="V53" s="52">
        <v>61.25</v>
      </c>
      <c r="W53" s="53">
        <v>7.8442170510866632E-2</v>
      </c>
      <c r="X53" s="53">
        <v>7.8442170510866632E-2</v>
      </c>
      <c r="Y53" s="61">
        <f t="shared" si="4"/>
        <v>77</v>
      </c>
      <c r="Z53" s="61">
        <f t="shared" si="5"/>
        <v>451.25</v>
      </c>
      <c r="AA53" s="52">
        <f t="shared" si="6"/>
        <v>787.45894799999996</v>
      </c>
      <c r="AB53" s="52">
        <v>217</v>
      </c>
    </row>
    <row r="54" spans="1:28">
      <c r="A54" s="46" t="s">
        <v>93</v>
      </c>
      <c r="B54" s="46" t="s">
        <v>94</v>
      </c>
      <c r="C54" s="49">
        <v>24.4</v>
      </c>
      <c r="D54" s="3">
        <v>0</v>
      </c>
      <c r="E54" s="47">
        <v>0</v>
      </c>
      <c r="F54" s="48">
        <f t="shared" si="3"/>
        <v>0</v>
      </c>
      <c r="G54" s="49">
        <v>0</v>
      </c>
      <c r="H54" s="47">
        <v>0</v>
      </c>
      <c r="I54" s="47">
        <v>0</v>
      </c>
      <c r="J54" s="47">
        <v>0</v>
      </c>
      <c r="K54" s="50">
        <v>0</v>
      </c>
      <c r="L54" s="48">
        <v>0</v>
      </c>
      <c r="M54" s="49">
        <v>0</v>
      </c>
      <c r="N54" s="51">
        <v>0.8</v>
      </c>
      <c r="O54" s="52">
        <v>9.75</v>
      </c>
      <c r="P54" s="52">
        <v>1</v>
      </c>
      <c r="Q54" s="52">
        <v>25.4</v>
      </c>
      <c r="R54" s="49">
        <v>1.22</v>
      </c>
      <c r="S54" s="52">
        <v>24.4</v>
      </c>
      <c r="T54" s="52">
        <v>0</v>
      </c>
      <c r="U54" s="52">
        <v>1</v>
      </c>
      <c r="V54" s="52">
        <v>3.25</v>
      </c>
      <c r="W54" s="53">
        <v>0.13319672131147542</v>
      </c>
      <c r="X54" s="53">
        <v>0.13319672131147542</v>
      </c>
      <c r="Y54" s="61">
        <f t="shared" si="4"/>
        <v>4.25</v>
      </c>
      <c r="Z54" s="61">
        <f t="shared" si="5"/>
        <v>10.75</v>
      </c>
      <c r="AA54" s="52">
        <f t="shared" si="6"/>
        <v>20.32</v>
      </c>
      <c r="AB54" s="52">
        <v>11.8</v>
      </c>
    </row>
    <row r="55" spans="1:28">
      <c r="A55" s="46" t="s">
        <v>95</v>
      </c>
      <c r="B55" s="46" t="s">
        <v>96</v>
      </c>
      <c r="C55" s="49">
        <v>6106.67</v>
      </c>
      <c r="D55" s="3">
        <v>81.290000000000006</v>
      </c>
      <c r="E55" s="47">
        <v>355.05</v>
      </c>
      <c r="F55" s="48">
        <f t="shared" si="3"/>
        <v>436.34000000000003</v>
      </c>
      <c r="G55" s="49">
        <v>0</v>
      </c>
      <c r="H55" s="47">
        <v>0</v>
      </c>
      <c r="I55" s="47">
        <v>141.94999999999999</v>
      </c>
      <c r="J55" s="47">
        <v>7.04</v>
      </c>
      <c r="K55" s="50">
        <v>0</v>
      </c>
      <c r="L55" s="48">
        <v>0</v>
      </c>
      <c r="M55" s="49">
        <v>116.6</v>
      </c>
      <c r="N55" s="51">
        <v>0.58520000000000005</v>
      </c>
      <c r="O55" s="52">
        <v>1054.75</v>
      </c>
      <c r="P55" s="52">
        <v>337.25</v>
      </c>
      <c r="Q55" s="52">
        <v>6080.05</v>
      </c>
      <c r="R55" s="49">
        <v>305.33</v>
      </c>
      <c r="S55" s="52">
        <v>6142.6299999999992</v>
      </c>
      <c r="T55" s="52">
        <v>28</v>
      </c>
      <c r="U55" s="52">
        <v>73.25</v>
      </c>
      <c r="V55" s="52">
        <v>684.25</v>
      </c>
      <c r="W55" s="53">
        <v>0.11139365385836361</v>
      </c>
      <c r="X55" s="53">
        <v>0.11139365385836361</v>
      </c>
      <c r="Y55" s="61">
        <f t="shared" si="4"/>
        <v>785.5</v>
      </c>
      <c r="Z55" s="61">
        <f t="shared" si="5"/>
        <v>1392</v>
      </c>
      <c r="AA55" s="52">
        <f t="shared" si="6"/>
        <v>3558.0452600000003</v>
      </c>
      <c r="AB55" s="52">
        <v>1764.53</v>
      </c>
    </row>
    <row r="56" spans="1:28">
      <c r="A56" s="46" t="s">
        <v>97</v>
      </c>
      <c r="B56" s="46" t="s">
        <v>98</v>
      </c>
      <c r="C56" s="49">
        <v>95.800000000000011</v>
      </c>
      <c r="D56" s="3">
        <v>0</v>
      </c>
      <c r="E56" s="47">
        <v>2.72</v>
      </c>
      <c r="F56" s="48">
        <f t="shared" si="3"/>
        <v>2.72</v>
      </c>
      <c r="G56" s="49">
        <v>0</v>
      </c>
      <c r="H56" s="47">
        <v>0</v>
      </c>
      <c r="I56" s="47">
        <v>1</v>
      </c>
      <c r="J56" s="47">
        <v>0</v>
      </c>
      <c r="K56" s="50">
        <v>0</v>
      </c>
      <c r="L56" s="48">
        <v>0</v>
      </c>
      <c r="M56" s="49">
        <v>0</v>
      </c>
      <c r="N56" s="51">
        <v>0.73629999999999995</v>
      </c>
      <c r="O56" s="52">
        <v>5</v>
      </c>
      <c r="P56" s="52">
        <v>5</v>
      </c>
      <c r="Q56" s="52">
        <v>89.65</v>
      </c>
      <c r="R56" s="49">
        <v>0</v>
      </c>
      <c r="S56" s="52">
        <v>95.8</v>
      </c>
      <c r="T56" s="52">
        <v>0</v>
      </c>
      <c r="U56" s="52">
        <v>2</v>
      </c>
      <c r="V56" s="52">
        <v>10</v>
      </c>
      <c r="W56" s="53">
        <v>0.10438413361169102</v>
      </c>
      <c r="X56" s="53">
        <v>0.10438413361169102</v>
      </c>
      <c r="Y56" s="61">
        <f t="shared" si="4"/>
        <v>12</v>
      </c>
      <c r="Z56" s="61">
        <f t="shared" si="5"/>
        <v>10</v>
      </c>
      <c r="AA56" s="52">
        <f t="shared" si="6"/>
        <v>66.009294999999995</v>
      </c>
      <c r="AB56" s="52">
        <v>30.8</v>
      </c>
    </row>
    <row r="57" spans="1:28">
      <c r="A57" s="46" t="s">
        <v>99</v>
      </c>
      <c r="B57" s="46" t="s">
        <v>100</v>
      </c>
      <c r="C57" s="49">
        <v>262.47000000000003</v>
      </c>
      <c r="D57" s="3">
        <v>1.26</v>
      </c>
      <c r="E57" s="47">
        <v>12.66</v>
      </c>
      <c r="F57" s="48">
        <f t="shared" si="3"/>
        <v>13.92</v>
      </c>
      <c r="G57" s="49">
        <v>2.5</v>
      </c>
      <c r="H57" s="47">
        <v>0</v>
      </c>
      <c r="I57" s="47">
        <v>9.57</v>
      </c>
      <c r="J57" s="47">
        <v>0.17</v>
      </c>
      <c r="K57" s="50">
        <v>0</v>
      </c>
      <c r="L57" s="48">
        <v>0</v>
      </c>
      <c r="M57" s="49">
        <v>0</v>
      </c>
      <c r="N57" s="51">
        <v>0.55989999999999995</v>
      </c>
      <c r="O57" s="52">
        <v>19.25</v>
      </c>
      <c r="P57" s="52">
        <v>0</v>
      </c>
      <c r="Q57" s="52">
        <v>277.89999999999998</v>
      </c>
      <c r="R57" s="49">
        <v>13.12</v>
      </c>
      <c r="S57" s="52">
        <v>266.82</v>
      </c>
      <c r="T57" s="52">
        <v>1.25</v>
      </c>
      <c r="U57" s="52">
        <v>0.5</v>
      </c>
      <c r="V57" s="52">
        <v>47</v>
      </c>
      <c r="W57" s="53">
        <v>0.17614871448916875</v>
      </c>
      <c r="X57" s="53">
        <v>0.13500000000000001</v>
      </c>
      <c r="Y57" s="61">
        <f t="shared" si="4"/>
        <v>37.770699999999998</v>
      </c>
      <c r="Z57" s="61">
        <f t="shared" si="5"/>
        <v>19.25</v>
      </c>
      <c r="AA57" s="52">
        <f t="shared" si="6"/>
        <v>155.59620999999999</v>
      </c>
      <c r="AB57" s="52">
        <v>74.150000000000006</v>
      </c>
    </row>
    <row r="58" spans="1:28">
      <c r="A58" s="46" t="s">
        <v>101</v>
      </c>
      <c r="B58" s="46" t="s">
        <v>102</v>
      </c>
      <c r="C58" s="49">
        <v>38.799999999999997</v>
      </c>
      <c r="D58" s="3">
        <v>0</v>
      </c>
      <c r="E58" s="47">
        <v>0</v>
      </c>
      <c r="F58" s="48">
        <f t="shared" si="3"/>
        <v>0</v>
      </c>
      <c r="G58" s="49">
        <v>0</v>
      </c>
      <c r="H58" s="47">
        <v>0</v>
      </c>
      <c r="I58" s="47">
        <v>0</v>
      </c>
      <c r="J58" s="47">
        <v>0</v>
      </c>
      <c r="K58" s="50">
        <v>0</v>
      </c>
      <c r="L58" s="48">
        <v>0</v>
      </c>
      <c r="M58" s="49">
        <v>0</v>
      </c>
      <c r="N58" s="51">
        <v>0.5</v>
      </c>
      <c r="O58" s="52">
        <v>0</v>
      </c>
      <c r="P58" s="52">
        <v>0</v>
      </c>
      <c r="Q58" s="52">
        <v>33.700000000000003</v>
      </c>
      <c r="R58" s="49">
        <v>0</v>
      </c>
      <c r="S58" s="52">
        <v>38.799999999999997</v>
      </c>
      <c r="T58" s="52">
        <v>0</v>
      </c>
      <c r="U58" s="52">
        <v>1</v>
      </c>
      <c r="V58" s="52">
        <v>3</v>
      </c>
      <c r="W58" s="53">
        <v>7.7319587628865982E-2</v>
      </c>
      <c r="X58" s="53">
        <v>7.7319587628865982E-2</v>
      </c>
      <c r="Y58" s="61">
        <f t="shared" si="4"/>
        <v>4</v>
      </c>
      <c r="Z58" s="61">
        <f t="shared" si="5"/>
        <v>0</v>
      </c>
      <c r="AA58" s="52">
        <f t="shared" si="6"/>
        <v>16.850000000000001</v>
      </c>
      <c r="AB58" s="52">
        <v>22.4</v>
      </c>
    </row>
    <row r="59" spans="1:28">
      <c r="A59" s="46" t="s">
        <v>103</v>
      </c>
      <c r="B59" s="46" t="s">
        <v>104</v>
      </c>
      <c r="C59" s="49">
        <v>242.17999999999998</v>
      </c>
      <c r="D59" s="3">
        <v>0</v>
      </c>
      <c r="E59" s="47">
        <v>7.42</v>
      </c>
      <c r="F59" s="48">
        <f t="shared" si="3"/>
        <v>7.42</v>
      </c>
      <c r="G59" s="49">
        <v>0</v>
      </c>
      <c r="H59" s="47">
        <v>0</v>
      </c>
      <c r="I59" s="47">
        <v>0.92</v>
      </c>
      <c r="J59" s="47">
        <v>0.08</v>
      </c>
      <c r="K59" s="50">
        <v>63</v>
      </c>
      <c r="L59" s="48">
        <v>0</v>
      </c>
      <c r="M59" s="49">
        <v>0.2</v>
      </c>
      <c r="N59" s="51">
        <v>0.53210000000000002</v>
      </c>
      <c r="O59" s="52">
        <v>0</v>
      </c>
      <c r="P59" s="52">
        <v>0</v>
      </c>
      <c r="Q59" s="52">
        <v>244.95</v>
      </c>
      <c r="R59" s="49">
        <v>0</v>
      </c>
      <c r="S59" s="52">
        <v>242.18</v>
      </c>
      <c r="T59" s="52">
        <v>0</v>
      </c>
      <c r="U59" s="52">
        <v>0.75</v>
      </c>
      <c r="V59" s="52">
        <v>20.5</v>
      </c>
      <c r="W59" s="53">
        <v>8.4647782641010819E-2</v>
      </c>
      <c r="X59" s="53">
        <v>8.4647782641010819E-2</v>
      </c>
      <c r="Y59" s="61">
        <f t="shared" si="4"/>
        <v>21.25</v>
      </c>
      <c r="Z59" s="61">
        <f t="shared" si="5"/>
        <v>0</v>
      </c>
      <c r="AA59" s="52">
        <f t="shared" si="6"/>
        <v>130.337895</v>
      </c>
      <c r="AB59" s="52">
        <v>48.37</v>
      </c>
    </row>
    <row r="60" spans="1:28">
      <c r="A60" s="46" t="s">
        <v>105</v>
      </c>
      <c r="B60" s="46" t="s">
        <v>106</v>
      </c>
      <c r="C60" s="49">
        <v>47.320000000000007</v>
      </c>
      <c r="D60" s="3">
        <v>0</v>
      </c>
      <c r="E60" s="47">
        <v>0</v>
      </c>
      <c r="F60" s="48">
        <f t="shared" si="3"/>
        <v>0</v>
      </c>
      <c r="G60" s="49">
        <v>0</v>
      </c>
      <c r="H60" s="47">
        <v>0</v>
      </c>
      <c r="I60" s="47">
        <v>0</v>
      </c>
      <c r="J60" s="47">
        <v>0</v>
      </c>
      <c r="K60" s="50">
        <v>0</v>
      </c>
      <c r="L60" s="48">
        <v>0</v>
      </c>
      <c r="M60" s="49">
        <v>0</v>
      </c>
      <c r="N60" s="51">
        <v>0.61699999999999999</v>
      </c>
      <c r="O60" s="52">
        <v>0</v>
      </c>
      <c r="P60" s="52">
        <v>0</v>
      </c>
      <c r="Q60" s="52">
        <v>46.5</v>
      </c>
      <c r="R60" s="49">
        <v>0</v>
      </c>
      <c r="S60" s="52">
        <v>47.32</v>
      </c>
      <c r="T60" s="52">
        <v>0</v>
      </c>
      <c r="U60" s="52">
        <v>0</v>
      </c>
      <c r="V60" s="52">
        <v>12.75</v>
      </c>
      <c r="W60" s="53">
        <v>0.2694420963651733</v>
      </c>
      <c r="X60" s="53">
        <v>0.13500000000000001</v>
      </c>
      <c r="Y60" s="61">
        <f t="shared" si="4"/>
        <v>6.3882000000000003</v>
      </c>
      <c r="Z60" s="61">
        <f t="shared" si="5"/>
        <v>0</v>
      </c>
      <c r="AA60" s="52">
        <f t="shared" si="6"/>
        <v>28.6905</v>
      </c>
      <c r="AB60" s="52">
        <v>22.92</v>
      </c>
    </row>
    <row r="61" spans="1:28">
      <c r="A61" s="46" t="s">
        <v>107</v>
      </c>
      <c r="B61" s="46" t="s">
        <v>108</v>
      </c>
      <c r="C61" s="49">
        <v>210.18999999999997</v>
      </c>
      <c r="D61" s="3">
        <v>0</v>
      </c>
      <c r="E61" s="47">
        <v>0</v>
      </c>
      <c r="F61" s="48">
        <f t="shared" si="3"/>
        <v>0</v>
      </c>
      <c r="G61" s="49">
        <v>0</v>
      </c>
      <c r="H61" s="47">
        <v>0</v>
      </c>
      <c r="I61" s="47">
        <v>10.76</v>
      </c>
      <c r="J61" s="47">
        <v>1</v>
      </c>
      <c r="K61" s="50">
        <v>0</v>
      </c>
      <c r="L61" s="48">
        <v>0</v>
      </c>
      <c r="M61" s="49">
        <v>0</v>
      </c>
      <c r="N61" s="51">
        <v>0.7661</v>
      </c>
      <c r="O61" s="52">
        <v>0</v>
      </c>
      <c r="P61" s="52">
        <v>0</v>
      </c>
      <c r="Q61" s="52">
        <v>209.23</v>
      </c>
      <c r="R61" s="49">
        <v>0</v>
      </c>
      <c r="S61" s="52">
        <v>210.19</v>
      </c>
      <c r="T61" s="52">
        <v>0</v>
      </c>
      <c r="U61" s="52">
        <v>3</v>
      </c>
      <c r="V61" s="52">
        <v>21</v>
      </c>
      <c r="W61" s="53">
        <v>9.9909605594937917E-2</v>
      </c>
      <c r="X61" s="53">
        <v>9.9909605594937917E-2</v>
      </c>
      <c r="Y61" s="61">
        <f t="shared" si="4"/>
        <v>24</v>
      </c>
      <c r="Z61" s="61">
        <f t="shared" si="5"/>
        <v>0</v>
      </c>
      <c r="AA61" s="52">
        <f t="shared" si="6"/>
        <v>160.29110299999999</v>
      </c>
      <c r="AB61" s="52">
        <v>59.6</v>
      </c>
    </row>
    <row r="62" spans="1:28">
      <c r="A62" s="46" t="s">
        <v>109</v>
      </c>
      <c r="B62" s="46" t="s">
        <v>110</v>
      </c>
      <c r="C62" s="49">
        <v>331.78</v>
      </c>
      <c r="D62" s="3">
        <v>0</v>
      </c>
      <c r="E62" s="47">
        <v>6.3</v>
      </c>
      <c r="F62" s="48">
        <f t="shared" si="3"/>
        <v>6.3</v>
      </c>
      <c r="G62" s="49">
        <v>0</v>
      </c>
      <c r="H62" s="47">
        <v>0</v>
      </c>
      <c r="I62" s="47">
        <v>3.55</v>
      </c>
      <c r="J62" s="47">
        <v>0.45</v>
      </c>
      <c r="K62" s="50">
        <v>0</v>
      </c>
      <c r="L62" s="48">
        <v>0</v>
      </c>
      <c r="M62" s="49">
        <v>47.31</v>
      </c>
      <c r="N62" s="51">
        <v>0.54190000000000005</v>
      </c>
      <c r="O62" s="52">
        <v>0</v>
      </c>
      <c r="P62" s="52">
        <v>0</v>
      </c>
      <c r="Q62" s="52">
        <v>344.83</v>
      </c>
      <c r="R62" s="49">
        <v>0</v>
      </c>
      <c r="S62" s="52">
        <v>332.63</v>
      </c>
      <c r="T62" s="52">
        <v>1</v>
      </c>
      <c r="U62" s="52">
        <v>2</v>
      </c>
      <c r="V62" s="52">
        <v>41.75</v>
      </c>
      <c r="W62" s="53">
        <v>0.12551483630460272</v>
      </c>
      <c r="X62" s="53">
        <v>0.12551483630460272</v>
      </c>
      <c r="Y62" s="61">
        <f t="shared" si="4"/>
        <v>44.75</v>
      </c>
      <c r="Z62" s="61">
        <f t="shared" si="5"/>
        <v>0</v>
      </c>
      <c r="AA62" s="52">
        <f t="shared" si="6"/>
        <v>186.86337700000001</v>
      </c>
      <c r="AB62" s="52">
        <v>98.2</v>
      </c>
    </row>
    <row r="63" spans="1:28">
      <c r="A63" s="46" t="s">
        <v>111</v>
      </c>
      <c r="B63" s="46" t="s">
        <v>112</v>
      </c>
      <c r="C63" s="49">
        <v>18446.550000000003</v>
      </c>
      <c r="D63" s="3">
        <v>65.55</v>
      </c>
      <c r="E63" s="47">
        <v>862.09</v>
      </c>
      <c r="F63" s="48">
        <f t="shared" si="3"/>
        <v>927.64</v>
      </c>
      <c r="G63" s="49">
        <v>0</v>
      </c>
      <c r="H63" s="47">
        <v>0</v>
      </c>
      <c r="I63" s="47">
        <v>449.47</v>
      </c>
      <c r="J63" s="47">
        <v>13.13</v>
      </c>
      <c r="K63" s="50">
        <v>13.06</v>
      </c>
      <c r="L63" s="48">
        <v>0</v>
      </c>
      <c r="M63" s="49">
        <v>75.570000000000007</v>
      </c>
      <c r="N63" s="51">
        <v>0.71130000000000004</v>
      </c>
      <c r="O63" s="52">
        <v>6424.25</v>
      </c>
      <c r="P63" s="52">
        <v>1127.25</v>
      </c>
      <c r="Q63" s="52">
        <v>18117.72</v>
      </c>
      <c r="R63" s="49">
        <v>922.33</v>
      </c>
      <c r="S63" s="52">
        <v>18566.690000000002</v>
      </c>
      <c r="T63" s="52">
        <v>132</v>
      </c>
      <c r="U63" s="52">
        <v>165</v>
      </c>
      <c r="V63" s="52">
        <v>2301.5</v>
      </c>
      <c r="W63" s="53">
        <v>0.12395855157812188</v>
      </c>
      <c r="X63" s="53">
        <v>0.12395855157812188</v>
      </c>
      <c r="Y63" s="61">
        <f t="shared" si="4"/>
        <v>2598.5</v>
      </c>
      <c r="Z63" s="61">
        <f t="shared" si="5"/>
        <v>7551.5</v>
      </c>
      <c r="AA63" s="52">
        <f t="shared" si="6"/>
        <v>12887.134236000002</v>
      </c>
      <c r="AB63" s="52">
        <v>5690.01</v>
      </c>
    </row>
    <row r="64" spans="1:28">
      <c r="A64" s="46" t="s">
        <v>113</v>
      </c>
      <c r="B64" s="46" t="s">
        <v>114</v>
      </c>
      <c r="C64" s="49">
        <v>2067.46</v>
      </c>
      <c r="D64" s="3">
        <v>7.56</v>
      </c>
      <c r="E64" s="47">
        <v>97.17</v>
      </c>
      <c r="F64" s="48">
        <f t="shared" si="3"/>
        <v>104.73</v>
      </c>
      <c r="G64" s="49">
        <v>0</v>
      </c>
      <c r="H64" s="47">
        <v>0</v>
      </c>
      <c r="I64" s="47">
        <v>22.24</v>
      </c>
      <c r="J64" s="47">
        <v>1.49</v>
      </c>
      <c r="K64" s="50">
        <v>12.8</v>
      </c>
      <c r="L64" s="48">
        <v>0</v>
      </c>
      <c r="M64" s="49">
        <v>7</v>
      </c>
      <c r="N64" s="51">
        <v>0.7409</v>
      </c>
      <c r="O64" s="52">
        <v>775.5</v>
      </c>
      <c r="P64" s="52">
        <v>78.25</v>
      </c>
      <c r="Q64" s="52">
        <v>2095.4</v>
      </c>
      <c r="R64" s="49">
        <v>103.37</v>
      </c>
      <c r="S64" s="52">
        <v>2079.7600000000002</v>
      </c>
      <c r="T64" s="52">
        <v>10.5</v>
      </c>
      <c r="U64" s="52">
        <v>22.5</v>
      </c>
      <c r="V64" s="52">
        <v>282</v>
      </c>
      <c r="W64" s="53">
        <v>0.13559256837327383</v>
      </c>
      <c r="X64" s="53">
        <v>0.13500000000000001</v>
      </c>
      <c r="Y64" s="61">
        <f t="shared" si="4"/>
        <v>313.76760000000007</v>
      </c>
      <c r="Z64" s="61">
        <f t="shared" si="5"/>
        <v>853.75</v>
      </c>
      <c r="AA64" s="52">
        <f t="shared" si="6"/>
        <v>1552.4818600000001</v>
      </c>
      <c r="AB64" s="52">
        <v>595.4</v>
      </c>
    </row>
    <row r="65" spans="1:28">
      <c r="A65" s="46" t="s">
        <v>115</v>
      </c>
      <c r="B65" s="46" t="s">
        <v>116</v>
      </c>
      <c r="C65" s="49">
        <v>15</v>
      </c>
      <c r="D65" s="3">
        <v>0</v>
      </c>
      <c r="E65" s="47">
        <v>0</v>
      </c>
      <c r="F65" s="48">
        <f t="shared" si="3"/>
        <v>0</v>
      </c>
      <c r="G65" s="49">
        <v>0</v>
      </c>
      <c r="H65" s="47">
        <v>0</v>
      </c>
      <c r="I65" s="47">
        <v>0</v>
      </c>
      <c r="J65" s="47">
        <v>0</v>
      </c>
      <c r="K65" s="50">
        <v>0</v>
      </c>
      <c r="L65" s="48">
        <v>0</v>
      </c>
      <c r="M65" s="49">
        <v>0</v>
      </c>
      <c r="N65" s="51">
        <v>0</v>
      </c>
      <c r="O65" s="52">
        <v>0</v>
      </c>
      <c r="P65" s="52">
        <v>0</v>
      </c>
      <c r="Q65" s="52">
        <v>9.1</v>
      </c>
      <c r="R65" s="49">
        <v>0</v>
      </c>
      <c r="S65" s="52">
        <v>15</v>
      </c>
      <c r="T65" s="52">
        <v>0</v>
      </c>
      <c r="U65" s="52">
        <v>0</v>
      </c>
      <c r="V65" s="52">
        <v>0</v>
      </c>
      <c r="W65" s="53">
        <v>0</v>
      </c>
      <c r="X65" s="53">
        <v>0</v>
      </c>
      <c r="Y65" s="61">
        <f t="shared" si="4"/>
        <v>0</v>
      </c>
      <c r="Z65" s="61">
        <f t="shared" si="5"/>
        <v>0</v>
      </c>
      <c r="AA65" s="52">
        <f t="shared" si="6"/>
        <v>0</v>
      </c>
      <c r="AB65" s="52">
        <v>13</v>
      </c>
    </row>
    <row r="66" spans="1:28">
      <c r="A66" s="46" t="s">
        <v>117</v>
      </c>
      <c r="B66" s="46" t="s">
        <v>118</v>
      </c>
      <c r="C66" s="49">
        <v>43.139999999999993</v>
      </c>
      <c r="D66" s="3">
        <v>0</v>
      </c>
      <c r="E66" s="47">
        <v>3.71</v>
      </c>
      <c r="F66" s="48">
        <f t="shared" si="3"/>
        <v>3.71</v>
      </c>
      <c r="G66" s="49">
        <v>0</v>
      </c>
      <c r="H66" s="47">
        <v>0</v>
      </c>
      <c r="I66" s="47">
        <v>0.4</v>
      </c>
      <c r="J66" s="47">
        <v>0</v>
      </c>
      <c r="K66" s="50">
        <v>0</v>
      </c>
      <c r="L66" s="48">
        <v>0</v>
      </c>
      <c r="M66" s="49">
        <v>0</v>
      </c>
      <c r="N66" s="51">
        <v>0.68179999999999996</v>
      </c>
      <c r="O66" s="52">
        <v>0</v>
      </c>
      <c r="P66" s="52">
        <v>0</v>
      </c>
      <c r="Q66" s="52">
        <v>44.22</v>
      </c>
      <c r="R66" s="49">
        <v>0</v>
      </c>
      <c r="S66" s="52">
        <v>43.14</v>
      </c>
      <c r="T66" s="52">
        <v>0</v>
      </c>
      <c r="U66" s="52">
        <v>0</v>
      </c>
      <c r="V66" s="52">
        <v>5</v>
      </c>
      <c r="W66" s="53">
        <v>0.11590171534538711</v>
      </c>
      <c r="X66" s="53">
        <v>0.11590171534538711</v>
      </c>
      <c r="Y66" s="61">
        <f t="shared" si="4"/>
        <v>5</v>
      </c>
      <c r="Z66" s="61">
        <f t="shared" si="5"/>
        <v>0</v>
      </c>
      <c r="AA66" s="52">
        <f t="shared" si="6"/>
        <v>30.149195999999996</v>
      </c>
      <c r="AB66" s="52">
        <v>12</v>
      </c>
    </row>
    <row r="67" spans="1:28">
      <c r="A67" s="46" t="s">
        <v>119</v>
      </c>
      <c r="B67" s="46" t="s">
        <v>120</v>
      </c>
      <c r="C67" s="49">
        <v>304.23</v>
      </c>
      <c r="D67" s="3">
        <v>12.48</v>
      </c>
      <c r="E67" s="47">
        <v>21.55</v>
      </c>
      <c r="F67" s="48">
        <f t="shared" si="3"/>
        <v>34.03</v>
      </c>
      <c r="G67" s="49">
        <v>0</v>
      </c>
      <c r="H67" s="47">
        <v>0</v>
      </c>
      <c r="I67" s="47">
        <v>1.67</v>
      </c>
      <c r="J67" s="47">
        <v>0.33</v>
      </c>
      <c r="K67" s="50">
        <v>0</v>
      </c>
      <c r="L67" s="48">
        <v>0</v>
      </c>
      <c r="M67" s="49">
        <v>0</v>
      </c>
      <c r="N67" s="51">
        <v>0.51839999999999997</v>
      </c>
      <c r="O67" s="52">
        <v>4</v>
      </c>
      <c r="P67" s="52">
        <v>2</v>
      </c>
      <c r="Q67" s="52">
        <v>314.56</v>
      </c>
      <c r="R67" s="49">
        <v>15.21</v>
      </c>
      <c r="S67" s="52">
        <v>304.17</v>
      </c>
      <c r="T67" s="52">
        <v>2</v>
      </c>
      <c r="U67" s="52">
        <v>10.75</v>
      </c>
      <c r="V67" s="52">
        <v>36.25</v>
      </c>
      <c r="W67" s="53">
        <v>0.11917677614491895</v>
      </c>
      <c r="X67" s="53">
        <v>0.11917677614491895</v>
      </c>
      <c r="Y67" s="61">
        <f t="shared" si="4"/>
        <v>49</v>
      </c>
      <c r="Z67" s="61">
        <f t="shared" si="5"/>
        <v>6</v>
      </c>
      <c r="AA67" s="52">
        <f t="shared" si="6"/>
        <v>163.067904</v>
      </c>
      <c r="AB67" s="52">
        <v>90.08</v>
      </c>
    </row>
    <row r="68" spans="1:28">
      <c r="A68" s="46" t="s">
        <v>121</v>
      </c>
      <c r="B68" s="46" t="s">
        <v>122</v>
      </c>
      <c r="C68" s="49">
        <v>2405.4299999999994</v>
      </c>
      <c r="D68" s="3">
        <v>58.35</v>
      </c>
      <c r="E68" s="47">
        <v>122.44</v>
      </c>
      <c r="F68" s="48">
        <f t="shared" si="3"/>
        <v>180.79</v>
      </c>
      <c r="G68" s="49">
        <v>0</v>
      </c>
      <c r="H68" s="47">
        <v>0</v>
      </c>
      <c r="I68" s="47">
        <v>22.74</v>
      </c>
      <c r="J68" s="47">
        <v>0.2</v>
      </c>
      <c r="K68" s="50">
        <v>0</v>
      </c>
      <c r="L68" s="48">
        <v>0</v>
      </c>
      <c r="M68" s="49">
        <v>0</v>
      </c>
      <c r="N68" s="51">
        <v>0.92300000000000004</v>
      </c>
      <c r="O68" s="52">
        <v>1281.25</v>
      </c>
      <c r="P68" s="52">
        <v>298</v>
      </c>
      <c r="Q68" s="52">
        <v>2392.91</v>
      </c>
      <c r="R68" s="49">
        <v>120.27</v>
      </c>
      <c r="S68" s="52">
        <v>2415.9900000000002</v>
      </c>
      <c r="T68" s="52">
        <v>23</v>
      </c>
      <c r="U68" s="52">
        <v>16.75</v>
      </c>
      <c r="V68" s="52">
        <v>326.5</v>
      </c>
      <c r="W68" s="53">
        <v>0.13514128783645626</v>
      </c>
      <c r="X68" s="53">
        <v>0.13500000000000001</v>
      </c>
      <c r="Y68" s="61">
        <f t="shared" si="4"/>
        <v>365.90865000000008</v>
      </c>
      <c r="Z68" s="61">
        <f t="shared" si="5"/>
        <v>1579.25</v>
      </c>
      <c r="AA68" s="52">
        <f t="shared" si="6"/>
        <v>2208.6559299999999</v>
      </c>
      <c r="AB68" s="52">
        <v>724.2</v>
      </c>
    </row>
    <row r="69" spans="1:28">
      <c r="A69" s="46" t="s">
        <v>123</v>
      </c>
      <c r="B69" s="46" t="s">
        <v>124</v>
      </c>
      <c r="C69" s="49">
        <v>2979.33</v>
      </c>
      <c r="D69" s="3">
        <v>48.2</v>
      </c>
      <c r="E69" s="47">
        <v>193.26</v>
      </c>
      <c r="F69" s="48">
        <f t="shared" si="3"/>
        <v>241.45999999999998</v>
      </c>
      <c r="G69" s="49">
        <v>0</v>
      </c>
      <c r="H69" s="47">
        <v>0</v>
      </c>
      <c r="I69" s="47">
        <v>43.24</v>
      </c>
      <c r="J69" s="47">
        <v>3.97</v>
      </c>
      <c r="K69" s="50">
        <v>2.8</v>
      </c>
      <c r="L69" s="48">
        <v>0</v>
      </c>
      <c r="M69" s="49">
        <v>12.85</v>
      </c>
      <c r="N69" s="51">
        <v>0.82869999999999999</v>
      </c>
      <c r="O69" s="52">
        <v>1262</v>
      </c>
      <c r="P69" s="52">
        <v>234</v>
      </c>
      <c r="Q69" s="52">
        <v>2943.79</v>
      </c>
      <c r="R69" s="49">
        <v>148.97</v>
      </c>
      <c r="S69" s="52">
        <v>2983.7200000000003</v>
      </c>
      <c r="T69" s="52">
        <v>10.5</v>
      </c>
      <c r="U69" s="52">
        <v>34.25</v>
      </c>
      <c r="V69" s="52">
        <v>387.25</v>
      </c>
      <c r="W69" s="53">
        <v>0.12978764763449652</v>
      </c>
      <c r="X69" s="53">
        <v>0.12978764763449652</v>
      </c>
      <c r="Y69" s="61">
        <f t="shared" si="4"/>
        <v>432</v>
      </c>
      <c r="Z69" s="61">
        <f t="shared" si="5"/>
        <v>1496</v>
      </c>
      <c r="AA69" s="52">
        <f t="shared" si="6"/>
        <v>2439.5187729999998</v>
      </c>
      <c r="AB69" s="52">
        <v>943.03</v>
      </c>
    </row>
    <row r="70" spans="1:28">
      <c r="A70" s="46" t="s">
        <v>125</v>
      </c>
      <c r="B70" s="46" t="s">
        <v>126</v>
      </c>
      <c r="C70" s="49">
        <v>903.62</v>
      </c>
      <c r="D70" s="3">
        <v>4.41</v>
      </c>
      <c r="E70" s="47">
        <v>45.6</v>
      </c>
      <c r="F70" s="48">
        <f t="shared" si="3"/>
        <v>50.010000000000005</v>
      </c>
      <c r="G70" s="49">
        <v>0</v>
      </c>
      <c r="H70" s="47">
        <v>0</v>
      </c>
      <c r="I70" s="47">
        <v>20.84</v>
      </c>
      <c r="J70" s="47">
        <v>1.24</v>
      </c>
      <c r="K70" s="50">
        <v>0</v>
      </c>
      <c r="L70" s="48">
        <v>0</v>
      </c>
      <c r="M70" s="49">
        <v>0</v>
      </c>
      <c r="N70" s="51">
        <v>0.85399999999999998</v>
      </c>
      <c r="O70" s="52">
        <v>256.75</v>
      </c>
      <c r="P70" s="52">
        <v>65.25</v>
      </c>
      <c r="Q70" s="52">
        <v>918.28</v>
      </c>
      <c r="R70" s="49">
        <v>45.18</v>
      </c>
      <c r="S70" s="52">
        <v>904.86</v>
      </c>
      <c r="T70" s="52">
        <v>1.25</v>
      </c>
      <c r="U70" s="52">
        <v>11.25</v>
      </c>
      <c r="V70" s="52">
        <v>139.75</v>
      </c>
      <c r="W70" s="53">
        <v>0.15444378135844219</v>
      </c>
      <c r="X70" s="53">
        <v>0.13500000000000001</v>
      </c>
      <c r="Y70" s="61">
        <f t="shared" si="4"/>
        <v>134.65610000000001</v>
      </c>
      <c r="Z70" s="61">
        <f t="shared" si="5"/>
        <v>322</v>
      </c>
      <c r="AA70" s="52">
        <f t="shared" si="6"/>
        <v>784.21111999999994</v>
      </c>
      <c r="AB70" s="52">
        <v>265.39999999999998</v>
      </c>
    </row>
    <row r="71" spans="1:28">
      <c r="A71" s="46" t="s">
        <v>127</v>
      </c>
      <c r="B71" s="46" t="s">
        <v>128</v>
      </c>
      <c r="C71" s="49">
        <v>212.39000000000001</v>
      </c>
      <c r="D71" s="3">
        <v>0</v>
      </c>
      <c r="E71" s="47">
        <v>12.51</v>
      </c>
      <c r="F71" s="48">
        <f t="shared" si="3"/>
        <v>12.51</v>
      </c>
      <c r="G71" s="49">
        <v>0</v>
      </c>
      <c r="H71" s="47">
        <v>0</v>
      </c>
      <c r="I71" s="47">
        <v>2.91</v>
      </c>
      <c r="J71" s="47">
        <v>0</v>
      </c>
      <c r="K71" s="50">
        <v>0</v>
      </c>
      <c r="L71" s="48">
        <v>0</v>
      </c>
      <c r="M71" s="49">
        <v>0</v>
      </c>
      <c r="N71" s="51">
        <v>0.38369999999999999</v>
      </c>
      <c r="O71" s="52">
        <v>0</v>
      </c>
      <c r="P71" s="52">
        <v>0</v>
      </c>
      <c r="Q71" s="52">
        <v>206.22</v>
      </c>
      <c r="R71" s="49">
        <v>10.62</v>
      </c>
      <c r="S71" s="52">
        <v>212.67999999999998</v>
      </c>
      <c r="T71" s="52">
        <v>1</v>
      </c>
      <c r="U71" s="52">
        <v>1</v>
      </c>
      <c r="V71" s="52">
        <v>23.5</v>
      </c>
      <c r="W71" s="53">
        <v>0.11049463983449315</v>
      </c>
      <c r="X71" s="53">
        <v>0.11049463983449315</v>
      </c>
      <c r="Y71" s="61">
        <f t="shared" si="4"/>
        <v>25.5</v>
      </c>
      <c r="Z71" s="61">
        <f t="shared" si="5"/>
        <v>0</v>
      </c>
      <c r="AA71" s="52">
        <f t="shared" si="6"/>
        <v>79.126614000000004</v>
      </c>
      <c r="AB71" s="52">
        <v>60.4</v>
      </c>
    </row>
    <row r="72" spans="1:28">
      <c r="A72" s="46" t="s">
        <v>129</v>
      </c>
      <c r="B72" s="46" t="s">
        <v>130</v>
      </c>
      <c r="C72" s="49">
        <v>541.63000000000011</v>
      </c>
      <c r="D72" s="3">
        <v>8.9499999999999993</v>
      </c>
      <c r="E72" s="47">
        <v>25.12</v>
      </c>
      <c r="F72" s="48">
        <f t="shared" si="3"/>
        <v>34.07</v>
      </c>
      <c r="G72" s="49">
        <v>0</v>
      </c>
      <c r="H72" s="47">
        <v>0</v>
      </c>
      <c r="I72" s="47">
        <v>7.26</v>
      </c>
      <c r="J72" s="47">
        <v>0.45</v>
      </c>
      <c r="K72" s="50">
        <v>0</v>
      </c>
      <c r="L72" s="48">
        <v>0</v>
      </c>
      <c r="M72" s="49">
        <v>29.2</v>
      </c>
      <c r="N72" s="51">
        <v>0.74009999999999998</v>
      </c>
      <c r="O72" s="52">
        <v>113.75</v>
      </c>
      <c r="P72" s="52">
        <v>28.75</v>
      </c>
      <c r="Q72" s="52">
        <v>518.21</v>
      </c>
      <c r="R72" s="49">
        <v>27.08</v>
      </c>
      <c r="S72" s="52">
        <v>546.16999999999996</v>
      </c>
      <c r="T72" s="52">
        <v>2.25</v>
      </c>
      <c r="U72" s="52">
        <v>9.75</v>
      </c>
      <c r="V72" s="52">
        <v>79</v>
      </c>
      <c r="W72" s="53">
        <v>0.14464360913268764</v>
      </c>
      <c r="X72" s="53">
        <v>0.13500000000000001</v>
      </c>
      <c r="Y72" s="61">
        <f t="shared" si="4"/>
        <v>85.732950000000002</v>
      </c>
      <c r="Z72" s="61">
        <f t="shared" si="5"/>
        <v>142.5</v>
      </c>
      <c r="AA72" s="52">
        <f t="shared" si="6"/>
        <v>383.527221</v>
      </c>
      <c r="AB72" s="52">
        <v>168.8</v>
      </c>
    </row>
    <row r="73" spans="1:28">
      <c r="A73" s="46" t="s">
        <v>131</v>
      </c>
      <c r="B73" s="46" t="s">
        <v>132</v>
      </c>
      <c r="C73" s="49">
        <v>1725.6</v>
      </c>
      <c r="D73" s="3">
        <v>17.82</v>
      </c>
      <c r="E73" s="47">
        <v>88.89</v>
      </c>
      <c r="F73" s="48">
        <f t="shared" si="3"/>
        <v>106.71000000000001</v>
      </c>
      <c r="G73" s="49">
        <v>0</v>
      </c>
      <c r="H73" s="47">
        <v>0</v>
      </c>
      <c r="I73" s="47">
        <v>31.31</v>
      </c>
      <c r="J73" s="47">
        <v>0.83</v>
      </c>
      <c r="K73" s="50">
        <v>0</v>
      </c>
      <c r="L73" s="48">
        <v>0</v>
      </c>
      <c r="M73" s="49">
        <v>0</v>
      </c>
      <c r="N73" s="51">
        <v>0.78449999999999998</v>
      </c>
      <c r="O73" s="52">
        <v>777.5</v>
      </c>
      <c r="P73" s="52">
        <v>185.5</v>
      </c>
      <c r="Q73" s="52">
        <v>1733.44</v>
      </c>
      <c r="R73" s="49">
        <v>86.28</v>
      </c>
      <c r="S73" s="52">
        <v>1736.5000000000002</v>
      </c>
      <c r="T73" s="52">
        <v>8</v>
      </c>
      <c r="U73" s="52">
        <v>13.25</v>
      </c>
      <c r="V73" s="52">
        <v>195.5</v>
      </c>
      <c r="W73" s="53">
        <v>0.11258278145695363</v>
      </c>
      <c r="X73" s="53">
        <v>0.11258278145695363</v>
      </c>
      <c r="Y73" s="61">
        <f t="shared" si="4"/>
        <v>216.75</v>
      </c>
      <c r="Z73" s="61">
        <f t="shared" si="5"/>
        <v>963</v>
      </c>
      <c r="AA73" s="52">
        <f t="shared" si="6"/>
        <v>1359.8836799999999</v>
      </c>
      <c r="AB73" s="52">
        <v>514</v>
      </c>
    </row>
    <row r="74" spans="1:28">
      <c r="A74" s="46" t="s">
        <v>133</v>
      </c>
      <c r="B74" s="46" t="s">
        <v>134</v>
      </c>
      <c r="C74" s="49">
        <v>8825.0299999999988</v>
      </c>
      <c r="D74" s="3">
        <v>41.62</v>
      </c>
      <c r="E74" s="47">
        <v>432.91</v>
      </c>
      <c r="F74" s="48">
        <f t="shared" ref="F74:F137" si="7">E74+D74</f>
        <v>474.53000000000003</v>
      </c>
      <c r="G74" s="49">
        <v>190</v>
      </c>
      <c r="H74" s="47">
        <v>220.48</v>
      </c>
      <c r="I74" s="47">
        <v>211.4</v>
      </c>
      <c r="J74" s="47">
        <v>16.809999999999999</v>
      </c>
      <c r="K74" s="50">
        <v>160.80000000000001</v>
      </c>
      <c r="L74" s="48">
        <v>0</v>
      </c>
      <c r="M74" s="49">
        <v>141.75</v>
      </c>
      <c r="N74" s="51">
        <v>0.63880000000000003</v>
      </c>
      <c r="O74" s="52">
        <v>1341</v>
      </c>
      <c r="P74" s="52">
        <v>331.5</v>
      </c>
      <c r="Q74" s="52">
        <v>8643.82</v>
      </c>
      <c r="R74" s="49">
        <v>441.25</v>
      </c>
      <c r="S74" s="52">
        <v>8754.0400000000009</v>
      </c>
      <c r="T74" s="52">
        <v>40.5</v>
      </c>
      <c r="U74" s="52">
        <v>101</v>
      </c>
      <c r="V74" s="52">
        <v>1070.75</v>
      </c>
      <c r="W74" s="53">
        <v>0.12231495400980574</v>
      </c>
      <c r="X74" s="53">
        <v>0.12231495400980574</v>
      </c>
      <c r="Y74" s="61">
        <f t="shared" ref="Y74:Y137" si="8">(T74+U74)+(S74*X74)</f>
        <v>1212.25</v>
      </c>
      <c r="Z74" s="61">
        <f t="shared" ref="Z74:Z137" si="9">O74+P74</f>
        <v>1672.5</v>
      </c>
      <c r="AA74" s="52">
        <f t="shared" ref="AA74:AA137" si="10">Q74*N74</f>
        <v>5521.6722159999999</v>
      </c>
      <c r="AB74" s="52">
        <v>2770.49</v>
      </c>
    </row>
    <row r="75" spans="1:28">
      <c r="A75" s="46" t="s">
        <v>135</v>
      </c>
      <c r="B75" s="46" t="s">
        <v>136</v>
      </c>
      <c r="C75" s="49">
        <v>2620.14</v>
      </c>
      <c r="D75" s="3">
        <v>39.51</v>
      </c>
      <c r="E75" s="47">
        <v>170.56</v>
      </c>
      <c r="F75" s="48">
        <f t="shared" si="7"/>
        <v>210.07</v>
      </c>
      <c r="G75" s="49">
        <v>0</v>
      </c>
      <c r="H75" s="47">
        <v>0</v>
      </c>
      <c r="I75" s="47">
        <v>43.72</v>
      </c>
      <c r="J75" s="47">
        <v>2.58</v>
      </c>
      <c r="K75" s="50">
        <v>13.6</v>
      </c>
      <c r="L75" s="48">
        <v>0</v>
      </c>
      <c r="M75" s="49">
        <v>2.0299999999999998</v>
      </c>
      <c r="N75" s="51">
        <v>0.55989999999999995</v>
      </c>
      <c r="O75" s="52">
        <v>291.5</v>
      </c>
      <c r="P75" s="52">
        <v>88.75</v>
      </c>
      <c r="Q75" s="52">
        <v>2563.17</v>
      </c>
      <c r="R75" s="49">
        <v>131.01</v>
      </c>
      <c r="S75" s="52">
        <v>2637.09</v>
      </c>
      <c r="T75" s="52">
        <v>13.75</v>
      </c>
      <c r="U75" s="52">
        <v>30.75</v>
      </c>
      <c r="V75" s="52">
        <v>326.75</v>
      </c>
      <c r="W75" s="53">
        <v>0.12390551706616004</v>
      </c>
      <c r="X75" s="53">
        <v>0.12390551706616004</v>
      </c>
      <c r="Y75" s="61">
        <f t="shared" si="8"/>
        <v>371.25</v>
      </c>
      <c r="Z75" s="61">
        <f t="shared" si="9"/>
        <v>380.25</v>
      </c>
      <c r="AA75" s="52">
        <f t="shared" si="10"/>
        <v>1435.1188829999999</v>
      </c>
      <c r="AB75" s="52">
        <v>764.8</v>
      </c>
    </row>
    <row r="76" spans="1:28">
      <c r="A76" s="46" t="s">
        <v>137</v>
      </c>
      <c r="B76" s="46" t="s">
        <v>138</v>
      </c>
      <c r="C76" s="49">
        <v>141.57999999999998</v>
      </c>
      <c r="D76" s="3">
        <v>3.08</v>
      </c>
      <c r="E76" s="47">
        <v>13.52</v>
      </c>
      <c r="F76" s="48">
        <f t="shared" si="7"/>
        <v>16.600000000000001</v>
      </c>
      <c r="G76" s="49">
        <v>1</v>
      </c>
      <c r="H76" s="47">
        <v>0</v>
      </c>
      <c r="I76" s="47">
        <v>2.0299999999999998</v>
      </c>
      <c r="J76" s="47">
        <v>1.51</v>
      </c>
      <c r="K76" s="50">
        <v>0</v>
      </c>
      <c r="L76" s="48">
        <v>0</v>
      </c>
      <c r="M76" s="49">
        <v>0</v>
      </c>
      <c r="N76" s="51">
        <v>0.66439999999999999</v>
      </c>
      <c r="O76" s="52">
        <v>4</v>
      </c>
      <c r="P76" s="52">
        <v>1</v>
      </c>
      <c r="Q76" s="52">
        <v>146.38999999999999</v>
      </c>
      <c r="R76" s="49">
        <v>7.08</v>
      </c>
      <c r="S76" s="52">
        <v>142.81999999999996</v>
      </c>
      <c r="T76" s="52">
        <v>0</v>
      </c>
      <c r="U76" s="52">
        <v>2</v>
      </c>
      <c r="V76" s="52">
        <v>13</v>
      </c>
      <c r="W76" s="53">
        <v>9.1023666153199859E-2</v>
      </c>
      <c r="X76" s="53">
        <v>9.1023666153199859E-2</v>
      </c>
      <c r="Y76" s="61">
        <f t="shared" si="8"/>
        <v>15</v>
      </c>
      <c r="Z76" s="61">
        <f t="shared" si="9"/>
        <v>5</v>
      </c>
      <c r="AA76" s="52">
        <f t="shared" si="10"/>
        <v>97.261515999999986</v>
      </c>
      <c r="AB76" s="52">
        <v>39.6</v>
      </c>
    </row>
    <row r="77" spans="1:28">
      <c r="A77" s="46" t="s">
        <v>139</v>
      </c>
      <c r="B77" s="46" t="s">
        <v>140</v>
      </c>
      <c r="C77" s="49">
        <v>730.28</v>
      </c>
      <c r="D77" s="3">
        <v>16.7</v>
      </c>
      <c r="E77" s="47">
        <v>20.77</v>
      </c>
      <c r="F77" s="48">
        <f t="shared" si="7"/>
        <v>37.47</v>
      </c>
      <c r="G77" s="49">
        <v>0</v>
      </c>
      <c r="H77" s="47">
        <v>0</v>
      </c>
      <c r="I77" s="47">
        <v>9.59</v>
      </c>
      <c r="J77" s="47">
        <v>0.41</v>
      </c>
      <c r="K77" s="50">
        <v>0</v>
      </c>
      <c r="L77" s="48">
        <v>0</v>
      </c>
      <c r="M77" s="49">
        <v>32.24</v>
      </c>
      <c r="N77" s="51">
        <v>0.71060000000000001</v>
      </c>
      <c r="O77" s="52">
        <v>0</v>
      </c>
      <c r="P77" s="52">
        <v>0</v>
      </c>
      <c r="Q77" s="52">
        <v>727.06</v>
      </c>
      <c r="R77" s="49">
        <v>36.51</v>
      </c>
      <c r="S77" s="52">
        <v>730.29</v>
      </c>
      <c r="T77" s="52">
        <v>6</v>
      </c>
      <c r="U77" s="52">
        <v>5</v>
      </c>
      <c r="V77" s="52">
        <v>109.5</v>
      </c>
      <c r="W77" s="53">
        <v>0.14994043462186255</v>
      </c>
      <c r="X77" s="53">
        <v>0.13500000000000001</v>
      </c>
      <c r="Y77" s="61">
        <f t="shared" si="8"/>
        <v>109.58915</v>
      </c>
      <c r="Z77" s="61">
        <f t="shared" si="9"/>
        <v>0</v>
      </c>
      <c r="AA77" s="52">
        <f t="shared" si="10"/>
        <v>516.64883599999996</v>
      </c>
      <c r="AB77" s="52">
        <v>190.7</v>
      </c>
    </row>
    <row r="78" spans="1:28">
      <c r="A78" s="46" t="s">
        <v>141</v>
      </c>
      <c r="B78" s="46" t="s">
        <v>142</v>
      </c>
      <c r="C78" s="49">
        <v>3340.3199999999997</v>
      </c>
      <c r="D78" s="3">
        <v>68.83</v>
      </c>
      <c r="E78" s="47">
        <v>242.39</v>
      </c>
      <c r="F78" s="48">
        <f t="shared" si="7"/>
        <v>311.21999999999997</v>
      </c>
      <c r="G78" s="49">
        <v>35</v>
      </c>
      <c r="H78" s="47">
        <v>49.36</v>
      </c>
      <c r="I78" s="47">
        <v>75.09</v>
      </c>
      <c r="J78" s="47">
        <v>2.23</v>
      </c>
      <c r="K78" s="50">
        <v>18.739999999999998</v>
      </c>
      <c r="L78" s="48">
        <v>0</v>
      </c>
      <c r="M78" s="49">
        <v>7.72</v>
      </c>
      <c r="N78" s="51">
        <v>0.67930000000000001</v>
      </c>
      <c r="O78" s="52">
        <v>410</v>
      </c>
      <c r="P78" s="52">
        <v>69.75</v>
      </c>
      <c r="Q78" s="52">
        <v>3350.03</v>
      </c>
      <c r="R78" s="49">
        <v>167.02</v>
      </c>
      <c r="S78" s="52">
        <v>3331.85</v>
      </c>
      <c r="T78" s="52">
        <v>17.25</v>
      </c>
      <c r="U78" s="52">
        <v>51.25</v>
      </c>
      <c r="V78" s="52">
        <v>534.25</v>
      </c>
      <c r="W78" s="53">
        <v>0.16034635412758677</v>
      </c>
      <c r="X78" s="53">
        <v>0.13500000000000001</v>
      </c>
      <c r="Y78" s="61">
        <f t="shared" si="8"/>
        <v>518.29975000000002</v>
      </c>
      <c r="Z78" s="61">
        <f t="shared" si="9"/>
        <v>479.75</v>
      </c>
      <c r="AA78" s="52">
        <f t="shared" si="10"/>
        <v>2275.6753790000002</v>
      </c>
      <c r="AB78" s="52">
        <v>939.1</v>
      </c>
    </row>
    <row r="79" spans="1:28">
      <c r="A79" s="46" t="s">
        <v>143</v>
      </c>
      <c r="B79" s="46" t="s">
        <v>144</v>
      </c>
      <c r="C79" s="49">
        <v>1612.1</v>
      </c>
      <c r="D79" s="3">
        <v>10.02</v>
      </c>
      <c r="E79" s="47">
        <v>131.91999999999999</v>
      </c>
      <c r="F79" s="48">
        <f t="shared" si="7"/>
        <v>141.94</v>
      </c>
      <c r="G79" s="49">
        <v>0</v>
      </c>
      <c r="H79" s="47">
        <v>0</v>
      </c>
      <c r="I79" s="47">
        <v>29.31</v>
      </c>
      <c r="J79" s="47">
        <v>0</v>
      </c>
      <c r="K79" s="50">
        <v>13</v>
      </c>
      <c r="L79" s="48">
        <v>0</v>
      </c>
      <c r="M79" s="49">
        <v>83.29</v>
      </c>
      <c r="N79" s="51">
        <v>0.62619999999999998</v>
      </c>
      <c r="O79" s="52">
        <v>87.5</v>
      </c>
      <c r="P79" s="52">
        <v>19</v>
      </c>
      <c r="Q79" s="52">
        <v>1654.92</v>
      </c>
      <c r="R79" s="49">
        <v>80.61</v>
      </c>
      <c r="S79" s="52">
        <v>1614.8799999999999</v>
      </c>
      <c r="T79" s="52">
        <v>17.75</v>
      </c>
      <c r="U79" s="52">
        <v>11.75</v>
      </c>
      <c r="V79" s="52">
        <v>247.75</v>
      </c>
      <c r="W79" s="53">
        <v>0.15341697215892203</v>
      </c>
      <c r="X79" s="53">
        <v>0.13500000000000001</v>
      </c>
      <c r="Y79" s="61">
        <f t="shared" si="8"/>
        <v>247.50880000000001</v>
      </c>
      <c r="Z79" s="61">
        <f t="shared" si="9"/>
        <v>106.5</v>
      </c>
      <c r="AA79" s="52">
        <f t="shared" si="10"/>
        <v>1036.3109039999999</v>
      </c>
      <c r="AB79" s="52">
        <v>453.2</v>
      </c>
    </row>
    <row r="80" spans="1:28">
      <c r="A80" s="46" t="s">
        <v>145</v>
      </c>
      <c r="B80" s="46" t="s">
        <v>146</v>
      </c>
      <c r="C80" s="49">
        <v>699.81</v>
      </c>
      <c r="D80" s="3">
        <v>4.38</v>
      </c>
      <c r="E80" s="47">
        <v>7.65</v>
      </c>
      <c r="F80" s="48">
        <f t="shared" si="7"/>
        <v>12.030000000000001</v>
      </c>
      <c r="G80" s="49">
        <v>0</v>
      </c>
      <c r="H80" s="47">
        <v>0</v>
      </c>
      <c r="I80" s="47">
        <v>23.73</v>
      </c>
      <c r="J80" s="47">
        <v>0</v>
      </c>
      <c r="K80" s="50">
        <v>2.4</v>
      </c>
      <c r="L80" s="48">
        <v>0</v>
      </c>
      <c r="M80" s="49">
        <v>0</v>
      </c>
      <c r="N80" s="51">
        <v>0.71189999999999998</v>
      </c>
      <c r="O80" s="52">
        <v>20</v>
      </c>
      <c r="P80" s="52">
        <v>2</v>
      </c>
      <c r="Q80" s="52">
        <v>702.59</v>
      </c>
      <c r="R80" s="49">
        <v>34.99</v>
      </c>
      <c r="S80" s="52">
        <v>699.81</v>
      </c>
      <c r="T80" s="52">
        <v>2</v>
      </c>
      <c r="U80" s="52">
        <v>5.5</v>
      </c>
      <c r="V80" s="52">
        <v>120.75</v>
      </c>
      <c r="W80" s="53">
        <v>0.17254683414069535</v>
      </c>
      <c r="X80" s="53">
        <v>0.13500000000000001</v>
      </c>
      <c r="Y80" s="61">
        <f t="shared" si="8"/>
        <v>101.97435</v>
      </c>
      <c r="Z80" s="61">
        <f t="shared" si="9"/>
        <v>22</v>
      </c>
      <c r="AA80" s="52">
        <f t="shared" si="10"/>
        <v>500.17382100000003</v>
      </c>
      <c r="AB80" s="52">
        <v>218.6</v>
      </c>
    </row>
    <row r="81" spans="1:28">
      <c r="A81" s="46" t="s">
        <v>147</v>
      </c>
      <c r="B81" s="46" t="s">
        <v>148</v>
      </c>
      <c r="C81" s="49">
        <v>317.90999999999997</v>
      </c>
      <c r="D81" s="3">
        <v>0</v>
      </c>
      <c r="E81" s="47">
        <v>0</v>
      </c>
      <c r="F81" s="48">
        <f t="shared" si="7"/>
        <v>0</v>
      </c>
      <c r="G81" s="49">
        <v>0</v>
      </c>
      <c r="H81" s="47">
        <v>0</v>
      </c>
      <c r="I81" s="47">
        <v>0</v>
      </c>
      <c r="J81" s="47">
        <v>0</v>
      </c>
      <c r="K81" s="50">
        <v>0</v>
      </c>
      <c r="L81" s="48">
        <v>0</v>
      </c>
      <c r="M81" s="49">
        <v>0</v>
      </c>
      <c r="N81" s="51">
        <v>0.60860000000000003</v>
      </c>
      <c r="O81" s="52">
        <v>0</v>
      </c>
      <c r="P81" s="52">
        <v>0</v>
      </c>
      <c r="Q81" s="52">
        <v>298.86</v>
      </c>
      <c r="R81" s="49">
        <v>15.9</v>
      </c>
      <c r="S81" s="52">
        <v>317.91000000000003</v>
      </c>
      <c r="T81" s="52">
        <v>1.5</v>
      </c>
      <c r="U81" s="52">
        <v>8.5</v>
      </c>
      <c r="V81" s="52">
        <v>63.25</v>
      </c>
      <c r="W81" s="53">
        <v>0.19895567928029945</v>
      </c>
      <c r="X81" s="53">
        <v>0.13500000000000001</v>
      </c>
      <c r="Y81" s="61">
        <f t="shared" si="8"/>
        <v>52.917850000000008</v>
      </c>
      <c r="Z81" s="61">
        <f t="shared" si="9"/>
        <v>0</v>
      </c>
      <c r="AA81" s="52">
        <f t="shared" si="10"/>
        <v>181.88619600000001</v>
      </c>
      <c r="AB81" s="52">
        <v>160</v>
      </c>
    </row>
    <row r="82" spans="1:28">
      <c r="A82" s="46" t="s">
        <v>149</v>
      </c>
      <c r="B82" s="46" t="s">
        <v>150</v>
      </c>
      <c r="C82" s="49">
        <v>1433.02</v>
      </c>
      <c r="D82" s="3">
        <v>17.14</v>
      </c>
      <c r="E82" s="47">
        <v>112.04</v>
      </c>
      <c r="F82" s="48">
        <f t="shared" si="7"/>
        <v>129.18</v>
      </c>
      <c r="G82" s="49">
        <v>0</v>
      </c>
      <c r="H82" s="47">
        <v>0</v>
      </c>
      <c r="I82" s="47">
        <v>54.75</v>
      </c>
      <c r="J82" s="47">
        <v>4.6500000000000004</v>
      </c>
      <c r="K82" s="50">
        <v>9.5500000000000007</v>
      </c>
      <c r="L82" s="48">
        <v>0</v>
      </c>
      <c r="M82" s="49">
        <v>0</v>
      </c>
      <c r="N82" s="51">
        <v>0.3649</v>
      </c>
      <c r="O82" s="52">
        <v>27</v>
      </c>
      <c r="P82" s="52">
        <v>8.75</v>
      </c>
      <c r="Q82" s="52">
        <v>1390.38</v>
      </c>
      <c r="R82" s="49">
        <v>71.650000000000006</v>
      </c>
      <c r="S82" s="52">
        <v>1436.73</v>
      </c>
      <c r="T82" s="52">
        <v>9.5</v>
      </c>
      <c r="U82" s="52">
        <v>26</v>
      </c>
      <c r="V82" s="52">
        <v>192.5</v>
      </c>
      <c r="W82" s="53">
        <v>0.13398481273447341</v>
      </c>
      <c r="X82" s="53">
        <v>0.13398481273447341</v>
      </c>
      <c r="Y82" s="61">
        <f t="shared" si="8"/>
        <v>227.99999999999997</v>
      </c>
      <c r="Z82" s="61">
        <f t="shared" si="9"/>
        <v>35.75</v>
      </c>
      <c r="AA82" s="52">
        <f t="shared" si="10"/>
        <v>507.34966200000002</v>
      </c>
      <c r="AB82" s="52">
        <v>406.05</v>
      </c>
    </row>
    <row r="83" spans="1:28">
      <c r="A83" s="46" t="s">
        <v>151</v>
      </c>
      <c r="B83" s="46" t="s">
        <v>152</v>
      </c>
      <c r="C83" s="49">
        <v>1569.58</v>
      </c>
      <c r="D83" s="3">
        <v>43.8</v>
      </c>
      <c r="E83" s="47">
        <v>185.86</v>
      </c>
      <c r="F83" s="48">
        <f t="shared" si="7"/>
        <v>229.66000000000003</v>
      </c>
      <c r="G83" s="49">
        <v>0</v>
      </c>
      <c r="H83" s="47">
        <v>0</v>
      </c>
      <c r="I83" s="47">
        <v>46.87</v>
      </c>
      <c r="J83" s="47">
        <v>5.62</v>
      </c>
      <c r="K83" s="50">
        <v>28.88</v>
      </c>
      <c r="L83" s="48">
        <v>0</v>
      </c>
      <c r="M83" s="49">
        <v>20.04</v>
      </c>
      <c r="N83" s="51">
        <v>0.74550000000000005</v>
      </c>
      <c r="O83" s="52">
        <v>123.25</v>
      </c>
      <c r="P83" s="52">
        <v>35</v>
      </c>
      <c r="Q83" s="52">
        <v>1500.74</v>
      </c>
      <c r="R83" s="49">
        <v>78.48</v>
      </c>
      <c r="S83" s="52">
        <v>1572.1799999999998</v>
      </c>
      <c r="T83" s="52">
        <v>8</v>
      </c>
      <c r="U83" s="52">
        <v>35.25</v>
      </c>
      <c r="V83" s="52">
        <v>263</v>
      </c>
      <c r="W83" s="53">
        <v>0.16728364436642115</v>
      </c>
      <c r="X83" s="53">
        <v>0.13500000000000001</v>
      </c>
      <c r="Y83" s="61">
        <f t="shared" si="8"/>
        <v>255.49429999999998</v>
      </c>
      <c r="Z83" s="61">
        <f t="shared" si="9"/>
        <v>158.25</v>
      </c>
      <c r="AA83" s="52">
        <f t="shared" si="10"/>
        <v>1118.8016700000001</v>
      </c>
      <c r="AB83" s="52">
        <v>418.08</v>
      </c>
    </row>
    <row r="84" spans="1:28">
      <c r="A84" s="46" t="s">
        <v>153</v>
      </c>
      <c r="B84" s="46" t="s">
        <v>154</v>
      </c>
      <c r="C84" s="49">
        <v>171.33</v>
      </c>
      <c r="D84" s="3">
        <v>0</v>
      </c>
      <c r="E84" s="47">
        <v>8.24</v>
      </c>
      <c r="F84" s="48">
        <f t="shared" si="7"/>
        <v>8.24</v>
      </c>
      <c r="G84" s="49">
        <v>0</v>
      </c>
      <c r="H84" s="47">
        <v>0</v>
      </c>
      <c r="I84" s="47">
        <v>0</v>
      </c>
      <c r="J84" s="47">
        <v>0</v>
      </c>
      <c r="K84" s="50">
        <v>0</v>
      </c>
      <c r="L84" s="48">
        <v>0</v>
      </c>
      <c r="M84" s="49">
        <v>0</v>
      </c>
      <c r="N84" s="51">
        <v>0.77329999999999999</v>
      </c>
      <c r="O84" s="52">
        <v>0</v>
      </c>
      <c r="P84" s="52">
        <v>0</v>
      </c>
      <c r="Q84" s="52">
        <v>172.56</v>
      </c>
      <c r="R84" s="49">
        <v>0</v>
      </c>
      <c r="S84" s="52">
        <v>171.33</v>
      </c>
      <c r="T84" s="52">
        <v>0</v>
      </c>
      <c r="U84" s="52">
        <v>1.5</v>
      </c>
      <c r="V84" s="52">
        <v>34</v>
      </c>
      <c r="W84" s="53">
        <v>0.19844744061168504</v>
      </c>
      <c r="X84" s="53">
        <v>0.13500000000000001</v>
      </c>
      <c r="Y84" s="61">
        <f t="shared" si="8"/>
        <v>24.629550000000002</v>
      </c>
      <c r="Z84" s="61">
        <f t="shared" si="9"/>
        <v>0</v>
      </c>
      <c r="AA84" s="52">
        <f t="shared" si="10"/>
        <v>133.44064800000001</v>
      </c>
      <c r="AB84" s="52">
        <v>41.6</v>
      </c>
    </row>
    <row r="85" spans="1:28">
      <c r="A85" s="46" t="s">
        <v>155</v>
      </c>
      <c r="B85" s="46" t="s">
        <v>156</v>
      </c>
      <c r="C85" s="49">
        <v>197.26</v>
      </c>
      <c r="D85" s="3">
        <v>4.1399999999999997</v>
      </c>
      <c r="E85" s="47">
        <v>2.67</v>
      </c>
      <c r="F85" s="48">
        <f t="shared" si="7"/>
        <v>6.81</v>
      </c>
      <c r="G85" s="49">
        <v>0</v>
      </c>
      <c r="H85" s="47">
        <v>0</v>
      </c>
      <c r="I85" s="47">
        <v>4.26</v>
      </c>
      <c r="J85" s="47">
        <v>0</v>
      </c>
      <c r="K85" s="50">
        <v>0</v>
      </c>
      <c r="L85" s="48">
        <v>0</v>
      </c>
      <c r="M85" s="49">
        <v>0</v>
      </c>
      <c r="N85" s="51">
        <v>0.99439999999999995</v>
      </c>
      <c r="O85" s="52">
        <v>36.75</v>
      </c>
      <c r="P85" s="52">
        <v>5</v>
      </c>
      <c r="Q85" s="52">
        <v>178.21</v>
      </c>
      <c r="R85" s="49">
        <v>9.86</v>
      </c>
      <c r="S85" s="52">
        <v>197.26</v>
      </c>
      <c r="T85" s="52">
        <v>0</v>
      </c>
      <c r="U85" s="52">
        <v>3</v>
      </c>
      <c r="V85" s="52">
        <v>35</v>
      </c>
      <c r="W85" s="53">
        <v>0.177430801987225</v>
      </c>
      <c r="X85" s="53">
        <v>0.13500000000000001</v>
      </c>
      <c r="Y85" s="61">
        <f t="shared" si="8"/>
        <v>29.630099999999999</v>
      </c>
      <c r="Z85" s="61">
        <f t="shared" si="9"/>
        <v>41.75</v>
      </c>
      <c r="AA85" s="52">
        <f t="shared" si="10"/>
        <v>177.21202399999999</v>
      </c>
      <c r="AB85" s="52">
        <v>67</v>
      </c>
    </row>
    <row r="86" spans="1:28">
      <c r="A86" s="46" t="s">
        <v>157</v>
      </c>
      <c r="B86" s="46" t="s">
        <v>158</v>
      </c>
      <c r="C86" s="49">
        <v>164.8</v>
      </c>
      <c r="D86" s="3">
        <v>0</v>
      </c>
      <c r="E86" s="47">
        <v>0</v>
      </c>
      <c r="F86" s="48">
        <f t="shared" si="7"/>
        <v>0</v>
      </c>
      <c r="G86" s="49">
        <v>0</v>
      </c>
      <c r="H86" s="47">
        <v>0</v>
      </c>
      <c r="I86" s="47">
        <v>0</v>
      </c>
      <c r="J86" s="47">
        <v>0</v>
      </c>
      <c r="K86" s="50">
        <v>0</v>
      </c>
      <c r="L86" s="48">
        <v>0</v>
      </c>
      <c r="M86" s="49">
        <v>0</v>
      </c>
      <c r="N86" s="51">
        <v>0.50329999999999997</v>
      </c>
      <c r="O86" s="52">
        <v>2</v>
      </c>
      <c r="P86" s="52">
        <v>1</v>
      </c>
      <c r="Q86" s="52">
        <v>152.02000000000001</v>
      </c>
      <c r="R86" s="49">
        <v>8.24</v>
      </c>
      <c r="S86" s="52">
        <v>164.8</v>
      </c>
      <c r="T86" s="52">
        <v>1.25</v>
      </c>
      <c r="U86" s="52">
        <v>5.75</v>
      </c>
      <c r="V86" s="52">
        <v>28.25</v>
      </c>
      <c r="W86" s="53">
        <v>0.17141990291262135</v>
      </c>
      <c r="X86" s="53">
        <v>0.13500000000000001</v>
      </c>
      <c r="Y86" s="61">
        <f t="shared" si="8"/>
        <v>29.248000000000005</v>
      </c>
      <c r="Z86" s="61">
        <f t="shared" si="9"/>
        <v>3</v>
      </c>
      <c r="AA86" s="52">
        <f t="shared" si="10"/>
        <v>76.511666000000005</v>
      </c>
      <c r="AB86" s="52">
        <v>97.6</v>
      </c>
    </row>
    <row r="87" spans="1:28">
      <c r="A87" s="46" t="s">
        <v>159</v>
      </c>
      <c r="B87" s="46" t="s">
        <v>160</v>
      </c>
      <c r="C87" s="49">
        <v>59.399999999999991</v>
      </c>
      <c r="D87" s="3">
        <v>0</v>
      </c>
      <c r="E87" s="47">
        <v>0</v>
      </c>
      <c r="F87" s="48">
        <f t="shared" si="7"/>
        <v>0</v>
      </c>
      <c r="G87" s="49">
        <v>0</v>
      </c>
      <c r="H87" s="47">
        <v>0</v>
      </c>
      <c r="I87" s="47">
        <v>0</v>
      </c>
      <c r="J87" s="47">
        <v>0</v>
      </c>
      <c r="K87" s="50">
        <v>0</v>
      </c>
      <c r="L87" s="48">
        <v>0</v>
      </c>
      <c r="M87" s="49">
        <v>0</v>
      </c>
      <c r="N87" s="51">
        <v>0.52729999999999999</v>
      </c>
      <c r="O87" s="52">
        <v>0</v>
      </c>
      <c r="P87" s="52">
        <v>0</v>
      </c>
      <c r="Q87" s="52">
        <v>55.4</v>
      </c>
      <c r="R87" s="49">
        <v>0</v>
      </c>
      <c r="S87" s="52">
        <v>59.4</v>
      </c>
      <c r="T87" s="52">
        <v>0</v>
      </c>
      <c r="U87" s="52">
        <v>0</v>
      </c>
      <c r="V87" s="52">
        <v>12</v>
      </c>
      <c r="W87" s="53">
        <v>0.20202020202020202</v>
      </c>
      <c r="X87" s="53">
        <v>0.13500000000000001</v>
      </c>
      <c r="Y87" s="61">
        <f t="shared" si="8"/>
        <v>8.0190000000000001</v>
      </c>
      <c r="Z87" s="61">
        <f t="shared" si="9"/>
        <v>0</v>
      </c>
      <c r="AA87" s="52">
        <f t="shared" si="10"/>
        <v>29.212419999999998</v>
      </c>
      <c r="AB87" s="52">
        <v>32.799999999999997</v>
      </c>
    </row>
    <row r="88" spans="1:28">
      <c r="A88" s="46" t="s">
        <v>161</v>
      </c>
      <c r="B88" s="46" t="s">
        <v>162</v>
      </c>
      <c r="C88" s="49">
        <v>155.67000000000002</v>
      </c>
      <c r="D88" s="3">
        <v>2.96</v>
      </c>
      <c r="E88" s="47">
        <v>9.39</v>
      </c>
      <c r="F88" s="48">
        <f t="shared" si="7"/>
        <v>12.350000000000001</v>
      </c>
      <c r="G88" s="49">
        <v>0</v>
      </c>
      <c r="H88" s="47">
        <v>0</v>
      </c>
      <c r="I88" s="47">
        <v>7.2</v>
      </c>
      <c r="J88" s="47">
        <v>0</v>
      </c>
      <c r="K88" s="50">
        <v>1.8</v>
      </c>
      <c r="L88" s="48">
        <v>0</v>
      </c>
      <c r="M88" s="49">
        <v>0</v>
      </c>
      <c r="N88" s="51">
        <v>0.55100000000000005</v>
      </c>
      <c r="O88" s="52">
        <v>0</v>
      </c>
      <c r="P88" s="52">
        <v>0</v>
      </c>
      <c r="Q88" s="52">
        <v>145.80000000000001</v>
      </c>
      <c r="R88" s="49">
        <v>7.78</v>
      </c>
      <c r="S88" s="52">
        <v>155.66999999999999</v>
      </c>
      <c r="T88" s="52">
        <v>0</v>
      </c>
      <c r="U88" s="52">
        <v>0</v>
      </c>
      <c r="V88" s="52">
        <v>25.25</v>
      </c>
      <c r="W88" s="53">
        <v>0.16220209417357231</v>
      </c>
      <c r="X88" s="53">
        <v>0.13500000000000001</v>
      </c>
      <c r="Y88" s="61">
        <f t="shared" si="8"/>
        <v>21.015450000000001</v>
      </c>
      <c r="Z88" s="61">
        <f t="shared" si="9"/>
        <v>0</v>
      </c>
      <c r="AA88" s="52">
        <f t="shared" si="10"/>
        <v>80.335800000000006</v>
      </c>
      <c r="AB88" s="52">
        <v>41</v>
      </c>
    </row>
    <row r="89" spans="1:28">
      <c r="A89" s="46" t="s">
        <v>163</v>
      </c>
      <c r="B89" s="46" t="s">
        <v>164</v>
      </c>
      <c r="C89" s="49">
        <v>609.05000000000007</v>
      </c>
      <c r="D89" s="3">
        <v>17.32</v>
      </c>
      <c r="E89" s="47">
        <v>21.13</v>
      </c>
      <c r="F89" s="48">
        <f t="shared" si="7"/>
        <v>38.450000000000003</v>
      </c>
      <c r="G89" s="49">
        <v>0</v>
      </c>
      <c r="H89" s="47">
        <v>0</v>
      </c>
      <c r="I89" s="47">
        <v>20.85</v>
      </c>
      <c r="J89" s="47">
        <v>2.25</v>
      </c>
      <c r="K89" s="50">
        <v>1</v>
      </c>
      <c r="L89" s="48">
        <v>0</v>
      </c>
      <c r="M89" s="49">
        <v>0</v>
      </c>
      <c r="N89" s="51">
        <v>0.76590000000000003</v>
      </c>
      <c r="O89" s="52">
        <v>55</v>
      </c>
      <c r="P89" s="52">
        <v>5</v>
      </c>
      <c r="Q89" s="52">
        <v>617.37</v>
      </c>
      <c r="R89" s="49">
        <v>30.45</v>
      </c>
      <c r="S89" s="52">
        <v>609.36</v>
      </c>
      <c r="T89" s="52">
        <v>5.25</v>
      </c>
      <c r="U89" s="52">
        <v>10</v>
      </c>
      <c r="V89" s="52">
        <v>89</v>
      </c>
      <c r="W89" s="53">
        <v>0.14605487724826047</v>
      </c>
      <c r="X89" s="53">
        <v>0.13500000000000001</v>
      </c>
      <c r="Y89" s="61">
        <f t="shared" si="8"/>
        <v>97.513600000000011</v>
      </c>
      <c r="Z89" s="61">
        <f t="shared" si="9"/>
        <v>60</v>
      </c>
      <c r="AA89" s="52">
        <f t="shared" si="10"/>
        <v>472.843683</v>
      </c>
      <c r="AB89" s="52">
        <v>190.24</v>
      </c>
    </row>
    <row r="90" spans="1:28">
      <c r="A90" s="46" t="s">
        <v>165</v>
      </c>
      <c r="B90" s="46" t="s">
        <v>166</v>
      </c>
      <c r="C90" s="49">
        <v>276.07000000000005</v>
      </c>
      <c r="D90" s="3">
        <v>12</v>
      </c>
      <c r="E90" s="47">
        <v>32.6</v>
      </c>
      <c r="F90" s="48">
        <f t="shared" si="7"/>
        <v>44.6</v>
      </c>
      <c r="G90" s="49">
        <v>0</v>
      </c>
      <c r="H90" s="47">
        <v>0</v>
      </c>
      <c r="I90" s="47">
        <v>5</v>
      </c>
      <c r="J90" s="47">
        <v>1.22</v>
      </c>
      <c r="K90" s="50">
        <v>0.6</v>
      </c>
      <c r="L90" s="48">
        <v>0</v>
      </c>
      <c r="M90" s="49">
        <v>8.48</v>
      </c>
      <c r="N90" s="51">
        <v>0.63639999999999997</v>
      </c>
      <c r="O90" s="52">
        <v>3.5</v>
      </c>
      <c r="P90" s="52">
        <v>0</v>
      </c>
      <c r="Q90" s="52">
        <v>228.6</v>
      </c>
      <c r="R90" s="49">
        <v>13.8</v>
      </c>
      <c r="S90" s="52">
        <v>277.14999999999998</v>
      </c>
      <c r="T90" s="52">
        <v>2.75</v>
      </c>
      <c r="U90" s="52">
        <v>3</v>
      </c>
      <c r="V90" s="52">
        <v>51</v>
      </c>
      <c r="W90" s="53">
        <v>0.18401587587948764</v>
      </c>
      <c r="X90" s="53">
        <v>0.13500000000000001</v>
      </c>
      <c r="Y90" s="61">
        <f t="shared" si="8"/>
        <v>43.16525</v>
      </c>
      <c r="Z90" s="61">
        <f t="shared" si="9"/>
        <v>3.5</v>
      </c>
      <c r="AA90" s="52">
        <f t="shared" si="10"/>
        <v>145.48103999999998</v>
      </c>
      <c r="AB90" s="52">
        <v>78.8</v>
      </c>
    </row>
    <row r="91" spans="1:28">
      <c r="A91" s="46" t="s">
        <v>167</v>
      </c>
      <c r="B91" s="46" t="s">
        <v>168</v>
      </c>
      <c r="C91" s="49">
        <v>5903.9699999999984</v>
      </c>
      <c r="D91" s="3">
        <v>49.86</v>
      </c>
      <c r="E91" s="47">
        <v>390.81</v>
      </c>
      <c r="F91" s="48">
        <f t="shared" si="7"/>
        <v>440.67</v>
      </c>
      <c r="G91" s="49">
        <v>0</v>
      </c>
      <c r="H91" s="47">
        <v>0</v>
      </c>
      <c r="I91" s="47">
        <v>95.65</v>
      </c>
      <c r="J91" s="47">
        <v>6.23</v>
      </c>
      <c r="K91" s="50">
        <v>31</v>
      </c>
      <c r="L91" s="48">
        <v>0</v>
      </c>
      <c r="M91" s="49">
        <v>208.4</v>
      </c>
      <c r="N91" s="51">
        <v>0.3856</v>
      </c>
      <c r="O91" s="52">
        <v>219</v>
      </c>
      <c r="P91" s="52">
        <v>56.25</v>
      </c>
      <c r="Q91" s="52">
        <v>5817.03</v>
      </c>
      <c r="R91" s="49">
        <v>295.2</v>
      </c>
      <c r="S91" s="52">
        <v>5899.9800000000005</v>
      </c>
      <c r="T91" s="52">
        <v>67.75</v>
      </c>
      <c r="U91" s="52">
        <v>115.5</v>
      </c>
      <c r="V91" s="52">
        <v>899</v>
      </c>
      <c r="W91" s="53">
        <v>0.15237339787592499</v>
      </c>
      <c r="X91" s="53">
        <v>0.13500000000000001</v>
      </c>
      <c r="Y91" s="61">
        <f t="shared" si="8"/>
        <v>979.74730000000011</v>
      </c>
      <c r="Z91" s="61">
        <f t="shared" si="9"/>
        <v>275.25</v>
      </c>
      <c r="AA91" s="52">
        <f t="shared" si="10"/>
        <v>2243.0467679999997</v>
      </c>
      <c r="AB91" s="52">
        <v>1889.53</v>
      </c>
    </row>
    <row r="92" spans="1:28">
      <c r="A92" s="46" t="s">
        <v>169</v>
      </c>
      <c r="B92" s="46" t="s">
        <v>170</v>
      </c>
      <c r="C92" s="49">
        <v>1005.15</v>
      </c>
      <c r="D92" s="3">
        <v>0</v>
      </c>
      <c r="E92" s="47">
        <v>18.04</v>
      </c>
      <c r="F92" s="48">
        <f t="shared" si="7"/>
        <v>18.04</v>
      </c>
      <c r="G92" s="49">
        <v>0</v>
      </c>
      <c r="H92" s="47">
        <v>0</v>
      </c>
      <c r="I92" s="47">
        <v>17.09</v>
      </c>
      <c r="J92" s="47">
        <v>0.89</v>
      </c>
      <c r="K92" s="50">
        <v>43.8</v>
      </c>
      <c r="L92" s="48">
        <v>0</v>
      </c>
      <c r="M92" s="49">
        <v>0</v>
      </c>
      <c r="N92" s="51">
        <v>0.3422</v>
      </c>
      <c r="O92" s="52">
        <v>33.75</v>
      </c>
      <c r="P92" s="52">
        <v>3</v>
      </c>
      <c r="Q92" s="52">
        <v>972.64</v>
      </c>
      <c r="R92" s="49">
        <v>50.26</v>
      </c>
      <c r="S92" s="52">
        <v>1009.77</v>
      </c>
      <c r="T92" s="52">
        <v>7</v>
      </c>
      <c r="U92" s="52">
        <v>11.75</v>
      </c>
      <c r="V92" s="52">
        <v>149.25</v>
      </c>
      <c r="W92" s="53">
        <v>0.14780593600522893</v>
      </c>
      <c r="X92" s="53">
        <v>0.13500000000000001</v>
      </c>
      <c r="Y92" s="61">
        <f t="shared" si="8"/>
        <v>155.06895</v>
      </c>
      <c r="Z92" s="61">
        <f t="shared" si="9"/>
        <v>36.75</v>
      </c>
      <c r="AA92" s="52">
        <f t="shared" si="10"/>
        <v>332.83740799999998</v>
      </c>
      <c r="AB92" s="52">
        <v>309</v>
      </c>
    </row>
    <row r="93" spans="1:28">
      <c r="A93" s="46" t="s">
        <v>171</v>
      </c>
      <c r="B93" s="46" t="s">
        <v>172</v>
      </c>
      <c r="C93" s="49">
        <v>1294.22</v>
      </c>
      <c r="D93" s="3">
        <v>0</v>
      </c>
      <c r="E93" s="47">
        <v>54.1</v>
      </c>
      <c r="F93" s="48">
        <f t="shared" si="7"/>
        <v>54.1</v>
      </c>
      <c r="G93" s="49">
        <v>0</v>
      </c>
      <c r="H93" s="47">
        <v>0</v>
      </c>
      <c r="I93" s="47">
        <v>26.04</v>
      </c>
      <c r="J93" s="47">
        <v>4.5599999999999996</v>
      </c>
      <c r="K93" s="50">
        <v>0</v>
      </c>
      <c r="L93" s="48">
        <v>0</v>
      </c>
      <c r="M93" s="49">
        <v>4.21</v>
      </c>
      <c r="N93" s="51">
        <v>0.29339999999999999</v>
      </c>
      <c r="O93" s="52">
        <v>8.75</v>
      </c>
      <c r="P93" s="52">
        <v>3</v>
      </c>
      <c r="Q93" s="52">
        <v>1296.75</v>
      </c>
      <c r="R93" s="49">
        <v>64.709999999999994</v>
      </c>
      <c r="S93" s="52">
        <v>1308.9099999999999</v>
      </c>
      <c r="T93" s="52">
        <v>7</v>
      </c>
      <c r="U93" s="52">
        <v>13.5</v>
      </c>
      <c r="V93" s="52">
        <v>190.75</v>
      </c>
      <c r="W93" s="53">
        <v>0.14573194490071895</v>
      </c>
      <c r="X93" s="53">
        <v>0.13500000000000001</v>
      </c>
      <c r="Y93" s="61">
        <f t="shared" si="8"/>
        <v>197.20284999999998</v>
      </c>
      <c r="Z93" s="61">
        <f t="shared" si="9"/>
        <v>11.75</v>
      </c>
      <c r="AA93" s="52">
        <f t="shared" si="10"/>
        <v>380.46645000000001</v>
      </c>
      <c r="AB93" s="52">
        <v>339.28</v>
      </c>
    </row>
    <row r="94" spans="1:28">
      <c r="A94" s="46" t="s">
        <v>173</v>
      </c>
      <c r="B94" s="46" t="s">
        <v>174</v>
      </c>
      <c r="C94" s="49">
        <v>27.4</v>
      </c>
      <c r="D94" s="3">
        <v>0</v>
      </c>
      <c r="E94" s="47">
        <v>0</v>
      </c>
      <c r="F94" s="48">
        <f t="shared" si="7"/>
        <v>0</v>
      </c>
      <c r="G94" s="49">
        <v>0</v>
      </c>
      <c r="H94" s="47">
        <v>0</v>
      </c>
      <c r="I94" s="47">
        <v>0</v>
      </c>
      <c r="J94" s="47">
        <v>0</v>
      </c>
      <c r="K94" s="50">
        <v>0</v>
      </c>
      <c r="L94" s="48">
        <v>0</v>
      </c>
      <c r="M94" s="49">
        <v>0</v>
      </c>
      <c r="N94" s="51">
        <v>1</v>
      </c>
      <c r="O94" s="52">
        <v>0</v>
      </c>
      <c r="P94" s="52">
        <v>0</v>
      </c>
      <c r="Q94" s="52">
        <v>17.3</v>
      </c>
      <c r="R94" s="49">
        <v>0</v>
      </c>
      <c r="S94" s="52">
        <v>27.4</v>
      </c>
      <c r="T94" s="52">
        <v>0</v>
      </c>
      <c r="U94" s="52">
        <v>0</v>
      </c>
      <c r="V94" s="52">
        <v>1.25</v>
      </c>
      <c r="W94" s="53">
        <v>4.5620437956204379E-2</v>
      </c>
      <c r="X94" s="53">
        <v>4.5620437956204379E-2</v>
      </c>
      <c r="Y94" s="61">
        <f t="shared" si="8"/>
        <v>1.25</v>
      </c>
      <c r="Z94" s="61">
        <f t="shared" si="9"/>
        <v>0</v>
      </c>
      <c r="AA94" s="52">
        <f t="shared" si="10"/>
        <v>17.3</v>
      </c>
      <c r="AB94" s="52">
        <v>13.6</v>
      </c>
    </row>
    <row r="95" spans="1:28">
      <c r="A95" s="46" t="s">
        <v>175</v>
      </c>
      <c r="B95" s="46" t="s">
        <v>176</v>
      </c>
      <c r="C95" s="49">
        <v>68.400000000000006</v>
      </c>
      <c r="D95" s="3">
        <v>0</v>
      </c>
      <c r="E95" s="47">
        <v>0</v>
      </c>
      <c r="F95" s="48">
        <f t="shared" si="7"/>
        <v>0</v>
      </c>
      <c r="G95" s="49">
        <v>0</v>
      </c>
      <c r="H95" s="47">
        <v>0</v>
      </c>
      <c r="I95" s="47">
        <v>0</v>
      </c>
      <c r="J95" s="47">
        <v>0</v>
      </c>
      <c r="K95" s="50">
        <v>0</v>
      </c>
      <c r="L95" s="48">
        <v>0</v>
      </c>
      <c r="M95" s="49">
        <v>2.4</v>
      </c>
      <c r="N95" s="51">
        <v>0.78210000000000002</v>
      </c>
      <c r="O95" s="52">
        <v>0</v>
      </c>
      <c r="P95" s="52">
        <v>0</v>
      </c>
      <c r="Q95" s="52">
        <v>76.3</v>
      </c>
      <c r="R95" s="49">
        <v>3.42</v>
      </c>
      <c r="S95" s="52">
        <v>68.400000000000006</v>
      </c>
      <c r="T95" s="52">
        <v>1</v>
      </c>
      <c r="U95" s="52">
        <v>4.5</v>
      </c>
      <c r="V95" s="52">
        <v>10.5</v>
      </c>
      <c r="W95" s="53">
        <v>0.15350877192982454</v>
      </c>
      <c r="X95" s="53">
        <v>0.13500000000000001</v>
      </c>
      <c r="Y95" s="61">
        <f t="shared" si="8"/>
        <v>14.734000000000002</v>
      </c>
      <c r="Z95" s="61">
        <f t="shared" si="9"/>
        <v>0</v>
      </c>
      <c r="AA95" s="52">
        <f t="shared" si="10"/>
        <v>59.674230000000001</v>
      </c>
      <c r="AB95" s="52">
        <v>28.6</v>
      </c>
    </row>
    <row r="96" spans="1:28">
      <c r="A96" s="46" t="s">
        <v>177</v>
      </c>
      <c r="B96" s="46" t="s">
        <v>178</v>
      </c>
      <c r="C96" s="49">
        <v>649.04999999999995</v>
      </c>
      <c r="D96" s="3">
        <v>5.38</v>
      </c>
      <c r="E96" s="47">
        <v>13.16</v>
      </c>
      <c r="F96" s="48">
        <f t="shared" si="7"/>
        <v>18.54</v>
      </c>
      <c r="G96" s="49">
        <v>0</v>
      </c>
      <c r="H96" s="47">
        <v>0</v>
      </c>
      <c r="I96" s="47">
        <v>6.86</v>
      </c>
      <c r="J96" s="47">
        <v>1.05</v>
      </c>
      <c r="K96" s="50">
        <v>0</v>
      </c>
      <c r="L96" s="48">
        <v>0</v>
      </c>
      <c r="M96" s="49">
        <v>425.53999999999996</v>
      </c>
      <c r="N96" s="51">
        <v>0.1898</v>
      </c>
      <c r="O96" s="52">
        <v>0</v>
      </c>
      <c r="P96" s="52">
        <v>0</v>
      </c>
      <c r="Q96" s="52">
        <v>614.72</v>
      </c>
      <c r="R96" s="49">
        <v>32.450000000000003</v>
      </c>
      <c r="S96" s="52">
        <v>651.31999999999994</v>
      </c>
      <c r="T96" s="52">
        <v>0</v>
      </c>
      <c r="U96" s="52">
        <v>0</v>
      </c>
      <c r="V96" s="52">
        <v>52</v>
      </c>
      <c r="W96" s="53">
        <v>7.9837867714794578E-2</v>
      </c>
      <c r="X96" s="53">
        <v>7.9837867714794578E-2</v>
      </c>
      <c r="Y96" s="61">
        <f t="shared" si="8"/>
        <v>52</v>
      </c>
      <c r="Z96" s="61">
        <f t="shared" si="9"/>
        <v>0</v>
      </c>
      <c r="AA96" s="52">
        <f t="shared" si="10"/>
        <v>116.673856</v>
      </c>
      <c r="AB96" s="52">
        <v>53.4</v>
      </c>
    </row>
    <row r="97" spans="1:28">
      <c r="A97" s="46" t="s">
        <v>179</v>
      </c>
      <c r="B97" s="46" t="s">
        <v>180</v>
      </c>
      <c r="C97" s="49">
        <v>794.27</v>
      </c>
      <c r="D97" s="3">
        <v>0</v>
      </c>
      <c r="E97" s="47">
        <v>21.82</v>
      </c>
      <c r="F97" s="48">
        <f t="shared" si="7"/>
        <v>21.82</v>
      </c>
      <c r="G97" s="49">
        <v>0</v>
      </c>
      <c r="H97" s="47">
        <v>0</v>
      </c>
      <c r="I97" s="47">
        <v>16.989999999999998</v>
      </c>
      <c r="J97" s="47">
        <v>0.63</v>
      </c>
      <c r="K97" s="50">
        <v>0</v>
      </c>
      <c r="L97" s="48">
        <v>0</v>
      </c>
      <c r="M97" s="49">
        <v>59.379999999999995</v>
      </c>
      <c r="N97" s="51">
        <v>0.49070000000000003</v>
      </c>
      <c r="O97" s="52">
        <v>8.75</v>
      </c>
      <c r="P97" s="52">
        <v>3</v>
      </c>
      <c r="Q97" s="52">
        <v>832.22</v>
      </c>
      <c r="R97" s="49">
        <v>39.71</v>
      </c>
      <c r="S97" s="52">
        <v>805.93</v>
      </c>
      <c r="T97" s="52">
        <v>6</v>
      </c>
      <c r="U97" s="52">
        <v>14.75</v>
      </c>
      <c r="V97" s="52">
        <v>126.75</v>
      </c>
      <c r="W97" s="53">
        <v>0.15727172335066322</v>
      </c>
      <c r="X97" s="53">
        <v>0.13500000000000001</v>
      </c>
      <c r="Y97" s="61">
        <f t="shared" si="8"/>
        <v>129.55054999999999</v>
      </c>
      <c r="Z97" s="61">
        <f t="shared" si="9"/>
        <v>11.75</v>
      </c>
      <c r="AA97" s="52">
        <f t="shared" si="10"/>
        <v>408.37035400000002</v>
      </c>
      <c r="AB97" s="52">
        <v>250.5</v>
      </c>
    </row>
    <row r="98" spans="1:28">
      <c r="A98" s="46" t="s">
        <v>181</v>
      </c>
      <c r="B98" s="46" t="s">
        <v>182</v>
      </c>
      <c r="C98" s="49">
        <v>1197.75</v>
      </c>
      <c r="D98" s="3">
        <v>0</v>
      </c>
      <c r="E98" s="47">
        <v>55.91</v>
      </c>
      <c r="F98" s="48">
        <f t="shared" si="7"/>
        <v>55.91</v>
      </c>
      <c r="G98" s="49">
        <v>0</v>
      </c>
      <c r="H98" s="47">
        <v>0</v>
      </c>
      <c r="I98" s="47">
        <v>28.33</v>
      </c>
      <c r="J98" s="47">
        <v>2.21</v>
      </c>
      <c r="K98" s="50">
        <v>0</v>
      </c>
      <c r="L98" s="48">
        <v>0</v>
      </c>
      <c r="M98" s="49">
        <v>54.260000000000005</v>
      </c>
      <c r="N98" s="51">
        <v>0.51739999999999997</v>
      </c>
      <c r="O98" s="52">
        <v>28.5</v>
      </c>
      <c r="P98" s="52">
        <v>8</v>
      </c>
      <c r="Q98" s="52">
        <v>1183.6300000000001</v>
      </c>
      <c r="R98" s="49">
        <v>59.89</v>
      </c>
      <c r="S98" s="52">
        <v>1209.74</v>
      </c>
      <c r="T98" s="52">
        <v>10.25</v>
      </c>
      <c r="U98" s="52">
        <v>15.25</v>
      </c>
      <c r="V98" s="52">
        <v>172.75</v>
      </c>
      <c r="W98" s="53">
        <v>0.14279927918395688</v>
      </c>
      <c r="X98" s="53">
        <v>0.13500000000000001</v>
      </c>
      <c r="Y98" s="61">
        <f t="shared" si="8"/>
        <v>188.81490000000002</v>
      </c>
      <c r="Z98" s="61">
        <f t="shared" si="9"/>
        <v>36.5</v>
      </c>
      <c r="AA98" s="52">
        <f t="shared" si="10"/>
        <v>612.41016200000001</v>
      </c>
      <c r="AB98" s="52">
        <v>308.2</v>
      </c>
    </row>
    <row r="99" spans="1:28">
      <c r="A99" s="46" t="s">
        <v>183</v>
      </c>
      <c r="B99" s="46" t="s">
        <v>184</v>
      </c>
      <c r="C99" s="49">
        <v>54092.590000000004</v>
      </c>
      <c r="D99" s="3">
        <v>152.38</v>
      </c>
      <c r="E99" s="47">
        <v>1297.42</v>
      </c>
      <c r="F99" s="48">
        <f t="shared" si="7"/>
        <v>1449.8000000000002</v>
      </c>
      <c r="G99" s="49">
        <v>114</v>
      </c>
      <c r="H99" s="47">
        <v>83.36</v>
      </c>
      <c r="I99" s="47">
        <v>1218.51</v>
      </c>
      <c r="J99" s="47">
        <v>59.86</v>
      </c>
      <c r="K99" s="50">
        <v>69.88</v>
      </c>
      <c r="L99" s="48">
        <v>0</v>
      </c>
      <c r="M99" s="49">
        <v>772.16000000000008</v>
      </c>
      <c r="N99" s="51">
        <v>0.31380000000000002</v>
      </c>
      <c r="O99" s="52">
        <v>6726.75</v>
      </c>
      <c r="P99" s="52">
        <v>1522.25</v>
      </c>
      <c r="Q99" s="52">
        <v>53369.68</v>
      </c>
      <c r="R99" s="49">
        <v>2704.63</v>
      </c>
      <c r="S99" s="52">
        <v>54126.189999999995</v>
      </c>
      <c r="T99" s="52">
        <v>620.5</v>
      </c>
      <c r="U99" s="52">
        <v>405.25</v>
      </c>
      <c r="V99" s="52">
        <v>7408</v>
      </c>
      <c r="W99" s="53">
        <v>0.13686535113592885</v>
      </c>
      <c r="X99" s="53">
        <v>0.13500000000000001</v>
      </c>
      <c r="Y99" s="61">
        <f t="shared" si="8"/>
        <v>8332.7856499999998</v>
      </c>
      <c r="Z99" s="61">
        <f t="shared" si="9"/>
        <v>8249</v>
      </c>
      <c r="AA99" s="52">
        <f t="shared" si="10"/>
        <v>16747.405584</v>
      </c>
      <c r="AB99" s="52">
        <v>18131.36</v>
      </c>
    </row>
    <row r="100" spans="1:28">
      <c r="A100" s="46" t="s">
        <v>185</v>
      </c>
      <c r="B100" s="46" t="s">
        <v>186</v>
      </c>
      <c r="C100" s="49">
        <v>22065.629999999997</v>
      </c>
      <c r="D100" s="3">
        <v>104.71</v>
      </c>
      <c r="E100" s="47">
        <v>1247.22</v>
      </c>
      <c r="F100" s="48">
        <f t="shared" si="7"/>
        <v>1351.93</v>
      </c>
      <c r="G100" s="49">
        <v>0</v>
      </c>
      <c r="H100" s="47">
        <v>0</v>
      </c>
      <c r="I100" s="47">
        <v>621.78</v>
      </c>
      <c r="J100" s="47">
        <v>72.83</v>
      </c>
      <c r="K100" s="50">
        <v>154.75</v>
      </c>
      <c r="L100" s="48">
        <v>0</v>
      </c>
      <c r="M100" s="49">
        <v>246.76000000000002</v>
      </c>
      <c r="N100" s="51">
        <v>0.62490000000000001</v>
      </c>
      <c r="O100" s="52">
        <v>5172.75</v>
      </c>
      <c r="P100" s="52">
        <v>1087</v>
      </c>
      <c r="Q100" s="52">
        <v>22266.05</v>
      </c>
      <c r="R100" s="49">
        <v>1103.28</v>
      </c>
      <c r="S100" s="52">
        <v>22187.230000000003</v>
      </c>
      <c r="T100" s="52">
        <v>195.75</v>
      </c>
      <c r="U100" s="52">
        <v>265.75</v>
      </c>
      <c r="V100" s="52">
        <v>2883.25</v>
      </c>
      <c r="W100" s="53">
        <v>0.12995087714870218</v>
      </c>
      <c r="X100" s="53">
        <v>0.12995087714870218</v>
      </c>
      <c r="Y100" s="61">
        <f t="shared" si="8"/>
        <v>3344.75</v>
      </c>
      <c r="Z100" s="61">
        <f t="shared" si="9"/>
        <v>6259.75</v>
      </c>
      <c r="AA100" s="52">
        <f t="shared" si="10"/>
        <v>13914.054645</v>
      </c>
      <c r="AB100" s="52">
        <v>6548.81</v>
      </c>
    </row>
    <row r="101" spans="1:28">
      <c r="A101" s="46" t="s">
        <v>187</v>
      </c>
      <c r="B101" s="46" t="s">
        <v>188</v>
      </c>
      <c r="C101" s="49">
        <v>4172.8700000000008</v>
      </c>
      <c r="D101" s="3">
        <v>20.27</v>
      </c>
      <c r="E101" s="47">
        <v>276.94</v>
      </c>
      <c r="F101" s="48">
        <f t="shared" si="7"/>
        <v>297.20999999999998</v>
      </c>
      <c r="G101" s="49">
        <v>0</v>
      </c>
      <c r="H101" s="47">
        <v>0</v>
      </c>
      <c r="I101" s="47">
        <v>99.1</v>
      </c>
      <c r="J101" s="47">
        <v>10.88</v>
      </c>
      <c r="K101" s="50">
        <v>12</v>
      </c>
      <c r="L101" s="48">
        <v>0</v>
      </c>
      <c r="M101" s="49">
        <v>0</v>
      </c>
      <c r="N101" s="51">
        <v>0.29820000000000002</v>
      </c>
      <c r="O101" s="52">
        <v>264.5</v>
      </c>
      <c r="P101" s="52">
        <v>63.75</v>
      </c>
      <c r="Q101" s="52">
        <v>4036.61</v>
      </c>
      <c r="R101" s="49">
        <v>0</v>
      </c>
      <c r="S101" s="52">
        <v>4168.1999999999989</v>
      </c>
      <c r="T101" s="52">
        <v>35.25</v>
      </c>
      <c r="U101" s="52">
        <v>45.25</v>
      </c>
      <c r="V101" s="52">
        <v>624.75</v>
      </c>
      <c r="W101" s="53">
        <v>0.14988484237800492</v>
      </c>
      <c r="X101" s="53">
        <v>0.13500000000000001</v>
      </c>
      <c r="Y101" s="61">
        <f t="shared" si="8"/>
        <v>643.20699999999988</v>
      </c>
      <c r="Z101" s="61">
        <f t="shared" si="9"/>
        <v>328.25</v>
      </c>
      <c r="AA101" s="52">
        <f t="shared" si="10"/>
        <v>1203.7171020000001</v>
      </c>
      <c r="AB101" s="52">
        <v>1264.21</v>
      </c>
    </row>
    <row r="102" spans="1:28">
      <c r="A102" s="46" t="s">
        <v>189</v>
      </c>
      <c r="B102" s="46" t="s">
        <v>190</v>
      </c>
      <c r="C102" s="49">
        <v>4372.1899999999987</v>
      </c>
      <c r="D102" s="3">
        <v>17.440000000000001</v>
      </c>
      <c r="E102" s="47">
        <v>247.14</v>
      </c>
      <c r="F102" s="48">
        <f t="shared" si="7"/>
        <v>264.58</v>
      </c>
      <c r="G102" s="49">
        <v>0</v>
      </c>
      <c r="H102" s="47">
        <v>0</v>
      </c>
      <c r="I102" s="47">
        <v>47.5</v>
      </c>
      <c r="J102" s="47">
        <v>3.17</v>
      </c>
      <c r="K102" s="50">
        <v>0</v>
      </c>
      <c r="L102" s="48">
        <v>0</v>
      </c>
      <c r="M102" s="49">
        <v>15.23</v>
      </c>
      <c r="N102" s="51">
        <v>3.4500000000000003E-2</v>
      </c>
      <c r="O102" s="52">
        <v>160.25</v>
      </c>
      <c r="P102" s="52">
        <v>133.75</v>
      </c>
      <c r="Q102" s="52">
        <v>4419.9399999999996</v>
      </c>
      <c r="R102" s="49">
        <v>218.61</v>
      </c>
      <c r="S102" s="52">
        <v>4387.2300000000005</v>
      </c>
      <c r="T102" s="52">
        <v>29.25</v>
      </c>
      <c r="U102" s="52">
        <v>37.75</v>
      </c>
      <c r="V102" s="52">
        <v>399.75</v>
      </c>
      <c r="W102" s="53">
        <v>9.1116718293775337E-2</v>
      </c>
      <c r="X102" s="53">
        <v>9.1116718293775337E-2</v>
      </c>
      <c r="Y102" s="61">
        <f t="shared" si="8"/>
        <v>466.75</v>
      </c>
      <c r="Z102" s="61">
        <f t="shared" si="9"/>
        <v>294</v>
      </c>
      <c r="AA102" s="52">
        <f t="shared" si="10"/>
        <v>152.48793000000001</v>
      </c>
      <c r="AB102" s="52">
        <v>1098.02</v>
      </c>
    </row>
    <row r="103" spans="1:28">
      <c r="A103" s="46" t="s">
        <v>191</v>
      </c>
      <c r="B103" s="46" t="s">
        <v>192</v>
      </c>
      <c r="C103" s="49">
        <v>18384.109999999997</v>
      </c>
      <c r="D103" s="3">
        <v>142.52000000000001</v>
      </c>
      <c r="E103" s="47">
        <v>560.29999999999995</v>
      </c>
      <c r="F103" s="48">
        <f t="shared" si="7"/>
        <v>702.81999999999994</v>
      </c>
      <c r="G103" s="49">
        <v>395</v>
      </c>
      <c r="H103" s="47">
        <v>412.87</v>
      </c>
      <c r="I103" s="47">
        <v>414.03</v>
      </c>
      <c r="J103" s="47">
        <v>44.87</v>
      </c>
      <c r="K103" s="50">
        <v>231.86</v>
      </c>
      <c r="L103" s="48">
        <v>0</v>
      </c>
      <c r="M103" s="49">
        <v>62.660000000000004</v>
      </c>
      <c r="N103" s="51">
        <v>0.66579999999999995</v>
      </c>
      <c r="O103" s="52">
        <v>5782.75</v>
      </c>
      <c r="P103" s="52">
        <v>1035.5</v>
      </c>
      <c r="Q103" s="52">
        <v>18560.599999999999</v>
      </c>
      <c r="R103" s="49">
        <v>919.21</v>
      </c>
      <c r="S103" s="52">
        <v>18200.909999999996</v>
      </c>
      <c r="T103" s="52">
        <v>177.5</v>
      </c>
      <c r="U103" s="52">
        <v>207</v>
      </c>
      <c r="V103" s="52">
        <v>2600.5</v>
      </c>
      <c r="W103" s="53">
        <v>0.14287747151103986</v>
      </c>
      <c r="X103" s="53">
        <v>0.13500000000000001</v>
      </c>
      <c r="Y103" s="61">
        <f t="shared" si="8"/>
        <v>2841.6228499999997</v>
      </c>
      <c r="Z103" s="61">
        <f t="shared" si="9"/>
        <v>6818.25</v>
      </c>
      <c r="AA103" s="52">
        <f t="shared" si="10"/>
        <v>12357.647479999998</v>
      </c>
      <c r="AB103" s="52">
        <v>5691.55</v>
      </c>
    </row>
    <row r="104" spans="1:28">
      <c r="A104" s="46" t="s">
        <v>193</v>
      </c>
      <c r="B104" s="46" t="s">
        <v>194</v>
      </c>
      <c r="C104" s="49">
        <v>1499.38</v>
      </c>
      <c r="D104" s="3">
        <v>22.86</v>
      </c>
      <c r="E104" s="47">
        <v>84.58</v>
      </c>
      <c r="F104" s="48">
        <f t="shared" si="7"/>
        <v>107.44</v>
      </c>
      <c r="G104" s="49">
        <v>0</v>
      </c>
      <c r="H104" s="47">
        <v>0</v>
      </c>
      <c r="I104" s="47">
        <v>39.590000000000003</v>
      </c>
      <c r="J104" s="47">
        <v>1.39</v>
      </c>
      <c r="K104" s="50">
        <v>0</v>
      </c>
      <c r="L104" s="48">
        <v>0</v>
      </c>
      <c r="M104" s="49">
        <v>98.85</v>
      </c>
      <c r="N104" s="51">
        <v>0.21740000000000001</v>
      </c>
      <c r="O104" s="52">
        <v>78</v>
      </c>
      <c r="P104" s="52">
        <v>10</v>
      </c>
      <c r="Q104" s="52">
        <v>1521.95</v>
      </c>
      <c r="R104" s="49">
        <v>74.97</v>
      </c>
      <c r="S104" s="52">
        <v>1500.3700000000001</v>
      </c>
      <c r="T104" s="52">
        <v>2</v>
      </c>
      <c r="U104" s="52">
        <v>8.25</v>
      </c>
      <c r="V104" s="52">
        <v>182.5</v>
      </c>
      <c r="W104" s="53">
        <v>0.12163666295647073</v>
      </c>
      <c r="X104" s="53">
        <v>0.12163666295647073</v>
      </c>
      <c r="Y104" s="61">
        <f t="shared" si="8"/>
        <v>192.75</v>
      </c>
      <c r="Z104" s="61">
        <f t="shared" si="9"/>
        <v>88</v>
      </c>
      <c r="AA104" s="52">
        <f t="shared" si="10"/>
        <v>330.87193000000002</v>
      </c>
      <c r="AB104" s="52">
        <v>323.48</v>
      </c>
    </row>
    <row r="105" spans="1:28">
      <c r="A105" s="46" t="s">
        <v>195</v>
      </c>
      <c r="B105" s="46" t="s">
        <v>196</v>
      </c>
      <c r="C105" s="49">
        <v>15449.910000000002</v>
      </c>
      <c r="D105" s="3">
        <v>183.4</v>
      </c>
      <c r="E105" s="47">
        <v>1005.61</v>
      </c>
      <c r="F105" s="48">
        <f t="shared" si="7"/>
        <v>1189.01</v>
      </c>
      <c r="G105" s="49">
        <v>0</v>
      </c>
      <c r="H105" s="47">
        <v>0</v>
      </c>
      <c r="I105" s="47">
        <v>451.69</v>
      </c>
      <c r="J105" s="47">
        <v>31.76</v>
      </c>
      <c r="K105" s="50">
        <v>28.52</v>
      </c>
      <c r="L105" s="48">
        <v>0.2</v>
      </c>
      <c r="M105" s="49">
        <v>203.88</v>
      </c>
      <c r="N105" s="51">
        <v>0.49120000000000003</v>
      </c>
      <c r="O105" s="52">
        <v>2872</v>
      </c>
      <c r="P105" s="52">
        <v>670.5</v>
      </c>
      <c r="Q105" s="52">
        <v>15604.59</v>
      </c>
      <c r="R105" s="49">
        <v>772.5</v>
      </c>
      <c r="S105" s="52">
        <v>15507.13</v>
      </c>
      <c r="T105" s="52">
        <v>158.5</v>
      </c>
      <c r="U105" s="52">
        <v>240</v>
      </c>
      <c r="V105" s="52">
        <v>2070.5</v>
      </c>
      <c r="W105" s="53">
        <v>0.13351922631718444</v>
      </c>
      <c r="X105" s="53">
        <v>0.13351922631718444</v>
      </c>
      <c r="Y105" s="61">
        <f t="shared" si="8"/>
        <v>2469</v>
      </c>
      <c r="Z105" s="61">
        <f t="shared" si="9"/>
        <v>3542.5</v>
      </c>
      <c r="AA105" s="52">
        <f t="shared" si="10"/>
        <v>7664.9746080000004</v>
      </c>
      <c r="AB105" s="52">
        <v>4887.7</v>
      </c>
    </row>
    <row r="106" spans="1:28">
      <c r="A106" s="46" t="s">
        <v>197</v>
      </c>
      <c r="B106" s="46" t="s">
        <v>198</v>
      </c>
      <c r="C106" s="49">
        <v>51.25</v>
      </c>
      <c r="D106" s="3">
        <v>0</v>
      </c>
      <c r="E106" s="47">
        <v>0</v>
      </c>
      <c r="F106" s="48">
        <f t="shared" si="7"/>
        <v>0</v>
      </c>
      <c r="G106" s="49">
        <v>0</v>
      </c>
      <c r="H106" s="47">
        <v>0</v>
      </c>
      <c r="I106" s="47">
        <v>0.25</v>
      </c>
      <c r="J106" s="47">
        <v>0</v>
      </c>
      <c r="K106" s="50">
        <v>0</v>
      </c>
      <c r="L106" s="48">
        <v>0</v>
      </c>
      <c r="M106" s="49">
        <v>0</v>
      </c>
      <c r="N106" s="51">
        <v>0.87760000000000005</v>
      </c>
      <c r="O106" s="52">
        <v>0</v>
      </c>
      <c r="P106" s="52">
        <v>0</v>
      </c>
      <c r="Q106" s="52">
        <v>52.89</v>
      </c>
      <c r="R106" s="49">
        <v>2.56</v>
      </c>
      <c r="S106" s="52">
        <v>51.25</v>
      </c>
      <c r="T106" s="52">
        <v>1</v>
      </c>
      <c r="U106" s="52">
        <v>2</v>
      </c>
      <c r="V106" s="52">
        <v>19.75</v>
      </c>
      <c r="W106" s="53">
        <v>0.38536585365853659</v>
      </c>
      <c r="X106" s="53">
        <v>0.13500000000000001</v>
      </c>
      <c r="Y106" s="61">
        <f t="shared" si="8"/>
        <v>9.9187499999999993</v>
      </c>
      <c r="Z106" s="61">
        <f t="shared" si="9"/>
        <v>0</v>
      </c>
      <c r="AA106" s="52">
        <f t="shared" si="10"/>
        <v>46.416264000000005</v>
      </c>
      <c r="AB106" s="52">
        <v>20</v>
      </c>
    </row>
    <row r="107" spans="1:28">
      <c r="A107" s="46" t="s">
        <v>199</v>
      </c>
      <c r="B107" s="46" t="s">
        <v>200</v>
      </c>
      <c r="C107" s="49">
        <v>20545.969999999998</v>
      </c>
      <c r="D107" s="3">
        <v>174.28</v>
      </c>
      <c r="E107" s="47">
        <v>805.05</v>
      </c>
      <c r="F107" s="48">
        <f t="shared" si="7"/>
        <v>979.32999999999993</v>
      </c>
      <c r="G107" s="49">
        <v>0</v>
      </c>
      <c r="H107" s="47">
        <v>0</v>
      </c>
      <c r="I107" s="47">
        <v>405.07</v>
      </c>
      <c r="J107" s="47">
        <v>40.700000000000003</v>
      </c>
      <c r="K107" s="50">
        <v>47.6</v>
      </c>
      <c r="L107" s="48">
        <v>0</v>
      </c>
      <c r="M107" s="49">
        <v>0</v>
      </c>
      <c r="N107" s="51">
        <v>0.1741</v>
      </c>
      <c r="O107" s="52">
        <v>3100.25</v>
      </c>
      <c r="P107" s="52">
        <v>1213.5</v>
      </c>
      <c r="Q107" s="52">
        <v>20501.98</v>
      </c>
      <c r="R107" s="49">
        <v>1027.3</v>
      </c>
      <c r="S107" s="52">
        <v>20720.070000000003</v>
      </c>
      <c r="T107" s="52">
        <v>179.75</v>
      </c>
      <c r="U107" s="52">
        <v>168.75</v>
      </c>
      <c r="V107" s="52">
        <v>1640.5</v>
      </c>
      <c r="W107" s="53">
        <v>7.9174442943484247E-2</v>
      </c>
      <c r="X107" s="53">
        <v>7.9174442943484247E-2</v>
      </c>
      <c r="Y107" s="61">
        <f t="shared" si="8"/>
        <v>1989</v>
      </c>
      <c r="Z107" s="61">
        <f t="shared" si="9"/>
        <v>4313.75</v>
      </c>
      <c r="AA107" s="52">
        <f t="shared" si="10"/>
        <v>3569.394718</v>
      </c>
      <c r="AB107" s="52">
        <v>5751</v>
      </c>
    </row>
    <row r="108" spans="1:28">
      <c r="A108" s="46" t="s">
        <v>201</v>
      </c>
      <c r="B108" s="46" t="s">
        <v>202</v>
      </c>
      <c r="C108" s="49">
        <v>2790.1400000000003</v>
      </c>
      <c r="D108" s="3">
        <v>0</v>
      </c>
      <c r="E108" s="47">
        <v>47.9</v>
      </c>
      <c r="F108" s="48">
        <f t="shared" si="7"/>
        <v>47.9</v>
      </c>
      <c r="G108" s="49">
        <v>0</v>
      </c>
      <c r="H108" s="47">
        <v>0</v>
      </c>
      <c r="I108" s="47">
        <v>88.28</v>
      </c>
      <c r="J108" s="47">
        <v>5.47</v>
      </c>
      <c r="K108" s="50">
        <v>1.4</v>
      </c>
      <c r="L108" s="48">
        <v>0</v>
      </c>
      <c r="M108" s="49">
        <v>42.519999999999996</v>
      </c>
      <c r="N108" s="51">
        <v>0.70950000000000002</v>
      </c>
      <c r="O108" s="52">
        <v>1041.5</v>
      </c>
      <c r="P108" s="52">
        <v>187.5</v>
      </c>
      <c r="Q108" s="52">
        <v>2826.28</v>
      </c>
      <c r="R108" s="49">
        <v>139.51</v>
      </c>
      <c r="S108" s="52">
        <v>2807.3599999999997</v>
      </c>
      <c r="T108" s="52">
        <v>34.5</v>
      </c>
      <c r="U108" s="52">
        <v>23</v>
      </c>
      <c r="V108" s="52">
        <v>337</v>
      </c>
      <c r="W108" s="53">
        <v>0.12004160492419925</v>
      </c>
      <c r="X108" s="53">
        <v>0.12004160492419925</v>
      </c>
      <c r="Y108" s="61">
        <f t="shared" si="8"/>
        <v>394.5</v>
      </c>
      <c r="Z108" s="61">
        <f t="shared" si="9"/>
        <v>1229</v>
      </c>
      <c r="AA108" s="52">
        <f t="shared" si="10"/>
        <v>2005.2456600000003</v>
      </c>
      <c r="AB108" s="52">
        <v>862.57</v>
      </c>
    </row>
    <row r="109" spans="1:28">
      <c r="A109" s="46" t="s">
        <v>203</v>
      </c>
      <c r="B109" s="46" t="s">
        <v>204</v>
      </c>
      <c r="C109" s="49">
        <v>3330</v>
      </c>
      <c r="D109" s="3">
        <v>25.44</v>
      </c>
      <c r="E109" s="47">
        <v>170.21</v>
      </c>
      <c r="F109" s="48">
        <f t="shared" si="7"/>
        <v>195.65</v>
      </c>
      <c r="G109" s="49">
        <v>0</v>
      </c>
      <c r="H109" s="47">
        <v>0</v>
      </c>
      <c r="I109" s="47">
        <v>89.09</v>
      </c>
      <c r="J109" s="47">
        <v>6.02</v>
      </c>
      <c r="K109" s="50">
        <v>0</v>
      </c>
      <c r="L109" s="48">
        <v>0</v>
      </c>
      <c r="M109" s="49">
        <v>162.63</v>
      </c>
      <c r="N109" s="51">
        <v>0.1303</v>
      </c>
      <c r="O109" s="52">
        <v>172.25</v>
      </c>
      <c r="P109" s="52">
        <v>64.75</v>
      </c>
      <c r="Q109" s="52">
        <v>3358.19</v>
      </c>
      <c r="R109" s="49">
        <v>166.5</v>
      </c>
      <c r="S109" s="52">
        <v>3356.7300000000005</v>
      </c>
      <c r="T109" s="52">
        <v>29</v>
      </c>
      <c r="U109" s="52">
        <v>27.5</v>
      </c>
      <c r="V109" s="52">
        <v>327</v>
      </c>
      <c r="W109" s="53">
        <v>9.7416235443422608E-2</v>
      </c>
      <c r="X109" s="53">
        <v>9.7416235443422608E-2</v>
      </c>
      <c r="Y109" s="61">
        <f t="shared" si="8"/>
        <v>383.5</v>
      </c>
      <c r="Z109" s="61">
        <f t="shared" si="9"/>
        <v>237</v>
      </c>
      <c r="AA109" s="52">
        <f t="shared" si="10"/>
        <v>437.572157</v>
      </c>
      <c r="AB109" s="52">
        <v>957.17</v>
      </c>
    </row>
    <row r="110" spans="1:28">
      <c r="A110" s="46" t="s">
        <v>205</v>
      </c>
      <c r="B110" s="46" t="s">
        <v>206</v>
      </c>
      <c r="C110" s="49">
        <v>17140.650000000001</v>
      </c>
      <c r="D110" s="3">
        <v>168.81</v>
      </c>
      <c r="E110" s="47">
        <v>751.56</v>
      </c>
      <c r="F110" s="48">
        <f t="shared" si="7"/>
        <v>920.36999999999989</v>
      </c>
      <c r="G110" s="49">
        <v>0</v>
      </c>
      <c r="H110" s="47">
        <v>0</v>
      </c>
      <c r="I110" s="47">
        <v>471.36</v>
      </c>
      <c r="J110" s="47">
        <v>33.54</v>
      </c>
      <c r="K110" s="50">
        <v>81.03</v>
      </c>
      <c r="L110" s="48">
        <v>7.56</v>
      </c>
      <c r="M110" s="49">
        <v>87.45</v>
      </c>
      <c r="N110" s="51">
        <v>0.54979999999999996</v>
      </c>
      <c r="O110" s="52">
        <v>3715.25</v>
      </c>
      <c r="P110" s="52">
        <v>753.25</v>
      </c>
      <c r="Q110" s="52">
        <v>16722.86</v>
      </c>
      <c r="R110" s="49">
        <v>857.03</v>
      </c>
      <c r="S110" s="52">
        <v>17166.540000000005</v>
      </c>
      <c r="T110" s="52">
        <v>148.25</v>
      </c>
      <c r="U110" s="52">
        <v>204.25</v>
      </c>
      <c r="V110" s="52">
        <v>1784</v>
      </c>
      <c r="W110" s="53">
        <v>0.10392309690828784</v>
      </c>
      <c r="X110" s="53">
        <v>0.10392309690828784</v>
      </c>
      <c r="Y110" s="61">
        <f t="shared" si="8"/>
        <v>2136.5</v>
      </c>
      <c r="Z110" s="61">
        <f t="shared" si="9"/>
        <v>4468.5</v>
      </c>
      <c r="AA110" s="52">
        <f t="shared" si="10"/>
        <v>9194.2284280000003</v>
      </c>
      <c r="AB110" s="52">
        <v>5176.84</v>
      </c>
    </row>
    <row r="111" spans="1:28">
      <c r="A111" s="46" t="s">
        <v>207</v>
      </c>
      <c r="B111" s="46" t="s">
        <v>208</v>
      </c>
      <c r="C111" s="49">
        <v>8962.8600000000024</v>
      </c>
      <c r="D111" s="3">
        <v>38.880000000000003</v>
      </c>
      <c r="E111" s="47">
        <v>485</v>
      </c>
      <c r="F111" s="48">
        <f t="shared" si="7"/>
        <v>523.88</v>
      </c>
      <c r="G111" s="49">
        <v>0</v>
      </c>
      <c r="H111" s="47">
        <v>0</v>
      </c>
      <c r="I111" s="47">
        <v>287.54000000000002</v>
      </c>
      <c r="J111" s="47">
        <v>33.090000000000003</v>
      </c>
      <c r="K111" s="50">
        <v>34.409999999999997</v>
      </c>
      <c r="L111" s="48">
        <v>3.61</v>
      </c>
      <c r="M111" s="49">
        <v>0</v>
      </c>
      <c r="N111" s="51">
        <v>0.12939999999999999</v>
      </c>
      <c r="O111" s="52">
        <v>271</v>
      </c>
      <c r="P111" s="52">
        <v>103.75</v>
      </c>
      <c r="Q111" s="52">
        <v>8642.0300000000007</v>
      </c>
      <c r="R111" s="49">
        <v>448.14</v>
      </c>
      <c r="S111" s="52">
        <v>8976.7200000000012</v>
      </c>
      <c r="T111" s="52">
        <v>86.25</v>
      </c>
      <c r="U111" s="52">
        <v>105.25</v>
      </c>
      <c r="V111" s="52">
        <v>995.25</v>
      </c>
      <c r="W111" s="53">
        <v>0.11087011737026441</v>
      </c>
      <c r="X111" s="53">
        <v>0.11087011737026441</v>
      </c>
      <c r="Y111" s="61">
        <f t="shared" si="8"/>
        <v>1186.75</v>
      </c>
      <c r="Z111" s="61">
        <f t="shared" si="9"/>
        <v>374.75</v>
      </c>
      <c r="AA111" s="52">
        <f t="shared" si="10"/>
        <v>1118.2786819999999</v>
      </c>
      <c r="AB111" s="52">
        <v>2641.94</v>
      </c>
    </row>
    <row r="112" spans="1:28">
      <c r="A112" s="46" t="s">
        <v>209</v>
      </c>
      <c r="B112" s="46" t="s">
        <v>210</v>
      </c>
      <c r="C112" s="49">
        <v>7178.5200000000013</v>
      </c>
      <c r="D112" s="3">
        <v>20.73</v>
      </c>
      <c r="E112" s="47">
        <v>303.38</v>
      </c>
      <c r="F112" s="48">
        <f t="shared" si="7"/>
        <v>324.11</v>
      </c>
      <c r="G112" s="49">
        <v>0</v>
      </c>
      <c r="H112" s="47">
        <v>0</v>
      </c>
      <c r="I112" s="47">
        <v>215.8</v>
      </c>
      <c r="J112" s="47">
        <v>13.55</v>
      </c>
      <c r="K112" s="50">
        <v>30.8</v>
      </c>
      <c r="L112" s="48">
        <v>0</v>
      </c>
      <c r="M112" s="49">
        <v>99.52000000000001</v>
      </c>
      <c r="N112" s="51">
        <v>9.5100000000000004E-2</v>
      </c>
      <c r="O112" s="52">
        <v>229.75</v>
      </c>
      <c r="P112" s="52">
        <v>71.75</v>
      </c>
      <c r="Q112" s="52">
        <v>7012.63</v>
      </c>
      <c r="R112" s="49">
        <v>358.93</v>
      </c>
      <c r="S112" s="52">
        <v>7230.42</v>
      </c>
      <c r="T112" s="52">
        <v>74.25</v>
      </c>
      <c r="U112" s="52">
        <v>69.25</v>
      </c>
      <c r="V112" s="52">
        <v>735.75</v>
      </c>
      <c r="W112" s="53">
        <v>0.10175757424879882</v>
      </c>
      <c r="X112" s="53">
        <v>0.10175757424879882</v>
      </c>
      <c r="Y112" s="61">
        <f t="shared" si="8"/>
        <v>879.25</v>
      </c>
      <c r="Z112" s="61">
        <f t="shared" si="9"/>
        <v>301.5</v>
      </c>
      <c r="AA112" s="52">
        <f t="shared" si="10"/>
        <v>666.90111300000001</v>
      </c>
      <c r="AB112" s="52">
        <v>2233.77</v>
      </c>
    </row>
    <row r="113" spans="1:28">
      <c r="A113" s="46" t="s">
        <v>211</v>
      </c>
      <c r="B113" s="46" t="s">
        <v>212</v>
      </c>
      <c r="C113" s="49">
        <v>20878.23</v>
      </c>
      <c r="D113" s="3">
        <v>80.72</v>
      </c>
      <c r="E113" s="47">
        <v>1012.69</v>
      </c>
      <c r="F113" s="48">
        <f t="shared" si="7"/>
        <v>1093.4100000000001</v>
      </c>
      <c r="G113" s="49">
        <v>0</v>
      </c>
      <c r="H113" s="47">
        <v>0</v>
      </c>
      <c r="I113" s="47">
        <v>598.34</v>
      </c>
      <c r="J113" s="47">
        <v>49.1</v>
      </c>
      <c r="K113" s="50">
        <v>0</v>
      </c>
      <c r="L113" s="48">
        <v>0</v>
      </c>
      <c r="M113" s="49">
        <v>7.5</v>
      </c>
      <c r="N113" s="51">
        <v>8.3400000000000002E-2</v>
      </c>
      <c r="O113" s="52">
        <v>1302.5</v>
      </c>
      <c r="P113" s="52">
        <v>835.5</v>
      </c>
      <c r="Q113" s="52">
        <v>20524.150000000001</v>
      </c>
      <c r="R113" s="49">
        <v>1043.9100000000001</v>
      </c>
      <c r="S113" s="52">
        <v>21006.699999999993</v>
      </c>
      <c r="T113" s="52">
        <v>156.25</v>
      </c>
      <c r="U113" s="52">
        <v>125.75</v>
      </c>
      <c r="V113" s="52">
        <v>1552.75</v>
      </c>
      <c r="W113" s="53">
        <v>7.3916893181699195E-2</v>
      </c>
      <c r="X113" s="53">
        <v>7.3916893181699195E-2</v>
      </c>
      <c r="Y113" s="61">
        <f t="shared" si="8"/>
        <v>1834.75</v>
      </c>
      <c r="Z113" s="61">
        <f t="shared" si="9"/>
        <v>2138</v>
      </c>
      <c r="AA113" s="52">
        <f t="shared" si="10"/>
        <v>1711.7141100000001</v>
      </c>
      <c r="AB113" s="52">
        <v>6186.02</v>
      </c>
    </row>
    <row r="114" spans="1:28">
      <c r="A114" s="46" t="s">
        <v>213</v>
      </c>
      <c r="B114" s="46" t="s">
        <v>214</v>
      </c>
      <c r="C114" s="49">
        <v>9648.6699999999983</v>
      </c>
      <c r="D114" s="3">
        <v>35.01</v>
      </c>
      <c r="E114" s="47">
        <v>345.52</v>
      </c>
      <c r="F114" s="48">
        <f t="shared" si="7"/>
        <v>380.53</v>
      </c>
      <c r="G114" s="49">
        <v>0</v>
      </c>
      <c r="H114" s="47">
        <v>0</v>
      </c>
      <c r="I114" s="47">
        <v>222.39</v>
      </c>
      <c r="J114" s="47">
        <v>8.74</v>
      </c>
      <c r="K114" s="50">
        <v>0</v>
      </c>
      <c r="L114" s="48">
        <v>0</v>
      </c>
      <c r="M114" s="49">
        <v>121.14999999999999</v>
      </c>
      <c r="N114" s="51">
        <v>0.2676</v>
      </c>
      <c r="O114" s="52">
        <v>831.5</v>
      </c>
      <c r="P114" s="52">
        <v>289.75</v>
      </c>
      <c r="Q114" s="52">
        <v>9545.2099999999991</v>
      </c>
      <c r="R114" s="49">
        <v>482.43</v>
      </c>
      <c r="S114" s="52">
        <v>9655.4699999999993</v>
      </c>
      <c r="T114" s="52">
        <v>112.5</v>
      </c>
      <c r="U114" s="52">
        <v>109.25</v>
      </c>
      <c r="V114" s="52">
        <v>1051.25</v>
      </c>
      <c r="W114" s="53">
        <v>0.10887610856851092</v>
      </c>
      <c r="X114" s="53">
        <v>0.10887610856851092</v>
      </c>
      <c r="Y114" s="61">
        <f t="shared" si="8"/>
        <v>1273</v>
      </c>
      <c r="Z114" s="61">
        <f t="shared" si="9"/>
        <v>1121.25</v>
      </c>
      <c r="AA114" s="52">
        <f t="shared" si="10"/>
        <v>2554.2981959999997</v>
      </c>
      <c r="AB114" s="52">
        <v>2843.25</v>
      </c>
    </row>
    <row r="115" spans="1:28">
      <c r="A115" s="46" t="s">
        <v>215</v>
      </c>
      <c r="B115" s="46" t="s">
        <v>216</v>
      </c>
      <c r="C115" s="49">
        <v>31268.84</v>
      </c>
      <c r="D115" s="3">
        <v>243.61</v>
      </c>
      <c r="E115" s="47">
        <v>1276.93</v>
      </c>
      <c r="F115" s="48">
        <f t="shared" si="7"/>
        <v>1520.54</v>
      </c>
      <c r="G115" s="49">
        <v>352</v>
      </c>
      <c r="H115" s="47">
        <v>314.52</v>
      </c>
      <c r="I115" s="47">
        <v>614.27</v>
      </c>
      <c r="J115" s="47">
        <v>50.86</v>
      </c>
      <c r="K115" s="50">
        <v>0</v>
      </c>
      <c r="L115" s="48">
        <v>0</v>
      </c>
      <c r="M115" s="49">
        <v>63.620000000000005</v>
      </c>
      <c r="N115" s="51">
        <v>0.10920000000000001</v>
      </c>
      <c r="O115" s="52">
        <v>3236.25</v>
      </c>
      <c r="P115" s="52">
        <v>1901</v>
      </c>
      <c r="Q115" s="52">
        <v>30241.39</v>
      </c>
      <c r="R115" s="49">
        <v>1563.44</v>
      </c>
      <c r="S115" s="52">
        <v>31218.160000000003</v>
      </c>
      <c r="T115" s="52">
        <v>301</v>
      </c>
      <c r="U115" s="52">
        <v>250.25</v>
      </c>
      <c r="V115" s="52">
        <v>3029.75</v>
      </c>
      <c r="W115" s="53">
        <v>9.7050883203878752E-2</v>
      </c>
      <c r="X115" s="53">
        <v>9.7050883203878752E-2</v>
      </c>
      <c r="Y115" s="61">
        <f t="shared" si="8"/>
        <v>3581</v>
      </c>
      <c r="Z115" s="61">
        <f t="shared" si="9"/>
        <v>5137.25</v>
      </c>
      <c r="AA115" s="52">
        <f t="shared" si="10"/>
        <v>3302.3597880000002</v>
      </c>
      <c r="AB115" s="52">
        <v>10216.42</v>
      </c>
    </row>
    <row r="116" spans="1:28">
      <c r="A116" s="46" t="s">
        <v>217</v>
      </c>
      <c r="B116" s="46" t="s">
        <v>218</v>
      </c>
      <c r="C116" s="49">
        <v>26722.319999999996</v>
      </c>
      <c r="D116" s="3">
        <v>248.68</v>
      </c>
      <c r="E116" s="47">
        <v>1214.52</v>
      </c>
      <c r="F116" s="48">
        <f t="shared" si="7"/>
        <v>1463.2</v>
      </c>
      <c r="G116" s="49">
        <v>0</v>
      </c>
      <c r="H116" s="47">
        <v>0</v>
      </c>
      <c r="I116" s="47">
        <v>916.36</v>
      </c>
      <c r="J116" s="47">
        <v>80.209999999999994</v>
      </c>
      <c r="K116" s="50">
        <v>258.32</v>
      </c>
      <c r="L116" s="48">
        <v>14.03</v>
      </c>
      <c r="M116" s="49">
        <v>142.35</v>
      </c>
      <c r="N116" s="51">
        <v>0.503</v>
      </c>
      <c r="O116" s="52">
        <v>5827.25</v>
      </c>
      <c r="P116" s="52">
        <v>1429</v>
      </c>
      <c r="Q116" s="52">
        <v>26669.45</v>
      </c>
      <c r="R116" s="49">
        <v>1336.12</v>
      </c>
      <c r="S116" s="52">
        <v>26757.219999999998</v>
      </c>
      <c r="T116" s="52">
        <v>240.5</v>
      </c>
      <c r="U116" s="52">
        <v>272</v>
      </c>
      <c r="V116" s="52">
        <v>2709.25</v>
      </c>
      <c r="W116" s="53">
        <v>0.10125304497253453</v>
      </c>
      <c r="X116" s="53">
        <v>0.10125304497253453</v>
      </c>
      <c r="Y116" s="61">
        <f t="shared" si="8"/>
        <v>3221.75</v>
      </c>
      <c r="Z116" s="61">
        <f t="shared" si="9"/>
        <v>7256.25</v>
      </c>
      <c r="AA116" s="52">
        <f t="shared" si="10"/>
        <v>13414.73335</v>
      </c>
      <c r="AB116" s="52">
        <v>8143.79</v>
      </c>
    </row>
    <row r="117" spans="1:28">
      <c r="A117" s="46" t="s">
        <v>219</v>
      </c>
      <c r="B117" s="46" t="s">
        <v>220</v>
      </c>
      <c r="C117" s="49">
        <v>23132.47</v>
      </c>
      <c r="D117" s="3">
        <v>184.07</v>
      </c>
      <c r="E117" s="47">
        <v>833.33</v>
      </c>
      <c r="F117" s="48">
        <f t="shared" si="7"/>
        <v>1017.4000000000001</v>
      </c>
      <c r="G117" s="49">
        <v>0</v>
      </c>
      <c r="H117" s="47">
        <v>0</v>
      </c>
      <c r="I117" s="47">
        <v>482.71</v>
      </c>
      <c r="J117" s="47">
        <v>13.38</v>
      </c>
      <c r="K117" s="50">
        <v>14</v>
      </c>
      <c r="L117" s="48">
        <v>0</v>
      </c>
      <c r="M117" s="49">
        <v>220.38</v>
      </c>
      <c r="N117" s="51">
        <v>0.13550000000000001</v>
      </c>
      <c r="O117" s="52">
        <v>1772.75</v>
      </c>
      <c r="P117" s="52">
        <v>876.5</v>
      </c>
      <c r="Q117" s="52">
        <v>22738.84</v>
      </c>
      <c r="R117" s="49">
        <v>1156.6199999999999</v>
      </c>
      <c r="S117" s="52">
        <v>23263.43</v>
      </c>
      <c r="T117" s="52">
        <v>194</v>
      </c>
      <c r="U117" s="52">
        <v>253.25</v>
      </c>
      <c r="V117" s="52">
        <v>2687.25</v>
      </c>
      <c r="W117" s="53">
        <v>0.11551392034622582</v>
      </c>
      <c r="X117" s="53">
        <v>0.11551392034622582</v>
      </c>
      <c r="Y117" s="61">
        <f t="shared" si="8"/>
        <v>3134.5</v>
      </c>
      <c r="Z117" s="61">
        <f t="shared" si="9"/>
        <v>2649.25</v>
      </c>
      <c r="AA117" s="52">
        <f t="shared" si="10"/>
        <v>3081.1128200000003</v>
      </c>
      <c r="AB117" s="52">
        <v>7042.37</v>
      </c>
    </row>
    <row r="118" spans="1:28">
      <c r="A118" s="46" t="s">
        <v>221</v>
      </c>
      <c r="B118" s="46" t="s">
        <v>222</v>
      </c>
      <c r="C118" s="49">
        <v>330.01</v>
      </c>
      <c r="D118" s="3">
        <v>0</v>
      </c>
      <c r="E118" s="47">
        <v>0</v>
      </c>
      <c r="F118" s="48">
        <f t="shared" si="7"/>
        <v>0</v>
      </c>
      <c r="G118" s="49">
        <v>0</v>
      </c>
      <c r="H118" s="47">
        <v>0</v>
      </c>
      <c r="I118" s="47">
        <v>9.5</v>
      </c>
      <c r="J118" s="47">
        <v>0.48</v>
      </c>
      <c r="K118" s="50">
        <v>0</v>
      </c>
      <c r="L118" s="48">
        <v>0</v>
      </c>
      <c r="M118" s="49">
        <v>0</v>
      </c>
      <c r="N118" s="51">
        <v>0.37430000000000002</v>
      </c>
      <c r="O118" s="52">
        <v>32</v>
      </c>
      <c r="P118" s="52">
        <v>4.75</v>
      </c>
      <c r="Q118" s="52">
        <v>378.38</v>
      </c>
      <c r="R118" s="49">
        <v>16.5</v>
      </c>
      <c r="S118" s="52">
        <v>331.55</v>
      </c>
      <c r="T118" s="52">
        <v>0</v>
      </c>
      <c r="U118" s="52">
        <v>0</v>
      </c>
      <c r="V118" s="52">
        <v>63.5</v>
      </c>
      <c r="W118" s="53">
        <v>0.19152465691449252</v>
      </c>
      <c r="X118" s="53">
        <v>0.13500000000000001</v>
      </c>
      <c r="Y118" s="61">
        <f t="shared" si="8"/>
        <v>44.759250000000002</v>
      </c>
      <c r="Z118" s="61">
        <f t="shared" si="9"/>
        <v>36.75</v>
      </c>
      <c r="AA118" s="52">
        <f t="shared" si="10"/>
        <v>141.627634</v>
      </c>
      <c r="AB118" s="52">
        <v>0</v>
      </c>
    </row>
    <row r="119" spans="1:28">
      <c r="A119" s="46" t="s">
        <v>223</v>
      </c>
      <c r="B119" s="46" t="s">
        <v>224</v>
      </c>
      <c r="C119" s="49">
        <v>531.50000000000011</v>
      </c>
      <c r="D119" s="3">
        <v>0</v>
      </c>
      <c r="E119" s="47">
        <v>11.43</v>
      </c>
      <c r="F119" s="48">
        <f t="shared" si="7"/>
        <v>11.43</v>
      </c>
      <c r="G119" s="49">
        <v>0</v>
      </c>
      <c r="H119" s="47">
        <v>0</v>
      </c>
      <c r="I119" s="47">
        <v>3.33</v>
      </c>
      <c r="J119" s="47">
        <v>0</v>
      </c>
      <c r="K119" s="50">
        <v>0</v>
      </c>
      <c r="L119" s="48">
        <v>0</v>
      </c>
      <c r="M119" s="49">
        <v>0</v>
      </c>
      <c r="N119" s="51">
        <v>0.62780000000000002</v>
      </c>
      <c r="O119" s="52">
        <v>0</v>
      </c>
      <c r="P119" s="52">
        <v>0</v>
      </c>
      <c r="Q119" s="52">
        <v>523.41999999999996</v>
      </c>
      <c r="R119" s="49">
        <v>0</v>
      </c>
      <c r="S119" s="52">
        <v>533.34</v>
      </c>
      <c r="T119" s="52">
        <v>0</v>
      </c>
      <c r="U119" s="52">
        <v>0</v>
      </c>
      <c r="V119" s="52">
        <v>0</v>
      </c>
      <c r="W119" s="53">
        <v>0</v>
      </c>
      <c r="X119" s="53">
        <v>0</v>
      </c>
      <c r="Y119" s="61">
        <f t="shared" si="8"/>
        <v>0</v>
      </c>
      <c r="Z119" s="61">
        <f t="shared" si="9"/>
        <v>0</v>
      </c>
      <c r="AA119" s="52">
        <f t="shared" si="10"/>
        <v>328.60307599999999</v>
      </c>
      <c r="AB119" s="52">
        <v>185</v>
      </c>
    </row>
    <row r="120" spans="1:28">
      <c r="A120" s="46" t="s">
        <v>1124</v>
      </c>
      <c r="B120" s="46" t="s">
        <v>1146</v>
      </c>
      <c r="C120" s="49">
        <v>475.82</v>
      </c>
      <c r="D120" s="3">
        <v>0</v>
      </c>
      <c r="E120" s="47">
        <v>0</v>
      </c>
      <c r="F120" s="48">
        <f t="shared" si="7"/>
        <v>0</v>
      </c>
      <c r="G120" s="49">
        <v>0</v>
      </c>
      <c r="H120" s="47">
        <v>0</v>
      </c>
      <c r="I120" s="47">
        <v>1.76</v>
      </c>
      <c r="J120" s="47">
        <v>0</v>
      </c>
      <c r="K120" s="50">
        <v>0</v>
      </c>
      <c r="L120" s="48">
        <v>0</v>
      </c>
      <c r="M120" s="49">
        <v>0</v>
      </c>
      <c r="N120" s="51">
        <v>0.52980000000000005</v>
      </c>
      <c r="O120" s="52">
        <v>74.5</v>
      </c>
      <c r="P120" s="52">
        <v>13.25</v>
      </c>
      <c r="Q120" s="52">
        <v>330.2</v>
      </c>
      <c r="R120" s="49">
        <v>23.79</v>
      </c>
      <c r="S120" s="52">
        <v>475.83</v>
      </c>
      <c r="T120" s="52">
        <v>0</v>
      </c>
      <c r="U120" s="52">
        <v>0</v>
      </c>
      <c r="V120" s="52">
        <v>75.25</v>
      </c>
      <c r="W120" s="53">
        <v>0.15814471554967111</v>
      </c>
      <c r="X120" s="53">
        <v>0.13500000000000001</v>
      </c>
      <c r="Y120" s="61">
        <f t="shared" si="8"/>
        <v>64.237049999999996</v>
      </c>
      <c r="Z120" s="61">
        <f t="shared" si="9"/>
        <v>87.75</v>
      </c>
      <c r="AA120" s="52">
        <f t="shared" si="10"/>
        <v>174.93996000000001</v>
      </c>
      <c r="AB120" s="52">
        <v>0</v>
      </c>
    </row>
    <row r="121" spans="1:28">
      <c r="A121" s="46" t="s">
        <v>225</v>
      </c>
      <c r="B121" s="46" t="s">
        <v>226</v>
      </c>
      <c r="C121" s="49">
        <v>475.82</v>
      </c>
      <c r="D121" s="3">
        <v>0</v>
      </c>
      <c r="E121" s="47">
        <v>0</v>
      </c>
      <c r="F121" s="48">
        <f t="shared" si="7"/>
        <v>0</v>
      </c>
      <c r="G121" s="49">
        <v>0</v>
      </c>
      <c r="H121" s="47">
        <v>0</v>
      </c>
      <c r="I121" s="47">
        <v>1.76</v>
      </c>
      <c r="J121" s="47">
        <v>0</v>
      </c>
      <c r="K121" s="50">
        <v>0</v>
      </c>
      <c r="L121" s="48">
        <v>0</v>
      </c>
      <c r="M121" s="49">
        <v>0</v>
      </c>
      <c r="N121" s="51">
        <v>0.52980000000000005</v>
      </c>
      <c r="O121" s="52">
        <v>74.5</v>
      </c>
      <c r="P121" s="52">
        <v>13.25</v>
      </c>
      <c r="Q121" s="52">
        <v>330.2</v>
      </c>
      <c r="R121" s="49">
        <v>23.79</v>
      </c>
      <c r="S121" s="52">
        <v>0</v>
      </c>
      <c r="T121" s="52">
        <v>0</v>
      </c>
      <c r="U121" s="52">
        <v>0</v>
      </c>
      <c r="V121" s="52">
        <v>0</v>
      </c>
      <c r="W121" s="53">
        <v>0</v>
      </c>
      <c r="X121" s="53">
        <v>0</v>
      </c>
      <c r="Y121" s="61">
        <f t="shared" si="8"/>
        <v>0</v>
      </c>
      <c r="Z121" s="61">
        <f t="shared" si="9"/>
        <v>87.75</v>
      </c>
      <c r="AA121" s="52">
        <f t="shared" si="10"/>
        <v>174.93996000000001</v>
      </c>
      <c r="AB121" s="52">
        <v>0</v>
      </c>
    </row>
    <row r="122" spans="1:28">
      <c r="A122" s="46" t="s">
        <v>227</v>
      </c>
      <c r="B122" s="46" t="s">
        <v>228</v>
      </c>
      <c r="C122" s="49">
        <v>347.6</v>
      </c>
      <c r="D122" s="3">
        <v>0</v>
      </c>
      <c r="E122" s="47">
        <v>0</v>
      </c>
      <c r="F122" s="48">
        <f t="shared" si="7"/>
        <v>0</v>
      </c>
      <c r="G122" s="49">
        <v>0</v>
      </c>
      <c r="H122" s="47">
        <v>0</v>
      </c>
      <c r="I122" s="47">
        <v>0</v>
      </c>
      <c r="J122" s="47">
        <v>0</v>
      </c>
      <c r="K122" s="50">
        <v>0</v>
      </c>
      <c r="L122" s="48">
        <v>0</v>
      </c>
      <c r="M122" s="49">
        <v>0</v>
      </c>
      <c r="N122" s="51">
        <v>0.6804</v>
      </c>
      <c r="O122" s="52">
        <v>76.75</v>
      </c>
      <c r="P122" s="52">
        <v>63.5</v>
      </c>
      <c r="Q122" s="52">
        <v>333.5</v>
      </c>
      <c r="R122" s="49">
        <v>0</v>
      </c>
      <c r="S122" s="52">
        <v>347.6</v>
      </c>
      <c r="T122" s="52">
        <v>0</v>
      </c>
      <c r="U122" s="52">
        <v>0</v>
      </c>
      <c r="V122" s="52">
        <v>39.25</v>
      </c>
      <c r="W122" s="53">
        <v>0.11291714614499423</v>
      </c>
      <c r="X122" s="53">
        <v>0.11291714614499423</v>
      </c>
      <c r="Y122" s="61">
        <f t="shared" si="8"/>
        <v>39.25</v>
      </c>
      <c r="Z122" s="61">
        <f t="shared" si="9"/>
        <v>140.25</v>
      </c>
      <c r="AA122" s="52">
        <f t="shared" si="10"/>
        <v>226.9134</v>
      </c>
      <c r="AB122" s="52">
        <v>0</v>
      </c>
    </row>
    <row r="123" spans="1:28">
      <c r="A123" s="46" t="s">
        <v>1125</v>
      </c>
      <c r="B123" s="46" t="s">
        <v>1147</v>
      </c>
      <c r="C123" s="49">
        <v>298.79999999999995</v>
      </c>
      <c r="D123" s="3">
        <v>0</v>
      </c>
      <c r="E123" s="47">
        <v>0</v>
      </c>
      <c r="F123" s="48">
        <f t="shared" si="7"/>
        <v>0</v>
      </c>
      <c r="G123" s="49">
        <v>0</v>
      </c>
      <c r="H123" s="47">
        <v>0</v>
      </c>
      <c r="I123" s="47">
        <v>0</v>
      </c>
      <c r="J123" s="47">
        <v>0</v>
      </c>
      <c r="K123" s="50">
        <v>0</v>
      </c>
      <c r="L123" s="48">
        <v>0</v>
      </c>
      <c r="M123" s="49">
        <v>0</v>
      </c>
      <c r="N123" s="51">
        <v>0.74309999999999998</v>
      </c>
      <c r="O123" s="52">
        <v>46.25</v>
      </c>
      <c r="P123" s="52">
        <v>4.25</v>
      </c>
      <c r="Q123" s="52">
        <v>250</v>
      </c>
      <c r="R123" s="49">
        <v>14.94</v>
      </c>
      <c r="S123" s="52">
        <v>298.8</v>
      </c>
      <c r="T123" s="52">
        <v>0</v>
      </c>
      <c r="U123" s="52">
        <v>0</v>
      </c>
      <c r="V123" s="52">
        <v>49.5</v>
      </c>
      <c r="W123" s="53">
        <v>0.16566265060240964</v>
      </c>
      <c r="X123" s="53">
        <v>0.13500000000000001</v>
      </c>
      <c r="Y123" s="61">
        <f t="shared" si="8"/>
        <v>40.338000000000001</v>
      </c>
      <c r="Z123" s="61">
        <f t="shared" si="9"/>
        <v>50.5</v>
      </c>
      <c r="AA123" s="52">
        <f t="shared" si="10"/>
        <v>185.77500000000001</v>
      </c>
      <c r="AB123" s="52">
        <v>0</v>
      </c>
    </row>
    <row r="124" spans="1:28">
      <c r="A124" s="46" t="s">
        <v>1136</v>
      </c>
      <c r="B124" s="46" t="s">
        <v>1148</v>
      </c>
      <c r="C124" s="49">
        <v>280.2</v>
      </c>
      <c r="D124" s="3">
        <v>0</v>
      </c>
      <c r="E124" s="47">
        <v>0</v>
      </c>
      <c r="F124" s="48">
        <f t="shared" si="7"/>
        <v>0</v>
      </c>
      <c r="G124" s="49">
        <v>0</v>
      </c>
      <c r="H124" s="47">
        <v>0</v>
      </c>
      <c r="I124" s="47">
        <v>0</v>
      </c>
      <c r="J124" s="47">
        <v>0</v>
      </c>
      <c r="K124" s="50">
        <v>0</v>
      </c>
      <c r="L124" s="48">
        <v>0</v>
      </c>
      <c r="M124" s="49">
        <v>0</v>
      </c>
      <c r="N124" s="51">
        <v>0.65</v>
      </c>
      <c r="O124" s="52">
        <v>84.5</v>
      </c>
      <c r="P124" s="52">
        <v>8.25</v>
      </c>
      <c r="Q124" s="52">
        <v>177.5</v>
      </c>
      <c r="R124" s="49">
        <v>14.01</v>
      </c>
      <c r="S124" s="52">
        <v>280.2</v>
      </c>
      <c r="T124" s="52">
        <v>0</v>
      </c>
      <c r="U124" s="52">
        <v>0</v>
      </c>
      <c r="V124" s="52">
        <v>12.5</v>
      </c>
      <c r="W124" s="53">
        <v>4.4610992148465381E-2</v>
      </c>
      <c r="X124" s="53">
        <v>4.4610992148465381E-2</v>
      </c>
      <c r="Y124" s="61">
        <f t="shared" si="8"/>
        <v>12.5</v>
      </c>
      <c r="Z124" s="61">
        <f t="shared" si="9"/>
        <v>92.75</v>
      </c>
      <c r="AA124" s="52">
        <f t="shared" si="10"/>
        <v>115.375</v>
      </c>
      <c r="AB124" s="52">
        <v>280.2</v>
      </c>
    </row>
    <row r="125" spans="1:28">
      <c r="A125" s="46" t="s">
        <v>229</v>
      </c>
      <c r="B125" s="46" t="s">
        <v>230</v>
      </c>
      <c r="C125" s="49">
        <v>4985.4000000000005</v>
      </c>
      <c r="D125" s="3">
        <v>115.34</v>
      </c>
      <c r="E125" s="47">
        <v>312.11</v>
      </c>
      <c r="F125" s="48">
        <f t="shared" si="7"/>
        <v>427.45000000000005</v>
      </c>
      <c r="G125" s="49">
        <v>220</v>
      </c>
      <c r="H125" s="47">
        <v>255.78</v>
      </c>
      <c r="I125" s="47">
        <v>67.38</v>
      </c>
      <c r="J125" s="47">
        <v>8.26</v>
      </c>
      <c r="K125" s="50">
        <v>46.8</v>
      </c>
      <c r="L125" s="48">
        <v>0</v>
      </c>
      <c r="M125" s="49">
        <v>176.35999999999999</v>
      </c>
      <c r="N125" s="51">
        <v>0.62960000000000005</v>
      </c>
      <c r="O125" s="52">
        <v>446.25</v>
      </c>
      <c r="P125" s="52">
        <v>41.5</v>
      </c>
      <c r="Q125" s="52">
        <v>5040.3599999999997</v>
      </c>
      <c r="R125" s="49">
        <v>249.27</v>
      </c>
      <c r="S125" s="52">
        <v>4801.7999999999993</v>
      </c>
      <c r="T125" s="52">
        <v>76</v>
      </c>
      <c r="U125" s="52">
        <v>79.25</v>
      </c>
      <c r="V125" s="52">
        <v>658.5</v>
      </c>
      <c r="W125" s="53">
        <v>0.13713607397226044</v>
      </c>
      <c r="X125" s="53">
        <v>0.13500000000000001</v>
      </c>
      <c r="Y125" s="61">
        <f t="shared" si="8"/>
        <v>803.49299999999994</v>
      </c>
      <c r="Z125" s="61">
        <f t="shared" si="9"/>
        <v>487.75</v>
      </c>
      <c r="AA125" s="52">
        <f t="shared" si="10"/>
        <v>3173.410656</v>
      </c>
      <c r="AB125" s="52">
        <v>1619.67</v>
      </c>
    </row>
    <row r="126" spans="1:28">
      <c r="A126" s="46" t="s">
        <v>231</v>
      </c>
      <c r="B126" s="46" t="s">
        <v>232</v>
      </c>
      <c r="C126" s="49">
        <v>3782.0300000000007</v>
      </c>
      <c r="D126" s="3">
        <v>95.84</v>
      </c>
      <c r="E126" s="47">
        <v>276.48</v>
      </c>
      <c r="F126" s="48">
        <f t="shared" si="7"/>
        <v>372.32000000000005</v>
      </c>
      <c r="G126" s="49">
        <v>0</v>
      </c>
      <c r="H126" s="47">
        <v>0</v>
      </c>
      <c r="I126" s="47">
        <v>76.650000000000006</v>
      </c>
      <c r="J126" s="47">
        <v>2.5299999999999998</v>
      </c>
      <c r="K126" s="50">
        <v>0</v>
      </c>
      <c r="L126" s="48">
        <v>0</v>
      </c>
      <c r="M126" s="49">
        <v>51.41</v>
      </c>
      <c r="N126" s="51">
        <v>6.3E-2</v>
      </c>
      <c r="O126" s="52">
        <v>52.5</v>
      </c>
      <c r="P126" s="52">
        <v>19</v>
      </c>
      <c r="Q126" s="52">
        <v>3762.83</v>
      </c>
      <c r="R126" s="49">
        <v>189.1</v>
      </c>
      <c r="S126" s="52">
        <v>3788.49</v>
      </c>
      <c r="T126" s="52">
        <v>11.5</v>
      </c>
      <c r="U126" s="52">
        <v>31.25</v>
      </c>
      <c r="V126" s="52">
        <v>424.75</v>
      </c>
      <c r="W126" s="53">
        <v>0.11211590897692748</v>
      </c>
      <c r="X126" s="53">
        <v>0.11211590897692748</v>
      </c>
      <c r="Y126" s="61">
        <f t="shared" si="8"/>
        <v>467.5</v>
      </c>
      <c r="Z126" s="61">
        <f t="shared" si="9"/>
        <v>71.5</v>
      </c>
      <c r="AA126" s="52">
        <f t="shared" si="10"/>
        <v>237.05829</v>
      </c>
      <c r="AB126" s="52">
        <v>905.87</v>
      </c>
    </row>
    <row r="127" spans="1:28">
      <c r="A127" s="46" t="s">
        <v>233</v>
      </c>
      <c r="B127" s="46" t="s">
        <v>234</v>
      </c>
      <c r="C127" s="49">
        <v>5869.08</v>
      </c>
      <c r="D127" s="3">
        <v>83.8</v>
      </c>
      <c r="E127" s="47">
        <v>247.87</v>
      </c>
      <c r="F127" s="48">
        <f t="shared" si="7"/>
        <v>331.67</v>
      </c>
      <c r="G127" s="49">
        <v>0</v>
      </c>
      <c r="H127" s="47">
        <v>0</v>
      </c>
      <c r="I127" s="47">
        <v>208.87</v>
      </c>
      <c r="J127" s="47">
        <v>10.41</v>
      </c>
      <c r="K127" s="50">
        <v>0</v>
      </c>
      <c r="L127" s="48">
        <v>0</v>
      </c>
      <c r="M127" s="49">
        <v>55.269999999999996</v>
      </c>
      <c r="N127" s="51">
        <v>0.33160000000000001</v>
      </c>
      <c r="O127" s="52">
        <v>245</v>
      </c>
      <c r="P127" s="52">
        <v>61.25</v>
      </c>
      <c r="Q127" s="52">
        <v>5825.01</v>
      </c>
      <c r="R127" s="49">
        <v>293.45</v>
      </c>
      <c r="S127" s="52">
        <v>5930.33</v>
      </c>
      <c r="T127" s="52">
        <v>61.5</v>
      </c>
      <c r="U127" s="52">
        <v>77.5</v>
      </c>
      <c r="V127" s="52">
        <v>767.5</v>
      </c>
      <c r="W127" s="53">
        <v>0.12941944208838294</v>
      </c>
      <c r="X127" s="53">
        <v>0.12941944208838294</v>
      </c>
      <c r="Y127" s="61">
        <f t="shared" si="8"/>
        <v>906.5</v>
      </c>
      <c r="Z127" s="61">
        <f t="shared" si="9"/>
        <v>306.25</v>
      </c>
      <c r="AA127" s="52">
        <f t="shared" si="10"/>
        <v>1931.5733160000002</v>
      </c>
      <c r="AB127" s="52">
        <v>1780.27</v>
      </c>
    </row>
    <row r="128" spans="1:28">
      <c r="A128" s="46" t="s">
        <v>235</v>
      </c>
      <c r="B128" s="46" t="s">
        <v>236</v>
      </c>
      <c r="C128" s="49">
        <v>11654.369999999999</v>
      </c>
      <c r="D128" s="3">
        <v>105.3</v>
      </c>
      <c r="E128" s="47">
        <v>555.91</v>
      </c>
      <c r="F128" s="48">
        <f t="shared" si="7"/>
        <v>661.20999999999992</v>
      </c>
      <c r="G128" s="49">
        <v>0</v>
      </c>
      <c r="H128" s="47">
        <v>0</v>
      </c>
      <c r="I128" s="47">
        <v>316.56</v>
      </c>
      <c r="J128" s="47">
        <v>18.05</v>
      </c>
      <c r="K128" s="50">
        <v>0</v>
      </c>
      <c r="L128" s="48">
        <v>0</v>
      </c>
      <c r="M128" s="49">
        <v>385.59000000000003</v>
      </c>
      <c r="N128" s="51">
        <v>0.38040000000000002</v>
      </c>
      <c r="O128" s="52">
        <v>357.75</v>
      </c>
      <c r="P128" s="52">
        <v>118.75</v>
      </c>
      <c r="Q128" s="52">
        <v>11240.29</v>
      </c>
      <c r="R128" s="49">
        <v>582.72</v>
      </c>
      <c r="S128" s="52">
        <v>11622.240000000002</v>
      </c>
      <c r="T128" s="52">
        <v>139</v>
      </c>
      <c r="U128" s="52">
        <v>158.75</v>
      </c>
      <c r="V128" s="52">
        <v>1659.25</v>
      </c>
      <c r="W128" s="53">
        <v>0.1427650779884084</v>
      </c>
      <c r="X128" s="53">
        <v>0.13500000000000001</v>
      </c>
      <c r="Y128" s="61">
        <f t="shared" si="8"/>
        <v>1866.7524000000003</v>
      </c>
      <c r="Z128" s="61">
        <f t="shared" si="9"/>
        <v>476.5</v>
      </c>
      <c r="AA128" s="52">
        <f t="shared" si="10"/>
        <v>4275.8063160000002</v>
      </c>
      <c r="AB128" s="52">
        <v>3507.8</v>
      </c>
    </row>
    <row r="129" spans="1:28">
      <c r="A129" s="46" t="s">
        <v>237</v>
      </c>
      <c r="B129" s="46" t="s">
        <v>238</v>
      </c>
      <c r="C129" s="49">
        <v>9815.4399999999987</v>
      </c>
      <c r="D129" s="3">
        <v>245.91</v>
      </c>
      <c r="E129" s="47">
        <v>632.23</v>
      </c>
      <c r="F129" s="48">
        <f t="shared" si="7"/>
        <v>878.14</v>
      </c>
      <c r="G129" s="49">
        <v>0</v>
      </c>
      <c r="H129" s="47">
        <v>0</v>
      </c>
      <c r="I129" s="47">
        <v>212.17</v>
      </c>
      <c r="J129" s="47">
        <v>11.89</v>
      </c>
      <c r="K129" s="50">
        <v>0</v>
      </c>
      <c r="L129" s="48">
        <v>0</v>
      </c>
      <c r="M129" s="49">
        <v>624.16999999999996</v>
      </c>
      <c r="N129" s="51">
        <v>0.37280000000000002</v>
      </c>
      <c r="O129" s="52">
        <v>194.25</v>
      </c>
      <c r="P129" s="52">
        <v>37</v>
      </c>
      <c r="Q129" s="52">
        <v>9647.3700000000008</v>
      </c>
      <c r="R129" s="49">
        <v>490.77</v>
      </c>
      <c r="S129" s="52">
        <v>9893.3999999999978</v>
      </c>
      <c r="T129" s="52">
        <v>98</v>
      </c>
      <c r="U129" s="52">
        <v>156.75</v>
      </c>
      <c r="V129" s="52">
        <v>1377</v>
      </c>
      <c r="W129" s="53">
        <v>0.13918369822305782</v>
      </c>
      <c r="X129" s="53">
        <v>0.13500000000000001</v>
      </c>
      <c r="Y129" s="61">
        <f t="shared" si="8"/>
        <v>1590.3589999999997</v>
      </c>
      <c r="Z129" s="61">
        <f t="shared" si="9"/>
        <v>231.25</v>
      </c>
      <c r="AA129" s="52">
        <f t="shared" si="10"/>
        <v>3596.5395360000007</v>
      </c>
      <c r="AB129" s="52">
        <v>2995.7</v>
      </c>
    </row>
    <row r="130" spans="1:28">
      <c r="A130" s="46" t="s">
        <v>239</v>
      </c>
      <c r="B130" s="46" t="s">
        <v>240</v>
      </c>
      <c r="C130" s="49">
        <v>88.2</v>
      </c>
      <c r="D130" s="3">
        <v>0</v>
      </c>
      <c r="E130" s="47">
        <v>2.4900000000000002</v>
      </c>
      <c r="F130" s="48">
        <f t="shared" si="7"/>
        <v>2.4900000000000002</v>
      </c>
      <c r="G130" s="49">
        <v>0</v>
      </c>
      <c r="H130" s="47">
        <v>0</v>
      </c>
      <c r="I130" s="47">
        <v>4</v>
      </c>
      <c r="J130" s="47">
        <v>0</v>
      </c>
      <c r="K130" s="50">
        <v>0</v>
      </c>
      <c r="L130" s="48">
        <v>0</v>
      </c>
      <c r="M130" s="49">
        <v>0</v>
      </c>
      <c r="N130" s="51">
        <v>0.57689999999999997</v>
      </c>
      <c r="O130" s="52">
        <v>0</v>
      </c>
      <c r="P130" s="52">
        <v>0</v>
      </c>
      <c r="Q130" s="52">
        <v>81.239999999999995</v>
      </c>
      <c r="R130" s="49">
        <v>0</v>
      </c>
      <c r="S130" s="52">
        <v>88.19</v>
      </c>
      <c r="T130" s="52">
        <v>0</v>
      </c>
      <c r="U130" s="52">
        <v>0</v>
      </c>
      <c r="V130" s="52">
        <v>17.25</v>
      </c>
      <c r="W130" s="53">
        <v>0.19560040820954758</v>
      </c>
      <c r="X130" s="53">
        <v>0.13500000000000001</v>
      </c>
      <c r="Y130" s="61">
        <f t="shared" si="8"/>
        <v>11.90565</v>
      </c>
      <c r="Z130" s="61">
        <f t="shared" si="9"/>
        <v>0</v>
      </c>
      <c r="AA130" s="52">
        <f t="shared" si="10"/>
        <v>46.867355999999994</v>
      </c>
      <c r="AB130" s="52">
        <v>0</v>
      </c>
    </row>
    <row r="131" spans="1:28">
      <c r="A131" s="46" t="s">
        <v>241</v>
      </c>
      <c r="B131" s="46" t="s">
        <v>242</v>
      </c>
      <c r="C131" s="49">
        <v>36</v>
      </c>
      <c r="D131" s="3">
        <v>0</v>
      </c>
      <c r="E131" s="47">
        <v>0</v>
      </c>
      <c r="F131" s="48">
        <f t="shared" si="7"/>
        <v>0</v>
      </c>
      <c r="G131" s="49">
        <v>0</v>
      </c>
      <c r="H131" s="47">
        <v>0</v>
      </c>
      <c r="I131" s="47">
        <v>0</v>
      </c>
      <c r="J131" s="47">
        <v>0</v>
      </c>
      <c r="K131" s="50">
        <v>0</v>
      </c>
      <c r="L131" s="48">
        <v>0</v>
      </c>
      <c r="M131" s="49">
        <v>0</v>
      </c>
      <c r="N131" s="51">
        <v>0</v>
      </c>
      <c r="O131" s="52">
        <v>0</v>
      </c>
      <c r="P131" s="52">
        <v>0</v>
      </c>
      <c r="Q131" s="52">
        <v>35.200000000000003</v>
      </c>
      <c r="R131" s="49">
        <v>0</v>
      </c>
      <c r="S131" s="52">
        <v>36</v>
      </c>
      <c r="T131" s="52">
        <v>0</v>
      </c>
      <c r="U131" s="52">
        <v>0</v>
      </c>
      <c r="V131" s="52">
        <v>3</v>
      </c>
      <c r="W131" s="53">
        <v>8.3333333333333329E-2</v>
      </c>
      <c r="X131" s="53">
        <v>8.3333333333333329E-2</v>
      </c>
      <c r="Y131" s="61">
        <f t="shared" si="8"/>
        <v>3</v>
      </c>
      <c r="Z131" s="61">
        <f t="shared" si="9"/>
        <v>0</v>
      </c>
      <c r="AA131" s="52">
        <f t="shared" si="10"/>
        <v>0</v>
      </c>
      <c r="AB131" s="52">
        <v>25.4</v>
      </c>
    </row>
    <row r="132" spans="1:28">
      <c r="A132" s="46" t="s">
        <v>243</v>
      </c>
      <c r="B132" s="46" t="s">
        <v>244</v>
      </c>
      <c r="C132" s="49">
        <v>94.08</v>
      </c>
      <c r="D132" s="3">
        <v>0</v>
      </c>
      <c r="E132" s="47">
        <v>0</v>
      </c>
      <c r="F132" s="48">
        <f t="shared" si="7"/>
        <v>0</v>
      </c>
      <c r="G132" s="49">
        <v>0</v>
      </c>
      <c r="H132" s="47">
        <v>0</v>
      </c>
      <c r="I132" s="47">
        <v>3.33</v>
      </c>
      <c r="J132" s="47">
        <v>0</v>
      </c>
      <c r="K132" s="50">
        <v>0</v>
      </c>
      <c r="L132" s="48">
        <v>0</v>
      </c>
      <c r="M132" s="49">
        <v>0</v>
      </c>
      <c r="N132" s="51">
        <v>0.56730000000000003</v>
      </c>
      <c r="O132" s="52">
        <v>10</v>
      </c>
      <c r="P132" s="52">
        <v>3</v>
      </c>
      <c r="Q132" s="52">
        <v>104.89</v>
      </c>
      <c r="R132" s="49">
        <v>0</v>
      </c>
      <c r="S132" s="52">
        <v>94.08</v>
      </c>
      <c r="T132" s="52">
        <v>2.25</v>
      </c>
      <c r="U132" s="52">
        <v>0.25</v>
      </c>
      <c r="V132" s="52">
        <v>15.5</v>
      </c>
      <c r="W132" s="53">
        <v>0.16475340136054423</v>
      </c>
      <c r="X132" s="53">
        <v>0.13500000000000001</v>
      </c>
      <c r="Y132" s="61">
        <f t="shared" si="8"/>
        <v>15.200800000000001</v>
      </c>
      <c r="Z132" s="61">
        <f t="shared" si="9"/>
        <v>13</v>
      </c>
      <c r="AA132" s="52">
        <f t="shared" si="10"/>
        <v>59.504097000000002</v>
      </c>
      <c r="AB132" s="52">
        <v>21.4</v>
      </c>
    </row>
    <row r="133" spans="1:28">
      <c r="A133" s="46" t="s">
        <v>245</v>
      </c>
      <c r="B133" s="46" t="s">
        <v>246</v>
      </c>
      <c r="C133" s="49">
        <v>220.89</v>
      </c>
      <c r="D133" s="3">
        <v>1.9</v>
      </c>
      <c r="E133" s="47">
        <v>10.09</v>
      </c>
      <c r="F133" s="48">
        <f t="shared" si="7"/>
        <v>11.99</v>
      </c>
      <c r="G133" s="49">
        <v>0</v>
      </c>
      <c r="H133" s="47">
        <v>0</v>
      </c>
      <c r="I133" s="47">
        <v>5.51</v>
      </c>
      <c r="J133" s="47">
        <v>0</v>
      </c>
      <c r="K133" s="50">
        <v>0</v>
      </c>
      <c r="L133" s="48">
        <v>0</v>
      </c>
      <c r="M133" s="49">
        <v>0</v>
      </c>
      <c r="N133" s="51">
        <v>0.47689999999999999</v>
      </c>
      <c r="O133" s="52">
        <v>0</v>
      </c>
      <c r="P133" s="52">
        <v>0</v>
      </c>
      <c r="Q133" s="52">
        <v>189.96</v>
      </c>
      <c r="R133" s="49">
        <v>11.04</v>
      </c>
      <c r="S133" s="52">
        <v>220.89</v>
      </c>
      <c r="T133" s="52">
        <v>1.5</v>
      </c>
      <c r="U133" s="52">
        <v>3</v>
      </c>
      <c r="V133" s="52">
        <v>21.25</v>
      </c>
      <c r="W133" s="53">
        <v>9.6201729367558525E-2</v>
      </c>
      <c r="X133" s="53">
        <v>9.6201729367558525E-2</v>
      </c>
      <c r="Y133" s="61">
        <f t="shared" si="8"/>
        <v>25.75</v>
      </c>
      <c r="Z133" s="61">
        <f t="shared" si="9"/>
        <v>0</v>
      </c>
      <c r="AA133" s="52">
        <f t="shared" si="10"/>
        <v>90.591924000000006</v>
      </c>
      <c r="AB133" s="52">
        <v>80.8</v>
      </c>
    </row>
    <row r="134" spans="1:28">
      <c r="A134" s="46" t="s">
        <v>247</v>
      </c>
      <c r="B134" s="46" t="s">
        <v>248</v>
      </c>
      <c r="C134" s="49">
        <v>3321.23</v>
      </c>
      <c r="D134" s="3">
        <v>22.37</v>
      </c>
      <c r="E134" s="47">
        <v>150.61000000000001</v>
      </c>
      <c r="F134" s="48">
        <f t="shared" si="7"/>
        <v>172.98000000000002</v>
      </c>
      <c r="G134" s="49">
        <v>0</v>
      </c>
      <c r="H134" s="47">
        <v>0</v>
      </c>
      <c r="I134" s="47">
        <v>97.36</v>
      </c>
      <c r="J134" s="47">
        <v>0</v>
      </c>
      <c r="K134" s="50">
        <v>2.6</v>
      </c>
      <c r="L134" s="48">
        <v>0</v>
      </c>
      <c r="M134" s="49">
        <v>65.03</v>
      </c>
      <c r="N134" s="51">
        <v>0.40550000000000003</v>
      </c>
      <c r="O134" s="52">
        <v>254.25</v>
      </c>
      <c r="P134" s="52">
        <v>47.25</v>
      </c>
      <c r="Q134" s="52">
        <v>3278.73</v>
      </c>
      <c r="R134" s="49">
        <v>166.06</v>
      </c>
      <c r="S134" s="52">
        <v>3323.7200000000003</v>
      </c>
      <c r="T134" s="52">
        <v>41.5</v>
      </c>
      <c r="U134" s="52">
        <v>49.5</v>
      </c>
      <c r="V134" s="52">
        <v>402</v>
      </c>
      <c r="W134" s="53">
        <v>0.12094881638645853</v>
      </c>
      <c r="X134" s="53">
        <v>0.12094881638645853</v>
      </c>
      <c r="Y134" s="61">
        <f t="shared" si="8"/>
        <v>493</v>
      </c>
      <c r="Z134" s="61">
        <f t="shared" si="9"/>
        <v>301.5</v>
      </c>
      <c r="AA134" s="52">
        <f t="shared" si="10"/>
        <v>1329.5250150000002</v>
      </c>
      <c r="AB134" s="52">
        <v>1027.5899999999999</v>
      </c>
    </row>
    <row r="135" spans="1:28">
      <c r="A135" s="46" t="s">
        <v>249</v>
      </c>
      <c r="B135" s="46" t="s">
        <v>250</v>
      </c>
      <c r="C135" s="49">
        <v>648.85</v>
      </c>
      <c r="D135" s="3">
        <v>15.12</v>
      </c>
      <c r="E135" s="47">
        <v>46.72</v>
      </c>
      <c r="F135" s="48">
        <f t="shared" si="7"/>
        <v>61.839999999999996</v>
      </c>
      <c r="G135" s="49">
        <v>0</v>
      </c>
      <c r="H135" s="47">
        <v>0</v>
      </c>
      <c r="I135" s="47">
        <v>22.65</v>
      </c>
      <c r="J135" s="47">
        <v>0</v>
      </c>
      <c r="K135" s="50">
        <v>0</v>
      </c>
      <c r="L135" s="48">
        <v>0</v>
      </c>
      <c r="M135" s="49">
        <v>0</v>
      </c>
      <c r="N135" s="51">
        <v>0.43909999999999999</v>
      </c>
      <c r="O135" s="52">
        <v>56</v>
      </c>
      <c r="P135" s="52">
        <v>3</v>
      </c>
      <c r="Q135" s="52">
        <v>662.69</v>
      </c>
      <c r="R135" s="49">
        <v>32.44</v>
      </c>
      <c r="S135" s="52">
        <v>648.85</v>
      </c>
      <c r="T135" s="52">
        <v>6</v>
      </c>
      <c r="U135" s="52">
        <v>12</v>
      </c>
      <c r="V135" s="52">
        <v>93.5</v>
      </c>
      <c r="W135" s="53">
        <v>0.14410110194960313</v>
      </c>
      <c r="X135" s="53">
        <v>0.13500000000000001</v>
      </c>
      <c r="Y135" s="61">
        <f t="shared" si="8"/>
        <v>105.59475</v>
      </c>
      <c r="Z135" s="61">
        <f t="shared" si="9"/>
        <v>59</v>
      </c>
      <c r="AA135" s="52">
        <f t="shared" si="10"/>
        <v>290.98717900000003</v>
      </c>
      <c r="AB135" s="52">
        <v>166.8</v>
      </c>
    </row>
    <row r="136" spans="1:28">
      <c r="A136" s="46" t="s">
        <v>251</v>
      </c>
      <c r="B136" s="46" t="s">
        <v>252</v>
      </c>
      <c r="C136" s="49">
        <v>904.19</v>
      </c>
      <c r="D136" s="3">
        <v>3.97</v>
      </c>
      <c r="E136" s="47">
        <v>55.22</v>
      </c>
      <c r="F136" s="48">
        <f t="shared" si="7"/>
        <v>59.19</v>
      </c>
      <c r="G136" s="49">
        <v>0</v>
      </c>
      <c r="H136" s="47">
        <v>0</v>
      </c>
      <c r="I136" s="47">
        <v>14.78</v>
      </c>
      <c r="J136" s="47">
        <v>0</v>
      </c>
      <c r="K136" s="50">
        <v>0</v>
      </c>
      <c r="L136" s="48">
        <v>0</v>
      </c>
      <c r="M136" s="49">
        <v>23.23</v>
      </c>
      <c r="N136" s="51">
        <v>0.40670000000000001</v>
      </c>
      <c r="O136" s="52">
        <v>14</v>
      </c>
      <c r="P136" s="52">
        <v>4.5</v>
      </c>
      <c r="Q136" s="52">
        <v>866.59</v>
      </c>
      <c r="R136" s="49">
        <v>45.21</v>
      </c>
      <c r="S136" s="52">
        <v>904.19999999999993</v>
      </c>
      <c r="T136" s="52">
        <v>2.75</v>
      </c>
      <c r="U136" s="52">
        <v>13.75</v>
      </c>
      <c r="V136" s="52">
        <v>120.75</v>
      </c>
      <c r="W136" s="53">
        <v>0.13354346383543464</v>
      </c>
      <c r="X136" s="53">
        <v>0.13354346383543464</v>
      </c>
      <c r="Y136" s="61">
        <f t="shared" si="8"/>
        <v>137.25</v>
      </c>
      <c r="Z136" s="61">
        <f t="shared" si="9"/>
        <v>18.5</v>
      </c>
      <c r="AA136" s="52">
        <f t="shared" si="10"/>
        <v>352.44215300000002</v>
      </c>
      <c r="AB136" s="52">
        <v>259.60000000000002</v>
      </c>
    </row>
    <row r="137" spans="1:28">
      <c r="A137" s="46" t="s">
        <v>253</v>
      </c>
      <c r="B137" s="46" t="s">
        <v>254</v>
      </c>
      <c r="C137" s="49">
        <v>67.92</v>
      </c>
      <c r="D137" s="3">
        <v>0</v>
      </c>
      <c r="E137" s="47">
        <v>4.32</v>
      </c>
      <c r="F137" s="48">
        <f t="shared" si="7"/>
        <v>4.32</v>
      </c>
      <c r="G137" s="49">
        <v>0</v>
      </c>
      <c r="H137" s="47">
        <v>0</v>
      </c>
      <c r="I137" s="47">
        <v>0.57999999999999996</v>
      </c>
      <c r="J137" s="47">
        <v>0</v>
      </c>
      <c r="K137" s="50">
        <v>0</v>
      </c>
      <c r="L137" s="48">
        <v>0</v>
      </c>
      <c r="M137" s="49">
        <v>0</v>
      </c>
      <c r="N137" s="51">
        <v>0.77139999999999997</v>
      </c>
      <c r="O137" s="52">
        <v>0</v>
      </c>
      <c r="P137" s="52">
        <v>0</v>
      </c>
      <c r="Q137" s="52">
        <v>67.39</v>
      </c>
      <c r="R137" s="49">
        <v>0</v>
      </c>
      <c r="S137" s="52">
        <v>67.92</v>
      </c>
      <c r="T137" s="52">
        <v>2.25</v>
      </c>
      <c r="U137" s="52">
        <v>0</v>
      </c>
      <c r="V137" s="52">
        <v>9.5</v>
      </c>
      <c r="W137" s="53">
        <v>0.13987043580683156</v>
      </c>
      <c r="X137" s="53">
        <v>0.13500000000000001</v>
      </c>
      <c r="Y137" s="61">
        <f t="shared" si="8"/>
        <v>11.4192</v>
      </c>
      <c r="Z137" s="61">
        <f t="shared" si="9"/>
        <v>0</v>
      </c>
      <c r="AA137" s="52">
        <f t="shared" si="10"/>
        <v>51.984645999999998</v>
      </c>
      <c r="AB137" s="52">
        <v>23.4</v>
      </c>
    </row>
    <row r="138" spans="1:28">
      <c r="A138" s="46" t="s">
        <v>255</v>
      </c>
      <c r="B138" s="46" t="s">
        <v>256</v>
      </c>
      <c r="C138" s="49">
        <v>122.20000000000002</v>
      </c>
      <c r="D138" s="3">
        <v>0</v>
      </c>
      <c r="E138" s="47">
        <v>0</v>
      </c>
      <c r="F138" s="48">
        <f t="shared" ref="F138:F201" si="11">E138+D138</f>
        <v>0</v>
      </c>
      <c r="G138" s="49">
        <v>0</v>
      </c>
      <c r="H138" s="47">
        <v>0</v>
      </c>
      <c r="I138" s="47">
        <v>0</v>
      </c>
      <c r="J138" s="47">
        <v>0</v>
      </c>
      <c r="K138" s="50">
        <v>0</v>
      </c>
      <c r="L138" s="48">
        <v>0</v>
      </c>
      <c r="M138" s="49">
        <v>0</v>
      </c>
      <c r="N138" s="51">
        <v>0.4425</v>
      </c>
      <c r="O138" s="52">
        <v>0</v>
      </c>
      <c r="P138" s="52">
        <v>0</v>
      </c>
      <c r="Q138" s="52">
        <v>117.57</v>
      </c>
      <c r="R138" s="49">
        <v>0</v>
      </c>
      <c r="S138" s="52">
        <v>122.2</v>
      </c>
      <c r="T138" s="52">
        <v>0</v>
      </c>
      <c r="U138" s="52">
        <v>0</v>
      </c>
      <c r="V138" s="52">
        <v>16.25</v>
      </c>
      <c r="W138" s="53">
        <v>0.13297872340425532</v>
      </c>
      <c r="X138" s="53">
        <v>0.13297872340425532</v>
      </c>
      <c r="Y138" s="61">
        <f t="shared" ref="Y138:Y201" si="12">(T138+U138)+(S138*X138)</f>
        <v>16.25</v>
      </c>
      <c r="Z138" s="61">
        <f t="shared" ref="Z138:Z201" si="13">O138+P138</f>
        <v>0</v>
      </c>
      <c r="AA138" s="52">
        <f t="shared" ref="AA138:AA201" si="14">Q138*N138</f>
        <v>52.024724999999997</v>
      </c>
      <c r="AB138" s="52">
        <v>33.200000000000003</v>
      </c>
    </row>
    <row r="139" spans="1:28">
      <c r="A139" s="46" t="s">
        <v>257</v>
      </c>
      <c r="B139" s="46" t="s">
        <v>258</v>
      </c>
      <c r="C139" s="49">
        <v>85.399999999999991</v>
      </c>
      <c r="D139" s="3">
        <v>0</v>
      </c>
      <c r="E139" s="47">
        <v>0</v>
      </c>
      <c r="F139" s="48">
        <f t="shared" si="11"/>
        <v>0</v>
      </c>
      <c r="G139" s="49">
        <v>0</v>
      </c>
      <c r="H139" s="47">
        <v>0</v>
      </c>
      <c r="I139" s="47">
        <v>0</v>
      </c>
      <c r="J139" s="47">
        <v>0</v>
      </c>
      <c r="K139" s="50">
        <v>0</v>
      </c>
      <c r="L139" s="48">
        <v>0</v>
      </c>
      <c r="M139" s="49">
        <v>0</v>
      </c>
      <c r="N139" s="51">
        <v>0.33329999999999999</v>
      </c>
      <c r="O139" s="52">
        <v>0</v>
      </c>
      <c r="P139" s="52">
        <v>0</v>
      </c>
      <c r="Q139" s="52">
        <v>86.1</v>
      </c>
      <c r="R139" s="49">
        <v>4.2699999999999996</v>
      </c>
      <c r="S139" s="52">
        <v>85.4</v>
      </c>
      <c r="T139" s="52">
        <v>0</v>
      </c>
      <c r="U139" s="52">
        <v>0</v>
      </c>
      <c r="V139" s="52">
        <v>6.25</v>
      </c>
      <c r="W139" s="53">
        <v>7.3185011709601872E-2</v>
      </c>
      <c r="X139" s="53">
        <v>7.3185011709601872E-2</v>
      </c>
      <c r="Y139" s="61">
        <f t="shared" si="12"/>
        <v>6.25</v>
      </c>
      <c r="Z139" s="61">
        <f t="shared" si="13"/>
        <v>0</v>
      </c>
      <c r="AA139" s="52">
        <f t="shared" si="14"/>
        <v>28.697129999999998</v>
      </c>
      <c r="AB139" s="52">
        <v>36.799999999999997</v>
      </c>
    </row>
    <row r="140" spans="1:28">
      <c r="A140" s="46" t="s">
        <v>259</v>
      </c>
      <c r="B140" s="46" t="s">
        <v>260</v>
      </c>
      <c r="C140" s="49">
        <v>224.37000000000003</v>
      </c>
      <c r="D140" s="3">
        <v>0</v>
      </c>
      <c r="E140" s="47">
        <v>0</v>
      </c>
      <c r="F140" s="48">
        <f t="shared" si="11"/>
        <v>0</v>
      </c>
      <c r="G140" s="49">
        <v>0</v>
      </c>
      <c r="H140" s="47">
        <v>0</v>
      </c>
      <c r="I140" s="47">
        <v>3.02</v>
      </c>
      <c r="J140" s="47">
        <v>0</v>
      </c>
      <c r="K140" s="50">
        <v>0</v>
      </c>
      <c r="L140" s="48">
        <v>0</v>
      </c>
      <c r="M140" s="49">
        <v>0</v>
      </c>
      <c r="N140" s="51">
        <v>0</v>
      </c>
      <c r="O140" s="52">
        <v>7.25</v>
      </c>
      <c r="P140" s="52">
        <v>0</v>
      </c>
      <c r="Q140" s="52">
        <v>232.41</v>
      </c>
      <c r="R140" s="49">
        <v>11.22</v>
      </c>
      <c r="S140" s="52">
        <v>224.37</v>
      </c>
      <c r="T140" s="52">
        <v>0</v>
      </c>
      <c r="U140" s="52">
        <v>0</v>
      </c>
      <c r="V140" s="52">
        <v>23.75</v>
      </c>
      <c r="W140" s="53">
        <v>0.10585194099032848</v>
      </c>
      <c r="X140" s="53">
        <v>0.10585194099032848</v>
      </c>
      <c r="Y140" s="61">
        <f t="shared" si="12"/>
        <v>23.75</v>
      </c>
      <c r="Z140" s="61">
        <f t="shared" si="13"/>
        <v>7.25</v>
      </c>
      <c r="AA140" s="52">
        <f t="shared" si="14"/>
        <v>0</v>
      </c>
      <c r="AB140" s="52">
        <v>58.2</v>
      </c>
    </row>
    <row r="141" spans="1:28">
      <c r="A141" s="46" t="s">
        <v>261</v>
      </c>
      <c r="B141" s="46" t="s">
        <v>262</v>
      </c>
      <c r="C141" s="49">
        <v>64</v>
      </c>
      <c r="D141" s="3">
        <v>0</v>
      </c>
      <c r="E141" s="47">
        <v>0</v>
      </c>
      <c r="F141" s="48">
        <f t="shared" si="11"/>
        <v>0</v>
      </c>
      <c r="G141" s="49">
        <v>0</v>
      </c>
      <c r="H141" s="47">
        <v>0</v>
      </c>
      <c r="I141" s="47">
        <v>0</v>
      </c>
      <c r="J141" s="47">
        <v>0</v>
      </c>
      <c r="K141" s="50">
        <v>0</v>
      </c>
      <c r="L141" s="48">
        <v>0</v>
      </c>
      <c r="M141" s="49">
        <v>0</v>
      </c>
      <c r="N141" s="51">
        <v>0.5625</v>
      </c>
      <c r="O141" s="52">
        <v>0</v>
      </c>
      <c r="P141" s="52">
        <v>0</v>
      </c>
      <c r="Q141" s="52">
        <v>79.66</v>
      </c>
      <c r="R141" s="49">
        <v>0</v>
      </c>
      <c r="S141" s="52">
        <v>64</v>
      </c>
      <c r="T141" s="52">
        <v>0.5</v>
      </c>
      <c r="U141" s="52">
        <v>1</v>
      </c>
      <c r="V141" s="52">
        <v>11.5</v>
      </c>
      <c r="W141" s="53">
        <v>0.1796875</v>
      </c>
      <c r="X141" s="53">
        <v>0.13500000000000001</v>
      </c>
      <c r="Y141" s="61">
        <f t="shared" si="12"/>
        <v>10.14</v>
      </c>
      <c r="Z141" s="61">
        <f t="shared" si="13"/>
        <v>0</v>
      </c>
      <c r="AA141" s="52">
        <f t="shared" si="14"/>
        <v>44.808749999999996</v>
      </c>
      <c r="AB141" s="52">
        <v>11.6</v>
      </c>
    </row>
    <row r="142" spans="1:28">
      <c r="A142" s="46" t="s">
        <v>263</v>
      </c>
      <c r="B142" s="46" t="s">
        <v>264</v>
      </c>
      <c r="C142" s="49">
        <v>75.28</v>
      </c>
      <c r="D142" s="3">
        <v>0</v>
      </c>
      <c r="E142" s="47">
        <v>0</v>
      </c>
      <c r="F142" s="48">
        <f t="shared" si="11"/>
        <v>0</v>
      </c>
      <c r="G142" s="49">
        <v>0</v>
      </c>
      <c r="H142" s="47">
        <v>0</v>
      </c>
      <c r="I142" s="47">
        <v>1.2</v>
      </c>
      <c r="J142" s="47">
        <v>0</v>
      </c>
      <c r="K142" s="50">
        <v>0</v>
      </c>
      <c r="L142" s="48">
        <v>0</v>
      </c>
      <c r="M142" s="49">
        <v>0</v>
      </c>
      <c r="N142" s="51">
        <v>0.51759999999999995</v>
      </c>
      <c r="O142" s="52">
        <v>0</v>
      </c>
      <c r="P142" s="52">
        <v>0</v>
      </c>
      <c r="Q142" s="52">
        <v>86.49</v>
      </c>
      <c r="R142" s="49">
        <v>3.76</v>
      </c>
      <c r="S142" s="52">
        <v>75.27</v>
      </c>
      <c r="T142" s="52">
        <v>0.25</v>
      </c>
      <c r="U142" s="52">
        <v>0</v>
      </c>
      <c r="V142" s="52">
        <v>8.25</v>
      </c>
      <c r="W142" s="53">
        <v>0.10960542048624951</v>
      </c>
      <c r="X142" s="53">
        <v>0.10960542048624951</v>
      </c>
      <c r="Y142" s="61">
        <f t="shared" si="12"/>
        <v>8.5</v>
      </c>
      <c r="Z142" s="61">
        <f t="shared" si="13"/>
        <v>0</v>
      </c>
      <c r="AA142" s="52">
        <f t="shared" si="14"/>
        <v>44.767223999999992</v>
      </c>
      <c r="AB142" s="52">
        <v>24.2</v>
      </c>
    </row>
    <row r="143" spans="1:28">
      <c r="A143" s="46" t="s">
        <v>265</v>
      </c>
      <c r="B143" s="46" t="s">
        <v>266</v>
      </c>
      <c r="C143" s="49">
        <v>29.62</v>
      </c>
      <c r="D143" s="3">
        <v>0</v>
      </c>
      <c r="E143" s="47">
        <v>0</v>
      </c>
      <c r="F143" s="48">
        <f t="shared" si="11"/>
        <v>0</v>
      </c>
      <c r="G143" s="49">
        <v>0</v>
      </c>
      <c r="H143" s="47">
        <v>0</v>
      </c>
      <c r="I143" s="47">
        <v>0</v>
      </c>
      <c r="J143" s="47">
        <v>0</v>
      </c>
      <c r="K143" s="50">
        <v>0</v>
      </c>
      <c r="L143" s="48">
        <v>0</v>
      </c>
      <c r="M143" s="49">
        <v>0</v>
      </c>
      <c r="N143" s="51">
        <v>0</v>
      </c>
      <c r="O143" s="52">
        <v>17</v>
      </c>
      <c r="P143" s="52">
        <v>0</v>
      </c>
      <c r="Q143" s="52">
        <v>22</v>
      </c>
      <c r="R143" s="49">
        <v>0</v>
      </c>
      <c r="S143" s="52">
        <v>29.62</v>
      </c>
      <c r="T143" s="52">
        <v>0.75</v>
      </c>
      <c r="U143" s="52">
        <v>0</v>
      </c>
      <c r="V143" s="52">
        <v>4</v>
      </c>
      <c r="W143" s="53">
        <v>0.13504388926401079</v>
      </c>
      <c r="X143" s="53">
        <v>0.13500000000000001</v>
      </c>
      <c r="Y143" s="61">
        <f t="shared" si="12"/>
        <v>4.7487000000000004</v>
      </c>
      <c r="Z143" s="61">
        <f t="shared" si="13"/>
        <v>17</v>
      </c>
      <c r="AA143" s="52">
        <f t="shared" si="14"/>
        <v>0</v>
      </c>
      <c r="AB143" s="52">
        <v>15.6</v>
      </c>
    </row>
    <row r="144" spans="1:28">
      <c r="A144" s="46" t="s">
        <v>267</v>
      </c>
      <c r="B144" s="46" t="s">
        <v>268</v>
      </c>
      <c r="C144" s="49">
        <v>918.15</v>
      </c>
      <c r="D144" s="3">
        <v>23.4</v>
      </c>
      <c r="E144" s="47">
        <v>79.59</v>
      </c>
      <c r="F144" s="48">
        <f t="shared" si="11"/>
        <v>102.99000000000001</v>
      </c>
      <c r="G144" s="49">
        <v>0</v>
      </c>
      <c r="H144" s="47">
        <v>0</v>
      </c>
      <c r="I144" s="47">
        <v>7.86</v>
      </c>
      <c r="J144" s="47">
        <v>0.35</v>
      </c>
      <c r="K144" s="50">
        <v>0</v>
      </c>
      <c r="L144" s="48">
        <v>0</v>
      </c>
      <c r="M144" s="49">
        <v>0</v>
      </c>
      <c r="N144" s="51">
        <v>0.59160000000000001</v>
      </c>
      <c r="O144" s="52">
        <v>34.25</v>
      </c>
      <c r="P144" s="52">
        <v>0</v>
      </c>
      <c r="Q144" s="52">
        <v>942.34</v>
      </c>
      <c r="R144" s="49">
        <v>45.91</v>
      </c>
      <c r="S144" s="52">
        <v>918.23000000000013</v>
      </c>
      <c r="T144" s="52">
        <v>6.25</v>
      </c>
      <c r="U144" s="52">
        <v>10.75</v>
      </c>
      <c r="V144" s="52">
        <v>113.25</v>
      </c>
      <c r="W144" s="53">
        <v>0.12333511211787894</v>
      </c>
      <c r="X144" s="53">
        <v>0.12333511211787894</v>
      </c>
      <c r="Y144" s="61">
        <f t="shared" si="12"/>
        <v>130.25</v>
      </c>
      <c r="Z144" s="61">
        <f t="shared" si="13"/>
        <v>34.25</v>
      </c>
      <c r="AA144" s="52">
        <f t="shared" si="14"/>
        <v>557.48834399999998</v>
      </c>
      <c r="AB144" s="52">
        <v>266.82</v>
      </c>
    </row>
    <row r="145" spans="1:28">
      <c r="A145" s="46" t="s">
        <v>269</v>
      </c>
      <c r="B145" s="46" t="s">
        <v>270</v>
      </c>
      <c r="C145" s="49">
        <v>1253.9900000000002</v>
      </c>
      <c r="D145" s="3">
        <v>0</v>
      </c>
      <c r="E145" s="47">
        <v>56.95</v>
      </c>
      <c r="F145" s="48">
        <f t="shared" si="11"/>
        <v>56.95</v>
      </c>
      <c r="G145" s="49">
        <v>0</v>
      </c>
      <c r="H145" s="47">
        <v>0</v>
      </c>
      <c r="I145" s="47">
        <v>19.95</v>
      </c>
      <c r="J145" s="47">
        <v>0.8</v>
      </c>
      <c r="K145" s="50">
        <v>0</v>
      </c>
      <c r="L145" s="48">
        <v>0</v>
      </c>
      <c r="M145" s="49">
        <v>18.63</v>
      </c>
      <c r="N145" s="51">
        <v>0.42949999999999999</v>
      </c>
      <c r="O145" s="52">
        <v>192.5</v>
      </c>
      <c r="P145" s="52">
        <v>38.5</v>
      </c>
      <c r="Q145" s="52">
        <v>1268.49</v>
      </c>
      <c r="R145" s="49">
        <v>62.7</v>
      </c>
      <c r="S145" s="52">
        <v>1254.6100000000001</v>
      </c>
      <c r="T145" s="52">
        <v>6.75</v>
      </c>
      <c r="U145" s="52">
        <v>19.5</v>
      </c>
      <c r="V145" s="52">
        <v>178.5</v>
      </c>
      <c r="W145" s="53">
        <v>0.14227528873514478</v>
      </c>
      <c r="X145" s="53">
        <v>0.13500000000000001</v>
      </c>
      <c r="Y145" s="61">
        <f t="shared" si="12"/>
        <v>195.62235000000004</v>
      </c>
      <c r="Z145" s="61">
        <f t="shared" si="13"/>
        <v>231</v>
      </c>
      <c r="AA145" s="52">
        <f t="shared" si="14"/>
        <v>544.81645500000002</v>
      </c>
      <c r="AB145" s="52">
        <v>383.03</v>
      </c>
    </row>
    <row r="146" spans="1:28">
      <c r="A146" s="46" t="s">
        <v>271</v>
      </c>
      <c r="B146" s="46" t="s">
        <v>272</v>
      </c>
      <c r="C146" s="49">
        <v>240.37</v>
      </c>
      <c r="D146" s="3">
        <v>0</v>
      </c>
      <c r="E146" s="47">
        <v>7.71</v>
      </c>
      <c r="F146" s="48">
        <f t="shared" si="11"/>
        <v>7.71</v>
      </c>
      <c r="G146" s="49">
        <v>0</v>
      </c>
      <c r="H146" s="47">
        <v>0</v>
      </c>
      <c r="I146" s="47">
        <v>8.25</v>
      </c>
      <c r="J146" s="47">
        <v>1.21</v>
      </c>
      <c r="K146" s="50">
        <v>0</v>
      </c>
      <c r="L146" s="48">
        <v>0</v>
      </c>
      <c r="M146" s="49">
        <v>0</v>
      </c>
      <c r="N146" s="51">
        <v>0.66669999999999996</v>
      </c>
      <c r="O146" s="52">
        <v>11</v>
      </c>
      <c r="P146" s="52">
        <v>0</v>
      </c>
      <c r="Q146" s="52">
        <v>245.25</v>
      </c>
      <c r="R146" s="49">
        <v>0</v>
      </c>
      <c r="S146" s="52">
        <v>240.37</v>
      </c>
      <c r="T146" s="52">
        <v>3.25</v>
      </c>
      <c r="U146" s="52">
        <v>4.75</v>
      </c>
      <c r="V146" s="52">
        <v>32.75</v>
      </c>
      <c r="W146" s="53">
        <v>0.13624828389566085</v>
      </c>
      <c r="X146" s="53">
        <v>0.13500000000000001</v>
      </c>
      <c r="Y146" s="61">
        <f t="shared" si="12"/>
        <v>40.449950000000001</v>
      </c>
      <c r="Z146" s="61">
        <f t="shared" si="13"/>
        <v>11</v>
      </c>
      <c r="AA146" s="52">
        <f t="shared" si="14"/>
        <v>163.50817499999999</v>
      </c>
      <c r="AB146" s="52">
        <v>86</v>
      </c>
    </row>
    <row r="147" spans="1:28">
      <c r="A147" s="46" t="s">
        <v>273</v>
      </c>
      <c r="B147" s="46" t="s">
        <v>274</v>
      </c>
      <c r="C147" s="49">
        <v>822.86000000000024</v>
      </c>
      <c r="D147" s="3">
        <v>41.08</v>
      </c>
      <c r="E147" s="47">
        <v>71.86</v>
      </c>
      <c r="F147" s="48">
        <f t="shared" si="11"/>
        <v>112.94</v>
      </c>
      <c r="G147" s="49">
        <v>0</v>
      </c>
      <c r="H147" s="47">
        <v>0</v>
      </c>
      <c r="I147" s="47">
        <v>26.15</v>
      </c>
      <c r="J147" s="47">
        <v>4.57</v>
      </c>
      <c r="K147" s="50">
        <v>3.6</v>
      </c>
      <c r="L147" s="48">
        <v>0</v>
      </c>
      <c r="M147" s="49">
        <v>0</v>
      </c>
      <c r="N147" s="51">
        <v>0.46410000000000001</v>
      </c>
      <c r="O147" s="52">
        <v>17.5</v>
      </c>
      <c r="P147" s="52">
        <v>13</v>
      </c>
      <c r="Q147" s="52">
        <v>814.62</v>
      </c>
      <c r="R147" s="49">
        <v>41.14</v>
      </c>
      <c r="S147" s="52">
        <v>829.04</v>
      </c>
      <c r="T147" s="52">
        <v>8.25</v>
      </c>
      <c r="U147" s="52">
        <v>10</v>
      </c>
      <c r="V147" s="52">
        <v>98.75</v>
      </c>
      <c r="W147" s="53">
        <v>0.11911367364662744</v>
      </c>
      <c r="X147" s="53">
        <v>0.11911367364662744</v>
      </c>
      <c r="Y147" s="61">
        <f t="shared" si="12"/>
        <v>117</v>
      </c>
      <c r="Z147" s="61">
        <f t="shared" si="13"/>
        <v>30.5</v>
      </c>
      <c r="AA147" s="52">
        <f t="shared" si="14"/>
        <v>378.06514200000004</v>
      </c>
      <c r="AB147" s="52">
        <v>219.4</v>
      </c>
    </row>
    <row r="148" spans="1:28">
      <c r="A148" s="46" t="s">
        <v>275</v>
      </c>
      <c r="B148" s="46" t="s">
        <v>276</v>
      </c>
      <c r="C148" s="49">
        <v>49.2</v>
      </c>
      <c r="D148" s="3">
        <v>0</v>
      </c>
      <c r="E148" s="47">
        <v>0</v>
      </c>
      <c r="F148" s="48">
        <f t="shared" si="11"/>
        <v>0</v>
      </c>
      <c r="G148" s="49">
        <v>0</v>
      </c>
      <c r="H148" s="47">
        <v>0</v>
      </c>
      <c r="I148" s="47">
        <v>0</v>
      </c>
      <c r="J148" s="47">
        <v>0</v>
      </c>
      <c r="K148" s="50">
        <v>0</v>
      </c>
      <c r="L148" s="48">
        <v>0</v>
      </c>
      <c r="M148" s="49">
        <v>0</v>
      </c>
      <c r="N148" s="51">
        <v>0.6038</v>
      </c>
      <c r="O148" s="52">
        <v>4</v>
      </c>
      <c r="P148" s="52">
        <v>0</v>
      </c>
      <c r="Q148" s="52">
        <v>55</v>
      </c>
      <c r="R148" s="49">
        <v>2.46</v>
      </c>
      <c r="S148" s="52">
        <v>49.2</v>
      </c>
      <c r="T148" s="52">
        <v>0</v>
      </c>
      <c r="U148" s="52">
        <v>1</v>
      </c>
      <c r="V148" s="52">
        <v>8.5</v>
      </c>
      <c r="W148" s="53">
        <v>0.17276422764227642</v>
      </c>
      <c r="X148" s="53">
        <v>0.13500000000000001</v>
      </c>
      <c r="Y148" s="61">
        <f t="shared" si="12"/>
        <v>7.6420000000000012</v>
      </c>
      <c r="Z148" s="61">
        <f t="shared" si="13"/>
        <v>4</v>
      </c>
      <c r="AA148" s="52">
        <f t="shared" si="14"/>
        <v>33.209000000000003</v>
      </c>
      <c r="AB148" s="52">
        <v>30.2</v>
      </c>
    </row>
    <row r="149" spans="1:28">
      <c r="A149" s="46" t="s">
        <v>277</v>
      </c>
      <c r="B149" s="46" t="s">
        <v>278</v>
      </c>
      <c r="C149" s="49">
        <v>550.8599999999999</v>
      </c>
      <c r="D149" s="3">
        <v>10.96</v>
      </c>
      <c r="E149" s="47">
        <v>29.72</v>
      </c>
      <c r="F149" s="48">
        <f t="shared" si="11"/>
        <v>40.68</v>
      </c>
      <c r="G149" s="49">
        <v>0</v>
      </c>
      <c r="H149" s="47">
        <v>0</v>
      </c>
      <c r="I149" s="47">
        <v>7.52</v>
      </c>
      <c r="J149" s="47">
        <v>0.35</v>
      </c>
      <c r="K149" s="50">
        <v>0</v>
      </c>
      <c r="L149" s="48">
        <v>0</v>
      </c>
      <c r="M149" s="49">
        <v>4.55</v>
      </c>
      <c r="N149" s="51">
        <v>0.65010000000000001</v>
      </c>
      <c r="O149" s="52">
        <v>54</v>
      </c>
      <c r="P149" s="52">
        <v>15.5</v>
      </c>
      <c r="Q149" s="52">
        <v>523.24</v>
      </c>
      <c r="R149" s="49">
        <v>27.54</v>
      </c>
      <c r="S149" s="52">
        <v>550.86</v>
      </c>
      <c r="T149" s="52">
        <v>3.5</v>
      </c>
      <c r="U149" s="52">
        <v>7.75</v>
      </c>
      <c r="V149" s="52">
        <v>96</v>
      </c>
      <c r="W149" s="53">
        <v>0.17427295501579348</v>
      </c>
      <c r="X149" s="53">
        <v>0.13500000000000001</v>
      </c>
      <c r="Y149" s="61">
        <f t="shared" si="12"/>
        <v>85.616100000000003</v>
      </c>
      <c r="Z149" s="61">
        <f t="shared" si="13"/>
        <v>69.5</v>
      </c>
      <c r="AA149" s="52">
        <f t="shared" si="14"/>
        <v>340.15832399999999</v>
      </c>
      <c r="AB149" s="52">
        <v>177.4</v>
      </c>
    </row>
    <row r="150" spans="1:28">
      <c r="A150" s="46" t="s">
        <v>279</v>
      </c>
      <c r="B150" s="46" t="s">
        <v>280</v>
      </c>
      <c r="C150" s="49">
        <v>340.49</v>
      </c>
      <c r="D150" s="3">
        <v>15.33</v>
      </c>
      <c r="E150" s="47">
        <v>39.43</v>
      </c>
      <c r="F150" s="48">
        <f t="shared" si="11"/>
        <v>54.76</v>
      </c>
      <c r="G150" s="49">
        <v>0</v>
      </c>
      <c r="H150" s="47">
        <v>0</v>
      </c>
      <c r="I150" s="47">
        <v>8.5500000000000007</v>
      </c>
      <c r="J150" s="47">
        <v>0.65</v>
      </c>
      <c r="K150" s="50">
        <v>0.8</v>
      </c>
      <c r="L150" s="48">
        <v>0</v>
      </c>
      <c r="M150" s="49">
        <v>0</v>
      </c>
      <c r="N150" s="51">
        <v>0.59050000000000002</v>
      </c>
      <c r="O150" s="52">
        <v>0</v>
      </c>
      <c r="P150" s="52">
        <v>0</v>
      </c>
      <c r="Q150" s="52">
        <v>314.14999999999998</v>
      </c>
      <c r="R150" s="49">
        <v>17.02</v>
      </c>
      <c r="S150" s="52">
        <v>340.68</v>
      </c>
      <c r="T150" s="52">
        <v>7.75</v>
      </c>
      <c r="U150" s="52">
        <v>5</v>
      </c>
      <c r="V150" s="52">
        <v>53</v>
      </c>
      <c r="W150" s="53">
        <v>0.1555712105201362</v>
      </c>
      <c r="X150" s="53">
        <v>0.13500000000000001</v>
      </c>
      <c r="Y150" s="61">
        <f t="shared" si="12"/>
        <v>58.741800000000005</v>
      </c>
      <c r="Z150" s="61">
        <f t="shared" si="13"/>
        <v>0</v>
      </c>
      <c r="AA150" s="52">
        <f t="shared" si="14"/>
        <v>185.50557499999999</v>
      </c>
      <c r="AB150" s="52">
        <v>95.6</v>
      </c>
    </row>
    <row r="151" spans="1:28">
      <c r="A151" s="46" t="s">
        <v>281</v>
      </c>
      <c r="B151" s="46" t="s">
        <v>282</v>
      </c>
      <c r="C151" s="49">
        <v>637.28</v>
      </c>
      <c r="D151" s="3">
        <v>25.95</v>
      </c>
      <c r="E151" s="47">
        <v>45.25</v>
      </c>
      <c r="F151" s="48">
        <f t="shared" si="11"/>
        <v>71.2</v>
      </c>
      <c r="G151" s="49">
        <v>0</v>
      </c>
      <c r="H151" s="47">
        <v>0</v>
      </c>
      <c r="I151" s="47">
        <v>19.12</v>
      </c>
      <c r="J151" s="47">
        <v>1.85</v>
      </c>
      <c r="K151" s="50">
        <v>2.4</v>
      </c>
      <c r="L151" s="48">
        <v>0</v>
      </c>
      <c r="M151" s="49">
        <v>0</v>
      </c>
      <c r="N151" s="51">
        <v>0.2676</v>
      </c>
      <c r="O151" s="52">
        <v>0</v>
      </c>
      <c r="P151" s="52">
        <v>0</v>
      </c>
      <c r="Q151" s="52">
        <v>629.29999999999995</v>
      </c>
      <c r="R151" s="49">
        <v>31.86</v>
      </c>
      <c r="S151" s="52">
        <v>639.01</v>
      </c>
      <c r="T151" s="52">
        <v>6</v>
      </c>
      <c r="U151" s="52">
        <v>0.75</v>
      </c>
      <c r="V151" s="52">
        <v>63.25</v>
      </c>
      <c r="W151" s="53">
        <v>9.8981236600366188E-2</v>
      </c>
      <c r="X151" s="53">
        <v>9.8981236600366188E-2</v>
      </c>
      <c r="Y151" s="61">
        <f t="shared" si="12"/>
        <v>70</v>
      </c>
      <c r="Z151" s="61">
        <f t="shared" si="13"/>
        <v>0</v>
      </c>
      <c r="AA151" s="52">
        <f t="shared" si="14"/>
        <v>168.40067999999999</v>
      </c>
      <c r="AB151" s="52">
        <v>162.4</v>
      </c>
    </row>
    <row r="152" spans="1:28">
      <c r="A152" s="46" t="s">
        <v>283</v>
      </c>
      <c r="B152" s="46" t="s">
        <v>284</v>
      </c>
      <c r="C152" s="49">
        <v>675.26</v>
      </c>
      <c r="D152" s="3">
        <v>8.77</v>
      </c>
      <c r="E152" s="47">
        <v>50.56</v>
      </c>
      <c r="F152" s="48">
        <f t="shared" si="11"/>
        <v>59.33</v>
      </c>
      <c r="G152" s="49">
        <v>0</v>
      </c>
      <c r="H152" s="47">
        <v>0</v>
      </c>
      <c r="I152" s="47">
        <v>6.45</v>
      </c>
      <c r="J152" s="47">
        <v>0.5</v>
      </c>
      <c r="K152" s="50">
        <v>1.4</v>
      </c>
      <c r="L152" s="48">
        <v>0</v>
      </c>
      <c r="M152" s="49">
        <v>20.61</v>
      </c>
      <c r="N152" s="51">
        <v>0.91100000000000003</v>
      </c>
      <c r="O152" s="52">
        <v>68.75</v>
      </c>
      <c r="P152" s="52">
        <v>15.25</v>
      </c>
      <c r="Q152" s="52">
        <v>710.82</v>
      </c>
      <c r="R152" s="49">
        <v>33.76</v>
      </c>
      <c r="S152" s="52">
        <v>675.26</v>
      </c>
      <c r="T152" s="52">
        <v>9</v>
      </c>
      <c r="U152" s="52">
        <v>7.5</v>
      </c>
      <c r="V152" s="52">
        <v>138.75</v>
      </c>
      <c r="W152" s="53">
        <v>0.20547640908687023</v>
      </c>
      <c r="X152" s="53">
        <v>0.13500000000000001</v>
      </c>
      <c r="Y152" s="61">
        <f t="shared" si="12"/>
        <v>107.6601</v>
      </c>
      <c r="Z152" s="61">
        <f t="shared" si="13"/>
        <v>84</v>
      </c>
      <c r="AA152" s="52">
        <f t="shared" si="14"/>
        <v>647.55702000000008</v>
      </c>
      <c r="AB152" s="52">
        <v>214.2</v>
      </c>
    </row>
    <row r="153" spans="1:28">
      <c r="A153" s="46" t="s">
        <v>285</v>
      </c>
      <c r="B153" s="46" t="s">
        <v>286</v>
      </c>
      <c r="C153" s="49">
        <v>90.88</v>
      </c>
      <c r="D153" s="3">
        <v>0</v>
      </c>
      <c r="E153" s="47">
        <v>0</v>
      </c>
      <c r="F153" s="48">
        <f t="shared" si="11"/>
        <v>0</v>
      </c>
      <c r="G153" s="49">
        <v>0</v>
      </c>
      <c r="H153" s="47">
        <v>0</v>
      </c>
      <c r="I153" s="47">
        <v>0</v>
      </c>
      <c r="J153" s="47">
        <v>0</v>
      </c>
      <c r="K153" s="50">
        <v>0</v>
      </c>
      <c r="L153" s="48">
        <v>0</v>
      </c>
      <c r="M153" s="49">
        <v>0</v>
      </c>
      <c r="N153" s="51">
        <v>0.52580000000000005</v>
      </c>
      <c r="O153" s="52">
        <v>5</v>
      </c>
      <c r="P153" s="52">
        <v>0</v>
      </c>
      <c r="Q153" s="52">
        <v>94.81</v>
      </c>
      <c r="R153" s="49">
        <v>4.54</v>
      </c>
      <c r="S153" s="52">
        <v>90.88</v>
      </c>
      <c r="T153" s="52">
        <v>1</v>
      </c>
      <c r="U153" s="52">
        <v>0</v>
      </c>
      <c r="V153" s="52">
        <v>20.75</v>
      </c>
      <c r="W153" s="53">
        <v>0.22832306338028169</v>
      </c>
      <c r="X153" s="53">
        <v>0.13500000000000001</v>
      </c>
      <c r="Y153" s="61">
        <f t="shared" si="12"/>
        <v>13.268800000000001</v>
      </c>
      <c r="Z153" s="61">
        <f t="shared" si="13"/>
        <v>5</v>
      </c>
      <c r="AA153" s="52">
        <f t="shared" si="14"/>
        <v>49.851098000000007</v>
      </c>
      <c r="AB153" s="52">
        <v>40.68</v>
      </c>
    </row>
    <row r="154" spans="1:28">
      <c r="A154" s="46" t="s">
        <v>287</v>
      </c>
      <c r="B154" s="46" t="s">
        <v>288</v>
      </c>
      <c r="C154" s="49">
        <v>829.33999999999992</v>
      </c>
      <c r="D154" s="3">
        <v>21.05</v>
      </c>
      <c r="E154" s="47">
        <v>48.72</v>
      </c>
      <c r="F154" s="48">
        <f t="shared" si="11"/>
        <v>69.77</v>
      </c>
      <c r="G154" s="49">
        <v>0</v>
      </c>
      <c r="H154" s="47">
        <v>0</v>
      </c>
      <c r="I154" s="47">
        <v>12.07</v>
      </c>
      <c r="J154" s="47">
        <v>2.27</v>
      </c>
      <c r="K154" s="50">
        <v>1</v>
      </c>
      <c r="L154" s="48">
        <v>0</v>
      </c>
      <c r="M154" s="49">
        <v>38.4</v>
      </c>
      <c r="N154" s="51">
        <v>0.52</v>
      </c>
      <c r="O154" s="52">
        <v>12.25</v>
      </c>
      <c r="P154" s="52">
        <v>0.75</v>
      </c>
      <c r="Q154" s="52">
        <v>805.34</v>
      </c>
      <c r="R154" s="49">
        <v>41.47</v>
      </c>
      <c r="S154" s="52">
        <v>829.33</v>
      </c>
      <c r="T154" s="52">
        <v>4</v>
      </c>
      <c r="U154" s="52">
        <v>6</v>
      </c>
      <c r="V154" s="52">
        <v>122.75</v>
      </c>
      <c r="W154" s="53">
        <v>0.1480110450604705</v>
      </c>
      <c r="X154" s="53">
        <v>0.13500000000000001</v>
      </c>
      <c r="Y154" s="61">
        <f t="shared" si="12"/>
        <v>121.95955000000001</v>
      </c>
      <c r="Z154" s="61">
        <f t="shared" si="13"/>
        <v>13</v>
      </c>
      <c r="AA154" s="52">
        <f t="shared" si="14"/>
        <v>418.77680000000004</v>
      </c>
      <c r="AB154" s="52">
        <v>241.18</v>
      </c>
    </row>
    <row r="155" spans="1:28">
      <c r="A155" s="46" t="s">
        <v>289</v>
      </c>
      <c r="B155" s="46" t="s">
        <v>290</v>
      </c>
      <c r="C155" s="49">
        <v>811.61</v>
      </c>
      <c r="D155" s="3">
        <v>11.2</v>
      </c>
      <c r="E155" s="47">
        <v>67.91</v>
      </c>
      <c r="F155" s="48">
        <f t="shared" si="11"/>
        <v>79.11</v>
      </c>
      <c r="G155" s="49">
        <v>0</v>
      </c>
      <c r="H155" s="47">
        <v>0</v>
      </c>
      <c r="I155" s="47">
        <v>11.54</v>
      </c>
      <c r="J155" s="47">
        <v>0.72</v>
      </c>
      <c r="K155" s="50">
        <v>1.8</v>
      </c>
      <c r="L155" s="48">
        <v>0</v>
      </c>
      <c r="M155" s="49">
        <v>0</v>
      </c>
      <c r="N155" s="51">
        <v>0.57830000000000004</v>
      </c>
      <c r="O155" s="52">
        <v>30.25</v>
      </c>
      <c r="P155" s="52">
        <v>6</v>
      </c>
      <c r="Q155" s="52">
        <v>805</v>
      </c>
      <c r="R155" s="49">
        <v>40.58</v>
      </c>
      <c r="S155" s="52">
        <v>811.6099999999999</v>
      </c>
      <c r="T155" s="52">
        <v>1.75</v>
      </c>
      <c r="U155" s="52">
        <v>6.25</v>
      </c>
      <c r="V155" s="52">
        <v>120.75</v>
      </c>
      <c r="W155" s="53">
        <v>0.14877835413560703</v>
      </c>
      <c r="X155" s="53">
        <v>0.13500000000000001</v>
      </c>
      <c r="Y155" s="61">
        <f t="shared" si="12"/>
        <v>117.56734999999999</v>
      </c>
      <c r="Z155" s="61">
        <f t="shared" si="13"/>
        <v>36.25</v>
      </c>
      <c r="AA155" s="52">
        <f t="shared" si="14"/>
        <v>465.53150000000005</v>
      </c>
      <c r="AB155" s="52">
        <v>237.6</v>
      </c>
    </row>
    <row r="156" spans="1:28">
      <c r="A156" s="46" t="s">
        <v>291</v>
      </c>
      <c r="B156" s="46" t="s">
        <v>292</v>
      </c>
      <c r="C156" s="49">
        <v>252.85999999999999</v>
      </c>
      <c r="D156" s="3">
        <v>3.78</v>
      </c>
      <c r="E156" s="47">
        <v>16.559999999999999</v>
      </c>
      <c r="F156" s="48">
        <f t="shared" si="11"/>
        <v>20.34</v>
      </c>
      <c r="G156" s="49">
        <v>0</v>
      </c>
      <c r="H156" s="47">
        <v>0</v>
      </c>
      <c r="I156" s="47">
        <v>2.8</v>
      </c>
      <c r="J156" s="47">
        <v>2.17</v>
      </c>
      <c r="K156" s="50">
        <v>1.2</v>
      </c>
      <c r="L156" s="48">
        <v>0</v>
      </c>
      <c r="M156" s="49">
        <v>0</v>
      </c>
      <c r="N156" s="51">
        <v>0.50939999999999996</v>
      </c>
      <c r="O156" s="52">
        <v>0</v>
      </c>
      <c r="P156" s="52">
        <v>0</v>
      </c>
      <c r="Q156" s="52">
        <v>259.27</v>
      </c>
      <c r="R156" s="49">
        <v>12.64</v>
      </c>
      <c r="S156" s="52">
        <v>254.85999999999999</v>
      </c>
      <c r="T156" s="52">
        <v>8</v>
      </c>
      <c r="U156" s="52">
        <v>5</v>
      </c>
      <c r="V156" s="52">
        <v>44.75</v>
      </c>
      <c r="W156" s="53">
        <v>0.1755865965628188</v>
      </c>
      <c r="X156" s="53">
        <v>0.13500000000000001</v>
      </c>
      <c r="Y156" s="61">
        <f t="shared" si="12"/>
        <v>47.406100000000002</v>
      </c>
      <c r="Z156" s="61">
        <f t="shared" si="13"/>
        <v>0</v>
      </c>
      <c r="AA156" s="52">
        <f t="shared" si="14"/>
        <v>132.072138</v>
      </c>
      <c r="AB156" s="52">
        <v>69.599999999999994</v>
      </c>
    </row>
    <row r="157" spans="1:28">
      <c r="A157" s="46" t="s">
        <v>293</v>
      </c>
      <c r="B157" s="46" t="s">
        <v>294</v>
      </c>
      <c r="C157" s="49">
        <v>2983.11</v>
      </c>
      <c r="D157" s="3">
        <v>0</v>
      </c>
      <c r="E157" s="47">
        <v>181.7</v>
      </c>
      <c r="F157" s="48">
        <f t="shared" si="11"/>
        <v>181.7</v>
      </c>
      <c r="G157" s="49">
        <v>0</v>
      </c>
      <c r="H157" s="47">
        <v>0</v>
      </c>
      <c r="I157" s="47">
        <v>71.400000000000006</v>
      </c>
      <c r="J157" s="47">
        <v>7.93</v>
      </c>
      <c r="K157" s="50">
        <v>4.8</v>
      </c>
      <c r="L157" s="48">
        <v>0</v>
      </c>
      <c r="M157" s="49">
        <v>30.28</v>
      </c>
      <c r="N157" s="51">
        <v>0.46789999999999998</v>
      </c>
      <c r="O157" s="52">
        <v>143</v>
      </c>
      <c r="P157" s="52">
        <v>22</v>
      </c>
      <c r="Q157" s="52">
        <v>2905.52</v>
      </c>
      <c r="R157" s="49">
        <v>149.16</v>
      </c>
      <c r="S157" s="52">
        <v>2992.15</v>
      </c>
      <c r="T157" s="52">
        <v>16.25</v>
      </c>
      <c r="U157" s="52">
        <v>33.75</v>
      </c>
      <c r="V157" s="52">
        <v>383</v>
      </c>
      <c r="W157" s="53">
        <v>0.12800160419765053</v>
      </c>
      <c r="X157" s="53">
        <v>0.12800160419765053</v>
      </c>
      <c r="Y157" s="61">
        <f t="shared" si="12"/>
        <v>433.00000000000006</v>
      </c>
      <c r="Z157" s="61">
        <f t="shared" si="13"/>
        <v>165</v>
      </c>
      <c r="AA157" s="52">
        <f t="shared" si="14"/>
        <v>1359.492808</v>
      </c>
      <c r="AB157" s="52">
        <v>895</v>
      </c>
    </row>
    <row r="158" spans="1:28">
      <c r="A158" s="46" t="s">
        <v>295</v>
      </c>
      <c r="B158" s="46" t="s">
        <v>296</v>
      </c>
      <c r="C158" s="49">
        <v>373.18</v>
      </c>
      <c r="D158" s="3">
        <v>7.17</v>
      </c>
      <c r="E158" s="47">
        <v>38.24</v>
      </c>
      <c r="F158" s="48">
        <f t="shared" si="11"/>
        <v>45.410000000000004</v>
      </c>
      <c r="G158" s="49">
        <v>0</v>
      </c>
      <c r="H158" s="47">
        <v>0</v>
      </c>
      <c r="I158" s="47">
        <v>9.57</v>
      </c>
      <c r="J158" s="47">
        <v>0.59</v>
      </c>
      <c r="K158" s="50">
        <v>0</v>
      </c>
      <c r="L158" s="48">
        <v>0</v>
      </c>
      <c r="M158" s="49">
        <v>8.36</v>
      </c>
      <c r="N158" s="51">
        <v>0.68930000000000002</v>
      </c>
      <c r="O158" s="52">
        <v>0</v>
      </c>
      <c r="P158" s="52">
        <v>0</v>
      </c>
      <c r="Q158" s="52">
        <v>385.65</v>
      </c>
      <c r="R158" s="49">
        <v>18.66</v>
      </c>
      <c r="S158" s="52">
        <v>373.18</v>
      </c>
      <c r="T158" s="52">
        <v>0.5</v>
      </c>
      <c r="U158" s="52">
        <v>2.75</v>
      </c>
      <c r="V158" s="52">
        <v>64</v>
      </c>
      <c r="W158" s="53">
        <v>0.17149900852135699</v>
      </c>
      <c r="X158" s="53">
        <v>0.13500000000000001</v>
      </c>
      <c r="Y158" s="61">
        <f t="shared" si="12"/>
        <v>53.629300000000008</v>
      </c>
      <c r="Z158" s="61">
        <f t="shared" si="13"/>
        <v>0</v>
      </c>
      <c r="AA158" s="52">
        <f t="shared" si="14"/>
        <v>265.82854500000002</v>
      </c>
      <c r="AB158" s="52">
        <v>100.02</v>
      </c>
    </row>
    <row r="159" spans="1:28">
      <c r="A159" s="46" t="s">
        <v>297</v>
      </c>
      <c r="B159" s="46" t="s">
        <v>298</v>
      </c>
      <c r="C159" s="49">
        <v>3496.72</v>
      </c>
      <c r="D159" s="3">
        <v>55.5</v>
      </c>
      <c r="E159" s="47">
        <v>172.11</v>
      </c>
      <c r="F159" s="48">
        <f t="shared" si="11"/>
        <v>227.61</v>
      </c>
      <c r="G159" s="49">
        <v>0</v>
      </c>
      <c r="H159" s="47">
        <v>0</v>
      </c>
      <c r="I159" s="47">
        <v>77.12</v>
      </c>
      <c r="J159" s="47">
        <v>6.35</v>
      </c>
      <c r="K159" s="50">
        <v>17.2</v>
      </c>
      <c r="L159" s="48">
        <v>0</v>
      </c>
      <c r="M159" s="49">
        <v>44.63</v>
      </c>
      <c r="N159" s="51">
        <v>0.72140000000000004</v>
      </c>
      <c r="O159" s="52">
        <v>434.75</v>
      </c>
      <c r="P159" s="52">
        <v>83.25</v>
      </c>
      <c r="Q159" s="52">
        <v>3442.73</v>
      </c>
      <c r="R159" s="49">
        <v>174.84</v>
      </c>
      <c r="S159" s="52">
        <v>3532.8300000000004</v>
      </c>
      <c r="T159" s="52">
        <v>39.25</v>
      </c>
      <c r="U159" s="52">
        <v>40.5</v>
      </c>
      <c r="V159" s="52">
        <v>522</v>
      </c>
      <c r="W159" s="53">
        <v>0.14775689744482468</v>
      </c>
      <c r="X159" s="53">
        <v>0.13500000000000001</v>
      </c>
      <c r="Y159" s="61">
        <f t="shared" si="12"/>
        <v>556.68205000000012</v>
      </c>
      <c r="Z159" s="61">
        <f t="shared" si="13"/>
        <v>518</v>
      </c>
      <c r="AA159" s="52">
        <f t="shared" si="14"/>
        <v>2483.5854220000001</v>
      </c>
      <c r="AB159" s="52">
        <v>1120.1500000000001</v>
      </c>
    </row>
    <row r="160" spans="1:28">
      <c r="A160" s="46" t="s">
        <v>299</v>
      </c>
      <c r="B160" s="46" t="s">
        <v>300</v>
      </c>
      <c r="C160" s="49">
        <v>70.36</v>
      </c>
      <c r="D160" s="3">
        <v>0</v>
      </c>
      <c r="E160" s="47">
        <v>8.7899999999999991</v>
      </c>
      <c r="F160" s="48">
        <f t="shared" si="11"/>
        <v>8.7899999999999991</v>
      </c>
      <c r="G160" s="49">
        <v>0</v>
      </c>
      <c r="H160" s="47">
        <v>0</v>
      </c>
      <c r="I160" s="47">
        <v>0</v>
      </c>
      <c r="J160" s="47">
        <v>0</v>
      </c>
      <c r="K160" s="50">
        <v>0</v>
      </c>
      <c r="L160" s="48">
        <v>0</v>
      </c>
      <c r="M160" s="49">
        <v>0</v>
      </c>
      <c r="N160" s="51">
        <v>0.56410000000000005</v>
      </c>
      <c r="O160" s="52">
        <v>0</v>
      </c>
      <c r="P160" s="52">
        <v>0</v>
      </c>
      <c r="Q160" s="52">
        <v>77.5</v>
      </c>
      <c r="R160" s="49">
        <v>3.52</v>
      </c>
      <c r="S160" s="52">
        <v>70.36</v>
      </c>
      <c r="T160" s="52">
        <v>0</v>
      </c>
      <c r="U160" s="52">
        <v>1</v>
      </c>
      <c r="V160" s="52">
        <v>10</v>
      </c>
      <c r="W160" s="53">
        <v>0.14212620807276863</v>
      </c>
      <c r="X160" s="53">
        <v>0.13500000000000001</v>
      </c>
      <c r="Y160" s="61">
        <f t="shared" si="12"/>
        <v>10.4986</v>
      </c>
      <c r="Z160" s="61">
        <f t="shared" si="13"/>
        <v>0</v>
      </c>
      <c r="AA160" s="52">
        <f t="shared" si="14"/>
        <v>43.717750000000002</v>
      </c>
      <c r="AB160" s="52">
        <v>29.2</v>
      </c>
    </row>
    <row r="161" spans="1:28">
      <c r="A161" s="46" t="s">
        <v>301</v>
      </c>
      <c r="B161" s="46" t="s">
        <v>302</v>
      </c>
      <c r="C161" s="49">
        <v>649.02</v>
      </c>
      <c r="D161" s="3">
        <v>10.56</v>
      </c>
      <c r="E161" s="47">
        <v>46.85</v>
      </c>
      <c r="F161" s="48">
        <f t="shared" si="11"/>
        <v>57.410000000000004</v>
      </c>
      <c r="G161" s="49">
        <v>0</v>
      </c>
      <c r="H161" s="47">
        <v>0</v>
      </c>
      <c r="I161" s="47">
        <v>11.17</v>
      </c>
      <c r="J161" s="47">
        <v>0.08</v>
      </c>
      <c r="K161" s="50">
        <v>0</v>
      </c>
      <c r="L161" s="48">
        <v>0</v>
      </c>
      <c r="M161" s="49">
        <v>0</v>
      </c>
      <c r="N161" s="51">
        <v>0.34839999999999999</v>
      </c>
      <c r="O161" s="52">
        <v>7</v>
      </c>
      <c r="P161" s="52">
        <v>7.75</v>
      </c>
      <c r="Q161" s="52">
        <v>594.29</v>
      </c>
      <c r="R161" s="49">
        <v>0</v>
      </c>
      <c r="S161" s="52">
        <v>649.79</v>
      </c>
      <c r="T161" s="52">
        <v>0.25</v>
      </c>
      <c r="U161" s="52">
        <v>5.25</v>
      </c>
      <c r="V161" s="52">
        <v>77.5</v>
      </c>
      <c r="W161" s="53">
        <v>0.11926930239000293</v>
      </c>
      <c r="X161" s="53">
        <v>0.11926930239000293</v>
      </c>
      <c r="Y161" s="61">
        <f t="shared" si="12"/>
        <v>83</v>
      </c>
      <c r="Z161" s="61">
        <f t="shared" si="13"/>
        <v>14.75</v>
      </c>
      <c r="AA161" s="52">
        <f t="shared" si="14"/>
        <v>207.05063599999997</v>
      </c>
      <c r="AB161" s="52">
        <v>191.27</v>
      </c>
    </row>
    <row r="162" spans="1:28">
      <c r="A162" s="46" t="s">
        <v>303</v>
      </c>
      <c r="B162" s="46" t="s">
        <v>304</v>
      </c>
      <c r="C162" s="49">
        <v>88.3</v>
      </c>
      <c r="D162" s="3">
        <v>0</v>
      </c>
      <c r="E162" s="47">
        <v>3.07</v>
      </c>
      <c r="F162" s="48">
        <f t="shared" si="11"/>
        <v>3.07</v>
      </c>
      <c r="G162" s="49">
        <v>0</v>
      </c>
      <c r="H162" s="47">
        <v>0</v>
      </c>
      <c r="I162" s="47">
        <v>0</v>
      </c>
      <c r="J162" s="47">
        <v>0.5</v>
      </c>
      <c r="K162" s="50">
        <v>0</v>
      </c>
      <c r="L162" s="48">
        <v>0</v>
      </c>
      <c r="M162" s="49">
        <v>0</v>
      </c>
      <c r="N162" s="51">
        <v>0.37959999999999999</v>
      </c>
      <c r="O162" s="52">
        <v>0</v>
      </c>
      <c r="P162" s="52">
        <v>0</v>
      </c>
      <c r="Q162" s="52">
        <v>82.34</v>
      </c>
      <c r="R162" s="49">
        <v>4.42</v>
      </c>
      <c r="S162" s="52">
        <v>88.3</v>
      </c>
      <c r="T162" s="52">
        <v>0</v>
      </c>
      <c r="U162" s="52">
        <v>4</v>
      </c>
      <c r="V162" s="52">
        <v>7</v>
      </c>
      <c r="W162" s="53">
        <v>7.9275198187995471E-2</v>
      </c>
      <c r="X162" s="53">
        <v>7.9275198187995471E-2</v>
      </c>
      <c r="Y162" s="61">
        <f t="shared" si="12"/>
        <v>11</v>
      </c>
      <c r="Z162" s="61">
        <f t="shared" si="13"/>
        <v>0</v>
      </c>
      <c r="AA162" s="52">
        <f t="shared" si="14"/>
        <v>31.256264000000002</v>
      </c>
      <c r="AB162" s="52">
        <v>27.2</v>
      </c>
    </row>
    <row r="163" spans="1:28">
      <c r="A163" s="46" t="s">
        <v>305</v>
      </c>
      <c r="B163" s="46" t="s">
        <v>306</v>
      </c>
      <c r="C163" s="49">
        <v>85.4</v>
      </c>
      <c r="D163" s="3">
        <v>2.57</v>
      </c>
      <c r="E163" s="47">
        <v>3.81</v>
      </c>
      <c r="F163" s="48">
        <f t="shared" si="11"/>
        <v>6.38</v>
      </c>
      <c r="G163" s="49">
        <v>0</v>
      </c>
      <c r="H163" s="47">
        <v>0</v>
      </c>
      <c r="I163" s="47">
        <v>0</v>
      </c>
      <c r="J163" s="47">
        <v>0</v>
      </c>
      <c r="K163" s="50">
        <v>0</v>
      </c>
      <c r="L163" s="48">
        <v>0</v>
      </c>
      <c r="M163" s="49">
        <v>0</v>
      </c>
      <c r="N163" s="51">
        <v>0.31519999999999998</v>
      </c>
      <c r="O163" s="52">
        <v>0</v>
      </c>
      <c r="P163" s="52">
        <v>0</v>
      </c>
      <c r="Q163" s="52">
        <v>93.94</v>
      </c>
      <c r="R163" s="49">
        <v>4.2699999999999996</v>
      </c>
      <c r="S163" s="52">
        <v>85.4</v>
      </c>
      <c r="T163" s="52">
        <v>0</v>
      </c>
      <c r="U163" s="52">
        <v>0</v>
      </c>
      <c r="V163" s="52">
        <v>13</v>
      </c>
      <c r="W163" s="53">
        <v>0.1522248243559719</v>
      </c>
      <c r="X163" s="53">
        <v>0.13500000000000001</v>
      </c>
      <c r="Y163" s="61">
        <f t="shared" si="12"/>
        <v>11.529000000000002</v>
      </c>
      <c r="Z163" s="61">
        <f t="shared" si="13"/>
        <v>0</v>
      </c>
      <c r="AA163" s="52">
        <f t="shared" si="14"/>
        <v>29.609887999999998</v>
      </c>
      <c r="AB163" s="52">
        <v>16</v>
      </c>
    </row>
    <row r="164" spans="1:28">
      <c r="A164" s="46" t="s">
        <v>307</v>
      </c>
      <c r="B164" s="46" t="s">
        <v>308</v>
      </c>
      <c r="C164" s="49">
        <v>231.60999999999999</v>
      </c>
      <c r="D164" s="3">
        <v>0</v>
      </c>
      <c r="E164" s="47">
        <v>16.52</v>
      </c>
      <c r="F164" s="48">
        <f t="shared" si="11"/>
        <v>16.52</v>
      </c>
      <c r="G164" s="49">
        <v>0</v>
      </c>
      <c r="H164" s="47">
        <v>0</v>
      </c>
      <c r="I164" s="47">
        <v>2.0099999999999998</v>
      </c>
      <c r="J164" s="47">
        <v>0</v>
      </c>
      <c r="K164" s="50">
        <v>0</v>
      </c>
      <c r="L164" s="48">
        <v>0</v>
      </c>
      <c r="M164" s="49">
        <v>0</v>
      </c>
      <c r="N164" s="51">
        <v>0.53200000000000003</v>
      </c>
      <c r="O164" s="52">
        <v>0</v>
      </c>
      <c r="P164" s="52">
        <v>0</v>
      </c>
      <c r="Q164" s="52">
        <v>250.44</v>
      </c>
      <c r="R164" s="49">
        <v>11.58</v>
      </c>
      <c r="S164" s="52">
        <v>232.29999999999998</v>
      </c>
      <c r="T164" s="52">
        <v>0</v>
      </c>
      <c r="U164" s="52">
        <v>1.25</v>
      </c>
      <c r="V164" s="52">
        <v>26</v>
      </c>
      <c r="W164" s="53">
        <v>0.11192423590185106</v>
      </c>
      <c r="X164" s="53">
        <v>0.11192423590185106</v>
      </c>
      <c r="Y164" s="61">
        <f t="shared" si="12"/>
        <v>27.25</v>
      </c>
      <c r="Z164" s="61">
        <f t="shared" si="13"/>
        <v>0</v>
      </c>
      <c r="AA164" s="52">
        <f t="shared" si="14"/>
        <v>133.23408000000001</v>
      </c>
      <c r="AB164" s="52">
        <v>65.8</v>
      </c>
    </row>
    <row r="165" spans="1:28">
      <c r="A165" s="46" t="s">
        <v>309</v>
      </c>
      <c r="B165" s="46" t="s">
        <v>310</v>
      </c>
      <c r="C165" s="49">
        <v>226.23999999999998</v>
      </c>
      <c r="D165" s="3">
        <v>6.99</v>
      </c>
      <c r="E165" s="47">
        <v>10.02</v>
      </c>
      <c r="F165" s="48">
        <f t="shared" si="11"/>
        <v>17.009999999999998</v>
      </c>
      <c r="G165" s="49">
        <v>0</v>
      </c>
      <c r="H165" s="47">
        <v>0</v>
      </c>
      <c r="I165" s="47">
        <v>0</v>
      </c>
      <c r="J165" s="47">
        <v>0</v>
      </c>
      <c r="K165" s="50">
        <v>0</v>
      </c>
      <c r="L165" s="48">
        <v>0</v>
      </c>
      <c r="M165" s="49">
        <v>0</v>
      </c>
      <c r="N165" s="51">
        <v>0.44269999999999998</v>
      </c>
      <c r="O165" s="52">
        <v>0</v>
      </c>
      <c r="P165" s="52">
        <v>0</v>
      </c>
      <c r="Q165" s="52">
        <v>243.5</v>
      </c>
      <c r="R165" s="49">
        <v>11.31</v>
      </c>
      <c r="S165" s="52">
        <v>226.24</v>
      </c>
      <c r="T165" s="52">
        <v>0</v>
      </c>
      <c r="U165" s="52">
        <v>2</v>
      </c>
      <c r="V165" s="52">
        <v>37.5</v>
      </c>
      <c r="W165" s="53">
        <v>0.16575318246110324</v>
      </c>
      <c r="X165" s="53">
        <v>0.13500000000000001</v>
      </c>
      <c r="Y165" s="61">
        <f t="shared" si="12"/>
        <v>32.542400000000001</v>
      </c>
      <c r="Z165" s="61">
        <f t="shared" si="13"/>
        <v>0</v>
      </c>
      <c r="AA165" s="52">
        <f t="shared" si="14"/>
        <v>107.79745</v>
      </c>
      <c r="AB165" s="52">
        <v>56</v>
      </c>
    </row>
    <row r="166" spans="1:28">
      <c r="A166" s="46" t="s">
        <v>311</v>
      </c>
      <c r="B166" s="46" t="s">
        <v>312</v>
      </c>
      <c r="C166" s="49">
        <v>121.94</v>
      </c>
      <c r="D166" s="3">
        <v>1.1499999999999999</v>
      </c>
      <c r="E166" s="47">
        <v>5.64</v>
      </c>
      <c r="F166" s="48">
        <f t="shared" si="11"/>
        <v>6.7899999999999991</v>
      </c>
      <c r="G166" s="49">
        <v>0</v>
      </c>
      <c r="H166" s="47">
        <v>0</v>
      </c>
      <c r="I166" s="47">
        <v>2</v>
      </c>
      <c r="J166" s="47">
        <v>0</v>
      </c>
      <c r="K166" s="50">
        <v>0</v>
      </c>
      <c r="L166" s="48">
        <v>0</v>
      </c>
      <c r="M166" s="49">
        <v>0</v>
      </c>
      <c r="N166" s="51">
        <v>0.24809999999999999</v>
      </c>
      <c r="O166" s="52">
        <v>0</v>
      </c>
      <c r="P166" s="52">
        <v>0</v>
      </c>
      <c r="Q166" s="52">
        <v>122.91</v>
      </c>
      <c r="R166" s="49">
        <v>0</v>
      </c>
      <c r="S166" s="52">
        <v>122.56</v>
      </c>
      <c r="T166" s="52">
        <v>0</v>
      </c>
      <c r="U166" s="52">
        <v>1.25</v>
      </c>
      <c r="V166" s="52">
        <v>22.75</v>
      </c>
      <c r="W166" s="53">
        <v>0.18562336814621411</v>
      </c>
      <c r="X166" s="53">
        <v>0.13500000000000001</v>
      </c>
      <c r="Y166" s="61">
        <f t="shared" si="12"/>
        <v>17.7956</v>
      </c>
      <c r="Z166" s="61">
        <f t="shared" si="13"/>
        <v>0</v>
      </c>
      <c r="AA166" s="52">
        <f t="shared" si="14"/>
        <v>30.493970999999998</v>
      </c>
      <c r="AB166" s="52">
        <v>50.47</v>
      </c>
    </row>
    <row r="167" spans="1:28">
      <c r="A167" s="46" t="s">
        <v>313</v>
      </c>
      <c r="B167" s="46" t="s">
        <v>314</v>
      </c>
      <c r="C167" s="49">
        <v>554.28000000000009</v>
      </c>
      <c r="D167" s="3">
        <v>20.170000000000002</v>
      </c>
      <c r="E167" s="47">
        <v>62.62</v>
      </c>
      <c r="F167" s="48">
        <f t="shared" si="11"/>
        <v>82.789999999999992</v>
      </c>
      <c r="G167" s="49">
        <v>8.64</v>
      </c>
      <c r="H167" s="47">
        <v>7.78</v>
      </c>
      <c r="I167" s="47">
        <v>5.1100000000000003</v>
      </c>
      <c r="J167" s="47">
        <v>0</v>
      </c>
      <c r="K167" s="50">
        <v>0</v>
      </c>
      <c r="L167" s="48">
        <v>0</v>
      </c>
      <c r="M167" s="49">
        <v>1.47</v>
      </c>
      <c r="N167" s="51">
        <v>0.55049999999999999</v>
      </c>
      <c r="O167" s="52">
        <v>0</v>
      </c>
      <c r="P167" s="52">
        <v>0</v>
      </c>
      <c r="Q167" s="52">
        <v>549.66999999999996</v>
      </c>
      <c r="R167" s="49">
        <v>0</v>
      </c>
      <c r="S167" s="52">
        <v>553.74</v>
      </c>
      <c r="T167" s="52">
        <v>3</v>
      </c>
      <c r="U167" s="52">
        <v>4.25</v>
      </c>
      <c r="V167" s="52">
        <v>69.25</v>
      </c>
      <c r="W167" s="53">
        <v>0.12505869180481816</v>
      </c>
      <c r="X167" s="53">
        <v>0.12505869180481816</v>
      </c>
      <c r="Y167" s="61">
        <f t="shared" si="12"/>
        <v>76.5</v>
      </c>
      <c r="Z167" s="61">
        <f t="shared" si="13"/>
        <v>0</v>
      </c>
      <c r="AA167" s="52">
        <f t="shared" si="14"/>
        <v>302.59333499999997</v>
      </c>
      <c r="AB167" s="52">
        <v>150.6</v>
      </c>
    </row>
    <row r="168" spans="1:28">
      <c r="A168" s="46" t="s">
        <v>315</v>
      </c>
      <c r="B168" s="46" t="s">
        <v>316</v>
      </c>
      <c r="C168" s="49">
        <v>200.79999999999998</v>
      </c>
      <c r="D168" s="3">
        <v>0</v>
      </c>
      <c r="E168" s="47">
        <v>0</v>
      </c>
      <c r="F168" s="48">
        <f t="shared" si="11"/>
        <v>0</v>
      </c>
      <c r="G168" s="49">
        <v>0</v>
      </c>
      <c r="H168" s="47">
        <v>0</v>
      </c>
      <c r="I168" s="47">
        <v>0</v>
      </c>
      <c r="J168" s="47">
        <v>0</v>
      </c>
      <c r="K168" s="50">
        <v>0</v>
      </c>
      <c r="L168" s="48">
        <v>0</v>
      </c>
      <c r="M168" s="49">
        <v>0</v>
      </c>
      <c r="N168" s="51">
        <v>0.44290000000000002</v>
      </c>
      <c r="O168" s="52">
        <v>0</v>
      </c>
      <c r="P168" s="52">
        <v>0</v>
      </c>
      <c r="Q168" s="52">
        <v>214.5</v>
      </c>
      <c r="R168" s="49">
        <v>10.039999999999999</v>
      </c>
      <c r="S168" s="52">
        <v>200.8</v>
      </c>
      <c r="T168" s="52">
        <v>0</v>
      </c>
      <c r="U168" s="52">
        <v>1</v>
      </c>
      <c r="V168" s="52">
        <v>30.25</v>
      </c>
      <c r="W168" s="53">
        <v>0.15064741035856574</v>
      </c>
      <c r="X168" s="53">
        <v>0.13500000000000001</v>
      </c>
      <c r="Y168" s="61">
        <f t="shared" si="12"/>
        <v>28.108000000000004</v>
      </c>
      <c r="Z168" s="61">
        <f t="shared" si="13"/>
        <v>0</v>
      </c>
      <c r="AA168" s="52">
        <f t="shared" si="14"/>
        <v>95.002049999999997</v>
      </c>
      <c r="AB168" s="52">
        <v>97.8</v>
      </c>
    </row>
    <row r="169" spans="1:28">
      <c r="A169" s="46" t="s">
        <v>317</v>
      </c>
      <c r="B169" s="46" t="s">
        <v>318</v>
      </c>
      <c r="C169" s="49">
        <v>201.4</v>
      </c>
      <c r="D169" s="3">
        <v>0</v>
      </c>
      <c r="E169" s="47">
        <v>0</v>
      </c>
      <c r="F169" s="48">
        <f t="shared" si="11"/>
        <v>0</v>
      </c>
      <c r="G169" s="49">
        <v>0</v>
      </c>
      <c r="H169" s="47">
        <v>0</v>
      </c>
      <c r="I169" s="47">
        <v>0</v>
      </c>
      <c r="J169" s="47">
        <v>0</v>
      </c>
      <c r="K169" s="50">
        <v>0</v>
      </c>
      <c r="L169" s="48">
        <v>0</v>
      </c>
      <c r="M169" s="49">
        <v>0</v>
      </c>
      <c r="N169" s="51">
        <v>0.45540000000000003</v>
      </c>
      <c r="O169" s="52">
        <v>0</v>
      </c>
      <c r="P169" s="52">
        <v>0</v>
      </c>
      <c r="Q169" s="52">
        <v>214.86</v>
      </c>
      <c r="R169" s="49">
        <v>10.07</v>
      </c>
      <c r="S169" s="52">
        <v>201.4</v>
      </c>
      <c r="T169" s="52">
        <v>3</v>
      </c>
      <c r="U169" s="52">
        <v>2</v>
      </c>
      <c r="V169" s="52">
        <v>28.5</v>
      </c>
      <c r="W169" s="53">
        <v>0.14150943396226415</v>
      </c>
      <c r="X169" s="53">
        <v>0.13500000000000001</v>
      </c>
      <c r="Y169" s="61">
        <f t="shared" si="12"/>
        <v>32.189000000000007</v>
      </c>
      <c r="Z169" s="61">
        <f t="shared" si="13"/>
        <v>0</v>
      </c>
      <c r="AA169" s="52">
        <f t="shared" si="14"/>
        <v>97.847244000000018</v>
      </c>
      <c r="AB169" s="52">
        <v>85.6</v>
      </c>
    </row>
    <row r="170" spans="1:28">
      <c r="A170" s="46" t="s">
        <v>319</v>
      </c>
      <c r="B170" s="46" t="s">
        <v>320</v>
      </c>
      <c r="C170" s="49">
        <v>4555.9800000000005</v>
      </c>
      <c r="D170" s="3">
        <v>156.47999999999999</v>
      </c>
      <c r="E170" s="47">
        <v>512.01</v>
      </c>
      <c r="F170" s="48">
        <f t="shared" si="11"/>
        <v>668.49</v>
      </c>
      <c r="G170" s="49">
        <v>0</v>
      </c>
      <c r="H170" s="47">
        <v>0</v>
      </c>
      <c r="I170" s="47">
        <v>72.89</v>
      </c>
      <c r="J170" s="47">
        <v>6.98</v>
      </c>
      <c r="K170" s="50">
        <v>52.6</v>
      </c>
      <c r="L170" s="48">
        <v>0</v>
      </c>
      <c r="M170" s="49">
        <v>58.64</v>
      </c>
      <c r="N170" s="51">
        <v>0.6734</v>
      </c>
      <c r="O170" s="52">
        <v>804</v>
      </c>
      <c r="P170" s="52">
        <v>87</v>
      </c>
      <c r="Q170" s="52">
        <v>4400.16</v>
      </c>
      <c r="R170" s="49">
        <v>227.8</v>
      </c>
      <c r="S170" s="52">
        <v>4576.4000000000005</v>
      </c>
      <c r="T170" s="52">
        <v>32.25</v>
      </c>
      <c r="U170" s="52">
        <v>84.75</v>
      </c>
      <c r="V170" s="52">
        <v>621.75</v>
      </c>
      <c r="W170" s="53">
        <v>0.13586006467966086</v>
      </c>
      <c r="X170" s="53">
        <v>0.13500000000000001</v>
      </c>
      <c r="Y170" s="61">
        <f t="shared" si="12"/>
        <v>734.81400000000008</v>
      </c>
      <c r="Z170" s="61">
        <f t="shared" si="13"/>
        <v>891</v>
      </c>
      <c r="AA170" s="52">
        <f t="shared" si="14"/>
        <v>2963.0677439999999</v>
      </c>
      <c r="AB170" s="52">
        <v>1219.74</v>
      </c>
    </row>
    <row r="171" spans="1:28">
      <c r="A171" s="46" t="s">
        <v>321</v>
      </c>
      <c r="B171" s="46" t="s">
        <v>322</v>
      </c>
      <c r="C171" s="49">
        <v>1725.0400000000002</v>
      </c>
      <c r="D171" s="3">
        <v>2.72</v>
      </c>
      <c r="E171" s="47">
        <v>5.66</v>
      </c>
      <c r="F171" s="48">
        <f t="shared" si="11"/>
        <v>8.3800000000000008</v>
      </c>
      <c r="G171" s="49">
        <v>0</v>
      </c>
      <c r="H171" s="47">
        <v>0</v>
      </c>
      <c r="I171" s="47">
        <v>2.02</v>
      </c>
      <c r="J171" s="47">
        <v>1.08</v>
      </c>
      <c r="K171" s="50">
        <v>0.2</v>
      </c>
      <c r="L171" s="48">
        <v>0</v>
      </c>
      <c r="M171" s="49">
        <v>1569.7</v>
      </c>
      <c r="N171" s="51">
        <v>0.18859999999999999</v>
      </c>
      <c r="O171" s="52">
        <v>8.5</v>
      </c>
      <c r="P171" s="52">
        <v>0</v>
      </c>
      <c r="Q171" s="52">
        <v>1720.72</v>
      </c>
      <c r="R171" s="49">
        <v>0</v>
      </c>
      <c r="S171" s="52">
        <v>1726.58</v>
      </c>
      <c r="T171" s="52">
        <v>0</v>
      </c>
      <c r="U171" s="52">
        <v>1.25</v>
      </c>
      <c r="V171" s="52">
        <v>281.75</v>
      </c>
      <c r="W171" s="53">
        <v>0.16318386637167118</v>
      </c>
      <c r="X171" s="53">
        <v>0.13500000000000001</v>
      </c>
      <c r="Y171" s="61">
        <f t="shared" si="12"/>
        <v>234.3383</v>
      </c>
      <c r="Z171" s="61">
        <f t="shared" si="13"/>
        <v>8.5</v>
      </c>
      <c r="AA171" s="52">
        <f t="shared" si="14"/>
        <v>324.52779199999998</v>
      </c>
      <c r="AB171" s="52">
        <v>47.2</v>
      </c>
    </row>
    <row r="172" spans="1:28">
      <c r="A172" s="46" t="s">
        <v>323</v>
      </c>
      <c r="B172" s="46" t="s">
        <v>324</v>
      </c>
      <c r="C172" s="49">
        <v>729.2600000000001</v>
      </c>
      <c r="D172" s="3">
        <v>0</v>
      </c>
      <c r="E172" s="47">
        <v>0</v>
      </c>
      <c r="F172" s="48">
        <f t="shared" si="11"/>
        <v>0</v>
      </c>
      <c r="G172" s="49">
        <v>0</v>
      </c>
      <c r="H172" s="47">
        <v>0</v>
      </c>
      <c r="I172" s="47">
        <v>0</v>
      </c>
      <c r="J172" s="47">
        <v>0</v>
      </c>
      <c r="K172" s="50">
        <v>0</v>
      </c>
      <c r="L172" s="48">
        <v>0</v>
      </c>
      <c r="M172" s="49">
        <v>0.12</v>
      </c>
      <c r="N172" s="51">
        <v>0.65090000000000003</v>
      </c>
      <c r="O172" s="52">
        <v>25</v>
      </c>
      <c r="P172" s="52">
        <v>0</v>
      </c>
      <c r="Q172" s="52">
        <v>740.07</v>
      </c>
      <c r="R172" s="49">
        <v>36.46</v>
      </c>
      <c r="S172" s="52">
        <v>729.26</v>
      </c>
      <c r="T172" s="52">
        <v>10.5</v>
      </c>
      <c r="U172" s="52">
        <v>19.75</v>
      </c>
      <c r="V172" s="52">
        <v>102</v>
      </c>
      <c r="W172" s="53">
        <v>0.13986781120587993</v>
      </c>
      <c r="X172" s="53">
        <v>0.13500000000000001</v>
      </c>
      <c r="Y172" s="61">
        <f t="shared" si="12"/>
        <v>128.70010000000002</v>
      </c>
      <c r="Z172" s="61">
        <f t="shared" si="13"/>
        <v>25</v>
      </c>
      <c r="AA172" s="52">
        <f t="shared" si="14"/>
        <v>481.71156300000007</v>
      </c>
      <c r="AB172" s="52">
        <v>306.3</v>
      </c>
    </row>
    <row r="173" spans="1:28">
      <c r="A173" s="46" t="s">
        <v>325</v>
      </c>
      <c r="B173" s="46" t="s">
        <v>326</v>
      </c>
      <c r="C173" s="49">
        <v>2323.0299999999997</v>
      </c>
      <c r="D173" s="3">
        <v>82.29</v>
      </c>
      <c r="E173" s="47">
        <v>135.5</v>
      </c>
      <c r="F173" s="48">
        <f t="shared" si="11"/>
        <v>217.79000000000002</v>
      </c>
      <c r="G173" s="49">
        <v>0</v>
      </c>
      <c r="H173" s="47">
        <v>0</v>
      </c>
      <c r="I173" s="47">
        <v>64.95</v>
      </c>
      <c r="J173" s="47">
        <v>1.84</v>
      </c>
      <c r="K173" s="50">
        <v>0</v>
      </c>
      <c r="L173" s="48">
        <v>0</v>
      </c>
      <c r="M173" s="49">
        <v>53.96</v>
      </c>
      <c r="N173" s="51">
        <v>0.56899999999999995</v>
      </c>
      <c r="O173" s="52">
        <v>315</v>
      </c>
      <c r="P173" s="52">
        <v>40.5</v>
      </c>
      <c r="Q173" s="52">
        <v>2256.3200000000002</v>
      </c>
      <c r="R173" s="49">
        <v>116.15</v>
      </c>
      <c r="S173" s="52">
        <v>2339.2099999999996</v>
      </c>
      <c r="T173" s="52">
        <v>19.5</v>
      </c>
      <c r="U173" s="52">
        <v>36.25</v>
      </c>
      <c r="V173" s="52">
        <v>325.5</v>
      </c>
      <c r="W173" s="53">
        <v>0.13914954193937271</v>
      </c>
      <c r="X173" s="53">
        <v>0.13500000000000001</v>
      </c>
      <c r="Y173" s="61">
        <f t="shared" si="12"/>
        <v>371.54334999999998</v>
      </c>
      <c r="Z173" s="61">
        <f t="shared" si="13"/>
        <v>355.5</v>
      </c>
      <c r="AA173" s="52">
        <f t="shared" si="14"/>
        <v>1283.84608</v>
      </c>
      <c r="AB173" s="52">
        <v>668.97</v>
      </c>
    </row>
    <row r="174" spans="1:28">
      <c r="A174" s="46" t="s">
        <v>327</v>
      </c>
      <c r="B174" s="46" t="s">
        <v>328</v>
      </c>
      <c r="C174" s="49">
        <v>313.31</v>
      </c>
      <c r="D174" s="3">
        <v>0</v>
      </c>
      <c r="E174" s="47">
        <v>0</v>
      </c>
      <c r="F174" s="48">
        <f t="shared" si="11"/>
        <v>0</v>
      </c>
      <c r="G174" s="49">
        <v>0</v>
      </c>
      <c r="H174" s="47">
        <v>0</v>
      </c>
      <c r="I174" s="47">
        <v>0</v>
      </c>
      <c r="J174" s="47">
        <v>0</v>
      </c>
      <c r="K174" s="50">
        <v>0</v>
      </c>
      <c r="L174" s="48">
        <v>0</v>
      </c>
      <c r="M174" s="49">
        <v>0</v>
      </c>
      <c r="N174" s="51">
        <v>0.8034</v>
      </c>
      <c r="O174" s="52">
        <v>6</v>
      </c>
      <c r="P174" s="52">
        <v>0</v>
      </c>
      <c r="Q174" s="52">
        <v>295.43</v>
      </c>
      <c r="R174" s="49">
        <v>15.67</v>
      </c>
      <c r="S174" s="52">
        <v>313.31</v>
      </c>
      <c r="T174" s="52">
        <v>1</v>
      </c>
      <c r="U174" s="52">
        <v>4</v>
      </c>
      <c r="V174" s="52">
        <v>44.75</v>
      </c>
      <c r="W174" s="53">
        <v>0.14282978519676998</v>
      </c>
      <c r="X174" s="53">
        <v>0.13500000000000001</v>
      </c>
      <c r="Y174" s="61">
        <f t="shared" si="12"/>
        <v>47.296850000000006</v>
      </c>
      <c r="Z174" s="61">
        <f t="shared" si="13"/>
        <v>6</v>
      </c>
      <c r="AA174" s="52">
        <f t="shared" si="14"/>
        <v>237.34846200000001</v>
      </c>
      <c r="AB174" s="52">
        <v>131.47</v>
      </c>
    </row>
    <row r="175" spans="1:28">
      <c r="A175" s="46" t="s">
        <v>329</v>
      </c>
      <c r="B175" s="46" t="s">
        <v>330</v>
      </c>
      <c r="C175" s="49">
        <v>134</v>
      </c>
      <c r="D175" s="3">
        <v>0</v>
      </c>
      <c r="E175" s="47">
        <v>0</v>
      </c>
      <c r="F175" s="48">
        <f t="shared" si="11"/>
        <v>0</v>
      </c>
      <c r="G175" s="49">
        <v>0</v>
      </c>
      <c r="H175" s="47">
        <v>0</v>
      </c>
      <c r="I175" s="47">
        <v>0</v>
      </c>
      <c r="J175" s="47">
        <v>0</v>
      </c>
      <c r="K175" s="50">
        <v>0</v>
      </c>
      <c r="L175" s="48">
        <v>0</v>
      </c>
      <c r="M175" s="49">
        <v>0</v>
      </c>
      <c r="N175" s="51">
        <v>1</v>
      </c>
      <c r="O175" s="52">
        <v>0</v>
      </c>
      <c r="P175" s="52">
        <v>0</v>
      </c>
      <c r="Q175" s="52">
        <v>141</v>
      </c>
      <c r="R175" s="49">
        <v>0</v>
      </c>
      <c r="S175" s="52">
        <v>134</v>
      </c>
      <c r="T175" s="52">
        <v>1</v>
      </c>
      <c r="U175" s="52">
        <v>3</v>
      </c>
      <c r="V175" s="52">
        <v>27.25</v>
      </c>
      <c r="W175" s="53">
        <v>0.20335820895522388</v>
      </c>
      <c r="X175" s="53">
        <v>0.13500000000000001</v>
      </c>
      <c r="Y175" s="61">
        <f t="shared" si="12"/>
        <v>22.09</v>
      </c>
      <c r="Z175" s="61">
        <f t="shared" si="13"/>
        <v>0</v>
      </c>
      <c r="AA175" s="52">
        <f t="shared" si="14"/>
        <v>141</v>
      </c>
      <c r="AB175" s="52">
        <v>66</v>
      </c>
    </row>
    <row r="176" spans="1:28">
      <c r="A176" s="46" t="s">
        <v>331</v>
      </c>
      <c r="B176" s="46" t="s">
        <v>332</v>
      </c>
      <c r="C176" s="49">
        <v>5414.75</v>
      </c>
      <c r="D176" s="3">
        <v>8.98</v>
      </c>
      <c r="E176" s="47">
        <v>117.22</v>
      </c>
      <c r="F176" s="48">
        <f t="shared" si="11"/>
        <v>126.2</v>
      </c>
      <c r="G176" s="49">
        <v>0</v>
      </c>
      <c r="H176" s="47">
        <v>0</v>
      </c>
      <c r="I176" s="47">
        <v>115.54</v>
      </c>
      <c r="J176" s="47">
        <v>12.74</v>
      </c>
      <c r="K176" s="50">
        <v>0</v>
      </c>
      <c r="L176" s="48">
        <v>0</v>
      </c>
      <c r="M176" s="49">
        <v>3622.4799999999996</v>
      </c>
      <c r="N176" s="51">
        <v>0.4461</v>
      </c>
      <c r="O176" s="52">
        <v>251.75</v>
      </c>
      <c r="P176" s="52">
        <v>32</v>
      </c>
      <c r="Q176" s="52">
        <v>5364.99</v>
      </c>
      <c r="R176" s="49">
        <v>270.74</v>
      </c>
      <c r="S176" s="52">
        <v>5365.45</v>
      </c>
      <c r="T176" s="52">
        <v>29.75</v>
      </c>
      <c r="U176" s="52">
        <v>23</v>
      </c>
      <c r="V176" s="52">
        <v>857.25</v>
      </c>
      <c r="W176" s="53">
        <v>0.15977224650308922</v>
      </c>
      <c r="X176" s="53">
        <v>0.13500000000000001</v>
      </c>
      <c r="Y176" s="61">
        <f t="shared" si="12"/>
        <v>777.08575000000008</v>
      </c>
      <c r="Z176" s="61">
        <f t="shared" si="13"/>
        <v>283.75</v>
      </c>
      <c r="AA176" s="52">
        <f t="shared" si="14"/>
        <v>2393.3220389999997</v>
      </c>
      <c r="AB176" s="52">
        <v>579.78</v>
      </c>
    </row>
    <row r="177" spans="1:28">
      <c r="A177" s="46" t="s">
        <v>333</v>
      </c>
      <c r="B177" s="46" t="s">
        <v>334</v>
      </c>
      <c r="C177" s="49">
        <v>1132.97</v>
      </c>
      <c r="D177" s="3">
        <v>9.5</v>
      </c>
      <c r="E177" s="47">
        <v>69.45</v>
      </c>
      <c r="F177" s="48">
        <f t="shared" si="11"/>
        <v>78.95</v>
      </c>
      <c r="G177" s="49">
        <v>0</v>
      </c>
      <c r="H177" s="47">
        <v>0</v>
      </c>
      <c r="I177" s="47">
        <v>33.33</v>
      </c>
      <c r="J177" s="47">
        <v>1.48</v>
      </c>
      <c r="K177" s="50">
        <v>0</v>
      </c>
      <c r="L177" s="48">
        <v>0</v>
      </c>
      <c r="M177" s="49">
        <v>89.7</v>
      </c>
      <c r="N177" s="51">
        <v>0.59189999999999998</v>
      </c>
      <c r="O177" s="52">
        <v>99.75</v>
      </c>
      <c r="P177" s="52">
        <v>31</v>
      </c>
      <c r="Q177" s="52">
        <v>1108.8800000000001</v>
      </c>
      <c r="R177" s="49">
        <v>56.65</v>
      </c>
      <c r="S177" s="52">
        <v>1132.97</v>
      </c>
      <c r="T177" s="52">
        <v>11.75</v>
      </c>
      <c r="U177" s="52">
        <v>13.5</v>
      </c>
      <c r="V177" s="52">
        <v>156.75</v>
      </c>
      <c r="W177" s="53">
        <v>0.13835317793057186</v>
      </c>
      <c r="X177" s="53">
        <v>0.13500000000000001</v>
      </c>
      <c r="Y177" s="61">
        <f t="shared" si="12"/>
        <v>178.20095000000001</v>
      </c>
      <c r="Z177" s="61">
        <f t="shared" si="13"/>
        <v>130.75</v>
      </c>
      <c r="AA177" s="52">
        <f t="shared" si="14"/>
        <v>656.34607200000005</v>
      </c>
      <c r="AB177" s="52">
        <v>302.60000000000002</v>
      </c>
    </row>
    <row r="178" spans="1:28">
      <c r="A178" s="46" t="s">
        <v>335</v>
      </c>
      <c r="B178" s="46" t="s">
        <v>336</v>
      </c>
      <c r="C178" s="49">
        <v>962.74</v>
      </c>
      <c r="D178" s="3">
        <v>0</v>
      </c>
      <c r="E178" s="47">
        <v>65.89</v>
      </c>
      <c r="F178" s="48">
        <f t="shared" si="11"/>
        <v>65.89</v>
      </c>
      <c r="G178" s="49">
        <v>0</v>
      </c>
      <c r="H178" s="47">
        <v>0</v>
      </c>
      <c r="I178" s="47">
        <v>12.64</v>
      </c>
      <c r="J178" s="47">
        <v>3.72</v>
      </c>
      <c r="K178" s="50">
        <v>0</v>
      </c>
      <c r="L178" s="48">
        <v>0</v>
      </c>
      <c r="M178" s="49">
        <v>16.399999999999999</v>
      </c>
      <c r="N178" s="51">
        <v>0.9073</v>
      </c>
      <c r="O178" s="52">
        <v>391.75</v>
      </c>
      <c r="P178" s="52">
        <v>117.25</v>
      </c>
      <c r="Q178" s="52">
        <v>955.86</v>
      </c>
      <c r="R178" s="49">
        <v>48.14</v>
      </c>
      <c r="S178" s="52">
        <v>962.74</v>
      </c>
      <c r="T178" s="52">
        <v>14</v>
      </c>
      <c r="U178" s="52">
        <v>12</v>
      </c>
      <c r="V178" s="52">
        <v>99.5</v>
      </c>
      <c r="W178" s="53">
        <v>0.10335085277437314</v>
      </c>
      <c r="X178" s="53">
        <v>0.10335085277437314</v>
      </c>
      <c r="Y178" s="61">
        <f t="shared" si="12"/>
        <v>125.5</v>
      </c>
      <c r="Z178" s="61">
        <f t="shared" si="13"/>
        <v>509</v>
      </c>
      <c r="AA178" s="52">
        <f t="shared" si="14"/>
        <v>867.25177800000006</v>
      </c>
      <c r="AB178" s="52">
        <v>279.60000000000002</v>
      </c>
    </row>
    <row r="179" spans="1:28">
      <c r="A179" s="46" t="s">
        <v>337</v>
      </c>
      <c r="B179" s="46" t="s">
        <v>338</v>
      </c>
      <c r="C179" s="49">
        <v>306.09999999999997</v>
      </c>
      <c r="D179" s="3">
        <v>0</v>
      </c>
      <c r="E179" s="47">
        <v>8.91</v>
      </c>
      <c r="F179" s="48">
        <f t="shared" si="11"/>
        <v>8.91</v>
      </c>
      <c r="G179" s="49">
        <v>0</v>
      </c>
      <c r="H179" s="47">
        <v>0</v>
      </c>
      <c r="I179" s="47">
        <v>9.34</v>
      </c>
      <c r="J179" s="47">
        <v>0.57999999999999996</v>
      </c>
      <c r="K179" s="50">
        <v>0</v>
      </c>
      <c r="L179" s="48">
        <v>0</v>
      </c>
      <c r="M179" s="49">
        <v>0</v>
      </c>
      <c r="N179" s="51">
        <v>0.72289999999999999</v>
      </c>
      <c r="O179" s="52">
        <v>44.75</v>
      </c>
      <c r="P179" s="52">
        <v>13</v>
      </c>
      <c r="Q179" s="52">
        <v>308.61</v>
      </c>
      <c r="R179" s="49">
        <v>15.31</v>
      </c>
      <c r="S179" s="52">
        <v>306.10000000000002</v>
      </c>
      <c r="T179" s="52">
        <v>2</v>
      </c>
      <c r="U179" s="52">
        <v>5.25</v>
      </c>
      <c r="V179" s="52">
        <v>48.5</v>
      </c>
      <c r="W179" s="53">
        <v>0.1584449526298595</v>
      </c>
      <c r="X179" s="53">
        <v>0.13500000000000001</v>
      </c>
      <c r="Y179" s="61">
        <f t="shared" si="12"/>
        <v>48.573500000000003</v>
      </c>
      <c r="Z179" s="61">
        <f t="shared" si="13"/>
        <v>57.75</v>
      </c>
      <c r="AA179" s="52">
        <f t="shared" si="14"/>
        <v>223.09416899999999</v>
      </c>
      <c r="AB179" s="52">
        <v>70</v>
      </c>
    </row>
    <row r="180" spans="1:28">
      <c r="A180" s="46" t="s">
        <v>339</v>
      </c>
      <c r="B180" s="46" t="s">
        <v>340</v>
      </c>
      <c r="C180" s="49">
        <v>697.42000000000007</v>
      </c>
      <c r="D180" s="3">
        <v>0</v>
      </c>
      <c r="E180" s="47">
        <v>30.37</v>
      </c>
      <c r="F180" s="48">
        <f t="shared" si="11"/>
        <v>30.37</v>
      </c>
      <c r="G180" s="49">
        <v>0</v>
      </c>
      <c r="H180" s="47">
        <v>0</v>
      </c>
      <c r="I180" s="47">
        <v>9.7100000000000009</v>
      </c>
      <c r="J180" s="47">
        <v>0.75</v>
      </c>
      <c r="K180" s="50">
        <v>0</v>
      </c>
      <c r="L180" s="48">
        <v>0</v>
      </c>
      <c r="M180" s="49">
        <v>31.729999999999997</v>
      </c>
      <c r="N180" s="51">
        <v>0.39369999999999999</v>
      </c>
      <c r="O180" s="52">
        <v>21</v>
      </c>
      <c r="P180" s="52">
        <v>0</v>
      </c>
      <c r="Q180" s="52">
        <v>690.76</v>
      </c>
      <c r="R180" s="49">
        <v>34.869999999999997</v>
      </c>
      <c r="S180" s="52">
        <v>698.91000000000008</v>
      </c>
      <c r="T180" s="52">
        <v>8.5</v>
      </c>
      <c r="U180" s="52">
        <v>7.5</v>
      </c>
      <c r="V180" s="52">
        <v>73.75</v>
      </c>
      <c r="W180" s="53">
        <v>0.10552145483681732</v>
      </c>
      <c r="X180" s="53">
        <v>0.10552145483681732</v>
      </c>
      <c r="Y180" s="61">
        <f t="shared" si="12"/>
        <v>89.75</v>
      </c>
      <c r="Z180" s="61">
        <f t="shared" si="13"/>
        <v>21</v>
      </c>
      <c r="AA180" s="52">
        <f t="shared" si="14"/>
        <v>271.95221199999997</v>
      </c>
      <c r="AB180" s="52">
        <v>224.88</v>
      </c>
    </row>
    <row r="181" spans="1:28">
      <c r="A181" s="46" t="s">
        <v>341</v>
      </c>
      <c r="B181" s="46" t="s">
        <v>342</v>
      </c>
      <c r="C181" s="49">
        <v>1119.8599999999999</v>
      </c>
      <c r="D181" s="3">
        <v>5.01</v>
      </c>
      <c r="E181" s="47">
        <v>61.71</v>
      </c>
      <c r="F181" s="48">
        <f t="shared" si="11"/>
        <v>66.72</v>
      </c>
      <c r="G181" s="49">
        <v>0</v>
      </c>
      <c r="H181" s="47">
        <v>0</v>
      </c>
      <c r="I181" s="47">
        <v>36.76</v>
      </c>
      <c r="J181" s="47">
        <v>1.28</v>
      </c>
      <c r="K181" s="50">
        <v>0</v>
      </c>
      <c r="L181" s="48">
        <v>0</v>
      </c>
      <c r="M181" s="49">
        <v>56.319999999999993</v>
      </c>
      <c r="N181" s="51">
        <v>0.70389999999999997</v>
      </c>
      <c r="O181" s="52">
        <v>137.75</v>
      </c>
      <c r="P181" s="52">
        <v>44</v>
      </c>
      <c r="Q181" s="52">
        <v>1117.78</v>
      </c>
      <c r="R181" s="49">
        <v>55.99</v>
      </c>
      <c r="S181" s="52">
        <v>1119.8699999999999</v>
      </c>
      <c r="T181" s="52">
        <v>12</v>
      </c>
      <c r="U181" s="52">
        <v>6</v>
      </c>
      <c r="V181" s="52">
        <v>115.75</v>
      </c>
      <c r="W181" s="53">
        <v>0.10336021145311511</v>
      </c>
      <c r="X181" s="53">
        <v>0.10336021145311511</v>
      </c>
      <c r="Y181" s="61">
        <f t="shared" si="12"/>
        <v>133.75</v>
      </c>
      <c r="Z181" s="61">
        <f t="shared" si="13"/>
        <v>181.75</v>
      </c>
      <c r="AA181" s="52">
        <f t="shared" si="14"/>
        <v>786.805342</v>
      </c>
      <c r="AB181" s="52">
        <v>288.39999999999998</v>
      </c>
    </row>
    <row r="182" spans="1:28">
      <c r="A182" s="46" t="s">
        <v>343</v>
      </c>
      <c r="B182" s="46" t="s">
        <v>344</v>
      </c>
      <c r="C182" s="49">
        <v>556.04999999999995</v>
      </c>
      <c r="D182" s="3">
        <v>5.47</v>
      </c>
      <c r="E182" s="47">
        <v>26.07</v>
      </c>
      <c r="F182" s="48">
        <f t="shared" si="11"/>
        <v>31.54</v>
      </c>
      <c r="G182" s="49">
        <v>0</v>
      </c>
      <c r="H182" s="47">
        <v>0</v>
      </c>
      <c r="I182" s="47">
        <v>20.079999999999998</v>
      </c>
      <c r="J182" s="47">
        <v>2.17</v>
      </c>
      <c r="K182" s="50">
        <v>0</v>
      </c>
      <c r="L182" s="48">
        <v>0</v>
      </c>
      <c r="M182" s="49">
        <v>15.7</v>
      </c>
      <c r="N182" s="51">
        <v>0.73089999999999999</v>
      </c>
      <c r="O182" s="52">
        <v>67.75</v>
      </c>
      <c r="P182" s="52">
        <v>21.25</v>
      </c>
      <c r="Q182" s="52">
        <v>550.02</v>
      </c>
      <c r="R182" s="49">
        <v>0</v>
      </c>
      <c r="S182" s="52">
        <v>556.04999999999995</v>
      </c>
      <c r="T182" s="52">
        <v>6</v>
      </c>
      <c r="U182" s="52">
        <v>4.25</v>
      </c>
      <c r="V182" s="52">
        <v>75.5</v>
      </c>
      <c r="W182" s="53">
        <v>0.13577915655066991</v>
      </c>
      <c r="X182" s="53">
        <v>0.13500000000000001</v>
      </c>
      <c r="Y182" s="61">
        <f t="shared" si="12"/>
        <v>85.316749999999999</v>
      </c>
      <c r="Z182" s="61">
        <f t="shared" si="13"/>
        <v>89</v>
      </c>
      <c r="AA182" s="52">
        <f t="shared" si="14"/>
        <v>402.00961799999999</v>
      </c>
      <c r="AB182" s="52">
        <v>157</v>
      </c>
    </row>
    <row r="183" spans="1:28">
      <c r="A183" s="46" t="s">
        <v>345</v>
      </c>
      <c r="B183" s="46" t="s">
        <v>346</v>
      </c>
      <c r="C183" s="49">
        <v>1048.7199999999998</v>
      </c>
      <c r="D183" s="3">
        <v>0</v>
      </c>
      <c r="E183" s="47">
        <v>69.83</v>
      </c>
      <c r="F183" s="48">
        <f t="shared" si="11"/>
        <v>69.83</v>
      </c>
      <c r="G183" s="49">
        <v>0</v>
      </c>
      <c r="H183" s="47">
        <v>0</v>
      </c>
      <c r="I183" s="47">
        <v>14.8</v>
      </c>
      <c r="J183" s="47">
        <v>0.3</v>
      </c>
      <c r="K183" s="50">
        <v>6.2</v>
      </c>
      <c r="L183" s="48">
        <v>0</v>
      </c>
      <c r="M183" s="49">
        <v>35.06</v>
      </c>
      <c r="N183" s="51">
        <v>0.64239999999999997</v>
      </c>
      <c r="O183" s="52">
        <v>47</v>
      </c>
      <c r="P183" s="52">
        <v>6</v>
      </c>
      <c r="Q183" s="52">
        <v>1025.8800000000001</v>
      </c>
      <c r="R183" s="49">
        <v>52.44</v>
      </c>
      <c r="S183" s="52">
        <v>1048.72</v>
      </c>
      <c r="T183" s="52">
        <v>11</v>
      </c>
      <c r="U183" s="52">
        <v>33.25</v>
      </c>
      <c r="V183" s="52">
        <v>230.75</v>
      </c>
      <c r="W183" s="53">
        <v>0.220030131970402</v>
      </c>
      <c r="X183" s="53">
        <v>0.13500000000000001</v>
      </c>
      <c r="Y183" s="61">
        <f t="shared" si="12"/>
        <v>185.8272</v>
      </c>
      <c r="Z183" s="61">
        <f t="shared" si="13"/>
        <v>53</v>
      </c>
      <c r="AA183" s="52">
        <f t="shared" si="14"/>
        <v>659.02531199999999</v>
      </c>
      <c r="AB183" s="52">
        <v>278.76</v>
      </c>
    </row>
    <row r="184" spans="1:28">
      <c r="A184" s="46" t="s">
        <v>347</v>
      </c>
      <c r="B184" s="46" t="s">
        <v>348</v>
      </c>
      <c r="C184" s="49">
        <v>545.6400000000001</v>
      </c>
      <c r="D184" s="3">
        <v>0</v>
      </c>
      <c r="E184" s="47">
        <v>38.619999999999997</v>
      </c>
      <c r="F184" s="48">
        <f t="shared" si="11"/>
        <v>38.619999999999997</v>
      </c>
      <c r="G184" s="49">
        <v>0</v>
      </c>
      <c r="H184" s="47">
        <v>0</v>
      </c>
      <c r="I184" s="47">
        <v>11.96</v>
      </c>
      <c r="J184" s="47">
        <v>0</v>
      </c>
      <c r="K184" s="50">
        <v>2</v>
      </c>
      <c r="L184" s="48">
        <v>0</v>
      </c>
      <c r="M184" s="49">
        <v>6.1</v>
      </c>
      <c r="N184" s="51">
        <v>0.66849999999999998</v>
      </c>
      <c r="O184" s="52">
        <v>69</v>
      </c>
      <c r="P184" s="52">
        <v>16</v>
      </c>
      <c r="Q184" s="52">
        <v>536.15</v>
      </c>
      <c r="R184" s="49">
        <v>27.28</v>
      </c>
      <c r="S184" s="52">
        <v>546.06999999999994</v>
      </c>
      <c r="T184" s="52">
        <v>0</v>
      </c>
      <c r="U184" s="52">
        <v>5</v>
      </c>
      <c r="V184" s="52">
        <v>85</v>
      </c>
      <c r="W184" s="53">
        <v>0.1556576995623272</v>
      </c>
      <c r="X184" s="53">
        <v>0.13500000000000001</v>
      </c>
      <c r="Y184" s="61">
        <f t="shared" si="12"/>
        <v>78.719449999999995</v>
      </c>
      <c r="Z184" s="61">
        <f t="shared" si="13"/>
        <v>85</v>
      </c>
      <c r="AA184" s="52">
        <f t="shared" si="14"/>
        <v>358.41627499999998</v>
      </c>
      <c r="AB184" s="52">
        <v>146.80000000000001</v>
      </c>
    </row>
    <row r="185" spans="1:28">
      <c r="A185" s="46" t="s">
        <v>349</v>
      </c>
      <c r="B185" s="46" t="s">
        <v>350</v>
      </c>
      <c r="C185" s="49">
        <v>546.44999999999993</v>
      </c>
      <c r="D185" s="3">
        <v>2.08</v>
      </c>
      <c r="E185" s="47">
        <v>41.44</v>
      </c>
      <c r="F185" s="48">
        <f t="shared" si="11"/>
        <v>43.519999999999996</v>
      </c>
      <c r="G185" s="49">
        <v>0</v>
      </c>
      <c r="H185" s="47">
        <v>0</v>
      </c>
      <c r="I185" s="47">
        <v>9.36</v>
      </c>
      <c r="J185" s="47">
        <v>0</v>
      </c>
      <c r="K185" s="50">
        <v>0</v>
      </c>
      <c r="L185" s="48">
        <v>0</v>
      </c>
      <c r="M185" s="49">
        <v>26.479999999999997</v>
      </c>
      <c r="N185" s="51">
        <v>0.70199999999999996</v>
      </c>
      <c r="O185" s="52">
        <v>89.75</v>
      </c>
      <c r="P185" s="52">
        <v>26</v>
      </c>
      <c r="Q185" s="52">
        <v>559.34</v>
      </c>
      <c r="R185" s="49">
        <v>0</v>
      </c>
      <c r="S185" s="52">
        <v>547.17000000000007</v>
      </c>
      <c r="T185" s="52">
        <v>17.5</v>
      </c>
      <c r="U185" s="52">
        <v>8.75</v>
      </c>
      <c r="V185" s="52">
        <v>73.75</v>
      </c>
      <c r="W185" s="53">
        <v>0.13478443628122885</v>
      </c>
      <c r="X185" s="53">
        <v>0.13478443628122885</v>
      </c>
      <c r="Y185" s="61">
        <f t="shared" si="12"/>
        <v>100</v>
      </c>
      <c r="Z185" s="61">
        <f t="shared" si="13"/>
        <v>115.75</v>
      </c>
      <c r="AA185" s="52">
        <f t="shared" si="14"/>
        <v>392.65667999999999</v>
      </c>
      <c r="AB185" s="52">
        <v>152.6</v>
      </c>
    </row>
    <row r="186" spans="1:28">
      <c r="A186" s="46" t="s">
        <v>351</v>
      </c>
      <c r="B186" s="46" t="s">
        <v>352</v>
      </c>
      <c r="C186" s="49">
        <v>329.3</v>
      </c>
      <c r="D186" s="3">
        <v>2.46</v>
      </c>
      <c r="E186" s="47">
        <v>9.7899999999999991</v>
      </c>
      <c r="F186" s="48">
        <f t="shared" si="11"/>
        <v>12.25</v>
      </c>
      <c r="G186" s="49">
        <v>0</v>
      </c>
      <c r="H186" s="47">
        <v>0</v>
      </c>
      <c r="I186" s="47">
        <v>9.11</v>
      </c>
      <c r="J186" s="47">
        <v>2.0499999999999998</v>
      </c>
      <c r="K186" s="50">
        <v>0</v>
      </c>
      <c r="L186" s="48">
        <v>0</v>
      </c>
      <c r="M186" s="49">
        <v>0</v>
      </c>
      <c r="N186" s="51">
        <v>0.45889999999999997</v>
      </c>
      <c r="O186" s="52">
        <v>21</v>
      </c>
      <c r="P186" s="52">
        <v>0</v>
      </c>
      <c r="Q186" s="52">
        <v>332.25</v>
      </c>
      <c r="R186" s="49">
        <v>16.47</v>
      </c>
      <c r="S186" s="52">
        <v>329.3</v>
      </c>
      <c r="T186" s="52">
        <v>0</v>
      </c>
      <c r="U186" s="52">
        <v>3</v>
      </c>
      <c r="V186" s="52">
        <v>47.25</v>
      </c>
      <c r="W186" s="53">
        <v>0.14348618281202549</v>
      </c>
      <c r="X186" s="53">
        <v>0.13500000000000001</v>
      </c>
      <c r="Y186" s="61">
        <f t="shared" si="12"/>
        <v>47.455500000000008</v>
      </c>
      <c r="Z186" s="61">
        <f t="shared" si="13"/>
        <v>21</v>
      </c>
      <c r="AA186" s="52">
        <f t="shared" si="14"/>
        <v>152.469525</v>
      </c>
      <c r="AB186" s="52">
        <v>92.13</v>
      </c>
    </row>
    <row r="187" spans="1:28">
      <c r="A187" s="46" t="s">
        <v>353</v>
      </c>
      <c r="B187" s="46" t="s">
        <v>354</v>
      </c>
      <c r="C187" s="49">
        <v>350.51</v>
      </c>
      <c r="D187" s="3">
        <v>7.24</v>
      </c>
      <c r="E187" s="47">
        <v>20.65</v>
      </c>
      <c r="F187" s="48">
        <f t="shared" si="11"/>
        <v>27.89</v>
      </c>
      <c r="G187" s="49">
        <v>0</v>
      </c>
      <c r="H187" s="47">
        <v>0</v>
      </c>
      <c r="I187" s="47">
        <v>8</v>
      </c>
      <c r="J187" s="47">
        <v>0</v>
      </c>
      <c r="K187" s="50">
        <v>0</v>
      </c>
      <c r="L187" s="48">
        <v>0</v>
      </c>
      <c r="M187" s="49">
        <v>0</v>
      </c>
      <c r="N187" s="51">
        <v>0.41570000000000001</v>
      </c>
      <c r="O187" s="52">
        <v>5.25</v>
      </c>
      <c r="P187" s="52">
        <v>4</v>
      </c>
      <c r="Q187" s="52">
        <v>354.83</v>
      </c>
      <c r="R187" s="49">
        <v>17.53</v>
      </c>
      <c r="S187" s="52">
        <v>351.05</v>
      </c>
      <c r="T187" s="52">
        <v>0.25</v>
      </c>
      <c r="U187" s="52">
        <v>6.25</v>
      </c>
      <c r="V187" s="52">
        <v>47.25</v>
      </c>
      <c r="W187" s="53">
        <v>0.1345962113659023</v>
      </c>
      <c r="X187" s="53">
        <v>0.1345962113659023</v>
      </c>
      <c r="Y187" s="61">
        <f t="shared" si="12"/>
        <v>53.750000000000007</v>
      </c>
      <c r="Z187" s="61">
        <f t="shared" si="13"/>
        <v>9.25</v>
      </c>
      <c r="AA187" s="52">
        <f t="shared" si="14"/>
        <v>147.50283099999999</v>
      </c>
      <c r="AB187" s="52">
        <v>97.2</v>
      </c>
    </row>
    <row r="188" spans="1:28">
      <c r="A188" s="46" t="s">
        <v>355</v>
      </c>
      <c r="B188" s="46" t="s">
        <v>356</v>
      </c>
      <c r="C188" s="49">
        <v>70.599999999999994</v>
      </c>
      <c r="D188" s="3">
        <v>0</v>
      </c>
      <c r="E188" s="47">
        <v>0</v>
      </c>
      <c r="F188" s="48">
        <f t="shared" si="11"/>
        <v>0</v>
      </c>
      <c r="G188" s="49">
        <v>0</v>
      </c>
      <c r="H188" s="47">
        <v>0</v>
      </c>
      <c r="I188" s="47">
        <v>3</v>
      </c>
      <c r="J188" s="47">
        <v>1</v>
      </c>
      <c r="K188" s="50">
        <v>0</v>
      </c>
      <c r="L188" s="48">
        <v>0</v>
      </c>
      <c r="M188" s="49">
        <v>0</v>
      </c>
      <c r="N188" s="51">
        <v>0.70589999999999997</v>
      </c>
      <c r="O188" s="52">
        <v>0</v>
      </c>
      <c r="P188" s="52">
        <v>0</v>
      </c>
      <c r="Q188" s="52">
        <v>66.34</v>
      </c>
      <c r="R188" s="49">
        <v>0</v>
      </c>
      <c r="S188" s="52">
        <v>70.599999999999994</v>
      </c>
      <c r="T188" s="52">
        <v>0</v>
      </c>
      <c r="U188" s="52">
        <v>0</v>
      </c>
      <c r="V188" s="52">
        <v>8.25</v>
      </c>
      <c r="W188" s="53">
        <v>0.11685552407932012</v>
      </c>
      <c r="X188" s="53">
        <v>0.11685552407932012</v>
      </c>
      <c r="Y188" s="61">
        <f t="shared" si="12"/>
        <v>8.25</v>
      </c>
      <c r="Z188" s="61">
        <f t="shared" si="13"/>
        <v>0</v>
      </c>
      <c r="AA188" s="52">
        <f t="shared" si="14"/>
        <v>46.829405999999999</v>
      </c>
      <c r="AB188" s="52">
        <v>16.600000000000001</v>
      </c>
    </row>
    <row r="189" spans="1:28">
      <c r="A189" s="46" t="s">
        <v>357</v>
      </c>
      <c r="B189" s="46" t="s">
        <v>358</v>
      </c>
      <c r="C189" s="49">
        <v>1111.46</v>
      </c>
      <c r="D189" s="3">
        <v>38.659999999999997</v>
      </c>
      <c r="E189" s="47">
        <v>97.78</v>
      </c>
      <c r="F189" s="48">
        <f t="shared" si="11"/>
        <v>136.44</v>
      </c>
      <c r="G189" s="49">
        <v>0</v>
      </c>
      <c r="H189" s="47">
        <v>0</v>
      </c>
      <c r="I189" s="47">
        <v>13.1</v>
      </c>
      <c r="J189" s="47">
        <v>0.17</v>
      </c>
      <c r="K189" s="50">
        <v>0</v>
      </c>
      <c r="L189" s="48">
        <v>0</v>
      </c>
      <c r="M189" s="49">
        <v>41.81</v>
      </c>
      <c r="N189" s="51">
        <v>0.60260000000000002</v>
      </c>
      <c r="O189" s="52">
        <v>0</v>
      </c>
      <c r="P189" s="52">
        <v>0</v>
      </c>
      <c r="Q189" s="52">
        <v>1115.4100000000001</v>
      </c>
      <c r="R189" s="49">
        <v>55.57</v>
      </c>
      <c r="S189" s="52">
        <v>1111.47</v>
      </c>
      <c r="T189" s="52">
        <v>5.5</v>
      </c>
      <c r="U189" s="52">
        <v>16</v>
      </c>
      <c r="V189" s="52">
        <v>167.75</v>
      </c>
      <c r="W189" s="53">
        <v>0.15092625082098482</v>
      </c>
      <c r="X189" s="53">
        <v>0.13500000000000001</v>
      </c>
      <c r="Y189" s="61">
        <f t="shared" si="12"/>
        <v>171.54845</v>
      </c>
      <c r="Z189" s="61">
        <f t="shared" si="13"/>
        <v>0</v>
      </c>
      <c r="AA189" s="52">
        <f t="shared" si="14"/>
        <v>672.14606600000013</v>
      </c>
      <c r="AB189" s="52">
        <v>284.39999999999998</v>
      </c>
    </row>
    <row r="190" spans="1:28">
      <c r="A190" s="46" t="s">
        <v>359</v>
      </c>
      <c r="B190" s="46" t="s">
        <v>360</v>
      </c>
      <c r="C190" s="49">
        <v>247.14999999999998</v>
      </c>
      <c r="D190" s="3">
        <v>0</v>
      </c>
      <c r="E190" s="47">
        <v>5.66</v>
      </c>
      <c r="F190" s="48">
        <f t="shared" si="11"/>
        <v>5.66</v>
      </c>
      <c r="G190" s="49">
        <v>0</v>
      </c>
      <c r="H190" s="47">
        <v>0</v>
      </c>
      <c r="I190" s="47">
        <v>5.26</v>
      </c>
      <c r="J190" s="47">
        <v>0.23</v>
      </c>
      <c r="K190" s="50">
        <v>0</v>
      </c>
      <c r="L190" s="48">
        <v>0</v>
      </c>
      <c r="M190" s="49">
        <v>34.6</v>
      </c>
      <c r="N190" s="51">
        <v>0.52569999999999995</v>
      </c>
      <c r="O190" s="52">
        <v>0</v>
      </c>
      <c r="P190" s="52">
        <v>0</v>
      </c>
      <c r="Q190" s="52">
        <v>246.27</v>
      </c>
      <c r="R190" s="49">
        <v>12.36</v>
      </c>
      <c r="S190" s="52">
        <v>247.15</v>
      </c>
      <c r="T190" s="52">
        <v>0</v>
      </c>
      <c r="U190" s="52">
        <v>2.75</v>
      </c>
      <c r="V190" s="52">
        <v>41.25</v>
      </c>
      <c r="W190" s="53">
        <v>0.16690269067367994</v>
      </c>
      <c r="X190" s="53">
        <v>0.13500000000000001</v>
      </c>
      <c r="Y190" s="61">
        <f t="shared" si="12"/>
        <v>36.115250000000003</v>
      </c>
      <c r="Z190" s="61">
        <f t="shared" si="13"/>
        <v>0</v>
      </c>
      <c r="AA190" s="52">
        <f t="shared" si="14"/>
        <v>129.46413899999999</v>
      </c>
      <c r="AB190" s="52">
        <v>58.2</v>
      </c>
    </row>
    <row r="191" spans="1:28">
      <c r="A191" s="46" t="s">
        <v>361</v>
      </c>
      <c r="B191" s="46" t="s">
        <v>362</v>
      </c>
      <c r="C191" s="49">
        <v>269.45999999999998</v>
      </c>
      <c r="D191" s="3">
        <v>5.71</v>
      </c>
      <c r="E191" s="47">
        <v>20.67</v>
      </c>
      <c r="F191" s="48">
        <f t="shared" si="11"/>
        <v>26.380000000000003</v>
      </c>
      <c r="G191" s="49">
        <v>0</v>
      </c>
      <c r="H191" s="47">
        <v>0</v>
      </c>
      <c r="I191" s="47">
        <v>2.59</v>
      </c>
      <c r="J191" s="47">
        <v>0</v>
      </c>
      <c r="K191" s="50">
        <v>0</v>
      </c>
      <c r="L191" s="48">
        <v>0</v>
      </c>
      <c r="M191" s="49">
        <v>0</v>
      </c>
      <c r="N191" s="51">
        <v>0.48359999999999997</v>
      </c>
      <c r="O191" s="52">
        <v>0</v>
      </c>
      <c r="P191" s="52">
        <v>0</v>
      </c>
      <c r="Q191" s="52">
        <v>266.54000000000002</v>
      </c>
      <c r="R191" s="49">
        <v>0</v>
      </c>
      <c r="S191" s="52">
        <v>269.45999999999998</v>
      </c>
      <c r="T191" s="52">
        <v>0</v>
      </c>
      <c r="U191" s="52">
        <v>5.5</v>
      </c>
      <c r="V191" s="52">
        <v>48</v>
      </c>
      <c r="W191" s="53">
        <v>0.17813404586951684</v>
      </c>
      <c r="X191" s="53">
        <v>0.13500000000000001</v>
      </c>
      <c r="Y191" s="61">
        <f t="shared" si="12"/>
        <v>41.877099999999999</v>
      </c>
      <c r="Z191" s="61">
        <f t="shared" si="13"/>
        <v>0</v>
      </c>
      <c r="AA191" s="52">
        <f t="shared" si="14"/>
        <v>128.89874399999999</v>
      </c>
      <c r="AB191" s="52">
        <v>84.2</v>
      </c>
    </row>
    <row r="192" spans="1:28">
      <c r="A192" s="46" t="s">
        <v>363</v>
      </c>
      <c r="B192" s="46" t="s">
        <v>364</v>
      </c>
      <c r="C192" s="49">
        <v>3361.7700000000004</v>
      </c>
      <c r="D192" s="3">
        <v>6.77</v>
      </c>
      <c r="E192" s="47">
        <v>234.68</v>
      </c>
      <c r="F192" s="48">
        <f t="shared" si="11"/>
        <v>241.45000000000002</v>
      </c>
      <c r="G192" s="49">
        <v>0</v>
      </c>
      <c r="H192" s="47">
        <v>0</v>
      </c>
      <c r="I192" s="47">
        <v>151.91999999999999</v>
      </c>
      <c r="J192" s="47">
        <v>3.17</v>
      </c>
      <c r="K192" s="50">
        <v>16.399999999999999</v>
      </c>
      <c r="L192" s="48">
        <v>0</v>
      </c>
      <c r="M192" s="49">
        <v>0</v>
      </c>
      <c r="N192" s="51">
        <v>0.23069999999999999</v>
      </c>
      <c r="O192" s="52">
        <v>106</v>
      </c>
      <c r="P192" s="52">
        <v>45.75</v>
      </c>
      <c r="Q192" s="52">
        <v>3216.6</v>
      </c>
      <c r="R192" s="49">
        <v>168.09</v>
      </c>
      <c r="S192" s="52">
        <v>3395.42</v>
      </c>
      <c r="T192" s="52">
        <v>31</v>
      </c>
      <c r="U192" s="52">
        <v>51</v>
      </c>
      <c r="V192" s="52">
        <v>398.75</v>
      </c>
      <c r="W192" s="53">
        <v>0.11743760712960399</v>
      </c>
      <c r="X192" s="53">
        <v>0.11743760712960399</v>
      </c>
      <c r="Y192" s="61">
        <f t="shared" si="12"/>
        <v>480.75</v>
      </c>
      <c r="Z192" s="61">
        <f t="shared" si="13"/>
        <v>151.75</v>
      </c>
      <c r="AA192" s="52">
        <f t="shared" si="14"/>
        <v>742.06961999999999</v>
      </c>
      <c r="AB192" s="52">
        <v>1025.42</v>
      </c>
    </row>
    <row r="193" spans="1:28">
      <c r="A193" s="46" t="s">
        <v>365</v>
      </c>
      <c r="B193" s="46" t="s">
        <v>366</v>
      </c>
      <c r="C193" s="49">
        <v>23246.52</v>
      </c>
      <c r="D193" s="3">
        <v>310.08</v>
      </c>
      <c r="E193" s="47">
        <v>1306.67</v>
      </c>
      <c r="F193" s="48">
        <f t="shared" si="11"/>
        <v>1616.75</v>
      </c>
      <c r="G193" s="49">
        <v>0</v>
      </c>
      <c r="H193" s="47">
        <v>0</v>
      </c>
      <c r="I193" s="47">
        <v>709.97</v>
      </c>
      <c r="J193" s="47">
        <v>35.590000000000003</v>
      </c>
      <c r="K193" s="50">
        <v>72</v>
      </c>
      <c r="L193" s="48">
        <v>0</v>
      </c>
      <c r="M193" s="49">
        <v>303.64</v>
      </c>
      <c r="N193" s="51">
        <v>0.36080000000000001</v>
      </c>
      <c r="O193" s="52">
        <v>1355.25</v>
      </c>
      <c r="P193" s="52">
        <v>502</v>
      </c>
      <c r="Q193" s="52">
        <v>22822.31</v>
      </c>
      <c r="R193" s="49">
        <v>1162.33</v>
      </c>
      <c r="S193" s="52">
        <v>23282.530000000006</v>
      </c>
      <c r="T193" s="52">
        <v>131.75</v>
      </c>
      <c r="U193" s="52">
        <v>277.5</v>
      </c>
      <c r="V193" s="52">
        <v>2616.75</v>
      </c>
      <c r="W193" s="53">
        <v>0.11239113618666009</v>
      </c>
      <c r="X193" s="53">
        <v>0.11239113618666009</v>
      </c>
      <c r="Y193" s="61">
        <f t="shared" si="12"/>
        <v>3026</v>
      </c>
      <c r="Z193" s="61">
        <f t="shared" si="13"/>
        <v>1857.25</v>
      </c>
      <c r="AA193" s="52">
        <f t="shared" si="14"/>
        <v>8234.2894480000014</v>
      </c>
      <c r="AB193" s="52">
        <v>6923.57</v>
      </c>
    </row>
    <row r="194" spans="1:28">
      <c r="A194" s="46" t="s">
        <v>367</v>
      </c>
      <c r="B194" s="46" t="s">
        <v>368</v>
      </c>
      <c r="C194" s="49">
        <v>28508.89</v>
      </c>
      <c r="D194" s="3">
        <v>319.33</v>
      </c>
      <c r="E194" s="47">
        <v>1576.84</v>
      </c>
      <c r="F194" s="48">
        <f t="shared" si="11"/>
        <v>1896.1699999999998</v>
      </c>
      <c r="G194" s="49">
        <v>0</v>
      </c>
      <c r="H194" s="47">
        <v>0</v>
      </c>
      <c r="I194" s="47">
        <v>327.33999999999997</v>
      </c>
      <c r="J194" s="47">
        <v>16.02</v>
      </c>
      <c r="K194" s="50">
        <v>327.55</v>
      </c>
      <c r="L194" s="48">
        <v>21.84</v>
      </c>
      <c r="M194" s="49">
        <v>34.18</v>
      </c>
      <c r="N194" s="51">
        <v>0.57699999999999996</v>
      </c>
      <c r="O194" s="52">
        <v>3157</v>
      </c>
      <c r="P194" s="52">
        <v>694</v>
      </c>
      <c r="Q194" s="52">
        <v>28233.18</v>
      </c>
      <c r="R194" s="49">
        <v>1425.44</v>
      </c>
      <c r="S194" s="52">
        <v>28737.040000000001</v>
      </c>
      <c r="T194" s="52">
        <v>228.5</v>
      </c>
      <c r="U194" s="52">
        <v>366</v>
      </c>
      <c r="V194" s="52">
        <v>4019.75</v>
      </c>
      <c r="W194" s="53">
        <v>0.13988044697714169</v>
      </c>
      <c r="X194" s="53">
        <v>0.13500000000000001</v>
      </c>
      <c r="Y194" s="61">
        <f t="shared" si="12"/>
        <v>4474.0004000000008</v>
      </c>
      <c r="Z194" s="61">
        <f t="shared" si="13"/>
        <v>3851</v>
      </c>
      <c r="AA194" s="52">
        <f t="shared" si="14"/>
        <v>16290.544859999998</v>
      </c>
      <c r="AB194" s="52">
        <v>8908</v>
      </c>
    </row>
    <row r="195" spans="1:28">
      <c r="A195" s="46" t="s">
        <v>369</v>
      </c>
      <c r="B195" s="46" t="s">
        <v>370</v>
      </c>
      <c r="C195" s="49">
        <v>182.7</v>
      </c>
      <c r="D195" s="3">
        <v>0</v>
      </c>
      <c r="E195" s="47">
        <v>0</v>
      </c>
      <c r="F195" s="48">
        <f t="shared" si="11"/>
        <v>0</v>
      </c>
      <c r="G195" s="49">
        <v>0</v>
      </c>
      <c r="H195" s="47">
        <v>0</v>
      </c>
      <c r="I195" s="47">
        <v>0</v>
      </c>
      <c r="J195" s="47">
        <v>0</v>
      </c>
      <c r="K195" s="50">
        <v>0</v>
      </c>
      <c r="L195" s="48">
        <v>0</v>
      </c>
      <c r="M195" s="49">
        <v>0</v>
      </c>
      <c r="N195" s="51">
        <v>0.3034</v>
      </c>
      <c r="O195" s="52">
        <v>0</v>
      </c>
      <c r="P195" s="52">
        <v>0</v>
      </c>
      <c r="Q195" s="52">
        <v>175.18</v>
      </c>
      <c r="R195" s="49">
        <v>9.14</v>
      </c>
      <c r="S195" s="52">
        <v>183.7</v>
      </c>
      <c r="T195" s="52">
        <v>0</v>
      </c>
      <c r="U195" s="52">
        <v>0</v>
      </c>
      <c r="V195" s="52">
        <v>24.75</v>
      </c>
      <c r="W195" s="53">
        <v>0.1347305389221557</v>
      </c>
      <c r="X195" s="53">
        <v>0.1347305389221557</v>
      </c>
      <c r="Y195" s="61">
        <f t="shared" si="12"/>
        <v>24.75</v>
      </c>
      <c r="Z195" s="61">
        <f t="shared" si="13"/>
        <v>0</v>
      </c>
      <c r="AA195" s="52">
        <f t="shared" si="14"/>
        <v>53.149612000000005</v>
      </c>
      <c r="AB195" s="52">
        <v>82.4</v>
      </c>
    </row>
    <row r="196" spans="1:28">
      <c r="A196" s="46" t="s">
        <v>371</v>
      </c>
      <c r="B196" s="46" t="s">
        <v>372</v>
      </c>
      <c r="C196" s="49">
        <v>5621.2699999999995</v>
      </c>
      <c r="D196" s="3">
        <v>0</v>
      </c>
      <c r="E196" s="47">
        <v>240.36</v>
      </c>
      <c r="F196" s="48">
        <f t="shared" si="11"/>
        <v>240.36</v>
      </c>
      <c r="G196" s="49">
        <v>0</v>
      </c>
      <c r="H196" s="47">
        <v>0</v>
      </c>
      <c r="I196" s="47">
        <v>188.8</v>
      </c>
      <c r="J196" s="47">
        <v>4.7300000000000004</v>
      </c>
      <c r="K196" s="50">
        <v>0</v>
      </c>
      <c r="L196" s="48">
        <v>0</v>
      </c>
      <c r="M196" s="49">
        <v>1.6</v>
      </c>
      <c r="N196" s="51">
        <v>0.35549999999999998</v>
      </c>
      <c r="O196" s="52">
        <v>342.75</v>
      </c>
      <c r="P196" s="52">
        <v>95</v>
      </c>
      <c r="Q196" s="52">
        <v>5664.86</v>
      </c>
      <c r="R196" s="49">
        <v>281.06</v>
      </c>
      <c r="S196" s="52">
        <v>5657.2399999999989</v>
      </c>
      <c r="T196" s="52">
        <v>26</v>
      </c>
      <c r="U196" s="52">
        <v>62</v>
      </c>
      <c r="V196" s="52">
        <v>524</v>
      </c>
      <c r="W196" s="53">
        <v>9.26246721015902E-2</v>
      </c>
      <c r="X196" s="53">
        <v>9.26246721015902E-2</v>
      </c>
      <c r="Y196" s="61">
        <f t="shared" si="12"/>
        <v>612</v>
      </c>
      <c r="Z196" s="61">
        <f t="shared" si="13"/>
        <v>437.75</v>
      </c>
      <c r="AA196" s="52">
        <f t="shared" si="14"/>
        <v>2013.8577299999997</v>
      </c>
      <c r="AB196" s="52">
        <v>1689.85</v>
      </c>
    </row>
    <row r="197" spans="1:28">
      <c r="A197" s="46" t="s">
        <v>373</v>
      </c>
      <c r="B197" s="46" t="s">
        <v>374</v>
      </c>
      <c r="C197" s="49">
        <v>9919.76</v>
      </c>
      <c r="D197" s="3">
        <v>106.42</v>
      </c>
      <c r="E197" s="47">
        <v>457.27</v>
      </c>
      <c r="F197" s="48">
        <f t="shared" si="11"/>
        <v>563.68999999999994</v>
      </c>
      <c r="G197" s="49">
        <v>0</v>
      </c>
      <c r="H197" s="47">
        <v>0</v>
      </c>
      <c r="I197" s="47">
        <v>255.56</v>
      </c>
      <c r="J197" s="47">
        <v>15.67</v>
      </c>
      <c r="K197" s="50">
        <v>0</v>
      </c>
      <c r="L197" s="48">
        <v>0</v>
      </c>
      <c r="M197" s="49">
        <v>31.24</v>
      </c>
      <c r="N197" s="51">
        <v>0.29110000000000003</v>
      </c>
      <c r="O197" s="52">
        <v>364.25</v>
      </c>
      <c r="P197" s="52">
        <v>111.5</v>
      </c>
      <c r="Q197" s="52">
        <v>9641.32</v>
      </c>
      <c r="R197" s="49">
        <v>495.99</v>
      </c>
      <c r="S197" s="52">
        <v>9998.9</v>
      </c>
      <c r="T197" s="52">
        <v>39</v>
      </c>
      <c r="U197" s="52">
        <v>94.25</v>
      </c>
      <c r="V197" s="52">
        <v>1117.75</v>
      </c>
      <c r="W197" s="53">
        <v>0.11178729660262629</v>
      </c>
      <c r="X197" s="53">
        <v>0.11178729660262629</v>
      </c>
      <c r="Y197" s="61">
        <f t="shared" si="12"/>
        <v>1251</v>
      </c>
      <c r="Z197" s="61">
        <f t="shared" si="13"/>
        <v>475.75</v>
      </c>
      <c r="AA197" s="52">
        <f t="shared" si="14"/>
        <v>2806.588252</v>
      </c>
      <c r="AB197" s="52">
        <v>2984.1</v>
      </c>
    </row>
    <row r="198" spans="1:28">
      <c r="A198" s="46" t="s">
        <v>375</v>
      </c>
      <c r="B198" s="46" t="s">
        <v>376</v>
      </c>
      <c r="C198" s="49">
        <v>1521.72</v>
      </c>
      <c r="D198" s="3">
        <v>29.48</v>
      </c>
      <c r="E198" s="47">
        <v>0</v>
      </c>
      <c r="F198" s="48">
        <f t="shared" si="11"/>
        <v>29.48</v>
      </c>
      <c r="G198" s="49">
        <v>0</v>
      </c>
      <c r="H198" s="47">
        <v>0</v>
      </c>
      <c r="I198" s="47">
        <v>0</v>
      </c>
      <c r="J198" s="47">
        <v>0</v>
      </c>
      <c r="K198" s="50">
        <v>0</v>
      </c>
      <c r="L198" s="48">
        <v>0</v>
      </c>
      <c r="M198" s="49">
        <v>0</v>
      </c>
      <c r="N198" s="51">
        <v>0.1336</v>
      </c>
      <c r="O198" s="52">
        <v>72.5</v>
      </c>
      <c r="P198" s="52">
        <v>45.5</v>
      </c>
      <c r="Q198" s="52">
        <v>1475.9</v>
      </c>
      <c r="R198" s="49">
        <v>76.09</v>
      </c>
      <c r="S198" s="52">
        <v>1522.71</v>
      </c>
      <c r="T198" s="52">
        <v>12.5</v>
      </c>
      <c r="U198" s="52">
        <v>23.75</v>
      </c>
      <c r="V198" s="52">
        <v>176.75</v>
      </c>
      <c r="W198" s="53">
        <v>0.11607594354801637</v>
      </c>
      <c r="X198" s="53">
        <v>0.11607594354801637</v>
      </c>
      <c r="Y198" s="61">
        <f t="shared" si="12"/>
        <v>213</v>
      </c>
      <c r="Z198" s="61">
        <f t="shared" si="13"/>
        <v>118</v>
      </c>
      <c r="AA198" s="52">
        <f t="shared" si="14"/>
        <v>197.18024</v>
      </c>
      <c r="AB198" s="52">
        <v>626.21</v>
      </c>
    </row>
    <row r="199" spans="1:28">
      <c r="A199" s="46" t="s">
        <v>377</v>
      </c>
      <c r="B199" s="46" t="s">
        <v>378</v>
      </c>
      <c r="C199" s="49">
        <v>2695.74</v>
      </c>
      <c r="D199" s="3">
        <v>55.56</v>
      </c>
      <c r="E199" s="47">
        <v>144.6</v>
      </c>
      <c r="F199" s="48">
        <f t="shared" si="11"/>
        <v>200.16</v>
      </c>
      <c r="G199" s="49">
        <v>0</v>
      </c>
      <c r="H199" s="47">
        <v>0</v>
      </c>
      <c r="I199" s="47">
        <v>49.57</v>
      </c>
      <c r="J199" s="47">
        <v>2.06</v>
      </c>
      <c r="K199" s="50">
        <v>0</v>
      </c>
      <c r="L199" s="48">
        <v>0</v>
      </c>
      <c r="M199" s="49">
        <v>2.27</v>
      </c>
      <c r="N199" s="51">
        <v>0.31490000000000001</v>
      </c>
      <c r="O199" s="52">
        <v>65.75</v>
      </c>
      <c r="P199" s="52">
        <v>11</v>
      </c>
      <c r="Q199" s="52">
        <v>2700.86</v>
      </c>
      <c r="R199" s="49">
        <v>134.79</v>
      </c>
      <c r="S199" s="52">
        <v>2716.21</v>
      </c>
      <c r="T199" s="52">
        <v>9.75</v>
      </c>
      <c r="U199" s="52">
        <v>42.5</v>
      </c>
      <c r="V199" s="52">
        <v>385.5</v>
      </c>
      <c r="W199" s="53">
        <v>0.14192569793940821</v>
      </c>
      <c r="X199" s="53">
        <v>0.13500000000000001</v>
      </c>
      <c r="Y199" s="61">
        <f t="shared" si="12"/>
        <v>418.93835000000001</v>
      </c>
      <c r="Z199" s="61">
        <f t="shared" si="13"/>
        <v>76.75</v>
      </c>
      <c r="AA199" s="52">
        <f t="shared" si="14"/>
        <v>850.5008140000001</v>
      </c>
      <c r="AB199" s="52">
        <v>797.42</v>
      </c>
    </row>
    <row r="200" spans="1:28">
      <c r="A200" s="46" t="s">
        <v>379</v>
      </c>
      <c r="B200" s="46" t="s">
        <v>380</v>
      </c>
      <c r="C200" s="49">
        <v>12726.570000000002</v>
      </c>
      <c r="D200" s="3">
        <v>128.52000000000001</v>
      </c>
      <c r="E200" s="47">
        <v>564.72</v>
      </c>
      <c r="F200" s="48">
        <f t="shared" si="11"/>
        <v>693.24</v>
      </c>
      <c r="G200" s="49">
        <v>0</v>
      </c>
      <c r="H200" s="47">
        <v>0</v>
      </c>
      <c r="I200" s="47">
        <v>141.94999999999999</v>
      </c>
      <c r="J200" s="47">
        <v>4.79</v>
      </c>
      <c r="K200" s="50">
        <v>176</v>
      </c>
      <c r="L200" s="48">
        <v>0</v>
      </c>
      <c r="M200" s="49">
        <v>78.08</v>
      </c>
      <c r="N200" s="51">
        <v>0.6351</v>
      </c>
      <c r="O200" s="52">
        <v>1575.5</v>
      </c>
      <c r="P200" s="52">
        <v>393.25</v>
      </c>
      <c r="Q200" s="52">
        <v>12566.36</v>
      </c>
      <c r="R200" s="49">
        <v>636.33000000000004</v>
      </c>
      <c r="S200" s="52">
        <v>12811.93</v>
      </c>
      <c r="T200" s="52">
        <v>200.25</v>
      </c>
      <c r="U200" s="52">
        <v>222.5</v>
      </c>
      <c r="V200" s="52">
        <v>1812.5</v>
      </c>
      <c r="W200" s="53">
        <v>0.14146970831092584</v>
      </c>
      <c r="X200" s="53">
        <v>0.13500000000000001</v>
      </c>
      <c r="Y200" s="61">
        <f t="shared" si="12"/>
        <v>2152.3605500000003</v>
      </c>
      <c r="Z200" s="61">
        <f t="shared" si="13"/>
        <v>1968.75</v>
      </c>
      <c r="AA200" s="52">
        <f t="shared" si="14"/>
        <v>7980.8952360000003</v>
      </c>
      <c r="AB200" s="52">
        <v>4832.05</v>
      </c>
    </row>
    <row r="201" spans="1:28">
      <c r="A201" s="46" t="s">
        <v>381</v>
      </c>
      <c r="B201" s="46" t="s">
        <v>382</v>
      </c>
      <c r="C201" s="49">
        <v>9272.33</v>
      </c>
      <c r="D201" s="3">
        <v>99.11</v>
      </c>
      <c r="E201" s="47">
        <v>434.69</v>
      </c>
      <c r="F201" s="48">
        <f t="shared" si="11"/>
        <v>533.79999999999995</v>
      </c>
      <c r="G201" s="49">
        <v>0</v>
      </c>
      <c r="H201" s="47">
        <v>0</v>
      </c>
      <c r="I201" s="47">
        <v>354.02</v>
      </c>
      <c r="J201" s="47">
        <v>11.21</v>
      </c>
      <c r="K201" s="50">
        <v>0</v>
      </c>
      <c r="L201" s="48">
        <v>0</v>
      </c>
      <c r="M201" s="49">
        <v>45.86</v>
      </c>
      <c r="N201" s="51">
        <v>0.2082</v>
      </c>
      <c r="O201" s="52">
        <v>191.25</v>
      </c>
      <c r="P201" s="52">
        <v>47.5</v>
      </c>
      <c r="Q201" s="52">
        <v>9067</v>
      </c>
      <c r="R201" s="49">
        <v>463.62</v>
      </c>
      <c r="S201" s="52">
        <v>9335.9</v>
      </c>
      <c r="T201" s="52">
        <v>53.75</v>
      </c>
      <c r="U201" s="52">
        <v>119.75</v>
      </c>
      <c r="V201" s="52">
        <v>1194.75</v>
      </c>
      <c r="W201" s="53">
        <v>0.12797373579408519</v>
      </c>
      <c r="X201" s="53">
        <v>0.12797373579408519</v>
      </c>
      <c r="Y201" s="61">
        <f t="shared" si="12"/>
        <v>1368.25</v>
      </c>
      <c r="Z201" s="61">
        <f t="shared" si="13"/>
        <v>238.75</v>
      </c>
      <c r="AA201" s="52">
        <f t="shared" si="14"/>
        <v>1887.7493999999999</v>
      </c>
      <c r="AB201" s="52">
        <v>2684.34</v>
      </c>
    </row>
    <row r="202" spans="1:28">
      <c r="A202" s="46" t="s">
        <v>383</v>
      </c>
      <c r="B202" s="46" t="s">
        <v>384</v>
      </c>
      <c r="C202" s="49">
        <v>7764.01</v>
      </c>
      <c r="D202" s="3">
        <v>84.62</v>
      </c>
      <c r="E202" s="47">
        <v>422.33</v>
      </c>
      <c r="F202" s="48">
        <f t="shared" ref="F202:F265" si="15">E202+D202</f>
        <v>506.95</v>
      </c>
      <c r="G202" s="49">
        <v>0</v>
      </c>
      <c r="H202" s="47">
        <v>0</v>
      </c>
      <c r="I202" s="47">
        <v>131.29</v>
      </c>
      <c r="J202" s="47">
        <v>11.41</v>
      </c>
      <c r="K202" s="50">
        <v>0</v>
      </c>
      <c r="L202" s="48">
        <v>0</v>
      </c>
      <c r="M202" s="49">
        <v>0</v>
      </c>
      <c r="N202" s="51">
        <v>0.7823</v>
      </c>
      <c r="O202" s="52">
        <v>845.25</v>
      </c>
      <c r="P202" s="52">
        <v>322.5</v>
      </c>
      <c r="Q202" s="52">
        <v>7814.7</v>
      </c>
      <c r="R202" s="49">
        <v>388.2</v>
      </c>
      <c r="S202" s="52">
        <v>7825.48</v>
      </c>
      <c r="T202" s="52">
        <v>55.5</v>
      </c>
      <c r="U202" s="52">
        <v>144</v>
      </c>
      <c r="V202" s="52">
        <v>1014</v>
      </c>
      <c r="W202" s="53">
        <v>0.12957671606086785</v>
      </c>
      <c r="X202" s="53">
        <v>0.12957671606086785</v>
      </c>
      <c r="Y202" s="61">
        <f t="shared" ref="Y202:Y265" si="16">(T202+U202)+(S202*X202)</f>
        <v>1213.5</v>
      </c>
      <c r="Z202" s="61">
        <f t="shared" ref="Z202:Z265" si="17">O202+P202</f>
        <v>1167.75</v>
      </c>
      <c r="AA202" s="52">
        <f t="shared" ref="AA202:AA265" si="18">Q202*N202</f>
        <v>6113.4398099999999</v>
      </c>
      <c r="AB202" s="52">
        <v>2385.5</v>
      </c>
    </row>
    <row r="203" spans="1:28">
      <c r="A203" s="46" t="s">
        <v>385</v>
      </c>
      <c r="B203" s="46" t="s">
        <v>386</v>
      </c>
      <c r="C203" s="49">
        <v>20221.13</v>
      </c>
      <c r="D203" s="3">
        <v>251.53</v>
      </c>
      <c r="E203" s="47">
        <v>1047.48</v>
      </c>
      <c r="F203" s="48">
        <f t="shared" si="15"/>
        <v>1299.01</v>
      </c>
      <c r="G203" s="49">
        <v>410</v>
      </c>
      <c r="H203" s="47">
        <v>313.91000000000003</v>
      </c>
      <c r="I203" s="47">
        <v>337.91</v>
      </c>
      <c r="J203" s="47">
        <v>24.03</v>
      </c>
      <c r="K203" s="50">
        <v>216.2</v>
      </c>
      <c r="L203" s="48">
        <v>0</v>
      </c>
      <c r="M203" s="49">
        <v>287.04999999999995</v>
      </c>
      <c r="N203" s="51">
        <v>0.49569999999999997</v>
      </c>
      <c r="O203" s="52">
        <v>1057.25</v>
      </c>
      <c r="P203" s="52">
        <v>277.75</v>
      </c>
      <c r="Q203" s="52">
        <v>19859.07</v>
      </c>
      <c r="R203" s="49">
        <v>1011.06</v>
      </c>
      <c r="S203" s="52">
        <v>20143.25</v>
      </c>
      <c r="T203" s="52">
        <v>142.25</v>
      </c>
      <c r="U203" s="52">
        <v>225.5</v>
      </c>
      <c r="V203" s="52">
        <v>2608</v>
      </c>
      <c r="W203" s="53">
        <v>0.12947265212912515</v>
      </c>
      <c r="X203" s="53">
        <v>0.12947265212912515</v>
      </c>
      <c r="Y203" s="61">
        <f t="shared" si="16"/>
        <v>2975.75</v>
      </c>
      <c r="Z203" s="61">
        <f t="shared" si="17"/>
        <v>1335</v>
      </c>
      <c r="AA203" s="52">
        <f t="shared" si="18"/>
        <v>9844.1409989999993</v>
      </c>
      <c r="AB203" s="52">
        <v>6206.74</v>
      </c>
    </row>
    <row r="204" spans="1:28">
      <c r="A204" s="46" t="s">
        <v>387</v>
      </c>
      <c r="B204" s="46" t="s">
        <v>388</v>
      </c>
      <c r="C204" s="49">
        <v>1946.2099999999998</v>
      </c>
      <c r="D204" s="3">
        <v>23.07</v>
      </c>
      <c r="E204" s="47">
        <v>118.32</v>
      </c>
      <c r="F204" s="48">
        <f t="shared" si="15"/>
        <v>141.38999999999999</v>
      </c>
      <c r="G204" s="49">
        <v>0</v>
      </c>
      <c r="H204" s="47">
        <v>0</v>
      </c>
      <c r="I204" s="47">
        <v>41.11</v>
      </c>
      <c r="J204" s="47">
        <v>3.02</v>
      </c>
      <c r="K204" s="50">
        <v>26.6</v>
      </c>
      <c r="L204" s="48">
        <v>0</v>
      </c>
      <c r="M204" s="49">
        <v>69.73</v>
      </c>
      <c r="N204" s="51">
        <v>0.41880000000000001</v>
      </c>
      <c r="O204" s="52">
        <v>14.5</v>
      </c>
      <c r="P204" s="52">
        <v>2</v>
      </c>
      <c r="Q204" s="52">
        <v>1912.49</v>
      </c>
      <c r="R204" s="49">
        <v>97.31</v>
      </c>
      <c r="S204" s="52">
        <v>1979.01</v>
      </c>
      <c r="T204" s="52">
        <v>13</v>
      </c>
      <c r="U204" s="52">
        <v>23.75</v>
      </c>
      <c r="V204" s="52">
        <v>217.25</v>
      </c>
      <c r="W204" s="53">
        <v>0.10977711077761103</v>
      </c>
      <c r="X204" s="53">
        <v>0.10977711077761103</v>
      </c>
      <c r="Y204" s="61">
        <f t="shared" si="16"/>
        <v>254</v>
      </c>
      <c r="Z204" s="61">
        <f t="shared" si="17"/>
        <v>16.5</v>
      </c>
      <c r="AA204" s="52">
        <f t="shared" si="18"/>
        <v>800.95081200000004</v>
      </c>
      <c r="AB204" s="52">
        <v>541.20000000000005</v>
      </c>
    </row>
    <row r="205" spans="1:28">
      <c r="A205" s="46" t="s">
        <v>389</v>
      </c>
      <c r="B205" s="46" t="s">
        <v>390</v>
      </c>
      <c r="C205" s="49">
        <v>3939.07</v>
      </c>
      <c r="D205" s="3">
        <v>29.69</v>
      </c>
      <c r="E205" s="47">
        <v>262.52</v>
      </c>
      <c r="F205" s="48">
        <f t="shared" si="15"/>
        <v>292.20999999999998</v>
      </c>
      <c r="G205" s="49">
        <v>0</v>
      </c>
      <c r="H205" s="47">
        <v>0</v>
      </c>
      <c r="I205" s="47">
        <v>94.99</v>
      </c>
      <c r="J205" s="47">
        <v>4.51</v>
      </c>
      <c r="K205" s="50">
        <v>31</v>
      </c>
      <c r="L205" s="48">
        <v>0</v>
      </c>
      <c r="M205" s="49">
        <v>0</v>
      </c>
      <c r="N205" s="51">
        <v>0.29680000000000001</v>
      </c>
      <c r="O205" s="52">
        <v>142.75</v>
      </c>
      <c r="P205" s="52">
        <v>29</v>
      </c>
      <c r="Q205" s="52">
        <v>3895.45</v>
      </c>
      <c r="R205" s="49">
        <v>196.95</v>
      </c>
      <c r="S205" s="52">
        <v>3960.8200000000006</v>
      </c>
      <c r="T205" s="52">
        <v>11.5</v>
      </c>
      <c r="U205" s="52">
        <v>54</v>
      </c>
      <c r="V205" s="52">
        <v>521.25</v>
      </c>
      <c r="W205" s="53">
        <v>0.13160153705545818</v>
      </c>
      <c r="X205" s="53">
        <v>0.13160153705545818</v>
      </c>
      <c r="Y205" s="61">
        <f t="shared" si="16"/>
        <v>586.75</v>
      </c>
      <c r="Z205" s="61">
        <f t="shared" si="17"/>
        <v>171.75</v>
      </c>
      <c r="AA205" s="52">
        <f t="shared" si="18"/>
        <v>1156.16956</v>
      </c>
      <c r="AB205" s="52">
        <v>1219.2</v>
      </c>
    </row>
    <row r="206" spans="1:28">
      <c r="A206" s="46" t="s">
        <v>391</v>
      </c>
      <c r="B206" s="46" t="s">
        <v>392</v>
      </c>
      <c r="C206" s="49">
        <v>3821.6</v>
      </c>
      <c r="D206" s="3">
        <v>48.09</v>
      </c>
      <c r="E206" s="47">
        <v>279.37</v>
      </c>
      <c r="F206" s="48">
        <f t="shared" si="15"/>
        <v>327.46000000000004</v>
      </c>
      <c r="G206" s="49">
        <v>0</v>
      </c>
      <c r="H206" s="47">
        <v>0</v>
      </c>
      <c r="I206" s="47">
        <v>76.91</v>
      </c>
      <c r="J206" s="47">
        <v>6.09</v>
      </c>
      <c r="K206" s="50">
        <v>14.8</v>
      </c>
      <c r="L206" s="48">
        <v>0</v>
      </c>
      <c r="M206" s="49">
        <v>2.6</v>
      </c>
      <c r="N206" s="51">
        <v>0.45729999999999998</v>
      </c>
      <c r="O206" s="52">
        <v>521.5</v>
      </c>
      <c r="P206" s="52">
        <v>112</v>
      </c>
      <c r="Q206" s="52">
        <v>3760.49</v>
      </c>
      <c r="R206" s="49">
        <v>191.08</v>
      </c>
      <c r="S206" s="52">
        <v>3839.8700000000003</v>
      </c>
      <c r="T206" s="52">
        <v>18.25</v>
      </c>
      <c r="U206" s="52">
        <v>48.25</v>
      </c>
      <c r="V206" s="52">
        <v>413.75</v>
      </c>
      <c r="W206" s="53">
        <v>0.10775104365512374</v>
      </c>
      <c r="X206" s="53">
        <v>0.10775104365512374</v>
      </c>
      <c r="Y206" s="61">
        <f t="shared" si="16"/>
        <v>480.25</v>
      </c>
      <c r="Z206" s="61">
        <f t="shared" si="17"/>
        <v>633.5</v>
      </c>
      <c r="AA206" s="52">
        <f t="shared" si="18"/>
        <v>1719.6720769999999</v>
      </c>
      <c r="AB206" s="52">
        <v>1169.01</v>
      </c>
    </row>
    <row r="207" spans="1:28">
      <c r="A207" s="46" t="s">
        <v>1144</v>
      </c>
      <c r="B207" s="46" t="s">
        <v>1149</v>
      </c>
      <c r="C207" s="49">
        <v>546.32000000000005</v>
      </c>
      <c r="D207" s="3">
        <v>0</v>
      </c>
      <c r="E207" s="47">
        <v>20.329999999999998</v>
      </c>
      <c r="F207" s="48">
        <f t="shared" si="15"/>
        <v>20.329999999999998</v>
      </c>
      <c r="G207" s="49">
        <v>0</v>
      </c>
      <c r="H207" s="47">
        <v>0</v>
      </c>
      <c r="I207" s="47">
        <v>0.94</v>
      </c>
      <c r="J207" s="47">
        <v>0</v>
      </c>
      <c r="K207" s="50">
        <v>0</v>
      </c>
      <c r="L207" s="48">
        <v>0</v>
      </c>
      <c r="M207" s="49">
        <v>0</v>
      </c>
      <c r="N207" s="51">
        <v>0</v>
      </c>
      <c r="O207" s="52">
        <v>0</v>
      </c>
      <c r="P207" s="52">
        <v>0</v>
      </c>
      <c r="Q207" s="52">
        <v>599.91999999999996</v>
      </c>
      <c r="R207" s="49">
        <v>0</v>
      </c>
      <c r="S207" s="52">
        <v>546.32000000000005</v>
      </c>
      <c r="T207" s="52">
        <v>0</v>
      </c>
      <c r="U207" s="52">
        <v>0</v>
      </c>
      <c r="V207" s="52">
        <v>0</v>
      </c>
      <c r="W207" s="53">
        <v>0</v>
      </c>
      <c r="X207" s="53">
        <v>0</v>
      </c>
      <c r="Y207" s="61">
        <f t="shared" si="16"/>
        <v>0</v>
      </c>
      <c r="Z207" s="61">
        <f t="shared" si="17"/>
        <v>0</v>
      </c>
      <c r="AA207" s="52">
        <f t="shared" si="18"/>
        <v>0</v>
      </c>
      <c r="AB207" s="52">
        <v>171.2</v>
      </c>
    </row>
    <row r="208" spans="1:28">
      <c r="A208" s="46" t="s">
        <v>393</v>
      </c>
      <c r="B208" s="46" t="s">
        <v>394</v>
      </c>
      <c r="C208" s="49">
        <v>546.32000000000005</v>
      </c>
      <c r="D208" s="3">
        <v>0</v>
      </c>
      <c r="E208" s="47">
        <v>20.329999999999998</v>
      </c>
      <c r="F208" s="48">
        <f t="shared" si="15"/>
        <v>20.329999999999998</v>
      </c>
      <c r="G208" s="49">
        <v>0</v>
      </c>
      <c r="H208" s="47">
        <v>0</v>
      </c>
      <c r="I208" s="47">
        <v>0.94</v>
      </c>
      <c r="J208" s="47">
        <v>0</v>
      </c>
      <c r="K208" s="50">
        <v>0</v>
      </c>
      <c r="L208" s="48">
        <v>0</v>
      </c>
      <c r="M208" s="49">
        <v>0</v>
      </c>
      <c r="N208" s="51">
        <v>0</v>
      </c>
      <c r="O208" s="52">
        <v>0</v>
      </c>
      <c r="P208" s="52">
        <v>0</v>
      </c>
      <c r="Q208" s="52">
        <v>599.91999999999996</v>
      </c>
      <c r="R208" s="49">
        <v>0</v>
      </c>
      <c r="S208" s="52">
        <v>0</v>
      </c>
      <c r="T208" s="52">
        <v>0</v>
      </c>
      <c r="U208" s="52">
        <v>0</v>
      </c>
      <c r="V208" s="52">
        <v>0</v>
      </c>
      <c r="W208" s="53">
        <v>0</v>
      </c>
      <c r="X208" s="53">
        <v>0</v>
      </c>
      <c r="Y208" s="61">
        <f t="shared" si="16"/>
        <v>0</v>
      </c>
      <c r="Z208" s="61">
        <f t="shared" si="17"/>
        <v>0</v>
      </c>
      <c r="AA208" s="52">
        <f t="shared" si="18"/>
        <v>0</v>
      </c>
      <c r="AB208" s="52">
        <v>171.2</v>
      </c>
    </row>
    <row r="209" spans="1:28">
      <c r="A209" s="46" t="s">
        <v>395</v>
      </c>
      <c r="B209" s="46" t="s">
        <v>396</v>
      </c>
      <c r="C209" s="49">
        <v>183.28</v>
      </c>
      <c r="D209" s="3">
        <v>0</v>
      </c>
      <c r="E209" s="47">
        <v>0</v>
      </c>
      <c r="F209" s="48">
        <f t="shared" si="15"/>
        <v>0</v>
      </c>
      <c r="G209" s="49">
        <v>0</v>
      </c>
      <c r="H209" s="47">
        <v>0</v>
      </c>
      <c r="I209" s="47">
        <v>1.47</v>
      </c>
      <c r="J209" s="47">
        <v>0</v>
      </c>
      <c r="K209" s="50">
        <v>0</v>
      </c>
      <c r="L209" s="48">
        <v>0</v>
      </c>
      <c r="M209" s="49">
        <v>0</v>
      </c>
      <c r="N209" s="51">
        <v>0.66490000000000005</v>
      </c>
      <c r="O209" s="52">
        <v>11.75</v>
      </c>
      <c r="P209" s="52">
        <v>0.75</v>
      </c>
      <c r="Q209" s="52">
        <v>187.88</v>
      </c>
      <c r="R209" s="49">
        <v>9.16</v>
      </c>
      <c r="S209" s="52">
        <v>183.28</v>
      </c>
      <c r="T209" s="52">
        <v>0</v>
      </c>
      <c r="U209" s="52">
        <v>0</v>
      </c>
      <c r="V209" s="52">
        <v>41</v>
      </c>
      <c r="W209" s="53">
        <v>0.22370144041903098</v>
      </c>
      <c r="X209" s="53">
        <v>0.13500000000000001</v>
      </c>
      <c r="Y209" s="61">
        <f t="shared" si="16"/>
        <v>24.742800000000003</v>
      </c>
      <c r="Z209" s="61">
        <f t="shared" si="17"/>
        <v>12.5</v>
      </c>
      <c r="AA209" s="52">
        <f t="shared" si="18"/>
        <v>124.921412</v>
      </c>
      <c r="AB209" s="52">
        <v>0</v>
      </c>
    </row>
    <row r="210" spans="1:28">
      <c r="A210" s="46" t="s">
        <v>397</v>
      </c>
      <c r="B210" s="46" t="s">
        <v>398</v>
      </c>
      <c r="C210" s="49">
        <v>183.28</v>
      </c>
      <c r="D210" s="3">
        <v>0</v>
      </c>
      <c r="E210" s="47">
        <v>0</v>
      </c>
      <c r="F210" s="48">
        <f t="shared" si="15"/>
        <v>0</v>
      </c>
      <c r="G210" s="49">
        <v>0</v>
      </c>
      <c r="H210" s="47">
        <v>0</v>
      </c>
      <c r="I210" s="47">
        <v>1.47</v>
      </c>
      <c r="J210" s="47">
        <v>0</v>
      </c>
      <c r="K210" s="50">
        <v>0</v>
      </c>
      <c r="L210" s="48">
        <v>0</v>
      </c>
      <c r="M210" s="49">
        <v>0</v>
      </c>
      <c r="N210" s="51">
        <v>0.66490000000000005</v>
      </c>
      <c r="O210" s="52">
        <v>11.75</v>
      </c>
      <c r="P210" s="52">
        <v>0.75</v>
      </c>
      <c r="Q210" s="52">
        <v>187.88</v>
      </c>
      <c r="R210" s="49">
        <v>9.16</v>
      </c>
      <c r="S210" s="52">
        <v>0</v>
      </c>
      <c r="T210" s="52">
        <v>0</v>
      </c>
      <c r="U210" s="52">
        <v>0</v>
      </c>
      <c r="V210" s="52">
        <v>0</v>
      </c>
      <c r="W210" s="53">
        <v>0</v>
      </c>
      <c r="X210" s="53">
        <v>0</v>
      </c>
      <c r="Y210" s="61">
        <f t="shared" si="16"/>
        <v>0</v>
      </c>
      <c r="Z210" s="61">
        <f t="shared" si="17"/>
        <v>12.5</v>
      </c>
      <c r="AA210" s="52">
        <f t="shared" si="18"/>
        <v>124.921412</v>
      </c>
      <c r="AB210" s="52">
        <v>0</v>
      </c>
    </row>
    <row r="211" spans="1:28">
      <c r="A211" s="46" t="s">
        <v>399</v>
      </c>
      <c r="B211" s="46" t="s">
        <v>400</v>
      </c>
      <c r="C211" s="49">
        <v>5</v>
      </c>
      <c r="D211" s="3">
        <v>0</v>
      </c>
      <c r="E211" s="47">
        <v>0</v>
      </c>
      <c r="F211" s="48">
        <f t="shared" si="15"/>
        <v>0</v>
      </c>
      <c r="G211" s="49">
        <v>0</v>
      </c>
      <c r="H211" s="47">
        <v>0</v>
      </c>
      <c r="I211" s="47">
        <v>0</v>
      </c>
      <c r="J211" s="47">
        <v>0</v>
      </c>
      <c r="K211" s="50">
        <v>0</v>
      </c>
      <c r="L211" s="48">
        <v>0</v>
      </c>
      <c r="M211" s="49">
        <v>0</v>
      </c>
      <c r="N211" s="51">
        <v>0</v>
      </c>
      <c r="O211" s="52">
        <v>0</v>
      </c>
      <c r="P211" s="52">
        <v>0</v>
      </c>
      <c r="Q211" s="52">
        <v>8.3000000000000007</v>
      </c>
      <c r="R211" s="49">
        <v>0.25</v>
      </c>
      <c r="S211" s="52">
        <v>5</v>
      </c>
      <c r="T211" s="52">
        <v>0.5</v>
      </c>
      <c r="U211" s="52">
        <v>0</v>
      </c>
      <c r="V211" s="52">
        <v>0</v>
      </c>
      <c r="W211" s="53">
        <v>0</v>
      </c>
      <c r="X211" s="53">
        <v>0</v>
      </c>
      <c r="Y211" s="61">
        <f t="shared" si="16"/>
        <v>0.5</v>
      </c>
      <c r="Z211" s="61">
        <f t="shared" si="17"/>
        <v>0</v>
      </c>
      <c r="AA211" s="52">
        <f t="shared" si="18"/>
        <v>0</v>
      </c>
      <c r="AB211" s="52">
        <v>3</v>
      </c>
    </row>
    <row r="212" spans="1:28">
      <c r="A212" s="46" t="s">
        <v>401</v>
      </c>
      <c r="B212" s="46" t="s">
        <v>402</v>
      </c>
      <c r="C212" s="49">
        <v>797.13000000000011</v>
      </c>
      <c r="D212" s="3">
        <v>0</v>
      </c>
      <c r="E212" s="47">
        <v>6.02</v>
      </c>
      <c r="F212" s="48">
        <f t="shared" si="15"/>
        <v>6.02</v>
      </c>
      <c r="G212" s="49">
        <v>0</v>
      </c>
      <c r="H212" s="47">
        <v>0</v>
      </c>
      <c r="I212" s="47">
        <v>0.8</v>
      </c>
      <c r="J212" s="47">
        <v>0</v>
      </c>
      <c r="K212" s="50">
        <v>0</v>
      </c>
      <c r="L212" s="48">
        <v>0</v>
      </c>
      <c r="M212" s="49">
        <v>367.41</v>
      </c>
      <c r="N212" s="51">
        <v>0.30020000000000002</v>
      </c>
      <c r="O212" s="52">
        <v>40.75</v>
      </c>
      <c r="P212" s="52">
        <v>9</v>
      </c>
      <c r="Q212" s="52">
        <v>806.39</v>
      </c>
      <c r="R212" s="49">
        <v>39.86</v>
      </c>
      <c r="S212" s="52">
        <v>797.13</v>
      </c>
      <c r="T212" s="52">
        <v>2.75</v>
      </c>
      <c r="U212" s="52">
        <v>6.5</v>
      </c>
      <c r="V212" s="52">
        <v>82.5</v>
      </c>
      <c r="W212" s="53">
        <v>0.10349629295096158</v>
      </c>
      <c r="X212" s="53">
        <v>0.10349629295096158</v>
      </c>
      <c r="Y212" s="61">
        <f t="shared" si="16"/>
        <v>91.75</v>
      </c>
      <c r="Z212" s="61">
        <f t="shared" si="17"/>
        <v>49.75</v>
      </c>
      <c r="AA212" s="52">
        <f t="shared" si="18"/>
        <v>242.07827800000001</v>
      </c>
      <c r="AB212" s="52">
        <v>117.49</v>
      </c>
    </row>
    <row r="213" spans="1:28">
      <c r="A213" s="46" t="s">
        <v>403</v>
      </c>
      <c r="B213" s="46" t="s">
        <v>404</v>
      </c>
      <c r="C213" s="49">
        <v>241.22000000000003</v>
      </c>
      <c r="D213" s="3">
        <v>0.57999999999999996</v>
      </c>
      <c r="E213" s="47">
        <v>4.0199999999999996</v>
      </c>
      <c r="F213" s="48">
        <f t="shared" si="15"/>
        <v>4.5999999999999996</v>
      </c>
      <c r="G213" s="49">
        <v>0</v>
      </c>
      <c r="H213" s="47">
        <v>0</v>
      </c>
      <c r="I213" s="47">
        <v>0.57999999999999996</v>
      </c>
      <c r="J213" s="47">
        <v>0</v>
      </c>
      <c r="K213" s="50">
        <v>0</v>
      </c>
      <c r="L213" s="48">
        <v>0</v>
      </c>
      <c r="M213" s="49">
        <v>16.649999999999999</v>
      </c>
      <c r="N213" s="51">
        <v>0.40529999999999999</v>
      </c>
      <c r="O213" s="52">
        <v>25.5</v>
      </c>
      <c r="P213" s="52">
        <v>0.5</v>
      </c>
      <c r="Q213" s="52">
        <v>228.52</v>
      </c>
      <c r="R213" s="49">
        <v>12.06</v>
      </c>
      <c r="S213" s="52">
        <v>241.22</v>
      </c>
      <c r="T213" s="52">
        <v>0.25</v>
      </c>
      <c r="U213" s="52">
        <v>2</v>
      </c>
      <c r="V213" s="52">
        <v>43.5</v>
      </c>
      <c r="W213" s="53">
        <v>0.18033330569604511</v>
      </c>
      <c r="X213" s="53">
        <v>0.13500000000000001</v>
      </c>
      <c r="Y213" s="61">
        <f t="shared" si="16"/>
        <v>34.814700000000002</v>
      </c>
      <c r="Z213" s="61">
        <f t="shared" si="17"/>
        <v>26</v>
      </c>
      <c r="AA213" s="52">
        <f t="shared" si="18"/>
        <v>92.619156000000004</v>
      </c>
      <c r="AB213" s="52">
        <v>70.790000000000006</v>
      </c>
    </row>
    <row r="214" spans="1:28">
      <c r="A214" s="46" t="s">
        <v>405</v>
      </c>
      <c r="B214" s="46" t="s">
        <v>406</v>
      </c>
      <c r="C214" s="49">
        <v>795.75</v>
      </c>
      <c r="D214" s="3">
        <v>0</v>
      </c>
      <c r="E214" s="47">
        <v>1.51</v>
      </c>
      <c r="F214" s="48">
        <f t="shared" si="15"/>
        <v>1.51</v>
      </c>
      <c r="G214" s="49">
        <v>0</v>
      </c>
      <c r="H214" s="47">
        <v>0</v>
      </c>
      <c r="I214" s="47">
        <v>15.17</v>
      </c>
      <c r="J214" s="47">
        <v>0.3</v>
      </c>
      <c r="K214" s="50">
        <v>0</v>
      </c>
      <c r="L214" s="48">
        <v>0</v>
      </c>
      <c r="M214" s="49">
        <v>8.15</v>
      </c>
      <c r="N214" s="51">
        <v>0.4</v>
      </c>
      <c r="O214" s="52">
        <v>48.5</v>
      </c>
      <c r="P214" s="52">
        <v>8</v>
      </c>
      <c r="Q214" s="52">
        <v>767.49</v>
      </c>
      <c r="R214" s="49">
        <v>39.79</v>
      </c>
      <c r="S214" s="52">
        <v>795.74</v>
      </c>
      <c r="T214" s="52">
        <v>6.75</v>
      </c>
      <c r="U214" s="52">
        <v>8.25</v>
      </c>
      <c r="V214" s="52">
        <v>125.25</v>
      </c>
      <c r="W214" s="53">
        <v>0.15740065850654736</v>
      </c>
      <c r="X214" s="53">
        <v>0.13500000000000001</v>
      </c>
      <c r="Y214" s="61">
        <f t="shared" si="16"/>
        <v>122.42490000000001</v>
      </c>
      <c r="Z214" s="61">
        <f t="shared" si="17"/>
        <v>56.5</v>
      </c>
      <c r="AA214" s="52">
        <f t="shared" si="18"/>
        <v>306.99600000000004</v>
      </c>
      <c r="AB214" s="52">
        <v>200.43</v>
      </c>
    </row>
    <row r="215" spans="1:28">
      <c r="A215" s="46" t="s">
        <v>407</v>
      </c>
      <c r="B215" s="46" t="s">
        <v>408</v>
      </c>
      <c r="C215" s="49">
        <v>508.07999999999993</v>
      </c>
      <c r="D215" s="3">
        <v>8.19</v>
      </c>
      <c r="E215" s="47">
        <v>38.83</v>
      </c>
      <c r="F215" s="48">
        <f t="shared" si="15"/>
        <v>47.019999999999996</v>
      </c>
      <c r="G215" s="49">
        <v>0</v>
      </c>
      <c r="H215" s="47">
        <v>0</v>
      </c>
      <c r="I215" s="47">
        <v>8.8699999999999992</v>
      </c>
      <c r="J215" s="47">
        <v>0.63</v>
      </c>
      <c r="K215" s="50">
        <v>0</v>
      </c>
      <c r="L215" s="48">
        <v>0</v>
      </c>
      <c r="M215" s="49">
        <v>11.09</v>
      </c>
      <c r="N215" s="51">
        <v>0.60440000000000005</v>
      </c>
      <c r="O215" s="52">
        <v>0</v>
      </c>
      <c r="P215" s="52">
        <v>0.25</v>
      </c>
      <c r="Q215" s="52">
        <v>500.66</v>
      </c>
      <c r="R215" s="49">
        <v>25.4</v>
      </c>
      <c r="S215" s="52">
        <v>510.7</v>
      </c>
      <c r="T215" s="52">
        <v>1</v>
      </c>
      <c r="U215" s="52">
        <v>5.25</v>
      </c>
      <c r="V215" s="52">
        <v>88</v>
      </c>
      <c r="W215" s="53">
        <v>0.17231251223810456</v>
      </c>
      <c r="X215" s="53">
        <v>0.13500000000000001</v>
      </c>
      <c r="Y215" s="61">
        <f t="shared" si="16"/>
        <v>75.194500000000005</v>
      </c>
      <c r="Z215" s="61">
        <f t="shared" si="17"/>
        <v>0.25</v>
      </c>
      <c r="AA215" s="52">
        <f t="shared" si="18"/>
        <v>302.59890400000006</v>
      </c>
      <c r="AB215" s="52">
        <v>177.2</v>
      </c>
    </row>
    <row r="216" spans="1:28">
      <c r="A216" s="46" t="s">
        <v>409</v>
      </c>
      <c r="B216" s="46" t="s">
        <v>410</v>
      </c>
      <c r="C216" s="49">
        <v>3519.3199999999993</v>
      </c>
      <c r="D216" s="3">
        <v>61.04</v>
      </c>
      <c r="E216" s="47">
        <v>255.62</v>
      </c>
      <c r="F216" s="48">
        <f t="shared" si="15"/>
        <v>316.66000000000003</v>
      </c>
      <c r="G216" s="49">
        <v>0</v>
      </c>
      <c r="H216" s="47">
        <v>0</v>
      </c>
      <c r="I216" s="47">
        <v>58.31</v>
      </c>
      <c r="J216" s="47">
        <v>4.43</v>
      </c>
      <c r="K216" s="50">
        <v>12.41</v>
      </c>
      <c r="L216" s="48">
        <v>1.39</v>
      </c>
      <c r="M216" s="49">
        <v>22.83</v>
      </c>
      <c r="N216" s="51">
        <v>0.52059999999999995</v>
      </c>
      <c r="O216" s="52">
        <v>733.25</v>
      </c>
      <c r="P216" s="52">
        <v>118.75</v>
      </c>
      <c r="Q216" s="52">
        <v>3443.33</v>
      </c>
      <c r="R216" s="49">
        <v>175.97</v>
      </c>
      <c r="S216" s="52">
        <v>3553.0600000000004</v>
      </c>
      <c r="T216" s="52">
        <v>11</v>
      </c>
      <c r="U216" s="52">
        <v>45.75</v>
      </c>
      <c r="V216" s="52">
        <v>483.25</v>
      </c>
      <c r="W216" s="53">
        <v>0.13600952418478718</v>
      </c>
      <c r="X216" s="53">
        <v>0.13500000000000001</v>
      </c>
      <c r="Y216" s="61">
        <f t="shared" si="16"/>
        <v>536.4131000000001</v>
      </c>
      <c r="Z216" s="61">
        <f t="shared" si="17"/>
        <v>852</v>
      </c>
      <c r="AA216" s="52">
        <f t="shared" si="18"/>
        <v>1792.5975979999998</v>
      </c>
      <c r="AB216" s="52">
        <v>1027.0899999999999</v>
      </c>
    </row>
    <row r="217" spans="1:28">
      <c r="A217" s="46" t="s">
        <v>411</v>
      </c>
      <c r="B217" s="46" t="s">
        <v>412</v>
      </c>
      <c r="C217" s="49">
        <v>4466.42</v>
      </c>
      <c r="D217" s="3">
        <v>18</v>
      </c>
      <c r="E217" s="47">
        <v>268.70999999999998</v>
      </c>
      <c r="F217" s="48">
        <f t="shared" si="15"/>
        <v>286.70999999999998</v>
      </c>
      <c r="G217" s="49">
        <v>0</v>
      </c>
      <c r="H217" s="47">
        <v>0</v>
      </c>
      <c r="I217" s="47">
        <v>60.83</v>
      </c>
      <c r="J217" s="47">
        <v>3.46</v>
      </c>
      <c r="K217" s="50">
        <v>72.2</v>
      </c>
      <c r="L217" s="48">
        <v>0</v>
      </c>
      <c r="M217" s="49">
        <v>31.75</v>
      </c>
      <c r="N217" s="51">
        <v>0.50880000000000003</v>
      </c>
      <c r="O217" s="52">
        <v>349</v>
      </c>
      <c r="P217" s="52">
        <v>63.75</v>
      </c>
      <c r="Q217" s="52">
        <v>4490.37</v>
      </c>
      <c r="R217" s="49">
        <v>223.32</v>
      </c>
      <c r="S217" s="52">
        <v>4534.5700000000006</v>
      </c>
      <c r="T217" s="52">
        <v>41.5</v>
      </c>
      <c r="U217" s="52">
        <v>55</v>
      </c>
      <c r="V217" s="52">
        <v>752.25</v>
      </c>
      <c r="W217" s="53">
        <v>0.16589224557124488</v>
      </c>
      <c r="X217" s="53">
        <v>0.13500000000000001</v>
      </c>
      <c r="Y217" s="61">
        <f t="shared" si="16"/>
        <v>708.66695000000016</v>
      </c>
      <c r="Z217" s="61">
        <f t="shared" si="17"/>
        <v>412.75</v>
      </c>
      <c r="AA217" s="52">
        <f t="shared" si="18"/>
        <v>2284.7002560000001</v>
      </c>
      <c r="AB217" s="52">
        <v>1394.71</v>
      </c>
    </row>
    <row r="218" spans="1:28">
      <c r="A218" s="46" t="s">
        <v>413</v>
      </c>
      <c r="B218" s="46" t="s">
        <v>414</v>
      </c>
      <c r="C218" s="49">
        <v>2684.6000000000004</v>
      </c>
      <c r="D218" s="3">
        <v>5.04</v>
      </c>
      <c r="E218" s="47">
        <v>99.69</v>
      </c>
      <c r="F218" s="48">
        <f t="shared" si="15"/>
        <v>104.73</v>
      </c>
      <c r="G218" s="49">
        <v>0</v>
      </c>
      <c r="H218" s="47">
        <v>0</v>
      </c>
      <c r="I218" s="47">
        <v>39.51</v>
      </c>
      <c r="J218" s="47">
        <v>1.57</v>
      </c>
      <c r="K218" s="50">
        <v>3.6</v>
      </c>
      <c r="L218" s="48">
        <v>0</v>
      </c>
      <c r="M218" s="49">
        <v>60.98</v>
      </c>
      <c r="N218" s="51">
        <v>0.26500000000000001</v>
      </c>
      <c r="O218" s="52">
        <v>45.25</v>
      </c>
      <c r="P218" s="52">
        <v>23</v>
      </c>
      <c r="Q218" s="52">
        <v>2675.05</v>
      </c>
      <c r="R218" s="49">
        <v>134.22999999999999</v>
      </c>
      <c r="S218" s="52">
        <v>2703.3399999999997</v>
      </c>
      <c r="T218" s="52">
        <v>26</v>
      </c>
      <c r="U218" s="52">
        <v>37.25</v>
      </c>
      <c r="V218" s="52">
        <v>281</v>
      </c>
      <c r="W218" s="53">
        <v>0.10394548965353971</v>
      </c>
      <c r="X218" s="53">
        <v>0.10394548965353971</v>
      </c>
      <c r="Y218" s="61">
        <f t="shared" si="16"/>
        <v>344.25</v>
      </c>
      <c r="Z218" s="61">
        <f t="shared" si="17"/>
        <v>68.25</v>
      </c>
      <c r="AA218" s="52">
        <f t="shared" si="18"/>
        <v>708.88825000000008</v>
      </c>
      <c r="AB218" s="52">
        <v>835.26</v>
      </c>
    </row>
    <row r="219" spans="1:28">
      <c r="A219" s="46" t="s">
        <v>415</v>
      </c>
      <c r="B219" s="46" t="s">
        <v>416</v>
      </c>
      <c r="C219" s="49">
        <v>609.06999999999994</v>
      </c>
      <c r="D219" s="3">
        <v>0</v>
      </c>
      <c r="E219" s="47">
        <v>12.72</v>
      </c>
      <c r="F219" s="48">
        <f t="shared" si="15"/>
        <v>12.72</v>
      </c>
      <c r="G219" s="49">
        <v>0</v>
      </c>
      <c r="H219" s="47">
        <v>0</v>
      </c>
      <c r="I219" s="47">
        <v>9.8800000000000008</v>
      </c>
      <c r="J219" s="47">
        <v>0.36</v>
      </c>
      <c r="K219" s="50">
        <v>0.8</v>
      </c>
      <c r="L219" s="48">
        <v>0</v>
      </c>
      <c r="M219" s="49">
        <v>0</v>
      </c>
      <c r="N219" s="51">
        <v>0.58089999999999997</v>
      </c>
      <c r="O219" s="52">
        <v>13</v>
      </c>
      <c r="P219" s="52">
        <v>0.25</v>
      </c>
      <c r="Q219" s="52">
        <v>596.94000000000005</v>
      </c>
      <c r="R219" s="49">
        <v>30.45</v>
      </c>
      <c r="S219" s="52">
        <v>619.64</v>
      </c>
      <c r="T219" s="52">
        <v>2</v>
      </c>
      <c r="U219" s="52">
        <v>4.5</v>
      </c>
      <c r="V219" s="52">
        <v>104.25</v>
      </c>
      <c r="W219" s="53">
        <v>0.16824285068749598</v>
      </c>
      <c r="X219" s="53">
        <v>0.13500000000000001</v>
      </c>
      <c r="Y219" s="61">
        <f t="shared" si="16"/>
        <v>90.15140000000001</v>
      </c>
      <c r="Z219" s="61">
        <f t="shared" si="17"/>
        <v>13.25</v>
      </c>
      <c r="AA219" s="52">
        <f t="shared" si="18"/>
        <v>346.76244600000001</v>
      </c>
      <c r="AB219" s="52">
        <v>158.76</v>
      </c>
    </row>
    <row r="220" spans="1:28">
      <c r="A220" s="46" t="s">
        <v>417</v>
      </c>
      <c r="B220" s="46" t="s">
        <v>418</v>
      </c>
      <c r="C220" s="49">
        <v>458.66999999999996</v>
      </c>
      <c r="D220" s="3">
        <v>0</v>
      </c>
      <c r="E220" s="47">
        <v>0</v>
      </c>
      <c r="F220" s="48">
        <f t="shared" si="15"/>
        <v>0</v>
      </c>
      <c r="G220" s="49">
        <v>0</v>
      </c>
      <c r="H220" s="47">
        <v>0</v>
      </c>
      <c r="I220" s="47">
        <v>0</v>
      </c>
      <c r="J220" s="47">
        <v>0</v>
      </c>
      <c r="K220" s="50">
        <v>0</v>
      </c>
      <c r="L220" s="48">
        <v>0</v>
      </c>
      <c r="M220" s="49">
        <v>0</v>
      </c>
      <c r="N220" s="51">
        <v>0.1893</v>
      </c>
      <c r="O220" s="52">
        <v>29.75</v>
      </c>
      <c r="P220" s="52">
        <v>4</v>
      </c>
      <c r="Q220" s="52">
        <v>441.13</v>
      </c>
      <c r="R220" s="49">
        <v>22.93</v>
      </c>
      <c r="S220" s="52">
        <v>458.67</v>
      </c>
      <c r="T220" s="52">
        <v>0.5</v>
      </c>
      <c r="U220" s="52">
        <v>5.75</v>
      </c>
      <c r="V220" s="52">
        <v>44</v>
      </c>
      <c r="W220" s="53">
        <v>9.5929535395818347E-2</v>
      </c>
      <c r="X220" s="53">
        <v>9.5929535395818347E-2</v>
      </c>
      <c r="Y220" s="61">
        <f t="shared" si="16"/>
        <v>50.25</v>
      </c>
      <c r="Z220" s="61">
        <f t="shared" si="17"/>
        <v>33.75</v>
      </c>
      <c r="AA220" s="52">
        <f t="shared" si="18"/>
        <v>83.505909000000003</v>
      </c>
      <c r="AB220" s="52">
        <v>183.32</v>
      </c>
    </row>
    <row r="221" spans="1:28">
      <c r="A221" s="46" t="s">
        <v>419</v>
      </c>
      <c r="B221" s="46" t="s">
        <v>420</v>
      </c>
      <c r="C221" s="49">
        <v>6861.6200000000008</v>
      </c>
      <c r="D221" s="3">
        <v>0</v>
      </c>
      <c r="E221" s="47">
        <v>351.58</v>
      </c>
      <c r="F221" s="48">
        <f t="shared" si="15"/>
        <v>351.58</v>
      </c>
      <c r="G221" s="49">
        <v>225</v>
      </c>
      <c r="H221" s="47">
        <v>215.87</v>
      </c>
      <c r="I221" s="47">
        <v>133.81</v>
      </c>
      <c r="J221" s="47">
        <v>12.4</v>
      </c>
      <c r="K221" s="50">
        <v>38.42</v>
      </c>
      <c r="L221" s="48">
        <v>2.1800000000000002</v>
      </c>
      <c r="M221" s="49">
        <v>307.43</v>
      </c>
      <c r="N221" s="51">
        <v>0.62180000000000002</v>
      </c>
      <c r="O221" s="52">
        <v>1615.25</v>
      </c>
      <c r="P221" s="52">
        <v>333.5</v>
      </c>
      <c r="Q221" s="52">
        <v>6825.87</v>
      </c>
      <c r="R221" s="49">
        <v>343.08</v>
      </c>
      <c r="S221" s="52">
        <v>6690.3200000000006</v>
      </c>
      <c r="T221" s="52">
        <v>33.25</v>
      </c>
      <c r="U221" s="52">
        <v>103.25</v>
      </c>
      <c r="V221" s="52">
        <v>885.75</v>
      </c>
      <c r="W221" s="53">
        <v>0.13239277045044182</v>
      </c>
      <c r="X221" s="53">
        <v>0.13239277045044182</v>
      </c>
      <c r="Y221" s="61">
        <f t="shared" si="16"/>
        <v>1022.25</v>
      </c>
      <c r="Z221" s="61">
        <f t="shared" si="17"/>
        <v>1948.75</v>
      </c>
      <c r="AA221" s="52">
        <f t="shared" si="18"/>
        <v>4244.3259660000003</v>
      </c>
      <c r="AB221" s="52">
        <v>1851.13</v>
      </c>
    </row>
    <row r="222" spans="1:28">
      <c r="A222" s="46" t="s">
        <v>421</v>
      </c>
      <c r="B222" s="46" t="s">
        <v>422</v>
      </c>
      <c r="C222" s="49">
        <v>69.2</v>
      </c>
      <c r="D222" s="3">
        <v>0</v>
      </c>
      <c r="E222" s="47">
        <v>0</v>
      </c>
      <c r="F222" s="48">
        <f t="shared" si="15"/>
        <v>0</v>
      </c>
      <c r="G222" s="49">
        <v>0</v>
      </c>
      <c r="H222" s="47">
        <v>0</v>
      </c>
      <c r="I222" s="47">
        <v>0</v>
      </c>
      <c r="J222" s="47">
        <v>0</v>
      </c>
      <c r="K222" s="50">
        <v>0</v>
      </c>
      <c r="L222" s="48">
        <v>0</v>
      </c>
      <c r="M222" s="49">
        <v>0</v>
      </c>
      <c r="N222" s="51">
        <v>0.66269999999999996</v>
      </c>
      <c r="O222" s="52">
        <v>0</v>
      </c>
      <c r="P222" s="52">
        <v>0</v>
      </c>
      <c r="Q222" s="52">
        <v>82.72</v>
      </c>
      <c r="R222" s="49">
        <v>3.46</v>
      </c>
      <c r="S222" s="52">
        <v>69.2</v>
      </c>
      <c r="T222" s="52">
        <v>0</v>
      </c>
      <c r="U222" s="52">
        <v>0</v>
      </c>
      <c r="V222" s="52">
        <v>12.75</v>
      </c>
      <c r="W222" s="53">
        <v>0.18424855491329478</v>
      </c>
      <c r="X222" s="53">
        <v>0.13500000000000001</v>
      </c>
      <c r="Y222" s="61">
        <f t="shared" si="16"/>
        <v>9.3420000000000005</v>
      </c>
      <c r="Z222" s="61">
        <f t="shared" si="17"/>
        <v>0</v>
      </c>
      <c r="AA222" s="52">
        <f t="shared" si="18"/>
        <v>54.818543999999996</v>
      </c>
      <c r="AB222" s="52">
        <v>26.2</v>
      </c>
    </row>
    <row r="223" spans="1:28">
      <c r="A223" s="46" t="s">
        <v>423</v>
      </c>
      <c r="B223" s="46" t="s">
        <v>424</v>
      </c>
      <c r="C223" s="49">
        <v>65.599999999999994</v>
      </c>
      <c r="D223" s="3">
        <v>0</v>
      </c>
      <c r="E223" s="47">
        <v>0</v>
      </c>
      <c r="F223" s="48">
        <f t="shared" si="15"/>
        <v>0</v>
      </c>
      <c r="G223" s="49">
        <v>0</v>
      </c>
      <c r="H223" s="47">
        <v>0</v>
      </c>
      <c r="I223" s="47">
        <v>0</v>
      </c>
      <c r="J223" s="47">
        <v>0</v>
      </c>
      <c r="K223" s="50">
        <v>0</v>
      </c>
      <c r="L223" s="48">
        <v>0</v>
      </c>
      <c r="M223" s="49">
        <v>0</v>
      </c>
      <c r="N223" s="51">
        <v>7.8100000000000003E-2</v>
      </c>
      <c r="O223" s="52">
        <v>0</v>
      </c>
      <c r="P223" s="52">
        <v>0</v>
      </c>
      <c r="Q223" s="52">
        <v>63.5</v>
      </c>
      <c r="R223" s="49">
        <v>3.28</v>
      </c>
      <c r="S223" s="52">
        <v>65.599999999999994</v>
      </c>
      <c r="T223" s="52">
        <v>0</v>
      </c>
      <c r="U223" s="52">
        <v>0</v>
      </c>
      <c r="V223" s="52">
        <v>8</v>
      </c>
      <c r="W223" s="53">
        <v>0.12195121951219513</v>
      </c>
      <c r="X223" s="53">
        <v>0.12195121951219513</v>
      </c>
      <c r="Y223" s="61">
        <f t="shared" si="16"/>
        <v>8</v>
      </c>
      <c r="Z223" s="61">
        <f t="shared" si="17"/>
        <v>0</v>
      </c>
      <c r="AA223" s="52">
        <f t="shared" si="18"/>
        <v>4.9593500000000006</v>
      </c>
      <c r="AB223" s="52">
        <v>30.8</v>
      </c>
    </row>
    <row r="224" spans="1:28">
      <c r="A224" s="46" t="s">
        <v>425</v>
      </c>
      <c r="B224" s="46" t="s">
        <v>426</v>
      </c>
      <c r="C224" s="49">
        <v>50.199999999999996</v>
      </c>
      <c r="D224" s="3">
        <v>0</v>
      </c>
      <c r="E224" s="47">
        <v>0</v>
      </c>
      <c r="F224" s="48">
        <f t="shared" si="15"/>
        <v>0</v>
      </c>
      <c r="G224" s="49">
        <v>0</v>
      </c>
      <c r="H224" s="47">
        <v>0</v>
      </c>
      <c r="I224" s="47">
        <v>0</v>
      </c>
      <c r="J224" s="47">
        <v>0</v>
      </c>
      <c r="K224" s="50">
        <v>0</v>
      </c>
      <c r="L224" s="48">
        <v>0</v>
      </c>
      <c r="M224" s="49">
        <v>0</v>
      </c>
      <c r="N224" s="51">
        <v>0.51160000000000005</v>
      </c>
      <c r="O224" s="52">
        <v>0</v>
      </c>
      <c r="P224" s="52">
        <v>0</v>
      </c>
      <c r="Q224" s="52">
        <v>43.22</v>
      </c>
      <c r="R224" s="49">
        <v>2.5099999999999998</v>
      </c>
      <c r="S224" s="52">
        <v>50.2</v>
      </c>
      <c r="T224" s="52">
        <v>0</v>
      </c>
      <c r="U224" s="52">
        <v>0</v>
      </c>
      <c r="V224" s="52">
        <v>6.75</v>
      </c>
      <c r="W224" s="53">
        <v>0.1344621513944223</v>
      </c>
      <c r="X224" s="53">
        <v>0.1344621513944223</v>
      </c>
      <c r="Y224" s="61">
        <f t="shared" si="16"/>
        <v>6.75</v>
      </c>
      <c r="Z224" s="61">
        <f t="shared" si="17"/>
        <v>0</v>
      </c>
      <c r="AA224" s="52">
        <f t="shared" si="18"/>
        <v>22.111352</v>
      </c>
      <c r="AB224" s="52">
        <v>14.4</v>
      </c>
    </row>
    <row r="225" spans="1:28">
      <c r="A225" s="46" t="s">
        <v>427</v>
      </c>
      <c r="B225" s="46" t="s">
        <v>428</v>
      </c>
      <c r="C225" s="49">
        <v>906.87999999999988</v>
      </c>
      <c r="D225" s="3">
        <v>10.59</v>
      </c>
      <c r="E225" s="47">
        <v>30.72</v>
      </c>
      <c r="F225" s="48">
        <f t="shared" si="15"/>
        <v>41.31</v>
      </c>
      <c r="G225" s="49">
        <v>0</v>
      </c>
      <c r="H225" s="47">
        <v>0</v>
      </c>
      <c r="I225" s="47">
        <v>3.58</v>
      </c>
      <c r="J225" s="47">
        <v>0</v>
      </c>
      <c r="K225" s="50">
        <v>4.4000000000000004</v>
      </c>
      <c r="L225" s="48">
        <v>0</v>
      </c>
      <c r="M225" s="49">
        <v>0</v>
      </c>
      <c r="N225" s="51">
        <v>0.51359999999999995</v>
      </c>
      <c r="O225" s="52">
        <v>27</v>
      </c>
      <c r="P225" s="52">
        <v>5</v>
      </c>
      <c r="Q225" s="52">
        <v>906.44</v>
      </c>
      <c r="R225" s="49">
        <v>45.34</v>
      </c>
      <c r="S225" s="52">
        <v>906.88</v>
      </c>
      <c r="T225" s="52">
        <v>4</v>
      </c>
      <c r="U225" s="52">
        <v>18.75</v>
      </c>
      <c r="V225" s="52">
        <v>136</v>
      </c>
      <c r="W225" s="53">
        <v>0.14996471418489768</v>
      </c>
      <c r="X225" s="53">
        <v>0.13500000000000001</v>
      </c>
      <c r="Y225" s="61">
        <f t="shared" si="16"/>
        <v>145.17880000000002</v>
      </c>
      <c r="Z225" s="61">
        <f t="shared" si="17"/>
        <v>32</v>
      </c>
      <c r="AA225" s="52">
        <f t="shared" si="18"/>
        <v>465.54758399999997</v>
      </c>
      <c r="AB225" s="52">
        <v>287.2</v>
      </c>
    </row>
    <row r="226" spans="1:28">
      <c r="A226" s="46" t="s">
        <v>429</v>
      </c>
      <c r="B226" s="46" t="s">
        <v>430</v>
      </c>
      <c r="C226" s="49">
        <v>20309.199999999997</v>
      </c>
      <c r="D226" s="3">
        <v>501.31</v>
      </c>
      <c r="E226" s="47">
        <v>1305.82</v>
      </c>
      <c r="F226" s="48">
        <f t="shared" si="15"/>
        <v>1807.1299999999999</v>
      </c>
      <c r="G226" s="49">
        <v>0</v>
      </c>
      <c r="H226" s="47">
        <v>0</v>
      </c>
      <c r="I226" s="47">
        <v>310.95999999999998</v>
      </c>
      <c r="J226" s="47">
        <v>20.76</v>
      </c>
      <c r="K226" s="50">
        <v>84.2</v>
      </c>
      <c r="L226" s="48">
        <v>0</v>
      </c>
      <c r="M226" s="49">
        <v>324.95</v>
      </c>
      <c r="N226" s="51">
        <v>0.38140000000000002</v>
      </c>
      <c r="O226" s="52">
        <v>2931</v>
      </c>
      <c r="P226" s="52">
        <v>1009.5</v>
      </c>
      <c r="Q226" s="52">
        <v>20102.54</v>
      </c>
      <c r="R226" s="49">
        <v>1015.46</v>
      </c>
      <c r="S226" s="52">
        <v>20394.359999999993</v>
      </c>
      <c r="T226" s="52">
        <v>211.5</v>
      </c>
      <c r="U226" s="52">
        <v>195.75</v>
      </c>
      <c r="V226" s="52">
        <v>2519.75</v>
      </c>
      <c r="W226" s="53">
        <v>0.12355131516752675</v>
      </c>
      <c r="X226" s="53">
        <v>0.12355131516752675</v>
      </c>
      <c r="Y226" s="61">
        <f t="shared" si="16"/>
        <v>2927</v>
      </c>
      <c r="Z226" s="61">
        <f t="shared" si="17"/>
        <v>3940.5</v>
      </c>
      <c r="AA226" s="52">
        <f t="shared" si="18"/>
        <v>7667.1087560000005</v>
      </c>
      <c r="AB226" s="52">
        <v>6557.93</v>
      </c>
    </row>
    <row r="227" spans="1:28">
      <c r="A227" s="46" t="s">
        <v>431</v>
      </c>
      <c r="B227" s="46" t="s">
        <v>432</v>
      </c>
      <c r="C227" s="49">
        <v>9206.02</v>
      </c>
      <c r="D227" s="3">
        <v>105.07</v>
      </c>
      <c r="E227" s="47">
        <v>402.68</v>
      </c>
      <c r="F227" s="48">
        <f t="shared" si="15"/>
        <v>507.75</v>
      </c>
      <c r="G227" s="49">
        <v>0</v>
      </c>
      <c r="H227" s="47">
        <v>0</v>
      </c>
      <c r="I227" s="47">
        <v>149.96</v>
      </c>
      <c r="J227" s="47">
        <v>7.54</v>
      </c>
      <c r="K227" s="50">
        <v>0</v>
      </c>
      <c r="L227" s="48">
        <v>0</v>
      </c>
      <c r="M227" s="49">
        <v>78.95</v>
      </c>
      <c r="N227" s="51">
        <v>0.25</v>
      </c>
      <c r="O227" s="52">
        <v>424.5</v>
      </c>
      <c r="P227" s="52">
        <v>158.5</v>
      </c>
      <c r="Q227" s="52">
        <v>8857.2999999999993</v>
      </c>
      <c r="R227" s="49">
        <v>460.3</v>
      </c>
      <c r="S227" s="52">
        <v>9261.48</v>
      </c>
      <c r="T227" s="52">
        <v>90</v>
      </c>
      <c r="U227" s="52">
        <v>141</v>
      </c>
      <c r="V227" s="52">
        <v>1350.5</v>
      </c>
      <c r="W227" s="53">
        <v>0.14581902676462077</v>
      </c>
      <c r="X227" s="53">
        <v>0.13500000000000001</v>
      </c>
      <c r="Y227" s="61">
        <f t="shared" si="16"/>
        <v>1481.2998</v>
      </c>
      <c r="Z227" s="61">
        <f t="shared" si="17"/>
        <v>583</v>
      </c>
      <c r="AA227" s="52">
        <f t="shared" si="18"/>
        <v>2214.3249999999998</v>
      </c>
      <c r="AB227" s="52">
        <v>2866.08</v>
      </c>
    </row>
    <row r="228" spans="1:28">
      <c r="A228" s="46" t="s">
        <v>433</v>
      </c>
      <c r="B228" s="46" t="s">
        <v>434</v>
      </c>
      <c r="C228" s="49">
        <v>15798.640000000001</v>
      </c>
      <c r="D228" s="3">
        <v>148.94999999999999</v>
      </c>
      <c r="E228" s="47">
        <v>444.54</v>
      </c>
      <c r="F228" s="48">
        <f t="shared" si="15"/>
        <v>593.49</v>
      </c>
      <c r="G228" s="49">
        <v>435</v>
      </c>
      <c r="H228" s="47">
        <v>435.76</v>
      </c>
      <c r="I228" s="47">
        <v>364.83</v>
      </c>
      <c r="J228" s="47">
        <v>35.03</v>
      </c>
      <c r="K228" s="50">
        <v>41.2</v>
      </c>
      <c r="L228" s="48">
        <v>0</v>
      </c>
      <c r="M228" s="49">
        <v>0</v>
      </c>
      <c r="N228" s="51">
        <v>0.48809999999999998</v>
      </c>
      <c r="O228" s="52">
        <v>3218.75</v>
      </c>
      <c r="P228" s="52">
        <v>929.5</v>
      </c>
      <c r="Q228" s="52">
        <v>15715.06</v>
      </c>
      <c r="R228" s="49">
        <v>789.93</v>
      </c>
      <c r="S228" s="52">
        <v>15450.4</v>
      </c>
      <c r="T228" s="52">
        <v>144</v>
      </c>
      <c r="U228" s="52">
        <v>171.75</v>
      </c>
      <c r="V228" s="52">
        <v>2048</v>
      </c>
      <c r="W228" s="53">
        <v>0.13255320250608399</v>
      </c>
      <c r="X228" s="53">
        <v>0.13255320250608399</v>
      </c>
      <c r="Y228" s="61">
        <f t="shared" si="16"/>
        <v>2363.75</v>
      </c>
      <c r="Z228" s="61">
        <f t="shared" si="17"/>
        <v>4148.25</v>
      </c>
      <c r="AA228" s="52">
        <f t="shared" si="18"/>
        <v>7670.5207859999991</v>
      </c>
      <c r="AB228" s="52">
        <v>4699.5200000000004</v>
      </c>
    </row>
    <row r="229" spans="1:28">
      <c r="A229" s="46" t="s">
        <v>435</v>
      </c>
      <c r="B229" s="46" t="s">
        <v>436</v>
      </c>
      <c r="C229" s="49">
        <v>20871.93</v>
      </c>
      <c r="D229" s="3">
        <v>107.46</v>
      </c>
      <c r="E229" s="47">
        <v>934.74</v>
      </c>
      <c r="F229" s="48">
        <f t="shared" si="15"/>
        <v>1042.2</v>
      </c>
      <c r="G229" s="49">
        <v>0</v>
      </c>
      <c r="H229" s="47">
        <v>0</v>
      </c>
      <c r="I229" s="47">
        <v>450.66</v>
      </c>
      <c r="J229" s="47">
        <v>53.42</v>
      </c>
      <c r="K229" s="50">
        <v>258.99</v>
      </c>
      <c r="L229" s="48">
        <v>0</v>
      </c>
      <c r="M229" s="49">
        <v>800.71</v>
      </c>
      <c r="N229" s="51">
        <v>0.36670000000000003</v>
      </c>
      <c r="O229" s="52">
        <v>3042.25</v>
      </c>
      <c r="P229" s="52">
        <v>755.25</v>
      </c>
      <c r="Q229" s="52">
        <v>20562.64</v>
      </c>
      <c r="R229" s="49">
        <v>1043.5999999999999</v>
      </c>
      <c r="S229" s="52">
        <v>20877.870000000003</v>
      </c>
      <c r="T229" s="52">
        <v>258.5</v>
      </c>
      <c r="U229" s="52">
        <v>292.5</v>
      </c>
      <c r="V229" s="52">
        <v>2795.75</v>
      </c>
      <c r="W229" s="53">
        <v>0.13390973312890633</v>
      </c>
      <c r="X229" s="53">
        <v>0.13390973312890633</v>
      </c>
      <c r="Y229" s="61">
        <f t="shared" si="16"/>
        <v>3346.75</v>
      </c>
      <c r="Z229" s="61">
        <f t="shared" si="17"/>
        <v>3797.5</v>
      </c>
      <c r="AA229" s="52">
        <f t="shared" si="18"/>
        <v>7540.3200880000004</v>
      </c>
      <c r="AB229" s="52">
        <v>6150.98</v>
      </c>
    </row>
    <row r="230" spans="1:28">
      <c r="A230" s="46" t="s">
        <v>437</v>
      </c>
      <c r="B230" s="46" t="s">
        <v>438</v>
      </c>
      <c r="C230" s="49">
        <v>5681.3600000000006</v>
      </c>
      <c r="D230" s="3">
        <v>35.53</v>
      </c>
      <c r="E230" s="47">
        <v>323.60000000000002</v>
      </c>
      <c r="F230" s="48">
        <f t="shared" si="15"/>
        <v>359.13</v>
      </c>
      <c r="G230" s="49">
        <v>0</v>
      </c>
      <c r="H230" s="47">
        <v>0</v>
      </c>
      <c r="I230" s="47">
        <v>76.099999999999994</v>
      </c>
      <c r="J230" s="47">
        <v>9.1300000000000008</v>
      </c>
      <c r="K230" s="50">
        <v>39.200000000000003</v>
      </c>
      <c r="L230" s="48">
        <v>0</v>
      </c>
      <c r="M230" s="49">
        <v>117.31</v>
      </c>
      <c r="N230" s="51">
        <v>0.32919999999999999</v>
      </c>
      <c r="O230" s="52">
        <v>280.25</v>
      </c>
      <c r="P230" s="52">
        <v>66</v>
      </c>
      <c r="Q230" s="52">
        <v>5568.52</v>
      </c>
      <c r="R230" s="49">
        <v>284.07</v>
      </c>
      <c r="S230" s="52">
        <v>5722.4000000000005</v>
      </c>
      <c r="T230" s="52">
        <v>44.5</v>
      </c>
      <c r="U230" s="52">
        <v>55.75</v>
      </c>
      <c r="V230" s="52">
        <v>760.25</v>
      </c>
      <c r="W230" s="53">
        <v>0.13285509576401508</v>
      </c>
      <c r="X230" s="53">
        <v>0.13285509576401508</v>
      </c>
      <c r="Y230" s="61">
        <f t="shared" si="16"/>
        <v>860.5</v>
      </c>
      <c r="Z230" s="61">
        <f t="shared" si="17"/>
        <v>346.25</v>
      </c>
      <c r="AA230" s="52">
        <f t="shared" si="18"/>
        <v>1833.156784</v>
      </c>
      <c r="AB230" s="52">
        <v>1629.24</v>
      </c>
    </row>
    <row r="231" spans="1:28">
      <c r="A231" s="46" t="s">
        <v>439</v>
      </c>
      <c r="B231" s="46" t="s">
        <v>440</v>
      </c>
      <c r="C231" s="49">
        <v>10381.719999999999</v>
      </c>
      <c r="D231" s="3">
        <v>180.3</v>
      </c>
      <c r="E231" s="47">
        <v>457.17</v>
      </c>
      <c r="F231" s="48">
        <f t="shared" si="15"/>
        <v>637.47</v>
      </c>
      <c r="G231" s="49">
        <v>0</v>
      </c>
      <c r="H231" s="47">
        <v>0</v>
      </c>
      <c r="I231" s="47">
        <v>297.38</v>
      </c>
      <c r="J231" s="47">
        <v>16.350000000000001</v>
      </c>
      <c r="K231" s="50">
        <v>91.08</v>
      </c>
      <c r="L231" s="48">
        <v>0</v>
      </c>
      <c r="M231" s="49">
        <v>61.510000000000005</v>
      </c>
      <c r="N231" s="51">
        <v>0.48349999999999999</v>
      </c>
      <c r="O231" s="52">
        <v>1092</v>
      </c>
      <c r="P231" s="52">
        <v>229.25</v>
      </c>
      <c r="Q231" s="52">
        <v>10546.15</v>
      </c>
      <c r="R231" s="49">
        <v>519.09</v>
      </c>
      <c r="S231" s="52">
        <v>10415.379999999999</v>
      </c>
      <c r="T231" s="52">
        <v>119</v>
      </c>
      <c r="U231" s="52">
        <v>174.25</v>
      </c>
      <c r="V231" s="52">
        <v>1609.5</v>
      </c>
      <c r="W231" s="53">
        <v>0.15453108767995025</v>
      </c>
      <c r="X231" s="53">
        <v>0.13500000000000001</v>
      </c>
      <c r="Y231" s="61">
        <f t="shared" si="16"/>
        <v>1699.3262999999999</v>
      </c>
      <c r="Z231" s="61">
        <f t="shared" si="17"/>
        <v>1321.25</v>
      </c>
      <c r="AA231" s="52">
        <f t="shared" si="18"/>
        <v>5099.0635249999996</v>
      </c>
      <c r="AB231" s="52">
        <v>3213.66</v>
      </c>
    </row>
    <row r="232" spans="1:28">
      <c r="A232" s="46" t="s">
        <v>441</v>
      </c>
      <c r="B232" s="46" t="s">
        <v>442</v>
      </c>
      <c r="C232" s="49">
        <v>28.88</v>
      </c>
      <c r="D232" s="3">
        <v>0</v>
      </c>
      <c r="E232" s="47">
        <v>0</v>
      </c>
      <c r="F232" s="48">
        <f t="shared" si="15"/>
        <v>0</v>
      </c>
      <c r="G232" s="49">
        <v>0</v>
      </c>
      <c r="H232" s="47">
        <v>0</v>
      </c>
      <c r="I232" s="47">
        <v>0</v>
      </c>
      <c r="J232" s="47">
        <v>0</v>
      </c>
      <c r="K232" s="50">
        <v>0</v>
      </c>
      <c r="L232" s="48">
        <v>0</v>
      </c>
      <c r="M232" s="49">
        <v>0</v>
      </c>
      <c r="N232" s="51">
        <v>0.43330000000000002</v>
      </c>
      <c r="O232" s="52">
        <v>0</v>
      </c>
      <c r="P232" s="52">
        <v>0</v>
      </c>
      <c r="Q232" s="52">
        <v>28.39</v>
      </c>
      <c r="R232" s="49">
        <v>0</v>
      </c>
      <c r="S232" s="52">
        <v>28.88</v>
      </c>
      <c r="T232" s="52">
        <v>1</v>
      </c>
      <c r="U232" s="52">
        <v>0</v>
      </c>
      <c r="V232" s="52">
        <v>6.5</v>
      </c>
      <c r="W232" s="53">
        <v>0.22506925207756234</v>
      </c>
      <c r="X232" s="53">
        <v>0.13500000000000001</v>
      </c>
      <c r="Y232" s="61">
        <f t="shared" si="16"/>
        <v>4.8987999999999996</v>
      </c>
      <c r="Z232" s="61">
        <f t="shared" si="17"/>
        <v>0</v>
      </c>
      <c r="AA232" s="52">
        <f t="shared" si="18"/>
        <v>12.301387</v>
      </c>
      <c r="AB232" s="52">
        <v>15.68</v>
      </c>
    </row>
    <row r="233" spans="1:28">
      <c r="A233" s="46" t="s">
        <v>443</v>
      </c>
      <c r="B233" s="46" t="s">
        <v>444</v>
      </c>
      <c r="C233" s="49">
        <v>6503.3799999999992</v>
      </c>
      <c r="D233" s="3">
        <v>82.67</v>
      </c>
      <c r="E233" s="47">
        <v>398.13</v>
      </c>
      <c r="F233" s="48">
        <f t="shared" si="15"/>
        <v>480.8</v>
      </c>
      <c r="G233" s="49">
        <v>0</v>
      </c>
      <c r="H233" s="47">
        <v>0</v>
      </c>
      <c r="I233" s="47">
        <v>163.74</v>
      </c>
      <c r="J233" s="47">
        <v>14.4</v>
      </c>
      <c r="K233" s="50">
        <v>0</v>
      </c>
      <c r="L233" s="48">
        <v>0</v>
      </c>
      <c r="M233" s="49">
        <v>723.31</v>
      </c>
      <c r="N233" s="51">
        <v>0.28210000000000002</v>
      </c>
      <c r="O233" s="52">
        <v>636.25</v>
      </c>
      <c r="P233" s="52">
        <v>117.25</v>
      </c>
      <c r="Q233" s="52">
        <v>6593.8</v>
      </c>
      <c r="R233" s="49">
        <v>325.17</v>
      </c>
      <c r="S233" s="52">
        <v>6565.86</v>
      </c>
      <c r="T233" s="52">
        <v>42</v>
      </c>
      <c r="U233" s="52">
        <v>63.5</v>
      </c>
      <c r="V233" s="52">
        <v>780.5</v>
      </c>
      <c r="W233" s="53">
        <v>0.11887247062837161</v>
      </c>
      <c r="X233" s="53">
        <v>0.11887247062837161</v>
      </c>
      <c r="Y233" s="61">
        <f t="shared" si="16"/>
        <v>886</v>
      </c>
      <c r="Z233" s="61">
        <f t="shared" si="17"/>
        <v>753.5</v>
      </c>
      <c r="AA233" s="52">
        <f t="shared" si="18"/>
        <v>1860.1109800000002</v>
      </c>
      <c r="AB233" s="52">
        <v>1660.45</v>
      </c>
    </row>
    <row r="234" spans="1:28">
      <c r="A234" s="46" t="s">
        <v>445</v>
      </c>
      <c r="B234" s="46" t="s">
        <v>446</v>
      </c>
      <c r="C234" s="49">
        <v>9772.68</v>
      </c>
      <c r="D234" s="3">
        <v>122.11</v>
      </c>
      <c r="E234" s="47">
        <v>389.98</v>
      </c>
      <c r="F234" s="48">
        <f t="shared" si="15"/>
        <v>512.09</v>
      </c>
      <c r="G234" s="49">
        <v>0</v>
      </c>
      <c r="H234" s="47">
        <v>0</v>
      </c>
      <c r="I234" s="47">
        <v>186</v>
      </c>
      <c r="J234" s="47">
        <v>12.75</v>
      </c>
      <c r="K234" s="50">
        <v>0</v>
      </c>
      <c r="L234" s="48">
        <v>0</v>
      </c>
      <c r="M234" s="49">
        <v>227.62</v>
      </c>
      <c r="N234" s="51">
        <v>0.1762</v>
      </c>
      <c r="O234" s="52">
        <v>398.75</v>
      </c>
      <c r="P234" s="52">
        <v>152.25</v>
      </c>
      <c r="Q234" s="52">
        <v>9782.9500000000007</v>
      </c>
      <c r="R234" s="49">
        <v>488.63</v>
      </c>
      <c r="S234" s="52">
        <v>9847.65</v>
      </c>
      <c r="T234" s="52">
        <v>68.75</v>
      </c>
      <c r="U234" s="52">
        <v>87.25</v>
      </c>
      <c r="V234" s="52">
        <v>1165.5</v>
      </c>
      <c r="W234" s="53">
        <v>0.11835310962513899</v>
      </c>
      <c r="X234" s="53">
        <v>0.11835310962513899</v>
      </c>
      <c r="Y234" s="61">
        <f t="shared" si="16"/>
        <v>1321.5</v>
      </c>
      <c r="Z234" s="61">
        <f t="shared" si="17"/>
        <v>551</v>
      </c>
      <c r="AA234" s="52">
        <f t="shared" si="18"/>
        <v>1723.7557900000002</v>
      </c>
      <c r="AB234" s="52">
        <v>2595.7199999999998</v>
      </c>
    </row>
    <row r="235" spans="1:28">
      <c r="A235" s="46" t="s">
        <v>447</v>
      </c>
      <c r="B235" s="46" t="s">
        <v>448</v>
      </c>
      <c r="C235" s="49">
        <v>2502.7900000000004</v>
      </c>
      <c r="D235" s="3">
        <v>12.6</v>
      </c>
      <c r="E235" s="47">
        <v>113.78</v>
      </c>
      <c r="F235" s="48">
        <f t="shared" si="15"/>
        <v>126.38</v>
      </c>
      <c r="G235" s="49">
        <v>0</v>
      </c>
      <c r="H235" s="47">
        <v>0</v>
      </c>
      <c r="I235" s="47">
        <v>52.59</v>
      </c>
      <c r="J235" s="47">
        <v>2.35</v>
      </c>
      <c r="K235" s="50">
        <v>0</v>
      </c>
      <c r="L235" s="48">
        <v>0</v>
      </c>
      <c r="M235" s="49">
        <v>0</v>
      </c>
      <c r="N235" s="51">
        <v>0.3659</v>
      </c>
      <c r="O235" s="52">
        <v>161</v>
      </c>
      <c r="P235" s="52">
        <v>27.75</v>
      </c>
      <c r="Q235" s="52">
        <v>2415.65</v>
      </c>
      <c r="R235" s="49">
        <v>125.14</v>
      </c>
      <c r="S235" s="52">
        <v>2514.3000000000002</v>
      </c>
      <c r="T235" s="52">
        <v>28.75</v>
      </c>
      <c r="U235" s="52">
        <v>26.25</v>
      </c>
      <c r="V235" s="52">
        <v>379</v>
      </c>
      <c r="W235" s="53">
        <v>0.15073777989897783</v>
      </c>
      <c r="X235" s="53">
        <v>0.13500000000000001</v>
      </c>
      <c r="Y235" s="61">
        <f t="shared" si="16"/>
        <v>394.43050000000005</v>
      </c>
      <c r="Z235" s="61">
        <f t="shared" si="17"/>
        <v>188.75</v>
      </c>
      <c r="AA235" s="52">
        <f t="shared" si="18"/>
        <v>883.88633500000003</v>
      </c>
      <c r="AB235" s="52">
        <v>744.97</v>
      </c>
    </row>
    <row r="236" spans="1:28">
      <c r="A236" s="46" t="s">
        <v>449</v>
      </c>
      <c r="B236" s="46" t="s">
        <v>450</v>
      </c>
      <c r="C236" s="49">
        <v>1952.77</v>
      </c>
      <c r="D236" s="3">
        <v>9.35</v>
      </c>
      <c r="E236" s="47">
        <v>98.19</v>
      </c>
      <c r="F236" s="48">
        <f t="shared" si="15"/>
        <v>107.53999999999999</v>
      </c>
      <c r="G236" s="49">
        <v>0</v>
      </c>
      <c r="H236" s="47">
        <v>0</v>
      </c>
      <c r="I236" s="47">
        <v>27.81</v>
      </c>
      <c r="J236" s="47">
        <v>1.05</v>
      </c>
      <c r="K236" s="50">
        <v>4.5999999999999996</v>
      </c>
      <c r="L236" s="48">
        <v>0</v>
      </c>
      <c r="M236" s="49">
        <v>19.809999999999999</v>
      </c>
      <c r="N236" s="51">
        <v>0.55559999999999998</v>
      </c>
      <c r="O236" s="52">
        <v>215.75</v>
      </c>
      <c r="P236" s="52">
        <v>45</v>
      </c>
      <c r="Q236" s="52">
        <v>1864.83</v>
      </c>
      <c r="R236" s="49">
        <v>97.64</v>
      </c>
      <c r="S236" s="52">
        <v>1969.0800000000002</v>
      </c>
      <c r="T236" s="52">
        <v>20.25</v>
      </c>
      <c r="U236" s="52">
        <v>27.5</v>
      </c>
      <c r="V236" s="52">
        <v>302</v>
      </c>
      <c r="W236" s="53">
        <v>0.15337111747618176</v>
      </c>
      <c r="X236" s="53">
        <v>0.13500000000000001</v>
      </c>
      <c r="Y236" s="61">
        <f t="shared" si="16"/>
        <v>313.57580000000002</v>
      </c>
      <c r="Z236" s="61">
        <f t="shared" si="17"/>
        <v>260.75</v>
      </c>
      <c r="AA236" s="52">
        <f t="shared" si="18"/>
        <v>1036.0995479999999</v>
      </c>
      <c r="AB236" s="52">
        <v>614.4</v>
      </c>
    </row>
    <row r="237" spans="1:28">
      <c r="A237" s="46" t="s">
        <v>451</v>
      </c>
      <c r="B237" s="46" t="s">
        <v>452</v>
      </c>
      <c r="C237" s="49">
        <v>416.22</v>
      </c>
      <c r="D237" s="3">
        <v>0</v>
      </c>
      <c r="E237" s="47">
        <v>25.41</v>
      </c>
      <c r="F237" s="48">
        <f t="shared" si="15"/>
        <v>25.41</v>
      </c>
      <c r="G237" s="49">
        <v>0</v>
      </c>
      <c r="H237" s="47">
        <v>0</v>
      </c>
      <c r="I237" s="47">
        <v>3.41</v>
      </c>
      <c r="J237" s="47">
        <v>0</v>
      </c>
      <c r="K237" s="50">
        <v>0</v>
      </c>
      <c r="L237" s="48">
        <v>0</v>
      </c>
      <c r="M237" s="49">
        <v>0.15</v>
      </c>
      <c r="N237" s="51">
        <v>0.47520000000000001</v>
      </c>
      <c r="O237" s="52">
        <v>2</v>
      </c>
      <c r="P237" s="52">
        <v>1</v>
      </c>
      <c r="Q237" s="52">
        <v>404.62</v>
      </c>
      <c r="R237" s="49">
        <v>20.81</v>
      </c>
      <c r="S237" s="52">
        <v>419.13000000000005</v>
      </c>
      <c r="T237" s="52">
        <v>2.5</v>
      </c>
      <c r="U237" s="52">
        <v>3.75</v>
      </c>
      <c r="V237" s="52">
        <v>75</v>
      </c>
      <c r="W237" s="53">
        <v>0.1789420943382721</v>
      </c>
      <c r="X237" s="53">
        <v>0.13500000000000001</v>
      </c>
      <c r="Y237" s="61">
        <f t="shared" si="16"/>
        <v>62.832550000000012</v>
      </c>
      <c r="Z237" s="61">
        <f t="shared" si="17"/>
        <v>3</v>
      </c>
      <c r="AA237" s="52">
        <f t="shared" si="18"/>
        <v>192.27542400000002</v>
      </c>
      <c r="AB237" s="52">
        <v>123.76</v>
      </c>
    </row>
    <row r="238" spans="1:28">
      <c r="A238" s="46" t="s">
        <v>453</v>
      </c>
      <c r="B238" s="46" t="s">
        <v>454</v>
      </c>
      <c r="C238" s="49">
        <v>2049.62</v>
      </c>
      <c r="D238" s="3">
        <v>53.54</v>
      </c>
      <c r="E238" s="47">
        <v>129.53</v>
      </c>
      <c r="F238" s="48">
        <f t="shared" si="15"/>
        <v>183.07</v>
      </c>
      <c r="G238" s="49">
        <v>0</v>
      </c>
      <c r="H238" s="47">
        <v>0</v>
      </c>
      <c r="I238" s="47">
        <v>13.77</v>
      </c>
      <c r="J238" s="47">
        <v>0.86</v>
      </c>
      <c r="K238" s="50">
        <v>46.2</v>
      </c>
      <c r="L238" s="48">
        <v>0</v>
      </c>
      <c r="M238" s="49">
        <v>134</v>
      </c>
      <c r="N238" s="51">
        <v>0.46089999999999998</v>
      </c>
      <c r="O238" s="52">
        <v>63.25</v>
      </c>
      <c r="P238" s="52">
        <v>13</v>
      </c>
      <c r="Q238" s="52">
        <v>1956.28</v>
      </c>
      <c r="R238" s="49">
        <v>102.48</v>
      </c>
      <c r="S238" s="52">
        <v>2060.4299999999998</v>
      </c>
      <c r="T238" s="52">
        <v>33</v>
      </c>
      <c r="U238" s="52">
        <v>35</v>
      </c>
      <c r="V238" s="52">
        <v>343</v>
      </c>
      <c r="W238" s="53">
        <v>0.16647010575462404</v>
      </c>
      <c r="X238" s="53">
        <v>0.13500000000000001</v>
      </c>
      <c r="Y238" s="61">
        <f t="shared" si="16"/>
        <v>346.15805</v>
      </c>
      <c r="Z238" s="61">
        <f t="shared" si="17"/>
        <v>76.25</v>
      </c>
      <c r="AA238" s="52">
        <f t="shared" si="18"/>
        <v>901.649452</v>
      </c>
      <c r="AB238" s="52">
        <v>580</v>
      </c>
    </row>
    <row r="239" spans="1:28">
      <c r="A239" s="46" t="s">
        <v>455</v>
      </c>
      <c r="B239" s="46" t="s">
        <v>456</v>
      </c>
      <c r="C239" s="49">
        <v>4741.8500000000004</v>
      </c>
      <c r="D239" s="3">
        <v>79.349999999999994</v>
      </c>
      <c r="E239" s="47">
        <v>329.58</v>
      </c>
      <c r="F239" s="48">
        <f t="shared" si="15"/>
        <v>408.92999999999995</v>
      </c>
      <c r="G239" s="49">
        <v>0</v>
      </c>
      <c r="H239" s="47">
        <v>0</v>
      </c>
      <c r="I239" s="47">
        <v>106.7</v>
      </c>
      <c r="J239" s="47">
        <v>8.3000000000000007</v>
      </c>
      <c r="K239" s="50">
        <v>15.8</v>
      </c>
      <c r="L239" s="48">
        <v>0</v>
      </c>
      <c r="M239" s="49">
        <v>185.42000000000002</v>
      </c>
      <c r="N239" s="51">
        <v>0.28179999999999999</v>
      </c>
      <c r="O239" s="52">
        <v>116</v>
      </c>
      <c r="P239" s="52">
        <v>31.25</v>
      </c>
      <c r="Q239" s="52">
        <v>4576.55</v>
      </c>
      <c r="R239" s="49">
        <v>237.09</v>
      </c>
      <c r="S239" s="52">
        <v>4744.58</v>
      </c>
      <c r="T239" s="52">
        <v>40.5</v>
      </c>
      <c r="U239" s="52">
        <v>63.75</v>
      </c>
      <c r="V239" s="52">
        <v>649.25</v>
      </c>
      <c r="W239" s="53">
        <v>0.1368403525707228</v>
      </c>
      <c r="X239" s="53">
        <v>0.13500000000000001</v>
      </c>
      <c r="Y239" s="61">
        <f t="shared" si="16"/>
        <v>744.76830000000007</v>
      </c>
      <c r="Z239" s="61">
        <f t="shared" si="17"/>
        <v>147.25</v>
      </c>
      <c r="AA239" s="52">
        <f t="shared" si="18"/>
        <v>1289.6717900000001</v>
      </c>
      <c r="AB239" s="52">
        <v>1406.38</v>
      </c>
    </row>
    <row r="240" spans="1:28">
      <c r="A240" s="46" t="s">
        <v>457</v>
      </c>
      <c r="B240" s="46" t="s">
        <v>458</v>
      </c>
      <c r="C240" s="49">
        <v>30096.92</v>
      </c>
      <c r="D240" s="3">
        <v>275.87</v>
      </c>
      <c r="E240" s="47">
        <v>1102.72</v>
      </c>
      <c r="F240" s="48">
        <f t="shared" si="15"/>
        <v>1378.5900000000001</v>
      </c>
      <c r="G240" s="49">
        <v>355</v>
      </c>
      <c r="H240" s="47">
        <v>410.86</v>
      </c>
      <c r="I240" s="47">
        <v>411.85</v>
      </c>
      <c r="J240" s="47">
        <v>14.48</v>
      </c>
      <c r="K240" s="50">
        <v>124.79</v>
      </c>
      <c r="L240" s="48">
        <v>1.22</v>
      </c>
      <c r="M240" s="49">
        <v>1060</v>
      </c>
      <c r="N240" s="51">
        <v>0.58589999999999998</v>
      </c>
      <c r="O240" s="52">
        <v>1889.25</v>
      </c>
      <c r="P240" s="52">
        <v>382.75</v>
      </c>
      <c r="Q240" s="52">
        <v>30052.59</v>
      </c>
      <c r="R240" s="49">
        <v>1504.85</v>
      </c>
      <c r="S240" s="52">
        <v>29891.530000000002</v>
      </c>
      <c r="T240" s="52">
        <v>515</v>
      </c>
      <c r="U240" s="52">
        <v>283.5</v>
      </c>
      <c r="V240" s="52">
        <v>4405.5</v>
      </c>
      <c r="W240" s="53">
        <v>0.14738288739318461</v>
      </c>
      <c r="X240" s="53">
        <v>0.13500000000000001</v>
      </c>
      <c r="Y240" s="61">
        <f t="shared" si="16"/>
        <v>4833.8565500000004</v>
      </c>
      <c r="Z240" s="61">
        <f t="shared" si="17"/>
        <v>2272</v>
      </c>
      <c r="AA240" s="52">
        <f t="shared" si="18"/>
        <v>17607.812481000001</v>
      </c>
      <c r="AB240" s="52">
        <v>9433.7999999999993</v>
      </c>
    </row>
    <row r="241" spans="1:28">
      <c r="A241" s="46" t="s">
        <v>459</v>
      </c>
      <c r="B241" s="46" t="s">
        <v>460</v>
      </c>
      <c r="C241" s="49">
        <v>74.2</v>
      </c>
      <c r="D241" s="3">
        <v>0</v>
      </c>
      <c r="E241" s="47">
        <v>0</v>
      </c>
      <c r="F241" s="48">
        <f t="shared" si="15"/>
        <v>0</v>
      </c>
      <c r="G241" s="49">
        <v>0</v>
      </c>
      <c r="H241" s="47">
        <v>0</v>
      </c>
      <c r="I241" s="47">
        <v>0</v>
      </c>
      <c r="J241" s="47">
        <v>0</v>
      </c>
      <c r="K241" s="50">
        <v>0</v>
      </c>
      <c r="L241" s="48">
        <v>0</v>
      </c>
      <c r="M241" s="49">
        <v>0</v>
      </c>
      <c r="N241" s="51">
        <v>0.15579999999999999</v>
      </c>
      <c r="O241" s="52">
        <v>0</v>
      </c>
      <c r="P241" s="52">
        <v>0</v>
      </c>
      <c r="Q241" s="52">
        <v>76.8</v>
      </c>
      <c r="R241" s="49">
        <v>0</v>
      </c>
      <c r="S241" s="52">
        <v>74.2</v>
      </c>
      <c r="T241" s="52">
        <v>0</v>
      </c>
      <c r="U241" s="52">
        <v>0</v>
      </c>
      <c r="V241" s="52">
        <v>6</v>
      </c>
      <c r="W241" s="53">
        <v>8.0862533692722366E-2</v>
      </c>
      <c r="X241" s="53">
        <v>8.0862533692722366E-2</v>
      </c>
      <c r="Y241" s="61">
        <f t="shared" si="16"/>
        <v>6</v>
      </c>
      <c r="Z241" s="61">
        <f t="shared" si="17"/>
        <v>0</v>
      </c>
      <c r="AA241" s="52">
        <f t="shared" si="18"/>
        <v>11.965439999999999</v>
      </c>
      <c r="AB241" s="52">
        <v>40.6</v>
      </c>
    </row>
    <row r="242" spans="1:28">
      <c r="A242" s="46" t="s">
        <v>461</v>
      </c>
      <c r="B242" s="46" t="s">
        <v>462</v>
      </c>
      <c r="C242" s="49">
        <v>42.8</v>
      </c>
      <c r="D242" s="3">
        <v>0</v>
      </c>
      <c r="E242" s="47">
        <v>0</v>
      </c>
      <c r="F242" s="48">
        <f t="shared" si="15"/>
        <v>0</v>
      </c>
      <c r="G242" s="49">
        <v>0</v>
      </c>
      <c r="H242" s="47">
        <v>0</v>
      </c>
      <c r="I242" s="47">
        <v>0</v>
      </c>
      <c r="J242" s="47">
        <v>0</v>
      </c>
      <c r="K242" s="50">
        <v>0</v>
      </c>
      <c r="L242" s="48">
        <v>0</v>
      </c>
      <c r="M242" s="49">
        <v>0</v>
      </c>
      <c r="N242" s="51">
        <v>0.24390000000000001</v>
      </c>
      <c r="O242" s="52">
        <v>0</v>
      </c>
      <c r="P242" s="52">
        <v>0</v>
      </c>
      <c r="Q242" s="52">
        <v>37.4</v>
      </c>
      <c r="R242" s="49">
        <v>0</v>
      </c>
      <c r="S242" s="52">
        <v>43.8</v>
      </c>
      <c r="T242" s="52">
        <v>0.5</v>
      </c>
      <c r="U242" s="52">
        <v>0</v>
      </c>
      <c r="V242" s="52">
        <v>6.25</v>
      </c>
      <c r="W242" s="53">
        <v>0.14269406392694065</v>
      </c>
      <c r="X242" s="53">
        <v>0.13500000000000001</v>
      </c>
      <c r="Y242" s="61">
        <f t="shared" si="16"/>
        <v>6.4130000000000003</v>
      </c>
      <c r="Z242" s="61">
        <f t="shared" si="17"/>
        <v>0</v>
      </c>
      <c r="AA242" s="52">
        <f t="shared" si="18"/>
        <v>9.1218599999999999</v>
      </c>
      <c r="AB242" s="52">
        <v>25.4</v>
      </c>
    </row>
    <row r="243" spans="1:28">
      <c r="A243" s="46" t="s">
        <v>463</v>
      </c>
      <c r="B243" s="46" t="s">
        <v>464</v>
      </c>
      <c r="C243" s="49">
        <v>1415.1899999999998</v>
      </c>
      <c r="D243" s="3">
        <v>0</v>
      </c>
      <c r="E243" s="47">
        <v>93.71</v>
      </c>
      <c r="F243" s="48">
        <f t="shared" si="15"/>
        <v>93.71</v>
      </c>
      <c r="G243" s="49">
        <v>0</v>
      </c>
      <c r="H243" s="47">
        <v>0</v>
      </c>
      <c r="I243" s="47">
        <v>40.56</v>
      </c>
      <c r="J243" s="47">
        <v>0.51</v>
      </c>
      <c r="K243" s="50">
        <v>1.2</v>
      </c>
      <c r="L243" s="48">
        <v>0</v>
      </c>
      <c r="M243" s="49">
        <v>4.8199999999999994</v>
      </c>
      <c r="N243" s="51">
        <v>0.2505</v>
      </c>
      <c r="O243" s="52">
        <v>0</v>
      </c>
      <c r="P243" s="52">
        <v>0</v>
      </c>
      <c r="Q243" s="52">
        <v>1395.42</v>
      </c>
      <c r="R243" s="49">
        <v>70.760000000000005</v>
      </c>
      <c r="S243" s="52">
        <v>1430.76</v>
      </c>
      <c r="T243" s="52">
        <v>2.5</v>
      </c>
      <c r="U243" s="52">
        <v>12.75</v>
      </c>
      <c r="V243" s="52">
        <v>184.75</v>
      </c>
      <c r="W243" s="53">
        <v>0.12912717716458386</v>
      </c>
      <c r="X243" s="53">
        <v>0.12912717716458386</v>
      </c>
      <c r="Y243" s="61">
        <f t="shared" si="16"/>
        <v>200</v>
      </c>
      <c r="Z243" s="61">
        <f t="shared" si="17"/>
        <v>0</v>
      </c>
      <c r="AA243" s="52">
        <f t="shared" si="18"/>
        <v>349.55270999999999</v>
      </c>
      <c r="AB243" s="52">
        <v>380.99</v>
      </c>
    </row>
    <row r="244" spans="1:28">
      <c r="A244" s="46" t="s">
        <v>465</v>
      </c>
      <c r="B244" s="46" t="s">
        <v>466</v>
      </c>
      <c r="C244" s="49">
        <v>1846.26</v>
      </c>
      <c r="D244" s="3">
        <v>8.52</v>
      </c>
      <c r="E244" s="47">
        <v>115.78</v>
      </c>
      <c r="F244" s="48">
        <f t="shared" si="15"/>
        <v>124.3</v>
      </c>
      <c r="G244" s="49">
        <v>0</v>
      </c>
      <c r="H244" s="47">
        <v>0</v>
      </c>
      <c r="I244" s="47">
        <v>31.59</v>
      </c>
      <c r="J244" s="47">
        <v>1.9</v>
      </c>
      <c r="K244" s="50">
        <v>0</v>
      </c>
      <c r="L244" s="48">
        <v>0</v>
      </c>
      <c r="M244" s="49">
        <v>30.77</v>
      </c>
      <c r="N244" s="51">
        <v>0.38279999999999997</v>
      </c>
      <c r="O244" s="52">
        <v>7.75</v>
      </c>
      <c r="P244" s="52">
        <v>6</v>
      </c>
      <c r="Q244" s="52">
        <v>1823.91</v>
      </c>
      <c r="R244" s="49">
        <v>92.31</v>
      </c>
      <c r="S244" s="52">
        <v>1852.22</v>
      </c>
      <c r="T244" s="52">
        <v>32.75</v>
      </c>
      <c r="U244" s="52">
        <v>25.75</v>
      </c>
      <c r="V244" s="52">
        <v>211</v>
      </c>
      <c r="W244" s="53">
        <v>0.11391735323017783</v>
      </c>
      <c r="X244" s="53">
        <v>0.11391735323017783</v>
      </c>
      <c r="Y244" s="61">
        <f t="shared" si="16"/>
        <v>269.5</v>
      </c>
      <c r="Z244" s="61">
        <f t="shared" si="17"/>
        <v>13.75</v>
      </c>
      <c r="AA244" s="52">
        <f t="shared" si="18"/>
        <v>698.19274799999994</v>
      </c>
      <c r="AB244" s="52">
        <v>586.9</v>
      </c>
    </row>
    <row r="245" spans="1:28">
      <c r="A245" s="46" t="s">
        <v>467</v>
      </c>
      <c r="B245" s="46" t="s">
        <v>468</v>
      </c>
      <c r="C245" s="49">
        <v>10520.92</v>
      </c>
      <c r="D245" s="3">
        <v>381.18</v>
      </c>
      <c r="E245" s="47">
        <v>282.02</v>
      </c>
      <c r="F245" s="48">
        <f t="shared" si="15"/>
        <v>663.2</v>
      </c>
      <c r="G245" s="49">
        <v>0</v>
      </c>
      <c r="H245" s="47">
        <v>0</v>
      </c>
      <c r="I245" s="47">
        <v>317.95999999999998</v>
      </c>
      <c r="J245" s="47">
        <v>11.26</v>
      </c>
      <c r="K245" s="50">
        <v>17</v>
      </c>
      <c r="L245" s="48">
        <v>0</v>
      </c>
      <c r="M245" s="49">
        <v>516.78</v>
      </c>
      <c r="N245" s="51">
        <v>0.29310000000000003</v>
      </c>
      <c r="O245" s="52">
        <v>347.25</v>
      </c>
      <c r="P245" s="52">
        <v>94</v>
      </c>
      <c r="Q245" s="52">
        <v>10499.85</v>
      </c>
      <c r="R245" s="49">
        <v>526.04999999999995</v>
      </c>
      <c r="S245" s="52">
        <v>10580.210000000001</v>
      </c>
      <c r="T245" s="52">
        <v>111.5</v>
      </c>
      <c r="U245" s="52">
        <v>100.25</v>
      </c>
      <c r="V245" s="52">
        <v>1321.25</v>
      </c>
      <c r="W245" s="53">
        <v>0.12487937384985741</v>
      </c>
      <c r="X245" s="53">
        <v>0.12487937384985741</v>
      </c>
      <c r="Y245" s="61">
        <f t="shared" si="16"/>
        <v>1533</v>
      </c>
      <c r="Z245" s="61">
        <f t="shared" si="17"/>
        <v>441.25</v>
      </c>
      <c r="AA245" s="52">
        <f t="shared" si="18"/>
        <v>3077.5060350000003</v>
      </c>
      <c r="AB245" s="52">
        <v>2712.47</v>
      </c>
    </row>
    <row r="246" spans="1:28">
      <c r="A246" s="46" t="s">
        <v>469</v>
      </c>
      <c r="B246" s="46" t="s">
        <v>470</v>
      </c>
      <c r="C246" s="49">
        <v>14212.67</v>
      </c>
      <c r="D246" s="3">
        <v>23.09</v>
      </c>
      <c r="E246" s="47">
        <v>486.26</v>
      </c>
      <c r="F246" s="48">
        <f t="shared" si="15"/>
        <v>509.34999999999997</v>
      </c>
      <c r="G246" s="49">
        <v>50</v>
      </c>
      <c r="H246" s="47">
        <v>42.73</v>
      </c>
      <c r="I246" s="47">
        <v>324.62</v>
      </c>
      <c r="J246" s="47">
        <v>8.4700000000000006</v>
      </c>
      <c r="K246" s="50">
        <v>75.83</v>
      </c>
      <c r="L246" s="48">
        <v>7.0000000000000007E-2</v>
      </c>
      <c r="M246" s="49">
        <v>140.96</v>
      </c>
      <c r="N246" s="51">
        <v>0.38200000000000001</v>
      </c>
      <c r="O246" s="52">
        <v>478.25</v>
      </c>
      <c r="P246" s="52">
        <v>100</v>
      </c>
      <c r="Q246" s="52">
        <v>13938.88</v>
      </c>
      <c r="R246" s="49">
        <v>710.63</v>
      </c>
      <c r="S246" s="52">
        <v>14400.7</v>
      </c>
      <c r="T246" s="52">
        <v>206.25</v>
      </c>
      <c r="U246" s="52">
        <v>179</v>
      </c>
      <c r="V246" s="52">
        <v>1972.5</v>
      </c>
      <c r="W246" s="53">
        <v>0.13697250828084745</v>
      </c>
      <c r="X246" s="53">
        <v>0.13500000000000001</v>
      </c>
      <c r="Y246" s="61">
        <f t="shared" si="16"/>
        <v>2329.3445000000002</v>
      </c>
      <c r="Z246" s="61">
        <f t="shared" si="17"/>
        <v>578.25</v>
      </c>
      <c r="AA246" s="52">
        <f t="shared" si="18"/>
        <v>5324.6521599999996</v>
      </c>
      <c r="AB246" s="52">
        <v>4370.22</v>
      </c>
    </row>
    <row r="247" spans="1:28">
      <c r="A247" s="46" t="s">
        <v>471</v>
      </c>
      <c r="B247" s="46" t="s">
        <v>472</v>
      </c>
      <c r="C247" s="49">
        <v>904.17</v>
      </c>
      <c r="D247" s="3">
        <v>37.18</v>
      </c>
      <c r="E247" s="47">
        <v>70.44</v>
      </c>
      <c r="F247" s="48">
        <f t="shared" si="15"/>
        <v>107.62</v>
      </c>
      <c r="G247" s="49">
        <v>0</v>
      </c>
      <c r="H247" s="47">
        <v>0</v>
      </c>
      <c r="I247" s="47">
        <v>28.7</v>
      </c>
      <c r="J247" s="47">
        <v>0.47</v>
      </c>
      <c r="K247" s="50">
        <v>0</v>
      </c>
      <c r="L247" s="48">
        <v>0</v>
      </c>
      <c r="M247" s="49">
        <v>3.4</v>
      </c>
      <c r="N247" s="51">
        <v>0.2266</v>
      </c>
      <c r="O247" s="52">
        <v>0</v>
      </c>
      <c r="P247" s="52">
        <v>0</v>
      </c>
      <c r="Q247" s="52">
        <v>895.26</v>
      </c>
      <c r="R247" s="49">
        <v>45.21</v>
      </c>
      <c r="S247" s="52">
        <v>907.95</v>
      </c>
      <c r="T247" s="52">
        <v>0</v>
      </c>
      <c r="U247" s="52">
        <v>5.75</v>
      </c>
      <c r="V247" s="52">
        <v>108.25</v>
      </c>
      <c r="W247" s="53">
        <v>0.11922462690676799</v>
      </c>
      <c r="X247" s="53">
        <v>0.11922462690676799</v>
      </c>
      <c r="Y247" s="61">
        <f t="shared" si="16"/>
        <v>114</v>
      </c>
      <c r="Z247" s="61">
        <f t="shared" si="17"/>
        <v>0</v>
      </c>
      <c r="AA247" s="52">
        <f t="shared" si="18"/>
        <v>202.865916</v>
      </c>
      <c r="AB247" s="52">
        <v>224.01</v>
      </c>
    </row>
    <row r="248" spans="1:28">
      <c r="A248" s="46" t="s">
        <v>473</v>
      </c>
      <c r="B248" s="46" t="s">
        <v>474</v>
      </c>
      <c r="C248" s="49">
        <v>5006.68</v>
      </c>
      <c r="D248" s="3">
        <v>35.770000000000003</v>
      </c>
      <c r="E248" s="47">
        <v>234.12</v>
      </c>
      <c r="F248" s="48">
        <f t="shared" si="15"/>
        <v>269.89</v>
      </c>
      <c r="G248" s="49">
        <v>0</v>
      </c>
      <c r="H248" s="47">
        <v>0</v>
      </c>
      <c r="I248" s="47">
        <v>100.08</v>
      </c>
      <c r="J248" s="47">
        <v>1.06</v>
      </c>
      <c r="K248" s="50">
        <v>10.65</v>
      </c>
      <c r="L248" s="48">
        <v>7.0000000000000007E-2</v>
      </c>
      <c r="M248" s="49">
        <v>144.63</v>
      </c>
      <c r="N248" s="51">
        <v>0.49630000000000002</v>
      </c>
      <c r="O248" s="52">
        <v>222</v>
      </c>
      <c r="P248" s="52">
        <v>42.75</v>
      </c>
      <c r="Q248" s="52">
        <v>4898.17</v>
      </c>
      <c r="R248" s="49">
        <v>250.33</v>
      </c>
      <c r="S248" s="52">
        <v>5022.0499999999993</v>
      </c>
      <c r="T248" s="52">
        <v>79.5</v>
      </c>
      <c r="U248" s="52">
        <v>78.75</v>
      </c>
      <c r="V248" s="52">
        <v>806.5</v>
      </c>
      <c r="W248" s="53">
        <v>0.16059179020519512</v>
      </c>
      <c r="X248" s="53">
        <v>0.13500000000000001</v>
      </c>
      <c r="Y248" s="61">
        <f t="shared" si="16"/>
        <v>836.22674999999992</v>
      </c>
      <c r="Z248" s="61">
        <f t="shared" si="17"/>
        <v>264.75</v>
      </c>
      <c r="AA248" s="52">
        <f t="shared" si="18"/>
        <v>2430.9617710000002</v>
      </c>
      <c r="AB248" s="52">
        <v>1553.02</v>
      </c>
    </row>
    <row r="249" spans="1:28">
      <c r="A249" s="46" t="s">
        <v>475</v>
      </c>
      <c r="B249" s="46" t="s">
        <v>476</v>
      </c>
      <c r="C249" s="49">
        <v>3962.15</v>
      </c>
      <c r="D249" s="3">
        <v>52.69</v>
      </c>
      <c r="E249" s="47">
        <v>280.47000000000003</v>
      </c>
      <c r="F249" s="48">
        <f t="shared" si="15"/>
        <v>333.16</v>
      </c>
      <c r="G249" s="49">
        <v>0</v>
      </c>
      <c r="H249" s="47">
        <v>0</v>
      </c>
      <c r="I249" s="47">
        <v>93.05</v>
      </c>
      <c r="J249" s="47">
        <v>7.24</v>
      </c>
      <c r="K249" s="50">
        <v>4.2</v>
      </c>
      <c r="L249" s="48">
        <v>0</v>
      </c>
      <c r="M249" s="49">
        <v>261.82</v>
      </c>
      <c r="N249" s="51">
        <v>0.54400000000000004</v>
      </c>
      <c r="O249" s="52">
        <v>113.5</v>
      </c>
      <c r="P249" s="52">
        <v>35</v>
      </c>
      <c r="Q249" s="52">
        <v>4015.96</v>
      </c>
      <c r="R249" s="49">
        <v>198.11</v>
      </c>
      <c r="S249" s="52">
        <v>4055.3299999999995</v>
      </c>
      <c r="T249" s="52">
        <v>52</v>
      </c>
      <c r="U249" s="52">
        <v>45</v>
      </c>
      <c r="V249" s="52">
        <v>575.75</v>
      </c>
      <c r="W249" s="53">
        <v>0.14197364949338281</v>
      </c>
      <c r="X249" s="53">
        <v>0.13500000000000001</v>
      </c>
      <c r="Y249" s="61">
        <f t="shared" si="16"/>
        <v>644.46954999999991</v>
      </c>
      <c r="Z249" s="61">
        <f t="shared" si="17"/>
        <v>148.5</v>
      </c>
      <c r="AA249" s="52">
        <f t="shared" si="18"/>
        <v>2184.6822400000001</v>
      </c>
      <c r="AB249" s="52">
        <v>1149.43</v>
      </c>
    </row>
    <row r="250" spans="1:28">
      <c r="A250" s="46" t="s">
        <v>477</v>
      </c>
      <c r="B250" s="46" t="s">
        <v>478</v>
      </c>
      <c r="C250" s="49">
        <v>542.29000000000008</v>
      </c>
      <c r="D250" s="3">
        <v>0</v>
      </c>
      <c r="E250" s="47">
        <v>27.65</v>
      </c>
      <c r="F250" s="48">
        <f t="shared" si="15"/>
        <v>27.65</v>
      </c>
      <c r="G250" s="49">
        <v>0</v>
      </c>
      <c r="H250" s="47">
        <v>0</v>
      </c>
      <c r="I250" s="47">
        <v>15</v>
      </c>
      <c r="J250" s="47">
        <v>0.33</v>
      </c>
      <c r="K250" s="50">
        <v>0</v>
      </c>
      <c r="L250" s="48">
        <v>0</v>
      </c>
      <c r="M250" s="49">
        <v>6.2</v>
      </c>
      <c r="N250" s="51">
        <v>0.32419999999999999</v>
      </c>
      <c r="O250" s="52">
        <v>5</v>
      </c>
      <c r="P250" s="52">
        <v>1</v>
      </c>
      <c r="Q250" s="52">
        <v>511.66</v>
      </c>
      <c r="R250" s="49">
        <v>27.11</v>
      </c>
      <c r="S250" s="52">
        <v>542.29000000000008</v>
      </c>
      <c r="T250" s="52">
        <v>3</v>
      </c>
      <c r="U250" s="52">
        <v>4</v>
      </c>
      <c r="V250" s="52">
        <v>66.5</v>
      </c>
      <c r="W250" s="53">
        <v>0.12262811410868722</v>
      </c>
      <c r="X250" s="53">
        <v>0.12262811410868722</v>
      </c>
      <c r="Y250" s="61">
        <f t="shared" si="16"/>
        <v>73.5</v>
      </c>
      <c r="Z250" s="61">
        <f t="shared" si="17"/>
        <v>6</v>
      </c>
      <c r="AA250" s="52">
        <f t="shared" si="18"/>
        <v>165.88017200000002</v>
      </c>
      <c r="AB250" s="52">
        <v>160.6</v>
      </c>
    </row>
    <row r="251" spans="1:28">
      <c r="A251" s="46" t="s">
        <v>479</v>
      </c>
      <c r="B251" s="46" t="s">
        <v>480</v>
      </c>
      <c r="C251" s="49">
        <v>3613.0900000000006</v>
      </c>
      <c r="D251" s="3">
        <v>102.2</v>
      </c>
      <c r="E251" s="47">
        <v>191.52</v>
      </c>
      <c r="F251" s="48">
        <f t="shared" si="15"/>
        <v>293.72000000000003</v>
      </c>
      <c r="G251" s="49">
        <v>0</v>
      </c>
      <c r="H251" s="47">
        <v>0</v>
      </c>
      <c r="I251" s="47">
        <v>76.09</v>
      </c>
      <c r="J251" s="47">
        <v>1.42</v>
      </c>
      <c r="K251" s="50">
        <v>3.6</v>
      </c>
      <c r="L251" s="48">
        <v>0</v>
      </c>
      <c r="M251" s="49">
        <v>406.78</v>
      </c>
      <c r="N251" s="51">
        <v>0.51639999999999997</v>
      </c>
      <c r="O251" s="52">
        <v>120</v>
      </c>
      <c r="P251" s="52">
        <v>26.5</v>
      </c>
      <c r="Q251" s="52">
        <v>3645.08</v>
      </c>
      <c r="R251" s="49">
        <v>180.65</v>
      </c>
      <c r="S251" s="52">
        <v>3408.9300000000003</v>
      </c>
      <c r="T251" s="52">
        <v>39</v>
      </c>
      <c r="U251" s="52">
        <v>41.25</v>
      </c>
      <c r="V251" s="52">
        <v>449</v>
      </c>
      <c r="W251" s="53">
        <v>0.13171288351476856</v>
      </c>
      <c r="X251" s="53">
        <v>0.13171288351476856</v>
      </c>
      <c r="Y251" s="61">
        <f t="shared" si="16"/>
        <v>529.25</v>
      </c>
      <c r="Z251" s="61">
        <f t="shared" si="17"/>
        <v>146.5</v>
      </c>
      <c r="AA251" s="52">
        <f t="shared" si="18"/>
        <v>1882.3193119999999</v>
      </c>
      <c r="AB251" s="52">
        <v>907</v>
      </c>
    </row>
    <row r="252" spans="1:28">
      <c r="A252" s="46" t="s">
        <v>481</v>
      </c>
      <c r="B252" s="46" t="s">
        <v>482</v>
      </c>
      <c r="C252" s="49">
        <v>2532.36</v>
      </c>
      <c r="D252" s="3">
        <v>0</v>
      </c>
      <c r="E252" s="47">
        <v>121.91</v>
      </c>
      <c r="F252" s="48">
        <f t="shared" si="15"/>
        <v>121.91</v>
      </c>
      <c r="G252" s="49">
        <v>0</v>
      </c>
      <c r="H252" s="47">
        <v>0</v>
      </c>
      <c r="I252" s="47">
        <v>86.24</v>
      </c>
      <c r="J252" s="47">
        <v>3.18</v>
      </c>
      <c r="K252" s="50">
        <v>0.6</v>
      </c>
      <c r="L252" s="48">
        <v>0</v>
      </c>
      <c r="M252" s="49">
        <v>486.52</v>
      </c>
      <c r="N252" s="51">
        <v>0.46929999999999999</v>
      </c>
      <c r="O252" s="52">
        <v>17.5</v>
      </c>
      <c r="P252" s="52">
        <v>8</v>
      </c>
      <c r="Q252" s="52">
        <v>2513.21</v>
      </c>
      <c r="R252" s="49">
        <v>126.62</v>
      </c>
      <c r="S252" s="52">
        <v>2548.8200000000002</v>
      </c>
      <c r="T252" s="52">
        <v>11.5</v>
      </c>
      <c r="U252" s="52">
        <v>23</v>
      </c>
      <c r="V252" s="52">
        <v>299.75</v>
      </c>
      <c r="W252" s="53">
        <v>0.11760344002322642</v>
      </c>
      <c r="X252" s="53">
        <v>0.11760344002322642</v>
      </c>
      <c r="Y252" s="61">
        <f t="shared" si="16"/>
        <v>334.25</v>
      </c>
      <c r="Z252" s="61">
        <f t="shared" si="17"/>
        <v>25.5</v>
      </c>
      <c r="AA252" s="52">
        <f t="shared" si="18"/>
        <v>1179.4494529999999</v>
      </c>
      <c r="AB252" s="52">
        <v>613.30999999999995</v>
      </c>
    </row>
    <row r="253" spans="1:28">
      <c r="A253" s="46" t="s">
        <v>483</v>
      </c>
      <c r="B253" s="46" t="s">
        <v>484</v>
      </c>
      <c r="C253" s="49">
        <v>1447.3099999999997</v>
      </c>
      <c r="D253" s="3">
        <v>54.4</v>
      </c>
      <c r="E253" s="47">
        <v>64.150000000000006</v>
      </c>
      <c r="F253" s="48">
        <f t="shared" si="15"/>
        <v>118.55000000000001</v>
      </c>
      <c r="G253" s="49">
        <v>0</v>
      </c>
      <c r="H253" s="47">
        <v>0</v>
      </c>
      <c r="I253" s="47">
        <v>36.42</v>
      </c>
      <c r="J253" s="47">
        <v>3.3</v>
      </c>
      <c r="K253" s="50">
        <v>5.6</v>
      </c>
      <c r="L253" s="48">
        <v>0</v>
      </c>
      <c r="M253" s="49">
        <v>106.6</v>
      </c>
      <c r="N253" s="51">
        <v>0.50660000000000005</v>
      </c>
      <c r="O253" s="52">
        <v>8.25</v>
      </c>
      <c r="P253" s="52">
        <v>2</v>
      </c>
      <c r="Q253" s="52">
        <v>1362.39</v>
      </c>
      <c r="R253" s="49">
        <v>72.37</v>
      </c>
      <c r="S253" s="52">
        <v>1456.3899999999999</v>
      </c>
      <c r="T253" s="52">
        <v>14</v>
      </c>
      <c r="U253" s="52">
        <v>17.25</v>
      </c>
      <c r="V253" s="52">
        <v>222.25</v>
      </c>
      <c r="W253" s="53">
        <v>0.15260335487060472</v>
      </c>
      <c r="X253" s="53">
        <v>0.13500000000000001</v>
      </c>
      <c r="Y253" s="61">
        <f t="shared" si="16"/>
        <v>227.86265</v>
      </c>
      <c r="Z253" s="61">
        <f t="shared" si="17"/>
        <v>10.25</v>
      </c>
      <c r="AA253" s="52">
        <f t="shared" si="18"/>
        <v>690.18677400000013</v>
      </c>
      <c r="AB253" s="52">
        <v>394.42</v>
      </c>
    </row>
    <row r="254" spans="1:28">
      <c r="A254" s="46" t="s">
        <v>485</v>
      </c>
      <c r="B254" s="46" t="s">
        <v>486</v>
      </c>
      <c r="C254" s="49">
        <v>464</v>
      </c>
      <c r="D254" s="3">
        <v>0</v>
      </c>
      <c r="E254" s="47">
        <v>0</v>
      </c>
      <c r="F254" s="48">
        <f t="shared" si="15"/>
        <v>0</v>
      </c>
      <c r="G254" s="49">
        <v>0</v>
      </c>
      <c r="H254" s="47">
        <v>0</v>
      </c>
      <c r="I254" s="47">
        <v>0</v>
      </c>
      <c r="J254" s="47">
        <v>0</v>
      </c>
      <c r="K254" s="50">
        <v>0</v>
      </c>
      <c r="L254" s="48">
        <v>0</v>
      </c>
      <c r="M254" s="49">
        <v>0</v>
      </c>
      <c r="N254" s="51">
        <v>0.38890000000000002</v>
      </c>
      <c r="O254" s="52">
        <v>7</v>
      </c>
      <c r="P254" s="52">
        <v>2</v>
      </c>
      <c r="Q254" s="52">
        <v>487.9</v>
      </c>
      <c r="R254" s="49">
        <v>0</v>
      </c>
      <c r="S254" s="52">
        <v>464</v>
      </c>
      <c r="T254" s="52">
        <v>0</v>
      </c>
      <c r="U254" s="52">
        <v>0</v>
      </c>
      <c r="V254" s="52">
        <v>56</v>
      </c>
      <c r="W254" s="53">
        <v>0.1206896551724138</v>
      </c>
      <c r="X254" s="53">
        <v>0.1206896551724138</v>
      </c>
      <c r="Y254" s="61">
        <f t="shared" si="16"/>
        <v>56</v>
      </c>
      <c r="Z254" s="61">
        <f t="shared" si="17"/>
        <v>9</v>
      </c>
      <c r="AA254" s="52">
        <f t="shared" si="18"/>
        <v>189.74431000000001</v>
      </c>
      <c r="AB254" s="52">
        <v>189.2</v>
      </c>
    </row>
    <row r="255" spans="1:28">
      <c r="A255" s="46" t="s">
        <v>487</v>
      </c>
      <c r="B255" s="46" t="s">
        <v>488</v>
      </c>
      <c r="C255" s="49">
        <v>561.55999999999995</v>
      </c>
      <c r="D255" s="3">
        <v>0</v>
      </c>
      <c r="E255" s="47">
        <v>0</v>
      </c>
      <c r="F255" s="48">
        <f t="shared" si="15"/>
        <v>0</v>
      </c>
      <c r="G255" s="49">
        <v>0</v>
      </c>
      <c r="H255" s="47">
        <v>0</v>
      </c>
      <c r="I255" s="47">
        <v>14.68</v>
      </c>
      <c r="J255" s="47">
        <v>2.72</v>
      </c>
      <c r="K255" s="50">
        <v>0</v>
      </c>
      <c r="L255" s="48">
        <v>0</v>
      </c>
      <c r="M255" s="49">
        <v>0</v>
      </c>
      <c r="N255" s="51">
        <v>0.4274</v>
      </c>
      <c r="O255" s="52">
        <v>0</v>
      </c>
      <c r="P255" s="52">
        <v>0</v>
      </c>
      <c r="Q255" s="52">
        <v>490.51</v>
      </c>
      <c r="R255" s="49">
        <v>0</v>
      </c>
      <c r="S255" s="52">
        <v>561.54999999999995</v>
      </c>
      <c r="T255" s="52">
        <v>0</v>
      </c>
      <c r="U255" s="52">
        <v>0</v>
      </c>
      <c r="V255" s="52">
        <v>93</v>
      </c>
      <c r="W255" s="53">
        <v>0.16561303534858873</v>
      </c>
      <c r="X255" s="53">
        <v>0.13500000000000001</v>
      </c>
      <c r="Y255" s="61">
        <f t="shared" si="16"/>
        <v>75.809250000000006</v>
      </c>
      <c r="Z255" s="61">
        <f t="shared" si="17"/>
        <v>0</v>
      </c>
      <c r="AA255" s="52">
        <f t="shared" si="18"/>
        <v>209.64397399999999</v>
      </c>
      <c r="AB255" s="52">
        <v>0</v>
      </c>
    </row>
    <row r="256" spans="1:28">
      <c r="A256" s="46" t="s">
        <v>489</v>
      </c>
      <c r="B256" s="46" t="s">
        <v>490</v>
      </c>
      <c r="C256" s="49">
        <v>36.130000000000003</v>
      </c>
      <c r="D256" s="3">
        <v>0</v>
      </c>
      <c r="E256" s="47">
        <v>0</v>
      </c>
      <c r="F256" s="48">
        <f t="shared" si="15"/>
        <v>0</v>
      </c>
      <c r="G256" s="49">
        <v>0</v>
      </c>
      <c r="H256" s="47">
        <v>0</v>
      </c>
      <c r="I256" s="47">
        <v>0</v>
      </c>
      <c r="J256" s="47">
        <v>0</v>
      </c>
      <c r="K256" s="50">
        <v>0</v>
      </c>
      <c r="L256" s="48">
        <v>0</v>
      </c>
      <c r="M256" s="49">
        <v>0</v>
      </c>
      <c r="N256" s="51">
        <v>0.75</v>
      </c>
      <c r="O256" s="52">
        <v>0</v>
      </c>
      <c r="P256" s="52">
        <v>0</v>
      </c>
      <c r="Q256" s="52">
        <v>39.020000000000003</v>
      </c>
      <c r="R256" s="49">
        <v>1.81</v>
      </c>
      <c r="S256" s="52">
        <v>36.130000000000003</v>
      </c>
      <c r="T256" s="52">
        <v>0</v>
      </c>
      <c r="U256" s="52">
        <v>0</v>
      </c>
      <c r="V256" s="52">
        <v>3.25</v>
      </c>
      <c r="W256" s="53">
        <v>8.9952947688901178E-2</v>
      </c>
      <c r="X256" s="53">
        <v>8.9952947688901178E-2</v>
      </c>
      <c r="Y256" s="61">
        <f t="shared" si="16"/>
        <v>3.2499999999999996</v>
      </c>
      <c r="Z256" s="61">
        <f t="shared" si="17"/>
        <v>0</v>
      </c>
      <c r="AA256" s="52">
        <f t="shared" si="18"/>
        <v>29.265000000000001</v>
      </c>
      <c r="AB256" s="52">
        <v>19.95</v>
      </c>
    </row>
    <row r="257" spans="1:28">
      <c r="A257" s="46" t="s">
        <v>491</v>
      </c>
      <c r="B257" s="46" t="s">
        <v>492</v>
      </c>
      <c r="C257" s="49">
        <v>771.57999999999993</v>
      </c>
      <c r="D257" s="3">
        <v>9.09</v>
      </c>
      <c r="E257" s="47">
        <v>40.86</v>
      </c>
      <c r="F257" s="48">
        <f t="shared" si="15"/>
        <v>49.95</v>
      </c>
      <c r="G257" s="49">
        <v>0</v>
      </c>
      <c r="H257" s="47">
        <v>0</v>
      </c>
      <c r="I257" s="47">
        <v>18</v>
      </c>
      <c r="J257" s="47">
        <v>2.21</v>
      </c>
      <c r="K257" s="50">
        <v>5</v>
      </c>
      <c r="L257" s="48">
        <v>0</v>
      </c>
      <c r="M257" s="49">
        <v>113.03999999999999</v>
      </c>
      <c r="N257" s="51">
        <v>0.55810000000000004</v>
      </c>
      <c r="O257" s="52">
        <v>0</v>
      </c>
      <c r="P257" s="52">
        <v>0</v>
      </c>
      <c r="Q257" s="52">
        <v>797.03</v>
      </c>
      <c r="R257" s="49">
        <v>38.58</v>
      </c>
      <c r="S257" s="52">
        <v>771.58</v>
      </c>
      <c r="T257" s="52">
        <v>2.5</v>
      </c>
      <c r="U257" s="52">
        <v>8</v>
      </c>
      <c r="V257" s="52">
        <v>119.5</v>
      </c>
      <c r="W257" s="53">
        <v>0.15487700562482179</v>
      </c>
      <c r="X257" s="53">
        <v>0.13500000000000001</v>
      </c>
      <c r="Y257" s="61">
        <f t="shared" si="16"/>
        <v>114.66330000000001</v>
      </c>
      <c r="Z257" s="61">
        <f t="shared" si="17"/>
        <v>0</v>
      </c>
      <c r="AA257" s="52">
        <f t="shared" si="18"/>
        <v>444.82244300000002</v>
      </c>
      <c r="AB257" s="52">
        <v>185.6</v>
      </c>
    </row>
    <row r="258" spans="1:28">
      <c r="A258" s="46" t="s">
        <v>493</v>
      </c>
      <c r="B258" s="46" t="s">
        <v>494</v>
      </c>
      <c r="C258" s="49">
        <v>427.65999999999997</v>
      </c>
      <c r="D258" s="3">
        <v>0</v>
      </c>
      <c r="E258" s="47">
        <v>6.4</v>
      </c>
      <c r="F258" s="48">
        <f t="shared" si="15"/>
        <v>6.4</v>
      </c>
      <c r="G258" s="49">
        <v>0</v>
      </c>
      <c r="H258" s="47">
        <v>0</v>
      </c>
      <c r="I258" s="47">
        <v>2.68</v>
      </c>
      <c r="J258" s="47">
        <v>0</v>
      </c>
      <c r="K258" s="50">
        <v>54.8</v>
      </c>
      <c r="L258" s="48">
        <v>0</v>
      </c>
      <c r="M258" s="49">
        <v>0</v>
      </c>
      <c r="N258" s="51">
        <v>0.77569999999999995</v>
      </c>
      <c r="O258" s="52">
        <v>0</v>
      </c>
      <c r="P258" s="52">
        <v>0</v>
      </c>
      <c r="Q258" s="52">
        <v>432.2</v>
      </c>
      <c r="R258" s="49">
        <v>21.38</v>
      </c>
      <c r="S258" s="52">
        <v>427.86</v>
      </c>
      <c r="T258" s="52">
        <v>3</v>
      </c>
      <c r="U258" s="52">
        <v>3.5</v>
      </c>
      <c r="V258" s="52">
        <v>64.5</v>
      </c>
      <c r="W258" s="53">
        <v>0.15075024540737625</v>
      </c>
      <c r="X258" s="53">
        <v>0.13500000000000001</v>
      </c>
      <c r="Y258" s="61">
        <f t="shared" si="16"/>
        <v>64.261099999999999</v>
      </c>
      <c r="Z258" s="61">
        <f t="shared" si="17"/>
        <v>0</v>
      </c>
      <c r="AA258" s="52">
        <f t="shared" si="18"/>
        <v>335.25753999999995</v>
      </c>
      <c r="AB258" s="52">
        <v>121</v>
      </c>
    </row>
    <row r="259" spans="1:28">
      <c r="A259" s="46" t="s">
        <v>495</v>
      </c>
      <c r="B259" s="46" t="s">
        <v>496</v>
      </c>
      <c r="C259" s="49">
        <v>995.25</v>
      </c>
      <c r="D259" s="3">
        <v>0</v>
      </c>
      <c r="E259" s="47">
        <v>0</v>
      </c>
      <c r="F259" s="48">
        <f t="shared" si="15"/>
        <v>0</v>
      </c>
      <c r="G259" s="49">
        <v>0</v>
      </c>
      <c r="H259" s="47">
        <v>0</v>
      </c>
      <c r="I259" s="47">
        <v>0</v>
      </c>
      <c r="J259" s="47">
        <v>0</v>
      </c>
      <c r="K259" s="50">
        <v>0</v>
      </c>
      <c r="L259" s="48">
        <v>0</v>
      </c>
      <c r="M259" s="49">
        <v>714.81</v>
      </c>
      <c r="N259" s="51">
        <v>0.1852</v>
      </c>
      <c r="O259" s="52">
        <v>38.25</v>
      </c>
      <c r="P259" s="52">
        <v>5</v>
      </c>
      <c r="Q259" s="52">
        <v>930.82</v>
      </c>
      <c r="R259" s="49">
        <v>49.76</v>
      </c>
      <c r="S259" s="52">
        <v>992.14</v>
      </c>
      <c r="T259" s="52">
        <v>0</v>
      </c>
      <c r="U259" s="52">
        <v>5.5</v>
      </c>
      <c r="V259" s="52">
        <v>99.25</v>
      </c>
      <c r="W259" s="53">
        <v>0.10003628520168524</v>
      </c>
      <c r="X259" s="53">
        <v>0.10003628520168524</v>
      </c>
      <c r="Y259" s="61">
        <f t="shared" si="16"/>
        <v>104.75</v>
      </c>
      <c r="Z259" s="61">
        <f t="shared" si="17"/>
        <v>43.25</v>
      </c>
      <c r="AA259" s="52">
        <f t="shared" si="18"/>
        <v>172.38786400000001</v>
      </c>
      <c r="AB259" s="52">
        <v>93.4</v>
      </c>
    </row>
    <row r="260" spans="1:28">
      <c r="A260" s="46" t="s">
        <v>497</v>
      </c>
      <c r="B260" s="46" t="s">
        <v>498</v>
      </c>
      <c r="C260" s="49">
        <v>1733.6799999999996</v>
      </c>
      <c r="D260" s="3">
        <v>11.8</v>
      </c>
      <c r="E260" s="47">
        <v>81.97</v>
      </c>
      <c r="F260" s="48">
        <f t="shared" si="15"/>
        <v>93.77</v>
      </c>
      <c r="G260" s="49">
        <v>14.6</v>
      </c>
      <c r="H260" s="47">
        <v>13.86</v>
      </c>
      <c r="I260" s="47">
        <v>45.31</v>
      </c>
      <c r="J260" s="47">
        <v>8.11</v>
      </c>
      <c r="K260" s="50">
        <v>7.33</v>
      </c>
      <c r="L260" s="48">
        <v>0</v>
      </c>
      <c r="M260" s="49">
        <v>31.71</v>
      </c>
      <c r="N260" s="51">
        <v>0.51900000000000002</v>
      </c>
      <c r="O260" s="52">
        <v>19.75</v>
      </c>
      <c r="P260" s="52">
        <v>12</v>
      </c>
      <c r="Q260" s="52">
        <v>1800.43</v>
      </c>
      <c r="R260" s="49">
        <v>86.68</v>
      </c>
      <c r="S260" s="52">
        <v>1736.3400000000001</v>
      </c>
      <c r="T260" s="52">
        <v>7.25</v>
      </c>
      <c r="U260" s="52">
        <v>17.25</v>
      </c>
      <c r="V260" s="52">
        <v>261.75</v>
      </c>
      <c r="W260" s="53">
        <v>0.15074812536715157</v>
      </c>
      <c r="X260" s="53">
        <v>0.13500000000000001</v>
      </c>
      <c r="Y260" s="61">
        <f t="shared" si="16"/>
        <v>258.90590000000003</v>
      </c>
      <c r="Z260" s="61">
        <f t="shared" si="17"/>
        <v>31.75</v>
      </c>
      <c r="AA260" s="52">
        <f t="shared" si="18"/>
        <v>934.42317000000003</v>
      </c>
      <c r="AB260" s="52">
        <v>490.94</v>
      </c>
    </row>
    <row r="261" spans="1:28">
      <c r="A261" s="46" t="s">
        <v>499</v>
      </c>
      <c r="B261" s="46" t="s">
        <v>500</v>
      </c>
      <c r="C261" s="49">
        <v>216.88</v>
      </c>
      <c r="D261" s="3">
        <v>0</v>
      </c>
      <c r="E261" s="47">
        <v>0</v>
      </c>
      <c r="F261" s="48">
        <f t="shared" si="15"/>
        <v>0</v>
      </c>
      <c r="G261" s="49">
        <v>0</v>
      </c>
      <c r="H261" s="47">
        <v>0</v>
      </c>
      <c r="I261" s="47">
        <v>0</v>
      </c>
      <c r="J261" s="47">
        <v>0</v>
      </c>
      <c r="K261" s="50">
        <v>0</v>
      </c>
      <c r="L261" s="48">
        <v>0</v>
      </c>
      <c r="M261" s="49">
        <v>119.48</v>
      </c>
      <c r="N261" s="51">
        <v>0.39910000000000001</v>
      </c>
      <c r="O261" s="52">
        <v>0</v>
      </c>
      <c r="P261" s="52">
        <v>0</v>
      </c>
      <c r="Q261" s="52">
        <v>219.4</v>
      </c>
      <c r="R261" s="49">
        <v>10.84</v>
      </c>
      <c r="S261" s="52">
        <v>216.88</v>
      </c>
      <c r="T261" s="52">
        <v>0.75</v>
      </c>
      <c r="U261" s="52">
        <v>3</v>
      </c>
      <c r="V261" s="52">
        <v>10.5</v>
      </c>
      <c r="W261" s="53">
        <v>4.8413869420877907E-2</v>
      </c>
      <c r="X261" s="53">
        <v>4.8413869420877907E-2</v>
      </c>
      <c r="Y261" s="61">
        <f t="shared" si="16"/>
        <v>14.25</v>
      </c>
      <c r="Z261" s="61">
        <f t="shared" si="17"/>
        <v>0</v>
      </c>
      <c r="AA261" s="52">
        <f t="shared" si="18"/>
        <v>87.562539999999998</v>
      </c>
      <c r="AB261" s="52">
        <v>53.4</v>
      </c>
    </row>
    <row r="262" spans="1:28">
      <c r="A262" s="46" t="s">
        <v>501</v>
      </c>
      <c r="B262" s="46" t="s">
        <v>502</v>
      </c>
      <c r="C262" s="49">
        <v>72</v>
      </c>
      <c r="D262" s="3">
        <v>0</v>
      </c>
      <c r="E262" s="47">
        <v>0</v>
      </c>
      <c r="F262" s="48">
        <f t="shared" si="15"/>
        <v>0</v>
      </c>
      <c r="G262" s="49">
        <v>0</v>
      </c>
      <c r="H262" s="47">
        <v>0</v>
      </c>
      <c r="I262" s="47">
        <v>0</v>
      </c>
      <c r="J262" s="47">
        <v>0</v>
      </c>
      <c r="K262" s="50">
        <v>0</v>
      </c>
      <c r="L262" s="48">
        <v>0</v>
      </c>
      <c r="M262" s="49">
        <v>0</v>
      </c>
      <c r="N262" s="51">
        <v>0.8</v>
      </c>
      <c r="O262" s="52">
        <v>3.75</v>
      </c>
      <c r="P262" s="52">
        <v>0</v>
      </c>
      <c r="Q262" s="52">
        <v>78.900000000000006</v>
      </c>
      <c r="R262" s="49">
        <v>3.6</v>
      </c>
      <c r="S262" s="52">
        <v>72</v>
      </c>
      <c r="T262" s="52">
        <v>0</v>
      </c>
      <c r="U262" s="52">
        <v>0</v>
      </c>
      <c r="V262" s="52">
        <v>7</v>
      </c>
      <c r="W262" s="53">
        <v>9.7222222222222224E-2</v>
      </c>
      <c r="X262" s="53">
        <v>9.7222222222222224E-2</v>
      </c>
      <c r="Y262" s="61">
        <f t="shared" si="16"/>
        <v>7</v>
      </c>
      <c r="Z262" s="61">
        <f t="shared" si="17"/>
        <v>3.75</v>
      </c>
      <c r="AA262" s="52">
        <f t="shared" si="18"/>
        <v>63.120000000000005</v>
      </c>
      <c r="AB262" s="52">
        <v>36.6</v>
      </c>
    </row>
    <row r="263" spans="1:28">
      <c r="A263" s="46" t="s">
        <v>503</v>
      </c>
      <c r="B263" s="46" t="s">
        <v>504</v>
      </c>
      <c r="C263" s="49">
        <v>35.799999999999997</v>
      </c>
      <c r="D263" s="3">
        <v>0</v>
      </c>
      <c r="E263" s="47">
        <v>0</v>
      </c>
      <c r="F263" s="48">
        <f t="shared" si="15"/>
        <v>0</v>
      </c>
      <c r="G263" s="49">
        <v>0</v>
      </c>
      <c r="H263" s="47">
        <v>0</v>
      </c>
      <c r="I263" s="47">
        <v>0</v>
      </c>
      <c r="J263" s="47">
        <v>0</v>
      </c>
      <c r="K263" s="50">
        <v>0</v>
      </c>
      <c r="L263" s="48">
        <v>0</v>
      </c>
      <c r="M263" s="49">
        <v>0</v>
      </c>
      <c r="N263" s="51">
        <v>0.79410000000000003</v>
      </c>
      <c r="O263" s="52">
        <v>0</v>
      </c>
      <c r="P263" s="52">
        <v>0</v>
      </c>
      <c r="Q263" s="52">
        <v>34.6</v>
      </c>
      <c r="R263" s="49">
        <v>1.79</v>
      </c>
      <c r="S263" s="52">
        <v>35.799999999999997</v>
      </c>
      <c r="T263" s="52">
        <v>0</v>
      </c>
      <c r="U263" s="52">
        <v>0</v>
      </c>
      <c r="V263" s="52">
        <v>1.25</v>
      </c>
      <c r="W263" s="53">
        <v>3.4916201117318441E-2</v>
      </c>
      <c r="X263" s="53">
        <v>3.4916201117318441E-2</v>
      </c>
      <c r="Y263" s="61">
        <f t="shared" si="16"/>
        <v>1.25</v>
      </c>
      <c r="Z263" s="61">
        <f t="shared" si="17"/>
        <v>0</v>
      </c>
      <c r="AA263" s="52">
        <f t="shared" si="18"/>
        <v>27.475860000000001</v>
      </c>
      <c r="AB263" s="52">
        <v>22.4</v>
      </c>
    </row>
    <row r="264" spans="1:28">
      <c r="A264" s="46" t="s">
        <v>505</v>
      </c>
      <c r="B264" s="46" t="s">
        <v>506</v>
      </c>
      <c r="C264" s="49">
        <v>107.62</v>
      </c>
      <c r="D264" s="3">
        <v>0</v>
      </c>
      <c r="E264" s="47">
        <v>6.18</v>
      </c>
      <c r="F264" s="48">
        <f t="shared" si="15"/>
        <v>6.18</v>
      </c>
      <c r="G264" s="49">
        <v>0</v>
      </c>
      <c r="H264" s="47">
        <v>0</v>
      </c>
      <c r="I264" s="47">
        <v>3.82</v>
      </c>
      <c r="J264" s="47">
        <v>0.56000000000000005</v>
      </c>
      <c r="K264" s="50">
        <v>0</v>
      </c>
      <c r="L264" s="48">
        <v>0</v>
      </c>
      <c r="M264" s="49">
        <v>0</v>
      </c>
      <c r="N264" s="51">
        <v>0.8</v>
      </c>
      <c r="O264" s="52">
        <v>0</v>
      </c>
      <c r="P264" s="52">
        <v>0</v>
      </c>
      <c r="Q264" s="52">
        <v>126.68</v>
      </c>
      <c r="R264" s="49">
        <v>5.38</v>
      </c>
      <c r="S264" s="52">
        <v>107.61999999999999</v>
      </c>
      <c r="T264" s="52">
        <v>0</v>
      </c>
      <c r="U264" s="52">
        <v>0</v>
      </c>
      <c r="V264" s="52">
        <v>21.5</v>
      </c>
      <c r="W264" s="53">
        <v>0.19977699312395467</v>
      </c>
      <c r="X264" s="53">
        <v>0.13500000000000001</v>
      </c>
      <c r="Y264" s="61">
        <f t="shared" si="16"/>
        <v>14.528699999999999</v>
      </c>
      <c r="Z264" s="61">
        <f t="shared" si="17"/>
        <v>0</v>
      </c>
      <c r="AA264" s="52">
        <f t="shared" si="18"/>
        <v>101.34400000000001</v>
      </c>
      <c r="AB264" s="52">
        <v>26.58</v>
      </c>
    </row>
    <row r="265" spans="1:28">
      <c r="A265" s="46" t="s">
        <v>507</v>
      </c>
      <c r="B265" s="46" t="s">
        <v>508</v>
      </c>
      <c r="C265" s="49">
        <v>470.57</v>
      </c>
      <c r="D265" s="3">
        <v>0</v>
      </c>
      <c r="E265" s="47">
        <v>30.84</v>
      </c>
      <c r="F265" s="48">
        <f t="shared" si="15"/>
        <v>30.84</v>
      </c>
      <c r="G265" s="49">
        <v>0</v>
      </c>
      <c r="H265" s="47">
        <v>0</v>
      </c>
      <c r="I265" s="47">
        <v>10.07</v>
      </c>
      <c r="J265" s="47">
        <v>0.51</v>
      </c>
      <c r="K265" s="50">
        <v>0</v>
      </c>
      <c r="L265" s="48">
        <v>0</v>
      </c>
      <c r="M265" s="49">
        <v>26.619999999999997</v>
      </c>
      <c r="N265" s="51">
        <v>0.74470000000000003</v>
      </c>
      <c r="O265" s="52">
        <v>6</v>
      </c>
      <c r="P265" s="52">
        <v>0</v>
      </c>
      <c r="Q265" s="52">
        <v>459.25</v>
      </c>
      <c r="R265" s="49">
        <v>23.53</v>
      </c>
      <c r="S265" s="52">
        <v>471.96999999999997</v>
      </c>
      <c r="T265" s="52">
        <v>0</v>
      </c>
      <c r="U265" s="52">
        <v>3</v>
      </c>
      <c r="V265" s="52">
        <v>73.75</v>
      </c>
      <c r="W265" s="53">
        <v>0.15625993177532471</v>
      </c>
      <c r="X265" s="53">
        <v>0.13500000000000001</v>
      </c>
      <c r="Y265" s="61">
        <f t="shared" si="16"/>
        <v>66.715949999999992</v>
      </c>
      <c r="Z265" s="61">
        <f t="shared" si="17"/>
        <v>6</v>
      </c>
      <c r="AA265" s="52">
        <f t="shared" si="18"/>
        <v>342.00347500000004</v>
      </c>
      <c r="AB265" s="52">
        <v>126.62</v>
      </c>
    </row>
    <row r="266" spans="1:28">
      <c r="A266" s="46" t="s">
        <v>509</v>
      </c>
      <c r="B266" s="46" t="s">
        <v>510</v>
      </c>
      <c r="C266" s="49">
        <v>210.55999999999997</v>
      </c>
      <c r="D266" s="3">
        <v>0</v>
      </c>
      <c r="E266" s="47">
        <v>7.72</v>
      </c>
      <c r="F266" s="48">
        <f t="shared" ref="F266:F322" si="19">E266+D266</f>
        <v>7.72</v>
      </c>
      <c r="G266" s="49">
        <v>0</v>
      </c>
      <c r="H266" s="47">
        <v>0</v>
      </c>
      <c r="I266" s="47">
        <v>6.66</v>
      </c>
      <c r="J266" s="47">
        <v>0.7</v>
      </c>
      <c r="K266" s="50">
        <v>0</v>
      </c>
      <c r="L266" s="48">
        <v>0</v>
      </c>
      <c r="M266" s="49">
        <v>46.91</v>
      </c>
      <c r="N266" s="51">
        <v>0.66810000000000003</v>
      </c>
      <c r="O266" s="52">
        <v>0</v>
      </c>
      <c r="P266" s="52">
        <v>0</v>
      </c>
      <c r="Q266" s="52">
        <v>226.08</v>
      </c>
      <c r="R266" s="49">
        <v>10.53</v>
      </c>
      <c r="S266" s="52">
        <v>208.25</v>
      </c>
      <c r="T266" s="52">
        <v>0</v>
      </c>
      <c r="U266" s="52">
        <v>2</v>
      </c>
      <c r="V266" s="52">
        <v>22.75</v>
      </c>
      <c r="W266" s="53">
        <v>0.1092436974789916</v>
      </c>
      <c r="X266" s="53">
        <v>0.1092436974789916</v>
      </c>
      <c r="Y266" s="61">
        <f t="shared" ref="Y266:Y315" si="20">(T266+U266)+(S266*X266)</f>
        <v>24.75</v>
      </c>
      <c r="Z266" s="61">
        <f t="shared" ref="Z266:Z315" si="21">O266+P266</f>
        <v>0</v>
      </c>
      <c r="AA266" s="52">
        <f t="shared" ref="AA266:AA315" si="22">Q266*N266</f>
        <v>151.044048</v>
      </c>
      <c r="AB266" s="52">
        <v>44.21</v>
      </c>
    </row>
    <row r="267" spans="1:28">
      <c r="A267" s="46" t="s">
        <v>511</v>
      </c>
      <c r="B267" s="46" t="s">
        <v>512</v>
      </c>
      <c r="C267" s="49">
        <v>1050.3</v>
      </c>
      <c r="D267" s="3">
        <v>0</v>
      </c>
      <c r="E267" s="47">
        <v>62.02</v>
      </c>
      <c r="F267" s="48">
        <f t="shared" si="19"/>
        <v>62.02</v>
      </c>
      <c r="G267" s="49">
        <v>0</v>
      </c>
      <c r="H267" s="47">
        <v>0</v>
      </c>
      <c r="I267" s="47">
        <v>17.43</v>
      </c>
      <c r="J267" s="47">
        <v>1.05</v>
      </c>
      <c r="K267" s="50">
        <v>0</v>
      </c>
      <c r="L267" s="48">
        <v>0</v>
      </c>
      <c r="M267" s="49">
        <v>266.91000000000003</v>
      </c>
      <c r="N267" s="51">
        <v>0.46750000000000003</v>
      </c>
      <c r="O267" s="52">
        <v>0</v>
      </c>
      <c r="P267" s="52">
        <v>0</v>
      </c>
      <c r="Q267" s="52">
        <v>1017.81</v>
      </c>
      <c r="R267" s="49">
        <v>52.52</v>
      </c>
      <c r="S267" s="52">
        <v>1050.42</v>
      </c>
      <c r="T267" s="52">
        <v>2</v>
      </c>
      <c r="U267" s="52">
        <v>10.5</v>
      </c>
      <c r="V267" s="52">
        <v>140.5</v>
      </c>
      <c r="W267" s="53">
        <v>0.1337560214009634</v>
      </c>
      <c r="X267" s="53">
        <v>0.1337560214009634</v>
      </c>
      <c r="Y267" s="61">
        <f t="shared" si="20"/>
        <v>153</v>
      </c>
      <c r="Z267" s="61">
        <f t="shared" si="21"/>
        <v>0</v>
      </c>
      <c r="AA267" s="52">
        <f t="shared" si="22"/>
        <v>475.82617499999998</v>
      </c>
      <c r="AB267" s="52">
        <v>225.57</v>
      </c>
    </row>
    <row r="268" spans="1:28">
      <c r="A268" s="46" t="s">
        <v>513</v>
      </c>
      <c r="B268" s="46" t="s">
        <v>514</v>
      </c>
      <c r="C268" s="49">
        <v>5719.82</v>
      </c>
      <c r="D268" s="3">
        <v>39.1</v>
      </c>
      <c r="E268" s="47">
        <v>396.55</v>
      </c>
      <c r="F268" s="48">
        <f t="shared" si="19"/>
        <v>435.65000000000003</v>
      </c>
      <c r="G268" s="49">
        <v>0</v>
      </c>
      <c r="H268" s="47">
        <v>0</v>
      </c>
      <c r="I268" s="47">
        <v>115.15</v>
      </c>
      <c r="J268" s="47">
        <v>12.88</v>
      </c>
      <c r="K268" s="50">
        <v>15.2</v>
      </c>
      <c r="L268" s="48">
        <v>0</v>
      </c>
      <c r="M268" s="49">
        <v>79.680000000000007</v>
      </c>
      <c r="N268" s="51">
        <v>0.42499999999999999</v>
      </c>
      <c r="O268" s="52">
        <v>163.75</v>
      </c>
      <c r="P268" s="52">
        <v>38.25</v>
      </c>
      <c r="Q268" s="52">
        <v>5626.94</v>
      </c>
      <c r="R268" s="49">
        <v>285.99</v>
      </c>
      <c r="S268" s="52">
        <v>5736.869999999999</v>
      </c>
      <c r="T268" s="52">
        <v>39.5</v>
      </c>
      <c r="U268" s="52">
        <v>78.25</v>
      </c>
      <c r="V268" s="52">
        <v>756.75</v>
      </c>
      <c r="W268" s="53">
        <v>0.13190990906191008</v>
      </c>
      <c r="X268" s="53">
        <v>0.13190990906191008</v>
      </c>
      <c r="Y268" s="61">
        <f t="shared" si="20"/>
        <v>874.5</v>
      </c>
      <c r="Z268" s="61">
        <f t="shared" si="21"/>
        <v>202</v>
      </c>
      <c r="AA268" s="52">
        <f t="shared" si="22"/>
        <v>2391.4494999999997</v>
      </c>
      <c r="AB268" s="52">
        <v>1722.07</v>
      </c>
    </row>
    <row r="269" spans="1:28">
      <c r="A269" s="46" t="s">
        <v>515</v>
      </c>
      <c r="B269" s="46" t="s">
        <v>516</v>
      </c>
      <c r="C269" s="49">
        <v>15245.44</v>
      </c>
      <c r="D269" s="3">
        <v>216.78</v>
      </c>
      <c r="E269" s="47">
        <v>734</v>
      </c>
      <c r="F269" s="48">
        <f t="shared" si="19"/>
        <v>950.78</v>
      </c>
      <c r="G269" s="49">
        <v>0</v>
      </c>
      <c r="H269" s="47">
        <v>0</v>
      </c>
      <c r="I269" s="47">
        <v>336.6</v>
      </c>
      <c r="J269" s="47">
        <v>31.48</v>
      </c>
      <c r="K269" s="50">
        <v>81.77</v>
      </c>
      <c r="L269" s="48">
        <v>0</v>
      </c>
      <c r="M269" s="49">
        <v>0</v>
      </c>
      <c r="N269" s="51">
        <v>0.42859999999999998</v>
      </c>
      <c r="O269" s="52">
        <v>803.5</v>
      </c>
      <c r="P269" s="52">
        <v>218.75</v>
      </c>
      <c r="Q269" s="52">
        <v>14910.55</v>
      </c>
      <c r="R269" s="49">
        <v>762.27</v>
      </c>
      <c r="S269" s="52">
        <v>15305.019999999999</v>
      </c>
      <c r="T269" s="52">
        <v>102.5</v>
      </c>
      <c r="U269" s="52">
        <v>245.25</v>
      </c>
      <c r="V269" s="52">
        <v>2097.5</v>
      </c>
      <c r="W269" s="53">
        <v>0.13704653767195341</v>
      </c>
      <c r="X269" s="53">
        <v>0.13500000000000001</v>
      </c>
      <c r="Y269" s="61">
        <f t="shared" si="20"/>
        <v>2413.9276999999997</v>
      </c>
      <c r="Z269" s="61">
        <f t="shared" si="21"/>
        <v>1022.25</v>
      </c>
      <c r="AA269" s="52">
        <f t="shared" si="22"/>
        <v>6390.6617299999998</v>
      </c>
      <c r="AB269" s="52">
        <v>4820.9799999999996</v>
      </c>
    </row>
    <row r="270" spans="1:28">
      <c r="A270" s="46" t="s">
        <v>517</v>
      </c>
      <c r="B270" s="46" t="s">
        <v>518</v>
      </c>
      <c r="C270" s="49">
        <v>6710.2799999999988</v>
      </c>
      <c r="D270" s="3">
        <v>189.72</v>
      </c>
      <c r="E270" s="47">
        <v>264.10000000000002</v>
      </c>
      <c r="F270" s="48">
        <f t="shared" si="19"/>
        <v>453.82000000000005</v>
      </c>
      <c r="G270" s="49">
        <v>300</v>
      </c>
      <c r="H270" s="47">
        <v>319.05</v>
      </c>
      <c r="I270" s="47">
        <v>208.01</v>
      </c>
      <c r="J270" s="47">
        <v>24.98</v>
      </c>
      <c r="K270" s="50">
        <v>17</v>
      </c>
      <c r="L270" s="48">
        <v>0</v>
      </c>
      <c r="M270" s="49">
        <v>134.09</v>
      </c>
      <c r="N270" s="51">
        <v>0.30680000000000002</v>
      </c>
      <c r="O270" s="52">
        <v>124.5</v>
      </c>
      <c r="P270" s="52">
        <v>60.5</v>
      </c>
      <c r="Q270" s="52">
        <v>6777.62</v>
      </c>
      <c r="R270" s="49">
        <v>335.51</v>
      </c>
      <c r="S270" s="52">
        <v>6505.579999999999</v>
      </c>
      <c r="T270" s="52">
        <v>43.5</v>
      </c>
      <c r="U270" s="52">
        <v>57</v>
      </c>
      <c r="V270" s="52">
        <v>819.25</v>
      </c>
      <c r="W270" s="53">
        <v>0.12593035517202159</v>
      </c>
      <c r="X270" s="53">
        <v>0.12593035517202159</v>
      </c>
      <c r="Y270" s="61">
        <f t="shared" si="20"/>
        <v>919.75000000000011</v>
      </c>
      <c r="Z270" s="61">
        <f t="shared" si="21"/>
        <v>185</v>
      </c>
      <c r="AA270" s="52">
        <f t="shared" si="22"/>
        <v>2079.3738160000003</v>
      </c>
      <c r="AB270" s="52">
        <v>1872.57</v>
      </c>
    </row>
    <row r="271" spans="1:28">
      <c r="A271" s="46" t="s">
        <v>519</v>
      </c>
      <c r="B271" s="46" t="s">
        <v>520</v>
      </c>
      <c r="C271" s="49">
        <v>10096.579999999998</v>
      </c>
      <c r="D271" s="3">
        <v>132.69</v>
      </c>
      <c r="E271" s="47">
        <v>645.41999999999996</v>
      </c>
      <c r="F271" s="48">
        <f t="shared" si="19"/>
        <v>778.1099999999999</v>
      </c>
      <c r="G271" s="49">
        <v>0</v>
      </c>
      <c r="H271" s="47">
        <v>0</v>
      </c>
      <c r="I271" s="47">
        <v>337.6</v>
      </c>
      <c r="J271" s="47">
        <v>32.409999999999997</v>
      </c>
      <c r="K271" s="50">
        <v>45.07</v>
      </c>
      <c r="L271" s="48">
        <v>0</v>
      </c>
      <c r="M271" s="49">
        <v>650.71</v>
      </c>
      <c r="N271" s="51">
        <v>0.30070000000000002</v>
      </c>
      <c r="O271" s="52">
        <v>311.5</v>
      </c>
      <c r="P271" s="52">
        <v>106.5</v>
      </c>
      <c r="Q271" s="52">
        <v>9928.19</v>
      </c>
      <c r="R271" s="49">
        <v>504.83</v>
      </c>
      <c r="S271" s="52">
        <v>10141.700000000001</v>
      </c>
      <c r="T271" s="52">
        <v>74</v>
      </c>
      <c r="U271" s="52">
        <v>118.25</v>
      </c>
      <c r="V271" s="52">
        <v>1400</v>
      </c>
      <c r="W271" s="53">
        <v>0.13804391768638394</v>
      </c>
      <c r="X271" s="53">
        <v>0.13500000000000001</v>
      </c>
      <c r="Y271" s="61">
        <f t="shared" si="20"/>
        <v>1561.3795000000002</v>
      </c>
      <c r="Z271" s="61">
        <f t="shared" si="21"/>
        <v>418</v>
      </c>
      <c r="AA271" s="52">
        <f t="shared" si="22"/>
        <v>2985.4067330000003</v>
      </c>
      <c r="AB271" s="52">
        <v>2652.51</v>
      </c>
    </row>
    <row r="272" spans="1:28">
      <c r="A272" s="46" t="s">
        <v>521</v>
      </c>
      <c r="B272" s="46" t="s">
        <v>522</v>
      </c>
      <c r="C272" s="49">
        <v>892.1</v>
      </c>
      <c r="D272" s="3">
        <v>15.12</v>
      </c>
      <c r="E272" s="47">
        <v>69.150000000000006</v>
      </c>
      <c r="F272" s="48">
        <f t="shared" si="19"/>
        <v>84.27000000000001</v>
      </c>
      <c r="G272" s="49">
        <v>0</v>
      </c>
      <c r="H272" s="47">
        <v>0</v>
      </c>
      <c r="I272" s="47">
        <v>15.57</v>
      </c>
      <c r="J272" s="47">
        <v>1.1299999999999999</v>
      </c>
      <c r="K272" s="50">
        <v>7.6</v>
      </c>
      <c r="L272" s="48">
        <v>0</v>
      </c>
      <c r="M272" s="49">
        <v>0</v>
      </c>
      <c r="N272" s="51">
        <v>0.4415</v>
      </c>
      <c r="O272" s="52">
        <v>0</v>
      </c>
      <c r="P272" s="52">
        <v>0</v>
      </c>
      <c r="Q272" s="52">
        <v>849.9</v>
      </c>
      <c r="R272" s="49">
        <v>44.61</v>
      </c>
      <c r="S272" s="52">
        <v>894.71999999999991</v>
      </c>
      <c r="T272" s="52">
        <v>5</v>
      </c>
      <c r="U272" s="52">
        <v>11</v>
      </c>
      <c r="V272" s="52">
        <v>120.75</v>
      </c>
      <c r="W272" s="53">
        <v>0.13495842274678113</v>
      </c>
      <c r="X272" s="53">
        <v>0.13495842274678113</v>
      </c>
      <c r="Y272" s="61">
        <f t="shared" si="20"/>
        <v>136.75</v>
      </c>
      <c r="Z272" s="61">
        <f t="shared" si="21"/>
        <v>0</v>
      </c>
      <c r="AA272" s="52">
        <f t="shared" si="22"/>
        <v>375.23084999999998</v>
      </c>
      <c r="AB272" s="52">
        <v>299.8</v>
      </c>
    </row>
    <row r="273" spans="1:28">
      <c r="A273" s="46" t="s">
        <v>523</v>
      </c>
      <c r="B273" s="46" t="s">
        <v>524</v>
      </c>
      <c r="C273" s="49">
        <v>624.27</v>
      </c>
      <c r="D273" s="3">
        <v>0</v>
      </c>
      <c r="E273" s="47">
        <v>0</v>
      </c>
      <c r="F273" s="48">
        <f t="shared" si="19"/>
        <v>0</v>
      </c>
      <c r="G273" s="49">
        <v>0</v>
      </c>
      <c r="H273" s="47">
        <v>0</v>
      </c>
      <c r="I273" s="47">
        <v>0</v>
      </c>
      <c r="J273" s="47">
        <v>0</v>
      </c>
      <c r="K273" s="50">
        <v>0</v>
      </c>
      <c r="L273" s="48">
        <v>0</v>
      </c>
      <c r="M273" s="49">
        <v>0</v>
      </c>
      <c r="N273" s="51">
        <v>0.1706</v>
      </c>
      <c r="O273" s="52">
        <v>2</v>
      </c>
      <c r="P273" s="52">
        <v>1</v>
      </c>
      <c r="Q273" s="52">
        <v>629.61</v>
      </c>
      <c r="R273" s="49">
        <v>31.21</v>
      </c>
      <c r="S273" s="52">
        <v>624.59</v>
      </c>
      <c r="T273" s="52">
        <v>3.75</v>
      </c>
      <c r="U273" s="52">
        <v>11.5</v>
      </c>
      <c r="V273" s="52">
        <v>83.75</v>
      </c>
      <c r="W273" s="53">
        <v>0.13408796170287707</v>
      </c>
      <c r="X273" s="53">
        <v>0.13408796170287707</v>
      </c>
      <c r="Y273" s="61">
        <f t="shared" si="20"/>
        <v>98.999999999999986</v>
      </c>
      <c r="Z273" s="61">
        <f t="shared" si="21"/>
        <v>3</v>
      </c>
      <c r="AA273" s="52">
        <f t="shared" si="22"/>
        <v>107.411466</v>
      </c>
      <c r="AB273" s="52">
        <v>251.43</v>
      </c>
    </row>
    <row r="274" spans="1:28">
      <c r="A274" s="46" t="s">
        <v>525</v>
      </c>
      <c r="B274" s="46" t="s">
        <v>526</v>
      </c>
      <c r="C274" s="49">
        <v>2190.9700000000003</v>
      </c>
      <c r="D274" s="3">
        <v>0</v>
      </c>
      <c r="E274" s="47">
        <v>73.989999999999995</v>
      </c>
      <c r="F274" s="48">
        <f t="shared" si="19"/>
        <v>73.989999999999995</v>
      </c>
      <c r="G274" s="49">
        <v>0</v>
      </c>
      <c r="H274" s="47">
        <v>0</v>
      </c>
      <c r="I274" s="47">
        <v>60.84</v>
      </c>
      <c r="J274" s="47">
        <v>5.48</v>
      </c>
      <c r="K274" s="50">
        <v>8.1999999999999993</v>
      </c>
      <c r="L274" s="48">
        <v>0</v>
      </c>
      <c r="M274" s="49">
        <v>16.8</v>
      </c>
      <c r="N274" s="51">
        <v>0.51419999999999999</v>
      </c>
      <c r="O274" s="52">
        <v>151</v>
      </c>
      <c r="P274" s="52">
        <v>26.25</v>
      </c>
      <c r="Q274" s="52">
        <v>2270.7800000000002</v>
      </c>
      <c r="R274" s="49">
        <v>109.55</v>
      </c>
      <c r="S274" s="52">
        <v>2205.25</v>
      </c>
      <c r="T274" s="52">
        <v>13</v>
      </c>
      <c r="U274" s="52">
        <v>20.5</v>
      </c>
      <c r="V274" s="52">
        <v>311.75</v>
      </c>
      <c r="W274" s="53">
        <v>0.14136719192835279</v>
      </c>
      <c r="X274" s="53">
        <v>0.13500000000000001</v>
      </c>
      <c r="Y274" s="61">
        <f t="shared" si="20"/>
        <v>331.20875000000001</v>
      </c>
      <c r="Z274" s="61">
        <f t="shared" si="21"/>
        <v>177.25</v>
      </c>
      <c r="AA274" s="52">
        <f t="shared" si="22"/>
        <v>1167.635076</v>
      </c>
      <c r="AB274" s="52">
        <v>697</v>
      </c>
    </row>
    <row r="275" spans="1:28">
      <c r="A275" s="46" t="s">
        <v>527</v>
      </c>
      <c r="B275" s="46" t="s">
        <v>528</v>
      </c>
      <c r="C275" s="49">
        <v>1318.0499999999995</v>
      </c>
      <c r="D275" s="3">
        <v>24.21</v>
      </c>
      <c r="E275" s="47">
        <v>56.91</v>
      </c>
      <c r="F275" s="48">
        <f t="shared" si="19"/>
        <v>81.12</v>
      </c>
      <c r="G275" s="49">
        <v>0</v>
      </c>
      <c r="H275" s="47">
        <v>0</v>
      </c>
      <c r="I275" s="47">
        <v>19.87</v>
      </c>
      <c r="J275" s="47">
        <v>2.62</v>
      </c>
      <c r="K275" s="50">
        <v>11.32</v>
      </c>
      <c r="L275" s="48">
        <v>0</v>
      </c>
      <c r="M275" s="49">
        <v>0</v>
      </c>
      <c r="N275" s="51">
        <v>0.47820000000000001</v>
      </c>
      <c r="O275" s="52">
        <v>13.25</v>
      </c>
      <c r="P275" s="52">
        <v>4</v>
      </c>
      <c r="Q275" s="52">
        <v>1271</v>
      </c>
      <c r="R275" s="49">
        <v>65.900000000000006</v>
      </c>
      <c r="S275" s="52">
        <v>1325.12</v>
      </c>
      <c r="T275" s="52">
        <v>7</v>
      </c>
      <c r="U275" s="52">
        <v>17.25</v>
      </c>
      <c r="V275" s="52">
        <v>185.5</v>
      </c>
      <c r="W275" s="53">
        <v>0.13998732190292201</v>
      </c>
      <c r="X275" s="53">
        <v>0.13500000000000001</v>
      </c>
      <c r="Y275" s="61">
        <f t="shared" si="20"/>
        <v>203.1412</v>
      </c>
      <c r="Z275" s="61">
        <f t="shared" si="21"/>
        <v>17.25</v>
      </c>
      <c r="AA275" s="52">
        <f t="shared" si="22"/>
        <v>607.79219999999998</v>
      </c>
      <c r="AB275" s="52">
        <v>415.88</v>
      </c>
    </row>
    <row r="276" spans="1:28">
      <c r="A276" s="46" t="s">
        <v>1126</v>
      </c>
      <c r="B276" s="46" t="s">
        <v>1150</v>
      </c>
      <c r="C276" s="49">
        <v>133.39999999999998</v>
      </c>
      <c r="D276" s="3">
        <v>0</v>
      </c>
      <c r="E276" s="47">
        <v>0</v>
      </c>
      <c r="F276" s="48">
        <f t="shared" si="19"/>
        <v>0</v>
      </c>
      <c r="G276" s="49">
        <v>0</v>
      </c>
      <c r="H276" s="47">
        <v>0</v>
      </c>
      <c r="I276" s="47">
        <v>0</v>
      </c>
      <c r="J276" s="47">
        <v>0</v>
      </c>
      <c r="K276" s="50">
        <v>0</v>
      </c>
      <c r="L276" s="48">
        <v>0</v>
      </c>
      <c r="M276" s="49">
        <v>0</v>
      </c>
      <c r="N276" s="51">
        <v>0.81399999999999995</v>
      </c>
      <c r="O276" s="52">
        <v>0</v>
      </c>
      <c r="P276" s="52">
        <v>0</v>
      </c>
      <c r="Q276" s="52">
        <v>129.4</v>
      </c>
      <c r="R276" s="49">
        <v>0</v>
      </c>
      <c r="S276" s="52">
        <v>133.4</v>
      </c>
      <c r="T276" s="52">
        <v>0</v>
      </c>
      <c r="U276" s="52">
        <v>0</v>
      </c>
      <c r="V276" s="52">
        <v>21</v>
      </c>
      <c r="W276" s="53">
        <v>0.15742128935532232</v>
      </c>
      <c r="X276" s="53">
        <v>0.13500000000000001</v>
      </c>
      <c r="Y276" s="61">
        <f t="shared" si="20"/>
        <v>18.009</v>
      </c>
      <c r="Z276" s="61">
        <f t="shared" si="21"/>
        <v>0</v>
      </c>
      <c r="AA276" s="52">
        <f t="shared" si="22"/>
        <v>105.33159999999999</v>
      </c>
      <c r="AB276" s="52">
        <v>54.8</v>
      </c>
    </row>
    <row r="277" spans="1:28">
      <c r="A277" s="46" t="s">
        <v>529</v>
      </c>
      <c r="B277" s="46" t="s">
        <v>530</v>
      </c>
      <c r="C277" s="49">
        <v>505.47</v>
      </c>
      <c r="D277" s="3">
        <v>0</v>
      </c>
      <c r="E277" s="47">
        <v>30.63</v>
      </c>
      <c r="F277" s="48">
        <f t="shared" si="19"/>
        <v>30.63</v>
      </c>
      <c r="G277" s="49">
        <v>0</v>
      </c>
      <c r="H277" s="47">
        <v>0</v>
      </c>
      <c r="I277" s="47">
        <v>12.74</v>
      </c>
      <c r="J277" s="47">
        <v>0</v>
      </c>
      <c r="K277" s="50">
        <v>0</v>
      </c>
      <c r="L277" s="48">
        <v>0</v>
      </c>
      <c r="M277" s="49">
        <v>9.9700000000000006</v>
      </c>
      <c r="N277" s="51">
        <v>0.64859999999999995</v>
      </c>
      <c r="O277" s="52">
        <v>21</v>
      </c>
      <c r="P277" s="52">
        <v>1</v>
      </c>
      <c r="Q277" s="52">
        <v>505.81</v>
      </c>
      <c r="R277" s="49">
        <v>25.27</v>
      </c>
      <c r="S277" s="52">
        <v>505.47</v>
      </c>
      <c r="T277" s="52">
        <v>5</v>
      </c>
      <c r="U277" s="52">
        <v>3.25</v>
      </c>
      <c r="V277" s="52">
        <v>90.5</v>
      </c>
      <c r="W277" s="53">
        <v>0.17904128830593308</v>
      </c>
      <c r="X277" s="53">
        <v>0.13500000000000001</v>
      </c>
      <c r="Y277" s="61">
        <f t="shared" si="20"/>
        <v>76.488450000000014</v>
      </c>
      <c r="Z277" s="61">
        <f t="shared" si="21"/>
        <v>22</v>
      </c>
      <c r="AA277" s="52">
        <f t="shared" si="22"/>
        <v>328.06836599999997</v>
      </c>
      <c r="AB277" s="52">
        <v>129.53</v>
      </c>
    </row>
    <row r="278" spans="1:28">
      <c r="A278" s="46" t="s">
        <v>531</v>
      </c>
      <c r="B278" s="46" t="s">
        <v>532</v>
      </c>
      <c r="C278" s="49">
        <v>14.8</v>
      </c>
      <c r="D278" s="3">
        <v>0</v>
      </c>
      <c r="E278" s="47">
        <v>0</v>
      </c>
      <c r="F278" s="48">
        <f t="shared" si="19"/>
        <v>0</v>
      </c>
      <c r="G278" s="49">
        <v>0</v>
      </c>
      <c r="H278" s="47">
        <v>0</v>
      </c>
      <c r="I278" s="47">
        <v>0</v>
      </c>
      <c r="J278" s="47">
        <v>0</v>
      </c>
      <c r="K278" s="50">
        <v>0</v>
      </c>
      <c r="L278" s="48">
        <v>0</v>
      </c>
      <c r="M278" s="49">
        <v>0</v>
      </c>
      <c r="N278" s="51">
        <v>1</v>
      </c>
      <c r="O278" s="52">
        <v>0</v>
      </c>
      <c r="P278" s="52">
        <v>0</v>
      </c>
      <c r="Q278" s="52">
        <v>14.3</v>
      </c>
      <c r="R278" s="49">
        <v>0</v>
      </c>
      <c r="S278" s="52">
        <v>14.8</v>
      </c>
      <c r="T278" s="52">
        <v>0</v>
      </c>
      <c r="U278" s="52">
        <v>0</v>
      </c>
      <c r="V278" s="52">
        <v>3.75</v>
      </c>
      <c r="W278" s="53">
        <v>0.25337837837837834</v>
      </c>
      <c r="X278" s="53">
        <v>0.13500000000000001</v>
      </c>
      <c r="Y278" s="61">
        <f t="shared" si="20"/>
        <v>1.9980000000000002</v>
      </c>
      <c r="Z278" s="61">
        <f t="shared" si="21"/>
        <v>0</v>
      </c>
      <c r="AA278" s="52">
        <f t="shared" si="22"/>
        <v>14.3</v>
      </c>
      <c r="AB278" s="52">
        <v>9.8000000000000007</v>
      </c>
    </row>
    <row r="279" spans="1:28">
      <c r="A279" s="46" t="s">
        <v>533</v>
      </c>
      <c r="B279" s="46" t="s">
        <v>534</v>
      </c>
      <c r="C279" s="49">
        <v>5677.4099999999989</v>
      </c>
      <c r="D279" s="3">
        <v>52.56</v>
      </c>
      <c r="E279" s="47">
        <v>246.18</v>
      </c>
      <c r="F279" s="48">
        <f t="shared" si="19"/>
        <v>298.74</v>
      </c>
      <c r="G279" s="49">
        <v>108.31</v>
      </c>
      <c r="H279" s="47">
        <v>108</v>
      </c>
      <c r="I279" s="47">
        <v>102.7</v>
      </c>
      <c r="J279" s="47">
        <v>10.36</v>
      </c>
      <c r="K279" s="50">
        <v>91.37</v>
      </c>
      <c r="L279" s="48">
        <v>3.16</v>
      </c>
      <c r="M279" s="49">
        <v>243.9</v>
      </c>
      <c r="N279" s="51">
        <v>0.55479999999999996</v>
      </c>
      <c r="O279" s="52">
        <v>804.25</v>
      </c>
      <c r="P279" s="52">
        <v>182.5</v>
      </c>
      <c r="Q279" s="52">
        <v>5680.84</v>
      </c>
      <c r="R279" s="49">
        <v>283.87</v>
      </c>
      <c r="S279" s="52">
        <v>5671.81</v>
      </c>
      <c r="T279" s="52">
        <v>42.25</v>
      </c>
      <c r="U279" s="52">
        <v>51.75</v>
      </c>
      <c r="V279" s="52">
        <v>788.75</v>
      </c>
      <c r="W279" s="53">
        <v>0.13906495457358409</v>
      </c>
      <c r="X279" s="53">
        <v>0.13500000000000001</v>
      </c>
      <c r="Y279" s="61">
        <f t="shared" si="20"/>
        <v>859.6943500000001</v>
      </c>
      <c r="Z279" s="61">
        <f t="shared" si="21"/>
        <v>986.75</v>
      </c>
      <c r="AA279" s="52">
        <f t="shared" si="22"/>
        <v>3151.7300319999999</v>
      </c>
      <c r="AB279" s="52">
        <v>1634.8</v>
      </c>
    </row>
    <row r="280" spans="1:28">
      <c r="A280" s="46" t="s">
        <v>535</v>
      </c>
      <c r="B280" s="46" t="s">
        <v>536</v>
      </c>
      <c r="C280" s="49">
        <v>1589.9299999999998</v>
      </c>
      <c r="D280" s="3">
        <v>0</v>
      </c>
      <c r="E280" s="47">
        <v>141.62</v>
      </c>
      <c r="F280" s="48">
        <f t="shared" si="19"/>
        <v>141.62</v>
      </c>
      <c r="G280" s="49">
        <v>0</v>
      </c>
      <c r="H280" s="47">
        <v>0</v>
      </c>
      <c r="I280" s="47">
        <v>38.409999999999997</v>
      </c>
      <c r="J280" s="47">
        <v>4.41</v>
      </c>
      <c r="K280" s="50">
        <v>18.23</v>
      </c>
      <c r="L280" s="48">
        <v>2.27</v>
      </c>
      <c r="M280" s="49">
        <v>0</v>
      </c>
      <c r="N280" s="51">
        <v>0.56679999999999997</v>
      </c>
      <c r="O280" s="52">
        <v>283.5</v>
      </c>
      <c r="P280" s="52">
        <v>67.5</v>
      </c>
      <c r="Q280" s="52">
        <v>1452.15</v>
      </c>
      <c r="R280" s="49">
        <v>79.5</v>
      </c>
      <c r="S280" s="52">
        <v>1593.3899999999999</v>
      </c>
      <c r="T280" s="52">
        <v>22.5</v>
      </c>
      <c r="U280" s="52">
        <v>20</v>
      </c>
      <c r="V280" s="52">
        <v>185.5</v>
      </c>
      <c r="W280" s="53">
        <v>0.11641845373700099</v>
      </c>
      <c r="X280" s="53">
        <v>0.11641845373700099</v>
      </c>
      <c r="Y280" s="61">
        <f t="shared" si="20"/>
        <v>228</v>
      </c>
      <c r="Z280" s="61">
        <f t="shared" si="21"/>
        <v>351</v>
      </c>
      <c r="AA280" s="52">
        <f t="shared" si="22"/>
        <v>823.07862</v>
      </c>
      <c r="AB280" s="52">
        <v>471.3</v>
      </c>
    </row>
    <row r="281" spans="1:28">
      <c r="A281" s="46" t="s">
        <v>537</v>
      </c>
      <c r="B281" s="46" t="s">
        <v>538</v>
      </c>
      <c r="C281" s="49">
        <v>219.65</v>
      </c>
      <c r="D281" s="3">
        <v>2.72</v>
      </c>
      <c r="E281" s="47">
        <v>10.27</v>
      </c>
      <c r="F281" s="48">
        <f t="shared" si="19"/>
        <v>12.99</v>
      </c>
      <c r="G281" s="49">
        <v>0</v>
      </c>
      <c r="H281" s="47">
        <v>0</v>
      </c>
      <c r="I281" s="47">
        <v>10.61</v>
      </c>
      <c r="J281" s="47">
        <v>0.33</v>
      </c>
      <c r="K281" s="50">
        <v>0</v>
      </c>
      <c r="L281" s="48">
        <v>0</v>
      </c>
      <c r="M281" s="49">
        <v>0</v>
      </c>
      <c r="N281" s="51">
        <v>0.55400000000000005</v>
      </c>
      <c r="O281" s="52">
        <v>39</v>
      </c>
      <c r="P281" s="52">
        <v>10</v>
      </c>
      <c r="Q281" s="52">
        <v>212.18</v>
      </c>
      <c r="R281" s="49">
        <v>10.98</v>
      </c>
      <c r="S281" s="52">
        <v>221.76</v>
      </c>
      <c r="T281" s="52">
        <v>1</v>
      </c>
      <c r="U281" s="52">
        <v>2.25</v>
      </c>
      <c r="V281" s="52">
        <v>32.75</v>
      </c>
      <c r="W281" s="53">
        <v>0.14768217893217894</v>
      </c>
      <c r="X281" s="53">
        <v>0.13500000000000001</v>
      </c>
      <c r="Y281" s="61">
        <f t="shared" si="20"/>
        <v>33.187600000000003</v>
      </c>
      <c r="Z281" s="61">
        <f t="shared" si="21"/>
        <v>49</v>
      </c>
      <c r="AA281" s="52">
        <f t="shared" si="22"/>
        <v>117.54772000000001</v>
      </c>
      <c r="AB281" s="52">
        <v>64.400000000000006</v>
      </c>
    </row>
    <row r="282" spans="1:28">
      <c r="A282" s="46" t="s">
        <v>539</v>
      </c>
      <c r="B282" s="46" t="s">
        <v>540</v>
      </c>
      <c r="C282" s="49">
        <v>760.84999999999991</v>
      </c>
      <c r="D282" s="3">
        <v>0</v>
      </c>
      <c r="E282" s="47">
        <v>54.08</v>
      </c>
      <c r="F282" s="48">
        <f t="shared" si="19"/>
        <v>54.08</v>
      </c>
      <c r="G282" s="49">
        <v>0</v>
      </c>
      <c r="H282" s="47">
        <v>0</v>
      </c>
      <c r="I282" s="47">
        <v>15.62</v>
      </c>
      <c r="J282" s="47">
        <v>0.66</v>
      </c>
      <c r="K282" s="50">
        <v>3.8</v>
      </c>
      <c r="L282" s="48">
        <v>0</v>
      </c>
      <c r="M282" s="49">
        <v>0</v>
      </c>
      <c r="N282" s="51">
        <v>0.54339999999999999</v>
      </c>
      <c r="O282" s="52">
        <v>130.75</v>
      </c>
      <c r="P282" s="52">
        <v>22</v>
      </c>
      <c r="Q282" s="52">
        <v>748.48</v>
      </c>
      <c r="R282" s="49">
        <v>38.04</v>
      </c>
      <c r="S282" s="52">
        <v>766.18000000000006</v>
      </c>
      <c r="T282" s="52">
        <v>6.5</v>
      </c>
      <c r="U282" s="52">
        <v>15.25</v>
      </c>
      <c r="V282" s="52">
        <v>114.25</v>
      </c>
      <c r="W282" s="53">
        <v>0.14911639562504894</v>
      </c>
      <c r="X282" s="53">
        <v>0.13500000000000001</v>
      </c>
      <c r="Y282" s="61">
        <f t="shared" si="20"/>
        <v>125.18430000000002</v>
      </c>
      <c r="Z282" s="61">
        <f t="shared" si="21"/>
        <v>152.75</v>
      </c>
      <c r="AA282" s="52">
        <f t="shared" si="22"/>
        <v>406.72403200000002</v>
      </c>
      <c r="AB282" s="52">
        <v>227.6</v>
      </c>
    </row>
    <row r="283" spans="1:28">
      <c r="A283" s="46" t="s">
        <v>541</v>
      </c>
      <c r="B283" s="46" t="s">
        <v>542</v>
      </c>
      <c r="C283" s="49">
        <v>272.3</v>
      </c>
      <c r="D283" s="3">
        <v>0</v>
      </c>
      <c r="E283" s="47">
        <v>11.64</v>
      </c>
      <c r="F283" s="48">
        <f t="shared" si="19"/>
        <v>11.64</v>
      </c>
      <c r="G283" s="49">
        <v>0</v>
      </c>
      <c r="H283" s="47">
        <v>0</v>
      </c>
      <c r="I283" s="47">
        <v>8.86</v>
      </c>
      <c r="J283" s="47">
        <v>2.0699999999999998</v>
      </c>
      <c r="K283" s="50">
        <v>0</v>
      </c>
      <c r="L283" s="48">
        <v>0</v>
      </c>
      <c r="M283" s="49">
        <v>0</v>
      </c>
      <c r="N283" s="51">
        <v>0.51759999999999995</v>
      </c>
      <c r="O283" s="52">
        <v>6</v>
      </c>
      <c r="P283" s="52">
        <v>0</v>
      </c>
      <c r="Q283" s="52">
        <v>278.85000000000002</v>
      </c>
      <c r="R283" s="49">
        <v>0</v>
      </c>
      <c r="S283" s="52">
        <v>272.83</v>
      </c>
      <c r="T283" s="52">
        <v>0</v>
      </c>
      <c r="U283" s="52">
        <v>0</v>
      </c>
      <c r="V283" s="52">
        <v>23.75</v>
      </c>
      <c r="W283" s="53">
        <v>8.7050544294982227E-2</v>
      </c>
      <c r="X283" s="53">
        <v>8.7050544294982227E-2</v>
      </c>
      <c r="Y283" s="61">
        <f t="shared" si="20"/>
        <v>23.75</v>
      </c>
      <c r="Z283" s="61">
        <f t="shared" si="21"/>
        <v>6</v>
      </c>
      <c r="AA283" s="52">
        <f t="shared" si="22"/>
        <v>144.33276000000001</v>
      </c>
      <c r="AB283" s="52">
        <v>85.4</v>
      </c>
    </row>
    <row r="284" spans="1:28">
      <c r="A284" s="46" t="s">
        <v>543</v>
      </c>
      <c r="B284" s="46" t="s">
        <v>544</v>
      </c>
      <c r="C284" s="49">
        <v>245.52999999999997</v>
      </c>
      <c r="D284" s="3">
        <v>3.74</v>
      </c>
      <c r="E284" s="47">
        <v>7.42</v>
      </c>
      <c r="F284" s="48">
        <f t="shared" si="19"/>
        <v>11.16</v>
      </c>
      <c r="G284" s="49">
        <v>0</v>
      </c>
      <c r="H284" s="47">
        <v>0</v>
      </c>
      <c r="I284" s="47">
        <v>3.17</v>
      </c>
      <c r="J284" s="47">
        <v>1.1599999999999999</v>
      </c>
      <c r="K284" s="50">
        <v>0</v>
      </c>
      <c r="L284" s="48">
        <v>0</v>
      </c>
      <c r="M284" s="49">
        <v>0</v>
      </c>
      <c r="N284" s="51">
        <v>0.93959999999999999</v>
      </c>
      <c r="O284" s="52">
        <v>94.5</v>
      </c>
      <c r="P284" s="52">
        <v>24</v>
      </c>
      <c r="Q284" s="52">
        <v>258.61</v>
      </c>
      <c r="R284" s="49">
        <v>0</v>
      </c>
      <c r="S284" s="52">
        <v>245.53</v>
      </c>
      <c r="T284" s="52">
        <v>6.75</v>
      </c>
      <c r="U284" s="52">
        <v>2</v>
      </c>
      <c r="V284" s="52">
        <v>27.75</v>
      </c>
      <c r="W284" s="53">
        <v>0.11302081212071845</v>
      </c>
      <c r="X284" s="53">
        <v>0.11302081212071845</v>
      </c>
      <c r="Y284" s="61">
        <f t="shared" si="20"/>
        <v>36.5</v>
      </c>
      <c r="Z284" s="61">
        <f t="shared" si="21"/>
        <v>118.5</v>
      </c>
      <c r="AA284" s="52">
        <f t="shared" si="22"/>
        <v>242.98995600000001</v>
      </c>
      <c r="AB284" s="52">
        <v>73.400000000000006</v>
      </c>
    </row>
    <row r="285" spans="1:28">
      <c r="A285" s="46" t="s">
        <v>1135</v>
      </c>
      <c r="B285" s="46" t="s">
        <v>1151</v>
      </c>
      <c r="C285" s="49">
        <v>50.16</v>
      </c>
      <c r="D285" s="3">
        <v>0</v>
      </c>
      <c r="E285" s="47">
        <v>0</v>
      </c>
      <c r="F285" s="48">
        <f t="shared" si="19"/>
        <v>0</v>
      </c>
      <c r="G285" s="49">
        <v>0</v>
      </c>
      <c r="H285" s="47">
        <v>0</v>
      </c>
      <c r="I285" s="47">
        <v>0</v>
      </c>
      <c r="J285" s="47">
        <v>0</v>
      </c>
      <c r="K285" s="50">
        <v>0</v>
      </c>
      <c r="L285" s="48">
        <v>0</v>
      </c>
      <c r="M285" s="49">
        <v>0</v>
      </c>
      <c r="N285" s="51">
        <v>0.40179999999999999</v>
      </c>
      <c r="O285" s="52">
        <v>10</v>
      </c>
      <c r="P285" s="52">
        <v>1</v>
      </c>
      <c r="Q285" s="52">
        <v>93.81</v>
      </c>
      <c r="R285" s="49">
        <v>0</v>
      </c>
      <c r="S285" s="52">
        <v>50.16</v>
      </c>
      <c r="T285" s="52">
        <v>0</v>
      </c>
      <c r="U285" s="52">
        <v>0</v>
      </c>
      <c r="V285" s="52">
        <v>10</v>
      </c>
      <c r="W285" s="53">
        <v>0.19936204146730463</v>
      </c>
      <c r="X285" s="53">
        <v>0.13500000000000001</v>
      </c>
      <c r="Y285" s="61">
        <f t="shared" si="20"/>
        <v>6.7716000000000003</v>
      </c>
      <c r="Z285" s="61">
        <f t="shared" si="21"/>
        <v>11</v>
      </c>
      <c r="AA285" s="52">
        <f t="shared" si="22"/>
        <v>37.692858000000001</v>
      </c>
      <c r="AB285" s="52">
        <v>0</v>
      </c>
    </row>
    <row r="286" spans="1:28">
      <c r="A286" s="46" t="s">
        <v>545</v>
      </c>
      <c r="B286" s="46" t="s">
        <v>546</v>
      </c>
      <c r="C286" s="49">
        <v>11593.730000000001</v>
      </c>
      <c r="D286" s="3">
        <v>53.02</v>
      </c>
      <c r="E286" s="47">
        <v>538.65</v>
      </c>
      <c r="F286" s="48">
        <f t="shared" si="19"/>
        <v>591.66999999999996</v>
      </c>
      <c r="G286" s="49">
        <v>0</v>
      </c>
      <c r="H286" s="47">
        <v>0</v>
      </c>
      <c r="I286" s="47">
        <v>379.53</v>
      </c>
      <c r="J286" s="47">
        <v>41.31</v>
      </c>
      <c r="K286" s="50">
        <v>91.2</v>
      </c>
      <c r="L286" s="48">
        <v>8.1999999999999993</v>
      </c>
      <c r="M286" s="49">
        <v>207.21999999999997</v>
      </c>
      <c r="N286" s="51">
        <v>0.34</v>
      </c>
      <c r="O286" s="52">
        <v>848.75</v>
      </c>
      <c r="P286" s="52">
        <v>135.5</v>
      </c>
      <c r="Q286" s="52">
        <v>11585.52</v>
      </c>
      <c r="R286" s="49">
        <v>579.69000000000005</v>
      </c>
      <c r="S286" s="52">
        <v>11621.829999999998</v>
      </c>
      <c r="T286" s="52">
        <v>137</v>
      </c>
      <c r="U286" s="52">
        <v>116.75</v>
      </c>
      <c r="V286" s="52">
        <v>1556.25</v>
      </c>
      <c r="W286" s="53">
        <v>0.13390748272862366</v>
      </c>
      <c r="X286" s="53">
        <v>0.13390748272862366</v>
      </c>
      <c r="Y286" s="61">
        <f t="shared" si="20"/>
        <v>1810</v>
      </c>
      <c r="Z286" s="61">
        <f t="shared" si="21"/>
        <v>984.25</v>
      </c>
      <c r="AA286" s="52">
        <f t="shared" si="22"/>
        <v>3939.0768000000003</v>
      </c>
      <c r="AB286" s="52">
        <v>3343.35</v>
      </c>
    </row>
    <row r="287" spans="1:28">
      <c r="A287" s="46" t="s">
        <v>547</v>
      </c>
      <c r="B287" s="46" t="s">
        <v>548</v>
      </c>
      <c r="C287" s="49">
        <v>4667.2099999999991</v>
      </c>
      <c r="D287" s="3">
        <v>16.38</v>
      </c>
      <c r="E287" s="47">
        <v>226.93</v>
      </c>
      <c r="F287" s="48">
        <f t="shared" si="19"/>
        <v>243.31</v>
      </c>
      <c r="G287" s="49">
        <v>0</v>
      </c>
      <c r="H287" s="47">
        <v>0</v>
      </c>
      <c r="I287" s="47">
        <v>140.21</v>
      </c>
      <c r="J287" s="47">
        <v>23.19</v>
      </c>
      <c r="K287" s="50">
        <v>43.28</v>
      </c>
      <c r="L287" s="48">
        <v>1.32</v>
      </c>
      <c r="M287" s="49">
        <v>32.519999999999996</v>
      </c>
      <c r="N287" s="51">
        <v>0.48010000000000003</v>
      </c>
      <c r="O287" s="52">
        <v>342.75</v>
      </c>
      <c r="P287" s="52">
        <v>97.25</v>
      </c>
      <c r="Q287" s="52">
        <v>4657.2</v>
      </c>
      <c r="R287" s="49">
        <v>233.36</v>
      </c>
      <c r="S287" s="52">
        <v>4668.59</v>
      </c>
      <c r="T287" s="52">
        <v>68.5</v>
      </c>
      <c r="U287" s="52">
        <v>56.75</v>
      </c>
      <c r="V287" s="52">
        <v>690</v>
      </c>
      <c r="W287" s="53">
        <v>0.14779622969676068</v>
      </c>
      <c r="X287" s="53">
        <v>0.13500000000000001</v>
      </c>
      <c r="Y287" s="61">
        <f t="shared" si="20"/>
        <v>755.50965000000008</v>
      </c>
      <c r="Z287" s="61">
        <f t="shared" si="21"/>
        <v>440</v>
      </c>
      <c r="AA287" s="52">
        <f t="shared" si="22"/>
        <v>2235.9217199999998</v>
      </c>
      <c r="AB287" s="52">
        <v>1402.09</v>
      </c>
    </row>
    <row r="288" spans="1:28">
      <c r="A288" s="46" t="s">
        <v>549</v>
      </c>
      <c r="B288" s="46" t="s">
        <v>550</v>
      </c>
      <c r="C288" s="49">
        <v>2218.9699999999993</v>
      </c>
      <c r="D288" s="3">
        <v>12.49</v>
      </c>
      <c r="E288" s="47">
        <v>76.180000000000007</v>
      </c>
      <c r="F288" s="48">
        <f t="shared" si="19"/>
        <v>88.67</v>
      </c>
      <c r="G288" s="49">
        <v>0</v>
      </c>
      <c r="H288" s="47">
        <v>0</v>
      </c>
      <c r="I288" s="47">
        <v>59.97</v>
      </c>
      <c r="J288" s="47">
        <v>7.87</v>
      </c>
      <c r="K288" s="50">
        <v>8</v>
      </c>
      <c r="L288" s="48">
        <v>0</v>
      </c>
      <c r="M288" s="49">
        <v>75.22</v>
      </c>
      <c r="N288" s="51">
        <v>0.46639999999999998</v>
      </c>
      <c r="O288" s="52">
        <v>87.5</v>
      </c>
      <c r="P288" s="52">
        <v>26</v>
      </c>
      <c r="Q288" s="52">
        <v>2218.9</v>
      </c>
      <c r="R288" s="49">
        <v>110.95</v>
      </c>
      <c r="S288" s="52">
        <v>2223.31</v>
      </c>
      <c r="T288" s="52">
        <v>23.75</v>
      </c>
      <c r="U288" s="52">
        <v>41.5</v>
      </c>
      <c r="V288" s="52">
        <v>323.75</v>
      </c>
      <c r="W288" s="53">
        <v>0.1456162208598891</v>
      </c>
      <c r="X288" s="53">
        <v>0.13500000000000001</v>
      </c>
      <c r="Y288" s="61">
        <f t="shared" si="20"/>
        <v>365.39685000000003</v>
      </c>
      <c r="Z288" s="61">
        <f t="shared" si="21"/>
        <v>113.5</v>
      </c>
      <c r="AA288" s="52">
        <f t="shared" si="22"/>
        <v>1034.8949600000001</v>
      </c>
      <c r="AB288" s="52">
        <v>640.29999999999995</v>
      </c>
    </row>
    <row r="289" spans="1:28">
      <c r="A289" s="46" t="s">
        <v>551</v>
      </c>
      <c r="B289" s="46" t="s">
        <v>552</v>
      </c>
      <c r="C289" s="49">
        <v>3480.829999999999</v>
      </c>
      <c r="D289" s="3">
        <v>16.149999999999999</v>
      </c>
      <c r="E289" s="47">
        <v>196.7</v>
      </c>
      <c r="F289" s="48">
        <f t="shared" si="19"/>
        <v>212.85</v>
      </c>
      <c r="G289" s="49">
        <v>0</v>
      </c>
      <c r="H289" s="47">
        <v>0</v>
      </c>
      <c r="I289" s="47">
        <v>117.19</v>
      </c>
      <c r="J289" s="47">
        <v>8.8699999999999992</v>
      </c>
      <c r="K289" s="50">
        <v>15.2</v>
      </c>
      <c r="L289" s="48">
        <v>2.2000000000000002</v>
      </c>
      <c r="M289" s="49">
        <v>283.60000000000002</v>
      </c>
      <c r="N289" s="51">
        <v>0.32329999999999998</v>
      </c>
      <c r="O289" s="52">
        <v>385.5</v>
      </c>
      <c r="P289" s="52">
        <v>72</v>
      </c>
      <c r="Q289" s="52">
        <v>3358.82</v>
      </c>
      <c r="R289" s="49">
        <v>174.04</v>
      </c>
      <c r="S289" s="52">
        <v>3480.94</v>
      </c>
      <c r="T289" s="52">
        <v>42.5</v>
      </c>
      <c r="U289" s="52">
        <v>66.25</v>
      </c>
      <c r="V289" s="52">
        <v>489</v>
      </c>
      <c r="W289" s="53">
        <v>0.1404792958223928</v>
      </c>
      <c r="X289" s="53">
        <v>0.13500000000000001</v>
      </c>
      <c r="Y289" s="61">
        <f t="shared" si="20"/>
        <v>578.67690000000005</v>
      </c>
      <c r="Z289" s="61">
        <f t="shared" si="21"/>
        <v>457.5</v>
      </c>
      <c r="AA289" s="52">
        <f t="shared" si="22"/>
        <v>1085.906506</v>
      </c>
      <c r="AB289" s="52">
        <v>1036.6199999999999</v>
      </c>
    </row>
    <row r="290" spans="1:28">
      <c r="A290" s="46" t="s">
        <v>553</v>
      </c>
      <c r="B290" s="46" t="s">
        <v>554</v>
      </c>
      <c r="C290" s="49">
        <v>1777.8399999999997</v>
      </c>
      <c r="D290" s="3">
        <v>0</v>
      </c>
      <c r="E290" s="47">
        <v>23.94</v>
      </c>
      <c r="F290" s="48">
        <f t="shared" si="19"/>
        <v>23.94</v>
      </c>
      <c r="G290" s="49">
        <v>0</v>
      </c>
      <c r="H290" s="47">
        <v>0</v>
      </c>
      <c r="I290" s="47">
        <v>64.069999999999993</v>
      </c>
      <c r="J290" s="47">
        <v>8.83</v>
      </c>
      <c r="K290" s="50">
        <v>11.6</v>
      </c>
      <c r="L290" s="48">
        <v>0</v>
      </c>
      <c r="M290" s="49">
        <v>231.53</v>
      </c>
      <c r="N290" s="51">
        <v>0.37790000000000001</v>
      </c>
      <c r="O290" s="52">
        <v>193.75</v>
      </c>
      <c r="P290" s="52">
        <v>33</v>
      </c>
      <c r="Q290" s="52">
        <v>1728</v>
      </c>
      <c r="R290" s="49">
        <v>88.89</v>
      </c>
      <c r="S290" s="52">
        <v>1787.65</v>
      </c>
      <c r="T290" s="52">
        <v>20.25</v>
      </c>
      <c r="U290" s="52">
        <v>22</v>
      </c>
      <c r="V290" s="52">
        <v>183.75</v>
      </c>
      <c r="W290" s="53">
        <v>0.10278857718233435</v>
      </c>
      <c r="X290" s="53">
        <v>0.10278857718233435</v>
      </c>
      <c r="Y290" s="61">
        <f t="shared" si="20"/>
        <v>226</v>
      </c>
      <c r="Z290" s="61">
        <f t="shared" si="21"/>
        <v>226.75</v>
      </c>
      <c r="AA290" s="52">
        <f t="shared" si="22"/>
        <v>653.01120000000003</v>
      </c>
      <c r="AB290" s="52">
        <v>478.83</v>
      </c>
    </row>
    <row r="291" spans="1:28">
      <c r="A291" s="46" t="s">
        <v>555</v>
      </c>
      <c r="B291" s="46" t="s">
        <v>556</v>
      </c>
      <c r="C291" s="49">
        <v>1885.34</v>
      </c>
      <c r="D291" s="3">
        <v>0</v>
      </c>
      <c r="E291" s="47">
        <v>71.37</v>
      </c>
      <c r="F291" s="48">
        <f t="shared" si="19"/>
        <v>71.37</v>
      </c>
      <c r="G291" s="49">
        <v>0</v>
      </c>
      <c r="H291" s="47">
        <v>0</v>
      </c>
      <c r="I291" s="47">
        <v>27.31</v>
      </c>
      <c r="J291" s="47">
        <v>2.31</v>
      </c>
      <c r="K291" s="50">
        <v>9.1999999999999993</v>
      </c>
      <c r="L291" s="48">
        <v>3</v>
      </c>
      <c r="M291" s="49">
        <v>0</v>
      </c>
      <c r="N291" s="51">
        <v>0.5454</v>
      </c>
      <c r="O291" s="52">
        <v>248</v>
      </c>
      <c r="P291" s="52">
        <v>56.5</v>
      </c>
      <c r="Q291" s="52">
        <v>1798.55</v>
      </c>
      <c r="R291" s="49">
        <v>94.27</v>
      </c>
      <c r="S291" s="52">
        <v>1885.36</v>
      </c>
      <c r="T291" s="52">
        <v>19.25</v>
      </c>
      <c r="U291" s="52">
        <v>30.5</v>
      </c>
      <c r="V291" s="52">
        <v>308.75</v>
      </c>
      <c r="W291" s="53">
        <v>0.16376182797980227</v>
      </c>
      <c r="X291" s="53">
        <v>0.13500000000000001</v>
      </c>
      <c r="Y291" s="61">
        <f t="shared" si="20"/>
        <v>304.27359999999999</v>
      </c>
      <c r="Z291" s="61">
        <f t="shared" si="21"/>
        <v>304.5</v>
      </c>
      <c r="AA291" s="52">
        <f t="shared" si="22"/>
        <v>980.92917</v>
      </c>
      <c r="AB291" s="52">
        <v>694.34</v>
      </c>
    </row>
    <row r="292" spans="1:28">
      <c r="A292" s="46" t="s">
        <v>557</v>
      </c>
      <c r="B292" s="46" t="s">
        <v>558</v>
      </c>
      <c r="C292" s="49">
        <v>1795.3799999999999</v>
      </c>
      <c r="D292" s="3">
        <v>7.94</v>
      </c>
      <c r="E292" s="47">
        <v>100.01</v>
      </c>
      <c r="F292" s="48">
        <f t="shared" si="19"/>
        <v>107.95</v>
      </c>
      <c r="G292" s="49">
        <v>0</v>
      </c>
      <c r="H292" s="47">
        <v>0</v>
      </c>
      <c r="I292" s="47">
        <v>32.1</v>
      </c>
      <c r="J292" s="47">
        <v>3.39</v>
      </c>
      <c r="K292" s="50">
        <v>7.93</v>
      </c>
      <c r="L292" s="48">
        <v>3.47</v>
      </c>
      <c r="M292" s="49">
        <v>25.37</v>
      </c>
      <c r="N292" s="51">
        <v>0.53180000000000005</v>
      </c>
      <c r="O292" s="52">
        <v>114.75</v>
      </c>
      <c r="P292" s="52">
        <v>20</v>
      </c>
      <c r="Q292" s="52">
        <v>1830.26</v>
      </c>
      <c r="R292" s="49">
        <v>89.77</v>
      </c>
      <c r="S292" s="52">
        <v>1795.38</v>
      </c>
      <c r="T292" s="52">
        <v>19.5</v>
      </c>
      <c r="U292" s="52">
        <v>31.75</v>
      </c>
      <c r="V292" s="52">
        <v>323.25</v>
      </c>
      <c r="W292" s="53">
        <v>0.1800454499883033</v>
      </c>
      <c r="X292" s="53">
        <v>0.13500000000000001</v>
      </c>
      <c r="Y292" s="61">
        <f t="shared" si="20"/>
        <v>293.62630000000001</v>
      </c>
      <c r="Z292" s="61">
        <f t="shared" si="21"/>
        <v>134.75</v>
      </c>
      <c r="AA292" s="52">
        <f t="shared" si="22"/>
        <v>973.33226800000011</v>
      </c>
      <c r="AB292" s="52">
        <v>526.85</v>
      </c>
    </row>
    <row r="293" spans="1:28">
      <c r="A293" s="46" t="s">
        <v>559</v>
      </c>
      <c r="B293" s="46" t="s">
        <v>560</v>
      </c>
      <c r="C293" s="49">
        <v>378.53999999999996</v>
      </c>
      <c r="D293" s="3">
        <v>0</v>
      </c>
      <c r="E293" s="47">
        <v>0</v>
      </c>
      <c r="F293" s="48">
        <f t="shared" si="19"/>
        <v>0</v>
      </c>
      <c r="G293" s="49">
        <v>0</v>
      </c>
      <c r="H293" s="47">
        <v>0</v>
      </c>
      <c r="I293" s="47">
        <v>2.0099999999999998</v>
      </c>
      <c r="J293" s="47">
        <v>0</v>
      </c>
      <c r="K293" s="50">
        <v>0</v>
      </c>
      <c r="L293" s="48">
        <v>0</v>
      </c>
      <c r="M293" s="49">
        <v>0</v>
      </c>
      <c r="N293" s="51">
        <v>0.9375</v>
      </c>
      <c r="O293" s="52">
        <v>0</v>
      </c>
      <c r="P293" s="52">
        <v>0</v>
      </c>
      <c r="Q293" s="52">
        <v>334.03</v>
      </c>
      <c r="R293" s="49">
        <v>0</v>
      </c>
      <c r="S293" s="52">
        <v>378.53</v>
      </c>
      <c r="T293" s="52">
        <v>13.75</v>
      </c>
      <c r="U293" s="52">
        <v>34.75</v>
      </c>
      <c r="V293" s="52">
        <v>121.75</v>
      </c>
      <c r="W293" s="53">
        <v>0.32163897181200962</v>
      </c>
      <c r="X293" s="53">
        <v>0.13500000000000001</v>
      </c>
      <c r="Y293" s="61">
        <f t="shared" si="20"/>
        <v>99.601550000000003</v>
      </c>
      <c r="Z293" s="61">
        <f t="shared" si="21"/>
        <v>0</v>
      </c>
      <c r="AA293" s="52">
        <f t="shared" si="22"/>
        <v>313.15312499999999</v>
      </c>
      <c r="AB293" s="52">
        <v>119.2</v>
      </c>
    </row>
    <row r="294" spans="1:28">
      <c r="A294" s="46" t="s">
        <v>561</v>
      </c>
      <c r="B294" s="46" t="s">
        <v>562</v>
      </c>
      <c r="C294" s="49">
        <v>78.399999999999991</v>
      </c>
      <c r="D294" s="3">
        <v>0</v>
      </c>
      <c r="E294" s="47">
        <v>3.26</v>
      </c>
      <c r="F294" s="48">
        <f t="shared" si="19"/>
        <v>3.26</v>
      </c>
      <c r="G294" s="49">
        <v>0</v>
      </c>
      <c r="H294" s="47">
        <v>0</v>
      </c>
      <c r="I294" s="47">
        <v>0</v>
      </c>
      <c r="J294" s="47">
        <v>0</v>
      </c>
      <c r="K294" s="50">
        <v>0</v>
      </c>
      <c r="L294" s="48">
        <v>0</v>
      </c>
      <c r="M294" s="49">
        <v>0</v>
      </c>
      <c r="N294" s="51">
        <v>0.34379999999999999</v>
      </c>
      <c r="O294" s="52">
        <v>0</v>
      </c>
      <c r="P294" s="52">
        <v>0</v>
      </c>
      <c r="Q294" s="52">
        <v>65.900000000000006</v>
      </c>
      <c r="R294" s="49">
        <v>3.92</v>
      </c>
      <c r="S294" s="52">
        <v>78.400000000000006</v>
      </c>
      <c r="T294" s="52">
        <v>0</v>
      </c>
      <c r="U294" s="52">
        <v>1</v>
      </c>
      <c r="V294" s="52">
        <v>9</v>
      </c>
      <c r="W294" s="53">
        <v>0.11479591836734693</v>
      </c>
      <c r="X294" s="53">
        <v>0.11479591836734693</v>
      </c>
      <c r="Y294" s="61">
        <f t="shared" si="20"/>
        <v>10</v>
      </c>
      <c r="Z294" s="61">
        <f t="shared" si="21"/>
        <v>0</v>
      </c>
      <c r="AA294" s="52">
        <f t="shared" si="22"/>
        <v>22.656420000000001</v>
      </c>
      <c r="AB294" s="52">
        <v>27.2</v>
      </c>
    </row>
    <row r="295" spans="1:28">
      <c r="A295" s="46" t="s">
        <v>563</v>
      </c>
      <c r="B295" s="46" t="s">
        <v>564</v>
      </c>
      <c r="C295" s="49">
        <v>38.28</v>
      </c>
      <c r="D295" s="3">
        <v>0</v>
      </c>
      <c r="E295" s="47">
        <v>0</v>
      </c>
      <c r="F295" s="48">
        <f t="shared" si="19"/>
        <v>0</v>
      </c>
      <c r="G295" s="49">
        <v>0</v>
      </c>
      <c r="H295" s="47">
        <v>0</v>
      </c>
      <c r="I295" s="47">
        <v>0</v>
      </c>
      <c r="J295" s="47">
        <v>0</v>
      </c>
      <c r="K295" s="50">
        <v>0</v>
      </c>
      <c r="L295" s="48">
        <v>0</v>
      </c>
      <c r="M295" s="49">
        <v>0</v>
      </c>
      <c r="N295" s="51">
        <v>0.73529999999999995</v>
      </c>
      <c r="O295" s="52">
        <v>0</v>
      </c>
      <c r="P295" s="52">
        <v>0</v>
      </c>
      <c r="Q295" s="52">
        <v>35</v>
      </c>
      <c r="R295" s="49">
        <v>1.91</v>
      </c>
      <c r="S295" s="52">
        <v>38.28</v>
      </c>
      <c r="T295" s="52">
        <v>0</v>
      </c>
      <c r="U295" s="52">
        <v>0</v>
      </c>
      <c r="V295" s="52">
        <v>9.25</v>
      </c>
      <c r="W295" s="53">
        <v>0.2416405433646813</v>
      </c>
      <c r="X295" s="53">
        <v>0.13500000000000001</v>
      </c>
      <c r="Y295" s="61">
        <f t="shared" si="20"/>
        <v>5.1678000000000006</v>
      </c>
      <c r="Z295" s="61">
        <f t="shared" si="21"/>
        <v>0</v>
      </c>
      <c r="AA295" s="52">
        <f t="shared" si="22"/>
        <v>25.735499999999998</v>
      </c>
      <c r="AB295" s="52">
        <v>0</v>
      </c>
    </row>
    <row r="296" spans="1:28">
      <c r="A296" s="46" t="s">
        <v>565</v>
      </c>
      <c r="B296" s="46" t="s">
        <v>566</v>
      </c>
      <c r="C296" s="49">
        <v>201.65</v>
      </c>
      <c r="D296" s="3">
        <v>2.2599999999999998</v>
      </c>
      <c r="E296" s="47">
        <v>17.510000000000002</v>
      </c>
      <c r="F296" s="48">
        <f t="shared" si="19"/>
        <v>19.770000000000003</v>
      </c>
      <c r="G296" s="49">
        <v>0</v>
      </c>
      <c r="H296" s="47">
        <v>0</v>
      </c>
      <c r="I296" s="47">
        <v>1.97</v>
      </c>
      <c r="J296" s="47">
        <v>0</v>
      </c>
      <c r="K296" s="50">
        <v>0</v>
      </c>
      <c r="L296" s="48">
        <v>0</v>
      </c>
      <c r="M296" s="49">
        <v>2.8</v>
      </c>
      <c r="N296" s="51">
        <v>0.5897</v>
      </c>
      <c r="O296" s="52">
        <v>1</v>
      </c>
      <c r="P296" s="52">
        <v>0</v>
      </c>
      <c r="Q296" s="52">
        <v>196.13</v>
      </c>
      <c r="R296" s="49">
        <v>10.08</v>
      </c>
      <c r="S296" s="52">
        <v>201.65</v>
      </c>
      <c r="T296" s="52">
        <v>0.75</v>
      </c>
      <c r="U296" s="52">
        <v>2</v>
      </c>
      <c r="V296" s="52">
        <v>40.25</v>
      </c>
      <c r="W296" s="53">
        <v>0.19960327299776839</v>
      </c>
      <c r="X296" s="53">
        <v>0.13500000000000001</v>
      </c>
      <c r="Y296" s="61">
        <f t="shared" si="20"/>
        <v>29.972750000000001</v>
      </c>
      <c r="Z296" s="61">
        <f t="shared" si="21"/>
        <v>1</v>
      </c>
      <c r="AA296" s="52">
        <f t="shared" si="22"/>
        <v>115.657861</v>
      </c>
      <c r="AB296" s="52">
        <v>66.400000000000006</v>
      </c>
    </row>
    <row r="297" spans="1:28">
      <c r="A297" s="46" t="s">
        <v>567</v>
      </c>
      <c r="B297" s="46" t="s">
        <v>568</v>
      </c>
      <c r="C297" s="49">
        <v>2745.1499999999996</v>
      </c>
      <c r="D297" s="3">
        <v>37.56</v>
      </c>
      <c r="E297" s="47">
        <v>129.68</v>
      </c>
      <c r="F297" s="48">
        <f t="shared" si="19"/>
        <v>167.24</v>
      </c>
      <c r="G297" s="49">
        <v>0</v>
      </c>
      <c r="H297" s="47">
        <v>0</v>
      </c>
      <c r="I297" s="47">
        <v>36.83</v>
      </c>
      <c r="J297" s="47">
        <v>0.33</v>
      </c>
      <c r="K297" s="50">
        <v>0</v>
      </c>
      <c r="L297" s="48">
        <v>0</v>
      </c>
      <c r="M297" s="49">
        <v>3.76</v>
      </c>
      <c r="N297" s="51">
        <v>0.3155</v>
      </c>
      <c r="O297" s="52">
        <v>147.75</v>
      </c>
      <c r="P297" s="52">
        <v>57.75</v>
      </c>
      <c r="Q297" s="52">
        <v>2813.25</v>
      </c>
      <c r="R297" s="49">
        <v>137.26</v>
      </c>
      <c r="S297" s="52">
        <v>2745.1499999999996</v>
      </c>
      <c r="T297" s="52">
        <v>23.5</v>
      </c>
      <c r="U297" s="52">
        <v>33</v>
      </c>
      <c r="V297" s="52">
        <v>314.75</v>
      </c>
      <c r="W297" s="53">
        <v>0.11465675828278966</v>
      </c>
      <c r="X297" s="53">
        <v>0.11465675828278966</v>
      </c>
      <c r="Y297" s="61">
        <f t="shared" si="20"/>
        <v>371.25</v>
      </c>
      <c r="Z297" s="61">
        <f t="shared" si="21"/>
        <v>205.5</v>
      </c>
      <c r="AA297" s="52">
        <f t="shared" si="22"/>
        <v>887.580375</v>
      </c>
      <c r="AB297" s="52">
        <v>847.03</v>
      </c>
    </row>
    <row r="298" spans="1:28">
      <c r="A298" s="46" t="s">
        <v>569</v>
      </c>
      <c r="B298" s="46" t="s">
        <v>570</v>
      </c>
      <c r="C298" s="49">
        <v>549.08000000000004</v>
      </c>
      <c r="D298" s="3">
        <v>3.23</v>
      </c>
      <c r="E298" s="47">
        <v>51.47</v>
      </c>
      <c r="F298" s="48">
        <f t="shared" si="19"/>
        <v>54.699999999999996</v>
      </c>
      <c r="G298" s="49">
        <v>0</v>
      </c>
      <c r="H298" s="47">
        <v>0</v>
      </c>
      <c r="I298" s="47">
        <v>1.53</v>
      </c>
      <c r="J298" s="47">
        <v>0.08</v>
      </c>
      <c r="K298" s="50">
        <v>0</v>
      </c>
      <c r="L298" s="48">
        <v>0</v>
      </c>
      <c r="M298" s="49">
        <v>0</v>
      </c>
      <c r="N298" s="51">
        <v>0.30769999999999997</v>
      </c>
      <c r="O298" s="52">
        <v>0</v>
      </c>
      <c r="P298" s="52">
        <v>0</v>
      </c>
      <c r="Q298" s="52">
        <v>548.19000000000005</v>
      </c>
      <c r="R298" s="49">
        <v>27.45</v>
      </c>
      <c r="S298" s="52">
        <v>549.08000000000004</v>
      </c>
      <c r="T298" s="52">
        <v>1.75</v>
      </c>
      <c r="U298" s="52">
        <v>3.5</v>
      </c>
      <c r="V298" s="52">
        <v>75.75</v>
      </c>
      <c r="W298" s="53">
        <v>0.13795803890143513</v>
      </c>
      <c r="X298" s="53">
        <v>0.13500000000000001</v>
      </c>
      <c r="Y298" s="61">
        <f t="shared" si="20"/>
        <v>79.375800000000012</v>
      </c>
      <c r="Z298" s="61">
        <f t="shared" si="21"/>
        <v>0</v>
      </c>
      <c r="AA298" s="52">
        <f t="shared" si="22"/>
        <v>168.67806300000001</v>
      </c>
      <c r="AB298" s="52">
        <v>153.30000000000001</v>
      </c>
    </row>
    <row r="299" spans="1:28">
      <c r="A299" s="46" t="s">
        <v>571</v>
      </c>
      <c r="B299" s="46" t="s">
        <v>572</v>
      </c>
      <c r="C299" s="49">
        <v>178.36</v>
      </c>
      <c r="D299" s="3">
        <v>0</v>
      </c>
      <c r="E299" s="47">
        <v>11.26</v>
      </c>
      <c r="F299" s="48">
        <f t="shared" si="19"/>
        <v>11.26</v>
      </c>
      <c r="G299" s="49">
        <v>0</v>
      </c>
      <c r="H299" s="47">
        <v>0</v>
      </c>
      <c r="I299" s="47">
        <v>0</v>
      </c>
      <c r="J299" s="47">
        <v>0</v>
      </c>
      <c r="K299" s="50">
        <v>0</v>
      </c>
      <c r="L299" s="48">
        <v>0</v>
      </c>
      <c r="M299" s="49">
        <v>0</v>
      </c>
      <c r="N299" s="51">
        <v>0.31719999999999998</v>
      </c>
      <c r="O299" s="52">
        <v>0</v>
      </c>
      <c r="P299" s="52">
        <v>0</v>
      </c>
      <c r="Q299" s="52">
        <v>183.14</v>
      </c>
      <c r="R299" s="49">
        <v>0</v>
      </c>
      <c r="S299" s="52">
        <v>178.36</v>
      </c>
      <c r="T299" s="52">
        <v>0</v>
      </c>
      <c r="U299" s="52">
        <v>2</v>
      </c>
      <c r="V299" s="52">
        <v>18.25</v>
      </c>
      <c r="W299" s="53">
        <v>0.10232114823951557</v>
      </c>
      <c r="X299" s="53">
        <v>0.10232114823951557</v>
      </c>
      <c r="Y299" s="61">
        <f t="shared" si="20"/>
        <v>20.25</v>
      </c>
      <c r="Z299" s="61">
        <f t="shared" si="21"/>
        <v>0</v>
      </c>
      <c r="AA299" s="52">
        <f t="shared" si="22"/>
        <v>58.092007999999993</v>
      </c>
      <c r="AB299" s="52">
        <v>60</v>
      </c>
    </row>
    <row r="300" spans="1:28">
      <c r="A300" s="46" t="s">
        <v>573</v>
      </c>
      <c r="B300" s="46" t="s">
        <v>574</v>
      </c>
      <c r="C300" s="49">
        <v>123.64</v>
      </c>
      <c r="D300" s="3">
        <v>0</v>
      </c>
      <c r="E300" s="47">
        <v>3.95</v>
      </c>
      <c r="F300" s="48">
        <f t="shared" si="19"/>
        <v>3.95</v>
      </c>
      <c r="G300" s="49">
        <v>0</v>
      </c>
      <c r="H300" s="47">
        <v>0</v>
      </c>
      <c r="I300" s="47">
        <v>1.67</v>
      </c>
      <c r="J300" s="47">
        <v>0</v>
      </c>
      <c r="K300" s="50">
        <v>0</v>
      </c>
      <c r="L300" s="48">
        <v>0</v>
      </c>
      <c r="M300" s="49">
        <v>0</v>
      </c>
      <c r="N300" s="51">
        <v>0.48</v>
      </c>
      <c r="O300" s="52">
        <v>0</v>
      </c>
      <c r="P300" s="52">
        <v>0</v>
      </c>
      <c r="Q300" s="52">
        <v>121.99</v>
      </c>
      <c r="R300" s="49">
        <v>0</v>
      </c>
      <c r="S300" s="52">
        <v>123.65</v>
      </c>
      <c r="T300" s="52">
        <v>0</v>
      </c>
      <c r="U300" s="52">
        <v>2.5</v>
      </c>
      <c r="V300" s="52">
        <v>13.5</v>
      </c>
      <c r="W300" s="53">
        <v>0.10917913465426607</v>
      </c>
      <c r="X300" s="53">
        <v>0.10917913465426607</v>
      </c>
      <c r="Y300" s="61">
        <f t="shared" si="20"/>
        <v>16</v>
      </c>
      <c r="Z300" s="61">
        <f t="shared" si="21"/>
        <v>0</v>
      </c>
      <c r="AA300" s="52">
        <f t="shared" si="22"/>
        <v>58.555199999999992</v>
      </c>
      <c r="AB300" s="52">
        <v>43.3</v>
      </c>
    </row>
    <row r="301" spans="1:28">
      <c r="A301" s="46" t="s">
        <v>575</v>
      </c>
      <c r="B301" s="46" t="s">
        <v>576</v>
      </c>
      <c r="C301" s="49">
        <v>49.8</v>
      </c>
      <c r="D301" s="3">
        <v>0</v>
      </c>
      <c r="E301" s="47">
        <v>0</v>
      </c>
      <c r="F301" s="48">
        <f t="shared" si="19"/>
        <v>0</v>
      </c>
      <c r="G301" s="49">
        <v>0</v>
      </c>
      <c r="H301" s="47">
        <v>0</v>
      </c>
      <c r="I301" s="47">
        <v>0</v>
      </c>
      <c r="J301" s="47">
        <v>0</v>
      </c>
      <c r="K301" s="50">
        <v>0</v>
      </c>
      <c r="L301" s="48">
        <v>0</v>
      </c>
      <c r="M301" s="49">
        <v>0</v>
      </c>
      <c r="N301" s="51">
        <v>0</v>
      </c>
      <c r="O301" s="52">
        <v>0</v>
      </c>
      <c r="P301" s="52">
        <v>0</v>
      </c>
      <c r="Q301" s="52">
        <v>47.3</v>
      </c>
      <c r="R301" s="49">
        <v>2.4900000000000002</v>
      </c>
      <c r="S301" s="52">
        <v>49.8</v>
      </c>
      <c r="T301" s="52">
        <v>0</v>
      </c>
      <c r="U301" s="52">
        <v>1</v>
      </c>
      <c r="V301" s="52">
        <v>6.5</v>
      </c>
      <c r="W301" s="53">
        <v>0.13052208835341367</v>
      </c>
      <c r="X301" s="53">
        <v>0.13052208835341367</v>
      </c>
      <c r="Y301" s="61">
        <f t="shared" si="20"/>
        <v>7.5</v>
      </c>
      <c r="Z301" s="61">
        <f t="shared" si="21"/>
        <v>0</v>
      </c>
      <c r="AA301" s="52">
        <f t="shared" si="22"/>
        <v>0</v>
      </c>
      <c r="AB301" s="52">
        <v>27</v>
      </c>
    </row>
    <row r="302" spans="1:28">
      <c r="A302" s="46" t="s">
        <v>577</v>
      </c>
      <c r="B302" s="46" t="s">
        <v>578</v>
      </c>
      <c r="C302" s="49">
        <v>172.29999999999998</v>
      </c>
      <c r="D302" s="3">
        <v>0</v>
      </c>
      <c r="E302" s="47">
        <v>9.2100000000000009</v>
      </c>
      <c r="F302" s="48">
        <f t="shared" si="19"/>
        <v>9.2100000000000009</v>
      </c>
      <c r="G302" s="49">
        <v>0</v>
      </c>
      <c r="H302" s="47">
        <v>0</v>
      </c>
      <c r="I302" s="47">
        <v>0.7</v>
      </c>
      <c r="J302" s="47">
        <v>0</v>
      </c>
      <c r="K302" s="50">
        <v>0</v>
      </c>
      <c r="L302" s="48">
        <v>0</v>
      </c>
      <c r="M302" s="49">
        <v>0</v>
      </c>
      <c r="N302" s="51">
        <v>0.23760000000000001</v>
      </c>
      <c r="O302" s="52">
        <v>0</v>
      </c>
      <c r="P302" s="52">
        <v>0</v>
      </c>
      <c r="Q302" s="52">
        <v>176.24</v>
      </c>
      <c r="R302" s="49">
        <v>0</v>
      </c>
      <c r="S302" s="52">
        <v>172.29999999999998</v>
      </c>
      <c r="T302" s="52">
        <v>1</v>
      </c>
      <c r="U302" s="52">
        <v>5</v>
      </c>
      <c r="V302" s="52">
        <v>24</v>
      </c>
      <c r="W302" s="53">
        <v>0.13929193267556589</v>
      </c>
      <c r="X302" s="53">
        <v>0.13500000000000001</v>
      </c>
      <c r="Y302" s="61">
        <f t="shared" si="20"/>
        <v>29.2605</v>
      </c>
      <c r="Z302" s="61">
        <f t="shared" si="21"/>
        <v>0</v>
      </c>
      <c r="AA302" s="52">
        <f t="shared" si="22"/>
        <v>41.874624000000004</v>
      </c>
      <c r="AB302" s="52">
        <v>62.6</v>
      </c>
    </row>
    <row r="303" spans="1:28">
      <c r="A303" s="46" t="s">
        <v>579</v>
      </c>
      <c r="B303" s="46" t="s">
        <v>580</v>
      </c>
      <c r="C303" s="49">
        <v>81.400000000000006</v>
      </c>
      <c r="D303" s="3">
        <v>0</v>
      </c>
      <c r="E303" s="47">
        <v>0</v>
      </c>
      <c r="F303" s="48">
        <f t="shared" si="19"/>
        <v>0</v>
      </c>
      <c r="G303" s="49">
        <v>0</v>
      </c>
      <c r="H303" s="47">
        <v>0</v>
      </c>
      <c r="I303" s="47">
        <v>0</v>
      </c>
      <c r="J303" s="47">
        <v>0</v>
      </c>
      <c r="K303" s="50">
        <v>0</v>
      </c>
      <c r="L303" s="48">
        <v>0</v>
      </c>
      <c r="M303" s="49">
        <v>0</v>
      </c>
      <c r="N303" s="51">
        <v>0.59379999999999999</v>
      </c>
      <c r="O303" s="52">
        <v>0</v>
      </c>
      <c r="P303" s="52">
        <v>0</v>
      </c>
      <c r="Q303" s="52">
        <v>84.5</v>
      </c>
      <c r="R303" s="49">
        <v>0</v>
      </c>
      <c r="S303" s="52">
        <v>81.400000000000006</v>
      </c>
      <c r="T303" s="52">
        <v>0.25</v>
      </c>
      <c r="U303" s="52">
        <v>2</v>
      </c>
      <c r="V303" s="52">
        <v>6.75</v>
      </c>
      <c r="W303" s="53">
        <v>8.2923832923832916E-2</v>
      </c>
      <c r="X303" s="53">
        <v>8.2923832923832916E-2</v>
      </c>
      <c r="Y303" s="61">
        <f t="shared" si="20"/>
        <v>9</v>
      </c>
      <c r="Z303" s="61">
        <f t="shared" si="21"/>
        <v>0</v>
      </c>
      <c r="AA303" s="52">
        <f t="shared" si="22"/>
        <v>50.176099999999998</v>
      </c>
      <c r="AB303" s="52">
        <v>23</v>
      </c>
    </row>
    <row r="304" spans="1:28">
      <c r="A304" s="46" t="s">
        <v>581</v>
      </c>
      <c r="B304" s="46" t="s">
        <v>582</v>
      </c>
      <c r="C304" s="49">
        <v>191.16</v>
      </c>
      <c r="D304" s="3">
        <v>1.84</v>
      </c>
      <c r="E304" s="47">
        <v>6.85</v>
      </c>
      <c r="F304" s="48">
        <f t="shared" si="19"/>
        <v>8.69</v>
      </c>
      <c r="G304" s="49">
        <v>0</v>
      </c>
      <c r="H304" s="47">
        <v>0</v>
      </c>
      <c r="I304" s="47">
        <v>3.08</v>
      </c>
      <c r="J304" s="47">
        <v>0</v>
      </c>
      <c r="K304" s="50">
        <v>0</v>
      </c>
      <c r="L304" s="48">
        <v>0</v>
      </c>
      <c r="M304" s="49">
        <v>0</v>
      </c>
      <c r="N304" s="51">
        <v>0.61619999999999997</v>
      </c>
      <c r="O304" s="52">
        <v>0</v>
      </c>
      <c r="P304" s="52">
        <v>0</v>
      </c>
      <c r="Q304" s="52">
        <v>184.68</v>
      </c>
      <c r="R304" s="49">
        <v>9.56</v>
      </c>
      <c r="S304" s="52">
        <v>191.17000000000002</v>
      </c>
      <c r="T304" s="52">
        <v>1</v>
      </c>
      <c r="U304" s="52">
        <v>1</v>
      </c>
      <c r="V304" s="52">
        <v>39</v>
      </c>
      <c r="W304" s="53">
        <v>0.20400690484908718</v>
      </c>
      <c r="X304" s="53">
        <v>0.13500000000000001</v>
      </c>
      <c r="Y304" s="61">
        <f t="shared" si="20"/>
        <v>27.807950000000005</v>
      </c>
      <c r="Z304" s="61">
        <f t="shared" si="21"/>
        <v>0</v>
      </c>
      <c r="AA304" s="52">
        <f t="shared" si="22"/>
        <v>113.79981599999999</v>
      </c>
      <c r="AB304" s="52">
        <v>69.48</v>
      </c>
    </row>
    <row r="305" spans="1:28">
      <c r="A305" s="46" t="s">
        <v>583</v>
      </c>
      <c r="B305" s="46" t="s">
        <v>584</v>
      </c>
      <c r="C305" s="49">
        <v>141.56999999999996</v>
      </c>
      <c r="D305" s="3">
        <v>0</v>
      </c>
      <c r="E305" s="47">
        <v>14.52</v>
      </c>
      <c r="F305" s="48">
        <f t="shared" si="19"/>
        <v>14.52</v>
      </c>
      <c r="G305" s="49">
        <v>0</v>
      </c>
      <c r="H305" s="47">
        <v>0</v>
      </c>
      <c r="I305" s="47">
        <v>1.64</v>
      </c>
      <c r="J305" s="47">
        <v>0</v>
      </c>
      <c r="K305" s="50">
        <v>0</v>
      </c>
      <c r="L305" s="48">
        <v>0</v>
      </c>
      <c r="M305" s="49">
        <v>0</v>
      </c>
      <c r="N305" s="51">
        <v>0.36499999999999999</v>
      </c>
      <c r="O305" s="52">
        <v>0</v>
      </c>
      <c r="P305" s="52">
        <v>0</v>
      </c>
      <c r="Q305" s="52">
        <v>150.91</v>
      </c>
      <c r="R305" s="49">
        <v>0</v>
      </c>
      <c r="S305" s="52">
        <v>141.57</v>
      </c>
      <c r="T305" s="52">
        <v>1</v>
      </c>
      <c r="U305" s="52">
        <v>2.75</v>
      </c>
      <c r="V305" s="52">
        <v>13.75</v>
      </c>
      <c r="W305" s="53">
        <v>9.7125097125097135E-2</v>
      </c>
      <c r="X305" s="53">
        <v>9.7125097125097135E-2</v>
      </c>
      <c r="Y305" s="61">
        <f t="shared" si="20"/>
        <v>17.5</v>
      </c>
      <c r="Z305" s="61">
        <f t="shared" si="21"/>
        <v>0</v>
      </c>
      <c r="AA305" s="52">
        <f t="shared" si="22"/>
        <v>55.082149999999999</v>
      </c>
      <c r="AB305" s="52">
        <v>39</v>
      </c>
    </row>
    <row r="306" spans="1:28">
      <c r="A306" s="46" t="s">
        <v>585</v>
      </c>
      <c r="B306" s="46" t="s">
        <v>586</v>
      </c>
      <c r="C306" s="49">
        <v>119.02</v>
      </c>
      <c r="D306" s="3">
        <v>1.54</v>
      </c>
      <c r="E306" s="47">
        <v>4.51</v>
      </c>
      <c r="F306" s="48">
        <f t="shared" si="19"/>
        <v>6.05</v>
      </c>
      <c r="G306" s="49">
        <v>0</v>
      </c>
      <c r="H306" s="47">
        <v>0</v>
      </c>
      <c r="I306" s="47">
        <v>0.87</v>
      </c>
      <c r="J306" s="47">
        <v>0.08</v>
      </c>
      <c r="K306" s="50">
        <v>0</v>
      </c>
      <c r="L306" s="48">
        <v>0</v>
      </c>
      <c r="M306" s="49">
        <v>0</v>
      </c>
      <c r="N306" s="51">
        <v>0.3659</v>
      </c>
      <c r="O306" s="52">
        <v>0</v>
      </c>
      <c r="P306" s="52">
        <v>0</v>
      </c>
      <c r="Q306" s="52">
        <v>120.83</v>
      </c>
      <c r="R306" s="49">
        <v>5.95</v>
      </c>
      <c r="S306" s="52">
        <v>120.09</v>
      </c>
      <c r="T306" s="52">
        <v>0</v>
      </c>
      <c r="U306" s="52">
        <v>1</v>
      </c>
      <c r="V306" s="52">
        <v>10.75</v>
      </c>
      <c r="W306" s="53">
        <v>8.9516196186193692E-2</v>
      </c>
      <c r="X306" s="53">
        <v>8.9516196186193692E-2</v>
      </c>
      <c r="Y306" s="61">
        <f t="shared" si="20"/>
        <v>11.75</v>
      </c>
      <c r="Z306" s="61">
        <f t="shared" si="21"/>
        <v>0</v>
      </c>
      <c r="AA306" s="52">
        <f t="shared" si="22"/>
        <v>44.211697000000001</v>
      </c>
      <c r="AB306" s="52">
        <v>38.4</v>
      </c>
    </row>
    <row r="307" spans="1:28">
      <c r="A307" s="46" t="s">
        <v>587</v>
      </c>
      <c r="B307" s="46" t="s">
        <v>588</v>
      </c>
      <c r="C307" s="49">
        <v>618.79999999999995</v>
      </c>
      <c r="D307" s="3">
        <v>0</v>
      </c>
      <c r="E307" s="47">
        <v>0</v>
      </c>
      <c r="F307" s="48">
        <f t="shared" si="19"/>
        <v>0</v>
      </c>
      <c r="G307" s="49">
        <v>0</v>
      </c>
      <c r="H307" s="47">
        <v>0</v>
      </c>
      <c r="I307" s="47">
        <v>0</v>
      </c>
      <c r="J307" s="47">
        <v>0</v>
      </c>
      <c r="K307" s="50">
        <v>0</v>
      </c>
      <c r="L307" s="48">
        <v>0</v>
      </c>
      <c r="M307" s="49">
        <v>0</v>
      </c>
      <c r="N307" s="51">
        <v>0.93140000000000001</v>
      </c>
      <c r="O307" s="52">
        <v>173</v>
      </c>
      <c r="P307" s="52">
        <v>71.25</v>
      </c>
      <c r="Q307" s="52">
        <v>621.30999999999995</v>
      </c>
      <c r="R307" s="49">
        <v>30.94</v>
      </c>
      <c r="S307" s="52">
        <v>618.79999999999995</v>
      </c>
      <c r="T307" s="52">
        <v>9.75</v>
      </c>
      <c r="U307" s="52">
        <v>8</v>
      </c>
      <c r="V307" s="52">
        <v>67.75</v>
      </c>
      <c r="W307" s="53">
        <v>0.10948610213316097</v>
      </c>
      <c r="X307" s="53">
        <v>0.10948610213316097</v>
      </c>
      <c r="Y307" s="61">
        <f t="shared" si="20"/>
        <v>85.5</v>
      </c>
      <c r="Z307" s="61">
        <f t="shared" si="21"/>
        <v>244.25</v>
      </c>
      <c r="AA307" s="52">
        <f t="shared" si="22"/>
        <v>578.68813399999999</v>
      </c>
      <c r="AB307" s="52">
        <v>257</v>
      </c>
    </row>
    <row r="308" spans="1:28">
      <c r="A308" s="46" t="s">
        <v>589</v>
      </c>
      <c r="B308" s="46" t="s">
        <v>590</v>
      </c>
      <c r="C308" s="49">
        <v>1261.3399999999999</v>
      </c>
      <c r="D308" s="3">
        <v>17.96</v>
      </c>
      <c r="E308" s="47">
        <v>56.45</v>
      </c>
      <c r="F308" s="48">
        <f t="shared" si="19"/>
        <v>74.41</v>
      </c>
      <c r="G308" s="49">
        <v>0</v>
      </c>
      <c r="H308" s="47">
        <v>0</v>
      </c>
      <c r="I308" s="47">
        <v>32.85</v>
      </c>
      <c r="J308" s="47">
        <v>0.75</v>
      </c>
      <c r="K308" s="50">
        <v>0.8</v>
      </c>
      <c r="L308" s="48">
        <v>0</v>
      </c>
      <c r="M308" s="49">
        <v>41.519999999999996</v>
      </c>
      <c r="N308" s="51">
        <v>0.49680000000000002</v>
      </c>
      <c r="O308" s="52">
        <v>92.5</v>
      </c>
      <c r="P308" s="52">
        <v>21.75</v>
      </c>
      <c r="Q308" s="52">
        <v>1242.03</v>
      </c>
      <c r="R308" s="49">
        <v>63.07</v>
      </c>
      <c r="S308" s="52">
        <v>1278.5000000000002</v>
      </c>
      <c r="T308" s="52">
        <v>11.25</v>
      </c>
      <c r="U308" s="52">
        <v>13.5</v>
      </c>
      <c r="V308" s="52">
        <v>163.5</v>
      </c>
      <c r="W308" s="53">
        <v>0.12788423934298004</v>
      </c>
      <c r="X308" s="53">
        <v>0.12788423934298004</v>
      </c>
      <c r="Y308" s="61">
        <f t="shared" si="20"/>
        <v>188.25000000000003</v>
      </c>
      <c r="Z308" s="61">
        <f t="shared" si="21"/>
        <v>114.25</v>
      </c>
      <c r="AA308" s="52">
        <f t="shared" si="22"/>
        <v>617.04050400000006</v>
      </c>
      <c r="AB308" s="52">
        <v>387.68</v>
      </c>
    </row>
    <row r="309" spans="1:28">
      <c r="A309" s="46" t="s">
        <v>591</v>
      </c>
      <c r="B309" s="46" t="s">
        <v>592</v>
      </c>
      <c r="C309" s="49">
        <v>16105.53</v>
      </c>
      <c r="D309" s="3">
        <v>277.11</v>
      </c>
      <c r="E309" s="47">
        <v>962.22</v>
      </c>
      <c r="F309" s="48">
        <f t="shared" si="19"/>
        <v>1239.33</v>
      </c>
      <c r="G309" s="49">
        <v>460</v>
      </c>
      <c r="H309" s="47">
        <v>513.52</v>
      </c>
      <c r="I309" s="47">
        <v>157.62</v>
      </c>
      <c r="J309" s="47">
        <v>16.55</v>
      </c>
      <c r="K309" s="50">
        <v>85.6</v>
      </c>
      <c r="L309" s="48">
        <v>0</v>
      </c>
      <c r="M309" s="49">
        <v>143.34</v>
      </c>
      <c r="N309" s="51">
        <v>0.76900000000000002</v>
      </c>
      <c r="O309" s="52">
        <v>4781.5</v>
      </c>
      <c r="P309" s="52">
        <v>1246.5</v>
      </c>
      <c r="Q309" s="52">
        <v>16033.52</v>
      </c>
      <c r="R309" s="49">
        <v>805.28</v>
      </c>
      <c r="S309" s="52">
        <v>15757.54</v>
      </c>
      <c r="T309" s="52">
        <v>221.75</v>
      </c>
      <c r="U309" s="52">
        <v>247.75</v>
      </c>
      <c r="V309" s="52">
        <v>1972.25</v>
      </c>
      <c r="W309" s="53">
        <v>0.12516230325291891</v>
      </c>
      <c r="X309" s="53">
        <v>0.12516230325291891</v>
      </c>
      <c r="Y309" s="61">
        <f t="shared" si="20"/>
        <v>2441.75</v>
      </c>
      <c r="Z309" s="61">
        <f t="shared" si="21"/>
        <v>6028</v>
      </c>
      <c r="AA309" s="52">
        <f t="shared" si="22"/>
        <v>12329.776880000001</v>
      </c>
      <c r="AB309" s="52">
        <v>4753.29</v>
      </c>
    </row>
    <row r="310" spans="1:28">
      <c r="A310" s="46" t="s">
        <v>593</v>
      </c>
      <c r="B310" s="46" t="s">
        <v>594</v>
      </c>
      <c r="C310" s="49">
        <v>3198.6300000000006</v>
      </c>
      <c r="D310" s="3">
        <v>20.55</v>
      </c>
      <c r="E310" s="47">
        <v>149.25</v>
      </c>
      <c r="F310" s="48">
        <f t="shared" si="19"/>
        <v>169.8</v>
      </c>
      <c r="G310" s="49">
        <v>0</v>
      </c>
      <c r="H310" s="47">
        <v>0</v>
      </c>
      <c r="I310" s="47">
        <v>37.17</v>
      </c>
      <c r="J310" s="47">
        <v>4.78</v>
      </c>
      <c r="K310" s="50">
        <v>3.4</v>
      </c>
      <c r="L310" s="48">
        <v>0</v>
      </c>
      <c r="M310" s="49">
        <v>13.6</v>
      </c>
      <c r="N310" s="51">
        <v>0.56830000000000003</v>
      </c>
      <c r="O310" s="52">
        <v>336</v>
      </c>
      <c r="P310" s="52">
        <v>136</v>
      </c>
      <c r="Q310" s="52">
        <v>3193.66</v>
      </c>
      <c r="R310" s="49">
        <v>159.93</v>
      </c>
      <c r="S310" s="52">
        <v>3238.44</v>
      </c>
      <c r="T310" s="52">
        <v>31.75</v>
      </c>
      <c r="U310" s="52">
        <v>34.75</v>
      </c>
      <c r="V310" s="52">
        <v>387.5</v>
      </c>
      <c r="W310" s="53">
        <v>0.11965637776213238</v>
      </c>
      <c r="X310" s="53">
        <v>0.11965637776213238</v>
      </c>
      <c r="Y310" s="61">
        <f t="shared" si="20"/>
        <v>454</v>
      </c>
      <c r="Z310" s="61">
        <f t="shared" si="21"/>
        <v>472</v>
      </c>
      <c r="AA310" s="52">
        <f t="shared" si="22"/>
        <v>1814.9569779999999</v>
      </c>
      <c r="AB310" s="52">
        <v>1000.19</v>
      </c>
    </row>
    <row r="311" spans="1:28">
      <c r="A311" s="46" t="s">
        <v>595</v>
      </c>
      <c r="B311" s="46" t="s">
        <v>596</v>
      </c>
      <c r="C311" s="49">
        <v>3693.7400000000002</v>
      </c>
      <c r="D311" s="3">
        <v>5.88</v>
      </c>
      <c r="E311" s="47">
        <v>211.3</v>
      </c>
      <c r="F311" s="48">
        <f t="shared" si="19"/>
        <v>217.18</v>
      </c>
      <c r="G311" s="49">
        <v>0</v>
      </c>
      <c r="H311" s="47">
        <v>0</v>
      </c>
      <c r="I311" s="47">
        <v>51.77</v>
      </c>
      <c r="J311" s="47">
        <v>2.79</v>
      </c>
      <c r="K311" s="50">
        <v>3.6</v>
      </c>
      <c r="L311" s="48">
        <v>0</v>
      </c>
      <c r="M311" s="49">
        <v>47.980000000000004</v>
      </c>
      <c r="N311" s="51">
        <v>0.50160000000000005</v>
      </c>
      <c r="O311" s="52">
        <v>238.25</v>
      </c>
      <c r="P311" s="52">
        <v>69</v>
      </c>
      <c r="Q311" s="52">
        <v>3631.75</v>
      </c>
      <c r="R311" s="49">
        <v>184.69</v>
      </c>
      <c r="S311" s="52">
        <v>3737.2599999999998</v>
      </c>
      <c r="T311" s="52">
        <v>28.5</v>
      </c>
      <c r="U311" s="52">
        <v>36.75</v>
      </c>
      <c r="V311" s="52">
        <v>473.75</v>
      </c>
      <c r="W311" s="53">
        <v>0.12676399287178308</v>
      </c>
      <c r="X311" s="53">
        <v>0.12676399287178308</v>
      </c>
      <c r="Y311" s="61">
        <f t="shared" si="20"/>
        <v>539</v>
      </c>
      <c r="Z311" s="61">
        <f t="shared" si="21"/>
        <v>307.25</v>
      </c>
      <c r="AA311" s="52">
        <f t="shared" si="22"/>
        <v>1821.6858000000002</v>
      </c>
      <c r="AB311" s="52">
        <v>1122.23</v>
      </c>
    </row>
    <row r="312" spans="1:28">
      <c r="A312" s="46" t="s">
        <v>597</v>
      </c>
      <c r="B312" s="46" t="s">
        <v>598</v>
      </c>
      <c r="C312" s="49">
        <v>848.75</v>
      </c>
      <c r="D312" s="3">
        <v>5.65</v>
      </c>
      <c r="E312" s="47">
        <v>72.95</v>
      </c>
      <c r="F312" s="48">
        <f t="shared" si="19"/>
        <v>78.600000000000009</v>
      </c>
      <c r="G312" s="49">
        <v>0</v>
      </c>
      <c r="H312" s="47">
        <v>0</v>
      </c>
      <c r="I312" s="47">
        <v>9.15</v>
      </c>
      <c r="J312" s="47">
        <v>0.63</v>
      </c>
      <c r="K312" s="50">
        <v>0.8</v>
      </c>
      <c r="L312" s="48">
        <v>0</v>
      </c>
      <c r="M312" s="49">
        <v>0</v>
      </c>
      <c r="N312" s="51">
        <v>0.92049999999999998</v>
      </c>
      <c r="O312" s="52">
        <v>390.5</v>
      </c>
      <c r="P312" s="52">
        <v>57</v>
      </c>
      <c r="Q312" s="52">
        <v>827.09</v>
      </c>
      <c r="R312" s="49">
        <v>0</v>
      </c>
      <c r="S312" s="52">
        <v>850.15</v>
      </c>
      <c r="T312" s="52">
        <v>5.25</v>
      </c>
      <c r="U312" s="52">
        <v>5.5</v>
      </c>
      <c r="V312" s="52">
        <v>85.5</v>
      </c>
      <c r="W312" s="53">
        <v>0.10057048756101865</v>
      </c>
      <c r="X312" s="53">
        <v>0.10057048756101865</v>
      </c>
      <c r="Y312" s="61">
        <f t="shared" si="20"/>
        <v>96.25</v>
      </c>
      <c r="Z312" s="61">
        <f t="shared" si="21"/>
        <v>447.5</v>
      </c>
      <c r="AA312" s="52">
        <f t="shared" si="22"/>
        <v>761.33634500000005</v>
      </c>
      <c r="AB312" s="52">
        <v>260</v>
      </c>
    </row>
    <row r="313" spans="1:28">
      <c r="A313" s="46" t="s">
        <v>599</v>
      </c>
      <c r="B313" s="46" t="s">
        <v>600</v>
      </c>
      <c r="C313" s="49">
        <v>3583.3799999999997</v>
      </c>
      <c r="D313" s="3">
        <v>37.49</v>
      </c>
      <c r="E313" s="47">
        <v>230.5</v>
      </c>
      <c r="F313" s="48">
        <f t="shared" si="19"/>
        <v>267.99</v>
      </c>
      <c r="G313" s="49">
        <v>0</v>
      </c>
      <c r="H313" s="47">
        <v>0</v>
      </c>
      <c r="I313" s="47">
        <v>46.1</v>
      </c>
      <c r="J313" s="47">
        <v>4.42</v>
      </c>
      <c r="K313" s="50">
        <v>12.2</v>
      </c>
      <c r="L313" s="48">
        <v>0</v>
      </c>
      <c r="M313" s="49">
        <v>30.8</v>
      </c>
      <c r="N313" s="51">
        <v>0.85250000000000004</v>
      </c>
      <c r="O313" s="52">
        <v>1192.25</v>
      </c>
      <c r="P313" s="52">
        <v>267.75</v>
      </c>
      <c r="Q313" s="52">
        <v>3587.59</v>
      </c>
      <c r="R313" s="49">
        <v>179.17</v>
      </c>
      <c r="S313" s="52">
        <v>3607.89</v>
      </c>
      <c r="T313" s="52">
        <v>19.5</v>
      </c>
      <c r="U313" s="52">
        <v>36.5</v>
      </c>
      <c r="V313" s="52">
        <v>494.5</v>
      </c>
      <c r="W313" s="53">
        <v>0.13706071970043432</v>
      </c>
      <c r="X313" s="53">
        <v>0.13500000000000001</v>
      </c>
      <c r="Y313" s="61">
        <f t="shared" si="20"/>
        <v>543.06515000000002</v>
      </c>
      <c r="Z313" s="61">
        <f t="shared" si="21"/>
        <v>1460</v>
      </c>
      <c r="AA313" s="52">
        <f t="shared" si="22"/>
        <v>3058.4204750000004</v>
      </c>
      <c r="AB313" s="52">
        <v>1042.83</v>
      </c>
    </row>
    <row r="314" spans="1:28">
      <c r="A314" s="46" t="s">
        <v>601</v>
      </c>
      <c r="B314" s="46" t="s">
        <v>602</v>
      </c>
      <c r="C314" s="49">
        <v>6663.37</v>
      </c>
      <c r="D314" s="3">
        <v>0</v>
      </c>
      <c r="E314" s="47">
        <v>264.38</v>
      </c>
      <c r="F314" s="48">
        <f t="shared" si="19"/>
        <v>264.38</v>
      </c>
      <c r="G314" s="49">
        <v>0</v>
      </c>
      <c r="H314" s="47">
        <v>0</v>
      </c>
      <c r="I314" s="47">
        <v>67.88</v>
      </c>
      <c r="J314" s="47">
        <v>5.57</v>
      </c>
      <c r="K314" s="50">
        <v>18.600000000000001</v>
      </c>
      <c r="L314" s="48">
        <v>0</v>
      </c>
      <c r="M314" s="49">
        <v>55.2</v>
      </c>
      <c r="N314" s="51">
        <v>0.84809999999999997</v>
      </c>
      <c r="O314" s="52">
        <v>2037.5</v>
      </c>
      <c r="P314" s="52">
        <v>529.25</v>
      </c>
      <c r="Q314" s="52">
        <v>6694.32</v>
      </c>
      <c r="R314" s="49">
        <v>333.17</v>
      </c>
      <c r="S314" s="52">
        <v>6724.17</v>
      </c>
      <c r="T314" s="52">
        <v>35.75</v>
      </c>
      <c r="U314" s="52">
        <v>42</v>
      </c>
      <c r="V314" s="52">
        <v>899.25</v>
      </c>
      <c r="W314" s="53">
        <v>0.13373397757641464</v>
      </c>
      <c r="X314" s="53">
        <v>0.13373397757641464</v>
      </c>
      <c r="Y314" s="61">
        <f t="shared" si="20"/>
        <v>977</v>
      </c>
      <c r="Z314" s="61">
        <f t="shared" si="21"/>
        <v>2566.75</v>
      </c>
      <c r="AA314" s="52">
        <f t="shared" si="22"/>
        <v>5677.4527919999991</v>
      </c>
      <c r="AB314" s="52">
        <v>1889.07</v>
      </c>
    </row>
    <row r="315" spans="1:28">
      <c r="A315" s="46" t="s">
        <v>603</v>
      </c>
      <c r="B315" s="46" t="s">
        <v>604</v>
      </c>
      <c r="C315" s="49">
        <v>4175.38</v>
      </c>
      <c r="D315" s="3">
        <v>134.4</v>
      </c>
      <c r="E315" s="47">
        <v>416.9</v>
      </c>
      <c r="F315" s="48">
        <f t="shared" si="19"/>
        <v>551.29999999999995</v>
      </c>
      <c r="G315" s="49">
        <v>0</v>
      </c>
      <c r="H315" s="47">
        <v>0</v>
      </c>
      <c r="I315" s="47">
        <v>36.65</v>
      </c>
      <c r="J315" s="47">
        <v>3.78</v>
      </c>
      <c r="K315" s="50">
        <v>0</v>
      </c>
      <c r="L315" s="48">
        <v>0</v>
      </c>
      <c r="M315" s="49">
        <v>566.96</v>
      </c>
      <c r="N315" s="51">
        <v>0.87760000000000005</v>
      </c>
      <c r="O315" s="52">
        <v>1359.75</v>
      </c>
      <c r="P315" s="52">
        <v>282.25</v>
      </c>
      <c r="Q315" s="52">
        <v>4181.05</v>
      </c>
      <c r="R315" s="49">
        <v>208.77</v>
      </c>
      <c r="S315" s="52">
        <v>4231.21</v>
      </c>
      <c r="T315" s="52">
        <v>34</v>
      </c>
      <c r="U315" s="52">
        <v>35.75</v>
      </c>
      <c r="V315" s="52">
        <v>544.75</v>
      </c>
      <c r="W315" s="53">
        <v>0.128745677950279</v>
      </c>
      <c r="X315" s="53">
        <v>0.128745677950279</v>
      </c>
      <c r="Y315" s="61">
        <f t="shared" si="20"/>
        <v>614.5</v>
      </c>
      <c r="Z315" s="61">
        <f t="shared" si="21"/>
        <v>1642</v>
      </c>
      <c r="AA315" s="52">
        <f t="shared" si="22"/>
        <v>3669.2894800000004</v>
      </c>
      <c r="AB315" s="52">
        <v>1098.8</v>
      </c>
    </row>
    <row r="316" spans="1:28">
      <c r="A316" s="46" t="s">
        <v>605</v>
      </c>
      <c r="B316" s="46" t="s">
        <v>606</v>
      </c>
      <c r="C316" s="49">
        <v>1099.45</v>
      </c>
      <c r="D316" s="3">
        <v>0</v>
      </c>
      <c r="E316" s="47">
        <v>48.22</v>
      </c>
      <c r="F316" s="48">
        <f t="shared" si="19"/>
        <v>48.22</v>
      </c>
      <c r="G316" s="49">
        <v>0</v>
      </c>
      <c r="H316" s="47">
        <v>0</v>
      </c>
      <c r="I316" s="47">
        <v>2.75</v>
      </c>
      <c r="J316" s="47">
        <v>0.05</v>
      </c>
      <c r="K316" s="50">
        <v>2</v>
      </c>
      <c r="L316" s="48">
        <v>0</v>
      </c>
      <c r="M316" s="49">
        <v>0</v>
      </c>
      <c r="N316" s="51">
        <v>0.82350000000000001</v>
      </c>
      <c r="O316" s="52">
        <v>338.75</v>
      </c>
      <c r="P316" s="52">
        <v>111.25</v>
      </c>
      <c r="Q316" s="52">
        <v>1123.95</v>
      </c>
      <c r="R316" s="49">
        <v>54.97</v>
      </c>
      <c r="S316" s="52">
        <v>1119.1600000000001</v>
      </c>
      <c r="T316" s="52">
        <v>7.75</v>
      </c>
      <c r="U316" s="52">
        <v>13.25</v>
      </c>
      <c r="V316" s="52">
        <v>130.5</v>
      </c>
      <c r="W316" s="53">
        <v>0.11660531112620179</v>
      </c>
      <c r="X316" s="53">
        <v>0.11660531112620179</v>
      </c>
      <c r="Y316" s="61">
        <f t="shared" ref="Y316:Y322" si="23">(T316+U316)+(S316*X316)</f>
        <v>151.5</v>
      </c>
      <c r="Z316" s="61">
        <f t="shared" ref="Z316:Z322" si="24">O316+P316</f>
        <v>450</v>
      </c>
      <c r="AA316" s="52">
        <f t="shared" ref="AA316:AA322" si="25">Q316*N316</f>
        <v>925.57282500000008</v>
      </c>
      <c r="AB316" s="52">
        <v>303.2</v>
      </c>
    </row>
    <row r="317" spans="1:28">
      <c r="A317" s="46" t="s">
        <v>607</v>
      </c>
      <c r="B317" s="46" t="s">
        <v>608</v>
      </c>
      <c r="C317" s="49">
        <v>1449.0900000000001</v>
      </c>
      <c r="D317" s="3">
        <v>25.5</v>
      </c>
      <c r="E317" s="47">
        <v>140.07</v>
      </c>
      <c r="F317" s="48">
        <f t="shared" si="19"/>
        <v>165.57</v>
      </c>
      <c r="G317" s="49">
        <v>0</v>
      </c>
      <c r="H317" s="47">
        <v>0</v>
      </c>
      <c r="I317" s="47">
        <v>19.420000000000002</v>
      </c>
      <c r="J317" s="47">
        <v>0.5</v>
      </c>
      <c r="K317" s="50">
        <v>0</v>
      </c>
      <c r="L317" s="48">
        <v>0</v>
      </c>
      <c r="M317" s="49">
        <v>0</v>
      </c>
      <c r="N317" s="51">
        <v>0.89190000000000003</v>
      </c>
      <c r="O317" s="52">
        <v>582.25</v>
      </c>
      <c r="P317" s="52">
        <v>106</v>
      </c>
      <c r="Q317" s="52">
        <v>1443.61</v>
      </c>
      <c r="R317" s="49">
        <v>72.45</v>
      </c>
      <c r="S317" s="52">
        <v>1464.1000000000001</v>
      </c>
      <c r="T317" s="52">
        <v>14.75</v>
      </c>
      <c r="U317" s="52">
        <v>22</v>
      </c>
      <c r="V317" s="52">
        <v>189</v>
      </c>
      <c r="W317" s="53">
        <v>0.12908954306399834</v>
      </c>
      <c r="X317" s="53">
        <v>0.12908954306399834</v>
      </c>
      <c r="Y317" s="61">
        <f t="shared" si="23"/>
        <v>225.74999999999997</v>
      </c>
      <c r="Z317" s="61">
        <f t="shared" si="24"/>
        <v>688.25</v>
      </c>
      <c r="AA317" s="52">
        <f t="shared" si="25"/>
        <v>1287.5557589999999</v>
      </c>
      <c r="AB317" s="52">
        <v>419.6</v>
      </c>
    </row>
    <row r="318" spans="1:28">
      <c r="A318" s="46" t="s">
        <v>609</v>
      </c>
      <c r="B318" s="46" t="s">
        <v>610</v>
      </c>
      <c r="C318" s="49">
        <v>1266.2700000000002</v>
      </c>
      <c r="D318" s="3">
        <v>0</v>
      </c>
      <c r="E318" s="47">
        <v>40.07</v>
      </c>
      <c r="F318" s="48">
        <f t="shared" si="19"/>
        <v>40.07</v>
      </c>
      <c r="G318" s="49">
        <v>0</v>
      </c>
      <c r="H318" s="47">
        <v>0</v>
      </c>
      <c r="I318" s="47">
        <v>15.7</v>
      </c>
      <c r="J318" s="47">
        <v>3.2</v>
      </c>
      <c r="K318" s="50">
        <v>0</v>
      </c>
      <c r="L318" s="48">
        <v>0</v>
      </c>
      <c r="M318" s="49">
        <v>0</v>
      </c>
      <c r="N318" s="51">
        <v>0.58030000000000004</v>
      </c>
      <c r="O318" s="52">
        <v>126</v>
      </c>
      <c r="P318" s="52">
        <v>70.75</v>
      </c>
      <c r="Q318" s="52">
        <v>1286.54</v>
      </c>
      <c r="R318" s="49">
        <v>63.31</v>
      </c>
      <c r="S318" s="52">
        <v>1283.3000000000002</v>
      </c>
      <c r="T318" s="52">
        <v>10.25</v>
      </c>
      <c r="U318" s="52">
        <v>12.5</v>
      </c>
      <c r="V318" s="52">
        <v>137.25</v>
      </c>
      <c r="W318" s="53">
        <v>0.10695082989168549</v>
      </c>
      <c r="X318" s="53">
        <v>0.10695082989168549</v>
      </c>
      <c r="Y318" s="61">
        <f t="shared" si="23"/>
        <v>160</v>
      </c>
      <c r="Z318" s="61">
        <f t="shared" si="24"/>
        <v>196.75</v>
      </c>
      <c r="AA318" s="52">
        <f t="shared" si="25"/>
        <v>746.579162</v>
      </c>
      <c r="AB318" s="52">
        <v>341</v>
      </c>
    </row>
    <row r="319" spans="1:28">
      <c r="A319" s="46" t="s">
        <v>611</v>
      </c>
      <c r="B319" s="46" t="s">
        <v>612</v>
      </c>
      <c r="C319" s="49">
        <v>3282.51</v>
      </c>
      <c r="D319" s="3">
        <v>41.92</v>
      </c>
      <c r="E319" s="47">
        <v>219.69</v>
      </c>
      <c r="F319" s="48">
        <f t="shared" si="19"/>
        <v>261.61</v>
      </c>
      <c r="G319" s="49">
        <v>0</v>
      </c>
      <c r="H319" s="47">
        <v>0</v>
      </c>
      <c r="I319" s="47">
        <v>12.5</v>
      </c>
      <c r="J319" s="47">
        <v>1.1000000000000001</v>
      </c>
      <c r="K319" s="50">
        <v>4.8</v>
      </c>
      <c r="L319" s="48">
        <v>0</v>
      </c>
      <c r="M319" s="49">
        <v>0</v>
      </c>
      <c r="N319" s="51">
        <v>0.86250000000000004</v>
      </c>
      <c r="O319" s="52">
        <v>1124.75</v>
      </c>
      <c r="P319" s="52">
        <v>171.75</v>
      </c>
      <c r="Q319" s="52">
        <v>3347.65</v>
      </c>
      <c r="R319" s="49">
        <v>164.13</v>
      </c>
      <c r="S319" s="52">
        <v>3304.66</v>
      </c>
      <c r="T319" s="52">
        <v>23.75</v>
      </c>
      <c r="U319" s="52">
        <v>39</v>
      </c>
      <c r="V319" s="52">
        <v>385</v>
      </c>
      <c r="W319" s="53">
        <v>0.11650215150726551</v>
      </c>
      <c r="X319" s="53">
        <v>0.11650215150726551</v>
      </c>
      <c r="Y319" s="61">
        <f t="shared" si="23"/>
        <v>447.75</v>
      </c>
      <c r="Z319" s="61">
        <f t="shared" si="24"/>
        <v>1296.5</v>
      </c>
      <c r="AA319" s="52">
        <f t="shared" si="25"/>
        <v>2887.3481250000004</v>
      </c>
      <c r="AB319" s="52">
        <v>995.48</v>
      </c>
    </row>
    <row r="320" spans="1:28">
      <c r="A320" s="46" t="s">
        <v>613</v>
      </c>
      <c r="B320" s="46" t="s">
        <v>614</v>
      </c>
      <c r="C320" s="49">
        <v>5364.94</v>
      </c>
      <c r="D320" s="3">
        <v>257.8</v>
      </c>
      <c r="E320" s="47">
        <v>316.55</v>
      </c>
      <c r="F320" s="48">
        <f t="shared" si="19"/>
        <v>574.35</v>
      </c>
      <c r="G320" s="49">
        <v>0</v>
      </c>
      <c r="H320" s="47">
        <v>0</v>
      </c>
      <c r="I320" s="47">
        <v>105.97</v>
      </c>
      <c r="J320" s="47">
        <v>8.82</v>
      </c>
      <c r="K320" s="50">
        <v>16.600000000000001</v>
      </c>
      <c r="L320" s="48">
        <v>0</v>
      </c>
      <c r="M320" s="49">
        <v>110.32</v>
      </c>
      <c r="N320" s="51">
        <v>0.44269999999999998</v>
      </c>
      <c r="O320" s="52">
        <v>367.75</v>
      </c>
      <c r="P320" s="52">
        <v>106.75</v>
      </c>
      <c r="Q320" s="52">
        <v>5296.52</v>
      </c>
      <c r="R320" s="49">
        <v>268.25</v>
      </c>
      <c r="S320" s="52">
        <v>5392.47</v>
      </c>
      <c r="T320" s="52">
        <v>43</v>
      </c>
      <c r="U320" s="52">
        <v>57.5</v>
      </c>
      <c r="V320" s="52">
        <v>683.25</v>
      </c>
      <c r="W320" s="53">
        <v>0.12670446010826206</v>
      </c>
      <c r="X320" s="53">
        <v>0.12670446010826206</v>
      </c>
      <c r="Y320" s="61">
        <f t="shared" si="23"/>
        <v>783.74999999999989</v>
      </c>
      <c r="Z320" s="61">
        <f t="shared" si="24"/>
        <v>474.5</v>
      </c>
      <c r="AA320" s="52">
        <f t="shared" si="25"/>
        <v>2344.7694040000001</v>
      </c>
      <c r="AB320" s="52">
        <v>1573.22</v>
      </c>
    </row>
    <row r="321" spans="1:28">
      <c r="A321" s="46" t="s">
        <v>615</v>
      </c>
      <c r="B321" s="46" t="s">
        <v>616</v>
      </c>
      <c r="C321" s="49">
        <v>872.34</v>
      </c>
      <c r="D321" s="3">
        <v>22.03</v>
      </c>
      <c r="E321" s="47">
        <v>25.34</v>
      </c>
      <c r="F321" s="48">
        <f t="shared" si="19"/>
        <v>47.370000000000005</v>
      </c>
      <c r="G321" s="49">
        <v>0</v>
      </c>
      <c r="H321" s="47">
        <v>0</v>
      </c>
      <c r="I321" s="47">
        <v>0</v>
      </c>
      <c r="J321" s="47">
        <v>0</v>
      </c>
      <c r="K321" s="50">
        <v>0</v>
      </c>
      <c r="L321" s="48">
        <v>0</v>
      </c>
      <c r="M321" s="49">
        <v>0</v>
      </c>
      <c r="N321" s="51">
        <v>0.96330000000000005</v>
      </c>
      <c r="O321" s="52">
        <v>137.5</v>
      </c>
      <c r="P321" s="52">
        <v>20</v>
      </c>
      <c r="Q321" s="52">
        <v>888.52</v>
      </c>
      <c r="R321" s="49">
        <v>43.62</v>
      </c>
      <c r="S321" s="52">
        <v>876.56000000000006</v>
      </c>
      <c r="T321" s="52">
        <v>6.5</v>
      </c>
      <c r="U321" s="52">
        <v>12.25</v>
      </c>
      <c r="V321" s="52">
        <v>114</v>
      </c>
      <c r="W321" s="53">
        <v>0.13005384685589119</v>
      </c>
      <c r="X321" s="53">
        <v>0.13005384685589119</v>
      </c>
      <c r="Y321" s="61">
        <f t="shared" si="23"/>
        <v>132.75</v>
      </c>
      <c r="Z321" s="61">
        <f t="shared" si="24"/>
        <v>157.5</v>
      </c>
      <c r="AA321" s="52">
        <f t="shared" si="25"/>
        <v>855.91131600000006</v>
      </c>
      <c r="AB321" s="52">
        <v>276.60000000000002</v>
      </c>
    </row>
    <row r="322" spans="1:28">
      <c r="A322" s="46" t="s">
        <v>1145</v>
      </c>
      <c r="B322" s="46" t="s">
        <v>1152</v>
      </c>
      <c r="C322" s="49">
        <v>147.46</v>
      </c>
      <c r="D322" s="3">
        <v>0</v>
      </c>
      <c r="E322" s="47">
        <v>0</v>
      </c>
      <c r="F322" s="48">
        <f t="shared" si="19"/>
        <v>0</v>
      </c>
      <c r="G322" s="49">
        <v>0</v>
      </c>
      <c r="H322" s="47">
        <v>0</v>
      </c>
      <c r="I322" s="47">
        <v>0</v>
      </c>
      <c r="J322" s="47">
        <v>0</v>
      </c>
      <c r="K322" s="50">
        <v>0</v>
      </c>
      <c r="L322" s="48">
        <v>0</v>
      </c>
      <c r="M322" s="49">
        <v>0</v>
      </c>
      <c r="N322" s="51">
        <v>0.87760000000000005</v>
      </c>
      <c r="O322" s="52">
        <v>0</v>
      </c>
      <c r="P322" s="52">
        <v>0</v>
      </c>
      <c r="Q322" s="52">
        <v>0</v>
      </c>
      <c r="R322" s="49">
        <v>0</v>
      </c>
      <c r="S322" s="52">
        <v>158</v>
      </c>
      <c r="T322" s="52">
        <v>0</v>
      </c>
      <c r="U322" s="52">
        <v>0</v>
      </c>
      <c r="V322" s="52">
        <v>25</v>
      </c>
      <c r="W322" s="53">
        <v>0.15822784810126583</v>
      </c>
      <c r="X322" s="53">
        <v>0.13500000000000001</v>
      </c>
      <c r="Y322" s="61">
        <f t="shared" si="23"/>
        <v>21.330000000000002</v>
      </c>
      <c r="Z322" s="61">
        <f t="shared" si="24"/>
        <v>0</v>
      </c>
      <c r="AA322" s="52">
        <f t="shared" si="25"/>
        <v>0</v>
      </c>
      <c r="AB322" s="52">
        <v>0</v>
      </c>
    </row>
  </sheetData>
  <autoFilter ref="A8:AB322" xr:uid="{00000000-0009-0000-0000-000009000000}"/>
  <mergeCells count="1">
    <mergeCell ref="C4:C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9" tint="0.59999389629810485"/>
  </sheetPr>
  <dimension ref="A1:BJ318"/>
  <sheetViews>
    <sheetView topLeftCell="R1" workbookViewId="0">
      <selection activeCell="K5" sqref="K5:M318"/>
    </sheetView>
  </sheetViews>
  <sheetFormatPr defaultRowHeight="15"/>
  <cols>
    <col min="1" max="1" width="5.28515625" customWidth="1"/>
    <col min="2" max="2" width="7.140625" hidden="1" customWidth="1"/>
    <col min="3" max="3" width="54.5703125" hidden="1" customWidth="1"/>
    <col min="4" max="4" width="7.5703125" hidden="1" customWidth="1"/>
    <col min="5" max="5" width="10.140625" hidden="1" customWidth="1"/>
    <col min="6" max="7" width="18.140625" hidden="1" customWidth="1"/>
    <col min="8" max="10" width="14.28515625" hidden="1" customWidth="1"/>
    <col min="11" max="11" width="15.28515625" hidden="1" customWidth="1"/>
    <col min="12" max="13" width="16.85546875" hidden="1" customWidth="1"/>
    <col min="14" max="15" width="15.28515625" hidden="1" customWidth="1"/>
    <col min="16" max="16" width="8" bestFit="1" customWidth="1"/>
    <col min="17" max="17" width="7.140625" bestFit="1" customWidth="1"/>
    <col min="18" max="18" width="54.5703125" bestFit="1" customWidth="1"/>
    <col min="19" max="19" width="7.5703125" bestFit="1" customWidth="1"/>
    <col min="20" max="20" width="10.140625" bestFit="1" customWidth="1"/>
    <col min="21" max="22" width="18.140625" customWidth="1"/>
    <col min="23" max="25" width="14.28515625" bestFit="1" customWidth="1"/>
    <col min="26" max="26" width="15.28515625" bestFit="1" customWidth="1"/>
    <col min="27" max="27" width="16.85546875" bestFit="1" customWidth="1"/>
    <col min="28" max="28" width="16.85546875" customWidth="1"/>
    <col min="29" max="29" width="15.28515625" bestFit="1" customWidth="1"/>
    <col min="30" max="30" width="15.28515625" customWidth="1"/>
    <col min="31" max="31" width="8" bestFit="1" customWidth="1"/>
    <col min="32" max="32" width="7.140625" bestFit="1" customWidth="1"/>
    <col min="33" max="33" width="54.5703125" bestFit="1" customWidth="1"/>
    <col min="34" max="34" width="7.5703125" bestFit="1" customWidth="1"/>
    <col min="35" max="35" width="10.140625" bestFit="1" customWidth="1"/>
    <col min="36" max="37" width="18.140625" customWidth="1"/>
    <col min="38" max="40" width="14.28515625" bestFit="1" customWidth="1"/>
    <col min="41" max="41" width="15.28515625" bestFit="1" customWidth="1"/>
    <col min="42" max="42" width="16.85546875" bestFit="1" customWidth="1"/>
    <col min="43" max="43" width="16.85546875" customWidth="1"/>
    <col min="44" max="44" width="15.28515625" bestFit="1" customWidth="1"/>
    <col min="45" max="45" width="15.28515625" customWidth="1"/>
    <col min="47" max="47" width="7.140625" bestFit="1" customWidth="1"/>
    <col min="48" max="48" width="54.5703125" bestFit="1" customWidth="1"/>
    <col min="49" max="49" width="7.5703125" bestFit="1" customWidth="1"/>
    <col min="50" max="50" width="10.140625" bestFit="1" customWidth="1"/>
    <col min="51" max="52" width="18.140625" customWidth="1"/>
    <col min="53" max="55" width="14.28515625" bestFit="1" customWidth="1"/>
    <col min="56" max="56" width="15.28515625" bestFit="1" customWidth="1"/>
    <col min="57" max="57" width="16.85546875" bestFit="1" customWidth="1"/>
    <col min="58" max="58" width="16.85546875" customWidth="1"/>
    <col min="59" max="59" width="15.28515625" bestFit="1" customWidth="1"/>
    <col min="60" max="60" width="15.28515625" customWidth="1"/>
  </cols>
  <sheetData>
    <row r="1" spans="1:62" s="60" customFormat="1">
      <c r="A1" s="82"/>
      <c r="B1" s="82">
        <v>1</v>
      </c>
      <c r="C1" s="82">
        <f>B1+1</f>
        <v>2</v>
      </c>
      <c r="D1" s="82">
        <f t="shared" ref="D1:N1" si="0">C1+1</f>
        <v>3</v>
      </c>
      <c r="E1" s="82">
        <f t="shared" si="0"/>
        <v>4</v>
      </c>
      <c r="F1" s="82">
        <f t="shared" si="0"/>
        <v>5</v>
      </c>
      <c r="G1" s="82">
        <f t="shared" si="0"/>
        <v>6</v>
      </c>
      <c r="H1" s="82">
        <f t="shared" si="0"/>
        <v>7</v>
      </c>
      <c r="I1" s="82">
        <f t="shared" si="0"/>
        <v>8</v>
      </c>
      <c r="J1" s="82">
        <f t="shared" si="0"/>
        <v>9</v>
      </c>
      <c r="K1" s="82">
        <f t="shared" si="0"/>
        <v>10</v>
      </c>
      <c r="L1" s="82">
        <f t="shared" si="0"/>
        <v>11</v>
      </c>
      <c r="M1" s="82">
        <f t="shared" si="0"/>
        <v>12</v>
      </c>
      <c r="N1" s="82">
        <f t="shared" si="0"/>
        <v>13</v>
      </c>
      <c r="O1" s="82"/>
      <c r="P1" s="82"/>
      <c r="Q1" s="82">
        <v>1</v>
      </c>
      <c r="R1" s="82">
        <f>Q1+1</f>
        <v>2</v>
      </c>
      <c r="S1" s="82">
        <f t="shared" ref="S1:AC1" si="1">R1+1</f>
        <v>3</v>
      </c>
      <c r="T1" s="82">
        <f t="shared" si="1"/>
        <v>4</v>
      </c>
      <c r="U1" s="82">
        <f t="shared" si="1"/>
        <v>5</v>
      </c>
      <c r="V1" s="82">
        <f t="shared" si="1"/>
        <v>6</v>
      </c>
      <c r="W1" s="82">
        <f t="shared" si="1"/>
        <v>7</v>
      </c>
      <c r="X1" s="82">
        <f t="shared" si="1"/>
        <v>8</v>
      </c>
      <c r="Y1" s="82">
        <f t="shared" si="1"/>
        <v>9</v>
      </c>
      <c r="Z1" s="82">
        <f t="shared" si="1"/>
        <v>10</v>
      </c>
      <c r="AA1" s="82">
        <f t="shared" si="1"/>
        <v>11</v>
      </c>
      <c r="AB1" s="82">
        <f t="shared" si="1"/>
        <v>12</v>
      </c>
      <c r="AC1" s="82">
        <f t="shared" si="1"/>
        <v>13</v>
      </c>
      <c r="AD1" s="82"/>
      <c r="AE1" s="82"/>
      <c r="AF1" s="82">
        <v>1</v>
      </c>
      <c r="AG1" s="82">
        <f>AF1+1</f>
        <v>2</v>
      </c>
      <c r="AH1" s="82">
        <f t="shared" ref="AH1:AR1" si="2">AG1+1</f>
        <v>3</v>
      </c>
      <c r="AI1" s="82">
        <f t="shared" si="2"/>
        <v>4</v>
      </c>
      <c r="AJ1" s="82">
        <f t="shared" si="2"/>
        <v>5</v>
      </c>
      <c r="AK1" s="82">
        <f t="shared" si="2"/>
        <v>6</v>
      </c>
      <c r="AL1" s="82">
        <f t="shared" si="2"/>
        <v>7</v>
      </c>
      <c r="AM1" s="82">
        <f t="shared" si="2"/>
        <v>8</v>
      </c>
      <c r="AN1" s="82">
        <f t="shared" si="2"/>
        <v>9</v>
      </c>
      <c r="AO1" s="82">
        <f t="shared" si="2"/>
        <v>10</v>
      </c>
      <c r="AP1" s="82">
        <f t="shared" si="2"/>
        <v>11</v>
      </c>
      <c r="AQ1" s="82">
        <f t="shared" si="2"/>
        <v>12</v>
      </c>
      <c r="AR1" s="82">
        <f t="shared" si="2"/>
        <v>13</v>
      </c>
      <c r="AS1" s="82"/>
      <c r="AU1" s="82">
        <v>1</v>
      </c>
      <c r="AV1" s="82">
        <f>AU1+1</f>
        <v>2</v>
      </c>
      <c r="AW1" s="82">
        <f t="shared" ref="AW1:BG1" si="3">AV1+1</f>
        <v>3</v>
      </c>
      <c r="AX1" s="82">
        <f t="shared" si="3"/>
        <v>4</v>
      </c>
      <c r="AY1" s="82">
        <f t="shared" si="3"/>
        <v>5</v>
      </c>
      <c r="AZ1" s="82">
        <f t="shared" si="3"/>
        <v>6</v>
      </c>
      <c r="BA1" s="82">
        <f t="shared" si="3"/>
        <v>7</v>
      </c>
      <c r="BB1" s="82">
        <f t="shared" si="3"/>
        <v>8</v>
      </c>
      <c r="BC1" s="82">
        <f t="shared" si="3"/>
        <v>9</v>
      </c>
      <c r="BD1" s="82">
        <f t="shared" si="3"/>
        <v>10</v>
      </c>
      <c r="BE1" s="82">
        <f t="shared" si="3"/>
        <v>11</v>
      </c>
      <c r="BF1" s="82">
        <f t="shared" si="3"/>
        <v>12</v>
      </c>
      <c r="BG1" s="82">
        <f t="shared" si="3"/>
        <v>13</v>
      </c>
      <c r="BH1" s="82"/>
      <c r="BI1" s="82"/>
      <c r="BJ1" s="82"/>
    </row>
    <row r="2" spans="1:62">
      <c r="B2" s="72"/>
      <c r="C2" s="72"/>
      <c r="D2" s="73"/>
      <c r="E2" s="73"/>
      <c r="K2" s="114"/>
      <c r="L2" s="114"/>
      <c r="M2" s="114"/>
      <c r="N2" s="114"/>
      <c r="O2" s="114"/>
      <c r="Q2" s="72"/>
      <c r="R2" s="72"/>
      <c r="S2" s="73"/>
      <c r="T2" s="73"/>
      <c r="Z2" s="114"/>
      <c r="AA2" s="114"/>
      <c r="AB2" s="114"/>
      <c r="AC2" s="114"/>
      <c r="AD2" s="114"/>
      <c r="AF2" s="72"/>
      <c r="AG2" s="72"/>
      <c r="AH2" s="73"/>
      <c r="AI2" s="73"/>
      <c r="AO2" s="114"/>
      <c r="AP2" s="114"/>
      <c r="AQ2" s="114"/>
      <c r="AR2" s="114"/>
      <c r="AS2" s="114"/>
      <c r="AU2" s="72"/>
      <c r="AV2" s="72"/>
      <c r="AW2" s="73"/>
      <c r="AX2" s="73"/>
      <c r="BD2" s="114"/>
      <c r="BE2" s="114"/>
      <c r="BF2" s="114"/>
      <c r="BG2" s="114"/>
      <c r="BH2" s="114"/>
    </row>
    <row r="3" spans="1:62" ht="27" thickBot="1">
      <c r="B3" s="69" t="s">
        <v>644</v>
      </c>
      <c r="C3" s="69" t="s">
        <v>951</v>
      </c>
      <c r="D3" s="70" t="s">
        <v>960</v>
      </c>
      <c r="E3" s="70" t="s">
        <v>961</v>
      </c>
      <c r="F3" s="71" t="s">
        <v>1020</v>
      </c>
      <c r="G3" s="71" t="s">
        <v>660</v>
      </c>
      <c r="H3" s="71" t="s">
        <v>962</v>
      </c>
      <c r="I3" s="71" t="s">
        <v>658</v>
      </c>
      <c r="J3" s="71" t="s">
        <v>963</v>
      </c>
      <c r="K3" s="71" t="s">
        <v>964</v>
      </c>
      <c r="L3" s="71" t="s">
        <v>1155</v>
      </c>
      <c r="M3" s="71" t="s">
        <v>1159</v>
      </c>
      <c r="N3" s="71" t="s">
        <v>1158</v>
      </c>
      <c r="O3" s="71" t="s">
        <v>1175</v>
      </c>
      <c r="Q3" s="69" t="s">
        <v>644</v>
      </c>
      <c r="R3" s="69" t="s">
        <v>951</v>
      </c>
      <c r="S3" s="70" t="s">
        <v>960</v>
      </c>
      <c r="T3" s="70" t="s">
        <v>961</v>
      </c>
      <c r="U3" s="71" t="s">
        <v>1020</v>
      </c>
      <c r="V3" s="71" t="s">
        <v>660</v>
      </c>
      <c r="W3" s="71" t="s">
        <v>962</v>
      </c>
      <c r="X3" s="71" t="s">
        <v>658</v>
      </c>
      <c r="Y3" s="71" t="s">
        <v>963</v>
      </c>
      <c r="Z3" s="71" t="s">
        <v>964</v>
      </c>
      <c r="AA3" s="71" t="s">
        <v>1155</v>
      </c>
      <c r="AB3" s="71" t="s">
        <v>1159</v>
      </c>
      <c r="AC3" s="71" t="s">
        <v>1158</v>
      </c>
      <c r="AD3" s="71" t="s">
        <v>1175</v>
      </c>
      <c r="AF3" s="69" t="s">
        <v>644</v>
      </c>
      <c r="AG3" s="69" t="s">
        <v>951</v>
      </c>
      <c r="AH3" s="70" t="s">
        <v>960</v>
      </c>
      <c r="AI3" s="70" t="s">
        <v>961</v>
      </c>
      <c r="AJ3" s="71" t="s">
        <v>1020</v>
      </c>
      <c r="AK3" s="71" t="s">
        <v>660</v>
      </c>
      <c r="AL3" s="71" t="s">
        <v>962</v>
      </c>
      <c r="AM3" s="71" t="s">
        <v>658</v>
      </c>
      <c r="AN3" s="71" t="s">
        <v>963</v>
      </c>
      <c r="AO3" s="71" t="s">
        <v>964</v>
      </c>
      <c r="AP3" s="71" t="s">
        <v>1155</v>
      </c>
      <c r="AQ3" s="71" t="s">
        <v>1159</v>
      </c>
      <c r="AR3" s="71" t="s">
        <v>1158</v>
      </c>
      <c r="AS3" s="71" t="s">
        <v>1175</v>
      </c>
      <c r="AU3" s="69" t="s">
        <v>644</v>
      </c>
      <c r="AV3" s="69" t="s">
        <v>951</v>
      </c>
      <c r="AW3" s="70" t="s">
        <v>960</v>
      </c>
      <c r="AX3" s="70" t="s">
        <v>961</v>
      </c>
      <c r="AY3" s="71" t="s">
        <v>1020</v>
      </c>
      <c r="AZ3" s="71" t="s">
        <v>660</v>
      </c>
      <c r="BA3" s="71" t="s">
        <v>962</v>
      </c>
      <c r="BB3" s="71" t="s">
        <v>658</v>
      </c>
      <c r="BC3" s="71" t="s">
        <v>963</v>
      </c>
      <c r="BD3" s="71" t="s">
        <v>964</v>
      </c>
      <c r="BE3" s="71" t="s">
        <v>1155</v>
      </c>
      <c r="BF3" s="71" t="s">
        <v>1159</v>
      </c>
      <c r="BG3" s="71" t="s">
        <v>1158</v>
      </c>
      <c r="BH3" s="71" t="s">
        <v>1175</v>
      </c>
    </row>
    <row r="4" spans="1:62">
      <c r="B4" s="74" t="s">
        <v>659</v>
      </c>
      <c r="C4" s="75" t="s">
        <v>911</v>
      </c>
      <c r="D4" s="76" t="s">
        <v>953</v>
      </c>
      <c r="E4" s="77">
        <v>10</v>
      </c>
      <c r="F4" s="78">
        <f>SUM(F5:F318)</f>
        <v>0</v>
      </c>
      <c r="G4" s="78">
        <f t="shared" ref="G4:O4" si="4">SUM(G5:G318)</f>
        <v>0</v>
      </c>
      <c r="H4" s="78">
        <f t="shared" si="4"/>
        <v>0</v>
      </c>
      <c r="I4" s="78">
        <f t="shared" si="4"/>
        <v>0</v>
      </c>
      <c r="J4" s="78">
        <f t="shared" si="4"/>
        <v>0</v>
      </c>
      <c r="K4" s="78">
        <f t="shared" si="4"/>
        <v>0</v>
      </c>
      <c r="L4" s="78">
        <f t="shared" si="4"/>
        <v>0</v>
      </c>
      <c r="M4" s="78">
        <f t="shared" si="4"/>
        <v>0</v>
      </c>
      <c r="N4" s="78">
        <f t="shared" si="4"/>
        <v>0</v>
      </c>
      <c r="O4" s="78">
        <f t="shared" si="4"/>
        <v>0</v>
      </c>
      <c r="Q4" s="74" t="s">
        <v>659</v>
      </c>
      <c r="R4" s="75" t="s">
        <v>911</v>
      </c>
      <c r="S4" s="76" t="s">
        <v>954</v>
      </c>
      <c r="T4" s="77">
        <v>10</v>
      </c>
      <c r="U4" s="78">
        <f t="shared" ref="U4:AD4" si="5">SUM(U5:U318)</f>
        <v>9451032579.9699306</v>
      </c>
      <c r="V4" s="78">
        <f t="shared" si="5"/>
        <v>311574472.23000008</v>
      </c>
      <c r="W4" s="78">
        <f t="shared" si="5"/>
        <v>208472910.35999987</v>
      </c>
      <c r="X4" s="78">
        <f t="shared" si="5"/>
        <v>32441380.760000035</v>
      </c>
      <c r="Y4" s="78">
        <f t="shared" si="5"/>
        <v>1368468943.8415298</v>
      </c>
      <c r="Z4" s="78">
        <f t="shared" si="5"/>
        <v>540017823.59980285</v>
      </c>
      <c r="AA4" s="78">
        <f t="shared" si="5"/>
        <v>610065592.11956036</v>
      </c>
      <c r="AB4" s="78">
        <f t="shared" si="5"/>
        <v>111590494.93320413</v>
      </c>
      <c r="AC4" s="78">
        <f t="shared" si="5"/>
        <v>12764808647.984018</v>
      </c>
      <c r="AD4" s="78">
        <f t="shared" si="5"/>
        <v>131144450.17000002</v>
      </c>
      <c r="AF4" s="74" t="s">
        <v>659</v>
      </c>
      <c r="AG4" s="75" t="s">
        <v>911</v>
      </c>
      <c r="AH4" s="76" t="s">
        <v>1156</v>
      </c>
      <c r="AI4" s="77">
        <v>10</v>
      </c>
      <c r="AJ4" s="78">
        <f t="shared" ref="AJ4:AS4" si="6">SUM(AJ5:AJ318)</f>
        <v>9609274623.3551674</v>
      </c>
      <c r="AK4" s="78">
        <f t="shared" si="6"/>
        <v>316703642.26999986</v>
      </c>
      <c r="AL4" s="78">
        <f t="shared" si="6"/>
        <v>211920608.98000005</v>
      </c>
      <c r="AM4" s="78">
        <f t="shared" si="6"/>
        <v>32970118.329999998</v>
      </c>
      <c r="AN4" s="78">
        <f t="shared" si="6"/>
        <v>1391572426.9360592</v>
      </c>
      <c r="AO4" s="78">
        <v>540017823.59980285</v>
      </c>
      <c r="AP4" s="78">
        <f t="shared" si="6"/>
        <v>620365671.73822987</v>
      </c>
      <c r="AQ4" s="78">
        <f t="shared" si="6"/>
        <v>113654505.44825189</v>
      </c>
      <c r="AR4" s="78">
        <f t="shared" si="6"/>
        <v>12969823135.077497</v>
      </c>
      <c r="AS4" s="78">
        <f t="shared" si="6"/>
        <v>133343714.42000003</v>
      </c>
      <c r="AU4" s="74" t="s">
        <v>659</v>
      </c>
      <c r="AV4" s="75" t="s">
        <v>911</v>
      </c>
      <c r="AW4" s="76" t="s">
        <v>1157</v>
      </c>
      <c r="AX4" s="77">
        <v>10</v>
      </c>
      <c r="AY4" s="78">
        <f t="shared" ref="AY4:BH4" si="7">SUM(AY5:AY318)</f>
        <v>9761957309.6760025</v>
      </c>
      <c r="AZ4" s="78">
        <f t="shared" si="7"/>
        <v>321647851.45999992</v>
      </c>
      <c r="BA4" s="78">
        <f t="shared" si="7"/>
        <v>215244784.85000008</v>
      </c>
      <c r="BB4" s="78">
        <f t="shared" si="7"/>
        <v>33479309.670000013</v>
      </c>
      <c r="BC4" s="78">
        <f t="shared" si="7"/>
        <v>1413860050.2420723</v>
      </c>
      <c r="BD4" s="78">
        <v>540017823.59980285</v>
      </c>
      <c r="BE4" s="78">
        <f t="shared" si="7"/>
        <v>630303052.38887596</v>
      </c>
      <c r="BF4" s="78">
        <f t="shared" si="7"/>
        <v>115642618.02044401</v>
      </c>
      <c r="BG4" s="78">
        <f t="shared" si="7"/>
        <v>13167619738.077194</v>
      </c>
      <c r="BH4" s="78">
        <f t="shared" si="7"/>
        <v>135466938.17000005</v>
      </c>
    </row>
    <row r="5" spans="1:62">
      <c r="B5" s="79" t="s">
        <v>3</v>
      </c>
      <c r="C5" s="79" t="s">
        <v>4</v>
      </c>
      <c r="D5" s="80" t="s">
        <v>953</v>
      </c>
      <c r="E5" s="81">
        <v>10</v>
      </c>
      <c r="F5" s="68"/>
      <c r="G5" s="68"/>
      <c r="H5" s="68"/>
      <c r="I5" s="68"/>
      <c r="J5" s="68"/>
      <c r="K5" s="68"/>
      <c r="L5" s="68"/>
      <c r="M5" s="68"/>
      <c r="N5" s="68">
        <f>SUM(F5:M5,O5)</f>
        <v>0</v>
      </c>
      <c r="O5" s="68"/>
      <c r="Q5" s="79" t="s">
        <v>3</v>
      </c>
      <c r="R5" s="79" t="s">
        <v>4</v>
      </c>
      <c r="S5" s="80" t="s">
        <v>954</v>
      </c>
      <c r="T5" s="81">
        <v>10</v>
      </c>
      <c r="U5" s="68">
        <v>1840842.2725214693</v>
      </c>
      <c r="V5" s="68">
        <v>23546.219999999994</v>
      </c>
      <c r="W5" s="68">
        <v>0</v>
      </c>
      <c r="X5" s="68">
        <v>1435.74</v>
      </c>
      <c r="Y5" s="68">
        <v>33029.560829722832</v>
      </c>
      <c r="Z5" s="68">
        <v>140150.91523499833</v>
      </c>
      <c r="AA5" s="68">
        <v>16181.969370464018</v>
      </c>
      <c r="AB5" s="68">
        <v>18547.902689220617</v>
      </c>
      <c r="AC5" s="68">
        <f>SUM(U5:AB5,AD5)</f>
        <v>2086943.4106458751</v>
      </c>
      <c r="AD5" s="68">
        <v>13208.83</v>
      </c>
      <c r="AF5" s="79" t="s">
        <v>3</v>
      </c>
      <c r="AG5" s="79" t="s">
        <v>4</v>
      </c>
      <c r="AH5" s="80" t="s">
        <v>1156</v>
      </c>
      <c r="AI5" s="81">
        <v>10</v>
      </c>
      <c r="AJ5" s="68">
        <v>1872074.0668248453</v>
      </c>
      <c r="AK5" s="68">
        <v>23978.340000000004</v>
      </c>
      <c r="AL5" s="68">
        <v>0</v>
      </c>
      <c r="AM5" s="68">
        <v>1462.09</v>
      </c>
      <c r="AN5" s="68">
        <v>33646.148925447618</v>
      </c>
      <c r="AO5" s="68">
        <v>140150.91523499833</v>
      </c>
      <c r="AP5" s="68">
        <v>16483.998437702961</v>
      </c>
      <c r="AQ5" s="68">
        <v>18937.397185693961</v>
      </c>
      <c r="AR5" s="68">
        <f>SUM(AJ5:AQ5,AS5)</f>
        <v>2120184.2066086885</v>
      </c>
      <c r="AS5" s="68">
        <v>13451.250000000002</v>
      </c>
      <c r="AU5" s="79" t="s">
        <v>3</v>
      </c>
      <c r="AV5" s="79" t="s">
        <v>4</v>
      </c>
      <c r="AW5" s="80" t="s">
        <v>1157</v>
      </c>
      <c r="AX5" s="81">
        <v>10</v>
      </c>
      <c r="AY5" s="68">
        <v>1902442.9684634616</v>
      </c>
      <c r="AZ5" s="68">
        <v>24398.54</v>
      </c>
      <c r="BA5" s="68">
        <v>0</v>
      </c>
      <c r="BB5" s="68">
        <v>1487.72</v>
      </c>
      <c r="BC5" s="68">
        <v>34245.683522526197</v>
      </c>
      <c r="BD5" s="68">
        <v>140150.91523499833</v>
      </c>
      <c r="BE5" s="68">
        <v>16777.696673561019</v>
      </c>
      <c r="BF5" s="68">
        <v>19316.146529408637</v>
      </c>
      <c r="BG5" s="68">
        <f>SUM(AY5:BF5,BH5)</f>
        <v>2152506.6204239558</v>
      </c>
      <c r="BH5" s="68">
        <v>13686.949999999999</v>
      </c>
    </row>
    <row r="6" spans="1:62">
      <c r="B6" s="79" t="s">
        <v>5</v>
      </c>
      <c r="C6" s="79" t="s">
        <v>6</v>
      </c>
      <c r="D6" s="80" t="s">
        <v>953</v>
      </c>
      <c r="E6" s="81">
        <v>10</v>
      </c>
      <c r="F6" s="68"/>
      <c r="G6" s="68"/>
      <c r="H6" s="68"/>
      <c r="I6" s="68"/>
      <c r="J6" s="68"/>
      <c r="K6" s="68"/>
      <c r="L6" s="68"/>
      <c r="M6" s="68"/>
      <c r="N6" s="68">
        <f t="shared" ref="N6:N69" si="8">SUM(F6:M6,O6)</f>
        <v>0</v>
      </c>
      <c r="O6" s="68"/>
      <c r="Q6" s="79" t="s">
        <v>5</v>
      </c>
      <c r="R6" s="79" t="s">
        <v>6</v>
      </c>
      <c r="S6" s="80" t="s">
        <v>954</v>
      </c>
      <c r="T6" s="81">
        <v>10</v>
      </c>
      <c r="U6" s="68">
        <v>331163.36901197722</v>
      </c>
      <c r="V6" s="68">
        <v>0</v>
      </c>
      <c r="W6" s="68">
        <v>0</v>
      </c>
      <c r="X6" s="68">
        <v>382.85</v>
      </c>
      <c r="Y6" s="68">
        <v>10018.627267646674</v>
      </c>
      <c r="Z6" s="68">
        <v>63360.909243680457</v>
      </c>
      <c r="AA6" s="68">
        <v>0</v>
      </c>
      <c r="AB6" s="68">
        <v>3097.1731282251421</v>
      </c>
      <c r="AC6" s="68">
        <f t="shared" ref="AC6:AC69" si="9">SUM(U6:AB6,AD6)</f>
        <v>408022.92865152948</v>
      </c>
      <c r="AD6" s="68">
        <v>0</v>
      </c>
      <c r="AF6" s="79" t="s">
        <v>5</v>
      </c>
      <c r="AG6" s="79" t="s">
        <v>6</v>
      </c>
      <c r="AH6" s="80" t="s">
        <v>1156</v>
      </c>
      <c r="AI6" s="81">
        <v>10</v>
      </c>
      <c r="AJ6" s="68">
        <v>336875.28769420506</v>
      </c>
      <c r="AK6" s="68">
        <v>0</v>
      </c>
      <c r="AL6" s="68">
        <v>0</v>
      </c>
      <c r="AM6" s="68">
        <v>389.88</v>
      </c>
      <c r="AN6" s="68">
        <v>10205.279829649475</v>
      </c>
      <c r="AO6" s="68">
        <v>63360.909243680457</v>
      </c>
      <c r="AP6" s="68">
        <v>0</v>
      </c>
      <c r="AQ6" s="68">
        <v>3162.2065839178395</v>
      </c>
      <c r="AR6" s="68">
        <f t="shared" ref="AR6:AR69" si="10">SUM(AJ6:AQ6,AS6)</f>
        <v>413993.56335145287</v>
      </c>
      <c r="AS6" s="68">
        <v>0</v>
      </c>
      <c r="AU6" s="79" t="s">
        <v>5</v>
      </c>
      <c r="AV6" s="79" t="s">
        <v>6</v>
      </c>
      <c r="AW6" s="80" t="s">
        <v>1157</v>
      </c>
      <c r="AX6" s="81">
        <v>10</v>
      </c>
      <c r="AY6" s="68">
        <v>342429.39571387618</v>
      </c>
      <c r="AZ6" s="68">
        <v>0</v>
      </c>
      <c r="BA6" s="68">
        <v>0</v>
      </c>
      <c r="BB6" s="68">
        <v>396.72</v>
      </c>
      <c r="BC6" s="68">
        <v>10386.772470571823</v>
      </c>
      <c r="BD6" s="68">
        <v>63360.909243680457</v>
      </c>
      <c r="BE6" s="68">
        <v>0</v>
      </c>
      <c r="BF6" s="68">
        <v>3225.4469155962579</v>
      </c>
      <c r="BG6" s="68">
        <f t="shared" ref="BG6:BG69" si="11">SUM(AY6:BF6,BH6)</f>
        <v>419799.24434372468</v>
      </c>
      <c r="BH6" s="68">
        <v>0</v>
      </c>
    </row>
    <row r="7" spans="1:62">
      <c r="B7" s="79" t="s">
        <v>7</v>
      </c>
      <c r="C7" s="79" t="s">
        <v>8</v>
      </c>
      <c r="D7" s="80" t="s">
        <v>953</v>
      </c>
      <c r="E7" s="81">
        <v>10</v>
      </c>
      <c r="F7" s="68"/>
      <c r="G7" s="68"/>
      <c r="H7" s="68"/>
      <c r="I7" s="68"/>
      <c r="J7" s="68"/>
      <c r="K7" s="68"/>
      <c r="L7" s="68"/>
      <c r="M7" s="68"/>
      <c r="N7" s="68">
        <f t="shared" si="8"/>
        <v>0</v>
      </c>
      <c r="O7" s="68"/>
      <c r="Q7" s="79" t="s">
        <v>7</v>
      </c>
      <c r="R7" s="79" t="s">
        <v>8</v>
      </c>
      <c r="S7" s="80" t="s">
        <v>954</v>
      </c>
      <c r="T7" s="81">
        <v>10</v>
      </c>
      <c r="U7" s="68">
        <v>36068345.426843226</v>
      </c>
      <c r="V7" s="68">
        <v>2133229.79</v>
      </c>
      <c r="W7" s="68">
        <v>2732222.59</v>
      </c>
      <c r="X7" s="68">
        <v>121751.19000000002</v>
      </c>
      <c r="Y7" s="68">
        <v>5551251.1727677444</v>
      </c>
      <c r="Z7" s="68">
        <v>2036913.3125936298</v>
      </c>
      <c r="AA7" s="68">
        <v>1552664.606042925</v>
      </c>
      <c r="AB7" s="68">
        <v>478055.58664980531</v>
      </c>
      <c r="AC7" s="68">
        <f t="shared" si="9"/>
        <v>51911184.364897318</v>
      </c>
      <c r="AD7" s="68">
        <v>1236750.69</v>
      </c>
      <c r="AF7" s="79" t="s">
        <v>7</v>
      </c>
      <c r="AG7" s="79" t="s">
        <v>8</v>
      </c>
      <c r="AH7" s="80" t="s">
        <v>1156</v>
      </c>
      <c r="AI7" s="81">
        <v>10</v>
      </c>
      <c r="AJ7" s="68">
        <v>36737985.184576228</v>
      </c>
      <c r="AK7" s="68">
        <v>2172378.83</v>
      </c>
      <c r="AL7" s="68">
        <v>2782364.32</v>
      </c>
      <c r="AM7" s="68">
        <v>123985.56</v>
      </c>
      <c r="AN7" s="68">
        <v>5654835.7719630953</v>
      </c>
      <c r="AO7" s="68">
        <v>2036913.3125936298</v>
      </c>
      <c r="AP7" s="68">
        <v>1581648.6758062132</v>
      </c>
      <c r="AQ7" s="68">
        <v>488094.77440940589</v>
      </c>
      <c r="AR7" s="68">
        <f t="shared" si="10"/>
        <v>52837653.949348584</v>
      </c>
      <c r="AS7" s="68">
        <v>1259447.52</v>
      </c>
      <c r="AU7" s="79" t="s">
        <v>7</v>
      </c>
      <c r="AV7" s="79" t="s">
        <v>8</v>
      </c>
      <c r="AW7" s="80" t="s">
        <v>1157</v>
      </c>
      <c r="AX7" s="81">
        <v>10</v>
      </c>
      <c r="AY7" s="68">
        <v>37389069.775933236</v>
      </c>
      <c r="AZ7" s="68">
        <v>2210446.59</v>
      </c>
      <c r="BA7" s="68">
        <v>2831121.1999999997</v>
      </c>
      <c r="BB7" s="68">
        <v>126158.22</v>
      </c>
      <c r="BC7" s="68">
        <v>5755555.9231514977</v>
      </c>
      <c r="BD7" s="68">
        <v>2036913.3125936298</v>
      </c>
      <c r="BE7" s="68">
        <v>1609833.289410325</v>
      </c>
      <c r="BF7" s="68">
        <v>497856.66829760373</v>
      </c>
      <c r="BG7" s="68">
        <f t="shared" si="11"/>
        <v>53738472.489386298</v>
      </c>
      <c r="BH7" s="68">
        <v>1281517.51</v>
      </c>
    </row>
    <row r="8" spans="1:62">
      <c r="B8" s="79" t="s">
        <v>9</v>
      </c>
      <c r="C8" s="79" t="s">
        <v>10</v>
      </c>
      <c r="D8" s="80" t="s">
        <v>953</v>
      </c>
      <c r="E8" s="81">
        <v>10</v>
      </c>
      <c r="F8" s="68"/>
      <c r="G8" s="68"/>
      <c r="H8" s="68"/>
      <c r="I8" s="68"/>
      <c r="J8" s="68"/>
      <c r="K8" s="68"/>
      <c r="L8" s="68"/>
      <c r="M8" s="68"/>
      <c r="N8" s="68">
        <f t="shared" si="8"/>
        <v>0</v>
      </c>
      <c r="O8" s="68"/>
      <c r="Q8" s="79" t="s">
        <v>9</v>
      </c>
      <c r="R8" s="79" t="s">
        <v>10</v>
      </c>
      <c r="S8" s="80" t="s">
        <v>954</v>
      </c>
      <c r="T8" s="81">
        <v>10</v>
      </c>
      <c r="U8" s="68">
        <v>2488617.5243897354</v>
      </c>
      <c r="V8" s="68">
        <v>79157.399999999994</v>
      </c>
      <c r="W8" s="68">
        <v>43359.5</v>
      </c>
      <c r="X8" s="68">
        <v>0</v>
      </c>
      <c r="Y8" s="68">
        <v>251550.21155788103</v>
      </c>
      <c r="Z8" s="68">
        <v>917214.35786735767</v>
      </c>
      <c r="AA8" s="68">
        <v>169221.25681900079</v>
      </c>
      <c r="AB8" s="68">
        <v>29699.791431191377</v>
      </c>
      <c r="AC8" s="68">
        <f t="shared" si="9"/>
        <v>4031368.3020651662</v>
      </c>
      <c r="AD8" s="68">
        <v>52548.26</v>
      </c>
      <c r="AF8" s="79" t="s">
        <v>9</v>
      </c>
      <c r="AG8" s="79" t="s">
        <v>10</v>
      </c>
      <c r="AH8" s="80" t="s">
        <v>1156</v>
      </c>
      <c r="AI8" s="81">
        <v>10</v>
      </c>
      <c r="AJ8" s="68">
        <v>2532908.3776435773</v>
      </c>
      <c r="AK8" s="68">
        <v>80610.100000000006</v>
      </c>
      <c r="AL8" s="68">
        <v>44155.229999999996</v>
      </c>
      <c r="AM8" s="68">
        <v>0</v>
      </c>
      <c r="AN8" s="68">
        <v>256242.12801144973</v>
      </c>
      <c r="AO8" s="68">
        <v>917214.35786735767</v>
      </c>
      <c r="AP8" s="68">
        <v>172380.27824393834</v>
      </c>
      <c r="AQ8" s="68">
        <v>30323.50062124664</v>
      </c>
      <c r="AR8" s="68">
        <f t="shared" si="10"/>
        <v>4087346.5923875701</v>
      </c>
      <c r="AS8" s="68">
        <v>53512.62</v>
      </c>
      <c r="AU8" s="79" t="s">
        <v>9</v>
      </c>
      <c r="AV8" s="79" t="s">
        <v>10</v>
      </c>
      <c r="AW8" s="80" t="s">
        <v>1157</v>
      </c>
      <c r="AX8" s="81">
        <v>10</v>
      </c>
      <c r="AY8" s="68">
        <v>2575973.9613194102</v>
      </c>
      <c r="AZ8" s="68">
        <v>82022.659999999974</v>
      </c>
      <c r="BA8" s="68">
        <v>44928.99</v>
      </c>
      <c r="BB8" s="68">
        <v>0</v>
      </c>
      <c r="BC8" s="68">
        <v>260804.30000245312</v>
      </c>
      <c r="BD8" s="68">
        <v>917214.35786735767</v>
      </c>
      <c r="BE8" s="68">
        <v>175452.16570761567</v>
      </c>
      <c r="BF8" s="68">
        <v>30929.972833672073</v>
      </c>
      <c r="BG8" s="68">
        <f t="shared" si="11"/>
        <v>4141776.7677305089</v>
      </c>
      <c r="BH8" s="68">
        <v>54450.360000000008</v>
      </c>
    </row>
    <row r="9" spans="1:62">
      <c r="B9" s="79" t="s">
        <v>11</v>
      </c>
      <c r="C9" s="79" t="s">
        <v>12</v>
      </c>
      <c r="D9" s="80" t="s">
        <v>953</v>
      </c>
      <c r="E9" s="81">
        <v>10</v>
      </c>
      <c r="F9" s="68"/>
      <c r="G9" s="68"/>
      <c r="H9" s="68"/>
      <c r="I9" s="68"/>
      <c r="J9" s="68"/>
      <c r="K9" s="68"/>
      <c r="L9" s="68"/>
      <c r="M9" s="68"/>
      <c r="N9" s="68">
        <f t="shared" si="8"/>
        <v>0</v>
      </c>
      <c r="O9" s="68"/>
      <c r="Q9" s="79" t="s">
        <v>11</v>
      </c>
      <c r="R9" s="79" t="s">
        <v>12</v>
      </c>
      <c r="S9" s="80" t="s">
        <v>954</v>
      </c>
      <c r="T9" s="81">
        <v>10</v>
      </c>
      <c r="U9" s="68">
        <v>3514005.6345399399</v>
      </c>
      <c r="V9" s="68">
        <v>100267.84999999998</v>
      </c>
      <c r="W9" s="68">
        <v>0</v>
      </c>
      <c r="X9" s="68">
        <v>0</v>
      </c>
      <c r="Y9" s="68">
        <v>276127.46329037467</v>
      </c>
      <c r="Z9" s="68">
        <v>0</v>
      </c>
      <c r="AA9" s="68">
        <v>297994.79354600364</v>
      </c>
      <c r="AB9" s="68">
        <v>38990.620393770747</v>
      </c>
      <c r="AC9" s="68">
        <f t="shared" si="9"/>
        <v>4293670.14177009</v>
      </c>
      <c r="AD9" s="68">
        <v>66283.78</v>
      </c>
      <c r="AF9" s="79" t="s">
        <v>11</v>
      </c>
      <c r="AG9" s="79" t="s">
        <v>12</v>
      </c>
      <c r="AH9" s="80" t="s">
        <v>1156</v>
      </c>
      <c r="AI9" s="81">
        <v>10</v>
      </c>
      <c r="AJ9" s="68">
        <v>3577266.4546609838</v>
      </c>
      <c r="AK9" s="68">
        <v>102116.62</v>
      </c>
      <c r="AL9" s="68">
        <v>0</v>
      </c>
      <c r="AM9" s="68">
        <v>0</v>
      </c>
      <c r="AN9" s="68">
        <v>281292.18999989959</v>
      </c>
      <c r="AO9" s="68">
        <v>0</v>
      </c>
      <c r="AP9" s="68">
        <v>303571.42829131172</v>
      </c>
      <c r="AQ9" s="68">
        <v>39809.421172041446</v>
      </c>
      <c r="AR9" s="68">
        <f t="shared" si="10"/>
        <v>4371562.0641242368</v>
      </c>
      <c r="AS9" s="68">
        <v>67505.950000000012</v>
      </c>
      <c r="AU9" s="79" t="s">
        <v>11</v>
      </c>
      <c r="AV9" s="79" t="s">
        <v>12</v>
      </c>
      <c r="AW9" s="80" t="s">
        <v>1157</v>
      </c>
      <c r="AX9" s="81">
        <v>10</v>
      </c>
      <c r="AY9" s="68">
        <v>3638760.5092735169</v>
      </c>
      <c r="AZ9" s="68">
        <v>103914.33000000002</v>
      </c>
      <c r="BA9" s="68">
        <v>0</v>
      </c>
      <c r="BB9" s="68">
        <v>0</v>
      </c>
      <c r="BC9" s="68">
        <v>286314.09215927363</v>
      </c>
      <c r="BD9" s="68">
        <v>0</v>
      </c>
      <c r="BE9" s="68">
        <v>308994.24015508266</v>
      </c>
      <c r="BF9" s="68">
        <v>40605.600995481946</v>
      </c>
      <c r="BG9" s="68">
        <f t="shared" si="11"/>
        <v>4447283.1325833555</v>
      </c>
      <c r="BH9" s="68">
        <v>68694.360000000015</v>
      </c>
    </row>
    <row r="10" spans="1:62">
      <c r="B10" s="79" t="s">
        <v>13</v>
      </c>
      <c r="C10" s="79" t="s">
        <v>14</v>
      </c>
      <c r="D10" s="80" t="s">
        <v>953</v>
      </c>
      <c r="E10" s="81">
        <v>10</v>
      </c>
      <c r="F10" s="68"/>
      <c r="G10" s="68"/>
      <c r="H10" s="68"/>
      <c r="I10" s="68"/>
      <c r="J10" s="68"/>
      <c r="K10" s="68"/>
      <c r="L10" s="68"/>
      <c r="M10" s="68"/>
      <c r="N10" s="68">
        <f t="shared" si="8"/>
        <v>0</v>
      </c>
      <c r="O10" s="68"/>
      <c r="Q10" s="79" t="s">
        <v>13</v>
      </c>
      <c r="R10" s="79" t="s">
        <v>14</v>
      </c>
      <c r="S10" s="80" t="s">
        <v>954</v>
      </c>
      <c r="T10" s="81">
        <v>10</v>
      </c>
      <c r="U10" s="68">
        <v>20571039.061441429</v>
      </c>
      <c r="V10" s="68">
        <v>927491.23999999987</v>
      </c>
      <c r="W10" s="68">
        <v>40488</v>
      </c>
      <c r="X10" s="68">
        <v>71308.67</v>
      </c>
      <c r="Y10" s="68">
        <v>3468531.194045844</v>
      </c>
      <c r="Z10" s="68">
        <v>923475.98855391564</v>
      </c>
      <c r="AA10" s="68">
        <v>1373105.40867907</v>
      </c>
      <c r="AB10" s="68">
        <v>240830.06954003498</v>
      </c>
      <c r="AC10" s="68">
        <f t="shared" si="9"/>
        <v>28017512.472260296</v>
      </c>
      <c r="AD10" s="68">
        <v>401242.83999999997</v>
      </c>
      <c r="AF10" s="79" t="s">
        <v>13</v>
      </c>
      <c r="AG10" s="79" t="s">
        <v>14</v>
      </c>
      <c r="AH10" s="80" t="s">
        <v>1156</v>
      </c>
      <c r="AI10" s="81">
        <v>10</v>
      </c>
      <c r="AJ10" s="68">
        <v>20950026.768347479</v>
      </c>
      <c r="AK10" s="68">
        <v>944512.52</v>
      </c>
      <c r="AL10" s="68">
        <v>41231.050000000003</v>
      </c>
      <c r="AM10" s="68">
        <v>72617.33</v>
      </c>
      <c r="AN10" s="68">
        <v>3533254.9357868703</v>
      </c>
      <c r="AO10" s="68">
        <v>923475.98855391564</v>
      </c>
      <c r="AP10" s="68">
        <v>1398737.6674040016</v>
      </c>
      <c r="AQ10" s="68">
        <v>245887.50076039135</v>
      </c>
      <c r="AR10" s="68">
        <f t="shared" si="10"/>
        <v>28518350.220852658</v>
      </c>
      <c r="AS10" s="68">
        <v>408606.45999999996</v>
      </c>
      <c r="AU10" s="79" t="s">
        <v>13</v>
      </c>
      <c r="AV10" s="79" t="s">
        <v>14</v>
      </c>
      <c r="AW10" s="80" t="s">
        <v>1157</v>
      </c>
      <c r="AX10" s="81">
        <v>10</v>
      </c>
      <c r="AY10" s="68">
        <v>21318442.531933822</v>
      </c>
      <c r="AZ10" s="68">
        <v>961063.75</v>
      </c>
      <c r="BA10" s="68">
        <v>41953.560000000005</v>
      </c>
      <c r="BB10" s="68">
        <v>73889.84</v>
      </c>
      <c r="BC10" s="68">
        <v>3596188.6868975516</v>
      </c>
      <c r="BD10" s="68">
        <v>923475.98855391564</v>
      </c>
      <c r="BE10" s="68">
        <v>1423662.9216879588</v>
      </c>
      <c r="BF10" s="68">
        <v>250805.22977559268</v>
      </c>
      <c r="BG10" s="68">
        <f t="shared" si="11"/>
        <v>29005249.188848838</v>
      </c>
      <c r="BH10" s="68">
        <v>415766.67999999993</v>
      </c>
    </row>
    <row r="11" spans="1:62">
      <c r="B11" s="79" t="s">
        <v>15</v>
      </c>
      <c r="C11" s="79" t="s">
        <v>16</v>
      </c>
      <c r="D11" s="80" t="s">
        <v>953</v>
      </c>
      <c r="E11" s="81">
        <v>10</v>
      </c>
      <c r="F11" s="68"/>
      <c r="G11" s="68"/>
      <c r="H11" s="68"/>
      <c r="I11" s="68"/>
      <c r="J11" s="68"/>
      <c r="K11" s="68"/>
      <c r="L11" s="68"/>
      <c r="M11" s="68"/>
      <c r="N11" s="68">
        <f t="shared" si="8"/>
        <v>0</v>
      </c>
      <c r="O11" s="68"/>
      <c r="Q11" s="79" t="s">
        <v>15</v>
      </c>
      <c r="R11" s="79" t="s">
        <v>16</v>
      </c>
      <c r="S11" s="80" t="s">
        <v>954</v>
      </c>
      <c r="T11" s="81">
        <v>10</v>
      </c>
      <c r="U11" s="68">
        <v>5259970.1358564375</v>
      </c>
      <c r="V11" s="68">
        <v>109786.62</v>
      </c>
      <c r="W11" s="68">
        <v>0</v>
      </c>
      <c r="X11" s="68">
        <v>17611.800000000003</v>
      </c>
      <c r="Y11" s="68">
        <v>725818.6642609135</v>
      </c>
      <c r="Z11" s="68">
        <v>275798.33101314009</v>
      </c>
      <c r="AA11" s="68">
        <v>464586.44094308786</v>
      </c>
      <c r="AB11" s="68">
        <v>58976.534971973859</v>
      </c>
      <c r="AC11" s="68">
        <f t="shared" si="9"/>
        <v>6912548.5270455526</v>
      </c>
      <c r="AD11" s="68">
        <v>0</v>
      </c>
      <c r="AF11" s="79" t="s">
        <v>15</v>
      </c>
      <c r="AG11" s="79" t="s">
        <v>16</v>
      </c>
      <c r="AH11" s="80" t="s">
        <v>1156</v>
      </c>
      <c r="AI11" s="81">
        <v>10</v>
      </c>
      <c r="AJ11" s="68">
        <v>5356740.3528583292</v>
      </c>
      <c r="AK11" s="68">
        <v>111801.42999999998</v>
      </c>
      <c r="AL11" s="68">
        <v>0</v>
      </c>
      <c r="AM11" s="68">
        <v>17935.009999999998</v>
      </c>
      <c r="AN11" s="68">
        <v>739364.02903449163</v>
      </c>
      <c r="AO11" s="68">
        <v>275798.33101314009</v>
      </c>
      <c r="AP11" s="68">
        <v>473259.07854550832</v>
      </c>
      <c r="AQ11" s="68">
        <v>60215.045236386359</v>
      </c>
      <c r="AR11" s="68">
        <f t="shared" si="10"/>
        <v>7035113.2766878549</v>
      </c>
      <c r="AS11" s="68">
        <v>0</v>
      </c>
      <c r="AU11" s="79" t="s">
        <v>15</v>
      </c>
      <c r="AV11" s="79" t="s">
        <v>16</v>
      </c>
      <c r="AW11" s="80" t="s">
        <v>1157</v>
      </c>
      <c r="AX11" s="81">
        <v>10</v>
      </c>
      <c r="AY11" s="68">
        <v>5450822.2274167333</v>
      </c>
      <c r="AZ11" s="68">
        <v>113760.59</v>
      </c>
      <c r="BA11" s="68">
        <v>0</v>
      </c>
      <c r="BB11" s="68">
        <v>18249.3</v>
      </c>
      <c r="BC11" s="68">
        <v>752534.78599084844</v>
      </c>
      <c r="BD11" s="68">
        <v>275798.33101314009</v>
      </c>
      <c r="BE11" s="68">
        <v>481692.50217986183</v>
      </c>
      <c r="BF11" s="68">
        <v>61419.33534111362</v>
      </c>
      <c r="BG11" s="68">
        <f t="shared" si="11"/>
        <v>7154277.071941697</v>
      </c>
      <c r="BH11" s="68">
        <v>0</v>
      </c>
    </row>
    <row r="12" spans="1:62">
      <c r="B12" s="79" t="s">
        <v>17</v>
      </c>
      <c r="C12" s="79" t="s">
        <v>18</v>
      </c>
      <c r="D12" s="80" t="s">
        <v>953</v>
      </c>
      <c r="E12" s="81">
        <v>10</v>
      </c>
      <c r="F12" s="68"/>
      <c r="G12" s="68"/>
      <c r="H12" s="68"/>
      <c r="I12" s="68"/>
      <c r="J12" s="68"/>
      <c r="K12" s="68"/>
      <c r="L12" s="68"/>
      <c r="M12" s="68"/>
      <c r="N12" s="68">
        <f t="shared" si="8"/>
        <v>0</v>
      </c>
      <c r="O12" s="68"/>
      <c r="Q12" s="79" t="s">
        <v>17</v>
      </c>
      <c r="R12" s="79" t="s">
        <v>18</v>
      </c>
      <c r="S12" s="80" t="s">
        <v>954</v>
      </c>
      <c r="T12" s="81">
        <v>10</v>
      </c>
      <c r="U12" s="68">
        <v>146613731.3438473</v>
      </c>
      <c r="V12" s="68">
        <v>6729144.9900000021</v>
      </c>
      <c r="W12" s="68">
        <v>4123076.5300000003</v>
      </c>
      <c r="X12" s="68">
        <v>514092.4</v>
      </c>
      <c r="Y12" s="68">
        <v>19886012.310268156</v>
      </c>
      <c r="Z12" s="68">
        <v>7811079.0035226978</v>
      </c>
      <c r="AA12" s="68">
        <v>12892663.721825015</v>
      </c>
      <c r="AB12" s="68">
        <v>1774471.7834614813</v>
      </c>
      <c r="AC12" s="68">
        <f t="shared" si="9"/>
        <v>203081184.76292467</v>
      </c>
      <c r="AD12" s="68">
        <v>2736912.6799999997</v>
      </c>
      <c r="AF12" s="79" t="s">
        <v>17</v>
      </c>
      <c r="AG12" s="79" t="s">
        <v>18</v>
      </c>
      <c r="AH12" s="80" t="s">
        <v>1156</v>
      </c>
      <c r="AI12" s="81">
        <v>10</v>
      </c>
      <c r="AJ12" s="68">
        <v>149319894.37461075</v>
      </c>
      <c r="AK12" s="68">
        <v>6852638.2599999979</v>
      </c>
      <c r="AL12" s="68">
        <v>4198743.2300000004</v>
      </c>
      <c r="AM12" s="68">
        <v>523527.02</v>
      </c>
      <c r="AN12" s="68">
        <v>20257092.133433405</v>
      </c>
      <c r="AO12" s="68">
        <v>7811079.0035226978</v>
      </c>
      <c r="AP12" s="68">
        <v>13133191.42733285</v>
      </c>
      <c r="AQ12" s="68">
        <v>1811735.6643141508</v>
      </c>
      <c r="AR12" s="68">
        <f t="shared" si="10"/>
        <v>206695041.60321385</v>
      </c>
      <c r="AS12" s="68">
        <v>2787140.49</v>
      </c>
      <c r="AU12" s="79" t="s">
        <v>17</v>
      </c>
      <c r="AV12" s="79" t="s">
        <v>18</v>
      </c>
      <c r="AW12" s="80" t="s">
        <v>1157</v>
      </c>
      <c r="AX12" s="81">
        <v>10</v>
      </c>
      <c r="AY12" s="68">
        <v>151950699.17791075</v>
      </c>
      <c r="AZ12" s="68">
        <v>6972720.7399999984</v>
      </c>
      <c r="BA12" s="68">
        <v>4272320.08</v>
      </c>
      <c r="BB12" s="68">
        <v>532701.05999999994</v>
      </c>
      <c r="BC12" s="68">
        <v>20617909.640988644</v>
      </c>
      <c r="BD12" s="68">
        <v>7811079.0035226978</v>
      </c>
      <c r="BE12" s="68">
        <v>13367084.473898094</v>
      </c>
      <c r="BF12" s="68">
        <v>1847970.4020003974</v>
      </c>
      <c r="BG12" s="68">
        <f t="shared" si="11"/>
        <v>210208465.64832059</v>
      </c>
      <c r="BH12" s="68">
        <v>2835981.0700000003</v>
      </c>
    </row>
    <row r="13" spans="1:62">
      <c r="B13" s="79" t="s">
        <v>19</v>
      </c>
      <c r="C13" s="79" t="s">
        <v>20</v>
      </c>
      <c r="D13" s="80" t="s">
        <v>953</v>
      </c>
      <c r="E13" s="81">
        <v>10</v>
      </c>
      <c r="F13" s="68"/>
      <c r="G13" s="68"/>
      <c r="H13" s="68"/>
      <c r="I13" s="68"/>
      <c r="J13" s="68"/>
      <c r="K13" s="68"/>
      <c r="L13" s="68"/>
      <c r="M13" s="68"/>
      <c r="N13" s="68">
        <f t="shared" si="8"/>
        <v>0</v>
      </c>
      <c r="O13" s="68"/>
      <c r="Q13" s="79" t="s">
        <v>19</v>
      </c>
      <c r="R13" s="79" t="s">
        <v>20</v>
      </c>
      <c r="S13" s="80" t="s">
        <v>954</v>
      </c>
      <c r="T13" s="81">
        <v>10</v>
      </c>
      <c r="U13" s="68">
        <v>1001724.5064142384</v>
      </c>
      <c r="V13" s="68">
        <v>0</v>
      </c>
      <c r="W13" s="68">
        <v>46230.989999999991</v>
      </c>
      <c r="X13" s="68">
        <v>3254.36</v>
      </c>
      <c r="Y13" s="68">
        <v>153229.14102856451</v>
      </c>
      <c r="Z13" s="68">
        <v>339778.33090701408</v>
      </c>
      <c r="AA13" s="68">
        <v>0</v>
      </c>
      <c r="AB13" s="68">
        <v>11336.316922956146</v>
      </c>
      <c r="AC13" s="68">
        <f t="shared" si="9"/>
        <v>1555553.6452727732</v>
      </c>
      <c r="AD13" s="68">
        <v>0</v>
      </c>
      <c r="AF13" s="79" t="s">
        <v>19</v>
      </c>
      <c r="AG13" s="79" t="s">
        <v>20</v>
      </c>
      <c r="AH13" s="80" t="s">
        <v>1156</v>
      </c>
      <c r="AI13" s="81">
        <v>10</v>
      </c>
      <c r="AJ13" s="68">
        <v>1020347.6440526433</v>
      </c>
      <c r="AK13" s="68">
        <v>0</v>
      </c>
      <c r="AL13" s="68">
        <v>47079.429999999993</v>
      </c>
      <c r="AM13" s="68">
        <v>3314.09</v>
      </c>
      <c r="AN13" s="68">
        <v>156086.05923700056</v>
      </c>
      <c r="AO13" s="68">
        <v>339778.33090701408</v>
      </c>
      <c r="AP13" s="68">
        <v>0</v>
      </c>
      <c r="AQ13" s="68">
        <v>11574.363618338481</v>
      </c>
      <c r="AR13" s="68">
        <f t="shared" si="10"/>
        <v>1578179.9178149966</v>
      </c>
      <c r="AS13" s="68">
        <v>0</v>
      </c>
      <c r="AU13" s="79" t="s">
        <v>19</v>
      </c>
      <c r="AV13" s="79" t="s">
        <v>20</v>
      </c>
      <c r="AW13" s="80" t="s">
        <v>1157</v>
      </c>
      <c r="AX13" s="81">
        <v>10</v>
      </c>
      <c r="AY13" s="68">
        <v>1038455.9472821781</v>
      </c>
      <c r="AZ13" s="68">
        <v>0</v>
      </c>
      <c r="BA13" s="68">
        <v>47904.429999999993</v>
      </c>
      <c r="BB13" s="68">
        <v>3372.1600000000003</v>
      </c>
      <c r="BC13" s="68">
        <v>158863.99829144168</v>
      </c>
      <c r="BD13" s="68">
        <v>339778.33090701408</v>
      </c>
      <c r="BE13" s="68">
        <v>0</v>
      </c>
      <c r="BF13" s="68">
        <v>11805.863290705485</v>
      </c>
      <c r="BG13" s="68">
        <f t="shared" si="11"/>
        <v>1600180.7297713391</v>
      </c>
      <c r="BH13" s="68">
        <v>0</v>
      </c>
    </row>
    <row r="14" spans="1:62">
      <c r="B14" s="79" t="s">
        <v>21</v>
      </c>
      <c r="C14" s="79" t="s">
        <v>22</v>
      </c>
      <c r="D14" s="80" t="s">
        <v>953</v>
      </c>
      <c r="E14" s="81">
        <v>10</v>
      </c>
      <c r="F14" s="68"/>
      <c r="G14" s="68"/>
      <c r="H14" s="68"/>
      <c r="I14" s="68"/>
      <c r="J14" s="68"/>
      <c r="K14" s="68"/>
      <c r="L14" s="68"/>
      <c r="M14" s="68"/>
      <c r="N14" s="68">
        <f t="shared" si="8"/>
        <v>0</v>
      </c>
      <c r="O14" s="68"/>
      <c r="Q14" s="79" t="s">
        <v>21</v>
      </c>
      <c r="R14" s="79" t="s">
        <v>22</v>
      </c>
      <c r="S14" s="80" t="s">
        <v>954</v>
      </c>
      <c r="T14" s="81">
        <v>10</v>
      </c>
      <c r="U14" s="68">
        <v>11151892.396838848</v>
      </c>
      <c r="V14" s="68">
        <v>565492.07999999984</v>
      </c>
      <c r="W14" s="68">
        <v>521653.99</v>
      </c>
      <c r="X14" s="68">
        <v>38286.529999999992</v>
      </c>
      <c r="Y14" s="68">
        <v>1677481.3008667349</v>
      </c>
      <c r="Z14" s="68">
        <v>728751.33005615266</v>
      </c>
      <c r="AA14" s="68">
        <v>666113.40766328154</v>
      </c>
      <c r="AB14" s="68">
        <v>142636.05230742134</v>
      </c>
      <c r="AC14" s="68">
        <f t="shared" si="9"/>
        <v>15904174.437732438</v>
      </c>
      <c r="AD14" s="68">
        <v>411867.34999999992</v>
      </c>
      <c r="AF14" s="79" t="s">
        <v>21</v>
      </c>
      <c r="AG14" s="79" t="s">
        <v>22</v>
      </c>
      <c r="AH14" s="80" t="s">
        <v>1156</v>
      </c>
      <c r="AI14" s="81">
        <v>10</v>
      </c>
      <c r="AJ14" s="68">
        <v>11358673.138865774</v>
      </c>
      <c r="AK14" s="68">
        <v>575870</v>
      </c>
      <c r="AL14" s="68">
        <v>531227.38</v>
      </c>
      <c r="AM14" s="68">
        <v>38989.160000000003</v>
      </c>
      <c r="AN14" s="68">
        <v>1708782.2601754535</v>
      </c>
      <c r="AO14" s="68">
        <v>728751.33005615266</v>
      </c>
      <c r="AP14" s="68">
        <v>678547.8893893871</v>
      </c>
      <c r="AQ14" s="68">
        <v>145631.4207158722</v>
      </c>
      <c r="AR14" s="68">
        <f t="shared" si="10"/>
        <v>16185898.509202641</v>
      </c>
      <c r="AS14" s="68">
        <v>419425.92999999993</v>
      </c>
      <c r="AU14" s="79" t="s">
        <v>21</v>
      </c>
      <c r="AV14" s="79" t="s">
        <v>22</v>
      </c>
      <c r="AW14" s="80" t="s">
        <v>1157</v>
      </c>
      <c r="AX14" s="81">
        <v>10</v>
      </c>
      <c r="AY14" s="68">
        <v>11559717.546653809</v>
      </c>
      <c r="AZ14" s="68">
        <v>585961.27</v>
      </c>
      <c r="BA14" s="68">
        <v>540536.37</v>
      </c>
      <c r="BB14" s="68">
        <v>39672.39</v>
      </c>
      <c r="BC14" s="68">
        <v>1739217.6217727065</v>
      </c>
      <c r="BD14" s="68">
        <v>728751.33005615266</v>
      </c>
      <c r="BE14" s="68">
        <v>690639.39576305717</v>
      </c>
      <c r="BF14" s="68">
        <v>148544.03693019412</v>
      </c>
      <c r="BG14" s="68">
        <f t="shared" si="11"/>
        <v>16459815.731175918</v>
      </c>
      <c r="BH14" s="68">
        <v>426775.76999999996</v>
      </c>
    </row>
    <row r="15" spans="1:62">
      <c r="B15" s="79" t="s">
        <v>23</v>
      </c>
      <c r="C15" s="79" t="s">
        <v>24</v>
      </c>
      <c r="D15" s="80" t="s">
        <v>953</v>
      </c>
      <c r="E15" s="81">
        <v>10</v>
      </c>
      <c r="F15" s="68"/>
      <c r="G15" s="68"/>
      <c r="H15" s="68"/>
      <c r="I15" s="68"/>
      <c r="J15" s="68"/>
      <c r="K15" s="68"/>
      <c r="L15" s="68"/>
      <c r="M15" s="68"/>
      <c r="N15" s="68">
        <f t="shared" si="8"/>
        <v>0</v>
      </c>
      <c r="O15" s="68"/>
      <c r="Q15" s="79" t="s">
        <v>23</v>
      </c>
      <c r="R15" s="79" t="s">
        <v>24</v>
      </c>
      <c r="S15" s="80" t="s">
        <v>954</v>
      </c>
      <c r="T15" s="81">
        <v>10</v>
      </c>
      <c r="U15" s="68">
        <v>6806697.3252489008</v>
      </c>
      <c r="V15" s="68">
        <v>387555.40999999992</v>
      </c>
      <c r="W15" s="68">
        <v>266091.39</v>
      </c>
      <c r="X15" s="68">
        <v>24024.799999999999</v>
      </c>
      <c r="Y15" s="68">
        <v>1078479.0628500497</v>
      </c>
      <c r="Z15" s="68">
        <v>617200.84523483005</v>
      </c>
      <c r="AA15" s="68">
        <v>611734.83626601507</v>
      </c>
      <c r="AB15" s="68">
        <v>88696.645347734913</v>
      </c>
      <c r="AC15" s="68">
        <f t="shared" si="9"/>
        <v>10135947.19494753</v>
      </c>
      <c r="AD15" s="68">
        <v>255466.87999999998</v>
      </c>
      <c r="AF15" s="79" t="s">
        <v>23</v>
      </c>
      <c r="AG15" s="79" t="s">
        <v>24</v>
      </c>
      <c r="AH15" s="80" t="s">
        <v>1156</v>
      </c>
      <c r="AI15" s="81">
        <v>10</v>
      </c>
      <c r="AJ15" s="68">
        <v>6932752.4951323736</v>
      </c>
      <c r="AK15" s="68">
        <v>394667.82999999996</v>
      </c>
      <c r="AL15" s="68">
        <v>270974.7</v>
      </c>
      <c r="AM15" s="68">
        <v>24465.71</v>
      </c>
      <c r="AN15" s="68">
        <v>1098605.7341087835</v>
      </c>
      <c r="AO15" s="68">
        <v>617200.84523483005</v>
      </c>
      <c r="AP15" s="68">
        <v>623154.24277231423</v>
      </c>
      <c r="AQ15" s="68">
        <v>90559.248860035092</v>
      </c>
      <c r="AR15" s="68">
        <f t="shared" si="10"/>
        <v>10312536.016108338</v>
      </c>
      <c r="AS15" s="68">
        <v>260155.21</v>
      </c>
      <c r="AU15" s="79" t="s">
        <v>23</v>
      </c>
      <c r="AV15" s="79" t="s">
        <v>24</v>
      </c>
      <c r="AW15" s="80" t="s">
        <v>1157</v>
      </c>
      <c r="AX15" s="81">
        <v>10</v>
      </c>
      <c r="AY15" s="68">
        <v>7055306.5602541026</v>
      </c>
      <c r="AZ15" s="68">
        <v>401583.80999999994</v>
      </c>
      <c r="BA15" s="68">
        <v>275723.14999999997</v>
      </c>
      <c r="BB15" s="68">
        <v>24894.430000000004</v>
      </c>
      <c r="BC15" s="68">
        <v>1118175.795574673</v>
      </c>
      <c r="BD15" s="68">
        <v>617200.84523483005</v>
      </c>
      <c r="BE15" s="68">
        <v>634258.67225510604</v>
      </c>
      <c r="BF15" s="68">
        <v>92370.441237233579</v>
      </c>
      <c r="BG15" s="68">
        <f t="shared" si="11"/>
        <v>10484227.754555946</v>
      </c>
      <c r="BH15" s="68">
        <v>264714.05000000005</v>
      </c>
    </row>
    <row r="16" spans="1:62">
      <c r="B16" s="79" t="s">
        <v>25</v>
      </c>
      <c r="C16" s="79" t="s">
        <v>26</v>
      </c>
      <c r="D16" s="80" t="s">
        <v>953</v>
      </c>
      <c r="E16" s="81">
        <v>10</v>
      </c>
      <c r="F16" s="68"/>
      <c r="G16" s="68"/>
      <c r="H16" s="68"/>
      <c r="I16" s="68"/>
      <c r="J16" s="68"/>
      <c r="K16" s="68"/>
      <c r="L16" s="68"/>
      <c r="M16" s="68"/>
      <c r="N16" s="68">
        <f t="shared" si="8"/>
        <v>0</v>
      </c>
      <c r="O16" s="68"/>
      <c r="Q16" s="79" t="s">
        <v>25</v>
      </c>
      <c r="R16" s="79" t="s">
        <v>26</v>
      </c>
      <c r="S16" s="80" t="s">
        <v>954</v>
      </c>
      <c r="T16" s="81">
        <v>10</v>
      </c>
      <c r="U16" s="68">
        <v>20543435.619690429</v>
      </c>
      <c r="V16" s="68">
        <v>1101790.6499999999</v>
      </c>
      <c r="W16" s="68">
        <v>896574.84</v>
      </c>
      <c r="X16" s="68">
        <v>72744.409999999989</v>
      </c>
      <c r="Y16" s="68">
        <v>3040785.2881073779</v>
      </c>
      <c r="Z16" s="68">
        <v>1359730.3082092474</v>
      </c>
      <c r="AA16" s="68">
        <v>1807279.8771240376</v>
      </c>
      <c r="AB16" s="68">
        <v>265207.17527757958</v>
      </c>
      <c r="AC16" s="68">
        <f t="shared" si="9"/>
        <v>29848971.55840867</v>
      </c>
      <c r="AD16" s="68">
        <v>761423.39</v>
      </c>
      <c r="AF16" s="79" t="s">
        <v>25</v>
      </c>
      <c r="AG16" s="79" t="s">
        <v>26</v>
      </c>
      <c r="AH16" s="80" t="s">
        <v>1156</v>
      </c>
      <c r="AI16" s="81">
        <v>10</v>
      </c>
      <c r="AJ16" s="68">
        <v>20923949.288104061</v>
      </c>
      <c r="AK16" s="68">
        <v>1122010.6999999997</v>
      </c>
      <c r="AL16" s="68">
        <v>913028.78</v>
      </c>
      <c r="AM16" s="68">
        <v>74079.42</v>
      </c>
      <c r="AN16" s="68">
        <v>3097543.4077047342</v>
      </c>
      <c r="AO16" s="68">
        <v>1359730.3082092474</v>
      </c>
      <c r="AP16" s="68">
        <v>1841016.9483835467</v>
      </c>
      <c r="AQ16" s="68">
        <v>270776.52890840918</v>
      </c>
      <c r="AR16" s="68">
        <f t="shared" si="10"/>
        <v>30377532.42131</v>
      </c>
      <c r="AS16" s="68">
        <v>775397.04</v>
      </c>
      <c r="AU16" s="79" t="s">
        <v>25</v>
      </c>
      <c r="AV16" s="79" t="s">
        <v>26</v>
      </c>
      <c r="AW16" s="80" t="s">
        <v>1157</v>
      </c>
      <c r="AX16" s="81">
        <v>10</v>
      </c>
      <c r="AY16" s="68">
        <v>21293893.894538023</v>
      </c>
      <c r="AZ16" s="68">
        <v>1141672.3099999998</v>
      </c>
      <c r="BA16" s="68">
        <v>929028.28</v>
      </c>
      <c r="BB16" s="68">
        <v>75377.55</v>
      </c>
      <c r="BC16" s="68">
        <v>3152731.8450161517</v>
      </c>
      <c r="BD16" s="68">
        <v>1359730.3082092474</v>
      </c>
      <c r="BE16" s="68">
        <v>1873823.4634730318</v>
      </c>
      <c r="BF16" s="68">
        <v>276192.06088657677</v>
      </c>
      <c r="BG16" s="68">
        <f t="shared" si="11"/>
        <v>30891434.452123031</v>
      </c>
      <c r="BH16" s="68">
        <v>788984.74</v>
      </c>
    </row>
    <row r="17" spans="2:60">
      <c r="B17" s="79" t="s">
        <v>27</v>
      </c>
      <c r="C17" s="79" t="s">
        <v>28</v>
      </c>
      <c r="D17" s="80" t="s">
        <v>953</v>
      </c>
      <c r="E17" s="81">
        <v>10</v>
      </c>
      <c r="F17" s="68"/>
      <c r="G17" s="68"/>
      <c r="H17" s="68"/>
      <c r="I17" s="68"/>
      <c r="J17" s="68"/>
      <c r="K17" s="68"/>
      <c r="L17" s="68"/>
      <c r="M17" s="68"/>
      <c r="N17" s="68">
        <f t="shared" si="8"/>
        <v>0</v>
      </c>
      <c r="O17" s="68"/>
      <c r="Q17" s="79" t="s">
        <v>27</v>
      </c>
      <c r="R17" s="79" t="s">
        <v>28</v>
      </c>
      <c r="S17" s="80" t="s">
        <v>954</v>
      </c>
      <c r="T17" s="81">
        <v>10</v>
      </c>
      <c r="U17" s="68">
        <v>113430137.73771319</v>
      </c>
      <c r="V17" s="68">
        <v>2996187.4499999997</v>
      </c>
      <c r="W17" s="68">
        <v>1279070.08</v>
      </c>
      <c r="X17" s="68">
        <v>389286.55999999994</v>
      </c>
      <c r="Y17" s="68">
        <v>14061642.253420264</v>
      </c>
      <c r="Z17" s="68">
        <v>4389524.7095314339</v>
      </c>
      <c r="AA17" s="68">
        <v>5009412.4830178302</v>
      </c>
      <c r="AB17" s="68">
        <v>1229690.8672219217</v>
      </c>
      <c r="AC17" s="68">
        <f t="shared" si="9"/>
        <v>143679731.66090465</v>
      </c>
      <c r="AD17" s="68">
        <v>894779.52</v>
      </c>
      <c r="AF17" s="79" t="s">
        <v>27</v>
      </c>
      <c r="AG17" s="79" t="s">
        <v>28</v>
      </c>
      <c r="AH17" s="80" t="s">
        <v>1156</v>
      </c>
      <c r="AI17" s="81">
        <v>10</v>
      </c>
      <c r="AJ17" s="68">
        <v>114757004.87482518</v>
      </c>
      <c r="AK17" s="68">
        <v>3025759.8200000003</v>
      </c>
      <c r="AL17" s="68">
        <v>1291694.5</v>
      </c>
      <c r="AM17" s="68">
        <v>393128.80000000005</v>
      </c>
      <c r="AN17" s="68">
        <v>14224087.773971815</v>
      </c>
      <c r="AO17" s="68">
        <v>4389524.7095314339</v>
      </c>
      <c r="AP17" s="68">
        <v>5067987.9950227365</v>
      </c>
      <c r="AQ17" s="68">
        <v>1243557.0964828134</v>
      </c>
      <c r="AR17" s="68">
        <f t="shared" si="10"/>
        <v>145296356.57983395</v>
      </c>
      <c r="AS17" s="68">
        <v>903611.01</v>
      </c>
      <c r="AU17" s="79" t="s">
        <v>27</v>
      </c>
      <c r="AV17" s="79" t="s">
        <v>28</v>
      </c>
      <c r="AW17" s="80" t="s">
        <v>1157</v>
      </c>
      <c r="AX17" s="81">
        <v>10</v>
      </c>
      <c r="AY17" s="68">
        <v>115994959.25779079</v>
      </c>
      <c r="AZ17" s="68">
        <v>3052780.33</v>
      </c>
      <c r="BA17" s="68">
        <v>1303229.5399999998</v>
      </c>
      <c r="BB17" s="68">
        <v>396639.48999999993</v>
      </c>
      <c r="BC17" s="68">
        <v>14375237.690951912</v>
      </c>
      <c r="BD17" s="68">
        <v>4389524.7095314339</v>
      </c>
      <c r="BE17" s="68">
        <v>5122573.4309893157</v>
      </c>
      <c r="BF17" s="68">
        <v>1256231.8193046451</v>
      </c>
      <c r="BG17" s="68">
        <f t="shared" si="11"/>
        <v>146802856.6385681</v>
      </c>
      <c r="BH17" s="68">
        <v>911680.37000000011</v>
      </c>
    </row>
    <row r="18" spans="2:60">
      <c r="B18" s="79" t="s">
        <v>29</v>
      </c>
      <c r="C18" s="79" t="s">
        <v>30</v>
      </c>
      <c r="D18" s="80" t="s">
        <v>953</v>
      </c>
      <c r="E18" s="81">
        <v>10</v>
      </c>
      <c r="F18" s="68"/>
      <c r="G18" s="68"/>
      <c r="H18" s="68"/>
      <c r="I18" s="68"/>
      <c r="J18" s="68"/>
      <c r="K18" s="68"/>
      <c r="L18" s="68"/>
      <c r="M18" s="68"/>
      <c r="N18" s="68">
        <f t="shared" si="8"/>
        <v>0</v>
      </c>
      <c r="O18" s="68"/>
      <c r="Q18" s="79" t="s">
        <v>29</v>
      </c>
      <c r="R18" s="79" t="s">
        <v>30</v>
      </c>
      <c r="S18" s="80" t="s">
        <v>954</v>
      </c>
      <c r="T18" s="81">
        <v>10</v>
      </c>
      <c r="U18" s="68">
        <v>5065417.0508779585</v>
      </c>
      <c r="V18" s="68">
        <v>278247.37</v>
      </c>
      <c r="W18" s="68">
        <v>354437.56000000006</v>
      </c>
      <c r="X18" s="68">
        <v>16750.359999999997</v>
      </c>
      <c r="Y18" s="68">
        <v>666162.34668599698</v>
      </c>
      <c r="Z18" s="68">
        <v>334834.10166138818</v>
      </c>
      <c r="AA18" s="68">
        <v>362482.56936445908</v>
      </c>
      <c r="AB18" s="68">
        <v>66894.049002523534</v>
      </c>
      <c r="AC18" s="68">
        <f t="shared" si="9"/>
        <v>7322396.3275923263</v>
      </c>
      <c r="AD18" s="68">
        <v>177170.92</v>
      </c>
      <c r="AF18" s="79" t="s">
        <v>29</v>
      </c>
      <c r="AG18" s="79" t="s">
        <v>30</v>
      </c>
      <c r="AH18" s="80" t="s">
        <v>1156</v>
      </c>
      <c r="AI18" s="81">
        <v>10</v>
      </c>
      <c r="AJ18" s="68">
        <v>5158980.4248256925</v>
      </c>
      <c r="AK18" s="68">
        <v>283353.77</v>
      </c>
      <c r="AL18" s="68">
        <v>360942.20999999996</v>
      </c>
      <c r="AM18" s="68">
        <v>17057.759999999998</v>
      </c>
      <c r="AN18" s="68">
        <v>678599.47615668573</v>
      </c>
      <c r="AO18" s="68">
        <v>334834.10166138818</v>
      </c>
      <c r="AP18" s="68">
        <v>369249.16034496017</v>
      </c>
      <c r="AQ18" s="68">
        <v>68298.83285157755</v>
      </c>
      <c r="AR18" s="68">
        <f t="shared" si="10"/>
        <v>7451738.0958403032</v>
      </c>
      <c r="AS18" s="68">
        <v>180422.36000000002</v>
      </c>
      <c r="AU18" s="79" t="s">
        <v>29</v>
      </c>
      <c r="AV18" s="79" t="s">
        <v>30</v>
      </c>
      <c r="AW18" s="80" t="s">
        <v>1157</v>
      </c>
      <c r="AX18" s="81">
        <v>10</v>
      </c>
      <c r="AY18" s="68">
        <v>5249955.6688046493</v>
      </c>
      <c r="AZ18" s="68">
        <v>288319.14</v>
      </c>
      <c r="BA18" s="68">
        <v>367267.18999999994</v>
      </c>
      <c r="BB18" s="68">
        <v>17356.68</v>
      </c>
      <c r="BC18" s="68">
        <v>690692.65257041703</v>
      </c>
      <c r="BD18" s="68">
        <v>334834.10166138818</v>
      </c>
      <c r="BE18" s="68">
        <v>375829.11116885697</v>
      </c>
      <c r="BF18" s="68">
        <v>69664.801108608954</v>
      </c>
      <c r="BG18" s="68">
        <f t="shared" si="11"/>
        <v>7577503.3453139197</v>
      </c>
      <c r="BH18" s="68">
        <v>183584</v>
      </c>
    </row>
    <row r="19" spans="2:60">
      <c r="B19" s="79" t="s">
        <v>31</v>
      </c>
      <c r="C19" s="79" t="s">
        <v>32</v>
      </c>
      <c r="D19" s="80" t="s">
        <v>953</v>
      </c>
      <c r="E19" s="81">
        <v>10</v>
      </c>
      <c r="F19" s="68"/>
      <c r="G19" s="68"/>
      <c r="H19" s="68"/>
      <c r="I19" s="68"/>
      <c r="J19" s="68"/>
      <c r="K19" s="68"/>
      <c r="L19" s="68"/>
      <c r="M19" s="68"/>
      <c r="N19" s="68">
        <f t="shared" si="8"/>
        <v>0</v>
      </c>
      <c r="O19" s="68"/>
      <c r="Q19" s="79" t="s">
        <v>31</v>
      </c>
      <c r="R19" s="79" t="s">
        <v>32</v>
      </c>
      <c r="S19" s="80" t="s">
        <v>954</v>
      </c>
      <c r="T19" s="81">
        <v>10</v>
      </c>
      <c r="U19" s="68">
        <v>301192.70549308264</v>
      </c>
      <c r="V19" s="68">
        <v>0</v>
      </c>
      <c r="W19" s="68">
        <v>0</v>
      </c>
      <c r="X19" s="68">
        <v>0</v>
      </c>
      <c r="Y19" s="68">
        <v>0</v>
      </c>
      <c r="Z19" s="68">
        <v>0</v>
      </c>
      <c r="AA19" s="68">
        <v>0</v>
      </c>
      <c r="AB19" s="68">
        <v>2558.7600533924997</v>
      </c>
      <c r="AC19" s="68">
        <f t="shared" si="9"/>
        <v>303751.46554647514</v>
      </c>
      <c r="AD19" s="68">
        <v>0</v>
      </c>
      <c r="AF19" s="79" t="s">
        <v>31</v>
      </c>
      <c r="AG19" s="79" t="s">
        <v>32</v>
      </c>
      <c r="AH19" s="80" t="s">
        <v>1156</v>
      </c>
      <c r="AI19" s="81">
        <v>10</v>
      </c>
      <c r="AJ19" s="68">
        <v>304012.02652706858</v>
      </c>
      <c r="AK19" s="68">
        <v>0</v>
      </c>
      <c r="AL19" s="68">
        <v>0</v>
      </c>
      <c r="AM19" s="68">
        <v>0</v>
      </c>
      <c r="AN19" s="68">
        <v>0</v>
      </c>
      <c r="AO19" s="68">
        <v>0</v>
      </c>
      <c r="AP19" s="68">
        <v>0</v>
      </c>
      <c r="AQ19" s="68">
        <v>2587.6131191375316</v>
      </c>
      <c r="AR19" s="68">
        <f t="shared" si="10"/>
        <v>306599.63964620611</v>
      </c>
      <c r="AS19" s="68">
        <v>0</v>
      </c>
      <c r="AU19" s="79" t="s">
        <v>31</v>
      </c>
      <c r="AV19" s="79" t="s">
        <v>32</v>
      </c>
      <c r="AW19" s="80" t="s">
        <v>1157</v>
      </c>
      <c r="AX19" s="81">
        <v>10</v>
      </c>
      <c r="AY19" s="68">
        <v>306596.46475336765</v>
      </c>
      <c r="AZ19" s="68">
        <v>0</v>
      </c>
      <c r="BA19" s="68">
        <v>0</v>
      </c>
      <c r="BB19" s="68">
        <v>0</v>
      </c>
      <c r="BC19" s="68">
        <v>0</v>
      </c>
      <c r="BD19" s="68">
        <v>0</v>
      </c>
      <c r="BE19" s="68">
        <v>0</v>
      </c>
      <c r="BF19" s="68">
        <v>2613.9868682363885</v>
      </c>
      <c r="BG19" s="68">
        <f t="shared" si="11"/>
        <v>309210.45162160404</v>
      </c>
      <c r="BH19" s="68">
        <v>0</v>
      </c>
    </row>
    <row r="20" spans="2:60">
      <c r="B20" s="79" t="s">
        <v>33</v>
      </c>
      <c r="C20" s="79" t="s">
        <v>34</v>
      </c>
      <c r="D20" s="80" t="s">
        <v>953</v>
      </c>
      <c r="E20" s="81">
        <v>10</v>
      </c>
      <c r="F20" s="68"/>
      <c r="G20" s="68"/>
      <c r="H20" s="68"/>
      <c r="I20" s="68"/>
      <c r="J20" s="68"/>
      <c r="K20" s="68"/>
      <c r="L20" s="68"/>
      <c r="M20" s="68"/>
      <c r="N20" s="68">
        <f t="shared" si="8"/>
        <v>0</v>
      </c>
      <c r="O20" s="68"/>
      <c r="Q20" s="79" t="s">
        <v>33</v>
      </c>
      <c r="R20" s="79" t="s">
        <v>34</v>
      </c>
      <c r="S20" s="80" t="s">
        <v>954</v>
      </c>
      <c r="T20" s="81">
        <v>10</v>
      </c>
      <c r="U20" s="68">
        <v>3490326.1481658639</v>
      </c>
      <c r="V20" s="68">
        <v>125433.90000000001</v>
      </c>
      <c r="W20" s="68">
        <v>73714.69</v>
      </c>
      <c r="X20" s="68">
        <v>8917.1000000000022</v>
      </c>
      <c r="Y20" s="68">
        <v>331409.11030445388</v>
      </c>
      <c r="Z20" s="68">
        <v>265411.63907558133</v>
      </c>
      <c r="AA20" s="68">
        <v>24679.098889887267</v>
      </c>
      <c r="AB20" s="68">
        <v>39143.786366704851</v>
      </c>
      <c r="AC20" s="68">
        <f t="shared" si="9"/>
        <v>4451773.3128024908</v>
      </c>
      <c r="AD20" s="68">
        <v>92737.840000000011</v>
      </c>
      <c r="AF20" s="79" t="s">
        <v>33</v>
      </c>
      <c r="AG20" s="79" t="s">
        <v>34</v>
      </c>
      <c r="AH20" s="80" t="s">
        <v>1156</v>
      </c>
      <c r="AI20" s="81">
        <v>10</v>
      </c>
      <c r="AJ20" s="68">
        <v>3553145.1040592501</v>
      </c>
      <c r="AK20" s="68">
        <v>127746.67000000001</v>
      </c>
      <c r="AL20" s="68">
        <v>75073.87</v>
      </c>
      <c r="AM20" s="68">
        <v>9081.52</v>
      </c>
      <c r="AN20" s="68">
        <v>337608.38556059432</v>
      </c>
      <c r="AO20" s="68">
        <v>265411.63907558133</v>
      </c>
      <c r="AP20" s="68">
        <v>25141.012476531505</v>
      </c>
      <c r="AQ20" s="68">
        <v>39965.827660405077</v>
      </c>
      <c r="AR20" s="68">
        <f t="shared" si="10"/>
        <v>4527621.8088323632</v>
      </c>
      <c r="AS20" s="68">
        <v>94447.78</v>
      </c>
      <c r="AU20" s="79" t="s">
        <v>33</v>
      </c>
      <c r="AV20" s="79" t="s">
        <v>34</v>
      </c>
      <c r="AW20" s="80" t="s">
        <v>1157</v>
      </c>
      <c r="AX20" s="81">
        <v>10</v>
      </c>
      <c r="AY20" s="68">
        <v>3614213.4868993624</v>
      </c>
      <c r="AZ20" s="68">
        <v>129995.59000000003</v>
      </c>
      <c r="BA20" s="68">
        <v>76395.509999999995</v>
      </c>
      <c r="BB20" s="68">
        <v>9241.3900000000012</v>
      </c>
      <c r="BC20" s="68">
        <v>343636.23032892623</v>
      </c>
      <c r="BD20" s="68">
        <v>265411.63907558133</v>
      </c>
      <c r="BE20" s="68">
        <v>25590.184865068433</v>
      </c>
      <c r="BF20" s="68">
        <v>40765.148613613099</v>
      </c>
      <c r="BG20" s="68">
        <f t="shared" si="11"/>
        <v>4601359.6597825522</v>
      </c>
      <c r="BH20" s="68">
        <v>96110.48000000001</v>
      </c>
    </row>
    <row r="21" spans="2:60">
      <c r="B21" s="79" t="s">
        <v>35</v>
      </c>
      <c r="C21" s="79" t="s">
        <v>36</v>
      </c>
      <c r="D21" s="80" t="s">
        <v>953</v>
      </c>
      <c r="E21" s="81">
        <v>10</v>
      </c>
      <c r="F21" s="68"/>
      <c r="G21" s="68"/>
      <c r="H21" s="68"/>
      <c r="I21" s="68"/>
      <c r="J21" s="68"/>
      <c r="K21" s="68"/>
      <c r="L21" s="68"/>
      <c r="M21" s="68"/>
      <c r="N21" s="68">
        <f t="shared" si="8"/>
        <v>0</v>
      </c>
      <c r="O21" s="68"/>
      <c r="Q21" s="79" t="s">
        <v>35</v>
      </c>
      <c r="R21" s="79" t="s">
        <v>36</v>
      </c>
      <c r="S21" s="80" t="s">
        <v>954</v>
      </c>
      <c r="T21" s="81">
        <v>10</v>
      </c>
      <c r="U21" s="68">
        <v>11053925.796201237</v>
      </c>
      <c r="V21" s="68">
        <v>551230.34000000008</v>
      </c>
      <c r="W21" s="68">
        <v>614115.9600000002</v>
      </c>
      <c r="X21" s="68">
        <v>38669.389999999992</v>
      </c>
      <c r="Y21" s="68">
        <v>1166961.6739764139</v>
      </c>
      <c r="Z21" s="68">
        <v>774941.48718249274</v>
      </c>
      <c r="AA21" s="68">
        <v>1036528.4069872325</v>
      </c>
      <c r="AB21" s="68">
        <v>140427.09648485854</v>
      </c>
      <c r="AC21" s="68">
        <f t="shared" si="9"/>
        <v>15777755.840832235</v>
      </c>
      <c r="AD21" s="68">
        <v>400955.69</v>
      </c>
      <c r="AF21" s="79" t="s">
        <v>35</v>
      </c>
      <c r="AG21" s="79" t="s">
        <v>36</v>
      </c>
      <c r="AH21" s="80" t="s">
        <v>1156</v>
      </c>
      <c r="AI21" s="81">
        <v>10</v>
      </c>
      <c r="AJ21" s="68">
        <v>11258411.944793738</v>
      </c>
      <c r="AK21" s="68">
        <v>561346.52999999991</v>
      </c>
      <c r="AL21" s="68">
        <v>625386.22</v>
      </c>
      <c r="AM21" s="68">
        <v>39379.049999999988</v>
      </c>
      <c r="AN21" s="68">
        <v>1188746.1312362244</v>
      </c>
      <c r="AO21" s="68">
        <v>774941.48718249274</v>
      </c>
      <c r="AP21" s="68">
        <v>1055877.5596444141</v>
      </c>
      <c r="AQ21" s="68">
        <v>143376.05817104131</v>
      </c>
      <c r="AR21" s="68">
        <f t="shared" si="10"/>
        <v>16055779.011027912</v>
      </c>
      <c r="AS21" s="68">
        <v>408314.03</v>
      </c>
      <c r="AU21" s="79" t="s">
        <v>35</v>
      </c>
      <c r="AV21" s="79" t="s">
        <v>36</v>
      </c>
      <c r="AW21" s="80" t="s">
        <v>1157</v>
      </c>
      <c r="AX21" s="81">
        <v>10</v>
      </c>
      <c r="AY21" s="68">
        <v>11457222.524179179</v>
      </c>
      <c r="AZ21" s="68">
        <v>571183.31999999995</v>
      </c>
      <c r="BA21" s="68">
        <v>636345.18999999983</v>
      </c>
      <c r="BB21" s="68">
        <v>40069.11</v>
      </c>
      <c r="BC21" s="68">
        <v>1209928.1117144355</v>
      </c>
      <c r="BD21" s="68">
        <v>774941.48718249274</v>
      </c>
      <c r="BE21" s="68">
        <v>1074693.0122796358</v>
      </c>
      <c r="BF21" s="68">
        <v>146243.5805344712</v>
      </c>
      <c r="BG21" s="68">
        <f t="shared" si="11"/>
        <v>16326095.465890214</v>
      </c>
      <c r="BH21" s="68">
        <v>415469.13</v>
      </c>
    </row>
    <row r="22" spans="2:60">
      <c r="B22" s="79" t="s">
        <v>37</v>
      </c>
      <c r="C22" s="79" t="s">
        <v>38</v>
      </c>
      <c r="D22" s="80" t="s">
        <v>953</v>
      </c>
      <c r="E22" s="81">
        <v>10</v>
      </c>
      <c r="F22" s="68"/>
      <c r="G22" s="68"/>
      <c r="H22" s="68"/>
      <c r="I22" s="68"/>
      <c r="J22" s="68"/>
      <c r="K22" s="68"/>
      <c r="L22" s="68"/>
      <c r="M22" s="68"/>
      <c r="N22" s="68">
        <f t="shared" si="8"/>
        <v>0</v>
      </c>
      <c r="O22" s="68"/>
      <c r="Q22" s="79" t="s">
        <v>37</v>
      </c>
      <c r="R22" s="79" t="s">
        <v>38</v>
      </c>
      <c r="S22" s="80" t="s">
        <v>954</v>
      </c>
      <c r="T22" s="81">
        <v>10</v>
      </c>
      <c r="U22" s="68">
        <v>12614718.561973883</v>
      </c>
      <c r="V22" s="68">
        <v>450610.84</v>
      </c>
      <c r="W22" s="68">
        <v>375310.87</v>
      </c>
      <c r="X22" s="68">
        <v>45774.45</v>
      </c>
      <c r="Y22" s="68">
        <v>1753268.6500053694</v>
      </c>
      <c r="Z22" s="68">
        <v>461538.99988290539</v>
      </c>
      <c r="AA22" s="68">
        <v>1377815.1988268667</v>
      </c>
      <c r="AB22" s="68">
        <v>153463.47930664197</v>
      </c>
      <c r="AC22" s="68">
        <f t="shared" si="9"/>
        <v>17232501.049995665</v>
      </c>
      <c r="AD22" s="68">
        <v>0</v>
      </c>
      <c r="AF22" s="79" t="s">
        <v>37</v>
      </c>
      <c r="AG22" s="79" t="s">
        <v>38</v>
      </c>
      <c r="AH22" s="80" t="s">
        <v>1156</v>
      </c>
      <c r="AI22" s="81">
        <v>10</v>
      </c>
      <c r="AJ22" s="68">
        <v>12848328.14939508</v>
      </c>
      <c r="AK22" s="68">
        <v>458919.35</v>
      </c>
      <c r="AL22" s="68">
        <v>382230.98</v>
      </c>
      <c r="AM22" s="68">
        <v>46618.459999999992</v>
      </c>
      <c r="AN22" s="68">
        <v>1786069.3311797879</v>
      </c>
      <c r="AO22" s="68">
        <v>461538.99988290539</v>
      </c>
      <c r="AP22" s="68">
        <v>1403599.6463779681</v>
      </c>
      <c r="AQ22" s="68">
        <v>156686.18511208147</v>
      </c>
      <c r="AR22" s="68">
        <f t="shared" si="10"/>
        <v>17543991.101947825</v>
      </c>
      <c r="AS22" s="68">
        <v>0</v>
      </c>
      <c r="AU22" s="79" t="s">
        <v>37</v>
      </c>
      <c r="AV22" s="79" t="s">
        <v>38</v>
      </c>
      <c r="AW22" s="80" t="s">
        <v>1157</v>
      </c>
      <c r="AX22" s="81">
        <v>10</v>
      </c>
      <c r="AY22" s="68">
        <v>13075436.368123658</v>
      </c>
      <c r="AZ22" s="68">
        <v>466998.39</v>
      </c>
      <c r="BA22" s="68">
        <v>388959.95000000007</v>
      </c>
      <c r="BB22" s="68">
        <v>47439.149999999994</v>
      </c>
      <c r="BC22" s="68">
        <v>1817962.9490300973</v>
      </c>
      <c r="BD22" s="68">
        <v>461538.99988290539</v>
      </c>
      <c r="BE22" s="68">
        <v>1428672.8697624207</v>
      </c>
      <c r="BF22" s="68">
        <v>159819.93061432242</v>
      </c>
      <c r="BG22" s="68">
        <f t="shared" si="11"/>
        <v>17846828.607413404</v>
      </c>
      <c r="BH22" s="68">
        <v>0</v>
      </c>
    </row>
    <row r="23" spans="2:60">
      <c r="B23" s="79" t="s">
        <v>39</v>
      </c>
      <c r="C23" s="79" t="s">
        <v>40</v>
      </c>
      <c r="D23" s="80" t="s">
        <v>953</v>
      </c>
      <c r="E23" s="81">
        <v>10</v>
      </c>
      <c r="F23" s="68"/>
      <c r="G23" s="68"/>
      <c r="H23" s="68"/>
      <c r="I23" s="68"/>
      <c r="J23" s="68"/>
      <c r="K23" s="68"/>
      <c r="L23" s="68"/>
      <c r="M23" s="68"/>
      <c r="N23" s="68">
        <f t="shared" si="8"/>
        <v>0</v>
      </c>
      <c r="O23" s="68"/>
      <c r="Q23" s="79" t="s">
        <v>39</v>
      </c>
      <c r="R23" s="79" t="s">
        <v>40</v>
      </c>
      <c r="S23" s="80" t="s">
        <v>954</v>
      </c>
      <c r="T23" s="81">
        <v>10</v>
      </c>
      <c r="U23" s="68">
        <v>10077216.252047449</v>
      </c>
      <c r="V23" s="68">
        <v>348311.72000000003</v>
      </c>
      <c r="W23" s="68">
        <v>276811.62000000005</v>
      </c>
      <c r="X23" s="68">
        <v>35989.33</v>
      </c>
      <c r="Y23" s="68">
        <v>1163011.4410883028</v>
      </c>
      <c r="Z23" s="68">
        <v>922480.13009982649</v>
      </c>
      <c r="AA23" s="68">
        <v>1156766.834852671</v>
      </c>
      <c r="AB23" s="68">
        <v>115430.0167152416</v>
      </c>
      <c r="AC23" s="68">
        <f t="shared" si="9"/>
        <v>14096017.34480349</v>
      </c>
      <c r="AD23" s="68">
        <v>0</v>
      </c>
      <c r="AF23" s="79" t="s">
        <v>39</v>
      </c>
      <c r="AG23" s="79" t="s">
        <v>40</v>
      </c>
      <c r="AH23" s="80" t="s">
        <v>1156</v>
      </c>
      <c r="AI23" s="81">
        <v>10</v>
      </c>
      <c r="AJ23" s="68">
        <v>10262041.697177807</v>
      </c>
      <c r="AK23" s="68">
        <v>354703.95</v>
      </c>
      <c r="AL23" s="68">
        <v>281891.66000000003</v>
      </c>
      <c r="AM23" s="68">
        <v>36649.799999999996</v>
      </c>
      <c r="AN23" s="68">
        <v>1184720.8853220828</v>
      </c>
      <c r="AO23" s="68">
        <v>922480.13009982649</v>
      </c>
      <c r="AP23" s="68">
        <v>1178360.566819798</v>
      </c>
      <c r="AQ23" s="68">
        <v>117854.02449625731</v>
      </c>
      <c r="AR23" s="68">
        <f t="shared" si="10"/>
        <v>14338702.713915773</v>
      </c>
      <c r="AS23" s="68">
        <v>0</v>
      </c>
      <c r="AU23" s="79" t="s">
        <v>39</v>
      </c>
      <c r="AV23" s="79" t="s">
        <v>40</v>
      </c>
      <c r="AW23" s="80" t="s">
        <v>1157</v>
      </c>
      <c r="AX23" s="81">
        <v>10</v>
      </c>
      <c r="AY23" s="68">
        <v>10441698.28374609</v>
      </c>
      <c r="AZ23" s="68">
        <v>360919.61</v>
      </c>
      <c r="BA23" s="68">
        <v>286831.40999999997</v>
      </c>
      <c r="BB23" s="68">
        <v>37292.04</v>
      </c>
      <c r="BC23" s="68">
        <v>1205829.9227799757</v>
      </c>
      <c r="BD23" s="68">
        <v>922480.13009982649</v>
      </c>
      <c r="BE23" s="68">
        <v>1199358.6873440235</v>
      </c>
      <c r="BF23" s="68">
        <v>120211.10778618418</v>
      </c>
      <c r="BG23" s="68">
        <f t="shared" si="11"/>
        <v>14574621.191756099</v>
      </c>
      <c r="BH23" s="68">
        <v>0</v>
      </c>
    </row>
    <row r="24" spans="2:60">
      <c r="B24" s="79" t="s">
        <v>41</v>
      </c>
      <c r="C24" s="79" t="s">
        <v>42</v>
      </c>
      <c r="D24" s="80" t="s">
        <v>953</v>
      </c>
      <c r="E24" s="81">
        <v>10</v>
      </c>
      <c r="F24" s="68"/>
      <c r="G24" s="68"/>
      <c r="H24" s="68"/>
      <c r="I24" s="68"/>
      <c r="J24" s="68"/>
      <c r="K24" s="68"/>
      <c r="L24" s="68"/>
      <c r="M24" s="68"/>
      <c r="N24" s="68">
        <f t="shared" si="8"/>
        <v>0</v>
      </c>
      <c r="O24" s="68"/>
      <c r="Q24" s="79" t="s">
        <v>41</v>
      </c>
      <c r="R24" s="79" t="s">
        <v>42</v>
      </c>
      <c r="S24" s="80" t="s">
        <v>954</v>
      </c>
      <c r="T24" s="81">
        <v>10</v>
      </c>
      <c r="U24" s="68">
        <v>62132535.264938571</v>
      </c>
      <c r="V24" s="68">
        <v>2887874.6800000006</v>
      </c>
      <c r="W24" s="68">
        <v>2933537.89</v>
      </c>
      <c r="X24" s="68">
        <v>220122.76000000004</v>
      </c>
      <c r="Y24" s="68">
        <v>8356956.7901076069</v>
      </c>
      <c r="Z24" s="68">
        <v>2145157.0420984775</v>
      </c>
      <c r="AA24" s="68">
        <v>5414252.1248313989</v>
      </c>
      <c r="AB24" s="68">
        <v>760340.70262694359</v>
      </c>
      <c r="AC24" s="68">
        <f t="shared" si="9"/>
        <v>86739456.474602997</v>
      </c>
      <c r="AD24" s="68">
        <v>1888679.2199999997</v>
      </c>
      <c r="AF24" s="79" t="s">
        <v>41</v>
      </c>
      <c r="AG24" s="79" t="s">
        <v>42</v>
      </c>
      <c r="AH24" s="80" t="s">
        <v>1156</v>
      </c>
      <c r="AI24" s="81">
        <v>10</v>
      </c>
      <c r="AJ24" s="68">
        <v>62864601.504911631</v>
      </c>
      <c r="AK24" s="68">
        <v>2916378.02</v>
      </c>
      <c r="AL24" s="68">
        <v>2962491.92</v>
      </c>
      <c r="AM24" s="68">
        <v>222295.39</v>
      </c>
      <c r="AN24" s="68">
        <v>8453517.21651702</v>
      </c>
      <c r="AO24" s="68">
        <v>2145157.0420984775</v>
      </c>
      <c r="AP24" s="68">
        <v>5477306.9868384618</v>
      </c>
      <c r="AQ24" s="68">
        <v>768914.40745505691</v>
      </c>
      <c r="AR24" s="68">
        <f t="shared" si="10"/>
        <v>87717982.967820644</v>
      </c>
      <c r="AS24" s="68">
        <v>1907320.48</v>
      </c>
      <c r="AU24" s="79" t="s">
        <v>41</v>
      </c>
      <c r="AV24" s="79" t="s">
        <v>42</v>
      </c>
      <c r="AW24" s="80" t="s">
        <v>1157</v>
      </c>
      <c r="AX24" s="81">
        <v>10</v>
      </c>
      <c r="AY24" s="68">
        <v>63548505.401709042</v>
      </c>
      <c r="AZ24" s="68">
        <v>2942421.7100000004</v>
      </c>
      <c r="BA24" s="68">
        <v>2988947.42</v>
      </c>
      <c r="BB24" s="68">
        <v>224280.51</v>
      </c>
      <c r="BC24" s="68">
        <v>8543365.2018515654</v>
      </c>
      <c r="BD24" s="68">
        <v>2145157.0420984775</v>
      </c>
      <c r="BE24" s="68">
        <v>5536041.8474146221</v>
      </c>
      <c r="BF24" s="68">
        <v>776751.42899830639</v>
      </c>
      <c r="BG24" s="68">
        <f t="shared" si="11"/>
        <v>88629823.71207203</v>
      </c>
      <c r="BH24" s="68">
        <v>1924353.15</v>
      </c>
    </row>
    <row r="25" spans="2:60">
      <c r="B25" s="79" t="s">
        <v>43</v>
      </c>
      <c r="C25" s="79" t="s">
        <v>44</v>
      </c>
      <c r="D25" s="80" t="s">
        <v>953</v>
      </c>
      <c r="E25" s="81">
        <v>10</v>
      </c>
      <c r="F25" s="68"/>
      <c r="G25" s="68"/>
      <c r="H25" s="68"/>
      <c r="I25" s="68"/>
      <c r="J25" s="68"/>
      <c r="K25" s="68"/>
      <c r="L25" s="68"/>
      <c r="M25" s="68"/>
      <c r="N25" s="68">
        <f t="shared" si="8"/>
        <v>0</v>
      </c>
      <c r="O25" s="68"/>
      <c r="Q25" s="79" t="s">
        <v>43</v>
      </c>
      <c r="R25" s="79" t="s">
        <v>44</v>
      </c>
      <c r="S25" s="80" t="s">
        <v>954</v>
      </c>
      <c r="T25" s="81">
        <v>10</v>
      </c>
      <c r="U25" s="68">
        <v>30971420.92291582</v>
      </c>
      <c r="V25" s="68">
        <v>1238502.7399999998</v>
      </c>
      <c r="W25" s="68">
        <v>89927.59</v>
      </c>
      <c r="X25" s="68">
        <v>108013.03</v>
      </c>
      <c r="Y25" s="68">
        <v>4942531.0157549242</v>
      </c>
      <c r="Z25" s="68">
        <v>1564300.6454938569</v>
      </c>
      <c r="AA25" s="68">
        <v>2125911.6784692481</v>
      </c>
      <c r="AB25" s="68">
        <v>368466.60608051717</v>
      </c>
      <c r="AC25" s="68">
        <f t="shared" si="9"/>
        <v>42183450.698714368</v>
      </c>
      <c r="AD25" s="68">
        <v>774376.47000000009</v>
      </c>
      <c r="AF25" s="79" t="s">
        <v>43</v>
      </c>
      <c r="AG25" s="79" t="s">
        <v>44</v>
      </c>
      <c r="AH25" s="80" t="s">
        <v>1156</v>
      </c>
      <c r="AI25" s="81">
        <v>10</v>
      </c>
      <c r="AJ25" s="68">
        <v>31331762.253774695</v>
      </c>
      <c r="AK25" s="68">
        <v>1250726.7799999998</v>
      </c>
      <c r="AL25" s="68">
        <v>90815.17</v>
      </c>
      <c r="AM25" s="68">
        <v>109079.11</v>
      </c>
      <c r="AN25" s="68">
        <v>4999556.4684247095</v>
      </c>
      <c r="AO25" s="68">
        <v>1564300.6454938569</v>
      </c>
      <c r="AP25" s="68">
        <v>2150770.0514822174</v>
      </c>
      <c r="AQ25" s="68">
        <v>372621.50670678169</v>
      </c>
      <c r="AR25" s="68">
        <f t="shared" si="10"/>
        <v>42651651.545882262</v>
      </c>
      <c r="AS25" s="68">
        <v>782019.56</v>
      </c>
      <c r="AU25" s="79" t="s">
        <v>43</v>
      </c>
      <c r="AV25" s="79" t="s">
        <v>44</v>
      </c>
      <c r="AW25" s="80" t="s">
        <v>1157</v>
      </c>
      <c r="AX25" s="81">
        <v>10</v>
      </c>
      <c r="AY25" s="68">
        <v>31667664.638294104</v>
      </c>
      <c r="AZ25" s="68">
        <v>1261895.9600000002</v>
      </c>
      <c r="BA25" s="68">
        <v>91626.17</v>
      </c>
      <c r="BB25" s="68">
        <v>110053.22</v>
      </c>
      <c r="BC25" s="68">
        <v>5052610.1388222612</v>
      </c>
      <c r="BD25" s="68">
        <v>1564300.6454938569</v>
      </c>
      <c r="BE25" s="68">
        <v>2173935.0909812036</v>
      </c>
      <c r="BF25" s="68">
        <v>376419.39366169274</v>
      </c>
      <c r="BG25" s="68">
        <f t="shared" si="11"/>
        <v>43087508.367253117</v>
      </c>
      <c r="BH25" s="68">
        <v>789003.10999999987</v>
      </c>
    </row>
    <row r="26" spans="2:60">
      <c r="B26" s="79" t="s">
        <v>45</v>
      </c>
      <c r="C26" s="79" t="s">
        <v>46</v>
      </c>
      <c r="D26" s="80" t="s">
        <v>953</v>
      </c>
      <c r="E26" s="81">
        <v>10</v>
      </c>
      <c r="F26" s="68"/>
      <c r="G26" s="68"/>
      <c r="H26" s="68"/>
      <c r="I26" s="68"/>
      <c r="J26" s="68"/>
      <c r="K26" s="68"/>
      <c r="L26" s="68"/>
      <c r="M26" s="68"/>
      <c r="N26" s="68">
        <f t="shared" si="8"/>
        <v>0</v>
      </c>
      <c r="O26" s="68"/>
      <c r="Q26" s="79" t="s">
        <v>45</v>
      </c>
      <c r="R26" s="79" t="s">
        <v>46</v>
      </c>
      <c r="S26" s="80" t="s">
        <v>954</v>
      </c>
      <c r="T26" s="81">
        <v>10</v>
      </c>
      <c r="U26" s="68">
        <v>3805795.221295164</v>
      </c>
      <c r="V26" s="68">
        <v>104043.65</v>
      </c>
      <c r="W26" s="68">
        <v>0</v>
      </c>
      <c r="X26" s="68">
        <v>0</v>
      </c>
      <c r="Y26" s="68">
        <v>280588.88205009402</v>
      </c>
      <c r="Z26" s="68">
        <v>115870.26116470269</v>
      </c>
      <c r="AA26" s="68">
        <v>0</v>
      </c>
      <c r="AB26" s="68">
        <v>30087.020033816807</v>
      </c>
      <c r="AC26" s="68">
        <f t="shared" si="9"/>
        <v>4396782.0445437776</v>
      </c>
      <c r="AD26" s="68">
        <v>60397.01</v>
      </c>
      <c r="AF26" s="79" t="s">
        <v>45</v>
      </c>
      <c r="AG26" s="79" t="s">
        <v>46</v>
      </c>
      <c r="AH26" s="80" t="s">
        <v>1156</v>
      </c>
      <c r="AI26" s="81">
        <v>10</v>
      </c>
      <c r="AJ26" s="68">
        <v>3870568.8251586603</v>
      </c>
      <c r="AK26" s="68">
        <v>105953.05999999997</v>
      </c>
      <c r="AL26" s="68">
        <v>0</v>
      </c>
      <c r="AM26" s="68">
        <v>0</v>
      </c>
      <c r="AN26" s="68">
        <v>285833.12573378457</v>
      </c>
      <c r="AO26" s="68">
        <v>115870.26116470269</v>
      </c>
      <c r="AP26" s="68">
        <v>0</v>
      </c>
      <c r="AQ26" s="68">
        <v>30718.850774527527</v>
      </c>
      <c r="AR26" s="68">
        <f t="shared" si="10"/>
        <v>4470449.5328316754</v>
      </c>
      <c r="AS26" s="68">
        <v>61505.41</v>
      </c>
      <c r="AU26" s="79" t="s">
        <v>45</v>
      </c>
      <c r="AV26" s="79" t="s">
        <v>46</v>
      </c>
      <c r="AW26" s="80" t="s">
        <v>1157</v>
      </c>
      <c r="AX26" s="81">
        <v>10</v>
      </c>
      <c r="AY26" s="68">
        <v>3933454.6809087773</v>
      </c>
      <c r="AZ26" s="68">
        <v>107809.71999999997</v>
      </c>
      <c r="BA26" s="68">
        <v>0</v>
      </c>
      <c r="BB26" s="68">
        <v>0</v>
      </c>
      <c r="BC26" s="68">
        <v>290932.29861753515</v>
      </c>
      <c r="BD26" s="68">
        <v>115870.26116470269</v>
      </c>
      <c r="BE26" s="68">
        <v>0</v>
      </c>
      <c r="BF26" s="68">
        <v>31333.240190017968</v>
      </c>
      <c r="BG26" s="68">
        <f t="shared" si="11"/>
        <v>4541983.4108810332</v>
      </c>
      <c r="BH26" s="68">
        <v>62583.210000000014</v>
      </c>
    </row>
    <row r="27" spans="2:60">
      <c r="B27" s="79" t="s">
        <v>47</v>
      </c>
      <c r="C27" s="79" t="s">
        <v>48</v>
      </c>
      <c r="D27" s="80" t="s">
        <v>953</v>
      </c>
      <c r="E27" s="81">
        <v>10</v>
      </c>
      <c r="F27" s="68"/>
      <c r="G27" s="68"/>
      <c r="H27" s="68"/>
      <c r="I27" s="68"/>
      <c r="J27" s="68"/>
      <c r="K27" s="68"/>
      <c r="L27" s="68"/>
      <c r="M27" s="68"/>
      <c r="N27" s="68">
        <f t="shared" si="8"/>
        <v>0</v>
      </c>
      <c r="O27" s="68"/>
      <c r="Q27" s="79" t="s">
        <v>47</v>
      </c>
      <c r="R27" s="79" t="s">
        <v>48</v>
      </c>
      <c r="S27" s="80" t="s">
        <v>954</v>
      </c>
      <c r="T27" s="81">
        <v>10</v>
      </c>
      <c r="U27" s="68">
        <v>22590559.147602249</v>
      </c>
      <c r="V27" s="68">
        <v>772125.32000000007</v>
      </c>
      <c r="W27" s="68">
        <v>95218.37999999999</v>
      </c>
      <c r="X27" s="68">
        <v>81011.199999999997</v>
      </c>
      <c r="Y27" s="68">
        <v>3484249.9034367623</v>
      </c>
      <c r="Z27" s="68">
        <v>1235104.2371651365</v>
      </c>
      <c r="AA27" s="68">
        <v>2244552.1074069529</v>
      </c>
      <c r="AB27" s="68">
        <v>262657.4362556003</v>
      </c>
      <c r="AC27" s="68">
        <f t="shared" si="9"/>
        <v>30947853.6718667</v>
      </c>
      <c r="AD27" s="68">
        <v>182375.94</v>
      </c>
      <c r="AF27" s="79" t="s">
        <v>47</v>
      </c>
      <c r="AG27" s="79" t="s">
        <v>48</v>
      </c>
      <c r="AH27" s="80" t="s">
        <v>1156</v>
      </c>
      <c r="AI27" s="81">
        <v>10</v>
      </c>
      <c r="AJ27" s="68">
        <v>23007135.295074038</v>
      </c>
      <c r="AK27" s="68">
        <v>786393.70000000007</v>
      </c>
      <c r="AL27" s="68">
        <v>96977.959999999992</v>
      </c>
      <c r="AM27" s="68">
        <v>82508.229999999981</v>
      </c>
      <c r="AN27" s="68">
        <v>3549600.777532219</v>
      </c>
      <c r="AO27" s="68">
        <v>1235104.2371651365</v>
      </c>
      <c r="AP27" s="68">
        <v>2286650.5384585112</v>
      </c>
      <c r="AQ27" s="68">
        <v>268173.22975695878</v>
      </c>
      <c r="AR27" s="68">
        <f t="shared" si="10"/>
        <v>31498290.087986868</v>
      </c>
      <c r="AS27" s="68">
        <v>185746.11999999997</v>
      </c>
      <c r="AU27" s="79" t="s">
        <v>47</v>
      </c>
      <c r="AV27" s="79" t="s">
        <v>48</v>
      </c>
      <c r="AW27" s="80" t="s">
        <v>1157</v>
      </c>
      <c r="AX27" s="81">
        <v>10</v>
      </c>
      <c r="AY27" s="68">
        <v>23412057.010395359</v>
      </c>
      <c r="AZ27" s="68">
        <v>800267.97000000009</v>
      </c>
      <c r="BA27" s="68">
        <v>98688.93</v>
      </c>
      <c r="BB27" s="68">
        <v>83963.920000000013</v>
      </c>
      <c r="BC27" s="68">
        <v>3613144.4145862656</v>
      </c>
      <c r="BD27" s="68">
        <v>1235104.2371651365</v>
      </c>
      <c r="BE27" s="68">
        <v>2327587.7151419781</v>
      </c>
      <c r="BF27" s="68">
        <v>273536.6903521046</v>
      </c>
      <c r="BG27" s="68">
        <f t="shared" si="11"/>
        <v>32033374.117640845</v>
      </c>
      <c r="BH27" s="68">
        <v>189023.22999999998</v>
      </c>
    </row>
    <row r="28" spans="2:60">
      <c r="B28" s="79" t="s">
        <v>49</v>
      </c>
      <c r="C28" s="79" t="s">
        <v>50</v>
      </c>
      <c r="D28" s="80" t="s">
        <v>953</v>
      </c>
      <c r="E28" s="81">
        <v>10</v>
      </c>
      <c r="F28" s="68"/>
      <c r="G28" s="68"/>
      <c r="H28" s="68"/>
      <c r="I28" s="68"/>
      <c r="J28" s="68"/>
      <c r="K28" s="68"/>
      <c r="L28" s="68"/>
      <c r="M28" s="68"/>
      <c r="N28" s="68">
        <f t="shared" si="8"/>
        <v>0</v>
      </c>
      <c r="O28" s="68"/>
      <c r="Q28" s="79" t="s">
        <v>49</v>
      </c>
      <c r="R28" s="79" t="s">
        <v>50</v>
      </c>
      <c r="S28" s="80" t="s">
        <v>954</v>
      </c>
      <c r="T28" s="81">
        <v>10</v>
      </c>
      <c r="U28" s="68">
        <v>4778335.6503344811</v>
      </c>
      <c r="V28" s="68">
        <v>209140.17999999993</v>
      </c>
      <c r="W28" s="68">
        <v>0</v>
      </c>
      <c r="X28" s="68">
        <v>0</v>
      </c>
      <c r="Y28" s="68">
        <v>612465.61841694091</v>
      </c>
      <c r="Z28" s="68">
        <v>272667.00841059361</v>
      </c>
      <c r="AA28" s="68">
        <v>92928.632097891401</v>
      </c>
      <c r="AB28" s="68">
        <v>53573.07547639776</v>
      </c>
      <c r="AC28" s="68">
        <f t="shared" si="9"/>
        <v>6158377.4247363042</v>
      </c>
      <c r="AD28" s="68">
        <v>139267.26</v>
      </c>
      <c r="AF28" s="79" t="s">
        <v>49</v>
      </c>
      <c r="AG28" s="79" t="s">
        <v>50</v>
      </c>
      <c r="AH28" s="80" t="s">
        <v>1156</v>
      </c>
      <c r="AI28" s="81">
        <v>10</v>
      </c>
      <c r="AJ28" s="68">
        <v>4865096.9907614924</v>
      </c>
      <c r="AK28" s="68">
        <v>212978.31000000003</v>
      </c>
      <c r="AL28" s="68">
        <v>0</v>
      </c>
      <c r="AM28" s="68">
        <v>0</v>
      </c>
      <c r="AN28" s="68">
        <v>623891.08260021079</v>
      </c>
      <c r="AO28" s="68">
        <v>272667.00841059361</v>
      </c>
      <c r="AP28" s="68">
        <v>94663.394367812929</v>
      </c>
      <c r="AQ28" s="68">
        <v>54698.134091401473</v>
      </c>
      <c r="AR28" s="68">
        <f t="shared" si="10"/>
        <v>6265818.0102315107</v>
      </c>
      <c r="AS28" s="68">
        <v>141823.09</v>
      </c>
      <c r="AU28" s="79" t="s">
        <v>49</v>
      </c>
      <c r="AV28" s="79" t="s">
        <v>50</v>
      </c>
      <c r="AW28" s="80" t="s">
        <v>1157</v>
      </c>
      <c r="AX28" s="81">
        <v>10</v>
      </c>
      <c r="AY28" s="68">
        <v>4949439.1824568529</v>
      </c>
      <c r="AZ28" s="68">
        <v>216710.45000000004</v>
      </c>
      <c r="BA28" s="68">
        <v>0</v>
      </c>
      <c r="BB28" s="68">
        <v>0</v>
      </c>
      <c r="BC28" s="68">
        <v>635000.59358597582</v>
      </c>
      <c r="BD28" s="68">
        <v>272667.00841059361</v>
      </c>
      <c r="BE28" s="68">
        <v>96350.30739599379</v>
      </c>
      <c r="BF28" s="68">
        <v>55792.073573231697</v>
      </c>
      <c r="BG28" s="68">
        <f t="shared" si="11"/>
        <v>6370267.9554226473</v>
      </c>
      <c r="BH28" s="68">
        <v>144308.34</v>
      </c>
    </row>
    <row r="29" spans="2:60">
      <c r="B29" s="79" t="s">
        <v>51</v>
      </c>
      <c r="C29" s="79" t="s">
        <v>52</v>
      </c>
      <c r="D29" s="80" t="s">
        <v>953</v>
      </c>
      <c r="E29" s="81">
        <v>10</v>
      </c>
      <c r="F29" s="68"/>
      <c r="G29" s="68"/>
      <c r="H29" s="68"/>
      <c r="I29" s="68"/>
      <c r="J29" s="68"/>
      <c r="K29" s="68"/>
      <c r="L29" s="68"/>
      <c r="M29" s="68"/>
      <c r="N29" s="68">
        <f t="shared" si="8"/>
        <v>0</v>
      </c>
      <c r="O29" s="68"/>
      <c r="Q29" s="79" t="s">
        <v>51</v>
      </c>
      <c r="R29" s="79" t="s">
        <v>52</v>
      </c>
      <c r="S29" s="80" t="s">
        <v>954</v>
      </c>
      <c r="T29" s="81">
        <v>10</v>
      </c>
      <c r="U29" s="68">
        <v>27260286.477198131</v>
      </c>
      <c r="V29" s="68">
        <v>958311.87</v>
      </c>
      <c r="W29" s="68">
        <v>269824.32</v>
      </c>
      <c r="X29" s="68">
        <v>89399.060000000012</v>
      </c>
      <c r="Y29" s="68">
        <v>3518098.2997632087</v>
      </c>
      <c r="Z29" s="68">
        <v>620495.14310195413</v>
      </c>
      <c r="AA29" s="68">
        <v>408819.37633145228</v>
      </c>
      <c r="AB29" s="68">
        <v>136256.43880283833</v>
      </c>
      <c r="AC29" s="68">
        <f t="shared" si="9"/>
        <v>34089150.065197587</v>
      </c>
      <c r="AD29" s="68">
        <v>827659.08</v>
      </c>
      <c r="AF29" s="79" t="s">
        <v>51</v>
      </c>
      <c r="AG29" s="79" t="s">
        <v>52</v>
      </c>
      <c r="AH29" s="80" t="s">
        <v>1156</v>
      </c>
      <c r="AI29" s="81">
        <v>10</v>
      </c>
      <c r="AJ29" s="68">
        <v>27691789.63106183</v>
      </c>
      <c r="AK29" s="68">
        <v>975898.82</v>
      </c>
      <c r="AL29" s="68">
        <v>274776.14</v>
      </c>
      <c r="AM29" s="68">
        <v>91039.709999999992</v>
      </c>
      <c r="AN29" s="68">
        <v>3583939.1026257235</v>
      </c>
      <c r="AO29" s="68">
        <v>620495.14310195413</v>
      </c>
      <c r="AP29" s="68">
        <v>416450.93713533616</v>
      </c>
      <c r="AQ29" s="68">
        <v>139117.8106976971</v>
      </c>
      <c r="AR29" s="68">
        <f t="shared" si="10"/>
        <v>34636355.574622542</v>
      </c>
      <c r="AS29" s="68">
        <v>842848.27999999991</v>
      </c>
      <c r="AU29" s="79" t="s">
        <v>51</v>
      </c>
      <c r="AV29" s="79" t="s">
        <v>52</v>
      </c>
      <c r="AW29" s="80" t="s">
        <v>1157</v>
      </c>
      <c r="AX29" s="81">
        <v>10</v>
      </c>
      <c r="AY29" s="68">
        <v>28109634.175230127</v>
      </c>
      <c r="AZ29" s="68">
        <v>993000.03</v>
      </c>
      <c r="BA29" s="68">
        <v>279591.19</v>
      </c>
      <c r="BB29" s="68">
        <v>92635.04</v>
      </c>
      <c r="BC29" s="68">
        <v>3647958.0119858976</v>
      </c>
      <c r="BD29" s="68">
        <v>620495.14310195413</v>
      </c>
      <c r="BE29" s="68">
        <v>423871.99961225566</v>
      </c>
      <c r="BF29" s="68">
        <v>141900.18591164798</v>
      </c>
      <c r="BG29" s="68">
        <f t="shared" si="11"/>
        <v>35166703.735841885</v>
      </c>
      <c r="BH29" s="68">
        <v>857617.96</v>
      </c>
    </row>
    <row r="30" spans="2:60">
      <c r="B30" s="79" t="s">
        <v>53</v>
      </c>
      <c r="C30" s="79" t="s">
        <v>54</v>
      </c>
      <c r="D30" s="80" t="s">
        <v>953</v>
      </c>
      <c r="E30" s="81">
        <v>10</v>
      </c>
      <c r="F30" s="68"/>
      <c r="G30" s="68"/>
      <c r="H30" s="68"/>
      <c r="I30" s="68"/>
      <c r="J30" s="68"/>
      <c r="K30" s="68"/>
      <c r="L30" s="68"/>
      <c r="M30" s="68"/>
      <c r="N30" s="68">
        <f t="shared" si="8"/>
        <v>0</v>
      </c>
      <c r="O30" s="68"/>
      <c r="Q30" s="79" t="s">
        <v>53</v>
      </c>
      <c r="R30" s="79" t="s">
        <v>54</v>
      </c>
      <c r="S30" s="80" t="s">
        <v>954</v>
      </c>
      <c r="T30" s="81">
        <v>10</v>
      </c>
      <c r="U30" s="68">
        <v>1886111.4989368725</v>
      </c>
      <c r="V30" s="68">
        <v>39339.390000000007</v>
      </c>
      <c r="W30" s="68">
        <v>0</v>
      </c>
      <c r="X30" s="68">
        <v>0</v>
      </c>
      <c r="Y30" s="68">
        <v>106019.89311378408</v>
      </c>
      <c r="Z30" s="68">
        <v>0</v>
      </c>
      <c r="AA30" s="68">
        <v>47054.845836616114</v>
      </c>
      <c r="AB30" s="68">
        <v>20125.401416867971</v>
      </c>
      <c r="AC30" s="68">
        <f t="shared" si="9"/>
        <v>2118560.03930414</v>
      </c>
      <c r="AD30" s="68">
        <v>19909.010000000002</v>
      </c>
      <c r="AF30" s="79" t="s">
        <v>53</v>
      </c>
      <c r="AG30" s="79" t="s">
        <v>54</v>
      </c>
      <c r="AH30" s="80" t="s">
        <v>1156</v>
      </c>
      <c r="AI30" s="81">
        <v>10</v>
      </c>
      <c r="AJ30" s="68">
        <v>1918844.8234287486</v>
      </c>
      <c r="AK30" s="68">
        <v>40061.360000000008</v>
      </c>
      <c r="AL30" s="68">
        <v>0</v>
      </c>
      <c r="AM30" s="68">
        <v>0</v>
      </c>
      <c r="AN30" s="68">
        <v>107998.93431110625</v>
      </c>
      <c r="AO30" s="68">
        <v>0</v>
      </c>
      <c r="AP30" s="68">
        <v>47933.309723635102</v>
      </c>
      <c r="AQ30" s="68">
        <v>20548.032686621882</v>
      </c>
      <c r="AR30" s="68">
        <f t="shared" si="10"/>
        <v>2155660.830150112</v>
      </c>
      <c r="AS30" s="68">
        <v>20274.370000000003</v>
      </c>
      <c r="AU30" s="79" t="s">
        <v>53</v>
      </c>
      <c r="AV30" s="79" t="s">
        <v>54</v>
      </c>
      <c r="AW30" s="80" t="s">
        <v>1157</v>
      </c>
      <c r="AX30" s="81">
        <v>10</v>
      </c>
      <c r="AY30" s="68">
        <v>1950673.3576450399</v>
      </c>
      <c r="AZ30" s="68">
        <v>40763.37000000001</v>
      </c>
      <c r="BA30" s="68">
        <v>0</v>
      </c>
      <c r="BB30" s="68">
        <v>0</v>
      </c>
      <c r="BC30" s="68">
        <v>109923.24738694682</v>
      </c>
      <c r="BD30" s="68">
        <v>0</v>
      </c>
      <c r="BE30" s="68">
        <v>48787.543219488798</v>
      </c>
      <c r="BF30" s="68">
        <v>20959.001740355045</v>
      </c>
      <c r="BG30" s="68">
        <f t="shared" si="11"/>
        <v>2191736.1699918304</v>
      </c>
      <c r="BH30" s="68">
        <v>20629.649999999998</v>
      </c>
    </row>
    <row r="31" spans="2:60">
      <c r="B31" s="79" t="s">
        <v>55</v>
      </c>
      <c r="C31" s="79" t="s">
        <v>56</v>
      </c>
      <c r="D31" s="80" t="s">
        <v>953</v>
      </c>
      <c r="E31" s="81">
        <v>10</v>
      </c>
      <c r="F31" s="68"/>
      <c r="G31" s="68"/>
      <c r="H31" s="68"/>
      <c r="I31" s="68"/>
      <c r="J31" s="68"/>
      <c r="K31" s="68"/>
      <c r="L31" s="68"/>
      <c r="M31" s="68"/>
      <c r="N31" s="68">
        <f t="shared" si="8"/>
        <v>0</v>
      </c>
      <c r="O31" s="68"/>
      <c r="Q31" s="79" t="s">
        <v>55</v>
      </c>
      <c r="R31" s="79" t="s">
        <v>56</v>
      </c>
      <c r="S31" s="80" t="s">
        <v>954</v>
      </c>
      <c r="T31" s="81">
        <v>10</v>
      </c>
      <c r="U31" s="68">
        <v>191167615.73547709</v>
      </c>
      <c r="V31" s="68">
        <v>7152562.6800000006</v>
      </c>
      <c r="W31" s="68">
        <v>5052518.84</v>
      </c>
      <c r="X31" s="68">
        <v>667737.77</v>
      </c>
      <c r="Y31" s="68">
        <v>26710144.89246494</v>
      </c>
      <c r="Z31" s="68">
        <v>10003888.822396303</v>
      </c>
      <c r="AA31" s="68">
        <v>12915692.855298432</v>
      </c>
      <c r="AB31" s="68">
        <v>2277543.4426675141</v>
      </c>
      <c r="AC31" s="68">
        <f t="shared" si="9"/>
        <v>259913323.73830429</v>
      </c>
      <c r="AD31" s="68">
        <v>3965618.7</v>
      </c>
      <c r="AF31" s="79" t="s">
        <v>55</v>
      </c>
      <c r="AG31" s="79" t="s">
        <v>56</v>
      </c>
      <c r="AH31" s="80" t="s">
        <v>1156</v>
      </c>
      <c r="AI31" s="81">
        <v>10</v>
      </c>
      <c r="AJ31" s="68">
        <v>194704880.71575812</v>
      </c>
      <c r="AK31" s="68">
        <v>7284737.2800000012</v>
      </c>
      <c r="AL31" s="68">
        <v>5145886.0199999996</v>
      </c>
      <c r="AM31" s="68">
        <v>680077.1100000001</v>
      </c>
      <c r="AN31" s="68">
        <v>27211050.788110852</v>
      </c>
      <c r="AO31" s="68">
        <v>10003888.822396303</v>
      </c>
      <c r="AP31" s="68">
        <v>13157937.404081304</v>
      </c>
      <c r="AQ31" s="68">
        <v>2325371.8331134915</v>
      </c>
      <c r="AR31" s="68">
        <f t="shared" si="10"/>
        <v>264552730.65346012</v>
      </c>
      <c r="AS31" s="68">
        <v>4038900.6799999997</v>
      </c>
      <c r="AU31" s="79" t="s">
        <v>55</v>
      </c>
      <c r="AV31" s="79" t="s">
        <v>56</v>
      </c>
      <c r="AW31" s="80" t="s">
        <v>1157</v>
      </c>
      <c r="AX31" s="81">
        <v>10</v>
      </c>
      <c r="AY31" s="68">
        <v>198143472.64835453</v>
      </c>
      <c r="AZ31" s="68">
        <v>7413261.3099999996</v>
      </c>
      <c r="BA31" s="68">
        <v>5236674.4799999986</v>
      </c>
      <c r="BB31" s="68">
        <v>692075.66</v>
      </c>
      <c r="BC31" s="68">
        <v>27698105.141160958</v>
      </c>
      <c r="BD31" s="68">
        <v>10003888.822396303</v>
      </c>
      <c r="BE31" s="68">
        <v>13393499.813932076</v>
      </c>
      <c r="BF31" s="68">
        <v>2371879.2821758389</v>
      </c>
      <c r="BG31" s="68">
        <f t="shared" si="11"/>
        <v>269063015.84801972</v>
      </c>
      <c r="BH31" s="68">
        <v>4110158.6900000004</v>
      </c>
    </row>
    <row r="32" spans="2:60">
      <c r="B32" s="79" t="s">
        <v>57</v>
      </c>
      <c r="C32" s="79" t="s">
        <v>58</v>
      </c>
      <c r="D32" s="80" t="s">
        <v>953</v>
      </c>
      <c r="E32" s="81">
        <v>10</v>
      </c>
      <c r="F32" s="68"/>
      <c r="G32" s="68"/>
      <c r="H32" s="68"/>
      <c r="I32" s="68"/>
      <c r="J32" s="68"/>
      <c r="K32" s="68"/>
      <c r="L32" s="68"/>
      <c r="M32" s="68"/>
      <c r="N32" s="68">
        <f t="shared" si="8"/>
        <v>0</v>
      </c>
      <c r="O32" s="68"/>
      <c r="Q32" s="79" t="s">
        <v>57</v>
      </c>
      <c r="R32" s="79" t="s">
        <v>58</v>
      </c>
      <c r="S32" s="80" t="s">
        <v>954</v>
      </c>
      <c r="T32" s="81">
        <v>10</v>
      </c>
      <c r="U32" s="68">
        <v>16707456.915299071</v>
      </c>
      <c r="V32" s="68">
        <v>223586.84999999998</v>
      </c>
      <c r="W32" s="68">
        <v>79701.310000000012</v>
      </c>
      <c r="X32" s="68">
        <v>56627.23000000001</v>
      </c>
      <c r="Y32" s="68">
        <v>1507289.8982280197</v>
      </c>
      <c r="Z32" s="68">
        <v>1178449.4018666532</v>
      </c>
      <c r="AA32" s="68">
        <v>405711.0767718344</v>
      </c>
      <c r="AB32" s="68">
        <v>168404.03369762376</v>
      </c>
      <c r="AC32" s="68">
        <f t="shared" si="9"/>
        <v>20327226.715863198</v>
      </c>
      <c r="AD32" s="68">
        <v>0</v>
      </c>
      <c r="AF32" s="79" t="s">
        <v>57</v>
      </c>
      <c r="AG32" s="79" t="s">
        <v>58</v>
      </c>
      <c r="AH32" s="80" t="s">
        <v>1156</v>
      </c>
      <c r="AI32" s="81">
        <v>10</v>
      </c>
      <c r="AJ32" s="68">
        <v>17016980.896953158</v>
      </c>
      <c r="AK32" s="68">
        <v>227718.6</v>
      </c>
      <c r="AL32" s="68">
        <v>81174.12999999999</v>
      </c>
      <c r="AM32" s="68">
        <v>57673.66</v>
      </c>
      <c r="AN32" s="68">
        <v>1535566.9545285995</v>
      </c>
      <c r="AO32" s="68">
        <v>1178449.4018666532</v>
      </c>
      <c r="AP32" s="68">
        <v>413320.57733860955</v>
      </c>
      <c r="AQ32" s="68">
        <v>171940.51864527166</v>
      </c>
      <c r="AR32" s="68">
        <f t="shared" si="10"/>
        <v>20682824.739332292</v>
      </c>
      <c r="AS32" s="68">
        <v>0</v>
      </c>
      <c r="AU32" s="79" t="s">
        <v>57</v>
      </c>
      <c r="AV32" s="79" t="s">
        <v>58</v>
      </c>
      <c r="AW32" s="80" t="s">
        <v>1157</v>
      </c>
      <c r="AX32" s="81">
        <v>10</v>
      </c>
      <c r="AY32" s="68">
        <v>17317877.154378057</v>
      </c>
      <c r="AZ32" s="68">
        <v>231736.21</v>
      </c>
      <c r="BA32" s="68">
        <v>82606.28</v>
      </c>
      <c r="BB32" s="68">
        <v>58691.189999999995</v>
      </c>
      <c r="BC32" s="68">
        <v>1563062.0422294163</v>
      </c>
      <c r="BD32" s="68">
        <v>1178449.4018666532</v>
      </c>
      <c r="BE32" s="68">
        <v>420720.17545734998</v>
      </c>
      <c r="BF32" s="68">
        <v>175379.3508181721</v>
      </c>
      <c r="BG32" s="68">
        <f t="shared" si="11"/>
        <v>21028521.804749653</v>
      </c>
      <c r="BH32" s="68">
        <v>0</v>
      </c>
    </row>
    <row r="33" spans="2:60">
      <c r="B33" s="79" t="s">
        <v>59</v>
      </c>
      <c r="C33" s="79" t="s">
        <v>60</v>
      </c>
      <c r="D33" s="80" t="s">
        <v>953</v>
      </c>
      <c r="E33" s="81">
        <v>10</v>
      </c>
      <c r="F33" s="68"/>
      <c r="G33" s="68"/>
      <c r="H33" s="68"/>
      <c r="I33" s="68"/>
      <c r="J33" s="68"/>
      <c r="K33" s="68"/>
      <c r="L33" s="68"/>
      <c r="M33" s="68"/>
      <c r="N33" s="68">
        <f t="shared" si="8"/>
        <v>0</v>
      </c>
      <c r="O33" s="68"/>
      <c r="Q33" s="79" t="s">
        <v>59</v>
      </c>
      <c r="R33" s="79" t="s">
        <v>60</v>
      </c>
      <c r="S33" s="80" t="s">
        <v>954</v>
      </c>
      <c r="T33" s="81">
        <v>10</v>
      </c>
      <c r="U33" s="68">
        <v>14712221.781144988</v>
      </c>
      <c r="V33" s="68">
        <v>258849.16999999998</v>
      </c>
      <c r="W33" s="68">
        <v>55080.94</v>
      </c>
      <c r="X33" s="68">
        <v>49978.92</v>
      </c>
      <c r="Y33" s="68">
        <v>1985910.223616475</v>
      </c>
      <c r="Z33" s="68">
        <v>0</v>
      </c>
      <c r="AA33" s="68">
        <v>228537.65285073448</v>
      </c>
      <c r="AB33" s="68">
        <v>156301.97403736785</v>
      </c>
      <c r="AC33" s="68">
        <f t="shared" si="9"/>
        <v>17446880.661649566</v>
      </c>
      <c r="AD33" s="68">
        <v>0</v>
      </c>
      <c r="AF33" s="79" t="s">
        <v>59</v>
      </c>
      <c r="AG33" s="79" t="s">
        <v>60</v>
      </c>
      <c r="AH33" s="80" t="s">
        <v>1156</v>
      </c>
      <c r="AI33" s="81">
        <v>10</v>
      </c>
      <c r="AJ33" s="68">
        <v>14985248.276762214</v>
      </c>
      <c r="AK33" s="68">
        <v>263652.73</v>
      </c>
      <c r="AL33" s="68">
        <v>56103.100000000006</v>
      </c>
      <c r="AM33" s="68">
        <v>50906.400000000001</v>
      </c>
      <c r="AN33" s="68">
        <v>2023242.3258829804</v>
      </c>
      <c r="AO33" s="68">
        <v>0</v>
      </c>
      <c r="AP33" s="68">
        <v>232833.91231972363</v>
      </c>
      <c r="AQ33" s="68">
        <v>159584.31221215427</v>
      </c>
      <c r="AR33" s="68">
        <f t="shared" si="10"/>
        <v>17771571.057177071</v>
      </c>
      <c r="AS33" s="68">
        <v>0</v>
      </c>
      <c r="AU33" s="79" t="s">
        <v>59</v>
      </c>
      <c r="AV33" s="79" t="s">
        <v>60</v>
      </c>
      <c r="AW33" s="80" t="s">
        <v>1157</v>
      </c>
      <c r="AX33" s="81">
        <v>10</v>
      </c>
      <c r="AY33" s="68">
        <v>15250661.61692523</v>
      </c>
      <c r="AZ33" s="68">
        <v>268323.62</v>
      </c>
      <c r="BA33" s="68">
        <v>57097.020000000004</v>
      </c>
      <c r="BB33" s="68">
        <v>51808.25</v>
      </c>
      <c r="BC33" s="68">
        <v>2059542.0906660231</v>
      </c>
      <c r="BD33" s="68">
        <v>0</v>
      </c>
      <c r="BE33" s="68">
        <v>237011.65933671218</v>
      </c>
      <c r="BF33" s="68">
        <v>162776.0138563998</v>
      </c>
      <c r="BG33" s="68">
        <f t="shared" si="11"/>
        <v>18087220.270784363</v>
      </c>
      <c r="BH33" s="68">
        <v>0</v>
      </c>
    </row>
    <row r="34" spans="2:60">
      <c r="B34" s="79" t="s">
        <v>61</v>
      </c>
      <c r="C34" s="79" t="s">
        <v>62</v>
      </c>
      <c r="D34" s="80" t="s">
        <v>953</v>
      </c>
      <c r="E34" s="81">
        <v>10</v>
      </c>
      <c r="F34" s="68"/>
      <c r="G34" s="68"/>
      <c r="H34" s="68"/>
      <c r="I34" s="68"/>
      <c r="J34" s="68"/>
      <c r="K34" s="68"/>
      <c r="L34" s="68"/>
      <c r="M34" s="68"/>
      <c r="N34" s="68">
        <f t="shared" si="8"/>
        <v>0</v>
      </c>
      <c r="O34" s="68"/>
      <c r="Q34" s="79" t="s">
        <v>61</v>
      </c>
      <c r="R34" s="79" t="s">
        <v>62</v>
      </c>
      <c r="S34" s="80" t="s">
        <v>954</v>
      </c>
      <c r="T34" s="81">
        <v>10</v>
      </c>
      <c r="U34" s="68">
        <v>1401748.6013984475</v>
      </c>
      <c r="V34" s="68">
        <v>45656.7</v>
      </c>
      <c r="W34" s="68">
        <v>0</v>
      </c>
      <c r="X34" s="68">
        <v>4498.6600000000008</v>
      </c>
      <c r="Y34" s="68">
        <v>109340.57875454349</v>
      </c>
      <c r="Z34" s="68">
        <v>177599.48996403799</v>
      </c>
      <c r="AA34" s="68">
        <v>0</v>
      </c>
      <c r="AB34" s="68">
        <v>14658.794210464694</v>
      </c>
      <c r="AC34" s="68">
        <f t="shared" si="9"/>
        <v>1753502.8243274936</v>
      </c>
      <c r="AD34" s="68">
        <v>0</v>
      </c>
      <c r="AF34" s="79" t="s">
        <v>61</v>
      </c>
      <c r="AG34" s="79" t="s">
        <v>62</v>
      </c>
      <c r="AH34" s="80" t="s">
        <v>1156</v>
      </c>
      <c r="AI34" s="81">
        <v>10</v>
      </c>
      <c r="AJ34" s="68">
        <v>1427805.1375978999</v>
      </c>
      <c r="AK34" s="68">
        <v>46494.580000000009</v>
      </c>
      <c r="AL34" s="68">
        <v>0</v>
      </c>
      <c r="AM34" s="68">
        <v>4581.22</v>
      </c>
      <c r="AN34" s="68">
        <v>111378.62372845813</v>
      </c>
      <c r="AO34" s="68">
        <v>177599.48996403799</v>
      </c>
      <c r="AP34" s="68">
        <v>0</v>
      </c>
      <c r="AQ34" s="68">
        <v>14966.627968885005</v>
      </c>
      <c r="AR34" s="68">
        <f t="shared" si="10"/>
        <v>1782825.6792592809</v>
      </c>
      <c r="AS34" s="68">
        <v>0</v>
      </c>
      <c r="AU34" s="79" t="s">
        <v>61</v>
      </c>
      <c r="AV34" s="79" t="s">
        <v>62</v>
      </c>
      <c r="AW34" s="80" t="s">
        <v>1157</v>
      </c>
      <c r="AX34" s="81">
        <v>10</v>
      </c>
      <c r="AY34" s="68">
        <v>1453141.3483250821</v>
      </c>
      <c r="AZ34" s="68">
        <v>47309.33</v>
      </c>
      <c r="BA34" s="68">
        <v>0</v>
      </c>
      <c r="BB34" s="68">
        <v>4661.51</v>
      </c>
      <c r="BC34" s="68">
        <v>113360.32753528337</v>
      </c>
      <c r="BD34" s="68">
        <v>177599.48996403799</v>
      </c>
      <c r="BE34" s="68">
        <v>0</v>
      </c>
      <c r="BF34" s="68">
        <v>15265.953328262316</v>
      </c>
      <c r="BG34" s="68">
        <f t="shared" si="11"/>
        <v>1811337.9591526657</v>
      </c>
      <c r="BH34" s="68">
        <v>0</v>
      </c>
    </row>
    <row r="35" spans="2:60">
      <c r="B35" s="79" t="s">
        <v>63</v>
      </c>
      <c r="C35" s="79" t="s">
        <v>64</v>
      </c>
      <c r="D35" s="80" t="s">
        <v>953</v>
      </c>
      <c r="E35" s="81">
        <v>10</v>
      </c>
      <c r="F35" s="68"/>
      <c r="G35" s="68"/>
      <c r="H35" s="68"/>
      <c r="I35" s="68"/>
      <c r="J35" s="68"/>
      <c r="K35" s="68"/>
      <c r="L35" s="68"/>
      <c r="M35" s="68"/>
      <c r="N35" s="68">
        <f t="shared" si="8"/>
        <v>0</v>
      </c>
      <c r="O35" s="68"/>
      <c r="Q35" s="79" t="s">
        <v>63</v>
      </c>
      <c r="R35" s="79" t="s">
        <v>64</v>
      </c>
      <c r="S35" s="80" t="s">
        <v>954</v>
      </c>
      <c r="T35" s="81">
        <v>10</v>
      </c>
      <c r="U35" s="68">
        <v>25482315.34642943</v>
      </c>
      <c r="V35" s="68">
        <v>694539.98</v>
      </c>
      <c r="W35" s="68">
        <v>135623.19999999998</v>
      </c>
      <c r="X35" s="68">
        <v>89978.849999999991</v>
      </c>
      <c r="Y35" s="68">
        <v>3883325.2846268257</v>
      </c>
      <c r="Z35" s="68">
        <v>1940239.9280678094</v>
      </c>
      <c r="AA35" s="68">
        <v>1879153.2413933692</v>
      </c>
      <c r="AB35" s="68">
        <v>291377.3495324254</v>
      </c>
      <c r="AC35" s="68">
        <f t="shared" si="9"/>
        <v>34485524.430049866</v>
      </c>
      <c r="AD35" s="68">
        <v>88971.249999999985</v>
      </c>
      <c r="AF35" s="79" t="s">
        <v>63</v>
      </c>
      <c r="AG35" s="79" t="s">
        <v>64</v>
      </c>
      <c r="AH35" s="80" t="s">
        <v>1156</v>
      </c>
      <c r="AI35" s="81">
        <v>10</v>
      </c>
      <c r="AJ35" s="68">
        <v>25955019.701658927</v>
      </c>
      <c r="AK35" s="68">
        <v>707374.61999999988</v>
      </c>
      <c r="AL35" s="68">
        <v>138129.44</v>
      </c>
      <c r="AM35" s="68">
        <v>91641.61</v>
      </c>
      <c r="AN35" s="68">
        <v>3956169.5450720051</v>
      </c>
      <c r="AO35" s="68">
        <v>1940239.9280678094</v>
      </c>
      <c r="AP35" s="68">
        <v>1914398.2883788007</v>
      </c>
      <c r="AQ35" s="68">
        <v>297496.26849260181</v>
      </c>
      <c r="AR35" s="68">
        <f t="shared" si="10"/>
        <v>35091084.781670146</v>
      </c>
      <c r="AS35" s="68">
        <v>90615.37999999999</v>
      </c>
      <c r="AU35" s="79" t="s">
        <v>63</v>
      </c>
      <c r="AV35" s="79" t="s">
        <v>64</v>
      </c>
      <c r="AW35" s="80" t="s">
        <v>1157</v>
      </c>
      <c r="AX35" s="81">
        <v>10</v>
      </c>
      <c r="AY35" s="68">
        <v>26414562.239369422</v>
      </c>
      <c r="AZ35" s="68">
        <v>719854.7699999999</v>
      </c>
      <c r="BA35" s="68">
        <v>140566.44</v>
      </c>
      <c r="BB35" s="68">
        <v>93258.430000000008</v>
      </c>
      <c r="BC35" s="68">
        <v>4026999.4067480918</v>
      </c>
      <c r="BD35" s="68">
        <v>1940239.9280678094</v>
      </c>
      <c r="BE35" s="68">
        <v>1948671.12650273</v>
      </c>
      <c r="BF35" s="68">
        <v>303446.20246245712</v>
      </c>
      <c r="BG35" s="68">
        <f t="shared" si="11"/>
        <v>35679812.643150516</v>
      </c>
      <c r="BH35" s="68">
        <v>92214.099999999991</v>
      </c>
    </row>
    <row r="36" spans="2:60">
      <c r="B36" s="79" t="s">
        <v>65</v>
      </c>
      <c r="C36" s="79" t="s">
        <v>66</v>
      </c>
      <c r="D36" s="80" t="s">
        <v>953</v>
      </c>
      <c r="E36" s="81">
        <v>10</v>
      </c>
      <c r="F36" s="68"/>
      <c r="G36" s="68"/>
      <c r="H36" s="68"/>
      <c r="I36" s="68"/>
      <c r="J36" s="68"/>
      <c r="K36" s="68"/>
      <c r="L36" s="68"/>
      <c r="M36" s="68"/>
      <c r="N36" s="68">
        <f t="shared" si="8"/>
        <v>0</v>
      </c>
      <c r="O36" s="68"/>
      <c r="Q36" s="79" t="s">
        <v>65</v>
      </c>
      <c r="R36" s="79" t="s">
        <v>66</v>
      </c>
      <c r="S36" s="80" t="s">
        <v>954</v>
      </c>
      <c r="T36" s="81">
        <v>10</v>
      </c>
      <c r="U36" s="68">
        <v>203485000.0065802</v>
      </c>
      <c r="V36" s="68">
        <v>7810728.2300000023</v>
      </c>
      <c r="W36" s="68">
        <v>5810537.7399999993</v>
      </c>
      <c r="X36" s="68">
        <v>739378.25</v>
      </c>
      <c r="Y36" s="68">
        <v>30864073.805223167</v>
      </c>
      <c r="Z36" s="68">
        <v>14811735.795968685</v>
      </c>
      <c r="AA36" s="68">
        <v>23167548.98885731</v>
      </c>
      <c r="AB36" s="68">
        <v>2559094.2945761681</v>
      </c>
      <c r="AC36" s="68">
        <f t="shared" si="9"/>
        <v>293403144.96120554</v>
      </c>
      <c r="AD36" s="68">
        <v>4155047.8499999992</v>
      </c>
      <c r="AF36" s="79" t="s">
        <v>65</v>
      </c>
      <c r="AG36" s="79" t="s">
        <v>66</v>
      </c>
      <c r="AH36" s="80" t="s">
        <v>1156</v>
      </c>
      <c r="AI36" s="81">
        <v>10</v>
      </c>
      <c r="AJ36" s="68">
        <v>207260220.14932266</v>
      </c>
      <c r="AK36" s="68">
        <v>7955065.2600000007</v>
      </c>
      <c r="AL36" s="68">
        <v>5917912.5799999991</v>
      </c>
      <c r="AM36" s="68">
        <v>753041.47</v>
      </c>
      <c r="AN36" s="68">
        <v>31443057.056432281</v>
      </c>
      <c r="AO36" s="68">
        <v>14811735.795968685</v>
      </c>
      <c r="AP36" s="68">
        <v>23601916.122775722</v>
      </c>
      <c r="AQ36" s="68">
        <v>2612835.3281123042</v>
      </c>
      <c r="AR36" s="68">
        <f t="shared" si="10"/>
        <v>298587614.13261163</v>
      </c>
      <c r="AS36" s="68">
        <v>4231830.37</v>
      </c>
      <c r="AU36" s="79" t="s">
        <v>65</v>
      </c>
      <c r="AV36" s="79" t="s">
        <v>66</v>
      </c>
      <c r="AW36" s="80" t="s">
        <v>1157</v>
      </c>
      <c r="AX36" s="81">
        <v>10</v>
      </c>
      <c r="AY36" s="68">
        <v>210930362.93142694</v>
      </c>
      <c r="AZ36" s="68">
        <v>8095415.8500000006</v>
      </c>
      <c r="BA36" s="68">
        <v>6022321.8499999996</v>
      </c>
      <c r="BB36" s="68">
        <v>766327.33</v>
      </c>
      <c r="BC36" s="68">
        <v>32006028.856297381</v>
      </c>
      <c r="BD36" s="68">
        <v>14811735.795968685</v>
      </c>
      <c r="BE36" s="68">
        <v>24024301.22149067</v>
      </c>
      <c r="BF36" s="68">
        <v>2665092.0280745029</v>
      </c>
      <c r="BG36" s="68">
        <f t="shared" si="11"/>
        <v>303628078.07325816</v>
      </c>
      <c r="BH36" s="68">
        <v>4306492.21</v>
      </c>
    </row>
    <row r="37" spans="2:60">
      <c r="B37" s="79" t="s">
        <v>67</v>
      </c>
      <c r="C37" s="79" t="s">
        <v>68</v>
      </c>
      <c r="D37" s="80" t="s">
        <v>953</v>
      </c>
      <c r="E37" s="81">
        <v>10</v>
      </c>
      <c r="F37" s="68"/>
      <c r="G37" s="68"/>
      <c r="H37" s="68"/>
      <c r="I37" s="68"/>
      <c r="J37" s="68"/>
      <c r="K37" s="68"/>
      <c r="L37" s="68"/>
      <c r="M37" s="68"/>
      <c r="N37" s="68">
        <f t="shared" si="8"/>
        <v>0</v>
      </c>
      <c r="O37" s="68"/>
      <c r="Q37" s="79" t="s">
        <v>67</v>
      </c>
      <c r="R37" s="79" t="s">
        <v>68</v>
      </c>
      <c r="S37" s="80" t="s">
        <v>954</v>
      </c>
      <c r="T37" s="81">
        <v>10</v>
      </c>
      <c r="U37" s="68">
        <v>62465023.528120309</v>
      </c>
      <c r="V37" s="68">
        <v>684676.29</v>
      </c>
      <c r="W37" s="68">
        <v>405578.59</v>
      </c>
      <c r="X37" s="68">
        <v>219373.50999999998</v>
      </c>
      <c r="Y37" s="68">
        <v>7126242.8866781509</v>
      </c>
      <c r="Z37" s="68">
        <v>3179120.5401929799</v>
      </c>
      <c r="AA37" s="68">
        <v>3580094.2890142836</v>
      </c>
      <c r="AB37" s="68">
        <v>678075.7792288661</v>
      </c>
      <c r="AC37" s="68">
        <f t="shared" si="9"/>
        <v>78338185.413234577</v>
      </c>
      <c r="AD37" s="68">
        <v>0</v>
      </c>
      <c r="AF37" s="79" t="s">
        <v>67</v>
      </c>
      <c r="AG37" s="79" t="s">
        <v>68</v>
      </c>
      <c r="AH37" s="80" t="s">
        <v>1156</v>
      </c>
      <c r="AI37" s="81">
        <v>10</v>
      </c>
      <c r="AJ37" s="68">
        <v>63210683.567024358</v>
      </c>
      <c r="AK37" s="68">
        <v>691796.79999999993</v>
      </c>
      <c r="AL37" s="68">
        <v>409796.54000000004</v>
      </c>
      <c r="AM37" s="68">
        <v>221654.96</v>
      </c>
      <c r="AN37" s="68">
        <v>7211296.8631683476</v>
      </c>
      <c r="AO37" s="68">
        <v>3179120.5401929799</v>
      </c>
      <c r="AP37" s="68">
        <v>3623256.6038824893</v>
      </c>
      <c r="AQ37" s="68">
        <v>686078.26858912408</v>
      </c>
      <c r="AR37" s="68">
        <f t="shared" si="10"/>
        <v>79233684.142857298</v>
      </c>
      <c r="AS37" s="68">
        <v>0</v>
      </c>
      <c r="AU37" s="79" t="s">
        <v>67</v>
      </c>
      <c r="AV37" s="79" t="s">
        <v>68</v>
      </c>
      <c r="AW37" s="80" t="s">
        <v>1157</v>
      </c>
      <c r="AX37" s="81">
        <v>10</v>
      </c>
      <c r="AY37" s="68">
        <v>63907466.856605627</v>
      </c>
      <c r="AZ37" s="68">
        <v>698343.2</v>
      </c>
      <c r="BA37" s="68">
        <v>413674.41</v>
      </c>
      <c r="BB37" s="68">
        <v>223752.46</v>
      </c>
      <c r="BC37" s="68">
        <v>7290692.1565281563</v>
      </c>
      <c r="BD37" s="68">
        <v>3179120.5401929799</v>
      </c>
      <c r="BE37" s="68">
        <v>3663598.8710652683</v>
      </c>
      <c r="BF37" s="68">
        <v>693438.02336487174</v>
      </c>
      <c r="BG37" s="68">
        <f t="shared" si="11"/>
        <v>80070086.517756909</v>
      </c>
      <c r="BH37" s="68">
        <v>0</v>
      </c>
    </row>
    <row r="38" spans="2:60">
      <c r="B38" s="79" t="s">
        <v>69</v>
      </c>
      <c r="C38" s="79" t="s">
        <v>70</v>
      </c>
      <c r="D38" s="80" t="s">
        <v>953</v>
      </c>
      <c r="E38" s="81">
        <v>10</v>
      </c>
      <c r="F38" s="68"/>
      <c r="G38" s="68"/>
      <c r="H38" s="68"/>
      <c r="I38" s="68"/>
      <c r="J38" s="68"/>
      <c r="K38" s="68"/>
      <c r="L38" s="68"/>
      <c r="M38" s="68"/>
      <c r="N38" s="68">
        <f t="shared" si="8"/>
        <v>0</v>
      </c>
      <c r="O38" s="68"/>
      <c r="Q38" s="79" t="s">
        <v>69</v>
      </c>
      <c r="R38" s="79" t="s">
        <v>70</v>
      </c>
      <c r="S38" s="80" t="s">
        <v>954</v>
      </c>
      <c r="T38" s="81">
        <v>10</v>
      </c>
      <c r="U38" s="68">
        <v>106738514.249367</v>
      </c>
      <c r="V38" s="68">
        <v>2730399.5500000003</v>
      </c>
      <c r="W38" s="68">
        <v>1371245.39</v>
      </c>
      <c r="X38" s="68">
        <v>376440.06</v>
      </c>
      <c r="Y38" s="68">
        <v>16240001.448792614</v>
      </c>
      <c r="Z38" s="68">
        <v>9607315.7571972851</v>
      </c>
      <c r="AA38" s="68">
        <v>7883622.5673800046</v>
      </c>
      <c r="AB38" s="68">
        <v>1094407.4351762235</v>
      </c>
      <c r="AC38" s="68">
        <f t="shared" si="9"/>
        <v>146045170.78791314</v>
      </c>
      <c r="AD38" s="68">
        <v>3224.33</v>
      </c>
      <c r="AF38" s="79" t="s">
        <v>69</v>
      </c>
      <c r="AG38" s="79" t="s">
        <v>70</v>
      </c>
      <c r="AH38" s="80" t="s">
        <v>1156</v>
      </c>
      <c r="AI38" s="81">
        <v>10</v>
      </c>
      <c r="AJ38" s="68">
        <v>108660669.68216462</v>
      </c>
      <c r="AK38" s="68">
        <v>2780855.5200000005</v>
      </c>
      <c r="AL38" s="68">
        <v>1396585.09</v>
      </c>
      <c r="AM38" s="68">
        <v>383396.42</v>
      </c>
      <c r="AN38" s="68">
        <v>16544733.053138424</v>
      </c>
      <c r="AO38" s="68">
        <v>9607315.7571972851</v>
      </c>
      <c r="AP38" s="68">
        <v>8031486.5397986947</v>
      </c>
      <c r="AQ38" s="68">
        <v>1117389.9678149223</v>
      </c>
      <c r="AR38" s="68">
        <f t="shared" si="10"/>
        <v>148525715.95011395</v>
      </c>
      <c r="AS38" s="68">
        <v>3283.92</v>
      </c>
      <c r="AU38" s="79" t="s">
        <v>69</v>
      </c>
      <c r="AV38" s="79" t="s">
        <v>70</v>
      </c>
      <c r="AW38" s="80" t="s">
        <v>1157</v>
      </c>
      <c r="AX38" s="81">
        <v>10</v>
      </c>
      <c r="AY38" s="68">
        <v>110528014.81006709</v>
      </c>
      <c r="AZ38" s="68">
        <v>2829917.93</v>
      </c>
      <c r="BA38" s="68">
        <v>1421224.9400000002</v>
      </c>
      <c r="BB38" s="68">
        <v>390160.65</v>
      </c>
      <c r="BC38" s="68">
        <v>16841036.91514926</v>
      </c>
      <c r="BD38" s="68">
        <v>9607315.7571972851</v>
      </c>
      <c r="BE38" s="68">
        <v>8175271.7924610581</v>
      </c>
      <c r="BF38" s="68">
        <v>1139737.7937712669</v>
      </c>
      <c r="BG38" s="68">
        <f t="shared" si="11"/>
        <v>150936022.43864596</v>
      </c>
      <c r="BH38" s="68">
        <v>3341.8500000000004</v>
      </c>
    </row>
    <row r="39" spans="2:60">
      <c r="B39" s="79" t="s">
        <v>71</v>
      </c>
      <c r="C39" s="79" t="s">
        <v>72</v>
      </c>
      <c r="D39" s="80" t="s">
        <v>953</v>
      </c>
      <c r="E39" s="81">
        <v>10</v>
      </c>
      <c r="F39" s="68"/>
      <c r="G39" s="68"/>
      <c r="H39" s="68"/>
      <c r="I39" s="68"/>
      <c r="J39" s="68"/>
      <c r="K39" s="68"/>
      <c r="L39" s="68"/>
      <c r="M39" s="68"/>
      <c r="N39" s="68">
        <f t="shared" si="8"/>
        <v>0</v>
      </c>
      <c r="O39" s="68"/>
      <c r="Q39" s="79" t="s">
        <v>71</v>
      </c>
      <c r="R39" s="79" t="s">
        <v>72</v>
      </c>
      <c r="S39" s="80" t="s">
        <v>954</v>
      </c>
      <c r="T39" s="81">
        <v>10</v>
      </c>
      <c r="U39" s="68">
        <v>26334877.470554363</v>
      </c>
      <c r="V39" s="68">
        <v>432059.69000000006</v>
      </c>
      <c r="W39" s="68">
        <v>165750.52000000002</v>
      </c>
      <c r="X39" s="68">
        <v>92195.58</v>
      </c>
      <c r="Y39" s="68">
        <v>3148086.5219786</v>
      </c>
      <c r="Z39" s="68">
        <v>0</v>
      </c>
      <c r="AA39" s="68">
        <v>1989546.0942703527</v>
      </c>
      <c r="AB39" s="68">
        <v>294505.8777856566</v>
      </c>
      <c r="AC39" s="68">
        <f t="shared" si="9"/>
        <v>32457021.754588969</v>
      </c>
      <c r="AD39" s="68">
        <v>0</v>
      </c>
      <c r="AF39" s="79" t="s">
        <v>71</v>
      </c>
      <c r="AG39" s="79" t="s">
        <v>72</v>
      </c>
      <c r="AH39" s="80" t="s">
        <v>1156</v>
      </c>
      <c r="AI39" s="81">
        <v>10</v>
      </c>
      <c r="AJ39" s="68">
        <v>26825139.43271327</v>
      </c>
      <c r="AK39" s="68">
        <v>440043.87</v>
      </c>
      <c r="AL39" s="68">
        <v>168813.47</v>
      </c>
      <c r="AM39" s="68">
        <v>93899.290000000008</v>
      </c>
      <c r="AN39" s="68">
        <v>3207111.2862447472</v>
      </c>
      <c r="AO39" s="68">
        <v>0</v>
      </c>
      <c r="AP39" s="68">
        <v>2026861.6957300873</v>
      </c>
      <c r="AQ39" s="68">
        <v>300690.51730915159</v>
      </c>
      <c r="AR39" s="68">
        <f t="shared" si="10"/>
        <v>33062559.561997253</v>
      </c>
      <c r="AS39" s="68">
        <v>0</v>
      </c>
      <c r="AU39" s="79" t="s">
        <v>71</v>
      </c>
      <c r="AV39" s="79" t="s">
        <v>72</v>
      </c>
      <c r="AW39" s="80" t="s">
        <v>1157</v>
      </c>
      <c r="AX39" s="81">
        <v>10</v>
      </c>
      <c r="AY39" s="68">
        <v>27301793.503945958</v>
      </c>
      <c r="AZ39" s="68">
        <v>447807.53</v>
      </c>
      <c r="BA39" s="68">
        <v>171791.83000000002</v>
      </c>
      <c r="BB39" s="68">
        <v>95555.95</v>
      </c>
      <c r="BC39" s="68">
        <v>3264503.8872634759</v>
      </c>
      <c r="BD39" s="68">
        <v>0</v>
      </c>
      <c r="BE39" s="68">
        <v>2063147.9735647433</v>
      </c>
      <c r="BF39" s="68">
        <v>306704.322855331</v>
      </c>
      <c r="BG39" s="68">
        <f t="shared" si="11"/>
        <v>33651304.997629508</v>
      </c>
      <c r="BH39" s="68">
        <v>0</v>
      </c>
    </row>
    <row r="40" spans="2:60">
      <c r="B40" s="79" t="s">
        <v>73</v>
      </c>
      <c r="C40" s="79" t="s">
        <v>74</v>
      </c>
      <c r="D40" s="80" t="s">
        <v>953</v>
      </c>
      <c r="E40" s="81">
        <v>10</v>
      </c>
      <c r="F40" s="68"/>
      <c r="G40" s="68"/>
      <c r="H40" s="68"/>
      <c r="I40" s="68"/>
      <c r="J40" s="68"/>
      <c r="K40" s="68"/>
      <c r="L40" s="68"/>
      <c r="M40" s="68"/>
      <c r="N40" s="68">
        <f t="shared" si="8"/>
        <v>0</v>
      </c>
      <c r="O40" s="68"/>
      <c r="Q40" s="79" t="s">
        <v>73</v>
      </c>
      <c r="R40" s="79" t="s">
        <v>74</v>
      </c>
      <c r="S40" s="80" t="s">
        <v>954</v>
      </c>
      <c r="T40" s="81">
        <v>10</v>
      </c>
      <c r="U40" s="68">
        <v>3708603.7777488306</v>
      </c>
      <c r="V40" s="68">
        <v>125292.68999999999</v>
      </c>
      <c r="W40" s="68">
        <v>3158.63</v>
      </c>
      <c r="X40" s="68">
        <v>10624.510000000002</v>
      </c>
      <c r="Y40" s="68">
        <v>443893.70331934397</v>
      </c>
      <c r="Z40" s="68">
        <v>239713.55273385131</v>
      </c>
      <c r="AA40" s="68">
        <v>293022.25849006325</v>
      </c>
      <c r="AB40" s="68">
        <v>43963.069690937176</v>
      </c>
      <c r="AC40" s="68">
        <f t="shared" si="9"/>
        <v>4985046.1019830266</v>
      </c>
      <c r="AD40" s="68">
        <v>116773.91000000002</v>
      </c>
      <c r="AF40" s="79" t="s">
        <v>73</v>
      </c>
      <c r="AG40" s="79" t="s">
        <v>74</v>
      </c>
      <c r="AH40" s="80" t="s">
        <v>1156</v>
      </c>
      <c r="AI40" s="81">
        <v>10</v>
      </c>
      <c r="AJ40" s="68">
        <v>3775852.9325454398</v>
      </c>
      <c r="AK40" s="68">
        <v>127592.05000000002</v>
      </c>
      <c r="AL40" s="68">
        <v>3216.6200000000003</v>
      </c>
      <c r="AM40" s="68">
        <v>10819.489999999998</v>
      </c>
      <c r="AN40" s="68">
        <v>452173.11672437668</v>
      </c>
      <c r="AO40" s="68">
        <v>239713.55273385131</v>
      </c>
      <c r="AP40" s="68">
        <v>298492.20899909257</v>
      </c>
      <c r="AQ40" s="68">
        <v>44886.288074446842</v>
      </c>
      <c r="AR40" s="68">
        <f t="shared" si="10"/>
        <v>5071663.2090772083</v>
      </c>
      <c r="AS40" s="68">
        <v>118916.95000000001</v>
      </c>
      <c r="AU40" s="79" t="s">
        <v>73</v>
      </c>
      <c r="AV40" s="79" t="s">
        <v>74</v>
      </c>
      <c r="AW40" s="80" t="s">
        <v>1157</v>
      </c>
      <c r="AX40" s="81">
        <v>10</v>
      </c>
      <c r="AY40" s="68">
        <v>3841236.2186918641</v>
      </c>
      <c r="AZ40" s="68">
        <v>129827.91999999998</v>
      </c>
      <c r="BA40" s="68">
        <v>3272.97</v>
      </c>
      <c r="BB40" s="68">
        <v>11009.09</v>
      </c>
      <c r="BC40" s="68">
        <v>460223.57433875441</v>
      </c>
      <c r="BD40" s="68">
        <v>239713.55273385131</v>
      </c>
      <c r="BE40" s="68">
        <v>303811.28397025337</v>
      </c>
      <c r="BF40" s="68">
        <v>45784.019235935062</v>
      </c>
      <c r="BG40" s="68">
        <f t="shared" si="11"/>
        <v>5155879.4289706582</v>
      </c>
      <c r="BH40" s="68">
        <v>121000.80000000002</v>
      </c>
    </row>
    <row r="41" spans="2:60">
      <c r="B41" s="79" t="s">
        <v>75</v>
      </c>
      <c r="C41" s="79" t="s">
        <v>76</v>
      </c>
      <c r="D41" s="80" t="s">
        <v>953</v>
      </c>
      <c r="E41" s="81">
        <v>10</v>
      </c>
      <c r="F41" s="68"/>
      <c r="G41" s="68"/>
      <c r="H41" s="68"/>
      <c r="I41" s="68"/>
      <c r="J41" s="68"/>
      <c r="K41" s="68"/>
      <c r="L41" s="68"/>
      <c r="M41" s="68"/>
      <c r="N41" s="68">
        <f t="shared" si="8"/>
        <v>0</v>
      </c>
      <c r="O41" s="68"/>
      <c r="Q41" s="79" t="s">
        <v>75</v>
      </c>
      <c r="R41" s="79" t="s">
        <v>76</v>
      </c>
      <c r="S41" s="80" t="s">
        <v>954</v>
      </c>
      <c r="T41" s="81">
        <v>10</v>
      </c>
      <c r="U41" s="68">
        <v>459960.89602547407</v>
      </c>
      <c r="V41" s="68">
        <v>0</v>
      </c>
      <c r="W41" s="68">
        <v>0</v>
      </c>
      <c r="X41" s="68">
        <v>478.59</v>
      </c>
      <c r="Y41" s="68">
        <v>39655.643285116341</v>
      </c>
      <c r="Z41" s="68">
        <v>94483.468157672396</v>
      </c>
      <c r="AA41" s="68">
        <v>0</v>
      </c>
      <c r="AB41" s="68">
        <v>4547.0594694046304</v>
      </c>
      <c r="AC41" s="68">
        <f t="shared" si="9"/>
        <v>599125.65693766752</v>
      </c>
      <c r="AD41" s="68">
        <v>0</v>
      </c>
      <c r="AF41" s="79" t="s">
        <v>75</v>
      </c>
      <c r="AG41" s="79" t="s">
        <v>76</v>
      </c>
      <c r="AH41" s="80" t="s">
        <v>1156</v>
      </c>
      <c r="AI41" s="81">
        <v>10</v>
      </c>
      <c r="AJ41" s="68">
        <v>467892.10713635024</v>
      </c>
      <c r="AK41" s="68">
        <v>0</v>
      </c>
      <c r="AL41" s="68">
        <v>0</v>
      </c>
      <c r="AM41" s="68">
        <v>487.36999999999995</v>
      </c>
      <c r="AN41" s="68">
        <v>40393.922921821024</v>
      </c>
      <c r="AO41" s="68">
        <v>94483.468157672396</v>
      </c>
      <c r="AP41" s="68">
        <v>0</v>
      </c>
      <c r="AQ41" s="68">
        <v>4642.5513482622337</v>
      </c>
      <c r="AR41" s="68">
        <f t="shared" si="10"/>
        <v>607899.41956410592</v>
      </c>
      <c r="AS41" s="68">
        <v>0</v>
      </c>
      <c r="AU41" s="79" t="s">
        <v>75</v>
      </c>
      <c r="AV41" s="79" t="s">
        <v>76</v>
      </c>
      <c r="AW41" s="80" t="s">
        <v>1157</v>
      </c>
      <c r="AX41" s="81">
        <v>10</v>
      </c>
      <c r="AY41" s="68">
        <v>475604.19082025945</v>
      </c>
      <c r="AZ41" s="68">
        <v>0</v>
      </c>
      <c r="BA41" s="68">
        <v>0</v>
      </c>
      <c r="BB41" s="68">
        <v>495.90999999999997</v>
      </c>
      <c r="BC41" s="68">
        <v>41111.792773338922</v>
      </c>
      <c r="BD41" s="68">
        <v>94483.468157672396</v>
      </c>
      <c r="BE41" s="68">
        <v>0</v>
      </c>
      <c r="BF41" s="68">
        <v>4735.3999752274249</v>
      </c>
      <c r="BG41" s="68">
        <f t="shared" si="11"/>
        <v>616430.76172649814</v>
      </c>
      <c r="BH41" s="68">
        <v>0</v>
      </c>
    </row>
    <row r="42" spans="2:60">
      <c r="B42" s="79" t="s">
        <v>77</v>
      </c>
      <c r="C42" s="79" t="s">
        <v>78</v>
      </c>
      <c r="D42" s="80" t="s">
        <v>953</v>
      </c>
      <c r="E42" s="81">
        <v>10</v>
      </c>
      <c r="F42" s="68"/>
      <c r="G42" s="68"/>
      <c r="H42" s="68"/>
      <c r="I42" s="68"/>
      <c r="J42" s="68"/>
      <c r="K42" s="68"/>
      <c r="L42" s="68"/>
      <c r="M42" s="68"/>
      <c r="N42" s="68">
        <f t="shared" si="8"/>
        <v>0</v>
      </c>
      <c r="O42" s="68"/>
      <c r="Q42" s="79" t="s">
        <v>77</v>
      </c>
      <c r="R42" s="79" t="s">
        <v>78</v>
      </c>
      <c r="S42" s="80" t="s">
        <v>954</v>
      </c>
      <c r="T42" s="81">
        <v>10</v>
      </c>
      <c r="U42" s="68">
        <v>51791998.910622537</v>
      </c>
      <c r="V42" s="68">
        <v>2420857.3500000006</v>
      </c>
      <c r="W42" s="68">
        <v>560419.09</v>
      </c>
      <c r="X42" s="68">
        <v>179563.82000000004</v>
      </c>
      <c r="Y42" s="68">
        <v>9101427.8976832535</v>
      </c>
      <c r="Z42" s="68">
        <v>2502370.3813066683</v>
      </c>
      <c r="AA42" s="68">
        <v>3598501.209070134</v>
      </c>
      <c r="AB42" s="68">
        <v>632993.93886977434</v>
      </c>
      <c r="AC42" s="68">
        <f t="shared" si="9"/>
        <v>71998848.437552378</v>
      </c>
      <c r="AD42" s="68">
        <v>1210715.8399999999</v>
      </c>
      <c r="AF42" s="79" t="s">
        <v>77</v>
      </c>
      <c r="AG42" s="79" t="s">
        <v>78</v>
      </c>
      <c r="AH42" s="80" t="s">
        <v>1156</v>
      </c>
      <c r="AI42" s="81">
        <v>10</v>
      </c>
      <c r="AJ42" s="68">
        <v>52750340.933484741</v>
      </c>
      <c r="AK42" s="68">
        <v>2465284.9299999997</v>
      </c>
      <c r="AL42" s="68">
        <v>570703.89999999991</v>
      </c>
      <c r="AM42" s="68">
        <v>182859.18</v>
      </c>
      <c r="AN42" s="68">
        <v>9271232.7835272886</v>
      </c>
      <c r="AO42" s="68">
        <v>2502370.3813066683</v>
      </c>
      <c r="AP42" s="68">
        <v>3665675.6610920355</v>
      </c>
      <c r="AQ42" s="68">
        <v>646286.80832603574</v>
      </c>
      <c r="AR42" s="68">
        <f t="shared" si="10"/>
        <v>73287689.467736766</v>
      </c>
      <c r="AS42" s="68">
        <v>1232934.8899999999</v>
      </c>
      <c r="AU42" s="79" t="s">
        <v>77</v>
      </c>
      <c r="AV42" s="79" t="s">
        <v>78</v>
      </c>
      <c r="AW42" s="80" t="s">
        <v>1157</v>
      </c>
      <c r="AX42" s="81">
        <v>10</v>
      </c>
      <c r="AY42" s="68">
        <v>53682049.660394832</v>
      </c>
      <c r="AZ42" s="68">
        <v>2508485.4500000002</v>
      </c>
      <c r="BA42" s="68">
        <v>580704.64999999991</v>
      </c>
      <c r="BB42" s="68">
        <v>186063.52</v>
      </c>
      <c r="BC42" s="68">
        <v>9436341.8060470652</v>
      </c>
      <c r="BD42" s="68">
        <v>2502370.3813066683</v>
      </c>
      <c r="BE42" s="68">
        <v>3730997.2667209501</v>
      </c>
      <c r="BF42" s="68">
        <v>659212.56109255552</v>
      </c>
      <c r="BG42" s="68">
        <f t="shared" si="11"/>
        <v>74540765.565562069</v>
      </c>
      <c r="BH42" s="68">
        <v>1254540.2699999998</v>
      </c>
    </row>
    <row r="43" spans="2:60">
      <c r="B43" s="79" t="s">
        <v>79</v>
      </c>
      <c r="C43" s="79" t="s">
        <v>80</v>
      </c>
      <c r="D43" s="80" t="s">
        <v>953</v>
      </c>
      <c r="E43" s="81">
        <v>10</v>
      </c>
      <c r="F43" s="68"/>
      <c r="G43" s="68"/>
      <c r="H43" s="68"/>
      <c r="I43" s="68"/>
      <c r="J43" s="68"/>
      <c r="K43" s="68"/>
      <c r="L43" s="68"/>
      <c r="M43" s="68"/>
      <c r="N43" s="68">
        <f t="shared" si="8"/>
        <v>0</v>
      </c>
      <c r="O43" s="68"/>
      <c r="Q43" s="79" t="s">
        <v>79</v>
      </c>
      <c r="R43" s="79" t="s">
        <v>80</v>
      </c>
      <c r="S43" s="80" t="s">
        <v>954</v>
      </c>
      <c r="T43" s="81">
        <v>10</v>
      </c>
      <c r="U43" s="68">
        <v>5860664.0362445246</v>
      </c>
      <c r="V43" s="68">
        <v>166155.30999999997</v>
      </c>
      <c r="W43" s="68">
        <v>0</v>
      </c>
      <c r="X43" s="68">
        <v>19419.460000000003</v>
      </c>
      <c r="Y43" s="68">
        <v>826369.80744201224</v>
      </c>
      <c r="Z43" s="68">
        <v>399867.72195138136</v>
      </c>
      <c r="AA43" s="68">
        <v>425637.50055142224</v>
      </c>
      <c r="AB43" s="68">
        <v>66348.972895971499</v>
      </c>
      <c r="AC43" s="68">
        <f t="shared" si="9"/>
        <v>7764462.8090853114</v>
      </c>
      <c r="AD43" s="68">
        <v>0</v>
      </c>
      <c r="AF43" s="79" t="s">
        <v>79</v>
      </c>
      <c r="AG43" s="79" t="s">
        <v>80</v>
      </c>
      <c r="AH43" s="80" t="s">
        <v>1156</v>
      </c>
      <c r="AI43" s="81">
        <v>10</v>
      </c>
      <c r="AJ43" s="68">
        <v>5968347.2507171277</v>
      </c>
      <c r="AK43" s="68">
        <v>169218.94</v>
      </c>
      <c r="AL43" s="68">
        <v>0</v>
      </c>
      <c r="AM43" s="68">
        <v>19777.530000000002</v>
      </c>
      <c r="AN43" s="68">
        <v>841827.78614379466</v>
      </c>
      <c r="AO43" s="68">
        <v>399867.72195138136</v>
      </c>
      <c r="AP43" s="68">
        <v>433602.82393274456</v>
      </c>
      <c r="AQ43" s="68">
        <v>67742.303096786141</v>
      </c>
      <c r="AR43" s="68">
        <f t="shared" si="10"/>
        <v>7900384.355841835</v>
      </c>
      <c r="AS43" s="68">
        <v>0</v>
      </c>
      <c r="AU43" s="79" t="s">
        <v>79</v>
      </c>
      <c r="AV43" s="79" t="s">
        <v>80</v>
      </c>
      <c r="AW43" s="80" t="s">
        <v>1157</v>
      </c>
      <c r="AX43" s="81">
        <v>10</v>
      </c>
      <c r="AY43" s="68">
        <v>6073032.6126037408</v>
      </c>
      <c r="AZ43" s="68">
        <v>172197.96</v>
      </c>
      <c r="BA43" s="68">
        <v>0</v>
      </c>
      <c r="BB43" s="68">
        <v>20125.7</v>
      </c>
      <c r="BC43" s="68">
        <v>856858.29290160001</v>
      </c>
      <c r="BD43" s="68">
        <v>399867.72195138136</v>
      </c>
      <c r="BE43" s="68">
        <v>441348.43597877334</v>
      </c>
      <c r="BF43" s="68">
        <v>69097.145958724432</v>
      </c>
      <c r="BG43" s="68">
        <f t="shared" si="11"/>
        <v>8032527.8693942195</v>
      </c>
      <c r="BH43" s="68">
        <v>0</v>
      </c>
    </row>
    <row r="44" spans="2:60">
      <c r="B44" s="79" t="s">
        <v>81</v>
      </c>
      <c r="C44" s="79" t="s">
        <v>82</v>
      </c>
      <c r="D44" s="80" t="s">
        <v>953</v>
      </c>
      <c r="E44" s="81">
        <v>10</v>
      </c>
      <c r="F44" s="68"/>
      <c r="G44" s="68"/>
      <c r="H44" s="68"/>
      <c r="I44" s="68"/>
      <c r="J44" s="68"/>
      <c r="K44" s="68"/>
      <c r="L44" s="68"/>
      <c r="M44" s="68"/>
      <c r="N44" s="68">
        <f t="shared" si="8"/>
        <v>0</v>
      </c>
      <c r="O44" s="68"/>
      <c r="Q44" s="79" t="s">
        <v>81</v>
      </c>
      <c r="R44" s="79" t="s">
        <v>82</v>
      </c>
      <c r="S44" s="80" t="s">
        <v>954</v>
      </c>
      <c r="T44" s="81">
        <v>10</v>
      </c>
      <c r="U44" s="68">
        <v>11131353.485281758</v>
      </c>
      <c r="V44" s="68">
        <v>399041.36</v>
      </c>
      <c r="W44" s="68">
        <v>49485.34</v>
      </c>
      <c r="X44" s="68">
        <v>38095.11</v>
      </c>
      <c r="Y44" s="68">
        <v>1835576.2149637826</v>
      </c>
      <c r="Z44" s="68">
        <v>869250.68760853854</v>
      </c>
      <c r="AA44" s="68">
        <v>559069.34094063228</v>
      </c>
      <c r="AB44" s="68">
        <v>130676.09438790195</v>
      </c>
      <c r="AC44" s="68">
        <f t="shared" si="9"/>
        <v>15263803.00318261</v>
      </c>
      <c r="AD44" s="68">
        <v>251255.37000000002</v>
      </c>
      <c r="AF44" s="79" t="s">
        <v>81</v>
      </c>
      <c r="AG44" s="79" t="s">
        <v>82</v>
      </c>
      <c r="AH44" s="80" t="s">
        <v>1156</v>
      </c>
      <c r="AI44" s="81">
        <v>10</v>
      </c>
      <c r="AJ44" s="68">
        <v>11337695.18095272</v>
      </c>
      <c r="AK44" s="68">
        <v>406364.56999999995</v>
      </c>
      <c r="AL44" s="68">
        <v>50393.49</v>
      </c>
      <c r="AM44" s="68">
        <v>38794.230000000003</v>
      </c>
      <c r="AN44" s="68">
        <v>1869829.701266574</v>
      </c>
      <c r="AO44" s="68">
        <v>869250.68760853854</v>
      </c>
      <c r="AP44" s="68">
        <v>569505.67867621407</v>
      </c>
      <c r="AQ44" s="68">
        <v>133420.27012004517</v>
      </c>
      <c r="AR44" s="68">
        <f t="shared" si="10"/>
        <v>15531120.218624093</v>
      </c>
      <c r="AS44" s="68">
        <v>255866.41000000003</v>
      </c>
      <c r="AU44" s="79" t="s">
        <v>81</v>
      </c>
      <c r="AV44" s="79" t="s">
        <v>82</v>
      </c>
      <c r="AW44" s="80" t="s">
        <v>1157</v>
      </c>
      <c r="AX44" s="81">
        <v>10</v>
      </c>
      <c r="AY44" s="68">
        <v>11538310.101852335</v>
      </c>
      <c r="AZ44" s="68">
        <v>413485.51000000007</v>
      </c>
      <c r="BA44" s="68">
        <v>51276.57</v>
      </c>
      <c r="BB44" s="68">
        <v>39474.040000000008</v>
      </c>
      <c r="BC44" s="68">
        <v>1903135.9149391081</v>
      </c>
      <c r="BD44" s="68">
        <v>869250.68760853854</v>
      </c>
      <c r="BE44" s="68">
        <v>579654.15496957512</v>
      </c>
      <c r="BF44" s="68">
        <v>136088.67712244764</v>
      </c>
      <c r="BG44" s="68">
        <f t="shared" si="11"/>
        <v>15791025.756492002</v>
      </c>
      <c r="BH44" s="68">
        <v>260350.10000000003</v>
      </c>
    </row>
    <row r="45" spans="2:60">
      <c r="B45" s="79" t="s">
        <v>83</v>
      </c>
      <c r="C45" s="79" t="s">
        <v>84</v>
      </c>
      <c r="D45" s="80" t="s">
        <v>953</v>
      </c>
      <c r="E45" s="81">
        <v>10</v>
      </c>
      <c r="F45" s="68"/>
      <c r="G45" s="68"/>
      <c r="H45" s="68"/>
      <c r="I45" s="68"/>
      <c r="J45" s="68"/>
      <c r="K45" s="68"/>
      <c r="L45" s="68"/>
      <c r="M45" s="68"/>
      <c r="N45" s="68">
        <f t="shared" si="8"/>
        <v>0</v>
      </c>
      <c r="O45" s="68"/>
      <c r="Q45" s="79" t="s">
        <v>83</v>
      </c>
      <c r="R45" s="79" t="s">
        <v>84</v>
      </c>
      <c r="S45" s="80" t="s">
        <v>954</v>
      </c>
      <c r="T45" s="81">
        <v>10</v>
      </c>
      <c r="U45" s="68">
        <v>8623388.0795443952</v>
      </c>
      <c r="V45" s="68">
        <v>202057.17</v>
      </c>
      <c r="W45" s="68">
        <v>0</v>
      </c>
      <c r="X45" s="68">
        <v>28236.32</v>
      </c>
      <c r="Y45" s="68">
        <v>1395620.982691335</v>
      </c>
      <c r="Z45" s="68">
        <v>0</v>
      </c>
      <c r="AA45" s="68">
        <v>136402.77317877376</v>
      </c>
      <c r="AB45" s="68">
        <v>92243.016978790984</v>
      </c>
      <c r="AC45" s="68">
        <f t="shared" si="9"/>
        <v>10477948.342393294</v>
      </c>
      <c r="AD45" s="68">
        <v>0</v>
      </c>
      <c r="AF45" s="79" t="s">
        <v>83</v>
      </c>
      <c r="AG45" s="79" t="s">
        <v>84</v>
      </c>
      <c r="AH45" s="80" t="s">
        <v>1156</v>
      </c>
      <c r="AI45" s="81">
        <v>10</v>
      </c>
      <c r="AJ45" s="68">
        <v>8782437.0519621316</v>
      </c>
      <c r="AK45" s="68">
        <v>205765.31999999998</v>
      </c>
      <c r="AL45" s="68">
        <v>0</v>
      </c>
      <c r="AM45" s="68">
        <v>28754.51</v>
      </c>
      <c r="AN45" s="68">
        <v>1421660.6852237494</v>
      </c>
      <c r="AO45" s="68">
        <v>0</v>
      </c>
      <c r="AP45" s="68">
        <v>138948.99441595693</v>
      </c>
      <c r="AQ45" s="68">
        <v>94180.141505341977</v>
      </c>
      <c r="AR45" s="68">
        <f t="shared" si="10"/>
        <v>10671746.70310718</v>
      </c>
      <c r="AS45" s="68">
        <v>0</v>
      </c>
      <c r="AU45" s="79" t="s">
        <v>83</v>
      </c>
      <c r="AV45" s="79" t="s">
        <v>84</v>
      </c>
      <c r="AW45" s="80" t="s">
        <v>1157</v>
      </c>
      <c r="AX45" s="81">
        <v>10</v>
      </c>
      <c r="AY45" s="68">
        <v>8937057.3890118357</v>
      </c>
      <c r="AZ45" s="68">
        <v>209371.05</v>
      </c>
      <c r="BA45" s="68">
        <v>0</v>
      </c>
      <c r="BB45" s="68">
        <v>29258.38</v>
      </c>
      <c r="BC45" s="68">
        <v>1446980.2834681026</v>
      </c>
      <c r="BD45" s="68">
        <v>0</v>
      </c>
      <c r="BE45" s="68">
        <v>141424.98427039885</v>
      </c>
      <c r="BF45" s="68">
        <v>96063.75053544715</v>
      </c>
      <c r="BG45" s="68">
        <f t="shared" si="11"/>
        <v>10860155.837285787</v>
      </c>
      <c r="BH45" s="68">
        <v>0</v>
      </c>
    </row>
    <row r="46" spans="2:60">
      <c r="B46" s="79" t="s">
        <v>85</v>
      </c>
      <c r="C46" s="79" t="s">
        <v>86</v>
      </c>
      <c r="D46" s="80" t="s">
        <v>953</v>
      </c>
      <c r="E46" s="81">
        <v>10</v>
      </c>
      <c r="F46" s="68"/>
      <c r="G46" s="68"/>
      <c r="H46" s="68"/>
      <c r="I46" s="68"/>
      <c r="J46" s="68"/>
      <c r="K46" s="68"/>
      <c r="L46" s="68"/>
      <c r="M46" s="68"/>
      <c r="N46" s="68">
        <f t="shared" si="8"/>
        <v>0</v>
      </c>
      <c r="O46" s="68"/>
      <c r="Q46" s="79" t="s">
        <v>85</v>
      </c>
      <c r="R46" s="79" t="s">
        <v>86</v>
      </c>
      <c r="S46" s="80" t="s">
        <v>954</v>
      </c>
      <c r="T46" s="81">
        <v>10</v>
      </c>
      <c r="U46" s="68">
        <v>20154858.729133949</v>
      </c>
      <c r="V46" s="68">
        <v>664845.59999999986</v>
      </c>
      <c r="W46" s="68">
        <v>300836.40999999992</v>
      </c>
      <c r="X46" s="68">
        <v>67862.89</v>
      </c>
      <c r="Y46" s="68">
        <v>2899308.8961016466</v>
      </c>
      <c r="Z46" s="68">
        <v>5857057.9322888823</v>
      </c>
      <c r="AA46" s="68">
        <v>842150.74978467613</v>
      </c>
      <c r="AB46" s="68">
        <v>216820.24793444946</v>
      </c>
      <c r="AC46" s="68">
        <f t="shared" si="9"/>
        <v>31003741.455243602</v>
      </c>
      <c r="AD46" s="68">
        <v>0</v>
      </c>
      <c r="AF46" s="79" t="s">
        <v>85</v>
      </c>
      <c r="AG46" s="79" t="s">
        <v>86</v>
      </c>
      <c r="AH46" s="80" t="s">
        <v>1156</v>
      </c>
      <c r="AI46" s="81">
        <v>10</v>
      </c>
      <c r="AJ46" s="68">
        <v>20523696.261622988</v>
      </c>
      <c r="AK46" s="68">
        <v>677046.85000000009</v>
      </c>
      <c r="AL46" s="68">
        <v>306357.36999999994</v>
      </c>
      <c r="AM46" s="68">
        <v>69108.31</v>
      </c>
      <c r="AN46" s="68">
        <v>2953422.1757445019</v>
      </c>
      <c r="AO46" s="68">
        <v>5857057.9322888823</v>
      </c>
      <c r="AP46" s="68">
        <v>857871.54361926334</v>
      </c>
      <c r="AQ46" s="68">
        <v>221373.47628107294</v>
      </c>
      <c r="AR46" s="68">
        <f t="shared" si="10"/>
        <v>31465933.919556711</v>
      </c>
      <c r="AS46" s="68">
        <v>0</v>
      </c>
      <c r="AU46" s="79" t="s">
        <v>85</v>
      </c>
      <c r="AV46" s="79" t="s">
        <v>86</v>
      </c>
      <c r="AW46" s="80" t="s">
        <v>1157</v>
      </c>
      <c r="AX46" s="81">
        <v>10</v>
      </c>
      <c r="AY46" s="68">
        <v>20882191.153507527</v>
      </c>
      <c r="AZ46" s="68">
        <v>688911.11</v>
      </c>
      <c r="BA46" s="68">
        <v>311725.83999999997</v>
      </c>
      <c r="BB46" s="68">
        <v>70319.33</v>
      </c>
      <c r="BC46" s="68">
        <v>3006038.9282724075</v>
      </c>
      <c r="BD46" s="68">
        <v>5857057.9322888823</v>
      </c>
      <c r="BE46" s="68">
        <v>873158.71703937126</v>
      </c>
      <c r="BF46" s="68">
        <v>225800.94000669941</v>
      </c>
      <c r="BG46" s="68">
        <f t="shared" si="11"/>
        <v>31915203.951114886</v>
      </c>
      <c r="BH46" s="68">
        <v>0</v>
      </c>
    </row>
    <row r="47" spans="2:60">
      <c r="B47" s="79" t="s">
        <v>87</v>
      </c>
      <c r="C47" s="79" t="s">
        <v>88</v>
      </c>
      <c r="D47" s="80" t="s">
        <v>953</v>
      </c>
      <c r="E47" s="81">
        <v>10</v>
      </c>
      <c r="F47" s="68"/>
      <c r="G47" s="68"/>
      <c r="H47" s="68"/>
      <c r="I47" s="68"/>
      <c r="J47" s="68"/>
      <c r="K47" s="68"/>
      <c r="L47" s="68"/>
      <c r="M47" s="68"/>
      <c r="N47" s="68">
        <f t="shared" si="8"/>
        <v>0</v>
      </c>
      <c r="O47" s="68"/>
      <c r="Q47" s="79" t="s">
        <v>87</v>
      </c>
      <c r="R47" s="79" t="s">
        <v>88</v>
      </c>
      <c r="S47" s="80" t="s">
        <v>954</v>
      </c>
      <c r="T47" s="81">
        <v>10</v>
      </c>
      <c r="U47" s="68">
        <v>39602092.697136797</v>
      </c>
      <c r="V47" s="68">
        <v>1791331.0799999996</v>
      </c>
      <c r="W47" s="68">
        <v>452738.23999999993</v>
      </c>
      <c r="X47" s="68">
        <v>138118.65</v>
      </c>
      <c r="Y47" s="68">
        <v>6321351.3922076197</v>
      </c>
      <c r="Z47" s="68">
        <v>2318675.7279743017</v>
      </c>
      <c r="AA47" s="68">
        <v>3017047.5482550217</v>
      </c>
      <c r="AB47" s="68">
        <v>475875.35560405254</v>
      </c>
      <c r="AC47" s="68">
        <f t="shared" si="9"/>
        <v>54898563.081177793</v>
      </c>
      <c r="AD47" s="68">
        <v>781332.39</v>
      </c>
      <c r="AF47" s="79" t="s">
        <v>87</v>
      </c>
      <c r="AG47" s="79" t="s">
        <v>88</v>
      </c>
      <c r="AH47" s="80" t="s">
        <v>1156</v>
      </c>
      <c r="AI47" s="81">
        <v>10</v>
      </c>
      <c r="AJ47" s="68">
        <v>40334064.358914986</v>
      </c>
      <c r="AK47" s="68">
        <v>1824205.5699999998</v>
      </c>
      <c r="AL47" s="68">
        <v>461046.89</v>
      </c>
      <c r="AM47" s="68">
        <v>140653.42000000001</v>
      </c>
      <c r="AN47" s="68">
        <v>6439318.9225733811</v>
      </c>
      <c r="AO47" s="68">
        <v>2318675.7279743017</v>
      </c>
      <c r="AP47" s="68">
        <v>3073367.6765584643</v>
      </c>
      <c r="AQ47" s="68">
        <v>485868.75317172706</v>
      </c>
      <c r="AR47" s="68">
        <f t="shared" si="10"/>
        <v>55872872.719192863</v>
      </c>
      <c r="AS47" s="68">
        <v>795671.4</v>
      </c>
      <c r="AU47" s="79" t="s">
        <v>87</v>
      </c>
      <c r="AV47" s="79" t="s">
        <v>88</v>
      </c>
      <c r="AW47" s="80" t="s">
        <v>1157</v>
      </c>
      <c r="AX47" s="81">
        <v>10</v>
      </c>
      <c r="AY47" s="68">
        <v>41045674.182035014</v>
      </c>
      <c r="AZ47" s="68">
        <v>1856172.1099999999</v>
      </c>
      <c r="BA47" s="68">
        <v>469126.06</v>
      </c>
      <c r="BB47" s="68">
        <v>143118.16999999998</v>
      </c>
      <c r="BC47" s="68">
        <v>6554024.0737755569</v>
      </c>
      <c r="BD47" s="68">
        <v>2318675.7279743017</v>
      </c>
      <c r="BE47" s="68">
        <v>3128134.348992574</v>
      </c>
      <c r="BF47" s="68">
        <v>495586.13763516396</v>
      </c>
      <c r="BG47" s="68">
        <f t="shared" si="11"/>
        <v>56820125.190412618</v>
      </c>
      <c r="BH47" s="68">
        <v>809614.38</v>
      </c>
    </row>
    <row r="48" spans="2:60">
      <c r="B48" s="79" t="s">
        <v>89</v>
      </c>
      <c r="C48" s="79" t="s">
        <v>90</v>
      </c>
      <c r="D48" s="80" t="s">
        <v>953</v>
      </c>
      <c r="E48" s="81">
        <v>10</v>
      </c>
      <c r="F48" s="68"/>
      <c r="G48" s="68"/>
      <c r="H48" s="68"/>
      <c r="I48" s="68"/>
      <c r="J48" s="68"/>
      <c r="K48" s="68"/>
      <c r="L48" s="68"/>
      <c r="M48" s="68"/>
      <c r="N48" s="68">
        <f t="shared" si="8"/>
        <v>0</v>
      </c>
      <c r="O48" s="68"/>
      <c r="Q48" s="79" t="s">
        <v>89</v>
      </c>
      <c r="R48" s="79" t="s">
        <v>90</v>
      </c>
      <c r="S48" s="80" t="s">
        <v>954</v>
      </c>
      <c r="T48" s="81">
        <v>10</v>
      </c>
      <c r="U48" s="68">
        <v>1530428.4040520624</v>
      </c>
      <c r="V48" s="68">
        <v>96099.219999999987</v>
      </c>
      <c r="W48" s="68">
        <v>120219.72</v>
      </c>
      <c r="X48" s="68">
        <v>4881.53</v>
      </c>
      <c r="Y48" s="68">
        <v>179253.09390660864</v>
      </c>
      <c r="Z48" s="68">
        <v>266676.85027898045</v>
      </c>
      <c r="AA48" s="68">
        <v>0</v>
      </c>
      <c r="AB48" s="68">
        <v>19684.99377196189</v>
      </c>
      <c r="AC48" s="68">
        <f t="shared" si="9"/>
        <v>2266633.4220096134</v>
      </c>
      <c r="AD48" s="68">
        <v>49389.61</v>
      </c>
      <c r="AF48" s="79" t="s">
        <v>89</v>
      </c>
      <c r="AG48" s="79" t="s">
        <v>90</v>
      </c>
      <c r="AH48" s="80" t="s">
        <v>1156</v>
      </c>
      <c r="AI48" s="81">
        <v>10</v>
      </c>
      <c r="AJ48" s="68">
        <v>1558878.2327199348</v>
      </c>
      <c r="AK48" s="68">
        <v>97862.819999999978</v>
      </c>
      <c r="AL48" s="68">
        <v>122425.98000000001</v>
      </c>
      <c r="AM48" s="68">
        <v>4971.1099999999997</v>
      </c>
      <c r="AN48" s="68">
        <v>182591.55758914127</v>
      </c>
      <c r="AO48" s="68">
        <v>266676.85027898045</v>
      </c>
      <c r="AP48" s="68">
        <v>0</v>
      </c>
      <c r="AQ48" s="68">
        <v>20098.394491173793</v>
      </c>
      <c r="AR48" s="68">
        <f t="shared" si="10"/>
        <v>2303800.9650792303</v>
      </c>
      <c r="AS48" s="68">
        <v>50296.020000000011</v>
      </c>
      <c r="AU48" s="79" t="s">
        <v>89</v>
      </c>
      <c r="AV48" s="79" t="s">
        <v>90</v>
      </c>
      <c r="AW48" s="80" t="s">
        <v>1157</v>
      </c>
      <c r="AX48" s="81">
        <v>10</v>
      </c>
      <c r="AY48" s="68">
        <v>1586541.5725687896</v>
      </c>
      <c r="AZ48" s="68">
        <v>99577.72</v>
      </c>
      <c r="BA48" s="68">
        <v>124571.31999999999</v>
      </c>
      <c r="BB48" s="68">
        <v>5058.22</v>
      </c>
      <c r="BC48" s="68">
        <v>185837.73023165078</v>
      </c>
      <c r="BD48" s="68">
        <v>266676.85027898045</v>
      </c>
      <c r="BE48" s="68">
        <v>0</v>
      </c>
      <c r="BF48" s="68">
        <v>20500.363780997228</v>
      </c>
      <c r="BG48" s="68">
        <f t="shared" si="11"/>
        <v>2339941.1568604182</v>
      </c>
      <c r="BH48" s="68">
        <v>51177.380000000005</v>
      </c>
    </row>
    <row r="49" spans="2:60">
      <c r="B49" s="79" t="s">
        <v>91</v>
      </c>
      <c r="C49" s="79" t="s">
        <v>92</v>
      </c>
      <c r="D49" s="80" t="s">
        <v>953</v>
      </c>
      <c r="E49" s="81">
        <v>10</v>
      </c>
      <c r="F49" s="68"/>
      <c r="G49" s="68"/>
      <c r="H49" s="68"/>
      <c r="I49" s="68"/>
      <c r="J49" s="68"/>
      <c r="K49" s="68"/>
      <c r="L49" s="68"/>
      <c r="M49" s="68"/>
      <c r="N49" s="68">
        <f t="shared" si="8"/>
        <v>0</v>
      </c>
      <c r="O49" s="68"/>
      <c r="Q49" s="79" t="s">
        <v>91</v>
      </c>
      <c r="R49" s="79" t="s">
        <v>92</v>
      </c>
      <c r="S49" s="80" t="s">
        <v>954</v>
      </c>
      <c r="T49" s="81">
        <v>10</v>
      </c>
      <c r="U49" s="68">
        <v>6826941.1126306653</v>
      </c>
      <c r="V49" s="68">
        <v>473508.67000000004</v>
      </c>
      <c r="W49" s="68">
        <v>619571.77999999991</v>
      </c>
      <c r="X49" s="68">
        <v>22971.920000000002</v>
      </c>
      <c r="Y49" s="68">
        <v>800991.13985773653</v>
      </c>
      <c r="Z49" s="68">
        <v>186831.44578431724</v>
      </c>
      <c r="AA49" s="68">
        <v>278745.29151106818</v>
      </c>
      <c r="AB49" s="68">
        <v>91016.969827236608</v>
      </c>
      <c r="AC49" s="68">
        <f t="shared" si="9"/>
        <v>9542357.7696110234</v>
      </c>
      <c r="AD49" s="68">
        <v>241779.44000000003</v>
      </c>
      <c r="AF49" s="79" t="s">
        <v>91</v>
      </c>
      <c r="AG49" s="79" t="s">
        <v>92</v>
      </c>
      <c r="AH49" s="80" t="s">
        <v>1156</v>
      </c>
      <c r="AI49" s="81">
        <v>10</v>
      </c>
      <c r="AJ49" s="68">
        <v>6953900.9730566815</v>
      </c>
      <c r="AK49" s="68">
        <v>482198.51000000013</v>
      </c>
      <c r="AL49" s="68">
        <v>630942.18000000005</v>
      </c>
      <c r="AM49" s="68">
        <v>23393.489999999998</v>
      </c>
      <c r="AN49" s="68">
        <v>815934.82941743988</v>
      </c>
      <c r="AO49" s="68">
        <v>186831.44578431724</v>
      </c>
      <c r="AP49" s="68">
        <v>283948.73002510332</v>
      </c>
      <c r="AQ49" s="68">
        <v>92928.320663608611</v>
      </c>
      <c r="AR49" s="68">
        <f t="shared" si="10"/>
        <v>9716295.0589471497</v>
      </c>
      <c r="AS49" s="68">
        <v>246216.58</v>
      </c>
      <c r="AU49" s="79" t="s">
        <v>91</v>
      </c>
      <c r="AV49" s="79" t="s">
        <v>92</v>
      </c>
      <c r="AW49" s="80" t="s">
        <v>1157</v>
      </c>
      <c r="AX49" s="81">
        <v>10</v>
      </c>
      <c r="AY49" s="68">
        <v>7077349.7901705503</v>
      </c>
      <c r="AZ49" s="68">
        <v>490648.34000000008</v>
      </c>
      <c r="BA49" s="68">
        <v>641998.51</v>
      </c>
      <c r="BB49" s="68">
        <v>23803.429999999997</v>
      </c>
      <c r="BC49" s="68">
        <v>830465.25379160116</v>
      </c>
      <c r="BD49" s="68">
        <v>186831.44578431724</v>
      </c>
      <c r="BE49" s="68">
        <v>289008.64418398897</v>
      </c>
      <c r="BF49" s="68">
        <v>94786.902276882902</v>
      </c>
      <c r="BG49" s="68">
        <f t="shared" si="11"/>
        <v>9885423.4762073401</v>
      </c>
      <c r="BH49" s="68">
        <v>250531.16</v>
      </c>
    </row>
    <row r="50" spans="2:60">
      <c r="B50" s="79" t="s">
        <v>93</v>
      </c>
      <c r="C50" s="79" t="s">
        <v>94</v>
      </c>
      <c r="D50" s="80" t="s">
        <v>953</v>
      </c>
      <c r="E50" s="81">
        <v>10</v>
      </c>
      <c r="F50" s="68"/>
      <c r="G50" s="68"/>
      <c r="H50" s="68"/>
      <c r="I50" s="68"/>
      <c r="J50" s="68"/>
      <c r="K50" s="68"/>
      <c r="L50" s="68"/>
      <c r="M50" s="68"/>
      <c r="N50" s="68">
        <f t="shared" si="8"/>
        <v>0</v>
      </c>
      <c r="O50" s="68"/>
      <c r="Q50" s="79" t="s">
        <v>93</v>
      </c>
      <c r="R50" s="79" t="s">
        <v>94</v>
      </c>
      <c r="S50" s="80" t="s">
        <v>954</v>
      </c>
      <c r="T50" s="81">
        <v>10</v>
      </c>
      <c r="U50" s="68">
        <v>415051.35157786508</v>
      </c>
      <c r="V50" s="68">
        <v>9954.510000000002</v>
      </c>
      <c r="W50" s="68">
        <v>17420.37</v>
      </c>
      <c r="X50" s="68">
        <v>670.01</v>
      </c>
      <c r="Y50" s="68">
        <v>33765.979100991608</v>
      </c>
      <c r="Z50" s="68">
        <v>97045.37439896616</v>
      </c>
      <c r="AA50" s="68">
        <v>0</v>
      </c>
      <c r="AB50" s="68">
        <v>4666.9073983158451</v>
      </c>
      <c r="AC50" s="68">
        <f t="shared" si="9"/>
        <v>585274.64247613878</v>
      </c>
      <c r="AD50" s="68">
        <v>6700.14</v>
      </c>
      <c r="AF50" s="79" t="s">
        <v>93</v>
      </c>
      <c r="AG50" s="79" t="s">
        <v>94</v>
      </c>
      <c r="AH50" s="80" t="s">
        <v>1156</v>
      </c>
      <c r="AI50" s="81">
        <v>10</v>
      </c>
      <c r="AJ50" s="68">
        <v>422365.31868530397</v>
      </c>
      <c r="AK50" s="68">
        <v>10137.18</v>
      </c>
      <c r="AL50" s="68">
        <v>17740.07</v>
      </c>
      <c r="AM50" s="68">
        <v>682.3</v>
      </c>
      <c r="AN50" s="68">
        <v>34394.588114919738</v>
      </c>
      <c r="AO50" s="68">
        <v>97045.37439896616</v>
      </c>
      <c r="AP50" s="68">
        <v>0</v>
      </c>
      <c r="AQ50" s="68">
        <v>4764.9256136805052</v>
      </c>
      <c r="AR50" s="68">
        <f t="shared" si="10"/>
        <v>593952.86681287037</v>
      </c>
      <c r="AS50" s="68">
        <v>6823.1100000000006</v>
      </c>
      <c r="AU50" s="79" t="s">
        <v>93</v>
      </c>
      <c r="AV50" s="79" t="s">
        <v>94</v>
      </c>
      <c r="AW50" s="80" t="s">
        <v>1157</v>
      </c>
      <c r="AX50" s="81">
        <v>10</v>
      </c>
      <c r="AY50" s="68">
        <v>429477.17789168027</v>
      </c>
      <c r="AZ50" s="68">
        <v>10314.819999999998</v>
      </c>
      <c r="BA50" s="68">
        <v>18050.940000000002</v>
      </c>
      <c r="BB50" s="68">
        <v>694.26</v>
      </c>
      <c r="BC50" s="68">
        <v>35005.81970898548</v>
      </c>
      <c r="BD50" s="68">
        <v>97045.37439896616</v>
      </c>
      <c r="BE50" s="68">
        <v>0</v>
      </c>
      <c r="BF50" s="68">
        <v>4860.2405259540537</v>
      </c>
      <c r="BG50" s="68">
        <f t="shared" si="11"/>
        <v>602391.3025255861</v>
      </c>
      <c r="BH50" s="68">
        <v>6942.67</v>
      </c>
    </row>
    <row r="51" spans="2:60">
      <c r="B51" s="79" t="s">
        <v>95</v>
      </c>
      <c r="C51" s="79" t="s">
        <v>96</v>
      </c>
      <c r="D51" s="80" t="s">
        <v>953</v>
      </c>
      <c r="E51" s="81">
        <v>10</v>
      </c>
      <c r="F51" s="68"/>
      <c r="G51" s="68"/>
      <c r="H51" s="68"/>
      <c r="I51" s="68"/>
      <c r="J51" s="68"/>
      <c r="K51" s="68"/>
      <c r="L51" s="68"/>
      <c r="M51" s="68"/>
      <c r="N51" s="68">
        <f t="shared" si="8"/>
        <v>0</v>
      </c>
      <c r="O51" s="68"/>
      <c r="Q51" s="79" t="s">
        <v>95</v>
      </c>
      <c r="R51" s="79" t="s">
        <v>96</v>
      </c>
      <c r="S51" s="80" t="s">
        <v>954</v>
      </c>
      <c r="T51" s="81">
        <v>10</v>
      </c>
      <c r="U51" s="68">
        <v>48353526.421450816</v>
      </c>
      <c r="V51" s="68">
        <v>2082213.0000000002</v>
      </c>
      <c r="W51" s="68">
        <v>1784152.36</v>
      </c>
      <c r="X51" s="68">
        <v>168556.45</v>
      </c>
      <c r="Y51" s="68">
        <v>6296084.0209882697</v>
      </c>
      <c r="Z51" s="68">
        <v>1802042.7194342467</v>
      </c>
      <c r="AA51" s="68">
        <v>3594077.0294394507</v>
      </c>
      <c r="AB51" s="68">
        <v>581131.36817990988</v>
      </c>
      <c r="AC51" s="68">
        <f t="shared" si="9"/>
        <v>65845507.189492695</v>
      </c>
      <c r="AD51" s="68">
        <v>1183723.82</v>
      </c>
      <c r="AF51" s="79" t="s">
        <v>95</v>
      </c>
      <c r="AG51" s="79" t="s">
        <v>96</v>
      </c>
      <c r="AH51" s="80" t="s">
        <v>1156</v>
      </c>
      <c r="AI51" s="81">
        <v>10</v>
      </c>
      <c r="AJ51" s="68">
        <v>49244718.296411157</v>
      </c>
      <c r="AK51" s="68">
        <v>2120425.77</v>
      </c>
      <c r="AL51" s="68">
        <v>1816895.11</v>
      </c>
      <c r="AM51" s="68">
        <v>171649.8</v>
      </c>
      <c r="AN51" s="68">
        <v>6413583.6160811074</v>
      </c>
      <c r="AO51" s="68">
        <v>1802042.7194342467</v>
      </c>
      <c r="AP51" s="68">
        <v>3661168.9021348041</v>
      </c>
      <c r="AQ51" s="68">
        <v>593335.14754167944</v>
      </c>
      <c r="AR51" s="68">
        <f t="shared" si="10"/>
        <v>67029266.881603003</v>
      </c>
      <c r="AS51" s="68">
        <v>1205447.52</v>
      </c>
      <c r="AU51" s="79" t="s">
        <v>95</v>
      </c>
      <c r="AV51" s="79" t="s">
        <v>96</v>
      </c>
      <c r="AW51" s="80" t="s">
        <v>1157</v>
      </c>
      <c r="AX51" s="81">
        <v>10</v>
      </c>
      <c r="AY51" s="68">
        <v>50111060.728814162</v>
      </c>
      <c r="AZ51" s="68">
        <v>2157583.1300000004</v>
      </c>
      <c r="BA51" s="68">
        <v>1848733.54</v>
      </c>
      <c r="BB51" s="68">
        <v>174657.71000000002</v>
      </c>
      <c r="BC51" s="68">
        <v>6527833.7750825929</v>
      </c>
      <c r="BD51" s="68">
        <v>1802042.7194342467</v>
      </c>
      <c r="BE51" s="68">
        <v>3726410.2060700003</v>
      </c>
      <c r="BF51" s="68">
        <v>605201.85649250448</v>
      </c>
      <c r="BG51" s="68">
        <f t="shared" si="11"/>
        <v>68180094.895893514</v>
      </c>
      <c r="BH51" s="68">
        <v>1226571.23</v>
      </c>
    </row>
    <row r="52" spans="2:60">
      <c r="B52" s="79" t="s">
        <v>97</v>
      </c>
      <c r="C52" s="79" t="s">
        <v>98</v>
      </c>
      <c r="D52" s="80" t="s">
        <v>953</v>
      </c>
      <c r="E52" s="81">
        <v>10</v>
      </c>
      <c r="F52" s="68"/>
      <c r="G52" s="68"/>
      <c r="H52" s="68"/>
      <c r="I52" s="68"/>
      <c r="J52" s="68"/>
      <c r="K52" s="68"/>
      <c r="L52" s="68"/>
      <c r="M52" s="68"/>
      <c r="N52" s="68">
        <f t="shared" si="8"/>
        <v>0</v>
      </c>
      <c r="O52" s="68"/>
      <c r="Q52" s="79" t="s">
        <v>97</v>
      </c>
      <c r="R52" s="79" t="s">
        <v>98</v>
      </c>
      <c r="S52" s="80" t="s">
        <v>954</v>
      </c>
      <c r="T52" s="81">
        <v>10</v>
      </c>
      <c r="U52" s="68">
        <v>1858967.4541571075</v>
      </c>
      <c r="V52" s="68">
        <v>38477.950000000012</v>
      </c>
      <c r="W52" s="68">
        <v>9571.6299999999992</v>
      </c>
      <c r="X52" s="68">
        <v>0</v>
      </c>
      <c r="Y52" s="68">
        <v>135010.79383756619</v>
      </c>
      <c r="Z52" s="68">
        <v>99885.046934715894</v>
      </c>
      <c r="AA52" s="68">
        <v>13854.057392120158</v>
      </c>
      <c r="AB52" s="68">
        <v>19958.676393385511</v>
      </c>
      <c r="AC52" s="68">
        <f t="shared" si="9"/>
        <v>2199558.9787148954</v>
      </c>
      <c r="AD52" s="68">
        <v>23833.369999999995</v>
      </c>
      <c r="AF52" s="79" t="s">
        <v>97</v>
      </c>
      <c r="AG52" s="79" t="s">
        <v>98</v>
      </c>
      <c r="AH52" s="80" t="s">
        <v>1156</v>
      </c>
      <c r="AI52" s="81">
        <v>10</v>
      </c>
      <c r="AJ52" s="68">
        <v>1891204.3877786207</v>
      </c>
      <c r="AK52" s="68">
        <v>39184.100000000006</v>
      </c>
      <c r="AL52" s="68">
        <v>9747.2900000000009</v>
      </c>
      <c r="AM52" s="68">
        <v>0</v>
      </c>
      <c r="AN52" s="68">
        <v>137529.5396139606</v>
      </c>
      <c r="AO52" s="68">
        <v>99885.046934715894</v>
      </c>
      <c r="AP52" s="68">
        <v>14112.748790905509</v>
      </c>
      <c r="AQ52" s="68">
        <v>20377.791597646195</v>
      </c>
      <c r="AR52" s="68">
        <f t="shared" si="10"/>
        <v>2236311.6647158484</v>
      </c>
      <c r="AS52" s="68">
        <v>24270.759999999995</v>
      </c>
      <c r="AU52" s="79" t="s">
        <v>97</v>
      </c>
      <c r="AV52" s="79" t="s">
        <v>98</v>
      </c>
      <c r="AW52" s="80" t="s">
        <v>1157</v>
      </c>
      <c r="AX52" s="81">
        <v>10</v>
      </c>
      <c r="AY52" s="68">
        <v>1922550.4528759206</v>
      </c>
      <c r="AZ52" s="68">
        <v>39870.740000000005</v>
      </c>
      <c r="BA52" s="68">
        <v>9918.0999999999985</v>
      </c>
      <c r="BB52" s="68">
        <v>0</v>
      </c>
      <c r="BC52" s="68">
        <v>139978.62701606806</v>
      </c>
      <c r="BD52" s="68">
        <v>99885.046934715894</v>
      </c>
      <c r="BE52" s="68">
        <v>14364.304827248217</v>
      </c>
      <c r="BF52" s="68">
        <v>20785.348029599525</v>
      </c>
      <c r="BG52" s="68">
        <f t="shared" si="11"/>
        <v>2272048.6896835524</v>
      </c>
      <c r="BH52" s="68">
        <v>24696.069999999996</v>
      </c>
    </row>
    <row r="53" spans="2:60">
      <c r="B53" s="79" t="s">
        <v>99</v>
      </c>
      <c r="C53" s="79" t="s">
        <v>100</v>
      </c>
      <c r="D53" s="80" t="s">
        <v>953</v>
      </c>
      <c r="E53" s="81">
        <v>10</v>
      </c>
      <c r="F53" s="68"/>
      <c r="G53" s="68"/>
      <c r="H53" s="68"/>
      <c r="I53" s="68"/>
      <c r="J53" s="68"/>
      <c r="K53" s="68"/>
      <c r="L53" s="68"/>
      <c r="M53" s="68"/>
      <c r="N53" s="68">
        <f t="shared" si="8"/>
        <v>0</v>
      </c>
      <c r="O53" s="68"/>
      <c r="Q53" s="79" t="s">
        <v>99</v>
      </c>
      <c r="R53" s="79" t="s">
        <v>100</v>
      </c>
      <c r="S53" s="80" t="s">
        <v>954</v>
      </c>
      <c r="T53" s="81">
        <v>10</v>
      </c>
      <c r="U53" s="68">
        <v>2985370.4330506492</v>
      </c>
      <c r="V53" s="68">
        <v>88920.470000000016</v>
      </c>
      <c r="W53" s="68">
        <v>24311.959999999995</v>
      </c>
      <c r="X53" s="68">
        <v>7753.02</v>
      </c>
      <c r="Y53" s="68">
        <v>331874.48569651175</v>
      </c>
      <c r="Z53" s="68">
        <v>152927.805388042</v>
      </c>
      <c r="AA53" s="68">
        <v>158907.29940000834</v>
      </c>
      <c r="AB53" s="68">
        <v>34188.451809739694</v>
      </c>
      <c r="AC53" s="68">
        <f t="shared" si="9"/>
        <v>3863985.6153449514</v>
      </c>
      <c r="AD53" s="68">
        <v>79731.689999999988</v>
      </c>
      <c r="AF53" s="79" t="s">
        <v>99</v>
      </c>
      <c r="AG53" s="79" t="s">
        <v>100</v>
      </c>
      <c r="AH53" s="80" t="s">
        <v>1156</v>
      </c>
      <c r="AI53" s="81">
        <v>10</v>
      </c>
      <c r="AJ53" s="68">
        <v>3038947.1119486117</v>
      </c>
      <c r="AK53" s="68">
        <v>90552.340000000011</v>
      </c>
      <c r="AL53" s="68">
        <v>24758.13</v>
      </c>
      <c r="AM53" s="68">
        <v>7895.3099999999995</v>
      </c>
      <c r="AN53" s="68">
        <v>338068.92340453475</v>
      </c>
      <c r="AO53" s="68">
        <v>152927.805388042</v>
      </c>
      <c r="AP53" s="68">
        <v>161873.78605018847</v>
      </c>
      <c r="AQ53" s="68">
        <v>34906.39663774427</v>
      </c>
      <c r="AR53" s="68">
        <f t="shared" si="10"/>
        <v>3931124.7334291213</v>
      </c>
      <c r="AS53" s="68">
        <v>81194.929999999978</v>
      </c>
      <c r="AU53" s="79" t="s">
        <v>99</v>
      </c>
      <c r="AV53" s="79" t="s">
        <v>100</v>
      </c>
      <c r="AW53" s="80" t="s">
        <v>1157</v>
      </c>
      <c r="AX53" s="81">
        <v>10</v>
      </c>
      <c r="AY53" s="68">
        <v>3091033.8873081086</v>
      </c>
      <c r="AZ53" s="68">
        <v>92139.12999999999</v>
      </c>
      <c r="BA53" s="68">
        <v>25191.97</v>
      </c>
      <c r="BB53" s="68">
        <v>8033.67</v>
      </c>
      <c r="BC53" s="68">
        <v>344092.04936044751</v>
      </c>
      <c r="BD53" s="68">
        <v>152927.805388042</v>
      </c>
      <c r="BE53" s="68">
        <v>164758.44922145881</v>
      </c>
      <c r="BF53" s="68">
        <v>35604.547770498786</v>
      </c>
      <c r="BG53" s="68">
        <f t="shared" si="11"/>
        <v>3996399.259048556</v>
      </c>
      <c r="BH53" s="68">
        <v>82617.749999999985</v>
      </c>
    </row>
    <row r="54" spans="2:60">
      <c r="B54" s="79" t="s">
        <v>101</v>
      </c>
      <c r="C54" s="79" t="s">
        <v>102</v>
      </c>
      <c r="D54" s="80" t="s">
        <v>953</v>
      </c>
      <c r="E54" s="81">
        <v>10</v>
      </c>
      <c r="F54" s="68"/>
      <c r="G54" s="68"/>
      <c r="H54" s="68"/>
      <c r="I54" s="68"/>
      <c r="J54" s="68"/>
      <c r="K54" s="68"/>
      <c r="L54" s="68"/>
      <c r="M54" s="68"/>
      <c r="N54" s="68">
        <f t="shared" si="8"/>
        <v>0</v>
      </c>
      <c r="O54" s="68"/>
      <c r="Q54" s="79" t="s">
        <v>101</v>
      </c>
      <c r="R54" s="79" t="s">
        <v>102</v>
      </c>
      <c r="S54" s="80" t="s">
        <v>954</v>
      </c>
      <c r="T54" s="81">
        <v>10</v>
      </c>
      <c r="U54" s="68">
        <v>417232.42948984238</v>
      </c>
      <c r="V54" s="68">
        <v>670.02000000000044</v>
      </c>
      <c r="W54" s="68">
        <v>0</v>
      </c>
      <c r="X54" s="68">
        <v>0</v>
      </c>
      <c r="Y54" s="68">
        <v>8464.2831500931316</v>
      </c>
      <c r="Z54" s="68">
        <v>89186.551247068011</v>
      </c>
      <c r="AA54" s="68">
        <v>0</v>
      </c>
      <c r="AB54" s="68">
        <v>4045.3086439641193</v>
      </c>
      <c r="AC54" s="68">
        <f t="shared" si="9"/>
        <v>527160.17253096763</v>
      </c>
      <c r="AD54" s="68">
        <v>7561.58</v>
      </c>
      <c r="AF54" s="79" t="s">
        <v>101</v>
      </c>
      <c r="AG54" s="79" t="s">
        <v>102</v>
      </c>
      <c r="AH54" s="80" t="s">
        <v>1156</v>
      </c>
      <c r="AI54" s="81">
        <v>10</v>
      </c>
      <c r="AJ54" s="68">
        <v>424740.34503321571</v>
      </c>
      <c r="AK54" s="68">
        <v>682.31999999999971</v>
      </c>
      <c r="AL54" s="68">
        <v>0</v>
      </c>
      <c r="AM54" s="68">
        <v>0</v>
      </c>
      <c r="AN54" s="68">
        <v>8622.0300339171099</v>
      </c>
      <c r="AO54" s="68">
        <v>89186.551247068011</v>
      </c>
      <c r="AP54" s="68">
        <v>0</v>
      </c>
      <c r="AQ54" s="68">
        <v>4130.2522254872601</v>
      </c>
      <c r="AR54" s="68">
        <f t="shared" si="10"/>
        <v>535061.84853968804</v>
      </c>
      <c r="AS54" s="68">
        <v>7700.35</v>
      </c>
      <c r="AU54" s="79" t="s">
        <v>101</v>
      </c>
      <c r="AV54" s="79" t="s">
        <v>102</v>
      </c>
      <c r="AW54" s="80" t="s">
        <v>1157</v>
      </c>
      <c r="AX54" s="81">
        <v>10</v>
      </c>
      <c r="AY54" s="68">
        <v>432040.76091081969</v>
      </c>
      <c r="AZ54" s="68">
        <v>694.26999999999953</v>
      </c>
      <c r="BA54" s="68">
        <v>0</v>
      </c>
      <c r="BB54" s="68">
        <v>0</v>
      </c>
      <c r="BC54" s="68">
        <v>8775.4161364764295</v>
      </c>
      <c r="BD54" s="68">
        <v>89186.551247068011</v>
      </c>
      <c r="BE54" s="68">
        <v>0</v>
      </c>
      <c r="BF54" s="68">
        <v>4212.8590699968627</v>
      </c>
      <c r="BG54" s="68">
        <f t="shared" si="11"/>
        <v>542745.1473643611</v>
      </c>
      <c r="BH54" s="68">
        <v>7835.29</v>
      </c>
    </row>
    <row r="55" spans="2:60">
      <c r="B55" s="79" t="s">
        <v>103</v>
      </c>
      <c r="C55" s="79" t="s">
        <v>104</v>
      </c>
      <c r="D55" s="80" t="s">
        <v>953</v>
      </c>
      <c r="E55" s="81">
        <v>10</v>
      </c>
      <c r="F55" s="68"/>
      <c r="G55" s="68"/>
      <c r="H55" s="68"/>
      <c r="I55" s="68"/>
      <c r="J55" s="68"/>
      <c r="K55" s="68"/>
      <c r="L55" s="68"/>
      <c r="M55" s="68"/>
      <c r="N55" s="68">
        <f t="shared" si="8"/>
        <v>0</v>
      </c>
      <c r="O55" s="68"/>
      <c r="Q55" s="79" t="s">
        <v>103</v>
      </c>
      <c r="R55" s="79" t="s">
        <v>104</v>
      </c>
      <c r="S55" s="80" t="s">
        <v>954</v>
      </c>
      <c r="T55" s="81">
        <v>10</v>
      </c>
      <c r="U55" s="68">
        <v>2972547.4334100937</v>
      </c>
      <c r="V55" s="68">
        <v>85306.94</v>
      </c>
      <c r="W55" s="68">
        <v>0</v>
      </c>
      <c r="X55" s="68">
        <v>0</v>
      </c>
      <c r="Y55" s="68">
        <v>170701.06019819563</v>
      </c>
      <c r="Z55" s="68">
        <v>0</v>
      </c>
      <c r="AA55" s="68">
        <v>120270.27497907728</v>
      </c>
      <c r="AB55" s="68">
        <v>27795.5119373505</v>
      </c>
      <c r="AC55" s="68">
        <f t="shared" si="9"/>
        <v>3427151.4505247171</v>
      </c>
      <c r="AD55" s="68">
        <v>50530.229999999989</v>
      </c>
      <c r="AF55" s="79" t="s">
        <v>103</v>
      </c>
      <c r="AG55" s="79" t="s">
        <v>104</v>
      </c>
      <c r="AH55" s="80" t="s">
        <v>1156</v>
      </c>
      <c r="AI55" s="81">
        <v>10</v>
      </c>
      <c r="AJ55" s="68">
        <v>3024771.9303973154</v>
      </c>
      <c r="AK55" s="68">
        <v>86879.849999999977</v>
      </c>
      <c r="AL55" s="68">
        <v>0</v>
      </c>
      <c r="AM55" s="68">
        <v>0</v>
      </c>
      <c r="AN55" s="68">
        <v>173900.95686692765</v>
      </c>
      <c r="AO55" s="68">
        <v>0</v>
      </c>
      <c r="AP55" s="68">
        <v>122521.07534675626</v>
      </c>
      <c r="AQ55" s="68">
        <v>28379.204098035581</v>
      </c>
      <c r="AR55" s="68">
        <f t="shared" si="10"/>
        <v>3487914.946709035</v>
      </c>
      <c r="AS55" s="68">
        <v>51461.929999999993</v>
      </c>
      <c r="AU55" s="79" t="s">
        <v>103</v>
      </c>
      <c r="AV55" s="79" t="s">
        <v>104</v>
      </c>
      <c r="AW55" s="80" t="s">
        <v>1157</v>
      </c>
      <c r="AX55" s="81">
        <v>10</v>
      </c>
      <c r="AY55" s="68">
        <v>3075508.9108739072</v>
      </c>
      <c r="AZ55" s="68">
        <v>88409.330000000016</v>
      </c>
      <c r="BA55" s="68">
        <v>0</v>
      </c>
      <c r="BB55" s="68">
        <v>0</v>
      </c>
      <c r="BC55" s="68">
        <v>177012.33311396476</v>
      </c>
      <c r="BD55" s="68">
        <v>0</v>
      </c>
      <c r="BE55" s="68">
        <v>124709.79076142315</v>
      </c>
      <c r="BF55" s="68">
        <v>28946.797779995482</v>
      </c>
      <c r="BG55" s="68">
        <f t="shared" si="11"/>
        <v>3546955.0525292908</v>
      </c>
      <c r="BH55" s="68">
        <v>52367.889999999992</v>
      </c>
    </row>
    <row r="56" spans="2:60">
      <c r="B56" s="79" t="s">
        <v>105</v>
      </c>
      <c r="C56" s="79" t="s">
        <v>106</v>
      </c>
      <c r="D56" s="80" t="s">
        <v>953</v>
      </c>
      <c r="E56" s="81">
        <v>10</v>
      </c>
      <c r="F56" s="68"/>
      <c r="G56" s="68"/>
      <c r="H56" s="68"/>
      <c r="I56" s="68"/>
      <c r="J56" s="68"/>
      <c r="K56" s="68"/>
      <c r="L56" s="68"/>
      <c r="M56" s="68"/>
      <c r="N56" s="68">
        <f t="shared" si="8"/>
        <v>0</v>
      </c>
      <c r="O56" s="68"/>
      <c r="Q56" s="79" t="s">
        <v>105</v>
      </c>
      <c r="R56" s="79" t="s">
        <v>106</v>
      </c>
      <c r="S56" s="80" t="s">
        <v>954</v>
      </c>
      <c r="T56" s="81">
        <v>10</v>
      </c>
      <c r="U56" s="68">
        <v>661347.38806237315</v>
      </c>
      <c r="V56" s="68">
        <v>13672.889999999998</v>
      </c>
      <c r="W56" s="68">
        <v>0</v>
      </c>
      <c r="X56" s="68">
        <v>0</v>
      </c>
      <c r="Y56" s="68">
        <v>55395.191487311873</v>
      </c>
      <c r="Z56" s="68">
        <v>322625.64919559757</v>
      </c>
      <c r="AA56" s="68">
        <v>0</v>
      </c>
      <c r="AB56" s="68">
        <v>6952.2753412777092</v>
      </c>
      <c r="AC56" s="68">
        <f t="shared" si="9"/>
        <v>1071288.3840865602</v>
      </c>
      <c r="AD56" s="68">
        <v>11294.99</v>
      </c>
      <c r="AF56" s="79" t="s">
        <v>105</v>
      </c>
      <c r="AG56" s="79" t="s">
        <v>106</v>
      </c>
      <c r="AH56" s="80" t="s">
        <v>1156</v>
      </c>
      <c r="AI56" s="81">
        <v>10</v>
      </c>
      <c r="AJ56" s="68">
        <v>673216.20528513729</v>
      </c>
      <c r="AK56" s="68">
        <v>13924.979999999998</v>
      </c>
      <c r="AL56" s="68">
        <v>0</v>
      </c>
      <c r="AM56" s="68">
        <v>0</v>
      </c>
      <c r="AN56" s="68">
        <v>56429.933348325467</v>
      </c>
      <c r="AO56" s="68">
        <v>322625.64919559757</v>
      </c>
      <c r="AP56" s="68">
        <v>0</v>
      </c>
      <c r="AQ56" s="68">
        <v>7098.2601434446406</v>
      </c>
      <c r="AR56" s="68">
        <f t="shared" si="10"/>
        <v>1084798.287972505</v>
      </c>
      <c r="AS56" s="68">
        <v>11503.26</v>
      </c>
      <c r="AU56" s="79" t="s">
        <v>105</v>
      </c>
      <c r="AV56" s="79" t="s">
        <v>106</v>
      </c>
      <c r="AW56" s="80" t="s">
        <v>1157</v>
      </c>
      <c r="AX56" s="81">
        <v>10</v>
      </c>
      <c r="AY56" s="68">
        <v>684757.02194117755</v>
      </c>
      <c r="AZ56" s="68">
        <v>14170.119999999997</v>
      </c>
      <c r="BA56" s="68">
        <v>0</v>
      </c>
      <c r="BB56" s="68">
        <v>0</v>
      </c>
      <c r="BC56" s="68">
        <v>57436.071305576304</v>
      </c>
      <c r="BD56" s="68">
        <v>322625.64919559757</v>
      </c>
      <c r="BE56" s="68">
        <v>0</v>
      </c>
      <c r="BF56" s="68">
        <v>7240.2245463135187</v>
      </c>
      <c r="BG56" s="68">
        <f t="shared" si="11"/>
        <v>1097934.8569886649</v>
      </c>
      <c r="BH56" s="68">
        <v>11705.769999999999</v>
      </c>
    </row>
    <row r="57" spans="2:60">
      <c r="B57" s="79" t="s">
        <v>107</v>
      </c>
      <c r="C57" s="79" t="s">
        <v>108</v>
      </c>
      <c r="D57" s="80" t="s">
        <v>953</v>
      </c>
      <c r="E57" s="81">
        <v>10</v>
      </c>
      <c r="F57" s="68"/>
      <c r="G57" s="68"/>
      <c r="H57" s="68"/>
      <c r="I57" s="68"/>
      <c r="J57" s="68"/>
      <c r="K57" s="68"/>
      <c r="L57" s="68"/>
      <c r="M57" s="68"/>
      <c r="N57" s="68">
        <f t="shared" si="8"/>
        <v>0</v>
      </c>
      <c r="O57" s="68"/>
      <c r="Q57" s="79" t="s">
        <v>107</v>
      </c>
      <c r="R57" s="79" t="s">
        <v>108</v>
      </c>
      <c r="S57" s="80" t="s">
        <v>954</v>
      </c>
      <c r="T57" s="81">
        <v>10</v>
      </c>
      <c r="U57" s="68">
        <v>2669863.6382744256</v>
      </c>
      <c r="V57" s="68">
        <v>109978.05999999997</v>
      </c>
      <c r="W57" s="68">
        <v>0</v>
      </c>
      <c r="X57" s="68">
        <v>0</v>
      </c>
      <c r="Y57" s="68">
        <v>256321.71564671904</v>
      </c>
      <c r="Z57" s="68">
        <v>0</v>
      </c>
      <c r="AA57" s="68">
        <v>0</v>
      </c>
      <c r="AB57" s="68">
        <v>28955.769363129046</v>
      </c>
      <c r="AC57" s="68">
        <f t="shared" si="9"/>
        <v>3128866.2632842739</v>
      </c>
      <c r="AD57" s="68">
        <v>63747.080000000009</v>
      </c>
      <c r="AF57" s="79" t="s">
        <v>107</v>
      </c>
      <c r="AG57" s="79" t="s">
        <v>108</v>
      </c>
      <c r="AH57" s="80" t="s">
        <v>1156</v>
      </c>
      <c r="AI57" s="81">
        <v>10</v>
      </c>
      <c r="AJ57" s="68">
        <v>2717320.1536031375</v>
      </c>
      <c r="AK57" s="68">
        <v>111996.37999999999</v>
      </c>
      <c r="AL57" s="68">
        <v>0</v>
      </c>
      <c r="AM57" s="68">
        <v>0</v>
      </c>
      <c r="AN57" s="68">
        <v>261104.58451105159</v>
      </c>
      <c r="AO57" s="68">
        <v>0</v>
      </c>
      <c r="AP57" s="68">
        <v>0</v>
      </c>
      <c r="AQ57" s="68">
        <v>29563.854009754956</v>
      </c>
      <c r="AR57" s="68">
        <f t="shared" si="10"/>
        <v>3184901.9321239437</v>
      </c>
      <c r="AS57" s="68">
        <v>64916.960000000006</v>
      </c>
      <c r="AU57" s="79" t="s">
        <v>107</v>
      </c>
      <c r="AV57" s="79" t="s">
        <v>108</v>
      </c>
      <c r="AW57" s="80" t="s">
        <v>1157</v>
      </c>
      <c r="AX57" s="81">
        <v>10</v>
      </c>
      <c r="AY57" s="68">
        <v>2763457.3353707008</v>
      </c>
      <c r="AZ57" s="68">
        <v>113958.94999999998</v>
      </c>
      <c r="BA57" s="68">
        <v>0</v>
      </c>
      <c r="BB57" s="68">
        <v>0</v>
      </c>
      <c r="BC57" s="68">
        <v>265755.18412521319</v>
      </c>
      <c r="BD57" s="68">
        <v>0</v>
      </c>
      <c r="BE57" s="68">
        <v>0</v>
      </c>
      <c r="BF57" s="68">
        <v>30155.121889949776</v>
      </c>
      <c r="BG57" s="68">
        <f t="shared" si="11"/>
        <v>3239381.1313858638</v>
      </c>
      <c r="BH57" s="68">
        <v>66054.540000000008</v>
      </c>
    </row>
    <row r="58" spans="2:60">
      <c r="B58" s="79" t="s">
        <v>109</v>
      </c>
      <c r="C58" s="79" t="s">
        <v>110</v>
      </c>
      <c r="D58" s="80" t="s">
        <v>953</v>
      </c>
      <c r="E58" s="81">
        <v>10</v>
      </c>
      <c r="F58" s="68"/>
      <c r="G58" s="68"/>
      <c r="H58" s="68"/>
      <c r="I58" s="68"/>
      <c r="J58" s="68"/>
      <c r="K58" s="68"/>
      <c r="L58" s="68"/>
      <c r="M58" s="68"/>
      <c r="N58" s="68">
        <f t="shared" si="8"/>
        <v>0</v>
      </c>
      <c r="O58" s="68"/>
      <c r="Q58" s="79" t="s">
        <v>109</v>
      </c>
      <c r="R58" s="79" t="s">
        <v>110</v>
      </c>
      <c r="S58" s="80" t="s">
        <v>954</v>
      </c>
      <c r="T58" s="81">
        <v>10</v>
      </c>
      <c r="U58" s="68">
        <v>3694411.9615373258</v>
      </c>
      <c r="V58" s="68">
        <v>0</v>
      </c>
      <c r="W58" s="68">
        <v>0</v>
      </c>
      <c r="X58" s="68">
        <v>0</v>
      </c>
      <c r="Y58" s="68">
        <v>310897.09065340454</v>
      </c>
      <c r="Z58" s="68">
        <v>445893.55221196555</v>
      </c>
      <c r="AA58" s="68">
        <v>94673.039392128907</v>
      </c>
      <c r="AB58" s="68">
        <v>33135.715535797179</v>
      </c>
      <c r="AC58" s="68">
        <f t="shared" si="9"/>
        <v>4579011.3593306215</v>
      </c>
      <c r="AD58" s="68">
        <v>0</v>
      </c>
      <c r="AF58" s="79" t="s">
        <v>109</v>
      </c>
      <c r="AG58" s="79" t="s">
        <v>110</v>
      </c>
      <c r="AH58" s="80" t="s">
        <v>1156</v>
      </c>
      <c r="AI58" s="81">
        <v>10</v>
      </c>
      <c r="AJ58" s="68">
        <v>3759514.2424453991</v>
      </c>
      <c r="AK58" s="68">
        <v>0</v>
      </c>
      <c r="AL58" s="68">
        <v>0</v>
      </c>
      <c r="AM58" s="68">
        <v>0</v>
      </c>
      <c r="AN58" s="68">
        <v>316717.56262578501</v>
      </c>
      <c r="AO58" s="68">
        <v>445893.55221196555</v>
      </c>
      <c r="AP58" s="68">
        <v>96444.75991638907</v>
      </c>
      <c r="AQ58" s="68">
        <v>33831.565562049858</v>
      </c>
      <c r="AR58" s="68">
        <f t="shared" si="10"/>
        <v>4652401.6827615891</v>
      </c>
      <c r="AS58" s="68">
        <v>0</v>
      </c>
      <c r="AU58" s="79" t="s">
        <v>109</v>
      </c>
      <c r="AV58" s="79" t="s">
        <v>110</v>
      </c>
      <c r="AW58" s="80" t="s">
        <v>1157</v>
      </c>
      <c r="AX58" s="81">
        <v>10</v>
      </c>
      <c r="AY58" s="68">
        <v>3822764.1175050442</v>
      </c>
      <c r="AZ58" s="68">
        <v>0</v>
      </c>
      <c r="BA58" s="68">
        <v>0</v>
      </c>
      <c r="BB58" s="68">
        <v>0</v>
      </c>
      <c r="BC58" s="68">
        <v>322377.05758515006</v>
      </c>
      <c r="BD58" s="68">
        <v>445893.55221196555</v>
      </c>
      <c r="BE58" s="68">
        <v>98167.610269979225</v>
      </c>
      <c r="BF58" s="68">
        <v>34508.196873290464</v>
      </c>
      <c r="BG58" s="68">
        <f t="shared" si="11"/>
        <v>4723710.5344454302</v>
      </c>
      <c r="BH58" s="68">
        <v>0</v>
      </c>
    </row>
    <row r="59" spans="2:60">
      <c r="B59" s="79" t="s">
        <v>111</v>
      </c>
      <c r="C59" s="79" t="s">
        <v>112</v>
      </c>
      <c r="D59" s="80" t="s">
        <v>953</v>
      </c>
      <c r="E59" s="81">
        <v>10</v>
      </c>
      <c r="F59" s="68"/>
      <c r="G59" s="68"/>
      <c r="H59" s="68"/>
      <c r="I59" s="68"/>
      <c r="J59" s="68"/>
      <c r="K59" s="68"/>
      <c r="L59" s="68"/>
      <c r="M59" s="68"/>
      <c r="N59" s="68">
        <f t="shared" si="8"/>
        <v>0</v>
      </c>
      <c r="O59" s="68"/>
      <c r="Q59" s="79" t="s">
        <v>111</v>
      </c>
      <c r="R59" s="79" t="s">
        <v>112</v>
      </c>
      <c r="S59" s="80" t="s">
        <v>954</v>
      </c>
      <c r="T59" s="81">
        <v>10</v>
      </c>
      <c r="U59" s="68">
        <v>146987601.86647326</v>
      </c>
      <c r="V59" s="68">
        <v>7104257.290000001</v>
      </c>
      <c r="W59" s="68">
        <v>9488838.1699999999</v>
      </c>
      <c r="X59" s="68">
        <v>499447.80999999994</v>
      </c>
      <c r="Y59" s="68">
        <v>20926852.960203607</v>
      </c>
      <c r="Z59" s="68">
        <v>7615063.1703166831</v>
      </c>
      <c r="AA59" s="68">
        <v>7167978.5589733124</v>
      </c>
      <c r="AB59" s="68">
        <v>1854280.5205201209</v>
      </c>
      <c r="AC59" s="68">
        <f t="shared" si="9"/>
        <v>205715710.07648697</v>
      </c>
      <c r="AD59" s="68">
        <v>4071389.73</v>
      </c>
      <c r="AF59" s="79" t="s">
        <v>111</v>
      </c>
      <c r="AG59" s="79" t="s">
        <v>112</v>
      </c>
      <c r="AH59" s="80" t="s">
        <v>1156</v>
      </c>
      <c r="AI59" s="81">
        <v>10</v>
      </c>
      <c r="AJ59" s="68">
        <v>149706756.02602997</v>
      </c>
      <c r="AK59" s="68">
        <v>7234634.6100000013</v>
      </c>
      <c r="AL59" s="68">
        <v>9662977.3100000005</v>
      </c>
      <c r="AM59" s="68">
        <v>508613.67</v>
      </c>
      <c r="AN59" s="68">
        <v>21317390.892780107</v>
      </c>
      <c r="AO59" s="68">
        <v>7615063.1703166831</v>
      </c>
      <c r="AP59" s="68">
        <v>7301785.6446250854</v>
      </c>
      <c r="AQ59" s="68">
        <v>1893220.4105210304</v>
      </c>
      <c r="AR59" s="68">
        <f t="shared" si="10"/>
        <v>209386549.59427291</v>
      </c>
      <c r="AS59" s="68">
        <v>4146107.86</v>
      </c>
      <c r="AU59" s="79" t="s">
        <v>111</v>
      </c>
      <c r="AV59" s="79" t="s">
        <v>112</v>
      </c>
      <c r="AW59" s="80" t="s">
        <v>1157</v>
      </c>
      <c r="AX59" s="81">
        <v>10</v>
      </c>
      <c r="AY59" s="68">
        <v>152350336.91670078</v>
      </c>
      <c r="AZ59" s="68">
        <v>7361411.0300000012</v>
      </c>
      <c r="BA59" s="68">
        <v>9832306.8899999987</v>
      </c>
      <c r="BB59" s="68">
        <v>517526.38</v>
      </c>
      <c r="BC59" s="68">
        <v>21697128.950577278</v>
      </c>
      <c r="BD59" s="68">
        <v>7615063.1703166831</v>
      </c>
      <c r="BE59" s="68">
        <v>7431901.9821588583</v>
      </c>
      <c r="BF59" s="68">
        <v>1931084.8153314888</v>
      </c>
      <c r="BG59" s="68">
        <f t="shared" si="11"/>
        <v>212955522.49508512</v>
      </c>
      <c r="BH59" s="68">
        <v>4218762.3599999994</v>
      </c>
    </row>
    <row r="60" spans="2:60">
      <c r="B60" s="79" t="s">
        <v>113</v>
      </c>
      <c r="C60" s="79" t="s">
        <v>114</v>
      </c>
      <c r="D60" s="80" t="s">
        <v>953</v>
      </c>
      <c r="E60" s="81">
        <v>10</v>
      </c>
      <c r="F60" s="68"/>
      <c r="G60" s="68"/>
      <c r="H60" s="68"/>
      <c r="I60" s="68"/>
      <c r="J60" s="68"/>
      <c r="K60" s="68"/>
      <c r="L60" s="68"/>
      <c r="M60" s="68"/>
      <c r="N60" s="68">
        <f t="shared" si="8"/>
        <v>0</v>
      </c>
      <c r="O60" s="68"/>
      <c r="Q60" s="79" t="s">
        <v>113</v>
      </c>
      <c r="R60" s="79" t="s">
        <v>114</v>
      </c>
      <c r="S60" s="80" t="s">
        <v>954</v>
      </c>
      <c r="T60" s="81">
        <v>10</v>
      </c>
      <c r="U60" s="68">
        <v>16954068.703388251</v>
      </c>
      <c r="V60" s="68">
        <v>974487.92999999947</v>
      </c>
      <c r="W60" s="68">
        <v>1130218.3999999997</v>
      </c>
      <c r="X60" s="68">
        <v>57812.65</v>
      </c>
      <c r="Y60" s="68">
        <v>2587866.9365664064</v>
      </c>
      <c r="Z60" s="68">
        <v>1455630.3453953573</v>
      </c>
      <c r="AA60" s="68">
        <v>829652.05423035286</v>
      </c>
      <c r="AB60" s="68">
        <v>220721.80013794079</v>
      </c>
      <c r="AC60" s="68">
        <f t="shared" si="9"/>
        <v>24807345.849718306</v>
      </c>
      <c r="AD60" s="68">
        <v>596887.03</v>
      </c>
      <c r="AF60" s="79" t="s">
        <v>113</v>
      </c>
      <c r="AG60" s="79" t="s">
        <v>114</v>
      </c>
      <c r="AH60" s="80" t="s">
        <v>1156</v>
      </c>
      <c r="AI60" s="81">
        <v>10</v>
      </c>
      <c r="AJ60" s="68">
        <v>17268245.922713611</v>
      </c>
      <c r="AK60" s="68">
        <v>992371.72</v>
      </c>
      <c r="AL60" s="68">
        <v>1150960.17</v>
      </c>
      <c r="AM60" s="68">
        <v>58873.639999999992</v>
      </c>
      <c r="AN60" s="68">
        <v>2636169.9056880544</v>
      </c>
      <c r="AO60" s="68">
        <v>1455630.3453953573</v>
      </c>
      <c r="AP60" s="68">
        <v>845139.44565342588</v>
      </c>
      <c r="AQ60" s="68">
        <v>225356.96757082641</v>
      </c>
      <c r="AR60" s="68">
        <f t="shared" si="10"/>
        <v>25240589.217021275</v>
      </c>
      <c r="AS60" s="68">
        <v>607841.09999999986</v>
      </c>
      <c r="AU60" s="79" t="s">
        <v>113</v>
      </c>
      <c r="AV60" s="79" t="s">
        <v>114</v>
      </c>
      <c r="AW60" s="80" t="s">
        <v>1157</v>
      </c>
      <c r="AX60" s="81">
        <v>10</v>
      </c>
      <c r="AY60" s="68">
        <v>17573701.938467447</v>
      </c>
      <c r="AZ60" s="68">
        <v>1009761.5900000001</v>
      </c>
      <c r="BA60" s="68">
        <v>1171129.0799999998</v>
      </c>
      <c r="BB60" s="68">
        <v>59905.32</v>
      </c>
      <c r="BC60" s="68">
        <v>2683137.0670492523</v>
      </c>
      <c r="BD60" s="68">
        <v>1455630.3453953573</v>
      </c>
      <c r="BE60" s="68">
        <v>860199.65445243311</v>
      </c>
      <c r="BF60" s="68">
        <v>229864.08712223917</v>
      </c>
      <c r="BG60" s="68">
        <f t="shared" si="11"/>
        <v>25661821.702486727</v>
      </c>
      <c r="BH60" s="68">
        <v>618492.61999999988</v>
      </c>
    </row>
    <row r="61" spans="2:60">
      <c r="B61" s="79" t="s">
        <v>115</v>
      </c>
      <c r="C61" s="79" t="s">
        <v>116</v>
      </c>
      <c r="D61" s="80" t="s">
        <v>953</v>
      </c>
      <c r="E61" s="81">
        <v>10</v>
      </c>
      <c r="F61" s="68"/>
      <c r="G61" s="68"/>
      <c r="H61" s="68"/>
      <c r="I61" s="68"/>
      <c r="J61" s="68"/>
      <c r="K61" s="68"/>
      <c r="L61" s="68"/>
      <c r="M61" s="68"/>
      <c r="N61" s="68">
        <f t="shared" si="8"/>
        <v>0</v>
      </c>
      <c r="O61" s="68"/>
      <c r="Q61" s="79" t="s">
        <v>115</v>
      </c>
      <c r="R61" s="79" t="s">
        <v>116</v>
      </c>
      <c r="S61" s="80" t="s">
        <v>954</v>
      </c>
      <c r="T61" s="81">
        <v>10</v>
      </c>
      <c r="U61" s="68">
        <v>303640.22295244207</v>
      </c>
      <c r="V61" s="68">
        <v>0</v>
      </c>
      <c r="W61" s="68">
        <v>0</v>
      </c>
      <c r="X61" s="68">
        <v>0</v>
      </c>
      <c r="Y61" s="68">
        <v>11579.474785236782</v>
      </c>
      <c r="Z61" s="68">
        <v>93722.59924720136</v>
      </c>
      <c r="AA61" s="68">
        <v>0</v>
      </c>
      <c r="AB61" s="68">
        <v>2881.7253385286313</v>
      </c>
      <c r="AC61" s="68">
        <f t="shared" si="9"/>
        <v>411824.0223234088</v>
      </c>
      <c r="AD61" s="68">
        <v>0</v>
      </c>
      <c r="AF61" s="79" t="s">
        <v>115</v>
      </c>
      <c r="AG61" s="79" t="s">
        <v>116</v>
      </c>
      <c r="AH61" s="80" t="s">
        <v>1156</v>
      </c>
      <c r="AI61" s="81">
        <v>10</v>
      </c>
      <c r="AJ61" s="68">
        <v>308863.12282357027</v>
      </c>
      <c r="AK61" s="68">
        <v>0</v>
      </c>
      <c r="AL61" s="68">
        <v>0</v>
      </c>
      <c r="AM61" s="68">
        <v>0</v>
      </c>
      <c r="AN61" s="68">
        <v>11794.585225964776</v>
      </c>
      <c r="AO61" s="68">
        <v>93722.59924720136</v>
      </c>
      <c r="AP61" s="68">
        <v>0</v>
      </c>
      <c r="AQ61" s="68">
        <v>2942.2415706376778</v>
      </c>
      <c r="AR61" s="68">
        <f t="shared" si="10"/>
        <v>417322.54886737408</v>
      </c>
      <c r="AS61" s="68">
        <v>0</v>
      </c>
      <c r="AU61" s="79" t="s">
        <v>115</v>
      </c>
      <c r="AV61" s="79" t="s">
        <v>116</v>
      </c>
      <c r="AW61" s="80" t="s">
        <v>1157</v>
      </c>
      <c r="AX61" s="81">
        <v>10</v>
      </c>
      <c r="AY61" s="68">
        <v>313941.73199825775</v>
      </c>
      <c r="AZ61" s="68">
        <v>0</v>
      </c>
      <c r="BA61" s="68">
        <v>0</v>
      </c>
      <c r="BB61" s="68">
        <v>0</v>
      </c>
      <c r="BC61" s="68">
        <v>12003.749766104664</v>
      </c>
      <c r="BD61" s="68">
        <v>93722.59924720136</v>
      </c>
      <c r="BE61" s="68">
        <v>0</v>
      </c>
      <c r="BF61" s="68">
        <v>3001.0864020504523</v>
      </c>
      <c r="BG61" s="68">
        <f t="shared" si="11"/>
        <v>422669.16741361422</v>
      </c>
      <c r="BH61" s="68">
        <v>0</v>
      </c>
    </row>
    <row r="62" spans="2:60">
      <c r="B62" s="79" t="s">
        <v>117</v>
      </c>
      <c r="C62" s="79" t="s">
        <v>118</v>
      </c>
      <c r="D62" s="80" t="s">
        <v>953</v>
      </c>
      <c r="E62" s="81">
        <v>10</v>
      </c>
      <c r="F62" s="68"/>
      <c r="G62" s="68"/>
      <c r="H62" s="68"/>
      <c r="I62" s="68"/>
      <c r="J62" s="68"/>
      <c r="K62" s="68"/>
      <c r="L62" s="68"/>
      <c r="M62" s="68"/>
      <c r="N62" s="68">
        <f t="shared" si="8"/>
        <v>0</v>
      </c>
      <c r="O62" s="68"/>
      <c r="Q62" s="79" t="s">
        <v>117</v>
      </c>
      <c r="R62" s="79" t="s">
        <v>118</v>
      </c>
      <c r="S62" s="80" t="s">
        <v>954</v>
      </c>
      <c r="T62" s="81">
        <v>10</v>
      </c>
      <c r="U62" s="68">
        <v>1859273.1233189711</v>
      </c>
      <c r="V62" s="68">
        <v>15159.080000000002</v>
      </c>
      <c r="W62" s="68">
        <v>0</v>
      </c>
      <c r="X62" s="68">
        <v>0</v>
      </c>
      <c r="Y62" s="68">
        <v>49855.824735402326</v>
      </c>
      <c r="Z62" s="68">
        <v>97392.329855002346</v>
      </c>
      <c r="AA62" s="68">
        <v>36541.022674687134</v>
      </c>
      <c r="AB62" s="68">
        <v>19300.06759852916</v>
      </c>
      <c r="AC62" s="68">
        <f t="shared" si="9"/>
        <v>2090005.3881825921</v>
      </c>
      <c r="AD62" s="68">
        <v>12483.939999999999</v>
      </c>
      <c r="AF62" s="79" t="s">
        <v>117</v>
      </c>
      <c r="AG62" s="79" t="s">
        <v>118</v>
      </c>
      <c r="AH62" s="80" t="s">
        <v>1156</v>
      </c>
      <c r="AI62" s="81">
        <v>10</v>
      </c>
      <c r="AJ62" s="68">
        <v>1890835.2717081895</v>
      </c>
      <c r="AK62" s="68">
        <v>15438.579999999998</v>
      </c>
      <c r="AL62" s="68">
        <v>0</v>
      </c>
      <c r="AM62" s="68">
        <v>0</v>
      </c>
      <c r="AN62" s="68">
        <v>50788.195288632014</v>
      </c>
      <c r="AO62" s="68">
        <v>97392.329855002346</v>
      </c>
      <c r="AP62" s="68">
        <v>37224.783221743812</v>
      </c>
      <c r="AQ62" s="68">
        <v>19705.374308098806</v>
      </c>
      <c r="AR62" s="68">
        <f t="shared" si="10"/>
        <v>2124098.6643816666</v>
      </c>
      <c r="AS62" s="68">
        <v>12714.130000000001</v>
      </c>
      <c r="AU62" s="79" t="s">
        <v>117</v>
      </c>
      <c r="AV62" s="79" t="s">
        <v>118</v>
      </c>
      <c r="AW62" s="80" t="s">
        <v>1157</v>
      </c>
      <c r="AX62" s="81">
        <v>10</v>
      </c>
      <c r="AY62" s="68">
        <v>1921525.1744871438</v>
      </c>
      <c r="AZ62" s="68">
        <v>15710.38</v>
      </c>
      <c r="BA62" s="68">
        <v>0</v>
      </c>
      <c r="BB62" s="68">
        <v>0</v>
      </c>
      <c r="BC62" s="68">
        <v>51694.782960981705</v>
      </c>
      <c r="BD62" s="68">
        <v>97392.329855002346</v>
      </c>
      <c r="BE62" s="68">
        <v>37889.683281310361</v>
      </c>
      <c r="BF62" s="68">
        <v>20099.491594260558</v>
      </c>
      <c r="BG62" s="68">
        <f t="shared" si="11"/>
        <v>2157249.7821786986</v>
      </c>
      <c r="BH62" s="68">
        <v>12937.94</v>
      </c>
    </row>
    <row r="63" spans="2:60">
      <c r="B63" s="79" t="s">
        <v>119</v>
      </c>
      <c r="C63" s="79" t="s">
        <v>120</v>
      </c>
      <c r="D63" s="80" t="s">
        <v>953</v>
      </c>
      <c r="E63" s="81">
        <v>10</v>
      </c>
      <c r="F63" s="68"/>
      <c r="G63" s="68"/>
      <c r="H63" s="68"/>
      <c r="I63" s="68"/>
      <c r="J63" s="68"/>
      <c r="K63" s="68"/>
      <c r="L63" s="68"/>
      <c r="M63" s="68"/>
      <c r="N63" s="68">
        <f t="shared" si="8"/>
        <v>0</v>
      </c>
      <c r="O63" s="68"/>
      <c r="Q63" s="79" t="s">
        <v>119</v>
      </c>
      <c r="R63" s="79" t="s">
        <v>120</v>
      </c>
      <c r="S63" s="80" t="s">
        <v>954</v>
      </c>
      <c r="T63" s="81">
        <v>10</v>
      </c>
      <c r="U63" s="68">
        <v>3164261.5039786398</v>
      </c>
      <c r="V63" s="68">
        <v>107599.7</v>
      </c>
      <c r="W63" s="68">
        <v>5647.51</v>
      </c>
      <c r="X63" s="68">
        <v>9016.1999999999989</v>
      </c>
      <c r="Y63" s="68">
        <v>492947.70310720499</v>
      </c>
      <c r="Z63" s="68">
        <v>281782.28273058962</v>
      </c>
      <c r="AA63" s="68">
        <v>309965.77948797494</v>
      </c>
      <c r="AB63" s="68">
        <v>39620.323752472177</v>
      </c>
      <c r="AC63" s="68">
        <f t="shared" si="9"/>
        <v>4461965.7130568819</v>
      </c>
      <c r="AD63" s="68">
        <v>51124.710000000006</v>
      </c>
      <c r="AF63" s="79" t="s">
        <v>119</v>
      </c>
      <c r="AG63" s="79" t="s">
        <v>120</v>
      </c>
      <c r="AH63" s="80" t="s">
        <v>1156</v>
      </c>
      <c r="AI63" s="81">
        <v>10</v>
      </c>
      <c r="AJ63" s="68">
        <v>3221837.547196866</v>
      </c>
      <c r="AK63" s="68">
        <v>109583.66000000002</v>
      </c>
      <c r="AL63" s="68">
        <v>5751.63</v>
      </c>
      <c r="AM63" s="68">
        <v>9182.43</v>
      </c>
      <c r="AN63" s="68">
        <v>502164.67667226918</v>
      </c>
      <c r="AO63" s="68">
        <v>281782.28273058962</v>
      </c>
      <c r="AP63" s="68">
        <v>315766.55089285981</v>
      </c>
      <c r="AQ63" s="68">
        <v>40452.368091274053</v>
      </c>
      <c r="AR63" s="68">
        <f t="shared" si="10"/>
        <v>4538588.505583859</v>
      </c>
      <c r="AS63" s="68">
        <v>52067.360000000001</v>
      </c>
      <c r="AU63" s="79" t="s">
        <v>119</v>
      </c>
      <c r="AV63" s="79" t="s">
        <v>120</v>
      </c>
      <c r="AW63" s="80" t="s">
        <v>1157</v>
      </c>
      <c r="AX63" s="81">
        <v>10</v>
      </c>
      <c r="AY63" s="68">
        <v>3277821.7501835413</v>
      </c>
      <c r="AZ63" s="68">
        <v>111512.80999999997</v>
      </c>
      <c r="BA63" s="68">
        <v>5852.88</v>
      </c>
      <c r="BB63" s="68">
        <v>9344.08</v>
      </c>
      <c r="BC63" s="68">
        <v>511126.76233214908</v>
      </c>
      <c r="BD63" s="68">
        <v>281782.28273058962</v>
      </c>
      <c r="BE63" s="68">
        <v>321407.31694656215</v>
      </c>
      <c r="BF63" s="68">
        <v>41261.444253100082</v>
      </c>
      <c r="BG63" s="68">
        <f t="shared" si="11"/>
        <v>4613093.3064459432</v>
      </c>
      <c r="BH63" s="68">
        <v>52983.98</v>
      </c>
    </row>
    <row r="64" spans="2:60">
      <c r="B64" s="79" t="s">
        <v>121</v>
      </c>
      <c r="C64" s="79" t="s">
        <v>122</v>
      </c>
      <c r="D64" s="80" t="s">
        <v>953</v>
      </c>
      <c r="E64" s="81">
        <v>10</v>
      </c>
      <c r="F64" s="68"/>
      <c r="G64" s="68"/>
      <c r="H64" s="68"/>
      <c r="I64" s="68"/>
      <c r="J64" s="68"/>
      <c r="K64" s="68"/>
      <c r="L64" s="68"/>
      <c r="M64" s="68"/>
      <c r="N64" s="68">
        <f t="shared" si="8"/>
        <v>0</v>
      </c>
      <c r="O64" s="68"/>
      <c r="Q64" s="79" t="s">
        <v>121</v>
      </c>
      <c r="R64" s="79" t="s">
        <v>122</v>
      </c>
      <c r="S64" s="80" t="s">
        <v>954</v>
      </c>
      <c r="T64" s="81">
        <v>10</v>
      </c>
      <c r="U64" s="68">
        <v>18101533.649637669</v>
      </c>
      <c r="V64" s="68">
        <v>1391811.13</v>
      </c>
      <c r="W64" s="68">
        <v>1962567.5899999999</v>
      </c>
      <c r="X64" s="68">
        <v>65565.679999999993</v>
      </c>
      <c r="Y64" s="68">
        <v>2953849.9934484968</v>
      </c>
      <c r="Z64" s="68">
        <v>1240833.4964626143</v>
      </c>
      <c r="AA64" s="68">
        <v>1785194.0181586312</v>
      </c>
      <c r="AB64" s="68">
        <v>268980.05407695845</v>
      </c>
      <c r="AC64" s="68">
        <f t="shared" si="9"/>
        <v>28462173.221784364</v>
      </c>
      <c r="AD64" s="68">
        <v>691837.61</v>
      </c>
      <c r="AF64" s="79" t="s">
        <v>121</v>
      </c>
      <c r="AG64" s="79" t="s">
        <v>122</v>
      </c>
      <c r="AH64" s="80" t="s">
        <v>1156</v>
      </c>
      <c r="AI64" s="81">
        <v>10</v>
      </c>
      <c r="AJ64" s="68">
        <v>18446295.781769164</v>
      </c>
      <c r="AK64" s="68">
        <v>1417353.6400000001</v>
      </c>
      <c r="AL64" s="68">
        <v>1998584.63</v>
      </c>
      <c r="AM64" s="68">
        <v>66768.939999999988</v>
      </c>
      <c r="AN64" s="68">
        <v>3008982.3264508629</v>
      </c>
      <c r="AO64" s="68">
        <v>1240833.4964626143</v>
      </c>
      <c r="AP64" s="68">
        <v>1818518.8385912341</v>
      </c>
      <c r="AQ64" s="68">
        <v>274628.6386025846</v>
      </c>
      <c r="AR64" s="68">
        <f t="shared" si="10"/>
        <v>28976500.511876456</v>
      </c>
      <c r="AS64" s="68">
        <v>704534.21999999986</v>
      </c>
      <c r="AU64" s="79" t="s">
        <v>121</v>
      </c>
      <c r="AV64" s="79" t="s">
        <v>122</v>
      </c>
      <c r="AW64" s="80" t="s">
        <v>1157</v>
      </c>
      <c r="AX64" s="81">
        <v>10</v>
      </c>
      <c r="AY64" s="68">
        <v>18781500.763558619</v>
      </c>
      <c r="AZ64" s="68">
        <v>1442190.7100000002</v>
      </c>
      <c r="BA64" s="68">
        <v>2033606.9099999997</v>
      </c>
      <c r="BB64" s="68">
        <v>67938.959999999992</v>
      </c>
      <c r="BC64" s="68">
        <v>3062590.089362612</v>
      </c>
      <c r="BD64" s="68">
        <v>1240833.4964626143</v>
      </c>
      <c r="BE64" s="68">
        <v>1850924.4735356993</v>
      </c>
      <c r="BF64" s="68">
        <v>280121.21997462586</v>
      </c>
      <c r="BG64" s="68">
        <f t="shared" si="11"/>
        <v>29476586.762894168</v>
      </c>
      <c r="BH64" s="68">
        <v>716880.1399999999</v>
      </c>
    </row>
    <row r="65" spans="2:60">
      <c r="B65" s="79" t="s">
        <v>123</v>
      </c>
      <c r="C65" s="79" t="s">
        <v>124</v>
      </c>
      <c r="D65" s="80" t="s">
        <v>953</v>
      </c>
      <c r="E65" s="81">
        <v>10</v>
      </c>
      <c r="F65" s="68"/>
      <c r="G65" s="68"/>
      <c r="H65" s="68"/>
      <c r="I65" s="68"/>
      <c r="J65" s="68"/>
      <c r="K65" s="68"/>
      <c r="L65" s="68"/>
      <c r="M65" s="68"/>
      <c r="N65" s="68">
        <f t="shared" si="8"/>
        <v>0</v>
      </c>
      <c r="O65" s="68"/>
      <c r="Q65" s="79" t="s">
        <v>123</v>
      </c>
      <c r="R65" s="79" t="s">
        <v>124</v>
      </c>
      <c r="S65" s="80" t="s">
        <v>954</v>
      </c>
      <c r="T65" s="81">
        <v>10</v>
      </c>
      <c r="U65" s="68">
        <v>23306552.016714275</v>
      </c>
      <c r="V65" s="68">
        <v>1500353.4400000004</v>
      </c>
      <c r="W65" s="68">
        <v>1894608.99</v>
      </c>
      <c r="X65" s="68">
        <v>81358.880000000019</v>
      </c>
      <c r="Y65" s="68">
        <v>3599113.9075310505</v>
      </c>
      <c r="Z65" s="68">
        <v>1568418.2830611141</v>
      </c>
      <c r="AA65" s="68">
        <v>1992763.3123219707</v>
      </c>
      <c r="AB65" s="68">
        <v>319583.12636782974</v>
      </c>
      <c r="AC65" s="68">
        <f t="shared" si="9"/>
        <v>35095196.865996234</v>
      </c>
      <c r="AD65" s="68">
        <v>832444.91</v>
      </c>
      <c r="AF65" s="79" t="s">
        <v>123</v>
      </c>
      <c r="AG65" s="79" t="s">
        <v>124</v>
      </c>
      <c r="AH65" s="80" t="s">
        <v>1156</v>
      </c>
      <c r="AI65" s="81">
        <v>10</v>
      </c>
      <c r="AJ65" s="68">
        <v>23738015.944504507</v>
      </c>
      <c r="AK65" s="68">
        <v>1527887.9100000001</v>
      </c>
      <c r="AL65" s="68">
        <v>1929378.8399999999</v>
      </c>
      <c r="AM65" s="68">
        <v>82851.979999999981</v>
      </c>
      <c r="AN65" s="68">
        <v>3666273.2648676075</v>
      </c>
      <c r="AO65" s="68">
        <v>1568418.2830611141</v>
      </c>
      <c r="AP65" s="68">
        <v>2029962.8652080474</v>
      </c>
      <c r="AQ65" s="68">
        <v>326294.39452154189</v>
      </c>
      <c r="AR65" s="68">
        <f t="shared" si="10"/>
        <v>35716805.422162816</v>
      </c>
      <c r="AS65" s="68">
        <v>847721.94</v>
      </c>
      <c r="AU65" s="79" t="s">
        <v>123</v>
      </c>
      <c r="AV65" s="79" t="s">
        <v>124</v>
      </c>
      <c r="AW65" s="80" t="s">
        <v>1157</v>
      </c>
      <c r="AX65" s="81">
        <v>10</v>
      </c>
      <c r="AY65" s="68">
        <v>24157496.31001471</v>
      </c>
      <c r="AZ65" s="68">
        <v>1554661.9200000004</v>
      </c>
      <c r="BA65" s="68">
        <v>1963188.39</v>
      </c>
      <c r="BB65" s="68">
        <v>84303.839999999982</v>
      </c>
      <c r="BC65" s="68">
        <v>3731575.4175713742</v>
      </c>
      <c r="BD65" s="68">
        <v>1568418.2830611141</v>
      </c>
      <c r="BE65" s="68">
        <v>2066136.3574867942</v>
      </c>
      <c r="BF65" s="68">
        <v>332820.27381198853</v>
      </c>
      <c r="BG65" s="68">
        <f t="shared" si="11"/>
        <v>36321177.82194598</v>
      </c>
      <c r="BH65" s="68">
        <v>862577.02999999991</v>
      </c>
    </row>
    <row r="66" spans="2:60">
      <c r="B66" s="79" t="s">
        <v>125</v>
      </c>
      <c r="C66" s="79" t="s">
        <v>126</v>
      </c>
      <c r="D66" s="80" t="s">
        <v>953</v>
      </c>
      <c r="E66" s="81">
        <v>10</v>
      </c>
      <c r="F66" s="68"/>
      <c r="G66" s="68"/>
      <c r="H66" s="68"/>
      <c r="I66" s="68"/>
      <c r="J66" s="68"/>
      <c r="K66" s="68"/>
      <c r="L66" s="68"/>
      <c r="M66" s="68"/>
      <c r="N66" s="68">
        <f t="shared" si="8"/>
        <v>0</v>
      </c>
      <c r="O66" s="68"/>
      <c r="Q66" s="79" t="s">
        <v>125</v>
      </c>
      <c r="R66" s="79" t="s">
        <v>126</v>
      </c>
      <c r="S66" s="80" t="s">
        <v>954</v>
      </c>
      <c r="T66" s="81">
        <v>10</v>
      </c>
      <c r="U66" s="68">
        <v>7666870.9322243407</v>
      </c>
      <c r="V66" s="68">
        <v>497629.21000000008</v>
      </c>
      <c r="W66" s="68">
        <v>493991.97000000003</v>
      </c>
      <c r="X66" s="68">
        <v>25460.54</v>
      </c>
      <c r="Y66" s="68">
        <v>1132406.5817441544</v>
      </c>
      <c r="Z66" s="68">
        <v>374162.47009504272</v>
      </c>
      <c r="AA66" s="68">
        <v>406938.63639771251</v>
      </c>
      <c r="AB66" s="68">
        <v>100339.88254255429</v>
      </c>
      <c r="AC66" s="68">
        <f t="shared" si="9"/>
        <v>10973271.813003803</v>
      </c>
      <c r="AD66" s="68">
        <v>275471.58999999997</v>
      </c>
      <c r="AF66" s="79" t="s">
        <v>125</v>
      </c>
      <c r="AG66" s="79" t="s">
        <v>126</v>
      </c>
      <c r="AH66" s="80" t="s">
        <v>1156</v>
      </c>
      <c r="AI66" s="81">
        <v>10</v>
      </c>
      <c r="AJ66" s="68">
        <v>7808279.8542461339</v>
      </c>
      <c r="AK66" s="68">
        <v>506761.6700000001</v>
      </c>
      <c r="AL66" s="68">
        <v>503057.70000000007</v>
      </c>
      <c r="AM66" s="68">
        <v>25927.8</v>
      </c>
      <c r="AN66" s="68">
        <v>1153539.2509376509</v>
      </c>
      <c r="AO66" s="68">
        <v>374162.47009504272</v>
      </c>
      <c r="AP66" s="68">
        <v>414535.19787653885</v>
      </c>
      <c r="AQ66" s="68">
        <v>102447.03134594671</v>
      </c>
      <c r="AR66" s="68">
        <f t="shared" si="10"/>
        <v>11169238.024501314</v>
      </c>
      <c r="AS66" s="68">
        <v>280527.05</v>
      </c>
      <c r="AU66" s="79" t="s">
        <v>125</v>
      </c>
      <c r="AV66" s="79" t="s">
        <v>126</v>
      </c>
      <c r="AW66" s="80" t="s">
        <v>1157</v>
      </c>
      <c r="AX66" s="81">
        <v>10</v>
      </c>
      <c r="AY66" s="68">
        <v>7945759.3166251108</v>
      </c>
      <c r="AZ66" s="68">
        <v>515641.93000000011</v>
      </c>
      <c r="BA66" s="68">
        <v>511873.05000000005</v>
      </c>
      <c r="BB66" s="68">
        <v>26382.150000000005</v>
      </c>
      <c r="BC66" s="68">
        <v>1174087.5291436259</v>
      </c>
      <c r="BD66" s="68">
        <v>374162.47009504272</v>
      </c>
      <c r="BE66" s="68">
        <v>421922.22643642616</v>
      </c>
      <c r="BF66" s="68">
        <v>104495.98217286356</v>
      </c>
      <c r="BG66" s="68">
        <f t="shared" si="11"/>
        <v>11359767.534473071</v>
      </c>
      <c r="BH66" s="68">
        <v>285442.87999999995</v>
      </c>
    </row>
    <row r="67" spans="2:60">
      <c r="B67" s="79" t="s">
        <v>127</v>
      </c>
      <c r="C67" s="79" t="s">
        <v>128</v>
      </c>
      <c r="D67" s="80" t="s">
        <v>953</v>
      </c>
      <c r="E67" s="81">
        <v>10</v>
      </c>
      <c r="F67" s="68"/>
      <c r="G67" s="68"/>
      <c r="H67" s="68"/>
      <c r="I67" s="68"/>
      <c r="J67" s="68"/>
      <c r="K67" s="68"/>
      <c r="L67" s="68"/>
      <c r="M67" s="68"/>
      <c r="N67" s="68">
        <f t="shared" si="8"/>
        <v>0</v>
      </c>
      <c r="O67" s="68"/>
      <c r="Q67" s="79" t="s">
        <v>127</v>
      </c>
      <c r="R67" s="79" t="s">
        <v>128</v>
      </c>
      <c r="S67" s="80" t="s">
        <v>954</v>
      </c>
      <c r="T67" s="81">
        <v>10</v>
      </c>
      <c r="U67" s="68">
        <v>2382078.2658789144</v>
      </c>
      <c r="V67" s="68">
        <v>46230.989999999991</v>
      </c>
      <c r="W67" s="68">
        <v>0</v>
      </c>
      <c r="X67" s="68">
        <v>5647.2599999999993</v>
      </c>
      <c r="Y67" s="68">
        <v>170741.21728418689</v>
      </c>
      <c r="Z67" s="68">
        <v>269630.51445121854</v>
      </c>
      <c r="AA67" s="68">
        <v>153980.10172532068</v>
      </c>
      <c r="AB67" s="68">
        <v>25882.045391784515</v>
      </c>
      <c r="AC67" s="68">
        <f t="shared" si="9"/>
        <v>3054190.3947314247</v>
      </c>
      <c r="AD67" s="68">
        <v>0</v>
      </c>
      <c r="AF67" s="79" t="s">
        <v>127</v>
      </c>
      <c r="AG67" s="79" t="s">
        <v>128</v>
      </c>
      <c r="AH67" s="80" t="s">
        <v>1156</v>
      </c>
      <c r="AI67" s="81">
        <v>10</v>
      </c>
      <c r="AJ67" s="68">
        <v>2424712.5146958618</v>
      </c>
      <c r="AK67" s="68">
        <v>47079.429999999993</v>
      </c>
      <c r="AL67" s="68">
        <v>0</v>
      </c>
      <c r="AM67" s="68">
        <v>5750.9</v>
      </c>
      <c r="AN67" s="68">
        <v>173928.84063769225</v>
      </c>
      <c r="AO67" s="68">
        <v>269630.51445121854</v>
      </c>
      <c r="AP67" s="68">
        <v>156854.48931274359</v>
      </c>
      <c r="AQ67" s="68">
        <v>26425.550325010903</v>
      </c>
      <c r="AR67" s="68">
        <f t="shared" si="10"/>
        <v>3104382.2394225271</v>
      </c>
      <c r="AS67" s="68">
        <v>0</v>
      </c>
      <c r="AU67" s="79" t="s">
        <v>127</v>
      </c>
      <c r="AV67" s="79" t="s">
        <v>128</v>
      </c>
      <c r="AW67" s="80" t="s">
        <v>1157</v>
      </c>
      <c r="AX67" s="81">
        <v>10</v>
      </c>
      <c r="AY67" s="68">
        <v>2466168.1232041507</v>
      </c>
      <c r="AZ67" s="68">
        <v>47904.429999999993</v>
      </c>
      <c r="BA67" s="68">
        <v>0</v>
      </c>
      <c r="BB67" s="68">
        <v>5851.6800000000012</v>
      </c>
      <c r="BC67" s="68">
        <v>177028.30580555002</v>
      </c>
      <c r="BD67" s="68">
        <v>269630.51445121854</v>
      </c>
      <c r="BE67" s="68">
        <v>159649.59374394247</v>
      </c>
      <c r="BF67" s="68">
        <v>26954.061931510922</v>
      </c>
      <c r="BG67" s="68">
        <f t="shared" si="11"/>
        <v>3153186.7091363729</v>
      </c>
      <c r="BH67" s="68">
        <v>0</v>
      </c>
    </row>
    <row r="68" spans="2:60">
      <c r="B68" s="79" t="s">
        <v>129</v>
      </c>
      <c r="C68" s="79" t="s">
        <v>130</v>
      </c>
      <c r="D68" s="80" t="s">
        <v>953</v>
      </c>
      <c r="E68" s="81">
        <v>10</v>
      </c>
      <c r="F68" s="68"/>
      <c r="G68" s="68"/>
      <c r="H68" s="68"/>
      <c r="I68" s="68"/>
      <c r="J68" s="68"/>
      <c r="K68" s="68"/>
      <c r="L68" s="68"/>
      <c r="M68" s="68"/>
      <c r="N68" s="68">
        <f t="shared" si="8"/>
        <v>0</v>
      </c>
      <c r="O68" s="68"/>
      <c r="Q68" s="79" t="s">
        <v>129</v>
      </c>
      <c r="R68" s="79" t="s">
        <v>130</v>
      </c>
      <c r="S68" s="80" t="s">
        <v>954</v>
      </c>
      <c r="T68" s="81">
        <v>10</v>
      </c>
      <c r="U68" s="68">
        <v>4596117.4859864265</v>
      </c>
      <c r="V68" s="68">
        <v>254222.58</v>
      </c>
      <c r="W68" s="68">
        <v>156304.76999999999</v>
      </c>
      <c r="X68" s="68">
        <v>14357.45</v>
      </c>
      <c r="Y68" s="68">
        <v>731062.85713812371</v>
      </c>
      <c r="Z68" s="68">
        <v>338440.16417686705</v>
      </c>
      <c r="AA68" s="68">
        <v>338234.34554487857</v>
      </c>
      <c r="AB68" s="68">
        <v>58170.385198608972</v>
      </c>
      <c r="AC68" s="68">
        <f t="shared" si="9"/>
        <v>6625890.1280449042</v>
      </c>
      <c r="AD68" s="68">
        <v>138980.09</v>
      </c>
      <c r="AF68" s="79" t="s">
        <v>129</v>
      </c>
      <c r="AG68" s="79" t="s">
        <v>130</v>
      </c>
      <c r="AH68" s="80" t="s">
        <v>1156</v>
      </c>
      <c r="AI68" s="81">
        <v>10</v>
      </c>
      <c r="AJ68" s="68">
        <v>4679869.6999492422</v>
      </c>
      <c r="AK68" s="68">
        <v>258888.07</v>
      </c>
      <c r="AL68" s="68">
        <v>159173.28</v>
      </c>
      <c r="AM68" s="68">
        <v>14620.939999999999</v>
      </c>
      <c r="AN68" s="68">
        <v>744702.3090841918</v>
      </c>
      <c r="AO68" s="68">
        <v>338440.16417686705</v>
      </c>
      <c r="AP68" s="68">
        <v>344548.27921744576</v>
      </c>
      <c r="AQ68" s="68">
        <v>59391.955747776665</v>
      </c>
      <c r="AR68" s="68">
        <f t="shared" si="10"/>
        <v>6741165.3581755245</v>
      </c>
      <c r="AS68" s="68">
        <v>141530.65999999997</v>
      </c>
      <c r="AU68" s="79" t="s">
        <v>129</v>
      </c>
      <c r="AV68" s="79" t="s">
        <v>130</v>
      </c>
      <c r="AW68" s="80" t="s">
        <v>1157</v>
      </c>
      <c r="AX68" s="81">
        <v>10</v>
      </c>
      <c r="AY68" s="68">
        <v>4761288.7185628293</v>
      </c>
      <c r="AZ68" s="68">
        <v>263424.72000000009</v>
      </c>
      <c r="BA68" s="68">
        <v>161962.56</v>
      </c>
      <c r="BB68" s="68">
        <v>14877.149999999998</v>
      </c>
      <c r="BC68" s="68">
        <v>757964.56356136012</v>
      </c>
      <c r="BD68" s="68">
        <v>338440.16417686705</v>
      </c>
      <c r="BE68" s="68">
        <v>350688.0582228658</v>
      </c>
      <c r="BF68" s="68">
        <v>60579.760862731375</v>
      </c>
      <c r="BG68" s="68">
        <f t="shared" si="11"/>
        <v>6853236.4653866533</v>
      </c>
      <c r="BH68" s="68">
        <v>144010.76999999999</v>
      </c>
    </row>
    <row r="69" spans="2:60">
      <c r="B69" s="79" t="s">
        <v>131</v>
      </c>
      <c r="C69" s="79" t="s">
        <v>132</v>
      </c>
      <c r="D69" s="80" t="s">
        <v>953</v>
      </c>
      <c r="E69" s="81">
        <v>10</v>
      </c>
      <c r="F69" s="68"/>
      <c r="G69" s="68"/>
      <c r="H69" s="68"/>
      <c r="I69" s="68"/>
      <c r="J69" s="68"/>
      <c r="K69" s="68"/>
      <c r="L69" s="68"/>
      <c r="M69" s="68"/>
      <c r="N69" s="68">
        <f t="shared" si="8"/>
        <v>0</v>
      </c>
      <c r="O69" s="68"/>
      <c r="Q69" s="79" t="s">
        <v>131</v>
      </c>
      <c r="R69" s="79" t="s">
        <v>132</v>
      </c>
      <c r="S69" s="80" t="s">
        <v>954</v>
      </c>
      <c r="T69" s="81">
        <v>10</v>
      </c>
      <c r="U69" s="68">
        <v>13910679.156224014</v>
      </c>
      <c r="V69" s="68">
        <v>791669.77</v>
      </c>
      <c r="W69" s="68">
        <v>1204781.4100000001</v>
      </c>
      <c r="X69" s="68">
        <v>47762.450000000012</v>
      </c>
      <c r="Y69" s="68">
        <v>1478756.3138093874</v>
      </c>
      <c r="Z69" s="68">
        <v>923744.36987692222</v>
      </c>
      <c r="AA69" s="68">
        <v>848265.02476176678</v>
      </c>
      <c r="AB69" s="68">
        <v>181470.4943773672</v>
      </c>
      <c r="AC69" s="68">
        <f t="shared" si="9"/>
        <v>19879302.339049459</v>
      </c>
      <c r="AD69" s="68">
        <v>492173.35000000003</v>
      </c>
      <c r="AF69" s="79" t="s">
        <v>131</v>
      </c>
      <c r="AG69" s="79" t="s">
        <v>132</v>
      </c>
      <c r="AH69" s="80" t="s">
        <v>1156</v>
      </c>
      <c r="AI69" s="81">
        <v>10</v>
      </c>
      <c r="AJ69" s="68">
        <v>14168609.098376663</v>
      </c>
      <c r="AK69" s="68">
        <v>806198.48</v>
      </c>
      <c r="AL69" s="68">
        <v>1226891.55</v>
      </c>
      <c r="AM69" s="68">
        <v>48638.990000000005</v>
      </c>
      <c r="AN69" s="68">
        <v>1506353.6627120059</v>
      </c>
      <c r="AO69" s="68">
        <v>923744.36987692222</v>
      </c>
      <c r="AP69" s="68">
        <v>864099.94321626192</v>
      </c>
      <c r="AQ69" s="68">
        <v>185281.38847929239</v>
      </c>
      <c r="AR69" s="68">
        <f t="shared" si="10"/>
        <v>20231023.202661145</v>
      </c>
      <c r="AS69" s="68">
        <v>501205.72000000003</v>
      </c>
      <c r="AU69" s="79" t="s">
        <v>131</v>
      </c>
      <c r="AV69" s="79" t="s">
        <v>132</v>
      </c>
      <c r="AW69" s="80" t="s">
        <v>1157</v>
      </c>
      <c r="AX69" s="81">
        <v>10</v>
      </c>
      <c r="AY69" s="68">
        <v>14419383.479903907</v>
      </c>
      <c r="AZ69" s="68">
        <v>820325.92999999993</v>
      </c>
      <c r="BA69" s="68">
        <v>1248391.04</v>
      </c>
      <c r="BB69" s="68">
        <v>49491.32</v>
      </c>
      <c r="BC69" s="68">
        <v>1533187.830496914</v>
      </c>
      <c r="BD69" s="68">
        <v>923744.36987692222</v>
      </c>
      <c r="BE69" s="68">
        <v>879498.09337629937</v>
      </c>
      <c r="BF69" s="68">
        <v>188987.00644887984</v>
      </c>
      <c r="BG69" s="68">
        <f t="shared" si="11"/>
        <v>20572997.690102924</v>
      </c>
      <c r="BH69" s="68">
        <v>509988.62000000005</v>
      </c>
    </row>
    <row r="70" spans="2:60">
      <c r="B70" s="79" t="s">
        <v>133</v>
      </c>
      <c r="C70" s="79" t="s">
        <v>134</v>
      </c>
      <c r="D70" s="80" t="s">
        <v>953</v>
      </c>
      <c r="E70" s="81">
        <v>10</v>
      </c>
      <c r="F70" s="68"/>
      <c r="G70" s="68"/>
      <c r="H70" s="68"/>
      <c r="I70" s="68"/>
      <c r="J70" s="68"/>
      <c r="K70" s="68"/>
      <c r="L70" s="68"/>
      <c r="M70" s="68"/>
      <c r="N70" s="68">
        <f t="shared" ref="N70:N133" si="12">SUM(F70:M70,O70)</f>
        <v>0</v>
      </c>
      <c r="O70" s="68"/>
      <c r="Q70" s="79" t="s">
        <v>133</v>
      </c>
      <c r="R70" s="79" t="s">
        <v>134</v>
      </c>
      <c r="S70" s="80" t="s">
        <v>954</v>
      </c>
      <c r="T70" s="81">
        <v>10</v>
      </c>
      <c r="U70" s="68">
        <v>71592216.990581185</v>
      </c>
      <c r="V70" s="68">
        <v>3486492.6500000004</v>
      </c>
      <c r="W70" s="68">
        <v>2133182.35</v>
      </c>
      <c r="X70" s="68">
        <v>249698.94</v>
      </c>
      <c r="Y70" s="68">
        <v>10138609.365890205</v>
      </c>
      <c r="Z70" s="68">
        <v>4129196.725886086</v>
      </c>
      <c r="AA70" s="68">
        <v>5531779.6021189801</v>
      </c>
      <c r="AB70" s="68">
        <v>884849.07678899169</v>
      </c>
      <c r="AC70" s="68">
        <f t="shared" ref="AC70:AC133" si="13">SUM(U70:AB70,AD70)</f>
        <v>100544194.69126545</v>
      </c>
      <c r="AD70" s="68">
        <v>2398168.9900000002</v>
      </c>
      <c r="AF70" s="79" t="s">
        <v>133</v>
      </c>
      <c r="AG70" s="79" t="s">
        <v>134</v>
      </c>
      <c r="AH70" s="80" t="s">
        <v>1156</v>
      </c>
      <c r="AI70" s="81">
        <v>10</v>
      </c>
      <c r="AJ70" s="68">
        <v>72427301.836860329</v>
      </c>
      <c r="AK70" s="68">
        <v>3520904.3499999996</v>
      </c>
      <c r="AL70" s="68">
        <v>2154236.88</v>
      </c>
      <c r="AM70" s="68">
        <v>252163.48</v>
      </c>
      <c r="AN70" s="68">
        <v>10255491.86846506</v>
      </c>
      <c r="AO70" s="68">
        <v>4129196.725886086</v>
      </c>
      <c r="AP70" s="68">
        <v>5596126.5479941331</v>
      </c>
      <c r="AQ70" s="68">
        <v>894826.78663086891</v>
      </c>
      <c r="AR70" s="68">
        <f t="shared" ref="AR70:AR133" si="14">SUM(AJ70:AQ70,AS70)</f>
        <v>101652087.37583649</v>
      </c>
      <c r="AS70" s="68">
        <v>2421838.9000000004</v>
      </c>
      <c r="AU70" s="79" t="s">
        <v>133</v>
      </c>
      <c r="AV70" s="79" t="s">
        <v>134</v>
      </c>
      <c r="AW70" s="80" t="s">
        <v>1157</v>
      </c>
      <c r="AX70" s="81">
        <v>10</v>
      </c>
      <c r="AY70" s="68">
        <v>73206200.089874193</v>
      </c>
      <c r="AZ70" s="68">
        <v>3552346.54</v>
      </c>
      <c r="BA70" s="68">
        <v>2173474.5300000003</v>
      </c>
      <c r="BB70" s="68">
        <v>254415.34</v>
      </c>
      <c r="BC70" s="68">
        <v>10364224.311230952</v>
      </c>
      <c r="BD70" s="68">
        <v>4129196.725886086</v>
      </c>
      <c r="BE70" s="68">
        <v>5656057.4712404758</v>
      </c>
      <c r="BF70" s="68">
        <v>903947.14890998602</v>
      </c>
      <c r="BG70" s="68">
        <f t="shared" ref="BG70:BG133" si="15">SUM(AY70:BF70,BH70)</f>
        <v>102683328.46714172</v>
      </c>
      <c r="BH70" s="68">
        <v>2443466.3100000005</v>
      </c>
    </row>
    <row r="71" spans="2:60">
      <c r="B71" s="79" t="s">
        <v>135</v>
      </c>
      <c r="C71" s="79" t="s">
        <v>136</v>
      </c>
      <c r="D71" s="80" t="s">
        <v>953</v>
      </c>
      <c r="E71" s="81">
        <v>10</v>
      </c>
      <c r="F71" s="68"/>
      <c r="G71" s="68"/>
      <c r="H71" s="68"/>
      <c r="I71" s="68"/>
      <c r="J71" s="68"/>
      <c r="K71" s="68"/>
      <c r="L71" s="68"/>
      <c r="M71" s="68"/>
      <c r="N71" s="68">
        <f t="shared" si="12"/>
        <v>0</v>
      </c>
      <c r="O71" s="68"/>
      <c r="Q71" s="79" t="s">
        <v>135</v>
      </c>
      <c r="R71" s="79" t="s">
        <v>136</v>
      </c>
      <c r="S71" s="80" t="s">
        <v>954</v>
      </c>
      <c r="T71" s="81">
        <v>10</v>
      </c>
      <c r="U71" s="68">
        <v>20675841.687784858</v>
      </c>
      <c r="V71" s="68">
        <v>876947.36</v>
      </c>
      <c r="W71" s="68">
        <v>471714.64999999997</v>
      </c>
      <c r="X71" s="68">
        <v>73021.149999999994</v>
      </c>
      <c r="Y71" s="68">
        <v>2577758.1222992348</v>
      </c>
      <c r="Z71" s="68">
        <v>1428239.9661116996</v>
      </c>
      <c r="AA71" s="68">
        <v>1456528.6347899595</v>
      </c>
      <c r="AB71" s="68">
        <v>250744.95932596922</v>
      </c>
      <c r="AC71" s="68">
        <f t="shared" si="13"/>
        <v>28335716.550311718</v>
      </c>
      <c r="AD71" s="68">
        <v>524920.0199999999</v>
      </c>
      <c r="AF71" s="79" t="s">
        <v>135</v>
      </c>
      <c r="AG71" s="79" t="s">
        <v>136</v>
      </c>
      <c r="AH71" s="80" t="s">
        <v>1156</v>
      </c>
      <c r="AI71" s="81">
        <v>10</v>
      </c>
      <c r="AJ71" s="68">
        <v>21059870.61144444</v>
      </c>
      <c r="AK71" s="68">
        <v>893116.78999999992</v>
      </c>
      <c r="AL71" s="68">
        <v>480412.27999999997</v>
      </c>
      <c r="AM71" s="68">
        <v>74367.540000000008</v>
      </c>
      <c r="AN71" s="68">
        <v>2625987.8217333765</v>
      </c>
      <c r="AO71" s="68">
        <v>1428239.9661116996</v>
      </c>
      <c r="AP71" s="68">
        <v>1483786.1729324735</v>
      </c>
      <c r="AQ71" s="68">
        <v>256010.62188180164</v>
      </c>
      <c r="AR71" s="68">
        <f t="shared" si="14"/>
        <v>28836390.474103794</v>
      </c>
      <c r="AS71" s="68">
        <v>534598.67000000004</v>
      </c>
      <c r="AU71" s="79" t="s">
        <v>135</v>
      </c>
      <c r="AV71" s="79" t="s">
        <v>136</v>
      </c>
      <c r="AW71" s="80" t="s">
        <v>1157</v>
      </c>
      <c r="AX71" s="81">
        <v>10</v>
      </c>
      <c r="AY71" s="68">
        <v>21433236.773396097</v>
      </c>
      <c r="AZ71" s="68">
        <v>908839.64999999991</v>
      </c>
      <c r="BA71" s="68">
        <v>488869.69</v>
      </c>
      <c r="BB71" s="68">
        <v>75676.73000000001</v>
      </c>
      <c r="BC71" s="68">
        <v>2672883.7806737851</v>
      </c>
      <c r="BD71" s="68">
        <v>1428239.9661116996</v>
      </c>
      <c r="BE71" s="68">
        <v>1510291.8539243848</v>
      </c>
      <c r="BF71" s="68">
        <v>261130.8341194354</v>
      </c>
      <c r="BG71" s="68">
        <f t="shared" si="15"/>
        <v>29323179.278225407</v>
      </c>
      <c r="BH71" s="68">
        <v>544010</v>
      </c>
    </row>
    <row r="72" spans="2:60">
      <c r="B72" s="79" t="s">
        <v>137</v>
      </c>
      <c r="C72" s="79" t="s">
        <v>138</v>
      </c>
      <c r="D72" s="80" t="s">
        <v>953</v>
      </c>
      <c r="E72" s="81">
        <v>10</v>
      </c>
      <c r="F72" s="68"/>
      <c r="G72" s="68"/>
      <c r="H72" s="68"/>
      <c r="I72" s="68"/>
      <c r="J72" s="68"/>
      <c r="K72" s="68"/>
      <c r="L72" s="68"/>
      <c r="M72" s="68"/>
      <c r="N72" s="68">
        <f t="shared" si="12"/>
        <v>0</v>
      </c>
      <c r="O72" s="68"/>
      <c r="Q72" s="79" t="s">
        <v>137</v>
      </c>
      <c r="R72" s="79" t="s">
        <v>138</v>
      </c>
      <c r="S72" s="80" t="s">
        <v>954</v>
      </c>
      <c r="T72" s="81">
        <v>10</v>
      </c>
      <c r="U72" s="68">
        <v>2108901.2378645372</v>
      </c>
      <c r="V72" s="68">
        <v>50133.929999999993</v>
      </c>
      <c r="W72" s="68">
        <v>0</v>
      </c>
      <c r="X72" s="68">
        <v>4161.32</v>
      </c>
      <c r="Y72" s="68">
        <v>122975.10107383803</v>
      </c>
      <c r="Z72" s="68">
        <v>254895.92611330887</v>
      </c>
      <c r="AA72" s="68">
        <v>127995.02867433598</v>
      </c>
      <c r="AB72" s="68">
        <v>23630.627269766293</v>
      </c>
      <c r="AC72" s="68">
        <f t="shared" si="13"/>
        <v>2733414.6009957865</v>
      </c>
      <c r="AD72" s="68">
        <v>40721.430000000008</v>
      </c>
      <c r="AF72" s="79" t="s">
        <v>137</v>
      </c>
      <c r="AG72" s="79" t="s">
        <v>138</v>
      </c>
      <c r="AH72" s="80" t="s">
        <v>1156</v>
      </c>
      <c r="AI72" s="81">
        <v>10</v>
      </c>
      <c r="AJ72" s="68">
        <v>2146136.9225841453</v>
      </c>
      <c r="AK72" s="68">
        <v>51058.30999999999</v>
      </c>
      <c r="AL72" s="68">
        <v>0</v>
      </c>
      <c r="AM72" s="68">
        <v>4238.05</v>
      </c>
      <c r="AN72" s="68">
        <v>125276.24328933435</v>
      </c>
      <c r="AO72" s="68">
        <v>254895.92611330887</v>
      </c>
      <c r="AP72" s="68">
        <v>130390.31273987242</v>
      </c>
      <c r="AQ72" s="68">
        <v>24126.871412431356</v>
      </c>
      <c r="AR72" s="68">
        <f t="shared" si="14"/>
        <v>2777594.8961390918</v>
      </c>
      <c r="AS72" s="68">
        <v>41472.26</v>
      </c>
      <c r="AU72" s="79" t="s">
        <v>137</v>
      </c>
      <c r="AV72" s="79" t="s">
        <v>138</v>
      </c>
      <c r="AW72" s="80" t="s">
        <v>1157</v>
      </c>
      <c r="AX72" s="81">
        <v>10</v>
      </c>
      <c r="AY72" s="68">
        <v>2182340.9450713275</v>
      </c>
      <c r="AZ72" s="68">
        <v>51957.159999999996</v>
      </c>
      <c r="BA72" s="68">
        <v>0</v>
      </c>
      <c r="BB72" s="68">
        <v>4312.66</v>
      </c>
      <c r="BC72" s="68">
        <v>127513.74702446653</v>
      </c>
      <c r="BD72" s="68">
        <v>254895.92611330887</v>
      </c>
      <c r="BE72" s="68">
        <v>132719.52660550358</v>
      </c>
      <c r="BF72" s="68">
        <v>24609.396240678616</v>
      </c>
      <c r="BG72" s="68">
        <f t="shared" si="15"/>
        <v>2820551.7310552858</v>
      </c>
      <c r="BH72" s="68">
        <v>42202.37</v>
      </c>
    </row>
    <row r="73" spans="2:60">
      <c r="B73" s="79" t="s">
        <v>139</v>
      </c>
      <c r="C73" s="79" t="s">
        <v>140</v>
      </c>
      <c r="D73" s="80" t="s">
        <v>953</v>
      </c>
      <c r="E73" s="81">
        <v>10</v>
      </c>
      <c r="F73" s="68"/>
      <c r="G73" s="68"/>
      <c r="H73" s="68"/>
      <c r="I73" s="68"/>
      <c r="J73" s="68"/>
      <c r="K73" s="68"/>
      <c r="L73" s="68"/>
      <c r="M73" s="68"/>
      <c r="N73" s="68">
        <f t="shared" si="12"/>
        <v>0</v>
      </c>
      <c r="O73" s="68"/>
      <c r="Q73" s="79" t="s">
        <v>139</v>
      </c>
      <c r="R73" s="79" t="s">
        <v>140</v>
      </c>
      <c r="S73" s="80" t="s">
        <v>954</v>
      </c>
      <c r="T73" s="81">
        <v>10</v>
      </c>
      <c r="U73" s="68">
        <v>5860805.7325000102</v>
      </c>
      <c r="V73" s="68">
        <v>300070.68</v>
      </c>
      <c r="W73" s="68">
        <v>0</v>
      </c>
      <c r="X73" s="68">
        <v>20100.43</v>
      </c>
      <c r="Y73" s="68">
        <v>907613.04513117531</v>
      </c>
      <c r="Z73" s="68">
        <v>475777.08496147464</v>
      </c>
      <c r="AA73" s="68">
        <v>422473.9069881785</v>
      </c>
      <c r="AB73" s="68">
        <v>69646.178539765999</v>
      </c>
      <c r="AC73" s="68">
        <f t="shared" si="13"/>
        <v>8257778.5081206048</v>
      </c>
      <c r="AD73" s="68">
        <v>201291.45</v>
      </c>
      <c r="AF73" s="79" t="s">
        <v>139</v>
      </c>
      <c r="AG73" s="79" t="s">
        <v>140</v>
      </c>
      <c r="AH73" s="80" t="s">
        <v>1156</v>
      </c>
      <c r="AI73" s="81">
        <v>10</v>
      </c>
      <c r="AJ73" s="68">
        <v>5968505.0225202162</v>
      </c>
      <c r="AK73" s="68">
        <v>305577.57999999996</v>
      </c>
      <c r="AL73" s="68">
        <v>0</v>
      </c>
      <c r="AM73" s="68">
        <v>20469.32</v>
      </c>
      <c r="AN73" s="68">
        <v>924558.17670189508</v>
      </c>
      <c r="AO73" s="68">
        <v>475777.08496147464</v>
      </c>
      <c r="AP73" s="68">
        <v>430360.23976072716</v>
      </c>
      <c r="AQ73" s="68">
        <v>71108.750349102542</v>
      </c>
      <c r="AR73" s="68">
        <f t="shared" si="14"/>
        <v>8401341.7242934164</v>
      </c>
      <c r="AS73" s="68">
        <v>204985.55</v>
      </c>
      <c r="AU73" s="79" t="s">
        <v>139</v>
      </c>
      <c r="AV73" s="79" t="s">
        <v>140</v>
      </c>
      <c r="AW73" s="80" t="s">
        <v>1157</v>
      </c>
      <c r="AX73" s="81">
        <v>10</v>
      </c>
      <c r="AY73" s="68">
        <v>6073198.9243439548</v>
      </c>
      <c r="AZ73" s="68">
        <v>310932.38</v>
      </c>
      <c r="BA73" s="68">
        <v>0</v>
      </c>
      <c r="BB73" s="68">
        <v>20828.010000000002</v>
      </c>
      <c r="BC73" s="68">
        <v>941034.66919838567</v>
      </c>
      <c r="BD73" s="68">
        <v>475777.08496147464</v>
      </c>
      <c r="BE73" s="68">
        <v>438029.04685860546</v>
      </c>
      <c r="BF73" s="68">
        <v>72530.932556081563</v>
      </c>
      <c r="BG73" s="68">
        <f t="shared" si="15"/>
        <v>8540908.6679185014</v>
      </c>
      <c r="BH73" s="68">
        <v>208577.62</v>
      </c>
    </row>
    <row r="74" spans="2:60">
      <c r="B74" s="79" t="s">
        <v>141</v>
      </c>
      <c r="C74" s="79" t="s">
        <v>142</v>
      </c>
      <c r="D74" s="80" t="s">
        <v>953</v>
      </c>
      <c r="E74" s="81">
        <v>10</v>
      </c>
      <c r="F74" s="68"/>
      <c r="G74" s="68"/>
      <c r="H74" s="68"/>
      <c r="I74" s="68"/>
      <c r="J74" s="68"/>
      <c r="K74" s="68"/>
      <c r="L74" s="68"/>
      <c r="M74" s="68"/>
      <c r="N74" s="68">
        <f t="shared" si="12"/>
        <v>0</v>
      </c>
      <c r="O74" s="68"/>
      <c r="Q74" s="79" t="s">
        <v>141</v>
      </c>
      <c r="R74" s="79" t="s">
        <v>142</v>
      </c>
      <c r="S74" s="80" t="s">
        <v>954</v>
      </c>
      <c r="T74" s="81">
        <v>10</v>
      </c>
      <c r="U74" s="68">
        <v>25490253.762527943</v>
      </c>
      <c r="V74" s="68">
        <v>1399564.1400000001</v>
      </c>
      <c r="W74" s="68">
        <v>607032.94999999995</v>
      </c>
      <c r="X74" s="68">
        <v>92270.529999999984</v>
      </c>
      <c r="Y74" s="68">
        <v>4537966.597226806</v>
      </c>
      <c r="Z74" s="68">
        <v>1129248.2479278818</v>
      </c>
      <c r="AA74" s="68">
        <v>3066944.3402870218</v>
      </c>
      <c r="AB74" s="68">
        <v>334931.74420510232</v>
      </c>
      <c r="AC74" s="68">
        <f t="shared" si="13"/>
        <v>37549044.18217475</v>
      </c>
      <c r="AD74" s="68">
        <v>890831.87</v>
      </c>
      <c r="AF74" s="79" t="s">
        <v>141</v>
      </c>
      <c r="AG74" s="79" t="s">
        <v>142</v>
      </c>
      <c r="AH74" s="80" t="s">
        <v>1156</v>
      </c>
      <c r="AI74" s="81">
        <v>10</v>
      </c>
      <c r="AJ74" s="68">
        <v>25961652.910960365</v>
      </c>
      <c r="AK74" s="68">
        <v>1425248.9400000004</v>
      </c>
      <c r="AL74" s="68">
        <v>618173.22</v>
      </c>
      <c r="AM74" s="68">
        <v>93963.89</v>
      </c>
      <c r="AN74" s="68">
        <v>4622653.5967610423</v>
      </c>
      <c r="AO74" s="68">
        <v>1129248.2479278818</v>
      </c>
      <c r="AP74" s="68">
        <v>3124184.349404613</v>
      </c>
      <c r="AQ74" s="68">
        <v>341965.29121341556</v>
      </c>
      <c r="AR74" s="68">
        <f t="shared" si="14"/>
        <v>38224270.866267316</v>
      </c>
      <c r="AS74" s="68">
        <v>907180.41999999993</v>
      </c>
      <c r="AU74" s="79" t="s">
        <v>141</v>
      </c>
      <c r="AV74" s="79" t="s">
        <v>142</v>
      </c>
      <c r="AW74" s="80" t="s">
        <v>1157</v>
      </c>
      <c r="AX74" s="81">
        <v>10</v>
      </c>
      <c r="AY74" s="68">
        <v>26419944.28011189</v>
      </c>
      <c r="AZ74" s="68">
        <v>1450224.3400000003</v>
      </c>
      <c r="BA74" s="68">
        <v>629005.80999999994</v>
      </c>
      <c r="BB74" s="68">
        <v>95610.48</v>
      </c>
      <c r="BC74" s="68">
        <v>4704998.5395964533</v>
      </c>
      <c r="BD74" s="68">
        <v>1129248.2479278818</v>
      </c>
      <c r="BE74" s="68">
        <v>3179845.5072856238</v>
      </c>
      <c r="BF74" s="68">
        <v>348804.59403768927</v>
      </c>
      <c r="BG74" s="68">
        <f t="shared" si="15"/>
        <v>38880759.238959536</v>
      </c>
      <c r="BH74" s="68">
        <v>923077.44</v>
      </c>
    </row>
    <row r="75" spans="2:60">
      <c r="B75" s="79" t="s">
        <v>143</v>
      </c>
      <c r="C75" s="79" t="s">
        <v>144</v>
      </c>
      <c r="D75" s="80" t="s">
        <v>953</v>
      </c>
      <c r="E75" s="81">
        <v>10</v>
      </c>
      <c r="F75" s="68"/>
      <c r="G75" s="68"/>
      <c r="H75" s="68"/>
      <c r="I75" s="68"/>
      <c r="J75" s="68"/>
      <c r="K75" s="68"/>
      <c r="L75" s="68"/>
      <c r="M75" s="68"/>
      <c r="N75" s="68">
        <f t="shared" si="12"/>
        <v>0</v>
      </c>
      <c r="O75" s="68"/>
      <c r="Q75" s="79" t="s">
        <v>143</v>
      </c>
      <c r="R75" s="79" t="s">
        <v>144</v>
      </c>
      <c r="S75" s="80" t="s">
        <v>954</v>
      </c>
      <c r="T75" s="81">
        <v>10</v>
      </c>
      <c r="U75" s="68">
        <v>13106183.493375419</v>
      </c>
      <c r="V75" s="68">
        <v>669727.16</v>
      </c>
      <c r="W75" s="68">
        <v>109786.62</v>
      </c>
      <c r="X75" s="68">
        <v>45848.13</v>
      </c>
      <c r="Y75" s="68">
        <v>2168516.4721874748</v>
      </c>
      <c r="Z75" s="68">
        <v>1099926.1666985068</v>
      </c>
      <c r="AA75" s="68">
        <v>1056033.8324312821</v>
      </c>
      <c r="AB75" s="68">
        <v>156558.00074756145</v>
      </c>
      <c r="AC75" s="68">
        <f t="shared" si="13"/>
        <v>18880632.715440243</v>
      </c>
      <c r="AD75" s="68">
        <v>468052.83999999997</v>
      </c>
      <c r="AF75" s="79" t="s">
        <v>143</v>
      </c>
      <c r="AG75" s="79" t="s">
        <v>144</v>
      </c>
      <c r="AH75" s="80" t="s">
        <v>1156</v>
      </c>
      <c r="AI75" s="81">
        <v>10</v>
      </c>
      <c r="AJ75" s="68">
        <v>13345929.837314641</v>
      </c>
      <c r="AK75" s="68">
        <v>682017.99</v>
      </c>
      <c r="AL75" s="68">
        <v>111801.42999999998</v>
      </c>
      <c r="AM75" s="68">
        <v>46689.53</v>
      </c>
      <c r="AN75" s="68">
        <v>2208988.4142558328</v>
      </c>
      <c r="AO75" s="68">
        <v>1099926.1666985068</v>
      </c>
      <c r="AP75" s="68">
        <v>1075747.1322152193</v>
      </c>
      <c r="AQ75" s="68">
        <v>159845.72669326514</v>
      </c>
      <c r="AR75" s="68">
        <f t="shared" si="14"/>
        <v>19207588.767177466</v>
      </c>
      <c r="AS75" s="68">
        <v>476642.54000000004</v>
      </c>
      <c r="AU75" s="79" t="s">
        <v>143</v>
      </c>
      <c r="AV75" s="79" t="s">
        <v>144</v>
      </c>
      <c r="AW75" s="80" t="s">
        <v>1157</v>
      </c>
      <c r="AX75" s="81">
        <v>10</v>
      </c>
      <c r="AY75" s="68">
        <v>13578950.219478413</v>
      </c>
      <c r="AZ75" s="68">
        <v>693969.35999999987</v>
      </c>
      <c r="BA75" s="68">
        <v>113760.59</v>
      </c>
      <c r="BB75" s="68">
        <v>47507.700000000004</v>
      </c>
      <c r="BC75" s="68">
        <v>2248341.0645523835</v>
      </c>
      <c r="BD75" s="68">
        <v>1099926.1666985068</v>
      </c>
      <c r="BE75" s="68">
        <v>1094916.6879251238</v>
      </c>
      <c r="BF75" s="68">
        <v>163042.63542712852</v>
      </c>
      <c r="BG75" s="68">
        <f t="shared" si="15"/>
        <v>19525409.424081553</v>
      </c>
      <c r="BH75" s="68">
        <v>484995</v>
      </c>
    </row>
    <row r="76" spans="2:60">
      <c r="B76" s="79" t="s">
        <v>145</v>
      </c>
      <c r="C76" s="79" t="s">
        <v>146</v>
      </c>
      <c r="D76" s="80" t="s">
        <v>953</v>
      </c>
      <c r="E76" s="81">
        <v>10</v>
      </c>
      <c r="F76" s="68"/>
      <c r="G76" s="68"/>
      <c r="H76" s="68"/>
      <c r="I76" s="68"/>
      <c r="J76" s="68"/>
      <c r="K76" s="68"/>
      <c r="L76" s="68"/>
      <c r="M76" s="68"/>
      <c r="N76" s="68">
        <f t="shared" si="12"/>
        <v>0</v>
      </c>
      <c r="O76" s="68"/>
      <c r="Q76" s="79" t="s">
        <v>145</v>
      </c>
      <c r="R76" s="79" t="s">
        <v>146</v>
      </c>
      <c r="S76" s="80" t="s">
        <v>954</v>
      </c>
      <c r="T76" s="81">
        <v>10</v>
      </c>
      <c r="U76" s="68">
        <v>6304911.2951008203</v>
      </c>
      <c r="V76" s="68">
        <v>295189.17000000004</v>
      </c>
      <c r="W76" s="68">
        <v>15123.199999999999</v>
      </c>
      <c r="X76" s="68">
        <v>19334.689999999995</v>
      </c>
      <c r="Y76" s="68">
        <v>872146.12463237741</v>
      </c>
      <c r="Z76" s="68">
        <v>580625.44663248525</v>
      </c>
      <c r="AA76" s="68">
        <v>155830.10635204156</v>
      </c>
      <c r="AB76" s="68">
        <v>72673.78544142656</v>
      </c>
      <c r="AC76" s="68">
        <f t="shared" si="13"/>
        <v>8515210.9181591514</v>
      </c>
      <c r="AD76" s="68">
        <v>199377.1</v>
      </c>
      <c r="AF76" s="79" t="s">
        <v>145</v>
      </c>
      <c r="AG76" s="79" t="s">
        <v>146</v>
      </c>
      <c r="AH76" s="80" t="s">
        <v>1156</v>
      </c>
      <c r="AI76" s="81">
        <v>10</v>
      </c>
      <c r="AJ76" s="68">
        <v>6420343.8448025538</v>
      </c>
      <c r="AK76" s="68">
        <v>300606.45999999996</v>
      </c>
      <c r="AL76" s="68">
        <v>15400.74</v>
      </c>
      <c r="AM76" s="68">
        <v>19689.53</v>
      </c>
      <c r="AN76" s="68">
        <v>888414.27910451626</v>
      </c>
      <c r="AO76" s="68">
        <v>580625.44663248525</v>
      </c>
      <c r="AP76" s="68">
        <v>158739.1052701319</v>
      </c>
      <c r="AQ76" s="68">
        <v>74199.913845695555</v>
      </c>
      <c r="AR76" s="68">
        <f t="shared" si="14"/>
        <v>8661055.3996553812</v>
      </c>
      <c r="AS76" s="68">
        <v>203036.08</v>
      </c>
      <c r="AU76" s="79" t="s">
        <v>145</v>
      </c>
      <c r="AV76" s="79" t="s">
        <v>146</v>
      </c>
      <c r="AW76" s="80" t="s">
        <v>1157</v>
      </c>
      <c r="AX76" s="81">
        <v>10</v>
      </c>
      <c r="AY76" s="68">
        <v>6532562.5427327957</v>
      </c>
      <c r="AZ76" s="68">
        <v>305874.17000000004</v>
      </c>
      <c r="BA76" s="68">
        <v>15670.61</v>
      </c>
      <c r="BB76" s="68">
        <v>20034.559999999998</v>
      </c>
      <c r="BC76" s="68">
        <v>904232.56458315172</v>
      </c>
      <c r="BD76" s="68">
        <v>580625.44663248525</v>
      </c>
      <c r="BE76" s="68">
        <v>161567.86639905593</v>
      </c>
      <c r="BF76" s="68">
        <v>75683.910522613674</v>
      </c>
      <c r="BG76" s="68">
        <f t="shared" si="15"/>
        <v>8802845.6508701015</v>
      </c>
      <c r="BH76" s="68">
        <v>206593.97999999998</v>
      </c>
    </row>
    <row r="77" spans="2:60">
      <c r="B77" s="79" t="s">
        <v>147</v>
      </c>
      <c r="C77" s="79" t="s">
        <v>148</v>
      </c>
      <c r="D77" s="80" t="s">
        <v>953</v>
      </c>
      <c r="E77" s="81">
        <v>10</v>
      </c>
      <c r="F77" s="68"/>
      <c r="G77" s="68"/>
      <c r="H77" s="68"/>
      <c r="I77" s="68"/>
      <c r="J77" s="68"/>
      <c r="K77" s="68"/>
      <c r="L77" s="68"/>
      <c r="M77" s="68"/>
      <c r="N77" s="68">
        <f t="shared" si="12"/>
        <v>0</v>
      </c>
      <c r="O77" s="68"/>
      <c r="Q77" s="79" t="s">
        <v>147</v>
      </c>
      <c r="R77" s="79" t="s">
        <v>148</v>
      </c>
      <c r="S77" s="80" t="s">
        <v>954</v>
      </c>
      <c r="T77" s="81">
        <v>10</v>
      </c>
      <c r="U77" s="68">
        <v>2669490.041415514</v>
      </c>
      <c r="V77" s="68">
        <v>120506.85000000002</v>
      </c>
      <c r="W77" s="68">
        <v>0</v>
      </c>
      <c r="X77" s="68">
        <v>8231.6</v>
      </c>
      <c r="Y77" s="68">
        <v>437497.84463646339</v>
      </c>
      <c r="Z77" s="68">
        <v>188549.75195937458</v>
      </c>
      <c r="AA77" s="68">
        <v>0</v>
      </c>
      <c r="AB77" s="68">
        <v>32205.756203256547</v>
      </c>
      <c r="AC77" s="68">
        <f t="shared" si="13"/>
        <v>3544062.2842146088</v>
      </c>
      <c r="AD77" s="68">
        <v>87580.439999999988</v>
      </c>
      <c r="AF77" s="79" t="s">
        <v>147</v>
      </c>
      <c r="AG77" s="79" t="s">
        <v>148</v>
      </c>
      <c r="AH77" s="80" t="s">
        <v>1156</v>
      </c>
      <c r="AI77" s="81">
        <v>10</v>
      </c>
      <c r="AJ77" s="68">
        <v>2719083.6580450125</v>
      </c>
      <c r="AK77" s="68">
        <v>122718.40000000004</v>
      </c>
      <c r="AL77" s="68">
        <v>0</v>
      </c>
      <c r="AM77" s="68">
        <v>8382.67</v>
      </c>
      <c r="AN77" s="68">
        <v>445643.11203538248</v>
      </c>
      <c r="AO77" s="68">
        <v>188549.75195937458</v>
      </c>
      <c r="AP77" s="68">
        <v>0</v>
      </c>
      <c r="AQ77" s="68">
        <v>32882.062173524871</v>
      </c>
      <c r="AR77" s="68">
        <f t="shared" si="14"/>
        <v>3606447.3742132946</v>
      </c>
      <c r="AS77" s="68">
        <v>89187.719999999987</v>
      </c>
      <c r="AU77" s="79" t="s">
        <v>147</v>
      </c>
      <c r="AV77" s="79" t="s">
        <v>148</v>
      </c>
      <c r="AW77" s="80" t="s">
        <v>1157</v>
      </c>
      <c r="AX77" s="81">
        <v>10</v>
      </c>
      <c r="AY77" s="68">
        <v>2767306.3098971248</v>
      </c>
      <c r="AZ77" s="68">
        <v>124868.86</v>
      </c>
      <c r="BA77" s="68">
        <v>0</v>
      </c>
      <c r="BB77" s="68">
        <v>8529.56</v>
      </c>
      <c r="BC77" s="68">
        <v>453563.21184767463</v>
      </c>
      <c r="BD77" s="68">
        <v>188549.75195937458</v>
      </c>
      <c r="BE77" s="68">
        <v>0</v>
      </c>
      <c r="BF77" s="68">
        <v>33539.716216995846</v>
      </c>
      <c r="BG77" s="68">
        <f t="shared" si="15"/>
        <v>3667108.0099211698</v>
      </c>
      <c r="BH77" s="68">
        <v>90750.60000000002</v>
      </c>
    </row>
    <row r="78" spans="2:60">
      <c r="B78" s="79" t="s">
        <v>149</v>
      </c>
      <c r="C78" s="79" t="s">
        <v>150</v>
      </c>
      <c r="D78" s="80" t="s">
        <v>953</v>
      </c>
      <c r="E78" s="81">
        <v>10</v>
      </c>
      <c r="F78" s="68"/>
      <c r="G78" s="68"/>
      <c r="H78" s="68"/>
      <c r="I78" s="68"/>
      <c r="J78" s="68"/>
      <c r="K78" s="68"/>
      <c r="L78" s="68"/>
      <c r="M78" s="68"/>
      <c r="N78" s="68">
        <f t="shared" si="12"/>
        <v>0</v>
      </c>
      <c r="O78" s="68"/>
      <c r="Q78" s="79" t="s">
        <v>149</v>
      </c>
      <c r="R78" s="79" t="s">
        <v>150</v>
      </c>
      <c r="S78" s="80" t="s">
        <v>954</v>
      </c>
      <c r="T78" s="81">
        <v>10</v>
      </c>
      <c r="U78" s="68">
        <v>11244464.336936593</v>
      </c>
      <c r="V78" s="68">
        <v>308828.92</v>
      </c>
      <c r="W78" s="68">
        <v>39730.629999999997</v>
      </c>
      <c r="X78" s="68">
        <v>39631.56</v>
      </c>
      <c r="Y78" s="68">
        <v>1760892.6475131754</v>
      </c>
      <c r="Z78" s="68">
        <v>567637.37565723504</v>
      </c>
      <c r="AA78" s="68">
        <v>840536.08810149622</v>
      </c>
      <c r="AB78" s="68">
        <v>129189.16189721972</v>
      </c>
      <c r="AC78" s="68">
        <f t="shared" si="13"/>
        <v>14930910.720105721</v>
      </c>
      <c r="AD78" s="68">
        <v>0</v>
      </c>
      <c r="AF78" s="79" t="s">
        <v>149</v>
      </c>
      <c r="AG78" s="79" t="s">
        <v>150</v>
      </c>
      <c r="AH78" s="80" t="s">
        <v>1156</v>
      </c>
      <c r="AI78" s="81">
        <v>10</v>
      </c>
      <c r="AJ78" s="68">
        <v>11452659.238464594</v>
      </c>
      <c r="AK78" s="68">
        <v>314523.20999999996</v>
      </c>
      <c r="AL78" s="68">
        <v>40463.200000000004</v>
      </c>
      <c r="AM78" s="68">
        <v>40362.31</v>
      </c>
      <c r="AN78" s="68">
        <v>1793828.4402191534</v>
      </c>
      <c r="AO78" s="68">
        <v>567637.37565723504</v>
      </c>
      <c r="AP78" s="68">
        <v>856265.79299822939</v>
      </c>
      <c r="AQ78" s="68">
        <v>131902.12064706162</v>
      </c>
      <c r="AR78" s="68">
        <f t="shared" si="14"/>
        <v>15197641.687986273</v>
      </c>
      <c r="AS78" s="68">
        <v>0</v>
      </c>
      <c r="AU78" s="79" t="s">
        <v>149</v>
      </c>
      <c r="AV78" s="79" t="s">
        <v>150</v>
      </c>
      <c r="AW78" s="80" t="s">
        <v>1157</v>
      </c>
      <c r="AX78" s="81">
        <v>10</v>
      </c>
      <c r="AY78" s="68">
        <v>11655058.316074703</v>
      </c>
      <c r="AZ78" s="68">
        <v>320060.24</v>
      </c>
      <c r="BA78" s="68">
        <v>41175.54</v>
      </c>
      <c r="BB78" s="68">
        <v>41072.860000000008</v>
      </c>
      <c r="BC78" s="68">
        <v>1825853.4436750675</v>
      </c>
      <c r="BD78" s="68">
        <v>567637.37565723504</v>
      </c>
      <c r="BE78" s="68">
        <v>871561.61831590999</v>
      </c>
      <c r="BF78" s="68">
        <v>134540.13446000405</v>
      </c>
      <c r="BG78" s="68">
        <f t="shared" si="15"/>
        <v>15456959.528182918</v>
      </c>
      <c r="BH78" s="68">
        <v>0</v>
      </c>
    </row>
    <row r="79" spans="2:60">
      <c r="B79" s="79" t="s">
        <v>151</v>
      </c>
      <c r="C79" s="79" t="s">
        <v>152</v>
      </c>
      <c r="D79" s="80" t="s">
        <v>953</v>
      </c>
      <c r="E79" s="81">
        <v>10</v>
      </c>
      <c r="F79" s="68"/>
      <c r="G79" s="68"/>
      <c r="H79" s="68"/>
      <c r="I79" s="68"/>
      <c r="J79" s="68"/>
      <c r="K79" s="68"/>
      <c r="L79" s="68"/>
      <c r="M79" s="68"/>
      <c r="N79" s="68">
        <f t="shared" si="12"/>
        <v>0</v>
      </c>
      <c r="O79" s="68"/>
      <c r="Q79" s="79" t="s">
        <v>151</v>
      </c>
      <c r="R79" s="79" t="s">
        <v>152</v>
      </c>
      <c r="S79" s="80" t="s">
        <v>954</v>
      </c>
      <c r="T79" s="81">
        <v>10</v>
      </c>
      <c r="U79" s="68">
        <v>11241230.137764264</v>
      </c>
      <c r="V79" s="68">
        <v>705739</v>
      </c>
      <c r="W79" s="68">
        <v>190132.4</v>
      </c>
      <c r="X79" s="68">
        <v>42703</v>
      </c>
      <c r="Y79" s="68">
        <v>1983433.1971866726</v>
      </c>
      <c r="Z79" s="68">
        <v>951194.01837382582</v>
      </c>
      <c r="AA79" s="68">
        <v>1833145.0042080246</v>
      </c>
      <c r="AB79" s="68">
        <v>151695.0611750111</v>
      </c>
      <c r="AC79" s="68">
        <f t="shared" si="13"/>
        <v>17526500.0387078</v>
      </c>
      <c r="AD79" s="68">
        <v>427228.22000000003</v>
      </c>
      <c r="AF79" s="79" t="s">
        <v>151</v>
      </c>
      <c r="AG79" s="79" t="s">
        <v>152</v>
      </c>
      <c r="AH79" s="80" t="s">
        <v>1156</v>
      </c>
      <c r="AI79" s="81">
        <v>10</v>
      </c>
      <c r="AJ79" s="68">
        <v>11448199.173161518</v>
      </c>
      <c r="AK79" s="68">
        <v>718751.64</v>
      </c>
      <c r="AL79" s="68">
        <v>193638.13</v>
      </c>
      <c r="AM79" s="68">
        <v>43490.38</v>
      </c>
      <c r="AN79" s="68">
        <v>2020541.4490371002</v>
      </c>
      <c r="AO79" s="68">
        <v>951194.01837382582</v>
      </c>
      <c r="AP79" s="68">
        <v>1867450.5788163017</v>
      </c>
      <c r="AQ79" s="68">
        <v>154880.65843968838</v>
      </c>
      <c r="AR79" s="68">
        <f t="shared" si="14"/>
        <v>17833251.627828438</v>
      </c>
      <c r="AS79" s="68">
        <v>435105.6</v>
      </c>
      <c r="AU79" s="79" t="s">
        <v>151</v>
      </c>
      <c r="AV79" s="79" t="s">
        <v>152</v>
      </c>
      <c r="AW79" s="80" t="s">
        <v>1157</v>
      </c>
      <c r="AX79" s="81">
        <v>10</v>
      </c>
      <c r="AY79" s="68">
        <v>11649380.296627562</v>
      </c>
      <c r="AZ79" s="68">
        <v>731404.9</v>
      </c>
      <c r="BA79" s="68">
        <v>197047.04000000001</v>
      </c>
      <c r="BB79" s="68">
        <v>44256</v>
      </c>
      <c r="BC79" s="68">
        <v>2056623.4665036404</v>
      </c>
      <c r="BD79" s="68">
        <v>951194.01837382582</v>
      </c>
      <c r="BE79" s="68">
        <v>1900809.8871125407</v>
      </c>
      <c r="BF79" s="68">
        <v>157978.25480848551</v>
      </c>
      <c r="BG79" s="68">
        <f t="shared" si="15"/>
        <v>18131459.263426054</v>
      </c>
      <c r="BH79" s="68">
        <v>442765.4</v>
      </c>
    </row>
    <row r="80" spans="2:60">
      <c r="B80" s="79" t="s">
        <v>153</v>
      </c>
      <c r="C80" s="79" t="s">
        <v>154</v>
      </c>
      <c r="D80" s="80" t="s">
        <v>953</v>
      </c>
      <c r="E80" s="81">
        <v>10</v>
      </c>
      <c r="F80" s="68"/>
      <c r="G80" s="68"/>
      <c r="H80" s="68"/>
      <c r="I80" s="68"/>
      <c r="J80" s="68"/>
      <c r="K80" s="68"/>
      <c r="L80" s="68"/>
      <c r="M80" s="68"/>
      <c r="N80" s="68">
        <f t="shared" si="12"/>
        <v>0</v>
      </c>
      <c r="O80" s="68"/>
      <c r="Q80" s="79" t="s">
        <v>153</v>
      </c>
      <c r="R80" s="79" t="s">
        <v>154</v>
      </c>
      <c r="S80" s="80" t="s">
        <v>954</v>
      </c>
      <c r="T80" s="81">
        <v>10</v>
      </c>
      <c r="U80" s="68">
        <v>2202847.3517984762</v>
      </c>
      <c r="V80" s="68">
        <v>82124.599999999991</v>
      </c>
      <c r="W80" s="68">
        <v>0</v>
      </c>
      <c r="X80" s="68">
        <v>0</v>
      </c>
      <c r="Y80" s="68">
        <v>190921.52939314677</v>
      </c>
      <c r="Z80" s="68">
        <v>101018.70621465416</v>
      </c>
      <c r="AA80" s="68">
        <v>67619.782610837909</v>
      </c>
      <c r="AB80" s="68">
        <v>24688.252381003927</v>
      </c>
      <c r="AC80" s="68">
        <f t="shared" si="13"/>
        <v>2717556.972398119</v>
      </c>
      <c r="AD80" s="68">
        <v>48336.75</v>
      </c>
      <c r="AF80" s="79" t="s">
        <v>153</v>
      </c>
      <c r="AG80" s="79" t="s">
        <v>154</v>
      </c>
      <c r="AH80" s="80" t="s">
        <v>1156</v>
      </c>
      <c r="AI80" s="81">
        <v>10</v>
      </c>
      <c r="AJ80" s="68">
        <v>2242037.6092526042</v>
      </c>
      <c r="AK80" s="68">
        <v>83631.78</v>
      </c>
      <c r="AL80" s="68">
        <v>0</v>
      </c>
      <c r="AM80" s="68">
        <v>0</v>
      </c>
      <c r="AN80" s="68">
        <v>194487.84709090603</v>
      </c>
      <c r="AO80" s="68">
        <v>101018.70621465416</v>
      </c>
      <c r="AP80" s="68">
        <v>68882.006595913874</v>
      </c>
      <c r="AQ80" s="68">
        <v>25206.68169100536</v>
      </c>
      <c r="AR80" s="68">
        <f t="shared" si="14"/>
        <v>2764488.4508450832</v>
      </c>
      <c r="AS80" s="68">
        <v>49223.82</v>
      </c>
      <c r="AU80" s="79" t="s">
        <v>153</v>
      </c>
      <c r="AV80" s="79" t="s">
        <v>154</v>
      </c>
      <c r="AW80" s="80" t="s">
        <v>1157</v>
      </c>
      <c r="AX80" s="81">
        <v>10</v>
      </c>
      <c r="AY80" s="68">
        <v>2280144.1421732288</v>
      </c>
      <c r="AZ80" s="68">
        <v>85097.290000000008</v>
      </c>
      <c r="BA80" s="68">
        <v>0</v>
      </c>
      <c r="BB80" s="68">
        <v>0</v>
      </c>
      <c r="BC80" s="68">
        <v>197955.53072821625</v>
      </c>
      <c r="BD80" s="68">
        <v>101018.70621465416</v>
      </c>
      <c r="BE80" s="68">
        <v>70109.415095687757</v>
      </c>
      <c r="BF80" s="68">
        <v>25710.823924825527</v>
      </c>
      <c r="BG80" s="68">
        <f t="shared" si="15"/>
        <v>2810122.3081366126</v>
      </c>
      <c r="BH80" s="68">
        <v>50086.400000000001</v>
      </c>
    </row>
    <row r="81" spans="2:60">
      <c r="B81" s="79" t="s">
        <v>155</v>
      </c>
      <c r="C81" s="79" t="s">
        <v>156</v>
      </c>
      <c r="D81" s="80" t="s">
        <v>953</v>
      </c>
      <c r="E81" s="81">
        <v>10</v>
      </c>
      <c r="F81" s="68"/>
      <c r="G81" s="68"/>
      <c r="H81" s="68"/>
      <c r="I81" s="68"/>
      <c r="J81" s="68"/>
      <c r="K81" s="68"/>
      <c r="L81" s="68"/>
      <c r="M81" s="68"/>
      <c r="N81" s="68">
        <f t="shared" si="12"/>
        <v>0</v>
      </c>
      <c r="O81" s="68"/>
      <c r="Q81" s="79" t="s">
        <v>155</v>
      </c>
      <c r="R81" s="79" t="s">
        <v>156</v>
      </c>
      <c r="S81" s="80" t="s">
        <v>954</v>
      </c>
      <c r="T81" s="81">
        <v>10</v>
      </c>
      <c r="U81" s="68">
        <v>2446571.6023408948</v>
      </c>
      <c r="V81" s="68">
        <v>104905.09999999998</v>
      </c>
      <c r="W81" s="68">
        <v>44795.229999999996</v>
      </c>
      <c r="X81" s="68">
        <v>0</v>
      </c>
      <c r="Y81" s="68">
        <v>246331.55366071459</v>
      </c>
      <c r="Z81" s="68">
        <v>241915.74303376998</v>
      </c>
      <c r="AA81" s="68">
        <v>56507.577313754606</v>
      </c>
      <c r="AB81" s="68">
        <v>28399.022814061027</v>
      </c>
      <c r="AC81" s="68">
        <f t="shared" si="13"/>
        <v>3216039.6791631952</v>
      </c>
      <c r="AD81" s="68">
        <v>46613.850000000006</v>
      </c>
      <c r="AF81" s="79" t="s">
        <v>155</v>
      </c>
      <c r="AG81" s="79" t="s">
        <v>156</v>
      </c>
      <c r="AH81" s="80" t="s">
        <v>1156</v>
      </c>
      <c r="AI81" s="81">
        <v>10</v>
      </c>
      <c r="AJ81" s="68">
        <v>2489944.0625041611</v>
      </c>
      <c r="AK81" s="68">
        <v>106830.31999999998</v>
      </c>
      <c r="AL81" s="68">
        <v>45617.329999999994</v>
      </c>
      <c r="AM81" s="68">
        <v>0</v>
      </c>
      <c r="AN81" s="68">
        <v>250927.04526479106</v>
      </c>
      <c r="AO81" s="68">
        <v>241915.74303376998</v>
      </c>
      <c r="AP81" s="68">
        <v>57562.34132604584</v>
      </c>
      <c r="AQ81" s="68">
        <v>28995.396153156646</v>
      </c>
      <c r="AR81" s="68">
        <f t="shared" si="14"/>
        <v>3269261.5482819248</v>
      </c>
      <c r="AS81" s="68">
        <v>47469.31</v>
      </c>
      <c r="AU81" s="79" t="s">
        <v>155</v>
      </c>
      <c r="AV81" s="79" t="s">
        <v>156</v>
      </c>
      <c r="AW81" s="80" t="s">
        <v>1157</v>
      </c>
      <c r="AX81" s="81">
        <v>10</v>
      </c>
      <c r="AY81" s="68">
        <v>2532115.7121518729</v>
      </c>
      <c r="AZ81" s="68">
        <v>108702.38</v>
      </c>
      <c r="BA81" s="68">
        <v>46416.7</v>
      </c>
      <c r="BB81" s="68">
        <v>0</v>
      </c>
      <c r="BC81" s="68">
        <v>255395.45775539894</v>
      </c>
      <c r="BD81" s="68">
        <v>241915.74303376998</v>
      </c>
      <c r="BE81" s="68">
        <v>58588.012200854755</v>
      </c>
      <c r="BF81" s="68">
        <v>29575.296476219781</v>
      </c>
      <c r="BG81" s="68">
        <f t="shared" si="15"/>
        <v>3321010.4316181163</v>
      </c>
      <c r="BH81" s="68">
        <v>48301.130000000005</v>
      </c>
    </row>
    <row r="82" spans="2:60">
      <c r="B82" s="79" t="s">
        <v>157</v>
      </c>
      <c r="C82" s="79" t="s">
        <v>158</v>
      </c>
      <c r="D82" s="80" t="s">
        <v>953</v>
      </c>
      <c r="E82" s="81">
        <v>10</v>
      </c>
      <c r="F82" s="68"/>
      <c r="G82" s="68"/>
      <c r="H82" s="68"/>
      <c r="I82" s="68"/>
      <c r="J82" s="68"/>
      <c r="K82" s="68"/>
      <c r="L82" s="68"/>
      <c r="M82" s="68"/>
      <c r="N82" s="68">
        <f t="shared" si="12"/>
        <v>0</v>
      </c>
      <c r="O82" s="68"/>
      <c r="Q82" s="79" t="s">
        <v>157</v>
      </c>
      <c r="R82" s="79" t="s">
        <v>158</v>
      </c>
      <c r="S82" s="80" t="s">
        <v>954</v>
      </c>
      <c r="T82" s="81">
        <v>10</v>
      </c>
      <c r="U82" s="68">
        <v>1359361.7030005357</v>
      </c>
      <c r="V82" s="68">
        <v>44125.240000000005</v>
      </c>
      <c r="W82" s="68">
        <v>1722.9</v>
      </c>
      <c r="X82" s="68">
        <v>4115.8</v>
      </c>
      <c r="Y82" s="68">
        <v>239019.36414974151</v>
      </c>
      <c r="Z82" s="68">
        <v>55602.516226097854</v>
      </c>
      <c r="AA82" s="68">
        <v>0</v>
      </c>
      <c r="AB82" s="68">
        <v>16453.634036559379</v>
      </c>
      <c r="AC82" s="68">
        <f t="shared" si="13"/>
        <v>1762516.3374129345</v>
      </c>
      <c r="AD82" s="68">
        <v>42115.179999999993</v>
      </c>
      <c r="AF82" s="79" t="s">
        <v>157</v>
      </c>
      <c r="AG82" s="79" t="s">
        <v>158</v>
      </c>
      <c r="AH82" s="80" t="s">
        <v>1156</v>
      </c>
      <c r="AI82" s="81">
        <v>10</v>
      </c>
      <c r="AJ82" s="68">
        <v>1384690.0945709152</v>
      </c>
      <c r="AK82" s="68">
        <v>44935.009999999995</v>
      </c>
      <c r="AL82" s="68">
        <v>1754.53</v>
      </c>
      <c r="AM82" s="68">
        <v>4191.33</v>
      </c>
      <c r="AN82" s="68">
        <v>243466.71295401454</v>
      </c>
      <c r="AO82" s="68">
        <v>55602.516226097854</v>
      </c>
      <c r="AP82" s="68">
        <v>0</v>
      </c>
      <c r="AQ82" s="68">
        <v>16799.166411327198</v>
      </c>
      <c r="AR82" s="68">
        <f t="shared" si="14"/>
        <v>1794327.4401623551</v>
      </c>
      <c r="AS82" s="68">
        <v>42888.08</v>
      </c>
      <c r="AU82" s="79" t="s">
        <v>157</v>
      </c>
      <c r="AV82" s="79" t="s">
        <v>158</v>
      </c>
      <c r="AW82" s="80" t="s">
        <v>1157</v>
      </c>
      <c r="AX82" s="81">
        <v>10</v>
      </c>
      <c r="AY82" s="68">
        <v>1409318.3199911606</v>
      </c>
      <c r="AZ82" s="68">
        <v>45722.439999999988</v>
      </c>
      <c r="BA82" s="68">
        <v>1785.27</v>
      </c>
      <c r="BB82" s="68">
        <v>4264.79</v>
      </c>
      <c r="BC82" s="68">
        <v>247791.12133100379</v>
      </c>
      <c r="BD82" s="68">
        <v>55602.516226097854</v>
      </c>
      <c r="BE82" s="68">
        <v>0</v>
      </c>
      <c r="BF82" s="68">
        <v>17135.12353955349</v>
      </c>
      <c r="BG82" s="68">
        <f t="shared" si="15"/>
        <v>1825259.2110878159</v>
      </c>
      <c r="BH82" s="68">
        <v>43639.630000000005</v>
      </c>
    </row>
    <row r="83" spans="2:60">
      <c r="B83" s="79" t="s">
        <v>159</v>
      </c>
      <c r="C83" s="79" t="s">
        <v>160</v>
      </c>
      <c r="D83" s="80" t="s">
        <v>953</v>
      </c>
      <c r="E83" s="81">
        <v>10</v>
      </c>
      <c r="F83" s="68"/>
      <c r="G83" s="68"/>
      <c r="H83" s="68"/>
      <c r="I83" s="68"/>
      <c r="J83" s="68"/>
      <c r="K83" s="68"/>
      <c r="L83" s="68"/>
      <c r="M83" s="68"/>
      <c r="N83" s="68">
        <f t="shared" si="12"/>
        <v>0</v>
      </c>
      <c r="O83" s="68"/>
      <c r="Q83" s="79" t="s">
        <v>159</v>
      </c>
      <c r="R83" s="79" t="s">
        <v>160</v>
      </c>
      <c r="S83" s="80" t="s">
        <v>954</v>
      </c>
      <c r="T83" s="81">
        <v>10</v>
      </c>
      <c r="U83" s="68">
        <v>581609.09736881906</v>
      </c>
      <c r="V83" s="68">
        <v>19813.269999999997</v>
      </c>
      <c r="W83" s="68">
        <v>0</v>
      </c>
      <c r="X83" s="68">
        <v>0</v>
      </c>
      <c r="Y83" s="68">
        <v>63403.234391056088</v>
      </c>
      <c r="Z83" s="68">
        <v>0</v>
      </c>
      <c r="AA83" s="68">
        <v>0</v>
      </c>
      <c r="AB83" s="68">
        <v>6159.344209407689</v>
      </c>
      <c r="AC83" s="68">
        <f t="shared" si="13"/>
        <v>670984.94596928288</v>
      </c>
      <c r="AD83" s="68">
        <v>0</v>
      </c>
      <c r="AF83" s="79" t="s">
        <v>159</v>
      </c>
      <c r="AG83" s="79" t="s">
        <v>160</v>
      </c>
      <c r="AH83" s="80" t="s">
        <v>1156</v>
      </c>
      <c r="AI83" s="81">
        <v>10</v>
      </c>
      <c r="AJ83" s="68">
        <v>592238.41741322877</v>
      </c>
      <c r="AK83" s="68">
        <v>20176.879999999997</v>
      </c>
      <c r="AL83" s="68">
        <v>0</v>
      </c>
      <c r="AM83" s="68">
        <v>0</v>
      </c>
      <c r="AN83" s="68">
        <v>64583.923452929324</v>
      </c>
      <c r="AO83" s="68">
        <v>0</v>
      </c>
      <c r="AP83" s="68">
        <v>0</v>
      </c>
      <c r="AQ83" s="68">
        <v>6288.6902578052832</v>
      </c>
      <c r="AR83" s="68">
        <f t="shared" si="14"/>
        <v>683287.91112396342</v>
      </c>
      <c r="AS83" s="68">
        <v>0</v>
      </c>
      <c r="AU83" s="79" t="s">
        <v>159</v>
      </c>
      <c r="AV83" s="79" t="s">
        <v>160</v>
      </c>
      <c r="AW83" s="80" t="s">
        <v>1157</v>
      </c>
      <c r="AX83" s="81">
        <v>10</v>
      </c>
      <c r="AY83" s="68">
        <v>602573.93895165017</v>
      </c>
      <c r="AZ83" s="68">
        <v>20530.459999999995</v>
      </c>
      <c r="BA83" s="68">
        <v>0</v>
      </c>
      <c r="BB83" s="68">
        <v>0</v>
      </c>
      <c r="BC83" s="68">
        <v>65731.973585307773</v>
      </c>
      <c r="BD83" s="68">
        <v>0</v>
      </c>
      <c r="BE83" s="68">
        <v>0</v>
      </c>
      <c r="BF83" s="68">
        <v>6414.4612629613839</v>
      </c>
      <c r="BG83" s="68">
        <f t="shared" si="15"/>
        <v>695250.83379991935</v>
      </c>
      <c r="BH83" s="68">
        <v>0</v>
      </c>
    </row>
    <row r="84" spans="2:60">
      <c r="B84" s="79" t="s">
        <v>161</v>
      </c>
      <c r="C84" s="79" t="s">
        <v>162</v>
      </c>
      <c r="D84" s="80" t="s">
        <v>953</v>
      </c>
      <c r="E84" s="81">
        <v>10</v>
      </c>
      <c r="F84" s="68"/>
      <c r="G84" s="68"/>
      <c r="H84" s="68"/>
      <c r="I84" s="68"/>
      <c r="J84" s="68"/>
      <c r="K84" s="68"/>
      <c r="L84" s="68"/>
      <c r="M84" s="68"/>
      <c r="N84" s="68">
        <f t="shared" si="12"/>
        <v>0</v>
      </c>
      <c r="O84" s="68"/>
      <c r="Q84" s="79" t="s">
        <v>161</v>
      </c>
      <c r="R84" s="79" t="s">
        <v>162</v>
      </c>
      <c r="S84" s="80" t="s">
        <v>954</v>
      </c>
      <c r="T84" s="81">
        <v>10</v>
      </c>
      <c r="U84" s="68">
        <v>2118991.1210677489</v>
      </c>
      <c r="V84" s="68">
        <v>44508.090000000011</v>
      </c>
      <c r="W84" s="68">
        <v>0</v>
      </c>
      <c r="X84" s="68">
        <v>4020.0800000000004</v>
      </c>
      <c r="Y84" s="68">
        <v>111558.11611711264</v>
      </c>
      <c r="Z84" s="68">
        <v>86780.704610997331</v>
      </c>
      <c r="AA84" s="68">
        <v>59951.239734094386</v>
      </c>
      <c r="AB84" s="68">
        <v>22568.602591107599</v>
      </c>
      <c r="AC84" s="68">
        <f t="shared" si="13"/>
        <v>2491354.5941210613</v>
      </c>
      <c r="AD84" s="68">
        <v>42976.639999999999</v>
      </c>
      <c r="AF84" s="79" t="s">
        <v>161</v>
      </c>
      <c r="AG84" s="79" t="s">
        <v>162</v>
      </c>
      <c r="AH84" s="80" t="s">
        <v>1156</v>
      </c>
      <c r="AI84" s="81">
        <v>10</v>
      </c>
      <c r="AJ84" s="68">
        <v>2156316.4940089644</v>
      </c>
      <c r="AK84" s="68">
        <v>45324.91</v>
      </c>
      <c r="AL84" s="68">
        <v>0</v>
      </c>
      <c r="AM84" s="68">
        <v>4093.8600000000006</v>
      </c>
      <c r="AN84" s="68">
        <v>113640.8275815024</v>
      </c>
      <c r="AO84" s="68">
        <v>86780.704610997331</v>
      </c>
      <c r="AP84" s="68">
        <v>61070.401236022422</v>
      </c>
      <c r="AQ84" s="68">
        <v>23042.545075521804</v>
      </c>
      <c r="AR84" s="68">
        <f t="shared" si="14"/>
        <v>2534035.0825130083</v>
      </c>
      <c r="AS84" s="68">
        <v>43765.34</v>
      </c>
      <c r="AU84" s="79" t="s">
        <v>161</v>
      </c>
      <c r="AV84" s="79" t="s">
        <v>162</v>
      </c>
      <c r="AW84" s="80" t="s">
        <v>1157</v>
      </c>
      <c r="AX84" s="81">
        <v>10</v>
      </c>
      <c r="AY84" s="68">
        <v>2192607.5149829304</v>
      </c>
      <c r="AZ84" s="68">
        <v>46119.159999999996</v>
      </c>
      <c r="BA84" s="68">
        <v>0</v>
      </c>
      <c r="BB84" s="68">
        <v>4165.59</v>
      </c>
      <c r="BC84" s="68">
        <v>115665.93933809707</v>
      </c>
      <c r="BD84" s="68">
        <v>86780.704610997331</v>
      </c>
      <c r="BE84" s="68">
        <v>62158.693365040068</v>
      </c>
      <c r="BF84" s="68">
        <v>23503.410777031444</v>
      </c>
      <c r="BG84" s="68">
        <f t="shared" si="15"/>
        <v>2575533.2830740963</v>
      </c>
      <c r="BH84" s="68">
        <v>44532.27</v>
      </c>
    </row>
    <row r="85" spans="2:60">
      <c r="B85" s="79" t="s">
        <v>163</v>
      </c>
      <c r="C85" s="79" t="s">
        <v>164</v>
      </c>
      <c r="D85" s="80" t="s">
        <v>953</v>
      </c>
      <c r="E85" s="81">
        <v>10</v>
      </c>
      <c r="F85" s="68"/>
      <c r="G85" s="68"/>
      <c r="H85" s="68"/>
      <c r="I85" s="68"/>
      <c r="J85" s="68"/>
      <c r="K85" s="68"/>
      <c r="L85" s="68"/>
      <c r="M85" s="68"/>
      <c r="N85" s="68">
        <f t="shared" si="12"/>
        <v>0</v>
      </c>
      <c r="O85" s="68"/>
      <c r="Q85" s="79" t="s">
        <v>163</v>
      </c>
      <c r="R85" s="79" t="s">
        <v>164</v>
      </c>
      <c r="S85" s="80" t="s">
        <v>954</v>
      </c>
      <c r="T85" s="81">
        <v>10</v>
      </c>
      <c r="U85" s="68">
        <v>5301833.2029589443</v>
      </c>
      <c r="V85" s="68">
        <v>267718.56000000006</v>
      </c>
      <c r="W85" s="68">
        <v>67384.299999999988</v>
      </c>
      <c r="X85" s="68">
        <v>16941.780000000002</v>
      </c>
      <c r="Y85" s="68">
        <v>797256.61001957639</v>
      </c>
      <c r="Z85" s="68">
        <v>505813.61538209085</v>
      </c>
      <c r="AA85" s="68">
        <v>341861.29292707436</v>
      </c>
      <c r="AB85" s="68">
        <v>64248.763642689213</v>
      </c>
      <c r="AC85" s="68">
        <f t="shared" si="13"/>
        <v>7526158.7549303751</v>
      </c>
      <c r="AD85" s="68">
        <v>163100.63</v>
      </c>
      <c r="AF85" s="79" t="s">
        <v>163</v>
      </c>
      <c r="AG85" s="79" t="s">
        <v>164</v>
      </c>
      <c r="AH85" s="80" t="s">
        <v>1156</v>
      </c>
      <c r="AI85" s="81">
        <v>10</v>
      </c>
      <c r="AJ85" s="68">
        <v>5398833.6610062914</v>
      </c>
      <c r="AK85" s="68">
        <v>272631.7300000001</v>
      </c>
      <c r="AL85" s="68">
        <v>68620.94</v>
      </c>
      <c r="AM85" s="68">
        <v>17252.7</v>
      </c>
      <c r="AN85" s="68">
        <v>812134.58778870129</v>
      </c>
      <c r="AO85" s="68">
        <v>505813.61538209085</v>
      </c>
      <c r="AP85" s="68">
        <v>348242.94496524689</v>
      </c>
      <c r="AQ85" s="68">
        <v>65597.961739184335</v>
      </c>
      <c r="AR85" s="68">
        <f t="shared" si="14"/>
        <v>7655221.9908815157</v>
      </c>
      <c r="AS85" s="68">
        <v>166093.85</v>
      </c>
      <c r="AU85" s="79" t="s">
        <v>163</v>
      </c>
      <c r="AV85" s="79" t="s">
        <v>164</v>
      </c>
      <c r="AW85" s="80" t="s">
        <v>1157</v>
      </c>
      <c r="AX85" s="81">
        <v>10</v>
      </c>
      <c r="AY85" s="68">
        <v>5493133.9628331065</v>
      </c>
      <c r="AZ85" s="68">
        <v>277409.20999999996</v>
      </c>
      <c r="BA85" s="68">
        <v>69823.42</v>
      </c>
      <c r="BB85" s="68">
        <v>17555.03</v>
      </c>
      <c r="BC85" s="68">
        <v>826601.11701493722</v>
      </c>
      <c r="BD85" s="68">
        <v>505813.61538209085</v>
      </c>
      <c r="BE85" s="68">
        <v>354448.57444046042</v>
      </c>
      <c r="BF85" s="68">
        <v>66909.937373969704</v>
      </c>
      <c r="BG85" s="68">
        <f t="shared" si="15"/>
        <v>7780699.2670445656</v>
      </c>
      <c r="BH85" s="68">
        <v>169004.4</v>
      </c>
    </row>
    <row r="86" spans="2:60">
      <c r="B86" s="79" t="s">
        <v>165</v>
      </c>
      <c r="C86" s="79" t="s">
        <v>166</v>
      </c>
      <c r="D86" s="80" t="s">
        <v>953</v>
      </c>
      <c r="E86" s="81">
        <v>10</v>
      </c>
      <c r="F86" s="68"/>
      <c r="G86" s="68"/>
      <c r="H86" s="68"/>
      <c r="I86" s="68"/>
      <c r="J86" s="68"/>
      <c r="K86" s="68"/>
      <c r="L86" s="68"/>
      <c r="M86" s="68"/>
      <c r="N86" s="68">
        <f t="shared" si="12"/>
        <v>0</v>
      </c>
      <c r="O86" s="68"/>
      <c r="Q86" s="79" t="s">
        <v>165</v>
      </c>
      <c r="R86" s="79" t="s">
        <v>166</v>
      </c>
      <c r="S86" s="80" t="s">
        <v>954</v>
      </c>
      <c r="T86" s="81">
        <v>10</v>
      </c>
      <c r="U86" s="68">
        <v>2542676.174439346</v>
      </c>
      <c r="V86" s="68">
        <v>105000.81999999999</v>
      </c>
      <c r="W86" s="68">
        <v>0</v>
      </c>
      <c r="X86" s="68">
        <v>6221.55</v>
      </c>
      <c r="Y86" s="68">
        <v>336030.82764815277</v>
      </c>
      <c r="Z86" s="68">
        <v>158221.56967009092</v>
      </c>
      <c r="AA86" s="68">
        <v>255988.25697603851</v>
      </c>
      <c r="AB86" s="68">
        <v>31730.377074223943</v>
      </c>
      <c r="AC86" s="68">
        <f t="shared" si="13"/>
        <v>3500765.2458078517</v>
      </c>
      <c r="AD86" s="68">
        <v>64895.67</v>
      </c>
      <c r="AF86" s="79" t="s">
        <v>165</v>
      </c>
      <c r="AG86" s="79" t="s">
        <v>166</v>
      </c>
      <c r="AH86" s="80" t="s">
        <v>1156</v>
      </c>
      <c r="AI86" s="81">
        <v>10</v>
      </c>
      <c r="AJ86" s="68">
        <v>2588110.764958262</v>
      </c>
      <c r="AK86" s="68">
        <v>106927.78999999998</v>
      </c>
      <c r="AL86" s="68">
        <v>0</v>
      </c>
      <c r="AM86" s="68">
        <v>6335.7400000000007</v>
      </c>
      <c r="AN86" s="68">
        <v>342297.85255868023</v>
      </c>
      <c r="AO86" s="68">
        <v>158221.56967009092</v>
      </c>
      <c r="AP86" s="68">
        <v>260766.9345995317</v>
      </c>
      <c r="AQ86" s="68">
        <v>32396.70621278137</v>
      </c>
      <c r="AR86" s="68">
        <f t="shared" si="14"/>
        <v>3561143.9879993466</v>
      </c>
      <c r="AS86" s="68">
        <v>66086.63</v>
      </c>
      <c r="AU86" s="79" t="s">
        <v>165</v>
      </c>
      <c r="AV86" s="79" t="s">
        <v>166</v>
      </c>
      <c r="AW86" s="80" t="s">
        <v>1157</v>
      </c>
      <c r="AX86" s="81">
        <v>10</v>
      </c>
      <c r="AY86" s="68">
        <v>2632289.0383971431</v>
      </c>
      <c r="AZ86" s="68">
        <v>108801.55</v>
      </c>
      <c r="BA86" s="68">
        <v>0</v>
      </c>
      <c r="BB86" s="68">
        <v>6446.7500000000009</v>
      </c>
      <c r="BC86" s="68">
        <v>348391.57489724486</v>
      </c>
      <c r="BD86" s="68">
        <v>158221.56967009092</v>
      </c>
      <c r="BE86" s="68">
        <v>265413.80377056653</v>
      </c>
      <c r="BF86" s="68">
        <v>33044.649537037127</v>
      </c>
      <c r="BG86" s="68">
        <f t="shared" si="15"/>
        <v>3619853.6362720826</v>
      </c>
      <c r="BH86" s="68">
        <v>67244.7</v>
      </c>
    </row>
    <row r="87" spans="2:60">
      <c r="B87" s="79" t="s">
        <v>167</v>
      </c>
      <c r="C87" s="79" t="s">
        <v>168</v>
      </c>
      <c r="D87" s="80" t="s">
        <v>953</v>
      </c>
      <c r="E87" s="81">
        <v>10</v>
      </c>
      <c r="F87" s="68"/>
      <c r="G87" s="68"/>
      <c r="H87" s="68"/>
      <c r="I87" s="68"/>
      <c r="J87" s="68"/>
      <c r="K87" s="68"/>
      <c r="L87" s="68"/>
      <c r="M87" s="68"/>
      <c r="N87" s="68">
        <f t="shared" si="12"/>
        <v>0</v>
      </c>
      <c r="O87" s="68"/>
      <c r="Q87" s="79" t="s">
        <v>167</v>
      </c>
      <c r="R87" s="79" t="s">
        <v>168</v>
      </c>
      <c r="S87" s="80" t="s">
        <v>954</v>
      </c>
      <c r="T87" s="81">
        <v>10</v>
      </c>
      <c r="U87" s="68">
        <v>50878087.403694578</v>
      </c>
      <c r="V87" s="68">
        <v>1459249.4200000002</v>
      </c>
      <c r="W87" s="68">
        <v>416233.12</v>
      </c>
      <c r="X87" s="68">
        <v>177644.99</v>
      </c>
      <c r="Y87" s="68">
        <v>8940039.8693118989</v>
      </c>
      <c r="Z87" s="68">
        <v>2212923.6759429295</v>
      </c>
      <c r="AA87" s="68">
        <v>3299508.5322838975</v>
      </c>
      <c r="AB87" s="68">
        <v>596545.77843423188</v>
      </c>
      <c r="AC87" s="68">
        <f t="shared" si="13"/>
        <v>68277224.749667525</v>
      </c>
      <c r="AD87" s="68">
        <v>296991.95999999996</v>
      </c>
      <c r="AF87" s="79" t="s">
        <v>167</v>
      </c>
      <c r="AG87" s="79" t="s">
        <v>168</v>
      </c>
      <c r="AH87" s="80" t="s">
        <v>1156</v>
      </c>
      <c r="AI87" s="81">
        <v>10</v>
      </c>
      <c r="AJ87" s="68">
        <v>51821621.306928352</v>
      </c>
      <c r="AK87" s="68">
        <v>1486383.4500000002</v>
      </c>
      <c r="AL87" s="68">
        <v>423972.78</v>
      </c>
      <c r="AM87" s="68">
        <v>180948.21999999997</v>
      </c>
      <c r="AN87" s="68">
        <v>9108379.6560383476</v>
      </c>
      <c r="AO87" s="68">
        <v>2212923.6759429295</v>
      </c>
      <c r="AP87" s="68">
        <v>3361662.4524932532</v>
      </c>
      <c r="AQ87" s="68">
        <v>609073.23694135249</v>
      </c>
      <c r="AR87" s="68">
        <f t="shared" si="14"/>
        <v>69507479.178344235</v>
      </c>
      <c r="AS87" s="68">
        <v>302514.39999999997</v>
      </c>
      <c r="AU87" s="79" t="s">
        <v>167</v>
      </c>
      <c r="AV87" s="79" t="s">
        <v>168</v>
      </c>
      <c r="AW87" s="80" t="s">
        <v>1157</v>
      </c>
      <c r="AX87" s="81">
        <v>10</v>
      </c>
      <c r="AY87" s="68">
        <v>52738795.84472125</v>
      </c>
      <c r="AZ87" s="68">
        <v>1512768.0900000003</v>
      </c>
      <c r="BA87" s="68">
        <v>431498.67000000004</v>
      </c>
      <c r="BB87" s="68">
        <v>184160.21999999997</v>
      </c>
      <c r="BC87" s="68">
        <v>9272064.5948377084</v>
      </c>
      <c r="BD87" s="68">
        <v>2212923.6759429295</v>
      </c>
      <c r="BE87" s="68">
        <v>3422101.8077006368</v>
      </c>
      <c r="BF87" s="68">
        <v>621254.69448016584</v>
      </c>
      <c r="BG87" s="68">
        <f t="shared" si="15"/>
        <v>70703451.897682697</v>
      </c>
      <c r="BH87" s="68">
        <v>307884.29999999993</v>
      </c>
    </row>
    <row r="88" spans="2:60">
      <c r="B88" s="79" t="s">
        <v>169</v>
      </c>
      <c r="C88" s="79" t="s">
        <v>170</v>
      </c>
      <c r="D88" s="80" t="s">
        <v>953</v>
      </c>
      <c r="E88" s="81">
        <v>10</v>
      </c>
      <c r="F88" s="68"/>
      <c r="G88" s="68"/>
      <c r="H88" s="68"/>
      <c r="I88" s="68"/>
      <c r="J88" s="68"/>
      <c r="K88" s="68"/>
      <c r="L88" s="68"/>
      <c r="M88" s="68"/>
      <c r="N88" s="68">
        <f t="shared" si="12"/>
        <v>0</v>
      </c>
      <c r="O88" s="68"/>
      <c r="Q88" s="79" t="s">
        <v>169</v>
      </c>
      <c r="R88" s="79" t="s">
        <v>170</v>
      </c>
      <c r="S88" s="80" t="s">
        <v>954</v>
      </c>
      <c r="T88" s="81">
        <v>10</v>
      </c>
      <c r="U88" s="68">
        <v>8918245.6404905524</v>
      </c>
      <c r="V88" s="68">
        <v>212547.41</v>
      </c>
      <c r="W88" s="68">
        <v>40828.310000000005</v>
      </c>
      <c r="X88" s="68">
        <v>30239.160000000003</v>
      </c>
      <c r="Y88" s="68">
        <v>1288484.2496609592</v>
      </c>
      <c r="Z88" s="68">
        <v>436630.83434606245</v>
      </c>
      <c r="AA88" s="68">
        <v>143393.20615326278</v>
      </c>
      <c r="AB88" s="68">
        <v>96970.036990240216</v>
      </c>
      <c r="AC88" s="68">
        <f t="shared" si="13"/>
        <v>11167338.847641077</v>
      </c>
      <c r="AD88" s="68">
        <v>0</v>
      </c>
      <c r="AF88" s="79" t="s">
        <v>169</v>
      </c>
      <c r="AG88" s="79" t="s">
        <v>170</v>
      </c>
      <c r="AH88" s="80" t="s">
        <v>1156</v>
      </c>
      <c r="AI88" s="81">
        <v>10</v>
      </c>
      <c r="AJ88" s="68">
        <v>9083848.0831142329</v>
      </c>
      <c r="AK88" s="68">
        <v>216514.69</v>
      </c>
      <c r="AL88" s="68">
        <v>41590.39</v>
      </c>
      <c r="AM88" s="68">
        <v>30803.57</v>
      </c>
      <c r="AN88" s="68">
        <v>1312807.2819123245</v>
      </c>
      <c r="AO88" s="68">
        <v>436630.83434606245</v>
      </c>
      <c r="AP88" s="68">
        <v>146100.0465435721</v>
      </c>
      <c r="AQ88" s="68">
        <v>99006.397527029738</v>
      </c>
      <c r="AR88" s="68">
        <f t="shared" si="14"/>
        <v>11367301.293443222</v>
      </c>
      <c r="AS88" s="68">
        <v>0</v>
      </c>
      <c r="AU88" s="79" t="s">
        <v>169</v>
      </c>
      <c r="AV88" s="79" t="s">
        <v>170</v>
      </c>
      <c r="AW88" s="80" t="s">
        <v>1157</v>
      </c>
      <c r="AX88" s="81">
        <v>10</v>
      </c>
      <c r="AY88" s="68">
        <v>9244823.8972354326</v>
      </c>
      <c r="AZ88" s="68">
        <v>220372.4</v>
      </c>
      <c r="BA88" s="68">
        <v>42331.42</v>
      </c>
      <c r="BB88" s="68">
        <v>31352.41</v>
      </c>
      <c r="BC88" s="68">
        <v>1336457.7459248297</v>
      </c>
      <c r="BD88" s="68">
        <v>436630.83434606245</v>
      </c>
      <c r="BE88" s="68">
        <v>148732.21467929188</v>
      </c>
      <c r="BF88" s="68">
        <v>100986.53227757663</v>
      </c>
      <c r="BG88" s="68">
        <f t="shared" si="15"/>
        <v>11561687.454463193</v>
      </c>
      <c r="BH88" s="68">
        <v>0</v>
      </c>
    </row>
    <row r="89" spans="2:60">
      <c r="B89" s="79" t="s">
        <v>171</v>
      </c>
      <c r="C89" s="79" t="s">
        <v>172</v>
      </c>
      <c r="D89" s="80" t="s">
        <v>953</v>
      </c>
      <c r="E89" s="81">
        <v>10</v>
      </c>
      <c r="F89" s="68"/>
      <c r="G89" s="68"/>
      <c r="H89" s="68"/>
      <c r="I89" s="68"/>
      <c r="J89" s="68"/>
      <c r="K89" s="68"/>
      <c r="L89" s="68"/>
      <c r="M89" s="68"/>
      <c r="N89" s="68">
        <f t="shared" si="12"/>
        <v>0</v>
      </c>
      <c r="O89" s="68"/>
      <c r="Q89" s="79" t="s">
        <v>171</v>
      </c>
      <c r="R89" s="79" t="s">
        <v>172</v>
      </c>
      <c r="S89" s="80" t="s">
        <v>954</v>
      </c>
      <c r="T89" s="81">
        <v>10</v>
      </c>
      <c r="U89" s="68">
        <v>12329607.71076921</v>
      </c>
      <c r="V89" s="68">
        <v>277825.11</v>
      </c>
      <c r="W89" s="68">
        <v>19987.43</v>
      </c>
      <c r="X89" s="68">
        <v>44089.9</v>
      </c>
      <c r="Y89" s="68">
        <v>1933977.5250161551</v>
      </c>
      <c r="Z89" s="68">
        <v>830684.82896763599</v>
      </c>
      <c r="AA89" s="68">
        <v>574300.19877025625</v>
      </c>
      <c r="AB89" s="68">
        <v>144736.14141351916</v>
      </c>
      <c r="AC89" s="68">
        <f t="shared" si="13"/>
        <v>16155208.844936777</v>
      </c>
      <c r="AD89" s="68">
        <v>0</v>
      </c>
      <c r="AF89" s="79" t="s">
        <v>171</v>
      </c>
      <c r="AG89" s="79" t="s">
        <v>172</v>
      </c>
      <c r="AH89" s="80" t="s">
        <v>1156</v>
      </c>
      <c r="AI89" s="81">
        <v>10</v>
      </c>
      <c r="AJ89" s="68">
        <v>12410409.191115417</v>
      </c>
      <c r="AK89" s="68">
        <v>278999.26</v>
      </c>
      <c r="AL89" s="68">
        <v>20071.879999999997</v>
      </c>
      <c r="AM89" s="68">
        <v>44276.22</v>
      </c>
      <c r="AN89" s="68">
        <v>1946360.2316268131</v>
      </c>
      <c r="AO89" s="68">
        <v>830684.82896763599</v>
      </c>
      <c r="AP89" s="68">
        <v>578095.35268028546</v>
      </c>
      <c r="AQ89" s="68">
        <v>145429.96929331124</v>
      </c>
      <c r="AR89" s="68">
        <f t="shared" si="14"/>
        <v>16254326.933683462</v>
      </c>
      <c r="AS89" s="68">
        <v>0</v>
      </c>
      <c r="AU89" s="79" t="s">
        <v>171</v>
      </c>
      <c r="AV89" s="79" t="s">
        <v>172</v>
      </c>
      <c r="AW89" s="80" t="s">
        <v>1157</v>
      </c>
      <c r="AX89" s="81">
        <v>10</v>
      </c>
      <c r="AY89" s="68">
        <v>12478730.530654585</v>
      </c>
      <c r="AZ89" s="68">
        <v>279867.49000000005</v>
      </c>
      <c r="BA89" s="68">
        <v>20134.350000000002</v>
      </c>
      <c r="BB89" s="68">
        <v>44414.01</v>
      </c>
      <c r="BC89" s="68">
        <v>1956761.2168542442</v>
      </c>
      <c r="BD89" s="68">
        <v>830684.82896763599</v>
      </c>
      <c r="BE89" s="68">
        <v>581307.41898498847</v>
      </c>
      <c r="BF89" s="68">
        <v>145945.99852629006</v>
      </c>
      <c r="BG89" s="68">
        <f t="shared" si="15"/>
        <v>16337845.843987744</v>
      </c>
      <c r="BH89" s="68">
        <v>0</v>
      </c>
    </row>
    <row r="90" spans="2:60">
      <c r="B90" s="79" t="s">
        <v>173</v>
      </c>
      <c r="C90" s="79" t="s">
        <v>174</v>
      </c>
      <c r="D90" s="80" t="s">
        <v>953</v>
      </c>
      <c r="E90" s="81">
        <v>10</v>
      </c>
      <c r="F90" s="68"/>
      <c r="G90" s="68"/>
      <c r="H90" s="68"/>
      <c r="I90" s="68"/>
      <c r="J90" s="68"/>
      <c r="K90" s="68"/>
      <c r="L90" s="68"/>
      <c r="M90" s="68"/>
      <c r="N90" s="68">
        <f t="shared" si="12"/>
        <v>0</v>
      </c>
      <c r="O90" s="68"/>
      <c r="Q90" s="79" t="s">
        <v>173</v>
      </c>
      <c r="R90" s="79" t="s">
        <v>174</v>
      </c>
      <c r="S90" s="80" t="s">
        <v>954</v>
      </c>
      <c r="T90" s="81">
        <v>10</v>
      </c>
      <c r="U90" s="68">
        <v>360942.41222783364</v>
      </c>
      <c r="V90" s="68">
        <v>0</v>
      </c>
      <c r="W90" s="68">
        <v>0</v>
      </c>
      <c r="X90" s="68">
        <v>0</v>
      </c>
      <c r="Y90" s="68">
        <v>20809.756555669312</v>
      </c>
      <c r="Z90" s="68">
        <v>56252.501291184999</v>
      </c>
      <c r="AA90" s="68">
        <v>0</v>
      </c>
      <c r="AB90" s="68">
        <v>3522.7771509501035</v>
      </c>
      <c r="AC90" s="68">
        <f t="shared" si="13"/>
        <v>441527.44722563802</v>
      </c>
      <c r="AD90" s="68">
        <v>0</v>
      </c>
      <c r="AF90" s="79" t="s">
        <v>173</v>
      </c>
      <c r="AG90" s="79" t="s">
        <v>174</v>
      </c>
      <c r="AH90" s="80" t="s">
        <v>1156</v>
      </c>
      <c r="AI90" s="81">
        <v>10</v>
      </c>
      <c r="AJ90" s="68">
        <v>367243.08641339338</v>
      </c>
      <c r="AK90" s="68">
        <v>0</v>
      </c>
      <c r="AL90" s="68">
        <v>0</v>
      </c>
      <c r="AM90" s="68">
        <v>0</v>
      </c>
      <c r="AN90" s="68">
        <v>21197.054000728374</v>
      </c>
      <c r="AO90" s="68">
        <v>56252.501291184999</v>
      </c>
      <c r="AP90" s="68">
        <v>0</v>
      </c>
      <c r="AQ90" s="68">
        <v>3596.7554711200646</v>
      </c>
      <c r="AR90" s="68">
        <f t="shared" si="14"/>
        <v>448289.39717642678</v>
      </c>
      <c r="AS90" s="68">
        <v>0</v>
      </c>
      <c r="AU90" s="79" t="s">
        <v>173</v>
      </c>
      <c r="AV90" s="79" t="s">
        <v>174</v>
      </c>
      <c r="AW90" s="80" t="s">
        <v>1157</v>
      </c>
      <c r="AX90" s="81">
        <v>10</v>
      </c>
      <c r="AY90" s="68">
        <v>373369.66981192346</v>
      </c>
      <c r="AZ90" s="68">
        <v>0</v>
      </c>
      <c r="BA90" s="68">
        <v>0</v>
      </c>
      <c r="BB90" s="68">
        <v>0</v>
      </c>
      <c r="BC90" s="68">
        <v>21573.645297641371</v>
      </c>
      <c r="BD90" s="68">
        <v>56252.501291184999</v>
      </c>
      <c r="BE90" s="68">
        <v>0</v>
      </c>
      <c r="BF90" s="68">
        <v>3668.6905805425486</v>
      </c>
      <c r="BG90" s="68">
        <f t="shared" si="15"/>
        <v>454864.50698129233</v>
      </c>
      <c r="BH90" s="68">
        <v>0</v>
      </c>
    </row>
    <row r="91" spans="2:60">
      <c r="B91" s="79" t="s">
        <v>175</v>
      </c>
      <c r="C91" s="79" t="s">
        <v>176</v>
      </c>
      <c r="D91" s="80" t="s">
        <v>953</v>
      </c>
      <c r="E91" s="81">
        <v>10</v>
      </c>
      <c r="F91" s="68"/>
      <c r="G91" s="68"/>
      <c r="H91" s="68"/>
      <c r="I91" s="68"/>
      <c r="J91" s="68"/>
      <c r="K91" s="68"/>
      <c r="L91" s="68"/>
      <c r="M91" s="68"/>
      <c r="N91" s="68">
        <f t="shared" si="12"/>
        <v>0</v>
      </c>
      <c r="O91" s="68"/>
      <c r="Q91" s="79" t="s">
        <v>175</v>
      </c>
      <c r="R91" s="79" t="s">
        <v>176</v>
      </c>
      <c r="S91" s="80" t="s">
        <v>954</v>
      </c>
      <c r="T91" s="81">
        <v>10</v>
      </c>
      <c r="U91" s="68">
        <v>706993.33692637633</v>
      </c>
      <c r="V91" s="68">
        <v>34266.430000000008</v>
      </c>
      <c r="W91" s="68">
        <v>0</v>
      </c>
      <c r="X91" s="68">
        <v>2105.7600000000002</v>
      </c>
      <c r="Y91" s="68">
        <v>108929.4948341439</v>
      </c>
      <c r="Z91" s="68">
        <v>99748.994348125751</v>
      </c>
      <c r="AA91" s="68">
        <v>0</v>
      </c>
      <c r="AB91" s="68">
        <v>8322.8606410138309</v>
      </c>
      <c r="AC91" s="68">
        <f t="shared" si="13"/>
        <v>979223.00674965989</v>
      </c>
      <c r="AD91" s="68">
        <v>18856.13</v>
      </c>
      <c r="AF91" s="79" t="s">
        <v>175</v>
      </c>
      <c r="AG91" s="79" t="s">
        <v>176</v>
      </c>
      <c r="AH91" s="80" t="s">
        <v>1156</v>
      </c>
      <c r="AI91" s="81">
        <v>10</v>
      </c>
      <c r="AJ91" s="68">
        <v>720042.9574097055</v>
      </c>
      <c r="AK91" s="68">
        <v>34895.300000000003</v>
      </c>
      <c r="AL91" s="68">
        <v>0</v>
      </c>
      <c r="AM91" s="68">
        <v>2144.4</v>
      </c>
      <c r="AN91" s="68">
        <v>110959.08261941541</v>
      </c>
      <c r="AO91" s="68">
        <v>99748.994348125751</v>
      </c>
      <c r="AP91" s="68">
        <v>0</v>
      </c>
      <c r="AQ91" s="68">
        <v>8497.6381044752197</v>
      </c>
      <c r="AR91" s="68">
        <f t="shared" si="14"/>
        <v>995490.54248172196</v>
      </c>
      <c r="AS91" s="68">
        <v>19202.170000000002</v>
      </c>
      <c r="AU91" s="79" t="s">
        <v>175</v>
      </c>
      <c r="AV91" s="79" t="s">
        <v>176</v>
      </c>
      <c r="AW91" s="80" t="s">
        <v>1157</v>
      </c>
      <c r="AX91" s="81">
        <v>10</v>
      </c>
      <c r="AY91" s="68">
        <v>732731.43293165963</v>
      </c>
      <c r="AZ91" s="68">
        <v>35506.800000000003</v>
      </c>
      <c r="BA91" s="68">
        <v>0</v>
      </c>
      <c r="BB91" s="68">
        <v>2181.98</v>
      </c>
      <c r="BC91" s="68">
        <v>112932.56307996462</v>
      </c>
      <c r="BD91" s="68">
        <v>99748.994348125751</v>
      </c>
      <c r="BE91" s="68">
        <v>0</v>
      </c>
      <c r="BF91" s="68">
        <v>8667.574866564828</v>
      </c>
      <c r="BG91" s="68">
        <f t="shared" si="15"/>
        <v>1011307.9952263149</v>
      </c>
      <c r="BH91" s="68">
        <v>19538.650000000001</v>
      </c>
    </row>
    <row r="92" spans="2:60">
      <c r="B92" s="79" t="s">
        <v>177</v>
      </c>
      <c r="C92" s="79" t="s">
        <v>178</v>
      </c>
      <c r="D92" s="80" t="s">
        <v>953</v>
      </c>
      <c r="E92" s="81">
        <v>10</v>
      </c>
      <c r="F92" s="68"/>
      <c r="G92" s="68"/>
      <c r="H92" s="68"/>
      <c r="I92" s="68"/>
      <c r="J92" s="68"/>
      <c r="K92" s="68"/>
      <c r="L92" s="68"/>
      <c r="M92" s="68"/>
      <c r="N92" s="68">
        <f t="shared" si="12"/>
        <v>0</v>
      </c>
      <c r="O92" s="68"/>
      <c r="Q92" s="79" t="s">
        <v>177</v>
      </c>
      <c r="R92" s="79" t="s">
        <v>178</v>
      </c>
      <c r="S92" s="80" t="s">
        <v>954</v>
      </c>
      <c r="T92" s="81">
        <v>10</v>
      </c>
      <c r="U92" s="68">
        <v>6045448.8708975334</v>
      </c>
      <c r="V92" s="68">
        <v>101868.55999999997</v>
      </c>
      <c r="W92" s="68">
        <v>0</v>
      </c>
      <c r="X92" s="68">
        <v>17834.559999999998</v>
      </c>
      <c r="Y92" s="68">
        <v>472185.43078715843</v>
      </c>
      <c r="Z92" s="68">
        <v>404203.68539539981</v>
      </c>
      <c r="AA92" s="68">
        <v>58676.513705173973</v>
      </c>
      <c r="AB92" s="68">
        <v>31304.707904390059</v>
      </c>
      <c r="AC92" s="68">
        <f t="shared" si="13"/>
        <v>7198326.3286896544</v>
      </c>
      <c r="AD92" s="68">
        <v>66804</v>
      </c>
      <c r="AF92" s="79" t="s">
        <v>177</v>
      </c>
      <c r="AG92" s="79" t="s">
        <v>178</v>
      </c>
      <c r="AH92" s="80" t="s">
        <v>1156</v>
      </c>
      <c r="AI92" s="81">
        <v>10</v>
      </c>
      <c r="AJ92" s="68">
        <v>6142865.4537520865</v>
      </c>
      <c r="AK92" s="68">
        <v>103751.01000000001</v>
      </c>
      <c r="AL92" s="68">
        <v>0</v>
      </c>
      <c r="AM92" s="68">
        <v>18164.12</v>
      </c>
      <c r="AN92" s="68">
        <v>481063.19404716068</v>
      </c>
      <c r="AO92" s="68">
        <v>404203.68539539981</v>
      </c>
      <c r="AP92" s="68">
        <v>59777.186857077082</v>
      </c>
      <c r="AQ92" s="68">
        <v>31962.124840380624</v>
      </c>
      <c r="AR92" s="68">
        <f t="shared" si="14"/>
        <v>7309825.2748921048</v>
      </c>
      <c r="AS92" s="68">
        <v>68038.5</v>
      </c>
      <c r="AU92" s="79" t="s">
        <v>177</v>
      </c>
      <c r="AV92" s="79" t="s">
        <v>178</v>
      </c>
      <c r="AW92" s="80" t="s">
        <v>1157</v>
      </c>
      <c r="AX92" s="81">
        <v>10</v>
      </c>
      <c r="AY92" s="68">
        <v>6237277.5165273808</v>
      </c>
      <c r="AZ92" s="68">
        <v>105581.48000000001</v>
      </c>
      <c r="BA92" s="68">
        <v>0</v>
      </c>
      <c r="BB92" s="68">
        <v>18484.600000000002</v>
      </c>
      <c r="BC92" s="68">
        <v>489695.31786718697</v>
      </c>
      <c r="BD92" s="68">
        <v>404203.68539539981</v>
      </c>
      <c r="BE92" s="68">
        <v>60847.498727641905</v>
      </c>
      <c r="BF92" s="68">
        <v>32601.351537188515</v>
      </c>
      <c r="BG92" s="68">
        <f t="shared" si="15"/>
        <v>7417930.3500547986</v>
      </c>
      <c r="BH92" s="68">
        <v>69238.899999999994</v>
      </c>
    </row>
    <row r="93" spans="2:60">
      <c r="B93" s="79" t="s">
        <v>179</v>
      </c>
      <c r="C93" s="79" t="s">
        <v>180</v>
      </c>
      <c r="D93" s="80" t="s">
        <v>953</v>
      </c>
      <c r="E93" s="81">
        <v>10</v>
      </c>
      <c r="F93" s="68"/>
      <c r="G93" s="68"/>
      <c r="H93" s="68"/>
      <c r="I93" s="68"/>
      <c r="J93" s="68"/>
      <c r="K93" s="68"/>
      <c r="L93" s="68"/>
      <c r="M93" s="68"/>
      <c r="N93" s="68">
        <f t="shared" si="12"/>
        <v>0</v>
      </c>
      <c r="O93" s="68"/>
      <c r="Q93" s="79" t="s">
        <v>179</v>
      </c>
      <c r="R93" s="79" t="s">
        <v>180</v>
      </c>
      <c r="S93" s="80" t="s">
        <v>954</v>
      </c>
      <c r="T93" s="81">
        <v>10</v>
      </c>
      <c r="U93" s="68">
        <v>7438280.2328678109</v>
      </c>
      <c r="V93" s="68">
        <v>300906.70999999996</v>
      </c>
      <c r="W93" s="68">
        <v>20102.780000000002</v>
      </c>
      <c r="X93" s="68">
        <v>25287.159999999996</v>
      </c>
      <c r="Y93" s="68">
        <v>1127572.2438467697</v>
      </c>
      <c r="Z93" s="68">
        <v>821861.26097635261</v>
      </c>
      <c r="AA93" s="68">
        <v>213752.20742264413</v>
      </c>
      <c r="AB93" s="68">
        <v>82562.521923171356</v>
      </c>
      <c r="AC93" s="68">
        <f t="shared" si="13"/>
        <v>10213471.927036749</v>
      </c>
      <c r="AD93" s="68">
        <v>183146.81000000003</v>
      </c>
      <c r="AF93" s="79" t="s">
        <v>179</v>
      </c>
      <c r="AG93" s="79" t="s">
        <v>180</v>
      </c>
      <c r="AH93" s="80" t="s">
        <v>1156</v>
      </c>
      <c r="AI93" s="81">
        <v>10</v>
      </c>
      <c r="AJ93" s="68">
        <v>7574968.8875890207</v>
      </c>
      <c r="AK93" s="68">
        <v>306501.93</v>
      </c>
      <c r="AL93" s="68">
        <v>20476.57</v>
      </c>
      <c r="AM93" s="68">
        <v>25757.360000000001</v>
      </c>
      <c r="AN93" s="68">
        <v>1148815.8161855317</v>
      </c>
      <c r="AO93" s="68">
        <v>821861.26097635261</v>
      </c>
      <c r="AP93" s="68">
        <v>217778.82686063639</v>
      </c>
      <c r="AQ93" s="68">
        <v>84296.345583558083</v>
      </c>
      <c r="AR93" s="68">
        <f t="shared" si="14"/>
        <v>10387009.327195099</v>
      </c>
      <c r="AS93" s="68">
        <v>186552.33000000002</v>
      </c>
      <c r="AU93" s="79" t="s">
        <v>179</v>
      </c>
      <c r="AV93" s="79" t="s">
        <v>180</v>
      </c>
      <c r="AW93" s="80" t="s">
        <v>1157</v>
      </c>
      <c r="AX93" s="81">
        <v>10</v>
      </c>
      <c r="AY93" s="68">
        <v>7707812.7179650664</v>
      </c>
      <c r="AZ93" s="68">
        <v>311942.61</v>
      </c>
      <c r="BA93" s="68">
        <v>20840.05</v>
      </c>
      <c r="BB93" s="68">
        <v>26214.58</v>
      </c>
      <c r="BC93" s="68">
        <v>1169471.9236470095</v>
      </c>
      <c r="BD93" s="68">
        <v>821861.26097635261</v>
      </c>
      <c r="BE93" s="68">
        <v>221694.36882462696</v>
      </c>
      <c r="BF93" s="68">
        <v>85982.254695229232</v>
      </c>
      <c r="BG93" s="68">
        <f t="shared" si="15"/>
        <v>10555683.576108284</v>
      </c>
      <c r="BH93" s="68">
        <v>189863.81000000003</v>
      </c>
    </row>
    <row r="94" spans="2:60">
      <c r="B94" s="79" t="s">
        <v>181</v>
      </c>
      <c r="C94" s="79" t="s">
        <v>182</v>
      </c>
      <c r="D94" s="80" t="s">
        <v>953</v>
      </c>
      <c r="E94" s="81">
        <v>10</v>
      </c>
      <c r="F94" s="68"/>
      <c r="G94" s="68"/>
      <c r="H94" s="68"/>
      <c r="I94" s="68"/>
      <c r="J94" s="68"/>
      <c r="K94" s="68"/>
      <c r="L94" s="68"/>
      <c r="M94" s="68"/>
      <c r="N94" s="68">
        <f t="shared" si="12"/>
        <v>0</v>
      </c>
      <c r="O94" s="68"/>
      <c r="Q94" s="79" t="s">
        <v>181</v>
      </c>
      <c r="R94" s="79" t="s">
        <v>182</v>
      </c>
      <c r="S94" s="80" t="s">
        <v>954</v>
      </c>
      <c r="T94" s="81">
        <v>10</v>
      </c>
      <c r="U94" s="68">
        <v>10183473.14816183</v>
      </c>
      <c r="V94" s="68">
        <v>374321.34000000008</v>
      </c>
      <c r="W94" s="68">
        <v>57788.13</v>
      </c>
      <c r="X94" s="68">
        <v>35714.11</v>
      </c>
      <c r="Y94" s="68">
        <v>1626981.9696706717</v>
      </c>
      <c r="Z94" s="68">
        <v>579124.39306583581</v>
      </c>
      <c r="AA94" s="68">
        <v>504450.31002326607</v>
      </c>
      <c r="AB94" s="68">
        <v>117578.31673017703</v>
      </c>
      <c r="AC94" s="68">
        <f t="shared" si="13"/>
        <v>13706627.577651782</v>
      </c>
      <c r="AD94" s="68">
        <v>227195.86000000002</v>
      </c>
      <c r="AF94" s="79" t="s">
        <v>181</v>
      </c>
      <c r="AG94" s="79" t="s">
        <v>182</v>
      </c>
      <c r="AH94" s="80" t="s">
        <v>1156</v>
      </c>
      <c r="AI94" s="81">
        <v>10</v>
      </c>
      <c r="AJ94" s="68">
        <v>10371272.608452894</v>
      </c>
      <c r="AK94" s="68">
        <v>381267.75</v>
      </c>
      <c r="AL94" s="68">
        <v>58860.54</v>
      </c>
      <c r="AM94" s="68">
        <v>36376.870000000003</v>
      </c>
      <c r="AN94" s="68">
        <v>1657564.0052737526</v>
      </c>
      <c r="AO94" s="68">
        <v>579124.39306583581</v>
      </c>
      <c r="AP94" s="68">
        <v>513933.38854880678</v>
      </c>
      <c r="AQ94" s="68">
        <v>120047.45908151194</v>
      </c>
      <c r="AR94" s="68">
        <f t="shared" si="14"/>
        <v>13949859.024422798</v>
      </c>
      <c r="AS94" s="68">
        <v>231412.01</v>
      </c>
      <c r="AU94" s="79" t="s">
        <v>181</v>
      </c>
      <c r="AV94" s="79" t="s">
        <v>182</v>
      </c>
      <c r="AW94" s="80" t="s">
        <v>1157</v>
      </c>
      <c r="AX94" s="81">
        <v>10</v>
      </c>
      <c r="AY94" s="68">
        <v>10553809.281597961</v>
      </c>
      <c r="AZ94" s="68">
        <v>388022.32000000007</v>
      </c>
      <c r="BA94" s="68">
        <v>59903.310000000005</v>
      </c>
      <c r="BB94" s="68">
        <v>37021.329999999994</v>
      </c>
      <c r="BC94" s="68">
        <v>1687300.3551747268</v>
      </c>
      <c r="BD94" s="68">
        <v>579124.39306583581</v>
      </c>
      <c r="BE94" s="68">
        <v>523154.87593602296</v>
      </c>
      <c r="BF94" s="68">
        <v>122448.39306314103</v>
      </c>
      <c r="BG94" s="68">
        <f t="shared" si="15"/>
        <v>14186295.978837691</v>
      </c>
      <c r="BH94" s="68">
        <v>235511.72</v>
      </c>
    </row>
    <row r="95" spans="2:60">
      <c r="B95" s="79" t="s">
        <v>183</v>
      </c>
      <c r="C95" s="79" t="s">
        <v>184</v>
      </c>
      <c r="D95" s="80" t="s">
        <v>953</v>
      </c>
      <c r="E95" s="81">
        <v>10</v>
      </c>
      <c r="F95" s="68"/>
      <c r="G95" s="68"/>
      <c r="H95" s="68"/>
      <c r="I95" s="68"/>
      <c r="J95" s="68"/>
      <c r="K95" s="68"/>
      <c r="L95" s="68"/>
      <c r="M95" s="68"/>
      <c r="N95" s="68">
        <f t="shared" si="12"/>
        <v>0</v>
      </c>
      <c r="O95" s="68"/>
      <c r="Q95" s="79" t="s">
        <v>183</v>
      </c>
      <c r="R95" s="79" t="s">
        <v>184</v>
      </c>
      <c r="S95" s="80" t="s">
        <v>954</v>
      </c>
      <c r="T95" s="81">
        <v>10</v>
      </c>
      <c r="U95" s="68">
        <v>499163783.02576172</v>
      </c>
      <c r="V95" s="68">
        <v>12721903.439999998</v>
      </c>
      <c r="W95" s="68">
        <v>11562545.180000002</v>
      </c>
      <c r="X95" s="68">
        <v>1703288.9400000002</v>
      </c>
      <c r="Y95" s="68">
        <v>76062086.113298222</v>
      </c>
      <c r="Z95" s="68">
        <v>30047464.58497538</v>
      </c>
      <c r="AA95" s="68">
        <v>15724486.324818166</v>
      </c>
      <c r="AB95" s="68">
        <v>5906057.0272824764</v>
      </c>
      <c r="AC95" s="68">
        <f t="shared" si="13"/>
        <v>658204000.57613599</v>
      </c>
      <c r="AD95" s="68">
        <v>5312385.9400000004</v>
      </c>
      <c r="AF95" s="79" t="s">
        <v>183</v>
      </c>
      <c r="AG95" s="79" t="s">
        <v>184</v>
      </c>
      <c r="AH95" s="80" t="s">
        <v>1156</v>
      </c>
      <c r="AI95" s="81">
        <v>10</v>
      </c>
      <c r="AJ95" s="68">
        <v>508511190.75787747</v>
      </c>
      <c r="AK95" s="68">
        <v>12959793.319999997</v>
      </c>
      <c r="AL95" s="68">
        <v>11778755.950000003</v>
      </c>
      <c r="AM95" s="68">
        <v>1735139.1300000004</v>
      </c>
      <c r="AN95" s="68">
        <v>77500280.01365149</v>
      </c>
      <c r="AO95" s="68">
        <v>30047464.58497538</v>
      </c>
      <c r="AP95" s="68">
        <v>16021861.283033837</v>
      </c>
      <c r="AQ95" s="68">
        <v>6030084.2378354073</v>
      </c>
      <c r="AR95" s="68">
        <f t="shared" si="14"/>
        <v>669996292.78737354</v>
      </c>
      <c r="AS95" s="68">
        <v>5411723.5100000007</v>
      </c>
      <c r="AU95" s="79" t="s">
        <v>183</v>
      </c>
      <c r="AV95" s="79" t="s">
        <v>184</v>
      </c>
      <c r="AW95" s="80" t="s">
        <v>1157</v>
      </c>
      <c r="AX95" s="81">
        <v>10</v>
      </c>
      <c r="AY95" s="68">
        <v>517598663.19990194</v>
      </c>
      <c r="AZ95" s="68">
        <v>13191112.919999998</v>
      </c>
      <c r="BA95" s="68">
        <v>11988995.190000001</v>
      </c>
      <c r="BB95" s="68">
        <v>1766109.67</v>
      </c>
      <c r="BC95" s="68">
        <v>78898709.298994929</v>
      </c>
      <c r="BD95" s="68">
        <v>30047464.58497538</v>
      </c>
      <c r="BE95" s="68">
        <v>16311032.463514024</v>
      </c>
      <c r="BF95" s="68">
        <v>6150685.9237920046</v>
      </c>
      <c r="BG95" s="68">
        <f t="shared" si="15"/>
        <v>681461090.71117818</v>
      </c>
      <c r="BH95" s="68">
        <v>5508317.46</v>
      </c>
    </row>
    <row r="96" spans="2:60">
      <c r="B96" s="79" t="s">
        <v>185</v>
      </c>
      <c r="C96" s="79" t="s">
        <v>186</v>
      </c>
      <c r="D96" s="80" t="s">
        <v>953</v>
      </c>
      <c r="E96" s="81">
        <v>10</v>
      </c>
      <c r="F96" s="68"/>
      <c r="G96" s="68"/>
      <c r="H96" s="68"/>
      <c r="I96" s="68"/>
      <c r="J96" s="68"/>
      <c r="K96" s="68"/>
      <c r="L96" s="68"/>
      <c r="M96" s="68"/>
      <c r="N96" s="68">
        <f t="shared" si="12"/>
        <v>0</v>
      </c>
      <c r="O96" s="68"/>
      <c r="Q96" s="79" t="s">
        <v>185</v>
      </c>
      <c r="R96" s="79" t="s">
        <v>186</v>
      </c>
      <c r="S96" s="80" t="s">
        <v>954</v>
      </c>
      <c r="T96" s="81">
        <v>10</v>
      </c>
      <c r="U96" s="68">
        <v>192211535.04096878</v>
      </c>
      <c r="V96" s="68">
        <v>9297953.8500000015</v>
      </c>
      <c r="W96" s="68">
        <v>8557113.9299999997</v>
      </c>
      <c r="X96" s="68">
        <v>678203.95000000007</v>
      </c>
      <c r="Y96" s="68">
        <v>29239775.771305736</v>
      </c>
      <c r="Z96" s="68">
        <v>13096616.407138364</v>
      </c>
      <c r="AA96" s="68">
        <v>13198689.282195503</v>
      </c>
      <c r="AB96" s="68">
        <v>2451208.4051048756</v>
      </c>
      <c r="AC96" s="68">
        <f t="shared" si="13"/>
        <v>274762562.16671324</v>
      </c>
      <c r="AD96" s="68">
        <v>6031465.5299999993</v>
      </c>
      <c r="AF96" s="79" t="s">
        <v>185</v>
      </c>
      <c r="AG96" s="79" t="s">
        <v>186</v>
      </c>
      <c r="AH96" s="80" t="s">
        <v>1156</v>
      </c>
      <c r="AI96" s="81">
        <v>10</v>
      </c>
      <c r="AJ96" s="68">
        <v>195781360.66456941</v>
      </c>
      <c r="AK96" s="68">
        <v>9470844.9099999964</v>
      </c>
      <c r="AL96" s="68">
        <v>8716229.4000000004</v>
      </c>
      <c r="AM96" s="68">
        <v>690814.81999999983</v>
      </c>
      <c r="AN96" s="68">
        <v>29790565.11704617</v>
      </c>
      <c r="AO96" s="68">
        <v>13096616.407138364</v>
      </c>
      <c r="AP96" s="68">
        <v>13447317.370539363</v>
      </c>
      <c r="AQ96" s="68">
        <v>2502683.7942219973</v>
      </c>
      <c r="AR96" s="68">
        <f t="shared" si="14"/>
        <v>279640050.2535153</v>
      </c>
      <c r="AS96" s="68">
        <v>6143617.7700000005</v>
      </c>
      <c r="AU96" s="79" t="s">
        <v>185</v>
      </c>
      <c r="AV96" s="79" t="s">
        <v>186</v>
      </c>
      <c r="AW96" s="80" t="s">
        <v>1157</v>
      </c>
      <c r="AX96" s="81">
        <v>10</v>
      </c>
      <c r="AY96" s="68">
        <v>199251550.21486068</v>
      </c>
      <c r="AZ96" s="68">
        <v>9638960.8699999973</v>
      </c>
      <c r="BA96" s="68">
        <v>8870950.2600000016</v>
      </c>
      <c r="BB96" s="68">
        <v>703077.41000000015</v>
      </c>
      <c r="BC96" s="68">
        <v>30326124.160392933</v>
      </c>
      <c r="BD96" s="68">
        <v>13096616.407138364</v>
      </c>
      <c r="BE96" s="68">
        <v>13689086.856959442</v>
      </c>
      <c r="BF96" s="68">
        <v>2552737.4715064764</v>
      </c>
      <c r="BG96" s="68">
        <f t="shared" si="15"/>
        <v>284381776.13085794</v>
      </c>
      <c r="BH96" s="68">
        <v>6252672.4799999995</v>
      </c>
    </row>
    <row r="97" spans="2:60">
      <c r="B97" s="79" t="s">
        <v>187</v>
      </c>
      <c r="C97" s="79" t="s">
        <v>188</v>
      </c>
      <c r="D97" s="80" t="s">
        <v>953</v>
      </c>
      <c r="E97" s="81">
        <v>10</v>
      </c>
      <c r="F97" s="68"/>
      <c r="G97" s="68"/>
      <c r="H97" s="68"/>
      <c r="I97" s="68"/>
      <c r="J97" s="68"/>
      <c r="K97" s="68"/>
      <c r="L97" s="68"/>
      <c r="M97" s="68"/>
      <c r="N97" s="68">
        <f t="shared" si="12"/>
        <v>0</v>
      </c>
      <c r="O97" s="68"/>
      <c r="Q97" s="79" t="s">
        <v>187</v>
      </c>
      <c r="R97" s="79" t="s">
        <v>188</v>
      </c>
      <c r="S97" s="80" t="s">
        <v>954</v>
      </c>
      <c r="T97" s="81">
        <v>10</v>
      </c>
      <c r="U97" s="68">
        <v>35250459.496138975</v>
      </c>
      <c r="V97" s="68">
        <v>865582.14000000013</v>
      </c>
      <c r="W97" s="68">
        <v>454023.95999999996</v>
      </c>
      <c r="X97" s="68">
        <v>127069.94000000002</v>
      </c>
      <c r="Y97" s="68">
        <v>5597387.2974907691</v>
      </c>
      <c r="Z97" s="68">
        <v>2251554.2355375001</v>
      </c>
      <c r="AA97" s="68">
        <v>2725386.2728234939</v>
      </c>
      <c r="AB97" s="68">
        <v>422051.79801411182</v>
      </c>
      <c r="AC97" s="68">
        <f t="shared" si="13"/>
        <v>47695807.630004853</v>
      </c>
      <c r="AD97" s="68">
        <v>2292.4900000000002</v>
      </c>
      <c r="AF97" s="79" t="s">
        <v>187</v>
      </c>
      <c r="AG97" s="79" t="s">
        <v>188</v>
      </c>
      <c r="AH97" s="80" t="s">
        <v>1156</v>
      </c>
      <c r="AI97" s="81">
        <v>10</v>
      </c>
      <c r="AJ97" s="68">
        <v>35909736.650568031</v>
      </c>
      <c r="AK97" s="68">
        <v>881738.57000000007</v>
      </c>
      <c r="AL97" s="68">
        <v>462498.51</v>
      </c>
      <c r="AM97" s="68">
        <v>129441.76000000001</v>
      </c>
      <c r="AN97" s="68">
        <v>5703048.2898074947</v>
      </c>
      <c r="AO97" s="68">
        <v>2251554.2355375001</v>
      </c>
      <c r="AP97" s="68">
        <v>2776833.8033733335</v>
      </c>
      <c r="AQ97" s="68">
        <v>430914.88560241461</v>
      </c>
      <c r="AR97" s="68">
        <f t="shared" si="14"/>
        <v>48548101.994888775</v>
      </c>
      <c r="AS97" s="68">
        <v>2335.29</v>
      </c>
      <c r="AU97" s="79" t="s">
        <v>187</v>
      </c>
      <c r="AV97" s="79" t="s">
        <v>188</v>
      </c>
      <c r="AW97" s="80" t="s">
        <v>1157</v>
      </c>
      <c r="AX97" s="81">
        <v>10</v>
      </c>
      <c r="AY97" s="68">
        <v>36550682.495091654</v>
      </c>
      <c r="AZ97" s="68">
        <v>897448.79</v>
      </c>
      <c r="BA97" s="68">
        <v>470739</v>
      </c>
      <c r="BB97" s="68">
        <v>131748.06</v>
      </c>
      <c r="BC97" s="68">
        <v>5805787.6451758565</v>
      </c>
      <c r="BD97" s="68">
        <v>2251554.2355375001</v>
      </c>
      <c r="BE97" s="68">
        <v>2826862.0766584636</v>
      </c>
      <c r="BF97" s="68">
        <v>439533.19271444529</v>
      </c>
      <c r="BG97" s="68">
        <f t="shared" si="15"/>
        <v>49376732.385177925</v>
      </c>
      <c r="BH97" s="68">
        <v>2376.8900000000003</v>
      </c>
    </row>
    <row r="98" spans="2:60">
      <c r="B98" s="79" t="s">
        <v>189</v>
      </c>
      <c r="C98" s="79" t="s">
        <v>190</v>
      </c>
      <c r="D98" s="80" t="s">
        <v>953</v>
      </c>
      <c r="E98" s="81">
        <v>10</v>
      </c>
      <c r="F98" s="68"/>
      <c r="G98" s="68"/>
      <c r="H98" s="68"/>
      <c r="I98" s="68"/>
      <c r="J98" s="68"/>
      <c r="K98" s="68"/>
      <c r="L98" s="68"/>
      <c r="M98" s="68"/>
      <c r="N98" s="68">
        <f t="shared" si="12"/>
        <v>0</v>
      </c>
      <c r="O98" s="68"/>
      <c r="Q98" s="79" t="s">
        <v>189</v>
      </c>
      <c r="R98" s="79" t="s">
        <v>190</v>
      </c>
      <c r="S98" s="80" t="s">
        <v>954</v>
      </c>
      <c r="T98" s="81">
        <v>10</v>
      </c>
      <c r="U98" s="68">
        <v>39331415.91254022</v>
      </c>
      <c r="V98" s="68">
        <v>92779.69</v>
      </c>
      <c r="W98" s="68">
        <v>359368.92</v>
      </c>
      <c r="X98" s="68">
        <v>141220.22</v>
      </c>
      <c r="Y98" s="68">
        <v>4177093.7404845739</v>
      </c>
      <c r="Z98" s="68">
        <v>1491651.1768652191</v>
      </c>
      <c r="AA98" s="68">
        <v>2539642.4403107339</v>
      </c>
      <c r="AB98" s="68">
        <v>434515.57504887879</v>
      </c>
      <c r="AC98" s="68">
        <f t="shared" si="13"/>
        <v>48567687.675249621</v>
      </c>
      <c r="AD98" s="68">
        <v>0</v>
      </c>
      <c r="AF98" s="79" t="s">
        <v>189</v>
      </c>
      <c r="AG98" s="79" t="s">
        <v>190</v>
      </c>
      <c r="AH98" s="80" t="s">
        <v>1156</v>
      </c>
      <c r="AI98" s="81">
        <v>10</v>
      </c>
      <c r="AJ98" s="68">
        <v>40071867.994326897</v>
      </c>
      <c r="AK98" s="68">
        <v>94514.6</v>
      </c>
      <c r="AL98" s="68">
        <v>366088.83999999997</v>
      </c>
      <c r="AM98" s="68">
        <v>143860.94</v>
      </c>
      <c r="AN98" s="68">
        <v>4256119.4453863418</v>
      </c>
      <c r="AO98" s="68">
        <v>1491651.1768652191</v>
      </c>
      <c r="AP98" s="68">
        <v>2587673.8167057042</v>
      </c>
      <c r="AQ98" s="68">
        <v>443640.40675489604</v>
      </c>
      <c r="AR98" s="68">
        <f t="shared" si="14"/>
        <v>49455417.220039062</v>
      </c>
      <c r="AS98" s="68">
        <v>0</v>
      </c>
      <c r="AU98" s="79" t="s">
        <v>189</v>
      </c>
      <c r="AV98" s="79" t="s">
        <v>190</v>
      </c>
      <c r="AW98" s="80" t="s">
        <v>1157</v>
      </c>
      <c r="AX98" s="81">
        <v>10</v>
      </c>
      <c r="AY98" s="68">
        <v>40791801.877981141</v>
      </c>
      <c r="AZ98" s="68">
        <v>96201.59</v>
      </c>
      <c r="BA98" s="68">
        <v>372623.15</v>
      </c>
      <c r="BB98" s="68">
        <v>146428.72</v>
      </c>
      <c r="BC98" s="68">
        <v>4332959.9704537261</v>
      </c>
      <c r="BD98" s="68">
        <v>1491651.1768652191</v>
      </c>
      <c r="BE98" s="68">
        <v>2634380.1427430999</v>
      </c>
      <c r="BF98" s="68">
        <v>452513.22688999027</v>
      </c>
      <c r="BG98" s="68">
        <f t="shared" si="15"/>
        <v>50318559.85493318</v>
      </c>
      <c r="BH98" s="68">
        <v>0</v>
      </c>
    </row>
    <row r="99" spans="2:60">
      <c r="B99" s="79" t="s">
        <v>191</v>
      </c>
      <c r="C99" s="79" t="s">
        <v>192</v>
      </c>
      <c r="D99" s="80" t="s">
        <v>953</v>
      </c>
      <c r="E99" s="81">
        <v>10</v>
      </c>
      <c r="F99" s="68"/>
      <c r="G99" s="68"/>
      <c r="H99" s="68"/>
      <c r="I99" s="68"/>
      <c r="J99" s="68"/>
      <c r="K99" s="68"/>
      <c r="L99" s="68"/>
      <c r="M99" s="68"/>
      <c r="N99" s="68">
        <f t="shared" si="12"/>
        <v>0</v>
      </c>
      <c r="O99" s="68"/>
      <c r="Q99" s="79" t="s">
        <v>191</v>
      </c>
      <c r="R99" s="79" t="s">
        <v>192</v>
      </c>
      <c r="S99" s="80" t="s">
        <v>954</v>
      </c>
      <c r="T99" s="81">
        <v>10</v>
      </c>
      <c r="U99" s="68">
        <v>168138439.40529948</v>
      </c>
      <c r="V99" s="68">
        <v>9010050.4299999997</v>
      </c>
      <c r="W99" s="68">
        <v>9456767.4800000004</v>
      </c>
      <c r="X99" s="68">
        <v>591706.11</v>
      </c>
      <c r="Y99" s="68">
        <v>26977810.919392906</v>
      </c>
      <c r="Z99" s="68">
        <v>6167423.3906749226</v>
      </c>
      <c r="AA99" s="68">
        <v>10556736.060513513</v>
      </c>
      <c r="AB99" s="68">
        <v>2241423.3719382286</v>
      </c>
      <c r="AC99" s="68">
        <f t="shared" si="13"/>
        <v>238676766.72781909</v>
      </c>
      <c r="AD99" s="68">
        <v>5536409.5599999996</v>
      </c>
      <c r="AF99" s="79" t="s">
        <v>191</v>
      </c>
      <c r="AG99" s="79" t="s">
        <v>192</v>
      </c>
      <c r="AH99" s="80" t="s">
        <v>1156</v>
      </c>
      <c r="AI99" s="81">
        <v>10</v>
      </c>
      <c r="AJ99" s="68">
        <v>171281710.91244027</v>
      </c>
      <c r="AK99" s="68">
        <v>9178531.5</v>
      </c>
      <c r="AL99" s="68">
        <v>9633601.8300000001</v>
      </c>
      <c r="AM99" s="68">
        <v>602770.57999999996</v>
      </c>
      <c r="AN99" s="68">
        <v>27488032.946814779</v>
      </c>
      <c r="AO99" s="68">
        <v>6167423.3906749226</v>
      </c>
      <c r="AP99" s="68">
        <v>10756296.510010999</v>
      </c>
      <c r="AQ99" s="68">
        <v>2288493.2543889582</v>
      </c>
      <c r="AR99" s="68">
        <f t="shared" si="14"/>
        <v>243036797.11432993</v>
      </c>
      <c r="AS99" s="68">
        <v>5639936.1899999995</v>
      </c>
      <c r="AU99" s="79" t="s">
        <v>191</v>
      </c>
      <c r="AV99" s="79" t="s">
        <v>192</v>
      </c>
      <c r="AW99" s="80" t="s">
        <v>1157</v>
      </c>
      <c r="AX99" s="81">
        <v>10</v>
      </c>
      <c r="AY99" s="68">
        <v>174337441.02024716</v>
      </c>
      <c r="AZ99" s="68">
        <v>9342359.2799999975</v>
      </c>
      <c r="BA99" s="68">
        <v>9805552.1699999999</v>
      </c>
      <c r="BB99" s="68">
        <v>613529.45000000007</v>
      </c>
      <c r="BC99" s="68">
        <v>27984147.143247321</v>
      </c>
      <c r="BD99" s="68">
        <v>6167423.3906749226</v>
      </c>
      <c r="BE99" s="68">
        <v>10950351.413070932</v>
      </c>
      <c r="BF99" s="68">
        <v>2334263.1242766976</v>
      </c>
      <c r="BG99" s="68">
        <f t="shared" si="15"/>
        <v>247275670.51151702</v>
      </c>
      <c r="BH99" s="68">
        <v>5740603.5200000005</v>
      </c>
    </row>
    <row r="100" spans="2:60">
      <c r="B100" s="79" t="s">
        <v>193</v>
      </c>
      <c r="C100" s="79" t="s">
        <v>194</v>
      </c>
      <c r="D100" s="80" t="s">
        <v>953</v>
      </c>
      <c r="E100" s="81">
        <v>10</v>
      </c>
      <c r="F100" s="68"/>
      <c r="G100" s="68"/>
      <c r="H100" s="68"/>
      <c r="I100" s="68"/>
      <c r="J100" s="68"/>
      <c r="K100" s="68"/>
      <c r="L100" s="68"/>
      <c r="M100" s="68"/>
      <c r="N100" s="68">
        <f t="shared" si="12"/>
        <v>0</v>
      </c>
      <c r="O100" s="68"/>
      <c r="Q100" s="79" t="s">
        <v>193</v>
      </c>
      <c r="R100" s="79" t="s">
        <v>194</v>
      </c>
      <c r="S100" s="80" t="s">
        <v>954</v>
      </c>
      <c r="T100" s="81">
        <v>10</v>
      </c>
      <c r="U100" s="68">
        <v>12805009.369795358</v>
      </c>
      <c r="V100" s="68">
        <v>223563.95000000004</v>
      </c>
      <c r="W100" s="68">
        <v>130456.40000000001</v>
      </c>
      <c r="X100" s="68">
        <v>46447.97</v>
      </c>
      <c r="Y100" s="68">
        <v>1617016.2999196337</v>
      </c>
      <c r="Z100" s="68">
        <v>830106.58823684126</v>
      </c>
      <c r="AA100" s="68">
        <v>962058.6107562806</v>
      </c>
      <c r="AB100" s="68">
        <v>136030.5266911909</v>
      </c>
      <c r="AC100" s="68">
        <f t="shared" si="13"/>
        <v>16750689.715399303</v>
      </c>
      <c r="AD100" s="68">
        <v>0</v>
      </c>
      <c r="AF100" s="79" t="s">
        <v>193</v>
      </c>
      <c r="AG100" s="79" t="s">
        <v>194</v>
      </c>
      <c r="AH100" s="80" t="s">
        <v>1156</v>
      </c>
      <c r="AI100" s="81">
        <v>10</v>
      </c>
      <c r="AJ100" s="68">
        <v>13040676.882052565</v>
      </c>
      <c r="AK100" s="68">
        <v>227721.02</v>
      </c>
      <c r="AL100" s="68">
        <v>132882.17000000001</v>
      </c>
      <c r="AM100" s="68">
        <v>47311.66</v>
      </c>
      <c r="AN100" s="68">
        <v>1647497.0406693416</v>
      </c>
      <c r="AO100" s="68">
        <v>830106.58823684126</v>
      </c>
      <c r="AP100" s="68">
        <v>980181.0782821537</v>
      </c>
      <c r="AQ100" s="68">
        <v>138887.17922170833</v>
      </c>
      <c r="AR100" s="68">
        <f t="shared" si="14"/>
        <v>17045263.618462607</v>
      </c>
      <c r="AS100" s="68">
        <v>0</v>
      </c>
      <c r="AU100" s="79" t="s">
        <v>193</v>
      </c>
      <c r="AV100" s="79" t="s">
        <v>194</v>
      </c>
      <c r="AW100" s="80" t="s">
        <v>1157</v>
      </c>
      <c r="AX100" s="81">
        <v>10</v>
      </c>
      <c r="AY100" s="68">
        <v>13269716.905740485</v>
      </c>
      <c r="AZ100" s="68">
        <v>231763.28</v>
      </c>
      <c r="BA100" s="68">
        <v>135240.94999999998</v>
      </c>
      <c r="BB100" s="68">
        <v>48151.479999999996</v>
      </c>
      <c r="BC100" s="68">
        <v>1677134.8406857895</v>
      </c>
      <c r="BD100" s="68">
        <v>830106.58823684126</v>
      </c>
      <c r="BE100" s="68">
        <v>997803.62333159777</v>
      </c>
      <c r="BF100" s="68">
        <v>141664.92180614173</v>
      </c>
      <c r="BG100" s="68">
        <f t="shared" si="15"/>
        <v>17331582.589800853</v>
      </c>
      <c r="BH100" s="68">
        <v>0</v>
      </c>
    </row>
    <row r="101" spans="2:60">
      <c r="B101" s="79" t="s">
        <v>195</v>
      </c>
      <c r="C101" s="79" t="s">
        <v>196</v>
      </c>
      <c r="D101" s="80" t="s">
        <v>953</v>
      </c>
      <c r="E101" s="81">
        <v>10</v>
      </c>
      <c r="F101" s="68"/>
      <c r="G101" s="68"/>
      <c r="H101" s="68"/>
      <c r="I101" s="68"/>
      <c r="J101" s="68"/>
      <c r="K101" s="68"/>
      <c r="L101" s="68"/>
      <c r="M101" s="68"/>
      <c r="N101" s="68">
        <f t="shared" si="12"/>
        <v>0</v>
      </c>
      <c r="O101" s="68"/>
      <c r="Q101" s="79" t="s">
        <v>195</v>
      </c>
      <c r="R101" s="79" t="s">
        <v>196</v>
      </c>
      <c r="S101" s="80" t="s">
        <v>954</v>
      </c>
      <c r="T101" s="81">
        <v>10</v>
      </c>
      <c r="U101" s="68">
        <v>140197008.54461142</v>
      </c>
      <c r="V101" s="68">
        <v>5531975.620000001</v>
      </c>
      <c r="W101" s="68">
        <v>5103659.32</v>
      </c>
      <c r="X101" s="68">
        <v>499702.36000000004</v>
      </c>
      <c r="Y101" s="68">
        <v>22676372.329367463</v>
      </c>
      <c r="Z101" s="68">
        <v>6675188.4147101622</v>
      </c>
      <c r="AA101" s="68">
        <v>10880727.950854111</v>
      </c>
      <c r="AB101" s="68">
        <v>1786018.8928464949</v>
      </c>
      <c r="AC101" s="68">
        <f t="shared" si="13"/>
        <v>195699520.59238967</v>
      </c>
      <c r="AD101" s="68">
        <v>2348867.1599999997</v>
      </c>
      <c r="AF101" s="79" t="s">
        <v>195</v>
      </c>
      <c r="AG101" s="79" t="s">
        <v>196</v>
      </c>
      <c r="AH101" s="80" t="s">
        <v>1156</v>
      </c>
      <c r="AI101" s="81">
        <v>10</v>
      </c>
      <c r="AJ101" s="68">
        <v>142816558.5558911</v>
      </c>
      <c r="AK101" s="68">
        <v>5635419.3500000006</v>
      </c>
      <c r="AL101" s="68">
        <v>5199093.8499999996</v>
      </c>
      <c r="AM101" s="68">
        <v>509046.42000000004</v>
      </c>
      <c r="AN101" s="68">
        <v>23105161.72846834</v>
      </c>
      <c r="AO101" s="68">
        <v>6675188.4147101622</v>
      </c>
      <c r="AP101" s="68">
        <v>11086511.189283848</v>
      </c>
      <c r="AQ101" s="68">
        <v>1823525.2938363254</v>
      </c>
      <c r="AR101" s="68">
        <f t="shared" si="14"/>
        <v>199243293.98218974</v>
      </c>
      <c r="AS101" s="68">
        <v>2392789.1799999997</v>
      </c>
      <c r="AU101" s="79" t="s">
        <v>195</v>
      </c>
      <c r="AV101" s="79" t="s">
        <v>196</v>
      </c>
      <c r="AW101" s="80" t="s">
        <v>1157</v>
      </c>
      <c r="AX101" s="81">
        <v>10</v>
      </c>
      <c r="AY101" s="68">
        <v>145363129.2452358</v>
      </c>
      <c r="AZ101" s="68">
        <v>5736006.0600000005</v>
      </c>
      <c r="BA101" s="68">
        <v>5291892.59</v>
      </c>
      <c r="BB101" s="68">
        <v>518132.4</v>
      </c>
      <c r="BC101" s="68">
        <v>23522095.264905509</v>
      </c>
      <c r="BD101" s="68">
        <v>6675188.4147101622</v>
      </c>
      <c r="BE101" s="68">
        <v>11286617.448362663</v>
      </c>
      <c r="BF101" s="68">
        <v>1859995.780313015</v>
      </c>
      <c r="BG101" s="68">
        <f t="shared" si="15"/>
        <v>202688555.31352717</v>
      </c>
      <c r="BH101" s="68">
        <v>2435498.11</v>
      </c>
    </row>
    <row r="102" spans="2:60">
      <c r="B102" s="79" t="s">
        <v>197</v>
      </c>
      <c r="C102" s="79" t="s">
        <v>198</v>
      </c>
      <c r="D102" s="80" t="s">
        <v>953</v>
      </c>
      <c r="E102" s="81">
        <v>10</v>
      </c>
      <c r="F102" s="68"/>
      <c r="G102" s="68"/>
      <c r="H102" s="68"/>
      <c r="I102" s="68"/>
      <c r="J102" s="68"/>
      <c r="K102" s="68"/>
      <c r="L102" s="68"/>
      <c r="M102" s="68"/>
      <c r="N102" s="68">
        <f t="shared" si="12"/>
        <v>0</v>
      </c>
      <c r="O102" s="68"/>
      <c r="Q102" s="79" t="s">
        <v>197</v>
      </c>
      <c r="R102" s="79" t="s">
        <v>198</v>
      </c>
      <c r="S102" s="80" t="s">
        <v>954</v>
      </c>
      <c r="T102" s="81">
        <v>10</v>
      </c>
      <c r="U102" s="68">
        <v>2101039.2682142127</v>
      </c>
      <c r="V102" s="68">
        <v>30039.780000000002</v>
      </c>
      <c r="W102" s="68">
        <v>0</v>
      </c>
      <c r="X102" s="68">
        <v>1662.7099999999998</v>
      </c>
      <c r="Y102" s="68">
        <v>74692.517598813487</v>
      </c>
      <c r="Z102" s="68">
        <v>16367.231574150295</v>
      </c>
      <c r="AA102" s="68">
        <v>9708.2313890100722</v>
      </c>
      <c r="AB102" s="68">
        <v>22295.770401605871</v>
      </c>
      <c r="AC102" s="68">
        <f t="shared" si="13"/>
        <v>2272765.2491777921</v>
      </c>
      <c r="AD102" s="68">
        <v>16959.740000000002</v>
      </c>
      <c r="AF102" s="79" t="s">
        <v>197</v>
      </c>
      <c r="AG102" s="79" t="s">
        <v>198</v>
      </c>
      <c r="AH102" s="80" t="s">
        <v>1156</v>
      </c>
      <c r="AI102" s="81">
        <v>10</v>
      </c>
      <c r="AJ102" s="68">
        <v>2137705.1295456635</v>
      </c>
      <c r="AK102" s="68">
        <v>30601.499999999996</v>
      </c>
      <c r="AL102" s="68">
        <v>0</v>
      </c>
      <c r="AM102" s="68">
        <v>1693.81</v>
      </c>
      <c r="AN102" s="68">
        <v>76105.119029566165</v>
      </c>
      <c r="AO102" s="68">
        <v>16367.231574150295</v>
      </c>
      <c r="AP102" s="68">
        <v>9891.8128605785641</v>
      </c>
      <c r="AQ102" s="68">
        <v>22763.975800038781</v>
      </c>
      <c r="AR102" s="68">
        <f t="shared" si="14"/>
        <v>2312405.4488099976</v>
      </c>
      <c r="AS102" s="68">
        <v>17276.87</v>
      </c>
      <c r="AU102" s="79" t="s">
        <v>197</v>
      </c>
      <c r="AV102" s="79" t="s">
        <v>198</v>
      </c>
      <c r="AW102" s="80" t="s">
        <v>1157</v>
      </c>
      <c r="AX102" s="81">
        <v>10</v>
      </c>
      <c r="AY102" s="68">
        <v>2173358.0436783405</v>
      </c>
      <c r="AZ102" s="68">
        <v>31147.71</v>
      </c>
      <c r="BA102" s="68">
        <v>0</v>
      </c>
      <c r="BB102" s="68">
        <v>1724.0299999999997</v>
      </c>
      <c r="BC102" s="68">
        <v>77478.663992469985</v>
      </c>
      <c r="BD102" s="68">
        <v>16367.231574150295</v>
      </c>
      <c r="BE102" s="68">
        <v>10070.329832456113</v>
      </c>
      <c r="BF102" s="68">
        <v>23219.258516040165</v>
      </c>
      <c r="BG102" s="68">
        <f t="shared" si="15"/>
        <v>2350950.5175934569</v>
      </c>
      <c r="BH102" s="68">
        <v>17585.25</v>
      </c>
    </row>
    <row r="103" spans="2:60">
      <c r="B103" s="79" t="s">
        <v>199</v>
      </c>
      <c r="C103" s="79" t="s">
        <v>200</v>
      </c>
      <c r="D103" s="80" t="s">
        <v>953</v>
      </c>
      <c r="E103" s="81">
        <v>10</v>
      </c>
      <c r="F103" s="68"/>
      <c r="G103" s="68"/>
      <c r="H103" s="68"/>
      <c r="I103" s="68"/>
      <c r="J103" s="68"/>
      <c r="K103" s="68"/>
      <c r="L103" s="68"/>
      <c r="M103" s="68"/>
      <c r="N103" s="68">
        <f t="shared" si="12"/>
        <v>0</v>
      </c>
      <c r="O103" s="68"/>
      <c r="Q103" s="79" t="s">
        <v>199</v>
      </c>
      <c r="R103" s="79" t="s">
        <v>200</v>
      </c>
      <c r="S103" s="80" t="s">
        <v>954</v>
      </c>
      <c r="T103" s="81">
        <v>10</v>
      </c>
      <c r="U103" s="68">
        <v>186754420.1264832</v>
      </c>
      <c r="V103" s="68">
        <v>2508709.83</v>
      </c>
      <c r="W103" s="68">
        <v>5827717.8600000003</v>
      </c>
      <c r="X103" s="68">
        <v>654335.19999999995</v>
      </c>
      <c r="Y103" s="68">
        <v>18382756.390899315</v>
      </c>
      <c r="Z103" s="68">
        <v>8589980.3075843304</v>
      </c>
      <c r="AA103" s="68">
        <v>8509453.1780198161</v>
      </c>
      <c r="AB103" s="68">
        <v>2104836.1111468077</v>
      </c>
      <c r="AC103" s="68">
        <f t="shared" si="13"/>
        <v>233495155.42413351</v>
      </c>
      <c r="AD103" s="68">
        <v>162946.41999999998</v>
      </c>
      <c r="AF103" s="79" t="s">
        <v>199</v>
      </c>
      <c r="AG103" s="79" t="s">
        <v>200</v>
      </c>
      <c r="AH103" s="80" t="s">
        <v>1156</v>
      </c>
      <c r="AI103" s="81">
        <v>10</v>
      </c>
      <c r="AJ103" s="68">
        <v>190262969.03971988</v>
      </c>
      <c r="AK103" s="68">
        <v>2555620.7899999996</v>
      </c>
      <c r="AL103" s="68">
        <v>5936691.7400000002</v>
      </c>
      <c r="AM103" s="68">
        <v>666570.75999999989</v>
      </c>
      <c r="AN103" s="68">
        <v>18730475.027408592</v>
      </c>
      <c r="AO103" s="68">
        <v>8589980.3075843304</v>
      </c>
      <c r="AP103" s="68">
        <v>8670389.4498151261</v>
      </c>
      <c r="AQ103" s="68">
        <v>2149037.6799608469</v>
      </c>
      <c r="AR103" s="68">
        <f t="shared" si="14"/>
        <v>237727728.18448874</v>
      </c>
      <c r="AS103" s="68">
        <v>165993.39000000001</v>
      </c>
      <c r="AU103" s="79" t="s">
        <v>199</v>
      </c>
      <c r="AV103" s="79" t="s">
        <v>200</v>
      </c>
      <c r="AW103" s="80" t="s">
        <v>1157</v>
      </c>
      <c r="AX103" s="81">
        <v>10</v>
      </c>
      <c r="AY103" s="68">
        <v>193674153.14942977</v>
      </c>
      <c r="AZ103" s="68">
        <v>2601236.1199999996</v>
      </c>
      <c r="BA103" s="68">
        <v>6042655.8499999996</v>
      </c>
      <c r="BB103" s="68">
        <v>678468.4</v>
      </c>
      <c r="BC103" s="68">
        <v>19068578.917435281</v>
      </c>
      <c r="BD103" s="68">
        <v>8589980.3075843304</v>
      </c>
      <c r="BE103" s="68">
        <v>8826885.9435779955</v>
      </c>
      <c r="BF103" s="68">
        <v>2192018.4351600707</v>
      </c>
      <c r="BG103" s="68">
        <f t="shared" si="15"/>
        <v>241842933.33318746</v>
      </c>
      <c r="BH103" s="68">
        <v>168956.21</v>
      </c>
    </row>
    <row r="104" spans="2:60">
      <c r="B104" s="79" t="s">
        <v>201</v>
      </c>
      <c r="C104" s="79" t="s">
        <v>202</v>
      </c>
      <c r="D104" s="80" t="s">
        <v>953</v>
      </c>
      <c r="E104" s="81">
        <v>10</v>
      </c>
      <c r="F104" s="68"/>
      <c r="G104" s="68"/>
      <c r="H104" s="68"/>
      <c r="I104" s="68"/>
      <c r="J104" s="68"/>
      <c r="K104" s="68"/>
      <c r="L104" s="68"/>
      <c r="M104" s="68"/>
      <c r="N104" s="68">
        <f t="shared" si="12"/>
        <v>0</v>
      </c>
      <c r="O104" s="68"/>
      <c r="Q104" s="79" t="s">
        <v>201</v>
      </c>
      <c r="R104" s="79" t="s">
        <v>202</v>
      </c>
      <c r="S104" s="80" t="s">
        <v>954</v>
      </c>
      <c r="T104" s="81">
        <v>10</v>
      </c>
      <c r="U104" s="68">
        <v>26689344.155628953</v>
      </c>
      <c r="V104" s="68">
        <v>1470730.0099999998</v>
      </c>
      <c r="W104" s="68">
        <v>1806931.74</v>
      </c>
      <c r="X104" s="68">
        <v>90562.75</v>
      </c>
      <c r="Y104" s="68">
        <v>3451503.6903350172</v>
      </c>
      <c r="Z104" s="68">
        <v>796139.56850262894</v>
      </c>
      <c r="AA104" s="68">
        <v>373195.02233348798</v>
      </c>
      <c r="AB104" s="68">
        <v>342085.13982177526</v>
      </c>
      <c r="AC104" s="68">
        <f t="shared" si="13"/>
        <v>35974116.626621857</v>
      </c>
      <c r="AD104" s="68">
        <v>953624.54999999993</v>
      </c>
      <c r="AF104" s="79" t="s">
        <v>201</v>
      </c>
      <c r="AG104" s="79" t="s">
        <v>202</v>
      </c>
      <c r="AH104" s="80" t="s">
        <v>1156</v>
      </c>
      <c r="AI104" s="81">
        <v>10</v>
      </c>
      <c r="AJ104" s="68">
        <v>27188833.077105131</v>
      </c>
      <c r="AK104" s="68">
        <v>1498231.56</v>
      </c>
      <c r="AL104" s="68">
        <v>1840719.98</v>
      </c>
      <c r="AM104" s="68">
        <v>92256.200000000012</v>
      </c>
      <c r="AN104" s="68">
        <v>3516792.3052323889</v>
      </c>
      <c r="AO104" s="68">
        <v>796139.56850262894</v>
      </c>
      <c r="AP104" s="68">
        <v>380253.10771934385</v>
      </c>
      <c r="AQ104" s="68">
        <v>349268.95686803013</v>
      </c>
      <c r="AR104" s="68">
        <f t="shared" si="14"/>
        <v>36633951.345427528</v>
      </c>
      <c r="AS104" s="68">
        <v>971456.59</v>
      </c>
      <c r="AU104" s="79" t="s">
        <v>201</v>
      </c>
      <c r="AV104" s="79" t="s">
        <v>202</v>
      </c>
      <c r="AW104" s="80" t="s">
        <v>1157</v>
      </c>
      <c r="AX104" s="81">
        <v>10</v>
      </c>
      <c r="AY104" s="68">
        <v>27674421.5681636</v>
      </c>
      <c r="AZ104" s="68">
        <v>1524973.5200000005</v>
      </c>
      <c r="BA104" s="68">
        <v>1873575.03</v>
      </c>
      <c r="BB104" s="68">
        <v>93902.88</v>
      </c>
      <c r="BC104" s="68">
        <v>3580275.6604534606</v>
      </c>
      <c r="BD104" s="68">
        <v>796139.56850262894</v>
      </c>
      <c r="BE104" s="68">
        <v>387116.48053930455</v>
      </c>
      <c r="BF104" s="68">
        <v>356254.33520539105</v>
      </c>
      <c r="BG104" s="68">
        <f t="shared" si="15"/>
        <v>37275455.182864383</v>
      </c>
      <c r="BH104" s="68">
        <v>988796.13999999978</v>
      </c>
    </row>
    <row r="105" spans="2:60">
      <c r="B105" s="79" t="s">
        <v>203</v>
      </c>
      <c r="C105" s="79" t="s">
        <v>204</v>
      </c>
      <c r="D105" s="80" t="s">
        <v>953</v>
      </c>
      <c r="E105" s="81">
        <v>10</v>
      </c>
      <c r="F105" s="68"/>
      <c r="G105" s="68"/>
      <c r="H105" s="68"/>
      <c r="I105" s="68"/>
      <c r="J105" s="68"/>
      <c r="K105" s="68"/>
      <c r="L105" s="68"/>
      <c r="M105" s="68"/>
      <c r="N105" s="68">
        <f t="shared" si="12"/>
        <v>0</v>
      </c>
      <c r="O105" s="68"/>
      <c r="Q105" s="79" t="s">
        <v>203</v>
      </c>
      <c r="R105" s="79" t="s">
        <v>204</v>
      </c>
      <c r="S105" s="80" t="s">
        <v>954</v>
      </c>
      <c r="T105" s="81">
        <v>10</v>
      </c>
      <c r="U105" s="68">
        <v>30642985.587936319</v>
      </c>
      <c r="V105" s="68">
        <v>320461.30000000005</v>
      </c>
      <c r="W105" s="68">
        <v>327555.56</v>
      </c>
      <c r="X105" s="68">
        <v>107744.16999999998</v>
      </c>
      <c r="Y105" s="68">
        <v>3534614.5699318391</v>
      </c>
      <c r="Z105" s="68">
        <v>2173899.6967513589</v>
      </c>
      <c r="AA105" s="68">
        <v>1552384.0857812967</v>
      </c>
      <c r="AB105" s="68">
        <v>329319.36766054481</v>
      </c>
      <c r="AC105" s="68">
        <f t="shared" si="13"/>
        <v>38998718.938061364</v>
      </c>
      <c r="AD105" s="68">
        <v>9754.5999999999985</v>
      </c>
      <c r="AF105" s="79" t="s">
        <v>203</v>
      </c>
      <c r="AG105" s="79" t="s">
        <v>204</v>
      </c>
      <c r="AH105" s="80" t="s">
        <v>1156</v>
      </c>
      <c r="AI105" s="81">
        <v>10</v>
      </c>
      <c r="AJ105" s="68">
        <v>31212978.871319987</v>
      </c>
      <c r="AK105" s="68">
        <v>326453.69</v>
      </c>
      <c r="AL105" s="68">
        <v>333680.59999999998</v>
      </c>
      <c r="AM105" s="68">
        <v>109758.9</v>
      </c>
      <c r="AN105" s="68">
        <v>3601459.715577234</v>
      </c>
      <c r="AO105" s="68">
        <v>2173899.6967513589</v>
      </c>
      <c r="AP105" s="68">
        <v>1581743.7279541893</v>
      </c>
      <c r="AQ105" s="68">
        <v>336235.03800141066</v>
      </c>
      <c r="AR105" s="68">
        <f t="shared" si="14"/>
        <v>39686147.239604175</v>
      </c>
      <c r="AS105" s="68">
        <v>9937</v>
      </c>
      <c r="AU105" s="79" t="s">
        <v>203</v>
      </c>
      <c r="AV105" s="79" t="s">
        <v>204</v>
      </c>
      <c r="AW105" s="80" t="s">
        <v>1157</v>
      </c>
      <c r="AX105" s="81">
        <v>10</v>
      </c>
      <c r="AY105" s="68">
        <v>31767035.161549352</v>
      </c>
      <c r="AZ105" s="68">
        <v>332280.57</v>
      </c>
      <c r="BA105" s="68">
        <v>339636.47</v>
      </c>
      <c r="BB105" s="68">
        <v>111717.99</v>
      </c>
      <c r="BC105" s="68">
        <v>3666456.5427370807</v>
      </c>
      <c r="BD105" s="68">
        <v>2173899.6967513589</v>
      </c>
      <c r="BE105" s="68">
        <v>1610293.4203813544</v>
      </c>
      <c r="BF105" s="68">
        <v>342959.74236144125</v>
      </c>
      <c r="BG105" s="68">
        <f t="shared" si="15"/>
        <v>40354393.963780575</v>
      </c>
      <c r="BH105" s="68">
        <v>10114.369999999999</v>
      </c>
    </row>
    <row r="106" spans="2:60">
      <c r="B106" s="79" t="s">
        <v>205</v>
      </c>
      <c r="C106" s="79" t="s">
        <v>206</v>
      </c>
      <c r="D106" s="80" t="s">
        <v>953</v>
      </c>
      <c r="E106" s="81">
        <v>10</v>
      </c>
      <c r="F106" s="68"/>
      <c r="G106" s="68"/>
      <c r="H106" s="68"/>
      <c r="I106" s="68"/>
      <c r="J106" s="68"/>
      <c r="K106" s="68"/>
      <c r="L106" s="68"/>
      <c r="M106" s="68"/>
      <c r="N106" s="68">
        <f t="shared" si="12"/>
        <v>0</v>
      </c>
      <c r="O106" s="68"/>
      <c r="Q106" s="79" t="s">
        <v>205</v>
      </c>
      <c r="R106" s="79" t="s">
        <v>206</v>
      </c>
      <c r="S106" s="80" t="s">
        <v>954</v>
      </c>
      <c r="T106" s="81">
        <v>10</v>
      </c>
      <c r="U106" s="68">
        <v>151284599.11547068</v>
      </c>
      <c r="V106" s="68">
        <v>6052269.6199999992</v>
      </c>
      <c r="W106" s="68">
        <v>6024877.8200000003</v>
      </c>
      <c r="X106" s="68">
        <v>531555.11</v>
      </c>
      <c r="Y106" s="68">
        <v>18992274.352994308</v>
      </c>
      <c r="Z106" s="68">
        <v>8176246.9398621116</v>
      </c>
      <c r="AA106" s="68">
        <v>8747452.4940558784</v>
      </c>
      <c r="AB106" s="68">
        <v>1864067.1354496181</v>
      </c>
      <c r="AC106" s="68">
        <f t="shared" si="13"/>
        <v>204415493.64783257</v>
      </c>
      <c r="AD106" s="68">
        <v>2742151.0600000005</v>
      </c>
      <c r="AF106" s="79" t="s">
        <v>205</v>
      </c>
      <c r="AG106" s="79" t="s">
        <v>206</v>
      </c>
      <c r="AH106" s="80" t="s">
        <v>1156</v>
      </c>
      <c r="AI106" s="81">
        <v>10</v>
      </c>
      <c r="AJ106" s="68">
        <v>153146309.25614387</v>
      </c>
      <c r="AK106" s="68">
        <v>6118124.7999999989</v>
      </c>
      <c r="AL106" s="68">
        <v>6090434.9199999999</v>
      </c>
      <c r="AM106" s="68">
        <v>537338.98</v>
      </c>
      <c r="AN106" s="68">
        <v>19225104.99674429</v>
      </c>
      <c r="AO106" s="68">
        <v>8176246.9398621116</v>
      </c>
      <c r="AP106" s="68">
        <v>8855844.945699662</v>
      </c>
      <c r="AQ106" s="68">
        <v>1886945.7900067568</v>
      </c>
      <c r="AR106" s="68">
        <f t="shared" si="14"/>
        <v>206808339.19845665</v>
      </c>
      <c r="AS106" s="68">
        <v>2771988.5700000003</v>
      </c>
      <c r="AU106" s="79" t="s">
        <v>205</v>
      </c>
      <c r="AV106" s="79" t="s">
        <v>206</v>
      </c>
      <c r="AW106" s="80" t="s">
        <v>1157</v>
      </c>
      <c r="AX106" s="81">
        <v>10</v>
      </c>
      <c r="AY106" s="68">
        <v>154890811.25138617</v>
      </c>
      <c r="AZ106" s="68">
        <v>6178977.5399999991</v>
      </c>
      <c r="BA106" s="68">
        <v>6151012.2700000005</v>
      </c>
      <c r="BB106" s="68">
        <v>542683.53</v>
      </c>
      <c r="BC106" s="68">
        <v>19443010.211141732</v>
      </c>
      <c r="BD106" s="68">
        <v>8176246.9398621116</v>
      </c>
      <c r="BE106" s="68">
        <v>8957418.1782151293</v>
      </c>
      <c r="BF106" s="68">
        <v>1908092.5801792145</v>
      </c>
      <c r="BG106" s="68">
        <f t="shared" si="15"/>
        <v>209047812.15078434</v>
      </c>
      <c r="BH106" s="68">
        <v>2799559.6500000004</v>
      </c>
    </row>
    <row r="107" spans="2:60">
      <c r="B107" s="79" t="s">
        <v>207</v>
      </c>
      <c r="C107" s="79" t="s">
        <v>208</v>
      </c>
      <c r="D107" s="80" t="s">
        <v>953</v>
      </c>
      <c r="E107" s="81">
        <v>10</v>
      </c>
      <c r="F107" s="68"/>
      <c r="G107" s="68"/>
      <c r="H107" s="68"/>
      <c r="I107" s="68"/>
      <c r="J107" s="68"/>
      <c r="K107" s="68"/>
      <c r="L107" s="68"/>
      <c r="M107" s="68"/>
      <c r="N107" s="68">
        <f t="shared" si="12"/>
        <v>0</v>
      </c>
      <c r="O107" s="68"/>
      <c r="Q107" s="79" t="s">
        <v>207</v>
      </c>
      <c r="R107" s="79" t="s">
        <v>208</v>
      </c>
      <c r="S107" s="80" t="s">
        <v>954</v>
      </c>
      <c r="T107" s="81">
        <v>10</v>
      </c>
      <c r="U107" s="68">
        <v>79181104.055095702</v>
      </c>
      <c r="V107" s="68">
        <v>740540.75</v>
      </c>
      <c r="W107" s="68">
        <v>464151.39</v>
      </c>
      <c r="X107" s="68">
        <v>284269.88</v>
      </c>
      <c r="Y107" s="68">
        <v>10886747.7046705</v>
      </c>
      <c r="Z107" s="68">
        <v>4069583.8652160489</v>
      </c>
      <c r="AA107" s="68">
        <v>4998984.4919281686</v>
      </c>
      <c r="AB107" s="68">
        <v>907172.18820406497</v>
      </c>
      <c r="AC107" s="68">
        <f t="shared" si="13"/>
        <v>101532554.32511449</v>
      </c>
      <c r="AD107" s="68">
        <v>0</v>
      </c>
      <c r="AF107" s="79" t="s">
        <v>207</v>
      </c>
      <c r="AG107" s="79" t="s">
        <v>208</v>
      </c>
      <c r="AH107" s="80" t="s">
        <v>1156</v>
      </c>
      <c r="AI107" s="81">
        <v>10</v>
      </c>
      <c r="AJ107" s="68">
        <v>80668458.118086442</v>
      </c>
      <c r="AK107" s="68">
        <v>754436.19</v>
      </c>
      <c r="AL107" s="68">
        <v>472860.69</v>
      </c>
      <c r="AM107" s="68">
        <v>289603.89</v>
      </c>
      <c r="AN107" s="68">
        <v>11093040.820566522</v>
      </c>
      <c r="AO107" s="68">
        <v>4069583.8652160489</v>
      </c>
      <c r="AP107" s="68">
        <v>5093712.9605416274</v>
      </c>
      <c r="AQ107" s="68">
        <v>926222.81855638325</v>
      </c>
      <c r="AR107" s="68">
        <f t="shared" si="14"/>
        <v>103367919.35296701</v>
      </c>
      <c r="AS107" s="68">
        <v>0</v>
      </c>
      <c r="AU107" s="79" t="s">
        <v>207</v>
      </c>
      <c r="AV107" s="79" t="s">
        <v>208</v>
      </c>
      <c r="AW107" s="80" t="s">
        <v>1157</v>
      </c>
      <c r="AX107" s="81">
        <v>10</v>
      </c>
      <c r="AY107" s="68">
        <v>82114475.106814325</v>
      </c>
      <c r="AZ107" s="68">
        <v>767947.85000000009</v>
      </c>
      <c r="BA107" s="68">
        <v>481329.43</v>
      </c>
      <c r="BB107" s="68">
        <v>294790.59000000003</v>
      </c>
      <c r="BC107" s="68">
        <v>11293630.042127753</v>
      </c>
      <c r="BD107" s="68">
        <v>4069583.8652160489</v>
      </c>
      <c r="BE107" s="68">
        <v>5185828.0758790951</v>
      </c>
      <c r="BF107" s="68">
        <v>944747.25972749293</v>
      </c>
      <c r="BG107" s="68">
        <f t="shared" si="15"/>
        <v>105152332.21976472</v>
      </c>
      <c r="BH107" s="68">
        <v>0</v>
      </c>
    </row>
    <row r="108" spans="2:60">
      <c r="B108" s="79" t="s">
        <v>209</v>
      </c>
      <c r="C108" s="79" t="s">
        <v>210</v>
      </c>
      <c r="D108" s="80" t="s">
        <v>953</v>
      </c>
      <c r="E108" s="81">
        <v>10</v>
      </c>
      <c r="F108" s="68"/>
      <c r="G108" s="68"/>
      <c r="H108" s="68"/>
      <c r="I108" s="68"/>
      <c r="J108" s="68"/>
      <c r="K108" s="68"/>
      <c r="L108" s="68"/>
      <c r="M108" s="68"/>
      <c r="N108" s="68">
        <f t="shared" si="12"/>
        <v>0</v>
      </c>
      <c r="O108" s="68"/>
      <c r="Q108" s="79" t="s">
        <v>209</v>
      </c>
      <c r="R108" s="79" t="s">
        <v>210</v>
      </c>
      <c r="S108" s="80" t="s">
        <v>954</v>
      </c>
      <c r="T108" s="81">
        <v>10</v>
      </c>
      <c r="U108" s="68">
        <v>64697195.317536287</v>
      </c>
      <c r="V108" s="68">
        <v>481745</v>
      </c>
      <c r="W108" s="68">
        <v>379654.08999999997</v>
      </c>
      <c r="X108" s="68">
        <v>224577.86000000002</v>
      </c>
      <c r="Y108" s="68">
        <v>8009174.562202327</v>
      </c>
      <c r="Z108" s="68">
        <v>3628019.0724970126</v>
      </c>
      <c r="AA108" s="68">
        <v>2625068.9523833347</v>
      </c>
      <c r="AB108" s="68">
        <v>689493.0890071094</v>
      </c>
      <c r="AC108" s="68">
        <f t="shared" si="13"/>
        <v>80734927.943626076</v>
      </c>
      <c r="AD108" s="68">
        <v>0</v>
      </c>
      <c r="AF108" s="79" t="s">
        <v>209</v>
      </c>
      <c r="AG108" s="79" t="s">
        <v>210</v>
      </c>
      <c r="AH108" s="80" t="s">
        <v>1156</v>
      </c>
      <c r="AI108" s="81">
        <v>10</v>
      </c>
      <c r="AJ108" s="68">
        <v>65900952.556107789</v>
      </c>
      <c r="AK108" s="68">
        <v>490753.2699999999</v>
      </c>
      <c r="AL108" s="68">
        <v>386753.33</v>
      </c>
      <c r="AM108" s="68">
        <v>228777.3</v>
      </c>
      <c r="AN108" s="68">
        <v>8160633.8825866403</v>
      </c>
      <c r="AO108" s="68">
        <v>3628019.0724970126</v>
      </c>
      <c r="AP108" s="68">
        <v>2674715.9494774356</v>
      </c>
      <c r="AQ108" s="68">
        <v>703972.44527627528</v>
      </c>
      <c r="AR108" s="68">
        <f t="shared" si="14"/>
        <v>82174577.805945143</v>
      </c>
      <c r="AS108" s="68">
        <v>0</v>
      </c>
      <c r="AU108" s="79" t="s">
        <v>209</v>
      </c>
      <c r="AV108" s="79" t="s">
        <v>210</v>
      </c>
      <c r="AW108" s="80" t="s">
        <v>1157</v>
      </c>
      <c r="AX108" s="81">
        <v>10</v>
      </c>
      <c r="AY108" s="68">
        <v>67071064.100850537</v>
      </c>
      <c r="AZ108" s="68">
        <v>499512.73</v>
      </c>
      <c r="BA108" s="68">
        <v>393656.5</v>
      </c>
      <c r="BB108" s="68">
        <v>232860.75</v>
      </c>
      <c r="BC108" s="68">
        <v>8307905.3829003181</v>
      </c>
      <c r="BD108" s="68">
        <v>3628019.0724970126</v>
      </c>
      <c r="BE108" s="68">
        <v>2722993.3258575089</v>
      </c>
      <c r="BF108" s="68">
        <v>718051.90318183601</v>
      </c>
      <c r="BG108" s="68">
        <f t="shared" si="15"/>
        <v>83574063.765287206</v>
      </c>
      <c r="BH108" s="68">
        <v>0</v>
      </c>
    </row>
    <row r="109" spans="2:60">
      <c r="B109" s="79" t="s">
        <v>211</v>
      </c>
      <c r="C109" s="79" t="s">
        <v>212</v>
      </c>
      <c r="D109" s="80" t="s">
        <v>953</v>
      </c>
      <c r="E109" s="81">
        <v>10</v>
      </c>
      <c r="F109" s="68"/>
      <c r="G109" s="68"/>
      <c r="H109" s="68"/>
      <c r="I109" s="68"/>
      <c r="J109" s="68"/>
      <c r="K109" s="68"/>
      <c r="L109" s="68"/>
      <c r="M109" s="68"/>
      <c r="N109" s="68">
        <f t="shared" si="12"/>
        <v>0</v>
      </c>
      <c r="O109" s="68"/>
      <c r="Q109" s="79" t="s">
        <v>211</v>
      </c>
      <c r="R109" s="79" t="s">
        <v>212</v>
      </c>
      <c r="S109" s="80" t="s">
        <v>954</v>
      </c>
      <c r="T109" s="81">
        <v>10</v>
      </c>
      <c r="U109" s="68">
        <v>187085835.79299214</v>
      </c>
      <c r="V109" s="68">
        <v>1218772.73</v>
      </c>
      <c r="W109" s="68">
        <v>2658908.7400000002</v>
      </c>
      <c r="X109" s="68">
        <v>655000.2699999999</v>
      </c>
      <c r="Y109" s="68">
        <v>16715385.59381219</v>
      </c>
      <c r="Z109" s="68">
        <v>8533632.535992261</v>
      </c>
      <c r="AA109" s="68">
        <v>8743994.8111214433</v>
      </c>
      <c r="AB109" s="68">
        <v>2020087.7679417729</v>
      </c>
      <c r="AC109" s="68">
        <f t="shared" si="13"/>
        <v>227631618.24185982</v>
      </c>
      <c r="AD109" s="68">
        <v>0</v>
      </c>
      <c r="AF109" s="79" t="s">
        <v>211</v>
      </c>
      <c r="AG109" s="79" t="s">
        <v>212</v>
      </c>
      <c r="AH109" s="80" t="s">
        <v>1156</v>
      </c>
      <c r="AI109" s="81">
        <v>10</v>
      </c>
      <c r="AJ109" s="68">
        <v>190595727.25414631</v>
      </c>
      <c r="AK109" s="68">
        <v>1241562.8400000001</v>
      </c>
      <c r="AL109" s="68">
        <v>2708628.31</v>
      </c>
      <c r="AM109" s="68">
        <v>667248.28</v>
      </c>
      <c r="AN109" s="68">
        <v>17031536.951649245</v>
      </c>
      <c r="AO109" s="68">
        <v>8533632.535992261</v>
      </c>
      <c r="AP109" s="68">
        <v>8909366.8280854952</v>
      </c>
      <c r="AQ109" s="68">
        <v>2062509.6130685806</v>
      </c>
      <c r="AR109" s="68">
        <f t="shared" si="14"/>
        <v>231750212.61294189</v>
      </c>
      <c r="AS109" s="68">
        <v>0</v>
      </c>
      <c r="AU109" s="79" t="s">
        <v>211</v>
      </c>
      <c r="AV109" s="79" t="s">
        <v>212</v>
      </c>
      <c r="AW109" s="80" t="s">
        <v>1157</v>
      </c>
      <c r="AX109" s="81">
        <v>10</v>
      </c>
      <c r="AY109" s="68">
        <v>194008123.95105118</v>
      </c>
      <c r="AZ109" s="68">
        <v>1263723.53</v>
      </c>
      <c r="BA109" s="68">
        <v>2756974.65</v>
      </c>
      <c r="BB109" s="68">
        <v>679158.01</v>
      </c>
      <c r="BC109" s="68">
        <v>17338946.713693883</v>
      </c>
      <c r="BD109" s="68">
        <v>8533632.535992261</v>
      </c>
      <c r="BE109" s="68">
        <v>9070176.6974972077</v>
      </c>
      <c r="BF109" s="68">
        <v>2103759.8327298462</v>
      </c>
      <c r="BG109" s="68">
        <f t="shared" si="15"/>
        <v>235754495.92096439</v>
      </c>
      <c r="BH109" s="68">
        <v>0</v>
      </c>
    </row>
    <row r="110" spans="2:60">
      <c r="B110" s="79" t="s">
        <v>213</v>
      </c>
      <c r="C110" s="79" t="s">
        <v>214</v>
      </c>
      <c r="D110" s="80" t="s">
        <v>953</v>
      </c>
      <c r="E110" s="81">
        <v>10</v>
      </c>
      <c r="F110" s="68"/>
      <c r="G110" s="68"/>
      <c r="H110" s="68"/>
      <c r="I110" s="68"/>
      <c r="J110" s="68"/>
      <c r="K110" s="68"/>
      <c r="L110" s="68"/>
      <c r="M110" s="68"/>
      <c r="N110" s="68">
        <f t="shared" si="12"/>
        <v>0</v>
      </c>
      <c r="O110" s="68"/>
      <c r="Q110" s="79" t="s">
        <v>213</v>
      </c>
      <c r="R110" s="79" t="s">
        <v>214</v>
      </c>
      <c r="S110" s="80" t="s">
        <v>954</v>
      </c>
      <c r="T110" s="81">
        <v>10</v>
      </c>
      <c r="U110" s="68">
        <v>90095207.648253411</v>
      </c>
      <c r="V110" s="68">
        <v>1784767.17</v>
      </c>
      <c r="W110" s="68">
        <v>1505179.9100000001</v>
      </c>
      <c r="X110" s="68">
        <v>314878.29000000004</v>
      </c>
      <c r="Y110" s="68">
        <v>11776615.877567057</v>
      </c>
      <c r="Z110" s="68">
        <v>3657791.4019329022</v>
      </c>
      <c r="AA110" s="68">
        <v>3622559.819541337</v>
      </c>
      <c r="AB110" s="68">
        <v>1027918.9010206908</v>
      </c>
      <c r="AC110" s="68">
        <f t="shared" si="13"/>
        <v>113785604.28831539</v>
      </c>
      <c r="AD110" s="68">
        <v>685.27</v>
      </c>
      <c r="AF110" s="79" t="s">
        <v>213</v>
      </c>
      <c r="AG110" s="79" t="s">
        <v>214</v>
      </c>
      <c r="AH110" s="80" t="s">
        <v>1156</v>
      </c>
      <c r="AI110" s="81">
        <v>10</v>
      </c>
      <c r="AJ110" s="68">
        <v>90666931.619112775</v>
      </c>
      <c r="AK110" s="68">
        <v>1791433.9</v>
      </c>
      <c r="AL110" s="68">
        <v>1510802.3</v>
      </c>
      <c r="AM110" s="68">
        <v>316054.46999999997</v>
      </c>
      <c r="AN110" s="68">
        <v>11848580.780893859</v>
      </c>
      <c r="AO110" s="68">
        <v>3657791.4019329022</v>
      </c>
      <c r="AP110" s="68">
        <v>3645540.4306505532</v>
      </c>
      <c r="AQ110" s="68">
        <v>1032300.1783070266</v>
      </c>
      <c r="AR110" s="68">
        <f t="shared" si="14"/>
        <v>114470122.92089711</v>
      </c>
      <c r="AS110" s="68">
        <v>687.83999999999992</v>
      </c>
      <c r="AU110" s="79" t="s">
        <v>213</v>
      </c>
      <c r="AV110" s="79" t="s">
        <v>214</v>
      </c>
      <c r="AW110" s="80" t="s">
        <v>1157</v>
      </c>
      <c r="AX110" s="81">
        <v>10</v>
      </c>
      <c r="AY110" s="68">
        <v>91147127.042833105</v>
      </c>
      <c r="AZ110" s="68">
        <v>1796108.0199999998</v>
      </c>
      <c r="BA110" s="68">
        <v>1514744.21</v>
      </c>
      <c r="BB110" s="68">
        <v>316879.11</v>
      </c>
      <c r="BC110" s="68">
        <v>11908369.990541091</v>
      </c>
      <c r="BD110" s="68">
        <v>3657791.4019329022</v>
      </c>
      <c r="BE110" s="68">
        <v>3664813.6291275606</v>
      </c>
      <c r="BF110" s="68">
        <v>1035397.0926319361</v>
      </c>
      <c r="BG110" s="68">
        <f t="shared" si="15"/>
        <v>115041920.11706658</v>
      </c>
      <c r="BH110" s="68">
        <v>689.62</v>
      </c>
    </row>
    <row r="111" spans="2:60">
      <c r="B111" s="79" t="s">
        <v>215</v>
      </c>
      <c r="C111" s="79" t="s">
        <v>216</v>
      </c>
      <c r="D111" s="80" t="s">
        <v>953</v>
      </c>
      <c r="E111" s="81">
        <v>10</v>
      </c>
      <c r="F111" s="68"/>
      <c r="G111" s="68"/>
      <c r="H111" s="68"/>
      <c r="I111" s="68"/>
      <c r="J111" s="68"/>
      <c r="K111" s="68"/>
      <c r="L111" s="68"/>
      <c r="M111" s="68"/>
      <c r="N111" s="68">
        <f t="shared" si="12"/>
        <v>0</v>
      </c>
      <c r="O111" s="68"/>
      <c r="Q111" s="79" t="s">
        <v>215</v>
      </c>
      <c r="R111" s="79" t="s">
        <v>216</v>
      </c>
      <c r="S111" s="80" t="s">
        <v>954</v>
      </c>
      <c r="T111" s="81">
        <v>10</v>
      </c>
      <c r="U111" s="68">
        <v>275181050.47924125</v>
      </c>
      <c r="V111" s="68">
        <v>2319492.4500000002</v>
      </c>
      <c r="W111" s="68">
        <v>6155384.2699999996</v>
      </c>
      <c r="X111" s="68">
        <v>963046.62</v>
      </c>
      <c r="Y111" s="68">
        <v>33282834.914910328</v>
      </c>
      <c r="Z111" s="68">
        <v>10790502.537978645</v>
      </c>
      <c r="AA111" s="68">
        <v>16438048.609398872</v>
      </c>
      <c r="AB111" s="68">
        <v>3157796.4935554266</v>
      </c>
      <c r="AC111" s="68">
        <f t="shared" si="13"/>
        <v>348288156.37508452</v>
      </c>
      <c r="AD111" s="68">
        <v>0</v>
      </c>
      <c r="AF111" s="79" t="s">
        <v>215</v>
      </c>
      <c r="AG111" s="79" t="s">
        <v>216</v>
      </c>
      <c r="AH111" s="80" t="s">
        <v>1156</v>
      </c>
      <c r="AI111" s="81">
        <v>10</v>
      </c>
      <c r="AJ111" s="68">
        <v>280347817.29421973</v>
      </c>
      <c r="AK111" s="68">
        <v>2362865.1900000004</v>
      </c>
      <c r="AL111" s="68">
        <v>6270485.2599999998</v>
      </c>
      <c r="AM111" s="68">
        <v>981054.85</v>
      </c>
      <c r="AN111" s="68">
        <v>33912128.013813823</v>
      </c>
      <c r="AO111" s="68">
        <v>10790502.537978645</v>
      </c>
      <c r="AP111" s="68">
        <v>16748874.96679751</v>
      </c>
      <c r="AQ111" s="68">
        <v>3224110.2238700986</v>
      </c>
      <c r="AR111" s="68">
        <f t="shared" si="14"/>
        <v>354637838.33667982</v>
      </c>
      <c r="AS111" s="68">
        <v>0</v>
      </c>
      <c r="AU111" s="79" t="s">
        <v>215</v>
      </c>
      <c r="AV111" s="79" t="s">
        <v>216</v>
      </c>
      <c r="AW111" s="80" t="s">
        <v>1157</v>
      </c>
      <c r="AX111" s="81">
        <v>10</v>
      </c>
      <c r="AY111" s="68">
        <v>285371189.95504379</v>
      </c>
      <c r="AZ111" s="68">
        <v>2405040.0300000003</v>
      </c>
      <c r="BA111" s="68">
        <v>6382407.2699999996</v>
      </c>
      <c r="BB111" s="68">
        <v>998565.72999999986</v>
      </c>
      <c r="BC111" s="68">
        <v>34524021.719496109</v>
      </c>
      <c r="BD111" s="68">
        <v>10790502.537978645</v>
      </c>
      <c r="BE111" s="68">
        <v>17051126.351368945</v>
      </c>
      <c r="BF111" s="68">
        <v>3288592.419947505</v>
      </c>
      <c r="BG111" s="68">
        <f t="shared" si="15"/>
        <v>360811446.01383501</v>
      </c>
      <c r="BH111" s="68">
        <v>0</v>
      </c>
    </row>
    <row r="112" spans="2:60">
      <c r="B112" s="79" t="s">
        <v>217</v>
      </c>
      <c r="C112" s="79" t="s">
        <v>218</v>
      </c>
      <c r="D112" s="80" t="s">
        <v>953</v>
      </c>
      <c r="E112" s="81">
        <v>10</v>
      </c>
      <c r="F112" s="68"/>
      <c r="G112" s="68"/>
      <c r="H112" s="68"/>
      <c r="I112" s="68"/>
      <c r="J112" s="68"/>
      <c r="K112" s="68"/>
      <c r="L112" s="68"/>
      <c r="M112" s="68"/>
      <c r="N112" s="68">
        <f t="shared" si="12"/>
        <v>0</v>
      </c>
      <c r="O112" s="68"/>
      <c r="Q112" s="79" t="s">
        <v>217</v>
      </c>
      <c r="R112" s="79" t="s">
        <v>218</v>
      </c>
      <c r="S112" s="80" t="s">
        <v>954</v>
      </c>
      <c r="T112" s="81">
        <v>10</v>
      </c>
      <c r="U112" s="68">
        <v>240976909.08252937</v>
      </c>
      <c r="V112" s="68">
        <v>9531922.3599999994</v>
      </c>
      <c r="W112" s="68">
        <v>10170517.17</v>
      </c>
      <c r="X112" s="68">
        <v>851533.62</v>
      </c>
      <c r="Y112" s="68">
        <v>27987574.43544694</v>
      </c>
      <c r="Z112" s="68">
        <v>11708541.287391428</v>
      </c>
      <c r="AA112" s="68">
        <v>14704351.440059915</v>
      </c>
      <c r="AB112" s="68">
        <v>2925992.3728837967</v>
      </c>
      <c r="AC112" s="68">
        <f t="shared" si="13"/>
        <v>322999838.89831144</v>
      </c>
      <c r="AD112" s="68">
        <v>4142497.1299999994</v>
      </c>
      <c r="AF112" s="79" t="s">
        <v>217</v>
      </c>
      <c r="AG112" s="79" t="s">
        <v>218</v>
      </c>
      <c r="AH112" s="80" t="s">
        <v>1156</v>
      </c>
      <c r="AI112" s="81">
        <v>10</v>
      </c>
      <c r="AJ112" s="68">
        <v>245472133.55675352</v>
      </c>
      <c r="AK112" s="68">
        <v>9710162.0299999975</v>
      </c>
      <c r="AL112" s="68">
        <v>10360698.060000001</v>
      </c>
      <c r="AM112" s="68">
        <v>867456.65</v>
      </c>
      <c r="AN112" s="68">
        <v>28516871.424542658</v>
      </c>
      <c r="AO112" s="68">
        <v>11708541.287391428</v>
      </c>
      <c r="AP112" s="68">
        <v>14982449.592491586</v>
      </c>
      <c r="AQ112" s="68">
        <v>2987438.230294466</v>
      </c>
      <c r="AR112" s="68">
        <f t="shared" si="14"/>
        <v>328825709.50147367</v>
      </c>
      <c r="AS112" s="68">
        <v>4219958.6700000009</v>
      </c>
      <c r="AU112" s="79" t="s">
        <v>217</v>
      </c>
      <c r="AV112" s="79" t="s">
        <v>218</v>
      </c>
      <c r="AW112" s="80" t="s">
        <v>1157</v>
      </c>
      <c r="AX112" s="81">
        <v>10</v>
      </c>
      <c r="AY112" s="68">
        <v>249841950.01869377</v>
      </c>
      <c r="AZ112" s="68">
        <v>9883478.8999999985</v>
      </c>
      <c r="BA112" s="68">
        <v>10545626.359999999</v>
      </c>
      <c r="BB112" s="68">
        <v>882939.89999999991</v>
      </c>
      <c r="BC112" s="68">
        <v>29031533.289590552</v>
      </c>
      <c r="BD112" s="68">
        <v>11708541.287391428</v>
      </c>
      <c r="BE112" s="68">
        <v>15252875.800970377</v>
      </c>
      <c r="BF112" s="68">
        <v>3047186.9891004562</v>
      </c>
      <c r="BG112" s="68">
        <f t="shared" si="15"/>
        <v>334489413.33574659</v>
      </c>
      <c r="BH112" s="68">
        <v>4295280.79</v>
      </c>
    </row>
    <row r="113" spans="2:60">
      <c r="B113" s="79" t="s">
        <v>219</v>
      </c>
      <c r="C113" s="79" t="s">
        <v>220</v>
      </c>
      <c r="D113" s="80" t="s">
        <v>953</v>
      </c>
      <c r="E113" s="81">
        <v>10</v>
      </c>
      <c r="F113" s="68"/>
      <c r="G113" s="68"/>
      <c r="H113" s="68"/>
      <c r="I113" s="68"/>
      <c r="J113" s="68"/>
      <c r="K113" s="68"/>
      <c r="L113" s="68"/>
      <c r="M113" s="68"/>
      <c r="N113" s="68">
        <f t="shared" si="12"/>
        <v>0</v>
      </c>
      <c r="O113" s="68"/>
      <c r="Q113" s="79" t="s">
        <v>219</v>
      </c>
      <c r="R113" s="79" t="s">
        <v>220</v>
      </c>
      <c r="S113" s="80" t="s">
        <v>954</v>
      </c>
      <c r="T113" s="81">
        <v>10</v>
      </c>
      <c r="U113" s="68">
        <v>209518974.32575676</v>
      </c>
      <c r="V113" s="68">
        <v>2145017.83</v>
      </c>
      <c r="W113" s="68">
        <v>3554781.53</v>
      </c>
      <c r="X113" s="68">
        <v>725942.93</v>
      </c>
      <c r="Y113" s="68">
        <v>28960673.200660903</v>
      </c>
      <c r="Z113" s="68">
        <v>10497802.4146467</v>
      </c>
      <c r="AA113" s="68">
        <v>8404052.4384518601</v>
      </c>
      <c r="AB113" s="68">
        <v>2375837.5787197351</v>
      </c>
      <c r="AC113" s="68">
        <f t="shared" si="13"/>
        <v>266183082.24823597</v>
      </c>
      <c r="AD113" s="68">
        <v>0</v>
      </c>
      <c r="AF113" s="79" t="s">
        <v>219</v>
      </c>
      <c r="AG113" s="79" t="s">
        <v>220</v>
      </c>
      <c r="AH113" s="80" t="s">
        <v>1156</v>
      </c>
      <c r="AI113" s="81">
        <v>10</v>
      </c>
      <c r="AJ113" s="68">
        <v>213451690.55047455</v>
      </c>
      <c r="AK113" s="68">
        <v>2185128.0300000003</v>
      </c>
      <c r="AL113" s="68">
        <v>3621253.2399999993</v>
      </c>
      <c r="AM113" s="68">
        <v>739517.53</v>
      </c>
      <c r="AN113" s="68">
        <v>29508286.416029632</v>
      </c>
      <c r="AO113" s="68">
        <v>10497802.4146467</v>
      </c>
      <c r="AP113" s="68">
        <v>8562995.2774724178</v>
      </c>
      <c r="AQ113" s="68">
        <v>2425730.1395729184</v>
      </c>
      <c r="AR113" s="68">
        <f t="shared" si="14"/>
        <v>270992403.59819627</v>
      </c>
      <c r="AS113" s="68">
        <v>0</v>
      </c>
      <c r="AU113" s="79" t="s">
        <v>219</v>
      </c>
      <c r="AV113" s="79" t="s">
        <v>220</v>
      </c>
      <c r="AW113" s="80" t="s">
        <v>1157</v>
      </c>
      <c r="AX113" s="81">
        <v>10</v>
      </c>
      <c r="AY113" s="68">
        <v>217275220.83001587</v>
      </c>
      <c r="AZ113" s="68">
        <v>2224130.42</v>
      </c>
      <c r="BA113" s="68">
        <v>3685889.05</v>
      </c>
      <c r="BB113" s="68">
        <v>752717.19</v>
      </c>
      <c r="BC113" s="68">
        <v>30040758.199469019</v>
      </c>
      <c r="BD113" s="68">
        <v>10497802.4146467</v>
      </c>
      <c r="BE113" s="68">
        <v>8717553.331580976</v>
      </c>
      <c r="BF113" s="68">
        <v>2474244.7747644186</v>
      </c>
      <c r="BG113" s="68">
        <f t="shared" si="15"/>
        <v>275668316.21047699</v>
      </c>
      <c r="BH113" s="68">
        <v>0</v>
      </c>
    </row>
    <row r="114" spans="2:60">
      <c r="B114" s="79" t="s">
        <v>221</v>
      </c>
      <c r="C114" s="79" t="s">
        <v>222</v>
      </c>
      <c r="D114" s="80" t="s">
        <v>953</v>
      </c>
      <c r="E114" s="81">
        <v>10</v>
      </c>
      <c r="F114" s="68"/>
      <c r="G114" s="68"/>
      <c r="H114" s="68"/>
      <c r="I114" s="68"/>
      <c r="J114" s="68"/>
      <c r="K114" s="68"/>
      <c r="L114" s="68"/>
      <c r="M114" s="68"/>
      <c r="N114" s="68">
        <f t="shared" si="12"/>
        <v>0</v>
      </c>
      <c r="O114" s="68"/>
      <c r="Q114" s="79" t="s">
        <v>221</v>
      </c>
      <c r="R114" s="79" t="s">
        <v>222</v>
      </c>
      <c r="S114" s="80" t="s">
        <v>954</v>
      </c>
      <c r="T114" s="81">
        <v>10</v>
      </c>
      <c r="U114" s="68">
        <v>3371965.960244203</v>
      </c>
      <c r="V114" s="68">
        <v>67062.98</v>
      </c>
      <c r="W114" s="68">
        <v>64402.63</v>
      </c>
      <c r="X114" s="68">
        <v>12082.419999999998</v>
      </c>
      <c r="Y114" s="68">
        <v>437562.06247368566</v>
      </c>
      <c r="Z114" s="68">
        <v>0</v>
      </c>
      <c r="AA114" s="68">
        <v>0</v>
      </c>
      <c r="AB114" s="68">
        <v>34397.597547452897</v>
      </c>
      <c r="AC114" s="68">
        <f t="shared" si="13"/>
        <v>3987473.6502653412</v>
      </c>
      <c r="AD114" s="68">
        <v>0</v>
      </c>
      <c r="AF114" s="79" t="s">
        <v>221</v>
      </c>
      <c r="AG114" s="79" t="s">
        <v>222</v>
      </c>
      <c r="AH114" s="80" t="s">
        <v>1156</v>
      </c>
      <c r="AI114" s="81">
        <v>10</v>
      </c>
      <c r="AJ114" s="68">
        <v>3434974.830476305</v>
      </c>
      <c r="AK114" s="68">
        <v>68317.009999999995</v>
      </c>
      <c r="AL114" s="68">
        <v>65606.92</v>
      </c>
      <c r="AM114" s="68">
        <v>12308.36</v>
      </c>
      <c r="AN114" s="68">
        <v>445864.82777246297</v>
      </c>
      <c r="AO114" s="68">
        <v>0</v>
      </c>
      <c r="AP114" s="68">
        <v>0</v>
      </c>
      <c r="AQ114" s="68">
        <v>35119.909115948714</v>
      </c>
      <c r="AR114" s="68">
        <f t="shared" si="14"/>
        <v>4062191.857364716</v>
      </c>
      <c r="AS114" s="68">
        <v>0</v>
      </c>
      <c r="AU114" s="79" t="s">
        <v>221</v>
      </c>
      <c r="AV114" s="79" t="s">
        <v>222</v>
      </c>
      <c r="AW114" s="80" t="s">
        <v>1157</v>
      </c>
      <c r="AX114" s="81">
        <v>10</v>
      </c>
      <c r="AY114" s="68">
        <v>3496222.9695831994</v>
      </c>
      <c r="AZ114" s="68">
        <v>69536.399999999994</v>
      </c>
      <c r="BA114" s="68">
        <v>66777.94</v>
      </c>
      <c r="BB114" s="68">
        <v>12528.050000000001</v>
      </c>
      <c r="BC114" s="68">
        <v>453937.84304862004</v>
      </c>
      <c r="BD114" s="68">
        <v>0</v>
      </c>
      <c r="BE114" s="68">
        <v>0</v>
      </c>
      <c r="BF114" s="68">
        <v>35822.305698267184</v>
      </c>
      <c r="BG114" s="68">
        <f t="shared" si="15"/>
        <v>4134825.5083300862</v>
      </c>
      <c r="BH114" s="68">
        <v>0</v>
      </c>
    </row>
    <row r="115" spans="2:60">
      <c r="B115" s="79" t="s">
        <v>223</v>
      </c>
      <c r="C115" s="79" t="s">
        <v>224</v>
      </c>
      <c r="D115" s="80" t="s">
        <v>953</v>
      </c>
      <c r="E115" s="81">
        <v>10</v>
      </c>
      <c r="F115" s="68"/>
      <c r="G115" s="68"/>
      <c r="H115" s="68"/>
      <c r="I115" s="68"/>
      <c r="J115" s="68"/>
      <c r="K115" s="68"/>
      <c r="L115" s="68"/>
      <c r="M115" s="68"/>
      <c r="N115" s="68">
        <f t="shared" si="12"/>
        <v>0</v>
      </c>
      <c r="O115" s="68"/>
      <c r="Q115" s="79" t="s">
        <v>223</v>
      </c>
      <c r="R115" s="79" t="s">
        <v>224</v>
      </c>
      <c r="S115" s="80" t="s">
        <v>954</v>
      </c>
      <c r="T115" s="81">
        <v>10</v>
      </c>
      <c r="U115" s="68">
        <v>5579393.8156891679</v>
      </c>
      <c r="V115" s="68">
        <v>239542.33000000005</v>
      </c>
      <c r="W115" s="68">
        <v>0</v>
      </c>
      <c r="X115" s="68">
        <v>0</v>
      </c>
      <c r="Y115" s="68">
        <v>0</v>
      </c>
      <c r="Z115" s="68">
        <v>0</v>
      </c>
      <c r="AA115" s="68">
        <v>140393.67005783948</v>
      </c>
      <c r="AB115" s="68">
        <v>60427.869049841538</v>
      </c>
      <c r="AC115" s="68">
        <f t="shared" si="13"/>
        <v>6181041.3947968492</v>
      </c>
      <c r="AD115" s="68">
        <v>161283.71</v>
      </c>
      <c r="AF115" s="79" t="s">
        <v>223</v>
      </c>
      <c r="AG115" s="79" t="s">
        <v>224</v>
      </c>
      <c r="AH115" s="80" t="s">
        <v>1156</v>
      </c>
      <c r="AI115" s="81">
        <v>10</v>
      </c>
      <c r="AJ115" s="68">
        <v>5683425.26553916</v>
      </c>
      <c r="AK115" s="68">
        <v>244021.57999999993</v>
      </c>
      <c r="AL115" s="68">
        <v>0</v>
      </c>
      <c r="AM115" s="68">
        <v>0</v>
      </c>
      <c r="AN115" s="68">
        <v>0</v>
      </c>
      <c r="AO115" s="68">
        <v>0</v>
      </c>
      <c r="AP115" s="68">
        <v>143048.80527733648</v>
      </c>
      <c r="AQ115" s="68">
        <v>61696.835169886239</v>
      </c>
      <c r="AR115" s="68">
        <f t="shared" si="14"/>
        <v>6296492.0859863823</v>
      </c>
      <c r="AS115" s="68">
        <v>164299.6</v>
      </c>
      <c r="AU115" s="79" t="s">
        <v>223</v>
      </c>
      <c r="AV115" s="79" t="s">
        <v>224</v>
      </c>
      <c r="AW115" s="80" t="s">
        <v>1157</v>
      </c>
      <c r="AX115" s="81">
        <v>10</v>
      </c>
      <c r="AY115" s="68">
        <v>5784577.8810974881</v>
      </c>
      <c r="AZ115" s="68">
        <v>248377.13</v>
      </c>
      <c r="BA115" s="68">
        <v>0</v>
      </c>
      <c r="BB115" s="68">
        <v>0</v>
      </c>
      <c r="BC115" s="68">
        <v>0</v>
      </c>
      <c r="BD115" s="68">
        <v>0</v>
      </c>
      <c r="BE115" s="68">
        <v>145630.69280600923</v>
      </c>
      <c r="BF115" s="68">
        <v>62930.783273283392</v>
      </c>
      <c r="BG115" s="68">
        <f t="shared" si="15"/>
        <v>6408748.6671767803</v>
      </c>
      <c r="BH115" s="68">
        <v>167232.18</v>
      </c>
    </row>
    <row r="116" spans="2:60">
      <c r="B116" s="79" t="s">
        <v>1124</v>
      </c>
      <c r="C116" s="79" t="s">
        <v>1146</v>
      </c>
      <c r="D116" s="80" t="s">
        <v>953</v>
      </c>
      <c r="E116" s="81">
        <v>10</v>
      </c>
      <c r="F116" s="68"/>
      <c r="G116" s="68"/>
      <c r="H116" s="68"/>
      <c r="I116" s="68"/>
      <c r="J116" s="68"/>
      <c r="K116" s="68"/>
      <c r="L116" s="68"/>
      <c r="M116" s="68"/>
      <c r="N116" s="68">
        <f t="shared" si="12"/>
        <v>0</v>
      </c>
      <c r="O116" s="68"/>
      <c r="Q116" s="79" t="s">
        <v>1124</v>
      </c>
      <c r="R116" s="79" t="s">
        <v>1146</v>
      </c>
      <c r="S116" s="80" t="s">
        <v>954</v>
      </c>
      <c r="T116" s="81">
        <v>10</v>
      </c>
      <c r="U116" s="68">
        <v>3543929.2563753272</v>
      </c>
      <c r="V116" s="68">
        <v>50768.340000000004</v>
      </c>
      <c r="W116" s="68">
        <v>93001.4</v>
      </c>
      <c r="X116" s="68">
        <v>10641.400000000001</v>
      </c>
      <c r="Y116" s="68">
        <v>373354.60086687159</v>
      </c>
      <c r="Z116" s="68">
        <v>0</v>
      </c>
      <c r="AA116" s="68">
        <v>0</v>
      </c>
      <c r="AB116" s="68">
        <v>38140.695282896981</v>
      </c>
      <c r="AC116" s="68">
        <f t="shared" si="13"/>
        <v>4109835.6925250953</v>
      </c>
      <c r="AD116" s="68">
        <v>0</v>
      </c>
      <c r="AF116" s="79" t="s">
        <v>1124</v>
      </c>
      <c r="AG116" s="79" t="s">
        <v>1146</v>
      </c>
      <c r="AH116" s="80" t="s">
        <v>1156</v>
      </c>
      <c r="AI116" s="81">
        <v>10</v>
      </c>
      <c r="AJ116" s="68">
        <v>3609680.0452899411</v>
      </c>
      <c r="AK116" s="68">
        <v>51717.670000000006</v>
      </c>
      <c r="AL116" s="68">
        <v>94740.450000000012</v>
      </c>
      <c r="AM116" s="68">
        <v>10840.380000000001</v>
      </c>
      <c r="AN116" s="68">
        <v>380431.93570647249</v>
      </c>
      <c r="AO116" s="68">
        <v>0</v>
      </c>
      <c r="AP116" s="68">
        <v>0</v>
      </c>
      <c r="AQ116" s="68">
        <v>38941.646703838371</v>
      </c>
      <c r="AR116" s="68">
        <f t="shared" si="14"/>
        <v>4186352.127700252</v>
      </c>
      <c r="AS116" s="68">
        <v>0</v>
      </c>
      <c r="AU116" s="79" t="s">
        <v>1124</v>
      </c>
      <c r="AV116" s="79" t="s">
        <v>1146</v>
      </c>
      <c r="AW116" s="80" t="s">
        <v>1157</v>
      </c>
      <c r="AX116" s="81">
        <v>10</v>
      </c>
      <c r="AY116" s="68">
        <v>3673612.8709678659</v>
      </c>
      <c r="AZ116" s="68">
        <v>52640.780000000006</v>
      </c>
      <c r="BA116" s="68">
        <v>96431.48000000001</v>
      </c>
      <c r="BB116" s="68">
        <v>11033.87</v>
      </c>
      <c r="BC116" s="68">
        <v>387313.54327341076</v>
      </c>
      <c r="BD116" s="68">
        <v>0</v>
      </c>
      <c r="BE116" s="68">
        <v>0</v>
      </c>
      <c r="BF116" s="68">
        <v>39720.475637913682</v>
      </c>
      <c r="BG116" s="68">
        <f t="shared" si="15"/>
        <v>4260753.0198791903</v>
      </c>
      <c r="BH116" s="68">
        <v>0</v>
      </c>
    </row>
    <row r="117" spans="2:60">
      <c r="B117" s="79" t="s">
        <v>225</v>
      </c>
      <c r="C117" s="79" t="s">
        <v>226</v>
      </c>
      <c r="D117" s="80" t="s">
        <v>953</v>
      </c>
      <c r="E117" s="81">
        <v>10</v>
      </c>
      <c r="F117" s="68"/>
      <c r="G117" s="68"/>
      <c r="H117" s="68"/>
      <c r="I117" s="68"/>
      <c r="J117" s="68"/>
      <c r="K117" s="68"/>
      <c r="L117" s="68"/>
      <c r="M117" s="68"/>
      <c r="N117" s="68">
        <f t="shared" si="12"/>
        <v>0</v>
      </c>
      <c r="O117" s="68"/>
      <c r="Q117" s="79" t="s">
        <v>225</v>
      </c>
      <c r="R117" s="79" t="s">
        <v>226</v>
      </c>
      <c r="S117" s="80" t="s">
        <v>954</v>
      </c>
      <c r="T117" s="81">
        <v>10</v>
      </c>
      <c r="U117" s="68">
        <v>2909559.265889369</v>
      </c>
      <c r="V117" s="68">
        <v>63515.85</v>
      </c>
      <c r="W117" s="68">
        <v>31037.410000000003</v>
      </c>
      <c r="X117" s="68">
        <v>5764.1100000000006</v>
      </c>
      <c r="Y117" s="68">
        <v>204681.58870179666</v>
      </c>
      <c r="Z117" s="68">
        <v>0</v>
      </c>
      <c r="AA117" s="68">
        <v>0</v>
      </c>
      <c r="AB117" s="68">
        <v>30846.978154691402</v>
      </c>
      <c r="AC117" s="68">
        <f t="shared" si="13"/>
        <v>3245405.2027458572</v>
      </c>
      <c r="AD117" s="68">
        <v>0</v>
      </c>
      <c r="AF117" s="79" t="s">
        <v>225</v>
      </c>
      <c r="AG117" s="79" t="s">
        <v>226</v>
      </c>
      <c r="AH117" s="80" t="s">
        <v>1156</v>
      </c>
      <c r="AI117" s="81">
        <v>10</v>
      </c>
      <c r="AJ117" s="68">
        <v>2962070.3382100314</v>
      </c>
      <c r="AK117" s="68">
        <v>64703.549999999996</v>
      </c>
      <c r="AL117" s="68">
        <v>31617.79</v>
      </c>
      <c r="AM117" s="68">
        <v>5871.8799999999992</v>
      </c>
      <c r="AN117" s="68">
        <v>208562.10979730741</v>
      </c>
      <c r="AO117" s="68">
        <v>0</v>
      </c>
      <c r="AP117" s="68">
        <v>0</v>
      </c>
      <c r="AQ117" s="68">
        <v>31494.760315941647</v>
      </c>
      <c r="AR117" s="68">
        <f t="shared" si="14"/>
        <v>3304320.4283232801</v>
      </c>
      <c r="AS117" s="68">
        <v>0</v>
      </c>
      <c r="AU117" s="79" t="s">
        <v>225</v>
      </c>
      <c r="AV117" s="79" t="s">
        <v>226</v>
      </c>
      <c r="AW117" s="80" t="s">
        <v>1157</v>
      </c>
      <c r="AX117" s="81">
        <v>10</v>
      </c>
      <c r="AY117" s="68">
        <v>3013129.9523031702</v>
      </c>
      <c r="AZ117" s="68">
        <v>65858.45</v>
      </c>
      <c r="BA117" s="68">
        <v>32182.13</v>
      </c>
      <c r="BB117" s="68">
        <v>5976.6799999999985</v>
      </c>
      <c r="BC117" s="68">
        <v>212335.30510216928</v>
      </c>
      <c r="BD117" s="68">
        <v>0</v>
      </c>
      <c r="BE117" s="68">
        <v>0</v>
      </c>
      <c r="BF117" s="68">
        <v>32124.674722259864</v>
      </c>
      <c r="BG117" s="68">
        <f t="shared" si="15"/>
        <v>3361607.1921275994</v>
      </c>
      <c r="BH117" s="68">
        <v>0</v>
      </c>
    </row>
    <row r="118" spans="2:60">
      <c r="B118" s="79" t="s">
        <v>227</v>
      </c>
      <c r="C118" s="79" t="s">
        <v>228</v>
      </c>
      <c r="D118" s="80" t="s">
        <v>953</v>
      </c>
      <c r="E118" s="81">
        <v>10</v>
      </c>
      <c r="F118" s="68"/>
      <c r="G118" s="68"/>
      <c r="H118" s="68"/>
      <c r="I118" s="68"/>
      <c r="J118" s="68"/>
      <c r="K118" s="68"/>
      <c r="L118" s="68"/>
      <c r="M118" s="68"/>
      <c r="N118" s="68">
        <f t="shared" si="12"/>
        <v>0</v>
      </c>
      <c r="O118" s="68"/>
      <c r="Q118" s="79" t="s">
        <v>227</v>
      </c>
      <c r="R118" s="79" t="s">
        <v>228</v>
      </c>
      <c r="S118" s="80" t="s">
        <v>954</v>
      </c>
      <c r="T118" s="81">
        <v>10</v>
      </c>
      <c r="U118" s="68">
        <v>2867142.6211177474</v>
      </c>
      <c r="V118" s="68">
        <v>176026.49</v>
      </c>
      <c r="W118" s="68">
        <v>186002.79</v>
      </c>
      <c r="X118" s="68">
        <v>0</v>
      </c>
      <c r="Y118" s="68">
        <v>337190.59169469029</v>
      </c>
      <c r="Z118" s="68">
        <v>0</v>
      </c>
      <c r="AA118" s="68">
        <v>0</v>
      </c>
      <c r="AB118" s="68">
        <v>35595.063206855208</v>
      </c>
      <c r="AC118" s="68">
        <f t="shared" si="13"/>
        <v>3710588.4960192931</v>
      </c>
      <c r="AD118" s="68">
        <v>108630.93999999999</v>
      </c>
      <c r="AF118" s="79" t="s">
        <v>227</v>
      </c>
      <c r="AG118" s="79" t="s">
        <v>228</v>
      </c>
      <c r="AH118" s="80" t="s">
        <v>1156</v>
      </c>
      <c r="AI118" s="81">
        <v>10</v>
      </c>
      <c r="AJ118" s="68">
        <v>2921306.4320702539</v>
      </c>
      <c r="AK118" s="68">
        <v>179318.04000000004</v>
      </c>
      <c r="AL118" s="68">
        <v>189480.9</v>
      </c>
      <c r="AM118" s="68">
        <v>0</v>
      </c>
      <c r="AN118" s="68">
        <v>343578.39363392006</v>
      </c>
      <c r="AO118" s="68">
        <v>0</v>
      </c>
      <c r="AP118" s="68">
        <v>0</v>
      </c>
      <c r="AQ118" s="68">
        <v>36342.556214198936</v>
      </c>
      <c r="AR118" s="68">
        <f t="shared" si="14"/>
        <v>3780688.5819183728</v>
      </c>
      <c r="AS118" s="68">
        <v>110662.26</v>
      </c>
      <c r="AU118" s="79" t="s">
        <v>227</v>
      </c>
      <c r="AV118" s="79" t="s">
        <v>228</v>
      </c>
      <c r="AW118" s="80" t="s">
        <v>1157</v>
      </c>
      <c r="AX118" s="81">
        <v>10</v>
      </c>
      <c r="AY118" s="68">
        <v>2973972.8990229294</v>
      </c>
      <c r="AZ118" s="68">
        <v>182518.69000000006</v>
      </c>
      <c r="BA118" s="68">
        <v>192862.94999999998</v>
      </c>
      <c r="BB118" s="68">
        <v>0</v>
      </c>
      <c r="BC118" s="68">
        <v>349789.60651687044</v>
      </c>
      <c r="BD118" s="68">
        <v>0</v>
      </c>
      <c r="BE118" s="68">
        <v>0</v>
      </c>
      <c r="BF118" s="68">
        <v>37069.405338483397</v>
      </c>
      <c r="BG118" s="68">
        <f t="shared" si="15"/>
        <v>3848851.0208782833</v>
      </c>
      <c r="BH118" s="68">
        <v>112637.46999999999</v>
      </c>
    </row>
    <row r="119" spans="2:60">
      <c r="B119" s="79" t="s">
        <v>1125</v>
      </c>
      <c r="C119" s="79" t="s">
        <v>1147</v>
      </c>
      <c r="D119" s="80" t="s">
        <v>953</v>
      </c>
      <c r="E119" s="81">
        <v>10</v>
      </c>
      <c r="F119" s="68"/>
      <c r="G119" s="68"/>
      <c r="H119" s="68"/>
      <c r="I119" s="68"/>
      <c r="J119" s="68"/>
      <c r="K119" s="68"/>
      <c r="L119" s="68"/>
      <c r="M119" s="68"/>
      <c r="N119" s="68">
        <f t="shared" si="12"/>
        <v>0</v>
      </c>
      <c r="O119" s="68"/>
      <c r="Q119" s="79" t="s">
        <v>1125</v>
      </c>
      <c r="R119" s="79" t="s">
        <v>1147</v>
      </c>
      <c r="S119" s="80" t="s">
        <v>954</v>
      </c>
      <c r="T119" s="81">
        <v>10</v>
      </c>
      <c r="U119" s="68">
        <v>3277275.0964538092</v>
      </c>
      <c r="V119" s="68">
        <v>52763.590000000011</v>
      </c>
      <c r="W119" s="68">
        <v>106081.44</v>
      </c>
      <c r="X119" s="68">
        <v>8091.9</v>
      </c>
      <c r="Y119" s="68">
        <v>282363.86410411377</v>
      </c>
      <c r="Z119" s="68">
        <v>0</v>
      </c>
      <c r="AA119" s="68">
        <v>0</v>
      </c>
      <c r="AB119" s="68">
        <v>36196.451348250266</v>
      </c>
      <c r="AC119" s="68">
        <f t="shared" si="13"/>
        <v>3797578.5919061727</v>
      </c>
      <c r="AD119" s="68">
        <v>34806.25</v>
      </c>
      <c r="AF119" s="79" t="s">
        <v>1125</v>
      </c>
      <c r="AG119" s="79" t="s">
        <v>1147</v>
      </c>
      <c r="AH119" s="80" t="s">
        <v>1156</v>
      </c>
      <c r="AI119" s="81">
        <v>10</v>
      </c>
      <c r="AJ119" s="68">
        <v>3337140.7151494538</v>
      </c>
      <c r="AK119" s="68">
        <v>53750.239999999998</v>
      </c>
      <c r="AL119" s="68">
        <v>108065.08000000002</v>
      </c>
      <c r="AM119" s="68">
        <v>8243.2000000000007</v>
      </c>
      <c r="AN119" s="68">
        <v>287714.40884116897</v>
      </c>
      <c r="AO119" s="68">
        <v>0</v>
      </c>
      <c r="AP119" s="68">
        <v>0</v>
      </c>
      <c r="AQ119" s="68">
        <v>36956.592826563399</v>
      </c>
      <c r="AR119" s="68">
        <f t="shared" si="14"/>
        <v>3867327.3368171868</v>
      </c>
      <c r="AS119" s="68">
        <v>35457.1</v>
      </c>
      <c r="AU119" s="79" t="s">
        <v>1125</v>
      </c>
      <c r="AV119" s="79" t="s">
        <v>1147</v>
      </c>
      <c r="AW119" s="80" t="s">
        <v>1157</v>
      </c>
      <c r="AX119" s="81">
        <v>10</v>
      </c>
      <c r="AY119" s="68">
        <v>3395351.6380964573</v>
      </c>
      <c r="AZ119" s="68">
        <v>54709.630000000005</v>
      </c>
      <c r="BA119" s="68">
        <v>109993.94</v>
      </c>
      <c r="BB119" s="68">
        <v>8390.34</v>
      </c>
      <c r="BC119" s="68">
        <v>292917.01261815202</v>
      </c>
      <c r="BD119" s="68">
        <v>0</v>
      </c>
      <c r="BE119" s="68">
        <v>0</v>
      </c>
      <c r="BF119" s="68">
        <v>37695.706883094739</v>
      </c>
      <c r="BG119" s="68">
        <f t="shared" si="15"/>
        <v>3935148.2375977039</v>
      </c>
      <c r="BH119" s="68">
        <v>36089.97</v>
      </c>
    </row>
    <row r="120" spans="2:60">
      <c r="B120" s="79" t="s">
        <v>1136</v>
      </c>
      <c r="C120" s="79" t="s">
        <v>1148</v>
      </c>
      <c r="D120" s="80" t="s">
        <v>953</v>
      </c>
      <c r="E120" s="81">
        <v>10</v>
      </c>
      <c r="F120" s="68"/>
      <c r="G120" s="68"/>
      <c r="H120" s="68"/>
      <c r="I120" s="68"/>
      <c r="J120" s="68"/>
      <c r="K120" s="68"/>
      <c r="L120" s="68"/>
      <c r="M120" s="68"/>
      <c r="N120" s="68">
        <f t="shared" si="12"/>
        <v>0</v>
      </c>
      <c r="O120" s="68"/>
      <c r="Q120" s="79" t="s">
        <v>1136</v>
      </c>
      <c r="R120" s="79" t="s">
        <v>1148</v>
      </c>
      <c r="S120" s="80" t="s">
        <v>954</v>
      </c>
      <c r="T120" s="81">
        <v>10</v>
      </c>
      <c r="U120" s="68">
        <v>2012751.9185448787</v>
      </c>
      <c r="V120" s="68">
        <v>90784.440000000017</v>
      </c>
      <c r="W120" s="68">
        <v>97435.31</v>
      </c>
      <c r="X120" s="68">
        <v>5653.24</v>
      </c>
      <c r="Y120" s="68">
        <v>65780.230164273846</v>
      </c>
      <c r="Z120" s="68">
        <v>0</v>
      </c>
      <c r="AA120" s="68">
        <v>0</v>
      </c>
      <c r="AB120" s="68">
        <v>24158.181684673298</v>
      </c>
      <c r="AC120" s="68">
        <f t="shared" si="13"/>
        <v>2296563.3203938259</v>
      </c>
      <c r="AD120" s="68">
        <v>0</v>
      </c>
      <c r="AF120" s="79" t="s">
        <v>1136</v>
      </c>
      <c r="AG120" s="79" t="s">
        <v>1148</v>
      </c>
      <c r="AH120" s="80" t="s">
        <v>1156</v>
      </c>
      <c r="AI120" s="81">
        <v>10</v>
      </c>
      <c r="AJ120" s="68">
        <v>2050615.9543420537</v>
      </c>
      <c r="AK120" s="68">
        <v>92482.040000000008</v>
      </c>
      <c r="AL120" s="68">
        <v>99257.279999999999</v>
      </c>
      <c r="AM120" s="68">
        <v>5758.95</v>
      </c>
      <c r="AN120" s="68">
        <v>67020.604347009008</v>
      </c>
      <c r="AO120" s="68">
        <v>0</v>
      </c>
      <c r="AP120" s="68">
        <v>0</v>
      </c>
      <c r="AQ120" s="68">
        <v>24665.512090052012</v>
      </c>
      <c r="AR120" s="68">
        <f t="shared" si="14"/>
        <v>2339800.340779115</v>
      </c>
      <c r="AS120" s="68">
        <v>0</v>
      </c>
      <c r="AU120" s="79" t="s">
        <v>1136</v>
      </c>
      <c r="AV120" s="79" t="s">
        <v>1148</v>
      </c>
      <c r="AW120" s="80" t="s">
        <v>1157</v>
      </c>
      <c r="AX120" s="81">
        <v>10</v>
      </c>
      <c r="AY120" s="68">
        <v>2087433.4957410211</v>
      </c>
      <c r="AZ120" s="68">
        <v>94132.76</v>
      </c>
      <c r="BA120" s="68">
        <v>101028.93000000001</v>
      </c>
      <c r="BB120" s="68">
        <v>5861.7499999999991</v>
      </c>
      <c r="BC120" s="68">
        <v>68226.696800714359</v>
      </c>
      <c r="BD120" s="68">
        <v>0</v>
      </c>
      <c r="BE120" s="68">
        <v>0</v>
      </c>
      <c r="BF120" s="68">
        <v>25158.809531853069</v>
      </c>
      <c r="BG120" s="68">
        <f t="shared" si="15"/>
        <v>2381842.4420735887</v>
      </c>
      <c r="BH120" s="68">
        <v>0</v>
      </c>
    </row>
    <row r="121" spans="2:60">
      <c r="B121" s="79" t="s">
        <v>229</v>
      </c>
      <c r="C121" s="79" t="s">
        <v>230</v>
      </c>
      <c r="D121" s="80" t="s">
        <v>953</v>
      </c>
      <c r="E121" s="81">
        <v>10</v>
      </c>
      <c r="F121" s="68"/>
      <c r="G121" s="68"/>
      <c r="H121" s="68"/>
      <c r="I121" s="68"/>
      <c r="J121" s="68"/>
      <c r="K121" s="68"/>
      <c r="L121" s="68"/>
      <c r="M121" s="68"/>
      <c r="N121" s="68">
        <f t="shared" si="12"/>
        <v>0</v>
      </c>
      <c r="O121" s="68"/>
      <c r="Q121" s="79" t="s">
        <v>229</v>
      </c>
      <c r="R121" s="79" t="s">
        <v>230</v>
      </c>
      <c r="S121" s="80" t="s">
        <v>954</v>
      </c>
      <c r="T121" s="81">
        <v>10</v>
      </c>
      <c r="U121" s="68">
        <v>42251390.896178335</v>
      </c>
      <c r="V121" s="68">
        <v>2205429.9799999995</v>
      </c>
      <c r="W121" s="68">
        <v>648681.95000000007</v>
      </c>
      <c r="X121" s="68">
        <v>160729.47</v>
      </c>
      <c r="Y121" s="68">
        <v>7817969.1775843976</v>
      </c>
      <c r="Z121" s="68">
        <v>1747999.5981065338</v>
      </c>
      <c r="AA121" s="68">
        <v>6945944.9442293551</v>
      </c>
      <c r="AB121" s="68">
        <v>585319.890847601</v>
      </c>
      <c r="AC121" s="68">
        <f t="shared" si="13"/>
        <v>63813356.516946219</v>
      </c>
      <c r="AD121" s="68">
        <v>1449890.6099999999</v>
      </c>
      <c r="AF121" s="79" t="s">
        <v>229</v>
      </c>
      <c r="AG121" s="79" t="s">
        <v>230</v>
      </c>
      <c r="AH121" s="80" t="s">
        <v>1156</v>
      </c>
      <c r="AI121" s="81">
        <v>10</v>
      </c>
      <c r="AJ121" s="68">
        <v>43039854.537151977</v>
      </c>
      <c r="AK121" s="68">
        <v>2246669.8200000003</v>
      </c>
      <c r="AL121" s="68">
        <v>660811.80000000005</v>
      </c>
      <c r="AM121" s="68">
        <v>163734.98000000001</v>
      </c>
      <c r="AN121" s="68">
        <v>7965774.2166590141</v>
      </c>
      <c r="AO121" s="68">
        <v>1747999.5981065338</v>
      </c>
      <c r="AP121" s="68">
        <v>7077255.5069647031</v>
      </c>
      <c r="AQ121" s="68">
        <v>597611.63779539615</v>
      </c>
      <c r="AR121" s="68">
        <f t="shared" si="14"/>
        <v>64976714.556677625</v>
      </c>
      <c r="AS121" s="68">
        <v>1477002.46</v>
      </c>
      <c r="AU121" s="79" t="s">
        <v>229</v>
      </c>
      <c r="AV121" s="79" t="s">
        <v>230</v>
      </c>
      <c r="AW121" s="80" t="s">
        <v>1157</v>
      </c>
      <c r="AX121" s="81">
        <v>10</v>
      </c>
      <c r="AY121" s="68">
        <v>43806310.701453701</v>
      </c>
      <c r="AZ121" s="68">
        <v>2286770.67</v>
      </c>
      <c r="BA121" s="68">
        <v>672606.64</v>
      </c>
      <c r="BB121" s="68">
        <v>166657.49000000002</v>
      </c>
      <c r="BC121" s="68">
        <v>8109492.3633107031</v>
      </c>
      <c r="BD121" s="68">
        <v>1747999.5981065338</v>
      </c>
      <c r="BE121" s="68">
        <v>7204943.4436664088</v>
      </c>
      <c r="BF121" s="68">
        <v>609563.88975131512</v>
      </c>
      <c r="BG121" s="68">
        <f t="shared" si="15"/>
        <v>66107710.30628866</v>
      </c>
      <c r="BH121" s="68">
        <v>1503365.51</v>
      </c>
    </row>
    <row r="122" spans="2:60">
      <c r="B122" s="79" t="s">
        <v>231</v>
      </c>
      <c r="C122" s="79" t="s">
        <v>232</v>
      </c>
      <c r="D122" s="80" t="s">
        <v>953</v>
      </c>
      <c r="E122" s="81">
        <v>10</v>
      </c>
      <c r="F122" s="68"/>
      <c r="G122" s="68"/>
      <c r="H122" s="68"/>
      <c r="I122" s="68"/>
      <c r="J122" s="68"/>
      <c r="K122" s="68"/>
      <c r="L122" s="68"/>
      <c r="M122" s="68"/>
      <c r="N122" s="68">
        <f t="shared" si="12"/>
        <v>0</v>
      </c>
      <c r="O122" s="68"/>
      <c r="Q122" s="79" t="s">
        <v>231</v>
      </c>
      <c r="R122" s="79" t="s">
        <v>232</v>
      </c>
      <c r="S122" s="80" t="s">
        <v>954</v>
      </c>
      <c r="T122" s="81">
        <v>10</v>
      </c>
      <c r="U122" s="68">
        <v>32334065.730185691</v>
      </c>
      <c r="V122" s="68">
        <v>192431.96</v>
      </c>
      <c r="W122" s="68">
        <v>87459.010000000009</v>
      </c>
      <c r="X122" s="68">
        <v>120159.12999999999</v>
      </c>
      <c r="Y122" s="68">
        <v>4318407.2187449131</v>
      </c>
      <c r="Z122" s="68">
        <v>1306258.6144962427</v>
      </c>
      <c r="AA122" s="68">
        <v>3426852.1989531037</v>
      </c>
      <c r="AB122" s="68">
        <v>370926.4248842597</v>
      </c>
      <c r="AC122" s="68">
        <f t="shared" si="13"/>
        <v>42156560.28726422</v>
      </c>
      <c r="AD122" s="68">
        <v>0</v>
      </c>
      <c r="AF122" s="79" t="s">
        <v>231</v>
      </c>
      <c r="AG122" s="79" t="s">
        <v>232</v>
      </c>
      <c r="AH122" s="80" t="s">
        <v>1156</v>
      </c>
      <c r="AI122" s="81">
        <v>10</v>
      </c>
      <c r="AJ122" s="68">
        <v>32940217.615963764</v>
      </c>
      <c r="AK122" s="68">
        <v>196030.3</v>
      </c>
      <c r="AL122" s="68">
        <v>89094.420000000013</v>
      </c>
      <c r="AM122" s="68">
        <v>122406.01</v>
      </c>
      <c r="AN122" s="68">
        <v>4400113.2988563022</v>
      </c>
      <c r="AO122" s="68">
        <v>1306258.6144962427</v>
      </c>
      <c r="AP122" s="68">
        <v>3491663.0455983896</v>
      </c>
      <c r="AQ122" s="68">
        <v>378715.89280683547</v>
      </c>
      <c r="AR122" s="68">
        <f t="shared" si="14"/>
        <v>42924499.197721541</v>
      </c>
      <c r="AS122" s="68">
        <v>0</v>
      </c>
      <c r="AU122" s="79" t="s">
        <v>231</v>
      </c>
      <c r="AV122" s="79" t="s">
        <v>232</v>
      </c>
      <c r="AW122" s="80" t="s">
        <v>1157</v>
      </c>
      <c r="AX122" s="81">
        <v>10</v>
      </c>
      <c r="AY122" s="68">
        <v>33529516.176005907</v>
      </c>
      <c r="AZ122" s="68">
        <v>199529.24</v>
      </c>
      <c r="BA122" s="68">
        <v>90684.66</v>
      </c>
      <c r="BB122" s="68">
        <v>124590.84</v>
      </c>
      <c r="BC122" s="68">
        <v>4479559.9711038321</v>
      </c>
      <c r="BD122" s="68">
        <v>1306258.6144962427</v>
      </c>
      <c r="BE122" s="68">
        <v>3554685.9436334725</v>
      </c>
      <c r="BF122" s="68">
        <v>386290.22686298192</v>
      </c>
      <c r="BG122" s="68">
        <f t="shared" si="15"/>
        <v>43671115.672102444</v>
      </c>
      <c r="BH122" s="68">
        <v>0</v>
      </c>
    </row>
    <row r="123" spans="2:60">
      <c r="B123" s="79" t="s">
        <v>233</v>
      </c>
      <c r="C123" s="79" t="s">
        <v>234</v>
      </c>
      <c r="D123" s="80" t="s">
        <v>953</v>
      </c>
      <c r="E123" s="81">
        <v>10</v>
      </c>
      <c r="F123" s="68"/>
      <c r="G123" s="68"/>
      <c r="H123" s="68"/>
      <c r="I123" s="68"/>
      <c r="J123" s="68"/>
      <c r="K123" s="68"/>
      <c r="L123" s="68"/>
      <c r="M123" s="68"/>
      <c r="N123" s="68">
        <f t="shared" si="12"/>
        <v>0</v>
      </c>
      <c r="O123" s="68"/>
      <c r="Q123" s="79" t="s">
        <v>233</v>
      </c>
      <c r="R123" s="79" t="s">
        <v>234</v>
      </c>
      <c r="S123" s="80" t="s">
        <v>954</v>
      </c>
      <c r="T123" s="81">
        <v>10</v>
      </c>
      <c r="U123" s="68">
        <v>52661819.974663384</v>
      </c>
      <c r="V123" s="68">
        <v>1326073.5099999998</v>
      </c>
      <c r="W123" s="68">
        <v>390849.71000000008</v>
      </c>
      <c r="X123" s="68">
        <v>186335.33000000005</v>
      </c>
      <c r="Y123" s="68">
        <v>8084289.3306661891</v>
      </c>
      <c r="Z123" s="68">
        <v>3035907.3256150368</v>
      </c>
      <c r="AA123" s="68">
        <v>3153591.1746670082</v>
      </c>
      <c r="AB123" s="68">
        <v>611224.48118111491</v>
      </c>
      <c r="AC123" s="68">
        <f t="shared" si="13"/>
        <v>69568808.936792731</v>
      </c>
      <c r="AD123" s="68">
        <v>118718.1</v>
      </c>
      <c r="AF123" s="79" t="s">
        <v>233</v>
      </c>
      <c r="AG123" s="79" t="s">
        <v>234</v>
      </c>
      <c r="AH123" s="80" t="s">
        <v>1156</v>
      </c>
      <c r="AI123" s="81">
        <v>10</v>
      </c>
      <c r="AJ123" s="68">
        <v>53646615.349092931</v>
      </c>
      <c r="AK123" s="68">
        <v>1350870.07</v>
      </c>
      <c r="AL123" s="68">
        <v>398158.31000000006</v>
      </c>
      <c r="AM123" s="68">
        <v>189819.66000000003</v>
      </c>
      <c r="AN123" s="68">
        <v>8237171.3452971391</v>
      </c>
      <c r="AO123" s="68">
        <v>3035907.3256150368</v>
      </c>
      <c r="AP123" s="68">
        <v>3213234.0250871391</v>
      </c>
      <c r="AQ123" s="68">
        <v>624060.18820592761</v>
      </c>
      <c r="AR123" s="68">
        <f t="shared" si="14"/>
        <v>70816774.323298156</v>
      </c>
      <c r="AS123" s="68">
        <v>120938.05</v>
      </c>
      <c r="AU123" s="79" t="s">
        <v>233</v>
      </c>
      <c r="AV123" s="79" t="s">
        <v>234</v>
      </c>
      <c r="AW123" s="80" t="s">
        <v>1157</v>
      </c>
      <c r="AX123" s="81">
        <v>10</v>
      </c>
      <c r="AY123" s="68">
        <v>54603987.637618221</v>
      </c>
      <c r="AZ123" s="68">
        <v>1374981.78</v>
      </c>
      <c r="BA123" s="68">
        <v>405265.02999999997</v>
      </c>
      <c r="BB123" s="68">
        <v>193207.75000000003</v>
      </c>
      <c r="BC123" s="68">
        <v>8385826.0720374379</v>
      </c>
      <c r="BD123" s="68">
        <v>3035907.3256150368</v>
      </c>
      <c r="BE123" s="68">
        <v>3271231.497583285</v>
      </c>
      <c r="BF123" s="68">
        <v>636541.39937002957</v>
      </c>
      <c r="BG123" s="68">
        <f t="shared" si="15"/>
        <v>72030045.16222401</v>
      </c>
      <c r="BH123" s="68">
        <v>123096.67</v>
      </c>
    </row>
    <row r="124" spans="2:60">
      <c r="B124" s="79" t="s">
        <v>235</v>
      </c>
      <c r="C124" s="79" t="s">
        <v>236</v>
      </c>
      <c r="D124" s="80" t="s">
        <v>953</v>
      </c>
      <c r="E124" s="81">
        <v>10</v>
      </c>
      <c r="F124" s="68"/>
      <c r="G124" s="68"/>
      <c r="H124" s="68"/>
      <c r="I124" s="68"/>
      <c r="J124" s="68"/>
      <c r="K124" s="68"/>
      <c r="L124" s="68"/>
      <c r="M124" s="68"/>
      <c r="N124" s="68">
        <f t="shared" si="12"/>
        <v>0</v>
      </c>
      <c r="O124" s="68"/>
      <c r="Q124" s="79" t="s">
        <v>235</v>
      </c>
      <c r="R124" s="79" t="s">
        <v>236</v>
      </c>
      <c r="S124" s="80" t="s">
        <v>954</v>
      </c>
      <c r="T124" s="81">
        <v>10</v>
      </c>
      <c r="U124" s="68">
        <v>101350227.13959599</v>
      </c>
      <c r="V124" s="68">
        <v>2476009.6999999997</v>
      </c>
      <c r="W124" s="68">
        <v>649679.57999999996</v>
      </c>
      <c r="X124" s="68">
        <v>359258.07</v>
      </c>
      <c r="Y124" s="68">
        <v>16945456.683685079</v>
      </c>
      <c r="Z124" s="68">
        <v>5159313.5311669307</v>
      </c>
      <c r="AA124" s="68">
        <v>6268578.4487518389</v>
      </c>
      <c r="AB124" s="68">
        <v>1168422.5675235391</v>
      </c>
      <c r="AC124" s="68">
        <f t="shared" si="13"/>
        <v>134376945.72072336</v>
      </c>
      <c r="AD124" s="68">
        <v>0</v>
      </c>
      <c r="AF124" s="79" t="s">
        <v>235</v>
      </c>
      <c r="AG124" s="79" t="s">
        <v>236</v>
      </c>
      <c r="AH124" s="80" t="s">
        <v>1156</v>
      </c>
      <c r="AI124" s="81">
        <v>10</v>
      </c>
      <c r="AJ124" s="68">
        <v>103237251.09457731</v>
      </c>
      <c r="AK124" s="68">
        <v>2522309.19</v>
      </c>
      <c r="AL124" s="68">
        <v>661828.09</v>
      </c>
      <c r="AM124" s="68">
        <v>365975.92</v>
      </c>
      <c r="AN124" s="68">
        <v>17265895.755913649</v>
      </c>
      <c r="AO124" s="68">
        <v>5159313.5311669307</v>
      </c>
      <c r="AP124" s="68">
        <v>6387133.8501180504</v>
      </c>
      <c r="AQ124" s="68">
        <v>1192959.4439115524</v>
      </c>
      <c r="AR124" s="68">
        <f t="shared" si="14"/>
        <v>136792666.87568748</v>
      </c>
      <c r="AS124" s="68">
        <v>0</v>
      </c>
      <c r="AU124" s="79" t="s">
        <v>235</v>
      </c>
      <c r="AV124" s="79" t="s">
        <v>236</v>
      </c>
      <c r="AW124" s="80" t="s">
        <v>1157</v>
      </c>
      <c r="AX124" s="81">
        <v>10</v>
      </c>
      <c r="AY124" s="68">
        <v>105071554.28112951</v>
      </c>
      <c r="AZ124" s="68">
        <v>2567329.9300000002</v>
      </c>
      <c r="BA124" s="68">
        <v>673641.07</v>
      </c>
      <c r="BB124" s="68">
        <v>372508.24</v>
      </c>
      <c r="BC124" s="68">
        <v>17577474.500615604</v>
      </c>
      <c r="BD124" s="68">
        <v>5159313.5311669307</v>
      </c>
      <c r="BE124" s="68">
        <v>6502418.6420751</v>
      </c>
      <c r="BF124" s="68">
        <v>1216818.6221897602</v>
      </c>
      <c r="BG124" s="68">
        <f t="shared" si="15"/>
        <v>139141058.81717691</v>
      </c>
      <c r="BH124" s="68">
        <v>0</v>
      </c>
    </row>
    <row r="125" spans="2:60">
      <c r="B125" s="79" t="s">
        <v>237</v>
      </c>
      <c r="C125" s="79" t="s">
        <v>238</v>
      </c>
      <c r="D125" s="80" t="s">
        <v>953</v>
      </c>
      <c r="E125" s="81">
        <v>10</v>
      </c>
      <c r="F125" s="68"/>
      <c r="G125" s="68"/>
      <c r="H125" s="68"/>
      <c r="I125" s="68"/>
      <c r="J125" s="68"/>
      <c r="K125" s="68"/>
      <c r="L125" s="68"/>
      <c r="M125" s="68"/>
      <c r="N125" s="68">
        <f t="shared" si="12"/>
        <v>0</v>
      </c>
      <c r="O125" s="68"/>
      <c r="Q125" s="79" t="s">
        <v>237</v>
      </c>
      <c r="R125" s="79" t="s">
        <v>238</v>
      </c>
      <c r="S125" s="80" t="s">
        <v>954</v>
      </c>
      <c r="T125" s="81">
        <v>10</v>
      </c>
      <c r="U125" s="68">
        <v>85113400.839900598</v>
      </c>
      <c r="V125" s="68">
        <v>2636960.8700000006</v>
      </c>
      <c r="W125" s="68">
        <v>322456.56</v>
      </c>
      <c r="X125" s="68">
        <v>308711.42</v>
      </c>
      <c r="Y125" s="68">
        <v>14803717.170099813</v>
      </c>
      <c r="Z125" s="68">
        <v>5405341.7254104884</v>
      </c>
      <c r="AA125" s="68">
        <v>8082602.6087130914</v>
      </c>
      <c r="AB125" s="68">
        <v>1025678.4620636404</v>
      </c>
      <c r="AC125" s="68">
        <f t="shared" si="13"/>
        <v>118090384.45618764</v>
      </c>
      <c r="AD125" s="68">
        <v>391514.8</v>
      </c>
      <c r="AF125" s="79" t="s">
        <v>237</v>
      </c>
      <c r="AG125" s="79" t="s">
        <v>238</v>
      </c>
      <c r="AH125" s="80" t="s">
        <v>1156</v>
      </c>
      <c r="AI125" s="81">
        <v>10</v>
      </c>
      <c r="AJ125" s="68">
        <v>86697215.782041982</v>
      </c>
      <c r="AK125" s="68">
        <v>2686270.0200000005</v>
      </c>
      <c r="AL125" s="68">
        <v>328486.25999999995</v>
      </c>
      <c r="AM125" s="68">
        <v>314484.08999999997</v>
      </c>
      <c r="AN125" s="68">
        <v>15083646.73247971</v>
      </c>
      <c r="AO125" s="68">
        <v>5405341.7254104884</v>
      </c>
      <c r="AP125" s="68">
        <v>8235465.8692944171</v>
      </c>
      <c r="AQ125" s="68">
        <v>1047217.7274269909</v>
      </c>
      <c r="AR125" s="68">
        <f t="shared" si="14"/>
        <v>120196964.02665359</v>
      </c>
      <c r="AS125" s="68">
        <v>398835.82</v>
      </c>
      <c r="AU125" s="79" t="s">
        <v>237</v>
      </c>
      <c r="AV125" s="79" t="s">
        <v>238</v>
      </c>
      <c r="AW125" s="80" t="s">
        <v>1157</v>
      </c>
      <c r="AX125" s="81">
        <v>10</v>
      </c>
      <c r="AY125" s="68">
        <v>88236767.301955879</v>
      </c>
      <c r="AZ125" s="68">
        <v>2734217.3</v>
      </c>
      <c r="BA125" s="68">
        <v>334349.42</v>
      </c>
      <c r="BB125" s="68">
        <v>320097.32999999996</v>
      </c>
      <c r="BC125" s="68">
        <v>15355836.215890137</v>
      </c>
      <c r="BD125" s="68">
        <v>5405341.7254104884</v>
      </c>
      <c r="BE125" s="68">
        <v>8384112.0635720678</v>
      </c>
      <c r="BF125" s="68">
        <v>1068162.0599755049</v>
      </c>
      <c r="BG125" s="68">
        <f t="shared" si="15"/>
        <v>122244838.07680407</v>
      </c>
      <c r="BH125" s="68">
        <v>405954.66000000003</v>
      </c>
    </row>
    <row r="126" spans="2:60">
      <c r="B126" s="79" t="s">
        <v>239</v>
      </c>
      <c r="C126" s="79" t="s">
        <v>240</v>
      </c>
      <c r="D126" s="80" t="s">
        <v>953</v>
      </c>
      <c r="E126" s="81">
        <v>10</v>
      </c>
      <c r="F126" s="68"/>
      <c r="G126" s="68"/>
      <c r="H126" s="68"/>
      <c r="I126" s="68"/>
      <c r="J126" s="68"/>
      <c r="K126" s="68"/>
      <c r="L126" s="68"/>
      <c r="M126" s="68"/>
      <c r="N126" s="68">
        <f t="shared" si="12"/>
        <v>0</v>
      </c>
      <c r="O126" s="68"/>
      <c r="Q126" s="79" t="s">
        <v>239</v>
      </c>
      <c r="R126" s="79" t="s">
        <v>240</v>
      </c>
      <c r="S126" s="80" t="s">
        <v>954</v>
      </c>
      <c r="T126" s="81">
        <v>10</v>
      </c>
      <c r="U126" s="68">
        <v>2133025.1424962869</v>
      </c>
      <c r="V126" s="68">
        <v>39351.010000000009</v>
      </c>
      <c r="W126" s="68">
        <v>0</v>
      </c>
      <c r="X126" s="68">
        <v>0</v>
      </c>
      <c r="Y126" s="68">
        <v>93698.649826915731</v>
      </c>
      <c r="Z126" s="68">
        <v>0</v>
      </c>
      <c r="AA126" s="68">
        <v>21727.503524912063</v>
      </c>
      <c r="AB126" s="68">
        <v>22450.953473914415</v>
      </c>
      <c r="AC126" s="68">
        <f t="shared" si="13"/>
        <v>2332644.5393220289</v>
      </c>
      <c r="AD126" s="68">
        <v>22391.279999999995</v>
      </c>
      <c r="AF126" s="79" t="s">
        <v>239</v>
      </c>
      <c r="AG126" s="79" t="s">
        <v>240</v>
      </c>
      <c r="AH126" s="80" t="s">
        <v>1156</v>
      </c>
      <c r="AI126" s="81">
        <v>10</v>
      </c>
      <c r="AJ126" s="68">
        <v>2170565.1313480884</v>
      </c>
      <c r="AK126" s="68">
        <v>40086.840000000011</v>
      </c>
      <c r="AL126" s="68">
        <v>0</v>
      </c>
      <c r="AM126" s="68">
        <v>0</v>
      </c>
      <c r="AN126" s="68">
        <v>95475.41048960523</v>
      </c>
      <c r="AO126" s="68">
        <v>0</v>
      </c>
      <c r="AP126" s="68">
        <v>22138.396551879516</v>
      </c>
      <c r="AQ126" s="68">
        <v>22922.411196867004</v>
      </c>
      <c r="AR126" s="68">
        <f t="shared" si="14"/>
        <v>2373998.1695864401</v>
      </c>
      <c r="AS126" s="68">
        <v>22809.979999999996</v>
      </c>
      <c r="AU126" s="79" t="s">
        <v>239</v>
      </c>
      <c r="AV126" s="79" t="s">
        <v>240</v>
      </c>
      <c r="AW126" s="80" t="s">
        <v>1157</v>
      </c>
      <c r="AX126" s="81">
        <v>10</v>
      </c>
      <c r="AY126" s="68">
        <v>2207065.5855058553</v>
      </c>
      <c r="AZ126" s="68">
        <v>40802.340000000011</v>
      </c>
      <c r="BA126" s="68">
        <v>0</v>
      </c>
      <c r="BB126" s="68">
        <v>0</v>
      </c>
      <c r="BC126" s="68">
        <v>97203.018809971851</v>
      </c>
      <c r="BD126" s="68">
        <v>0</v>
      </c>
      <c r="BE126" s="68">
        <v>22537.954213340246</v>
      </c>
      <c r="BF126" s="68">
        <v>23380.868820804637</v>
      </c>
      <c r="BG126" s="68">
        <f t="shared" si="15"/>
        <v>2414206.887349972</v>
      </c>
      <c r="BH126" s="68">
        <v>23217.119999999995</v>
      </c>
    </row>
    <row r="127" spans="2:60">
      <c r="B127" s="79" t="s">
        <v>241</v>
      </c>
      <c r="C127" s="79" t="s">
        <v>242</v>
      </c>
      <c r="D127" s="80" t="s">
        <v>953</v>
      </c>
      <c r="E127" s="81">
        <v>10</v>
      </c>
      <c r="F127" s="68"/>
      <c r="G127" s="68"/>
      <c r="H127" s="68"/>
      <c r="I127" s="68"/>
      <c r="J127" s="68"/>
      <c r="K127" s="68"/>
      <c r="L127" s="68"/>
      <c r="M127" s="68"/>
      <c r="N127" s="68">
        <f t="shared" si="12"/>
        <v>0</v>
      </c>
      <c r="O127" s="68"/>
      <c r="Q127" s="79" t="s">
        <v>241</v>
      </c>
      <c r="R127" s="79" t="s">
        <v>242</v>
      </c>
      <c r="S127" s="80" t="s">
        <v>954</v>
      </c>
      <c r="T127" s="81">
        <v>10</v>
      </c>
      <c r="U127" s="68">
        <v>407761.01382135414</v>
      </c>
      <c r="V127" s="68">
        <v>0</v>
      </c>
      <c r="W127" s="68">
        <v>0</v>
      </c>
      <c r="X127" s="68">
        <v>0</v>
      </c>
      <c r="Y127" s="68">
        <v>44900.08511134702</v>
      </c>
      <c r="Z127" s="68">
        <v>0</v>
      </c>
      <c r="AA127" s="68">
        <v>0</v>
      </c>
      <c r="AB127" s="68">
        <v>4282.4975515403785</v>
      </c>
      <c r="AC127" s="68">
        <f t="shared" si="13"/>
        <v>456943.59648424154</v>
      </c>
      <c r="AD127" s="68">
        <v>0</v>
      </c>
      <c r="AF127" s="79" t="s">
        <v>241</v>
      </c>
      <c r="AG127" s="79" t="s">
        <v>242</v>
      </c>
      <c r="AH127" s="80" t="s">
        <v>1156</v>
      </c>
      <c r="AI127" s="81">
        <v>10</v>
      </c>
      <c r="AJ127" s="68">
        <v>415191.00085348648</v>
      </c>
      <c r="AK127" s="68">
        <v>0</v>
      </c>
      <c r="AL127" s="68">
        <v>0</v>
      </c>
      <c r="AM127" s="68">
        <v>0</v>
      </c>
      <c r="AN127" s="68">
        <v>45734.858849900163</v>
      </c>
      <c r="AO127" s="68">
        <v>0</v>
      </c>
      <c r="AP127" s="68">
        <v>0</v>
      </c>
      <c r="AQ127" s="68">
        <v>4372.4300001226366</v>
      </c>
      <c r="AR127" s="68">
        <f t="shared" si="14"/>
        <v>465298.2897035093</v>
      </c>
      <c r="AS127" s="68">
        <v>0</v>
      </c>
      <c r="AU127" s="79" t="s">
        <v>241</v>
      </c>
      <c r="AV127" s="79" t="s">
        <v>242</v>
      </c>
      <c r="AW127" s="80" t="s">
        <v>1157</v>
      </c>
      <c r="AX127" s="81">
        <v>10</v>
      </c>
      <c r="AY127" s="68">
        <v>422415.63463406463</v>
      </c>
      <c r="AZ127" s="68">
        <v>0</v>
      </c>
      <c r="BA127" s="68">
        <v>0</v>
      </c>
      <c r="BB127" s="68">
        <v>0</v>
      </c>
      <c r="BC127" s="68">
        <v>46546.557712180103</v>
      </c>
      <c r="BD127" s="68">
        <v>0</v>
      </c>
      <c r="BE127" s="68">
        <v>0</v>
      </c>
      <c r="BF127" s="68">
        <v>4459.878600125201</v>
      </c>
      <c r="BG127" s="68">
        <f t="shared" si="15"/>
        <v>473422.0709463699</v>
      </c>
      <c r="BH127" s="68">
        <v>0</v>
      </c>
    </row>
    <row r="128" spans="2:60">
      <c r="B128" s="79" t="s">
        <v>243</v>
      </c>
      <c r="C128" s="79" t="s">
        <v>244</v>
      </c>
      <c r="D128" s="80" t="s">
        <v>953</v>
      </c>
      <c r="E128" s="81">
        <v>10</v>
      </c>
      <c r="F128" s="68"/>
      <c r="G128" s="68"/>
      <c r="H128" s="68"/>
      <c r="I128" s="68"/>
      <c r="J128" s="68"/>
      <c r="K128" s="68"/>
      <c r="L128" s="68"/>
      <c r="M128" s="68"/>
      <c r="N128" s="68">
        <f t="shared" si="12"/>
        <v>0</v>
      </c>
      <c r="O128" s="68"/>
      <c r="Q128" s="79" t="s">
        <v>243</v>
      </c>
      <c r="R128" s="79" t="s">
        <v>244</v>
      </c>
      <c r="S128" s="80" t="s">
        <v>954</v>
      </c>
      <c r="T128" s="81">
        <v>10</v>
      </c>
      <c r="U128" s="68">
        <v>1964795.9596714564</v>
      </c>
      <c r="V128" s="68">
        <v>42593.780000000013</v>
      </c>
      <c r="W128" s="68">
        <v>0</v>
      </c>
      <c r="X128" s="68">
        <v>0</v>
      </c>
      <c r="Y128" s="68">
        <v>126393.72572963411</v>
      </c>
      <c r="Z128" s="68">
        <v>106410.01147819113</v>
      </c>
      <c r="AA128" s="68">
        <v>0</v>
      </c>
      <c r="AB128" s="68">
        <v>20527.855313251726</v>
      </c>
      <c r="AC128" s="68">
        <f t="shared" si="13"/>
        <v>2291637.7021925338</v>
      </c>
      <c r="AD128" s="68">
        <v>30916.369999999995</v>
      </c>
      <c r="AF128" s="79" t="s">
        <v>243</v>
      </c>
      <c r="AG128" s="79" t="s">
        <v>244</v>
      </c>
      <c r="AH128" s="80" t="s">
        <v>1156</v>
      </c>
      <c r="AI128" s="81">
        <v>10</v>
      </c>
      <c r="AJ128" s="68">
        <v>1998923.0681858649</v>
      </c>
      <c r="AK128" s="68">
        <v>43375.450000000012</v>
      </c>
      <c r="AL128" s="68">
        <v>0</v>
      </c>
      <c r="AM128" s="68">
        <v>0</v>
      </c>
      <c r="AN128" s="68">
        <v>128753.31500144889</v>
      </c>
      <c r="AO128" s="68">
        <v>106410.01147819113</v>
      </c>
      <c r="AP128" s="68">
        <v>0</v>
      </c>
      <c r="AQ128" s="68">
        <v>20958.935994829517</v>
      </c>
      <c r="AR128" s="68">
        <f t="shared" si="14"/>
        <v>2329904.5406603343</v>
      </c>
      <c r="AS128" s="68">
        <v>31483.759999999998</v>
      </c>
      <c r="AU128" s="79" t="s">
        <v>243</v>
      </c>
      <c r="AV128" s="79" t="s">
        <v>244</v>
      </c>
      <c r="AW128" s="80" t="s">
        <v>1157</v>
      </c>
      <c r="AX128" s="81">
        <v>10</v>
      </c>
      <c r="AY128" s="68">
        <v>2032104.8369309702</v>
      </c>
      <c r="AZ128" s="68">
        <v>44135.550000000017</v>
      </c>
      <c r="BA128" s="68">
        <v>0</v>
      </c>
      <c r="BB128" s="68">
        <v>0</v>
      </c>
      <c r="BC128" s="68">
        <v>131047.64912520626</v>
      </c>
      <c r="BD128" s="68">
        <v>106410.01147819113</v>
      </c>
      <c r="BE128" s="68">
        <v>0</v>
      </c>
      <c r="BF128" s="68">
        <v>21378.121514725499</v>
      </c>
      <c r="BG128" s="68">
        <f t="shared" si="15"/>
        <v>2367111.629049093</v>
      </c>
      <c r="BH128" s="68">
        <v>32035.459999999995</v>
      </c>
    </row>
    <row r="129" spans="2:60">
      <c r="B129" s="79" t="s">
        <v>245</v>
      </c>
      <c r="C129" s="79" t="s">
        <v>246</v>
      </c>
      <c r="D129" s="80" t="s">
        <v>953</v>
      </c>
      <c r="E129" s="81">
        <v>10</v>
      </c>
      <c r="F129" s="68"/>
      <c r="G129" s="68"/>
      <c r="H129" s="68"/>
      <c r="I129" s="68"/>
      <c r="J129" s="68"/>
      <c r="K129" s="68"/>
      <c r="L129" s="68"/>
      <c r="M129" s="68"/>
      <c r="N129" s="68">
        <f t="shared" si="12"/>
        <v>0</v>
      </c>
      <c r="O129" s="68"/>
      <c r="Q129" s="79" t="s">
        <v>245</v>
      </c>
      <c r="R129" s="79" t="s">
        <v>246</v>
      </c>
      <c r="S129" s="80" t="s">
        <v>954</v>
      </c>
      <c r="T129" s="81">
        <v>10</v>
      </c>
      <c r="U129" s="68">
        <v>2611751.1189278578</v>
      </c>
      <c r="V129" s="68">
        <v>46996.71</v>
      </c>
      <c r="W129" s="68">
        <v>0</v>
      </c>
      <c r="X129" s="68">
        <v>5072.97</v>
      </c>
      <c r="Y129" s="68">
        <v>249816.21515986838</v>
      </c>
      <c r="Z129" s="68">
        <v>129366.93150209743</v>
      </c>
      <c r="AA129" s="68">
        <v>0</v>
      </c>
      <c r="AB129" s="68">
        <v>27616.576143392362</v>
      </c>
      <c r="AC129" s="68">
        <f t="shared" si="13"/>
        <v>3070620.521733216</v>
      </c>
      <c r="AD129" s="68">
        <v>0</v>
      </c>
      <c r="AF129" s="79" t="s">
        <v>245</v>
      </c>
      <c r="AG129" s="79" t="s">
        <v>246</v>
      </c>
      <c r="AH129" s="80" t="s">
        <v>1156</v>
      </c>
      <c r="AI129" s="81">
        <v>10</v>
      </c>
      <c r="AJ129" s="68">
        <v>2658136.9664708138</v>
      </c>
      <c r="AK129" s="68">
        <v>47859.200000000004</v>
      </c>
      <c r="AL129" s="68">
        <v>0</v>
      </c>
      <c r="AM129" s="68">
        <v>5166.07</v>
      </c>
      <c r="AN129" s="68">
        <v>254472.88914477348</v>
      </c>
      <c r="AO129" s="68">
        <v>129366.93150209743</v>
      </c>
      <c r="AP129" s="68">
        <v>0</v>
      </c>
      <c r="AQ129" s="68">
        <v>28196.538052402902</v>
      </c>
      <c r="AR129" s="68">
        <f t="shared" si="14"/>
        <v>3123198.5951700876</v>
      </c>
      <c r="AS129" s="68">
        <v>0</v>
      </c>
      <c r="AU129" s="79" t="s">
        <v>245</v>
      </c>
      <c r="AV129" s="79" t="s">
        <v>246</v>
      </c>
      <c r="AW129" s="80" t="s">
        <v>1157</v>
      </c>
      <c r="AX129" s="81">
        <v>10</v>
      </c>
      <c r="AY129" s="68">
        <v>2703240.7536303932</v>
      </c>
      <c r="AZ129" s="68">
        <v>48697.86</v>
      </c>
      <c r="BA129" s="68">
        <v>0</v>
      </c>
      <c r="BB129" s="68">
        <v>5256.6</v>
      </c>
      <c r="BC129" s="68">
        <v>259000.80315809004</v>
      </c>
      <c r="BD129" s="68">
        <v>129366.93150209743</v>
      </c>
      <c r="BE129" s="68">
        <v>0</v>
      </c>
      <c r="BF129" s="68">
        <v>28760.462213451974</v>
      </c>
      <c r="BG129" s="68">
        <f t="shared" si="15"/>
        <v>3174323.4105040324</v>
      </c>
      <c r="BH129" s="68">
        <v>0</v>
      </c>
    </row>
    <row r="130" spans="2:60">
      <c r="B130" s="79" t="s">
        <v>247</v>
      </c>
      <c r="C130" s="79" t="s">
        <v>248</v>
      </c>
      <c r="D130" s="80" t="s">
        <v>953</v>
      </c>
      <c r="E130" s="81">
        <v>10</v>
      </c>
      <c r="F130" s="68"/>
      <c r="G130" s="68"/>
      <c r="H130" s="68"/>
      <c r="I130" s="68"/>
      <c r="J130" s="68"/>
      <c r="K130" s="68"/>
      <c r="L130" s="68"/>
      <c r="M130" s="68"/>
      <c r="N130" s="68">
        <f t="shared" si="12"/>
        <v>0</v>
      </c>
      <c r="O130" s="68"/>
      <c r="Q130" s="79" t="s">
        <v>247</v>
      </c>
      <c r="R130" s="79" t="s">
        <v>248</v>
      </c>
      <c r="S130" s="80" t="s">
        <v>954</v>
      </c>
      <c r="T130" s="81">
        <v>10</v>
      </c>
      <c r="U130" s="68">
        <v>26726945.042722389</v>
      </c>
      <c r="V130" s="68">
        <v>763433.42</v>
      </c>
      <c r="W130" s="68">
        <v>371475.06999999995</v>
      </c>
      <c r="X130" s="68">
        <v>0</v>
      </c>
      <c r="Y130" s="68">
        <v>4123107.0180497989</v>
      </c>
      <c r="Z130" s="68">
        <v>1641887.3176177519</v>
      </c>
      <c r="AA130" s="68">
        <v>1192007.0576225808</v>
      </c>
      <c r="AB130" s="68">
        <v>297872.62136038393</v>
      </c>
      <c r="AC130" s="68">
        <f t="shared" si="13"/>
        <v>35255420.517372906</v>
      </c>
      <c r="AD130" s="68">
        <v>138692.96999999997</v>
      </c>
      <c r="AF130" s="79" t="s">
        <v>247</v>
      </c>
      <c r="AG130" s="79" t="s">
        <v>248</v>
      </c>
      <c r="AH130" s="80" t="s">
        <v>1156</v>
      </c>
      <c r="AI130" s="81">
        <v>10</v>
      </c>
      <c r="AJ130" s="68">
        <v>27220454.455345251</v>
      </c>
      <c r="AK130" s="68">
        <v>777443.96000000008</v>
      </c>
      <c r="AL130" s="68">
        <v>378292.37</v>
      </c>
      <c r="AM130" s="68">
        <v>0</v>
      </c>
      <c r="AN130" s="68">
        <v>4200025.6144128945</v>
      </c>
      <c r="AO130" s="68">
        <v>1641887.3176177519</v>
      </c>
      <c r="AP130" s="68">
        <v>1214258.6274403061</v>
      </c>
      <c r="AQ130" s="68">
        <v>304127.96451894194</v>
      </c>
      <c r="AR130" s="68">
        <f t="shared" si="14"/>
        <v>35877728.559335142</v>
      </c>
      <c r="AS130" s="68">
        <v>141238.24999999997</v>
      </c>
      <c r="AU130" s="79" t="s">
        <v>247</v>
      </c>
      <c r="AV130" s="79" t="s">
        <v>248</v>
      </c>
      <c r="AW130" s="80" t="s">
        <v>1157</v>
      </c>
      <c r="AX130" s="81">
        <v>10</v>
      </c>
      <c r="AY130" s="68">
        <v>27700205.751629055</v>
      </c>
      <c r="AZ130" s="68">
        <v>791067.52</v>
      </c>
      <c r="BA130" s="68">
        <v>384921.4</v>
      </c>
      <c r="BB130" s="68">
        <v>0</v>
      </c>
      <c r="BC130" s="68">
        <v>4274817.0534643624</v>
      </c>
      <c r="BD130" s="68">
        <v>1641887.3176177519</v>
      </c>
      <c r="BE130" s="68">
        <v>1235896.4409925891</v>
      </c>
      <c r="BF130" s="68">
        <v>310210.5106093362</v>
      </c>
      <c r="BG130" s="68">
        <f t="shared" si="15"/>
        <v>36482719.244313091</v>
      </c>
      <c r="BH130" s="68">
        <v>143713.25</v>
      </c>
    </row>
    <row r="131" spans="2:60">
      <c r="B131" s="79" t="s">
        <v>249</v>
      </c>
      <c r="C131" s="79" t="s">
        <v>250</v>
      </c>
      <c r="D131" s="80" t="s">
        <v>953</v>
      </c>
      <c r="E131" s="81">
        <v>10</v>
      </c>
      <c r="F131" s="68"/>
      <c r="G131" s="68"/>
      <c r="H131" s="68"/>
      <c r="I131" s="68"/>
      <c r="J131" s="68"/>
      <c r="K131" s="68"/>
      <c r="L131" s="68"/>
      <c r="M131" s="68"/>
      <c r="N131" s="68">
        <f t="shared" si="12"/>
        <v>0</v>
      </c>
      <c r="O131" s="68"/>
      <c r="Q131" s="79" t="s">
        <v>249</v>
      </c>
      <c r="R131" s="79" t="s">
        <v>250</v>
      </c>
      <c r="S131" s="80" t="s">
        <v>954</v>
      </c>
      <c r="T131" s="81">
        <v>10</v>
      </c>
      <c r="U131" s="68">
        <v>5285385.3877001274</v>
      </c>
      <c r="V131" s="68">
        <v>167790.71000000002</v>
      </c>
      <c r="W131" s="68">
        <v>79444.56</v>
      </c>
      <c r="X131" s="68">
        <v>18281.820000000003</v>
      </c>
      <c r="Y131" s="68">
        <v>878691.87600332871</v>
      </c>
      <c r="Z131" s="68">
        <v>400255.17594901752</v>
      </c>
      <c r="AA131" s="68">
        <v>574549.51321501122</v>
      </c>
      <c r="AB131" s="68">
        <v>64561.235085795633</v>
      </c>
      <c r="AC131" s="68">
        <f t="shared" si="13"/>
        <v>7549266.2879532799</v>
      </c>
      <c r="AD131" s="68">
        <v>80306.009999999995</v>
      </c>
      <c r="AF131" s="79" t="s">
        <v>249</v>
      </c>
      <c r="AG131" s="79" t="s">
        <v>250</v>
      </c>
      <c r="AH131" s="80" t="s">
        <v>1156</v>
      </c>
      <c r="AI131" s="81">
        <v>10</v>
      </c>
      <c r="AJ131" s="68">
        <v>5382719.5011151675</v>
      </c>
      <c r="AK131" s="68">
        <v>170870</v>
      </c>
      <c r="AL131" s="68">
        <v>80902.52</v>
      </c>
      <c r="AM131" s="68">
        <v>18617.32</v>
      </c>
      <c r="AN131" s="68">
        <v>895091.30149368243</v>
      </c>
      <c r="AO131" s="68">
        <v>400255.17594901752</v>
      </c>
      <c r="AP131" s="68">
        <v>585274.98450834793</v>
      </c>
      <c r="AQ131" s="68">
        <v>65917.065702599473</v>
      </c>
      <c r="AR131" s="68">
        <f t="shared" si="14"/>
        <v>7681427.6487688143</v>
      </c>
      <c r="AS131" s="68">
        <v>81779.78</v>
      </c>
      <c r="AU131" s="79" t="s">
        <v>249</v>
      </c>
      <c r="AV131" s="79" t="s">
        <v>250</v>
      </c>
      <c r="AW131" s="80" t="s">
        <v>1157</v>
      </c>
      <c r="AX131" s="81">
        <v>10</v>
      </c>
      <c r="AY131" s="68">
        <v>5477348.8755616825</v>
      </c>
      <c r="AZ131" s="68">
        <v>173864.25</v>
      </c>
      <c r="BA131" s="68">
        <v>82320.220000000016</v>
      </c>
      <c r="BB131" s="68">
        <v>18943.57</v>
      </c>
      <c r="BC131" s="68">
        <v>911037.18026960187</v>
      </c>
      <c r="BD131" s="68">
        <v>400255.17594901752</v>
      </c>
      <c r="BE131" s="68">
        <v>595704.6193945352</v>
      </c>
      <c r="BF131" s="68">
        <v>67235.402216651477</v>
      </c>
      <c r="BG131" s="68">
        <f t="shared" si="15"/>
        <v>7809922.1433914881</v>
      </c>
      <c r="BH131" s="68">
        <v>83212.849999999991</v>
      </c>
    </row>
    <row r="132" spans="2:60">
      <c r="B132" s="79" t="s">
        <v>251</v>
      </c>
      <c r="C132" s="79" t="s">
        <v>252</v>
      </c>
      <c r="D132" s="80" t="s">
        <v>953</v>
      </c>
      <c r="E132" s="81">
        <v>10</v>
      </c>
      <c r="F132" s="68"/>
      <c r="G132" s="68"/>
      <c r="H132" s="68"/>
      <c r="I132" s="68"/>
      <c r="J132" s="68"/>
      <c r="K132" s="68"/>
      <c r="L132" s="68"/>
      <c r="M132" s="68"/>
      <c r="N132" s="68">
        <f t="shared" si="12"/>
        <v>0</v>
      </c>
      <c r="O132" s="68"/>
      <c r="Q132" s="79" t="s">
        <v>251</v>
      </c>
      <c r="R132" s="79" t="s">
        <v>252</v>
      </c>
      <c r="S132" s="80" t="s">
        <v>954</v>
      </c>
      <c r="T132" s="81">
        <v>10</v>
      </c>
      <c r="U132" s="68">
        <v>6813186.7304338925</v>
      </c>
      <c r="V132" s="68">
        <v>209427.33</v>
      </c>
      <c r="W132" s="68">
        <v>15506.050000000001</v>
      </c>
      <c r="X132" s="68">
        <v>23929.07</v>
      </c>
      <c r="Y132" s="68">
        <v>1056157.6060315089</v>
      </c>
      <c r="Z132" s="68">
        <v>613132.35145701282</v>
      </c>
      <c r="AA132" s="68">
        <v>545423.56542219198</v>
      </c>
      <c r="AB132" s="68">
        <v>77077.599428839982</v>
      </c>
      <c r="AC132" s="68">
        <f t="shared" si="13"/>
        <v>9360540.4427734464</v>
      </c>
      <c r="AD132" s="68">
        <v>6700.14</v>
      </c>
      <c r="AF132" s="79" t="s">
        <v>251</v>
      </c>
      <c r="AG132" s="79" t="s">
        <v>252</v>
      </c>
      <c r="AH132" s="80" t="s">
        <v>1156</v>
      </c>
      <c r="AI132" s="81">
        <v>10</v>
      </c>
      <c r="AJ132" s="68">
        <v>6940075.2145395633</v>
      </c>
      <c r="AK132" s="68">
        <v>213270.72999999998</v>
      </c>
      <c r="AL132" s="68">
        <v>15790.61</v>
      </c>
      <c r="AM132" s="68">
        <v>24368.219999999998</v>
      </c>
      <c r="AN132" s="68">
        <v>1075869.8263730321</v>
      </c>
      <c r="AO132" s="68">
        <v>613132.35145701282</v>
      </c>
      <c r="AP132" s="68">
        <v>555605.32348483847</v>
      </c>
      <c r="AQ132" s="68">
        <v>78696.231136845425</v>
      </c>
      <c r="AR132" s="68">
        <f t="shared" si="14"/>
        <v>9523631.6169912908</v>
      </c>
      <c r="AS132" s="68">
        <v>6823.1100000000006</v>
      </c>
      <c r="AU132" s="79" t="s">
        <v>251</v>
      </c>
      <c r="AV132" s="79" t="s">
        <v>252</v>
      </c>
      <c r="AW132" s="80" t="s">
        <v>1157</v>
      </c>
      <c r="AX132" s="81">
        <v>10</v>
      </c>
      <c r="AY132" s="68">
        <v>7063421.607095941</v>
      </c>
      <c r="AZ132" s="68">
        <v>217008</v>
      </c>
      <c r="BA132" s="68">
        <v>16067.32</v>
      </c>
      <c r="BB132" s="68">
        <v>24795.239999999998</v>
      </c>
      <c r="BC132" s="68">
        <v>1095036.9045425623</v>
      </c>
      <c r="BD132" s="68">
        <v>613132.35145701282</v>
      </c>
      <c r="BE132" s="68">
        <v>565506.24208289757</v>
      </c>
      <c r="BF132" s="68">
        <v>80270.15675958246</v>
      </c>
      <c r="BG132" s="68">
        <f t="shared" si="15"/>
        <v>9682180.4919379968</v>
      </c>
      <c r="BH132" s="68">
        <v>6942.67</v>
      </c>
    </row>
    <row r="133" spans="2:60">
      <c r="B133" s="79" t="s">
        <v>253</v>
      </c>
      <c r="C133" s="79" t="s">
        <v>254</v>
      </c>
      <c r="D133" s="80" t="s">
        <v>953</v>
      </c>
      <c r="E133" s="81">
        <v>10</v>
      </c>
      <c r="F133" s="68"/>
      <c r="G133" s="68"/>
      <c r="H133" s="68"/>
      <c r="I133" s="68"/>
      <c r="J133" s="68"/>
      <c r="K133" s="68"/>
      <c r="L133" s="68"/>
      <c r="M133" s="68"/>
      <c r="N133" s="68">
        <f t="shared" si="12"/>
        <v>0</v>
      </c>
      <c r="O133" s="68"/>
      <c r="Q133" s="79" t="s">
        <v>253</v>
      </c>
      <c r="R133" s="79" t="s">
        <v>254</v>
      </c>
      <c r="S133" s="80" t="s">
        <v>954</v>
      </c>
      <c r="T133" s="81">
        <v>10</v>
      </c>
      <c r="U133" s="68">
        <v>1865681.5198104691</v>
      </c>
      <c r="V133" s="68">
        <v>34170.740000000005</v>
      </c>
      <c r="W133" s="68">
        <v>0</v>
      </c>
      <c r="X133" s="68">
        <v>0</v>
      </c>
      <c r="Y133" s="68">
        <v>98725.292442947582</v>
      </c>
      <c r="Z133" s="68">
        <v>40525.858024393186</v>
      </c>
      <c r="AA133" s="68">
        <v>0</v>
      </c>
      <c r="AB133" s="68">
        <v>19345.045656738337</v>
      </c>
      <c r="AC133" s="68">
        <f t="shared" si="13"/>
        <v>2077783.1459345482</v>
      </c>
      <c r="AD133" s="68">
        <v>19334.689999999995</v>
      </c>
      <c r="AF133" s="79" t="s">
        <v>253</v>
      </c>
      <c r="AG133" s="79" t="s">
        <v>254</v>
      </c>
      <c r="AH133" s="80" t="s">
        <v>1156</v>
      </c>
      <c r="AI133" s="81">
        <v>10</v>
      </c>
      <c r="AJ133" s="68">
        <v>1897602.5065494976</v>
      </c>
      <c r="AK133" s="68">
        <v>34797.83</v>
      </c>
      <c r="AL133" s="68">
        <v>0</v>
      </c>
      <c r="AM133" s="68">
        <v>0</v>
      </c>
      <c r="AN133" s="68">
        <v>100567.76379819908</v>
      </c>
      <c r="AO133" s="68">
        <v>40525.858024393186</v>
      </c>
      <c r="AP133" s="68">
        <v>0</v>
      </c>
      <c r="AQ133" s="68">
        <v>19751.296315529849</v>
      </c>
      <c r="AR133" s="68">
        <f t="shared" si="14"/>
        <v>2112934.7846876197</v>
      </c>
      <c r="AS133" s="68">
        <v>19689.529999999995</v>
      </c>
      <c r="AU133" s="79" t="s">
        <v>253</v>
      </c>
      <c r="AV133" s="79" t="s">
        <v>254</v>
      </c>
      <c r="AW133" s="80" t="s">
        <v>1157</v>
      </c>
      <c r="AX133" s="81">
        <v>10</v>
      </c>
      <c r="AY133" s="68">
        <v>1928640.915627134</v>
      </c>
      <c r="AZ133" s="68">
        <v>35407.61</v>
      </c>
      <c r="BA133" s="68">
        <v>0</v>
      </c>
      <c r="BB133" s="68">
        <v>0</v>
      </c>
      <c r="BC133" s="68">
        <v>102359.27641102928</v>
      </c>
      <c r="BD133" s="68">
        <v>40525.858024393186</v>
      </c>
      <c r="BE133" s="68">
        <v>0</v>
      </c>
      <c r="BF133" s="68">
        <v>20146.318841841072</v>
      </c>
      <c r="BG133" s="68">
        <f t="shared" si="15"/>
        <v>2147114.5389043977</v>
      </c>
      <c r="BH133" s="68">
        <v>20034.559999999994</v>
      </c>
    </row>
    <row r="134" spans="2:60">
      <c r="B134" s="79" t="s">
        <v>255</v>
      </c>
      <c r="C134" s="79" t="s">
        <v>256</v>
      </c>
      <c r="D134" s="80" t="s">
        <v>953</v>
      </c>
      <c r="E134" s="81">
        <v>10</v>
      </c>
      <c r="F134" s="68"/>
      <c r="G134" s="68"/>
      <c r="H134" s="68"/>
      <c r="I134" s="68"/>
      <c r="J134" s="68"/>
      <c r="K134" s="68"/>
      <c r="L134" s="68"/>
      <c r="M134" s="68"/>
      <c r="N134" s="68">
        <f t="shared" ref="N134:N197" si="16">SUM(F134:M134,O134)</f>
        <v>0</v>
      </c>
      <c r="O134" s="68"/>
      <c r="Q134" s="79" t="s">
        <v>255</v>
      </c>
      <c r="R134" s="79" t="s">
        <v>256</v>
      </c>
      <c r="S134" s="80" t="s">
        <v>954</v>
      </c>
      <c r="T134" s="81">
        <v>10</v>
      </c>
      <c r="U134" s="68">
        <v>2060169.6167224159</v>
      </c>
      <c r="V134" s="68">
        <v>0</v>
      </c>
      <c r="W134" s="68">
        <v>0</v>
      </c>
      <c r="X134" s="68">
        <v>0</v>
      </c>
      <c r="Y134" s="68">
        <v>96738.442682374996</v>
      </c>
      <c r="Z134" s="68">
        <v>190017.67583771911</v>
      </c>
      <c r="AA134" s="68">
        <v>0</v>
      </c>
      <c r="AB134" s="68">
        <v>20358.119030795991</v>
      </c>
      <c r="AC134" s="68">
        <f t="shared" ref="AC134:AC197" si="17">SUM(U134:AB134,AD134)</f>
        <v>2367283.8542733062</v>
      </c>
      <c r="AD134" s="68">
        <v>0</v>
      </c>
      <c r="AF134" s="79" t="s">
        <v>255</v>
      </c>
      <c r="AG134" s="79" t="s">
        <v>256</v>
      </c>
      <c r="AH134" s="80" t="s">
        <v>1156</v>
      </c>
      <c r="AI134" s="81">
        <v>10</v>
      </c>
      <c r="AJ134" s="68">
        <v>2096199.0273766387</v>
      </c>
      <c r="AK134" s="68">
        <v>0</v>
      </c>
      <c r="AL134" s="68">
        <v>0</v>
      </c>
      <c r="AM134" s="68">
        <v>0</v>
      </c>
      <c r="AN134" s="68">
        <v>98543.960246110481</v>
      </c>
      <c r="AO134" s="68">
        <v>190017.67583771911</v>
      </c>
      <c r="AP134" s="68">
        <v>0</v>
      </c>
      <c r="AQ134" s="68">
        <v>20785.639530442655</v>
      </c>
      <c r="AR134" s="68">
        <f t="shared" ref="AR134:AR197" si="18">SUM(AJ134:AQ134,AS134)</f>
        <v>2405546.3029909106</v>
      </c>
      <c r="AS134" s="68">
        <v>0</v>
      </c>
      <c r="AU134" s="79" t="s">
        <v>255</v>
      </c>
      <c r="AV134" s="79" t="s">
        <v>256</v>
      </c>
      <c r="AW134" s="80" t="s">
        <v>1157</v>
      </c>
      <c r="AX134" s="81">
        <v>10</v>
      </c>
      <c r="AY134" s="68">
        <v>2131232.728933936</v>
      </c>
      <c r="AZ134" s="68">
        <v>0</v>
      </c>
      <c r="BA134" s="68">
        <v>0</v>
      </c>
      <c r="BB134" s="68">
        <v>0</v>
      </c>
      <c r="BC134" s="68">
        <v>100299.5504788754</v>
      </c>
      <c r="BD134" s="68">
        <v>190017.67583771911</v>
      </c>
      <c r="BE134" s="68">
        <v>0</v>
      </c>
      <c r="BF134" s="68">
        <v>21201.352321051061</v>
      </c>
      <c r="BG134" s="68">
        <f t="shared" ref="BG134:BG197" si="19">SUM(AY134:BF134,BH134)</f>
        <v>2442751.3075715816</v>
      </c>
      <c r="BH134" s="68">
        <v>0</v>
      </c>
    </row>
    <row r="135" spans="2:60">
      <c r="B135" s="79" t="s">
        <v>257</v>
      </c>
      <c r="C135" s="79" t="s">
        <v>258</v>
      </c>
      <c r="D135" s="80" t="s">
        <v>953</v>
      </c>
      <c r="E135" s="81">
        <v>10</v>
      </c>
      <c r="F135" s="68"/>
      <c r="G135" s="68"/>
      <c r="H135" s="68"/>
      <c r="I135" s="68"/>
      <c r="J135" s="68"/>
      <c r="K135" s="68"/>
      <c r="L135" s="68"/>
      <c r="M135" s="68"/>
      <c r="N135" s="68">
        <f t="shared" si="16"/>
        <v>0</v>
      </c>
      <c r="O135" s="68"/>
      <c r="Q135" s="79" t="s">
        <v>257</v>
      </c>
      <c r="R135" s="79" t="s">
        <v>258</v>
      </c>
      <c r="S135" s="80" t="s">
        <v>954</v>
      </c>
      <c r="T135" s="81">
        <v>10</v>
      </c>
      <c r="U135" s="68">
        <v>884580.4729812739</v>
      </c>
      <c r="V135" s="68">
        <v>23580.78</v>
      </c>
      <c r="W135" s="68">
        <v>0</v>
      </c>
      <c r="X135" s="68">
        <v>2576.0500000000002</v>
      </c>
      <c r="Y135" s="68">
        <v>65401.421118014361</v>
      </c>
      <c r="Z135" s="68">
        <v>101599.59836571336</v>
      </c>
      <c r="AA135" s="68">
        <v>0</v>
      </c>
      <c r="AB135" s="68">
        <v>9113.777101007523</v>
      </c>
      <c r="AC135" s="68">
        <f t="shared" si="17"/>
        <v>1086852.0995660091</v>
      </c>
      <c r="AD135" s="68">
        <v>0</v>
      </c>
      <c r="AF135" s="79" t="s">
        <v>257</v>
      </c>
      <c r="AG135" s="79" t="s">
        <v>258</v>
      </c>
      <c r="AH135" s="80" t="s">
        <v>1156</v>
      </c>
      <c r="AI135" s="81">
        <v>10</v>
      </c>
      <c r="AJ135" s="68">
        <v>900886.87945199164</v>
      </c>
      <c r="AK135" s="68">
        <v>24015.570000000003</v>
      </c>
      <c r="AL135" s="68">
        <v>0</v>
      </c>
      <c r="AM135" s="68">
        <v>2623.5499999999997</v>
      </c>
      <c r="AN135" s="68">
        <v>66623.558067874284</v>
      </c>
      <c r="AO135" s="68">
        <v>101599.59836571336</v>
      </c>
      <c r="AP135" s="68">
        <v>0</v>
      </c>
      <c r="AQ135" s="68">
        <v>9305.1782501291018</v>
      </c>
      <c r="AR135" s="68">
        <f t="shared" si="18"/>
        <v>1105054.3341357084</v>
      </c>
      <c r="AS135" s="68">
        <v>0</v>
      </c>
      <c r="AU135" s="79" t="s">
        <v>257</v>
      </c>
      <c r="AV135" s="79" t="s">
        <v>258</v>
      </c>
      <c r="AW135" s="80" t="s">
        <v>1157</v>
      </c>
      <c r="AX135" s="81">
        <v>10</v>
      </c>
      <c r="AY135" s="68">
        <v>916742.54666199454</v>
      </c>
      <c r="AZ135" s="68">
        <v>24438.36</v>
      </c>
      <c r="BA135" s="68">
        <v>0</v>
      </c>
      <c r="BB135" s="68">
        <v>2669.73</v>
      </c>
      <c r="BC135" s="68">
        <v>67811.909851084187</v>
      </c>
      <c r="BD135" s="68">
        <v>101599.59836571336</v>
      </c>
      <c r="BE135" s="68">
        <v>0</v>
      </c>
      <c r="BF135" s="68">
        <v>9491.2554151313379</v>
      </c>
      <c r="BG135" s="68">
        <f t="shared" si="19"/>
        <v>1122753.4002939234</v>
      </c>
      <c r="BH135" s="68">
        <v>0</v>
      </c>
    </row>
    <row r="136" spans="2:60">
      <c r="B136" s="79" t="s">
        <v>259</v>
      </c>
      <c r="C136" s="79" t="s">
        <v>260</v>
      </c>
      <c r="D136" s="80" t="s">
        <v>953</v>
      </c>
      <c r="E136" s="81">
        <v>10</v>
      </c>
      <c r="F136" s="68"/>
      <c r="G136" s="68"/>
      <c r="H136" s="68"/>
      <c r="I136" s="68"/>
      <c r="J136" s="68"/>
      <c r="K136" s="68"/>
      <c r="L136" s="68"/>
      <c r="M136" s="68"/>
      <c r="N136" s="68">
        <f t="shared" si="16"/>
        <v>0</v>
      </c>
      <c r="O136" s="68"/>
      <c r="Q136" s="79" t="s">
        <v>259</v>
      </c>
      <c r="R136" s="79" t="s">
        <v>260</v>
      </c>
      <c r="S136" s="80" t="s">
        <v>954</v>
      </c>
      <c r="T136" s="81">
        <v>10</v>
      </c>
      <c r="U136" s="68">
        <v>2757143.7761753071</v>
      </c>
      <c r="V136" s="68">
        <v>0</v>
      </c>
      <c r="W136" s="68">
        <v>0</v>
      </c>
      <c r="X136" s="68">
        <v>6508.71</v>
      </c>
      <c r="Y136" s="68">
        <v>176359.78947900352</v>
      </c>
      <c r="Z136" s="68">
        <v>146531.64977032912</v>
      </c>
      <c r="AA136" s="68">
        <v>0</v>
      </c>
      <c r="AB136" s="68">
        <v>27060.948620290961</v>
      </c>
      <c r="AC136" s="68">
        <f t="shared" si="17"/>
        <v>3113604.8740449306</v>
      </c>
      <c r="AD136" s="68">
        <v>0</v>
      </c>
      <c r="AF136" s="79" t="s">
        <v>259</v>
      </c>
      <c r="AG136" s="79" t="s">
        <v>260</v>
      </c>
      <c r="AH136" s="80" t="s">
        <v>1156</v>
      </c>
      <c r="AI136" s="81">
        <v>10</v>
      </c>
      <c r="AJ136" s="68">
        <v>2806707.021906442</v>
      </c>
      <c r="AK136" s="68">
        <v>0</v>
      </c>
      <c r="AL136" s="68">
        <v>0</v>
      </c>
      <c r="AM136" s="68">
        <v>6628.16</v>
      </c>
      <c r="AN136" s="68">
        <v>179652.05777032324</v>
      </c>
      <c r="AO136" s="68">
        <v>146531.64977032912</v>
      </c>
      <c r="AP136" s="68">
        <v>0</v>
      </c>
      <c r="AQ136" s="68">
        <v>27629.217531317379</v>
      </c>
      <c r="AR136" s="68">
        <f t="shared" si="18"/>
        <v>3167148.1069784118</v>
      </c>
      <c r="AS136" s="68">
        <v>0</v>
      </c>
      <c r="AU136" s="79" t="s">
        <v>259</v>
      </c>
      <c r="AV136" s="79" t="s">
        <v>260</v>
      </c>
      <c r="AW136" s="80" t="s">
        <v>1157</v>
      </c>
      <c r="AX136" s="81">
        <v>10</v>
      </c>
      <c r="AY136" s="68">
        <v>2854898.6377520738</v>
      </c>
      <c r="AZ136" s="68">
        <v>0</v>
      </c>
      <c r="BA136" s="68">
        <v>0</v>
      </c>
      <c r="BB136" s="68">
        <v>6744.3200000000006</v>
      </c>
      <c r="BC136" s="68">
        <v>182853.27672218712</v>
      </c>
      <c r="BD136" s="68">
        <v>146531.64977032912</v>
      </c>
      <c r="BE136" s="68">
        <v>0</v>
      </c>
      <c r="BF136" s="68">
        <v>28181.796081943903</v>
      </c>
      <c r="BG136" s="68">
        <f t="shared" si="19"/>
        <v>3219209.680326534</v>
      </c>
      <c r="BH136" s="68">
        <v>0</v>
      </c>
    </row>
    <row r="137" spans="2:60">
      <c r="B137" s="79" t="s">
        <v>261</v>
      </c>
      <c r="C137" s="79" t="s">
        <v>262</v>
      </c>
      <c r="D137" s="80" t="s">
        <v>953</v>
      </c>
      <c r="E137" s="81">
        <v>10</v>
      </c>
      <c r="F137" s="68"/>
      <c r="G137" s="68"/>
      <c r="H137" s="68"/>
      <c r="I137" s="68"/>
      <c r="J137" s="68"/>
      <c r="K137" s="68"/>
      <c r="L137" s="68"/>
      <c r="M137" s="68"/>
      <c r="N137" s="68">
        <f t="shared" si="16"/>
        <v>0</v>
      </c>
      <c r="O137" s="68"/>
      <c r="Q137" s="79" t="s">
        <v>261</v>
      </c>
      <c r="R137" s="79" t="s">
        <v>262</v>
      </c>
      <c r="S137" s="80" t="s">
        <v>954</v>
      </c>
      <c r="T137" s="81">
        <v>10</v>
      </c>
      <c r="U137" s="68">
        <v>1919245.3487266693</v>
      </c>
      <c r="V137" s="68">
        <v>18824.990000000002</v>
      </c>
      <c r="W137" s="68">
        <v>0</v>
      </c>
      <c r="X137" s="68">
        <v>0</v>
      </c>
      <c r="Y137" s="68">
        <v>87635.577153911334</v>
      </c>
      <c r="Z137" s="68">
        <v>60712.652476636154</v>
      </c>
      <c r="AA137" s="68">
        <v>0</v>
      </c>
      <c r="AB137" s="68">
        <v>19455.777925384697</v>
      </c>
      <c r="AC137" s="68">
        <f t="shared" si="17"/>
        <v>2105874.3462826014</v>
      </c>
      <c r="AD137" s="68">
        <v>0</v>
      </c>
      <c r="AF137" s="79" t="s">
        <v>261</v>
      </c>
      <c r="AG137" s="79" t="s">
        <v>262</v>
      </c>
      <c r="AH137" s="80" t="s">
        <v>1156</v>
      </c>
      <c r="AI137" s="81">
        <v>10</v>
      </c>
      <c r="AJ137" s="68">
        <v>1952443.8964159125</v>
      </c>
      <c r="AK137" s="68">
        <v>19172.09</v>
      </c>
      <c r="AL137" s="68">
        <v>0</v>
      </c>
      <c r="AM137" s="68">
        <v>0</v>
      </c>
      <c r="AN137" s="68">
        <v>89275.736010303095</v>
      </c>
      <c r="AO137" s="68">
        <v>60712.652476636154</v>
      </c>
      <c r="AP137" s="68">
        <v>0</v>
      </c>
      <c r="AQ137" s="68">
        <v>19864.354391817935</v>
      </c>
      <c r="AR137" s="68">
        <f t="shared" si="18"/>
        <v>2141468.7292946698</v>
      </c>
      <c r="AS137" s="68">
        <v>0</v>
      </c>
      <c r="AU137" s="79" t="s">
        <v>261</v>
      </c>
      <c r="AV137" s="79" t="s">
        <v>262</v>
      </c>
      <c r="AW137" s="80" t="s">
        <v>1157</v>
      </c>
      <c r="AX137" s="81">
        <v>10</v>
      </c>
      <c r="AY137" s="68">
        <v>1984724.3605263894</v>
      </c>
      <c r="AZ137" s="68">
        <v>19509.600000000002</v>
      </c>
      <c r="BA137" s="68">
        <v>0</v>
      </c>
      <c r="BB137" s="68">
        <v>0</v>
      </c>
      <c r="BC137" s="68">
        <v>90870.539593267938</v>
      </c>
      <c r="BD137" s="68">
        <v>60712.652476636154</v>
      </c>
      <c r="BE137" s="68">
        <v>0</v>
      </c>
      <c r="BF137" s="68">
        <v>20261.646279654</v>
      </c>
      <c r="BG137" s="68">
        <f t="shared" si="19"/>
        <v>2176078.7988759475</v>
      </c>
      <c r="BH137" s="68">
        <v>0</v>
      </c>
    </row>
    <row r="138" spans="2:60">
      <c r="B138" s="79" t="s">
        <v>263</v>
      </c>
      <c r="C138" s="79" t="s">
        <v>264</v>
      </c>
      <c r="D138" s="80" t="s">
        <v>953</v>
      </c>
      <c r="E138" s="81">
        <v>10</v>
      </c>
      <c r="F138" s="68"/>
      <c r="G138" s="68"/>
      <c r="H138" s="68"/>
      <c r="I138" s="68"/>
      <c r="J138" s="68"/>
      <c r="K138" s="68"/>
      <c r="L138" s="68"/>
      <c r="M138" s="68"/>
      <c r="N138" s="68">
        <f t="shared" si="16"/>
        <v>0</v>
      </c>
      <c r="O138" s="68"/>
      <c r="Q138" s="79" t="s">
        <v>263</v>
      </c>
      <c r="R138" s="79" t="s">
        <v>264</v>
      </c>
      <c r="S138" s="80" t="s">
        <v>954</v>
      </c>
      <c r="T138" s="81">
        <v>10</v>
      </c>
      <c r="U138" s="68">
        <v>1941825.3552714004</v>
      </c>
      <c r="V138" s="68">
        <v>24472.479999999992</v>
      </c>
      <c r="W138" s="68">
        <v>0</v>
      </c>
      <c r="X138" s="68">
        <v>2377.87</v>
      </c>
      <c r="Y138" s="68">
        <v>76492.245339018496</v>
      </c>
      <c r="Z138" s="68">
        <v>80063.320287296941</v>
      </c>
      <c r="AA138" s="68">
        <v>0</v>
      </c>
      <c r="AB138" s="68">
        <v>20043.87651551608</v>
      </c>
      <c r="AC138" s="68">
        <f t="shared" si="17"/>
        <v>2165586.3274132321</v>
      </c>
      <c r="AD138" s="68">
        <v>20311.180000000004</v>
      </c>
      <c r="AF138" s="79" t="s">
        <v>263</v>
      </c>
      <c r="AG138" s="79" t="s">
        <v>264</v>
      </c>
      <c r="AH138" s="80" t="s">
        <v>1156</v>
      </c>
      <c r="AI138" s="81">
        <v>10</v>
      </c>
      <c r="AJ138" s="68">
        <v>1975505.6767576546</v>
      </c>
      <c r="AK138" s="68">
        <v>24923.699999999986</v>
      </c>
      <c r="AL138" s="68">
        <v>0</v>
      </c>
      <c r="AM138" s="68">
        <v>2421.73</v>
      </c>
      <c r="AN138" s="68">
        <v>77922.942391920049</v>
      </c>
      <c r="AO138" s="68">
        <v>80063.320287296941</v>
      </c>
      <c r="AP138" s="68">
        <v>0</v>
      </c>
      <c r="AQ138" s="68">
        <v>20464.794772342313</v>
      </c>
      <c r="AR138" s="68">
        <f t="shared" si="18"/>
        <v>2201987.854209214</v>
      </c>
      <c r="AS138" s="68">
        <v>20685.690000000006</v>
      </c>
      <c r="AU138" s="79" t="s">
        <v>263</v>
      </c>
      <c r="AV138" s="79" t="s">
        <v>264</v>
      </c>
      <c r="AW138" s="80" t="s">
        <v>1157</v>
      </c>
      <c r="AX138" s="81">
        <v>10</v>
      </c>
      <c r="AY138" s="68">
        <v>2008254.4744411905</v>
      </c>
      <c r="AZ138" s="68">
        <v>25362.46999999999</v>
      </c>
      <c r="BA138" s="68">
        <v>0</v>
      </c>
      <c r="BB138" s="68">
        <v>2464.37</v>
      </c>
      <c r="BC138" s="68">
        <v>79314.077198204541</v>
      </c>
      <c r="BD138" s="68">
        <v>80063.320287296941</v>
      </c>
      <c r="BE138" s="68">
        <v>0</v>
      </c>
      <c r="BF138" s="68">
        <v>20874.077867789194</v>
      </c>
      <c r="BG138" s="68">
        <f t="shared" si="19"/>
        <v>2237382.6397944815</v>
      </c>
      <c r="BH138" s="68">
        <v>21049.850000000002</v>
      </c>
    </row>
    <row r="139" spans="2:60">
      <c r="B139" s="79" t="s">
        <v>265</v>
      </c>
      <c r="C139" s="79" t="s">
        <v>266</v>
      </c>
      <c r="D139" s="80" t="s">
        <v>953</v>
      </c>
      <c r="E139" s="81">
        <v>10</v>
      </c>
      <c r="F139" s="68"/>
      <c r="G139" s="68"/>
      <c r="H139" s="68"/>
      <c r="I139" s="68"/>
      <c r="J139" s="68"/>
      <c r="K139" s="68"/>
      <c r="L139" s="68"/>
      <c r="M139" s="68"/>
      <c r="N139" s="68">
        <f t="shared" si="16"/>
        <v>0</v>
      </c>
      <c r="O139" s="68"/>
      <c r="Q139" s="79" t="s">
        <v>265</v>
      </c>
      <c r="R139" s="79" t="s">
        <v>266</v>
      </c>
      <c r="S139" s="80" t="s">
        <v>954</v>
      </c>
      <c r="T139" s="81">
        <v>10</v>
      </c>
      <c r="U139" s="68">
        <v>392134.20856549521</v>
      </c>
      <c r="V139" s="68">
        <v>0</v>
      </c>
      <c r="W139" s="68">
        <v>17611.800000000003</v>
      </c>
      <c r="X139" s="68">
        <v>0</v>
      </c>
      <c r="Y139" s="68">
        <v>23060.537830835339</v>
      </c>
      <c r="Z139" s="68">
        <v>119491.99325968986</v>
      </c>
      <c r="AA139" s="68">
        <v>0</v>
      </c>
      <c r="AB139" s="68">
        <v>4140.1146194231696</v>
      </c>
      <c r="AC139" s="68">
        <f t="shared" si="17"/>
        <v>556438.65427544352</v>
      </c>
      <c r="AD139" s="68">
        <v>0</v>
      </c>
      <c r="AF139" s="79" t="s">
        <v>265</v>
      </c>
      <c r="AG139" s="79" t="s">
        <v>266</v>
      </c>
      <c r="AH139" s="80" t="s">
        <v>1156</v>
      </c>
      <c r="AI139" s="81">
        <v>10</v>
      </c>
      <c r="AJ139" s="68">
        <v>399047.07290165732</v>
      </c>
      <c r="AK139" s="68">
        <v>0</v>
      </c>
      <c r="AL139" s="68">
        <v>17935.009999999998</v>
      </c>
      <c r="AM139" s="68">
        <v>0</v>
      </c>
      <c r="AN139" s="68">
        <v>23489.187754154664</v>
      </c>
      <c r="AO139" s="68">
        <v>119491.99325968986</v>
      </c>
      <c r="AP139" s="68">
        <v>0</v>
      </c>
      <c r="AQ139" s="68">
        <v>4227.0601064312505</v>
      </c>
      <c r="AR139" s="68">
        <f t="shared" si="18"/>
        <v>564190.32402193313</v>
      </c>
      <c r="AS139" s="68">
        <v>0</v>
      </c>
      <c r="AU139" s="79" t="s">
        <v>265</v>
      </c>
      <c r="AV139" s="79" t="s">
        <v>266</v>
      </c>
      <c r="AW139" s="80" t="s">
        <v>1157</v>
      </c>
      <c r="AX139" s="81">
        <v>10</v>
      </c>
      <c r="AY139" s="68">
        <v>405768.91842386837</v>
      </c>
      <c r="AZ139" s="68">
        <v>0</v>
      </c>
      <c r="BA139" s="68">
        <v>18249.3</v>
      </c>
      <c r="BB139" s="68">
        <v>0</v>
      </c>
      <c r="BC139" s="68">
        <v>23905.988640815449</v>
      </c>
      <c r="BD139" s="68">
        <v>119491.99325968986</v>
      </c>
      <c r="BE139" s="68">
        <v>0</v>
      </c>
      <c r="BF139" s="68">
        <v>4311.5931085598422</v>
      </c>
      <c r="BG139" s="68">
        <f t="shared" si="19"/>
        <v>571727.79343293351</v>
      </c>
      <c r="BH139" s="68">
        <v>0</v>
      </c>
    </row>
    <row r="140" spans="2:60">
      <c r="B140" s="79" t="s">
        <v>267</v>
      </c>
      <c r="C140" s="79" t="s">
        <v>268</v>
      </c>
      <c r="D140" s="80" t="s">
        <v>953</v>
      </c>
      <c r="E140" s="81">
        <v>10</v>
      </c>
      <c r="F140" s="68"/>
      <c r="G140" s="68"/>
      <c r="H140" s="68"/>
      <c r="I140" s="68"/>
      <c r="J140" s="68"/>
      <c r="K140" s="68"/>
      <c r="L140" s="68"/>
      <c r="M140" s="68"/>
      <c r="N140" s="68">
        <f t="shared" si="16"/>
        <v>0</v>
      </c>
      <c r="O140" s="68"/>
      <c r="Q140" s="79" t="s">
        <v>267</v>
      </c>
      <c r="R140" s="79" t="s">
        <v>268</v>
      </c>
      <c r="S140" s="80" t="s">
        <v>954</v>
      </c>
      <c r="T140" s="81">
        <v>10</v>
      </c>
      <c r="U140" s="68">
        <v>7162597.6620241459</v>
      </c>
      <c r="V140" s="68">
        <v>333954.26</v>
      </c>
      <c r="W140" s="68">
        <v>42689.479999999996</v>
      </c>
      <c r="X140" s="68">
        <v>26226.269999999997</v>
      </c>
      <c r="Y140" s="68">
        <v>1100922.5820005855</v>
      </c>
      <c r="Z140" s="68">
        <v>476898.60689941933</v>
      </c>
      <c r="AA140" s="68">
        <v>965665.88420425775</v>
      </c>
      <c r="AB140" s="68">
        <v>91415.121168337762</v>
      </c>
      <c r="AC140" s="68">
        <f t="shared" si="17"/>
        <v>10384815.236296745</v>
      </c>
      <c r="AD140" s="68">
        <v>184445.36999999997</v>
      </c>
      <c r="AF140" s="79" t="s">
        <v>267</v>
      </c>
      <c r="AG140" s="79" t="s">
        <v>268</v>
      </c>
      <c r="AH140" s="80" t="s">
        <v>1156</v>
      </c>
      <c r="AI140" s="81">
        <v>10</v>
      </c>
      <c r="AJ140" s="68">
        <v>7295738.9264059477</v>
      </c>
      <c r="AK140" s="68">
        <v>340083.00000000012</v>
      </c>
      <c r="AL140" s="68">
        <v>43472.92</v>
      </c>
      <c r="AM140" s="68">
        <v>26707.59</v>
      </c>
      <c r="AN140" s="68">
        <v>1121464.6993723384</v>
      </c>
      <c r="AO140" s="68">
        <v>476898.60689941933</v>
      </c>
      <c r="AP140" s="68">
        <v>983692.3939568483</v>
      </c>
      <c r="AQ140" s="68">
        <v>93334.818412875757</v>
      </c>
      <c r="AR140" s="68">
        <f t="shared" si="18"/>
        <v>10569223.265047429</v>
      </c>
      <c r="AS140" s="68">
        <v>187830.30999999997</v>
      </c>
      <c r="AU140" s="79" t="s">
        <v>267</v>
      </c>
      <c r="AV140" s="79" t="s">
        <v>268</v>
      </c>
      <c r="AW140" s="80" t="s">
        <v>1157</v>
      </c>
      <c r="AX140" s="81">
        <v>10</v>
      </c>
      <c r="AY140" s="68">
        <v>7425193.5977413645</v>
      </c>
      <c r="AZ140" s="68">
        <v>346042.45000000007</v>
      </c>
      <c r="BA140" s="68">
        <v>44234.71</v>
      </c>
      <c r="BB140" s="68">
        <v>27175.59</v>
      </c>
      <c r="BC140" s="68">
        <v>1141438.7256381013</v>
      </c>
      <c r="BD140" s="68">
        <v>476898.60689941933</v>
      </c>
      <c r="BE140" s="68">
        <v>1001221.6855238912</v>
      </c>
      <c r="BF140" s="68">
        <v>95201.546381130815</v>
      </c>
      <c r="BG140" s="68">
        <f t="shared" si="19"/>
        <v>10748528.672183909</v>
      </c>
      <c r="BH140" s="68">
        <v>191121.75999999998</v>
      </c>
    </row>
    <row r="141" spans="2:60">
      <c r="B141" s="79" t="s">
        <v>269</v>
      </c>
      <c r="C141" s="79" t="s">
        <v>270</v>
      </c>
      <c r="D141" s="80" t="s">
        <v>953</v>
      </c>
      <c r="E141" s="81">
        <v>10</v>
      </c>
      <c r="F141" s="68"/>
      <c r="G141" s="68"/>
      <c r="H141" s="68"/>
      <c r="I141" s="68"/>
      <c r="J141" s="68"/>
      <c r="K141" s="68"/>
      <c r="L141" s="68"/>
      <c r="M141" s="68"/>
      <c r="N141" s="68">
        <f t="shared" si="16"/>
        <v>0</v>
      </c>
      <c r="O141" s="68"/>
      <c r="Q141" s="79" t="s">
        <v>269</v>
      </c>
      <c r="R141" s="79" t="s">
        <v>270</v>
      </c>
      <c r="S141" s="80" t="s">
        <v>954</v>
      </c>
      <c r="T141" s="81">
        <v>10</v>
      </c>
      <c r="U141" s="68">
        <v>10276266.683232224</v>
      </c>
      <c r="V141" s="68">
        <v>333379.98</v>
      </c>
      <c r="W141" s="68">
        <v>291743.38</v>
      </c>
      <c r="X141" s="68">
        <v>35032.18</v>
      </c>
      <c r="Y141" s="68">
        <v>1717314.5048828672</v>
      </c>
      <c r="Z141" s="68">
        <v>701977.06967242446</v>
      </c>
      <c r="AA141" s="68">
        <v>530603.08939714392</v>
      </c>
      <c r="AB141" s="68">
        <v>119834.47064819932</v>
      </c>
      <c r="AC141" s="68">
        <f t="shared" si="17"/>
        <v>14006151.357832858</v>
      </c>
      <c r="AD141" s="68">
        <v>0</v>
      </c>
      <c r="AF141" s="79" t="s">
        <v>269</v>
      </c>
      <c r="AG141" s="79" t="s">
        <v>270</v>
      </c>
      <c r="AH141" s="80" t="s">
        <v>1156</v>
      </c>
      <c r="AI141" s="81">
        <v>10</v>
      </c>
      <c r="AJ141" s="68">
        <v>10466269.912741918</v>
      </c>
      <c r="AK141" s="68">
        <v>339498.16</v>
      </c>
      <c r="AL141" s="68">
        <v>297097.45</v>
      </c>
      <c r="AM141" s="68">
        <v>35675.079999999994</v>
      </c>
      <c r="AN141" s="68">
        <v>1749353.0307851881</v>
      </c>
      <c r="AO141" s="68">
        <v>701977.06967242446</v>
      </c>
      <c r="AP141" s="68">
        <v>540507.96998139936</v>
      </c>
      <c r="AQ141" s="68">
        <v>122351.02533180639</v>
      </c>
      <c r="AR141" s="68">
        <f t="shared" si="18"/>
        <v>14252729.698512737</v>
      </c>
      <c r="AS141" s="68">
        <v>0</v>
      </c>
      <c r="AU141" s="79" t="s">
        <v>269</v>
      </c>
      <c r="AV141" s="79" t="s">
        <v>270</v>
      </c>
      <c r="AW141" s="80" t="s">
        <v>1157</v>
      </c>
      <c r="AX141" s="81">
        <v>10</v>
      </c>
      <c r="AY141" s="68">
        <v>10650989.495356601</v>
      </c>
      <c r="AZ141" s="68">
        <v>345447.38</v>
      </c>
      <c r="BA141" s="68">
        <v>302303.64999999997</v>
      </c>
      <c r="BB141" s="68">
        <v>36300.229999999996</v>
      </c>
      <c r="BC141" s="68">
        <v>1780505.5324109439</v>
      </c>
      <c r="BD141" s="68">
        <v>701977.06967242446</v>
      </c>
      <c r="BE141" s="68">
        <v>550139.64821428014</v>
      </c>
      <c r="BF141" s="68">
        <v>124798.04283844307</v>
      </c>
      <c r="BG141" s="68">
        <f t="shared" si="19"/>
        <v>14492461.048492694</v>
      </c>
      <c r="BH141" s="68">
        <v>0</v>
      </c>
    </row>
    <row r="142" spans="2:60">
      <c r="B142" s="79" t="s">
        <v>271</v>
      </c>
      <c r="C142" s="79" t="s">
        <v>272</v>
      </c>
      <c r="D142" s="80" t="s">
        <v>953</v>
      </c>
      <c r="E142" s="81">
        <v>10</v>
      </c>
      <c r="F142" s="68"/>
      <c r="G142" s="68"/>
      <c r="H142" s="68"/>
      <c r="I142" s="68"/>
      <c r="J142" s="68"/>
      <c r="K142" s="68"/>
      <c r="L142" s="68"/>
      <c r="M142" s="68"/>
      <c r="N142" s="68">
        <f t="shared" si="16"/>
        <v>0</v>
      </c>
      <c r="O142" s="68"/>
      <c r="Q142" s="79" t="s">
        <v>271</v>
      </c>
      <c r="R142" s="79" t="s">
        <v>272</v>
      </c>
      <c r="S142" s="80" t="s">
        <v>954</v>
      </c>
      <c r="T142" s="81">
        <v>10</v>
      </c>
      <c r="U142" s="68">
        <v>2948925.929785151</v>
      </c>
      <c r="V142" s="68">
        <v>90930.51999999999</v>
      </c>
      <c r="W142" s="68">
        <v>10050.219999999999</v>
      </c>
      <c r="X142" s="68">
        <v>0</v>
      </c>
      <c r="Y142" s="68">
        <v>322089.29618031357</v>
      </c>
      <c r="Z142" s="68">
        <v>210938.75160659064</v>
      </c>
      <c r="AA142" s="68">
        <v>5874.7641326286384</v>
      </c>
      <c r="AB142" s="68">
        <v>32179.220552884508</v>
      </c>
      <c r="AC142" s="68">
        <f t="shared" si="17"/>
        <v>3686362.9522575685</v>
      </c>
      <c r="AD142" s="68">
        <v>65374.249999999993</v>
      </c>
      <c r="AF142" s="79" t="s">
        <v>271</v>
      </c>
      <c r="AG142" s="79" t="s">
        <v>272</v>
      </c>
      <c r="AH142" s="80" t="s">
        <v>1156</v>
      </c>
      <c r="AI142" s="81">
        <v>10</v>
      </c>
      <c r="AJ142" s="68">
        <v>3001604.4920850908</v>
      </c>
      <c r="AK142" s="68">
        <v>92599.28</v>
      </c>
      <c r="AL142" s="68">
        <v>10234.66</v>
      </c>
      <c r="AM142" s="68">
        <v>0</v>
      </c>
      <c r="AN142" s="68">
        <v>328096.77757891832</v>
      </c>
      <c r="AO142" s="68">
        <v>210938.75160659064</v>
      </c>
      <c r="AP142" s="68">
        <v>5984.3915808385991</v>
      </c>
      <c r="AQ142" s="68">
        <v>32854.981604496483</v>
      </c>
      <c r="AR142" s="68">
        <f t="shared" si="18"/>
        <v>3748887.3344559348</v>
      </c>
      <c r="AS142" s="68">
        <v>66574</v>
      </c>
      <c r="AU142" s="79" t="s">
        <v>271</v>
      </c>
      <c r="AV142" s="79" t="s">
        <v>272</v>
      </c>
      <c r="AW142" s="80" t="s">
        <v>1157</v>
      </c>
      <c r="AX142" s="81">
        <v>10</v>
      </c>
      <c r="AY142" s="68">
        <v>3052818.7717013694</v>
      </c>
      <c r="AZ142" s="68">
        <v>94221.95</v>
      </c>
      <c r="BA142" s="68">
        <v>10414.010000000002</v>
      </c>
      <c r="BB142" s="68">
        <v>0</v>
      </c>
      <c r="BC142" s="68">
        <v>333938.13095850858</v>
      </c>
      <c r="BD142" s="68">
        <v>210938.75160659064</v>
      </c>
      <c r="BE142" s="68">
        <v>6090.9951795265706</v>
      </c>
      <c r="BF142" s="68">
        <v>33512.064036586322</v>
      </c>
      <c r="BG142" s="68">
        <f t="shared" si="19"/>
        <v>3809675.2834825814</v>
      </c>
      <c r="BH142" s="68">
        <v>67740.61</v>
      </c>
    </row>
    <row r="143" spans="2:60">
      <c r="B143" s="79" t="s">
        <v>273</v>
      </c>
      <c r="C143" s="79" t="s">
        <v>274</v>
      </c>
      <c r="D143" s="80" t="s">
        <v>953</v>
      </c>
      <c r="E143" s="81">
        <v>10</v>
      </c>
      <c r="F143" s="68"/>
      <c r="G143" s="68"/>
      <c r="H143" s="68"/>
      <c r="I143" s="68"/>
      <c r="J143" s="68"/>
      <c r="K143" s="68"/>
      <c r="L143" s="68"/>
      <c r="M143" s="68"/>
      <c r="N143" s="68">
        <f t="shared" si="16"/>
        <v>0</v>
      </c>
      <c r="O143" s="68"/>
      <c r="Q143" s="79" t="s">
        <v>273</v>
      </c>
      <c r="R143" s="79" t="s">
        <v>274</v>
      </c>
      <c r="S143" s="80" t="s">
        <v>954</v>
      </c>
      <c r="T143" s="81">
        <v>10</v>
      </c>
      <c r="U143" s="68">
        <v>6685294.8979824381</v>
      </c>
      <c r="V143" s="68">
        <v>234983.60000000003</v>
      </c>
      <c r="W143" s="68">
        <v>40966.590000000004</v>
      </c>
      <c r="X143" s="68">
        <v>22301.910000000003</v>
      </c>
      <c r="Y143" s="68">
        <v>1023214.1691244493</v>
      </c>
      <c r="Z143" s="68">
        <v>370698.67813066457</v>
      </c>
      <c r="AA143" s="68">
        <v>415403.19663430395</v>
      </c>
      <c r="AB143" s="68">
        <v>77374.081457957625</v>
      </c>
      <c r="AC143" s="68">
        <f t="shared" si="17"/>
        <v>8994381.2033298146</v>
      </c>
      <c r="AD143" s="68">
        <v>124144.08</v>
      </c>
      <c r="AF143" s="79" t="s">
        <v>273</v>
      </c>
      <c r="AG143" s="79" t="s">
        <v>274</v>
      </c>
      <c r="AH143" s="80" t="s">
        <v>1156</v>
      </c>
      <c r="AI143" s="81">
        <v>10</v>
      </c>
      <c r="AJ143" s="68">
        <v>6808290.0594504392</v>
      </c>
      <c r="AK143" s="68">
        <v>239296.01999999996</v>
      </c>
      <c r="AL143" s="68">
        <v>41718.42</v>
      </c>
      <c r="AM143" s="68">
        <v>22711.190000000002</v>
      </c>
      <c r="AN143" s="68">
        <v>1042308.5389788836</v>
      </c>
      <c r="AO143" s="68">
        <v>370698.67813066457</v>
      </c>
      <c r="AP143" s="68">
        <v>423157.68155722029</v>
      </c>
      <c r="AQ143" s="68">
        <v>78998.930338576436</v>
      </c>
      <c r="AR143" s="68">
        <f t="shared" si="18"/>
        <v>9153601.8784557823</v>
      </c>
      <c r="AS143" s="68">
        <v>126422.36</v>
      </c>
      <c r="AU143" s="79" t="s">
        <v>273</v>
      </c>
      <c r="AV143" s="79" t="s">
        <v>274</v>
      </c>
      <c r="AW143" s="80" t="s">
        <v>1157</v>
      </c>
      <c r="AX143" s="81">
        <v>10</v>
      </c>
      <c r="AY143" s="68">
        <v>6927862.4341152422</v>
      </c>
      <c r="AZ143" s="68">
        <v>243489.31999999995</v>
      </c>
      <c r="BA143" s="68">
        <v>42449.47</v>
      </c>
      <c r="BB143" s="68">
        <v>23109.17</v>
      </c>
      <c r="BC143" s="68">
        <v>1060874.8623216751</v>
      </c>
      <c r="BD143" s="68">
        <v>370698.67813066457</v>
      </c>
      <c r="BE143" s="68">
        <v>430698.27771178947</v>
      </c>
      <c r="BF143" s="68">
        <v>80578.910545347258</v>
      </c>
      <c r="BG143" s="68">
        <f t="shared" si="19"/>
        <v>9308398.8628247194</v>
      </c>
      <c r="BH143" s="68">
        <v>128637.74</v>
      </c>
    </row>
    <row r="144" spans="2:60">
      <c r="B144" s="79" t="s">
        <v>275</v>
      </c>
      <c r="C144" s="79" t="s">
        <v>276</v>
      </c>
      <c r="D144" s="80" t="s">
        <v>953</v>
      </c>
      <c r="E144" s="81">
        <v>10</v>
      </c>
      <c r="F144" s="68"/>
      <c r="G144" s="68"/>
      <c r="H144" s="68"/>
      <c r="I144" s="68"/>
      <c r="J144" s="68"/>
      <c r="K144" s="68"/>
      <c r="L144" s="68"/>
      <c r="M144" s="68"/>
      <c r="N144" s="68">
        <f t="shared" si="16"/>
        <v>0</v>
      </c>
      <c r="O144" s="68"/>
      <c r="Q144" s="79" t="s">
        <v>275</v>
      </c>
      <c r="R144" s="79" t="s">
        <v>276</v>
      </c>
      <c r="S144" s="80" t="s">
        <v>954</v>
      </c>
      <c r="T144" s="81">
        <v>10</v>
      </c>
      <c r="U144" s="68">
        <v>583990.77418173885</v>
      </c>
      <c r="V144" s="68">
        <v>19143.270000000004</v>
      </c>
      <c r="W144" s="68">
        <v>7370.170000000001</v>
      </c>
      <c r="X144" s="68">
        <v>1531.46</v>
      </c>
      <c r="Y144" s="68">
        <v>82374.224140666644</v>
      </c>
      <c r="Z144" s="68">
        <v>23444.431330425909</v>
      </c>
      <c r="AA144" s="68">
        <v>0</v>
      </c>
      <c r="AB144" s="68">
        <v>6747.3463365391362</v>
      </c>
      <c r="AC144" s="68">
        <f t="shared" si="17"/>
        <v>740873.44598937058</v>
      </c>
      <c r="AD144" s="68">
        <v>16271.769999999999</v>
      </c>
      <c r="AF144" s="79" t="s">
        <v>275</v>
      </c>
      <c r="AG144" s="79" t="s">
        <v>276</v>
      </c>
      <c r="AH144" s="80" t="s">
        <v>1156</v>
      </c>
      <c r="AI144" s="81">
        <v>10</v>
      </c>
      <c r="AJ144" s="68">
        <v>594661.80558026605</v>
      </c>
      <c r="AK144" s="68">
        <v>19494.579999999994</v>
      </c>
      <c r="AL144" s="68">
        <v>7505.42</v>
      </c>
      <c r="AM144" s="68">
        <v>1559.56</v>
      </c>
      <c r="AN144" s="68">
        <v>83907.000216486718</v>
      </c>
      <c r="AO144" s="68">
        <v>23444.431330425909</v>
      </c>
      <c r="AP144" s="68">
        <v>0</v>
      </c>
      <c r="AQ144" s="68">
        <v>6889.0353196064243</v>
      </c>
      <c r="AR144" s="68">
        <f t="shared" si="18"/>
        <v>754032.2324467852</v>
      </c>
      <c r="AS144" s="68">
        <v>16570.400000000001</v>
      </c>
      <c r="AU144" s="79" t="s">
        <v>275</v>
      </c>
      <c r="AV144" s="79" t="s">
        <v>276</v>
      </c>
      <c r="AW144" s="80" t="s">
        <v>1157</v>
      </c>
      <c r="AX144" s="81">
        <v>10</v>
      </c>
      <c r="AY144" s="68">
        <v>605037.88846559601</v>
      </c>
      <c r="AZ144" s="68">
        <v>19836.2</v>
      </c>
      <c r="BA144" s="68">
        <v>7636.94</v>
      </c>
      <c r="BB144" s="68">
        <v>1586.89</v>
      </c>
      <c r="BC144" s="68">
        <v>85397.40478599543</v>
      </c>
      <c r="BD144" s="68">
        <v>23444.431330425909</v>
      </c>
      <c r="BE144" s="68">
        <v>0</v>
      </c>
      <c r="BF144" s="68">
        <v>7026.8052259986289</v>
      </c>
      <c r="BG144" s="68">
        <f t="shared" si="19"/>
        <v>766827.32980801584</v>
      </c>
      <c r="BH144" s="68">
        <v>16860.77</v>
      </c>
    </row>
    <row r="145" spans="2:60">
      <c r="B145" s="79" t="s">
        <v>277</v>
      </c>
      <c r="C145" s="79" t="s">
        <v>278</v>
      </c>
      <c r="D145" s="80" t="s">
        <v>953</v>
      </c>
      <c r="E145" s="81">
        <v>10</v>
      </c>
      <c r="F145" s="68"/>
      <c r="G145" s="68"/>
      <c r="H145" s="68"/>
      <c r="I145" s="68"/>
      <c r="J145" s="68"/>
      <c r="K145" s="68"/>
      <c r="L145" s="68"/>
      <c r="M145" s="68"/>
      <c r="N145" s="68">
        <f t="shared" si="16"/>
        <v>0</v>
      </c>
      <c r="O145" s="68"/>
      <c r="Q145" s="79" t="s">
        <v>277</v>
      </c>
      <c r="R145" s="79" t="s">
        <v>278</v>
      </c>
      <c r="S145" s="80" t="s">
        <v>954</v>
      </c>
      <c r="T145" s="81">
        <v>10</v>
      </c>
      <c r="U145" s="68">
        <v>4567307.0258106859</v>
      </c>
      <c r="V145" s="68">
        <v>203492.91</v>
      </c>
      <c r="W145" s="68">
        <v>83751.790000000023</v>
      </c>
      <c r="X145" s="68">
        <v>14357.45</v>
      </c>
      <c r="Y145" s="68">
        <v>697411.81690829678</v>
      </c>
      <c r="Z145" s="68">
        <v>416951.84980322159</v>
      </c>
      <c r="AA145" s="68">
        <v>395571.29915616714</v>
      </c>
      <c r="AB145" s="68">
        <v>56656.927370195277</v>
      </c>
      <c r="AC145" s="68">
        <f t="shared" si="17"/>
        <v>6581468.469048568</v>
      </c>
      <c r="AD145" s="68">
        <v>145967.4</v>
      </c>
      <c r="AF145" s="79" t="s">
        <v>277</v>
      </c>
      <c r="AG145" s="79" t="s">
        <v>278</v>
      </c>
      <c r="AH145" s="80" t="s">
        <v>1156</v>
      </c>
      <c r="AI145" s="81">
        <v>10</v>
      </c>
      <c r="AJ145" s="68">
        <v>4650530.1557236072</v>
      </c>
      <c r="AK145" s="68">
        <v>207227.4</v>
      </c>
      <c r="AL145" s="68">
        <v>85288.790000000008</v>
      </c>
      <c r="AM145" s="68">
        <v>14620.939999999999</v>
      </c>
      <c r="AN145" s="68">
        <v>710426.51611636975</v>
      </c>
      <c r="AO145" s="68">
        <v>416951.84980322159</v>
      </c>
      <c r="AP145" s="68">
        <v>402955.57549051073</v>
      </c>
      <c r="AQ145" s="68">
        <v>57846.716154970229</v>
      </c>
      <c r="AR145" s="68">
        <f t="shared" si="18"/>
        <v>6694494.1532886801</v>
      </c>
      <c r="AS145" s="68">
        <v>148646.21</v>
      </c>
      <c r="AU145" s="79" t="s">
        <v>277</v>
      </c>
      <c r="AV145" s="79" t="s">
        <v>278</v>
      </c>
      <c r="AW145" s="80" t="s">
        <v>1157</v>
      </c>
      <c r="AX145" s="81">
        <v>10</v>
      </c>
      <c r="AY145" s="68">
        <v>4731437.4635861311</v>
      </c>
      <c r="AZ145" s="68">
        <v>210858.77000000002</v>
      </c>
      <c r="BA145" s="68">
        <v>86783.360000000015</v>
      </c>
      <c r="BB145" s="68">
        <v>14877.149999999998</v>
      </c>
      <c r="BC145" s="68">
        <v>723081.30254287564</v>
      </c>
      <c r="BD145" s="68">
        <v>416951.84980322159</v>
      </c>
      <c r="BE145" s="68">
        <v>410136.17428419145</v>
      </c>
      <c r="BF145" s="68">
        <v>59003.634878069162</v>
      </c>
      <c r="BG145" s="68">
        <f t="shared" si="19"/>
        <v>6804380.7050944893</v>
      </c>
      <c r="BH145" s="68">
        <v>151251</v>
      </c>
    </row>
    <row r="146" spans="2:60">
      <c r="B146" s="79" t="s">
        <v>279</v>
      </c>
      <c r="C146" s="79" t="s">
        <v>280</v>
      </c>
      <c r="D146" s="80" t="s">
        <v>953</v>
      </c>
      <c r="E146" s="81">
        <v>10</v>
      </c>
      <c r="F146" s="68"/>
      <c r="G146" s="68"/>
      <c r="H146" s="68"/>
      <c r="I146" s="68"/>
      <c r="J146" s="68"/>
      <c r="K146" s="68"/>
      <c r="L146" s="68"/>
      <c r="M146" s="68"/>
      <c r="N146" s="68">
        <f t="shared" si="16"/>
        <v>0</v>
      </c>
      <c r="O146" s="68"/>
      <c r="Q146" s="79" t="s">
        <v>279</v>
      </c>
      <c r="R146" s="79" t="s">
        <v>280</v>
      </c>
      <c r="S146" s="80" t="s">
        <v>954</v>
      </c>
      <c r="T146" s="81">
        <v>10</v>
      </c>
      <c r="U146" s="68">
        <v>2990924.6186819612</v>
      </c>
      <c r="V146" s="68">
        <v>122038.31</v>
      </c>
      <c r="W146" s="68">
        <v>0</v>
      </c>
      <c r="X146" s="68">
        <v>8614.4600000000009</v>
      </c>
      <c r="Y146" s="68">
        <v>445614.25247986079</v>
      </c>
      <c r="Z146" s="68">
        <v>246463.5430191507</v>
      </c>
      <c r="AA146" s="68">
        <v>404427.42622829456</v>
      </c>
      <c r="AB146" s="68">
        <v>37597.796382364817</v>
      </c>
      <c r="AC146" s="68">
        <f t="shared" si="17"/>
        <v>4339623.6367916325</v>
      </c>
      <c r="AD146" s="68">
        <v>83943.23000000001</v>
      </c>
      <c r="AF146" s="79" t="s">
        <v>279</v>
      </c>
      <c r="AG146" s="79" t="s">
        <v>280</v>
      </c>
      <c r="AH146" s="80" t="s">
        <v>1156</v>
      </c>
      <c r="AI146" s="81">
        <v>10</v>
      </c>
      <c r="AJ146" s="68">
        <v>3044724.9995052353</v>
      </c>
      <c r="AK146" s="68">
        <v>124277.97000000002</v>
      </c>
      <c r="AL146" s="68">
        <v>0</v>
      </c>
      <c r="AM146" s="68">
        <v>8772.56</v>
      </c>
      <c r="AN146" s="68">
        <v>453931.0659264343</v>
      </c>
      <c r="AO146" s="68">
        <v>246463.5430191507</v>
      </c>
      <c r="AP146" s="68">
        <v>411977.05860854679</v>
      </c>
      <c r="AQ146" s="68">
        <v>38387.332296393812</v>
      </c>
      <c r="AR146" s="68">
        <f t="shared" si="18"/>
        <v>4414018.2793557616</v>
      </c>
      <c r="AS146" s="68">
        <v>85483.750000000015</v>
      </c>
      <c r="AU146" s="79" t="s">
        <v>279</v>
      </c>
      <c r="AV146" s="79" t="s">
        <v>280</v>
      </c>
      <c r="AW146" s="80" t="s">
        <v>1157</v>
      </c>
      <c r="AX146" s="81">
        <v>10</v>
      </c>
      <c r="AY146" s="68">
        <v>3097029.8613594156</v>
      </c>
      <c r="AZ146" s="68">
        <v>126455.76000000004</v>
      </c>
      <c r="BA146" s="68">
        <v>0</v>
      </c>
      <c r="BB146" s="68">
        <v>8926.2799999999988</v>
      </c>
      <c r="BC146" s="68">
        <v>462017.8704654121</v>
      </c>
      <c r="BD146" s="68">
        <v>246463.5430191507</v>
      </c>
      <c r="BE146" s="68">
        <v>419318.45255353488</v>
      </c>
      <c r="BF146" s="68">
        <v>39155.09434232302</v>
      </c>
      <c r="BG146" s="68">
        <f t="shared" si="19"/>
        <v>4486348.5817398364</v>
      </c>
      <c r="BH146" s="68">
        <v>86981.72</v>
      </c>
    </row>
    <row r="147" spans="2:60">
      <c r="B147" s="79" t="s">
        <v>281</v>
      </c>
      <c r="C147" s="79" t="s">
        <v>282</v>
      </c>
      <c r="D147" s="80" t="s">
        <v>953</v>
      </c>
      <c r="E147" s="81">
        <v>10</v>
      </c>
      <c r="F147" s="68"/>
      <c r="G147" s="68"/>
      <c r="H147" s="68"/>
      <c r="I147" s="68"/>
      <c r="J147" s="68"/>
      <c r="K147" s="68"/>
      <c r="L147" s="68"/>
      <c r="M147" s="68"/>
      <c r="N147" s="68">
        <f t="shared" si="16"/>
        <v>0</v>
      </c>
      <c r="O147" s="68"/>
      <c r="Q147" s="79" t="s">
        <v>281</v>
      </c>
      <c r="R147" s="79" t="s">
        <v>282</v>
      </c>
      <c r="S147" s="80" t="s">
        <v>954</v>
      </c>
      <c r="T147" s="81">
        <v>10</v>
      </c>
      <c r="U147" s="68">
        <v>5200393.8297911035</v>
      </c>
      <c r="V147" s="68">
        <v>118002.95999999999</v>
      </c>
      <c r="W147" s="68">
        <v>0</v>
      </c>
      <c r="X147" s="68">
        <v>17933.27</v>
      </c>
      <c r="Y147" s="68">
        <v>560831.17091325065</v>
      </c>
      <c r="Z147" s="68">
        <v>311175.08565761981</v>
      </c>
      <c r="AA147" s="68">
        <v>455641.87511575117</v>
      </c>
      <c r="AB147" s="68">
        <v>56791.816656429321</v>
      </c>
      <c r="AC147" s="68">
        <f t="shared" si="17"/>
        <v>6720770.0081341546</v>
      </c>
      <c r="AD147" s="68">
        <v>0</v>
      </c>
      <c r="AF147" s="79" t="s">
        <v>281</v>
      </c>
      <c r="AG147" s="79" t="s">
        <v>282</v>
      </c>
      <c r="AH147" s="80" t="s">
        <v>1156</v>
      </c>
      <c r="AI147" s="81">
        <v>10</v>
      </c>
      <c r="AJ147" s="68">
        <v>5296076.8324521482</v>
      </c>
      <c r="AK147" s="68">
        <v>120178.75</v>
      </c>
      <c r="AL147" s="68">
        <v>0</v>
      </c>
      <c r="AM147" s="68">
        <v>18263.93</v>
      </c>
      <c r="AN147" s="68">
        <v>571332.90531915938</v>
      </c>
      <c r="AO147" s="68">
        <v>311175.08565761981</v>
      </c>
      <c r="AP147" s="68">
        <v>464168.75158077467</v>
      </c>
      <c r="AQ147" s="68">
        <v>57984.440556214191</v>
      </c>
      <c r="AR147" s="68">
        <f t="shared" si="18"/>
        <v>6839180.6955659166</v>
      </c>
      <c r="AS147" s="68">
        <v>0</v>
      </c>
      <c r="AU147" s="79" t="s">
        <v>281</v>
      </c>
      <c r="AV147" s="79" t="s">
        <v>282</v>
      </c>
      <c r="AW147" s="80" t="s">
        <v>1157</v>
      </c>
      <c r="AX147" s="81">
        <v>10</v>
      </c>
      <c r="AY147" s="68">
        <v>5389094.2018169332</v>
      </c>
      <c r="AZ147" s="68">
        <v>122294.44</v>
      </c>
      <c r="BA147" s="68">
        <v>0</v>
      </c>
      <c r="BB147" s="68">
        <v>18585.47</v>
      </c>
      <c r="BC147" s="68">
        <v>581544.19893797755</v>
      </c>
      <c r="BD147" s="68">
        <v>311175.08565761981</v>
      </c>
      <c r="BE147" s="68">
        <v>472460.42740247853</v>
      </c>
      <c r="BF147" s="68">
        <v>59144.098967336118</v>
      </c>
      <c r="BG147" s="68">
        <f t="shared" si="19"/>
        <v>6954297.9227823457</v>
      </c>
      <c r="BH147" s="68">
        <v>0</v>
      </c>
    </row>
    <row r="148" spans="2:60">
      <c r="B148" s="79" t="s">
        <v>283</v>
      </c>
      <c r="C148" s="79" t="s">
        <v>284</v>
      </c>
      <c r="D148" s="80" t="s">
        <v>953</v>
      </c>
      <c r="E148" s="81">
        <v>10</v>
      </c>
      <c r="F148" s="68"/>
      <c r="G148" s="68"/>
      <c r="H148" s="68"/>
      <c r="I148" s="68"/>
      <c r="J148" s="68"/>
      <c r="K148" s="68"/>
      <c r="L148" s="68"/>
      <c r="M148" s="68"/>
      <c r="N148" s="68">
        <f t="shared" si="16"/>
        <v>0</v>
      </c>
      <c r="O148" s="68"/>
      <c r="Q148" s="79" t="s">
        <v>283</v>
      </c>
      <c r="R148" s="79" t="s">
        <v>284</v>
      </c>
      <c r="S148" s="80" t="s">
        <v>954</v>
      </c>
      <c r="T148" s="81">
        <v>10</v>
      </c>
      <c r="U148" s="68">
        <v>6081468.3948228918</v>
      </c>
      <c r="V148" s="68">
        <v>341425.89999999991</v>
      </c>
      <c r="W148" s="68">
        <v>116219.54000000001</v>
      </c>
      <c r="X148" s="68">
        <v>20212.11</v>
      </c>
      <c r="Y148" s="68">
        <v>952040.17381364468</v>
      </c>
      <c r="Z148" s="68">
        <v>438864.77924828557</v>
      </c>
      <c r="AA148" s="68">
        <v>447818.04251946509</v>
      </c>
      <c r="AB148" s="68">
        <v>76263.052230328321</v>
      </c>
      <c r="AC148" s="68">
        <f t="shared" si="17"/>
        <v>8676631.1026346162</v>
      </c>
      <c r="AD148" s="68">
        <v>202319.11</v>
      </c>
      <c r="AF148" s="79" t="s">
        <v>283</v>
      </c>
      <c r="AG148" s="79" t="s">
        <v>284</v>
      </c>
      <c r="AH148" s="80" t="s">
        <v>1156</v>
      </c>
      <c r="AI148" s="81">
        <v>10</v>
      </c>
      <c r="AJ148" s="68">
        <v>6192964.0067285988</v>
      </c>
      <c r="AK148" s="68">
        <v>347721.23000000004</v>
      </c>
      <c r="AL148" s="68">
        <v>118362.44</v>
      </c>
      <c r="AM148" s="68">
        <v>20584.78</v>
      </c>
      <c r="AN148" s="68">
        <v>969846.05207981903</v>
      </c>
      <c r="AO148" s="68">
        <v>438864.77924828557</v>
      </c>
      <c r="AP148" s="68">
        <v>456198.60843734804</v>
      </c>
      <c r="AQ148" s="68">
        <v>77864.584297165275</v>
      </c>
      <c r="AR148" s="68">
        <f t="shared" si="18"/>
        <v>8828456.0107912179</v>
      </c>
      <c r="AS148" s="68">
        <v>206049.52999999997</v>
      </c>
      <c r="AU148" s="79" t="s">
        <v>283</v>
      </c>
      <c r="AV148" s="79" t="s">
        <v>284</v>
      </c>
      <c r="AW148" s="80" t="s">
        <v>1157</v>
      </c>
      <c r="AX148" s="81">
        <v>10</v>
      </c>
      <c r="AY148" s="68">
        <v>6301347.8519715387</v>
      </c>
      <c r="AZ148" s="68">
        <v>353842.66</v>
      </c>
      <c r="BA148" s="68">
        <v>120446.16</v>
      </c>
      <c r="BB148" s="68">
        <v>20947.169999999998</v>
      </c>
      <c r="BC148" s="68">
        <v>987159.53999564541</v>
      </c>
      <c r="BD148" s="68">
        <v>438864.77924828557</v>
      </c>
      <c r="BE148" s="68">
        <v>464348.00941464212</v>
      </c>
      <c r="BF148" s="68">
        <v>79421.866783112288</v>
      </c>
      <c r="BG148" s="68">
        <f t="shared" si="19"/>
        <v>8976054.9774132241</v>
      </c>
      <c r="BH148" s="68">
        <v>209676.94</v>
      </c>
    </row>
    <row r="149" spans="2:60">
      <c r="B149" s="79" t="s">
        <v>285</v>
      </c>
      <c r="C149" s="79" t="s">
        <v>286</v>
      </c>
      <c r="D149" s="80" t="s">
        <v>953</v>
      </c>
      <c r="E149" s="81">
        <v>10</v>
      </c>
      <c r="F149" s="68"/>
      <c r="G149" s="68"/>
      <c r="H149" s="68"/>
      <c r="I149" s="68"/>
      <c r="J149" s="68"/>
      <c r="K149" s="68"/>
      <c r="L149" s="68"/>
      <c r="M149" s="68"/>
      <c r="N149" s="68">
        <f t="shared" si="16"/>
        <v>0</v>
      </c>
      <c r="O149" s="68"/>
      <c r="Q149" s="79" t="s">
        <v>285</v>
      </c>
      <c r="R149" s="79" t="s">
        <v>286</v>
      </c>
      <c r="S149" s="80" t="s">
        <v>954</v>
      </c>
      <c r="T149" s="81">
        <v>10</v>
      </c>
      <c r="U149" s="68">
        <v>952864.7986949794</v>
      </c>
      <c r="V149" s="68">
        <v>25556.25</v>
      </c>
      <c r="W149" s="68">
        <v>0</v>
      </c>
      <c r="X149" s="68">
        <v>2584.3399999999997</v>
      </c>
      <c r="Y149" s="68">
        <v>145243.69830272876</v>
      </c>
      <c r="Z149" s="68">
        <v>146170.26026804789</v>
      </c>
      <c r="AA149" s="68">
        <v>0</v>
      </c>
      <c r="AB149" s="68">
        <v>10835.850681313081</v>
      </c>
      <c r="AC149" s="68">
        <f t="shared" si="17"/>
        <v>1308237.157947069</v>
      </c>
      <c r="AD149" s="68">
        <v>24981.96</v>
      </c>
      <c r="AF149" s="79" t="s">
        <v>285</v>
      </c>
      <c r="AG149" s="79" t="s">
        <v>286</v>
      </c>
      <c r="AH149" s="80" t="s">
        <v>1156</v>
      </c>
      <c r="AI149" s="81">
        <v>10</v>
      </c>
      <c r="AJ149" s="68">
        <v>970322.6971293909</v>
      </c>
      <c r="AK149" s="68">
        <v>26025.270000000004</v>
      </c>
      <c r="AL149" s="68">
        <v>0</v>
      </c>
      <c r="AM149" s="68">
        <v>2631.7599999999998</v>
      </c>
      <c r="AN149" s="68">
        <v>147948.77501882662</v>
      </c>
      <c r="AO149" s="68">
        <v>146170.26026804789</v>
      </c>
      <c r="AP149" s="68">
        <v>0</v>
      </c>
      <c r="AQ149" s="68">
        <v>11063.405005620327</v>
      </c>
      <c r="AR149" s="68">
        <f t="shared" si="18"/>
        <v>1329602.5974218857</v>
      </c>
      <c r="AS149" s="68">
        <v>25440.43</v>
      </c>
      <c r="AU149" s="79" t="s">
        <v>285</v>
      </c>
      <c r="AV149" s="79" t="s">
        <v>286</v>
      </c>
      <c r="AW149" s="80" t="s">
        <v>1157</v>
      </c>
      <c r="AX149" s="81">
        <v>10</v>
      </c>
      <c r="AY149" s="68">
        <v>987298.0368614234</v>
      </c>
      <c r="AZ149" s="68">
        <v>26481.32</v>
      </c>
      <c r="BA149" s="68">
        <v>0</v>
      </c>
      <c r="BB149" s="68">
        <v>2677.8799999999997</v>
      </c>
      <c r="BC149" s="68">
        <v>150579.07171670353</v>
      </c>
      <c r="BD149" s="68">
        <v>146170.26026804789</v>
      </c>
      <c r="BE149" s="68">
        <v>0</v>
      </c>
      <c r="BF149" s="68">
        <v>11284.673305732664</v>
      </c>
      <c r="BG149" s="68">
        <f t="shared" si="19"/>
        <v>1350377.4721519074</v>
      </c>
      <c r="BH149" s="68">
        <v>25886.230000000003</v>
      </c>
    </row>
    <row r="150" spans="2:60">
      <c r="B150" s="79" t="s">
        <v>287</v>
      </c>
      <c r="C150" s="79" t="s">
        <v>288</v>
      </c>
      <c r="D150" s="80" t="s">
        <v>953</v>
      </c>
      <c r="E150" s="81">
        <v>10</v>
      </c>
      <c r="F150" s="68"/>
      <c r="G150" s="68"/>
      <c r="H150" s="68"/>
      <c r="I150" s="68"/>
      <c r="J150" s="68"/>
      <c r="K150" s="68"/>
      <c r="L150" s="68"/>
      <c r="M150" s="68"/>
      <c r="N150" s="68">
        <f t="shared" si="16"/>
        <v>0</v>
      </c>
      <c r="O150" s="68"/>
      <c r="Q150" s="79" t="s">
        <v>287</v>
      </c>
      <c r="R150" s="79" t="s">
        <v>288</v>
      </c>
      <c r="S150" s="80" t="s">
        <v>954</v>
      </c>
      <c r="T150" s="81">
        <v>10</v>
      </c>
      <c r="U150" s="68">
        <v>6430798.9788949806</v>
      </c>
      <c r="V150" s="68">
        <v>235708.71000000005</v>
      </c>
      <c r="W150" s="68">
        <v>11096.85</v>
      </c>
      <c r="X150" s="68">
        <v>22689.070000000003</v>
      </c>
      <c r="Y150" s="68">
        <v>1012919.1173343506</v>
      </c>
      <c r="Z150" s="68">
        <v>498606.97267110122</v>
      </c>
      <c r="AA150" s="68">
        <v>534935.35169417877</v>
      </c>
      <c r="AB150" s="68">
        <v>74711.909792201594</v>
      </c>
      <c r="AC150" s="68">
        <f t="shared" si="17"/>
        <v>8979299.6503868122</v>
      </c>
      <c r="AD150" s="68">
        <v>157832.68999999997</v>
      </c>
      <c r="AF150" s="79" t="s">
        <v>287</v>
      </c>
      <c r="AG150" s="79" t="s">
        <v>288</v>
      </c>
      <c r="AH150" s="80" t="s">
        <v>1156</v>
      </c>
      <c r="AI150" s="81">
        <v>10</v>
      </c>
      <c r="AJ150" s="68">
        <v>6548658.0495305639</v>
      </c>
      <c r="AK150" s="68">
        <v>240054.78000000003</v>
      </c>
      <c r="AL150" s="68">
        <v>11301.45</v>
      </c>
      <c r="AM150" s="68">
        <v>23107.420000000002</v>
      </c>
      <c r="AN150" s="68">
        <v>1031873.655545896</v>
      </c>
      <c r="AO150" s="68">
        <v>498606.97267110122</v>
      </c>
      <c r="AP150" s="68">
        <v>544946.15843786602</v>
      </c>
      <c r="AQ150" s="68">
        <v>76280.849967839196</v>
      </c>
      <c r="AR150" s="68">
        <f t="shared" si="18"/>
        <v>9135572.1961532664</v>
      </c>
      <c r="AS150" s="68">
        <v>160742.85999999999</v>
      </c>
      <c r="AU150" s="79" t="s">
        <v>287</v>
      </c>
      <c r="AV150" s="79" t="s">
        <v>288</v>
      </c>
      <c r="AW150" s="80" t="s">
        <v>1157</v>
      </c>
      <c r="AX150" s="81">
        <v>10</v>
      </c>
      <c r="AY150" s="68">
        <v>6663210.666391544</v>
      </c>
      <c r="AZ150" s="68">
        <v>244280.82</v>
      </c>
      <c r="BA150" s="68">
        <v>11500.410000000002</v>
      </c>
      <c r="BB150" s="68">
        <v>23514.21</v>
      </c>
      <c r="BC150" s="68">
        <v>1050303.9957460321</v>
      </c>
      <c r="BD150" s="68">
        <v>498606.97267110122</v>
      </c>
      <c r="BE150" s="68">
        <v>554680.83258577541</v>
      </c>
      <c r="BF150" s="68">
        <v>77806.464167192578</v>
      </c>
      <c r="BG150" s="68">
        <f t="shared" si="19"/>
        <v>9287477.0315616466</v>
      </c>
      <c r="BH150" s="68">
        <v>163572.65999999997</v>
      </c>
    </row>
    <row r="151" spans="2:60">
      <c r="B151" s="79" t="s">
        <v>289</v>
      </c>
      <c r="C151" s="79" t="s">
        <v>290</v>
      </c>
      <c r="D151" s="80" t="s">
        <v>953</v>
      </c>
      <c r="E151" s="81">
        <v>10</v>
      </c>
      <c r="F151" s="68"/>
      <c r="G151" s="68"/>
      <c r="H151" s="68"/>
      <c r="I151" s="68"/>
      <c r="J151" s="68"/>
      <c r="K151" s="68"/>
      <c r="L151" s="68"/>
      <c r="M151" s="68"/>
      <c r="N151" s="68">
        <f t="shared" si="16"/>
        <v>0</v>
      </c>
      <c r="O151" s="68"/>
      <c r="Q151" s="79" t="s">
        <v>289</v>
      </c>
      <c r="R151" s="79" t="s">
        <v>290</v>
      </c>
      <c r="S151" s="80" t="s">
        <v>954</v>
      </c>
      <c r="T151" s="81">
        <v>10</v>
      </c>
      <c r="U151" s="68">
        <v>6351385.763276875</v>
      </c>
      <c r="V151" s="68">
        <v>288201.87</v>
      </c>
      <c r="W151" s="68">
        <v>51303.960000000006</v>
      </c>
      <c r="X151" s="68">
        <v>22206.180000000004</v>
      </c>
      <c r="Y151" s="68">
        <v>1008980.7936775872</v>
      </c>
      <c r="Z151" s="68">
        <v>630062.68377762567</v>
      </c>
      <c r="AA151" s="68">
        <v>754841.74987495132</v>
      </c>
      <c r="AB151" s="68">
        <v>80728.631672263145</v>
      </c>
      <c r="AC151" s="68">
        <f t="shared" si="17"/>
        <v>9413123.5822793022</v>
      </c>
      <c r="AD151" s="68">
        <v>225411.94999999998</v>
      </c>
      <c r="AF151" s="79" t="s">
        <v>289</v>
      </c>
      <c r="AG151" s="79" t="s">
        <v>290</v>
      </c>
      <c r="AH151" s="80" t="s">
        <v>1156</v>
      </c>
      <c r="AI151" s="81">
        <v>10</v>
      </c>
      <c r="AJ151" s="68">
        <v>6468587.3022377566</v>
      </c>
      <c r="AK151" s="68">
        <v>293490.94000000006</v>
      </c>
      <c r="AL151" s="68">
        <v>52245.48</v>
      </c>
      <c r="AM151" s="68">
        <v>22613.71</v>
      </c>
      <c r="AN151" s="68">
        <v>1027809.2733324697</v>
      </c>
      <c r="AO151" s="68">
        <v>630062.68377762567</v>
      </c>
      <c r="AP151" s="68">
        <v>768932.58371612872</v>
      </c>
      <c r="AQ151" s="68">
        <v>82423.941437378526</v>
      </c>
      <c r="AR151" s="68">
        <f t="shared" si="18"/>
        <v>9575714.6245013606</v>
      </c>
      <c r="AS151" s="68">
        <v>229548.71</v>
      </c>
      <c r="AU151" s="79" t="s">
        <v>289</v>
      </c>
      <c r="AV151" s="79" t="s">
        <v>290</v>
      </c>
      <c r="AW151" s="80" t="s">
        <v>1157</v>
      </c>
      <c r="AX151" s="81">
        <v>10</v>
      </c>
      <c r="AY151" s="68">
        <v>6582534.1125934916</v>
      </c>
      <c r="AZ151" s="68">
        <v>298633.95000000007</v>
      </c>
      <c r="BA151" s="68">
        <v>53161.000000000007</v>
      </c>
      <c r="BB151" s="68">
        <v>23009.989999999998</v>
      </c>
      <c r="BC151" s="68">
        <v>1046117.0610463249</v>
      </c>
      <c r="BD151" s="68">
        <v>630062.68377762567</v>
      </c>
      <c r="BE151" s="68">
        <v>782634.75556550233</v>
      </c>
      <c r="BF151" s="68">
        <v>84072.418466126546</v>
      </c>
      <c r="BG151" s="68">
        <f t="shared" si="19"/>
        <v>9733797.1814490724</v>
      </c>
      <c r="BH151" s="68">
        <v>233571.21</v>
      </c>
    </row>
    <row r="152" spans="2:60">
      <c r="B152" s="79" t="s">
        <v>291</v>
      </c>
      <c r="C152" s="79" t="s">
        <v>292</v>
      </c>
      <c r="D152" s="80" t="s">
        <v>953</v>
      </c>
      <c r="E152" s="81">
        <v>10</v>
      </c>
      <c r="F152" s="68"/>
      <c r="G152" s="68"/>
      <c r="H152" s="68"/>
      <c r="I152" s="68"/>
      <c r="J152" s="68"/>
      <c r="K152" s="68"/>
      <c r="L152" s="68"/>
      <c r="M152" s="68"/>
      <c r="N152" s="68">
        <f t="shared" si="16"/>
        <v>0</v>
      </c>
      <c r="O152" s="68"/>
      <c r="Q152" s="79" t="s">
        <v>291</v>
      </c>
      <c r="R152" s="79" t="s">
        <v>292</v>
      </c>
      <c r="S152" s="80" t="s">
        <v>954</v>
      </c>
      <c r="T152" s="81">
        <v>10</v>
      </c>
      <c r="U152" s="68">
        <v>2825237.328447863</v>
      </c>
      <c r="V152" s="68">
        <v>87387.6</v>
      </c>
      <c r="W152" s="68">
        <v>0</v>
      </c>
      <c r="X152" s="68">
        <v>7331.8499999999995</v>
      </c>
      <c r="Y152" s="68">
        <v>373900.0450416297</v>
      </c>
      <c r="Z152" s="68">
        <v>185544.37476137967</v>
      </c>
      <c r="AA152" s="68">
        <v>213496.56459134881</v>
      </c>
      <c r="AB152" s="68">
        <v>34253.111242729239</v>
      </c>
      <c r="AC152" s="68">
        <f t="shared" si="17"/>
        <v>3800072.9340849505</v>
      </c>
      <c r="AD152" s="68">
        <v>72922.06</v>
      </c>
      <c r="AF152" s="79" t="s">
        <v>291</v>
      </c>
      <c r="AG152" s="79" t="s">
        <v>292</v>
      </c>
      <c r="AH152" s="80" t="s">
        <v>1156</v>
      </c>
      <c r="AI152" s="81">
        <v>10</v>
      </c>
      <c r="AJ152" s="68">
        <v>2876172.0964192469</v>
      </c>
      <c r="AK152" s="68">
        <v>88998.890000000014</v>
      </c>
      <c r="AL152" s="68">
        <v>0</v>
      </c>
      <c r="AM152" s="68">
        <v>7467.0299999999988</v>
      </c>
      <c r="AN152" s="68">
        <v>380893.91130733269</v>
      </c>
      <c r="AO152" s="68">
        <v>185544.37476137967</v>
      </c>
      <c r="AP152" s="68">
        <v>217491.86324854393</v>
      </c>
      <c r="AQ152" s="68">
        <v>34972.439798827749</v>
      </c>
      <c r="AR152" s="68">
        <f t="shared" si="18"/>
        <v>3865807.2255353308</v>
      </c>
      <c r="AS152" s="68">
        <v>74266.62</v>
      </c>
      <c r="AU152" s="79" t="s">
        <v>291</v>
      </c>
      <c r="AV152" s="79" t="s">
        <v>292</v>
      </c>
      <c r="AW152" s="80" t="s">
        <v>1157</v>
      </c>
      <c r="AX152" s="81">
        <v>10</v>
      </c>
      <c r="AY152" s="68">
        <v>2925695.7323800521</v>
      </c>
      <c r="AZ152" s="68">
        <v>90565.650000000009</v>
      </c>
      <c r="BA152" s="68">
        <v>0</v>
      </c>
      <c r="BB152" s="68">
        <v>7598.49</v>
      </c>
      <c r="BC152" s="68">
        <v>387694.36697667238</v>
      </c>
      <c r="BD152" s="68">
        <v>185544.37476137967</v>
      </c>
      <c r="BE152" s="68">
        <v>221376.95774854039</v>
      </c>
      <c r="BF152" s="68">
        <v>35671.894394803792</v>
      </c>
      <c r="BG152" s="68">
        <f t="shared" si="19"/>
        <v>3929721.5162614482</v>
      </c>
      <c r="BH152" s="68">
        <v>75574.05</v>
      </c>
    </row>
    <row r="153" spans="2:60">
      <c r="B153" s="79" t="s">
        <v>293</v>
      </c>
      <c r="C153" s="79" t="s">
        <v>294</v>
      </c>
      <c r="D153" s="80" t="s">
        <v>953</v>
      </c>
      <c r="E153" s="81">
        <v>10</v>
      </c>
      <c r="F153" s="68"/>
      <c r="G153" s="68"/>
      <c r="H153" s="68"/>
      <c r="I153" s="68"/>
      <c r="J153" s="68"/>
      <c r="K153" s="68"/>
      <c r="L153" s="68"/>
      <c r="M153" s="68"/>
      <c r="N153" s="68">
        <f t="shared" si="16"/>
        <v>0</v>
      </c>
      <c r="O153" s="68"/>
      <c r="Q153" s="79" t="s">
        <v>293</v>
      </c>
      <c r="R153" s="79" t="s">
        <v>294</v>
      </c>
      <c r="S153" s="80" t="s">
        <v>954</v>
      </c>
      <c r="T153" s="81">
        <v>10</v>
      </c>
      <c r="U153" s="68">
        <v>23779267.764966264</v>
      </c>
      <c r="V153" s="68">
        <v>842269.74000000022</v>
      </c>
      <c r="W153" s="68">
        <v>232637.27000000005</v>
      </c>
      <c r="X153" s="68">
        <v>82929.039999999994</v>
      </c>
      <c r="Y153" s="68">
        <v>3419506.5660175611</v>
      </c>
      <c r="Z153" s="68">
        <v>1298602.785952894</v>
      </c>
      <c r="AA153" s="68">
        <v>1539757.0128229561</v>
      </c>
      <c r="AB153" s="68">
        <v>277299.12656147406</v>
      </c>
      <c r="AC153" s="68">
        <f t="shared" si="17"/>
        <v>31845400.446321148</v>
      </c>
      <c r="AD153" s="68">
        <v>373131.13999999996</v>
      </c>
      <c r="AF153" s="79" t="s">
        <v>293</v>
      </c>
      <c r="AG153" s="79" t="s">
        <v>294</v>
      </c>
      <c r="AH153" s="80" t="s">
        <v>1156</v>
      </c>
      <c r="AI153" s="81">
        <v>10</v>
      </c>
      <c r="AJ153" s="68">
        <v>24218962.776279815</v>
      </c>
      <c r="AK153" s="68">
        <v>857799.79</v>
      </c>
      <c r="AL153" s="68">
        <v>236926.71</v>
      </c>
      <c r="AM153" s="68">
        <v>84458.12</v>
      </c>
      <c r="AN153" s="68">
        <v>3483480.1490881122</v>
      </c>
      <c r="AO153" s="68">
        <v>1298602.785952894</v>
      </c>
      <c r="AP153" s="68">
        <v>1568572.1253672861</v>
      </c>
      <c r="AQ153" s="68">
        <v>283122.38324925676</v>
      </c>
      <c r="AR153" s="68">
        <f t="shared" si="18"/>
        <v>32411935.889937367</v>
      </c>
      <c r="AS153" s="68">
        <v>380011.05</v>
      </c>
      <c r="AU153" s="79" t="s">
        <v>293</v>
      </c>
      <c r="AV153" s="79" t="s">
        <v>294</v>
      </c>
      <c r="AW153" s="80" t="s">
        <v>1157</v>
      </c>
      <c r="AX153" s="81">
        <v>10</v>
      </c>
      <c r="AY153" s="68">
        <v>24646405.057978384</v>
      </c>
      <c r="AZ153" s="68">
        <v>872900.92000000016</v>
      </c>
      <c r="BA153" s="68">
        <v>241097.68</v>
      </c>
      <c r="BB153" s="68">
        <v>85944.959999999992</v>
      </c>
      <c r="BC153" s="68">
        <v>3545684.561878982</v>
      </c>
      <c r="BD153" s="68">
        <v>1298602.785952894</v>
      </c>
      <c r="BE153" s="68">
        <v>1596592.4173670588</v>
      </c>
      <c r="BF153" s="68">
        <v>288784.85051424801</v>
      </c>
      <c r="BG153" s="68">
        <f t="shared" si="19"/>
        <v>32962714.173691571</v>
      </c>
      <c r="BH153" s="68">
        <v>386700.94</v>
      </c>
    </row>
    <row r="154" spans="2:60">
      <c r="B154" s="79" t="s">
        <v>295</v>
      </c>
      <c r="C154" s="79" t="s">
        <v>296</v>
      </c>
      <c r="D154" s="80" t="s">
        <v>953</v>
      </c>
      <c r="E154" s="81">
        <v>10</v>
      </c>
      <c r="F154" s="68"/>
      <c r="G154" s="68"/>
      <c r="H154" s="68"/>
      <c r="I154" s="68"/>
      <c r="J154" s="68"/>
      <c r="K154" s="68"/>
      <c r="L154" s="68"/>
      <c r="M154" s="68"/>
      <c r="N154" s="68">
        <f t="shared" si="16"/>
        <v>0</v>
      </c>
      <c r="O154" s="68"/>
      <c r="Q154" s="79" t="s">
        <v>295</v>
      </c>
      <c r="R154" s="79" t="s">
        <v>296</v>
      </c>
      <c r="S154" s="80" t="s">
        <v>954</v>
      </c>
      <c r="T154" s="81">
        <v>10</v>
      </c>
      <c r="U154" s="68">
        <v>3608449.066314247</v>
      </c>
      <c r="V154" s="68">
        <v>161952.01</v>
      </c>
      <c r="W154" s="68">
        <v>0</v>
      </c>
      <c r="X154" s="68">
        <v>10624.510000000002</v>
      </c>
      <c r="Y154" s="68">
        <v>474016.88213339896</v>
      </c>
      <c r="Z154" s="68">
        <v>438007.85120740678</v>
      </c>
      <c r="AA154" s="68">
        <v>236458.34151314571</v>
      </c>
      <c r="AB154" s="68">
        <v>42649.617376591079</v>
      </c>
      <c r="AC154" s="68">
        <f t="shared" si="17"/>
        <v>5083380.65854479</v>
      </c>
      <c r="AD154" s="68">
        <v>111222.38</v>
      </c>
      <c r="AF154" s="79" t="s">
        <v>295</v>
      </c>
      <c r="AG154" s="79" t="s">
        <v>296</v>
      </c>
      <c r="AH154" s="80" t="s">
        <v>1156</v>
      </c>
      <c r="AI154" s="81">
        <v>10</v>
      </c>
      <c r="AJ154" s="68">
        <v>3674026.2370978696</v>
      </c>
      <c r="AK154" s="68">
        <v>164924.17000000001</v>
      </c>
      <c r="AL154" s="68">
        <v>0</v>
      </c>
      <c r="AM154" s="68">
        <v>10819.489999999998</v>
      </c>
      <c r="AN154" s="68">
        <v>482865.20921528462</v>
      </c>
      <c r="AO154" s="68">
        <v>438007.85120740678</v>
      </c>
      <c r="AP154" s="68">
        <v>240872.34916561219</v>
      </c>
      <c r="AQ154" s="68">
        <v>43545.264791499823</v>
      </c>
      <c r="AR154" s="68">
        <f t="shared" si="18"/>
        <v>5168324.1014776733</v>
      </c>
      <c r="AS154" s="68">
        <v>113263.53</v>
      </c>
      <c r="AU154" s="79" t="s">
        <v>295</v>
      </c>
      <c r="AV154" s="79" t="s">
        <v>296</v>
      </c>
      <c r="AW154" s="80" t="s">
        <v>1157</v>
      </c>
      <c r="AX154" s="81">
        <v>10</v>
      </c>
      <c r="AY154" s="68">
        <v>3737782.2212580028</v>
      </c>
      <c r="AZ154" s="68">
        <v>167814.21999999997</v>
      </c>
      <c r="BA154" s="68">
        <v>0</v>
      </c>
      <c r="BB154" s="68">
        <v>11009.09</v>
      </c>
      <c r="BC154" s="68">
        <v>491468.82754614396</v>
      </c>
      <c r="BD154" s="68">
        <v>438007.85120740678</v>
      </c>
      <c r="BE154" s="68">
        <v>245164.60691720102</v>
      </c>
      <c r="BF154" s="68">
        <v>44416.172887329943</v>
      </c>
      <c r="BG154" s="68">
        <f t="shared" si="19"/>
        <v>5250911.2998160841</v>
      </c>
      <c r="BH154" s="68">
        <v>115248.31</v>
      </c>
    </row>
    <row r="155" spans="2:60">
      <c r="B155" s="79" t="s">
        <v>297</v>
      </c>
      <c r="C155" s="79" t="s">
        <v>298</v>
      </c>
      <c r="D155" s="80" t="s">
        <v>953</v>
      </c>
      <c r="E155" s="81">
        <v>10</v>
      </c>
      <c r="F155" s="68"/>
      <c r="G155" s="68"/>
      <c r="H155" s="68"/>
      <c r="I155" s="68"/>
      <c r="J155" s="68"/>
      <c r="K155" s="68"/>
      <c r="L155" s="68"/>
      <c r="M155" s="68"/>
      <c r="N155" s="68">
        <f t="shared" si="16"/>
        <v>0</v>
      </c>
      <c r="O155" s="68"/>
      <c r="Q155" s="79" t="s">
        <v>297</v>
      </c>
      <c r="R155" s="79" t="s">
        <v>298</v>
      </c>
      <c r="S155" s="80" t="s">
        <v>954</v>
      </c>
      <c r="T155" s="81">
        <v>10</v>
      </c>
      <c r="U155" s="68">
        <v>27809808.402081255</v>
      </c>
      <c r="V155" s="68">
        <v>1515763.7800000007</v>
      </c>
      <c r="W155" s="68">
        <v>627037.66</v>
      </c>
      <c r="X155" s="68">
        <v>95142.01999999999</v>
      </c>
      <c r="Y155" s="68">
        <v>4468287.8858714374</v>
      </c>
      <c r="Z155" s="68">
        <v>1722628.2140793647</v>
      </c>
      <c r="AA155" s="68">
        <v>1740171.3608025089</v>
      </c>
      <c r="AB155" s="68">
        <v>343839.99857732654</v>
      </c>
      <c r="AC155" s="68">
        <f t="shared" si="17"/>
        <v>39322244.931411892</v>
      </c>
      <c r="AD155" s="68">
        <v>999565.61</v>
      </c>
      <c r="AF155" s="79" t="s">
        <v>297</v>
      </c>
      <c r="AG155" s="79" t="s">
        <v>298</v>
      </c>
      <c r="AH155" s="80" t="s">
        <v>1156</v>
      </c>
      <c r="AI155" s="81">
        <v>10</v>
      </c>
      <c r="AJ155" s="68">
        <v>28322193.388150703</v>
      </c>
      <c r="AK155" s="68">
        <v>1543581.06</v>
      </c>
      <c r="AL155" s="68">
        <v>638545.05000000005</v>
      </c>
      <c r="AM155" s="68">
        <v>96888.08</v>
      </c>
      <c r="AN155" s="68">
        <v>4551653.7947017848</v>
      </c>
      <c r="AO155" s="68">
        <v>1722628.2140793647</v>
      </c>
      <c r="AP155" s="68">
        <v>1772655.6521032711</v>
      </c>
      <c r="AQ155" s="68">
        <v>351060.65299744904</v>
      </c>
      <c r="AR155" s="68">
        <f t="shared" si="18"/>
        <v>40017115.532032572</v>
      </c>
      <c r="AS155" s="68">
        <v>1017909.64</v>
      </c>
      <c r="AU155" s="79" t="s">
        <v>297</v>
      </c>
      <c r="AV155" s="79" t="s">
        <v>298</v>
      </c>
      <c r="AW155" s="80" t="s">
        <v>1157</v>
      </c>
      <c r="AX155" s="81">
        <v>10</v>
      </c>
      <c r="AY155" s="68">
        <v>28820290.912866671</v>
      </c>
      <c r="AZ155" s="68">
        <v>1570630.0800000005</v>
      </c>
      <c r="BA155" s="68">
        <v>649734.63</v>
      </c>
      <c r="BB155" s="68">
        <v>98585.9</v>
      </c>
      <c r="BC155" s="68">
        <v>4632714.3194440464</v>
      </c>
      <c r="BD155" s="68">
        <v>1722628.2140793647</v>
      </c>
      <c r="BE155" s="68">
        <v>1804243.9418842981</v>
      </c>
      <c r="BF155" s="68">
        <v>358081.85985739529</v>
      </c>
      <c r="BG155" s="68">
        <f t="shared" si="19"/>
        <v>40692656.868131779</v>
      </c>
      <c r="BH155" s="68">
        <v>1035747.0099999999</v>
      </c>
    </row>
    <row r="156" spans="2:60">
      <c r="B156" s="79" t="s">
        <v>299</v>
      </c>
      <c r="C156" s="79" t="s">
        <v>300</v>
      </c>
      <c r="D156" s="80" t="s">
        <v>953</v>
      </c>
      <c r="E156" s="81">
        <v>10</v>
      </c>
      <c r="F156" s="68"/>
      <c r="G156" s="68"/>
      <c r="H156" s="68"/>
      <c r="I156" s="68"/>
      <c r="J156" s="68"/>
      <c r="K156" s="68"/>
      <c r="L156" s="68"/>
      <c r="M156" s="68"/>
      <c r="N156" s="68">
        <f t="shared" si="16"/>
        <v>0</v>
      </c>
      <c r="O156" s="68"/>
      <c r="Q156" s="79" t="s">
        <v>299</v>
      </c>
      <c r="R156" s="79" t="s">
        <v>300</v>
      </c>
      <c r="S156" s="80" t="s">
        <v>954</v>
      </c>
      <c r="T156" s="81">
        <v>10</v>
      </c>
      <c r="U156" s="68">
        <v>1662157.4732241328</v>
      </c>
      <c r="V156" s="68">
        <v>25747.709999999992</v>
      </c>
      <c r="W156" s="68">
        <v>0</v>
      </c>
      <c r="X156" s="68">
        <v>2105.7600000000002</v>
      </c>
      <c r="Y156" s="68">
        <v>97424.73062165505</v>
      </c>
      <c r="Z156" s="68">
        <v>108908.84286324363</v>
      </c>
      <c r="AA156" s="68">
        <v>67094.404514894923</v>
      </c>
      <c r="AB156" s="68">
        <v>18079.265401492128</v>
      </c>
      <c r="AC156" s="68">
        <f t="shared" si="17"/>
        <v>2002001.4666254183</v>
      </c>
      <c r="AD156" s="68">
        <v>20483.28</v>
      </c>
      <c r="AF156" s="79" t="s">
        <v>299</v>
      </c>
      <c r="AG156" s="79" t="s">
        <v>300</v>
      </c>
      <c r="AH156" s="80" t="s">
        <v>1156</v>
      </c>
      <c r="AI156" s="81">
        <v>10</v>
      </c>
      <c r="AJ156" s="68">
        <v>1690863.6175468508</v>
      </c>
      <c r="AK156" s="68">
        <v>26220.239999999994</v>
      </c>
      <c r="AL156" s="68">
        <v>0</v>
      </c>
      <c r="AM156" s="68">
        <v>2144.4</v>
      </c>
      <c r="AN156" s="68">
        <v>99242.334980801053</v>
      </c>
      <c r="AO156" s="68">
        <v>108908.84286324363</v>
      </c>
      <c r="AP156" s="68">
        <v>68346.918162184724</v>
      </c>
      <c r="AQ156" s="68">
        <v>18458.915344923502</v>
      </c>
      <c r="AR156" s="68">
        <f t="shared" si="18"/>
        <v>2035044.4588980034</v>
      </c>
      <c r="AS156" s="68">
        <v>20859.189999999999</v>
      </c>
      <c r="AU156" s="79" t="s">
        <v>299</v>
      </c>
      <c r="AV156" s="79" t="s">
        <v>300</v>
      </c>
      <c r="AW156" s="80" t="s">
        <v>1157</v>
      </c>
      <c r="AX156" s="81">
        <v>10</v>
      </c>
      <c r="AY156" s="68">
        <v>1718776.4714441793</v>
      </c>
      <c r="AZ156" s="68">
        <v>26679.709999999992</v>
      </c>
      <c r="BA156" s="68">
        <v>0</v>
      </c>
      <c r="BB156" s="68">
        <v>2181.98</v>
      </c>
      <c r="BC156" s="68">
        <v>101009.66858178285</v>
      </c>
      <c r="BD156" s="68">
        <v>108908.84286324363</v>
      </c>
      <c r="BE156" s="68">
        <v>69564.884160168411</v>
      </c>
      <c r="BF156" s="68">
        <v>18828.087651821785</v>
      </c>
      <c r="BG156" s="68">
        <f t="shared" si="19"/>
        <v>2067174.3647011959</v>
      </c>
      <c r="BH156" s="68">
        <v>21224.720000000001</v>
      </c>
    </row>
    <row r="157" spans="2:60">
      <c r="B157" s="79" t="s">
        <v>301</v>
      </c>
      <c r="C157" s="79" t="s">
        <v>302</v>
      </c>
      <c r="D157" s="80" t="s">
        <v>953</v>
      </c>
      <c r="E157" s="81">
        <v>10</v>
      </c>
      <c r="F157" s="68"/>
      <c r="G157" s="68"/>
      <c r="H157" s="68"/>
      <c r="I157" s="68"/>
      <c r="J157" s="68"/>
      <c r="K157" s="68"/>
      <c r="L157" s="68"/>
      <c r="M157" s="68"/>
      <c r="N157" s="68">
        <f t="shared" si="16"/>
        <v>0</v>
      </c>
      <c r="O157" s="68"/>
      <c r="Q157" s="79" t="s">
        <v>301</v>
      </c>
      <c r="R157" s="79" t="s">
        <v>302</v>
      </c>
      <c r="S157" s="80" t="s">
        <v>954</v>
      </c>
      <c r="T157" s="81">
        <v>10</v>
      </c>
      <c r="U157" s="68">
        <v>5077640.2286154926</v>
      </c>
      <c r="V157" s="68">
        <v>134290.00999999998</v>
      </c>
      <c r="W157" s="68">
        <v>10433.08</v>
      </c>
      <c r="X157" s="68">
        <v>0</v>
      </c>
      <c r="Y157" s="68">
        <v>548443.31527966808</v>
      </c>
      <c r="Z157" s="68">
        <v>793902.93924433086</v>
      </c>
      <c r="AA157" s="68">
        <v>313300.83434904105</v>
      </c>
      <c r="AB157" s="68">
        <v>54812.956180642359</v>
      </c>
      <c r="AC157" s="68">
        <f t="shared" si="17"/>
        <v>6932823.3636691747</v>
      </c>
      <c r="AD157" s="68">
        <v>0</v>
      </c>
      <c r="AF157" s="79" t="s">
        <v>301</v>
      </c>
      <c r="AG157" s="79" t="s">
        <v>302</v>
      </c>
      <c r="AH157" s="80" t="s">
        <v>1156</v>
      </c>
      <c r="AI157" s="81">
        <v>10</v>
      </c>
      <c r="AJ157" s="68">
        <v>5170947.5092778793</v>
      </c>
      <c r="AK157" s="68">
        <v>136754.5</v>
      </c>
      <c r="AL157" s="68">
        <v>10624.55</v>
      </c>
      <c r="AM157" s="68">
        <v>0</v>
      </c>
      <c r="AN157" s="68">
        <v>558680.16083309927</v>
      </c>
      <c r="AO157" s="68">
        <v>793902.93924433086</v>
      </c>
      <c r="AP157" s="68">
        <v>319149.33433858119</v>
      </c>
      <c r="AQ157" s="68">
        <v>55964.022360435687</v>
      </c>
      <c r="AR157" s="68">
        <f t="shared" si="18"/>
        <v>7046023.0160543257</v>
      </c>
      <c r="AS157" s="68">
        <v>0</v>
      </c>
      <c r="AU157" s="79" t="s">
        <v>301</v>
      </c>
      <c r="AV157" s="79" t="s">
        <v>302</v>
      </c>
      <c r="AW157" s="80" t="s">
        <v>1157</v>
      </c>
      <c r="AX157" s="81">
        <v>10</v>
      </c>
      <c r="AY157" s="68">
        <v>5261664.932533511</v>
      </c>
      <c r="AZ157" s="68">
        <v>139150.93</v>
      </c>
      <c r="BA157" s="68">
        <v>10810.73</v>
      </c>
      <c r="BB157" s="68">
        <v>0</v>
      </c>
      <c r="BC157" s="68">
        <v>568633.90122728259</v>
      </c>
      <c r="BD157" s="68">
        <v>793902.93924433086</v>
      </c>
      <c r="BE157" s="68">
        <v>324836.51737221982</v>
      </c>
      <c r="BF157" s="68">
        <v>57083.29960764572</v>
      </c>
      <c r="BG157" s="68">
        <f t="shared" si="19"/>
        <v>7156083.2499849899</v>
      </c>
      <c r="BH157" s="68">
        <v>0</v>
      </c>
    </row>
    <row r="158" spans="2:60">
      <c r="B158" s="79" t="s">
        <v>303</v>
      </c>
      <c r="C158" s="79" t="s">
        <v>304</v>
      </c>
      <c r="D158" s="80" t="s">
        <v>953</v>
      </c>
      <c r="E158" s="81">
        <v>10</v>
      </c>
      <c r="F158" s="68"/>
      <c r="G158" s="68"/>
      <c r="H158" s="68"/>
      <c r="I158" s="68"/>
      <c r="J158" s="68"/>
      <c r="K158" s="68"/>
      <c r="L158" s="68"/>
      <c r="M158" s="68"/>
      <c r="N158" s="68">
        <f t="shared" si="16"/>
        <v>0</v>
      </c>
      <c r="O158" s="68"/>
      <c r="Q158" s="79" t="s">
        <v>303</v>
      </c>
      <c r="R158" s="79" t="s">
        <v>304</v>
      </c>
      <c r="S158" s="80" t="s">
        <v>954</v>
      </c>
      <c r="T158" s="81">
        <v>10</v>
      </c>
      <c r="U158" s="68">
        <v>1915396.3248520589</v>
      </c>
      <c r="V158" s="68">
        <v>18725.91</v>
      </c>
      <c r="W158" s="68">
        <v>0</v>
      </c>
      <c r="X158" s="68">
        <v>2377.87</v>
      </c>
      <c r="Y158" s="68">
        <v>93683.706366457773</v>
      </c>
      <c r="Z158" s="68">
        <v>161893.75439713887</v>
      </c>
      <c r="AA158" s="68">
        <v>31606.529679158783</v>
      </c>
      <c r="AB158" s="68">
        <v>20038.014842357952</v>
      </c>
      <c r="AC158" s="68">
        <f t="shared" si="17"/>
        <v>2243722.110137172</v>
      </c>
      <c r="AD158" s="68">
        <v>0</v>
      </c>
      <c r="AF158" s="79" t="s">
        <v>303</v>
      </c>
      <c r="AG158" s="79" t="s">
        <v>304</v>
      </c>
      <c r="AH158" s="80" t="s">
        <v>1156</v>
      </c>
      <c r="AI158" s="81">
        <v>10</v>
      </c>
      <c r="AJ158" s="68">
        <v>1948582.6849595006</v>
      </c>
      <c r="AK158" s="68">
        <v>19071.190000000002</v>
      </c>
      <c r="AL158" s="68">
        <v>0</v>
      </c>
      <c r="AM158" s="68">
        <v>2421.73</v>
      </c>
      <c r="AN158" s="68">
        <v>95434.175211916518</v>
      </c>
      <c r="AO158" s="68">
        <v>161893.75439713887</v>
      </c>
      <c r="AP158" s="68">
        <v>32198.040137006494</v>
      </c>
      <c r="AQ158" s="68">
        <v>20458.807724047918</v>
      </c>
      <c r="AR158" s="68">
        <f t="shared" si="18"/>
        <v>2280060.38242961</v>
      </c>
      <c r="AS158" s="68">
        <v>0</v>
      </c>
      <c r="AU158" s="79" t="s">
        <v>303</v>
      </c>
      <c r="AV158" s="79" t="s">
        <v>304</v>
      </c>
      <c r="AW158" s="80" t="s">
        <v>1157</v>
      </c>
      <c r="AX158" s="81">
        <v>10</v>
      </c>
      <c r="AY158" s="68">
        <v>1980852.0617024512</v>
      </c>
      <c r="AZ158" s="68">
        <v>19406.93</v>
      </c>
      <c r="BA158" s="68">
        <v>0</v>
      </c>
      <c r="BB158" s="68">
        <v>2464.37</v>
      </c>
      <c r="BC158" s="68">
        <v>97136.24233629767</v>
      </c>
      <c r="BD158" s="68">
        <v>161893.75439713887</v>
      </c>
      <c r="BE158" s="68">
        <v>32773.234719351749</v>
      </c>
      <c r="BF158" s="68">
        <v>20867.977678528987</v>
      </c>
      <c r="BG158" s="68">
        <f t="shared" si="19"/>
        <v>2315394.5708337687</v>
      </c>
      <c r="BH158" s="68">
        <v>0</v>
      </c>
    </row>
    <row r="159" spans="2:60">
      <c r="B159" s="79" t="s">
        <v>305</v>
      </c>
      <c r="C159" s="79" t="s">
        <v>306</v>
      </c>
      <c r="D159" s="80" t="s">
        <v>953</v>
      </c>
      <c r="E159" s="81">
        <v>10</v>
      </c>
      <c r="F159" s="68"/>
      <c r="G159" s="68"/>
      <c r="H159" s="68"/>
      <c r="I159" s="68"/>
      <c r="J159" s="68"/>
      <c r="K159" s="68"/>
      <c r="L159" s="68"/>
      <c r="M159" s="68"/>
      <c r="N159" s="68">
        <f t="shared" si="16"/>
        <v>0</v>
      </c>
      <c r="O159" s="68"/>
      <c r="Q159" s="79" t="s">
        <v>305</v>
      </c>
      <c r="R159" s="79" t="s">
        <v>306</v>
      </c>
      <c r="S159" s="80" t="s">
        <v>954</v>
      </c>
      <c r="T159" s="81">
        <v>10</v>
      </c>
      <c r="U159" s="68">
        <v>1881241.1678404287</v>
      </c>
      <c r="V159" s="68">
        <v>15456.3</v>
      </c>
      <c r="W159" s="68">
        <v>0</v>
      </c>
      <c r="X159" s="68">
        <v>2675.14</v>
      </c>
      <c r="Y159" s="68">
        <v>101941.74988402431</v>
      </c>
      <c r="Z159" s="68">
        <v>537835.82699602994</v>
      </c>
      <c r="AA159" s="68">
        <v>70971.665655025194</v>
      </c>
      <c r="AB159" s="68">
        <v>19891.301421211101</v>
      </c>
      <c r="AC159" s="68">
        <f t="shared" si="17"/>
        <v>2630013.1517967191</v>
      </c>
      <c r="AD159" s="68">
        <v>0</v>
      </c>
      <c r="AF159" s="79" t="s">
        <v>305</v>
      </c>
      <c r="AG159" s="79" t="s">
        <v>306</v>
      </c>
      <c r="AH159" s="80" t="s">
        <v>1156</v>
      </c>
      <c r="AI159" s="81">
        <v>10</v>
      </c>
      <c r="AJ159" s="68">
        <v>1913957.4874236812</v>
      </c>
      <c r="AK159" s="68">
        <v>15741.29</v>
      </c>
      <c r="AL159" s="68">
        <v>0</v>
      </c>
      <c r="AM159" s="68">
        <v>2724.4500000000003</v>
      </c>
      <c r="AN159" s="68">
        <v>103850.98129881134</v>
      </c>
      <c r="AO159" s="68">
        <v>537835.82699602994</v>
      </c>
      <c r="AP159" s="68">
        <v>72299.885408579081</v>
      </c>
      <c r="AQ159" s="68">
        <v>20309.016821056604</v>
      </c>
      <c r="AR159" s="68">
        <f t="shared" si="18"/>
        <v>2666718.937948158</v>
      </c>
      <c r="AS159" s="68">
        <v>0</v>
      </c>
      <c r="AU159" s="79" t="s">
        <v>305</v>
      </c>
      <c r="AV159" s="79" t="s">
        <v>306</v>
      </c>
      <c r="AW159" s="80" t="s">
        <v>1157</v>
      </c>
      <c r="AX159" s="81">
        <v>10</v>
      </c>
      <c r="AY159" s="68">
        <v>1945769.7045517776</v>
      </c>
      <c r="AZ159" s="68">
        <v>16018.400000000001</v>
      </c>
      <c r="BA159" s="68">
        <v>0</v>
      </c>
      <c r="BB159" s="68">
        <v>2772.41</v>
      </c>
      <c r="BC159" s="68">
        <v>105707.41126436682</v>
      </c>
      <c r="BD159" s="68">
        <v>537835.82699602994</v>
      </c>
      <c r="BE159" s="68">
        <v>73591.468294653867</v>
      </c>
      <c r="BF159" s="68">
        <v>20715.219157477375</v>
      </c>
      <c r="BG159" s="68">
        <f t="shared" si="19"/>
        <v>2702410.4402643056</v>
      </c>
      <c r="BH159" s="68">
        <v>0</v>
      </c>
    </row>
    <row r="160" spans="2:60">
      <c r="B160" s="79" t="s">
        <v>307</v>
      </c>
      <c r="C160" s="79" t="s">
        <v>308</v>
      </c>
      <c r="D160" s="80" t="s">
        <v>953</v>
      </c>
      <c r="E160" s="81">
        <v>10</v>
      </c>
      <c r="F160" s="68"/>
      <c r="G160" s="68"/>
      <c r="H160" s="68"/>
      <c r="I160" s="68"/>
      <c r="J160" s="68"/>
      <c r="K160" s="68"/>
      <c r="L160" s="68"/>
      <c r="M160" s="68"/>
      <c r="N160" s="68">
        <f t="shared" si="16"/>
        <v>0</v>
      </c>
      <c r="O160" s="68"/>
      <c r="Q160" s="79" t="s">
        <v>307</v>
      </c>
      <c r="R160" s="79" t="s">
        <v>308</v>
      </c>
      <c r="S160" s="80" t="s">
        <v>954</v>
      </c>
      <c r="T160" s="81">
        <v>10</v>
      </c>
      <c r="U160" s="68">
        <v>2924766.2689039027</v>
      </c>
      <c r="V160" s="68">
        <v>84897.909999999974</v>
      </c>
      <c r="W160" s="68">
        <v>0</v>
      </c>
      <c r="X160" s="68">
        <v>7436.3099999999995</v>
      </c>
      <c r="Y160" s="68">
        <v>297028.69395929686</v>
      </c>
      <c r="Z160" s="68">
        <v>318051.51857938734</v>
      </c>
      <c r="AA160" s="68">
        <v>136340.02506379905</v>
      </c>
      <c r="AB160" s="68">
        <v>33531.153766643722</v>
      </c>
      <c r="AC160" s="68">
        <f t="shared" si="17"/>
        <v>3840266.26027303</v>
      </c>
      <c r="AD160" s="68">
        <v>38214.380000000005</v>
      </c>
      <c r="AF160" s="79" t="s">
        <v>307</v>
      </c>
      <c r="AG160" s="79" t="s">
        <v>308</v>
      </c>
      <c r="AH160" s="80" t="s">
        <v>1156</v>
      </c>
      <c r="AI160" s="81">
        <v>10</v>
      </c>
      <c r="AJ160" s="68">
        <v>2956951.8289328264</v>
      </c>
      <c r="AK160" s="68">
        <v>85766.309999999983</v>
      </c>
      <c r="AL160" s="68">
        <v>0</v>
      </c>
      <c r="AM160" s="68">
        <v>7512.3799999999992</v>
      </c>
      <c r="AN160" s="68">
        <v>300517.00060452922</v>
      </c>
      <c r="AO160" s="68">
        <v>318051.51857938734</v>
      </c>
      <c r="AP160" s="68">
        <v>137959.57910991221</v>
      </c>
      <c r="AQ160" s="68">
        <v>33921.228463672567</v>
      </c>
      <c r="AR160" s="68">
        <f t="shared" si="18"/>
        <v>3879285.1156903277</v>
      </c>
      <c r="AS160" s="68">
        <v>38605.270000000004</v>
      </c>
      <c r="AU160" s="79" t="s">
        <v>307</v>
      </c>
      <c r="AV160" s="79" t="s">
        <v>308</v>
      </c>
      <c r="AW160" s="80" t="s">
        <v>1157</v>
      </c>
      <c r="AX160" s="81">
        <v>10</v>
      </c>
      <c r="AY160" s="68">
        <v>2986843.6719043311</v>
      </c>
      <c r="AZ160" s="68">
        <v>86563.199999999997</v>
      </c>
      <c r="BA160" s="68">
        <v>0</v>
      </c>
      <c r="BB160" s="68">
        <v>7582.17</v>
      </c>
      <c r="BC160" s="68">
        <v>303768.02642922587</v>
      </c>
      <c r="BD160" s="68">
        <v>318051.51857938734</v>
      </c>
      <c r="BE160" s="68">
        <v>139471.13403620702</v>
      </c>
      <c r="BF160" s="68">
        <v>34279.285375233274</v>
      </c>
      <c r="BG160" s="68">
        <f t="shared" si="19"/>
        <v>3915522.9663243843</v>
      </c>
      <c r="BH160" s="68">
        <v>38963.960000000006</v>
      </c>
    </row>
    <row r="161" spans="2:60">
      <c r="B161" s="79" t="s">
        <v>309</v>
      </c>
      <c r="C161" s="79" t="s">
        <v>310</v>
      </c>
      <c r="D161" s="80" t="s">
        <v>953</v>
      </c>
      <c r="E161" s="81">
        <v>10</v>
      </c>
      <c r="F161" s="68"/>
      <c r="G161" s="68"/>
      <c r="H161" s="68"/>
      <c r="I161" s="68"/>
      <c r="J161" s="68"/>
      <c r="K161" s="68"/>
      <c r="L161" s="68"/>
      <c r="M161" s="68"/>
      <c r="N161" s="68">
        <f t="shared" si="16"/>
        <v>0</v>
      </c>
      <c r="O161" s="68"/>
      <c r="Q161" s="79" t="s">
        <v>309</v>
      </c>
      <c r="R161" s="79" t="s">
        <v>310</v>
      </c>
      <c r="S161" s="80" t="s">
        <v>954</v>
      </c>
      <c r="T161" s="81">
        <v>10</v>
      </c>
      <c r="U161" s="68">
        <v>2604295.6011159299</v>
      </c>
      <c r="V161" s="68">
        <v>64417.08</v>
      </c>
      <c r="W161" s="68">
        <v>0</v>
      </c>
      <c r="X161" s="68">
        <v>6795.8599999999988</v>
      </c>
      <c r="Y161" s="68">
        <v>266303.75579575385</v>
      </c>
      <c r="Z161" s="68">
        <v>0</v>
      </c>
      <c r="AA161" s="68">
        <v>172808.20686291053</v>
      </c>
      <c r="AB161" s="68">
        <v>28930.614073529374</v>
      </c>
      <c r="AC161" s="68">
        <f t="shared" si="17"/>
        <v>3143551.1178481239</v>
      </c>
      <c r="AD161" s="68">
        <v>0</v>
      </c>
      <c r="AF161" s="79" t="s">
        <v>309</v>
      </c>
      <c r="AG161" s="79" t="s">
        <v>310</v>
      </c>
      <c r="AH161" s="80" t="s">
        <v>1156</v>
      </c>
      <c r="AI161" s="81">
        <v>10</v>
      </c>
      <c r="AJ161" s="68">
        <v>2651268.7646664465</v>
      </c>
      <c r="AK161" s="68">
        <v>65599.28</v>
      </c>
      <c r="AL161" s="68">
        <v>0</v>
      </c>
      <c r="AM161" s="68">
        <v>6920.57</v>
      </c>
      <c r="AN161" s="68">
        <v>271278.08361420676</v>
      </c>
      <c r="AO161" s="68">
        <v>0</v>
      </c>
      <c r="AP161" s="68">
        <v>176034.09835772403</v>
      </c>
      <c r="AQ161" s="68">
        <v>29538.155139073264</v>
      </c>
      <c r="AR161" s="68">
        <f t="shared" si="18"/>
        <v>3200638.9517774503</v>
      </c>
      <c r="AS161" s="68">
        <v>0</v>
      </c>
      <c r="AU161" s="79" t="s">
        <v>309</v>
      </c>
      <c r="AV161" s="79" t="s">
        <v>310</v>
      </c>
      <c r="AW161" s="80" t="s">
        <v>1157</v>
      </c>
      <c r="AX161" s="81">
        <v>10</v>
      </c>
      <c r="AY161" s="68">
        <v>2696943.1833435674</v>
      </c>
      <c r="AZ161" s="68">
        <v>66748.81</v>
      </c>
      <c r="BA161" s="68">
        <v>0</v>
      </c>
      <c r="BB161" s="68">
        <v>7041.8500000000013</v>
      </c>
      <c r="BC161" s="68">
        <v>276114.83278380119</v>
      </c>
      <c r="BD161" s="68">
        <v>0</v>
      </c>
      <c r="BE161" s="68">
        <v>179171.01136553788</v>
      </c>
      <c r="BF161" s="68">
        <v>30128.908041854855</v>
      </c>
      <c r="BG161" s="68">
        <f t="shared" si="19"/>
        <v>3256148.5955347614</v>
      </c>
      <c r="BH161" s="68">
        <v>0</v>
      </c>
    </row>
    <row r="162" spans="2:60">
      <c r="B162" s="79" t="s">
        <v>311</v>
      </c>
      <c r="C162" s="79" t="s">
        <v>312</v>
      </c>
      <c r="D162" s="80" t="s">
        <v>953</v>
      </c>
      <c r="E162" s="81">
        <v>10</v>
      </c>
      <c r="F162" s="68"/>
      <c r="G162" s="68"/>
      <c r="H162" s="68"/>
      <c r="I162" s="68"/>
      <c r="J162" s="68"/>
      <c r="K162" s="68"/>
      <c r="L162" s="68"/>
      <c r="M162" s="68"/>
      <c r="N162" s="68">
        <f t="shared" si="16"/>
        <v>0</v>
      </c>
      <c r="O162" s="68"/>
      <c r="Q162" s="79" t="s">
        <v>311</v>
      </c>
      <c r="R162" s="79" t="s">
        <v>312</v>
      </c>
      <c r="S162" s="80" t="s">
        <v>954</v>
      </c>
      <c r="T162" s="81">
        <v>10</v>
      </c>
      <c r="U162" s="68">
        <v>2090930.5117753495</v>
      </c>
      <c r="V162" s="68">
        <v>36461.03</v>
      </c>
      <c r="W162" s="68">
        <v>0</v>
      </c>
      <c r="X162" s="68">
        <v>0</v>
      </c>
      <c r="Y162" s="68">
        <v>149664.63489300309</v>
      </c>
      <c r="Z162" s="68">
        <v>243637.826495557</v>
      </c>
      <c r="AA162" s="68">
        <v>90968.752828255005</v>
      </c>
      <c r="AB162" s="68">
        <v>22930.573899975047</v>
      </c>
      <c r="AC162" s="68">
        <f t="shared" si="17"/>
        <v>2634593.3298921394</v>
      </c>
      <c r="AD162" s="68">
        <v>0</v>
      </c>
      <c r="AF162" s="79" t="s">
        <v>311</v>
      </c>
      <c r="AG162" s="79" t="s">
        <v>312</v>
      </c>
      <c r="AH162" s="80" t="s">
        <v>1156</v>
      </c>
      <c r="AI162" s="81">
        <v>10</v>
      </c>
      <c r="AJ162" s="68">
        <v>2127657.127914242</v>
      </c>
      <c r="AK162" s="68">
        <v>37133.320000000007</v>
      </c>
      <c r="AL162" s="68">
        <v>0</v>
      </c>
      <c r="AM162" s="68">
        <v>0</v>
      </c>
      <c r="AN162" s="68">
        <v>152463.63071060265</v>
      </c>
      <c r="AO162" s="68">
        <v>243637.826495557</v>
      </c>
      <c r="AP162" s="68">
        <v>92671.13892792871</v>
      </c>
      <c r="AQ162" s="68">
        <v>23412.121191874146</v>
      </c>
      <c r="AR162" s="68">
        <f t="shared" si="18"/>
        <v>2676975.1652402044</v>
      </c>
      <c r="AS162" s="68">
        <v>0</v>
      </c>
      <c r="AU162" s="79" t="s">
        <v>311</v>
      </c>
      <c r="AV162" s="79" t="s">
        <v>312</v>
      </c>
      <c r="AW162" s="80" t="s">
        <v>1157</v>
      </c>
      <c r="AX162" s="81">
        <v>10</v>
      </c>
      <c r="AY162" s="68">
        <v>2163368.7818252034</v>
      </c>
      <c r="AZ162" s="68">
        <v>37787.03</v>
      </c>
      <c r="BA162" s="68">
        <v>0</v>
      </c>
      <c r="BB162" s="68">
        <v>0</v>
      </c>
      <c r="BC162" s="68">
        <v>155185.2300240121</v>
      </c>
      <c r="BD162" s="68">
        <v>243637.826495557</v>
      </c>
      <c r="BE162" s="68">
        <v>94326.567386754294</v>
      </c>
      <c r="BF162" s="68">
        <v>23880.358215711545</v>
      </c>
      <c r="BG162" s="68">
        <f t="shared" si="19"/>
        <v>2718185.7939472385</v>
      </c>
      <c r="BH162" s="68">
        <v>0</v>
      </c>
    </row>
    <row r="163" spans="2:60">
      <c r="B163" s="79" t="s">
        <v>313</v>
      </c>
      <c r="C163" s="79" t="s">
        <v>314</v>
      </c>
      <c r="D163" s="80" t="s">
        <v>953</v>
      </c>
      <c r="E163" s="81">
        <v>10</v>
      </c>
      <c r="F163" s="68"/>
      <c r="G163" s="68"/>
      <c r="H163" s="68"/>
      <c r="I163" s="68"/>
      <c r="J163" s="68"/>
      <c r="K163" s="68"/>
      <c r="L163" s="68"/>
      <c r="M163" s="68"/>
      <c r="N163" s="68">
        <f t="shared" si="16"/>
        <v>0</v>
      </c>
      <c r="O163" s="68"/>
      <c r="Q163" s="79" t="s">
        <v>313</v>
      </c>
      <c r="R163" s="79" t="s">
        <v>314</v>
      </c>
      <c r="S163" s="80" t="s">
        <v>954</v>
      </c>
      <c r="T163" s="81">
        <v>10</v>
      </c>
      <c r="U163" s="68">
        <v>4299229.8710683072</v>
      </c>
      <c r="V163" s="68">
        <v>193442.69</v>
      </c>
      <c r="W163" s="68">
        <v>0</v>
      </c>
      <c r="X163" s="68">
        <v>15218.890000000001</v>
      </c>
      <c r="Y163" s="68">
        <v>660487.3246496733</v>
      </c>
      <c r="Z163" s="68">
        <v>374074.34972151968</v>
      </c>
      <c r="AA163" s="68">
        <v>718763.2818886647</v>
      </c>
      <c r="AB163" s="68">
        <v>56265.682411191985</v>
      </c>
      <c r="AC163" s="68">
        <f t="shared" si="17"/>
        <v>6486517.1297393562</v>
      </c>
      <c r="AD163" s="68">
        <v>169035.03999999998</v>
      </c>
      <c r="AF163" s="79" t="s">
        <v>313</v>
      </c>
      <c r="AG163" s="79" t="s">
        <v>314</v>
      </c>
      <c r="AH163" s="80" t="s">
        <v>1156</v>
      </c>
      <c r="AI163" s="81">
        <v>10</v>
      </c>
      <c r="AJ163" s="68">
        <v>4378352.8635570025</v>
      </c>
      <c r="AK163" s="68">
        <v>196992.75</v>
      </c>
      <c r="AL163" s="68">
        <v>0</v>
      </c>
      <c r="AM163" s="68">
        <v>15498.19</v>
      </c>
      <c r="AN163" s="68">
        <v>672816.5418302787</v>
      </c>
      <c r="AO163" s="68">
        <v>374074.34972151968</v>
      </c>
      <c r="AP163" s="68">
        <v>732180.50438548718</v>
      </c>
      <c r="AQ163" s="68">
        <v>57447.256961825304</v>
      </c>
      <c r="AR163" s="68">
        <f t="shared" si="18"/>
        <v>6599499.6264561135</v>
      </c>
      <c r="AS163" s="68">
        <v>172137.16999999998</v>
      </c>
      <c r="AU163" s="79" t="s">
        <v>313</v>
      </c>
      <c r="AV163" s="79" t="s">
        <v>314</v>
      </c>
      <c r="AW163" s="80" t="s">
        <v>1157</v>
      </c>
      <c r="AX163" s="81">
        <v>10</v>
      </c>
      <c r="AY163" s="68">
        <v>4455281.7396809869</v>
      </c>
      <c r="AZ163" s="68">
        <v>200444.78000000003</v>
      </c>
      <c r="BA163" s="68">
        <v>0</v>
      </c>
      <c r="BB163" s="68">
        <v>15769.779999999999</v>
      </c>
      <c r="BC163" s="68">
        <v>684804.77342508116</v>
      </c>
      <c r="BD163" s="68">
        <v>374074.34972151968</v>
      </c>
      <c r="BE163" s="68">
        <v>745227.64494858822</v>
      </c>
      <c r="BF163" s="68">
        <v>58596.198101063259</v>
      </c>
      <c r="BG163" s="68">
        <f t="shared" si="19"/>
        <v>6709352.8758772388</v>
      </c>
      <c r="BH163" s="68">
        <v>175153.61</v>
      </c>
    </row>
    <row r="164" spans="2:60">
      <c r="B164" s="79" t="s">
        <v>315</v>
      </c>
      <c r="C164" s="79" t="s">
        <v>316</v>
      </c>
      <c r="D164" s="80" t="s">
        <v>953</v>
      </c>
      <c r="E164" s="81">
        <v>10</v>
      </c>
      <c r="F164" s="68"/>
      <c r="G164" s="68"/>
      <c r="H164" s="68"/>
      <c r="I164" s="68"/>
      <c r="J164" s="68"/>
      <c r="K164" s="68"/>
      <c r="L164" s="68"/>
      <c r="M164" s="68"/>
      <c r="N164" s="68">
        <f t="shared" si="16"/>
        <v>0</v>
      </c>
      <c r="O164" s="68"/>
      <c r="Q164" s="79" t="s">
        <v>315</v>
      </c>
      <c r="R164" s="79" t="s">
        <v>316</v>
      </c>
      <c r="S164" s="80" t="s">
        <v>954</v>
      </c>
      <c r="T164" s="81">
        <v>10</v>
      </c>
      <c r="U164" s="68">
        <v>1882149.1899522829</v>
      </c>
      <c r="V164" s="68">
        <v>46613.850000000006</v>
      </c>
      <c r="W164" s="68">
        <v>0</v>
      </c>
      <c r="X164" s="68">
        <v>5838.71</v>
      </c>
      <c r="Y164" s="68">
        <v>244238.908006568</v>
      </c>
      <c r="Z164" s="68">
        <v>94654.34082914691</v>
      </c>
      <c r="AA164" s="68">
        <v>0</v>
      </c>
      <c r="AB164" s="68">
        <v>20551.027705177665</v>
      </c>
      <c r="AC164" s="68">
        <f t="shared" si="17"/>
        <v>2294046.0264931759</v>
      </c>
      <c r="AD164" s="68">
        <v>0</v>
      </c>
      <c r="AF164" s="79" t="s">
        <v>315</v>
      </c>
      <c r="AG164" s="79" t="s">
        <v>316</v>
      </c>
      <c r="AH164" s="80" t="s">
        <v>1156</v>
      </c>
      <c r="AI164" s="81">
        <v>10</v>
      </c>
      <c r="AJ164" s="68">
        <v>1917122.100809057</v>
      </c>
      <c r="AK164" s="68">
        <v>47469.31</v>
      </c>
      <c r="AL164" s="68">
        <v>0</v>
      </c>
      <c r="AM164" s="68">
        <v>5945.85</v>
      </c>
      <c r="AN164" s="68">
        <v>248789.79403859811</v>
      </c>
      <c r="AO164" s="68">
        <v>94654.34082914691</v>
      </c>
      <c r="AP164" s="68">
        <v>0</v>
      </c>
      <c r="AQ164" s="68">
        <v>20982.595706986729</v>
      </c>
      <c r="AR164" s="68">
        <f t="shared" si="18"/>
        <v>2334963.9913837891</v>
      </c>
      <c r="AS164" s="68">
        <v>0</v>
      </c>
      <c r="AU164" s="79" t="s">
        <v>315</v>
      </c>
      <c r="AV164" s="79" t="s">
        <v>316</v>
      </c>
      <c r="AW164" s="80" t="s">
        <v>1157</v>
      </c>
      <c r="AX164" s="81">
        <v>10</v>
      </c>
      <c r="AY164" s="68">
        <v>1951128.2127009297</v>
      </c>
      <c r="AZ164" s="68">
        <v>48301.130000000005</v>
      </c>
      <c r="BA164" s="68">
        <v>0</v>
      </c>
      <c r="BB164" s="68">
        <v>6050.0499999999993</v>
      </c>
      <c r="BC164" s="68">
        <v>253214.8743554398</v>
      </c>
      <c r="BD164" s="68">
        <v>94654.34082914691</v>
      </c>
      <c r="BE164" s="68">
        <v>0</v>
      </c>
      <c r="BF164" s="68">
        <v>21402.247221126687</v>
      </c>
      <c r="BG164" s="68">
        <f t="shared" si="19"/>
        <v>2374750.8551066434</v>
      </c>
      <c r="BH164" s="68">
        <v>0</v>
      </c>
    </row>
    <row r="165" spans="2:60">
      <c r="B165" s="79" t="s">
        <v>317</v>
      </c>
      <c r="C165" s="79" t="s">
        <v>318</v>
      </c>
      <c r="D165" s="80" t="s">
        <v>953</v>
      </c>
      <c r="E165" s="81">
        <v>10</v>
      </c>
      <c r="F165" s="68"/>
      <c r="G165" s="68"/>
      <c r="H165" s="68"/>
      <c r="I165" s="68"/>
      <c r="J165" s="68"/>
      <c r="K165" s="68"/>
      <c r="L165" s="68"/>
      <c r="M165" s="68"/>
      <c r="N165" s="68">
        <f t="shared" si="16"/>
        <v>0</v>
      </c>
      <c r="O165" s="68"/>
      <c r="Q165" s="79" t="s">
        <v>317</v>
      </c>
      <c r="R165" s="79" t="s">
        <v>318</v>
      </c>
      <c r="S165" s="80" t="s">
        <v>954</v>
      </c>
      <c r="T165" s="81">
        <v>10</v>
      </c>
      <c r="U165" s="68">
        <v>1833179.1325516507</v>
      </c>
      <c r="V165" s="68">
        <v>64608.520000000004</v>
      </c>
      <c r="W165" s="68">
        <v>0</v>
      </c>
      <c r="X165" s="68">
        <v>5838.71</v>
      </c>
      <c r="Y165" s="68">
        <v>215872.98424653721</v>
      </c>
      <c r="Z165" s="68">
        <v>141415.84604232167</v>
      </c>
      <c r="AA165" s="68">
        <v>0</v>
      </c>
      <c r="AB165" s="68">
        <v>19850.02012962196</v>
      </c>
      <c r="AC165" s="68">
        <f t="shared" si="17"/>
        <v>2280765.2129701315</v>
      </c>
      <c r="AD165" s="68">
        <v>0</v>
      </c>
      <c r="AF165" s="79" t="s">
        <v>317</v>
      </c>
      <c r="AG165" s="79" t="s">
        <v>318</v>
      </c>
      <c r="AH165" s="80" t="s">
        <v>1156</v>
      </c>
      <c r="AI165" s="81">
        <v>10</v>
      </c>
      <c r="AJ165" s="68">
        <v>1867260.0688456071</v>
      </c>
      <c r="AK165" s="68">
        <v>65794.210000000006</v>
      </c>
      <c r="AL165" s="68">
        <v>0</v>
      </c>
      <c r="AM165" s="68">
        <v>5945.85</v>
      </c>
      <c r="AN165" s="68">
        <v>219895.69686228049</v>
      </c>
      <c r="AO165" s="68">
        <v>141415.84604232167</v>
      </c>
      <c r="AP165" s="68">
        <v>0</v>
      </c>
      <c r="AQ165" s="68">
        <v>20266.883082344662</v>
      </c>
      <c r="AR165" s="68">
        <f t="shared" si="18"/>
        <v>2320578.554832554</v>
      </c>
      <c r="AS165" s="68">
        <v>0</v>
      </c>
      <c r="AU165" s="79" t="s">
        <v>317</v>
      </c>
      <c r="AV165" s="79" t="s">
        <v>318</v>
      </c>
      <c r="AW165" s="80" t="s">
        <v>1157</v>
      </c>
      <c r="AX165" s="81">
        <v>10</v>
      </c>
      <c r="AY165" s="68">
        <v>1900398.8414563974</v>
      </c>
      <c r="AZ165" s="68">
        <v>66947.16</v>
      </c>
      <c r="BA165" s="68">
        <v>0</v>
      </c>
      <c r="BB165" s="68">
        <v>6050.0499999999993</v>
      </c>
      <c r="BC165" s="68">
        <v>223807.20203687547</v>
      </c>
      <c r="BD165" s="68">
        <v>141415.84604232167</v>
      </c>
      <c r="BE165" s="68">
        <v>0</v>
      </c>
      <c r="BF165" s="68">
        <v>20672.208143991884</v>
      </c>
      <c r="BG165" s="68">
        <f t="shared" si="19"/>
        <v>2359291.3076795861</v>
      </c>
      <c r="BH165" s="68">
        <v>0</v>
      </c>
    </row>
    <row r="166" spans="2:60">
      <c r="B166" s="79" t="s">
        <v>319</v>
      </c>
      <c r="C166" s="79" t="s">
        <v>320</v>
      </c>
      <c r="D166" s="80" t="s">
        <v>953</v>
      </c>
      <c r="E166" s="81">
        <v>10</v>
      </c>
      <c r="F166" s="68"/>
      <c r="G166" s="68"/>
      <c r="H166" s="68"/>
      <c r="I166" s="68"/>
      <c r="J166" s="68"/>
      <c r="K166" s="68"/>
      <c r="L166" s="68"/>
      <c r="M166" s="68"/>
      <c r="N166" s="68">
        <f t="shared" si="16"/>
        <v>0</v>
      </c>
      <c r="O166" s="68"/>
      <c r="Q166" s="79" t="s">
        <v>319</v>
      </c>
      <c r="R166" s="79" t="s">
        <v>320</v>
      </c>
      <c r="S166" s="80" t="s">
        <v>954</v>
      </c>
      <c r="T166" s="81">
        <v>10</v>
      </c>
      <c r="U166" s="68">
        <v>33712012.541846722</v>
      </c>
      <c r="V166" s="68">
        <v>1750460.2100000002</v>
      </c>
      <c r="W166" s="68">
        <v>1102843.5399999998</v>
      </c>
      <c r="X166" s="68">
        <v>121751.19000000002</v>
      </c>
      <c r="Y166" s="68">
        <v>6040132.0364223728</v>
      </c>
      <c r="Z166" s="68">
        <v>3010966.9095854661</v>
      </c>
      <c r="AA166" s="68">
        <v>3873292.5875011571</v>
      </c>
      <c r="AB166" s="68">
        <v>438232.65100203454</v>
      </c>
      <c r="AC166" s="68">
        <f t="shared" si="17"/>
        <v>51256387.406357758</v>
      </c>
      <c r="AD166" s="68">
        <v>1206695.74</v>
      </c>
      <c r="AF166" s="79" t="s">
        <v>319</v>
      </c>
      <c r="AG166" s="79" t="s">
        <v>320</v>
      </c>
      <c r="AH166" s="80" t="s">
        <v>1156</v>
      </c>
      <c r="AI166" s="81">
        <v>10</v>
      </c>
      <c r="AJ166" s="68">
        <v>34333234.218947992</v>
      </c>
      <c r="AK166" s="68">
        <v>1782584.65</v>
      </c>
      <c r="AL166" s="68">
        <v>1123082.9100000001</v>
      </c>
      <c r="AM166" s="68">
        <v>123985.56</v>
      </c>
      <c r="AN166" s="68">
        <v>6152874.4457196463</v>
      </c>
      <c r="AO166" s="68">
        <v>3010966.9095854661</v>
      </c>
      <c r="AP166" s="68">
        <v>3945596.7007582118</v>
      </c>
      <c r="AQ166" s="68">
        <v>447435.55917307734</v>
      </c>
      <c r="AR166" s="68">
        <f t="shared" si="18"/>
        <v>52148601.974184401</v>
      </c>
      <c r="AS166" s="68">
        <v>1228841.02</v>
      </c>
      <c r="AU166" s="79" t="s">
        <v>319</v>
      </c>
      <c r="AV166" s="79" t="s">
        <v>320</v>
      </c>
      <c r="AW166" s="80" t="s">
        <v>1157</v>
      </c>
      <c r="AX166" s="81">
        <v>10</v>
      </c>
      <c r="AY166" s="68">
        <v>34937124.910643473</v>
      </c>
      <c r="AZ166" s="68">
        <v>1813821.8400000003</v>
      </c>
      <c r="BA166" s="68">
        <v>1142763.2899999998</v>
      </c>
      <c r="BB166" s="68">
        <v>126158.22</v>
      </c>
      <c r="BC166" s="68">
        <v>6262498.6788188405</v>
      </c>
      <c r="BD166" s="68">
        <v>3010966.9095854661</v>
      </c>
      <c r="BE166" s="68">
        <v>4015906.4782091193</v>
      </c>
      <c r="BF166" s="68">
        <v>456384.27875654399</v>
      </c>
      <c r="BG166" s="68">
        <f t="shared" si="19"/>
        <v>53015999.276013449</v>
      </c>
      <c r="BH166" s="68">
        <v>1250374.67</v>
      </c>
    </row>
    <row r="167" spans="2:60">
      <c r="B167" s="79" t="s">
        <v>321</v>
      </c>
      <c r="C167" s="79" t="s">
        <v>322</v>
      </c>
      <c r="D167" s="80" t="s">
        <v>953</v>
      </c>
      <c r="E167" s="81">
        <v>10</v>
      </c>
      <c r="F167" s="68"/>
      <c r="G167" s="68"/>
      <c r="H167" s="68"/>
      <c r="I167" s="68"/>
      <c r="J167" s="68"/>
      <c r="K167" s="68"/>
      <c r="L167" s="68"/>
      <c r="M167" s="68"/>
      <c r="N167" s="68">
        <f t="shared" si="16"/>
        <v>0</v>
      </c>
      <c r="O167" s="68"/>
      <c r="Q167" s="79" t="s">
        <v>321</v>
      </c>
      <c r="R167" s="79" t="s">
        <v>322</v>
      </c>
      <c r="S167" s="80" t="s">
        <v>954</v>
      </c>
      <c r="T167" s="81">
        <v>10</v>
      </c>
      <c r="U167" s="68">
        <v>13855704.917928031</v>
      </c>
      <c r="V167" s="68">
        <v>122612.63000000003</v>
      </c>
      <c r="W167" s="68">
        <v>0</v>
      </c>
      <c r="X167" s="68">
        <v>44795.229999999996</v>
      </c>
      <c r="Y167" s="68">
        <v>1703937.0868314493</v>
      </c>
      <c r="Z167" s="68">
        <v>246354.31775224119</v>
      </c>
      <c r="AA167" s="68">
        <v>29821.499600728184</v>
      </c>
      <c r="AB167" s="68">
        <v>29484.653550369665</v>
      </c>
      <c r="AC167" s="68">
        <f t="shared" si="17"/>
        <v>16078175.575662822</v>
      </c>
      <c r="AD167" s="68">
        <v>45465.24</v>
      </c>
      <c r="AF167" s="79" t="s">
        <v>321</v>
      </c>
      <c r="AG167" s="79" t="s">
        <v>322</v>
      </c>
      <c r="AH167" s="80" t="s">
        <v>1156</v>
      </c>
      <c r="AI167" s="81">
        <v>10</v>
      </c>
      <c r="AJ167" s="68">
        <v>14064445.817989865</v>
      </c>
      <c r="AK167" s="68">
        <v>124862.80000000002</v>
      </c>
      <c r="AL167" s="68">
        <v>0</v>
      </c>
      <c r="AM167" s="68">
        <v>45617.329999999994</v>
      </c>
      <c r="AN167" s="68">
        <v>1735844.1554246293</v>
      </c>
      <c r="AO167" s="68">
        <v>246354.31775224119</v>
      </c>
      <c r="AP167" s="68">
        <v>30378.243190783891</v>
      </c>
      <c r="AQ167" s="68">
        <v>30103.799934929237</v>
      </c>
      <c r="AR167" s="68">
        <f t="shared" si="18"/>
        <v>16323906.094292451</v>
      </c>
      <c r="AS167" s="68">
        <v>46299.63</v>
      </c>
      <c r="AU167" s="79" t="s">
        <v>321</v>
      </c>
      <c r="AV167" s="79" t="s">
        <v>322</v>
      </c>
      <c r="AW167" s="80" t="s">
        <v>1157</v>
      </c>
      <c r="AX167" s="81">
        <v>10</v>
      </c>
      <c r="AY167" s="68">
        <v>14266296.893230831</v>
      </c>
      <c r="AZ167" s="68">
        <v>127050.84000000003</v>
      </c>
      <c r="BA167" s="68">
        <v>0</v>
      </c>
      <c r="BB167" s="68">
        <v>46416.7</v>
      </c>
      <c r="BC167" s="68">
        <v>1766868.1453606654</v>
      </c>
      <c r="BD167" s="68">
        <v>246354.31775224119</v>
      </c>
      <c r="BE167" s="68">
        <v>30919.630247399971</v>
      </c>
      <c r="BF167" s="68">
        <v>30705.873533625156</v>
      </c>
      <c r="BG167" s="68">
        <f t="shared" si="19"/>
        <v>16561723.360124763</v>
      </c>
      <c r="BH167" s="68">
        <v>47110.959999999992</v>
      </c>
    </row>
    <row r="168" spans="2:60">
      <c r="B168" s="79" t="s">
        <v>323</v>
      </c>
      <c r="C168" s="79" t="s">
        <v>324</v>
      </c>
      <c r="D168" s="80" t="s">
        <v>953</v>
      </c>
      <c r="E168" s="81">
        <v>10</v>
      </c>
      <c r="F168" s="68"/>
      <c r="G168" s="68"/>
      <c r="H168" s="68"/>
      <c r="I168" s="68"/>
      <c r="J168" s="68"/>
      <c r="K168" s="68"/>
      <c r="L168" s="68"/>
      <c r="M168" s="68"/>
      <c r="N168" s="68">
        <f t="shared" si="16"/>
        <v>0</v>
      </c>
      <c r="O168" s="68"/>
      <c r="Q168" s="79" t="s">
        <v>323</v>
      </c>
      <c r="R168" s="79" t="s">
        <v>324</v>
      </c>
      <c r="S168" s="80" t="s">
        <v>954</v>
      </c>
      <c r="T168" s="81">
        <v>10</v>
      </c>
      <c r="U168" s="68">
        <v>6399467.7061124444</v>
      </c>
      <c r="V168" s="68">
        <v>305335.07999999984</v>
      </c>
      <c r="W168" s="68">
        <v>15601.759999999997</v>
      </c>
      <c r="X168" s="68">
        <v>20387.589999999997</v>
      </c>
      <c r="Y168" s="68">
        <v>1076454.7629714012</v>
      </c>
      <c r="Z168" s="68">
        <v>621205.1026384125</v>
      </c>
      <c r="AA168" s="68">
        <v>0</v>
      </c>
      <c r="AB168" s="68">
        <v>76930.266121806577</v>
      </c>
      <c r="AC168" s="68">
        <f t="shared" si="17"/>
        <v>8727681.0878440645</v>
      </c>
      <c r="AD168" s="68">
        <v>212298.82000000004</v>
      </c>
      <c r="AF168" s="79" t="s">
        <v>323</v>
      </c>
      <c r="AG168" s="79" t="s">
        <v>324</v>
      </c>
      <c r="AH168" s="80" t="s">
        <v>1156</v>
      </c>
      <c r="AI168" s="81">
        <v>10</v>
      </c>
      <c r="AJ168" s="68">
        <v>6518429.5511582354</v>
      </c>
      <c r="AK168" s="68">
        <v>310938.59999999998</v>
      </c>
      <c r="AL168" s="68">
        <v>15888.09</v>
      </c>
      <c r="AM168" s="68">
        <v>20761.730000000003</v>
      </c>
      <c r="AN168" s="68">
        <v>1096505.9390100043</v>
      </c>
      <c r="AO168" s="68">
        <v>621205.1026384125</v>
      </c>
      <c r="AP168" s="68">
        <v>0</v>
      </c>
      <c r="AQ168" s="68">
        <v>78545.80674036406</v>
      </c>
      <c r="AR168" s="68">
        <f t="shared" si="18"/>
        <v>8878469.7495470159</v>
      </c>
      <c r="AS168" s="68">
        <v>216194.93000000002</v>
      </c>
      <c r="AU168" s="79" t="s">
        <v>323</v>
      </c>
      <c r="AV168" s="79" t="s">
        <v>324</v>
      </c>
      <c r="AW168" s="80" t="s">
        <v>1157</v>
      </c>
      <c r="AX168" s="81">
        <v>10</v>
      </c>
      <c r="AY168" s="68">
        <v>6634102.7253299048</v>
      </c>
      <c r="AZ168" s="68">
        <v>316387.32999999996</v>
      </c>
      <c r="BA168" s="68">
        <v>16166.5</v>
      </c>
      <c r="BB168" s="68">
        <v>21125.55</v>
      </c>
      <c r="BC168" s="68">
        <v>1116002.8052352502</v>
      </c>
      <c r="BD168" s="68">
        <v>621205.1026384125</v>
      </c>
      <c r="BE168" s="68">
        <v>0</v>
      </c>
      <c r="BF168" s="68">
        <v>80116.734675172716</v>
      </c>
      <c r="BG168" s="68">
        <f t="shared" si="19"/>
        <v>9025090.1778787393</v>
      </c>
      <c r="BH168" s="68">
        <v>219983.43000000002</v>
      </c>
    </row>
    <row r="169" spans="2:60">
      <c r="B169" s="79" t="s">
        <v>325</v>
      </c>
      <c r="C169" s="79" t="s">
        <v>326</v>
      </c>
      <c r="D169" s="80" t="s">
        <v>953</v>
      </c>
      <c r="E169" s="81">
        <v>10</v>
      </c>
      <c r="F169" s="68"/>
      <c r="G169" s="68"/>
      <c r="H169" s="68"/>
      <c r="I169" s="68"/>
      <c r="J169" s="68"/>
      <c r="K169" s="68"/>
      <c r="L169" s="68"/>
      <c r="M169" s="68"/>
      <c r="N169" s="68">
        <f t="shared" si="16"/>
        <v>0</v>
      </c>
      <c r="O169" s="68"/>
      <c r="Q169" s="79" t="s">
        <v>325</v>
      </c>
      <c r="R169" s="79" t="s">
        <v>326</v>
      </c>
      <c r="S169" s="80" t="s">
        <v>954</v>
      </c>
      <c r="T169" s="81">
        <v>10</v>
      </c>
      <c r="U169" s="68">
        <v>18351780.237926308</v>
      </c>
      <c r="V169" s="68">
        <v>789456.08000000019</v>
      </c>
      <c r="W169" s="68">
        <v>424301.15000000008</v>
      </c>
      <c r="X169" s="68">
        <v>65594.87999999999</v>
      </c>
      <c r="Y169" s="68">
        <v>3194014.3061791579</v>
      </c>
      <c r="Z169" s="68">
        <v>2007551.2897580061</v>
      </c>
      <c r="AA169" s="68">
        <v>1725202.276417339</v>
      </c>
      <c r="AB169" s="68">
        <v>228681.67775726691</v>
      </c>
      <c r="AC169" s="68">
        <f t="shared" si="17"/>
        <v>27217230.938038077</v>
      </c>
      <c r="AD169" s="68">
        <v>430649.03999999992</v>
      </c>
      <c r="AF169" s="79" t="s">
        <v>325</v>
      </c>
      <c r="AG169" s="79" t="s">
        <v>326</v>
      </c>
      <c r="AH169" s="80" t="s">
        <v>1156</v>
      </c>
      <c r="AI169" s="81">
        <v>10</v>
      </c>
      <c r="AJ169" s="68">
        <v>18690844.994589977</v>
      </c>
      <c r="AK169" s="68">
        <v>804044.70999999985</v>
      </c>
      <c r="AL169" s="68">
        <v>432141.94000000006</v>
      </c>
      <c r="AM169" s="68">
        <v>66807.03</v>
      </c>
      <c r="AN169" s="68">
        <v>3253910.7086973931</v>
      </c>
      <c r="AO169" s="68">
        <v>2007551.2897580061</v>
      </c>
      <c r="AP169" s="68">
        <v>1757559.9135541325</v>
      </c>
      <c r="AQ169" s="68">
        <v>233484.01189016923</v>
      </c>
      <c r="AR169" s="68">
        <f t="shared" si="18"/>
        <v>27684951.738489684</v>
      </c>
      <c r="AS169" s="68">
        <v>438607.14</v>
      </c>
      <c r="AU169" s="79" t="s">
        <v>325</v>
      </c>
      <c r="AV169" s="79" t="s">
        <v>326</v>
      </c>
      <c r="AW169" s="80" t="s">
        <v>1157</v>
      </c>
      <c r="AX169" s="81">
        <v>10</v>
      </c>
      <c r="AY169" s="68">
        <v>19020438.346951403</v>
      </c>
      <c r="AZ169" s="68">
        <v>818230.40999999992</v>
      </c>
      <c r="BA169" s="68">
        <v>439766.19000000006</v>
      </c>
      <c r="BB169" s="68">
        <v>67985.710000000006</v>
      </c>
      <c r="BC169" s="68">
        <v>3312150.7180421259</v>
      </c>
      <c r="BD169" s="68">
        <v>2007551.2897580061</v>
      </c>
      <c r="BE169" s="68">
        <v>1789024.9888404813</v>
      </c>
      <c r="BF169" s="68">
        <v>238153.68652797863</v>
      </c>
      <c r="BG169" s="68">
        <f t="shared" si="19"/>
        <v>28139646.790119998</v>
      </c>
      <c r="BH169" s="68">
        <v>446345.44999999995</v>
      </c>
    </row>
    <row r="170" spans="2:60">
      <c r="B170" s="79" t="s">
        <v>327</v>
      </c>
      <c r="C170" s="79" t="s">
        <v>328</v>
      </c>
      <c r="D170" s="80" t="s">
        <v>953</v>
      </c>
      <c r="E170" s="81">
        <v>10</v>
      </c>
      <c r="F170" s="68"/>
      <c r="G170" s="68"/>
      <c r="H170" s="68"/>
      <c r="I170" s="68"/>
      <c r="J170" s="68"/>
      <c r="K170" s="68"/>
      <c r="L170" s="68"/>
      <c r="M170" s="68"/>
      <c r="N170" s="68">
        <f t="shared" si="16"/>
        <v>0</v>
      </c>
      <c r="O170" s="68"/>
      <c r="Q170" s="79" t="s">
        <v>327</v>
      </c>
      <c r="R170" s="79" t="s">
        <v>328</v>
      </c>
      <c r="S170" s="80" t="s">
        <v>954</v>
      </c>
      <c r="T170" s="81">
        <v>10</v>
      </c>
      <c r="U170" s="68">
        <v>2501066.0606735414</v>
      </c>
      <c r="V170" s="68">
        <v>152188.97000000006</v>
      </c>
      <c r="W170" s="68">
        <v>0</v>
      </c>
      <c r="X170" s="68">
        <v>8040.17</v>
      </c>
      <c r="Y170" s="68">
        <v>358848.36743179895</v>
      </c>
      <c r="Z170" s="68">
        <v>465651.29204686248</v>
      </c>
      <c r="AA170" s="68">
        <v>0</v>
      </c>
      <c r="AB170" s="68">
        <v>29812.365412155166</v>
      </c>
      <c r="AC170" s="68">
        <f t="shared" si="17"/>
        <v>3600411.8955643582</v>
      </c>
      <c r="AD170" s="68">
        <v>84804.669999999984</v>
      </c>
      <c r="AF170" s="79" t="s">
        <v>327</v>
      </c>
      <c r="AG170" s="79" t="s">
        <v>328</v>
      </c>
      <c r="AH170" s="80" t="s">
        <v>1156</v>
      </c>
      <c r="AI170" s="81">
        <v>10</v>
      </c>
      <c r="AJ170" s="68">
        <v>2547566.0288257282</v>
      </c>
      <c r="AK170" s="68">
        <v>154981.93000000002</v>
      </c>
      <c r="AL170" s="68">
        <v>0</v>
      </c>
      <c r="AM170" s="68">
        <v>8187.73</v>
      </c>
      <c r="AN170" s="68">
        <v>365534.33898587228</v>
      </c>
      <c r="AO170" s="68">
        <v>465651.29204686248</v>
      </c>
      <c r="AP170" s="68">
        <v>0</v>
      </c>
      <c r="AQ170" s="68">
        <v>30438.417345810216</v>
      </c>
      <c r="AR170" s="68">
        <f t="shared" si="18"/>
        <v>3658720.7472042739</v>
      </c>
      <c r="AS170" s="68">
        <v>86361.010000000009</v>
      </c>
      <c r="AU170" s="79" t="s">
        <v>327</v>
      </c>
      <c r="AV170" s="79" t="s">
        <v>328</v>
      </c>
      <c r="AW170" s="80" t="s">
        <v>1157</v>
      </c>
      <c r="AX170" s="81">
        <v>10</v>
      </c>
      <c r="AY170" s="68">
        <v>2592780.5078259027</v>
      </c>
      <c r="AZ170" s="68">
        <v>157697.77000000002</v>
      </c>
      <c r="BA170" s="68">
        <v>0</v>
      </c>
      <c r="BB170" s="68">
        <v>8331.2099999999991</v>
      </c>
      <c r="BC170" s="68">
        <v>372035.47721354495</v>
      </c>
      <c r="BD170" s="68">
        <v>465651.29204686248</v>
      </c>
      <c r="BE170" s="68">
        <v>0</v>
      </c>
      <c r="BF170" s="68">
        <v>31047.178092726972</v>
      </c>
      <c r="BG170" s="68">
        <f t="shared" si="19"/>
        <v>3715417.7851790371</v>
      </c>
      <c r="BH170" s="68">
        <v>87874.349999999991</v>
      </c>
    </row>
    <row r="171" spans="2:60">
      <c r="B171" s="79" t="s">
        <v>329</v>
      </c>
      <c r="C171" s="79" t="s">
        <v>330</v>
      </c>
      <c r="D171" s="80" t="s">
        <v>953</v>
      </c>
      <c r="E171" s="81">
        <v>10</v>
      </c>
      <c r="F171" s="68"/>
      <c r="G171" s="68"/>
      <c r="H171" s="68"/>
      <c r="I171" s="68"/>
      <c r="J171" s="68"/>
      <c r="K171" s="68"/>
      <c r="L171" s="68"/>
      <c r="M171" s="68"/>
      <c r="N171" s="68">
        <f t="shared" si="16"/>
        <v>0</v>
      </c>
      <c r="O171" s="68"/>
      <c r="Q171" s="79" t="s">
        <v>329</v>
      </c>
      <c r="R171" s="79" t="s">
        <v>330</v>
      </c>
      <c r="S171" s="80" t="s">
        <v>954</v>
      </c>
      <c r="T171" s="81">
        <v>10</v>
      </c>
      <c r="U171" s="68">
        <v>1264886.2858652021</v>
      </c>
      <c r="V171" s="68">
        <v>77530.22</v>
      </c>
      <c r="W171" s="68">
        <v>0</v>
      </c>
      <c r="X171" s="68">
        <v>3924.3700000000003</v>
      </c>
      <c r="Y171" s="68">
        <v>220294.38985435897</v>
      </c>
      <c r="Z171" s="68">
        <v>182757.08756385467</v>
      </c>
      <c r="AA171" s="68">
        <v>0</v>
      </c>
      <c r="AB171" s="68">
        <v>15526.862166098785</v>
      </c>
      <c r="AC171" s="68">
        <f t="shared" si="17"/>
        <v>1801961.4354495145</v>
      </c>
      <c r="AD171" s="68">
        <v>37042.22</v>
      </c>
      <c r="AF171" s="79" t="s">
        <v>329</v>
      </c>
      <c r="AG171" s="79" t="s">
        <v>330</v>
      </c>
      <c r="AH171" s="80" t="s">
        <v>1156</v>
      </c>
      <c r="AI171" s="81">
        <v>10</v>
      </c>
      <c r="AJ171" s="68">
        <v>1288391.404402805</v>
      </c>
      <c r="AK171" s="68">
        <v>78953.040000000008</v>
      </c>
      <c r="AL171" s="68">
        <v>0</v>
      </c>
      <c r="AM171" s="68">
        <v>3996.3900000000003</v>
      </c>
      <c r="AN171" s="68">
        <v>224395.43153428164</v>
      </c>
      <c r="AO171" s="68">
        <v>182757.08756385467</v>
      </c>
      <c r="AP171" s="68">
        <v>0</v>
      </c>
      <c r="AQ171" s="68">
        <v>15852.931951586856</v>
      </c>
      <c r="AR171" s="68">
        <f t="shared" si="18"/>
        <v>1832068.3154525282</v>
      </c>
      <c r="AS171" s="68">
        <v>37722.03</v>
      </c>
      <c r="AU171" s="79" t="s">
        <v>329</v>
      </c>
      <c r="AV171" s="79" t="s">
        <v>330</v>
      </c>
      <c r="AW171" s="80" t="s">
        <v>1157</v>
      </c>
      <c r="AX171" s="81">
        <v>10</v>
      </c>
      <c r="AY171" s="68">
        <v>1311246.7401236552</v>
      </c>
      <c r="AZ171" s="68">
        <v>80336.59</v>
      </c>
      <c r="BA171" s="68">
        <v>0</v>
      </c>
      <c r="BB171" s="68">
        <v>4066.4200000000005</v>
      </c>
      <c r="BC171" s="68">
        <v>228383.10275909255</v>
      </c>
      <c r="BD171" s="68">
        <v>182757.08756385467</v>
      </c>
      <c r="BE171" s="68">
        <v>0</v>
      </c>
      <c r="BF171" s="68">
        <v>16169.977190619102</v>
      </c>
      <c r="BG171" s="68">
        <f t="shared" si="19"/>
        <v>1861342.9676372216</v>
      </c>
      <c r="BH171" s="68">
        <v>38383.050000000003</v>
      </c>
    </row>
    <row r="172" spans="2:60">
      <c r="B172" s="79" t="s">
        <v>331</v>
      </c>
      <c r="C172" s="79" t="s">
        <v>332</v>
      </c>
      <c r="D172" s="80" t="s">
        <v>953</v>
      </c>
      <c r="E172" s="81">
        <v>10</v>
      </c>
      <c r="F172" s="68"/>
      <c r="G172" s="68"/>
      <c r="H172" s="68"/>
      <c r="I172" s="68"/>
      <c r="J172" s="68"/>
      <c r="K172" s="68"/>
      <c r="L172" s="68"/>
      <c r="M172" s="68"/>
      <c r="N172" s="68">
        <f t="shared" si="16"/>
        <v>0</v>
      </c>
      <c r="O172" s="68"/>
      <c r="Q172" s="79" t="s">
        <v>331</v>
      </c>
      <c r="R172" s="79" t="s">
        <v>332</v>
      </c>
      <c r="S172" s="80" t="s">
        <v>954</v>
      </c>
      <c r="T172" s="81">
        <v>10</v>
      </c>
      <c r="U172" s="68">
        <v>46090959.330781028</v>
      </c>
      <c r="V172" s="68">
        <v>1494610.46</v>
      </c>
      <c r="W172" s="68">
        <v>313375.25</v>
      </c>
      <c r="X172" s="68">
        <v>151040.37</v>
      </c>
      <c r="Y172" s="68">
        <v>6318677.5674795844</v>
      </c>
      <c r="Z172" s="68">
        <v>1000444.815426226</v>
      </c>
      <c r="AA172" s="68">
        <v>905776.50819662516</v>
      </c>
      <c r="AB172" s="68">
        <v>221323.70939400792</v>
      </c>
      <c r="AC172" s="68">
        <f t="shared" si="17"/>
        <v>56863758.711277463</v>
      </c>
      <c r="AD172" s="68">
        <v>367550.7</v>
      </c>
      <c r="AF172" s="79" t="s">
        <v>331</v>
      </c>
      <c r="AG172" s="79" t="s">
        <v>332</v>
      </c>
      <c r="AH172" s="80" t="s">
        <v>1156</v>
      </c>
      <c r="AI172" s="81">
        <v>10</v>
      </c>
      <c r="AJ172" s="68">
        <v>46821726.559407182</v>
      </c>
      <c r="AK172" s="68">
        <v>1522039.5399999998</v>
      </c>
      <c r="AL172" s="68">
        <v>319126.32</v>
      </c>
      <c r="AM172" s="68">
        <v>153812.26</v>
      </c>
      <c r="AN172" s="68">
        <v>6436877.7205430102</v>
      </c>
      <c r="AO172" s="68">
        <v>1000444.815426226</v>
      </c>
      <c r="AP172" s="68">
        <v>922684.89789313579</v>
      </c>
      <c r="AQ172" s="68">
        <v>225971.51491127163</v>
      </c>
      <c r="AR172" s="68">
        <f t="shared" si="18"/>
        <v>57776979.618180826</v>
      </c>
      <c r="AS172" s="68">
        <v>374295.99000000005</v>
      </c>
      <c r="AU172" s="79" t="s">
        <v>331</v>
      </c>
      <c r="AV172" s="79" t="s">
        <v>332</v>
      </c>
      <c r="AW172" s="80" t="s">
        <v>1157</v>
      </c>
      <c r="AX172" s="81">
        <v>10</v>
      </c>
      <c r="AY172" s="68">
        <v>47529398.203201637</v>
      </c>
      <c r="AZ172" s="68">
        <v>1548711.08</v>
      </c>
      <c r="BA172" s="68">
        <v>324718.55000000005</v>
      </c>
      <c r="BB172" s="68">
        <v>156507.59999999998</v>
      </c>
      <c r="BC172" s="68">
        <v>6551807.2643854339</v>
      </c>
      <c r="BD172" s="68">
        <v>1000444.815426226</v>
      </c>
      <c r="BE172" s="68">
        <v>939126.9101313618</v>
      </c>
      <c r="BF172" s="68">
        <v>230490.91700950265</v>
      </c>
      <c r="BG172" s="68">
        <f t="shared" si="19"/>
        <v>58662060.310154155</v>
      </c>
      <c r="BH172" s="68">
        <v>380854.97</v>
      </c>
    </row>
    <row r="173" spans="2:60">
      <c r="B173" s="79" t="s">
        <v>333</v>
      </c>
      <c r="C173" s="79" t="s">
        <v>334</v>
      </c>
      <c r="D173" s="80" t="s">
        <v>953</v>
      </c>
      <c r="E173" s="81">
        <v>10</v>
      </c>
      <c r="F173" s="68"/>
      <c r="G173" s="68"/>
      <c r="H173" s="68"/>
      <c r="I173" s="68"/>
      <c r="J173" s="68"/>
      <c r="K173" s="68"/>
      <c r="L173" s="68"/>
      <c r="M173" s="68"/>
      <c r="N173" s="68">
        <f t="shared" si="16"/>
        <v>0</v>
      </c>
      <c r="O173" s="68"/>
      <c r="Q173" s="79" t="s">
        <v>333</v>
      </c>
      <c r="R173" s="79" t="s">
        <v>334</v>
      </c>
      <c r="S173" s="80" t="s">
        <v>954</v>
      </c>
      <c r="T173" s="81">
        <v>10</v>
      </c>
      <c r="U173" s="68">
        <v>8976785.3510806728</v>
      </c>
      <c r="V173" s="68">
        <v>393145.06999999989</v>
      </c>
      <c r="W173" s="68">
        <v>157139.14000000001</v>
      </c>
      <c r="X173" s="68">
        <v>31705.25</v>
      </c>
      <c r="Y173" s="68">
        <v>1433823.396928238</v>
      </c>
      <c r="Z173" s="68">
        <v>508569.69890126388</v>
      </c>
      <c r="AA173" s="68">
        <v>606192.13634088379</v>
      </c>
      <c r="AB173" s="68">
        <v>101866.43852212653</v>
      </c>
      <c r="AC173" s="68">
        <f t="shared" si="17"/>
        <v>12444935.191773187</v>
      </c>
      <c r="AD173" s="68">
        <v>235708.71000000002</v>
      </c>
      <c r="AF173" s="79" t="s">
        <v>333</v>
      </c>
      <c r="AG173" s="79" t="s">
        <v>334</v>
      </c>
      <c r="AH173" s="80" t="s">
        <v>1156</v>
      </c>
      <c r="AI173" s="81">
        <v>10</v>
      </c>
      <c r="AJ173" s="68">
        <v>9139545.9365747217</v>
      </c>
      <c r="AK173" s="68">
        <v>400394</v>
      </c>
      <c r="AL173" s="68">
        <v>160036.51</v>
      </c>
      <c r="AM173" s="68">
        <v>32289.85</v>
      </c>
      <c r="AN173" s="68">
        <v>1460657.0326580338</v>
      </c>
      <c r="AO173" s="68">
        <v>508569.69890126388</v>
      </c>
      <c r="AP173" s="68">
        <v>617536.38082681061</v>
      </c>
      <c r="AQ173" s="68">
        <v>104005.63088109531</v>
      </c>
      <c r="AR173" s="68">
        <f t="shared" si="18"/>
        <v>12663089.829841923</v>
      </c>
      <c r="AS173" s="68">
        <v>240054.79000000004</v>
      </c>
      <c r="AU173" s="79" t="s">
        <v>333</v>
      </c>
      <c r="AV173" s="79" t="s">
        <v>334</v>
      </c>
      <c r="AW173" s="80" t="s">
        <v>1157</v>
      </c>
      <c r="AX173" s="81">
        <v>10</v>
      </c>
      <c r="AY173" s="68">
        <v>9297698.1112370156</v>
      </c>
      <c r="AZ173" s="68">
        <v>407442.72999999992</v>
      </c>
      <c r="BA173" s="68">
        <v>162853.87</v>
      </c>
      <c r="BB173" s="68">
        <v>32858.29</v>
      </c>
      <c r="BC173" s="68">
        <v>1486748.5633502663</v>
      </c>
      <c r="BD173" s="68">
        <v>508569.69890126388</v>
      </c>
      <c r="BE173" s="68">
        <v>628567.7117926497</v>
      </c>
      <c r="BF173" s="68">
        <v>106085.76089871489</v>
      </c>
      <c r="BG173" s="68">
        <f t="shared" si="19"/>
        <v>12875105.566179909</v>
      </c>
      <c r="BH173" s="68">
        <v>244280.83000000002</v>
      </c>
    </row>
    <row r="174" spans="2:60">
      <c r="B174" s="79" t="s">
        <v>335</v>
      </c>
      <c r="C174" s="79" t="s">
        <v>336</v>
      </c>
      <c r="D174" s="80" t="s">
        <v>953</v>
      </c>
      <c r="E174" s="81">
        <v>10</v>
      </c>
      <c r="F174" s="68"/>
      <c r="G174" s="68"/>
      <c r="H174" s="68"/>
      <c r="I174" s="68"/>
      <c r="J174" s="68"/>
      <c r="K174" s="68"/>
      <c r="L174" s="68"/>
      <c r="M174" s="68"/>
      <c r="N174" s="68">
        <f t="shared" si="16"/>
        <v>0</v>
      </c>
      <c r="O174" s="68"/>
      <c r="Q174" s="79" t="s">
        <v>335</v>
      </c>
      <c r="R174" s="79" t="s">
        <v>336</v>
      </c>
      <c r="S174" s="80" t="s">
        <v>954</v>
      </c>
      <c r="T174" s="81">
        <v>10</v>
      </c>
      <c r="U174" s="68">
        <v>7802499.7544208914</v>
      </c>
      <c r="V174" s="68">
        <v>549220.30999999982</v>
      </c>
      <c r="W174" s="68">
        <v>658528.32999999996</v>
      </c>
      <c r="X174" s="68">
        <v>26609.13</v>
      </c>
      <c r="Y174" s="68">
        <v>992363.42591140314</v>
      </c>
      <c r="Z174" s="68">
        <v>204020.8315969996</v>
      </c>
      <c r="AA174" s="68">
        <v>532787.82753247477</v>
      </c>
      <c r="AB174" s="68">
        <v>103424.19838980772</v>
      </c>
      <c r="AC174" s="68">
        <f t="shared" si="17"/>
        <v>11139278.127851576</v>
      </c>
      <c r="AD174" s="68">
        <v>269824.32</v>
      </c>
      <c r="AF174" s="79" t="s">
        <v>335</v>
      </c>
      <c r="AG174" s="79" t="s">
        <v>336</v>
      </c>
      <c r="AH174" s="80" t="s">
        <v>1156</v>
      </c>
      <c r="AI174" s="81">
        <v>10</v>
      </c>
      <c r="AJ174" s="68">
        <v>7946198.1941793496</v>
      </c>
      <c r="AK174" s="68">
        <v>559299.58000000007</v>
      </c>
      <c r="AL174" s="68">
        <v>670613.64</v>
      </c>
      <c r="AM174" s="68">
        <v>27097.47</v>
      </c>
      <c r="AN174" s="68">
        <v>1010874.9977730373</v>
      </c>
      <c r="AO174" s="68">
        <v>204020.8315969996</v>
      </c>
      <c r="AP174" s="68">
        <v>542733.57575348672</v>
      </c>
      <c r="AQ174" s="68">
        <v>105596.11763599329</v>
      </c>
      <c r="AR174" s="68">
        <f t="shared" si="18"/>
        <v>11341210.546938872</v>
      </c>
      <c r="AS174" s="68">
        <v>274776.13999999996</v>
      </c>
      <c r="AU174" s="79" t="s">
        <v>335</v>
      </c>
      <c r="AV174" s="79" t="s">
        <v>336</v>
      </c>
      <c r="AW174" s="80" t="s">
        <v>1157</v>
      </c>
      <c r="AX174" s="81">
        <v>10</v>
      </c>
      <c r="AY174" s="68">
        <v>8085892.6571479402</v>
      </c>
      <c r="AZ174" s="68">
        <v>569100.49</v>
      </c>
      <c r="BA174" s="68">
        <v>682365.17</v>
      </c>
      <c r="BB174" s="68">
        <v>27572.310000000005</v>
      </c>
      <c r="BC174" s="68">
        <v>1028874.6534459463</v>
      </c>
      <c r="BD174" s="68">
        <v>204020.8315969996</v>
      </c>
      <c r="BE174" s="68">
        <v>552404.99431506125</v>
      </c>
      <c r="BF174" s="68">
        <v>107708.04778871313</v>
      </c>
      <c r="BG174" s="68">
        <f t="shared" si="19"/>
        <v>11537530.344294662</v>
      </c>
      <c r="BH174" s="68">
        <v>279591.19</v>
      </c>
    </row>
    <row r="175" spans="2:60">
      <c r="B175" s="79" t="s">
        <v>337</v>
      </c>
      <c r="C175" s="79" t="s">
        <v>338</v>
      </c>
      <c r="D175" s="80" t="s">
        <v>953</v>
      </c>
      <c r="E175" s="81">
        <v>10</v>
      </c>
      <c r="F175" s="68"/>
      <c r="G175" s="68"/>
      <c r="H175" s="68"/>
      <c r="I175" s="68"/>
      <c r="J175" s="68"/>
      <c r="K175" s="68"/>
      <c r="L175" s="68"/>
      <c r="M175" s="68"/>
      <c r="N175" s="68">
        <f t="shared" si="16"/>
        <v>0</v>
      </c>
      <c r="O175" s="68"/>
      <c r="Q175" s="79" t="s">
        <v>337</v>
      </c>
      <c r="R175" s="79" t="s">
        <v>338</v>
      </c>
      <c r="S175" s="80" t="s">
        <v>954</v>
      </c>
      <c r="T175" s="81">
        <v>10</v>
      </c>
      <c r="U175" s="68">
        <v>3344850.4979975196</v>
      </c>
      <c r="V175" s="68">
        <v>137620.59999999998</v>
      </c>
      <c r="W175" s="68">
        <v>63905.9</v>
      </c>
      <c r="X175" s="68">
        <v>8818.0299999999988</v>
      </c>
      <c r="Y175" s="68">
        <v>390922.26280247199</v>
      </c>
      <c r="Z175" s="68">
        <v>200635.48935158623</v>
      </c>
      <c r="AA175" s="68">
        <v>79193.79023308013</v>
      </c>
      <c r="AB175" s="68">
        <v>38654.916542259976</v>
      </c>
      <c r="AC175" s="68">
        <f t="shared" si="17"/>
        <v>4357933.816926918</v>
      </c>
      <c r="AD175" s="68">
        <v>93332.33</v>
      </c>
      <c r="AF175" s="79" t="s">
        <v>337</v>
      </c>
      <c r="AG175" s="79" t="s">
        <v>338</v>
      </c>
      <c r="AH175" s="80" t="s">
        <v>1156</v>
      </c>
      <c r="AI175" s="81">
        <v>10</v>
      </c>
      <c r="AJ175" s="68">
        <v>3405086.1050995179</v>
      </c>
      <c r="AK175" s="68">
        <v>140158.08999999997</v>
      </c>
      <c r="AL175" s="68">
        <v>65084.22</v>
      </c>
      <c r="AM175" s="68">
        <v>8980.6099999999988</v>
      </c>
      <c r="AN175" s="68">
        <v>398237.93010107486</v>
      </c>
      <c r="AO175" s="68">
        <v>200635.48935158623</v>
      </c>
      <c r="AP175" s="68">
        <v>80675.893662460963</v>
      </c>
      <c r="AQ175" s="68">
        <v>39466.698519647121</v>
      </c>
      <c r="AR175" s="68">
        <f t="shared" si="18"/>
        <v>4433378.2567342864</v>
      </c>
      <c r="AS175" s="68">
        <v>95053.22</v>
      </c>
      <c r="AU175" s="79" t="s">
        <v>337</v>
      </c>
      <c r="AV175" s="79" t="s">
        <v>338</v>
      </c>
      <c r="AW175" s="80" t="s">
        <v>1157</v>
      </c>
      <c r="AX175" s="81">
        <v>10</v>
      </c>
      <c r="AY175" s="68">
        <v>3463642.6876775743</v>
      </c>
      <c r="AZ175" s="68">
        <v>142625.5</v>
      </c>
      <c r="BA175" s="68">
        <v>66229.989999999991</v>
      </c>
      <c r="BB175" s="68">
        <v>9138.7099999999991</v>
      </c>
      <c r="BC175" s="68">
        <v>405351.28169009049</v>
      </c>
      <c r="BD175" s="68">
        <v>200635.48935158623</v>
      </c>
      <c r="BE175" s="68">
        <v>82117.115595220821</v>
      </c>
      <c r="BF175" s="68">
        <v>40256.008090039715</v>
      </c>
      <c r="BG175" s="68">
        <f t="shared" si="19"/>
        <v>4506723.3624045113</v>
      </c>
      <c r="BH175" s="68">
        <v>96726.58</v>
      </c>
    </row>
    <row r="176" spans="2:60">
      <c r="B176" s="79" t="s">
        <v>339</v>
      </c>
      <c r="C176" s="79" t="s">
        <v>340</v>
      </c>
      <c r="D176" s="80" t="s">
        <v>953</v>
      </c>
      <c r="E176" s="81">
        <v>10</v>
      </c>
      <c r="F176" s="68"/>
      <c r="G176" s="68"/>
      <c r="H176" s="68"/>
      <c r="I176" s="68"/>
      <c r="J176" s="68"/>
      <c r="K176" s="68"/>
      <c r="L176" s="68"/>
      <c r="M176" s="68"/>
      <c r="N176" s="68">
        <f t="shared" si="16"/>
        <v>0</v>
      </c>
      <c r="O176" s="68"/>
      <c r="Q176" s="79" t="s">
        <v>339</v>
      </c>
      <c r="R176" s="79" t="s">
        <v>340</v>
      </c>
      <c r="S176" s="80" t="s">
        <v>954</v>
      </c>
      <c r="T176" s="81">
        <v>10</v>
      </c>
      <c r="U176" s="68">
        <v>5882638.9783270787</v>
      </c>
      <c r="V176" s="68">
        <v>156974.77999999997</v>
      </c>
      <c r="W176" s="68">
        <v>17133.21</v>
      </c>
      <c r="X176" s="68">
        <v>19047.55</v>
      </c>
      <c r="Y176" s="68">
        <v>683473.39435725601</v>
      </c>
      <c r="Z176" s="68">
        <v>625679.57683953526</v>
      </c>
      <c r="AA176" s="68">
        <v>338656.53390687658</v>
      </c>
      <c r="AB176" s="68">
        <v>62221.802328219637</v>
      </c>
      <c r="AC176" s="68">
        <f t="shared" si="17"/>
        <v>7791760.2457589656</v>
      </c>
      <c r="AD176" s="68">
        <v>5934.42</v>
      </c>
      <c r="AF176" s="79" t="s">
        <v>339</v>
      </c>
      <c r="AG176" s="79" t="s">
        <v>340</v>
      </c>
      <c r="AH176" s="80" t="s">
        <v>1156</v>
      </c>
      <c r="AI176" s="81">
        <v>10</v>
      </c>
      <c r="AJ176" s="68">
        <v>5989944.8759174533</v>
      </c>
      <c r="AK176" s="68">
        <v>159855.58000000002</v>
      </c>
      <c r="AL176" s="68">
        <v>17447.64</v>
      </c>
      <c r="AM176" s="68">
        <v>19397.100000000002</v>
      </c>
      <c r="AN176" s="68">
        <v>696227.74848031241</v>
      </c>
      <c r="AO176" s="68">
        <v>625679.57683953526</v>
      </c>
      <c r="AP176" s="68">
        <v>344978.2856271104</v>
      </c>
      <c r="AQ176" s="68">
        <v>63528.455427110195</v>
      </c>
      <c r="AR176" s="68">
        <f t="shared" si="18"/>
        <v>7923102.5922915209</v>
      </c>
      <c r="AS176" s="68">
        <v>6043.3300000000008</v>
      </c>
      <c r="AU176" s="79" t="s">
        <v>339</v>
      </c>
      <c r="AV176" s="79" t="s">
        <v>340</v>
      </c>
      <c r="AW176" s="80" t="s">
        <v>1157</v>
      </c>
      <c r="AX176" s="81">
        <v>10</v>
      </c>
      <c r="AY176" s="68">
        <v>6094249.1652475093</v>
      </c>
      <c r="AZ176" s="68">
        <v>162656.82</v>
      </c>
      <c r="BA176" s="68">
        <v>17753.39</v>
      </c>
      <c r="BB176" s="68">
        <v>19737.010000000002</v>
      </c>
      <c r="BC176" s="68">
        <v>708629.38120172953</v>
      </c>
      <c r="BD176" s="68">
        <v>625679.57683953526</v>
      </c>
      <c r="BE176" s="68">
        <v>351125.66698935675</v>
      </c>
      <c r="BF176" s="68">
        <v>64799.051735653542</v>
      </c>
      <c r="BG176" s="68">
        <f t="shared" si="19"/>
        <v>8050779.2820137832</v>
      </c>
      <c r="BH176" s="68">
        <v>6149.22</v>
      </c>
    </row>
    <row r="177" spans="2:60">
      <c r="B177" s="79" t="s">
        <v>341</v>
      </c>
      <c r="C177" s="79" t="s">
        <v>342</v>
      </c>
      <c r="D177" s="80" t="s">
        <v>953</v>
      </c>
      <c r="E177" s="81">
        <v>10</v>
      </c>
      <c r="F177" s="68"/>
      <c r="G177" s="68"/>
      <c r="H177" s="68"/>
      <c r="I177" s="68"/>
      <c r="J177" s="68"/>
      <c r="K177" s="68"/>
      <c r="L177" s="68"/>
      <c r="M177" s="68"/>
      <c r="N177" s="68">
        <f t="shared" si="16"/>
        <v>0</v>
      </c>
      <c r="O177" s="68"/>
      <c r="Q177" s="79" t="s">
        <v>341</v>
      </c>
      <c r="R177" s="79" t="s">
        <v>342</v>
      </c>
      <c r="S177" s="80" t="s">
        <v>954</v>
      </c>
      <c r="T177" s="81">
        <v>10</v>
      </c>
      <c r="U177" s="68">
        <v>8994268.7353266403</v>
      </c>
      <c r="V177" s="68">
        <v>470541.50000000012</v>
      </c>
      <c r="W177" s="68">
        <v>262741.32999999996</v>
      </c>
      <c r="X177" s="68">
        <v>31107.809999999998</v>
      </c>
      <c r="Y177" s="68">
        <v>1149303.248529396</v>
      </c>
      <c r="Z177" s="68">
        <v>972518.08727755921</v>
      </c>
      <c r="AA177" s="68">
        <v>546362.26296128996</v>
      </c>
      <c r="AB177" s="68">
        <v>104672.41780409776</v>
      </c>
      <c r="AC177" s="68">
        <f t="shared" si="17"/>
        <v>12852739.371898986</v>
      </c>
      <c r="AD177" s="68">
        <v>321223.98</v>
      </c>
      <c r="AF177" s="79" t="s">
        <v>341</v>
      </c>
      <c r="AG177" s="79" t="s">
        <v>342</v>
      </c>
      <c r="AH177" s="80" t="s">
        <v>1156</v>
      </c>
      <c r="AI177" s="81">
        <v>10</v>
      </c>
      <c r="AJ177" s="68">
        <v>9158512.1455378905</v>
      </c>
      <c r="AK177" s="68">
        <v>479176.8600000001</v>
      </c>
      <c r="AL177" s="68">
        <v>267563.15000000002</v>
      </c>
      <c r="AM177" s="68">
        <v>31678.7</v>
      </c>
      <c r="AN177" s="68">
        <v>1170755.5426015845</v>
      </c>
      <c r="AO177" s="68">
        <v>972518.08727755921</v>
      </c>
      <c r="AP177" s="68">
        <v>556561.35456511774</v>
      </c>
      <c r="AQ177" s="68">
        <v>106870.56573798321</v>
      </c>
      <c r="AR177" s="68">
        <f t="shared" si="18"/>
        <v>13070755.495720133</v>
      </c>
      <c r="AS177" s="68">
        <v>327119.08999999997</v>
      </c>
      <c r="AU177" s="79" t="s">
        <v>341</v>
      </c>
      <c r="AV177" s="79" t="s">
        <v>342</v>
      </c>
      <c r="AW177" s="80" t="s">
        <v>1157</v>
      </c>
      <c r="AX177" s="81">
        <v>10</v>
      </c>
      <c r="AY177" s="68">
        <v>9318140.4827554282</v>
      </c>
      <c r="AZ177" s="68">
        <v>487573.74000000017</v>
      </c>
      <c r="BA177" s="68">
        <v>272251.80000000005</v>
      </c>
      <c r="BB177" s="68">
        <v>32233.82</v>
      </c>
      <c r="BC177" s="68">
        <v>1191614.5558180986</v>
      </c>
      <c r="BD177" s="68">
        <v>972518.08727755921</v>
      </c>
      <c r="BE177" s="68">
        <v>566479.12867703021</v>
      </c>
      <c r="BF177" s="68">
        <v>109007.98465274088</v>
      </c>
      <c r="BG177" s="68">
        <f t="shared" si="19"/>
        <v>13282670.96918086</v>
      </c>
      <c r="BH177" s="68">
        <v>332851.36999999994</v>
      </c>
    </row>
    <row r="178" spans="2:60">
      <c r="B178" s="79" t="s">
        <v>343</v>
      </c>
      <c r="C178" s="79" t="s">
        <v>344</v>
      </c>
      <c r="D178" s="80" t="s">
        <v>953</v>
      </c>
      <c r="E178" s="81">
        <v>10</v>
      </c>
      <c r="F178" s="68"/>
      <c r="G178" s="68"/>
      <c r="H178" s="68"/>
      <c r="I178" s="68"/>
      <c r="J178" s="68"/>
      <c r="K178" s="68"/>
      <c r="L178" s="68"/>
      <c r="M178" s="68"/>
      <c r="N178" s="68">
        <f t="shared" si="16"/>
        <v>0</v>
      </c>
      <c r="O178" s="68"/>
      <c r="Q178" s="79" t="s">
        <v>343</v>
      </c>
      <c r="R178" s="79" t="s">
        <v>344</v>
      </c>
      <c r="S178" s="80" t="s">
        <v>954</v>
      </c>
      <c r="T178" s="81">
        <v>10</v>
      </c>
      <c r="U178" s="68">
        <v>5051046.2425028943</v>
      </c>
      <c r="V178" s="68">
        <v>263411.35000000009</v>
      </c>
      <c r="W178" s="68">
        <v>119932.55</v>
      </c>
      <c r="X178" s="68">
        <v>0</v>
      </c>
      <c r="Y178" s="68">
        <v>732009.7172224893</v>
      </c>
      <c r="Z178" s="68">
        <v>247423.00922393613</v>
      </c>
      <c r="AA178" s="68">
        <v>179935.14309939111</v>
      </c>
      <c r="AB178" s="68">
        <v>59902.336995902471</v>
      </c>
      <c r="AC178" s="68">
        <f t="shared" si="17"/>
        <v>6821546.789044613</v>
      </c>
      <c r="AD178" s="68">
        <v>167886.44000000003</v>
      </c>
      <c r="AF178" s="79" t="s">
        <v>343</v>
      </c>
      <c r="AG178" s="79" t="s">
        <v>344</v>
      </c>
      <c r="AH178" s="80" t="s">
        <v>1156</v>
      </c>
      <c r="AI178" s="81">
        <v>10</v>
      </c>
      <c r="AJ178" s="68">
        <v>5142784.2160516912</v>
      </c>
      <c r="AK178" s="68">
        <v>268245.45000000007</v>
      </c>
      <c r="AL178" s="68">
        <v>122133.56</v>
      </c>
      <c r="AM178" s="68">
        <v>0</v>
      </c>
      <c r="AN178" s="68">
        <v>745666.28648094484</v>
      </c>
      <c r="AO178" s="68">
        <v>247423.00922393613</v>
      </c>
      <c r="AP178" s="68">
        <v>183294.05873956633</v>
      </c>
      <c r="AQ178" s="68">
        <v>61160.303372817114</v>
      </c>
      <c r="AR178" s="68">
        <f t="shared" si="18"/>
        <v>6941674.3838689551</v>
      </c>
      <c r="AS178" s="68">
        <v>170967.5</v>
      </c>
      <c r="AU178" s="79" t="s">
        <v>343</v>
      </c>
      <c r="AV178" s="79" t="s">
        <v>344</v>
      </c>
      <c r="AW178" s="80" t="s">
        <v>1157</v>
      </c>
      <c r="AX178" s="81">
        <v>10</v>
      </c>
      <c r="AY178" s="68">
        <v>5231960.4044911545</v>
      </c>
      <c r="AZ178" s="68">
        <v>272946.06</v>
      </c>
      <c r="BA178" s="68">
        <v>124273.77000000002</v>
      </c>
      <c r="BB178" s="68">
        <v>0</v>
      </c>
      <c r="BC178" s="68">
        <v>758945.1918950387</v>
      </c>
      <c r="BD178" s="68">
        <v>247423.00922393613</v>
      </c>
      <c r="BE178" s="68">
        <v>186560.32661634625</v>
      </c>
      <c r="BF178" s="68">
        <v>62383.523040274158</v>
      </c>
      <c r="BG178" s="68">
        <f t="shared" si="19"/>
        <v>7058455.7352667497</v>
      </c>
      <c r="BH178" s="68">
        <v>173963.45</v>
      </c>
    </row>
    <row r="179" spans="2:60">
      <c r="B179" s="79" t="s">
        <v>345</v>
      </c>
      <c r="C179" s="79" t="s">
        <v>346</v>
      </c>
      <c r="D179" s="80" t="s">
        <v>953</v>
      </c>
      <c r="E179" s="81">
        <v>10</v>
      </c>
      <c r="F179" s="68"/>
      <c r="G179" s="68"/>
      <c r="H179" s="68"/>
      <c r="I179" s="68"/>
      <c r="J179" s="68"/>
      <c r="K179" s="68"/>
      <c r="L179" s="68"/>
      <c r="M179" s="68"/>
      <c r="N179" s="68">
        <f t="shared" si="16"/>
        <v>0</v>
      </c>
      <c r="O179" s="68"/>
      <c r="Q179" s="79" t="s">
        <v>345</v>
      </c>
      <c r="R179" s="79" t="s">
        <v>346</v>
      </c>
      <c r="S179" s="80" t="s">
        <v>954</v>
      </c>
      <c r="T179" s="81">
        <v>10</v>
      </c>
      <c r="U179" s="68">
        <v>8217661.1367209721</v>
      </c>
      <c r="V179" s="68">
        <v>400381.38000000018</v>
      </c>
      <c r="W179" s="68">
        <v>70160.070000000007</v>
      </c>
      <c r="X179" s="68">
        <v>28332.03</v>
      </c>
      <c r="Y179" s="68">
        <v>1389197.9747468457</v>
      </c>
      <c r="Z179" s="68">
        <v>912075.95748665847</v>
      </c>
      <c r="AA179" s="68">
        <v>521532.43516316044</v>
      </c>
      <c r="AB179" s="68">
        <v>99425.054354805499</v>
      </c>
      <c r="AC179" s="68">
        <f t="shared" si="17"/>
        <v>11924287.858472444</v>
      </c>
      <c r="AD179" s="68">
        <v>285521.82</v>
      </c>
      <c r="AF179" s="79" t="s">
        <v>345</v>
      </c>
      <c r="AG179" s="79" t="s">
        <v>346</v>
      </c>
      <c r="AH179" s="80" t="s">
        <v>1156</v>
      </c>
      <c r="AI179" s="81">
        <v>10</v>
      </c>
      <c r="AJ179" s="68">
        <v>8369129.8132271636</v>
      </c>
      <c r="AK179" s="68">
        <v>407729.18</v>
      </c>
      <c r="AL179" s="68">
        <v>71447.649999999994</v>
      </c>
      <c r="AM179" s="68">
        <v>28851.97</v>
      </c>
      <c r="AN179" s="68">
        <v>1415119.6218905193</v>
      </c>
      <c r="AO179" s="68">
        <v>912075.95748665847</v>
      </c>
      <c r="AP179" s="68">
        <v>531267.98282553861</v>
      </c>
      <c r="AQ179" s="68">
        <v>101512.98011625744</v>
      </c>
      <c r="AR179" s="68">
        <f t="shared" si="18"/>
        <v>12127896.865546139</v>
      </c>
      <c r="AS179" s="68">
        <v>290761.71000000002</v>
      </c>
      <c r="AU179" s="79" t="s">
        <v>345</v>
      </c>
      <c r="AV179" s="79" t="s">
        <v>346</v>
      </c>
      <c r="AW179" s="80" t="s">
        <v>1157</v>
      </c>
      <c r="AX179" s="81">
        <v>10</v>
      </c>
      <c r="AY179" s="68">
        <v>8516375.809281921</v>
      </c>
      <c r="AZ179" s="68">
        <v>414874.03000000009</v>
      </c>
      <c r="BA179" s="68">
        <v>72699.66</v>
      </c>
      <c r="BB179" s="68">
        <v>29357.57</v>
      </c>
      <c r="BC179" s="68">
        <v>1440324.4139060546</v>
      </c>
      <c r="BD179" s="68">
        <v>912075.95748665847</v>
      </c>
      <c r="BE179" s="68">
        <v>540734.99869152741</v>
      </c>
      <c r="BF179" s="68">
        <v>103543.22571858391</v>
      </c>
      <c r="BG179" s="68">
        <f t="shared" si="19"/>
        <v>12325842.555084746</v>
      </c>
      <c r="BH179" s="68">
        <v>295856.88999999996</v>
      </c>
    </row>
    <row r="180" spans="2:60">
      <c r="B180" s="79" t="s">
        <v>347</v>
      </c>
      <c r="C180" s="79" t="s">
        <v>348</v>
      </c>
      <c r="D180" s="80" t="s">
        <v>953</v>
      </c>
      <c r="E180" s="81">
        <v>10</v>
      </c>
      <c r="F180" s="68"/>
      <c r="G180" s="68"/>
      <c r="H180" s="68"/>
      <c r="I180" s="68"/>
      <c r="J180" s="68"/>
      <c r="K180" s="68"/>
      <c r="L180" s="68"/>
      <c r="M180" s="68"/>
      <c r="N180" s="68">
        <f t="shared" si="16"/>
        <v>0</v>
      </c>
      <c r="O180" s="68"/>
      <c r="Q180" s="79" t="s">
        <v>347</v>
      </c>
      <c r="R180" s="79" t="s">
        <v>348</v>
      </c>
      <c r="S180" s="80" t="s">
        <v>954</v>
      </c>
      <c r="T180" s="81">
        <v>10</v>
      </c>
      <c r="U180" s="68">
        <v>4686128.1400312707</v>
      </c>
      <c r="V180" s="68">
        <v>210001.63000000003</v>
      </c>
      <c r="W180" s="68">
        <v>112370.98000000001</v>
      </c>
      <c r="X180" s="68">
        <v>14740.310000000001</v>
      </c>
      <c r="Y180" s="68">
        <v>635524.07803424157</v>
      </c>
      <c r="Z180" s="68">
        <v>449272.44444262254</v>
      </c>
      <c r="AA180" s="68">
        <v>370191.10957948864</v>
      </c>
      <c r="AB180" s="68">
        <v>57852.295556284487</v>
      </c>
      <c r="AC180" s="68">
        <f t="shared" si="17"/>
        <v>6685972.7576439073</v>
      </c>
      <c r="AD180" s="68">
        <v>149891.76999999999</v>
      </c>
      <c r="AF180" s="79" t="s">
        <v>347</v>
      </c>
      <c r="AG180" s="79" t="s">
        <v>348</v>
      </c>
      <c r="AH180" s="80" t="s">
        <v>1156</v>
      </c>
      <c r="AI180" s="81">
        <v>10</v>
      </c>
      <c r="AJ180" s="68">
        <v>4771812.5876207994</v>
      </c>
      <c r="AK180" s="68">
        <v>213855.59000000003</v>
      </c>
      <c r="AL180" s="68">
        <v>114433.19999999998</v>
      </c>
      <c r="AM180" s="68">
        <v>15010.829999999998</v>
      </c>
      <c r="AN180" s="68">
        <v>647384.68279975757</v>
      </c>
      <c r="AO180" s="68">
        <v>449272.44444262254</v>
      </c>
      <c r="AP180" s="68">
        <v>377101.61133886699</v>
      </c>
      <c r="AQ180" s="68">
        <v>59067.195302966982</v>
      </c>
      <c r="AR180" s="68">
        <f t="shared" si="18"/>
        <v>6800580.7115050135</v>
      </c>
      <c r="AS180" s="68">
        <v>152642.57</v>
      </c>
      <c r="AU180" s="79" t="s">
        <v>347</v>
      </c>
      <c r="AV180" s="79" t="s">
        <v>348</v>
      </c>
      <c r="AW180" s="80" t="s">
        <v>1157</v>
      </c>
      <c r="AX180" s="81">
        <v>10</v>
      </c>
      <c r="AY180" s="68">
        <v>4855116.7943956852</v>
      </c>
      <c r="AZ180" s="68">
        <v>217603.09</v>
      </c>
      <c r="BA180" s="68">
        <v>116438.48</v>
      </c>
      <c r="BB180" s="68">
        <v>15273.880000000001</v>
      </c>
      <c r="BC180" s="68">
        <v>658917.28585098567</v>
      </c>
      <c r="BD180" s="68">
        <v>449272.44444262254</v>
      </c>
      <c r="BE180" s="68">
        <v>383821.50345917692</v>
      </c>
      <c r="BF180" s="68">
        <v>60248.534809026867</v>
      </c>
      <c r="BG180" s="68">
        <f t="shared" si="19"/>
        <v>6912009.4229574976</v>
      </c>
      <c r="BH180" s="68">
        <v>155317.41</v>
      </c>
    </row>
    <row r="181" spans="2:60">
      <c r="B181" s="79" t="s">
        <v>349</v>
      </c>
      <c r="C181" s="79" t="s">
        <v>350</v>
      </c>
      <c r="D181" s="80" t="s">
        <v>953</v>
      </c>
      <c r="E181" s="81">
        <v>10</v>
      </c>
      <c r="F181" s="68"/>
      <c r="G181" s="68"/>
      <c r="H181" s="68"/>
      <c r="I181" s="68"/>
      <c r="J181" s="68"/>
      <c r="K181" s="68"/>
      <c r="L181" s="68"/>
      <c r="M181" s="68"/>
      <c r="N181" s="68">
        <f t="shared" si="16"/>
        <v>0</v>
      </c>
      <c r="O181" s="68"/>
      <c r="Q181" s="79" t="s">
        <v>349</v>
      </c>
      <c r="R181" s="79" t="s">
        <v>350</v>
      </c>
      <c r="S181" s="80" t="s">
        <v>954</v>
      </c>
      <c r="T181" s="81">
        <v>10</v>
      </c>
      <c r="U181" s="68">
        <v>4965571.4369743271</v>
      </c>
      <c r="V181" s="68">
        <v>252882.54000000007</v>
      </c>
      <c r="W181" s="68">
        <v>157166.20000000001</v>
      </c>
      <c r="X181" s="68">
        <v>15410.32</v>
      </c>
      <c r="Y181" s="68">
        <v>816433.17813793209</v>
      </c>
      <c r="Z181" s="68">
        <v>484664.0056045985</v>
      </c>
      <c r="AA181" s="68">
        <v>256936.43087829946</v>
      </c>
      <c r="AB181" s="68">
        <v>61121.272941431031</v>
      </c>
      <c r="AC181" s="68">
        <f t="shared" si="17"/>
        <v>7164288.6745365886</v>
      </c>
      <c r="AD181" s="68">
        <v>154103.29</v>
      </c>
      <c r="AF181" s="79" t="s">
        <v>349</v>
      </c>
      <c r="AG181" s="79" t="s">
        <v>350</v>
      </c>
      <c r="AH181" s="80" t="s">
        <v>1156</v>
      </c>
      <c r="AI181" s="81">
        <v>10</v>
      </c>
      <c r="AJ181" s="68">
        <v>5055961.5760024795</v>
      </c>
      <c r="AK181" s="68">
        <v>257523.43000000002</v>
      </c>
      <c r="AL181" s="68">
        <v>160050.51</v>
      </c>
      <c r="AM181" s="68">
        <v>15693.140000000001</v>
      </c>
      <c r="AN181" s="68">
        <v>831662.43710631086</v>
      </c>
      <c r="AO181" s="68">
        <v>484664.0056045985</v>
      </c>
      <c r="AP181" s="68">
        <v>261732.63688724546</v>
      </c>
      <c r="AQ181" s="68">
        <v>62404.820693200454</v>
      </c>
      <c r="AR181" s="68">
        <f t="shared" si="18"/>
        <v>7286623.9462938346</v>
      </c>
      <c r="AS181" s="68">
        <v>156931.38999999998</v>
      </c>
      <c r="AU181" s="79" t="s">
        <v>349</v>
      </c>
      <c r="AV181" s="79" t="s">
        <v>350</v>
      </c>
      <c r="AW181" s="80" t="s">
        <v>1157</v>
      </c>
      <c r="AX181" s="81">
        <v>10</v>
      </c>
      <c r="AY181" s="68">
        <v>5143830.071173599</v>
      </c>
      <c r="AZ181" s="68">
        <v>262036.15</v>
      </c>
      <c r="BA181" s="68">
        <v>162855.16999999998</v>
      </c>
      <c r="BB181" s="68">
        <v>15968.14</v>
      </c>
      <c r="BC181" s="68">
        <v>846470.53262497322</v>
      </c>
      <c r="BD181" s="68">
        <v>484664.0056045985</v>
      </c>
      <c r="BE181" s="68">
        <v>266396.55091689673</v>
      </c>
      <c r="BF181" s="68">
        <v>63652.894107066095</v>
      </c>
      <c r="BG181" s="68">
        <f t="shared" si="19"/>
        <v>7405554.9044271335</v>
      </c>
      <c r="BH181" s="68">
        <v>159681.38999999998</v>
      </c>
    </row>
    <row r="182" spans="2:60">
      <c r="B182" s="79" t="s">
        <v>351</v>
      </c>
      <c r="C182" s="79" t="s">
        <v>352</v>
      </c>
      <c r="D182" s="80" t="s">
        <v>953</v>
      </c>
      <c r="E182" s="81">
        <v>10</v>
      </c>
      <c r="F182" s="68"/>
      <c r="G182" s="68"/>
      <c r="H182" s="68"/>
      <c r="I182" s="68"/>
      <c r="J182" s="68"/>
      <c r="K182" s="68"/>
      <c r="L182" s="68"/>
      <c r="M182" s="68"/>
      <c r="N182" s="68">
        <f t="shared" si="16"/>
        <v>0</v>
      </c>
      <c r="O182" s="68"/>
      <c r="Q182" s="79" t="s">
        <v>351</v>
      </c>
      <c r="R182" s="79" t="s">
        <v>352</v>
      </c>
      <c r="S182" s="80" t="s">
        <v>954</v>
      </c>
      <c r="T182" s="81">
        <v>10</v>
      </c>
      <c r="U182" s="68">
        <v>3529768.0343591846</v>
      </c>
      <c r="V182" s="68">
        <v>110671.14000000001</v>
      </c>
      <c r="W182" s="68">
        <v>41216.82</v>
      </c>
      <c r="X182" s="68">
        <v>9511.57</v>
      </c>
      <c r="Y182" s="68">
        <v>391497.85404216731</v>
      </c>
      <c r="Z182" s="68">
        <v>196499.24993659038</v>
      </c>
      <c r="AA182" s="68">
        <v>118280.84057393169</v>
      </c>
      <c r="AB182" s="68">
        <v>40897.09902377706</v>
      </c>
      <c r="AC182" s="68">
        <f t="shared" si="17"/>
        <v>4536827.0179356514</v>
      </c>
      <c r="AD182" s="68">
        <v>98484.41</v>
      </c>
      <c r="AF182" s="79" t="s">
        <v>351</v>
      </c>
      <c r="AG182" s="79" t="s">
        <v>352</v>
      </c>
      <c r="AH182" s="80" t="s">
        <v>1156</v>
      </c>
      <c r="AI182" s="81">
        <v>10</v>
      </c>
      <c r="AJ182" s="68">
        <v>3593712.9314371319</v>
      </c>
      <c r="AK182" s="68">
        <v>112711.73</v>
      </c>
      <c r="AL182" s="68">
        <v>41976.800000000003</v>
      </c>
      <c r="AM182" s="68">
        <v>9686.9500000000007</v>
      </c>
      <c r="AN182" s="68">
        <v>398821.97499606648</v>
      </c>
      <c r="AO182" s="68">
        <v>196499.24993659038</v>
      </c>
      <c r="AP182" s="68">
        <v>120494.35960045276</v>
      </c>
      <c r="AQ182" s="68">
        <v>41755.903843277134</v>
      </c>
      <c r="AR182" s="68">
        <f t="shared" si="18"/>
        <v>4615960.1998135187</v>
      </c>
      <c r="AS182" s="68">
        <v>100300.3</v>
      </c>
      <c r="AU182" s="79" t="s">
        <v>351</v>
      </c>
      <c r="AV182" s="79" t="s">
        <v>352</v>
      </c>
      <c r="AW182" s="80" t="s">
        <v>1157</v>
      </c>
      <c r="AX182" s="81">
        <v>10</v>
      </c>
      <c r="AY182" s="68">
        <v>3655882.4445445221</v>
      </c>
      <c r="AZ182" s="68">
        <v>114695.95999999999</v>
      </c>
      <c r="BA182" s="68">
        <v>42715.770000000004</v>
      </c>
      <c r="BB182" s="68">
        <v>9857.49</v>
      </c>
      <c r="BC182" s="68">
        <v>405943.55920606217</v>
      </c>
      <c r="BD182" s="68">
        <v>196499.24993659038</v>
      </c>
      <c r="BE182" s="68">
        <v>122646.82205005088</v>
      </c>
      <c r="BF182" s="68">
        <v>42591.024120140821</v>
      </c>
      <c r="BG182" s="68">
        <f t="shared" si="19"/>
        <v>4692898.3598573664</v>
      </c>
      <c r="BH182" s="68">
        <v>102066.04000000001</v>
      </c>
    </row>
    <row r="183" spans="2:60">
      <c r="B183" s="79" t="s">
        <v>353</v>
      </c>
      <c r="C183" s="79" t="s">
        <v>354</v>
      </c>
      <c r="D183" s="80" t="s">
        <v>953</v>
      </c>
      <c r="E183" s="81">
        <v>10</v>
      </c>
      <c r="F183" s="68"/>
      <c r="G183" s="68"/>
      <c r="H183" s="68"/>
      <c r="I183" s="68"/>
      <c r="J183" s="68"/>
      <c r="K183" s="68"/>
      <c r="L183" s="68"/>
      <c r="M183" s="68"/>
      <c r="N183" s="68">
        <f t="shared" si="16"/>
        <v>0</v>
      </c>
      <c r="O183" s="68"/>
      <c r="Q183" s="79" t="s">
        <v>353</v>
      </c>
      <c r="R183" s="79" t="s">
        <v>354</v>
      </c>
      <c r="S183" s="80" t="s">
        <v>954</v>
      </c>
      <c r="T183" s="81">
        <v>10</v>
      </c>
      <c r="U183" s="68">
        <v>3416224.5764065864</v>
      </c>
      <c r="V183" s="68">
        <v>105287.95999999999</v>
      </c>
      <c r="W183" s="68">
        <v>9763.07</v>
      </c>
      <c r="X183" s="68">
        <v>9858.7899999999991</v>
      </c>
      <c r="Y183" s="68">
        <v>419874.42087248666</v>
      </c>
      <c r="Z183" s="68">
        <v>481829.24035209767</v>
      </c>
      <c r="AA183" s="68">
        <v>284045.20384630485</v>
      </c>
      <c r="AB183" s="68">
        <v>38764.354574143887</v>
      </c>
      <c r="AC183" s="68">
        <f t="shared" si="17"/>
        <v>4765647.6160516189</v>
      </c>
      <c r="AD183" s="68">
        <v>0</v>
      </c>
      <c r="AF183" s="79" t="s">
        <v>353</v>
      </c>
      <c r="AG183" s="79" t="s">
        <v>354</v>
      </c>
      <c r="AH183" s="80" t="s">
        <v>1156</v>
      </c>
      <c r="AI183" s="81">
        <v>10</v>
      </c>
      <c r="AJ183" s="68">
        <v>3478050.1016192734</v>
      </c>
      <c r="AK183" s="68">
        <v>107220.2</v>
      </c>
      <c r="AL183" s="68">
        <v>9942.25</v>
      </c>
      <c r="AM183" s="68">
        <v>10039.709999999999</v>
      </c>
      <c r="AN183" s="68">
        <v>427710.65217650798</v>
      </c>
      <c r="AO183" s="68">
        <v>481829.24035209767</v>
      </c>
      <c r="AP183" s="68">
        <v>289347.51633076282</v>
      </c>
      <c r="AQ183" s="68">
        <v>39578.410300200805</v>
      </c>
      <c r="AR183" s="68">
        <f t="shared" si="18"/>
        <v>4843718.0807788428</v>
      </c>
      <c r="AS183" s="68">
        <v>0</v>
      </c>
      <c r="AU183" s="79" t="s">
        <v>353</v>
      </c>
      <c r="AV183" s="79" t="s">
        <v>354</v>
      </c>
      <c r="AW183" s="80" t="s">
        <v>1157</v>
      </c>
      <c r="AX183" s="81">
        <v>10</v>
      </c>
      <c r="AY183" s="68">
        <v>3538158.6392808817</v>
      </c>
      <c r="AZ183" s="68">
        <v>109099.08</v>
      </c>
      <c r="BA183" s="68">
        <v>10116.470000000001</v>
      </c>
      <c r="BB183" s="68">
        <v>10215.64</v>
      </c>
      <c r="BC183" s="68">
        <v>435330.16872162512</v>
      </c>
      <c r="BD183" s="68">
        <v>481829.24035209767</v>
      </c>
      <c r="BE183" s="68">
        <v>294503.57731612632</v>
      </c>
      <c r="BF183" s="68">
        <v>40369.997906203382</v>
      </c>
      <c r="BG183" s="68">
        <f t="shared" si="19"/>
        <v>4919622.8135769339</v>
      </c>
      <c r="BH183" s="68">
        <v>0</v>
      </c>
    </row>
    <row r="184" spans="2:60">
      <c r="B184" s="79" t="s">
        <v>355</v>
      </c>
      <c r="C184" s="79" t="s">
        <v>356</v>
      </c>
      <c r="D184" s="80" t="s">
        <v>953</v>
      </c>
      <c r="E184" s="81">
        <v>10</v>
      </c>
      <c r="F184" s="68"/>
      <c r="G184" s="68"/>
      <c r="H184" s="68"/>
      <c r="I184" s="68"/>
      <c r="J184" s="68"/>
      <c r="K184" s="68"/>
      <c r="L184" s="68"/>
      <c r="M184" s="68"/>
      <c r="N184" s="68">
        <f t="shared" si="16"/>
        <v>0</v>
      </c>
      <c r="O184" s="68"/>
      <c r="Q184" s="79" t="s">
        <v>355</v>
      </c>
      <c r="R184" s="79" t="s">
        <v>356</v>
      </c>
      <c r="S184" s="80" t="s">
        <v>954</v>
      </c>
      <c r="T184" s="81">
        <v>10</v>
      </c>
      <c r="U184" s="68">
        <v>1895140.7868841053</v>
      </c>
      <c r="V184" s="68">
        <v>30150.649999999998</v>
      </c>
      <c r="W184" s="68">
        <v>0</v>
      </c>
      <c r="X184" s="68">
        <v>0</v>
      </c>
      <c r="Y184" s="68">
        <v>64251.839026386326</v>
      </c>
      <c r="Z184" s="68">
        <v>141155.49576113082</v>
      </c>
      <c r="AA184" s="68">
        <v>0</v>
      </c>
      <c r="AB184" s="68">
        <v>18980.156092519872</v>
      </c>
      <c r="AC184" s="68">
        <f t="shared" si="17"/>
        <v>2169300.7777641425</v>
      </c>
      <c r="AD184" s="68">
        <v>19621.850000000002</v>
      </c>
      <c r="AF184" s="79" t="s">
        <v>355</v>
      </c>
      <c r="AG184" s="79" t="s">
        <v>356</v>
      </c>
      <c r="AH184" s="80" t="s">
        <v>1156</v>
      </c>
      <c r="AI184" s="81">
        <v>10</v>
      </c>
      <c r="AJ184" s="68">
        <v>1927419.957374258</v>
      </c>
      <c r="AK184" s="68">
        <v>30703.979999999992</v>
      </c>
      <c r="AL184" s="68">
        <v>0</v>
      </c>
      <c r="AM184" s="68">
        <v>0</v>
      </c>
      <c r="AN184" s="68">
        <v>65451.091580562301</v>
      </c>
      <c r="AO184" s="68">
        <v>141155.49576113082</v>
      </c>
      <c r="AP184" s="68">
        <v>0</v>
      </c>
      <c r="AQ184" s="68">
        <v>19378.72563046217</v>
      </c>
      <c r="AR184" s="68">
        <f t="shared" si="18"/>
        <v>2204091.2003464135</v>
      </c>
      <c r="AS184" s="68">
        <v>19981.95</v>
      </c>
      <c r="AU184" s="79" t="s">
        <v>355</v>
      </c>
      <c r="AV184" s="79" t="s">
        <v>356</v>
      </c>
      <c r="AW184" s="80" t="s">
        <v>1157</v>
      </c>
      <c r="AX184" s="81">
        <v>10</v>
      </c>
      <c r="AY184" s="68">
        <v>1958803.6262302182</v>
      </c>
      <c r="AZ184" s="68">
        <v>31242.02</v>
      </c>
      <c r="BA184" s="68">
        <v>0</v>
      </c>
      <c r="BB184" s="68">
        <v>0</v>
      </c>
      <c r="BC184" s="68">
        <v>66617.179806191736</v>
      </c>
      <c r="BD184" s="68">
        <v>141155.49576113082</v>
      </c>
      <c r="BE184" s="68">
        <v>0</v>
      </c>
      <c r="BF184" s="68">
        <v>19766.317143071909</v>
      </c>
      <c r="BG184" s="68">
        <f t="shared" si="19"/>
        <v>2237916.7389406129</v>
      </c>
      <c r="BH184" s="68">
        <v>20332.100000000002</v>
      </c>
    </row>
    <row r="185" spans="2:60">
      <c r="B185" s="79" t="s">
        <v>357</v>
      </c>
      <c r="C185" s="79" t="s">
        <v>358</v>
      </c>
      <c r="D185" s="80" t="s">
        <v>953</v>
      </c>
      <c r="E185" s="81">
        <v>10</v>
      </c>
      <c r="F185" s="68"/>
      <c r="G185" s="68"/>
      <c r="H185" s="68"/>
      <c r="I185" s="68"/>
      <c r="J185" s="68"/>
      <c r="K185" s="68"/>
      <c r="L185" s="68"/>
      <c r="M185" s="68"/>
      <c r="N185" s="68">
        <f t="shared" si="16"/>
        <v>0</v>
      </c>
      <c r="O185" s="68"/>
      <c r="Q185" s="79" t="s">
        <v>357</v>
      </c>
      <c r="R185" s="79" t="s">
        <v>358</v>
      </c>
      <c r="S185" s="80" t="s">
        <v>954</v>
      </c>
      <c r="T185" s="81">
        <v>10</v>
      </c>
      <c r="U185" s="68">
        <v>8343739.5427054735</v>
      </c>
      <c r="V185" s="68">
        <v>426224.81</v>
      </c>
      <c r="W185" s="68">
        <v>0</v>
      </c>
      <c r="X185" s="68">
        <v>30724.94</v>
      </c>
      <c r="Y185" s="68">
        <v>1369947.9004684235</v>
      </c>
      <c r="Z185" s="68">
        <v>724260.39014135278</v>
      </c>
      <c r="AA185" s="68">
        <v>1147631.7064907765</v>
      </c>
      <c r="AB185" s="68">
        <v>106123.78560707718</v>
      </c>
      <c r="AC185" s="68">
        <f t="shared" si="17"/>
        <v>12467292.725413105</v>
      </c>
      <c r="AD185" s="68">
        <v>318639.65000000008</v>
      </c>
      <c r="AF185" s="79" t="s">
        <v>357</v>
      </c>
      <c r="AG185" s="79" t="s">
        <v>358</v>
      </c>
      <c r="AH185" s="80" t="s">
        <v>1156</v>
      </c>
      <c r="AI185" s="81">
        <v>10</v>
      </c>
      <c r="AJ185" s="68">
        <v>8497765.1135929879</v>
      </c>
      <c r="AK185" s="68">
        <v>434046.88000000006</v>
      </c>
      <c r="AL185" s="68">
        <v>0</v>
      </c>
      <c r="AM185" s="68">
        <v>31288.799999999999</v>
      </c>
      <c r="AN185" s="68">
        <v>1395517.4975266319</v>
      </c>
      <c r="AO185" s="68">
        <v>724260.39014135278</v>
      </c>
      <c r="AP185" s="68">
        <v>1169055.0049501774</v>
      </c>
      <c r="AQ185" s="68">
        <v>108352.39818482473</v>
      </c>
      <c r="AR185" s="68">
        <f t="shared" si="18"/>
        <v>12684773.414395977</v>
      </c>
      <c r="AS185" s="68">
        <v>324487.33</v>
      </c>
      <c r="AU185" s="79" t="s">
        <v>357</v>
      </c>
      <c r="AV185" s="79" t="s">
        <v>358</v>
      </c>
      <c r="AW185" s="80" t="s">
        <v>1157</v>
      </c>
      <c r="AX185" s="81">
        <v>10</v>
      </c>
      <c r="AY185" s="68">
        <v>8647501.0814772919</v>
      </c>
      <c r="AZ185" s="68">
        <v>441652.91999999987</v>
      </c>
      <c r="BA185" s="68">
        <v>0</v>
      </c>
      <c r="BB185" s="68">
        <v>31837.1</v>
      </c>
      <c r="BC185" s="68">
        <v>1420379.9408334699</v>
      </c>
      <c r="BD185" s="68">
        <v>724260.39014135278</v>
      </c>
      <c r="BE185" s="68">
        <v>1189887.3930368901</v>
      </c>
      <c r="BF185" s="68">
        <v>110519.43094851822</v>
      </c>
      <c r="BG185" s="68">
        <f t="shared" si="19"/>
        <v>12896211.746437524</v>
      </c>
      <c r="BH185" s="68">
        <v>330173.49000000005</v>
      </c>
    </row>
    <row r="186" spans="2:60">
      <c r="B186" s="79" t="s">
        <v>359</v>
      </c>
      <c r="C186" s="79" t="s">
        <v>360</v>
      </c>
      <c r="D186" s="80" t="s">
        <v>953</v>
      </c>
      <c r="E186" s="81">
        <v>10</v>
      </c>
      <c r="F186" s="68"/>
      <c r="G186" s="68"/>
      <c r="H186" s="68"/>
      <c r="I186" s="68"/>
      <c r="J186" s="68"/>
      <c r="K186" s="68"/>
      <c r="L186" s="68"/>
      <c r="M186" s="68"/>
      <c r="N186" s="68">
        <f t="shared" si="16"/>
        <v>0</v>
      </c>
      <c r="O186" s="68"/>
      <c r="Q186" s="79" t="s">
        <v>359</v>
      </c>
      <c r="R186" s="79" t="s">
        <v>360</v>
      </c>
      <c r="S186" s="80" t="s">
        <v>954</v>
      </c>
      <c r="T186" s="81">
        <v>10</v>
      </c>
      <c r="U186" s="68">
        <v>2953608.0359049086</v>
      </c>
      <c r="V186" s="68">
        <v>74658.739999999991</v>
      </c>
      <c r="W186" s="68">
        <v>0</v>
      </c>
      <c r="X186" s="68">
        <v>7465.88</v>
      </c>
      <c r="Y186" s="68">
        <v>306380.74497150764</v>
      </c>
      <c r="Z186" s="68">
        <v>205095.32093294535</v>
      </c>
      <c r="AA186" s="68">
        <v>66161.344819652979</v>
      </c>
      <c r="AB186" s="68">
        <v>27190.276122382376</v>
      </c>
      <c r="AC186" s="68">
        <f t="shared" si="17"/>
        <v>3717229.1227513966</v>
      </c>
      <c r="AD186" s="68">
        <v>76668.78</v>
      </c>
      <c r="AF186" s="79" t="s">
        <v>359</v>
      </c>
      <c r="AG186" s="79" t="s">
        <v>360</v>
      </c>
      <c r="AH186" s="80" t="s">
        <v>1156</v>
      </c>
      <c r="AI186" s="81">
        <v>10</v>
      </c>
      <c r="AJ186" s="68">
        <v>3004520.6532919593</v>
      </c>
      <c r="AK186" s="68">
        <v>76028.88</v>
      </c>
      <c r="AL186" s="68">
        <v>0</v>
      </c>
      <c r="AM186" s="68">
        <v>7602.89</v>
      </c>
      <c r="AN186" s="68">
        <v>312105.62239768292</v>
      </c>
      <c r="AO186" s="68">
        <v>205095.32093294535</v>
      </c>
      <c r="AP186" s="68">
        <v>67396.390075880103</v>
      </c>
      <c r="AQ186" s="68">
        <v>27761.252070952207</v>
      </c>
      <c r="AR186" s="68">
        <f t="shared" si="18"/>
        <v>3778586.81876942</v>
      </c>
      <c r="AS186" s="68">
        <v>78075.81</v>
      </c>
      <c r="AU186" s="79" t="s">
        <v>359</v>
      </c>
      <c r="AV186" s="79" t="s">
        <v>360</v>
      </c>
      <c r="AW186" s="80" t="s">
        <v>1157</v>
      </c>
      <c r="AX186" s="81">
        <v>10</v>
      </c>
      <c r="AY186" s="68">
        <v>3053969.9216045588</v>
      </c>
      <c r="AZ186" s="68">
        <v>77361.170000000013</v>
      </c>
      <c r="BA186" s="68">
        <v>0</v>
      </c>
      <c r="BB186" s="68">
        <v>7736.12</v>
      </c>
      <c r="BC186" s="68">
        <v>317672.13999529486</v>
      </c>
      <c r="BD186" s="68">
        <v>205095.32093294535</v>
      </c>
      <c r="BE186" s="68">
        <v>68597.369434554304</v>
      </c>
      <c r="BF186" s="68">
        <v>28316.489112371579</v>
      </c>
      <c r="BG186" s="68">
        <f t="shared" si="19"/>
        <v>3838192.5010797246</v>
      </c>
      <c r="BH186" s="68">
        <v>79443.97</v>
      </c>
    </row>
    <row r="187" spans="2:60">
      <c r="B187" s="79" t="s">
        <v>361</v>
      </c>
      <c r="C187" s="79" t="s">
        <v>362</v>
      </c>
      <c r="D187" s="80" t="s">
        <v>953</v>
      </c>
      <c r="E187" s="81">
        <v>10</v>
      </c>
      <c r="F187" s="68"/>
      <c r="G187" s="68"/>
      <c r="H187" s="68"/>
      <c r="I187" s="68"/>
      <c r="J187" s="68"/>
      <c r="K187" s="68"/>
      <c r="L187" s="68"/>
      <c r="M187" s="68"/>
      <c r="N187" s="68">
        <f t="shared" si="16"/>
        <v>0</v>
      </c>
      <c r="O187" s="68"/>
      <c r="Q187" s="79" t="s">
        <v>361</v>
      </c>
      <c r="R187" s="79" t="s">
        <v>362</v>
      </c>
      <c r="S187" s="80" t="s">
        <v>954</v>
      </c>
      <c r="T187" s="81">
        <v>10</v>
      </c>
      <c r="U187" s="68">
        <v>2857751.3410570389</v>
      </c>
      <c r="V187" s="68">
        <v>70734.379999999976</v>
      </c>
      <c r="W187" s="68">
        <v>0</v>
      </c>
      <c r="X187" s="68">
        <v>0</v>
      </c>
      <c r="Y187" s="68">
        <v>362730.14586423989</v>
      </c>
      <c r="Z187" s="68">
        <v>342875.4107544432</v>
      </c>
      <c r="AA187" s="68">
        <v>235581.50770050974</v>
      </c>
      <c r="AB187" s="68">
        <v>33258.651198088657</v>
      </c>
      <c r="AC187" s="68">
        <f t="shared" si="17"/>
        <v>3936910.7265743203</v>
      </c>
      <c r="AD187" s="68">
        <v>33979.29</v>
      </c>
      <c r="AF187" s="79" t="s">
        <v>361</v>
      </c>
      <c r="AG187" s="79" t="s">
        <v>362</v>
      </c>
      <c r="AH187" s="80" t="s">
        <v>1156</v>
      </c>
      <c r="AI187" s="81">
        <v>10</v>
      </c>
      <c r="AJ187" s="68">
        <v>2909144.3969723778</v>
      </c>
      <c r="AK187" s="68">
        <v>72032.479999999996</v>
      </c>
      <c r="AL187" s="68">
        <v>0</v>
      </c>
      <c r="AM187" s="68">
        <v>0</v>
      </c>
      <c r="AN187" s="68">
        <v>369496.49291704642</v>
      </c>
      <c r="AO187" s="68">
        <v>342875.4107544432</v>
      </c>
      <c r="AP187" s="68">
        <v>239979.22325764297</v>
      </c>
      <c r="AQ187" s="68">
        <v>33957.094723248389</v>
      </c>
      <c r="AR187" s="68">
        <f t="shared" si="18"/>
        <v>4002087.988624759</v>
      </c>
      <c r="AS187" s="68">
        <v>34602.89</v>
      </c>
      <c r="AU187" s="79" t="s">
        <v>361</v>
      </c>
      <c r="AV187" s="79" t="s">
        <v>362</v>
      </c>
      <c r="AW187" s="80" t="s">
        <v>1157</v>
      </c>
      <c r="AX187" s="81">
        <v>10</v>
      </c>
      <c r="AY187" s="68">
        <v>2959114.1174173676</v>
      </c>
      <c r="AZ187" s="68">
        <v>73294.75</v>
      </c>
      <c r="BA187" s="68">
        <v>0</v>
      </c>
      <c r="BB187" s="68">
        <v>0</v>
      </c>
      <c r="BC187" s="68">
        <v>376075.7210976177</v>
      </c>
      <c r="BD187" s="68">
        <v>342875.4107544432</v>
      </c>
      <c r="BE187" s="68">
        <v>244255.63829557921</v>
      </c>
      <c r="BF187" s="68">
        <v>34636.242817713413</v>
      </c>
      <c r="BG187" s="68">
        <f t="shared" si="19"/>
        <v>4065461.1303827213</v>
      </c>
      <c r="BH187" s="68">
        <v>35209.250000000007</v>
      </c>
    </row>
    <row r="188" spans="2:60">
      <c r="B188" s="79" t="s">
        <v>363</v>
      </c>
      <c r="C188" s="79" t="s">
        <v>364</v>
      </c>
      <c r="D188" s="80" t="s">
        <v>953</v>
      </c>
      <c r="E188" s="81">
        <v>10</v>
      </c>
      <c r="F188" s="68"/>
      <c r="G188" s="68"/>
      <c r="H188" s="68"/>
      <c r="I188" s="68"/>
      <c r="J188" s="68"/>
      <c r="K188" s="68"/>
      <c r="L188" s="68"/>
      <c r="M188" s="68"/>
      <c r="N188" s="68">
        <f t="shared" si="16"/>
        <v>0</v>
      </c>
      <c r="O188" s="68"/>
      <c r="Q188" s="79" t="s">
        <v>363</v>
      </c>
      <c r="R188" s="79" t="s">
        <v>364</v>
      </c>
      <c r="S188" s="80" t="s">
        <v>954</v>
      </c>
      <c r="T188" s="81">
        <v>10</v>
      </c>
      <c r="U188" s="68">
        <v>26461408.646591995</v>
      </c>
      <c r="V188" s="68">
        <v>449737.87</v>
      </c>
      <c r="W188" s="68">
        <v>153976.01999999999</v>
      </c>
      <c r="X188" s="68">
        <v>92625.410000000018</v>
      </c>
      <c r="Y188" s="68">
        <v>3795944.0190480407</v>
      </c>
      <c r="Z188" s="68">
        <v>1700740.0778127867</v>
      </c>
      <c r="AA188" s="68">
        <v>2171060.0333216237</v>
      </c>
      <c r="AB188" s="68">
        <v>294813.00852447003</v>
      </c>
      <c r="AC188" s="68">
        <f t="shared" si="17"/>
        <v>35130297.045298919</v>
      </c>
      <c r="AD188" s="68">
        <v>9991.9600000000009</v>
      </c>
      <c r="AF188" s="79" t="s">
        <v>363</v>
      </c>
      <c r="AG188" s="79" t="s">
        <v>364</v>
      </c>
      <c r="AH188" s="80" t="s">
        <v>1156</v>
      </c>
      <c r="AI188" s="81">
        <v>10</v>
      </c>
      <c r="AJ188" s="68">
        <v>26769524.115639403</v>
      </c>
      <c r="AK188" s="68">
        <v>454176.77999999991</v>
      </c>
      <c r="AL188" s="68">
        <v>155495.77000000002</v>
      </c>
      <c r="AM188" s="68">
        <v>93539.619999999981</v>
      </c>
      <c r="AN188" s="68">
        <v>3839726.0469243443</v>
      </c>
      <c r="AO188" s="68">
        <v>1700740.0778127867</v>
      </c>
      <c r="AP188" s="68">
        <v>2196446.8626415688</v>
      </c>
      <c r="AQ188" s="68">
        <v>298137.39296345413</v>
      </c>
      <c r="AR188" s="68">
        <f t="shared" si="18"/>
        <v>35517877.245981559</v>
      </c>
      <c r="AS188" s="68">
        <v>10090.580000000002</v>
      </c>
      <c r="AU188" s="79" t="s">
        <v>363</v>
      </c>
      <c r="AV188" s="79" t="s">
        <v>364</v>
      </c>
      <c r="AW188" s="80" t="s">
        <v>1157</v>
      </c>
      <c r="AX188" s="81">
        <v>10</v>
      </c>
      <c r="AY188" s="68">
        <v>27056841.131289367</v>
      </c>
      <c r="AZ188" s="68">
        <v>458232.66</v>
      </c>
      <c r="BA188" s="68">
        <v>156884.35</v>
      </c>
      <c r="BB188" s="68">
        <v>94374.959999999992</v>
      </c>
      <c r="BC188" s="68">
        <v>3880457.7375185699</v>
      </c>
      <c r="BD188" s="68">
        <v>1700740.0778127867</v>
      </c>
      <c r="BE188" s="68">
        <v>2220104.4246262233</v>
      </c>
      <c r="BF188" s="68">
        <v>301176.10411290079</v>
      </c>
      <c r="BG188" s="68">
        <f t="shared" si="19"/>
        <v>35878992.125359848</v>
      </c>
      <c r="BH188" s="68">
        <v>10180.68</v>
      </c>
    </row>
    <row r="189" spans="2:60">
      <c r="B189" s="79" t="s">
        <v>365</v>
      </c>
      <c r="C189" s="79" t="s">
        <v>366</v>
      </c>
      <c r="D189" s="80" t="s">
        <v>953</v>
      </c>
      <c r="E189" s="81">
        <v>10</v>
      </c>
      <c r="F189" s="68"/>
      <c r="G189" s="68"/>
      <c r="H189" s="68"/>
      <c r="I189" s="68"/>
      <c r="J189" s="68"/>
      <c r="K189" s="68"/>
      <c r="L189" s="68"/>
      <c r="M189" s="68"/>
      <c r="N189" s="68">
        <f t="shared" si="16"/>
        <v>0</v>
      </c>
      <c r="O189" s="68"/>
      <c r="Q189" s="79" t="s">
        <v>365</v>
      </c>
      <c r="R189" s="79" t="s">
        <v>366</v>
      </c>
      <c r="S189" s="80" t="s">
        <v>954</v>
      </c>
      <c r="T189" s="81">
        <v>10</v>
      </c>
      <c r="U189" s="68">
        <v>189223014.11668268</v>
      </c>
      <c r="V189" s="68">
        <v>4890697.96</v>
      </c>
      <c r="W189" s="68">
        <v>2201005.54</v>
      </c>
      <c r="X189" s="68">
        <v>661692.14999999991</v>
      </c>
      <c r="Y189" s="68">
        <v>25404868.822069313</v>
      </c>
      <c r="Z189" s="68">
        <v>9096938.3971419688</v>
      </c>
      <c r="AA189" s="68">
        <v>12960362.577412192</v>
      </c>
      <c r="AB189" s="68">
        <v>2128639.2084427774</v>
      </c>
      <c r="AC189" s="68">
        <f t="shared" si="17"/>
        <v>247247047.77174893</v>
      </c>
      <c r="AD189" s="68">
        <v>679828.99999999988</v>
      </c>
      <c r="AF189" s="79" t="s">
        <v>365</v>
      </c>
      <c r="AG189" s="79" t="s">
        <v>366</v>
      </c>
      <c r="AH189" s="80" t="s">
        <v>1156</v>
      </c>
      <c r="AI189" s="81">
        <v>10</v>
      </c>
      <c r="AJ189" s="68">
        <v>192726414.58838856</v>
      </c>
      <c r="AK189" s="68">
        <v>4981074.8100000005</v>
      </c>
      <c r="AL189" s="68">
        <v>2241678.6599999997</v>
      </c>
      <c r="AM189" s="68">
        <v>673919.77</v>
      </c>
      <c r="AN189" s="68">
        <v>25881270.821971115</v>
      </c>
      <c r="AO189" s="68">
        <v>9096938.3971419688</v>
      </c>
      <c r="AP189" s="68">
        <v>13203444.94367478</v>
      </c>
      <c r="AQ189" s="68">
        <v>2173340.6423899829</v>
      </c>
      <c r="AR189" s="68">
        <f t="shared" si="18"/>
        <v>251670474.40356642</v>
      </c>
      <c r="AS189" s="68">
        <v>692391.77000000014</v>
      </c>
      <c r="AU189" s="79" t="s">
        <v>365</v>
      </c>
      <c r="AV189" s="79" t="s">
        <v>366</v>
      </c>
      <c r="AW189" s="80" t="s">
        <v>1157</v>
      </c>
      <c r="AX189" s="81">
        <v>10</v>
      </c>
      <c r="AY189" s="68">
        <v>196132125.60687974</v>
      </c>
      <c r="AZ189" s="68">
        <v>5068955.5200000005</v>
      </c>
      <c r="BA189" s="68">
        <v>2281228.4099999997</v>
      </c>
      <c r="BB189" s="68">
        <v>685809.69</v>
      </c>
      <c r="BC189" s="68">
        <v>26344498.70590562</v>
      </c>
      <c r="BD189" s="68">
        <v>9096938.3971419688</v>
      </c>
      <c r="BE189" s="68">
        <v>13439822.060335832</v>
      </c>
      <c r="BF189" s="68">
        <v>2216807.4416378438</v>
      </c>
      <c r="BG189" s="68">
        <f t="shared" si="19"/>
        <v>255970793.42190102</v>
      </c>
      <c r="BH189" s="68">
        <v>704607.59</v>
      </c>
    </row>
    <row r="190" spans="2:60">
      <c r="B190" s="79" t="s">
        <v>367</v>
      </c>
      <c r="C190" s="79" t="s">
        <v>368</v>
      </c>
      <c r="D190" s="80" t="s">
        <v>953</v>
      </c>
      <c r="E190" s="81">
        <v>10</v>
      </c>
      <c r="F190" s="68"/>
      <c r="G190" s="68"/>
      <c r="H190" s="68"/>
      <c r="I190" s="68"/>
      <c r="J190" s="68"/>
      <c r="K190" s="68"/>
      <c r="L190" s="68"/>
      <c r="M190" s="68"/>
      <c r="N190" s="68">
        <f t="shared" si="16"/>
        <v>0</v>
      </c>
      <c r="O190" s="68"/>
      <c r="Q190" s="79" t="s">
        <v>367</v>
      </c>
      <c r="R190" s="79" t="s">
        <v>368</v>
      </c>
      <c r="S190" s="80" t="s">
        <v>954</v>
      </c>
      <c r="T190" s="81">
        <v>10</v>
      </c>
      <c r="U190" s="68">
        <v>245290371.3193382</v>
      </c>
      <c r="V190" s="68">
        <v>10965425.66</v>
      </c>
      <c r="W190" s="68">
        <v>0</v>
      </c>
      <c r="X190" s="68">
        <v>863255.22</v>
      </c>
      <c r="Y190" s="68">
        <v>40373864.943660177</v>
      </c>
      <c r="Z190" s="68">
        <v>12095590.623620553</v>
      </c>
      <c r="AA190" s="68">
        <v>17193409.449876033</v>
      </c>
      <c r="AB190" s="68">
        <v>3030089.2918633819</v>
      </c>
      <c r="AC190" s="68">
        <f t="shared" si="17"/>
        <v>335585627.56835836</v>
      </c>
      <c r="AD190" s="68">
        <v>5773621.0599999996</v>
      </c>
      <c r="AF190" s="79" t="s">
        <v>367</v>
      </c>
      <c r="AG190" s="79" t="s">
        <v>368</v>
      </c>
      <c r="AH190" s="80" t="s">
        <v>1156</v>
      </c>
      <c r="AI190" s="81">
        <v>10</v>
      </c>
      <c r="AJ190" s="68">
        <v>249876082.24298909</v>
      </c>
      <c r="AK190" s="68">
        <v>11169322.550000001</v>
      </c>
      <c r="AL190" s="68">
        <v>0</v>
      </c>
      <c r="AM190" s="68">
        <v>879307.05</v>
      </c>
      <c r="AN190" s="68">
        <v>41134202.597117729</v>
      </c>
      <c r="AO190" s="68">
        <v>12095590.623620553</v>
      </c>
      <c r="AP190" s="68">
        <v>17517287.52528584</v>
      </c>
      <c r="AQ190" s="68">
        <v>3093721.1895724535</v>
      </c>
      <c r="AR190" s="68">
        <f t="shared" si="18"/>
        <v>341646492.58858573</v>
      </c>
      <c r="AS190" s="68">
        <v>5880978.8099999996</v>
      </c>
      <c r="AU190" s="79" t="s">
        <v>367</v>
      </c>
      <c r="AV190" s="79" t="s">
        <v>368</v>
      </c>
      <c r="AW190" s="80" t="s">
        <v>1157</v>
      </c>
      <c r="AX190" s="81">
        <v>10</v>
      </c>
      <c r="AY190" s="68">
        <v>254334483.06409836</v>
      </c>
      <c r="AZ190" s="68">
        <v>11367588.009999998</v>
      </c>
      <c r="BA190" s="68">
        <v>0</v>
      </c>
      <c r="BB190" s="68">
        <v>894915.54</v>
      </c>
      <c r="BC190" s="68">
        <v>41873516.226411514</v>
      </c>
      <c r="BD190" s="68">
        <v>12095590.623620553</v>
      </c>
      <c r="BE190" s="68">
        <v>17832231.168706235</v>
      </c>
      <c r="BF190" s="68">
        <v>3155595.6103639007</v>
      </c>
      <c r="BG190" s="68">
        <f t="shared" si="19"/>
        <v>347539291.68320054</v>
      </c>
      <c r="BH190" s="68">
        <v>5985371.4400000004</v>
      </c>
    </row>
    <row r="191" spans="2:60">
      <c r="B191" s="79" t="s">
        <v>369</v>
      </c>
      <c r="C191" s="79" t="s">
        <v>370</v>
      </c>
      <c r="D191" s="80" t="s">
        <v>953</v>
      </c>
      <c r="E191" s="81">
        <v>10</v>
      </c>
      <c r="F191" s="68"/>
      <c r="G191" s="68"/>
      <c r="H191" s="68"/>
      <c r="I191" s="68"/>
      <c r="J191" s="68"/>
      <c r="K191" s="68"/>
      <c r="L191" s="68"/>
      <c r="M191" s="68"/>
      <c r="N191" s="68">
        <f t="shared" si="16"/>
        <v>0</v>
      </c>
      <c r="O191" s="68"/>
      <c r="Q191" s="79" t="s">
        <v>369</v>
      </c>
      <c r="R191" s="79" t="s">
        <v>370</v>
      </c>
      <c r="S191" s="80" t="s">
        <v>954</v>
      </c>
      <c r="T191" s="81">
        <v>10</v>
      </c>
      <c r="U191" s="68">
        <v>1631785.4470882663</v>
      </c>
      <c r="V191" s="68">
        <v>36026.480000000003</v>
      </c>
      <c r="W191" s="68">
        <v>0</v>
      </c>
      <c r="X191" s="68">
        <v>5310.26</v>
      </c>
      <c r="Y191" s="68">
        <v>243414.15404924445</v>
      </c>
      <c r="Z191" s="68">
        <v>112927.40068010108</v>
      </c>
      <c r="AA191" s="68">
        <v>0</v>
      </c>
      <c r="AB191" s="68">
        <v>18476.105705290101</v>
      </c>
      <c r="AC191" s="68">
        <f t="shared" si="17"/>
        <v>2047939.8475229018</v>
      </c>
      <c r="AD191" s="68">
        <v>0</v>
      </c>
      <c r="AF191" s="79" t="s">
        <v>369</v>
      </c>
      <c r="AG191" s="79" t="s">
        <v>370</v>
      </c>
      <c r="AH191" s="80" t="s">
        <v>1156</v>
      </c>
      <c r="AI191" s="81">
        <v>10</v>
      </c>
      <c r="AJ191" s="68">
        <v>1662345.5430441666</v>
      </c>
      <c r="AK191" s="68">
        <v>36695.03</v>
      </c>
      <c r="AL191" s="68">
        <v>0</v>
      </c>
      <c r="AM191" s="68">
        <v>5408.8</v>
      </c>
      <c r="AN191" s="68">
        <v>247982.24076997765</v>
      </c>
      <c r="AO191" s="68">
        <v>112927.40068010108</v>
      </c>
      <c r="AP191" s="68">
        <v>0</v>
      </c>
      <c r="AQ191" s="68">
        <v>18864.109125101008</v>
      </c>
      <c r="AR191" s="68">
        <f t="shared" si="18"/>
        <v>2084223.1236193464</v>
      </c>
      <c r="AS191" s="68">
        <v>0</v>
      </c>
      <c r="AU191" s="79" t="s">
        <v>369</v>
      </c>
      <c r="AV191" s="79" t="s">
        <v>370</v>
      </c>
      <c r="AW191" s="80" t="s">
        <v>1157</v>
      </c>
      <c r="AX191" s="81">
        <v>10</v>
      </c>
      <c r="AY191" s="68">
        <v>1692060.8717218563</v>
      </c>
      <c r="AZ191" s="68">
        <v>37345.119999999995</v>
      </c>
      <c r="BA191" s="68">
        <v>0</v>
      </c>
      <c r="BB191" s="68">
        <v>5504.6299999999992</v>
      </c>
      <c r="BC191" s="68">
        <v>252424.05269056326</v>
      </c>
      <c r="BD191" s="68">
        <v>112927.40068010108</v>
      </c>
      <c r="BE191" s="68">
        <v>0</v>
      </c>
      <c r="BF191" s="68">
        <v>19241.389507603366</v>
      </c>
      <c r="BG191" s="68">
        <f t="shared" si="19"/>
        <v>2119503.4646001239</v>
      </c>
      <c r="BH191" s="68">
        <v>0</v>
      </c>
    </row>
    <row r="192" spans="2:60">
      <c r="B192" s="79" t="s">
        <v>371</v>
      </c>
      <c r="C192" s="79" t="s">
        <v>372</v>
      </c>
      <c r="D192" s="80" t="s">
        <v>953</v>
      </c>
      <c r="E192" s="81">
        <v>10</v>
      </c>
      <c r="F192" s="68"/>
      <c r="G192" s="68"/>
      <c r="H192" s="68"/>
      <c r="I192" s="68"/>
      <c r="J192" s="68"/>
      <c r="K192" s="68"/>
      <c r="L192" s="68"/>
      <c r="M192" s="68"/>
      <c r="N192" s="68">
        <f t="shared" si="16"/>
        <v>0</v>
      </c>
      <c r="O192" s="68"/>
      <c r="Q192" s="79" t="s">
        <v>371</v>
      </c>
      <c r="R192" s="79" t="s">
        <v>372</v>
      </c>
      <c r="S192" s="80" t="s">
        <v>954</v>
      </c>
      <c r="T192" s="81">
        <v>10</v>
      </c>
      <c r="U192" s="68">
        <v>48824882.088144749</v>
      </c>
      <c r="V192" s="68">
        <v>1358177.2899999998</v>
      </c>
      <c r="W192" s="68">
        <v>576423.61</v>
      </c>
      <c r="X192" s="68">
        <v>170240.72</v>
      </c>
      <c r="Y192" s="68">
        <v>5578392.7269311538</v>
      </c>
      <c r="Z192" s="68">
        <v>1809224.7827418975</v>
      </c>
      <c r="AA192" s="68">
        <v>2176340.3246215205</v>
      </c>
      <c r="AB192" s="68">
        <v>538822.26855421811</v>
      </c>
      <c r="AC192" s="68">
        <f t="shared" si="17"/>
        <v>61032503.810993537</v>
      </c>
      <c r="AD192" s="68">
        <v>0</v>
      </c>
      <c r="AF192" s="79" t="s">
        <v>371</v>
      </c>
      <c r="AG192" s="79" t="s">
        <v>372</v>
      </c>
      <c r="AH192" s="80" t="s">
        <v>1156</v>
      </c>
      <c r="AI192" s="81">
        <v>10</v>
      </c>
      <c r="AJ192" s="68">
        <v>49732657.030310586</v>
      </c>
      <c r="AK192" s="68">
        <v>1383381.48</v>
      </c>
      <c r="AL192" s="68">
        <v>587120.51</v>
      </c>
      <c r="AM192" s="68">
        <v>173399.93</v>
      </c>
      <c r="AN192" s="68">
        <v>5683250.5977065247</v>
      </c>
      <c r="AO192" s="68">
        <v>1809224.7827418975</v>
      </c>
      <c r="AP192" s="68">
        <v>2217253.1600065916</v>
      </c>
      <c r="AQ192" s="68">
        <v>550137.53073388338</v>
      </c>
      <c r="AR192" s="68">
        <f t="shared" si="18"/>
        <v>62136425.021499477</v>
      </c>
      <c r="AS192" s="68">
        <v>0</v>
      </c>
      <c r="AU192" s="79" t="s">
        <v>371</v>
      </c>
      <c r="AV192" s="79" t="s">
        <v>372</v>
      </c>
      <c r="AW192" s="80" t="s">
        <v>1157</v>
      </c>
      <c r="AX192" s="81">
        <v>10</v>
      </c>
      <c r="AY192" s="68">
        <v>50615154.103099488</v>
      </c>
      <c r="AZ192" s="68">
        <v>1407889.5699999998</v>
      </c>
      <c r="BA192" s="68">
        <v>597521.98</v>
      </c>
      <c r="BB192" s="68">
        <v>176471.9</v>
      </c>
      <c r="BC192" s="68">
        <v>5785208.8087845165</v>
      </c>
      <c r="BD192" s="68">
        <v>1809224.7827418975</v>
      </c>
      <c r="BE192" s="68">
        <v>2257037.4128867416</v>
      </c>
      <c r="BF192" s="68">
        <v>561140.27614855021</v>
      </c>
      <c r="BG192" s="68">
        <f t="shared" si="19"/>
        <v>63209648.833661184</v>
      </c>
      <c r="BH192" s="68">
        <v>0</v>
      </c>
    </row>
    <row r="193" spans="2:60">
      <c r="B193" s="79" t="s">
        <v>373</v>
      </c>
      <c r="C193" s="79" t="s">
        <v>374</v>
      </c>
      <c r="D193" s="80" t="s">
        <v>953</v>
      </c>
      <c r="E193" s="81">
        <v>10</v>
      </c>
      <c r="F193" s="68"/>
      <c r="G193" s="68"/>
      <c r="H193" s="68"/>
      <c r="I193" s="68"/>
      <c r="J193" s="68"/>
      <c r="K193" s="68"/>
      <c r="L193" s="68"/>
      <c r="M193" s="68"/>
      <c r="N193" s="68">
        <f t="shared" si="16"/>
        <v>0</v>
      </c>
      <c r="O193" s="68"/>
      <c r="Q193" s="79" t="s">
        <v>373</v>
      </c>
      <c r="R193" s="79" t="s">
        <v>374</v>
      </c>
      <c r="S193" s="80" t="s">
        <v>954</v>
      </c>
      <c r="T193" s="81">
        <v>10</v>
      </c>
      <c r="U193" s="68">
        <v>84782611.414747015</v>
      </c>
      <c r="V193" s="68">
        <v>1893046.0099999998</v>
      </c>
      <c r="W193" s="68">
        <v>662439.13</v>
      </c>
      <c r="X193" s="68">
        <v>294029.45</v>
      </c>
      <c r="Y193" s="68">
        <v>11298179.056028126</v>
      </c>
      <c r="Z193" s="68">
        <v>4105241.8975482089</v>
      </c>
      <c r="AA193" s="68">
        <v>3902835.2539020041</v>
      </c>
      <c r="AB193" s="68">
        <v>948676.48965017498</v>
      </c>
      <c r="AC193" s="68">
        <f t="shared" si="17"/>
        <v>108165746.55187553</v>
      </c>
      <c r="AD193" s="68">
        <v>278687.84999999998</v>
      </c>
      <c r="AF193" s="79" t="s">
        <v>373</v>
      </c>
      <c r="AG193" s="79" t="s">
        <v>374</v>
      </c>
      <c r="AH193" s="80" t="s">
        <v>1156</v>
      </c>
      <c r="AI193" s="81">
        <v>10</v>
      </c>
      <c r="AJ193" s="68">
        <v>86364349.896834388</v>
      </c>
      <c r="AK193" s="68">
        <v>1928246.3100000005</v>
      </c>
      <c r="AL193" s="68">
        <v>674756.88000000012</v>
      </c>
      <c r="AM193" s="68">
        <v>299496.78999999998</v>
      </c>
      <c r="AN193" s="68">
        <v>11511008.295856794</v>
      </c>
      <c r="AO193" s="68">
        <v>4105241.8975482089</v>
      </c>
      <c r="AP193" s="68">
        <v>3976354.1600268669</v>
      </c>
      <c r="AQ193" s="68">
        <v>968598.66828279197</v>
      </c>
      <c r="AR193" s="68">
        <f t="shared" si="18"/>
        <v>110111922.81854905</v>
      </c>
      <c r="AS193" s="68">
        <v>283869.91999999993</v>
      </c>
      <c r="AU193" s="79" t="s">
        <v>373</v>
      </c>
      <c r="AV193" s="79" t="s">
        <v>374</v>
      </c>
      <c r="AW193" s="80" t="s">
        <v>1157</v>
      </c>
      <c r="AX193" s="81">
        <v>10</v>
      </c>
      <c r="AY193" s="68">
        <v>87902095.880001396</v>
      </c>
      <c r="AZ193" s="68">
        <v>1962474.4100000006</v>
      </c>
      <c r="BA193" s="68">
        <v>686734.41</v>
      </c>
      <c r="BB193" s="68">
        <v>304813.12999999995</v>
      </c>
      <c r="BC193" s="68">
        <v>11717952.411071012</v>
      </c>
      <c r="BD193" s="68">
        <v>4105241.8975482089</v>
      </c>
      <c r="BE193" s="68">
        <v>4047844.9892625669</v>
      </c>
      <c r="BF193" s="68">
        <v>987970.6600484699</v>
      </c>
      <c r="BG193" s="68">
        <f t="shared" si="19"/>
        <v>112004036.64793165</v>
      </c>
      <c r="BH193" s="68">
        <v>288908.86</v>
      </c>
    </row>
    <row r="194" spans="2:60">
      <c r="B194" s="79" t="s">
        <v>375</v>
      </c>
      <c r="C194" s="79" t="s">
        <v>376</v>
      </c>
      <c r="D194" s="80" t="s">
        <v>953</v>
      </c>
      <c r="E194" s="81">
        <v>10</v>
      </c>
      <c r="F194" s="68"/>
      <c r="G194" s="68"/>
      <c r="H194" s="68"/>
      <c r="I194" s="68"/>
      <c r="J194" s="68"/>
      <c r="K194" s="68"/>
      <c r="L194" s="68"/>
      <c r="M194" s="68"/>
      <c r="N194" s="68">
        <f t="shared" si="16"/>
        <v>0</v>
      </c>
      <c r="O194" s="68"/>
      <c r="Q194" s="79" t="s">
        <v>375</v>
      </c>
      <c r="R194" s="79" t="s">
        <v>376</v>
      </c>
      <c r="S194" s="80" t="s">
        <v>954</v>
      </c>
      <c r="T194" s="81">
        <v>10</v>
      </c>
      <c r="U194" s="68">
        <v>13833694.101277318</v>
      </c>
      <c r="V194" s="68">
        <v>130999.95000000001</v>
      </c>
      <c r="W194" s="68">
        <v>124122.45</v>
      </c>
      <c r="X194" s="68">
        <v>46286.640000000007</v>
      </c>
      <c r="Y194" s="68">
        <v>2014859.0552272776</v>
      </c>
      <c r="Z194" s="68">
        <v>917805.02784351003</v>
      </c>
      <c r="AA194" s="68">
        <v>263454.66426293232</v>
      </c>
      <c r="AB194" s="68">
        <v>159193.53192646429</v>
      </c>
      <c r="AC194" s="68">
        <f t="shared" si="17"/>
        <v>17490415.420537502</v>
      </c>
      <c r="AD194" s="68">
        <v>0</v>
      </c>
      <c r="AF194" s="79" t="s">
        <v>375</v>
      </c>
      <c r="AG194" s="79" t="s">
        <v>376</v>
      </c>
      <c r="AH194" s="80" t="s">
        <v>1156</v>
      </c>
      <c r="AI194" s="81">
        <v>10</v>
      </c>
      <c r="AJ194" s="68">
        <v>14093958.562267847</v>
      </c>
      <c r="AK194" s="68">
        <v>133445.12</v>
      </c>
      <c r="AL194" s="68">
        <v>126439.23999999999</v>
      </c>
      <c r="AM194" s="68">
        <v>47150.61</v>
      </c>
      <c r="AN194" s="68">
        <v>2052843.9781376079</v>
      </c>
      <c r="AO194" s="68">
        <v>917805.02784351003</v>
      </c>
      <c r="AP194" s="68">
        <v>268427.9110346057</v>
      </c>
      <c r="AQ194" s="68">
        <v>162536.58067691326</v>
      </c>
      <c r="AR194" s="68">
        <f t="shared" si="18"/>
        <v>17802607.029960483</v>
      </c>
      <c r="AS194" s="68">
        <v>0</v>
      </c>
      <c r="AU194" s="79" t="s">
        <v>375</v>
      </c>
      <c r="AV194" s="79" t="s">
        <v>376</v>
      </c>
      <c r="AW194" s="80" t="s">
        <v>1157</v>
      </c>
      <c r="AX194" s="81">
        <v>10</v>
      </c>
      <c r="AY194" s="68">
        <v>14347028.803564448</v>
      </c>
      <c r="AZ194" s="68">
        <v>135822.75000000003</v>
      </c>
      <c r="BA194" s="68">
        <v>128692.03999999998</v>
      </c>
      <c r="BB194" s="68">
        <v>47990.69</v>
      </c>
      <c r="BC194" s="68">
        <v>2089778.9212953476</v>
      </c>
      <c r="BD194" s="68">
        <v>917805.02784351003</v>
      </c>
      <c r="BE194" s="68">
        <v>273263.96325734712</v>
      </c>
      <c r="BF194" s="68">
        <v>165787.35689045489</v>
      </c>
      <c r="BG194" s="68">
        <f t="shared" si="19"/>
        <v>18106169.552851103</v>
      </c>
      <c r="BH194" s="68">
        <v>0</v>
      </c>
    </row>
    <row r="195" spans="2:60">
      <c r="B195" s="79" t="s">
        <v>377</v>
      </c>
      <c r="C195" s="79" t="s">
        <v>378</v>
      </c>
      <c r="D195" s="80" t="s">
        <v>953</v>
      </c>
      <c r="E195" s="81">
        <v>10</v>
      </c>
      <c r="F195" s="68"/>
      <c r="G195" s="68"/>
      <c r="H195" s="68"/>
      <c r="I195" s="68"/>
      <c r="J195" s="68"/>
      <c r="K195" s="68"/>
      <c r="L195" s="68"/>
      <c r="M195" s="68"/>
      <c r="N195" s="68">
        <f t="shared" si="16"/>
        <v>0</v>
      </c>
      <c r="O195" s="68"/>
      <c r="Q195" s="79" t="s">
        <v>377</v>
      </c>
      <c r="R195" s="79" t="s">
        <v>378</v>
      </c>
      <c r="S195" s="80" t="s">
        <v>954</v>
      </c>
      <c r="T195" s="81">
        <v>10</v>
      </c>
      <c r="U195" s="68">
        <v>22169414.000588313</v>
      </c>
      <c r="V195" s="68">
        <v>562040.33000000007</v>
      </c>
      <c r="W195" s="68">
        <v>78794.47</v>
      </c>
      <c r="X195" s="68">
        <v>78290.66</v>
      </c>
      <c r="Y195" s="68">
        <v>3611751.5222140383</v>
      </c>
      <c r="Z195" s="68">
        <v>1390432.9189237661</v>
      </c>
      <c r="AA195" s="68">
        <v>1784501.5314008375</v>
      </c>
      <c r="AB195" s="68">
        <v>257739.5441926904</v>
      </c>
      <c r="AC195" s="68">
        <f t="shared" si="17"/>
        <v>29932964.977319639</v>
      </c>
      <c r="AD195" s="68">
        <v>0</v>
      </c>
      <c r="AF195" s="79" t="s">
        <v>377</v>
      </c>
      <c r="AG195" s="79" t="s">
        <v>378</v>
      </c>
      <c r="AH195" s="80" t="s">
        <v>1156</v>
      </c>
      <c r="AI195" s="81">
        <v>10</v>
      </c>
      <c r="AJ195" s="68">
        <v>22581620.31914942</v>
      </c>
      <c r="AK195" s="68">
        <v>572426.46</v>
      </c>
      <c r="AL195" s="68">
        <v>80250.539999999994</v>
      </c>
      <c r="AM195" s="68">
        <v>79737.41</v>
      </c>
      <c r="AN195" s="68">
        <v>3679477.2530619116</v>
      </c>
      <c r="AO195" s="68">
        <v>1390432.9189237661</v>
      </c>
      <c r="AP195" s="68">
        <v>1817971.3270351142</v>
      </c>
      <c r="AQ195" s="68">
        <v>263152.07203073427</v>
      </c>
      <c r="AR195" s="68">
        <f t="shared" si="18"/>
        <v>30465068.300200947</v>
      </c>
      <c r="AS195" s="68">
        <v>0</v>
      </c>
      <c r="AU195" s="79" t="s">
        <v>377</v>
      </c>
      <c r="AV195" s="79" t="s">
        <v>378</v>
      </c>
      <c r="AW195" s="80" t="s">
        <v>1157</v>
      </c>
      <c r="AX195" s="81">
        <v>10</v>
      </c>
      <c r="AY195" s="68">
        <v>22982372.03382745</v>
      </c>
      <c r="AZ195" s="68">
        <v>582525.7300000001</v>
      </c>
      <c r="BA195" s="68">
        <v>81666.39</v>
      </c>
      <c r="BB195" s="68">
        <v>81144.22</v>
      </c>
      <c r="BC195" s="68">
        <v>3745330.1777051864</v>
      </c>
      <c r="BD195" s="68">
        <v>1390432.9189237661</v>
      </c>
      <c r="BE195" s="68">
        <v>1850517.882677587</v>
      </c>
      <c r="BF195" s="68">
        <v>268415.10807134584</v>
      </c>
      <c r="BG195" s="68">
        <f t="shared" si="19"/>
        <v>30982404.461205337</v>
      </c>
      <c r="BH195" s="68">
        <v>0</v>
      </c>
    </row>
    <row r="196" spans="2:60">
      <c r="B196" s="79" t="s">
        <v>379</v>
      </c>
      <c r="C196" s="79" t="s">
        <v>380</v>
      </c>
      <c r="D196" s="80" t="s">
        <v>953</v>
      </c>
      <c r="E196" s="81">
        <v>10</v>
      </c>
      <c r="F196" s="68"/>
      <c r="G196" s="68"/>
      <c r="H196" s="68"/>
      <c r="I196" s="68"/>
      <c r="J196" s="68"/>
      <c r="K196" s="68"/>
      <c r="L196" s="68"/>
      <c r="M196" s="68"/>
      <c r="N196" s="68">
        <f t="shared" si="16"/>
        <v>0</v>
      </c>
      <c r="O196" s="68"/>
      <c r="Q196" s="79" t="s">
        <v>379</v>
      </c>
      <c r="R196" s="79" t="s">
        <v>380</v>
      </c>
      <c r="S196" s="80" t="s">
        <v>954</v>
      </c>
      <c r="T196" s="81">
        <v>10</v>
      </c>
      <c r="U196" s="68">
        <v>108280522.02917665</v>
      </c>
      <c r="V196" s="68">
        <v>5330113.17</v>
      </c>
      <c r="W196" s="68">
        <v>2578654.7199999997</v>
      </c>
      <c r="X196" s="68">
        <v>366565.55</v>
      </c>
      <c r="Y196" s="68">
        <v>19067470.425129358</v>
      </c>
      <c r="Z196" s="68">
        <v>5719029.8235915294</v>
      </c>
      <c r="AA196" s="68">
        <v>5697927.620971703</v>
      </c>
      <c r="AB196" s="68">
        <v>1375627.6177642345</v>
      </c>
      <c r="AC196" s="68">
        <f t="shared" si="17"/>
        <v>151748654.91663349</v>
      </c>
      <c r="AD196" s="68">
        <v>3332743.9599999995</v>
      </c>
      <c r="AF196" s="79" t="s">
        <v>379</v>
      </c>
      <c r="AG196" s="79" t="s">
        <v>380</v>
      </c>
      <c r="AH196" s="80" t="s">
        <v>1156</v>
      </c>
      <c r="AI196" s="81">
        <v>10</v>
      </c>
      <c r="AJ196" s="68">
        <v>110292505.58130509</v>
      </c>
      <c r="AK196" s="68">
        <v>5428610.1099999994</v>
      </c>
      <c r="AL196" s="68">
        <v>2626306.54</v>
      </c>
      <c r="AM196" s="68">
        <v>373339.45</v>
      </c>
      <c r="AN196" s="68">
        <v>19424769.207503628</v>
      </c>
      <c r="AO196" s="68">
        <v>5719029.8235915294</v>
      </c>
      <c r="AP196" s="68">
        <v>5804797.0900443355</v>
      </c>
      <c r="AQ196" s="68">
        <v>1404515.7988772988</v>
      </c>
      <c r="AR196" s="68">
        <f t="shared" si="18"/>
        <v>154468204.43132192</v>
      </c>
      <c r="AS196" s="68">
        <v>3394330.8299999996</v>
      </c>
      <c r="AU196" s="79" t="s">
        <v>379</v>
      </c>
      <c r="AV196" s="79" t="s">
        <v>380</v>
      </c>
      <c r="AW196" s="80" t="s">
        <v>1157</v>
      </c>
      <c r="AX196" s="81">
        <v>10</v>
      </c>
      <c r="AY196" s="68">
        <v>112248572.45704831</v>
      </c>
      <c r="AZ196" s="68">
        <v>5524386.6399999987</v>
      </c>
      <c r="BA196" s="68">
        <v>2672642.25</v>
      </c>
      <c r="BB196" s="68">
        <v>379926.25999999995</v>
      </c>
      <c r="BC196" s="68">
        <v>19772188.502844177</v>
      </c>
      <c r="BD196" s="68">
        <v>5719029.8235915294</v>
      </c>
      <c r="BE196" s="68">
        <v>5908718.6427368671</v>
      </c>
      <c r="BF196" s="68">
        <v>1432606.1084548831</v>
      </c>
      <c r="BG196" s="68">
        <f t="shared" si="19"/>
        <v>157112287.43467575</v>
      </c>
      <c r="BH196" s="68">
        <v>3454216.75</v>
      </c>
    </row>
    <row r="197" spans="2:60">
      <c r="B197" s="79" t="s">
        <v>381</v>
      </c>
      <c r="C197" s="79" t="s">
        <v>382</v>
      </c>
      <c r="D197" s="80" t="s">
        <v>953</v>
      </c>
      <c r="E197" s="81">
        <v>10</v>
      </c>
      <c r="F197" s="68"/>
      <c r="G197" s="68"/>
      <c r="H197" s="68"/>
      <c r="I197" s="68"/>
      <c r="J197" s="68"/>
      <c r="K197" s="68"/>
      <c r="L197" s="68"/>
      <c r="M197" s="68"/>
      <c r="N197" s="68">
        <f t="shared" si="16"/>
        <v>0</v>
      </c>
      <c r="O197" s="68"/>
      <c r="Q197" s="79" t="s">
        <v>381</v>
      </c>
      <c r="R197" s="79" t="s">
        <v>382</v>
      </c>
      <c r="S197" s="80" t="s">
        <v>954</v>
      </c>
      <c r="T197" s="81">
        <v>10</v>
      </c>
      <c r="U197" s="68">
        <v>80016081.557376817</v>
      </c>
      <c r="V197" s="68">
        <v>1610535.1700000002</v>
      </c>
      <c r="W197" s="68">
        <v>327499.86</v>
      </c>
      <c r="X197" s="68">
        <v>285361.55</v>
      </c>
      <c r="Y197" s="68">
        <v>12240147.443128448</v>
      </c>
      <c r="Z197" s="68">
        <v>5554921.4828562327</v>
      </c>
      <c r="AA197" s="68">
        <v>4872820.7508388152</v>
      </c>
      <c r="AB197" s="68">
        <v>915203.90694256127</v>
      </c>
      <c r="AC197" s="68">
        <f t="shared" si="17"/>
        <v>105907066.68114287</v>
      </c>
      <c r="AD197" s="68">
        <v>84494.959999999992</v>
      </c>
      <c r="AF197" s="79" t="s">
        <v>381</v>
      </c>
      <c r="AG197" s="79" t="s">
        <v>382</v>
      </c>
      <c r="AH197" s="80" t="s">
        <v>1156</v>
      </c>
      <c r="AI197" s="81">
        <v>10</v>
      </c>
      <c r="AJ197" s="68">
        <v>81508279.265820384</v>
      </c>
      <c r="AK197" s="68">
        <v>1640596.45</v>
      </c>
      <c r="AL197" s="68">
        <v>333612.77</v>
      </c>
      <c r="AM197" s="68">
        <v>290687.95</v>
      </c>
      <c r="AN197" s="68">
        <v>12471189.934755784</v>
      </c>
      <c r="AO197" s="68">
        <v>5554921.4828562327</v>
      </c>
      <c r="AP197" s="68">
        <v>4964805.5792349782</v>
      </c>
      <c r="AQ197" s="68">
        <v>934423.19691835344</v>
      </c>
      <c r="AR197" s="68">
        <f t="shared" si="18"/>
        <v>107784588.71958573</v>
      </c>
      <c r="AS197" s="68">
        <v>86072.09</v>
      </c>
      <c r="AU197" s="79" t="s">
        <v>381</v>
      </c>
      <c r="AV197" s="79" t="s">
        <v>382</v>
      </c>
      <c r="AW197" s="80" t="s">
        <v>1157</v>
      </c>
      <c r="AX197" s="81">
        <v>10</v>
      </c>
      <c r="AY197" s="68">
        <v>82958891.751705676</v>
      </c>
      <c r="AZ197" s="68">
        <v>1669827.4900000002</v>
      </c>
      <c r="BA197" s="68">
        <v>339556.86</v>
      </c>
      <c r="BB197" s="68">
        <v>295867.22000000003</v>
      </c>
      <c r="BC197" s="68">
        <v>12695843.688914003</v>
      </c>
      <c r="BD197" s="68">
        <v>5554921.4828562327</v>
      </c>
      <c r="BE197" s="68">
        <v>5054252.8681078181</v>
      </c>
      <c r="BF197" s="68">
        <v>953111.66805671155</v>
      </c>
      <c r="BG197" s="68">
        <f t="shared" si="19"/>
        <v>109609878.68964042</v>
      </c>
      <c r="BH197" s="68">
        <v>87605.66</v>
      </c>
    </row>
    <row r="198" spans="2:60">
      <c r="B198" s="79" t="s">
        <v>383</v>
      </c>
      <c r="C198" s="79" t="s">
        <v>384</v>
      </c>
      <c r="D198" s="80" t="s">
        <v>953</v>
      </c>
      <c r="E198" s="81">
        <v>10</v>
      </c>
      <c r="F198" s="68"/>
      <c r="G198" s="68"/>
      <c r="H198" s="68"/>
      <c r="I198" s="68"/>
      <c r="J198" s="68"/>
      <c r="K198" s="68"/>
      <c r="L198" s="68"/>
      <c r="M198" s="68"/>
      <c r="N198" s="68">
        <f t="shared" ref="N198:N261" si="20">SUM(F198:M198,O198)</f>
        <v>0</v>
      </c>
      <c r="O198" s="68"/>
      <c r="Q198" s="79" t="s">
        <v>383</v>
      </c>
      <c r="R198" s="79" t="s">
        <v>384</v>
      </c>
      <c r="S198" s="80" t="s">
        <v>954</v>
      </c>
      <c r="T198" s="81">
        <v>10</v>
      </c>
      <c r="U198" s="68">
        <v>65108255.521161638</v>
      </c>
      <c r="V198" s="68">
        <v>3610036.0199999996</v>
      </c>
      <c r="W198" s="68">
        <v>1451450.51</v>
      </c>
      <c r="X198" s="68">
        <v>227314.99</v>
      </c>
      <c r="Y198" s="68">
        <v>10733841.721939299</v>
      </c>
      <c r="Z198" s="68">
        <v>3864093.4548286134</v>
      </c>
      <c r="AA198" s="68">
        <v>4577025.7948665973</v>
      </c>
      <c r="AB198" s="68">
        <v>840935.37427996099</v>
      </c>
      <c r="AC198" s="68">
        <f t="shared" ref="AC198:AC261" si="21">SUM(U198:AB198,AD198)</f>
        <v>92723082.197076112</v>
      </c>
      <c r="AD198" s="68">
        <v>2310128.8099999996</v>
      </c>
      <c r="AF198" s="79" t="s">
        <v>383</v>
      </c>
      <c r="AG198" s="79" t="s">
        <v>384</v>
      </c>
      <c r="AH198" s="80" t="s">
        <v>1156</v>
      </c>
      <c r="AI198" s="81">
        <v>10</v>
      </c>
      <c r="AJ198" s="68">
        <v>66321861.095245957</v>
      </c>
      <c r="AK198" s="68">
        <v>3676747.0600000005</v>
      </c>
      <c r="AL198" s="68">
        <v>1478272.34</v>
      </c>
      <c r="AM198" s="68">
        <v>231515.61</v>
      </c>
      <c r="AN198" s="68">
        <v>10935089.374325618</v>
      </c>
      <c r="AO198" s="68">
        <v>3864093.4548286134</v>
      </c>
      <c r="AP198" s="68">
        <v>4662871.7210790217</v>
      </c>
      <c r="AQ198" s="68">
        <v>858595.01139983535</v>
      </c>
      <c r="AR198" s="68">
        <f t="shared" ref="AR198:AR261" si="22">SUM(AJ198:AQ198,AS198)</f>
        <v>94381864.126879051</v>
      </c>
      <c r="AS198" s="68">
        <v>2352818.46</v>
      </c>
      <c r="AU198" s="79" t="s">
        <v>383</v>
      </c>
      <c r="AV198" s="79" t="s">
        <v>384</v>
      </c>
      <c r="AW198" s="80" t="s">
        <v>1157</v>
      </c>
      <c r="AX198" s="81">
        <v>10</v>
      </c>
      <c r="AY198" s="68">
        <v>67501812.396720678</v>
      </c>
      <c r="AZ198" s="68">
        <v>3741615.6300000013</v>
      </c>
      <c r="BA198" s="68">
        <v>1504353.38</v>
      </c>
      <c r="BB198" s="68">
        <v>235600.21999999997</v>
      </c>
      <c r="BC198" s="68">
        <v>11130772.083729481</v>
      </c>
      <c r="BD198" s="68">
        <v>3864093.4548286134</v>
      </c>
      <c r="BE198" s="68">
        <v>4746349.6499560559</v>
      </c>
      <c r="BF198" s="68">
        <v>875766.92522785068</v>
      </c>
      <c r="BG198" s="68">
        <f t="shared" ref="BG198:BG261" si="23">SUM(AY198:BF198,BH198)</f>
        <v>95994692.780462682</v>
      </c>
      <c r="BH198" s="68">
        <v>2394329.0399999996</v>
      </c>
    </row>
    <row r="199" spans="2:60">
      <c r="B199" s="79" t="s">
        <v>385</v>
      </c>
      <c r="C199" s="79" t="s">
        <v>386</v>
      </c>
      <c r="D199" s="80" t="s">
        <v>953</v>
      </c>
      <c r="E199" s="81">
        <v>10</v>
      </c>
      <c r="F199" s="68"/>
      <c r="G199" s="68"/>
      <c r="H199" s="68"/>
      <c r="I199" s="68"/>
      <c r="J199" s="68"/>
      <c r="K199" s="68"/>
      <c r="L199" s="68"/>
      <c r="M199" s="68"/>
      <c r="N199" s="68">
        <f t="shared" si="20"/>
        <v>0</v>
      </c>
      <c r="O199" s="68"/>
      <c r="Q199" s="79" t="s">
        <v>385</v>
      </c>
      <c r="R199" s="79" t="s">
        <v>386</v>
      </c>
      <c r="S199" s="80" t="s">
        <v>954</v>
      </c>
      <c r="T199" s="81">
        <v>10</v>
      </c>
      <c r="U199" s="68">
        <v>155708435.84452134</v>
      </c>
      <c r="V199" s="68">
        <v>5787774.9100000001</v>
      </c>
      <c r="W199" s="68">
        <v>1476998.6599999997</v>
      </c>
      <c r="X199" s="68">
        <v>542903</v>
      </c>
      <c r="Y199" s="68">
        <v>23498018.568740174</v>
      </c>
      <c r="Z199" s="68">
        <v>14160903.857358713</v>
      </c>
      <c r="AA199" s="68">
        <v>12717290.70661393</v>
      </c>
      <c r="AB199" s="68">
        <v>1817722.1249429584</v>
      </c>
      <c r="AC199" s="68">
        <f t="shared" si="21"/>
        <v>218017959.78217715</v>
      </c>
      <c r="AD199" s="68">
        <v>2307912.11</v>
      </c>
      <c r="AF199" s="79" t="s">
        <v>385</v>
      </c>
      <c r="AG199" s="79" t="s">
        <v>386</v>
      </c>
      <c r="AH199" s="80" t="s">
        <v>1156</v>
      </c>
      <c r="AI199" s="81">
        <v>10</v>
      </c>
      <c r="AJ199" s="68">
        <v>158577461.14087358</v>
      </c>
      <c r="AK199" s="68">
        <v>5893992.1399999997</v>
      </c>
      <c r="AL199" s="68">
        <v>1504104.53</v>
      </c>
      <c r="AM199" s="68">
        <v>552866.37</v>
      </c>
      <c r="AN199" s="68">
        <v>23936510.45712734</v>
      </c>
      <c r="AO199" s="68">
        <v>14160903.857358713</v>
      </c>
      <c r="AP199" s="68">
        <v>12954596.19763862</v>
      </c>
      <c r="AQ199" s="68">
        <v>1855894.2986366749</v>
      </c>
      <c r="AR199" s="68">
        <f t="shared" si="22"/>
        <v>221786595.90163493</v>
      </c>
      <c r="AS199" s="68">
        <v>2350266.91</v>
      </c>
      <c r="AU199" s="79" t="s">
        <v>385</v>
      </c>
      <c r="AV199" s="79" t="s">
        <v>386</v>
      </c>
      <c r="AW199" s="80" t="s">
        <v>1157</v>
      </c>
      <c r="AX199" s="81">
        <v>10</v>
      </c>
      <c r="AY199" s="68">
        <v>161366487.02041891</v>
      </c>
      <c r="AZ199" s="68">
        <v>5997275.75</v>
      </c>
      <c r="BA199" s="68">
        <v>1530461.77</v>
      </c>
      <c r="BB199" s="68">
        <v>562554.54</v>
      </c>
      <c r="BC199" s="68">
        <v>24362876.0376013</v>
      </c>
      <c r="BD199" s="68">
        <v>14160903.857358713</v>
      </c>
      <c r="BE199" s="68">
        <v>13185356.006147392</v>
      </c>
      <c r="BF199" s="68">
        <v>1893012.1974095106</v>
      </c>
      <c r="BG199" s="68">
        <f t="shared" si="23"/>
        <v>225450379.08893582</v>
      </c>
      <c r="BH199" s="68">
        <v>2391451.91</v>
      </c>
    </row>
    <row r="200" spans="2:60">
      <c r="B200" s="79" t="s">
        <v>387</v>
      </c>
      <c r="C200" s="79" t="s">
        <v>388</v>
      </c>
      <c r="D200" s="80" t="s">
        <v>953</v>
      </c>
      <c r="E200" s="81">
        <v>10</v>
      </c>
      <c r="F200" s="68"/>
      <c r="G200" s="68"/>
      <c r="H200" s="68"/>
      <c r="I200" s="68"/>
      <c r="J200" s="68"/>
      <c r="K200" s="68"/>
      <c r="L200" s="68"/>
      <c r="M200" s="68"/>
      <c r="N200" s="68">
        <f t="shared" si="20"/>
        <v>0</v>
      </c>
      <c r="O200" s="68"/>
      <c r="Q200" s="79" t="s">
        <v>387</v>
      </c>
      <c r="R200" s="79" t="s">
        <v>388</v>
      </c>
      <c r="S200" s="80" t="s">
        <v>954</v>
      </c>
      <c r="T200" s="81">
        <v>10</v>
      </c>
      <c r="U200" s="68">
        <v>14897825.328718863</v>
      </c>
      <c r="V200" s="68">
        <v>486047.50999999989</v>
      </c>
      <c r="W200" s="68">
        <v>11677.38</v>
      </c>
      <c r="X200" s="68">
        <v>52261.100000000006</v>
      </c>
      <c r="Y200" s="68">
        <v>1824969.6228866675</v>
      </c>
      <c r="Z200" s="68">
        <v>1287772.2421954349</v>
      </c>
      <c r="AA200" s="68">
        <v>1130532.7921888337</v>
      </c>
      <c r="AB200" s="68">
        <v>159879.50527800992</v>
      </c>
      <c r="AC200" s="68">
        <f t="shared" si="21"/>
        <v>19902078.011267811</v>
      </c>
      <c r="AD200" s="68">
        <v>51112.530000000006</v>
      </c>
      <c r="AF200" s="79" t="s">
        <v>387</v>
      </c>
      <c r="AG200" s="79" t="s">
        <v>388</v>
      </c>
      <c r="AH200" s="80" t="s">
        <v>1156</v>
      </c>
      <c r="AI200" s="81">
        <v>10</v>
      </c>
      <c r="AJ200" s="68">
        <v>15171087.925943328</v>
      </c>
      <c r="AK200" s="68">
        <v>494967.44999999995</v>
      </c>
      <c r="AL200" s="68">
        <v>11891.690000000002</v>
      </c>
      <c r="AM200" s="68">
        <v>53220.200000000004</v>
      </c>
      <c r="AN200" s="68">
        <v>1859037.8208325121</v>
      </c>
      <c r="AO200" s="68">
        <v>1287772.2421954349</v>
      </c>
      <c r="AP200" s="68">
        <v>1151636.9186413907</v>
      </c>
      <c r="AQ200" s="68">
        <v>163236.9586288482</v>
      </c>
      <c r="AR200" s="68">
        <f t="shared" si="22"/>
        <v>20244901.746241514</v>
      </c>
      <c r="AS200" s="68">
        <v>52050.540000000015</v>
      </c>
      <c r="AU200" s="79" t="s">
        <v>387</v>
      </c>
      <c r="AV200" s="79" t="s">
        <v>388</v>
      </c>
      <c r="AW200" s="80" t="s">
        <v>1157</v>
      </c>
      <c r="AX200" s="81">
        <v>10</v>
      </c>
      <c r="AY200" s="68">
        <v>15436698.650068376</v>
      </c>
      <c r="AZ200" s="68">
        <v>503641.02999999991</v>
      </c>
      <c r="BA200" s="68">
        <v>12100.07</v>
      </c>
      <c r="BB200" s="68">
        <v>54152.799999999996</v>
      </c>
      <c r="BC200" s="68">
        <v>1892163.8354056408</v>
      </c>
      <c r="BD200" s="68">
        <v>1287772.2421954349</v>
      </c>
      <c r="BE200" s="68">
        <v>1172158.9384338297</v>
      </c>
      <c r="BF200" s="68">
        <v>166501.69980142638</v>
      </c>
      <c r="BG200" s="68">
        <f t="shared" si="23"/>
        <v>20578151.915904708</v>
      </c>
      <c r="BH200" s="68">
        <v>52962.65</v>
      </c>
    </row>
    <row r="201" spans="2:60">
      <c r="B201" s="79" t="s">
        <v>389</v>
      </c>
      <c r="C201" s="79" t="s">
        <v>390</v>
      </c>
      <c r="D201" s="80" t="s">
        <v>953</v>
      </c>
      <c r="E201" s="81">
        <v>10</v>
      </c>
      <c r="F201" s="68"/>
      <c r="G201" s="68"/>
      <c r="H201" s="68"/>
      <c r="I201" s="68"/>
      <c r="J201" s="68"/>
      <c r="K201" s="68"/>
      <c r="L201" s="68"/>
      <c r="M201" s="68"/>
      <c r="N201" s="68">
        <f t="shared" si="20"/>
        <v>0</v>
      </c>
      <c r="O201" s="68"/>
      <c r="Q201" s="79" t="s">
        <v>389</v>
      </c>
      <c r="R201" s="79" t="s">
        <v>390</v>
      </c>
      <c r="S201" s="80" t="s">
        <v>954</v>
      </c>
      <c r="T201" s="81">
        <v>10</v>
      </c>
      <c r="U201" s="68">
        <v>31885695.170664642</v>
      </c>
      <c r="V201" s="68">
        <v>705925.89</v>
      </c>
      <c r="W201" s="68">
        <v>200512.77000000002</v>
      </c>
      <c r="X201" s="68">
        <v>113052.92</v>
      </c>
      <c r="Y201" s="68">
        <v>4731092.5453064078</v>
      </c>
      <c r="Z201" s="68">
        <v>2334059.2285025986</v>
      </c>
      <c r="AA201" s="68">
        <v>2830322.0850395383</v>
      </c>
      <c r="AB201" s="68">
        <v>368237.2274074778</v>
      </c>
      <c r="AC201" s="68">
        <f t="shared" si="21"/>
        <v>43168897.836920671</v>
      </c>
      <c r="AD201" s="68">
        <v>0</v>
      </c>
      <c r="AF201" s="79" t="s">
        <v>389</v>
      </c>
      <c r="AG201" s="79" t="s">
        <v>390</v>
      </c>
      <c r="AH201" s="80" t="s">
        <v>1156</v>
      </c>
      <c r="AI201" s="81">
        <v>10</v>
      </c>
      <c r="AJ201" s="68">
        <v>32478089.648499958</v>
      </c>
      <c r="AK201" s="68">
        <v>718970.91</v>
      </c>
      <c r="AL201" s="68">
        <v>204218.11000000002</v>
      </c>
      <c r="AM201" s="68">
        <v>115142.06</v>
      </c>
      <c r="AN201" s="68">
        <v>4819805.4285694249</v>
      </c>
      <c r="AO201" s="68">
        <v>2334059.2285025986</v>
      </c>
      <c r="AP201" s="68">
        <v>2883407.1047813734</v>
      </c>
      <c r="AQ201" s="68">
        <v>375970.22718302906</v>
      </c>
      <c r="AR201" s="68">
        <f t="shared" si="22"/>
        <v>43929662.71753639</v>
      </c>
      <c r="AS201" s="68">
        <v>0</v>
      </c>
      <c r="AU201" s="79" t="s">
        <v>389</v>
      </c>
      <c r="AV201" s="79" t="s">
        <v>390</v>
      </c>
      <c r="AW201" s="80" t="s">
        <v>1157</v>
      </c>
      <c r="AX201" s="81">
        <v>10</v>
      </c>
      <c r="AY201" s="68">
        <v>33054012.280221667</v>
      </c>
      <c r="AZ201" s="68">
        <v>731655.67</v>
      </c>
      <c r="BA201" s="68">
        <v>207821.12000000002</v>
      </c>
      <c r="BB201" s="68">
        <v>117173.50999999998</v>
      </c>
      <c r="BC201" s="68">
        <v>4906065.1321561253</v>
      </c>
      <c r="BD201" s="68">
        <v>2334059.2285025986</v>
      </c>
      <c r="BE201" s="68">
        <v>2935027.8130770056</v>
      </c>
      <c r="BF201" s="68">
        <v>383489.62152671069</v>
      </c>
      <c r="BG201" s="68">
        <f t="shared" si="23"/>
        <v>44669304.375484101</v>
      </c>
      <c r="BH201" s="68">
        <v>0</v>
      </c>
    </row>
    <row r="202" spans="2:60">
      <c r="B202" s="79" t="s">
        <v>391</v>
      </c>
      <c r="C202" s="79" t="s">
        <v>392</v>
      </c>
      <c r="D202" s="80" t="s">
        <v>953</v>
      </c>
      <c r="E202" s="81">
        <v>10</v>
      </c>
      <c r="F202" s="68"/>
      <c r="G202" s="68"/>
      <c r="H202" s="68"/>
      <c r="I202" s="68"/>
      <c r="J202" s="68"/>
      <c r="K202" s="68"/>
      <c r="L202" s="68"/>
      <c r="M202" s="68"/>
      <c r="N202" s="68">
        <f t="shared" si="20"/>
        <v>0</v>
      </c>
      <c r="O202" s="68"/>
      <c r="Q202" s="79" t="s">
        <v>391</v>
      </c>
      <c r="R202" s="79" t="s">
        <v>392</v>
      </c>
      <c r="S202" s="80" t="s">
        <v>954</v>
      </c>
      <c r="T202" s="81">
        <v>10</v>
      </c>
      <c r="U202" s="68">
        <v>31850483.524225675</v>
      </c>
      <c r="V202" s="68">
        <v>1067668.6400000001</v>
      </c>
      <c r="W202" s="68">
        <v>944830.14</v>
      </c>
      <c r="X202" s="68">
        <v>114585.78</v>
      </c>
      <c r="Y202" s="68">
        <v>4150126.2794883102</v>
      </c>
      <c r="Z202" s="68">
        <v>1802810.3819307857</v>
      </c>
      <c r="AA202" s="68">
        <v>3006471.0163219059</v>
      </c>
      <c r="AB202" s="68">
        <v>390294.8817422241</v>
      </c>
      <c r="AC202" s="68">
        <f t="shared" si="21"/>
        <v>43508195.563708901</v>
      </c>
      <c r="AD202" s="68">
        <v>180924.92</v>
      </c>
      <c r="AF202" s="79" t="s">
        <v>391</v>
      </c>
      <c r="AG202" s="79" t="s">
        <v>392</v>
      </c>
      <c r="AH202" s="80" t="s">
        <v>1156</v>
      </c>
      <c r="AI202" s="81">
        <v>10</v>
      </c>
      <c r="AJ202" s="68">
        <v>32445870.671211407</v>
      </c>
      <c r="AK202" s="68">
        <v>1087521.4299999997</v>
      </c>
      <c r="AL202" s="68">
        <v>962398.80999999994</v>
      </c>
      <c r="AM202" s="68">
        <v>116716.45999999999</v>
      </c>
      <c r="AN202" s="68">
        <v>4228281.6108898818</v>
      </c>
      <c r="AO202" s="68">
        <v>1802810.3819307857</v>
      </c>
      <c r="AP202" s="68">
        <v>3063104.9401925933</v>
      </c>
      <c r="AQ202" s="68">
        <v>398491.09207879007</v>
      </c>
      <c r="AR202" s="68">
        <f t="shared" si="22"/>
        <v>44289484.526303463</v>
      </c>
      <c r="AS202" s="68">
        <v>184289.13</v>
      </c>
      <c r="AU202" s="79" t="s">
        <v>391</v>
      </c>
      <c r="AV202" s="79" t="s">
        <v>392</v>
      </c>
      <c r="AW202" s="80" t="s">
        <v>1157</v>
      </c>
      <c r="AX202" s="81">
        <v>10</v>
      </c>
      <c r="AY202" s="68">
        <v>33024725.755820043</v>
      </c>
      <c r="AZ202" s="68">
        <v>1106825.9200000002</v>
      </c>
      <c r="BA202" s="68">
        <v>979482.26</v>
      </c>
      <c r="BB202" s="68">
        <v>118788.28</v>
      </c>
      <c r="BC202" s="68">
        <v>4304275.8402522877</v>
      </c>
      <c r="BD202" s="68">
        <v>1802810.3819307857</v>
      </c>
      <c r="BE202" s="68">
        <v>3118176.5726420898</v>
      </c>
      <c r="BF202" s="68">
        <v>406460.88652037829</v>
      </c>
      <c r="BG202" s="68">
        <f t="shared" si="23"/>
        <v>45049106.327165581</v>
      </c>
      <c r="BH202" s="68">
        <v>187560.43</v>
      </c>
    </row>
    <row r="203" spans="2:60">
      <c r="B203" s="79" t="s">
        <v>1144</v>
      </c>
      <c r="C203" s="79" t="s">
        <v>1149</v>
      </c>
      <c r="D203" s="80" t="s">
        <v>953</v>
      </c>
      <c r="E203" s="81">
        <v>10</v>
      </c>
      <c r="F203" s="68"/>
      <c r="G203" s="68"/>
      <c r="H203" s="68"/>
      <c r="I203" s="68"/>
      <c r="J203" s="68"/>
      <c r="K203" s="68"/>
      <c r="L203" s="68"/>
      <c r="M203" s="68"/>
      <c r="N203" s="68">
        <f t="shared" si="20"/>
        <v>0</v>
      </c>
      <c r="O203" s="68"/>
      <c r="Q203" s="79" t="s">
        <v>1144</v>
      </c>
      <c r="R203" s="79" t="s">
        <v>1149</v>
      </c>
      <c r="S203" s="80" t="s">
        <v>954</v>
      </c>
      <c r="T203" s="81">
        <v>10</v>
      </c>
      <c r="U203" s="68">
        <v>5576034.8590826225</v>
      </c>
      <c r="V203" s="68">
        <v>0</v>
      </c>
      <c r="W203" s="68">
        <v>0</v>
      </c>
      <c r="X203" s="68">
        <v>0</v>
      </c>
      <c r="Y203" s="68">
        <v>0</v>
      </c>
      <c r="Z203" s="68">
        <v>0</v>
      </c>
      <c r="AA203" s="68">
        <v>0</v>
      </c>
      <c r="AB203" s="68">
        <v>50634.284155616537</v>
      </c>
      <c r="AC203" s="68">
        <f t="shared" si="21"/>
        <v>5626669.143238239</v>
      </c>
      <c r="AD203" s="68">
        <v>0</v>
      </c>
      <c r="AF203" s="79" t="s">
        <v>1144</v>
      </c>
      <c r="AG203" s="79" t="s">
        <v>1149</v>
      </c>
      <c r="AH203" s="80" t="s">
        <v>1156</v>
      </c>
      <c r="AI203" s="81">
        <v>10</v>
      </c>
      <c r="AJ203" s="68">
        <v>5678855.682887747</v>
      </c>
      <c r="AK203" s="68">
        <v>0</v>
      </c>
      <c r="AL203" s="68">
        <v>0</v>
      </c>
      <c r="AM203" s="68">
        <v>0</v>
      </c>
      <c r="AN203" s="68">
        <v>0</v>
      </c>
      <c r="AO203" s="68">
        <v>0</v>
      </c>
      <c r="AP203" s="68">
        <v>0</v>
      </c>
      <c r="AQ203" s="68">
        <v>51697.60412288364</v>
      </c>
      <c r="AR203" s="68">
        <f t="shared" si="22"/>
        <v>5730553.2870106306</v>
      </c>
      <c r="AS203" s="68">
        <v>0</v>
      </c>
      <c r="AU203" s="79" t="s">
        <v>1144</v>
      </c>
      <c r="AV203" s="79" t="s">
        <v>1149</v>
      </c>
      <c r="AW203" s="80" t="s">
        <v>1157</v>
      </c>
      <c r="AX203" s="81">
        <v>10</v>
      </c>
      <c r="AY203" s="68">
        <v>5778831.5977483634</v>
      </c>
      <c r="AZ203" s="68">
        <v>0</v>
      </c>
      <c r="BA203" s="68">
        <v>0</v>
      </c>
      <c r="BB203" s="68">
        <v>0</v>
      </c>
      <c r="BC203" s="68">
        <v>0</v>
      </c>
      <c r="BD203" s="68">
        <v>0</v>
      </c>
      <c r="BE203" s="68">
        <v>0</v>
      </c>
      <c r="BF203" s="68">
        <v>52731.556205341592</v>
      </c>
      <c r="BG203" s="68">
        <f t="shared" si="23"/>
        <v>5831563.153953705</v>
      </c>
      <c r="BH203" s="68">
        <v>0</v>
      </c>
    </row>
    <row r="204" spans="2:60">
      <c r="B204" s="79" t="s">
        <v>393</v>
      </c>
      <c r="C204" s="79" t="s">
        <v>394</v>
      </c>
      <c r="D204" s="80" t="s">
        <v>953</v>
      </c>
      <c r="E204" s="81">
        <v>10</v>
      </c>
      <c r="F204" s="68"/>
      <c r="G204" s="68"/>
      <c r="H204" s="68"/>
      <c r="I204" s="68"/>
      <c r="J204" s="68"/>
      <c r="K204" s="68"/>
      <c r="L204" s="68"/>
      <c r="M204" s="68"/>
      <c r="N204" s="68">
        <f t="shared" si="20"/>
        <v>0</v>
      </c>
      <c r="O204" s="68"/>
      <c r="Q204" s="79" t="s">
        <v>393</v>
      </c>
      <c r="R204" s="79" t="s">
        <v>394</v>
      </c>
      <c r="S204" s="80" t="s">
        <v>954</v>
      </c>
      <c r="T204" s="81">
        <v>10</v>
      </c>
      <c r="U204" s="68">
        <v>1291901.3090960281</v>
      </c>
      <c r="V204" s="68">
        <v>120828.23</v>
      </c>
      <c r="W204" s="68">
        <v>19467.93</v>
      </c>
      <c r="X204" s="68">
        <v>4761.1799999999994</v>
      </c>
      <c r="Y204" s="68">
        <v>167145.09191557521</v>
      </c>
      <c r="Z204" s="68">
        <v>0</v>
      </c>
      <c r="AA204" s="68">
        <v>0</v>
      </c>
      <c r="AB204" s="68">
        <v>16283.096923776437</v>
      </c>
      <c r="AC204" s="68">
        <f t="shared" si="21"/>
        <v>1706617.1379353798</v>
      </c>
      <c r="AD204" s="68">
        <v>86230.3</v>
      </c>
      <c r="AF204" s="79" t="s">
        <v>393</v>
      </c>
      <c r="AG204" s="79" t="s">
        <v>394</v>
      </c>
      <c r="AH204" s="80" t="s">
        <v>1156</v>
      </c>
      <c r="AI204" s="81">
        <v>10</v>
      </c>
      <c r="AJ204" s="68">
        <v>1316209.5819597258</v>
      </c>
      <c r="AK204" s="68">
        <v>123074.97999999998</v>
      </c>
      <c r="AL204" s="68">
        <v>19829.940000000002</v>
      </c>
      <c r="AM204" s="68">
        <v>4849.72</v>
      </c>
      <c r="AN204" s="68">
        <v>170298.70596536895</v>
      </c>
      <c r="AO204" s="68">
        <v>0</v>
      </c>
      <c r="AP204" s="68">
        <v>0</v>
      </c>
      <c r="AQ204" s="68">
        <v>16625.033919175621</v>
      </c>
      <c r="AR204" s="68">
        <f t="shared" si="22"/>
        <v>1738721.6618442703</v>
      </c>
      <c r="AS204" s="68">
        <v>87833.700000000012</v>
      </c>
      <c r="AU204" s="79" t="s">
        <v>393</v>
      </c>
      <c r="AV204" s="79" t="s">
        <v>394</v>
      </c>
      <c r="AW204" s="80" t="s">
        <v>1157</v>
      </c>
      <c r="AX204" s="81">
        <v>10</v>
      </c>
      <c r="AY204" s="68">
        <v>1339845.8319157595</v>
      </c>
      <c r="AZ204" s="68">
        <v>125259.65999999996</v>
      </c>
      <c r="BA204" s="68">
        <v>20181.93</v>
      </c>
      <c r="BB204" s="68">
        <v>4935.8</v>
      </c>
      <c r="BC204" s="68">
        <v>173365.1356769618</v>
      </c>
      <c r="BD204" s="68">
        <v>0</v>
      </c>
      <c r="BE204" s="68">
        <v>0</v>
      </c>
      <c r="BF204" s="68">
        <v>16957.556397559121</v>
      </c>
      <c r="BG204" s="68">
        <f t="shared" si="23"/>
        <v>1769938.7539902804</v>
      </c>
      <c r="BH204" s="68">
        <v>89392.840000000011</v>
      </c>
    </row>
    <row r="205" spans="2:60">
      <c r="B205" s="79" t="s">
        <v>395</v>
      </c>
      <c r="C205" s="79" t="s">
        <v>396</v>
      </c>
      <c r="D205" s="80" t="s">
        <v>953</v>
      </c>
      <c r="E205" s="81">
        <v>10</v>
      </c>
      <c r="F205" s="68"/>
      <c r="G205" s="68"/>
      <c r="H205" s="68"/>
      <c r="I205" s="68"/>
      <c r="J205" s="68"/>
      <c r="K205" s="68"/>
      <c r="L205" s="68"/>
      <c r="M205" s="68"/>
      <c r="N205" s="68">
        <f t="shared" si="20"/>
        <v>0</v>
      </c>
      <c r="O205" s="68"/>
      <c r="Q205" s="79" t="s">
        <v>395</v>
      </c>
      <c r="R205" s="79" t="s">
        <v>396</v>
      </c>
      <c r="S205" s="80" t="s">
        <v>954</v>
      </c>
      <c r="T205" s="81">
        <v>10</v>
      </c>
      <c r="U205" s="68">
        <v>2046547.7425838877</v>
      </c>
      <c r="V205" s="68">
        <v>58932.829999999994</v>
      </c>
      <c r="W205" s="68">
        <v>27191.649999999998</v>
      </c>
      <c r="X205" s="68">
        <v>5819.23</v>
      </c>
      <c r="Y205" s="68">
        <v>213164.5536025062</v>
      </c>
      <c r="Z205" s="68">
        <v>0</v>
      </c>
      <c r="AA205" s="68">
        <v>0</v>
      </c>
      <c r="AB205" s="68">
        <v>21900.559278298169</v>
      </c>
      <c r="AC205" s="68">
        <f t="shared" si="21"/>
        <v>2425400.5654646922</v>
      </c>
      <c r="AD205" s="68">
        <v>51843.999999999993</v>
      </c>
      <c r="AF205" s="79" t="s">
        <v>395</v>
      </c>
      <c r="AG205" s="79" t="s">
        <v>396</v>
      </c>
      <c r="AH205" s="80" t="s">
        <v>1156</v>
      </c>
      <c r="AI205" s="81">
        <v>10</v>
      </c>
      <c r="AJ205" s="68">
        <v>2084033.754674756</v>
      </c>
      <c r="AK205" s="68">
        <v>60028.669999999984</v>
      </c>
      <c r="AL205" s="68">
        <v>27697.250000000004</v>
      </c>
      <c r="AM205" s="68">
        <v>5927.4199999999992</v>
      </c>
      <c r="AN205" s="68">
        <v>217193.6641012386</v>
      </c>
      <c r="AO205" s="68">
        <v>0</v>
      </c>
      <c r="AP205" s="68">
        <v>0</v>
      </c>
      <c r="AQ205" s="68">
        <v>22360.479653142393</v>
      </c>
      <c r="AR205" s="68">
        <f t="shared" si="22"/>
        <v>2470049.2484291364</v>
      </c>
      <c r="AS205" s="68">
        <v>52808.010000000009</v>
      </c>
      <c r="AU205" s="79" t="s">
        <v>395</v>
      </c>
      <c r="AV205" s="79" t="s">
        <v>396</v>
      </c>
      <c r="AW205" s="80" t="s">
        <v>1157</v>
      </c>
      <c r="AX205" s="81">
        <v>10</v>
      </c>
      <c r="AY205" s="68">
        <v>2120476.2560596261</v>
      </c>
      <c r="AZ205" s="68">
        <v>61094.249999999993</v>
      </c>
      <c r="BA205" s="68">
        <v>28188.91</v>
      </c>
      <c r="BB205" s="68">
        <v>6032.65</v>
      </c>
      <c r="BC205" s="68">
        <v>221111.27391733872</v>
      </c>
      <c r="BD205" s="68">
        <v>0</v>
      </c>
      <c r="BE205" s="68">
        <v>0</v>
      </c>
      <c r="BF205" s="68">
        <v>22807.658446204383</v>
      </c>
      <c r="BG205" s="68">
        <f t="shared" si="23"/>
        <v>2513456.3884231695</v>
      </c>
      <c r="BH205" s="68">
        <v>53745.390000000007</v>
      </c>
    </row>
    <row r="206" spans="2:60">
      <c r="B206" s="79" t="s">
        <v>397</v>
      </c>
      <c r="C206" s="79" t="s">
        <v>398</v>
      </c>
      <c r="D206" s="80" t="s">
        <v>953</v>
      </c>
      <c r="E206" s="81">
        <v>10</v>
      </c>
      <c r="F206" s="68"/>
      <c r="G206" s="68"/>
      <c r="H206" s="68"/>
      <c r="I206" s="68"/>
      <c r="J206" s="68"/>
      <c r="K206" s="68"/>
      <c r="L206" s="68"/>
      <c r="M206" s="68"/>
      <c r="N206" s="68">
        <f t="shared" si="20"/>
        <v>0</v>
      </c>
      <c r="O206" s="68"/>
      <c r="Q206" s="79" t="s">
        <v>397</v>
      </c>
      <c r="R206" s="79" t="s">
        <v>398</v>
      </c>
      <c r="S206" s="80" t="s">
        <v>954</v>
      </c>
      <c r="T206" s="81">
        <v>10</v>
      </c>
      <c r="U206" s="68">
        <v>2161459.276811745</v>
      </c>
      <c r="V206" s="68">
        <v>82527.149999999994</v>
      </c>
      <c r="W206" s="68">
        <v>29413.52</v>
      </c>
      <c r="X206" s="68">
        <v>6348.2400000000007</v>
      </c>
      <c r="Y206" s="68">
        <v>279756.73852227349</v>
      </c>
      <c r="Z206" s="68">
        <v>0</v>
      </c>
      <c r="AA206" s="68">
        <v>0</v>
      </c>
      <c r="AB206" s="68">
        <v>26697.541999587789</v>
      </c>
      <c r="AC206" s="68">
        <f t="shared" si="21"/>
        <v>2642066.9973336062</v>
      </c>
      <c r="AD206" s="68">
        <v>55864.530000000006</v>
      </c>
      <c r="AF206" s="79" t="s">
        <v>397</v>
      </c>
      <c r="AG206" s="79" t="s">
        <v>398</v>
      </c>
      <c r="AH206" s="80" t="s">
        <v>1156</v>
      </c>
      <c r="AI206" s="81">
        <v>10</v>
      </c>
      <c r="AJ206" s="68">
        <v>2201973.0212544356</v>
      </c>
      <c r="AK206" s="68">
        <v>84061.709999999992</v>
      </c>
      <c r="AL206" s="68">
        <v>29960.46</v>
      </c>
      <c r="AM206" s="68">
        <v>6466.29</v>
      </c>
      <c r="AN206" s="68">
        <v>285012.67148891039</v>
      </c>
      <c r="AO206" s="68">
        <v>0</v>
      </c>
      <c r="AP206" s="68">
        <v>0</v>
      </c>
      <c r="AQ206" s="68">
        <v>27258.158281579614</v>
      </c>
      <c r="AR206" s="68">
        <f t="shared" si="22"/>
        <v>2691635.6210249257</v>
      </c>
      <c r="AS206" s="68">
        <v>56903.310000000005</v>
      </c>
      <c r="AU206" s="79" t="s">
        <v>397</v>
      </c>
      <c r="AV206" s="79" t="s">
        <v>398</v>
      </c>
      <c r="AW206" s="80" t="s">
        <v>1157</v>
      </c>
      <c r="AX206" s="81">
        <v>10</v>
      </c>
      <c r="AY206" s="68">
        <v>2241366.9521241379</v>
      </c>
      <c r="AZ206" s="68">
        <v>85553.88</v>
      </c>
      <c r="BA206" s="68">
        <v>30492.29</v>
      </c>
      <c r="BB206" s="68">
        <v>6581.07</v>
      </c>
      <c r="BC206" s="68">
        <v>290123.32869784598</v>
      </c>
      <c r="BD206" s="68">
        <v>0</v>
      </c>
      <c r="BE206" s="68">
        <v>0</v>
      </c>
      <c r="BF206" s="68">
        <v>27803.320647211745</v>
      </c>
      <c r="BG206" s="68">
        <f t="shared" si="23"/>
        <v>2739834.2414691951</v>
      </c>
      <c r="BH206" s="68">
        <v>57913.4</v>
      </c>
    </row>
    <row r="207" spans="2:60">
      <c r="B207" s="79" t="s">
        <v>399</v>
      </c>
      <c r="C207" s="79" t="s">
        <v>400</v>
      </c>
      <c r="D207" s="80" t="s">
        <v>953</v>
      </c>
      <c r="E207" s="81">
        <v>10</v>
      </c>
      <c r="F207" s="68"/>
      <c r="G207" s="68"/>
      <c r="H207" s="68"/>
      <c r="I207" s="68"/>
      <c r="J207" s="68"/>
      <c r="K207" s="68"/>
      <c r="L207" s="68"/>
      <c r="M207" s="68"/>
      <c r="N207" s="68">
        <f t="shared" si="20"/>
        <v>0</v>
      </c>
      <c r="O207" s="68"/>
      <c r="Q207" s="79" t="s">
        <v>399</v>
      </c>
      <c r="R207" s="79" t="s">
        <v>400</v>
      </c>
      <c r="S207" s="80" t="s">
        <v>954</v>
      </c>
      <c r="T207" s="81">
        <v>10</v>
      </c>
      <c r="U207" s="68">
        <v>352990.58898681367</v>
      </c>
      <c r="V207" s="68">
        <v>0</v>
      </c>
      <c r="W207" s="68">
        <v>0</v>
      </c>
      <c r="X207" s="68">
        <v>211.61000000000004</v>
      </c>
      <c r="Y207" s="68">
        <v>0</v>
      </c>
      <c r="Z207" s="68">
        <v>0</v>
      </c>
      <c r="AA207" s="68">
        <v>0</v>
      </c>
      <c r="AB207" s="68">
        <v>3119.7036485561403</v>
      </c>
      <c r="AC207" s="68">
        <f t="shared" si="21"/>
        <v>356321.9026353698</v>
      </c>
      <c r="AD207" s="68">
        <v>0</v>
      </c>
      <c r="AF207" s="79" t="s">
        <v>399</v>
      </c>
      <c r="AG207" s="79" t="s">
        <v>400</v>
      </c>
      <c r="AH207" s="80" t="s">
        <v>1156</v>
      </c>
      <c r="AI207" s="81">
        <v>10</v>
      </c>
      <c r="AJ207" s="68">
        <v>359126.70505418105</v>
      </c>
      <c r="AK207" s="68">
        <v>0</v>
      </c>
      <c r="AL207" s="68">
        <v>0</v>
      </c>
      <c r="AM207" s="68">
        <v>215.54000000000002</v>
      </c>
      <c r="AN207" s="68">
        <v>0</v>
      </c>
      <c r="AO207" s="68">
        <v>0</v>
      </c>
      <c r="AP207" s="68">
        <v>0</v>
      </c>
      <c r="AQ207" s="68">
        <v>3185.2016951758997</v>
      </c>
      <c r="AR207" s="68">
        <f t="shared" si="22"/>
        <v>362527.44674935692</v>
      </c>
      <c r="AS207" s="68">
        <v>0</v>
      </c>
      <c r="AU207" s="79" t="s">
        <v>399</v>
      </c>
      <c r="AV207" s="79" t="s">
        <v>400</v>
      </c>
      <c r="AW207" s="80" t="s">
        <v>1157</v>
      </c>
      <c r="AX207" s="81">
        <v>10</v>
      </c>
      <c r="AY207" s="68">
        <v>365093.3137481641</v>
      </c>
      <c r="AZ207" s="68">
        <v>0</v>
      </c>
      <c r="BA207" s="68">
        <v>0</v>
      </c>
      <c r="BB207" s="68">
        <v>219.36000000000004</v>
      </c>
      <c r="BC207" s="68">
        <v>0</v>
      </c>
      <c r="BD207" s="68">
        <v>0</v>
      </c>
      <c r="BE207" s="68">
        <v>0</v>
      </c>
      <c r="BF207" s="68">
        <v>3248.912129079341</v>
      </c>
      <c r="BG207" s="68">
        <f t="shared" si="23"/>
        <v>368561.58587724343</v>
      </c>
      <c r="BH207" s="68">
        <v>0</v>
      </c>
    </row>
    <row r="208" spans="2:60">
      <c r="B208" s="79" t="s">
        <v>401</v>
      </c>
      <c r="C208" s="79" t="s">
        <v>402</v>
      </c>
      <c r="D208" s="80" t="s">
        <v>953</v>
      </c>
      <c r="E208" s="81">
        <v>10</v>
      </c>
      <c r="F208" s="68"/>
      <c r="G208" s="68"/>
      <c r="H208" s="68"/>
      <c r="I208" s="68"/>
      <c r="J208" s="68"/>
      <c r="K208" s="68"/>
      <c r="L208" s="68"/>
      <c r="M208" s="68"/>
      <c r="N208" s="68">
        <f t="shared" si="20"/>
        <v>0</v>
      </c>
      <c r="O208" s="68"/>
      <c r="Q208" s="79" t="s">
        <v>401</v>
      </c>
      <c r="R208" s="79" t="s">
        <v>402</v>
      </c>
      <c r="S208" s="80" t="s">
        <v>954</v>
      </c>
      <c r="T208" s="81">
        <v>10</v>
      </c>
      <c r="U208" s="68">
        <v>7636043.0538890883</v>
      </c>
      <c r="V208" s="68">
        <v>139872.94000000003</v>
      </c>
      <c r="W208" s="68">
        <v>66021.73000000001</v>
      </c>
      <c r="X208" s="68">
        <v>24546.540000000005</v>
      </c>
      <c r="Y208" s="68">
        <v>856497.47805545689</v>
      </c>
      <c r="Z208" s="68">
        <v>187646.09284307083</v>
      </c>
      <c r="AA208" s="68">
        <v>116240.65169954044</v>
      </c>
      <c r="AB208" s="68">
        <v>53602.142450708896</v>
      </c>
      <c r="AC208" s="68">
        <f t="shared" si="21"/>
        <v>9080470.6289378665</v>
      </c>
      <c r="AD208" s="68">
        <v>0</v>
      </c>
      <c r="AF208" s="79" t="s">
        <v>401</v>
      </c>
      <c r="AG208" s="79" t="s">
        <v>402</v>
      </c>
      <c r="AH208" s="80" t="s">
        <v>1156</v>
      </c>
      <c r="AI208" s="81">
        <v>10</v>
      </c>
      <c r="AJ208" s="68">
        <v>7765320.5589560438</v>
      </c>
      <c r="AK208" s="68">
        <v>142473.81</v>
      </c>
      <c r="AL208" s="68">
        <v>67249.37000000001</v>
      </c>
      <c r="AM208" s="68">
        <v>25002.97</v>
      </c>
      <c r="AN208" s="68">
        <v>872653.26373949344</v>
      </c>
      <c r="AO208" s="68">
        <v>187646.09284307083</v>
      </c>
      <c r="AP208" s="68">
        <v>118430.2603145109</v>
      </c>
      <c r="AQ208" s="68">
        <v>54727.801902173087</v>
      </c>
      <c r="AR208" s="68">
        <f t="shared" si="22"/>
        <v>9233504.1277552918</v>
      </c>
      <c r="AS208" s="68">
        <v>0</v>
      </c>
      <c r="AU208" s="79" t="s">
        <v>401</v>
      </c>
      <c r="AV208" s="79" t="s">
        <v>402</v>
      </c>
      <c r="AW208" s="80" t="s">
        <v>1157</v>
      </c>
      <c r="AX208" s="81">
        <v>10</v>
      </c>
      <c r="AY208" s="68">
        <v>7890739.0995010994</v>
      </c>
      <c r="AZ208" s="68">
        <v>145002.85</v>
      </c>
      <c r="BA208" s="68">
        <v>68443.100000000006</v>
      </c>
      <c r="BB208" s="68">
        <v>25446.800000000003</v>
      </c>
      <c r="BC208" s="68">
        <v>888362.16006120038</v>
      </c>
      <c r="BD208" s="68">
        <v>187646.09284307083</v>
      </c>
      <c r="BE208" s="68">
        <v>120559.4668305917</v>
      </c>
      <c r="BF208" s="68">
        <v>55822.344540216029</v>
      </c>
      <c r="BG208" s="68">
        <f t="shared" si="23"/>
        <v>9382021.9137761779</v>
      </c>
      <c r="BH208" s="68">
        <v>0</v>
      </c>
    </row>
    <row r="209" spans="2:60">
      <c r="B209" s="79" t="s">
        <v>403</v>
      </c>
      <c r="C209" s="79" t="s">
        <v>404</v>
      </c>
      <c r="D209" s="80" t="s">
        <v>953</v>
      </c>
      <c r="E209" s="81">
        <v>10</v>
      </c>
      <c r="F209" s="68"/>
      <c r="G209" s="68"/>
      <c r="H209" s="68"/>
      <c r="I209" s="68"/>
      <c r="J209" s="68"/>
      <c r="K209" s="68"/>
      <c r="L209" s="68"/>
      <c r="M209" s="68"/>
      <c r="N209" s="68">
        <f t="shared" si="20"/>
        <v>0</v>
      </c>
      <c r="O209" s="68"/>
      <c r="Q209" s="79" t="s">
        <v>403</v>
      </c>
      <c r="R209" s="79" t="s">
        <v>404</v>
      </c>
      <c r="S209" s="80" t="s">
        <v>954</v>
      </c>
      <c r="T209" s="81">
        <v>10</v>
      </c>
      <c r="U209" s="68">
        <v>3380640.5578738628</v>
      </c>
      <c r="V209" s="68">
        <v>62212.770000000004</v>
      </c>
      <c r="W209" s="68">
        <v>37666.230000000003</v>
      </c>
      <c r="X209" s="68">
        <v>6877.2599999999993</v>
      </c>
      <c r="Y209" s="68">
        <v>328070.32514502847</v>
      </c>
      <c r="Z209" s="68">
        <v>151722.57624173322</v>
      </c>
      <c r="AA209" s="68">
        <v>11959.954189316393</v>
      </c>
      <c r="AB209" s="68">
        <v>36032.650563290343</v>
      </c>
      <c r="AC209" s="68">
        <f t="shared" si="21"/>
        <v>4015182.3240132309</v>
      </c>
      <c r="AD209" s="68">
        <v>0</v>
      </c>
      <c r="AF209" s="79" t="s">
        <v>403</v>
      </c>
      <c r="AG209" s="79" t="s">
        <v>404</v>
      </c>
      <c r="AH209" s="80" t="s">
        <v>1156</v>
      </c>
      <c r="AI209" s="81">
        <v>10</v>
      </c>
      <c r="AJ209" s="68">
        <v>3441180.3267356111</v>
      </c>
      <c r="AK209" s="68">
        <v>63369.599999999999</v>
      </c>
      <c r="AL209" s="68">
        <v>38366.620000000003</v>
      </c>
      <c r="AM209" s="68">
        <v>7005.1399999999994</v>
      </c>
      <c r="AN209" s="68">
        <v>334246.70414264838</v>
      </c>
      <c r="AO209" s="68">
        <v>151722.57624173322</v>
      </c>
      <c r="AP209" s="68">
        <v>12185.301048317237</v>
      </c>
      <c r="AQ209" s="68">
        <v>36789.321145119146</v>
      </c>
      <c r="AR209" s="68">
        <f t="shared" si="22"/>
        <v>4084865.5893134293</v>
      </c>
      <c r="AS209" s="68">
        <v>0</v>
      </c>
      <c r="AU209" s="79" t="s">
        <v>403</v>
      </c>
      <c r="AV209" s="79" t="s">
        <v>404</v>
      </c>
      <c r="AW209" s="80" t="s">
        <v>1157</v>
      </c>
      <c r="AX209" s="81">
        <v>10</v>
      </c>
      <c r="AY209" s="68">
        <v>3500037.1852888176</v>
      </c>
      <c r="AZ209" s="68">
        <v>64494.47</v>
      </c>
      <c r="BA209" s="68">
        <v>39047.659999999996</v>
      </c>
      <c r="BB209" s="68">
        <v>7129.4999999999991</v>
      </c>
      <c r="BC209" s="68">
        <v>340252.30754577892</v>
      </c>
      <c r="BD209" s="68">
        <v>151722.57624173322</v>
      </c>
      <c r="BE209" s="68">
        <v>12404.431599783773</v>
      </c>
      <c r="BF209" s="68">
        <v>37525.106568021234</v>
      </c>
      <c r="BG209" s="68">
        <f t="shared" si="23"/>
        <v>4152613.2372441348</v>
      </c>
      <c r="BH209" s="68">
        <v>0</v>
      </c>
    </row>
    <row r="210" spans="2:60">
      <c r="B210" s="79" t="s">
        <v>405</v>
      </c>
      <c r="C210" s="79" t="s">
        <v>406</v>
      </c>
      <c r="D210" s="80" t="s">
        <v>953</v>
      </c>
      <c r="E210" s="81">
        <v>10</v>
      </c>
      <c r="F210" s="68"/>
      <c r="G210" s="68"/>
      <c r="H210" s="68"/>
      <c r="I210" s="68"/>
      <c r="J210" s="68"/>
      <c r="K210" s="68"/>
      <c r="L210" s="68"/>
      <c r="M210" s="68"/>
      <c r="N210" s="68">
        <f t="shared" si="20"/>
        <v>0</v>
      </c>
      <c r="O210" s="68"/>
      <c r="Q210" s="79" t="s">
        <v>405</v>
      </c>
      <c r="R210" s="79" t="s">
        <v>406</v>
      </c>
      <c r="S210" s="80" t="s">
        <v>954</v>
      </c>
      <c r="T210" s="81">
        <v>10</v>
      </c>
      <c r="U210" s="68">
        <v>6800927.1782619385</v>
      </c>
      <c r="V210" s="68">
        <v>219437.61</v>
      </c>
      <c r="W210" s="68">
        <v>59673.469999999994</v>
      </c>
      <c r="X210" s="68">
        <v>23382.69</v>
      </c>
      <c r="Y210" s="68">
        <v>1053268.6224949351</v>
      </c>
      <c r="Z210" s="68">
        <v>346972.57339142758</v>
      </c>
      <c r="AA210" s="68">
        <v>262411.74589497317</v>
      </c>
      <c r="AB210" s="68">
        <v>78525.004292195663</v>
      </c>
      <c r="AC210" s="68">
        <f t="shared" si="21"/>
        <v>8844598.8943354692</v>
      </c>
      <c r="AD210" s="68">
        <v>0</v>
      </c>
      <c r="AF210" s="79" t="s">
        <v>405</v>
      </c>
      <c r="AG210" s="79" t="s">
        <v>406</v>
      </c>
      <c r="AH210" s="80" t="s">
        <v>1156</v>
      </c>
      <c r="AI210" s="81">
        <v>10</v>
      </c>
      <c r="AJ210" s="68">
        <v>6928216.6690200483</v>
      </c>
      <c r="AK210" s="68">
        <v>223517.94999999998</v>
      </c>
      <c r="AL210" s="68">
        <v>60783.079999999987</v>
      </c>
      <c r="AM210" s="68">
        <v>23817.480000000003</v>
      </c>
      <c r="AN210" s="68">
        <v>1073112.5907501813</v>
      </c>
      <c r="AO210" s="68">
        <v>346972.57339142758</v>
      </c>
      <c r="AP210" s="68">
        <v>267354.84306767519</v>
      </c>
      <c r="AQ210" s="68">
        <v>80174.033912330866</v>
      </c>
      <c r="AR210" s="68">
        <f t="shared" si="22"/>
        <v>9003949.2201416641</v>
      </c>
      <c r="AS210" s="68">
        <v>0</v>
      </c>
      <c r="AU210" s="79" t="s">
        <v>405</v>
      </c>
      <c r="AV210" s="79" t="s">
        <v>406</v>
      </c>
      <c r="AW210" s="80" t="s">
        <v>1157</v>
      </c>
      <c r="AX210" s="81">
        <v>10</v>
      </c>
      <c r="AY210" s="68">
        <v>7051976.9098851196</v>
      </c>
      <c r="AZ210" s="68">
        <v>227485.58</v>
      </c>
      <c r="BA210" s="68">
        <v>61862.039999999994</v>
      </c>
      <c r="BB210" s="68">
        <v>24240.27</v>
      </c>
      <c r="BC210" s="68">
        <v>1092407.8133321372</v>
      </c>
      <c r="BD210" s="68">
        <v>346972.57339142758</v>
      </c>
      <c r="BE210" s="68">
        <v>272161.58099275024</v>
      </c>
      <c r="BF210" s="68">
        <v>81777.50819057785</v>
      </c>
      <c r="BG210" s="68">
        <f t="shared" si="23"/>
        <v>9158884.2757920139</v>
      </c>
      <c r="BH210" s="68">
        <v>0</v>
      </c>
    </row>
    <row r="211" spans="2:60">
      <c r="B211" s="79" t="s">
        <v>407</v>
      </c>
      <c r="C211" s="79" t="s">
        <v>408</v>
      </c>
      <c r="D211" s="80" t="s">
        <v>953</v>
      </c>
      <c r="E211" s="81">
        <v>10</v>
      </c>
      <c r="F211" s="68"/>
      <c r="G211" s="68"/>
      <c r="H211" s="68"/>
      <c r="I211" s="68"/>
      <c r="J211" s="68"/>
      <c r="K211" s="68"/>
      <c r="L211" s="68"/>
      <c r="M211" s="68"/>
      <c r="N211" s="68">
        <f t="shared" si="20"/>
        <v>0</v>
      </c>
      <c r="O211" s="68"/>
      <c r="Q211" s="79" t="s">
        <v>407</v>
      </c>
      <c r="R211" s="79" t="s">
        <v>408</v>
      </c>
      <c r="S211" s="80" t="s">
        <v>954</v>
      </c>
      <c r="T211" s="81">
        <v>10</v>
      </c>
      <c r="U211" s="68">
        <v>4834244.0666488996</v>
      </c>
      <c r="V211" s="68">
        <v>230758.63</v>
      </c>
      <c r="W211" s="68">
        <v>0</v>
      </c>
      <c r="X211" s="68">
        <v>15235.78</v>
      </c>
      <c r="Y211" s="68">
        <v>724186.75201213546</v>
      </c>
      <c r="Z211" s="68">
        <v>652446.07500842656</v>
      </c>
      <c r="AA211" s="68">
        <v>414520.37821402715</v>
      </c>
      <c r="AB211" s="68">
        <v>60546.447519014589</v>
      </c>
      <c r="AC211" s="68">
        <f t="shared" si="21"/>
        <v>7099531.7394025037</v>
      </c>
      <c r="AD211" s="68">
        <v>167593.60999999999</v>
      </c>
      <c r="AF211" s="79" t="s">
        <v>407</v>
      </c>
      <c r="AG211" s="79" t="s">
        <v>408</v>
      </c>
      <c r="AH211" s="80" t="s">
        <v>1156</v>
      </c>
      <c r="AI211" s="81">
        <v>10</v>
      </c>
      <c r="AJ211" s="68">
        <v>4923121.1978750303</v>
      </c>
      <c r="AK211" s="68">
        <v>235049.46000000005</v>
      </c>
      <c r="AL211" s="68">
        <v>0</v>
      </c>
      <c r="AM211" s="68">
        <v>15519.08</v>
      </c>
      <c r="AN211" s="68">
        <v>737821.66202255338</v>
      </c>
      <c r="AO211" s="68">
        <v>652446.07500842656</v>
      </c>
      <c r="AP211" s="68">
        <v>422328.88100743649</v>
      </c>
      <c r="AQ211" s="68">
        <v>61817.93857691437</v>
      </c>
      <c r="AR211" s="68">
        <f t="shared" si="22"/>
        <v>7218814.234490362</v>
      </c>
      <c r="AS211" s="68">
        <v>170709.93999999997</v>
      </c>
      <c r="AU211" s="79" t="s">
        <v>407</v>
      </c>
      <c r="AV211" s="79" t="s">
        <v>408</v>
      </c>
      <c r="AW211" s="80" t="s">
        <v>1157</v>
      </c>
      <c r="AX211" s="81">
        <v>10</v>
      </c>
      <c r="AY211" s="68">
        <v>5009522.6741639841</v>
      </c>
      <c r="AZ211" s="68">
        <v>239221.80999999988</v>
      </c>
      <c r="BA211" s="68">
        <v>0</v>
      </c>
      <c r="BB211" s="68">
        <v>15794.560000000001</v>
      </c>
      <c r="BC211" s="68">
        <v>751079.54868746118</v>
      </c>
      <c r="BD211" s="68">
        <v>652446.07500842656</v>
      </c>
      <c r="BE211" s="68">
        <v>429921.98008178984</v>
      </c>
      <c r="BF211" s="68">
        <v>63054.292748454958</v>
      </c>
      <c r="BG211" s="68">
        <f t="shared" si="23"/>
        <v>7334781.1306901164</v>
      </c>
      <c r="BH211" s="68">
        <v>173740.19</v>
      </c>
    </row>
    <row r="212" spans="2:60">
      <c r="B212" s="79" t="s">
        <v>409</v>
      </c>
      <c r="C212" s="79" t="s">
        <v>410</v>
      </c>
      <c r="D212" s="80" t="s">
        <v>953</v>
      </c>
      <c r="E212" s="81">
        <v>10</v>
      </c>
      <c r="F212" s="68"/>
      <c r="G212" s="68"/>
      <c r="H212" s="68"/>
      <c r="I212" s="68"/>
      <c r="J212" s="68"/>
      <c r="K212" s="68"/>
      <c r="L212" s="68"/>
      <c r="M212" s="68"/>
      <c r="N212" s="68">
        <f t="shared" si="20"/>
        <v>0</v>
      </c>
      <c r="O212" s="68"/>
      <c r="Q212" s="79" t="s">
        <v>409</v>
      </c>
      <c r="R212" s="79" t="s">
        <v>410</v>
      </c>
      <c r="S212" s="80" t="s">
        <v>954</v>
      </c>
      <c r="T212" s="81">
        <v>10</v>
      </c>
      <c r="U212" s="68">
        <v>29773102.663463641</v>
      </c>
      <c r="V212" s="68">
        <v>1249022.4600000002</v>
      </c>
      <c r="W212" s="68">
        <v>1248142.3999999999</v>
      </c>
      <c r="X212" s="68">
        <v>109347.21</v>
      </c>
      <c r="Y212" s="68">
        <v>4907090.8149724584</v>
      </c>
      <c r="Z212" s="68">
        <v>1754714.0745660423</v>
      </c>
      <c r="AA212" s="68">
        <v>3100678.7670632983</v>
      </c>
      <c r="AB212" s="68">
        <v>392833.78169745952</v>
      </c>
      <c r="AC212" s="68">
        <f t="shared" si="21"/>
        <v>43030624.911762901</v>
      </c>
      <c r="AD212" s="68">
        <v>495692.74</v>
      </c>
      <c r="AF212" s="79" t="s">
        <v>409</v>
      </c>
      <c r="AG212" s="79" t="s">
        <v>410</v>
      </c>
      <c r="AH212" s="80" t="s">
        <v>1156</v>
      </c>
      <c r="AI212" s="81">
        <v>10</v>
      </c>
      <c r="AJ212" s="68">
        <v>30139258.804894969</v>
      </c>
      <c r="AK212" s="68">
        <v>1262613.1600000001</v>
      </c>
      <c r="AL212" s="68">
        <v>1261723.5200000003</v>
      </c>
      <c r="AM212" s="68">
        <v>110537.04</v>
      </c>
      <c r="AN212" s="68">
        <v>4967289.2517400915</v>
      </c>
      <c r="AO212" s="68">
        <v>1754714.0745660423</v>
      </c>
      <c r="AP212" s="68">
        <v>3139100.4179754662</v>
      </c>
      <c r="AQ212" s="68">
        <v>397655.20865128189</v>
      </c>
      <c r="AR212" s="68">
        <f t="shared" si="22"/>
        <v>43533977.877827846</v>
      </c>
      <c r="AS212" s="68">
        <v>501086.4</v>
      </c>
      <c r="AU212" s="79" t="s">
        <v>409</v>
      </c>
      <c r="AV212" s="79" t="s">
        <v>410</v>
      </c>
      <c r="AW212" s="80" t="s">
        <v>1157</v>
      </c>
      <c r="AX212" s="81">
        <v>10</v>
      </c>
      <c r="AY212" s="68">
        <v>30482301.76967578</v>
      </c>
      <c r="AZ212" s="68">
        <v>1275171.5100000002</v>
      </c>
      <c r="BA212" s="68">
        <v>1274273.03</v>
      </c>
      <c r="BB212" s="68">
        <v>111636.48</v>
      </c>
      <c r="BC212" s="68">
        <v>5023632.460437689</v>
      </c>
      <c r="BD212" s="68">
        <v>1754714.0745660423</v>
      </c>
      <c r="BE212" s="68">
        <v>3175104.8851612764</v>
      </c>
      <c r="BF212" s="68">
        <v>402111.69392065704</v>
      </c>
      <c r="BG212" s="68">
        <f t="shared" si="23"/>
        <v>44005016.273761444</v>
      </c>
      <c r="BH212" s="68">
        <v>506070.37</v>
      </c>
    </row>
    <row r="213" spans="2:60">
      <c r="B213" s="79" t="s">
        <v>411</v>
      </c>
      <c r="C213" s="79" t="s">
        <v>412</v>
      </c>
      <c r="D213" s="80" t="s">
        <v>953</v>
      </c>
      <c r="E213" s="81">
        <v>10</v>
      </c>
      <c r="F213" s="68"/>
      <c r="G213" s="68"/>
      <c r="H213" s="68"/>
      <c r="I213" s="68"/>
      <c r="J213" s="68"/>
      <c r="K213" s="68"/>
      <c r="L213" s="68"/>
      <c r="M213" s="68"/>
      <c r="N213" s="68">
        <f t="shared" si="20"/>
        <v>0</v>
      </c>
      <c r="O213" s="68"/>
      <c r="Q213" s="79" t="s">
        <v>411</v>
      </c>
      <c r="R213" s="79" t="s">
        <v>412</v>
      </c>
      <c r="S213" s="80" t="s">
        <v>954</v>
      </c>
      <c r="T213" s="81">
        <v>10</v>
      </c>
      <c r="U213" s="68">
        <v>38610632.205749929</v>
      </c>
      <c r="V213" s="68">
        <v>1456604.3400000003</v>
      </c>
      <c r="W213" s="68">
        <v>558327.97000000009</v>
      </c>
      <c r="X213" s="68">
        <v>136169.80000000002</v>
      </c>
      <c r="Y213" s="68">
        <v>6421706.345869069</v>
      </c>
      <c r="Z213" s="68">
        <v>3003987.5002377662</v>
      </c>
      <c r="AA213" s="68">
        <v>2666849.3345905901</v>
      </c>
      <c r="AB213" s="68">
        <v>473078.26117564738</v>
      </c>
      <c r="AC213" s="68">
        <f t="shared" si="21"/>
        <v>54030000.427623004</v>
      </c>
      <c r="AD213" s="68">
        <v>702644.67</v>
      </c>
      <c r="AF213" s="79" t="s">
        <v>411</v>
      </c>
      <c r="AG213" s="79" t="s">
        <v>412</v>
      </c>
      <c r="AH213" s="80" t="s">
        <v>1156</v>
      </c>
      <c r="AI213" s="81">
        <v>10</v>
      </c>
      <c r="AJ213" s="68">
        <v>39330312.280038312</v>
      </c>
      <c r="AK213" s="68">
        <v>1483689.2099999997</v>
      </c>
      <c r="AL213" s="68">
        <v>568709.81000000006</v>
      </c>
      <c r="AM213" s="68">
        <v>138701.81</v>
      </c>
      <c r="AN213" s="68">
        <v>6542645.4061304256</v>
      </c>
      <c r="AO213" s="68">
        <v>3003987.5002377662</v>
      </c>
      <c r="AP213" s="68">
        <v>2717085.5887713125</v>
      </c>
      <c r="AQ213" s="68">
        <v>483012.91394032538</v>
      </c>
      <c r="AR213" s="68">
        <f t="shared" si="22"/>
        <v>54983854.529118143</v>
      </c>
      <c r="AS213" s="68">
        <v>715710.01</v>
      </c>
      <c r="AU213" s="79" t="s">
        <v>411</v>
      </c>
      <c r="AV213" s="79" t="s">
        <v>412</v>
      </c>
      <c r="AW213" s="80" t="s">
        <v>1157</v>
      </c>
      <c r="AX213" s="81">
        <v>10</v>
      </c>
      <c r="AY213" s="68">
        <v>40029965.332085095</v>
      </c>
      <c r="AZ213" s="68">
        <v>1510026.01</v>
      </c>
      <c r="BA213" s="68">
        <v>578804.91</v>
      </c>
      <c r="BB213" s="68">
        <v>141163.89000000001</v>
      </c>
      <c r="BC213" s="68">
        <v>6660240.3642690741</v>
      </c>
      <c r="BD213" s="68">
        <v>3003987.5002377662</v>
      </c>
      <c r="BE213" s="68">
        <v>2765936.036385139</v>
      </c>
      <c r="BF213" s="68">
        <v>492673.17761912942</v>
      </c>
      <c r="BG213" s="68">
        <f t="shared" si="23"/>
        <v>55911211.7305962</v>
      </c>
      <c r="BH213" s="68">
        <v>728414.51</v>
      </c>
    </row>
    <row r="214" spans="2:60">
      <c r="B214" s="79" t="s">
        <v>413</v>
      </c>
      <c r="C214" s="79" t="s">
        <v>414</v>
      </c>
      <c r="D214" s="80" t="s">
        <v>953</v>
      </c>
      <c r="E214" s="81">
        <v>10</v>
      </c>
      <c r="F214" s="68"/>
      <c r="G214" s="68"/>
      <c r="H214" s="68"/>
      <c r="I214" s="68"/>
      <c r="J214" s="68"/>
      <c r="K214" s="68"/>
      <c r="L214" s="68"/>
      <c r="M214" s="68"/>
      <c r="N214" s="68">
        <f t="shared" si="20"/>
        <v>0</v>
      </c>
      <c r="O214" s="68"/>
      <c r="Q214" s="79" t="s">
        <v>413</v>
      </c>
      <c r="R214" s="79" t="s">
        <v>414</v>
      </c>
      <c r="S214" s="80" t="s">
        <v>954</v>
      </c>
      <c r="T214" s="81">
        <v>10</v>
      </c>
      <c r="U214" s="68">
        <v>23631448.236349024</v>
      </c>
      <c r="V214" s="68">
        <v>507542.01</v>
      </c>
      <c r="W214" s="68">
        <v>96810.7</v>
      </c>
      <c r="X214" s="68">
        <v>81998.13</v>
      </c>
      <c r="Y214" s="68">
        <v>3132595.9674975853</v>
      </c>
      <c r="Z214" s="68">
        <v>949954.42802687385</v>
      </c>
      <c r="AA214" s="68">
        <v>1084321.7976114657</v>
      </c>
      <c r="AB214" s="68">
        <v>261625.19188129157</v>
      </c>
      <c r="AC214" s="68">
        <f t="shared" si="21"/>
        <v>29767139.861366235</v>
      </c>
      <c r="AD214" s="68">
        <v>20843.400000000001</v>
      </c>
      <c r="AF214" s="79" t="s">
        <v>413</v>
      </c>
      <c r="AG214" s="79" t="s">
        <v>414</v>
      </c>
      <c r="AH214" s="80" t="s">
        <v>1156</v>
      </c>
      <c r="AI214" s="81">
        <v>10</v>
      </c>
      <c r="AJ214" s="68">
        <v>24072664.358856324</v>
      </c>
      <c r="AK214" s="68">
        <v>516979.51</v>
      </c>
      <c r="AL214" s="68">
        <v>98610.85</v>
      </c>
      <c r="AM214" s="68">
        <v>83522.850000000006</v>
      </c>
      <c r="AN214" s="68">
        <v>3191579.5492422553</v>
      </c>
      <c r="AO214" s="68">
        <v>949954.42802687385</v>
      </c>
      <c r="AP214" s="68">
        <v>1104747.581223303</v>
      </c>
      <c r="AQ214" s="68">
        <v>267119.315040797</v>
      </c>
      <c r="AR214" s="68">
        <f t="shared" si="22"/>
        <v>30306409.422389556</v>
      </c>
      <c r="AS214" s="68">
        <v>21230.98</v>
      </c>
      <c r="AU214" s="79" t="s">
        <v>413</v>
      </c>
      <c r="AV214" s="79" t="s">
        <v>414</v>
      </c>
      <c r="AW214" s="80" t="s">
        <v>1157</v>
      </c>
      <c r="AX214" s="81">
        <v>10</v>
      </c>
      <c r="AY214" s="68">
        <v>24501600.926066589</v>
      </c>
      <c r="AZ214" s="68">
        <v>526156.36</v>
      </c>
      <c r="BA214" s="68">
        <v>100361.28000000001</v>
      </c>
      <c r="BB214" s="68">
        <v>85005.45</v>
      </c>
      <c r="BC214" s="68">
        <v>3248932.1443812652</v>
      </c>
      <c r="BD214" s="68">
        <v>949954.42802687385</v>
      </c>
      <c r="BE214" s="68">
        <v>1124609.903428718</v>
      </c>
      <c r="BF214" s="68">
        <v>272461.72874161229</v>
      </c>
      <c r="BG214" s="68">
        <f t="shared" si="23"/>
        <v>30830690.07064506</v>
      </c>
      <c r="BH214" s="68">
        <v>21607.850000000002</v>
      </c>
    </row>
    <row r="215" spans="2:60">
      <c r="B215" s="79" t="s">
        <v>415</v>
      </c>
      <c r="C215" s="79" t="s">
        <v>416</v>
      </c>
      <c r="D215" s="80" t="s">
        <v>953</v>
      </c>
      <c r="E215" s="81">
        <v>10</v>
      </c>
      <c r="F215" s="68"/>
      <c r="G215" s="68"/>
      <c r="H215" s="68"/>
      <c r="I215" s="68"/>
      <c r="J215" s="68"/>
      <c r="K215" s="68"/>
      <c r="L215" s="68"/>
      <c r="M215" s="68"/>
      <c r="N215" s="68">
        <f t="shared" si="20"/>
        <v>0</v>
      </c>
      <c r="O215" s="68"/>
      <c r="Q215" s="79" t="s">
        <v>415</v>
      </c>
      <c r="R215" s="79" t="s">
        <v>416</v>
      </c>
      <c r="S215" s="80" t="s">
        <v>954</v>
      </c>
      <c r="T215" s="81">
        <v>10</v>
      </c>
      <c r="U215" s="68">
        <v>5951426.9257853981</v>
      </c>
      <c r="V215" s="68">
        <v>237764.8899999999</v>
      </c>
      <c r="W215" s="68">
        <v>15065.000000000002</v>
      </c>
      <c r="X215" s="68">
        <v>18776.650000000001</v>
      </c>
      <c r="Y215" s="68">
        <v>784672.32328876411</v>
      </c>
      <c r="Z215" s="68">
        <v>533337.92922675842</v>
      </c>
      <c r="AA215" s="68">
        <v>0</v>
      </c>
      <c r="AB215" s="68">
        <v>69808.535757741891</v>
      </c>
      <c r="AC215" s="68">
        <f t="shared" si="21"/>
        <v>7804295.5140586616</v>
      </c>
      <c r="AD215" s="68">
        <v>193443.26</v>
      </c>
      <c r="AF215" s="79" t="s">
        <v>415</v>
      </c>
      <c r="AG215" s="79" t="s">
        <v>416</v>
      </c>
      <c r="AH215" s="80" t="s">
        <v>1156</v>
      </c>
      <c r="AI215" s="81">
        <v>10</v>
      </c>
      <c r="AJ215" s="68">
        <v>6062458.9208790353</v>
      </c>
      <c r="AK215" s="68">
        <v>242202.87000000002</v>
      </c>
      <c r="AL215" s="68">
        <v>15346.2</v>
      </c>
      <c r="AM215" s="68">
        <v>19127.13</v>
      </c>
      <c r="AN215" s="68">
        <v>799489.09577653348</v>
      </c>
      <c r="AO215" s="68">
        <v>533337.92922675842</v>
      </c>
      <c r="AP215" s="68">
        <v>0</v>
      </c>
      <c r="AQ215" s="68">
        <v>71274.51264865417</v>
      </c>
      <c r="AR215" s="68">
        <f t="shared" si="22"/>
        <v>7940290.6185309812</v>
      </c>
      <c r="AS215" s="68">
        <v>197053.96</v>
      </c>
      <c r="AU215" s="79" t="s">
        <v>415</v>
      </c>
      <c r="AV215" s="79" t="s">
        <v>416</v>
      </c>
      <c r="AW215" s="80" t="s">
        <v>1157</v>
      </c>
      <c r="AX215" s="81">
        <v>10</v>
      </c>
      <c r="AY215" s="68">
        <v>6170414.220669766</v>
      </c>
      <c r="AZ215" s="68">
        <v>246518.26</v>
      </c>
      <c r="BA215" s="68">
        <v>15619.62</v>
      </c>
      <c r="BB215" s="68">
        <v>19467.920000000002</v>
      </c>
      <c r="BC215" s="68">
        <v>813896.16322267032</v>
      </c>
      <c r="BD215" s="68">
        <v>533337.92922675842</v>
      </c>
      <c r="BE215" s="68">
        <v>0</v>
      </c>
      <c r="BF215" s="68">
        <v>72700.026301626116</v>
      </c>
      <c r="BG215" s="68">
        <f t="shared" si="23"/>
        <v>8072519.0794208208</v>
      </c>
      <c r="BH215" s="68">
        <v>200564.94</v>
      </c>
    </row>
    <row r="216" spans="2:60">
      <c r="B216" s="79" t="s">
        <v>417</v>
      </c>
      <c r="C216" s="79" t="s">
        <v>418</v>
      </c>
      <c r="D216" s="80" t="s">
        <v>953</v>
      </c>
      <c r="E216" s="81">
        <v>10</v>
      </c>
      <c r="F216" s="68"/>
      <c r="G216" s="68"/>
      <c r="H216" s="68"/>
      <c r="I216" s="68"/>
      <c r="J216" s="68"/>
      <c r="K216" s="68"/>
      <c r="L216" s="68"/>
      <c r="M216" s="68"/>
      <c r="N216" s="68">
        <f t="shared" si="20"/>
        <v>0</v>
      </c>
      <c r="O216" s="68"/>
      <c r="Q216" s="79" t="s">
        <v>417</v>
      </c>
      <c r="R216" s="79" t="s">
        <v>418</v>
      </c>
      <c r="S216" s="80" t="s">
        <v>954</v>
      </c>
      <c r="T216" s="81">
        <v>10</v>
      </c>
      <c r="U216" s="68">
        <v>4159696.2742897654</v>
      </c>
      <c r="V216" s="68">
        <v>63912.33</v>
      </c>
      <c r="W216" s="68">
        <v>35530.92</v>
      </c>
      <c r="X216" s="68">
        <v>13757.39</v>
      </c>
      <c r="Y216" s="68">
        <v>456473.28978058335</v>
      </c>
      <c r="Z216" s="68">
        <v>191539.49593151291</v>
      </c>
      <c r="AA216" s="68">
        <v>0</v>
      </c>
      <c r="AB216" s="68">
        <v>45808.143045244738</v>
      </c>
      <c r="AC216" s="68">
        <f t="shared" si="21"/>
        <v>4966717.8430471057</v>
      </c>
      <c r="AD216" s="68">
        <v>0</v>
      </c>
      <c r="AF216" s="79" t="s">
        <v>417</v>
      </c>
      <c r="AG216" s="79" t="s">
        <v>418</v>
      </c>
      <c r="AH216" s="80" t="s">
        <v>1156</v>
      </c>
      <c r="AI216" s="81">
        <v>10</v>
      </c>
      <c r="AJ216" s="68">
        <v>4209523.2446714398</v>
      </c>
      <c r="AK216" s="68">
        <v>64597.829999999994</v>
      </c>
      <c r="AL216" s="68">
        <v>35912.019999999997</v>
      </c>
      <c r="AM216" s="68">
        <v>13904.949999999999</v>
      </c>
      <c r="AN216" s="68">
        <v>461952.76047412492</v>
      </c>
      <c r="AO216" s="68">
        <v>191539.49593151291</v>
      </c>
      <c r="AP216" s="68">
        <v>0</v>
      </c>
      <c r="AQ216" s="68">
        <v>46363.439007201232</v>
      </c>
      <c r="AR216" s="68">
        <f t="shared" si="22"/>
        <v>5023793.7400842784</v>
      </c>
      <c r="AS216" s="68">
        <v>0</v>
      </c>
      <c r="AU216" s="79" t="s">
        <v>417</v>
      </c>
      <c r="AV216" s="79" t="s">
        <v>418</v>
      </c>
      <c r="AW216" s="80" t="s">
        <v>1157</v>
      </c>
      <c r="AX216" s="81">
        <v>10</v>
      </c>
      <c r="AY216" s="68">
        <v>4256062.5678613456</v>
      </c>
      <c r="AZ216" s="68">
        <v>65230.25</v>
      </c>
      <c r="BA216" s="68">
        <v>36263.61</v>
      </c>
      <c r="BB216" s="68">
        <v>14041.09</v>
      </c>
      <c r="BC216" s="68">
        <v>467070.69080488506</v>
      </c>
      <c r="BD216" s="68">
        <v>191539.49593151291</v>
      </c>
      <c r="BE216" s="68">
        <v>0</v>
      </c>
      <c r="BF216" s="68">
        <v>46875.85506991297</v>
      </c>
      <c r="BG216" s="68">
        <f t="shared" si="23"/>
        <v>5077083.5596676562</v>
      </c>
      <c r="BH216" s="68">
        <v>0</v>
      </c>
    </row>
    <row r="217" spans="2:60">
      <c r="B217" s="79" t="s">
        <v>419</v>
      </c>
      <c r="C217" s="79" t="s">
        <v>420</v>
      </c>
      <c r="D217" s="80" t="s">
        <v>953</v>
      </c>
      <c r="E217" s="81">
        <v>10</v>
      </c>
      <c r="F217" s="68"/>
      <c r="G217" s="68"/>
      <c r="H217" s="68"/>
      <c r="I217" s="68"/>
      <c r="J217" s="68"/>
      <c r="K217" s="68"/>
      <c r="L217" s="68"/>
      <c r="M217" s="68"/>
      <c r="N217" s="68">
        <f t="shared" si="20"/>
        <v>0</v>
      </c>
      <c r="O217" s="68"/>
      <c r="Q217" s="79" t="s">
        <v>419</v>
      </c>
      <c r="R217" s="79" t="s">
        <v>420</v>
      </c>
      <c r="S217" s="80" t="s">
        <v>954</v>
      </c>
      <c r="T217" s="81">
        <v>10</v>
      </c>
      <c r="U217" s="68">
        <v>58078132.812648088</v>
      </c>
      <c r="V217" s="68">
        <v>2818408.2199999997</v>
      </c>
      <c r="W217" s="68">
        <v>2700330.89</v>
      </c>
      <c r="X217" s="68">
        <v>208539.76</v>
      </c>
      <c r="Y217" s="68">
        <v>8762662.5278126188</v>
      </c>
      <c r="Z217" s="68">
        <v>2680691.8162090285</v>
      </c>
      <c r="AA217" s="68">
        <v>5189383.5327187665</v>
      </c>
      <c r="AB217" s="68">
        <v>745848.43913063407</v>
      </c>
      <c r="AC217" s="68">
        <f t="shared" si="21"/>
        <v>83165601.998519138</v>
      </c>
      <c r="AD217" s="68">
        <v>1981604</v>
      </c>
      <c r="AF217" s="79" t="s">
        <v>419</v>
      </c>
      <c r="AG217" s="79" t="s">
        <v>420</v>
      </c>
      <c r="AH217" s="80" t="s">
        <v>1156</v>
      </c>
      <c r="AI217" s="81">
        <v>10</v>
      </c>
      <c r="AJ217" s="68">
        <v>59153087.700499959</v>
      </c>
      <c r="AK217" s="68">
        <v>2870815.19</v>
      </c>
      <c r="AL217" s="68">
        <v>2750542.27</v>
      </c>
      <c r="AM217" s="68">
        <v>212417.47</v>
      </c>
      <c r="AN217" s="68">
        <v>8927736.9760876931</v>
      </c>
      <c r="AO217" s="68">
        <v>2680691.8162090285</v>
      </c>
      <c r="AP217" s="68">
        <v>5287090.1983899046</v>
      </c>
      <c r="AQ217" s="68">
        <v>761511.22563236952</v>
      </c>
      <c r="AR217" s="68">
        <f t="shared" si="22"/>
        <v>84662343.826818958</v>
      </c>
      <c r="AS217" s="68">
        <v>2018450.98</v>
      </c>
      <c r="AU217" s="79" t="s">
        <v>419</v>
      </c>
      <c r="AV217" s="79" t="s">
        <v>420</v>
      </c>
      <c r="AW217" s="80" t="s">
        <v>1157</v>
      </c>
      <c r="AX217" s="81">
        <v>10</v>
      </c>
      <c r="AY217" s="68">
        <v>60197957.762556836</v>
      </c>
      <c r="AZ217" s="68">
        <v>2921774.7100000009</v>
      </c>
      <c r="BA217" s="68">
        <v>2799366.84</v>
      </c>
      <c r="BB217" s="68">
        <v>216188.06000000003</v>
      </c>
      <c r="BC217" s="68">
        <v>9088246.5553559251</v>
      </c>
      <c r="BD217" s="68">
        <v>2680691.8162090285</v>
      </c>
      <c r="BE217" s="68">
        <v>5382101.4406967927</v>
      </c>
      <c r="BF217" s="68">
        <v>776741.4933450371</v>
      </c>
      <c r="BG217" s="68">
        <f t="shared" si="23"/>
        <v>86117348.978163615</v>
      </c>
      <c r="BH217" s="68">
        <v>2054280.3</v>
      </c>
    </row>
    <row r="218" spans="2:60">
      <c r="B218" s="79" t="s">
        <v>421</v>
      </c>
      <c r="C218" s="79" t="s">
        <v>422</v>
      </c>
      <c r="D218" s="80" t="s">
        <v>953</v>
      </c>
      <c r="E218" s="81">
        <v>10</v>
      </c>
      <c r="F218" s="68"/>
      <c r="G218" s="68"/>
      <c r="H218" s="68"/>
      <c r="I218" s="68"/>
      <c r="J218" s="68"/>
      <c r="K218" s="68"/>
      <c r="L218" s="68"/>
      <c r="M218" s="68"/>
      <c r="N218" s="68">
        <f t="shared" si="20"/>
        <v>0</v>
      </c>
      <c r="O218" s="68"/>
      <c r="Q218" s="79" t="s">
        <v>421</v>
      </c>
      <c r="R218" s="79" t="s">
        <v>422</v>
      </c>
      <c r="S218" s="80" t="s">
        <v>954</v>
      </c>
      <c r="T218" s="81">
        <v>10</v>
      </c>
      <c r="U218" s="68">
        <v>778064.57398236473</v>
      </c>
      <c r="V218" s="68">
        <v>32830.720000000001</v>
      </c>
      <c r="W218" s="68">
        <v>0</v>
      </c>
      <c r="X218" s="68">
        <v>2297.19</v>
      </c>
      <c r="Y218" s="68">
        <v>96712.200480502797</v>
      </c>
      <c r="Z218" s="68">
        <v>94522.888093378555</v>
      </c>
      <c r="AA218" s="68">
        <v>0</v>
      </c>
      <c r="AB218" s="68">
        <v>8669.0552847005893</v>
      </c>
      <c r="AC218" s="68">
        <f t="shared" si="21"/>
        <v>1037504.2878409466</v>
      </c>
      <c r="AD218" s="68">
        <v>24407.659999999996</v>
      </c>
      <c r="AF218" s="79" t="s">
        <v>421</v>
      </c>
      <c r="AG218" s="79" t="s">
        <v>422</v>
      </c>
      <c r="AH218" s="80" t="s">
        <v>1156</v>
      </c>
      <c r="AI218" s="81">
        <v>10</v>
      </c>
      <c r="AJ218" s="68">
        <v>792362.33241748367</v>
      </c>
      <c r="AK218" s="68">
        <v>33433.22</v>
      </c>
      <c r="AL218" s="68">
        <v>0</v>
      </c>
      <c r="AM218" s="68">
        <v>2339.36</v>
      </c>
      <c r="AN218" s="68">
        <v>98515.406924189272</v>
      </c>
      <c r="AO218" s="68">
        <v>94522.888093378555</v>
      </c>
      <c r="AP218" s="68">
        <v>0</v>
      </c>
      <c r="AQ218" s="68">
        <v>8851.1052956794156</v>
      </c>
      <c r="AR218" s="68">
        <f t="shared" si="22"/>
        <v>1054879.9027307308</v>
      </c>
      <c r="AS218" s="68">
        <v>24855.589999999997</v>
      </c>
      <c r="AU218" s="79" t="s">
        <v>421</v>
      </c>
      <c r="AV218" s="79" t="s">
        <v>422</v>
      </c>
      <c r="AW218" s="80" t="s">
        <v>1157</v>
      </c>
      <c r="AX218" s="81">
        <v>10</v>
      </c>
      <c r="AY218" s="68">
        <v>806264.86012601375</v>
      </c>
      <c r="AZ218" s="68">
        <v>34019.08</v>
      </c>
      <c r="BA218" s="68">
        <v>0</v>
      </c>
      <c r="BB218" s="68">
        <v>2380.36</v>
      </c>
      <c r="BC218" s="68">
        <v>100268.76259622838</v>
      </c>
      <c r="BD218" s="68">
        <v>94522.888093378555</v>
      </c>
      <c r="BE218" s="68">
        <v>0</v>
      </c>
      <c r="BF218" s="68">
        <v>9028.1202015926829</v>
      </c>
      <c r="BG218" s="68">
        <f t="shared" si="23"/>
        <v>1071775.2210172133</v>
      </c>
      <c r="BH218" s="68">
        <v>25291.149999999998</v>
      </c>
    </row>
    <row r="219" spans="2:60">
      <c r="B219" s="79" t="s">
        <v>423</v>
      </c>
      <c r="C219" s="79" t="s">
        <v>424</v>
      </c>
      <c r="D219" s="80" t="s">
        <v>953</v>
      </c>
      <c r="E219" s="81">
        <v>10</v>
      </c>
      <c r="F219" s="68"/>
      <c r="G219" s="68"/>
      <c r="H219" s="68"/>
      <c r="I219" s="68"/>
      <c r="J219" s="68"/>
      <c r="K219" s="68"/>
      <c r="L219" s="68"/>
      <c r="M219" s="68"/>
      <c r="N219" s="68">
        <f t="shared" si="20"/>
        <v>0</v>
      </c>
      <c r="O219" s="68"/>
      <c r="Q219" s="79" t="s">
        <v>423</v>
      </c>
      <c r="R219" s="79" t="s">
        <v>424</v>
      </c>
      <c r="S219" s="80" t="s">
        <v>954</v>
      </c>
      <c r="T219" s="81">
        <v>10</v>
      </c>
      <c r="U219" s="68">
        <v>667885.89098720299</v>
      </c>
      <c r="V219" s="68">
        <v>7557.0199999999995</v>
      </c>
      <c r="W219" s="68">
        <v>0</v>
      </c>
      <c r="X219" s="68">
        <v>1813.6899999999998</v>
      </c>
      <c r="Y219" s="68">
        <v>75871.823187037051</v>
      </c>
      <c r="Z219" s="68">
        <v>70802.965190241433</v>
      </c>
      <c r="AA219" s="68">
        <v>0</v>
      </c>
      <c r="AB219" s="68">
        <v>7142.8116901699686</v>
      </c>
      <c r="AC219" s="68">
        <f t="shared" si="21"/>
        <v>831074.20105465141</v>
      </c>
      <c r="AD219" s="68">
        <v>0</v>
      </c>
      <c r="AF219" s="79" t="s">
        <v>423</v>
      </c>
      <c r="AG219" s="79" t="s">
        <v>424</v>
      </c>
      <c r="AH219" s="80" t="s">
        <v>1156</v>
      </c>
      <c r="AI219" s="81">
        <v>10</v>
      </c>
      <c r="AJ219" s="68">
        <v>680202.34262863337</v>
      </c>
      <c r="AK219" s="68">
        <v>7696.67</v>
      </c>
      <c r="AL219" s="68">
        <v>0</v>
      </c>
      <c r="AM219" s="68">
        <v>1847.1999999999998</v>
      </c>
      <c r="AN219" s="68">
        <v>77292.659765896387</v>
      </c>
      <c r="AO219" s="68">
        <v>70802.965190241433</v>
      </c>
      <c r="AP219" s="68">
        <v>0</v>
      </c>
      <c r="AQ219" s="68">
        <v>7292.8147056634771</v>
      </c>
      <c r="AR219" s="68">
        <f t="shared" si="22"/>
        <v>845134.65229043469</v>
      </c>
      <c r="AS219" s="68">
        <v>0</v>
      </c>
      <c r="AU219" s="79" t="s">
        <v>423</v>
      </c>
      <c r="AV219" s="79" t="s">
        <v>424</v>
      </c>
      <c r="AW219" s="80" t="s">
        <v>1157</v>
      </c>
      <c r="AX219" s="81">
        <v>10</v>
      </c>
      <c r="AY219" s="68">
        <v>692178.36238291964</v>
      </c>
      <c r="AZ219" s="68">
        <v>7832.45</v>
      </c>
      <c r="BA219" s="68">
        <v>0</v>
      </c>
      <c r="BB219" s="68">
        <v>1879.7899999999997</v>
      </c>
      <c r="BC219" s="68">
        <v>78674.220045973823</v>
      </c>
      <c r="BD219" s="68">
        <v>70802.965190241433</v>
      </c>
      <c r="BE219" s="68">
        <v>0</v>
      </c>
      <c r="BF219" s="68">
        <v>7438.6845997767523</v>
      </c>
      <c r="BG219" s="68">
        <f t="shared" si="23"/>
        <v>858806.47221891163</v>
      </c>
      <c r="BH219" s="68">
        <v>0</v>
      </c>
    </row>
    <row r="220" spans="2:60">
      <c r="B220" s="79" t="s">
        <v>425</v>
      </c>
      <c r="C220" s="79" t="s">
        <v>426</v>
      </c>
      <c r="D220" s="80" t="s">
        <v>953</v>
      </c>
      <c r="E220" s="81">
        <v>10</v>
      </c>
      <c r="F220" s="68"/>
      <c r="G220" s="68"/>
      <c r="H220" s="68"/>
      <c r="I220" s="68"/>
      <c r="J220" s="68"/>
      <c r="K220" s="68"/>
      <c r="L220" s="68"/>
      <c r="M220" s="68"/>
      <c r="N220" s="68">
        <f t="shared" si="20"/>
        <v>0</v>
      </c>
      <c r="O220" s="68"/>
      <c r="Q220" s="79" t="s">
        <v>425</v>
      </c>
      <c r="R220" s="79" t="s">
        <v>426</v>
      </c>
      <c r="S220" s="80" t="s">
        <v>954</v>
      </c>
      <c r="T220" s="81">
        <v>10</v>
      </c>
      <c r="U220" s="68">
        <v>1850169.2096082387</v>
      </c>
      <c r="V220" s="68">
        <v>0</v>
      </c>
      <c r="W220" s="68">
        <v>0</v>
      </c>
      <c r="X220" s="68">
        <v>0</v>
      </c>
      <c r="Y220" s="68">
        <v>66589.994540247979</v>
      </c>
      <c r="Z220" s="68">
        <v>97875.590385164105</v>
      </c>
      <c r="AA220" s="68">
        <v>0</v>
      </c>
      <c r="AB220" s="68">
        <v>18267.784054348944</v>
      </c>
      <c r="AC220" s="68">
        <f t="shared" si="21"/>
        <v>2032902.5785879998</v>
      </c>
      <c r="AD220" s="68">
        <v>0</v>
      </c>
      <c r="AF220" s="79" t="s">
        <v>425</v>
      </c>
      <c r="AG220" s="79" t="s">
        <v>426</v>
      </c>
      <c r="AH220" s="80" t="s">
        <v>1156</v>
      </c>
      <c r="AI220" s="81">
        <v>10</v>
      </c>
      <c r="AJ220" s="68">
        <v>1881434.5687732699</v>
      </c>
      <c r="AK220" s="68">
        <v>0</v>
      </c>
      <c r="AL220" s="68">
        <v>0</v>
      </c>
      <c r="AM220" s="68">
        <v>0</v>
      </c>
      <c r="AN220" s="68">
        <v>67832.789735034065</v>
      </c>
      <c r="AO220" s="68">
        <v>97875.590385164105</v>
      </c>
      <c r="AP220" s="68">
        <v>0</v>
      </c>
      <c r="AQ220" s="68">
        <v>18651.407519490225</v>
      </c>
      <c r="AR220" s="68">
        <f t="shared" si="22"/>
        <v>2065794.3564129584</v>
      </c>
      <c r="AS220" s="68">
        <v>0</v>
      </c>
      <c r="AU220" s="79" t="s">
        <v>425</v>
      </c>
      <c r="AV220" s="79" t="s">
        <v>426</v>
      </c>
      <c r="AW220" s="80" t="s">
        <v>1157</v>
      </c>
      <c r="AX220" s="81">
        <v>10</v>
      </c>
      <c r="AY220" s="68">
        <v>1911836.164527362</v>
      </c>
      <c r="AZ220" s="68">
        <v>0</v>
      </c>
      <c r="BA220" s="68">
        <v>0</v>
      </c>
      <c r="BB220" s="68">
        <v>0</v>
      </c>
      <c r="BC220" s="68">
        <v>69041.214316029393</v>
      </c>
      <c r="BD220" s="68">
        <v>97875.590385164105</v>
      </c>
      <c r="BE220" s="68">
        <v>0</v>
      </c>
      <c r="BF220" s="68">
        <v>19024.435669880593</v>
      </c>
      <c r="BG220" s="68">
        <f t="shared" si="23"/>
        <v>2097777.4048984358</v>
      </c>
      <c r="BH220" s="68">
        <v>0</v>
      </c>
    </row>
    <row r="221" spans="2:60">
      <c r="B221" s="79" t="s">
        <v>427</v>
      </c>
      <c r="C221" s="79" t="s">
        <v>428</v>
      </c>
      <c r="D221" s="80" t="s">
        <v>953</v>
      </c>
      <c r="E221" s="81">
        <v>10</v>
      </c>
      <c r="F221" s="68"/>
      <c r="G221" s="68"/>
      <c r="H221" s="68"/>
      <c r="I221" s="68"/>
      <c r="J221" s="68"/>
      <c r="K221" s="68"/>
      <c r="L221" s="68"/>
      <c r="M221" s="68"/>
      <c r="N221" s="68">
        <f t="shared" si="20"/>
        <v>0</v>
      </c>
      <c r="O221" s="68"/>
      <c r="Q221" s="79" t="s">
        <v>427</v>
      </c>
      <c r="R221" s="79" t="s">
        <v>428</v>
      </c>
      <c r="S221" s="80" t="s">
        <v>954</v>
      </c>
      <c r="T221" s="81">
        <v>10</v>
      </c>
      <c r="U221" s="68">
        <v>7456378.1511283629</v>
      </c>
      <c r="V221" s="68">
        <v>251733.93000000002</v>
      </c>
      <c r="W221" s="68">
        <v>47858.16</v>
      </c>
      <c r="X221" s="68">
        <v>25173.4</v>
      </c>
      <c r="Y221" s="68">
        <v>1245470.7937548016</v>
      </c>
      <c r="Z221" s="68">
        <v>658480.11560822232</v>
      </c>
      <c r="AA221" s="68">
        <v>326254.17535400228</v>
      </c>
      <c r="AB221" s="68">
        <v>87402.624051710591</v>
      </c>
      <c r="AC221" s="68">
        <f t="shared" si="21"/>
        <v>10231031.3198971</v>
      </c>
      <c r="AD221" s="68">
        <v>132279.97</v>
      </c>
      <c r="AF221" s="79" t="s">
        <v>427</v>
      </c>
      <c r="AG221" s="79" t="s">
        <v>428</v>
      </c>
      <c r="AH221" s="80" t="s">
        <v>1156</v>
      </c>
      <c r="AI221" s="81">
        <v>10</v>
      </c>
      <c r="AJ221" s="68">
        <v>7594801.9494579248</v>
      </c>
      <c r="AK221" s="68">
        <v>256353.76</v>
      </c>
      <c r="AL221" s="68">
        <v>48736.47</v>
      </c>
      <c r="AM221" s="68">
        <v>25635.38</v>
      </c>
      <c r="AN221" s="68">
        <v>1268705.4830107572</v>
      </c>
      <c r="AO221" s="68">
        <v>658480.11560822232</v>
      </c>
      <c r="AP221" s="68">
        <v>332344.55180272303</v>
      </c>
      <c r="AQ221" s="68">
        <v>89238.074466800317</v>
      </c>
      <c r="AR221" s="68">
        <f t="shared" si="22"/>
        <v>10409003.354346428</v>
      </c>
      <c r="AS221" s="68">
        <v>134707.57</v>
      </c>
      <c r="AU221" s="79" t="s">
        <v>427</v>
      </c>
      <c r="AV221" s="79" t="s">
        <v>428</v>
      </c>
      <c r="AW221" s="80" t="s">
        <v>1157</v>
      </c>
      <c r="AX221" s="81">
        <v>10</v>
      </c>
      <c r="AY221" s="68">
        <v>7729389.1534410901</v>
      </c>
      <c r="AZ221" s="68">
        <v>260845.97999999998</v>
      </c>
      <c r="BA221" s="68">
        <v>49590.5</v>
      </c>
      <c r="BB221" s="68">
        <v>26084.59</v>
      </c>
      <c r="BC221" s="68">
        <v>1291297.6210192773</v>
      </c>
      <c r="BD221" s="68">
        <v>658480.11560822232</v>
      </c>
      <c r="BE221" s="68">
        <v>338266.93981428863</v>
      </c>
      <c r="BF221" s="68">
        <v>91022.842356134206</v>
      </c>
      <c r="BG221" s="68">
        <f t="shared" si="23"/>
        <v>10582045.872239014</v>
      </c>
      <c r="BH221" s="68">
        <v>137068.13</v>
      </c>
    </row>
    <row r="222" spans="2:60">
      <c r="B222" s="79" t="s">
        <v>429</v>
      </c>
      <c r="C222" s="79" t="s">
        <v>430</v>
      </c>
      <c r="D222" s="80" t="s">
        <v>953</v>
      </c>
      <c r="E222" s="81">
        <v>10</v>
      </c>
      <c r="F222" s="68"/>
      <c r="G222" s="68"/>
      <c r="H222" s="68"/>
      <c r="I222" s="68"/>
      <c r="J222" s="68"/>
      <c r="K222" s="68"/>
      <c r="L222" s="68"/>
      <c r="M222" s="68"/>
      <c r="N222" s="68">
        <f t="shared" si="20"/>
        <v>0</v>
      </c>
      <c r="O222" s="68"/>
      <c r="Q222" s="79" t="s">
        <v>429</v>
      </c>
      <c r="R222" s="79" t="s">
        <v>430</v>
      </c>
      <c r="S222" s="80" t="s">
        <v>954</v>
      </c>
      <c r="T222" s="81">
        <v>10</v>
      </c>
      <c r="U222" s="68">
        <v>182416667.64059231</v>
      </c>
      <c r="V222" s="68">
        <v>5507457.7700000005</v>
      </c>
      <c r="W222" s="68">
        <v>5484958.3099999996</v>
      </c>
      <c r="X222" s="68">
        <v>662763.41</v>
      </c>
      <c r="Y222" s="68">
        <v>27711229.918319184</v>
      </c>
      <c r="Z222" s="68">
        <v>10012781.965942357</v>
      </c>
      <c r="AA222" s="68">
        <v>17095874.74530356</v>
      </c>
      <c r="AB222" s="68">
        <v>2308161.1020626128</v>
      </c>
      <c r="AC222" s="68">
        <f t="shared" si="21"/>
        <v>252806950.53222004</v>
      </c>
      <c r="AD222" s="68">
        <v>1607055.6700000002</v>
      </c>
      <c r="AF222" s="79" t="s">
        <v>429</v>
      </c>
      <c r="AG222" s="79" t="s">
        <v>430</v>
      </c>
      <c r="AH222" s="80" t="s">
        <v>1156</v>
      </c>
      <c r="AI222" s="81">
        <v>10</v>
      </c>
      <c r="AJ222" s="68">
        <v>183569450.5753814</v>
      </c>
      <c r="AK222" s="68">
        <v>5528030.0599999996</v>
      </c>
      <c r="AL222" s="68">
        <v>5505446.5599999996</v>
      </c>
      <c r="AM222" s="68">
        <v>665239.08000000007</v>
      </c>
      <c r="AN222" s="68">
        <v>27879779.30777641</v>
      </c>
      <c r="AO222" s="68">
        <v>10012781.965942357</v>
      </c>
      <c r="AP222" s="68">
        <v>17204324.135535605</v>
      </c>
      <c r="AQ222" s="68">
        <v>2317999.1679795682</v>
      </c>
      <c r="AR222" s="68">
        <f t="shared" si="22"/>
        <v>254296109.44261536</v>
      </c>
      <c r="AS222" s="68">
        <v>1613058.59</v>
      </c>
      <c r="AU222" s="79" t="s">
        <v>429</v>
      </c>
      <c r="AV222" s="79" t="s">
        <v>430</v>
      </c>
      <c r="AW222" s="80" t="s">
        <v>1157</v>
      </c>
      <c r="AX222" s="81">
        <v>10</v>
      </c>
      <c r="AY222" s="68">
        <v>184536783.60935336</v>
      </c>
      <c r="AZ222" s="68">
        <v>5542453.5199999996</v>
      </c>
      <c r="BA222" s="68">
        <v>5519811.0800000001</v>
      </c>
      <c r="BB222" s="68">
        <v>666974.78</v>
      </c>
      <c r="BC222" s="68">
        <v>28019655.167216174</v>
      </c>
      <c r="BD222" s="68">
        <v>10012781.965942357</v>
      </c>
      <c r="BE222" s="68">
        <v>17295277.117784232</v>
      </c>
      <c r="BF222" s="68">
        <v>2324953.1668735743</v>
      </c>
      <c r="BG222" s="68">
        <f t="shared" si="23"/>
        <v>255535957.70716974</v>
      </c>
      <c r="BH222" s="68">
        <v>1617267.3</v>
      </c>
    </row>
    <row r="223" spans="2:60">
      <c r="B223" s="79" t="s">
        <v>431</v>
      </c>
      <c r="C223" s="79" t="s">
        <v>432</v>
      </c>
      <c r="D223" s="80" t="s">
        <v>953</v>
      </c>
      <c r="E223" s="81">
        <v>10</v>
      </c>
      <c r="F223" s="68"/>
      <c r="G223" s="68"/>
      <c r="H223" s="68"/>
      <c r="I223" s="68"/>
      <c r="J223" s="68"/>
      <c r="K223" s="68"/>
      <c r="L223" s="68"/>
      <c r="M223" s="68"/>
      <c r="N223" s="68">
        <f t="shared" si="20"/>
        <v>0</v>
      </c>
      <c r="O223" s="68"/>
      <c r="Q223" s="79" t="s">
        <v>431</v>
      </c>
      <c r="R223" s="79" t="s">
        <v>432</v>
      </c>
      <c r="S223" s="80" t="s">
        <v>954</v>
      </c>
      <c r="T223" s="81">
        <v>10</v>
      </c>
      <c r="U223" s="68">
        <v>82442949.348395392</v>
      </c>
      <c r="V223" s="68">
        <v>1571536.2</v>
      </c>
      <c r="W223" s="68">
        <v>764296.53</v>
      </c>
      <c r="X223" s="68">
        <v>291693.57</v>
      </c>
      <c r="Y223" s="68">
        <v>13968753.77452242</v>
      </c>
      <c r="Z223" s="68">
        <v>5238867.2497282978</v>
      </c>
      <c r="AA223" s="68">
        <v>4805421.1391701121</v>
      </c>
      <c r="AB223" s="68">
        <v>983798.90048454702</v>
      </c>
      <c r="AC223" s="68">
        <f t="shared" si="21"/>
        <v>110067316.71230076</v>
      </c>
      <c r="AD223" s="68">
        <v>0</v>
      </c>
      <c r="AF223" s="79" t="s">
        <v>431</v>
      </c>
      <c r="AG223" s="79" t="s">
        <v>432</v>
      </c>
      <c r="AH223" s="80" t="s">
        <v>1156</v>
      </c>
      <c r="AI223" s="81">
        <v>10</v>
      </c>
      <c r="AJ223" s="68">
        <v>82958482.312885404</v>
      </c>
      <c r="AK223" s="68">
        <v>1577406.46</v>
      </c>
      <c r="AL223" s="68">
        <v>767151.44</v>
      </c>
      <c r="AM223" s="68">
        <v>292783.15000000002</v>
      </c>
      <c r="AN223" s="68">
        <v>14053858.494783679</v>
      </c>
      <c r="AO223" s="68">
        <v>5238867.2497282978</v>
      </c>
      <c r="AP223" s="68">
        <v>4835904.569888561</v>
      </c>
      <c r="AQ223" s="68">
        <v>987992.14192923903</v>
      </c>
      <c r="AR223" s="68">
        <f t="shared" si="22"/>
        <v>110712445.81921518</v>
      </c>
      <c r="AS223" s="68">
        <v>0</v>
      </c>
      <c r="AU223" s="79" t="s">
        <v>431</v>
      </c>
      <c r="AV223" s="79" t="s">
        <v>432</v>
      </c>
      <c r="AW223" s="80" t="s">
        <v>1157</v>
      </c>
      <c r="AX223" s="81">
        <v>10</v>
      </c>
      <c r="AY223" s="68">
        <v>83389832.599821419</v>
      </c>
      <c r="AZ223" s="68">
        <v>1581522.13</v>
      </c>
      <c r="BA223" s="68">
        <v>769153.04999999981</v>
      </c>
      <c r="BB223" s="68">
        <v>293547.06</v>
      </c>
      <c r="BC223" s="68">
        <v>14124513.209891675</v>
      </c>
      <c r="BD223" s="68">
        <v>5238867.2497282978</v>
      </c>
      <c r="BE223" s="68">
        <v>4861469.9836797565</v>
      </c>
      <c r="BF223" s="68">
        <v>990956.11071503162</v>
      </c>
      <c r="BG223" s="68">
        <f t="shared" si="23"/>
        <v>111249861.39383617</v>
      </c>
      <c r="BH223" s="68">
        <v>0</v>
      </c>
    </row>
    <row r="224" spans="2:60">
      <c r="B224" s="79" t="s">
        <v>433</v>
      </c>
      <c r="C224" s="79" t="s">
        <v>434</v>
      </c>
      <c r="D224" s="80" t="s">
        <v>953</v>
      </c>
      <c r="E224" s="81">
        <v>10</v>
      </c>
      <c r="F224" s="68"/>
      <c r="G224" s="68"/>
      <c r="H224" s="68"/>
      <c r="I224" s="68"/>
      <c r="J224" s="68"/>
      <c r="K224" s="68"/>
      <c r="L224" s="68"/>
      <c r="M224" s="68"/>
      <c r="N224" s="68">
        <f t="shared" si="20"/>
        <v>0</v>
      </c>
      <c r="O224" s="68"/>
      <c r="Q224" s="79" t="s">
        <v>433</v>
      </c>
      <c r="R224" s="79" t="s">
        <v>434</v>
      </c>
      <c r="S224" s="80" t="s">
        <v>954</v>
      </c>
      <c r="T224" s="81">
        <v>10</v>
      </c>
      <c r="U224" s="68">
        <v>144483135.59261942</v>
      </c>
      <c r="V224" s="68">
        <v>5653532.9700000007</v>
      </c>
      <c r="W224" s="68">
        <v>5921356.54</v>
      </c>
      <c r="X224" s="68">
        <v>517259.27</v>
      </c>
      <c r="Y224" s="68">
        <v>22283384.473466817</v>
      </c>
      <c r="Z224" s="68">
        <v>8059891.5630851788</v>
      </c>
      <c r="AA224" s="68">
        <v>10770624.540367208</v>
      </c>
      <c r="AB224" s="68">
        <v>1881088.384201318</v>
      </c>
      <c r="AC224" s="68">
        <f t="shared" si="21"/>
        <v>202572410.01373994</v>
      </c>
      <c r="AD224" s="68">
        <v>3002136.6799999997</v>
      </c>
      <c r="AF224" s="79" t="s">
        <v>433</v>
      </c>
      <c r="AG224" s="79" t="s">
        <v>434</v>
      </c>
      <c r="AH224" s="80" t="s">
        <v>1156</v>
      </c>
      <c r="AI224" s="81">
        <v>10</v>
      </c>
      <c r="AJ224" s="68">
        <v>145387366.19722006</v>
      </c>
      <c r="AK224" s="68">
        <v>5674650.8999999985</v>
      </c>
      <c r="AL224" s="68">
        <v>5943474.9000000004</v>
      </c>
      <c r="AM224" s="68">
        <v>519191.41000000003</v>
      </c>
      <c r="AN224" s="68">
        <v>22419467.63524688</v>
      </c>
      <c r="AO224" s="68">
        <v>8059891.5630851788</v>
      </c>
      <c r="AP224" s="68">
        <v>10837726.478461333</v>
      </c>
      <c r="AQ224" s="68">
        <v>1889106.1425307393</v>
      </c>
      <c r="AR224" s="68">
        <f t="shared" si="22"/>
        <v>203744225.95654416</v>
      </c>
      <c r="AS224" s="68">
        <v>3013350.73</v>
      </c>
      <c r="AU224" s="79" t="s">
        <v>433</v>
      </c>
      <c r="AV224" s="79" t="s">
        <v>434</v>
      </c>
      <c r="AW224" s="80" t="s">
        <v>1157</v>
      </c>
      <c r="AX224" s="81">
        <v>10</v>
      </c>
      <c r="AY224" s="68">
        <v>146144059.63925093</v>
      </c>
      <c r="AZ224" s="68">
        <v>5689456.9000000004</v>
      </c>
      <c r="BA224" s="68">
        <v>5958982.3099999996</v>
      </c>
      <c r="BB224" s="68">
        <v>520546.06000000006</v>
      </c>
      <c r="BC224" s="68">
        <v>22532510.18353356</v>
      </c>
      <c r="BD224" s="68">
        <v>8059891.5630851788</v>
      </c>
      <c r="BE224" s="68">
        <v>10893762.648871049</v>
      </c>
      <c r="BF224" s="68">
        <v>1894773.4448683858</v>
      </c>
      <c r="BG224" s="68">
        <f t="shared" si="23"/>
        <v>204715195.74960911</v>
      </c>
      <c r="BH224" s="68">
        <v>3021213</v>
      </c>
    </row>
    <row r="225" spans="2:60">
      <c r="B225" s="79" t="s">
        <v>435</v>
      </c>
      <c r="C225" s="79" t="s">
        <v>436</v>
      </c>
      <c r="D225" s="80" t="s">
        <v>953</v>
      </c>
      <c r="E225" s="81">
        <v>10</v>
      </c>
      <c r="F225" s="68"/>
      <c r="G225" s="68"/>
      <c r="H225" s="68"/>
      <c r="I225" s="68"/>
      <c r="J225" s="68"/>
      <c r="K225" s="68"/>
      <c r="L225" s="68"/>
      <c r="M225" s="68"/>
      <c r="N225" s="68">
        <f t="shared" si="20"/>
        <v>0</v>
      </c>
      <c r="O225" s="68"/>
      <c r="Q225" s="79" t="s">
        <v>435</v>
      </c>
      <c r="R225" s="79" t="s">
        <v>436</v>
      </c>
      <c r="S225" s="80" t="s">
        <v>954</v>
      </c>
      <c r="T225" s="81">
        <v>10</v>
      </c>
      <c r="U225" s="68">
        <v>187121253.01425013</v>
      </c>
      <c r="V225" s="68">
        <v>5192005.1100000003</v>
      </c>
      <c r="W225" s="68">
        <v>5265164.74</v>
      </c>
      <c r="X225" s="68">
        <v>657549.77</v>
      </c>
      <c r="Y225" s="68">
        <v>30595065.786544729</v>
      </c>
      <c r="Z225" s="68">
        <v>13679416.741955724</v>
      </c>
      <c r="AA225" s="68">
        <v>9859368.1891615707</v>
      </c>
      <c r="AB225" s="68">
        <v>2207684.6561298072</v>
      </c>
      <c r="AC225" s="68">
        <f t="shared" si="21"/>
        <v>255388471.28804201</v>
      </c>
      <c r="AD225" s="68">
        <v>810963.28</v>
      </c>
      <c r="AF225" s="79" t="s">
        <v>435</v>
      </c>
      <c r="AG225" s="79" t="s">
        <v>436</v>
      </c>
      <c r="AH225" s="80" t="s">
        <v>1156</v>
      </c>
      <c r="AI225" s="81">
        <v>10</v>
      </c>
      <c r="AJ225" s="68">
        <v>190601318.70046914</v>
      </c>
      <c r="AK225" s="68">
        <v>5289091.6400000006</v>
      </c>
      <c r="AL225" s="68">
        <v>5363619.2999999989</v>
      </c>
      <c r="AM225" s="68">
        <v>669845.45000000007</v>
      </c>
      <c r="AN225" s="68">
        <v>31173683.938444417</v>
      </c>
      <c r="AO225" s="68">
        <v>13679416.741955724</v>
      </c>
      <c r="AP225" s="68">
        <v>10045834.858370878</v>
      </c>
      <c r="AQ225" s="68">
        <v>2254046.0272286534</v>
      </c>
      <c r="AR225" s="68">
        <f t="shared" si="22"/>
        <v>259902984.33646879</v>
      </c>
      <c r="AS225" s="68">
        <v>826127.67999999993</v>
      </c>
      <c r="AU225" s="79" t="s">
        <v>435</v>
      </c>
      <c r="AV225" s="79" t="s">
        <v>436</v>
      </c>
      <c r="AW225" s="80" t="s">
        <v>1157</v>
      </c>
      <c r="AX225" s="81">
        <v>10</v>
      </c>
      <c r="AY225" s="68">
        <v>193984066.16349959</v>
      </c>
      <c r="AZ225" s="68">
        <v>5383496.7599999998</v>
      </c>
      <c r="BA225" s="68">
        <v>5459354.6499999994</v>
      </c>
      <c r="BB225" s="68">
        <v>681801.54</v>
      </c>
      <c r="BC225" s="68">
        <v>31736302.755711153</v>
      </c>
      <c r="BD225" s="68">
        <v>13679416.741955724</v>
      </c>
      <c r="BE225" s="68">
        <v>10227157.437902974</v>
      </c>
      <c r="BF225" s="68">
        <v>2299126.9125732183</v>
      </c>
      <c r="BG225" s="68">
        <f t="shared" si="23"/>
        <v>264291596.20164266</v>
      </c>
      <c r="BH225" s="68">
        <v>840873.23999999976</v>
      </c>
    </row>
    <row r="226" spans="2:60">
      <c r="B226" s="79" t="s">
        <v>437</v>
      </c>
      <c r="C226" s="79" t="s">
        <v>438</v>
      </c>
      <c r="D226" s="80" t="s">
        <v>953</v>
      </c>
      <c r="E226" s="81">
        <v>10</v>
      </c>
      <c r="F226" s="68"/>
      <c r="G226" s="68"/>
      <c r="H226" s="68"/>
      <c r="I226" s="68"/>
      <c r="J226" s="68"/>
      <c r="K226" s="68"/>
      <c r="L226" s="68"/>
      <c r="M226" s="68"/>
      <c r="N226" s="68">
        <f t="shared" si="20"/>
        <v>0</v>
      </c>
      <c r="O226" s="68"/>
      <c r="Q226" s="79" t="s">
        <v>437</v>
      </c>
      <c r="R226" s="79" t="s">
        <v>438</v>
      </c>
      <c r="S226" s="80" t="s">
        <v>954</v>
      </c>
      <c r="T226" s="81">
        <v>10</v>
      </c>
      <c r="U226" s="68">
        <v>49567695.491051026</v>
      </c>
      <c r="V226" s="68">
        <v>1228671.1400000001</v>
      </c>
      <c r="W226" s="68">
        <v>471161.1</v>
      </c>
      <c r="X226" s="68">
        <v>176451.65000000002</v>
      </c>
      <c r="Y226" s="68">
        <v>7501908.7121300278</v>
      </c>
      <c r="Z226" s="68">
        <v>3420202.3743772125</v>
      </c>
      <c r="AA226" s="68">
        <v>3294354.7185280863</v>
      </c>
      <c r="AB226" s="68">
        <v>576940.15056572109</v>
      </c>
      <c r="AC226" s="68">
        <f t="shared" si="21"/>
        <v>66240905.556652069</v>
      </c>
      <c r="AD226" s="68">
        <v>3520.2200000000003</v>
      </c>
      <c r="AF226" s="79" t="s">
        <v>437</v>
      </c>
      <c r="AG226" s="79" t="s">
        <v>438</v>
      </c>
      <c r="AH226" s="80" t="s">
        <v>1156</v>
      </c>
      <c r="AI226" s="81">
        <v>10</v>
      </c>
      <c r="AJ226" s="68">
        <v>50178637.317400932</v>
      </c>
      <c r="AK226" s="68">
        <v>1242040.3700000001</v>
      </c>
      <c r="AL226" s="68">
        <v>476287.86000000004</v>
      </c>
      <c r="AM226" s="68">
        <v>178371.62</v>
      </c>
      <c r="AN226" s="68">
        <v>7593962.6342025949</v>
      </c>
      <c r="AO226" s="68">
        <v>3420202.3743772125</v>
      </c>
      <c r="AP226" s="68">
        <v>3335176.2039855877</v>
      </c>
      <c r="AQ226" s="68">
        <v>584021.21447589993</v>
      </c>
      <c r="AR226" s="68">
        <f t="shared" si="22"/>
        <v>67012258.12444222</v>
      </c>
      <c r="AS226" s="68">
        <v>3558.53</v>
      </c>
      <c r="AU226" s="79" t="s">
        <v>437</v>
      </c>
      <c r="AV226" s="79" t="s">
        <v>438</v>
      </c>
      <c r="AW226" s="80" t="s">
        <v>1157</v>
      </c>
      <c r="AX226" s="81">
        <v>10</v>
      </c>
      <c r="AY226" s="68">
        <v>50751235.646504462</v>
      </c>
      <c r="AZ226" s="68">
        <v>1254394.1000000001</v>
      </c>
      <c r="BA226" s="68">
        <v>481025.16000000003</v>
      </c>
      <c r="BB226" s="68">
        <v>180145.78</v>
      </c>
      <c r="BC226" s="68">
        <v>7680122.9988004947</v>
      </c>
      <c r="BD226" s="68">
        <v>3420202.3743772125</v>
      </c>
      <c r="BE226" s="68">
        <v>3373429.5203610146</v>
      </c>
      <c r="BF226" s="68">
        <v>590566.26170709729</v>
      </c>
      <c r="BG226" s="68">
        <f t="shared" si="23"/>
        <v>67734715.771750286</v>
      </c>
      <c r="BH226" s="68">
        <v>3593.93</v>
      </c>
    </row>
    <row r="227" spans="2:60">
      <c r="B227" s="79" t="s">
        <v>439</v>
      </c>
      <c r="C227" s="79" t="s">
        <v>440</v>
      </c>
      <c r="D227" s="80" t="s">
        <v>953</v>
      </c>
      <c r="E227" s="81">
        <v>10</v>
      </c>
      <c r="F227" s="68"/>
      <c r="G227" s="68"/>
      <c r="H227" s="68"/>
      <c r="I227" s="68"/>
      <c r="J227" s="68"/>
      <c r="K227" s="68"/>
      <c r="L227" s="68"/>
      <c r="M227" s="68"/>
      <c r="N227" s="68">
        <f t="shared" si="20"/>
        <v>0</v>
      </c>
      <c r="O227" s="68"/>
      <c r="Q227" s="79" t="s">
        <v>439</v>
      </c>
      <c r="R227" s="79" t="s">
        <v>440</v>
      </c>
      <c r="S227" s="80" t="s">
        <v>954</v>
      </c>
      <c r="T227" s="81">
        <v>10</v>
      </c>
      <c r="U227" s="68">
        <v>95449639.220570534</v>
      </c>
      <c r="V227" s="68">
        <v>3536623.5300000003</v>
      </c>
      <c r="W227" s="68">
        <v>1853512.3800000004</v>
      </c>
      <c r="X227" s="68">
        <v>335852.17</v>
      </c>
      <c r="Y227" s="68">
        <v>16007247.935651176</v>
      </c>
      <c r="Z227" s="68">
        <v>7148677.1620314857</v>
      </c>
      <c r="AA227" s="68">
        <v>5905295.3421578445</v>
      </c>
      <c r="AB227" s="68">
        <v>1177004.8523732871</v>
      </c>
      <c r="AC227" s="68">
        <f t="shared" si="21"/>
        <v>132641313.63278432</v>
      </c>
      <c r="AD227" s="68">
        <v>1227461.04</v>
      </c>
      <c r="AF227" s="79" t="s">
        <v>439</v>
      </c>
      <c r="AG227" s="79" t="s">
        <v>440</v>
      </c>
      <c r="AH227" s="80" t="s">
        <v>1156</v>
      </c>
      <c r="AI227" s="81">
        <v>10</v>
      </c>
      <c r="AJ227" s="68">
        <v>96624057.490086257</v>
      </c>
      <c r="AK227" s="68">
        <v>3575105.74</v>
      </c>
      <c r="AL227" s="68">
        <v>1873680.57</v>
      </c>
      <c r="AM227" s="68">
        <v>339506.61</v>
      </c>
      <c r="AN227" s="68">
        <v>16203381.253860004</v>
      </c>
      <c r="AO227" s="68">
        <v>7148677.1620314857</v>
      </c>
      <c r="AP227" s="68">
        <v>5978469.545598425</v>
      </c>
      <c r="AQ227" s="68">
        <v>1191450.8438081741</v>
      </c>
      <c r="AR227" s="68">
        <f t="shared" si="22"/>
        <v>134175146.34538433</v>
      </c>
      <c r="AS227" s="68">
        <v>1240817.1299999999</v>
      </c>
      <c r="AU227" s="79" t="s">
        <v>439</v>
      </c>
      <c r="AV227" s="79" t="s">
        <v>440</v>
      </c>
      <c r="AW227" s="80" t="s">
        <v>1157</v>
      </c>
      <c r="AX227" s="81">
        <v>10</v>
      </c>
      <c r="AY227" s="68">
        <v>97724563.688749418</v>
      </c>
      <c r="AZ227" s="68">
        <v>3610664.8700000006</v>
      </c>
      <c r="BA227" s="68">
        <v>1892316.7799999998</v>
      </c>
      <c r="BB227" s="68">
        <v>342883.44</v>
      </c>
      <c r="BC227" s="68">
        <v>16386933.460428393</v>
      </c>
      <c r="BD227" s="68">
        <v>7148677.1620314857</v>
      </c>
      <c r="BE227" s="68">
        <v>6047040.1730266362</v>
      </c>
      <c r="BF227" s="68">
        <v>1204803.2944715321</v>
      </c>
      <c r="BG227" s="68">
        <f t="shared" si="23"/>
        <v>135611041.54870749</v>
      </c>
      <c r="BH227" s="68">
        <v>1253158.6800000002</v>
      </c>
    </row>
    <row r="228" spans="2:60">
      <c r="B228" s="79" t="s">
        <v>441</v>
      </c>
      <c r="C228" s="79" t="s">
        <v>442</v>
      </c>
      <c r="D228" s="80" t="s">
        <v>953</v>
      </c>
      <c r="E228" s="81">
        <v>10</v>
      </c>
      <c r="F228" s="68"/>
      <c r="G228" s="68"/>
      <c r="H228" s="68"/>
      <c r="I228" s="68"/>
      <c r="J228" s="68"/>
      <c r="K228" s="68"/>
      <c r="L228" s="68"/>
      <c r="M228" s="68"/>
      <c r="N228" s="68">
        <f t="shared" si="20"/>
        <v>0</v>
      </c>
      <c r="O228" s="68"/>
      <c r="Q228" s="79" t="s">
        <v>441</v>
      </c>
      <c r="R228" s="79" t="s">
        <v>442</v>
      </c>
      <c r="S228" s="80" t="s">
        <v>954</v>
      </c>
      <c r="T228" s="81">
        <v>10</v>
      </c>
      <c r="U228" s="68">
        <v>604316.74532053398</v>
      </c>
      <c r="V228" s="68">
        <v>1375.4599999999998</v>
      </c>
      <c r="W228" s="68">
        <v>0</v>
      </c>
      <c r="X228" s="68">
        <v>0</v>
      </c>
      <c r="Y228" s="68">
        <v>47093.164621138872</v>
      </c>
      <c r="Z228" s="68">
        <v>70762.330228182778</v>
      </c>
      <c r="AA228" s="68">
        <v>0</v>
      </c>
      <c r="AB228" s="68">
        <v>6214.4214932237519</v>
      </c>
      <c r="AC228" s="68">
        <f t="shared" si="21"/>
        <v>729762.12166307925</v>
      </c>
      <c r="AD228" s="68">
        <v>0</v>
      </c>
      <c r="AF228" s="79" t="s">
        <v>441</v>
      </c>
      <c r="AG228" s="79" t="s">
        <v>442</v>
      </c>
      <c r="AH228" s="80" t="s">
        <v>1156</v>
      </c>
      <c r="AI228" s="81">
        <v>10</v>
      </c>
      <c r="AJ228" s="68">
        <v>615022.40040897392</v>
      </c>
      <c r="AK228" s="68">
        <v>1401.04</v>
      </c>
      <c r="AL228" s="68">
        <v>0</v>
      </c>
      <c r="AM228" s="68">
        <v>0</v>
      </c>
      <c r="AN228" s="68">
        <v>47978.861180775522</v>
      </c>
      <c r="AO228" s="68">
        <v>70762.330228182778</v>
      </c>
      <c r="AP228" s="68">
        <v>0</v>
      </c>
      <c r="AQ228" s="68">
        <v>6344.9080445813015</v>
      </c>
      <c r="AR228" s="68">
        <f t="shared" si="22"/>
        <v>741509.53986251354</v>
      </c>
      <c r="AS228" s="68">
        <v>0</v>
      </c>
      <c r="AU228" s="79" t="s">
        <v>441</v>
      </c>
      <c r="AV228" s="79" t="s">
        <v>442</v>
      </c>
      <c r="AW228" s="80" t="s">
        <v>1157</v>
      </c>
      <c r="AX228" s="81">
        <v>10</v>
      </c>
      <c r="AY228" s="68">
        <v>625432.2606104</v>
      </c>
      <c r="AZ228" s="68">
        <v>1425.9099999999999</v>
      </c>
      <c r="BA228" s="68">
        <v>0</v>
      </c>
      <c r="BB228" s="68">
        <v>0</v>
      </c>
      <c r="BC228" s="68">
        <v>48840.075050481762</v>
      </c>
      <c r="BD228" s="68">
        <v>70762.330228182778</v>
      </c>
      <c r="BE228" s="68">
        <v>0</v>
      </c>
      <c r="BF228" s="68">
        <v>6471.8120054729516</v>
      </c>
      <c r="BG228" s="68">
        <f t="shared" si="23"/>
        <v>752932.38789453742</v>
      </c>
      <c r="BH228" s="68">
        <v>0</v>
      </c>
    </row>
    <row r="229" spans="2:60">
      <c r="B229" s="79" t="s">
        <v>443</v>
      </c>
      <c r="C229" s="79" t="s">
        <v>444</v>
      </c>
      <c r="D229" s="80" t="s">
        <v>953</v>
      </c>
      <c r="E229" s="81">
        <v>10</v>
      </c>
      <c r="F229" s="68"/>
      <c r="G229" s="68"/>
      <c r="H229" s="68"/>
      <c r="I229" s="68"/>
      <c r="J229" s="68"/>
      <c r="K229" s="68"/>
      <c r="L229" s="68"/>
      <c r="M229" s="68"/>
      <c r="N229" s="68">
        <f t="shared" si="20"/>
        <v>0</v>
      </c>
      <c r="O229" s="68"/>
      <c r="Q229" s="79" t="s">
        <v>443</v>
      </c>
      <c r="R229" s="79" t="s">
        <v>444</v>
      </c>
      <c r="S229" s="80" t="s">
        <v>954</v>
      </c>
      <c r="T229" s="81">
        <v>10</v>
      </c>
      <c r="U229" s="68">
        <v>58402712.085883975</v>
      </c>
      <c r="V229" s="68">
        <v>1251140.33</v>
      </c>
      <c r="W229" s="68">
        <v>1127212.3700000001</v>
      </c>
      <c r="X229" s="68">
        <v>211497.80000000002</v>
      </c>
      <c r="Y229" s="68">
        <v>7720510.3575002654</v>
      </c>
      <c r="Z229" s="68">
        <v>2889228.4330523266</v>
      </c>
      <c r="AA229" s="68">
        <v>4159454.6515148329</v>
      </c>
      <c r="AB229" s="68">
        <v>621469.30494691432</v>
      </c>
      <c r="AC229" s="68">
        <f t="shared" si="21"/>
        <v>76567897.942898303</v>
      </c>
      <c r="AD229" s="68">
        <v>184672.60999999996</v>
      </c>
      <c r="AF229" s="79" t="s">
        <v>443</v>
      </c>
      <c r="AG229" s="79" t="s">
        <v>444</v>
      </c>
      <c r="AH229" s="80" t="s">
        <v>1156</v>
      </c>
      <c r="AI229" s="81">
        <v>10</v>
      </c>
      <c r="AJ229" s="68">
        <v>59469707.254473001</v>
      </c>
      <c r="AK229" s="68">
        <v>1274535.69</v>
      </c>
      <c r="AL229" s="68">
        <v>1148290.3800000001</v>
      </c>
      <c r="AM229" s="68">
        <v>215452.65</v>
      </c>
      <c r="AN229" s="68">
        <v>7866591.7521319352</v>
      </c>
      <c r="AO229" s="68">
        <v>2889228.4330523266</v>
      </c>
      <c r="AP229" s="68">
        <v>4238120.9684213288</v>
      </c>
      <c r="AQ229" s="68">
        <v>634520.14939080179</v>
      </c>
      <c r="AR229" s="68">
        <f t="shared" si="22"/>
        <v>77924573.127469391</v>
      </c>
      <c r="AS229" s="68">
        <v>188125.84999999998</v>
      </c>
      <c r="AU229" s="79" t="s">
        <v>443</v>
      </c>
      <c r="AV229" s="79" t="s">
        <v>444</v>
      </c>
      <c r="AW229" s="80" t="s">
        <v>1157</v>
      </c>
      <c r="AX229" s="81">
        <v>10</v>
      </c>
      <c r="AY229" s="68">
        <v>60506443.797508866</v>
      </c>
      <c r="AZ229" s="68">
        <v>1297284.8899999999</v>
      </c>
      <c r="BA229" s="68">
        <v>1168786.23</v>
      </c>
      <c r="BB229" s="68">
        <v>219298.25999999998</v>
      </c>
      <c r="BC229" s="68">
        <v>8008633.4152656822</v>
      </c>
      <c r="BD229" s="68">
        <v>2889228.4330523266</v>
      </c>
      <c r="BE229" s="68">
        <v>4314617.1033237409</v>
      </c>
      <c r="BF229" s="68">
        <v>647210.58357863128</v>
      </c>
      <c r="BG229" s="68">
        <f t="shared" si="23"/>
        <v>79242986.432729244</v>
      </c>
      <c r="BH229" s="68">
        <v>191483.71999999997</v>
      </c>
    </row>
    <row r="230" spans="2:60">
      <c r="B230" s="79" t="s">
        <v>445</v>
      </c>
      <c r="C230" s="79" t="s">
        <v>446</v>
      </c>
      <c r="D230" s="80" t="s">
        <v>953</v>
      </c>
      <c r="E230" s="81">
        <v>10</v>
      </c>
      <c r="F230" s="68"/>
      <c r="G230" s="68"/>
      <c r="H230" s="68"/>
      <c r="I230" s="68"/>
      <c r="J230" s="68"/>
      <c r="K230" s="68"/>
      <c r="L230" s="68"/>
      <c r="M230" s="68"/>
      <c r="N230" s="68">
        <f t="shared" si="20"/>
        <v>0</v>
      </c>
      <c r="O230" s="68"/>
      <c r="Q230" s="79" t="s">
        <v>445</v>
      </c>
      <c r="R230" s="79" t="s">
        <v>446</v>
      </c>
      <c r="S230" s="80" t="s">
        <v>954</v>
      </c>
      <c r="T230" s="81">
        <v>10</v>
      </c>
      <c r="U230" s="68">
        <v>90076586.517849773</v>
      </c>
      <c r="V230" s="68">
        <v>1291149.46</v>
      </c>
      <c r="W230" s="68">
        <v>758243.37</v>
      </c>
      <c r="X230" s="68">
        <v>322758.82</v>
      </c>
      <c r="Y230" s="68">
        <v>12672436.047655364</v>
      </c>
      <c r="Z230" s="68">
        <v>5315437.3025683183</v>
      </c>
      <c r="AA230" s="68">
        <v>5338709.8228186127</v>
      </c>
      <c r="AB230" s="68">
        <v>1022577.7248455435</v>
      </c>
      <c r="AC230" s="68">
        <f t="shared" si="21"/>
        <v>116797899.06573759</v>
      </c>
      <c r="AD230" s="68">
        <v>0</v>
      </c>
      <c r="AF230" s="79" t="s">
        <v>445</v>
      </c>
      <c r="AG230" s="79" t="s">
        <v>446</v>
      </c>
      <c r="AH230" s="80" t="s">
        <v>1156</v>
      </c>
      <c r="AI230" s="81">
        <v>10</v>
      </c>
      <c r="AJ230" s="68">
        <v>90657289.982743859</v>
      </c>
      <c r="AK230" s="68">
        <v>1295972.3700000001</v>
      </c>
      <c r="AL230" s="68">
        <v>761075.69000000006</v>
      </c>
      <c r="AM230" s="68">
        <v>323964.44</v>
      </c>
      <c r="AN230" s="68">
        <v>12750255.894709339</v>
      </c>
      <c r="AO230" s="68">
        <v>5315437.3025683183</v>
      </c>
      <c r="AP230" s="68">
        <v>5372576.290593911</v>
      </c>
      <c r="AQ230" s="68">
        <v>1026936.2628038675</v>
      </c>
      <c r="AR230" s="68">
        <f t="shared" si="22"/>
        <v>117503508.23341928</v>
      </c>
      <c r="AS230" s="68">
        <v>0</v>
      </c>
      <c r="AU230" s="79" t="s">
        <v>445</v>
      </c>
      <c r="AV230" s="79" t="s">
        <v>446</v>
      </c>
      <c r="AW230" s="80" t="s">
        <v>1157</v>
      </c>
      <c r="AX230" s="81">
        <v>10</v>
      </c>
      <c r="AY230" s="68">
        <v>91146976.49801974</v>
      </c>
      <c r="AZ230" s="68">
        <v>1299353.7599999998</v>
      </c>
      <c r="BA230" s="68">
        <v>763061.44</v>
      </c>
      <c r="BB230" s="68">
        <v>324809.7</v>
      </c>
      <c r="BC230" s="68">
        <v>12814985.469352078</v>
      </c>
      <c r="BD230" s="68">
        <v>5315437.3025683183</v>
      </c>
      <c r="BE230" s="68">
        <v>5400978.9677218199</v>
      </c>
      <c r="BF230" s="68">
        <v>1030017.0917022824</v>
      </c>
      <c r="BG230" s="68">
        <f t="shared" si="23"/>
        <v>118095620.22936425</v>
      </c>
      <c r="BH230" s="68">
        <v>0</v>
      </c>
    </row>
    <row r="231" spans="2:60">
      <c r="B231" s="79" t="s">
        <v>447</v>
      </c>
      <c r="C231" s="79" t="s">
        <v>448</v>
      </c>
      <c r="D231" s="80" t="s">
        <v>953</v>
      </c>
      <c r="E231" s="81">
        <v>10</v>
      </c>
      <c r="F231" s="68"/>
      <c r="G231" s="68"/>
      <c r="H231" s="68"/>
      <c r="I231" s="68"/>
      <c r="J231" s="68"/>
      <c r="K231" s="68"/>
      <c r="L231" s="68"/>
      <c r="M231" s="68"/>
      <c r="N231" s="68">
        <f t="shared" si="20"/>
        <v>0</v>
      </c>
      <c r="O231" s="68"/>
      <c r="Q231" s="79" t="s">
        <v>447</v>
      </c>
      <c r="R231" s="79" t="s">
        <v>448</v>
      </c>
      <c r="S231" s="80" t="s">
        <v>954</v>
      </c>
      <c r="T231" s="81">
        <v>10</v>
      </c>
      <c r="U231" s="68">
        <v>21986363.648269624</v>
      </c>
      <c r="V231" s="68">
        <v>592389.11</v>
      </c>
      <c r="W231" s="68">
        <v>259507.13</v>
      </c>
      <c r="X231" s="68">
        <v>76895.070000000007</v>
      </c>
      <c r="Y231" s="68">
        <v>3463140.5635019438</v>
      </c>
      <c r="Z231" s="68">
        <v>1530305.6916410152</v>
      </c>
      <c r="AA231" s="68">
        <v>1049099.48817456</v>
      </c>
      <c r="AB231" s="68">
        <v>258698.07874242216</v>
      </c>
      <c r="AC231" s="68">
        <f t="shared" si="21"/>
        <v>29216398.780329563</v>
      </c>
      <c r="AD231" s="68">
        <v>0</v>
      </c>
      <c r="AF231" s="79" t="s">
        <v>447</v>
      </c>
      <c r="AG231" s="79" t="s">
        <v>448</v>
      </c>
      <c r="AH231" s="80" t="s">
        <v>1156</v>
      </c>
      <c r="AI231" s="81">
        <v>10</v>
      </c>
      <c r="AJ231" s="68">
        <v>22256265.220878325</v>
      </c>
      <c r="AK231" s="68">
        <v>598834.93999999994</v>
      </c>
      <c r="AL231" s="68">
        <v>262330.84999999998</v>
      </c>
      <c r="AM231" s="68">
        <v>77731.78</v>
      </c>
      <c r="AN231" s="68">
        <v>3505610.1672159787</v>
      </c>
      <c r="AO231" s="68">
        <v>1530305.6916410152</v>
      </c>
      <c r="AP231" s="68">
        <v>1062099.4368333821</v>
      </c>
      <c r="AQ231" s="68">
        <v>261873.19590783864</v>
      </c>
      <c r="AR231" s="68">
        <f t="shared" si="22"/>
        <v>29555051.282476541</v>
      </c>
      <c r="AS231" s="68">
        <v>0</v>
      </c>
      <c r="AU231" s="79" t="s">
        <v>447</v>
      </c>
      <c r="AV231" s="79" t="s">
        <v>448</v>
      </c>
      <c r="AW231" s="80" t="s">
        <v>1157</v>
      </c>
      <c r="AX231" s="81">
        <v>10</v>
      </c>
      <c r="AY231" s="68">
        <v>22509039.727422252</v>
      </c>
      <c r="AZ231" s="68">
        <v>604791.13</v>
      </c>
      <c r="BA231" s="68">
        <v>264940.06</v>
      </c>
      <c r="BB231" s="68">
        <v>78504.919999999984</v>
      </c>
      <c r="BC231" s="68">
        <v>3545358.2704576226</v>
      </c>
      <c r="BD231" s="68">
        <v>1530305.6916410152</v>
      </c>
      <c r="BE231" s="68">
        <v>1074281.5516957692</v>
      </c>
      <c r="BF231" s="68">
        <v>264807.99164646119</v>
      </c>
      <c r="BG231" s="68">
        <f t="shared" si="23"/>
        <v>29872029.342863116</v>
      </c>
      <c r="BH231" s="68">
        <v>0</v>
      </c>
    </row>
    <row r="232" spans="2:60">
      <c r="B232" s="79" t="s">
        <v>449</v>
      </c>
      <c r="C232" s="79" t="s">
        <v>450</v>
      </c>
      <c r="D232" s="80" t="s">
        <v>953</v>
      </c>
      <c r="E232" s="81">
        <v>10</v>
      </c>
      <c r="F232" s="68"/>
      <c r="G232" s="68"/>
      <c r="H232" s="68"/>
      <c r="I232" s="68"/>
      <c r="J232" s="68"/>
      <c r="K232" s="68"/>
      <c r="L232" s="68"/>
      <c r="M232" s="68"/>
      <c r="N232" s="68">
        <f t="shared" si="20"/>
        <v>0</v>
      </c>
      <c r="O232" s="68"/>
      <c r="Q232" s="79" t="s">
        <v>449</v>
      </c>
      <c r="R232" s="79" t="s">
        <v>450</v>
      </c>
      <c r="S232" s="80" t="s">
        <v>954</v>
      </c>
      <c r="T232" s="81">
        <v>10</v>
      </c>
      <c r="U232" s="68">
        <v>16523222.720768729</v>
      </c>
      <c r="V232" s="68">
        <v>738357.91000000015</v>
      </c>
      <c r="W232" s="68">
        <v>315029.75</v>
      </c>
      <c r="X232" s="68">
        <v>59525.310000000005</v>
      </c>
      <c r="Y232" s="68">
        <v>2803199.0911643747</v>
      </c>
      <c r="Z232" s="68">
        <v>1368893.0949954183</v>
      </c>
      <c r="AA232" s="68">
        <v>1383119.8744589367</v>
      </c>
      <c r="AB232" s="68">
        <v>215384.24027663842</v>
      </c>
      <c r="AC232" s="68">
        <f t="shared" si="21"/>
        <v>23848571.751664098</v>
      </c>
      <c r="AD232" s="68">
        <v>441839.76</v>
      </c>
      <c r="AF232" s="79" t="s">
        <v>449</v>
      </c>
      <c r="AG232" s="79" t="s">
        <v>450</v>
      </c>
      <c r="AH232" s="80" t="s">
        <v>1156</v>
      </c>
      <c r="AI232" s="81">
        <v>10</v>
      </c>
      <c r="AJ232" s="68">
        <v>16833699.030471098</v>
      </c>
      <c r="AK232" s="68">
        <v>752164.63000000012</v>
      </c>
      <c r="AL232" s="68">
        <v>320920.56</v>
      </c>
      <c r="AM232" s="68">
        <v>60638.400000000009</v>
      </c>
      <c r="AN232" s="68">
        <v>2856202.435516872</v>
      </c>
      <c r="AO232" s="68">
        <v>1368893.0949954183</v>
      </c>
      <c r="AP232" s="68">
        <v>1409278.4385402307</v>
      </c>
      <c r="AQ232" s="68">
        <v>219907.32456244528</v>
      </c>
      <c r="AR232" s="68">
        <f t="shared" si="22"/>
        <v>24271805.744086057</v>
      </c>
      <c r="AS232" s="68">
        <v>450101.83</v>
      </c>
      <c r="AU232" s="79" t="s">
        <v>449</v>
      </c>
      <c r="AV232" s="79" t="s">
        <v>450</v>
      </c>
      <c r="AW232" s="80" t="s">
        <v>1157</v>
      </c>
      <c r="AX232" s="81">
        <v>10</v>
      </c>
      <c r="AY232" s="68">
        <v>17135562.914447483</v>
      </c>
      <c r="AZ232" s="68">
        <v>765590.04</v>
      </c>
      <c r="BA232" s="68">
        <v>326648.69</v>
      </c>
      <c r="BB232" s="68">
        <v>61720.729999999996</v>
      </c>
      <c r="BC232" s="68">
        <v>2907740.270472452</v>
      </c>
      <c r="BD232" s="68">
        <v>1368893.0949954183</v>
      </c>
      <c r="BE232" s="68">
        <v>1434715.3615697555</v>
      </c>
      <c r="BF232" s="68">
        <v>224305.45865368843</v>
      </c>
      <c r="BG232" s="68">
        <f t="shared" si="23"/>
        <v>24683312.260138795</v>
      </c>
      <c r="BH232" s="68">
        <v>458135.7</v>
      </c>
    </row>
    <row r="233" spans="2:60">
      <c r="B233" s="79" t="s">
        <v>451</v>
      </c>
      <c r="C233" s="79" t="s">
        <v>452</v>
      </c>
      <c r="D233" s="80" t="s">
        <v>953</v>
      </c>
      <c r="E233" s="81">
        <v>10</v>
      </c>
      <c r="F233" s="68"/>
      <c r="G233" s="68"/>
      <c r="H233" s="68"/>
      <c r="I233" s="68"/>
      <c r="J233" s="68"/>
      <c r="K233" s="68"/>
      <c r="L233" s="68"/>
      <c r="M233" s="68"/>
      <c r="N233" s="68">
        <f t="shared" si="20"/>
        <v>0</v>
      </c>
      <c r="O233" s="68"/>
      <c r="Q233" s="79" t="s">
        <v>451</v>
      </c>
      <c r="R233" s="79" t="s">
        <v>452</v>
      </c>
      <c r="S233" s="80" t="s">
        <v>954</v>
      </c>
      <c r="T233" s="81">
        <v>10</v>
      </c>
      <c r="U233" s="68">
        <v>4214432.7852553148</v>
      </c>
      <c r="V233" s="68">
        <v>124319.75</v>
      </c>
      <c r="W233" s="68">
        <v>4549.5700000000006</v>
      </c>
      <c r="X233" s="68">
        <v>12484.87</v>
      </c>
      <c r="Y233" s="68">
        <v>554529.26001588989</v>
      </c>
      <c r="Z233" s="68">
        <v>271706.03938359494</v>
      </c>
      <c r="AA233" s="68">
        <v>196855.63385469047</v>
      </c>
      <c r="AB233" s="68">
        <v>49880.807768107392</v>
      </c>
      <c r="AC233" s="68">
        <f t="shared" si="21"/>
        <v>5518797.9562775986</v>
      </c>
      <c r="AD233" s="68">
        <v>90039.239999999991</v>
      </c>
      <c r="AF233" s="79" t="s">
        <v>451</v>
      </c>
      <c r="AG233" s="79" t="s">
        <v>452</v>
      </c>
      <c r="AH233" s="80" t="s">
        <v>1156</v>
      </c>
      <c r="AI233" s="81">
        <v>10</v>
      </c>
      <c r="AJ233" s="68">
        <v>4292269.9551817551</v>
      </c>
      <c r="AK233" s="68">
        <v>126631.41000000003</v>
      </c>
      <c r="AL233" s="68">
        <v>4634.17</v>
      </c>
      <c r="AM233" s="68">
        <v>12717.03</v>
      </c>
      <c r="AN233" s="68">
        <v>564973.8869556532</v>
      </c>
      <c r="AO233" s="68">
        <v>271706.03938359494</v>
      </c>
      <c r="AP233" s="68">
        <v>200563.86913184653</v>
      </c>
      <c r="AQ233" s="68">
        <v>50928.283511239104</v>
      </c>
      <c r="AR233" s="68">
        <f t="shared" si="22"/>
        <v>5616138.1241640896</v>
      </c>
      <c r="AS233" s="68">
        <v>91713.479999999981</v>
      </c>
      <c r="AU233" s="79" t="s">
        <v>451</v>
      </c>
      <c r="AV233" s="79" t="s">
        <v>452</v>
      </c>
      <c r="AW233" s="80" t="s">
        <v>1157</v>
      </c>
      <c r="AX233" s="81">
        <v>10</v>
      </c>
      <c r="AY233" s="68">
        <v>4367952.3491471754</v>
      </c>
      <c r="AZ233" s="68">
        <v>128879.23000000001</v>
      </c>
      <c r="BA233" s="68">
        <v>4716.43</v>
      </c>
      <c r="BB233" s="68">
        <v>12942.770000000002</v>
      </c>
      <c r="BC233" s="68">
        <v>575129.70071150595</v>
      </c>
      <c r="BD233" s="68">
        <v>271706.03938359494</v>
      </c>
      <c r="BE233" s="68">
        <v>204169.80983277637</v>
      </c>
      <c r="BF233" s="68">
        <v>51946.868981465697</v>
      </c>
      <c r="BG233" s="68">
        <f t="shared" si="23"/>
        <v>5710784.6780565176</v>
      </c>
      <c r="BH233" s="68">
        <v>93341.479999999981</v>
      </c>
    </row>
    <row r="234" spans="2:60">
      <c r="B234" s="79" t="s">
        <v>453</v>
      </c>
      <c r="C234" s="79" t="s">
        <v>454</v>
      </c>
      <c r="D234" s="80" t="s">
        <v>953</v>
      </c>
      <c r="E234" s="81">
        <v>10</v>
      </c>
      <c r="F234" s="68"/>
      <c r="G234" s="68"/>
      <c r="H234" s="68"/>
      <c r="I234" s="68"/>
      <c r="J234" s="68"/>
      <c r="K234" s="68"/>
      <c r="L234" s="68"/>
      <c r="M234" s="68"/>
      <c r="N234" s="68">
        <f t="shared" si="20"/>
        <v>0</v>
      </c>
      <c r="O234" s="68"/>
      <c r="Q234" s="79" t="s">
        <v>453</v>
      </c>
      <c r="R234" s="79" t="s">
        <v>454</v>
      </c>
      <c r="S234" s="80" t="s">
        <v>954</v>
      </c>
      <c r="T234" s="81">
        <v>10</v>
      </c>
      <c r="U234" s="68">
        <v>16581583.69584327</v>
      </c>
      <c r="V234" s="68">
        <v>597898.67000000004</v>
      </c>
      <c r="W234" s="68">
        <v>81257.52</v>
      </c>
      <c r="X234" s="68">
        <v>59779.3</v>
      </c>
      <c r="Y234" s="68">
        <v>2848056.6571912654</v>
      </c>
      <c r="Z234" s="68">
        <v>1620931.5668507202</v>
      </c>
      <c r="AA234" s="68">
        <v>1431492.9384886418</v>
      </c>
      <c r="AB234" s="68">
        <v>188357.8512205258</v>
      </c>
      <c r="AC234" s="68">
        <f t="shared" si="21"/>
        <v>23488499.629594423</v>
      </c>
      <c r="AD234" s="68">
        <v>79141.430000000008</v>
      </c>
      <c r="AF234" s="79" t="s">
        <v>453</v>
      </c>
      <c r="AG234" s="79" t="s">
        <v>454</v>
      </c>
      <c r="AH234" s="80" t="s">
        <v>1156</v>
      </c>
      <c r="AI234" s="81">
        <v>10</v>
      </c>
      <c r="AJ234" s="68">
        <v>16885370.430751987</v>
      </c>
      <c r="AK234" s="68">
        <v>609016.31000000006</v>
      </c>
      <c r="AL234" s="68">
        <v>82768.460000000006</v>
      </c>
      <c r="AM234" s="68">
        <v>60890.86</v>
      </c>
      <c r="AN234" s="68">
        <v>2901712.5927171353</v>
      </c>
      <c r="AO234" s="68">
        <v>1620931.5668507202</v>
      </c>
      <c r="AP234" s="68">
        <v>1458458.4300347127</v>
      </c>
      <c r="AQ234" s="68">
        <v>192313.38729616627</v>
      </c>
      <c r="AR234" s="68">
        <f t="shared" si="22"/>
        <v>23892075.057650723</v>
      </c>
      <c r="AS234" s="68">
        <v>80613.02</v>
      </c>
      <c r="AU234" s="79" t="s">
        <v>453</v>
      </c>
      <c r="AV234" s="79" t="s">
        <v>454</v>
      </c>
      <c r="AW234" s="80" t="s">
        <v>1157</v>
      </c>
      <c r="AX234" s="81">
        <v>10</v>
      </c>
      <c r="AY234" s="68">
        <v>17180587.430287961</v>
      </c>
      <c r="AZ234" s="68">
        <v>619826.89</v>
      </c>
      <c r="BA234" s="68">
        <v>84237.68</v>
      </c>
      <c r="BB234" s="68">
        <v>61971.729999999996</v>
      </c>
      <c r="BC234" s="68">
        <v>2953884.77161997</v>
      </c>
      <c r="BD234" s="68">
        <v>1620931.5668507202</v>
      </c>
      <c r="BE234" s="68">
        <v>1484680.0572009394</v>
      </c>
      <c r="BF234" s="68">
        <v>196159.6380420886</v>
      </c>
      <c r="BG234" s="68">
        <f t="shared" si="23"/>
        <v>24284323.744001679</v>
      </c>
      <c r="BH234" s="68">
        <v>82043.98</v>
      </c>
    </row>
    <row r="235" spans="2:60">
      <c r="B235" s="79" t="s">
        <v>455</v>
      </c>
      <c r="C235" s="79" t="s">
        <v>456</v>
      </c>
      <c r="D235" s="80" t="s">
        <v>953</v>
      </c>
      <c r="E235" s="81">
        <v>10</v>
      </c>
      <c r="F235" s="68"/>
      <c r="G235" s="68"/>
      <c r="H235" s="68"/>
      <c r="I235" s="68"/>
      <c r="J235" s="68"/>
      <c r="K235" s="68"/>
      <c r="L235" s="68"/>
      <c r="M235" s="68"/>
      <c r="N235" s="68">
        <f t="shared" si="20"/>
        <v>0</v>
      </c>
      <c r="O235" s="68"/>
      <c r="Q235" s="79" t="s">
        <v>455</v>
      </c>
      <c r="R235" s="79" t="s">
        <v>456</v>
      </c>
      <c r="S235" s="80" t="s">
        <v>954</v>
      </c>
      <c r="T235" s="81">
        <v>10</v>
      </c>
      <c r="U235" s="68">
        <v>40877527.073020846</v>
      </c>
      <c r="V235" s="68">
        <v>874421.55</v>
      </c>
      <c r="W235" s="68">
        <v>234562.19999999998</v>
      </c>
      <c r="X235" s="68">
        <v>149988.29</v>
      </c>
      <c r="Y235" s="68">
        <v>6533267.9128542114</v>
      </c>
      <c r="Z235" s="68">
        <v>2703815.9507239871</v>
      </c>
      <c r="AA235" s="68">
        <v>3624589.3041277709</v>
      </c>
      <c r="AB235" s="68">
        <v>480901.33614792675</v>
      </c>
      <c r="AC235" s="68">
        <f t="shared" si="21"/>
        <v>55485082.216874734</v>
      </c>
      <c r="AD235" s="68">
        <v>6008.6</v>
      </c>
      <c r="AF235" s="79" t="s">
        <v>455</v>
      </c>
      <c r="AG235" s="79" t="s">
        <v>456</v>
      </c>
      <c r="AH235" s="80" t="s">
        <v>1156</v>
      </c>
      <c r="AI235" s="81">
        <v>10</v>
      </c>
      <c r="AJ235" s="68">
        <v>41389970.485158943</v>
      </c>
      <c r="AK235" s="68">
        <v>884195.92999999993</v>
      </c>
      <c r="AL235" s="68">
        <v>237184.16000000003</v>
      </c>
      <c r="AM235" s="68">
        <v>151664.89000000001</v>
      </c>
      <c r="AN235" s="68">
        <v>6614508.1349172797</v>
      </c>
      <c r="AO235" s="68">
        <v>2703815.9507239871</v>
      </c>
      <c r="AP235" s="68">
        <v>3670079.9545331607</v>
      </c>
      <c r="AQ235" s="68">
        <v>486942.38649293035</v>
      </c>
      <c r="AR235" s="68">
        <f t="shared" si="22"/>
        <v>56144437.651826292</v>
      </c>
      <c r="AS235" s="68">
        <v>6075.76</v>
      </c>
      <c r="AU235" s="79" t="s">
        <v>455</v>
      </c>
      <c r="AV235" s="79" t="s">
        <v>456</v>
      </c>
      <c r="AW235" s="80" t="s">
        <v>1157</v>
      </c>
      <c r="AX235" s="81">
        <v>10</v>
      </c>
      <c r="AY235" s="68">
        <v>41871242.607766561</v>
      </c>
      <c r="AZ235" s="68">
        <v>893254.02</v>
      </c>
      <c r="BA235" s="68">
        <v>239613.97999999998</v>
      </c>
      <c r="BB235" s="68">
        <v>153218.60999999999</v>
      </c>
      <c r="BC235" s="68">
        <v>6690641.4687151462</v>
      </c>
      <c r="BD235" s="68">
        <v>2703815.9507239871</v>
      </c>
      <c r="BE235" s="68">
        <v>3712758.7437418555</v>
      </c>
      <c r="BF235" s="68">
        <v>492542.23969259113</v>
      </c>
      <c r="BG235" s="68">
        <f t="shared" si="23"/>
        <v>56763225.630640134</v>
      </c>
      <c r="BH235" s="68">
        <v>6138.01</v>
      </c>
    </row>
    <row r="236" spans="2:60">
      <c r="B236" s="79" t="s">
        <v>457</v>
      </c>
      <c r="C236" s="79" t="s">
        <v>458</v>
      </c>
      <c r="D236" s="80" t="s">
        <v>953</v>
      </c>
      <c r="E236" s="81">
        <v>10</v>
      </c>
      <c r="F236" s="68"/>
      <c r="G236" s="68"/>
      <c r="H236" s="68"/>
      <c r="I236" s="68"/>
      <c r="J236" s="68"/>
      <c r="K236" s="68"/>
      <c r="L236" s="68"/>
      <c r="M236" s="68"/>
      <c r="N236" s="68">
        <f t="shared" si="20"/>
        <v>0</v>
      </c>
      <c r="O236" s="68"/>
      <c r="Q236" s="79" t="s">
        <v>457</v>
      </c>
      <c r="R236" s="79" t="s">
        <v>458</v>
      </c>
      <c r="S236" s="80" t="s">
        <v>954</v>
      </c>
      <c r="T236" s="81">
        <v>10</v>
      </c>
      <c r="U236" s="68">
        <v>251092077.10320064</v>
      </c>
      <c r="V236" s="68">
        <v>11098163.690000001</v>
      </c>
      <c r="W236" s="68">
        <v>3086314.88</v>
      </c>
      <c r="X236" s="68">
        <v>866202.53</v>
      </c>
      <c r="Y236" s="68">
        <v>41806216.723704293</v>
      </c>
      <c r="Z236" s="68">
        <v>13186067.286717428</v>
      </c>
      <c r="AA236" s="68">
        <v>15820609.34733234</v>
      </c>
      <c r="AB236" s="68">
        <v>3018464.8133133054</v>
      </c>
      <c r="AC236" s="68">
        <f t="shared" si="21"/>
        <v>345560218.434268</v>
      </c>
      <c r="AD236" s="68">
        <v>5586102.0599999996</v>
      </c>
      <c r="AF236" s="79" t="s">
        <v>457</v>
      </c>
      <c r="AG236" s="79" t="s">
        <v>458</v>
      </c>
      <c r="AH236" s="80" t="s">
        <v>1156</v>
      </c>
      <c r="AI236" s="81">
        <v>10</v>
      </c>
      <c r="AJ236" s="68">
        <v>254016742.57393497</v>
      </c>
      <c r="AK236" s="68">
        <v>11207702.599999998</v>
      </c>
      <c r="AL236" s="68">
        <v>3116776.8200000003</v>
      </c>
      <c r="AM236" s="68">
        <v>874751.95</v>
      </c>
      <c r="AN236" s="68">
        <v>42288074.429648086</v>
      </c>
      <c r="AO236" s="68">
        <v>13186067.286717428</v>
      </c>
      <c r="AP236" s="68">
        <v>16005053.446130645</v>
      </c>
      <c r="AQ236" s="68">
        <v>3052501.5890057087</v>
      </c>
      <c r="AR236" s="68">
        <f t="shared" si="22"/>
        <v>349388907.57543683</v>
      </c>
      <c r="AS236" s="68">
        <v>5641236.879999999</v>
      </c>
      <c r="AU236" s="79" t="s">
        <v>457</v>
      </c>
      <c r="AV236" s="79" t="s">
        <v>458</v>
      </c>
      <c r="AW236" s="80" t="s">
        <v>1157</v>
      </c>
      <c r="AX236" s="81">
        <v>10</v>
      </c>
      <c r="AY236" s="68">
        <v>256743894.27301133</v>
      </c>
      <c r="AZ236" s="68">
        <v>11307789.049999999</v>
      </c>
      <c r="BA236" s="68">
        <v>3144610.1100000003</v>
      </c>
      <c r="BB236" s="68">
        <v>882563.61999999988</v>
      </c>
      <c r="BC236" s="68">
        <v>42736328.693663836</v>
      </c>
      <c r="BD236" s="68">
        <v>13186067.286717428</v>
      </c>
      <c r="BE236" s="68">
        <v>16176880.117406562</v>
      </c>
      <c r="BF236" s="68">
        <v>3083613.6283569932</v>
      </c>
      <c r="BG236" s="68">
        <f t="shared" si="23"/>
        <v>352953360.76915616</v>
      </c>
      <c r="BH236" s="68">
        <v>5691613.9900000002</v>
      </c>
    </row>
    <row r="237" spans="2:60">
      <c r="B237" s="79" t="s">
        <v>459</v>
      </c>
      <c r="C237" s="79" t="s">
        <v>460</v>
      </c>
      <c r="D237" s="80" t="s">
        <v>953</v>
      </c>
      <c r="E237" s="81">
        <v>10</v>
      </c>
      <c r="F237" s="68"/>
      <c r="G237" s="68"/>
      <c r="H237" s="68"/>
      <c r="I237" s="68"/>
      <c r="J237" s="68"/>
      <c r="K237" s="68"/>
      <c r="L237" s="68"/>
      <c r="M237" s="68"/>
      <c r="N237" s="68">
        <f t="shared" si="20"/>
        <v>0</v>
      </c>
      <c r="O237" s="68"/>
      <c r="Q237" s="79" t="s">
        <v>459</v>
      </c>
      <c r="R237" s="79" t="s">
        <v>460</v>
      </c>
      <c r="S237" s="80" t="s">
        <v>954</v>
      </c>
      <c r="T237" s="81">
        <v>10</v>
      </c>
      <c r="U237" s="68">
        <v>773355.75944665167</v>
      </c>
      <c r="V237" s="68">
        <v>0</v>
      </c>
      <c r="W237" s="68">
        <v>0</v>
      </c>
      <c r="X237" s="68">
        <v>0</v>
      </c>
      <c r="Y237" s="68">
        <v>71315.064871559676</v>
      </c>
      <c r="Z237" s="68">
        <v>30505.912155799542</v>
      </c>
      <c r="AA237" s="68">
        <v>0</v>
      </c>
      <c r="AB237" s="68">
        <v>7884.7897031686734</v>
      </c>
      <c r="AC237" s="68">
        <f t="shared" si="21"/>
        <v>883061.52617717953</v>
      </c>
      <c r="AD237" s="68">
        <v>0</v>
      </c>
      <c r="AF237" s="79" t="s">
        <v>459</v>
      </c>
      <c r="AG237" s="79" t="s">
        <v>460</v>
      </c>
      <c r="AH237" s="80" t="s">
        <v>1156</v>
      </c>
      <c r="AI237" s="81">
        <v>10</v>
      </c>
      <c r="AJ237" s="68">
        <v>787520.91154923965</v>
      </c>
      <c r="AK237" s="68">
        <v>0</v>
      </c>
      <c r="AL237" s="68">
        <v>0</v>
      </c>
      <c r="AM237" s="68">
        <v>0</v>
      </c>
      <c r="AN237" s="68">
        <v>72642.388994756533</v>
      </c>
      <c r="AO237" s="68">
        <v>30505.912155799542</v>
      </c>
      <c r="AP237" s="68">
        <v>0</v>
      </c>
      <c r="AQ237" s="68">
        <v>8050.3702869350091</v>
      </c>
      <c r="AR237" s="68">
        <f t="shared" si="22"/>
        <v>898719.58298673073</v>
      </c>
      <c r="AS237" s="68">
        <v>0</v>
      </c>
      <c r="AU237" s="79" t="s">
        <v>459</v>
      </c>
      <c r="AV237" s="79" t="s">
        <v>460</v>
      </c>
      <c r="AW237" s="80" t="s">
        <v>1157</v>
      </c>
      <c r="AX237" s="81">
        <v>10</v>
      </c>
      <c r="AY237" s="68">
        <v>801294.52153080388</v>
      </c>
      <c r="AZ237" s="68">
        <v>0</v>
      </c>
      <c r="BA237" s="68">
        <v>0</v>
      </c>
      <c r="BB237" s="68">
        <v>0</v>
      </c>
      <c r="BC237" s="68">
        <v>73933.020429615572</v>
      </c>
      <c r="BD237" s="68">
        <v>30505.912155799542</v>
      </c>
      <c r="BE237" s="68">
        <v>0</v>
      </c>
      <c r="BF237" s="68">
        <v>8211.3776926737046</v>
      </c>
      <c r="BG237" s="68">
        <f t="shared" si="23"/>
        <v>913944.83180889266</v>
      </c>
      <c r="BH237" s="68">
        <v>0</v>
      </c>
    </row>
    <row r="238" spans="2:60">
      <c r="B238" s="79" t="s">
        <v>461</v>
      </c>
      <c r="C238" s="79" t="s">
        <v>462</v>
      </c>
      <c r="D238" s="80" t="s">
        <v>953</v>
      </c>
      <c r="E238" s="81">
        <v>10</v>
      </c>
      <c r="F238" s="68"/>
      <c r="G238" s="68"/>
      <c r="H238" s="68"/>
      <c r="I238" s="68"/>
      <c r="J238" s="68"/>
      <c r="K238" s="68"/>
      <c r="L238" s="68"/>
      <c r="M238" s="68"/>
      <c r="N238" s="68">
        <f t="shared" si="20"/>
        <v>0</v>
      </c>
      <c r="O238" s="68"/>
      <c r="Q238" s="79" t="s">
        <v>461</v>
      </c>
      <c r="R238" s="79" t="s">
        <v>462</v>
      </c>
      <c r="S238" s="80" t="s">
        <v>954</v>
      </c>
      <c r="T238" s="81">
        <v>10</v>
      </c>
      <c r="U238" s="68">
        <v>507556.57516767411</v>
      </c>
      <c r="V238" s="68">
        <v>9858.7899999999991</v>
      </c>
      <c r="W238" s="68">
        <v>0</v>
      </c>
      <c r="X238" s="68">
        <v>0</v>
      </c>
      <c r="Y238" s="68">
        <v>48239.38689629404</v>
      </c>
      <c r="Z238" s="68">
        <v>160467.76613847824</v>
      </c>
      <c r="AA238" s="68">
        <v>0</v>
      </c>
      <c r="AB238" s="68">
        <v>5140.7436721851118</v>
      </c>
      <c r="AC238" s="68">
        <f t="shared" si="21"/>
        <v>731263.26187463151</v>
      </c>
      <c r="AD238" s="68">
        <v>0</v>
      </c>
      <c r="AF238" s="79" t="s">
        <v>461</v>
      </c>
      <c r="AG238" s="79" t="s">
        <v>462</v>
      </c>
      <c r="AH238" s="80" t="s">
        <v>1156</v>
      </c>
      <c r="AI238" s="81">
        <v>10</v>
      </c>
      <c r="AJ238" s="68">
        <v>516675.08439736289</v>
      </c>
      <c r="AK238" s="68">
        <v>10039.709999999999</v>
      </c>
      <c r="AL238" s="68">
        <v>0</v>
      </c>
      <c r="AM238" s="68">
        <v>0</v>
      </c>
      <c r="AN238" s="68">
        <v>49137.661842242182</v>
      </c>
      <c r="AO238" s="68">
        <v>160467.76613847824</v>
      </c>
      <c r="AP238" s="68">
        <v>0</v>
      </c>
      <c r="AQ238" s="68">
        <v>5248.70389930089</v>
      </c>
      <c r="AR238" s="68">
        <f t="shared" si="22"/>
        <v>741568.92627738416</v>
      </c>
      <c r="AS238" s="68">
        <v>0</v>
      </c>
      <c r="AU238" s="79" t="s">
        <v>461</v>
      </c>
      <c r="AV238" s="79" t="s">
        <v>462</v>
      </c>
      <c r="AW238" s="80" t="s">
        <v>1157</v>
      </c>
      <c r="AX238" s="81">
        <v>10</v>
      </c>
      <c r="AY238" s="68">
        <v>525541.58829908888</v>
      </c>
      <c r="AZ238" s="68">
        <v>10215.64</v>
      </c>
      <c r="BA238" s="68">
        <v>0</v>
      </c>
      <c r="BB238" s="68">
        <v>0</v>
      </c>
      <c r="BC238" s="68">
        <v>50011.104943336708</v>
      </c>
      <c r="BD238" s="68">
        <v>160467.76613847824</v>
      </c>
      <c r="BE238" s="68">
        <v>0</v>
      </c>
      <c r="BF238" s="68">
        <v>5353.6857772869989</v>
      </c>
      <c r="BG238" s="68">
        <f t="shared" si="23"/>
        <v>751589.78515819088</v>
      </c>
      <c r="BH238" s="68">
        <v>0</v>
      </c>
    </row>
    <row r="239" spans="2:60">
      <c r="B239" s="79" t="s">
        <v>463</v>
      </c>
      <c r="C239" s="79" t="s">
        <v>464</v>
      </c>
      <c r="D239" s="80" t="s">
        <v>953</v>
      </c>
      <c r="E239" s="81">
        <v>10</v>
      </c>
      <c r="F239" s="68"/>
      <c r="G239" s="68"/>
      <c r="H239" s="68"/>
      <c r="I239" s="68"/>
      <c r="J239" s="68"/>
      <c r="K239" s="68"/>
      <c r="L239" s="68"/>
      <c r="M239" s="68"/>
      <c r="N239" s="68">
        <f t="shared" si="20"/>
        <v>0</v>
      </c>
      <c r="O239" s="68"/>
      <c r="Q239" s="79" t="s">
        <v>463</v>
      </c>
      <c r="R239" s="79" t="s">
        <v>464</v>
      </c>
      <c r="S239" s="80" t="s">
        <v>954</v>
      </c>
      <c r="T239" s="81">
        <v>10</v>
      </c>
      <c r="U239" s="68">
        <v>10929654.715645958</v>
      </c>
      <c r="V239" s="68">
        <v>235749.33000000002</v>
      </c>
      <c r="W239" s="68">
        <v>0</v>
      </c>
      <c r="X239" s="68">
        <v>38477.949999999997</v>
      </c>
      <c r="Y239" s="68">
        <v>1607454.1213821161</v>
      </c>
      <c r="Z239" s="68">
        <v>874141.90549679636</v>
      </c>
      <c r="AA239" s="68">
        <v>839297.56026172824</v>
      </c>
      <c r="AB239" s="68">
        <v>121464.43866888061</v>
      </c>
      <c r="AC239" s="68">
        <f t="shared" si="21"/>
        <v>14646240.021455478</v>
      </c>
      <c r="AD239" s="68">
        <v>0</v>
      </c>
      <c r="AF239" s="79" t="s">
        <v>463</v>
      </c>
      <c r="AG239" s="79" t="s">
        <v>464</v>
      </c>
      <c r="AH239" s="80" t="s">
        <v>1156</v>
      </c>
      <c r="AI239" s="81">
        <v>10</v>
      </c>
      <c r="AJ239" s="68">
        <v>11132011.042519012</v>
      </c>
      <c r="AK239" s="68">
        <v>240075.79</v>
      </c>
      <c r="AL239" s="68">
        <v>0</v>
      </c>
      <c r="AM239" s="68">
        <v>39184.099999999991</v>
      </c>
      <c r="AN239" s="68">
        <v>1637463.156832814</v>
      </c>
      <c r="AO239" s="68">
        <v>874141.90549679636</v>
      </c>
      <c r="AP239" s="68">
        <v>854965.03808446554</v>
      </c>
      <c r="AQ239" s="68">
        <v>124015.20494092442</v>
      </c>
      <c r="AR239" s="68">
        <f t="shared" si="22"/>
        <v>14901856.237874012</v>
      </c>
      <c r="AS239" s="68">
        <v>0</v>
      </c>
      <c r="AU239" s="79" t="s">
        <v>463</v>
      </c>
      <c r="AV239" s="79" t="s">
        <v>464</v>
      </c>
      <c r="AW239" s="80" t="s">
        <v>1157</v>
      </c>
      <c r="AX239" s="81">
        <v>10</v>
      </c>
      <c r="AY239" s="68">
        <v>11328744.53895261</v>
      </c>
      <c r="AZ239" s="68">
        <v>244282.77000000002</v>
      </c>
      <c r="BA239" s="68">
        <v>0</v>
      </c>
      <c r="BB239" s="68">
        <v>39870.75</v>
      </c>
      <c r="BC239" s="68">
        <v>1666642.2543785728</v>
      </c>
      <c r="BD239" s="68">
        <v>874141.90549679636</v>
      </c>
      <c r="BE239" s="68">
        <v>870200.36602257518</v>
      </c>
      <c r="BF239" s="68">
        <v>126495.49843974411</v>
      </c>
      <c r="BG239" s="68">
        <f t="shared" si="23"/>
        <v>15150378.083290298</v>
      </c>
      <c r="BH239" s="68">
        <v>0</v>
      </c>
    </row>
    <row r="240" spans="2:60">
      <c r="B240" s="79" t="s">
        <v>465</v>
      </c>
      <c r="C240" s="79" t="s">
        <v>466</v>
      </c>
      <c r="D240" s="80" t="s">
        <v>953</v>
      </c>
      <c r="E240" s="81">
        <v>10</v>
      </c>
      <c r="F240" s="68"/>
      <c r="G240" s="68"/>
      <c r="H240" s="68"/>
      <c r="I240" s="68"/>
      <c r="J240" s="68"/>
      <c r="K240" s="68"/>
      <c r="L240" s="68"/>
      <c r="M240" s="68"/>
      <c r="N240" s="68">
        <f t="shared" si="20"/>
        <v>0</v>
      </c>
      <c r="O240" s="68"/>
      <c r="Q240" s="79" t="s">
        <v>465</v>
      </c>
      <c r="R240" s="79" t="s">
        <v>466</v>
      </c>
      <c r="S240" s="80" t="s">
        <v>954</v>
      </c>
      <c r="T240" s="81">
        <v>10</v>
      </c>
      <c r="U240" s="68">
        <v>14745598.3192624</v>
      </c>
      <c r="V240" s="68">
        <v>403635.76000000007</v>
      </c>
      <c r="W240" s="68">
        <v>16750.359999999997</v>
      </c>
      <c r="X240" s="68">
        <v>50729.650000000009</v>
      </c>
      <c r="Y240" s="68">
        <v>2164420.0649466002</v>
      </c>
      <c r="Z240" s="68">
        <v>1067982.405165669</v>
      </c>
      <c r="AA240" s="68">
        <v>1045815.5913402009</v>
      </c>
      <c r="AB240" s="68">
        <v>165498.27474571764</v>
      </c>
      <c r="AC240" s="68">
        <f t="shared" si="21"/>
        <v>19667704.865460586</v>
      </c>
      <c r="AD240" s="68">
        <v>7274.4400000000005</v>
      </c>
      <c r="AF240" s="79" t="s">
        <v>465</v>
      </c>
      <c r="AG240" s="79" t="s">
        <v>466</v>
      </c>
      <c r="AH240" s="80" t="s">
        <v>1156</v>
      </c>
      <c r="AI240" s="81">
        <v>10</v>
      </c>
      <c r="AJ240" s="68">
        <v>15018045.243397936</v>
      </c>
      <c r="AK240" s="68">
        <v>411043.29</v>
      </c>
      <c r="AL240" s="68">
        <v>17057.759999999998</v>
      </c>
      <c r="AM240" s="68">
        <v>51660.639999999999</v>
      </c>
      <c r="AN240" s="68">
        <v>2204792.6254060259</v>
      </c>
      <c r="AO240" s="68">
        <v>1067982.405165669</v>
      </c>
      <c r="AP240" s="68">
        <v>1065338.1129352292</v>
      </c>
      <c r="AQ240" s="68">
        <v>168973.74471537396</v>
      </c>
      <c r="AR240" s="68">
        <f t="shared" si="22"/>
        <v>20012301.761620235</v>
      </c>
      <c r="AS240" s="68">
        <v>7407.94</v>
      </c>
      <c r="AU240" s="79" t="s">
        <v>465</v>
      </c>
      <c r="AV240" s="79" t="s">
        <v>466</v>
      </c>
      <c r="AW240" s="80" t="s">
        <v>1157</v>
      </c>
      <c r="AX240" s="81">
        <v>10</v>
      </c>
      <c r="AY240" s="68">
        <v>15282913.260997029</v>
      </c>
      <c r="AZ240" s="68">
        <v>418246.22</v>
      </c>
      <c r="BA240" s="68">
        <v>17356.68</v>
      </c>
      <c r="BB240" s="68">
        <v>52565.919999999998</v>
      </c>
      <c r="BC240" s="68">
        <v>2244048.7290090779</v>
      </c>
      <c r="BD240" s="68">
        <v>1067982.405165669</v>
      </c>
      <c r="BE240" s="68">
        <v>1084322.1524233478</v>
      </c>
      <c r="BF240" s="68">
        <v>172353.20700968057</v>
      </c>
      <c r="BG240" s="68">
        <f t="shared" si="23"/>
        <v>20347326.324604806</v>
      </c>
      <c r="BH240" s="68">
        <v>7537.7500000000009</v>
      </c>
    </row>
    <row r="241" spans="2:60">
      <c r="B241" s="79" t="s">
        <v>467</v>
      </c>
      <c r="C241" s="79" t="s">
        <v>468</v>
      </c>
      <c r="D241" s="80" t="s">
        <v>953</v>
      </c>
      <c r="E241" s="81">
        <v>10</v>
      </c>
      <c r="F241" s="68"/>
      <c r="G241" s="68"/>
      <c r="H241" s="68"/>
      <c r="I241" s="68"/>
      <c r="J241" s="68"/>
      <c r="K241" s="68"/>
      <c r="L241" s="68"/>
      <c r="M241" s="68"/>
      <c r="N241" s="68">
        <f t="shared" si="20"/>
        <v>0</v>
      </c>
      <c r="O241" s="68"/>
      <c r="Q241" s="79" t="s">
        <v>467</v>
      </c>
      <c r="R241" s="79" t="s">
        <v>468</v>
      </c>
      <c r="S241" s="80" t="s">
        <v>954</v>
      </c>
      <c r="T241" s="81">
        <v>10</v>
      </c>
      <c r="U241" s="68">
        <v>85573643.654854372</v>
      </c>
      <c r="V241" s="68">
        <v>1888379.4400000004</v>
      </c>
      <c r="W241" s="68">
        <v>597918.57000000007</v>
      </c>
      <c r="X241" s="68">
        <v>302056.80000000005</v>
      </c>
      <c r="Y241" s="68">
        <v>12482310.678865386</v>
      </c>
      <c r="Z241" s="68">
        <v>4935673.0607195776</v>
      </c>
      <c r="AA241" s="68">
        <v>6194803.2485072734</v>
      </c>
      <c r="AB241" s="68">
        <v>926970.12910027802</v>
      </c>
      <c r="AC241" s="68">
        <f t="shared" si="21"/>
        <v>113088205.47204688</v>
      </c>
      <c r="AD241" s="68">
        <v>186449.88999999998</v>
      </c>
      <c r="AF241" s="79" t="s">
        <v>467</v>
      </c>
      <c r="AG241" s="79" t="s">
        <v>468</v>
      </c>
      <c r="AH241" s="80" t="s">
        <v>1156</v>
      </c>
      <c r="AI241" s="81">
        <v>10</v>
      </c>
      <c r="AJ241" s="68">
        <v>86582385.700684011</v>
      </c>
      <c r="AK241" s="68">
        <v>1907017.76</v>
      </c>
      <c r="AL241" s="68">
        <v>603820.01</v>
      </c>
      <c r="AM241" s="68">
        <v>305038.08000000002</v>
      </c>
      <c r="AN241" s="68">
        <v>12626727.402024012</v>
      </c>
      <c r="AO241" s="68">
        <v>4935673.0607195776</v>
      </c>
      <c r="AP241" s="68">
        <v>6267239.8123507425</v>
      </c>
      <c r="AQ241" s="68">
        <v>937422.82442501187</v>
      </c>
      <c r="AR241" s="68">
        <f t="shared" si="22"/>
        <v>114353614.80020338</v>
      </c>
      <c r="AS241" s="68">
        <v>188290.14999999997</v>
      </c>
      <c r="AU241" s="79" t="s">
        <v>467</v>
      </c>
      <c r="AV241" s="79" t="s">
        <v>468</v>
      </c>
      <c r="AW241" s="80" t="s">
        <v>1157</v>
      </c>
      <c r="AX241" s="81">
        <v>10</v>
      </c>
      <c r="AY241" s="68">
        <v>87524740.642702878</v>
      </c>
      <c r="AZ241" s="68">
        <v>1924047.7300000002</v>
      </c>
      <c r="BA241" s="68">
        <v>609212.21</v>
      </c>
      <c r="BB241" s="68">
        <v>307762.12000000005</v>
      </c>
      <c r="BC241" s="68">
        <v>12761121.894917322</v>
      </c>
      <c r="BD241" s="68">
        <v>4935673.0607195776</v>
      </c>
      <c r="BE241" s="68">
        <v>6334742.1156232189</v>
      </c>
      <c r="BF241" s="68">
        <v>946977.33764317632</v>
      </c>
      <c r="BG241" s="68">
        <f t="shared" si="23"/>
        <v>115534248.70160618</v>
      </c>
      <c r="BH241" s="68">
        <v>189971.59</v>
      </c>
    </row>
    <row r="242" spans="2:60">
      <c r="B242" s="79" t="s">
        <v>469</v>
      </c>
      <c r="C242" s="79" t="s">
        <v>470</v>
      </c>
      <c r="D242" s="80" t="s">
        <v>953</v>
      </c>
      <c r="E242" s="81">
        <v>10</v>
      </c>
      <c r="F242" s="68"/>
      <c r="G242" s="68"/>
      <c r="H242" s="68"/>
      <c r="I242" s="68"/>
      <c r="J242" s="68"/>
      <c r="K242" s="68"/>
      <c r="L242" s="68"/>
      <c r="M242" s="68"/>
      <c r="N242" s="68">
        <f t="shared" si="20"/>
        <v>0</v>
      </c>
      <c r="O242" s="68"/>
      <c r="Q242" s="79" t="s">
        <v>469</v>
      </c>
      <c r="R242" s="79" t="s">
        <v>470</v>
      </c>
      <c r="S242" s="80" t="s">
        <v>954</v>
      </c>
      <c r="T242" s="81">
        <v>10</v>
      </c>
      <c r="U242" s="68">
        <v>113782822.56236167</v>
      </c>
      <c r="V242" s="68">
        <v>3173474.84</v>
      </c>
      <c r="W242" s="68">
        <v>723136.8600000001</v>
      </c>
      <c r="X242" s="68">
        <v>384875.35</v>
      </c>
      <c r="Y242" s="68">
        <v>18785922.859170102</v>
      </c>
      <c r="Z242" s="68">
        <v>6834198.8104817076</v>
      </c>
      <c r="AA242" s="68">
        <v>4786633.8484738106</v>
      </c>
      <c r="AB242" s="68">
        <v>1276553.6931762099</v>
      </c>
      <c r="AC242" s="68">
        <f t="shared" si="21"/>
        <v>150624476.1036635</v>
      </c>
      <c r="AD242" s="68">
        <v>876857.27999999991</v>
      </c>
      <c r="AF242" s="79" t="s">
        <v>469</v>
      </c>
      <c r="AG242" s="79" t="s">
        <v>470</v>
      </c>
      <c r="AH242" s="80" t="s">
        <v>1156</v>
      </c>
      <c r="AI242" s="81">
        <v>10</v>
      </c>
      <c r="AJ242" s="68">
        <v>115883704.01407604</v>
      </c>
      <c r="AK242" s="68">
        <v>3231714.4499999997</v>
      </c>
      <c r="AL242" s="68">
        <v>736407.86</v>
      </c>
      <c r="AM242" s="68">
        <v>391938.58999999997</v>
      </c>
      <c r="AN242" s="68">
        <v>19136441.55538623</v>
      </c>
      <c r="AO242" s="68">
        <v>6834198.8104817076</v>
      </c>
      <c r="AP242" s="68">
        <v>4875973.4008085374</v>
      </c>
      <c r="AQ242" s="68">
        <v>1303361.3254528344</v>
      </c>
      <c r="AR242" s="68">
        <f t="shared" si="22"/>
        <v>153286689.36620536</v>
      </c>
      <c r="AS242" s="68">
        <v>892949.36</v>
      </c>
      <c r="AU242" s="79" t="s">
        <v>469</v>
      </c>
      <c r="AV242" s="79" t="s">
        <v>470</v>
      </c>
      <c r="AW242" s="80" t="s">
        <v>1157</v>
      </c>
      <c r="AX242" s="81">
        <v>10</v>
      </c>
      <c r="AY242" s="68">
        <v>117926097.26706101</v>
      </c>
      <c r="AZ242" s="68">
        <v>3288345.5200000005</v>
      </c>
      <c r="BA242" s="68">
        <v>749312.35</v>
      </c>
      <c r="BB242" s="68">
        <v>398806.75</v>
      </c>
      <c r="BC242" s="68">
        <v>19477266.731594551</v>
      </c>
      <c r="BD242" s="68">
        <v>6834198.8104817076</v>
      </c>
      <c r="BE242" s="68">
        <v>4962848.7085168762</v>
      </c>
      <c r="BF242" s="68">
        <v>1329428.5429619551</v>
      </c>
      <c r="BG242" s="68">
        <f t="shared" si="23"/>
        <v>155874901.68061608</v>
      </c>
      <c r="BH242" s="68">
        <v>908597.00000000012</v>
      </c>
    </row>
    <row r="243" spans="2:60">
      <c r="B243" s="79" t="s">
        <v>471</v>
      </c>
      <c r="C243" s="79" t="s">
        <v>472</v>
      </c>
      <c r="D243" s="80" t="s">
        <v>953</v>
      </c>
      <c r="E243" s="81">
        <v>10</v>
      </c>
      <c r="F243" s="68"/>
      <c r="G243" s="68"/>
      <c r="H243" s="68"/>
      <c r="I243" s="68"/>
      <c r="J243" s="68"/>
      <c r="K243" s="68"/>
      <c r="L243" s="68"/>
      <c r="M243" s="68"/>
      <c r="N243" s="68">
        <f t="shared" si="20"/>
        <v>0</v>
      </c>
      <c r="O243" s="68"/>
      <c r="Q243" s="79" t="s">
        <v>471</v>
      </c>
      <c r="R243" s="79" t="s">
        <v>472</v>
      </c>
      <c r="S243" s="80" t="s">
        <v>954</v>
      </c>
      <c r="T243" s="81">
        <v>10</v>
      </c>
      <c r="U243" s="68">
        <v>7067501.4196349755</v>
      </c>
      <c r="V243" s="68">
        <v>123650.45999999999</v>
      </c>
      <c r="W243" s="68">
        <v>0</v>
      </c>
      <c r="X243" s="68">
        <v>0</v>
      </c>
      <c r="Y243" s="68">
        <v>827335.82806398824</v>
      </c>
      <c r="Z243" s="68">
        <v>718476.57589301968</v>
      </c>
      <c r="AA243" s="68">
        <v>553894.38631645311</v>
      </c>
      <c r="AB243" s="68">
        <v>77047.432261843234</v>
      </c>
      <c r="AC243" s="68">
        <f t="shared" si="21"/>
        <v>9367906.1021702811</v>
      </c>
      <c r="AD243" s="68">
        <v>0</v>
      </c>
      <c r="AF243" s="79" t="s">
        <v>471</v>
      </c>
      <c r="AG243" s="79" t="s">
        <v>472</v>
      </c>
      <c r="AH243" s="80" t="s">
        <v>1156</v>
      </c>
      <c r="AI243" s="81">
        <v>10</v>
      </c>
      <c r="AJ243" s="68">
        <v>7198687.9990008008</v>
      </c>
      <c r="AK243" s="68">
        <v>125930.37999999999</v>
      </c>
      <c r="AL243" s="68">
        <v>0</v>
      </c>
      <c r="AM243" s="68">
        <v>0</v>
      </c>
      <c r="AN243" s="68">
        <v>842822.83699021186</v>
      </c>
      <c r="AO243" s="68">
        <v>718476.57589301968</v>
      </c>
      <c r="AP243" s="68">
        <v>564259.95946187782</v>
      </c>
      <c r="AQ243" s="68">
        <v>78665.429889341816</v>
      </c>
      <c r="AR243" s="68">
        <f t="shared" si="22"/>
        <v>9528843.1812352519</v>
      </c>
      <c r="AS243" s="68">
        <v>0</v>
      </c>
      <c r="AU243" s="79" t="s">
        <v>471</v>
      </c>
      <c r="AV243" s="79" t="s">
        <v>472</v>
      </c>
      <c r="AW243" s="80" t="s">
        <v>1157</v>
      </c>
      <c r="AX243" s="81">
        <v>10</v>
      </c>
      <c r="AY243" s="68">
        <v>7326229.3454354769</v>
      </c>
      <c r="AZ243" s="68">
        <v>128147.31999999999</v>
      </c>
      <c r="BA243" s="68">
        <v>0</v>
      </c>
      <c r="BB243" s="68">
        <v>0</v>
      </c>
      <c r="BC243" s="68">
        <v>857881.5472319976</v>
      </c>
      <c r="BD243" s="68">
        <v>718476.57589301968</v>
      </c>
      <c r="BE243" s="68">
        <v>574339.61416042899</v>
      </c>
      <c r="BF243" s="68">
        <v>80238.739487130195</v>
      </c>
      <c r="BG243" s="68">
        <f t="shared" si="23"/>
        <v>9685313.1422080547</v>
      </c>
      <c r="BH243" s="68">
        <v>0</v>
      </c>
    </row>
    <row r="244" spans="2:60">
      <c r="B244" s="79" t="s">
        <v>473</v>
      </c>
      <c r="C244" s="79" t="s">
        <v>474</v>
      </c>
      <c r="D244" s="80" t="s">
        <v>953</v>
      </c>
      <c r="E244" s="81">
        <v>10</v>
      </c>
      <c r="F244" s="68"/>
      <c r="G244" s="68"/>
      <c r="H244" s="68"/>
      <c r="I244" s="68"/>
      <c r="J244" s="68"/>
      <c r="K244" s="68"/>
      <c r="L244" s="68"/>
      <c r="M244" s="68"/>
      <c r="N244" s="68">
        <f t="shared" si="20"/>
        <v>0</v>
      </c>
      <c r="O244" s="68"/>
      <c r="Q244" s="79" t="s">
        <v>473</v>
      </c>
      <c r="R244" s="79" t="s">
        <v>474</v>
      </c>
      <c r="S244" s="80" t="s">
        <v>954</v>
      </c>
      <c r="T244" s="81">
        <v>10</v>
      </c>
      <c r="U244" s="68">
        <v>39958818.211965747</v>
      </c>
      <c r="V244" s="68">
        <v>1368839.2099999995</v>
      </c>
      <c r="W244" s="68">
        <v>278534.51</v>
      </c>
      <c r="X244" s="68">
        <v>135247.17000000001</v>
      </c>
      <c r="Y244" s="68">
        <v>6813441.8752569575</v>
      </c>
      <c r="Z244" s="68">
        <v>2949445.8325091903</v>
      </c>
      <c r="AA244" s="68">
        <v>1941779.5370879145</v>
      </c>
      <c r="AB244" s="68">
        <v>458454.36302351952</v>
      </c>
      <c r="AC244" s="68">
        <f t="shared" si="21"/>
        <v>54424300.369843327</v>
      </c>
      <c r="AD244" s="68">
        <v>519739.66000000003</v>
      </c>
      <c r="AF244" s="79" t="s">
        <v>473</v>
      </c>
      <c r="AG244" s="79" t="s">
        <v>474</v>
      </c>
      <c r="AH244" s="80" t="s">
        <v>1156</v>
      </c>
      <c r="AI244" s="81">
        <v>10</v>
      </c>
      <c r="AJ244" s="68">
        <v>40695192.567701444</v>
      </c>
      <c r="AK244" s="68">
        <v>1393960.1400000001</v>
      </c>
      <c r="AL244" s="68">
        <v>283646.18</v>
      </c>
      <c r="AM244" s="68">
        <v>137729.22999999998</v>
      </c>
      <c r="AN244" s="68">
        <v>6940529.1337516811</v>
      </c>
      <c r="AO244" s="68">
        <v>2949445.8325091903</v>
      </c>
      <c r="AP244" s="68">
        <v>1978027.3691038208</v>
      </c>
      <c r="AQ244" s="68">
        <v>468081.89917700738</v>
      </c>
      <c r="AR244" s="68">
        <f t="shared" si="22"/>
        <v>55375890.272243142</v>
      </c>
      <c r="AS244" s="68">
        <v>529277.92000000004</v>
      </c>
      <c r="AU244" s="79" t="s">
        <v>473</v>
      </c>
      <c r="AV244" s="79" t="s">
        <v>474</v>
      </c>
      <c r="AW244" s="80" t="s">
        <v>1157</v>
      </c>
      <c r="AX244" s="81">
        <v>10</v>
      </c>
      <c r="AY244" s="68">
        <v>41411038.514776163</v>
      </c>
      <c r="AZ244" s="68">
        <v>1418387.2699999998</v>
      </c>
      <c r="BA244" s="68">
        <v>288616.67000000004</v>
      </c>
      <c r="BB244" s="68">
        <v>140142.74</v>
      </c>
      <c r="BC244" s="68">
        <v>7064101.9225348271</v>
      </c>
      <c r="BD244" s="68">
        <v>2949445.8325091903</v>
      </c>
      <c r="BE244" s="68">
        <v>2013275.3914754782</v>
      </c>
      <c r="BF244" s="68">
        <v>477443.52156053483</v>
      </c>
      <c r="BG244" s="68">
        <f t="shared" si="23"/>
        <v>56301004.602856204</v>
      </c>
      <c r="BH244" s="68">
        <v>538552.74</v>
      </c>
    </row>
    <row r="245" spans="2:60">
      <c r="B245" s="79" t="s">
        <v>475</v>
      </c>
      <c r="C245" s="79" t="s">
        <v>476</v>
      </c>
      <c r="D245" s="80" t="s">
        <v>953</v>
      </c>
      <c r="E245" s="81">
        <v>10</v>
      </c>
      <c r="F245" s="68"/>
      <c r="G245" s="68"/>
      <c r="H245" s="68"/>
      <c r="I245" s="68"/>
      <c r="J245" s="68"/>
      <c r="K245" s="68"/>
      <c r="L245" s="68"/>
      <c r="M245" s="68"/>
      <c r="N245" s="68">
        <f t="shared" si="20"/>
        <v>0</v>
      </c>
      <c r="O245" s="68"/>
      <c r="Q245" s="79" t="s">
        <v>475</v>
      </c>
      <c r="R245" s="79" t="s">
        <v>476</v>
      </c>
      <c r="S245" s="80" t="s">
        <v>954</v>
      </c>
      <c r="T245" s="81">
        <v>10</v>
      </c>
      <c r="U245" s="68">
        <v>32363110.164484262</v>
      </c>
      <c r="V245" s="68">
        <v>1352823.32</v>
      </c>
      <c r="W245" s="68">
        <v>181512.56</v>
      </c>
      <c r="X245" s="68">
        <v>114634.28</v>
      </c>
      <c r="Y245" s="68">
        <v>5484726.2712106984</v>
      </c>
      <c r="Z245" s="68">
        <v>2201894.9910638989</v>
      </c>
      <c r="AA245" s="68">
        <v>2634147.5403001313</v>
      </c>
      <c r="AB245" s="68">
        <v>379645.41802794486</v>
      </c>
      <c r="AC245" s="68">
        <f t="shared" si="21"/>
        <v>45376323.175086945</v>
      </c>
      <c r="AD245" s="68">
        <v>663828.62999999989</v>
      </c>
      <c r="AF245" s="79" t="s">
        <v>475</v>
      </c>
      <c r="AG245" s="79" t="s">
        <v>476</v>
      </c>
      <c r="AH245" s="80" t="s">
        <v>1156</v>
      </c>
      <c r="AI245" s="81">
        <v>10</v>
      </c>
      <c r="AJ245" s="68">
        <v>32955509.268623762</v>
      </c>
      <c r="AK245" s="68">
        <v>1377767.1300000001</v>
      </c>
      <c r="AL245" s="68">
        <v>184859.34</v>
      </c>
      <c r="AM245" s="68">
        <v>116747.94</v>
      </c>
      <c r="AN245" s="68">
        <v>5587334.521646373</v>
      </c>
      <c r="AO245" s="68">
        <v>2201894.9910638989</v>
      </c>
      <c r="AP245" s="68">
        <v>2683443.1065100338</v>
      </c>
      <c r="AQ245" s="68">
        <v>387617.96604653448</v>
      </c>
      <c r="AR245" s="68">
        <f t="shared" si="22"/>
        <v>46171242.783890612</v>
      </c>
      <c r="AS245" s="68">
        <v>676068.52</v>
      </c>
      <c r="AU245" s="79" t="s">
        <v>475</v>
      </c>
      <c r="AV245" s="79" t="s">
        <v>476</v>
      </c>
      <c r="AW245" s="80" t="s">
        <v>1157</v>
      </c>
      <c r="AX245" s="81">
        <v>10</v>
      </c>
      <c r="AY245" s="68">
        <v>33531266.874776121</v>
      </c>
      <c r="AZ245" s="68">
        <v>1402022.0000000002</v>
      </c>
      <c r="BA245" s="68">
        <v>188113.68</v>
      </c>
      <c r="BB245" s="68">
        <v>118803.24</v>
      </c>
      <c r="BC245" s="68">
        <v>5687105.1675153133</v>
      </c>
      <c r="BD245" s="68">
        <v>2201894.9910638989</v>
      </c>
      <c r="BE245" s="68">
        <v>2731378.9305522344</v>
      </c>
      <c r="BF245" s="68">
        <v>395370.31956744939</v>
      </c>
      <c r="BG245" s="68">
        <f t="shared" si="23"/>
        <v>46943925.563475028</v>
      </c>
      <c r="BH245" s="68">
        <v>687970.3600000001</v>
      </c>
    </row>
    <row r="246" spans="2:60">
      <c r="B246" s="79" t="s">
        <v>477</v>
      </c>
      <c r="C246" s="79" t="s">
        <v>478</v>
      </c>
      <c r="D246" s="80" t="s">
        <v>953</v>
      </c>
      <c r="E246" s="81">
        <v>10</v>
      </c>
      <c r="F246" s="68"/>
      <c r="G246" s="68"/>
      <c r="H246" s="68"/>
      <c r="I246" s="68"/>
      <c r="J246" s="68"/>
      <c r="K246" s="68"/>
      <c r="L246" s="68"/>
      <c r="M246" s="68"/>
      <c r="N246" s="68">
        <f t="shared" si="20"/>
        <v>0</v>
      </c>
      <c r="O246" s="68"/>
      <c r="Q246" s="79" t="s">
        <v>477</v>
      </c>
      <c r="R246" s="79" t="s">
        <v>478</v>
      </c>
      <c r="S246" s="80" t="s">
        <v>954</v>
      </c>
      <c r="T246" s="81">
        <v>10</v>
      </c>
      <c r="U246" s="68">
        <v>4611900.9661529977</v>
      </c>
      <c r="V246" s="68">
        <v>112179.52000000002</v>
      </c>
      <c r="W246" s="68">
        <v>9093.0399999999991</v>
      </c>
      <c r="X246" s="68">
        <v>14166.02</v>
      </c>
      <c r="Y246" s="68">
        <v>540440.22516755492</v>
      </c>
      <c r="Z246" s="68">
        <v>518801.13219168899</v>
      </c>
      <c r="AA246" s="68">
        <v>247586.16791022901</v>
      </c>
      <c r="AB246" s="68">
        <v>49231.872002087533</v>
      </c>
      <c r="AC246" s="68">
        <f t="shared" si="21"/>
        <v>6103398.9434245573</v>
      </c>
      <c r="AD246" s="68">
        <v>0</v>
      </c>
      <c r="AF246" s="79" t="s">
        <v>477</v>
      </c>
      <c r="AG246" s="79" t="s">
        <v>478</v>
      </c>
      <c r="AH246" s="80" t="s">
        <v>1156</v>
      </c>
      <c r="AI246" s="81">
        <v>10</v>
      </c>
      <c r="AJ246" s="68">
        <v>4695836.7331214407</v>
      </c>
      <c r="AK246" s="68">
        <v>114238.24</v>
      </c>
      <c r="AL246" s="68">
        <v>9259.91</v>
      </c>
      <c r="AM246" s="68">
        <v>14426</v>
      </c>
      <c r="AN246" s="68">
        <v>550522.66927326773</v>
      </c>
      <c r="AO246" s="68">
        <v>518801.13219168899</v>
      </c>
      <c r="AP246" s="68">
        <v>252207.96353548023</v>
      </c>
      <c r="AQ246" s="68">
        <v>50265.755034130998</v>
      </c>
      <c r="AR246" s="68">
        <f t="shared" si="22"/>
        <v>6205558.4031560086</v>
      </c>
      <c r="AS246" s="68">
        <v>0</v>
      </c>
      <c r="AU246" s="79" t="s">
        <v>477</v>
      </c>
      <c r="AV246" s="79" t="s">
        <v>478</v>
      </c>
      <c r="AW246" s="80" t="s">
        <v>1157</v>
      </c>
      <c r="AX246" s="81">
        <v>10</v>
      </c>
      <c r="AY246" s="68">
        <v>4777432.6413853858</v>
      </c>
      <c r="AZ246" s="68">
        <v>116240.11000000002</v>
      </c>
      <c r="BA246" s="68">
        <v>9422.19</v>
      </c>
      <c r="BB246" s="68">
        <v>14678.8</v>
      </c>
      <c r="BC246" s="68">
        <v>560326.28128033038</v>
      </c>
      <c r="BD246" s="68">
        <v>518801.13219168899</v>
      </c>
      <c r="BE246" s="68">
        <v>256702.27791203401</v>
      </c>
      <c r="BF246" s="68">
        <v>51271.047734813765</v>
      </c>
      <c r="BG246" s="68">
        <f t="shared" si="23"/>
        <v>6304874.4805042529</v>
      </c>
      <c r="BH246" s="68">
        <v>0</v>
      </c>
    </row>
    <row r="247" spans="2:60">
      <c r="B247" s="79" t="s">
        <v>479</v>
      </c>
      <c r="C247" s="79" t="s">
        <v>480</v>
      </c>
      <c r="D247" s="80" t="s">
        <v>953</v>
      </c>
      <c r="E247" s="81">
        <v>10</v>
      </c>
      <c r="F247" s="68"/>
      <c r="G247" s="68"/>
      <c r="H247" s="68"/>
      <c r="I247" s="68"/>
      <c r="J247" s="68"/>
      <c r="K247" s="68"/>
      <c r="L247" s="68"/>
      <c r="M247" s="68"/>
      <c r="N247" s="68">
        <f t="shared" si="20"/>
        <v>0</v>
      </c>
      <c r="O247" s="68"/>
      <c r="Q247" s="79" t="s">
        <v>479</v>
      </c>
      <c r="R247" s="79" t="s">
        <v>480</v>
      </c>
      <c r="S247" s="80" t="s">
        <v>954</v>
      </c>
      <c r="T247" s="81">
        <v>10</v>
      </c>
      <c r="U247" s="68">
        <v>28538550.910040889</v>
      </c>
      <c r="V247" s="68">
        <v>1127251.19</v>
      </c>
      <c r="W247" s="68">
        <v>166642.10999999999</v>
      </c>
      <c r="X247" s="68">
        <v>100789.29</v>
      </c>
      <c r="Y247" s="68">
        <v>4390841.7887875317</v>
      </c>
      <c r="Z247" s="68">
        <v>1539427.1071864392</v>
      </c>
      <c r="AA247" s="68">
        <v>2523910.6319900444</v>
      </c>
      <c r="AB247" s="68">
        <v>311264.23409146816</v>
      </c>
      <c r="AC247" s="68">
        <f t="shared" si="21"/>
        <v>39300062.942096367</v>
      </c>
      <c r="AD247" s="68">
        <v>601385.68000000005</v>
      </c>
      <c r="AF247" s="79" t="s">
        <v>479</v>
      </c>
      <c r="AG247" s="79" t="s">
        <v>480</v>
      </c>
      <c r="AH247" s="80" t="s">
        <v>1156</v>
      </c>
      <c r="AI247" s="81">
        <v>10</v>
      </c>
      <c r="AJ247" s="68">
        <v>29053824.689254355</v>
      </c>
      <c r="AK247" s="68">
        <v>1147938.5099999998</v>
      </c>
      <c r="AL247" s="68">
        <v>169700.34</v>
      </c>
      <c r="AM247" s="68">
        <v>102638.99</v>
      </c>
      <c r="AN247" s="68">
        <v>4472820.1944621839</v>
      </c>
      <c r="AO247" s="68">
        <v>1539427.1071864392</v>
      </c>
      <c r="AP247" s="68">
        <v>2571025.4334923155</v>
      </c>
      <c r="AQ247" s="68">
        <v>317800.75189737976</v>
      </c>
      <c r="AR247" s="68">
        <f t="shared" si="22"/>
        <v>39987598.326292679</v>
      </c>
      <c r="AS247" s="68">
        <v>612422.30999999994</v>
      </c>
      <c r="AU247" s="79" t="s">
        <v>479</v>
      </c>
      <c r="AV247" s="79" t="s">
        <v>480</v>
      </c>
      <c r="AW247" s="80" t="s">
        <v>1157</v>
      </c>
      <c r="AX247" s="81">
        <v>10</v>
      </c>
      <c r="AY247" s="68">
        <v>29554483.981631991</v>
      </c>
      <c r="AZ247" s="68">
        <v>1168054.4500000002</v>
      </c>
      <c r="BA247" s="68">
        <v>172674.09</v>
      </c>
      <c r="BB247" s="68">
        <v>104437.59</v>
      </c>
      <c r="BC247" s="68">
        <v>4552531.255417903</v>
      </c>
      <c r="BD247" s="68">
        <v>1539427.1071864392</v>
      </c>
      <c r="BE247" s="68">
        <v>2616840.685975953</v>
      </c>
      <c r="BF247" s="68">
        <v>324156.75873533636</v>
      </c>
      <c r="BG247" s="68">
        <f t="shared" si="23"/>
        <v>40655760.038947619</v>
      </c>
      <c r="BH247" s="68">
        <v>623154.12</v>
      </c>
    </row>
    <row r="248" spans="2:60">
      <c r="B248" s="79" t="s">
        <v>481</v>
      </c>
      <c r="C248" s="79" t="s">
        <v>482</v>
      </c>
      <c r="D248" s="80" t="s">
        <v>953</v>
      </c>
      <c r="E248" s="81">
        <v>10</v>
      </c>
      <c r="F248" s="68"/>
      <c r="G248" s="68"/>
      <c r="H248" s="68"/>
      <c r="I248" s="68"/>
      <c r="J248" s="68"/>
      <c r="K248" s="68"/>
      <c r="L248" s="68"/>
      <c r="M248" s="68"/>
      <c r="N248" s="68">
        <f t="shared" si="20"/>
        <v>0</v>
      </c>
      <c r="O248" s="68"/>
      <c r="Q248" s="79" t="s">
        <v>481</v>
      </c>
      <c r="R248" s="79" t="s">
        <v>482</v>
      </c>
      <c r="S248" s="80" t="s">
        <v>954</v>
      </c>
      <c r="T248" s="81">
        <v>10</v>
      </c>
      <c r="U248" s="68">
        <v>20468910.440495018</v>
      </c>
      <c r="V248" s="68">
        <v>687243.21000000008</v>
      </c>
      <c r="W248" s="68">
        <v>29097.77</v>
      </c>
      <c r="X248" s="68">
        <v>69585.77</v>
      </c>
      <c r="Y248" s="68">
        <v>2678131.5428395765</v>
      </c>
      <c r="Z248" s="68">
        <v>1328975.2271536619</v>
      </c>
      <c r="AA248" s="68">
        <v>1028629.8296291898</v>
      </c>
      <c r="AB248" s="68">
        <v>193085.44017613307</v>
      </c>
      <c r="AC248" s="68">
        <f t="shared" si="21"/>
        <v>27045226.930293579</v>
      </c>
      <c r="AD248" s="68">
        <v>561567.70000000007</v>
      </c>
      <c r="AF248" s="79" t="s">
        <v>481</v>
      </c>
      <c r="AG248" s="79" t="s">
        <v>482</v>
      </c>
      <c r="AH248" s="80" t="s">
        <v>1156</v>
      </c>
      <c r="AI248" s="81">
        <v>10</v>
      </c>
      <c r="AJ248" s="68">
        <v>20830625.07116279</v>
      </c>
      <c r="AK248" s="68">
        <v>699855.51000000024</v>
      </c>
      <c r="AL248" s="68">
        <v>29631.759999999995</v>
      </c>
      <c r="AM248" s="68">
        <v>70862.799999999988</v>
      </c>
      <c r="AN248" s="68">
        <v>2728142.1202656631</v>
      </c>
      <c r="AO248" s="68">
        <v>1328975.2271536619</v>
      </c>
      <c r="AP248" s="68">
        <v>1047831.6174757972</v>
      </c>
      <c r="AQ248" s="68">
        <v>197140.23085982352</v>
      </c>
      <c r="AR248" s="68">
        <f t="shared" si="22"/>
        <v>27504937.916917741</v>
      </c>
      <c r="AS248" s="68">
        <v>571873.58000000007</v>
      </c>
      <c r="AU248" s="79" t="s">
        <v>481</v>
      </c>
      <c r="AV248" s="79" t="s">
        <v>482</v>
      </c>
      <c r="AW248" s="80" t="s">
        <v>1157</v>
      </c>
      <c r="AX248" s="81">
        <v>10</v>
      </c>
      <c r="AY248" s="68">
        <v>21181897.170383401</v>
      </c>
      <c r="AZ248" s="68">
        <v>712119.45</v>
      </c>
      <c r="BA248" s="68">
        <v>30151.019999999997</v>
      </c>
      <c r="BB248" s="68">
        <v>72104.58</v>
      </c>
      <c r="BC248" s="68">
        <v>2776769.426297165</v>
      </c>
      <c r="BD248" s="68">
        <v>1328975.2271536619</v>
      </c>
      <c r="BE248" s="68">
        <v>1066503.769943784</v>
      </c>
      <c r="BF248" s="68">
        <v>201083.03527703136</v>
      </c>
      <c r="BG248" s="68">
        <f t="shared" si="23"/>
        <v>27951498.519055042</v>
      </c>
      <c r="BH248" s="68">
        <v>581894.84000000008</v>
      </c>
    </row>
    <row r="249" spans="2:60">
      <c r="B249" s="79" t="s">
        <v>483</v>
      </c>
      <c r="C249" s="79" t="s">
        <v>484</v>
      </c>
      <c r="D249" s="80" t="s">
        <v>953</v>
      </c>
      <c r="E249" s="81">
        <v>10</v>
      </c>
      <c r="F249" s="68"/>
      <c r="G249" s="68"/>
      <c r="H249" s="68"/>
      <c r="I249" s="68"/>
      <c r="J249" s="68"/>
      <c r="K249" s="68"/>
      <c r="L249" s="68"/>
      <c r="M249" s="68"/>
      <c r="N249" s="68">
        <f t="shared" si="20"/>
        <v>0</v>
      </c>
      <c r="O249" s="68"/>
      <c r="Q249" s="79" t="s">
        <v>483</v>
      </c>
      <c r="R249" s="79" t="s">
        <v>484</v>
      </c>
      <c r="S249" s="80" t="s">
        <v>954</v>
      </c>
      <c r="T249" s="81">
        <v>10</v>
      </c>
      <c r="U249" s="68">
        <v>10283491.143106211</v>
      </c>
      <c r="V249" s="68">
        <v>430627.76</v>
      </c>
      <c r="W249" s="68">
        <v>13687.429999999998</v>
      </c>
      <c r="X249" s="68">
        <v>37425.089999999989</v>
      </c>
      <c r="Y249" s="68">
        <v>1876486.1832879481</v>
      </c>
      <c r="Z249" s="68">
        <v>1156661.4014684784</v>
      </c>
      <c r="AA249" s="68">
        <v>1339435.074908813</v>
      </c>
      <c r="AB249" s="68">
        <v>123192.72304118425</v>
      </c>
      <c r="AC249" s="68">
        <f t="shared" si="21"/>
        <v>15520972.345812634</v>
      </c>
      <c r="AD249" s="68">
        <v>259965.54</v>
      </c>
      <c r="AF249" s="79" t="s">
        <v>483</v>
      </c>
      <c r="AG249" s="79" t="s">
        <v>484</v>
      </c>
      <c r="AH249" s="80" t="s">
        <v>1156</v>
      </c>
      <c r="AI249" s="81">
        <v>10</v>
      </c>
      <c r="AJ249" s="68">
        <v>10470811.289834078</v>
      </c>
      <c r="AK249" s="68">
        <v>438530.64000000007</v>
      </c>
      <c r="AL249" s="68">
        <v>13938.63</v>
      </c>
      <c r="AM249" s="68">
        <v>38111.919999999998</v>
      </c>
      <c r="AN249" s="68">
        <v>1911508.9859430264</v>
      </c>
      <c r="AO249" s="68">
        <v>1156661.4014684784</v>
      </c>
      <c r="AP249" s="68">
        <v>1364438.7616463867</v>
      </c>
      <c r="AQ249" s="68">
        <v>125779.75701505318</v>
      </c>
      <c r="AR249" s="68">
        <f t="shared" si="22"/>
        <v>15784517.815907024</v>
      </c>
      <c r="AS249" s="68">
        <v>264736.43</v>
      </c>
      <c r="AU249" s="79" t="s">
        <v>483</v>
      </c>
      <c r="AV249" s="79" t="s">
        <v>484</v>
      </c>
      <c r="AW249" s="80" t="s">
        <v>1157</v>
      </c>
      <c r="AX249" s="81">
        <v>10</v>
      </c>
      <c r="AY249" s="68">
        <v>10652857.747202853</v>
      </c>
      <c r="AZ249" s="68">
        <v>446215.24000000005</v>
      </c>
      <c r="BA249" s="68">
        <v>14182.889999999998</v>
      </c>
      <c r="BB249" s="68">
        <v>38779.769999999997</v>
      </c>
      <c r="BC249" s="68">
        <v>1945563.1710024544</v>
      </c>
      <c r="BD249" s="68">
        <v>1156661.4014684784</v>
      </c>
      <c r="BE249" s="68">
        <v>1388752.7815331127</v>
      </c>
      <c r="BF249" s="68">
        <v>128295.35495534912</v>
      </c>
      <c r="BG249" s="68">
        <f t="shared" si="23"/>
        <v>16040683.916162249</v>
      </c>
      <c r="BH249" s="68">
        <v>269375.56</v>
      </c>
    </row>
    <row r="250" spans="2:60">
      <c r="B250" s="79" t="s">
        <v>485</v>
      </c>
      <c r="C250" s="79" t="s">
        <v>486</v>
      </c>
      <c r="D250" s="80" t="s">
        <v>953</v>
      </c>
      <c r="E250" s="81">
        <v>10</v>
      </c>
      <c r="F250" s="68"/>
      <c r="G250" s="68"/>
      <c r="H250" s="68"/>
      <c r="I250" s="68"/>
      <c r="J250" s="68"/>
      <c r="K250" s="68"/>
      <c r="L250" s="68"/>
      <c r="M250" s="68"/>
      <c r="N250" s="68">
        <f t="shared" si="20"/>
        <v>0</v>
      </c>
      <c r="O250" s="68"/>
      <c r="Q250" s="79" t="s">
        <v>485</v>
      </c>
      <c r="R250" s="79" t="s">
        <v>486</v>
      </c>
      <c r="S250" s="80" t="s">
        <v>954</v>
      </c>
      <c r="T250" s="81">
        <v>10</v>
      </c>
      <c r="U250" s="68">
        <v>4374976.2928187214</v>
      </c>
      <c r="V250" s="68">
        <v>102617.38</v>
      </c>
      <c r="W250" s="68">
        <v>199.82999999999998</v>
      </c>
      <c r="X250" s="68">
        <v>14288.48</v>
      </c>
      <c r="Y250" s="68">
        <v>481385.96257490624</v>
      </c>
      <c r="Z250" s="68">
        <v>0</v>
      </c>
      <c r="AA250" s="68">
        <v>0</v>
      </c>
      <c r="AB250" s="68">
        <v>46674.731529377401</v>
      </c>
      <c r="AC250" s="68">
        <f t="shared" si="21"/>
        <v>5020142.6769230058</v>
      </c>
      <c r="AD250" s="68">
        <v>0</v>
      </c>
      <c r="AF250" s="79" t="s">
        <v>485</v>
      </c>
      <c r="AG250" s="79" t="s">
        <v>486</v>
      </c>
      <c r="AH250" s="80" t="s">
        <v>1156</v>
      </c>
      <c r="AI250" s="81">
        <v>10</v>
      </c>
      <c r="AJ250" s="68">
        <v>4424949.4955186434</v>
      </c>
      <c r="AK250" s="68">
        <v>103630.2</v>
      </c>
      <c r="AL250" s="68">
        <v>201.81000000000003</v>
      </c>
      <c r="AM250" s="68">
        <v>14429.53</v>
      </c>
      <c r="AN250" s="68">
        <v>486898.73814930365</v>
      </c>
      <c r="AO250" s="68">
        <v>0</v>
      </c>
      <c r="AP250" s="68">
        <v>0</v>
      </c>
      <c r="AQ250" s="68">
        <v>47201.019034623168</v>
      </c>
      <c r="AR250" s="68">
        <f t="shared" si="22"/>
        <v>5077310.7927025706</v>
      </c>
      <c r="AS250" s="68">
        <v>0</v>
      </c>
      <c r="AU250" s="79" t="s">
        <v>485</v>
      </c>
      <c r="AV250" s="79" t="s">
        <v>486</v>
      </c>
      <c r="AW250" s="80" t="s">
        <v>1157</v>
      </c>
      <c r="AX250" s="81">
        <v>10</v>
      </c>
      <c r="AY250" s="68">
        <v>4471406.0632814914</v>
      </c>
      <c r="AZ250" s="68">
        <v>104555.63000000002</v>
      </c>
      <c r="BA250" s="68">
        <v>203.61999999999998</v>
      </c>
      <c r="BB250" s="68">
        <v>14558.380000000001</v>
      </c>
      <c r="BC250" s="68">
        <v>492023.57575398835</v>
      </c>
      <c r="BD250" s="68">
        <v>0</v>
      </c>
      <c r="BE250" s="68">
        <v>0</v>
      </c>
      <c r="BF250" s="68">
        <v>47682.113301707432</v>
      </c>
      <c r="BG250" s="68">
        <f t="shared" si="23"/>
        <v>5130429.3823371874</v>
      </c>
      <c r="BH250" s="68">
        <v>0</v>
      </c>
    </row>
    <row r="251" spans="2:60">
      <c r="B251" s="79" t="s">
        <v>487</v>
      </c>
      <c r="C251" s="79" t="s">
        <v>488</v>
      </c>
      <c r="D251" s="80" t="s">
        <v>953</v>
      </c>
      <c r="E251" s="81">
        <v>10</v>
      </c>
      <c r="F251" s="68"/>
      <c r="G251" s="68"/>
      <c r="H251" s="68"/>
      <c r="I251" s="68"/>
      <c r="J251" s="68"/>
      <c r="K251" s="68"/>
      <c r="L251" s="68"/>
      <c r="M251" s="68"/>
      <c r="N251" s="68">
        <f t="shared" si="20"/>
        <v>0</v>
      </c>
      <c r="O251" s="68"/>
      <c r="Q251" s="79" t="s">
        <v>487</v>
      </c>
      <c r="R251" s="79" t="s">
        <v>488</v>
      </c>
      <c r="S251" s="80" t="s">
        <v>954</v>
      </c>
      <c r="T251" s="81">
        <v>10</v>
      </c>
      <c r="U251" s="68">
        <v>4284095.2006080206</v>
      </c>
      <c r="V251" s="68">
        <v>117805.16000000002</v>
      </c>
      <c r="W251" s="68">
        <v>0</v>
      </c>
      <c r="X251" s="68">
        <v>0</v>
      </c>
      <c r="Y251" s="68">
        <v>507226.9595697808</v>
      </c>
      <c r="Z251" s="68">
        <v>0</v>
      </c>
      <c r="AA251" s="68">
        <v>0</v>
      </c>
      <c r="AB251" s="68">
        <v>45393.971526736394</v>
      </c>
      <c r="AC251" s="68">
        <f t="shared" si="21"/>
        <v>5070328.0217045387</v>
      </c>
      <c r="AD251" s="68">
        <v>115806.73</v>
      </c>
      <c r="AF251" s="79" t="s">
        <v>487</v>
      </c>
      <c r="AG251" s="79" t="s">
        <v>488</v>
      </c>
      <c r="AH251" s="80" t="s">
        <v>1156</v>
      </c>
      <c r="AI251" s="81">
        <v>10</v>
      </c>
      <c r="AJ251" s="68">
        <v>4333163.6588082723</v>
      </c>
      <c r="AK251" s="68">
        <v>118967.89</v>
      </c>
      <c r="AL251" s="68">
        <v>0</v>
      </c>
      <c r="AM251" s="68">
        <v>0</v>
      </c>
      <c r="AN251" s="68">
        <v>513174.58892913704</v>
      </c>
      <c r="AO251" s="68">
        <v>0</v>
      </c>
      <c r="AP251" s="68">
        <v>0</v>
      </c>
      <c r="AQ251" s="68">
        <v>45905.840849096887</v>
      </c>
      <c r="AR251" s="68">
        <f t="shared" si="22"/>
        <v>5128161.7385865059</v>
      </c>
      <c r="AS251" s="68">
        <v>116949.76000000002</v>
      </c>
      <c r="AU251" s="79" t="s">
        <v>487</v>
      </c>
      <c r="AV251" s="79" t="s">
        <v>488</v>
      </c>
      <c r="AW251" s="80" t="s">
        <v>1157</v>
      </c>
      <c r="AX251" s="81">
        <v>10</v>
      </c>
      <c r="AY251" s="68">
        <v>4378827.1709158951</v>
      </c>
      <c r="AZ251" s="68">
        <v>120030.3</v>
      </c>
      <c r="BA251" s="68">
        <v>0</v>
      </c>
      <c r="BB251" s="68">
        <v>0</v>
      </c>
      <c r="BC251" s="68">
        <v>518716.69501714071</v>
      </c>
      <c r="BD251" s="68">
        <v>0</v>
      </c>
      <c r="BE251" s="68">
        <v>0</v>
      </c>
      <c r="BF251" s="68">
        <v>46373.731726983562</v>
      </c>
      <c r="BG251" s="68">
        <f t="shared" si="23"/>
        <v>5181942.0276600188</v>
      </c>
      <c r="BH251" s="68">
        <v>117994.13000000002</v>
      </c>
    </row>
    <row r="252" spans="2:60">
      <c r="B252" s="79" t="s">
        <v>489</v>
      </c>
      <c r="C252" s="79" t="s">
        <v>490</v>
      </c>
      <c r="D252" s="80" t="s">
        <v>953</v>
      </c>
      <c r="E252" s="81">
        <v>10</v>
      </c>
      <c r="F252" s="68"/>
      <c r="G252" s="68"/>
      <c r="H252" s="68"/>
      <c r="I252" s="68"/>
      <c r="J252" s="68"/>
      <c r="K252" s="68"/>
      <c r="L252" s="68"/>
      <c r="M252" s="68"/>
      <c r="N252" s="68">
        <f t="shared" si="20"/>
        <v>0</v>
      </c>
      <c r="O252" s="68"/>
      <c r="Q252" s="79" t="s">
        <v>489</v>
      </c>
      <c r="R252" s="79" t="s">
        <v>490</v>
      </c>
      <c r="S252" s="80" t="s">
        <v>954</v>
      </c>
      <c r="T252" s="81">
        <v>10</v>
      </c>
      <c r="U252" s="68">
        <v>568498.39564769133</v>
      </c>
      <c r="V252" s="68">
        <v>15951.679999999998</v>
      </c>
      <c r="W252" s="68">
        <v>0</v>
      </c>
      <c r="X252" s="68">
        <v>1188.9499999999998</v>
      </c>
      <c r="Y252" s="68">
        <v>44789.083056212883</v>
      </c>
      <c r="Z252" s="68">
        <v>129111.33796409132</v>
      </c>
      <c r="AA252" s="68">
        <v>0</v>
      </c>
      <c r="AB252" s="68">
        <v>6144.1450985074043</v>
      </c>
      <c r="AC252" s="68">
        <f t="shared" si="21"/>
        <v>774699.79176650289</v>
      </c>
      <c r="AD252" s="68">
        <v>9016.1999999999989</v>
      </c>
      <c r="AF252" s="79" t="s">
        <v>489</v>
      </c>
      <c r="AG252" s="79" t="s">
        <v>490</v>
      </c>
      <c r="AH252" s="80" t="s">
        <v>1156</v>
      </c>
      <c r="AI252" s="81">
        <v>10</v>
      </c>
      <c r="AJ252" s="68">
        <v>578683.3641721711</v>
      </c>
      <c r="AK252" s="68">
        <v>16245.799999999997</v>
      </c>
      <c r="AL252" s="68">
        <v>0</v>
      </c>
      <c r="AM252" s="68">
        <v>1210.8699999999999</v>
      </c>
      <c r="AN252" s="68">
        <v>45625.674954249334</v>
      </c>
      <c r="AO252" s="68">
        <v>129111.33796409132</v>
      </c>
      <c r="AP252" s="68">
        <v>0</v>
      </c>
      <c r="AQ252" s="68">
        <v>6273.1537655763095</v>
      </c>
      <c r="AR252" s="68">
        <f t="shared" si="22"/>
        <v>786332.64085608802</v>
      </c>
      <c r="AS252" s="68">
        <v>9182.44</v>
      </c>
      <c r="AU252" s="79" t="s">
        <v>489</v>
      </c>
      <c r="AV252" s="79" t="s">
        <v>490</v>
      </c>
      <c r="AW252" s="80" t="s">
        <v>1157</v>
      </c>
      <c r="AX252" s="81">
        <v>10</v>
      </c>
      <c r="AY252" s="68">
        <v>588586.86684035603</v>
      </c>
      <c r="AZ252" s="68">
        <v>16531.799999999996</v>
      </c>
      <c r="BA252" s="68">
        <v>0</v>
      </c>
      <c r="BB252" s="68">
        <v>1232.19</v>
      </c>
      <c r="BC252" s="68">
        <v>46439.140375459654</v>
      </c>
      <c r="BD252" s="68">
        <v>129111.33796409132</v>
      </c>
      <c r="BE252" s="68">
        <v>0</v>
      </c>
      <c r="BF252" s="68">
        <v>6398.6208408875391</v>
      </c>
      <c r="BG252" s="68">
        <f t="shared" si="23"/>
        <v>797644.04602079454</v>
      </c>
      <c r="BH252" s="68">
        <v>9344.09</v>
      </c>
    </row>
    <row r="253" spans="2:60">
      <c r="B253" s="79" t="s">
        <v>491</v>
      </c>
      <c r="C253" s="79" t="s">
        <v>492</v>
      </c>
      <c r="D253" s="80" t="s">
        <v>953</v>
      </c>
      <c r="E253" s="81">
        <v>10</v>
      </c>
      <c r="F253" s="68"/>
      <c r="G253" s="68"/>
      <c r="H253" s="68"/>
      <c r="I253" s="68"/>
      <c r="J253" s="68"/>
      <c r="K253" s="68"/>
      <c r="L253" s="68"/>
      <c r="M253" s="68"/>
      <c r="N253" s="68">
        <f t="shared" si="20"/>
        <v>0</v>
      </c>
      <c r="O253" s="68"/>
      <c r="Q253" s="79" t="s">
        <v>491</v>
      </c>
      <c r="R253" s="79" t="s">
        <v>492</v>
      </c>
      <c r="S253" s="80" t="s">
        <v>954</v>
      </c>
      <c r="T253" s="81">
        <v>10</v>
      </c>
      <c r="U253" s="68">
        <v>6337423.2658248441</v>
      </c>
      <c r="V253" s="68">
        <v>262645.61</v>
      </c>
      <c r="W253" s="68">
        <v>0</v>
      </c>
      <c r="X253" s="68">
        <v>22014.76</v>
      </c>
      <c r="Y253" s="68">
        <v>911840.83446218236</v>
      </c>
      <c r="Z253" s="68">
        <v>547580.59606186417</v>
      </c>
      <c r="AA253" s="68">
        <v>462951.57092254306</v>
      </c>
      <c r="AB253" s="68">
        <v>65822.011985922232</v>
      </c>
      <c r="AC253" s="68">
        <f t="shared" si="21"/>
        <v>8824778.9392573554</v>
      </c>
      <c r="AD253" s="68">
        <v>214500.29</v>
      </c>
      <c r="AF253" s="79" t="s">
        <v>491</v>
      </c>
      <c r="AG253" s="79" t="s">
        <v>492</v>
      </c>
      <c r="AH253" s="80" t="s">
        <v>1156</v>
      </c>
      <c r="AI253" s="81">
        <v>10</v>
      </c>
      <c r="AJ253" s="68">
        <v>6450683.1733884076</v>
      </c>
      <c r="AK253" s="68">
        <v>267465.69000000006</v>
      </c>
      <c r="AL253" s="68">
        <v>0</v>
      </c>
      <c r="AM253" s="68">
        <v>22418.77</v>
      </c>
      <c r="AN253" s="68">
        <v>928871.65366040601</v>
      </c>
      <c r="AO253" s="68">
        <v>547580.59606186417</v>
      </c>
      <c r="AP253" s="68">
        <v>471593.57407026453</v>
      </c>
      <c r="AQ253" s="68">
        <v>67204.277727628127</v>
      </c>
      <c r="AR253" s="68">
        <f t="shared" si="22"/>
        <v>8974254.5249085687</v>
      </c>
      <c r="AS253" s="68">
        <v>218436.79</v>
      </c>
      <c r="AU253" s="79" t="s">
        <v>491</v>
      </c>
      <c r="AV253" s="79" t="s">
        <v>492</v>
      </c>
      <c r="AW253" s="80" t="s">
        <v>1157</v>
      </c>
      <c r="AX253" s="81">
        <v>10</v>
      </c>
      <c r="AY253" s="68">
        <v>6560704.100390668</v>
      </c>
      <c r="AZ253" s="68">
        <v>272152.62999999995</v>
      </c>
      <c r="BA253" s="68">
        <v>0</v>
      </c>
      <c r="BB253" s="68">
        <v>22811.63</v>
      </c>
      <c r="BC253" s="68">
        <v>945431.40714265627</v>
      </c>
      <c r="BD253" s="68">
        <v>547580.59606186417</v>
      </c>
      <c r="BE253" s="68">
        <v>479997.20822247758</v>
      </c>
      <c r="BF253" s="68">
        <v>68548.353482183069</v>
      </c>
      <c r="BG253" s="68">
        <f t="shared" si="23"/>
        <v>9119490.5052998476</v>
      </c>
      <c r="BH253" s="68">
        <v>222264.58000000002</v>
      </c>
    </row>
    <row r="254" spans="2:60">
      <c r="B254" s="79" t="s">
        <v>493</v>
      </c>
      <c r="C254" s="79" t="s">
        <v>494</v>
      </c>
      <c r="D254" s="80" t="s">
        <v>953</v>
      </c>
      <c r="E254" s="81">
        <v>10</v>
      </c>
      <c r="F254" s="68"/>
      <c r="G254" s="68"/>
      <c r="H254" s="68"/>
      <c r="I254" s="68"/>
      <c r="J254" s="68"/>
      <c r="K254" s="68"/>
      <c r="L254" s="68"/>
      <c r="M254" s="68"/>
      <c r="N254" s="68">
        <f t="shared" si="20"/>
        <v>0</v>
      </c>
      <c r="O254" s="68"/>
      <c r="Q254" s="79" t="s">
        <v>493</v>
      </c>
      <c r="R254" s="79" t="s">
        <v>494</v>
      </c>
      <c r="S254" s="80" t="s">
        <v>954</v>
      </c>
      <c r="T254" s="81">
        <v>10</v>
      </c>
      <c r="U254" s="68">
        <v>4379749.671763313</v>
      </c>
      <c r="V254" s="68">
        <v>196888.49000000005</v>
      </c>
      <c r="W254" s="68">
        <v>0</v>
      </c>
      <c r="X254" s="68">
        <v>11868.82</v>
      </c>
      <c r="Y254" s="68">
        <v>544520.86663839407</v>
      </c>
      <c r="Z254" s="68">
        <v>263156.14132898091</v>
      </c>
      <c r="AA254" s="68">
        <v>62438.567328989244</v>
      </c>
      <c r="AB254" s="68">
        <v>45722.841171389446</v>
      </c>
      <c r="AC254" s="68">
        <f t="shared" si="21"/>
        <v>5602933.218231068</v>
      </c>
      <c r="AD254" s="68">
        <v>98587.819999999992</v>
      </c>
      <c r="AF254" s="79" t="s">
        <v>493</v>
      </c>
      <c r="AG254" s="79" t="s">
        <v>494</v>
      </c>
      <c r="AH254" s="80" t="s">
        <v>1156</v>
      </c>
      <c r="AI254" s="81">
        <v>10</v>
      </c>
      <c r="AJ254" s="68">
        <v>4457617.2354589216</v>
      </c>
      <c r="AK254" s="68">
        <v>200501.78000000003</v>
      </c>
      <c r="AL254" s="68">
        <v>0</v>
      </c>
      <c r="AM254" s="68">
        <v>12086.650000000001</v>
      </c>
      <c r="AN254" s="68">
        <v>554683.72683840909</v>
      </c>
      <c r="AO254" s="68">
        <v>263156.14132898091</v>
      </c>
      <c r="AP254" s="68">
        <v>63604.135085219881</v>
      </c>
      <c r="AQ254" s="68">
        <v>46683.024125989527</v>
      </c>
      <c r="AR254" s="68">
        <f t="shared" si="22"/>
        <v>5698729.7928375211</v>
      </c>
      <c r="AS254" s="68">
        <v>100397.09999999999</v>
      </c>
      <c r="AU254" s="79" t="s">
        <v>493</v>
      </c>
      <c r="AV254" s="79" t="s">
        <v>494</v>
      </c>
      <c r="AW254" s="80" t="s">
        <v>1157</v>
      </c>
      <c r="AX254" s="81">
        <v>10</v>
      </c>
      <c r="AY254" s="68">
        <v>4533286.4089830285</v>
      </c>
      <c r="AZ254" s="68">
        <v>204015.29000000007</v>
      </c>
      <c r="BA254" s="68">
        <v>0</v>
      </c>
      <c r="BB254" s="68">
        <v>12298.44</v>
      </c>
      <c r="BC254" s="68">
        <v>564565.52844795911</v>
      </c>
      <c r="BD254" s="68">
        <v>263156.14132898091</v>
      </c>
      <c r="BE254" s="68">
        <v>64737.553484373668</v>
      </c>
      <c r="BF254" s="68">
        <v>47616.684208506718</v>
      </c>
      <c r="BG254" s="68">
        <f t="shared" si="23"/>
        <v>5791832.4464528495</v>
      </c>
      <c r="BH254" s="68">
        <v>102156.4</v>
      </c>
    </row>
    <row r="255" spans="2:60">
      <c r="B255" s="79" t="s">
        <v>495</v>
      </c>
      <c r="C255" s="79" t="s">
        <v>496</v>
      </c>
      <c r="D255" s="80" t="s">
        <v>953</v>
      </c>
      <c r="E255" s="81">
        <v>10</v>
      </c>
      <c r="F255" s="68"/>
      <c r="G255" s="68"/>
      <c r="H255" s="68"/>
      <c r="I255" s="68"/>
      <c r="J255" s="68"/>
      <c r="K255" s="68"/>
      <c r="L255" s="68"/>
      <c r="M255" s="68"/>
      <c r="N255" s="68">
        <f t="shared" si="20"/>
        <v>0</v>
      </c>
      <c r="O255" s="68"/>
      <c r="Q255" s="79" t="s">
        <v>495</v>
      </c>
      <c r="R255" s="79" t="s">
        <v>496</v>
      </c>
      <c r="S255" s="80" t="s">
        <v>954</v>
      </c>
      <c r="T255" s="81">
        <v>10</v>
      </c>
      <c r="U255" s="68">
        <v>8831966.3764005192</v>
      </c>
      <c r="V255" s="68">
        <v>115146.74000000002</v>
      </c>
      <c r="W255" s="68">
        <v>0</v>
      </c>
      <c r="X255" s="68">
        <v>25651.969999999998</v>
      </c>
      <c r="Y255" s="68">
        <v>738269.77699777088</v>
      </c>
      <c r="Z255" s="68">
        <v>968916.58466452756</v>
      </c>
      <c r="AA255" s="68">
        <v>0</v>
      </c>
      <c r="AB255" s="68">
        <v>37839.783316332847</v>
      </c>
      <c r="AC255" s="68">
        <f t="shared" si="21"/>
        <v>10792162.821379151</v>
      </c>
      <c r="AD255" s="68">
        <v>74371.59</v>
      </c>
      <c r="AF255" s="79" t="s">
        <v>495</v>
      </c>
      <c r="AG255" s="79" t="s">
        <v>496</v>
      </c>
      <c r="AH255" s="80" t="s">
        <v>1156</v>
      </c>
      <c r="AI255" s="81">
        <v>10</v>
      </c>
      <c r="AJ255" s="68">
        <v>8971780.675263295</v>
      </c>
      <c r="AK255" s="68">
        <v>117259.9</v>
      </c>
      <c r="AL255" s="68">
        <v>0</v>
      </c>
      <c r="AM255" s="68">
        <v>26122.739999999998</v>
      </c>
      <c r="AN255" s="68">
        <v>752089.949656146</v>
      </c>
      <c r="AO255" s="68">
        <v>968916.58466452756</v>
      </c>
      <c r="AP255" s="68">
        <v>0</v>
      </c>
      <c r="AQ255" s="68">
        <v>38634.425395976752</v>
      </c>
      <c r="AR255" s="68">
        <f t="shared" si="22"/>
        <v>10950540.734979946</v>
      </c>
      <c r="AS255" s="68">
        <v>75736.459999999992</v>
      </c>
      <c r="AU255" s="79" t="s">
        <v>495</v>
      </c>
      <c r="AV255" s="79" t="s">
        <v>496</v>
      </c>
      <c r="AW255" s="80" t="s">
        <v>1157</v>
      </c>
      <c r="AX255" s="81">
        <v>10</v>
      </c>
      <c r="AY255" s="68">
        <v>9107214.4938486982</v>
      </c>
      <c r="AZ255" s="68">
        <v>119314.72</v>
      </c>
      <c r="BA255" s="68">
        <v>0</v>
      </c>
      <c r="BB255" s="68">
        <v>26580.5</v>
      </c>
      <c r="BC255" s="68">
        <v>765527.70118756173</v>
      </c>
      <c r="BD255" s="68">
        <v>968916.58466452756</v>
      </c>
      <c r="BE255" s="68">
        <v>0</v>
      </c>
      <c r="BF255" s="68">
        <v>39407.108103893697</v>
      </c>
      <c r="BG255" s="68">
        <f t="shared" si="23"/>
        <v>11104024.737804683</v>
      </c>
      <c r="BH255" s="68">
        <v>77063.63</v>
      </c>
    </row>
    <row r="256" spans="2:60">
      <c r="B256" s="79" t="s">
        <v>497</v>
      </c>
      <c r="C256" s="79" t="s">
        <v>498</v>
      </c>
      <c r="D256" s="80" t="s">
        <v>953</v>
      </c>
      <c r="E256" s="81">
        <v>10</v>
      </c>
      <c r="F256" s="68"/>
      <c r="G256" s="68"/>
      <c r="H256" s="68"/>
      <c r="I256" s="68"/>
      <c r="J256" s="68"/>
      <c r="K256" s="68"/>
      <c r="L256" s="68"/>
      <c r="M256" s="68"/>
      <c r="N256" s="68">
        <f t="shared" si="20"/>
        <v>0</v>
      </c>
      <c r="O256" s="68"/>
      <c r="Q256" s="79" t="s">
        <v>497</v>
      </c>
      <c r="R256" s="79" t="s">
        <v>498</v>
      </c>
      <c r="S256" s="80" t="s">
        <v>954</v>
      </c>
      <c r="T256" s="81">
        <v>10</v>
      </c>
      <c r="U256" s="68">
        <v>14253530.519910445</v>
      </c>
      <c r="V256" s="68">
        <v>568911.04999999981</v>
      </c>
      <c r="W256" s="68">
        <v>41414.980000000003</v>
      </c>
      <c r="X256" s="68">
        <v>49836.689999999995</v>
      </c>
      <c r="Y256" s="68">
        <v>2356452.6698838915</v>
      </c>
      <c r="Z256" s="68">
        <v>1262899.4025978395</v>
      </c>
      <c r="AA256" s="68">
        <v>858309.49109215837</v>
      </c>
      <c r="AB256" s="68">
        <v>172837.81466772407</v>
      </c>
      <c r="AC256" s="68">
        <f t="shared" si="21"/>
        <v>19933558.758152056</v>
      </c>
      <c r="AD256" s="68">
        <v>369366.14000000007</v>
      </c>
      <c r="AF256" s="79" t="s">
        <v>497</v>
      </c>
      <c r="AG256" s="79" t="s">
        <v>498</v>
      </c>
      <c r="AH256" s="80" t="s">
        <v>1156</v>
      </c>
      <c r="AI256" s="81">
        <v>10</v>
      </c>
      <c r="AJ256" s="68">
        <v>14518425.188034624</v>
      </c>
      <c r="AK256" s="68">
        <v>579400.82000000007</v>
      </c>
      <c r="AL256" s="68">
        <v>42178.6</v>
      </c>
      <c r="AM256" s="68">
        <v>50755.6</v>
      </c>
      <c r="AN256" s="68">
        <v>2400532.2749338057</v>
      </c>
      <c r="AO256" s="68">
        <v>1262899.4025978395</v>
      </c>
      <c r="AP256" s="68">
        <v>874371.96528516989</v>
      </c>
      <c r="AQ256" s="68">
        <v>176467.429075744</v>
      </c>
      <c r="AR256" s="68">
        <f t="shared" si="22"/>
        <v>20281207.909927182</v>
      </c>
      <c r="AS256" s="68">
        <v>376176.62999999995</v>
      </c>
      <c r="AU256" s="79" t="s">
        <v>497</v>
      </c>
      <c r="AV256" s="79" t="s">
        <v>498</v>
      </c>
      <c r="AW256" s="80" t="s">
        <v>1157</v>
      </c>
      <c r="AX256" s="81">
        <v>10</v>
      </c>
      <c r="AY256" s="68">
        <v>14775969.060585177</v>
      </c>
      <c r="AZ256" s="68">
        <v>589600.86999999988</v>
      </c>
      <c r="BA256" s="68">
        <v>42921.130000000005</v>
      </c>
      <c r="BB256" s="68">
        <v>51649.119999999995</v>
      </c>
      <c r="BC256" s="68">
        <v>2443392.9138051644</v>
      </c>
      <c r="BD256" s="68">
        <v>1262899.4025978395</v>
      </c>
      <c r="BE256" s="68">
        <v>889991.38081951754</v>
      </c>
      <c r="BF256" s="68">
        <v>179996.76565725729</v>
      </c>
      <c r="BG256" s="68">
        <f t="shared" si="23"/>
        <v>20619219.673464958</v>
      </c>
      <c r="BH256" s="68">
        <v>382799.03000000009</v>
      </c>
    </row>
    <row r="257" spans="2:60">
      <c r="B257" s="79" t="s">
        <v>499</v>
      </c>
      <c r="C257" s="79" t="s">
        <v>500</v>
      </c>
      <c r="D257" s="80" t="s">
        <v>953</v>
      </c>
      <c r="E257" s="81">
        <v>10</v>
      </c>
      <c r="F257" s="68"/>
      <c r="G257" s="68"/>
      <c r="H257" s="68"/>
      <c r="I257" s="68"/>
      <c r="J257" s="68"/>
      <c r="K257" s="68"/>
      <c r="L257" s="68"/>
      <c r="M257" s="68"/>
      <c r="N257" s="68">
        <f t="shared" si="20"/>
        <v>0</v>
      </c>
      <c r="O257" s="68"/>
      <c r="Q257" s="79" t="s">
        <v>499</v>
      </c>
      <c r="R257" s="79" t="s">
        <v>500</v>
      </c>
      <c r="S257" s="80" t="s">
        <v>954</v>
      </c>
      <c r="T257" s="81">
        <v>10</v>
      </c>
      <c r="U257" s="68">
        <v>1896639.4193694994</v>
      </c>
      <c r="V257" s="68">
        <v>60684.160000000003</v>
      </c>
      <c r="W257" s="68">
        <v>0</v>
      </c>
      <c r="X257" s="68">
        <v>6030.12</v>
      </c>
      <c r="Y257" s="68">
        <v>143055.0569828006</v>
      </c>
      <c r="Z257" s="68">
        <v>0</v>
      </c>
      <c r="AA257" s="68">
        <v>0</v>
      </c>
      <c r="AB257" s="68">
        <v>11883.540084089618</v>
      </c>
      <c r="AC257" s="68">
        <f t="shared" si="21"/>
        <v>2151410.1364363893</v>
      </c>
      <c r="AD257" s="68">
        <v>33117.839999999997</v>
      </c>
      <c r="AF257" s="79" t="s">
        <v>499</v>
      </c>
      <c r="AG257" s="79" t="s">
        <v>500</v>
      </c>
      <c r="AH257" s="80" t="s">
        <v>1156</v>
      </c>
      <c r="AI257" s="81">
        <v>10</v>
      </c>
      <c r="AJ257" s="68">
        <v>1928347.5567995077</v>
      </c>
      <c r="AK257" s="68">
        <v>61797.830000000009</v>
      </c>
      <c r="AL257" s="68">
        <v>0</v>
      </c>
      <c r="AM257" s="68">
        <v>6140.79</v>
      </c>
      <c r="AN257" s="68">
        <v>145726.38084200927</v>
      </c>
      <c r="AO257" s="68">
        <v>0</v>
      </c>
      <c r="AP257" s="68">
        <v>0</v>
      </c>
      <c r="AQ257" s="68">
        <v>12133.109165855218</v>
      </c>
      <c r="AR257" s="68">
        <f t="shared" si="22"/>
        <v>2187871.2868073722</v>
      </c>
      <c r="AS257" s="68">
        <v>33725.620000000003</v>
      </c>
      <c r="AU257" s="79" t="s">
        <v>499</v>
      </c>
      <c r="AV257" s="79" t="s">
        <v>500</v>
      </c>
      <c r="AW257" s="80" t="s">
        <v>1157</v>
      </c>
      <c r="AX257" s="81">
        <v>10</v>
      </c>
      <c r="AY257" s="68">
        <v>1959098.0479162214</v>
      </c>
      <c r="AZ257" s="68">
        <v>62880.749999999993</v>
      </c>
      <c r="BA257" s="68">
        <v>0</v>
      </c>
      <c r="BB257" s="68">
        <v>6248.41</v>
      </c>
      <c r="BC257" s="68">
        <v>148323.81489046049</v>
      </c>
      <c r="BD257" s="68">
        <v>0</v>
      </c>
      <c r="BE257" s="68">
        <v>0</v>
      </c>
      <c r="BF257" s="68">
        <v>12375.749149172567</v>
      </c>
      <c r="BG257" s="68">
        <f t="shared" si="23"/>
        <v>2223243.3919558544</v>
      </c>
      <c r="BH257" s="68">
        <v>34316.620000000003</v>
      </c>
    </row>
    <row r="258" spans="2:60">
      <c r="B258" s="79" t="s">
        <v>501</v>
      </c>
      <c r="C258" s="79" t="s">
        <v>502</v>
      </c>
      <c r="D258" s="80" t="s">
        <v>953</v>
      </c>
      <c r="E258" s="81">
        <v>10</v>
      </c>
      <c r="F258" s="68"/>
      <c r="G258" s="68"/>
      <c r="H258" s="68"/>
      <c r="I258" s="68"/>
      <c r="J258" s="68"/>
      <c r="K258" s="68"/>
      <c r="L258" s="68"/>
      <c r="M258" s="68"/>
      <c r="N258" s="68">
        <f t="shared" si="20"/>
        <v>0</v>
      </c>
      <c r="O258" s="68"/>
      <c r="Q258" s="79" t="s">
        <v>501</v>
      </c>
      <c r="R258" s="79" t="s">
        <v>502</v>
      </c>
      <c r="S258" s="80" t="s">
        <v>954</v>
      </c>
      <c r="T258" s="81">
        <v>10</v>
      </c>
      <c r="U258" s="68">
        <v>837836.15088721004</v>
      </c>
      <c r="V258" s="68">
        <v>39052.25</v>
      </c>
      <c r="W258" s="68">
        <v>0</v>
      </c>
      <c r="X258" s="68">
        <v>2201.48</v>
      </c>
      <c r="Y258" s="68">
        <v>58632.865032886417</v>
      </c>
      <c r="Z258" s="68">
        <v>0</v>
      </c>
      <c r="AA258" s="68">
        <v>0</v>
      </c>
      <c r="AB258" s="68">
        <v>9092.10392472276</v>
      </c>
      <c r="AC258" s="68">
        <f t="shared" si="21"/>
        <v>968446.74984481919</v>
      </c>
      <c r="AD258" s="68">
        <v>21631.899999999998</v>
      </c>
      <c r="AF258" s="79" t="s">
        <v>501</v>
      </c>
      <c r="AG258" s="79" t="s">
        <v>502</v>
      </c>
      <c r="AH258" s="80" t="s">
        <v>1156</v>
      </c>
      <c r="AI258" s="81">
        <v>10</v>
      </c>
      <c r="AJ258" s="68">
        <v>853132.17205179122</v>
      </c>
      <c r="AK258" s="68">
        <v>39768.940000000017</v>
      </c>
      <c r="AL258" s="68">
        <v>0</v>
      </c>
      <c r="AM258" s="68">
        <v>2241.88</v>
      </c>
      <c r="AN258" s="68">
        <v>59725.542310377314</v>
      </c>
      <c r="AO258" s="68">
        <v>0</v>
      </c>
      <c r="AP258" s="68">
        <v>0</v>
      </c>
      <c r="AQ258" s="68">
        <v>9283.0335771419341</v>
      </c>
      <c r="AR258" s="68">
        <f t="shared" si="22"/>
        <v>986180.45793931058</v>
      </c>
      <c r="AS258" s="68">
        <v>22028.889999999996</v>
      </c>
      <c r="AU258" s="79" t="s">
        <v>501</v>
      </c>
      <c r="AV258" s="79" t="s">
        <v>502</v>
      </c>
      <c r="AW258" s="80" t="s">
        <v>1157</v>
      </c>
      <c r="AX258" s="81">
        <v>10</v>
      </c>
      <c r="AY258" s="68">
        <v>868005.40181592223</v>
      </c>
      <c r="AZ258" s="68">
        <v>40465.840000000011</v>
      </c>
      <c r="BA258" s="68">
        <v>0</v>
      </c>
      <c r="BB258" s="68">
        <v>2281.16</v>
      </c>
      <c r="BC258" s="68">
        <v>60788.013144128956</v>
      </c>
      <c r="BD258" s="68">
        <v>0</v>
      </c>
      <c r="BE258" s="68">
        <v>0</v>
      </c>
      <c r="BF258" s="68">
        <v>9468.6910486847628</v>
      </c>
      <c r="BG258" s="68">
        <f t="shared" si="23"/>
        <v>1003424.016008736</v>
      </c>
      <c r="BH258" s="68">
        <v>22414.909999999996</v>
      </c>
    </row>
    <row r="259" spans="2:60">
      <c r="B259" s="79" t="s">
        <v>503</v>
      </c>
      <c r="C259" s="79" t="s">
        <v>504</v>
      </c>
      <c r="D259" s="80" t="s">
        <v>953</v>
      </c>
      <c r="E259" s="81">
        <v>10</v>
      </c>
      <c r="F259" s="68"/>
      <c r="G259" s="68"/>
      <c r="H259" s="68"/>
      <c r="I259" s="68"/>
      <c r="J259" s="68"/>
      <c r="K259" s="68"/>
      <c r="L259" s="68"/>
      <c r="M259" s="68"/>
      <c r="N259" s="68">
        <f t="shared" si="20"/>
        <v>0</v>
      </c>
      <c r="O259" s="68"/>
      <c r="Q259" s="79" t="s">
        <v>503</v>
      </c>
      <c r="R259" s="79" t="s">
        <v>504</v>
      </c>
      <c r="S259" s="80" t="s">
        <v>954</v>
      </c>
      <c r="T259" s="81">
        <v>10</v>
      </c>
      <c r="U259" s="68">
        <v>415570.24135343992</v>
      </c>
      <c r="V259" s="68">
        <v>13783.150000000001</v>
      </c>
      <c r="W259" s="68">
        <v>0</v>
      </c>
      <c r="X259" s="68">
        <v>957.16</v>
      </c>
      <c r="Y259" s="68">
        <v>29369.389209120469</v>
      </c>
      <c r="Z259" s="68">
        <v>0</v>
      </c>
      <c r="AA259" s="68">
        <v>0</v>
      </c>
      <c r="AB259" s="68">
        <v>4475.749835438095</v>
      </c>
      <c r="AC259" s="68">
        <f t="shared" si="21"/>
        <v>473440.17039799847</v>
      </c>
      <c r="AD259" s="68">
        <v>9284.48</v>
      </c>
      <c r="AF259" s="79" t="s">
        <v>503</v>
      </c>
      <c r="AG259" s="79" t="s">
        <v>504</v>
      </c>
      <c r="AH259" s="80" t="s">
        <v>1156</v>
      </c>
      <c r="AI259" s="81">
        <v>10</v>
      </c>
      <c r="AJ259" s="68">
        <v>423073.73247600015</v>
      </c>
      <c r="AK259" s="68">
        <v>14036.090000000002</v>
      </c>
      <c r="AL259" s="68">
        <v>0</v>
      </c>
      <c r="AM259" s="68">
        <v>974.7299999999999</v>
      </c>
      <c r="AN259" s="68">
        <v>29916.189206008865</v>
      </c>
      <c r="AO259" s="68">
        <v>0</v>
      </c>
      <c r="AP259" s="68">
        <v>0</v>
      </c>
      <c r="AQ259" s="68">
        <v>4569.7422619824065</v>
      </c>
      <c r="AR259" s="68">
        <f t="shared" si="22"/>
        <v>482025.36394399143</v>
      </c>
      <c r="AS259" s="68">
        <v>9454.8799999999992</v>
      </c>
      <c r="AU259" s="79" t="s">
        <v>503</v>
      </c>
      <c r="AV259" s="79" t="s">
        <v>504</v>
      </c>
      <c r="AW259" s="80" t="s">
        <v>1157</v>
      </c>
      <c r="AX259" s="81">
        <v>10</v>
      </c>
      <c r="AY259" s="68">
        <v>430369.84345060401</v>
      </c>
      <c r="AZ259" s="68">
        <v>14282.060000000005</v>
      </c>
      <c r="BA259" s="68">
        <v>0</v>
      </c>
      <c r="BB259" s="68">
        <v>991.8</v>
      </c>
      <c r="BC259" s="68">
        <v>30447.873635011965</v>
      </c>
      <c r="BD259" s="68">
        <v>0</v>
      </c>
      <c r="BE259" s="68">
        <v>0</v>
      </c>
      <c r="BF259" s="68">
        <v>4661.1417072220356</v>
      </c>
      <c r="BG259" s="68">
        <f t="shared" si="23"/>
        <v>490373.27879283798</v>
      </c>
      <c r="BH259" s="68">
        <v>9620.5599999999977</v>
      </c>
    </row>
    <row r="260" spans="2:60">
      <c r="B260" s="79" t="s">
        <v>505</v>
      </c>
      <c r="C260" s="79" t="s">
        <v>506</v>
      </c>
      <c r="D260" s="80" t="s">
        <v>953</v>
      </c>
      <c r="E260" s="81">
        <v>10</v>
      </c>
      <c r="F260" s="68"/>
      <c r="G260" s="68"/>
      <c r="H260" s="68"/>
      <c r="I260" s="68"/>
      <c r="J260" s="68"/>
      <c r="K260" s="68"/>
      <c r="L260" s="68"/>
      <c r="M260" s="68"/>
      <c r="N260" s="68">
        <f t="shared" si="20"/>
        <v>0</v>
      </c>
      <c r="O260" s="68"/>
      <c r="Q260" s="79" t="s">
        <v>505</v>
      </c>
      <c r="R260" s="79" t="s">
        <v>506</v>
      </c>
      <c r="S260" s="80" t="s">
        <v>954</v>
      </c>
      <c r="T260" s="81">
        <v>10</v>
      </c>
      <c r="U260" s="68">
        <v>2011274.5528485335</v>
      </c>
      <c r="V260" s="68">
        <v>61832.77</v>
      </c>
      <c r="W260" s="68">
        <v>0</v>
      </c>
      <c r="X260" s="68">
        <v>3541.4999999999995</v>
      </c>
      <c r="Y260" s="68">
        <v>146376.50114663443</v>
      </c>
      <c r="Z260" s="68">
        <v>190844.76786457462</v>
      </c>
      <c r="AA260" s="68">
        <v>50856.209261824915</v>
      </c>
      <c r="AB260" s="68">
        <v>21860.54869559221</v>
      </c>
      <c r="AC260" s="68">
        <f t="shared" si="21"/>
        <v>2523341.8998171594</v>
      </c>
      <c r="AD260" s="68">
        <v>36755.049999999996</v>
      </c>
      <c r="AF260" s="79" t="s">
        <v>505</v>
      </c>
      <c r="AG260" s="79" t="s">
        <v>506</v>
      </c>
      <c r="AH260" s="80" t="s">
        <v>1156</v>
      </c>
      <c r="AI260" s="81">
        <v>10</v>
      </c>
      <c r="AJ260" s="68">
        <v>2046454.1805369339</v>
      </c>
      <c r="AK260" s="68">
        <v>62967.51999999999</v>
      </c>
      <c r="AL260" s="68">
        <v>0</v>
      </c>
      <c r="AM260" s="68">
        <v>3606.4899999999993</v>
      </c>
      <c r="AN260" s="68">
        <v>149110.20716392473</v>
      </c>
      <c r="AO260" s="68">
        <v>190844.76786457462</v>
      </c>
      <c r="AP260" s="68">
        <v>51805.517546146322</v>
      </c>
      <c r="AQ260" s="68">
        <v>22319.632508199662</v>
      </c>
      <c r="AR260" s="68">
        <f t="shared" si="22"/>
        <v>2564537.8956197794</v>
      </c>
      <c r="AS260" s="68">
        <v>37429.58</v>
      </c>
      <c r="AU260" s="79" t="s">
        <v>505</v>
      </c>
      <c r="AV260" s="79" t="s">
        <v>506</v>
      </c>
      <c r="AW260" s="80" t="s">
        <v>1157</v>
      </c>
      <c r="AX260" s="81">
        <v>10</v>
      </c>
      <c r="AY260" s="68">
        <v>2080658.4402690432</v>
      </c>
      <c r="AZ260" s="68">
        <v>64070.92</v>
      </c>
      <c r="BA260" s="68">
        <v>0</v>
      </c>
      <c r="BB260" s="68">
        <v>3669.68</v>
      </c>
      <c r="BC260" s="68">
        <v>151768.30947338179</v>
      </c>
      <c r="BD260" s="68">
        <v>190844.76786457462</v>
      </c>
      <c r="BE260" s="68">
        <v>52728.641382615053</v>
      </c>
      <c r="BF260" s="68">
        <v>22766.049958364107</v>
      </c>
      <c r="BG260" s="68">
        <f t="shared" si="23"/>
        <v>2604592.288947979</v>
      </c>
      <c r="BH260" s="68">
        <v>38085.479999999996</v>
      </c>
    </row>
    <row r="261" spans="2:60">
      <c r="B261" s="79" t="s">
        <v>507</v>
      </c>
      <c r="C261" s="79" t="s">
        <v>508</v>
      </c>
      <c r="D261" s="80" t="s">
        <v>953</v>
      </c>
      <c r="E261" s="81">
        <v>10</v>
      </c>
      <c r="F261" s="68"/>
      <c r="G261" s="68"/>
      <c r="H261" s="68"/>
      <c r="I261" s="68"/>
      <c r="J261" s="68"/>
      <c r="K261" s="68"/>
      <c r="L261" s="68"/>
      <c r="M261" s="68"/>
      <c r="N261" s="68">
        <f t="shared" si="20"/>
        <v>0</v>
      </c>
      <c r="O261" s="68"/>
      <c r="Q261" s="79" t="s">
        <v>507</v>
      </c>
      <c r="R261" s="79" t="s">
        <v>508</v>
      </c>
      <c r="S261" s="80" t="s">
        <v>954</v>
      </c>
      <c r="T261" s="81">
        <v>10</v>
      </c>
      <c r="U261" s="68">
        <v>4135359.5786207719</v>
      </c>
      <c r="V261" s="68">
        <v>246565.25000000006</v>
      </c>
      <c r="W261" s="68">
        <v>0</v>
      </c>
      <c r="X261" s="68">
        <v>12730.279999999999</v>
      </c>
      <c r="Y261" s="68">
        <v>521541.40211627691</v>
      </c>
      <c r="Z261" s="68">
        <v>395522.06564019807</v>
      </c>
      <c r="AA261" s="68">
        <v>207411.10666464645</v>
      </c>
      <c r="AB261" s="68">
        <v>46573.524138468318</v>
      </c>
      <c r="AC261" s="68">
        <f t="shared" si="21"/>
        <v>5704396.1771803619</v>
      </c>
      <c r="AD261" s="68">
        <v>138692.96999999997</v>
      </c>
      <c r="AF261" s="79" t="s">
        <v>507</v>
      </c>
      <c r="AG261" s="79" t="s">
        <v>508</v>
      </c>
      <c r="AH261" s="80" t="s">
        <v>1156</v>
      </c>
      <c r="AI261" s="81">
        <v>10</v>
      </c>
      <c r="AJ261" s="68">
        <v>4209988.645932138</v>
      </c>
      <c r="AK261" s="68">
        <v>251090.23</v>
      </c>
      <c r="AL261" s="68">
        <v>0</v>
      </c>
      <c r="AM261" s="68">
        <v>12963.899999999998</v>
      </c>
      <c r="AN261" s="68">
        <v>531282.7461590668</v>
      </c>
      <c r="AO261" s="68">
        <v>395522.06564019807</v>
      </c>
      <c r="AP261" s="68">
        <v>211283.0410864228</v>
      </c>
      <c r="AQ261" s="68">
        <v>47551.556815376505</v>
      </c>
      <c r="AR261" s="68">
        <f t="shared" si="22"/>
        <v>5800920.435633203</v>
      </c>
      <c r="AS261" s="68">
        <v>141238.24999999997</v>
      </c>
      <c r="AU261" s="79" t="s">
        <v>507</v>
      </c>
      <c r="AV261" s="79" t="s">
        <v>508</v>
      </c>
      <c r="AW261" s="80" t="s">
        <v>1157</v>
      </c>
      <c r="AX261" s="81">
        <v>10</v>
      </c>
      <c r="AY261" s="68">
        <v>4282522.3290309077</v>
      </c>
      <c r="AZ261" s="68">
        <v>255490.2</v>
      </c>
      <c r="BA261" s="68">
        <v>0</v>
      </c>
      <c r="BB261" s="68">
        <v>13191.07</v>
      </c>
      <c r="BC261" s="68">
        <v>540754.6662433648</v>
      </c>
      <c r="BD261" s="68">
        <v>395522.06564019807</v>
      </c>
      <c r="BE261" s="68">
        <v>215048.17754988346</v>
      </c>
      <c r="BF261" s="68">
        <v>48502.618951683864</v>
      </c>
      <c r="BG261" s="68">
        <f t="shared" si="23"/>
        <v>5894744.3774160389</v>
      </c>
      <c r="BH261" s="68">
        <v>143713.25</v>
      </c>
    </row>
    <row r="262" spans="2:60">
      <c r="B262" s="79" t="s">
        <v>509</v>
      </c>
      <c r="C262" s="79" t="s">
        <v>510</v>
      </c>
      <c r="D262" s="80" t="s">
        <v>953</v>
      </c>
      <c r="E262" s="81">
        <v>10</v>
      </c>
      <c r="F262" s="68"/>
      <c r="G262" s="68"/>
      <c r="H262" s="68"/>
      <c r="I262" s="68"/>
      <c r="J262" s="68"/>
      <c r="K262" s="68"/>
      <c r="L262" s="68"/>
      <c r="M262" s="68"/>
      <c r="N262" s="68">
        <f t="shared" ref="N262:N318" si="24">SUM(F262:M262,O262)</f>
        <v>0</v>
      </c>
      <c r="O262" s="68"/>
      <c r="Q262" s="79" t="s">
        <v>509</v>
      </c>
      <c r="R262" s="79" t="s">
        <v>510</v>
      </c>
      <c r="S262" s="80" t="s">
        <v>954</v>
      </c>
      <c r="T262" s="81">
        <v>10</v>
      </c>
      <c r="U262" s="68">
        <v>2653422.72455482</v>
      </c>
      <c r="V262" s="68">
        <v>89973.37000000001</v>
      </c>
      <c r="W262" s="68">
        <v>0</v>
      </c>
      <c r="X262" s="68">
        <v>6221.55</v>
      </c>
      <c r="Y262" s="68">
        <v>217047.46318163429</v>
      </c>
      <c r="Z262" s="68">
        <v>288909.65114208724</v>
      </c>
      <c r="AA262" s="68">
        <v>115128.55267321503</v>
      </c>
      <c r="AB262" s="68">
        <v>25260.997965260874</v>
      </c>
      <c r="AC262" s="68">
        <f t="shared" ref="AC262:AC318" si="25">SUM(U262:AB262,AD262)</f>
        <v>3462774.2895170175</v>
      </c>
      <c r="AD262" s="68">
        <v>66809.98</v>
      </c>
      <c r="AF262" s="79" t="s">
        <v>509</v>
      </c>
      <c r="AG262" s="79" t="s">
        <v>510</v>
      </c>
      <c r="AH262" s="80" t="s">
        <v>1156</v>
      </c>
      <c r="AI262" s="81">
        <v>10</v>
      </c>
      <c r="AJ262" s="68">
        <v>2698923.9553241269</v>
      </c>
      <c r="AK262" s="68">
        <v>91624.560000000012</v>
      </c>
      <c r="AL262" s="68">
        <v>0</v>
      </c>
      <c r="AM262" s="68">
        <v>6335.7400000000007</v>
      </c>
      <c r="AN262" s="68">
        <v>221103.76700869773</v>
      </c>
      <c r="AO262" s="68">
        <v>288909.65114208724</v>
      </c>
      <c r="AP262" s="68">
        <v>117277.71204443451</v>
      </c>
      <c r="AQ262" s="68">
        <v>25791.450932530686</v>
      </c>
      <c r="AR262" s="68">
        <f t="shared" ref="AR262:AR318" si="26">SUM(AJ262:AQ262,AS262)</f>
        <v>3518002.9164518774</v>
      </c>
      <c r="AS262" s="68">
        <v>68036.08</v>
      </c>
      <c r="AU262" s="79" t="s">
        <v>509</v>
      </c>
      <c r="AV262" s="79" t="s">
        <v>510</v>
      </c>
      <c r="AW262" s="80" t="s">
        <v>1157</v>
      </c>
      <c r="AX262" s="81">
        <v>10</v>
      </c>
      <c r="AY262" s="68">
        <v>2743120.0892923726</v>
      </c>
      <c r="AZ262" s="68">
        <v>93230.140000000014</v>
      </c>
      <c r="BA262" s="68">
        <v>0</v>
      </c>
      <c r="BB262" s="68">
        <v>6446.7500000000009</v>
      </c>
      <c r="BC262" s="68">
        <v>225047.86657393869</v>
      </c>
      <c r="BD262" s="68">
        <v>288909.65114208724</v>
      </c>
      <c r="BE262" s="68">
        <v>119367.59197778217</v>
      </c>
      <c r="BF262" s="68">
        <v>26307.309551180806</v>
      </c>
      <c r="BG262" s="68">
        <f t="shared" ref="BG262:BG318" si="27">SUM(AY262:BF262,BH262)</f>
        <v>3571657.7185373614</v>
      </c>
      <c r="BH262" s="68">
        <v>69228.320000000007</v>
      </c>
    </row>
    <row r="263" spans="2:60">
      <c r="B263" s="79" t="s">
        <v>511</v>
      </c>
      <c r="C263" s="79" t="s">
        <v>512</v>
      </c>
      <c r="D263" s="80" t="s">
        <v>953</v>
      </c>
      <c r="E263" s="81">
        <v>10</v>
      </c>
      <c r="F263" s="68"/>
      <c r="G263" s="68"/>
      <c r="H263" s="68"/>
      <c r="I263" s="68"/>
      <c r="J263" s="68"/>
      <c r="K263" s="68"/>
      <c r="L263" s="68"/>
      <c r="M263" s="68"/>
      <c r="N263" s="68">
        <f t="shared" si="24"/>
        <v>0</v>
      </c>
      <c r="O263" s="68"/>
      <c r="Q263" s="79" t="s">
        <v>511</v>
      </c>
      <c r="R263" s="79" t="s">
        <v>512</v>
      </c>
      <c r="S263" s="80" t="s">
        <v>954</v>
      </c>
      <c r="T263" s="81">
        <v>10</v>
      </c>
      <c r="U263" s="68">
        <v>8309185.6918378733</v>
      </c>
      <c r="V263" s="68">
        <v>299416.43</v>
      </c>
      <c r="W263" s="68">
        <v>0</v>
      </c>
      <c r="X263" s="68">
        <v>29327.35</v>
      </c>
      <c r="Y263" s="68">
        <v>1140691.2385631658</v>
      </c>
      <c r="Z263" s="68">
        <v>924166.72787046211</v>
      </c>
      <c r="AA263" s="68">
        <v>575896.52899482858</v>
      </c>
      <c r="AB263" s="68">
        <v>79096.61251822859</v>
      </c>
      <c r="AC263" s="68">
        <f t="shared" si="25"/>
        <v>11576051.419784557</v>
      </c>
      <c r="AD263" s="68">
        <v>218270.84000000003</v>
      </c>
      <c r="AF263" s="79" t="s">
        <v>511</v>
      </c>
      <c r="AG263" s="79" t="s">
        <v>512</v>
      </c>
      <c r="AH263" s="80" t="s">
        <v>1156</v>
      </c>
      <c r="AI263" s="81">
        <v>10</v>
      </c>
      <c r="AJ263" s="68">
        <v>8455306.5938248336</v>
      </c>
      <c r="AK263" s="68">
        <v>304937.16000000003</v>
      </c>
      <c r="AL263" s="68">
        <v>0</v>
      </c>
      <c r="AM263" s="68">
        <v>29868.090000000004</v>
      </c>
      <c r="AN263" s="68">
        <v>1162054.3653073276</v>
      </c>
      <c r="AO263" s="68">
        <v>924166.72787046211</v>
      </c>
      <c r="AP263" s="68">
        <v>586673.87782753096</v>
      </c>
      <c r="AQ263" s="68">
        <v>80757.661001110449</v>
      </c>
      <c r="AR263" s="68">
        <f t="shared" si="26"/>
        <v>11766059.865831265</v>
      </c>
      <c r="AS263" s="68">
        <v>222295.39</v>
      </c>
      <c r="AU263" s="79" t="s">
        <v>511</v>
      </c>
      <c r="AV263" s="79" t="s">
        <v>512</v>
      </c>
      <c r="AW263" s="80" t="s">
        <v>1157</v>
      </c>
      <c r="AX263" s="81">
        <v>10</v>
      </c>
      <c r="AY263" s="68">
        <v>8597185.4387524985</v>
      </c>
      <c r="AZ263" s="68">
        <v>310305.43999999994</v>
      </c>
      <c r="BA263" s="68">
        <v>0</v>
      </c>
      <c r="BB263" s="68">
        <v>30393.910000000003</v>
      </c>
      <c r="BC263" s="68">
        <v>1182826.5999524037</v>
      </c>
      <c r="BD263" s="68">
        <v>924166.72787046211</v>
      </c>
      <c r="BE263" s="68">
        <v>597153.95006390172</v>
      </c>
      <c r="BF263" s="68">
        <v>82372.806221134961</v>
      </c>
      <c r="BG263" s="68">
        <f t="shared" si="27"/>
        <v>11950613.6428604</v>
      </c>
      <c r="BH263" s="68">
        <v>226208.77</v>
      </c>
    </row>
    <row r="264" spans="2:60">
      <c r="B264" s="79" t="s">
        <v>513</v>
      </c>
      <c r="C264" s="79" t="s">
        <v>514</v>
      </c>
      <c r="D264" s="80" t="s">
        <v>953</v>
      </c>
      <c r="E264" s="81">
        <v>10</v>
      </c>
      <c r="F264" s="68"/>
      <c r="G264" s="68"/>
      <c r="H264" s="68"/>
      <c r="I264" s="68"/>
      <c r="J264" s="68"/>
      <c r="K264" s="68"/>
      <c r="L264" s="68"/>
      <c r="M264" s="68"/>
      <c r="N264" s="68">
        <f t="shared" si="24"/>
        <v>0</v>
      </c>
      <c r="O264" s="68"/>
      <c r="Q264" s="79" t="s">
        <v>513</v>
      </c>
      <c r="R264" s="79" t="s">
        <v>514</v>
      </c>
      <c r="S264" s="80" t="s">
        <v>954</v>
      </c>
      <c r="T264" s="81">
        <v>10</v>
      </c>
      <c r="U264" s="68">
        <v>44706599.436071828</v>
      </c>
      <c r="V264" s="68">
        <v>1471255.6700000004</v>
      </c>
      <c r="W264" s="68">
        <v>227996.29</v>
      </c>
      <c r="X264" s="68">
        <v>156017.60999999996</v>
      </c>
      <c r="Y264" s="68">
        <v>6795656.0790860103</v>
      </c>
      <c r="Z264" s="68">
        <v>3935162.0928334519</v>
      </c>
      <c r="AA264" s="68">
        <v>3581171.6528425729</v>
      </c>
      <c r="AB264" s="68">
        <v>507849.9751156643</v>
      </c>
      <c r="AC264" s="68">
        <f t="shared" si="25"/>
        <v>61556103.95594953</v>
      </c>
      <c r="AD264" s="68">
        <v>174395.15</v>
      </c>
      <c r="AF264" s="79" t="s">
        <v>513</v>
      </c>
      <c r="AG264" s="79" t="s">
        <v>514</v>
      </c>
      <c r="AH264" s="80" t="s">
        <v>1156</v>
      </c>
      <c r="AI264" s="81">
        <v>10</v>
      </c>
      <c r="AJ264" s="68">
        <v>45530063.335738063</v>
      </c>
      <c r="AK264" s="68">
        <v>1498256.1500000004</v>
      </c>
      <c r="AL264" s="68">
        <v>232180.47</v>
      </c>
      <c r="AM264" s="68">
        <v>158880.84000000003</v>
      </c>
      <c r="AN264" s="68">
        <v>6922468.1214111364</v>
      </c>
      <c r="AO264" s="68">
        <v>3935162.0928334519</v>
      </c>
      <c r="AP264" s="68">
        <v>3648022.6305302028</v>
      </c>
      <c r="AQ264" s="68">
        <v>518514.84797309339</v>
      </c>
      <c r="AR264" s="68">
        <f t="shared" si="26"/>
        <v>62621144.138485946</v>
      </c>
      <c r="AS264" s="68">
        <v>177595.65</v>
      </c>
      <c r="AU264" s="79" t="s">
        <v>513</v>
      </c>
      <c r="AV264" s="79" t="s">
        <v>514</v>
      </c>
      <c r="AW264" s="80" t="s">
        <v>1157</v>
      </c>
      <c r="AX264" s="81">
        <v>10</v>
      </c>
      <c r="AY264" s="68">
        <v>46330557.767202705</v>
      </c>
      <c r="AZ264" s="68">
        <v>1524510.9200000002</v>
      </c>
      <c r="BA264" s="68">
        <v>236249.1</v>
      </c>
      <c r="BB264" s="68">
        <v>161664.99000000002</v>
      </c>
      <c r="BC264" s="68">
        <v>7045773.2432445046</v>
      </c>
      <c r="BD264" s="68">
        <v>3935162.0928334519</v>
      </c>
      <c r="BE264" s="68">
        <v>3713029.6840683655</v>
      </c>
      <c r="BF264" s="68">
        <v>528885.12393254787</v>
      </c>
      <c r="BG264" s="68">
        <f t="shared" si="27"/>
        <v>63656540.671281584</v>
      </c>
      <c r="BH264" s="68">
        <v>180707.75</v>
      </c>
    </row>
    <row r="265" spans="2:60">
      <c r="B265" s="79" t="s">
        <v>515</v>
      </c>
      <c r="C265" s="79" t="s">
        <v>516</v>
      </c>
      <c r="D265" s="80" t="s">
        <v>953</v>
      </c>
      <c r="E265" s="81">
        <v>10</v>
      </c>
      <c r="F265" s="68"/>
      <c r="G265" s="68"/>
      <c r="H265" s="68"/>
      <c r="I265" s="68"/>
      <c r="J265" s="68"/>
      <c r="K265" s="68"/>
      <c r="L265" s="68"/>
      <c r="M265" s="68"/>
      <c r="N265" s="68">
        <f t="shared" si="24"/>
        <v>0</v>
      </c>
      <c r="O265" s="68"/>
      <c r="Q265" s="79" t="s">
        <v>515</v>
      </c>
      <c r="R265" s="79" t="s">
        <v>516</v>
      </c>
      <c r="S265" s="80" t="s">
        <v>954</v>
      </c>
      <c r="T265" s="81">
        <v>10</v>
      </c>
      <c r="U265" s="68">
        <v>123918904.36411592</v>
      </c>
      <c r="V265" s="68">
        <v>3988988.06</v>
      </c>
      <c r="W265" s="68">
        <v>1287763.08</v>
      </c>
      <c r="X265" s="68">
        <v>429254.36</v>
      </c>
      <c r="Y265" s="68">
        <v>19055290.809103828</v>
      </c>
      <c r="Z265" s="68">
        <v>7565303.0287287896</v>
      </c>
      <c r="AA265" s="68">
        <v>7962296.4125297926</v>
      </c>
      <c r="AB265" s="68">
        <v>1448127.4317187369</v>
      </c>
      <c r="AC265" s="68">
        <f t="shared" si="25"/>
        <v>166444092.90619707</v>
      </c>
      <c r="AD265" s="68">
        <v>788165.36</v>
      </c>
      <c r="AF265" s="79" t="s">
        <v>515</v>
      </c>
      <c r="AG265" s="79" t="s">
        <v>516</v>
      </c>
      <c r="AH265" s="80" t="s">
        <v>1156</v>
      </c>
      <c r="AI265" s="81">
        <v>10</v>
      </c>
      <c r="AJ265" s="68">
        <v>125353552.77402024</v>
      </c>
      <c r="AK265" s="68">
        <v>4028359.36</v>
      </c>
      <c r="AL265" s="68">
        <v>1300473.31</v>
      </c>
      <c r="AM265" s="68">
        <v>433491.10000000003</v>
      </c>
      <c r="AN265" s="68">
        <v>19274932.4295871</v>
      </c>
      <c r="AO265" s="68">
        <v>7565303.0287287896</v>
      </c>
      <c r="AP265" s="68">
        <v>8055400.1550144441</v>
      </c>
      <c r="AQ265" s="68">
        <v>1464456.7898828983</v>
      </c>
      <c r="AR265" s="68">
        <f t="shared" si="26"/>
        <v>168271913.50723347</v>
      </c>
      <c r="AS265" s="68">
        <v>795944.56000000017</v>
      </c>
      <c r="AU265" s="79" t="s">
        <v>515</v>
      </c>
      <c r="AV265" s="79" t="s">
        <v>516</v>
      </c>
      <c r="AW265" s="80" t="s">
        <v>1157</v>
      </c>
      <c r="AX265" s="81">
        <v>10</v>
      </c>
      <c r="AY265" s="68">
        <v>126689810.09904251</v>
      </c>
      <c r="AZ265" s="68">
        <v>4064333.2300000004</v>
      </c>
      <c r="BA265" s="68">
        <v>1312086.7399999998</v>
      </c>
      <c r="BB265" s="68">
        <v>437362.24</v>
      </c>
      <c r="BC265" s="68">
        <v>19479256.700399168</v>
      </c>
      <c r="BD265" s="68">
        <v>7565303.0287287896</v>
      </c>
      <c r="BE265" s="68">
        <v>8142161.7816925608</v>
      </c>
      <c r="BF265" s="68">
        <v>1479382.9672951996</v>
      </c>
      <c r="BG265" s="68">
        <f t="shared" si="27"/>
        <v>169972749.24715823</v>
      </c>
      <c r="BH265" s="68">
        <v>803052.46000000008</v>
      </c>
    </row>
    <row r="266" spans="2:60">
      <c r="B266" s="79" t="s">
        <v>517</v>
      </c>
      <c r="C266" s="79" t="s">
        <v>518</v>
      </c>
      <c r="D266" s="80" t="s">
        <v>953</v>
      </c>
      <c r="E266" s="81">
        <v>10</v>
      </c>
      <c r="F266" s="68"/>
      <c r="G266" s="68"/>
      <c r="H266" s="68"/>
      <c r="I266" s="68"/>
      <c r="J266" s="68"/>
      <c r="K266" s="68"/>
      <c r="L266" s="68"/>
      <c r="M266" s="68"/>
      <c r="N266" s="68">
        <f t="shared" si="24"/>
        <v>0</v>
      </c>
      <c r="O266" s="68"/>
      <c r="Q266" s="79" t="s">
        <v>517</v>
      </c>
      <c r="R266" s="79" t="s">
        <v>518</v>
      </c>
      <c r="S266" s="80" t="s">
        <v>954</v>
      </c>
      <c r="T266" s="81">
        <v>10</v>
      </c>
      <c r="U266" s="68">
        <v>52264357.304115891</v>
      </c>
      <c r="V266" s="68">
        <v>1282311.6400000001</v>
      </c>
      <c r="W266" s="68">
        <v>203014.33000000002</v>
      </c>
      <c r="X266" s="68">
        <v>185593.94999999998</v>
      </c>
      <c r="Y266" s="68">
        <v>7445427.8956346819</v>
      </c>
      <c r="Z266" s="68">
        <v>3478938.8617847259</v>
      </c>
      <c r="AA266" s="68">
        <v>5303684.3899567379</v>
      </c>
      <c r="AB266" s="68">
        <v>582373.43882489204</v>
      </c>
      <c r="AC266" s="68">
        <f t="shared" si="25"/>
        <v>70745701.810316935</v>
      </c>
      <c r="AD266" s="68">
        <v>0</v>
      </c>
      <c r="AF266" s="79" t="s">
        <v>517</v>
      </c>
      <c r="AG266" s="79" t="s">
        <v>518</v>
      </c>
      <c r="AH266" s="80" t="s">
        <v>1156</v>
      </c>
      <c r="AI266" s="81">
        <v>10</v>
      </c>
      <c r="AJ266" s="68">
        <v>53225270.194300227</v>
      </c>
      <c r="AK266" s="68">
        <v>1305844.6200000003</v>
      </c>
      <c r="AL266" s="68">
        <v>206740.03999999998</v>
      </c>
      <c r="AM266" s="68">
        <v>188999.97999999998</v>
      </c>
      <c r="AN266" s="68">
        <v>7584409.68821056</v>
      </c>
      <c r="AO266" s="68">
        <v>3478938.8617847259</v>
      </c>
      <c r="AP266" s="68">
        <v>5402605.7798818937</v>
      </c>
      <c r="AQ266" s="68">
        <v>594603.29257020354</v>
      </c>
      <c r="AR266" s="68">
        <f t="shared" si="26"/>
        <v>71987412.456747606</v>
      </c>
      <c r="AS266" s="68">
        <v>0</v>
      </c>
      <c r="AU266" s="79" t="s">
        <v>517</v>
      </c>
      <c r="AV266" s="79" t="s">
        <v>518</v>
      </c>
      <c r="AW266" s="80" t="s">
        <v>1157</v>
      </c>
      <c r="AX266" s="81">
        <v>10</v>
      </c>
      <c r="AY266" s="68">
        <v>54159330.747190587</v>
      </c>
      <c r="AZ266" s="68">
        <v>1328727.6400000001</v>
      </c>
      <c r="BA266" s="68">
        <v>210362.87</v>
      </c>
      <c r="BB266" s="68">
        <v>192311.93</v>
      </c>
      <c r="BC266" s="68">
        <v>7719547.6228272114</v>
      </c>
      <c r="BD266" s="68">
        <v>3478938.8617847259</v>
      </c>
      <c r="BE266" s="68">
        <v>5498798.4974681633</v>
      </c>
      <c r="BF266" s="68">
        <v>606495.34522160888</v>
      </c>
      <c r="BG266" s="68">
        <f t="shared" si="27"/>
        <v>73194513.514492288</v>
      </c>
      <c r="BH266" s="68">
        <v>0</v>
      </c>
    </row>
    <row r="267" spans="2:60">
      <c r="B267" s="79" t="s">
        <v>519</v>
      </c>
      <c r="C267" s="79" t="s">
        <v>520</v>
      </c>
      <c r="D267" s="80" t="s">
        <v>953</v>
      </c>
      <c r="E267" s="81">
        <v>10</v>
      </c>
      <c r="F267" s="68"/>
      <c r="G267" s="68"/>
      <c r="H267" s="68"/>
      <c r="I267" s="68"/>
      <c r="J267" s="68"/>
      <c r="K267" s="68"/>
      <c r="L267" s="68"/>
      <c r="M267" s="68"/>
      <c r="N267" s="68">
        <f t="shared" si="24"/>
        <v>0</v>
      </c>
      <c r="O267" s="68"/>
      <c r="Q267" s="79" t="s">
        <v>519</v>
      </c>
      <c r="R267" s="79" t="s">
        <v>520</v>
      </c>
      <c r="S267" s="80" t="s">
        <v>954</v>
      </c>
      <c r="T267" s="81">
        <v>10</v>
      </c>
      <c r="U267" s="68">
        <v>79846297.709563479</v>
      </c>
      <c r="V267" s="68">
        <v>1790652.9899999998</v>
      </c>
      <c r="W267" s="68">
        <v>501339.24</v>
      </c>
      <c r="X267" s="68">
        <v>283662.88</v>
      </c>
      <c r="Y267" s="68">
        <v>12746007.145370629</v>
      </c>
      <c r="Z267" s="68">
        <v>3923653.6663139565</v>
      </c>
      <c r="AA267" s="68">
        <v>6326600.7308294019</v>
      </c>
      <c r="AB267" s="68">
        <v>884926.04543362558</v>
      </c>
      <c r="AC267" s="68">
        <f t="shared" si="25"/>
        <v>106519033.32751109</v>
      </c>
      <c r="AD267" s="68">
        <v>215892.91999999998</v>
      </c>
      <c r="AF267" s="79" t="s">
        <v>519</v>
      </c>
      <c r="AG267" s="79" t="s">
        <v>520</v>
      </c>
      <c r="AH267" s="80" t="s">
        <v>1156</v>
      </c>
      <c r="AI267" s="81">
        <v>10</v>
      </c>
      <c r="AJ267" s="68">
        <v>81309435.333375543</v>
      </c>
      <c r="AK267" s="68">
        <v>1823669.63</v>
      </c>
      <c r="AL267" s="68">
        <v>510583.1</v>
      </c>
      <c r="AM267" s="68">
        <v>288893.17</v>
      </c>
      <c r="AN267" s="68">
        <v>12984518.941935364</v>
      </c>
      <c r="AO267" s="68">
        <v>3923653.6663139565</v>
      </c>
      <c r="AP267" s="68">
        <v>6444996.8374958094</v>
      </c>
      <c r="AQ267" s="68">
        <v>903509.49461776018</v>
      </c>
      <c r="AR267" s="68">
        <f t="shared" si="26"/>
        <v>108409133.79373842</v>
      </c>
      <c r="AS267" s="68">
        <v>219873.62</v>
      </c>
      <c r="AU267" s="79" t="s">
        <v>519</v>
      </c>
      <c r="AV267" s="79" t="s">
        <v>520</v>
      </c>
      <c r="AW267" s="80" t="s">
        <v>1157</v>
      </c>
      <c r="AX267" s="81">
        <v>10</v>
      </c>
      <c r="AY267" s="68">
        <v>82731495.061569214</v>
      </c>
      <c r="AZ267" s="68">
        <v>1855774.3900000004</v>
      </c>
      <c r="BA267" s="68">
        <v>519571.64</v>
      </c>
      <c r="BB267" s="68">
        <v>293978.98</v>
      </c>
      <c r="BC267" s="68">
        <v>13216434.477566326</v>
      </c>
      <c r="BD267" s="68">
        <v>3923653.6663139565</v>
      </c>
      <c r="BE267" s="68">
        <v>6560127.1700333375</v>
      </c>
      <c r="BF267" s="68">
        <v>921579.70991012454</v>
      </c>
      <c r="BG267" s="68">
        <f t="shared" si="27"/>
        <v>110246359.47539297</v>
      </c>
      <c r="BH267" s="68">
        <v>223744.37999999998</v>
      </c>
    </row>
    <row r="268" spans="2:60">
      <c r="B268" s="79" t="s">
        <v>521</v>
      </c>
      <c r="C268" s="79" t="s">
        <v>522</v>
      </c>
      <c r="D268" s="80" t="s">
        <v>953</v>
      </c>
      <c r="E268" s="81">
        <v>10</v>
      </c>
      <c r="F268" s="68"/>
      <c r="G268" s="68"/>
      <c r="H268" s="68"/>
      <c r="I268" s="68"/>
      <c r="J268" s="68"/>
      <c r="K268" s="68"/>
      <c r="L268" s="68"/>
      <c r="M268" s="68"/>
      <c r="N268" s="68">
        <f t="shared" si="24"/>
        <v>0</v>
      </c>
      <c r="O268" s="68"/>
      <c r="Q268" s="79" t="s">
        <v>521</v>
      </c>
      <c r="R268" s="79" t="s">
        <v>522</v>
      </c>
      <c r="S268" s="80" t="s">
        <v>954</v>
      </c>
      <c r="T268" s="81">
        <v>10</v>
      </c>
      <c r="U268" s="68">
        <v>6874663.7543859174</v>
      </c>
      <c r="V268" s="68">
        <v>251351.08000000007</v>
      </c>
      <c r="W268" s="68">
        <v>0</v>
      </c>
      <c r="X268" s="68">
        <v>23546.220000000005</v>
      </c>
      <c r="Y268" s="68">
        <v>1126139.7152273601</v>
      </c>
      <c r="Z268" s="68">
        <v>438255.55429074465</v>
      </c>
      <c r="AA268" s="68">
        <v>617497.65552641253</v>
      </c>
      <c r="AB268" s="68">
        <v>83276.523755459115</v>
      </c>
      <c r="AC268" s="68">
        <f t="shared" si="25"/>
        <v>9587977.0531858951</v>
      </c>
      <c r="AD268" s="68">
        <v>173246.55</v>
      </c>
      <c r="AF268" s="79" t="s">
        <v>521</v>
      </c>
      <c r="AG268" s="79" t="s">
        <v>522</v>
      </c>
      <c r="AH268" s="80" t="s">
        <v>1156</v>
      </c>
      <c r="AI268" s="81">
        <v>10</v>
      </c>
      <c r="AJ268" s="68">
        <v>7001598.9052350624</v>
      </c>
      <c r="AK268" s="68">
        <v>255963.8600000001</v>
      </c>
      <c r="AL268" s="68">
        <v>0</v>
      </c>
      <c r="AM268" s="68">
        <v>23978.34</v>
      </c>
      <c r="AN268" s="68">
        <v>1147152.5014976</v>
      </c>
      <c r="AO268" s="68">
        <v>438255.55429074465</v>
      </c>
      <c r="AP268" s="68">
        <v>629024.60489507276</v>
      </c>
      <c r="AQ268" s="68">
        <v>85025.338504323736</v>
      </c>
      <c r="AR268" s="68">
        <f t="shared" si="26"/>
        <v>9757425.0844228044</v>
      </c>
      <c r="AS268" s="68">
        <v>176425.97999999998</v>
      </c>
      <c r="AU268" s="79" t="s">
        <v>521</v>
      </c>
      <c r="AV268" s="79" t="s">
        <v>522</v>
      </c>
      <c r="AW268" s="80" t="s">
        <v>1157</v>
      </c>
      <c r="AX268" s="81">
        <v>10</v>
      </c>
      <c r="AY268" s="68">
        <v>7125010.5854631243</v>
      </c>
      <c r="AZ268" s="68">
        <v>260449.26000000004</v>
      </c>
      <c r="BA268" s="68">
        <v>0</v>
      </c>
      <c r="BB268" s="68">
        <v>24398.519999999997</v>
      </c>
      <c r="BC268" s="68">
        <v>1167584.2018386046</v>
      </c>
      <c r="BD268" s="68">
        <v>438255.55429074465</v>
      </c>
      <c r="BE268" s="68">
        <v>640233.61090593168</v>
      </c>
      <c r="BF268" s="68">
        <v>86725.848674410954</v>
      </c>
      <c r="BG268" s="68">
        <f t="shared" si="27"/>
        <v>9922175.1611728165</v>
      </c>
      <c r="BH268" s="68">
        <v>179517.58</v>
      </c>
    </row>
    <row r="269" spans="2:60">
      <c r="B269" s="79" t="s">
        <v>523</v>
      </c>
      <c r="C269" s="79" t="s">
        <v>524</v>
      </c>
      <c r="D269" s="80" t="s">
        <v>953</v>
      </c>
      <c r="E269" s="81">
        <v>10</v>
      </c>
      <c r="F269" s="68"/>
      <c r="G269" s="68"/>
      <c r="H269" s="68"/>
      <c r="I269" s="68"/>
      <c r="J269" s="68"/>
      <c r="K269" s="68"/>
      <c r="L269" s="68"/>
      <c r="M269" s="68"/>
      <c r="N269" s="68">
        <f t="shared" si="24"/>
        <v>0</v>
      </c>
      <c r="O269" s="68"/>
      <c r="Q269" s="79" t="s">
        <v>523</v>
      </c>
      <c r="R269" s="79" t="s">
        <v>524</v>
      </c>
      <c r="S269" s="80" t="s">
        <v>954</v>
      </c>
      <c r="T269" s="81">
        <v>10</v>
      </c>
      <c r="U269" s="68">
        <v>5388664.4244075045</v>
      </c>
      <c r="V269" s="68">
        <v>68628.62000000001</v>
      </c>
      <c r="W269" s="68">
        <v>7465.88</v>
      </c>
      <c r="X269" s="68">
        <v>17324.670000000002</v>
      </c>
      <c r="Y269" s="68">
        <v>852459.47727712034</v>
      </c>
      <c r="Z269" s="68">
        <v>621288.99536417332</v>
      </c>
      <c r="AA269" s="68">
        <v>0</v>
      </c>
      <c r="AB269" s="68">
        <v>58573.710668587126</v>
      </c>
      <c r="AC269" s="68">
        <f t="shared" si="25"/>
        <v>7014405.7777173854</v>
      </c>
      <c r="AD269" s="68">
        <v>0</v>
      </c>
      <c r="AF269" s="79" t="s">
        <v>523</v>
      </c>
      <c r="AG269" s="79" t="s">
        <v>524</v>
      </c>
      <c r="AH269" s="80" t="s">
        <v>1156</v>
      </c>
      <c r="AI269" s="81">
        <v>10</v>
      </c>
      <c r="AJ269" s="68">
        <v>5488854.6119753513</v>
      </c>
      <c r="AK269" s="68">
        <v>69888.08</v>
      </c>
      <c r="AL269" s="68">
        <v>7602.89</v>
      </c>
      <c r="AM269" s="68">
        <v>17642.599999999999</v>
      </c>
      <c r="AN269" s="68">
        <v>868343.81734326691</v>
      </c>
      <c r="AO269" s="68">
        <v>621288.99536417332</v>
      </c>
      <c r="AP269" s="68">
        <v>0</v>
      </c>
      <c r="AQ269" s="68">
        <v>59803.764942628331</v>
      </c>
      <c r="AR269" s="68">
        <f t="shared" si="26"/>
        <v>7133424.759625419</v>
      </c>
      <c r="AS269" s="68">
        <v>0</v>
      </c>
      <c r="AU269" s="79" t="s">
        <v>523</v>
      </c>
      <c r="AV269" s="79" t="s">
        <v>524</v>
      </c>
      <c r="AW269" s="80" t="s">
        <v>1157</v>
      </c>
      <c r="AX269" s="81">
        <v>10</v>
      </c>
      <c r="AY269" s="68">
        <v>5586275.0421260837</v>
      </c>
      <c r="AZ269" s="68">
        <v>71112.759999999995</v>
      </c>
      <c r="BA269" s="68">
        <v>7736.12</v>
      </c>
      <c r="BB269" s="68">
        <v>17951.760000000002</v>
      </c>
      <c r="BC269" s="68">
        <v>883789.03487792797</v>
      </c>
      <c r="BD269" s="68">
        <v>621288.99536417332</v>
      </c>
      <c r="BE269" s="68">
        <v>0</v>
      </c>
      <c r="BF269" s="68">
        <v>60999.845641479827</v>
      </c>
      <c r="BG269" s="68">
        <f t="shared" si="27"/>
        <v>7249153.5580096645</v>
      </c>
      <c r="BH269" s="68">
        <v>0</v>
      </c>
    </row>
    <row r="270" spans="2:60">
      <c r="B270" s="79" t="s">
        <v>525</v>
      </c>
      <c r="C270" s="79" t="s">
        <v>526</v>
      </c>
      <c r="D270" s="80" t="s">
        <v>953</v>
      </c>
      <c r="E270" s="81">
        <v>10</v>
      </c>
      <c r="F270" s="68"/>
      <c r="G270" s="68"/>
      <c r="H270" s="68"/>
      <c r="I270" s="68"/>
      <c r="J270" s="68"/>
      <c r="K270" s="68"/>
      <c r="L270" s="68"/>
      <c r="M270" s="68"/>
      <c r="N270" s="68">
        <f t="shared" si="24"/>
        <v>0</v>
      </c>
      <c r="O270" s="68"/>
      <c r="Q270" s="79" t="s">
        <v>525</v>
      </c>
      <c r="R270" s="79" t="s">
        <v>526</v>
      </c>
      <c r="S270" s="80" t="s">
        <v>954</v>
      </c>
      <c r="T270" s="81">
        <v>10</v>
      </c>
      <c r="U270" s="68">
        <v>18920406.057045154</v>
      </c>
      <c r="V270" s="68">
        <v>688678.99000000022</v>
      </c>
      <c r="W270" s="68">
        <v>248479.58999999997</v>
      </c>
      <c r="X270" s="68">
        <v>62981.34</v>
      </c>
      <c r="Y270" s="68">
        <v>2901959.5108236447</v>
      </c>
      <c r="Z270" s="68">
        <v>1567164.1567364659</v>
      </c>
      <c r="AA270" s="68">
        <v>567884.86323015369</v>
      </c>
      <c r="AB270" s="68">
        <v>215785.10238462687</v>
      </c>
      <c r="AC270" s="68">
        <f t="shared" si="25"/>
        <v>25632682.250220049</v>
      </c>
      <c r="AD270" s="68">
        <v>459342.63999999996</v>
      </c>
      <c r="AF270" s="79" t="s">
        <v>525</v>
      </c>
      <c r="AG270" s="79" t="s">
        <v>526</v>
      </c>
      <c r="AH270" s="80" t="s">
        <v>1156</v>
      </c>
      <c r="AI270" s="81">
        <v>10</v>
      </c>
      <c r="AJ270" s="68">
        <v>19268954.36101019</v>
      </c>
      <c r="AK270" s="68">
        <v>701317.63000000012</v>
      </c>
      <c r="AL270" s="68">
        <v>253039.69</v>
      </c>
      <c r="AM270" s="68">
        <v>64137.170000000013</v>
      </c>
      <c r="AN270" s="68">
        <v>2956099.3760307133</v>
      </c>
      <c r="AO270" s="68">
        <v>1567164.1567364659</v>
      </c>
      <c r="AP270" s="68">
        <v>578485.70871591475</v>
      </c>
      <c r="AQ270" s="68">
        <v>220316.59245469794</v>
      </c>
      <c r="AR270" s="68">
        <f t="shared" si="26"/>
        <v>26077287.184947986</v>
      </c>
      <c r="AS270" s="68">
        <v>467772.5</v>
      </c>
      <c r="AU270" s="79" t="s">
        <v>525</v>
      </c>
      <c r="AV270" s="79" t="s">
        <v>526</v>
      </c>
      <c r="AW270" s="80" t="s">
        <v>1157</v>
      </c>
      <c r="AX270" s="81">
        <v>10</v>
      </c>
      <c r="AY270" s="68">
        <v>19607781.346656568</v>
      </c>
      <c r="AZ270" s="68">
        <v>713607.19000000018</v>
      </c>
      <c r="BA270" s="68">
        <v>257473.84</v>
      </c>
      <c r="BB270" s="68">
        <v>65261.08</v>
      </c>
      <c r="BC270" s="68">
        <v>3008742.0378594073</v>
      </c>
      <c r="BD270" s="68">
        <v>1567164.1567364659</v>
      </c>
      <c r="BE270" s="68">
        <v>588794.15523492615</v>
      </c>
      <c r="BF270" s="68">
        <v>224722.93650380895</v>
      </c>
      <c r="BG270" s="68">
        <f t="shared" si="27"/>
        <v>26509516.272991177</v>
      </c>
      <c r="BH270" s="68">
        <v>475969.52999999997</v>
      </c>
    </row>
    <row r="271" spans="2:60">
      <c r="B271" s="79" t="s">
        <v>527</v>
      </c>
      <c r="C271" s="79" t="s">
        <v>528</v>
      </c>
      <c r="D271" s="80" t="s">
        <v>953</v>
      </c>
      <c r="E271" s="81">
        <v>10</v>
      </c>
      <c r="F271" s="68"/>
      <c r="G271" s="68"/>
      <c r="H271" s="68"/>
      <c r="I271" s="68"/>
      <c r="J271" s="68"/>
      <c r="K271" s="68"/>
      <c r="L271" s="68"/>
      <c r="M271" s="68"/>
      <c r="N271" s="68">
        <f t="shared" si="24"/>
        <v>0</v>
      </c>
      <c r="O271" s="68"/>
      <c r="Q271" s="79" t="s">
        <v>527</v>
      </c>
      <c r="R271" s="79" t="s">
        <v>528</v>
      </c>
      <c r="S271" s="80" t="s">
        <v>954</v>
      </c>
      <c r="T271" s="81">
        <v>10</v>
      </c>
      <c r="U271" s="68">
        <v>10132055.540191438</v>
      </c>
      <c r="V271" s="68">
        <v>362286.29999999993</v>
      </c>
      <c r="W271" s="68">
        <v>26896.299999999996</v>
      </c>
      <c r="X271" s="68">
        <v>35127.89</v>
      </c>
      <c r="Y271" s="68">
        <v>1586449.8604169888</v>
      </c>
      <c r="Z271" s="68">
        <v>820241.87724169332</v>
      </c>
      <c r="AA271" s="68">
        <v>748998.83538664272</v>
      </c>
      <c r="AB271" s="68">
        <v>119156.31043162942</v>
      </c>
      <c r="AC271" s="68">
        <f t="shared" si="25"/>
        <v>13999099.353668395</v>
      </c>
      <c r="AD271" s="68">
        <v>167886.44000000003</v>
      </c>
      <c r="AF271" s="79" t="s">
        <v>527</v>
      </c>
      <c r="AG271" s="79" t="s">
        <v>528</v>
      </c>
      <c r="AH271" s="80" t="s">
        <v>1156</v>
      </c>
      <c r="AI271" s="81">
        <v>10</v>
      </c>
      <c r="AJ271" s="68">
        <v>10319634.790189367</v>
      </c>
      <c r="AK271" s="68">
        <v>368934.97</v>
      </c>
      <c r="AL271" s="68">
        <v>27389.89</v>
      </c>
      <c r="AM271" s="68">
        <v>35772.560000000005</v>
      </c>
      <c r="AN271" s="68">
        <v>1616048.473062475</v>
      </c>
      <c r="AO271" s="68">
        <v>820241.87724169332</v>
      </c>
      <c r="AP271" s="68">
        <v>762980.69777961017</v>
      </c>
      <c r="AQ271" s="68">
        <v>121658.58976069838</v>
      </c>
      <c r="AR271" s="68">
        <f t="shared" si="26"/>
        <v>14243629.348033845</v>
      </c>
      <c r="AS271" s="68">
        <v>170967.5</v>
      </c>
      <c r="AU271" s="79" t="s">
        <v>527</v>
      </c>
      <c r="AV271" s="79" t="s">
        <v>528</v>
      </c>
      <c r="AW271" s="80" t="s">
        <v>1157</v>
      </c>
      <c r="AX271" s="81">
        <v>10</v>
      </c>
      <c r="AY271" s="68">
        <v>10502003.435283054</v>
      </c>
      <c r="AZ271" s="68">
        <v>375400.02000000008</v>
      </c>
      <c r="BA271" s="68">
        <v>27869.85</v>
      </c>
      <c r="BB271" s="68">
        <v>36399.42</v>
      </c>
      <c r="BC271" s="68">
        <v>1644828.5616943222</v>
      </c>
      <c r="BD271" s="68">
        <v>820241.87724169332</v>
      </c>
      <c r="BE271" s="68">
        <v>776576.90403029579</v>
      </c>
      <c r="BF271" s="68">
        <v>124091.77115591429</v>
      </c>
      <c r="BG271" s="68">
        <f t="shared" si="27"/>
        <v>14481375.289405277</v>
      </c>
      <c r="BH271" s="68">
        <v>173963.45</v>
      </c>
    </row>
    <row r="272" spans="2:60">
      <c r="B272" s="79" t="s">
        <v>1126</v>
      </c>
      <c r="C272" s="79" t="s">
        <v>1150</v>
      </c>
      <c r="D272" s="80" t="s">
        <v>953</v>
      </c>
      <c r="E272" s="81">
        <v>10</v>
      </c>
      <c r="F272" s="68"/>
      <c r="G272" s="68"/>
      <c r="H272" s="68"/>
      <c r="I272" s="68"/>
      <c r="J272" s="68"/>
      <c r="K272" s="68"/>
      <c r="L272" s="68"/>
      <c r="M272" s="68"/>
      <c r="N272" s="68">
        <f t="shared" si="24"/>
        <v>0</v>
      </c>
      <c r="O272" s="68"/>
      <c r="Q272" s="79" t="s">
        <v>1126</v>
      </c>
      <c r="R272" s="79" t="s">
        <v>1150</v>
      </c>
      <c r="S272" s="80" t="s">
        <v>954</v>
      </c>
      <c r="T272" s="81">
        <v>10</v>
      </c>
      <c r="U272" s="68">
        <v>1167030.3383729153</v>
      </c>
      <c r="V272" s="68">
        <v>50059.720000000023</v>
      </c>
      <c r="W272" s="68">
        <v>0</v>
      </c>
      <c r="X272" s="68">
        <v>0</v>
      </c>
      <c r="Y272" s="68">
        <v>0</v>
      </c>
      <c r="Z272" s="68">
        <v>0</v>
      </c>
      <c r="AA272" s="68">
        <v>0</v>
      </c>
      <c r="AB272" s="68">
        <v>12192.159014653414</v>
      </c>
      <c r="AC272" s="68">
        <f t="shared" si="25"/>
        <v>1267351.5473875687</v>
      </c>
      <c r="AD272" s="68">
        <v>38069.329999999994</v>
      </c>
      <c r="AF272" s="79" t="s">
        <v>1126</v>
      </c>
      <c r="AG272" s="79" t="s">
        <v>1150</v>
      </c>
      <c r="AH272" s="80" t="s">
        <v>1156</v>
      </c>
      <c r="AI272" s="81">
        <v>10</v>
      </c>
      <c r="AJ272" s="68">
        <v>1180325.6230822704</v>
      </c>
      <c r="AK272" s="68">
        <v>50553.77</v>
      </c>
      <c r="AL272" s="68">
        <v>0</v>
      </c>
      <c r="AM272" s="68">
        <v>0</v>
      </c>
      <c r="AN272" s="68">
        <v>0</v>
      </c>
      <c r="AO272" s="68">
        <v>0</v>
      </c>
      <c r="AP272" s="68">
        <v>0</v>
      </c>
      <c r="AQ272" s="68">
        <v>12329.651658018585</v>
      </c>
      <c r="AR272" s="68">
        <f t="shared" si="26"/>
        <v>1281654.1447402891</v>
      </c>
      <c r="AS272" s="68">
        <v>38445.1</v>
      </c>
      <c r="AU272" s="79" t="s">
        <v>1126</v>
      </c>
      <c r="AV272" s="79" t="s">
        <v>1150</v>
      </c>
      <c r="AW272" s="80" t="s">
        <v>1157</v>
      </c>
      <c r="AX272" s="81">
        <v>10</v>
      </c>
      <c r="AY272" s="68">
        <v>1192681.9289100394</v>
      </c>
      <c r="AZ272" s="68">
        <v>51005.240000000005</v>
      </c>
      <c r="BA272" s="68">
        <v>0</v>
      </c>
      <c r="BB272" s="68">
        <v>0</v>
      </c>
      <c r="BC272" s="68">
        <v>0</v>
      </c>
      <c r="BD272" s="68">
        <v>0</v>
      </c>
      <c r="BE272" s="68">
        <v>0</v>
      </c>
      <c r="BF272" s="68">
        <v>12455.321674918057</v>
      </c>
      <c r="BG272" s="68">
        <f t="shared" si="27"/>
        <v>1294930.8905849573</v>
      </c>
      <c r="BH272" s="68">
        <v>38788.399999999994</v>
      </c>
    </row>
    <row r="273" spans="2:60">
      <c r="B273" s="79" t="s">
        <v>529</v>
      </c>
      <c r="C273" s="79" t="s">
        <v>530</v>
      </c>
      <c r="D273" s="80" t="s">
        <v>953</v>
      </c>
      <c r="E273" s="81">
        <v>10</v>
      </c>
      <c r="F273" s="68"/>
      <c r="G273" s="68"/>
      <c r="H273" s="68"/>
      <c r="I273" s="68"/>
      <c r="J273" s="68"/>
      <c r="K273" s="68"/>
      <c r="L273" s="68"/>
      <c r="M273" s="68"/>
      <c r="N273" s="68">
        <f t="shared" si="24"/>
        <v>0</v>
      </c>
      <c r="O273" s="68"/>
      <c r="Q273" s="79" t="s">
        <v>529</v>
      </c>
      <c r="R273" s="79" t="s">
        <v>530</v>
      </c>
      <c r="S273" s="80" t="s">
        <v>954</v>
      </c>
      <c r="T273" s="81">
        <v>10</v>
      </c>
      <c r="U273" s="68">
        <v>4642828.4194116816</v>
      </c>
      <c r="V273" s="68">
        <v>186367.40000000005</v>
      </c>
      <c r="W273" s="68">
        <v>0</v>
      </c>
      <c r="X273" s="68">
        <v>14564.589999999998</v>
      </c>
      <c r="Y273" s="68">
        <v>621693.59991116158</v>
      </c>
      <c r="Z273" s="68">
        <v>336199.14750529511</v>
      </c>
      <c r="AA273" s="68">
        <v>219193.78894896587</v>
      </c>
      <c r="AB273" s="68">
        <v>54098.797423718497</v>
      </c>
      <c r="AC273" s="68">
        <f t="shared" si="25"/>
        <v>6215340.563200824</v>
      </c>
      <c r="AD273" s="68">
        <v>140394.81999999998</v>
      </c>
      <c r="AF273" s="79" t="s">
        <v>529</v>
      </c>
      <c r="AG273" s="79" t="s">
        <v>530</v>
      </c>
      <c r="AH273" s="80" t="s">
        <v>1156</v>
      </c>
      <c r="AI273" s="81">
        <v>10</v>
      </c>
      <c r="AJ273" s="68">
        <v>4727872.2020605002</v>
      </c>
      <c r="AK273" s="68">
        <v>189803.71</v>
      </c>
      <c r="AL273" s="68">
        <v>0</v>
      </c>
      <c r="AM273" s="68">
        <v>14833.13</v>
      </c>
      <c r="AN273" s="68">
        <v>633329.57723370253</v>
      </c>
      <c r="AO273" s="68">
        <v>336199.14750529511</v>
      </c>
      <c r="AP273" s="68">
        <v>223295.76881274191</v>
      </c>
      <c r="AQ273" s="68">
        <v>55234.870739619248</v>
      </c>
      <c r="AR273" s="68">
        <f t="shared" si="26"/>
        <v>6323551.8663518596</v>
      </c>
      <c r="AS273" s="68">
        <v>142983.46</v>
      </c>
      <c r="AU273" s="79" t="s">
        <v>529</v>
      </c>
      <c r="AV273" s="79" t="s">
        <v>530</v>
      </c>
      <c r="AW273" s="80" t="s">
        <v>1157</v>
      </c>
      <c r="AX273" s="81">
        <v>10</v>
      </c>
      <c r="AY273" s="68">
        <v>4810549.30938177</v>
      </c>
      <c r="AZ273" s="68">
        <v>193145.09999999998</v>
      </c>
      <c r="BA273" s="68">
        <v>0</v>
      </c>
      <c r="BB273" s="68">
        <v>15094.27</v>
      </c>
      <c r="BC273" s="68">
        <v>644643.76065408345</v>
      </c>
      <c r="BD273" s="68">
        <v>336199.14750529511</v>
      </c>
      <c r="BE273" s="68">
        <v>227284.60192408998</v>
      </c>
      <c r="BF273" s="68">
        <v>56339.573754411191</v>
      </c>
      <c r="BG273" s="68">
        <f t="shared" si="27"/>
        <v>6428756.3732196493</v>
      </c>
      <c r="BH273" s="68">
        <v>145500.60999999999</v>
      </c>
    </row>
    <row r="274" spans="2:60">
      <c r="B274" s="79" t="s">
        <v>531</v>
      </c>
      <c r="C274" s="79" t="s">
        <v>532</v>
      </c>
      <c r="D274" s="80" t="s">
        <v>953</v>
      </c>
      <c r="E274" s="81">
        <v>10</v>
      </c>
      <c r="F274" s="68"/>
      <c r="G274" s="68"/>
      <c r="H274" s="68"/>
      <c r="I274" s="68"/>
      <c r="J274" s="68"/>
      <c r="K274" s="68"/>
      <c r="L274" s="68"/>
      <c r="M274" s="68"/>
      <c r="N274" s="68">
        <f t="shared" si="24"/>
        <v>0</v>
      </c>
      <c r="O274" s="68"/>
      <c r="Q274" s="79" t="s">
        <v>531</v>
      </c>
      <c r="R274" s="79" t="s">
        <v>532</v>
      </c>
      <c r="S274" s="80" t="s">
        <v>954</v>
      </c>
      <c r="T274" s="81">
        <v>10</v>
      </c>
      <c r="U274" s="68">
        <v>338638.93531397253</v>
      </c>
      <c r="V274" s="68">
        <v>9763.07</v>
      </c>
      <c r="W274" s="68">
        <v>0</v>
      </c>
      <c r="X274" s="68">
        <v>0</v>
      </c>
      <c r="Y274" s="68">
        <v>17319.353900394388</v>
      </c>
      <c r="Z274" s="68">
        <v>82486.323355164292</v>
      </c>
      <c r="AA274" s="68">
        <v>0</v>
      </c>
      <c r="AB274" s="68">
        <v>3461.6393177940045</v>
      </c>
      <c r="AC274" s="68">
        <f t="shared" si="25"/>
        <v>455019.39188732527</v>
      </c>
      <c r="AD274" s="68">
        <v>3350.07</v>
      </c>
      <c r="AF274" s="79" t="s">
        <v>531</v>
      </c>
      <c r="AG274" s="79" t="s">
        <v>532</v>
      </c>
      <c r="AH274" s="80" t="s">
        <v>1156</v>
      </c>
      <c r="AI274" s="81">
        <v>10</v>
      </c>
      <c r="AJ274" s="68">
        <v>344517.29548988817</v>
      </c>
      <c r="AK274" s="68">
        <v>9942.23</v>
      </c>
      <c r="AL274" s="68">
        <v>0</v>
      </c>
      <c r="AM274" s="68">
        <v>0</v>
      </c>
      <c r="AN274" s="68">
        <v>17641.731617363683</v>
      </c>
      <c r="AO274" s="68">
        <v>82486.323355164292</v>
      </c>
      <c r="AP274" s="68">
        <v>0</v>
      </c>
      <c r="AQ274" s="68">
        <v>3534.3329534676159</v>
      </c>
      <c r="AR274" s="68">
        <f t="shared" si="26"/>
        <v>461533.46341588377</v>
      </c>
      <c r="AS274" s="68">
        <v>3411.5499999999997</v>
      </c>
      <c r="AU274" s="79" t="s">
        <v>531</v>
      </c>
      <c r="AV274" s="79" t="s">
        <v>532</v>
      </c>
      <c r="AW274" s="80" t="s">
        <v>1157</v>
      </c>
      <c r="AX274" s="81">
        <v>10</v>
      </c>
      <c r="AY274" s="68">
        <v>350233.24186199286</v>
      </c>
      <c r="AZ274" s="68">
        <v>10116.459999999999</v>
      </c>
      <c r="BA274" s="68">
        <v>0</v>
      </c>
      <c r="BB274" s="68">
        <v>0</v>
      </c>
      <c r="BC274" s="68">
        <v>17955.197903029653</v>
      </c>
      <c r="BD274" s="68">
        <v>82486.323355164292</v>
      </c>
      <c r="BE274" s="68">
        <v>0</v>
      </c>
      <c r="BF274" s="68">
        <v>3605.0196125371149</v>
      </c>
      <c r="BG274" s="68">
        <f t="shared" si="27"/>
        <v>467867.57273272396</v>
      </c>
      <c r="BH274" s="68">
        <v>3471.3299999999995</v>
      </c>
    </row>
    <row r="275" spans="2:60">
      <c r="B275" s="79" t="s">
        <v>533</v>
      </c>
      <c r="C275" s="79" t="s">
        <v>534</v>
      </c>
      <c r="D275" s="80" t="s">
        <v>953</v>
      </c>
      <c r="E275" s="81">
        <v>10</v>
      </c>
      <c r="F275" s="68"/>
      <c r="G275" s="68"/>
      <c r="H275" s="68"/>
      <c r="I275" s="68"/>
      <c r="J275" s="68"/>
      <c r="K275" s="68"/>
      <c r="L275" s="68"/>
      <c r="M275" s="68"/>
      <c r="N275" s="68">
        <f t="shared" si="24"/>
        <v>0</v>
      </c>
      <c r="O275" s="68"/>
      <c r="Q275" s="79" t="s">
        <v>533</v>
      </c>
      <c r="R275" s="79" t="s">
        <v>534</v>
      </c>
      <c r="S275" s="80" t="s">
        <v>954</v>
      </c>
      <c r="T275" s="81">
        <v>10</v>
      </c>
      <c r="U275" s="68">
        <v>45254071.691815853</v>
      </c>
      <c r="V275" s="68">
        <v>1991089.58</v>
      </c>
      <c r="W275" s="68">
        <v>1171905.2599999998</v>
      </c>
      <c r="X275" s="68">
        <v>162093.09</v>
      </c>
      <c r="Y275" s="68">
        <v>7296458.7601283677</v>
      </c>
      <c r="Z275" s="68">
        <v>1588717.6262742782</v>
      </c>
      <c r="AA275" s="68">
        <v>4277803.6334633781</v>
      </c>
      <c r="AB275" s="68">
        <v>559628.41837298125</v>
      </c>
      <c r="AC275" s="68">
        <f t="shared" si="25"/>
        <v>63178319.10005486</v>
      </c>
      <c r="AD275" s="68">
        <v>876551.04</v>
      </c>
      <c r="AF275" s="79" t="s">
        <v>533</v>
      </c>
      <c r="AG275" s="79" t="s">
        <v>534</v>
      </c>
      <c r="AH275" s="80" t="s">
        <v>1156</v>
      </c>
      <c r="AI275" s="81">
        <v>10</v>
      </c>
      <c r="AJ275" s="68">
        <v>46088496.415284038</v>
      </c>
      <c r="AK275" s="68">
        <v>2027801.96</v>
      </c>
      <c r="AL275" s="68">
        <v>1193513.2199999997</v>
      </c>
      <c r="AM275" s="68">
        <v>165081.81</v>
      </c>
      <c r="AN275" s="68">
        <v>7433000.2185532805</v>
      </c>
      <c r="AO275" s="68">
        <v>1588717.6262742782</v>
      </c>
      <c r="AP275" s="68">
        <v>4357827.0320916818</v>
      </c>
      <c r="AQ275" s="68">
        <v>571380.63847880065</v>
      </c>
      <c r="AR275" s="68">
        <f t="shared" si="26"/>
        <v>64318532.080682084</v>
      </c>
      <c r="AS275" s="68">
        <v>892713.16</v>
      </c>
      <c r="AU275" s="79" t="s">
        <v>533</v>
      </c>
      <c r="AV275" s="79" t="s">
        <v>534</v>
      </c>
      <c r="AW275" s="80" t="s">
        <v>1157</v>
      </c>
      <c r="AX275" s="81">
        <v>10</v>
      </c>
      <c r="AY275" s="68">
        <v>46899612.735370383</v>
      </c>
      <c r="AZ275" s="68">
        <v>2063500.37</v>
      </c>
      <c r="BA275" s="68">
        <v>1214524.3999999999</v>
      </c>
      <c r="BB275" s="68">
        <v>167987.99</v>
      </c>
      <c r="BC275" s="68">
        <v>7565765.5300808903</v>
      </c>
      <c r="BD275" s="68">
        <v>1588717.6262742782</v>
      </c>
      <c r="BE275" s="68">
        <v>4435643.0423369193</v>
      </c>
      <c r="BF275" s="68">
        <v>582808.23544838279</v>
      </c>
      <c r="BG275" s="68">
        <f t="shared" si="27"/>
        <v>65426988.849510856</v>
      </c>
      <c r="BH275" s="68">
        <v>908428.92</v>
      </c>
    </row>
    <row r="276" spans="2:60">
      <c r="B276" s="79" t="s">
        <v>535</v>
      </c>
      <c r="C276" s="79" t="s">
        <v>536</v>
      </c>
      <c r="D276" s="80" t="s">
        <v>953</v>
      </c>
      <c r="E276" s="81">
        <v>10</v>
      </c>
      <c r="F276" s="68"/>
      <c r="G276" s="68"/>
      <c r="H276" s="68"/>
      <c r="I276" s="68"/>
      <c r="J276" s="68"/>
      <c r="K276" s="68"/>
      <c r="L276" s="68"/>
      <c r="M276" s="68"/>
      <c r="N276" s="68">
        <f t="shared" si="24"/>
        <v>0</v>
      </c>
      <c r="O276" s="68"/>
      <c r="Q276" s="79" t="s">
        <v>535</v>
      </c>
      <c r="R276" s="79" t="s">
        <v>536</v>
      </c>
      <c r="S276" s="80" t="s">
        <v>954</v>
      </c>
      <c r="T276" s="81">
        <v>10</v>
      </c>
      <c r="U276" s="68">
        <v>11313969.821390904</v>
      </c>
      <c r="V276" s="68">
        <v>467861.41000000009</v>
      </c>
      <c r="W276" s="68">
        <v>413207.37999999995</v>
      </c>
      <c r="X276" s="68">
        <v>39913.710000000006</v>
      </c>
      <c r="Y276" s="68">
        <v>1729353.352399182</v>
      </c>
      <c r="Z276" s="68">
        <v>445378.77153616771</v>
      </c>
      <c r="AA276" s="68">
        <v>1008789.06323221</v>
      </c>
      <c r="AB276" s="68">
        <v>142133.58861860447</v>
      </c>
      <c r="AC276" s="68">
        <f t="shared" si="25"/>
        <v>15847564.64717707</v>
      </c>
      <c r="AD276" s="68">
        <v>286957.55</v>
      </c>
      <c r="AF276" s="79" t="s">
        <v>535</v>
      </c>
      <c r="AG276" s="79" t="s">
        <v>536</v>
      </c>
      <c r="AH276" s="80" t="s">
        <v>1156</v>
      </c>
      <c r="AI276" s="81">
        <v>10</v>
      </c>
      <c r="AJ276" s="68">
        <v>11523564.130731206</v>
      </c>
      <c r="AK276" s="68">
        <v>476447.6100000001</v>
      </c>
      <c r="AL276" s="68">
        <v>420790.57</v>
      </c>
      <c r="AM276" s="68">
        <v>40646.19</v>
      </c>
      <c r="AN276" s="68">
        <v>1761623.8617226777</v>
      </c>
      <c r="AO276" s="68">
        <v>445378.77153616771</v>
      </c>
      <c r="AP276" s="68">
        <v>1027620.4476459732</v>
      </c>
      <c r="AQ276" s="68">
        <v>145118.39543959685</v>
      </c>
      <c r="AR276" s="68">
        <f t="shared" si="26"/>
        <v>16133413.767075621</v>
      </c>
      <c r="AS276" s="68">
        <v>292223.79000000004</v>
      </c>
      <c r="AU276" s="79" t="s">
        <v>535</v>
      </c>
      <c r="AV276" s="79" t="s">
        <v>536</v>
      </c>
      <c r="AW276" s="80" t="s">
        <v>1157</v>
      </c>
      <c r="AX276" s="81">
        <v>10</v>
      </c>
      <c r="AY276" s="68">
        <v>11727338.864834649</v>
      </c>
      <c r="AZ276" s="68">
        <v>484796.66000000009</v>
      </c>
      <c r="BA276" s="68">
        <v>428164.3</v>
      </c>
      <c r="BB276" s="68">
        <v>41358.46</v>
      </c>
      <c r="BC276" s="68">
        <v>1793001.9426064962</v>
      </c>
      <c r="BD276" s="68">
        <v>445378.77153616771</v>
      </c>
      <c r="BE276" s="68">
        <v>1045932.4134083085</v>
      </c>
      <c r="BF276" s="68">
        <v>148020.75914839283</v>
      </c>
      <c r="BG276" s="68">
        <f t="shared" si="27"/>
        <v>16411336.761534017</v>
      </c>
      <c r="BH276" s="68">
        <v>297344.59000000003</v>
      </c>
    </row>
    <row r="277" spans="2:60">
      <c r="B277" s="79" t="s">
        <v>537</v>
      </c>
      <c r="C277" s="79" t="s">
        <v>538</v>
      </c>
      <c r="D277" s="80" t="s">
        <v>953</v>
      </c>
      <c r="E277" s="81">
        <v>10</v>
      </c>
      <c r="F277" s="68"/>
      <c r="G277" s="68"/>
      <c r="H277" s="68"/>
      <c r="I277" s="68"/>
      <c r="J277" s="68"/>
      <c r="K277" s="68"/>
      <c r="L277" s="68"/>
      <c r="M277" s="68"/>
      <c r="N277" s="68">
        <f t="shared" si="24"/>
        <v>0</v>
      </c>
      <c r="O277" s="68"/>
      <c r="Q277" s="79" t="s">
        <v>537</v>
      </c>
      <c r="R277" s="79" t="s">
        <v>538</v>
      </c>
      <c r="S277" s="80" t="s">
        <v>954</v>
      </c>
      <c r="T277" s="81">
        <v>10</v>
      </c>
      <c r="U277" s="68">
        <v>2560438.3288587113</v>
      </c>
      <c r="V277" s="68">
        <v>73031.550000000017</v>
      </c>
      <c r="W277" s="68">
        <v>56472.639999999999</v>
      </c>
      <c r="X277" s="68">
        <v>5838.71</v>
      </c>
      <c r="Y277" s="68">
        <v>224261.99995727048</v>
      </c>
      <c r="Z277" s="68">
        <v>142162.28392221234</v>
      </c>
      <c r="AA277" s="68">
        <v>97926.562417884052</v>
      </c>
      <c r="AB277" s="68">
        <v>29096.155572963413</v>
      </c>
      <c r="AC277" s="68">
        <f t="shared" si="25"/>
        <v>3245126.570729041</v>
      </c>
      <c r="AD277" s="68">
        <v>55898.340000000004</v>
      </c>
      <c r="AF277" s="79" t="s">
        <v>537</v>
      </c>
      <c r="AG277" s="79" t="s">
        <v>538</v>
      </c>
      <c r="AH277" s="80" t="s">
        <v>1156</v>
      </c>
      <c r="AI277" s="81">
        <v>10</v>
      </c>
      <c r="AJ277" s="68">
        <v>2606066.2513656253</v>
      </c>
      <c r="AK277" s="68">
        <v>74371.83</v>
      </c>
      <c r="AL277" s="68">
        <v>57509.020000000004</v>
      </c>
      <c r="AM277" s="68">
        <v>5945.85</v>
      </c>
      <c r="AN277" s="68">
        <v>228446.30249149178</v>
      </c>
      <c r="AO277" s="68">
        <v>142162.28392221234</v>
      </c>
      <c r="AP277" s="68">
        <v>99754.660040682356</v>
      </c>
      <c r="AQ277" s="68">
        <v>29707.170389996376</v>
      </c>
      <c r="AR277" s="68">
        <f t="shared" si="26"/>
        <v>3300887.5482100081</v>
      </c>
      <c r="AS277" s="68">
        <v>56924.180000000008</v>
      </c>
      <c r="AU277" s="79" t="s">
        <v>537</v>
      </c>
      <c r="AV277" s="79" t="s">
        <v>538</v>
      </c>
      <c r="AW277" s="80" t="s">
        <v>1157</v>
      </c>
      <c r="AX277" s="81">
        <v>10</v>
      </c>
      <c r="AY277" s="68">
        <v>2650428.1987478961</v>
      </c>
      <c r="AZ277" s="68">
        <v>75675.079999999987</v>
      </c>
      <c r="BA277" s="68">
        <v>58516.79</v>
      </c>
      <c r="BB277" s="68">
        <v>6050.0499999999993</v>
      </c>
      <c r="BC277" s="68">
        <v>232514.88842832661</v>
      </c>
      <c r="BD277" s="68">
        <v>142162.28392221234</v>
      </c>
      <c r="BE277" s="68">
        <v>101532.33395389859</v>
      </c>
      <c r="BF277" s="68">
        <v>30301.304997796658</v>
      </c>
      <c r="BG277" s="68">
        <f t="shared" si="27"/>
        <v>3355102.6200501299</v>
      </c>
      <c r="BH277" s="68">
        <v>57921.69</v>
      </c>
    </row>
    <row r="278" spans="2:60">
      <c r="B278" s="79" t="s">
        <v>539</v>
      </c>
      <c r="C278" s="79" t="s">
        <v>540</v>
      </c>
      <c r="D278" s="80" t="s">
        <v>953</v>
      </c>
      <c r="E278" s="81">
        <v>10</v>
      </c>
      <c r="F278" s="68"/>
      <c r="G278" s="68"/>
      <c r="H278" s="68"/>
      <c r="I278" s="68"/>
      <c r="J278" s="68"/>
      <c r="K278" s="68"/>
      <c r="L278" s="68"/>
      <c r="M278" s="68"/>
      <c r="N278" s="68">
        <f t="shared" si="24"/>
        <v>0</v>
      </c>
      <c r="O278" s="68"/>
      <c r="Q278" s="79" t="s">
        <v>539</v>
      </c>
      <c r="R278" s="79" t="s">
        <v>540</v>
      </c>
      <c r="S278" s="80" t="s">
        <v>954</v>
      </c>
      <c r="T278" s="81">
        <v>10</v>
      </c>
      <c r="U278" s="68">
        <v>6226998.0090493038</v>
      </c>
      <c r="V278" s="68">
        <v>249777.88999999993</v>
      </c>
      <c r="W278" s="68">
        <v>195482.66999999998</v>
      </c>
      <c r="X278" s="68">
        <v>21301.97</v>
      </c>
      <c r="Y278" s="68">
        <v>971074.14882038988</v>
      </c>
      <c r="Z278" s="68">
        <v>470290.20281978924</v>
      </c>
      <c r="AA278" s="68">
        <v>518757.85853017028</v>
      </c>
      <c r="AB278" s="68">
        <v>78502.322228584439</v>
      </c>
      <c r="AC278" s="68">
        <f t="shared" si="25"/>
        <v>8884766.5914482363</v>
      </c>
      <c r="AD278" s="68">
        <v>152581.52000000005</v>
      </c>
      <c r="AF278" s="79" t="s">
        <v>539</v>
      </c>
      <c r="AG278" s="79" t="s">
        <v>540</v>
      </c>
      <c r="AH278" s="80" t="s">
        <v>1156</v>
      </c>
      <c r="AI278" s="81">
        <v>10</v>
      </c>
      <c r="AJ278" s="68">
        <v>6341915.8550746553</v>
      </c>
      <c r="AK278" s="68">
        <v>254383.38000000003</v>
      </c>
      <c r="AL278" s="68">
        <v>199087.03999999998</v>
      </c>
      <c r="AM278" s="68">
        <v>21694.739999999998</v>
      </c>
      <c r="AN278" s="68">
        <v>989243.91409137473</v>
      </c>
      <c r="AO278" s="68">
        <v>470290.20281978924</v>
      </c>
      <c r="AP278" s="68">
        <v>528465.98820160725</v>
      </c>
      <c r="AQ278" s="68">
        <v>80150.884905381128</v>
      </c>
      <c r="AR278" s="68">
        <f t="shared" si="26"/>
        <v>9040626.8650928065</v>
      </c>
      <c r="AS278" s="68">
        <v>155394.86000000002</v>
      </c>
      <c r="AU278" s="79" t="s">
        <v>539</v>
      </c>
      <c r="AV278" s="79" t="s">
        <v>540</v>
      </c>
      <c r="AW278" s="80" t="s">
        <v>1157</v>
      </c>
      <c r="AX278" s="81">
        <v>10</v>
      </c>
      <c r="AY278" s="68">
        <v>6453639.2735400666</v>
      </c>
      <c r="AZ278" s="68">
        <v>258861.67000000004</v>
      </c>
      <c r="BA278" s="68">
        <v>202591.87</v>
      </c>
      <c r="BB278" s="68">
        <v>22076.67</v>
      </c>
      <c r="BC278" s="68">
        <v>1006911.2135301663</v>
      </c>
      <c r="BD278" s="68">
        <v>470290.20281978924</v>
      </c>
      <c r="BE278" s="68">
        <v>537906.33406497596</v>
      </c>
      <c r="BF278" s="68">
        <v>81753.89120349288</v>
      </c>
      <c r="BG278" s="68">
        <f t="shared" si="27"/>
        <v>9192161.6351584904</v>
      </c>
      <c r="BH278" s="68">
        <v>158130.51</v>
      </c>
    </row>
    <row r="279" spans="2:60">
      <c r="B279" s="79" t="s">
        <v>541</v>
      </c>
      <c r="C279" s="79" t="s">
        <v>542</v>
      </c>
      <c r="D279" s="80" t="s">
        <v>953</v>
      </c>
      <c r="E279" s="81">
        <v>10</v>
      </c>
      <c r="F279" s="68"/>
      <c r="G279" s="68"/>
      <c r="H279" s="68"/>
      <c r="I279" s="68"/>
      <c r="J279" s="68"/>
      <c r="K279" s="68"/>
      <c r="L279" s="68"/>
      <c r="M279" s="68"/>
      <c r="N279" s="68">
        <f t="shared" si="24"/>
        <v>0</v>
      </c>
      <c r="O279" s="68"/>
      <c r="Q279" s="79" t="s">
        <v>541</v>
      </c>
      <c r="R279" s="79" t="s">
        <v>542</v>
      </c>
      <c r="S279" s="80" t="s">
        <v>954</v>
      </c>
      <c r="T279" s="81">
        <v>10</v>
      </c>
      <c r="U279" s="68">
        <v>3038758.6017523855</v>
      </c>
      <c r="V279" s="68">
        <v>93993.419999999984</v>
      </c>
      <c r="W279" s="68">
        <v>12155.970000000001</v>
      </c>
      <c r="X279" s="68">
        <v>0</v>
      </c>
      <c r="Y279" s="68">
        <v>273490.9965873019</v>
      </c>
      <c r="Z279" s="68">
        <v>125681.13586828689</v>
      </c>
      <c r="AA279" s="68">
        <v>184238.01527523788</v>
      </c>
      <c r="AB279" s="68">
        <v>33618.601236139424</v>
      </c>
      <c r="AC279" s="68">
        <f t="shared" si="25"/>
        <v>3817547.9407193521</v>
      </c>
      <c r="AD279" s="68">
        <v>55611.200000000004</v>
      </c>
      <c r="AF279" s="79" t="s">
        <v>541</v>
      </c>
      <c r="AG279" s="79" t="s">
        <v>542</v>
      </c>
      <c r="AH279" s="80" t="s">
        <v>1156</v>
      </c>
      <c r="AI279" s="81">
        <v>10</v>
      </c>
      <c r="AJ279" s="68">
        <v>3093027.9455609568</v>
      </c>
      <c r="AK279" s="68">
        <v>95718.399999999994</v>
      </c>
      <c r="AL279" s="68">
        <v>12379.05</v>
      </c>
      <c r="AM279" s="68">
        <v>0</v>
      </c>
      <c r="AN279" s="68">
        <v>278595.21901096357</v>
      </c>
      <c r="AO279" s="68">
        <v>125681.13586828689</v>
      </c>
      <c r="AP279" s="68">
        <v>187677.23336038215</v>
      </c>
      <c r="AQ279" s="68">
        <v>34324.584392100107</v>
      </c>
      <c r="AR279" s="68">
        <f t="shared" si="26"/>
        <v>3884035.3381926892</v>
      </c>
      <c r="AS279" s="68">
        <v>56631.77</v>
      </c>
      <c r="AU279" s="79" t="s">
        <v>541</v>
      </c>
      <c r="AV279" s="79" t="s">
        <v>542</v>
      </c>
      <c r="AW279" s="80" t="s">
        <v>1157</v>
      </c>
      <c r="AX279" s="81">
        <v>10</v>
      </c>
      <c r="AY279" s="68">
        <v>3145785.3489537202</v>
      </c>
      <c r="AZ279" s="68">
        <v>97395.73000000001</v>
      </c>
      <c r="BA279" s="68">
        <v>12595.99</v>
      </c>
      <c r="BB279" s="68">
        <v>0</v>
      </c>
      <c r="BC279" s="68">
        <v>283558.28916724923</v>
      </c>
      <c r="BD279" s="68">
        <v>125681.13586828689</v>
      </c>
      <c r="BE279" s="68">
        <v>191021.58893460338</v>
      </c>
      <c r="BF279" s="68">
        <v>35011.065279940609</v>
      </c>
      <c r="BG279" s="68">
        <f t="shared" si="27"/>
        <v>3948673.3082038001</v>
      </c>
      <c r="BH279" s="68">
        <v>57624.159999999996</v>
      </c>
    </row>
    <row r="280" spans="2:60">
      <c r="B280" s="79" t="s">
        <v>543</v>
      </c>
      <c r="C280" s="79" t="s">
        <v>544</v>
      </c>
      <c r="D280" s="80" t="s">
        <v>953</v>
      </c>
      <c r="E280" s="81">
        <v>10</v>
      </c>
      <c r="F280" s="68"/>
      <c r="G280" s="68"/>
      <c r="H280" s="68"/>
      <c r="I280" s="68"/>
      <c r="J280" s="68"/>
      <c r="K280" s="68"/>
      <c r="L280" s="68"/>
      <c r="M280" s="68"/>
      <c r="N280" s="68">
        <f t="shared" si="24"/>
        <v>0</v>
      </c>
      <c r="O280" s="68"/>
      <c r="Q280" s="79" t="s">
        <v>543</v>
      </c>
      <c r="R280" s="79" t="s">
        <v>544</v>
      </c>
      <c r="S280" s="80" t="s">
        <v>954</v>
      </c>
      <c r="T280" s="81">
        <v>10</v>
      </c>
      <c r="U280" s="68">
        <v>2870874.363085099</v>
      </c>
      <c r="V280" s="68">
        <v>142234.47000000003</v>
      </c>
      <c r="W280" s="68">
        <v>150944.66</v>
      </c>
      <c r="X280" s="68">
        <v>0</v>
      </c>
      <c r="Y280" s="68">
        <v>216776.55335073336</v>
      </c>
      <c r="Z280" s="68">
        <v>407273.22746420297</v>
      </c>
      <c r="AA280" s="68">
        <v>129660.53781611517</v>
      </c>
      <c r="AB280" s="68">
        <v>35007.425149010494</v>
      </c>
      <c r="AC280" s="68">
        <f t="shared" si="25"/>
        <v>4024079.9068651614</v>
      </c>
      <c r="AD280" s="68">
        <v>71308.67</v>
      </c>
      <c r="AF280" s="79" t="s">
        <v>543</v>
      </c>
      <c r="AG280" s="79" t="s">
        <v>544</v>
      </c>
      <c r="AH280" s="80" t="s">
        <v>1156</v>
      </c>
      <c r="AI280" s="81">
        <v>10</v>
      </c>
      <c r="AJ280" s="68">
        <v>2922600.1793644177</v>
      </c>
      <c r="AK280" s="68">
        <v>144844.74000000002</v>
      </c>
      <c r="AL280" s="68">
        <v>153714.79000000004</v>
      </c>
      <c r="AM280" s="68">
        <v>0</v>
      </c>
      <c r="AN280" s="68">
        <v>220820.68288898451</v>
      </c>
      <c r="AO280" s="68">
        <v>407273.22746420297</v>
      </c>
      <c r="AP280" s="68">
        <v>132081.03180548458</v>
      </c>
      <c r="AQ280" s="68">
        <v>35742.586697140243</v>
      </c>
      <c r="AR280" s="68">
        <f t="shared" si="26"/>
        <v>4089694.5682202303</v>
      </c>
      <c r="AS280" s="68">
        <v>72617.329999999987</v>
      </c>
      <c r="AU280" s="79" t="s">
        <v>543</v>
      </c>
      <c r="AV280" s="79" t="s">
        <v>544</v>
      </c>
      <c r="AW280" s="80" t="s">
        <v>1157</v>
      </c>
      <c r="AX280" s="81">
        <v>10</v>
      </c>
      <c r="AY280" s="68">
        <v>2972895.4901840175</v>
      </c>
      <c r="AZ280" s="68">
        <v>147382.94000000003</v>
      </c>
      <c r="BA280" s="68">
        <v>156408.41000000003</v>
      </c>
      <c r="BB280" s="68">
        <v>0</v>
      </c>
      <c r="BC280" s="68">
        <v>224752.9745455423</v>
      </c>
      <c r="BD280" s="68">
        <v>407273.22746420297</v>
      </c>
      <c r="BE280" s="68">
        <v>134434.76227324287</v>
      </c>
      <c r="BF280" s="68">
        <v>36457.443031082861</v>
      </c>
      <c r="BG280" s="68">
        <f t="shared" si="27"/>
        <v>4153495.0874980879</v>
      </c>
      <c r="BH280" s="68">
        <v>73889.84</v>
      </c>
    </row>
    <row r="281" spans="2:60">
      <c r="B281" s="79" t="s">
        <v>1135</v>
      </c>
      <c r="C281" s="79" t="s">
        <v>1151</v>
      </c>
      <c r="D281" s="80" t="s">
        <v>953</v>
      </c>
      <c r="E281" s="81">
        <v>10</v>
      </c>
      <c r="F281" s="68"/>
      <c r="G281" s="68"/>
      <c r="H281" s="68"/>
      <c r="I281" s="68"/>
      <c r="J281" s="68"/>
      <c r="K281" s="68"/>
      <c r="L281" s="68"/>
      <c r="M281" s="68"/>
      <c r="N281" s="68">
        <f t="shared" si="24"/>
        <v>0</v>
      </c>
      <c r="O281" s="68"/>
      <c r="Q281" s="79" t="s">
        <v>1135</v>
      </c>
      <c r="R281" s="79" t="s">
        <v>1151</v>
      </c>
      <c r="S281" s="80" t="s">
        <v>954</v>
      </c>
      <c r="T281" s="81">
        <v>10</v>
      </c>
      <c r="U281" s="68">
        <v>903109.91460673301</v>
      </c>
      <c r="V281" s="68">
        <v>40296.589999999997</v>
      </c>
      <c r="W281" s="68">
        <v>20674.73</v>
      </c>
      <c r="X281" s="68">
        <v>0</v>
      </c>
      <c r="Y281" s="68">
        <v>115372.23791200707</v>
      </c>
      <c r="Z281" s="68">
        <v>0</v>
      </c>
      <c r="AA281" s="68">
        <v>0</v>
      </c>
      <c r="AB281" s="68">
        <v>9591.6667334653903</v>
      </c>
      <c r="AC281" s="68">
        <f t="shared" si="25"/>
        <v>1089045.1392522054</v>
      </c>
      <c r="AD281" s="68">
        <v>0</v>
      </c>
      <c r="AF281" s="79" t="s">
        <v>1135</v>
      </c>
      <c r="AG281" s="79" t="s">
        <v>1151</v>
      </c>
      <c r="AH281" s="80" t="s">
        <v>1156</v>
      </c>
      <c r="AI281" s="81">
        <v>10</v>
      </c>
      <c r="AJ281" s="68">
        <v>919946.75962851103</v>
      </c>
      <c r="AK281" s="68">
        <v>41036.1</v>
      </c>
      <c r="AL281" s="68">
        <v>21054.15</v>
      </c>
      <c r="AM281" s="68">
        <v>0</v>
      </c>
      <c r="AN281" s="68">
        <v>117529.51809957923</v>
      </c>
      <c r="AO281" s="68">
        <v>0</v>
      </c>
      <c r="AP281" s="68">
        <v>0</v>
      </c>
      <c r="AQ281" s="68">
        <v>9793.0926848677918</v>
      </c>
      <c r="AR281" s="68">
        <f t="shared" si="26"/>
        <v>1109359.6204129581</v>
      </c>
      <c r="AS281" s="68">
        <v>0</v>
      </c>
      <c r="AU281" s="79" t="s">
        <v>1135</v>
      </c>
      <c r="AV281" s="79" t="s">
        <v>1151</v>
      </c>
      <c r="AW281" s="80" t="s">
        <v>1157</v>
      </c>
      <c r="AX281" s="81">
        <v>10</v>
      </c>
      <c r="AY281" s="68">
        <v>936318.09216873522</v>
      </c>
      <c r="AZ281" s="68">
        <v>41755.199999999997</v>
      </c>
      <c r="BA281" s="68">
        <v>21423.1</v>
      </c>
      <c r="BB281" s="68">
        <v>0</v>
      </c>
      <c r="BC281" s="68">
        <v>119627.15286182606</v>
      </c>
      <c r="BD281" s="68">
        <v>0</v>
      </c>
      <c r="BE281" s="68">
        <v>0</v>
      </c>
      <c r="BF281" s="68">
        <v>9988.9505385654047</v>
      </c>
      <c r="BG281" s="68">
        <f t="shared" si="27"/>
        <v>1129112.4955691267</v>
      </c>
      <c r="BH281" s="68">
        <v>0</v>
      </c>
    </row>
    <row r="282" spans="2:60">
      <c r="B282" s="79" t="s">
        <v>545</v>
      </c>
      <c r="C282" s="79" t="s">
        <v>546</v>
      </c>
      <c r="D282" s="80" t="s">
        <v>953</v>
      </c>
      <c r="E282" s="81">
        <v>10</v>
      </c>
      <c r="F282" s="68"/>
      <c r="G282" s="68"/>
      <c r="H282" s="68"/>
      <c r="I282" s="68"/>
      <c r="J282" s="68"/>
      <c r="K282" s="68"/>
      <c r="L282" s="68"/>
      <c r="M282" s="68"/>
      <c r="N282" s="68">
        <f t="shared" si="24"/>
        <v>0</v>
      </c>
      <c r="O282" s="68"/>
      <c r="Q282" s="79" t="s">
        <v>545</v>
      </c>
      <c r="R282" s="79" t="s">
        <v>546</v>
      </c>
      <c r="S282" s="80" t="s">
        <v>954</v>
      </c>
      <c r="T282" s="81">
        <v>10</v>
      </c>
      <c r="U282" s="68">
        <v>100279838.88988762</v>
      </c>
      <c r="V282" s="68">
        <v>2675097.3199999998</v>
      </c>
      <c r="W282" s="68">
        <v>1319809.8499999999</v>
      </c>
      <c r="X282" s="68">
        <v>350472.80000000005</v>
      </c>
      <c r="Y282" s="68">
        <v>15564804.080563495</v>
      </c>
      <c r="Z282" s="68">
        <v>3657151.4409935377</v>
      </c>
      <c r="AA282" s="68">
        <v>5786827.2827329291</v>
      </c>
      <c r="AB282" s="68">
        <v>1153463.7789066434</v>
      </c>
      <c r="AC282" s="68">
        <f t="shared" si="25"/>
        <v>131574166.1530842</v>
      </c>
      <c r="AD282" s="68">
        <v>786700.71</v>
      </c>
      <c r="AF282" s="79" t="s">
        <v>545</v>
      </c>
      <c r="AG282" s="79" t="s">
        <v>546</v>
      </c>
      <c r="AH282" s="80" t="s">
        <v>1156</v>
      </c>
      <c r="AI282" s="81">
        <v>10</v>
      </c>
      <c r="AJ282" s="68">
        <v>101486463.90637195</v>
      </c>
      <c r="AK282" s="68">
        <v>2702917.8499999996</v>
      </c>
      <c r="AL282" s="68">
        <v>1333535.6300000001</v>
      </c>
      <c r="AM282" s="68">
        <v>354117.66000000003</v>
      </c>
      <c r="AN282" s="68">
        <v>15750365.012958661</v>
      </c>
      <c r="AO282" s="68">
        <v>3657151.4409935377</v>
      </c>
      <c r="AP282" s="68">
        <v>5856593.6686799582</v>
      </c>
      <c r="AQ282" s="68">
        <v>1167076.7529450953</v>
      </c>
      <c r="AR282" s="68">
        <f t="shared" si="26"/>
        <v>133103104.18194918</v>
      </c>
      <c r="AS282" s="68">
        <v>794882.26</v>
      </c>
      <c r="AU282" s="79" t="s">
        <v>545</v>
      </c>
      <c r="AV282" s="79" t="s">
        <v>546</v>
      </c>
      <c r="AW282" s="80" t="s">
        <v>1157</v>
      </c>
      <c r="AX282" s="81">
        <v>10</v>
      </c>
      <c r="AY282" s="68">
        <v>102615190.8117426</v>
      </c>
      <c r="AZ282" s="68">
        <v>2728495.28</v>
      </c>
      <c r="BA282" s="68">
        <v>1346154.75</v>
      </c>
      <c r="BB282" s="68">
        <v>357468.64</v>
      </c>
      <c r="BC282" s="68">
        <v>15923564.194951685</v>
      </c>
      <c r="BD282" s="68">
        <v>3657151.4409935377</v>
      </c>
      <c r="BE282" s="68">
        <v>5921801.7342794798</v>
      </c>
      <c r="BF282" s="68">
        <v>1179596.3184912503</v>
      </c>
      <c r="BG282" s="68">
        <f t="shared" si="27"/>
        <v>134531827.33045855</v>
      </c>
      <c r="BH282" s="68">
        <v>802404.16</v>
      </c>
    </row>
    <row r="283" spans="2:60">
      <c r="B283" s="79" t="s">
        <v>547</v>
      </c>
      <c r="C283" s="79" t="s">
        <v>548</v>
      </c>
      <c r="D283" s="80" t="s">
        <v>953</v>
      </c>
      <c r="E283" s="81">
        <v>10</v>
      </c>
      <c r="F283" s="68"/>
      <c r="G283" s="68"/>
      <c r="H283" s="68"/>
      <c r="I283" s="68"/>
      <c r="J283" s="68"/>
      <c r="K283" s="68"/>
      <c r="L283" s="68"/>
      <c r="M283" s="68"/>
      <c r="N283" s="68">
        <f t="shared" si="24"/>
        <v>0</v>
      </c>
      <c r="O283" s="68"/>
      <c r="Q283" s="79" t="s">
        <v>547</v>
      </c>
      <c r="R283" s="79" t="s">
        <v>548</v>
      </c>
      <c r="S283" s="80" t="s">
        <v>954</v>
      </c>
      <c r="T283" s="81">
        <v>10</v>
      </c>
      <c r="U283" s="68">
        <v>40123757.00096111</v>
      </c>
      <c r="V283" s="68">
        <v>1455737.44</v>
      </c>
      <c r="W283" s="68">
        <v>581707.18999999994</v>
      </c>
      <c r="X283" s="68">
        <v>140441.02000000002</v>
      </c>
      <c r="Y283" s="68">
        <v>6730411.490977888</v>
      </c>
      <c r="Z283" s="68">
        <v>2497747.7154437299</v>
      </c>
      <c r="AA283" s="68">
        <v>2446016.5088548316</v>
      </c>
      <c r="AB283" s="68">
        <v>478776.40358226001</v>
      </c>
      <c r="AC283" s="68">
        <f t="shared" si="25"/>
        <v>54948447.589819819</v>
      </c>
      <c r="AD283" s="68">
        <v>493852.82</v>
      </c>
      <c r="AF283" s="79" t="s">
        <v>547</v>
      </c>
      <c r="AG283" s="79" t="s">
        <v>548</v>
      </c>
      <c r="AH283" s="80" t="s">
        <v>1156</v>
      </c>
      <c r="AI283" s="81">
        <v>10</v>
      </c>
      <c r="AJ283" s="68">
        <v>40605619.020845622</v>
      </c>
      <c r="AK283" s="68">
        <v>1470876.85</v>
      </c>
      <c r="AL283" s="68">
        <v>587756.82999999996</v>
      </c>
      <c r="AM283" s="68">
        <v>141901.6</v>
      </c>
      <c r="AN283" s="68">
        <v>6810630.5555666601</v>
      </c>
      <c r="AO283" s="68">
        <v>2497747.7154437299</v>
      </c>
      <c r="AP283" s="68">
        <v>2475505.8301995164</v>
      </c>
      <c r="AQ283" s="68">
        <v>484426.83344704658</v>
      </c>
      <c r="AR283" s="68">
        <f t="shared" si="26"/>
        <v>55573454.045502581</v>
      </c>
      <c r="AS283" s="68">
        <v>498988.80999999994</v>
      </c>
      <c r="AU283" s="79" t="s">
        <v>547</v>
      </c>
      <c r="AV283" s="79" t="s">
        <v>548</v>
      </c>
      <c r="AW283" s="80" t="s">
        <v>1157</v>
      </c>
      <c r="AX283" s="81">
        <v>10</v>
      </c>
      <c r="AY283" s="68">
        <v>41056237.301311173</v>
      </c>
      <c r="AZ283" s="68">
        <v>1484795.62</v>
      </c>
      <c r="BA283" s="68">
        <v>593318.72</v>
      </c>
      <c r="BB283" s="68">
        <v>143244.4</v>
      </c>
      <c r="BC283" s="68">
        <v>6885504.3189636786</v>
      </c>
      <c r="BD283" s="68">
        <v>2497747.7154437299</v>
      </c>
      <c r="BE283" s="68">
        <v>2503068.417237475</v>
      </c>
      <c r="BF283" s="68">
        <v>489623.38597676158</v>
      </c>
      <c r="BG283" s="68">
        <f t="shared" si="27"/>
        <v>56157250.558932811</v>
      </c>
      <c r="BH283" s="68">
        <v>503710.68</v>
      </c>
    </row>
    <row r="284" spans="2:60">
      <c r="B284" s="79" t="s">
        <v>549</v>
      </c>
      <c r="C284" s="79" t="s">
        <v>550</v>
      </c>
      <c r="D284" s="80" t="s">
        <v>953</v>
      </c>
      <c r="E284" s="81">
        <v>10</v>
      </c>
      <c r="F284" s="68"/>
      <c r="G284" s="68"/>
      <c r="H284" s="68"/>
      <c r="I284" s="68"/>
      <c r="J284" s="68"/>
      <c r="K284" s="68"/>
      <c r="L284" s="68"/>
      <c r="M284" s="68"/>
      <c r="N284" s="68">
        <f t="shared" si="24"/>
        <v>0</v>
      </c>
      <c r="O284" s="68"/>
      <c r="Q284" s="79" t="s">
        <v>549</v>
      </c>
      <c r="R284" s="79" t="s">
        <v>550</v>
      </c>
      <c r="S284" s="80" t="s">
        <v>954</v>
      </c>
      <c r="T284" s="81">
        <v>10</v>
      </c>
      <c r="U284" s="68">
        <v>20422109.346324824</v>
      </c>
      <c r="V284" s="68">
        <v>714058.8600000001</v>
      </c>
      <c r="W284" s="68">
        <v>183399.92</v>
      </c>
      <c r="X284" s="68">
        <v>69975.810000000012</v>
      </c>
      <c r="Y284" s="68">
        <v>3474380.57689388</v>
      </c>
      <c r="Z284" s="68">
        <v>1182611.0341917616</v>
      </c>
      <c r="AA284" s="68">
        <v>732059.48594456178</v>
      </c>
      <c r="AB284" s="68">
        <v>237994.26057582349</v>
      </c>
      <c r="AC284" s="68">
        <f t="shared" si="25"/>
        <v>27177064.233930852</v>
      </c>
      <c r="AD284" s="68">
        <v>160474.94</v>
      </c>
      <c r="AF284" s="79" t="s">
        <v>549</v>
      </c>
      <c r="AG284" s="79" t="s">
        <v>550</v>
      </c>
      <c r="AH284" s="80" t="s">
        <v>1156</v>
      </c>
      <c r="AI284" s="81">
        <v>10</v>
      </c>
      <c r="AJ284" s="68">
        <v>20801165.201834332</v>
      </c>
      <c r="AK284" s="68">
        <v>727387.05999999994</v>
      </c>
      <c r="AL284" s="68">
        <v>186823.16000000003</v>
      </c>
      <c r="AM284" s="68">
        <v>71281.930000000008</v>
      </c>
      <c r="AN284" s="68">
        <v>3539948.5731733479</v>
      </c>
      <c r="AO284" s="68">
        <v>1182611.0341917616</v>
      </c>
      <c r="AP284" s="68">
        <v>745878.67187291849</v>
      </c>
      <c r="AQ284" s="68">
        <v>242992.13860790431</v>
      </c>
      <c r="AR284" s="68">
        <f t="shared" si="26"/>
        <v>27661558.029680263</v>
      </c>
      <c r="AS284" s="68">
        <v>163470.25999999998</v>
      </c>
      <c r="AU284" s="79" t="s">
        <v>549</v>
      </c>
      <c r="AV284" s="79" t="s">
        <v>550</v>
      </c>
      <c r="AW284" s="80" t="s">
        <v>1157</v>
      </c>
      <c r="AX284" s="81">
        <v>10</v>
      </c>
      <c r="AY284" s="68">
        <v>21169629.609906156</v>
      </c>
      <c r="AZ284" s="68">
        <v>740347.1399999999</v>
      </c>
      <c r="BA284" s="68">
        <v>190151.83999999997</v>
      </c>
      <c r="BB284" s="68">
        <v>72551.98000000001</v>
      </c>
      <c r="BC284" s="68">
        <v>3603703.5468090796</v>
      </c>
      <c r="BD284" s="68">
        <v>1182611.0341917616</v>
      </c>
      <c r="BE284" s="68">
        <v>759316.63481277763</v>
      </c>
      <c r="BF284" s="68">
        <v>247851.99098007008</v>
      </c>
      <c r="BG284" s="68">
        <f t="shared" si="27"/>
        <v>28132546.646699846</v>
      </c>
      <c r="BH284" s="68">
        <v>166382.87000000002</v>
      </c>
    </row>
    <row r="285" spans="2:60">
      <c r="B285" s="79" t="s">
        <v>551</v>
      </c>
      <c r="C285" s="79" t="s">
        <v>552</v>
      </c>
      <c r="D285" s="80" t="s">
        <v>953</v>
      </c>
      <c r="E285" s="81">
        <v>10</v>
      </c>
      <c r="F285" s="68"/>
      <c r="G285" s="68"/>
      <c r="H285" s="68"/>
      <c r="I285" s="68"/>
      <c r="J285" s="68"/>
      <c r="K285" s="68"/>
      <c r="L285" s="68"/>
      <c r="M285" s="68"/>
      <c r="N285" s="68">
        <f t="shared" si="24"/>
        <v>0</v>
      </c>
      <c r="O285" s="68"/>
      <c r="Q285" s="79" t="s">
        <v>551</v>
      </c>
      <c r="R285" s="79" t="s">
        <v>552</v>
      </c>
      <c r="S285" s="80" t="s">
        <v>954</v>
      </c>
      <c r="T285" s="81">
        <v>10</v>
      </c>
      <c r="U285" s="68">
        <v>28040750.809158251</v>
      </c>
      <c r="V285" s="68">
        <v>683960.15</v>
      </c>
      <c r="W285" s="68">
        <v>577557.39</v>
      </c>
      <c r="X285" s="68">
        <v>97636.609999999986</v>
      </c>
      <c r="Y285" s="68">
        <v>4781277.7220791765</v>
      </c>
      <c r="Z285" s="68">
        <v>1482119.7983345052</v>
      </c>
      <c r="AA285" s="68">
        <v>1940365.1772625612</v>
      </c>
      <c r="AB285" s="68">
        <v>308383.64407481253</v>
      </c>
      <c r="AC285" s="68">
        <f t="shared" si="25"/>
        <v>37912051.300909303</v>
      </c>
      <c r="AD285" s="68">
        <v>0</v>
      </c>
      <c r="AF285" s="79" t="s">
        <v>551</v>
      </c>
      <c r="AG285" s="79" t="s">
        <v>552</v>
      </c>
      <c r="AH285" s="80" t="s">
        <v>1156</v>
      </c>
      <c r="AI285" s="81">
        <v>10</v>
      </c>
      <c r="AJ285" s="68">
        <v>28551390.278663743</v>
      </c>
      <c r="AK285" s="68">
        <v>696599.28999999992</v>
      </c>
      <c r="AL285" s="68">
        <v>588230.25999999989</v>
      </c>
      <c r="AM285" s="68">
        <v>99440.88</v>
      </c>
      <c r="AN285" s="68">
        <v>4870929.1316822404</v>
      </c>
      <c r="AO285" s="68">
        <v>1482119.7983345052</v>
      </c>
      <c r="AP285" s="68">
        <v>1976758.3097959834</v>
      </c>
      <c r="AQ285" s="68">
        <v>314859.70626038313</v>
      </c>
      <c r="AR285" s="68">
        <f t="shared" si="26"/>
        <v>38580327.654736854</v>
      </c>
      <c r="AS285" s="68">
        <v>0</v>
      </c>
      <c r="AU285" s="79" t="s">
        <v>551</v>
      </c>
      <c r="AV285" s="79" t="s">
        <v>552</v>
      </c>
      <c r="AW285" s="80" t="s">
        <v>1157</v>
      </c>
      <c r="AX285" s="81">
        <v>10</v>
      </c>
      <c r="AY285" s="68">
        <v>29047601.568250608</v>
      </c>
      <c r="AZ285" s="68">
        <v>708889.33</v>
      </c>
      <c r="BA285" s="68">
        <v>598608.37</v>
      </c>
      <c r="BB285" s="68">
        <v>101195.29999999999</v>
      </c>
      <c r="BC285" s="68">
        <v>4958101.2962031551</v>
      </c>
      <c r="BD285" s="68">
        <v>1482119.7983345052</v>
      </c>
      <c r="BE285" s="68">
        <v>2012147.5642956255</v>
      </c>
      <c r="BF285" s="68">
        <v>321156.89738560468</v>
      </c>
      <c r="BG285" s="68">
        <f t="shared" si="27"/>
        <v>39229820.124469496</v>
      </c>
      <c r="BH285" s="68">
        <v>0</v>
      </c>
    </row>
    <row r="286" spans="2:60">
      <c r="B286" s="79" t="s">
        <v>553</v>
      </c>
      <c r="C286" s="79" t="s">
        <v>554</v>
      </c>
      <c r="D286" s="80" t="s">
        <v>953</v>
      </c>
      <c r="E286" s="81">
        <v>10</v>
      </c>
      <c r="F286" s="68"/>
      <c r="G286" s="68"/>
      <c r="H286" s="68"/>
      <c r="I286" s="68"/>
      <c r="J286" s="68"/>
      <c r="K286" s="68"/>
      <c r="L286" s="68"/>
      <c r="M286" s="68"/>
      <c r="N286" s="68">
        <f t="shared" si="24"/>
        <v>0</v>
      </c>
      <c r="O286" s="68"/>
      <c r="Q286" s="79" t="s">
        <v>553</v>
      </c>
      <c r="R286" s="79" t="s">
        <v>554</v>
      </c>
      <c r="S286" s="80" t="s">
        <v>954</v>
      </c>
      <c r="T286" s="81">
        <v>10</v>
      </c>
      <c r="U286" s="68">
        <v>14716338.360177616</v>
      </c>
      <c r="V286" s="68">
        <v>422688.99000000011</v>
      </c>
      <c r="W286" s="68">
        <v>253411.87000000002</v>
      </c>
      <c r="X286" s="68">
        <v>49876.3</v>
      </c>
      <c r="Y286" s="68">
        <v>1905764.8557570244</v>
      </c>
      <c r="Z286" s="68">
        <v>929425.27972510678</v>
      </c>
      <c r="AA286" s="68">
        <v>450587.77186738222</v>
      </c>
      <c r="AB286" s="68">
        <v>142691.45767821744</v>
      </c>
      <c r="AC286" s="68">
        <f t="shared" si="25"/>
        <v>18870784.885205351</v>
      </c>
      <c r="AD286" s="68">
        <v>0</v>
      </c>
      <c r="AF286" s="79" t="s">
        <v>553</v>
      </c>
      <c r="AG286" s="79" t="s">
        <v>554</v>
      </c>
      <c r="AH286" s="80" t="s">
        <v>1156</v>
      </c>
      <c r="AI286" s="81">
        <v>10</v>
      </c>
      <c r="AJ286" s="68">
        <v>14980830.194156626</v>
      </c>
      <c r="AK286" s="68">
        <v>430500</v>
      </c>
      <c r="AL286" s="68">
        <v>258094.75</v>
      </c>
      <c r="AM286" s="68">
        <v>50797.98</v>
      </c>
      <c r="AN286" s="68">
        <v>1941508.2162407797</v>
      </c>
      <c r="AO286" s="68">
        <v>929425.27972510678</v>
      </c>
      <c r="AP286" s="68">
        <v>459038.91836240131</v>
      </c>
      <c r="AQ286" s="68">
        <v>145687.96540946141</v>
      </c>
      <c r="AR286" s="68">
        <f t="shared" si="26"/>
        <v>19195883.303894378</v>
      </c>
      <c r="AS286" s="68">
        <v>0</v>
      </c>
      <c r="AU286" s="79" t="s">
        <v>553</v>
      </c>
      <c r="AV286" s="79" t="s">
        <v>554</v>
      </c>
      <c r="AW286" s="80" t="s">
        <v>1157</v>
      </c>
      <c r="AX286" s="81">
        <v>10</v>
      </c>
      <c r="AY286" s="68">
        <v>15237767.879448678</v>
      </c>
      <c r="AZ286" s="68">
        <v>438095.28</v>
      </c>
      <c r="BA286" s="68">
        <v>262648.29000000004</v>
      </c>
      <c r="BB286" s="68">
        <v>51694.200000000004</v>
      </c>
      <c r="BC286" s="68">
        <v>1976263.0585686476</v>
      </c>
      <c r="BD286" s="68">
        <v>929425.27972510678</v>
      </c>
      <c r="BE286" s="68">
        <v>467256.94611993898</v>
      </c>
      <c r="BF286" s="68">
        <v>148601.74751764908</v>
      </c>
      <c r="BG286" s="68">
        <f t="shared" si="27"/>
        <v>19511752.681380022</v>
      </c>
      <c r="BH286" s="68">
        <v>0</v>
      </c>
    </row>
    <row r="287" spans="2:60">
      <c r="B287" s="79" t="s">
        <v>555</v>
      </c>
      <c r="C287" s="79" t="s">
        <v>556</v>
      </c>
      <c r="D287" s="80" t="s">
        <v>953</v>
      </c>
      <c r="E287" s="81">
        <v>10</v>
      </c>
      <c r="F287" s="68"/>
      <c r="G287" s="68"/>
      <c r="H287" s="68"/>
      <c r="I287" s="68"/>
      <c r="J287" s="68"/>
      <c r="K287" s="68"/>
      <c r="L287" s="68"/>
      <c r="M287" s="68"/>
      <c r="N287" s="68">
        <f t="shared" si="24"/>
        <v>0</v>
      </c>
      <c r="O287" s="68"/>
      <c r="Q287" s="79" t="s">
        <v>555</v>
      </c>
      <c r="R287" s="79" t="s">
        <v>556</v>
      </c>
      <c r="S287" s="80" t="s">
        <v>954</v>
      </c>
      <c r="T287" s="81">
        <v>10</v>
      </c>
      <c r="U287" s="68">
        <v>15616153.612177571</v>
      </c>
      <c r="V287" s="68">
        <v>579371.08000000007</v>
      </c>
      <c r="W287" s="68">
        <v>396491.35</v>
      </c>
      <c r="X287" s="68">
        <v>52294.539999999994</v>
      </c>
      <c r="Y287" s="68">
        <v>2675197.8522407096</v>
      </c>
      <c r="Z287" s="68">
        <v>1244185.3958912154</v>
      </c>
      <c r="AA287" s="68">
        <v>644037.34980940935</v>
      </c>
      <c r="AB287" s="68">
        <v>193130.10629331693</v>
      </c>
      <c r="AC287" s="68">
        <f t="shared" si="25"/>
        <v>21780324.156412221</v>
      </c>
      <c r="AD287" s="68">
        <v>379462.87</v>
      </c>
      <c r="AF287" s="79" t="s">
        <v>555</v>
      </c>
      <c r="AG287" s="79" t="s">
        <v>556</v>
      </c>
      <c r="AH287" s="80" t="s">
        <v>1156</v>
      </c>
      <c r="AI287" s="81">
        <v>10</v>
      </c>
      <c r="AJ287" s="68">
        <v>15906776.450759104</v>
      </c>
      <c r="AK287" s="68">
        <v>590077.47999999986</v>
      </c>
      <c r="AL287" s="68">
        <v>403818.25</v>
      </c>
      <c r="AM287" s="68">
        <v>53260.909999999996</v>
      </c>
      <c r="AN287" s="68">
        <v>2725324.942537576</v>
      </c>
      <c r="AO287" s="68">
        <v>1244185.3958912154</v>
      </c>
      <c r="AP287" s="68">
        <v>656116.81181366229</v>
      </c>
      <c r="AQ287" s="68">
        <v>197185.81738547236</v>
      </c>
      <c r="AR287" s="68">
        <f t="shared" si="26"/>
        <v>22163221.138387028</v>
      </c>
      <c r="AS287" s="68">
        <v>386475.07999999996</v>
      </c>
      <c r="AU287" s="79" t="s">
        <v>555</v>
      </c>
      <c r="AV287" s="79" t="s">
        <v>556</v>
      </c>
      <c r="AW287" s="80" t="s">
        <v>1157</v>
      </c>
      <c r="AX287" s="81">
        <v>10</v>
      </c>
      <c r="AY287" s="68">
        <v>16189332.473083535</v>
      </c>
      <c r="AZ287" s="68">
        <v>600488.15</v>
      </c>
      <c r="BA287" s="68">
        <v>410942.76999999996</v>
      </c>
      <c r="BB287" s="68">
        <v>54200.579999999994</v>
      </c>
      <c r="BC287" s="68">
        <v>2774065.9774116999</v>
      </c>
      <c r="BD287" s="68">
        <v>1244185.3958912154</v>
      </c>
      <c r="BE287" s="68">
        <v>667863.07064636936</v>
      </c>
      <c r="BF287" s="68">
        <v>201129.57673318312</v>
      </c>
      <c r="BG287" s="68">
        <f t="shared" si="27"/>
        <v>22535501.633765999</v>
      </c>
      <c r="BH287" s="68">
        <v>393293.64</v>
      </c>
    </row>
    <row r="288" spans="2:60">
      <c r="B288" s="79" t="s">
        <v>557</v>
      </c>
      <c r="C288" s="79" t="s">
        <v>558</v>
      </c>
      <c r="D288" s="80" t="s">
        <v>953</v>
      </c>
      <c r="E288" s="81">
        <v>10</v>
      </c>
      <c r="F288" s="68"/>
      <c r="G288" s="68"/>
      <c r="H288" s="68"/>
      <c r="I288" s="68"/>
      <c r="J288" s="68"/>
      <c r="K288" s="68"/>
      <c r="L288" s="68"/>
      <c r="M288" s="68"/>
      <c r="N288" s="68">
        <f t="shared" si="24"/>
        <v>0</v>
      </c>
      <c r="O288" s="68"/>
      <c r="Q288" s="79" t="s">
        <v>557</v>
      </c>
      <c r="R288" s="79" t="s">
        <v>558</v>
      </c>
      <c r="S288" s="80" t="s">
        <v>954</v>
      </c>
      <c r="T288" s="81">
        <v>10</v>
      </c>
      <c r="U288" s="68">
        <v>15895146.048606519</v>
      </c>
      <c r="V288" s="68">
        <v>670903.46</v>
      </c>
      <c r="W288" s="68">
        <v>192880.77</v>
      </c>
      <c r="X288" s="68">
        <v>55970.350000000006</v>
      </c>
      <c r="Y288" s="68">
        <v>2673282.7132303128</v>
      </c>
      <c r="Z288" s="68">
        <v>1660864.4203018262</v>
      </c>
      <c r="AA288" s="68">
        <v>1028053.440056112</v>
      </c>
      <c r="AB288" s="68">
        <v>196116.37084546685</v>
      </c>
      <c r="AC288" s="68">
        <f t="shared" si="25"/>
        <v>22835687.063040234</v>
      </c>
      <c r="AD288" s="68">
        <v>462469.49</v>
      </c>
      <c r="AF288" s="79" t="s">
        <v>557</v>
      </c>
      <c r="AG288" s="79" t="s">
        <v>558</v>
      </c>
      <c r="AH288" s="80" t="s">
        <v>1156</v>
      </c>
      <c r="AI288" s="81">
        <v>10</v>
      </c>
      <c r="AJ288" s="68">
        <v>16190970.472979743</v>
      </c>
      <c r="AK288" s="68">
        <v>683378.59</v>
      </c>
      <c r="AL288" s="68">
        <v>196467.3</v>
      </c>
      <c r="AM288" s="68">
        <v>57011.09</v>
      </c>
      <c r="AN288" s="68">
        <v>2723631.6881035552</v>
      </c>
      <c r="AO288" s="68">
        <v>1660864.4203018262</v>
      </c>
      <c r="AP288" s="68">
        <v>1047419.4577978022</v>
      </c>
      <c r="AQ288" s="68">
        <v>200234.80117322132</v>
      </c>
      <c r="AR288" s="68">
        <f t="shared" si="26"/>
        <v>23231046.71035615</v>
      </c>
      <c r="AS288" s="68">
        <v>471068.89</v>
      </c>
      <c r="AU288" s="79" t="s">
        <v>557</v>
      </c>
      <c r="AV288" s="79" t="s">
        <v>558</v>
      </c>
      <c r="AW288" s="80" t="s">
        <v>1157</v>
      </c>
      <c r="AX288" s="81">
        <v>10</v>
      </c>
      <c r="AY288" s="68">
        <v>16478551.71606471</v>
      </c>
      <c r="AZ288" s="68">
        <v>695509.17</v>
      </c>
      <c r="BA288" s="68">
        <v>199954.78</v>
      </c>
      <c r="BB288" s="68">
        <v>58023.079999999987</v>
      </c>
      <c r="BC288" s="68">
        <v>2772588.4485364058</v>
      </c>
      <c r="BD288" s="68">
        <v>1660864.4203018262</v>
      </c>
      <c r="BE288" s="68">
        <v>1066251.2486647218</v>
      </c>
      <c r="BF288" s="68">
        <v>204239.51499668881</v>
      </c>
      <c r="BG288" s="68">
        <f t="shared" si="27"/>
        <v>23615413.158564355</v>
      </c>
      <c r="BH288" s="68">
        <v>479430.77999999991</v>
      </c>
    </row>
    <row r="289" spans="2:60">
      <c r="B289" s="79" t="s">
        <v>559</v>
      </c>
      <c r="C289" s="79" t="s">
        <v>560</v>
      </c>
      <c r="D289" s="80" t="s">
        <v>953</v>
      </c>
      <c r="E289" s="81">
        <v>10</v>
      </c>
      <c r="F289" s="68"/>
      <c r="G289" s="68"/>
      <c r="H289" s="68"/>
      <c r="I289" s="68"/>
      <c r="J289" s="68"/>
      <c r="K289" s="68"/>
      <c r="L289" s="68"/>
      <c r="M289" s="68"/>
      <c r="N289" s="68">
        <f t="shared" si="24"/>
        <v>0</v>
      </c>
      <c r="O289" s="68"/>
      <c r="Q289" s="79" t="s">
        <v>559</v>
      </c>
      <c r="R289" s="79" t="s">
        <v>560</v>
      </c>
      <c r="S289" s="80" t="s">
        <v>954</v>
      </c>
      <c r="T289" s="81">
        <v>10</v>
      </c>
      <c r="U289" s="68">
        <v>3601686.6962325117</v>
      </c>
      <c r="V289" s="68">
        <v>186104.06000000006</v>
      </c>
      <c r="W289" s="68">
        <v>0</v>
      </c>
      <c r="X289" s="68">
        <v>0</v>
      </c>
      <c r="Y289" s="68">
        <v>835197.84832732496</v>
      </c>
      <c r="Z289" s="68">
        <v>0</v>
      </c>
      <c r="AA289" s="68">
        <v>0</v>
      </c>
      <c r="AB289" s="68">
        <v>45212.035553755239</v>
      </c>
      <c r="AC289" s="68">
        <f t="shared" si="25"/>
        <v>4760093.940113592</v>
      </c>
      <c r="AD289" s="68">
        <v>91893.3</v>
      </c>
      <c r="AF289" s="79" t="s">
        <v>559</v>
      </c>
      <c r="AG289" s="79" t="s">
        <v>560</v>
      </c>
      <c r="AH289" s="80" t="s">
        <v>1156</v>
      </c>
      <c r="AI289" s="81">
        <v>10</v>
      </c>
      <c r="AJ289" s="68">
        <v>3667604.1051012673</v>
      </c>
      <c r="AK289" s="68">
        <v>189543.13000000006</v>
      </c>
      <c r="AL289" s="68">
        <v>0</v>
      </c>
      <c r="AM289" s="68">
        <v>0</v>
      </c>
      <c r="AN289" s="68">
        <v>850844.7827460554</v>
      </c>
      <c r="AO289" s="68">
        <v>0</v>
      </c>
      <c r="AP289" s="68">
        <v>0</v>
      </c>
      <c r="AQ289" s="68">
        <v>46161.488150384277</v>
      </c>
      <c r="AR289" s="68">
        <f t="shared" si="26"/>
        <v>4847744.9359977068</v>
      </c>
      <c r="AS289" s="68">
        <v>93591.43</v>
      </c>
      <c r="AU289" s="79" t="s">
        <v>559</v>
      </c>
      <c r="AV289" s="79" t="s">
        <v>560</v>
      </c>
      <c r="AW289" s="80" t="s">
        <v>1157</v>
      </c>
      <c r="AX289" s="81">
        <v>10</v>
      </c>
      <c r="AY289" s="68">
        <v>3731698.6328360992</v>
      </c>
      <c r="AZ289" s="68">
        <v>192887.22999999998</v>
      </c>
      <c r="BA289" s="68">
        <v>0</v>
      </c>
      <c r="BB289" s="68">
        <v>0</v>
      </c>
      <c r="BC289" s="68">
        <v>866059.02567810158</v>
      </c>
      <c r="BD289" s="68">
        <v>0</v>
      </c>
      <c r="BE289" s="68">
        <v>0</v>
      </c>
      <c r="BF289" s="68">
        <v>47084.722513392568</v>
      </c>
      <c r="BG289" s="68">
        <f t="shared" si="27"/>
        <v>4932972.2610275941</v>
      </c>
      <c r="BH289" s="68">
        <v>95242.650000000009</v>
      </c>
    </row>
    <row r="290" spans="2:60">
      <c r="B290" s="79" t="s">
        <v>561</v>
      </c>
      <c r="C290" s="79" t="s">
        <v>562</v>
      </c>
      <c r="D290" s="80" t="s">
        <v>953</v>
      </c>
      <c r="E290" s="81">
        <v>10</v>
      </c>
      <c r="F290" s="68"/>
      <c r="G290" s="68"/>
      <c r="H290" s="68"/>
      <c r="I290" s="68"/>
      <c r="J290" s="68"/>
      <c r="K290" s="68"/>
      <c r="L290" s="68"/>
      <c r="M290" s="68"/>
      <c r="N290" s="68">
        <f t="shared" si="24"/>
        <v>0</v>
      </c>
      <c r="O290" s="68"/>
      <c r="Q290" s="79" t="s">
        <v>561</v>
      </c>
      <c r="R290" s="79" t="s">
        <v>562</v>
      </c>
      <c r="S290" s="80" t="s">
        <v>954</v>
      </c>
      <c r="T290" s="81">
        <v>10</v>
      </c>
      <c r="U290" s="68">
        <v>1864875.5780086715</v>
      </c>
      <c r="V290" s="68">
        <v>11493.149999999998</v>
      </c>
      <c r="W290" s="68">
        <v>0</v>
      </c>
      <c r="X290" s="68">
        <v>1882.5000000000002</v>
      </c>
      <c r="Y290" s="68">
        <v>75104.148955618453</v>
      </c>
      <c r="Z290" s="68">
        <v>243780.06715707498</v>
      </c>
      <c r="AA290" s="68">
        <v>38200.763288110429</v>
      </c>
      <c r="AB290" s="68">
        <v>19321.031659251079</v>
      </c>
      <c r="AC290" s="68">
        <f t="shared" si="25"/>
        <v>2254657.2390687265</v>
      </c>
      <c r="AD290" s="68">
        <v>0</v>
      </c>
      <c r="AF290" s="79" t="s">
        <v>561</v>
      </c>
      <c r="AG290" s="79" t="s">
        <v>562</v>
      </c>
      <c r="AH290" s="80" t="s">
        <v>1156</v>
      </c>
      <c r="AI290" s="81">
        <v>10</v>
      </c>
      <c r="AJ290" s="68">
        <v>1896900.5803400981</v>
      </c>
      <c r="AK290" s="68">
        <v>11705.05</v>
      </c>
      <c r="AL290" s="68">
        <v>0</v>
      </c>
      <c r="AM290" s="68">
        <v>1917.21</v>
      </c>
      <c r="AN290" s="68">
        <v>76508.565519706346</v>
      </c>
      <c r="AO290" s="68">
        <v>243780.06715707498</v>
      </c>
      <c r="AP290" s="68">
        <v>38915.668628476102</v>
      </c>
      <c r="AQ290" s="68">
        <v>19726.782994095236</v>
      </c>
      <c r="AR290" s="68">
        <f t="shared" si="26"/>
        <v>2289453.9246394509</v>
      </c>
      <c r="AS290" s="68">
        <v>0</v>
      </c>
      <c r="AU290" s="79" t="s">
        <v>561</v>
      </c>
      <c r="AV290" s="79" t="s">
        <v>562</v>
      </c>
      <c r="AW290" s="80" t="s">
        <v>1157</v>
      </c>
      <c r="AX290" s="81">
        <v>10</v>
      </c>
      <c r="AY290" s="68">
        <v>1928040.7237998</v>
      </c>
      <c r="AZ290" s="68">
        <v>11911.119999999999</v>
      </c>
      <c r="BA290" s="68">
        <v>0</v>
      </c>
      <c r="BB290" s="68">
        <v>1950.96</v>
      </c>
      <c r="BC290" s="68">
        <v>77874.142769525235</v>
      </c>
      <c r="BD290" s="68">
        <v>243780.06715707498</v>
      </c>
      <c r="BE290" s="68">
        <v>39610.854472774532</v>
      </c>
      <c r="BF290" s="68">
        <v>20121.31165397726</v>
      </c>
      <c r="BG290" s="68">
        <f t="shared" si="27"/>
        <v>2323289.179853152</v>
      </c>
      <c r="BH290" s="68">
        <v>0</v>
      </c>
    </row>
    <row r="291" spans="2:60">
      <c r="B291" s="79" t="s">
        <v>563</v>
      </c>
      <c r="C291" s="79" t="s">
        <v>564</v>
      </c>
      <c r="D291" s="80" t="s">
        <v>953</v>
      </c>
      <c r="E291" s="81">
        <v>10</v>
      </c>
      <c r="F291" s="68"/>
      <c r="G291" s="68"/>
      <c r="H291" s="68"/>
      <c r="I291" s="68"/>
      <c r="J291" s="68"/>
      <c r="K291" s="68"/>
      <c r="L291" s="68"/>
      <c r="M291" s="68"/>
      <c r="N291" s="68">
        <f t="shared" si="24"/>
        <v>0</v>
      </c>
      <c r="O291" s="68"/>
      <c r="Q291" s="79" t="s">
        <v>563</v>
      </c>
      <c r="R291" s="79" t="s">
        <v>564</v>
      </c>
      <c r="S291" s="80" t="s">
        <v>954</v>
      </c>
      <c r="T291" s="81">
        <v>10</v>
      </c>
      <c r="U291" s="68">
        <v>569238.16659458145</v>
      </c>
      <c r="V291" s="68">
        <v>17133.21</v>
      </c>
      <c r="W291" s="68">
        <v>0</v>
      </c>
      <c r="X291" s="68">
        <v>957.16</v>
      </c>
      <c r="Y291" s="68">
        <v>33903.086166203917</v>
      </c>
      <c r="Z291" s="68">
        <v>88421.433507002279</v>
      </c>
      <c r="AA291" s="68">
        <v>0</v>
      </c>
      <c r="AB291" s="68">
        <v>5848.7843433095841</v>
      </c>
      <c r="AC291" s="68">
        <f t="shared" si="25"/>
        <v>726700.66061109724</v>
      </c>
      <c r="AD291" s="68">
        <v>11198.820000000002</v>
      </c>
      <c r="AF291" s="79" t="s">
        <v>563</v>
      </c>
      <c r="AG291" s="79" t="s">
        <v>564</v>
      </c>
      <c r="AH291" s="80" t="s">
        <v>1156</v>
      </c>
      <c r="AI291" s="81">
        <v>10</v>
      </c>
      <c r="AJ291" s="68">
        <v>579198.4946568294</v>
      </c>
      <c r="AK291" s="68">
        <v>17447.64</v>
      </c>
      <c r="AL291" s="68">
        <v>0</v>
      </c>
      <c r="AM291" s="68">
        <v>974.7299999999999</v>
      </c>
      <c r="AN291" s="68">
        <v>34537.028422120129</v>
      </c>
      <c r="AO291" s="68">
        <v>88421.433507002279</v>
      </c>
      <c r="AP291" s="68">
        <v>0</v>
      </c>
      <c r="AQ291" s="68">
        <v>5971.6202145193238</v>
      </c>
      <c r="AR291" s="68">
        <f t="shared" si="26"/>
        <v>737955.27680047113</v>
      </c>
      <c r="AS291" s="68">
        <v>11404.33</v>
      </c>
      <c r="AU291" s="79" t="s">
        <v>563</v>
      </c>
      <c r="AV291" s="79" t="s">
        <v>564</v>
      </c>
      <c r="AW291" s="80" t="s">
        <v>1157</v>
      </c>
      <c r="AX291" s="81">
        <v>10</v>
      </c>
      <c r="AY291" s="68">
        <v>588883.58431173896</v>
      </c>
      <c r="AZ291" s="68">
        <v>17753.400000000001</v>
      </c>
      <c r="BA291" s="68">
        <v>0</v>
      </c>
      <c r="BB291" s="68">
        <v>991.8</v>
      </c>
      <c r="BC291" s="68">
        <v>35153.443164486918</v>
      </c>
      <c r="BD291" s="68">
        <v>88421.433507002279</v>
      </c>
      <c r="BE291" s="68">
        <v>0</v>
      </c>
      <c r="BF291" s="68">
        <v>6091.0312188098906</v>
      </c>
      <c r="BG291" s="68">
        <f t="shared" si="27"/>
        <v>748898.86220203817</v>
      </c>
      <c r="BH291" s="68">
        <v>11604.17</v>
      </c>
    </row>
    <row r="292" spans="2:60">
      <c r="B292" s="79" t="s">
        <v>565</v>
      </c>
      <c r="C292" s="79" t="s">
        <v>566</v>
      </c>
      <c r="D292" s="80" t="s">
        <v>953</v>
      </c>
      <c r="E292" s="81">
        <v>10</v>
      </c>
      <c r="F292" s="68"/>
      <c r="G292" s="68"/>
      <c r="H292" s="68"/>
      <c r="I292" s="68"/>
      <c r="J292" s="68"/>
      <c r="K292" s="68"/>
      <c r="L292" s="68"/>
      <c r="M292" s="68"/>
      <c r="N292" s="68">
        <f t="shared" si="24"/>
        <v>0</v>
      </c>
      <c r="O292" s="68"/>
      <c r="Q292" s="79" t="s">
        <v>565</v>
      </c>
      <c r="R292" s="79" t="s">
        <v>566</v>
      </c>
      <c r="S292" s="80" t="s">
        <v>954</v>
      </c>
      <c r="T292" s="81">
        <v>10</v>
      </c>
      <c r="U292" s="68">
        <v>2515733.2410148066</v>
      </c>
      <c r="V292" s="68">
        <v>67175.5</v>
      </c>
      <c r="W292" s="68">
        <v>1783.4199999999998</v>
      </c>
      <c r="X292" s="68">
        <v>5548.4199999999992</v>
      </c>
      <c r="Y292" s="68">
        <v>262323.22160609689</v>
      </c>
      <c r="Z292" s="68">
        <v>122985.12751185482</v>
      </c>
      <c r="AA292" s="68">
        <v>144113.2994601219</v>
      </c>
      <c r="AB292" s="68">
        <v>29268.041526719462</v>
      </c>
      <c r="AC292" s="68">
        <f t="shared" si="25"/>
        <v>3205306.1711195991</v>
      </c>
      <c r="AD292" s="68">
        <v>56375.899999999994</v>
      </c>
      <c r="AF292" s="79" t="s">
        <v>565</v>
      </c>
      <c r="AG292" s="79" t="s">
        <v>566</v>
      </c>
      <c r="AH292" s="80" t="s">
        <v>1156</v>
      </c>
      <c r="AI292" s="81">
        <v>10</v>
      </c>
      <c r="AJ292" s="68">
        <v>2560494.8854758535</v>
      </c>
      <c r="AK292" s="68">
        <v>68414.09</v>
      </c>
      <c r="AL292" s="68">
        <v>1816.31</v>
      </c>
      <c r="AM292" s="68">
        <v>5650.72</v>
      </c>
      <c r="AN292" s="68">
        <v>267227.94504790567</v>
      </c>
      <c r="AO292" s="68">
        <v>122985.12751185482</v>
      </c>
      <c r="AP292" s="68">
        <v>146810.28686695255</v>
      </c>
      <c r="AQ292" s="68">
        <v>29882.669308780693</v>
      </c>
      <c r="AR292" s="68">
        <f t="shared" si="26"/>
        <v>3260697.4142113472</v>
      </c>
      <c r="AS292" s="68">
        <v>57415.38</v>
      </c>
      <c r="AU292" s="79" t="s">
        <v>565</v>
      </c>
      <c r="AV292" s="79" t="s">
        <v>566</v>
      </c>
      <c r="AW292" s="80" t="s">
        <v>1157</v>
      </c>
      <c r="AX292" s="81">
        <v>10</v>
      </c>
      <c r="AY292" s="68">
        <v>2604014.4928846527</v>
      </c>
      <c r="AZ292" s="68">
        <v>69618.490000000005</v>
      </c>
      <c r="BA292" s="68">
        <v>1848.28</v>
      </c>
      <c r="BB292" s="68">
        <v>5750.2000000000007</v>
      </c>
      <c r="BC292" s="68">
        <v>271997.04184598039</v>
      </c>
      <c r="BD292" s="68">
        <v>122985.12751185482</v>
      </c>
      <c r="BE292" s="68">
        <v>149432.88212064217</v>
      </c>
      <c r="BF292" s="68">
        <v>30480.322494956199</v>
      </c>
      <c r="BG292" s="68">
        <f t="shared" si="27"/>
        <v>3314552.9768580869</v>
      </c>
      <c r="BH292" s="68">
        <v>58426.14</v>
      </c>
    </row>
    <row r="293" spans="2:60">
      <c r="B293" s="79" t="s">
        <v>567</v>
      </c>
      <c r="C293" s="79" t="s">
        <v>568</v>
      </c>
      <c r="D293" s="80" t="s">
        <v>953</v>
      </c>
      <c r="E293" s="81">
        <v>10</v>
      </c>
      <c r="F293" s="68"/>
      <c r="G293" s="68"/>
      <c r="H293" s="68"/>
      <c r="I293" s="68"/>
      <c r="J293" s="68"/>
      <c r="K293" s="68"/>
      <c r="L293" s="68"/>
      <c r="M293" s="68"/>
      <c r="N293" s="68">
        <f t="shared" si="24"/>
        <v>0</v>
      </c>
      <c r="O293" s="68"/>
      <c r="Q293" s="79" t="s">
        <v>567</v>
      </c>
      <c r="R293" s="79" t="s">
        <v>568</v>
      </c>
      <c r="S293" s="80" t="s">
        <v>954</v>
      </c>
      <c r="T293" s="81">
        <v>10</v>
      </c>
      <c r="U293" s="68">
        <v>22518661.461208101</v>
      </c>
      <c r="V293" s="68">
        <v>543094.46</v>
      </c>
      <c r="W293" s="68">
        <v>285521.82</v>
      </c>
      <c r="X293" s="68">
        <v>77913.09</v>
      </c>
      <c r="Y293" s="68">
        <v>3037529.0757788429</v>
      </c>
      <c r="Z293" s="68">
        <v>1077157.162120122</v>
      </c>
      <c r="AA293" s="68">
        <v>1593500.4778751396</v>
      </c>
      <c r="AB293" s="68">
        <v>255300.92456228659</v>
      </c>
      <c r="AC293" s="68">
        <f t="shared" si="25"/>
        <v>29388678.471544493</v>
      </c>
      <c r="AD293" s="68">
        <v>0</v>
      </c>
      <c r="AF293" s="79" t="s">
        <v>567</v>
      </c>
      <c r="AG293" s="79" t="s">
        <v>568</v>
      </c>
      <c r="AH293" s="80" t="s">
        <v>1156</v>
      </c>
      <c r="AI293" s="81">
        <v>10</v>
      </c>
      <c r="AJ293" s="68">
        <v>22936234.963645227</v>
      </c>
      <c r="AK293" s="68">
        <v>553061.31999999995</v>
      </c>
      <c r="AL293" s="68">
        <v>290761.71000000002</v>
      </c>
      <c r="AM293" s="68">
        <v>79342.94</v>
      </c>
      <c r="AN293" s="68">
        <v>3094195.2075122949</v>
      </c>
      <c r="AO293" s="68">
        <v>1077157.162120122</v>
      </c>
      <c r="AP293" s="68">
        <v>1623246.9329268765</v>
      </c>
      <c r="AQ293" s="68">
        <v>260662.24690809846</v>
      </c>
      <c r="AR293" s="68">
        <f t="shared" si="26"/>
        <v>29914662.483112618</v>
      </c>
      <c r="AS293" s="68">
        <v>0</v>
      </c>
      <c r="AU293" s="79" t="s">
        <v>567</v>
      </c>
      <c r="AV293" s="79" t="s">
        <v>568</v>
      </c>
      <c r="AW293" s="80" t="s">
        <v>1157</v>
      </c>
      <c r="AX293" s="81">
        <v>10</v>
      </c>
      <c r="AY293" s="68">
        <v>23342225.438350528</v>
      </c>
      <c r="AZ293" s="68">
        <v>562752.90999999992</v>
      </c>
      <c r="BA293" s="68">
        <v>295856.89</v>
      </c>
      <c r="BB293" s="68">
        <v>80733.319999999992</v>
      </c>
      <c r="BC293" s="68">
        <v>3149294.2911935039</v>
      </c>
      <c r="BD293" s="68">
        <v>1077157.162120122</v>
      </c>
      <c r="BE293" s="68">
        <v>1652172.903452422</v>
      </c>
      <c r="BF293" s="68">
        <v>265875.47284626216</v>
      </c>
      <c r="BG293" s="68">
        <f t="shared" si="27"/>
        <v>30426068.38796284</v>
      </c>
      <c r="BH293" s="68">
        <v>0</v>
      </c>
    </row>
    <row r="294" spans="2:60">
      <c r="B294" s="79" t="s">
        <v>569</v>
      </c>
      <c r="C294" s="79" t="s">
        <v>570</v>
      </c>
      <c r="D294" s="80" t="s">
        <v>953</v>
      </c>
      <c r="E294" s="81">
        <v>10</v>
      </c>
      <c r="F294" s="68"/>
      <c r="G294" s="68"/>
      <c r="H294" s="68"/>
      <c r="I294" s="68"/>
      <c r="J294" s="68"/>
      <c r="K294" s="68"/>
      <c r="L294" s="68"/>
      <c r="M294" s="68"/>
      <c r="N294" s="68">
        <f t="shared" si="24"/>
        <v>0</v>
      </c>
      <c r="O294" s="68"/>
      <c r="Q294" s="79" t="s">
        <v>569</v>
      </c>
      <c r="R294" s="79" t="s">
        <v>570</v>
      </c>
      <c r="S294" s="80" t="s">
        <v>954</v>
      </c>
      <c r="T294" s="81">
        <v>10</v>
      </c>
      <c r="U294" s="68">
        <v>4628507.8637034632</v>
      </c>
      <c r="V294" s="68">
        <v>108446.59</v>
      </c>
      <c r="W294" s="68">
        <v>0</v>
      </c>
      <c r="X294" s="68">
        <v>15027.46</v>
      </c>
      <c r="Y294" s="68">
        <v>648328.73545368889</v>
      </c>
      <c r="Z294" s="68">
        <v>505350.36466863821</v>
      </c>
      <c r="AA294" s="68">
        <v>376314.25347542227</v>
      </c>
      <c r="AB294" s="68">
        <v>52940.65284076333</v>
      </c>
      <c r="AC294" s="68">
        <f t="shared" si="25"/>
        <v>6334915.9201419754</v>
      </c>
      <c r="AD294" s="68">
        <v>0</v>
      </c>
      <c r="AF294" s="79" t="s">
        <v>569</v>
      </c>
      <c r="AG294" s="79" t="s">
        <v>570</v>
      </c>
      <c r="AH294" s="80" t="s">
        <v>1156</v>
      </c>
      <c r="AI294" s="81">
        <v>10</v>
      </c>
      <c r="AJ294" s="68">
        <v>4713824.0777044985</v>
      </c>
      <c r="AK294" s="68">
        <v>110436.81000000001</v>
      </c>
      <c r="AL294" s="68">
        <v>0</v>
      </c>
      <c r="AM294" s="68">
        <v>15303.240000000002</v>
      </c>
      <c r="AN294" s="68">
        <v>660429.42224416742</v>
      </c>
      <c r="AO294" s="68">
        <v>505350.36466863821</v>
      </c>
      <c r="AP294" s="68">
        <v>383339.0746989802</v>
      </c>
      <c r="AQ294" s="68">
        <v>54052.419940418564</v>
      </c>
      <c r="AR294" s="68">
        <f t="shared" si="26"/>
        <v>6442735.4092567032</v>
      </c>
      <c r="AS294" s="68">
        <v>0</v>
      </c>
      <c r="AU294" s="79" t="s">
        <v>569</v>
      </c>
      <c r="AV294" s="79" t="s">
        <v>570</v>
      </c>
      <c r="AW294" s="80" t="s">
        <v>1157</v>
      </c>
      <c r="AX294" s="81">
        <v>10</v>
      </c>
      <c r="AY294" s="68">
        <v>4796780.045408031</v>
      </c>
      <c r="AZ294" s="68">
        <v>112372.06000000001</v>
      </c>
      <c r="BA294" s="68">
        <v>0</v>
      </c>
      <c r="BB294" s="68">
        <v>15571.410000000002</v>
      </c>
      <c r="BC294" s="68">
        <v>672195.45819611859</v>
      </c>
      <c r="BD294" s="68">
        <v>505350.36466863821</v>
      </c>
      <c r="BE294" s="68">
        <v>390170.13290398277</v>
      </c>
      <c r="BF294" s="68">
        <v>55133.444539227523</v>
      </c>
      <c r="BG294" s="68">
        <f t="shared" si="27"/>
        <v>6547572.915715998</v>
      </c>
      <c r="BH294" s="68">
        <v>0</v>
      </c>
    </row>
    <row r="295" spans="2:60">
      <c r="B295" s="79" t="s">
        <v>571</v>
      </c>
      <c r="C295" s="79" t="s">
        <v>572</v>
      </c>
      <c r="D295" s="80" t="s">
        <v>953</v>
      </c>
      <c r="E295" s="81">
        <v>10</v>
      </c>
      <c r="F295" s="68"/>
      <c r="G295" s="68"/>
      <c r="H295" s="68"/>
      <c r="I295" s="68"/>
      <c r="J295" s="68"/>
      <c r="K295" s="68"/>
      <c r="L295" s="68"/>
      <c r="M295" s="68"/>
      <c r="N295" s="68">
        <f t="shared" si="24"/>
        <v>0</v>
      </c>
      <c r="O295" s="68"/>
      <c r="Q295" s="79" t="s">
        <v>571</v>
      </c>
      <c r="R295" s="79" t="s">
        <v>572</v>
      </c>
      <c r="S295" s="80" t="s">
        <v>954</v>
      </c>
      <c r="T295" s="81">
        <v>10</v>
      </c>
      <c r="U295" s="68">
        <v>2388302.6113311667</v>
      </c>
      <c r="V295" s="68">
        <v>35510.75</v>
      </c>
      <c r="W295" s="68">
        <v>0</v>
      </c>
      <c r="X295" s="68">
        <v>0</v>
      </c>
      <c r="Y295" s="68">
        <v>141758.63306851077</v>
      </c>
      <c r="Z295" s="68">
        <v>0</v>
      </c>
      <c r="AA295" s="68">
        <v>115000.98670098404</v>
      </c>
      <c r="AB295" s="68">
        <v>25280.7618301576</v>
      </c>
      <c r="AC295" s="68">
        <f t="shared" si="25"/>
        <v>2705853.7429308193</v>
      </c>
      <c r="AD295" s="68">
        <v>0</v>
      </c>
      <c r="AF295" s="79" t="s">
        <v>571</v>
      </c>
      <c r="AG295" s="79" t="s">
        <v>572</v>
      </c>
      <c r="AH295" s="80" t="s">
        <v>1156</v>
      </c>
      <c r="AI295" s="81">
        <v>10</v>
      </c>
      <c r="AJ295" s="68">
        <v>2430743.2257971591</v>
      </c>
      <c r="AK295" s="68">
        <v>36162.450000000004</v>
      </c>
      <c r="AL295" s="68">
        <v>0</v>
      </c>
      <c r="AM295" s="68">
        <v>0</v>
      </c>
      <c r="AN295" s="68">
        <v>144402.90128678046</v>
      </c>
      <c r="AO295" s="68">
        <v>0</v>
      </c>
      <c r="AP295" s="68">
        <v>117147.7334863545</v>
      </c>
      <c r="AQ295" s="68">
        <v>25811.646208590362</v>
      </c>
      <c r="AR295" s="68">
        <f t="shared" si="26"/>
        <v>2754267.9567788844</v>
      </c>
      <c r="AS295" s="68">
        <v>0</v>
      </c>
      <c r="AU295" s="79" t="s">
        <v>571</v>
      </c>
      <c r="AV295" s="79" t="s">
        <v>572</v>
      </c>
      <c r="AW295" s="80" t="s">
        <v>1157</v>
      </c>
      <c r="AX295" s="81">
        <v>10</v>
      </c>
      <c r="AY295" s="68">
        <v>2472009.9442188363</v>
      </c>
      <c r="AZ295" s="68">
        <v>36796.15</v>
      </c>
      <c r="BA295" s="68">
        <v>0</v>
      </c>
      <c r="BB295" s="68">
        <v>0</v>
      </c>
      <c r="BC295" s="68">
        <v>146974.04650979603</v>
      </c>
      <c r="BD295" s="68">
        <v>0</v>
      </c>
      <c r="BE295" s="68">
        <v>119235.26734908136</v>
      </c>
      <c r="BF295" s="68">
        <v>26327.887732762378</v>
      </c>
      <c r="BG295" s="68">
        <f t="shared" si="27"/>
        <v>2801343.2958104759</v>
      </c>
      <c r="BH295" s="68">
        <v>0</v>
      </c>
    </row>
    <row r="296" spans="2:60">
      <c r="B296" s="79" t="s">
        <v>573</v>
      </c>
      <c r="C296" s="79" t="s">
        <v>574</v>
      </c>
      <c r="D296" s="80" t="s">
        <v>953</v>
      </c>
      <c r="E296" s="81">
        <v>10</v>
      </c>
      <c r="F296" s="68"/>
      <c r="G296" s="68"/>
      <c r="H296" s="68"/>
      <c r="I296" s="68"/>
      <c r="J296" s="68"/>
      <c r="K296" s="68"/>
      <c r="L296" s="68"/>
      <c r="M296" s="68"/>
      <c r="N296" s="68">
        <f t="shared" si="24"/>
        <v>0</v>
      </c>
      <c r="O296" s="68"/>
      <c r="Q296" s="79" t="s">
        <v>573</v>
      </c>
      <c r="R296" s="79" t="s">
        <v>574</v>
      </c>
      <c r="S296" s="80" t="s">
        <v>954</v>
      </c>
      <c r="T296" s="81">
        <v>10</v>
      </c>
      <c r="U296" s="68">
        <v>2098824.4887252729</v>
      </c>
      <c r="V296" s="68">
        <v>31203.530000000002</v>
      </c>
      <c r="W296" s="68">
        <v>0</v>
      </c>
      <c r="X296" s="68">
        <v>0</v>
      </c>
      <c r="Y296" s="68">
        <v>166842.4232721912</v>
      </c>
      <c r="Z296" s="68">
        <v>230618.18335544484</v>
      </c>
      <c r="AA296" s="68">
        <v>63219.077369394217</v>
      </c>
      <c r="AB296" s="68">
        <v>22675.776769331191</v>
      </c>
      <c r="AC296" s="68">
        <f t="shared" si="25"/>
        <v>2636451.1094916342</v>
      </c>
      <c r="AD296" s="68">
        <v>23067.63</v>
      </c>
      <c r="AF296" s="79" t="s">
        <v>573</v>
      </c>
      <c r="AG296" s="79" t="s">
        <v>574</v>
      </c>
      <c r="AH296" s="80" t="s">
        <v>1156</v>
      </c>
      <c r="AI296" s="81">
        <v>10</v>
      </c>
      <c r="AJ296" s="68">
        <v>2135466.1907806047</v>
      </c>
      <c r="AK296" s="68">
        <v>31776.170000000009</v>
      </c>
      <c r="AL296" s="68">
        <v>0</v>
      </c>
      <c r="AM296" s="68">
        <v>0</v>
      </c>
      <c r="AN296" s="68">
        <v>169953.69697900515</v>
      </c>
      <c r="AO296" s="68">
        <v>230618.18335544484</v>
      </c>
      <c r="AP296" s="68">
        <v>64399.180635109049</v>
      </c>
      <c r="AQ296" s="68">
        <v>23151.968211486936</v>
      </c>
      <c r="AR296" s="68">
        <f t="shared" si="26"/>
        <v>2678856.3599616513</v>
      </c>
      <c r="AS296" s="68">
        <v>23490.969999999998</v>
      </c>
      <c r="AU296" s="79" t="s">
        <v>573</v>
      </c>
      <c r="AV296" s="79" t="s">
        <v>574</v>
      </c>
      <c r="AW296" s="80" t="s">
        <v>1157</v>
      </c>
      <c r="AX296" s="81">
        <v>10</v>
      </c>
      <c r="AY296" s="68">
        <v>2171093.5450000586</v>
      </c>
      <c r="AZ296" s="68">
        <v>32333.000000000004</v>
      </c>
      <c r="BA296" s="68">
        <v>0</v>
      </c>
      <c r="BB296" s="68">
        <v>0</v>
      </c>
      <c r="BC296" s="68">
        <v>172978.9363202361</v>
      </c>
      <c r="BD296" s="68">
        <v>230618.18335544484</v>
      </c>
      <c r="BE296" s="68">
        <v>65546.733677294629</v>
      </c>
      <c r="BF296" s="68">
        <v>23615.006175717805</v>
      </c>
      <c r="BG296" s="68">
        <f t="shared" si="27"/>
        <v>2720088.0245287521</v>
      </c>
      <c r="BH296" s="68">
        <v>23902.62</v>
      </c>
    </row>
    <row r="297" spans="2:60">
      <c r="B297" s="79" t="s">
        <v>575</v>
      </c>
      <c r="C297" s="79" t="s">
        <v>576</v>
      </c>
      <c r="D297" s="80" t="s">
        <v>953</v>
      </c>
      <c r="E297" s="81">
        <v>10</v>
      </c>
      <c r="F297" s="68"/>
      <c r="G297" s="68"/>
      <c r="H297" s="68"/>
      <c r="I297" s="68"/>
      <c r="J297" s="68"/>
      <c r="K297" s="68"/>
      <c r="L297" s="68"/>
      <c r="M297" s="68"/>
      <c r="N297" s="68">
        <f t="shared" si="24"/>
        <v>0</v>
      </c>
      <c r="O297" s="68"/>
      <c r="Q297" s="79" t="s">
        <v>575</v>
      </c>
      <c r="R297" s="79" t="s">
        <v>576</v>
      </c>
      <c r="S297" s="80" t="s">
        <v>954</v>
      </c>
      <c r="T297" s="81">
        <v>10</v>
      </c>
      <c r="U297" s="68">
        <v>556862.37186934031</v>
      </c>
      <c r="V297" s="68">
        <v>0</v>
      </c>
      <c r="W297" s="68">
        <v>0</v>
      </c>
      <c r="X297" s="68">
        <v>1340.03</v>
      </c>
      <c r="Y297" s="68">
        <v>69637.524718328772</v>
      </c>
      <c r="Z297" s="68">
        <v>77511.484798344856</v>
      </c>
      <c r="AA297" s="68">
        <v>0</v>
      </c>
      <c r="AB297" s="68">
        <v>5799.8725644699298</v>
      </c>
      <c r="AC297" s="68">
        <f t="shared" si="25"/>
        <v>711151.28395048389</v>
      </c>
      <c r="AD297" s="68">
        <v>0</v>
      </c>
      <c r="AF297" s="79" t="s">
        <v>575</v>
      </c>
      <c r="AG297" s="79" t="s">
        <v>576</v>
      </c>
      <c r="AH297" s="80" t="s">
        <v>1156</v>
      </c>
      <c r="AI297" s="81">
        <v>10</v>
      </c>
      <c r="AJ297" s="68">
        <v>566950.36611693073</v>
      </c>
      <c r="AK297" s="68">
        <v>0</v>
      </c>
      <c r="AL297" s="68">
        <v>0</v>
      </c>
      <c r="AM297" s="68">
        <v>1364.62</v>
      </c>
      <c r="AN297" s="68">
        <v>70933.887384778325</v>
      </c>
      <c r="AO297" s="68">
        <v>77511.484798344856</v>
      </c>
      <c r="AP297" s="68">
        <v>0</v>
      </c>
      <c r="AQ297" s="68">
        <v>5921.6801783237606</v>
      </c>
      <c r="AR297" s="68">
        <f t="shared" si="26"/>
        <v>722682.03847837774</v>
      </c>
      <c r="AS297" s="68">
        <v>0</v>
      </c>
      <c r="AU297" s="79" t="s">
        <v>575</v>
      </c>
      <c r="AV297" s="79" t="s">
        <v>576</v>
      </c>
      <c r="AW297" s="80" t="s">
        <v>1157</v>
      </c>
      <c r="AX297" s="81">
        <v>10</v>
      </c>
      <c r="AY297" s="68">
        <v>576759.54092711164</v>
      </c>
      <c r="AZ297" s="68">
        <v>0</v>
      </c>
      <c r="BA297" s="68">
        <v>0</v>
      </c>
      <c r="BB297" s="68">
        <v>1388.5300000000002</v>
      </c>
      <c r="BC297" s="68">
        <v>72194.413341293039</v>
      </c>
      <c r="BD297" s="68">
        <v>77511.484798344856</v>
      </c>
      <c r="BE297" s="68">
        <v>0</v>
      </c>
      <c r="BF297" s="68">
        <v>6040.1151818903163</v>
      </c>
      <c r="BG297" s="68">
        <f t="shared" si="27"/>
        <v>733894.08424863988</v>
      </c>
      <c r="BH297" s="68">
        <v>0</v>
      </c>
    </row>
    <row r="298" spans="2:60">
      <c r="B298" s="79" t="s">
        <v>577</v>
      </c>
      <c r="C298" s="79" t="s">
        <v>578</v>
      </c>
      <c r="D298" s="80" t="s">
        <v>953</v>
      </c>
      <c r="E298" s="81">
        <v>10</v>
      </c>
      <c r="F298" s="68"/>
      <c r="G298" s="68"/>
      <c r="H298" s="68"/>
      <c r="I298" s="68"/>
      <c r="J298" s="68"/>
      <c r="K298" s="68"/>
      <c r="L298" s="68"/>
      <c r="M298" s="68"/>
      <c r="N298" s="68">
        <f t="shared" si="24"/>
        <v>0</v>
      </c>
      <c r="O298" s="68"/>
      <c r="Q298" s="79" t="s">
        <v>577</v>
      </c>
      <c r="R298" s="79" t="s">
        <v>578</v>
      </c>
      <c r="S298" s="80" t="s">
        <v>954</v>
      </c>
      <c r="T298" s="81">
        <v>10</v>
      </c>
      <c r="U298" s="68">
        <v>2437407.2652380983</v>
      </c>
      <c r="V298" s="68">
        <v>22490.909999999996</v>
      </c>
      <c r="W298" s="68">
        <v>0</v>
      </c>
      <c r="X298" s="68">
        <v>0</v>
      </c>
      <c r="Y298" s="68">
        <v>232893.77957646232</v>
      </c>
      <c r="Z298" s="68">
        <v>161677.43486944467</v>
      </c>
      <c r="AA298" s="68">
        <v>85871.481643059233</v>
      </c>
      <c r="AB298" s="68">
        <v>26619.303203458432</v>
      </c>
      <c r="AC298" s="68">
        <f t="shared" si="25"/>
        <v>2966960.1745305229</v>
      </c>
      <c r="AD298" s="68">
        <v>0</v>
      </c>
      <c r="AF298" s="79" t="s">
        <v>577</v>
      </c>
      <c r="AG298" s="79" t="s">
        <v>578</v>
      </c>
      <c r="AH298" s="80" t="s">
        <v>1156</v>
      </c>
      <c r="AI298" s="81">
        <v>10</v>
      </c>
      <c r="AJ298" s="68">
        <v>2480829.6769022299</v>
      </c>
      <c r="AK298" s="68">
        <v>22905.61</v>
      </c>
      <c r="AL298" s="68">
        <v>0</v>
      </c>
      <c r="AM298" s="68">
        <v>0</v>
      </c>
      <c r="AN298" s="68">
        <v>237248.87805463563</v>
      </c>
      <c r="AO298" s="68">
        <v>161677.43486944467</v>
      </c>
      <c r="AP298" s="68">
        <v>87478.478804240993</v>
      </c>
      <c r="AQ298" s="68">
        <v>27178.317050732207</v>
      </c>
      <c r="AR298" s="68">
        <f t="shared" si="26"/>
        <v>3017318.395681283</v>
      </c>
      <c r="AS298" s="68">
        <v>0</v>
      </c>
      <c r="AU298" s="79" t="s">
        <v>577</v>
      </c>
      <c r="AV298" s="79" t="s">
        <v>578</v>
      </c>
      <c r="AW298" s="80" t="s">
        <v>1157</v>
      </c>
      <c r="AX298" s="81">
        <v>10</v>
      </c>
      <c r="AY298" s="68">
        <v>2523051.5821658522</v>
      </c>
      <c r="AZ298" s="68">
        <v>23308.859999999997</v>
      </c>
      <c r="BA298" s="68">
        <v>0</v>
      </c>
      <c r="BB298" s="68">
        <v>0</v>
      </c>
      <c r="BC298" s="68">
        <v>241483.54928957121</v>
      </c>
      <c r="BD298" s="68">
        <v>161677.43486944467</v>
      </c>
      <c r="BE298" s="68">
        <v>89041.149392399646</v>
      </c>
      <c r="BF298" s="68">
        <v>27721.87259174604</v>
      </c>
      <c r="BG298" s="68">
        <f t="shared" si="27"/>
        <v>3066284.4483090132</v>
      </c>
      <c r="BH298" s="68">
        <v>0</v>
      </c>
    </row>
    <row r="299" spans="2:60">
      <c r="B299" s="79" t="s">
        <v>579</v>
      </c>
      <c r="C299" s="79" t="s">
        <v>580</v>
      </c>
      <c r="D299" s="80" t="s">
        <v>953</v>
      </c>
      <c r="E299" s="81">
        <v>10</v>
      </c>
      <c r="F299" s="68"/>
      <c r="G299" s="68"/>
      <c r="H299" s="68"/>
      <c r="I299" s="68"/>
      <c r="J299" s="68"/>
      <c r="K299" s="68"/>
      <c r="L299" s="68"/>
      <c r="M299" s="68"/>
      <c r="N299" s="68">
        <f t="shared" si="24"/>
        <v>0</v>
      </c>
      <c r="O299" s="68"/>
      <c r="Q299" s="79" t="s">
        <v>579</v>
      </c>
      <c r="R299" s="79" t="s">
        <v>580</v>
      </c>
      <c r="S299" s="80" t="s">
        <v>954</v>
      </c>
      <c r="T299" s="81">
        <v>10</v>
      </c>
      <c r="U299" s="68">
        <v>1889421.4387871304</v>
      </c>
      <c r="V299" s="68">
        <v>35319.33</v>
      </c>
      <c r="W299" s="68">
        <v>0</v>
      </c>
      <c r="X299" s="68">
        <v>0</v>
      </c>
      <c r="Y299" s="68">
        <v>75406.368770088025</v>
      </c>
      <c r="Z299" s="68">
        <v>206918.46943425387</v>
      </c>
      <c r="AA299" s="68">
        <v>0</v>
      </c>
      <c r="AB299" s="68">
        <v>19550.21501723025</v>
      </c>
      <c r="AC299" s="68">
        <f t="shared" si="25"/>
        <v>2254373.5520087029</v>
      </c>
      <c r="AD299" s="68">
        <v>27757.730000000003</v>
      </c>
      <c r="AF299" s="79" t="s">
        <v>579</v>
      </c>
      <c r="AG299" s="79" t="s">
        <v>580</v>
      </c>
      <c r="AH299" s="80" t="s">
        <v>1156</v>
      </c>
      <c r="AI299" s="81">
        <v>10</v>
      </c>
      <c r="AJ299" s="68">
        <v>1922070.2366076633</v>
      </c>
      <c r="AK299" s="68">
        <v>35967.51999999999</v>
      </c>
      <c r="AL299" s="68">
        <v>0</v>
      </c>
      <c r="AM299" s="68">
        <v>0</v>
      </c>
      <c r="AN299" s="68">
        <v>76812.985086292785</v>
      </c>
      <c r="AO299" s="68">
        <v>206918.46943425387</v>
      </c>
      <c r="AP299" s="68">
        <v>0</v>
      </c>
      <c r="AQ299" s="68">
        <v>19960.766412592493</v>
      </c>
      <c r="AR299" s="68">
        <f t="shared" si="26"/>
        <v>2289997.1175408023</v>
      </c>
      <c r="AS299" s="68">
        <v>28267.140000000003</v>
      </c>
      <c r="AU299" s="79" t="s">
        <v>579</v>
      </c>
      <c r="AV299" s="79" t="s">
        <v>580</v>
      </c>
      <c r="AW299" s="80" t="s">
        <v>1157</v>
      </c>
      <c r="AX299" s="81">
        <v>10</v>
      </c>
      <c r="AY299" s="68">
        <v>1953816.8693703911</v>
      </c>
      <c r="AZ299" s="68">
        <v>36597.800000000003</v>
      </c>
      <c r="BA299" s="68">
        <v>0</v>
      </c>
      <c r="BB299" s="68">
        <v>0</v>
      </c>
      <c r="BC299" s="68">
        <v>78180.705409056944</v>
      </c>
      <c r="BD299" s="68">
        <v>206918.46943425387</v>
      </c>
      <c r="BE299" s="68">
        <v>0</v>
      </c>
      <c r="BF299" s="68">
        <v>20359.98154084431</v>
      </c>
      <c r="BG299" s="68">
        <f t="shared" si="27"/>
        <v>2324636.3057545461</v>
      </c>
      <c r="BH299" s="68">
        <v>28762.48</v>
      </c>
    </row>
    <row r="300" spans="2:60">
      <c r="B300" s="79" t="s">
        <v>581</v>
      </c>
      <c r="C300" s="79" t="s">
        <v>582</v>
      </c>
      <c r="D300" s="80" t="s">
        <v>953</v>
      </c>
      <c r="E300" s="81">
        <v>10</v>
      </c>
      <c r="F300" s="68"/>
      <c r="G300" s="68"/>
      <c r="H300" s="68"/>
      <c r="I300" s="68"/>
      <c r="J300" s="68"/>
      <c r="K300" s="68"/>
      <c r="L300" s="68"/>
      <c r="M300" s="68"/>
      <c r="N300" s="68">
        <f t="shared" si="24"/>
        <v>0</v>
      </c>
      <c r="O300" s="68"/>
      <c r="Q300" s="79" t="s">
        <v>581</v>
      </c>
      <c r="R300" s="79" t="s">
        <v>582</v>
      </c>
      <c r="S300" s="80" t="s">
        <v>954</v>
      </c>
      <c r="T300" s="81">
        <v>10</v>
      </c>
      <c r="U300" s="68">
        <v>2461492.3249048712</v>
      </c>
      <c r="V300" s="68">
        <v>64599.43</v>
      </c>
      <c r="W300" s="68">
        <v>0</v>
      </c>
      <c r="X300" s="68">
        <v>5251.1699999999992</v>
      </c>
      <c r="Y300" s="68">
        <v>238945.00100327088</v>
      </c>
      <c r="Z300" s="68">
        <v>201611.19244078928</v>
      </c>
      <c r="AA300" s="68">
        <v>140616.18043262698</v>
      </c>
      <c r="AB300" s="68">
        <v>28299.555440449622</v>
      </c>
      <c r="AC300" s="68">
        <f t="shared" si="25"/>
        <v>3190552.4742220081</v>
      </c>
      <c r="AD300" s="68">
        <v>49737.62</v>
      </c>
      <c r="AF300" s="79" t="s">
        <v>581</v>
      </c>
      <c r="AG300" s="79" t="s">
        <v>582</v>
      </c>
      <c r="AH300" s="80" t="s">
        <v>1156</v>
      </c>
      <c r="AI300" s="81">
        <v>10</v>
      </c>
      <c r="AJ300" s="68">
        <v>2505152.6733639594</v>
      </c>
      <c r="AK300" s="68">
        <v>65790.540000000008</v>
      </c>
      <c r="AL300" s="68">
        <v>0</v>
      </c>
      <c r="AM300" s="68">
        <v>5348.01</v>
      </c>
      <c r="AN300" s="68">
        <v>243413.85465916814</v>
      </c>
      <c r="AO300" s="68">
        <v>201611.19244078928</v>
      </c>
      <c r="AP300" s="68">
        <v>143247.67713511127</v>
      </c>
      <c r="AQ300" s="68">
        <v>28893.825684698299</v>
      </c>
      <c r="AR300" s="68">
        <f t="shared" si="26"/>
        <v>3244112.463283726</v>
      </c>
      <c r="AS300" s="68">
        <v>50654.69</v>
      </c>
      <c r="AU300" s="79" t="s">
        <v>581</v>
      </c>
      <c r="AV300" s="79" t="s">
        <v>582</v>
      </c>
      <c r="AW300" s="80" t="s">
        <v>1157</v>
      </c>
      <c r="AX300" s="81">
        <v>10</v>
      </c>
      <c r="AY300" s="68">
        <v>2547601.0242062937</v>
      </c>
      <c r="AZ300" s="68">
        <v>66948.75</v>
      </c>
      <c r="BA300" s="68">
        <v>0</v>
      </c>
      <c r="BB300" s="68">
        <v>5442.15</v>
      </c>
      <c r="BC300" s="68">
        <v>247759.1315751074</v>
      </c>
      <c r="BD300" s="68">
        <v>201611.19244078928</v>
      </c>
      <c r="BE300" s="68">
        <v>145806.5880543841</v>
      </c>
      <c r="BF300" s="68">
        <v>29471.717198392842</v>
      </c>
      <c r="BG300" s="68">
        <f t="shared" si="27"/>
        <v>3296186.9934749673</v>
      </c>
      <c r="BH300" s="68">
        <v>51546.44</v>
      </c>
    </row>
    <row r="301" spans="2:60">
      <c r="B301" s="79" t="s">
        <v>583</v>
      </c>
      <c r="C301" s="79" t="s">
        <v>584</v>
      </c>
      <c r="D301" s="80" t="s">
        <v>953</v>
      </c>
      <c r="E301" s="81">
        <v>10</v>
      </c>
      <c r="F301" s="68"/>
      <c r="G301" s="68"/>
      <c r="H301" s="68"/>
      <c r="I301" s="68"/>
      <c r="J301" s="68"/>
      <c r="K301" s="68"/>
      <c r="L301" s="68"/>
      <c r="M301" s="68"/>
      <c r="N301" s="68">
        <f t="shared" si="24"/>
        <v>0</v>
      </c>
      <c r="O301" s="68"/>
      <c r="Q301" s="79" t="s">
        <v>583</v>
      </c>
      <c r="R301" s="79" t="s">
        <v>584</v>
      </c>
      <c r="S301" s="80" t="s">
        <v>954</v>
      </c>
      <c r="T301" s="81">
        <v>10</v>
      </c>
      <c r="U301" s="68">
        <v>2100397.8741253633</v>
      </c>
      <c r="V301" s="68">
        <v>33883.570000000007</v>
      </c>
      <c r="W301" s="68">
        <v>0</v>
      </c>
      <c r="X301" s="68">
        <v>0</v>
      </c>
      <c r="Y301" s="68">
        <v>140861.95351046373</v>
      </c>
      <c r="Z301" s="68">
        <v>340733.62511666561</v>
      </c>
      <c r="AA301" s="68">
        <v>92689.121253429403</v>
      </c>
      <c r="AB301" s="68">
        <v>22083.483234673738</v>
      </c>
      <c r="AC301" s="68">
        <f t="shared" si="25"/>
        <v>2730649.6272405959</v>
      </c>
      <c r="AD301" s="68">
        <v>0</v>
      </c>
      <c r="AF301" s="79" t="s">
        <v>583</v>
      </c>
      <c r="AG301" s="79" t="s">
        <v>584</v>
      </c>
      <c r="AH301" s="80" t="s">
        <v>1156</v>
      </c>
      <c r="AI301" s="81">
        <v>10</v>
      </c>
      <c r="AJ301" s="68">
        <v>2137418.679563642</v>
      </c>
      <c r="AK301" s="68">
        <v>34505.409999999996</v>
      </c>
      <c r="AL301" s="68">
        <v>0</v>
      </c>
      <c r="AM301" s="68">
        <v>0</v>
      </c>
      <c r="AN301" s="68">
        <v>143491.93201895696</v>
      </c>
      <c r="AO301" s="68">
        <v>340733.62511666561</v>
      </c>
      <c r="AP301" s="68">
        <v>94419.386351652924</v>
      </c>
      <c r="AQ301" s="68">
        <v>22547.242672601715</v>
      </c>
      <c r="AR301" s="68">
        <f t="shared" si="26"/>
        <v>2773116.2757235193</v>
      </c>
      <c r="AS301" s="68">
        <v>0</v>
      </c>
      <c r="AU301" s="79" t="s">
        <v>583</v>
      </c>
      <c r="AV301" s="79" t="s">
        <v>584</v>
      </c>
      <c r="AW301" s="80" t="s">
        <v>1157</v>
      </c>
      <c r="AX301" s="81">
        <v>10</v>
      </c>
      <c r="AY301" s="68">
        <v>2173413.2515648929</v>
      </c>
      <c r="AZ301" s="68">
        <v>35110.06</v>
      </c>
      <c r="BA301" s="68">
        <v>0</v>
      </c>
      <c r="BB301" s="68">
        <v>0</v>
      </c>
      <c r="BC301" s="68">
        <v>146049.17407567019</v>
      </c>
      <c r="BD301" s="68">
        <v>340733.62511666561</v>
      </c>
      <c r="BE301" s="68">
        <v>96101.92623859219</v>
      </c>
      <c r="BF301" s="68">
        <v>22998.189926053863</v>
      </c>
      <c r="BG301" s="68">
        <f t="shared" si="27"/>
        <v>2814406.226921875</v>
      </c>
      <c r="BH301" s="68">
        <v>0</v>
      </c>
    </row>
    <row r="302" spans="2:60">
      <c r="B302" s="79" t="s">
        <v>585</v>
      </c>
      <c r="C302" s="79" t="s">
        <v>586</v>
      </c>
      <c r="D302" s="80" t="s">
        <v>953</v>
      </c>
      <c r="E302" s="81">
        <v>10</v>
      </c>
      <c r="F302" s="68"/>
      <c r="G302" s="68"/>
      <c r="H302" s="68"/>
      <c r="I302" s="68"/>
      <c r="J302" s="68"/>
      <c r="K302" s="68"/>
      <c r="L302" s="68"/>
      <c r="M302" s="68"/>
      <c r="N302" s="68">
        <f t="shared" si="24"/>
        <v>0</v>
      </c>
      <c r="O302" s="68"/>
      <c r="Q302" s="79" t="s">
        <v>585</v>
      </c>
      <c r="R302" s="79" t="s">
        <v>586</v>
      </c>
      <c r="S302" s="80" t="s">
        <v>954</v>
      </c>
      <c r="T302" s="81">
        <v>10</v>
      </c>
      <c r="U302" s="68">
        <v>1960512.1982844262</v>
      </c>
      <c r="V302" s="68">
        <v>26354.989999999998</v>
      </c>
      <c r="W302" s="68">
        <v>0</v>
      </c>
      <c r="X302" s="68">
        <v>3467.7599999999998</v>
      </c>
      <c r="Y302" s="68">
        <v>127788.29941079569</v>
      </c>
      <c r="Z302" s="68">
        <v>357837.58632551122</v>
      </c>
      <c r="AA302" s="68">
        <v>86466.535914073975</v>
      </c>
      <c r="AB302" s="68">
        <v>20991.483365832828</v>
      </c>
      <c r="AC302" s="68">
        <f t="shared" si="25"/>
        <v>2583418.8533006404</v>
      </c>
      <c r="AD302" s="68">
        <v>0</v>
      </c>
      <c r="AF302" s="79" t="s">
        <v>585</v>
      </c>
      <c r="AG302" s="79" t="s">
        <v>586</v>
      </c>
      <c r="AH302" s="80" t="s">
        <v>1156</v>
      </c>
      <c r="AI302" s="81">
        <v>10</v>
      </c>
      <c r="AJ302" s="68">
        <v>1994934.6585832541</v>
      </c>
      <c r="AK302" s="68">
        <v>26840.929999999997</v>
      </c>
      <c r="AL302" s="68">
        <v>0</v>
      </c>
      <c r="AM302" s="68">
        <v>3531.7000000000007</v>
      </c>
      <c r="AN302" s="68">
        <v>130178.6627967539</v>
      </c>
      <c r="AO302" s="68">
        <v>357837.58632551122</v>
      </c>
      <c r="AP302" s="68">
        <v>88084.700762507171</v>
      </c>
      <c r="AQ302" s="68">
        <v>21432.289696516469</v>
      </c>
      <c r="AR302" s="68">
        <f t="shared" si="26"/>
        <v>2622840.5281645427</v>
      </c>
      <c r="AS302" s="68">
        <v>0</v>
      </c>
      <c r="AU302" s="79" t="s">
        <v>585</v>
      </c>
      <c r="AV302" s="79" t="s">
        <v>586</v>
      </c>
      <c r="AW302" s="80" t="s">
        <v>1157</v>
      </c>
      <c r="AX302" s="81">
        <v>10</v>
      </c>
      <c r="AY302" s="68">
        <v>2028403.7783546674</v>
      </c>
      <c r="AZ302" s="68">
        <v>27313.460000000003</v>
      </c>
      <c r="BA302" s="68">
        <v>0</v>
      </c>
      <c r="BB302" s="68">
        <v>3593.87</v>
      </c>
      <c r="BC302" s="68">
        <v>132502.91744551409</v>
      </c>
      <c r="BD302" s="68">
        <v>357837.58632551122</v>
      </c>
      <c r="BE302" s="68">
        <v>89658.231069412257</v>
      </c>
      <c r="BF302" s="68">
        <v>21860.924090446439</v>
      </c>
      <c r="BG302" s="68">
        <f t="shared" si="27"/>
        <v>2661170.7672855514</v>
      </c>
      <c r="BH302" s="68">
        <v>0</v>
      </c>
    </row>
    <row r="303" spans="2:60">
      <c r="B303" s="79" t="s">
        <v>587</v>
      </c>
      <c r="C303" s="79" t="s">
        <v>588</v>
      </c>
      <c r="D303" s="80" t="s">
        <v>953</v>
      </c>
      <c r="E303" s="81">
        <v>10</v>
      </c>
      <c r="F303" s="68"/>
      <c r="G303" s="68"/>
      <c r="H303" s="68"/>
      <c r="I303" s="68"/>
      <c r="J303" s="68"/>
      <c r="K303" s="68"/>
      <c r="L303" s="68"/>
      <c r="M303" s="68"/>
      <c r="N303" s="68">
        <f t="shared" si="24"/>
        <v>0</v>
      </c>
      <c r="O303" s="68"/>
      <c r="Q303" s="79" t="s">
        <v>587</v>
      </c>
      <c r="R303" s="79" t="s">
        <v>588</v>
      </c>
      <c r="S303" s="80" t="s">
        <v>954</v>
      </c>
      <c r="T303" s="81">
        <v>10</v>
      </c>
      <c r="U303" s="68">
        <v>5392598.5101049654</v>
      </c>
      <c r="V303" s="68">
        <v>340654.43</v>
      </c>
      <c r="W303" s="68">
        <v>285426.08</v>
      </c>
      <c r="X303" s="68">
        <v>17228.940000000002</v>
      </c>
      <c r="Y303" s="68">
        <v>668425.72310328751</v>
      </c>
      <c r="Z303" s="68">
        <v>127479.20159509029</v>
      </c>
      <c r="AA303" s="68">
        <v>0</v>
      </c>
      <c r="AB303" s="68">
        <v>67629.372343540192</v>
      </c>
      <c r="AC303" s="68">
        <f t="shared" si="25"/>
        <v>7064840.0571468836</v>
      </c>
      <c r="AD303" s="68">
        <v>165397.79999999999</v>
      </c>
      <c r="AF303" s="79" t="s">
        <v>587</v>
      </c>
      <c r="AG303" s="79" t="s">
        <v>588</v>
      </c>
      <c r="AH303" s="80" t="s">
        <v>1156</v>
      </c>
      <c r="AI303" s="81">
        <v>10</v>
      </c>
      <c r="AJ303" s="68">
        <v>5492841.1587605858</v>
      </c>
      <c r="AK303" s="68">
        <v>346906.12</v>
      </c>
      <c r="AL303" s="68">
        <v>290664.21999999997</v>
      </c>
      <c r="AM303" s="68">
        <v>17545.13</v>
      </c>
      <c r="AN303" s="68">
        <v>680877.79443422821</v>
      </c>
      <c r="AO303" s="68">
        <v>127479.20159509029</v>
      </c>
      <c r="AP303" s="68">
        <v>0</v>
      </c>
      <c r="AQ303" s="68">
        <v>69049.582472755574</v>
      </c>
      <c r="AR303" s="68">
        <f t="shared" si="26"/>
        <v>7193796.3872626591</v>
      </c>
      <c r="AS303" s="68">
        <v>168433.18</v>
      </c>
      <c r="AU303" s="79" t="s">
        <v>587</v>
      </c>
      <c r="AV303" s="79" t="s">
        <v>588</v>
      </c>
      <c r="AW303" s="80" t="s">
        <v>1157</v>
      </c>
      <c r="AX303" s="81">
        <v>10</v>
      </c>
      <c r="AY303" s="68">
        <v>5590312.6262290524</v>
      </c>
      <c r="AZ303" s="68">
        <v>352985.14</v>
      </c>
      <c r="BA303" s="68">
        <v>295757.68</v>
      </c>
      <c r="BB303" s="68">
        <v>17852.579999999998</v>
      </c>
      <c r="BC303" s="68">
        <v>692985.63159776712</v>
      </c>
      <c r="BD303" s="68">
        <v>127479.20159509029</v>
      </c>
      <c r="BE303" s="68">
        <v>0</v>
      </c>
      <c r="BF303" s="68">
        <v>70430.589322211221</v>
      </c>
      <c r="BG303" s="68">
        <f t="shared" si="27"/>
        <v>7319188.1687441198</v>
      </c>
      <c r="BH303" s="68">
        <v>171384.72</v>
      </c>
    </row>
    <row r="304" spans="2:60">
      <c r="B304" s="79" t="s">
        <v>589</v>
      </c>
      <c r="C304" s="79" t="s">
        <v>590</v>
      </c>
      <c r="D304" s="80" t="s">
        <v>953</v>
      </c>
      <c r="E304" s="81">
        <v>10</v>
      </c>
      <c r="F304" s="68"/>
      <c r="G304" s="68"/>
      <c r="H304" s="68"/>
      <c r="I304" s="68"/>
      <c r="J304" s="68"/>
      <c r="K304" s="68"/>
      <c r="L304" s="68"/>
      <c r="M304" s="68"/>
      <c r="N304" s="68">
        <f t="shared" si="24"/>
        <v>0</v>
      </c>
      <c r="O304" s="68"/>
      <c r="Q304" s="79" t="s">
        <v>589</v>
      </c>
      <c r="R304" s="79" t="s">
        <v>590</v>
      </c>
      <c r="S304" s="80" t="s">
        <v>954</v>
      </c>
      <c r="T304" s="81">
        <v>10</v>
      </c>
      <c r="U304" s="68">
        <v>9902851.4341568202</v>
      </c>
      <c r="V304" s="68">
        <v>386119.66000000003</v>
      </c>
      <c r="W304" s="68">
        <v>134290.00999999998</v>
      </c>
      <c r="X304" s="68">
        <v>34075</v>
      </c>
      <c r="Y304" s="68">
        <v>1495281.8081821986</v>
      </c>
      <c r="Z304" s="68">
        <v>880574.75549225009</v>
      </c>
      <c r="AA304" s="68">
        <v>629216.44848465105</v>
      </c>
      <c r="AB304" s="68">
        <v>113725.11567655206</v>
      </c>
      <c r="AC304" s="68">
        <f t="shared" si="25"/>
        <v>13713391.451992473</v>
      </c>
      <c r="AD304" s="68">
        <v>137257.22</v>
      </c>
      <c r="AF304" s="79" t="s">
        <v>589</v>
      </c>
      <c r="AG304" s="79" t="s">
        <v>590</v>
      </c>
      <c r="AH304" s="80" t="s">
        <v>1156</v>
      </c>
      <c r="AI304" s="81">
        <v>10</v>
      </c>
      <c r="AJ304" s="68">
        <v>10085480.233159868</v>
      </c>
      <c r="AK304" s="68">
        <v>393205.72999999986</v>
      </c>
      <c r="AL304" s="68">
        <v>136754.5</v>
      </c>
      <c r="AM304" s="68">
        <v>34700.339999999997</v>
      </c>
      <c r="AN304" s="68">
        <v>1523181.5536943323</v>
      </c>
      <c r="AO304" s="68">
        <v>880574.75549225009</v>
      </c>
      <c r="AP304" s="68">
        <v>640962.26475534088</v>
      </c>
      <c r="AQ304" s="68">
        <v>116113.33222576417</v>
      </c>
      <c r="AR304" s="68">
        <f t="shared" si="26"/>
        <v>13950748.879327554</v>
      </c>
      <c r="AS304" s="68">
        <v>139776.17000000001</v>
      </c>
      <c r="AU304" s="79" t="s">
        <v>589</v>
      </c>
      <c r="AV304" s="79" t="s">
        <v>590</v>
      </c>
      <c r="AW304" s="80" t="s">
        <v>1157</v>
      </c>
      <c r="AX304" s="81">
        <v>10</v>
      </c>
      <c r="AY304" s="68">
        <v>10263001.34954321</v>
      </c>
      <c r="AZ304" s="68">
        <v>400096.06999999995</v>
      </c>
      <c r="BA304" s="68">
        <v>139150.93</v>
      </c>
      <c r="BB304" s="68">
        <v>35308.42</v>
      </c>
      <c r="BC304" s="68">
        <v>1550309.7458979795</v>
      </c>
      <c r="BD304" s="68">
        <v>880574.75549225009</v>
      </c>
      <c r="BE304" s="68">
        <v>652384.10074426886</v>
      </c>
      <c r="BF304" s="68">
        <v>118435.59187028185</v>
      </c>
      <c r="BG304" s="68">
        <f t="shared" si="27"/>
        <v>14181486.51354799</v>
      </c>
      <c r="BH304" s="68">
        <v>142225.55000000002</v>
      </c>
    </row>
    <row r="305" spans="2:60">
      <c r="B305" s="79" t="s">
        <v>591</v>
      </c>
      <c r="C305" s="79" t="s">
        <v>592</v>
      </c>
      <c r="D305" s="80" t="s">
        <v>953</v>
      </c>
      <c r="E305" s="81">
        <v>10</v>
      </c>
      <c r="F305" s="68"/>
      <c r="G305" s="68"/>
      <c r="H305" s="68"/>
      <c r="I305" s="68"/>
      <c r="J305" s="68"/>
      <c r="K305" s="68"/>
      <c r="L305" s="68"/>
      <c r="M305" s="68"/>
      <c r="N305" s="68">
        <f t="shared" si="24"/>
        <v>0</v>
      </c>
      <c r="O305" s="68"/>
      <c r="Q305" s="79" t="s">
        <v>591</v>
      </c>
      <c r="R305" s="79" t="s">
        <v>592</v>
      </c>
      <c r="S305" s="80" t="s">
        <v>954</v>
      </c>
      <c r="T305" s="81">
        <v>10</v>
      </c>
      <c r="U305" s="68">
        <v>122621329.08470926</v>
      </c>
      <c r="V305" s="68">
        <v>7445198.8500000006</v>
      </c>
      <c r="W305" s="68">
        <v>7810069.5</v>
      </c>
      <c r="X305" s="68">
        <v>443262.32</v>
      </c>
      <c r="Y305" s="68">
        <v>20071846.542578958</v>
      </c>
      <c r="Z305" s="68">
        <v>3265829.1145323371</v>
      </c>
      <c r="AA305" s="68">
        <v>15478688.296458544</v>
      </c>
      <c r="AB305" s="68">
        <v>1698783.7830264866</v>
      </c>
      <c r="AC305" s="68">
        <f t="shared" si="25"/>
        <v>183263036.25130558</v>
      </c>
      <c r="AD305" s="68">
        <v>4428028.7600000007</v>
      </c>
      <c r="AF305" s="79" t="s">
        <v>591</v>
      </c>
      <c r="AG305" s="79" t="s">
        <v>592</v>
      </c>
      <c r="AH305" s="80" t="s">
        <v>1156</v>
      </c>
      <c r="AI305" s="81">
        <v>10</v>
      </c>
      <c r="AJ305" s="68">
        <v>124893040.20696196</v>
      </c>
      <c r="AK305" s="68">
        <v>7581833.1100000003</v>
      </c>
      <c r="AL305" s="68">
        <v>7953399.8700000001</v>
      </c>
      <c r="AM305" s="68">
        <v>451397.07000000007</v>
      </c>
      <c r="AN305" s="68">
        <v>20446359.024443332</v>
      </c>
      <c r="AO305" s="68">
        <v>3265829.1145323371</v>
      </c>
      <c r="AP305" s="68">
        <v>15767495.517227238</v>
      </c>
      <c r="AQ305" s="68">
        <v>1734458.2697801292</v>
      </c>
      <c r="AR305" s="68">
        <f t="shared" si="26"/>
        <v>186603104.12294498</v>
      </c>
      <c r="AS305" s="68">
        <v>4509291.9400000004</v>
      </c>
      <c r="AU305" s="79" t="s">
        <v>591</v>
      </c>
      <c r="AV305" s="79" t="s">
        <v>592</v>
      </c>
      <c r="AW305" s="80" t="s">
        <v>1157</v>
      </c>
      <c r="AX305" s="81">
        <v>10</v>
      </c>
      <c r="AY305" s="68">
        <v>127101681.65392353</v>
      </c>
      <c r="AZ305" s="68">
        <v>7714693.6799999997</v>
      </c>
      <c r="BA305" s="68">
        <v>8092771.6100000003</v>
      </c>
      <c r="BB305" s="68">
        <v>459307.14</v>
      </c>
      <c r="BC305" s="68">
        <v>20810514.195832342</v>
      </c>
      <c r="BD305" s="68">
        <v>3265829.1145323371</v>
      </c>
      <c r="BE305" s="68">
        <v>16048336.414243272</v>
      </c>
      <c r="BF305" s="68">
        <v>1769147.4259756505</v>
      </c>
      <c r="BG305" s="68">
        <f t="shared" si="27"/>
        <v>189850591.93450713</v>
      </c>
      <c r="BH305" s="68">
        <v>4588310.7000000011</v>
      </c>
    </row>
    <row r="306" spans="2:60">
      <c r="B306" s="79" t="s">
        <v>593</v>
      </c>
      <c r="C306" s="79" t="s">
        <v>594</v>
      </c>
      <c r="D306" s="80" t="s">
        <v>953</v>
      </c>
      <c r="E306" s="81">
        <v>10</v>
      </c>
      <c r="F306" s="68"/>
      <c r="G306" s="68"/>
      <c r="H306" s="68"/>
      <c r="I306" s="68"/>
      <c r="J306" s="68"/>
      <c r="K306" s="68"/>
      <c r="L306" s="68"/>
      <c r="M306" s="68"/>
      <c r="N306" s="68">
        <f t="shared" si="24"/>
        <v>0</v>
      </c>
      <c r="O306" s="68"/>
      <c r="Q306" s="79" t="s">
        <v>593</v>
      </c>
      <c r="R306" s="79" t="s">
        <v>594</v>
      </c>
      <c r="S306" s="80" t="s">
        <v>954</v>
      </c>
      <c r="T306" s="81">
        <v>10</v>
      </c>
      <c r="U306" s="68">
        <v>25669997.55995813</v>
      </c>
      <c r="V306" s="68">
        <v>1102747.8199999998</v>
      </c>
      <c r="W306" s="68">
        <v>552570.37</v>
      </c>
      <c r="X306" s="68">
        <v>87580.439999999988</v>
      </c>
      <c r="Y306" s="68">
        <v>3568008.0501272036</v>
      </c>
      <c r="Z306" s="68">
        <v>1696615.6666312818</v>
      </c>
      <c r="AA306" s="68">
        <v>1348004.2203921585</v>
      </c>
      <c r="AB306" s="68">
        <v>310642.90257647634</v>
      </c>
      <c r="AC306" s="68">
        <f t="shared" si="25"/>
        <v>35237431.979685254</v>
      </c>
      <c r="AD306" s="68">
        <v>901264.95</v>
      </c>
      <c r="AF306" s="79" t="s">
        <v>593</v>
      </c>
      <c r="AG306" s="79" t="s">
        <v>594</v>
      </c>
      <c r="AH306" s="80" t="s">
        <v>1156</v>
      </c>
      <c r="AI306" s="81">
        <v>10</v>
      </c>
      <c r="AJ306" s="68">
        <v>26145751.360540576</v>
      </c>
      <c r="AK306" s="68">
        <v>1122985.44</v>
      </c>
      <c r="AL306" s="68">
        <v>562711.14000000013</v>
      </c>
      <c r="AM306" s="68">
        <v>89187.72</v>
      </c>
      <c r="AN306" s="68">
        <v>3634575.8961709398</v>
      </c>
      <c r="AO306" s="68">
        <v>1696615.6666312818</v>
      </c>
      <c r="AP306" s="68">
        <v>1373167.7820039426</v>
      </c>
      <c r="AQ306" s="68">
        <v>317166.39187058806</v>
      </c>
      <c r="AR306" s="68">
        <f t="shared" si="26"/>
        <v>35859966.347217329</v>
      </c>
      <c r="AS306" s="68">
        <v>917804.95</v>
      </c>
      <c r="AU306" s="79" t="s">
        <v>593</v>
      </c>
      <c r="AV306" s="79" t="s">
        <v>594</v>
      </c>
      <c r="AW306" s="80" t="s">
        <v>1157</v>
      </c>
      <c r="AX306" s="81">
        <v>10</v>
      </c>
      <c r="AY306" s="68">
        <v>26608302.834596876</v>
      </c>
      <c r="AZ306" s="68">
        <v>1142664.1099999999</v>
      </c>
      <c r="BA306" s="68">
        <v>572571.83000000007</v>
      </c>
      <c r="BB306" s="68">
        <v>90750.60000000002</v>
      </c>
      <c r="BC306" s="68">
        <v>3699302.9119228013</v>
      </c>
      <c r="BD306" s="68">
        <v>1696615.6666312818</v>
      </c>
      <c r="BE306" s="68">
        <v>1397637.2669007347</v>
      </c>
      <c r="BF306" s="68">
        <v>323509.73550800234</v>
      </c>
      <c r="BG306" s="68">
        <f t="shared" si="27"/>
        <v>36465243.105559699</v>
      </c>
      <c r="BH306" s="68">
        <v>933888.14999999991</v>
      </c>
    </row>
    <row r="307" spans="2:60">
      <c r="B307" s="79" t="s">
        <v>595</v>
      </c>
      <c r="C307" s="79" t="s">
        <v>596</v>
      </c>
      <c r="D307" s="80" t="s">
        <v>953</v>
      </c>
      <c r="E307" s="81">
        <v>10</v>
      </c>
      <c r="F307" s="68"/>
      <c r="G307" s="68"/>
      <c r="H307" s="68"/>
      <c r="I307" s="68"/>
      <c r="J307" s="68"/>
      <c r="K307" s="68"/>
      <c r="L307" s="68"/>
      <c r="M307" s="68"/>
      <c r="N307" s="68">
        <f t="shared" si="24"/>
        <v>0</v>
      </c>
      <c r="O307" s="68"/>
      <c r="Q307" s="79" t="s">
        <v>595</v>
      </c>
      <c r="R307" s="79" t="s">
        <v>596</v>
      </c>
      <c r="S307" s="80" t="s">
        <v>954</v>
      </c>
      <c r="T307" s="81">
        <v>10</v>
      </c>
      <c r="U307" s="68">
        <v>29162315.380344845</v>
      </c>
      <c r="V307" s="68">
        <v>1067907.06</v>
      </c>
      <c r="W307" s="68">
        <v>482410.29000000004</v>
      </c>
      <c r="X307" s="68">
        <v>99736.4</v>
      </c>
      <c r="Y307" s="68">
        <v>4199809.2038183073</v>
      </c>
      <c r="Z307" s="68">
        <v>1418678.4617330029</v>
      </c>
      <c r="AA307" s="68">
        <v>1601152.7922075633</v>
      </c>
      <c r="AB307" s="68">
        <v>343973.46267636865</v>
      </c>
      <c r="AC307" s="68">
        <f t="shared" si="25"/>
        <v>39075382.270780087</v>
      </c>
      <c r="AD307" s="68">
        <v>699399.22</v>
      </c>
      <c r="AF307" s="79" t="s">
        <v>595</v>
      </c>
      <c r="AG307" s="79" t="s">
        <v>596</v>
      </c>
      <c r="AH307" s="80" t="s">
        <v>1156</v>
      </c>
      <c r="AI307" s="81">
        <v>10</v>
      </c>
      <c r="AJ307" s="68">
        <v>29702622.673097368</v>
      </c>
      <c r="AK307" s="68">
        <v>1087505.29</v>
      </c>
      <c r="AL307" s="68">
        <v>491263.49000000005</v>
      </c>
      <c r="AM307" s="68">
        <v>101566.77</v>
      </c>
      <c r="AN307" s="68">
        <v>4278179.2436791258</v>
      </c>
      <c r="AO307" s="68">
        <v>1418678.4617330029</v>
      </c>
      <c r="AP307" s="68">
        <v>1631041.9817424477</v>
      </c>
      <c r="AQ307" s="68">
        <v>351196.89602257311</v>
      </c>
      <c r="AR307" s="68">
        <f t="shared" si="26"/>
        <v>39774289.396274522</v>
      </c>
      <c r="AS307" s="68">
        <v>712234.59</v>
      </c>
      <c r="AU307" s="79" t="s">
        <v>595</v>
      </c>
      <c r="AV307" s="79" t="s">
        <v>596</v>
      </c>
      <c r="AW307" s="80" t="s">
        <v>1157</v>
      </c>
      <c r="AX307" s="81">
        <v>10</v>
      </c>
      <c r="AY307" s="68">
        <v>30227925.495832011</v>
      </c>
      <c r="AZ307" s="68">
        <v>1106562.23</v>
      </c>
      <c r="BA307" s="68">
        <v>499872.16000000003</v>
      </c>
      <c r="BB307" s="68">
        <v>103346.58</v>
      </c>
      <c r="BC307" s="68">
        <v>4354381.9670017399</v>
      </c>
      <c r="BD307" s="68">
        <v>1418678.4617330029</v>
      </c>
      <c r="BE307" s="68">
        <v>1660106.7496387498</v>
      </c>
      <c r="BF307" s="68">
        <v>358220.85234303772</v>
      </c>
      <c r="BG307" s="68">
        <f t="shared" si="27"/>
        <v>40453809.96654854</v>
      </c>
      <c r="BH307" s="68">
        <v>724715.47</v>
      </c>
    </row>
    <row r="308" spans="2:60">
      <c r="B308" s="79" t="s">
        <v>597</v>
      </c>
      <c r="C308" s="79" t="s">
        <v>598</v>
      </c>
      <c r="D308" s="80" t="s">
        <v>953</v>
      </c>
      <c r="E308" s="81">
        <v>10</v>
      </c>
      <c r="F308" s="68"/>
      <c r="G308" s="68"/>
      <c r="H308" s="68"/>
      <c r="I308" s="68"/>
      <c r="J308" s="68"/>
      <c r="K308" s="68"/>
      <c r="L308" s="68"/>
      <c r="M308" s="68"/>
      <c r="N308" s="68">
        <f t="shared" si="24"/>
        <v>0</v>
      </c>
      <c r="O308" s="68"/>
      <c r="Q308" s="79" t="s">
        <v>597</v>
      </c>
      <c r="R308" s="79" t="s">
        <v>598</v>
      </c>
      <c r="S308" s="80" t="s">
        <v>954</v>
      </c>
      <c r="T308" s="81">
        <v>10</v>
      </c>
      <c r="U308" s="68">
        <v>6668918.092159451</v>
      </c>
      <c r="V308" s="68">
        <v>481740.26999999996</v>
      </c>
      <c r="W308" s="68">
        <v>558026.19000000006</v>
      </c>
      <c r="X308" s="68">
        <v>22589.05</v>
      </c>
      <c r="Y308" s="68">
        <v>795507.94303956325</v>
      </c>
      <c r="Z308" s="68">
        <v>241227.89162407967</v>
      </c>
      <c r="AA308" s="68">
        <v>577984.4072678471</v>
      </c>
      <c r="AB308" s="68">
        <v>91204.210059119388</v>
      </c>
      <c r="AC308" s="68">
        <f t="shared" si="25"/>
        <v>9685390.5041500609</v>
      </c>
      <c r="AD308" s="68">
        <v>248192.45</v>
      </c>
      <c r="AF308" s="79" t="s">
        <v>597</v>
      </c>
      <c r="AG308" s="79" t="s">
        <v>598</v>
      </c>
      <c r="AH308" s="80" t="s">
        <v>1156</v>
      </c>
      <c r="AI308" s="81">
        <v>10</v>
      </c>
      <c r="AJ308" s="68">
        <v>6792107.8595587919</v>
      </c>
      <c r="AK308" s="68">
        <v>490581.17999999993</v>
      </c>
      <c r="AL308" s="68">
        <v>568267.09000000008</v>
      </c>
      <c r="AM308" s="68">
        <v>23003.609999999997</v>
      </c>
      <c r="AN308" s="68">
        <v>810352.05741912173</v>
      </c>
      <c r="AO308" s="68">
        <v>241227.89162407967</v>
      </c>
      <c r="AP308" s="68">
        <v>588773.8132009391</v>
      </c>
      <c r="AQ308" s="68">
        <v>93119.485430357978</v>
      </c>
      <c r="AR308" s="68">
        <f t="shared" si="26"/>
        <v>9860180.25723329</v>
      </c>
      <c r="AS308" s="68">
        <v>252747.27000000002</v>
      </c>
      <c r="AU308" s="79" t="s">
        <v>597</v>
      </c>
      <c r="AV308" s="79" t="s">
        <v>598</v>
      </c>
      <c r="AW308" s="80" t="s">
        <v>1157</v>
      </c>
      <c r="AX308" s="81">
        <v>10</v>
      </c>
      <c r="AY308" s="68">
        <v>6911881.8836555127</v>
      </c>
      <c r="AZ308" s="68">
        <v>499177.89</v>
      </c>
      <c r="BA308" s="68">
        <v>578225.13</v>
      </c>
      <c r="BB308" s="68">
        <v>23406.710000000003</v>
      </c>
      <c r="BC308" s="68">
        <v>824785.67978413554</v>
      </c>
      <c r="BD308" s="68">
        <v>241227.89162407967</v>
      </c>
      <c r="BE308" s="68">
        <v>599265.61921587912</v>
      </c>
      <c r="BF308" s="68">
        <v>94981.913538966328</v>
      </c>
      <c r="BG308" s="68">
        <f t="shared" si="27"/>
        <v>10030129.017818574</v>
      </c>
      <c r="BH308" s="68">
        <v>257176.30000000002</v>
      </c>
    </row>
    <row r="309" spans="2:60">
      <c r="B309" s="79" t="s">
        <v>599</v>
      </c>
      <c r="C309" s="79" t="s">
        <v>600</v>
      </c>
      <c r="D309" s="80" t="s">
        <v>953</v>
      </c>
      <c r="E309" s="81">
        <v>10</v>
      </c>
      <c r="F309" s="68"/>
      <c r="G309" s="68"/>
      <c r="H309" s="68"/>
      <c r="I309" s="68"/>
      <c r="J309" s="68"/>
      <c r="K309" s="68"/>
      <c r="L309" s="68"/>
      <c r="M309" s="68"/>
      <c r="N309" s="68">
        <f t="shared" si="24"/>
        <v>0</v>
      </c>
      <c r="O309" s="68"/>
      <c r="Q309" s="79" t="s">
        <v>599</v>
      </c>
      <c r="R309" s="79" t="s">
        <v>600</v>
      </c>
      <c r="S309" s="80" t="s">
        <v>954</v>
      </c>
      <c r="T309" s="81">
        <v>10</v>
      </c>
      <c r="U309" s="68">
        <v>28502619.241686881</v>
      </c>
      <c r="V309" s="68">
        <v>1917198.0499999993</v>
      </c>
      <c r="W309" s="68">
        <v>1858332.51</v>
      </c>
      <c r="X309" s="68">
        <v>99162.120000000024</v>
      </c>
      <c r="Y309" s="68">
        <v>4350479.2734979047</v>
      </c>
      <c r="Z309" s="68">
        <v>1064658.8894883883</v>
      </c>
      <c r="AA309" s="68">
        <v>2157871.8478886946</v>
      </c>
      <c r="AB309" s="68">
        <v>380526.64428606629</v>
      </c>
      <c r="AC309" s="68">
        <f t="shared" si="25"/>
        <v>41366594.966847941</v>
      </c>
      <c r="AD309" s="68">
        <v>1035746.39</v>
      </c>
      <c r="AF309" s="79" t="s">
        <v>599</v>
      </c>
      <c r="AG309" s="79" t="s">
        <v>600</v>
      </c>
      <c r="AH309" s="80" t="s">
        <v>1156</v>
      </c>
      <c r="AI309" s="81">
        <v>10</v>
      </c>
      <c r="AJ309" s="68">
        <v>29029730.746534448</v>
      </c>
      <c r="AK309" s="68">
        <v>1952382.4500000002</v>
      </c>
      <c r="AL309" s="68">
        <v>1892436.63</v>
      </c>
      <c r="AM309" s="68">
        <v>100981.93000000001</v>
      </c>
      <c r="AN309" s="68">
        <v>4431657.1299836161</v>
      </c>
      <c r="AO309" s="68">
        <v>1064658.8894883883</v>
      </c>
      <c r="AP309" s="68">
        <v>2198153.5763349789</v>
      </c>
      <c r="AQ309" s="68">
        <v>388517.71449607611</v>
      </c>
      <c r="AR309" s="68">
        <f t="shared" si="26"/>
        <v>42113273.476837501</v>
      </c>
      <c r="AS309" s="68">
        <v>1054754.4100000001</v>
      </c>
      <c r="AU309" s="79" t="s">
        <v>599</v>
      </c>
      <c r="AV309" s="79" t="s">
        <v>600</v>
      </c>
      <c r="AW309" s="80" t="s">
        <v>1157</v>
      </c>
      <c r="AX309" s="81">
        <v>10</v>
      </c>
      <c r="AY309" s="68">
        <v>29542188.716274191</v>
      </c>
      <c r="AZ309" s="68">
        <v>1986595.11</v>
      </c>
      <c r="BA309" s="68">
        <v>1925598.81</v>
      </c>
      <c r="BB309" s="68">
        <v>102751.5</v>
      </c>
      <c r="BC309" s="68">
        <v>4510590.1112693325</v>
      </c>
      <c r="BD309" s="68">
        <v>1064658.8894883883</v>
      </c>
      <c r="BE309" s="68">
        <v>2237324.2296698904</v>
      </c>
      <c r="BF309" s="68">
        <v>396288.07138599455</v>
      </c>
      <c r="BG309" s="68">
        <f t="shared" si="27"/>
        <v>42839232.878087796</v>
      </c>
      <c r="BH309" s="68">
        <v>1073237.4400000002</v>
      </c>
    </row>
    <row r="310" spans="2:60">
      <c r="B310" s="79" t="s">
        <v>601</v>
      </c>
      <c r="C310" s="79" t="s">
        <v>602</v>
      </c>
      <c r="D310" s="80" t="s">
        <v>953</v>
      </c>
      <c r="E310" s="81">
        <v>10</v>
      </c>
      <c r="F310" s="68"/>
      <c r="G310" s="68"/>
      <c r="H310" s="68"/>
      <c r="I310" s="68"/>
      <c r="J310" s="68"/>
      <c r="K310" s="68"/>
      <c r="L310" s="68"/>
      <c r="M310" s="68"/>
      <c r="N310" s="68">
        <f t="shared" si="24"/>
        <v>0</v>
      </c>
      <c r="O310" s="68"/>
      <c r="Q310" s="79" t="s">
        <v>601</v>
      </c>
      <c r="R310" s="79" t="s">
        <v>602</v>
      </c>
      <c r="S310" s="80" t="s">
        <v>954</v>
      </c>
      <c r="T310" s="81">
        <v>10</v>
      </c>
      <c r="U310" s="68">
        <v>54198544.619890302</v>
      </c>
      <c r="V310" s="68">
        <v>3400131.1300000004</v>
      </c>
      <c r="W310" s="68">
        <v>3337341.21</v>
      </c>
      <c r="X310" s="68">
        <v>184541.08999999997</v>
      </c>
      <c r="Y310" s="68">
        <v>8159413.5578071084</v>
      </c>
      <c r="Z310" s="68">
        <v>2912320.3003943963</v>
      </c>
      <c r="AA310" s="68">
        <v>2290408.0490602534</v>
      </c>
      <c r="AB310" s="68">
        <v>700386.94064359367</v>
      </c>
      <c r="AC310" s="68">
        <f t="shared" si="25"/>
        <v>77090043.287795663</v>
      </c>
      <c r="AD310" s="68">
        <v>1906956.3900000001</v>
      </c>
      <c r="AF310" s="79" t="s">
        <v>601</v>
      </c>
      <c r="AG310" s="79" t="s">
        <v>602</v>
      </c>
      <c r="AH310" s="80" t="s">
        <v>1156</v>
      </c>
      <c r="AI310" s="81">
        <v>10</v>
      </c>
      <c r="AJ310" s="68">
        <v>55203117.565047368</v>
      </c>
      <c r="AK310" s="68">
        <v>3462530.32</v>
      </c>
      <c r="AL310" s="68">
        <v>3398588.08</v>
      </c>
      <c r="AM310" s="68">
        <v>187927.78</v>
      </c>
      <c r="AN310" s="68">
        <v>8311731.1595210657</v>
      </c>
      <c r="AO310" s="68">
        <v>2912320.3003943963</v>
      </c>
      <c r="AP310" s="68">
        <v>2333163.7806578754</v>
      </c>
      <c r="AQ310" s="68">
        <v>715095.06895713508</v>
      </c>
      <c r="AR310" s="68">
        <f t="shared" si="26"/>
        <v>78466426.904577836</v>
      </c>
      <c r="AS310" s="68">
        <v>1941952.85</v>
      </c>
      <c r="AU310" s="79" t="s">
        <v>601</v>
      </c>
      <c r="AV310" s="79" t="s">
        <v>602</v>
      </c>
      <c r="AW310" s="80" t="s">
        <v>1157</v>
      </c>
      <c r="AX310" s="81">
        <v>10</v>
      </c>
      <c r="AY310" s="68">
        <v>56179805.851084627</v>
      </c>
      <c r="AZ310" s="68">
        <v>3523206.13</v>
      </c>
      <c r="BA310" s="68">
        <v>3458143.38</v>
      </c>
      <c r="BB310" s="68">
        <v>191220.93999999997</v>
      </c>
      <c r="BC310" s="68">
        <v>8459836.4615963865</v>
      </c>
      <c r="BD310" s="68">
        <v>2912320.3003943963</v>
      </c>
      <c r="BE310" s="68">
        <v>2374740.1978170872</v>
      </c>
      <c r="BF310" s="68">
        <v>729396.95773626864</v>
      </c>
      <c r="BG310" s="68">
        <f t="shared" si="27"/>
        <v>79804652.958628774</v>
      </c>
      <c r="BH310" s="68">
        <v>1975982.7400000002</v>
      </c>
    </row>
    <row r="311" spans="2:60">
      <c r="B311" s="79" t="s">
        <v>603</v>
      </c>
      <c r="C311" s="79" t="s">
        <v>604</v>
      </c>
      <c r="D311" s="80" t="s">
        <v>953</v>
      </c>
      <c r="E311" s="81">
        <v>10</v>
      </c>
      <c r="F311" s="68"/>
      <c r="G311" s="68"/>
      <c r="H311" s="68"/>
      <c r="I311" s="68"/>
      <c r="J311" s="68"/>
      <c r="K311" s="68"/>
      <c r="L311" s="68"/>
      <c r="M311" s="68"/>
      <c r="N311" s="68">
        <f t="shared" si="24"/>
        <v>0</v>
      </c>
      <c r="O311" s="68"/>
      <c r="Q311" s="79" t="s">
        <v>603</v>
      </c>
      <c r="R311" s="79" t="s">
        <v>604</v>
      </c>
      <c r="S311" s="80" t="s">
        <v>954</v>
      </c>
      <c r="T311" s="81">
        <v>10</v>
      </c>
      <c r="U311" s="68">
        <v>30964357.087643549</v>
      </c>
      <c r="V311" s="68">
        <v>2179939.3700000006</v>
      </c>
      <c r="W311" s="68">
        <v>2150937.33</v>
      </c>
      <c r="X311" s="68">
        <v>114476.73</v>
      </c>
      <c r="Y311" s="68">
        <v>4936961.5276125614</v>
      </c>
      <c r="Z311" s="68">
        <v>1588986.5055398466</v>
      </c>
      <c r="AA311" s="68">
        <v>4650350.3727151956</v>
      </c>
      <c r="AB311" s="68">
        <v>407905.26777496934</v>
      </c>
      <c r="AC311" s="68">
        <f t="shared" si="25"/>
        <v>48070052.861286126</v>
      </c>
      <c r="AD311" s="68">
        <v>1076138.67</v>
      </c>
      <c r="AF311" s="79" t="s">
        <v>603</v>
      </c>
      <c r="AG311" s="79" t="s">
        <v>604</v>
      </c>
      <c r="AH311" s="80" t="s">
        <v>1156</v>
      </c>
      <c r="AI311" s="81">
        <v>10</v>
      </c>
      <c r="AJ311" s="68">
        <v>31523748.180948958</v>
      </c>
      <c r="AK311" s="68">
        <v>2219945.62</v>
      </c>
      <c r="AL311" s="68">
        <v>2190411.3199999998</v>
      </c>
      <c r="AM311" s="68">
        <v>116577.59999999998</v>
      </c>
      <c r="AN311" s="68">
        <v>5029133.8143203733</v>
      </c>
      <c r="AO311" s="68">
        <v>1588986.5055398466</v>
      </c>
      <c r="AP311" s="68">
        <v>4737160.0423661834</v>
      </c>
      <c r="AQ311" s="68">
        <v>416471.24781823158</v>
      </c>
      <c r="AR311" s="68">
        <f t="shared" si="26"/>
        <v>48918322.300993592</v>
      </c>
      <c r="AS311" s="68">
        <v>1095887.97</v>
      </c>
      <c r="AU311" s="79" t="s">
        <v>603</v>
      </c>
      <c r="AV311" s="79" t="s">
        <v>604</v>
      </c>
      <c r="AW311" s="80" t="s">
        <v>1157</v>
      </c>
      <c r="AX311" s="81">
        <v>10</v>
      </c>
      <c r="AY311" s="68">
        <v>32067285.256151982</v>
      </c>
      <c r="AZ311" s="68">
        <v>2258846.9200000004</v>
      </c>
      <c r="BA311" s="68">
        <v>2228795.08</v>
      </c>
      <c r="BB311" s="68">
        <v>118620.45999999999</v>
      </c>
      <c r="BC311" s="68">
        <v>5118756.9434220791</v>
      </c>
      <c r="BD311" s="68">
        <v>1588986.5055398466</v>
      </c>
      <c r="BE311" s="68">
        <v>4821575.2751525259</v>
      </c>
      <c r="BF311" s="68">
        <v>424800.69697460532</v>
      </c>
      <c r="BG311" s="68">
        <f t="shared" si="27"/>
        <v>49742758.947241046</v>
      </c>
      <c r="BH311" s="68">
        <v>1115091.81</v>
      </c>
    </row>
    <row r="312" spans="2:60">
      <c r="B312" s="79" t="s">
        <v>605</v>
      </c>
      <c r="C312" s="79" t="s">
        <v>606</v>
      </c>
      <c r="D312" s="80" t="s">
        <v>953</v>
      </c>
      <c r="E312" s="81">
        <v>10</v>
      </c>
      <c r="F312" s="68"/>
      <c r="G312" s="68"/>
      <c r="H312" s="68"/>
      <c r="I312" s="68"/>
      <c r="J312" s="68"/>
      <c r="K312" s="68"/>
      <c r="L312" s="68"/>
      <c r="M312" s="68"/>
      <c r="N312" s="68">
        <f t="shared" si="24"/>
        <v>0</v>
      </c>
      <c r="O312" s="68"/>
      <c r="Q312" s="79" t="s">
        <v>605</v>
      </c>
      <c r="R312" s="79" t="s">
        <v>606</v>
      </c>
      <c r="S312" s="80" t="s">
        <v>954</v>
      </c>
      <c r="T312" s="81">
        <v>10</v>
      </c>
      <c r="U312" s="68">
        <v>9084093.4464344494</v>
      </c>
      <c r="V312" s="68">
        <v>563673.45000000019</v>
      </c>
      <c r="W312" s="68">
        <v>585496.78</v>
      </c>
      <c r="X312" s="68">
        <v>31203.52</v>
      </c>
      <c r="Y312" s="68">
        <v>1214900.1855825733</v>
      </c>
      <c r="Z312" s="68">
        <v>786930.93142372172</v>
      </c>
      <c r="AA312" s="68">
        <v>406204.97642808949</v>
      </c>
      <c r="AB312" s="68">
        <v>117371.73475801386</v>
      </c>
      <c r="AC312" s="68">
        <f t="shared" si="25"/>
        <v>13111386.164626846</v>
      </c>
      <c r="AD312" s="68">
        <v>321511.13999999996</v>
      </c>
      <c r="AF312" s="79" t="s">
        <v>605</v>
      </c>
      <c r="AG312" s="79" t="s">
        <v>606</v>
      </c>
      <c r="AH312" s="80" t="s">
        <v>1156</v>
      </c>
      <c r="AI312" s="81">
        <v>10</v>
      </c>
      <c r="AJ312" s="68">
        <v>9253015.3439120892</v>
      </c>
      <c r="AK312" s="68">
        <v>574018</v>
      </c>
      <c r="AL312" s="68">
        <v>596241.81000000006</v>
      </c>
      <c r="AM312" s="68">
        <v>31776.16</v>
      </c>
      <c r="AN312" s="68">
        <v>1237574.4768920739</v>
      </c>
      <c r="AO312" s="68">
        <v>786930.93142372172</v>
      </c>
      <c r="AP312" s="68">
        <v>413787.71584327967</v>
      </c>
      <c r="AQ312" s="68">
        <v>119836.55471792817</v>
      </c>
      <c r="AR312" s="68">
        <f t="shared" si="26"/>
        <v>13340592.502789093</v>
      </c>
      <c r="AS312" s="68">
        <v>327411.50999999995</v>
      </c>
      <c r="AU312" s="79" t="s">
        <v>605</v>
      </c>
      <c r="AV312" s="79" t="s">
        <v>606</v>
      </c>
      <c r="AW312" s="80" t="s">
        <v>1157</v>
      </c>
      <c r="AX312" s="81">
        <v>10</v>
      </c>
      <c r="AY312" s="68">
        <v>9417258.9131641388</v>
      </c>
      <c r="AZ312" s="68">
        <v>584076.83000000007</v>
      </c>
      <c r="BA312" s="68">
        <v>606690.07999999996</v>
      </c>
      <c r="BB312" s="68">
        <v>32332.999999999996</v>
      </c>
      <c r="BC312" s="68">
        <v>1259621.7098171443</v>
      </c>
      <c r="BD312" s="68">
        <v>786930.93142372172</v>
      </c>
      <c r="BE312" s="68">
        <v>421161.303560336</v>
      </c>
      <c r="BF312" s="68">
        <v>122233.25661228597</v>
      </c>
      <c r="BG312" s="68">
        <f t="shared" si="27"/>
        <v>13563454.944577627</v>
      </c>
      <c r="BH312" s="68">
        <v>333148.92</v>
      </c>
    </row>
    <row r="313" spans="2:60">
      <c r="B313" s="79" t="s">
        <v>607</v>
      </c>
      <c r="C313" s="79" t="s">
        <v>608</v>
      </c>
      <c r="D313" s="80" t="s">
        <v>953</v>
      </c>
      <c r="E313" s="81">
        <v>10</v>
      </c>
      <c r="F313" s="68"/>
      <c r="G313" s="68"/>
      <c r="H313" s="68"/>
      <c r="I313" s="68"/>
      <c r="J313" s="68"/>
      <c r="K313" s="68"/>
      <c r="L313" s="68"/>
      <c r="M313" s="68"/>
      <c r="N313" s="68">
        <f t="shared" si="24"/>
        <v>0</v>
      </c>
      <c r="O313" s="68"/>
      <c r="Q313" s="79" t="s">
        <v>607</v>
      </c>
      <c r="R313" s="79" t="s">
        <v>608</v>
      </c>
      <c r="S313" s="80" t="s">
        <v>954</v>
      </c>
      <c r="T313" s="81">
        <v>10</v>
      </c>
      <c r="U313" s="68">
        <v>10995542.630043041</v>
      </c>
      <c r="V313" s="68">
        <v>764199.15999999992</v>
      </c>
      <c r="W313" s="68">
        <v>861925.54</v>
      </c>
      <c r="X313" s="68">
        <v>39817.99</v>
      </c>
      <c r="Y313" s="68">
        <v>1766845.0456266562</v>
      </c>
      <c r="Z313" s="68">
        <v>510259.9449770854</v>
      </c>
      <c r="AA313" s="68">
        <v>1343867.5160140197</v>
      </c>
      <c r="AB313" s="68">
        <v>156433.04629899189</v>
      </c>
      <c r="AC313" s="68">
        <f t="shared" si="25"/>
        <v>16849609.632959794</v>
      </c>
      <c r="AD313" s="68">
        <v>410718.76000000007</v>
      </c>
      <c r="AF313" s="79" t="s">
        <v>607</v>
      </c>
      <c r="AG313" s="79" t="s">
        <v>608</v>
      </c>
      <c r="AH313" s="80" t="s">
        <v>1156</v>
      </c>
      <c r="AI313" s="81">
        <v>10</v>
      </c>
      <c r="AJ313" s="68">
        <v>11199629.161802858</v>
      </c>
      <c r="AK313" s="68">
        <v>778223.75</v>
      </c>
      <c r="AL313" s="68">
        <v>877743.60000000009</v>
      </c>
      <c r="AM313" s="68">
        <v>40548.739999999991</v>
      </c>
      <c r="AN313" s="68">
        <v>1799812.5245286198</v>
      </c>
      <c r="AO313" s="68">
        <v>510259.9449770854</v>
      </c>
      <c r="AP313" s="68">
        <v>1368953.9769224124</v>
      </c>
      <c r="AQ313" s="68">
        <v>159718.1387312673</v>
      </c>
      <c r="AR313" s="68">
        <f t="shared" si="26"/>
        <v>17153146.096962243</v>
      </c>
      <c r="AS313" s="68">
        <v>418256.26000000007</v>
      </c>
      <c r="AU313" s="79" t="s">
        <v>607</v>
      </c>
      <c r="AV313" s="79" t="s">
        <v>608</v>
      </c>
      <c r="AW313" s="80" t="s">
        <v>1157</v>
      </c>
      <c r="AX313" s="81">
        <v>10</v>
      </c>
      <c r="AY313" s="68">
        <v>11398058.655609952</v>
      </c>
      <c r="AZ313" s="68">
        <v>791860.99</v>
      </c>
      <c r="BA313" s="68">
        <v>893124.77</v>
      </c>
      <c r="BB313" s="68">
        <v>41259.290000000008</v>
      </c>
      <c r="BC313" s="68">
        <v>1831868.3198382088</v>
      </c>
      <c r="BD313" s="68">
        <v>510259.9449770854</v>
      </c>
      <c r="BE313" s="68">
        <v>1393348.4878476206</v>
      </c>
      <c r="BF313" s="68">
        <v>162912.4831058979</v>
      </c>
      <c r="BG313" s="68">
        <f t="shared" si="27"/>
        <v>17448278.541378766</v>
      </c>
      <c r="BH313" s="68">
        <v>425585.60000000009</v>
      </c>
    </row>
    <row r="314" spans="2:60">
      <c r="B314" s="79" t="s">
        <v>609</v>
      </c>
      <c r="C314" s="79" t="s">
        <v>610</v>
      </c>
      <c r="D314" s="80" t="s">
        <v>953</v>
      </c>
      <c r="E314" s="81">
        <v>10</v>
      </c>
      <c r="F314" s="68"/>
      <c r="G314" s="68"/>
      <c r="H314" s="68"/>
      <c r="I314" s="68"/>
      <c r="J314" s="68"/>
      <c r="K314" s="68"/>
      <c r="L314" s="68"/>
      <c r="M314" s="68"/>
      <c r="N314" s="68">
        <f t="shared" si="24"/>
        <v>0</v>
      </c>
      <c r="O314" s="68"/>
      <c r="Q314" s="79" t="s">
        <v>609</v>
      </c>
      <c r="R314" s="79" t="s">
        <v>610</v>
      </c>
      <c r="S314" s="80" t="s">
        <v>954</v>
      </c>
      <c r="T314" s="81">
        <v>10</v>
      </c>
      <c r="U314" s="68">
        <v>10517698.01077104</v>
      </c>
      <c r="V314" s="68">
        <v>442017.98</v>
      </c>
      <c r="W314" s="68">
        <v>250106.75999999998</v>
      </c>
      <c r="X314" s="68">
        <v>35510.75</v>
      </c>
      <c r="Y314" s="68">
        <v>1258907.8641559796</v>
      </c>
      <c r="Z314" s="68">
        <v>419435.59798471403</v>
      </c>
      <c r="AA314" s="68">
        <v>324444.77550988737</v>
      </c>
      <c r="AB314" s="68">
        <v>121621.91887352243</v>
      </c>
      <c r="AC314" s="68">
        <f t="shared" si="25"/>
        <v>13613150.297295146</v>
      </c>
      <c r="AD314" s="68">
        <v>243406.64</v>
      </c>
      <c r="AF314" s="79" t="s">
        <v>609</v>
      </c>
      <c r="AG314" s="79" t="s">
        <v>610</v>
      </c>
      <c r="AH314" s="80" t="s">
        <v>1156</v>
      </c>
      <c r="AI314" s="81">
        <v>10</v>
      </c>
      <c r="AJ314" s="68">
        <v>10713000.85705746</v>
      </c>
      <c r="AK314" s="68">
        <v>450129.91000000003</v>
      </c>
      <c r="AL314" s="68">
        <v>254696.73</v>
      </c>
      <c r="AM314" s="68">
        <v>36162.450000000004</v>
      </c>
      <c r="AN314" s="68">
        <v>1282406.6131716315</v>
      </c>
      <c r="AO314" s="68">
        <v>419435.59798471403</v>
      </c>
      <c r="AP314" s="68">
        <v>330501.38892367017</v>
      </c>
      <c r="AQ314" s="68">
        <v>124175.97986986488</v>
      </c>
      <c r="AR314" s="68">
        <f t="shared" si="26"/>
        <v>13858383.147007341</v>
      </c>
      <c r="AS314" s="68">
        <v>247873.62000000002</v>
      </c>
      <c r="AU314" s="79" t="s">
        <v>609</v>
      </c>
      <c r="AV314" s="79" t="s">
        <v>610</v>
      </c>
      <c r="AW314" s="80" t="s">
        <v>1157</v>
      </c>
      <c r="AX314" s="81">
        <v>10</v>
      </c>
      <c r="AY314" s="68">
        <v>10902889.361824863</v>
      </c>
      <c r="AZ314" s="68">
        <v>458017.77</v>
      </c>
      <c r="BA314" s="68">
        <v>259159.91</v>
      </c>
      <c r="BB314" s="68">
        <v>36796.15</v>
      </c>
      <c r="BC314" s="68">
        <v>1305255.4837332447</v>
      </c>
      <c r="BD314" s="68">
        <v>419435.59798471403</v>
      </c>
      <c r="BE314" s="68">
        <v>336390.94516316755</v>
      </c>
      <c r="BF314" s="68">
        <v>126659.50326726027</v>
      </c>
      <c r="BG314" s="68">
        <f t="shared" si="27"/>
        <v>14096821.981973249</v>
      </c>
      <c r="BH314" s="68">
        <v>252217.26</v>
      </c>
    </row>
    <row r="315" spans="2:60">
      <c r="B315" s="79" t="s">
        <v>611</v>
      </c>
      <c r="C315" s="79" t="s">
        <v>612</v>
      </c>
      <c r="D315" s="80" t="s">
        <v>953</v>
      </c>
      <c r="E315" s="81">
        <v>10</v>
      </c>
      <c r="F315" s="68"/>
      <c r="G315" s="68"/>
      <c r="H315" s="68"/>
      <c r="I315" s="68"/>
      <c r="J315" s="68"/>
      <c r="K315" s="68"/>
      <c r="L315" s="68"/>
      <c r="M315" s="68"/>
      <c r="N315" s="68">
        <f t="shared" si="24"/>
        <v>0</v>
      </c>
      <c r="O315" s="68"/>
      <c r="Q315" s="79" t="s">
        <v>611</v>
      </c>
      <c r="R315" s="79" t="s">
        <v>612</v>
      </c>
      <c r="S315" s="80" t="s">
        <v>954</v>
      </c>
      <c r="T315" s="81">
        <v>10</v>
      </c>
      <c r="U315" s="68">
        <v>26166809.049867161</v>
      </c>
      <c r="V315" s="68">
        <v>1710737.9300000002</v>
      </c>
      <c r="W315" s="68">
        <v>1711886.5100000002</v>
      </c>
      <c r="X315" s="68">
        <v>92557.69</v>
      </c>
      <c r="Y315" s="68">
        <v>3552930.4685753412</v>
      </c>
      <c r="Z315" s="68">
        <v>1660819.4672820324</v>
      </c>
      <c r="AA315" s="68">
        <v>2415213.3499648441</v>
      </c>
      <c r="AB315" s="68">
        <v>354421.7443497628</v>
      </c>
      <c r="AC315" s="68">
        <f t="shared" si="25"/>
        <v>38616030.770039141</v>
      </c>
      <c r="AD315" s="68">
        <v>950654.56</v>
      </c>
      <c r="AF315" s="79" t="s">
        <v>611</v>
      </c>
      <c r="AG315" s="79" t="s">
        <v>612</v>
      </c>
      <c r="AH315" s="80" t="s">
        <v>1156</v>
      </c>
      <c r="AI315" s="81">
        <v>10</v>
      </c>
      <c r="AJ315" s="68">
        <v>26653394.219347604</v>
      </c>
      <c r="AK315" s="68">
        <v>1742133.39</v>
      </c>
      <c r="AL315" s="68">
        <v>1743303.0500000003</v>
      </c>
      <c r="AM315" s="68">
        <v>94256.299999999988</v>
      </c>
      <c r="AN315" s="68">
        <v>3619229.7618646426</v>
      </c>
      <c r="AO315" s="68">
        <v>1660819.4672820324</v>
      </c>
      <c r="AP315" s="68">
        <v>2460298.9833333497</v>
      </c>
      <c r="AQ315" s="68">
        <v>361864.60031112283</v>
      </c>
      <c r="AR315" s="68">
        <f t="shared" si="26"/>
        <v>39303400.742138751</v>
      </c>
      <c r="AS315" s="68">
        <v>968100.97</v>
      </c>
      <c r="AU315" s="79" t="s">
        <v>611</v>
      </c>
      <c r="AV315" s="79" t="s">
        <v>612</v>
      </c>
      <c r="AW315" s="80" t="s">
        <v>1157</v>
      </c>
      <c r="AX315" s="81">
        <v>10</v>
      </c>
      <c r="AY315" s="68">
        <v>27126512.621964462</v>
      </c>
      <c r="AZ315" s="68">
        <v>1772661.7299999995</v>
      </c>
      <c r="BA315" s="68">
        <v>1773851.9000000001</v>
      </c>
      <c r="BB315" s="68">
        <v>95908.010000000009</v>
      </c>
      <c r="BC315" s="68">
        <v>3683695.6350084632</v>
      </c>
      <c r="BD315" s="68">
        <v>1660819.4672820324</v>
      </c>
      <c r="BE315" s="68">
        <v>2504141.0375650115</v>
      </c>
      <c r="BF315" s="68">
        <v>369101.87791733444</v>
      </c>
      <c r="BG315" s="68">
        <f t="shared" si="27"/>
        <v>39971757.819737308</v>
      </c>
      <c r="BH315" s="68">
        <v>985065.53999999992</v>
      </c>
    </row>
    <row r="316" spans="2:60">
      <c r="B316" s="79" t="s">
        <v>613</v>
      </c>
      <c r="C316" s="79" t="s">
        <v>614</v>
      </c>
      <c r="D316" s="80" t="s">
        <v>953</v>
      </c>
      <c r="E316" s="81">
        <v>10</v>
      </c>
      <c r="F316" s="68"/>
      <c r="G316" s="68"/>
      <c r="H316" s="68"/>
      <c r="I316" s="68"/>
      <c r="J316" s="68"/>
      <c r="K316" s="68"/>
      <c r="L316" s="68"/>
      <c r="M316" s="68"/>
      <c r="N316" s="68">
        <f t="shared" si="24"/>
        <v>0</v>
      </c>
      <c r="O316" s="68"/>
      <c r="Q316" s="79" t="s">
        <v>613</v>
      </c>
      <c r="R316" s="79" t="s">
        <v>614</v>
      </c>
      <c r="S316" s="80" t="s">
        <v>954</v>
      </c>
      <c r="T316" s="81">
        <v>10</v>
      </c>
      <c r="U316" s="68">
        <v>42287318.610875592</v>
      </c>
      <c r="V316" s="68">
        <v>1335424.7100000002</v>
      </c>
      <c r="W316" s="68">
        <v>628294.10000000009</v>
      </c>
      <c r="X316" s="68">
        <v>152776.98000000001</v>
      </c>
      <c r="Y316" s="68">
        <v>6617635.2409523381</v>
      </c>
      <c r="Z316" s="68">
        <v>2125553.6146560181</v>
      </c>
      <c r="AA316" s="68">
        <v>4537536.8726012371</v>
      </c>
      <c r="AB316" s="68">
        <v>510299.14054511487</v>
      </c>
      <c r="AC316" s="68">
        <f t="shared" si="25"/>
        <v>58545656.789630301</v>
      </c>
      <c r="AD316" s="68">
        <v>350817.52000000008</v>
      </c>
      <c r="AF316" s="79" t="s">
        <v>613</v>
      </c>
      <c r="AG316" s="79" t="s">
        <v>614</v>
      </c>
      <c r="AH316" s="80" t="s">
        <v>1156</v>
      </c>
      <c r="AI316" s="81">
        <v>10</v>
      </c>
      <c r="AJ316" s="68">
        <v>42778587.147605605</v>
      </c>
      <c r="AK316" s="68">
        <v>1348605.3599999999</v>
      </c>
      <c r="AL316" s="68">
        <v>634495.37</v>
      </c>
      <c r="AM316" s="68">
        <v>154284.87999999998</v>
      </c>
      <c r="AN316" s="68">
        <v>6694004.9712234205</v>
      </c>
      <c r="AO316" s="68">
        <v>2125553.6146560181</v>
      </c>
      <c r="AP316" s="68">
        <v>4590594.5793283898</v>
      </c>
      <c r="AQ316" s="68">
        <v>516053.37009411305</v>
      </c>
      <c r="AR316" s="68">
        <f t="shared" si="26"/>
        <v>59196459.372907542</v>
      </c>
      <c r="AS316" s="68">
        <v>354280.08000000007</v>
      </c>
      <c r="AU316" s="79" t="s">
        <v>613</v>
      </c>
      <c r="AV316" s="79" t="s">
        <v>614</v>
      </c>
      <c r="AW316" s="80" t="s">
        <v>1157</v>
      </c>
      <c r="AX316" s="81">
        <v>10</v>
      </c>
      <c r="AY316" s="68">
        <v>43236423.020218723</v>
      </c>
      <c r="AZ316" s="68">
        <v>1360648.5899999996</v>
      </c>
      <c r="BA316" s="68">
        <v>640161.51</v>
      </c>
      <c r="BB316" s="68">
        <v>155662.69000000003</v>
      </c>
      <c r="BC316" s="68">
        <v>6765057.0589938359</v>
      </c>
      <c r="BD316" s="68">
        <v>2125553.6146560181</v>
      </c>
      <c r="BE316" s="68">
        <v>4640038.0551131452</v>
      </c>
      <c r="BF316" s="68">
        <v>521313.14796430618</v>
      </c>
      <c r="BG316" s="68">
        <f t="shared" si="27"/>
        <v>59802301.556946017</v>
      </c>
      <c r="BH316" s="68">
        <v>357443.87000000011</v>
      </c>
    </row>
    <row r="317" spans="2:60">
      <c r="B317" s="79" t="s">
        <v>615</v>
      </c>
      <c r="C317" s="79" t="s">
        <v>616</v>
      </c>
      <c r="D317" s="80" t="s">
        <v>953</v>
      </c>
      <c r="E317" s="81">
        <v>10</v>
      </c>
      <c r="F317" s="68"/>
      <c r="G317" s="68"/>
      <c r="H317" s="68"/>
      <c r="I317" s="68"/>
      <c r="J317" s="68"/>
      <c r="K317" s="68"/>
      <c r="L317" s="68"/>
      <c r="M317" s="68"/>
      <c r="N317" s="68">
        <f t="shared" si="24"/>
        <v>0</v>
      </c>
      <c r="O317" s="68"/>
      <c r="Q317" s="79" t="s">
        <v>615</v>
      </c>
      <c r="R317" s="79" t="s">
        <v>616</v>
      </c>
      <c r="S317" s="80" t="s">
        <v>954</v>
      </c>
      <c r="T317" s="81">
        <v>10</v>
      </c>
      <c r="U317" s="68">
        <v>7438924.9572974648</v>
      </c>
      <c r="V317" s="68">
        <v>531991.34000000008</v>
      </c>
      <c r="W317" s="68">
        <v>200142.85</v>
      </c>
      <c r="X317" s="68">
        <v>24503.390000000003</v>
      </c>
      <c r="Y317" s="68">
        <v>1119784.3961355214</v>
      </c>
      <c r="Z317" s="68">
        <v>749819.01281207998</v>
      </c>
      <c r="AA317" s="68">
        <v>334879.54671995371</v>
      </c>
      <c r="AB317" s="68">
        <v>95477.603828279302</v>
      </c>
      <c r="AC317" s="68">
        <f t="shared" si="25"/>
        <v>10756350.086793298</v>
      </c>
      <c r="AD317" s="68">
        <v>260826.99</v>
      </c>
      <c r="AF317" s="79" t="s">
        <v>615</v>
      </c>
      <c r="AG317" s="79" t="s">
        <v>616</v>
      </c>
      <c r="AH317" s="80" t="s">
        <v>1156</v>
      </c>
      <c r="AI317" s="81">
        <v>10</v>
      </c>
      <c r="AJ317" s="68">
        <v>7576937.1143528558</v>
      </c>
      <c r="AK317" s="68">
        <v>541754.45000000019</v>
      </c>
      <c r="AL317" s="68">
        <v>203815.86000000004</v>
      </c>
      <c r="AM317" s="68">
        <v>24953.06</v>
      </c>
      <c r="AN317" s="68">
        <v>1140678.7812502112</v>
      </c>
      <c r="AO317" s="68">
        <v>749819.01281207998</v>
      </c>
      <c r="AP317" s="68">
        <v>341130.97433861456</v>
      </c>
      <c r="AQ317" s="68">
        <v>97482.624848674983</v>
      </c>
      <c r="AR317" s="68">
        <f t="shared" si="26"/>
        <v>10942185.567602437</v>
      </c>
      <c r="AS317" s="68">
        <v>265613.69</v>
      </c>
      <c r="AU317" s="79" t="s">
        <v>615</v>
      </c>
      <c r="AV317" s="79" t="s">
        <v>616</v>
      </c>
      <c r="AW317" s="80" t="s">
        <v>1157</v>
      </c>
      <c r="AX317" s="81">
        <v>10</v>
      </c>
      <c r="AY317" s="68">
        <v>7711132.6178374868</v>
      </c>
      <c r="AZ317" s="68">
        <v>551247.92000000016</v>
      </c>
      <c r="BA317" s="68">
        <v>207387.44</v>
      </c>
      <c r="BB317" s="68">
        <v>25390.33</v>
      </c>
      <c r="BC317" s="68">
        <v>1160995.3759627296</v>
      </c>
      <c r="BD317" s="68">
        <v>749819.01281207998</v>
      </c>
      <c r="BE317" s="68">
        <v>347209.97128590284</v>
      </c>
      <c r="BF317" s="68">
        <v>99432.26414564997</v>
      </c>
      <c r="BG317" s="68">
        <f t="shared" si="27"/>
        <v>11122883.112043848</v>
      </c>
      <c r="BH317" s="68">
        <v>270268.18</v>
      </c>
    </row>
    <row r="318" spans="2:60">
      <c r="B318" s="79" t="s">
        <v>1145</v>
      </c>
      <c r="C318" s="79" t="s">
        <v>1152</v>
      </c>
      <c r="D318" s="80" t="s">
        <v>953</v>
      </c>
      <c r="E318" s="81">
        <v>10</v>
      </c>
      <c r="F318" s="68"/>
      <c r="G318" s="68"/>
      <c r="H318" s="68"/>
      <c r="I318" s="68"/>
      <c r="J318" s="68"/>
      <c r="K318" s="68"/>
      <c r="L318" s="68"/>
      <c r="M318" s="68"/>
      <c r="N318" s="68">
        <f t="shared" si="24"/>
        <v>0</v>
      </c>
      <c r="O318" s="68"/>
      <c r="Q318" s="79" t="s">
        <v>1145</v>
      </c>
      <c r="R318" s="79" t="s">
        <v>1152</v>
      </c>
      <c r="S318" s="80" t="s">
        <v>954</v>
      </c>
      <c r="T318" s="81">
        <v>10</v>
      </c>
      <c r="U318" s="68">
        <v>0</v>
      </c>
      <c r="V318" s="68">
        <v>0</v>
      </c>
      <c r="W318" s="68">
        <v>0</v>
      </c>
      <c r="X318" s="68">
        <v>0</v>
      </c>
      <c r="Y318" s="68">
        <v>0</v>
      </c>
      <c r="Z318" s="68">
        <v>0</v>
      </c>
      <c r="AA318" s="68">
        <v>0</v>
      </c>
      <c r="AB318" s="68">
        <v>0</v>
      </c>
      <c r="AC318" s="68">
        <f t="shared" si="25"/>
        <v>0</v>
      </c>
      <c r="AD318" s="68">
        <v>0</v>
      </c>
      <c r="AF318" s="79" t="s">
        <v>1145</v>
      </c>
      <c r="AG318" s="79" t="s">
        <v>1152</v>
      </c>
      <c r="AH318" s="80" t="s">
        <v>1156</v>
      </c>
      <c r="AI318" s="81">
        <v>10</v>
      </c>
      <c r="AJ318" s="68">
        <v>0</v>
      </c>
      <c r="AK318" s="68">
        <v>0</v>
      </c>
      <c r="AL318" s="68">
        <v>0</v>
      </c>
      <c r="AM318" s="68">
        <v>0</v>
      </c>
      <c r="AN318" s="68">
        <v>0</v>
      </c>
      <c r="AO318" s="68">
        <v>0</v>
      </c>
      <c r="AP318" s="68">
        <v>0</v>
      </c>
      <c r="AQ318" s="68">
        <v>0</v>
      </c>
      <c r="AR318" s="68">
        <f t="shared" si="26"/>
        <v>0</v>
      </c>
      <c r="AS318" s="68">
        <v>0</v>
      </c>
      <c r="AU318" s="79" t="s">
        <v>1145</v>
      </c>
      <c r="AV318" s="79" t="s">
        <v>1152</v>
      </c>
      <c r="AW318" s="80" t="s">
        <v>1157</v>
      </c>
      <c r="AX318" s="81">
        <v>10</v>
      </c>
      <c r="AY318" s="68">
        <v>0</v>
      </c>
      <c r="AZ318" s="68">
        <v>0</v>
      </c>
      <c r="BA318" s="68">
        <v>0</v>
      </c>
      <c r="BB318" s="68">
        <v>0</v>
      </c>
      <c r="BC318" s="68">
        <v>0</v>
      </c>
      <c r="BD318" s="68">
        <v>0</v>
      </c>
      <c r="BE318" s="68">
        <v>0</v>
      </c>
      <c r="BF318" s="68">
        <v>0</v>
      </c>
      <c r="BG318" s="68">
        <f t="shared" si="27"/>
        <v>0</v>
      </c>
      <c r="BH318" s="68">
        <v>0</v>
      </c>
    </row>
  </sheetData>
  <autoFilter ref="A4:AW311" xr:uid="{00000000-0009-0000-0000-00000A000000}"/>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tabColor theme="9" tint="0.59999389629810485"/>
  </sheetPr>
  <dimension ref="A1:BJ318"/>
  <sheetViews>
    <sheetView topLeftCell="AU1" workbookViewId="0">
      <selection activeCell="K5" sqref="K5:M318"/>
    </sheetView>
  </sheetViews>
  <sheetFormatPr defaultRowHeight="15"/>
  <cols>
    <col min="1" max="1" width="5.28515625" customWidth="1"/>
    <col min="2" max="2" width="7.140625" hidden="1" customWidth="1"/>
    <col min="3" max="3" width="54.5703125" hidden="1" customWidth="1"/>
    <col min="4" max="4" width="7.5703125" hidden="1" customWidth="1"/>
    <col min="5" max="5" width="10.140625" hidden="1" customWidth="1"/>
    <col min="6" max="7" width="18.140625" hidden="1" customWidth="1"/>
    <col min="8" max="10" width="14.28515625" hidden="1" customWidth="1"/>
    <col min="11" max="11" width="15.28515625" hidden="1" customWidth="1"/>
    <col min="12" max="13" width="16.85546875" hidden="1" customWidth="1"/>
    <col min="14" max="15" width="15.28515625" hidden="1" customWidth="1"/>
    <col min="16" max="16" width="8" bestFit="1" customWidth="1"/>
    <col min="17" max="17" width="7.140625" bestFit="1" customWidth="1"/>
    <col min="18" max="18" width="54.5703125" bestFit="1" customWidth="1"/>
    <col min="19" max="19" width="7.5703125" bestFit="1" customWidth="1"/>
    <col min="20" max="20" width="10.140625" bestFit="1" customWidth="1"/>
    <col min="21" max="22" width="18.140625" customWidth="1"/>
    <col min="23" max="25" width="14.28515625" bestFit="1" customWidth="1"/>
    <col min="26" max="26" width="15.28515625" bestFit="1" customWidth="1"/>
    <col min="27" max="27" width="16.85546875" bestFit="1" customWidth="1"/>
    <col min="28" max="28" width="16.85546875" customWidth="1"/>
    <col min="29" max="30" width="15.28515625" bestFit="1" customWidth="1"/>
    <col min="31" max="31" width="8" bestFit="1" customWidth="1"/>
    <col min="32" max="32" width="7.140625" bestFit="1" customWidth="1"/>
    <col min="33" max="33" width="54.5703125" bestFit="1" customWidth="1"/>
    <col min="34" max="34" width="7.5703125" bestFit="1" customWidth="1"/>
    <col min="35" max="35" width="10.140625" bestFit="1" customWidth="1"/>
    <col min="36" max="37" width="18.140625" customWidth="1"/>
    <col min="38" max="40" width="14.28515625" bestFit="1" customWidth="1"/>
    <col min="41" max="41" width="15.28515625" bestFit="1" customWidth="1"/>
    <col min="42" max="42" width="16.85546875" bestFit="1" customWidth="1"/>
    <col min="43" max="43" width="16.85546875" customWidth="1"/>
    <col min="44" max="45" width="15.28515625" bestFit="1" customWidth="1"/>
    <col min="47" max="47" width="7.140625" bestFit="1" customWidth="1"/>
    <col min="48" max="48" width="54.5703125" bestFit="1" customWidth="1"/>
    <col min="49" max="49" width="7.5703125" bestFit="1" customWidth="1"/>
    <col min="50" max="50" width="10.140625" bestFit="1" customWidth="1"/>
    <col min="51" max="52" width="18.140625" customWidth="1"/>
    <col min="53" max="55" width="14.28515625" bestFit="1" customWidth="1"/>
    <col min="56" max="56" width="15.28515625" bestFit="1" customWidth="1"/>
    <col min="57" max="57" width="16.85546875" bestFit="1" customWidth="1"/>
    <col min="58" max="58" width="16.85546875" customWidth="1"/>
    <col min="59" max="60" width="15.28515625" bestFit="1" customWidth="1"/>
  </cols>
  <sheetData>
    <row r="1" spans="1:62" s="60" customFormat="1">
      <c r="A1" s="82"/>
      <c r="B1" s="82">
        <v>1</v>
      </c>
      <c r="C1" s="82">
        <f>B1+1</f>
        <v>2</v>
      </c>
      <c r="D1" s="82">
        <f t="shared" ref="D1:N1" si="0">C1+1</f>
        <v>3</v>
      </c>
      <c r="E1" s="82">
        <f t="shared" si="0"/>
        <v>4</v>
      </c>
      <c r="F1" s="82">
        <f t="shared" si="0"/>
        <v>5</v>
      </c>
      <c r="G1" s="82">
        <f t="shared" si="0"/>
        <v>6</v>
      </c>
      <c r="H1" s="82">
        <f>G1+1</f>
        <v>7</v>
      </c>
      <c r="I1" s="82">
        <f t="shared" si="0"/>
        <v>8</v>
      </c>
      <c r="J1" s="82">
        <f t="shared" si="0"/>
        <v>9</v>
      </c>
      <c r="K1" s="82">
        <f t="shared" si="0"/>
        <v>10</v>
      </c>
      <c r="L1" s="82">
        <f t="shared" si="0"/>
        <v>11</v>
      </c>
      <c r="M1" s="82">
        <f t="shared" si="0"/>
        <v>12</v>
      </c>
      <c r="N1" s="82">
        <f t="shared" si="0"/>
        <v>13</v>
      </c>
      <c r="O1" s="82"/>
      <c r="P1" s="82"/>
      <c r="Q1" s="82">
        <v>1</v>
      </c>
      <c r="R1" s="82">
        <f>Q1+1</f>
        <v>2</v>
      </c>
      <c r="S1" s="82">
        <f t="shared" ref="S1:AC1" si="1">R1+1</f>
        <v>3</v>
      </c>
      <c r="T1" s="82">
        <f t="shared" si="1"/>
        <v>4</v>
      </c>
      <c r="U1" s="82">
        <f t="shared" si="1"/>
        <v>5</v>
      </c>
      <c r="V1" s="82">
        <f t="shared" si="1"/>
        <v>6</v>
      </c>
      <c r="W1" s="82">
        <f t="shared" si="1"/>
        <v>7</v>
      </c>
      <c r="X1" s="82">
        <f t="shared" si="1"/>
        <v>8</v>
      </c>
      <c r="Y1" s="82">
        <f t="shared" si="1"/>
        <v>9</v>
      </c>
      <c r="Z1" s="82">
        <f t="shared" si="1"/>
        <v>10</v>
      </c>
      <c r="AA1" s="82">
        <f t="shared" si="1"/>
        <v>11</v>
      </c>
      <c r="AB1" s="82">
        <f t="shared" si="1"/>
        <v>12</v>
      </c>
      <c r="AC1" s="82">
        <f t="shared" si="1"/>
        <v>13</v>
      </c>
      <c r="AD1" s="82"/>
      <c r="AE1" s="82"/>
      <c r="AF1" s="82">
        <v>1</v>
      </c>
      <c r="AG1" s="82">
        <f>AF1+1</f>
        <v>2</v>
      </c>
      <c r="AH1" s="82">
        <f t="shared" ref="AH1:AR1" si="2">AG1+1</f>
        <v>3</v>
      </c>
      <c r="AI1" s="82">
        <f t="shared" si="2"/>
        <v>4</v>
      </c>
      <c r="AJ1" s="82">
        <f t="shared" si="2"/>
        <v>5</v>
      </c>
      <c r="AK1" s="82">
        <f t="shared" si="2"/>
        <v>6</v>
      </c>
      <c r="AL1" s="82">
        <f t="shared" si="2"/>
        <v>7</v>
      </c>
      <c r="AM1" s="82">
        <f t="shared" si="2"/>
        <v>8</v>
      </c>
      <c r="AN1" s="82">
        <f t="shared" si="2"/>
        <v>9</v>
      </c>
      <c r="AO1" s="82">
        <f t="shared" si="2"/>
        <v>10</v>
      </c>
      <c r="AP1" s="82">
        <f t="shared" si="2"/>
        <v>11</v>
      </c>
      <c r="AQ1" s="82">
        <f t="shared" si="2"/>
        <v>12</v>
      </c>
      <c r="AR1" s="82">
        <f t="shared" si="2"/>
        <v>13</v>
      </c>
      <c r="AS1" s="82"/>
      <c r="AU1" s="82">
        <v>1</v>
      </c>
      <c r="AV1" s="82">
        <f>AU1+1</f>
        <v>2</v>
      </c>
      <c r="AW1" s="82">
        <f t="shared" ref="AW1:BF1" si="3">AV1+1</f>
        <v>3</v>
      </c>
      <c r="AX1" s="82">
        <f t="shared" si="3"/>
        <v>4</v>
      </c>
      <c r="AY1" s="82">
        <f t="shared" si="3"/>
        <v>5</v>
      </c>
      <c r="AZ1" s="82">
        <f t="shared" si="3"/>
        <v>6</v>
      </c>
      <c r="BA1" s="82">
        <f t="shared" si="3"/>
        <v>7</v>
      </c>
      <c r="BB1" s="82">
        <f t="shared" si="3"/>
        <v>8</v>
      </c>
      <c r="BC1" s="82">
        <f t="shared" si="3"/>
        <v>9</v>
      </c>
      <c r="BD1" s="82">
        <f t="shared" si="3"/>
        <v>10</v>
      </c>
      <c r="BE1" s="82">
        <f t="shared" si="3"/>
        <v>11</v>
      </c>
      <c r="BF1" s="82">
        <f t="shared" si="3"/>
        <v>12</v>
      </c>
      <c r="BG1" s="82">
        <f>BF1+1</f>
        <v>13</v>
      </c>
      <c r="BH1" s="82">
        <f>BG1+1</f>
        <v>14</v>
      </c>
      <c r="BI1" s="82"/>
      <c r="BJ1" s="82"/>
    </row>
    <row r="2" spans="1:62">
      <c r="B2" s="72"/>
      <c r="C2" s="72"/>
      <c r="D2" s="73"/>
      <c r="E2" s="73"/>
      <c r="K2" s="114"/>
      <c r="L2" s="114"/>
      <c r="M2" s="114"/>
      <c r="N2" s="114"/>
      <c r="O2" s="114"/>
      <c r="Q2" s="72"/>
      <c r="R2" s="72"/>
      <c r="S2" s="73"/>
      <c r="T2" s="73"/>
      <c r="Z2" s="114"/>
      <c r="AA2" s="114"/>
      <c r="AB2" s="114"/>
      <c r="AC2" s="114"/>
      <c r="AD2" s="114"/>
      <c r="AF2" s="72"/>
      <c r="AG2" s="72"/>
      <c r="AH2" s="73"/>
      <c r="AI2" s="73"/>
      <c r="AO2" s="114"/>
      <c r="AP2" s="114"/>
      <c r="AQ2" s="114"/>
      <c r="AR2" s="114"/>
      <c r="AS2" s="114"/>
      <c r="AU2" s="72"/>
      <c r="AV2" s="72"/>
      <c r="AW2" s="73"/>
      <c r="AX2" s="73"/>
      <c r="BD2" s="114"/>
      <c r="BE2" s="114"/>
      <c r="BF2" s="114"/>
      <c r="BG2" s="114"/>
      <c r="BH2" s="114"/>
    </row>
    <row r="3" spans="1:62" ht="27" thickBot="1">
      <c r="B3" s="69" t="s">
        <v>644</v>
      </c>
      <c r="C3" s="69" t="s">
        <v>951</v>
      </c>
      <c r="D3" s="70" t="s">
        <v>960</v>
      </c>
      <c r="E3" s="70" t="s">
        <v>961</v>
      </c>
      <c r="F3" s="71" t="s">
        <v>1020</v>
      </c>
      <c r="G3" s="71" t="s">
        <v>660</v>
      </c>
      <c r="H3" s="71" t="s">
        <v>962</v>
      </c>
      <c r="I3" s="71" t="s">
        <v>658</v>
      </c>
      <c r="J3" s="71" t="s">
        <v>963</v>
      </c>
      <c r="K3" s="71" t="s">
        <v>964</v>
      </c>
      <c r="L3" s="71" t="s">
        <v>1155</v>
      </c>
      <c r="M3" s="71" t="s">
        <v>1159</v>
      </c>
      <c r="N3" s="71" t="s">
        <v>1158</v>
      </c>
      <c r="O3" s="71" t="s">
        <v>1175</v>
      </c>
      <c r="Q3" s="69" t="s">
        <v>644</v>
      </c>
      <c r="R3" s="69" t="s">
        <v>951</v>
      </c>
      <c r="S3" s="70" t="s">
        <v>960</v>
      </c>
      <c r="T3" s="70" t="s">
        <v>961</v>
      </c>
      <c r="U3" s="71" t="s">
        <v>1020</v>
      </c>
      <c r="V3" s="71" t="s">
        <v>660</v>
      </c>
      <c r="W3" s="71" t="s">
        <v>962</v>
      </c>
      <c r="X3" s="71" t="s">
        <v>658</v>
      </c>
      <c r="Y3" s="71" t="s">
        <v>963</v>
      </c>
      <c r="Z3" s="71" t="s">
        <v>964</v>
      </c>
      <c r="AA3" s="71" t="s">
        <v>1155</v>
      </c>
      <c r="AB3" s="71" t="s">
        <v>1159</v>
      </c>
      <c r="AC3" s="71" t="s">
        <v>1158</v>
      </c>
      <c r="AD3" s="71" t="s">
        <v>1175</v>
      </c>
      <c r="AF3" s="69" t="s">
        <v>644</v>
      </c>
      <c r="AG3" s="69" t="s">
        <v>951</v>
      </c>
      <c r="AH3" s="70" t="s">
        <v>960</v>
      </c>
      <c r="AI3" s="70" t="s">
        <v>961</v>
      </c>
      <c r="AJ3" s="71" t="s">
        <v>1020</v>
      </c>
      <c r="AK3" s="71" t="s">
        <v>660</v>
      </c>
      <c r="AL3" s="71" t="s">
        <v>962</v>
      </c>
      <c r="AM3" s="71" t="s">
        <v>658</v>
      </c>
      <c r="AN3" s="71" t="s">
        <v>963</v>
      </c>
      <c r="AO3" s="71" t="s">
        <v>964</v>
      </c>
      <c r="AP3" s="71" t="s">
        <v>1155</v>
      </c>
      <c r="AQ3" s="71" t="s">
        <v>1159</v>
      </c>
      <c r="AR3" s="71" t="s">
        <v>1158</v>
      </c>
      <c r="AS3" s="71" t="s">
        <v>1175</v>
      </c>
      <c r="AU3" s="69" t="s">
        <v>644</v>
      </c>
      <c r="AV3" s="69" t="s">
        <v>951</v>
      </c>
      <c r="AW3" s="70" t="s">
        <v>960</v>
      </c>
      <c r="AX3" s="70" t="s">
        <v>961</v>
      </c>
      <c r="AY3" s="71" t="s">
        <v>1020</v>
      </c>
      <c r="AZ3" s="71" t="s">
        <v>660</v>
      </c>
      <c r="BA3" s="71" t="s">
        <v>962</v>
      </c>
      <c r="BB3" s="71" t="s">
        <v>658</v>
      </c>
      <c r="BC3" s="71" t="s">
        <v>963</v>
      </c>
      <c r="BD3" s="71" t="s">
        <v>964</v>
      </c>
      <c r="BE3" s="71" t="s">
        <v>1155</v>
      </c>
      <c r="BF3" s="71" t="s">
        <v>1159</v>
      </c>
      <c r="BG3" s="71" t="s">
        <v>1158</v>
      </c>
      <c r="BH3" s="71" t="s">
        <v>1175</v>
      </c>
    </row>
    <row r="4" spans="1:62">
      <c r="B4" s="74" t="s">
        <v>659</v>
      </c>
      <c r="C4" s="75" t="s">
        <v>911</v>
      </c>
      <c r="D4" s="76" t="s">
        <v>953</v>
      </c>
      <c r="E4" s="77">
        <v>19</v>
      </c>
      <c r="F4" s="78">
        <f t="shared" ref="F4:M4" si="4">SUM(F5:F318)</f>
        <v>0</v>
      </c>
      <c r="G4" s="78">
        <f t="shared" si="4"/>
        <v>0</v>
      </c>
      <c r="H4" s="78">
        <f t="shared" si="4"/>
        <v>0</v>
      </c>
      <c r="I4" s="78">
        <f t="shared" si="4"/>
        <v>0</v>
      </c>
      <c r="J4" s="78">
        <f t="shared" si="4"/>
        <v>0</v>
      </c>
      <c r="K4" s="78">
        <f t="shared" si="4"/>
        <v>0</v>
      </c>
      <c r="L4" s="78">
        <f t="shared" si="4"/>
        <v>0</v>
      </c>
      <c r="M4" s="78">
        <f t="shared" si="4"/>
        <v>0</v>
      </c>
      <c r="N4" s="78">
        <f>SUM(N5:N318)</f>
        <v>0</v>
      </c>
      <c r="O4" s="78">
        <f t="shared" ref="O4" si="5">SUM(O5:O318)</f>
        <v>0</v>
      </c>
      <c r="Q4" s="74" t="s">
        <v>659</v>
      </c>
      <c r="R4" s="75" t="s">
        <v>911</v>
      </c>
      <c r="S4" s="76" t="s">
        <v>954</v>
      </c>
      <c r="T4" s="77">
        <v>16</v>
      </c>
      <c r="U4" s="78">
        <v>9638040646.6778355</v>
      </c>
      <c r="V4" s="78">
        <v>317857189.92000002</v>
      </c>
      <c r="W4" s="78">
        <v>221268368.24000007</v>
      </c>
      <c r="X4" s="78">
        <v>32691953.890000019</v>
      </c>
      <c r="Y4" s="78">
        <v>1470975774.1141803</v>
      </c>
      <c r="Z4" s="78">
        <v>540017823.59980285</v>
      </c>
      <c r="AA4" s="78">
        <v>654797530.89542019</v>
      </c>
      <c r="AB4" s="78">
        <v>113339215.44116844</v>
      </c>
      <c r="AC4" s="78">
        <f>SUM(AC5:AC318)</f>
        <v>13119691174.398411</v>
      </c>
      <c r="AD4" s="78">
        <v>130702671.62000002</v>
      </c>
      <c r="AF4" s="74" t="s">
        <v>659</v>
      </c>
      <c r="AG4" s="75" t="s">
        <v>911</v>
      </c>
      <c r="AH4" s="76" t="s">
        <v>1156</v>
      </c>
      <c r="AI4" s="77">
        <v>16</v>
      </c>
      <c r="AJ4" s="78">
        <v>9668025297.7722549</v>
      </c>
      <c r="AK4" s="78">
        <v>316371102.48000002</v>
      </c>
      <c r="AL4" s="78">
        <v>221501031.59999996</v>
      </c>
      <c r="AM4" s="78">
        <v>32717015.359999992</v>
      </c>
      <c r="AN4" s="78">
        <v>1475536565.5223806</v>
      </c>
      <c r="AO4" s="78">
        <v>540017823.59980285</v>
      </c>
      <c r="AP4" s="78">
        <v>657030025.97931707</v>
      </c>
      <c r="AQ4" s="78">
        <v>113444685.07438697</v>
      </c>
      <c r="AR4" s="78">
        <f>SUM(AR5:AR318)</f>
        <v>13157291120.888123</v>
      </c>
      <c r="AS4" s="78">
        <v>132647573.50000001</v>
      </c>
      <c r="AU4" s="74" t="s">
        <v>659</v>
      </c>
      <c r="AV4" s="75" t="s">
        <v>911</v>
      </c>
      <c r="AW4" s="76" t="s">
        <v>1157</v>
      </c>
      <c r="AX4" s="77">
        <v>16</v>
      </c>
      <c r="AY4" s="78">
        <v>9820510054.9698048</v>
      </c>
      <c r="AZ4" s="78">
        <v>321256482.94999999</v>
      </c>
      <c r="BA4" s="78">
        <v>224957375.47000006</v>
      </c>
      <c r="BB4" s="78">
        <v>33218094.989999991</v>
      </c>
      <c r="BC4" s="78">
        <v>1498749193.8463261</v>
      </c>
      <c r="BD4" s="78">
        <v>540017823.59980285</v>
      </c>
      <c r="BE4" s="78">
        <v>667429661.20869589</v>
      </c>
      <c r="BF4" s="78">
        <v>115429058.44782919</v>
      </c>
      <c r="BG4" s="78">
        <f>SUM(BG5:BG318)</f>
        <v>13356309091.372467</v>
      </c>
      <c r="BH4" s="78">
        <v>134741345.89000002</v>
      </c>
    </row>
    <row r="5" spans="1:62">
      <c r="B5" s="79" t="s">
        <v>3</v>
      </c>
      <c r="C5" s="79" t="s">
        <v>4</v>
      </c>
      <c r="D5" s="80" t="s">
        <v>953</v>
      </c>
      <c r="E5" s="81">
        <v>19</v>
      </c>
      <c r="F5" s="68"/>
      <c r="G5" s="68"/>
      <c r="H5" s="68"/>
      <c r="I5" s="68"/>
      <c r="J5" s="68"/>
      <c r="K5" s="68"/>
      <c r="L5" s="68"/>
      <c r="M5" s="68"/>
      <c r="N5" s="68">
        <f>SUM(F5:M5,O5)</f>
        <v>0</v>
      </c>
      <c r="O5" s="68"/>
      <c r="Q5" s="79" t="s">
        <v>3</v>
      </c>
      <c r="R5" s="79" t="s">
        <v>4</v>
      </c>
      <c r="S5" s="80" t="s">
        <v>954</v>
      </c>
      <c r="T5" s="81">
        <v>16</v>
      </c>
      <c r="U5" s="68">
        <v>1864297.3092497443</v>
      </c>
      <c r="V5" s="68">
        <v>23678.49</v>
      </c>
      <c r="W5" s="68">
        <v>0</v>
      </c>
      <c r="X5" s="68">
        <v>1536.8</v>
      </c>
      <c r="Y5" s="68">
        <v>29452.077910182568</v>
      </c>
      <c r="Z5" s="68">
        <v>140150.91523499833</v>
      </c>
      <c r="AA5" s="68">
        <v>23751.891435555131</v>
      </c>
      <c r="AB5" s="68">
        <v>18564.634880624246</v>
      </c>
      <c r="AC5" s="68">
        <f>SUM(U5:AB5,AD5)</f>
        <v>2117998.6287111044</v>
      </c>
      <c r="AD5" s="68">
        <v>16566.509999999998</v>
      </c>
      <c r="AF5" s="79" t="s">
        <v>3</v>
      </c>
      <c r="AG5" s="79" t="s">
        <v>4</v>
      </c>
      <c r="AH5" s="80" t="s">
        <v>1156</v>
      </c>
      <c r="AI5" s="81">
        <v>16</v>
      </c>
      <c r="AJ5" s="68">
        <v>1872093.2337441151</v>
      </c>
      <c r="AK5" s="68">
        <v>23523.409999999996</v>
      </c>
      <c r="AL5" s="68">
        <v>0</v>
      </c>
      <c r="AM5" s="68">
        <v>1541.32</v>
      </c>
      <c r="AN5" s="68">
        <v>29604.664006470768</v>
      </c>
      <c r="AO5" s="68">
        <v>140150.91523499833</v>
      </c>
      <c r="AP5" s="68">
        <v>23880.130038993178</v>
      </c>
      <c r="AQ5" s="68">
        <v>18627.609659760259</v>
      </c>
      <c r="AR5" s="68">
        <f>SUM(AJ5:AQ5,AS5)</f>
        <v>2126261.3826843374</v>
      </c>
      <c r="AS5" s="68">
        <v>16840.099999999999</v>
      </c>
      <c r="AU5" s="79" t="s">
        <v>3</v>
      </c>
      <c r="AV5" s="79" t="s">
        <v>4</v>
      </c>
      <c r="AW5" s="80" t="s">
        <v>1157</v>
      </c>
      <c r="AX5" s="81">
        <v>16</v>
      </c>
      <c r="AY5" s="68">
        <v>1904444.7586677345</v>
      </c>
      <c r="AZ5" s="68">
        <v>23931.15</v>
      </c>
      <c r="BA5" s="68">
        <v>0</v>
      </c>
      <c r="BB5" s="68">
        <v>1568.1</v>
      </c>
      <c r="BC5" s="68">
        <v>30122.838135358212</v>
      </c>
      <c r="BD5" s="68">
        <v>140150.91523499833</v>
      </c>
      <c r="BE5" s="68">
        <v>24299.079389371043</v>
      </c>
      <c r="BF5" s="68">
        <v>19000.148652954958</v>
      </c>
      <c r="BG5" s="68">
        <f>SUM(AY5:BF5,BH5)</f>
        <v>2160650.560080417</v>
      </c>
      <c r="BH5" s="68">
        <v>17133.57</v>
      </c>
    </row>
    <row r="6" spans="1:62">
      <c r="B6" s="79" t="s">
        <v>5</v>
      </c>
      <c r="C6" s="79" t="s">
        <v>6</v>
      </c>
      <c r="D6" s="80" t="s">
        <v>953</v>
      </c>
      <c r="E6" s="81">
        <v>19</v>
      </c>
      <c r="F6" s="68"/>
      <c r="G6" s="68"/>
      <c r="H6" s="68"/>
      <c r="I6" s="68"/>
      <c r="J6" s="68"/>
      <c r="K6" s="68"/>
      <c r="L6" s="68"/>
      <c r="M6" s="68"/>
      <c r="N6" s="68">
        <f t="shared" ref="N6:N69" si="6">SUM(F6:M6,O6)</f>
        <v>0</v>
      </c>
      <c r="O6" s="68"/>
      <c r="Q6" s="79" t="s">
        <v>5</v>
      </c>
      <c r="R6" s="79" t="s">
        <v>6</v>
      </c>
      <c r="S6" s="80" t="s">
        <v>954</v>
      </c>
      <c r="T6" s="81">
        <v>16</v>
      </c>
      <c r="U6" s="68">
        <v>377917.17117651738</v>
      </c>
      <c r="V6" s="68">
        <v>0</v>
      </c>
      <c r="W6" s="68">
        <v>0</v>
      </c>
      <c r="X6" s="68">
        <v>480.24999999999994</v>
      </c>
      <c r="Y6" s="68">
        <v>8771.922961318247</v>
      </c>
      <c r="Z6" s="68">
        <v>63360.909243680457</v>
      </c>
      <c r="AA6" s="68">
        <v>0</v>
      </c>
      <c r="AB6" s="68">
        <v>3490.53122344648</v>
      </c>
      <c r="AC6" s="68">
        <f t="shared" ref="AC6:AC69" si="7">SUM(U6:AB6,AD6)</f>
        <v>454020.78460496257</v>
      </c>
      <c r="AD6" s="68">
        <v>0</v>
      </c>
      <c r="AF6" s="79" t="s">
        <v>5</v>
      </c>
      <c r="AG6" s="79" t="s">
        <v>6</v>
      </c>
      <c r="AH6" s="80" t="s">
        <v>1156</v>
      </c>
      <c r="AI6" s="81">
        <v>16</v>
      </c>
      <c r="AJ6" s="68">
        <v>379554.52839517058</v>
      </c>
      <c r="AK6" s="68">
        <v>0</v>
      </c>
      <c r="AL6" s="68">
        <v>0</v>
      </c>
      <c r="AM6" s="68">
        <v>481.65999999999997</v>
      </c>
      <c r="AN6" s="68">
        <v>8815.4513919673482</v>
      </c>
      <c r="AO6" s="68">
        <v>63360.909243680457</v>
      </c>
      <c r="AP6" s="68">
        <v>0</v>
      </c>
      <c r="AQ6" s="68">
        <v>3502.3563993684365</v>
      </c>
      <c r="AR6" s="68">
        <f t="shared" ref="AR6:AR69" si="8">SUM(AJ6:AQ6,AS6)</f>
        <v>455714.90543018683</v>
      </c>
      <c r="AS6" s="68">
        <v>0</v>
      </c>
      <c r="AU6" s="79" t="s">
        <v>5</v>
      </c>
      <c r="AV6" s="79" t="s">
        <v>6</v>
      </c>
      <c r="AW6" s="80" t="s">
        <v>1157</v>
      </c>
      <c r="AX6" s="81">
        <v>16</v>
      </c>
      <c r="AY6" s="68">
        <v>386136.47515478451</v>
      </c>
      <c r="AZ6" s="68">
        <v>0</v>
      </c>
      <c r="BA6" s="68">
        <v>0</v>
      </c>
      <c r="BB6" s="68">
        <v>490.03</v>
      </c>
      <c r="BC6" s="68">
        <v>8969.6769069875536</v>
      </c>
      <c r="BD6" s="68">
        <v>63360.909243680457</v>
      </c>
      <c r="BE6" s="68">
        <v>0</v>
      </c>
      <c r="BF6" s="68">
        <v>3572.4041273557814</v>
      </c>
      <c r="BG6" s="68">
        <f t="shared" ref="BG6:BG69" si="9">SUM(AY6:BF6,BH6)</f>
        <v>462529.49543280835</v>
      </c>
      <c r="BH6" s="68">
        <v>0</v>
      </c>
    </row>
    <row r="7" spans="1:62">
      <c r="B7" s="79" t="s">
        <v>7</v>
      </c>
      <c r="C7" s="79" t="s">
        <v>8</v>
      </c>
      <c r="D7" s="80" t="s">
        <v>953</v>
      </c>
      <c r="E7" s="81">
        <v>19</v>
      </c>
      <c r="F7" s="68"/>
      <c r="G7" s="68"/>
      <c r="H7" s="68"/>
      <c r="I7" s="68"/>
      <c r="J7" s="68"/>
      <c r="K7" s="68"/>
      <c r="L7" s="68"/>
      <c r="M7" s="68"/>
      <c r="N7" s="68">
        <f t="shared" si="6"/>
        <v>0</v>
      </c>
      <c r="O7" s="68"/>
      <c r="Q7" s="79" t="s">
        <v>7</v>
      </c>
      <c r="R7" s="79" t="s">
        <v>8</v>
      </c>
      <c r="S7" s="80" t="s">
        <v>954</v>
      </c>
      <c r="T7" s="81">
        <v>16</v>
      </c>
      <c r="U7" s="68">
        <v>37288213.88604591</v>
      </c>
      <c r="V7" s="68">
        <v>2217532.3200000003</v>
      </c>
      <c r="W7" s="68">
        <v>2803799.65</v>
      </c>
      <c r="X7" s="68">
        <v>124961.23</v>
      </c>
      <c r="Y7" s="68">
        <v>5878090.3243268561</v>
      </c>
      <c r="Z7" s="68">
        <v>2036913.3125936298</v>
      </c>
      <c r="AA7" s="68">
        <v>1856462.8920591751</v>
      </c>
      <c r="AB7" s="68">
        <v>488564.83469675481</v>
      </c>
      <c r="AC7" s="68">
        <f t="shared" si="7"/>
        <v>53970349.729722328</v>
      </c>
      <c r="AD7" s="68">
        <v>1275811.28</v>
      </c>
      <c r="AF7" s="79" t="s">
        <v>7</v>
      </c>
      <c r="AG7" s="79" t="s">
        <v>8</v>
      </c>
      <c r="AH7" s="80" t="s">
        <v>1156</v>
      </c>
      <c r="AI7" s="81">
        <v>16</v>
      </c>
      <c r="AJ7" s="68">
        <v>37475847.639016278</v>
      </c>
      <c r="AK7" s="68">
        <v>2206748.8300000005</v>
      </c>
      <c r="AL7" s="68">
        <v>2812056.1</v>
      </c>
      <c r="AM7" s="68">
        <v>125329.21</v>
      </c>
      <c r="AN7" s="68">
        <v>5908058.8958221357</v>
      </c>
      <c r="AO7" s="68">
        <v>2036913.3125936298</v>
      </c>
      <c r="AP7" s="68">
        <v>1866473.4967606808</v>
      </c>
      <c r="AQ7" s="68">
        <v>490221.8930529505</v>
      </c>
      <c r="AR7" s="68">
        <f t="shared" si="8"/>
        <v>54218531.107245676</v>
      </c>
      <c r="AS7" s="68">
        <v>1296881.73</v>
      </c>
      <c r="AU7" s="79" t="s">
        <v>7</v>
      </c>
      <c r="AV7" s="79" t="s">
        <v>8</v>
      </c>
      <c r="AW7" s="80" t="s">
        <v>1157</v>
      </c>
      <c r="AX7" s="81">
        <v>16</v>
      </c>
      <c r="AY7" s="68">
        <v>38129508.419984728</v>
      </c>
      <c r="AZ7" s="68">
        <v>2245013.6400000006</v>
      </c>
      <c r="BA7" s="68">
        <v>2860907.5799999996</v>
      </c>
      <c r="BB7" s="68">
        <v>127506.44</v>
      </c>
      <c r="BC7" s="68">
        <v>6011332.0289241327</v>
      </c>
      <c r="BD7" s="68">
        <v>2036913.3125936298</v>
      </c>
      <c r="BE7" s="68">
        <v>1899207.9292606751</v>
      </c>
      <c r="BF7" s="68">
        <v>500026.33511400223</v>
      </c>
      <c r="BG7" s="68">
        <f t="shared" si="9"/>
        <v>55129898.235877164</v>
      </c>
      <c r="BH7" s="68">
        <v>1319482.55</v>
      </c>
    </row>
    <row r="8" spans="1:62">
      <c r="B8" s="79" t="s">
        <v>9</v>
      </c>
      <c r="C8" s="79" t="s">
        <v>10</v>
      </c>
      <c r="D8" s="80" t="s">
        <v>953</v>
      </c>
      <c r="E8" s="81">
        <v>19</v>
      </c>
      <c r="F8" s="68"/>
      <c r="G8" s="68"/>
      <c r="H8" s="68"/>
      <c r="I8" s="68"/>
      <c r="J8" s="68"/>
      <c r="K8" s="68"/>
      <c r="L8" s="68"/>
      <c r="M8" s="68"/>
      <c r="N8" s="68">
        <f t="shared" si="6"/>
        <v>0</v>
      </c>
      <c r="O8" s="68"/>
      <c r="Q8" s="79" t="s">
        <v>9</v>
      </c>
      <c r="R8" s="79" t="s">
        <v>10</v>
      </c>
      <c r="S8" s="80" t="s">
        <v>954</v>
      </c>
      <c r="T8" s="81">
        <v>16</v>
      </c>
      <c r="U8" s="68">
        <v>2461300.6641409593</v>
      </c>
      <c r="V8" s="68">
        <v>85936.08</v>
      </c>
      <c r="W8" s="68">
        <v>38516.119999999995</v>
      </c>
      <c r="X8" s="68">
        <v>0</v>
      </c>
      <c r="Y8" s="68">
        <v>222567.55796922208</v>
      </c>
      <c r="Z8" s="68">
        <v>917214.35786735767</v>
      </c>
      <c r="AA8" s="68">
        <v>167977.48154867862</v>
      </c>
      <c r="AB8" s="68">
        <v>28937.888284008484</v>
      </c>
      <c r="AC8" s="68">
        <f t="shared" si="7"/>
        <v>3976363.0698102261</v>
      </c>
      <c r="AD8" s="68">
        <v>53912.92</v>
      </c>
      <c r="AF8" s="79" t="s">
        <v>9</v>
      </c>
      <c r="AG8" s="79" t="s">
        <v>10</v>
      </c>
      <c r="AH8" s="80" t="s">
        <v>1156</v>
      </c>
      <c r="AI8" s="81">
        <v>16</v>
      </c>
      <c r="AJ8" s="68">
        <v>2472577.9124597348</v>
      </c>
      <c r="AK8" s="68">
        <v>85457.510000000009</v>
      </c>
      <c r="AL8" s="68">
        <v>38629.529999999992</v>
      </c>
      <c r="AM8" s="68">
        <v>0</v>
      </c>
      <c r="AN8" s="68">
        <v>223696.45260087517</v>
      </c>
      <c r="AO8" s="68">
        <v>917214.35786735767</v>
      </c>
      <c r="AP8" s="68">
        <v>168883.18728000007</v>
      </c>
      <c r="AQ8" s="68">
        <v>29036.032510135788</v>
      </c>
      <c r="AR8" s="68">
        <f t="shared" si="8"/>
        <v>3990298.2927181036</v>
      </c>
      <c r="AS8" s="68">
        <v>54803.31</v>
      </c>
      <c r="AU8" s="79" t="s">
        <v>9</v>
      </c>
      <c r="AV8" s="79" t="s">
        <v>10</v>
      </c>
      <c r="AW8" s="80" t="s">
        <v>1157</v>
      </c>
      <c r="AX8" s="81">
        <v>16</v>
      </c>
      <c r="AY8" s="68">
        <v>2515520.7600211799</v>
      </c>
      <c r="AZ8" s="68">
        <v>86939.090000000026</v>
      </c>
      <c r="BA8" s="68">
        <v>39300.6</v>
      </c>
      <c r="BB8" s="68">
        <v>0</v>
      </c>
      <c r="BC8" s="68">
        <v>227606.20359280516</v>
      </c>
      <c r="BD8" s="68">
        <v>917214.35786735767</v>
      </c>
      <c r="BE8" s="68">
        <v>171844.9086683403</v>
      </c>
      <c r="BF8" s="68">
        <v>29616.757960338145</v>
      </c>
      <c r="BG8" s="68">
        <f t="shared" si="9"/>
        <v>4043801.038110021</v>
      </c>
      <c r="BH8" s="68">
        <v>55758.359999999993</v>
      </c>
    </row>
    <row r="9" spans="1:62">
      <c r="B9" s="79" t="s">
        <v>11</v>
      </c>
      <c r="C9" s="79" t="s">
        <v>12</v>
      </c>
      <c r="D9" s="80" t="s">
        <v>953</v>
      </c>
      <c r="E9" s="81">
        <v>19</v>
      </c>
      <c r="F9" s="68"/>
      <c r="G9" s="68"/>
      <c r="H9" s="68"/>
      <c r="I9" s="68"/>
      <c r="J9" s="68"/>
      <c r="K9" s="68"/>
      <c r="L9" s="68"/>
      <c r="M9" s="68"/>
      <c r="N9" s="68">
        <f t="shared" si="6"/>
        <v>0</v>
      </c>
      <c r="O9" s="68"/>
      <c r="Q9" s="79" t="s">
        <v>11</v>
      </c>
      <c r="R9" s="79" t="s">
        <v>12</v>
      </c>
      <c r="S9" s="80" t="s">
        <v>954</v>
      </c>
      <c r="T9" s="81">
        <v>16</v>
      </c>
      <c r="U9" s="68">
        <v>3447590.8158862814</v>
      </c>
      <c r="V9" s="68">
        <v>101623.05000000002</v>
      </c>
      <c r="W9" s="68">
        <v>0</v>
      </c>
      <c r="X9" s="68">
        <v>0</v>
      </c>
      <c r="Y9" s="68">
        <v>251194.39307014222</v>
      </c>
      <c r="Z9" s="68">
        <v>0</v>
      </c>
      <c r="AA9" s="68">
        <v>374130.91095635109</v>
      </c>
      <c r="AB9" s="68">
        <v>38975.126456222497</v>
      </c>
      <c r="AC9" s="68">
        <f t="shared" si="7"/>
        <v>4258012.9963689977</v>
      </c>
      <c r="AD9" s="68">
        <v>44498.700000000004</v>
      </c>
      <c r="AF9" s="79" t="s">
        <v>11</v>
      </c>
      <c r="AG9" s="79" t="s">
        <v>12</v>
      </c>
      <c r="AH9" s="80" t="s">
        <v>1156</v>
      </c>
      <c r="AI9" s="81">
        <v>16</v>
      </c>
      <c r="AJ9" s="68">
        <v>3463977.0295694326</v>
      </c>
      <c r="AK9" s="68">
        <v>101316.94</v>
      </c>
      <c r="AL9" s="68">
        <v>0</v>
      </c>
      <c r="AM9" s="68">
        <v>0</v>
      </c>
      <c r="AN9" s="68">
        <v>252467.98761438637</v>
      </c>
      <c r="AO9" s="68">
        <v>0</v>
      </c>
      <c r="AP9" s="68">
        <v>376132.17188775202</v>
      </c>
      <c r="AQ9" s="68">
        <v>39107.320982498117</v>
      </c>
      <c r="AR9" s="68">
        <f t="shared" si="8"/>
        <v>4278238.660054069</v>
      </c>
      <c r="AS9" s="68">
        <v>45237.21</v>
      </c>
      <c r="AU9" s="79" t="s">
        <v>11</v>
      </c>
      <c r="AV9" s="79" t="s">
        <v>12</v>
      </c>
      <c r="AW9" s="80" t="s">
        <v>1157</v>
      </c>
      <c r="AX9" s="81">
        <v>16</v>
      </c>
      <c r="AY9" s="68">
        <v>3524359.9586845515</v>
      </c>
      <c r="AZ9" s="68">
        <v>103083.27999999997</v>
      </c>
      <c r="BA9" s="68">
        <v>0</v>
      </c>
      <c r="BB9" s="68">
        <v>0</v>
      </c>
      <c r="BC9" s="68">
        <v>256894.59027621194</v>
      </c>
      <c r="BD9" s="68">
        <v>0</v>
      </c>
      <c r="BE9" s="68">
        <v>382747.15944079566</v>
      </c>
      <c r="BF9" s="68">
        <v>39889.45620214846</v>
      </c>
      <c r="BG9" s="68">
        <f t="shared" si="9"/>
        <v>4353003.7946037073</v>
      </c>
      <c r="BH9" s="68">
        <v>46029.35</v>
      </c>
    </row>
    <row r="10" spans="1:62">
      <c r="B10" s="79" t="s">
        <v>13</v>
      </c>
      <c r="C10" s="79" t="s">
        <v>14</v>
      </c>
      <c r="D10" s="80" t="s">
        <v>953</v>
      </c>
      <c r="E10" s="81">
        <v>19</v>
      </c>
      <c r="F10" s="68"/>
      <c r="G10" s="68"/>
      <c r="H10" s="68"/>
      <c r="I10" s="68"/>
      <c r="J10" s="68"/>
      <c r="K10" s="68"/>
      <c r="L10" s="68"/>
      <c r="M10" s="68"/>
      <c r="N10" s="68">
        <f t="shared" si="6"/>
        <v>0</v>
      </c>
      <c r="O10" s="68"/>
      <c r="Q10" s="79" t="s">
        <v>13</v>
      </c>
      <c r="R10" s="79" t="s">
        <v>14</v>
      </c>
      <c r="S10" s="80" t="s">
        <v>954</v>
      </c>
      <c r="T10" s="81">
        <v>16</v>
      </c>
      <c r="U10" s="68">
        <v>21169757.124864146</v>
      </c>
      <c r="V10" s="68">
        <v>910536.32</v>
      </c>
      <c r="W10" s="68">
        <v>34674.090000000004</v>
      </c>
      <c r="X10" s="68">
        <v>72037.61</v>
      </c>
      <c r="Y10" s="68">
        <v>3672189.6817332353</v>
      </c>
      <c r="Z10" s="68">
        <v>923475.98855391564</v>
      </c>
      <c r="AA10" s="68">
        <v>1415087.5463736448</v>
      </c>
      <c r="AB10" s="68">
        <v>244624.85942146555</v>
      </c>
      <c r="AC10" s="68">
        <f t="shared" si="7"/>
        <v>28848310.120946404</v>
      </c>
      <c r="AD10" s="68">
        <v>405926.9</v>
      </c>
      <c r="AF10" s="79" t="s">
        <v>13</v>
      </c>
      <c r="AG10" s="79" t="s">
        <v>14</v>
      </c>
      <c r="AH10" s="80" t="s">
        <v>1156</v>
      </c>
      <c r="AI10" s="81">
        <v>16</v>
      </c>
      <c r="AJ10" s="68">
        <v>21275592.438008662</v>
      </c>
      <c r="AK10" s="68">
        <v>907708.93999999983</v>
      </c>
      <c r="AL10" s="68">
        <v>34776.200000000004</v>
      </c>
      <c r="AM10" s="68">
        <v>72249.75</v>
      </c>
      <c r="AN10" s="68">
        <v>3691019.6557185524</v>
      </c>
      <c r="AO10" s="68">
        <v>923475.98855391564</v>
      </c>
      <c r="AP10" s="68">
        <v>1422717.9764638734</v>
      </c>
      <c r="AQ10" s="68">
        <v>245454.5520475097</v>
      </c>
      <c r="AR10" s="68">
        <f t="shared" si="8"/>
        <v>28985626.420792516</v>
      </c>
      <c r="AS10" s="68">
        <v>412630.92000000004</v>
      </c>
      <c r="AU10" s="79" t="s">
        <v>13</v>
      </c>
      <c r="AV10" s="79" t="s">
        <v>14</v>
      </c>
      <c r="AW10" s="80" t="s">
        <v>1157</v>
      </c>
      <c r="AX10" s="81">
        <v>16</v>
      </c>
      <c r="AY10" s="68">
        <v>21645642.731263805</v>
      </c>
      <c r="AZ10" s="68">
        <v>923455.1399999999</v>
      </c>
      <c r="BA10" s="68">
        <v>35380.340000000004</v>
      </c>
      <c r="BB10" s="68">
        <v>73504.88</v>
      </c>
      <c r="BC10" s="68">
        <v>3755556.8417448821</v>
      </c>
      <c r="BD10" s="68">
        <v>923475.98855391564</v>
      </c>
      <c r="BE10" s="68">
        <v>1447669.9132409808</v>
      </c>
      <c r="BF10" s="68">
        <v>250363.6592884548</v>
      </c>
      <c r="BG10" s="68">
        <f t="shared" si="9"/>
        <v>29474871.354092035</v>
      </c>
      <c r="BH10" s="68">
        <v>419821.86000000004</v>
      </c>
    </row>
    <row r="11" spans="1:62">
      <c r="B11" s="79" t="s">
        <v>15</v>
      </c>
      <c r="C11" s="79" t="s">
        <v>16</v>
      </c>
      <c r="D11" s="80" t="s">
        <v>953</v>
      </c>
      <c r="E11" s="81">
        <v>19</v>
      </c>
      <c r="F11" s="68"/>
      <c r="G11" s="68"/>
      <c r="H11" s="68"/>
      <c r="I11" s="68"/>
      <c r="J11" s="68"/>
      <c r="K11" s="68"/>
      <c r="L11" s="68"/>
      <c r="M11" s="68"/>
      <c r="N11" s="68">
        <f t="shared" si="6"/>
        <v>0</v>
      </c>
      <c r="O11" s="68"/>
      <c r="Q11" s="79" t="s">
        <v>15</v>
      </c>
      <c r="R11" s="79" t="s">
        <v>16</v>
      </c>
      <c r="S11" s="80" t="s">
        <v>954</v>
      </c>
      <c r="T11" s="81">
        <v>16</v>
      </c>
      <c r="U11" s="68">
        <v>5135043.9178005997</v>
      </c>
      <c r="V11" s="68">
        <v>122656.03000000001</v>
      </c>
      <c r="W11" s="68">
        <v>0</v>
      </c>
      <c r="X11" s="68">
        <v>17096.93</v>
      </c>
      <c r="Y11" s="68">
        <v>781076.92230985302</v>
      </c>
      <c r="Z11" s="68">
        <v>275798.33101314009</v>
      </c>
      <c r="AA11" s="68">
        <v>495124.25844956143</v>
      </c>
      <c r="AB11" s="68">
        <v>58834.858332670294</v>
      </c>
      <c r="AC11" s="68">
        <f t="shared" si="7"/>
        <v>6885631.2479058253</v>
      </c>
      <c r="AD11" s="68">
        <v>0</v>
      </c>
      <c r="AF11" s="79" t="s">
        <v>15</v>
      </c>
      <c r="AG11" s="79" t="s">
        <v>16</v>
      </c>
      <c r="AH11" s="80" t="s">
        <v>1156</v>
      </c>
      <c r="AI11" s="81">
        <v>16</v>
      </c>
      <c r="AJ11" s="68">
        <v>5160798.3369814921</v>
      </c>
      <c r="AK11" s="68">
        <v>123017.22</v>
      </c>
      <c r="AL11" s="68">
        <v>0</v>
      </c>
      <c r="AM11" s="68">
        <v>17147.27</v>
      </c>
      <c r="AN11" s="68">
        <v>785075.73262898938</v>
      </c>
      <c r="AO11" s="68">
        <v>275798.33101314009</v>
      </c>
      <c r="AP11" s="68">
        <v>497793.8327625792</v>
      </c>
      <c r="AQ11" s="68">
        <v>59034.41873073671</v>
      </c>
      <c r="AR11" s="68">
        <f t="shared" si="8"/>
        <v>6918665.1421169369</v>
      </c>
      <c r="AS11" s="68">
        <v>0</v>
      </c>
      <c r="AU11" s="79" t="s">
        <v>15</v>
      </c>
      <c r="AV11" s="79" t="s">
        <v>16</v>
      </c>
      <c r="AW11" s="80" t="s">
        <v>1157</v>
      </c>
      <c r="AX11" s="81">
        <v>16</v>
      </c>
      <c r="AY11" s="68">
        <v>5250849.13029317</v>
      </c>
      <c r="AZ11" s="68">
        <v>125154.29999999999</v>
      </c>
      <c r="BA11" s="68">
        <v>0</v>
      </c>
      <c r="BB11" s="68">
        <v>17445.150000000001</v>
      </c>
      <c r="BC11" s="68">
        <v>798801.97290922911</v>
      </c>
      <c r="BD11" s="68">
        <v>275798.33101314009</v>
      </c>
      <c r="BE11" s="68">
        <v>506524.23211933702</v>
      </c>
      <c r="BF11" s="68">
        <v>60215.104305350222</v>
      </c>
      <c r="BG11" s="68">
        <f t="shared" si="9"/>
        <v>7034788.2206402263</v>
      </c>
      <c r="BH11" s="68">
        <v>0</v>
      </c>
    </row>
    <row r="12" spans="1:62">
      <c r="B12" s="79" t="s">
        <v>17</v>
      </c>
      <c r="C12" s="79" t="s">
        <v>18</v>
      </c>
      <c r="D12" s="80" t="s">
        <v>953</v>
      </c>
      <c r="E12" s="81">
        <v>19</v>
      </c>
      <c r="F12" s="68"/>
      <c r="G12" s="68"/>
      <c r="H12" s="68"/>
      <c r="I12" s="68"/>
      <c r="J12" s="68"/>
      <c r="K12" s="68"/>
      <c r="L12" s="68"/>
      <c r="M12" s="68"/>
      <c r="N12" s="68">
        <f t="shared" si="6"/>
        <v>0</v>
      </c>
      <c r="O12" s="68"/>
      <c r="Q12" s="79" t="s">
        <v>17</v>
      </c>
      <c r="R12" s="79" t="s">
        <v>18</v>
      </c>
      <c r="S12" s="80" t="s">
        <v>954</v>
      </c>
      <c r="T12" s="81">
        <v>16</v>
      </c>
      <c r="U12" s="68">
        <v>151042945.80964532</v>
      </c>
      <c r="V12" s="68">
        <v>6694999.2199999988</v>
      </c>
      <c r="W12" s="68">
        <v>4161468.37</v>
      </c>
      <c r="X12" s="68">
        <v>521360.17</v>
      </c>
      <c r="Y12" s="68">
        <v>21625807.227427978</v>
      </c>
      <c r="Z12" s="68">
        <v>7811079.0035226978</v>
      </c>
      <c r="AA12" s="68">
        <v>13294437.6172578</v>
      </c>
      <c r="AB12" s="68">
        <v>1817885.8615459204</v>
      </c>
      <c r="AC12" s="68">
        <f t="shared" si="7"/>
        <v>210463214.54939973</v>
      </c>
      <c r="AD12" s="68">
        <v>3493231.27</v>
      </c>
      <c r="AF12" s="79" t="s">
        <v>17</v>
      </c>
      <c r="AG12" s="79" t="s">
        <v>18</v>
      </c>
      <c r="AH12" s="80" t="s">
        <v>1156</v>
      </c>
      <c r="AI12" s="81">
        <v>16</v>
      </c>
      <c r="AJ12" s="68">
        <v>151798074.28243619</v>
      </c>
      <c r="AK12" s="68">
        <v>6667308.96</v>
      </c>
      <c r="AL12" s="68">
        <v>4173722.7800000003</v>
      </c>
      <c r="AM12" s="68">
        <v>522895.42999999993</v>
      </c>
      <c r="AN12" s="68">
        <v>21736507.586372435</v>
      </c>
      <c r="AO12" s="68">
        <v>7811079.0035226978</v>
      </c>
      <c r="AP12" s="68">
        <v>13365127.02841034</v>
      </c>
      <c r="AQ12" s="68">
        <v>1824051.5728006065</v>
      </c>
      <c r="AR12" s="68">
        <f t="shared" si="8"/>
        <v>211449689.77354228</v>
      </c>
      <c r="AS12" s="68">
        <v>3550923.13</v>
      </c>
      <c r="AU12" s="79" t="s">
        <v>17</v>
      </c>
      <c r="AV12" s="79" t="s">
        <v>18</v>
      </c>
      <c r="AW12" s="80" t="s">
        <v>1157</v>
      </c>
      <c r="AX12" s="81">
        <v>16</v>
      </c>
      <c r="AY12" s="68">
        <v>154440172.06004438</v>
      </c>
      <c r="AZ12" s="68">
        <v>6782939.5899999999</v>
      </c>
      <c r="BA12" s="68">
        <v>4246229.3599999994</v>
      </c>
      <c r="BB12" s="68">
        <v>531979.26</v>
      </c>
      <c r="BC12" s="68">
        <v>22116535.631939787</v>
      </c>
      <c r="BD12" s="68">
        <v>7811079.0035226978</v>
      </c>
      <c r="BE12" s="68">
        <v>13599449.49141559</v>
      </c>
      <c r="BF12" s="68">
        <v>1860532.6180566549</v>
      </c>
      <c r="BG12" s="68">
        <f t="shared" si="9"/>
        <v>215001722.27497911</v>
      </c>
      <c r="BH12" s="68">
        <v>3612805.26</v>
      </c>
    </row>
    <row r="13" spans="1:62">
      <c r="B13" s="79" t="s">
        <v>19</v>
      </c>
      <c r="C13" s="79" t="s">
        <v>20</v>
      </c>
      <c r="D13" s="80" t="s">
        <v>953</v>
      </c>
      <c r="E13" s="81">
        <v>19</v>
      </c>
      <c r="F13" s="68"/>
      <c r="G13" s="68"/>
      <c r="H13" s="68"/>
      <c r="I13" s="68"/>
      <c r="J13" s="68"/>
      <c r="K13" s="68"/>
      <c r="L13" s="68"/>
      <c r="M13" s="68"/>
      <c r="N13" s="68">
        <f t="shared" si="6"/>
        <v>0</v>
      </c>
      <c r="O13" s="68"/>
      <c r="Q13" s="79" t="s">
        <v>19</v>
      </c>
      <c r="R13" s="79" t="s">
        <v>20</v>
      </c>
      <c r="S13" s="80" t="s">
        <v>954</v>
      </c>
      <c r="T13" s="81">
        <v>16</v>
      </c>
      <c r="U13" s="68">
        <v>1032817.0314228579</v>
      </c>
      <c r="V13" s="68">
        <v>51870.519999999975</v>
      </c>
      <c r="W13" s="68">
        <v>42069.960000000006</v>
      </c>
      <c r="X13" s="68">
        <v>0</v>
      </c>
      <c r="Y13" s="68">
        <v>153082.47035050957</v>
      </c>
      <c r="Z13" s="68">
        <v>339778.33090701408</v>
      </c>
      <c r="AA13" s="68">
        <v>0</v>
      </c>
      <c r="AB13" s="68">
        <v>12627.894845639123</v>
      </c>
      <c r="AC13" s="68">
        <f t="shared" si="7"/>
        <v>1665091.9175260204</v>
      </c>
      <c r="AD13" s="68">
        <v>32845.710000000006</v>
      </c>
      <c r="AF13" s="79" t="s">
        <v>19</v>
      </c>
      <c r="AG13" s="79" t="s">
        <v>20</v>
      </c>
      <c r="AH13" s="80" t="s">
        <v>1156</v>
      </c>
      <c r="AI13" s="81">
        <v>16</v>
      </c>
      <c r="AJ13" s="68">
        <v>1037917.9130885437</v>
      </c>
      <c r="AK13" s="68">
        <v>51577.520000000004</v>
      </c>
      <c r="AL13" s="68">
        <v>42193.850000000006</v>
      </c>
      <c r="AM13" s="68">
        <v>0</v>
      </c>
      <c r="AN13" s="68">
        <v>153842.29146344794</v>
      </c>
      <c r="AO13" s="68">
        <v>339778.33090701408</v>
      </c>
      <c r="AP13" s="68">
        <v>0</v>
      </c>
      <c r="AQ13" s="68">
        <v>12670.722165137529</v>
      </c>
      <c r="AR13" s="68">
        <f t="shared" si="8"/>
        <v>1671368.7976241433</v>
      </c>
      <c r="AS13" s="68">
        <v>33388.17</v>
      </c>
      <c r="AU13" s="79" t="s">
        <v>19</v>
      </c>
      <c r="AV13" s="79" t="s">
        <v>20</v>
      </c>
      <c r="AW13" s="80" t="s">
        <v>1157</v>
      </c>
      <c r="AX13" s="81">
        <v>16</v>
      </c>
      <c r="AY13" s="68">
        <v>1056035.1879534139</v>
      </c>
      <c r="AZ13" s="68">
        <v>52471.700000000004</v>
      </c>
      <c r="BA13" s="68">
        <v>42926.850000000006</v>
      </c>
      <c r="BB13" s="68">
        <v>0</v>
      </c>
      <c r="BC13" s="68">
        <v>156528.60414181149</v>
      </c>
      <c r="BD13" s="68">
        <v>339778.33090701408</v>
      </c>
      <c r="BE13" s="68">
        <v>0</v>
      </c>
      <c r="BF13" s="68">
        <v>12924.149408439873</v>
      </c>
      <c r="BG13" s="68">
        <f t="shared" si="9"/>
        <v>1694634.8524106797</v>
      </c>
      <c r="BH13" s="68">
        <v>33970.030000000006</v>
      </c>
    </row>
    <row r="14" spans="1:62">
      <c r="B14" s="79" t="s">
        <v>21</v>
      </c>
      <c r="C14" s="79" t="s">
        <v>22</v>
      </c>
      <c r="D14" s="80" t="s">
        <v>953</v>
      </c>
      <c r="E14" s="81">
        <v>19</v>
      </c>
      <c r="F14" s="68"/>
      <c r="G14" s="68"/>
      <c r="H14" s="68"/>
      <c r="I14" s="68"/>
      <c r="J14" s="68"/>
      <c r="K14" s="68"/>
      <c r="L14" s="68"/>
      <c r="M14" s="68"/>
      <c r="N14" s="68">
        <f t="shared" si="6"/>
        <v>0</v>
      </c>
      <c r="O14" s="68"/>
      <c r="Q14" s="79" t="s">
        <v>21</v>
      </c>
      <c r="R14" s="79" t="s">
        <v>22</v>
      </c>
      <c r="S14" s="80" t="s">
        <v>954</v>
      </c>
      <c r="T14" s="81">
        <v>16</v>
      </c>
      <c r="U14" s="68">
        <v>11186509.940429566</v>
      </c>
      <c r="V14" s="68">
        <v>600818.76</v>
      </c>
      <c r="W14" s="68">
        <v>501669.87999999995</v>
      </c>
      <c r="X14" s="68">
        <v>37843.759999999995</v>
      </c>
      <c r="Y14" s="68">
        <v>1851528.0791699344</v>
      </c>
      <c r="Z14" s="68">
        <v>728751.33005615266</v>
      </c>
      <c r="AA14" s="68">
        <v>693161.54717103625</v>
      </c>
      <c r="AB14" s="68">
        <v>142394.4479214903</v>
      </c>
      <c r="AC14" s="68">
        <f t="shared" si="7"/>
        <v>16131463.584748181</v>
      </c>
      <c r="AD14" s="68">
        <v>388785.83999999997</v>
      </c>
      <c r="AF14" s="79" t="s">
        <v>21</v>
      </c>
      <c r="AG14" s="79" t="s">
        <v>22</v>
      </c>
      <c r="AH14" s="80" t="s">
        <v>1156</v>
      </c>
      <c r="AI14" s="81">
        <v>16</v>
      </c>
      <c r="AJ14" s="68">
        <v>11242736.231296802</v>
      </c>
      <c r="AK14" s="68">
        <v>597311.96</v>
      </c>
      <c r="AL14" s="68">
        <v>503147.17999999993</v>
      </c>
      <c r="AM14" s="68">
        <v>37955.199999999997</v>
      </c>
      <c r="AN14" s="68">
        <v>1860974.0926754647</v>
      </c>
      <c r="AO14" s="68">
        <v>728751.33005615266</v>
      </c>
      <c r="AP14" s="68">
        <v>696899.16951367771</v>
      </c>
      <c r="AQ14" s="68">
        <v>142877.40768359788</v>
      </c>
      <c r="AR14" s="68">
        <f t="shared" si="8"/>
        <v>16205859.331225693</v>
      </c>
      <c r="AS14" s="68">
        <v>395206.75999999995</v>
      </c>
      <c r="AU14" s="79" t="s">
        <v>21</v>
      </c>
      <c r="AV14" s="79" t="s">
        <v>22</v>
      </c>
      <c r="AW14" s="80" t="s">
        <v>1157</v>
      </c>
      <c r="AX14" s="81">
        <v>16</v>
      </c>
      <c r="AY14" s="68">
        <v>11438763.545017086</v>
      </c>
      <c r="AZ14" s="68">
        <v>607666.84999999986</v>
      </c>
      <c r="BA14" s="68">
        <v>511887.92</v>
      </c>
      <c r="BB14" s="68">
        <v>38614.549999999996</v>
      </c>
      <c r="BC14" s="68">
        <v>1893505.1865365803</v>
      </c>
      <c r="BD14" s="68">
        <v>728751.33005615266</v>
      </c>
      <c r="BE14" s="68">
        <v>709121.51174226857</v>
      </c>
      <c r="BF14" s="68">
        <v>145734.98763726279</v>
      </c>
      <c r="BG14" s="68">
        <f t="shared" si="9"/>
        <v>16476139.930989351</v>
      </c>
      <c r="BH14" s="68">
        <v>402094.05</v>
      </c>
    </row>
    <row r="15" spans="1:62">
      <c r="B15" s="79" t="s">
        <v>23</v>
      </c>
      <c r="C15" s="79" t="s">
        <v>24</v>
      </c>
      <c r="D15" s="80" t="s">
        <v>953</v>
      </c>
      <c r="E15" s="81">
        <v>19</v>
      </c>
      <c r="F15" s="68"/>
      <c r="G15" s="68"/>
      <c r="H15" s="68"/>
      <c r="I15" s="68"/>
      <c r="J15" s="68"/>
      <c r="K15" s="68"/>
      <c r="L15" s="68"/>
      <c r="M15" s="68"/>
      <c r="N15" s="68">
        <f t="shared" si="6"/>
        <v>0</v>
      </c>
      <c r="O15" s="68"/>
      <c r="Q15" s="79" t="s">
        <v>23</v>
      </c>
      <c r="R15" s="79" t="s">
        <v>24</v>
      </c>
      <c r="S15" s="80" t="s">
        <v>954</v>
      </c>
      <c r="T15" s="81">
        <v>16</v>
      </c>
      <c r="U15" s="68">
        <v>6872698.9416265525</v>
      </c>
      <c r="V15" s="68">
        <v>383908.95999999996</v>
      </c>
      <c r="W15" s="68">
        <v>249634.30000000002</v>
      </c>
      <c r="X15" s="68">
        <v>23820.430000000004</v>
      </c>
      <c r="Y15" s="68">
        <v>1162825.920739529</v>
      </c>
      <c r="Z15" s="68">
        <v>617200.84523483005</v>
      </c>
      <c r="AA15" s="68">
        <v>652632.78311097436</v>
      </c>
      <c r="AB15" s="68">
        <v>89448.839186443016</v>
      </c>
      <c r="AC15" s="68">
        <f t="shared" si="7"/>
        <v>10304690.289898328</v>
      </c>
      <c r="AD15" s="68">
        <v>252519.27000000002</v>
      </c>
      <c r="AF15" s="79" t="s">
        <v>23</v>
      </c>
      <c r="AG15" s="79" t="s">
        <v>24</v>
      </c>
      <c r="AH15" s="80" t="s">
        <v>1156</v>
      </c>
      <c r="AI15" s="81">
        <v>16</v>
      </c>
      <c r="AJ15" s="68">
        <v>6907309.7948448351</v>
      </c>
      <c r="AK15" s="68">
        <v>381612.61999999994</v>
      </c>
      <c r="AL15" s="68">
        <v>250369.41000000003</v>
      </c>
      <c r="AM15" s="68">
        <v>23890.57</v>
      </c>
      <c r="AN15" s="68">
        <v>1168775.2701085736</v>
      </c>
      <c r="AO15" s="68">
        <v>617200.84523483005</v>
      </c>
      <c r="AP15" s="68">
        <v>656151.82211918046</v>
      </c>
      <c r="AQ15" s="68">
        <v>89752.215353267267</v>
      </c>
      <c r="AR15" s="68">
        <f t="shared" si="8"/>
        <v>10351752.267660687</v>
      </c>
      <c r="AS15" s="68">
        <v>256689.72000000003</v>
      </c>
      <c r="AU15" s="79" t="s">
        <v>23</v>
      </c>
      <c r="AV15" s="79" t="s">
        <v>24</v>
      </c>
      <c r="AW15" s="80" t="s">
        <v>1157</v>
      </c>
      <c r="AX15" s="81">
        <v>16</v>
      </c>
      <c r="AY15" s="68">
        <v>7027793.2150860755</v>
      </c>
      <c r="AZ15" s="68">
        <v>388227.97999999992</v>
      </c>
      <c r="BA15" s="68">
        <v>254718.87000000002</v>
      </c>
      <c r="BB15" s="68">
        <v>24305.609999999997</v>
      </c>
      <c r="BC15" s="68">
        <v>1189209.0806543021</v>
      </c>
      <c r="BD15" s="68">
        <v>617200.84523483005</v>
      </c>
      <c r="BE15" s="68">
        <v>667659.55991411756</v>
      </c>
      <c r="BF15" s="68">
        <v>91547.22966033034</v>
      </c>
      <c r="BG15" s="68">
        <f t="shared" si="9"/>
        <v>10521825.450549657</v>
      </c>
      <c r="BH15" s="68">
        <v>261163.06</v>
      </c>
    </row>
    <row r="16" spans="1:62">
      <c r="B16" s="79" t="s">
        <v>25</v>
      </c>
      <c r="C16" s="79" t="s">
        <v>26</v>
      </c>
      <c r="D16" s="80" t="s">
        <v>953</v>
      </c>
      <c r="E16" s="81">
        <v>19</v>
      </c>
      <c r="F16" s="68"/>
      <c r="G16" s="68"/>
      <c r="H16" s="68"/>
      <c r="I16" s="68"/>
      <c r="J16" s="68"/>
      <c r="K16" s="68"/>
      <c r="L16" s="68"/>
      <c r="M16" s="68"/>
      <c r="N16" s="68">
        <f t="shared" si="6"/>
        <v>0</v>
      </c>
      <c r="O16" s="68"/>
      <c r="Q16" s="79" t="s">
        <v>25</v>
      </c>
      <c r="R16" s="79" t="s">
        <v>26</v>
      </c>
      <c r="S16" s="80" t="s">
        <v>954</v>
      </c>
      <c r="T16" s="81">
        <v>16</v>
      </c>
      <c r="U16" s="68">
        <v>20750147.272455789</v>
      </c>
      <c r="V16" s="68">
        <v>1106240.0299999998</v>
      </c>
      <c r="W16" s="68">
        <v>953969.99</v>
      </c>
      <c r="X16" s="68">
        <v>72325.760000000009</v>
      </c>
      <c r="Y16" s="68">
        <v>3183563.4859705819</v>
      </c>
      <c r="Z16" s="68">
        <v>1359730.3082092474</v>
      </c>
      <c r="AA16" s="68">
        <v>1870850.649119779</v>
      </c>
      <c r="AB16" s="68">
        <v>264452.38602119312</v>
      </c>
      <c r="AC16" s="68">
        <f t="shared" si="7"/>
        <v>30300643.291776594</v>
      </c>
      <c r="AD16" s="68">
        <v>739363.41</v>
      </c>
      <c r="AF16" s="79" t="s">
        <v>25</v>
      </c>
      <c r="AG16" s="79" t="s">
        <v>26</v>
      </c>
      <c r="AH16" s="80" t="s">
        <v>1156</v>
      </c>
      <c r="AI16" s="81">
        <v>16</v>
      </c>
      <c r="AJ16" s="68">
        <v>20854578.167277154</v>
      </c>
      <c r="AK16" s="68">
        <v>1099464</v>
      </c>
      <c r="AL16" s="68">
        <v>956779.17000000016</v>
      </c>
      <c r="AM16" s="68">
        <v>72538.740000000005</v>
      </c>
      <c r="AN16" s="68">
        <v>3199900.4308026792</v>
      </c>
      <c r="AO16" s="68">
        <v>1359730.3082092474</v>
      </c>
      <c r="AP16" s="68">
        <v>1880938.3536399899</v>
      </c>
      <c r="AQ16" s="68">
        <v>265349.33561382815</v>
      </c>
      <c r="AR16" s="68">
        <f t="shared" si="8"/>
        <v>30440852.7555429</v>
      </c>
      <c r="AS16" s="68">
        <v>751574.25000000012</v>
      </c>
      <c r="AU16" s="79" t="s">
        <v>25</v>
      </c>
      <c r="AV16" s="79" t="s">
        <v>26</v>
      </c>
      <c r="AW16" s="80" t="s">
        <v>1157</v>
      </c>
      <c r="AX16" s="81">
        <v>16</v>
      </c>
      <c r="AY16" s="68">
        <v>21217877.801350746</v>
      </c>
      <c r="AZ16" s="68">
        <v>1118522.81</v>
      </c>
      <c r="BA16" s="68">
        <v>973400.49</v>
      </c>
      <c r="BB16" s="68">
        <v>73798.89</v>
      </c>
      <c r="BC16" s="68">
        <v>3255850.5524533261</v>
      </c>
      <c r="BD16" s="68">
        <v>1359730.3082092474</v>
      </c>
      <c r="BE16" s="68">
        <v>1913926.7473917785</v>
      </c>
      <c r="BF16" s="68">
        <v>270656.32532611117</v>
      </c>
      <c r="BG16" s="68">
        <f t="shared" si="9"/>
        <v>30948435.894731209</v>
      </c>
      <c r="BH16" s="68">
        <v>764671.97000000009</v>
      </c>
    </row>
    <row r="17" spans="2:60">
      <c r="B17" s="79" t="s">
        <v>27</v>
      </c>
      <c r="C17" s="79" t="s">
        <v>28</v>
      </c>
      <c r="D17" s="80" t="s">
        <v>953</v>
      </c>
      <c r="E17" s="81">
        <v>19</v>
      </c>
      <c r="F17" s="68"/>
      <c r="G17" s="68"/>
      <c r="H17" s="68"/>
      <c r="I17" s="68"/>
      <c r="J17" s="68"/>
      <c r="K17" s="68"/>
      <c r="L17" s="68"/>
      <c r="M17" s="68"/>
      <c r="N17" s="68">
        <f t="shared" si="6"/>
        <v>0</v>
      </c>
      <c r="O17" s="68"/>
      <c r="Q17" s="79" t="s">
        <v>27</v>
      </c>
      <c r="R17" s="79" t="s">
        <v>28</v>
      </c>
      <c r="S17" s="80" t="s">
        <v>954</v>
      </c>
      <c r="T17" s="81">
        <v>16</v>
      </c>
      <c r="U17" s="68">
        <v>116570896.86610797</v>
      </c>
      <c r="V17" s="68">
        <v>3371275.370000001</v>
      </c>
      <c r="W17" s="68">
        <v>1203088.25</v>
      </c>
      <c r="X17" s="68">
        <v>394747.67</v>
      </c>
      <c r="Y17" s="68">
        <v>15507867.640507633</v>
      </c>
      <c r="Z17" s="68">
        <v>4389524.7095314339</v>
      </c>
      <c r="AA17" s="68">
        <v>4424592.4359687278</v>
      </c>
      <c r="AB17" s="68">
        <v>1247421.2955991924</v>
      </c>
      <c r="AC17" s="68">
        <f t="shared" si="7"/>
        <v>148011497.90771493</v>
      </c>
      <c r="AD17" s="68">
        <v>902083.67</v>
      </c>
      <c r="AF17" s="79" t="s">
        <v>27</v>
      </c>
      <c r="AG17" s="79" t="s">
        <v>28</v>
      </c>
      <c r="AH17" s="80" t="s">
        <v>1156</v>
      </c>
      <c r="AI17" s="81">
        <v>16</v>
      </c>
      <c r="AJ17" s="68">
        <v>116385921.49364251</v>
      </c>
      <c r="AK17" s="68">
        <v>3340791.39</v>
      </c>
      <c r="AL17" s="68">
        <v>1196559.8</v>
      </c>
      <c r="AM17" s="68">
        <v>392605.62</v>
      </c>
      <c r="AN17" s="68">
        <v>15478446.682602696</v>
      </c>
      <c r="AO17" s="68">
        <v>4389524.7095314339</v>
      </c>
      <c r="AP17" s="68">
        <v>4417844.9112908654</v>
      </c>
      <c r="AQ17" s="68">
        <v>1239731.6651577353</v>
      </c>
      <c r="AR17" s="68">
        <f t="shared" si="8"/>
        <v>147750804.96222523</v>
      </c>
      <c r="AS17" s="68">
        <v>909378.69</v>
      </c>
      <c r="AU17" s="79" t="s">
        <v>27</v>
      </c>
      <c r="AV17" s="79" t="s">
        <v>28</v>
      </c>
      <c r="AW17" s="80" t="s">
        <v>1157</v>
      </c>
      <c r="AX17" s="81">
        <v>16</v>
      </c>
      <c r="AY17" s="68">
        <v>117640836.90230894</v>
      </c>
      <c r="AZ17" s="68">
        <v>3370348.09</v>
      </c>
      <c r="BA17" s="68">
        <v>1207155.03</v>
      </c>
      <c r="BB17" s="68">
        <v>396082.02999999997</v>
      </c>
      <c r="BC17" s="68">
        <v>15640194.859463455</v>
      </c>
      <c r="BD17" s="68">
        <v>4389524.7095314339</v>
      </c>
      <c r="BE17" s="68">
        <v>4464777.1246715216</v>
      </c>
      <c r="BF17" s="68">
        <v>1252367.3849006295</v>
      </c>
      <c r="BG17" s="68">
        <f t="shared" si="9"/>
        <v>149278742.24087599</v>
      </c>
      <c r="BH17" s="68">
        <v>917456.1100000001</v>
      </c>
    </row>
    <row r="18" spans="2:60">
      <c r="B18" s="79" t="s">
        <v>29</v>
      </c>
      <c r="C18" s="79" t="s">
        <v>30</v>
      </c>
      <c r="D18" s="80" t="s">
        <v>953</v>
      </c>
      <c r="E18" s="81">
        <v>19</v>
      </c>
      <c r="F18" s="68"/>
      <c r="G18" s="68"/>
      <c r="H18" s="68"/>
      <c r="I18" s="68"/>
      <c r="J18" s="68"/>
      <c r="K18" s="68"/>
      <c r="L18" s="68"/>
      <c r="M18" s="68"/>
      <c r="N18" s="68">
        <f t="shared" si="6"/>
        <v>0</v>
      </c>
      <c r="O18" s="68"/>
      <c r="Q18" s="79" t="s">
        <v>29</v>
      </c>
      <c r="R18" s="79" t="s">
        <v>30</v>
      </c>
      <c r="S18" s="80" t="s">
        <v>954</v>
      </c>
      <c r="T18" s="81">
        <v>16</v>
      </c>
      <c r="U18" s="68">
        <v>5217765.0421944084</v>
      </c>
      <c r="V18" s="68">
        <v>262555.63</v>
      </c>
      <c r="W18" s="68">
        <v>358074.92</v>
      </c>
      <c r="X18" s="68">
        <v>17192.97</v>
      </c>
      <c r="Y18" s="68">
        <v>695976.06355505122</v>
      </c>
      <c r="Z18" s="68">
        <v>334834.10166138818</v>
      </c>
      <c r="AA18" s="68">
        <v>396726.66546303965</v>
      </c>
      <c r="AB18" s="68">
        <v>67745.060126742348</v>
      </c>
      <c r="AC18" s="68">
        <f t="shared" si="7"/>
        <v>7526111.3630006295</v>
      </c>
      <c r="AD18" s="68">
        <v>175240.91</v>
      </c>
      <c r="AF18" s="79" t="s">
        <v>29</v>
      </c>
      <c r="AG18" s="79" t="s">
        <v>30</v>
      </c>
      <c r="AH18" s="80" t="s">
        <v>1156</v>
      </c>
      <c r="AI18" s="81">
        <v>16</v>
      </c>
      <c r="AJ18" s="68">
        <v>5244087.4985722601</v>
      </c>
      <c r="AK18" s="68">
        <v>260950.66000000003</v>
      </c>
      <c r="AL18" s="68">
        <v>359129.36</v>
      </c>
      <c r="AM18" s="68">
        <v>17243.600000000002</v>
      </c>
      <c r="AN18" s="68">
        <v>699560.71487075754</v>
      </c>
      <c r="AO18" s="68">
        <v>334834.10166138818</v>
      </c>
      <c r="AP18" s="68">
        <v>398865.9699393186</v>
      </c>
      <c r="AQ18" s="68">
        <v>67974.815698288381</v>
      </c>
      <c r="AR18" s="68">
        <f t="shared" si="8"/>
        <v>7560781.7907420127</v>
      </c>
      <c r="AS18" s="68">
        <v>178135.07</v>
      </c>
      <c r="AU18" s="79" t="s">
        <v>29</v>
      </c>
      <c r="AV18" s="79" t="s">
        <v>30</v>
      </c>
      <c r="AW18" s="80" t="s">
        <v>1157</v>
      </c>
      <c r="AX18" s="81">
        <v>16</v>
      </c>
      <c r="AY18" s="68">
        <v>5335663.0395207759</v>
      </c>
      <c r="AZ18" s="68">
        <v>265474.16000000003</v>
      </c>
      <c r="BA18" s="68">
        <v>365368.19999999995</v>
      </c>
      <c r="BB18" s="68">
        <v>17543.150000000001</v>
      </c>
      <c r="BC18" s="68">
        <v>711794.13237087615</v>
      </c>
      <c r="BD18" s="68">
        <v>334834.10166138818</v>
      </c>
      <c r="BE18" s="68">
        <v>405861.29651803034</v>
      </c>
      <c r="BF18" s="68">
        <v>69334.327412254177</v>
      </c>
      <c r="BG18" s="68">
        <f t="shared" si="9"/>
        <v>7687111.8474833257</v>
      </c>
      <c r="BH18" s="68">
        <v>181239.44</v>
      </c>
    </row>
    <row r="19" spans="2:60">
      <c r="B19" s="79" t="s">
        <v>31</v>
      </c>
      <c r="C19" s="79" t="s">
        <v>32</v>
      </c>
      <c r="D19" s="80" t="s">
        <v>953</v>
      </c>
      <c r="E19" s="81">
        <v>19</v>
      </c>
      <c r="F19" s="68"/>
      <c r="G19" s="68"/>
      <c r="H19" s="68"/>
      <c r="I19" s="68"/>
      <c r="J19" s="68"/>
      <c r="K19" s="68"/>
      <c r="L19" s="68"/>
      <c r="M19" s="68"/>
      <c r="N19" s="68">
        <f t="shared" si="6"/>
        <v>0</v>
      </c>
      <c r="O19" s="68"/>
      <c r="Q19" s="79" t="s">
        <v>31</v>
      </c>
      <c r="R19" s="79" t="s">
        <v>32</v>
      </c>
      <c r="S19" s="80" t="s">
        <v>954</v>
      </c>
      <c r="T19" s="81">
        <v>16</v>
      </c>
      <c r="U19" s="68">
        <v>359348.73099970655</v>
      </c>
      <c r="V19" s="68">
        <v>0</v>
      </c>
      <c r="W19" s="68">
        <v>0</v>
      </c>
      <c r="X19" s="68">
        <v>0</v>
      </c>
      <c r="Y19" s="68">
        <v>0</v>
      </c>
      <c r="Z19" s="68">
        <v>0</v>
      </c>
      <c r="AA19" s="68">
        <v>0</v>
      </c>
      <c r="AB19" s="68">
        <v>3107.0056643942371</v>
      </c>
      <c r="AC19" s="68">
        <f t="shared" si="7"/>
        <v>362455.73666410078</v>
      </c>
      <c r="AD19" s="68">
        <v>0</v>
      </c>
      <c r="AF19" s="79" t="s">
        <v>31</v>
      </c>
      <c r="AG19" s="79" t="s">
        <v>32</v>
      </c>
      <c r="AH19" s="80" t="s">
        <v>1156</v>
      </c>
      <c r="AI19" s="81">
        <v>16</v>
      </c>
      <c r="AJ19" s="68">
        <v>358138.35126847151</v>
      </c>
      <c r="AK19" s="68">
        <v>0</v>
      </c>
      <c r="AL19" s="68">
        <v>0</v>
      </c>
      <c r="AM19" s="68">
        <v>0</v>
      </c>
      <c r="AN19" s="68">
        <v>0</v>
      </c>
      <c r="AO19" s="68">
        <v>0</v>
      </c>
      <c r="AP19" s="68">
        <v>0</v>
      </c>
      <c r="AQ19" s="68">
        <v>3087.8527567036799</v>
      </c>
      <c r="AR19" s="68">
        <f t="shared" si="8"/>
        <v>361226.20402517519</v>
      </c>
      <c r="AS19" s="68">
        <v>0</v>
      </c>
      <c r="AU19" s="79" t="s">
        <v>31</v>
      </c>
      <c r="AV19" s="79" t="s">
        <v>32</v>
      </c>
      <c r="AW19" s="80" t="s">
        <v>1157</v>
      </c>
      <c r="AX19" s="81">
        <v>16</v>
      </c>
      <c r="AY19" s="68">
        <v>361644.42683371226</v>
      </c>
      <c r="AZ19" s="68">
        <v>0</v>
      </c>
      <c r="BA19" s="68">
        <v>0</v>
      </c>
      <c r="BB19" s="68">
        <v>0</v>
      </c>
      <c r="BC19" s="68">
        <v>0</v>
      </c>
      <c r="BD19" s="68">
        <v>0</v>
      </c>
      <c r="BE19" s="68">
        <v>0</v>
      </c>
      <c r="BF19" s="68">
        <v>3119.3251021085307</v>
      </c>
      <c r="BG19" s="68">
        <f t="shared" si="9"/>
        <v>364763.75193582079</v>
      </c>
      <c r="BH19" s="68">
        <v>0</v>
      </c>
    </row>
    <row r="20" spans="2:60">
      <c r="B20" s="79" t="s">
        <v>33</v>
      </c>
      <c r="C20" s="79" t="s">
        <v>34</v>
      </c>
      <c r="D20" s="80" t="s">
        <v>953</v>
      </c>
      <c r="E20" s="81">
        <v>19</v>
      </c>
      <c r="F20" s="68"/>
      <c r="G20" s="68"/>
      <c r="H20" s="68"/>
      <c r="I20" s="68"/>
      <c r="J20" s="68"/>
      <c r="K20" s="68"/>
      <c r="L20" s="68"/>
      <c r="M20" s="68"/>
      <c r="N20" s="68">
        <f t="shared" si="6"/>
        <v>0</v>
      </c>
      <c r="O20" s="68"/>
      <c r="Q20" s="79" t="s">
        <v>33</v>
      </c>
      <c r="R20" s="79" t="s">
        <v>34</v>
      </c>
      <c r="S20" s="80" t="s">
        <v>954</v>
      </c>
      <c r="T20" s="81">
        <v>16</v>
      </c>
      <c r="U20" s="68">
        <v>3569360.8805265091</v>
      </c>
      <c r="V20" s="68">
        <v>120351.15000000001</v>
      </c>
      <c r="W20" s="68">
        <v>69084.77</v>
      </c>
      <c r="X20" s="68">
        <v>8747.4199999999983</v>
      </c>
      <c r="Y20" s="68">
        <v>353321.58174956992</v>
      </c>
      <c r="Z20" s="68">
        <v>265411.63907558133</v>
      </c>
      <c r="AA20" s="68">
        <v>3753.2198923084429</v>
      </c>
      <c r="AB20" s="68">
        <v>39383.151528901421</v>
      </c>
      <c r="AC20" s="68">
        <f t="shared" si="7"/>
        <v>4520690.6727728704</v>
      </c>
      <c r="AD20" s="68">
        <v>91276.86</v>
      </c>
      <c r="AF20" s="79" t="s">
        <v>33</v>
      </c>
      <c r="AG20" s="79" t="s">
        <v>34</v>
      </c>
      <c r="AH20" s="80" t="s">
        <v>1156</v>
      </c>
      <c r="AI20" s="81">
        <v>16</v>
      </c>
      <c r="AJ20" s="68">
        <v>3586024.5418369654</v>
      </c>
      <c r="AK20" s="68">
        <v>119462.58</v>
      </c>
      <c r="AL20" s="68">
        <v>69289.210000000006</v>
      </c>
      <c r="AM20" s="68">
        <v>8773.2999999999993</v>
      </c>
      <c r="AN20" s="68">
        <v>355107.20932268276</v>
      </c>
      <c r="AO20" s="68">
        <v>265411.63907558133</v>
      </c>
      <c r="AP20" s="68">
        <v>3773.8495214898207</v>
      </c>
      <c r="AQ20" s="68">
        <v>39516.710353562608</v>
      </c>
      <c r="AR20" s="68">
        <f t="shared" si="8"/>
        <v>4540150.7401102819</v>
      </c>
      <c r="AS20" s="68">
        <v>92791.7</v>
      </c>
      <c r="AU20" s="79" t="s">
        <v>33</v>
      </c>
      <c r="AV20" s="79" t="s">
        <v>34</v>
      </c>
      <c r="AW20" s="80" t="s">
        <v>1157</v>
      </c>
      <c r="AX20" s="81">
        <v>16</v>
      </c>
      <c r="AY20" s="68">
        <v>3648429.4893252715</v>
      </c>
      <c r="AZ20" s="68">
        <v>121543.15999999997</v>
      </c>
      <c r="BA20" s="68">
        <v>70498.820000000007</v>
      </c>
      <c r="BB20" s="68">
        <v>8926.4699999999975</v>
      </c>
      <c r="BC20" s="68">
        <v>361332.38169990573</v>
      </c>
      <c r="BD20" s="68">
        <v>265411.63907558133</v>
      </c>
      <c r="BE20" s="68">
        <v>3840.251023885593</v>
      </c>
      <c r="BF20" s="68">
        <v>40307.024560632184</v>
      </c>
      <c r="BG20" s="68">
        <f t="shared" si="9"/>
        <v>4614705.7856852766</v>
      </c>
      <c r="BH20" s="68">
        <v>94416.550000000017</v>
      </c>
    </row>
    <row r="21" spans="2:60">
      <c r="B21" s="79" t="s">
        <v>35</v>
      </c>
      <c r="C21" s="79" t="s">
        <v>36</v>
      </c>
      <c r="D21" s="80" t="s">
        <v>953</v>
      </c>
      <c r="E21" s="81">
        <v>19</v>
      </c>
      <c r="F21" s="68"/>
      <c r="G21" s="68"/>
      <c r="H21" s="68"/>
      <c r="I21" s="68"/>
      <c r="J21" s="68"/>
      <c r="K21" s="68"/>
      <c r="L21" s="68"/>
      <c r="M21" s="68"/>
      <c r="N21" s="68">
        <f t="shared" si="6"/>
        <v>0</v>
      </c>
      <c r="O21" s="68"/>
      <c r="Q21" s="79" t="s">
        <v>35</v>
      </c>
      <c r="R21" s="79" t="s">
        <v>36</v>
      </c>
      <c r="S21" s="80" t="s">
        <v>954</v>
      </c>
      <c r="T21" s="81">
        <v>16</v>
      </c>
      <c r="U21" s="68">
        <v>11196948.220391836</v>
      </c>
      <c r="V21" s="68">
        <v>528005.79</v>
      </c>
      <c r="W21" s="68">
        <v>602810.67999999993</v>
      </c>
      <c r="X21" s="68">
        <v>38131.899999999994</v>
      </c>
      <c r="Y21" s="68">
        <v>1264267.7843229144</v>
      </c>
      <c r="Z21" s="68">
        <v>774941.48718249274</v>
      </c>
      <c r="AA21" s="68">
        <v>958226.2397079888</v>
      </c>
      <c r="AB21" s="68">
        <v>139386.1086736545</v>
      </c>
      <c r="AC21" s="68">
        <f t="shared" si="7"/>
        <v>15889205.810278885</v>
      </c>
      <c r="AD21" s="68">
        <v>386487.6</v>
      </c>
      <c r="AF21" s="79" t="s">
        <v>35</v>
      </c>
      <c r="AG21" s="79" t="s">
        <v>36</v>
      </c>
      <c r="AH21" s="80" t="s">
        <v>1156</v>
      </c>
      <c r="AI21" s="81">
        <v>16</v>
      </c>
      <c r="AJ21" s="68">
        <v>11253366.316219427</v>
      </c>
      <c r="AK21" s="68">
        <v>524315.75</v>
      </c>
      <c r="AL21" s="68">
        <v>604585.80000000005</v>
      </c>
      <c r="AM21" s="68">
        <v>38244.189999999995</v>
      </c>
      <c r="AN21" s="68">
        <v>1270764.5485793147</v>
      </c>
      <c r="AO21" s="68">
        <v>774941.48718249274</v>
      </c>
      <c r="AP21" s="68">
        <v>963393.05575404549</v>
      </c>
      <c r="AQ21" s="68">
        <v>139858.86340766959</v>
      </c>
      <c r="AR21" s="68">
        <f t="shared" si="8"/>
        <v>15962340.581142949</v>
      </c>
      <c r="AS21" s="68">
        <v>392870.57</v>
      </c>
      <c r="AU21" s="79" t="s">
        <v>35</v>
      </c>
      <c r="AV21" s="79" t="s">
        <v>36</v>
      </c>
      <c r="AW21" s="80" t="s">
        <v>1157</v>
      </c>
      <c r="AX21" s="81">
        <v>16</v>
      </c>
      <c r="AY21" s="68">
        <v>11449630.745336985</v>
      </c>
      <c r="AZ21" s="68">
        <v>533402.69000000018</v>
      </c>
      <c r="BA21" s="68">
        <v>615088.75999999989</v>
      </c>
      <c r="BB21" s="68">
        <v>38908.579999999994</v>
      </c>
      <c r="BC21" s="68">
        <v>1292985.5621463808</v>
      </c>
      <c r="BD21" s="68">
        <v>774941.48718249274</v>
      </c>
      <c r="BE21" s="68">
        <v>980289.36215272069</v>
      </c>
      <c r="BF21" s="68">
        <v>142656.039875824</v>
      </c>
      <c r="BG21" s="68">
        <f t="shared" si="9"/>
        <v>16227620.366694402</v>
      </c>
      <c r="BH21" s="68">
        <v>399717.13999999996</v>
      </c>
    </row>
    <row r="22" spans="2:60">
      <c r="B22" s="79" t="s">
        <v>37</v>
      </c>
      <c r="C22" s="79" t="s">
        <v>38</v>
      </c>
      <c r="D22" s="80" t="s">
        <v>953</v>
      </c>
      <c r="E22" s="81">
        <v>19</v>
      </c>
      <c r="F22" s="68"/>
      <c r="G22" s="68"/>
      <c r="H22" s="68"/>
      <c r="I22" s="68"/>
      <c r="J22" s="68"/>
      <c r="K22" s="68"/>
      <c r="L22" s="68"/>
      <c r="M22" s="68"/>
      <c r="N22" s="68">
        <f t="shared" si="6"/>
        <v>0</v>
      </c>
      <c r="O22" s="68"/>
      <c r="Q22" s="79" t="s">
        <v>37</v>
      </c>
      <c r="R22" s="79" t="s">
        <v>38</v>
      </c>
      <c r="S22" s="80" t="s">
        <v>954</v>
      </c>
      <c r="T22" s="81">
        <v>16</v>
      </c>
      <c r="U22" s="68">
        <v>12445088.111887671</v>
      </c>
      <c r="V22" s="68">
        <v>442142.52</v>
      </c>
      <c r="W22" s="68">
        <v>346914.88999999996</v>
      </c>
      <c r="X22" s="68">
        <v>45228.14</v>
      </c>
      <c r="Y22" s="68">
        <v>1970976.0887930831</v>
      </c>
      <c r="Z22" s="68">
        <v>461538.99988290539</v>
      </c>
      <c r="AA22" s="68">
        <v>1478429.1748239216</v>
      </c>
      <c r="AB22" s="68">
        <v>153729.04640674591</v>
      </c>
      <c r="AC22" s="68">
        <f t="shared" si="7"/>
        <v>17344046.97179433</v>
      </c>
      <c r="AD22" s="68">
        <v>0</v>
      </c>
      <c r="AF22" s="79" t="s">
        <v>37</v>
      </c>
      <c r="AG22" s="79" t="s">
        <v>38</v>
      </c>
      <c r="AH22" s="80" t="s">
        <v>1156</v>
      </c>
      <c r="AI22" s="81">
        <v>16</v>
      </c>
      <c r="AJ22" s="68">
        <v>12507614.761295978</v>
      </c>
      <c r="AK22" s="68">
        <v>443450.93</v>
      </c>
      <c r="AL22" s="68">
        <v>347941.49</v>
      </c>
      <c r="AM22" s="68">
        <v>45361.979999999996</v>
      </c>
      <c r="AN22" s="68">
        <v>1980983.9317820969</v>
      </c>
      <c r="AO22" s="68">
        <v>461538.99988290539</v>
      </c>
      <c r="AP22" s="68">
        <v>1486339.6109171722</v>
      </c>
      <c r="AQ22" s="68">
        <v>154250.44937815517</v>
      </c>
      <c r="AR22" s="68">
        <f t="shared" si="8"/>
        <v>17427482.153256308</v>
      </c>
      <c r="AS22" s="68">
        <v>0</v>
      </c>
      <c r="AU22" s="79" t="s">
        <v>37</v>
      </c>
      <c r="AV22" s="79" t="s">
        <v>38</v>
      </c>
      <c r="AW22" s="80" t="s">
        <v>1157</v>
      </c>
      <c r="AX22" s="81">
        <v>16</v>
      </c>
      <c r="AY22" s="68">
        <v>12726437.671387982</v>
      </c>
      <c r="AZ22" s="68">
        <v>451192.46</v>
      </c>
      <c r="BA22" s="68">
        <v>354015.67</v>
      </c>
      <c r="BB22" s="68">
        <v>46153.899999999994</v>
      </c>
      <c r="BC22" s="68">
        <v>2015716.4579704385</v>
      </c>
      <c r="BD22" s="68">
        <v>461538.99988290539</v>
      </c>
      <c r="BE22" s="68">
        <v>1512479.8550021884</v>
      </c>
      <c r="BF22" s="68">
        <v>157335.44776571542</v>
      </c>
      <c r="BG22" s="68">
        <f t="shared" si="9"/>
        <v>17724870.462009229</v>
      </c>
      <c r="BH22" s="68">
        <v>0</v>
      </c>
    </row>
    <row r="23" spans="2:60">
      <c r="B23" s="79" t="s">
        <v>39</v>
      </c>
      <c r="C23" s="79" t="s">
        <v>40</v>
      </c>
      <c r="D23" s="80" t="s">
        <v>953</v>
      </c>
      <c r="E23" s="81">
        <v>19</v>
      </c>
      <c r="F23" s="68"/>
      <c r="G23" s="68"/>
      <c r="H23" s="68"/>
      <c r="I23" s="68"/>
      <c r="J23" s="68"/>
      <c r="K23" s="68"/>
      <c r="L23" s="68"/>
      <c r="M23" s="68"/>
      <c r="N23" s="68">
        <f t="shared" si="6"/>
        <v>0</v>
      </c>
      <c r="O23" s="68"/>
      <c r="Q23" s="79" t="s">
        <v>39</v>
      </c>
      <c r="R23" s="79" t="s">
        <v>40</v>
      </c>
      <c r="S23" s="80" t="s">
        <v>954</v>
      </c>
      <c r="T23" s="81">
        <v>16</v>
      </c>
      <c r="U23" s="68">
        <v>10143456.890952818</v>
      </c>
      <c r="V23" s="68">
        <v>322440.32999999996</v>
      </c>
      <c r="W23" s="68">
        <v>281330.86</v>
      </c>
      <c r="X23" s="68">
        <v>36114.839999999997</v>
      </c>
      <c r="Y23" s="68">
        <v>1251328.8403521019</v>
      </c>
      <c r="Z23" s="68">
        <v>922480.13009982649</v>
      </c>
      <c r="AA23" s="68">
        <v>1253372.4120777682</v>
      </c>
      <c r="AB23" s="68">
        <v>115340.67533739842</v>
      </c>
      <c r="AC23" s="68">
        <f t="shared" si="7"/>
        <v>14325864.97881991</v>
      </c>
      <c r="AD23" s="68">
        <v>0</v>
      </c>
      <c r="AF23" s="79" t="s">
        <v>39</v>
      </c>
      <c r="AG23" s="79" t="s">
        <v>40</v>
      </c>
      <c r="AH23" s="80" t="s">
        <v>1156</v>
      </c>
      <c r="AI23" s="81">
        <v>16</v>
      </c>
      <c r="AJ23" s="68">
        <v>10193991.127955114</v>
      </c>
      <c r="AK23" s="68">
        <v>323389.81</v>
      </c>
      <c r="AL23" s="68">
        <v>282159.3</v>
      </c>
      <c r="AM23" s="68">
        <v>36221.199999999997</v>
      </c>
      <c r="AN23" s="68">
        <v>1257766.9046414045</v>
      </c>
      <c r="AO23" s="68">
        <v>922480.13009982649</v>
      </c>
      <c r="AP23" s="68">
        <v>1260131.13799558</v>
      </c>
      <c r="AQ23" s="68">
        <v>115731.86966512911</v>
      </c>
      <c r="AR23" s="68">
        <f t="shared" si="8"/>
        <v>14391871.480357055</v>
      </c>
      <c r="AS23" s="68">
        <v>0</v>
      </c>
      <c r="AU23" s="79" t="s">
        <v>39</v>
      </c>
      <c r="AV23" s="79" t="s">
        <v>40</v>
      </c>
      <c r="AW23" s="80" t="s">
        <v>1157</v>
      </c>
      <c r="AX23" s="81">
        <v>16</v>
      </c>
      <c r="AY23" s="68">
        <v>10371060.433547165</v>
      </c>
      <c r="AZ23" s="68">
        <v>329007.78999999998</v>
      </c>
      <c r="BA23" s="68">
        <v>287061.02</v>
      </c>
      <c r="BB23" s="68">
        <v>36850.439999999995</v>
      </c>
      <c r="BC23" s="68">
        <v>1279761.4904677116</v>
      </c>
      <c r="BD23" s="68">
        <v>922480.13009982649</v>
      </c>
      <c r="BE23" s="68">
        <v>1282231.6306751014</v>
      </c>
      <c r="BF23" s="68">
        <v>118046.50145843066</v>
      </c>
      <c r="BG23" s="68">
        <f t="shared" si="9"/>
        <v>14626499.436248235</v>
      </c>
      <c r="BH23" s="68">
        <v>0</v>
      </c>
    </row>
    <row r="24" spans="2:60">
      <c r="B24" s="79" t="s">
        <v>41</v>
      </c>
      <c r="C24" s="79" t="s">
        <v>42</v>
      </c>
      <c r="D24" s="80" t="s">
        <v>953</v>
      </c>
      <c r="E24" s="81">
        <v>19</v>
      </c>
      <c r="F24" s="68"/>
      <c r="G24" s="68"/>
      <c r="H24" s="68"/>
      <c r="I24" s="68"/>
      <c r="J24" s="68"/>
      <c r="K24" s="68"/>
      <c r="L24" s="68"/>
      <c r="M24" s="68"/>
      <c r="N24" s="68">
        <f t="shared" si="6"/>
        <v>0</v>
      </c>
      <c r="O24" s="68"/>
      <c r="Q24" s="79" t="s">
        <v>41</v>
      </c>
      <c r="R24" s="79" t="s">
        <v>42</v>
      </c>
      <c r="S24" s="80" t="s">
        <v>954</v>
      </c>
      <c r="T24" s="81">
        <v>16</v>
      </c>
      <c r="U24" s="68">
        <v>62790903.496781163</v>
      </c>
      <c r="V24" s="68">
        <v>2887938.6700000004</v>
      </c>
      <c r="W24" s="68">
        <v>2897756.63</v>
      </c>
      <c r="X24" s="68">
        <v>221431.6</v>
      </c>
      <c r="Y24" s="68">
        <v>9093863.3718611412</v>
      </c>
      <c r="Z24" s="68">
        <v>2145157.0420984775</v>
      </c>
      <c r="AA24" s="68">
        <v>6173948.2425368801</v>
      </c>
      <c r="AB24" s="68">
        <v>772850.55131624639</v>
      </c>
      <c r="AC24" s="68">
        <f t="shared" si="7"/>
        <v>88902951.174593911</v>
      </c>
      <c r="AD24" s="68">
        <v>1919101.5699999998</v>
      </c>
      <c r="AF24" s="79" t="s">
        <v>41</v>
      </c>
      <c r="AG24" s="79" t="s">
        <v>42</v>
      </c>
      <c r="AH24" s="80" t="s">
        <v>1156</v>
      </c>
      <c r="AI24" s="81">
        <v>16</v>
      </c>
      <c r="AJ24" s="68">
        <v>62696419.624431565</v>
      </c>
      <c r="AK24" s="68">
        <v>2846334.27</v>
      </c>
      <c r="AL24" s="68">
        <v>2882032.25</v>
      </c>
      <c r="AM24" s="68">
        <v>220230.02000000002</v>
      </c>
      <c r="AN24" s="68">
        <v>9076781.829141112</v>
      </c>
      <c r="AO24" s="68">
        <v>2145157.0420984775</v>
      </c>
      <c r="AP24" s="68">
        <v>6163852.8584314296</v>
      </c>
      <c r="AQ24" s="68">
        <v>768086.37836031616</v>
      </c>
      <c r="AR24" s="68">
        <f t="shared" si="8"/>
        <v>88733515.322462887</v>
      </c>
      <c r="AS24" s="68">
        <v>1934621.0500000003</v>
      </c>
      <c r="AU24" s="79" t="s">
        <v>41</v>
      </c>
      <c r="AV24" s="79" t="s">
        <v>42</v>
      </c>
      <c r="AW24" s="80" t="s">
        <v>1157</v>
      </c>
      <c r="AX24" s="81">
        <v>16</v>
      </c>
      <c r="AY24" s="68">
        <v>63378906.610319071</v>
      </c>
      <c r="AZ24" s="68">
        <v>2871484.37</v>
      </c>
      <c r="BA24" s="68">
        <v>2907551.8699999996</v>
      </c>
      <c r="BB24" s="68">
        <v>222180.09</v>
      </c>
      <c r="BC24" s="68">
        <v>9171713.1125377882</v>
      </c>
      <c r="BD24" s="68">
        <v>2145157.0420984775</v>
      </c>
      <c r="BE24" s="68">
        <v>6229024.1573187169</v>
      </c>
      <c r="BF24" s="68">
        <v>775914.95430710912</v>
      </c>
      <c r="BG24" s="68">
        <f t="shared" si="9"/>
        <v>89653737.236581162</v>
      </c>
      <c r="BH24" s="68">
        <v>1951805.0300000003</v>
      </c>
    </row>
    <row r="25" spans="2:60">
      <c r="B25" s="79" t="s">
        <v>43</v>
      </c>
      <c r="C25" s="79" t="s">
        <v>44</v>
      </c>
      <c r="D25" s="80" t="s">
        <v>953</v>
      </c>
      <c r="E25" s="81">
        <v>19</v>
      </c>
      <c r="F25" s="68"/>
      <c r="G25" s="68"/>
      <c r="H25" s="68"/>
      <c r="I25" s="68"/>
      <c r="J25" s="68"/>
      <c r="K25" s="68"/>
      <c r="L25" s="68"/>
      <c r="M25" s="68"/>
      <c r="N25" s="68">
        <f t="shared" si="6"/>
        <v>0</v>
      </c>
      <c r="O25" s="68"/>
      <c r="Q25" s="79" t="s">
        <v>43</v>
      </c>
      <c r="R25" s="79" t="s">
        <v>44</v>
      </c>
      <c r="S25" s="80" t="s">
        <v>954</v>
      </c>
      <c r="T25" s="81">
        <v>16</v>
      </c>
      <c r="U25" s="68">
        <v>30661947.12435754</v>
      </c>
      <c r="V25" s="68">
        <v>1245376.8400000003</v>
      </c>
      <c r="W25" s="68">
        <v>89915.859999999986</v>
      </c>
      <c r="X25" s="68">
        <v>105753.88</v>
      </c>
      <c r="Y25" s="68">
        <v>5025641.0269501675</v>
      </c>
      <c r="Z25" s="68">
        <v>1564300.6454938569</v>
      </c>
      <c r="AA25" s="68">
        <v>2295461.2223917237</v>
      </c>
      <c r="AB25" s="68">
        <v>364128.56387198716</v>
      </c>
      <c r="AC25" s="68">
        <f t="shared" si="7"/>
        <v>42121784.853065275</v>
      </c>
      <c r="AD25" s="68">
        <v>769259.69000000006</v>
      </c>
      <c r="AF25" s="79" t="s">
        <v>43</v>
      </c>
      <c r="AG25" s="79" t="s">
        <v>44</v>
      </c>
      <c r="AH25" s="80" t="s">
        <v>1156</v>
      </c>
      <c r="AI25" s="81">
        <v>16</v>
      </c>
      <c r="AJ25" s="68">
        <v>30608355.930489775</v>
      </c>
      <c r="AK25" s="68">
        <v>1228223.75</v>
      </c>
      <c r="AL25" s="68">
        <v>89427.94</v>
      </c>
      <c r="AM25" s="68">
        <v>105180.02</v>
      </c>
      <c r="AN25" s="68">
        <v>5015966.1794513352</v>
      </c>
      <c r="AO25" s="68">
        <v>1564300.6454938569</v>
      </c>
      <c r="AP25" s="68">
        <v>2291960.1241524378</v>
      </c>
      <c r="AQ25" s="68">
        <v>361883.91633214802</v>
      </c>
      <c r="AR25" s="68">
        <f t="shared" si="8"/>
        <v>42040779.065919556</v>
      </c>
      <c r="AS25" s="68">
        <v>775480.55999999994</v>
      </c>
      <c r="AU25" s="79" t="s">
        <v>43</v>
      </c>
      <c r="AV25" s="79" t="s">
        <v>44</v>
      </c>
      <c r="AW25" s="80" t="s">
        <v>1157</v>
      </c>
      <c r="AX25" s="81">
        <v>16</v>
      </c>
      <c r="AY25" s="68">
        <v>30934351.454204664</v>
      </c>
      <c r="AZ25" s="68">
        <v>1239077.9100000001</v>
      </c>
      <c r="BA25" s="68">
        <v>90219.8</v>
      </c>
      <c r="BB25" s="68">
        <v>106111.36</v>
      </c>
      <c r="BC25" s="68">
        <v>5068317.1750834836</v>
      </c>
      <c r="BD25" s="68">
        <v>1564300.6454938569</v>
      </c>
      <c r="BE25" s="68">
        <v>2316308.1505991002</v>
      </c>
      <c r="BF25" s="68">
        <v>365572.36030052602</v>
      </c>
      <c r="BG25" s="68">
        <f t="shared" si="9"/>
        <v>42466627.52568163</v>
      </c>
      <c r="BH25" s="68">
        <v>782368.66999999993</v>
      </c>
    </row>
    <row r="26" spans="2:60">
      <c r="B26" s="79" t="s">
        <v>45</v>
      </c>
      <c r="C26" s="79" t="s">
        <v>46</v>
      </c>
      <c r="D26" s="80" t="s">
        <v>953</v>
      </c>
      <c r="E26" s="81">
        <v>19</v>
      </c>
      <c r="F26" s="68"/>
      <c r="G26" s="68"/>
      <c r="H26" s="68"/>
      <c r="I26" s="68"/>
      <c r="J26" s="68"/>
      <c r="K26" s="68"/>
      <c r="L26" s="68"/>
      <c r="M26" s="68"/>
      <c r="N26" s="68">
        <f t="shared" si="6"/>
        <v>0</v>
      </c>
      <c r="O26" s="68"/>
      <c r="Q26" s="79" t="s">
        <v>45</v>
      </c>
      <c r="R26" s="79" t="s">
        <v>46</v>
      </c>
      <c r="S26" s="80" t="s">
        <v>954</v>
      </c>
      <c r="T26" s="81">
        <v>16</v>
      </c>
      <c r="U26" s="68">
        <v>3965907.4727998539</v>
      </c>
      <c r="V26" s="68">
        <v>108361.89000000001</v>
      </c>
      <c r="W26" s="68">
        <v>0</v>
      </c>
      <c r="X26" s="68">
        <v>10181.32</v>
      </c>
      <c r="Y26" s="68">
        <v>323208.17655329971</v>
      </c>
      <c r="Z26" s="68">
        <v>115870.26116470269</v>
      </c>
      <c r="AA26" s="68">
        <v>0</v>
      </c>
      <c r="AB26" s="68">
        <v>31472.090572254732</v>
      </c>
      <c r="AC26" s="68">
        <f t="shared" si="7"/>
        <v>4624139.9810901107</v>
      </c>
      <c r="AD26" s="68">
        <v>69138.76999999999</v>
      </c>
      <c r="AF26" s="79" t="s">
        <v>45</v>
      </c>
      <c r="AG26" s="79" t="s">
        <v>46</v>
      </c>
      <c r="AH26" s="80" t="s">
        <v>1156</v>
      </c>
      <c r="AI26" s="81">
        <v>16</v>
      </c>
      <c r="AJ26" s="68">
        <v>3983426.373865501</v>
      </c>
      <c r="AK26" s="68">
        <v>107742.70999999996</v>
      </c>
      <c r="AL26" s="68">
        <v>0</v>
      </c>
      <c r="AM26" s="68">
        <v>10211.299999999999</v>
      </c>
      <c r="AN26" s="68">
        <v>324906.17674490676</v>
      </c>
      <c r="AO26" s="68">
        <v>115870.26116470269</v>
      </c>
      <c r="AP26" s="68">
        <v>0</v>
      </c>
      <c r="AQ26" s="68">
        <v>31578.822747062892</v>
      </c>
      <c r="AR26" s="68">
        <f t="shared" si="8"/>
        <v>4644016.2745221732</v>
      </c>
      <c r="AS26" s="68">
        <v>70280.63</v>
      </c>
      <c r="AU26" s="79" t="s">
        <v>45</v>
      </c>
      <c r="AV26" s="79" t="s">
        <v>46</v>
      </c>
      <c r="AW26" s="80" t="s">
        <v>1157</v>
      </c>
      <c r="AX26" s="81">
        <v>16</v>
      </c>
      <c r="AY26" s="68">
        <v>4051048.5960153961</v>
      </c>
      <c r="AZ26" s="68">
        <v>109610.56999999999</v>
      </c>
      <c r="BA26" s="68">
        <v>0</v>
      </c>
      <c r="BB26" s="68">
        <v>10388.69</v>
      </c>
      <c r="BC26" s="68">
        <v>330593.66430451995</v>
      </c>
      <c r="BD26" s="68">
        <v>115870.26116470269</v>
      </c>
      <c r="BE26" s="68">
        <v>0</v>
      </c>
      <c r="BF26" s="68">
        <v>32210.418602002785</v>
      </c>
      <c r="BG26" s="68">
        <f t="shared" si="9"/>
        <v>4721227.6200866206</v>
      </c>
      <c r="BH26" s="68">
        <v>71505.42</v>
      </c>
    </row>
    <row r="27" spans="2:60">
      <c r="B27" s="79" t="s">
        <v>47</v>
      </c>
      <c r="C27" s="79" t="s">
        <v>48</v>
      </c>
      <c r="D27" s="80" t="s">
        <v>953</v>
      </c>
      <c r="E27" s="81">
        <v>19</v>
      </c>
      <c r="F27" s="68"/>
      <c r="G27" s="68"/>
      <c r="H27" s="68"/>
      <c r="I27" s="68"/>
      <c r="J27" s="68"/>
      <c r="K27" s="68"/>
      <c r="L27" s="68"/>
      <c r="M27" s="68"/>
      <c r="N27" s="68">
        <f t="shared" si="6"/>
        <v>0</v>
      </c>
      <c r="O27" s="68"/>
      <c r="Q27" s="79" t="s">
        <v>47</v>
      </c>
      <c r="R27" s="79" t="s">
        <v>48</v>
      </c>
      <c r="S27" s="80" t="s">
        <v>954</v>
      </c>
      <c r="T27" s="81">
        <v>16</v>
      </c>
      <c r="U27" s="68">
        <v>22197546.437272206</v>
      </c>
      <c r="V27" s="68">
        <v>786585.56</v>
      </c>
      <c r="W27" s="68">
        <v>91779.5</v>
      </c>
      <c r="X27" s="68">
        <v>79346.829999999987</v>
      </c>
      <c r="Y27" s="68">
        <v>3641567.0425831126</v>
      </c>
      <c r="Z27" s="68">
        <v>1235104.2371651365</v>
      </c>
      <c r="AA27" s="68">
        <v>2254664.3173150518</v>
      </c>
      <c r="AB27" s="68">
        <v>257529.27830365673</v>
      </c>
      <c r="AC27" s="68">
        <f t="shared" si="7"/>
        <v>30711114.562639162</v>
      </c>
      <c r="AD27" s="68">
        <v>166991.35999999999</v>
      </c>
      <c r="AF27" s="79" t="s">
        <v>47</v>
      </c>
      <c r="AG27" s="79" t="s">
        <v>48</v>
      </c>
      <c r="AH27" s="80" t="s">
        <v>1156</v>
      </c>
      <c r="AI27" s="81">
        <v>16</v>
      </c>
      <c r="AJ27" s="68">
        <v>22306654.461576778</v>
      </c>
      <c r="AK27" s="68">
        <v>786636.2</v>
      </c>
      <c r="AL27" s="68">
        <v>92051.73</v>
      </c>
      <c r="AM27" s="68">
        <v>79582.169999999984</v>
      </c>
      <c r="AN27" s="68">
        <v>3659918.1829485162</v>
      </c>
      <c r="AO27" s="68">
        <v>1235104.2371651365</v>
      </c>
      <c r="AP27" s="68">
        <v>2266591.2799361059</v>
      </c>
      <c r="AQ27" s="68">
        <v>258402.73623882234</v>
      </c>
      <c r="AR27" s="68">
        <f t="shared" si="8"/>
        <v>30854710.147865359</v>
      </c>
      <c r="AS27" s="68">
        <v>169769.15000000002</v>
      </c>
      <c r="AU27" s="79" t="s">
        <v>47</v>
      </c>
      <c r="AV27" s="79" t="s">
        <v>48</v>
      </c>
      <c r="AW27" s="80" t="s">
        <v>1157</v>
      </c>
      <c r="AX27" s="81">
        <v>16</v>
      </c>
      <c r="AY27" s="68">
        <v>22696377.843878731</v>
      </c>
      <c r="AZ27" s="68">
        <v>800391.83000000007</v>
      </c>
      <c r="BA27" s="68">
        <v>93662.449999999983</v>
      </c>
      <c r="BB27" s="68">
        <v>80974.699999999983</v>
      </c>
      <c r="BC27" s="68">
        <v>3724266.2179034934</v>
      </c>
      <c r="BD27" s="68">
        <v>1235104.2371651365</v>
      </c>
      <c r="BE27" s="68">
        <v>2306553.3723598183</v>
      </c>
      <c r="BF27" s="68">
        <v>263570.78696360067</v>
      </c>
      <c r="BG27" s="68">
        <f t="shared" si="9"/>
        <v>31373650.13827078</v>
      </c>
      <c r="BH27" s="68">
        <v>172748.7</v>
      </c>
    </row>
    <row r="28" spans="2:60">
      <c r="B28" s="79" t="s">
        <v>49</v>
      </c>
      <c r="C28" s="79" t="s">
        <v>50</v>
      </c>
      <c r="D28" s="80" t="s">
        <v>953</v>
      </c>
      <c r="E28" s="81">
        <v>19</v>
      </c>
      <c r="F28" s="68"/>
      <c r="G28" s="68"/>
      <c r="H28" s="68"/>
      <c r="I28" s="68"/>
      <c r="J28" s="68"/>
      <c r="K28" s="68"/>
      <c r="L28" s="68"/>
      <c r="M28" s="68"/>
      <c r="N28" s="68">
        <f t="shared" si="6"/>
        <v>0</v>
      </c>
      <c r="O28" s="68"/>
      <c r="Q28" s="79" t="s">
        <v>49</v>
      </c>
      <c r="R28" s="79" t="s">
        <v>50</v>
      </c>
      <c r="S28" s="80" t="s">
        <v>954</v>
      </c>
      <c r="T28" s="81">
        <v>16</v>
      </c>
      <c r="U28" s="68">
        <v>4994869.2657541642</v>
      </c>
      <c r="V28" s="68">
        <v>220099.77</v>
      </c>
      <c r="W28" s="68">
        <v>0</v>
      </c>
      <c r="X28" s="68">
        <v>0</v>
      </c>
      <c r="Y28" s="68">
        <v>741842.70175486582</v>
      </c>
      <c r="Z28" s="68">
        <v>272667.00841059361</v>
      </c>
      <c r="AA28" s="68">
        <v>83183.277619894332</v>
      </c>
      <c r="AB28" s="68">
        <v>57036.789427628741</v>
      </c>
      <c r="AC28" s="68">
        <f t="shared" si="7"/>
        <v>6512668.5829671463</v>
      </c>
      <c r="AD28" s="68">
        <v>142969.76999999999</v>
      </c>
      <c r="AF28" s="79" t="s">
        <v>49</v>
      </c>
      <c r="AG28" s="79" t="s">
        <v>50</v>
      </c>
      <c r="AH28" s="80" t="s">
        <v>1156</v>
      </c>
      <c r="AI28" s="81">
        <v>16</v>
      </c>
      <c r="AJ28" s="68">
        <v>5019101.8489722451</v>
      </c>
      <c r="AK28" s="68">
        <v>218807.73</v>
      </c>
      <c r="AL28" s="68">
        <v>0</v>
      </c>
      <c r="AM28" s="68">
        <v>0</v>
      </c>
      <c r="AN28" s="68">
        <v>745598.65815469075</v>
      </c>
      <c r="AO28" s="68">
        <v>272667.00841059361</v>
      </c>
      <c r="AP28" s="68">
        <v>83632.150207651954</v>
      </c>
      <c r="AQ28" s="68">
        <v>57230.231214527041</v>
      </c>
      <c r="AR28" s="68">
        <f t="shared" si="8"/>
        <v>6542368.5769597087</v>
      </c>
      <c r="AS28" s="68">
        <v>145330.94999999998</v>
      </c>
      <c r="AU28" s="79" t="s">
        <v>49</v>
      </c>
      <c r="AV28" s="79" t="s">
        <v>50</v>
      </c>
      <c r="AW28" s="80" t="s">
        <v>1157</v>
      </c>
      <c r="AX28" s="81">
        <v>16</v>
      </c>
      <c r="AY28" s="68">
        <v>5106428.709842111</v>
      </c>
      <c r="AZ28" s="68">
        <v>222600.9</v>
      </c>
      <c r="BA28" s="68">
        <v>0</v>
      </c>
      <c r="BB28" s="68">
        <v>0</v>
      </c>
      <c r="BC28" s="68">
        <v>758629.02652784961</v>
      </c>
      <c r="BD28" s="68">
        <v>272667.00841059361</v>
      </c>
      <c r="BE28" s="68">
        <v>85099.019354133416</v>
      </c>
      <c r="BF28" s="68">
        <v>58374.844838816673</v>
      </c>
      <c r="BG28" s="68">
        <f t="shared" si="9"/>
        <v>6651663.1589735057</v>
      </c>
      <c r="BH28" s="68">
        <v>147863.65</v>
      </c>
    </row>
    <row r="29" spans="2:60">
      <c r="B29" s="79" t="s">
        <v>51</v>
      </c>
      <c r="C29" s="79" t="s">
        <v>52</v>
      </c>
      <c r="D29" s="80" t="s">
        <v>953</v>
      </c>
      <c r="E29" s="81">
        <v>19</v>
      </c>
      <c r="F29" s="68"/>
      <c r="G29" s="68"/>
      <c r="H29" s="68"/>
      <c r="I29" s="68"/>
      <c r="J29" s="68"/>
      <c r="K29" s="68"/>
      <c r="L29" s="68"/>
      <c r="M29" s="68"/>
      <c r="N29" s="68">
        <f t="shared" si="6"/>
        <v>0</v>
      </c>
      <c r="O29" s="68"/>
      <c r="Q29" s="79" t="s">
        <v>51</v>
      </c>
      <c r="R29" s="79" t="s">
        <v>52</v>
      </c>
      <c r="S29" s="80" t="s">
        <v>954</v>
      </c>
      <c r="T29" s="81">
        <v>16</v>
      </c>
      <c r="U29" s="68">
        <v>27823074.383358907</v>
      </c>
      <c r="V29" s="68">
        <v>1085159.0800000003</v>
      </c>
      <c r="W29" s="68">
        <v>324649.48</v>
      </c>
      <c r="X29" s="68">
        <v>89710.83</v>
      </c>
      <c r="Y29" s="68">
        <v>3813081.6399220419</v>
      </c>
      <c r="Z29" s="68">
        <v>620495.14310195413</v>
      </c>
      <c r="AA29" s="68">
        <v>322201.45744933572</v>
      </c>
      <c r="AB29" s="68">
        <v>131571.61544079334</v>
      </c>
      <c r="AC29" s="68">
        <f t="shared" si="7"/>
        <v>34490233.339273036</v>
      </c>
      <c r="AD29" s="68">
        <v>280289.70999999996</v>
      </c>
      <c r="AF29" s="79" t="s">
        <v>51</v>
      </c>
      <c r="AG29" s="79" t="s">
        <v>52</v>
      </c>
      <c r="AH29" s="80" t="s">
        <v>1156</v>
      </c>
      <c r="AI29" s="81">
        <v>16</v>
      </c>
      <c r="AJ29" s="68">
        <v>27934065.961267196</v>
      </c>
      <c r="AK29" s="68">
        <v>1084550.8899999999</v>
      </c>
      <c r="AL29" s="68">
        <v>325605.49000000005</v>
      </c>
      <c r="AM29" s="68">
        <v>89975</v>
      </c>
      <c r="AN29" s="68">
        <v>3833587.9746668874</v>
      </c>
      <c r="AO29" s="68">
        <v>620495.14310195413</v>
      </c>
      <c r="AP29" s="68">
        <v>323938.85523552133</v>
      </c>
      <c r="AQ29" s="68">
        <v>132017.86388922483</v>
      </c>
      <c r="AR29" s="68">
        <f t="shared" si="8"/>
        <v>34629155.968160786</v>
      </c>
      <c r="AS29" s="68">
        <v>284918.78999999998</v>
      </c>
      <c r="AU29" s="79" t="s">
        <v>51</v>
      </c>
      <c r="AV29" s="79" t="s">
        <v>52</v>
      </c>
      <c r="AW29" s="80" t="s">
        <v>1157</v>
      </c>
      <c r="AX29" s="81">
        <v>16</v>
      </c>
      <c r="AY29" s="68">
        <v>28390729.050026547</v>
      </c>
      <c r="AZ29" s="68">
        <v>1103376.25</v>
      </c>
      <c r="BA29" s="68">
        <v>331261.96000000002</v>
      </c>
      <c r="BB29" s="68">
        <v>91538.060000000012</v>
      </c>
      <c r="BC29" s="68">
        <v>3900766.9164765477</v>
      </c>
      <c r="BD29" s="68">
        <v>620495.14310195413</v>
      </c>
      <c r="BE29" s="68">
        <v>329620.22570402082</v>
      </c>
      <c r="BF29" s="68">
        <v>134658.21496701241</v>
      </c>
      <c r="BG29" s="68">
        <f t="shared" si="9"/>
        <v>35192329.90027608</v>
      </c>
      <c r="BH29" s="68">
        <v>289884.08</v>
      </c>
    </row>
    <row r="30" spans="2:60">
      <c r="B30" s="79" t="s">
        <v>53</v>
      </c>
      <c r="C30" s="79" t="s">
        <v>54</v>
      </c>
      <c r="D30" s="80" t="s">
        <v>953</v>
      </c>
      <c r="E30" s="81">
        <v>19</v>
      </c>
      <c r="F30" s="68"/>
      <c r="G30" s="68"/>
      <c r="H30" s="68"/>
      <c r="I30" s="68"/>
      <c r="J30" s="68"/>
      <c r="K30" s="68"/>
      <c r="L30" s="68"/>
      <c r="M30" s="68"/>
      <c r="N30" s="68">
        <f t="shared" si="6"/>
        <v>0</v>
      </c>
      <c r="O30" s="68"/>
      <c r="Q30" s="79" t="s">
        <v>53</v>
      </c>
      <c r="R30" s="79" t="s">
        <v>54</v>
      </c>
      <c r="S30" s="80" t="s">
        <v>954</v>
      </c>
      <c r="T30" s="81">
        <v>16</v>
      </c>
      <c r="U30" s="68">
        <v>1972784.9148012674</v>
      </c>
      <c r="V30" s="68">
        <v>42359.820000000007</v>
      </c>
      <c r="W30" s="68">
        <v>0</v>
      </c>
      <c r="X30" s="68">
        <v>0</v>
      </c>
      <c r="Y30" s="68">
        <v>133256.91472421214</v>
      </c>
      <c r="Z30" s="68">
        <v>0</v>
      </c>
      <c r="AA30" s="68">
        <v>88543.016326553479</v>
      </c>
      <c r="AB30" s="68">
        <v>21464.256721584592</v>
      </c>
      <c r="AC30" s="68">
        <f t="shared" si="7"/>
        <v>2290680.0625736178</v>
      </c>
      <c r="AD30" s="68">
        <v>32271.14</v>
      </c>
      <c r="AF30" s="79" t="s">
        <v>53</v>
      </c>
      <c r="AG30" s="79" t="s">
        <v>54</v>
      </c>
      <c r="AH30" s="80" t="s">
        <v>1156</v>
      </c>
      <c r="AI30" s="81">
        <v>16</v>
      </c>
      <c r="AJ30" s="68">
        <v>1981516.5974749587</v>
      </c>
      <c r="AK30" s="68">
        <v>42046.61</v>
      </c>
      <c r="AL30" s="68">
        <v>0</v>
      </c>
      <c r="AM30" s="68">
        <v>0</v>
      </c>
      <c r="AN30" s="68">
        <v>133940.07083074079</v>
      </c>
      <c r="AO30" s="68">
        <v>0</v>
      </c>
      <c r="AP30" s="68">
        <v>89020.900306979936</v>
      </c>
      <c r="AQ30" s="68">
        <v>21537.063934754115</v>
      </c>
      <c r="AR30" s="68">
        <f t="shared" si="8"/>
        <v>2300865.3525474337</v>
      </c>
      <c r="AS30" s="68">
        <v>32804.11</v>
      </c>
      <c r="AU30" s="79" t="s">
        <v>53</v>
      </c>
      <c r="AV30" s="79" t="s">
        <v>54</v>
      </c>
      <c r="AW30" s="80" t="s">
        <v>1157</v>
      </c>
      <c r="AX30" s="81">
        <v>16</v>
      </c>
      <c r="AY30" s="68">
        <v>2015855.3367711967</v>
      </c>
      <c r="AZ30" s="68">
        <v>42775.249999999993</v>
      </c>
      <c r="BA30" s="68">
        <v>0</v>
      </c>
      <c r="BB30" s="68">
        <v>0</v>
      </c>
      <c r="BC30" s="68">
        <v>136287.53594790242</v>
      </c>
      <c r="BD30" s="68">
        <v>0</v>
      </c>
      <c r="BE30" s="68">
        <v>90582.175922084542</v>
      </c>
      <c r="BF30" s="68">
        <v>21967.803213448729</v>
      </c>
      <c r="BG30" s="68">
        <f t="shared" si="9"/>
        <v>2340843.8918546326</v>
      </c>
      <c r="BH30" s="68">
        <v>33375.79</v>
      </c>
    </row>
    <row r="31" spans="2:60">
      <c r="B31" s="79" t="s">
        <v>55</v>
      </c>
      <c r="C31" s="79" t="s">
        <v>56</v>
      </c>
      <c r="D31" s="80" t="s">
        <v>953</v>
      </c>
      <c r="E31" s="81">
        <v>19</v>
      </c>
      <c r="F31" s="68"/>
      <c r="G31" s="68"/>
      <c r="H31" s="68"/>
      <c r="I31" s="68"/>
      <c r="J31" s="68"/>
      <c r="K31" s="68"/>
      <c r="L31" s="68"/>
      <c r="M31" s="68"/>
      <c r="N31" s="68">
        <f t="shared" si="6"/>
        <v>0</v>
      </c>
      <c r="O31" s="68"/>
      <c r="Q31" s="79" t="s">
        <v>55</v>
      </c>
      <c r="R31" s="79" t="s">
        <v>56</v>
      </c>
      <c r="S31" s="80" t="s">
        <v>954</v>
      </c>
      <c r="T31" s="81">
        <v>16</v>
      </c>
      <c r="U31" s="68">
        <v>191559708.58560571</v>
      </c>
      <c r="V31" s="68">
        <v>7017654.1299999999</v>
      </c>
      <c r="W31" s="68">
        <v>5061720.5</v>
      </c>
      <c r="X31" s="68">
        <v>666210.03000000014</v>
      </c>
      <c r="Y31" s="68">
        <v>28655093.89583122</v>
      </c>
      <c r="Z31" s="68">
        <v>10003888.822396303</v>
      </c>
      <c r="AA31" s="68">
        <v>13683262.544911793</v>
      </c>
      <c r="AB31" s="68">
        <v>2262022.5599805713</v>
      </c>
      <c r="AC31" s="68">
        <f t="shared" si="7"/>
        <v>262638195.18872562</v>
      </c>
      <c r="AD31" s="68">
        <v>3728634.12</v>
      </c>
      <c r="AF31" s="79" t="s">
        <v>55</v>
      </c>
      <c r="AG31" s="79" t="s">
        <v>56</v>
      </c>
      <c r="AH31" s="80" t="s">
        <v>1156</v>
      </c>
      <c r="AI31" s="81">
        <v>16</v>
      </c>
      <c r="AJ31" s="68">
        <v>192500550.966892</v>
      </c>
      <c r="AK31" s="68">
        <v>6987505.5600000005</v>
      </c>
      <c r="AL31" s="68">
        <v>5076734.2100000009</v>
      </c>
      <c r="AM31" s="68">
        <v>668186.07999999996</v>
      </c>
      <c r="AN31" s="68">
        <v>28798942.022790216</v>
      </c>
      <c r="AO31" s="68">
        <v>10003888.822396303</v>
      </c>
      <c r="AP31" s="68">
        <v>13755647.312165732</v>
      </c>
      <c r="AQ31" s="68">
        <v>2269694.6371796429</v>
      </c>
      <c r="AR31" s="68">
        <f t="shared" si="8"/>
        <v>263851807.16142395</v>
      </c>
      <c r="AS31" s="68">
        <v>3790657.5500000003</v>
      </c>
      <c r="AU31" s="79" t="s">
        <v>55</v>
      </c>
      <c r="AV31" s="79" t="s">
        <v>56</v>
      </c>
      <c r="AW31" s="80" t="s">
        <v>1157</v>
      </c>
      <c r="AX31" s="81">
        <v>16</v>
      </c>
      <c r="AY31" s="68">
        <v>195865832.81603095</v>
      </c>
      <c r="AZ31" s="68">
        <v>7109573.6500000004</v>
      </c>
      <c r="BA31" s="68">
        <v>5165566.93</v>
      </c>
      <c r="BB31" s="68">
        <v>679878.0199999999</v>
      </c>
      <c r="BC31" s="68">
        <v>29305196.431350142</v>
      </c>
      <c r="BD31" s="68">
        <v>10003888.822396303</v>
      </c>
      <c r="BE31" s="68">
        <v>13998171.662298935</v>
      </c>
      <c r="BF31" s="68">
        <v>2315088.5163232684</v>
      </c>
      <c r="BG31" s="68">
        <f t="shared" si="9"/>
        <v>268300382.67839965</v>
      </c>
      <c r="BH31" s="68">
        <v>3857185.8300000005</v>
      </c>
    </row>
    <row r="32" spans="2:60">
      <c r="B32" s="79" t="s">
        <v>57</v>
      </c>
      <c r="C32" s="79" t="s">
        <v>58</v>
      </c>
      <c r="D32" s="80" t="s">
        <v>953</v>
      </c>
      <c r="E32" s="81">
        <v>19</v>
      </c>
      <c r="F32" s="68"/>
      <c r="G32" s="68"/>
      <c r="H32" s="68"/>
      <c r="I32" s="68"/>
      <c r="J32" s="68"/>
      <c r="K32" s="68"/>
      <c r="L32" s="68"/>
      <c r="M32" s="68"/>
      <c r="N32" s="68">
        <f t="shared" si="6"/>
        <v>0</v>
      </c>
      <c r="O32" s="68"/>
      <c r="Q32" s="79" t="s">
        <v>57</v>
      </c>
      <c r="R32" s="79" t="s">
        <v>58</v>
      </c>
      <c r="S32" s="80" t="s">
        <v>954</v>
      </c>
      <c r="T32" s="81">
        <v>16</v>
      </c>
      <c r="U32" s="68">
        <v>17341667.093701556</v>
      </c>
      <c r="V32" s="68">
        <v>229044.44999999998</v>
      </c>
      <c r="W32" s="68">
        <v>105020.81999999999</v>
      </c>
      <c r="X32" s="68">
        <v>58423.51</v>
      </c>
      <c r="Y32" s="68">
        <v>1672765.5991606032</v>
      </c>
      <c r="Z32" s="68">
        <v>1178449.4018666532</v>
      </c>
      <c r="AA32" s="68">
        <v>453209.39438286424</v>
      </c>
      <c r="AB32" s="68">
        <v>173677.48205335438</v>
      </c>
      <c r="AC32" s="68">
        <f t="shared" si="7"/>
        <v>21212257.751165032</v>
      </c>
      <c r="AD32" s="68">
        <v>0</v>
      </c>
      <c r="AF32" s="79" t="s">
        <v>57</v>
      </c>
      <c r="AG32" s="79" t="s">
        <v>58</v>
      </c>
      <c r="AH32" s="80" t="s">
        <v>1156</v>
      </c>
      <c r="AI32" s="81">
        <v>16</v>
      </c>
      <c r="AJ32" s="68">
        <v>17427543.658693004</v>
      </c>
      <c r="AK32" s="68">
        <v>229723.80999999997</v>
      </c>
      <c r="AL32" s="68">
        <v>105332.31999999998</v>
      </c>
      <c r="AM32" s="68">
        <v>58596.800000000003</v>
      </c>
      <c r="AN32" s="68">
        <v>1681198.206458739</v>
      </c>
      <c r="AO32" s="68">
        <v>1178449.4018666532</v>
      </c>
      <c r="AP32" s="68">
        <v>455607.26027974836</v>
      </c>
      <c r="AQ32" s="68">
        <v>174266.55850123987</v>
      </c>
      <c r="AR32" s="68">
        <f t="shared" si="8"/>
        <v>21310718.015799385</v>
      </c>
      <c r="AS32" s="68">
        <v>0</v>
      </c>
      <c r="AU32" s="79" t="s">
        <v>57</v>
      </c>
      <c r="AV32" s="79" t="s">
        <v>58</v>
      </c>
      <c r="AW32" s="80" t="s">
        <v>1157</v>
      </c>
      <c r="AX32" s="81">
        <v>16</v>
      </c>
      <c r="AY32" s="68">
        <v>17732504.184984297</v>
      </c>
      <c r="AZ32" s="68">
        <v>233743.53</v>
      </c>
      <c r="BA32" s="68">
        <v>107175.43</v>
      </c>
      <c r="BB32" s="68">
        <v>59622.13</v>
      </c>
      <c r="BC32" s="68">
        <v>1710756.7949789537</v>
      </c>
      <c r="BD32" s="68">
        <v>1178449.4018666532</v>
      </c>
      <c r="BE32" s="68">
        <v>463640.1268767892</v>
      </c>
      <c r="BF32" s="68">
        <v>177751.86707126722</v>
      </c>
      <c r="BG32" s="68">
        <f t="shared" si="9"/>
        <v>21663643.46577796</v>
      </c>
      <c r="BH32" s="68">
        <v>0</v>
      </c>
    </row>
    <row r="33" spans="2:60">
      <c r="B33" s="79" t="s">
        <v>59</v>
      </c>
      <c r="C33" s="79" t="s">
        <v>60</v>
      </c>
      <c r="D33" s="80" t="s">
        <v>953</v>
      </c>
      <c r="E33" s="81">
        <v>19</v>
      </c>
      <c r="F33" s="68"/>
      <c r="G33" s="68"/>
      <c r="H33" s="68"/>
      <c r="I33" s="68"/>
      <c r="J33" s="68"/>
      <c r="K33" s="68"/>
      <c r="L33" s="68"/>
      <c r="M33" s="68"/>
      <c r="N33" s="68">
        <f t="shared" si="6"/>
        <v>0</v>
      </c>
      <c r="O33" s="68"/>
      <c r="Q33" s="79" t="s">
        <v>59</v>
      </c>
      <c r="R33" s="79" t="s">
        <v>60</v>
      </c>
      <c r="S33" s="80" t="s">
        <v>954</v>
      </c>
      <c r="T33" s="81">
        <v>16</v>
      </c>
      <c r="U33" s="68">
        <v>14815012.830960482</v>
      </c>
      <c r="V33" s="68">
        <v>251052.49</v>
      </c>
      <c r="W33" s="68">
        <v>61196.669999999991</v>
      </c>
      <c r="X33" s="68">
        <v>50335.83</v>
      </c>
      <c r="Y33" s="68">
        <v>1983006.2545547627</v>
      </c>
      <c r="Z33" s="68">
        <v>0</v>
      </c>
      <c r="AA33" s="68">
        <v>369798.72214177763</v>
      </c>
      <c r="AB33" s="68">
        <v>155588.19418254122</v>
      </c>
      <c r="AC33" s="68">
        <f t="shared" si="7"/>
        <v>17685990.991839562</v>
      </c>
      <c r="AD33" s="68">
        <v>0</v>
      </c>
      <c r="AF33" s="79" t="s">
        <v>59</v>
      </c>
      <c r="AG33" s="79" t="s">
        <v>60</v>
      </c>
      <c r="AH33" s="80" t="s">
        <v>1156</v>
      </c>
      <c r="AI33" s="81">
        <v>16</v>
      </c>
      <c r="AJ33" s="68">
        <v>14887571.209202116</v>
      </c>
      <c r="AK33" s="68">
        <v>251800.44000000003</v>
      </c>
      <c r="AL33" s="68">
        <v>61378.98</v>
      </c>
      <c r="AM33" s="68">
        <v>50485.780000000006</v>
      </c>
      <c r="AN33" s="68">
        <v>1992915.5695304729</v>
      </c>
      <c r="AO33" s="68">
        <v>0</v>
      </c>
      <c r="AP33" s="68">
        <v>371741.10565260367</v>
      </c>
      <c r="AQ33" s="68">
        <v>156115.92653589323</v>
      </c>
      <c r="AR33" s="68">
        <f t="shared" si="8"/>
        <v>17772009.010921087</v>
      </c>
      <c r="AS33" s="68">
        <v>0</v>
      </c>
      <c r="AU33" s="79" t="s">
        <v>59</v>
      </c>
      <c r="AV33" s="79" t="s">
        <v>60</v>
      </c>
      <c r="AW33" s="80" t="s">
        <v>1157</v>
      </c>
      <c r="AX33" s="81">
        <v>16</v>
      </c>
      <c r="AY33" s="68">
        <v>15148548.529448759</v>
      </c>
      <c r="AZ33" s="68">
        <v>256225.86999999997</v>
      </c>
      <c r="BA33" s="68">
        <v>62457.719999999994</v>
      </c>
      <c r="BB33" s="68">
        <v>51373.080000000009</v>
      </c>
      <c r="BC33" s="68">
        <v>2028044.8396074043</v>
      </c>
      <c r="BD33" s="68">
        <v>0</v>
      </c>
      <c r="BE33" s="68">
        <v>378312.00693386619</v>
      </c>
      <c r="BF33" s="68">
        <v>159238.25026661158</v>
      </c>
      <c r="BG33" s="68">
        <f t="shared" si="9"/>
        <v>18084200.296256643</v>
      </c>
      <c r="BH33" s="68">
        <v>0</v>
      </c>
    </row>
    <row r="34" spans="2:60">
      <c r="B34" s="79" t="s">
        <v>61</v>
      </c>
      <c r="C34" s="79" t="s">
        <v>62</v>
      </c>
      <c r="D34" s="80" t="s">
        <v>953</v>
      </c>
      <c r="E34" s="81">
        <v>19</v>
      </c>
      <c r="F34" s="68"/>
      <c r="G34" s="68"/>
      <c r="H34" s="68"/>
      <c r="I34" s="68"/>
      <c r="J34" s="68"/>
      <c r="K34" s="68"/>
      <c r="L34" s="68"/>
      <c r="M34" s="68"/>
      <c r="N34" s="68">
        <f t="shared" si="6"/>
        <v>0</v>
      </c>
      <c r="O34" s="68"/>
      <c r="Q34" s="79" t="s">
        <v>61</v>
      </c>
      <c r="R34" s="79" t="s">
        <v>62</v>
      </c>
      <c r="S34" s="80" t="s">
        <v>954</v>
      </c>
      <c r="T34" s="81">
        <v>16</v>
      </c>
      <c r="U34" s="68">
        <v>1400511.5272469851</v>
      </c>
      <c r="V34" s="68">
        <v>50330.27</v>
      </c>
      <c r="W34" s="68">
        <v>0</v>
      </c>
      <c r="X34" s="68">
        <v>4418.32</v>
      </c>
      <c r="Y34" s="68">
        <v>168774.27735774053</v>
      </c>
      <c r="Z34" s="68">
        <v>177599.48996403799</v>
      </c>
      <c r="AA34" s="68">
        <v>0</v>
      </c>
      <c r="AB34" s="68">
        <v>15121.032883991487</v>
      </c>
      <c r="AC34" s="68">
        <f t="shared" si="7"/>
        <v>1816754.9174527552</v>
      </c>
      <c r="AD34" s="68">
        <v>0</v>
      </c>
      <c r="AF34" s="79" t="s">
        <v>61</v>
      </c>
      <c r="AG34" s="79" t="s">
        <v>62</v>
      </c>
      <c r="AH34" s="80" t="s">
        <v>1156</v>
      </c>
      <c r="AI34" s="81">
        <v>16</v>
      </c>
      <c r="AJ34" s="68">
        <v>1407410.8352317591</v>
      </c>
      <c r="AK34" s="68">
        <v>50478.479999999996</v>
      </c>
      <c r="AL34" s="68">
        <v>0</v>
      </c>
      <c r="AM34" s="68">
        <v>4431.33</v>
      </c>
      <c r="AN34" s="68">
        <v>169609.70131333222</v>
      </c>
      <c r="AO34" s="68">
        <v>177599.48996403799</v>
      </c>
      <c r="AP34" s="68">
        <v>0</v>
      </c>
      <c r="AQ34" s="68">
        <v>15172.331702306867</v>
      </c>
      <c r="AR34" s="68">
        <f t="shared" si="8"/>
        <v>1824702.1682114361</v>
      </c>
      <c r="AS34" s="68">
        <v>0</v>
      </c>
      <c r="AU34" s="79" t="s">
        <v>61</v>
      </c>
      <c r="AV34" s="79" t="s">
        <v>62</v>
      </c>
      <c r="AW34" s="80" t="s">
        <v>1157</v>
      </c>
      <c r="AX34" s="81">
        <v>16</v>
      </c>
      <c r="AY34" s="68">
        <v>1431975.9179073316</v>
      </c>
      <c r="AZ34" s="68">
        <v>51355.4</v>
      </c>
      <c r="BA34" s="68">
        <v>0</v>
      </c>
      <c r="BB34" s="68">
        <v>4508.3099999999995</v>
      </c>
      <c r="BC34" s="68">
        <v>172570.95568640792</v>
      </c>
      <c r="BD34" s="68">
        <v>177599.48996403799</v>
      </c>
      <c r="BE34" s="68">
        <v>0</v>
      </c>
      <c r="BF34" s="68">
        <v>15475.769936353434</v>
      </c>
      <c r="BG34" s="68">
        <f t="shared" si="9"/>
        <v>1853485.8434941308</v>
      </c>
      <c r="BH34" s="68">
        <v>0</v>
      </c>
    </row>
    <row r="35" spans="2:60">
      <c r="B35" s="79" t="s">
        <v>63</v>
      </c>
      <c r="C35" s="79" t="s">
        <v>64</v>
      </c>
      <c r="D35" s="80" t="s">
        <v>953</v>
      </c>
      <c r="E35" s="81">
        <v>19</v>
      </c>
      <c r="F35" s="68"/>
      <c r="G35" s="68"/>
      <c r="H35" s="68"/>
      <c r="I35" s="68"/>
      <c r="J35" s="68"/>
      <c r="K35" s="68"/>
      <c r="L35" s="68"/>
      <c r="M35" s="68"/>
      <c r="N35" s="68">
        <f t="shared" si="6"/>
        <v>0</v>
      </c>
      <c r="O35" s="68"/>
      <c r="Q35" s="79" t="s">
        <v>63</v>
      </c>
      <c r="R35" s="79" t="s">
        <v>64</v>
      </c>
      <c r="S35" s="80" t="s">
        <v>954</v>
      </c>
      <c r="T35" s="81">
        <v>16</v>
      </c>
      <c r="U35" s="68">
        <v>25994624.341825634</v>
      </c>
      <c r="V35" s="68">
        <v>684707.44000000006</v>
      </c>
      <c r="W35" s="68">
        <v>144946.92000000001</v>
      </c>
      <c r="X35" s="68">
        <v>92183.82</v>
      </c>
      <c r="Y35" s="68">
        <v>4388536.3023571195</v>
      </c>
      <c r="Z35" s="68">
        <v>1940239.9280678094</v>
      </c>
      <c r="AA35" s="68">
        <v>2258464.3887050655</v>
      </c>
      <c r="AB35" s="68">
        <v>297417.64943087846</v>
      </c>
      <c r="AC35" s="68">
        <f t="shared" si="7"/>
        <v>35801120.790386513</v>
      </c>
      <c r="AD35" s="68">
        <v>0</v>
      </c>
      <c r="AF35" s="79" t="s">
        <v>63</v>
      </c>
      <c r="AG35" s="79" t="s">
        <v>64</v>
      </c>
      <c r="AH35" s="80" t="s">
        <v>1156</v>
      </c>
      <c r="AI35" s="81">
        <v>16</v>
      </c>
      <c r="AJ35" s="68">
        <v>26123437.869299185</v>
      </c>
      <c r="AK35" s="68">
        <v>686738.38</v>
      </c>
      <c r="AL35" s="68">
        <v>145376.85</v>
      </c>
      <c r="AM35" s="68">
        <v>92457.250000000015</v>
      </c>
      <c r="AN35" s="68">
        <v>4410665.24778446</v>
      </c>
      <c r="AO35" s="68">
        <v>1940239.9280678094</v>
      </c>
      <c r="AP35" s="68">
        <v>2270411.134581611</v>
      </c>
      <c r="AQ35" s="68">
        <v>298426.38488956541</v>
      </c>
      <c r="AR35" s="68">
        <f t="shared" si="8"/>
        <v>35967753.04462263</v>
      </c>
      <c r="AS35" s="68">
        <v>0</v>
      </c>
      <c r="AU35" s="79" t="s">
        <v>63</v>
      </c>
      <c r="AV35" s="79" t="s">
        <v>64</v>
      </c>
      <c r="AW35" s="80" t="s">
        <v>1157</v>
      </c>
      <c r="AX35" s="81">
        <v>16</v>
      </c>
      <c r="AY35" s="68">
        <v>26580737.310135867</v>
      </c>
      <c r="AZ35" s="68">
        <v>698754.91999999993</v>
      </c>
      <c r="BA35" s="68">
        <v>147920.65</v>
      </c>
      <c r="BB35" s="68">
        <v>94075.07</v>
      </c>
      <c r="BC35" s="68">
        <v>4488212.9530434404</v>
      </c>
      <c r="BD35" s="68">
        <v>1940239.9280678094</v>
      </c>
      <c r="BE35" s="68">
        <v>2310440.4510227465</v>
      </c>
      <c r="BF35" s="68">
        <v>304394.93658736348</v>
      </c>
      <c r="BG35" s="68">
        <f t="shared" si="9"/>
        <v>36564776.218857221</v>
      </c>
      <c r="BH35" s="68">
        <v>0</v>
      </c>
    </row>
    <row r="36" spans="2:60">
      <c r="B36" s="79" t="s">
        <v>65</v>
      </c>
      <c r="C36" s="79" t="s">
        <v>66</v>
      </c>
      <c r="D36" s="80" t="s">
        <v>953</v>
      </c>
      <c r="E36" s="81">
        <v>19</v>
      </c>
      <c r="F36" s="68"/>
      <c r="G36" s="68"/>
      <c r="H36" s="68"/>
      <c r="I36" s="68"/>
      <c r="J36" s="68"/>
      <c r="K36" s="68"/>
      <c r="L36" s="68"/>
      <c r="M36" s="68"/>
      <c r="N36" s="68">
        <f t="shared" si="6"/>
        <v>0</v>
      </c>
      <c r="O36" s="68"/>
      <c r="Q36" s="79" t="s">
        <v>65</v>
      </c>
      <c r="R36" s="79" t="s">
        <v>66</v>
      </c>
      <c r="S36" s="80" t="s">
        <v>954</v>
      </c>
      <c r="T36" s="81">
        <v>16</v>
      </c>
      <c r="U36" s="68">
        <v>201107604.97973713</v>
      </c>
      <c r="V36" s="68">
        <v>8168130.1100000013</v>
      </c>
      <c r="W36" s="68">
        <v>5755929.3500000006</v>
      </c>
      <c r="X36" s="68">
        <v>731607.99000000011</v>
      </c>
      <c r="Y36" s="68">
        <v>32628352.100722153</v>
      </c>
      <c r="Z36" s="68">
        <v>14811735.795968685</v>
      </c>
      <c r="AA36" s="68">
        <v>25019381.011842281</v>
      </c>
      <c r="AB36" s="68">
        <v>2540141.6310213804</v>
      </c>
      <c r="AC36" s="68">
        <f t="shared" si="7"/>
        <v>294762915.85929167</v>
      </c>
      <c r="AD36" s="68">
        <v>4000032.8899999992</v>
      </c>
      <c r="AF36" s="79" t="s">
        <v>65</v>
      </c>
      <c r="AG36" s="79" t="s">
        <v>66</v>
      </c>
      <c r="AH36" s="80" t="s">
        <v>1156</v>
      </c>
      <c r="AI36" s="81">
        <v>16</v>
      </c>
      <c r="AJ36" s="68">
        <v>202104911.44152358</v>
      </c>
      <c r="AK36" s="68">
        <v>8137684.4500000011</v>
      </c>
      <c r="AL36" s="68">
        <v>5773002.1699999999</v>
      </c>
      <c r="AM36" s="68">
        <v>733778.03</v>
      </c>
      <c r="AN36" s="68">
        <v>32792911.802912544</v>
      </c>
      <c r="AO36" s="68">
        <v>14811735.795968685</v>
      </c>
      <c r="AP36" s="68">
        <v>25150450.810468946</v>
      </c>
      <c r="AQ36" s="68">
        <v>2548756.9878847003</v>
      </c>
      <c r="AR36" s="68">
        <f t="shared" si="8"/>
        <v>296119802.35875845</v>
      </c>
      <c r="AS36" s="68">
        <v>4066570.8699999996</v>
      </c>
      <c r="AU36" s="79" t="s">
        <v>65</v>
      </c>
      <c r="AV36" s="79" t="s">
        <v>66</v>
      </c>
      <c r="AW36" s="80" t="s">
        <v>1157</v>
      </c>
      <c r="AX36" s="81">
        <v>16</v>
      </c>
      <c r="AY36" s="68">
        <v>205644709.77551201</v>
      </c>
      <c r="AZ36" s="68">
        <v>8279863.8599999994</v>
      </c>
      <c r="BA36" s="68">
        <v>5874018.21</v>
      </c>
      <c r="BB36" s="68">
        <v>746617.67</v>
      </c>
      <c r="BC36" s="68">
        <v>33369487.354356378</v>
      </c>
      <c r="BD36" s="68">
        <v>14811735.795968685</v>
      </c>
      <c r="BE36" s="68">
        <v>25593788.809923586</v>
      </c>
      <c r="BF36" s="68">
        <v>2599732.1440423727</v>
      </c>
      <c r="BG36" s="68">
        <f t="shared" si="9"/>
        <v>301057895.21980304</v>
      </c>
      <c r="BH36" s="68">
        <v>4137941.5999999996</v>
      </c>
    </row>
    <row r="37" spans="2:60">
      <c r="B37" s="79" t="s">
        <v>67</v>
      </c>
      <c r="C37" s="79" t="s">
        <v>68</v>
      </c>
      <c r="D37" s="80" t="s">
        <v>953</v>
      </c>
      <c r="E37" s="81">
        <v>19</v>
      </c>
      <c r="F37" s="68"/>
      <c r="G37" s="68"/>
      <c r="H37" s="68"/>
      <c r="I37" s="68"/>
      <c r="J37" s="68"/>
      <c r="K37" s="68"/>
      <c r="L37" s="68"/>
      <c r="M37" s="68"/>
      <c r="N37" s="68">
        <f t="shared" si="6"/>
        <v>0</v>
      </c>
      <c r="O37" s="68"/>
      <c r="Q37" s="79" t="s">
        <v>67</v>
      </c>
      <c r="R37" s="79" t="s">
        <v>68</v>
      </c>
      <c r="S37" s="80" t="s">
        <v>954</v>
      </c>
      <c r="T37" s="81">
        <v>16</v>
      </c>
      <c r="U37" s="68">
        <v>63988192.119036764</v>
      </c>
      <c r="V37" s="68">
        <v>675302.28999999992</v>
      </c>
      <c r="W37" s="68">
        <v>407286.76</v>
      </c>
      <c r="X37" s="68">
        <v>224749.87</v>
      </c>
      <c r="Y37" s="68">
        <v>7715340.83723999</v>
      </c>
      <c r="Z37" s="68">
        <v>3179120.5401929799</v>
      </c>
      <c r="AA37" s="68">
        <v>3980098.4888340947</v>
      </c>
      <c r="AB37" s="68">
        <v>691730.48317331076</v>
      </c>
      <c r="AC37" s="68">
        <f t="shared" si="7"/>
        <v>80861821.388477132</v>
      </c>
      <c r="AD37" s="68">
        <v>0</v>
      </c>
      <c r="AF37" s="79" t="s">
        <v>67</v>
      </c>
      <c r="AG37" s="79" t="s">
        <v>68</v>
      </c>
      <c r="AH37" s="80" t="s">
        <v>1156</v>
      </c>
      <c r="AI37" s="81">
        <v>16</v>
      </c>
      <c r="AJ37" s="68">
        <v>63888043.991282687</v>
      </c>
      <c r="AK37" s="68">
        <v>671921.73</v>
      </c>
      <c r="AL37" s="68">
        <v>405247.89</v>
      </c>
      <c r="AM37" s="68">
        <v>223624.77000000002</v>
      </c>
      <c r="AN37" s="68">
        <v>7702281.087700584</v>
      </c>
      <c r="AO37" s="68">
        <v>3179120.5401929799</v>
      </c>
      <c r="AP37" s="68">
        <v>3974715.9425684959</v>
      </c>
      <c r="AQ37" s="68">
        <v>687823.68359330297</v>
      </c>
      <c r="AR37" s="68">
        <f t="shared" si="8"/>
        <v>80732779.635338053</v>
      </c>
      <c r="AS37" s="68">
        <v>0</v>
      </c>
      <c r="AU37" s="79" t="s">
        <v>67</v>
      </c>
      <c r="AV37" s="79" t="s">
        <v>68</v>
      </c>
      <c r="AW37" s="80" t="s">
        <v>1157</v>
      </c>
      <c r="AX37" s="81">
        <v>16</v>
      </c>
      <c r="AY37" s="68">
        <v>64588741.460058764</v>
      </c>
      <c r="AZ37" s="68">
        <v>678228.96</v>
      </c>
      <c r="BA37" s="68">
        <v>409051.87</v>
      </c>
      <c r="BB37" s="68">
        <v>225723.88999999998</v>
      </c>
      <c r="BC37" s="68">
        <v>7785715.7647014717</v>
      </c>
      <c r="BD37" s="68">
        <v>3179120.5401929799</v>
      </c>
      <c r="BE37" s="68">
        <v>4018383.0598694403</v>
      </c>
      <c r="BF37" s="68">
        <v>695202.17637909949</v>
      </c>
      <c r="BG37" s="68">
        <f t="shared" si="9"/>
        <v>81580167.721201748</v>
      </c>
      <c r="BH37" s="68">
        <v>0</v>
      </c>
    </row>
    <row r="38" spans="2:60">
      <c r="B38" s="79" t="s">
        <v>69</v>
      </c>
      <c r="C38" s="79" t="s">
        <v>70</v>
      </c>
      <c r="D38" s="80" t="s">
        <v>953</v>
      </c>
      <c r="E38" s="81">
        <v>19</v>
      </c>
      <c r="F38" s="68"/>
      <c r="G38" s="68"/>
      <c r="H38" s="68"/>
      <c r="I38" s="68"/>
      <c r="J38" s="68"/>
      <c r="K38" s="68"/>
      <c r="L38" s="68"/>
      <c r="M38" s="68"/>
      <c r="N38" s="68">
        <f t="shared" si="6"/>
        <v>0</v>
      </c>
      <c r="O38" s="68"/>
      <c r="Q38" s="79" t="s">
        <v>69</v>
      </c>
      <c r="R38" s="79" t="s">
        <v>70</v>
      </c>
      <c r="S38" s="80" t="s">
        <v>954</v>
      </c>
      <c r="T38" s="81">
        <v>16</v>
      </c>
      <c r="U38" s="68">
        <v>106968102.02507459</v>
      </c>
      <c r="V38" s="68">
        <v>2673027.5200000005</v>
      </c>
      <c r="W38" s="68">
        <v>1476659.4400000002</v>
      </c>
      <c r="X38" s="68">
        <v>376518.33000000007</v>
      </c>
      <c r="Y38" s="68">
        <v>17325878.957154829</v>
      </c>
      <c r="Z38" s="68">
        <v>9607315.7571972851</v>
      </c>
      <c r="AA38" s="68">
        <v>8623233.5317409039</v>
      </c>
      <c r="AB38" s="68">
        <v>1094385.1096704304</v>
      </c>
      <c r="AC38" s="68">
        <f t="shared" si="7"/>
        <v>148145120.67083803</v>
      </c>
      <c r="AD38" s="68">
        <v>0</v>
      </c>
      <c r="AF38" s="79" t="s">
        <v>69</v>
      </c>
      <c r="AG38" s="79" t="s">
        <v>70</v>
      </c>
      <c r="AH38" s="80" t="s">
        <v>1156</v>
      </c>
      <c r="AI38" s="81">
        <v>16</v>
      </c>
      <c r="AJ38" s="68">
        <v>107475259.74667782</v>
      </c>
      <c r="AK38" s="68">
        <v>2680956.06</v>
      </c>
      <c r="AL38" s="68">
        <v>1481039.3899999997</v>
      </c>
      <c r="AM38" s="68">
        <v>377635.13999999996</v>
      </c>
      <c r="AN38" s="68">
        <v>17413744.080241684</v>
      </c>
      <c r="AO38" s="68">
        <v>9607315.7571972851</v>
      </c>
      <c r="AP38" s="68">
        <v>8668850.5861117933</v>
      </c>
      <c r="AQ38" s="68">
        <v>1098096.9140741229</v>
      </c>
      <c r="AR38" s="68">
        <f t="shared" si="8"/>
        <v>148802897.6743027</v>
      </c>
      <c r="AS38" s="68">
        <v>0</v>
      </c>
      <c r="AU38" s="79" t="s">
        <v>69</v>
      </c>
      <c r="AV38" s="79" t="s">
        <v>70</v>
      </c>
      <c r="AW38" s="80" t="s">
        <v>1157</v>
      </c>
      <c r="AX38" s="81">
        <v>16</v>
      </c>
      <c r="AY38" s="68">
        <v>109332110.02109788</v>
      </c>
      <c r="AZ38" s="68">
        <v>2727867.44</v>
      </c>
      <c r="BA38" s="68">
        <v>1506954.63</v>
      </c>
      <c r="BB38" s="68">
        <v>384242.99999999994</v>
      </c>
      <c r="BC38" s="68">
        <v>17719989.829315469</v>
      </c>
      <c r="BD38" s="68">
        <v>9607315.7571972851</v>
      </c>
      <c r="BE38" s="68">
        <v>8821690.1631439067</v>
      </c>
      <c r="BF38" s="68">
        <v>1120058.8543556333</v>
      </c>
      <c r="BG38" s="68">
        <f t="shared" si="9"/>
        <v>151220229.69511017</v>
      </c>
      <c r="BH38" s="68">
        <v>0</v>
      </c>
    </row>
    <row r="39" spans="2:60">
      <c r="B39" s="79" t="s">
        <v>71</v>
      </c>
      <c r="C39" s="79" t="s">
        <v>72</v>
      </c>
      <c r="D39" s="80" t="s">
        <v>953</v>
      </c>
      <c r="E39" s="81">
        <v>19</v>
      </c>
      <c r="F39" s="68"/>
      <c r="G39" s="68"/>
      <c r="H39" s="68"/>
      <c r="I39" s="68"/>
      <c r="J39" s="68"/>
      <c r="K39" s="68"/>
      <c r="L39" s="68"/>
      <c r="M39" s="68"/>
      <c r="N39" s="68">
        <f t="shared" si="6"/>
        <v>0</v>
      </c>
      <c r="O39" s="68"/>
      <c r="Q39" s="79" t="s">
        <v>71</v>
      </c>
      <c r="R39" s="79" t="s">
        <v>72</v>
      </c>
      <c r="S39" s="80" t="s">
        <v>954</v>
      </c>
      <c r="T39" s="81">
        <v>16</v>
      </c>
      <c r="U39" s="68">
        <v>28005815.065573115</v>
      </c>
      <c r="V39" s="68">
        <v>464153.63</v>
      </c>
      <c r="W39" s="68">
        <v>175775.94</v>
      </c>
      <c r="X39" s="68">
        <v>96429.12000000001</v>
      </c>
      <c r="Y39" s="68">
        <v>3609696.4969417877</v>
      </c>
      <c r="Z39" s="68">
        <v>0</v>
      </c>
      <c r="AA39" s="68">
        <v>1894975.7297611539</v>
      </c>
      <c r="AB39" s="68">
        <v>314584.7518921867</v>
      </c>
      <c r="AC39" s="68">
        <f t="shared" si="7"/>
        <v>34561430.734168246</v>
      </c>
      <c r="AD39" s="68">
        <v>0</v>
      </c>
      <c r="AF39" s="79" t="s">
        <v>71</v>
      </c>
      <c r="AG39" s="79" t="s">
        <v>72</v>
      </c>
      <c r="AH39" s="80" t="s">
        <v>1156</v>
      </c>
      <c r="AI39" s="81">
        <v>16</v>
      </c>
      <c r="AJ39" s="68">
        <v>28144988.669202842</v>
      </c>
      <c r="AK39" s="68">
        <v>465530.35</v>
      </c>
      <c r="AL39" s="68">
        <v>176297.31</v>
      </c>
      <c r="AM39" s="68">
        <v>96715.15</v>
      </c>
      <c r="AN39" s="68">
        <v>3627686.9446244156</v>
      </c>
      <c r="AO39" s="68">
        <v>0</v>
      </c>
      <c r="AP39" s="68">
        <v>1905000.1960310605</v>
      </c>
      <c r="AQ39" s="68">
        <v>315651.74203755707</v>
      </c>
      <c r="AR39" s="68">
        <f t="shared" si="8"/>
        <v>34731870.361895874</v>
      </c>
      <c r="AS39" s="68">
        <v>0</v>
      </c>
      <c r="AU39" s="79" t="s">
        <v>71</v>
      </c>
      <c r="AV39" s="79" t="s">
        <v>72</v>
      </c>
      <c r="AW39" s="80" t="s">
        <v>1157</v>
      </c>
      <c r="AX39" s="81">
        <v>16</v>
      </c>
      <c r="AY39" s="68">
        <v>28639434.147991739</v>
      </c>
      <c r="AZ39" s="68">
        <v>473676.21</v>
      </c>
      <c r="BA39" s="68">
        <v>179382.16000000003</v>
      </c>
      <c r="BB39" s="68">
        <v>98407.47</v>
      </c>
      <c r="BC39" s="68">
        <v>3691440.1597913569</v>
      </c>
      <c r="BD39" s="68">
        <v>0</v>
      </c>
      <c r="BE39" s="68">
        <v>1938587.1283924142</v>
      </c>
      <c r="BF39" s="68">
        <v>321964.77287829667</v>
      </c>
      <c r="BG39" s="68">
        <f t="shared" si="9"/>
        <v>35342892.049053811</v>
      </c>
      <c r="BH39" s="68">
        <v>0</v>
      </c>
    </row>
    <row r="40" spans="2:60">
      <c r="B40" s="79" t="s">
        <v>73</v>
      </c>
      <c r="C40" s="79" t="s">
        <v>74</v>
      </c>
      <c r="D40" s="80" t="s">
        <v>953</v>
      </c>
      <c r="E40" s="81">
        <v>19</v>
      </c>
      <c r="F40" s="68"/>
      <c r="G40" s="68"/>
      <c r="H40" s="68"/>
      <c r="I40" s="68"/>
      <c r="J40" s="68"/>
      <c r="K40" s="68"/>
      <c r="L40" s="68"/>
      <c r="M40" s="68"/>
      <c r="N40" s="68">
        <f t="shared" si="6"/>
        <v>0</v>
      </c>
      <c r="O40" s="68"/>
      <c r="Q40" s="79" t="s">
        <v>73</v>
      </c>
      <c r="R40" s="79" t="s">
        <v>74</v>
      </c>
      <c r="S40" s="80" t="s">
        <v>954</v>
      </c>
      <c r="T40" s="81">
        <v>16</v>
      </c>
      <c r="U40" s="68">
        <v>3777501.3577661812</v>
      </c>
      <c r="V40" s="68">
        <v>126279.15000000001</v>
      </c>
      <c r="W40" s="68">
        <v>2401.2600000000002</v>
      </c>
      <c r="X40" s="68">
        <v>10949.72</v>
      </c>
      <c r="Y40" s="68">
        <v>529639.54503237084</v>
      </c>
      <c r="Z40" s="68">
        <v>239713.55273385131</v>
      </c>
      <c r="AA40" s="68">
        <v>363657.27345253353</v>
      </c>
      <c r="AB40" s="68">
        <v>44813.799090600573</v>
      </c>
      <c r="AC40" s="68">
        <f t="shared" si="7"/>
        <v>5181235.4780755378</v>
      </c>
      <c r="AD40" s="68">
        <v>86279.819999999992</v>
      </c>
      <c r="AF40" s="79" t="s">
        <v>73</v>
      </c>
      <c r="AG40" s="79" t="s">
        <v>74</v>
      </c>
      <c r="AH40" s="80" t="s">
        <v>1156</v>
      </c>
      <c r="AI40" s="81">
        <v>16</v>
      </c>
      <c r="AJ40" s="68">
        <v>3795679.9550737333</v>
      </c>
      <c r="AK40" s="68">
        <v>125480.12999999999</v>
      </c>
      <c r="AL40" s="68">
        <v>2408.3200000000002</v>
      </c>
      <c r="AM40" s="68">
        <v>10981.960000000001</v>
      </c>
      <c r="AN40" s="68">
        <v>532347.36767464376</v>
      </c>
      <c r="AO40" s="68">
        <v>239713.55273385131</v>
      </c>
      <c r="AP40" s="68">
        <v>365618.08644064132</v>
      </c>
      <c r="AQ40" s="68">
        <v>44965.795992331579</v>
      </c>
      <c r="AR40" s="68">
        <f t="shared" si="8"/>
        <v>5204899.9279152015</v>
      </c>
      <c r="AS40" s="68">
        <v>87704.76</v>
      </c>
      <c r="AU40" s="79" t="s">
        <v>73</v>
      </c>
      <c r="AV40" s="79" t="s">
        <v>74</v>
      </c>
      <c r="AW40" s="80" t="s">
        <v>1157</v>
      </c>
      <c r="AX40" s="81">
        <v>16</v>
      </c>
      <c r="AY40" s="68">
        <v>3861715.5413819877</v>
      </c>
      <c r="AZ40" s="68">
        <v>127655.17</v>
      </c>
      <c r="BA40" s="68">
        <v>2450.16</v>
      </c>
      <c r="BB40" s="68">
        <v>11172.750000000002</v>
      </c>
      <c r="BC40" s="68">
        <v>541654.28374012432</v>
      </c>
      <c r="BD40" s="68">
        <v>239713.55273385131</v>
      </c>
      <c r="BE40" s="68">
        <v>372030.42597039137</v>
      </c>
      <c r="BF40" s="68">
        <v>45865.110312176868</v>
      </c>
      <c r="BG40" s="68">
        <f t="shared" si="9"/>
        <v>5291490.1941385325</v>
      </c>
      <c r="BH40" s="68">
        <v>89233.2</v>
      </c>
    </row>
    <row r="41" spans="2:60">
      <c r="B41" s="79" t="s">
        <v>75</v>
      </c>
      <c r="C41" s="79" t="s">
        <v>76</v>
      </c>
      <c r="D41" s="80" t="s">
        <v>953</v>
      </c>
      <c r="E41" s="81">
        <v>19</v>
      </c>
      <c r="F41" s="68"/>
      <c r="G41" s="68"/>
      <c r="H41" s="68"/>
      <c r="I41" s="68"/>
      <c r="J41" s="68"/>
      <c r="K41" s="68"/>
      <c r="L41" s="68"/>
      <c r="M41" s="68"/>
      <c r="N41" s="68">
        <f t="shared" si="6"/>
        <v>0</v>
      </c>
      <c r="O41" s="68"/>
      <c r="Q41" s="79" t="s">
        <v>75</v>
      </c>
      <c r="R41" s="79" t="s">
        <v>76</v>
      </c>
      <c r="S41" s="80" t="s">
        <v>954</v>
      </c>
      <c r="T41" s="81">
        <v>16</v>
      </c>
      <c r="U41" s="68">
        <v>560179.54441755265</v>
      </c>
      <c r="V41" s="68">
        <v>0</v>
      </c>
      <c r="W41" s="68">
        <v>0</v>
      </c>
      <c r="X41" s="68">
        <v>0</v>
      </c>
      <c r="Y41" s="68">
        <v>44681.034535438477</v>
      </c>
      <c r="Z41" s="68">
        <v>94483.468157672396</v>
      </c>
      <c r="AA41" s="68">
        <v>0</v>
      </c>
      <c r="AB41" s="68">
        <v>5521.4532117671333</v>
      </c>
      <c r="AC41" s="68">
        <f t="shared" si="7"/>
        <v>704865.50032243074</v>
      </c>
      <c r="AD41" s="68">
        <v>0</v>
      </c>
      <c r="AF41" s="79" t="s">
        <v>75</v>
      </c>
      <c r="AG41" s="79" t="s">
        <v>76</v>
      </c>
      <c r="AH41" s="80" t="s">
        <v>1156</v>
      </c>
      <c r="AI41" s="81">
        <v>16</v>
      </c>
      <c r="AJ41" s="68">
        <v>562613.1828285777</v>
      </c>
      <c r="AK41" s="68">
        <v>0</v>
      </c>
      <c r="AL41" s="68">
        <v>0</v>
      </c>
      <c r="AM41" s="68">
        <v>0</v>
      </c>
      <c r="AN41" s="68">
        <v>44901.397841654674</v>
      </c>
      <c r="AO41" s="68">
        <v>94483.468157672396</v>
      </c>
      <c r="AP41" s="68">
        <v>0</v>
      </c>
      <c r="AQ41" s="68">
        <v>5540.1802412600955</v>
      </c>
      <c r="AR41" s="68">
        <f t="shared" si="8"/>
        <v>707538.22906916495</v>
      </c>
      <c r="AS41" s="68">
        <v>0</v>
      </c>
      <c r="AU41" s="79" t="s">
        <v>75</v>
      </c>
      <c r="AV41" s="79" t="s">
        <v>76</v>
      </c>
      <c r="AW41" s="80" t="s">
        <v>1157</v>
      </c>
      <c r="AX41" s="81">
        <v>16</v>
      </c>
      <c r="AY41" s="68">
        <v>572367.63935607637</v>
      </c>
      <c r="AZ41" s="68">
        <v>0</v>
      </c>
      <c r="BA41" s="68">
        <v>0</v>
      </c>
      <c r="BB41" s="68">
        <v>0</v>
      </c>
      <c r="BC41" s="68">
        <v>45685.486725929077</v>
      </c>
      <c r="BD41" s="68">
        <v>94483.468157672396</v>
      </c>
      <c r="BE41" s="68">
        <v>0</v>
      </c>
      <c r="BF41" s="68">
        <v>5650.9838460852625</v>
      </c>
      <c r="BG41" s="68">
        <f t="shared" si="9"/>
        <v>718187.57808576315</v>
      </c>
      <c r="BH41" s="68">
        <v>0</v>
      </c>
    </row>
    <row r="42" spans="2:60">
      <c r="B42" s="79" t="s">
        <v>77</v>
      </c>
      <c r="C42" s="79" t="s">
        <v>78</v>
      </c>
      <c r="D42" s="80" t="s">
        <v>953</v>
      </c>
      <c r="E42" s="81">
        <v>19</v>
      </c>
      <c r="F42" s="68"/>
      <c r="G42" s="68"/>
      <c r="H42" s="68"/>
      <c r="I42" s="68"/>
      <c r="J42" s="68"/>
      <c r="K42" s="68"/>
      <c r="L42" s="68"/>
      <c r="M42" s="68"/>
      <c r="N42" s="68">
        <f t="shared" si="6"/>
        <v>0</v>
      </c>
      <c r="O42" s="68"/>
      <c r="Q42" s="79" t="s">
        <v>77</v>
      </c>
      <c r="R42" s="79" t="s">
        <v>78</v>
      </c>
      <c r="S42" s="80" t="s">
        <v>954</v>
      </c>
      <c r="T42" s="81">
        <v>16</v>
      </c>
      <c r="U42" s="68">
        <v>53114786.520393915</v>
      </c>
      <c r="V42" s="68">
        <v>2456465.4899999993</v>
      </c>
      <c r="W42" s="68">
        <v>639693.93999999983</v>
      </c>
      <c r="X42" s="68">
        <v>180286.11999999997</v>
      </c>
      <c r="Y42" s="68">
        <v>9523718.8165164925</v>
      </c>
      <c r="Z42" s="68">
        <v>2502370.3813066683</v>
      </c>
      <c r="AA42" s="68">
        <v>3498488.8247674494</v>
      </c>
      <c r="AB42" s="68">
        <v>638945.66263747215</v>
      </c>
      <c r="AC42" s="68">
        <f t="shared" si="7"/>
        <v>73658965.015622005</v>
      </c>
      <c r="AD42" s="68">
        <v>1104209.26</v>
      </c>
      <c r="AF42" s="79" t="s">
        <v>77</v>
      </c>
      <c r="AG42" s="79" t="s">
        <v>78</v>
      </c>
      <c r="AH42" s="80" t="s">
        <v>1156</v>
      </c>
      <c r="AI42" s="81">
        <v>16</v>
      </c>
      <c r="AJ42" s="68">
        <v>53380970.419707455</v>
      </c>
      <c r="AK42" s="68">
        <v>2448714.34</v>
      </c>
      <c r="AL42" s="68">
        <v>641577.66</v>
      </c>
      <c r="AM42" s="68">
        <v>180817.01</v>
      </c>
      <c r="AN42" s="68">
        <v>9572324.531391684</v>
      </c>
      <c r="AO42" s="68">
        <v>2502370.3813066683</v>
      </c>
      <c r="AP42" s="68">
        <v>3517353.5128369611</v>
      </c>
      <c r="AQ42" s="68">
        <v>641112.76741120219</v>
      </c>
      <c r="AR42" s="68">
        <f t="shared" si="8"/>
        <v>74007686.262653962</v>
      </c>
      <c r="AS42" s="68">
        <v>1122445.6400000001</v>
      </c>
      <c r="AU42" s="79" t="s">
        <v>77</v>
      </c>
      <c r="AV42" s="79" t="s">
        <v>78</v>
      </c>
      <c r="AW42" s="80" t="s">
        <v>1157</v>
      </c>
      <c r="AX42" s="81">
        <v>16</v>
      </c>
      <c r="AY42" s="68">
        <v>54310984.580020584</v>
      </c>
      <c r="AZ42" s="68">
        <v>2491192.19</v>
      </c>
      <c r="BA42" s="68">
        <v>652723.25</v>
      </c>
      <c r="BB42" s="68">
        <v>183958.2</v>
      </c>
      <c r="BC42" s="68">
        <v>9739658.1405327488</v>
      </c>
      <c r="BD42" s="68">
        <v>2502370.3813066683</v>
      </c>
      <c r="BE42" s="68">
        <v>3579041.5614232775</v>
      </c>
      <c r="BF42" s="68">
        <v>653935.01055940986</v>
      </c>
      <c r="BG42" s="68">
        <f t="shared" si="9"/>
        <v>75255869.873842686</v>
      </c>
      <c r="BH42" s="68">
        <v>1142006.56</v>
      </c>
    </row>
    <row r="43" spans="2:60">
      <c r="B43" s="79" t="s">
        <v>79</v>
      </c>
      <c r="C43" s="79" t="s">
        <v>80</v>
      </c>
      <c r="D43" s="80" t="s">
        <v>953</v>
      </c>
      <c r="E43" s="81">
        <v>19</v>
      </c>
      <c r="F43" s="68"/>
      <c r="G43" s="68"/>
      <c r="H43" s="68"/>
      <c r="I43" s="68"/>
      <c r="J43" s="68"/>
      <c r="K43" s="68"/>
      <c r="L43" s="68"/>
      <c r="M43" s="68"/>
      <c r="N43" s="68">
        <f t="shared" si="6"/>
        <v>0</v>
      </c>
      <c r="O43" s="68"/>
      <c r="Q43" s="79" t="s">
        <v>79</v>
      </c>
      <c r="R43" s="79" t="s">
        <v>80</v>
      </c>
      <c r="S43" s="80" t="s">
        <v>954</v>
      </c>
      <c r="T43" s="81">
        <v>16</v>
      </c>
      <c r="U43" s="68">
        <v>6144626.2371889483</v>
      </c>
      <c r="V43" s="68">
        <v>177731.75</v>
      </c>
      <c r="W43" s="68">
        <v>0</v>
      </c>
      <c r="X43" s="68">
        <v>19681.700000000004</v>
      </c>
      <c r="Y43" s="68">
        <v>905087.61172697076</v>
      </c>
      <c r="Z43" s="68">
        <v>399867.72195138136</v>
      </c>
      <c r="AA43" s="68">
        <v>320594.3220864053</v>
      </c>
      <c r="AB43" s="68">
        <v>67027.529541460797</v>
      </c>
      <c r="AC43" s="68">
        <f t="shared" si="7"/>
        <v>8034616.872495166</v>
      </c>
      <c r="AD43" s="68">
        <v>0</v>
      </c>
      <c r="AF43" s="79" t="s">
        <v>79</v>
      </c>
      <c r="AG43" s="79" t="s">
        <v>80</v>
      </c>
      <c r="AH43" s="80" t="s">
        <v>1156</v>
      </c>
      <c r="AI43" s="81">
        <v>16</v>
      </c>
      <c r="AJ43" s="68">
        <v>6174634.5232481835</v>
      </c>
      <c r="AK43" s="68">
        <v>178257.69999999998</v>
      </c>
      <c r="AL43" s="68">
        <v>0</v>
      </c>
      <c r="AM43" s="68">
        <v>19739.95</v>
      </c>
      <c r="AN43" s="68">
        <v>909686.42025833693</v>
      </c>
      <c r="AO43" s="68">
        <v>399867.72195138136</v>
      </c>
      <c r="AP43" s="68">
        <v>322309.87844398152</v>
      </c>
      <c r="AQ43" s="68">
        <v>67254.849223714322</v>
      </c>
      <c r="AR43" s="68">
        <f t="shared" si="8"/>
        <v>8071751.0431255978</v>
      </c>
      <c r="AS43" s="68">
        <v>0</v>
      </c>
      <c r="AU43" s="79" t="s">
        <v>79</v>
      </c>
      <c r="AV43" s="79" t="s">
        <v>80</v>
      </c>
      <c r="AW43" s="80" t="s">
        <v>1157</v>
      </c>
      <c r="AX43" s="81">
        <v>16</v>
      </c>
      <c r="AY43" s="68">
        <v>6282210.3495223382</v>
      </c>
      <c r="AZ43" s="68">
        <v>181369.63</v>
      </c>
      <c r="BA43" s="68">
        <v>0</v>
      </c>
      <c r="BB43" s="68">
        <v>20084.550000000003</v>
      </c>
      <c r="BC43" s="68">
        <v>925636.15375377052</v>
      </c>
      <c r="BD43" s="68">
        <v>399867.72195138136</v>
      </c>
      <c r="BE43" s="68">
        <v>327978.40914582659</v>
      </c>
      <c r="BF43" s="68">
        <v>68599.95740818698</v>
      </c>
      <c r="BG43" s="68">
        <f t="shared" si="9"/>
        <v>8205746.7717815032</v>
      </c>
      <c r="BH43" s="68">
        <v>0</v>
      </c>
    </row>
    <row r="44" spans="2:60">
      <c r="B44" s="79" t="s">
        <v>81</v>
      </c>
      <c r="C44" s="79" t="s">
        <v>82</v>
      </c>
      <c r="D44" s="80" t="s">
        <v>953</v>
      </c>
      <c r="E44" s="81">
        <v>19</v>
      </c>
      <c r="F44" s="68"/>
      <c r="G44" s="68"/>
      <c r="H44" s="68"/>
      <c r="I44" s="68"/>
      <c r="J44" s="68"/>
      <c r="K44" s="68"/>
      <c r="L44" s="68"/>
      <c r="M44" s="68"/>
      <c r="N44" s="68">
        <f t="shared" si="6"/>
        <v>0</v>
      </c>
      <c r="O44" s="68"/>
      <c r="Q44" s="79" t="s">
        <v>81</v>
      </c>
      <c r="R44" s="79" t="s">
        <v>82</v>
      </c>
      <c r="S44" s="80" t="s">
        <v>954</v>
      </c>
      <c r="T44" s="81">
        <v>16</v>
      </c>
      <c r="U44" s="68">
        <v>11709916.666315842</v>
      </c>
      <c r="V44" s="68">
        <v>446899.26000000013</v>
      </c>
      <c r="W44" s="68">
        <v>46776.42</v>
      </c>
      <c r="X44" s="68">
        <v>39668.71</v>
      </c>
      <c r="Y44" s="68">
        <v>1928155.6219444564</v>
      </c>
      <c r="Z44" s="68">
        <v>869250.68760853854</v>
      </c>
      <c r="AA44" s="68">
        <v>669909.02402770577</v>
      </c>
      <c r="AB44" s="68">
        <v>136742.02151039802</v>
      </c>
      <c r="AC44" s="68">
        <f t="shared" si="7"/>
        <v>16125405.621406943</v>
      </c>
      <c r="AD44" s="68">
        <v>278087.20999999996</v>
      </c>
      <c r="AF44" s="79" t="s">
        <v>81</v>
      </c>
      <c r="AG44" s="79" t="s">
        <v>82</v>
      </c>
      <c r="AH44" s="80" t="s">
        <v>1156</v>
      </c>
      <c r="AI44" s="81">
        <v>16</v>
      </c>
      <c r="AJ44" s="68">
        <v>11768994.947888706</v>
      </c>
      <c r="AK44" s="68">
        <v>444441.45000000007</v>
      </c>
      <c r="AL44" s="68">
        <v>46914.159999999996</v>
      </c>
      <c r="AM44" s="68">
        <v>39785.53</v>
      </c>
      <c r="AN44" s="68">
        <v>1938023.1722218862</v>
      </c>
      <c r="AO44" s="68">
        <v>869250.68760853854</v>
      </c>
      <c r="AP44" s="68">
        <v>673521.18750127801</v>
      </c>
      <c r="AQ44" s="68">
        <v>137205.80317964219</v>
      </c>
      <c r="AR44" s="68">
        <f t="shared" si="8"/>
        <v>16200816.848400049</v>
      </c>
      <c r="AS44" s="68">
        <v>282679.91000000003</v>
      </c>
      <c r="AU44" s="79" t="s">
        <v>81</v>
      </c>
      <c r="AV44" s="79" t="s">
        <v>82</v>
      </c>
      <c r="AW44" s="80" t="s">
        <v>1157</v>
      </c>
      <c r="AX44" s="81">
        <v>16</v>
      </c>
      <c r="AY44" s="68">
        <v>11974237.938616678</v>
      </c>
      <c r="AZ44" s="68">
        <v>452146.84</v>
      </c>
      <c r="BA44" s="68">
        <v>47729.159999999996</v>
      </c>
      <c r="BB44" s="68">
        <v>40476.68</v>
      </c>
      <c r="BC44" s="68">
        <v>1971905.6754986015</v>
      </c>
      <c r="BD44" s="68">
        <v>869250.68760853854</v>
      </c>
      <c r="BE44" s="68">
        <v>685333.4847960223</v>
      </c>
      <c r="BF44" s="68">
        <v>139949.92864323407</v>
      </c>
      <c r="BG44" s="68">
        <f t="shared" si="9"/>
        <v>16468636.585163074</v>
      </c>
      <c r="BH44" s="68">
        <v>287606.19</v>
      </c>
    </row>
    <row r="45" spans="2:60">
      <c r="B45" s="79" t="s">
        <v>83</v>
      </c>
      <c r="C45" s="79" t="s">
        <v>84</v>
      </c>
      <c r="D45" s="80" t="s">
        <v>953</v>
      </c>
      <c r="E45" s="81">
        <v>19</v>
      </c>
      <c r="F45" s="68"/>
      <c r="G45" s="68"/>
      <c r="H45" s="68"/>
      <c r="I45" s="68"/>
      <c r="J45" s="68"/>
      <c r="K45" s="68"/>
      <c r="L45" s="68"/>
      <c r="M45" s="68"/>
      <c r="N45" s="68">
        <f t="shared" si="6"/>
        <v>0</v>
      </c>
      <c r="O45" s="68"/>
      <c r="Q45" s="79" t="s">
        <v>83</v>
      </c>
      <c r="R45" s="79" t="s">
        <v>84</v>
      </c>
      <c r="S45" s="80" t="s">
        <v>954</v>
      </c>
      <c r="T45" s="81">
        <v>16</v>
      </c>
      <c r="U45" s="68">
        <v>8734275.1137279645</v>
      </c>
      <c r="V45" s="68">
        <v>202665.81</v>
      </c>
      <c r="W45" s="68">
        <v>0</v>
      </c>
      <c r="X45" s="68">
        <v>28911.089999999993</v>
      </c>
      <c r="Y45" s="68">
        <v>1509861.4551804657</v>
      </c>
      <c r="Z45" s="68">
        <v>0</v>
      </c>
      <c r="AA45" s="68">
        <v>277718.34871578537</v>
      </c>
      <c r="AB45" s="68">
        <v>94981.250957578421</v>
      </c>
      <c r="AC45" s="68">
        <f t="shared" si="7"/>
        <v>10848413.068581795</v>
      </c>
      <c r="AD45" s="68">
        <v>0</v>
      </c>
      <c r="AF45" s="79" t="s">
        <v>83</v>
      </c>
      <c r="AG45" s="79" t="s">
        <v>84</v>
      </c>
      <c r="AH45" s="80" t="s">
        <v>1156</v>
      </c>
      <c r="AI45" s="81">
        <v>16</v>
      </c>
      <c r="AJ45" s="68">
        <v>8778231.2863553986</v>
      </c>
      <c r="AK45" s="68">
        <v>203262.6</v>
      </c>
      <c r="AL45" s="68">
        <v>0</v>
      </c>
      <c r="AM45" s="68">
        <v>28996.229999999996</v>
      </c>
      <c r="AN45" s="68">
        <v>1517551.7026387285</v>
      </c>
      <c r="AO45" s="68">
        <v>0</v>
      </c>
      <c r="AP45" s="68">
        <v>279216.41897896666</v>
      </c>
      <c r="AQ45" s="68">
        <v>95303.401930194348</v>
      </c>
      <c r="AR45" s="68">
        <f t="shared" si="8"/>
        <v>10902561.639903288</v>
      </c>
      <c r="AS45" s="68">
        <v>0</v>
      </c>
      <c r="AU45" s="79" t="s">
        <v>83</v>
      </c>
      <c r="AV45" s="79" t="s">
        <v>84</v>
      </c>
      <c r="AW45" s="80" t="s">
        <v>1157</v>
      </c>
      <c r="AX45" s="81">
        <v>16</v>
      </c>
      <c r="AY45" s="68">
        <v>8931242.9190528952</v>
      </c>
      <c r="AZ45" s="68">
        <v>206793.71</v>
      </c>
      <c r="BA45" s="68">
        <v>0</v>
      </c>
      <c r="BB45" s="68">
        <v>29499.96</v>
      </c>
      <c r="BC45" s="68">
        <v>1544078.3704919422</v>
      </c>
      <c r="BD45" s="68">
        <v>0</v>
      </c>
      <c r="BE45" s="68">
        <v>284113.24484254979</v>
      </c>
      <c r="BF45" s="68">
        <v>97209.462768796831</v>
      </c>
      <c r="BG45" s="68">
        <f t="shared" si="9"/>
        <v>11092937.667156186</v>
      </c>
      <c r="BH45" s="68">
        <v>0</v>
      </c>
    </row>
    <row r="46" spans="2:60">
      <c r="B46" s="79" t="s">
        <v>85</v>
      </c>
      <c r="C46" s="79" t="s">
        <v>86</v>
      </c>
      <c r="D46" s="80" t="s">
        <v>953</v>
      </c>
      <c r="E46" s="81">
        <v>19</v>
      </c>
      <c r="F46" s="68"/>
      <c r="G46" s="68"/>
      <c r="H46" s="68"/>
      <c r="I46" s="68"/>
      <c r="J46" s="68"/>
      <c r="K46" s="68"/>
      <c r="L46" s="68"/>
      <c r="M46" s="68"/>
      <c r="N46" s="68">
        <f t="shared" si="6"/>
        <v>0</v>
      </c>
      <c r="O46" s="68"/>
      <c r="Q46" s="79" t="s">
        <v>85</v>
      </c>
      <c r="R46" s="79" t="s">
        <v>86</v>
      </c>
      <c r="S46" s="80" t="s">
        <v>954</v>
      </c>
      <c r="T46" s="81">
        <v>16</v>
      </c>
      <c r="U46" s="68">
        <v>20606113.008073933</v>
      </c>
      <c r="V46" s="68">
        <v>714518.30999999994</v>
      </c>
      <c r="W46" s="68">
        <v>340305.66</v>
      </c>
      <c r="X46" s="68">
        <v>68387.710000000006</v>
      </c>
      <c r="Y46" s="68">
        <v>3084636.1065819208</v>
      </c>
      <c r="Z46" s="68">
        <v>5857057.9322888823</v>
      </c>
      <c r="AA46" s="68">
        <v>691738.44524522312</v>
      </c>
      <c r="AB46" s="68">
        <v>220118.32954274863</v>
      </c>
      <c r="AC46" s="68">
        <f t="shared" si="7"/>
        <v>31710140.621732708</v>
      </c>
      <c r="AD46" s="68">
        <v>127265.12</v>
      </c>
      <c r="AF46" s="79" t="s">
        <v>85</v>
      </c>
      <c r="AG46" s="79" t="s">
        <v>86</v>
      </c>
      <c r="AH46" s="80" t="s">
        <v>1156</v>
      </c>
      <c r="AI46" s="81">
        <v>16</v>
      </c>
      <c r="AJ46" s="68">
        <v>20708268.728986908</v>
      </c>
      <c r="AK46" s="68">
        <v>714895.31999999983</v>
      </c>
      <c r="AL46" s="68">
        <v>341307.76999999996</v>
      </c>
      <c r="AM46" s="68">
        <v>68589.080000000016</v>
      </c>
      <c r="AN46" s="68">
        <v>3100430.3912347672</v>
      </c>
      <c r="AO46" s="68">
        <v>5857057.9322888823</v>
      </c>
      <c r="AP46" s="68">
        <v>695468.03725255106</v>
      </c>
      <c r="AQ46" s="68">
        <v>220864.91962982342</v>
      </c>
      <c r="AR46" s="68">
        <f t="shared" si="8"/>
        <v>31836249.119392931</v>
      </c>
      <c r="AS46" s="68">
        <v>129366.94</v>
      </c>
      <c r="AU46" s="79" t="s">
        <v>85</v>
      </c>
      <c r="AV46" s="79" t="s">
        <v>86</v>
      </c>
      <c r="AW46" s="80" t="s">
        <v>1157</v>
      </c>
      <c r="AX46" s="81">
        <v>16</v>
      </c>
      <c r="AY46" s="68">
        <v>21067505.111028746</v>
      </c>
      <c r="AZ46" s="68">
        <v>727307.48</v>
      </c>
      <c r="BA46" s="68">
        <v>347237.02</v>
      </c>
      <c r="BB46" s="68">
        <v>69780.62</v>
      </c>
      <c r="BC46" s="68">
        <v>3154637.8521344969</v>
      </c>
      <c r="BD46" s="68">
        <v>5857057.9322888823</v>
      </c>
      <c r="BE46" s="68">
        <v>707665.10320558446</v>
      </c>
      <c r="BF46" s="68">
        <v>225282.22382242233</v>
      </c>
      <c r="BG46" s="68">
        <f t="shared" si="9"/>
        <v>32288094.782480132</v>
      </c>
      <c r="BH46" s="68">
        <v>131621.44</v>
      </c>
    </row>
    <row r="47" spans="2:60">
      <c r="B47" s="79" t="s">
        <v>87</v>
      </c>
      <c r="C47" s="79" t="s">
        <v>88</v>
      </c>
      <c r="D47" s="80" t="s">
        <v>953</v>
      </c>
      <c r="E47" s="81">
        <v>19</v>
      </c>
      <c r="F47" s="68"/>
      <c r="G47" s="68"/>
      <c r="H47" s="68"/>
      <c r="I47" s="68"/>
      <c r="J47" s="68"/>
      <c r="K47" s="68"/>
      <c r="L47" s="68"/>
      <c r="M47" s="68"/>
      <c r="N47" s="68">
        <f t="shared" si="6"/>
        <v>0</v>
      </c>
      <c r="O47" s="68"/>
      <c r="Q47" s="79" t="s">
        <v>87</v>
      </c>
      <c r="R47" s="79" t="s">
        <v>88</v>
      </c>
      <c r="S47" s="80" t="s">
        <v>954</v>
      </c>
      <c r="T47" s="81">
        <v>16</v>
      </c>
      <c r="U47" s="68">
        <v>39741163.297090031</v>
      </c>
      <c r="V47" s="68">
        <v>1781949.0499999993</v>
      </c>
      <c r="W47" s="68">
        <v>454509.26000000007</v>
      </c>
      <c r="X47" s="68">
        <v>138120.09999999998</v>
      </c>
      <c r="Y47" s="68">
        <v>6864198.5162175372</v>
      </c>
      <c r="Z47" s="68">
        <v>2318675.7279743017</v>
      </c>
      <c r="AA47" s="68">
        <v>3552571.6512463237</v>
      </c>
      <c r="AB47" s="68">
        <v>488846.2738225311</v>
      </c>
      <c r="AC47" s="68">
        <f t="shared" si="7"/>
        <v>56553792.646350726</v>
      </c>
      <c r="AD47" s="68">
        <v>1213758.77</v>
      </c>
      <c r="AF47" s="79" t="s">
        <v>87</v>
      </c>
      <c r="AG47" s="79" t="s">
        <v>88</v>
      </c>
      <c r="AH47" s="80" t="s">
        <v>1156</v>
      </c>
      <c r="AI47" s="81">
        <v>16</v>
      </c>
      <c r="AJ47" s="68">
        <v>39941249.600903913</v>
      </c>
      <c r="AK47" s="68">
        <v>1770724.9899999993</v>
      </c>
      <c r="AL47" s="68">
        <v>455847.67</v>
      </c>
      <c r="AM47" s="68">
        <v>138526.82</v>
      </c>
      <c r="AN47" s="68">
        <v>6899348.8816443281</v>
      </c>
      <c r="AO47" s="68">
        <v>2318675.7279743017</v>
      </c>
      <c r="AP47" s="68">
        <v>3571728.2920727767</v>
      </c>
      <c r="AQ47" s="68">
        <v>490504.29477202892</v>
      </c>
      <c r="AR47" s="68">
        <f t="shared" si="8"/>
        <v>56820410.667367354</v>
      </c>
      <c r="AS47" s="68">
        <v>1233804.3900000001</v>
      </c>
      <c r="AU47" s="79" t="s">
        <v>87</v>
      </c>
      <c r="AV47" s="79" t="s">
        <v>88</v>
      </c>
      <c r="AW47" s="80" t="s">
        <v>1157</v>
      </c>
      <c r="AX47" s="81">
        <v>16</v>
      </c>
      <c r="AY47" s="68">
        <v>40637475.101570226</v>
      </c>
      <c r="AZ47" s="68">
        <v>1801418.5799999996</v>
      </c>
      <c r="BA47" s="68">
        <v>463766.74</v>
      </c>
      <c r="BB47" s="68">
        <v>140933.34</v>
      </c>
      <c r="BC47" s="68">
        <v>7019973.3760829307</v>
      </c>
      <c r="BD47" s="68">
        <v>2318675.7279743017</v>
      </c>
      <c r="BE47" s="68">
        <v>3634369.9865496783</v>
      </c>
      <c r="BF47" s="68">
        <v>500314.33806747943</v>
      </c>
      <c r="BG47" s="68">
        <f t="shared" si="9"/>
        <v>57772233.160244614</v>
      </c>
      <c r="BH47" s="68">
        <v>1255305.9700000002</v>
      </c>
    </row>
    <row r="48" spans="2:60">
      <c r="B48" s="79" t="s">
        <v>89</v>
      </c>
      <c r="C48" s="79" t="s">
        <v>90</v>
      </c>
      <c r="D48" s="80" t="s">
        <v>953</v>
      </c>
      <c r="E48" s="81">
        <v>19</v>
      </c>
      <c r="F48" s="68"/>
      <c r="G48" s="68"/>
      <c r="H48" s="68"/>
      <c r="I48" s="68"/>
      <c r="J48" s="68"/>
      <c r="K48" s="68"/>
      <c r="L48" s="68"/>
      <c r="M48" s="68"/>
      <c r="N48" s="68">
        <f t="shared" si="6"/>
        <v>0</v>
      </c>
      <c r="O48" s="68"/>
      <c r="Q48" s="79" t="s">
        <v>89</v>
      </c>
      <c r="R48" s="79" t="s">
        <v>90</v>
      </c>
      <c r="S48" s="80" t="s">
        <v>954</v>
      </c>
      <c r="T48" s="81">
        <v>16</v>
      </c>
      <c r="U48" s="68">
        <v>1557007.8308519046</v>
      </c>
      <c r="V48" s="68">
        <v>87461.859999999986</v>
      </c>
      <c r="W48" s="68">
        <v>117853.51999999999</v>
      </c>
      <c r="X48" s="68">
        <v>0</v>
      </c>
      <c r="Y48" s="68">
        <v>218397.72228275274</v>
      </c>
      <c r="Z48" s="68">
        <v>266676.85027898045</v>
      </c>
      <c r="AA48" s="68">
        <v>0</v>
      </c>
      <c r="AB48" s="68">
        <v>19925.697723851074</v>
      </c>
      <c r="AC48" s="68">
        <f t="shared" si="7"/>
        <v>2317597.521137489</v>
      </c>
      <c r="AD48" s="68">
        <v>50274.04</v>
      </c>
      <c r="AF48" s="79" t="s">
        <v>89</v>
      </c>
      <c r="AG48" s="79" t="s">
        <v>90</v>
      </c>
      <c r="AH48" s="80" t="s">
        <v>1156</v>
      </c>
      <c r="AI48" s="81">
        <v>16</v>
      </c>
      <c r="AJ48" s="68">
        <v>1564670.232614914</v>
      </c>
      <c r="AK48" s="68">
        <v>87037.16</v>
      </c>
      <c r="AL48" s="68">
        <v>118200.55999999998</v>
      </c>
      <c r="AM48" s="68">
        <v>0</v>
      </c>
      <c r="AN48" s="68">
        <v>219477.72916378724</v>
      </c>
      <c r="AO48" s="68">
        <v>266676.85027898045</v>
      </c>
      <c r="AP48" s="68">
        <v>0</v>
      </c>
      <c r="AQ48" s="68">
        <v>19993.275333199184</v>
      </c>
      <c r="AR48" s="68">
        <f t="shared" si="8"/>
        <v>2327160.1473908806</v>
      </c>
      <c r="AS48" s="68">
        <v>51104.34</v>
      </c>
      <c r="AU48" s="79" t="s">
        <v>89</v>
      </c>
      <c r="AV48" s="79" t="s">
        <v>90</v>
      </c>
      <c r="AW48" s="80" t="s">
        <v>1157</v>
      </c>
      <c r="AX48" s="81">
        <v>16</v>
      </c>
      <c r="AY48" s="68">
        <v>1591979.0405463586</v>
      </c>
      <c r="AZ48" s="68">
        <v>88546.390000000014</v>
      </c>
      <c r="BA48" s="68">
        <v>120253.95999999999</v>
      </c>
      <c r="BB48" s="68">
        <v>0</v>
      </c>
      <c r="BC48" s="68">
        <v>223309.36988099897</v>
      </c>
      <c r="BD48" s="68">
        <v>266676.85027898045</v>
      </c>
      <c r="BE48" s="68">
        <v>0</v>
      </c>
      <c r="BF48" s="68">
        <v>20393.140439863317</v>
      </c>
      <c r="BG48" s="68">
        <f t="shared" si="9"/>
        <v>2363153.6811462017</v>
      </c>
      <c r="BH48" s="68">
        <v>51994.93</v>
      </c>
    </row>
    <row r="49" spans="2:60">
      <c r="B49" s="79" t="s">
        <v>91</v>
      </c>
      <c r="C49" s="79" t="s">
        <v>92</v>
      </c>
      <c r="D49" s="80" t="s">
        <v>953</v>
      </c>
      <c r="E49" s="81">
        <v>19</v>
      </c>
      <c r="F49" s="68"/>
      <c r="G49" s="68"/>
      <c r="H49" s="68"/>
      <c r="I49" s="68"/>
      <c r="J49" s="68"/>
      <c r="K49" s="68"/>
      <c r="L49" s="68"/>
      <c r="M49" s="68"/>
      <c r="N49" s="68">
        <f t="shared" si="6"/>
        <v>0</v>
      </c>
      <c r="O49" s="68"/>
      <c r="Q49" s="79" t="s">
        <v>91</v>
      </c>
      <c r="R49" s="79" t="s">
        <v>92</v>
      </c>
      <c r="S49" s="80" t="s">
        <v>954</v>
      </c>
      <c r="T49" s="81">
        <v>16</v>
      </c>
      <c r="U49" s="68">
        <v>6570907.7415112844</v>
      </c>
      <c r="V49" s="68">
        <v>484183.57999999996</v>
      </c>
      <c r="W49" s="68">
        <v>605980.32999999984</v>
      </c>
      <c r="X49" s="68">
        <v>21611.29</v>
      </c>
      <c r="Y49" s="68">
        <v>672830.6660478299</v>
      </c>
      <c r="Z49" s="68">
        <v>186831.44578431724</v>
      </c>
      <c r="AA49" s="68">
        <v>263077.2613786452</v>
      </c>
      <c r="AB49" s="68">
        <v>85241.169307501987</v>
      </c>
      <c r="AC49" s="68">
        <f t="shared" si="7"/>
        <v>9110911.6340295803</v>
      </c>
      <c r="AD49" s="68">
        <v>220248.15000000005</v>
      </c>
      <c r="AF49" s="79" t="s">
        <v>91</v>
      </c>
      <c r="AG49" s="79" t="s">
        <v>92</v>
      </c>
      <c r="AH49" s="80" t="s">
        <v>1156</v>
      </c>
      <c r="AI49" s="81">
        <v>16</v>
      </c>
      <c r="AJ49" s="68">
        <v>6604076.5140683232</v>
      </c>
      <c r="AK49" s="68">
        <v>482620.45999999996</v>
      </c>
      <c r="AL49" s="68">
        <v>607764.79</v>
      </c>
      <c r="AM49" s="68">
        <v>21674.920000000002</v>
      </c>
      <c r="AN49" s="68">
        <v>676280.15236986626</v>
      </c>
      <c r="AO49" s="68">
        <v>186831.44578431724</v>
      </c>
      <c r="AP49" s="68">
        <v>264495.95277042163</v>
      </c>
      <c r="AQ49" s="68">
        <v>85530.296310624108</v>
      </c>
      <c r="AR49" s="68">
        <f t="shared" si="8"/>
        <v>9153160.1513035521</v>
      </c>
      <c r="AS49" s="68">
        <v>223885.62000000002</v>
      </c>
      <c r="AU49" s="79" t="s">
        <v>91</v>
      </c>
      <c r="AV49" s="79" t="s">
        <v>92</v>
      </c>
      <c r="AW49" s="80" t="s">
        <v>1157</v>
      </c>
      <c r="AX49" s="81">
        <v>16</v>
      </c>
      <c r="AY49" s="68">
        <v>6719320.1666039256</v>
      </c>
      <c r="AZ49" s="68">
        <v>490992.34000000008</v>
      </c>
      <c r="BA49" s="68">
        <v>618322.97000000009</v>
      </c>
      <c r="BB49" s="68">
        <v>22051.460000000003</v>
      </c>
      <c r="BC49" s="68">
        <v>688104.41344161483</v>
      </c>
      <c r="BD49" s="68">
        <v>186831.44578431724</v>
      </c>
      <c r="BE49" s="68">
        <v>269134.6963364273</v>
      </c>
      <c r="BF49" s="68">
        <v>87240.907636834309</v>
      </c>
      <c r="BG49" s="68">
        <f t="shared" si="9"/>
        <v>9309785.6798031181</v>
      </c>
      <c r="BH49" s="68">
        <v>227787.28</v>
      </c>
    </row>
    <row r="50" spans="2:60">
      <c r="B50" s="79" t="s">
        <v>93</v>
      </c>
      <c r="C50" s="79" t="s">
        <v>94</v>
      </c>
      <c r="D50" s="80" t="s">
        <v>953</v>
      </c>
      <c r="E50" s="81">
        <v>19</v>
      </c>
      <c r="F50" s="68"/>
      <c r="G50" s="68"/>
      <c r="H50" s="68"/>
      <c r="I50" s="68"/>
      <c r="J50" s="68"/>
      <c r="K50" s="68"/>
      <c r="L50" s="68"/>
      <c r="M50" s="68"/>
      <c r="N50" s="68">
        <f t="shared" si="6"/>
        <v>0</v>
      </c>
      <c r="O50" s="68"/>
      <c r="Q50" s="79" t="s">
        <v>93</v>
      </c>
      <c r="R50" s="79" t="s">
        <v>94</v>
      </c>
      <c r="S50" s="80" t="s">
        <v>954</v>
      </c>
      <c r="T50" s="81">
        <v>16</v>
      </c>
      <c r="U50" s="68">
        <v>419706.40215634706</v>
      </c>
      <c r="V50" s="68">
        <v>12508.560000000001</v>
      </c>
      <c r="W50" s="68">
        <v>12678.62</v>
      </c>
      <c r="X50" s="68">
        <v>672.35</v>
      </c>
      <c r="Y50" s="68">
        <v>39130.96016907219</v>
      </c>
      <c r="Z50" s="68">
        <v>97045.37439896616</v>
      </c>
      <c r="AA50" s="68">
        <v>0</v>
      </c>
      <c r="AB50" s="68">
        <v>4674.7001307370374</v>
      </c>
      <c r="AC50" s="68">
        <f t="shared" si="7"/>
        <v>593694.73685512249</v>
      </c>
      <c r="AD50" s="68">
        <v>7277.77</v>
      </c>
      <c r="AF50" s="79" t="s">
        <v>93</v>
      </c>
      <c r="AG50" s="79" t="s">
        <v>94</v>
      </c>
      <c r="AH50" s="80" t="s">
        <v>1156</v>
      </c>
      <c r="AI50" s="81">
        <v>16</v>
      </c>
      <c r="AJ50" s="68">
        <v>421552.379280083</v>
      </c>
      <c r="AK50" s="68">
        <v>12446.64</v>
      </c>
      <c r="AL50" s="68">
        <v>12715.95</v>
      </c>
      <c r="AM50" s="68">
        <v>674.32999999999993</v>
      </c>
      <c r="AN50" s="68">
        <v>39323.67085195941</v>
      </c>
      <c r="AO50" s="68">
        <v>97045.37439896616</v>
      </c>
      <c r="AP50" s="68">
        <v>0</v>
      </c>
      <c r="AQ50" s="68">
        <v>4690.5588937626453</v>
      </c>
      <c r="AR50" s="68">
        <f t="shared" si="8"/>
        <v>595846.86342477123</v>
      </c>
      <c r="AS50" s="68">
        <v>7397.96</v>
      </c>
      <c r="AU50" s="79" t="s">
        <v>93</v>
      </c>
      <c r="AV50" s="79" t="s">
        <v>94</v>
      </c>
      <c r="AW50" s="80" t="s">
        <v>1157</v>
      </c>
      <c r="AX50" s="81">
        <v>16</v>
      </c>
      <c r="AY50" s="68">
        <v>428867.15301237535</v>
      </c>
      <c r="AZ50" s="68">
        <v>12662.460000000003</v>
      </c>
      <c r="BA50" s="68">
        <v>12936.87</v>
      </c>
      <c r="BB50" s="68">
        <v>686.04</v>
      </c>
      <c r="BC50" s="68">
        <v>40010.378719556451</v>
      </c>
      <c r="BD50" s="68">
        <v>97045.37439896616</v>
      </c>
      <c r="BE50" s="68">
        <v>0</v>
      </c>
      <c r="BF50" s="68">
        <v>4784.357271637884</v>
      </c>
      <c r="BG50" s="68">
        <f t="shared" si="9"/>
        <v>604519.52340253582</v>
      </c>
      <c r="BH50" s="68">
        <v>7526.89</v>
      </c>
    </row>
    <row r="51" spans="2:60">
      <c r="B51" s="79" t="s">
        <v>95</v>
      </c>
      <c r="C51" s="79" t="s">
        <v>96</v>
      </c>
      <c r="D51" s="80" t="s">
        <v>953</v>
      </c>
      <c r="E51" s="81">
        <v>19</v>
      </c>
      <c r="F51" s="68"/>
      <c r="G51" s="68"/>
      <c r="H51" s="68"/>
      <c r="I51" s="68"/>
      <c r="J51" s="68"/>
      <c r="K51" s="68"/>
      <c r="L51" s="68"/>
      <c r="M51" s="68"/>
      <c r="N51" s="68">
        <f t="shared" si="6"/>
        <v>0</v>
      </c>
      <c r="O51" s="68"/>
      <c r="Q51" s="79" t="s">
        <v>95</v>
      </c>
      <c r="R51" s="79" t="s">
        <v>96</v>
      </c>
      <c r="S51" s="80" t="s">
        <v>954</v>
      </c>
      <c r="T51" s="81">
        <v>16</v>
      </c>
      <c r="U51" s="68">
        <v>49042942.660744786</v>
      </c>
      <c r="V51" s="68">
        <v>2189756.94</v>
      </c>
      <c r="W51" s="68">
        <v>1735145.7799999998</v>
      </c>
      <c r="X51" s="68">
        <v>168856.15000000002</v>
      </c>
      <c r="Y51" s="68">
        <v>6811660.693810977</v>
      </c>
      <c r="Z51" s="68">
        <v>1802042.7194342467</v>
      </c>
      <c r="AA51" s="68">
        <v>3828364.7199935876</v>
      </c>
      <c r="AB51" s="68">
        <v>594560.63614623249</v>
      </c>
      <c r="AC51" s="68">
        <f t="shared" si="7"/>
        <v>67760649.070129827</v>
      </c>
      <c r="AD51" s="68">
        <v>1587318.77</v>
      </c>
      <c r="AF51" s="79" t="s">
        <v>95</v>
      </c>
      <c r="AG51" s="79" t="s">
        <v>96</v>
      </c>
      <c r="AH51" s="80" t="s">
        <v>1156</v>
      </c>
      <c r="AI51" s="81">
        <v>16</v>
      </c>
      <c r="AJ51" s="68">
        <v>49288264.615886904</v>
      </c>
      <c r="AK51" s="68">
        <v>2174664.3200000003</v>
      </c>
      <c r="AL51" s="68">
        <v>1740255.32</v>
      </c>
      <c r="AM51" s="68">
        <v>169353.39</v>
      </c>
      <c r="AN51" s="68">
        <v>6846531.14586055</v>
      </c>
      <c r="AO51" s="68">
        <v>1802042.7194342467</v>
      </c>
      <c r="AP51" s="68">
        <v>3849008.1237100451</v>
      </c>
      <c r="AQ51" s="68">
        <v>596577.21766158938</v>
      </c>
      <c r="AR51" s="68">
        <f t="shared" si="8"/>
        <v>68080230.722553343</v>
      </c>
      <c r="AS51" s="68">
        <v>1613533.87</v>
      </c>
      <c r="AU51" s="79" t="s">
        <v>95</v>
      </c>
      <c r="AV51" s="79" t="s">
        <v>96</v>
      </c>
      <c r="AW51" s="80" t="s">
        <v>1157</v>
      </c>
      <c r="AX51" s="81">
        <v>16</v>
      </c>
      <c r="AY51" s="68">
        <v>50146047.623536751</v>
      </c>
      <c r="AZ51" s="68">
        <v>2212354.38</v>
      </c>
      <c r="BA51" s="68">
        <v>1770487.32</v>
      </c>
      <c r="BB51" s="68">
        <v>172295.41999999998</v>
      </c>
      <c r="BC51" s="68">
        <v>6966229.0808623554</v>
      </c>
      <c r="BD51" s="68">
        <v>1802042.7194342467</v>
      </c>
      <c r="BE51" s="68">
        <v>3916512.7722997423</v>
      </c>
      <c r="BF51" s="68">
        <v>608508.77181480825</v>
      </c>
      <c r="BG51" s="68">
        <f t="shared" si="9"/>
        <v>69236131.087947905</v>
      </c>
      <c r="BH51" s="68">
        <v>1641653</v>
      </c>
    </row>
    <row r="52" spans="2:60">
      <c r="B52" s="79" t="s">
        <v>97</v>
      </c>
      <c r="C52" s="79" t="s">
        <v>98</v>
      </c>
      <c r="D52" s="80" t="s">
        <v>953</v>
      </c>
      <c r="E52" s="81">
        <v>19</v>
      </c>
      <c r="F52" s="68"/>
      <c r="G52" s="68"/>
      <c r="H52" s="68"/>
      <c r="I52" s="68"/>
      <c r="J52" s="68"/>
      <c r="K52" s="68"/>
      <c r="L52" s="68"/>
      <c r="M52" s="68"/>
      <c r="N52" s="68">
        <f t="shared" si="6"/>
        <v>0</v>
      </c>
      <c r="O52" s="68"/>
      <c r="Q52" s="79" t="s">
        <v>97</v>
      </c>
      <c r="R52" s="79" t="s">
        <v>98</v>
      </c>
      <c r="S52" s="80" t="s">
        <v>954</v>
      </c>
      <c r="T52" s="81">
        <v>16</v>
      </c>
      <c r="U52" s="68">
        <v>1924110.5350854725</v>
      </c>
      <c r="V52" s="68">
        <v>40615.849999999991</v>
      </c>
      <c r="W52" s="68">
        <v>10757.619999999999</v>
      </c>
      <c r="X52" s="68">
        <v>0</v>
      </c>
      <c r="Y52" s="68">
        <v>105895.36147310652</v>
      </c>
      <c r="Z52" s="68">
        <v>99885.046934715894</v>
      </c>
      <c r="AA52" s="68">
        <v>23864.09362014446</v>
      </c>
      <c r="AB52" s="68">
        <v>20197.79755348945</v>
      </c>
      <c r="AC52" s="68">
        <f t="shared" si="7"/>
        <v>2252617.904666929</v>
      </c>
      <c r="AD52" s="68">
        <v>27291.600000000002</v>
      </c>
      <c r="AF52" s="79" t="s">
        <v>97</v>
      </c>
      <c r="AG52" s="79" t="s">
        <v>98</v>
      </c>
      <c r="AH52" s="80" t="s">
        <v>1156</v>
      </c>
      <c r="AI52" s="81">
        <v>16</v>
      </c>
      <c r="AJ52" s="68">
        <v>1932507.2637193543</v>
      </c>
      <c r="AK52" s="68">
        <v>40365.089999999997</v>
      </c>
      <c r="AL52" s="68">
        <v>10789.3</v>
      </c>
      <c r="AM52" s="68">
        <v>0</v>
      </c>
      <c r="AN52" s="68">
        <v>106435.38013548758</v>
      </c>
      <c r="AO52" s="68">
        <v>99885.046934715894</v>
      </c>
      <c r="AP52" s="68">
        <v>23992.910365539185</v>
      </c>
      <c r="AQ52" s="68">
        <v>20266.281295738183</v>
      </c>
      <c r="AR52" s="68">
        <f t="shared" si="8"/>
        <v>2261983.6124508348</v>
      </c>
      <c r="AS52" s="68">
        <v>27742.34</v>
      </c>
      <c r="AU52" s="79" t="s">
        <v>97</v>
      </c>
      <c r="AV52" s="79" t="s">
        <v>98</v>
      </c>
      <c r="AW52" s="80" t="s">
        <v>1157</v>
      </c>
      <c r="AX52" s="81">
        <v>16</v>
      </c>
      <c r="AY52" s="68">
        <v>1965968.1072735637</v>
      </c>
      <c r="AZ52" s="68">
        <v>41064.78</v>
      </c>
      <c r="BA52" s="68">
        <v>10976.720000000001</v>
      </c>
      <c r="BB52" s="68">
        <v>0</v>
      </c>
      <c r="BC52" s="68">
        <v>108296.35089223445</v>
      </c>
      <c r="BD52" s="68">
        <v>99885.046934715894</v>
      </c>
      <c r="BE52" s="68">
        <v>24413.85002790717</v>
      </c>
      <c r="BF52" s="68">
        <v>20671.643721652683</v>
      </c>
      <c r="BG52" s="68">
        <f t="shared" si="9"/>
        <v>2299502.3088500742</v>
      </c>
      <c r="BH52" s="68">
        <v>28225.81</v>
      </c>
    </row>
    <row r="53" spans="2:60">
      <c r="B53" s="79" t="s">
        <v>99</v>
      </c>
      <c r="C53" s="79" t="s">
        <v>100</v>
      </c>
      <c r="D53" s="80" t="s">
        <v>953</v>
      </c>
      <c r="E53" s="81">
        <v>19</v>
      </c>
      <c r="F53" s="68"/>
      <c r="G53" s="68"/>
      <c r="H53" s="68"/>
      <c r="I53" s="68"/>
      <c r="J53" s="68"/>
      <c r="K53" s="68"/>
      <c r="L53" s="68"/>
      <c r="M53" s="68"/>
      <c r="N53" s="68">
        <f t="shared" si="6"/>
        <v>0</v>
      </c>
      <c r="O53" s="68"/>
      <c r="Q53" s="79" t="s">
        <v>99</v>
      </c>
      <c r="R53" s="79" t="s">
        <v>100</v>
      </c>
      <c r="S53" s="80" t="s">
        <v>954</v>
      </c>
      <c r="T53" s="81">
        <v>16</v>
      </c>
      <c r="U53" s="68">
        <v>2906654.7670510123</v>
      </c>
      <c r="V53" s="68">
        <v>95801.37</v>
      </c>
      <c r="W53" s="68">
        <v>29487.4</v>
      </c>
      <c r="X53" s="68">
        <v>7299.82</v>
      </c>
      <c r="Y53" s="68">
        <v>324012.29643550573</v>
      </c>
      <c r="Z53" s="68">
        <v>152927.805388042</v>
      </c>
      <c r="AA53" s="68">
        <v>122221.69860967292</v>
      </c>
      <c r="AB53" s="68">
        <v>32805.15704017505</v>
      </c>
      <c r="AC53" s="68">
        <f t="shared" si="7"/>
        <v>3747626.8445244078</v>
      </c>
      <c r="AD53" s="68">
        <v>76416.53</v>
      </c>
      <c r="AF53" s="79" t="s">
        <v>99</v>
      </c>
      <c r="AG53" s="79" t="s">
        <v>100</v>
      </c>
      <c r="AH53" s="80" t="s">
        <v>1156</v>
      </c>
      <c r="AI53" s="81">
        <v>16</v>
      </c>
      <c r="AJ53" s="68">
        <v>2920404.8911215346</v>
      </c>
      <c r="AK53" s="68">
        <v>95046.47</v>
      </c>
      <c r="AL53" s="68">
        <v>29574.230000000003</v>
      </c>
      <c r="AM53" s="68">
        <v>7321.3099999999986</v>
      </c>
      <c r="AN53" s="68">
        <v>325676.61882236949</v>
      </c>
      <c r="AO53" s="68">
        <v>152927.805388042</v>
      </c>
      <c r="AP53" s="68">
        <v>122880.64819055557</v>
      </c>
      <c r="AQ53" s="68">
        <v>32916.41408593487</v>
      </c>
      <c r="AR53" s="68">
        <f t="shared" si="8"/>
        <v>3764426.9576084362</v>
      </c>
      <c r="AS53" s="68">
        <v>77678.570000000007</v>
      </c>
      <c r="AU53" s="79" t="s">
        <v>99</v>
      </c>
      <c r="AV53" s="79" t="s">
        <v>100</v>
      </c>
      <c r="AW53" s="80" t="s">
        <v>1157</v>
      </c>
      <c r="AX53" s="81">
        <v>16</v>
      </c>
      <c r="AY53" s="68">
        <v>2971107.9157215054</v>
      </c>
      <c r="AZ53" s="68">
        <v>96693.37</v>
      </c>
      <c r="BA53" s="68">
        <v>30087.99</v>
      </c>
      <c r="BB53" s="68">
        <v>7448.4899999999989</v>
      </c>
      <c r="BC53" s="68">
        <v>331371.82058214588</v>
      </c>
      <c r="BD53" s="68">
        <v>152927.805388042</v>
      </c>
      <c r="BE53" s="68">
        <v>125035.8500255039</v>
      </c>
      <c r="BF53" s="68">
        <v>33574.769967653789</v>
      </c>
      <c r="BG53" s="68">
        <f t="shared" si="9"/>
        <v>3827280.2916848515</v>
      </c>
      <c r="BH53" s="68">
        <v>79032.28</v>
      </c>
    </row>
    <row r="54" spans="2:60">
      <c r="B54" s="79" t="s">
        <v>101</v>
      </c>
      <c r="C54" s="79" t="s">
        <v>102</v>
      </c>
      <c r="D54" s="80" t="s">
        <v>953</v>
      </c>
      <c r="E54" s="81">
        <v>19</v>
      </c>
      <c r="F54" s="68"/>
      <c r="G54" s="68"/>
      <c r="H54" s="68"/>
      <c r="I54" s="68"/>
      <c r="J54" s="68"/>
      <c r="K54" s="68"/>
      <c r="L54" s="68"/>
      <c r="M54" s="68"/>
      <c r="N54" s="68">
        <f t="shared" si="6"/>
        <v>0</v>
      </c>
      <c r="O54" s="68"/>
      <c r="Q54" s="79" t="s">
        <v>101</v>
      </c>
      <c r="R54" s="79" t="s">
        <v>102</v>
      </c>
      <c r="S54" s="80" t="s">
        <v>954</v>
      </c>
      <c r="T54" s="81">
        <v>16</v>
      </c>
      <c r="U54" s="68">
        <v>421532.09620778251</v>
      </c>
      <c r="V54" s="68">
        <v>10373.4</v>
      </c>
      <c r="W54" s="68">
        <v>0</v>
      </c>
      <c r="X54" s="68">
        <v>0</v>
      </c>
      <c r="Y54" s="68">
        <v>37550.737409109803</v>
      </c>
      <c r="Z54" s="68">
        <v>89186.551247068011</v>
      </c>
      <c r="AA54" s="68">
        <v>0</v>
      </c>
      <c r="AB54" s="68">
        <v>4332.6046669725329</v>
      </c>
      <c r="AC54" s="68">
        <f t="shared" si="7"/>
        <v>562975.38953093288</v>
      </c>
      <c r="AD54" s="68">
        <v>0</v>
      </c>
      <c r="AF54" s="79" t="s">
        <v>101</v>
      </c>
      <c r="AG54" s="79" t="s">
        <v>102</v>
      </c>
      <c r="AH54" s="80" t="s">
        <v>1156</v>
      </c>
      <c r="AI54" s="81">
        <v>16</v>
      </c>
      <c r="AJ54" s="68">
        <v>423513.4521475014</v>
      </c>
      <c r="AK54" s="68">
        <v>10403.959999999999</v>
      </c>
      <c r="AL54" s="68">
        <v>0</v>
      </c>
      <c r="AM54" s="68">
        <v>0</v>
      </c>
      <c r="AN54" s="68">
        <v>37733.649813182506</v>
      </c>
      <c r="AO54" s="68">
        <v>89186.551247068011</v>
      </c>
      <c r="AP54" s="68">
        <v>0</v>
      </c>
      <c r="AQ54" s="68">
        <v>4347.2803370684851</v>
      </c>
      <c r="AR54" s="68">
        <f t="shared" si="8"/>
        <v>565184.89354482037</v>
      </c>
      <c r="AS54" s="68">
        <v>0</v>
      </c>
      <c r="AU54" s="79" t="s">
        <v>101</v>
      </c>
      <c r="AV54" s="79" t="s">
        <v>102</v>
      </c>
      <c r="AW54" s="80" t="s">
        <v>1157</v>
      </c>
      <c r="AX54" s="81">
        <v>16</v>
      </c>
      <c r="AY54" s="68">
        <v>430891.51507424307</v>
      </c>
      <c r="AZ54" s="68">
        <v>10584.689999999999</v>
      </c>
      <c r="BA54" s="68">
        <v>0</v>
      </c>
      <c r="BB54" s="68">
        <v>0</v>
      </c>
      <c r="BC54" s="68">
        <v>38392.444334333442</v>
      </c>
      <c r="BD54" s="68">
        <v>89186.551247068011</v>
      </c>
      <c r="BE54" s="68">
        <v>0</v>
      </c>
      <c r="BF54" s="68">
        <v>4434.243743809755</v>
      </c>
      <c r="BG54" s="68">
        <f t="shared" si="9"/>
        <v>573489.44439945428</v>
      </c>
      <c r="BH54" s="68">
        <v>0</v>
      </c>
    </row>
    <row r="55" spans="2:60">
      <c r="B55" s="79" t="s">
        <v>103</v>
      </c>
      <c r="C55" s="79" t="s">
        <v>104</v>
      </c>
      <c r="D55" s="80" t="s">
        <v>953</v>
      </c>
      <c r="E55" s="81">
        <v>19</v>
      </c>
      <c r="F55" s="68"/>
      <c r="G55" s="68"/>
      <c r="H55" s="68"/>
      <c r="I55" s="68"/>
      <c r="J55" s="68"/>
      <c r="K55" s="68"/>
      <c r="L55" s="68"/>
      <c r="M55" s="68"/>
      <c r="N55" s="68">
        <f t="shared" si="6"/>
        <v>0</v>
      </c>
      <c r="O55" s="68"/>
      <c r="Q55" s="79" t="s">
        <v>103</v>
      </c>
      <c r="R55" s="79" t="s">
        <v>104</v>
      </c>
      <c r="S55" s="80" t="s">
        <v>954</v>
      </c>
      <c r="T55" s="81">
        <v>16</v>
      </c>
      <c r="U55" s="68">
        <v>2958196.3286978356</v>
      </c>
      <c r="V55" s="68">
        <v>82980.399999999994</v>
      </c>
      <c r="W55" s="68">
        <v>0</v>
      </c>
      <c r="X55" s="68">
        <v>0</v>
      </c>
      <c r="Y55" s="68">
        <v>182608.70020596619</v>
      </c>
      <c r="Z55" s="68">
        <v>0</v>
      </c>
      <c r="AA55" s="68">
        <v>66430.003557587333</v>
      </c>
      <c r="AB55" s="68">
        <v>26826.59600683162</v>
      </c>
      <c r="AC55" s="68">
        <f t="shared" si="7"/>
        <v>3376604.8784682211</v>
      </c>
      <c r="AD55" s="68">
        <v>59562.85</v>
      </c>
      <c r="AF55" s="79" t="s">
        <v>103</v>
      </c>
      <c r="AG55" s="79" t="s">
        <v>104</v>
      </c>
      <c r="AH55" s="80" t="s">
        <v>1156</v>
      </c>
      <c r="AI55" s="81">
        <v>16</v>
      </c>
      <c r="AJ55" s="68">
        <v>2971251.4414953385</v>
      </c>
      <c r="AK55" s="68">
        <v>82413.709999999977</v>
      </c>
      <c r="AL55" s="68">
        <v>0</v>
      </c>
      <c r="AM55" s="68">
        <v>0</v>
      </c>
      <c r="AN55" s="68">
        <v>183556.17354983132</v>
      </c>
      <c r="AO55" s="68">
        <v>0</v>
      </c>
      <c r="AP55" s="68">
        <v>66785.580827829486</v>
      </c>
      <c r="AQ55" s="68">
        <v>26917.593049087096</v>
      </c>
      <c r="AR55" s="68">
        <f t="shared" si="8"/>
        <v>3391475.8589220862</v>
      </c>
      <c r="AS55" s="68">
        <v>60551.360000000001</v>
      </c>
      <c r="AU55" s="79" t="s">
        <v>103</v>
      </c>
      <c r="AV55" s="79" t="s">
        <v>104</v>
      </c>
      <c r="AW55" s="80" t="s">
        <v>1157</v>
      </c>
      <c r="AX55" s="81">
        <v>16</v>
      </c>
      <c r="AY55" s="68">
        <v>3022197.105384659</v>
      </c>
      <c r="AZ55" s="68">
        <v>83849.22</v>
      </c>
      <c r="BA55" s="68">
        <v>0</v>
      </c>
      <c r="BB55" s="68">
        <v>0</v>
      </c>
      <c r="BC55" s="68">
        <v>186777.77116275742</v>
      </c>
      <c r="BD55" s="68">
        <v>0</v>
      </c>
      <c r="BE55" s="68">
        <v>67960.143918640126</v>
      </c>
      <c r="BF55" s="68">
        <v>27455.937910067849</v>
      </c>
      <c r="BG55" s="68">
        <f t="shared" si="9"/>
        <v>3449851.8383761244</v>
      </c>
      <c r="BH55" s="68">
        <v>61611.66</v>
      </c>
    </row>
    <row r="56" spans="2:60">
      <c r="B56" s="79" t="s">
        <v>105</v>
      </c>
      <c r="C56" s="79" t="s">
        <v>106</v>
      </c>
      <c r="D56" s="80" t="s">
        <v>953</v>
      </c>
      <c r="E56" s="81">
        <v>19</v>
      </c>
      <c r="F56" s="68"/>
      <c r="G56" s="68"/>
      <c r="H56" s="68"/>
      <c r="I56" s="68"/>
      <c r="J56" s="68"/>
      <c r="K56" s="68"/>
      <c r="L56" s="68"/>
      <c r="M56" s="68"/>
      <c r="N56" s="68">
        <f t="shared" si="6"/>
        <v>0</v>
      </c>
      <c r="O56" s="68"/>
      <c r="Q56" s="79" t="s">
        <v>105</v>
      </c>
      <c r="R56" s="79" t="s">
        <v>106</v>
      </c>
      <c r="S56" s="80" t="s">
        <v>954</v>
      </c>
      <c r="T56" s="81">
        <v>16</v>
      </c>
      <c r="U56" s="68">
        <v>581821.18608841533</v>
      </c>
      <c r="V56" s="68">
        <v>18230.669999999998</v>
      </c>
      <c r="W56" s="68">
        <v>0</v>
      </c>
      <c r="X56" s="68">
        <v>0</v>
      </c>
      <c r="Y56" s="68">
        <v>58213.457048055978</v>
      </c>
      <c r="Z56" s="68">
        <v>322625.64919559757</v>
      </c>
      <c r="AA56" s="68">
        <v>0</v>
      </c>
      <c r="AB56" s="68">
        <v>6383.081609928282</v>
      </c>
      <c r="AC56" s="68">
        <f t="shared" si="7"/>
        <v>1000653.3839419972</v>
      </c>
      <c r="AD56" s="68">
        <v>13379.339999999998</v>
      </c>
      <c r="AF56" s="79" t="s">
        <v>105</v>
      </c>
      <c r="AG56" s="79" t="s">
        <v>106</v>
      </c>
      <c r="AH56" s="80" t="s">
        <v>1156</v>
      </c>
      <c r="AI56" s="81">
        <v>16</v>
      </c>
      <c r="AJ56" s="68">
        <v>584501.10726961866</v>
      </c>
      <c r="AK56" s="68">
        <v>18102.16</v>
      </c>
      <c r="AL56" s="68">
        <v>0</v>
      </c>
      <c r="AM56" s="68">
        <v>0</v>
      </c>
      <c r="AN56" s="68">
        <v>58498.16760421142</v>
      </c>
      <c r="AO56" s="68">
        <v>322625.64919559757</v>
      </c>
      <c r="AP56" s="68">
        <v>0</v>
      </c>
      <c r="AQ56" s="68">
        <v>6404.7219895678572</v>
      </c>
      <c r="AR56" s="68">
        <f t="shared" si="8"/>
        <v>1003733.1960589954</v>
      </c>
      <c r="AS56" s="68">
        <v>13601.39</v>
      </c>
      <c r="AU56" s="79" t="s">
        <v>105</v>
      </c>
      <c r="AV56" s="79" t="s">
        <v>106</v>
      </c>
      <c r="AW56" s="80" t="s">
        <v>1157</v>
      </c>
      <c r="AX56" s="81">
        <v>16</v>
      </c>
      <c r="AY56" s="68">
        <v>594704.89754868089</v>
      </c>
      <c r="AZ56" s="68">
        <v>18417.469999999998</v>
      </c>
      <c r="BA56" s="68">
        <v>0</v>
      </c>
      <c r="BB56" s="68">
        <v>0</v>
      </c>
      <c r="BC56" s="68">
        <v>59522.664782552143</v>
      </c>
      <c r="BD56" s="68">
        <v>322625.64919559757</v>
      </c>
      <c r="BE56" s="68">
        <v>0</v>
      </c>
      <c r="BF56" s="68">
        <v>6532.8122293590568</v>
      </c>
      <c r="BG56" s="68">
        <f t="shared" si="9"/>
        <v>1015643.0437561898</v>
      </c>
      <c r="BH56" s="68">
        <v>13839.55</v>
      </c>
    </row>
    <row r="57" spans="2:60">
      <c r="B57" s="79" t="s">
        <v>107</v>
      </c>
      <c r="C57" s="79" t="s">
        <v>108</v>
      </c>
      <c r="D57" s="80" t="s">
        <v>953</v>
      </c>
      <c r="E57" s="81">
        <v>19</v>
      </c>
      <c r="F57" s="68"/>
      <c r="G57" s="68"/>
      <c r="H57" s="68"/>
      <c r="I57" s="68"/>
      <c r="J57" s="68"/>
      <c r="K57" s="68"/>
      <c r="L57" s="68"/>
      <c r="M57" s="68"/>
      <c r="N57" s="68">
        <f t="shared" si="6"/>
        <v>0</v>
      </c>
      <c r="O57" s="68"/>
      <c r="Q57" s="79" t="s">
        <v>107</v>
      </c>
      <c r="R57" s="79" t="s">
        <v>108</v>
      </c>
      <c r="S57" s="80" t="s">
        <v>954</v>
      </c>
      <c r="T57" s="81">
        <v>16</v>
      </c>
      <c r="U57" s="68">
        <v>2702585.6524183201</v>
      </c>
      <c r="V57" s="68">
        <v>98627.470000000016</v>
      </c>
      <c r="W57" s="68">
        <v>0</v>
      </c>
      <c r="X57" s="68">
        <v>0</v>
      </c>
      <c r="Y57" s="68">
        <v>208205.65811745709</v>
      </c>
      <c r="Z57" s="68">
        <v>0</v>
      </c>
      <c r="AA57" s="68">
        <v>0</v>
      </c>
      <c r="AB57" s="68">
        <v>28059.899662583135</v>
      </c>
      <c r="AC57" s="68">
        <f t="shared" si="7"/>
        <v>3095605.0301983608</v>
      </c>
      <c r="AD57" s="68">
        <v>58126.349999999991</v>
      </c>
      <c r="AF57" s="79" t="s">
        <v>107</v>
      </c>
      <c r="AG57" s="79" t="s">
        <v>108</v>
      </c>
      <c r="AH57" s="80" t="s">
        <v>1156</v>
      </c>
      <c r="AI57" s="81">
        <v>16</v>
      </c>
      <c r="AJ57" s="68">
        <v>2715079.1575500858</v>
      </c>
      <c r="AK57" s="68">
        <v>98129.109999999986</v>
      </c>
      <c r="AL57" s="68">
        <v>0</v>
      </c>
      <c r="AM57" s="68">
        <v>0</v>
      </c>
      <c r="AN57" s="68">
        <v>209272.94720851973</v>
      </c>
      <c r="AO57" s="68">
        <v>0</v>
      </c>
      <c r="AP57" s="68">
        <v>0</v>
      </c>
      <c r="AQ57" s="68">
        <v>28155.056675663218</v>
      </c>
      <c r="AR57" s="68">
        <f t="shared" si="8"/>
        <v>3109722.5914342683</v>
      </c>
      <c r="AS57" s="68">
        <v>59086.32</v>
      </c>
      <c r="AU57" s="79" t="s">
        <v>107</v>
      </c>
      <c r="AV57" s="79" t="s">
        <v>108</v>
      </c>
      <c r="AW57" s="80" t="s">
        <v>1157</v>
      </c>
      <c r="AX57" s="81">
        <v>16</v>
      </c>
      <c r="AY57" s="68">
        <v>2762121.2874069265</v>
      </c>
      <c r="AZ57" s="68">
        <v>99830.579999999987</v>
      </c>
      <c r="BA57" s="68">
        <v>0</v>
      </c>
      <c r="BB57" s="68">
        <v>0</v>
      </c>
      <c r="BC57" s="68">
        <v>212932.24472578819</v>
      </c>
      <c r="BD57" s="68">
        <v>0</v>
      </c>
      <c r="BE57" s="68">
        <v>0</v>
      </c>
      <c r="BF57" s="68">
        <v>28718.158409175929</v>
      </c>
      <c r="BG57" s="68">
        <f t="shared" si="9"/>
        <v>3163718.2905418905</v>
      </c>
      <c r="BH57" s="68">
        <v>60116.02</v>
      </c>
    </row>
    <row r="58" spans="2:60">
      <c r="B58" s="79" t="s">
        <v>109</v>
      </c>
      <c r="C58" s="79" t="s">
        <v>110</v>
      </c>
      <c r="D58" s="80" t="s">
        <v>953</v>
      </c>
      <c r="E58" s="81">
        <v>19</v>
      </c>
      <c r="F58" s="68"/>
      <c r="G58" s="68"/>
      <c r="H58" s="68"/>
      <c r="I58" s="68"/>
      <c r="J58" s="68"/>
      <c r="K58" s="68"/>
      <c r="L58" s="68"/>
      <c r="M58" s="68"/>
      <c r="N58" s="68">
        <f t="shared" si="6"/>
        <v>0</v>
      </c>
      <c r="O58" s="68"/>
      <c r="Q58" s="79" t="s">
        <v>109</v>
      </c>
      <c r="R58" s="79" t="s">
        <v>110</v>
      </c>
      <c r="S58" s="80" t="s">
        <v>954</v>
      </c>
      <c r="T58" s="81">
        <v>16</v>
      </c>
      <c r="U58" s="68">
        <v>3652387.5127812633</v>
      </c>
      <c r="V58" s="68">
        <v>119031.07999999997</v>
      </c>
      <c r="W58" s="68">
        <v>0</v>
      </c>
      <c r="X58" s="68">
        <v>0</v>
      </c>
      <c r="Y58" s="68">
        <v>394809.98203660414</v>
      </c>
      <c r="Z58" s="68">
        <v>445893.55221196555</v>
      </c>
      <c r="AA58" s="68">
        <v>56360.931946744429</v>
      </c>
      <c r="AB58" s="68">
        <v>36981.51902078744</v>
      </c>
      <c r="AC58" s="68">
        <f t="shared" si="7"/>
        <v>4787425.4479973651</v>
      </c>
      <c r="AD58" s="68">
        <v>81960.87000000001</v>
      </c>
      <c r="AF58" s="79" t="s">
        <v>109</v>
      </c>
      <c r="AG58" s="79" t="s">
        <v>110</v>
      </c>
      <c r="AH58" s="80" t="s">
        <v>1156</v>
      </c>
      <c r="AI58" s="81">
        <v>16</v>
      </c>
      <c r="AJ58" s="68">
        <v>3669157.9950829367</v>
      </c>
      <c r="AK58" s="68">
        <v>118265.64000000001</v>
      </c>
      <c r="AL58" s="68">
        <v>0</v>
      </c>
      <c r="AM58" s="68">
        <v>0</v>
      </c>
      <c r="AN58" s="68">
        <v>396820.86837106541</v>
      </c>
      <c r="AO58" s="68">
        <v>445893.55221196555</v>
      </c>
      <c r="AP58" s="68">
        <v>56662.673013872532</v>
      </c>
      <c r="AQ58" s="68">
        <v>37106.945633440278</v>
      </c>
      <c r="AR58" s="68">
        <f t="shared" si="8"/>
        <v>4807228.7643132806</v>
      </c>
      <c r="AS58" s="68">
        <v>83321.09</v>
      </c>
      <c r="AU58" s="79" t="s">
        <v>109</v>
      </c>
      <c r="AV58" s="79" t="s">
        <v>110</v>
      </c>
      <c r="AW58" s="80" t="s">
        <v>1157</v>
      </c>
      <c r="AX58" s="81">
        <v>16</v>
      </c>
      <c r="AY58" s="68">
        <v>3732558.8244375442</v>
      </c>
      <c r="AZ58" s="68">
        <v>120325.80000000002</v>
      </c>
      <c r="BA58" s="68">
        <v>0</v>
      </c>
      <c r="BB58" s="68">
        <v>0</v>
      </c>
      <c r="BC58" s="68">
        <v>403779.9800004522</v>
      </c>
      <c r="BD58" s="68">
        <v>445893.55221196555</v>
      </c>
      <c r="BE58" s="68">
        <v>57659.148837471934</v>
      </c>
      <c r="BF58" s="68">
        <v>37849.091346109286</v>
      </c>
      <c r="BG58" s="68">
        <f t="shared" si="9"/>
        <v>4882846.5168335438</v>
      </c>
      <c r="BH58" s="68">
        <v>84780.12</v>
      </c>
    </row>
    <row r="59" spans="2:60">
      <c r="B59" s="79" t="s">
        <v>111</v>
      </c>
      <c r="C59" s="79" t="s">
        <v>112</v>
      </c>
      <c r="D59" s="80" t="s">
        <v>953</v>
      </c>
      <c r="E59" s="81">
        <v>19</v>
      </c>
      <c r="F59" s="68"/>
      <c r="G59" s="68"/>
      <c r="H59" s="68"/>
      <c r="I59" s="68"/>
      <c r="J59" s="68"/>
      <c r="K59" s="68"/>
      <c r="L59" s="68"/>
      <c r="M59" s="68"/>
      <c r="N59" s="68">
        <f t="shared" si="6"/>
        <v>0</v>
      </c>
      <c r="O59" s="68"/>
      <c r="Q59" s="79" t="s">
        <v>111</v>
      </c>
      <c r="R59" s="79" t="s">
        <v>112</v>
      </c>
      <c r="S59" s="80" t="s">
        <v>954</v>
      </c>
      <c r="T59" s="81">
        <v>16</v>
      </c>
      <c r="U59" s="68">
        <v>151779623.76884839</v>
      </c>
      <c r="V59" s="68">
        <v>7926621.1999999983</v>
      </c>
      <c r="W59" s="68">
        <v>9896718.290000001</v>
      </c>
      <c r="X59" s="68">
        <v>510026.25</v>
      </c>
      <c r="Y59" s="68">
        <v>22556723.601943616</v>
      </c>
      <c r="Z59" s="68">
        <v>7615063.1703166831</v>
      </c>
      <c r="AA59" s="68">
        <v>8139151.1554639153</v>
      </c>
      <c r="AB59" s="68">
        <v>1916855.8042895496</v>
      </c>
      <c r="AC59" s="68">
        <f t="shared" si="7"/>
        <v>214585443.71086213</v>
      </c>
      <c r="AD59" s="68">
        <v>4244660.47</v>
      </c>
      <c r="AF59" s="79" t="s">
        <v>111</v>
      </c>
      <c r="AG59" s="79" t="s">
        <v>112</v>
      </c>
      <c r="AH59" s="80" t="s">
        <v>1156</v>
      </c>
      <c r="AI59" s="81">
        <v>16</v>
      </c>
      <c r="AJ59" s="68">
        <v>152540823.83330578</v>
      </c>
      <c r="AK59" s="68">
        <v>7892360.4000000004</v>
      </c>
      <c r="AL59" s="68">
        <v>9925861.4800000004</v>
      </c>
      <c r="AM59" s="68">
        <v>511528.15</v>
      </c>
      <c r="AN59" s="68">
        <v>22671785.248794999</v>
      </c>
      <c r="AO59" s="68">
        <v>7615063.1703166831</v>
      </c>
      <c r="AP59" s="68">
        <v>8183038.9772475809</v>
      </c>
      <c r="AQ59" s="68">
        <v>1923357.1510896087</v>
      </c>
      <c r="AR59" s="68">
        <f t="shared" si="8"/>
        <v>215578580.85075468</v>
      </c>
      <c r="AS59" s="68">
        <v>4314762.4399999995</v>
      </c>
      <c r="AU59" s="79" t="s">
        <v>111</v>
      </c>
      <c r="AV59" s="79" t="s">
        <v>112</v>
      </c>
      <c r="AW59" s="80" t="s">
        <v>1157</v>
      </c>
      <c r="AX59" s="81">
        <v>16</v>
      </c>
      <c r="AY59" s="68">
        <v>155199031.88750961</v>
      </c>
      <c r="AZ59" s="68">
        <v>8029230.9100000001</v>
      </c>
      <c r="BA59" s="68">
        <v>10098295.129999999</v>
      </c>
      <c r="BB59" s="68">
        <v>520414.49000000005</v>
      </c>
      <c r="BC59" s="68">
        <v>23068097.571468644</v>
      </c>
      <c r="BD59" s="68">
        <v>7615063.1703166831</v>
      </c>
      <c r="BE59" s="68">
        <v>8326554.8244793052</v>
      </c>
      <c r="BF59" s="68">
        <v>1961824.332911402</v>
      </c>
      <c r="BG59" s="68">
        <f t="shared" si="9"/>
        <v>219208468.32668567</v>
      </c>
      <c r="BH59" s="68">
        <v>4389956.01</v>
      </c>
    </row>
    <row r="60" spans="2:60">
      <c r="B60" s="79" t="s">
        <v>113</v>
      </c>
      <c r="C60" s="79" t="s">
        <v>114</v>
      </c>
      <c r="D60" s="80" t="s">
        <v>953</v>
      </c>
      <c r="E60" s="81">
        <v>19</v>
      </c>
      <c r="F60" s="68"/>
      <c r="G60" s="68"/>
      <c r="H60" s="68"/>
      <c r="I60" s="68"/>
      <c r="J60" s="68"/>
      <c r="K60" s="68"/>
      <c r="L60" s="68"/>
      <c r="M60" s="68"/>
      <c r="N60" s="68">
        <f t="shared" si="6"/>
        <v>0</v>
      </c>
      <c r="O60" s="68"/>
      <c r="Q60" s="79" t="s">
        <v>113</v>
      </c>
      <c r="R60" s="79" t="s">
        <v>114</v>
      </c>
      <c r="S60" s="80" t="s">
        <v>954</v>
      </c>
      <c r="T60" s="81">
        <v>16</v>
      </c>
      <c r="U60" s="68">
        <v>16908960.739968315</v>
      </c>
      <c r="V60" s="68">
        <v>955158.53999999969</v>
      </c>
      <c r="W60" s="68">
        <v>1147607.0799999998</v>
      </c>
      <c r="X60" s="68">
        <v>57149.819999999992</v>
      </c>
      <c r="Y60" s="68">
        <v>2706855.5438930606</v>
      </c>
      <c r="Z60" s="68">
        <v>1455630.3453953573</v>
      </c>
      <c r="AA60" s="68">
        <v>918856.18520756811</v>
      </c>
      <c r="AB60" s="68">
        <v>219317.03130282834</v>
      </c>
      <c r="AC60" s="68">
        <f t="shared" si="7"/>
        <v>24952139.495767128</v>
      </c>
      <c r="AD60" s="68">
        <v>582604.21000000008</v>
      </c>
      <c r="AF60" s="79" t="s">
        <v>113</v>
      </c>
      <c r="AG60" s="79" t="s">
        <v>114</v>
      </c>
      <c r="AH60" s="80" t="s">
        <v>1156</v>
      </c>
      <c r="AI60" s="81">
        <v>16</v>
      </c>
      <c r="AJ60" s="68">
        <v>16994481.044082988</v>
      </c>
      <c r="AK60" s="68">
        <v>950064.93999999971</v>
      </c>
      <c r="AL60" s="68">
        <v>1150986.47</v>
      </c>
      <c r="AM60" s="68">
        <v>57318.130000000005</v>
      </c>
      <c r="AN60" s="68">
        <v>2720725.3320888868</v>
      </c>
      <c r="AO60" s="68">
        <v>1455630.3453953573</v>
      </c>
      <c r="AP60" s="68">
        <v>923811.15496933879</v>
      </c>
      <c r="AQ60" s="68">
        <v>220060.87577114627</v>
      </c>
      <c r="AR60" s="68">
        <f t="shared" si="8"/>
        <v>25065304.402307715</v>
      </c>
      <c r="AS60" s="68">
        <v>592226.1100000001</v>
      </c>
      <c r="AU60" s="79" t="s">
        <v>113</v>
      </c>
      <c r="AV60" s="79" t="s">
        <v>114</v>
      </c>
      <c r="AW60" s="80" t="s">
        <v>1157</v>
      </c>
      <c r="AX60" s="81">
        <v>16</v>
      </c>
      <c r="AY60" s="68">
        <v>17290950.839412127</v>
      </c>
      <c r="AZ60" s="68">
        <v>966537.10999999964</v>
      </c>
      <c r="BA60" s="68">
        <v>1170981.5900000001</v>
      </c>
      <c r="BB60" s="68">
        <v>58313.87000000001</v>
      </c>
      <c r="BC60" s="68">
        <v>2768294.5887809815</v>
      </c>
      <c r="BD60" s="68">
        <v>1455630.3453953573</v>
      </c>
      <c r="BE60" s="68">
        <v>940013.34198047151</v>
      </c>
      <c r="BF60" s="68">
        <v>224462.09688656405</v>
      </c>
      <c r="BG60" s="68">
        <f t="shared" si="9"/>
        <v>25477730.6424555</v>
      </c>
      <c r="BH60" s="68">
        <v>602546.8600000001</v>
      </c>
    </row>
    <row r="61" spans="2:60">
      <c r="B61" s="79" t="s">
        <v>115</v>
      </c>
      <c r="C61" s="79" t="s">
        <v>116</v>
      </c>
      <c r="D61" s="80" t="s">
        <v>953</v>
      </c>
      <c r="E61" s="81">
        <v>19</v>
      </c>
      <c r="F61" s="68"/>
      <c r="G61" s="68"/>
      <c r="H61" s="68"/>
      <c r="I61" s="68"/>
      <c r="J61" s="68"/>
      <c r="K61" s="68"/>
      <c r="L61" s="68"/>
      <c r="M61" s="68"/>
      <c r="N61" s="68">
        <f t="shared" si="6"/>
        <v>0</v>
      </c>
      <c r="O61" s="68"/>
      <c r="Q61" s="79" t="s">
        <v>115</v>
      </c>
      <c r="R61" s="79" t="s">
        <v>116</v>
      </c>
      <c r="S61" s="80" t="s">
        <v>954</v>
      </c>
      <c r="T61" s="81">
        <v>16</v>
      </c>
      <c r="U61" s="68">
        <v>345574.85390612495</v>
      </c>
      <c r="V61" s="68">
        <v>0</v>
      </c>
      <c r="W61" s="68">
        <v>0</v>
      </c>
      <c r="X61" s="68">
        <v>0</v>
      </c>
      <c r="Y61" s="68">
        <v>-19.12551724137931</v>
      </c>
      <c r="Z61" s="68">
        <v>93722.59924720136</v>
      </c>
      <c r="AA61" s="68">
        <v>0</v>
      </c>
      <c r="AB61" s="68">
        <v>3141.1272010247922</v>
      </c>
      <c r="AC61" s="68">
        <f t="shared" si="7"/>
        <v>442419.45483710972</v>
      </c>
      <c r="AD61" s="68">
        <v>0</v>
      </c>
      <c r="AF61" s="79" t="s">
        <v>115</v>
      </c>
      <c r="AG61" s="79" t="s">
        <v>116</v>
      </c>
      <c r="AH61" s="80" t="s">
        <v>1156</v>
      </c>
      <c r="AI61" s="81">
        <v>16</v>
      </c>
      <c r="AJ61" s="68">
        <v>347033.51987017819</v>
      </c>
      <c r="AK61" s="68">
        <v>0</v>
      </c>
      <c r="AL61" s="68">
        <v>0</v>
      </c>
      <c r="AM61" s="68">
        <v>0</v>
      </c>
      <c r="AN61" s="68">
        <v>-19.12551724137931</v>
      </c>
      <c r="AO61" s="68">
        <v>93722.59924720136</v>
      </c>
      <c r="AP61" s="68">
        <v>0</v>
      </c>
      <c r="AQ61" s="68">
        <v>3151.7809147263179</v>
      </c>
      <c r="AR61" s="68">
        <f t="shared" si="8"/>
        <v>443888.77451486449</v>
      </c>
      <c r="AS61" s="68">
        <v>0</v>
      </c>
      <c r="AU61" s="79" t="s">
        <v>115</v>
      </c>
      <c r="AV61" s="79" t="s">
        <v>116</v>
      </c>
      <c r="AW61" s="80" t="s">
        <v>1157</v>
      </c>
      <c r="AX61" s="81">
        <v>16</v>
      </c>
      <c r="AY61" s="68">
        <v>353049.96635413705</v>
      </c>
      <c r="AZ61" s="68">
        <v>0</v>
      </c>
      <c r="BA61" s="68">
        <v>0</v>
      </c>
      <c r="BB61" s="68">
        <v>0</v>
      </c>
      <c r="BC61" s="68">
        <v>-19.12551724137931</v>
      </c>
      <c r="BD61" s="68">
        <v>93722.59924720136</v>
      </c>
      <c r="BE61" s="68">
        <v>0</v>
      </c>
      <c r="BF61" s="68">
        <v>3214.8165330206975</v>
      </c>
      <c r="BG61" s="68">
        <f t="shared" si="9"/>
        <v>449968.25661711773</v>
      </c>
      <c r="BH61" s="68">
        <v>0</v>
      </c>
    </row>
    <row r="62" spans="2:60">
      <c r="B62" s="79" t="s">
        <v>117</v>
      </c>
      <c r="C62" s="79" t="s">
        <v>118</v>
      </c>
      <c r="D62" s="80" t="s">
        <v>953</v>
      </c>
      <c r="E62" s="81">
        <v>19</v>
      </c>
      <c r="F62" s="68"/>
      <c r="G62" s="68"/>
      <c r="H62" s="68"/>
      <c r="I62" s="68"/>
      <c r="J62" s="68"/>
      <c r="K62" s="68"/>
      <c r="L62" s="68"/>
      <c r="M62" s="68"/>
      <c r="N62" s="68">
        <f t="shared" si="6"/>
        <v>0</v>
      </c>
      <c r="O62" s="68"/>
      <c r="Q62" s="79" t="s">
        <v>117</v>
      </c>
      <c r="R62" s="79" t="s">
        <v>118</v>
      </c>
      <c r="S62" s="80" t="s">
        <v>954</v>
      </c>
      <c r="T62" s="81">
        <v>16</v>
      </c>
      <c r="U62" s="68">
        <v>1891269.4478695637</v>
      </c>
      <c r="V62" s="68">
        <v>19222.899999999994</v>
      </c>
      <c r="W62" s="68">
        <v>0</v>
      </c>
      <c r="X62" s="68">
        <v>0</v>
      </c>
      <c r="Y62" s="68">
        <v>43459.542906882722</v>
      </c>
      <c r="Z62" s="68">
        <v>97392.329855002346</v>
      </c>
      <c r="AA62" s="68">
        <v>33321.698262476653</v>
      </c>
      <c r="AB62" s="68">
        <v>19271.170969839208</v>
      </c>
      <c r="AC62" s="68">
        <f t="shared" si="7"/>
        <v>2116721.7998637641</v>
      </c>
      <c r="AD62" s="68">
        <v>12784.710000000001</v>
      </c>
      <c r="AF62" s="79" t="s">
        <v>117</v>
      </c>
      <c r="AG62" s="79" t="s">
        <v>118</v>
      </c>
      <c r="AH62" s="80" t="s">
        <v>1156</v>
      </c>
      <c r="AI62" s="81">
        <v>16</v>
      </c>
      <c r="AJ62" s="68">
        <v>1898966.411365848</v>
      </c>
      <c r="AK62" s="68">
        <v>19105.449999999997</v>
      </c>
      <c r="AL62" s="68">
        <v>0</v>
      </c>
      <c r="AM62" s="68">
        <v>0</v>
      </c>
      <c r="AN62" s="68">
        <v>43680.750577930557</v>
      </c>
      <c r="AO62" s="68">
        <v>97392.329855002346</v>
      </c>
      <c r="AP62" s="68">
        <v>33499.708022825449</v>
      </c>
      <c r="AQ62" s="68">
        <v>19336.534049715148</v>
      </c>
      <c r="AR62" s="68">
        <f t="shared" si="8"/>
        <v>2124978.0638713213</v>
      </c>
      <c r="AS62" s="68">
        <v>12996.88</v>
      </c>
      <c r="AU62" s="79" t="s">
        <v>117</v>
      </c>
      <c r="AV62" s="79" t="s">
        <v>118</v>
      </c>
      <c r="AW62" s="80" t="s">
        <v>1157</v>
      </c>
      <c r="AX62" s="81">
        <v>16</v>
      </c>
      <c r="AY62" s="68">
        <v>1931853.4032232566</v>
      </c>
      <c r="AZ62" s="68">
        <v>19438.309999999998</v>
      </c>
      <c r="BA62" s="68">
        <v>0</v>
      </c>
      <c r="BB62" s="68">
        <v>0</v>
      </c>
      <c r="BC62" s="68">
        <v>44447.011430522129</v>
      </c>
      <c r="BD62" s="68">
        <v>97392.329855002346</v>
      </c>
      <c r="BE62" s="68">
        <v>34088.81786450628</v>
      </c>
      <c r="BF62" s="68">
        <v>19723.254130708985</v>
      </c>
      <c r="BG62" s="68">
        <f t="shared" si="9"/>
        <v>2160167.5865039965</v>
      </c>
      <c r="BH62" s="68">
        <v>13224.460000000001</v>
      </c>
    </row>
    <row r="63" spans="2:60">
      <c r="B63" s="79" t="s">
        <v>119</v>
      </c>
      <c r="C63" s="79" t="s">
        <v>120</v>
      </c>
      <c r="D63" s="80" t="s">
        <v>953</v>
      </c>
      <c r="E63" s="81">
        <v>19</v>
      </c>
      <c r="F63" s="68"/>
      <c r="G63" s="68"/>
      <c r="H63" s="68"/>
      <c r="I63" s="68"/>
      <c r="J63" s="68"/>
      <c r="K63" s="68"/>
      <c r="L63" s="68"/>
      <c r="M63" s="68"/>
      <c r="N63" s="68">
        <f t="shared" si="6"/>
        <v>0</v>
      </c>
      <c r="O63" s="68"/>
      <c r="Q63" s="79" t="s">
        <v>119</v>
      </c>
      <c r="R63" s="79" t="s">
        <v>120</v>
      </c>
      <c r="S63" s="80" t="s">
        <v>954</v>
      </c>
      <c r="T63" s="81">
        <v>16</v>
      </c>
      <c r="U63" s="68">
        <v>3167711.3677055342</v>
      </c>
      <c r="V63" s="68">
        <v>103822.03</v>
      </c>
      <c r="W63" s="68">
        <v>7156.98</v>
      </c>
      <c r="X63" s="68">
        <v>8747.4199999999983</v>
      </c>
      <c r="Y63" s="68">
        <v>441602.43849254365</v>
      </c>
      <c r="Z63" s="68">
        <v>281782.28273058962</v>
      </c>
      <c r="AA63" s="68">
        <v>304820.42079773673</v>
      </c>
      <c r="AB63" s="68">
        <v>38524.421918750741</v>
      </c>
      <c r="AC63" s="68">
        <f t="shared" si="7"/>
        <v>4402729.431645155</v>
      </c>
      <c r="AD63" s="68">
        <v>48562.07</v>
      </c>
      <c r="AF63" s="79" t="s">
        <v>119</v>
      </c>
      <c r="AG63" s="79" t="s">
        <v>120</v>
      </c>
      <c r="AH63" s="80" t="s">
        <v>1156</v>
      </c>
      <c r="AI63" s="81">
        <v>16</v>
      </c>
      <c r="AJ63" s="68">
        <v>3182730.2379438113</v>
      </c>
      <c r="AK63" s="68">
        <v>103467.03999999998</v>
      </c>
      <c r="AL63" s="68">
        <v>7178.17</v>
      </c>
      <c r="AM63" s="68">
        <v>8773.2999999999993</v>
      </c>
      <c r="AN63" s="68">
        <v>443843.57793484686</v>
      </c>
      <c r="AO63" s="68">
        <v>281782.28273058962</v>
      </c>
      <c r="AP63" s="68">
        <v>306451.56598319911</v>
      </c>
      <c r="AQ63" s="68">
        <v>38655.074487621896</v>
      </c>
      <c r="AR63" s="68">
        <f t="shared" si="8"/>
        <v>4422249.2490800684</v>
      </c>
      <c r="AS63" s="68">
        <v>49368.000000000007</v>
      </c>
      <c r="AU63" s="79" t="s">
        <v>119</v>
      </c>
      <c r="AV63" s="79" t="s">
        <v>120</v>
      </c>
      <c r="AW63" s="80" t="s">
        <v>1157</v>
      </c>
      <c r="AX63" s="81">
        <v>16</v>
      </c>
      <c r="AY63" s="68">
        <v>3238284.652249387</v>
      </c>
      <c r="AZ63" s="68">
        <v>105270.67000000001</v>
      </c>
      <c r="BA63" s="68">
        <v>7303.48</v>
      </c>
      <c r="BB63" s="68">
        <v>8926.4699999999975</v>
      </c>
      <c r="BC63" s="68">
        <v>451625.55818311148</v>
      </c>
      <c r="BD63" s="68">
        <v>281782.28273058962</v>
      </c>
      <c r="BE63" s="68">
        <v>311841.21246796381</v>
      </c>
      <c r="BF63" s="68">
        <v>39428.166177375242</v>
      </c>
      <c r="BG63" s="68">
        <f t="shared" si="9"/>
        <v>4494694.9718084279</v>
      </c>
      <c r="BH63" s="68">
        <v>50232.480000000003</v>
      </c>
    </row>
    <row r="64" spans="2:60">
      <c r="B64" s="79" t="s">
        <v>121</v>
      </c>
      <c r="C64" s="79" t="s">
        <v>122</v>
      </c>
      <c r="D64" s="80" t="s">
        <v>953</v>
      </c>
      <c r="E64" s="81">
        <v>19</v>
      </c>
      <c r="F64" s="68"/>
      <c r="G64" s="68"/>
      <c r="H64" s="68"/>
      <c r="I64" s="68"/>
      <c r="J64" s="68"/>
      <c r="K64" s="68"/>
      <c r="L64" s="68"/>
      <c r="M64" s="68"/>
      <c r="N64" s="68">
        <f t="shared" si="6"/>
        <v>0</v>
      </c>
      <c r="O64" s="68"/>
      <c r="Q64" s="79" t="s">
        <v>121</v>
      </c>
      <c r="R64" s="79" t="s">
        <v>122</v>
      </c>
      <c r="S64" s="80" t="s">
        <v>954</v>
      </c>
      <c r="T64" s="81">
        <v>16</v>
      </c>
      <c r="U64" s="68">
        <v>18762161.27316267</v>
      </c>
      <c r="V64" s="68">
        <v>1358412.8800000001</v>
      </c>
      <c r="W64" s="68">
        <v>2010713.63</v>
      </c>
      <c r="X64" s="68">
        <v>66466.7</v>
      </c>
      <c r="Y64" s="68">
        <v>3170875.1022473294</v>
      </c>
      <c r="Z64" s="68">
        <v>1240833.4964626143</v>
      </c>
      <c r="AA64" s="68">
        <v>1586018.4609154135</v>
      </c>
      <c r="AB64" s="68">
        <v>272355.75504665822</v>
      </c>
      <c r="AC64" s="68">
        <f t="shared" si="7"/>
        <v>29157405.507834684</v>
      </c>
      <c r="AD64" s="68">
        <v>689568.21</v>
      </c>
      <c r="AF64" s="79" t="s">
        <v>121</v>
      </c>
      <c r="AG64" s="79" t="s">
        <v>122</v>
      </c>
      <c r="AH64" s="80" t="s">
        <v>1156</v>
      </c>
      <c r="AI64" s="81">
        <v>16</v>
      </c>
      <c r="AJ64" s="68">
        <v>18859400.38462618</v>
      </c>
      <c r="AK64" s="68">
        <v>1353055.2100000004</v>
      </c>
      <c r="AL64" s="68">
        <v>2016634.6500000001</v>
      </c>
      <c r="AM64" s="68">
        <v>66662.429999999993</v>
      </c>
      <c r="AN64" s="68">
        <v>3187055.9841344934</v>
      </c>
      <c r="AO64" s="68">
        <v>1240833.4964626143</v>
      </c>
      <c r="AP64" s="68">
        <v>1594571.2704148379</v>
      </c>
      <c r="AQ64" s="68">
        <v>273279.47162831947</v>
      </c>
      <c r="AR64" s="68">
        <f t="shared" si="8"/>
        <v>29292449.547266442</v>
      </c>
      <c r="AS64" s="68">
        <v>700956.65</v>
      </c>
      <c r="AU64" s="79" t="s">
        <v>121</v>
      </c>
      <c r="AV64" s="79" t="s">
        <v>122</v>
      </c>
      <c r="AW64" s="80" t="s">
        <v>1157</v>
      </c>
      <c r="AX64" s="81">
        <v>16</v>
      </c>
      <c r="AY64" s="68">
        <v>19197075.968329683</v>
      </c>
      <c r="AZ64" s="68">
        <v>1376522.2200000002</v>
      </c>
      <c r="BA64" s="68">
        <v>2051667.95</v>
      </c>
      <c r="BB64" s="68">
        <v>67820.489999999991</v>
      </c>
      <c r="BC64" s="68">
        <v>3242767.2421302157</v>
      </c>
      <c r="BD64" s="68">
        <v>1240833.4964626143</v>
      </c>
      <c r="BE64" s="68">
        <v>1622537.2872064956</v>
      </c>
      <c r="BF64" s="68">
        <v>278745.07146088779</v>
      </c>
      <c r="BG64" s="68">
        <f t="shared" si="9"/>
        <v>29791141.975589894</v>
      </c>
      <c r="BH64" s="68">
        <v>713172.25</v>
      </c>
    </row>
    <row r="65" spans="2:60">
      <c r="B65" s="79" t="s">
        <v>123</v>
      </c>
      <c r="C65" s="79" t="s">
        <v>124</v>
      </c>
      <c r="D65" s="80" t="s">
        <v>953</v>
      </c>
      <c r="E65" s="81">
        <v>19</v>
      </c>
      <c r="F65" s="68"/>
      <c r="G65" s="68"/>
      <c r="H65" s="68"/>
      <c r="I65" s="68"/>
      <c r="J65" s="68"/>
      <c r="K65" s="68"/>
      <c r="L65" s="68"/>
      <c r="M65" s="68"/>
      <c r="N65" s="68">
        <f t="shared" si="6"/>
        <v>0</v>
      </c>
      <c r="O65" s="68"/>
      <c r="Q65" s="79" t="s">
        <v>123</v>
      </c>
      <c r="R65" s="79" t="s">
        <v>124</v>
      </c>
      <c r="S65" s="80" t="s">
        <v>954</v>
      </c>
      <c r="T65" s="81">
        <v>16</v>
      </c>
      <c r="U65" s="68">
        <v>23851115.446211148</v>
      </c>
      <c r="V65" s="68">
        <v>1500642.3799999997</v>
      </c>
      <c r="W65" s="68">
        <v>1926573.71</v>
      </c>
      <c r="X65" s="68">
        <v>82411.02</v>
      </c>
      <c r="Y65" s="68">
        <v>3753627.4125412111</v>
      </c>
      <c r="Z65" s="68">
        <v>1568418.2830611141</v>
      </c>
      <c r="AA65" s="68">
        <v>2118473.646162618</v>
      </c>
      <c r="AB65" s="68">
        <v>324476.5307912454</v>
      </c>
      <c r="AC65" s="68">
        <f t="shared" si="7"/>
        <v>35966990.558767334</v>
      </c>
      <c r="AD65" s="68">
        <v>841252.13000000012</v>
      </c>
      <c r="AF65" s="79" t="s">
        <v>123</v>
      </c>
      <c r="AG65" s="79" t="s">
        <v>124</v>
      </c>
      <c r="AH65" s="80" t="s">
        <v>1156</v>
      </c>
      <c r="AI65" s="81">
        <v>16</v>
      </c>
      <c r="AJ65" s="68">
        <v>23970797.54574221</v>
      </c>
      <c r="AK65" s="68">
        <v>1493645.08</v>
      </c>
      <c r="AL65" s="68">
        <v>1932246.9499999997</v>
      </c>
      <c r="AM65" s="68">
        <v>82653.69</v>
      </c>
      <c r="AN65" s="68">
        <v>3772745.5715384702</v>
      </c>
      <c r="AO65" s="68">
        <v>1568418.2830611141</v>
      </c>
      <c r="AP65" s="68">
        <v>2129897.1932417108</v>
      </c>
      <c r="AQ65" s="68">
        <v>325577.06666593254</v>
      </c>
      <c r="AR65" s="68">
        <f t="shared" si="8"/>
        <v>36131127.070249438</v>
      </c>
      <c r="AS65" s="68">
        <v>855145.69000000006</v>
      </c>
      <c r="AU65" s="79" t="s">
        <v>123</v>
      </c>
      <c r="AV65" s="79" t="s">
        <v>124</v>
      </c>
      <c r="AW65" s="80" t="s">
        <v>1157</v>
      </c>
      <c r="AX65" s="81">
        <v>16</v>
      </c>
      <c r="AY65" s="68">
        <v>24388814.307238881</v>
      </c>
      <c r="AZ65" s="68">
        <v>1519545.9900000002</v>
      </c>
      <c r="BA65" s="68">
        <v>1965814.25</v>
      </c>
      <c r="BB65" s="68">
        <v>84089.57</v>
      </c>
      <c r="BC65" s="68">
        <v>3838690.8655865942</v>
      </c>
      <c r="BD65" s="68">
        <v>1568418.2830611141</v>
      </c>
      <c r="BE65" s="68">
        <v>2167251.82950396</v>
      </c>
      <c r="BF65" s="68">
        <v>332088.57179924101</v>
      </c>
      <c r="BG65" s="68">
        <f t="shared" si="9"/>
        <v>36734762.027189784</v>
      </c>
      <c r="BH65" s="68">
        <v>870048.36</v>
      </c>
    </row>
    <row r="66" spans="2:60">
      <c r="B66" s="79" t="s">
        <v>125</v>
      </c>
      <c r="C66" s="79" t="s">
        <v>126</v>
      </c>
      <c r="D66" s="80" t="s">
        <v>953</v>
      </c>
      <c r="E66" s="81">
        <v>19</v>
      </c>
      <c r="F66" s="68"/>
      <c r="G66" s="68"/>
      <c r="H66" s="68"/>
      <c r="I66" s="68"/>
      <c r="J66" s="68"/>
      <c r="K66" s="68"/>
      <c r="L66" s="68"/>
      <c r="M66" s="68"/>
      <c r="N66" s="68">
        <f t="shared" si="6"/>
        <v>0</v>
      </c>
      <c r="O66" s="68"/>
      <c r="Q66" s="79" t="s">
        <v>125</v>
      </c>
      <c r="R66" s="79" t="s">
        <v>126</v>
      </c>
      <c r="S66" s="80" t="s">
        <v>954</v>
      </c>
      <c r="T66" s="81">
        <v>16</v>
      </c>
      <c r="U66" s="68">
        <v>7564973.4306448735</v>
      </c>
      <c r="V66" s="68">
        <v>482384.97999999986</v>
      </c>
      <c r="W66" s="68">
        <v>401489.58000000007</v>
      </c>
      <c r="X66" s="68">
        <v>24973.039999999994</v>
      </c>
      <c r="Y66" s="68">
        <v>1158353.5301361911</v>
      </c>
      <c r="Z66" s="68">
        <v>374162.47009504272</v>
      </c>
      <c r="AA66" s="68">
        <v>438657.40636146889</v>
      </c>
      <c r="AB66" s="68">
        <v>97142.000919111073</v>
      </c>
      <c r="AC66" s="68">
        <f t="shared" si="7"/>
        <v>10802795.338156683</v>
      </c>
      <c r="AD66" s="68">
        <v>260658.9</v>
      </c>
      <c r="AF66" s="79" t="s">
        <v>125</v>
      </c>
      <c r="AG66" s="79" t="s">
        <v>126</v>
      </c>
      <c r="AH66" s="80" t="s">
        <v>1156</v>
      </c>
      <c r="AI66" s="81">
        <v>16</v>
      </c>
      <c r="AJ66" s="68">
        <v>7602794.7108918382</v>
      </c>
      <c r="AK66" s="68">
        <v>480268.18999999994</v>
      </c>
      <c r="AL66" s="68">
        <v>402671.86000000004</v>
      </c>
      <c r="AM66" s="68">
        <v>25046.579999999998</v>
      </c>
      <c r="AN66" s="68">
        <v>1164269.6966576234</v>
      </c>
      <c r="AO66" s="68">
        <v>374162.47009504272</v>
      </c>
      <c r="AP66" s="68">
        <v>441023.06407278776</v>
      </c>
      <c r="AQ66" s="68">
        <v>97471.487950671464</v>
      </c>
      <c r="AR66" s="68">
        <f t="shared" si="8"/>
        <v>10852671.819667963</v>
      </c>
      <c r="AS66" s="68">
        <v>264963.76</v>
      </c>
      <c r="AU66" s="79" t="s">
        <v>125</v>
      </c>
      <c r="AV66" s="79" t="s">
        <v>126</v>
      </c>
      <c r="AW66" s="80" t="s">
        <v>1157</v>
      </c>
      <c r="AX66" s="81">
        <v>16</v>
      </c>
      <c r="AY66" s="68">
        <v>7735305.2315723021</v>
      </c>
      <c r="AZ66" s="68">
        <v>488596.94</v>
      </c>
      <c r="BA66" s="68">
        <v>409667.14000000007</v>
      </c>
      <c r="BB66" s="68">
        <v>25481.68</v>
      </c>
      <c r="BC66" s="68">
        <v>1184622.4411418175</v>
      </c>
      <c r="BD66" s="68">
        <v>374162.47009504272</v>
      </c>
      <c r="BE66" s="68">
        <v>448757.77032381576</v>
      </c>
      <c r="BF66" s="68">
        <v>99420.926309684291</v>
      </c>
      <c r="BG66" s="68">
        <f t="shared" si="9"/>
        <v>11035595.899442663</v>
      </c>
      <c r="BH66" s="68">
        <v>269581.3</v>
      </c>
    </row>
    <row r="67" spans="2:60">
      <c r="B67" s="79" t="s">
        <v>127</v>
      </c>
      <c r="C67" s="79" t="s">
        <v>128</v>
      </c>
      <c r="D67" s="80" t="s">
        <v>953</v>
      </c>
      <c r="E67" s="81">
        <v>19</v>
      </c>
      <c r="F67" s="68"/>
      <c r="G67" s="68"/>
      <c r="H67" s="68"/>
      <c r="I67" s="68"/>
      <c r="J67" s="68"/>
      <c r="K67" s="68"/>
      <c r="L67" s="68"/>
      <c r="M67" s="68"/>
      <c r="N67" s="68">
        <f t="shared" si="6"/>
        <v>0</v>
      </c>
      <c r="O67" s="68"/>
      <c r="Q67" s="79" t="s">
        <v>127</v>
      </c>
      <c r="R67" s="79" t="s">
        <v>128</v>
      </c>
      <c r="S67" s="80" t="s">
        <v>954</v>
      </c>
      <c r="T67" s="81">
        <v>16</v>
      </c>
      <c r="U67" s="68">
        <v>2542848.4474207638</v>
      </c>
      <c r="V67" s="68">
        <v>48601.38</v>
      </c>
      <c r="W67" s="68">
        <v>0</v>
      </c>
      <c r="X67" s="68">
        <v>5859.0700000000006</v>
      </c>
      <c r="Y67" s="68">
        <v>218942.19001938138</v>
      </c>
      <c r="Z67" s="68">
        <v>269630.51445121854</v>
      </c>
      <c r="AA67" s="68">
        <v>109749.76596410004</v>
      </c>
      <c r="AB67" s="68">
        <v>26804.070196109358</v>
      </c>
      <c r="AC67" s="68">
        <f t="shared" si="7"/>
        <v>3222435.4380515725</v>
      </c>
      <c r="AD67" s="68">
        <v>0</v>
      </c>
      <c r="AF67" s="79" t="s">
        <v>127</v>
      </c>
      <c r="AG67" s="79" t="s">
        <v>128</v>
      </c>
      <c r="AH67" s="80" t="s">
        <v>1156</v>
      </c>
      <c r="AI67" s="81">
        <v>16</v>
      </c>
      <c r="AJ67" s="68">
        <v>2554772.9095499883</v>
      </c>
      <c r="AK67" s="68">
        <v>48744.480000000003</v>
      </c>
      <c r="AL67" s="68">
        <v>0</v>
      </c>
      <c r="AM67" s="68">
        <v>5876.3200000000006</v>
      </c>
      <c r="AN67" s="68">
        <v>220064.88242091224</v>
      </c>
      <c r="AO67" s="68">
        <v>269630.51445121854</v>
      </c>
      <c r="AP67" s="68">
        <v>110341.67689721074</v>
      </c>
      <c r="AQ67" s="68">
        <v>26894.988339006435</v>
      </c>
      <c r="AR67" s="68">
        <f t="shared" si="8"/>
        <v>3236325.7716583358</v>
      </c>
      <c r="AS67" s="68">
        <v>0</v>
      </c>
      <c r="AU67" s="79" t="s">
        <v>127</v>
      </c>
      <c r="AV67" s="79" t="s">
        <v>128</v>
      </c>
      <c r="AW67" s="80" t="s">
        <v>1157</v>
      </c>
      <c r="AX67" s="81">
        <v>16</v>
      </c>
      <c r="AY67" s="68">
        <v>2599158.4359611869</v>
      </c>
      <c r="AZ67" s="68">
        <v>49591.290000000008</v>
      </c>
      <c r="BA67" s="68">
        <v>0</v>
      </c>
      <c r="BB67" s="68">
        <v>5978.4</v>
      </c>
      <c r="BC67" s="68">
        <v>223912.92459408494</v>
      </c>
      <c r="BD67" s="68">
        <v>269630.51445121854</v>
      </c>
      <c r="BE67" s="68">
        <v>112276.95837791936</v>
      </c>
      <c r="BF67" s="68">
        <v>27432.903505786788</v>
      </c>
      <c r="BG67" s="68">
        <f t="shared" si="9"/>
        <v>3287981.4268901958</v>
      </c>
      <c r="BH67" s="68">
        <v>0</v>
      </c>
    </row>
    <row r="68" spans="2:60">
      <c r="B68" s="79" t="s">
        <v>129</v>
      </c>
      <c r="C68" s="79" t="s">
        <v>130</v>
      </c>
      <c r="D68" s="80" t="s">
        <v>953</v>
      </c>
      <c r="E68" s="81">
        <v>19</v>
      </c>
      <c r="F68" s="68"/>
      <c r="G68" s="68"/>
      <c r="H68" s="68"/>
      <c r="I68" s="68"/>
      <c r="J68" s="68"/>
      <c r="K68" s="68"/>
      <c r="L68" s="68"/>
      <c r="M68" s="68"/>
      <c r="N68" s="68">
        <f t="shared" si="6"/>
        <v>0</v>
      </c>
      <c r="O68" s="68"/>
      <c r="Q68" s="79" t="s">
        <v>129</v>
      </c>
      <c r="R68" s="79" t="s">
        <v>130</v>
      </c>
      <c r="S68" s="80" t="s">
        <v>954</v>
      </c>
      <c r="T68" s="81">
        <v>16</v>
      </c>
      <c r="U68" s="68">
        <v>4902589.4028077759</v>
      </c>
      <c r="V68" s="68">
        <v>235980.52</v>
      </c>
      <c r="W68" s="68">
        <v>183551.81</v>
      </c>
      <c r="X68" s="68">
        <v>14983.820000000002</v>
      </c>
      <c r="Y68" s="68">
        <v>749503.74782510148</v>
      </c>
      <c r="Z68" s="68">
        <v>338440.16417686705</v>
      </c>
      <c r="AA68" s="68">
        <v>299121.73183205782</v>
      </c>
      <c r="AB68" s="68">
        <v>59399.444459446706</v>
      </c>
      <c r="AC68" s="68">
        <f t="shared" si="7"/>
        <v>6937265.5411012499</v>
      </c>
      <c r="AD68" s="68">
        <v>153694.9</v>
      </c>
      <c r="AF68" s="79" t="s">
        <v>129</v>
      </c>
      <c r="AG68" s="79" t="s">
        <v>130</v>
      </c>
      <c r="AH68" s="80" t="s">
        <v>1156</v>
      </c>
      <c r="AI68" s="81">
        <v>16</v>
      </c>
      <c r="AJ68" s="68">
        <v>4926282.4902672293</v>
      </c>
      <c r="AK68" s="68">
        <v>234589.68999999994</v>
      </c>
      <c r="AL68" s="68">
        <v>184092.33000000002</v>
      </c>
      <c r="AM68" s="68">
        <v>15027.940000000002</v>
      </c>
      <c r="AN68" s="68">
        <v>753328.04986816039</v>
      </c>
      <c r="AO68" s="68">
        <v>338440.16417686705</v>
      </c>
      <c r="AP68" s="68">
        <v>300733.97599837877</v>
      </c>
      <c r="AQ68" s="68">
        <v>59600.919925337657</v>
      </c>
      <c r="AR68" s="68">
        <f t="shared" si="8"/>
        <v>6968328.7702359734</v>
      </c>
      <c r="AS68" s="68">
        <v>156233.21000000002</v>
      </c>
      <c r="AU68" s="79" t="s">
        <v>129</v>
      </c>
      <c r="AV68" s="79" t="s">
        <v>130</v>
      </c>
      <c r="AW68" s="80" t="s">
        <v>1157</v>
      </c>
      <c r="AX68" s="81">
        <v>16</v>
      </c>
      <c r="AY68" s="68">
        <v>5011724.8808196709</v>
      </c>
      <c r="AZ68" s="68">
        <v>238656.44999999995</v>
      </c>
      <c r="BA68" s="68">
        <v>187290.40000000002</v>
      </c>
      <c r="BB68" s="68">
        <v>15289.01</v>
      </c>
      <c r="BC68" s="68">
        <v>766497.34910687245</v>
      </c>
      <c r="BD68" s="68">
        <v>338440.16417686705</v>
      </c>
      <c r="BE68" s="68">
        <v>306008.147520117</v>
      </c>
      <c r="BF68" s="68">
        <v>60792.928323844448</v>
      </c>
      <c r="BG68" s="68">
        <f t="shared" si="9"/>
        <v>7083655.2299473733</v>
      </c>
      <c r="BH68" s="68">
        <v>158955.90000000002</v>
      </c>
    </row>
    <row r="69" spans="2:60">
      <c r="B69" s="79" t="s">
        <v>131</v>
      </c>
      <c r="C69" s="79" t="s">
        <v>132</v>
      </c>
      <c r="D69" s="80" t="s">
        <v>953</v>
      </c>
      <c r="E69" s="81">
        <v>19</v>
      </c>
      <c r="F69" s="68"/>
      <c r="G69" s="68"/>
      <c r="H69" s="68"/>
      <c r="I69" s="68"/>
      <c r="J69" s="68"/>
      <c r="K69" s="68"/>
      <c r="L69" s="68"/>
      <c r="M69" s="68"/>
      <c r="N69" s="68">
        <f t="shared" si="6"/>
        <v>0</v>
      </c>
      <c r="O69" s="68"/>
      <c r="Q69" s="79" t="s">
        <v>131</v>
      </c>
      <c r="R69" s="79" t="s">
        <v>132</v>
      </c>
      <c r="S69" s="80" t="s">
        <v>954</v>
      </c>
      <c r="T69" s="81">
        <v>16</v>
      </c>
      <c r="U69" s="68">
        <v>13985146.676967112</v>
      </c>
      <c r="V69" s="68">
        <v>836545.70999999973</v>
      </c>
      <c r="W69" s="68">
        <v>1226368.19</v>
      </c>
      <c r="X69" s="68">
        <v>47736.92</v>
      </c>
      <c r="Y69" s="68">
        <v>1866696.7584001098</v>
      </c>
      <c r="Z69" s="68">
        <v>923744.36987692222</v>
      </c>
      <c r="AA69" s="68">
        <v>936107.9827273062</v>
      </c>
      <c r="AB69" s="68">
        <v>185104.73650164157</v>
      </c>
      <c r="AC69" s="68">
        <f t="shared" si="7"/>
        <v>20497934.384473089</v>
      </c>
      <c r="AD69" s="68">
        <v>490483.04000000004</v>
      </c>
      <c r="AF69" s="79" t="s">
        <v>131</v>
      </c>
      <c r="AG69" s="79" t="s">
        <v>132</v>
      </c>
      <c r="AH69" s="80" t="s">
        <v>1156</v>
      </c>
      <c r="AI69" s="81">
        <v>16</v>
      </c>
      <c r="AJ69" s="68">
        <v>14055661.901650961</v>
      </c>
      <c r="AK69" s="68">
        <v>832352.95</v>
      </c>
      <c r="AL69" s="68">
        <v>1229979.52</v>
      </c>
      <c r="AM69" s="68">
        <v>47877.5</v>
      </c>
      <c r="AN69" s="68">
        <v>1876231.2880524269</v>
      </c>
      <c r="AO69" s="68">
        <v>923744.36987692222</v>
      </c>
      <c r="AP69" s="68">
        <v>941156.23525319202</v>
      </c>
      <c r="AQ69" s="68">
        <v>185732.54272828624</v>
      </c>
      <c r="AR69" s="68">
        <f t="shared" si="8"/>
        <v>20591319.83756179</v>
      </c>
      <c r="AS69" s="68">
        <v>498583.52999999997</v>
      </c>
      <c r="AU69" s="79" t="s">
        <v>131</v>
      </c>
      <c r="AV69" s="79" t="s">
        <v>132</v>
      </c>
      <c r="AW69" s="80" t="s">
        <v>1157</v>
      </c>
      <c r="AX69" s="81">
        <v>16</v>
      </c>
      <c r="AY69" s="68">
        <v>14300872.990093913</v>
      </c>
      <c r="AZ69" s="68">
        <v>846785.35999999987</v>
      </c>
      <c r="BA69" s="68">
        <v>1251346.9300000002</v>
      </c>
      <c r="BB69" s="68">
        <v>48709.24</v>
      </c>
      <c r="BC69" s="68">
        <v>1909030.2295544769</v>
      </c>
      <c r="BD69" s="68">
        <v>923744.36987692222</v>
      </c>
      <c r="BE69" s="68">
        <v>957662.48795866629</v>
      </c>
      <c r="BF69" s="68">
        <v>189447.19418285787</v>
      </c>
      <c r="BG69" s="68">
        <f t="shared" si="9"/>
        <v>20934871.171666835</v>
      </c>
      <c r="BH69" s="68">
        <v>507272.37000000005</v>
      </c>
    </row>
    <row r="70" spans="2:60">
      <c r="B70" s="79" t="s">
        <v>133</v>
      </c>
      <c r="C70" s="79" t="s">
        <v>134</v>
      </c>
      <c r="D70" s="80" t="s">
        <v>953</v>
      </c>
      <c r="E70" s="81">
        <v>19</v>
      </c>
      <c r="F70" s="68"/>
      <c r="G70" s="68"/>
      <c r="H70" s="68"/>
      <c r="I70" s="68"/>
      <c r="J70" s="68"/>
      <c r="K70" s="68"/>
      <c r="L70" s="68"/>
      <c r="M70" s="68"/>
      <c r="N70" s="68">
        <f t="shared" ref="N70:N133" si="10">SUM(F70:M70,O70)</f>
        <v>0</v>
      </c>
      <c r="O70" s="68"/>
      <c r="Q70" s="79" t="s">
        <v>133</v>
      </c>
      <c r="R70" s="79" t="s">
        <v>134</v>
      </c>
      <c r="S70" s="80" t="s">
        <v>954</v>
      </c>
      <c r="T70" s="81">
        <v>16</v>
      </c>
      <c r="U70" s="68">
        <v>73492237.383726954</v>
      </c>
      <c r="V70" s="68">
        <v>3545947.0999999996</v>
      </c>
      <c r="W70" s="68">
        <v>2215819.5</v>
      </c>
      <c r="X70" s="68">
        <v>254611.25</v>
      </c>
      <c r="Y70" s="68">
        <v>10937916.652487829</v>
      </c>
      <c r="Z70" s="68">
        <v>4129196.725886086</v>
      </c>
      <c r="AA70" s="68">
        <v>6512861.3646346331</v>
      </c>
      <c r="AB70" s="68">
        <v>908637.23544675112</v>
      </c>
      <c r="AC70" s="68">
        <f t="shared" ref="AC70:AC133" si="11">SUM(U70:AB70,AD70)</f>
        <v>104430534.47218226</v>
      </c>
      <c r="AD70" s="68">
        <v>2433307.2599999998</v>
      </c>
      <c r="AF70" s="79" t="s">
        <v>133</v>
      </c>
      <c r="AG70" s="79" t="s">
        <v>134</v>
      </c>
      <c r="AH70" s="80" t="s">
        <v>1156</v>
      </c>
      <c r="AI70" s="81">
        <v>16</v>
      </c>
      <c r="AJ70" s="68">
        <v>73368626.15532577</v>
      </c>
      <c r="AK70" s="68">
        <v>3493823.49</v>
      </c>
      <c r="AL70" s="68">
        <v>2203795.59</v>
      </c>
      <c r="AM70" s="68">
        <v>253229.62</v>
      </c>
      <c r="AN70" s="68">
        <v>10916718.904964909</v>
      </c>
      <c r="AO70" s="68">
        <v>4129196.725886086</v>
      </c>
      <c r="AP70" s="68">
        <v>6502151.3012721995</v>
      </c>
      <c r="AQ70" s="68">
        <v>903036.00370313227</v>
      </c>
      <c r="AR70" s="68">
        <f t="shared" ref="AR70:AR133" si="12">SUM(AJ70:AQ70,AS70)</f>
        <v>104223562.8411521</v>
      </c>
      <c r="AS70" s="68">
        <v>2452985.0499999998</v>
      </c>
      <c r="AU70" s="79" t="s">
        <v>133</v>
      </c>
      <c r="AV70" s="79" t="s">
        <v>134</v>
      </c>
      <c r="AW70" s="80" t="s">
        <v>1157</v>
      </c>
      <c r="AX70" s="81">
        <v>16</v>
      </c>
      <c r="AY70" s="68">
        <v>74156273.87019074</v>
      </c>
      <c r="AZ70" s="68">
        <v>3524692.6299999994</v>
      </c>
      <c r="BA70" s="68">
        <v>2223309.6100000003</v>
      </c>
      <c r="BB70" s="68">
        <v>255471.9</v>
      </c>
      <c r="BC70" s="68">
        <v>11030589.130124141</v>
      </c>
      <c r="BD70" s="68">
        <v>4129196.725886086</v>
      </c>
      <c r="BE70" s="68">
        <v>6570871.8936050907</v>
      </c>
      <c r="BF70" s="68">
        <v>912240.03254087269</v>
      </c>
      <c r="BG70" s="68">
        <f t="shared" ref="BG70:BG133" si="13">SUM(AY70:BF70,BH70)</f>
        <v>105277419.10234694</v>
      </c>
      <c r="BH70" s="68">
        <v>2474773.31</v>
      </c>
    </row>
    <row r="71" spans="2:60">
      <c r="B71" s="79" t="s">
        <v>135</v>
      </c>
      <c r="C71" s="79" t="s">
        <v>136</v>
      </c>
      <c r="D71" s="80" t="s">
        <v>953</v>
      </c>
      <c r="E71" s="81">
        <v>19</v>
      </c>
      <c r="F71" s="68"/>
      <c r="G71" s="68"/>
      <c r="H71" s="68"/>
      <c r="I71" s="68"/>
      <c r="J71" s="68"/>
      <c r="K71" s="68"/>
      <c r="L71" s="68"/>
      <c r="M71" s="68"/>
      <c r="N71" s="68">
        <f t="shared" si="10"/>
        <v>0</v>
      </c>
      <c r="O71" s="68"/>
      <c r="Q71" s="79" t="s">
        <v>135</v>
      </c>
      <c r="R71" s="79" t="s">
        <v>136</v>
      </c>
      <c r="S71" s="80" t="s">
        <v>954</v>
      </c>
      <c r="T71" s="81">
        <v>16</v>
      </c>
      <c r="U71" s="68">
        <v>21282877.93229986</v>
      </c>
      <c r="V71" s="68">
        <v>913627.25999999989</v>
      </c>
      <c r="W71" s="68">
        <v>490949.17</v>
      </c>
      <c r="X71" s="68">
        <v>74949.530000000013</v>
      </c>
      <c r="Y71" s="68">
        <v>3283827.6511082225</v>
      </c>
      <c r="Z71" s="68">
        <v>1428239.9661116996</v>
      </c>
      <c r="AA71" s="68">
        <v>1881941.3214360126</v>
      </c>
      <c r="AB71" s="68">
        <v>264808.52162469178</v>
      </c>
      <c r="AC71" s="68">
        <f t="shared" si="11"/>
        <v>30159368.282580495</v>
      </c>
      <c r="AD71" s="68">
        <v>538146.93000000005</v>
      </c>
      <c r="AF71" s="79" t="s">
        <v>135</v>
      </c>
      <c r="AG71" s="79" t="s">
        <v>136</v>
      </c>
      <c r="AH71" s="80" t="s">
        <v>1156</v>
      </c>
      <c r="AI71" s="81">
        <v>16</v>
      </c>
      <c r="AJ71" s="68">
        <v>21389379.129151803</v>
      </c>
      <c r="AK71" s="68">
        <v>908992.29</v>
      </c>
      <c r="AL71" s="68">
        <v>492402</v>
      </c>
      <c r="AM71" s="68">
        <v>75171.329999999987</v>
      </c>
      <c r="AN71" s="68">
        <v>3300508.1548689967</v>
      </c>
      <c r="AO71" s="68">
        <v>1428239.9661116996</v>
      </c>
      <c r="AP71" s="68">
        <v>1892011.0118538034</v>
      </c>
      <c r="AQ71" s="68">
        <v>265706.65584028512</v>
      </c>
      <c r="AR71" s="68">
        <f t="shared" si="12"/>
        <v>30299488.567826588</v>
      </c>
      <c r="AS71" s="68">
        <v>547078.03</v>
      </c>
      <c r="AU71" s="79" t="s">
        <v>135</v>
      </c>
      <c r="AV71" s="79" t="s">
        <v>136</v>
      </c>
      <c r="AW71" s="80" t="s">
        <v>1157</v>
      </c>
      <c r="AX71" s="81">
        <v>16</v>
      </c>
      <c r="AY71" s="68">
        <v>21763441.160812005</v>
      </c>
      <c r="AZ71" s="68">
        <v>924831.83000000007</v>
      </c>
      <c r="BA71" s="68">
        <v>500998.10000000003</v>
      </c>
      <c r="BB71" s="68">
        <v>76483.62</v>
      </c>
      <c r="BC71" s="68">
        <v>3358376.5448764376</v>
      </c>
      <c r="BD71" s="68">
        <v>1428239.9661116996</v>
      </c>
      <c r="BE71" s="68">
        <v>1925285.8187736105</v>
      </c>
      <c r="BF71" s="68">
        <v>271020.80415707827</v>
      </c>
      <c r="BG71" s="68">
        <f t="shared" si="13"/>
        <v>30805335.65473083</v>
      </c>
      <c r="BH71" s="68">
        <v>556657.81000000006</v>
      </c>
    </row>
    <row r="72" spans="2:60">
      <c r="B72" s="79" t="s">
        <v>137</v>
      </c>
      <c r="C72" s="79" t="s">
        <v>138</v>
      </c>
      <c r="D72" s="80" t="s">
        <v>953</v>
      </c>
      <c r="E72" s="81">
        <v>19</v>
      </c>
      <c r="F72" s="68"/>
      <c r="G72" s="68"/>
      <c r="H72" s="68"/>
      <c r="I72" s="68"/>
      <c r="J72" s="68"/>
      <c r="K72" s="68"/>
      <c r="L72" s="68"/>
      <c r="M72" s="68"/>
      <c r="N72" s="68">
        <f t="shared" si="10"/>
        <v>0</v>
      </c>
      <c r="O72" s="68"/>
      <c r="Q72" s="79" t="s">
        <v>137</v>
      </c>
      <c r="R72" s="79" t="s">
        <v>138</v>
      </c>
      <c r="S72" s="80" t="s">
        <v>954</v>
      </c>
      <c r="T72" s="81">
        <v>16</v>
      </c>
      <c r="U72" s="68">
        <v>2114900.5553735984</v>
      </c>
      <c r="V72" s="68">
        <v>61954.310000000019</v>
      </c>
      <c r="W72" s="68">
        <v>0</v>
      </c>
      <c r="X72" s="68">
        <v>4075.5</v>
      </c>
      <c r="Y72" s="68">
        <v>132961.22130235416</v>
      </c>
      <c r="Z72" s="68">
        <v>254895.92611330887</v>
      </c>
      <c r="AA72" s="68">
        <v>148747.2913810091</v>
      </c>
      <c r="AB72" s="68">
        <v>23848.915447614621</v>
      </c>
      <c r="AC72" s="68">
        <f t="shared" si="11"/>
        <v>2783503.869617885</v>
      </c>
      <c r="AD72" s="68">
        <v>42120.15</v>
      </c>
      <c r="AF72" s="79" t="s">
        <v>137</v>
      </c>
      <c r="AG72" s="79" t="s">
        <v>138</v>
      </c>
      <c r="AH72" s="80" t="s">
        <v>1156</v>
      </c>
      <c r="AI72" s="81">
        <v>16</v>
      </c>
      <c r="AJ72" s="68">
        <v>2124332.4292681133</v>
      </c>
      <c r="AK72" s="68">
        <v>61563.26</v>
      </c>
      <c r="AL72" s="68">
        <v>0</v>
      </c>
      <c r="AM72" s="68">
        <v>4087.56</v>
      </c>
      <c r="AN72" s="68">
        <v>133638.67517386557</v>
      </c>
      <c r="AO72" s="68">
        <v>254895.92611330887</v>
      </c>
      <c r="AP72" s="68">
        <v>149543.00518842769</v>
      </c>
      <c r="AQ72" s="68">
        <v>23929.809419044759</v>
      </c>
      <c r="AR72" s="68">
        <f t="shared" si="12"/>
        <v>2794809.8451627605</v>
      </c>
      <c r="AS72" s="68">
        <v>42819.18</v>
      </c>
      <c r="AU72" s="79" t="s">
        <v>137</v>
      </c>
      <c r="AV72" s="79" t="s">
        <v>138</v>
      </c>
      <c r="AW72" s="80" t="s">
        <v>1157</v>
      </c>
      <c r="AX72" s="81">
        <v>16</v>
      </c>
      <c r="AY72" s="68">
        <v>2161253.1560226893</v>
      </c>
      <c r="AZ72" s="68">
        <v>62635.720000000016</v>
      </c>
      <c r="BA72" s="68">
        <v>0</v>
      </c>
      <c r="BB72" s="68">
        <v>4158.91</v>
      </c>
      <c r="BC72" s="68">
        <v>135982.40661851398</v>
      </c>
      <c r="BD72" s="68">
        <v>254895.92611330887</v>
      </c>
      <c r="BE72" s="68">
        <v>152172.9317272107</v>
      </c>
      <c r="BF72" s="68">
        <v>24408.415207425598</v>
      </c>
      <c r="BG72" s="68">
        <f t="shared" si="13"/>
        <v>2839076.4456891487</v>
      </c>
      <c r="BH72" s="68">
        <v>43568.979999999996</v>
      </c>
    </row>
    <row r="73" spans="2:60">
      <c r="B73" s="79" t="s">
        <v>139</v>
      </c>
      <c r="C73" s="79" t="s">
        <v>140</v>
      </c>
      <c r="D73" s="80" t="s">
        <v>953</v>
      </c>
      <c r="E73" s="81">
        <v>19</v>
      </c>
      <c r="F73" s="68"/>
      <c r="G73" s="68"/>
      <c r="H73" s="68"/>
      <c r="I73" s="68"/>
      <c r="J73" s="68"/>
      <c r="K73" s="68"/>
      <c r="L73" s="68"/>
      <c r="M73" s="68"/>
      <c r="N73" s="68">
        <f t="shared" si="10"/>
        <v>0</v>
      </c>
      <c r="O73" s="68"/>
      <c r="Q73" s="79" t="s">
        <v>139</v>
      </c>
      <c r="R73" s="79" t="s">
        <v>140</v>
      </c>
      <c r="S73" s="80" t="s">
        <v>954</v>
      </c>
      <c r="T73" s="81">
        <v>16</v>
      </c>
      <c r="U73" s="68">
        <v>6047966.4398411065</v>
      </c>
      <c r="V73" s="68">
        <v>317876.42</v>
      </c>
      <c r="W73" s="68">
        <v>0</v>
      </c>
      <c r="X73" s="68">
        <v>20170.54</v>
      </c>
      <c r="Y73" s="68">
        <v>939256.51007724879</v>
      </c>
      <c r="Z73" s="68">
        <v>475777.08496147464</v>
      </c>
      <c r="AA73" s="68">
        <v>328865.45009421208</v>
      </c>
      <c r="AB73" s="68">
        <v>69681.377012297511</v>
      </c>
      <c r="AC73" s="68">
        <f t="shared" si="11"/>
        <v>8405190.6719863396</v>
      </c>
      <c r="AD73" s="68">
        <v>205596.84999999998</v>
      </c>
      <c r="AF73" s="79" t="s">
        <v>139</v>
      </c>
      <c r="AG73" s="79" t="s">
        <v>140</v>
      </c>
      <c r="AH73" s="80" t="s">
        <v>1156</v>
      </c>
      <c r="AI73" s="81">
        <v>16</v>
      </c>
      <c r="AJ73" s="68">
        <v>6078141.8102965327</v>
      </c>
      <c r="AK73" s="68">
        <v>316022.39</v>
      </c>
      <c r="AL73" s="68">
        <v>0</v>
      </c>
      <c r="AM73" s="68">
        <v>20229.920000000002</v>
      </c>
      <c r="AN73" s="68">
        <v>944092.98982538888</v>
      </c>
      <c r="AO73" s="68">
        <v>475777.08496147464</v>
      </c>
      <c r="AP73" s="68">
        <v>330638.56256767421</v>
      </c>
      <c r="AQ73" s="68">
        <v>69917.74295292981</v>
      </c>
      <c r="AR73" s="68">
        <f t="shared" si="12"/>
        <v>8443812.8606039993</v>
      </c>
      <c r="AS73" s="68">
        <v>208992.36</v>
      </c>
      <c r="AU73" s="79" t="s">
        <v>139</v>
      </c>
      <c r="AV73" s="79" t="s">
        <v>140</v>
      </c>
      <c r="AW73" s="80" t="s">
        <v>1157</v>
      </c>
      <c r="AX73" s="81">
        <v>16</v>
      </c>
      <c r="AY73" s="68">
        <v>6183790.0055784481</v>
      </c>
      <c r="AZ73" s="68">
        <v>321500.91999999993</v>
      </c>
      <c r="BA73" s="68">
        <v>0</v>
      </c>
      <c r="BB73" s="68">
        <v>20581.360000000004</v>
      </c>
      <c r="BC73" s="68">
        <v>960603.12627100933</v>
      </c>
      <c r="BD73" s="68">
        <v>475777.08496147464</v>
      </c>
      <c r="BE73" s="68">
        <v>336437.48567382968</v>
      </c>
      <c r="BF73" s="68">
        <v>71316.099811987951</v>
      </c>
      <c r="BG73" s="68">
        <f t="shared" si="13"/>
        <v>8582640.5522967502</v>
      </c>
      <c r="BH73" s="68">
        <v>212634.46999999997</v>
      </c>
    </row>
    <row r="74" spans="2:60">
      <c r="B74" s="79" t="s">
        <v>141</v>
      </c>
      <c r="C74" s="79" t="s">
        <v>142</v>
      </c>
      <c r="D74" s="80" t="s">
        <v>953</v>
      </c>
      <c r="E74" s="81">
        <v>19</v>
      </c>
      <c r="F74" s="68"/>
      <c r="G74" s="68"/>
      <c r="H74" s="68"/>
      <c r="I74" s="68"/>
      <c r="J74" s="68"/>
      <c r="K74" s="68"/>
      <c r="L74" s="68"/>
      <c r="M74" s="68"/>
      <c r="N74" s="68">
        <f t="shared" si="10"/>
        <v>0</v>
      </c>
      <c r="O74" s="68"/>
      <c r="Q74" s="79" t="s">
        <v>141</v>
      </c>
      <c r="R74" s="79" t="s">
        <v>142</v>
      </c>
      <c r="S74" s="80" t="s">
        <v>954</v>
      </c>
      <c r="T74" s="81">
        <v>16</v>
      </c>
      <c r="U74" s="68">
        <v>25826043.528272599</v>
      </c>
      <c r="V74" s="68">
        <v>1400273.6800000002</v>
      </c>
      <c r="W74" s="68">
        <v>623365.4</v>
      </c>
      <c r="X74" s="68">
        <v>92400.229999999981</v>
      </c>
      <c r="Y74" s="68">
        <v>4482398.2024155064</v>
      </c>
      <c r="Z74" s="68">
        <v>1129248.2479278818</v>
      </c>
      <c r="AA74" s="68">
        <v>3206577.5451899087</v>
      </c>
      <c r="AB74" s="68">
        <v>335098.23902560771</v>
      </c>
      <c r="AC74" s="68">
        <f t="shared" si="11"/>
        <v>38032991.822831504</v>
      </c>
      <c r="AD74" s="68">
        <v>937586.75</v>
      </c>
      <c r="AF74" s="79" t="s">
        <v>141</v>
      </c>
      <c r="AG74" s="79" t="s">
        <v>142</v>
      </c>
      <c r="AH74" s="80" t="s">
        <v>1156</v>
      </c>
      <c r="AI74" s="81">
        <v>16</v>
      </c>
      <c r="AJ74" s="68">
        <v>25955917.787820183</v>
      </c>
      <c r="AK74" s="68">
        <v>1391673.4899999998</v>
      </c>
      <c r="AL74" s="68">
        <v>625201.04999999993</v>
      </c>
      <c r="AM74" s="68">
        <v>92672.33</v>
      </c>
      <c r="AN74" s="68">
        <v>4505394.1163453013</v>
      </c>
      <c r="AO74" s="68">
        <v>1129248.2479278818</v>
      </c>
      <c r="AP74" s="68">
        <v>3223762.788845065</v>
      </c>
      <c r="AQ74" s="68">
        <v>336234.7781131193</v>
      </c>
      <c r="AR74" s="68">
        <f t="shared" si="12"/>
        <v>38213175.899051547</v>
      </c>
      <c r="AS74" s="68">
        <v>953071.30999999994</v>
      </c>
      <c r="AU74" s="79" t="s">
        <v>141</v>
      </c>
      <c r="AV74" s="79" t="s">
        <v>142</v>
      </c>
      <c r="AW74" s="80" t="s">
        <v>1157</v>
      </c>
      <c r="AX74" s="81">
        <v>16</v>
      </c>
      <c r="AY74" s="68">
        <v>26408165.973154251</v>
      </c>
      <c r="AZ74" s="68">
        <v>1415797.5399999996</v>
      </c>
      <c r="BA74" s="68">
        <v>636062.15</v>
      </c>
      <c r="BB74" s="68">
        <v>94282.250000000015</v>
      </c>
      <c r="BC74" s="68">
        <v>4584169.9972014138</v>
      </c>
      <c r="BD74" s="68">
        <v>1129248.2479278818</v>
      </c>
      <c r="BE74" s="68">
        <v>3280293.3874348891</v>
      </c>
      <c r="BF74" s="68">
        <v>342959.45547536761</v>
      </c>
      <c r="BG74" s="68">
        <f t="shared" si="13"/>
        <v>38860659.541193806</v>
      </c>
      <c r="BH74" s="68">
        <v>969680.54</v>
      </c>
    </row>
    <row r="75" spans="2:60">
      <c r="B75" s="79" t="s">
        <v>143</v>
      </c>
      <c r="C75" s="79" t="s">
        <v>144</v>
      </c>
      <c r="D75" s="80" t="s">
        <v>953</v>
      </c>
      <c r="E75" s="81">
        <v>19</v>
      </c>
      <c r="F75" s="68"/>
      <c r="G75" s="68"/>
      <c r="H75" s="68"/>
      <c r="I75" s="68"/>
      <c r="J75" s="68"/>
      <c r="K75" s="68"/>
      <c r="L75" s="68"/>
      <c r="M75" s="68"/>
      <c r="N75" s="68">
        <f t="shared" si="10"/>
        <v>0</v>
      </c>
      <c r="O75" s="68"/>
      <c r="Q75" s="79" t="s">
        <v>143</v>
      </c>
      <c r="R75" s="79" t="s">
        <v>144</v>
      </c>
      <c r="S75" s="80" t="s">
        <v>954</v>
      </c>
      <c r="T75" s="81">
        <v>16</v>
      </c>
      <c r="U75" s="68">
        <v>12762236.488397239</v>
      </c>
      <c r="V75" s="68">
        <v>637706.27999999991</v>
      </c>
      <c r="W75" s="68">
        <v>135430.69999999998</v>
      </c>
      <c r="X75" s="68">
        <v>44567.27</v>
      </c>
      <c r="Y75" s="68">
        <v>2140007.8358505042</v>
      </c>
      <c r="Z75" s="68">
        <v>1099926.1666985068</v>
      </c>
      <c r="AA75" s="68">
        <v>1245559.2161145636</v>
      </c>
      <c r="AB75" s="68">
        <v>152898.19083172455</v>
      </c>
      <c r="AC75" s="68">
        <f t="shared" si="11"/>
        <v>18671947.567892537</v>
      </c>
      <c r="AD75" s="68">
        <v>453615.42000000004</v>
      </c>
      <c r="AF75" s="79" t="s">
        <v>143</v>
      </c>
      <c r="AG75" s="79" t="s">
        <v>144</v>
      </c>
      <c r="AH75" s="80" t="s">
        <v>1156</v>
      </c>
      <c r="AI75" s="81">
        <v>16</v>
      </c>
      <c r="AJ75" s="68">
        <v>12825328.01285186</v>
      </c>
      <c r="AK75" s="68">
        <v>633428.32000000007</v>
      </c>
      <c r="AL75" s="68">
        <v>135829.51</v>
      </c>
      <c r="AM75" s="68">
        <v>44698.51</v>
      </c>
      <c r="AN75" s="68">
        <v>2150994.7931807917</v>
      </c>
      <c r="AO75" s="68">
        <v>1099926.1666985068</v>
      </c>
      <c r="AP75" s="68">
        <v>1252275.0366962007</v>
      </c>
      <c r="AQ75" s="68">
        <v>153416.74835533649</v>
      </c>
      <c r="AR75" s="68">
        <f t="shared" si="12"/>
        <v>18757004.127782695</v>
      </c>
      <c r="AS75" s="68">
        <v>461107.03</v>
      </c>
      <c r="AU75" s="79" t="s">
        <v>143</v>
      </c>
      <c r="AV75" s="79" t="s">
        <v>144</v>
      </c>
      <c r="AW75" s="80" t="s">
        <v>1157</v>
      </c>
      <c r="AX75" s="81">
        <v>16</v>
      </c>
      <c r="AY75" s="68">
        <v>13047763.544343282</v>
      </c>
      <c r="AZ75" s="68">
        <v>644407.03</v>
      </c>
      <c r="BA75" s="68">
        <v>138189.17000000001</v>
      </c>
      <c r="BB75" s="68">
        <v>45475.02</v>
      </c>
      <c r="BC75" s="68">
        <v>2188606.5332801654</v>
      </c>
      <c r="BD75" s="68">
        <v>1099926.1666985068</v>
      </c>
      <c r="BE75" s="68">
        <v>1274237.66869742</v>
      </c>
      <c r="BF75" s="68">
        <v>156485.08692243323</v>
      </c>
      <c r="BG75" s="68">
        <f t="shared" si="13"/>
        <v>19064232.979941808</v>
      </c>
      <c r="BH75" s="68">
        <v>469142.76</v>
      </c>
    </row>
    <row r="76" spans="2:60">
      <c r="B76" s="79" t="s">
        <v>145</v>
      </c>
      <c r="C76" s="79" t="s">
        <v>146</v>
      </c>
      <c r="D76" s="80" t="s">
        <v>953</v>
      </c>
      <c r="E76" s="81">
        <v>19</v>
      </c>
      <c r="F76" s="68"/>
      <c r="G76" s="68"/>
      <c r="H76" s="68"/>
      <c r="I76" s="68"/>
      <c r="J76" s="68"/>
      <c r="K76" s="68"/>
      <c r="L76" s="68"/>
      <c r="M76" s="68"/>
      <c r="N76" s="68">
        <f t="shared" si="10"/>
        <v>0</v>
      </c>
      <c r="O76" s="68"/>
      <c r="Q76" s="79" t="s">
        <v>145</v>
      </c>
      <c r="R76" s="79" t="s">
        <v>146</v>
      </c>
      <c r="S76" s="80" t="s">
        <v>954</v>
      </c>
      <c r="T76" s="81">
        <v>16</v>
      </c>
      <c r="U76" s="68">
        <v>6364382.0971652372</v>
      </c>
      <c r="V76" s="68">
        <v>307753.71999999991</v>
      </c>
      <c r="W76" s="68">
        <v>29007.15</v>
      </c>
      <c r="X76" s="68">
        <v>19306.09</v>
      </c>
      <c r="Y76" s="68">
        <v>883230.00728443149</v>
      </c>
      <c r="Z76" s="68">
        <v>580625.44663248525</v>
      </c>
      <c r="AA76" s="68">
        <v>105608.72471422551</v>
      </c>
      <c r="AB76" s="68">
        <v>72082.412587752566</v>
      </c>
      <c r="AC76" s="68">
        <f t="shared" si="11"/>
        <v>8555239.458384132</v>
      </c>
      <c r="AD76" s="68">
        <v>193243.81</v>
      </c>
      <c r="AF76" s="79" t="s">
        <v>145</v>
      </c>
      <c r="AG76" s="79" t="s">
        <v>146</v>
      </c>
      <c r="AH76" s="80" t="s">
        <v>1156</v>
      </c>
      <c r="AI76" s="81">
        <v>16</v>
      </c>
      <c r="AJ76" s="68">
        <v>6395745.8352262164</v>
      </c>
      <c r="AK76" s="68">
        <v>306037.55999999994</v>
      </c>
      <c r="AL76" s="68">
        <v>29092.559999999998</v>
      </c>
      <c r="AM76" s="68">
        <v>19362.93</v>
      </c>
      <c r="AN76" s="68">
        <v>887731.99769884499</v>
      </c>
      <c r="AO76" s="68">
        <v>580625.44663248525</v>
      </c>
      <c r="AP76" s="68">
        <v>106178.08841206446</v>
      </c>
      <c r="AQ76" s="68">
        <v>72326.883830668405</v>
      </c>
      <c r="AR76" s="68">
        <f t="shared" si="12"/>
        <v>8593536.5918002762</v>
      </c>
      <c r="AS76" s="68">
        <v>196435.29</v>
      </c>
      <c r="AU76" s="79" t="s">
        <v>145</v>
      </c>
      <c r="AV76" s="79" t="s">
        <v>146</v>
      </c>
      <c r="AW76" s="80" t="s">
        <v>1157</v>
      </c>
      <c r="AX76" s="81">
        <v>16</v>
      </c>
      <c r="AY76" s="68">
        <v>6507039.3083682992</v>
      </c>
      <c r="AZ76" s="68">
        <v>311343.29000000004</v>
      </c>
      <c r="BA76" s="68">
        <v>29597.969999999998</v>
      </c>
      <c r="BB76" s="68">
        <v>19699.32</v>
      </c>
      <c r="BC76" s="68">
        <v>903249.75100856984</v>
      </c>
      <c r="BD76" s="68">
        <v>580625.44663248525</v>
      </c>
      <c r="BE76" s="68">
        <v>108040.30414535657</v>
      </c>
      <c r="BF76" s="68">
        <v>73773.397907277569</v>
      </c>
      <c r="BG76" s="68">
        <f t="shared" si="13"/>
        <v>8733227.3780619875</v>
      </c>
      <c r="BH76" s="68">
        <v>199858.59</v>
      </c>
    </row>
    <row r="77" spans="2:60">
      <c r="B77" s="79" t="s">
        <v>147</v>
      </c>
      <c r="C77" s="79" t="s">
        <v>148</v>
      </c>
      <c r="D77" s="80" t="s">
        <v>953</v>
      </c>
      <c r="E77" s="81">
        <v>19</v>
      </c>
      <c r="F77" s="68"/>
      <c r="G77" s="68"/>
      <c r="H77" s="68"/>
      <c r="I77" s="68"/>
      <c r="J77" s="68"/>
      <c r="K77" s="68"/>
      <c r="L77" s="68"/>
      <c r="M77" s="68"/>
      <c r="N77" s="68">
        <f t="shared" si="10"/>
        <v>0</v>
      </c>
      <c r="O77" s="68"/>
      <c r="Q77" s="79" t="s">
        <v>147</v>
      </c>
      <c r="R77" s="79" t="s">
        <v>148</v>
      </c>
      <c r="S77" s="80" t="s">
        <v>954</v>
      </c>
      <c r="T77" s="81">
        <v>16</v>
      </c>
      <c r="U77" s="68">
        <v>2863919.1974212583</v>
      </c>
      <c r="V77" s="68">
        <v>111974.35</v>
      </c>
      <c r="W77" s="68">
        <v>0</v>
      </c>
      <c r="X77" s="68">
        <v>8836.6200000000008</v>
      </c>
      <c r="Y77" s="68">
        <v>485225.65667406493</v>
      </c>
      <c r="Z77" s="68">
        <v>188549.75195937458</v>
      </c>
      <c r="AA77" s="68">
        <v>0</v>
      </c>
      <c r="AB77" s="68">
        <v>33885.996317753103</v>
      </c>
      <c r="AC77" s="68">
        <f t="shared" si="11"/>
        <v>3780873.8723724512</v>
      </c>
      <c r="AD77" s="68">
        <v>88482.299999999988</v>
      </c>
      <c r="AF77" s="79" t="s">
        <v>147</v>
      </c>
      <c r="AG77" s="79" t="s">
        <v>148</v>
      </c>
      <c r="AH77" s="80" t="s">
        <v>1156</v>
      </c>
      <c r="AI77" s="81">
        <v>16</v>
      </c>
      <c r="AJ77" s="68">
        <v>2877912.7026902307</v>
      </c>
      <c r="AK77" s="68">
        <v>111103.33</v>
      </c>
      <c r="AL77" s="68">
        <v>0</v>
      </c>
      <c r="AM77" s="68">
        <v>8862.630000000001</v>
      </c>
      <c r="AN77" s="68">
        <v>487608.62128859322</v>
      </c>
      <c r="AO77" s="68">
        <v>188549.75195937458</v>
      </c>
      <c r="AP77" s="68">
        <v>0</v>
      </c>
      <c r="AQ77" s="68">
        <v>34000.925052530132</v>
      </c>
      <c r="AR77" s="68">
        <f t="shared" si="12"/>
        <v>3797981.5709907287</v>
      </c>
      <c r="AS77" s="68">
        <v>89943.61</v>
      </c>
      <c r="AU77" s="79" t="s">
        <v>147</v>
      </c>
      <c r="AV77" s="79" t="s">
        <v>148</v>
      </c>
      <c r="AW77" s="80" t="s">
        <v>1157</v>
      </c>
      <c r="AX77" s="81">
        <v>16</v>
      </c>
      <c r="AY77" s="68">
        <v>2928130.6781246653</v>
      </c>
      <c r="AZ77" s="68">
        <v>113028.50999999997</v>
      </c>
      <c r="BA77" s="68">
        <v>0</v>
      </c>
      <c r="BB77" s="68">
        <v>9016.5999999999985</v>
      </c>
      <c r="BC77" s="68">
        <v>496119.06003424723</v>
      </c>
      <c r="BD77" s="68">
        <v>188549.75195937458</v>
      </c>
      <c r="BE77" s="68">
        <v>0</v>
      </c>
      <c r="BF77" s="68">
        <v>34680.927153579891</v>
      </c>
      <c r="BG77" s="68">
        <f t="shared" si="13"/>
        <v>3861036.5872718669</v>
      </c>
      <c r="BH77" s="68">
        <v>91511.060000000012</v>
      </c>
    </row>
    <row r="78" spans="2:60">
      <c r="B78" s="79" t="s">
        <v>149</v>
      </c>
      <c r="C78" s="79" t="s">
        <v>150</v>
      </c>
      <c r="D78" s="80" t="s">
        <v>953</v>
      </c>
      <c r="E78" s="81">
        <v>19</v>
      </c>
      <c r="F78" s="68"/>
      <c r="G78" s="68"/>
      <c r="H78" s="68"/>
      <c r="I78" s="68"/>
      <c r="J78" s="68"/>
      <c r="K78" s="68"/>
      <c r="L78" s="68"/>
      <c r="M78" s="68"/>
      <c r="N78" s="68">
        <f t="shared" si="10"/>
        <v>0</v>
      </c>
      <c r="O78" s="68"/>
      <c r="Q78" s="79" t="s">
        <v>149</v>
      </c>
      <c r="R78" s="79" t="s">
        <v>150</v>
      </c>
      <c r="S78" s="80" t="s">
        <v>954</v>
      </c>
      <c r="T78" s="81">
        <v>16</v>
      </c>
      <c r="U78" s="68">
        <v>11430948.91333808</v>
      </c>
      <c r="V78" s="68">
        <v>322461.86</v>
      </c>
      <c r="W78" s="68">
        <v>45923.98</v>
      </c>
      <c r="X78" s="68">
        <v>41053.26</v>
      </c>
      <c r="Y78" s="68">
        <v>2022951.9365714197</v>
      </c>
      <c r="Z78" s="68">
        <v>567637.37565723504</v>
      </c>
      <c r="AA78" s="68">
        <v>1157380.9598254529</v>
      </c>
      <c r="AB78" s="68">
        <v>132770.98057860136</v>
      </c>
      <c r="AC78" s="68">
        <f t="shared" si="11"/>
        <v>15721129.265970787</v>
      </c>
      <c r="AD78" s="68">
        <v>0</v>
      </c>
      <c r="AF78" s="79" t="s">
        <v>149</v>
      </c>
      <c r="AG78" s="79" t="s">
        <v>150</v>
      </c>
      <c r="AH78" s="80" t="s">
        <v>1156</v>
      </c>
      <c r="AI78" s="81">
        <v>16</v>
      </c>
      <c r="AJ78" s="68">
        <v>11487896.610765481</v>
      </c>
      <c r="AK78" s="68">
        <v>323416.09999999998</v>
      </c>
      <c r="AL78" s="68">
        <v>46059.87999999999</v>
      </c>
      <c r="AM78" s="68">
        <v>41174.740000000005</v>
      </c>
      <c r="AN78" s="68">
        <v>2033249.1222065841</v>
      </c>
      <c r="AO78" s="68">
        <v>567637.37565723504</v>
      </c>
      <c r="AP78" s="68">
        <v>1163573.4581869743</v>
      </c>
      <c r="AQ78" s="68">
        <v>133221.29412213713</v>
      </c>
      <c r="AR78" s="68">
        <f t="shared" si="12"/>
        <v>15796228.580938412</v>
      </c>
      <c r="AS78" s="68">
        <v>0</v>
      </c>
      <c r="AU78" s="79" t="s">
        <v>149</v>
      </c>
      <c r="AV78" s="79" t="s">
        <v>150</v>
      </c>
      <c r="AW78" s="80" t="s">
        <v>1157</v>
      </c>
      <c r="AX78" s="81">
        <v>16</v>
      </c>
      <c r="AY78" s="68">
        <v>11688303.494802944</v>
      </c>
      <c r="AZ78" s="68">
        <v>329062.13</v>
      </c>
      <c r="BA78" s="68">
        <v>46863.969999999994</v>
      </c>
      <c r="BB78" s="68">
        <v>41893.550000000003</v>
      </c>
      <c r="BC78" s="68">
        <v>2068901.7274651262</v>
      </c>
      <c r="BD78" s="68">
        <v>567637.37565723504</v>
      </c>
      <c r="BE78" s="68">
        <v>1184037.193737641</v>
      </c>
      <c r="BF78" s="68">
        <v>135885.71800457686</v>
      </c>
      <c r="BG78" s="68">
        <f t="shared" si="13"/>
        <v>16062585.159667525</v>
      </c>
      <c r="BH78" s="68">
        <v>0</v>
      </c>
    </row>
    <row r="79" spans="2:60">
      <c r="B79" s="79" t="s">
        <v>151</v>
      </c>
      <c r="C79" s="79" t="s">
        <v>152</v>
      </c>
      <c r="D79" s="80" t="s">
        <v>953</v>
      </c>
      <c r="E79" s="81">
        <v>19</v>
      </c>
      <c r="F79" s="68"/>
      <c r="G79" s="68"/>
      <c r="H79" s="68"/>
      <c r="I79" s="68"/>
      <c r="J79" s="68"/>
      <c r="K79" s="68"/>
      <c r="L79" s="68"/>
      <c r="M79" s="68"/>
      <c r="N79" s="68">
        <f t="shared" si="10"/>
        <v>0</v>
      </c>
      <c r="O79" s="68"/>
      <c r="Q79" s="79" t="s">
        <v>151</v>
      </c>
      <c r="R79" s="79" t="s">
        <v>152</v>
      </c>
      <c r="S79" s="80" t="s">
        <v>954</v>
      </c>
      <c r="T79" s="81">
        <v>16</v>
      </c>
      <c r="U79" s="68">
        <v>11889636.264803251</v>
      </c>
      <c r="V79" s="68">
        <v>712391.73999999987</v>
      </c>
      <c r="W79" s="68">
        <v>204272.21999999994</v>
      </c>
      <c r="X79" s="68">
        <v>44929.950000000004</v>
      </c>
      <c r="Y79" s="68">
        <v>2258977.7261812338</v>
      </c>
      <c r="Z79" s="68">
        <v>951194.01837382582</v>
      </c>
      <c r="AA79" s="68">
        <v>2057515.4217807795</v>
      </c>
      <c r="AB79" s="68">
        <v>159688.21307901666</v>
      </c>
      <c r="AC79" s="68">
        <f t="shared" si="11"/>
        <v>18735287.144218106</v>
      </c>
      <c r="AD79" s="68">
        <v>456681.58999999997</v>
      </c>
      <c r="AF79" s="79" t="s">
        <v>151</v>
      </c>
      <c r="AG79" s="79" t="s">
        <v>152</v>
      </c>
      <c r="AH79" s="80" t="s">
        <v>1156</v>
      </c>
      <c r="AI79" s="81">
        <v>16</v>
      </c>
      <c r="AJ79" s="68">
        <v>11948316.695706505</v>
      </c>
      <c r="AK79" s="68">
        <v>708272.2</v>
      </c>
      <c r="AL79" s="68">
        <v>204876.71000000002</v>
      </c>
      <c r="AM79" s="68">
        <v>45062.909999999989</v>
      </c>
      <c r="AN79" s="68">
        <v>2270515.9524661992</v>
      </c>
      <c r="AO79" s="68">
        <v>951194.01837382582</v>
      </c>
      <c r="AP79" s="68">
        <v>2068524.528865482</v>
      </c>
      <c r="AQ79" s="68">
        <v>160229.80490127951</v>
      </c>
      <c r="AR79" s="68">
        <f t="shared" si="12"/>
        <v>18821253.520313293</v>
      </c>
      <c r="AS79" s="68">
        <v>464260.69999999995</v>
      </c>
      <c r="AU79" s="79" t="s">
        <v>151</v>
      </c>
      <c r="AV79" s="79" t="s">
        <v>152</v>
      </c>
      <c r="AW79" s="80" t="s">
        <v>1157</v>
      </c>
      <c r="AX79" s="81">
        <v>16</v>
      </c>
      <c r="AY79" s="68">
        <v>12156335.70885445</v>
      </c>
      <c r="AZ79" s="68">
        <v>720612.08999999985</v>
      </c>
      <c r="BA79" s="68">
        <v>208453.35</v>
      </c>
      <c r="BB79" s="68">
        <v>45849.59</v>
      </c>
      <c r="BC79" s="68">
        <v>2310334.4271341693</v>
      </c>
      <c r="BD79" s="68">
        <v>951194.01837382582</v>
      </c>
      <c r="BE79" s="68">
        <v>2104903.8179157339</v>
      </c>
      <c r="BF79" s="68">
        <v>163434.40139930323</v>
      </c>
      <c r="BG79" s="68">
        <f t="shared" si="13"/>
        <v>19133507.673677482</v>
      </c>
      <c r="BH79" s="68">
        <v>472390.26999999996</v>
      </c>
    </row>
    <row r="80" spans="2:60">
      <c r="B80" s="79" t="s">
        <v>153</v>
      </c>
      <c r="C80" s="79" t="s">
        <v>154</v>
      </c>
      <c r="D80" s="80" t="s">
        <v>953</v>
      </c>
      <c r="E80" s="81">
        <v>19</v>
      </c>
      <c r="F80" s="68"/>
      <c r="G80" s="68"/>
      <c r="H80" s="68"/>
      <c r="I80" s="68"/>
      <c r="J80" s="68"/>
      <c r="K80" s="68"/>
      <c r="L80" s="68"/>
      <c r="M80" s="68"/>
      <c r="N80" s="68">
        <f t="shared" si="10"/>
        <v>0</v>
      </c>
      <c r="O80" s="68"/>
      <c r="Q80" s="79" t="s">
        <v>153</v>
      </c>
      <c r="R80" s="79" t="s">
        <v>154</v>
      </c>
      <c r="S80" s="80" t="s">
        <v>954</v>
      </c>
      <c r="T80" s="81">
        <v>16</v>
      </c>
      <c r="U80" s="68">
        <v>2236877.5177400545</v>
      </c>
      <c r="V80" s="68">
        <v>82081.3</v>
      </c>
      <c r="W80" s="68">
        <v>0</v>
      </c>
      <c r="X80" s="68">
        <v>0</v>
      </c>
      <c r="Y80" s="68">
        <v>209588.63903775747</v>
      </c>
      <c r="Z80" s="68">
        <v>101018.70621465416</v>
      </c>
      <c r="AA80" s="68">
        <v>72154.446800284742</v>
      </c>
      <c r="AB80" s="68">
        <v>24965.670090073254</v>
      </c>
      <c r="AC80" s="68">
        <f t="shared" si="11"/>
        <v>2776385.759882824</v>
      </c>
      <c r="AD80" s="68">
        <v>49699.479999999996</v>
      </c>
      <c r="AF80" s="79" t="s">
        <v>153</v>
      </c>
      <c r="AG80" s="79" t="s">
        <v>154</v>
      </c>
      <c r="AH80" s="80" t="s">
        <v>1156</v>
      </c>
      <c r="AI80" s="81">
        <v>16</v>
      </c>
      <c r="AJ80" s="68">
        <v>2247295.9347149837</v>
      </c>
      <c r="AK80" s="68">
        <v>81648.570000000007</v>
      </c>
      <c r="AL80" s="68">
        <v>0</v>
      </c>
      <c r="AM80" s="68">
        <v>0</v>
      </c>
      <c r="AN80" s="68">
        <v>210671.28223527322</v>
      </c>
      <c r="AO80" s="68">
        <v>101018.70621465416</v>
      </c>
      <c r="AP80" s="68">
        <v>72543.901181580834</v>
      </c>
      <c r="AQ80" s="68">
        <v>25050.338104601949</v>
      </c>
      <c r="AR80" s="68">
        <f t="shared" si="12"/>
        <v>2788749.0124510936</v>
      </c>
      <c r="AS80" s="68">
        <v>50520.28</v>
      </c>
      <c r="AU80" s="79" t="s">
        <v>153</v>
      </c>
      <c r="AV80" s="79" t="s">
        <v>154</v>
      </c>
      <c r="AW80" s="80" t="s">
        <v>1157</v>
      </c>
      <c r="AX80" s="81">
        <v>16</v>
      </c>
      <c r="AY80" s="68">
        <v>2286348.5686540054</v>
      </c>
      <c r="AZ80" s="68">
        <v>83064.209999999977</v>
      </c>
      <c r="BA80" s="68">
        <v>0</v>
      </c>
      <c r="BB80" s="68">
        <v>0</v>
      </c>
      <c r="BC80" s="68">
        <v>214356.2225855134</v>
      </c>
      <c r="BD80" s="68">
        <v>101018.70621465416</v>
      </c>
      <c r="BE80" s="68">
        <v>73816.17131900946</v>
      </c>
      <c r="BF80" s="68">
        <v>25551.347266693134</v>
      </c>
      <c r="BG80" s="68">
        <f t="shared" si="13"/>
        <v>2835555.9260398755</v>
      </c>
      <c r="BH80" s="68">
        <v>51400.7</v>
      </c>
    </row>
    <row r="81" spans="2:60">
      <c r="B81" s="79" t="s">
        <v>155</v>
      </c>
      <c r="C81" s="79" t="s">
        <v>156</v>
      </c>
      <c r="D81" s="80" t="s">
        <v>953</v>
      </c>
      <c r="E81" s="81">
        <v>19</v>
      </c>
      <c r="F81" s="68"/>
      <c r="G81" s="68"/>
      <c r="H81" s="68"/>
      <c r="I81" s="68"/>
      <c r="J81" s="68"/>
      <c r="K81" s="68"/>
      <c r="L81" s="68"/>
      <c r="M81" s="68"/>
      <c r="N81" s="68">
        <f t="shared" si="10"/>
        <v>0</v>
      </c>
      <c r="O81" s="68"/>
      <c r="Q81" s="79" t="s">
        <v>155</v>
      </c>
      <c r="R81" s="79" t="s">
        <v>156</v>
      </c>
      <c r="S81" s="80" t="s">
        <v>954</v>
      </c>
      <c r="T81" s="81">
        <v>16</v>
      </c>
      <c r="U81" s="68">
        <v>2611245.0286262403</v>
      </c>
      <c r="V81" s="68">
        <v>108989.85999999999</v>
      </c>
      <c r="W81" s="68">
        <v>54748.59</v>
      </c>
      <c r="X81" s="68">
        <v>5474.8499999999995</v>
      </c>
      <c r="Y81" s="68">
        <v>258931.21060224308</v>
      </c>
      <c r="Z81" s="68">
        <v>241915.74303376998</v>
      </c>
      <c r="AA81" s="68">
        <v>59787.463091974503</v>
      </c>
      <c r="AB81" s="68">
        <v>29960.116385042202</v>
      </c>
      <c r="AC81" s="68">
        <f t="shared" si="11"/>
        <v>3425540.3417392699</v>
      </c>
      <c r="AD81" s="68">
        <v>54487.48000000001</v>
      </c>
      <c r="AF81" s="79" t="s">
        <v>155</v>
      </c>
      <c r="AG81" s="79" t="s">
        <v>156</v>
      </c>
      <c r="AH81" s="80" t="s">
        <v>1156</v>
      </c>
      <c r="AI81" s="81">
        <v>16</v>
      </c>
      <c r="AJ81" s="68">
        <v>2623234.7612820053</v>
      </c>
      <c r="AK81" s="68">
        <v>108571.38000000002</v>
      </c>
      <c r="AL81" s="68">
        <v>54909.810000000005</v>
      </c>
      <c r="AM81" s="68">
        <v>5490.9800000000005</v>
      </c>
      <c r="AN81" s="68">
        <v>260245.48696067589</v>
      </c>
      <c r="AO81" s="68">
        <v>241915.74303376998</v>
      </c>
      <c r="AP81" s="68">
        <v>60109.708068706204</v>
      </c>
      <c r="AQ81" s="68">
        <v>30061.712673656642</v>
      </c>
      <c r="AR81" s="68">
        <f t="shared" si="12"/>
        <v>3439926.9420188139</v>
      </c>
      <c r="AS81" s="68">
        <v>55387.360000000001</v>
      </c>
      <c r="AU81" s="79" t="s">
        <v>155</v>
      </c>
      <c r="AV81" s="79" t="s">
        <v>156</v>
      </c>
      <c r="AW81" s="80" t="s">
        <v>1157</v>
      </c>
      <c r="AX81" s="81">
        <v>16</v>
      </c>
      <c r="AY81" s="68">
        <v>2668752.7186894519</v>
      </c>
      <c r="AZ81" s="68">
        <v>110454.47</v>
      </c>
      <c r="BA81" s="68">
        <v>55863.710000000006</v>
      </c>
      <c r="BB81" s="68">
        <v>5586.3600000000006</v>
      </c>
      <c r="BC81" s="68">
        <v>264794.19727960438</v>
      </c>
      <c r="BD81" s="68">
        <v>241915.74303376998</v>
      </c>
      <c r="BE81" s="68">
        <v>61163.908369350931</v>
      </c>
      <c r="BF81" s="68">
        <v>30662.95712713059</v>
      </c>
      <c r="BG81" s="68">
        <f t="shared" si="13"/>
        <v>3495546.6644993075</v>
      </c>
      <c r="BH81" s="68">
        <v>56352.600000000006</v>
      </c>
    </row>
    <row r="82" spans="2:60">
      <c r="B82" s="79" t="s">
        <v>157</v>
      </c>
      <c r="C82" s="79" t="s">
        <v>158</v>
      </c>
      <c r="D82" s="80" t="s">
        <v>953</v>
      </c>
      <c r="E82" s="81">
        <v>19</v>
      </c>
      <c r="F82" s="68"/>
      <c r="G82" s="68"/>
      <c r="H82" s="68"/>
      <c r="I82" s="68"/>
      <c r="J82" s="68"/>
      <c r="K82" s="68"/>
      <c r="L82" s="68"/>
      <c r="M82" s="68"/>
      <c r="N82" s="68">
        <f t="shared" si="10"/>
        <v>0</v>
      </c>
      <c r="O82" s="68"/>
      <c r="Q82" s="79" t="s">
        <v>157</v>
      </c>
      <c r="R82" s="79" t="s">
        <v>158</v>
      </c>
      <c r="S82" s="80" t="s">
        <v>954</v>
      </c>
      <c r="T82" s="81">
        <v>16</v>
      </c>
      <c r="U82" s="68">
        <v>1520473.5664438226</v>
      </c>
      <c r="V82" s="68">
        <v>46968.52</v>
      </c>
      <c r="W82" s="68">
        <v>3169.6600000000003</v>
      </c>
      <c r="X82" s="68">
        <v>4514.3600000000006</v>
      </c>
      <c r="Y82" s="68">
        <v>276850.18480601569</v>
      </c>
      <c r="Z82" s="68">
        <v>55602.516226097854</v>
      </c>
      <c r="AA82" s="68">
        <v>0</v>
      </c>
      <c r="AB82" s="68">
        <v>17595.434541947208</v>
      </c>
      <c r="AC82" s="68">
        <f t="shared" si="11"/>
        <v>1925174.2420178833</v>
      </c>
      <c r="AD82" s="68">
        <v>0</v>
      </c>
      <c r="AF82" s="79" t="s">
        <v>157</v>
      </c>
      <c r="AG82" s="79" t="s">
        <v>158</v>
      </c>
      <c r="AH82" s="80" t="s">
        <v>1156</v>
      </c>
      <c r="AI82" s="81">
        <v>16</v>
      </c>
      <c r="AJ82" s="68">
        <v>1527841.4179153736</v>
      </c>
      <c r="AK82" s="68">
        <v>47106.83</v>
      </c>
      <c r="AL82" s="68">
        <v>3178.9900000000002</v>
      </c>
      <c r="AM82" s="68">
        <v>4527.6399999999994</v>
      </c>
      <c r="AN82" s="68">
        <v>278195.56917940464</v>
      </c>
      <c r="AO82" s="68">
        <v>55602.516226097854</v>
      </c>
      <c r="AP82" s="68">
        <v>0</v>
      </c>
      <c r="AQ82" s="68">
        <v>17655.130465448834</v>
      </c>
      <c r="AR82" s="68">
        <f t="shared" si="12"/>
        <v>1934108.0937863248</v>
      </c>
      <c r="AS82" s="68">
        <v>0</v>
      </c>
      <c r="AU82" s="79" t="s">
        <v>157</v>
      </c>
      <c r="AV82" s="79" t="s">
        <v>158</v>
      </c>
      <c r="AW82" s="80" t="s">
        <v>1157</v>
      </c>
      <c r="AX82" s="81">
        <v>16</v>
      </c>
      <c r="AY82" s="68">
        <v>1554569.9444746522</v>
      </c>
      <c r="AZ82" s="68">
        <v>47925.17</v>
      </c>
      <c r="BA82" s="68">
        <v>3234.21</v>
      </c>
      <c r="BB82" s="68">
        <v>4606.3</v>
      </c>
      <c r="BC82" s="68">
        <v>283049.53144131141</v>
      </c>
      <c r="BD82" s="68">
        <v>55602.516226097854</v>
      </c>
      <c r="BE82" s="68">
        <v>0</v>
      </c>
      <c r="BF82" s="68">
        <v>18008.232474757358</v>
      </c>
      <c r="BG82" s="68">
        <f t="shared" si="13"/>
        <v>1966995.9046168188</v>
      </c>
      <c r="BH82" s="68">
        <v>0</v>
      </c>
    </row>
    <row r="83" spans="2:60">
      <c r="B83" s="79" t="s">
        <v>159</v>
      </c>
      <c r="C83" s="79" t="s">
        <v>160</v>
      </c>
      <c r="D83" s="80" t="s">
        <v>953</v>
      </c>
      <c r="E83" s="81">
        <v>19</v>
      </c>
      <c r="F83" s="68"/>
      <c r="G83" s="68"/>
      <c r="H83" s="68"/>
      <c r="I83" s="68"/>
      <c r="J83" s="68"/>
      <c r="K83" s="68"/>
      <c r="L83" s="68"/>
      <c r="M83" s="68"/>
      <c r="N83" s="68">
        <f t="shared" si="10"/>
        <v>0</v>
      </c>
      <c r="O83" s="68"/>
      <c r="Q83" s="79" t="s">
        <v>159</v>
      </c>
      <c r="R83" s="79" t="s">
        <v>160</v>
      </c>
      <c r="S83" s="80" t="s">
        <v>954</v>
      </c>
      <c r="T83" s="81">
        <v>16</v>
      </c>
      <c r="U83" s="68">
        <v>634452.98319133965</v>
      </c>
      <c r="V83" s="68">
        <v>18012.449999999997</v>
      </c>
      <c r="W83" s="68">
        <v>0</v>
      </c>
      <c r="X83" s="68">
        <v>0</v>
      </c>
      <c r="Y83" s="68">
        <v>72864.70769159701</v>
      </c>
      <c r="Z83" s="68">
        <v>0</v>
      </c>
      <c r="AA83" s="68">
        <v>0</v>
      </c>
      <c r="AB83" s="68">
        <v>6918.5169571329607</v>
      </c>
      <c r="AC83" s="68">
        <f t="shared" si="11"/>
        <v>749102.41784006963</v>
      </c>
      <c r="AD83" s="68">
        <v>16853.760000000002</v>
      </c>
      <c r="AF83" s="79" t="s">
        <v>159</v>
      </c>
      <c r="AG83" s="79" t="s">
        <v>160</v>
      </c>
      <c r="AH83" s="80" t="s">
        <v>1156</v>
      </c>
      <c r="AI83" s="81">
        <v>16</v>
      </c>
      <c r="AJ83" s="68">
        <v>637353.5571978474</v>
      </c>
      <c r="AK83" s="68">
        <v>17836.770000000004</v>
      </c>
      <c r="AL83" s="68">
        <v>0</v>
      </c>
      <c r="AM83" s="68">
        <v>0</v>
      </c>
      <c r="AN83" s="68">
        <v>73220.517662259241</v>
      </c>
      <c r="AO83" s="68">
        <v>0</v>
      </c>
      <c r="AP83" s="68">
        <v>0</v>
      </c>
      <c r="AQ83" s="68">
        <v>6941.9811798542505</v>
      </c>
      <c r="AR83" s="68">
        <f t="shared" si="12"/>
        <v>752484.93603996094</v>
      </c>
      <c r="AS83" s="68">
        <v>17132.11</v>
      </c>
      <c r="AU83" s="79" t="s">
        <v>159</v>
      </c>
      <c r="AV83" s="79" t="s">
        <v>160</v>
      </c>
      <c r="AW83" s="80" t="s">
        <v>1157</v>
      </c>
      <c r="AX83" s="81">
        <v>16</v>
      </c>
      <c r="AY83" s="68">
        <v>648401.20830895612</v>
      </c>
      <c r="AZ83" s="68">
        <v>18145.7</v>
      </c>
      <c r="BA83" s="68">
        <v>0</v>
      </c>
      <c r="BB83" s="68">
        <v>0</v>
      </c>
      <c r="BC83" s="68">
        <v>74498.490448955839</v>
      </c>
      <c r="BD83" s="68">
        <v>0</v>
      </c>
      <c r="BE83" s="68">
        <v>0</v>
      </c>
      <c r="BF83" s="68">
        <v>7080.8160034513567</v>
      </c>
      <c r="BG83" s="68">
        <f t="shared" si="13"/>
        <v>765556.88476136327</v>
      </c>
      <c r="BH83" s="68">
        <v>17430.670000000002</v>
      </c>
    </row>
    <row r="84" spans="2:60">
      <c r="B84" s="79" t="s">
        <v>161</v>
      </c>
      <c r="C84" s="79" t="s">
        <v>162</v>
      </c>
      <c r="D84" s="80" t="s">
        <v>953</v>
      </c>
      <c r="E84" s="81">
        <v>19</v>
      </c>
      <c r="F84" s="68"/>
      <c r="G84" s="68"/>
      <c r="H84" s="68"/>
      <c r="I84" s="68"/>
      <c r="J84" s="68"/>
      <c r="K84" s="68"/>
      <c r="L84" s="68"/>
      <c r="M84" s="68"/>
      <c r="N84" s="68">
        <f t="shared" si="10"/>
        <v>0</v>
      </c>
      <c r="O84" s="68"/>
      <c r="Q84" s="79" t="s">
        <v>161</v>
      </c>
      <c r="R84" s="79" t="s">
        <v>162</v>
      </c>
      <c r="S84" s="80" t="s">
        <v>954</v>
      </c>
      <c r="T84" s="81">
        <v>16</v>
      </c>
      <c r="U84" s="68">
        <v>2191662.8347827499</v>
      </c>
      <c r="V84" s="68">
        <v>49505.819999999992</v>
      </c>
      <c r="W84" s="68">
        <v>0</v>
      </c>
      <c r="X84" s="68">
        <v>4322.2499999999991</v>
      </c>
      <c r="Y84" s="68">
        <v>178336.62079097747</v>
      </c>
      <c r="Z84" s="68">
        <v>86780.704610997331</v>
      </c>
      <c r="AA84" s="68">
        <v>108342.20863828676</v>
      </c>
      <c r="AB84" s="68">
        <v>23586.706800106447</v>
      </c>
      <c r="AC84" s="68">
        <f t="shared" si="11"/>
        <v>2687448.6156231179</v>
      </c>
      <c r="AD84" s="68">
        <v>44911.47</v>
      </c>
      <c r="AF84" s="79" t="s">
        <v>161</v>
      </c>
      <c r="AG84" s="79" t="s">
        <v>162</v>
      </c>
      <c r="AH84" s="80" t="s">
        <v>1156</v>
      </c>
      <c r="AI84" s="81">
        <v>16</v>
      </c>
      <c r="AJ84" s="68">
        <v>2201539.8447452798</v>
      </c>
      <c r="AK84" s="68">
        <v>49042.12999999999</v>
      </c>
      <c r="AL84" s="68">
        <v>0</v>
      </c>
      <c r="AM84" s="68">
        <v>4334.9799999999996</v>
      </c>
      <c r="AN84" s="68">
        <v>179255.2395016113</v>
      </c>
      <c r="AO84" s="68">
        <v>86780.704610997331</v>
      </c>
      <c r="AP84" s="68">
        <v>108926.38453608405</v>
      </c>
      <c r="AQ84" s="68">
        <v>23666.719438049942</v>
      </c>
      <c r="AR84" s="68">
        <f t="shared" si="12"/>
        <v>2699199.1928320224</v>
      </c>
      <c r="AS84" s="68">
        <v>45653.19</v>
      </c>
      <c r="AU84" s="79" t="s">
        <v>161</v>
      </c>
      <c r="AV84" s="79" t="s">
        <v>162</v>
      </c>
      <c r="AW84" s="80" t="s">
        <v>1157</v>
      </c>
      <c r="AX84" s="81">
        <v>16</v>
      </c>
      <c r="AY84" s="68">
        <v>2239633.8518742956</v>
      </c>
      <c r="AZ84" s="68">
        <v>49891.589999999982</v>
      </c>
      <c r="BA84" s="68">
        <v>0</v>
      </c>
      <c r="BB84" s="68">
        <v>4410.3</v>
      </c>
      <c r="BC84" s="68">
        <v>182390.37784411659</v>
      </c>
      <c r="BD84" s="68">
        <v>86780.704610997331</v>
      </c>
      <c r="BE84" s="68">
        <v>110836.70654123534</v>
      </c>
      <c r="BF84" s="68">
        <v>24140.030626810156</v>
      </c>
      <c r="BG84" s="68">
        <f t="shared" si="13"/>
        <v>2744532.351497455</v>
      </c>
      <c r="BH84" s="68">
        <v>46448.790000000008</v>
      </c>
    </row>
    <row r="85" spans="2:60">
      <c r="B85" s="79" t="s">
        <v>163</v>
      </c>
      <c r="C85" s="79" t="s">
        <v>164</v>
      </c>
      <c r="D85" s="80" t="s">
        <v>953</v>
      </c>
      <c r="E85" s="81">
        <v>19</v>
      </c>
      <c r="F85" s="68"/>
      <c r="G85" s="68"/>
      <c r="H85" s="68"/>
      <c r="I85" s="68"/>
      <c r="J85" s="68"/>
      <c r="K85" s="68"/>
      <c r="L85" s="68"/>
      <c r="M85" s="68"/>
      <c r="N85" s="68">
        <f t="shared" si="10"/>
        <v>0</v>
      </c>
      <c r="O85" s="68"/>
      <c r="Q85" s="79" t="s">
        <v>163</v>
      </c>
      <c r="R85" s="79" t="s">
        <v>164</v>
      </c>
      <c r="S85" s="80" t="s">
        <v>954</v>
      </c>
      <c r="T85" s="81">
        <v>16</v>
      </c>
      <c r="U85" s="68">
        <v>5469325.2111768639</v>
      </c>
      <c r="V85" s="68">
        <v>290881.13999999996</v>
      </c>
      <c r="W85" s="68">
        <v>79337.420000000013</v>
      </c>
      <c r="X85" s="68">
        <v>16808.77</v>
      </c>
      <c r="Y85" s="68">
        <v>852902.25177548686</v>
      </c>
      <c r="Z85" s="68">
        <v>505813.61538209085</v>
      </c>
      <c r="AA85" s="68">
        <v>337310.8238787005</v>
      </c>
      <c r="AB85" s="68">
        <v>66278.721341940574</v>
      </c>
      <c r="AC85" s="68">
        <f t="shared" si="11"/>
        <v>7790834.5435550818</v>
      </c>
      <c r="AD85" s="68">
        <v>172176.59000000003</v>
      </c>
      <c r="AF85" s="79" t="s">
        <v>163</v>
      </c>
      <c r="AG85" s="79" t="s">
        <v>164</v>
      </c>
      <c r="AH85" s="80" t="s">
        <v>1156</v>
      </c>
      <c r="AI85" s="81">
        <v>16</v>
      </c>
      <c r="AJ85" s="68">
        <v>5496044.3612412317</v>
      </c>
      <c r="AK85" s="68">
        <v>289401.18</v>
      </c>
      <c r="AL85" s="68">
        <v>79571.05</v>
      </c>
      <c r="AM85" s="68">
        <v>16858.27</v>
      </c>
      <c r="AN85" s="68">
        <v>857250.21144376323</v>
      </c>
      <c r="AO85" s="68">
        <v>505813.61538209085</v>
      </c>
      <c r="AP85" s="68">
        <v>339129.78967065981</v>
      </c>
      <c r="AQ85" s="68">
        <v>66503.502739271149</v>
      </c>
      <c r="AR85" s="68">
        <f t="shared" si="12"/>
        <v>7825592.1204770161</v>
      </c>
      <c r="AS85" s="68">
        <v>175020.14</v>
      </c>
      <c r="AU85" s="79" t="s">
        <v>163</v>
      </c>
      <c r="AV85" s="79" t="s">
        <v>164</v>
      </c>
      <c r="AW85" s="80" t="s">
        <v>1157</v>
      </c>
      <c r="AX85" s="81">
        <v>16</v>
      </c>
      <c r="AY85" s="68">
        <v>5591613.4970048927</v>
      </c>
      <c r="AZ85" s="68">
        <v>294419.09999999998</v>
      </c>
      <c r="BA85" s="68">
        <v>80953.37000000001</v>
      </c>
      <c r="BB85" s="68">
        <v>17151.14</v>
      </c>
      <c r="BC85" s="68">
        <v>872235.33947158395</v>
      </c>
      <c r="BD85" s="68">
        <v>505813.61538209085</v>
      </c>
      <c r="BE85" s="68">
        <v>345077.51325326797</v>
      </c>
      <c r="BF85" s="68">
        <v>67833.586394054815</v>
      </c>
      <c r="BG85" s="68">
        <f t="shared" si="13"/>
        <v>7953167.3815058898</v>
      </c>
      <c r="BH85" s="68">
        <v>178070.22000000003</v>
      </c>
    </row>
    <row r="86" spans="2:60">
      <c r="B86" s="79" t="s">
        <v>165</v>
      </c>
      <c r="C86" s="79" t="s">
        <v>166</v>
      </c>
      <c r="D86" s="80" t="s">
        <v>953</v>
      </c>
      <c r="E86" s="81">
        <v>19</v>
      </c>
      <c r="F86" s="68"/>
      <c r="G86" s="68"/>
      <c r="H86" s="68"/>
      <c r="I86" s="68"/>
      <c r="J86" s="68"/>
      <c r="K86" s="68"/>
      <c r="L86" s="68"/>
      <c r="M86" s="68"/>
      <c r="N86" s="68">
        <f t="shared" si="10"/>
        <v>0</v>
      </c>
      <c r="O86" s="68"/>
      <c r="Q86" s="79" t="s">
        <v>165</v>
      </c>
      <c r="R86" s="79" t="s">
        <v>166</v>
      </c>
      <c r="S86" s="80" t="s">
        <v>954</v>
      </c>
      <c r="T86" s="81">
        <v>16</v>
      </c>
      <c r="U86" s="68">
        <v>2823624.6092683654</v>
      </c>
      <c r="V86" s="68">
        <v>89545.35</v>
      </c>
      <c r="W86" s="68">
        <v>4898.5600000000004</v>
      </c>
      <c r="X86" s="68">
        <v>7587.96</v>
      </c>
      <c r="Y86" s="68">
        <v>375556.78190991754</v>
      </c>
      <c r="Z86" s="68">
        <v>158221.56967009092</v>
      </c>
      <c r="AA86" s="68">
        <v>391483.05469483719</v>
      </c>
      <c r="AB86" s="68">
        <v>34106.019509168342</v>
      </c>
      <c r="AC86" s="68">
        <f t="shared" si="11"/>
        <v>3957226.9950523796</v>
      </c>
      <c r="AD86" s="68">
        <v>72203.09</v>
      </c>
      <c r="AF86" s="79" t="s">
        <v>165</v>
      </c>
      <c r="AG86" s="79" t="s">
        <v>166</v>
      </c>
      <c r="AH86" s="80" t="s">
        <v>1156</v>
      </c>
      <c r="AI86" s="81">
        <v>16</v>
      </c>
      <c r="AJ86" s="68">
        <v>2836759.1701360322</v>
      </c>
      <c r="AK86" s="68">
        <v>88829.2</v>
      </c>
      <c r="AL86" s="68">
        <v>4912.9799999999996</v>
      </c>
      <c r="AM86" s="68">
        <v>7610.3099999999995</v>
      </c>
      <c r="AN86" s="68">
        <v>377481.58892936475</v>
      </c>
      <c r="AO86" s="68">
        <v>158221.56967009092</v>
      </c>
      <c r="AP86" s="68">
        <v>393593.50718694599</v>
      </c>
      <c r="AQ86" s="68">
        <v>34221.695128948428</v>
      </c>
      <c r="AR86" s="68">
        <f t="shared" si="12"/>
        <v>3975025.5710513825</v>
      </c>
      <c r="AS86" s="68">
        <v>73395.55</v>
      </c>
      <c r="AU86" s="79" t="s">
        <v>165</v>
      </c>
      <c r="AV86" s="79" t="s">
        <v>166</v>
      </c>
      <c r="AW86" s="80" t="s">
        <v>1157</v>
      </c>
      <c r="AX86" s="81">
        <v>16</v>
      </c>
      <c r="AY86" s="68">
        <v>2885902.625092573</v>
      </c>
      <c r="AZ86" s="68">
        <v>90368.33</v>
      </c>
      <c r="BA86" s="68">
        <v>4998.3399999999992</v>
      </c>
      <c r="BB86" s="68">
        <v>7742.5199999999995</v>
      </c>
      <c r="BC86" s="68">
        <v>384081.84366614302</v>
      </c>
      <c r="BD86" s="68">
        <v>158221.56967009092</v>
      </c>
      <c r="BE86" s="68">
        <v>400496.41037759552</v>
      </c>
      <c r="BF86" s="68">
        <v>34906.123231527396</v>
      </c>
      <c r="BG86" s="68">
        <f t="shared" si="13"/>
        <v>4041392.3720379295</v>
      </c>
      <c r="BH86" s="68">
        <v>74674.61</v>
      </c>
    </row>
    <row r="87" spans="2:60">
      <c r="B87" s="79" t="s">
        <v>167</v>
      </c>
      <c r="C87" s="79" t="s">
        <v>168</v>
      </c>
      <c r="D87" s="80" t="s">
        <v>953</v>
      </c>
      <c r="E87" s="81">
        <v>19</v>
      </c>
      <c r="F87" s="68"/>
      <c r="G87" s="68"/>
      <c r="H87" s="68"/>
      <c r="I87" s="68"/>
      <c r="J87" s="68"/>
      <c r="K87" s="68"/>
      <c r="L87" s="68"/>
      <c r="M87" s="68"/>
      <c r="N87" s="68">
        <f t="shared" si="10"/>
        <v>0</v>
      </c>
      <c r="O87" s="68"/>
      <c r="Q87" s="79" t="s">
        <v>167</v>
      </c>
      <c r="R87" s="79" t="s">
        <v>168</v>
      </c>
      <c r="S87" s="80" t="s">
        <v>954</v>
      </c>
      <c r="T87" s="81">
        <v>16</v>
      </c>
      <c r="U87" s="68">
        <v>51254075.350743756</v>
      </c>
      <c r="V87" s="68">
        <v>1522599.46</v>
      </c>
      <c r="W87" s="68">
        <v>397372.05</v>
      </c>
      <c r="X87" s="68">
        <v>180382.50999999998</v>
      </c>
      <c r="Y87" s="68">
        <v>9381989.3152034469</v>
      </c>
      <c r="Z87" s="68">
        <v>2212923.6759429295</v>
      </c>
      <c r="AA87" s="68">
        <v>4193377.8554452285</v>
      </c>
      <c r="AB87" s="68">
        <v>605948.61467415094</v>
      </c>
      <c r="AC87" s="68">
        <f t="shared" si="11"/>
        <v>70061832.762009501</v>
      </c>
      <c r="AD87" s="68">
        <v>313163.93000000005</v>
      </c>
      <c r="AF87" s="79" t="s">
        <v>167</v>
      </c>
      <c r="AG87" s="79" t="s">
        <v>168</v>
      </c>
      <c r="AH87" s="80" t="s">
        <v>1156</v>
      </c>
      <c r="AI87" s="81">
        <v>16</v>
      </c>
      <c r="AJ87" s="68">
        <v>51500698.971136577</v>
      </c>
      <c r="AK87" s="68">
        <v>1522837.0999999999</v>
      </c>
      <c r="AL87" s="68">
        <v>398558.39999999997</v>
      </c>
      <c r="AM87" s="68">
        <v>180921.04</v>
      </c>
      <c r="AN87" s="68">
        <v>9428160.6526211835</v>
      </c>
      <c r="AO87" s="68">
        <v>2212923.6759429295</v>
      </c>
      <c r="AP87" s="68">
        <v>4215166.1252742754</v>
      </c>
      <c r="AQ87" s="68">
        <v>608003.79903575778</v>
      </c>
      <c r="AR87" s="68">
        <f t="shared" si="12"/>
        <v>70385676.714010715</v>
      </c>
      <c r="AS87" s="68">
        <v>318406.95</v>
      </c>
      <c r="AU87" s="79" t="s">
        <v>167</v>
      </c>
      <c r="AV87" s="79" t="s">
        <v>168</v>
      </c>
      <c r="AW87" s="80" t="s">
        <v>1157</v>
      </c>
      <c r="AX87" s="81">
        <v>16</v>
      </c>
      <c r="AY87" s="68">
        <v>52405076.601768002</v>
      </c>
      <c r="AZ87" s="68">
        <v>1549641.13</v>
      </c>
      <c r="BA87" s="68">
        <v>405577.78</v>
      </c>
      <c r="BB87" s="68">
        <v>184107.40000000002</v>
      </c>
      <c r="BC87" s="68">
        <v>9594726.135249516</v>
      </c>
      <c r="BD87" s="68">
        <v>2212923.6759429295</v>
      </c>
      <c r="BE87" s="68">
        <v>4289843.6230119467</v>
      </c>
      <c r="BF87" s="68">
        <v>620163.88541646302</v>
      </c>
      <c r="BG87" s="68">
        <f t="shared" si="13"/>
        <v>71586091.001388848</v>
      </c>
      <c r="BH87" s="68">
        <v>324030.77</v>
      </c>
    </row>
    <row r="88" spans="2:60">
      <c r="B88" s="79" t="s">
        <v>169</v>
      </c>
      <c r="C88" s="79" t="s">
        <v>170</v>
      </c>
      <c r="D88" s="80" t="s">
        <v>953</v>
      </c>
      <c r="E88" s="81">
        <v>19</v>
      </c>
      <c r="F88" s="68"/>
      <c r="G88" s="68"/>
      <c r="H88" s="68"/>
      <c r="I88" s="68"/>
      <c r="J88" s="68"/>
      <c r="K88" s="68"/>
      <c r="L88" s="68"/>
      <c r="M88" s="68"/>
      <c r="N88" s="68">
        <f t="shared" si="10"/>
        <v>0</v>
      </c>
      <c r="O88" s="68"/>
      <c r="Q88" s="79" t="s">
        <v>169</v>
      </c>
      <c r="R88" s="79" t="s">
        <v>170</v>
      </c>
      <c r="S88" s="80" t="s">
        <v>954</v>
      </c>
      <c r="T88" s="81">
        <v>16</v>
      </c>
      <c r="U88" s="68">
        <v>9351047.0307104569</v>
      </c>
      <c r="V88" s="68">
        <v>232930.38</v>
      </c>
      <c r="W88" s="68">
        <v>58670.430000000008</v>
      </c>
      <c r="X88" s="68">
        <v>31633.879999999997</v>
      </c>
      <c r="Y88" s="68">
        <v>1497090.1947475888</v>
      </c>
      <c r="Z88" s="68">
        <v>436630.83434606245</v>
      </c>
      <c r="AA88" s="68">
        <v>174916.52685244544</v>
      </c>
      <c r="AB88" s="68">
        <v>102638.20971248113</v>
      </c>
      <c r="AC88" s="68">
        <f t="shared" si="11"/>
        <v>11885557.486369036</v>
      </c>
      <c r="AD88" s="68">
        <v>0</v>
      </c>
      <c r="AF88" s="79" t="s">
        <v>169</v>
      </c>
      <c r="AG88" s="79" t="s">
        <v>170</v>
      </c>
      <c r="AH88" s="80" t="s">
        <v>1156</v>
      </c>
      <c r="AI88" s="81">
        <v>16</v>
      </c>
      <c r="AJ88" s="68">
        <v>9395963.8710621446</v>
      </c>
      <c r="AK88" s="68">
        <v>233628.57</v>
      </c>
      <c r="AL88" s="68">
        <v>58846.3</v>
      </c>
      <c r="AM88" s="68">
        <v>31728.69</v>
      </c>
      <c r="AN88" s="68">
        <v>1504431.6256250963</v>
      </c>
      <c r="AO88" s="68">
        <v>436630.83434606245</v>
      </c>
      <c r="AP88" s="68">
        <v>175819.52408968547</v>
      </c>
      <c r="AQ88" s="68">
        <v>102986.29833295196</v>
      </c>
      <c r="AR88" s="68">
        <f t="shared" si="12"/>
        <v>11940035.71345594</v>
      </c>
      <c r="AS88" s="68">
        <v>0</v>
      </c>
      <c r="AU88" s="79" t="s">
        <v>169</v>
      </c>
      <c r="AV88" s="79" t="s">
        <v>170</v>
      </c>
      <c r="AW88" s="80" t="s">
        <v>1157</v>
      </c>
      <c r="AX88" s="81">
        <v>16</v>
      </c>
      <c r="AY88" s="68">
        <v>9561375.9417403638</v>
      </c>
      <c r="AZ88" s="68">
        <v>237759.59999999998</v>
      </c>
      <c r="BA88" s="68">
        <v>59886.82</v>
      </c>
      <c r="BB88" s="68">
        <v>32289.71</v>
      </c>
      <c r="BC88" s="68">
        <v>1531077.8996869305</v>
      </c>
      <c r="BD88" s="68">
        <v>436630.83434606245</v>
      </c>
      <c r="BE88" s="68">
        <v>178941.75836138389</v>
      </c>
      <c r="BF88" s="68">
        <v>105046.04169960879</v>
      </c>
      <c r="BG88" s="68">
        <f t="shared" si="13"/>
        <v>12143008.60583435</v>
      </c>
      <c r="BH88" s="68">
        <v>0</v>
      </c>
    </row>
    <row r="89" spans="2:60">
      <c r="B89" s="79" t="s">
        <v>171</v>
      </c>
      <c r="C89" s="79" t="s">
        <v>172</v>
      </c>
      <c r="D89" s="80" t="s">
        <v>953</v>
      </c>
      <c r="E89" s="81">
        <v>19</v>
      </c>
      <c r="F89" s="68"/>
      <c r="G89" s="68"/>
      <c r="H89" s="68"/>
      <c r="I89" s="68"/>
      <c r="J89" s="68"/>
      <c r="K89" s="68"/>
      <c r="L89" s="68"/>
      <c r="M89" s="68"/>
      <c r="N89" s="68">
        <f t="shared" si="10"/>
        <v>0</v>
      </c>
      <c r="O89" s="68"/>
      <c r="Q89" s="79" t="s">
        <v>171</v>
      </c>
      <c r="R89" s="79" t="s">
        <v>172</v>
      </c>
      <c r="S89" s="80" t="s">
        <v>954</v>
      </c>
      <c r="T89" s="81">
        <v>16</v>
      </c>
      <c r="U89" s="68">
        <v>12363906.71549559</v>
      </c>
      <c r="V89" s="68">
        <v>286588.77</v>
      </c>
      <c r="W89" s="68">
        <v>18736.670000000002</v>
      </c>
      <c r="X89" s="68">
        <v>43954.61</v>
      </c>
      <c r="Y89" s="68">
        <v>1992484.0294324926</v>
      </c>
      <c r="Z89" s="68">
        <v>830684.82896763599</v>
      </c>
      <c r="AA89" s="68">
        <v>558388.77845706372</v>
      </c>
      <c r="AB89" s="68">
        <v>143213.33282702044</v>
      </c>
      <c r="AC89" s="68">
        <f t="shared" si="11"/>
        <v>16237957.735179802</v>
      </c>
      <c r="AD89" s="68">
        <v>0</v>
      </c>
      <c r="AF89" s="79" t="s">
        <v>171</v>
      </c>
      <c r="AG89" s="79" t="s">
        <v>172</v>
      </c>
      <c r="AH89" s="80" t="s">
        <v>1156</v>
      </c>
      <c r="AI89" s="81">
        <v>16</v>
      </c>
      <c r="AJ89" s="68">
        <v>12275752.847377034</v>
      </c>
      <c r="AK89" s="68">
        <v>283365.2</v>
      </c>
      <c r="AL89" s="68">
        <v>18525.940000000002</v>
      </c>
      <c r="AM89" s="68">
        <v>43460.209999999992</v>
      </c>
      <c r="AN89" s="68">
        <v>1977778.8085583141</v>
      </c>
      <c r="AO89" s="68">
        <v>830684.82896763599</v>
      </c>
      <c r="AP89" s="68">
        <v>554478.9956365074</v>
      </c>
      <c r="AQ89" s="68">
        <v>141418.10629236884</v>
      </c>
      <c r="AR89" s="68">
        <f t="shared" si="12"/>
        <v>16125464.936831862</v>
      </c>
      <c r="AS89" s="68">
        <v>0</v>
      </c>
      <c r="AU89" s="79" t="s">
        <v>171</v>
      </c>
      <c r="AV89" s="79" t="s">
        <v>172</v>
      </c>
      <c r="AW89" s="80" t="s">
        <v>1157</v>
      </c>
      <c r="AX89" s="81">
        <v>16</v>
      </c>
      <c r="AY89" s="68">
        <v>12343840.08128198</v>
      </c>
      <c r="AZ89" s="68">
        <v>284240.30000000005</v>
      </c>
      <c r="BA89" s="68">
        <v>18583.16</v>
      </c>
      <c r="BB89" s="68">
        <v>43594.430000000008</v>
      </c>
      <c r="BC89" s="68">
        <v>1988247.3439825</v>
      </c>
      <c r="BD89" s="68">
        <v>830684.82896763599</v>
      </c>
      <c r="BE89" s="68">
        <v>557532.98267437355</v>
      </c>
      <c r="BF89" s="68">
        <v>141919.8947566282</v>
      </c>
      <c r="BG89" s="68">
        <f t="shared" si="13"/>
        <v>16208643.02166312</v>
      </c>
      <c r="BH89" s="68">
        <v>0</v>
      </c>
    </row>
    <row r="90" spans="2:60">
      <c r="B90" s="79" t="s">
        <v>173</v>
      </c>
      <c r="C90" s="79" t="s">
        <v>174</v>
      </c>
      <c r="D90" s="80" t="s">
        <v>953</v>
      </c>
      <c r="E90" s="81">
        <v>19</v>
      </c>
      <c r="F90" s="68"/>
      <c r="G90" s="68"/>
      <c r="H90" s="68"/>
      <c r="I90" s="68"/>
      <c r="J90" s="68"/>
      <c r="K90" s="68"/>
      <c r="L90" s="68"/>
      <c r="M90" s="68"/>
      <c r="N90" s="68">
        <f t="shared" si="10"/>
        <v>0</v>
      </c>
      <c r="O90" s="68"/>
      <c r="Q90" s="79" t="s">
        <v>173</v>
      </c>
      <c r="R90" s="79" t="s">
        <v>174</v>
      </c>
      <c r="S90" s="80" t="s">
        <v>954</v>
      </c>
      <c r="T90" s="81">
        <v>16</v>
      </c>
      <c r="U90" s="68">
        <v>562719.9280168222</v>
      </c>
      <c r="V90" s="68">
        <v>10687.969999999998</v>
      </c>
      <c r="W90" s="68">
        <v>0</v>
      </c>
      <c r="X90" s="68">
        <v>0</v>
      </c>
      <c r="Y90" s="68">
        <v>11162.716512351655</v>
      </c>
      <c r="Z90" s="68">
        <v>56252.501291184999</v>
      </c>
      <c r="AA90" s="68">
        <v>0</v>
      </c>
      <c r="AB90" s="68">
        <v>5541.0371858808212</v>
      </c>
      <c r="AC90" s="68">
        <f t="shared" si="11"/>
        <v>655078.31300623971</v>
      </c>
      <c r="AD90" s="68">
        <v>8714.16</v>
      </c>
      <c r="AF90" s="79" t="s">
        <v>173</v>
      </c>
      <c r="AG90" s="79" t="s">
        <v>174</v>
      </c>
      <c r="AH90" s="80" t="s">
        <v>1156</v>
      </c>
      <c r="AI90" s="81">
        <v>16</v>
      </c>
      <c r="AJ90" s="68">
        <v>565144.56254265993</v>
      </c>
      <c r="AK90" s="68">
        <v>10601.189999999999</v>
      </c>
      <c r="AL90" s="68">
        <v>0</v>
      </c>
      <c r="AM90" s="68">
        <v>0</v>
      </c>
      <c r="AN90" s="68">
        <v>11217.698699663877</v>
      </c>
      <c r="AO90" s="68">
        <v>56252.501291184999</v>
      </c>
      <c r="AP90" s="68">
        <v>0</v>
      </c>
      <c r="AQ90" s="68">
        <v>5559.8384225069312</v>
      </c>
      <c r="AR90" s="68">
        <f t="shared" si="12"/>
        <v>657633.86095601565</v>
      </c>
      <c r="AS90" s="68">
        <v>8858.07</v>
      </c>
      <c r="AU90" s="79" t="s">
        <v>173</v>
      </c>
      <c r="AV90" s="79" t="s">
        <v>174</v>
      </c>
      <c r="AW90" s="80" t="s">
        <v>1157</v>
      </c>
      <c r="AX90" s="81">
        <v>16</v>
      </c>
      <c r="AY90" s="68">
        <v>574939.82597167918</v>
      </c>
      <c r="AZ90" s="68">
        <v>10784.869999999997</v>
      </c>
      <c r="BA90" s="68">
        <v>0</v>
      </c>
      <c r="BB90" s="68">
        <v>0</v>
      </c>
      <c r="BC90" s="68">
        <v>11413.916927549231</v>
      </c>
      <c r="BD90" s="68">
        <v>56252.501291184999</v>
      </c>
      <c r="BE90" s="68">
        <v>0</v>
      </c>
      <c r="BF90" s="68">
        <v>5671.0209909569239</v>
      </c>
      <c r="BG90" s="68">
        <f t="shared" si="13"/>
        <v>668074.57518137037</v>
      </c>
      <c r="BH90" s="68">
        <v>9012.44</v>
      </c>
    </row>
    <row r="91" spans="2:60">
      <c r="B91" s="79" t="s">
        <v>175</v>
      </c>
      <c r="C91" s="79" t="s">
        <v>176</v>
      </c>
      <c r="D91" s="80" t="s">
        <v>953</v>
      </c>
      <c r="E91" s="81">
        <v>19</v>
      </c>
      <c r="F91" s="68"/>
      <c r="G91" s="68"/>
      <c r="H91" s="68"/>
      <c r="I91" s="68"/>
      <c r="J91" s="68"/>
      <c r="K91" s="68"/>
      <c r="L91" s="68"/>
      <c r="M91" s="68"/>
      <c r="N91" s="68">
        <f t="shared" si="10"/>
        <v>0</v>
      </c>
      <c r="O91" s="68"/>
      <c r="Q91" s="79" t="s">
        <v>175</v>
      </c>
      <c r="R91" s="79" t="s">
        <v>176</v>
      </c>
      <c r="S91" s="80" t="s">
        <v>954</v>
      </c>
      <c r="T91" s="81">
        <v>16</v>
      </c>
      <c r="U91" s="68">
        <v>640135.72232856485</v>
      </c>
      <c r="V91" s="68">
        <v>36652.260000000009</v>
      </c>
      <c r="W91" s="68">
        <v>0</v>
      </c>
      <c r="X91" s="68">
        <v>1920.9999999999998</v>
      </c>
      <c r="Y91" s="68">
        <v>135934.6461749897</v>
      </c>
      <c r="Z91" s="68">
        <v>99748.994348125751</v>
      </c>
      <c r="AA91" s="68">
        <v>0</v>
      </c>
      <c r="AB91" s="68">
        <v>7691.2962652062997</v>
      </c>
      <c r="AC91" s="68">
        <f t="shared" si="11"/>
        <v>940948.64911688655</v>
      </c>
      <c r="AD91" s="68">
        <v>18864.73</v>
      </c>
      <c r="AF91" s="79" t="s">
        <v>175</v>
      </c>
      <c r="AG91" s="79" t="s">
        <v>176</v>
      </c>
      <c r="AH91" s="80" t="s">
        <v>1156</v>
      </c>
      <c r="AI91" s="81">
        <v>16</v>
      </c>
      <c r="AJ91" s="68">
        <v>643223.31731489848</v>
      </c>
      <c r="AK91" s="68">
        <v>36504.180000000008</v>
      </c>
      <c r="AL91" s="68">
        <v>0</v>
      </c>
      <c r="AM91" s="68">
        <v>1926.6699999999998</v>
      </c>
      <c r="AN91" s="68">
        <v>136610.4558172705</v>
      </c>
      <c r="AO91" s="68">
        <v>99748.994348125751</v>
      </c>
      <c r="AP91" s="68">
        <v>0</v>
      </c>
      <c r="AQ91" s="68">
        <v>7717.3837536331266</v>
      </c>
      <c r="AR91" s="68">
        <f t="shared" si="12"/>
        <v>944907.29123392794</v>
      </c>
      <c r="AS91" s="68">
        <v>19176.289999999997</v>
      </c>
      <c r="AU91" s="79" t="s">
        <v>175</v>
      </c>
      <c r="AV91" s="79" t="s">
        <v>176</v>
      </c>
      <c r="AW91" s="80" t="s">
        <v>1157</v>
      </c>
      <c r="AX91" s="81">
        <v>16</v>
      </c>
      <c r="AY91" s="68">
        <v>654411.9920711288</v>
      </c>
      <c r="AZ91" s="68">
        <v>37137.289999999994</v>
      </c>
      <c r="BA91" s="68">
        <v>0</v>
      </c>
      <c r="BB91" s="68">
        <v>1960.1299999999999</v>
      </c>
      <c r="BC91" s="68">
        <v>138996.12876400337</v>
      </c>
      <c r="BD91" s="68">
        <v>99748.994348125751</v>
      </c>
      <c r="BE91" s="68">
        <v>0</v>
      </c>
      <c r="BF91" s="68">
        <v>7871.7322287055431</v>
      </c>
      <c r="BG91" s="68">
        <f t="shared" si="13"/>
        <v>959636.74741196353</v>
      </c>
      <c r="BH91" s="68">
        <v>19510.48</v>
      </c>
    </row>
    <row r="92" spans="2:60">
      <c r="B92" s="79" t="s">
        <v>177</v>
      </c>
      <c r="C92" s="79" t="s">
        <v>178</v>
      </c>
      <c r="D92" s="80" t="s">
        <v>953</v>
      </c>
      <c r="E92" s="81">
        <v>19</v>
      </c>
      <c r="F92" s="68"/>
      <c r="G92" s="68"/>
      <c r="H92" s="68"/>
      <c r="I92" s="68"/>
      <c r="J92" s="68"/>
      <c r="K92" s="68"/>
      <c r="L92" s="68"/>
      <c r="M92" s="68"/>
      <c r="N92" s="68">
        <f t="shared" si="10"/>
        <v>0</v>
      </c>
      <c r="O92" s="68"/>
      <c r="Q92" s="79" t="s">
        <v>177</v>
      </c>
      <c r="R92" s="79" t="s">
        <v>178</v>
      </c>
      <c r="S92" s="80" t="s">
        <v>954</v>
      </c>
      <c r="T92" s="81">
        <v>16</v>
      </c>
      <c r="U92" s="68">
        <v>6324213.7975516124</v>
      </c>
      <c r="V92" s="68">
        <v>75404.739999999991</v>
      </c>
      <c r="W92" s="68">
        <v>0</v>
      </c>
      <c r="X92" s="68">
        <v>18901.73</v>
      </c>
      <c r="Y92" s="68">
        <v>444572.91282479034</v>
      </c>
      <c r="Z92" s="68">
        <v>404203.68539539981</v>
      </c>
      <c r="AA92" s="68">
        <v>169471.73314463015</v>
      </c>
      <c r="AB92" s="68">
        <v>30487.903180161491</v>
      </c>
      <c r="AC92" s="68">
        <f t="shared" si="11"/>
        <v>7467256.5020965943</v>
      </c>
      <c r="AD92" s="68">
        <v>0</v>
      </c>
      <c r="AF92" s="79" t="s">
        <v>177</v>
      </c>
      <c r="AG92" s="79" t="s">
        <v>178</v>
      </c>
      <c r="AH92" s="80" t="s">
        <v>1156</v>
      </c>
      <c r="AI92" s="81">
        <v>16</v>
      </c>
      <c r="AJ92" s="68">
        <v>6349549.8707523923</v>
      </c>
      <c r="AK92" s="68">
        <v>75628.399999999994</v>
      </c>
      <c r="AL92" s="68">
        <v>0</v>
      </c>
      <c r="AM92" s="68">
        <v>18957.8</v>
      </c>
      <c r="AN92" s="68">
        <v>446920.50531575095</v>
      </c>
      <c r="AO92" s="68">
        <v>404203.68539539981</v>
      </c>
      <c r="AP92" s="68">
        <v>170368.347768276</v>
      </c>
      <c r="AQ92" s="68">
        <v>30591.316466659307</v>
      </c>
      <c r="AR92" s="68">
        <f t="shared" si="12"/>
        <v>7496219.9256984787</v>
      </c>
      <c r="AS92" s="68">
        <v>0</v>
      </c>
      <c r="AU92" s="79" t="s">
        <v>177</v>
      </c>
      <c r="AV92" s="79" t="s">
        <v>178</v>
      </c>
      <c r="AW92" s="80" t="s">
        <v>1157</v>
      </c>
      <c r="AX92" s="81">
        <v>16</v>
      </c>
      <c r="AY92" s="68">
        <v>6454625.8688688669</v>
      </c>
      <c r="AZ92" s="68">
        <v>76951.75</v>
      </c>
      <c r="BA92" s="68">
        <v>0</v>
      </c>
      <c r="BB92" s="68">
        <v>19289.52</v>
      </c>
      <c r="BC92" s="68">
        <v>454794.27605596354</v>
      </c>
      <c r="BD92" s="68">
        <v>404203.68539539981</v>
      </c>
      <c r="BE92" s="68">
        <v>173371.93731738243</v>
      </c>
      <c r="BF92" s="68">
        <v>31203.148195992224</v>
      </c>
      <c r="BG92" s="68">
        <f t="shared" si="13"/>
        <v>7614440.185833605</v>
      </c>
      <c r="BH92" s="68">
        <v>0</v>
      </c>
    </row>
    <row r="93" spans="2:60">
      <c r="B93" s="79" t="s">
        <v>179</v>
      </c>
      <c r="C93" s="79" t="s">
        <v>180</v>
      </c>
      <c r="D93" s="80" t="s">
        <v>953</v>
      </c>
      <c r="E93" s="81">
        <v>19</v>
      </c>
      <c r="F93" s="68"/>
      <c r="G93" s="68"/>
      <c r="H93" s="68"/>
      <c r="I93" s="68"/>
      <c r="J93" s="68"/>
      <c r="K93" s="68"/>
      <c r="L93" s="68"/>
      <c r="M93" s="68"/>
      <c r="N93" s="68">
        <f t="shared" si="10"/>
        <v>0</v>
      </c>
      <c r="O93" s="68"/>
      <c r="Q93" s="79" t="s">
        <v>179</v>
      </c>
      <c r="R93" s="79" t="s">
        <v>180</v>
      </c>
      <c r="S93" s="80" t="s">
        <v>954</v>
      </c>
      <c r="T93" s="81">
        <v>16</v>
      </c>
      <c r="U93" s="68">
        <v>7429832.8481343398</v>
      </c>
      <c r="V93" s="68">
        <v>277436.54999999993</v>
      </c>
      <c r="W93" s="68">
        <v>15916.109999999999</v>
      </c>
      <c r="X93" s="68">
        <v>24298.579999999998</v>
      </c>
      <c r="Y93" s="68">
        <v>1235692.7283318744</v>
      </c>
      <c r="Z93" s="68">
        <v>821861.26097635261</v>
      </c>
      <c r="AA93" s="68">
        <v>207593.64067917157</v>
      </c>
      <c r="AB93" s="68">
        <v>82435.988960830495</v>
      </c>
      <c r="AC93" s="68">
        <f t="shared" si="11"/>
        <v>10228797.177082568</v>
      </c>
      <c r="AD93" s="68">
        <v>133729.47</v>
      </c>
      <c r="AF93" s="79" t="s">
        <v>179</v>
      </c>
      <c r="AG93" s="79" t="s">
        <v>180</v>
      </c>
      <c r="AH93" s="80" t="s">
        <v>1156</v>
      </c>
      <c r="AI93" s="81">
        <v>16</v>
      </c>
      <c r="AJ93" s="68">
        <v>7465024.48208733</v>
      </c>
      <c r="AK93" s="68">
        <v>276425.18</v>
      </c>
      <c r="AL93" s="68">
        <v>15963.619999999999</v>
      </c>
      <c r="AM93" s="68">
        <v>24371.119999999999</v>
      </c>
      <c r="AN93" s="68">
        <v>1241785.2789595402</v>
      </c>
      <c r="AO93" s="68">
        <v>821861.26097635261</v>
      </c>
      <c r="AP93" s="68">
        <v>208672.35537600162</v>
      </c>
      <c r="AQ93" s="68">
        <v>82715.616020763293</v>
      </c>
      <c r="AR93" s="68">
        <f t="shared" si="12"/>
        <v>10272787.283419985</v>
      </c>
      <c r="AS93" s="68">
        <v>135968.37</v>
      </c>
      <c r="AU93" s="79" t="s">
        <v>179</v>
      </c>
      <c r="AV93" s="79" t="s">
        <v>180</v>
      </c>
      <c r="AW93" s="80" t="s">
        <v>1157</v>
      </c>
      <c r="AX93" s="81">
        <v>16</v>
      </c>
      <c r="AY93" s="68">
        <v>7595638.9859073227</v>
      </c>
      <c r="AZ93" s="68">
        <v>281286.67999999993</v>
      </c>
      <c r="BA93" s="68">
        <v>16244.769999999999</v>
      </c>
      <c r="BB93" s="68">
        <v>24800.350000000002</v>
      </c>
      <c r="BC93" s="68">
        <v>1263725.7839019361</v>
      </c>
      <c r="BD93" s="68">
        <v>821861.26097635261</v>
      </c>
      <c r="BE93" s="68">
        <v>212369.27458840131</v>
      </c>
      <c r="BF93" s="68">
        <v>84369.917941180989</v>
      </c>
      <c r="BG93" s="68">
        <f t="shared" si="13"/>
        <v>10438666.933315191</v>
      </c>
      <c r="BH93" s="68">
        <v>138369.91</v>
      </c>
    </row>
    <row r="94" spans="2:60">
      <c r="B94" s="79" t="s">
        <v>181</v>
      </c>
      <c r="C94" s="79" t="s">
        <v>182</v>
      </c>
      <c r="D94" s="80" t="s">
        <v>953</v>
      </c>
      <c r="E94" s="81">
        <v>19</v>
      </c>
      <c r="F94" s="68"/>
      <c r="G94" s="68"/>
      <c r="H94" s="68"/>
      <c r="I94" s="68"/>
      <c r="J94" s="68"/>
      <c r="K94" s="68"/>
      <c r="L94" s="68"/>
      <c r="M94" s="68"/>
      <c r="N94" s="68">
        <f t="shared" si="10"/>
        <v>0</v>
      </c>
      <c r="O94" s="68"/>
      <c r="Q94" s="79" t="s">
        <v>181</v>
      </c>
      <c r="R94" s="79" t="s">
        <v>182</v>
      </c>
      <c r="S94" s="80" t="s">
        <v>954</v>
      </c>
      <c r="T94" s="81">
        <v>16</v>
      </c>
      <c r="U94" s="68">
        <v>10375877.035189074</v>
      </c>
      <c r="V94" s="68">
        <v>409593.06999999995</v>
      </c>
      <c r="W94" s="68">
        <v>48873.77</v>
      </c>
      <c r="X94" s="68">
        <v>36028.74</v>
      </c>
      <c r="Y94" s="68">
        <v>1732033.702068293</v>
      </c>
      <c r="Z94" s="68">
        <v>579124.39306583581</v>
      </c>
      <c r="AA94" s="68">
        <v>521684.13968334231</v>
      </c>
      <c r="AB94" s="68">
        <v>120112.287903497</v>
      </c>
      <c r="AC94" s="68">
        <f t="shared" si="11"/>
        <v>14077185.187910043</v>
      </c>
      <c r="AD94" s="68">
        <v>253858.04999999996</v>
      </c>
      <c r="AF94" s="79" t="s">
        <v>181</v>
      </c>
      <c r="AG94" s="79" t="s">
        <v>182</v>
      </c>
      <c r="AH94" s="80" t="s">
        <v>1156</v>
      </c>
      <c r="AI94" s="81">
        <v>16</v>
      </c>
      <c r="AJ94" s="68">
        <v>10426491.063479871</v>
      </c>
      <c r="AK94" s="68">
        <v>407328.38</v>
      </c>
      <c r="AL94" s="68">
        <v>49019.380000000005</v>
      </c>
      <c r="AM94" s="68">
        <v>36136.090000000004</v>
      </c>
      <c r="AN94" s="68">
        <v>1740736.6828671058</v>
      </c>
      <c r="AO94" s="68">
        <v>579124.39306583581</v>
      </c>
      <c r="AP94" s="68">
        <v>524424.01275681495</v>
      </c>
      <c r="AQ94" s="68">
        <v>120519.65204408579</v>
      </c>
      <c r="AR94" s="68">
        <f t="shared" si="12"/>
        <v>14141878.984213715</v>
      </c>
      <c r="AS94" s="68">
        <v>258099.32999999996</v>
      </c>
      <c r="AU94" s="79" t="s">
        <v>181</v>
      </c>
      <c r="AV94" s="79" t="s">
        <v>182</v>
      </c>
      <c r="AW94" s="80" t="s">
        <v>1157</v>
      </c>
      <c r="AX94" s="81">
        <v>16</v>
      </c>
      <c r="AY94" s="68">
        <v>10608985.811577601</v>
      </c>
      <c r="AZ94" s="68">
        <v>414474.02999999997</v>
      </c>
      <c r="BA94" s="68">
        <v>49880.9</v>
      </c>
      <c r="BB94" s="68">
        <v>36771.19</v>
      </c>
      <c r="BC94" s="68">
        <v>1771426.6080915178</v>
      </c>
      <c r="BD94" s="68">
        <v>579124.39306583581</v>
      </c>
      <c r="BE94" s="68">
        <v>533693.71978048654</v>
      </c>
      <c r="BF94" s="68">
        <v>122930.04468496889</v>
      </c>
      <c r="BG94" s="68">
        <f t="shared" si="13"/>
        <v>14379935.37720041</v>
      </c>
      <c r="BH94" s="68">
        <v>262648.68</v>
      </c>
    </row>
    <row r="95" spans="2:60">
      <c r="B95" s="79" t="s">
        <v>183</v>
      </c>
      <c r="C95" s="79" t="s">
        <v>184</v>
      </c>
      <c r="D95" s="80" t="s">
        <v>953</v>
      </c>
      <c r="E95" s="81">
        <v>19</v>
      </c>
      <c r="F95" s="68"/>
      <c r="G95" s="68"/>
      <c r="H95" s="68"/>
      <c r="I95" s="68"/>
      <c r="J95" s="68"/>
      <c r="K95" s="68"/>
      <c r="L95" s="68"/>
      <c r="M95" s="68"/>
      <c r="N95" s="68">
        <f t="shared" si="10"/>
        <v>0</v>
      </c>
      <c r="O95" s="68"/>
      <c r="Q95" s="79" t="s">
        <v>183</v>
      </c>
      <c r="R95" s="79" t="s">
        <v>184</v>
      </c>
      <c r="S95" s="80" t="s">
        <v>954</v>
      </c>
      <c r="T95" s="81">
        <v>16</v>
      </c>
      <c r="U95" s="68">
        <v>511002843.45685816</v>
      </c>
      <c r="V95" s="68">
        <v>11913859.259999998</v>
      </c>
      <c r="W95" s="68">
        <v>12122488.85</v>
      </c>
      <c r="X95" s="68">
        <v>1730498.1300000001</v>
      </c>
      <c r="Y95" s="68">
        <v>82577680.013060331</v>
      </c>
      <c r="Z95" s="68">
        <v>30047464.58497538</v>
      </c>
      <c r="AA95" s="68">
        <v>15242923.946000397</v>
      </c>
      <c r="AB95" s="68">
        <v>5973831.9439337254</v>
      </c>
      <c r="AC95" s="68">
        <f t="shared" si="11"/>
        <v>675597176.984828</v>
      </c>
      <c r="AD95" s="68">
        <v>4985586.8000000007</v>
      </c>
      <c r="AF95" s="79" t="s">
        <v>183</v>
      </c>
      <c r="AG95" s="79" t="s">
        <v>184</v>
      </c>
      <c r="AH95" s="80" t="s">
        <v>1156</v>
      </c>
      <c r="AI95" s="81">
        <v>16</v>
      </c>
      <c r="AJ95" s="68">
        <v>513437062.1552754</v>
      </c>
      <c r="AK95" s="68">
        <v>11880652.550000001</v>
      </c>
      <c r="AL95" s="68">
        <v>12158894.020000001</v>
      </c>
      <c r="AM95" s="68">
        <v>1735695</v>
      </c>
      <c r="AN95" s="68">
        <v>82976304.87443088</v>
      </c>
      <c r="AO95" s="68">
        <v>30047464.58497538</v>
      </c>
      <c r="AP95" s="68">
        <v>15320616.786597284</v>
      </c>
      <c r="AQ95" s="68">
        <v>5994093.2939473391</v>
      </c>
      <c r="AR95" s="68">
        <f t="shared" si="12"/>
        <v>678620327.65522623</v>
      </c>
      <c r="AS95" s="68">
        <v>5069544.3900000006</v>
      </c>
      <c r="AU95" s="79" t="s">
        <v>183</v>
      </c>
      <c r="AV95" s="79" t="s">
        <v>184</v>
      </c>
      <c r="AW95" s="80" t="s">
        <v>1157</v>
      </c>
      <c r="AX95" s="81">
        <v>16</v>
      </c>
      <c r="AY95" s="68">
        <v>522513466.48777562</v>
      </c>
      <c r="AZ95" s="68">
        <v>12090878.569999998</v>
      </c>
      <c r="BA95" s="68">
        <v>12374295.160000002</v>
      </c>
      <c r="BB95" s="68">
        <v>1766443.7400000002</v>
      </c>
      <c r="BC95" s="68">
        <v>84448898.04260464</v>
      </c>
      <c r="BD95" s="68">
        <v>30047464.58497538</v>
      </c>
      <c r="BE95" s="68">
        <v>15593244.908138191</v>
      </c>
      <c r="BF95" s="68">
        <v>6113975.1488261223</v>
      </c>
      <c r="BG95" s="68">
        <f t="shared" si="13"/>
        <v>690108266.59231997</v>
      </c>
      <c r="BH95" s="68">
        <v>5159599.9500000011</v>
      </c>
    </row>
    <row r="96" spans="2:60">
      <c r="B96" s="79" t="s">
        <v>185</v>
      </c>
      <c r="C96" s="79" t="s">
        <v>186</v>
      </c>
      <c r="D96" s="80" t="s">
        <v>953</v>
      </c>
      <c r="E96" s="81">
        <v>19</v>
      </c>
      <c r="F96" s="68"/>
      <c r="G96" s="68"/>
      <c r="H96" s="68"/>
      <c r="I96" s="68"/>
      <c r="J96" s="68"/>
      <c r="K96" s="68"/>
      <c r="L96" s="68"/>
      <c r="M96" s="68"/>
      <c r="N96" s="68">
        <f t="shared" si="10"/>
        <v>0</v>
      </c>
      <c r="O96" s="68"/>
      <c r="Q96" s="79" t="s">
        <v>185</v>
      </c>
      <c r="R96" s="79" t="s">
        <v>186</v>
      </c>
      <c r="S96" s="80" t="s">
        <v>954</v>
      </c>
      <c r="T96" s="81">
        <v>16</v>
      </c>
      <c r="U96" s="68">
        <v>194265934.77789134</v>
      </c>
      <c r="V96" s="68">
        <v>9456304.0300000012</v>
      </c>
      <c r="W96" s="68">
        <v>8878214.790000001</v>
      </c>
      <c r="X96" s="68">
        <v>673993.92999999993</v>
      </c>
      <c r="Y96" s="68">
        <v>31574540.343611278</v>
      </c>
      <c r="Z96" s="68">
        <v>13096616.407138364</v>
      </c>
      <c r="AA96" s="68">
        <v>12865338.80423253</v>
      </c>
      <c r="AB96" s="68">
        <v>2477722.285738349</v>
      </c>
      <c r="AC96" s="68">
        <f t="shared" si="11"/>
        <v>279221217.43861187</v>
      </c>
      <c r="AD96" s="68">
        <v>5932552.0699999994</v>
      </c>
      <c r="AF96" s="79" t="s">
        <v>185</v>
      </c>
      <c r="AG96" s="79" t="s">
        <v>186</v>
      </c>
      <c r="AH96" s="80" t="s">
        <v>1156</v>
      </c>
      <c r="AI96" s="81">
        <v>16</v>
      </c>
      <c r="AJ96" s="68">
        <v>195203750.00718644</v>
      </c>
      <c r="AK96" s="68">
        <v>9402924.0700000003</v>
      </c>
      <c r="AL96" s="68">
        <v>8904720.6500000004</v>
      </c>
      <c r="AM96" s="68">
        <v>676006.13</v>
      </c>
      <c r="AN96" s="68">
        <v>31730387.798947711</v>
      </c>
      <c r="AO96" s="68">
        <v>13096616.407138364</v>
      </c>
      <c r="AP96" s="68">
        <v>12932183.916727586</v>
      </c>
      <c r="AQ96" s="68">
        <v>2486125.9352250099</v>
      </c>
      <c r="AR96" s="68">
        <f t="shared" si="12"/>
        <v>280464590.30522513</v>
      </c>
      <c r="AS96" s="68">
        <v>6031875.3899999997</v>
      </c>
      <c r="AU96" s="79" t="s">
        <v>185</v>
      </c>
      <c r="AV96" s="79" t="s">
        <v>186</v>
      </c>
      <c r="AW96" s="80" t="s">
        <v>1157</v>
      </c>
      <c r="AX96" s="81">
        <v>16</v>
      </c>
      <c r="AY96" s="68">
        <v>198634867.4784022</v>
      </c>
      <c r="AZ96" s="68">
        <v>9568223.2000000011</v>
      </c>
      <c r="BA96" s="68">
        <v>9061549.879999999</v>
      </c>
      <c r="BB96" s="68">
        <v>687911.91</v>
      </c>
      <c r="BC96" s="68">
        <v>32291005.35052339</v>
      </c>
      <c r="BD96" s="68">
        <v>13096616.407138364</v>
      </c>
      <c r="BE96" s="68">
        <v>13161295.013989205</v>
      </c>
      <c r="BF96" s="68">
        <v>2535848.446529448</v>
      </c>
      <c r="BG96" s="68">
        <f t="shared" si="13"/>
        <v>285175730.39658254</v>
      </c>
      <c r="BH96" s="68">
        <v>6138412.709999999</v>
      </c>
    </row>
    <row r="97" spans="2:60">
      <c r="B97" s="79" t="s">
        <v>187</v>
      </c>
      <c r="C97" s="79" t="s">
        <v>188</v>
      </c>
      <c r="D97" s="80" t="s">
        <v>953</v>
      </c>
      <c r="E97" s="81">
        <v>19</v>
      </c>
      <c r="F97" s="68"/>
      <c r="G97" s="68"/>
      <c r="H97" s="68"/>
      <c r="I97" s="68"/>
      <c r="J97" s="68"/>
      <c r="K97" s="68"/>
      <c r="L97" s="68"/>
      <c r="M97" s="68"/>
      <c r="N97" s="68">
        <f t="shared" si="10"/>
        <v>0</v>
      </c>
      <c r="O97" s="68"/>
      <c r="Q97" s="79" t="s">
        <v>187</v>
      </c>
      <c r="R97" s="79" t="s">
        <v>188</v>
      </c>
      <c r="S97" s="80" t="s">
        <v>954</v>
      </c>
      <c r="T97" s="81">
        <v>16</v>
      </c>
      <c r="U97" s="68">
        <v>36822134.630444527</v>
      </c>
      <c r="V97" s="68">
        <v>842409.58000000007</v>
      </c>
      <c r="W97" s="68">
        <v>480856.73000000004</v>
      </c>
      <c r="X97" s="68">
        <v>0</v>
      </c>
      <c r="Y97" s="68">
        <v>6189749.0449440917</v>
      </c>
      <c r="Z97" s="68">
        <v>2251554.2355375001</v>
      </c>
      <c r="AA97" s="68">
        <v>2883200.5970323114</v>
      </c>
      <c r="AB97" s="68">
        <v>437738.78799031675</v>
      </c>
      <c r="AC97" s="68">
        <f t="shared" si="11"/>
        <v>49910153.935948737</v>
      </c>
      <c r="AD97" s="68">
        <v>2510.33</v>
      </c>
      <c r="AF97" s="79" t="s">
        <v>187</v>
      </c>
      <c r="AG97" s="79" t="s">
        <v>188</v>
      </c>
      <c r="AH97" s="80" t="s">
        <v>1156</v>
      </c>
      <c r="AI97" s="81">
        <v>16</v>
      </c>
      <c r="AJ97" s="68">
        <v>37000442.882342666</v>
      </c>
      <c r="AK97" s="68">
        <v>844899.96</v>
      </c>
      <c r="AL97" s="68">
        <v>482298.06</v>
      </c>
      <c r="AM97" s="68">
        <v>0</v>
      </c>
      <c r="AN97" s="68">
        <v>6220073.2820361461</v>
      </c>
      <c r="AO97" s="68">
        <v>2251554.2355375001</v>
      </c>
      <c r="AP97" s="68">
        <v>2898081.1162120812</v>
      </c>
      <c r="AQ97" s="68">
        <v>439223.47829093784</v>
      </c>
      <c r="AR97" s="68">
        <f t="shared" si="12"/>
        <v>50139125.534419343</v>
      </c>
      <c r="AS97" s="68">
        <v>2552.5200000000004</v>
      </c>
      <c r="AU97" s="79" t="s">
        <v>187</v>
      </c>
      <c r="AV97" s="79" t="s">
        <v>188</v>
      </c>
      <c r="AW97" s="80" t="s">
        <v>1157</v>
      </c>
      <c r="AX97" s="81">
        <v>16</v>
      </c>
      <c r="AY97" s="68">
        <v>37653765.251689278</v>
      </c>
      <c r="AZ97" s="68">
        <v>859839.40999999992</v>
      </c>
      <c r="BA97" s="68">
        <v>490826.07</v>
      </c>
      <c r="BB97" s="68">
        <v>0</v>
      </c>
      <c r="BC97" s="68">
        <v>6330233.3809247073</v>
      </c>
      <c r="BD97" s="68">
        <v>2251554.2355375001</v>
      </c>
      <c r="BE97" s="68">
        <v>2949545.074162805</v>
      </c>
      <c r="BF97" s="68">
        <v>448007.9392567426</v>
      </c>
      <c r="BG97" s="68">
        <f t="shared" si="13"/>
        <v>50986369.131571032</v>
      </c>
      <c r="BH97" s="68">
        <v>2597.77</v>
      </c>
    </row>
    <row r="98" spans="2:60">
      <c r="B98" s="79" t="s">
        <v>189</v>
      </c>
      <c r="C98" s="79" t="s">
        <v>190</v>
      </c>
      <c r="D98" s="80" t="s">
        <v>953</v>
      </c>
      <c r="E98" s="81">
        <v>19</v>
      </c>
      <c r="F98" s="68"/>
      <c r="G98" s="68"/>
      <c r="H98" s="68"/>
      <c r="I98" s="68"/>
      <c r="J98" s="68"/>
      <c r="K98" s="68"/>
      <c r="L98" s="68"/>
      <c r="M98" s="68"/>
      <c r="N98" s="68">
        <f t="shared" si="10"/>
        <v>0</v>
      </c>
      <c r="O98" s="68"/>
      <c r="Q98" s="79" t="s">
        <v>189</v>
      </c>
      <c r="R98" s="79" t="s">
        <v>190</v>
      </c>
      <c r="S98" s="80" t="s">
        <v>954</v>
      </c>
      <c r="T98" s="81">
        <v>16</v>
      </c>
      <c r="U98" s="68">
        <v>39161000.656372093</v>
      </c>
      <c r="V98" s="68">
        <v>108357.58000000002</v>
      </c>
      <c r="W98" s="68">
        <v>363636.87000000005</v>
      </c>
      <c r="X98" s="68">
        <v>139920.18000000002</v>
      </c>
      <c r="Y98" s="68">
        <v>4532115.2650035974</v>
      </c>
      <c r="Z98" s="68">
        <v>1491651.1768652191</v>
      </c>
      <c r="AA98" s="68">
        <v>2616204.3606187734</v>
      </c>
      <c r="AB98" s="68">
        <v>430936.74315321445</v>
      </c>
      <c r="AC98" s="68">
        <f t="shared" si="11"/>
        <v>48843822.832012892</v>
      </c>
      <c r="AD98" s="68">
        <v>0</v>
      </c>
      <c r="AF98" s="79" t="s">
        <v>189</v>
      </c>
      <c r="AG98" s="79" t="s">
        <v>190</v>
      </c>
      <c r="AH98" s="80" t="s">
        <v>1156</v>
      </c>
      <c r="AI98" s="81">
        <v>16</v>
      </c>
      <c r="AJ98" s="68">
        <v>39351428.885461368</v>
      </c>
      <c r="AK98" s="68">
        <v>108682.99</v>
      </c>
      <c r="AL98" s="68">
        <v>364728.93000000005</v>
      </c>
      <c r="AM98" s="68">
        <v>140340.38</v>
      </c>
      <c r="AN98" s="68">
        <v>4554282.4322243445</v>
      </c>
      <c r="AO98" s="68">
        <v>1491651.1768652191</v>
      </c>
      <c r="AP98" s="68">
        <v>2629569.0078403144</v>
      </c>
      <c r="AQ98" s="68">
        <v>432398.32734114677</v>
      </c>
      <c r="AR98" s="68">
        <f t="shared" si="12"/>
        <v>49073082.1297324</v>
      </c>
      <c r="AS98" s="68">
        <v>0</v>
      </c>
      <c r="AU98" s="79" t="s">
        <v>189</v>
      </c>
      <c r="AV98" s="79" t="s">
        <v>190</v>
      </c>
      <c r="AW98" s="80" t="s">
        <v>1157</v>
      </c>
      <c r="AX98" s="81">
        <v>16</v>
      </c>
      <c r="AY98" s="68">
        <v>40048964.334009372</v>
      </c>
      <c r="AZ98" s="68">
        <v>110608.36000000002</v>
      </c>
      <c r="BA98" s="68">
        <v>371190.29000000004</v>
      </c>
      <c r="BB98" s="68">
        <v>142826.59</v>
      </c>
      <c r="BC98" s="68">
        <v>4635139.4916714029</v>
      </c>
      <c r="BD98" s="68">
        <v>1491651.1768652191</v>
      </c>
      <c r="BE98" s="68">
        <v>2676363.2627730477</v>
      </c>
      <c r="BF98" s="68">
        <v>441046.28848797083</v>
      </c>
      <c r="BG98" s="68">
        <f t="shared" si="13"/>
        <v>49917789.793807015</v>
      </c>
      <c r="BH98" s="68">
        <v>0</v>
      </c>
    </row>
    <row r="99" spans="2:60">
      <c r="B99" s="79" t="s">
        <v>191</v>
      </c>
      <c r="C99" s="79" t="s">
        <v>192</v>
      </c>
      <c r="D99" s="80" t="s">
        <v>953</v>
      </c>
      <c r="E99" s="81">
        <v>19</v>
      </c>
      <c r="F99" s="68"/>
      <c r="G99" s="68"/>
      <c r="H99" s="68"/>
      <c r="I99" s="68"/>
      <c r="J99" s="68"/>
      <c r="K99" s="68"/>
      <c r="L99" s="68"/>
      <c r="M99" s="68"/>
      <c r="N99" s="68">
        <f t="shared" si="10"/>
        <v>0</v>
      </c>
      <c r="O99" s="68"/>
      <c r="Q99" s="79" t="s">
        <v>191</v>
      </c>
      <c r="R99" s="79" t="s">
        <v>192</v>
      </c>
      <c r="S99" s="80" t="s">
        <v>954</v>
      </c>
      <c r="T99" s="81">
        <v>16</v>
      </c>
      <c r="U99" s="68">
        <v>168985991.48243785</v>
      </c>
      <c r="V99" s="68">
        <v>8795842.3500000015</v>
      </c>
      <c r="W99" s="68">
        <v>10311750.560000001</v>
      </c>
      <c r="X99" s="68">
        <v>588131.52999999991</v>
      </c>
      <c r="Y99" s="68">
        <v>28044424.129669059</v>
      </c>
      <c r="Z99" s="68">
        <v>6167423.3906749226</v>
      </c>
      <c r="AA99" s="68">
        <v>11446530.983003877</v>
      </c>
      <c r="AB99" s="68">
        <v>2258581.569116205</v>
      </c>
      <c r="AC99" s="68">
        <f t="shared" si="11"/>
        <v>241937550.27490193</v>
      </c>
      <c r="AD99" s="68">
        <v>5338874.28</v>
      </c>
      <c r="AF99" s="79" t="s">
        <v>191</v>
      </c>
      <c r="AG99" s="79" t="s">
        <v>192</v>
      </c>
      <c r="AH99" s="80" t="s">
        <v>1156</v>
      </c>
      <c r="AI99" s="81">
        <v>16</v>
      </c>
      <c r="AJ99" s="68">
        <v>169790307.19708696</v>
      </c>
      <c r="AK99" s="68">
        <v>8748383.4900000021</v>
      </c>
      <c r="AL99" s="68">
        <v>10342717.879999999</v>
      </c>
      <c r="AM99" s="68">
        <v>589897.75999999989</v>
      </c>
      <c r="AN99" s="68">
        <v>28180483.509552557</v>
      </c>
      <c r="AO99" s="68">
        <v>6167423.3906749226</v>
      </c>
      <c r="AP99" s="68">
        <v>11504131.012050806</v>
      </c>
      <c r="AQ99" s="68">
        <v>2266241.9586613476</v>
      </c>
      <c r="AR99" s="68">
        <f t="shared" si="12"/>
        <v>243018367.4480266</v>
      </c>
      <c r="AS99" s="68">
        <v>5428781.2500000009</v>
      </c>
      <c r="AU99" s="79" t="s">
        <v>191</v>
      </c>
      <c r="AV99" s="79" t="s">
        <v>192</v>
      </c>
      <c r="AW99" s="80" t="s">
        <v>1157</v>
      </c>
      <c r="AX99" s="81">
        <v>16</v>
      </c>
      <c r="AY99" s="68">
        <v>172791098.3612904</v>
      </c>
      <c r="AZ99" s="68">
        <v>8903102.2699999996</v>
      </c>
      <c r="BA99" s="68">
        <v>10525944.51</v>
      </c>
      <c r="BB99" s="68">
        <v>600348.1</v>
      </c>
      <c r="BC99" s="68">
        <v>28680690.583499804</v>
      </c>
      <c r="BD99" s="68">
        <v>6167423.3906749226</v>
      </c>
      <c r="BE99" s="68">
        <v>11708809.422247086</v>
      </c>
      <c r="BF99" s="68">
        <v>2311566.8074345291</v>
      </c>
      <c r="BG99" s="68">
        <f t="shared" si="13"/>
        <v>247214201.77514672</v>
      </c>
      <c r="BH99" s="68">
        <v>5525218.3300000001</v>
      </c>
    </row>
    <row r="100" spans="2:60">
      <c r="B100" s="79" t="s">
        <v>193</v>
      </c>
      <c r="C100" s="79" t="s">
        <v>194</v>
      </c>
      <c r="D100" s="80" t="s">
        <v>953</v>
      </c>
      <c r="E100" s="81">
        <v>19</v>
      </c>
      <c r="F100" s="68"/>
      <c r="G100" s="68"/>
      <c r="H100" s="68"/>
      <c r="I100" s="68"/>
      <c r="J100" s="68"/>
      <c r="K100" s="68"/>
      <c r="L100" s="68"/>
      <c r="M100" s="68"/>
      <c r="N100" s="68">
        <f t="shared" si="10"/>
        <v>0</v>
      </c>
      <c r="O100" s="68"/>
      <c r="Q100" s="79" t="s">
        <v>193</v>
      </c>
      <c r="R100" s="79" t="s">
        <v>194</v>
      </c>
      <c r="S100" s="80" t="s">
        <v>954</v>
      </c>
      <c r="T100" s="81">
        <v>16</v>
      </c>
      <c r="U100" s="68">
        <v>12677606.883959981</v>
      </c>
      <c r="V100" s="68">
        <v>224417.06</v>
      </c>
      <c r="W100" s="68">
        <v>131573.12</v>
      </c>
      <c r="X100" s="68">
        <v>45838.38</v>
      </c>
      <c r="Y100" s="68">
        <v>1765360.9035361819</v>
      </c>
      <c r="Z100" s="68">
        <v>830106.58823684126</v>
      </c>
      <c r="AA100" s="68">
        <v>1022497.879205497</v>
      </c>
      <c r="AB100" s="68">
        <v>135261.46450991556</v>
      </c>
      <c r="AC100" s="68">
        <f t="shared" si="11"/>
        <v>16832662.279448416</v>
      </c>
      <c r="AD100" s="68">
        <v>0</v>
      </c>
      <c r="AF100" s="79" t="s">
        <v>193</v>
      </c>
      <c r="AG100" s="79" t="s">
        <v>194</v>
      </c>
      <c r="AH100" s="80" t="s">
        <v>1156</v>
      </c>
      <c r="AI100" s="81">
        <v>16</v>
      </c>
      <c r="AJ100" s="68">
        <v>12738967.011925565</v>
      </c>
      <c r="AK100" s="68">
        <v>225087.06</v>
      </c>
      <c r="AL100" s="68">
        <v>131965.93</v>
      </c>
      <c r="AM100" s="68">
        <v>45975.220000000008</v>
      </c>
      <c r="AN100" s="68">
        <v>1774203.7160881797</v>
      </c>
      <c r="AO100" s="68">
        <v>830106.58823684126</v>
      </c>
      <c r="AP100" s="68">
        <v>1027810.2449413649</v>
      </c>
      <c r="AQ100" s="68">
        <v>135720.22448911518</v>
      </c>
      <c r="AR100" s="68">
        <f t="shared" si="12"/>
        <v>16909835.995681066</v>
      </c>
      <c r="AS100" s="68">
        <v>0</v>
      </c>
      <c r="AU100" s="79" t="s">
        <v>193</v>
      </c>
      <c r="AV100" s="79" t="s">
        <v>194</v>
      </c>
      <c r="AW100" s="80" t="s">
        <v>1157</v>
      </c>
      <c r="AX100" s="81">
        <v>16</v>
      </c>
      <c r="AY100" s="68">
        <v>12961941.409858806</v>
      </c>
      <c r="AZ100" s="68">
        <v>229051.28</v>
      </c>
      <c r="BA100" s="68">
        <v>134290.11000000002</v>
      </c>
      <c r="BB100" s="68">
        <v>46784.930000000008</v>
      </c>
      <c r="BC100" s="68">
        <v>1805567.0826802012</v>
      </c>
      <c r="BD100" s="68">
        <v>830106.58823684126</v>
      </c>
      <c r="BE100" s="68">
        <v>1046019.1922283488</v>
      </c>
      <c r="BF100" s="68">
        <v>138434.61737889051</v>
      </c>
      <c r="BG100" s="68">
        <f t="shared" si="13"/>
        <v>17192195.210383084</v>
      </c>
      <c r="BH100" s="68">
        <v>0</v>
      </c>
    </row>
    <row r="101" spans="2:60">
      <c r="B101" s="79" t="s">
        <v>195</v>
      </c>
      <c r="C101" s="79" t="s">
        <v>196</v>
      </c>
      <c r="D101" s="80" t="s">
        <v>953</v>
      </c>
      <c r="E101" s="81">
        <v>19</v>
      </c>
      <c r="F101" s="68"/>
      <c r="G101" s="68"/>
      <c r="H101" s="68"/>
      <c r="I101" s="68"/>
      <c r="J101" s="68"/>
      <c r="K101" s="68"/>
      <c r="L101" s="68"/>
      <c r="M101" s="68"/>
      <c r="N101" s="68">
        <f t="shared" si="10"/>
        <v>0</v>
      </c>
      <c r="O101" s="68"/>
      <c r="Q101" s="79" t="s">
        <v>195</v>
      </c>
      <c r="R101" s="79" t="s">
        <v>196</v>
      </c>
      <c r="S101" s="80" t="s">
        <v>954</v>
      </c>
      <c r="T101" s="81">
        <v>16</v>
      </c>
      <c r="U101" s="68">
        <v>138642352.96745566</v>
      </c>
      <c r="V101" s="68">
        <v>5454263.9500000011</v>
      </c>
      <c r="W101" s="68">
        <v>5091805.41</v>
      </c>
      <c r="X101" s="68">
        <v>494332.79000000004</v>
      </c>
      <c r="Y101" s="68">
        <v>24419274.095245544</v>
      </c>
      <c r="Z101" s="68">
        <v>6675188.4147101622</v>
      </c>
      <c r="AA101" s="68">
        <v>11756383.095881037</v>
      </c>
      <c r="AB101" s="68">
        <v>1778056.8746012449</v>
      </c>
      <c r="AC101" s="68">
        <f t="shared" si="11"/>
        <v>197115018.15789363</v>
      </c>
      <c r="AD101" s="68">
        <v>2803360.56</v>
      </c>
      <c r="AF101" s="79" t="s">
        <v>195</v>
      </c>
      <c r="AG101" s="79" t="s">
        <v>196</v>
      </c>
      <c r="AH101" s="80" t="s">
        <v>1156</v>
      </c>
      <c r="AI101" s="81">
        <v>16</v>
      </c>
      <c r="AJ101" s="68">
        <v>139301941.76703042</v>
      </c>
      <c r="AK101" s="68">
        <v>5431853.7400000002</v>
      </c>
      <c r="AL101" s="68">
        <v>5107096.6500000004</v>
      </c>
      <c r="AM101" s="68">
        <v>495817.31</v>
      </c>
      <c r="AN101" s="68">
        <v>24537487.711701524</v>
      </c>
      <c r="AO101" s="68">
        <v>6675188.4147101622</v>
      </c>
      <c r="AP101" s="68">
        <v>11816441.483831009</v>
      </c>
      <c r="AQ101" s="68">
        <v>1784087.5077010989</v>
      </c>
      <c r="AR101" s="68">
        <f t="shared" si="12"/>
        <v>198000483.91497424</v>
      </c>
      <c r="AS101" s="68">
        <v>2850569.33</v>
      </c>
      <c r="AU101" s="79" t="s">
        <v>195</v>
      </c>
      <c r="AV101" s="79" t="s">
        <v>196</v>
      </c>
      <c r="AW101" s="80" t="s">
        <v>1157</v>
      </c>
      <c r="AX101" s="81">
        <v>16</v>
      </c>
      <c r="AY101" s="68">
        <v>141762321.75186893</v>
      </c>
      <c r="AZ101" s="68">
        <v>5527943.5499999998</v>
      </c>
      <c r="BA101" s="68">
        <v>5197571.53</v>
      </c>
      <c r="BB101" s="68">
        <v>504600.97</v>
      </c>
      <c r="BC101" s="68">
        <v>24972993.644614492</v>
      </c>
      <c r="BD101" s="68">
        <v>6675188.4147101622</v>
      </c>
      <c r="BE101" s="68">
        <v>12026720.020869512</v>
      </c>
      <c r="BF101" s="68">
        <v>1819769.2616550624</v>
      </c>
      <c r="BG101" s="68">
        <f t="shared" si="13"/>
        <v>201388316.09371817</v>
      </c>
      <c r="BH101" s="68">
        <v>2901206.95</v>
      </c>
    </row>
    <row r="102" spans="2:60">
      <c r="B102" s="79" t="s">
        <v>197</v>
      </c>
      <c r="C102" s="79" t="s">
        <v>198</v>
      </c>
      <c r="D102" s="80" t="s">
        <v>953</v>
      </c>
      <c r="E102" s="81">
        <v>19</v>
      </c>
      <c r="F102" s="68"/>
      <c r="G102" s="68"/>
      <c r="H102" s="68"/>
      <c r="I102" s="68"/>
      <c r="J102" s="68"/>
      <c r="K102" s="68"/>
      <c r="L102" s="68"/>
      <c r="M102" s="68"/>
      <c r="N102" s="68">
        <f t="shared" si="10"/>
        <v>0</v>
      </c>
      <c r="O102" s="68"/>
      <c r="Q102" s="79" t="s">
        <v>197</v>
      </c>
      <c r="R102" s="79" t="s">
        <v>198</v>
      </c>
      <c r="S102" s="80" t="s">
        <v>954</v>
      </c>
      <c r="T102" s="81">
        <v>16</v>
      </c>
      <c r="U102" s="68">
        <v>2135490.2848044885</v>
      </c>
      <c r="V102" s="68">
        <v>33056.030000000013</v>
      </c>
      <c r="W102" s="68">
        <v>0</v>
      </c>
      <c r="X102" s="68">
        <v>1667.0400000000002</v>
      </c>
      <c r="Y102" s="68">
        <v>102230.69368190432</v>
      </c>
      <c r="Z102" s="68">
        <v>16367.231574150295</v>
      </c>
      <c r="AA102" s="68">
        <v>0</v>
      </c>
      <c r="AB102" s="68">
        <v>22590.958089702763</v>
      </c>
      <c r="AC102" s="68">
        <f t="shared" si="11"/>
        <v>2328357.3881502454</v>
      </c>
      <c r="AD102" s="68">
        <v>16955.149999999998</v>
      </c>
      <c r="AF102" s="79" t="s">
        <v>197</v>
      </c>
      <c r="AG102" s="79" t="s">
        <v>198</v>
      </c>
      <c r="AH102" s="80" t="s">
        <v>1156</v>
      </c>
      <c r="AI102" s="81">
        <v>16</v>
      </c>
      <c r="AJ102" s="68">
        <v>2143973.5907942699</v>
      </c>
      <c r="AK102" s="68">
        <v>32920.700000000004</v>
      </c>
      <c r="AL102" s="68">
        <v>0</v>
      </c>
      <c r="AM102" s="68">
        <v>1672.04</v>
      </c>
      <c r="AN102" s="68">
        <v>102718.46102503645</v>
      </c>
      <c r="AO102" s="68">
        <v>16367.231574150295</v>
      </c>
      <c r="AP102" s="68">
        <v>0</v>
      </c>
      <c r="AQ102" s="68">
        <v>22667.592934427317</v>
      </c>
      <c r="AR102" s="68">
        <f t="shared" si="12"/>
        <v>2337560.2863278841</v>
      </c>
      <c r="AS102" s="68">
        <v>17240.669999999998</v>
      </c>
      <c r="AU102" s="79" t="s">
        <v>197</v>
      </c>
      <c r="AV102" s="79" t="s">
        <v>198</v>
      </c>
      <c r="AW102" s="80" t="s">
        <v>1157</v>
      </c>
      <c r="AX102" s="81">
        <v>16</v>
      </c>
      <c r="AY102" s="68">
        <v>2181664.8341582501</v>
      </c>
      <c r="AZ102" s="68">
        <v>33503.070000000007</v>
      </c>
      <c r="BA102" s="68">
        <v>0</v>
      </c>
      <c r="BB102" s="68">
        <v>1701.6599999999999</v>
      </c>
      <c r="BC102" s="68">
        <v>104541.06039368101</v>
      </c>
      <c r="BD102" s="68">
        <v>16367.231574150295</v>
      </c>
      <c r="BE102" s="68">
        <v>0</v>
      </c>
      <c r="BF102" s="68">
        <v>23120.950393116102</v>
      </c>
      <c r="BG102" s="68">
        <f t="shared" si="13"/>
        <v>2378445.7465191972</v>
      </c>
      <c r="BH102" s="68">
        <v>17546.939999999999</v>
      </c>
    </row>
    <row r="103" spans="2:60">
      <c r="B103" s="79" t="s">
        <v>199</v>
      </c>
      <c r="C103" s="79" t="s">
        <v>200</v>
      </c>
      <c r="D103" s="80" t="s">
        <v>953</v>
      </c>
      <c r="E103" s="81">
        <v>19</v>
      </c>
      <c r="F103" s="68"/>
      <c r="G103" s="68"/>
      <c r="H103" s="68"/>
      <c r="I103" s="68"/>
      <c r="J103" s="68"/>
      <c r="K103" s="68"/>
      <c r="L103" s="68"/>
      <c r="M103" s="68"/>
      <c r="N103" s="68">
        <f t="shared" si="10"/>
        <v>0</v>
      </c>
      <c r="O103" s="68"/>
      <c r="Q103" s="79" t="s">
        <v>199</v>
      </c>
      <c r="R103" s="79" t="s">
        <v>200</v>
      </c>
      <c r="S103" s="80" t="s">
        <v>954</v>
      </c>
      <c r="T103" s="81">
        <v>16</v>
      </c>
      <c r="U103" s="68">
        <v>187905871.16515577</v>
      </c>
      <c r="V103" s="68">
        <v>2536575.33</v>
      </c>
      <c r="W103" s="68">
        <v>5924436.0499999998</v>
      </c>
      <c r="X103" s="68">
        <v>657369.24</v>
      </c>
      <c r="Y103" s="68">
        <v>19563328.742795382</v>
      </c>
      <c r="Z103" s="68">
        <v>8589980.3075843304</v>
      </c>
      <c r="AA103" s="68">
        <v>9683192.7138921842</v>
      </c>
      <c r="AB103" s="68">
        <v>2109418.8838912249</v>
      </c>
      <c r="AC103" s="68">
        <f t="shared" si="11"/>
        <v>237127866.32331893</v>
      </c>
      <c r="AD103" s="68">
        <v>157693.89000000001</v>
      </c>
      <c r="AF103" s="79" t="s">
        <v>199</v>
      </c>
      <c r="AG103" s="79" t="s">
        <v>200</v>
      </c>
      <c r="AH103" s="80" t="s">
        <v>1156</v>
      </c>
      <c r="AI103" s="81">
        <v>16</v>
      </c>
      <c r="AJ103" s="68">
        <v>188813223.70840114</v>
      </c>
      <c r="AK103" s="68">
        <v>2542010.9399999995</v>
      </c>
      <c r="AL103" s="68">
        <v>5942227.79</v>
      </c>
      <c r="AM103" s="68">
        <v>659343.39</v>
      </c>
      <c r="AN103" s="68">
        <v>19658616.378655918</v>
      </c>
      <c r="AO103" s="68">
        <v>8589980.3075843304</v>
      </c>
      <c r="AP103" s="68">
        <v>9732660.0766029526</v>
      </c>
      <c r="AQ103" s="68">
        <v>2116573.3735806644</v>
      </c>
      <c r="AR103" s="68">
        <f t="shared" si="12"/>
        <v>238214985.43482497</v>
      </c>
      <c r="AS103" s="68">
        <v>160349.47</v>
      </c>
      <c r="AU103" s="79" t="s">
        <v>199</v>
      </c>
      <c r="AV103" s="79" t="s">
        <v>200</v>
      </c>
      <c r="AW103" s="80" t="s">
        <v>1157</v>
      </c>
      <c r="AX103" s="81">
        <v>16</v>
      </c>
      <c r="AY103" s="68">
        <v>192156710.74049279</v>
      </c>
      <c r="AZ103" s="68">
        <v>2587036.21</v>
      </c>
      <c r="BA103" s="68">
        <v>6047497.46</v>
      </c>
      <c r="BB103" s="68">
        <v>671023.99</v>
      </c>
      <c r="BC103" s="68">
        <v>20007595.311612535</v>
      </c>
      <c r="BD103" s="68">
        <v>8589980.3075843304</v>
      </c>
      <c r="BE103" s="68">
        <v>9905856.9093457274</v>
      </c>
      <c r="BF103" s="68">
        <v>2158904.8444521129</v>
      </c>
      <c r="BG103" s="68">
        <f t="shared" si="13"/>
        <v>242287803.6934875</v>
      </c>
      <c r="BH103" s="68">
        <v>163197.92000000001</v>
      </c>
    </row>
    <row r="104" spans="2:60">
      <c r="B104" s="79" t="s">
        <v>201</v>
      </c>
      <c r="C104" s="79" t="s">
        <v>202</v>
      </c>
      <c r="D104" s="80" t="s">
        <v>953</v>
      </c>
      <c r="E104" s="81">
        <v>19</v>
      </c>
      <c r="F104" s="68"/>
      <c r="G104" s="68"/>
      <c r="H104" s="68"/>
      <c r="I104" s="68"/>
      <c r="J104" s="68"/>
      <c r="K104" s="68"/>
      <c r="L104" s="68"/>
      <c r="M104" s="68"/>
      <c r="N104" s="68">
        <f t="shared" si="10"/>
        <v>0</v>
      </c>
      <c r="O104" s="68"/>
      <c r="Q104" s="79" t="s">
        <v>201</v>
      </c>
      <c r="R104" s="79" t="s">
        <v>202</v>
      </c>
      <c r="S104" s="80" t="s">
        <v>954</v>
      </c>
      <c r="T104" s="81">
        <v>16</v>
      </c>
      <c r="U104" s="68">
        <v>26665899.506778743</v>
      </c>
      <c r="V104" s="68">
        <v>1427388.3299999996</v>
      </c>
      <c r="W104" s="68">
        <v>1867528.76</v>
      </c>
      <c r="X104" s="68">
        <v>89242.19</v>
      </c>
      <c r="Y104" s="68">
        <v>3899105.6868530195</v>
      </c>
      <c r="Z104" s="68">
        <v>796139.56850262894</v>
      </c>
      <c r="AA104" s="68">
        <v>473581.17820881656</v>
      </c>
      <c r="AB104" s="68">
        <v>342385.89533615857</v>
      </c>
      <c r="AC104" s="68">
        <f t="shared" si="11"/>
        <v>36475962.115679361</v>
      </c>
      <c r="AD104" s="68">
        <v>914691</v>
      </c>
      <c r="AF104" s="79" t="s">
        <v>201</v>
      </c>
      <c r="AG104" s="79" t="s">
        <v>202</v>
      </c>
      <c r="AH104" s="80" t="s">
        <v>1156</v>
      </c>
      <c r="AI104" s="81">
        <v>16</v>
      </c>
      <c r="AJ104" s="68">
        <v>26792767.561328482</v>
      </c>
      <c r="AK104" s="68">
        <v>1419018.4100000004</v>
      </c>
      <c r="AL104" s="68">
        <v>1873137.1500000001</v>
      </c>
      <c r="AM104" s="68">
        <v>89510.18</v>
      </c>
      <c r="AN104" s="68">
        <v>3918014.4602889828</v>
      </c>
      <c r="AO104" s="68">
        <v>796139.56850262894</v>
      </c>
      <c r="AP104" s="68">
        <v>476000.55851386487</v>
      </c>
      <c r="AQ104" s="68">
        <v>343547.1550719887</v>
      </c>
      <c r="AR104" s="68">
        <f t="shared" si="12"/>
        <v>36638229.493705951</v>
      </c>
      <c r="AS104" s="68">
        <v>930094.45</v>
      </c>
      <c r="AU104" s="79" t="s">
        <v>201</v>
      </c>
      <c r="AV104" s="79" t="s">
        <v>202</v>
      </c>
      <c r="AW104" s="80" t="s">
        <v>1157</v>
      </c>
      <c r="AX104" s="81">
        <v>16</v>
      </c>
      <c r="AY104" s="68">
        <v>27266016.7065637</v>
      </c>
      <c r="AZ104" s="68">
        <v>1444111.9200000004</v>
      </c>
      <c r="BA104" s="68">
        <v>1906320.7400000002</v>
      </c>
      <c r="BB104" s="68">
        <v>91095.900000000009</v>
      </c>
      <c r="BC104" s="68">
        <v>3987558.671998722</v>
      </c>
      <c r="BD104" s="68">
        <v>796139.56850262894</v>
      </c>
      <c r="BE104" s="68">
        <v>484471.18818989402</v>
      </c>
      <c r="BF104" s="68">
        <v>350418.10357341915</v>
      </c>
      <c r="BG104" s="68">
        <f t="shared" si="13"/>
        <v>37272749.488828361</v>
      </c>
      <c r="BH104" s="68">
        <v>946616.69</v>
      </c>
    </row>
    <row r="105" spans="2:60">
      <c r="B105" s="79" t="s">
        <v>203</v>
      </c>
      <c r="C105" s="79" t="s">
        <v>204</v>
      </c>
      <c r="D105" s="80" t="s">
        <v>953</v>
      </c>
      <c r="E105" s="81">
        <v>19</v>
      </c>
      <c r="F105" s="68"/>
      <c r="G105" s="68"/>
      <c r="H105" s="68"/>
      <c r="I105" s="68"/>
      <c r="J105" s="68"/>
      <c r="K105" s="68"/>
      <c r="L105" s="68"/>
      <c r="M105" s="68"/>
      <c r="N105" s="68">
        <f t="shared" si="10"/>
        <v>0</v>
      </c>
      <c r="O105" s="68"/>
      <c r="Q105" s="79" t="s">
        <v>203</v>
      </c>
      <c r="R105" s="79" t="s">
        <v>204</v>
      </c>
      <c r="S105" s="80" t="s">
        <v>954</v>
      </c>
      <c r="T105" s="81">
        <v>16</v>
      </c>
      <c r="U105" s="68">
        <v>30160541.740740173</v>
      </c>
      <c r="V105" s="68">
        <v>310958.44000000006</v>
      </c>
      <c r="W105" s="68">
        <v>327739.95999999996</v>
      </c>
      <c r="X105" s="68">
        <v>106579.39999999998</v>
      </c>
      <c r="Y105" s="68">
        <v>3769984.3366122479</v>
      </c>
      <c r="Z105" s="68">
        <v>2173899.6967513589</v>
      </c>
      <c r="AA105" s="68">
        <v>1934619.1626707653</v>
      </c>
      <c r="AB105" s="68">
        <v>323798.80178354681</v>
      </c>
      <c r="AC105" s="68">
        <f t="shared" si="11"/>
        <v>39108121.538558096</v>
      </c>
      <c r="AD105" s="68">
        <v>0</v>
      </c>
      <c r="AF105" s="79" t="s">
        <v>203</v>
      </c>
      <c r="AG105" s="79" t="s">
        <v>204</v>
      </c>
      <c r="AH105" s="80" t="s">
        <v>1156</v>
      </c>
      <c r="AI105" s="81">
        <v>16</v>
      </c>
      <c r="AJ105" s="68">
        <v>30303520.523054305</v>
      </c>
      <c r="AK105" s="68">
        <v>311892.28000000003</v>
      </c>
      <c r="AL105" s="68">
        <v>328724.19999999995</v>
      </c>
      <c r="AM105" s="68">
        <v>106899.46</v>
      </c>
      <c r="AN105" s="68">
        <v>3788339.6010931302</v>
      </c>
      <c r="AO105" s="68">
        <v>2173899.6967513589</v>
      </c>
      <c r="AP105" s="68">
        <v>1944502.1167983066</v>
      </c>
      <c r="AQ105" s="68">
        <v>324897.03279399872</v>
      </c>
      <c r="AR105" s="68">
        <f t="shared" si="12"/>
        <v>39282674.910491094</v>
      </c>
      <c r="AS105" s="68">
        <v>0</v>
      </c>
      <c r="AU105" s="79" t="s">
        <v>203</v>
      </c>
      <c r="AV105" s="79" t="s">
        <v>204</v>
      </c>
      <c r="AW105" s="80" t="s">
        <v>1157</v>
      </c>
      <c r="AX105" s="81">
        <v>16</v>
      </c>
      <c r="AY105" s="68">
        <v>30837182.973231934</v>
      </c>
      <c r="AZ105" s="68">
        <v>317417.61000000004</v>
      </c>
      <c r="BA105" s="68">
        <v>334547.71999999997</v>
      </c>
      <c r="BB105" s="68">
        <v>108793.24</v>
      </c>
      <c r="BC105" s="68">
        <v>3855590.7375555444</v>
      </c>
      <c r="BD105" s="68">
        <v>2173899.6967513589</v>
      </c>
      <c r="BE105" s="68">
        <v>1979105.4825128149</v>
      </c>
      <c r="BF105" s="68">
        <v>331394.97284986079</v>
      </c>
      <c r="BG105" s="68">
        <f t="shared" si="13"/>
        <v>39937932.432901509</v>
      </c>
      <c r="BH105" s="68">
        <v>0</v>
      </c>
    </row>
    <row r="106" spans="2:60">
      <c r="B106" s="79" t="s">
        <v>205</v>
      </c>
      <c r="C106" s="79" t="s">
        <v>206</v>
      </c>
      <c r="D106" s="80" t="s">
        <v>953</v>
      </c>
      <c r="E106" s="81">
        <v>19</v>
      </c>
      <c r="F106" s="68"/>
      <c r="G106" s="68"/>
      <c r="H106" s="68"/>
      <c r="I106" s="68"/>
      <c r="J106" s="68"/>
      <c r="K106" s="68"/>
      <c r="L106" s="68"/>
      <c r="M106" s="68"/>
      <c r="N106" s="68">
        <f t="shared" si="10"/>
        <v>0</v>
      </c>
      <c r="O106" s="68"/>
      <c r="Q106" s="79" t="s">
        <v>205</v>
      </c>
      <c r="R106" s="79" t="s">
        <v>206</v>
      </c>
      <c r="S106" s="80" t="s">
        <v>954</v>
      </c>
      <c r="T106" s="81">
        <v>16</v>
      </c>
      <c r="U106" s="68">
        <v>157150101.48271438</v>
      </c>
      <c r="V106" s="68">
        <v>6492743.4600000009</v>
      </c>
      <c r="W106" s="68">
        <v>6590628.2699999996</v>
      </c>
      <c r="X106" s="68">
        <v>544209.66</v>
      </c>
      <c r="Y106" s="68">
        <v>20951575.7756184</v>
      </c>
      <c r="Z106" s="68">
        <v>8176246.9398621116</v>
      </c>
      <c r="AA106" s="68">
        <v>9043397.9761758111</v>
      </c>
      <c r="AB106" s="68">
        <v>1937366.9058016837</v>
      </c>
      <c r="AC106" s="68">
        <f t="shared" si="11"/>
        <v>214088157.78017241</v>
      </c>
      <c r="AD106" s="68">
        <v>3201887.31</v>
      </c>
      <c r="AF106" s="79" t="s">
        <v>205</v>
      </c>
      <c r="AG106" s="79" t="s">
        <v>206</v>
      </c>
      <c r="AH106" s="80" t="s">
        <v>1156</v>
      </c>
      <c r="AI106" s="81">
        <v>16</v>
      </c>
      <c r="AJ106" s="68">
        <v>156927125.28356525</v>
      </c>
      <c r="AK106" s="68">
        <v>6418861.7100000009</v>
      </c>
      <c r="AL106" s="68">
        <v>6560153.9699999997</v>
      </c>
      <c r="AM106" s="68">
        <v>541693.30000000005</v>
      </c>
      <c r="AN106" s="68">
        <v>20918981.606128804</v>
      </c>
      <c r="AO106" s="68">
        <v>8176246.9398621116</v>
      </c>
      <c r="AP106" s="68">
        <v>9032612.897354953</v>
      </c>
      <c r="AQ106" s="68">
        <v>1927323.025280416</v>
      </c>
      <c r="AR106" s="68">
        <f t="shared" si="12"/>
        <v>213733940.91219157</v>
      </c>
      <c r="AS106" s="68">
        <v>3230942.18</v>
      </c>
      <c r="AU106" s="79" t="s">
        <v>205</v>
      </c>
      <c r="AV106" s="79" t="s">
        <v>206</v>
      </c>
      <c r="AW106" s="80" t="s">
        <v>1157</v>
      </c>
      <c r="AX106" s="81">
        <v>16</v>
      </c>
      <c r="AY106" s="68">
        <v>158703189.4099893</v>
      </c>
      <c r="AZ106" s="68">
        <v>6482125.7399999984</v>
      </c>
      <c r="BA106" s="68">
        <v>6624902.8500000006</v>
      </c>
      <c r="BB106" s="68">
        <v>547039.82999999996</v>
      </c>
      <c r="BC106" s="68">
        <v>21152487.391805645</v>
      </c>
      <c r="BD106" s="68">
        <v>8176246.9398621116</v>
      </c>
      <c r="BE106" s="68">
        <v>9134876.9030362833</v>
      </c>
      <c r="BF106" s="68">
        <v>1948922.3169516921</v>
      </c>
      <c r="BG106" s="68">
        <f t="shared" si="13"/>
        <v>216032713.35164505</v>
      </c>
      <c r="BH106" s="68">
        <v>3262921.97</v>
      </c>
    </row>
    <row r="107" spans="2:60">
      <c r="B107" s="79" t="s">
        <v>207</v>
      </c>
      <c r="C107" s="79" t="s">
        <v>208</v>
      </c>
      <c r="D107" s="80" t="s">
        <v>953</v>
      </c>
      <c r="E107" s="81">
        <v>19</v>
      </c>
      <c r="F107" s="68"/>
      <c r="G107" s="68"/>
      <c r="H107" s="68"/>
      <c r="I107" s="68"/>
      <c r="J107" s="68"/>
      <c r="K107" s="68"/>
      <c r="L107" s="68"/>
      <c r="M107" s="68"/>
      <c r="N107" s="68">
        <f t="shared" si="10"/>
        <v>0</v>
      </c>
      <c r="O107" s="68"/>
      <c r="Q107" s="79" t="s">
        <v>207</v>
      </c>
      <c r="R107" s="79" t="s">
        <v>208</v>
      </c>
      <c r="S107" s="80" t="s">
        <v>954</v>
      </c>
      <c r="T107" s="81">
        <v>16</v>
      </c>
      <c r="U107" s="68">
        <v>82862468.613659739</v>
      </c>
      <c r="V107" s="68">
        <v>818591.85</v>
      </c>
      <c r="W107" s="68">
        <v>531111.56000000006</v>
      </c>
      <c r="X107" s="68">
        <v>295379.99</v>
      </c>
      <c r="Y107" s="68">
        <v>11887885.221335551</v>
      </c>
      <c r="Z107" s="68">
        <v>4069583.8652160489</v>
      </c>
      <c r="AA107" s="68">
        <v>5277041.1176305935</v>
      </c>
      <c r="AB107" s="68">
        <v>938337.22271922231</v>
      </c>
      <c r="AC107" s="68">
        <f t="shared" si="11"/>
        <v>106680399.44056115</v>
      </c>
      <c r="AD107" s="68">
        <v>0</v>
      </c>
      <c r="AF107" s="79" t="s">
        <v>207</v>
      </c>
      <c r="AG107" s="79" t="s">
        <v>208</v>
      </c>
      <c r="AH107" s="80" t="s">
        <v>1156</v>
      </c>
      <c r="AI107" s="81">
        <v>16</v>
      </c>
      <c r="AJ107" s="68">
        <v>83257011.810318753</v>
      </c>
      <c r="AK107" s="68">
        <v>821059.07000000007</v>
      </c>
      <c r="AL107" s="68">
        <v>532712.32000000007</v>
      </c>
      <c r="AM107" s="68">
        <v>296270.28000000003</v>
      </c>
      <c r="AN107" s="68">
        <v>11945293.565505128</v>
      </c>
      <c r="AO107" s="68">
        <v>4069583.8652160489</v>
      </c>
      <c r="AP107" s="68">
        <v>5303830.700117914</v>
      </c>
      <c r="AQ107" s="68">
        <v>941519.74905009568</v>
      </c>
      <c r="AR107" s="68">
        <f t="shared" si="12"/>
        <v>107167281.36020793</v>
      </c>
      <c r="AS107" s="68">
        <v>0</v>
      </c>
      <c r="AU107" s="79" t="s">
        <v>207</v>
      </c>
      <c r="AV107" s="79" t="s">
        <v>208</v>
      </c>
      <c r="AW107" s="80" t="s">
        <v>1157</v>
      </c>
      <c r="AX107" s="81">
        <v>16</v>
      </c>
      <c r="AY107" s="68">
        <v>84732008.554039299</v>
      </c>
      <c r="AZ107" s="68">
        <v>835657.11999999988</v>
      </c>
      <c r="BA107" s="68">
        <v>542183.69000000006</v>
      </c>
      <c r="BB107" s="68">
        <v>301537.81</v>
      </c>
      <c r="BC107" s="68">
        <v>12157802.357424308</v>
      </c>
      <c r="BD107" s="68">
        <v>4069583.8652160489</v>
      </c>
      <c r="BE107" s="68">
        <v>5398419.5202102698</v>
      </c>
      <c r="BF107" s="68">
        <v>960350.16483107209</v>
      </c>
      <c r="BG107" s="68">
        <f t="shared" si="13"/>
        <v>108997543.08172099</v>
      </c>
      <c r="BH107" s="68">
        <v>0</v>
      </c>
    </row>
    <row r="108" spans="2:60">
      <c r="B108" s="79" t="s">
        <v>209</v>
      </c>
      <c r="C108" s="79" t="s">
        <v>210</v>
      </c>
      <c r="D108" s="80" t="s">
        <v>953</v>
      </c>
      <c r="E108" s="81">
        <v>19</v>
      </c>
      <c r="F108" s="68"/>
      <c r="G108" s="68"/>
      <c r="H108" s="68"/>
      <c r="I108" s="68"/>
      <c r="J108" s="68"/>
      <c r="K108" s="68"/>
      <c r="L108" s="68"/>
      <c r="M108" s="68"/>
      <c r="N108" s="68">
        <f t="shared" si="10"/>
        <v>0</v>
      </c>
      <c r="O108" s="68"/>
      <c r="Q108" s="79" t="s">
        <v>209</v>
      </c>
      <c r="R108" s="79" t="s">
        <v>210</v>
      </c>
      <c r="S108" s="80" t="s">
        <v>954</v>
      </c>
      <c r="T108" s="81">
        <v>16</v>
      </c>
      <c r="U108" s="68">
        <v>66269821.17520161</v>
      </c>
      <c r="V108" s="68">
        <v>473883.75</v>
      </c>
      <c r="W108" s="68">
        <v>422427.79999999993</v>
      </c>
      <c r="X108" s="68">
        <v>229606.9</v>
      </c>
      <c r="Y108" s="68">
        <v>8690877.92052936</v>
      </c>
      <c r="Z108" s="68">
        <v>3628019.0724970126</v>
      </c>
      <c r="AA108" s="68">
        <v>3204820.306503085</v>
      </c>
      <c r="AB108" s="68">
        <v>716231.15783983469</v>
      </c>
      <c r="AC108" s="68">
        <f t="shared" si="11"/>
        <v>83635688.08257091</v>
      </c>
      <c r="AD108" s="68">
        <v>0</v>
      </c>
      <c r="AF108" s="79" t="s">
        <v>209</v>
      </c>
      <c r="AG108" s="79" t="s">
        <v>210</v>
      </c>
      <c r="AH108" s="80" t="s">
        <v>1156</v>
      </c>
      <c r="AI108" s="81">
        <v>16</v>
      </c>
      <c r="AJ108" s="68">
        <v>66585306.406843856</v>
      </c>
      <c r="AK108" s="68">
        <v>475306.8899999999</v>
      </c>
      <c r="AL108" s="68">
        <v>423696.4</v>
      </c>
      <c r="AM108" s="68">
        <v>230296.43000000002</v>
      </c>
      <c r="AN108" s="68">
        <v>8732974.3865689728</v>
      </c>
      <c r="AO108" s="68">
        <v>3628019.0724970126</v>
      </c>
      <c r="AP108" s="68">
        <v>3221192.2157530473</v>
      </c>
      <c r="AQ108" s="68">
        <v>718660.37394081056</v>
      </c>
      <c r="AR108" s="68">
        <f t="shared" si="12"/>
        <v>84015452.175603718</v>
      </c>
      <c r="AS108" s="68">
        <v>0</v>
      </c>
      <c r="AU108" s="79" t="s">
        <v>209</v>
      </c>
      <c r="AV108" s="79" t="s">
        <v>210</v>
      </c>
      <c r="AW108" s="80" t="s">
        <v>1157</v>
      </c>
      <c r="AX108" s="81">
        <v>16</v>
      </c>
      <c r="AY108" s="68">
        <v>67761096.125176743</v>
      </c>
      <c r="AZ108" s="68">
        <v>483727.18999999994</v>
      </c>
      <c r="BA108" s="68">
        <v>431202.41</v>
      </c>
      <c r="BB108" s="68">
        <v>234376.25000000003</v>
      </c>
      <c r="BC108" s="68">
        <v>8887974.6037182193</v>
      </c>
      <c r="BD108" s="68">
        <v>3628019.0724970126</v>
      </c>
      <c r="BE108" s="68">
        <v>3278514.8427458843</v>
      </c>
      <c r="BF108" s="68">
        <v>733033.57601964474</v>
      </c>
      <c r="BG108" s="68">
        <f t="shared" si="13"/>
        <v>85437944.070157498</v>
      </c>
      <c r="BH108" s="68">
        <v>0</v>
      </c>
    </row>
    <row r="109" spans="2:60">
      <c r="B109" s="79" t="s">
        <v>211</v>
      </c>
      <c r="C109" s="79" t="s">
        <v>212</v>
      </c>
      <c r="D109" s="80" t="s">
        <v>953</v>
      </c>
      <c r="E109" s="81">
        <v>19</v>
      </c>
      <c r="F109" s="68"/>
      <c r="G109" s="68"/>
      <c r="H109" s="68"/>
      <c r="I109" s="68"/>
      <c r="J109" s="68"/>
      <c r="K109" s="68"/>
      <c r="L109" s="68"/>
      <c r="M109" s="68"/>
      <c r="N109" s="68">
        <f t="shared" si="10"/>
        <v>0</v>
      </c>
      <c r="O109" s="68"/>
      <c r="Q109" s="79" t="s">
        <v>211</v>
      </c>
      <c r="R109" s="79" t="s">
        <v>212</v>
      </c>
      <c r="S109" s="80" t="s">
        <v>954</v>
      </c>
      <c r="T109" s="81">
        <v>16</v>
      </c>
      <c r="U109" s="68">
        <v>190753069.02234739</v>
      </c>
      <c r="V109" s="68">
        <v>1216271.9999999998</v>
      </c>
      <c r="W109" s="68">
        <v>2739501.5500000003</v>
      </c>
      <c r="X109" s="68">
        <v>667927.15</v>
      </c>
      <c r="Y109" s="68">
        <v>18045416.528584294</v>
      </c>
      <c r="Z109" s="68">
        <v>8533632.535992261</v>
      </c>
      <c r="AA109" s="68">
        <v>10811044.29243939</v>
      </c>
      <c r="AB109" s="68">
        <v>2056588.4149145484</v>
      </c>
      <c r="AC109" s="68">
        <f t="shared" si="11"/>
        <v>234823451.49427792</v>
      </c>
      <c r="AD109" s="68">
        <v>0</v>
      </c>
      <c r="AF109" s="79" t="s">
        <v>211</v>
      </c>
      <c r="AG109" s="79" t="s">
        <v>212</v>
      </c>
      <c r="AH109" s="80" t="s">
        <v>1156</v>
      </c>
      <c r="AI109" s="81">
        <v>16</v>
      </c>
      <c r="AJ109" s="68">
        <v>191668634.36738306</v>
      </c>
      <c r="AK109" s="68">
        <v>1219924.6000000001</v>
      </c>
      <c r="AL109" s="68">
        <v>2747728.5799999996</v>
      </c>
      <c r="AM109" s="68">
        <v>669933.01</v>
      </c>
      <c r="AN109" s="68">
        <v>18133017.266098984</v>
      </c>
      <c r="AO109" s="68">
        <v>8533632.535992261</v>
      </c>
      <c r="AP109" s="68">
        <v>10866273.430738039</v>
      </c>
      <c r="AQ109" s="68">
        <v>2063563.7100559771</v>
      </c>
      <c r="AR109" s="68">
        <f t="shared" si="12"/>
        <v>235902707.50026831</v>
      </c>
      <c r="AS109" s="68">
        <v>0</v>
      </c>
      <c r="AU109" s="79" t="s">
        <v>211</v>
      </c>
      <c r="AV109" s="79" t="s">
        <v>212</v>
      </c>
      <c r="AW109" s="80" t="s">
        <v>1157</v>
      </c>
      <c r="AX109" s="81">
        <v>16</v>
      </c>
      <c r="AY109" s="68">
        <v>195059695.69429177</v>
      </c>
      <c r="AZ109" s="68">
        <v>1241536.21</v>
      </c>
      <c r="BA109" s="68">
        <v>2796406.02</v>
      </c>
      <c r="BB109" s="68">
        <v>681801.22</v>
      </c>
      <c r="BC109" s="68">
        <v>18454876.76005014</v>
      </c>
      <c r="BD109" s="68">
        <v>8533632.535992261</v>
      </c>
      <c r="BE109" s="68">
        <v>11059643.282462865</v>
      </c>
      <c r="BF109" s="68">
        <v>2104834.9764569998</v>
      </c>
      <c r="BG109" s="68">
        <f t="shared" si="13"/>
        <v>239932426.69925407</v>
      </c>
      <c r="BH109" s="68">
        <v>0</v>
      </c>
    </row>
    <row r="110" spans="2:60">
      <c r="B110" s="79" t="s">
        <v>213</v>
      </c>
      <c r="C110" s="79" t="s">
        <v>214</v>
      </c>
      <c r="D110" s="80" t="s">
        <v>953</v>
      </c>
      <c r="E110" s="81">
        <v>19</v>
      </c>
      <c r="F110" s="68"/>
      <c r="G110" s="68"/>
      <c r="H110" s="68"/>
      <c r="I110" s="68"/>
      <c r="J110" s="68"/>
      <c r="K110" s="68"/>
      <c r="L110" s="68"/>
      <c r="M110" s="68"/>
      <c r="N110" s="68">
        <f t="shared" si="10"/>
        <v>0</v>
      </c>
      <c r="O110" s="68"/>
      <c r="Q110" s="79" t="s">
        <v>213</v>
      </c>
      <c r="R110" s="79" t="s">
        <v>214</v>
      </c>
      <c r="S110" s="80" t="s">
        <v>954</v>
      </c>
      <c r="T110" s="81">
        <v>16</v>
      </c>
      <c r="U110" s="68">
        <v>91480066.32110174</v>
      </c>
      <c r="V110" s="68">
        <v>1869595.11</v>
      </c>
      <c r="W110" s="68">
        <v>1617720.69</v>
      </c>
      <c r="X110" s="68">
        <v>318048.69</v>
      </c>
      <c r="Y110" s="68">
        <v>12892003.215150407</v>
      </c>
      <c r="Z110" s="68">
        <v>3657791.4019329022</v>
      </c>
      <c r="AA110" s="68">
        <v>3856679.8690959211</v>
      </c>
      <c r="AB110" s="68">
        <v>1041574.9094653726</v>
      </c>
      <c r="AC110" s="68">
        <f t="shared" si="11"/>
        <v>116733480.20674632</v>
      </c>
      <c r="AD110" s="68">
        <v>0</v>
      </c>
      <c r="AF110" s="79" t="s">
        <v>213</v>
      </c>
      <c r="AG110" s="79" t="s">
        <v>214</v>
      </c>
      <c r="AH110" s="80" t="s">
        <v>1156</v>
      </c>
      <c r="AI110" s="81">
        <v>16</v>
      </c>
      <c r="AJ110" s="68">
        <v>90813398.325445041</v>
      </c>
      <c r="AK110" s="68">
        <v>1847765.2799999998</v>
      </c>
      <c r="AL110" s="68">
        <v>1598831.8</v>
      </c>
      <c r="AM110" s="68">
        <v>314335.07999999996</v>
      </c>
      <c r="AN110" s="68">
        <v>12793621.89602223</v>
      </c>
      <c r="AO110" s="68">
        <v>3657791.4019329022</v>
      </c>
      <c r="AP110" s="68">
        <v>3828947.1976558096</v>
      </c>
      <c r="AQ110" s="68">
        <v>1027974.6860251129</v>
      </c>
      <c r="AR110" s="68">
        <f t="shared" si="12"/>
        <v>115882665.66708109</v>
      </c>
      <c r="AS110" s="68">
        <v>0</v>
      </c>
      <c r="AU110" s="79" t="s">
        <v>213</v>
      </c>
      <c r="AV110" s="79" t="s">
        <v>214</v>
      </c>
      <c r="AW110" s="80" t="s">
        <v>1157</v>
      </c>
      <c r="AX110" s="81">
        <v>16</v>
      </c>
      <c r="AY110" s="68">
        <v>91298407.188841984</v>
      </c>
      <c r="AZ110" s="68">
        <v>1852548.0799999996</v>
      </c>
      <c r="BA110" s="68">
        <v>1602970.2699999998</v>
      </c>
      <c r="BB110" s="68">
        <v>315148.70999999996</v>
      </c>
      <c r="BC110" s="68">
        <v>12857462.789027547</v>
      </c>
      <c r="BD110" s="68">
        <v>3657791.4019329022</v>
      </c>
      <c r="BE110" s="68">
        <v>3849020.1807104433</v>
      </c>
      <c r="BF110" s="68">
        <v>1031058.61751315</v>
      </c>
      <c r="BG110" s="68">
        <f t="shared" si="13"/>
        <v>116464407.23802601</v>
      </c>
      <c r="BH110" s="68">
        <v>0</v>
      </c>
    </row>
    <row r="111" spans="2:60">
      <c r="B111" s="79" t="s">
        <v>215</v>
      </c>
      <c r="C111" s="79" t="s">
        <v>216</v>
      </c>
      <c r="D111" s="80" t="s">
        <v>953</v>
      </c>
      <c r="E111" s="81">
        <v>19</v>
      </c>
      <c r="F111" s="68"/>
      <c r="G111" s="68"/>
      <c r="H111" s="68"/>
      <c r="I111" s="68"/>
      <c r="J111" s="68"/>
      <c r="K111" s="68"/>
      <c r="L111" s="68"/>
      <c r="M111" s="68"/>
      <c r="N111" s="68">
        <f t="shared" si="10"/>
        <v>0</v>
      </c>
      <c r="O111" s="68"/>
      <c r="Q111" s="79" t="s">
        <v>215</v>
      </c>
      <c r="R111" s="79" t="s">
        <v>216</v>
      </c>
      <c r="S111" s="80" t="s">
        <v>954</v>
      </c>
      <c r="T111" s="81">
        <v>16</v>
      </c>
      <c r="U111" s="68">
        <v>286587998.59451902</v>
      </c>
      <c r="V111" s="68">
        <v>2346413.6499999994</v>
      </c>
      <c r="W111" s="68">
        <v>6595919.5499999998</v>
      </c>
      <c r="X111" s="68">
        <v>1000334.84</v>
      </c>
      <c r="Y111" s="68">
        <v>35537306.500619516</v>
      </c>
      <c r="Z111" s="68">
        <v>10790502.537978645</v>
      </c>
      <c r="AA111" s="68">
        <v>18460526.540175386</v>
      </c>
      <c r="AB111" s="68">
        <v>3268149.4960787892</v>
      </c>
      <c r="AC111" s="68">
        <f t="shared" si="11"/>
        <v>364587151.70937133</v>
      </c>
      <c r="AD111" s="68">
        <v>0</v>
      </c>
      <c r="AF111" s="79" t="s">
        <v>215</v>
      </c>
      <c r="AG111" s="79" t="s">
        <v>216</v>
      </c>
      <c r="AH111" s="80" t="s">
        <v>1156</v>
      </c>
      <c r="AI111" s="81">
        <v>16</v>
      </c>
      <c r="AJ111" s="68">
        <v>287959587.43125498</v>
      </c>
      <c r="AK111" s="68">
        <v>2353460.19</v>
      </c>
      <c r="AL111" s="68">
        <v>6615727.8200000003</v>
      </c>
      <c r="AM111" s="68">
        <v>1003338.94</v>
      </c>
      <c r="AN111" s="68">
        <v>35709020.84222196</v>
      </c>
      <c r="AO111" s="68">
        <v>10790502.537978645</v>
      </c>
      <c r="AP111" s="68">
        <v>18554166.293965477</v>
      </c>
      <c r="AQ111" s="68">
        <v>3279234.0306825638</v>
      </c>
      <c r="AR111" s="68">
        <f t="shared" si="12"/>
        <v>366265038.08610362</v>
      </c>
      <c r="AS111" s="68">
        <v>0</v>
      </c>
      <c r="AU111" s="79" t="s">
        <v>215</v>
      </c>
      <c r="AV111" s="79" t="s">
        <v>216</v>
      </c>
      <c r="AW111" s="80" t="s">
        <v>1157</v>
      </c>
      <c r="AX111" s="81">
        <v>16</v>
      </c>
      <c r="AY111" s="68">
        <v>293057543.09119081</v>
      </c>
      <c r="AZ111" s="68">
        <v>2395152.96</v>
      </c>
      <c r="BA111" s="68">
        <v>6732928.8899999997</v>
      </c>
      <c r="BB111" s="68">
        <v>1021113.62</v>
      </c>
      <c r="BC111" s="68">
        <v>36342767.008751318</v>
      </c>
      <c r="BD111" s="68">
        <v>10790502.537978645</v>
      </c>
      <c r="BE111" s="68">
        <v>18884313.117635842</v>
      </c>
      <c r="BF111" s="68">
        <v>3344818.7062962055</v>
      </c>
      <c r="BG111" s="68">
        <f t="shared" si="13"/>
        <v>372569139.93185282</v>
      </c>
      <c r="BH111" s="68">
        <v>0</v>
      </c>
    </row>
    <row r="112" spans="2:60">
      <c r="B112" s="79" t="s">
        <v>217</v>
      </c>
      <c r="C112" s="79" t="s">
        <v>218</v>
      </c>
      <c r="D112" s="80" t="s">
        <v>953</v>
      </c>
      <c r="E112" s="81">
        <v>19</v>
      </c>
      <c r="F112" s="68"/>
      <c r="G112" s="68"/>
      <c r="H112" s="68"/>
      <c r="I112" s="68"/>
      <c r="J112" s="68"/>
      <c r="K112" s="68"/>
      <c r="L112" s="68"/>
      <c r="M112" s="68"/>
      <c r="N112" s="68">
        <f t="shared" si="10"/>
        <v>0</v>
      </c>
      <c r="O112" s="68"/>
      <c r="Q112" s="79" t="s">
        <v>217</v>
      </c>
      <c r="R112" s="79" t="s">
        <v>218</v>
      </c>
      <c r="S112" s="80" t="s">
        <v>954</v>
      </c>
      <c r="T112" s="81">
        <v>16</v>
      </c>
      <c r="U112" s="68">
        <v>246196497.28429195</v>
      </c>
      <c r="V112" s="68">
        <v>9542724.0500000007</v>
      </c>
      <c r="W112" s="68">
        <v>10595591.819999998</v>
      </c>
      <c r="X112" s="68">
        <v>854857.85000000009</v>
      </c>
      <c r="Y112" s="68">
        <v>31795904.025022477</v>
      </c>
      <c r="Z112" s="68">
        <v>11708541.287391428</v>
      </c>
      <c r="AA112" s="68">
        <v>14467493.837173652</v>
      </c>
      <c r="AB112" s="68">
        <v>2987343.435158968</v>
      </c>
      <c r="AC112" s="68">
        <f t="shared" si="11"/>
        <v>332033121.20903844</v>
      </c>
      <c r="AD112" s="68">
        <v>3884167.6200000006</v>
      </c>
      <c r="AF112" s="79" t="s">
        <v>217</v>
      </c>
      <c r="AG112" s="79" t="s">
        <v>218</v>
      </c>
      <c r="AH112" s="80" t="s">
        <v>1156</v>
      </c>
      <c r="AI112" s="81">
        <v>16</v>
      </c>
      <c r="AJ112" s="68">
        <v>247364571.87156734</v>
      </c>
      <c r="AK112" s="68">
        <v>9517636.8600000013</v>
      </c>
      <c r="AL112" s="68">
        <v>10627411.539999999</v>
      </c>
      <c r="AM112" s="68">
        <v>857425.08</v>
      </c>
      <c r="AN112" s="68">
        <v>31950121.087904081</v>
      </c>
      <c r="AO112" s="68">
        <v>11708541.287391428</v>
      </c>
      <c r="AP112" s="68">
        <v>14541401.885956904</v>
      </c>
      <c r="AQ112" s="68">
        <v>2997475.566303432</v>
      </c>
      <c r="AR112" s="68">
        <f t="shared" si="12"/>
        <v>333514162.42912316</v>
      </c>
      <c r="AS112" s="68">
        <v>3949577.25</v>
      </c>
      <c r="AU112" s="79" t="s">
        <v>217</v>
      </c>
      <c r="AV112" s="79" t="s">
        <v>218</v>
      </c>
      <c r="AW112" s="80" t="s">
        <v>1157</v>
      </c>
      <c r="AX112" s="81">
        <v>16</v>
      </c>
      <c r="AY112" s="68">
        <v>251731348.95283413</v>
      </c>
      <c r="AZ112" s="68">
        <v>9686055.1500000022</v>
      </c>
      <c r="BA112" s="68">
        <v>10815681.67</v>
      </c>
      <c r="BB112" s="68">
        <v>872614.81</v>
      </c>
      <c r="BC112" s="68">
        <v>32517223.331595354</v>
      </c>
      <c r="BD112" s="68">
        <v>11708541.287391428</v>
      </c>
      <c r="BE112" s="68">
        <v>14800172.224886164</v>
      </c>
      <c r="BF112" s="68">
        <v>3057425.0578294396</v>
      </c>
      <c r="BG112" s="68">
        <f t="shared" si="13"/>
        <v>339208800.16453654</v>
      </c>
      <c r="BH112" s="68">
        <v>4019737.68</v>
      </c>
    </row>
    <row r="113" spans="2:60">
      <c r="B113" s="79" t="s">
        <v>219</v>
      </c>
      <c r="C113" s="79" t="s">
        <v>220</v>
      </c>
      <c r="D113" s="80" t="s">
        <v>953</v>
      </c>
      <c r="E113" s="81">
        <v>19</v>
      </c>
      <c r="F113" s="68"/>
      <c r="G113" s="68"/>
      <c r="H113" s="68"/>
      <c r="I113" s="68"/>
      <c r="J113" s="68"/>
      <c r="K113" s="68"/>
      <c r="L113" s="68"/>
      <c r="M113" s="68"/>
      <c r="N113" s="68">
        <f t="shared" si="10"/>
        <v>0</v>
      </c>
      <c r="O113" s="68"/>
      <c r="Q113" s="79" t="s">
        <v>219</v>
      </c>
      <c r="R113" s="79" t="s">
        <v>220</v>
      </c>
      <c r="S113" s="80" t="s">
        <v>954</v>
      </c>
      <c r="T113" s="81">
        <v>16</v>
      </c>
      <c r="U113" s="68">
        <v>213541427.83230183</v>
      </c>
      <c r="V113" s="68">
        <v>2189267.3800000004</v>
      </c>
      <c r="W113" s="68">
        <v>3533123.4900000007</v>
      </c>
      <c r="X113" s="68">
        <v>740054.4</v>
      </c>
      <c r="Y113" s="68">
        <v>30867833.511001661</v>
      </c>
      <c r="Z113" s="68">
        <v>10497802.4146467</v>
      </c>
      <c r="AA113" s="68">
        <v>10059701.388602186</v>
      </c>
      <c r="AB113" s="68">
        <v>2404311.8070857525</v>
      </c>
      <c r="AC113" s="68">
        <f t="shared" si="11"/>
        <v>273833522.22363812</v>
      </c>
      <c r="AD113" s="68">
        <v>0</v>
      </c>
      <c r="AF113" s="79" t="s">
        <v>219</v>
      </c>
      <c r="AG113" s="79" t="s">
        <v>220</v>
      </c>
      <c r="AH113" s="80" t="s">
        <v>1156</v>
      </c>
      <c r="AI113" s="81">
        <v>16</v>
      </c>
      <c r="AJ113" s="68">
        <v>214565395.13649574</v>
      </c>
      <c r="AK113" s="68">
        <v>2195841.9900000002</v>
      </c>
      <c r="AL113" s="68">
        <v>3543733.8400000003</v>
      </c>
      <c r="AM113" s="68">
        <v>742276.8600000001</v>
      </c>
      <c r="AN113" s="68">
        <v>31017519.907462139</v>
      </c>
      <c r="AO113" s="68">
        <v>10497802.4146467</v>
      </c>
      <c r="AP113" s="68">
        <v>10111091.869535483</v>
      </c>
      <c r="AQ113" s="68">
        <v>2412466.4779183865</v>
      </c>
      <c r="AR113" s="68">
        <f t="shared" si="12"/>
        <v>275086128.49605852</v>
      </c>
      <c r="AS113" s="68">
        <v>0</v>
      </c>
      <c r="AU113" s="79" t="s">
        <v>219</v>
      </c>
      <c r="AV113" s="79" t="s">
        <v>220</v>
      </c>
      <c r="AW113" s="80" t="s">
        <v>1157</v>
      </c>
      <c r="AX113" s="81">
        <v>16</v>
      </c>
      <c r="AY113" s="68">
        <v>218361535.40992263</v>
      </c>
      <c r="AZ113" s="68">
        <v>2234742.4700000002</v>
      </c>
      <c r="BA113" s="68">
        <v>3606512.9300000006</v>
      </c>
      <c r="BB113" s="68">
        <v>755426.69000000006</v>
      </c>
      <c r="BC113" s="68">
        <v>31568063.099225964</v>
      </c>
      <c r="BD113" s="68">
        <v>10497802.4146467</v>
      </c>
      <c r="BE113" s="68">
        <v>10291023.018416347</v>
      </c>
      <c r="BF113" s="68">
        <v>2460715.7940767407</v>
      </c>
      <c r="BG113" s="68">
        <f t="shared" si="13"/>
        <v>279775821.8262884</v>
      </c>
      <c r="BH113" s="68">
        <v>0</v>
      </c>
    </row>
    <row r="114" spans="2:60">
      <c r="B114" s="79" t="s">
        <v>221</v>
      </c>
      <c r="C114" s="79" t="s">
        <v>222</v>
      </c>
      <c r="D114" s="80" t="s">
        <v>953</v>
      </c>
      <c r="E114" s="81">
        <v>19</v>
      </c>
      <c r="F114" s="68"/>
      <c r="G114" s="68"/>
      <c r="H114" s="68"/>
      <c r="I114" s="68"/>
      <c r="J114" s="68"/>
      <c r="K114" s="68"/>
      <c r="L114" s="68"/>
      <c r="M114" s="68"/>
      <c r="N114" s="68">
        <f t="shared" si="10"/>
        <v>0</v>
      </c>
      <c r="O114" s="68"/>
      <c r="Q114" s="79" t="s">
        <v>221</v>
      </c>
      <c r="R114" s="79" t="s">
        <v>222</v>
      </c>
      <c r="S114" s="80" t="s">
        <v>954</v>
      </c>
      <c r="T114" s="81">
        <v>16</v>
      </c>
      <c r="U114" s="68">
        <v>2982517.3785503539</v>
      </c>
      <c r="V114" s="68">
        <v>100578.06</v>
      </c>
      <c r="W114" s="68">
        <v>68459.75</v>
      </c>
      <c r="X114" s="68">
        <v>10557.930000000002</v>
      </c>
      <c r="Y114" s="68">
        <v>407675.88004865538</v>
      </c>
      <c r="Z114" s="68">
        <v>0</v>
      </c>
      <c r="AA114" s="68">
        <v>0</v>
      </c>
      <c r="AB114" s="68">
        <v>31736.664848629385</v>
      </c>
      <c r="AC114" s="68">
        <f t="shared" si="11"/>
        <v>3601525.663447639</v>
      </c>
      <c r="AD114" s="68">
        <v>0</v>
      </c>
      <c r="AF114" s="79" t="s">
        <v>221</v>
      </c>
      <c r="AG114" s="79" t="s">
        <v>222</v>
      </c>
      <c r="AH114" s="80" t="s">
        <v>1156</v>
      </c>
      <c r="AI114" s="81">
        <v>16</v>
      </c>
      <c r="AJ114" s="68">
        <v>2997885.7751346901</v>
      </c>
      <c r="AK114" s="68">
        <v>100880.09999999999</v>
      </c>
      <c r="AL114" s="68">
        <v>68665.350000000006</v>
      </c>
      <c r="AM114" s="68">
        <v>10589.62</v>
      </c>
      <c r="AN114" s="68">
        <v>409795.95667407569</v>
      </c>
      <c r="AO114" s="68">
        <v>0</v>
      </c>
      <c r="AP114" s="68">
        <v>0</v>
      </c>
      <c r="AQ114" s="68">
        <v>31844.306565293577</v>
      </c>
      <c r="AR114" s="68">
        <f t="shared" si="12"/>
        <v>3619661.1083740597</v>
      </c>
      <c r="AS114" s="68">
        <v>0</v>
      </c>
      <c r="AU114" s="79" t="s">
        <v>221</v>
      </c>
      <c r="AV114" s="79" t="s">
        <v>222</v>
      </c>
      <c r="AW114" s="80" t="s">
        <v>1157</v>
      </c>
      <c r="AX114" s="81">
        <v>16</v>
      </c>
      <c r="AY114" s="68">
        <v>3051073.9360195268</v>
      </c>
      <c r="AZ114" s="68">
        <v>102667.23999999999</v>
      </c>
      <c r="BA114" s="68">
        <v>69881.78</v>
      </c>
      <c r="BB114" s="68">
        <v>10777.22</v>
      </c>
      <c r="BC114" s="68">
        <v>417088.90352260589</v>
      </c>
      <c r="BD114" s="68">
        <v>0</v>
      </c>
      <c r="BE114" s="68">
        <v>0</v>
      </c>
      <c r="BF114" s="68">
        <v>32481.20649659913</v>
      </c>
      <c r="BG114" s="68">
        <f t="shared" si="13"/>
        <v>3683970.2860387322</v>
      </c>
      <c r="BH114" s="68">
        <v>0</v>
      </c>
    </row>
    <row r="115" spans="2:60">
      <c r="B115" s="79" t="s">
        <v>223</v>
      </c>
      <c r="C115" s="79" t="s">
        <v>224</v>
      </c>
      <c r="D115" s="80" t="s">
        <v>953</v>
      </c>
      <c r="E115" s="81">
        <v>19</v>
      </c>
      <c r="F115" s="68"/>
      <c r="G115" s="68"/>
      <c r="H115" s="68"/>
      <c r="I115" s="68"/>
      <c r="J115" s="68"/>
      <c r="K115" s="68"/>
      <c r="L115" s="68"/>
      <c r="M115" s="68"/>
      <c r="N115" s="68">
        <f t="shared" si="10"/>
        <v>0</v>
      </c>
      <c r="O115" s="68"/>
      <c r="Q115" s="79" t="s">
        <v>223</v>
      </c>
      <c r="R115" s="79" t="s">
        <v>224</v>
      </c>
      <c r="S115" s="80" t="s">
        <v>954</v>
      </c>
      <c r="T115" s="81">
        <v>16</v>
      </c>
      <c r="U115" s="68">
        <v>5698010.1998202382</v>
      </c>
      <c r="V115" s="68">
        <v>233989.34</v>
      </c>
      <c r="W115" s="68">
        <v>0</v>
      </c>
      <c r="X115" s="68">
        <v>0</v>
      </c>
      <c r="Y115" s="68">
        <v>0</v>
      </c>
      <c r="Z115" s="68">
        <v>0</v>
      </c>
      <c r="AA115" s="68">
        <v>112938.81435506593</v>
      </c>
      <c r="AB115" s="68">
        <v>60698.540372963995</v>
      </c>
      <c r="AC115" s="68">
        <f t="shared" si="11"/>
        <v>6277293.8245482678</v>
      </c>
      <c r="AD115" s="68">
        <v>171656.93000000002</v>
      </c>
      <c r="AF115" s="79" t="s">
        <v>223</v>
      </c>
      <c r="AG115" s="79" t="s">
        <v>224</v>
      </c>
      <c r="AH115" s="80" t="s">
        <v>1156</v>
      </c>
      <c r="AI115" s="81">
        <v>16</v>
      </c>
      <c r="AJ115" s="68">
        <v>5724708.8258627001</v>
      </c>
      <c r="AK115" s="68">
        <v>232316.83</v>
      </c>
      <c r="AL115" s="68">
        <v>0</v>
      </c>
      <c r="AM115" s="68">
        <v>0</v>
      </c>
      <c r="AN115" s="68">
        <v>0</v>
      </c>
      <c r="AO115" s="68">
        <v>0</v>
      </c>
      <c r="AP115" s="68">
        <v>113515.90298673423</v>
      </c>
      <c r="AQ115" s="68">
        <v>60904.397323900834</v>
      </c>
      <c r="AR115" s="68">
        <f t="shared" si="12"/>
        <v>6305993.6061733356</v>
      </c>
      <c r="AS115" s="68">
        <v>174547.65</v>
      </c>
      <c r="AU115" s="79" t="s">
        <v>223</v>
      </c>
      <c r="AV115" s="79" t="s">
        <v>224</v>
      </c>
      <c r="AW115" s="80" t="s">
        <v>1157</v>
      </c>
      <c r="AX115" s="81">
        <v>16</v>
      </c>
      <c r="AY115" s="68">
        <v>5826111.1091286968</v>
      </c>
      <c r="AZ115" s="68">
        <v>236423.98000000007</v>
      </c>
      <c r="BA115" s="68">
        <v>0</v>
      </c>
      <c r="BB115" s="68">
        <v>0</v>
      </c>
      <c r="BC115" s="68">
        <v>0</v>
      </c>
      <c r="BD115" s="68">
        <v>0</v>
      </c>
      <c r="BE115" s="68">
        <v>115535.93939705813</v>
      </c>
      <c r="BF115" s="68">
        <v>62122.485070380382</v>
      </c>
      <c r="BG115" s="68">
        <f t="shared" si="13"/>
        <v>6417841.8335961364</v>
      </c>
      <c r="BH115" s="68">
        <v>177648.31999999998</v>
      </c>
    </row>
    <row r="116" spans="2:60">
      <c r="B116" s="79" t="s">
        <v>1124</v>
      </c>
      <c r="C116" s="79" t="s">
        <v>1146</v>
      </c>
      <c r="D116" s="80" t="s">
        <v>953</v>
      </c>
      <c r="E116" s="81">
        <v>19</v>
      </c>
      <c r="F116" s="68"/>
      <c r="G116" s="68"/>
      <c r="H116" s="68"/>
      <c r="I116" s="68"/>
      <c r="J116" s="68"/>
      <c r="K116" s="68"/>
      <c r="L116" s="68"/>
      <c r="M116" s="68"/>
      <c r="N116" s="68">
        <f t="shared" si="10"/>
        <v>0</v>
      </c>
      <c r="O116" s="68"/>
      <c r="Q116" s="79" t="s">
        <v>1124</v>
      </c>
      <c r="R116" s="79" t="s">
        <v>1146</v>
      </c>
      <c r="S116" s="80" t="s">
        <v>954</v>
      </c>
      <c r="T116" s="81">
        <v>16</v>
      </c>
      <c r="U116" s="68">
        <v>4569434.7084521819</v>
      </c>
      <c r="V116" s="68">
        <v>124250</v>
      </c>
      <c r="W116" s="68">
        <v>154034.44999999998</v>
      </c>
      <c r="X116" s="68">
        <v>15225.63</v>
      </c>
      <c r="Y116" s="68">
        <v>566314.5863757917</v>
      </c>
      <c r="Z116" s="68">
        <v>0</v>
      </c>
      <c r="AA116" s="68">
        <v>0</v>
      </c>
      <c r="AB116" s="68">
        <v>49990.778776320629</v>
      </c>
      <c r="AC116" s="68">
        <f t="shared" si="11"/>
        <v>5479250.1536042942</v>
      </c>
      <c r="AD116" s="68">
        <v>0</v>
      </c>
      <c r="AF116" s="79" t="s">
        <v>1124</v>
      </c>
      <c r="AG116" s="79" t="s">
        <v>1146</v>
      </c>
      <c r="AH116" s="80" t="s">
        <v>1156</v>
      </c>
      <c r="AI116" s="81">
        <v>16</v>
      </c>
      <c r="AJ116" s="68">
        <v>4592053.3290414447</v>
      </c>
      <c r="AK116" s="68">
        <v>124623.13999999998</v>
      </c>
      <c r="AL116" s="68">
        <v>154497.02999999997</v>
      </c>
      <c r="AM116" s="68">
        <v>15271.349999999999</v>
      </c>
      <c r="AN116" s="68">
        <v>569187.86076128017</v>
      </c>
      <c r="AO116" s="68">
        <v>0</v>
      </c>
      <c r="AP116" s="68">
        <v>0</v>
      </c>
      <c r="AQ116" s="68">
        <v>50160.330968012102</v>
      </c>
      <c r="AR116" s="68">
        <f t="shared" si="12"/>
        <v>5505793.0407707365</v>
      </c>
      <c r="AS116" s="68">
        <v>0</v>
      </c>
      <c r="AU116" s="79" t="s">
        <v>1124</v>
      </c>
      <c r="AV116" s="79" t="s">
        <v>1146</v>
      </c>
      <c r="AW116" s="80" t="s">
        <v>1157</v>
      </c>
      <c r="AX116" s="81">
        <v>16</v>
      </c>
      <c r="AY116" s="68">
        <v>4673537.7169360304</v>
      </c>
      <c r="AZ116" s="68">
        <v>126830.90999999997</v>
      </c>
      <c r="BA116" s="68">
        <v>157234.03000000003</v>
      </c>
      <c r="BB116" s="68">
        <v>15541.89</v>
      </c>
      <c r="BC116" s="68">
        <v>579303.45334917493</v>
      </c>
      <c r="BD116" s="68">
        <v>0</v>
      </c>
      <c r="BE116" s="68">
        <v>0</v>
      </c>
      <c r="BF116" s="68">
        <v>51163.515587371774</v>
      </c>
      <c r="BG116" s="68">
        <f t="shared" si="13"/>
        <v>5603611.5158725772</v>
      </c>
      <c r="BH116" s="68">
        <v>0</v>
      </c>
    </row>
    <row r="117" spans="2:60">
      <c r="B117" s="79" t="s">
        <v>225</v>
      </c>
      <c r="C117" s="79" t="s">
        <v>226</v>
      </c>
      <c r="D117" s="80" t="s">
        <v>953</v>
      </c>
      <c r="E117" s="81">
        <v>19</v>
      </c>
      <c r="F117" s="68"/>
      <c r="G117" s="68"/>
      <c r="H117" s="68"/>
      <c r="I117" s="68"/>
      <c r="J117" s="68"/>
      <c r="K117" s="68"/>
      <c r="L117" s="68"/>
      <c r="M117" s="68"/>
      <c r="N117" s="68">
        <f t="shared" si="10"/>
        <v>0</v>
      </c>
      <c r="O117" s="68"/>
      <c r="Q117" s="79" t="s">
        <v>225</v>
      </c>
      <c r="R117" s="79" t="s">
        <v>226</v>
      </c>
      <c r="S117" s="80" t="s">
        <v>954</v>
      </c>
      <c r="T117" s="81">
        <v>16</v>
      </c>
      <c r="U117" s="68">
        <v>4569434.7084521819</v>
      </c>
      <c r="V117" s="68">
        <v>124250</v>
      </c>
      <c r="W117" s="68">
        <v>154034.44999999998</v>
      </c>
      <c r="X117" s="68">
        <v>15225.63</v>
      </c>
      <c r="Y117" s="68">
        <v>0</v>
      </c>
      <c r="Z117" s="68">
        <v>0</v>
      </c>
      <c r="AA117" s="68">
        <v>0</v>
      </c>
      <c r="AB117" s="68">
        <v>45001.557500263676</v>
      </c>
      <c r="AC117" s="68">
        <f t="shared" si="11"/>
        <v>4907946.3459524456</v>
      </c>
      <c r="AD117" s="68">
        <v>0</v>
      </c>
      <c r="AF117" s="79" t="s">
        <v>225</v>
      </c>
      <c r="AG117" s="79" t="s">
        <v>226</v>
      </c>
      <c r="AH117" s="80" t="s">
        <v>1156</v>
      </c>
      <c r="AI117" s="81">
        <v>16</v>
      </c>
      <c r="AJ117" s="68">
        <v>4592053.3290414447</v>
      </c>
      <c r="AK117" s="68">
        <v>124623.13999999998</v>
      </c>
      <c r="AL117" s="68">
        <v>154497.02999999997</v>
      </c>
      <c r="AM117" s="68">
        <v>15271.349999999999</v>
      </c>
      <c r="AN117" s="68">
        <v>0</v>
      </c>
      <c r="AO117" s="68">
        <v>0</v>
      </c>
      <c r="AP117" s="68">
        <v>0</v>
      </c>
      <c r="AQ117" s="68">
        <v>45154.18782548327</v>
      </c>
      <c r="AR117" s="68">
        <f t="shared" si="12"/>
        <v>4931599.0368669275</v>
      </c>
      <c r="AS117" s="68">
        <v>0</v>
      </c>
      <c r="AU117" s="79" t="s">
        <v>225</v>
      </c>
      <c r="AV117" s="79" t="s">
        <v>226</v>
      </c>
      <c r="AW117" s="80" t="s">
        <v>1157</v>
      </c>
      <c r="AX117" s="81">
        <v>16</v>
      </c>
      <c r="AY117" s="68">
        <v>4673537.7169360304</v>
      </c>
      <c r="AZ117" s="68">
        <v>126830.90999999997</v>
      </c>
      <c r="BA117" s="68">
        <v>157234.03000000003</v>
      </c>
      <c r="BB117" s="68">
        <v>15541.89</v>
      </c>
      <c r="BC117" s="68">
        <v>0</v>
      </c>
      <c r="BD117" s="68">
        <v>0</v>
      </c>
      <c r="BE117" s="68">
        <v>0</v>
      </c>
      <c r="BF117" s="68">
        <v>46057.249581991695</v>
      </c>
      <c r="BG117" s="68">
        <f t="shared" si="13"/>
        <v>5019201.7965180222</v>
      </c>
      <c r="BH117" s="68">
        <v>0</v>
      </c>
    </row>
    <row r="118" spans="2:60">
      <c r="B118" s="79" t="s">
        <v>227</v>
      </c>
      <c r="C118" s="79" t="s">
        <v>228</v>
      </c>
      <c r="D118" s="80" t="s">
        <v>953</v>
      </c>
      <c r="E118" s="81">
        <v>19</v>
      </c>
      <c r="F118" s="68"/>
      <c r="G118" s="68"/>
      <c r="H118" s="68"/>
      <c r="I118" s="68"/>
      <c r="J118" s="68"/>
      <c r="K118" s="68"/>
      <c r="L118" s="68"/>
      <c r="M118" s="68"/>
      <c r="N118" s="68">
        <f t="shared" si="10"/>
        <v>0</v>
      </c>
      <c r="O118" s="68"/>
      <c r="Q118" s="79" t="s">
        <v>227</v>
      </c>
      <c r="R118" s="79" t="s">
        <v>228</v>
      </c>
      <c r="S118" s="80" t="s">
        <v>954</v>
      </c>
      <c r="T118" s="81">
        <v>16</v>
      </c>
      <c r="U118" s="68">
        <v>3010976.1058216309</v>
      </c>
      <c r="V118" s="68">
        <v>161584.93999999997</v>
      </c>
      <c r="W118" s="68">
        <v>185263.64999999997</v>
      </c>
      <c r="X118" s="68">
        <v>0</v>
      </c>
      <c r="Y118" s="68">
        <v>339489.70999927481</v>
      </c>
      <c r="Z118" s="68">
        <v>0</v>
      </c>
      <c r="AA118" s="68">
        <v>0</v>
      </c>
      <c r="AB118" s="68">
        <v>36439.02851411188</v>
      </c>
      <c r="AC118" s="68">
        <f t="shared" si="11"/>
        <v>3847563.4243350178</v>
      </c>
      <c r="AD118" s="68">
        <v>113809.99000000002</v>
      </c>
      <c r="AF118" s="79" t="s">
        <v>227</v>
      </c>
      <c r="AG118" s="79" t="s">
        <v>228</v>
      </c>
      <c r="AH118" s="80" t="s">
        <v>1156</v>
      </c>
      <c r="AI118" s="81">
        <v>16</v>
      </c>
      <c r="AJ118" s="68">
        <v>3025922.7674900466</v>
      </c>
      <c r="AK118" s="68">
        <v>160495.40999999995</v>
      </c>
      <c r="AL118" s="68">
        <v>185820.02000000002</v>
      </c>
      <c r="AM118" s="68">
        <v>0</v>
      </c>
      <c r="AN118" s="68">
        <v>341180.97268515226</v>
      </c>
      <c r="AO118" s="68">
        <v>0</v>
      </c>
      <c r="AP118" s="68">
        <v>0</v>
      </c>
      <c r="AQ118" s="68">
        <v>36562.621407321654</v>
      </c>
      <c r="AR118" s="68">
        <f t="shared" si="12"/>
        <v>3865708.3515825206</v>
      </c>
      <c r="AS118" s="68">
        <v>115726.56000000003</v>
      </c>
      <c r="AU118" s="79" t="s">
        <v>227</v>
      </c>
      <c r="AV118" s="79" t="s">
        <v>228</v>
      </c>
      <c r="AW118" s="80" t="s">
        <v>1157</v>
      </c>
      <c r="AX118" s="81">
        <v>16</v>
      </c>
      <c r="AY118" s="68">
        <v>3079640.2651154371</v>
      </c>
      <c r="AZ118" s="68">
        <v>163333.06</v>
      </c>
      <c r="BA118" s="68">
        <v>189111.90999999997</v>
      </c>
      <c r="BB118" s="68">
        <v>0</v>
      </c>
      <c r="BC118" s="68">
        <v>347238.43283220194</v>
      </c>
      <c r="BD118" s="68">
        <v>0</v>
      </c>
      <c r="BE118" s="68">
        <v>0</v>
      </c>
      <c r="BF118" s="68">
        <v>37293.871835467406</v>
      </c>
      <c r="BG118" s="68">
        <f t="shared" si="13"/>
        <v>3934399.8697831067</v>
      </c>
      <c r="BH118" s="68">
        <v>117782.33000000002</v>
      </c>
    </row>
    <row r="119" spans="2:60">
      <c r="B119" s="79" t="s">
        <v>1125</v>
      </c>
      <c r="C119" s="79" t="s">
        <v>1147</v>
      </c>
      <c r="D119" s="80" t="s">
        <v>953</v>
      </c>
      <c r="E119" s="81">
        <v>19</v>
      </c>
      <c r="F119" s="68"/>
      <c r="G119" s="68"/>
      <c r="H119" s="68"/>
      <c r="I119" s="68"/>
      <c r="J119" s="68"/>
      <c r="K119" s="68"/>
      <c r="L119" s="68"/>
      <c r="M119" s="68"/>
      <c r="N119" s="68">
        <f t="shared" si="10"/>
        <v>0</v>
      </c>
      <c r="O119" s="68"/>
      <c r="Q119" s="79" t="s">
        <v>1125</v>
      </c>
      <c r="R119" s="79" t="s">
        <v>1147</v>
      </c>
      <c r="S119" s="80" t="s">
        <v>954</v>
      </c>
      <c r="T119" s="81">
        <v>16</v>
      </c>
      <c r="U119" s="68">
        <v>3584031.3999514724</v>
      </c>
      <c r="V119" s="68">
        <v>132328.19</v>
      </c>
      <c r="W119" s="68">
        <v>0</v>
      </c>
      <c r="X119" s="68">
        <v>9557.6799999999985</v>
      </c>
      <c r="Y119" s="68">
        <v>351225.26896957599</v>
      </c>
      <c r="Z119" s="68">
        <v>0</v>
      </c>
      <c r="AA119" s="68">
        <v>0</v>
      </c>
      <c r="AB119" s="68">
        <v>39649.007335928269</v>
      </c>
      <c r="AC119" s="68">
        <f t="shared" si="11"/>
        <v>4220849.5562569769</v>
      </c>
      <c r="AD119" s="68">
        <v>104058.01</v>
      </c>
      <c r="AF119" s="79" t="s">
        <v>1125</v>
      </c>
      <c r="AG119" s="79" t="s">
        <v>1147</v>
      </c>
      <c r="AH119" s="80" t="s">
        <v>1156</v>
      </c>
      <c r="AI119" s="81">
        <v>16</v>
      </c>
      <c r="AJ119" s="68">
        <v>3600765.5550209163</v>
      </c>
      <c r="AK119" s="68">
        <v>131285.75000000003</v>
      </c>
      <c r="AL119" s="68">
        <v>0</v>
      </c>
      <c r="AM119" s="68">
        <v>9586.39</v>
      </c>
      <c r="AN119" s="68">
        <v>352991.67881076783</v>
      </c>
      <c r="AO119" s="68">
        <v>0</v>
      </c>
      <c r="AP119" s="68">
        <v>0</v>
      </c>
      <c r="AQ119" s="68">
        <v>39783.464290787466</v>
      </c>
      <c r="AR119" s="68">
        <f t="shared" si="12"/>
        <v>4240223.1881224718</v>
      </c>
      <c r="AS119" s="68">
        <v>105810.35</v>
      </c>
      <c r="AU119" s="79" t="s">
        <v>1125</v>
      </c>
      <c r="AV119" s="79" t="s">
        <v>1147</v>
      </c>
      <c r="AW119" s="80" t="s">
        <v>1157</v>
      </c>
      <c r="AX119" s="81">
        <v>16</v>
      </c>
      <c r="AY119" s="68">
        <v>3664485.7479811944</v>
      </c>
      <c r="AZ119" s="68">
        <v>133606.40999999997</v>
      </c>
      <c r="BA119" s="68">
        <v>0</v>
      </c>
      <c r="BB119" s="68">
        <v>9756.2199999999993</v>
      </c>
      <c r="BC119" s="68">
        <v>359262.22076083504</v>
      </c>
      <c r="BD119" s="68">
        <v>0</v>
      </c>
      <c r="BE119" s="68">
        <v>0</v>
      </c>
      <c r="BF119" s="68">
        <v>40579.138576603495</v>
      </c>
      <c r="BG119" s="68">
        <f t="shared" si="13"/>
        <v>4315379.7073186329</v>
      </c>
      <c r="BH119" s="68">
        <v>107689.97000000002</v>
      </c>
    </row>
    <row r="120" spans="2:60">
      <c r="B120" s="79" t="s">
        <v>1136</v>
      </c>
      <c r="C120" s="79" t="s">
        <v>1148</v>
      </c>
      <c r="D120" s="80" t="s">
        <v>953</v>
      </c>
      <c r="E120" s="81">
        <v>19</v>
      </c>
      <c r="F120" s="68"/>
      <c r="G120" s="68"/>
      <c r="H120" s="68"/>
      <c r="I120" s="68"/>
      <c r="J120" s="68"/>
      <c r="K120" s="68"/>
      <c r="L120" s="68"/>
      <c r="M120" s="68"/>
      <c r="N120" s="68">
        <f t="shared" si="10"/>
        <v>0</v>
      </c>
      <c r="O120" s="68"/>
      <c r="Q120" s="79" t="s">
        <v>1136</v>
      </c>
      <c r="R120" s="79" t="s">
        <v>1148</v>
      </c>
      <c r="S120" s="80" t="s">
        <v>954</v>
      </c>
      <c r="T120" s="81">
        <v>16</v>
      </c>
      <c r="U120" s="68">
        <v>3273550.2633843664</v>
      </c>
      <c r="V120" s="68">
        <v>82284.24000000002</v>
      </c>
      <c r="W120" s="68">
        <v>127028.42000000001</v>
      </c>
      <c r="X120" s="68">
        <v>9002.01</v>
      </c>
      <c r="Y120" s="68">
        <v>144326.90439813846</v>
      </c>
      <c r="Z120" s="68">
        <v>0</v>
      </c>
      <c r="AA120" s="68">
        <v>0</v>
      </c>
      <c r="AB120" s="68">
        <v>39327.851084815338</v>
      </c>
      <c r="AC120" s="68">
        <f t="shared" si="11"/>
        <v>3768163.4588673203</v>
      </c>
      <c r="AD120" s="68">
        <v>92643.76999999999</v>
      </c>
      <c r="AF120" s="79" t="s">
        <v>1136</v>
      </c>
      <c r="AG120" s="79" t="s">
        <v>1148</v>
      </c>
      <c r="AH120" s="80" t="s">
        <v>1156</v>
      </c>
      <c r="AI120" s="81">
        <v>16</v>
      </c>
      <c r="AJ120" s="68">
        <v>3288055.4021256734</v>
      </c>
      <c r="AK120" s="68">
        <v>81249.430000000037</v>
      </c>
      <c r="AL120" s="68">
        <v>127409.88999999998</v>
      </c>
      <c r="AM120" s="68">
        <v>9029.0400000000009</v>
      </c>
      <c r="AN120" s="68">
        <v>144969.35733553942</v>
      </c>
      <c r="AO120" s="68">
        <v>0</v>
      </c>
      <c r="AP120" s="68">
        <v>0</v>
      </c>
      <c r="AQ120" s="68">
        <v>39461.234728538897</v>
      </c>
      <c r="AR120" s="68">
        <f t="shared" si="12"/>
        <v>3784378.254189752</v>
      </c>
      <c r="AS120" s="68">
        <v>94203.89999999998</v>
      </c>
      <c r="AU120" s="79" t="s">
        <v>1136</v>
      </c>
      <c r="AV120" s="79" t="s">
        <v>1148</v>
      </c>
      <c r="AW120" s="80" t="s">
        <v>1157</v>
      </c>
      <c r="AX120" s="81">
        <v>16</v>
      </c>
      <c r="AY120" s="68">
        <v>3346278.6038026996</v>
      </c>
      <c r="AZ120" s="68">
        <v>82684.240000000034</v>
      </c>
      <c r="BA120" s="68">
        <v>129667.01999999999</v>
      </c>
      <c r="BB120" s="68">
        <v>9189.0000000000018</v>
      </c>
      <c r="BC120" s="68">
        <v>147537.25165458256</v>
      </c>
      <c r="BD120" s="68">
        <v>0</v>
      </c>
      <c r="BE120" s="68">
        <v>0</v>
      </c>
      <c r="BF120" s="68">
        <v>40250.460623108316</v>
      </c>
      <c r="BG120" s="68">
        <f t="shared" si="13"/>
        <v>3851483.9160803906</v>
      </c>
      <c r="BH120" s="68">
        <v>95877.339999999982</v>
      </c>
    </row>
    <row r="121" spans="2:60">
      <c r="B121" s="79" t="s">
        <v>229</v>
      </c>
      <c r="C121" s="79" t="s">
        <v>230</v>
      </c>
      <c r="D121" s="80" t="s">
        <v>953</v>
      </c>
      <c r="E121" s="81">
        <v>19</v>
      </c>
      <c r="F121" s="68"/>
      <c r="G121" s="68"/>
      <c r="H121" s="68"/>
      <c r="I121" s="68"/>
      <c r="J121" s="68"/>
      <c r="K121" s="68"/>
      <c r="L121" s="68"/>
      <c r="M121" s="68"/>
      <c r="N121" s="68">
        <f t="shared" si="10"/>
        <v>0</v>
      </c>
      <c r="O121" s="68"/>
      <c r="Q121" s="79" t="s">
        <v>229</v>
      </c>
      <c r="R121" s="79" t="s">
        <v>230</v>
      </c>
      <c r="S121" s="80" t="s">
        <v>954</v>
      </c>
      <c r="T121" s="81">
        <v>16</v>
      </c>
      <c r="U121" s="68">
        <v>42695073.578410603</v>
      </c>
      <c r="V121" s="68">
        <v>2258929.7400000002</v>
      </c>
      <c r="W121" s="68">
        <v>749612.08000000007</v>
      </c>
      <c r="X121" s="68">
        <v>159480.10999999999</v>
      </c>
      <c r="Y121" s="68">
        <v>8029993.5076034805</v>
      </c>
      <c r="Z121" s="68">
        <v>1747999.5981065338</v>
      </c>
      <c r="AA121" s="68">
        <v>7012838.6924745794</v>
      </c>
      <c r="AB121" s="68">
        <v>587126.89442235231</v>
      </c>
      <c r="AC121" s="68">
        <f t="shared" si="11"/>
        <v>64666837.391017549</v>
      </c>
      <c r="AD121" s="68">
        <v>1425783.19</v>
      </c>
      <c r="AF121" s="79" t="s">
        <v>229</v>
      </c>
      <c r="AG121" s="79" t="s">
        <v>230</v>
      </c>
      <c r="AH121" s="80" t="s">
        <v>1156</v>
      </c>
      <c r="AI121" s="81">
        <v>16</v>
      </c>
      <c r="AJ121" s="68">
        <v>42896133.427648857</v>
      </c>
      <c r="AK121" s="68">
        <v>2245985.0500000003</v>
      </c>
      <c r="AL121" s="68">
        <v>751863.25</v>
      </c>
      <c r="AM121" s="68">
        <v>159959.05000000002</v>
      </c>
      <c r="AN121" s="68">
        <v>8068918.5342866667</v>
      </c>
      <c r="AO121" s="68">
        <v>1747999.5981065338</v>
      </c>
      <c r="AP121" s="68">
        <v>7048121.1272838749</v>
      </c>
      <c r="AQ121" s="68">
        <v>589118.23548877239</v>
      </c>
      <c r="AR121" s="68">
        <f t="shared" si="12"/>
        <v>64957891.752814688</v>
      </c>
      <c r="AS121" s="68">
        <v>1449793.48</v>
      </c>
      <c r="AU121" s="79" t="s">
        <v>229</v>
      </c>
      <c r="AV121" s="79" t="s">
        <v>230</v>
      </c>
      <c r="AW121" s="80" t="s">
        <v>1157</v>
      </c>
      <c r="AX121" s="81">
        <v>16</v>
      </c>
      <c r="AY121" s="68">
        <v>43653691.141735837</v>
      </c>
      <c r="AZ121" s="68">
        <v>2285703.5199999996</v>
      </c>
      <c r="BA121" s="68">
        <v>765182.91</v>
      </c>
      <c r="BB121" s="68">
        <v>162792.81</v>
      </c>
      <c r="BC121" s="68">
        <v>8212143.960006929</v>
      </c>
      <c r="BD121" s="68">
        <v>1747999.5981065338</v>
      </c>
      <c r="BE121" s="68">
        <v>7173518.8162786998</v>
      </c>
      <c r="BF121" s="68">
        <v>600900.60619852692</v>
      </c>
      <c r="BG121" s="68">
        <f t="shared" si="13"/>
        <v>66077481.012326524</v>
      </c>
      <c r="BH121" s="68">
        <v>1475547.6500000001</v>
      </c>
    </row>
    <row r="122" spans="2:60">
      <c r="B122" s="79" t="s">
        <v>231</v>
      </c>
      <c r="C122" s="79" t="s">
        <v>232</v>
      </c>
      <c r="D122" s="80" t="s">
        <v>953</v>
      </c>
      <c r="E122" s="81">
        <v>19</v>
      </c>
      <c r="F122" s="68"/>
      <c r="G122" s="68"/>
      <c r="H122" s="68"/>
      <c r="I122" s="68"/>
      <c r="J122" s="68"/>
      <c r="K122" s="68"/>
      <c r="L122" s="68"/>
      <c r="M122" s="68"/>
      <c r="N122" s="68">
        <f t="shared" si="10"/>
        <v>0</v>
      </c>
      <c r="O122" s="68"/>
      <c r="Q122" s="79" t="s">
        <v>231</v>
      </c>
      <c r="R122" s="79" t="s">
        <v>232</v>
      </c>
      <c r="S122" s="80" t="s">
        <v>954</v>
      </c>
      <c r="T122" s="81">
        <v>16</v>
      </c>
      <c r="U122" s="68">
        <v>32575485.28693714</v>
      </c>
      <c r="V122" s="68">
        <v>168482.13</v>
      </c>
      <c r="W122" s="68">
        <v>105134.62</v>
      </c>
      <c r="X122" s="68">
        <v>121027.06999999999</v>
      </c>
      <c r="Y122" s="68">
        <v>4504356.7318299189</v>
      </c>
      <c r="Z122" s="68">
        <v>1306258.6144962427</v>
      </c>
      <c r="AA122" s="68">
        <v>3681351.5905630225</v>
      </c>
      <c r="AB122" s="68">
        <v>371280.98073233664</v>
      </c>
      <c r="AC122" s="68">
        <f t="shared" si="11"/>
        <v>42833377.024558663</v>
      </c>
      <c r="AD122" s="68">
        <v>0</v>
      </c>
      <c r="AF122" s="79" t="s">
        <v>231</v>
      </c>
      <c r="AG122" s="79" t="s">
        <v>232</v>
      </c>
      <c r="AH122" s="80" t="s">
        <v>1156</v>
      </c>
      <c r="AI122" s="81">
        <v>16</v>
      </c>
      <c r="AJ122" s="68">
        <v>32733373.822281688</v>
      </c>
      <c r="AK122" s="68">
        <v>168988.09</v>
      </c>
      <c r="AL122" s="68">
        <v>105450.35</v>
      </c>
      <c r="AM122" s="68">
        <v>121390.51999999999</v>
      </c>
      <c r="AN122" s="68">
        <v>4526473.5001808358</v>
      </c>
      <c r="AO122" s="68">
        <v>1306258.6144962427</v>
      </c>
      <c r="AP122" s="68">
        <v>3700158.0285324748</v>
      </c>
      <c r="AQ122" s="68">
        <v>372540.27623263747</v>
      </c>
      <c r="AR122" s="68">
        <f t="shared" si="12"/>
        <v>43034633.201723881</v>
      </c>
      <c r="AS122" s="68">
        <v>0</v>
      </c>
      <c r="AU122" s="79" t="s">
        <v>231</v>
      </c>
      <c r="AV122" s="79" t="s">
        <v>232</v>
      </c>
      <c r="AW122" s="80" t="s">
        <v>1157</v>
      </c>
      <c r="AX122" s="81">
        <v>16</v>
      </c>
      <c r="AY122" s="68">
        <v>33312450.438054007</v>
      </c>
      <c r="AZ122" s="68">
        <v>171981.80000000002</v>
      </c>
      <c r="BA122" s="68">
        <v>107318.45999999999</v>
      </c>
      <c r="BB122" s="68">
        <v>123541.02</v>
      </c>
      <c r="BC122" s="68">
        <v>4606849.6397580877</v>
      </c>
      <c r="BD122" s="68">
        <v>1306258.6144962427</v>
      </c>
      <c r="BE122" s="68">
        <v>3766003.9342899867</v>
      </c>
      <c r="BF122" s="68">
        <v>379991.06955727935</v>
      </c>
      <c r="BG122" s="68">
        <f t="shared" si="13"/>
        <v>43774394.976155609</v>
      </c>
      <c r="BH122" s="68">
        <v>0</v>
      </c>
    </row>
    <row r="123" spans="2:60">
      <c r="B123" s="79" t="s">
        <v>233</v>
      </c>
      <c r="C123" s="79" t="s">
        <v>234</v>
      </c>
      <c r="D123" s="80" t="s">
        <v>953</v>
      </c>
      <c r="E123" s="81">
        <v>19</v>
      </c>
      <c r="F123" s="68"/>
      <c r="G123" s="68"/>
      <c r="H123" s="68"/>
      <c r="I123" s="68"/>
      <c r="J123" s="68"/>
      <c r="K123" s="68"/>
      <c r="L123" s="68"/>
      <c r="M123" s="68"/>
      <c r="N123" s="68">
        <f t="shared" si="10"/>
        <v>0</v>
      </c>
      <c r="O123" s="68"/>
      <c r="Q123" s="79" t="s">
        <v>233</v>
      </c>
      <c r="R123" s="79" t="s">
        <v>234</v>
      </c>
      <c r="S123" s="80" t="s">
        <v>954</v>
      </c>
      <c r="T123" s="81">
        <v>16</v>
      </c>
      <c r="U123" s="68">
        <v>53526602.976064816</v>
      </c>
      <c r="V123" s="68">
        <v>1372801.6300000001</v>
      </c>
      <c r="W123" s="68">
        <v>445544.08999999997</v>
      </c>
      <c r="X123" s="68">
        <v>187708.65000000002</v>
      </c>
      <c r="Y123" s="68">
        <v>8946207.7492621355</v>
      </c>
      <c r="Z123" s="68">
        <v>3035907.3256150368</v>
      </c>
      <c r="AA123" s="68">
        <v>3279281.2878388623</v>
      </c>
      <c r="AB123" s="68">
        <v>621643.89816531539</v>
      </c>
      <c r="AC123" s="68">
        <f t="shared" si="11"/>
        <v>71549343.996946171</v>
      </c>
      <c r="AD123" s="68">
        <v>133646.38999999998</v>
      </c>
      <c r="AF123" s="79" t="s">
        <v>233</v>
      </c>
      <c r="AG123" s="79" t="s">
        <v>234</v>
      </c>
      <c r="AH123" s="80" t="s">
        <v>1156</v>
      </c>
      <c r="AI123" s="81">
        <v>16</v>
      </c>
      <c r="AJ123" s="68">
        <v>53782043.625791878</v>
      </c>
      <c r="AK123" s="68">
        <v>1375075.0499999998</v>
      </c>
      <c r="AL123" s="68">
        <v>446882.1</v>
      </c>
      <c r="AM123" s="68">
        <v>188272.35000000003</v>
      </c>
      <c r="AN123" s="68">
        <v>8989616.0487992596</v>
      </c>
      <c r="AO123" s="68">
        <v>3035907.3256150368</v>
      </c>
      <c r="AP123" s="68">
        <v>3296034.0804848755</v>
      </c>
      <c r="AQ123" s="68">
        <v>623752.3325125128</v>
      </c>
      <c r="AR123" s="68">
        <f t="shared" si="12"/>
        <v>71873479.913203567</v>
      </c>
      <c r="AS123" s="68">
        <v>135897</v>
      </c>
      <c r="AU123" s="79" t="s">
        <v>233</v>
      </c>
      <c r="AV123" s="79" t="s">
        <v>234</v>
      </c>
      <c r="AW123" s="80" t="s">
        <v>1157</v>
      </c>
      <c r="AX123" s="81">
        <v>16</v>
      </c>
      <c r="AY123" s="68">
        <v>54732073.829531029</v>
      </c>
      <c r="AZ123" s="68">
        <v>1399428.6099999996</v>
      </c>
      <c r="BA123" s="68">
        <v>454798.83999999997</v>
      </c>
      <c r="BB123" s="68">
        <v>191607.69</v>
      </c>
      <c r="BC123" s="68">
        <v>9149181.2065097913</v>
      </c>
      <c r="BD123" s="68">
        <v>3035907.3256150368</v>
      </c>
      <c r="BE123" s="68">
        <v>3354688.428539563</v>
      </c>
      <c r="BF123" s="68">
        <v>636227.38676273823</v>
      </c>
      <c r="BG123" s="68">
        <f t="shared" si="13"/>
        <v>73092224.406958163</v>
      </c>
      <c r="BH123" s="68">
        <v>138311.09</v>
      </c>
    </row>
    <row r="124" spans="2:60">
      <c r="B124" s="79" t="s">
        <v>235</v>
      </c>
      <c r="C124" s="79" t="s">
        <v>236</v>
      </c>
      <c r="D124" s="80" t="s">
        <v>953</v>
      </c>
      <c r="E124" s="81">
        <v>19</v>
      </c>
      <c r="F124" s="68"/>
      <c r="G124" s="68"/>
      <c r="H124" s="68"/>
      <c r="I124" s="68"/>
      <c r="J124" s="68"/>
      <c r="K124" s="68"/>
      <c r="L124" s="68"/>
      <c r="M124" s="68"/>
      <c r="N124" s="68">
        <f t="shared" si="10"/>
        <v>0</v>
      </c>
      <c r="O124" s="68"/>
      <c r="Q124" s="79" t="s">
        <v>235</v>
      </c>
      <c r="R124" s="79" t="s">
        <v>236</v>
      </c>
      <c r="S124" s="80" t="s">
        <v>954</v>
      </c>
      <c r="T124" s="81">
        <v>16</v>
      </c>
      <c r="U124" s="68">
        <v>106177731.28396729</v>
      </c>
      <c r="V124" s="68">
        <v>3038123.9</v>
      </c>
      <c r="W124" s="68">
        <v>697600.46</v>
      </c>
      <c r="X124" s="68">
        <v>372861.17000000004</v>
      </c>
      <c r="Y124" s="68">
        <v>18423970.28390843</v>
      </c>
      <c r="Z124" s="68">
        <v>5159313.5311669307</v>
      </c>
      <c r="AA124" s="68">
        <v>6537865.1379614836</v>
      </c>
      <c r="AB124" s="68">
        <v>1223845.3226166964</v>
      </c>
      <c r="AC124" s="68">
        <f t="shared" si="11"/>
        <v>141631311.08962083</v>
      </c>
      <c r="AD124" s="68">
        <v>0</v>
      </c>
      <c r="AF124" s="79" t="s">
        <v>235</v>
      </c>
      <c r="AG124" s="79" t="s">
        <v>236</v>
      </c>
      <c r="AH124" s="80" t="s">
        <v>1156</v>
      </c>
      <c r="AI124" s="81">
        <v>16</v>
      </c>
      <c r="AJ124" s="68">
        <v>106682356.99920306</v>
      </c>
      <c r="AK124" s="68">
        <v>3047247.71</v>
      </c>
      <c r="AL124" s="68">
        <v>699695.42</v>
      </c>
      <c r="AM124" s="68">
        <v>373980.91000000009</v>
      </c>
      <c r="AN124" s="68">
        <v>18513438.653741769</v>
      </c>
      <c r="AO124" s="68">
        <v>5159313.5311669307</v>
      </c>
      <c r="AP124" s="68">
        <v>6571263.8864537552</v>
      </c>
      <c r="AQ124" s="68">
        <v>1227996.2481222749</v>
      </c>
      <c r="AR124" s="68">
        <f t="shared" si="12"/>
        <v>142275293.35868779</v>
      </c>
      <c r="AS124" s="68">
        <v>0</v>
      </c>
      <c r="AU124" s="79" t="s">
        <v>235</v>
      </c>
      <c r="AV124" s="79" t="s">
        <v>236</v>
      </c>
      <c r="AW124" s="80" t="s">
        <v>1157</v>
      </c>
      <c r="AX124" s="81">
        <v>16</v>
      </c>
      <c r="AY124" s="68">
        <v>108564010.90797214</v>
      </c>
      <c r="AZ124" s="68">
        <v>3101231.2899999996</v>
      </c>
      <c r="BA124" s="68">
        <v>712090.9</v>
      </c>
      <c r="BB124" s="68">
        <v>380606.17000000004</v>
      </c>
      <c r="BC124" s="68">
        <v>18842061.760046251</v>
      </c>
      <c r="BD124" s="68">
        <v>5159313.5311669307</v>
      </c>
      <c r="BE124" s="68">
        <v>6688202.1858075606</v>
      </c>
      <c r="BF124" s="68">
        <v>1252556.1540847123</v>
      </c>
      <c r="BG124" s="68">
        <f t="shared" si="13"/>
        <v>144700072.89907762</v>
      </c>
      <c r="BH124" s="68">
        <v>0</v>
      </c>
    </row>
    <row r="125" spans="2:60">
      <c r="B125" s="79" t="s">
        <v>237</v>
      </c>
      <c r="C125" s="79" t="s">
        <v>238</v>
      </c>
      <c r="D125" s="80" t="s">
        <v>953</v>
      </c>
      <c r="E125" s="81">
        <v>19</v>
      </c>
      <c r="F125" s="68"/>
      <c r="G125" s="68"/>
      <c r="H125" s="68"/>
      <c r="I125" s="68"/>
      <c r="J125" s="68"/>
      <c r="K125" s="68"/>
      <c r="L125" s="68"/>
      <c r="M125" s="68"/>
      <c r="N125" s="68">
        <f t="shared" si="10"/>
        <v>0</v>
      </c>
      <c r="O125" s="68"/>
      <c r="Q125" s="79" t="s">
        <v>237</v>
      </c>
      <c r="R125" s="79" t="s">
        <v>238</v>
      </c>
      <c r="S125" s="80" t="s">
        <v>954</v>
      </c>
      <c r="T125" s="81">
        <v>16</v>
      </c>
      <c r="U125" s="68">
        <v>86657985.809151724</v>
      </c>
      <c r="V125" s="68">
        <v>2556062.1500000004</v>
      </c>
      <c r="W125" s="68">
        <v>345966.27</v>
      </c>
      <c r="X125" s="68">
        <v>314070.24</v>
      </c>
      <c r="Y125" s="68">
        <v>15723488.615706392</v>
      </c>
      <c r="Z125" s="68">
        <v>5405341.7254104884</v>
      </c>
      <c r="AA125" s="68">
        <v>8682725.4340212606</v>
      </c>
      <c r="AB125" s="68">
        <v>1019015.7497826368</v>
      </c>
      <c r="AC125" s="68">
        <f t="shared" si="11"/>
        <v>120914323.47407252</v>
      </c>
      <c r="AD125" s="68">
        <v>209667.47999999998</v>
      </c>
      <c r="AF125" s="79" t="s">
        <v>237</v>
      </c>
      <c r="AG125" s="79" t="s">
        <v>238</v>
      </c>
      <c r="AH125" s="80" t="s">
        <v>1156</v>
      </c>
      <c r="AI125" s="81">
        <v>16</v>
      </c>
      <c r="AJ125" s="68">
        <v>87065430.173665196</v>
      </c>
      <c r="AK125" s="68">
        <v>2560837.14</v>
      </c>
      <c r="AL125" s="68">
        <v>347005.25000000006</v>
      </c>
      <c r="AM125" s="68">
        <v>315013.43</v>
      </c>
      <c r="AN125" s="68">
        <v>15799789.148981428</v>
      </c>
      <c r="AO125" s="68">
        <v>5405341.7254104884</v>
      </c>
      <c r="AP125" s="68">
        <v>8727081.4381493255</v>
      </c>
      <c r="AQ125" s="68">
        <v>1022471.9242655188</v>
      </c>
      <c r="AR125" s="68">
        <f t="shared" si="12"/>
        <v>121456168.52047196</v>
      </c>
      <c r="AS125" s="68">
        <v>213198.29</v>
      </c>
      <c r="AU125" s="79" t="s">
        <v>237</v>
      </c>
      <c r="AV125" s="79" t="s">
        <v>238</v>
      </c>
      <c r="AW125" s="80" t="s">
        <v>1157</v>
      </c>
      <c r="AX125" s="81">
        <v>16</v>
      </c>
      <c r="AY125" s="68">
        <v>88596723.525946707</v>
      </c>
      <c r="AZ125" s="68">
        <v>2606193.37</v>
      </c>
      <c r="BA125" s="68">
        <v>353152.63</v>
      </c>
      <c r="BB125" s="68">
        <v>320594.05</v>
      </c>
      <c r="BC125" s="68">
        <v>16080237.316363467</v>
      </c>
      <c r="BD125" s="68">
        <v>5405341.7254104884</v>
      </c>
      <c r="BE125" s="68">
        <v>8882383.4450306613</v>
      </c>
      <c r="BF125" s="68">
        <v>1042921.3581507951</v>
      </c>
      <c r="BG125" s="68">
        <f t="shared" si="13"/>
        <v>123504532.96090212</v>
      </c>
      <c r="BH125" s="68">
        <v>216985.54</v>
      </c>
    </row>
    <row r="126" spans="2:60">
      <c r="B126" s="79" t="s">
        <v>239</v>
      </c>
      <c r="C126" s="79" t="s">
        <v>240</v>
      </c>
      <c r="D126" s="80" t="s">
        <v>953</v>
      </c>
      <c r="E126" s="81">
        <v>19</v>
      </c>
      <c r="F126" s="68"/>
      <c r="G126" s="68"/>
      <c r="H126" s="68"/>
      <c r="I126" s="68"/>
      <c r="J126" s="68"/>
      <c r="K126" s="68"/>
      <c r="L126" s="68"/>
      <c r="M126" s="68"/>
      <c r="N126" s="68">
        <f t="shared" si="10"/>
        <v>0</v>
      </c>
      <c r="O126" s="68"/>
      <c r="Q126" s="79" t="s">
        <v>239</v>
      </c>
      <c r="R126" s="79" t="s">
        <v>240</v>
      </c>
      <c r="S126" s="80" t="s">
        <v>954</v>
      </c>
      <c r="T126" s="81">
        <v>16</v>
      </c>
      <c r="U126" s="68">
        <v>2189606.0854117633</v>
      </c>
      <c r="V126" s="68">
        <v>33420.929999999993</v>
      </c>
      <c r="W126" s="68">
        <v>0</v>
      </c>
      <c r="X126" s="68">
        <v>0</v>
      </c>
      <c r="Y126" s="68">
        <v>106749.34011531355</v>
      </c>
      <c r="Z126" s="68">
        <v>0</v>
      </c>
      <c r="AA126" s="68">
        <v>24776.026639673837</v>
      </c>
      <c r="AB126" s="68">
        <v>22703.790107449051</v>
      </c>
      <c r="AC126" s="68">
        <f t="shared" si="11"/>
        <v>2405182.2922741999</v>
      </c>
      <c r="AD126" s="68">
        <v>27926.12</v>
      </c>
      <c r="AF126" s="79" t="s">
        <v>239</v>
      </c>
      <c r="AG126" s="79" t="s">
        <v>240</v>
      </c>
      <c r="AH126" s="80" t="s">
        <v>1156</v>
      </c>
      <c r="AI126" s="81">
        <v>16</v>
      </c>
      <c r="AJ126" s="68">
        <v>2198790.5949448962</v>
      </c>
      <c r="AK126" s="68">
        <v>33134.899999999994</v>
      </c>
      <c r="AL126" s="68">
        <v>0</v>
      </c>
      <c r="AM126" s="68">
        <v>0</v>
      </c>
      <c r="AN126" s="68">
        <v>107297.35174898873</v>
      </c>
      <c r="AO126" s="68">
        <v>0</v>
      </c>
      <c r="AP126" s="68">
        <v>24902.200832490656</v>
      </c>
      <c r="AQ126" s="68">
        <v>22780.793683304917</v>
      </c>
      <c r="AR126" s="68">
        <f t="shared" si="12"/>
        <v>2415302.2312096804</v>
      </c>
      <c r="AS126" s="68">
        <v>28396.390000000003</v>
      </c>
      <c r="AU126" s="79" t="s">
        <v>239</v>
      </c>
      <c r="AV126" s="79" t="s">
        <v>240</v>
      </c>
      <c r="AW126" s="80" t="s">
        <v>1157</v>
      </c>
      <c r="AX126" s="81">
        <v>16</v>
      </c>
      <c r="AY126" s="68">
        <v>2237462.5459092353</v>
      </c>
      <c r="AZ126" s="68">
        <v>33720.51999999999</v>
      </c>
      <c r="BA126" s="68">
        <v>0</v>
      </c>
      <c r="BB126" s="68">
        <v>0</v>
      </c>
      <c r="BC126" s="68">
        <v>109205.73467399333</v>
      </c>
      <c r="BD126" s="68">
        <v>0</v>
      </c>
      <c r="BE126" s="68">
        <v>25345.333955869835</v>
      </c>
      <c r="BF126" s="68">
        <v>23236.411956971046</v>
      </c>
      <c r="BG126" s="68">
        <f t="shared" si="13"/>
        <v>2457871.3764960696</v>
      </c>
      <c r="BH126" s="68">
        <v>28900.829999999998</v>
      </c>
    </row>
    <row r="127" spans="2:60">
      <c r="B127" s="79" t="s">
        <v>241</v>
      </c>
      <c r="C127" s="79" t="s">
        <v>242</v>
      </c>
      <c r="D127" s="80" t="s">
        <v>953</v>
      </c>
      <c r="E127" s="81">
        <v>19</v>
      </c>
      <c r="F127" s="68"/>
      <c r="G127" s="68"/>
      <c r="H127" s="68"/>
      <c r="I127" s="68"/>
      <c r="J127" s="68"/>
      <c r="K127" s="68"/>
      <c r="L127" s="68"/>
      <c r="M127" s="68"/>
      <c r="N127" s="68">
        <f t="shared" si="10"/>
        <v>0</v>
      </c>
      <c r="O127" s="68"/>
      <c r="Q127" s="79" t="s">
        <v>241</v>
      </c>
      <c r="R127" s="79" t="s">
        <v>242</v>
      </c>
      <c r="S127" s="80" t="s">
        <v>954</v>
      </c>
      <c r="T127" s="81">
        <v>16</v>
      </c>
      <c r="U127" s="68">
        <v>417051.35871227231</v>
      </c>
      <c r="V127" s="68">
        <v>0</v>
      </c>
      <c r="W127" s="68">
        <v>0</v>
      </c>
      <c r="X127" s="68">
        <v>0</v>
      </c>
      <c r="Y127" s="68">
        <v>28436.612289788045</v>
      </c>
      <c r="Z127" s="68">
        <v>0</v>
      </c>
      <c r="AA127" s="68">
        <v>0</v>
      </c>
      <c r="AB127" s="68">
        <v>4103.8611394671607</v>
      </c>
      <c r="AC127" s="68">
        <f t="shared" si="11"/>
        <v>449591.8321415275</v>
      </c>
      <c r="AD127" s="68">
        <v>0</v>
      </c>
      <c r="AF127" s="79" t="s">
        <v>241</v>
      </c>
      <c r="AG127" s="79" t="s">
        <v>242</v>
      </c>
      <c r="AH127" s="80" t="s">
        <v>1156</v>
      </c>
      <c r="AI127" s="81">
        <v>16</v>
      </c>
      <c r="AJ127" s="68">
        <v>418977.98706320632</v>
      </c>
      <c r="AK127" s="68">
        <v>0</v>
      </c>
      <c r="AL127" s="68">
        <v>0</v>
      </c>
      <c r="AM127" s="68">
        <v>0</v>
      </c>
      <c r="AN127" s="68">
        <v>28573.136476732307</v>
      </c>
      <c r="AO127" s="68">
        <v>0</v>
      </c>
      <c r="AP127" s="68">
        <v>0</v>
      </c>
      <c r="AQ127" s="68">
        <v>4117.7801433318527</v>
      </c>
      <c r="AR127" s="68">
        <f t="shared" si="12"/>
        <v>451668.9036832705</v>
      </c>
      <c r="AS127" s="68">
        <v>0</v>
      </c>
      <c r="AU127" s="79" t="s">
        <v>241</v>
      </c>
      <c r="AV127" s="79" t="s">
        <v>242</v>
      </c>
      <c r="AW127" s="80" t="s">
        <v>1157</v>
      </c>
      <c r="AX127" s="81">
        <v>16</v>
      </c>
      <c r="AY127" s="68">
        <v>426273.17171710846</v>
      </c>
      <c r="AZ127" s="68">
        <v>0</v>
      </c>
      <c r="BA127" s="68">
        <v>0</v>
      </c>
      <c r="BB127" s="68">
        <v>0</v>
      </c>
      <c r="BC127" s="68">
        <v>29071.793662838343</v>
      </c>
      <c r="BD127" s="68">
        <v>0</v>
      </c>
      <c r="BE127" s="68">
        <v>0</v>
      </c>
      <c r="BF127" s="68">
        <v>4200.1357461985317</v>
      </c>
      <c r="BG127" s="68">
        <f t="shared" si="13"/>
        <v>459545.10112614534</v>
      </c>
      <c r="BH127" s="68">
        <v>0</v>
      </c>
    </row>
    <row r="128" spans="2:60">
      <c r="B128" s="79" t="s">
        <v>243</v>
      </c>
      <c r="C128" s="79" t="s">
        <v>244</v>
      </c>
      <c r="D128" s="80" t="s">
        <v>953</v>
      </c>
      <c r="E128" s="81">
        <v>19</v>
      </c>
      <c r="F128" s="68"/>
      <c r="G128" s="68"/>
      <c r="H128" s="68"/>
      <c r="I128" s="68"/>
      <c r="J128" s="68"/>
      <c r="K128" s="68"/>
      <c r="L128" s="68"/>
      <c r="M128" s="68"/>
      <c r="N128" s="68">
        <f t="shared" si="10"/>
        <v>0</v>
      </c>
      <c r="O128" s="68"/>
      <c r="Q128" s="79" t="s">
        <v>243</v>
      </c>
      <c r="R128" s="79" t="s">
        <v>244</v>
      </c>
      <c r="S128" s="80" t="s">
        <v>954</v>
      </c>
      <c r="T128" s="81">
        <v>16</v>
      </c>
      <c r="U128" s="68">
        <v>1933648.471238764</v>
      </c>
      <c r="V128" s="68">
        <v>36579.110000000015</v>
      </c>
      <c r="W128" s="68">
        <v>16040.37</v>
      </c>
      <c r="X128" s="68">
        <v>0</v>
      </c>
      <c r="Y128" s="68">
        <v>129931.52240718057</v>
      </c>
      <c r="Z128" s="68">
        <v>106410.01147819113</v>
      </c>
      <c r="AA128" s="68">
        <v>0</v>
      </c>
      <c r="AB128" s="68">
        <v>19991.107738106977</v>
      </c>
      <c r="AC128" s="68">
        <f t="shared" si="11"/>
        <v>2269030.3728622426</v>
      </c>
      <c r="AD128" s="68">
        <v>26429.780000000002</v>
      </c>
      <c r="AF128" s="79" t="s">
        <v>243</v>
      </c>
      <c r="AG128" s="79" t="s">
        <v>244</v>
      </c>
      <c r="AH128" s="80" t="s">
        <v>1156</v>
      </c>
      <c r="AI128" s="81">
        <v>16</v>
      </c>
      <c r="AJ128" s="68">
        <v>1942077.0394211528</v>
      </c>
      <c r="AK128" s="68">
        <v>36328.180000000008</v>
      </c>
      <c r="AL128" s="68">
        <v>16087.61</v>
      </c>
      <c r="AM128" s="68">
        <v>0</v>
      </c>
      <c r="AN128" s="68">
        <v>130602.23869715523</v>
      </c>
      <c r="AO128" s="68">
        <v>106410.01147819113</v>
      </c>
      <c r="AP128" s="68">
        <v>0</v>
      </c>
      <c r="AQ128" s="68">
        <v>20058.901595862117</v>
      </c>
      <c r="AR128" s="68">
        <f t="shared" si="12"/>
        <v>2278430.2511923616</v>
      </c>
      <c r="AS128" s="68">
        <v>26866.27</v>
      </c>
      <c r="AU128" s="79" t="s">
        <v>243</v>
      </c>
      <c r="AV128" s="79" t="s">
        <v>244</v>
      </c>
      <c r="AW128" s="80" t="s">
        <v>1157</v>
      </c>
      <c r="AX128" s="81">
        <v>16</v>
      </c>
      <c r="AY128" s="68">
        <v>1975671.8720270321</v>
      </c>
      <c r="AZ128" s="68">
        <v>36957.800000000003</v>
      </c>
      <c r="BA128" s="68">
        <v>16367.090000000002</v>
      </c>
      <c r="BB128" s="68">
        <v>0</v>
      </c>
      <c r="BC128" s="68">
        <v>132886.52982113269</v>
      </c>
      <c r="BD128" s="68">
        <v>106410.01147819113</v>
      </c>
      <c r="BE128" s="68">
        <v>0</v>
      </c>
      <c r="BF128" s="68">
        <v>20460.064627779182</v>
      </c>
      <c r="BG128" s="68">
        <f t="shared" si="13"/>
        <v>2316087.8379541356</v>
      </c>
      <c r="BH128" s="68">
        <v>27334.469999999998</v>
      </c>
    </row>
    <row r="129" spans="2:60">
      <c r="B129" s="79" t="s">
        <v>245</v>
      </c>
      <c r="C129" s="79" t="s">
        <v>246</v>
      </c>
      <c r="D129" s="80" t="s">
        <v>953</v>
      </c>
      <c r="E129" s="81">
        <v>19</v>
      </c>
      <c r="F129" s="68"/>
      <c r="G129" s="68"/>
      <c r="H129" s="68"/>
      <c r="I129" s="68"/>
      <c r="J129" s="68"/>
      <c r="K129" s="68"/>
      <c r="L129" s="68"/>
      <c r="M129" s="68"/>
      <c r="N129" s="68">
        <f t="shared" si="10"/>
        <v>0</v>
      </c>
      <c r="O129" s="68"/>
      <c r="Q129" s="79" t="s">
        <v>245</v>
      </c>
      <c r="R129" s="79" t="s">
        <v>246</v>
      </c>
      <c r="S129" s="80" t="s">
        <v>954</v>
      </c>
      <c r="T129" s="81">
        <v>16</v>
      </c>
      <c r="U129" s="68">
        <v>2806917.1956509878</v>
      </c>
      <c r="V129" s="68">
        <v>55613.029999999992</v>
      </c>
      <c r="W129" s="68">
        <v>0</v>
      </c>
      <c r="X129" s="68">
        <v>6147.21</v>
      </c>
      <c r="Y129" s="68">
        <v>229086.46857243136</v>
      </c>
      <c r="Z129" s="68">
        <v>129366.93150209743</v>
      </c>
      <c r="AA129" s="68">
        <v>105119.92797887487</v>
      </c>
      <c r="AB129" s="68">
        <v>29442.386931398418</v>
      </c>
      <c r="AC129" s="68">
        <f t="shared" si="11"/>
        <v>3361693.1506357891</v>
      </c>
      <c r="AD129" s="68">
        <v>0</v>
      </c>
      <c r="AF129" s="79" t="s">
        <v>245</v>
      </c>
      <c r="AG129" s="79" t="s">
        <v>246</v>
      </c>
      <c r="AH129" s="80" t="s">
        <v>1156</v>
      </c>
      <c r="AI129" s="81">
        <v>16</v>
      </c>
      <c r="AJ129" s="68">
        <v>2819808.6448858557</v>
      </c>
      <c r="AK129" s="68">
        <v>55776.789999999994</v>
      </c>
      <c r="AL129" s="68">
        <v>0</v>
      </c>
      <c r="AM129" s="68">
        <v>6165.32</v>
      </c>
      <c r="AN129" s="68">
        <v>230242.89716799487</v>
      </c>
      <c r="AO129" s="68">
        <v>129366.93150209743</v>
      </c>
      <c r="AP129" s="68">
        <v>105686.84210763626</v>
      </c>
      <c r="AQ129" s="68">
        <v>29542.255115737673</v>
      </c>
      <c r="AR129" s="68">
        <f t="shared" si="12"/>
        <v>3376589.6807793221</v>
      </c>
      <c r="AS129" s="68">
        <v>0</v>
      </c>
      <c r="AU129" s="79" t="s">
        <v>245</v>
      </c>
      <c r="AV129" s="79" t="s">
        <v>246</v>
      </c>
      <c r="AW129" s="80" t="s">
        <v>1157</v>
      </c>
      <c r="AX129" s="81">
        <v>16</v>
      </c>
      <c r="AY129" s="68">
        <v>2868728.3696982386</v>
      </c>
      <c r="AZ129" s="68">
        <v>56745.759999999995</v>
      </c>
      <c r="BA129" s="68">
        <v>0</v>
      </c>
      <c r="BB129" s="68">
        <v>6272.42</v>
      </c>
      <c r="BC129" s="68">
        <v>234266.25980231588</v>
      </c>
      <c r="BD129" s="68">
        <v>129366.93150209743</v>
      </c>
      <c r="BE129" s="68">
        <v>107540.28598750218</v>
      </c>
      <c r="BF129" s="68">
        <v>30133.085618053563</v>
      </c>
      <c r="BG129" s="68">
        <f t="shared" si="13"/>
        <v>3433053.1126082069</v>
      </c>
      <c r="BH129" s="68">
        <v>0</v>
      </c>
    </row>
    <row r="130" spans="2:60">
      <c r="B130" s="79" t="s">
        <v>247</v>
      </c>
      <c r="C130" s="79" t="s">
        <v>248</v>
      </c>
      <c r="D130" s="80" t="s">
        <v>953</v>
      </c>
      <c r="E130" s="81">
        <v>19</v>
      </c>
      <c r="F130" s="68"/>
      <c r="G130" s="68"/>
      <c r="H130" s="68"/>
      <c r="I130" s="68"/>
      <c r="J130" s="68"/>
      <c r="K130" s="68"/>
      <c r="L130" s="68"/>
      <c r="M130" s="68"/>
      <c r="N130" s="68">
        <f t="shared" si="10"/>
        <v>0</v>
      </c>
      <c r="O130" s="68"/>
      <c r="Q130" s="79" t="s">
        <v>247</v>
      </c>
      <c r="R130" s="79" t="s">
        <v>248</v>
      </c>
      <c r="S130" s="80" t="s">
        <v>954</v>
      </c>
      <c r="T130" s="81">
        <v>16</v>
      </c>
      <c r="U130" s="68">
        <v>27019288.535127286</v>
      </c>
      <c r="V130" s="68">
        <v>816846.52000000014</v>
      </c>
      <c r="W130" s="68">
        <v>386217.62000000005</v>
      </c>
      <c r="X130" s="68">
        <v>91823.93</v>
      </c>
      <c r="Y130" s="68">
        <v>4327100.8365886509</v>
      </c>
      <c r="Z130" s="68">
        <v>1641887.3176177519</v>
      </c>
      <c r="AA130" s="68">
        <v>1517617.2818130478</v>
      </c>
      <c r="AB130" s="68">
        <v>302161.52028225362</v>
      </c>
      <c r="AC130" s="68">
        <f t="shared" si="11"/>
        <v>36241699.891428992</v>
      </c>
      <c r="AD130" s="68">
        <v>138756.32999999999</v>
      </c>
      <c r="AF130" s="79" t="s">
        <v>247</v>
      </c>
      <c r="AG130" s="79" t="s">
        <v>248</v>
      </c>
      <c r="AH130" s="80" t="s">
        <v>1156</v>
      </c>
      <c r="AI130" s="81">
        <v>16</v>
      </c>
      <c r="AJ130" s="68">
        <v>27154814.322281163</v>
      </c>
      <c r="AK130" s="68">
        <v>817368.89999999991</v>
      </c>
      <c r="AL130" s="68">
        <v>387354.91999999993</v>
      </c>
      <c r="AM130" s="68">
        <v>92094.32</v>
      </c>
      <c r="AN130" s="68">
        <v>4349188.7208372522</v>
      </c>
      <c r="AO130" s="68">
        <v>1641887.3176177519</v>
      </c>
      <c r="AP130" s="68">
        <v>1525800.9825740361</v>
      </c>
      <c r="AQ130" s="68">
        <v>303186.36529197544</v>
      </c>
      <c r="AR130" s="68">
        <f t="shared" si="12"/>
        <v>36412743.778602175</v>
      </c>
      <c r="AS130" s="68">
        <v>141047.93</v>
      </c>
      <c r="AU130" s="79" t="s">
        <v>247</v>
      </c>
      <c r="AV130" s="79" t="s">
        <v>248</v>
      </c>
      <c r="AW130" s="80" t="s">
        <v>1157</v>
      </c>
      <c r="AX130" s="81">
        <v>16</v>
      </c>
      <c r="AY130" s="68">
        <v>27628926.175746076</v>
      </c>
      <c r="AZ130" s="68">
        <v>831560.63</v>
      </c>
      <c r="BA130" s="68">
        <v>394084.10999999993</v>
      </c>
      <c r="BB130" s="68">
        <v>93694.200000000012</v>
      </c>
      <c r="BC130" s="68">
        <v>4425218.1770478059</v>
      </c>
      <c r="BD130" s="68">
        <v>1641887.3176177519</v>
      </c>
      <c r="BE130" s="68">
        <v>1552560.8808711402</v>
      </c>
      <c r="BF130" s="68">
        <v>309250.07839781046</v>
      </c>
      <c r="BG130" s="68">
        <f t="shared" si="13"/>
        <v>37020687.549680576</v>
      </c>
      <c r="BH130" s="68">
        <v>143505.98000000001</v>
      </c>
    </row>
    <row r="131" spans="2:60">
      <c r="B131" s="79" t="s">
        <v>249</v>
      </c>
      <c r="C131" s="79" t="s">
        <v>250</v>
      </c>
      <c r="D131" s="80" t="s">
        <v>953</v>
      </c>
      <c r="E131" s="81">
        <v>19</v>
      </c>
      <c r="F131" s="68"/>
      <c r="G131" s="68"/>
      <c r="H131" s="68"/>
      <c r="I131" s="68"/>
      <c r="J131" s="68"/>
      <c r="K131" s="68"/>
      <c r="L131" s="68"/>
      <c r="M131" s="68"/>
      <c r="N131" s="68">
        <f t="shared" si="10"/>
        <v>0</v>
      </c>
      <c r="O131" s="68"/>
      <c r="Q131" s="79" t="s">
        <v>249</v>
      </c>
      <c r="R131" s="79" t="s">
        <v>250</v>
      </c>
      <c r="S131" s="80" t="s">
        <v>954</v>
      </c>
      <c r="T131" s="81">
        <v>16</v>
      </c>
      <c r="U131" s="68">
        <v>5275456.6139837336</v>
      </c>
      <c r="V131" s="68">
        <v>178653.24999999997</v>
      </c>
      <c r="W131" s="68">
        <v>74342.81</v>
      </c>
      <c r="X131" s="68">
        <v>17961.37</v>
      </c>
      <c r="Y131" s="68">
        <v>914721.45193585556</v>
      </c>
      <c r="Z131" s="68">
        <v>400255.17594901752</v>
      </c>
      <c r="AA131" s="68">
        <v>542664.19326514169</v>
      </c>
      <c r="AB131" s="68">
        <v>61981.871415806003</v>
      </c>
      <c r="AC131" s="68">
        <f t="shared" si="11"/>
        <v>7466036.7365495544</v>
      </c>
      <c r="AD131" s="68">
        <v>0</v>
      </c>
      <c r="AF131" s="79" t="s">
        <v>249</v>
      </c>
      <c r="AG131" s="79" t="s">
        <v>250</v>
      </c>
      <c r="AH131" s="80" t="s">
        <v>1156</v>
      </c>
      <c r="AI131" s="81">
        <v>16</v>
      </c>
      <c r="AJ131" s="68">
        <v>5301867.3252102733</v>
      </c>
      <c r="AK131" s="68">
        <v>179179.35</v>
      </c>
      <c r="AL131" s="68">
        <v>74561.72</v>
      </c>
      <c r="AM131" s="68">
        <v>18014.27</v>
      </c>
      <c r="AN131" s="68">
        <v>919434.29313775722</v>
      </c>
      <c r="AO131" s="68">
        <v>400255.17594901752</v>
      </c>
      <c r="AP131" s="68">
        <v>545590.13019103254</v>
      </c>
      <c r="AQ131" s="68">
        <v>62192.086071592756</v>
      </c>
      <c r="AR131" s="68">
        <f t="shared" si="12"/>
        <v>7501094.3505596723</v>
      </c>
      <c r="AS131" s="68">
        <v>0</v>
      </c>
      <c r="AU131" s="79" t="s">
        <v>249</v>
      </c>
      <c r="AV131" s="79" t="s">
        <v>250</v>
      </c>
      <c r="AW131" s="80" t="s">
        <v>1157</v>
      </c>
      <c r="AX131" s="81">
        <v>16</v>
      </c>
      <c r="AY131" s="68">
        <v>5394180.083698689</v>
      </c>
      <c r="AZ131" s="68">
        <v>182292.08</v>
      </c>
      <c r="BA131" s="68">
        <v>75857.01999999999</v>
      </c>
      <c r="BB131" s="68">
        <v>18327.21</v>
      </c>
      <c r="BC131" s="68">
        <v>935513.49284090591</v>
      </c>
      <c r="BD131" s="68">
        <v>400255.17594901752</v>
      </c>
      <c r="BE131" s="68">
        <v>555158.79011817556</v>
      </c>
      <c r="BF131" s="68">
        <v>63435.934793025255</v>
      </c>
      <c r="BG131" s="68">
        <f t="shared" si="13"/>
        <v>7625019.7873998126</v>
      </c>
      <c r="BH131" s="68">
        <v>0</v>
      </c>
    </row>
    <row r="132" spans="2:60">
      <c r="B132" s="79" t="s">
        <v>251</v>
      </c>
      <c r="C132" s="79" t="s">
        <v>252</v>
      </c>
      <c r="D132" s="80" t="s">
        <v>953</v>
      </c>
      <c r="E132" s="81">
        <v>19</v>
      </c>
      <c r="F132" s="68"/>
      <c r="G132" s="68"/>
      <c r="H132" s="68"/>
      <c r="I132" s="68"/>
      <c r="J132" s="68"/>
      <c r="K132" s="68"/>
      <c r="L132" s="68"/>
      <c r="M132" s="68"/>
      <c r="N132" s="68">
        <f t="shared" si="10"/>
        <v>0</v>
      </c>
      <c r="O132" s="68"/>
      <c r="Q132" s="79" t="s">
        <v>251</v>
      </c>
      <c r="R132" s="79" t="s">
        <v>252</v>
      </c>
      <c r="S132" s="80" t="s">
        <v>954</v>
      </c>
      <c r="T132" s="81">
        <v>16</v>
      </c>
      <c r="U132" s="68">
        <v>7287814.5107366526</v>
      </c>
      <c r="V132" s="68">
        <v>216422.13</v>
      </c>
      <c r="W132" s="68">
        <v>24684.870000000003</v>
      </c>
      <c r="X132" s="68">
        <v>24973.039999999994</v>
      </c>
      <c r="Y132" s="68">
        <v>1185381.1931634354</v>
      </c>
      <c r="Z132" s="68">
        <v>613132.35145701282</v>
      </c>
      <c r="AA132" s="68">
        <v>519487.81006327446</v>
      </c>
      <c r="AB132" s="68">
        <v>81475.403255144134</v>
      </c>
      <c r="AC132" s="68">
        <f t="shared" si="11"/>
        <v>9960361.7986755203</v>
      </c>
      <c r="AD132" s="68">
        <v>6990.4900000000007</v>
      </c>
      <c r="AF132" s="79" t="s">
        <v>251</v>
      </c>
      <c r="AG132" s="79" t="s">
        <v>252</v>
      </c>
      <c r="AH132" s="80" t="s">
        <v>1156</v>
      </c>
      <c r="AI132" s="81">
        <v>16</v>
      </c>
      <c r="AJ132" s="68">
        <v>7324532.7225709446</v>
      </c>
      <c r="AK132" s="68">
        <v>216964.58</v>
      </c>
      <c r="AL132" s="68">
        <v>24757.57</v>
      </c>
      <c r="AM132" s="68">
        <v>25046.579999999998</v>
      </c>
      <c r="AN132" s="68">
        <v>1191446.0294487802</v>
      </c>
      <c r="AO132" s="68">
        <v>613132.35145701282</v>
      </c>
      <c r="AP132" s="68">
        <v>522288.31052734394</v>
      </c>
      <c r="AQ132" s="68">
        <v>81751.730110822245</v>
      </c>
      <c r="AR132" s="68">
        <f t="shared" si="12"/>
        <v>10007025.814114904</v>
      </c>
      <c r="AS132" s="68">
        <v>7105.94</v>
      </c>
      <c r="AU132" s="79" t="s">
        <v>251</v>
      </c>
      <c r="AV132" s="79" t="s">
        <v>252</v>
      </c>
      <c r="AW132" s="80" t="s">
        <v>1157</v>
      </c>
      <c r="AX132" s="81">
        <v>16</v>
      </c>
      <c r="AY132" s="68">
        <v>7452874.770574389</v>
      </c>
      <c r="AZ132" s="68">
        <v>220733.34</v>
      </c>
      <c r="BA132" s="68">
        <v>25187.66</v>
      </c>
      <c r="BB132" s="68">
        <v>25481.68</v>
      </c>
      <c r="BC132" s="68">
        <v>1212275.4666697755</v>
      </c>
      <c r="BD132" s="68">
        <v>613132.35145701282</v>
      </c>
      <c r="BE132" s="68">
        <v>531448.09799573559</v>
      </c>
      <c r="BF132" s="68">
        <v>83386.768113039434</v>
      </c>
      <c r="BG132" s="68">
        <f t="shared" si="13"/>
        <v>10171749.904809952</v>
      </c>
      <c r="BH132" s="68">
        <v>7229.7700000000013</v>
      </c>
    </row>
    <row r="133" spans="2:60">
      <c r="B133" s="79" t="s">
        <v>253</v>
      </c>
      <c r="C133" s="79" t="s">
        <v>254</v>
      </c>
      <c r="D133" s="80" t="s">
        <v>953</v>
      </c>
      <c r="E133" s="81">
        <v>19</v>
      </c>
      <c r="F133" s="68"/>
      <c r="G133" s="68"/>
      <c r="H133" s="68"/>
      <c r="I133" s="68"/>
      <c r="J133" s="68"/>
      <c r="K133" s="68"/>
      <c r="L133" s="68"/>
      <c r="M133" s="68"/>
      <c r="N133" s="68">
        <f t="shared" si="10"/>
        <v>0</v>
      </c>
      <c r="O133" s="68"/>
      <c r="Q133" s="79" t="s">
        <v>253</v>
      </c>
      <c r="R133" s="79" t="s">
        <v>254</v>
      </c>
      <c r="S133" s="80" t="s">
        <v>954</v>
      </c>
      <c r="T133" s="81">
        <v>16</v>
      </c>
      <c r="U133" s="68">
        <v>1856538.2757686467</v>
      </c>
      <c r="V133" s="68">
        <v>31944.040000000008</v>
      </c>
      <c r="W133" s="68">
        <v>0</v>
      </c>
      <c r="X133" s="68">
        <v>0</v>
      </c>
      <c r="Y133" s="68">
        <v>101929.11515852931</v>
      </c>
      <c r="Z133" s="68">
        <v>40525.858024393186</v>
      </c>
      <c r="AA133" s="68">
        <v>37805.851692874639</v>
      </c>
      <c r="AB133" s="68">
        <v>19377.670968921389</v>
      </c>
      <c r="AC133" s="68">
        <f t="shared" si="11"/>
        <v>2106410.9916133652</v>
      </c>
      <c r="AD133" s="68">
        <v>18290.18</v>
      </c>
      <c r="AF133" s="79" t="s">
        <v>253</v>
      </c>
      <c r="AG133" s="79" t="s">
        <v>254</v>
      </c>
      <c r="AH133" s="80" t="s">
        <v>1156</v>
      </c>
      <c r="AI133" s="81">
        <v>16</v>
      </c>
      <c r="AJ133" s="68">
        <v>1864363.4120476826</v>
      </c>
      <c r="AK133" s="68">
        <v>31789.89</v>
      </c>
      <c r="AL133" s="68">
        <v>0</v>
      </c>
      <c r="AM133" s="68">
        <v>0</v>
      </c>
      <c r="AN133" s="68">
        <v>102447.07343759116</v>
      </c>
      <c r="AO133" s="68">
        <v>40525.858024393186</v>
      </c>
      <c r="AP133" s="68">
        <v>38009.952992642931</v>
      </c>
      <c r="AQ133" s="68">
        <v>19443.398473302368</v>
      </c>
      <c r="AR133" s="68">
        <f t="shared" si="12"/>
        <v>2115171.8349756123</v>
      </c>
      <c r="AS133" s="68">
        <v>18592.25</v>
      </c>
      <c r="AU133" s="79" t="s">
        <v>253</v>
      </c>
      <c r="AV133" s="79" t="s">
        <v>254</v>
      </c>
      <c r="AW133" s="80" t="s">
        <v>1157</v>
      </c>
      <c r="AX133" s="81">
        <v>16</v>
      </c>
      <c r="AY133" s="68">
        <v>1896593.1250575276</v>
      </c>
      <c r="AZ133" s="68">
        <v>32341.129999999997</v>
      </c>
      <c r="BA133" s="68">
        <v>0</v>
      </c>
      <c r="BB133" s="68">
        <v>0</v>
      </c>
      <c r="BC133" s="68">
        <v>104238.0640271132</v>
      </c>
      <c r="BD133" s="68">
        <v>40525.858024393186</v>
      </c>
      <c r="BE133" s="68">
        <v>38676.583717542599</v>
      </c>
      <c r="BF133" s="68">
        <v>19832.258842767682</v>
      </c>
      <c r="BG133" s="68">
        <f t="shared" si="13"/>
        <v>2151123.279669344</v>
      </c>
      <c r="BH133" s="68">
        <v>18916.260000000002</v>
      </c>
    </row>
    <row r="134" spans="2:60">
      <c r="B134" s="79" t="s">
        <v>255</v>
      </c>
      <c r="C134" s="79" t="s">
        <v>256</v>
      </c>
      <c r="D134" s="80" t="s">
        <v>953</v>
      </c>
      <c r="E134" s="81">
        <v>19</v>
      </c>
      <c r="F134" s="68"/>
      <c r="G134" s="68"/>
      <c r="H134" s="68"/>
      <c r="I134" s="68"/>
      <c r="J134" s="68"/>
      <c r="K134" s="68"/>
      <c r="L134" s="68"/>
      <c r="M134" s="68"/>
      <c r="N134" s="68">
        <f t="shared" ref="N134:N197" si="14">SUM(F134:M134,O134)</f>
        <v>0</v>
      </c>
      <c r="O134" s="68"/>
      <c r="Q134" s="79" t="s">
        <v>255</v>
      </c>
      <c r="R134" s="79" t="s">
        <v>256</v>
      </c>
      <c r="S134" s="80" t="s">
        <v>954</v>
      </c>
      <c r="T134" s="81">
        <v>16</v>
      </c>
      <c r="U134" s="68">
        <v>2058246.9751759407</v>
      </c>
      <c r="V134" s="68">
        <v>0</v>
      </c>
      <c r="W134" s="68">
        <v>0</v>
      </c>
      <c r="X134" s="68">
        <v>0</v>
      </c>
      <c r="Y134" s="68">
        <v>137777.61975077321</v>
      </c>
      <c r="Z134" s="68">
        <v>190017.67583771911</v>
      </c>
      <c r="AA134" s="68">
        <v>0</v>
      </c>
      <c r="AB134" s="68">
        <v>20302.400949960109</v>
      </c>
      <c r="AC134" s="68">
        <f t="shared" ref="AC134:AC197" si="15">SUM(U134:AB134,AD134)</f>
        <v>2406344.671714393</v>
      </c>
      <c r="AD134" s="68">
        <v>0</v>
      </c>
      <c r="AF134" s="79" t="s">
        <v>255</v>
      </c>
      <c r="AG134" s="79" t="s">
        <v>256</v>
      </c>
      <c r="AH134" s="80" t="s">
        <v>1156</v>
      </c>
      <c r="AI134" s="81">
        <v>16</v>
      </c>
      <c r="AJ134" s="68">
        <v>2067506.9729803111</v>
      </c>
      <c r="AK134" s="68">
        <v>0</v>
      </c>
      <c r="AL134" s="68">
        <v>0</v>
      </c>
      <c r="AM134" s="68">
        <v>0</v>
      </c>
      <c r="AN134" s="68">
        <v>138484.66883900019</v>
      </c>
      <c r="AO134" s="68">
        <v>190017.67583771911</v>
      </c>
      <c r="AP134" s="68">
        <v>0</v>
      </c>
      <c r="AQ134" s="68">
        <v>20371.260296727065</v>
      </c>
      <c r="AR134" s="68">
        <f t="shared" ref="AR134:AR197" si="16">SUM(AJ134:AQ134,AS134)</f>
        <v>2416380.5779537573</v>
      </c>
      <c r="AS134" s="68">
        <v>0</v>
      </c>
      <c r="AU134" s="79" t="s">
        <v>255</v>
      </c>
      <c r="AV134" s="79" t="s">
        <v>256</v>
      </c>
      <c r="AW134" s="80" t="s">
        <v>1157</v>
      </c>
      <c r="AX134" s="81">
        <v>16</v>
      </c>
      <c r="AY134" s="68">
        <v>2103365.4357254002</v>
      </c>
      <c r="AZ134" s="68">
        <v>0</v>
      </c>
      <c r="BA134" s="68">
        <v>0</v>
      </c>
      <c r="BB134" s="68">
        <v>0</v>
      </c>
      <c r="BC134" s="68">
        <v>140906.34659542784</v>
      </c>
      <c r="BD134" s="68">
        <v>190017.67583771911</v>
      </c>
      <c r="BE134" s="68">
        <v>0</v>
      </c>
      <c r="BF134" s="68">
        <v>20778.685502660926</v>
      </c>
      <c r="BG134" s="68">
        <f t="shared" ref="BG134:BG197" si="17">SUM(AY134:BF134,BH134)</f>
        <v>2455068.143661208</v>
      </c>
      <c r="BH134" s="68">
        <v>0</v>
      </c>
    </row>
    <row r="135" spans="2:60">
      <c r="B135" s="79" t="s">
        <v>257</v>
      </c>
      <c r="C135" s="79" t="s">
        <v>258</v>
      </c>
      <c r="D135" s="80" t="s">
        <v>953</v>
      </c>
      <c r="E135" s="81">
        <v>19</v>
      </c>
      <c r="F135" s="68"/>
      <c r="G135" s="68"/>
      <c r="H135" s="68"/>
      <c r="I135" s="68"/>
      <c r="J135" s="68"/>
      <c r="K135" s="68"/>
      <c r="L135" s="68"/>
      <c r="M135" s="68"/>
      <c r="N135" s="68">
        <f t="shared" si="14"/>
        <v>0</v>
      </c>
      <c r="O135" s="68"/>
      <c r="Q135" s="79" t="s">
        <v>257</v>
      </c>
      <c r="R135" s="79" t="s">
        <v>258</v>
      </c>
      <c r="S135" s="80" t="s">
        <v>954</v>
      </c>
      <c r="T135" s="81">
        <v>16</v>
      </c>
      <c r="U135" s="68">
        <v>854592.52303105546</v>
      </c>
      <c r="V135" s="68">
        <v>18190.66</v>
      </c>
      <c r="W135" s="68">
        <v>0</v>
      </c>
      <c r="X135" s="68">
        <v>2485.06</v>
      </c>
      <c r="Y135" s="68">
        <v>55826.825547669636</v>
      </c>
      <c r="Z135" s="68">
        <v>101599.59836571336</v>
      </c>
      <c r="AA135" s="68">
        <v>0</v>
      </c>
      <c r="AB135" s="68">
        <v>8561.2787168442737</v>
      </c>
      <c r="AC135" s="68">
        <f t="shared" si="15"/>
        <v>1041255.9456612829</v>
      </c>
      <c r="AD135" s="68">
        <v>0</v>
      </c>
      <c r="AF135" s="79" t="s">
        <v>257</v>
      </c>
      <c r="AG135" s="79" t="s">
        <v>258</v>
      </c>
      <c r="AH135" s="80" t="s">
        <v>1156</v>
      </c>
      <c r="AI135" s="81">
        <v>16</v>
      </c>
      <c r="AJ135" s="68">
        <v>858608.6068856098</v>
      </c>
      <c r="AK135" s="68">
        <v>18244.5</v>
      </c>
      <c r="AL135" s="68">
        <v>0</v>
      </c>
      <c r="AM135" s="68">
        <v>2492.42</v>
      </c>
      <c r="AN135" s="68">
        <v>56101.635058141765</v>
      </c>
      <c r="AO135" s="68">
        <v>101599.59836571336</v>
      </c>
      <c r="AP135" s="68">
        <v>0</v>
      </c>
      <c r="AQ135" s="68">
        <v>8590.2860987067688</v>
      </c>
      <c r="AR135" s="68">
        <f t="shared" si="16"/>
        <v>1045637.0464081718</v>
      </c>
      <c r="AS135" s="68">
        <v>0</v>
      </c>
      <c r="AU135" s="79" t="s">
        <v>257</v>
      </c>
      <c r="AV135" s="79" t="s">
        <v>258</v>
      </c>
      <c r="AW135" s="80" t="s">
        <v>1157</v>
      </c>
      <c r="AX135" s="81">
        <v>16</v>
      </c>
      <c r="AY135" s="68">
        <v>873568.90182093391</v>
      </c>
      <c r="AZ135" s="68">
        <v>18563</v>
      </c>
      <c r="BA135" s="68">
        <v>0</v>
      </c>
      <c r="BB135" s="68">
        <v>2535.9299999999998</v>
      </c>
      <c r="BC135" s="68">
        <v>57084.305114254872</v>
      </c>
      <c r="BD135" s="68">
        <v>101599.59836571336</v>
      </c>
      <c r="BE135" s="68">
        <v>0</v>
      </c>
      <c r="BF135" s="68">
        <v>8762.1086206806358</v>
      </c>
      <c r="BG135" s="68">
        <f t="shared" si="17"/>
        <v>1062113.8439215827</v>
      </c>
      <c r="BH135" s="68">
        <v>0</v>
      </c>
    </row>
    <row r="136" spans="2:60">
      <c r="B136" s="79" t="s">
        <v>259</v>
      </c>
      <c r="C136" s="79" t="s">
        <v>260</v>
      </c>
      <c r="D136" s="80" t="s">
        <v>953</v>
      </c>
      <c r="E136" s="81">
        <v>19</v>
      </c>
      <c r="F136" s="68"/>
      <c r="G136" s="68"/>
      <c r="H136" s="68"/>
      <c r="I136" s="68"/>
      <c r="J136" s="68"/>
      <c r="K136" s="68"/>
      <c r="L136" s="68"/>
      <c r="M136" s="68"/>
      <c r="N136" s="68">
        <f t="shared" si="14"/>
        <v>0</v>
      </c>
      <c r="O136" s="68"/>
      <c r="Q136" s="79" t="s">
        <v>259</v>
      </c>
      <c r="R136" s="79" t="s">
        <v>260</v>
      </c>
      <c r="S136" s="80" t="s">
        <v>954</v>
      </c>
      <c r="T136" s="81">
        <v>16</v>
      </c>
      <c r="U136" s="68">
        <v>2724333.8892561654</v>
      </c>
      <c r="V136" s="68">
        <v>0</v>
      </c>
      <c r="W136" s="68">
        <v>10949.72</v>
      </c>
      <c r="X136" s="68">
        <v>6243.2500000000009</v>
      </c>
      <c r="Y136" s="68">
        <v>199598.63691401226</v>
      </c>
      <c r="Z136" s="68">
        <v>146531.64977032912</v>
      </c>
      <c r="AA136" s="68">
        <v>0</v>
      </c>
      <c r="AB136" s="68">
        <v>26621.560638957191</v>
      </c>
      <c r="AC136" s="68">
        <f t="shared" si="15"/>
        <v>3114278.7065794645</v>
      </c>
      <c r="AD136" s="68">
        <v>0</v>
      </c>
      <c r="AF136" s="79" t="s">
        <v>259</v>
      </c>
      <c r="AG136" s="79" t="s">
        <v>260</v>
      </c>
      <c r="AH136" s="80" t="s">
        <v>1156</v>
      </c>
      <c r="AI136" s="81">
        <v>16</v>
      </c>
      <c r="AJ136" s="68">
        <v>2737223.4521930274</v>
      </c>
      <c r="AK136" s="68">
        <v>0</v>
      </c>
      <c r="AL136" s="68">
        <v>10981.960000000001</v>
      </c>
      <c r="AM136" s="68">
        <v>6261.64</v>
      </c>
      <c r="AN136" s="68">
        <v>200624.87608005624</v>
      </c>
      <c r="AO136" s="68">
        <v>146531.64977032912</v>
      </c>
      <c r="AP136" s="68">
        <v>0</v>
      </c>
      <c r="AQ136" s="68">
        <v>26711.83873302862</v>
      </c>
      <c r="AR136" s="68">
        <f t="shared" si="16"/>
        <v>3128335.4167764415</v>
      </c>
      <c r="AS136" s="68">
        <v>0</v>
      </c>
      <c r="AU136" s="79" t="s">
        <v>259</v>
      </c>
      <c r="AV136" s="79" t="s">
        <v>260</v>
      </c>
      <c r="AW136" s="80" t="s">
        <v>1157</v>
      </c>
      <c r="AX136" s="81">
        <v>16</v>
      </c>
      <c r="AY136" s="68">
        <v>2784800.6316765696</v>
      </c>
      <c r="AZ136" s="68">
        <v>0</v>
      </c>
      <c r="BA136" s="68">
        <v>11172.750000000002</v>
      </c>
      <c r="BB136" s="68">
        <v>6370.420000000001</v>
      </c>
      <c r="BC136" s="68">
        <v>204133.2592222215</v>
      </c>
      <c r="BD136" s="68">
        <v>146531.64977032912</v>
      </c>
      <c r="BE136" s="68">
        <v>0</v>
      </c>
      <c r="BF136" s="68">
        <v>27246.062907687854</v>
      </c>
      <c r="BG136" s="68">
        <f t="shared" si="17"/>
        <v>3180254.7735768082</v>
      </c>
      <c r="BH136" s="68">
        <v>0</v>
      </c>
    </row>
    <row r="137" spans="2:60">
      <c r="B137" s="79" t="s">
        <v>261</v>
      </c>
      <c r="C137" s="79" t="s">
        <v>262</v>
      </c>
      <c r="D137" s="80" t="s">
        <v>953</v>
      </c>
      <c r="E137" s="81">
        <v>19</v>
      </c>
      <c r="F137" s="68"/>
      <c r="G137" s="68"/>
      <c r="H137" s="68"/>
      <c r="I137" s="68"/>
      <c r="J137" s="68"/>
      <c r="K137" s="68"/>
      <c r="L137" s="68"/>
      <c r="M137" s="68"/>
      <c r="N137" s="68">
        <f t="shared" si="14"/>
        <v>0</v>
      </c>
      <c r="O137" s="68"/>
      <c r="Q137" s="79" t="s">
        <v>261</v>
      </c>
      <c r="R137" s="79" t="s">
        <v>262</v>
      </c>
      <c r="S137" s="80" t="s">
        <v>954</v>
      </c>
      <c r="T137" s="81">
        <v>16</v>
      </c>
      <c r="U137" s="68">
        <v>1933727.1972504072</v>
      </c>
      <c r="V137" s="68">
        <v>28446.589999999997</v>
      </c>
      <c r="W137" s="68">
        <v>0</v>
      </c>
      <c r="X137" s="68">
        <v>0</v>
      </c>
      <c r="Y137" s="68">
        <v>86952.126056376219</v>
      </c>
      <c r="Z137" s="68">
        <v>60712.652476636154</v>
      </c>
      <c r="AA137" s="68">
        <v>0</v>
      </c>
      <c r="AB137" s="68">
        <v>19646.213277647737</v>
      </c>
      <c r="AC137" s="68">
        <f t="shared" si="15"/>
        <v>2135332.0590610672</v>
      </c>
      <c r="AD137" s="68">
        <v>5847.28</v>
      </c>
      <c r="AF137" s="79" t="s">
        <v>261</v>
      </c>
      <c r="AG137" s="79" t="s">
        <v>262</v>
      </c>
      <c r="AH137" s="80" t="s">
        <v>1156</v>
      </c>
      <c r="AI137" s="81">
        <v>16</v>
      </c>
      <c r="AJ137" s="68">
        <v>1941875.6639115412</v>
      </c>
      <c r="AK137" s="68">
        <v>28451.040000000001</v>
      </c>
      <c r="AL137" s="68">
        <v>0</v>
      </c>
      <c r="AM137" s="68">
        <v>0</v>
      </c>
      <c r="AN137" s="68">
        <v>87401.029203252096</v>
      </c>
      <c r="AO137" s="68">
        <v>60712.652476636154</v>
      </c>
      <c r="AP137" s="68">
        <v>0</v>
      </c>
      <c r="AQ137" s="68">
        <v>19712.825609333813</v>
      </c>
      <c r="AR137" s="68">
        <f t="shared" si="16"/>
        <v>2144097.5312007633</v>
      </c>
      <c r="AS137" s="68">
        <v>5944.32</v>
      </c>
      <c r="AU137" s="79" t="s">
        <v>261</v>
      </c>
      <c r="AV137" s="79" t="s">
        <v>262</v>
      </c>
      <c r="AW137" s="80" t="s">
        <v>1157</v>
      </c>
      <c r="AX137" s="81">
        <v>16</v>
      </c>
      <c r="AY137" s="68">
        <v>1975562.5968355727</v>
      </c>
      <c r="AZ137" s="68">
        <v>28947.400000000005</v>
      </c>
      <c r="BA137" s="68">
        <v>0</v>
      </c>
      <c r="BB137" s="68">
        <v>0</v>
      </c>
      <c r="BC137" s="68">
        <v>88934.597575153311</v>
      </c>
      <c r="BD137" s="68">
        <v>60712.652476636154</v>
      </c>
      <c r="BE137" s="68">
        <v>0</v>
      </c>
      <c r="BF137" s="68">
        <v>20107.09472152032</v>
      </c>
      <c r="BG137" s="68">
        <f t="shared" si="17"/>
        <v>2180312.7516088826</v>
      </c>
      <c r="BH137" s="68">
        <v>6048.4099999999989</v>
      </c>
    </row>
    <row r="138" spans="2:60">
      <c r="B138" s="79" t="s">
        <v>263</v>
      </c>
      <c r="C138" s="79" t="s">
        <v>264</v>
      </c>
      <c r="D138" s="80" t="s">
        <v>953</v>
      </c>
      <c r="E138" s="81">
        <v>19</v>
      </c>
      <c r="F138" s="68"/>
      <c r="G138" s="68"/>
      <c r="H138" s="68"/>
      <c r="I138" s="68"/>
      <c r="J138" s="68"/>
      <c r="K138" s="68"/>
      <c r="L138" s="68"/>
      <c r="M138" s="68"/>
      <c r="N138" s="68">
        <f t="shared" si="14"/>
        <v>0</v>
      </c>
      <c r="O138" s="68"/>
      <c r="Q138" s="79" t="s">
        <v>263</v>
      </c>
      <c r="R138" s="79" t="s">
        <v>264</v>
      </c>
      <c r="S138" s="80" t="s">
        <v>954</v>
      </c>
      <c r="T138" s="81">
        <v>16</v>
      </c>
      <c r="U138" s="68">
        <v>1941747.9919976117</v>
      </c>
      <c r="V138" s="68">
        <v>28493.419999999991</v>
      </c>
      <c r="W138" s="68">
        <v>0</v>
      </c>
      <c r="X138" s="68">
        <v>2186.85</v>
      </c>
      <c r="Y138" s="68">
        <v>74752.097330485776</v>
      </c>
      <c r="Z138" s="68">
        <v>80063.320287296941</v>
      </c>
      <c r="AA138" s="68">
        <v>0</v>
      </c>
      <c r="AB138" s="68">
        <v>19845.357616483234</v>
      </c>
      <c r="AC138" s="68">
        <f t="shared" si="15"/>
        <v>2168595.0972318775</v>
      </c>
      <c r="AD138" s="68">
        <v>21506.059999999998</v>
      </c>
      <c r="AF138" s="79" t="s">
        <v>263</v>
      </c>
      <c r="AG138" s="79" t="s">
        <v>264</v>
      </c>
      <c r="AH138" s="80" t="s">
        <v>1156</v>
      </c>
      <c r="AI138" s="81">
        <v>16</v>
      </c>
      <c r="AJ138" s="68">
        <v>1949998.519283154</v>
      </c>
      <c r="AK138" s="68">
        <v>28284.470000000005</v>
      </c>
      <c r="AL138" s="68">
        <v>0</v>
      </c>
      <c r="AM138" s="68">
        <v>2193.33</v>
      </c>
      <c r="AN138" s="68">
        <v>75130.128249922971</v>
      </c>
      <c r="AO138" s="68">
        <v>80063.320287296941</v>
      </c>
      <c r="AP138" s="68">
        <v>0</v>
      </c>
      <c r="AQ138" s="68">
        <v>19912.652934438549</v>
      </c>
      <c r="AR138" s="68">
        <f t="shared" si="16"/>
        <v>2177445.3907548129</v>
      </c>
      <c r="AS138" s="68">
        <v>21862.969999999998</v>
      </c>
      <c r="AU138" s="79" t="s">
        <v>263</v>
      </c>
      <c r="AV138" s="79" t="s">
        <v>264</v>
      </c>
      <c r="AW138" s="80" t="s">
        <v>1157</v>
      </c>
      <c r="AX138" s="81">
        <v>16</v>
      </c>
      <c r="AY138" s="68">
        <v>1983844.8098592465</v>
      </c>
      <c r="AZ138" s="68">
        <v>28777.07</v>
      </c>
      <c r="BA138" s="68">
        <v>0</v>
      </c>
      <c r="BB138" s="68">
        <v>2231.61</v>
      </c>
      <c r="BC138" s="68">
        <v>76447.54791419227</v>
      </c>
      <c r="BD138" s="68">
        <v>80063.320287296941</v>
      </c>
      <c r="BE138" s="68">
        <v>0</v>
      </c>
      <c r="BF138" s="68">
        <v>20310.927193127573</v>
      </c>
      <c r="BG138" s="68">
        <f t="shared" si="17"/>
        <v>2213921.0952538634</v>
      </c>
      <c r="BH138" s="68">
        <v>22245.809999999998</v>
      </c>
    </row>
    <row r="139" spans="2:60">
      <c r="B139" s="79" t="s">
        <v>265</v>
      </c>
      <c r="C139" s="79" t="s">
        <v>266</v>
      </c>
      <c r="D139" s="80" t="s">
        <v>953</v>
      </c>
      <c r="E139" s="81">
        <v>19</v>
      </c>
      <c r="F139" s="68"/>
      <c r="G139" s="68"/>
      <c r="H139" s="68"/>
      <c r="I139" s="68"/>
      <c r="J139" s="68"/>
      <c r="K139" s="68"/>
      <c r="L139" s="68"/>
      <c r="M139" s="68"/>
      <c r="N139" s="68">
        <f t="shared" si="14"/>
        <v>0</v>
      </c>
      <c r="O139" s="68"/>
      <c r="Q139" s="79" t="s">
        <v>265</v>
      </c>
      <c r="R139" s="79" t="s">
        <v>266</v>
      </c>
      <c r="S139" s="80" t="s">
        <v>954</v>
      </c>
      <c r="T139" s="81">
        <v>16</v>
      </c>
      <c r="U139" s="68">
        <v>421069.88187407976</v>
      </c>
      <c r="V139" s="68">
        <v>0</v>
      </c>
      <c r="W139" s="68">
        <v>20842.88</v>
      </c>
      <c r="X139" s="68">
        <v>0</v>
      </c>
      <c r="Y139" s="68">
        <v>43357.169914030121</v>
      </c>
      <c r="Z139" s="68">
        <v>119491.99325968986</v>
      </c>
      <c r="AA139" s="68">
        <v>0</v>
      </c>
      <c r="AB139" s="68">
        <v>4537.8544198496966</v>
      </c>
      <c r="AC139" s="68">
        <f t="shared" si="15"/>
        <v>609299.77946764941</v>
      </c>
      <c r="AD139" s="68">
        <v>0</v>
      </c>
      <c r="AF139" s="79" t="s">
        <v>265</v>
      </c>
      <c r="AG139" s="79" t="s">
        <v>266</v>
      </c>
      <c r="AH139" s="80" t="s">
        <v>1156</v>
      </c>
      <c r="AI139" s="81">
        <v>16</v>
      </c>
      <c r="AJ139" s="68">
        <v>422969.8017528581</v>
      </c>
      <c r="AK139" s="68">
        <v>0</v>
      </c>
      <c r="AL139" s="68">
        <v>20904.259999999995</v>
      </c>
      <c r="AM139" s="68">
        <v>0</v>
      </c>
      <c r="AN139" s="68">
        <v>43569.56731286594</v>
      </c>
      <c r="AO139" s="68">
        <v>119491.99325968986</v>
      </c>
      <c r="AP139" s="68">
        <v>0</v>
      </c>
      <c r="AQ139" s="68">
        <v>4553.2324260877213</v>
      </c>
      <c r="AR139" s="68">
        <f t="shared" si="16"/>
        <v>611488.85475150158</v>
      </c>
      <c r="AS139" s="68">
        <v>0</v>
      </c>
      <c r="AU139" s="79" t="s">
        <v>265</v>
      </c>
      <c r="AV139" s="79" t="s">
        <v>266</v>
      </c>
      <c r="AW139" s="80" t="s">
        <v>1157</v>
      </c>
      <c r="AX139" s="81">
        <v>16</v>
      </c>
      <c r="AY139" s="68">
        <v>430319.49008324603</v>
      </c>
      <c r="AZ139" s="68">
        <v>0</v>
      </c>
      <c r="BA139" s="68">
        <v>21267.409999999996</v>
      </c>
      <c r="BB139" s="68">
        <v>0</v>
      </c>
      <c r="BC139" s="68">
        <v>44330.243301316215</v>
      </c>
      <c r="BD139" s="68">
        <v>119491.99325968986</v>
      </c>
      <c r="BE139" s="68">
        <v>0</v>
      </c>
      <c r="BF139" s="68">
        <v>4644.3046746093314</v>
      </c>
      <c r="BG139" s="68">
        <f t="shared" si="17"/>
        <v>620053.44131886144</v>
      </c>
      <c r="BH139" s="68">
        <v>0</v>
      </c>
    </row>
    <row r="140" spans="2:60">
      <c r="B140" s="79" t="s">
        <v>267</v>
      </c>
      <c r="C140" s="79" t="s">
        <v>268</v>
      </c>
      <c r="D140" s="80" t="s">
        <v>953</v>
      </c>
      <c r="E140" s="81">
        <v>19</v>
      </c>
      <c r="F140" s="68"/>
      <c r="G140" s="68"/>
      <c r="H140" s="68"/>
      <c r="I140" s="68"/>
      <c r="J140" s="68"/>
      <c r="K140" s="68"/>
      <c r="L140" s="68"/>
      <c r="M140" s="68"/>
      <c r="N140" s="68">
        <f t="shared" si="14"/>
        <v>0</v>
      </c>
      <c r="O140" s="68"/>
      <c r="Q140" s="79" t="s">
        <v>267</v>
      </c>
      <c r="R140" s="79" t="s">
        <v>268</v>
      </c>
      <c r="S140" s="80" t="s">
        <v>954</v>
      </c>
      <c r="T140" s="81">
        <v>16</v>
      </c>
      <c r="U140" s="68">
        <v>7074713.0424938519</v>
      </c>
      <c r="V140" s="68">
        <v>342851.24</v>
      </c>
      <c r="W140" s="68">
        <v>49369.770000000004</v>
      </c>
      <c r="X140" s="68">
        <v>25357.23</v>
      </c>
      <c r="Y140" s="68">
        <v>1130286.3734502422</v>
      </c>
      <c r="Z140" s="68">
        <v>476898.60689941933</v>
      </c>
      <c r="AA140" s="68">
        <v>903807.41411966668</v>
      </c>
      <c r="AB140" s="68">
        <v>89209.1758513432</v>
      </c>
      <c r="AC140" s="68">
        <f t="shared" si="15"/>
        <v>10266967.672814524</v>
      </c>
      <c r="AD140" s="68">
        <v>174474.82</v>
      </c>
      <c r="AF140" s="79" t="s">
        <v>267</v>
      </c>
      <c r="AG140" s="79" t="s">
        <v>268</v>
      </c>
      <c r="AH140" s="80" t="s">
        <v>1156</v>
      </c>
      <c r="AI140" s="81">
        <v>16</v>
      </c>
      <c r="AJ140" s="68">
        <v>7110594.2450697152</v>
      </c>
      <c r="AK140" s="68">
        <v>341493.11000000004</v>
      </c>
      <c r="AL140" s="68">
        <v>49515.159999999996</v>
      </c>
      <c r="AM140" s="68">
        <v>25431.910000000003</v>
      </c>
      <c r="AN140" s="68">
        <v>1136076.981100345</v>
      </c>
      <c r="AO140" s="68">
        <v>476898.60689941933</v>
      </c>
      <c r="AP140" s="68">
        <v>908680.54298291157</v>
      </c>
      <c r="AQ140" s="68">
        <v>89511.727921515703</v>
      </c>
      <c r="AR140" s="68">
        <f t="shared" si="16"/>
        <v>10315558.613973908</v>
      </c>
      <c r="AS140" s="68">
        <v>177356.32999999996</v>
      </c>
      <c r="AU140" s="79" t="s">
        <v>267</v>
      </c>
      <c r="AV140" s="79" t="s">
        <v>268</v>
      </c>
      <c r="AW140" s="80" t="s">
        <v>1157</v>
      </c>
      <c r="AX140" s="81">
        <v>16</v>
      </c>
      <c r="AY140" s="68">
        <v>7234777.6507773772</v>
      </c>
      <c r="AZ140" s="68">
        <v>347415.85</v>
      </c>
      <c r="BA140" s="68">
        <v>50375.34</v>
      </c>
      <c r="BB140" s="68">
        <v>25873.71</v>
      </c>
      <c r="BC140" s="68">
        <v>1155940.3901140944</v>
      </c>
      <c r="BD140" s="68">
        <v>476898.60689941933</v>
      </c>
      <c r="BE140" s="68">
        <v>924617.23255503085</v>
      </c>
      <c r="BF140" s="68">
        <v>91301.967079946771</v>
      </c>
      <c r="BG140" s="68">
        <f t="shared" si="17"/>
        <v>10487647.877425868</v>
      </c>
      <c r="BH140" s="68">
        <v>180447.13</v>
      </c>
    </row>
    <row r="141" spans="2:60">
      <c r="B141" s="79" t="s">
        <v>269</v>
      </c>
      <c r="C141" s="79" t="s">
        <v>270</v>
      </c>
      <c r="D141" s="80" t="s">
        <v>953</v>
      </c>
      <c r="E141" s="81">
        <v>19</v>
      </c>
      <c r="F141" s="68"/>
      <c r="G141" s="68"/>
      <c r="H141" s="68"/>
      <c r="I141" s="68"/>
      <c r="J141" s="68"/>
      <c r="K141" s="68"/>
      <c r="L141" s="68"/>
      <c r="M141" s="68"/>
      <c r="N141" s="68">
        <f t="shared" si="14"/>
        <v>0</v>
      </c>
      <c r="O141" s="68"/>
      <c r="Q141" s="79" t="s">
        <v>269</v>
      </c>
      <c r="R141" s="79" t="s">
        <v>270</v>
      </c>
      <c r="S141" s="80" t="s">
        <v>954</v>
      </c>
      <c r="T141" s="81">
        <v>16</v>
      </c>
      <c r="U141" s="68">
        <v>10278112.140843589</v>
      </c>
      <c r="V141" s="68">
        <v>334558.88</v>
      </c>
      <c r="W141" s="68">
        <v>298043.58</v>
      </c>
      <c r="X141" s="68">
        <v>34674.090000000004</v>
      </c>
      <c r="Y141" s="68">
        <v>1708127.6983611346</v>
      </c>
      <c r="Z141" s="68">
        <v>701977.06967242446</v>
      </c>
      <c r="AA141" s="68">
        <v>499612.47781007795</v>
      </c>
      <c r="AB141" s="68">
        <v>117912.6075275261</v>
      </c>
      <c r="AC141" s="68">
        <f t="shared" si="15"/>
        <v>13978381.104214752</v>
      </c>
      <c r="AD141" s="68">
        <v>5362.5599999999995</v>
      </c>
      <c r="AF141" s="79" t="s">
        <v>269</v>
      </c>
      <c r="AG141" s="79" t="s">
        <v>270</v>
      </c>
      <c r="AH141" s="80" t="s">
        <v>1156</v>
      </c>
      <c r="AI141" s="81">
        <v>16</v>
      </c>
      <c r="AJ141" s="68">
        <v>10329893.895069053</v>
      </c>
      <c r="AK141" s="68">
        <v>335471.3</v>
      </c>
      <c r="AL141" s="68">
        <v>298921.24</v>
      </c>
      <c r="AM141" s="68">
        <v>34776.200000000004</v>
      </c>
      <c r="AN141" s="68">
        <v>1716851.6973966341</v>
      </c>
      <c r="AO141" s="68">
        <v>701977.06967242446</v>
      </c>
      <c r="AP141" s="68">
        <v>502306.66394952871</v>
      </c>
      <c r="AQ141" s="68">
        <v>118312.52748194337</v>
      </c>
      <c r="AR141" s="68">
        <f t="shared" si="16"/>
        <v>14043961.713569583</v>
      </c>
      <c r="AS141" s="68">
        <v>5451.1200000000008</v>
      </c>
      <c r="AU141" s="79" t="s">
        <v>269</v>
      </c>
      <c r="AV141" s="79" t="s">
        <v>270</v>
      </c>
      <c r="AW141" s="80" t="s">
        <v>1157</v>
      </c>
      <c r="AX141" s="81">
        <v>16</v>
      </c>
      <c r="AY141" s="68">
        <v>10509902.445776889</v>
      </c>
      <c r="AZ141" s="68">
        <v>341298.85</v>
      </c>
      <c r="BA141" s="68">
        <v>304114.15000000002</v>
      </c>
      <c r="BB141" s="68">
        <v>35380.340000000004</v>
      </c>
      <c r="BC141" s="68">
        <v>1746865.2765301375</v>
      </c>
      <c r="BD141" s="68">
        <v>701977.06967242446</v>
      </c>
      <c r="BE141" s="68">
        <v>511116.23255277838</v>
      </c>
      <c r="BF141" s="68">
        <v>120678.75083157793</v>
      </c>
      <c r="BG141" s="68">
        <f t="shared" si="17"/>
        <v>14276879.245363807</v>
      </c>
      <c r="BH141" s="68">
        <v>5546.1299999999992</v>
      </c>
    </row>
    <row r="142" spans="2:60">
      <c r="B142" s="79" t="s">
        <v>271</v>
      </c>
      <c r="C142" s="79" t="s">
        <v>272</v>
      </c>
      <c r="D142" s="80" t="s">
        <v>953</v>
      </c>
      <c r="E142" s="81">
        <v>19</v>
      </c>
      <c r="F142" s="68"/>
      <c r="G142" s="68"/>
      <c r="H142" s="68"/>
      <c r="I142" s="68"/>
      <c r="J142" s="68"/>
      <c r="K142" s="68"/>
      <c r="L142" s="68"/>
      <c r="M142" s="68"/>
      <c r="N142" s="68">
        <f t="shared" si="14"/>
        <v>0</v>
      </c>
      <c r="O142" s="68"/>
      <c r="Q142" s="79" t="s">
        <v>271</v>
      </c>
      <c r="R142" s="79" t="s">
        <v>272</v>
      </c>
      <c r="S142" s="80" t="s">
        <v>954</v>
      </c>
      <c r="T142" s="81">
        <v>16</v>
      </c>
      <c r="U142" s="68">
        <v>2895160.2999670003</v>
      </c>
      <c r="V142" s="68">
        <v>100576.6</v>
      </c>
      <c r="W142" s="68">
        <v>16712.72</v>
      </c>
      <c r="X142" s="68">
        <v>0</v>
      </c>
      <c r="Y142" s="68">
        <v>362504.31318106159</v>
      </c>
      <c r="Z142" s="68">
        <v>210938.75160659064</v>
      </c>
      <c r="AA142" s="68">
        <v>67706.215436761544</v>
      </c>
      <c r="AB142" s="68">
        <v>32562.694033355918</v>
      </c>
      <c r="AC142" s="68">
        <f t="shared" si="15"/>
        <v>3753576.6842247704</v>
      </c>
      <c r="AD142" s="68">
        <v>67415.09</v>
      </c>
      <c r="AF142" s="79" t="s">
        <v>271</v>
      </c>
      <c r="AG142" s="79" t="s">
        <v>272</v>
      </c>
      <c r="AH142" s="80" t="s">
        <v>1156</v>
      </c>
      <c r="AI142" s="81">
        <v>16</v>
      </c>
      <c r="AJ142" s="68">
        <v>2908617.9243476084</v>
      </c>
      <c r="AK142" s="68">
        <v>99957.91</v>
      </c>
      <c r="AL142" s="68">
        <v>16761.940000000002</v>
      </c>
      <c r="AM142" s="68">
        <v>0</v>
      </c>
      <c r="AN142" s="68">
        <v>364343.15329831105</v>
      </c>
      <c r="AO142" s="68">
        <v>210938.75160659064</v>
      </c>
      <c r="AP142" s="68">
        <v>68071.194992875535</v>
      </c>
      <c r="AQ142" s="68">
        <v>32673.131305241026</v>
      </c>
      <c r="AR142" s="68">
        <f t="shared" si="16"/>
        <v>3769892.4755506269</v>
      </c>
      <c r="AS142" s="68">
        <v>68528.47</v>
      </c>
      <c r="AU142" s="79" t="s">
        <v>271</v>
      </c>
      <c r="AV142" s="79" t="s">
        <v>272</v>
      </c>
      <c r="AW142" s="80" t="s">
        <v>1157</v>
      </c>
      <c r="AX142" s="81">
        <v>16</v>
      </c>
      <c r="AY142" s="68">
        <v>2959074.7992932303</v>
      </c>
      <c r="AZ142" s="68">
        <v>101690.65000000002</v>
      </c>
      <c r="BA142" s="68">
        <v>17053.13</v>
      </c>
      <c r="BB142" s="68">
        <v>0</v>
      </c>
      <c r="BC142" s="68">
        <v>370711.39780498308</v>
      </c>
      <c r="BD142" s="68">
        <v>210938.75160659064</v>
      </c>
      <c r="BE142" s="68">
        <v>69265.106489277838</v>
      </c>
      <c r="BF142" s="68">
        <v>33326.59773134673</v>
      </c>
      <c r="BG142" s="68">
        <f t="shared" si="17"/>
        <v>3831783.1429254282</v>
      </c>
      <c r="BH142" s="68">
        <v>69722.709999999992</v>
      </c>
    </row>
    <row r="143" spans="2:60">
      <c r="B143" s="79" t="s">
        <v>273</v>
      </c>
      <c r="C143" s="79" t="s">
        <v>274</v>
      </c>
      <c r="D143" s="80" t="s">
        <v>953</v>
      </c>
      <c r="E143" s="81">
        <v>19</v>
      </c>
      <c r="F143" s="68"/>
      <c r="G143" s="68"/>
      <c r="H143" s="68"/>
      <c r="I143" s="68"/>
      <c r="J143" s="68"/>
      <c r="K143" s="68"/>
      <c r="L143" s="68"/>
      <c r="M143" s="68"/>
      <c r="N143" s="68">
        <f t="shared" si="14"/>
        <v>0</v>
      </c>
      <c r="O143" s="68"/>
      <c r="Q143" s="79" t="s">
        <v>273</v>
      </c>
      <c r="R143" s="79" t="s">
        <v>274</v>
      </c>
      <c r="S143" s="80" t="s">
        <v>954</v>
      </c>
      <c r="T143" s="81">
        <v>16</v>
      </c>
      <c r="U143" s="68">
        <v>6338230.242336031</v>
      </c>
      <c r="V143" s="68">
        <v>232153.18</v>
      </c>
      <c r="W143" s="68">
        <v>33329.399999999994</v>
      </c>
      <c r="X143" s="68">
        <v>22763.87</v>
      </c>
      <c r="Y143" s="68">
        <v>1010874.4598622911</v>
      </c>
      <c r="Z143" s="68">
        <v>370698.67813066457</v>
      </c>
      <c r="AA143" s="68">
        <v>990846.82298013743</v>
      </c>
      <c r="AB143" s="68">
        <v>75717.091682234779</v>
      </c>
      <c r="AC143" s="68">
        <f t="shared" si="15"/>
        <v>9074613.7449913584</v>
      </c>
      <c r="AD143" s="68">
        <v>0</v>
      </c>
      <c r="AF143" s="79" t="s">
        <v>273</v>
      </c>
      <c r="AG143" s="79" t="s">
        <v>274</v>
      </c>
      <c r="AH143" s="80" t="s">
        <v>1156</v>
      </c>
      <c r="AI143" s="81">
        <v>16</v>
      </c>
      <c r="AJ143" s="68">
        <v>6369786.5079497844</v>
      </c>
      <c r="AK143" s="68">
        <v>232836.81</v>
      </c>
      <c r="AL143" s="68">
        <v>33427.549999999996</v>
      </c>
      <c r="AM143" s="68">
        <v>22830.910000000003</v>
      </c>
      <c r="AN143" s="68">
        <v>1016063.3529831741</v>
      </c>
      <c r="AO143" s="68">
        <v>370698.67813066457</v>
      </c>
      <c r="AP143" s="68">
        <v>996189.81794653879</v>
      </c>
      <c r="AQ143" s="68">
        <v>75973.893345488235</v>
      </c>
      <c r="AR143" s="68">
        <f t="shared" si="16"/>
        <v>9117807.5203556493</v>
      </c>
      <c r="AS143" s="68">
        <v>0</v>
      </c>
      <c r="AU143" s="79" t="s">
        <v>273</v>
      </c>
      <c r="AV143" s="79" t="s">
        <v>274</v>
      </c>
      <c r="AW143" s="80" t="s">
        <v>1157</v>
      </c>
      <c r="AX143" s="81">
        <v>16</v>
      </c>
      <c r="AY143" s="68">
        <v>6480585.3215509374</v>
      </c>
      <c r="AZ143" s="68">
        <v>236881.69</v>
      </c>
      <c r="BA143" s="68">
        <v>34008.26</v>
      </c>
      <c r="BB143" s="68">
        <v>23227.530000000002</v>
      </c>
      <c r="BC143" s="68">
        <v>1033828.9147171478</v>
      </c>
      <c r="BD143" s="68">
        <v>370698.67813066457</v>
      </c>
      <c r="BE143" s="68">
        <v>1013661.1501462152</v>
      </c>
      <c r="BF143" s="68">
        <v>77493.367612397298</v>
      </c>
      <c r="BG143" s="68">
        <f t="shared" si="17"/>
        <v>9270384.9121573623</v>
      </c>
      <c r="BH143" s="68">
        <v>0</v>
      </c>
    </row>
    <row r="144" spans="2:60">
      <c r="B144" s="79" t="s">
        <v>275</v>
      </c>
      <c r="C144" s="79" t="s">
        <v>276</v>
      </c>
      <c r="D144" s="80" t="s">
        <v>953</v>
      </c>
      <c r="E144" s="81">
        <v>19</v>
      </c>
      <c r="F144" s="68"/>
      <c r="G144" s="68"/>
      <c r="H144" s="68"/>
      <c r="I144" s="68"/>
      <c r="J144" s="68"/>
      <c r="K144" s="68"/>
      <c r="L144" s="68"/>
      <c r="M144" s="68"/>
      <c r="N144" s="68">
        <f t="shared" si="14"/>
        <v>0</v>
      </c>
      <c r="O144" s="68"/>
      <c r="Q144" s="79" t="s">
        <v>275</v>
      </c>
      <c r="R144" s="79" t="s">
        <v>276</v>
      </c>
      <c r="S144" s="80" t="s">
        <v>954</v>
      </c>
      <c r="T144" s="81">
        <v>16</v>
      </c>
      <c r="U144" s="68">
        <v>556507.05678051757</v>
      </c>
      <c r="V144" s="68">
        <v>20405.260000000002</v>
      </c>
      <c r="W144" s="68">
        <v>4898.5600000000004</v>
      </c>
      <c r="X144" s="68">
        <v>1344.7</v>
      </c>
      <c r="Y144" s="68">
        <v>71716.316899757905</v>
      </c>
      <c r="Z144" s="68">
        <v>23444.431330425909</v>
      </c>
      <c r="AA144" s="68">
        <v>0</v>
      </c>
      <c r="AB144" s="68">
        <v>6242.118892879691</v>
      </c>
      <c r="AC144" s="68">
        <f t="shared" si="15"/>
        <v>698635.1739035811</v>
      </c>
      <c r="AD144" s="68">
        <v>14076.730000000001</v>
      </c>
      <c r="AF144" s="79" t="s">
        <v>275</v>
      </c>
      <c r="AG144" s="79" t="s">
        <v>276</v>
      </c>
      <c r="AH144" s="80" t="s">
        <v>1156</v>
      </c>
      <c r="AI144" s="81">
        <v>16</v>
      </c>
      <c r="AJ144" s="68">
        <v>559004.95667394076</v>
      </c>
      <c r="AK144" s="68">
        <v>20274.32</v>
      </c>
      <c r="AL144" s="68">
        <v>4912.9799999999996</v>
      </c>
      <c r="AM144" s="68">
        <v>1348.6599999999999</v>
      </c>
      <c r="AN144" s="68">
        <v>72064.022489113195</v>
      </c>
      <c r="AO144" s="68">
        <v>23444.431330425909</v>
      </c>
      <c r="AP144" s="68">
        <v>0</v>
      </c>
      <c r="AQ144" s="68">
        <v>6263.2814394527813</v>
      </c>
      <c r="AR144" s="68">
        <f t="shared" si="16"/>
        <v>701621.87193293252</v>
      </c>
      <c r="AS144" s="68">
        <v>14309.220000000003</v>
      </c>
      <c r="AU144" s="79" t="s">
        <v>275</v>
      </c>
      <c r="AV144" s="79" t="s">
        <v>276</v>
      </c>
      <c r="AW144" s="80" t="s">
        <v>1157</v>
      </c>
      <c r="AX144" s="81">
        <v>16</v>
      </c>
      <c r="AY144" s="68">
        <v>568686.9228468074</v>
      </c>
      <c r="AZ144" s="68">
        <v>20625.75</v>
      </c>
      <c r="BA144" s="68">
        <v>4998.3399999999992</v>
      </c>
      <c r="BB144" s="68">
        <v>1372.08</v>
      </c>
      <c r="BC144" s="68">
        <v>73321.550346897391</v>
      </c>
      <c r="BD144" s="68">
        <v>23444.431330425909</v>
      </c>
      <c r="BE144" s="68">
        <v>0</v>
      </c>
      <c r="BF144" s="68">
        <v>6388.5410682420479</v>
      </c>
      <c r="BG144" s="68">
        <f t="shared" si="17"/>
        <v>713396.19559237268</v>
      </c>
      <c r="BH144" s="68">
        <v>14558.58</v>
      </c>
    </row>
    <row r="145" spans="2:60">
      <c r="B145" s="79" t="s">
        <v>277</v>
      </c>
      <c r="C145" s="79" t="s">
        <v>278</v>
      </c>
      <c r="D145" s="80" t="s">
        <v>953</v>
      </c>
      <c r="E145" s="81">
        <v>19</v>
      </c>
      <c r="F145" s="68"/>
      <c r="G145" s="68"/>
      <c r="H145" s="68"/>
      <c r="I145" s="68"/>
      <c r="J145" s="68"/>
      <c r="K145" s="68"/>
      <c r="L145" s="68"/>
      <c r="M145" s="68"/>
      <c r="N145" s="68">
        <f t="shared" si="14"/>
        <v>0</v>
      </c>
      <c r="O145" s="68"/>
      <c r="Q145" s="79" t="s">
        <v>277</v>
      </c>
      <c r="R145" s="79" t="s">
        <v>278</v>
      </c>
      <c r="S145" s="80" t="s">
        <v>954</v>
      </c>
      <c r="T145" s="81">
        <v>16</v>
      </c>
      <c r="U145" s="68">
        <v>4984474.1472529778</v>
      </c>
      <c r="V145" s="68">
        <v>209377.82000000004</v>
      </c>
      <c r="W145" s="68">
        <v>86925.389999999985</v>
      </c>
      <c r="X145" s="68">
        <v>15271.960000000001</v>
      </c>
      <c r="Y145" s="68">
        <v>747560.22257860668</v>
      </c>
      <c r="Z145" s="68">
        <v>416951.84980322159</v>
      </c>
      <c r="AA145" s="68">
        <v>356881.68606738781</v>
      </c>
      <c r="AB145" s="68">
        <v>60824.582212851383</v>
      </c>
      <c r="AC145" s="68">
        <f t="shared" si="15"/>
        <v>7033015.9179150444</v>
      </c>
      <c r="AD145" s="68">
        <v>154748.25999999998</v>
      </c>
      <c r="AF145" s="79" t="s">
        <v>277</v>
      </c>
      <c r="AG145" s="79" t="s">
        <v>278</v>
      </c>
      <c r="AH145" s="80" t="s">
        <v>1156</v>
      </c>
      <c r="AI145" s="81">
        <v>16</v>
      </c>
      <c r="AJ145" s="68">
        <v>5008834.9511617292</v>
      </c>
      <c r="AK145" s="68">
        <v>207894.35999999996</v>
      </c>
      <c r="AL145" s="68">
        <v>87181.349999999991</v>
      </c>
      <c r="AM145" s="68">
        <v>15316.94</v>
      </c>
      <c r="AN145" s="68">
        <v>751364.02366628114</v>
      </c>
      <c r="AO145" s="68">
        <v>416951.84980322159</v>
      </c>
      <c r="AP145" s="68">
        <v>358806.2062262625</v>
      </c>
      <c r="AQ145" s="68">
        <v>61030.903415104374</v>
      </c>
      <c r="AR145" s="68">
        <f t="shared" si="16"/>
        <v>7064684.5642725993</v>
      </c>
      <c r="AS145" s="68">
        <v>157303.98000000001</v>
      </c>
      <c r="AU145" s="79" t="s">
        <v>277</v>
      </c>
      <c r="AV145" s="79" t="s">
        <v>278</v>
      </c>
      <c r="AW145" s="80" t="s">
        <v>1157</v>
      </c>
      <c r="AX145" s="81">
        <v>16</v>
      </c>
      <c r="AY145" s="68">
        <v>5096040.5483027743</v>
      </c>
      <c r="AZ145" s="68">
        <v>211497.3</v>
      </c>
      <c r="BA145" s="68">
        <v>88695.89</v>
      </c>
      <c r="BB145" s="68">
        <v>15583.02</v>
      </c>
      <c r="BC145" s="68">
        <v>764497.19844648952</v>
      </c>
      <c r="BD145" s="68">
        <v>416951.84980322159</v>
      </c>
      <c r="BE145" s="68">
        <v>365099.00280636636</v>
      </c>
      <c r="BF145" s="68">
        <v>62251.516083407216</v>
      </c>
      <c r="BG145" s="68">
        <f t="shared" si="17"/>
        <v>7180661.6454422586</v>
      </c>
      <c r="BH145" s="68">
        <v>160045.32</v>
      </c>
    </row>
    <row r="146" spans="2:60">
      <c r="B146" s="79" t="s">
        <v>279</v>
      </c>
      <c r="C146" s="79" t="s">
        <v>280</v>
      </c>
      <c r="D146" s="80" t="s">
        <v>953</v>
      </c>
      <c r="E146" s="81">
        <v>19</v>
      </c>
      <c r="F146" s="68"/>
      <c r="G146" s="68"/>
      <c r="H146" s="68"/>
      <c r="I146" s="68"/>
      <c r="J146" s="68"/>
      <c r="K146" s="68"/>
      <c r="L146" s="68"/>
      <c r="M146" s="68"/>
      <c r="N146" s="68">
        <f t="shared" si="14"/>
        <v>0</v>
      </c>
      <c r="O146" s="68"/>
      <c r="Q146" s="79" t="s">
        <v>279</v>
      </c>
      <c r="R146" s="79" t="s">
        <v>280</v>
      </c>
      <c r="S146" s="80" t="s">
        <v>954</v>
      </c>
      <c r="T146" s="81">
        <v>16</v>
      </c>
      <c r="U146" s="68">
        <v>3167195.7262408542</v>
      </c>
      <c r="V146" s="68">
        <v>114208.18</v>
      </c>
      <c r="W146" s="68">
        <v>0</v>
      </c>
      <c r="X146" s="68">
        <v>9412.92</v>
      </c>
      <c r="Y146" s="68">
        <v>514753.9008749582</v>
      </c>
      <c r="Z146" s="68">
        <v>246463.5430191507</v>
      </c>
      <c r="AA146" s="68">
        <v>480469.90671662195</v>
      </c>
      <c r="AB146" s="68">
        <v>40124.242932746187</v>
      </c>
      <c r="AC146" s="68">
        <f t="shared" si="15"/>
        <v>4669250.2997843316</v>
      </c>
      <c r="AD146" s="68">
        <v>96621.88</v>
      </c>
      <c r="AF146" s="79" t="s">
        <v>279</v>
      </c>
      <c r="AG146" s="79" t="s">
        <v>280</v>
      </c>
      <c r="AH146" s="80" t="s">
        <v>1156</v>
      </c>
      <c r="AI146" s="81">
        <v>16</v>
      </c>
      <c r="AJ146" s="68">
        <v>3182341.3697954379</v>
      </c>
      <c r="AK146" s="68">
        <v>113233.26999999996</v>
      </c>
      <c r="AL146" s="68">
        <v>0</v>
      </c>
      <c r="AM146" s="68">
        <v>9440.630000000001</v>
      </c>
      <c r="AN146" s="68">
        <v>517396.64861406724</v>
      </c>
      <c r="AO146" s="68">
        <v>246463.5430191507</v>
      </c>
      <c r="AP146" s="68">
        <v>483060.59062227514</v>
      </c>
      <c r="AQ146" s="68">
        <v>40260.342455822043</v>
      </c>
      <c r="AR146" s="68">
        <f t="shared" si="16"/>
        <v>4690414.0245067533</v>
      </c>
      <c r="AS146" s="68">
        <v>98217.63</v>
      </c>
      <c r="AU146" s="79" t="s">
        <v>279</v>
      </c>
      <c r="AV146" s="79" t="s">
        <v>280</v>
      </c>
      <c r="AW146" s="80" t="s">
        <v>1157</v>
      </c>
      <c r="AX146" s="81">
        <v>16</v>
      </c>
      <c r="AY146" s="68">
        <v>3237641.8379434668</v>
      </c>
      <c r="AZ146" s="68">
        <v>115194.98999999998</v>
      </c>
      <c r="BA146" s="68">
        <v>0</v>
      </c>
      <c r="BB146" s="68">
        <v>9604.6299999999992</v>
      </c>
      <c r="BC146" s="68">
        <v>526443.96225145226</v>
      </c>
      <c r="BD146" s="68">
        <v>246463.5430191507</v>
      </c>
      <c r="BE146" s="68">
        <v>491532.54643909482</v>
      </c>
      <c r="BF146" s="68">
        <v>41065.543104939163</v>
      </c>
      <c r="BG146" s="68">
        <f t="shared" si="17"/>
        <v>4767876.3227581028</v>
      </c>
      <c r="BH146" s="68">
        <v>99929.27</v>
      </c>
    </row>
    <row r="147" spans="2:60">
      <c r="B147" s="79" t="s">
        <v>281</v>
      </c>
      <c r="C147" s="79" t="s">
        <v>282</v>
      </c>
      <c r="D147" s="80" t="s">
        <v>953</v>
      </c>
      <c r="E147" s="81">
        <v>19</v>
      </c>
      <c r="F147" s="68"/>
      <c r="G147" s="68"/>
      <c r="H147" s="68"/>
      <c r="I147" s="68"/>
      <c r="J147" s="68"/>
      <c r="K147" s="68"/>
      <c r="L147" s="68"/>
      <c r="M147" s="68"/>
      <c r="N147" s="68">
        <f t="shared" si="14"/>
        <v>0</v>
      </c>
      <c r="O147" s="68"/>
      <c r="Q147" s="79" t="s">
        <v>281</v>
      </c>
      <c r="R147" s="79" t="s">
        <v>282</v>
      </c>
      <c r="S147" s="80" t="s">
        <v>954</v>
      </c>
      <c r="T147" s="81">
        <v>16</v>
      </c>
      <c r="U147" s="68">
        <v>5263349.5747518083</v>
      </c>
      <c r="V147" s="68">
        <v>107056.53000000001</v>
      </c>
      <c r="W147" s="68">
        <v>0</v>
      </c>
      <c r="X147" s="68">
        <v>18190.66</v>
      </c>
      <c r="Y147" s="68">
        <v>610599.40170470637</v>
      </c>
      <c r="Z147" s="68">
        <v>311175.08565761981</v>
      </c>
      <c r="AA147" s="68">
        <v>637731.5806196006</v>
      </c>
      <c r="AB147" s="68">
        <v>58960.196464377455</v>
      </c>
      <c r="AC147" s="68">
        <f t="shared" si="15"/>
        <v>7007063.0291981129</v>
      </c>
      <c r="AD147" s="68">
        <v>0</v>
      </c>
      <c r="AF147" s="79" t="s">
        <v>281</v>
      </c>
      <c r="AG147" s="79" t="s">
        <v>282</v>
      </c>
      <c r="AH147" s="80" t="s">
        <v>1156</v>
      </c>
      <c r="AI147" s="81">
        <v>16</v>
      </c>
      <c r="AJ147" s="68">
        <v>5289410.3184467768</v>
      </c>
      <c r="AK147" s="68">
        <v>107373.34999999999</v>
      </c>
      <c r="AL147" s="68">
        <v>0</v>
      </c>
      <c r="AM147" s="68">
        <v>18244.5</v>
      </c>
      <c r="AN147" s="68">
        <v>613721.82443941699</v>
      </c>
      <c r="AO147" s="68">
        <v>311175.08565761981</v>
      </c>
      <c r="AP147" s="68">
        <v>641144.1948489442</v>
      </c>
      <c r="AQ147" s="68">
        <v>59160.133528974839</v>
      </c>
      <c r="AR147" s="68">
        <f t="shared" si="16"/>
        <v>7040229.4069217322</v>
      </c>
      <c r="AS147" s="68">
        <v>0</v>
      </c>
      <c r="AU147" s="79" t="s">
        <v>281</v>
      </c>
      <c r="AV147" s="79" t="s">
        <v>282</v>
      </c>
      <c r="AW147" s="80" t="s">
        <v>1157</v>
      </c>
      <c r="AX147" s="81">
        <v>16</v>
      </c>
      <c r="AY147" s="68">
        <v>5381733.0503057037</v>
      </c>
      <c r="AZ147" s="68">
        <v>109247.80999999998</v>
      </c>
      <c r="BA147" s="68">
        <v>0</v>
      </c>
      <c r="BB147" s="68">
        <v>18563</v>
      </c>
      <c r="BC147" s="68">
        <v>624485.33017117938</v>
      </c>
      <c r="BD147" s="68">
        <v>311175.08565761981</v>
      </c>
      <c r="BE147" s="68">
        <v>652419.92160030105</v>
      </c>
      <c r="BF147" s="68">
        <v>60343.35699955374</v>
      </c>
      <c r="BG147" s="68">
        <f t="shared" si="17"/>
        <v>7157967.5547343567</v>
      </c>
      <c r="BH147" s="68">
        <v>0</v>
      </c>
    </row>
    <row r="148" spans="2:60">
      <c r="B148" s="79" t="s">
        <v>283</v>
      </c>
      <c r="C148" s="79" t="s">
        <v>284</v>
      </c>
      <c r="D148" s="80" t="s">
        <v>953</v>
      </c>
      <c r="E148" s="81">
        <v>19</v>
      </c>
      <c r="F148" s="68"/>
      <c r="G148" s="68"/>
      <c r="H148" s="68"/>
      <c r="I148" s="68"/>
      <c r="J148" s="68"/>
      <c r="K148" s="68"/>
      <c r="L148" s="68"/>
      <c r="M148" s="68"/>
      <c r="N148" s="68">
        <f t="shared" si="14"/>
        <v>0</v>
      </c>
      <c r="O148" s="68"/>
      <c r="Q148" s="79" t="s">
        <v>283</v>
      </c>
      <c r="R148" s="79" t="s">
        <v>284</v>
      </c>
      <c r="S148" s="80" t="s">
        <v>954</v>
      </c>
      <c r="T148" s="81">
        <v>16</v>
      </c>
      <c r="U148" s="68">
        <v>5860389.7342382632</v>
      </c>
      <c r="V148" s="68">
        <v>412110.52999999985</v>
      </c>
      <c r="W148" s="68">
        <v>114312.93999999999</v>
      </c>
      <c r="X148" s="68">
        <v>19284.09</v>
      </c>
      <c r="Y148" s="68">
        <v>961841.36825118656</v>
      </c>
      <c r="Z148" s="68">
        <v>438864.77924828557</v>
      </c>
      <c r="AA148" s="68">
        <v>531467.88073210372</v>
      </c>
      <c r="AB148" s="68">
        <v>75933.457892009988</v>
      </c>
      <c r="AC148" s="68">
        <f t="shared" si="15"/>
        <v>8609543.2003618497</v>
      </c>
      <c r="AD148" s="68">
        <v>195338.41999999998</v>
      </c>
      <c r="AF148" s="79" t="s">
        <v>283</v>
      </c>
      <c r="AG148" s="79" t="s">
        <v>284</v>
      </c>
      <c r="AH148" s="80" t="s">
        <v>1156</v>
      </c>
      <c r="AI148" s="81">
        <v>16</v>
      </c>
      <c r="AJ148" s="68">
        <v>5888950.1170842461</v>
      </c>
      <c r="AK148" s="68">
        <v>410666.27999999991</v>
      </c>
      <c r="AL148" s="68">
        <v>114651.21999999999</v>
      </c>
      <c r="AM148" s="68">
        <v>19341.16</v>
      </c>
      <c r="AN148" s="68">
        <v>966707.44861881156</v>
      </c>
      <c r="AO148" s="68">
        <v>438864.77924828557</v>
      </c>
      <c r="AP148" s="68">
        <v>534311.86436918611</v>
      </c>
      <c r="AQ148" s="68">
        <v>76191.001458166167</v>
      </c>
      <c r="AR148" s="68">
        <f t="shared" si="16"/>
        <v>8648264.1307786945</v>
      </c>
      <c r="AS148" s="68">
        <v>198580.25999999998</v>
      </c>
      <c r="AU148" s="79" t="s">
        <v>283</v>
      </c>
      <c r="AV148" s="79" t="s">
        <v>284</v>
      </c>
      <c r="AW148" s="80" t="s">
        <v>1157</v>
      </c>
      <c r="AX148" s="81">
        <v>16</v>
      </c>
      <c r="AY148" s="68">
        <v>5991648.4790539825</v>
      </c>
      <c r="AZ148" s="68">
        <v>417824.88000000012</v>
      </c>
      <c r="BA148" s="68">
        <v>116652.73999999998</v>
      </c>
      <c r="BB148" s="68">
        <v>19678.810000000001</v>
      </c>
      <c r="BC148" s="68">
        <v>983654.74723724579</v>
      </c>
      <c r="BD148" s="68">
        <v>438864.77924828557</v>
      </c>
      <c r="BE148" s="68">
        <v>543708.90602564334</v>
      </c>
      <c r="BF148" s="68">
        <v>77714.820487327874</v>
      </c>
      <c r="BG148" s="68">
        <f t="shared" si="17"/>
        <v>8791805.7220524848</v>
      </c>
      <c r="BH148" s="68">
        <v>202057.55999999997</v>
      </c>
    </row>
    <row r="149" spans="2:60">
      <c r="B149" s="79" t="s">
        <v>285</v>
      </c>
      <c r="C149" s="79" t="s">
        <v>286</v>
      </c>
      <c r="D149" s="80" t="s">
        <v>953</v>
      </c>
      <c r="E149" s="81">
        <v>19</v>
      </c>
      <c r="F149" s="68"/>
      <c r="G149" s="68"/>
      <c r="H149" s="68"/>
      <c r="I149" s="68"/>
      <c r="J149" s="68"/>
      <c r="K149" s="68"/>
      <c r="L149" s="68"/>
      <c r="M149" s="68"/>
      <c r="N149" s="68">
        <f t="shared" si="14"/>
        <v>0</v>
      </c>
      <c r="O149" s="68"/>
      <c r="Q149" s="79" t="s">
        <v>285</v>
      </c>
      <c r="R149" s="79" t="s">
        <v>286</v>
      </c>
      <c r="S149" s="80" t="s">
        <v>954</v>
      </c>
      <c r="T149" s="81">
        <v>16</v>
      </c>
      <c r="U149" s="68">
        <v>922445.34421007195</v>
      </c>
      <c r="V149" s="68">
        <v>30720.939999999995</v>
      </c>
      <c r="W149" s="68">
        <v>0</v>
      </c>
      <c r="X149" s="68">
        <v>2497.3000000000002</v>
      </c>
      <c r="Y149" s="68">
        <v>117799.74745898489</v>
      </c>
      <c r="Z149" s="68">
        <v>146170.26026804789</v>
      </c>
      <c r="AA149" s="68">
        <v>0</v>
      </c>
      <c r="AB149" s="68">
        <v>10228.078319322551</v>
      </c>
      <c r="AC149" s="68">
        <f t="shared" si="15"/>
        <v>1256578.7202564273</v>
      </c>
      <c r="AD149" s="68">
        <v>26717.049999999996</v>
      </c>
      <c r="AF149" s="79" t="s">
        <v>285</v>
      </c>
      <c r="AG149" s="79" t="s">
        <v>286</v>
      </c>
      <c r="AH149" s="80" t="s">
        <v>1156</v>
      </c>
      <c r="AI149" s="81">
        <v>16</v>
      </c>
      <c r="AJ149" s="68">
        <v>926770.52551917208</v>
      </c>
      <c r="AK149" s="68">
        <v>30448.829999999994</v>
      </c>
      <c r="AL149" s="68">
        <v>0</v>
      </c>
      <c r="AM149" s="68">
        <v>2504.66</v>
      </c>
      <c r="AN149" s="68">
        <v>118382.30656341142</v>
      </c>
      <c r="AO149" s="68">
        <v>146170.26026804789</v>
      </c>
      <c r="AP149" s="68">
        <v>0</v>
      </c>
      <c r="AQ149" s="68">
        <v>10262.747163731838</v>
      </c>
      <c r="AR149" s="68">
        <f t="shared" si="16"/>
        <v>1261697.6295143634</v>
      </c>
      <c r="AS149" s="68">
        <v>27158.299999999996</v>
      </c>
      <c r="AU149" s="79" t="s">
        <v>285</v>
      </c>
      <c r="AV149" s="79" t="s">
        <v>286</v>
      </c>
      <c r="AW149" s="80" t="s">
        <v>1157</v>
      </c>
      <c r="AX149" s="81">
        <v>16</v>
      </c>
      <c r="AY149" s="68">
        <v>942868.76164463523</v>
      </c>
      <c r="AZ149" s="68">
        <v>30976.289999999994</v>
      </c>
      <c r="BA149" s="68">
        <v>0</v>
      </c>
      <c r="BB149" s="68">
        <v>2548.17</v>
      </c>
      <c r="BC149" s="68">
        <v>120449.24738994789</v>
      </c>
      <c r="BD149" s="68">
        <v>146170.26026804789</v>
      </c>
      <c r="BE149" s="68">
        <v>0</v>
      </c>
      <c r="BF149" s="68">
        <v>10468.017907006666</v>
      </c>
      <c r="BG149" s="68">
        <f t="shared" si="17"/>
        <v>1281112.337209638</v>
      </c>
      <c r="BH149" s="68">
        <v>27631.589999999997</v>
      </c>
    </row>
    <row r="150" spans="2:60">
      <c r="B150" s="79" t="s">
        <v>287</v>
      </c>
      <c r="C150" s="79" t="s">
        <v>288</v>
      </c>
      <c r="D150" s="80" t="s">
        <v>953</v>
      </c>
      <c r="E150" s="81">
        <v>19</v>
      </c>
      <c r="F150" s="68"/>
      <c r="G150" s="68"/>
      <c r="H150" s="68"/>
      <c r="I150" s="68"/>
      <c r="J150" s="68"/>
      <c r="K150" s="68"/>
      <c r="L150" s="68"/>
      <c r="M150" s="68"/>
      <c r="N150" s="68">
        <f t="shared" si="14"/>
        <v>0</v>
      </c>
      <c r="O150" s="68"/>
      <c r="Q150" s="79" t="s">
        <v>287</v>
      </c>
      <c r="R150" s="79" t="s">
        <v>288</v>
      </c>
      <c r="S150" s="80" t="s">
        <v>954</v>
      </c>
      <c r="T150" s="81">
        <v>16</v>
      </c>
      <c r="U150" s="68">
        <v>6835464.2441889821</v>
      </c>
      <c r="V150" s="68">
        <v>266314.53000000003</v>
      </c>
      <c r="W150" s="68">
        <v>18886.470000000005</v>
      </c>
      <c r="X150" s="68">
        <v>23757.209999999995</v>
      </c>
      <c r="Y150" s="68">
        <v>1070839.5335262588</v>
      </c>
      <c r="Z150" s="68">
        <v>498606.97267110122</v>
      </c>
      <c r="AA150" s="68">
        <v>625099.75686803937</v>
      </c>
      <c r="AB150" s="68">
        <v>78997.910719448701</v>
      </c>
      <c r="AC150" s="68">
        <f t="shared" si="15"/>
        <v>9489521.347973831</v>
      </c>
      <c r="AD150" s="68">
        <v>71554.720000000001</v>
      </c>
      <c r="AF150" s="79" t="s">
        <v>287</v>
      </c>
      <c r="AG150" s="79" t="s">
        <v>288</v>
      </c>
      <c r="AH150" s="80" t="s">
        <v>1156</v>
      </c>
      <c r="AI150" s="81">
        <v>16</v>
      </c>
      <c r="AJ150" s="68">
        <v>6869027.7619331144</v>
      </c>
      <c r="AK150" s="68">
        <v>266126.86</v>
      </c>
      <c r="AL150" s="68">
        <v>18942.36</v>
      </c>
      <c r="AM150" s="68">
        <v>23827.51</v>
      </c>
      <c r="AN150" s="68">
        <v>1076284.3808938088</v>
      </c>
      <c r="AO150" s="68">
        <v>498606.97267110122</v>
      </c>
      <c r="AP150" s="68">
        <v>628444.26791223534</v>
      </c>
      <c r="AQ150" s="68">
        <v>79265.829564344138</v>
      </c>
      <c r="AR150" s="68">
        <f t="shared" si="16"/>
        <v>9533268.1829746049</v>
      </c>
      <c r="AS150" s="68">
        <v>72742.239999999991</v>
      </c>
      <c r="AU150" s="79" t="s">
        <v>287</v>
      </c>
      <c r="AV150" s="79" t="s">
        <v>288</v>
      </c>
      <c r="AW150" s="80" t="s">
        <v>1157</v>
      </c>
      <c r="AX150" s="81">
        <v>16</v>
      </c>
      <c r="AY150" s="68">
        <v>6988637.3910367247</v>
      </c>
      <c r="AZ150" s="68">
        <v>270768.87</v>
      </c>
      <c r="BA150" s="68">
        <v>19273.05</v>
      </c>
      <c r="BB150" s="68">
        <v>24243.48</v>
      </c>
      <c r="BC150" s="68">
        <v>1095156.3288883208</v>
      </c>
      <c r="BD150" s="68">
        <v>498606.97267110122</v>
      </c>
      <c r="BE150" s="68">
        <v>639496.63652891957</v>
      </c>
      <c r="BF150" s="68">
        <v>80851.165355626494</v>
      </c>
      <c r="BG150" s="68">
        <f t="shared" si="17"/>
        <v>9691049.9144806936</v>
      </c>
      <c r="BH150" s="68">
        <v>74016.01999999999</v>
      </c>
    </row>
    <row r="151" spans="2:60">
      <c r="B151" s="79" t="s">
        <v>289</v>
      </c>
      <c r="C151" s="79" t="s">
        <v>290</v>
      </c>
      <c r="D151" s="80" t="s">
        <v>953</v>
      </c>
      <c r="E151" s="81">
        <v>19</v>
      </c>
      <c r="F151" s="68"/>
      <c r="G151" s="68"/>
      <c r="H151" s="68"/>
      <c r="I151" s="68"/>
      <c r="J151" s="68"/>
      <c r="K151" s="68"/>
      <c r="L151" s="68"/>
      <c r="M151" s="68"/>
      <c r="N151" s="68">
        <f t="shared" si="14"/>
        <v>0</v>
      </c>
      <c r="O151" s="68"/>
      <c r="Q151" s="79" t="s">
        <v>289</v>
      </c>
      <c r="R151" s="79" t="s">
        <v>290</v>
      </c>
      <c r="S151" s="80" t="s">
        <v>954</v>
      </c>
      <c r="T151" s="81">
        <v>16</v>
      </c>
      <c r="U151" s="68">
        <v>6572168.3700486366</v>
      </c>
      <c r="V151" s="68">
        <v>286537.05000000005</v>
      </c>
      <c r="W151" s="68">
        <v>48313.219999999994</v>
      </c>
      <c r="X151" s="68">
        <v>22475.73</v>
      </c>
      <c r="Y151" s="68">
        <v>1009442.3829672281</v>
      </c>
      <c r="Z151" s="68">
        <v>630062.68377762567</v>
      </c>
      <c r="AA151" s="68">
        <v>693968.10557690961</v>
      </c>
      <c r="AB151" s="68">
        <v>81451.526401279494</v>
      </c>
      <c r="AC151" s="68">
        <f t="shared" si="15"/>
        <v>9572806.8187716808</v>
      </c>
      <c r="AD151" s="68">
        <v>228387.74999999997</v>
      </c>
      <c r="AF151" s="79" t="s">
        <v>289</v>
      </c>
      <c r="AG151" s="79" t="s">
        <v>290</v>
      </c>
      <c r="AH151" s="80" t="s">
        <v>1156</v>
      </c>
      <c r="AI151" s="81">
        <v>16</v>
      </c>
      <c r="AJ151" s="68">
        <v>6605039.1418720596</v>
      </c>
      <c r="AK151" s="68">
        <v>284281.46999999997</v>
      </c>
      <c r="AL151" s="68">
        <v>48455.489999999991</v>
      </c>
      <c r="AM151" s="68">
        <v>22541.919999999998</v>
      </c>
      <c r="AN151" s="68">
        <v>1014602.0899941861</v>
      </c>
      <c r="AO151" s="68">
        <v>630062.68377762567</v>
      </c>
      <c r="AP151" s="68">
        <v>697710.43524383032</v>
      </c>
      <c r="AQ151" s="68">
        <v>81727.798189949244</v>
      </c>
      <c r="AR151" s="68">
        <f t="shared" si="16"/>
        <v>9616580.6790776495</v>
      </c>
      <c r="AS151" s="68">
        <v>232159.65</v>
      </c>
      <c r="AU151" s="79" t="s">
        <v>289</v>
      </c>
      <c r="AV151" s="79" t="s">
        <v>290</v>
      </c>
      <c r="AW151" s="80" t="s">
        <v>1157</v>
      </c>
      <c r="AX151" s="81">
        <v>16</v>
      </c>
      <c r="AY151" s="68">
        <v>6720221.3761979267</v>
      </c>
      <c r="AZ151" s="68">
        <v>289207.29999999993</v>
      </c>
      <c r="BA151" s="68">
        <v>49297.26</v>
      </c>
      <c r="BB151" s="68">
        <v>22933.53</v>
      </c>
      <c r="BC151" s="68">
        <v>1032339.2947325968</v>
      </c>
      <c r="BD151" s="68">
        <v>630062.68377762567</v>
      </c>
      <c r="BE151" s="68">
        <v>709946.974782562</v>
      </c>
      <c r="BF151" s="68">
        <v>83362.349553747103</v>
      </c>
      <c r="BG151" s="68">
        <f t="shared" si="17"/>
        <v>9773576.2890444584</v>
      </c>
      <c r="BH151" s="68">
        <v>236205.52</v>
      </c>
    </row>
    <row r="152" spans="2:60">
      <c r="B152" s="79" t="s">
        <v>291</v>
      </c>
      <c r="C152" s="79" t="s">
        <v>292</v>
      </c>
      <c r="D152" s="80" t="s">
        <v>953</v>
      </c>
      <c r="E152" s="81">
        <v>19</v>
      </c>
      <c r="F152" s="68"/>
      <c r="G152" s="68"/>
      <c r="H152" s="68"/>
      <c r="I152" s="68"/>
      <c r="J152" s="68"/>
      <c r="K152" s="68"/>
      <c r="L152" s="68"/>
      <c r="M152" s="68"/>
      <c r="N152" s="68">
        <f t="shared" si="14"/>
        <v>0</v>
      </c>
      <c r="O152" s="68"/>
      <c r="Q152" s="79" t="s">
        <v>291</v>
      </c>
      <c r="R152" s="79" t="s">
        <v>292</v>
      </c>
      <c r="S152" s="80" t="s">
        <v>954</v>
      </c>
      <c r="T152" s="81">
        <v>16</v>
      </c>
      <c r="U152" s="68">
        <v>2873240.2088638307</v>
      </c>
      <c r="V152" s="68">
        <v>84115.580000000031</v>
      </c>
      <c r="W152" s="68">
        <v>0</v>
      </c>
      <c r="X152" s="68">
        <v>7256.38</v>
      </c>
      <c r="Y152" s="68">
        <v>427315.52658598271</v>
      </c>
      <c r="Z152" s="68">
        <v>185544.37476137967</v>
      </c>
      <c r="AA152" s="68">
        <v>182315.03597956599</v>
      </c>
      <c r="AB152" s="68">
        <v>34178.126335910056</v>
      </c>
      <c r="AC152" s="68">
        <f t="shared" si="15"/>
        <v>3867502.0825266694</v>
      </c>
      <c r="AD152" s="68">
        <v>73536.849999999991</v>
      </c>
      <c r="AF152" s="79" t="s">
        <v>291</v>
      </c>
      <c r="AG152" s="79" t="s">
        <v>292</v>
      </c>
      <c r="AH152" s="80" t="s">
        <v>1156</v>
      </c>
      <c r="AI152" s="81">
        <v>16</v>
      </c>
      <c r="AJ152" s="68">
        <v>2886694.5928677698</v>
      </c>
      <c r="AK152" s="68">
        <v>83361.710000000021</v>
      </c>
      <c r="AL152" s="68">
        <v>0</v>
      </c>
      <c r="AM152" s="68">
        <v>7277.8599999999988</v>
      </c>
      <c r="AN152" s="68">
        <v>429492.4607803183</v>
      </c>
      <c r="AO152" s="68">
        <v>185544.37476137967</v>
      </c>
      <c r="AP152" s="68">
        <v>183290.23375860325</v>
      </c>
      <c r="AQ152" s="68">
        <v>34294.044374905992</v>
      </c>
      <c r="AR152" s="68">
        <f t="shared" si="16"/>
        <v>3884712.5365429772</v>
      </c>
      <c r="AS152" s="68">
        <v>74757.260000000009</v>
      </c>
      <c r="AU152" s="79" t="s">
        <v>291</v>
      </c>
      <c r="AV152" s="79" t="s">
        <v>292</v>
      </c>
      <c r="AW152" s="80" t="s">
        <v>1157</v>
      </c>
      <c r="AX152" s="81">
        <v>16</v>
      </c>
      <c r="AY152" s="68">
        <v>2936987.9145832807</v>
      </c>
      <c r="AZ152" s="68">
        <v>84813</v>
      </c>
      <c r="BA152" s="68">
        <v>0</v>
      </c>
      <c r="BB152" s="68">
        <v>7404.92</v>
      </c>
      <c r="BC152" s="68">
        <v>437023.89043948462</v>
      </c>
      <c r="BD152" s="68">
        <v>185544.37476137967</v>
      </c>
      <c r="BE152" s="68">
        <v>186513.7014440065</v>
      </c>
      <c r="BF152" s="68">
        <v>34979.931862403639</v>
      </c>
      <c r="BG152" s="68">
        <f t="shared" si="17"/>
        <v>3949334.0530905551</v>
      </c>
      <c r="BH152" s="68">
        <v>76066.320000000007</v>
      </c>
    </row>
    <row r="153" spans="2:60">
      <c r="B153" s="79" t="s">
        <v>293</v>
      </c>
      <c r="C153" s="79" t="s">
        <v>294</v>
      </c>
      <c r="D153" s="80" t="s">
        <v>953</v>
      </c>
      <c r="E153" s="81">
        <v>19</v>
      </c>
      <c r="F153" s="68"/>
      <c r="G153" s="68"/>
      <c r="H153" s="68"/>
      <c r="I153" s="68"/>
      <c r="J153" s="68"/>
      <c r="K153" s="68"/>
      <c r="L153" s="68"/>
      <c r="M153" s="68"/>
      <c r="N153" s="68">
        <f t="shared" si="14"/>
        <v>0</v>
      </c>
      <c r="O153" s="68"/>
      <c r="Q153" s="79" t="s">
        <v>293</v>
      </c>
      <c r="R153" s="79" t="s">
        <v>294</v>
      </c>
      <c r="S153" s="80" t="s">
        <v>954</v>
      </c>
      <c r="T153" s="81">
        <v>16</v>
      </c>
      <c r="U153" s="68">
        <v>24609737.889434099</v>
      </c>
      <c r="V153" s="68">
        <v>865208.98999999976</v>
      </c>
      <c r="W153" s="68">
        <v>237075.07000000004</v>
      </c>
      <c r="X153" s="68">
        <v>85386.780000000013</v>
      </c>
      <c r="Y153" s="68">
        <v>3832928.3006191966</v>
      </c>
      <c r="Z153" s="68">
        <v>1298602.785952894</v>
      </c>
      <c r="AA153" s="68">
        <v>1627876.4054530747</v>
      </c>
      <c r="AB153" s="68">
        <v>286692.21806946397</v>
      </c>
      <c r="AC153" s="68">
        <f t="shared" si="15"/>
        <v>33245582.499528728</v>
      </c>
      <c r="AD153" s="68">
        <v>402074.06</v>
      </c>
      <c r="AF153" s="79" t="s">
        <v>293</v>
      </c>
      <c r="AG153" s="79" t="s">
        <v>294</v>
      </c>
      <c r="AH153" s="80" t="s">
        <v>1156</v>
      </c>
      <c r="AI153" s="81">
        <v>16</v>
      </c>
      <c r="AJ153" s="68">
        <v>24732769.665274404</v>
      </c>
      <c r="AK153" s="68">
        <v>862286.37</v>
      </c>
      <c r="AL153" s="68">
        <v>237776.63</v>
      </c>
      <c r="AM153" s="68">
        <v>85639.47</v>
      </c>
      <c r="AN153" s="68">
        <v>3852406.76974985</v>
      </c>
      <c r="AO153" s="68">
        <v>1298602.785952894</v>
      </c>
      <c r="AP153" s="68">
        <v>1636586.4109391663</v>
      </c>
      <c r="AQ153" s="68">
        <v>287664.5704950951</v>
      </c>
      <c r="AR153" s="68">
        <f t="shared" si="16"/>
        <v>33402479.562411409</v>
      </c>
      <c r="AS153" s="68">
        <v>408746.89</v>
      </c>
      <c r="AU153" s="79" t="s">
        <v>293</v>
      </c>
      <c r="AV153" s="79" t="s">
        <v>294</v>
      </c>
      <c r="AW153" s="80" t="s">
        <v>1157</v>
      </c>
      <c r="AX153" s="81">
        <v>16</v>
      </c>
      <c r="AY153" s="68">
        <v>25164726.188088629</v>
      </c>
      <c r="AZ153" s="68">
        <v>877317.89999999991</v>
      </c>
      <c r="BA153" s="68">
        <v>241927.61000000002</v>
      </c>
      <c r="BB153" s="68">
        <v>87134.52</v>
      </c>
      <c r="BC153" s="68">
        <v>3919955.6212856411</v>
      </c>
      <c r="BD153" s="68">
        <v>1298602.785952894</v>
      </c>
      <c r="BE153" s="68">
        <v>1665368.9907004093</v>
      </c>
      <c r="BF153" s="68">
        <v>293417.85430498421</v>
      </c>
      <c r="BG153" s="68">
        <f t="shared" si="17"/>
        <v>33964355.850332558</v>
      </c>
      <c r="BH153" s="68">
        <v>415904.38000000006</v>
      </c>
    </row>
    <row r="154" spans="2:60">
      <c r="B154" s="79" t="s">
        <v>295</v>
      </c>
      <c r="C154" s="79" t="s">
        <v>296</v>
      </c>
      <c r="D154" s="80" t="s">
        <v>953</v>
      </c>
      <c r="E154" s="81">
        <v>19</v>
      </c>
      <c r="F154" s="68"/>
      <c r="G154" s="68"/>
      <c r="H154" s="68"/>
      <c r="I154" s="68"/>
      <c r="J154" s="68"/>
      <c r="K154" s="68"/>
      <c r="L154" s="68"/>
      <c r="M154" s="68"/>
      <c r="N154" s="68">
        <f t="shared" si="14"/>
        <v>0</v>
      </c>
      <c r="O154" s="68"/>
      <c r="Q154" s="79" t="s">
        <v>295</v>
      </c>
      <c r="R154" s="79" t="s">
        <v>296</v>
      </c>
      <c r="S154" s="80" t="s">
        <v>954</v>
      </c>
      <c r="T154" s="81">
        <v>16</v>
      </c>
      <c r="U154" s="68">
        <v>3439300.0480648098</v>
      </c>
      <c r="V154" s="68">
        <v>163583.14999999997</v>
      </c>
      <c r="W154" s="68">
        <v>0</v>
      </c>
      <c r="X154" s="68">
        <v>10277.370000000001</v>
      </c>
      <c r="Y154" s="68">
        <v>459503.61783815606</v>
      </c>
      <c r="Z154" s="68">
        <v>438007.85120740678</v>
      </c>
      <c r="AA154" s="68">
        <v>398429.186612049</v>
      </c>
      <c r="AB154" s="68">
        <v>41286.365833195858</v>
      </c>
      <c r="AC154" s="68">
        <f t="shared" si="15"/>
        <v>5048733.1695556175</v>
      </c>
      <c r="AD154" s="68">
        <v>98345.580000000016</v>
      </c>
      <c r="AF154" s="79" t="s">
        <v>295</v>
      </c>
      <c r="AG154" s="79" t="s">
        <v>296</v>
      </c>
      <c r="AH154" s="80" t="s">
        <v>1156</v>
      </c>
      <c r="AI154" s="81">
        <v>16</v>
      </c>
      <c r="AJ154" s="68">
        <v>3455843.0357717015</v>
      </c>
      <c r="AK154" s="68">
        <v>162730.25999999998</v>
      </c>
      <c r="AL154" s="68">
        <v>0</v>
      </c>
      <c r="AM154" s="68">
        <v>10307.630000000001</v>
      </c>
      <c r="AN154" s="68">
        <v>461868.77404449199</v>
      </c>
      <c r="AO154" s="68">
        <v>438007.85120740678</v>
      </c>
      <c r="AP154" s="68">
        <v>400577.43968009367</v>
      </c>
      <c r="AQ154" s="68">
        <v>41426.406635255553</v>
      </c>
      <c r="AR154" s="68">
        <f t="shared" si="16"/>
        <v>5070731.1873389492</v>
      </c>
      <c r="AS154" s="68">
        <v>99969.790000000008</v>
      </c>
      <c r="AU154" s="79" t="s">
        <v>295</v>
      </c>
      <c r="AV154" s="79" t="s">
        <v>296</v>
      </c>
      <c r="AW154" s="80" t="s">
        <v>1157</v>
      </c>
      <c r="AX154" s="81">
        <v>16</v>
      </c>
      <c r="AY154" s="68">
        <v>3515832.1257879394</v>
      </c>
      <c r="AZ154" s="68">
        <v>165551.74000000002</v>
      </c>
      <c r="BA154" s="68">
        <v>0</v>
      </c>
      <c r="BB154" s="68">
        <v>10486.699999999999</v>
      </c>
      <c r="BC154" s="68">
        <v>469946.03317062068</v>
      </c>
      <c r="BD154" s="68">
        <v>438007.85120740678</v>
      </c>
      <c r="BE154" s="68">
        <v>407602.69459654338</v>
      </c>
      <c r="BF154" s="68">
        <v>42254.939167961478</v>
      </c>
      <c r="BG154" s="68">
        <f t="shared" si="17"/>
        <v>5151394.0539304717</v>
      </c>
      <c r="BH154" s="68">
        <v>101711.97</v>
      </c>
    </row>
    <row r="155" spans="2:60">
      <c r="B155" s="79" t="s">
        <v>297</v>
      </c>
      <c r="C155" s="79" t="s">
        <v>298</v>
      </c>
      <c r="D155" s="80" t="s">
        <v>953</v>
      </c>
      <c r="E155" s="81">
        <v>19</v>
      </c>
      <c r="F155" s="68"/>
      <c r="G155" s="68"/>
      <c r="H155" s="68"/>
      <c r="I155" s="68"/>
      <c r="J155" s="68"/>
      <c r="K155" s="68"/>
      <c r="L155" s="68"/>
      <c r="M155" s="68"/>
      <c r="N155" s="68">
        <f t="shared" si="14"/>
        <v>0</v>
      </c>
      <c r="O155" s="68"/>
      <c r="Q155" s="79" t="s">
        <v>297</v>
      </c>
      <c r="R155" s="79" t="s">
        <v>298</v>
      </c>
      <c r="S155" s="80" t="s">
        <v>954</v>
      </c>
      <c r="T155" s="81">
        <v>16</v>
      </c>
      <c r="U155" s="68">
        <v>28511470.398008291</v>
      </c>
      <c r="V155" s="68">
        <v>1528097.1599999997</v>
      </c>
      <c r="W155" s="68">
        <v>657271.11</v>
      </c>
      <c r="X155" s="68">
        <v>96722.499999999985</v>
      </c>
      <c r="Y155" s="68">
        <v>4867551.3609712254</v>
      </c>
      <c r="Z155" s="68">
        <v>1722628.2140793647</v>
      </c>
      <c r="AA155" s="68">
        <v>1997152.8833392072</v>
      </c>
      <c r="AB155" s="68">
        <v>353532.60039693117</v>
      </c>
      <c r="AC155" s="68">
        <f t="shared" si="15"/>
        <v>40729085.996795021</v>
      </c>
      <c r="AD155" s="68">
        <v>994659.77</v>
      </c>
      <c r="AF155" s="79" t="s">
        <v>297</v>
      </c>
      <c r="AG155" s="79" t="s">
        <v>298</v>
      </c>
      <c r="AH155" s="80" t="s">
        <v>1156</v>
      </c>
      <c r="AI155" s="81">
        <v>16</v>
      </c>
      <c r="AJ155" s="68">
        <v>28653429.96949378</v>
      </c>
      <c r="AK155" s="68">
        <v>1519098.8699999999</v>
      </c>
      <c r="AL155" s="68">
        <v>659206.59999999986</v>
      </c>
      <c r="AM155" s="68">
        <v>97007.31</v>
      </c>
      <c r="AN155" s="68">
        <v>4892338.2253807783</v>
      </c>
      <c r="AO155" s="68">
        <v>1722628.2140793647</v>
      </c>
      <c r="AP155" s="68">
        <v>2007921.6872396127</v>
      </c>
      <c r="AQ155" s="68">
        <v>354731.68239827454</v>
      </c>
      <c r="AR155" s="68">
        <f t="shared" si="16"/>
        <v>40917449.458591804</v>
      </c>
      <c r="AS155" s="68">
        <v>1011086.9000000001</v>
      </c>
      <c r="AU155" s="79" t="s">
        <v>297</v>
      </c>
      <c r="AV155" s="79" t="s">
        <v>298</v>
      </c>
      <c r="AW155" s="80" t="s">
        <v>1157</v>
      </c>
      <c r="AX155" s="81">
        <v>16</v>
      </c>
      <c r="AY155" s="68">
        <v>29152112.366343562</v>
      </c>
      <c r="AZ155" s="68">
        <v>1545433.4100000001</v>
      </c>
      <c r="BA155" s="68">
        <v>670658.45000000019</v>
      </c>
      <c r="BB155" s="68">
        <v>98692.53</v>
      </c>
      <c r="BC155" s="68">
        <v>4977853.4579289574</v>
      </c>
      <c r="BD155" s="68">
        <v>1722628.2140793647</v>
      </c>
      <c r="BE155" s="68">
        <v>2043137.0369314053</v>
      </c>
      <c r="BF155" s="68">
        <v>361826.32504624128</v>
      </c>
      <c r="BG155" s="68">
        <f t="shared" si="17"/>
        <v>41601048.940329529</v>
      </c>
      <c r="BH155" s="68">
        <v>1028707.15</v>
      </c>
    </row>
    <row r="156" spans="2:60">
      <c r="B156" s="79" t="s">
        <v>299</v>
      </c>
      <c r="C156" s="79" t="s">
        <v>300</v>
      </c>
      <c r="D156" s="80" t="s">
        <v>953</v>
      </c>
      <c r="E156" s="81">
        <v>19</v>
      </c>
      <c r="F156" s="68"/>
      <c r="G156" s="68"/>
      <c r="H156" s="68"/>
      <c r="I156" s="68"/>
      <c r="J156" s="68"/>
      <c r="K156" s="68"/>
      <c r="L156" s="68"/>
      <c r="M156" s="68"/>
      <c r="N156" s="68">
        <f t="shared" si="14"/>
        <v>0</v>
      </c>
      <c r="O156" s="68"/>
      <c r="Q156" s="79" t="s">
        <v>299</v>
      </c>
      <c r="R156" s="79" t="s">
        <v>300</v>
      </c>
      <c r="S156" s="80" t="s">
        <v>954</v>
      </c>
      <c r="T156" s="81">
        <v>16</v>
      </c>
      <c r="U156" s="68">
        <v>1677035.6842653393</v>
      </c>
      <c r="V156" s="68">
        <v>26923.919999999998</v>
      </c>
      <c r="W156" s="68">
        <v>0</v>
      </c>
      <c r="X156" s="68">
        <v>1920.9999999999998</v>
      </c>
      <c r="Y156" s="68">
        <v>94765.772990385754</v>
      </c>
      <c r="Z156" s="68">
        <v>108908.84286324363</v>
      </c>
      <c r="AA156" s="68">
        <v>77099.766251831883</v>
      </c>
      <c r="AB156" s="68">
        <v>17929.27895336505</v>
      </c>
      <c r="AC156" s="68">
        <f t="shared" si="15"/>
        <v>2014447.5453241654</v>
      </c>
      <c r="AD156" s="68">
        <v>9863.2800000000007</v>
      </c>
      <c r="AF156" s="79" t="s">
        <v>299</v>
      </c>
      <c r="AG156" s="79" t="s">
        <v>300</v>
      </c>
      <c r="AH156" s="80" t="s">
        <v>1156</v>
      </c>
      <c r="AI156" s="81">
        <v>16</v>
      </c>
      <c r="AJ156" s="68">
        <v>1684170.2711502747</v>
      </c>
      <c r="AK156" s="68">
        <v>26869.370000000003</v>
      </c>
      <c r="AL156" s="68">
        <v>0</v>
      </c>
      <c r="AM156" s="68">
        <v>1926.6699999999998</v>
      </c>
      <c r="AN156" s="68">
        <v>95246.420643375255</v>
      </c>
      <c r="AO156" s="68">
        <v>108908.84286324363</v>
      </c>
      <c r="AP156" s="68">
        <v>77515.691428638558</v>
      </c>
      <c r="AQ156" s="68">
        <v>17990.059633622644</v>
      </c>
      <c r="AR156" s="68">
        <f t="shared" si="16"/>
        <v>2022653.4957191546</v>
      </c>
      <c r="AS156" s="68">
        <v>10026.169999999998</v>
      </c>
      <c r="AU156" s="79" t="s">
        <v>299</v>
      </c>
      <c r="AV156" s="79" t="s">
        <v>300</v>
      </c>
      <c r="AW156" s="80" t="s">
        <v>1157</v>
      </c>
      <c r="AX156" s="81">
        <v>16</v>
      </c>
      <c r="AY156" s="68">
        <v>1713306.4504441521</v>
      </c>
      <c r="AZ156" s="68">
        <v>27335.589999999997</v>
      </c>
      <c r="BA156" s="68">
        <v>0</v>
      </c>
      <c r="BB156" s="68">
        <v>1960.1299999999999</v>
      </c>
      <c r="BC156" s="68">
        <v>96911.780669066255</v>
      </c>
      <c r="BD156" s="68">
        <v>108908.84286324363</v>
      </c>
      <c r="BE156" s="68">
        <v>78875.26906598534</v>
      </c>
      <c r="BF156" s="68">
        <v>18349.880826294888</v>
      </c>
      <c r="BG156" s="68">
        <f t="shared" si="17"/>
        <v>2055848.8438687422</v>
      </c>
      <c r="BH156" s="68">
        <v>10200.900000000001</v>
      </c>
    </row>
    <row r="157" spans="2:60">
      <c r="B157" s="79" t="s">
        <v>301</v>
      </c>
      <c r="C157" s="79" t="s">
        <v>302</v>
      </c>
      <c r="D157" s="80" t="s">
        <v>953</v>
      </c>
      <c r="E157" s="81">
        <v>19</v>
      </c>
      <c r="F157" s="68"/>
      <c r="G157" s="68"/>
      <c r="H157" s="68"/>
      <c r="I157" s="68"/>
      <c r="J157" s="68"/>
      <c r="K157" s="68"/>
      <c r="L157" s="68"/>
      <c r="M157" s="68"/>
      <c r="N157" s="68">
        <f t="shared" si="14"/>
        <v>0</v>
      </c>
      <c r="O157" s="68"/>
      <c r="Q157" s="79" t="s">
        <v>301</v>
      </c>
      <c r="R157" s="79" t="s">
        <v>302</v>
      </c>
      <c r="S157" s="80" t="s">
        <v>954</v>
      </c>
      <c r="T157" s="81">
        <v>16</v>
      </c>
      <c r="U157" s="68">
        <v>5397686.4441449996</v>
      </c>
      <c r="V157" s="68">
        <v>127170.39</v>
      </c>
      <c r="W157" s="68">
        <v>15944.320000000002</v>
      </c>
      <c r="X157" s="68">
        <v>0</v>
      </c>
      <c r="Y157" s="68">
        <v>713500.25852819975</v>
      </c>
      <c r="Z157" s="68">
        <v>793902.93924433086</v>
      </c>
      <c r="AA157" s="68">
        <v>503625.77227536321</v>
      </c>
      <c r="AB157" s="68">
        <v>60306.217845336534</v>
      </c>
      <c r="AC157" s="68">
        <f t="shared" si="15"/>
        <v>7612136.34203823</v>
      </c>
      <c r="AD157" s="68">
        <v>0</v>
      </c>
      <c r="AF157" s="79" t="s">
        <v>301</v>
      </c>
      <c r="AG157" s="79" t="s">
        <v>302</v>
      </c>
      <c r="AH157" s="80" t="s">
        <v>1156</v>
      </c>
      <c r="AI157" s="81">
        <v>16</v>
      </c>
      <c r="AJ157" s="68">
        <v>5424681.3198417686</v>
      </c>
      <c r="AK157" s="68">
        <v>127544.87</v>
      </c>
      <c r="AL157" s="68">
        <v>15991.280000000002</v>
      </c>
      <c r="AM157" s="68">
        <v>0</v>
      </c>
      <c r="AN157" s="68">
        <v>717152.30524206185</v>
      </c>
      <c r="AO157" s="68">
        <v>793902.93924433086</v>
      </c>
      <c r="AP157" s="68">
        <v>506341.63220812893</v>
      </c>
      <c r="AQ157" s="68">
        <v>60510.75365969073</v>
      </c>
      <c r="AR157" s="68">
        <f t="shared" si="16"/>
        <v>7646125.1001959806</v>
      </c>
      <c r="AS157" s="68">
        <v>0</v>
      </c>
      <c r="AU157" s="79" t="s">
        <v>301</v>
      </c>
      <c r="AV157" s="79" t="s">
        <v>302</v>
      </c>
      <c r="AW157" s="80" t="s">
        <v>1157</v>
      </c>
      <c r="AX157" s="81">
        <v>16</v>
      </c>
      <c r="AY157" s="68">
        <v>5519266.7447749851</v>
      </c>
      <c r="AZ157" s="68">
        <v>129760.61</v>
      </c>
      <c r="BA157" s="68">
        <v>16269.080000000002</v>
      </c>
      <c r="BB157" s="68">
        <v>0</v>
      </c>
      <c r="BC157" s="68">
        <v>729690.79937038862</v>
      </c>
      <c r="BD157" s="68">
        <v>793902.93924433086</v>
      </c>
      <c r="BE157" s="68">
        <v>515221.95944680512</v>
      </c>
      <c r="BF157" s="68">
        <v>61720.970132885501</v>
      </c>
      <c r="BG157" s="68">
        <f t="shared" si="17"/>
        <v>7765833.1029693959</v>
      </c>
      <c r="BH157" s="68">
        <v>0</v>
      </c>
    </row>
    <row r="158" spans="2:60">
      <c r="B158" s="79" t="s">
        <v>303</v>
      </c>
      <c r="C158" s="79" t="s">
        <v>304</v>
      </c>
      <c r="D158" s="80" t="s">
        <v>953</v>
      </c>
      <c r="E158" s="81">
        <v>19</v>
      </c>
      <c r="F158" s="68"/>
      <c r="G158" s="68"/>
      <c r="H158" s="68"/>
      <c r="I158" s="68"/>
      <c r="J158" s="68"/>
      <c r="K158" s="68"/>
      <c r="L158" s="68"/>
      <c r="M158" s="68"/>
      <c r="N158" s="68">
        <f t="shared" si="14"/>
        <v>0</v>
      </c>
      <c r="O158" s="68"/>
      <c r="Q158" s="79" t="s">
        <v>303</v>
      </c>
      <c r="R158" s="79" t="s">
        <v>304</v>
      </c>
      <c r="S158" s="80" t="s">
        <v>954</v>
      </c>
      <c r="T158" s="81">
        <v>16</v>
      </c>
      <c r="U158" s="68">
        <v>1955782.1684680416</v>
      </c>
      <c r="V158" s="68">
        <v>19880.52</v>
      </c>
      <c r="W158" s="68">
        <v>0</v>
      </c>
      <c r="X158" s="68">
        <v>2485.06</v>
      </c>
      <c r="Y158" s="68">
        <v>100928.44226735248</v>
      </c>
      <c r="Z158" s="68">
        <v>161893.75439713887</v>
      </c>
      <c r="AA158" s="68">
        <v>27404.083061605037</v>
      </c>
      <c r="AB158" s="68">
        <v>20036.253681551665</v>
      </c>
      <c r="AC158" s="68">
        <f t="shared" si="15"/>
        <v>2288410.28187569</v>
      </c>
      <c r="AD158" s="68">
        <v>0</v>
      </c>
      <c r="AF158" s="79" t="s">
        <v>303</v>
      </c>
      <c r="AG158" s="79" t="s">
        <v>304</v>
      </c>
      <c r="AH158" s="80" t="s">
        <v>1156</v>
      </c>
      <c r="AI158" s="81">
        <v>16</v>
      </c>
      <c r="AJ158" s="68">
        <v>1964199.4274758431</v>
      </c>
      <c r="AK158" s="68">
        <v>19939.34</v>
      </c>
      <c r="AL158" s="68">
        <v>0</v>
      </c>
      <c r="AM158" s="68">
        <v>2492.42</v>
      </c>
      <c r="AN158" s="68">
        <v>101438.75259423866</v>
      </c>
      <c r="AO158" s="68">
        <v>161893.75439713887</v>
      </c>
      <c r="AP158" s="68">
        <v>27551.075602498604</v>
      </c>
      <c r="AQ158" s="68">
        <v>20104.207262966782</v>
      </c>
      <c r="AR158" s="68">
        <f t="shared" si="16"/>
        <v>2297618.9773326861</v>
      </c>
      <c r="AS158" s="68">
        <v>0</v>
      </c>
      <c r="AU158" s="79" t="s">
        <v>303</v>
      </c>
      <c r="AV158" s="79" t="s">
        <v>304</v>
      </c>
      <c r="AW158" s="80" t="s">
        <v>1157</v>
      </c>
      <c r="AX158" s="81">
        <v>16</v>
      </c>
      <c r="AY158" s="68">
        <v>1998306.4118693648</v>
      </c>
      <c r="AZ158" s="68">
        <v>20287.440000000002</v>
      </c>
      <c r="BA158" s="68">
        <v>0</v>
      </c>
      <c r="BB158" s="68">
        <v>2535.9299999999998</v>
      </c>
      <c r="BC158" s="68">
        <v>103217.265431493</v>
      </c>
      <c r="BD158" s="68">
        <v>161893.75439713887</v>
      </c>
      <c r="BE158" s="68">
        <v>28035.731901759231</v>
      </c>
      <c r="BF158" s="68">
        <v>20506.28480822593</v>
      </c>
      <c r="BG158" s="68">
        <f t="shared" si="17"/>
        <v>2334782.8184079817</v>
      </c>
      <c r="BH158" s="68">
        <v>0</v>
      </c>
    </row>
    <row r="159" spans="2:60">
      <c r="B159" s="79" t="s">
        <v>305</v>
      </c>
      <c r="C159" s="79" t="s">
        <v>306</v>
      </c>
      <c r="D159" s="80" t="s">
        <v>953</v>
      </c>
      <c r="E159" s="81">
        <v>19</v>
      </c>
      <c r="F159" s="68"/>
      <c r="G159" s="68"/>
      <c r="H159" s="68"/>
      <c r="I159" s="68"/>
      <c r="J159" s="68"/>
      <c r="K159" s="68"/>
      <c r="L159" s="68"/>
      <c r="M159" s="68"/>
      <c r="N159" s="68">
        <f t="shared" si="14"/>
        <v>0</v>
      </c>
      <c r="O159" s="68"/>
      <c r="Q159" s="79" t="s">
        <v>305</v>
      </c>
      <c r="R159" s="79" t="s">
        <v>306</v>
      </c>
      <c r="S159" s="80" t="s">
        <v>954</v>
      </c>
      <c r="T159" s="81">
        <v>16</v>
      </c>
      <c r="U159" s="68">
        <v>1892614.7731724158</v>
      </c>
      <c r="V159" s="68">
        <v>18787.080000000002</v>
      </c>
      <c r="W159" s="68">
        <v>0</v>
      </c>
      <c r="X159" s="68">
        <v>2485.06</v>
      </c>
      <c r="Y159" s="68">
        <v>97382.86293846526</v>
      </c>
      <c r="Z159" s="68">
        <v>537835.82699602994</v>
      </c>
      <c r="AA159" s="68">
        <v>57197.516776470926</v>
      </c>
      <c r="AB159" s="68">
        <v>19583.292690020986</v>
      </c>
      <c r="AC159" s="68">
        <f t="shared" si="15"/>
        <v>2625886.4125734032</v>
      </c>
      <c r="AD159" s="68">
        <v>0</v>
      </c>
      <c r="AF159" s="79" t="s">
        <v>305</v>
      </c>
      <c r="AG159" s="79" t="s">
        <v>306</v>
      </c>
      <c r="AH159" s="80" t="s">
        <v>1156</v>
      </c>
      <c r="AI159" s="81">
        <v>16</v>
      </c>
      <c r="AJ159" s="68">
        <v>1900780.8887347279</v>
      </c>
      <c r="AK159" s="68">
        <v>18842.690000000002</v>
      </c>
      <c r="AL159" s="68">
        <v>0</v>
      </c>
      <c r="AM159" s="68">
        <v>2492.42</v>
      </c>
      <c r="AN159" s="68">
        <v>97885.881209408151</v>
      </c>
      <c r="AO159" s="68">
        <v>537835.82699602994</v>
      </c>
      <c r="AP159" s="68">
        <v>57503.533272229179</v>
      </c>
      <c r="AQ159" s="68">
        <v>19649.683864354156</v>
      </c>
      <c r="AR159" s="68">
        <f t="shared" si="16"/>
        <v>2634990.924076749</v>
      </c>
      <c r="AS159" s="68">
        <v>0</v>
      </c>
      <c r="AU159" s="79" t="s">
        <v>305</v>
      </c>
      <c r="AV159" s="79" t="s">
        <v>306</v>
      </c>
      <c r="AW159" s="80" t="s">
        <v>1157</v>
      </c>
      <c r="AX159" s="81">
        <v>16</v>
      </c>
      <c r="AY159" s="68">
        <v>1933791.7059583503</v>
      </c>
      <c r="AZ159" s="68">
        <v>19171.62</v>
      </c>
      <c r="BA159" s="68">
        <v>0</v>
      </c>
      <c r="BB159" s="68">
        <v>2535.9299999999998</v>
      </c>
      <c r="BC159" s="68">
        <v>99603.460116834176</v>
      </c>
      <c r="BD159" s="68">
        <v>537835.82699602994</v>
      </c>
      <c r="BE159" s="68">
        <v>58514.90235072824</v>
      </c>
      <c r="BF159" s="68">
        <v>20042.700341640506</v>
      </c>
      <c r="BG159" s="68">
        <f t="shared" si="17"/>
        <v>2671496.1457635835</v>
      </c>
      <c r="BH159" s="68">
        <v>0</v>
      </c>
    </row>
    <row r="160" spans="2:60">
      <c r="B160" s="79" t="s">
        <v>307</v>
      </c>
      <c r="C160" s="79" t="s">
        <v>308</v>
      </c>
      <c r="D160" s="80" t="s">
        <v>953</v>
      </c>
      <c r="E160" s="81">
        <v>19</v>
      </c>
      <c r="F160" s="68"/>
      <c r="G160" s="68"/>
      <c r="H160" s="68"/>
      <c r="I160" s="68"/>
      <c r="J160" s="68"/>
      <c r="K160" s="68"/>
      <c r="L160" s="68"/>
      <c r="M160" s="68"/>
      <c r="N160" s="68">
        <f t="shared" si="14"/>
        <v>0</v>
      </c>
      <c r="O160" s="68"/>
      <c r="Q160" s="79" t="s">
        <v>307</v>
      </c>
      <c r="R160" s="79" t="s">
        <v>308</v>
      </c>
      <c r="S160" s="80" t="s">
        <v>954</v>
      </c>
      <c r="T160" s="81">
        <v>16</v>
      </c>
      <c r="U160" s="68">
        <v>2802615.5350881992</v>
      </c>
      <c r="V160" s="68">
        <v>88361.930000000008</v>
      </c>
      <c r="W160" s="68">
        <v>0</v>
      </c>
      <c r="X160" s="68">
        <v>6940.7299999999987</v>
      </c>
      <c r="Y160" s="68">
        <v>246861.92764620067</v>
      </c>
      <c r="Z160" s="68">
        <v>318051.51857938734</v>
      </c>
      <c r="AA160" s="68">
        <v>153184.34618286235</v>
      </c>
      <c r="AB160" s="68">
        <v>31852.011572137941</v>
      </c>
      <c r="AC160" s="68">
        <f t="shared" si="15"/>
        <v>3682056.6490687877</v>
      </c>
      <c r="AD160" s="68">
        <v>34188.649999999994</v>
      </c>
      <c r="AF160" s="79" t="s">
        <v>307</v>
      </c>
      <c r="AG160" s="79" t="s">
        <v>308</v>
      </c>
      <c r="AH160" s="80" t="s">
        <v>1156</v>
      </c>
      <c r="AI160" s="81">
        <v>16</v>
      </c>
      <c r="AJ160" s="68">
        <v>2796146.9192814687</v>
      </c>
      <c r="AK160" s="68">
        <v>87443.360000000015</v>
      </c>
      <c r="AL160" s="68">
        <v>0</v>
      </c>
      <c r="AM160" s="68">
        <v>6905.04</v>
      </c>
      <c r="AN160" s="68">
        <v>246419.94645521863</v>
      </c>
      <c r="AO160" s="68">
        <v>318051.51857938734</v>
      </c>
      <c r="AP160" s="68">
        <v>152965.48846341437</v>
      </c>
      <c r="AQ160" s="68">
        <v>31666.831635951065</v>
      </c>
      <c r="AR160" s="68">
        <f t="shared" si="16"/>
        <v>3674076.2244154406</v>
      </c>
      <c r="AS160" s="68">
        <v>34477.119999999995</v>
      </c>
      <c r="AU160" s="79" t="s">
        <v>307</v>
      </c>
      <c r="AV160" s="79" t="s">
        <v>308</v>
      </c>
      <c r="AW160" s="80" t="s">
        <v>1157</v>
      </c>
      <c r="AX160" s="81">
        <v>16</v>
      </c>
      <c r="AY160" s="68">
        <v>2825273.0643761363</v>
      </c>
      <c r="AZ160" s="68">
        <v>88248.220000000016</v>
      </c>
      <c r="BA160" s="68">
        <v>0</v>
      </c>
      <c r="BB160" s="68">
        <v>6968.6799999999994</v>
      </c>
      <c r="BC160" s="68">
        <v>249042.56636632796</v>
      </c>
      <c r="BD160" s="68">
        <v>318051.51857938734</v>
      </c>
      <c r="BE160" s="68">
        <v>154618.89635681571</v>
      </c>
      <c r="BF160" s="68">
        <v>32001.099797664676</v>
      </c>
      <c r="BG160" s="68">
        <f t="shared" si="17"/>
        <v>3708999.8354763319</v>
      </c>
      <c r="BH160" s="68">
        <v>34795.789999999994</v>
      </c>
    </row>
    <row r="161" spans="2:60">
      <c r="B161" s="79" t="s">
        <v>309</v>
      </c>
      <c r="C161" s="79" t="s">
        <v>310</v>
      </c>
      <c r="D161" s="80" t="s">
        <v>953</v>
      </c>
      <c r="E161" s="81">
        <v>19</v>
      </c>
      <c r="F161" s="68"/>
      <c r="G161" s="68"/>
      <c r="H161" s="68"/>
      <c r="I161" s="68"/>
      <c r="J161" s="68"/>
      <c r="K161" s="68"/>
      <c r="L161" s="68"/>
      <c r="M161" s="68"/>
      <c r="N161" s="68">
        <f t="shared" si="14"/>
        <v>0</v>
      </c>
      <c r="O161" s="68"/>
      <c r="Q161" s="79" t="s">
        <v>309</v>
      </c>
      <c r="R161" s="79" t="s">
        <v>310</v>
      </c>
      <c r="S161" s="80" t="s">
        <v>954</v>
      </c>
      <c r="T161" s="81">
        <v>16</v>
      </c>
      <c r="U161" s="68">
        <v>2532275.0946425726</v>
      </c>
      <c r="V161" s="68">
        <v>66178.55</v>
      </c>
      <c r="W161" s="68">
        <v>0</v>
      </c>
      <c r="X161" s="68">
        <v>6243.2500000000009</v>
      </c>
      <c r="Y161" s="68">
        <v>276329.57297853794</v>
      </c>
      <c r="Z161" s="68">
        <v>0</v>
      </c>
      <c r="AA161" s="68">
        <v>149202.60620899062</v>
      </c>
      <c r="AB161" s="68">
        <v>27860.352987269405</v>
      </c>
      <c r="AC161" s="68">
        <f t="shared" si="15"/>
        <v>3058089.4268173706</v>
      </c>
      <c r="AD161" s="68">
        <v>0</v>
      </c>
      <c r="AF161" s="79" t="s">
        <v>309</v>
      </c>
      <c r="AG161" s="79" t="s">
        <v>310</v>
      </c>
      <c r="AH161" s="80" t="s">
        <v>1156</v>
      </c>
      <c r="AI161" s="81">
        <v>16</v>
      </c>
      <c r="AJ161" s="68">
        <v>2544355.0664139506</v>
      </c>
      <c r="AK161" s="68">
        <v>66373.429999999993</v>
      </c>
      <c r="AL161" s="68">
        <v>0</v>
      </c>
      <c r="AM161" s="68">
        <v>6261.64</v>
      </c>
      <c r="AN161" s="68">
        <v>277756.89749824652</v>
      </c>
      <c r="AO161" s="68">
        <v>0</v>
      </c>
      <c r="AP161" s="68">
        <v>150007.13473238458</v>
      </c>
      <c r="AQ161" s="68">
        <v>27954.83210790297</v>
      </c>
      <c r="AR161" s="68">
        <f t="shared" si="16"/>
        <v>3072709.0007524854</v>
      </c>
      <c r="AS161" s="68">
        <v>0</v>
      </c>
      <c r="AU161" s="79" t="s">
        <v>309</v>
      </c>
      <c r="AV161" s="79" t="s">
        <v>310</v>
      </c>
      <c r="AW161" s="80" t="s">
        <v>1157</v>
      </c>
      <c r="AX161" s="81">
        <v>16</v>
      </c>
      <c r="AY161" s="68">
        <v>2588632.5247312021</v>
      </c>
      <c r="AZ161" s="68">
        <v>67526.48000000001</v>
      </c>
      <c r="BA161" s="68">
        <v>0</v>
      </c>
      <c r="BB161" s="68">
        <v>6370.420000000001</v>
      </c>
      <c r="BC161" s="68">
        <v>282615.20738684956</v>
      </c>
      <c r="BD161" s="68">
        <v>0</v>
      </c>
      <c r="BE161" s="68">
        <v>152637.8478702651</v>
      </c>
      <c r="BF161" s="68">
        <v>28513.92835006211</v>
      </c>
      <c r="BG161" s="68">
        <f t="shared" si="17"/>
        <v>3126296.4083383786</v>
      </c>
      <c r="BH161" s="68">
        <v>0</v>
      </c>
    </row>
    <row r="162" spans="2:60">
      <c r="B162" s="79" t="s">
        <v>311</v>
      </c>
      <c r="C162" s="79" t="s">
        <v>312</v>
      </c>
      <c r="D162" s="80" t="s">
        <v>953</v>
      </c>
      <c r="E162" s="81">
        <v>19</v>
      </c>
      <c r="F162" s="68"/>
      <c r="G162" s="68"/>
      <c r="H162" s="68"/>
      <c r="I162" s="68"/>
      <c r="J162" s="68"/>
      <c r="K162" s="68"/>
      <c r="L162" s="68"/>
      <c r="M162" s="68"/>
      <c r="N162" s="68">
        <f t="shared" si="14"/>
        <v>0</v>
      </c>
      <c r="O162" s="68"/>
      <c r="Q162" s="79" t="s">
        <v>311</v>
      </c>
      <c r="R162" s="79" t="s">
        <v>312</v>
      </c>
      <c r="S162" s="80" t="s">
        <v>954</v>
      </c>
      <c r="T162" s="81">
        <v>16</v>
      </c>
      <c r="U162" s="68">
        <v>2197717.7252791077</v>
      </c>
      <c r="V162" s="68">
        <v>19383.490000000002</v>
      </c>
      <c r="W162" s="68">
        <v>0</v>
      </c>
      <c r="X162" s="68">
        <v>0</v>
      </c>
      <c r="Y162" s="68">
        <v>162124.41639724726</v>
      </c>
      <c r="Z162" s="68">
        <v>243637.826495557</v>
      </c>
      <c r="AA162" s="68">
        <v>60916.868411425123</v>
      </c>
      <c r="AB162" s="68">
        <v>23140.719537934288</v>
      </c>
      <c r="AC162" s="68">
        <f t="shared" si="15"/>
        <v>2706921.0461212718</v>
      </c>
      <c r="AD162" s="68">
        <v>0</v>
      </c>
      <c r="AF162" s="79" t="s">
        <v>311</v>
      </c>
      <c r="AG162" s="79" t="s">
        <v>312</v>
      </c>
      <c r="AH162" s="80" t="s">
        <v>1156</v>
      </c>
      <c r="AI162" s="81">
        <v>16</v>
      </c>
      <c r="AJ162" s="68">
        <v>2207321.9436607365</v>
      </c>
      <c r="AK162" s="68">
        <v>19440.849999999999</v>
      </c>
      <c r="AL162" s="68">
        <v>0</v>
      </c>
      <c r="AM162" s="68">
        <v>0</v>
      </c>
      <c r="AN162" s="68">
        <v>162933.01270549305</v>
      </c>
      <c r="AO162" s="68">
        <v>243637.826495557</v>
      </c>
      <c r="AP162" s="68">
        <v>61242.482575550297</v>
      </c>
      <c r="AQ162" s="68">
        <v>23219.209552779794</v>
      </c>
      <c r="AR162" s="68">
        <f t="shared" si="16"/>
        <v>2717795.324990117</v>
      </c>
      <c r="AS162" s="68">
        <v>0</v>
      </c>
      <c r="AU162" s="79" t="s">
        <v>311</v>
      </c>
      <c r="AV162" s="79" t="s">
        <v>312</v>
      </c>
      <c r="AW162" s="80" t="s">
        <v>1157</v>
      </c>
      <c r="AX162" s="81">
        <v>16</v>
      </c>
      <c r="AY162" s="68">
        <v>2245671.7708711601</v>
      </c>
      <c r="AZ162" s="68">
        <v>19780.23</v>
      </c>
      <c r="BA162" s="68">
        <v>0</v>
      </c>
      <c r="BB162" s="68">
        <v>0</v>
      </c>
      <c r="BC162" s="68">
        <v>165788.32943201603</v>
      </c>
      <c r="BD162" s="68">
        <v>243637.826495557</v>
      </c>
      <c r="BE162" s="68">
        <v>62319.478444056716</v>
      </c>
      <c r="BF162" s="68">
        <v>23683.58714383468</v>
      </c>
      <c r="BG162" s="68">
        <f t="shared" si="17"/>
        <v>2760881.2223866247</v>
      </c>
      <c r="BH162" s="68">
        <v>0</v>
      </c>
    </row>
    <row r="163" spans="2:60">
      <c r="B163" s="79" t="s">
        <v>313</v>
      </c>
      <c r="C163" s="79" t="s">
        <v>314</v>
      </c>
      <c r="D163" s="80" t="s">
        <v>953</v>
      </c>
      <c r="E163" s="81">
        <v>19</v>
      </c>
      <c r="F163" s="68"/>
      <c r="G163" s="68"/>
      <c r="H163" s="68"/>
      <c r="I163" s="68"/>
      <c r="J163" s="68"/>
      <c r="K163" s="68"/>
      <c r="L163" s="68"/>
      <c r="M163" s="68"/>
      <c r="N163" s="68">
        <f t="shared" si="14"/>
        <v>0</v>
      </c>
      <c r="O163" s="68"/>
      <c r="Q163" s="79" t="s">
        <v>313</v>
      </c>
      <c r="R163" s="79" t="s">
        <v>314</v>
      </c>
      <c r="S163" s="80" t="s">
        <v>954</v>
      </c>
      <c r="T163" s="81">
        <v>16</v>
      </c>
      <c r="U163" s="68">
        <v>4378767.0656215912</v>
      </c>
      <c r="V163" s="68">
        <v>186062.11</v>
      </c>
      <c r="W163" s="68">
        <v>0</v>
      </c>
      <c r="X163" s="68">
        <v>0</v>
      </c>
      <c r="Y163" s="68">
        <v>657618.84868726076</v>
      </c>
      <c r="Z163" s="68">
        <v>374074.34972151968</v>
      </c>
      <c r="AA163" s="68">
        <v>801371.25504366902</v>
      </c>
      <c r="AB163" s="68">
        <v>55453.070791601203</v>
      </c>
      <c r="AC163" s="68">
        <f t="shared" si="15"/>
        <v>6521049.0598656414</v>
      </c>
      <c r="AD163" s="68">
        <v>67702.36</v>
      </c>
      <c r="AF163" s="79" t="s">
        <v>313</v>
      </c>
      <c r="AG163" s="79" t="s">
        <v>314</v>
      </c>
      <c r="AH163" s="80" t="s">
        <v>1156</v>
      </c>
      <c r="AI163" s="81">
        <v>16</v>
      </c>
      <c r="AJ163" s="68">
        <v>4400568.0195015864</v>
      </c>
      <c r="AK163" s="68">
        <v>185691.22999999998</v>
      </c>
      <c r="AL163" s="68">
        <v>0</v>
      </c>
      <c r="AM163" s="68">
        <v>0</v>
      </c>
      <c r="AN163" s="68">
        <v>661000.6488288932</v>
      </c>
      <c r="AO163" s="68">
        <v>374074.34972151968</v>
      </c>
      <c r="AP163" s="68">
        <v>805675.80527222645</v>
      </c>
      <c r="AQ163" s="68">
        <v>55641.165698005818</v>
      </c>
      <c r="AR163" s="68">
        <f t="shared" si="16"/>
        <v>6551471.7190222302</v>
      </c>
      <c r="AS163" s="68">
        <v>68820.5</v>
      </c>
      <c r="AU163" s="79" t="s">
        <v>313</v>
      </c>
      <c r="AV163" s="79" t="s">
        <v>314</v>
      </c>
      <c r="AW163" s="80" t="s">
        <v>1157</v>
      </c>
      <c r="AX163" s="81">
        <v>16</v>
      </c>
      <c r="AY163" s="68">
        <v>4477309.6945417672</v>
      </c>
      <c r="AZ163" s="68">
        <v>188913.32999999996</v>
      </c>
      <c r="BA163" s="68">
        <v>0</v>
      </c>
      <c r="BB163" s="68">
        <v>0</v>
      </c>
      <c r="BC163" s="68">
        <v>672559.66708527075</v>
      </c>
      <c r="BD163" s="68">
        <v>374074.34972151968</v>
      </c>
      <c r="BE163" s="68">
        <v>819804.47128698882</v>
      </c>
      <c r="BF163" s="68">
        <v>56753.978611966595</v>
      </c>
      <c r="BG163" s="68">
        <f t="shared" si="17"/>
        <v>6659435.3212475125</v>
      </c>
      <c r="BH163" s="68">
        <v>70019.83</v>
      </c>
    </row>
    <row r="164" spans="2:60">
      <c r="B164" s="79" t="s">
        <v>315</v>
      </c>
      <c r="C164" s="79" t="s">
        <v>316</v>
      </c>
      <c r="D164" s="80" t="s">
        <v>953</v>
      </c>
      <c r="E164" s="81">
        <v>19</v>
      </c>
      <c r="F164" s="68"/>
      <c r="G164" s="68"/>
      <c r="H164" s="68"/>
      <c r="I164" s="68"/>
      <c r="J164" s="68"/>
      <c r="K164" s="68"/>
      <c r="L164" s="68"/>
      <c r="M164" s="68"/>
      <c r="N164" s="68">
        <f t="shared" si="14"/>
        <v>0</v>
      </c>
      <c r="O164" s="68"/>
      <c r="Q164" s="79" t="s">
        <v>315</v>
      </c>
      <c r="R164" s="79" t="s">
        <v>316</v>
      </c>
      <c r="S164" s="80" t="s">
        <v>954</v>
      </c>
      <c r="T164" s="81">
        <v>16</v>
      </c>
      <c r="U164" s="68">
        <v>1779186.9727400413</v>
      </c>
      <c r="V164" s="68">
        <v>58302.429999999993</v>
      </c>
      <c r="W164" s="68">
        <v>0</v>
      </c>
      <c r="X164" s="68">
        <v>5570.9000000000005</v>
      </c>
      <c r="Y164" s="68">
        <v>250760.02173737367</v>
      </c>
      <c r="Z164" s="68">
        <v>94654.34082914691</v>
      </c>
      <c r="AA164" s="68">
        <v>0</v>
      </c>
      <c r="AB164" s="68">
        <v>19486.208459580783</v>
      </c>
      <c r="AC164" s="68">
        <f t="shared" si="15"/>
        <v>2207960.8737661424</v>
      </c>
      <c r="AD164" s="68">
        <v>0</v>
      </c>
      <c r="AF164" s="79" t="s">
        <v>315</v>
      </c>
      <c r="AG164" s="79" t="s">
        <v>316</v>
      </c>
      <c r="AH164" s="80" t="s">
        <v>1156</v>
      </c>
      <c r="AI164" s="81">
        <v>16</v>
      </c>
      <c r="AJ164" s="68">
        <v>1787939.7206512308</v>
      </c>
      <c r="AK164" s="68">
        <v>58474.11</v>
      </c>
      <c r="AL164" s="68">
        <v>0</v>
      </c>
      <c r="AM164" s="68">
        <v>5587.31</v>
      </c>
      <c r="AN164" s="68">
        <v>251993.96188780293</v>
      </c>
      <c r="AO164" s="68">
        <v>94654.34082914691</v>
      </c>
      <c r="AP164" s="68">
        <v>0</v>
      </c>
      <c r="AQ164" s="68">
        <v>19552.304705996998</v>
      </c>
      <c r="AR164" s="68">
        <f t="shared" si="16"/>
        <v>2218201.7480741777</v>
      </c>
      <c r="AS164" s="68">
        <v>0</v>
      </c>
      <c r="AU164" s="79" t="s">
        <v>315</v>
      </c>
      <c r="AV164" s="79" t="s">
        <v>316</v>
      </c>
      <c r="AW164" s="80" t="s">
        <v>1157</v>
      </c>
      <c r="AX164" s="81">
        <v>16</v>
      </c>
      <c r="AY164" s="68">
        <v>1819142.1271592292</v>
      </c>
      <c r="AZ164" s="68">
        <v>59489.94</v>
      </c>
      <c r="BA164" s="68">
        <v>0</v>
      </c>
      <c r="BB164" s="68">
        <v>5684.38</v>
      </c>
      <c r="BC164" s="68">
        <v>256392.57093512089</v>
      </c>
      <c r="BD164" s="68">
        <v>94654.34082914691</v>
      </c>
      <c r="BE164" s="68">
        <v>0</v>
      </c>
      <c r="BF164" s="68">
        <v>19943.332600117195</v>
      </c>
      <c r="BG164" s="68">
        <f t="shared" si="17"/>
        <v>2255306.6915236143</v>
      </c>
      <c r="BH164" s="68">
        <v>0</v>
      </c>
    </row>
    <row r="165" spans="2:60">
      <c r="B165" s="79" t="s">
        <v>317</v>
      </c>
      <c r="C165" s="79" t="s">
        <v>318</v>
      </c>
      <c r="D165" s="80" t="s">
        <v>953</v>
      </c>
      <c r="E165" s="81">
        <v>19</v>
      </c>
      <c r="F165" s="68"/>
      <c r="G165" s="68"/>
      <c r="H165" s="68"/>
      <c r="I165" s="68"/>
      <c r="J165" s="68"/>
      <c r="K165" s="68"/>
      <c r="L165" s="68"/>
      <c r="M165" s="68"/>
      <c r="N165" s="68">
        <f t="shared" si="14"/>
        <v>0</v>
      </c>
      <c r="O165" s="68"/>
      <c r="Q165" s="79" t="s">
        <v>317</v>
      </c>
      <c r="R165" s="79" t="s">
        <v>318</v>
      </c>
      <c r="S165" s="80" t="s">
        <v>954</v>
      </c>
      <c r="T165" s="81">
        <v>16</v>
      </c>
      <c r="U165" s="68">
        <v>1752596.7125806743</v>
      </c>
      <c r="V165" s="68">
        <v>60127.389999999992</v>
      </c>
      <c r="W165" s="68">
        <v>0</v>
      </c>
      <c r="X165" s="68">
        <v>5570.9000000000005</v>
      </c>
      <c r="Y165" s="68">
        <v>287810.70092837844</v>
      </c>
      <c r="Z165" s="68">
        <v>141415.84604232167</v>
      </c>
      <c r="AA165" s="68">
        <v>0</v>
      </c>
      <c r="AB165" s="68">
        <v>19448.073430351447</v>
      </c>
      <c r="AC165" s="68">
        <f t="shared" si="15"/>
        <v>2266969.6229817257</v>
      </c>
      <c r="AD165" s="68">
        <v>0</v>
      </c>
      <c r="AF165" s="79" t="s">
        <v>317</v>
      </c>
      <c r="AG165" s="79" t="s">
        <v>318</v>
      </c>
      <c r="AH165" s="80" t="s">
        <v>1156</v>
      </c>
      <c r="AI165" s="81">
        <v>16</v>
      </c>
      <c r="AJ165" s="68">
        <v>1761285.5349831693</v>
      </c>
      <c r="AK165" s="68">
        <v>60304.459999999992</v>
      </c>
      <c r="AL165" s="68">
        <v>0</v>
      </c>
      <c r="AM165" s="68">
        <v>5587.31</v>
      </c>
      <c r="AN165" s="68">
        <v>289240.53248266684</v>
      </c>
      <c r="AO165" s="68">
        <v>141415.84604232167</v>
      </c>
      <c r="AP165" s="68">
        <v>0</v>
      </c>
      <c r="AQ165" s="68">
        <v>19514.020760367624</v>
      </c>
      <c r="AR165" s="68">
        <f t="shared" si="16"/>
        <v>2277347.7042685254</v>
      </c>
      <c r="AS165" s="68">
        <v>0</v>
      </c>
      <c r="AU165" s="79" t="s">
        <v>317</v>
      </c>
      <c r="AV165" s="79" t="s">
        <v>318</v>
      </c>
      <c r="AW165" s="80" t="s">
        <v>1157</v>
      </c>
      <c r="AX165" s="81">
        <v>16</v>
      </c>
      <c r="AY165" s="68">
        <v>1792030.9277018777</v>
      </c>
      <c r="AZ165" s="68">
        <v>61352.06</v>
      </c>
      <c r="BA165" s="68">
        <v>0</v>
      </c>
      <c r="BB165" s="68">
        <v>5684.38</v>
      </c>
      <c r="BC165" s="68">
        <v>294299.80223007692</v>
      </c>
      <c r="BD165" s="68">
        <v>141415.84604232167</v>
      </c>
      <c r="BE165" s="68">
        <v>0</v>
      </c>
      <c r="BF165" s="68">
        <v>19904.303375574294</v>
      </c>
      <c r="BG165" s="68">
        <f t="shared" si="17"/>
        <v>2314687.3193498505</v>
      </c>
      <c r="BH165" s="68">
        <v>0</v>
      </c>
    </row>
    <row r="166" spans="2:60">
      <c r="B166" s="79" t="s">
        <v>319</v>
      </c>
      <c r="C166" s="79" t="s">
        <v>320</v>
      </c>
      <c r="D166" s="80" t="s">
        <v>953</v>
      </c>
      <c r="E166" s="81">
        <v>19</v>
      </c>
      <c r="F166" s="68"/>
      <c r="G166" s="68"/>
      <c r="H166" s="68"/>
      <c r="I166" s="68"/>
      <c r="J166" s="68"/>
      <c r="K166" s="68"/>
      <c r="L166" s="68"/>
      <c r="M166" s="68"/>
      <c r="N166" s="68">
        <f t="shared" si="14"/>
        <v>0</v>
      </c>
      <c r="O166" s="68"/>
      <c r="Q166" s="79" t="s">
        <v>319</v>
      </c>
      <c r="R166" s="79" t="s">
        <v>320</v>
      </c>
      <c r="S166" s="80" t="s">
        <v>954</v>
      </c>
      <c r="T166" s="81">
        <v>16</v>
      </c>
      <c r="U166" s="68">
        <v>33827957.24121014</v>
      </c>
      <c r="V166" s="68">
        <v>1823431.9099999995</v>
      </c>
      <c r="W166" s="68">
        <v>1183337.74</v>
      </c>
      <c r="X166" s="68">
        <v>126017.78000000001</v>
      </c>
      <c r="Y166" s="68">
        <v>6386412.2897649854</v>
      </c>
      <c r="Z166" s="68">
        <v>3010966.9095854661</v>
      </c>
      <c r="AA166" s="68">
        <v>5865210.30284552</v>
      </c>
      <c r="AB166" s="68">
        <v>459291.46749063581</v>
      </c>
      <c r="AC166" s="68">
        <f t="shared" si="15"/>
        <v>53956234.450896755</v>
      </c>
      <c r="AD166" s="68">
        <v>1273608.8099999998</v>
      </c>
      <c r="AF166" s="79" t="s">
        <v>319</v>
      </c>
      <c r="AG166" s="79" t="s">
        <v>320</v>
      </c>
      <c r="AH166" s="80" t="s">
        <v>1156</v>
      </c>
      <c r="AI166" s="81">
        <v>16</v>
      </c>
      <c r="AJ166" s="68">
        <v>33998021.553548038</v>
      </c>
      <c r="AK166" s="68">
        <v>1811517.8</v>
      </c>
      <c r="AL166" s="68">
        <v>1186822.3499999999</v>
      </c>
      <c r="AM166" s="68">
        <v>126388.88</v>
      </c>
      <c r="AN166" s="68">
        <v>6419321.1484166132</v>
      </c>
      <c r="AO166" s="68">
        <v>3010966.9095854661</v>
      </c>
      <c r="AP166" s="68">
        <v>5896837.2499652915</v>
      </c>
      <c r="AQ166" s="68">
        <v>460849.23844057322</v>
      </c>
      <c r="AR166" s="68">
        <f t="shared" si="16"/>
        <v>54205368.019955993</v>
      </c>
      <c r="AS166" s="68">
        <v>1294642.8899999999</v>
      </c>
      <c r="AU166" s="79" t="s">
        <v>319</v>
      </c>
      <c r="AV166" s="79" t="s">
        <v>320</v>
      </c>
      <c r="AW166" s="80" t="s">
        <v>1157</v>
      </c>
      <c r="AX166" s="81">
        <v>16</v>
      </c>
      <c r="AY166" s="68">
        <v>34589790.926530197</v>
      </c>
      <c r="AZ166" s="68">
        <v>1842916.7099999997</v>
      </c>
      <c r="BA166" s="68">
        <v>1207440.01</v>
      </c>
      <c r="BB166" s="68">
        <v>128584.52</v>
      </c>
      <c r="BC166" s="68">
        <v>6531586.7638955275</v>
      </c>
      <c r="BD166" s="68">
        <v>3010966.9095854661</v>
      </c>
      <c r="BE166" s="68">
        <v>6000257.4332951996</v>
      </c>
      <c r="BF166" s="68">
        <v>470066.20580936223</v>
      </c>
      <c r="BG166" s="68">
        <f t="shared" si="17"/>
        <v>55098814.179115757</v>
      </c>
      <c r="BH166" s="68">
        <v>1317204.7</v>
      </c>
    </row>
    <row r="167" spans="2:60">
      <c r="B167" s="79" t="s">
        <v>321</v>
      </c>
      <c r="C167" s="79" t="s">
        <v>322</v>
      </c>
      <c r="D167" s="80" t="s">
        <v>953</v>
      </c>
      <c r="E167" s="81">
        <v>19</v>
      </c>
      <c r="F167" s="68"/>
      <c r="G167" s="68"/>
      <c r="H167" s="68"/>
      <c r="I167" s="68"/>
      <c r="J167" s="68"/>
      <c r="K167" s="68"/>
      <c r="L167" s="68"/>
      <c r="M167" s="68"/>
      <c r="N167" s="68">
        <f t="shared" si="14"/>
        <v>0</v>
      </c>
      <c r="O167" s="68"/>
      <c r="Q167" s="79" t="s">
        <v>321</v>
      </c>
      <c r="R167" s="79" t="s">
        <v>322</v>
      </c>
      <c r="S167" s="80" t="s">
        <v>954</v>
      </c>
      <c r="T167" s="81">
        <v>16</v>
      </c>
      <c r="U167" s="68">
        <v>14889780.576144833</v>
      </c>
      <c r="V167" s="68">
        <v>199438.35</v>
      </c>
      <c r="W167" s="68">
        <v>0</v>
      </c>
      <c r="X167" s="68">
        <v>0</v>
      </c>
      <c r="Y167" s="68">
        <v>1907357.1878726881</v>
      </c>
      <c r="Z167" s="68">
        <v>246354.31775224119</v>
      </c>
      <c r="AA167" s="68">
        <v>73474.245338502005</v>
      </c>
      <c r="AB167" s="68">
        <v>31292.589050494134</v>
      </c>
      <c r="AC167" s="68">
        <f t="shared" si="15"/>
        <v>17392034.166158758</v>
      </c>
      <c r="AD167" s="68">
        <v>44336.899999999994</v>
      </c>
      <c r="AF167" s="79" t="s">
        <v>321</v>
      </c>
      <c r="AG167" s="79" t="s">
        <v>322</v>
      </c>
      <c r="AH167" s="80" t="s">
        <v>1156</v>
      </c>
      <c r="AI167" s="81">
        <v>16</v>
      </c>
      <c r="AJ167" s="68">
        <v>14944675.539803687</v>
      </c>
      <c r="AK167" s="68">
        <v>199423.96000000002</v>
      </c>
      <c r="AL167" s="68">
        <v>0</v>
      </c>
      <c r="AM167" s="68">
        <v>0</v>
      </c>
      <c r="AN167" s="68">
        <v>1917775.6290006407</v>
      </c>
      <c r="AO167" s="68">
        <v>246354.31775224119</v>
      </c>
      <c r="AP167" s="68">
        <v>73870.698314405701</v>
      </c>
      <c r="AQ167" s="68">
        <v>31398.729449898005</v>
      </c>
      <c r="AR167" s="68">
        <f t="shared" si="16"/>
        <v>17458568.024320874</v>
      </c>
      <c r="AS167" s="68">
        <v>45069.15</v>
      </c>
      <c r="AU167" s="79" t="s">
        <v>321</v>
      </c>
      <c r="AV167" s="79" t="s">
        <v>322</v>
      </c>
      <c r="AW167" s="80" t="s">
        <v>1157</v>
      </c>
      <c r="AX167" s="81">
        <v>16</v>
      </c>
      <c r="AY167" s="68">
        <v>15184275.309218541</v>
      </c>
      <c r="AZ167" s="68">
        <v>202885.92</v>
      </c>
      <c r="BA167" s="68">
        <v>0</v>
      </c>
      <c r="BB167" s="68">
        <v>0</v>
      </c>
      <c r="BC167" s="68">
        <v>1951407.6544253898</v>
      </c>
      <c r="BD167" s="68">
        <v>246354.31775224119</v>
      </c>
      <c r="BE167" s="68">
        <v>75166.431420867229</v>
      </c>
      <c r="BF167" s="68">
        <v>32026.704438898712</v>
      </c>
      <c r="BG167" s="68">
        <f t="shared" si="17"/>
        <v>17737970.897255935</v>
      </c>
      <c r="BH167" s="68">
        <v>45854.559999999998</v>
      </c>
    </row>
    <row r="168" spans="2:60">
      <c r="B168" s="79" t="s">
        <v>323</v>
      </c>
      <c r="C168" s="79" t="s">
        <v>324</v>
      </c>
      <c r="D168" s="80" t="s">
        <v>953</v>
      </c>
      <c r="E168" s="81">
        <v>19</v>
      </c>
      <c r="F168" s="68"/>
      <c r="G168" s="68"/>
      <c r="H168" s="68"/>
      <c r="I168" s="68"/>
      <c r="J168" s="68"/>
      <c r="K168" s="68"/>
      <c r="L168" s="68"/>
      <c r="M168" s="68"/>
      <c r="N168" s="68">
        <f t="shared" si="14"/>
        <v>0</v>
      </c>
      <c r="O168" s="68"/>
      <c r="Q168" s="79" t="s">
        <v>323</v>
      </c>
      <c r="R168" s="79" t="s">
        <v>324</v>
      </c>
      <c r="S168" s="80" t="s">
        <v>954</v>
      </c>
      <c r="T168" s="81">
        <v>16</v>
      </c>
      <c r="U168" s="68">
        <v>6408402.138877173</v>
      </c>
      <c r="V168" s="68">
        <v>296461.59000000008</v>
      </c>
      <c r="W168" s="68">
        <v>31408.399999999998</v>
      </c>
      <c r="X168" s="68">
        <v>20170.54</v>
      </c>
      <c r="Y168" s="68">
        <v>1161605.9003450605</v>
      </c>
      <c r="Z168" s="68">
        <v>621205.1026384125</v>
      </c>
      <c r="AA168" s="68">
        <v>0</v>
      </c>
      <c r="AB168" s="68">
        <v>76927.897546468303</v>
      </c>
      <c r="AC168" s="68">
        <f t="shared" si="15"/>
        <v>8823214.8194071148</v>
      </c>
      <c r="AD168" s="68">
        <v>207033.25</v>
      </c>
      <c r="AF168" s="79" t="s">
        <v>323</v>
      </c>
      <c r="AG168" s="79" t="s">
        <v>324</v>
      </c>
      <c r="AH168" s="80" t="s">
        <v>1156</v>
      </c>
      <c r="AI168" s="81">
        <v>16</v>
      </c>
      <c r="AJ168" s="68">
        <v>6440042.6151279062</v>
      </c>
      <c r="AK168" s="68">
        <v>294525.01</v>
      </c>
      <c r="AL168" s="68">
        <v>31500.890000000003</v>
      </c>
      <c r="AM168" s="68">
        <v>20229.920000000002</v>
      </c>
      <c r="AN168" s="68">
        <v>1167369.2953908262</v>
      </c>
      <c r="AO168" s="68">
        <v>621205.1026384125</v>
      </c>
      <c r="AP168" s="68">
        <v>0</v>
      </c>
      <c r="AQ168" s="68">
        <v>77188.840416705236</v>
      </c>
      <c r="AR168" s="68">
        <f t="shared" si="16"/>
        <v>8862514.1535738502</v>
      </c>
      <c r="AS168" s="68">
        <v>210452.48000000001</v>
      </c>
      <c r="AU168" s="79" t="s">
        <v>323</v>
      </c>
      <c r="AV168" s="79" t="s">
        <v>324</v>
      </c>
      <c r="AW168" s="80" t="s">
        <v>1157</v>
      </c>
      <c r="AX168" s="81">
        <v>16</v>
      </c>
      <c r="AY168" s="68">
        <v>6552453.5071264291</v>
      </c>
      <c r="AZ168" s="68">
        <v>299629.99000000005</v>
      </c>
      <c r="BA168" s="68">
        <v>32048.12</v>
      </c>
      <c r="BB168" s="68">
        <v>20581.360000000004</v>
      </c>
      <c r="BC168" s="68">
        <v>1187749.8865595795</v>
      </c>
      <c r="BD168" s="68">
        <v>621205.1026384125</v>
      </c>
      <c r="BE168" s="68">
        <v>0</v>
      </c>
      <c r="BF168" s="68">
        <v>78732.610025038943</v>
      </c>
      <c r="BG168" s="68">
        <f t="shared" si="17"/>
        <v>9006520.6163494606</v>
      </c>
      <c r="BH168" s="68">
        <v>214120.03999999998</v>
      </c>
    </row>
    <row r="169" spans="2:60">
      <c r="B169" s="79" t="s">
        <v>325</v>
      </c>
      <c r="C169" s="79" t="s">
        <v>326</v>
      </c>
      <c r="D169" s="80" t="s">
        <v>953</v>
      </c>
      <c r="E169" s="81">
        <v>19</v>
      </c>
      <c r="F169" s="68"/>
      <c r="G169" s="68"/>
      <c r="H169" s="68"/>
      <c r="I169" s="68"/>
      <c r="J169" s="68"/>
      <c r="K169" s="68"/>
      <c r="L169" s="68"/>
      <c r="M169" s="68"/>
      <c r="N169" s="68">
        <f t="shared" si="14"/>
        <v>0</v>
      </c>
      <c r="O169" s="68"/>
      <c r="Q169" s="79" t="s">
        <v>325</v>
      </c>
      <c r="R169" s="79" t="s">
        <v>326</v>
      </c>
      <c r="S169" s="80" t="s">
        <v>954</v>
      </c>
      <c r="T169" s="81">
        <v>16</v>
      </c>
      <c r="U169" s="68">
        <v>19049246.148161355</v>
      </c>
      <c r="V169" s="68">
        <v>831014.85000000021</v>
      </c>
      <c r="W169" s="68">
        <v>502058.14</v>
      </c>
      <c r="X169" s="68">
        <v>67621.679999999993</v>
      </c>
      <c r="Y169" s="68">
        <v>3378834.3844184945</v>
      </c>
      <c r="Z169" s="68">
        <v>2007551.2897580061</v>
      </c>
      <c r="AA169" s="68">
        <v>1991744.4071639183</v>
      </c>
      <c r="AB169" s="68">
        <v>239214.31634554639</v>
      </c>
      <c r="AC169" s="68">
        <f t="shared" si="15"/>
        <v>28525226.555847324</v>
      </c>
      <c r="AD169" s="68">
        <v>457941.33999999997</v>
      </c>
      <c r="AF169" s="79" t="s">
        <v>325</v>
      </c>
      <c r="AG169" s="79" t="s">
        <v>326</v>
      </c>
      <c r="AH169" s="80" t="s">
        <v>1156</v>
      </c>
      <c r="AI169" s="81">
        <v>16</v>
      </c>
      <c r="AJ169" s="68">
        <v>19142760.251603164</v>
      </c>
      <c r="AK169" s="68">
        <v>827220.51000000024</v>
      </c>
      <c r="AL169" s="68">
        <v>503547.31000000006</v>
      </c>
      <c r="AM169" s="68">
        <v>67822.259999999995</v>
      </c>
      <c r="AN169" s="68">
        <v>3395852.4446346001</v>
      </c>
      <c r="AO169" s="68">
        <v>2007551.2897580061</v>
      </c>
      <c r="AP169" s="68">
        <v>2002280.5954246211</v>
      </c>
      <c r="AQ169" s="68">
        <v>240025.65332112089</v>
      </c>
      <c r="AR169" s="68">
        <f t="shared" si="16"/>
        <v>28652619.204741519</v>
      </c>
      <c r="AS169" s="68">
        <v>465558.88999999996</v>
      </c>
      <c r="AU169" s="79" t="s">
        <v>325</v>
      </c>
      <c r="AV169" s="79" t="s">
        <v>326</v>
      </c>
      <c r="AW169" s="80" t="s">
        <v>1157</v>
      </c>
      <c r="AX169" s="81">
        <v>16</v>
      </c>
      <c r="AY169" s="68">
        <v>19477459.310273234</v>
      </c>
      <c r="AZ169" s="68">
        <v>841670.73</v>
      </c>
      <c r="BA169" s="68">
        <v>512358.40000000002</v>
      </c>
      <c r="BB169" s="68">
        <v>69009.009999999995</v>
      </c>
      <c r="BC169" s="68">
        <v>3455557.5500904438</v>
      </c>
      <c r="BD169" s="68">
        <v>2007551.2897580061</v>
      </c>
      <c r="BE169" s="68">
        <v>2037582.5001045582</v>
      </c>
      <c r="BF169" s="68">
        <v>244826.13778754696</v>
      </c>
      <c r="BG169" s="68">
        <f t="shared" si="17"/>
        <v>29119744.658013787</v>
      </c>
      <c r="BH169" s="68">
        <v>473729.73000000004</v>
      </c>
    </row>
    <row r="170" spans="2:60">
      <c r="B170" s="79" t="s">
        <v>327</v>
      </c>
      <c r="C170" s="79" t="s">
        <v>328</v>
      </c>
      <c r="D170" s="80" t="s">
        <v>953</v>
      </c>
      <c r="E170" s="81">
        <v>19</v>
      </c>
      <c r="F170" s="68"/>
      <c r="G170" s="68"/>
      <c r="H170" s="68"/>
      <c r="I170" s="68"/>
      <c r="J170" s="68"/>
      <c r="K170" s="68"/>
      <c r="L170" s="68"/>
      <c r="M170" s="68"/>
      <c r="N170" s="68">
        <f t="shared" si="14"/>
        <v>0</v>
      </c>
      <c r="O170" s="68"/>
      <c r="Q170" s="79" t="s">
        <v>327</v>
      </c>
      <c r="R170" s="79" t="s">
        <v>328</v>
      </c>
      <c r="S170" s="80" t="s">
        <v>954</v>
      </c>
      <c r="T170" s="81">
        <v>16</v>
      </c>
      <c r="U170" s="68">
        <v>2752746.8574839337</v>
      </c>
      <c r="V170" s="68">
        <v>145982.19</v>
      </c>
      <c r="W170" s="68">
        <v>0</v>
      </c>
      <c r="X170" s="68">
        <v>8644.5099999999984</v>
      </c>
      <c r="Y170" s="68">
        <v>418045.91862638242</v>
      </c>
      <c r="Z170" s="68">
        <v>465651.29204686248</v>
      </c>
      <c r="AA170" s="68">
        <v>0</v>
      </c>
      <c r="AB170" s="68">
        <v>32408.722199481912</v>
      </c>
      <c r="AC170" s="68">
        <f t="shared" si="15"/>
        <v>3913972.7503566602</v>
      </c>
      <c r="AD170" s="68">
        <v>90493.26</v>
      </c>
      <c r="AF170" s="79" t="s">
        <v>327</v>
      </c>
      <c r="AG170" s="79" t="s">
        <v>328</v>
      </c>
      <c r="AH170" s="80" t="s">
        <v>1156</v>
      </c>
      <c r="AI170" s="81">
        <v>16</v>
      </c>
      <c r="AJ170" s="68">
        <v>2766339.7532529226</v>
      </c>
      <c r="AK170" s="68">
        <v>145184.03000000003</v>
      </c>
      <c r="AL170" s="68">
        <v>0</v>
      </c>
      <c r="AM170" s="68">
        <v>8669.9599999999991</v>
      </c>
      <c r="AN170" s="68">
        <v>420120.23825788609</v>
      </c>
      <c r="AO170" s="68">
        <v>465651.29204686248</v>
      </c>
      <c r="AP170" s="68">
        <v>0</v>
      </c>
      <c r="AQ170" s="68">
        <v>32518.632134731859</v>
      </c>
      <c r="AR170" s="68">
        <f t="shared" si="16"/>
        <v>3930471.685692403</v>
      </c>
      <c r="AS170" s="68">
        <v>91987.779999999984</v>
      </c>
      <c r="AU170" s="79" t="s">
        <v>327</v>
      </c>
      <c r="AV170" s="79" t="s">
        <v>328</v>
      </c>
      <c r="AW170" s="80" t="s">
        <v>1157</v>
      </c>
      <c r="AX170" s="81">
        <v>16</v>
      </c>
      <c r="AY170" s="68">
        <v>2814627.0966774146</v>
      </c>
      <c r="AZ170" s="68">
        <v>147701.13000000003</v>
      </c>
      <c r="BA170" s="68">
        <v>0</v>
      </c>
      <c r="BB170" s="68">
        <v>8820.57</v>
      </c>
      <c r="BC170" s="68">
        <v>427455.18362946407</v>
      </c>
      <c r="BD170" s="68">
        <v>465651.29204686248</v>
      </c>
      <c r="BE170" s="68">
        <v>0</v>
      </c>
      <c r="BF170" s="68">
        <v>33169.004777426366</v>
      </c>
      <c r="BG170" s="68">
        <f t="shared" si="17"/>
        <v>3991015.1471311674</v>
      </c>
      <c r="BH170" s="68">
        <v>93590.87</v>
      </c>
    </row>
    <row r="171" spans="2:60">
      <c r="B171" s="79" t="s">
        <v>329</v>
      </c>
      <c r="C171" s="79" t="s">
        <v>330</v>
      </c>
      <c r="D171" s="80" t="s">
        <v>953</v>
      </c>
      <c r="E171" s="81">
        <v>19</v>
      </c>
      <c r="F171" s="68"/>
      <c r="G171" s="68"/>
      <c r="H171" s="68"/>
      <c r="I171" s="68"/>
      <c r="J171" s="68"/>
      <c r="K171" s="68"/>
      <c r="L171" s="68"/>
      <c r="M171" s="68"/>
      <c r="N171" s="68">
        <f t="shared" si="14"/>
        <v>0</v>
      </c>
      <c r="O171" s="68"/>
      <c r="Q171" s="79" t="s">
        <v>329</v>
      </c>
      <c r="R171" s="79" t="s">
        <v>330</v>
      </c>
      <c r="S171" s="80" t="s">
        <v>954</v>
      </c>
      <c r="T171" s="81">
        <v>16</v>
      </c>
      <c r="U171" s="68">
        <v>1202872.2185799284</v>
      </c>
      <c r="V171" s="68">
        <v>86656.919999999984</v>
      </c>
      <c r="W171" s="68">
        <v>0</v>
      </c>
      <c r="X171" s="68">
        <v>0</v>
      </c>
      <c r="Y171" s="68">
        <v>202388.69036334241</v>
      </c>
      <c r="Z171" s="68">
        <v>182757.08756385467</v>
      </c>
      <c r="AA171" s="68">
        <v>0</v>
      </c>
      <c r="AB171" s="68">
        <v>14731.531378208194</v>
      </c>
      <c r="AC171" s="68">
        <f t="shared" si="15"/>
        <v>1727614.7078853336</v>
      </c>
      <c r="AD171" s="68">
        <v>38208.26</v>
      </c>
      <c r="AF171" s="79" t="s">
        <v>329</v>
      </c>
      <c r="AG171" s="79" t="s">
        <v>330</v>
      </c>
      <c r="AH171" s="80" t="s">
        <v>1156</v>
      </c>
      <c r="AI171" s="81">
        <v>16</v>
      </c>
      <c r="AJ171" s="68">
        <v>1208758.2622022694</v>
      </c>
      <c r="AK171" s="68">
        <v>86393.579999999987</v>
      </c>
      <c r="AL171" s="68">
        <v>0</v>
      </c>
      <c r="AM171" s="68">
        <v>0</v>
      </c>
      <c r="AN171" s="68">
        <v>203384.00534252235</v>
      </c>
      <c r="AO171" s="68">
        <v>182757.08756385467</v>
      </c>
      <c r="AP171" s="68">
        <v>0</v>
      </c>
      <c r="AQ171" s="68">
        <v>14781.497824895894</v>
      </c>
      <c r="AR171" s="68">
        <f t="shared" si="16"/>
        <v>1734913.7229335424</v>
      </c>
      <c r="AS171" s="68">
        <v>38839.290000000008</v>
      </c>
      <c r="AU171" s="79" t="s">
        <v>329</v>
      </c>
      <c r="AV171" s="79" t="s">
        <v>330</v>
      </c>
      <c r="AW171" s="80" t="s">
        <v>1157</v>
      </c>
      <c r="AX171" s="81">
        <v>16</v>
      </c>
      <c r="AY171" s="68">
        <v>1229851.3678917838</v>
      </c>
      <c r="AZ171" s="68">
        <v>87892.299999999988</v>
      </c>
      <c r="BA171" s="68">
        <v>0</v>
      </c>
      <c r="BB171" s="68">
        <v>0</v>
      </c>
      <c r="BC171" s="68">
        <v>206934.09499489935</v>
      </c>
      <c r="BD171" s="68">
        <v>182757.08756385467</v>
      </c>
      <c r="BE171" s="68">
        <v>0</v>
      </c>
      <c r="BF171" s="68">
        <v>15077.118181393482</v>
      </c>
      <c r="BG171" s="68">
        <f t="shared" si="17"/>
        <v>1762028.1086319312</v>
      </c>
      <c r="BH171" s="68">
        <v>39516.140000000007</v>
      </c>
    </row>
    <row r="172" spans="2:60">
      <c r="B172" s="79" t="s">
        <v>331</v>
      </c>
      <c r="C172" s="79" t="s">
        <v>332</v>
      </c>
      <c r="D172" s="80" t="s">
        <v>953</v>
      </c>
      <c r="E172" s="81">
        <v>19</v>
      </c>
      <c r="F172" s="68"/>
      <c r="G172" s="68"/>
      <c r="H172" s="68"/>
      <c r="I172" s="68"/>
      <c r="J172" s="68"/>
      <c r="K172" s="68"/>
      <c r="L172" s="68"/>
      <c r="M172" s="68"/>
      <c r="N172" s="68">
        <f t="shared" si="14"/>
        <v>0</v>
      </c>
      <c r="O172" s="68"/>
      <c r="Q172" s="79" t="s">
        <v>331</v>
      </c>
      <c r="R172" s="79" t="s">
        <v>332</v>
      </c>
      <c r="S172" s="80" t="s">
        <v>954</v>
      </c>
      <c r="T172" s="81">
        <v>16</v>
      </c>
      <c r="U172" s="68">
        <v>45917043.5637867</v>
      </c>
      <c r="V172" s="68">
        <v>1471123.4499999997</v>
      </c>
      <c r="W172" s="68">
        <v>378245.44999999995</v>
      </c>
      <c r="X172" s="68">
        <v>149742.17000000001</v>
      </c>
      <c r="Y172" s="68">
        <v>6473436.8876354108</v>
      </c>
      <c r="Z172" s="68">
        <v>1000444.815426226</v>
      </c>
      <c r="AA172" s="68">
        <v>1107316.6437323899</v>
      </c>
      <c r="AB172" s="68">
        <v>221037.93406288326</v>
      </c>
      <c r="AC172" s="68">
        <f t="shared" si="15"/>
        <v>57200447.074643612</v>
      </c>
      <c r="AD172" s="68">
        <v>482056.16</v>
      </c>
      <c r="AF172" s="79" t="s">
        <v>331</v>
      </c>
      <c r="AG172" s="79" t="s">
        <v>332</v>
      </c>
      <c r="AH172" s="80" t="s">
        <v>1156</v>
      </c>
      <c r="AI172" s="81">
        <v>16</v>
      </c>
      <c r="AJ172" s="68">
        <v>46100367.414374307</v>
      </c>
      <c r="AK172" s="68">
        <v>1468913.7399999998</v>
      </c>
      <c r="AL172" s="68">
        <v>379359.27999999997</v>
      </c>
      <c r="AM172" s="68">
        <v>150183.12</v>
      </c>
      <c r="AN172" s="68">
        <v>6508122.0029942039</v>
      </c>
      <c r="AO172" s="68">
        <v>1000444.815426226</v>
      </c>
      <c r="AP172" s="68">
        <v>1113287.4101598838</v>
      </c>
      <c r="AQ172" s="68">
        <v>221787.6222024858</v>
      </c>
      <c r="AR172" s="68">
        <f t="shared" si="16"/>
        <v>57432482.865157105</v>
      </c>
      <c r="AS172" s="68">
        <v>490017.45999999996</v>
      </c>
      <c r="AU172" s="79" t="s">
        <v>331</v>
      </c>
      <c r="AV172" s="79" t="s">
        <v>332</v>
      </c>
      <c r="AW172" s="80" t="s">
        <v>1157</v>
      </c>
      <c r="AX172" s="81">
        <v>16</v>
      </c>
      <c r="AY172" s="68">
        <v>46854510.063938618</v>
      </c>
      <c r="AZ172" s="68">
        <v>1494405.0299999998</v>
      </c>
      <c r="BA172" s="68">
        <v>385949.56999999995</v>
      </c>
      <c r="BB172" s="68">
        <v>152792.13</v>
      </c>
      <c r="BC172" s="68">
        <v>6622149.1770200217</v>
      </c>
      <c r="BD172" s="68">
        <v>1000444.815426226</v>
      </c>
      <c r="BE172" s="68">
        <v>1132812.4393844497</v>
      </c>
      <c r="BF172" s="68">
        <v>226223.38204653561</v>
      </c>
      <c r="BG172" s="68">
        <f t="shared" si="17"/>
        <v>58367843.637815855</v>
      </c>
      <c r="BH172" s="68">
        <v>498557.02999999997</v>
      </c>
    </row>
    <row r="173" spans="2:60">
      <c r="B173" s="79" t="s">
        <v>333</v>
      </c>
      <c r="C173" s="79" t="s">
        <v>334</v>
      </c>
      <c r="D173" s="80" t="s">
        <v>953</v>
      </c>
      <c r="E173" s="81">
        <v>19</v>
      </c>
      <c r="F173" s="68"/>
      <c r="G173" s="68"/>
      <c r="H173" s="68"/>
      <c r="I173" s="68"/>
      <c r="J173" s="68"/>
      <c r="K173" s="68"/>
      <c r="L173" s="68"/>
      <c r="M173" s="68"/>
      <c r="N173" s="68">
        <f t="shared" si="14"/>
        <v>0</v>
      </c>
      <c r="O173" s="68"/>
      <c r="Q173" s="79" t="s">
        <v>333</v>
      </c>
      <c r="R173" s="79" t="s">
        <v>334</v>
      </c>
      <c r="S173" s="80" t="s">
        <v>954</v>
      </c>
      <c r="T173" s="81">
        <v>16</v>
      </c>
      <c r="U173" s="68">
        <v>9288448.5911077522</v>
      </c>
      <c r="V173" s="68">
        <v>417796.21000000008</v>
      </c>
      <c r="W173" s="68">
        <v>170574.77</v>
      </c>
      <c r="X173" s="68">
        <v>32405.239999999994</v>
      </c>
      <c r="Y173" s="68">
        <v>1573616.0236173819</v>
      </c>
      <c r="Z173" s="68">
        <v>508569.69890126388</v>
      </c>
      <c r="AA173" s="68">
        <v>707378.14778570028</v>
      </c>
      <c r="AB173" s="68">
        <v>107692.98456707969</v>
      </c>
      <c r="AC173" s="68">
        <f t="shared" si="15"/>
        <v>13041660.785979178</v>
      </c>
      <c r="AD173" s="68">
        <v>235179.12</v>
      </c>
      <c r="AF173" s="79" t="s">
        <v>333</v>
      </c>
      <c r="AG173" s="79" t="s">
        <v>334</v>
      </c>
      <c r="AH173" s="80" t="s">
        <v>1156</v>
      </c>
      <c r="AI173" s="81">
        <v>16</v>
      </c>
      <c r="AJ173" s="68">
        <v>9333652.9046696797</v>
      </c>
      <c r="AK173" s="68">
        <v>415825.46000000014</v>
      </c>
      <c r="AL173" s="68">
        <v>171079.53</v>
      </c>
      <c r="AM173" s="68">
        <v>32501.119999999995</v>
      </c>
      <c r="AN173" s="68">
        <v>1581655.1029393503</v>
      </c>
      <c r="AO173" s="68">
        <v>508569.69890126388</v>
      </c>
      <c r="AP173" s="68">
        <v>711162.89864739764</v>
      </c>
      <c r="AQ173" s="68">
        <v>108058.29910445213</v>
      </c>
      <c r="AR173" s="68">
        <f t="shared" si="16"/>
        <v>13101587.174262144</v>
      </c>
      <c r="AS173" s="68">
        <v>239082.15999999997</v>
      </c>
      <c r="AU173" s="79" t="s">
        <v>333</v>
      </c>
      <c r="AV173" s="79" t="s">
        <v>334</v>
      </c>
      <c r="AW173" s="80" t="s">
        <v>1157</v>
      </c>
      <c r="AX173" s="81">
        <v>16</v>
      </c>
      <c r="AY173" s="68">
        <v>9495494.2842480727</v>
      </c>
      <c r="AZ173" s="68">
        <v>423071.99000000017</v>
      </c>
      <c r="BA173" s="68">
        <v>174066.15999999997</v>
      </c>
      <c r="BB173" s="68">
        <v>33068.519999999997</v>
      </c>
      <c r="BC173" s="68">
        <v>1609393.4495371566</v>
      </c>
      <c r="BD173" s="68">
        <v>508569.69890126388</v>
      </c>
      <c r="BE173" s="68">
        <v>723670.20190194505</v>
      </c>
      <c r="BF173" s="68">
        <v>110219.4206865374</v>
      </c>
      <c r="BG173" s="68">
        <f t="shared" si="17"/>
        <v>13320822.395274974</v>
      </c>
      <c r="BH173" s="68">
        <v>243268.66999999998</v>
      </c>
    </row>
    <row r="174" spans="2:60">
      <c r="B174" s="79" t="s">
        <v>335</v>
      </c>
      <c r="C174" s="79" t="s">
        <v>336</v>
      </c>
      <c r="D174" s="80" t="s">
        <v>953</v>
      </c>
      <c r="E174" s="81">
        <v>19</v>
      </c>
      <c r="F174" s="68"/>
      <c r="G174" s="68"/>
      <c r="H174" s="68"/>
      <c r="I174" s="68"/>
      <c r="J174" s="68"/>
      <c r="K174" s="68"/>
      <c r="L174" s="68"/>
      <c r="M174" s="68"/>
      <c r="N174" s="68">
        <f t="shared" si="14"/>
        <v>0</v>
      </c>
      <c r="O174" s="68"/>
      <c r="Q174" s="79" t="s">
        <v>335</v>
      </c>
      <c r="R174" s="79" t="s">
        <v>336</v>
      </c>
      <c r="S174" s="80" t="s">
        <v>954</v>
      </c>
      <c r="T174" s="81">
        <v>16</v>
      </c>
      <c r="U174" s="68">
        <v>7794383.2459931811</v>
      </c>
      <c r="V174" s="68">
        <v>533417.48999999976</v>
      </c>
      <c r="W174" s="68">
        <v>626342.97000000009</v>
      </c>
      <c r="X174" s="68">
        <v>26605.899999999998</v>
      </c>
      <c r="Y174" s="68">
        <v>1098785.1473576168</v>
      </c>
      <c r="Z174" s="68">
        <v>204020.8315969996</v>
      </c>
      <c r="AA174" s="68">
        <v>578179.78928486642</v>
      </c>
      <c r="AB174" s="68">
        <v>103083.64144246839</v>
      </c>
      <c r="AC174" s="68">
        <f t="shared" si="15"/>
        <v>11235341.195675133</v>
      </c>
      <c r="AD174" s="68">
        <v>270522.18</v>
      </c>
      <c r="AF174" s="79" t="s">
        <v>335</v>
      </c>
      <c r="AG174" s="79" t="s">
        <v>336</v>
      </c>
      <c r="AH174" s="80" t="s">
        <v>1156</v>
      </c>
      <c r="AI174" s="81">
        <v>16</v>
      </c>
      <c r="AJ174" s="68">
        <v>7833432.3621365391</v>
      </c>
      <c r="AK174" s="68">
        <v>531317.12999999989</v>
      </c>
      <c r="AL174" s="68">
        <v>628187.37</v>
      </c>
      <c r="AM174" s="68">
        <v>26684.240000000002</v>
      </c>
      <c r="AN174" s="68">
        <v>1104404.4901273011</v>
      </c>
      <c r="AO174" s="68">
        <v>204020.8315969996</v>
      </c>
      <c r="AP174" s="68">
        <v>581297.36274368514</v>
      </c>
      <c r="AQ174" s="68">
        <v>103433.27622307278</v>
      </c>
      <c r="AR174" s="68">
        <f t="shared" si="16"/>
        <v>11287767.002827598</v>
      </c>
      <c r="AS174" s="68">
        <v>274989.94000000006</v>
      </c>
      <c r="AU174" s="79" t="s">
        <v>335</v>
      </c>
      <c r="AV174" s="79" t="s">
        <v>336</v>
      </c>
      <c r="AW174" s="80" t="s">
        <v>1157</v>
      </c>
      <c r="AX174" s="81">
        <v>16</v>
      </c>
      <c r="AY174" s="68">
        <v>7969874.6171621662</v>
      </c>
      <c r="AZ174" s="68">
        <v>540532.17999999993</v>
      </c>
      <c r="BA174" s="68">
        <v>639100.34</v>
      </c>
      <c r="BB174" s="68">
        <v>27147.809999999998</v>
      </c>
      <c r="BC174" s="68">
        <v>1123712.0001632506</v>
      </c>
      <c r="BD174" s="68">
        <v>204020.8315969996</v>
      </c>
      <c r="BE174" s="68">
        <v>591492.32413493423</v>
      </c>
      <c r="BF174" s="68">
        <v>105501.91774753109</v>
      </c>
      <c r="BG174" s="68">
        <f t="shared" si="17"/>
        <v>11481164.210804882</v>
      </c>
      <c r="BH174" s="68">
        <v>279782.19</v>
      </c>
    </row>
    <row r="175" spans="2:60">
      <c r="B175" s="79" t="s">
        <v>337</v>
      </c>
      <c r="C175" s="79" t="s">
        <v>338</v>
      </c>
      <c r="D175" s="80" t="s">
        <v>953</v>
      </c>
      <c r="E175" s="81">
        <v>19</v>
      </c>
      <c r="F175" s="68"/>
      <c r="G175" s="68"/>
      <c r="H175" s="68"/>
      <c r="I175" s="68"/>
      <c r="J175" s="68"/>
      <c r="K175" s="68"/>
      <c r="L175" s="68"/>
      <c r="M175" s="68"/>
      <c r="N175" s="68">
        <f t="shared" si="14"/>
        <v>0</v>
      </c>
      <c r="O175" s="68"/>
      <c r="Q175" s="79" t="s">
        <v>337</v>
      </c>
      <c r="R175" s="79" t="s">
        <v>338</v>
      </c>
      <c r="S175" s="80" t="s">
        <v>954</v>
      </c>
      <c r="T175" s="81">
        <v>16</v>
      </c>
      <c r="U175" s="68">
        <v>3301561.2594273081</v>
      </c>
      <c r="V175" s="68">
        <v>142015.57999999999</v>
      </c>
      <c r="W175" s="68">
        <v>74253.69</v>
      </c>
      <c r="X175" s="68">
        <v>8747.4199999999983</v>
      </c>
      <c r="Y175" s="68">
        <v>424646.97330862388</v>
      </c>
      <c r="Z175" s="68">
        <v>200635.48935158623</v>
      </c>
      <c r="AA175" s="68">
        <v>79880.695925840933</v>
      </c>
      <c r="AB175" s="68">
        <v>38688.463824684732</v>
      </c>
      <c r="AC175" s="68">
        <f t="shared" si="15"/>
        <v>4359922.5218380438</v>
      </c>
      <c r="AD175" s="68">
        <v>89492.949999999983</v>
      </c>
      <c r="AF175" s="79" t="s">
        <v>337</v>
      </c>
      <c r="AG175" s="79" t="s">
        <v>338</v>
      </c>
      <c r="AH175" s="80" t="s">
        <v>1156</v>
      </c>
      <c r="AI175" s="81">
        <v>16</v>
      </c>
      <c r="AJ175" s="68">
        <v>3317353.3116858243</v>
      </c>
      <c r="AK175" s="68">
        <v>141215.44</v>
      </c>
      <c r="AL175" s="68">
        <v>74473.430000000008</v>
      </c>
      <c r="AM175" s="68">
        <v>8773.2999999999993</v>
      </c>
      <c r="AN175" s="68">
        <v>426826.62416685309</v>
      </c>
      <c r="AO175" s="68">
        <v>200635.48935158623</v>
      </c>
      <c r="AP175" s="68">
        <v>80307.915149046268</v>
      </c>
      <c r="AQ175" s="68">
        <v>38819.691066322848</v>
      </c>
      <c r="AR175" s="68">
        <f t="shared" si="16"/>
        <v>4379383.3914196333</v>
      </c>
      <c r="AS175" s="68">
        <v>90978.189999999988</v>
      </c>
      <c r="AU175" s="79" t="s">
        <v>337</v>
      </c>
      <c r="AV175" s="79" t="s">
        <v>338</v>
      </c>
      <c r="AW175" s="80" t="s">
        <v>1157</v>
      </c>
      <c r="AX175" s="81">
        <v>16</v>
      </c>
      <c r="AY175" s="68">
        <v>3375181.9515795829</v>
      </c>
      <c r="AZ175" s="68">
        <v>143675.85</v>
      </c>
      <c r="BA175" s="68">
        <v>75773.549999999988</v>
      </c>
      <c r="BB175" s="68">
        <v>8926.4699999999975</v>
      </c>
      <c r="BC175" s="68">
        <v>434313.25584894733</v>
      </c>
      <c r="BD175" s="68">
        <v>200635.48935158623</v>
      </c>
      <c r="BE175" s="68">
        <v>81720.2717170408</v>
      </c>
      <c r="BF175" s="68">
        <v>39596.064687647857</v>
      </c>
      <c r="BG175" s="68">
        <f t="shared" si="17"/>
        <v>4452394.1931848051</v>
      </c>
      <c r="BH175" s="68">
        <v>92571.289999999979</v>
      </c>
    </row>
    <row r="176" spans="2:60">
      <c r="B176" s="79" t="s">
        <v>339</v>
      </c>
      <c r="C176" s="79" t="s">
        <v>340</v>
      </c>
      <c r="D176" s="80" t="s">
        <v>953</v>
      </c>
      <c r="E176" s="81">
        <v>19</v>
      </c>
      <c r="F176" s="68"/>
      <c r="G176" s="68"/>
      <c r="H176" s="68"/>
      <c r="I176" s="68"/>
      <c r="J176" s="68"/>
      <c r="K176" s="68"/>
      <c r="L176" s="68"/>
      <c r="M176" s="68"/>
      <c r="N176" s="68">
        <f t="shared" si="14"/>
        <v>0</v>
      </c>
      <c r="O176" s="68"/>
      <c r="Q176" s="79" t="s">
        <v>339</v>
      </c>
      <c r="R176" s="79" t="s">
        <v>340</v>
      </c>
      <c r="S176" s="80" t="s">
        <v>954</v>
      </c>
      <c r="T176" s="81">
        <v>16</v>
      </c>
      <c r="U176" s="68">
        <v>6097498.095621461</v>
      </c>
      <c r="V176" s="68">
        <v>167055.87</v>
      </c>
      <c r="W176" s="68">
        <v>28526.899999999998</v>
      </c>
      <c r="X176" s="68">
        <v>19306.09</v>
      </c>
      <c r="Y176" s="68">
        <v>792734.27880299091</v>
      </c>
      <c r="Z176" s="68">
        <v>625679.57683953526</v>
      </c>
      <c r="AA176" s="68">
        <v>266640.07434569235</v>
      </c>
      <c r="AB176" s="68">
        <v>64227.680142525584</v>
      </c>
      <c r="AC176" s="68">
        <f t="shared" si="15"/>
        <v>8069808.1557522053</v>
      </c>
      <c r="AD176" s="68">
        <v>8139.5899999999992</v>
      </c>
      <c r="AF176" s="79" t="s">
        <v>339</v>
      </c>
      <c r="AG176" s="79" t="s">
        <v>340</v>
      </c>
      <c r="AH176" s="80" t="s">
        <v>1156</v>
      </c>
      <c r="AI176" s="81">
        <v>16</v>
      </c>
      <c r="AJ176" s="68">
        <v>6127429.2153900387</v>
      </c>
      <c r="AK176" s="68">
        <v>167437.35000000003</v>
      </c>
      <c r="AL176" s="68">
        <v>28610.899999999994</v>
      </c>
      <c r="AM176" s="68">
        <v>19362.93</v>
      </c>
      <c r="AN176" s="68">
        <v>796773.53103645437</v>
      </c>
      <c r="AO176" s="68">
        <v>625679.57683953526</v>
      </c>
      <c r="AP176" s="68">
        <v>268077.34319891682</v>
      </c>
      <c r="AQ176" s="68">
        <v>64445.504176923074</v>
      </c>
      <c r="AR176" s="68">
        <f t="shared" si="16"/>
        <v>8106090.3706418676</v>
      </c>
      <c r="AS176" s="68">
        <v>8274.02</v>
      </c>
      <c r="AU176" s="79" t="s">
        <v>339</v>
      </c>
      <c r="AV176" s="79" t="s">
        <v>340</v>
      </c>
      <c r="AW176" s="80" t="s">
        <v>1157</v>
      </c>
      <c r="AX176" s="81">
        <v>16</v>
      </c>
      <c r="AY176" s="68">
        <v>6233836.5339502133</v>
      </c>
      <c r="AZ176" s="68">
        <v>170345.64</v>
      </c>
      <c r="BA176" s="68">
        <v>29107.929999999997</v>
      </c>
      <c r="BB176" s="68">
        <v>19699.32</v>
      </c>
      <c r="BC176" s="68">
        <v>810701.59398734139</v>
      </c>
      <c r="BD176" s="68">
        <v>625679.57683953526</v>
      </c>
      <c r="BE176" s="68">
        <v>272778.92859474896</v>
      </c>
      <c r="BF176" s="68">
        <v>65734.419460466132</v>
      </c>
      <c r="BG176" s="68">
        <f t="shared" si="17"/>
        <v>8236302.1528323041</v>
      </c>
      <c r="BH176" s="68">
        <v>8418.2100000000009</v>
      </c>
    </row>
    <row r="177" spans="2:60">
      <c r="B177" s="79" t="s">
        <v>341</v>
      </c>
      <c r="C177" s="79" t="s">
        <v>342</v>
      </c>
      <c r="D177" s="80" t="s">
        <v>953</v>
      </c>
      <c r="E177" s="81">
        <v>19</v>
      </c>
      <c r="F177" s="68"/>
      <c r="G177" s="68"/>
      <c r="H177" s="68"/>
      <c r="I177" s="68"/>
      <c r="J177" s="68"/>
      <c r="K177" s="68"/>
      <c r="L177" s="68"/>
      <c r="M177" s="68"/>
      <c r="N177" s="68">
        <f t="shared" si="14"/>
        <v>0</v>
      </c>
      <c r="O177" s="68"/>
      <c r="Q177" s="79" t="s">
        <v>341</v>
      </c>
      <c r="R177" s="79" t="s">
        <v>342</v>
      </c>
      <c r="S177" s="80" t="s">
        <v>954</v>
      </c>
      <c r="T177" s="81">
        <v>16</v>
      </c>
      <c r="U177" s="68">
        <v>9050427.4946673289</v>
      </c>
      <c r="V177" s="68">
        <v>484085.97000000009</v>
      </c>
      <c r="W177" s="68">
        <v>220915.33000000005</v>
      </c>
      <c r="X177" s="68">
        <v>30928.15</v>
      </c>
      <c r="Y177" s="68">
        <v>1150104.6741615396</v>
      </c>
      <c r="Z177" s="68">
        <v>972518.08727755921</v>
      </c>
      <c r="AA177" s="68">
        <v>585370.40336944419</v>
      </c>
      <c r="AB177" s="68">
        <v>103855.39963404275</v>
      </c>
      <c r="AC177" s="68">
        <f t="shared" si="15"/>
        <v>12913064.599109916</v>
      </c>
      <c r="AD177" s="68">
        <v>314859.08999999997</v>
      </c>
      <c r="AF177" s="79" t="s">
        <v>341</v>
      </c>
      <c r="AG177" s="79" t="s">
        <v>342</v>
      </c>
      <c r="AH177" s="80" t="s">
        <v>1156</v>
      </c>
      <c r="AI177" s="81">
        <v>16</v>
      </c>
      <c r="AJ177" s="68">
        <v>9095284.4808108918</v>
      </c>
      <c r="AK177" s="68">
        <v>481238.66</v>
      </c>
      <c r="AL177" s="68">
        <v>221565.87000000002</v>
      </c>
      <c r="AM177" s="68">
        <v>31019.219999999998</v>
      </c>
      <c r="AN177" s="68">
        <v>1156029.8858008056</v>
      </c>
      <c r="AO177" s="68">
        <v>972518.08727755921</v>
      </c>
      <c r="AP177" s="68">
        <v>588526.81025465415</v>
      </c>
      <c r="AQ177" s="68">
        <v>104207.63290632702</v>
      </c>
      <c r="AR177" s="68">
        <f t="shared" si="16"/>
        <v>12970449.737050237</v>
      </c>
      <c r="AS177" s="68">
        <v>320059.09000000003</v>
      </c>
      <c r="AU177" s="79" t="s">
        <v>341</v>
      </c>
      <c r="AV177" s="79" t="s">
        <v>342</v>
      </c>
      <c r="AW177" s="80" t="s">
        <v>1157</v>
      </c>
      <c r="AX177" s="81">
        <v>16</v>
      </c>
      <c r="AY177" s="68">
        <v>9252975.1599748693</v>
      </c>
      <c r="AZ177" s="68">
        <v>489581.24</v>
      </c>
      <c r="BA177" s="68">
        <v>225414.94</v>
      </c>
      <c r="BB177" s="68">
        <v>31558.09</v>
      </c>
      <c r="BC177" s="68">
        <v>1176246.5556243747</v>
      </c>
      <c r="BD177" s="68">
        <v>972518.08727755921</v>
      </c>
      <c r="BE177" s="68">
        <v>598848.41356425453</v>
      </c>
      <c r="BF177" s="68">
        <v>106291.79876445048</v>
      </c>
      <c r="BG177" s="68">
        <f t="shared" si="17"/>
        <v>13179071.065205507</v>
      </c>
      <c r="BH177" s="68">
        <v>325636.78000000003</v>
      </c>
    </row>
    <row r="178" spans="2:60">
      <c r="B178" s="79" t="s">
        <v>343</v>
      </c>
      <c r="C178" s="79" t="s">
        <v>344</v>
      </c>
      <c r="D178" s="80" t="s">
        <v>953</v>
      </c>
      <c r="E178" s="81">
        <v>19</v>
      </c>
      <c r="F178" s="68"/>
      <c r="G178" s="68"/>
      <c r="H178" s="68"/>
      <c r="I178" s="68"/>
      <c r="J178" s="68"/>
      <c r="K178" s="68"/>
      <c r="L178" s="68"/>
      <c r="M178" s="68"/>
      <c r="N178" s="68">
        <f t="shared" si="14"/>
        <v>0</v>
      </c>
      <c r="O178" s="68"/>
      <c r="Q178" s="79" t="s">
        <v>343</v>
      </c>
      <c r="R178" s="79" t="s">
        <v>344</v>
      </c>
      <c r="S178" s="80" t="s">
        <v>954</v>
      </c>
      <c r="T178" s="81">
        <v>16</v>
      </c>
      <c r="U178" s="68">
        <v>5030647.5199337583</v>
      </c>
      <c r="V178" s="68">
        <v>247323.72999999998</v>
      </c>
      <c r="W178" s="68">
        <v>114299.67</v>
      </c>
      <c r="X178" s="68">
        <v>0</v>
      </c>
      <c r="Y178" s="68">
        <v>738940.8868665304</v>
      </c>
      <c r="Z178" s="68">
        <v>247423.00922393613</v>
      </c>
      <c r="AA178" s="68">
        <v>276711.82933772664</v>
      </c>
      <c r="AB178" s="68">
        <v>58923.069887416437</v>
      </c>
      <c r="AC178" s="68">
        <f t="shared" si="15"/>
        <v>6871028.925249368</v>
      </c>
      <c r="AD178" s="68">
        <v>156759.20999999996</v>
      </c>
      <c r="AF178" s="79" t="s">
        <v>343</v>
      </c>
      <c r="AG178" s="79" t="s">
        <v>344</v>
      </c>
      <c r="AH178" s="80" t="s">
        <v>1156</v>
      </c>
      <c r="AI178" s="81">
        <v>16</v>
      </c>
      <c r="AJ178" s="68">
        <v>5055073.3532637516</v>
      </c>
      <c r="AK178" s="68">
        <v>245924.72</v>
      </c>
      <c r="AL178" s="68">
        <v>114636.25</v>
      </c>
      <c r="AM178" s="68">
        <v>0</v>
      </c>
      <c r="AN178" s="68">
        <v>742729.68324888661</v>
      </c>
      <c r="AO178" s="68">
        <v>247423.00922393613</v>
      </c>
      <c r="AP178" s="68">
        <v>278203.87769396632</v>
      </c>
      <c r="AQ178" s="68">
        <v>59122.916734954342</v>
      </c>
      <c r="AR178" s="68">
        <f t="shared" si="16"/>
        <v>6902461.9501654943</v>
      </c>
      <c r="AS178" s="68">
        <v>159348.13999999998</v>
      </c>
      <c r="AU178" s="79" t="s">
        <v>343</v>
      </c>
      <c r="AV178" s="79" t="s">
        <v>344</v>
      </c>
      <c r="AW178" s="80" t="s">
        <v>1157</v>
      </c>
      <c r="AX178" s="81">
        <v>16</v>
      </c>
      <c r="AY178" s="68">
        <v>5142762.2951884419</v>
      </c>
      <c r="AZ178" s="68">
        <v>250188.21000000002</v>
      </c>
      <c r="BA178" s="68">
        <v>116627.73000000003</v>
      </c>
      <c r="BB178" s="68">
        <v>0</v>
      </c>
      <c r="BC178" s="68">
        <v>755716.0891913533</v>
      </c>
      <c r="BD178" s="68">
        <v>247423.00922393613</v>
      </c>
      <c r="BE178" s="68">
        <v>283083.01942889392</v>
      </c>
      <c r="BF178" s="68">
        <v>60305.362669654191</v>
      </c>
      <c r="BG178" s="68">
        <f t="shared" si="17"/>
        <v>7018230.8257022798</v>
      </c>
      <c r="BH178" s="68">
        <v>162125.10999999999</v>
      </c>
    </row>
    <row r="179" spans="2:60">
      <c r="B179" s="79" t="s">
        <v>345</v>
      </c>
      <c r="C179" s="79" t="s">
        <v>346</v>
      </c>
      <c r="D179" s="80" t="s">
        <v>953</v>
      </c>
      <c r="E179" s="81">
        <v>19</v>
      </c>
      <c r="F179" s="68"/>
      <c r="G179" s="68"/>
      <c r="H179" s="68"/>
      <c r="I179" s="68"/>
      <c r="J179" s="68"/>
      <c r="K179" s="68"/>
      <c r="L179" s="68"/>
      <c r="M179" s="68"/>
      <c r="N179" s="68">
        <f t="shared" si="14"/>
        <v>0</v>
      </c>
      <c r="O179" s="68"/>
      <c r="Q179" s="79" t="s">
        <v>345</v>
      </c>
      <c r="R179" s="79" t="s">
        <v>346</v>
      </c>
      <c r="S179" s="80" t="s">
        <v>954</v>
      </c>
      <c r="T179" s="81">
        <v>16</v>
      </c>
      <c r="U179" s="68">
        <v>8414222.3932617418</v>
      </c>
      <c r="V179" s="68">
        <v>405552.67999999993</v>
      </c>
      <c r="W179" s="68">
        <v>73958.61</v>
      </c>
      <c r="X179" s="68">
        <v>29007.15</v>
      </c>
      <c r="Y179" s="68">
        <v>1626520.8676783876</v>
      </c>
      <c r="Z179" s="68">
        <v>912075.95748665847</v>
      </c>
      <c r="AA179" s="68">
        <v>612559.47359227645</v>
      </c>
      <c r="AB179" s="68">
        <v>102017.75474059023</v>
      </c>
      <c r="AC179" s="68">
        <f t="shared" si="15"/>
        <v>12470855.866759654</v>
      </c>
      <c r="AD179" s="68">
        <v>294940.98</v>
      </c>
      <c r="AF179" s="79" t="s">
        <v>345</v>
      </c>
      <c r="AG179" s="79" t="s">
        <v>346</v>
      </c>
      <c r="AH179" s="80" t="s">
        <v>1156</v>
      </c>
      <c r="AI179" s="81">
        <v>16</v>
      </c>
      <c r="AJ179" s="68">
        <v>8456358.1921688691</v>
      </c>
      <c r="AK179" s="68">
        <v>402744.39999999997</v>
      </c>
      <c r="AL179" s="68">
        <v>74176.39</v>
      </c>
      <c r="AM179" s="68">
        <v>29092.559999999998</v>
      </c>
      <c r="AN179" s="68">
        <v>1634885.7008970964</v>
      </c>
      <c r="AO179" s="68">
        <v>912075.95748665847</v>
      </c>
      <c r="AP179" s="68">
        <v>615862.99073262303</v>
      </c>
      <c r="AQ179" s="68">
        <v>102363.77393718995</v>
      </c>
      <c r="AR179" s="68">
        <f t="shared" si="16"/>
        <v>12527371.995222438</v>
      </c>
      <c r="AS179" s="68">
        <v>299812.02999999997</v>
      </c>
      <c r="AU179" s="79" t="s">
        <v>345</v>
      </c>
      <c r="AV179" s="79" t="s">
        <v>346</v>
      </c>
      <c r="AW179" s="80" t="s">
        <v>1157</v>
      </c>
      <c r="AX179" s="81">
        <v>16</v>
      </c>
      <c r="AY179" s="68">
        <v>8603407.0594503917</v>
      </c>
      <c r="AZ179" s="68">
        <v>409724.48000000016</v>
      </c>
      <c r="BA179" s="68">
        <v>75465</v>
      </c>
      <c r="BB179" s="68">
        <v>29597.969999999998</v>
      </c>
      <c r="BC179" s="68">
        <v>1663474.2676279277</v>
      </c>
      <c r="BD179" s="68">
        <v>912075.95748665847</v>
      </c>
      <c r="BE179" s="68">
        <v>626664.22513640102</v>
      </c>
      <c r="BF179" s="68">
        <v>104411.03381593339</v>
      </c>
      <c r="BG179" s="68">
        <f t="shared" si="17"/>
        <v>12729856.863517314</v>
      </c>
      <c r="BH179" s="68">
        <v>305036.86999999994</v>
      </c>
    </row>
    <row r="180" spans="2:60">
      <c r="B180" s="79" t="s">
        <v>347</v>
      </c>
      <c r="C180" s="79" t="s">
        <v>348</v>
      </c>
      <c r="D180" s="80" t="s">
        <v>953</v>
      </c>
      <c r="E180" s="81">
        <v>19</v>
      </c>
      <c r="F180" s="68"/>
      <c r="G180" s="68"/>
      <c r="H180" s="68"/>
      <c r="I180" s="68"/>
      <c r="J180" s="68"/>
      <c r="K180" s="68"/>
      <c r="L180" s="68"/>
      <c r="M180" s="68"/>
      <c r="N180" s="68">
        <f t="shared" si="14"/>
        <v>0</v>
      </c>
      <c r="O180" s="68"/>
      <c r="Q180" s="79" t="s">
        <v>347</v>
      </c>
      <c r="R180" s="79" t="s">
        <v>348</v>
      </c>
      <c r="S180" s="80" t="s">
        <v>954</v>
      </c>
      <c r="T180" s="81">
        <v>16</v>
      </c>
      <c r="U180" s="68">
        <v>4811245.9469860168</v>
      </c>
      <c r="V180" s="68">
        <v>220513.83000000005</v>
      </c>
      <c r="W180" s="68">
        <v>112378.67000000001</v>
      </c>
      <c r="X180" s="68">
        <v>15079.869999999999</v>
      </c>
      <c r="Y180" s="68">
        <v>670768.79788024514</v>
      </c>
      <c r="Z180" s="68">
        <v>449272.44444262254</v>
      </c>
      <c r="AA180" s="68">
        <v>338906.11588624644</v>
      </c>
      <c r="AB180" s="68">
        <v>57863.110921699554</v>
      </c>
      <c r="AC180" s="68">
        <f t="shared" si="15"/>
        <v>6828861.8561168313</v>
      </c>
      <c r="AD180" s="68">
        <v>152833.06999999998</v>
      </c>
      <c r="AF180" s="79" t="s">
        <v>347</v>
      </c>
      <c r="AG180" s="79" t="s">
        <v>348</v>
      </c>
      <c r="AH180" s="80" t="s">
        <v>1156</v>
      </c>
      <c r="AI180" s="81">
        <v>16</v>
      </c>
      <c r="AJ180" s="68">
        <v>4834936.6363666374</v>
      </c>
      <c r="AK180" s="68">
        <v>219089.15000000002</v>
      </c>
      <c r="AL180" s="68">
        <v>112709.59000000001</v>
      </c>
      <c r="AM180" s="68">
        <v>15124.279999999999</v>
      </c>
      <c r="AN180" s="68">
        <v>674214.24712091475</v>
      </c>
      <c r="AO180" s="68">
        <v>449272.44444262254</v>
      </c>
      <c r="AP180" s="68">
        <v>340733.41726272367</v>
      </c>
      <c r="AQ180" s="68">
        <v>58059.365397474729</v>
      </c>
      <c r="AR180" s="68">
        <f t="shared" si="16"/>
        <v>6859496.2905903738</v>
      </c>
      <c r="AS180" s="68">
        <v>155357.15999999997</v>
      </c>
      <c r="AU180" s="79" t="s">
        <v>347</v>
      </c>
      <c r="AV180" s="79" t="s">
        <v>348</v>
      </c>
      <c r="AW180" s="80" t="s">
        <v>1157</v>
      </c>
      <c r="AX180" s="81">
        <v>16</v>
      </c>
      <c r="AY180" s="68">
        <v>4919050.5233819112</v>
      </c>
      <c r="AZ180" s="68">
        <v>222886.67000000007</v>
      </c>
      <c r="BA180" s="68">
        <v>114667.6</v>
      </c>
      <c r="BB180" s="68">
        <v>15387.02</v>
      </c>
      <c r="BC180" s="68">
        <v>686003.41846327984</v>
      </c>
      <c r="BD180" s="68">
        <v>449272.44444262254</v>
      </c>
      <c r="BE180" s="68">
        <v>346709.26310797461</v>
      </c>
      <c r="BF180" s="68">
        <v>59220.574505423196</v>
      </c>
      <c r="BG180" s="68">
        <f t="shared" si="17"/>
        <v>6971262.0939012105</v>
      </c>
      <c r="BH180" s="68">
        <v>158064.57999999999</v>
      </c>
    </row>
    <row r="181" spans="2:60">
      <c r="B181" s="79" t="s">
        <v>349</v>
      </c>
      <c r="C181" s="79" t="s">
        <v>350</v>
      </c>
      <c r="D181" s="80" t="s">
        <v>953</v>
      </c>
      <c r="E181" s="81">
        <v>19</v>
      </c>
      <c r="F181" s="68"/>
      <c r="G181" s="68"/>
      <c r="H181" s="68"/>
      <c r="I181" s="68"/>
      <c r="J181" s="68"/>
      <c r="K181" s="68"/>
      <c r="L181" s="68"/>
      <c r="M181" s="68"/>
      <c r="N181" s="68">
        <f t="shared" si="14"/>
        <v>0</v>
      </c>
      <c r="O181" s="68"/>
      <c r="Q181" s="79" t="s">
        <v>349</v>
      </c>
      <c r="R181" s="79" t="s">
        <v>350</v>
      </c>
      <c r="S181" s="80" t="s">
        <v>954</v>
      </c>
      <c r="T181" s="81">
        <v>16</v>
      </c>
      <c r="U181" s="68">
        <v>4809315.1936132992</v>
      </c>
      <c r="V181" s="68">
        <v>241529.09999999995</v>
      </c>
      <c r="W181" s="68">
        <v>144459.4</v>
      </c>
      <c r="X181" s="68">
        <v>0</v>
      </c>
      <c r="Y181" s="68">
        <v>881137.89600397251</v>
      </c>
      <c r="Z181" s="68">
        <v>484664.0056045985</v>
      </c>
      <c r="AA181" s="68">
        <v>381877.32580104086</v>
      </c>
      <c r="AB181" s="68">
        <v>59463.687177547254</v>
      </c>
      <c r="AC181" s="68">
        <f t="shared" si="15"/>
        <v>7148767.9782004589</v>
      </c>
      <c r="AD181" s="68">
        <v>146321.36999999997</v>
      </c>
      <c r="AF181" s="79" t="s">
        <v>349</v>
      </c>
      <c r="AG181" s="79" t="s">
        <v>350</v>
      </c>
      <c r="AH181" s="80" t="s">
        <v>1156</v>
      </c>
      <c r="AI181" s="81">
        <v>16</v>
      </c>
      <c r="AJ181" s="68">
        <v>4832737.8208496459</v>
      </c>
      <c r="AK181" s="68">
        <v>240254.67000000004</v>
      </c>
      <c r="AL181" s="68">
        <v>144884.82</v>
      </c>
      <c r="AM181" s="68">
        <v>0</v>
      </c>
      <c r="AN181" s="68">
        <v>885664.6309280803</v>
      </c>
      <c r="AO181" s="68">
        <v>484664.0056045985</v>
      </c>
      <c r="AP181" s="68">
        <v>383936.39042200148</v>
      </c>
      <c r="AQ181" s="68">
        <v>59665.354068412445</v>
      </c>
      <c r="AR181" s="68">
        <f t="shared" si="16"/>
        <v>7180545.6018727394</v>
      </c>
      <c r="AS181" s="68">
        <v>148737.90999999997</v>
      </c>
      <c r="AU181" s="79" t="s">
        <v>349</v>
      </c>
      <c r="AV181" s="79" t="s">
        <v>350</v>
      </c>
      <c r="AW181" s="80" t="s">
        <v>1157</v>
      </c>
      <c r="AX181" s="81">
        <v>16</v>
      </c>
      <c r="AY181" s="68">
        <v>4916592.6583201345</v>
      </c>
      <c r="AZ181" s="68">
        <v>244420.24</v>
      </c>
      <c r="BA181" s="68">
        <v>147401.76999999999</v>
      </c>
      <c r="BB181" s="68">
        <v>0</v>
      </c>
      <c r="BC181" s="68">
        <v>901151.79940442031</v>
      </c>
      <c r="BD181" s="68">
        <v>484664.0056045985</v>
      </c>
      <c r="BE181" s="68">
        <v>390669.97087915556</v>
      </c>
      <c r="BF181" s="68">
        <v>60858.674549781717</v>
      </c>
      <c r="BG181" s="68">
        <f t="shared" si="17"/>
        <v>7297089.0987580903</v>
      </c>
      <c r="BH181" s="68">
        <v>151329.97999999998</v>
      </c>
    </row>
    <row r="182" spans="2:60">
      <c r="B182" s="79" t="s">
        <v>351</v>
      </c>
      <c r="C182" s="79" t="s">
        <v>352</v>
      </c>
      <c r="D182" s="80" t="s">
        <v>953</v>
      </c>
      <c r="E182" s="81">
        <v>19</v>
      </c>
      <c r="F182" s="68"/>
      <c r="G182" s="68"/>
      <c r="H182" s="68"/>
      <c r="I182" s="68"/>
      <c r="J182" s="68"/>
      <c r="K182" s="68"/>
      <c r="L182" s="68"/>
      <c r="M182" s="68"/>
      <c r="N182" s="68">
        <f t="shared" si="14"/>
        <v>0</v>
      </c>
      <c r="O182" s="68"/>
      <c r="Q182" s="79" t="s">
        <v>351</v>
      </c>
      <c r="R182" s="79" t="s">
        <v>352</v>
      </c>
      <c r="S182" s="80" t="s">
        <v>954</v>
      </c>
      <c r="T182" s="81">
        <v>16</v>
      </c>
      <c r="U182" s="68">
        <v>3550365.3887534533</v>
      </c>
      <c r="V182" s="68">
        <v>97215.559999999969</v>
      </c>
      <c r="W182" s="68">
        <v>34691.49</v>
      </c>
      <c r="X182" s="68">
        <v>9443.2500000000018</v>
      </c>
      <c r="Y182" s="68">
        <v>413202.44052400923</v>
      </c>
      <c r="Z182" s="68">
        <v>196499.24993659038</v>
      </c>
      <c r="AA182" s="68">
        <v>109760.26779078759</v>
      </c>
      <c r="AB182" s="68">
        <v>40144.044033120386</v>
      </c>
      <c r="AC182" s="68">
        <f t="shared" si="15"/>
        <v>4551022.5710379612</v>
      </c>
      <c r="AD182" s="68">
        <v>99700.88</v>
      </c>
      <c r="AF182" s="79" t="s">
        <v>351</v>
      </c>
      <c r="AG182" s="79" t="s">
        <v>352</v>
      </c>
      <c r="AH182" s="80" t="s">
        <v>1156</v>
      </c>
      <c r="AI182" s="81">
        <v>16</v>
      </c>
      <c r="AJ182" s="68">
        <v>3567243.8305392908</v>
      </c>
      <c r="AK182" s="68">
        <v>96143.619999999952</v>
      </c>
      <c r="AL182" s="68">
        <v>34794.15</v>
      </c>
      <c r="AM182" s="68">
        <v>9471.19</v>
      </c>
      <c r="AN182" s="68">
        <v>415302.49948401889</v>
      </c>
      <c r="AO182" s="68">
        <v>196499.24993659038</v>
      </c>
      <c r="AP182" s="68">
        <v>110347.29358853289</v>
      </c>
      <c r="AQ182" s="68">
        <v>40280.211175904609</v>
      </c>
      <c r="AR182" s="68">
        <f t="shared" si="16"/>
        <v>4571437.574724338</v>
      </c>
      <c r="AS182" s="68">
        <v>101355.53000000001</v>
      </c>
      <c r="AU182" s="79" t="s">
        <v>351</v>
      </c>
      <c r="AV182" s="79" t="s">
        <v>352</v>
      </c>
      <c r="AW182" s="80" t="s">
        <v>1157</v>
      </c>
      <c r="AX182" s="81">
        <v>16</v>
      </c>
      <c r="AY182" s="68">
        <v>3629435.4387389449</v>
      </c>
      <c r="AZ182" s="68">
        <v>97816.649999999965</v>
      </c>
      <c r="BA182" s="68">
        <v>35401.57</v>
      </c>
      <c r="BB182" s="68">
        <v>9636.5399999999991</v>
      </c>
      <c r="BC182" s="68">
        <v>422584.18115625309</v>
      </c>
      <c r="BD182" s="68">
        <v>196499.24993659038</v>
      </c>
      <c r="BE182" s="68">
        <v>112287.74214587502</v>
      </c>
      <c r="BF182" s="68">
        <v>41085.80179942213</v>
      </c>
      <c r="BG182" s="68">
        <f t="shared" si="17"/>
        <v>4647877.5237770854</v>
      </c>
      <c r="BH182" s="68">
        <v>103130.35</v>
      </c>
    </row>
    <row r="183" spans="2:60">
      <c r="B183" s="79" t="s">
        <v>353</v>
      </c>
      <c r="C183" s="79" t="s">
        <v>354</v>
      </c>
      <c r="D183" s="80" t="s">
        <v>953</v>
      </c>
      <c r="E183" s="81">
        <v>19</v>
      </c>
      <c r="F183" s="68"/>
      <c r="G183" s="68"/>
      <c r="H183" s="68"/>
      <c r="I183" s="68"/>
      <c r="J183" s="68"/>
      <c r="K183" s="68"/>
      <c r="L183" s="68"/>
      <c r="M183" s="68"/>
      <c r="N183" s="68">
        <f t="shared" si="14"/>
        <v>0</v>
      </c>
      <c r="O183" s="68"/>
      <c r="Q183" s="79" t="s">
        <v>353</v>
      </c>
      <c r="R183" s="79" t="s">
        <v>354</v>
      </c>
      <c r="S183" s="80" t="s">
        <v>954</v>
      </c>
      <c r="T183" s="81">
        <v>16</v>
      </c>
      <c r="U183" s="68">
        <v>3425233.3566136919</v>
      </c>
      <c r="V183" s="68">
        <v>90575.289999999979</v>
      </c>
      <c r="W183" s="68">
        <v>3073.6000000000004</v>
      </c>
      <c r="X183" s="68">
        <v>9701.0599999999977</v>
      </c>
      <c r="Y183" s="68">
        <v>463171.3674658197</v>
      </c>
      <c r="Z183" s="68">
        <v>481829.24035209767</v>
      </c>
      <c r="AA183" s="68">
        <v>244537.36196500983</v>
      </c>
      <c r="AB183" s="68">
        <v>38140.626618324779</v>
      </c>
      <c r="AC183" s="68">
        <f t="shared" si="15"/>
        <v>4756261.9030149439</v>
      </c>
      <c r="AD183" s="68">
        <v>0</v>
      </c>
      <c r="AF183" s="79" t="s">
        <v>353</v>
      </c>
      <c r="AG183" s="79" t="s">
        <v>354</v>
      </c>
      <c r="AH183" s="80" t="s">
        <v>1156</v>
      </c>
      <c r="AI183" s="81">
        <v>16</v>
      </c>
      <c r="AJ183" s="68">
        <v>3441813.1272560926</v>
      </c>
      <c r="AK183" s="68">
        <v>90842.010000000009</v>
      </c>
      <c r="AL183" s="68">
        <v>3082.6499999999996</v>
      </c>
      <c r="AM183" s="68">
        <v>9729.6299999999992</v>
      </c>
      <c r="AN183" s="68">
        <v>465549.00142718083</v>
      </c>
      <c r="AO183" s="68">
        <v>481829.24035209767</v>
      </c>
      <c r="AP183" s="68">
        <v>245856.36259806337</v>
      </c>
      <c r="AQ183" s="68">
        <v>38269.985307076015</v>
      </c>
      <c r="AR183" s="68">
        <f t="shared" si="16"/>
        <v>4776972.0069405101</v>
      </c>
      <c r="AS183" s="68">
        <v>0</v>
      </c>
      <c r="AU183" s="79" t="s">
        <v>353</v>
      </c>
      <c r="AV183" s="79" t="s">
        <v>354</v>
      </c>
      <c r="AW183" s="80" t="s">
        <v>1157</v>
      </c>
      <c r="AX183" s="81">
        <v>16</v>
      </c>
      <c r="AY183" s="68">
        <v>3501684.5742251789</v>
      </c>
      <c r="AZ183" s="68">
        <v>92420.12</v>
      </c>
      <c r="BA183" s="68">
        <v>3136.2</v>
      </c>
      <c r="BB183" s="68">
        <v>9898.65</v>
      </c>
      <c r="BC183" s="68">
        <v>473689.49059839582</v>
      </c>
      <c r="BD183" s="68">
        <v>481829.24035209767</v>
      </c>
      <c r="BE183" s="68">
        <v>250168.21110069467</v>
      </c>
      <c r="BF183" s="68">
        <v>39035.393413214944</v>
      </c>
      <c r="BG183" s="68">
        <f t="shared" si="17"/>
        <v>4851861.8796895826</v>
      </c>
      <c r="BH183" s="68">
        <v>0</v>
      </c>
    </row>
    <row r="184" spans="2:60">
      <c r="B184" s="79" t="s">
        <v>355</v>
      </c>
      <c r="C184" s="79" t="s">
        <v>356</v>
      </c>
      <c r="D184" s="80" t="s">
        <v>953</v>
      </c>
      <c r="E184" s="81">
        <v>19</v>
      </c>
      <c r="F184" s="68"/>
      <c r="G184" s="68"/>
      <c r="H184" s="68"/>
      <c r="I184" s="68"/>
      <c r="J184" s="68"/>
      <c r="K184" s="68"/>
      <c r="L184" s="68"/>
      <c r="M184" s="68"/>
      <c r="N184" s="68">
        <f t="shared" si="14"/>
        <v>0</v>
      </c>
      <c r="O184" s="68"/>
      <c r="Q184" s="79" t="s">
        <v>355</v>
      </c>
      <c r="R184" s="79" t="s">
        <v>356</v>
      </c>
      <c r="S184" s="80" t="s">
        <v>954</v>
      </c>
      <c r="T184" s="81">
        <v>16</v>
      </c>
      <c r="U184" s="68">
        <v>1925706.6475953988</v>
      </c>
      <c r="V184" s="68">
        <v>28779.320000000007</v>
      </c>
      <c r="W184" s="68">
        <v>0</v>
      </c>
      <c r="X184" s="68">
        <v>0</v>
      </c>
      <c r="Y184" s="68">
        <v>69196.053268276781</v>
      </c>
      <c r="Z184" s="68">
        <v>141155.49576113082</v>
      </c>
      <c r="AA184" s="68">
        <v>0</v>
      </c>
      <c r="AB184" s="68">
        <v>19004.467905419413</v>
      </c>
      <c r="AC184" s="68">
        <f t="shared" si="15"/>
        <v>2203760.084530226</v>
      </c>
      <c r="AD184" s="68">
        <v>19918.099999999999</v>
      </c>
      <c r="AF184" s="79" t="s">
        <v>355</v>
      </c>
      <c r="AG184" s="79" t="s">
        <v>356</v>
      </c>
      <c r="AH184" s="80" t="s">
        <v>1156</v>
      </c>
      <c r="AI184" s="81">
        <v>16</v>
      </c>
      <c r="AJ184" s="68">
        <v>1933840.0087705581</v>
      </c>
      <c r="AK184" s="68">
        <v>28593.779999999995</v>
      </c>
      <c r="AL184" s="68">
        <v>0</v>
      </c>
      <c r="AM184" s="68">
        <v>0</v>
      </c>
      <c r="AN184" s="68">
        <v>69552.783989776421</v>
      </c>
      <c r="AO184" s="68">
        <v>141155.49576113082</v>
      </c>
      <c r="AP184" s="68">
        <v>0</v>
      </c>
      <c r="AQ184" s="68">
        <v>19068.925053676125</v>
      </c>
      <c r="AR184" s="68">
        <f t="shared" si="16"/>
        <v>2212458.0435751411</v>
      </c>
      <c r="AS184" s="68">
        <v>20247.05</v>
      </c>
      <c r="AU184" s="79" t="s">
        <v>355</v>
      </c>
      <c r="AV184" s="79" t="s">
        <v>356</v>
      </c>
      <c r="AW184" s="80" t="s">
        <v>1157</v>
      </c>
      <c r="AX184" s="81">
        <v>16</v>
      </c>
      <c r="AY184" s="68">
        <v>1967231.3247757405</v>
      </c>
      <c r="AZ184" s="68">
        <v>29089.389999999996</v>
      </c>
      <c r="BA184" s="68">
        <v>0</v>
      </c>
      <c r="BB184" s="68">
        <v>0</v>
      </c>
      <c r="BC184" s="68">
        <v>70769.365605510306</v>
      </c>
      <c r="BD184" s="68">
        <v>141155.49576113082</v>
      </c>
      <c r="BE184" s="68">
        <v>0</v>
      </c>
      <c r="BF184" s="68">
        <v>19450.302354749292</v>
      </c>
      <c r="BG184" s="68">
        <f t="shared" si="17"/>
        <v>2248295.7884971309</v>
      </c>
      <c r="BH184" s="68">
        <v>20599.91</v>
      </c>
    </row>
    <row r="185" spans="2:60">
      <c r="B185" s="79" t="s">
        <v>357</v>
      </c>
      <c r="C185" s="79" t="s">
        <v>358</v>
      </c>
      <c r="D185" s="80" t="s">
        <v>953</v>
      </c>
      <c r="E185" s="81">
        <v>19</v>
      </c>
      <c r="F185" s="68"/>
      <c r="G185" s="68"/>
      <c r="H185" s="68"/>
      <c r="I185" s="68"/>
      <c r="J185" s="68"/>
      <c r="K185" s="68"/>
      <c r="L185" s="68"/>
      <c r="M185" s="68"/>
      <c r="N185" s="68">
        <f t="shared" si="14"/>
        <v>0</v>
      </c>
      <c r="O185" s="68"/>
      <c r="Q185" s="79" t="s">
        <v>357</v>
      </c>
      <c r="R185" s="79" t="s">
        <v>358</v>
      </c>
      <c r="S185" s="80" t="s">
        <v>954</v>
      </c>
      <c r="T185" s="81">
        <v>16</v>
      </c>
      <c r="U185" s="68">
        <v>8414769.6764211021</v>
      </c>
      <c r="V185" s="68">
        <v>413675.42</v>
      </c>
      <c r="W185" s="68">
        <v>0</v>
      </c>
      <c r="X185" s="68">
        <v>30736.05</v>
      </c>
      <c r="Y185" s="68">
        <v>1472794.7711937586</v>
      </c>
      <c r="Z185" s="68">
        <v>724260.39014135278</v>
      </c>
      <c r="AA185" s="68">
        <v>1197199.458497311</v>
      </c>
      <c r="AB185" s="68">
        <v>105237.55755646154</v>
      </c>
      <c r="AC185" s="68">
        <f t="shared" si="15"/>
        <v>12671617.213809989</v>
      </c>
      <c r="AD185" s="68">
        <v>312943.88999999996</v>
      </c>
      <c r="AF185" s="79" t="s">
        <v>357</v>
      </c>
      <c r="AG185" s="79" t="s">
        <v>358</v>
      </c>
      <c r="AH185" s="80" t="s">
        <v>1156</v>
      </c>
      <c r="AI185" s="81">
        <v>16</v>
      </c>
      <c r="AJ185" s="68">
        <v>8456985.930994302</v>
      </c>
      <c r="AK185" s="68">
        <v>410646.75999999995</v>
      </c>
      <c r="AL185" s="68">
        <v>0</v>
      </c>
      <c r="AM185" s="68">
        <v>30826.560000000001</v>
      </c>
      <c r="AN185" s="68">
        <v>1480386.6371846688</v>
      </c>
      <c r="AO185" s="68">
        <v>724260.39014135278</v>
      </c>
      <c r="AP185" s="68">
        <v>1203654.6976058362</v>
      </c>
      <c r="AQ185" s="68">
        <v>105594.49003832974</v>
      </c>
      <c r="AR185" s="68">
        <f t="shared" si="16"/>
        <v>12730467.72596449</v>
      </c>
      <c r="AS185" s="68">
        <v>318112.25999999995</v>
      </c>
      <c r="AU185" s="79" t="s">
        <v>357</v>
      </c>
      <c r="AV185" s="79" t="s">
        <v>358</v>
      </c>
      <c r="AW185" s="80" t="s">
        <v>1157</v>
      </c>
      <c r="AX185" s="81">
        <v>16</v>
      </c>
      <c r="AY185" s="68">
        <v>8604078.6581471618</v>
      </c>
      <c r="AZ185" s="68">
        <v>417763.12</v>
      </c>
      <c r="BA185" s="68">
        <v>0</v>
      </c>
      <c r="BB185" s="68">
        <v>31362.079999999998</v>
      </c>
      <c r="BC185" s="68">
        <v>1506276.3261412678</v>
      </c>
      <c r="BD185" s="68">
        <v>724260.39014135278</v>
      </c>
      <c r="BE185" s="68">
        <v>1224764.5104841688</v>
      </c>
      <c r="BF185" s="68">
        <v>107706.38243909366</v>
      </c>
      <c r="BG185" s="68">
        <f t="shared" si="17"/>
        <v>12939867.477353044</v>
      </c>
      <c r="BH185" s="68">
        <v>323656.01</v>
      </c>
    </row>
    <row r="186" spans="2:60">
      <c r="B186" s="79" t="s">
        <v>359</v>
      </c>
      <c r="C186" s="79" t="s">
        <v>360</v>
      </c>
      <c r="D186" s="80" t="s">
        <v>953</v>
      </c>
      <c r="E186" s="81">
        <v>19</v>
      </c>
      <c r="F186" s="68"/>
      <c r="G186" s="68"/>
      <c r="H186" s="68"/>
      <c r="I186" s="68"/>
      <c r="J186" s="68"/>
      <c r="K186" s="68"/>
      <c r="L186" s="68"/>
      <c r="M186" s="68"/>
      <c r="N186" s="68">
        <f t="shared" si="14"/>
        <v>0</v>
      </c>
      <c r="O186" s="68"/>
      <c r="Q186" s="79" t="s">
        <v>359</v>
      </c>
      <c r="R186" s="79" t="s">
        <v>360</v>
      </c>
      <c r="S186" s="80" t="s">
        <v>954</v>
      </c>
      <c r="T186" s="81">
        <v>16</v>
      </c>
      <c r="U186" s="68">
        <v>2927154.0229877005</v>
      </c>
      <c r="V186" s="68">
        <v>79724.45</v>
      </c>
      <c r="W186" s="68">
        <v>0</v>
      </c>
      <c r="X186" s="68">
        <v>6819.5500000000011</v>
      </c>
      <c r="Y186" s="68">
        <v>307588.1078469755</v>
      </c>
      <c r="Z186" s="68">
        <v>205095.32093294535</v>
      </c>
      <c r="AA186" s="68">
        <v>49610.151718357542</v>
      </c>
      <c r="AB186" s="68">
        <v>29025.950077936519</v>
      </c>
      <c r="AC186" s="68">
        <f t="shared" si="15"/>
        <v>3669368.3235639152</v>
      </c>
      <c r="AD186" s="68">
        <v>64350.770000000004</v>
      </c>
      <c r="AF186" s="79" t="s">
        <v>359</v>
      </c>
      <c r="AG186" s="79" t="s">
        <v>360</v>
      </c>
      <c r="AH186" s="80" t="s">
        <v>1156</v>
      </c>
      <c r="AI186" s="81">
        <v>16</v>
      </c>
      <c r="AJ186" s="68">
        <v>2940491.1289088279</v>
      </c>
      <c r="AK186" s="68">
        <v>79085.919999999998</v>
      </c>
      <c r="AL186" s="68">
        <v>0</v>
      </c>
      <c r="AM186" s="68">
        <v>6839.6500000000005</v>
      </c>
      <c r="AN186" s="68">
        <v>309181.78136487171</v>
      </c>
      <c r="AO186" s="68">
        <v>205095.32093294535</v>
      </c>
      <c r="AP186" s="68">
        <v>49877.78794886652</v>
      </c>
      <c r="AQ186" s="68">
        <v>29124.381176669616</v>
      </c>
      <c r="AR186" s="68">
        <f t="shared" si="16"/>
        <v>3685109.5203321804</v>
      </c>
      <c r="AS186" s="68">
        <v>65413.55</v>
      </c>
      <c r="AU186" s="79" t="s">
        <v>359</v>
      </c>
      <c r="AV186" s="79" t="s">
        <v>360</v>
      </c>
      <c r="AW186" s="80" t="s">
        <v>1157</v>
      </c>
      <c r="AX186" s="81">
        <v>16</v>
      </c>
      <c r="AY186" s="68">
        <v>2991099.1169724111</v>
      </c>
      <c r="AZ186" s="68">
        <v>80456.23</v>
      </c>
      <c r="BA186" s="68">
        <v>0</v>
      </c>
      <c r="BB186" s="68">
        <v>6958.47</v>
      </c>
      <c r="BC186" s="68">
        <v>314590.46329133247</v>
      </c>
      <c r="BD186" s="68">
        <v>205095.32093294535</v>
      </c>
      <c r="BE186" s="68">
        <v>50752.581392960055</v>
      </c>
      <c r="BF186" s="68">
        <v>29706.86080020247</v>
      </c>
      <c r="BG186" s="68">
        <f t="shared" si="17"/>
        <v>3745212.5633898517</v>
      </c>
      <c r="BH186" s="68">
        <v>66553.52</v>
      </c>
    </row>
    <row r="187" spans="2:60">
      <c r="B187" s="79" t="s">
        <v>361</v>
      </c>
      <c r="C187" s="79" t="s">
        <v>362</v>
      </c>
      <c r="D187" s="80" t="s">
        <v>953</v>
      </c>
      <c r="E187" s="81">
        <v>19</v>
      </c>
      <c r="F187" s="68"/>
      <c r="G187" s="68"/>
      <c r="H187" s="68"/>
      <c r="I187" s="68"/>
      <c r="J187" s="68"/>
      <c r="K187" s="68"/>
      <c r="L187" s="68"/>
      <c r="M187" s="68"/>
      <c r="N187" s="68">
        <f t="shared" si="14"/>
        <v>0</v>
      </c>
      <c r="O187" s="68"/>
      <c r="Q187" s="79" t="s">
        <v>361</v>
      </c>
      <c r="R187" s="79" t="s">
        <v>362</v>
      </c>
      <c r="S187" s="80" t="s">
        <v>954</v>
      </c>
      <c r="T187" s="81">
        <v>16</v>
      </c>
      <c r="U187" s="68">
        <v>2884664.8757991903</v>
      </c>
      <c r="V187" s="68">
        <v>79303.720000000016</v>
      </c>
      <c r="W187" s="68">
        <v>0</v>
      </c>
      <c r="X187" s="68">
        <v>0</v>
      </c>
      <c r="Y187" s="68">
        <v>365104.72253171983</v>
      </c>
      <c r="Z187" s="68">
        <v>342875.4107544432</v>
      </c>
      <c r="AA187" s="68">
        <v>231466.51579410234</v>
      </c>
      <c r="AB187" s="68">
        <v>33429.670182394795</v>
      </c>
      <c r="AC187" s="68">
        <f t="shared" si="15"/>
        <v>3989129.8950618501</v>
      </c>
      <c r="AD187" s="68">
        <v>52284.979999999996</v>
      </c>
      <c r="AF187" s="79" t="s">
        <v>361</v>
      </c>
      <c r="AG187" s="79" t="s">
        <v>362</v>
      </c>
      <c r="AH187" s="80" t="s">
        <v>1156</v>
      </c>
      <c r="AI187" s="81">
        <v>16</v>
      </c>
      <c r="AJ187" s="68">
        <v>2898343.8370222216</v>
      </c>
      <c r="AK187" s="68">
        <v>78827.709999999992</v>
      </c>
      <c r="AL187" s="68">
        <v>0</v>
      </c>
      <c r="AM187" s="68">
        <v>0</v>
      </c>
      <c r="AN187" s="68">
        <v>366967.94297438278</v>
      </c>
      <c r="AO187" s="68">
        <v>342875.4107544432</v>
      </c>
      <c r="AP187" s="68">
        <v>232714.63143901809</v>
      </c>
      <c r="AQ187" s="68">
        <v>33543.054881044663</v>
      </c>
      <c r="AR187" s="68">
        <f t="shared" si="16"/>
        <v>4006421.0670711105</v>
      </c>
      <c r="AS187" s="68">
        <v>53148.480000000003</v>
      </c>
      <c r="AU187" s="79" t="s">
        <v>361</v>
      </c>
      <c r="AV187" s="79" t="s">
        <v>362</v>
      </c>
      <c r="AW187" s="80" t="s">
        <v>1157</v>
      </c>
      <c r="AX187" s="81">
        <v>16</v>
      </c>
      <c r="AY187" s="68">
        <v>2948746.7504991377</v>
      </c>
      <c r="AZ187" s="68">
        <v>80194.19</v>
      </c>
      <c r="BA187" s="68">
        <v>0</v>
      </c>
      <c r="BB187" s="68">
        <v>0</v>
      </c>
      <c r="BC187" s="68">
        <v>373383.27906302543</v>
      </c>
      <c r="BD187" s="68">
        <v>342875.4107544432</v>
      </c>
      <c r="BE187" s="68">
        <v>236796.02610124892</v>
      </c>
      <c r="BF187" s="68">
        <v>34213.924178665038</v>
      </c>
      <c r="BG187" s="68">
        <f t="shared" si="17"/>
        <v>4070284.2905965201</v>
      </c>
      <c r="BH187" s="68">
        <v>54074.71</v>
      </c>
    </row>
    <row r="188" spans="2:60">
      <c r="B188" s="79" t="s">
        <v>363</v>
      </c>
      <c r="C188" s="79" t="s">
        <v>364</v>
      </c>
      <c r="D188" s="80" t="s">
        <v>953</v>
      </c>
      <c r="E188" s="81">
        <v>19</v>
      </c>
      <c r="F188" s="68"/>
      <c r="G188" s="68"/>
      <c r="H188" s="68"/>
      <c r="I188" s="68"/>
      <c r="J188" s="68"/>
      <c r="K188" s="68"/>
      <c r="L188" s="68"/>
      <c r="M188" s="68"/>
      <c r="N188" s="68">
        <f t="shared" si="14"/>
        <v>0</v>
      </c>
      <c r="O188" s="68"/>
      <c r="Q188" s="79" t="s">
        <v>363</v>
      </c>
      <c r="R188" s="79" t="s">
        <v>364</v>
      </c>
      <c r="S188" s="80" t="s">
        <v>954</v>
      </c>
      <c r="T188" s="81">
        <v>16</v>
      </c>
      <c r="U188" s="68">
        <v>28039300.710958134</v>
      </c>
      <c r="V188" s="68">
        <v>475578.26</v>
      </c>
      <c r="W188" s="68">
        <v>190958.43</v>
      </c>
      <c r="X188" s="68">
        <v>97032.940000000017</v>
      </c>
      <c r="Y188" s="68">
        <v>4360476.7735950099</v>
      </c>
      <c r="Z188" s="68">
        <v>1700740.0778127867</v>
      </c>
      <c r="AA188" s="68">
        <v>2193197.1345200799</v>
      </c>
      <c r="AB188" s="68">
        <v>310551.26854486018</v>
      </c>
      <c r="AC188" s="68">
        <f t="shared" si="15"/>
        <v>37380128.555430874</v>
      </c>
      <c r="AD188" s="68">
        <v>12292.96</v>
      </c>
      <c r="AF188" s="79" t="s">
        <v>363</v>
      </c>
      <c r="AG188" s="79" t="s">
        <v>364</v>
      </c>
      <c r="AH188" s="80" t="s">
        <v>1156</v>
      </c>
      <c r="AI188" s="81">
        <v>16</v>
      </c>
      <c r="AJ188" s="68">
        <v>27991827.122933052</v>
      </c>
      <c r="AK188" s="68">
        <v>472831.47000000009</v>
      </c>
      <c r="AL188" s="68">
        <v>189922.22000000003</v>
      </c>
      <c r="AM188" s="68">
        <v>96506.4</v>
      </c>
      <c r="AN188" s="68">
        <v>4352067.3886901829</v>
      </c>
      <c r="AO188" s="68">
        <v>1700740.0778127867</v>
      </c>
      <c r="AP188" s="68">
        <v>2189852.4491195437</v>
      </c>
      <c r="AQ188" s="68">
        <v>308636.90869813412</v>
      </c>
      <c r="AR188" s="68">
        <f t="shared" si="16"/>
        <v>37314776.417253695</v>
      </c>
      <c r="AS188" s="68">
        <v>12392.38</v>
      </c>
      <c r="AU188" s="79" t="s">
        <v>363</v>
      </c>
      <c r="AV188" s="79" t="s">
        <v>364</v>
      </c>
      <c r="AW188" s="80" t="s">
        <v>1157</v>
      </c>
      <c r="AX188" s="81">
        <v>16</v>
      </c>
      <c r="AY188" s="68">
        <v>28291360.323488414</v>
      </c>
      <c r="AZ188" s="68">
        <v>477017.92000000004</v>
      </c>
      <c r="BA188" s="68">
        <v>191603.92</v>
      </c>
      <c r="BB188" s="68">
        <v>97360.94</v>
      </c>
      <c r="BC188" s="68">
        <v>4397482.3710183883</v>
      </c>
      <c r="BD188" s="68">
        <v>1700740.0778127867</v>
      </c>
      <c r="BE188" s="68">
        <v>2213116.0163143929</v>
      </c>
      <c r="BF188" s="68">
        <v>311782.63290407509</v>
      </c>
      <c r="BG188" s="68">
        <f t="shared" si="17"/>
        <v>37692966.651538067</v>
      </c>
      <c r="BH188" s="68">
        <v>12502.449999999999</v>
      </c>
    </row>
    <row r="189" spans="2:60">
      <c r="B189" s="79" t="s">
        <v>365</v>
      </c>
      <c r="C189" s="79" t="s">
        <v>366</v>
      </c>
      <c r="D189" s="80" t="s">
        <v>953</v>
      </c>
      <c r="E189" s="81">
        <v>19</v>
      </c>
      <c r="F189" s="68"/>
      <c r="G189" s="68"/>
      <c r="H189" s="68"/>
      <c r="I189" s="68"/>
      <c r="J189" s="68"/>
      <c r="K189" s="68"/>
      <c r="L189" s="68"/>
      <c r="M189" s="68"/>
      <c r="N189" s="68">
        <f t="shared" si="14"/>
        <v>0</v>
      </c>
      <c r="O189" s="68"/>
      <c r="Q189" s="79" t="s">
        <v>365</v>
      </c>
      <c r="R189" s="79" t="s">
        <v>366</v>
      </c>
      <c r="S189" s="80" t="s">
        <v>954</v>
      </c>
      <c r="T189" s="81">
        <v>16</v>
      </c>
      <c r="U189" s="68">
        <v>193743678.31955469</v>
      </c>
      <c r="V189" s="68">
        <v>5323525.790000001</v>
      </c>
      <c r="W189" s="68">
        <v>2396981.4499999997</v>
      </c>
      <c r="X189" s="68">
        <v>676418.98</v>
      </c>
      <c r="Y189" s="68">
        <v>27432035.13960487</v>
      </c>
      <c r="Z189" s="68">
        <v>9096938.3971419688</v>
      </c>
      <c r="AA189" s="68">
        <v>14785420.799912447</v>
      </c>
      <c r="AB189" s="68">
        <v>2181359.0011668503</v>
      </c>
      <c r="AC189" s="68">
        <f t="shared" si="15"/>
        <v>256388675.6773808</v>
      </c>
      <c r="AD189" s="68">
        <v>752317.8</v>
      </c>
      <c r="AF189" s="79" t="s">
        <v>365</v>
      </c>
      <c r="AG189" s="79" t="s">
        <v>366</v>
      </c>
      <c r="AH189" s="80" t="s">
        <v>1156</v>
      </c>
      <c r="AI189" s="81">
        <v>16</v>
      </c>
      <c r="AJ189" s="68">
        <v>194697122.68480879</v>
      </c>
      <c r="AK189" s="68">
        <v>5329033.2000000011</v>
      </c>
      <c r="AL189" s="68">
        <v>2404091.1999999997</v>
      </c>
      <c r="AM189" s="68">
        <v>678425.32</v>
      </c>
      <c r="AN189" s="68">
        <v>27569763.64490445</v>
      </c>
      <c r="AO189" s="68">
        <v>9096938.3971419688</v>
      </c>
      <c r="AP189" s="68">
        <v>14863635.653047889</v>
      </c>
      <c r="AQ189" s="68">
        <v>2188757.4864673316</v>
      </c>
      <c r="AR189" s="68">
        <f t="shared" si="16"/>
        <v>257592599.69637039</v>
      </c>
      <c r="AS189" s="68">
        <v>764832.10999999987</v>
      </c>
      <c r="AU189" s="79" t="s">
        <v>365</v>
      </c>
      <c r="AV189" s="79" t="s">
        <v>366</v>
      </c>
      <c r="AW189" s="80" t="s">
        <v>1157</v>
      </c>
      <c r="AX189" s="81">
        <v>16</v>
      </c>
      <c r="AY189" s="68">
        <v>198102542.04964209</v>
      </c>
      <c r="AZ189" s="68">
        <v>5422240.4400000004</v>
      </c>
      <c r="BA189" s="68">
        <v>2446158</v>
      </c>
      <c r="BB189" s="68">
        <v>690296.40999999992</v>
      </c>
      <c r="BC189" s="68">
        <v>28054414.23038543</v>
      </c>
      <c r="BD189" s="68">
        <v>9096938.3971419688</v>
      </c>
      <c r="BE189" s="68">
        <v>15125694.932049166</v>
      </c>
      <c r="BF189" s="68">
        <v>2232532.6263966262</v>
      </c>
      <c r="BG189" s="68">
        <f t="shared" si="17"/>
        <v>261949072.45561525</v>
      </c>
      <c r="BH189" s="68">
        <v>778255.36999999988</v>
      </c>
    </row>
    <row r="190" spans="2:60">
      <c r="B190" s="79" t="s">
        <v>367</v>
      </c>
      <c r="C190" s="79" t="s">
        <v>368</v>
      </c>
      <c r="D190" s="80" t="s">
        <v>953</v>
      </c>
      <c r="E190" s="81">
        <v>19</v>
      </c>
      <c r="F190" s="68"/>
      <c r="G190" s="68"/>
      <c r="H190" s="68"/>
      <c r="I190" s="68"/>
      <c r="J190" s="68"/>
      <c r="K190" s="68"/>
      <c r="L190" s="68"/>
      <c r="M190" s="68"/>
      <c r="N190" s="68">
        <f t="shared" si="14"/>
        <v>0</v>
      </c>
      <c r="O190" s="68"/>
      <c r="Q190" s="79" t="s">
        <v>367</v>
      </c>
      <c r="R190" s="79" t="s">
        <v>368</v>
      </c>
      <c r="S190" s="80" t="s">
        <v>954</v>
      </c>
      <c r="T190" s="81">
        <v>16</v>
      </c>
      <c r="U190" s="68">
        <v>250794606.98457104</v>
      </c>
      <c r="V190" s="68">
        <v>11066931.479999999</v>
      </c>
      <c r="W190" s="68">
        <v>5467393.79</v>
      </c>
      <c r="X190" s="68">
        <v>870823.08000000007</v>
      </c>
      <c r="Y190" s="68">
        <v>42369526.720739417</v>
      </c>
      <c r="Z190" s="68">
        <v>12095590.623620553</v>
      </c>
      <c r="AA190" s="68">
        <v>18044654.407222264</v>
      </c>
      <c r="AB190" s="68">
        <v>3148821.7017830014</v>
      </c>
      <c r="AC190" s="68">
        <f t="shared" si="15"/>
        <v>349253655.43793625</v>
      </c>
      <c r="AD190" s="68">
        <v>5395306.6500000004</v>
      </c>
      <c r="AF190" s="79" t="s">
        <v>367</v>
      </c>
      <c r="AG190" s="79" t="s">
        <v>368</v>
      </c>
      <c r="AH190" s="80" t="s">
        <v>1156</v>
      </c>
      <c r="AI190" s="81">
        <v>16</v>
      </c>
      <c r="AJ190" s="68">
        <v>252011469.64238018</v>
      </c>
      <c r="AK190" s="68">
        <v>11025750.699999996</v>
      </c>
      <c r="AL190" s="68">
        <v>5483716.6799999997</v>
      </c>
      <c r="AM190" s="68">
        <v>873422.91999999993</v>
      </c>
      <c r="AN190" s="68">
        <v>42578107.330513366</v>
      </c>
      <c r="AO190" s="68">
        <v>12095590.623620553</v>
      </c>
      <c r="AP190" s="68">
        <v>18138409.536253996</v>
      </c>
      <c r="AQ190" s="68">
        <v>3159501.4919739366</v>
      </c>
      <c r="AR190" s="68">
        <f t="shared" si="16"/>
        <v>350851604.28474206</v>
      </c>
      <c r="AS190" s="68">
        <v>5485635.3600000003</v>
      </c>
      <c r="AU190" s="79" t="s">
        <v>367</v>
      </c>
      <c r="AV190" s="79" t="s">
        <v>368</v>
      </c>
      <c r="AW190" s="80" t="s">
        <v>1157</v>
      </c>
      <c r="AX190" s="81">
        <v>16</v>
      </c>
      <c r="AY190" s="68">
        <v>256451528.23882458</v>
      </c>
      <c r="AZ190" s="68">
        <v>11219658.490000002</v>
      </c>
      <c r="BA190" s="68">
        <v>5580295.4499999993</v>
      </c>
      <c r="BB190" s="68">
        <v>888805.58000000007</v>
      </c>
      <c r="BC190" s="68">
        <v>43330316.976284645</v>
      </c>
      <c r="BD190" s="68">
        <v>12095590.623620553</v>
      </c>
      <c r="BE190" s="68">
        <v>18459755.933509491</v>
      </c>
      <c r="BF190" s="68">
        <v>3222691.5178135037</v>
      </c>
      <c r="BG190" s="68">
        <f t="shared" si="17"/>
        <v>356831167.59005272</v>
      </c>
      <c r="BH190" s="68">
        <v>5582524.7800000012</v>
      </c>
    </row>
    <row r="191" spans="2:60">
      <c r="B191" s="79" t="s">
        <v>369</v>
      </c>
      <c r="C191" s="79" t="s">
        <v>370</v>
      </c>
      <c r="D191" s="80" t="s">
        <v>953</v>
      </c>
      <c r="E191" s="81">
        <v>19</v>
      </c>
      <c r="F191" s="68"/>
      <c r="G191" s="68"/>
      <c r="H191" s="68"/>
      <c r="I191" s="68"/>
      <c r="J191" s="68"/>
      <c r="K191" s="68"/>
      <c r="L191" s="68"/>
      <c r="M191" s="68"/>
      <c r="N191" s="68">
        <f t="shared" si="14"/>
        <v>0</v>
      </c>
      <c r="O191" s="68"/>
      <c r="Q191" s="79" t="s">
        <v>369</v>
      </c>
      <c r="R191" s="79" t="s">
        <v>370</v>
      </c>
      <c r="S191" s="80" t="s">
        <v>954</v>
      </c>
      <c r="T191" s="81">
        <v>16</v>
      </c>
      <c r="U191" s="68">
        <v>1706836.540560147</v>
      </c>
      <c r="V191" s="68">
        <v>35506.58</v>
      </c>
      <c r="W191" s="68">
        <v>0</v>
      </c>
      <c r="X191" s="68">
        <v>5534.85</v>
      </c>
      <c r="Y191" s="68">
        <v>232508.09746990172</v>
      </c>
      <c r="Z191" s="68">
        <v>112927.40068010108</v>
      </c>
      <c r="AA191" s="68">
        <v>0</v>
      </c>
      <c r="AB191" s="68">
        <v>18816.64943355578</v>
      </c>
      <c r="AC191" s="68">
        <f t="shared" si="15"/>
        <v>2112130.1181437057</v>
      </c>
      <c r="AD191" s="68">
        <v>0</v>
      </c>
      <c r="AF191" s="79" t="s">
        <v>369</v>
      </c>
      <c r="AG191" s="79" t="s">
        <v>370</v>
      </c>
      <c r="AH191" s="80" t="s">
        <v>1156</v>
      </c>
      <c r="AI191" s="81">
        <v>16</v>
      </c>
      <c r="AJ191" s="68">
        <v>1715072.5248953411</v>
      </c>
      <c r="AK191" s="68">
        <v>35612.370000000003</v>
      </c>
      <c r="AL191" s="68">
        <v>0</v>
      </c>
      <c r="AM191" s="68">
        <v>5551.35</v>
      </c>
      <c r="AN191" s="68">
        <v>233630.10835143991</v>
      </c>
      <c r="AO191" s="68">
        <v>112927.40068010108</v>
      </c>
      <c r="AP191" s="68">
        <v>0</v>
      </c>
      <c r="AQ191" s="68">
        <v>18880.441685464233</v>
      </c>
      <c r="AR191" s="68">
        <f t="shared" si="16"/>
        <v>2121674.1956123468</v>
      </c>
      <c r="AS191" s="68">
        <v>0</v>
      </c>
      <c r="AU191" s="79" t="s">
        <v>369</v>
      </c>
      <c r="AV191" s="79" t="s">
        <v>370</v>
      </c>
      <c r="AW191" s="80" t="s">
        <v>1157</v>
      </c>
      <c r="AX191" s="81">
        <v>16</v>
      </c>
      <c r="AY191" s="68">
        <v>1745261.2341732846</v>
      </c>
      <c r="AZ191" s="68">
        <v>36238.26</v>
      </c>
      <c r="BA191" s="68">
        <v>0</v>
      </c>
      <c r="BB191" s="68">
        <v>5648.91</v>
      </c>
      <c r="BC191" s="68">
        <v>237743.16717703015</v>
      </c>
      <c r="BD191" s="68">
        <v>112927.40068010108</v>
      </c>
      <c r="BE191" s="68">
        <v>0</v>
      </c>
      <c r="BF191" s="68">
        <v>19258.073319174349</v>
      </c>
      <c r="BG191" s="68">
        <f t="shared" si="17"/>
        <v>2157077.04534959</v>
      </c>
      <c r="BH191" s="68">
        <v>0</v>
      </c>
    </row>
    <row r="192" spans="2:60">
      <c r="B192" s="79" t="s">
        <v>371</v>
      </c>
      <c r="C192" s="79" t="s">
        <v>372</v>
      </c>
      <c r="D192" s="80" t="s">
        <v>953</v>
      </c>
      <c r="E192" s="81">
        <v>19</v>
      </c>
      <c r="F192" s="68"/>
      <c r="G192" s="68"/>
      <c r="H192" s="68"/>
      <c r="I192" s="68"/>
      <c r="J192" s="68"/>
      <c r="K192" s="68"/>
      <c r="L192" s="68"/>
      <c r="M192" s="68"/>
      <c r="N192" s="68">
        <f t="shared" si="14"/>
        <v>0</v>
      </c>
      <c r="O192" s="68"/>
      <c r="Q192" s="79" t="s">
        <v>371</v>
      </c>
      <c r="R192" s="79" t="s">
        <v>372</v>
      </c>
      <c r="S192" s="80" t="s">
        <v>954</v>
      </c>
      <c r="T192" s="81">
        <v>16</v>
      </c>
      <c r="U192" s="68">
        <v>49056990.448833272</v>
      </c>
      <c r="V192" s="68">
        <v>1344551.1099999999</v>
      </c>
      <c r="W192" s="68">
        <v>588051.84</v>
      </c>
      <c r="X192" s="68">
        <v>168969.62</v>
      </c>
      <c r="Y192" s="68">
        <v>5674194.2954162508</v>
      </c>
      <c r="Z192" s="68">
        <v>1809224.7827418975</v>
      </c>
      <c r="AA192" s="68">
        <v>2242728.9848677549</v>
      </c>
      <c r="AB192" s="68">
        <v>539228.80513336509</v>
      </c>
      <c r="AC192" s="68">
        <f t="shared" si="15"/>
        <v>61423939.886992536</v>
      </c>
      <c r="AD192" s="68">
        <v>0</v>
      </c>
      <c r="AF192" s="79" t="s">
        <v>371</v>
      </c>
      <c r="AG192" s="79" t="s">
        <v>372</v>
      </c>
      <c r="AH192" s="80" t="s">
        <v>1156</v>
      </c>
      <c r="AI192" s="81">
        <v>16</v>
      </c>
      <c r="AJ192" s="68">
        <v>49298470.080850989</v>
      </c>
      <c r="AK192" s="68">
        <v>1348556.86</v>
      </c>
      <c r="AL192" s="68">
        <v>589803.79</v>
      </c>
      <c r="AM192" s="68">
        <v>169473.02</v>
      </c>
      <c r="AN192" s="68">
        <v>5702502.1040189592</v>
      </c>
      <c r="AO192" s="68">
        <v>1809224.7827418975</v>
      </c>
      <c r="AP192" s="68">
        <v>2254507.6684253635</v>
      </c>
      <c r="AQ192" s="68">
        <v>541057.70763216913</v>
      </c>
      <c r="AR192" s="68">
        <f t="shared" si="16"/>
        <v>61713596.013669379</v>
      </c>
      <c r="AS192" s="68">
        <v>0</v>
      </c>
      <c r="AU192" s="79" t="s">
        <v>371</v>
      </c>
      <c r="AV192" s="79" t="s">
        <v>372</v>
      </c>
      <c r="AW192" s="80" t="s">
        <v>1157</v>
      </c>
      <c r="AX192" s="81">
        <v>16</v>
      </c>
      <c r="AY192" s="68">
        <v>50164349.865635023</v>
      </c>
      <c r="AZ192" s="68">
        <v>1372257.98</v>
      </c>
      <c r="BA192" s="68">
        <v>600169.68999999994</v>
      </c>
      <c r="BB192" s="68">
        <v>172451.54</v>
      </c>
      <c r="BC192" s="68">
        <v>5803015.575890746</v>
      </c>
      <c r="BD192" s="68">
        <v>1809224.7827418975</v>
      </c>
      <c r="BE192" s="68">
        <v>2294358.1555954972</v>
      </c>
      <c r="BF192" s="68">
        <v>551878.85618481785</v>
      </c>
      <c r="BG192" s="68">
        <f t="shared" si="17"/>
        <v>62767706.446047977</v>
      </c>
      <c r="BH192" s="68">
        <v>0</v>
      </c>
    </row>
    <row r="193" spans="2:60">
      <c r="B193" s="79" t="s">
        <v>373</v>
      </c>
      <c r="C193" s="79" t="s">
        <v>374</v>
      </c>
      <c r="D193" s="80" t="s">
        <v>953</v>
      </c>
      <c r="E193" s="81">
        <v>19</v>
      </c>
      <c r="F193" s="68"/>
      <c r="G193" s="68"/>
      <c r="H193" s="68"/>
      <c r="I193" s="68"/>
      <c r="J193" s="68"/>
      <c r="K193" s="68"/>
      <c r="L193" s="68"/>
      <c r="M193" s="68"/>
      <c r="N193" s="68">
        <f t="shared" si="14"/>
        <v>0</v>
      </c>
      <c r="O193" s="68"/>
      <c r="Q193" s="79" t="s">
        <v>373</v>
      </c>
      <c r="R193" s="79" t="s">
        <v>374</v>
      </c>
      <c r="S193" s="80" t="s">
        <v>954</v>
      </c>
      <c r="T193" s="81">
        <v>16</v>
      </c>
      <c r="U193" s="68">
        <v>87061215.700780094</v>
      </c>
      <c r="V193" s="68">
        <v>1904325.49</v>
      </c>
      <c r="W193" s="68">
        <v>665293.1399999999</v>
      </c>
      <c r="X193" s="68">
        <v>303042.60999999993</v>
      </c>
      <c r="Y193" s="68">
        <v>11778940.049481681</v>
      </c>
      <c r="Z193" s="68">
        <v>4105241.8975482089</v>
      </c>
      <c r="AA193" s="68">
        <v>5364315.9315877948</v>
      </c>
      <c r="AB193" s="68">
        <v>976805.93639202416</v>
      </c>
      <c r="AC193" s="68">
        <f t="shared" si="15"/>
        <v>112310366.98578981</v>
      </c>
      <c r="AD193" s="68">
        <v>151186.22999999995</v>
      </c>
      <c r="AF193" s="79" t="s">
        <v>373</v>
      </c>
      <c r="AG193" s="79" t="s">
        <v>374</v>
      </c>
      <c r="AH193" s="80" t="s">
        <v>1156</v>
      </c>
      <c r="AI193" s="81">
        <v>16</v>
      </c>
      <c r="AJ193" s="68">
        <v>87485543.353568897</v>
      </c>
      <c r="AK193" s="68">
        <v>1907931.05</v>
      </c>
      <c r="AL193" s="68">
        <v>667279.35</v>
      </c>
      <c r="AM193" s="68">
        <v>303947.33000000007</v>
      </c>
      <c r="AN193" s="68">
        <v>11837040.967748685</v>
      </c>
      <c r="AO193" s="68">
        <v>4105241.8975482089</v>
      </c>
      <c r="AP193" s="68">
        <v>5392187.4469646718</v>
      </c>
      <c r="AQ193" s="68">
        <v>980118.97302311659</v>
      </c>
      <c r="AR193" s="68">
        <f t="shared" si="16"/>
        <v>112833007.76885357</v>
      </c>
      <c r="AS193" s="68">
        <v>153717.39999999997</v>
      </c>
      <c r="AU193" s="79" t="s">
        <v>373</v>
      </c>
      <c r="AV193" s="79" t="s">
        <v>374</v>
      </c>
      <c r="AW193" s="80" t="s">
        <v>1157</v>
      </c>
      <c r="AX193" s="81">
        <v>16</v>
      </c>
      <c r="AY193" s="68">
        <v>89026329.017232448</v>
      </c>
      <c r="AZ193" s="68">
        <v>1941525.5999999999</v>
      </c>
      <c r="BA193" s="68">
        <v>679031.41999999993</v>
      </c>
      <c r="BB193" s="68">
        <v>309300.43</v>
      </c>
      <c r="BC193" s="68">
        <v>12046175.471162761</v>
      </c>
      <c r="BD193" s="68">
        <v>4105241.8975482089</v>
      </c>
      <c r="BE193" s="68">
        <v>5487717.3847198784</v>
      </c>
      <c r="BF193" s="68">
        <v>999721.34648355842</v>
      </c>
      <c r="BG193" s="68">
        <f t="shared" si="17"/>
        <v>114751474.99714687</v>
      </c>
      <c r="BH193" s="68">
        <v>156432.43</v>
      </c>
    </row>
    <row r="194" spans="2:60">
      <c r="B194" s="79" t="s">
        <v>375</v>
      </c>
      <c r="C194" s="79" t="s">
        <v>376</v>
      </c>
      <c r="D194" s="80" t="s">
        <v>953</v>
      </c>
      <c r="E194" s="81">
        <v>19</v>
      </c>
      <c r="F194" s="68"/>
      <c r="G194" s="68"/>
      <c r="H194" s="68"/>
      <c r="I194" s="68"/>
      <c r="J194" s="68"/>
      <c r="K194" s="68"/>
      <c r="L194" s="68"/>
      <c r="M194" s="68"/>
      <c r="N194" s="68">
        <f t="shared" si="14"/>
        <v>0</v>
      </c>
      <c r="O194" s="68"/>
      <c r="Q194" s="79" t="s">
        <v>375</v>
      </c>
      <c r="R194" s="79" t="s">
        <v>376</v>
      </c>
      <c r="S194" s="80" t="s">
        <v>954</v>
      </c>
      <c r="T194" s="81">
        <v>16</v>
      </c>
      <c r="U194" s="68">
        <v>14379609.561001558</v>
      </c>
      <c r="V194" s="68">
        <v>138028.75999999998</v>
      </c>
      <c r="W194" s="68">
        <v>145690.95000000001</v>
      </c>
      <c r="X194" s="68">
        <v>47943.37</v>
      </c>
      <c r="Y194" s="68">
        <v>2104307.9286465542</v>
      </c>
      <c r="Z194" s="68">
        <v>917805.02784351003</v>
      </c>
      <c r="AA194" s="68">
        <v>286117.60670648707</v>
      </c>
      <c r="AB194" s="68">
        <v>163634.19679849222</v>
      </c>
      <c r="AC194" s="68">
        <f t="shared" si="15"/>
        <v>18183137.400996599</v>
      </c>
      <c r="AD194" s="68">
        <v>0</v>
      </c>
      <c r="AF194" s="79" t="s">
        <v>375</v>
      </c>
      <c r="AG194" s="79" t="s">
        <v>376</v>
      </c>
      <c r="AH194" s="80" t="s">
        <v>1156</v>
      </c>
      <c r="AI194" s="81">
        <v>16</v>
      </c>
      <c r="AJ194" s="68">
        <v>14448136.84781382</v>
      </c>
      <c r="AK194" s="68">
        <v>138442.5</v>
      </c>
      <c r="AL194" s="68">
        <v>146127.63999999998</v>
      </c>
      <c r="AM194" s="68">
        <v>48087.08</v>
      </c>
      <c r="AN194" s="68">
        <v>2114346.746275459</v>
      </c>
      <c r="AO194" s="68">
        <v>917805.02784351003</v>
      </c>
      <c r="AP194" s="68">
        <v>287594.07216996129</v>
      </c>
      <c r="AQ194" s="68">
        <v>164189.19357756898</v>
      </c>
      <c r="AR194" s="68">
        <f t="shared" si="16"/>
        <v>18264729.107680317</v>
      </c>
      <c r="AS194" s="68">
        <v>0</v>
      </c>
      <c r="AU194" s="79" t="s">
        <v>375</v>
      </c>
      <c r="AV194" s="79" t="s">
        <v>376</v>
      </c>
      <c r="AW194" s="80" t="s">
        <v>1157</v>
      </c>
      <c r="AX194" s="81">
        <v>16</v>
      </c>
      <c r="AY194" s="68">
        <v>14703738.159617301</v>
      </c>
      <c r="AZ194" s="68">
        <v>140890.44</v>
      </c>
      <c r="BA194" s="68">
        <v>148711.47</v>
      </c>
      <c r="BB194" s="68">
        <v>48937.360000000008</v>
      </c>
      <c r="BC194" s="68">
        <v>2151755.6634561489</v>
      </c>
      <c r="BD194" s="68">
        <v>917805.02784351003</v>
      </c>
      <c r="BE194" s="68">
        <v>292701.26212464331</v>
      </c>
      <c r="BF194" s="68">
        <v>167472.97324911878</v>
      </c>
      <c r="BG194" s="68">
        <f t="shared" si="17"/>
        <v>18572012.35629072</v>
      </c>
      <c r="BH194" s="68">
        <v>0</v>
      </c>
    </row>
    <row r="195" spans="2:60">
      <c r="B195" s="79" t="s">
        <v>377</v>
      </c>
      <c r="C195" s="79" t="s">
        <v>378</v>
      </c>
      <c r="D195" s="80" t="s">
        <v>953</v>
      </c>
      <c r="E195" s="81">
        <v>19</v>
      </c>
      <c r="F195" s="68"/>
      <c r="G195" s="68"/>
      <c r="H195" s="68"/>
      <c r="I195" s="68"/>
      <c r="J195" s="68"/>
      <c r="K195" s="68"/>
      <c r="L195" s="68"/>
      <c r="M195" s="68"/>
      <c r="N195" s="68">
        <f t="shared" si="14"/>
        <v>0</v>
      </c>
      <c r="O195" s="68"/>
      <c r="Q195" s="79" t="s">
        <v>377</v>
      </c>
      <c r="R195" s="79" t="s">
        <v>378</v>
      </c>
      <c r="S195" s="80" t="s">
        <v>954</v>
      </c>
      <c r="T195" s="81">
        <v>16</v>
      </c>
      <c r="U195" s="68">
        <v>22305514.359656885</v>
      </c>
      <c r="V195" s="68">
        <v>549667.14000000013</v>
      </c>
      <c r="W195" s="68">
        <v>107042.39</v>
      </c>
      <c r="X195" s="68">
        <v>78437.099999999991</v>
      </c>
      <c r="Y195" s="68">
        <v>3785525.433717438</v>
      </c>
      <c r="Z195" s="68">
        <v>1390432.9189237661</v>
      </c>
      <c r="AA195" s="68">
        <v>1830435.694273077</v>
      </c>
      <c r="AB195" s="68">
        <v>258901.66392022744</v>
      </c>
      <c r="AC195" s="68">
        <f t="shared" si="15"/>
        <v>30306259.040491395</v>
      </c>
      <c r="AD195" s="68">
        <v>302.33999999999997</v>
      </c>
      <c r="AF195" s="79" t="s">
        <v>377</v>
      </c>
      <c r="AG195" s="79" t="s">
        <v>378</v>
      </c>
      <c r="AH195" s="80" t="s">
        <v>1156</v>
      </c>
      <c r="AI195" s="81">
        <v>16</v>
      </c>
      <c r="AJ195" s="68">
        <v>22416384.180093944</v>
      </c>
      <c r="AK195" s="68">
        <v>551293.37</v>
      </c>
      <c r="AL195" s="68">
        <v>107359.89</v>
      </c>
      <c r="AM195" s="68">
        <v>78669.760000000009</v>
      </c>
      <c r="AN195" s="68">
        <v>3804520.7260662979</v>
      </c>
      <c r="AO195" s="68">
        <v>1390432.9189237661</v>
      </c>
      <c r="AP195" s="68">
        <v>1840118.7007408363</v>
      </c>
      <c r="AQ195" s="68">
        <v>259779.77955058217</v>
      </c>
      <c r="AR195" s="68">
        <f t="shared" si="16"/>
        <v>30448866.705375429</v>
      </c>
      <c r="AS195" s="68">
        <v>307.38000000000005</v>
      </c>
      <c r="AU195" s="79" t="s">
        <v>377</v>
      </c>
      <c r="AV195" s="79" t="s">
        <v>378</v>
      </c>
      <c r="AW195" s="80" t="s">
        <v>1157</v>
      </c>
      <c r="AX195" s="81">
        <v>16</v>
      </c>
      <c r="AY195" s="68">
        <v>22809583.480353586</v>
      </c>
      <c r="AZ195" s="68">
        <v>560939.88</v>
      </c>
      <c r="BA195" s="68">
        <v>109238.47</v>
      </c>
      <c r="BB195" s="68">
        <v>80046.33</v>
      </c>
      <c r="BC195" s="68">
        <v>3871398.2927910234</v>
      </c>
      <c r="BD195" s="68">
        <v>1390432.9189237661</v>
      </c>
      <c r="BE195" s="68">
        <v>1872561.466236474</v>
      </c>
      <c r="BF195" s="68">
        <v>264975.36754160374</v>
      </c>
      <c r="BG195" s="68">
        <f t="shared" si="17"/>
        <v>30959488.985846452</v>
      </c>
      <c r="BH195" s="68">
        <v>312.78000000000003</v>
      </c>
    </row>
    <row r="196" spans="2:60">
      <c r="B196" s="79" t="s">
        <v>379</v>
      </c>
      <c r="C196" s="79" t="s">
        <v>380</v>
      </c>
      <c r="D196" s="80" t="s">
        <v>953</v>
      </c>
      <c r="E196" s="81">
        <v>19</v>
      </c>
      <c r="F196" s="68"/>
      <c r="G196" s="68"/>
      <c r="H196" s="68"/>
      <c r="I196" s="68"/>
      <c r="J196" s="68"/>
      <c r="K196" s="68"/>
      <c r="L196" s="68"/>
      <c r="M196" s="68"/>
      <c r="N196" s="68">
        <f t="shared" si="14"/>
        <v>0</v>
      </c>
      <c r="O196" s="68"/>
      <c r="Q196" s="79" t="s">
        <v>379</v>
      </c>
      <c r="R196" s="79" t="s">
        <v>380</v>
      </c>
      <c r="S196" s="80" t="s">
        <v>954</v>
      </c>
      <c r="T196" s="81">
        <v>16</v>
      </c>
      <c r="U196" s="68">
        <v>110936295.5931962</v>
      </c>
      <c r="V196" s="68">
        <v>5166310.0500000007</v>
      </c>
      <c r="W196" s="68">
        <v>2608134.9499999997</v>
      </c>
      <c r="X196" s="68">
        <v>370352.53000000009</v>
      </c>
      <c r="Y196" s="68">
        <v>20094581.420613933</v>
      </c>
      <c r="Z196" s="68">
        <v>5719029.8235915294</v>
      </c>
      <c r="AA196" s="68">
        <v>6339614.5850850875</v>
      </c>
      <c r="AB196" s="68">
        <v>1393446.063480258</v>
      </c>
      <c r="AC196" s="68">
        <f t="shared" si="15"/>
        <v>155578684.95596701</v>
      </c>
      <c r="AD196" s="68">
        <v>2950919.94</v>
      </c>
      <c r="AF196" s="79" t="s">
        <v>379</v>
      </c>
      <c r="AG196" s="79" t="s">
        <v>380</v>
      </c>
      <c r="AH196" s="80" t="s">
        <v>1156</v>
      </c>
      <c r="AI196" s="81">
        <v>16</v>
      </c>
      <c r="AJ196" s="68">
        <v>111476214.30423532</v>
      </c>
      <c r="AK196" s="68">
        <v>5141300.1400000006</v>
      </c>
      <c r="AL196" s="68">
        <v>2615871.0099999998</v>
      </c>
      <c r="AM196" s="68">
        <v>371451.04</v>
      </c>
      <c r="AN196" s="68">
        <v>20194093.15485809</v>
      </c>
      <c r="AO196" s="68">
        <v>5719029.8235915294</v>
      </c>
      <c r="AP196" s="68">
        <v>6373151.7838307982</v>
      </c>
      <c r="AQ196" s="68">
        <v>1398172.201518327</v>
      </c>
      <c r="AR196" s="68">
        <f t="shared" si="16"/>
        <v>156289290.04803407</v>
      </c>
      <c r="AS196" s="68">
        <v>3000006.59</v>
      </c>
      <c r="AU196" s="79" t="s">
        <v>379</v>
      </c>
      <c r="AV196" s="79" t="s">
        <v>380</v>
      </c>
      <c r="AW196" s="80" t="s">
        <v>1157</v>
      </c>
      <c r="AX196" s="81">
        <v>16</v>
      </c>
      <c r="AY196" s="68">
        <v>113428870.86098127</v>
      </c>
      <c r="AZ196" s="68">
        <v>5231104.8899999987</v>
      </c>
      <c r="BA196" s="68">
        <v>2661643.5300000003</v>
      </c>
      <c r="BB196" s="68">
        <v>377950.69999999995</v>
      </c>
      <c r="BC196" s="68">
        <v>20548911.446308017</v>
      </c>
      <c r="BD196" s="68">
        <v>5719029.8235915294</v>
      </c>
      <c r="BE196" s="68">
        <v>6485516.3510275502</v>
      </c>
      <c r="BF196" s="68">
        <v>1426135.6349486709</v>
      </c>
      <c r="BG196" s="68">
        <f t="shared" si="17"/>
        <v>158931821.71685705</v>
      </c>
      <c r="BH196" s="68">
        <v>3052658.48</v>
      </c>
    </row>
    <row r="197" spans="2:60">
      <c r="B197" s="79" t="s">
        <v>381</v>
      </c>
      <c r="C197" s="79" t="s">
        <v>382</v>
      </c>
      <c r="D197" s="80" t="s">
        <v>953</v>
      </c>
      <c r="E197" s="81">
        <v>19</v>
      </c>
      <c r="F197" s="68"/>
      <c r="G197" s="68"/>
      <c r="H197" s="68"/>
      <c r="I197" s="68"/>
      <c r="J197" s="68"/>
      <c r="K197" s="68"/>
      <c r="L197" s="68"/>
      <c r="M197" s="68"/>
      <c r="N197" s="68">
        <f t="shared" si="14"/>
        <v>0</v>
      </c>
      <c r="O197" s="68"/>
      <c r="Q197" s="79" t="s">
        <v>381</v>
      </c>
      <c r="R197" s="79" t="s">
        <v>382</v>
      </c>
      <c r="S197" s="80" t="s">
        <v>954</v>
      </c>
      <c r="T197" s="81">
        <v>16</v>
      </c>
      <c r="U197" s="68">
        <v>82639800.688663483</v>
      </c>
      <c r="V197" s="68">
        <v>1321304.52</v>
      </c>
      <c r="W197" s="68">
        <v>336260.39</v>
      </c>
      <c r="X197" s="68">
        <v>292148.11000000004</v>
      </c>
      <c r="Y197" s="68">
        <v>13143444.139918538</v>
      </c>
      <c r="Z197" s="68">
        <v>5554921.4828562327</v>
      </c>
      <c r="AA197" s="68">
        <v>5178698.8714673631</v>
      </c>
      <c r="AB197" s="68">
        <v>936842.28481659293</v>
      </c>
      <c r="AC197" s="68">
        <f t="shared" si="15"/>
        <v>109484733.3677222</v>
      </c>
      <c r="AD197" s="68">
        <v>81312.88</v>
      </c>
      <c r="AF197" s="79" t="s">
        <v>381</v>
      </c>
      <c r="AG197" s="79" t="s">
        <v>382</v>
      </c>
      <c r="AH197" s="80" t="s">
        <v>1156</v>
      </c>
      <c r="AI197" s="81">
        <v>16</v>
      </c>
      <c r="AJ197" s="68">
        <v>83039330.31963098</v>
      </c>
      <c r="AK197" s="68">
        <v>1324142.0099999998</v>
      </c>
      <c r="AL197" s="68">
        <v>337268.30000000005</v>
      </c>
      <c r="AM197" s="68">
        <v>293023.8</v>
      </c>
      <c r="AN197" s="68">
        <v>13208031.889260834</v>
      </c>
      <c r="AO197" s="68">
        <v>5554921.4828562327</v>
      </c>
      <c r="AP197" s="68">
        <v>5205425.963842418</v>
      </c>
      <c r="AQ197" s="68">
        <v>940019.78476727009</v>
      </c>
      <c r="AR197" s="68">
        <f t="shared" si="16"/>
        <v>109984843.17035773</v>
      </c>
      <c r="AS197" s="68">
        <v>82679.62</v>
      </c>
      <c r="AU197" s="79" t="s">
        <v>381</v>
      </c>
      <c r="AV197" s="79" t="s">
        <v>382</v>
      </c>
      <c r="AW197" s="80" t="s">
        <v>1157</v>
      </c>
      <c r="AX197" s="81">
        <v>16</v>
      </c>
      <c r="AY197" s="68">
        <v>84503429.071931109</v>
      </c>
      <c r="AZ197" s="68">
        <v>1347551.48</v>
      </c>
      <c r="BA197" s="68">
        <v>343231.9</v>
      </c>
      <c r="BB197" s="68">
        <v>298205.06</v>
      </c>
      <c r="BC197" s="68">
        <v>13441977.832017703</v>
      </c>
      <c r="BD197" s="68">
        <v>5554921.4828562327</v>
      </c>
      <c r="BE197" s="68">
        <v>5297863.8264830811</v>
      </c>
      <c r="BF197" s="68">
        <v>958820.17106260359</v>
      </c>
      <c r="BG197" s="68">
        <f t="shared" si="17"/>
        <v>111830146.45435074</v>
      </c>
      <c r="BH197" s="68">
        <v>84145.63</v>
      </c>
    </row>
    <row r="198" spans="2:60">
      <c r="B198" s="79" t="s">
        <v>383</v>
      </c>
      <c r="C198" s="79" t="s">
        <v>384</v>
      </c>
      <c r="D198" s="80" t="s">
        <v>953</v>
      </c>
      <c r="E198" s="81">
        <v>19</v>
      </c>
      <c r="F198" s="68"/>
      <c r="G198" s="68"/>
      <c r="H198" s="68"/>
      <c r="I198" s="68"/>
      <c r="J198" s="68"/>
      <c r="K198" s="68"/>
      <c r="L198" s="68"/>
      <c r="M198" s="68"/>
      <c r="N198" s="68">
        <f t="shared" ref="N198:N261" si="18">SUM(F198:M198,O198)</f>
        <v>0</v>
      </c>
      <c r="O198" s="68"/>
      <c r="Q198" s="79" t="s">
        <v>383</v>
      </c>
      <c r="R198" s="79" t="s">
        <v>384</v>
      </c>
      <c r="S198" s="80" t="s">
        <v>954</v>
      </c>
      <c r="T198" s="81">
        <v>16</v>
      </c>
      <c r="U198" s="68">
        <v>65565198.263679199</v>
      </c>
      <c r="V198" s="68">
        <v>3957507.9</v>
      </c>
      <c r="W198" s="68">
        <v>1490810.4600000002</v>
      </c>
      <c r="X198" s="68">
        <v>225910.99000000002</v>
      </c>
      <c r="Y198" s="68">
        <v>11060035.299645528</v>
      </c>
      <c r="Z198" s="68">
        <v>3864093.4548286134</v>
      </c>
      <c r="AA198" s="68">
        <v>4636205.8407548741</v>
      </c>
      <c r="AB198" s="68">
        <v>843496.23061867058</v>
      </c>
      <c r="AC198" s="68">
        <f t="shared" ref="AC198:AC261" si="19">SUM(U198:AB198,AD198)</f>
        <v>93947275.789526865</v>
      </c>
      <c r="AD198" s="68">
        <v>2304017.35</v>
      </c>
      <c r="AF198" s="79" t="s">
        <v>383</v>
      </c>
      <c r="AG198" s="79" t="s">
        <v>384</v>
      </c>
      <c r="AH198" s="80" t="s">
        <v>1156</v>
      </c>
      <c r="AI198" s="81">
        <v>16</v>
      </c>
      <c r="AJ198" s="68">
        <v>65889545.357059769</v>
      </c>
      <c r="AK198" s="68">
        <v>3937754.53</v>
      </c>
      <c r="AL198" s="68">
        <v>1495232.4000000001</v>
      </c>
      <c r="AM198" s="68">
        <v>226581.06999999998</v>
      </c>
      <c r="AN198" s="68">
        <v>11115423.779421823</v>
      </c>
      <c r="AO198" s="68">
        <v>3864093.4548286134</v>
      </c>
      <c r="AP198" s="68">
        <v>4660731.0826647049</v>
      </c>
      <c r="AQ198" s="68">
        <v>846357.11572906375</v>
      </c>
      <c r="AR198" s="68">
        <f t="shared" ref="AR198:AR261" si="20">SUM(AJ198:AQ198,AS198)</f>
        <v>94378061.979703963</v>
      </c>
      <c r="AS198" s="68">
        <v>2342343.19</v>
      </c>
      <c r="AU198" s="79" t="s">
        <v>383</v>
      </c>
      <c r="AV198" s="79" t="s">
        <v>384</v>
      </c>
      <c r="AW198" s="80" t="s">
        <v>1157</v>
      </c>
      <c r="AX198" s="81">
        <v>16</v>
      </c>
      <c r="AY198" s="68">
        <v>67045374.132902838</v>
      </c>
      <c r="AZ198" s="68">
        <v>4006534.21</v>
      </c>
      <c r="BA198" s="68">
        <v>1521395.99</v>
      </c>
      <c r="BB198" s="68">
        <v>230545.8</v>
      </c>
      <c r="BC198" s="68">
        <v>11310801.018978234</v>
      </c>
      <c r="BD198" s="68">
        <v>3864093.4548286134</v>
      </c>
      <c r="BE198" s="68">
        <v>4742903.8858894333</v>
      </c>
      <c r="BF198" s="68">
        <v>863284.23284363747</v>
      </c>
      <c r="BG198" s="68">
        <f t="shared" ref="BG198:BG261" si="21">SUM(AY198:BF198,BH198)</f>
        <v>95968385.435442761</v>
      </c>
      <c r="BH198" s="68">
        <v>2383452.71</v>
      </c>
    </row>
    <row r="199" spans="2:60">
      <c r="B199" s="79" t="s">
        <v>385</v>
      </c>
      <c r="C199" s="79" t="s">
        <v>386</v>
      </c>
      <c r="D199" s="80" t="s">
        <v>953</v>
      </c>
      <c r="E199" s="81">
        <v>19</v>
      </c>
      <c r="F199" s="68"/>
      <c r="G199" s="68"/>
      <c r="H199" s="68"/>
      <c r="I199" s="68"/>
      <c r="J199" s="68"/>
      <c r="K199" s="68"/>
      <c r="L199" s="68"/>
      <c r="M199" s="68"/>
      <c r="N199" s="68">
        <f t="shared" si="18"/>
        <v>0</v>
      </c>
      <c r="O199" s="68"/>
      <c r="Q199" s="79" t="s">
        <v>385</v>
      </c>
      <c r="R199" s="79" t="s">
        <v>386</v>
      </c>
      <c r="S199" s="80" t="s">
        <v>954</v>
      </c>
      <c r="T199" s="81">
        <v>16</v>
      </c>
      <c r="U199" s="68">
        <v>160626700.86486506</v>
      </c>
      <c r="V199" s="68">
        <v>6052316.4299999988</v>
      </c>
      <c r="W199" s="68">
        <v>1686736.5100000002</v>
      </c>
      <c r="X199" s="68">
        <v>559107.87</v>
      </c>
      <c r="Y199" s="68">
        <v>25842469.076924447</v>
      </c>
      <c r="Z199" s="68">
        <v>14160903.857358713</v>
      </c>
      <c r="AA199" s="68">
        <v>14424589.49755143</v>
      </c>
      <c r="AB199" s="68">
        <v>1880408.4146898389</v>
      </c>
      <c r="AC199" s="68">
        <f t="shared" si="19"/>
        <v>227612965.81138951</v>
      </c>
      <c r="AD199" s="68">
        <v>2379733.29</v>
      </c>
      <c r="AF199" s="79" t="s">
        <v>385</v>
      </c>
      <c r="AG199" s="79" t="s">
        <v>386</v>
      </c>
      <c r="AH199" s="80" t="s">
        <v>1156</v>
      </c>
      <c r="AI199" s="81">
        <v>16</v>
      </c>
      <c r="AJ199" s="68">
        <v>161430132.92789766</v>
      </c>
      <c r="AK199" s="68">
        <v>6037844.4800000004</v>
      </c>
      <c r="AL199" s="68">
        <v>1691703.4900000002</v>
      </c>
      <c r="AM199" s="68">
        <v>560754.29</v>
      </c>
      <c r="AN199" s="68">
        <v>25974401.98592164</v>
      </c>
      <c r="AO199" s="68">
        <v>14160903.857358713</v>
      </c>
      <c r="AP199" s="68">
        <v>14501700.866297485</v>
      </c>
      <c r="AQ199" s="68">
        <v>1886786.1985503435</v>
      </c>
      <c r="AR199" s="68">
        <f t="shared" si="20"/>
        <v>228663263.45602587</v>
      </c>
      <c r="AS199" s="68">
        <v>2419035.36</v>
      </c>
      <c r="AU199" s="79" t="s">
        <v>385</v>
      </c>
      <c r="AV199" s="79" t="s">
        <v>386</v>
      </c>
      <c r="AW199" s="80" t="s">
        <v>1157</v>
      </c>
      <c r="AX199" s="81">
        <v>16</v>
      </c>
      <c r="AY199" s="68">
        <v>164239317.38923267</v>
      </c>
      <c r="AZ199" s="68">
        <v>6142602.0999999996</v>
      </c>
      <c r="BA199" s="68">
        <v>1721092.0300000003</v>
      </c>
      <c r="BB199" s="68">
        <v>570495.81000000006</v>
      </c>
      <c r="BC199" s="68">
        <v>26428465.392717667</v>
      </c>
      <c r="BD199" s="68">
        <v>14160903.857358713</v>
      </c>
      <c r="BE199" s="68">
        <v>14755982.466763848</v>
      </c>
      <c r="BF199" s="68">
        <v>1924521.9133214653</v>
      </c>
      <c r="BG199" s="68">
        <f t="shared" si="21"/>
        <v>232404572.96939436</v>
      </c>
      <c r="BH199" s="68">
        <v>2461192.0099999998</v>
      </c>
    </row>
    <row r="200" spans="2:60">
      <c r="B200" s="79" t="s">
        <v>387</v>
      </c>
      <c r="C200" s="79" t="s">
        <v>388</v>
      </c>
      <c r="D200" s="80" t="s">
        <v>953</v>
      </c>
      <c r="E200" s="81">
        <v>19</v>
      </c>
      <c r="F200" s="68"/>
      <c r="G200" s="68"/>
      <c r="H200" s="68"/>
      <c r="I200" s="68"/>
      <c r="J200" s="68"/>
      <c r="K200" s="68"/>
      <c r="L200" s="68"/>
      <c r="M200" s="68"/>
      <c r="N200" s="68">
        <f t="shared" si="18"/>
        <v>0</v>
      </c>
      <c r="O200" s="68"/>
      <c r="Q200" s="79" t="s">
        <v>387</v>
      </c>
      <c r="R200" s="79" t="s">
        <v>388</v>
      </c>
      <c r="S200" s="80" t="s">
        <v>954</v>
      </c>
      <c r="T200" s="81">
        <v>16</v>
      </c>
      <c r="U200" s="68">
        <v>15474463.815697994</v>
      </c>
      <c r="V200" s="68">
        <v>492024.19000000006</v>
      </c>
      <c r="W200" s="68">
        <v>22955.99</v>
      </c>
      <c r="X200" s="68">
        <v>53788.07</v>
      </c>
      <c r="Y200" s="68">
        <v>2200400.223772191</v>
      </c>
      <c r="Z200" s="68">
        <v>1287772.2421954349</v>
      </c>
      <c r="AA200" s="68">
        <v>1240537.7567215532</v>
      </c>
      <c r="AB200" s="68">
        <v>166333.10445491225</v>
      </c>
      <c r="AC200" s="68">
        <f t="shared" si="19"/>
        <v>20988262.142842084</v>
      </c>
      <c r="AD200" s="68">
        <v>49986.75</v>
      </c>
      <c r="AF200" s="79" t="s">
        <v>387</v>
      </c>
      <c r="AG200" s="79" t="s">
        <v>388</v>
      </c>
      <c r="AH200" s="80" t="s">
        <v>1156</v>
      </c>
      <c r="AI200" s="81">
        <v>16</v>
      </c>
      <c r="AJ200" s="68">
        <v>15551456.77126918</v>
      </c>
      <c r="AK200" s="68">
        <v>492794.72000000003</v>
      </c>
      <c r="AL200" s="68">
        <v>23023.59</v>
      </c>
      <c r="AM200" s="68">
        <v>53946.47</v>
      </c>
      <c r="AN200" s="68">
        <v>2211691.8491731309</v>
      </c>
      <c r="AO200" s="68">
        <v>1287772.2421954349</v>
      </c>
      <c r="AP200" s="68">
        <v>1247227.0841004318</v>
      </c>
      <c r="AQ200" s="68">
        <v>166897.24607615173</v>
      </c>
      <c r="AR200" s="68">
        <f t="shared" si="20"/>
        <v>21085622.272814333</v>
      </c>
      <c r="AS200" s="68">
        <v>50812.299999999996</v>
      </c>
      <c r="AU200" s="79" t="s">
        <v>387</v>
      </c>
      <c r="AV200" s="79" t="s">
        <v>388</v>
      </c>
      <c r="AW200" s="80" t="s">
        <v>1157</v>
      </c>
      <c r="AX200" s="81">
        <v>16</v>
      </c>
      <c r="AY200" s="68">
        <v>15821469.84774119</v>
      </c>
      <c r="AZ200" s="68">
        <v>501352.83999999991</v>
      </c>
      <c r="BA200" s="68">
        <v>23423.550000000003</v>
      </c>
      <c r="BB200" s="68">
        <v>54883.64</v>
      </c>
      <c r="BC200" s="68">
        <v>2250363.2580405534</v>
      </c>
      <c r="BD200" s="68">
        <v>1287772.2421954349</v>
      </c>
      <c r="BE200" s="68">
        <v>1269101.236126638</v>
      </c>
      <c r="BF200" s="68">
        <v>170235.19139767066</v>
      </c>
      <c r="BG200" s="68">
        <f t="shared" si="21"/>
        <v>21430299.615501489</v>
      </c>
      <c r="BH200" s="68">
        <v>51697.810000000005</v>
      </c>
    </row>
    <row r="201" spans="2:60">
      <c r="B201" s="79" t="s">
        <v>389</v>
      </c>
      <c r="C201" s="79" t="s">
        <v>390</v>
      </c>
      <c r="D201" s="80" t="s">
        <v>953</v>
      </c>
      <c r="E201" s="81">
        <v>19</v>
      </c>
      <c r="F201" s="68"/>
      <c r="G201" s="68"/>
      <c r="H201" s="68"/>
      <c r="I201" s="68"/>
      <c r="J201" s="68"/>
      <c r="K201" s="68"/>
      <c r="L201" s="68"/>
      <c r="M201" s="68"/>
      <c r="N201" s="68">
        <f t="shared" si="18"/>
        <v>0</v>
      </c>
      <c r="O201" s="68"/>
      <c r="Q201" s="79" t="s">
        <v>389</v>
      </c>
      <c r="R201" s="79" t="s">
        <v>390</v>
      </c>
      <c r="S201" s="80" t="s">
        <v>954</v>
      </c>
      <c r="T201" s="81">
        <v>16</v>
      </c>
      <c r="U201" s="68">
        <v>32770359.093281195</v>
      </c>
      <c r="V201" s="68">
        <v>747197.77000000014</v>
      </c>
      <c r="W201" s="68">
        <v>228033.66</v>
      </c>
      <c r="X201" s="68">
        <v>114623.30000000002</v>
      </c>
      <c r="Y201" s="68">
        <v>5319057.1988202576</v>
      </c>
      <c r="Z201" s="68">
        <v>2334059.2285025986</v>
      </c>
      <c r="AA201" s="68">
        <v>2672257.9697725857</v>
      </c>
      <c r="AB201" s="68">
        <v>375194.31670256704</v>
      </c>
      <c r="AC201" s="68">
        <f t="shared" si="19"/>
        <v>44568744.1070792</v>
      </c>
      <c r="AD201" s="68">
        <v>7961.57</v>
      </c>
      <c r="AF201" s="79" t="s">
        <v>389</v>
      </c>
      <c r="AG201" s="79" t="s">
        <v>390</v>
      </c>
      <c r="AH201" s="80" t="s">
        <v>1156</v>
      </c>
      <c r="AI201" s="81">
        <v>16</v>
      </c>
      <c r="AJ201" s="68">
        <v>32932215.219651602</v>
      </c>
      <c r="AK201" s="68">
        <v>749305.24</v>
      </c>
      <c r="AL201" s="68">
        <v>228710.04</v>
      </c>
      <c r="AM201" s="68">
        <v>114963.29</v>
      </c>
      <c r="AN201" s="68">
        <v>5345712.4486604286</v>
      </c>
      <c r="AO201" s="68">
        <v>2334059.2285025986</v>
      </c>
      <c r="AP201" s="68">
        <v>2686394.3337229355</v>
      </c>
      <c r="AQ201" s="68">
        <v>376466.86657321453</v>
      </c>
      <c r="AR201" s="68">
        <f t="shared" si="20"/>
        <v>44775920.667110778</v>
      </c>
      <c r="AS201" s="68">
        <v>8094</v>
      </c>
      <c r="AU201" s="79" t="s">
        <v>389</v>
      </c>
      <c r="AV201" s="79" t="s">
        <v>390</v>
      </c>
      <c r="AW201" s="80" t="s">
        <v>1157</v>
      </c>
      <c r="AX201" s="81">
        <v>16</v>
      </c>
      <c r="AY201" s="68">
        <v>33509077.630655784</v>
      </c>
      <c r="AZ201" s="68">
        <v>762416.17</v>
      </c>
      <c r="BA201" s="68">
        <v>232712</v>
      </c>
      <c r="BB201" s="68">
        <v>116974.92</v>
      </c>
      <c r="BC201" s="68">
        <v>5439679.1299556419</v>
      </c>
      <c r="BD201" s="68">
        <v>2334059.2285025986</v>
      </c>
      <c r="BE201" s="68">
        <v>2733757.8740069242</v>
      </c>
      <c r="BF201" s="68">
        <v>383996.20430467278</v>
      </c>
      <c r="BG201" s="68">
        <f t="shared" si="21"/>
        <v>45520909.207425624</v>
      </c>
      <c r="BH201" s="68">
        <v>8236.0500000000011</v>
      </c>
    </row>
    <row r="202" spans="2:60">
      <c r="B202" s="79" t="s">
        <v>391</v>
      </c>
      <c r="C202" s="79" t="s">
        <v>392</v>
      </c>
      <c r="D202" s="80" t="s">
        <v>953</v>
      </c>
      <c r="E202" s="81">
        <v>19</v>
      </c>
      <c r="F202" s="68"/>
      <c r="G202" s="68"/>
      <c r="H202" s="68"/>
      <c r="I202" s="68"/>
      <c r="J202" s="68"/>
      <c r="K202" s="68"/>
      <c r="L202" s="68"/>
      <c r="M202" s="68"/>
      <c r="N202" s="68">
        <f t="shared" si="18"/>
        <v>0</v>
      </c>
      <c r="O202" s="68"/>
      <c r="Q202" s="79" t="s">
        <v>391</v>
      </c>
      <c r="R202" s="79" t="s">
        <v>392</v>
      </c>
      <c r="S202" s="80" t="s">
        <v>954</v>
      </c>
      <c r="T202" s="81">
        <v>16</v>
      </c>
      <c r="U202" s="68">
        <v>32668570.204137273</v>
      </c>
      <c r="V202" s="68">
        <v>1167128.3999999997</v>
      </c>
      <c r="W202" s="68">
        <v>900851.47</v>
      </c>
      <c r="X202" s="68">
        <v>116718.07999999997</v>
      </c>
      <c r="Y202" s="68">
        <v>4540475.4559719395</v>
      </c>
      <c r="Z202" s="68">
        <v>1802810.3819307857</v>
      </c>
      <c r="AA202" s="68">
        <v>3116216.3663151544</v>
      </c>
      <c r="AB202" s="68">
        <v>397619.00425076485</v>
      </c>
      <c r="AC202" s="68">
        <f t="shared" si="19"/>
        <v>44910560.362605914</v>
      </c>
      <c r="AD202" s="68">
        <v>200171.00000000003</v>
      </c>
      <c r="AF202" s="79" t="s">
        <v>391</v>
      </c>
      <c r="AG202" s="79" t="s">
        <v>392</v>
      </c>
      <c r="AH202" s="80" t="s">
        <v>1156</v>
      </c>
      <c r="AI202" s="81">
        <v>16</v>
      </c>
      <c r="AJ202" s="68">
        <v>32827743.099855606</v>
      </c>
      <c r="AK202" s="68">
        <v>1167859.1900000002</v>
      </c>
      <c r="AL202" s="68">
        <v>903540.96</v>
      </c>
      <c r="AM202" s="68">
        <v>117066.54999999999</v>
      </c>
      <c r="AN202" s="68">
        <v>4562854.3440978033</v>
      </c>
      <c r="AO202" s="68">
        <v>1802810.3819307857</v>
      </c>
      <c r="AP202" s="68">
        <v>3132407.2721668133</v>
      </c>
      <c r="AQ202" s="68">
        <v>398967.59574331343</v>
      </c>
      <c r="AR202" s="68">
        <f t="shared" si="20"/>
        <v>45116771.673794314</v>
      </c>
      <c r="AS202" s="68">
        <v>203522.28000000003</v>
      </c>
      <c r="AU202" s="79" t="s">
        <v>391</v>
      </c>
      <c r="AV202" s="79" t="s">
        <v>392</v>
      </c>
      <c r="AW202" s="80" t="s">
        <v>1157</v>
      </c>
      <c r="AX202" s="81">
        <v>16</v>
      </c>
      <c r="AY202" s="68">
        <v>33406086.703009266</v>
      </c>
      <c r="AZ202" s="68">
        <v>1188417.1500000001</v>
      </c>
      <c r="BA202" s="68">
        <v>919454.04</v>
      </c>
      <c r="BB202" s="68">
        <v>119128.31</v>
      </c>
      <c r="BC202" s="68">
        <v>4643468.2521155449</v>
      </c>
      <c r="BD202" s="68">
        <v>1802810.3819307857</v>
      </c>
      <c r="BE202" s="68">
        <v>3187901.932337421</v>
      </c>
      <c r="BF202" s="68">
        <v>406946.9726581797</v>
      </c>
      <c r="BG202" s="68">
        <f t="shared" si="21"/>
        <v>45881330.712051198</v>
      </c>
      <c r="BH202" s="68">
        <v>207116.97000000003</v>
      </c>
    </row>
    <row r="203" spans="2:60">
      <c r="B203" s="79" t="s">
        <v>1144</v>
      </c>
      <c r="C203" s="79" t="s">
        <v>1149</v>
      </c>
      <c r="D203" s="80" t="s">
        <v>953</v>
      </c>
      <c r="E203" s="81">
        <v>19</v>
      </c>
      <c r="F203" s="68"/>
      <c r="G203" s="68"/>
      <c r="H203" s="68"/>
      <c r="I203" s="68"/>
      <c r="J203" s="68"/>
      <c r="K203" s="68"/>
      <c r="L203" s="68"/>
      <c r="M203" s="68"/>
      <c r="N203" s="68">
        <f t="shared" si="18"/>
        <v>0</v>
      </c>
      <c r="O203" s="68"/>
      <c r="Q203" s="79" t="s">
        <v>1144</v>
      </c>
      <c r="R203" s="79" t="s">
        <v>1149</v>
      </c>
      <c r="S203" s="80" t="s">
        <v>954</v>
      </c>
      <c r="T203" s="81">
        <v>16</v>
      </c>
      <c r="U203" s="68">
        <v>4991707.5055835228</v>
      </c>
      <c r="V203" s="68">
        <v>0</v>
      </c>
      <c r="W203" s="68">
        <v>0</v>
      </c>
      <c r="X203" s="68">
        <v>0</v>
      </c>
      <c r="Y203" s="68">
        <v>0</v>
      </c>
      <c r="Z203" s="68">
        <v>0</v>
      </c>
      <c r="AA203" s="68">
        <v>178222.55180974159</v>
      </c>
      <c r="AB203" s="68">
        <v>46388.61126610823</v>
      </c>
      <c r="AC203" s="68">
        <f t="shared" si="19"/>
        <v>5216318.6686593723</v>
      </c>
      <c r="AD203" s="68">
        <v>0</v>
      </c>
      <c r="AF203" s="79" t="s">
        <v>1144</v>
      </c>
      <c r="AG203" s="79" t="s">
        <v>1149</v>
      </c>
      <c r="AH203" s="80" t="s">
        <v>1156</v>
      </c>
      <c r="AI203" s="81">
        <v>16</v>
      </c>
      <c r="AJ203" s="68">
        <v>5016515.8530123243</v>
      </c>
      <c r="AK203" s="68">
        <v>0</v>
      </c>
      <c r="AL203" s="68">
        <v>0</v>
      </c>
      <c r="AM203" s="68">
        <v>0</v>
      </c>
      <c r="AN203" s="68">
        <v>0</v>
      </c>
      <c r="AO203" s="68">
        <v>0</v>
      </c>
      <c r="AP203" s="68">
        <v>179184.01262199454</v>
      </c>
      <c r="AQ203" s="68">
        <v>46545.946818542667</v>
      </c>
      <c r="AR203" s="68">
        <f t="shared" si="20"/>
        <v>5242245.8124528611</v>
      </c>
      <c r="AS203" s="68">
        <v>0</v>
      </c>
      <c r="AU203" s="79" t="s">
        <v>1144</v>
      </c>
      <c r="AV203" s="79" t="s">
        <v>1149</v>
      </c>
      <c r="AW203" s="80" t="s">
        <v>1157</v>
      </c>
      <c r="AX203" s="81">
        <v>16</v>
      </c>
      <c r="AY203" s="68">
        <v>5104049.3898048177</v>
      </c>
      <c r="AZ203" s="68">
        <v>0</v>
      </c>
      <c r="BA203" s="68">
        <v>0</v>
      </c>
      <c r="BB203" s="68">
        <v>0</v>
      </c>
      <c r="BC203" s="68">
        <v>0</v>
      </c>
      <c r="BD203" s="68">
        <v>0</v>
      </c>
      <c r="BE203" s="68">
        <v>182326.59230378084</v>
      </c>
      <c r="BF203" s="68">
        <v>47476.865754912607</v>
      </c>
      <c r="BG203" s="68">
        <f t="shared" si="21"/>
        <v>5333852.8478635112</v>
      </c>
      <c r="BH203" s="68">
        <v>0</v>
      </c>
    </row>
    <row r="204" spans="2:60">
      <c r="B204" s="79" t="s">
        <v>393</v>
      </c>
      <c r="C204" s="79" t="s">
        <v>394</v>
      </c>
      <c r="D204" s="80" t="s">
        <v>953</v>
      </c>
      <c r="E204" s="81">
        <v>19</v>
      </c>
      <c r="F204" s="68"/>
      <c r="G204" s="68"/>
      <c r="H204" s="68"/>
      <c r="I204" s="68"/>
      <c r="J204" s="68"/>
      <c r="K204" s="68"/>
      <c r="L204" s="68"/>
      <c r="M204" s="68"/>
      <c r="N204" s="68">
        <f t="shared" si="18"/>
        <v>0</v>
      </c>
      <c r="O204" s="68"/>
      <c r="Q204" s="79" t="s">
        <v>393</v>
      </c>
      <c r="R204" s="79" t="s">
        <v>394</v>
      </c>
      <c r="S204" s="80" t="s">
        <v>954</v>
      </c>
      <c r="T204" s="81">
        <v>16</v>
      </c>
      <c r="U204" s="68">
        <v>5425675.2960372418</v>
      </c>
      <c r="V204" s="68">
        <v>0</v>
      </c>
      <c r="W204" s="68">
        <v>0</v>
      </c>
      <c r="X204" s="68">
        <v>0</v>
      </c>
      <c r="Y204" s="68">
        <v>0</v>
      </c>
      <c r="Z204" s="68">
        <v>0</v>
      </c>
      <c r="AA204" s="68">
        <v>193301.31549346418</v>
      </c>
      <c r="AB204" s="68">
        <v>51955.244618041441</v>
      </c>
      <c r="AC204" s="68">
        <f t="shared" si="19"/>
        <v>5670931.8561487477</v>
      </c>
      <c r="AD204" s="68">
        <v>0</v>
      </c>
      <c r="AF204" s="79" t="s">
        <v>393</v>
      </c>
      <c r="AG204" s="79" t="s">
        <v>394</v>
      </c>
      <c r="AH204" s="80" t="s">
        <v>1156</v>
      </c>
      <c r="AI204" s="81">
        <v>16</v>
      </c>
      <c r="AJ204" s="68">
        <v>5451722.7965656165</v>
      </c>
      <c r="AK204" s="68">
        <v>0</v>
      </c>
      <c r="AL204" s="68">
        <v>0</v>
      </c>
      <c r="AM204" s="68">
        <v>0</v>
      </c>
      <c r="AN204" s="68">
        <v>0</v>
      </c>
      <c r="AO204" s="68">
        <v>0</v>
      </c>
      <c r="AP204" s="68">
        <v>194306.11021518748</v>
      </c>
      <c r="AQ204" s="68">
        <v>52131.460436766967</v>
      </c>
      <c r="AR204" s="68">
        <f t="shared" si="20"/>
        <v>5698160.3672175705</v>
      </c>
      <c r="AS204" s="68">
        <v>0</v>
      </c>
      <c r="AU204" s="79" t="s">
        <v>393</v>
      </c>
      <c r="AV204" s="79" t="s">
        <v>394</v>
      </c>
      <c r="AW204" s="80" t="s">
        <v>1157</v>
      </c>
      <c r="AX204" s="81">
        <v>16</v>
      </c>
      <c r="AY204" s="68">
        <v>5547883.9166318811</v>
      </c>
      <c r="AZ204" s="68">
        <v>0</v>
      </c>
      <c r="BA204" s="68">
        <v>0</v>
      </c>
      <c r="BB204" s="68">
        <v>0</v>
      </c>
      <c r="BC204" s="68">
        <v>0</v>
      </c>
      <c r="BD204" s="68">
        <v>0</v>
      </c>
      <c r="BE204" s="68">
        <v>197748.51293078816</v>
      </c>
      <c r="BF204" s="68">
        <v>53174.089645501226</v>
      </c>
      <c r="BG204" s="68">
        <f t="shared" si="21"/>
        <v>5798806.5192081705</v>
      </c>
      <c r="BH204" s="68">
        <v>0</v>
      </c>
    </row>
    <row r="205" spans="2:60">
      <c r="B205" s="79" t="s">
        <v>395</v>
      </c>
      <c r="C205" s="79" t="s">
        <v>396</v>
      </c>
      <c r="D205" s="80" t="s">
        <v>953</v>
      </c>
      <c r="E205" s="81">
        <v>19</v>
      </c>
      <c r="F205" s="68"/>
      <c r="G205" s="68"/>
      <c r="H205" s="68"/>
      <c r="I205" s="68"/>
      <c r="J205" s="68"/>
      <c r="K205" s="68"/>
      <c r="L205" s="68"/>
      <c r="M205" s="68"/>
      <c r="N205" s="68">
        <f t="shared" si="18"/>
        <v>0</v>
      </c>
      <c r="O205" s="68"/>
      <c r="Q205" s="79" t="s">
        <v>395</v>
      </c>
      <c r="R205" s="79" t="s">
        <v>396</v>
      </c>
      <c r="S205" s="80" t="s">
        <v>954</v>
      </c>
      <c r="T205" s="81">
        <v>16</v>
      </c>
      <c r="U205" s="68">
        <v>2004601.5270109181</v>
      </c>
      <c r="V205" s="68">
        <v>84945.56</v>
      </c>
      <c r="W205" s="68">
        <v>23131.399999999998</v>
      </c>
      <c r="X205" s="68">
        <v>5623.68</v>
      </c>
      <c r="Y205" s="68">
        <v>216874.08359560632</v>
      </c>
      <c r="Z205" s="68">
        <v>0</v>
      </c>
      <c r="AA205" s="68">
        <v>0</v>
      </c>
      <c r="AB205" s="68">
        <v>22198.761618271936</v>
      </c>
      <c r="AC205" s="68">
        <f t="shared" si="19"/>
        <v>2414188.8722247966</v>
      </c>
      <c r="AD205" s="68">
        <v>56813.859999999993</v>
      </c>
      <c r="AF205" s="79" t="s">
        <v>395</v>
      </c>
      <c r="AG205" s="79" t="s">
        <v>396</v>
      </c>
      <c r="AH205" s="80" t="s">
        <v>1156</v>
      </c>
      <c r="AI205" s="81">
        <v>16</v>
      </c>
      <c r="AJ205" s="68">
        <v>2014568.404253792</v>
      </c>
      <c r="AK205" s="68">
        <v>84417.62</v>
      </c>
      <c r="AL205" s="68">
        <v>23200.469999999998</v>
      </c>
      <c r="AM205" s="68">
        <v>5640.48</v>
      </c>
      <c r="AN205" s="68">
        <v>218021.86154527665</v>
      </c>
      <c r="AO205" s="68">
        <v>0</v>
      </c>
      <c r="AP205" s="68">
        <v>0</v>
      </c>
      <c r="AQ205" s="68">
        <v>22274.048285686877</v>
      </c>
      <c r="AR205" s="68">
        <f t="shared" si="20"/>
        <v>2425887.9140847558</v>
      </c>
      <c r="AS205" s="68">
        <v>57765.029999999992</v>
      </c>
      <c r="AU205" s="79" t="s">
        <v>395</v>
      </c>
      <c r="AV205" s="79" t="s">
        <v>396</v>
      </c>
      <c r="AW205" s="80" t="s">
        <v>1157</v>
      </c>
      <c r="AX205" s="81">
        <v>16</v>
      </c>
      <c r="AY205" s="68">
        <v>2050120.9796704985</v>
      </c>
      <c r="AZ205" s="68">
        <v>85901.47000000003</v>
      </c>
      <c r="BA205" s="68">
        <v>23609.07</v>
      </c>
      <c r="BB205" s="68">
        <v>5739.82</v>
      </c>
      <c r="BC205" s="68">
        <v>221885.08365140893</v>
      </c>
      <c r="BD205" s="68">
        <v>0</v>
      </c>
      <c r="BE205" s="68">
        <v>0</v>
      </c>
      <c r="BF205" s="68">
        <v>22719.508251400664</v>
      </c>
      <c r="BG205" s="68">
        <f t="shared" si="21"/>
        <v>2468761.2315733079</v>
      </c>
      <c r="BH205" s="68">
        <v>58785.299999999996</v>
      </c>
    </row>
    <row r="206" spans="2:60">
      <c r="B206" s="79" t="s">
        <v>397</v>
      </c>
      <c r="C206" s="79" t="s">
        <v>398</v>
      </c>
      <c r="D206" s="80" t="s">
        <v>953</v>
      </c>
      <c r="E206" s="81">
        <v>19</v>
      </c>
      <c r="F206" s="68"/>
      <c r="G206" s="68"/>
      <c r="H206" s="68"/>
      <c r="I206" s="68"/>
      <c r="J206" s="68"/>
      <c r="K206" s="68"/>
      <c r="L206" s="68"/>
      <c r="M206" s="68"/>
      <c r="N206" s="68">
        <f t="shared" si="18"/>
        <v>0</v>
      </c>
      <c r="O206" s="68"/>
      <c r="Q206" s="79" t="s">
        <v>397</v>
      </c>
      <c r="R206" s="79" t="s">
        <v>398</v>
      </c>
      <c r="S206" s="80" t="s">
        <v>954</v>
      </c>
      <c r="T206" s="81">
        <v>16</v>
      </c>
      <c r="U206" s="68">
        <v>2004601.5270109181</v>
      </c>
      <c r="V206" s="68">
        <v>84945.56</v>
      </c>
      <c r="W206" s="68">
        <v>23131.399999999998</v>
      </c>
      <c r="X206" s="68">
        <v>5623.68</v>
      </c>
      <c r="Y206" s="68">
        <v>0</v>
      </c>
      <c r="Z206" s="68">
        <v>0</v>
      </c>
      <c r="AA206" s="68">
        <v>0</v>
      </c>
      <c r="AB206" s="68">
        <v>20316.042058031075</v>
      </c>
      <c r="AC206" s="68">
        <f t="shared" si="19"/>
        <v>2195432.0690689492</v>
      </c>
      <c r="AD206" s="68">
        <v>56813.859999999993</v>
      </c>
      <c r="AF206" s="79" t="s">
        <v>397</v>
      </c>
      <c r="AG206" s="79" t="s">
        <v>398</v>
      </c>
      <c r="AH206" s="80" t="s">
        <v>1156</v>
      </c>
      <c r="AI206" s="81">
        <v>16</v>
      </c>
      <c r="AJ206" s="68">
        <v>2014568.404253792</v>
      </c>
      <c r="AK206" s="68">
        <v>84417.62</v>
      </c>
      <c r="AL206" s="68">
        <v>23200.469999999998</v>
      </c>
      <c r="AM206" s="68">
        <v>5640.48</v>
      </c>
      <c r="AN206" s="68">
        <v>0</v>
      </c>
      <c r="AO206" s="68">
        <v>0</v>
      </c>
      <c r="AP206" s="68">
        <v>0</v>
      </c>
      <c r="AQ206" s="68">
        <v>20384.943133939523</v>
      </c>
      <c r="AR206" s="68">
        <f t="shared" si="20"/>
        <v>2205976.9473877316</v>
      </c>
      <c r="AS206" s="68">
        <v>57765.029999999992</v>
      </c>
      <c r="AU206" s="79" t="s">
        <v>397</v>
      </c>
      <c r="AV206" s="79" t="s">
        <v>398</v>
      </c>
      <c r="AW206" s="80" t="s">
        <v>1157</v>
      </c>
      <c r="AX206" s="81">
        <v>16</v>
      </c>
      <c r="AY206" s="68">
        <v>2050120.9796704985</v>
      </c>
      <c r="AZ206" s="68">
        <v>85901.47000000003</v>
      </c>
      <c r="BA206" s="68">
        <v>23609.07</v>
      </c>
      <c r="BB206" s="68">
        <v>5739.82</v>
      </c>
      <c r="BC206" s="68">
        <v>0</v>
      </c>
      <c r="BD206" s="68">
        <v>0</v>
      </c>
      <c r="BE206" s="68">
        <v>0</v>
      </c>
      <c r="BF206" s="68">
        <v>20792.620996618178</v>
      </c>
      <c r="BG206" s="68">
        <f t="shared" si="21"/>
        <v>2244949.2606671164</v>
      </c>
      <c r="BH206" s="68">
        <v>58785.299999999996</v>
      </c>
    </row>
    <row r="207" spans="2:60">
      <c r="B207" s="79" t="s">
        <v>399</v>
      </c>
      <c r="C207" s="79" t="s">
        <v>400</v>
      </c>
      <c r="D207" s="80" t="s">
        <v>953</v>
      </c>
      <c r="E207" s="81">
        <v>19</v>
      </c>
      <c r="F207" s="68"/>
      <c r="G207" s="68"/>
      <c r="H207" s="68"/>
      <c r="I207" s="68"/>
      <c r="J207" s="68"/>
      <c r="K207" s="68"/>
      <c r="L207" s="68"/>
      <c r="M207" s="68"/>
      <c r="N207" s="68">
        <f t="shared" si="18"/>
        <v>0</v>
      </c>
      <c r="O207" s="68"/>
      <c r="Q207" s="79" t="s">
        <v>399</v>
      </c>
      <c r="R207" s="79" t="s">
        <v>400</v>
      </c>
      <c r="S207" s="80" t="s">
        <v>954</v>
      </c>
      <c r="T207" s="81">
        <v>16</v>
      </c>
      <c r="U207" s="68">
        <v>305938.74448123469</v>
      </c>
      <c r="V207" s="68">
        <v>0</v>
      </c>
      <c r="W207" s="68">
        <v>0</v>
      </c>
      <c r="X207" s="68">
        <v>106.10000000000001</v>
      </c>
      <c r="Y207" s="68">
        <v>5728.0865032817019</v>
      </c>
      <c r="Z207" s="68">
        <v>0</v>
      </c>
      <c r="AA207" s="68">
        <v>0</v>
      </c>
      <c r="AB207" s="68">
        <v>2796.0521195565816</v>
      </c>
      <c r="AC207" s="68">
        <f t="shared" si="19"/>
        <v>314568.98310407298</v>
      </c>
      <c r="AD207" s="68">
        <v>0</v>
      </c>
      <c r="AF207" s="79" t="s">
        <v>399</v>
      </c>
      <c r="AG207" s="79" t="s">
        <v>400</v>
      </c>
      <c r="AH207" s="80" t="s">
        <v>1156</v>
      </c>
      <c r="AI207" s="81">
        <v>16</v>
      </c>
      <c r="AJ207" s="68">
        <v>307136.43584194308</v>
      </c>
      <c r="AK207" s="68">
        <v>0</v>
      </c>
      <c r="AL207" s="68">
        <v>0</v>
      </c>
      <c r="AM207" s="68">
        <v>106.42</v>
      </c>
      <c r="AN207" s="68">
        <v>5754.9768731156237</v>
      </c>
      <c r="AO207" s="68">
        <v>0</v>
      </c>
      <c r="AP207" s="68">
        <v>0</v>
      </c>
      <c r="AQ207" s="68">
        <v>2805.5501902027754</v>
      </c>
      <c r="AR207" s="68">
        <f t="shared" si="20"/>
        <v>315803.38290526147</v>
      </c>
      <c r="AS207" s="68">
        <v>0</v>
      </c>
      <c r="AU207" s="79" t="s">
        <v>399</v>
      </c>
      <c r="AV207" s="79" t="s">
        <v>400</v>
      </c>
      <c r="AW207" s="80" t="s">
        <v>1157</v>
      </c>
      <c r="AX207" s="81">
        <v>16</v>
      </c>
      <c r="AY207" s="68">
        <v>312516.34136727115</v>
      </c>
      <c r="AZ207" s="68">
        <v>0</v>
      </c>
      <c r="BA207" s="68">
        <v>0</v>
      </c>
      <c r="BB207" s="68">
        <v>108.28999999999999</v>
      </c>
      <c r="BC207" s="68">
        <v>5856.4877815733316</v>
      </c>
      <c r="BD207" s="68">
        <v>0</v>
      </c>
      <c r="BE207" s="68">
        <v>0</v>
      </c>
      <c r="BF207" s="68">
        <v>2861.6597940067877</v>
      </c>
      <c r="BG207" s="68">
        <f t="shared" si="21"/>
        <v>321342.77894285123</v>
      </c>
      <c r="BH207" s="68">
        <v>0</v>
      </c>
    </row>
    <row r="208" spans="2:60">
      <c r="B208" s="79" t="s">
        <v>401</v>
      </c>
      <c r="C208" s="79" t="s">
        <v>402</v>
      </c>
      <c r="D208" s="80" t="s">
        <v>953</v>
      </c>
      <c r="E208" s="81">
        <v>19</v>
      </c>
      <c r="F208" s="68"/>
      <c r="G208" s="68"/>
      <c r="H208" s="68"/>
      <c r="I208" s="68"/>
      <c r="J208" s="68"/>
      <c r="K208" s="68"/>
      <c r="L208" s="68"/>
      <c r="M208" s="68"/>
      <c r="N208" s="68">
        <f t="shared" si="18"/>
        <v>0</v>
      </c>
      <c r="O208" s="68"/>
      <c r="Q208" s="79" t="s">
        <v>401</v>
      </c>
      <c r="R208" s="79" t="s">
        <v>402</v>
      </c>
      <c r="S208" s="80" t="s">
        <v>954</v>
      </c>
      <c r="T208" s="81">
        <v>16</v>
      </c>
      <c r="U208" s="68">
        <v>7732590.6183905955</v>
      </c>
      <c r="V208" s="68">
        <v>164254.20000000001</v>
      </c>
      <c r="W208" s="68">
        <v>70561.39</v>
      </c>
      <c r="X208" s="68">
        <v>24298.579999999998</v>
      </c>
      <c r="Y208" s="68">
        <v>838027.33038895449</v>
      </c>
      <c r="Z208" s="68">
        <v>187646.09284307083</v>
      </c>
      <c r="AA208" s="68">
        <v>57258.658442789238</v>
      </c>
      <c r="AB208" s="68">
        <v>53324.840771146119</v>
      </c>
      <c r="AC208" s="68">
        <f t="shared" si="19"/>
        <v>9127961.7108365558</v>
      </c>
      <c r="AD208" s="68">
        <v>0</v>
      </c>
      <c r="AF208" s="79" t="s">
        <v>401</v>
      </c>
      <c r="AG208" s="79" t="s">
        <v>402</v>
      </c>
      <c r="AH208" s="80" t="s">
        <v>1156</v>
      </c>
      <c r="AI208" s="81">
        <v>16</v>
      </c>
      <c r="AJ208" s="68">
        <v>7765630.1148221884</v>
      </c>
      <c r="AK208" s="68">
        <v>164744.57</v>
      </c>
      <c r="AL208" s="68">
        <v>70772.040000000008</v>
      </c>
      <c r="AM208" s="68">
        <v>24371.119999999999</v>
      </c>
      <c r="AN208" s="68">
        <v>842302.8755666014</v>
      </c>
      <c r="AO208" s="68">
        <v>187646.09284307083</v>
      </c>
      <c r="AP208" s="68">
        <v>57556.258288878555</v>
      </c>
      <c r="AQ208" s="68">
        <v>53505.718813147396</v>
      </c>
      <c r="AR208" s="68">
        <f t="shared" si="20"/>
        <v>9166528.7903338876</v>
      </c>
      <c r="AS208" s="68">
        <v>0</v>
      </c>
      <c r="AU208" s="79" t="s">
        <v>401</v>
      </c>
      <c r="AV208" s="79" t="s">
        <v>402</v>
      </c>
      <c r="AW208" s="80" t="s">
        <v>1157</v>
      </c>
      <c r="AX208" s="81">
        <v>16</v>
      </c>
      <c r="AY208" s="68">
        <v>7897044.1019681077</v>
      </c>
      <c r="AZ208" s="68">
        <v>167646.02999999997</v>
      </c>
      <c r="BA208" s="68">
        <v>72018.470000000016</v>
      </c>
      <c r="BB208" s="68">
        <v>24800.350000000002</v>
      </c>
      <c r="BC208" s="68">
        <v>857204.23006192571</v>
      </c>
      <c r="BD208" s="68">
        <v>187646.09284307083</v>
      </c>
      <c r="BE208" s="68">
        <v>58575.936936461352</v>
      </c>
      <c r="BF208" s="68">
        <v>54575.847789412364</v>
      </c>
      <c r="BG208" s="68">
        <f t="shared" si="21"/>
        <v>9319511.0595989767</v>
      </c>
      <c r="BH208" s="68">
        <v>0</v>
      </c>
    </row>
    <row r="209" spans="2:60">
      <c r="B209" s="79" t="s">
        <v>403</v>
      </c>
      <c r="C209" s="79" t="s">
        <v>404</v>
      </c>
      <c r="D209" s="80" t="s">
        <v>953</v>
      </c>
      <c r="E209" s="81">
        <v>19</v>
      </c>
      <c r="F209" s="68"/>
      <c r="G209" s="68"/>
      <c r="H209" s="68"/>
      <c r="I209" s="68"/>
      <c r="J209" s="68"/>
      <c r="K209" s="68"/>
      <c r="L209" s="68"/>
      <c r="M209" s="68"/>
      <c r="N209" s="68">
        <f t="shared" si="18"/>
        <v>0</v>
      </c>
      <c r="O209" s="68"/>
      <c r="Q209" s="79" t="s">
        <v>403</v>
      </c>
      <c r="R209" s="79" t="s">
        <v>404</v>
      </c>
      <c r="S209" s="80" t="s">
        <v>954</v>
      </c>
      <c r="T209" s="81">
        <v>16</v>
      </c>
      <c r="U209" s="68">
        <v>3465177.1489650491</v>
      </c>
      <c r="V209" s="68">
        <v>62815.56</v>
      </c>
      <c r="W209" s="68">
        <v>39790.250000000007</v>
      </c>
      <c r="X209" s="68">
        <v>7321.4199999999992</v>
      </c>
      <c r="Y209" s="68">
        <v>325749.11662649055</v>
      </c>
      <c r="Z209" s="68">
        <v>151722.57624173322</v>
      </c>
      <c r="AA209" s="68">
        <v>43865.175558793766</v>
      </c>
      <c r="AB209" s="68">
        <v>36186.521724588238</v>
      </c>
      <c r="AC209" s="68">
        <f t="shared" si="19"/>
        <v>4132627.7691166545</v>
      </c>
      <c r="AD209" s="68">
        <v>0</v>
      </c>
      <c r="AF209" s="79" t="s">
        <v>403</v>
      </c>
      <c r="AG209" s="79" t="s">
        <v>404</v>
      </c>
      <c r="AH209" s="80" t="s">
        <v>1156</v>
      </c>
      <c r="AI209" s="81">
        <v>16</v>
      </c>
      <c r="AJ209" s="68">
        <v>3480504.56491719</v>
      </c>
      <c r="AK209" s="68">
        <v>63003.079999999994</v>
      </c>
      <c r="AL209" s="68">
        <v>39909.049999999996</v>
      </c>
      <c r="AM209" s="68">
        <v>7343.2599999999984</v>
      </c>
      <c r="AN209" s="68">
        <v>327354.28238472855</v>
      </c>
      <c r="AO209" s="68">
        <v>151722.57624173322</v>
      </c>
      <c r="AP209" s="68">
        <v>44092.863519770966</v>
      </c>
      <c r="AQ209" s="68">
        <v>36309.275233719032</v>
      </c>
      <c r="AR209" s="68">
        <f t="shared" si="20"/>
        <v>4150238.9522971413</v>
      </c>
      <c r="AS209" s="68">
        <v>0</v>
      </c>
      <c r="AU209" s="79" t="s">
        <v>403</v>
      </c>
      <c r="AV209" s="79" t="s">
        <v>404</v>
      </c>
      <c r="AW209" s="80" t="s">
        <v>1157</v>
      </c>
      <c r="AX209" s="81">
        <v>16</v>
      </c>
      <c r="AY209" s="68">
        <v>3541422.6291462332</v>
      </c>
      <c r="AZ209" s="68">
        <v>64112.69</v>
      </c>
      <c r="BA209" s="68">
        <v>40611.93</v>
      </c>
      <c r="BB209" s="68">
        <v>7472.5999999999985</v>
      </c>
      <c r="BC209" s="68">
        <v>333137.75510778266</v>
      </c>
      <c r="BD209" s="68">
        <v>151722.57624173322</v>
      </c>
      <c r="BE209" s="68">
        <v>44874.057038155799</v>
      </c>
      <c r="BF209" s="68">
        <v>37035.446938393638</v>
      </c>
      <c r="BG209" s="68">
        <f t="shared" si="21"/>
        <v>4220389.6844722982</v>
      </c>
      <c r="BH209" s="68">
        <v>0</v>
      </c>
    </row>
    <row r="210" spans="2:60">
      <c r="B210" s="79" t="s">
        <v>405</v>
      </c>
      <c r="C210" s="79" t="s">
        <v>406</v>
      </c>
      <c r="D210" s="80" t="s">
        <v>953</v>
      </c>
      <c r="E210" s="81">
        <v>19</v>
      </c>
      <c r="F210" s="68"/>
      <c r="G210" s="68"/>
      <c r="H210" s="68"/>
      <c r="I210" s="68"/>
      <c r="J210" s="68"/>
      <c r="K210" s="68"/>
      <c r="L210" s="68"/>
      <c r="M210" s="68"/>
      <c r="N210" s="68">
        <f t="shared" si="18"/>
        <v>0</v>
      </c>
      <c r="O210" s="68"/>
      <c r="Q210" s="79" t="s">
        <v>405</v>
      </c>
      <c r="R210" s="79" t="s">
        <v>406</v>
      </c>
      <c r="S210" s="80" t="s">
        <v>954</v>
      </c>
      <c r="T210" s="81">
        <v>16</v>
      </c>
      <c r="U210" s="68">
        <v>7263798.5003543431</v>
      </c>
      <c r="V210" s="68">
        <v>208288.74</v>
      </c>
      <c r="W210" s="68">
        <v>81702.66</v>
      </c>
      <c r="X210" s="68">
        <v>24298.579999999998</v>
      </c>
      <c r="Y210" s="68">
        <v>1143987.1753390406</v>
      </c>
      <c r="Z210" s="68">
        <v>346972.57339142758</v>
      </c>
      <c r="AA210" s="68">
        <v>14536.843988550696</v>
      </c>
      <c r="AB210" s="68">
        <v>79314.825303679332</v>
      </c>
      <c r="AC210" s="68">
        <f t="shared" si="19"/>
        <v>9162899.8983770423</v>
      </c>
      <c r="AD210" s="68">
        <v>0</v>
      </c>
      <c r="AF210" s="79" t="s">
        <v>405</v>
      </c>
      <c r="AG210" s="79" t="s">
        <v>406</v>
      </c>
      <c r="AH210" s="80" t="s">
        <v>1156</v>
      </c>
      <c r="AI210" s="81">
        <v>16</v>
      </c>
      <c r="AJ210" s="68">
        <v>7299597.2151500303</v>
      </c>
      <c r="AK210" s="68">
        <v>208910.57999999996</v>
      </c>
      <c r="AL210" s="68">
        <v>81946.59</v>
      </c>
      <c r="AM210" s="68">
        <v>24371.119999999999</v>
      </c>
      <c r="AN210" s="68">
        <v>1149682.0495321353</v>
      </c>
      <c r="AO210" s="68">
        <v>346972.57339142758</v>
      </c>
      <c r="AP210" s="68">
        <v>14611.988129640387</v>
      </c>
      <c r="AQ210" s="68">
        <v>79583.827648803592</v>
      </c>
      <c r="AR210" s="68">
        <f t="shared" si="20"/>
        <v>9205675.9438520372</v>
      </c>
      <c r="AS210" s="68">
        <v>0</v>
      </c>
      <c r="AU210" s="79" t="s">
        <v>405</v>
      </c>
      <c r="AV210" s="79" t="s">
        <v>406</v>
      </c>
      <c r="AW210" s="80" t="s">
        <v>1157</v>
      </c>
      <c r="AX210" s="81">
        <v>16</v>
      </c>
      <c r="AY210" s="68">
        <v>7428230.5657598712</v>
      </c>
      <c r="AZ210" s="68">
        <v>212589.90999999997</v>
      </c>
      <c r="BA210" s="68">
        <v>83389.83</v>
      </c>
      <c r="BB210" s="68">
        <v>24800.350000000002</v>
      </c>
      <c r="BC210" s="68">
        <v>1170001.3236757263</v>
      </c>
      <c r="BD210" s="68">
        <v>346972.57339142758</v>
      </c>
      <c r="BE210" s="68">
        <v>14870.886893297327</v>
      </c>
      <c r="BF210" s="68">
        <v>81175.504601780325</v>
      </c>
      <c r="BG210" s="68">
        <f t="shared" si="21"/>
        <v>9362030.9443221018</v>
      </c>
      <c r="BH210" s="68">
        <v>0</v>
      </c>
    </row>
    <row r="211" spans="2:60">
      <c r="B211" s="79" t="s">
        <v>407</v>
      </c>
      <c r="C211" s="79" t="s">
        <v>408</v>
      </c>
      <c r="D211" s="80" t="s">
        <v>953</v>
      </c>
      <c r="E211" s="81">
        <v>19</v>
      </c>
      <c r="F211" s="68"/>
      <c r="G211" s="68"/>
      <c r="H211" s="68"/>
      <c r="I211" s="68"/>
      <c r="J211" s="68"/>
      <c r="K211" s="68"/>
      <c r="L211" s="68"/>
      <c r="M211" s="68"/>
      <c r="N211" s="68">
        <f t="shared" si="18"/>
        <v>0</v>
      </c>
      <c r="O211" s="68"/>
      <c r="Q211" s="79" t="s">
        <v>407</v>
      </c>
      <c r="R211" s="79" t="s">
        <v>408</v>
      </c>
      <c r="S211" s="80" t="s">
        <v>954</v>
      </c>
      <c r="T211" s="81">
        <v>16</v>
      </c>
      <c r="U211" s="68">
        <v>5068079.8543101838</v>
      </c>
      <c r="V211" s="68">
        <v>205786.08000000005</v>
      </c>
      <c r="W211" s="68">
        <v>0</v>
      </c>
      <c r="X211" s="68">
        <v>15491.67</v>
      </c>
      <c r="Y211" s="68">
        <v>714559.70508311712</v>
      </c>
      <c r="Z211" s="68">
        <v>652446.07500842656</v>
      </c>
      <c r="AA211" s="68">
        <v>447348.36774656142</v>
      </c>
      <c r="AB211" s="68">
        <v>62325.793094211258</v>
      </c>
      <c r="AC211" s="68">
        <f t="shared" si="19"/>
        <v>7326534.0652425</v>
      </c>
      <c r="AD211" s="68">
        <v>160496.51999999999</v>
      </c>
      <c r="AF211" s="79" t="s">
        <v>407</v>
      </c>
      <c r="AG211" s="79" t="s">
        <v>408</v>
      </c>
      <c r="AH211" s="80" t="s">
        <v>1156</v>
      </c>
      <c r="AI211" s="81">
        <v>16</v>
      </c>
      <c r="AJ211" s="68">
        <v>5091687.8301638663</v>
      </c>
      <c r="AK211" s="68">
        <v>204192.57</v>
      </c>
      <c r="AL211" s="68">
        <v>0</v>
      </c>
      <c r="AM211" s="68">
        <v>15537.929999999997</v>
      </c>
      <c r="AN211" s="68">
        <v>718056.52687189926</v>
      </c>
      <c r="AO211" s="68">
        <v>652446.07500842656</v>
      </c>
      <c r="AP211" s="68">
        <v>449672.88567594474</v>
      </c>
      <c r="AQ211" s="68">
        <v>62537.166091578081</v>
      </c>
      <c r="AR211" s="68">
        <f t="shared" si="20"/>
        <v>7357314.5438117143</v>
      </c>
      <c r="AS211" s="68">
        <v>163183.56</v>
      </c>
      <c r="AU211" s="79" t="s">
        <v>407</v>
      </c>
      <c r="AV211" s="79" t="s">
        <v>408</v>
      </c>
      <c r="AW211" s="80" t="s">
        <v>1157</v>
      </c>
      <c r="AX211" s="81">
        <v>16</v>
      </c>
      <c r="AY211" s="68">
        <v>5181124.6224983437</v>
      </c>
      <c r="AZ211" s="68">
        <v>207780.55999999997</v>
      </c>
      <c r="BA211" s="68">
        <v>0</v>
      </c>
      <c r="BB211" s="68">
        <v>15811.580000000002</v>
      </c>
      <c r="BC211" s="68">
        <v>730740.04933153163</v>
      </c>
      <c r="BD211" s="68">
        <v>652446.07500842656</v>
      </c>
      <c r="BE211" s="68">
        <v>457639.41779584775</v>
      </c>
      <c r="BF211" s="68">
        <v>63787.912013405003</v>
      </c>
      <c r="BG211" s="68">
        <f t="shared" si="21"/>
        <v>7475395.9966475554</v>
      </c>
      <c r="BH211" s="68">
        <v>166065.78</v>
      </c>
    </row>
    <row r="212" spans="2:60">
      <c r="B212" s="79" t="s">
        <v>409</v>
      </c>
      <c r="C212" s="79" t="s">
        <v>410</v>
      </c>
      <c r="D212" s="80" t="s">
        <v>953</v>
      </c>
      <c r="E212" s="81">
        <v>19</v>
      </c>
      <c r="F212" s="68"/>
      <c r="G212" s="68"/>
      <c r="H212" s="68"/>
      <c r="I212" s="68"/>
      <c r="J212" s="68"/>
      <c r="K212" s="68"/>
      <c r="L212" s="68"/>
      <c r="M212" s="68"/>
      <c r="N212" s="68">
        <f t="shared" si="18"/>
        <v>0</v>
      </c>
      <c r="O212" s="68"/>
      <c r="Q212" s="79" t="s">
        <v>409</v>
      </c>
      <c r="R212" s="79" t="s">
        <v>410</v>
      </c>
      <c r="S212" s="80" t="s">
        <v>954</v>
      </c>
      <c r="T212" s="81">
        <v>16</v>
      </c>
      <c r="U212" s="68">
        <v>31067068.883638002</v>
      </c>
      <c r="V212" s="68">
        <v>1265533.2299999997</v>
      </c>
      <c r="W212" s="68">
        <v>1292690.9500000002</v>
      </c>
      <c r="X212" s="68">
        <v>111731.73000000001</v>
      </c>
      <c r="Y212" s="68">
        <v>5208641.1747363638</v>
      </c>
      <c r="Z212" s="68">
        <v>1754714.0745660423</v>
      </c>
      <c r="AA212" s="68">
        <v>3111485.8033154593</v>
      </c>
      <c r="AB212" s="68">
        <v>405169.76216559112</v>
      </c>
      <c r="AC212" s="68">
        <f t="shared" si="19"/>
        <v>44706782.598421462</v>
      </c>
      <c r="AD212" s="68">
        <v>489746.99</v>
      </c>
      <c r="AF212" s="79" t="s">
        <v>409</v>
      </c>
      <c r="AG212" s="79" t="s">
        <v>410</v>
      </c>
      <c r="AH212" s="80" t="s">
        <v>1156</v>
      </c>
      <c r="AI212" s="81">
        <v>16</v>
      </c>
      <c r="AJ212" s="68">
        <v>31021641.194926877</v>
      </c>
      <c r="AK212" s="68">
        <v>1252972.8900000001</v>
      </c>
      <c r="AL212" s="68">
        <v>1286713.71</v>
      </c>
      <c r="AM212" s="68">
        <v>111215.10999999999</v>
      </c>
      <c r="AN212" s="68">
        <v>5200585.7311978638</v>
      </c>
      <c r="AO212" s="68">
        <v>1754714.0745660423</v>
      </c>
      <c r="AP212" s="68">
        <v>3107774.9861554541</v>
      </c>
      <c r="AQ212" s="68">
        <v>403069.23450548202</v>
      </c>
      <c r="AR212" s="68">
        <f t="shared" si="20"/>
        <v>44632878.031351715</v>
      </c>
      <c r="AS212" s="68">
        <v>494191.10000000003</v>
      </c>
      <c r="AU212" s="79" t="s">
        <v>409</v>
      </c>
      <c r="AV212" s="79" t="s">
        <v>410</v>
      </c>
      <c r="AW212" s="80" t="s">
        <v>1157</v>
      </c>
      <c r="AX212" s="81">
        <v>16</v>
      </c>
      <c r="AY212" s="68">
        <v>31371371.36995028</v>
      </c>
      <c r="AZ212" s="68">
        <v>1265325.9299999997</v>
      </c>
      <c r="BA212" s="68">
        <v>1299413.6100000001</v>
      </c>
      <c r="BB212" s="68">
        <v>112312.8</v>
      </c>
      <c r="BC212" s="68">
        <v>5258657.7074977523</v>
      </c>
      <c r="BD212" s="68">
        <v>1754714.0745660423</v>
      </c>
      <c r="BE212" s="68">
        <v>3142960.0193608198</v>
      </c>
      <c r="BF212" s="68">
        <v>407586.40784046799</v>
      </c>
      <c r="BG212" s="68">
        <f t="shared" si="21"/>
        <v>45111424.51921536</v>
      </c>
      <c r="BH212" s="68">
        <v>499082.6</v>
      </c>
    </row>
    <row r="213" spans="2:60">
      <c r="B213" s="79" t="s">
        <v>411</v>
      </c>
      <c r="C213" s="79" t="s">
        <v>412</v>
      </c>
      <c r="D213" s="80" t="s">
        <v>953</v>
      </c>
      <c r="E213" s="81">
        <v>19</v>
      </c>
      <c r="F213" s="68"/>
      <c r="G213" s="68"/>
      <c r="H213" s="68"/>
      <c r="I213" s="68"/>
      <c r="J213" s="68"/>
      <c r="K213" s="68"/>
      <c r="L213" s="68"/>
      <c r="M213" s="68"/>
      <c r="N213" s="68">
        <f t="shared" si="18"/>
        <v>0</v>
      </c>
      <c r="O213" s="68"/>
      <c r="Q213" s="79" t="s">
        <v>411</v>
      </c>
      <c r="R213" s="79" t="s">
        <v>412</v>
      </c>
      <c r="S213" s="80" t="s">
        <v>954</v>
      </c>
      <c r="T213" s="81">
        <v>16</v>
      </c>
      <c r="U213" s="68">
        <v>39371070.473309882</v>
      </c>
      <c r="V213" s="68">
        <v>1552098.1599999997</v>
      </c>
      <c r="W213" s="68">
        <v>595898.91999999993</v>
      </c>
      <c r="X213" s="68">
        <v>136454.06</v>
      </c>
      <c r="Y213" s="68">
        <v>6716792.6494820099</v>
      </c>
      <c r="Z213" s="68">
        <v>3003987.5002377662</v>
      </c>
      <c r="AA213" s="68">
        <v>2728433.0799649111</v>
      </c>
      <c r="AB213" s="68">
        <v>481856.82860714197</v>
      </c>
      <c r="AC213" s="68">
        <f t="shared" si="19"/>
        <v>55336386.521601714</v>
      </c>
      <c r="AD213" s="68">
        <v>749794.85</v>
      </c>
      <c r="AF213" s="79" t="s">
        <v>411</v>
      </c>
      <c r="AG213" s="79" t="s">
        <v>412</v>
      </c>
      <c r="AH213" s="80" t="s">
        <v>1156</v>
      </c>
      <c r="AI213" s="81">
        <v>16</v>
      </c>
      <c r="AJ213" s="68">
        <v>39561317.456548609</v>
      </c>
      <c r="AK213" s="68">
        <v>1546417.3199999998</v>
      </c>
      <c r="AL213" s="68">
        <v>597677.97</v>
      </c>
      <c r="AM213" s="68">
        <v>136861.45000000001</v>
      </c>
      <c r="AN213" s="68">
        <v>6749851.559870854</v>
      </c>
      <c r="AO213" s="68">
        <v>3003987.5002377662</v>
      </c>
      <c r="AP213" s="68">
        <v>2742609.292462429</v>
      </c>
      <c r="AQ213" s="68">
        <v>483491.14638689905</v>
      </c>
      <c r="AR213" s="68">
        <f t="shared" si="20"/>
        <v>55584561.675506555</v>
      </c>
      <c r="AS213" s="68">
        <v>762347.98</v>
      </c>
      <c r="AU213" s="79" t="s">
        <v>411</v>
      </c>
      <c r="AV213" s="79" t="s">
        <v>412</v>
      </c>
      <c r="AW213" s="80" t="s">
        <v>1157</v>
      </c>
      <c r="AX213" s="81">
        <v>16</v>
      </c>
      <c r="AY213" s="68">
        <v>40257476.010523289</v>
      </c>
      <c r="AZ213" s="68">
        <v>1573614.2100000002</v>
      </c>
      <c r="BA213" s="68">
        <v>608204.23</v>
      </c>
      <c r="BB213" s="68">
        <v>139271.83999999997</v>
      </c>
      <c r="BC213" s="68">
        <v>6869097.3756266367</v>
      </c>
      <c r="BD213" s="68">
        <v>3003987.5002377662</v>
      </c>
      <c r="BE213" s="68">
        <v>2791198.3282733909</v>
      </c>
      <c r="BF213" s="68">
        <v>493160.97191462666</v>
      </c>
      <c r="BG213" s="68">
        <f t="shared" si="21"/>
        <v>56511823.336575709</v>
      </c>
      <c r="BH213" s="68">
        <v>775812.86999999988</v>
      </c>
    </row>
    <row r="214" spans="2:60">
      <c r="B214" s="79" t="s">
        <v>413</v>
      </c>
      <c r="C214" s="79" t="s">
        <v>414</v>
      </c>
      <c r="D214" s="80" t="s">
        <v>953</v>
      </c>
      <c r="E214" s="81">
        <v>19</v>
      </c>
      <c r="F214" s="68"/>
      <c r="G214" s="68"/>
      <c r="H214" s="68"/>
      <c r="I214" s="68"/>
      <c r="J214" s="68"/>
      <c r="K214" s="68"/>
      <c r="L214" s="68"/>
      <c r="M214" s="68"/>
      <c r="N214" s="68">
        <f t="shared" si="18"/>
        <v>0</v>
      </c>
      <c r="O214" s="68"/>
      <c r="Q214" s="79" t="s">
        <v>413</v>
      </c>
      <c r="R214" s="79" t="s">
        <v>414</v>
      </c>
      <c r="S214" s="80" t="s">
        <v>954</v>
      </c>
      <c r="T214" s="81">
        <v>16</v>
      </c>
      <c r="U214" s="68">
        <v>23984009.130044892</v>
      </c>
      <c r="V214" s="68">
        <v>480948.29</v>
      </c>
      <c r="W214" s="68">
        <v>88281.31</v>
      </c>
      <c r="X214" s="68">
        <v>82020.989999999991</v>
      </c>
      <c r="Y214" s="68">
        <v>3286854.0573351798</v>
      </c>
      <c r="Z214" s="68">
        <v>949954.42802687385</v>
      </c>
      <c r="AA214" s="68">
        <v>996439.60949774343</v>
      </c>
      <c r="AB214" s="68">
        <v>261782.94511220232</v>
      </c>
      <c r="AC214" s="68">
        <f t="shared" si="19"/>
        <v>30154201.260016888</v>
      </c>
      <c r="AD214" s="68">
        <v>23910.5</v>
      </c>
      <c r="AF214" s="79" t="s">
        <v>413</v>
      </c>
      <c r="AG214" s="79" t="s">
        <v>414</v>
      </c>
      <c r="AH214" s="80" t="s">
        <v>1156</v>
      </c>
      <c r="AI214" s="81">
        <v>16</v>
      </c>
      <c r="AJ214" s="68">
        <v>24100630.550097648</v>
      </c>
      <c r="AK214" s="68">
        <v>482055.23999999993</v>
      </c>
      <c r="AL214" s="68">
        <v>88544.87</v>
      </c>
      <c r="AM214" s="68">
        <v>82265.87</v>
      </c>
      <c r="AN214" s="68">
        <v>3303041.1848159339</v>
      </c>
      <c r="AO214" s="68">
        <v>949954.42802687385</v>
      </c>
      <c r="AP214" s="68">
        <v>1001617.2924916601</v>
      </c>
      <c r="AQ214" s="68">
        <v>262670.81549825147</v>
      </c>
      <c r="AR214" s="68">
        <f t="shared" si="20"/>
        <v>30295091.070930369</v>
      </c>
      <c r="AS214" s="68">
        <v>24310.82</v>
      </c>
      <c r="AU214" s="79" t="s">
        <v>413</v>
      </c>
      <c r="AV214" s="79" t="s">
        <v>414</v>
      </c>
      <c r="AW214" s="80" t="s">
        <v>1157</v>
      </c>
      <c r="AX214" s="81">
        <v>16</v>
      </c>
      <c r="AY214" s="68">
        <v>24525459.357920472</v>
      </c>
      <c r="AZ214" s="68">
        <v>490543.92999999993</v>
      </c>
      <c r="BA214" s="68">
        <v>90104.330000000016</v>
      </c>
      <c r="BB214" s="68">
        <v>83714.73000000001</v>
      </c>
      <c r="BC214" s="68">
        <v>3361396.0569234216</v>
      </c>
      <c r="BD214" s="68">
        <v>949954.42802687385</v>
      </c>
      <c r="BE214" s="68">
        <v>1019362.2570032562</v>
      </c>
      <c r="BF214" s="68">
        <v>267924.23880821466</v>
      </c>
      <c r="BG214" s="68">
        <f t="shared" si="21"/>
        <v>30813199.528682236</v>
      </c>
      <c r="BH214" s="68">
        <v>24740.2</v>
      </c>
    </row>
    <row r="215" spans="2:60">
      <c r="B215" s="79" t="s">
        <v>415</v>
      </c>
      <c r="C215" s="79" t="s">
        <v>416</v>
      </c>
      <c r="D215" s="80" t="s">
        <v>953</v>
      </c>
      <c r="E215" s="81">
        <v>19</v>
      </c>
      <c r="F215" s="68"/>
      <c r="G215" s="68"/>
      <c r="H215" s="68"/>
      <c r="I215" s="68"/>
      <c r="J215" s="68"/>
      <c r="K215" s="68"/>
      <c r="L215" s="68"/>
      <c r="M215" s="68"/>
      <c r="N215" s="68">
        <f t="shared" si="18"/>
        <v>0</v>
      </c>
      <c r="O215" s="68"/>
      <c r="Q215" s="79" t="s">
        <v>415</v>
      </c>
      <c r="R215" s="79" t="s">
        <v>416</v>
      </c>
      <c r="S215" s="80" t="s">
        <v>954</v>
      </c>
      <c r="T215" s="81">
        <v>16</v>
      </c>
      <c r="U215" s="68">
        <v>5974438.0176480832</v>
      </c>
      <c r="V215" s="68">
        <v>243041.74999999997</v>
      </c>
      <c r="W215" s="68">
        <v>22548.71</v>
      </c>
      <c r="X215" s="68">
        <v>19155.47</v>
      </c>
      <c r="Y215" s="68">
        <v>851454.8910450812</v>
      </c>
      <c r="Z215" s="68">
        <v>533337.92922675842</v>
      </c>
      <c r="AA215" s="68">
        <v>123485.65121193451</v>
      </c>
      <c r="AB215" s="68">
        <v>69992.691308182664</v>
      </c>
      <c r="AC215" s="68">
        <f t="shared" si="19"/>
        <v>7965481.9604400387</v>
      </c>
      <c r="AD215" s="68">
        <v>128026.85</v>
      </c>
      <c r="AF215" s="79" t="s">
        <v>415</v>
      </c>
      <c r="AG215" s="79" t="s">
        <v>416</v>
      </c>
      <c r="AH215" s="80" t="s">
        <v>1156</v>
      </c>
      <c r="AI215" s="81">
        <v>16</v>
      </c>
      <c r="AJ215" s="68">
        <v>6003233.6914647697</v>
      </c>
      <c r="AK215" s="68">
        <v>242002.07000000007</v>
      </c>
      <c r="AL215" s="68">
        <v>22616.289999999997</v>
      </c>
      <c r="AM215" s="68">
        <v>19212.87</v>
      </c>
      <c r="AN215" s="68">
        <v>855655.72770785342</v>
      </c>
      <c r="AO215" s="68">
        <v>533337.92922675842</v>
      </c>
      <c r="AP215" s="68">
        <v>124122.78784160096</v>
      </c>
      <c r="AQ215" s="68">
        <v>70230.103594896384</v>
      </c>
      <c r="AR215" s="68">
        <f t="shared" si="20"/>
        <v>8000590.2498358805</v>
      </c>
      <c r="AS215" s="68">
        <v>130178.77999999998</v>
      </c>
      <c r="AU215" s="79" t="s">
        <v>415</v>
      </c>
      <c r="AV215" s="79" t="s">
        <v>416</v>
      </c>
      <c r="AW215" s="80" t="s">
        <v>1157</v>
      </c>
      <c r="AX215" s="81">
        <v>16</v>
      </c>
      <c r="AY215" s="68">
        <v>6109305.0394123187</v>
      </c>
      <c r="AZ215" s="68">
        <v>246274.77000000002</v>
      </c>
      <c r="BA215" s="68">
        <v>23016.199999999997</v>
      </c>
      <c r="BB215" s="68">
        <v>19552.600000000002</v>
      </c>
      <c r="BC215" s="68">
        <v>870813.32568994025</v>
      </c>
      <c r="BD215" s="68">
        <v>533337.92922675842</v>
      </c>
      <c r="BE215" s="68">
        <v>126326.98394228111</v>
      </c>
      <c r="BF215" s="68">
        <v>71634.686266792007</v>
      </c>
      <c r="BG215" s="68">
        <f t="shared" si="21"/>
        <v>8132748.5345380912</v>
      </c>
      <c r="BH215" s="68">
        <v>132487</v>
      </c>
    </row>
    <row r="216" spans="2:60">
      <c r="B216" s="79" t="s">
        <v>417</v>
      </c>
      <c r="C216" s="79" t="s">
        <v>418</v>
      </c>
      <c r="D216" s="80" t="s">
        <v>953</v>
      </c>
      <c r="E216" s="81">
        <v>19</v>
      </c>
      <c r="F216" s="68"/>
      <c r="G216" s="68"/>
      <c r="H216" s="68"/>
      <c r="I216" s="68"/>
      <c r="J216" s="68"/>
      <c r="K216" s="68"/>
      <c r="L216" s="68"/>
      <c r="M216" s="68"/>
      <c r="N216" s="68">
        <f t="shared" si="18"/>
        <v>0</v>
      </c>
      <c r="O216" s="68"/>
      <c r="Q216" s="79" t="s">
        <v>417</v>
      </c>
      <c r="R216" s="79" t="s">
        <v>418</v>
      </c>
      <c r="S216" s="80" t="s">
        <v>954</v>
      </c>
      <c r="T216" s="81">
        <v>16</v>
      </c>
      <c r="U216" s="68">
        <v>4364476.0940515883</v>
      </c>
      <c r="V216" s="68">
        <v>58003.979999999996</v>
      </c>
      <c r="W216" s="68">
        <v>52029.78</v>
      </c>
      <c r="X216" s="68">
        <v>14338.06</v>
      </c>
      <c r="Y216" s="68">
        <v>488837.85472470545</v>
      </c>
      <c r="Z216" s="68">
        <v>191539.49593151291</v>
      </c>
      <c r="AA216" s="68">
        <v>0</v>
      </c>
      <c r="AB216" s="68">
        <v>47577.067227582447</v>
      </c>
      <c r="AC216" s="68">
        <f t="shared" si="19"/>
        <v>5216802.331935389</v>
      </c>
      <c r="AD216" s="68">
        <v>0</v>
      </c>
      <c r="AF216" s="79" t="s">
        <v>417</v>
      </c>
      <c r="AG216" s="79" t="s">
        <v>418</v>
      </c>
      <c r="AH216" s="80" t="s">
        <v>1156</v>
      </c>
      <c r="AI216" s="81">
        <v>16</v>
      </c>
      <c r="AJ216" s="68">
        <v>4356516.9589998256</v>
      </c>
      <c r="AK216" s="68">
        <v>57728.59</v>
      </c>
      <c r="AL216" s="68">
        <v>51782.77</v>
      </c>
      <c r="AM216" s="68">
        <v>14270</v>
      </c>
      <c r="AN216" s="68">
        <v>487946.26518930407</v>
      </c>
      <c r="AO216" s="68">
        <v>191539.49593151291</v>
      </c>
      <c r="AP216" s="68">
        <v>0</v>
      </c>
      <c r="AQ216" s="68">
        <v>47323.317705978639</v>
      </c>
      <c r="AR216" s="68">
        <f t="shared" si="20"/>
        <v>5207107.3978266204</v>
      </c>
      <c r="AS216" s="68">
        <v>0</v>
      </c>
      <c r="AU216" s="79" t="s">
        <v>417</v>
      </c>
      <c r="AV216" s="79" t="s">
        <v>418</v>
      </c>
      <c r="AW216" s="80" t="s">
        <v>1157</v>
      </c>
      <c r="AX216" s="81">
        <v>16</v>
      </c>
      <c r="AY216" s="68">
        <v>4404033.7963136481</v>
      </c>
      <c r="AZ216" s="68">
        <v>58289.37999999999</v>
      </c>
      <c r="BA216" s="68">
        <v>52285.789999999994</v>
      </c>
      <c r="BB216" s="68">
        <v>14408.609999999999</v>
      </c>
      <c r="BC216" s="68">
        <v>493268.95459218329</v>
      </c>
      <c r="BD216" s="68">
        <v>191539.49593151291</v>
      </c>
      <c r="BE216" s="68">
        <v>0</v>
      </c>
      <c r="BF216" s="68">
        <v>47846.385133255273</v>
      </c>
      <c r="BG216" s="68">
        <f t="shared" si="21"/>
        <v>5261672.4119705996</v>
      </c>
      <c r="BH216" s="68">
        <v>0</v>
      </c>
    </row>
    <row r="217" spans="2:60">
      <c r="B217" s="79" t="s">
        <v>419</v>
      </c>
      <c r="C217" s="79" t="s">
        <v>420</v>
      </c>
      <c r="D217" s="80" t="s">
        <v>953</v>
      </c>
      <c r="E217" s="81">
        <v>19</v>
      </c>
      <c r="F217" s="68"/>
      <c r="G217" s="68"/>
      <c r="H217" s="68"/>
      <c r="I217" s="68"/>
      <c r="J217" s="68"/>
      <c r="K217" s="68"/>
      <c r="L217" s="68"/>
      <c r="M217" s="68"/>
      <c r="N217" s="68">
        <f t="shared" si="18"/>
        <v>0</v>
      </c>
      <c r="O217" s="68"/>
      <c r="Q217" s="79" t="s">
        <v>419</v>
      </c>
      <c r="R217" s="79" t="s">
        <v>420</v>
      </c>
      <c r="S217" s="80" t="s">
        <v>954</v>
      </c>
      <c r="T217" s="81">
        <v>16</v>
      </c>
      <c r="U217" s="68">
        <v>58826406.319352508</v>
      </c>
      <c r="V217" s="68">
        <v>2885066.2199999988</v>
      </c>
      <c r="W217" s="68">
        <v>2782983.77</v>
      </c>
      <c r="X217" s="68">
        <v>209562.03000000003</v>
      </c>
      <c r="Y217" s="68">
        <v>9592748.1037824377</v>
      </c>
      <c r="Z217" s="68">
        <v>2680691.8162090285</v>
      </c>
      <c r="AA217" s="68">
        <v>5607196.3611466084</v>
      </c>
      <c r="AB217" s="68">
        <v>756484.72802205384</v>
      </c>
      <c r="AC217" s="68">
        <f t="shared" si="19"/>
        <v>85343484.118512645</v>
      </c>
      <c r="AD217" s="68">
        <v>2002344.7700000003</v>
      </c>
      <c r="AF217" s="79" t="s">
        <v>419</v>
      </c>
      <c r="AG217" s="79" t="s">
        <v>420</v>
      </c>
      <c r="AH217" s="80" t="s">
        <v>1156</v>
      </c>
      <c r="AI217" s="81">
        <v>16</v>
      </c>
      <c r="AJ217" s="68">
        <v>59109460.32429523</v>
      </c>
      <c r="AK217" s="68">
        <v>2866134.1099999994</v>
      </c>
      <c r="AL217" s="68">
        <v>2791292.3500000006</v>
      </c>
      <c r="AM217" s="68">
        <v>210187.68</v>
      </c>
      <c r="AN217" s="68">
        <v>9640414.8335209433</v>
      </c>
      <c r="AO217" s="68">
        <v>2680691.8162090285</v>
      </c>
      <c r="AP217" s="68">
        <v>5635871.3498319564</v>
      </c>
      <c r="AQ217" s="68">
        <v>759050.49303613603</v>
      </c>
      <c r="AR217" s="68">
        <f t="shared" si="20"/>
        <v>85728971.156893298</v>
      </c>
      <c r="AS217" s="68">
        <v>2035868.2</v>
      </c>
      <c r="AU217" s="79" t="s">
        <v>419</v>
      </c>
      <c r="AV217" s="79" t="s">
        <v>420</v>
      </c>
      <c r="AW217" s="80" t="s">
        <v>1157</v>
      </c>
      <c r="AX217" s="81">
        <v>16</v>
      </c>
      <c r="AY217" s="68">
        <v>60146027.668015473</v>
      </c>
      <c r="AZ217" s="68">
        <v>2916509.4899999993</v>
      </c>
      <c r="BA217" s="68">
        <v>2840452.37</v>
      </c>
      <c r="BB217" s="68">
        <v>213889.48</v>
      </c>
      <c r="BC217" s="68">
        <v>9810788.2607582286</v>
      </c>
      <c r="BD217" s="68">
        <v>2680691.8162090285</v>
      </c>
      <c r="BE217" s="68">
        <v>5735691.9582971605</v>
      </c>
      <c r="BF217" s="68">
        <v>774231.52809680998</v>
      </c>
      <c r="BG217" s="68">
        <f t="shared" si="21"/>
        <v>87190109.071376711</v>
      </c>
      <c r="BH217" s="68">
        <v>2071826.5000000002</v>
      </c>
    </row>
    <row r="218" spans="2:60">
      <c r="B218" s="79" t="s">
        <v>421</v>
      </c>
      <c r="C218" s="79" t="s">
        <v>422</v>
      </c>
      <c r="D218" s="80" t="s">
        <v>953</v>
      </c>
      <c r="E218" s="81">
        <v>19</v>
      </c>
      <c r="F218" s="68"/>
      <c r="G218" s="68"/>
      <c r="H218" s="68"/>
      <c r="I218" s="68"/>
      <c r="J218" s="68"/>
      <c r="K218" s="68"/>
      <c r="L218" s="68"/>
      <c r="M218" s="68"/>
      <c r="N218" s="68">
        <f t="shared" si="18"/>
        <v>0</v>
      </c>
      <c r="O218" s="68"/>
      <c r="Q218" s="79" t="s">
        <v>421</v>
      </c>
      <c r="R218" s="79" t="s">
        <v>422</v>
      </c>
      <c r="S218" s="80" t="s">
        <v>954</v>
      </c>
      <c r="T218" s="81">
        <v>16</v>
      </c>
      <c r="U218" s="68">
        <v>616029.05079601461</v>
      </c>
      <c r="V218" s="68">
        <v>33677.020000000004</v>
      </c>
      <c r="W218" s="68">
        <v>0</v>
      </c>
      <c r="X218" s="68">
        <v>1920.9999999999998</v>
      </c>
      <c r="Y218" s="68">
        <v>80505.809042582288</v>
      </c>
      <c r="Z218" s="68">
        <v>94522.888093378555</v>
      </c>
      <c r="AA218" s="68">
        <v>0</v>
      </c>
      <c r="AB218" s="68">
        <v>7055.8121750872815</v>
      </c>
      <c r="AC218" s="68">
        <f t="shared" si="19"/>
        <v>853342.39010706276</v>
      </c>
      <c r="AD218" s="68">
        <v>19630.810000000001</v>
      </c>
      <c r="AF218" s="79" t="s">
        <v>421</v>
      </c>
      <c r="AG218" s="79" t="s">
        <v>422</v>
      </c>
      <c r="AH218" s="80" t="s">
        <v>1156</v>
      </c>
      <c r="AI218" s="81">
        <v>16</v>
      </c>
      <c r="AJ218" s="68">
        <v>619069.46067076852</v>
      </c>
      <c r="AK218" s="68">
        <v>33509.78</v>
      </c>
      <c r="AL218" s="68">
        <v>0</v>
      </c>
      <c r="AM218" s="68">
        <v>1926.6699999999998</v>
      </c>
      <c r="AN218" s="68">
        <v>80907.442945284012</v>
      </c>
      <c r="AO218" s="68">
        <v>94522.888093378555</v>
      </c>
      <c r="AP218" s="68">
        <v>0</v>
      </c>
      <c r="AQ218" s="68">
        <v>7079.7226660531014</v>
      </c>
      <c r="AR218" s="68">
        <f t="shared" si="20"/>
        <v>856970.99437548418</v>
      </c>
      <c r="AS218" s="68">
        <v>19955.030000000002</v>
      </c>
      <c r="AU218" s="79" t="s">
        <v>421</v>
      </c>
      <c r="AV218" s="79" t="s">
        <v>422</v>
      </c>
      <c r="AW218" s="80" t="s">
        <v>1157</v>
      </c>
      <c r="AX218" s="81">
        <v>16</v>
      </c>
      <c r="AY218" s="68">
        <v>629877.02653143636</v>
      </c>
      <c r="AZ218" s="68">
        <v>34090.820000000007</v>
      </c>
      <c r="BA218" s="68">
        <v>0</v>
      </c>
      <c r="BB218" s="68">
        <v>1960.1299999999999</v>
      </c>
      <c r="BC218" s="68">
        <v>82320.522015921306</v>
      </c>
      <c r="BD218" s="68">
        <v>94522.888093378555</v>
      </c>
      <c r="BE218" s="68">
        <v>0</v>
      </c>
      <c r="BF218" s="68">
        <v>7221.3295193739468</v>
      </c>
      <c r="BG218" s="68">
        <f t="shared" si="21"/>
        <v>870295.49616011011</v>
      </c>
      <c r="BH218" s="68">
        <v>20302.780000000002</v>
      </c>
    </row>
    <row r="219" spans="2:60">
      <c r="B219" s="79" t="s">
        <v>423</v>
      </c>
      <c r="C219" s="79" t="s">
        <v>424</v>
      </c>
      <c r="D219" s="80" t="s">
        <v>953</v>
      </c>
      <c r="E219" s="81">
        <v>19</v>
      </c>
      <c r="F219" s="68"/>
      <c r="G219" s="68"/>
      <c r="H219" s="68"/>
      <c r="I219" s="68"/>
      <c r="J219" s="68"/>
      <c r="K219" s="68"/>
      <c r="L219" s="68"/>
      <c r="M219" s="68"/>
      <c r="N219" s="68">
        <f t="shared" si="18"/>
        <v>0</v>
      </c>
      <c r="O219" s="68"/>
      <c r="Q219" s="79" t="s">
        <v>423</v>
      </c>
      <c r="R219" s="79" t="s">
        <v>424</v>
      </c>
      <c r="S219" s="80" t="s">
        <v>954</v>
      </c>
      <c r="T219" s="81">
        <v>16</v>
      </c>
      <c r="U219" s="68">
        <v>657715.42574466369</v>
      </c>
      <c r="V219" s="68">
        <v>3234.5100000000007</v>
      </c>
      <c r="W219" s="68">
        <v>0</v>
      </c>
      <c r="X219" s="68">
        <v>1920.49</v>
      </c>
      <c r="Y219" s="68">
        <v>74011.699751534383</v>
      </c>
      <c r="Z219" s="68">
        <v>70802.965190241433</v>
      </c>
      <c r="AA219" s="68">
        <v>0</v>
      </c>
      <c r="AB219" s="68">
        <v>6826.6349541747477</v>
      </c>
      <c r="AC219" s="68">
        <f t="shared" si="19"/>
        <v>814511.72564061428</v>
      </c>
      <c r="AD219" s="68">
        <v>0</v>
      </c>
      <c r="AF219" s="79" t="s">
        <v>423</v>
      </c>
      <c r="AG219" s="79" t="s">
        <v>424</v>
      </c>
      <c r="AH219" s="80" t="s">
        <v>1156</v>
      </c>
      <c r="AI219" s="81">
        <v>16</v>
      </c>
      <c r="AJ219" s="68">
        <v>660845.7540896514</v>
      </c>
      <c r="AK219" s="68">
        <v>3244.12</v>
      </c>
      <c r="AL219" s="68">
        <v>0</v>
      </c>
      <c r="AM219" s="68">
        <v>1926.1999999999998</v>
      </c>
      <c r="AN219" s="68">
        <v>74370.389958430387</v>
      </c>
      <c r="AO219" s="68">
        <v>70802.965190241433</v>
      </c>
      <c r="AP219" s="68">
        <v>0</v>
      </c>
      <c r="AQ219" s="68">
        <v>6849.7838976737112</v>
      </c>
      <c r="AR219" s="68">
        <f t="shared" si="20"/>
        <v>818039.21313599695</v>
      </c>
      <c r="AS219" s="68">
        <v>0</v>
      </c>
      <c r="AU219" s="79" t="s">
        <v>423</v>
      </c>
      <c r="AV219" s="79" t="s">
        <v>424</v>
      </c>
      <c r="AW219" s="80" t="s">
        <v>1157</v>
      </c>
      <c r="AX219" s="81">
        <v>16</v>
      </c>
      <c r="AY219" s="68">
        <v>672436.77788759163</v>
      </c>
      <c r="AZ219" s="68">
        <v>3300.8799999999997</v>
      </c>
      <c r="BA219" s="68">
        <v>0</v>
      </c>
      <c r="BB219" s="68">
        <v>1959.8999999999999</v>
      </c>
      <c r="BC219" s="68">
        <v>75676.295590173017</v>
      </c>
      <c r="BD219" s="68">
        <v>70802.965190241433</v>
      </c>
      <c r="BE219" s="68">
        <v>0</v>
      </c>
      <c r="BF219" s="68">
        <v>6986.7817756271688</v>
      </c>
      <c r="BG219" s="68">
        <f t="shared" si="21"/>
        <v>831163.60044363327</v>
      </c>
      <c r="BH219" s="68">
        <v>0</v>
      </c>
    </row>
    <row r="220" spans="2:60">
      <c r="B220" s="79" t="s">
        <v>425</v>
      </c>
      <c r="C220" s="79" t="s">
        <v>426</v>
      </c>
      <c r="D220" s="80" t="s">
        <v>953</v>
      </c>
      <c r="E220" s="81">
        <v>19</v>
      </c>
      <c r="F220" s="68"/>
      <c r="G220" s="68"/>
      <c r="H220" s="68"/>
      <c r="I220" s="68"/>
      <c r="J220" s="68"/>
      <c r="K220" s="68"/>
      <c r="L220" s="68"/>
      <c r="M220" s="68"/>
      <c r="N220" s="68">
        <f t="shared" si="18"/>
        <v>0</v>
      </c>
      <c r="O220" s="68"/>
      <c r="Q220" s="79" t="s">
        <v>425</v>
      </c>
      <c r="R220" s="79" t="s">
        <v>426</v>
      </c>
      <c r="S220" s="80" t="s">
        <v>954</v>
      </c>
      <c r="T220" s="81">
        <v>16</v>
      </c>
      <c r="U220" s="68">
        <v>1878400.9488829225</v>
      </c>
      <c r="V220" s="68">
        <v>13577.019999999999</v>
      </c>
      <c r="W220" s="68">
        <v>0</v>
      </c>
      <c r="X220" s="68">
        <v>1344.7</v>
      </c>
      <c r="Y220" s="68">
        <v>57366.62939221158</v>
      </c>
      <c r="Z220" s="68">
        <v>97875.590385164105</v>
      </c>
      <c r="AA220" s="68">
        <v>0</v>
      </c>
      <c r="AB220" s="68">
        <v>18560.408674651524</v>
      </c>
      <c r="AC220" s="68">
        <f t="shared" si="19"/>
        <v>2078329.2173349496</v>
      </c>
      <c r="AD220" s="68">
        <v>11203.92</v>
      </c>
      <c r="AF220" s="79" t="s">
        <v>425</v>
      </c>
      <c r="AG220" s="79" t="s">
        <v>426</v>
      </c>
      <c r="AH220" s="80" t="s">
        <v>1156</v>
      </c>
      <c r="AI220" s="81">
        <v>16</v>
      </c>
      <c r="AJ220" s="68">
        <v>1886177.7981838947</v>
      </c>
      <c r="AK220" s="68">
        <v>13464.950000000004</v>
      </c>
      <c r="AL220" s="68">
        <v>0</v>
      </c>
      <c r="AM220" s="68">
        <v>1348.6599999999999</v>
      </c>
      <c r="AN220" s="68">
        <v>57659.288731981149</v>
      </c>
      <c r="AO220" s="68">
        <v>97875.590385164105</v>
      </c>
      <c r="AP220" s="68">
        <v>0</v>
      </c>
      <c r="AQ220" s="68">
        <v>18623.367539959727</v>
      </c>
      <c r="AR220" s="68">
        <f t="shared" si="20"/>
        <v>2086538.6148409995</v>
      </c>
      <c r="AS220" s="68">
        <v>11388.96</v>
      </c>
      <c r="AU220" s="79" t="s">
        <v>425</v>
      </c>
      <c r="AV220" s="79" t="s">
        <v>426</v>
      </c>
      <c r="AW220" s="80" t="s">
        <v>1157</v>
      </c>
      <c r="AX220" s="81">
        <v>16</v>
      </c>
      <c r="AY220" s="68">
        <v>1918758.488150443</v>
      </c>
      <c r="AZ220" s="68">
        <v>13698.230000000007</v>
      </c>
      <c r="BA220" s="68">
        <v>0</v>
      </c>
      <c r="BB220" s="68">
        <v>1372.08</v>
      </c>
      <c r="BC220" s="68">
        <v>58667.439775433078</v>
      </c>
      <c r="BD220" s="68">
        <v>97875.590385164105</v>
      </c>
      <c r="BE220" s="68">
        <v>0</v>
      </c>
      <c r="BF220" s="68">
        <v>18995.828290758654</v>
      </c>
      <c r="BG220" s="68">
        <f t="shared" si="21"/>
        <v>2120955.0966017987</v>
      </c>
      <c r="BH220" s="68">
        <v>11587.439999999999</v>
      </c>
    </row>
    <row r="221" spans="2:60">
      <c r="B221" s="79" t="s">
        <v>427</v>
      </c>
      <c r="C221" s="79" t="s">
        <v>428</v>
      </c>
      <c r="D221" s="80" t="s">
        <v>953</v>
      </c>
      <c r="E221" s="81">
        <v>19</v>
      </c>
      <c r="F221" s="68"/>
      <c r="G221" s="68"/>
      <c r="H221" s="68"/>
      <c r="I221" s="68"/>
      <c r="J221" s="68"/>
      <c r="K221" s="68"/>
      <c r="L221" s="68"/>
      <c r="M221" s="68"/>
      <c r="N221" s="68">
        <f t="shared" si="18"/>
        <v>0</v>
      </c>
      <c r="O221" s="68"/>
      <c r="Q221" s="79" t="s">
        <v>427</v>
      </c>
      <c r="R221" s="79" t="s">
        <v>428</v>
      </c>
      <c r="S221" s="80" t="s">
        <v>954</v>
      </c>
      <c r="T221" s="81">
        <v>16</v>
      </c>
      <c r="U221" s="68">
        <v>7581816.3169157878</v>
      </c>
      <c r="V221" s="68">
        <v>286217.99000000011</v>
      </c>
      <c r="W221" s="68">
        <v>38996.359999999993</v>
      </c>
      <c r="X221" s="68">
        <v>25069.089999999997</v>
      </c>
      <c r="Y221" s="68">
        <v>1272336.7421472245</v>
      </c>
      <c r="Z221" s="68">
        <v>658480.11560822232</v>
      </c>
      <c r="AA221" s="68">
        <v>362626.91812180157</v>
      </c>
      <c r="AB221" s="68">
        <v>88749.372429830953</v>
      </c>
      <c r="AC221" s="68">
        <f t="shared" si="19"/>
        <v>10437344.565222869</v>
      </c>
      <c r="AD221" s="68">
        <v>123051.66</v>
      </c>
      <c r="AF221" s="79" t="s">
        <v>427</v>
      </c>
      <c r="AG221" s="79" t="s">
        <v>428</v>
      </c>
      <c r="AH221" s="80" t="s">
        <v>1156</v>
      </c>
      <c r="AI221" s="81">
        <v>16</v>
      </c>
      <c r="AJ221" s="68">
        <v>7620035.347885251</v>
      </c>
      <c r="AK221" s="68">
        <v>285390.93000000005</v>
      </c>
      <c r="AL221" s="68">
        <v>39111.200000000004</v>
      </c>
      <c r="AM221" s="68">
        <v>25142.91</v>
      </c>
      <c r="AN221" s="68">
        <v>1278820.9266901726</v>
      </c>
      <c r="AO221" s="68">
        <v>658480.11560822232</v>
      </c>
      <c r="AP221" s="68">
        <v>364581.86750171683</v>
      </c>
      <c r="AQ221" s="68">
        <v>89050.391601093113</v>
      </c>
      <c r="AR221" s="68">
        <f t="shared" si="20"/>
        <v>10485697.589286458</v>
      </c>
      <c r="AS221" s="68">
        <v>125083.9</v>
      </c>
      <c r="AU221" s="79" t="s">
        <v>427</v>
      </c>
      <c r="AV221" s="79" t="s">
        <v>428</v>
      </c>
      <c r="AW221" s="80" t="s">
        <v>1157</v>
      </c>
      <c r="AX221" s="81">
        <v>16</v>
      </c>
      <c r="AY221" s="68">
        <v>7753079.7098128805</v>
      </c>
      <c r="AZ221" s="68">
        <v>290341.92000000004</v>
      </c>
      <c r="BA221" s="68">
        <v>39790.640000000007</v>
      </c>
      <c r="BB221" s="68">
        <v>25579.69</v>
      </c>
      <c r="BC221" s="68">
        <v>1301175.0140737768</v>
      </c>
      <c r="BD221" s="68">
        <v>658480.11560822232</v>
      </c>
      <c r="BE221" s="68">
        <v>370976.02909734566</v>
      </c>
      <c r="BF221" s="68">
        <v>90831.418233113363</v>
      </c>
      <c r="BG221" s="68">
        <f t="shared" si="21"/>
        <v>10657518.286825338</v>
      </c>
      <c r="BH221" s="68">
        <v>127263.75</v>
      </c>
    </row>
    <row r="222" spans="2:60">
      <c r="B222" s="79" t="s">
        <v>429</v>
      </c>
      <c r="C222" s="79" t="s">
        <v>430</v>
      </c>
      <c r="D222" s="80" t="s">
        <v>953</v>
      </c>
      <c r="E222" s="81">
        <v>19</v>
      </c>
      <c r="F222" s="68"/>
      <c r="G222" s="68"/>
      <c r="H222" s="68"/>
      <c r="I222" s="68"/>
      <c r="J222" s="68"/>
      <c r="K222" s="68"/>
      <c r="L222" s="68"/>
      <c r="M222" s="68"/>
      <c r="N222" s="68">
        <f t="shared" si="18"/>
        <v>0</v>
      </c>
      <c r="O222" s="68"/>
      <c r="Q222" s="79" t="s">
        <v>429</v>
      </c>
      <c r="R222" s="79" t="s">
        <v>430</v>
      </c>
      <c r="S222" s="80" t="s">
        <v>954</v>
      </c>
      <c r="T222" s="81">
        <v>16</v>
      </c>
      <c r="U222" s="68">
        <v>184897070.85732484</v>
      </c>
      <c r="V222" s="68">
        <v>5616592.790000001</v>
      </c>
      <c r="W222" s="68">
        <v>5675989.9900000002</v>
      </c>
      <c r="X222" s="68">
        <v>669299</v>
      </c>
      <c r="Y222" s="68">
        <v>29653855.671732273</v>
      </c>
      <c r="Z222" s="68">
        <v>10012781.965942357</v>
      </c>
      <c r="AA222" s="68">
        <v>18315359.815225758</v>
      </c>
      <c r="AB222" s="68">
        <v>2334616.8487211168</v>
      </c>
      <c r="AC222" s="68">
        <f t="shared" si="19"/>
        <v>258795669.58894634</v>
      </c>
      <c r="AD222" s="68">
        <v>1620102.65</v>
      </c>
      <c r="AF222" s="79" t="s">
        <v>429</v>
      </c>
      <c r="AG222" s="79" t="s">
        <v>430</v>
      </c>
      <c r="AH222" s="80" t="s">
        <v>1156</v>
      </c>
      <c r="AI222" s="81">
        <v>16</v>
      </c>
      <c r="AJ222" s="68">
        <v>183539240.27503514</v>
      </c>
      <c r="AK222" s="68">
        <v>5528906.5200000014</v>
      </c>
      <c r="AL222" s="68">
        <v>5609715.8100000005</v>
      </c>
      <c r="AM222" s="68">
        <v>661484.13</v>
      </c>
      <c r="AN222" s="68">
        <v>29426010.247638598</v>
      </c>
      <c r="AO222" s="68">
        <v>10012781.965942357</v>
      </c>
      <c r="AP222" s="68">
        <v>18183657.115884051</v>
      </c>
      <c r="AQ222" s="68">
        <v>2304132.9193896353</v>
      </c>
      <c r="AR222" s="68">
        <f t="shared" si="20"/>
        <v>256889220.60388979</v>
      </c>
      <c r="AS222" s="68">
        <v>1623291.62</v>
      </c>
      <c r="AU222" s="79" t="s">
        <v>429</v>
      </c>
      <c r="AV222" s="79" t="s">
        <v>430</v>
      </c>
      <c r="AW222" s="80" t="s">
        <v>1157</v>
      </c>
      <c r="AX222" s="81">
        <v>16</v>
      </c>
      <c r="AY222" s="68">
        <v>184514780.63162571</v>
      </c>
      <c r="AZ222" s="68">
        <v>5543204.7400000012</v>
      </c>
      <c r="BA222" s="68">
        <v>5624236.1600000001</v>
      </c>
      <c r="BB222" s="68">
        <v>663196.32999999996</v>
      </c>
      <c r="BC222" s="68">
        <v>29571940.237678457</v>
      </c>
      <c r="BD222" s="68">
        <v>10012781.965942357</v>
      </c>
      <c r="BE222" s="68">
        <v>18278983.577691924</v>
      </c>
      <c r="BF222" s="68">
        <v>2311045.301877737</v>
      </c>
      <c r="BG222" s="68">
        <f t="shared" si="21"/>
        <v>258147675.28481621</v>
      </c>
      <c r="BH222" s="68">
        <v>1627506.34</v>
      </c>
    </row>
    <row r="223" spans="2:60">
      <c r="B223" s="79" t="s">
        <v>431</v>
      </c>
      <c r="C223" s="79" t="s">
        <v>432</v>
      </c>
      <c r="D223" s="80" t="s">
        <v>953</v>
      </c>
      <c r="E223" s="81">
        <v>19</v>
      </c>
      <c r="F223" s="68"/>
      <c r="G223" s="68"/>
      <c r="H223" s="68"/>
      <c r="I223" s="68"/>
      <c r="J223" s="68"/>
      <c r="K223" s="68"/>
      <c r="L223" s="68"/>
      <c r="M223" s="68"/>
      <c r="N223" s="68">
        <f t="shared" si="18"/>
        <v>0</v>
      </c>
      <c r="O223" s="68"/>
      <c r="Q223" s="79" t="s">
        <v>431</v>
      </c>
      <c r="R223" s="79" t="s">
        <v>432</v>
      </c>
      <c r="S223" s="80" t="s">
        <v>954</v>
      </c>
      <c r="T223" s="81">
        <v>16</v>
      </c>
      <c r="U223" s="68">
        <v>86355172.454599366</v>
      </c>
      <c r="V223" s="68">
        <v>1620811.8699999999</v>
      </c>
      <c r="W223" s="68">
        <v>837711.41000000015</v>
      </c>
      <c r="X223" s="68">
        <v>303394.19</v>
      </c>
      <c r="Y223" s="68">
        <v>15001768.566280283</v>
      </c>
      <c r="Z223" s="68">
        <v>5238867.2497282978</v>
      </c>
      <c r="AA223" s="68">
        <v>5146045.7036783285</v>
      </c>
      <c r="AB223" s="68">
        <v>1021837.2122720778</v>
      </c>
      <c r="AC223" s="68">
        <f t="shared" si="19"/>
        <v>115525608.65655835</v>
      </c>
      <c r="AD223" s="68">
        <v>0</v>
      </c>
      <c r="AF223" s="79" t="s">
        <v>431</v>
      </c>
      <c r="AG223" s="79" t="s">
        <v>432</v>
      </c>
      <c r="AH223" s="80" t="s">
        <v>1156</v>
      </c>
      <c r="AI223" s="81">
        <v>16</v>
      </c>
      <c r="AJ223" s="68">
        <v>85713552.725221574</v>
      </c>
      <c r="AK223" s="68">
        <v>1601886.89</v>
      </c>
      <c r="AL223" s="68">
        <v>827930.1</v>
      </c>
      <c r="AM223" s="68">
        <v>299851.68000000005</v>
      </c>
      <c r="AN223" s="68">
        <v>14886756.716313386</v>
      </c>
      <c r="AO223" s="68">
        <v>5238867.2497282978</v>
      </c>
      <c r="AP223" s="68">
        <v>5109041.4981858367</v>
      </c>
      <c r="AQ223" s="68">
        <v>1008494.7499928921</v>
      </c>
      <c r="AR223" s="68">
        <f t="shared" si="20"/>
        <v>114686381.609442</v>
      </c>
      <c r="AS223" s="68">
        <v>0</v>
      </c>
      <c r="AU223" s="79" t="s">
        <v>431</v>
      </c>
      <c r="AV223" s="79" t="s">
        <v>432</v>
      </c>
      <c r="AW223" s="80" t="s">
        <v>1157</v>
      </c>
      <c r="AX223" s="81">
        <v>16</v>
      </c>
      <c r="AY223" s="68">
        <v>86160451.562105089</v>
      </c>
      <c r="AZ223" s="68">
        <v>1606033.2699999998</v>
      </c>
      <c r="BA223" s="68">
        <v>830073.13</v>
      </c>
      <c r="BB223" s="68">
        <v>300627.82</v>
      </c>
      <c r="BC223" s="68">
        <v>14960733.316299815</v>
      </c>
      <c r="BD223" s="68">
        <v>5238867.2497282978</v>
      </c>
      <c r="BE223" s="68">
        <v>5135825.3502779128</v>
      </c>
      <c r="BF223" s="68">
        <v>1011520.2287828922</v>
      </c>
      <c r="BG223" s="68">
        <f t="shared" si="21"/>
        <v>115244131.92719398</v>
      </c>
      <c r="BH223" s="68">
        <v>0</v>
      </c>
    </row>
    <row r="224" spans="2:60">
      <c r="B224" s="79" t="s">
        <v>433</v>
      </c>
      <c r="C224" s="79" t="s">
        <v>434</v>
      </c>
      <c r="D224" s="80" t="s">
        <v>953</v>
      </c>
      <c r="E224" s="81">
        <v>19</v>
      </c>
      <c r="F224" s="68"/>
      <c r="G224" s="68"/>
      <c r="H224" s="68"/>
      <c r="I224" s="68"/>
      <c r="J224" s="68"/>
      <c r="K224" s="68"/>
      <c r="L224" s="68"/>
      <c r="M224" s="68"/>
      <c r="N224" s="68">
        <f t="shared" si="18"/>
        <v>0</v>
      </c>
      <c r="O224" s="68"/>
      <c r="Q224" s="79" t="s">
        <v>433</v>
      </c>
      <c r="R224" s="79" t="s">
        <v>434</v>
      </c>
      <c r="S224" s="80" t="s">
        <v>954</v>
      </c>
      <c r="T224" s="81">
        <v>16</v>
      </c>
      <c r="U224" s="68">
        <v>146454549.30289468</v>
      </c>
      <c r="V224" s="68">
        <v>5623181.8599999994</v>
      </c>
      <c r="W224" s="68">
        <v>6100627.3500000006</v>
      </c>
      <c r="X224" s="68">
        <v>520693.11999999994</v>
      </c>
      <c r="Y224" s="68">
        <v>23790617.653006192</v>
      </c>
      <c r="Z224" s="68">
        <v>8059891.5630851788</v>
      </c>
      <c r="AA224" s="68">
        <v>10883094.83867776</v>
      </c>
      <c r="AB224" s="68">
        <v>1889138.2490265965</v>
      </c>
      <c r="AC224" s="68">
        <f t="shared" si="19"/>
        <v>206374884.31669039</v>
      </c>
      <c r="AD224" s="68">
        <v>3053090.3800000008</v>
      </c>
      <c r="AF224" s="79" t="s">
        <v>433</v>
      </c>
      <c r="AG224" s="79" t="s">
        <v>434</v>
      </c>
      <c r="AH224" s="80" t="s">
        <v>1156</v>
      </c>
      <c r="AI224" s="81">
        <v>16</v>
      </c>
      <c r="AJ224" s="68">
        <v>145373683.60848951</v>
      </c>
      <c r="AK224" s="68">
        <v>5515866.1100000013</v>
      </c>
      <c r="AL224" s="68">
        <v>6029395.0300000003</v>
      </c>
      <c r="AM224" s="68">
        <v>514613.38000000006</v>
      </c>
      <c r="AN224" s="68">
        <v>23609006.562115837</v>
      </c>
      <c r="AO224" s="68">
        <v>8059891.5630851788</v>
      </c>
      <c r="AP224" s="68">
        <v>10802817.159531344</v>
      </c>
      <c r="AQ224" s="68">
        <v>1864471.0824952126</v>
      </c>
      <c r="AR224" s="68">
        <f t="shared" si="20"/>
        <v>204828844.4757171</v>
      </c>
      <c r="AS224" s="68">
        <v>3059099.98</v>
      </c>
      <c r="AU224" s="79" t="s">
        <v>433</v>
      </c>
      <c r="AV224" s="79" t="s">
        <v>434</v>
      </c>
      <c r="AW224" s="80" t="s">
        <v>1157</v>
      </c>
      <c r="AX224" s="81">
        <v>16</v>
      </c>
      <c r="AY224" s="68">
        <v>146137615.92509657</v>
      </c>
      <c r="AZ224" s="68">
        <v>5530119.0999999996</v>
      </c>
      <c r="BA224" s="68">
        <v>6045001.6599999992</v>
      </c>
      <c r="BB224" s="68">
        <v>515945.42</v>
      </c>
      <c r="BC224" s="68">
        <v>23726780.913904842</v>
      </c>
      <c r="BD224" s="68">
        <v>8059891.5630851788</v>
      </c>
      <c r="BE224" s="68">
        <v>10858264.163255872</v>
      </c>
      <c r="BF224" s="68">
        <v>1870064.5068527162</v>
      </c>
      <c r="BG224" s="68">
        <f t="shared" si="21"/>
        <v>205810725.90219516</v>
      </c>
      <c r="BH224" s="68">
        <v>3067042.6500000004</v>
      </c>
    </row>
    <row r="225" spans="2:60">
      <c r="B225" s="79" t="s">
        <v>435</v>
      </c>
      <c r="C225" s="79" t="s">
        <v>436</v>
      </c>
      <c r="D225" s="80" t="s">
        <v>953</v>
      </c>
      <c r="E225" s="81">
        <v>19</v>
      </c>
      <c r="F225" s="68"/>
      <c r="G225" s="68"/>
      <c r="H225" s="68"/>
      <c r="I225" s="68"/>
      <c r="J225" s="68"/>
      <c r="K225" s="68"/>
      <c r="L225" s="68"/>
      <c r="M225" s="68"/>
      <c r="N225" s="68">
        <f t="shared" si="18"/>
        <v>0</v>
      </c>
      <c r="O225" s="68"/>
      <c r="Q225" s="79" t="s">
        <v>435</v>
      </c>
      <c r="R225" s="79" t="s">
        <v>436</v>
      </c>
      <c r="S225" s="80" t="s">
        <v>954</v>
      </c>
      <c r="T225" s="81">
        <v>16</v>
      </c>
      <c r="U225" s="68">
        <v>191050772.23617035</v>
      </c>
      <c r="V225" s="68">
        <v>5360604.709999999</v>
      </c>
      <c r="W225" s="68">
        <v>5559132.1200000001</v>
      </c>
      <c r="X225" s="68">
        <v>667704.88</v>
      </c>
      <c r="Y225" s="68">
        <v>32986641.106913585</v>
      </c>
      <c r="Z225" s="68">
        <v>13679416.741955724</v>
      </c>
      <c r="AA225" s="68">
        <v>10304849.961154498</v>
      </c>
      <c r="AB225" s="68">
        <v>2240996.3350560069</v>
      </c>
      <c r="AC225" s="68">
        <f t="shared" si="19"/>
        <v>262882165.26125017</v>
      </c>
      <c r="AD225" s="68">
        <v>1032047.1699999999</v>
      </c>
      <c r="AF225" s="79" t="s">
        <v>435</v>
      </c>
      <c r="AG225" s="79" t="s">
        <v>436</v>
      </c>
      <c r="AH225" s="80" t="s">
        <v>1156</v>
      </c>
      <c r="AI225" s="81">
        <v>16</v>
      </c>
      <c r="AJ225" s="68">
        <v>191956454.32764319</v>
      </c>
      <c r="AK225" s="68">
        <v>5362422.8100000005</v>
      </c>
      <c r="AL225" s="68">
        <v>5575826.8099999996</v>
      </c>
      <c r="AM225" s="68">
        <v>669710.07000000007</v>
      </c>
      <c r="AN225" s="68">
        <v>33147051.678768009</v>
      </c>
      <c r="AO225" s="68">
        <v>13679416.741955724</v>
      </c>
      <c r="AP225" s="68">
        <v>10357492.950449677</v>
      </c>
      <c r="AQ225" s="68">
        <v>2248597.0999627113</v>
      </c>
      <c r="AR225" s="68">
        <f t="shared" si="20"/>
        <v>264046399.38877931</v>
      </c>
      <c r="AS225" s="68">
        <v>1049426.8999999999</v>
      </c>
      <c r="AU225" s="79" t="s">
        <v>435</v>
      </c>
      <c r="AV225" s="79" t="s">
        <v>436</v>
      </c>
      <c r="AW225" s="80" t="s">
        <v>1157</v>
      </c>
      <c r="AX225" s="81">
        <v>16</v>
      </c>
      <c r="AY225" s="68">
        <v>195337908.19524643</v>
      </c>
      <c r="AZ225" s="68">
        <v>5457370.0100000007</v>
      </c>
      <c r="BA225" s="68">
        <v>5674605.4900000002</v>
      </c>
      <c r="BB225" s="68">
        <v>681574.33000000007</v>
      </c>
      <c r="BC225" s="68">
        <v>33735458.036099635</v>
      </c>
      <c r="BD225" s="68">
        <v>13679416.741955724</v>
      </c>
      <c r="BE225" s="68">
        <v>10541808.96648265</v>
      </c>
      <c r="BF225" s="68">
        <v>2293569.0283619165</v>
      </c>
      <c r="BG225" s="68">
        <f t="shared" si="21"/>
        <v>268469779.75814635</v>
      </c>
      <c r="BH225" s="68">
        <v>1068068.96</v>
      </c>
    </row>
    <row r="226" spans="2:60">
      <c r="B226" s="79" t="s">
        <v>437</v>
      </c>
      <c r="C226" s="79" t="s">
        <v>438</v>
      </c>
      <c r="D226" s="80" t="s">
        <v>953</v>
      </c>
      <c r="E226" s="81">
        <v>19</v>
      </c>
      <c r="F226" s="68"/>
      <c r="G226" s="68"/>
      <c r="H226" s="68"/>
      <c r="I226" s="68"/>
      <c r="J226" s="68"/>
      <c r="K226" s="68"/>
      <c r="L226" s="68"/>
      <c r="M226" s="68"/>
      <c r="N226" s="68">
        <f t="shared" si="18"/>
        <v>0</v>
      </c>
      <c r="O226" s="68"/>
      <c r="Q226" s="79" t="s">
        <v>437</v>
      </c>
      <c r="R226" s="79" t="s">
        <v>438</v>
      </c>
      <c r="S226" s="80" t="s">
        <v>954</v>
      </c>
      <c r="T226" s="81">
        <v>16</v>
      </c>
      <c r="U226" s="68">
        <v>50958168.594165839</v>
      </c>
      <c r="V226" s="68">
        <v>1292690.9500000002</v>
      </c>
      <c r="W226" s="68">
        <v>509134.95</v>
      </c>
      <c r="X226" s="68">
        <v>180337</v>
      </c>
      <c r="Y226" s="68">
        <v>8344148.067282577</v>
      </c>
      <c r="Z226" s="68">
        <v>3420202.3743772125</v>
      </c>
      <c r="AA226" s="68">
        <v>3528627.9521424426</v>
      </c>
      <c r="AB226" s="68">
        <v>592007.17657846212</v>
      </c>
      <c r="AC226" s="68">
        <f t="shared" si="19"/>
        <v>68825317.06454654</v>
      </c>
      <c r="AD226" s="68">
        <v>0</v>
      </c>
      <c r="AF226" s="79" t="s">
        <v>437</v>
      </c>
      <c r="AG226" s="79" t="s">
        <v>438</v>
      </c>
      <c r="AH226" s="80" t="s">
        <v>1156</v>
      </c>
      <c r="AI226" s="81">
        <v>16</v>
      </c>
      <c r="AJ226" s="68">
        <v>50888979.718358569</v>
      </c>
      <c r="AK226" s="68">
        <v>1286713.71</v>
      </c>
      <c r="AL226" s="68">
        <v>506780.75</v>
      </c>
      <c r="AM226" s="68">
        <v>179503.15</v>
      </c>
      <c r="AN226" s="68">
        <v>8331319.4743069531</v>
      </c>
      <c r="AO226" s="68">
        <v>3420202.3743772125</v>
      </c>
      <c r="AP226" s="68">
        <v>3524420.1872517681</v>
      </c>
      <c r="AQ226" s="68">
        <v>588938.01127119362</v>
      </c>
      <c r="AR226" s="68">
        <f t="shared" si="20"/>
        <v>68726857.375565693</v>
      </c>
      <c r="AS226" s="68">
        <v>0</v>
      </c>
      <c r="AU226" s="79" t="s">
        <v>437</v>
      </c>
      <c r="AV226" s="79" t="s">
        <v>438</v>
      </c>
      <c r="AW226" s="80" t="s">
        <v>1157</v>
      </c>
      <c r="AX226" s="81">
        <v>16</v>
      </c>
      <c r="AY226" s="68">
        <v>51466716.424930982</v>
      </c>
      <c r="AZ226" s="68">
        <v>1299413.6100000001</v>
      </c>
      <c r="BA226" s="68">
        <v>511782.69000000006</v>
      </c>
      <c r="BB226" s="68">
        <v>181274.86</v>
      </c>
      <c r="BC226" s="68">
        <v>8424383.8324411791</v>
      </c>
      <c r="BD226" s="68">
        <v>3420202.3743772125</v>
      </c>
      <c r="BE226" s="68">
        <v>3564322.5457189684</v>
      </c>
      <c r="BF226" s="68">
        <v>595538.19961300492</v>
      </c>
      <c r="BG226" s="68">
        <f t="shared" si="21"/>
        <v>69463634.537081346</v>
      </c>
      <c r="BH226" s="68">
        <v>0</v>
      </c>
    </row>
    <row r="227" spans="2:60">
      <c r="B227" s="79" t="s">
        <v>439</v>
      </c>
      <c r="C227" s="79" t="s">
        <v>440</v>
      </c>
      <c r="D227" s="80" t="s">
        <v>953</v>
      </c>
      <c r="E227" s="81">
        <v>19</v>
      </c>
      <c r="F227" s="68"/>
      <c r="G227" s="68"/>
      <c r="H227" s="68"/>
      <c r="I227" s="68"/>
      <c r="J227" s="68"/>
      <c r="K227" s="68"/>
      <c r="L227" s="68"/>
      <c r="M227" s="68"/>
      <c r="N227" s="68">
        <f t="shared" si="18"/>
        <v>0</v>
      </c>
      <c r="O227" s="68"/>
      <c r="Q227" s="79" t="s">
        <v>439</v>
      </c>
      <c r="R227" s="79" t="s">
        <v>440</v>
      </c>
      <c r="S227" s="80" t="s">
        <v>954</v>
      </c>
      <c r="T227" s="81">
        <v>16</v>
      </c>
      <c r="U227" s="68">
        <v>93818269.65569374</v>
      </c>
      <c r="V227" s="68">
        <v>3600454.4699999997</v>
      </c>
      <c r="W227" s="68">
        <v>1948963.27</v>
      </c>
      <c r="X227" s="68">
        <v>329680.31</v>
      </c>
      <c r="Y227" s="68">
        <v>16714822.119151657</v>
      </c>
      <c r="Z227" s="68">
        <v>7148677.1620314857</v>
      </c>
      <c r="AA227" s="68">
        <v>6263540.2336837593</v>
      </c>
      <c r="AB227" s="68">
        <v>1159682.4715772867</v>
      </c>
      <c r="AC227" s="68">
        <f t="shared" si="19"/>
        <v>132632600.28213793</v>
      </c>
      <c r="AD227" s="68">
        <v>1648510.59</v>
      </c>
      <c r="AF227" s="79" t="s">
        <v>439</v>
      </c>
      <c r="AG227" s="79" t="s">
        <v>440</v>
      </c>
      <c r="AH227" s="80" t="s">
        <v>1156</v>
      </c>
      <c r="AI227" s="81">
        <v>16</v>
      </c>
      <c r="AJ227" s="68">
        <v>93688581.981523022</v>
      </c>
      <c r="AK227" s="68">
        <v>3561224.79</v>
      </c>
      <c r="AL227" s="68">
        <v>1939951.47</v>
      </c>
      <c r="AM227" s="68">
        <v>328155.90999999997</v>
      </c>
      <c r="AN227" s="68">
        <v>16688595.426909717</v>
      </c>
      <c r="AO227" s="68">
        <v>7148677.1620314857</v>
      </c>
      <c r="AP227" s="68">
        <v>6256070.7606336111</v>
      </c>
      <c r="AQ227" s="68">
        <v>1153670.3411277235</v>
      </c>
      <c r="AR227" s="68">
        <f t="shared" si="20"/>
        <v>132428397.50222556</v>
      </c>
      <c r="AS227" s="68">
        <v>1663469.6600000004</v>
      </c>
      <c r="AU227" s="79" t="s">
        <v>439</v>
      </c>
      <c r="AV227" s="79" t="s">
        <v>440</v>
      </c>
      <c r="AW227" s="80" t="s">
        <v>1157</v>
      </c>
      <c r="AX227" s="81">
        <v>16</v>
      </c>
      <c r="AY227" s="68">
        <v>94751662.890481934</v>
      </c>
      <c r="AZ227" s="68">
        <v>3596327.6600000011</v>
      </c>
      <c r="BA227" s="68">
        <v>1959098.83</v>
      </c>
      <c r="BB227" s="68">
        <v>331394.82</v>
      </c>
      <c r="BC227" s="68">
        <v>16874781.997605246</v>
      </c>
      <c r="BD227" s="68">
        <v>7148677.1620314857</v>
      </c>
      <c r="BE227" s="68">
        <v>6326899.8401949564</v>
      </c>
      <c r="BF227" s="68">
        <v>1166599.3783817589</v>
      </c>
      <c r="BG227" s="68">
        <f t="shared" si="21"/>
        <v>133835377.21869537</v>
      </c>
      <c r="BH227" s="68">
        <v>1679934.6399999997</v>
      </c>
    </row>
    <row r="228" spans="2:60">
      <c r="B228" s="79" t="s">
        <v>441</v>
      </c>
      <c r="C228" s="79" t="s">
        <v>442</v>
      </c>
      <c r="D228" s="80" t="s">
        <v>953</v>
      </c>
      <c r="E228" s="81">
        <v>19</v>
      </c>
      <c r="F228" s="68"/>
      <c r="G228" s="68"/>
      <c r="H228" s="68"/>
      <c r="I228" s="68"/>
      <c r="J228" s="68"/>
      <c r="K228" s="68"/>
      <c r="L228" s="68"/>
      <c r="M228" s="68"/>
      <c r="N228" s="68">
        <f t="shared" si="18"/>
        <v>0</v>
      </c>
      <c r="O228" s="68"/>
      <c r="Q228" s="79" t="s">
        <v>441</v>
      </c>
      <c r="R228" s="79" t="s">
        <v>442</v>
      </c>
      <c r="S228" s="80" t="s">
        <v>954</v>
      </c>
      <c r="T228" s="81">
        <v>16</v>
      </c>
      <c r="U228" s="68">
        <v>609224.52449633903</v>
      </c>
      <c r="V228" s="68">
        <v>8382.49</v>
      </c>
      <c r="W228" s="68">
        <v>0</v>
      </c>
      <c r="X228" s="68">
        <v>0</v>
      </c>
      <c r="Y228" s="68">
        <v>49699.721539701728</v>
      </c>
      <c r="Z228" s="68">
        <v>70762.330228182778</v>
      </c>
      <c r="AA228" s="68">
        <v>0</v>
      </c>
      <c r="AB228" s="68">
        <v>6323.3925561568467</v>
      </c>
      <c r="AC228" s="68">
        <f t="shared" si="19"/>
        <v>744392.45882038039</v>
      </c>
      <c r="AD228" s="68">
        <v>0</v>
      </c>
      <c r="AF228" s="79" t="s">
        <v>441</v>
      </c>
      <c r="AG228" s="79" t="s">
        <v>442</v>
      </c>
      <c r="AH228" s="80" t="s">
        <v>1156</v>
      </c>
      <c r="AI228" s="81">
        <v>16</v>
      </c>
      <c r="AJ228" s="68">
        <v>611790.96239752171</v>
      </c>
      <c r="AK228" s="68">
        <v>8407.52</v>
      </c>
      <c r="AL228" s="68">
        <v>0</v>
      </c>
      <c r="AM228" s="68">
        <v>0</v>
      </c>
      <c r="AN228" s="68">
        <v>49934.700185185138</v>
      </c>
      <c r="AO228" s="68">
        <v>70762.330228182778</v>
      </c>
      <c r="AP228" s="68">
        <v>0</v>
      </c>
      <c r="AQ228" s="68">
        <v>6344.832435723627</v>
      </c>
      <c r="AR228" s="68">
        <f t="shared" si="20"/>
        <v>747240.34524661326</v>
      </c>
      <c r="AS228" s="68">
        <v>0</v>
      </c>
      <c r="AU228" s="79" t="s">
        <v>441</v>
      </c>
      <c r="AV228" s="79" t="s">
        <v>442</v>
      </c>
      <c r="AW228" s="80" t="s">
        <v>1157</v>
      </c>
      <c r="AX228" s="81">
        <v>16</v>
      </c>
      <c r="AY228" s="68">
        <v>622525.07566859887</v>
      </c>
      <c r="AZ228" s="68">
        <v>8555.59</v>
      </c>
      <c r="BA228" s="68">
        <v>0</v>
      </c>
      <c r="BB228" s="68">
        <v>0</v>
      </c>
      <c r="BC228" s="68">
        <v>50816.070341576866</v>
      </c>
      <c r="BD228" s="68">
        <v>70762.330228182778</v>
      </c>
      <c r="BE228" s="68">
        <v>0</v>
      </c>
      <c r="BF228" s="68">
        <v>6471.7414844380692</v>
      </c>
      <c r="BG228" s="68">
        <f t="shared" si="21"/>
        <v>759130.80772279645</v>
      </c>
      <c r="BH228" s="68">
        <v>0</v>
      </c>
    </row>
    <row r="229" spans="2:60">
      <c r="B229" s="79" t="s">
        <v>443</v>
      </c>
      <c r="C229" s="79" t="s">
        <v>444</v>
      </c>
      <c r="D229" s="80" t="s">
        <v>953</v>
      </c>
      <c r="E229" s="81">
        <v>19</v>
      </c>
      <c r="F229" s="68"/>
      <c r="G229" s="68"/>
      <c r="H229" s="68"/>
      <c r="I229" s="68"/>
      <c r="J229" s="68"/>
      <c r="K229" s="68"/>
      <c r="L229" s="68"/>
      <c r="M229" s="68"/>
      <c r="N229" s="68">
        <f t="shared" si="18"/>
        <v>0</v>
      </c>
      <c r="O229" s="68"/>
      <c r="Q229" s="79" t="s">
        <v>443</v>
      </c>
      <c r="R229" s="79" t="s">
        <v>444</v>
      </c>
      <c r="S229" s="80" t="s">
        <v>954</v>
      </c>
      <c r="T229" s="81">
        <v>16</v>
      </c>
      <c r="U229" s="68">
        <v>57526936.090302601</v>
      </c>
      <c r="V229" s="68">
        <v>1322206.49</v>
      </c>
      <c r="W229" s="68">
        <v>1098579.0199999998</v>
      </c>
      <c r="X229" s="68">
        <v>208046.53</v>
      </c>
      <c r="Y229" s="68">
        <v>8626654.3151614536</v>
      </c>
      <c r="Z229" s="68">
        <v>2889228.4330523266</v>
      </c>
      <c r="AA229" s="68">
        <v>4753837.279609615</v>
      </c>
      <c r="AB229" s="68">
        <v>627123.42285118997</v>
      </c>
      <c r="AC229" s="68">
        <f t="shared" si="19"/>
        <v>77253856.900977194</v>
      </c>
      <c r="AD229" s="68">
        <v>201245.32000000004</v>
      </c>
      <c r="AF229" s="79" t="s">
        <v>443</v>
      </c>
      <c r="AG229" s="79" t="s">
        <v>444</v>
      </c>
      <c r="AH229" s="80" t="s">
        <v>1156</v>
      </c>
      <c r="AI229" s="81">
        <v>16</v>
      </c>
      <c r="AJ229" s="68">
        <v>57795932.811743677</v>
      </c>
      <c r="AK229" s="68">
        <v>1323392.5999999999</v>
      </c>
      <c r="AL229" s="68">
        <v>1101878.1599999999</v>
      </c>
      <c r="AM229" s="68">
        <v>208671.32</v>
      </c>
      <c r="AN229" s="68">
        <v>8668970.4925932679</v>
      </c>
      <c r="AO229" s="68">
        <v>2889228.4330523266</v>
      </c>
      <c r="AP229" s="68">
        <v>4778122.8743929807</v>
      </c>
      <c r="AQ229" s="68">
        <v>629250.45736417174</v>
      </c>
      <c r="AR229" s="68">
        <f t="shared" si="20"/>
        <v>77600081.449146435</v>
      </c>
      <c r="AS229" s="68">
        <v>204634.30000000002</v>
      </c>
      <c r="AU229" s="79" t="s">
        <v>443</v>
      </c>
      <c r="AV229" s="79" t="s">
        <v>444</v>
      </c>
      <c r="AW229" s="80" t="s">
        <v>1157</v>
      </c>
      <c r="AX229" s="81">
        <v>16</v>
      </c>
      <c r="AY229" s="68">
        <v>58807287.551717974</v>
      </c>
      <c r="AZ229" s="68">
        <v>1346827.26</v>
      </c>
      <c r="BA229" s="68">
        <v>1121398.5099999998</v>
      </c>
      <c r="BB229" s="68">
        <v>212368.04</v>
      </c>
      <c r="BC229" s="68">
        <v>8822905.0744564682</v>
      </c>
      <c r="BD229" s="68">
        <v>2889228.4330523266</v>
      </c>
      <c r="BE229" s="68">
        <v>4863151.618229107</v>
      </c>
      <c r="BF229" s="68">
        <v>641835.44171145558</v>
      </c>
      <c r="BG229" s="68">
        <f t="shared" si="21"/>
        <v>78913271.359167337</v>
      </c>
      <c r="BH229" s="68">
        <v>208269.43000000002</v>
      </c>
    </row>
    <row r="230" spans="2:60">
      <c r="B230" s="79" t="s">
        <v>445</v>
      </c>
      <c r="C230" s="79" t="s">
        <v>446</v>
      </c>
      <c r="D230" s="80" t="s">
        <v>953</v>
      </c>
      <c r="E230" s="81">
        <v>19</v>
      </c>
      <c r="F230" s="68"/>
      <c r="G230" s="68"/>
      <c r="H230" s="68"/>
      <c r="I230" s="68"/>
      <c r="J230" s="68"/>
      <c r="K230" s="68"/>
      <c r="L230" s="68"/>
      <c r="M230" s="68"/>
      <c r="N230" s="68">
        <f t="shared" si="18"/>
        <v>0</v>
      </c>
      <c r="O230" s="68"/>
      <c r="Q230" s="79" t="s">
        <v>445</v>
      </c>
      <c r="R230" s="79" t="s">
        <v>446</v>
      </c>
      <c r="S230" s="80" t="s">
        <v>954</v>
      </c>
      <c r="T230" s="81">
        <v>16</v>
      </c>
      <c r="U230" s="68">
        <v>90782788.007507443</v>
      </c>
      <c r="V230" s="68">
        <v>1261776.3500000001</v>
      </c>
      <c r="W230" s="68">
        <v>794320.30999999994</v>
      </c>
      <c r="X230" s="68">
        <v>322055.78000000003</v>
      </c>
      <c r="Y230" s="68">
        <v>13183040.857203318</v>
      </c>
      <c r="Z230" s="68">
        <v>5315437.3025683183</v>
      </c>
      <c r="AA230" s="68">
        <v>5189974.4688984212</v>
      </c>
      <c r="AB230" s="68">
        <v>1019136.7178663313</v>
      </c>
      <c r="AC230" s="68">
        <f t="shared" si="19"/>
        <v>117868529.79404382</v>
      </c>
      <c r="AD230" s="68">
        <v>0</v>
      </c>
      <c r="AF230" s="79" t="s">
        <v>445</v>
      </c>
      <c r="AG230" s="79" t="s">
        <v>446</v>
      </c>
      <c r="AH230" s="80" t="s">
        <v>1156</v>
      </c>
      <c r="AI230" s="81">
        <v>16</v>
      </c>
      <c r="AJ230" s="68">
        <v>90132570.928509623</v>
      </c>
      <c r="AK230" s="68">
        <v>1247043.5400000003</v>
      </c>
      <c r="AL230" s="68">
        <v>785045.65999999992</v>
      </c>
      <c r="AM230" s="68">
        <v>318295.38999999996</v>
      </c>
      <c r="AN230" s="68">
        <v>13083077.973636558</v>
      </c>
      <c r="AO230" s="68">
        <v>5315437.3025683183</v>
      </c>
      <c r="AP230" s="68">
        <v>5152654.7123610713</v>
      </c>
      <c r="AQ230" s="68">
        <v>1005829.4813641012</v>
      </c>
      <c r="AR230" s="68">
        <f t="shared" si="20"/>
        <v>117039954.98843966</v>
      </c>
      <c r="AS230" s="68">
        <v>0</v>
      </c>
      <c r="AU230" s="79" t="s">
        <v>445</v>
      </c>
      <c r="AV230" s="79" t="s">
        <v>446</v>
      </c>
      <c r="AW230" s="80" t="s">
        <v>1157</v>
      </c>
      <c r="AX230" s="81">
        <v>16</v>
      </c>
      <c r="AY230" s="68">
        <v>90623550.917661935</v>
      </c>
      <c r="AZ230" s="68">
        <v>1250271.42</v>
      </c>
      <c r="BA230" s="68">
        <v>787077.69000000006</v>
      </c>
      <c r="BB230" s="68">
        <v>319119.26999999996</v>
      </c>
      <c r="BC230" s="68">
        <v>13148738.514943825</v>
      </c>
      <c r="BD230" s="68">
        <v>5315437.3025683183</v>
      </c>
      <c r="BE230" s="68">
        <v>5179667.3673758749</v>
      </c>
      <c r="BF230" s="68">
        <v>1008846.9632381648</v>
      </c>
      <c r="BG230" s="68">
        <f t="shared" si="21"/>
        <v>117632709.44578812</v>
      </c>
      <c r="BH230" s="68">
        <v>0</v>
      </c>
    </row>
    <row r="231" spans="2:60">
      <c r="B231" s="79" t="s">
        <v>447</v>
      </c>
      <c r="C231" s="79" t="s">
        <v>448</v>
      </c>
      <c r="D231" s="80" t="s">
        <v>953</v>
      </c>
      <c r="E231" s="81">
        <v>19</v>
      </c>
      <c r="F231" s="68"/>
      <c r="G231" s="68"/>
      <c r="H231" s="68"/>
      <c r="I231" s="68"/>
      <c r="J231" s="68"/>
      <c r="K231" s="68"/>
      <c r="L231" s="68"/>
      <c r="M231" s="68"/>
      <c r="N231" s="68">
        <f t="shared" si="18"/>
        <v>0</v>
      </c>
      <c r="O231" s="68"/>
      <c r="Q231" s="79" t="s">
        <v>447</v>
      </c>
      <c r="R231" s="79" t="s">
        <v>448</v>
      </c>
      <c r="S231" s="80" t="s">
        <v>954</v>
      </c>
      <c r="T231" s="81">
        <v>16</v>
      </c>
      <c r="U231" s="68">
        <v>22781151.159047659</v>
      </c>
      <c r="V231" s="68">
        <v>623293.2300000001</v>
      </c>
      <c r="W231" s="68">
        <v>286553.84999999998</v>
      </c>
      <c r="X231" s="68">
        <v>79414.460000000006</v>
      </c>
      <c r="Y231" s="68">
        <v>3843771.7469365275</v>
      </c>
      <c r="Z231" s="68">
        <v>1530305.6916410152</v>
      </c>
      <c r="AA231" s="68">
        <v>1241517.7759171724</v>
      </c>
      <c r="AB231" s="68">
        <v>268561.89157551527</v>
      </c>
      <c r="AC231" s="68">
        <f t="shared" si="19"/>
        <v>30654569.80511789</v>
      </c>
      <c r="AD231" s="68">
        <v>0</v>
      </c>
      <c r="AF231" s="79" t="s">
        <v>447</v>
      </c>
      <c r="AG231" s="79" t="s">
        <v>448</v>
      </c>
      <c r="AH231" s="80" t="s">
        <v>1156</v>
      </c>
      <c r="AI231" s="81">
        <v>16</v>
      </c>
      <c r="AJ231" s="68">
        <v>22747672.026087008</v>
      </c>
      <c r="AK231" s="68">
        <v>620411.19000000006</v>
      </c>
      <c r="AL231" s="68">
        <v>285228.86</v>
      </c>
      <c r="AM231" s="68">
        <v>79047.25</v>
      </c>
      <c r="AN231" s="68">
        <v>3837785.7331006313</v>
      </c>
      <c r="AO231" s="68">
        <v>1530305.6916410152</v>
      </c>
      <c r="AP231" s="68">
        <v>1240038.2837805632</v>
      </c>
      <c r="AQ231" s="68">
        <v>267169.58612953499</v>
      </c>
      <c r="AR231" s="68">
        <f t="shared" si="20"/>
        <v>30607658.620738752</v>
      </c>
      <c r="AS231" s="68">
        <v>0</v>
      </c>
      <c r="AU231" s="79" t="s">
        <v>447</v>
      </c>
      <c r="AV231" s="79" t="s">
        <v>448</v>
      </c>
      <c r="AW231" s="80" t="s">
        <v>1157</v>
      </c>
      <c r="AX231" s="81">
        <v>16</v>
      </c>
      <c r="AY231" s="68">
        <v>23003643.592726346</v>
      </c>
      <c r="AZ231" s="68">
        <v>626534.66</v>
      </c>
      <c r="BA231" s="68">
        <v>288044.07</v>
      </c>
      <c r="BB231" s="68">
        <v>79827.450000000012</v>
      </c>
      <c r="BC231" s="68">
        <v>3880622.0300303902</v>
      </c>
      <c r="BD231" s="68">
        <v>1530305.6916410152</v>
      </c>
      <c r="BE231" s="68">
        <v>1254077.9865350889</v>
      </c>
      <c r="BF231" s="68">
        <v>270163.72258616611</v>
      </c>
      <c r="BG231" s="68">
        <f t="shared" si="21"/>
        <v>30933219.203519002</v>
      </c>
      <c r="BH231" s="68">
        <v>0</v>
      </c>
    </row>
    <row r="232" spans="2:60">
      <c r="B232" s="79" t="s">
        <v>449</v>
      </c>
      <c r="C232" s="79" t="s">
        <v>450</v>
      </c>
      <c r="D232" s="80" t="s">
        <v>953</v>
      </c>
      <c r="E232" s="81">
        <v>19</v>
      </c>
      <c r="F232" s="68"/>
      <c r="G232" s="68"/>
      <c r="H232" s="68"/>
      <c r="I232" s="68"/>
      <c r="J232" s="68"/>
      <c r="K232" s="68"/>
      <c r="L232" s="68"/>
      <c r="M232" s="68"/>
      <c r="N232" s="68">
        <f t="shared" si="18"/>
        <v>0</v>
      </c>
      <c r="O232" s="68"/>
      <c r="Q232" s="79" t="s">
        <v>449</v>
      </c>
      <c r="R232" s="79" t="s">
        <v>450</v>
      </c>
      <c r="S232" s="80" t="s">
        <v>954</v>
      </c>
      <c r="T232" s="81">
        <v>16</v>
      </c>
      <c r="U232" s="68">
        <v>18046548.322816178</v>
      </c>
      <c r="V232" s="68">
        <v>737434.33000000007</v>
      </c>
      <c r="W232" s="68">
        <v>389642.70000000007</v>
      </c>
      <c r="X232" s="68">
        <v>62458.420000000006</v>
      </c>
      <c r="Y232" s="68">
        <v>3095418.6794449911</v>
      </c>
      <c r="Z232" s="68">
        <v>1368893.0949954183</v>
      </c>
      <c r="AA232" s="68">
        <v>1063298.9164837187</v>
      </c>
      <c r="AB232" s="68">
        <v>227473.28340156004</v>
      </c>
      <c r="AC232" s="68">
        <f t="shared" si="19"/>
        <v>25433552.827141862</v>
      </c>
      <c r="AD232" s="68">
        <v>442385.08</v>
      </c>
      <c r="AF232" s="79" t="s">
        <v>449</v>
      </c>
      <c r="AG232" s="79" t="s">
        <v>450</v>
      </c>
      <c r="AH232" s="80" t="s">
        <v>1156</v>
      </c>
      <c r="AI232" s="81">
        <v>16</v>
      </c>
      <c r="AJ232" s="68">
        <v>18132741.463111766</v>
      </c>
      <c r="AK232" s="68">
        <v>733527.64999999991</v>
      </c>
      <c r="AL232" s="68">
        <v>390812.83</v>
      </c>
      <c r="AM232" s="68">
        <v>62645.99</v>
      </c>
      <c r="AN232" s="68">
        <v>3110405.0849822573</v>
      </c>
      <c r="AO232" s="68">
        <v>1368893.0949954183</v>
      </c>
      <c r="AP232" s="68">
        <v>1068730.8889598995</v>
      </c>
      <c r="AQ232" s="68">
        <v>228244.80047765002</v>
      </c>
      <c r="AR232" s="68">
        <f t="shared" si="20"/>
        <v>25545836.682526983</v>
      </c>
      <c r="AS232" s="68">
        <v>449834.88000000006</v>
      </c>
      <c r="AU232" s="79" t="s">
        <v>449</v>
      </c>
      <c r="AV232" s="79" t="s">
        <v>450</v>
      </c>
      <c r="AW232" s="80" t="s">
        <v>1157</v>
      </c>
      <c r="AX232" s="81">
        <v>16</v>
      </c>
      <c r="AY232" s="68">
        <v>18453661.338654146</v>
      </c>
      <c r="AZ232" s="68">
        <v>746500.65000000014</v>
      </c>
      <c r="BA232" s="68">
        <v>397736.29</v>
      </c>
      <c r="BB232" s="68">
        <v>63755.79</v>
      </c>
      <c r="BC232" s="68">
        <v>3165610.784992869</v>
      </c>
      <c r="BD232" s="68">
        <v>1368893.0949954183</v>
      </c>
      <c r="BE232" s="68">
        <v>1087749.37452276</v>
      </c>
      <c r="BF232" s="68">
        <v>232809.71068720147</v>
      </c>
      <c r="BG232" s="68">
        <f t="shared" si="21"/>
        <v>25974542.793852393</v>
      </c>
      <c r="BH232" s="68">
        <v>457825.76</v>
      </c>
    </row>
    <row r="233" spans="2:60">
      <c r="B233" s="79" t="s">
        <v>451</v>
      </c>
      <c r="C233" s="79" t="s">
        <v>452</v>
      </c>
      <c r="D233" s="80" t="s">
        <v>953</v>
      </c>
      <c r="E233" s="81">
        <v>19</v>
      </c>
      <c r="F233" s="68"/>
      <c r="G233" s="68"/>
      <c r="H233" s="68"/>
      <c r="I233" s="68"/>
      <c r="J233" s="68"/>
      <c r="K233" s="68"/>
      <c r="L233" s="68"/>
      <c r="M233" s="68"/>
      <c r="N233" s="68">
        <f t="shared" si="18"/>
        <v>0</v>
      </c>
      <c r="O233" s="68"/>
      <c r="Q233" s="79" t="s">
        <v>451</v>
      </c>
      <c r="R233" s="79" t="s">
        <v>452</v>
      </c>
      <c r="S233" s="80" t="s">
        <v>954</v>
      </c>
      <c r="T233" s="81">
        <v>16</v>
      </c>
      <c r="U233" s="68">
        <v>4291615.223963378</v>
      </c>
      <c r="V233" s="68">
        <v>130668.66999999997</v>
      </c>
      <c r="W233" s="68">
        <v>4244.3</v>
      </c>
      <c r="X233" s="68">
        <v>12732.89</v>
      </c>
      <c r="Y233" s="68">
        <v>589539.78713840642</v>
      </c>
      <c r="Z233" s="68">
        <v>271706.03938359494</v>
      </c>
      <c r="AA233" s="68">
        <v>241914.38813492761</v>
      </c>
      <c r="AB233" s="68">
        <v>50715.833487959579</v>
      </c>
      <c r="AC233" s="68">
        <f t="shared" si="19"/>
        <v>5683171.7621082654</v>
      </c>
      <c r="AD233" s="68">
        <v>90034.630000000019</v>
      </c>
      <c r="AF233" s="79" t="s">
        <v>451</v>
      </c>
      <c r="AG233" s="79" t="s">
        <v>452</v>
      </c>
      <c r="AH233" s="80" t="s">
        <v>1156</v>
      </c>
      <c r="AI233" s="81">
        <v>16</v>
      </c>
      <c r="AJ233" s="68">
        <v>4311950.7126874318</v>
      </c>
      <c r="AK233" s="68">
        <v>129820.20999999998</v>
      </c>
      <c r="AL233" s="68">
        <v>4256.96</v>
      </c>
      <c r="AM233" s="68">
        <v>12770.9</v>
      </c>
      <c r="AN233" s="68">
        <v>592449.05634147569</v>
      </c>
      <c r="AO233" s="68">
        <v>271706.03938359494</v>
      </c>
      <c r="AP233" s="68">
        <v>243171.20980051646</v>
      </c>
      <c r="AQ233" s="68">
        <v>50887.879080750979</v>
      </c>
      <c r="AR233" s="68">
        <f t="shared" si="20"/>
        <v>5708554.9672937701</v>
      </c>
      <c r="AS233" s="68">
        <v>91542.000000000015</v>
      </c>
      <c r="AU233" s="79" t="s">
        <v>451</v>
      </c>
      <c r="AV233" s="79" t="s">
        <v>452</v>
      </c>
      <c r="AW233" s="80" t="s">
        <v>1157</v>
      </c>
      <c r="AX233" s="81">
        <v>16</v>
      </c>
      <c r="AY233" s="68">
        <v>4387911.9113778984</v>
      </c>
      <c r="AZ233" s="68">
        <v>132101.97999999998</v>
      </c>
      <c r="BA233" s="68">
        <v>4331.9399999999996</v>
      </c>
      <c r="BB233" s="68">
        <v>12995.82</v>
      </c>
      <c r="BC233" s="68">
        <v>602916.77137647534</v>
      </c>
      <c r="BD233" s="68">
        <v>271706.03938359494</v>
      </c>
      <c r="BE233" s="68">
        <v>247479.47144858786</v>
      </c>
      <c r="BF233" s="68">
        <v>51905.611062365584</v>
      </c>
      <c r="BG233" s="68">
        <f t="shared" si="21"/>
        <v>5804508.3946489226</v>
      </c>
      <c r="BH233" s="68">
        <v>93158.85000000002</v>
      </c>
    </row>
    <row r="234" spans="2:60">
      <c r="B234" s="79" t="s">
        <v>453</v>
      </c>
      <c r="C234" s="79" t="s">
        <v>454</v>
      </c>
      <c r="D234" s="80" t="s">
        <v>953</v>
      </c>
      <c r="E234" s="81">
        <v>19</v>
      </c>
      <c r="F234" s="68"/>
      <c r="G234" s="68"/>
      <c r="H234" s="68"/>
      <c r="I234" s="68"/>
      <c r="J234" s="68"/>
      <c r="K234" s="68"/>
      <c r="L234" s="68"/>
      <c r="M234" s="68"/>
      <c r="N234" s="68">
        <f t="shared" si="18"/>
        <v>0</v>
      </c>
      <c r="O234" s="68"/>
      <c r="Q234" s="79" t="s">
        <v>453</v>
      </c>
      <c r="R234" s="79" t="s">
        <v>454</v>
      </c>
      <c r="S234" s="80" t="s">
        <v>954</v>
      </c>
      <c r="T234" s="81">
        <v>16</v>
      </c>
      <c r="U234" s="68">
        <v>17346096.866642855</v>
      </c>
      <c r="V234" s="68">
        <v>611894.46</v>
      </c>
      <c r="W234" s="68">
        <v>111306.62</v>
      </c>
      <c r="X234" s="68">
        <v>62603.339999999989</v>
      </c>
      <c r="Y234" s="68">
        <v>3285495.929969843</v>
      </c>
      <c r="Z234" s="68">
        <v>1620931.5668507202</v>
      </c>
      <c r="AA234" s="68">
        <v>1742089.1145758913</v>
      </c>
      <c r="AB234" s="68">
        <v>202476.02859266102</v>
      </c>
      <c r="AC234" s="68">
        <f t="shared" si="19"/>
        <v>25046478.896631975</v>
      </c>
      <c r="AD234" s="68">
        <v>63584.97</v>
      </c>
      <c r="AF234" s="79" t="s">
        <v>453</v>
      </c>
      <c r="AG234" s="79" t="s">
        <v>454</v>
      </c>
      <c r="AH234" s="80" t="s">
        <v>1156</v>
      </c>
      <c r="AI234" s="81">
        <v>16</v>
      </c>
      <c r="AJ234" s="68">
        <v>17428845.204068985</v>
      </c>
      <c r="AK234" s="68">
        <v>612846.56999999995</v>
      </c>
      <c r="AL234" s="68">
        <v>111638.92</v>
      </c>
      <c r="AM234" s="68">
        <v>62790.239999999991</v>
      </c>
      <c r="AN234" s="68">
        <v>3301755.2308716229</v>
      </c>
      <c r="AO234" s="68">
        <v>1620931.5668507202</v>
      </c>
      <c r="AP234" s="68">
        <v>1751140.8546036771</v>
      </c>
      <c r="AQ234" s="68">
        <v>203162.77935703844</v>
      </c>
      <c r="AR234" s="68">
        <f t="shared" si="20"/>
        <v>25157760.875752047</v>
      </c>
      <c r="AS234" s="68">
        <v>64649.51</v>
      </c>
      <c r="AU234" s="79" t="s">
        <v>453</v>
      </c>
      <c r="AV234" s="79" t="s">
        <v>454</v>
      </c>
      <c r="AW234" s="80" t="s">
        <v>1157</v>
      </c>
      <c r="AX234" s="81">
        <v>16</v>
      </c>
      <c r="AY234" s="68">
        <v>17733706.626833353</v>
      </c>
      <c r="AZ234" s="68">
        <v>623636.69999999995</v>
      </c>
      <c r="BA234" s="68">
        <v>113605.1</v>
      </c>
      <c r="BB234" s="68">
        <v>63896.099999999991</v>
      </c>
      <c r="BC234" s="68">
        <v>3360096.977454036</v>
      </c>
      <c r="BD234" s="68">
        <v>1620931.5668507202</v>
      </c>
      <c r="BE234" s="68">
        <v>1782164.8087194725</v>
      </c>
      <c r="BF234" s="68">
        <v>207226.04734417796</v>
      </c>
      <c r="BG234" s="68">
        <f t="shared" si="21"/>
        <v>25571055.307201762</v>
      </c>
      <c r="BH234" s="68">
        <v>65791.38</v>
      </c>
    </row>
    <row r="235" spans="2:60">
      <c r="B235" s="79" t="s">
        <v>455</v>
      </c>
      <c r="C235" s="79" t="s">
        <v>456</v>
      </c>
      <c r="D235" s="80" t="s">
        <v>953</v>
      </c>
      <c r="E235" s="81">
        <v>19</v>
      </c>
      <c r="F235" s="68"/>
      <c r="G235" s="68"/>
      <c r="H235" s="68"/>
      <c r="I235" s="68"/>
      <c r="J235" s="68"/>
      <c r="K235" s="68"/>
      <c r="L235" s="68"/>
      <c r="M235" s="68"/>
      <c r="N235" s="68">
        <f t="shared" si="18"/>
        <v>0</v>
      </c>
      <c r="O235" s="68"/>
      <c r="Q235" s="79" t="s">
        <v>455</v>
      </c>
      <c r="R235" s="79" t="s">
        <v>456</v>
      </c>
      <c r="S235" s="80" t="s">
        <v>954</v>
      </c>
      <c r="T235" s="81">
        <v>16</v>
      </c>
      <c r="U235" s="68">
        <v>42444480.018923573</v>
      </c>
      <c r="V235" s="68">
        <v>937046.47999999986</v>
      </c>
      <c r="W235" s="68">
        <v>219004.07</v>
      </c>
      <c r="X235" s="68">
        <v>155132.63</v>
      </c>
      <c r="Y235" s="68">
        <v>7411409.5421188008</v>
      </c>
      <c r="Z235" s="68">
        <v>2703815.9507239871</v>
      </c>
      <c r="AA235" s="68">
        <v>4093691.00247763</v>
      </c>
      <c r="AB235" s="68">
        <v>502418.63563216478</v>
      </c>
      <c r="AC235" s="68">
        <f t="shared" si="19"/>
        <v>58466998.329876162</v>
      </c>
      <c r="AD235" s="68">
        <v>0</v>
      </c>
      <c r="AF235" s="79" t="s">
        <v>455</v>
      </c>
      <c r="AG235" s="79" t="s">
        <v>456</v>
      </c>
      <c r="AH235" s="80" t="s">
        <v>1156</v>
      </c>
      <c r="AI235" s="81">
        <v>16</v>
      </c>
      <c r="AJ235" s="68">
        <v>42394509.222037219</v>
      </c>
      <c r="AK235" s="68">
        <v>932934.77000000014</v>
      </c>
      <c r="AL235" s="68">
        <v>218043.09000000003</v>
      </c>
      <c r="AM235" s="68">
        <v>154451.90000000002</v>
      </c>
      <c r="AN235" s="68">
        <v>7400629.5234704437</v>
      </c>
      <c r="AO235" s="68">
        <v>2703815.9507239871</v>
      </c>
      <c r="AP235" s="68">
        <v>4089155.1874421029</v>
      </c>
      <c r="AQ235" s="68">
        <v>499956.4055275172</v>
      </c>
      <c r="AR235" s="68">
        <f t="shared" si="20"/>
        <v>58393496.049201272</v>
      </c>
      <c r="AS235" s="68">
        <v>0</v>
      </c>
      <c r="AU235" s="79" t="s">
        <v>455</v>
      </c>
      <c r="AV235" s="79" t="s">
        <v>456</v>
      </c>
      <c r="AW235" s="80" t="s">
        <v>1157</v>
      </c>
      <c r="AX235" s="81">
        <v>16</v>
      </c>
      <c r="AY235" s="68">
        <v>42886614.30709967</v>
      </c>
      <c r="AZ235" s="68">
        <v>942421.05</v>
      </c>
      <c r="BA235" s="68">
        <v>220260.2</v>
      </c>
      <c r="BB235" s="68">
        <v>156022.41</v>
      </c>
      <c r="BC235" s="68">
        <v>7484483.5385953085</v>
      </c>
      <c r="BD235" s="68">
        <v>2703815.9507239871</v>
      </c>
      <c r="BE235" s="68">
        <v>4136103.1755536799</v>
      </c>
      <c r="BF235" s="68">
        <v>505705.89001109451</v>
      </c>
      <c r="BG235" s="68">
        <f t="shared" si="21"/>
        <v>59035426.521983735</v>
      </c>
      <c r="BH235" s="68">
        <v>0</v>
      </c>
    </row>
    <row r="236" spans="2:60">
      <c r="B236" s="79" t="s">
        <v>457</v>
      </c>
      <c r="C236" s="79" t="s">
        <v>458</v>
      </c>
      <c r="D236" s="80" t="s">
        <v>953</v>
      </c>
      <c r="E236" s="81">
        <v>19</v>
      </c>
      <c r="F236" s="68"/>
      <c r="G236" s="68"/>
      <c r="H236" s="68"/>
      <c r="I236" s="68"/>
      <c r="J236" s="68"/>
      <c r="K236" s="68"/>
      <c r="L236" s="68"/>
      <c r="M236" s="68"/>
      <c r="N236" s="68">
        <f t="shared" si="18"/>
        <v>0</v>
      </c>
      <c r="O236" s="68"/>
      <c r="Q236" s="79" t="s">
        <v>457</v>
      </c>
      <c r="R236" s="79" t="s">
        <v>458</v>
      </c>
      <c r="S236" s="80" t="s">
        <v>954</v>
      </c>
      <c r="T236" s="81">
        <v>16</v>
      </c>
      <c r="U236" s="68">
        <v>255082852.88584441</v>
      </c>
      <c r="V236" s="68">
        <v>11301104.329999998</v>
      </c>
      <c r="W236" s="68">
        <v>3095531.43</v>
      </c>
      <c r="X236" s="68">
        <v>868484.96</v>
      </c>
      <c r="Y236" s="68">
        <v>43934594.103784569</v>
      </c>
      <c r="Z236" s="68">
        <v>13186067.286717428</v>
      </c>
      <c r="AA236" s="68">
        <v>16626777.348507091</v>
      </c>
      <c r="AB236" s="68">
        <v>3045675.6867149472</v>
      </c>
      <c r="AC236" s="68">
        <f t="shared" si="19"/>
        <v>352749378.01156843</v>
      </c>
      <c r="AD236" s="68">
        <v>5608289.9800000004</v>
      </c>
      <c r="AF236" s="79" t="s">
        <v>457</v>
      </c>
      <c r="AG236" s="79" t="s">
        <v>458</v>
      </c>
      <c r="AH236" s="80" t="s">
        <v>1156</v>
      </c>
      <c r="AI236" s="81">
        <v>16</v>
      </c>
      <c r="AJ236" s="68">
        <v>254645586.44573602</v>
      </c>
      <c r="AK236" s="68">
        <v>11163993.789999999</v>
      </c>
      <c r="AL236" s="68">
        <v>3078733.83</v>
      </c>
      <c r="AM236" s="68">
        <v>863772.22</v>
      </c>
      <c r="AN236" s="68">
        <v>43849426.570076153</v>
      </c>
      <c r="AO236" s="68">
        <v>13186067.286717428</v>
      </c>
      <c r="AP236" s="68">
        <v>16599970.86753246</v>
      </c>
      <c r="AQ236" s="68">
        <v>3026900.8486562371</v>
      </c>
      <c r="AR236" s="68">
        <f t="shared" si="20"/>
        <v>352068095.24871826</v>
      </c>
      <c r="AS236" s="68">
        <v>5653643.3899999997</v>
      </c>
      <c r="AU236" s="79" t="s">
        <v>457</v>
      </c>
      <c r="AV236" s="79" t="s">
        <v>458</v>
      </c>
      <c r="AW236" s="80" t="s">
        <v>1157</v>
      </c>
      <c r="AX236" s="81">
        <v>16</v>
      </c>
      <c r="AY236" s="68">
        <v>257369328.3531636</v>
      </c>
      <c r="AZ236" s="68">
        <v>11262691.830000002</v>
      </c>
      <c r="BA236" s="68">
        <v>3105995.2099999995</v>
      </c>
      <c r="BB236" s="68">
        <v>871420.69000000006</v>
      </c>
      <c r="BC236" s="68">
        <v>44306800.64503523</v>
      </c>
      <c r="BD236" s="68">
        <v>13186067.286717428</v>
      </c>
      <c r="BE236" s="68">
        <v>16775657.894033743</v>
      </c>
      <c r="BF236" s="68">
        <v>3057751.9396886826</v>
      </c>
      <c r="BG236" s="68">
        <f t="shared" si="21"/>
        <v>355639574.86863858</v>
      </c>
      <c r="BH236" s="68">
        <v>5703861.0199999996</v>
      </c>
    </row>
    <row r="237" spans="2:60">
      <c r="B237" s="79" t="s">
        <v>459</v>
      </c>
      <c r="C237" s="79" t="s">
        <v>460</v>
      </c>
      <c r="D237" s="80" t="s">
        <v>953</v>
      </c>
      <c r="E237" s="81">
        <v>19</v>
      </c>
      <c r="F237" s="68"/>
      <c r="G237" s="68"/>
      <c r="H237" s="68"/>
      <c r="I237" s="68"/>
      <c r="J237" s="68"/>
      <c r="K237" s="68"/>
      <c r="L237" s="68"/>
      <c r="M237" s="68"/>
      <c r="N237" s="68">
        <f t="shared" si="18"/>
        <v>0</v>
      </c>
      <c r="O237" s="68"/>
      <c r="Q237" s="79" t="s">
        <v>459</v>
      </c>
      <c r="R237" s="79" t="s">
        <v>460</v>
      </c>
      <c r="S237" s="80" t="s">
        <v>954</v>
      </c>
      <c r="T237" s="81">
        <v>16</v>
      </c>
      <c r="U237" s="68">
        <v>755656.74440645613</v>
      </c>
      <c r="V237" s="68">
        <v>7395.8700000000008</v>
      </c>
      <c r="W237" s="68">
        <v>0</v>
      </c>
      <c r="X237" s="68">
        <v>0</v>
      </c>
      <c r="Y237" s="68">
        <v>54178.91518007277</v>
      </c>
      <c r="Z237" s="68">
        <v>30505.912155799542</v>
      </c>
      <c r="AA237" s="68">
        <v>0</v>
      </c>
      <c r="AB237" s="68">
        <v>7577.0876870022621</v>
      </c>
      <c r="AC237" s="68">
        <f t="shared" si="19"/>
        <v>855314.52942933072</v>
      </c>
      <c r="AD237" s="68">
        <v>0</v>
      </c>
      <c r="AF237" s="79" t="s">
        <v>459</v>
      </c>
      <c r="AG237" s="79" t="s">
        <v>460</v>
      </c>
      <c r="AH237" s="80" t="s">
        <v>1156</v>
      </c>
      <c r="AI237" s="81">
        <v>16</v>
      </c>
      <c r="AJ237" s="68">
        <v>759258.8361495838</v>
      </c>
      <c r="AK237" s="68">
        <v>7417.6400000000012</v>
      </c>
      <c r="AL237" s="68">
        <v>0</v>
      </c>
      <c r="AM237" s="68">
        <v>0</v>
      </c>
      <c r="AN237" s="68">
        <v>54443.676126228936</v>
      </c>
      <c r="AO237" s="68">
        <v>30505.912155799542</v>
      </c>
      <c r="AP237" s="68">
        <v>0</v>
      </c>
      <c r="AQ237" s="68">
        <v>7602.783802789636</v>
      </c>
      <c r="AR237" s="68">
        <f t="shared" si="20"/>
        <v>859228.84823440202</v>
      </c>
      <c r="AS237" s="68">
        <v>0</v>
      </c>
      <c r="AU237" s="79" t="s">
        <v>459</v>
      </c>
      <c r="AV237" s="79" t="s">
        <v>460</v>
      </c>
      <c r="AW237" s="80" t="s">
        <v>1157</v>
      </c>
      <c r="AX237" s="81">
        <v>16</v>
      </c>
      <c r="AY237" s="68">
        <v>772487.63719473046</v>
      </c>
      <c r="AZ237" s="68">
        <v>7546.5</v>
      </c>
      <c r="BA237" s="68">
        <v>0</v>
      </c>
      <c r="BB237" s="68">
        <v>0</v>
      </c>
      <c r="BC237" s="68">
        <v>55394.043936310547</v>
      </c>
      <c r="BD237" s="68">
        <v>30505.912155799542</v>
      </c>
      <c r="BE237" s="68">
        <v>0</v>
      </c>
      <c r="BF237" s="68">
        <v>7754.8518788454821</v>
      </c>
      <c r="BG237" s="68">
        <f t="shared" si="21"/>
        <v>873688.94516568608</v>
      </c>
      <c r="BH237" s="68">
        <v>0</v>
      </c>
    </row>
    <row r="238" spans="2:60">
      <c r="B238" s="79" t="s">
        <v>461</v>
      </c>
      <c r="C238" s="79" t="s">
        <v>462</v>
      </c>
      <c r="D238" s="80" t="s">
        <v>953</v>
      </c>
      <c r="E238" s="81">
        <v>19</v>
      </c>
      <c r="F238" s="68"/>
      <c r="G238" s="68"/>
      <c r="H238" s="68"/>
      <c r="I238" s="68"/>
      <c r="J238" s="68"/>
      <c r="K238" s="68"/>
      <c r="L238" s="68"/>
      <c r="M238" s="68"/>
      <c r="N238" s="68">
        <f t="shared" si="18"/>
        <v>0</v>
      </c>
      <c r="O238" s="68"/>
      <c r="Q238" s="79" t="s">
        <v>461</v>
      </c>
      <c r="R238" s="79" t="s">
        <v>462</v>
      </c>
      <c r="S238" s="80" t="s">
        <v>954</v>
      </c>
      <c r="T238" s="81">
        <v>16</v>
      </c>
      <c r="U238" s="68">
        <v>421710.24025163898</v>
      </c>
      <c r="V238" s="68">
        <v>5570.9000000000005</v>
      </c>
      <c r="W238" s="68">
        <v>0</v>
      </c>
      <c r="X238" s="68">
        <v>0</v>
      </c>
      <c r="Y238" s="68">
        <v>59462.697553720573</v>
      </c>
      <c r="Z238" s="68">
        <v>160467.76613847824</v>
      </c>
      <c r="AA238" s="68">
        <v>0</v>
      </c>
      <c r="AB238" s="68">
        <v>4468.4791558837751</v>
      </c>
      <c r="AC238" s="68">
        <f t="shared" si="19"/>
        <v>651680.08309972158</v>
      </c>
      <c r="AD238" s="68">
        <v>0</v>
      </c>
      <c r="AF238" s="79" t="s">
        <v>461</v>
      </c>
      <c r="AG238" s="79" t="s">
        <v>462</v>
      </c>
      <c r="AH238" s="80" t="s">
        <v>1156</v>
      </c>
      <c r="AI238" s="81">
        <v>16</v>
      </c>
      <c r="AJ238" s="68">
        <v>423727.50805936544</v>
      </c>
      <c r="AK238" s="68">
        <v>5587.31</v>
      </c>
      <c r="AL238" s="68">
        <v>0</v>
      </c>
      <c r="AM238" s="68">
        <v>0</v>
      </c>
      <c r="AN238" s="68">
        <v>59751.703509333514</v>
      </c>
      <c r="AO238" s="68">
        <v>160467.76613847824</v>
      </c>
      <c r="AP238" s="68">
        <v>0</v>
      </c>
      <c r="AQ238" s="68">
        <v>4483.6314254497411</v>
      </c>
      <c r="AR238" s="68">
        <f t="shared" si="20"/>
        <v>654017.91913262696</v>
      </c>
      <c r="AS238" s="68">
        <v>0</v>
      </c>
      <c r="AU238" s="79" t="s">
        <v>461</v>
      </c>
      <c r="AV238" s="79" t="s">
        <v>462</v>
      </c>
      <c r="AW238" s="80" t="s">
        <v>1157</v>
      </c>
      <c r="AX238" s="81">
        <v>16</v>
      </c>
      <c r="AY238" s="68">
        <v>431117.91509581183</v>
      </c>
      <c r="AZ238" s="68">
        <v>5684.38</v>
      </c>
      <c r="BA238" s="68">
        <v>0</v>
      </c>
      <c r="BB238" s="68">
        <v>0</v>
      </c>
      <c r="BC238" s="68">
        <v>60794.523873877806</v>
      </c>
      <c r="BD238" s="68">
        <v>160467.76613847824</v>
      </c>
      <c r="BE238" s="68">
        <v>0</v>
      </c>
      <c r="BF238" s="68">
        <v>4573.2964539587265</v>
      </c>
      <c r="BG238" s="68">
        <f t="shared" si="21"/>
        <v>662637.88156212668</v>
      </c>
      <c r="BH238" s="68">
        <v>0</v>
      </c>
    </row>
    <row r="239" spans="2:60">
      <c r="B239" s="79" t="s">
        <v>463</v>
      </c>
      <c r="C239" s="79" t="s">
        <v>464</v>
      </c>
      <c r="D239" s="80" t="s">
        <v>953</v>
      </c>
      <c r="E239" s="81">
        <v>19</v>
      </c>
      <c r="F239" s="68"/>
      <c r="G239" s="68"/>
      <c r="H239" s="68"/>
      <c r="I239" s="68"/>
      <c r="J239" s="68"/>
      <c r="K239" s="68"/>
      <c r="L239" s="68"/>
      <c r="M239" s="68"/>
      <c r="N239" s="68">
        <f t="shared" si="18"/>
        <v>0</v>
      </c>
      <c r="O239" s="68"/>
      <c r="Q239" s="79" t="s">
        <v>463</v>
      </c>
      <c r="R239" s="79" t="s">
        <v>464</v>
      </c>
      <c r="S239" s="80" t="s">
        <v>954</v>
      </c>
      <c r="T239" s="81">
        <v>16</v>
      </c>
      <c r="U239" s="68">
        <v>11262584.831326257</v>
      </c>
      <c r="V239" s="68">
        <v>214672.91999999998</v>
      </c>
      <c r="W239" s="68">
        <v>0</v>
      </c>
      <c r="X239" s="68">
        <v>39092.410000000003</v>
      </c>
      <c r="Y239" s="68">
        <v>1712997.7505563558</v>
      </c>
      <c r="Z239" s="68">
        <v>874141.90549679636</v>
      </c>
      <c r="AA239" s="68">
        <v>822145.56877005566</v>
      </c>
      <c r="AB239" s="68">
        <v>122297.02821530029</v>
      </c>
      <c r="AC239" s="68">
        <f t="shared" si="19"/>
        <v>15048219.704364765</v>
      </c>
      <c r="AD239" s="68">
        <v>287.29000000000002</v>
      </c>
      <c r="AF239" s="79" t="s">
        <v>463</v>
      </c>
      <c r="AG239" s="79" t="s">
        <v>464</v>
      </c>
      <c r="AH239" s="80" t="s">
        <v>1156</v>
      </c>
      <c r="AI239" s="81">
        <v>16</v>
      </c>
      <c r="AJ239" s="68">
        <v>11319620.757048657</v>
      </c>
      <c r="AK239" s="68">
        <v>215301.19</v>
      </c>
      <c r="AL239" s="68">
        <v>0</v>
      </c>
      <c r="AM239" s="68">
        <v>39207.509999999995</v>
      </c>
      <c r="AN239" s="68">
        <v>1721802.4440217633</v>
      </c>
      <c r="AO239" s="68">
        <v>874141.90549679636</v>
      </c>
      <c r="AP239" s="68">
        <v>826578.92198685324</v>
      </c>
      <c r="AQ239" s="68">
        <v>122711.81258561648</v>
      </c>
      <c r="AR239" s="68">
        <f t="shared" si="20"/>
        <v>15119656.571139686</v>
      </c>
      <c r="AS239" s="68">
        <v>292.03000000000003</v>
      </c>
      <c r="AU239" s="79" t="s">
        <v>463</v>
      </c>
      <c r="AV239" s="79" t="s">
        <v>464</v>
      </c>
      <c r="AW239" s="80" t="s">
        <v>1157</v>
      </c>
      <c r="AX239" s="81">
        <v>16</v>
      </c>
      <c r="AY239" s="68">
        <v>11516873.035701977</v>
      </c>
      <c r="AZ239" s="68">
        <v>219041.43000000002</v>
      </c>
      <c r="BA239" s="68">
        <v>0</v>
      </c>
      <c r="BB239" s="68">
        <v>39888.630000000005</v>
      </c>
      <c r="BC239" s="68">
        <v>1751910.2389580857</v>
      </c>
      <c r="BD239" s="68">
        <v>874141.90549679636</v>
      </c>
      <c r="BE239" s="68">
        <v>841075.64775767794</v>
      </c>
      <c r="BF239" s="68">
        <v>125166.06503733061</v>
      </c>
      <c r="BG239" s="68">
        <f t="shared" si="21"/>
        <v>15368394.062951867</v>
      </c>
      <c r="BH239" s="68">
        <v>297.11000000000007</v>
      </c>
    </row>
    <row r="240" spans="2:60">
      <c r="B240" s="79" t="s">
        <v>465</v>
      </c>
      <c r="C240" s="79" t="s">
        <v>466</v>
      </c>
      <c r="D240" s="80" t="s">
        <v>953</v>
      </c>
      <c r="E240" s="81">
        <v>19</v>
      </c>
      <c r="F240" s="68"/>
      <c r="G240" s="68"/>
      <c r="H240" s="68"/>
      <c r="I240" s="68"/>
      <c r="J240" s="68"/>
      <c r="K240" s="68"/>
      <c r="L240" s="68"/>
      <c r="M240" s="68"/>
      <c r="N240" s="68">
        <f t="shared" si="18"/>
        <v>0</v>
      </c>
      <c r="O240" s="68"/>
      <c r="Q240" s="79" t="s">
        <v>465</v>
      </c>
      <c r="R240" s="79" t="s">
        <v>466</v>
      </c>
      <c r="S240" s="80" t="s">
        <v>954</v>
      </c>
      <c r="T240" s="81">
        <v>16</v>
      </c>
      <c r="U240" s="68">
        <v>14879122.935505662</v>
      </c>
      <c r="V240" s="68">
        <v>428792.49</v>
      </c>
      <c r="W240" s="68">
        <v>14791.720000000001</v>
      </c>
      <c r="X240" s="68">
        <v>51002.62000000001</v>
      </c>
      <c r="Y240" s="68">
        <v>2382998.8353698794</v>
      </c>
      <c r="Z240" s="68">
        <v>1067982.405165669</v>
      </c>
      <c r="AA240" s="68">
        <v>1090611.9852954792</v>
      </c>
      <c r="AB240" s="68">
        <v>166214.50829691812</v>
      </c>
      <c r="AC240" s="68">
        <f t="shared" si="19"/>
        <v>20089657.089633606</v>
      </c>
      <c r="AD240" s="68">
        <v>8139.5899999999992</v>
      </c>
      <c r="AF240" s="79" t="s">
        <v>465</v>
      </c>
      <c r="AG240" s="79" t="s">
        <v>466</v>
      </c>
      <c r="AH240" s="80" t="s">
        <v>1156</v>
      </c>
      <c r="AI240" s="81">
        <v>16</v>
      </c>
      <c r="AJ240" s="68">
        <v>14953762.021074345</v>
      </c>
      <c r="AK240" s="68">
        <v>429944.71</v>
      </c>
      <c r="AL240" s="68">
        <v>14835.27</v>
      </c>
      <c r="AM240" s="68">
        <v>51152.810000000005</v>
      </c>
      <c r="AN240" s="68">
        <v>2395145.532193562</v>
      </c>
      <c r="AO240" s="68">
        <v>1067982.405165669</v>
      </c>
      <c r="AP240" s="68">
        <v>1096492.8481326818</v>
      </c>
      <c r="AQ240" s="68">
        <v>166778.26228239015</v>
      </c>
      <c r="AR240" s="68">
        <f t="shared" si="20"/>
        <v>20184367.87884865</v>
      </c>
      <c r="AS240" s="68">
        <v>8274.02</v>
      </c>
      <c r="AU240" s="79" t="s">
        <v>465</v>
      </c>
      <c r="AV240" s="79" t="s">
        <v>466</v>
      </c>
      <c r="AW240" s="80" t="s">
        <v>1157</v>
      </c>
      <c r="AX240" s="81">
        <v>16</v>
      </c>
      <c r="AY240" s="68">
        <v>15214215.821453504</v>
      </c>
      <c r="AZ240" s="68">
        <v>437413.33</v>
      </c>
      <c r="BA240" s="68">
        <v>15093</v>
      </c>
      <c r="BB240" s="68">
        <v>52041.450000000004</v>
      </c>
      <c r="BC240" s="68">
        <v>2437013.5824256931</v>
      </c>
      <c r="BD240" s="68">
        <v>1067982.405165669</v>
      </c>
      <c r="BE240" s="68">
        <v>1115723.401980496</v>
      </c>
      <c r="BF240" s="68">
        <v>170113.8113280274</v>
      </c>
      <c r="BG240" s="68">
        <f t="shared" si="21"/>
        <v>20518015.01235339</v>
      </c>
      <c r="BH240" s="68">
        <v>8418.2100000000009</v>
      </c>
    </row>
    <row r="241" spans="2:60">
      <c r="B241" s="79" t="s">
        <v>467</v>
      </c>
      <c r="C241" s="79" t="s">
        <v>468</v>
      </c>
      <c r="D241" s="80" t="s">
        <v>953</v>
      </c>
      <c r="E241" s="81">
        <v>19</v>
      </c>
      <c r="F241" s="68"/>
      <c r="G241" s="68"/>
      <c r="H241" s="68"/>
      <c r="I241" s="68"/>
      <c r="J241" s="68"/>
      <c r="K241" s="68"/>
      <c r="L241" s="68"/>
      <c r="M241" s="68"/>
      <c r="N241" s="68">
        <f t="shared" si="18"/>
        <v>0</v>
      </c>
      <c r="O241" s="68"/>
      <c r="Q241" s="79" t="s">
        <v>467</v>
      </c>
      <c r="R241" s="79" t="s">
        <v>468</v>
      </c>
      <c r="S241" s="80" t="s">
        <v>954</v>
      </c>
      <c r="T241" s="81">
        <v>16</v>
      </c>
      <c r="U241" s="68">
        <v>86935891.785828292</v>
      </c>
      <c r="V241" s="68">
        <v>1972824.3500000003</v>
      </c>
      <c r="W241" s="68">
        <v>599639.55999999994</v>
      </c>
      <c r="X241" s="68">
        <v>303628.92000000004</v>
      </c>
      <c r="Y241" s="68">
        <v>13663006.020303592</v>
      </c>
      <c r="Z241" s="68">
        <v>4935673.0607195776</v>
      </c>
      <c r="AA241" s="68">
        <v>6024169.4657819048</v>
      </c>
      <c r="AB241" s="68">
        <v>934635.13754692674</v>
      </c>
      <c r="AC241" s="68">
        <f t="shared" si="19"/>
        <v>115533674.31018029</v>
      </c>
      <c r="AD241" s="68">
        <v>164206.01000000004</v>
      </c>
      <c r="AF241" s="79" t="s">
        <v>467</v>
      </c>
      <c r="AG241" s="79" t="s">
        <v>468</v>
      </c>
      <c r="AH241" s="80" t="s">
        <v>1156</v>
      </c>
      <c r="AI241" s="81">
        <v>16</v>
      </c>
      <c r="AJ241" s="68">
        <v>86810281.176715985</v>
      </c>
      <c r="AK241" s="68">
        <v>1959900.06</v>
      </c>
      <c r="AL241" s="68">
        <v>596385.68000000005</v>
      </c>
      <c r="AM241" s="68">
        <v>301981.32</v>
      </c>
      <c r="AN241" s="68">
        <v>13637587.601655351</v>
      </c>
      <c r="AO241" s="68">
        <v>4935673.0607195776</v>
      </c>
      <c r="AP241" s="68">
        <v>6014982.2413231302</v>
      </c>
      <c r="AQ241" s="68">
        <v>928873.63275684416</v>
      </c>
      <c r="AR241" s="68">
        <f t="shared" si="20"/>
        <v>115351198.69317089</v>
      </c>
      <c r="AS241" s="68">
        <v>165533.92000000001</v>
      </c>
      <c r="AU241" s="79" t="s">
        <v>467</v>
      </c>
      <c r="AV241" s="79" t="s">
        <v>468</v>
      </c>
      <c r="AW241" s="80" t="s">
        <v>1157</v>
      </c>
      <c r="AX241" s="81">
        <v>16</v>
      </c>
      <c r="AY241" s="68">
        <v>87757693.265038475</v>
      </c>
      <c r="AZ241" s="68">
        <v>1977249.89</v>
      </c>
      <c r="BA241" s="68">
        <v>601666.5</v>
      </c>
      <c r="BB241" s="68">
        <v>304655.27</v>
      </c>
      <c r="BC241" s="68">
        <v>13780333.463138433</v>
      </c>
      <c r="BD241" s="68">
        <v>4935673.0607195776</v>
      </c>
      <c r="BE241" s="68">
        <v>6078881.2456270494</v>
      </c>
      <c r="BF241" s="68">
        <v>938341.00982917845</v>
      </c>
      <c r="BG241" s="68">
        <f t="shared" si="21"/>
        <v>116541497.9443527</v>
      </c>
      <c r="BH241" s="68">
        <v>167004.24000000002</v>
      </c>
    </row>
    <row r="242" spans="2:60">
      <c r="B242" s="79" t="s">
        <v>469</v>
      </c>
      <c r="C242" s="79" t="s">
        <v>470</v>
      </c>
      <c r="D242" s="80" t="s">
        <v>953</v>
      </c>
      <c r="E242" s="81">
        <v>19</v>
      </c>
      <c r="F242" s="68"/>
      <c r="G242" s="68"/>
      <c r="H242" s="68"/>
      <c r="I242" s="68"/>
      <c r="J242" s="68"/>
      <c r="K242" s="68"/>
      <c r="L242" s="68"/>
      <c r="M242" s="68"/>
      <c r="N242" s="68">
        <f t="shared" si="18"/>
        <v>0</v>
      </c>
      <c r="O242" s="68"/>
      <c r="Q242" s="79" t="s">
        <v>469</v>
      </c>
      <c r="R242" s="79" t="s">
        <v>470</v>
      </c>
      <c r="S242" s="80" t="s">
        <v>954</v>
      </c>
      <c r="T242" s="81">
        <v>16</v>
      </c>
      <c r="U242" s="68">
        <v>117342532.74551222</v>
      </c>
      <c r="V242" s="68">
        <v>3272011.66</v>
      </c>
      <c r="W242" s="68">
        <v>752552.85</v>
      </c>
      <c r="X242" s="68">
        <v>392941.12000000005</v>
      </c>
      <c r="Y242" s="68">
        <v>20367266.257807892</v>
      </c>
      <c r="Z242" s="68">
        <v>6834198.8104817076</v>
      </c>
      <c r="AA242" s="68">
        <v>4881016.5139381187</v>
      </c>
      <c r="AB242" s="68">
        <v>1303187.3292842805</v>
      </c>
      <c r="AC242" s="68">
        <f t="shared" si="19"/>
        <v>155895987.35702419</v>
      </c>
      <c r="AD242" s="68">
        <v>750280.07</v>
      </c>
      <c r="AF242" s="79" t="s">
        <v>469</v>
      </c>
      <c r="AG242" s="79" t="s">
        <v>470</v>
      </c>
      <c r="AH242" s="80" t="s">
        <v>1156</v>
      </c>
      <c r="AI242" s="81">
        <v>16</v>
      </c>
      <c r="AJ242" s="68">
        <v>117931839.56384513</v>
      </c>
      <c r="AK242" s="68">
        <v>3271465.1100000003</v>
      </c>
      <c r="AL242" s="68">
        <v>754768.91</v>
      </c>
      <c r="AM242" s="68">
        <v>394098.24</v>
      </c>
      <c r="AN242" s="68">
        <v>20471250.531665713</v>
      </c>
      <c r="AO242" s="68">
        <v>6834198.8104817076</v>
      </c>
      <c r="AP242" s="68">
        <v>4907245.2795831375</v>
      </c>
      <c r="AQ242" s="68">
        <v>1307607.3109613359</v>
      </c>
      <c r="AR242" s="68">
        <f t="shared" si="20"/>
        <v>156635144.94653699</v>
      </c>
      <c r="AS242" s="68">
        <v>762671.19</v>
      </c>
      <c r="AU242" s="79" t="s">
        <v>469</v>
      </c>
      <c r="AV242" s="79" t="s">
        <v>470</v>
      </c>
      <c r="AW242" s="80" t="s">
        <v>1157</v>
      </c>
      <c r="AX242" s="81">
        <v>16</v>
      </c>
      <c r="AY242" s="68">
        <v>119985432.7953824</v>
      </c>
      <c r="AZ242" s="68">
        <v>3328255.65</v>
      </c>
      <c r="BA242" s="68">
        <v>767880.88</v>
      </c>
      <c r="BB242" s="68">
        <v>400944.57000000007</v>
      </c>
      <c r="BC242" s="68">
        <v>20829114.583051257</v>
      </c>
      <c r="BD242" s="68">
        <v>6834198.8104817076</v>
      </c>
      <c r="BE242" s="68">
        <v>4993302.6076397561</v>
      </c>
      <c r="BF242" s="68">
        <v>1333759.4813805223</v>
      </c>
      <c r="BG242" s="68">
        <f t="shared" si="21"/>
        <v>159248851.68793562</v>
      </c>
      <c r="BH242" s="68">
        <v>775962.30999999994</v>
      </c>
    </row>
    <row r="243" spans="2:60">
      <c r="B243" s="79" t="s">
        <v>471</v>
      </c>
      <c r="C243" s="79" t="s">
        <v>472</v>
      </c>
      <c r="D243" s="80" t="s">
        <v>953</v>
      </c>
      <c r="E243" s="81">
        <v>19</v>
      </c>
      <c r="F243" s="68"/>
      <c r="G243" s="68"/>
      <c r="H243" s="68"/>
      <c r="I243" s="68"/>
      <c r="J243" s="68"/>
      <c r="K243" s="68"/>
      <c r="L243" s="68"/>
      <c r="M243" s="68"/>
      <c r="N243" s="68">
        <f t="shared" si="18"/>
        <v>0</v>
      </c>
      <c r="O243" s="68"/>
      <c r="Q243" s="79" t="s">
        <v>471</v>
      </c>
      <c r="R243" s="79" t="s">
        <v>472</v>
      </c>
      <c r="S243" s="80" t="s">
        <v>954</v>
      </c>
      <c r="T243" s="81">
        <v>16</v>
      </c>
      <c r="U243" s="68">
        <v>6927232.2958389698</v>
      </c>
      <c r="V243" s="68">
        <v>128925.11000000002</v>
      </c>
      <c r="W243" s="68">
        <v>0</v>
      </c>
      <c r="X243" s="68">
        <v>25844.659999999996</v>
      </c>
      <c r="Y243" s="68">
        <v>987453.07136544026</v>
      </c>
      <c r="Z243" s="68">
        <v>718476.57589301968</v>
      </c>
      <c r="AA243" s="68">
        <v>964127.96331667749</v>
      </c>
      <c r="AB243" s="68">
        <v>79626.57960123755</v>
      </c>
      <c r="AC243" s="68">
        <f t="shared" si="19"/>
        <v>9831686.2560153455</v>
      </c>
      <c r="AD243" s="68">
        <v>0</v>
      </c>
      <c r="AF243" s="79" t="s">
        <v>471</v>
      </c>
      <c r="AG243" s="79" t="s">
        <v>472</v>
      </c>
      <c r="AH243" s="80" t="s">
        <v>1156</v>
      </c>
      <c r="AI243" s="81">
        <v>16</v>
      </c>
      <c r="AJ243" s="68">
        <v>6962090.246901745</v>
      </c>
      <c r="AK243" s="68">
        <v>129306.62000000001</v>
      </c>
      <c r="AL243" s="68">
        <v>0</v>
      </c>
      <c r="AM243" s="68">
        <v>25921.15</v>
      </c>
      <c r="AN243" s="68">
        <v>992508.73625479068</v>
      </c>
      <c r="AO243" s="68">
        <v>718476.57589301968</v>
      </c>
      <c r="AP243" s="68">
        <v>969286.56166741741</v>
      </c>
      <c r="AQ243" s="68">
        <v>79896.654576908797</v>
      </c>
      <c r="AR243" s="68">
        <f t="shared" si="20"/>
        <v>9877486.5452938825</v>
      </c>
      <c r="AS243" s="68">
        <v>0</v>
      </c>
      <c r="AU243" s="79" t="s">
        <v>471</v>
      </c>
      <c r="AV243" s="79" t="s">
        <v>472</v>
      </c>
      <c r="AW243" s="80" t="s">
        <v>1157</v>
      </c>
      <c r="AX243" s="81">
        <v>16</v>
      </c>
      <c r="AY243" s="68">
        <v>7083708.9012317145</v>
      </c>
      <c r="AZ243" s="68">
        <v>131563.98000000001</v>
      </c>
      <c r="BA243" s="68">
        <v>0</v>
      </c>
      <c r="BB243" s="68">
        <v>26373.660000000003</v>
      </c>
      <c r="BC243" s="68">
        <v>1009915.890510397</v>
      </c>
      <c r="BD243" s="68">
        <v>718476.57589301968</v>
      </c>
      <c r="BE243" s="68">
        <v>986333.21541056968</v>
      </c>
      <c r="BF243" s="68">
        <v>81494.593068448827</v>
      </c>
      <c r="BG243" s="68">
        <f t="shared" si="21"/>
        <v>10037866.81611415</v>
      </c>
      <c r="BH243" s="68">
        <v>0</v>
      </c>
    </row>
    <row r="244" spans="2:60">
      <c r="B244" s="79" t="s">
        <v>473</v>
      </c>
      <c r="C244" s="79" t="s">
        <v>474</v>
      </c>
      <c r="D244" s="80" t="s">
        <v>953</v>
      </c>
      <c r="E244" s="81">
        <v>19</v>
      </c>
      <c r="F244" s="68"/>
      <c r="G244" s="68"/>
      <c r="H244" s="68"/>
      <c r="I244" s="68"/>
      <c r="J244" s="68"/>
      <c r="K244" s="68"/>
      <c r="L244" s="68"/>
      <c r="M244" s="68"/>
      <c r="N244" s="68">
        <f t="shared" si="18"/>
        <v>0</v>
      </c>
      <c r="O244" s="68"/>
      <c r="Q244" s="79" t="s">
        <v>473</v>
      </c>
      <c r="R244" s="79" t="s">
        <v>474</v>
      </c>
      <c r="S244" s="80" t="s">
        <v>954</v>
      </c>
      <c r="T244" s="81">
        <v>16</v>
      </c>
      <c r="U244" s="68">
        <v>40819134.751347385</v>
      </c>
      <c r="V244" s="68">
        <v>1494081.54</v>
      </c>
      <c r="W244" s="68">
        <v>335022.88</v>
      </c>
      <c r="X244" s="68">
        <v>138408.25</v>
      </c>
      <c r="Y244" s="68">
        <v>7350868.5943631772</v>
      </c>
      <c r="Z244" s="68">
        <v>2949445.8325091903</v>
      </c>
      <c r="AA244" s="68">
        <v>2368016.3154763179</v>
      </c>
      <c r="AB244" s="68">
        <v>465768.42641811818</v>
      </c>
      <c r="AC244" s="68">
        <f t="shared" si="19"/>
        <v>56340079.890114188</v>
      </c>
      <c r="AD244" s="68">
        <v>419333.29999999993</v>
      </c>
      <c r="AF244" s="79" t="s">
        <v>473</v>
      </c>
      <c r="AG244" s="79" t="s">
        <v>474</v>
      </c>
      <c r="AH244" s="80" t="s">
        <v>1156</v>
      </c>
      <c r="AI244" s="81">
        <v>16</v>
      </c>
      <c r="AJ244" s="68">
        <v>41022868.029194236</v>
      </c>
      <c r="AK244" s="68">
        <v>1492790.6</v>
      </c>
      <c r="AL244" s="68">
        <v>336009.43</v>
      </c>
      <c r="AM244" s="68">
        <v>138815.82999999999</v>
      </c>
      <c r="AN244" s="68">
        <v>7388376.5966403103</v>
      </c>
      <c r="AO244" s="68">
        <v>2949445.8325091903</v>
      </c>
      <c r="AP244" s="68">
        <v>2380785.0610912228</v>
      </c>
      <c r="AQ244" s="68">
        <v>467348.17244865745</v>
      </c>
      <c r="AR244" s="68">
        <f t="shared" si="20"/>
        <v>56602698.291883618</v>
      </c>
      <c r="AS244" s="68">
        <v>426258.74</v>
      </c>
      <c r="AU244" s="79" t="s">
        <v>473</v>
      </c>
      <c r="AV244" s="79" t="s">
        <v>474</v>
      </c>
      <c r="AW244" s="80" t="s">
        <v>1157</v>
      </c>
      <c r="AX244" s="81">
        <v>16</v>
      </c>
      <c r="AY244" s="68">
        <v>41736270.264588296</v>
      </c>
      <c r="AZ244" s="68">
        <v>1518700.1999999997</v>
      </c>
      <c r="BA244" s="68">
        <v>341846.65</v>
      </c>
      <c r="BB244" s="68">
        <v>141227.36000000002</v>
      </c>
      <c r="BC244" s="68">
        <v>7517532.2076605111</v>
      </c>
      <c r="BD244" s="68">
        <v>2949445.8325091903</v>
      </c>
      <c r="BE244" s="68">
        <v>2422539.7090311171</v>
      </c>
      <c r="BF244" s="68">
        <v>476695.13289762288</v>
      </c>
      <c r="BG244" s="68">
        <f t="shared" si="21"/>
        <v>57537944.526686743</v>
      </c>
      <c r="BH244" s="68">
        <v>433687.17000000004</v>
      </c>
    </row>
    <row r="245" spans="2:60">
      <c r="B245" s="79" t="s">
        <v>475</v>
      </c>
      <c r="C245" s="79" t="s">
        <v>476</v>
      </c>
      <c r="D245" s="80" t="s">
        <v>953</v>
      </c>
      <c r="E245" s="81">
        <v>19</v>
      </c>
      <c r="F245" s="68"/>
      <c r="G245" s="68"/>
      <c r="H245" s="68"/>
      <c r="I245" s="68"/>
      <c r="J245" s="68"/>
      <c r="K245" s="68"/>
      <c r="L245" s="68"/>
      <c r="M245" s="68"/>
      <c r="N245" s="68">
        <f t="shared" si="18"/>
        <v>0</v>
      </c>
      <c r="O245" s="68"/>
      <c r="Q245" s="79" t="s">
        <v>475</v>
      </c>
      <c r="R245" s="79" t="s">
        <v>476</v>
      </c>
      <c r="S245" s="80" t="s">
        <v>954</v>
      </c>
      <c r="T245" s="81">
        <v>16</v>
      </c>
      <c r="U245" s="68">
        <v>32235235.278952956</v>
      </c>
      <c r="V245" s="68">
        <v>1390213.4299999997</v>
      </c>
      <c r="W245" s="68">
        <v>191747.49999999997</v>
      </c>
      <c r="X245" s="68">
        <v>113418.29999999999</v>
      </c>
      <c r="Y245" s="68">
        <v>5726694.4495743932</v>
      </c>
      <c r="Z245" s="68">
        <v>2201894.9910638989</v>
      </c>
      <c r="AA245" s="68">
        <v>2984791.8581186552</v>
      </c>
      <c r="AB245" s="68">
        <v>377835.29768435657</v>
      </c>
      <c r="AC245" s="68">
        <f t="shared" si="19"/>
        <v>45843326.395394258</v>
      </c>
      <c r="AD245" s="68">
        <v>621495.29</v>
      </c>
      <c r="AF245" s="79" t="s">
        <v>475</v>
      </c>
      <c r="AG245" s="79" t="s">
        <v>476</v>
      </c>
      <c r="AH245" s="80" t="s">
        <v>1156</v>
      </c>
      <c r="AI245" s="81">
        <v>16</v>
      </c>
      <c r="AJ245" s="68">
        <v>32392434.073448978</v>
      </c>
      <c r="AK245" s="68">
        <v>1385852.21</v>
      </c>
      <c r="AL245" s="68">
        <v>192314.93</v>
      </c>
      <c r="AM245" s="68">
        <v>113753.93999999999</v>
      </c>
      <c r="AN245" s="68">
        <v>5755838.9920075675</v>
      </c>
      <c r="AO245" s="68">
        <v>2201894.9910638989</v>
      </c>
      <c r="AP245" s="68">
        <v>3000762.1266274508</v>
      </c>
      <c r="AQ245" s="68">
        <v>379116.78626185656</v>
      </c>
      <c r="AR245" s="68">
        <f t="shared" si="20"/>
        <v>46053777.689409755</v>
      </c>
      <c r="AS245" s="68">
        <v>631809.64</v>
      </c>
      <c r="AU245" s="79" t="s">
        <v>475</v>
      </c>
      <c r="AV245" s="79" t="s">
        <v>476</v>
      </c>
      <c r="AW245" s="80" t="s">
        <v>1157</v>
      </c>
      <c r="AX245" s="81">
        <v>16</v>
      </c>
      <c r="AY245" s="68">
        <v>32954979.748130787</v>
      </c>
      <c r="AZ245" s="68">
        <v>1410012.0000000005</v>
      </c>
      <c r="BA245" s="68">
        <v>195672.27</v>
      </c>
      <c r="BB245" s="68">
        <v>115739.8</v>
      </c>
      <c r="BC245" s="68">
        <v>5856767.5440755486</v>
      </c>
      <c r="BD245" s="68">
        <v>2201894.9910638989</v>
      </c>
      <c r="BE245" s="68">
        <v>3053536.4214043431</v>
      </c>
      <c r="BF245" s="68">
        <v>386699.11418707669</v>
      </c>
      <c r="BG245" s="68">
        <f t="shared" si="21"/>
        <v>46818175.018861659</v>
      </c>
      <c r="BH245" s="68">
        <v>642873.13</v>
      </c>
    </row>
    <row r="246" spans="2:60">
      <c r="B246" s="79" t="s">
        <v>477</v>
      </c>
      <c r="C246" s="79" t="s">
        <v>478</v>
      </c>
      <c r="D246" s="80" t="s">
        <v>953</v>
      </c>
      <c r="E246" s="81">
        <v>19</v>
      </c>
      <c r="F246" s="68"/>
      <c r="G246" s="68"/>
      <c r="H246" s="68"/>
      <c r="I246" s="68"/>
      <c r="J246" s="68"/>
      <c r="K246" s="68"/>
      <c r="L246" s="68"/>
      <c r="M246" s="68"/>
      <c r="N246" s="68">
        <f t="shared" si="18"/>
        <v>0</v>
      </c>
      <c r="O246" s="68"/>
      <c r="Q246" s="79" t="s">
        <v>477</v>
      </c>
      <c r="R246" s="79" t="s">
        <v>478</v>
      </c>
      <c r="S246" s="80" t="s">
        <v>954</v>
      </c>
      <c r="T246" s="81">
        <v>16</v>
      </c>
      <c r="U246" s="68">
        <v>4896658.7471311549</v>
      </c>
      <c r="V246" s="68">
        <v>101909.19</v>
      </c>
      <c r="W246" s="68">
        <v>7395.8700000000008</v>
      </c>
      <c r="X246" s="68">
        <v>14983.820000000002</v>
      </c>
      <c r="Y246" s="68">
        <v>635150.08242737525</v>
      </c>
      <c r="Z246" s="68">
        <v>518801.13219168899</v>
      </c>
      <c r="AA246" s="68">
        <v>242623.70084262121</v>
      </c>
      <c r="AB246" s="68">
        <v>51937.576893776655</v>
      </c>
      <c r="AC246" s="68">
        <f t="shared" si="19"/>
        <v>6469460.1194866169</v>
      </c>
      <c r="AD246" s="68">
        <v>0</v>
      </c>
      <c r="AF246" s="79" t="s">
        <v>477</v>
      </c>
      <c r="AG246" s="79" t="s">
        <v>478</v>
      </c>
      <c r="AH246" s="80" t="s">
        <v>1156</v>
      </c>
      <c r="AI246" s="81">
        <v>16</v>
      </c>
      <c r="AJ246" s="68">
        <v>4920720.3004235858</v>
      </c>
      <c r="AK246" s="68">
        <v>102209.29000000001</v>
      </c>
      <c r="AL246" s="68">
        <v>7417.6400000000012</v>
      </c>
      <c r="AM246" s="68">
        <v>15027.940000000002</v>
      </c>
      <c r="AN246" s="68">
        <v>638399.34428395226</v>
      </c>
      <c r="AO246" s="68">
        <v>518801.13219168899</v>
      </c>
      <c r="AP246" s="68">
        <v>243932.10813595523</v>
      </c>
      <c r="AQ246" s="68">
        <v>52113.722809936851</v>
      </c>
      <c r="AR246" s="68">
        <f t="shared" si="20"/>
        <v>6498621.4778451193</v>
      </c>
      <c r="AS246" s="68">
        <v>0</v>
      </c>
      <c r="AU246" s="79" t="s">
        <v>477</v>
      </c>
      <c r="AV246" s="79" t="s">
        <v>478</v>
      </c>
      <c r="AW246" s="80" t="s">
        <v>1157</v>
      </c>
      <c r="AX246" s="81">
        <v>16</v>
      </c>
      <c r="AY246" s="68">
        <v>5006298.6540861493</v>
      </c>
      <c r="AZ246" s="68">
        <v>103984.89</v>
      </c>
      <c r="BA246" s="68">
        <v>7546.5</v>
      </c>
      <c r="BB246" s="68">
        <v>15289.01</v>
      </c>
      <c r="BC246" s="68">
        <v>649560.65611960366</v>
      </c>
      <c r="BD246" s="68">
        <v>518801.13219168899</v>
      </c>
      <c r="BE246" s="68">
        <v>248210.40891922894</v>
      </c>
      <c r="BF246" s="68">
        <v>53156.015266137198</v>
      </c>
      <c r="BG246" s="68">
        <f t="shared" si="21"/>
        <v>6602847.2665828075</v>
      </c>
      <c r="BH246" s="68">
        <v>0</v>
      </c>
    </row>
    <row r="247" spans="2:60">
      <c r="B247" s="79" t="s">
        <v>479</v>
      </c>
      <c r="C247" s="79" t="s">
        <v>480</v>
      </c>
      <c r="D247" s="80" t="s">
        <v>953</v>
      </c>
      <c r="E247" s="81">
        <v>19</v>
      </c>
      <c r="F247" s="68"/>
      <c r="G247" s="68"/>
      <c r="H247" s="68"/>
      <c r="I247" s="68"/>
      <c r="J247" s="68"/>
      <c r="K247" s="68"/>
      <c r="L247" s="68"/>
      <c r="M247" s="68"/>
      <c r="N247" s="68">
        <f t="shared" si="18"/>
        <v>0</v>
      </c>
      <c r="O247" s="68"/>
      <c r="Q247" s="79" t="s">
        <v>479</v>
      </c>
      <c r="R247" s="79" t="s">
        <v>480</v>
      </c>
      <c r="S247" s="80" t="s">
        <v>954</v>
      </c>
      <c r="T247" s="81">
        <v>16</v>
      </c>
      <c r="U247" s="68">
        <v>28704227.902309768</v>
      </c>
      <c r="V247" s="68">
        <v>1157455.27</v>
      </c>
      <c r="W247" s="68">
        <v>189506.93</v>
      </c>
      <c r="X247" s="68">
        <v>99892.14</v>
      </c>
      <c r="Y247" s="68">
        <v>4575842.8037819117</v>
      </c>
      <c r="Z247" s="68">
        <v>1539427.1071864392</v>
      </c>
      <c r="AA247" s="68">
        <v>2577006.2950759395</v>
      </c>
      <c r="AB247" s="68">
        <v>310198.94484198838</v>
      </c>
      <c r="AC247" s="68">
        <f t="shared" si="19"/>
        <v>39677747.973196037</v>
      </c>
      <c r="AD247" s="68">
        <v>524190.5799999999</v>
      </c>
      <c r="AF247" s="79" t="s">
        <v>479</v>
      </c>
      <c r="AG247" s="79" t="s">
        <v>480</v>
      </c>
      <c r="AH247" s="80" t="s">
        <v>1156</v>
      </c>
      <c r="AI247" s="81">
        <v>16</v>
      </c>
      <c r="AJ247" s="68">
        <v>28843746.198922914</v>
      </c>
      <c r="AK247" s="68">
        <v>1153750.0900000001</v>
      </c>
      <c r="AL247" s="68">
        <v>190064.98</v>
      </c>
      <c r="AM247" s="68">
        <v>100186.31</v>
      </c>
      <c r="AN247" s="68">
        <v>4599481.2376387725</v>
      </c>
      <c r="AO247" s="68">
        <v>1539427.1071864392</v>
      </c>
      <c r="AP247" s="68">
        <v>2590902.4845196824</v>
      </c>
      <c r="AQ247" s="68">
        <v>311251.01523259282</v>
      </c>
      <c r="AR247" s="68">
        <f t="shared" si="20"/>
        <v>39861657.1935004</v>
      </c>
      <c r="AS247" s="68">
        <v>532847.77</v>
      </c>
      <c r="AU247" s="79" t="s">
        <v>479</v>
      </c>
      <c r="AV247" s="79" t="s">
        <v>480</v>
      </c>
      <c r="AW247" s="80" t="s">
        <v>1157</v>
      </c>
      <c r="AX247" s="81">
        <v>16</v>
      </c>
      <c r="AY247" s="68">
        <v>29341216.159062862</v>
      </c>
      <c r="AZ247" s="68">
        <v>1173763.9900000002</v>
      </c>
      <c r="BA247" s="68">
        <v>193366.82</v>
      </c>
      <c r="BB247" s="68">
        <v>101926.76000000001</v>
      </c>
      <c r="BC247" s="68">
        <v>4679927.7300672214</v>
      </c>
      <c r="BD247" s="68">
        <v>1539427.1071864392</v>
      </c>
      <c r="BE247" s="68">
        <v>2636342.5018653665</v>
      </c>
      <c r="BF247" s="68">
        <v>317476.03693723679</v>
      </c>
      <c r="BG247" s="68">
        <f t="shared" si="21"/>
        <v>40525580.825119123</v>
      </c>
      <c r="BH247" s="68">
        <v>542133.72</v>
      </c>
    </row>
    <row r="248" spans="2:60">
      <c r="B248" s="79" t="s">
        <v>481</v>
      </c>
      <c r="C248" s="79" t="s">
        <v>482</v>
      </c>
      <c r="D248" s="80" t="s">
        <v>953</v>
      </c>
      <c r="E248" s="81">
        <v>19</v>
      </c>
      <c r="F248" s="68"/>
      <c r="G248" s="68"/>
      <c r="H248" s="68"/>
      <c r="I248" s="68"/>
      <c r="J248" s="68"/>
      <c r="K248" s="68"/>
      <c r="L248" s="68"/>
      <c r="M248" s="68"/>
      <c r="N248" s="68">
        <f t="shared" si="18"/>
        <v>0</v>
      </c>
      <c r="O248" s="68"/>
      <c r="Q248" s="79" t="s">
        <v>481</v>
      </c>
      <c r="R248" s="79" t="s">
        <v>482</v>
      </c>
      <c r="S248" s="80" t="s">
        <v>954</v>
      </c>
      <c r="T248" s="81">
        <v>16</v>
      </c>
      <c r="U248" s="68">
        <v>20760538.799949784</v>
      </c>
      <c r="V248" s="68">
        <v>725513.89</v>
      </c>
      <c r="W248" s="68">
        <v>30063.689999999995</v>
      </c>
      <c r="X248" s="68">
        <v>70020.539999999994</v>
      </c>
      <c r="Y248" s="68">
        <v>2858623.0292146783</v>
      </c>
      <c r="Z248" s="68">
        <v>1328975.2271536619</v>
      </c>
      <c r="AA248" s="68">
        <v>1069730.2233655681</v>
      </c>
      <c r="AB248" s="68">
        <v>192759.9103615582</v>
      </c>
      <c r="AC248" s="68">
        <f t="shared" si="19"/>
        <v>27432288.920045253</v>
      </c>
      <c r="AD248" s="68">
        <v>396063.61</v>
      </c>
      <c r="AF248" s="79" t="s">
        <v>481</v>
      </c>
      <c r="AG248" s="79" t="s">
        <v>482</v>
      </c>
      <c r="AH248" s="80" t="s">
        <v>1156</v>
      </c>
      <c r="AI248" s="81">
        <v>16</v>
      </c>
      <c r="AJ248" s="68">
        <v>20858501.585994843</v>
      </c>
      <c r="AK248" s="68">
        <v>722275.49</v>
      </c>
      <c r="AL248" s="68">
        <v>30152.21</v>
      </c>
      <c r="AM248" s="68">
        <v>70226.740000000005</v>
      </c>
      <c r="AN248" s="68">
        <v>2873439.7010914427</v>
      </c>
      <c r="AO248" s="68">
        <v>1328975.2271536619</v>
      </c>
      <c r="AP248" s="68">
        <v>1075498.0796424984</v>
      </c>
      <c r="AQ248" s="68">
        <v>193413.71347438172</v>
      </c>
      <c r="AR248" s="68">
        <f t="shared" si="20"/>
        <v>27555087.487356823</v>
      </c>
      <c r="AS248" s="68">
        <v>402604.73999999993</v>
      </c>
      <c r="AU248" s="79" t="s">
        <v>481</v>
      </c>
      <c r="AV248" s="79" t="s">
        <v>482</v>
      </c>
      <c r="AW248" s="80" t="s">
        <v>1157</v>
      </c>
      <c r="AX248" s="81">
        <v>16</v>
      </c>
      <c r="AY248" s="68">
        <v>21215147.872071486</v>
      </c>
      <c r="AZ248" s="68">
        <v>734800.88000000012</v>
      </c>
      <c r="BA248" s="68">
        <v>30676.02</v>
      </c>
      <c r="BB248" s="68">
        <v>71446.740000000005</v>
      </c>
      <c r="BC248" s="68">
        <v>2923705.9577276572</v>
      </c>
      <c r="BD248" s="68">
        <v>1328975.2271536619</v>
      </c>
      <c r="BE248" s="68">
        <v>1094360.2745292494</v>
      </c>
      <c r="BF248" s="68">
        <v>197281.97074387595</v>
      </c>
      <c r="BG248" s="68">
        <f t="shared" si="21"/>
        <v>28006015.892225925</v>
      </c>
      <c r="BH248" s="68">
        <v>409620.95</v>
      </c>
    </row>
    <row r="249" spans="2:60">
      <c r="B249" s="79" t="s">
        <v>483</v>
      </c>
      <c r="C249" s="79" t="s">
        <v>484</v>
      </c>
      <c r="D249" s="80" t="s">
        <v>953</v>
      </c>
      <c r="E249" s="81">
        <v>19</v>
      </c>
      <c r="F249" s="68"/>
      <c r="G249" s="68"/>
      <c r="H249" s="68"/>
      <c r="I249" s="68"/>
      <c r="J249" s="68"/>
      <c r="K249" s="68"/>
      <c r="L249" s="68"/>
      <c r="M249" s="68"/>
      <c r="N249" s="68">
        <f t="shared" si="18"/>
        <v>0</v>
      </c>
      <c r="O249" s="68"/>
      <c r="Q249" s="79" t="s">
        <v>483</v>
      </c>
      <c r="R249" s="79" t="s">
        <v>484</v>
      </c>
      <c r="S249" s="80" t="s">
        <v>954</v>
      </c>
      <c r="T249" s="81">
        <v>16</v>
      </c>
      <c r="U249" s="68">
        <v>11531873.047655804</v>
      </c>
      <c r="V249" s="68">
        <v>424444.49000000011</v>
      </c>
      <c r="W249" s="68">
        <v>12198.37</v>
      </c>
      <c r="X249" s="68">
        <v>40052.910000000003</v>
      </c>
      <c r="Y249" s="68">
        <v>1973565.7955297385</v>
      </c>
      <c r="Z249" s="68">
        <v>1156661.4014684784</v>
      </c>
      <c r="AA249" s="68">
        <v>1040033.6566463897</v>
      </c>
      <c r="AB249" s="68">
        <v>127743.63618546724</v>
      </c>
      <c r="AC249" s="68">
        <f t="shared" si="19"/>
        <v>16496465.517485877</v>
      </c>
      <c r="AD249" s="68">
        <v>189892.21</v>
      </c>
      <c r="AF249" s="79" t="s">
        <v>483</v>
      </c>
      <c r="AG249" s="79" t="s">
        <v>484</v>
      </c>
      <c r="AH249" s="80" t="s">
        <v>1156</v>
      </c>
      <c r="AI249" s="81">
        <v>16</v>
      </c>
      <c r="AJ249" s="68">
        <v>11588357.429957155</v>
      </c>
      <c r="AK249" s="68">
        <v>423117.41000000015</v>
      </c>
      <c r="AL249" s="68">
        <v>12234.289999999999</v>
      </c>
      <c r="AM249" s="68">
        <v>40170.85</v>
      </c>
      <c r="AN249" s="68">
        <v>1983715.4502778037</v>
      </c>
      <c r="AO249" s="68">
        <v>1156661.4014684784</v>
      </c>
      <c r="AP249" s="68">
        <v>1045642.2008448909</v>
      </c>
      <c r="AQ249" s="68">
        <v>128176.90700295195</v>
      </c>
      <c r="AR249" s="68">
        <f t="shared" si="20"/>
        <v>16571104.289551279</v>
      </c>
      <c r="AS249" s="68">
        <v>193028.35</v>
      </c>
      <c r="AU249" s="79" t="s">
        <v>483</v>
      </c>
      <c r="AV249" s="79" t="s">
        <v>484</v>
      </c>
      <c r="AW249" s="80" t="s">
        <v>1157</v>
      </c>
      <c r="AX249" s="81">
        <v>16</v>
      </c>
      <c r="AY249" s="68">
        <v>11788805.170225393</v>
      </c>
      <c r="AZ249" s="68">
        <v>430457.30000000005</v>
      </c>
      <c r="BA249" s="68">
        <v>12446.83</v>
      </c>
      <c r="BB249" s="68">
        <v>40868.710000000006</v>
      </c>
      <c r="BC249" s="68">
        <v>2018404.7028899218</v>
      </c>
      <c r="BD249" s="68">
        <v>1156661.4014684784</v>
      </c>
      <c r="BE249" s="68">
        <v>1063981.0505144901</v>
      </c>
      <c r="BF249" s="68">
        <v>130740.42574299872</v>
      </c>
      <c r="BG249" s="68">
        <f t="shared" si="21"/>
        <v>16838757.840841282</v>
      </c>
      <c r="BH249" s="68">
        <v>196392.25</v>
      </c>
    </row>
    <row r="250" spans="2:60">
      <c r="B250" s="79" t="s">
        <v>485</v>
      </c>
      <c r="C250" s="79" t="s">
        <v>486</v>
      </c>
      <c r="D250" s="80" t="s">
        <v>953</v>
      </c>
      <c r="E250" s="81">
        <v>19</v>
      </c>
      <c r="F250" s="68"/>
      <c r="G250" s="68"/>
      <c r="H250" s="68"/>
      <c r="I250" s="68"/>
      <c r="J250" s="68"/>
      <c r="K250" s="68"/>
      <c r="L250" s="68"/>
      <c r="M250" s="68"/>
      <c r="N250" s="68">
        <f t="shared" si="18"/>
        <v>0</v>
      </c>
      <c r="O250" s="68"/>
      <c r="Q250" s="79" t="s">
        <v>485</v>
      </c>
      <c r="R250" s="79" t="s">
        <v>486</v>
      </c>
      <c r="S250" s="80" t="s">
        <v>954</v>
      </c>
      <c r="T250" s="81">
        <v>16</v>
      </c>
      <c r="U250" s="68">
        <v>4163212.054446857</v>
      </c>
      <c r="V250" s="68">
        <v>121591.91</v>
      </c>
      <c r="W250" s="68">
        <v>11026.47</v>
      </c>
      <c r="X250" s="68">
        <v>0</v>
      </c>
      <c r="Y250" s="68">
        <v>504874.36262754723</v>
      </c>
      <c r="Z250" s="68">
        <v>0</v>
      </c>
      <c r="AA250" s="68">
        <v>0</v>
      </c>
      <c r="AB250" s="68">
        <v>44698.971376459114</v>
      </c>
      <c r="AC250" s="68">
        <f t="shared" si="19"/>
        <v>4845403.7684508627</v>
      </c>
      <c r="AD250" s="68">
        <v>0</v>
      </c>
      <c r="AF250" s="79" t="s">
        <v>485</v>
      </c>
      <c r="AG250" s="79" t="s">
        <v>486</v>
      </c>
      <c r="AH250" s="80" t="s">
        <v>1156</v>
      </c>
      <c r="AI250" s="81">
        <v>16</v>
      </c>
      <c r="AJ250" s="68">
        <v>4154310.7257463448</v>
      </c>
      <c r="AK250" s="68">
        <v>120932.09000000001</v>
      </c>
      <c r="AL250" s="68">
        <v>10966.64</v>
      </c>
      <c r="AM250" s="68">
        <v>0</v>
      </c>
      <c r="AN250" s="68">
        <v>503794.68462180957</v>
      </c>
      <c r="AO250" s="68">
        <v>0</v>
      </c>
      <c r="AP250" s="68">
        <v>0</v>
      </c>
      <c r="AQ250" s="68">
        <v>44423.449762596749</v>
      </c>
      <c r="AR250" s="68">
        <f t="shared" si="20"/>
        <v>4834427.590130751</v>
      </c>
      <c r="AS250" s="68">
        <v>0</v>
      </c>
      <c r="AU250" s="79" t="s">
        <v>485</v>
      </c>
      <c r="AV250" s="79" t="s">
        <v>486</v>
      </c>
      <c r="AW250" s="80" t="s">
        <v>1157</v>
      </c>
      <c r="AX250" s="81">
        <v>16</v>
      </c>
      <c r="AY250" s="68">
        <v>4197251.0357291065</v>
      </c>
      <c r="AZ250" s="68">
        <v>122002.92</v>
      </c>
      <c r="BA250" s="68">
        <v>11063.74</v>
      </c>
      <c r="BB250" s="68">
        <v>0</v>
      </c>
      <c r="BC250" s="68">
        <v>509002.68016045901</v>
      </c>
      <c r="BD250" s="68">
        <v>0</v>
      </c>
      <c r="BE250" s="68">
        <v>0</v>
      </c>
      <c r="BF250" s="68">
        <v>44876.209619792178</v>
      </c>
      <c r="BG250" s="68">
        <f t="shared" si="21"/>
        <v>4884196.585509358</v>
      </c>
      <c r="BH250" s="68">
        <v>0</v>
      </c>
    </row>
    <row r="251" spans="2:60">
      <c r="B251" s="79" t="s">
        <v>487</v>
      </c>
      <c r="C251" s="79" t="s">
        <v>488</v>
      </c>
      <c r="D251" s="80" t="s">
        <v>953</v>
      </c>
      <c r="E251" s="81">
        <v>19</v>
      </c>
      <c r="F251" s="68"/>
      <c r="G251" s="68"/>
      <c r="H251" s="68"/>
      <c r="I251" s="68"/>
      <c r="J251" s="68"/>
      <c r="K251" s="68"/>
      <c r="L251" s="68"/>
      <c r="M251" s="68"/>
      <c r="N251" s="68">
        <f t="shared" si="18"/>
        <v>0</v>
      </c>
      <c r="O251" s="68"/>
      <c r="Q251" s="79" t="s">
        <v>487</v>
      </c>
      <c r="R251" s="79" t="s">
        <v>488</v>
      </c>
      <c r="S251" s="80" t="s">
        <v>954</v>
      </c>
      <c r="T251" s="81">
        <v>16</v>
      </c>
      <c r="U251" s="68">
        <v>4695006.4466032432</v>
      </c>
      <c r="V251" s="68">
        <v>134322.47000000003</v>
      </c>
      <c r="W251" s="68">
        <v>0</v>
      </c>
      <c r="X251" s="68">
        <v>0</v>
      </c>
      <c r="Y251" s="68">
        <v>617359.02009451692</v>
      </c>
      <c r="Z251" s="68">
        <v>0</v>
      </c>
      <c r="AA251" s="68">
        <v>0</v>
      </c>
      <c r="AB251" s="68">
        <v>46132.352170637809</v>
      </c>
      <c r="AC251" s="68">
        <f t="shared" si="19"/>
        <v>5492820.2888683975</v>
      </c>
      <c r="AD251" s="68">
        <v>0</v>
      </c>
      <c r="AF251" s="79" t="s">
        <v>487</v>
      </c>
      <c r="AG251" s="79" t="s">
        <v>488</v>
      </c>
      <c r="AH251" s="80" t="s">
        <v>1156</v>
      </c>
      <c r="AI251" s="81">
        <v>16</v>
      </c>
      <c r="AJ251" s="68">
        <v>4688302.7334296824</v>
      </c>
      <c r="AK251" s="68">
        <v>133593.57999999999</v>
      </c>
      <c r="AL251" s="68">
        <v>0</v>
      </c>
      <c r="AM251" s="68">
        <v>0</v>
      </c>
      <c r="AN251" s="68">
        <v>616419.03404610639</v>
      </c>
      <c r="AO251" s="68">
        <v>0</v>
      </c>
      <c r="AP251" s="68">
        <v>0</v>
      </c>
      <c r="AQ251" s="68">
        <v>45847.987525809556</v>
      </c>
      <c r="AR251" s="68">
        <f t="shared" si="20"/>
        <v>5484163.3350015981</v>
      </c>
      <c r="AS251" s="68">
        <v>0</v>
      </c>
      <c r="AU251" s="79" t="s">
        <v>487</v>
      </c>
      <c r="AV251" s="79" t="s">
        <v>488</v>
      </c>
      <c r="AW251" s="80" t="s">
        <v>1157</v>
      </c>
      <c r="AX251" s="81">
        <v>16</v>
      </c>
      <c r="AY251" s="68">
        <v>4738773.1565826582</v>
      </c>
      <c r="AZ251" s="68">
        <v>134776.51999999999</v>
      </c>
      <c r="BA251" s="68">
        <v>0</v>
      </c>
      <c r="BB251" s="68">
        <v>0</v>
      </c>
      <c r="BC251" s="68">
        <v>622968.67712408956</v>
      </c>
      <c r="BD251" s="68">
        <v>0</v>
      </c>
      <c r="BE251" s="68">
        <v>0</v>
      </c>
      <c r="BF251" s="68">
        <v>46315.265469823033</v>
      </c>
      <c r="BG251" s="68">
        <f t="shared" si="21"/>
        <v>5542833.6191765703</v>
      </c>
      <c r="BH251" s="68">
        <v>0</v>
      </c>
    </row>
    <row r="252" spans="2:60">
      <c r="B252" s="79" t="s">
        <v>489</v>
      </c>
      <c r="C252" s="79" t="s">
        <v>490</v>
      </c>
      <c r="D252" s="80" t="s">
        <v>953</v>
      </c>
      <c r="E252" s="81">
        <v>19</v>
      </c>
      <c r="F252" s="68"/>
      <c r="G252" s="68"/>
      <c r="H252" s="68"/>
      <c r="I252" s="68"/>
      <c r="J252" s="68"/>
      <c r="K252" s="68"/>
      <c r="L252" s="68"/>
      <c r="M252" s="68"/>
      <c r="N252" s="68">
        <f t="shared" si="18"/>
        <v>0</v>
      </c>
      <c r="O252" s="68"/>
      <c r="Q252" s="79" t="s">
        <v>489</v>
      </c>
      <c r="R252" s="79" t="s">
        <v>490</v>
      </c>
      <c r="S252" s="80" t="s">
        <v>954</v>
      </c>
      <c r="T252" s="81">
        <v>16</v>
      </c>
      <c r="U252" s="68">
        <v>575829.845474659</v>
      </c>
      <c r="V252" s="68">
        <v>18627.379999999997</v>
      </c>
      <c r="W252" s="68">
        <v>0</v>
      </c>
      <c r="X252" s="68">
        <v>994.02</v>
      </c>
      <c r="Y252" s="68">
        <v>30183.040368544131</v>
      </c>
      <c r="Z252" s="68">
        <v>129111.33796409132</v>
      </c>
      <c r="AA252" s="68">
        <v>0</v>
      </c>
      <c r="AB252" s="68">
        <v>6130.5825333079556</v>
      </c>
      <c r="AC252" s="68">
        <f t="shared" si="19"/>
        <v>773958.23634060251</v>
      </c>
      <c r="AD252" s="68">
        <v>13082.03</v>
      </c>
      <c r="AF252" s="79" t="s">
        <v>489</v>
      </c>
      <c r="AG252" s="79" t="s">
        <v>490</v>
      </c>
      <c r="AH252" s="80" t="s">
        <v>1156</v>
      </c>
      <c r="AI252" s="81">
        <v>16</v>
      </c>
      <c r="AJ252" s="68">
        <v>578375.85402587114</v>
      </c>
      <c r="AK252" s="68">
        <v>18504.120000000003</v>
      </c>
      <c r="AL252" s="68">
        <v>0</v>
      </c>
      <c r="AM252" s="68">
        <v>996.96999999999991</v>
      </c>
      <c r="AN252" s="68">
        <v>30329.505424224186</v>
      </c>
      <c r="AO252" s="68">
        <v>129111.33796409132</v>
      </c>
      <c r="AP252" s="68">
        <v>0</v>
      </c>
      <c r="AQ252" s="68">
        <v>6151.362553935498</v>
      </c>
      <c r="AR252" s="68">
        <f t="shared" si="20"/>
        <v>776768.28996812215</v>
      </c>
      <c r="AS252" s="68">
        <v>13299.140000000001</v>
      </c>
      <c r="AU252" s="79" t="s">
        <v>489</v>
      </c>
      <c r="AV252" s="79" t="s">
        <v>490</v>
      </c>
      <c r="AW252" s="80" t="s">
        <v>1157</v>
      </c>
      <c r="AX252" s="81">
        <v>16</v>
      </c>
      <c r="AY252" s="68">
        <v>588451.24488974013</v>
      </c>
      <c r="AZ252" s="68">
        <v>18826.440000000002</v>
      </c>
      <c r="BA252" s="68">
        <v>0</v>
      </c>
      <c r="BB252" s="68">
        <v>1014.3699999999999</v>
      </c>
      <c r="BC252" s="68">
        <v>30860.709687413419</v>
      </c>
      <c r="BD252" s="68">
        <v>129111.33796409132</v>
      </c>
      <c r="BE252" s="68">
        <v>0</v>
      </c>
      <c r="BF252" s="68">
        <v>6274.3964050143259</v>
      </c>
      <c r="BG252" s="68">
        <f t="shared" si="21"/>
        <v>788070.51894625917</v>
      </c>
      <c r="BH252" s="68">
        <v>13532.020000000002</v>
      </c>
    </row>
    <row r="253" spans="2:60">
      <c r="B253" s="79" t="s">
        <v>491</v>
      </c>
      <c r="C253" s="79" t="s">
        <v>492</v>
      </c>
      <c r="D253" s="80" t="s">
        <v>953</v>
      </c>
      <c r="E253" s="81">
        <v>19</v>
      </c>
      <c r="F253" s="68"/>
      <c r="G253" s="68"/>
      <c r="H253" s="68"/>
      <c r="I253" s="68"/>
      <c r="J253" s="68"/>
      <c r="K253" s="68"/>
      <c r="L253" s="68"/>
      <c r="M253" s="68"/>
      <c r="N253" s="68">
        <f t="shared" si="18"/>
        <v>0</v>
      </c>
      <c r="O253" s="68"/>
      <c r="Q253" s="79" t="s">
        <v>491</v>
      </c>
      <c r="R253" s="79" t="s">
        <v>492</v>
      </c>
      <c r="S253" s="80" t="s">
        <v>954</v>
      </c>
      <c r="T253" s="81">
        <v>16</v>
      </c>
      <c r="U253" s="68">
        <v>6292289.908296979</v>
      </c>
      <c r="V253" s="68">
        <v>273441.31</v>
      </c>
      <c r="W253" s="68">
        <v>0</v>
      </c>
      <c r="X253" s="68">
        <v>21323.119999999999</v>
      </c>
      <c r="Y253" s="68">
        <v>981040.93302262528</v>
      </c>
      <c r="Z253" s="68">
        <v>547580.59606186417</v>
      </c>
      <c r="AA253" s="68">
        <v>438198.02606623748</v>
      </c>
      <c r="AB253" s="68">
        <v>63530.603061962873</v>
      </c>
      <c r="AC253" s="68">
        <f t="shared" si="19"/>
        <v>8708089.266509667</v>
      </c>
      <c r="AD253" s="68">
        <v>90684.77</v>
      </c>
      <c r="AF253" s="79" t="s">
        <v>491</v>
      </c>
      <c r="AG253" s="79" t="s">
        <v>492</v>
      </c>
      <c r="AH253" s="80" t="s">
        <v>1156</v>
      </c>
      <c r="AI253" s="81">
        <v>16</v>
      </c>
      <c r="AJ253" s="68">
        <v>6322451.3756278558</v>
      </c>
      <c r="AK253" s="68">
        <v>273015.88</v>
      </c>
      <c r="AL253" s="68">
        <v>0</v>
      </c>
      <c r="AM253" s="68">
        <v>21385.919999999998</v>
      </c>
      <c r="AN253" s="68">
        <v>986129.6599376935</v>
      </c>
      <c r="AO253" s="68">
        <v>547580.59606186417</v>
      </c>
      <c r="AP253" s="68">
        <v>440561.04104443849</v>
      </c>
      <c r="AQ253" s="68">
        <v>63746.081421360373</v>
      </c>
      <c r="AR253" s="68">
        <f t="shared" si="20"/>
        <v>8747053.0140932128</v>
      </c>
      <c r="AS253" s="68">
        <v>92182.459999999992</v>
      </c>
      <c r="AU253" s="79" t="s">
        <v>491</v>
      </c>
      <c r="AV253" s="79" t="s">
        <v>492</v>
      </c>
      <c r="AW253" s="80" t="s">
        <v>1157</v>
      </c>
      <c r="AX253" s="81">
        <v>16</v>
      </c>
      <c r="AY253" s="68">
        <v>6431061.7010337347</v>
      </c>
      <c r="AZ253" s="68">
        <v>277753.68</v>
      </c>
      <c r="BA253" s="68">
        <v>0</v>
      </c>
      <c r="BB253" s="68">
        <v>21757.439999999999</v>
      </c>
      <c r="BC253" s="68">
        <v>1003381.3646149862</v>
      </c>
      <c r="BD253" s="68">
        <v>547580.59606186417</v>
      </c>
      <c r="BE253" s="68">
        <v>448287.65348440094</v>
      </c>
      <c r="BF253" s="68">
        <v>65021.002849789336</v>
      </c>
      <c r="BG253" s="68">
        <f t="shared" si="21"/>
        <v>8888632.3780447748</v>
      </c>
      <c r="BH253" s="68">
        <v>93788.94</v>
      </c>
    </row>
    <row r="254" spans="2:60">
      <c r="B254" s="79" t="s">
        <v>493</v>
      </c>
      <c r="C254" s="79" t="s">
        <v>494</v>
      </c>
      <c r="D254" s="80" t="s">
        <v>953</v>
      </c>
      <c r="E254" s="81">
        <v>19</v>
      </c>
      <c r="F254" s="68"/>
      <c r="G254" s="68"/>
      <c r="H254" s="68"/>
      <c r="I254" s="68"/>
      <c r="J254" s="68"/>
      <c r="K254" s="68"/>
      <c r="L254" s="68"/>
      <c r="M254" s="68"/>
      <c r="N254" s="68">
        <f t="shared" si="18"/>
        <v>0</v>
      </c>
      <c r="O254" s="68"/>
      <c r="Q254" s="79" t="s">
        <v>493</v>
      </c>
      <c r="R254" s="79" t="s">
        <v>494</v>
      </c>
      <c r="S254" s="80" t="s">
        <v>954</v>
      </c>
      <c r="T254" s="81">
        <v>16</v>
      </c>
      <c r="U254" s="68">
        <v>4392455.1716360552</v>
      </c>
      <c r="V254" s="68">
        <v>206149.31</v>
      </c>
      <c r="W254" s="68">
        <v>0</v>
      </c>
      <c r="X254" s="68">
        <v>11814.15</v>
      </c>
      <c r="Y254" s="68">
        <v>554865.7903534167</v>
      </c>
      <c r="Z254" s="68">
        <v>263156.14132898091</v>
      </c>
      <c r="AA254" s="68">
        <v>56218.004321920642</v>
      </c>
      <c r="AB254" s="68">
        <v>45587.268796456046</v>
      </c>
      <c r="AC254" s="68">
        <f t="shared" si="19"/>
        <v>5633858.2364368299</v>
      </c>
      <c r="AD254" s="68">
        <v>103612.40000000001</v>
      </c>
      <c r="AF254" s="79" t="s">
        <v>493</v>
      </c>
      <c r="AG254" s="79" t="s">
        <v>494</v>
      </c>
      <c r="AH254" s="80" t="s">
        <v>1156</v>
      </c>
      <c r="AI254" s="81">
        <v>16</v>
      </c>
      <c r="AJ254" s="68">
        <v>4413021.2940659653</v>
      </c>
      <c r="AK254" s="68">
        <v>205350.27999999997</v>
      </c>
      <c r="AL254" s="68">
        <v>0</v>
      </c>
      <c r="AM254" s="68">
        <v>11848.960000000001</v>
      </c>
      <c r="AN254" s="68">
        <v>557713.03966598958</v>
      </c>
      <c r="AO254" s="68">
        <v>263156.14132898091</v>
      </c>
      <c r="AP254" s="68">
        <v>56520.922938455173</v>
      </c>
      <c r="AQ254" s="68">
        <v>45741.893886467442</v>
      </c>
      <c r="AR254" s="68">
        <f t="shared" si="20"/>
        <v>5658676.1218858585</v>
      </c>
      <c r="AS254" s="68">
        <v>105323.59000000001</v>
      </c>
      <c r="AU254" s="79" t="s">
        <v>493</v>
      </c>
      <c r="AV254" s="79" t="s">
        <v>494</v>
      </c>
      <c r="AW254" s="80" t="s">
        <v>1157</v>
      </c>
      <c r="AX254" s="81">
        <v>16</v>
      </c>
      <c r="AY254" s="68">
        <v>4489140.3622727543</v>
      </c>
      <c r="AZ254" s="68">
        <v>208911.88</v>
      </c>
      <c r="BA254" s="68">
        <v>0</v>
      </c>
      <c r="BB254" s="68">
        <v>12054.8</v>
      </c>
      <c r="BC254" s="68">
        <v>567465.05021667387</v>
      </c>
      <c r="BD254" s="68">
        <v>263156.14132898091</v>
      </c>
      <c r="BE254" s="68">
        <v>57512.141614739085</v>
      </c>
      <c r="BF254" s="68">
        <v>46656.719764195383</v>
      </c>
      <c r="BG254" s="68">
        <f t="shared" si="21"/>
        <v>5752056.1651973436</v>
      </c>
      <c r="BH254" s="68">
        <v>107159.07</v>
      </c>
    </row>
    <row r="255" spans="2:60">
      <c r="B255" s="79" t="s">
        <v>495</v>
      </c>
      <c r="C255" s="79" t="s">
        <v>496</v>
      </c>
      <c r="D255" s="80" t="s">
        <v>953</v>
      </c>
      <c r="E255" s="81">
        <v>19</v>
      </c>
      <c r="F255" s="68"/>
      <c r="G255" s="68"/>
      <c r="H255" s="68"/>
      <c r="I255" s="68"/>
      <c r="J255" s="68"/>
      <c r="K255" s="68"/>
      <c r="L255" s="68"/>
      <c r="M255" s="68"/>
      <c r="N255" s="68">
        <f t="shared" si="18"/>
        <v>0</v>
      </c>
      <c r="O255" s="68"/>
      <c r="Q255" s="79" t="s">
        <v>495</v>
      </c>
      <c r="R255" s="79" t="s">
        <v>496</v>
      </c>
      <c r="S255" s="80" t="s">
        <v>954</v>
      </c>
      <c r="T255" s="81">
        <v>16</v>
      </c>
      <c r="U255" s="68">
        <v>9427525.3161499742</v>
      </c>
      <c r="V255" s="68">
        <v>106088.03</v>
      </c>
      <c r="W255" s="68">
        <v>0</v>
      </c>
      <c r="X255" s="68">
        <v>27470.34</v>
      </c>
      <c r="Y255" s="68">
        <v>867962.50299204676</v>
      </c>
      <c r="Z255" s="68">
        <v>968916.58466452756</v>
      </c>
      <c r="AA255" s="68">
        <v>0</v>
      </c>
      <c r="AB255" s="68">
        <v>39983.504010966048</v>
      </c>
      <c r="AC255" s="68">
        <f t="shared" si="19"/>
        <v>11517427.127817513</v>
      </c>
      <c r="AD255" s="68">
        <v>79480.850000000006</v>
      </c>
      <c r="AF255" s="79" t="s">
        <v>495</v>
      </c>
      <c r="AG255" s="79" t="s">
        <v>496</v>
      </c>
      <c r="AH255" s="80" t="s">
        <v>1156</v>
      </c>
      <c r="AI255" s="81">
        <v>16</v>
      </c>
      <c r="AJ255" s="68">
        <v>9464974.2536953576</v>
      </c>
      <c r="AK255" s="68">
        <v>105321.81999999998</v>
      </c>
      <c r="AL255" s="68">
        <v>0</v>
      </c>
      <c r="AM255" s="68">
        <v>27551.239999999998</v>
      </c>
      <c r="AN255" s="68">
        <v>872627.14713069191</v>
      </c>
      <c r="AO255" s="68">
        <v>968916.58466452756</v>
      </c>
      <c r="AP255" s="68">
        <v>0</v>
      </c>
      <c r="AQ255" s="68">
        <v>40119.119741201401</v>
      </c>
      <c r="AR255" s="68">
        <f t="shared" si="20"/>
        <v>11560303.665231779</v>
      </c>
      <c r="AS255" s="68">
        <v>80793.5</v>
      </c>
      <c r="AU255" s="79" t="s">
        <v>495</v>
      </c>
      <c r="AV255" s="79" t="s">
        <v>496</v>
      </c>
      <c r="AW255" s="80" t="s">
        <v>1157</v>
      </c>
      <c r="AX255" s="81">
        <v>16</v>
      </c>
      <c r="AY255" s="68">
        <v>9620350.3305060957</v>
      </c>
      <c r="AZ255" s="68">
        <v>107147.07000000004</v>
      </c>
      <c r="BA255" s="68">
        <v>0</v>
      </c>
      <c r="BB255" s="68">
        <v>28029.859999999997</v>
      </c>
      <c r="BC255" s="68">
        <v>887918.73685251316</v>
      </c>
      <c r="BD255" s="68">
        <v>968916.58466452756</v>
      </c>
      <c r="BE255" s="68">
        <v>0</v>
      </c>
      <c r="BF255" s="68">
        <v>40921.487936023623</v>
      </c>
      <c r="BG255" s="68">
        <f t="shared" si="21"/>
        <v>11735485.55995916</v>
      </c>
      <c r="BH255" s="68">
        <v>82201.489999999991</v>
      </c>
    </row>
    <row r="256" spans="2:60">
      <c r="B256" s="79" t="s">
        <v>497</v>
      </c>
      <c r="C256" s="79" t="s">
        <v>498</v>
      </c>
      <c r="D256" s="80" t="s">
        <v>953</v>
      </c>
      <c r="E256" s="81">
        <v>19</v>
      </c>
      <c r="F256" s="68"/>
      <c r="G256" s="68"/>
      <c r="H256" s="68"/>
      <c r="I256" s="68"/>
      <c r="J256" s="68"/>
      <c r="K256" s="68"/>
      <c r="L256" s="68"/>
      <c r="M256" s="68"/>
      <c r="N256" s="68">
        <f t="shared" si="18"/>
        <v>0</v>
      </c>
      <c r="O256" s="68"/>
      <c r="Q256" s="79" t="s">
        <v>497</v>
      </c>
      <c r="R256" s="79" t="s">
        <v>498</v>
      </c>
      <c r="S256" s="80" t="s">
        <v>954</v>
      </c>
      <c r="T256" s="81">
        <v>16</v>
      </c>
      <c r="U256" s="68">
        <v>14344027.470160093</v>
      </c>
      <c r="V256" s="68">
        <v>594884.15000000014</v>
      </c>
      <c r="W256" s="68">
        <v>37375.360000000001</v>
      </c>
      <c r="X256" s="68">
        <v>49601.869999999988</v>
      </c>
      <c r="Y256" s="68">
        <v>2279412.6411741958</v>
      </c>
      <c r="Z256" s="68">
        <v>1262899.4025978395</v>
      </c>
      <c r="AA256" s="68">
        <v>976772.02725645306</v>
      </c>
      <c r="AB256" s="68">
        <v>167547.49740482122</v>
      </c>
      <c r="AC256" s="68">
        <f t="shared" si="19"/>
        <v>20064843.128593404</v>
      </c>
      <c r="AD256" s="68">
        <v>352322.70999999996</v>
      </c>
      <c r="AF256" s="79" t="s">
        <v>497</v>
      </c>
      <c r="AG256" s="79" t="s">
        <v>498</v>
      </c>
      <c r="AH256" s="80" t="s">
        <v>1156</v>
      </c>
      <c r="AI256" s="81">
        <v>16</v>
      </c>
      <c r="AJ256" s="68">
        <v>14415217.10166299</v>
      </c>
      <c r="AK256" s="68">
        <v>591840</v>
      </c>
      <c r="AL256" s="68">
        <v>37485.949999999997</v>
      </c>
      <c r="AM256" s="68">
        <v>49748.649999999994</v>
      </c>
      <c r="AN256" s="68">
        <v>2291023.7737553772</v>
      </c>
      <c r="AO256" s="68">
        <v>1262899.4025978395</v>
      </c>
      <c r="AP256" s="68">
        <v>981968.23323844466</v>
      </c>
      <c r="AQ256" s="68">
        <v>168115.75912250206</v>
      </c>
      <c r="AR256" s="68">
        <f t="shared" si="20"/>
        <v>20156468.740377154</v>
      </c>
      <c r="AS256" s="68">
        <v>358169.87</v>
      </c>
      <c r="AU256" s="79" t="s">
        <v>497</v>
      </c>
      <c r="AV256" s="79" t="s">
        <v>498</v>
      </c>
      <c r="AW256" s="80" t="s">
        <v>1157</v>
      </c>
      <c r="AX256" s="81">
        <v>16</v>
      </c>
      <c r="AY256" s="68">
        <v>14666593.667399686</v>
      </c>
      <c r="AZ256" s="68">
        <v>602152.93000000005</v>
      </c>
      <c r="BA256" s="68">
        <v>38140.36</v>
      </c>
      <c r="BB256" s="68">
        <v>50617.14</v>
      </c>
      <c r="BC256" s="68">
        <v>2331198.0767635088</v>
      </c>
      <c r="BD256" s="68">
        <v>1262899.4025978395</v>
      </c>
      <c r="BE256" s="68">
        <v>999235.97242024797</v>
      </c>
      <c r="BF256" s="68">
        <v>171478.05990494043</v>
      </c>
      <c r="BG256" s="68">
        <f t="shared" si="21"/>
        <v>20486757.329086222</v>
      </c>
      <c r="BH256" s="68">
        <v>364441.72</v>
      </c>
    </row>
    <row r="257" spans="2:60">
      <c r="B257" s="79" t="s">
        <v>499</v>
      </c>
      <c r="C257" s="79" t="s">
        <v>500</v>
      </c>
      <c r="D257" s="80" t="s">
        <v>953</v>
      </c>
      <c r="E257" s="81">
        <v>19</v>
      </c>
      <c r="F257" s="68"/>
      <c r="G257" s="68"/>
      <c r="H257" s="68"/>
      <c r="I257" s="68"/>
      <c r="J257" s="68"/>
      <c r="K257" s="68"/>
      <c r="L257" s="68"/>
      <c r="M257" s="68"/>
      <c r="N257" s="68">
        <f t="shared" si="18"/>
        <v>0</v>
      </c>
      <c r="O257" s="68"/>
      <c r="Q257" s="79" t="s">
        <v>499</v>
      </c>
      <c r="R257" s="79" t="s">
        <v>500</v>
      </c>
      <c r="S257" s="80" t="s">
        <v>954</v>
      </c>
      <c r="T257" s="81">
        <v>16</v>
      </c>
      <c r="U257" s="68">
        <v>1915017.2296088203</v>
      </c>
      <c r="V257" s="68">
        <v>53871.319999999992</v>
      </c>
      <c r="W257" s="68">
        <v>0</v>
      </c>
      <c r="X257" s="68">
        <v>5955.1200000000008</v>
      </c>
      <c r="Y257" s="68">
        <v>125612.41700766821</v>
      </c>
      <c r="Z257" s="68">
        <v>0</v>
      </c>
      <c r="AA257" s="68">
        <v>0</v>
      </c>
      <c r="AB257" s="68">
        <v>10462.46309874719</v>
      </c>
      <c r="AC257" s="68">
        <f t="shared" si="19"/>
        <v>2138401.689715236</v>
      </c>
      <c r="AD257" s="68">
        <v>27483.139999999996</v>
      </c>
      <c r="AF257" s="79" t="s">
        <v>499</v>
      </c>
      <c r="AG257" s="79" t="s">
        <v>500</v>
      </c>
      <c r="AH257" s="80" t="s">
        <v>1156</v>
      </c>
      <c r="AI257" s="81">
        <v>16</v>
      </c>
      <c r="AJ257" s="68">
        <v>1922995.4012901555</v>
      </c>
      <c r="AK257" s="68">
        <v>53656.979999999996</v>
      </c>
      <c r="AL257" s="68">
        <v>0</v>
      </c>
      <c r="AM257" s="68">
        <v>5972.65</v>
      </c>
      <c r="AN257" s="68">
        <v>126266.33824850277</v>
      </c>
      <c r="AO257" s="68">
        <v>0</v>
      </c>
      <c r="AP257" s="68">
        <v>0</v>
      </c>
      <c r="AQ257" s="68">
        <v>10497.973456084728</v>
      </c>
      <c r="AR257" s="68">
        <f t="shared" si="20"/>
        <v>2147326.3829947431</v>
      </c>
      <c r="AS257" s="68">
        <v>27937.039999999997</v>
      </c>
      <c r="AU257" s="79" t="s">
        <v>499</v>
      </c>
      <c r="AV257" s="79" t="s">
        <v>500</v>
      </c>
      <c r="AW257" s="80" t="s">
        <v>1157</v>
      </c>
      <c r="AX257" s="81">
        <v>16</v>
      </c>
      <c r="AY257" s="68">
        <v>1954937.3345413655</v>
      </c>
      <c r="AZ257" s="68">
        <v>54587.59</v>
      </c>
      <c r="BA257" s="68">
        <v>0</v>
      </c>
      <c r="BB257" s="68">
        <v>6076.4100000000008</v>
      </c>
      <c r="BC257" s="68">
        <v>128476.08741962144</v>
      </c>
      <c r="BD257" s="68">
        <v>0</v>
      </c>
      <c r="BE257" s="68">
        <v>0</v>
      </c>
      <c r="BF257" s="68">
        <v>10707.918925206643</v>
      </c>
      <c r="BG257" s="68">
        <f t="shared" si="21"/>
        <v>2183209.2408861937</v>
      </c>
      <c r="BH257" s="68">
        <v>28423.899999999994</v>
      </c>
    </row>
    <row r="258" spans="2:60">
      <c r="B258" s="79" t="s">
        <v>501</v>
      </c>
      <c r="C258" s="79" t="s">
        <v>502</v>
      </c>
      <c r="D258" s="80" t="s">
        <v>953</v>
      </c>
      <c r="E258" s="81">
        <v>19</v>
      </c>
      <c r="F258" s="68"/>
      <c r="G258" s="68"/>
      <c r="H258" s="68"/>
      <c r="I258" s="68"/>
      <c r="J258" s="68"/>
      <c r="K258" s="68"/>
      <c r="L258" s="68"/>
      <c r="M258" s="68"/>
      <c r="N258" s="68">
        <f t="shared" si="18"/>
        <v>0</v>
      </c>
      <c r="O258" s="68"/>
      <c r="Q258" s="79" t="s">
        <v>501</v>
      </c>
      <c r="R258" s="79" t="s">
        <v>502</v>
      </c>
      <c r="S258" s="80" t="s">
        <v>954</v>
      </c>
      <c r="T258" s="81">
        <v>16</v>
      </c>
      <c r="U258" s="68">
        <v>688234.13800389739</v>
      </c>
      <c r="V258" s="68">
        <v>38867.200000000012</v>
      </c>
      <c r="W258" s="68">
        <v>0</v>
      </c>
      <c r="X258" s="68">
        <v>2017.0500000000002</v>
      </c>
      <c r="Y258" s="68">
        <v>62819.767590311232</v>
      </c>
      <c r="Z258" s="68">
        <v>0</v>
      </c>
      <c r="AA258" s="68">
        <v>0</v>
      </c>
      <c r="AB258" s="68">
        <v>7823.4170906409854</v>
      </c>
      <c r="AC258" s="68">
        <f t="shared" si="19"/>
        <v>820541.51268484956</v>
      </c>
      <c r="AD258" s="68">
        <v>20779.939999999999</v>
      </c>
      <c r="AF258" s="79" t="s">
        <v>501</v>
      </c>
      <c r="AG258" s="79" t="s">
        <v>502</v>
      </c>
      <c r="AH258" s="80" t="s">
        <v>1156</v>
      </c>
      <c r="AI258" s="81">
        <v>16</v>
      </c>
      <c r="AJ258" s="68">
        <v>691556.09318674984</v>
      </c>
      <c r="AK258" s="68">
        <v>38699.660000000003</v>
      </c>
      <c r="AL258" s="68">
        <v>0</v>
      </c>
      <c r="AM258" s="68">
        <v>2023</v>
      </c>
      <c r="AN258" s="68">
        <v>63128.195494541804</v>
      </c>
      <c r="AO258" s="68">
        <v>0</v>
      </c>
      <c r="AP258" s="68">
        <v>0</v>
      </c>
      <c r="AQ258" s="68">
        <v>7849.9352219112916</v>
      </c>
      <c r="AR258" s="68">
        <f t="shared" si="20"/>
        <v>824380.01390320295</v>
      </c>
      <c r="AS258" s="68">
        <v>21123.13</v>
      </c>
      <c r="AU258" s="79" t="s">
        <v>501</v>
      </c>
      <c r="AV258" s="79" t="s">
        <v>502</v>
      </c>
      <c r="AW258" s="80" t="s">
        <v>1157</v>
      </c>
      <c r="AX258" s="81">
        <v>16</v>
      </c>
      <c r="AY258" s="68">
        <v>703614.60915699566</v>
      </c>
      <c r="AZ258" s="68">
        <v>39370.799999999996</v>
      </c>
      <c r="BA258" s="68">
        <v>0</v>
      </c>
      <c r="BB258" s="68">
        <v>2058.1400000000003</v>
      </c>
      <c r="BC258" s="68">
        <v>64230.327262124767</v>
      </c>
      <c r="BD258" s="68">
        <v>0</v>
      </c>
      <c r="BE258" s="68">
        <v>0</v>
      </c>
      <c r="BF258" s="68">
        <v>8006.9475263495697</v>
      </c>
      <c r="BG258" s="68">
        <f t="shared" si="21"/>
        <v>838772.06394547003</v>
      </c>
      <c r="BH258" s="68">
        <v>21491.239999999998</v>
      </c>
    </row>
    <row r="259" spans="2:60">
      <c r="B259" s="79" t="s">
        <v>503</v>
      </c>
      <c r="C259" s="79" t="s">
        <v>504</v>
      </c>
      <c r="D259" s="80" t="s">
        <v>953</v>
      </c>
      <c r="E259" s="81">
        <v>19</v>
      </c>
      <c r="F259" s="68"/>
      <c r="G259" s="68"/>
      <c r="H259" s="68"/>
      <c r="I259" s="68"/>
      <c r="J259" s="68"/>
      <c r="K259" s="68"/>
      <c r="L259" s="68"/>
      <c r="M259" s="68"/>
      <c r="N259" s="68">
        <f t="shared" si="18"/>
        <v>0</v>
      </c>
      <c r="O259" s="68"/>
      <c r="Q259" s="79" t="s">
        <v>503</v>
      </c>
      <c r="R259" s="79" t="s">
        <v>504</v>
      </c>
      <c r="S259" s="80" t="s">
        <v>954</v>
      </c>
      <c r="T259" s="81">
        <v>16</v>
      </c>
      <c r="U259" s="68">
        <v>423754.02193898719</v>
      </c>
      <c r="V259" s="68">
        <v>16935.580000000002</v>
      </c>
      <c r="W259" s="68">
        <v>0</v>
      </c>
      <c r="X259" s="68">
        <v>960.5</v>
      </c>
      <c r="Y259" s="68">
        <v>11580.138310666731</v>
      </c>
      <c r="Z259" s="68">
        <v>0</v>
      </c>
      <c r="AA259" s="68">
        <v>0</v>
      </c>
      <c r="AB259" s="68">
        <v>4412.5256238504662</v>
      </c>
      <c r="AC259" s="68">
        <f t="shared" si="19"/>
        <v>467793.3358735044</v>
      </c>
      <c r="AD259" s="68">
        <v>10150.57</v>
      </c>
      <c r="AF259" s="79" t="s">
        <v>503</v>
      </c>
      <c r="AG259" s="79" t="s">
        <v>504</v>
      </c>
      <c r="AH259" s="80" t="s">
        <v>1156</v>
      </c>
      <c r="AI259" s="81">
        <v>16</v>
      </c>
      <c r="AJ259" s="68">
        <v>425708.09120146534</v>
      </c>
      <c r="AK259" s="68">
        <v>16847.710000000006</v>
      </c>
      <c r="AL259" s="68">
        <v>0</v>
      </c>
      <c r="AM259" s="68">
        <v>963.32999999999993</v>
      </c>
      <c r="AN259" s="68">
        <v>11636.282872499572</v>
      </c>
      <c r="AO259" s="68">
        <v>0</v>
      </c>
      <c r="AP259" s="68">
        <v>0</v>
      </c>
      <c r="AQ259" s="68">
        <v>4427.5050729029463</v>
      </c>
      <c r="AR259" s="68">
        <f t="shared" si="20"/>
        <v>469901.11914686789</v>
      </c>
      <c r="AS259" s="68">
        <v>10318.199999999999</v>
      </c>
      <c r="AU259" s="79" t="s">
        <v>503</v>
      </c>
      <c r="AV259" s="79" t="s">
        <v>504</v>
      </c>
      <c r="AW259" s="80" t="s">
        <v>1157</v>
      </c>
      <c r="AX259" s="81">
        <v>16</v>
      </c>
      <c r="AY259" s="68">
        <v>433118.74820465723</v>
      </c>
      <c r="AZ259" s="68">
        <v>17139.82</v>
      </c>
      <c r="BA259" s="68">
        <v>0</v>
      </c>
      <c r="BB259" s="68">
        <v>980.05999999999983</v>
      </c>
      <c r="BC259" s="68">
        <v>11839.617849267741</v>
      </c>
      <c r="BD259" s="68">
        <v>0</v>
      </c>
      <c r="BE259" s="68">
        <v>0</v>
      </c>
      <c r="BF259" s="68">
        <v>4516.0507743608905</v>
      </c>
      <c r="BG259" s="68">
        <f t="shared" si="21"/>
        <v>478092.31682828587</v>
      </c>
      <c r="BH259" s="68">
        <v>10498.02</v>
      </c>
    </row>
    <row r="260" spans="2:60">
      <c r="B260" s="79" t="s">
        <v>505</v>
      </c>
      <c r="C260" s="79" t="s">
        <v>506</v>
      </c>
      <c r="D260" s="80" t="s">
        <v>953</v>
      </c>
      <c r="E260" s="81">
        <v>19</v>
      </c>
      <c r="F260" s="68"/>
      <c r="G260" s="68"/>
      <c r="H260" s="68"/>
      <c r="I260" s="68"/>
      <c r="J260" s="68"/>
      <c r="K260" s="68"/>
      <c r="L260" s="68"/>
      <c r="M260" s="68"/>
      <c r="N260" s="68">
        <f t="shared" si="18"/>
        <v>0</v>
      </c>
      <c r="O260" s="68"/>
      <c r="Q260" s="79" t="s">
        <v>505</v>
      </c>
      <c r="R260" s="79" t="s">
        <v>506</v>
      </c>
      <c r="S260" s="80" t="s">
        <v>954</v>
      </c>
      <c r="T260" s="81">
        <v>16</v>
      </c>
      <c r="U260" s="68">
        <v>1905713.8027484147</v>
      </c>
      <c r="V260" s="68">
        <v>62331.569999999985</v>
      </c>
      <c r="W260" s="68">
        <v>0</v>
      </c>
      <c r="X260" s="68">
        <v>2977.5599999999995</v>
      </c>
      <c r="Y260" s="68">
        <v>122958.29856725704</v>
      </c>
      <c r="Z260" s="68">
        <v>190844.76786457462</v>
      </c>
      <c r="AA260" s="68">
        <v>54178.876619143375</v>
      </c>
      <c r="AB260" s="68">
        <v>20286.160998775158</v>
      </c>
      <c r="AC260" s="68">
        <f t="shared" si="19"/>
        <v>2389359.6967981653</v>
      </c>
      <c r="AD260" s="68">
        <v>30068.659999999996</v>
      </c>
      <c r="AF260" s="79" t="s">
        <v>505</v>
      </c>
      <c r="AG260" s="79" t="s">
        <v>506</v>
      </c>
      <c r="AH260" s="80" t="s">
        <v>1156</v>
      </c>
      <c r="AI260" s="81">
        <v>16</v>
      </c>
      <c r="AJ260" s="68">
        <v>1914121.3311286722</v>
      </c>
      <c r="AK260" s="68">
        <v>62107.070000000007</v>
      </c>
      <c r="AL260" s="68">
        <v>0</v>
      </c>
      <c r="AM260" s="68">
        <v>2986.33</v>
      </c>
      <c r="AN260" s="68">
        <v>123594.21434643095</v>
      </c>
      <c r="AO260" s="68">
        <v>190844.76786457462</v>
      </c>
      <c r="AP260" s="68">
        <v>54471.112218042021</v>
      </c>
      <c r="AQ260" s="68">
        <v>20354.964230828453</v>
      </c>
      <c r="AR260" s="68">
        <f t="shared" si="20"/>
        <v>2399045.0497885481</v>
      </c>
      <c r="AS260" s="68">
        <v>30565.26</v>
      </c>
      <c r="AU260" s="79" t="s">
        <v>505</v>
      </c>
      <c r="AV260" s="79" t="s">
        <v>506</v>
      </c>
      <c r="AW260" s="80" t="s">
        <v>1157</v>
      </c>
      <c r="AX260" s="81">
        <v>16</v>
      </c>
      <c r="AY260" s="68">
        <v>1947242.7639851654</v>
      </c>
      <c r="AZ260" s="68">
        <v>63184.340000000018</v>
      </c>
      <c r="BA260" s="68">
        <v>0</v>
      </c>
      <c r="BB260" s="68">
        <v>3038.19</v>
      </c>
      <c r="BC260" s="68">
        <v>125756.3946282579</v>
      </c>
      <c r="BD260" s="68">
        <v>190844.76786457462</v>
      </c>
      <c r="BE260" s="68">
        <v>55426.431620617666</v>
      </c>
      <c r="BF260" s="68">
        <v>20762.076915444341</v>
      </c>
      <c r="BG260" s="68">
        <f t="shared" si="21"/>
        <v>2437352.8750140602</v>
      </c>
      <c r="BH260" s="68">
        <v>31097.909999999996</v>
      </c>
    </row>
    <row r="261" spans="2:60">
      <c r="B261" s="79" t="s">
        <v>507</v>
      </c>
      <c r="C261" s="79" t="s">
        <v>508</v>
      </c>
      <c r="D261" s="80" t="s">
        <v>953</v>
      </c>
      <c r="E261" s="81">
        <v>19</v>
      </c>
      <c r="F261" s="68"/>
      <c r="G261" s="68"/>
      <c r="H261" s="68"/>
      <c r="I261" s="68"/>
      <c r="J261" s="68"/>
      <c r="K261" s="68"/>
      <c r="L261" s="68"/>
      <c r="M261" s="68"/>
      <c r="N261" s="68">
        <f t="shared" si="18"/>
        <v>0</v>
      </c>
      <c r="O261" s="68"/>
      <c r="Q261" s="79" t="s">
        <v>507</v>
      </c>
      <c r="R261" s="79" t="s">
        <v>508</v>
      </c>
      <c r="S261" s="80" t="s">
        <v>954</v>
      </c>
      <c r="T261" s="81">
        <v>16</v>
      </c>
      <c r="U261" s="68">
        <v>4260455.2836218411</v>
      </c>
      <c r="V261" s="68">
        <v>210469.21999999997</v>
      </c>
      <c r="W261" s="68">
        <v>0</v>
      </c>
      <c r="X261" s="68">
        <v>12966.77</v>
      </c>
      <c r="Y261" s="68">
        <v>569909.33284259029</v>
      </c>
      <c r="Z261" s="68">
        <v>395522.06564019807</v>
      </c>
      <c r="AA261" s="68">
        <v>270628.31796966423</v>
      </c>
      <c r="AB261" s="68">
        <v>48133.132342529483</v>
      </c>
      <c r="AC261" s="68">
        <f t="shared" si="19"/>
        <v>5902627.0024168221</v>
      </c>
      <c r="AD261" s="68">
        <v>134542.88</v>
      </c>
      <c r="AF261" s="79" t="s">
        <v>507</v>
      </c>
      <c r="AG261" s="79" t="s">
        <v>508</v>
      </c>
      <c r="AH261" s="80" t="s">
        <v>1156</v>
      </c>
      <c r="AI261" s="81">
        <v>16</v>
      </c>
      <c r="AJ261" s="68">
        <v>4281090.2712623272</v>
      </c>
      <c r="AK261" s="68">
        <v>209263.17</v>
      </c>
      <c r="AL261" s="68">
        <v>0</v>
      </c>
      <c r="AM261" s="68">
        <v>13004.95</v>
      </c>
      <c r="AN261" s="68">
        <v>572843.35533010261</v>
      </c>
      <c r="AO261" s="68">
        <v>395522.06564019807</v>
      </c>
      <c r="AP261" s="68">
        <v>272087.41891495296</v>
      </c>
      <c r="AQ261" s="68">
        <v>48296.395561633632</v>
      </c>
      <c r="AR261" s="68">
        <f t="shared" si="20"/>
        <v>5928872.5267092157</v>
      </c>
      <c r="AS261" s="68">
        <v>136764.9</v>
      </c>
      <c r="AU261" s="79" t="s">
        <v>507</v>
      </c>
      <c r="AV261" s="79" t="s">
        <v>508</v>
      </c>
      <c r="AW261" s="80" t="s">
        <v>1157</v>
      </c>
      <c r="AX261" s="81">
        <v>16</v>
      </c>
      <c r="AY261" s="68">
        <v>4355284.5110459095</v>
      </c>
      <c r="AZ261" s="68">
        <v>212891.00999999995</v>
      </c>
      <c r="BA261" s="68">
        <v>0</v>
      </c>
      <c r="BB261" s="68">
        <v>13230.88</v>
      </c>
      <c r="BC261" s="68">
        <v>582861.46815323888</v>
      </c>
      <c r="BD261" s="68">
        <v>395522.06564019807</v>
      </c>
      <c r="BE261" s="68">
        <v>276859.26914074575</v>
      </c>
      <c r="BF261" s="68">
        <v>49262.300272866152</v>
      </c>
      <c r="BG261" s="68">
        <f t="shared" si="21"/>
        <v>6025059.8242529584</v>
      </c>
      <c r="BH261" s="68">
        <v>139148.32</v>
      </c>
    </row>
    <row r="262" spans="2:60">
      <c r="B262" s="79" t="s">
        <v>509</v>
      </c>
      <c r="C262" s="79" t="s">
        <v>510</v>
      </c>
      <c r="D262" s="80" t="s">
        <v>953</v>
      </c>
      <c r="E262" s="81">
        <v>19</v>
      </c>
      <c r="F262" s="68"/>
      <c r="G262" s="68"/>
      <c r="H262" s="68"/>
      <c r="I262" s="68"/>
      <c r="J262" s="68"/>
      <c r="K262" s="68"/>
      <c r="L262" s="68"/>
      <c r="M262" s="68"/>
      <c r="N262" s="68">
        <f t="shared" ref="N262:N318" si="22">SUM(F262:M262,O262)</f>
        <v>0</v>
      </c>
      <c r="O262" s="68"/>
      <c r="Q262" s="79" t="s">
        <v>509</v>
      </c>
      <c r="R262" s="79" t="s">
        <v>510</v>
      </c>
      <c r="S262" s="80" t="s">
        <v>954</v>
      </c>
      <c r="T262" s="81">
        <v>16</v>
      </c>
      <c r="U262" s="68">
        <v>2667686.7731962246</v>
      </c>
      <c r="V262" s="68">
        <v>92923.959999999992</v>
      </c>
      <c r="W262" s="68">
        <v>0</v>
      </c>
      <c r="X262" s="68">
        <v>5859.0700000000006</v>
      </c>
      <c r="Y262" s="68">
        <v>209837.74265705101</v>
      </c>
      <c r="Z262" s="68">
        <v>288909.65114208724</v>
      </c>
      <c r="AA262" s="68">
        <v>67818.417621350876</v>
      </c>
      <c r="AB262" s="68">
        <v>24871.800967238843</v>
      </c>
      <c r="AC262" s="68">
        <f t="shared" ref="AC262:AC318" si="23">SUM(U262:AB262,AD262)</f>
        <v>3403968.0055839522</v>
      </c>
      <c r="AD262" s="68">
        <v>46060.590000000004</v>
      </c>
      <c r="AF262" s="79" t="s">
        <v>509</v>
      </c>
      <c r="AG262" s="79" t="s">
        <v>510</v>
      </c>
      <c r="AH262" s="80" t="s">
        <v>1156</v>
      </c>
      <c r="AI262" s="81">
        <v>16</v>
      </c>
      <c r="AJ262" s="68">
        <v>2679425.9722490609</v>
      </c>
      <c r="AK262" s="68">
        <v>92572.52</v>
      </c>
      <c r="AL262" s="68">
        <v>0</v>
      </c>
      <c r="AM262" s="68">
        <v>5876.3200000000006</v>
      </c>
      <c r="AN262" s="68">
        <v>210932.2826689973</v>
      </c>
      <c r="AO262" s="68">
        <v>288909.65114208724</v>
      </c>
      <c r="AP262" s="68">
        <v>68183.97531942153</v>
      </c>
      <c r="AQ262" s="68">
        <v>24956.149544917513</v>
      </c>
      <c r="AR262" s="68">
        <f t="shared" ref="AR262:AR318" si="24">SUM(AJ262:AQ262,AS262)</f>
        <v>3417678.1709244843</v>
      </c>
      <c r="AS262" s="68">
        <v>46821.3</v>
      </c>
      <c r="AU262" s="79" t="s">
        <v>509</v>
      </c>
      <c r="AV262" s="79" t="s">
        <v>510</v>
      </c>
      <c r="AW262" s="80" t="s">
        <v>1157</v>
      </c>
      <c r="AX262" s="81">
        <v>16</v>
      </c>
      <c r="AY262" s="68">
        <v>2725257.9632215449</v>
      </c>
      <c r="AZ262" s="68">
        <v>94178.150000000023</v>
      </c>
      <c r="BA262" s="68">
        <v>0</v>
      </c>
      <c r="BB262" s="68">
        <v>5978.4</v>
      </c>
      <c r="BC262" s="68">
        <v>214623.55919976495</v>
      </c>
      <c r="BD262" s="68">
        <v>288909.65114208724</v>
      </c>
      <c r="BE262" s="68">
        <v>69379.877127813961</v>
      </c>
      <c r="BF262" s="68">
        <v>25455.301935815718</v>
      </c>
      <c r="BG262" s="68">
        <f t="shared" ref="BG262:BG318" si="25">SUM(AY262:BF262,BH262)</f>
        <v>3471420.1426270269</v>
      </c>
      <c r="BH262" s="68">
        <v>47637.24</v>
      </c>
    </row>
    <row r="263" spans="2:60">
      <c r="B263" s="79" t="s">
        <v>511</v>
      </c>
      <c r="C263" s="79" t="s">
        <v>512</v>
      </c>
      <c r="D263" s="80" t="s">
        <v>953</v>
      </c>
      <c r="E263" s="81">
        <v>19</v>
      </c>
      <c r="F263" s="68"/>
      <c r="G263" s="68"/>
      <c r="H263" s="68"/>
      <c r="I263" s="68"/>
      <c r="J263" s="68"/>
      <c r="K263" s="68"/>
      <c r="L263" s="68"/>
      <c r="M263" s="68"/>
      <c r="N263" s="68">
        <f t="shared" si="22"/>
        <v>0</v>
      </c>
      <c r="O263" s="68"/>
      <c r="Q263" s="79" t="s">
        <v>511</v>
      </c>
      <c r="R263" s="79" t="s">
        <v>512</v>
      </c>
      <c r="S263" s="80" t="s">
        <v>954</v>
      </c>
      <c r="T263" s="81">
        <v>16</v>
      </c>
      <c r="U263" s="68">
        <v>8627373.0581679959</v>
      </c>
      <c r="V263" s="68">
        <v>303068.17000000004</v>
      </c>
      <c r="W263" s="68">
        <v>0</v>
      </c>
      <c r="X263" s="68">
        <v>30019.57</v>
      </c>
      <c r="Y263" s="68">
        <v>1328536.2229425407</v>
      </c>
      <c r="Z263" s="68">
        <v>924166.72787046211</v>
      </c>
      <c r="AA263" s="68">
        <v>555627.07831922488</v>
      </c>
      <c r="AB263" s="68">
        <v>80708.124738119543</v>
      </c>
      <c r="AC263" s="68">
        <f t="shared" si="23"/>
        <v>12078830.812038343</v>
      </c>
      <c r="AD263" s="68">
        <v>229331.86000000002</v>
      </c>
      <c r="AF263" s="79" t="s">
        <v>511</v>
      </c>
      <c r="AG263" s="79" t="s">
        <v>512</v>
      </c>
      <c r="AH263" s="80" t="s">
        <v>1156</v>
      </c>
      <c r="AI263" s="81">
        <v>16</v>
      </c>
      <c r="AJ263" s="68">
        <v>8667348.7552181967</v>
      </c>
      <c r="AK263" s="68">
        <v>300837.68000000005</v>
      </c>
      <c r="AL263" s="68">
        <v>0</v>
      </c>
      <c r="AM263" s="68">
        <v>30108.41</v>
      </c>
      <c r="AN263" s="68">
        <v>1335411.9086808881</v>
      </c>
      <c r="AO263" s="68">
        <v>924166.72787046211</v>
      </c>
      <c r="AP263" s="68">
        <v>558599.9982618473</v>
      </c>
      <c r="AQ263" s="68">
        <v>80981.84237126261</v>
      </c>
      <c r="AR263" s="68">
        <f t="shared" si="24"/>
        <v>12130593.182402655</v>
      </c>
      <c r="AS263" s="68">
        <v>233137.86</v>
      </c>
      <c r="AU263" s="79" t="s">
        <v>511</v>
      </c>
      <c r="AV263" s="79" t="s">
        <v>512</v>
      </c>
      <c r="AW263" s="80" t="s">
        <v>1157</v>
      </c>
      <c r="AX263" s="81">
        <v>16</v>
      </c>
      <c r="AY263" s="68">
        <v>8815245.8005133159</v>
      </c>
      <c r="AZ263" s="68">
        <v>306077.09999999998</v>
      </c>
      <c r="BA263" s="68">
        <v>0</v>
      </c>
      <c r="BB263" s="68">
        <v>30634.02</v>
      </c>
      <c r="BC263" s="68">
        <v>1358845.1808150355</v>
      </c>
      <c r="BD263" s="68">
        <v>924166.72787046211</v>
      </c>
      <c r="BE263" s="68">
        <v>568424.01815778296</v>
      </c>
      <c r="BF263" s="68">
        <v>82601.504818685353</v>
      </c>
      <c r="BG263" s="68">
        <f t="shared" si="25"/>
        <v>12323214.64217528</v>
      </c>
      <c r="BH263" s="68">
        <v>237220.29</v>
      </c>
    </row>
    <row r="264" spans="2:60">
      <c r="B264" s="79" t="s">
        <v>513</v>
      </c>
      <c r="C264" s="79" t="s">
        <v>514</v>
      </c>
      <c r="D264" s="80" t="s">
        <v>953</v>
      </c>
      <c r="E264" s="81">
        <v>19</v>
      </c>
      <c r="F264" s="68"/>
      <c r="G264" s="68"/>
      <c r="H264" s="68"/>
      <c r="I264" s="68"/>
      <c r="J264" s="68"/>
      <c r="K264" s="68"/>
      <c r="L264" s="68"/>
      <c r="M264" s="68"/>
      <c r="N264" s="68">
        <f t="shared" si="22"/>
        <v>0</v>
      </c>
      <c r="O264" s="68"/>
      <c r="Q264" s="79" t="s">
        <v>513</v>
      </c>
      <c r="R264" s="79" t="s">
        <v>514</v>
      </c>
      <c r="S264" s="80" t="s">
        <v>954</v>
      </c>
      <c r="T264" s="81">
        <v>16</v>
      </c>
      <c r="U264" s="68">
        <v>45495028.902386054</v>
      </c>
      <c r="V264" s="68">
        <v>1469026.36</v>
      </c>
      <c r="W264" s="68">
        <v>253956.58000000002</v>
      </c>
      <c r="X264" s="68">
        <v>158194.57</v>
      </c>
      <c r="Y264" s="68">
        <v>7613373.2589318799</v>
      </c>
      <c r="Z264" s="68">
        <v>3935162.0928334519</v>
      </c>
      <c r="AA264" s="68">
        <v>3822393.4108101144</v>
      </c>
      <c r="AB264" s="68">
        <v>519686.64534167945</v>
      </c>
      <c r="AC264" s="68">
        <f t="shared" si="23"/>
        <v>63437083.21030318</v>
      </c>
      <c r="AD264" s="68">
        <v>170261.38999999998</v>
      </c>
      <c r="AF264" s="79" t="s">
        <v>513</v>
      </c>
      <c r="AG264" s="79" t="s">
        <v>514</v>
      </c>
      <c r="AH264" s="80" t="s">
        <v>1156</v>
      </c>
      <c r="AI264" s="81">
        <v>16</v>
      </c>
      <c r="AJ264" s="68">
        <v>45723357.158247888</v>
      </c>
      <c r="AK264" s="68">
        <v>1471041.6900000002</v>
      </c>
      <c r="AL264" s="68">
        <v>254704.42</v>
      </c>
      <c r="AM264" s="68">
        <v>158660.41999999998</v>
      </c>
      <c r="AN264" s="68">
        <v>7652274.2843351625</v>
      </c>
      <c r="AO264" s="68">
        <v>3935162.0928334519</v>
      </c>
      <c r="AP264" s="68">
        <v>3843004.445257578</v>
      </c>
      <c r="AQ264" s="68">
        <v>521449.27645607293</v>
      </c>
      <c r="AR264" s="68">
        <f t="shared" si="24"/>
        <v>63732727.107130162</v>
      </c>
      <c r="AS264" s="68">
        <v>173073.32000000004</v>
      </c>
      <c r="AU264" s="79" t="s">
        <v>513</v>
      </c>
      <c r="AV264" s="79" t="s">
        <v>514</v>
      </c>
      <c r="AW264" s="80" t="s">
        <v>1157</v>
      </c>
      <c r="AX264" s="81">
        <v>16</v>
      </c>
      <c r="AY264" s="68">
        <v>46519424.163037501</v>
      </c>
      <c r="AZ264" s="68">
        <v>1496587.3600000003</v>
      </c>
      <c r="BA264" s="68">
        <v>259129.18</v>
      </c>
      <c r="BB264" s="68">
        <v>161416.70000000001</v>
      </c>
      <c r="BC264" s="68">
        <v>7786049.6116758389</v>
      </c>
      <c r="BD264" s="68">
        <v>3935162.0928334519</v>
      </c>
      <c r="BE264" s="68">
        <v>3910403.7926501315</v>
      </c>
      <c r="BF264" s="68">
        <v>531878.24758518487</v>
      </c>
      <c r="BG264" s="68">
        <f t="shared" si="25"/>
        <v>64776140.627782106</v>
      </c>
      <c r="BH264" s="68">
        <v>176089.48</v>
      </c>
    </row>
    <row r="265" spans="2:60">
      <c r="B265" s="79" t="s">
        <v>515</v>
      </c>
      <c r="C265" s="79" t="s">
        <v>516</v>
      </c>
      <c r="D265" s="80" t="s">
        <v>953</v>
      </c>
      <c r="E265" s="81">
        <v>19</v>
      </c>
      <c r="F265" s="68"/>
      <c r="G265" s="68"/>
      <c r="H265" s="68"/>
      <c r="I265" s="68"/>
      <c r="J265" s="68"/>
      <c r="K265" s="68"/>
      <c r="L265" s="68"/>
      <c r="M265" s="68"/>
      <c r="N265" s="68">
        <f t="shared" si="22"/>
        <v>0</v>
      </c>
      <c r="O265" s="68"/>
      <c r="Q265" s="79" t="s">
        <v>515</v>
      </c>
      <c r="R265" s="79" t="s">
        <v>516</v>
      </c>
      <c r="S265" s="80" t="s">
        <v>954</v>
      </c>
      <c r="T265" s="81">
        <v>16</v>
      </c>
      <c r="U265" s="68">
        <v>127630742.75964761</v>
      </c>
      <c r="V265" s="68">
        <v>4097942.5</v>
      </c>
      <c r="W265" s="68">
        <v>1338713.8399999999</v>
      </c>
      <c r="X265" s="68">
        <v>439956.19999999995</v>
      </c>
      <c r="Y265" s="68">
        <v>21877626.856243204</v>
      </c>
      <c r="Z265" s="68">
        <v>7565303.0287287896</v>
      </c>
      <c r="AA265" s="68">
        <v>8636131.3771649618</v>
      </c>
      <c r="AB265" s="68">
        <v>1492140.9614604712</v>
      </c>
      <c r="AC265" s="68">
        <f t="shared" si="23"/>
        <v>173853713.85324505</v>
      </c>
      <c r="AD265" s="68">
        <v>775156.33</v>
      </c>
      <c r="AF265" s="79" t="s">
        <v>515</v>
      </c>
      <c r="AG265" s="79" t="s">
        <v>516</v>
      </c>
      <c r="AH265" s="80" t="s">
        <v>1156</v>
      </c>
      <c r="AI265" s="81">
        <v>16</v>
      </c>
      <c r="AJ265" s="68">
        <v>127399834.83807528</v>
      </c>
      <c r="AK265" s="68">
        <v>4065230.56</v>
      </c>
      <c r="AL265" s="68">
        <v>1331449.45</v>
      </c>
      <c r="AM265" s="68">
        <v>437568.81</v>
      </c>
      <c r="AN265" s="68">
        <v>21835010.557183255</v>
      </c>
      <c r="AO265" s="68">
        <v>7565303.0287287896</v>
      </c>
      <c r="AP265" s="68">
        <v>8622961.8247433975</v>
      </c>
      <c r="AQ265" s="68">
        <v>1482942.7782436013</v>
      </c>
      <c r="AR265" s="68">
        <f t="shared" si="24"/>
        <v>173521726.7369743</v>
      </c>
      <c r="AS265" s="68">
        <v>781424.89</v>
      </c>
      <c r="AU265" s="79" t="s">
        <v>515</v>
      </c>
      <c r="AV265" s="79" t="s">
        <v>516</v>
      </c>
      <c r="AW265" s="80" t="s">
        <v>1157</v>
      </c>
      <c r="AX265" s="81">
        <v>16</v>
      </c>
      <c r="AY265" s="68">
        <v>128747824.65018538</v>
      </c>
      <c r="AZ265" s="68">
        <v>4101205.5</v>
      </c>
      <c r="BA265" s="68">
        <v>1343239.0799999998</v>
      </c>
      <c r="BB265" s="68">
        <v>441443.38</v>
      </c>
      <c r="BC265" s="68">
        <v>22062665.829861633</v>
      </c>
      <c r="BD265" s="68">
        <v>7565303.0287287896</v>
      </c>
      <c r="BE265" s="68">
        <v>8714566.6263940036</v>
      </c>
      <c r="BF265" s="68">
        <v>1498057.3573391438</v>
      </c>
      <c r="BG265" s="68">
        <f t="shared" si="25"/>
        <v>175262671.23250896</v>
      </c>
      <c r="BH265" s="68">
        <v>788365.78</v>
      </c>
    </row>
    <row r="266" spans="2:60">
      <c r="B266" s="79" t="s">
        <v>517</v>
      </c>
      <c r="C266" s="79" t="s">
        <v>518</v>
      </c>
      <c r="D266" s="80" t="s">
        <v>953</v>
      </c>
      <c r="E266" s="81">
        <v>19</v>
      </c>
      <c r="F266" s="68"/>
      <c r="G266" s="68"/>
      <c r="H266" s="68"/>
      <c r="I266" s="68"/>
      <c r="J266" s="68"/>
      <c r="K266" s="68"/>
      <c r="L266" s="68"/>
      <c r="M266" s="68"/>
      <c r="N266" s="68">
        <f t="shared" si="22"/>
        <v>0</v>
      </c>
      <c r="O266" s="68"/>
      <c r="Q266" s="79" t="s">
        <v>517</v>
      </c>
      <c r="R266" s="79" t="s">
        <v>518</v>
      </c>
      <c r="S266" s="80" t="s">
        <v>954</v>
      </c>
      <c r="T266" s="81">
        <v>16</v>
      </c>
      <c r="U266" s="68">
        <v>51351423.89738749</v>
      </c>
      <c r="V266" s="68">
        <v>1276890.57</v>
      </c>
      <c r="W266" s="68">
        <v>220915.33000000005</v>
      </c>
      <c r="X266" s="68">
        <v>185568.88</v>
      </c>
      <c r="Y266" s="68">
        <v>7942453.5541030532</v>
      </c>
      <c r="Z266" s="68">
        <v>3478938.8617847259</v>
      </c>
      <c r="AA266" s="68">
        <v>7058428.805082785</v>
      </c>
      <c r="AB266" s="68">
        <v>585103.21705017984</v>
      </c>
      <c r="AC266" s="68">
        <f t="shared" si="23"/>
        <v>72099723.115408242</v>
      </c>
      <c r="AD266" s="68">
        <v>0</v>
      </c>
      <c r="AF266" s="79" t="s">
        <v>517</v>
      </c>
      <c r="AG266" s="79" t="s">
        <v>518</v>
      </c>
      <c r="AH266" s="80" t="s">
        <v>1156</v>
      </c>
      <c r="AI266" s="81">
        <v>16</v>
      </c>
      <c r="AJ266" s="68">
        <v>51608109.787705183</v>
      </c>
      <c r="AK266" s="68">
        <v>1280650.6600000001</v>
      </c>
      <c r="AL266" s="68">
        <v>221565.87000000002</v>
      </c>
      <c r="AM266" s="68">
        <v>186115.31999999998</v>
      </c>
      <c r="AN266" s="68">
        <v>7983330.0862296969</v>
      </c>
      <c r="AO266" s="68">
        <v>3478938.8617847259</v>
      </c>
      <c r="AP266" s="68">
        <v>7095809.5341299511</v>
      </c>
      <c r="AQ266" s="68">
        <v>587087.7146769464</v>
      </c>
      <c r="AR266" s="68">
        <f t="shared" si="24"/>
        <v>72441607.834526494</v>
      </c>
      <c r="AS266" s="68">
        <v>0</v>
      </c>
      <c r="AU266" s="79" t="s">
        <v>517</v>
      </c>
      <c r="AV266" s="79" t="s">
        <v>518</v>
      </c>
      <c r="AW266" s="80" t="s">
        <v>1157</v>
      </c>
      <c r="AX266" s="81">
        <v>16</v>
      </c>
      <c r="AY266" s="68">
        <v>52504872.092044227</v>
      </c>
      <c r="AZ266" s="68">
        <v>1302898.33</v>
      </c>
      <c r="BA266" s="68">
        <v>225414.94</v>
      </c>
      <c r="BB266" s="68">
        <v>189348.56000000003</v>
      </c>
      <c r="BC266" s="68">
        <v>8122942.2073047617</v>
      </c>
      <c r="BD266" s="68">
        <v>3478938.8617847259</v>
      </c>
      <c r="BE266" s="68">
        <v>7220204.2009118516</v>
      </c>
      <c r="BF266" s="68">
        <v>598829.45597046614</v>
      </c>
      <c r="BG266" s="68">
        <f t="shared" si="25"/>
        <v>73643448.648016036</v>
      </c>
      <c r="BH266" s="68">
        <v>0</v>
      </c>
    </row>
    <row r="267" spans="2:60">
      <c r="B267" s="79" t="s">
        <v>519</v>
      </c>
      <c r="C267" s="79" t="s">
        <v>520</v>
      </c>
      <c r="D267" s="80" t="s">
        <v>953</v>
      </c>
      <c r="E267" s="81">
        <v>19</v>
      </c>
      <c r="F267" s="68"/>
      <c r="G267" s="68"/>
      <c r="H267" s="68"/>
      <c r="I267" s="68"/>
      <c r="J267" s="68"/>
      <c r="K267" s="68"/>
      <c r="L267" s="68"/>
      <c r="M267" s="68"/>
      <c r="N267" s="68">
        <f t="shared" si="22"/>
        <v>0</v>
      </c>
      <c r="O267" s="68"/>
      <c r="Q267" s="79" t="s">
        <v>519</v>
      </c>
      <c r="R267" s="79" t="s">
        <v>520</v>
      </c>
      <c r="S267" s="80" t="s">
        <v>954</v>
      </c>
      <c r="T267" s="81">
        <v>16</v>
      </c>
      <c r="U267" s="68">
        <v>81602527.006339222</v>
      </c>
      <c r="V267" s="68">
        <v>1897940.53</v>
      </c>
      <c r="W267" s="68">
        <v>538065.98</v>
      </c>
      <c r="X267" s="68">
        <v>288863.78999999998</v>
      </c>
      <c r="Y267" s="68">
        <v>13744500.005048903</v>
      </c>
      <c r="Z267" s="68">
        <v>3923653.6663139565</v>
      </c>
      <c r="AA267" s="68">
        <v>6971153.7450264376</v>
      </c>
      <c r="AB267" s="68">
        <v>883894.47210820019</v>
      </c>
      <c r="AC267" s="68">
        <f t="shared" si="23"/>
        <v>110066056.18483673</v>
      </c>
      <c r="AD267" s="68">
        <v>215456.99000000005</v>
      </c>
      <c r="AF267" s="79" t="s">
        <v>519</v>
      </c>
      <c r="AG267" s="79" t="s">
        <v>520</v>
      </c>
      <c r="AH267" s="80" t="s">
        <v>1156</v>
      </c>
      <c r="AI267" s="81">
        <v>16</v>
      </c>
      <c r="AJ267" s="68">
        <v>82002448.020894542</v>
      </c>
      <c r="AK267" s="68">
        <v>1900618.87</v>
      </c>
      <c r="AL267" s="68">
        <v>539658.23999999999</v>
      </c>
      <c r="AM267" s="68">
        <v>289718.61</v>
      </c>
      <c r="AN267" s="68">
        <v>13814872.142668642</v>
      </c>
      <c r="AO267" s="68">
        <v>3923653.6663139565</v>
      </c>
      <c r="AP267" s="68">
        <v>7008453.1185387736</v>
      </c>
      <c r="AQ267" s="68">
        <v>886892.34489767253</v>
      </c>
      <c r="AR267" s="68">
        <f t="shared" si="24"/>
        <v>110585347.72331358</v>
      </c>
      <c r="AS267" s="68">
        <v>219032.71000000002</v>
      </c>
      <c r="AU267" s="79" t="s">
        <v>519</v>
      </c>
      <c r="AV267" s="79" t="s">
        <v>520</v>
      </c>
      <c r="AW267" s="80" t="s">
        <v>1157</v>
      </c>
      <c r="AX267" s="81">
        <v>16</v>
      </c>
      <c r="AY267" s="68">
        <v>83424994.973056316</v>
      </c>
      <c r="AZ267" s="68">
        <v>1933787.19</v>
      </c>
      <c r="BA267" s="68">
        <v>549079.31000000006</v>
      </c>
      <c r="BB267" s="68">
        <v>294776.37</v>
      </c>
      <c r="BC267" s="68">
        <v>14057176.325909199</v>
      </c>
      <c r="BD267" s="68">
        <v>3923653.6663139565</v>
      </c>
      <c r="BE267" s="68">
        <v>7131710.4718021825</v>
      </c>
      <c r="BF267" s="68">
        <v>904630.18899555504</v>
      </c>
      <c r="BG267" s="68">
        <f t="shared" si="25"/>
        <v>112442676.64607723</v>
      </c>
      <c r="BH267" s="68">
        <v>222868.15000000002</v>
      </c>
    </row>
    <row r="268" spans="2:60">
      <c r="B268" s="79" t="s">
        <v>521</v>
      </c>
      <c r="C268" s="79" t="s">
        <v>522</v>
      </c>
      <c r="D268" s="80" t="s">
        <v>953</v>
      </c>
      <c r="E268" s="81">
        <v>19</v>
      </c>
      <c r="F268" s="68"/>
      <c r="G268" s="68"/>
      <c r="H268" s="68"/>
      <c r="I268" s="68"/>
      <c r="J268" s="68"/>
      <c r="K268" s="68"/>
      <c r="L268" s="68"/>
      <c r="M268" s="68"/>
      <c r="N268" s="68">
        <f t="shared" si="22"/>
        <v>0</v>
      </c>
      <c r="O268" s="68"/>
      <c r="Q268" s="79" t="s">
        <v>521</v>
      </c>
      <c r="R268" s="79" t="s">
        <v>522</v>
      </c>
      <c r="S268" s="80" t="s">
        <v>954</v>
      </c>
      <c r="T268" s="81">
        <v>16</v>
      </c>
      <c r="U268" s="68">
        <v>7239716.8675982393</v>
      </c>
      <c r="V268" s="68">
        <v>230424.28</v>
      </c>
      <c r="W268" s="68">
        <v>0</v>
      </c>
      <c r="X268" s="68">
        <v>24684.870000000003</v>
      </c>
      <c r="Y268" s="68">
        <v>1199443.3391502209</v>
      </c>
      <c r="Z268" s="68">
        <v>438255.55429074465</v>
      </c>
      <c r="AA268" s="68">
        <v>739542.77242697531</v>
      </c>
      <c r="AB268" s="68">
        <v>84186.470309671015</v>
      </c>
      <c r="AC268" s="68">
        <f t="shared" si="23"/>
        <v>9956254.1537758522</v>
      </c>
      <c r="AD268" s="68">
        <v>0</v>
      </c>
      <c r="AF268" s="79" t="s">
        <v>521</v>
      </c>
      <c r="AG268" s="79" t="s">
        <v>522</v>
      </c>
      <c r="AH268" s="80" t="s">
        <v>1156</v>
      </c>
      <c r="AI268" s="81">
        <v>16</v>
      </c>
      <c r="AJ268" s="68">
        <v>7275739.3599448577</v>
      </c>
      <c r="AK268" s="68">
        <v>231102.82</v>
      </c>
      <c r="AL268" s="68">
        <v>0</v>
      </c>
      <c r="AM268" s="68">
        <v>24757.57</v>
      </c>
      <c r="AN268" s="68">
        <v>1205537.128091465</v>
      </c>
      <c r="AO268" s="68">
        <v>438255.55429074465</v>
      </c>
      <c r="AP268" s="68">
        <v>743530.02033234062</v>
      </c>
      <c r="AQ268" s="68">
        <v>84471.993749452755</v>
      </c>
      <c r="AR268" s="68">
        <f t="shared" si="24"/>
        <v>10003394.446408862</v>
      </c>
      <c r="AS268" s="68">
        <v>0</v>
      </c>
      <c r="AU268" s="79" t="s">
        <v>521</v>
      </c>
      <c r="AV268" s="79" t="s">
        <v>522</v>
      </c>
      <c r="AW268" s="80" t="s">
        <v>1157</v>
      </c>
      <c r="AX268" s="81">
        <v>16</v>
      </c>
      <c r="AY268" s="68">
        <v>7402485.0022693425</v>
      </c>
      <c r="AZ268" s="68">
        <v>235117.58000000002</v>
      </c>
      <c r="BA268" s="68">
        <v>0</v>
      </c>
      <c r="BB268" s="68">
        <v>25187.66</v>
      </c>
      <c r="BC268" s="68">
        <v>1226607.7772036162</v>
      </c>
      <c r="BD268" s="68">
        <v>438255.55429074465</v>
      </c>
      <c r="BE268" s="68">
        <v>756570.13808520534</v>
      </c>
      <c r="BF268" s="68">
        <v>86161.41262444295</v>
      </c>
      <c r="BG268" s="68">
        <f t="shared" si="25"/>
        <v>10170385.124473352</v>
      </c>
      <c r="BH268" s="68">
        <v>0</v>
      </c>
    </row>
    <row r="269" spans="2:60">
      <c r="B269" s="79" t="s">
        <v>523</v>
      </c>
      <c r="C269" s="79" t="s">
        <v>524</v>
      </c>
      <c r="D269" s="80" t="s">
        <v>953</v>
      </c>
      <c r="E269" s="81">
        <v>19</v>
      </c>
      <c r="F269" s="68"/>
      <c r="G269" s="68"/>
      <c r="H269" s="68"/>
      <c r="I269" s="68"/>
      <c r="J269" s="68"/>
      <c r="K269" s="68"/>
      <c r="L269" s="68"/>
      <c r="M269" s="68"/>
      <c r="N269" s="68">
        <f t="shared" si="22"/>
        <v>0</v>
      </c>
      <c r="O269" s="68"/>
      <c r="Q269" s="79" t="s">
        <v>523</v>
      </c>
      <c r="R269" s="79" t="s">
        <v>524</v>
      </c>
      <c r="S269" s="80" t="s">
        <v>954</v>
      </c>
      <c r="T269" s="81">
        <v>16</v>
      </c>
      <c r="U269" s="68">
        <v>5396730.5143722231</v>
      </c>
      <c r="V269" s="68">
        <v>65986.45</v>
      </c>
      <c r="W269" s="68">
        <v>3169.6600000000003</v>
      </c>
      <c r="X269" s="68">
        <v>17289.04</v>
      </c>
      <c r="Y269" s="68">
        <v>877386.38545818476</v>
      </c>
      <c r="Z269" s="68">
        <v>621288.99536417332</v>
      </c>
      <c r="AA269" s="68">
        <v>0</v>
      </c>
      <c r="AB269" s="68">
        <v>57932.209513207898</v>
      </c>
      <c r="AC269" s="68">
        <f t="shared" si="23"/>
        <v>7039783.254707789</v>
      </c>
      <c r="AD269" s="68">
        <v>0</v>
      </c>
      <c r="AF269" s="79" t="s">
        <v>523</v>
      </c>
      <c r="AG269" s="79" t="s">
        <v>524</v>
      </c>
      <c r="AH269" s="80" t="s">
        <v>1156</v>
      </c>
      <c r="AI269" s="81">
        <v>16</v>
      </c>
      <c r="AJ269" s="68">
        <v>5423562.2948338352</v>
      </c>
      <c r="AK269" s="68">
        <v>66180.760000000009</v>
      </c>
      <c r="AL269" s="68">
        <v>3178.9900000000002</v>
      </c>
      <c r="AM269" s="68">
        <v>17339.939999999999</v>
      </c>
      <c r="AN269" s="68">
        <v>881749.04024344485</v>
      </c>
      <c r="AO269" s="68">
        <v>621288.99536417332</v>
      </c>
      <c r="AP269" s="68">
        <v>0</v>
      </c>
      <c r="AQ269" s="68">
        <v>58128.694688801654</v>
      </c>
      <c r="AR269" s="68">
        <f t="shared" si="24"/>
        <v>7071428.7151302556</v>
      </c>
      <c r="AS269" s="68">
        <v>0</v>
      </c>
      <c r="AU269" s="79" t="s">
        <v>523</v>
      </c>
      <c r="AV269" s="79" t="s">
        <v>524</v>
      </c>
      <c r="AW269" s="80" t="s">
        <v>1157</v>
      </c>
      <c r="AX269" s="81">
        <v>16</v>
      </c>
      <c r="AY269" s="68">
        <v>5518246.427360923</v>
      </c>
      <c r="AZ269" s="68">
        <v>67330.47</v>
      </c>
      <c r="BA269" s="68">
        <v>3234.21</v>
      </c>
      <c r="BB269" s="68">
        <v>17641.169999999998</v>
      </c>
      <c r="BC269" s="68">
        <v>897144.21998000529</v>
      </c>
      <c r="BD269" s="68">
        <v>621288.99536417332</v>
      </c>
      <c r="BE269" s="68">
        <v>0</v>
      </c>
      <c r="BF269" s="68">
        <v>59291.265982577577</v>
      </c>
      <c r="BG269" s="68">
        <f t="shared" si="25"/>
        <v>7184176.7586876787</v>
      </c>
      <c r="BH269" s="68">
        <v>0</v>
      </c>
    </row>
    <row r="270" spans="2:60">
      <c r="B270" s="79" t="s">
        <v>525</v>
      </c>
      <c r="C270" s="79" t="s">
        <v>526</v>
      </c>
      <c r="D270" s="80" t="s">
        <v>953</v>
      </c>
      <c r="E270" s="81">
        <v>19</v>
      </c>
      <c r="F270" s="68"/>
      <c r="G270" s="68"/>
      <c r="H270" s="68"/>
      <c r="I270" s="68"/>
      <c r="J270" s="68"/>
      <c r="K270" s="68"/>
      <c r="L270" s="68"/>
      <c r="M270" s="68"/>
      <c r="N270" s="68">
        <f t="shared" si="22"/>
        <v>0</v>
      </c>
      <c r="O270" s="68"/>
      <c r="Q270" s="79" t="s">
        <v>525</v>
      </c>
      <c r="R270" s="79" t="s">
        <v>526</v>
      </c>
      <c r="S270" s="80" t="s">
        <v>954</v>
      </c>
      <c r="T270" s="81">
        <v>16</v>
      </c>
      <c r="U270" s="68">
        <v>18384590.154530045</v>
      </c>
      <c r="V270" s="68">
        <v>718350.9600000002</v>
      </c>
      <c r="W270" s="68">
        <v>228311.17999999996</v>
      </c>
      <c r="X270" s="68">
        <v>60607.639999999992</v>
      </c>
      <c r="Y270" s="68">
        <v>2877927.6034392072</v>
      </c>
      <c r="Z270" s="68">
        <v>1567164.1567364659</v>
      </c>
      <c r="AA270" s="68">
        <v>649095.02098524058</v>
      </c>
      <c r="AB270" s="68">
        <v>210231.91842677444</v>
      </c>
      <c r="AC270" s="68">
        <f t="shared" si="23"/>
        <v>25137541.004117738</v>
      </c>
      <c r="AD270" s="68">
        <v>441262.36999999994</v>
      </c>
      <c r="AF270" s="79" t="s">
        <v>525</v>
      </c>
      <c r="AG270" s="79" t="s">
        <v>526</v>
      </c>
      <c r="AH270" s="80" t="s">
        <v>1156</v>
      </c>
      <c r="AI270" s="81">
        <v>16</v>
      </c>
      <c r="AJ270" s="68">
        <v>18476359.395536833</v>
      </c>
      <c r="AK270" s="68">
        <v>714478.1399999999</v>
      </c>
      <c r="AL270" s="68">
        <v>228983.50000000003</v>
      </c>
      <c r="AM270" s="68">
        <v>60786.110000000008</v>
      </c>
      <c r="AN270" s="68">
        <v>2892595.0730401254</v>
      </c>
      <c r="AO270" s="68">
        <v>1567164.1567364659</v>
      </c>
      <c r="AP270" s="68">
        <v>652595.3242332493</v>
      </c>
      <c r="AQ270" s="68">
        <v>210944.95652320236</v>
      </c>
      <c r="AR270" s="68">
        <f t="shared" si="24"/>
        <v>25252456.616069876</v>
      </c>
      <c r="AS270" s="68">
        <v>448549.96</v>
      </c>
      <c r="AU270" s="79" t="s">
        <v>525</v>
      </c>
      <c r="AV270" s="79" t="s">
        <v>526</v>
      </c>
      <c r="AW270" s="80" t="s">
        <v>1157</v>
      </c>
      <c r="AX270" s="81">
        <v>16</v>
      </c>
      <c r="AY270" s="68">
        <v>18797979.096642859</v>
      </c>
      <c r="AZ270" s="68">
        <v>726865.55</v>
      </c>
      <c r="BA270" s="68">
        <v>232961.43</v>
      </c>
      <c r="BB270" s="68">
        <v>61842.090000000011</v>
      </c>
      <c r="BC270" s="68">
        <v>2943158.3627996799</v>
      </c>
      <c r="BD270" s="68">
        <v>1567164.1567364659</v>
      </c>
      <c r="BE270" s="68">
        <v>664040.71400382556</v>
      </c>
      <c r="BF270" s="68">
        <v>215163.86845366284</v>
      </c>
      <c r="BG270" s="68">
        <f t="shared" si="25"/>
        <v>25665542.128636498</v>
      </c>
      <c r="BH270" s="68">
        <v>456366.85999999993</v>
      </c>
    </row>
    <row r="271" spans="2:60">
      <c r="B271" s="79" t="s">
        <v>527</v>
      </c>
      <c r="C271" s="79" t="s">
        <v>528</v>
      </c>
      <c r="D271" s="80" t="s">
        <v>953</v>
      </c>
      <c r="E271" s="81">
        <v>19</v>
      </c>
      <c r="F271" s="68"/>
      <c r="G271" s="68"/>
      <c r="H271" s="68"/>
      <c r="I271" s="68"/>
      <c r="J271" s="68"/>
      <c r="K271" s="68"/>
      <c r="L271" s="68"/>
      <c r="M271" s="68"/>
      <c r="N271" s="68">
        <f t="shared" si="22"/>
        <v>0</v>
      </c>
      <c r="O271" s="68"/>
      <c r="Q271" s="79" t="s">
        <v>527</v>
      </c>
      <c r="R271" s="79" t="s">
        <v>528</v>
      </c>
      <c r="S271" s="80" t="s">
        <v>954</v>
      </c>
      <c r="T271" s="81">
        <v>16</v>
      </c>
      <c r="U271" s="68">
        <v>10662595.710287642</v>
      </c>
      <c r="V271" s="68">
        <v>373764.86</v>
      </c>
      <c r="W271" s="68">
        <v>22187.589999999997</v>
      </c>
      <c r="X271" s="68">
        <v>36403.01</v>
      </c>
      <c r="Y271" s="68">
        <v>1766941.5587806464</v>
      </c>
      <c r="Z271" s="68">
        <v>820241.87724169332</v>
      </c>
      <c r="AA271" s="68">
        <v>711636.48564440222</v>
      </c>
      <c r="AB271" s="68">
        <v>123355.22680029832</v>
      </c>
      <c r="AC271" s="68">
        <f t="shared" si="23"/>
        <v>14686813.148754681</v>
      </c>
      <c r="AD271" s="68">
        <v>169686.83</v>
      </c>
      <c r="AF271" s="79" t="s">
        <v>527</v>
      </c>
      <c r="AG271" s="79" t="s">
        <v>528</v>
      </c>
      <c r="AH271" s="80" t="s">
        <v>1156</v>
      </c>
      <c r="AI271" s="81">
        <v>16</v>
      </c>
      <c r="AJ271" s="68">
        <v>10716284.843132291</v>
      </c>
      <c r="AK271" s="68">
        <v>372562.74999999988</v>
      </c>
      <c r="AL271" s="68">
        <v>22252.92</v>
      </c>
      <c r="AM271" s="68">
        <v>36510.19</v>
      </c>
      <c r="AN271" s="68">
        <v>1775946.8978525419</v>
      </c>
      <c r="AO271" s="68">
        <v>820241.87724169332</v>
      </c>
      <c r="AP271" s="68">
        <v>715474.10650381004</v>
      </c>
      <c r="AQ271" s="68">
        <v>123773.63131570444</v>
      </c>
      <c r="AR271" s="68">
        <f t="shared" si="24"/>
        <v>14755536.476046041</v>
      </c>
      <c r="AS271" s="68">
        <v>172489.25999999998</v>
      </c>
      <c r="AU271" s="79" t="s">
        <v>527</v>
      </c>
      <c r="AV271" s="79" t="s">
        <v>528</v>
      </c>
      <c r="AW271" s="80" t="s">
        <v>1157</v>
      </c>
      <c r="AX271" s="81">
        <v>16</v>
      </c>
      <c r="AY271" s="68">
        <v>10903104.966556864</v>
      </c>
      <c r="AZ271" s="68">
        <v>379025.51</v>
      </c>
      <c r="BA271" s="68">
        <v>22639.499999999996</v>
      </c>
      <c r="BB271" s="68">
        <v>37144.460000000006</v>
      </c>
      <c r="BC271" s="68">
        <v>1806990.6961822116</v>
      </c>
      <c r="BD271" s="68">
        <v>820241.87724169332</v>
      </c>
      <c r="BE271" s="68">
        <v>728022.30388378492</v>
      </c>
      <c r="BF271" s="68">
        <v>126249.07734201476</v>
      </c>
      <c r="BG271" s="68">
        <f t="shared" si="25"/>
        <v>14998913.63120657</v>
      </c>
      <c r="BH271" s="68">
        <v>175495.24</v>
      </c>
    </row>
    <row r="272" spans="2:60">
      <c r="B272" s="79" t="s">
        <v>1126</v>
      </c>
      <c r="C272" s="79" t="s">
        <v>1150</v>
      </c>
      <c r="D272" s="80" t="s">
        <v>953</v>
      </c>
      <c r="E272" s="81">
        <v>19</v>
      </c>
      <c r="F272" s="68"/>
      <c r="G272" s="68"/>
      <c r="H272" s="68"/>
      <c r="I272" s="68"/>
      <c r="J272" s="68"/>
      <c r="K272" s="68"/>
      <c r="L272" s="68"/>
      <c r="M272" s="68"/>
      <c r="N272" s="68">
        <f t="shared" si="22"/>
        <v>0</v>
      </c>
      <c r="O272" s="68"/>
      <c r="Q272" s="79" t="s">
        <v>1126</v>
      </c>
      <c r="R272" s="79" t="s">
        <v>1150</v>
      </c>
      <c r="S272" s="80" t="s">
        <v>954</v>
      </c>
      <c r="T272" s="81">
        <v>16</v>
      </c>
      <c r="U272" s="68">
        <v>1211230.6632472659</v>
      </c>
      <c r="V272" s="68">
        <v>67576.319999999978</v>
      </c>
      <c r="W272" s="68">
        <v>0</v>
      </c>
      <c r="X272" s="68">
        <v>0</v>
      </c>
      <c r="Y272" s="68">
        <v>162546.71975704472</v>
      </c>
      <c r="Z272" s="68">
        <v>0</v>
      </c>
      <c r="AA272" s="68">
        <v>0</v>
      </c>
      <c r="AB272" s="68">
        <v>14198.478900007904</v>
      </c>
      <c r="AC272" s="68">
        <f t="shared" si="23"/>
        <v>1493930.2219043185</v>
      </c>
      <c r="AD272" s="68">
        <v>38378.04</v>
      </c>
      <c r="AF272" s="79" t="s">
        <v>1126</v>
      </c>
      <c r="AG272" s="79" t="s">
        <v>1150</v>
      </c>
      <c r="AH272" s="80" t="s">
        <v>1156</v>
      </c>
      <c r="AI272" s="81">
        <v>16</v>
      </c>
      <c r="AJ272" s="68">
        <v>1208592.914049414</v>
      </c>
      <c r="AK272" s="68">
        <v>66691.02999999997</v>
      </c>
      <c r="AL272" s="68">
        <v>0</v>
      </c>
      <c r="AM272" s="68">
        <v>0</v>
      </c>
      <c r="AN272" s="68">
        <v>162197.85878027848</v>
      </c>
      <c r="AO272" s="68">
        <v>0</v>
      </c>
      <c r="AP272" s="68">
        <v>0</v>
      </c>
      <c r="AQ272" s="68">
        <v>14110.952419636771</v>
      </c>
      <c r="AR272" s="68">
        <f t="shared" si="24"/>
        <v>1490281.1352493293</v>
      </c>
      <c r="AS272" s="68">
        <v>38688.379999999997</v>
      </c>
      <c r="AU272" s="79" t="s">
        <v>1126</v>
      </c>
      <c r="AV272" s="79" t="s">
        <v>1150</v>
      </c>
      <c r="AW272" s="80" t="s">
        <v>1157</v>
      </c>
      <c r="AX272" s="81">
        <v>16</v>
      </c>
      <c r="AY272" s="68">
        <v>1221063.6842927025</v>
      </c>
      <c r="AZ272" s="68">
        <v>67280.5</v>
      </c>
      <c r="BA272" s="68">
        <v>0</v>
      </c>
      <c r="BB272" s="68">
        <v>0</v>
      </c>
      <c r="BC272" s="68">
        <v>163878.18795698218</v>
      </c>
      <c r="BD272" s="68">
        <v>0</v>
      </c>
      <c r="BE272" s="68">
        <v>0</v>
      </c>
      <c r="BF272" s="68">
        <v>14254.760271220934</v>
      </c>
      <c r="BG272" s="68">
        <f t="shared" si="25"/>
        <v>1505509.1625209057</v>
      </c>
      <c r="BH272" s="68">
        <v>39032.03</v>
      </c>
    </row>
    <row r="273" spans="2:60">
      <c r="B273" s="79" t="s">
        <v>529</v>
      </c>
      <c r="C273" s="79" t="s">
        <v>530</v>
      </c>
      <c r="D273" s="80" t="s">
        <v>953</v>
      </c>
      <c r="E273" s="81">
        <v>19</v>
      </c>
      <c r="F273" s="68"/>
      <c r="G273" s="68"/>
      <c r="H273" s="68"/>
      <c r="I273" s="68"/>
      <c r="J273" s="68"/>
      <c r="K273" s="68"/>
      <c r="L273" s="68"/>
      <c r="M273" s="68"/>
      <c r="N273" s="68">
        <f t="shared" si="22"/>
        <v>0</v>
      </c>
      <c r="O273" s="68"/>
      <c r="Q273" s="79" t="s">
        <v>529</v>
      </c>
      <c r="R273" s="79" t="s">
        <v>530</v>
      </c>
      <c r="S273" s="80" t="s">
        <v>954</v>
      </c>
      <c r="T273" s="81">
        <v>16</v>
      </c>
      <c r="U273" s="68">
        <v>4546862.9129188107</v>
      </c>
      <c r="V273" s="68">
        <v>208891.28999999995</v>
      </c>
      <c r="W273" s="68">
        <v>33498.649999999994</v>
      </c>
      <c r="X273" s="68">
        <v>14413.37</v>
      </c>
      <c r="Y273" s="68">
        <v>669791.28417978727</v>
      </c>
      <c r="Z273" s="68">
        <v>336199.14750529511</v>
      </c>
      <c r="AA273" s="68">
        <v>274373.66274490464</v>
      </c>
      <c r="AB273" s="68">
        <v>54095.199717556126</v>
      </c>
      <c r="AC273" s="68">
        <f t="shared" si="23"/>
        <v>6286685.7770663546</v>
      </c>
      <c r="AD273" s="68">
        <v>148560.26000000004</v>
      </c>
      <c r="AF273" s="79" t="s">
        <v>529</v>
      </c>
      <c r="AG273" s="79" t="s">
        <v>530</v>
      </c>
      <c r="AH273" s="80" t="s">
        <v>1156</v>
      </c>
      <c r="AI273" s="81">
        <v>16</v>
      </c>
      <c r="AJ273" s="68">
        <v>4569227.8781734649</v>
      </c>
      <c r="AK273" s="68">
        <v>207483.55999999994</v>
      </c>
      <c r="AL273" s="68">
        <v>33597.79</v>
      </c>
      <c r="AM273" s="68">
        <v>14456.029999999999</v>
      </c>
      <c r="AN273" s="68">
        <v>673223.96680685738</v>
      </c>
      <c r="AO273" s="68">
        <v>336199.14750529511</v>
      </c>
      <c r="AP273" s="68">
        <v>275841.801558142</v>
      </c>
      <c r="AQ273" s="68">
        <v>54278.650760362856</v>
      </c>
      <c r="AR273" s="68">
        <f t="shared" si="24"/>
        <v>6315334.594804123</v>
      </c>
      <c r="AS273" s="68">
        <v>151025.77000000002</v>
      </c>
      <c r="AU273" s="79" t="s">
        <v>529</v>
      </c>
      <c r="AV273" s="79" t="s">
        <v>530</v>
      </c>
      <c r="AW273" s="80" t="s">
        <v>1157</v>
      </c>
      <c r="AX273" s="81">
        <v>16</v>
      </c>
      <c r="AY273" s="68">
        <v>4649002.0565117206</v>
      </c>
      <c r="AZ273" s="68">
        <v>211097.64999999994</v>
      </c>
      <c r="BA273" s="68">
        <v>34184.32</v>
      </c>
      <c r="BB273" s="68">
        <v>14708.39</v>
      </c>
      <c r="BC273" s="68">
        <v>685032.61152274976</v>
      </c>
      <c r="BD273" s="68">
        <v>336199.14750529511</v>
      </c>
      <c r="BE273" s="68">
        <v>280693.00611370802</v>
      </c>
      <c r="BF273" s="68">
        <v>55364.231175570749</v>
      </c>
      <c r="BG273" s="68">
        <f t="shared" si="25"/>
        <v>6419951.7728290455</v>
      </c>
      <c r="BH273" s="68">
        <v>153670.36000000002</v>
      </c>
    </row>
    <row r="274" spans="2:60">
      <c r="B274" s="79" t="s">
        <v>531</v>
      </c>
      <c r="C274" s="79" t="s">
        <v>532</v>
      </c>
      <c r="D274" s="80" t="s">
        <v>953</v>
      </c>
      <c r="E274" s="81">
        <v>19</v>
      </c>
      <c r="F274" s="68"/>
      <c r="G274" s="68"/>
      <c r="H274" s="68"/>
      <c r="I274" s="68"/>
      <c r="J274" s="68"/>
      <c r="K274" s="68"/>
      <c r="L274" s="68"/>
      <c r="M274" s="68"/>
      <c r="N274" s="68">
        <f t="shared" si="22"/>
        <v>0</v>
      </c>
      <c r="O274" s="68"/>
      <c r="Q274" s="79" t="s">
        <v>531</v>
      </c>
      <c r="R274" s="79" t="s">
        <v>532</v>
      </c>
      <c r="S274" s="80" t="s">
        <v>954</v>
      </c>
      <c r="T274" s="81">
        <v>16</v>
      </c>
      <c r="U274" s="68">
        <v>348933.9633918468</v>
      </c>
      <c r="V274" s="68">
        <v>8754.18</v>
      </c>
      <c r="W274" s="68">
        <v>0</v>
      </c>
      <c r="X274" s="68">
        <v>0</v>
      </c>
      <c r="Y274" s="68">
        <v>18701.574770972325</v>
      </c>
      <c r="Z274" s="68">
        <v>82486.323355164292</v>
      </c>
      <c r="AA274" s="68">
        <v>0</v>
      </c>
      <c r="AB274" s="68">
        <v>3522.1242238398409</v>
      </c>
      <c r="AC274" s="68">
        <f t="shared" si="23"/>
        <v>466898.88574182324</v>
      </c>
      <c r="AD274" s="68">
        <v>4500.7199999999993</v>
      </c>
      <c r="AF274" s="79" t="s">
        <v>531</v>
      </c>
      <c r="AG274" s="79" t="s">
        <v>532</v>
      </c>
      <c r="AH274" s="80" t="s">
        <v>1156</v>
      </c>
      <c r="AI274" s="81">
        <v>16</v>
      </c>
      <c r="AJ274" s="68">
        <v>350409.87613492017</v>
      </c>
      <c r="AK274" s="68">
        <v>8718.8999999999978</v>
      </c>
      <c r="AL274" s="68">
        <v>0</v>
      </c>
      <c r="AM274" s="68">
        <v>0</v>
      </c>
      <c r="AN274" s="68">
        <v>18791.842470433799</v>
      </c>
      <c r="AO274" s="68">
        <v>82486.323355164292</v>
      </c>
      <c r="AP274" s="68">
        <v>0</v>
      </c>
      <c r="AQ274" s="68">
        <v>3534.0596003101673</v>
      </c>
      <c r="AR274" s="68">
        <f t="shared" si="24"/>
        <v>468516.0515608284</v>
      </c>
      <c r="AS274" s="68">
        <v>4575.05</v>
      </c>
      <c r="AU274" s="79" t="s">
        <v>531</v>
      </c>
      <c r="AV274" s="79" t="s">
        <v>532</v>
      </c>
      <c r="AW274" s="80" t="s">
        <v>1157</v>
      </c>
      <c r="AX274" s="81">
        <v>16</v>
      </c>
      <c r="AY274" s="68">
        <v>356483.79119087511</v>
      </c>
      <c r="AZ274" s="68">
        <v>8870.11</v>
      </c>
      <c r="BA274" s="68">
        <v>0</v>
      </c>
      <c r="BB274" s="68">
        <v>0</v>
      </c>
      <c r="BC274" s="68">
        <v>19120.042529124305</v>
      </c>
      <c r="BD274" s="68">
        <v>82486.323355164292</v>
      </c>
      <c r="BE274" s="68">
        <v>0</v>
      </c>
      <c r="BF274" s="68">
        <v>3604.7417923162575</v>
      </c>
      <c r="BG274" s="68">
        <f t="shared" si="25"/>
        <v>475219.78886747995</v>
      </c>
      <c r="BH274" s="68">
        <v>4654.78</v>
      </c>
    </row>
    <row r="275" spans="2:60">
      <c r="B275" s="79" t="s">
        <v>533</v>
      </c>
      <c r="C275" s="79" t="s">
        <v>534</v>
      </c>
      <c r="D275" s="80" t="s">
        <v>953</v>
      </c>
      <c r="E275" s="81">
        <v>19</v>
      </c>
      <c r="F275" s="68"/>
      <c r="G275" s="68"/>
      <c r="H275" s="68"/>
      <c r="I275" s="68"/>
      <c r="J275" s="68"/>
      <c r="K275" s="68"/>
      <c r="L275" s="68"/>
      <c r="M275" s="68"/>
      <c r="N275" s="68">
        <f t="shared" si="22"/>
        <v>0</v>
      </c>
      <c r="O275" s="68"/>
      <c r="Q275" s="79" t="s">
        <v>533</v>
      </c>
      <c r="R275" s="79" t="s">
        <v>534</v>
      </c>
      <c r="S275" s="80" t="s">
        <v>954</v>
      </c>
      <c r="T275" s="81">
        <v>16</v>
      </c>
      <c r="U275" s="68">
        <v>46722552.195877507</v>
      </c>
      <c r="V275" s="68">
        <v>2005567.81</v>
      </c>
      <c r="W275" s="68">
        <v>1287660.57</v>
      </c>
      <c r="X275" s="68">
        <v>162423.75999999998</v>
      </c>
      <c r="Y275" s="68">
        <v>7575370.5648231208</v>
      </c>
      <c r="Z275" s="68">
        <v>1588717.6262742782</v>
      </c>
      <c r="AA275" s="68">
        <v>3741188.7903485019</v>
      </c>
      <c r="AB275" s="68">
        <v>555657.96252702922</v>
      </c>
      <c r="AC275" s="68">
        <f t="shared" si="23"/>
        <v>64510976.959850438</v>
      </c>
      <c r="AD275" s="68">
        <v>871837.67999999982</v>
      </c>
      <c r="AF275" s="79" t="s">
        <v>533</v>
      </c>
      <c r="AG275" s="79" t="s">
        <v>534</v>
      </c>
      <c r="AH275" s="80" t="s">
        <v>1156</v>
      </c>
      <c r="AI275" s="81">
        <v>16</v>
      </c>
      <c r="AJ275" s="68">
        <v>46951975.164951816</v>
      </c>
      <c r="AK275" s="68">
        <v>1999613.71</v>
      </c>
      <c r="AL275" s="68">
        <v>1291471.07</v>
      </c>
      <c r="AM275" s="68">
        <v>162904.41999999998</v>
      </c>
      <c r="AN275" s="68">
        <v>7613984.3043503482</v>
      </c>
      <c r="AO275" s="68">
        <v>1588717.6262742782</v>
      </c>
      <c r="AP275" s="68">
        <v>3760973.0774886585</v>
      </c>
      <c r="AQ275" s="68">
        <v>557542.55475770682</v>
      </c>
      <c r="AR275" s="68">
        <f t="shared" si="24"/>
        <v>64813488.637822814</v>
      </c>
      <c r="AS275" s="68">
        <v>886306.70999999985</v>
      </c>
      <c r="AU275" s="79" t="s">
        <v>533</v>
      </c>
      <c r="AV275" s="79" t="s">
        <v>534</v>
      </c>
      <c r="AW275" s="80" t="s">
        <v>1157</v>
      </c>
      <c r="AX275" s="81">
        <v>16</v>
      </c>
      <c r="AY275" s="68">
        <v>47768727.841626249</v>
      </c>
      <c r="AZ275" s="68">
        <v>2034474.6400000001</v>
      </c>
      <c r="BA275" s="68">
        <v>1314016.8900000001</v>
      </c>
      <c r="BB275" s="68">
        <v>165748.32</v>
      </c>
      <c r="BC275" s="68">
        <v>7747506.2753827563</v>
      </c>
      <c r="BD275" s="68">
        <v>1588717.6262742782</v>
      </c>
      <c r="BE275" s="68">
        <v>3827101.3531018496</v>
      </c>
      <c r="BF275" s="68">
        <v>568693.39265284687</v>
      </c>
      <c r="BG275" s="68">
        <f t="shared" si="25"/>
        <v>65916812.999037981</v>
      </c>
      <c r="BH275" s="68">
        <v>901826.6599999998</v>
      </c>
    </row>
    <row r="276" spans="2:60">
      <c r="B276" s="79" t="s">
        <v>535</v>
      </c>
      <c r="C276" s="79" t="s">
        <v>536</v>
      </c>
      <c r="D276" s="80" t="s">
        <v>953</v>
      </c>
      <c r="E276" s="81">
        <v>19</v>
      </c>
      <c r="F276" s="68"/>
      <c r="G276" s="68"/>
      <c r="H276" s="68"/>
      <c r="I276" s="68"/>
      <c r="J276" s="68"/>
      <c r="K276" s="68"/>
      <c r="L276" s="68"/>
      <c r="M276" s="68"/>
      <c r="N276" s="68">
        <f t="shared" si="22"/>
        <v>0</v>
      </c>
      <c r="O276" s="68"/>
      <c r="Q276" s="79" t="s">
        <v>535</v>
      </c>
      <c r="R276" s="79" t="s">
        <v>536</v>
      </c>
      <c r="S276" s="80" t="s">
        <v>954</v>
      </c>
      <c r="T276" s="81">
        <v>16</v>
      </c>
      <c r="U276" s="68">
        <v>12588697.353784189</v>
      </c>
      <c r="V276" s="68">
        <v>506339.1399999999</v>
      </c>
      <c r="W276" s="68">
        <v>452588.26000000007</v>
      </c>
      <c r="X276" s="68">
        <v>43990.960000000006</v>
      </c>
      <c r="Y276" s="68">
        <v>1992397.5058221761</v>
      </c>
      <c r="Z276" s="68">
        <v>445378.77153616771</v>
      </c>
      <c r="AA276" s="68">
        <v>1242496.3788840612</v>
      </c>
      <c r="AB276" s="68">
        <v>155428.47363324836</v>
      </c>
      <c r="AC276" s="68">
        <f t="shared" si="23"/>
        <v>17732121.123659845</v>
      </c>
      <c r="AD276" s="68">
        <v>304804.28000000003</v>
      </c>
      <c r="AF276" s="79" t="s">
        <v>535</v>
      </c>
      <c r="AG276" s="79" t="s">
        <v>536</v>
      </c>
      <c r="AH276" s="80" t="s">
        <v>1156</v>
      </c>
      <c r="AI276" s="81">
        <v>16</v>
      </c>
      <c r="AJ276" s="68">
        <v>12651689.071285594</v>
      </c>
      <c r="AK276" s="68">
        <v>503693.82</v>
      </c>
      <c r="AL276" s="68">
        <v>453921.01</v>
      </c>
      <c r="AM276" s="68">
        <v>44120.51</v>
      </c>
      <c r="AN276" s="68">
        <v>2002597.4872169246</v>
      </c>
      <c r="AO276" s="68">
        <v>445378.77153616771</v>
      </c>
      <c r="AP276" s="68">
        <v>1249196.401738619</v>
      </c>
      <c r="AQ276" s="68">
        <v>155955.59640705958</v>
      </c>
      <c r="AR276" s="68">
        <f t="shared" si="24"/>
        <v>17816390.888184365</v>
      </c>
      <c r="AS276" s="68">
        <v>309838.22000000003</v>
      </c>
      <c r="AU276" s="79" t="s">
        <v>535</v>
      </c>
      <c r="AV276" s="79" t="s">
        <v>536</v>
      </c>
      <c r="AW276" s="80" t="s">
        <v>1157</v>
      </c>
      <c r="AX276" s="81">
        <v>16</v>
      </c>
      <c r="AY276" s="68">
        <v>12871933.897100776</v>
      </c>
      <c r="AZ276" s="68">
        <v>512427.05999999994</v>
      </c>
      <c r="BA276" s="68">
        <v>461806.60000000003</v>
      </c>
      <c r="BB276" s="68">
        <v>44886.979999999996</v>
      </c>
      <c r="BC276" s="68">
        <v>2037610.1524801361</v>
      </c>
      <c r="BD276" s="68">
        <v>445378.77153616771</v>
      </c>
      <c r="BE276" s="68">
        <v>1271105.0963265433</v>
      </c>
      <c r="BF276" s="68">
        <v>159074.71093519405</v>
      </c>
      <c r="BG276" s="68">
        <f t="shared" si="25"/>
        <v>18119461.058378819</v>
      </c>
      <c r="BH276" s="68">
        <v>315237.79000000004</v>
      </c>
    </row>
    <row r="277" spans="2:60">
      <c r="B277" s="79" t="s">
        <v>537</v>
      </c>
      <c r="C277" s="79" t="s">
        <v>538</v>
      </c>
      <c r="D277" s="80" t="s">
        <v>953</v>
      </c>
      <c r="E277" s="81">
        <v>19</v>
      </c>
      <c r="F277" s="68"/>
      <c r="G277" s="68"/>
      <c r="H277" s="68"/>
      <c r="I277" s="68"/>
      <c r="J277" s="68"/>
      <c r="K277" s="68"/>
      <c r="L277" s="68"/>
      <c r="M277" s="68"/>
      <c r="N277" s="68">
        <f t="shared" si="22"/>
        <v>0</v>
      </c>
      <c r="O277" s="68"/>
      <c r="Q277" s="79" t="s">
        <v>537</v>
      </c>
      <c r="R277" s="79" t="s">
        <v>538</v>
      </c>
      <c r="S277" s="80" t="s">
        <v>954</v>
      </c>
      <c r="T277" s="81">
        <v>16</v>
      </c>
      <c r="U277" s="68">
        <v>2652457.0027284659</v>
      </c>
      <c r="V277" s="68">
        <v>72417.680000000022</v>
      </c>
      <c r="W277" s="68">
        <v>62048.4</v>
      </c>
      <c r="X277" s="68">
        <v>6051.15</v>
      </c>
      <c r="Y277" s="68">
        <v>287512.31987653178</v>
      </c>
      <c r="Z277" s="68">
        <v>142162.28392221234</v>
      </c>
      <c r="AA277" s="68">
        <v>113986.85735424387</v>
      </c>
      <c r="AB277" s="68">
        <v>30100.380562209524</v>
      </c>
      <c r="AC277" s="68">
        <f t="shared" si="23"/>
        <v>3428788.594443663</v>
      </c>
      <c r="AD277" s="68">
        <v>62052.52</v>
      </c>
      <c r="AF277" s="79" t="s">
        <v>537</v>
      </c>
      <c r="AG277" s="79" t="s">
        <v>538</v>
      </c>
      <c r="AH277" s="80" t="s">
        <v>1156</v>
      </c>
      <c r="AI277" s="81">
        <v>16</v>
      </c>
      <c r="AJ277" s="68">
        <v>2664729.0822536275</v>
      </c>
      <c r="AK277" s="68">
        <v>71788.84</v>
      </c>
      <c r="AL277" s="68">
        <v>62231.11</v>
      </c>
      <c r="AM277" s="68">
        <v>6068.9799999999987</v>
      </c>
      <c r="AN277" s="68">
        <v>288984.54311837011</v>
      </c>
      <c r="AO277" s="68">
        <v>142162.28392221234</v>
      </c>
      <c r="AP277" s="68">
        <v>114601.59836458303</v>
      </c>
      <c r="AQ277" s="68">
        <v>30202.47969212383</v>
      </c>
      <c r="AR277" s="68">
        <f t="shared" si="24"/>
        <v>3443846.2573509165</v>
      </c>
      <c r="AS277" s="68">
        <v>63077.34</v>
      </c>
      <c r="AU277" s="79" t="s">
        <v>537</v>
      </c>
      <c r="AV277" s="79" t="s">
        <v>538</v>
      </c>
      <c r="AW277" s="80" t="s">
        <v>1157</v>
      </c>
      <c r="AX277" s="81">
        <v>16</v>
      </c>
      <c r="AY277" s="68">
        <v>2710910.1496203644</v>
      </c>
      <c r="AZ277" s="68">
        <v>73032.5</v>
      </c>
      <c r="BA277" s="68">
        <v>63312.21</v>
      </c>
      <c r="BB277" s="68">
        <v>6174.4099999999989</v>
      </c>
      <c r="BC277" s="68">
        <v>294037.34624327614</v>
      </c>
      <c r="BD277" s="68">
        <v>142162.28392221234</v>
      </c>
      <c r="BE277" s="68">
        <v>116611.6191046983</v>
      </c>
      <c r="BF277" s="68">
        <v>30806.505285965744</v>
      </c>
      <c r="BG277" s="68">
        <f t="shared" si="25"/>
        <v>3501223.6241765171</v>
      </c>
      <c r="BH277" s="68">
        <v>64176.6</v>
      </c>
    </row>
    <row r="278" spans="2:60">
      <c r="B278" s="79" t="s">
        <v>539</v>
      </c>
      <c r="C278" s="79" t="s">
        <v>540</v>
      </c>
      <c r="D278" s="80" t="s">
        <v>953</v>
      </c>
      <c r="E278" s="81">
        <v>19</v>
      </c>
      <c r="F278" s="68"/>
      <c r="G278" s="68"/>
      <c r="H278" s="68"/>
      <c r="I278" s="68"/>
      <c r="J278" s="68"/>
      <c r="K278" s="68"/>
      <c r="L278" s="68"/>
      <c r="M278" s="68"/>
      <c r="N278" s="68">
        <f t="shared" si="22"/>
        <v>0</v>
      </c>
      <c r="O278" s="68"/>
      <c r="Q278" s="79" t="s">
        <v>539</v>
      </c>
      <c r="R278" s="79" t="s">
        <v>540</v>
      </c>
      <c r="S278" s="80" t="s">
        <v>954</v>
      </c>
      <c r="T278" s="81">
        <v>16</v>
      </c>
      <c r="U278" s="68">
        <v>6545146.5168113736</v>
      </c>
      <c r="V278" s="68">
        <v>258909.73000000004</v>
      </c>
      <c r="W278" s="68">
        <v>211826.82999999996</v>
      </c>
      <c r="X278" s="68">
        <v>21769.15</v>
      </c>
      <c r="Y278" s="68">
        <v>1115765.5606264223</v>
      </c>
      <c r="Z278" s="68">
        <v>470290.20281978924</v>
      </c>
      <c r="AA278" s="68">
        <v>484531.13009813923</v>
      </c>
      <c r="AB278" s="68">
        <v>82155.646514063701</v>
      </c>
      <c r="AC278" s="68">
        <f t="shared" si="23"/>
        <v>9345297.8268697895</v>
      </c>
      <c r="AD278" s="68">
        <v>154903.06</v>
      </c>
      <c r="AF278" s="79" t="s">
        <v>539</v>
      </c>
      <c r="AG278" s="79" t="s">
        <v>540</v>
      </c>
      <c r="AH278" s="80" t="s">
        <v>1156</v>
      </c>
      <c r="AI278" s="81">
        <v>16</v>
      </c>
      <c r="AJ278" s="68">
        <v>6577483.9740895815</v>
      </c>
      <c r="AK278" s="68">
        <v>257563.51999999993</v>
      </c>
      <c r="AL278" s="68">
        <v>212453.67000000004</v>
      </c>
      <c r="AM278" s="68">
        <v>21833.58</v>
      </c>
      <c r="AN278" s="68">
        <v>1121425.1253484937</v>
      </c>
      <c r="AO278" s="68">
        <v>470290.20281978924</v>
      </c>
      <c r="AP278" s="68">
        <v>487123.54530546017</v>
      </c>
      <c r="AQ278" s="68">
        <v>82434.281969418749</v>
      </c>
      <c r="AR278" s="68">
        <f t="shared" si="24"/>
        <v>9388081.7495327424</v>
      </c>
      <c r="AS278" s="68">
        <v>157473.85</v>
      </c>
      <c r="AU278" s="79" t="s">
        <v>539</v>
      </c>
      <c r="AV278" s="79" t="s">
        <v>540</v>
      </c>
      <c r="AW278" s="80" t="s">
        <v>1157</v>
      </c>
      <c r="AX278" s="81">
        <v>16</v>
      </c>
      <c r="AY278" s="68">
        <v>6692411.723800228</v>
      </c>
      <c r="AZ278" s="68">
        <v>262051.52999999997</v>
      </c>
      <c r="BA278" s="68">
        <v>216162.58000000002</v>
      </c>
      <c r="BB278" s="68">
        <v>22214.74</v>
      </c>
      <c r="BC278" s="68">
        <v>1141086.3907897647</v>
      </c>
      <c r="BD278" s="68">
        <v>470290.20281978924</v>
      </c>
      <c r="BE278" s="68">
        <v>495690.53487819456</v>
      </c>
      <c r="BF278" s="68">
        <v>84082.981608806178</v>
      </c>
      <c r="BG278" s="68">
        <f t="shared" si="25"/>
        <v>9544222.0238967836</v>
      </c>
      <c r="BH278" s="68">
        <v>160231.34000000003</v>
      </c>
    </row>
    <row r="279" spans="2:60">
      <c r="B279" s="79" t="s">
        <v>541</v>
      </c>
      <c r="C279" s="79" t="s">
        <v>542</v>
      </c>
      <c r="D279" s="80" t="s">
        <v>953</v>
      </c>
      <c r="E279" s="81">
        <v>19</v>
      </c>
      <c r="F279" s="68"/>
      <c r="G279" s="68"/>
      <c r="H279" s="68"/>
      <c r="I279" s="68"/>
      <c r="J279" s="68"/>
      <c r="K279" s="68"/>
      <c r="L279" s="68"/>
      <c r="M279" s="68"/>
      <c r="N279" s="68">
        <f t="shared" si="22"/>
        <v>0</v>
      </c>
      <c r="O279" s="68"/>
      <c r="Q279" s="79" t="s">
        <v>541</v>
      </c>
      <c r="R279" s="79" t="s">
        <v>542</v>
      </c>
      <c r="S279" s="80" t="s">
        <v>954</v>
      </c>
      <c r="T279" s="81">
        <v>16</v>
      </c>
      <c r="U279" s="68">
        <v>3073145.1213933127</v>
      </c>
      <c r="V279" s="68">
        <v>88814.13</v>
      </c>
      <c r="W279" s="68">
        <v>8836.6200000000008</v>
      </c>
      <c r="X279" s="68">
        <v>0</v>
      </c>
      <c r="Y279" s="68">
        <v>204051.93422296917</v>
      </c>
      <c r="Z279" s="68">
        <v>125681.13586828689</v>
      </c>
      <c r="AA279" s="68">
        <v>102146.49508563499</v>
      </c>
      <c r="AB279" s="68">
        <v>32250.253503818065</v>
      </c>
      <c r="AC279" s="68">
        <f t="shared" si="23"/>
        <v>3687689.480074022</v>
      </c>
      <c r="AD279" s="68">
        <v>52763.790000000008</v>
      </c>
      <c r="AF279" s="79" t="s">
        <v>541</v>
      </c>
      <c r="AG279" s="79" t="s">
        <v>542</v>
      </c>
      <c r="AH279" s="80" t="s">
        <v>1156</v>
      </c>
      <c r="AI279" s="81">
        <v>16</v>
      </c>
      <c r="AJ279" s="68">
        <v>3087595.7212118288</v>
      </c>
      <c r="AK279" s="68">
        <v>88359.61</v>
      </c>
      <c r="AL279" s="68">
        <v>8862.630000000001</v>
      </c>
      <c r="AM279" s="68">
        <v>0</v>
      </c>
      <c r="AN279" s="68">
        <v>205093.42227989368</v>
      </c>
      <c r="AO279" s="68">
        <v>125681.13586828689</v>
      </c>
      <c r="AP279" s="68">
        <v>102697.14543052463</v>
      </c>
      <c r="AQ279" s="68">
        <v>32359.644029926043</v>
      </c>
      <c r="AR279" s="68">
        <f t="shared" si="24"/>
        <v>3704284.5088204602</v>
      </c>
      <c r="AS279" s="68">
        <v>53635.199999999997</v>
      </c>
      <c r="AU279" s="79" t="s">
        <v>541</v>
      </c>
      <c r="AV279" s="79" t="s">
        <v>542</v>
      </c>
      <c r="AW279" s="80" t="s">
        <v>1157</v>
      </c>
      <c r="AX279" s="81">
        <v>16</v>
      </c>
      <c r="AY279" s="68">
        <v>3141178.7103103278</v>
      </c>
      <c r="AZ279" s="68">
        <v>89891.680000000008</v>
      </c>
      <c r="BA279" s="68">
        <v>9016.5999999999985</v>
      </c>
      <c r="BB279" s="68">
        <v>0</v>
      </c>
      <c r="BC279" s="68">
        <v>208679.09575855688</v>
      </c>
      <c r="BD279" s="68">
        <v>125681.13586828689</v>
      </c>
      <c r="BE279" s="68">
        <v>104498.18561455116</v>
      </c>
      <c r="BF279" s="68">
        <v>33006.81811052328</v>
      </c>
      <c r="BG279" s="68">
        <f t="shared" si="25"/>
        <v>3766522.1256622458</v>
      </c>
      <c r="BH279" s="68">
        <v>54569.900000000009</v>
      </c>
    </row>
    <row r="280" spans="2:60">
      <c r="B280" s="79" t="s">
        <v>543</v>
      </c>
      <c r="C280" s="79" t="s">
        <v>544</v>
      </c>
      <c r="D280" s="80" t="s">
        <v>953</v>
      </c>
      <c r="E280" s="81">
        <v>19</v>
      </c>
      <c r="F280" s="68"/>
      <c r="G280" s="68"/>
      <c r="H280" s="68"/>
      <c r="I280" s="68"/>
      <c r="J280" s="68"/>
      <c r="K280" s="68"/>
      <c r="L280" s="68"/>
      <c r="M280" s="68"/>
      <c r="N280" s="68">
        <f t="shared" si="22"/>
        <v>0</v>
      </c>
      <c r="O280" s="68"/>
      <c r="Q280" s="79" t="s">
        <v>543</v>
      </c>
      <c r="R280" s="79" t="s">
        <v>544</v>
      </c>
      <c r="S280" s="80" t="s">
        <v>954</v>
      </c>
      <c r="T280" s="81">
        <v>16</v>
      </c>
      <c r="U280" s="68">
        <v>2856671.4013203382</v>
      </c>
      <c r="V280" s="68">
        <v>149469.62</v>
      </c>
      <c r="W280" s="68">
        <v>148013.25</v>
      </c>
      <c r="X280" s="68">
        <v>0</v>
      </c>
      <c r="Y280" s="68">
        <v>322332.6994730485</v>
      </c>
      <c r="Z280" s="68">
        <v>407273.22746420297</v>
      </c>
      <c r="AA280" s="68">
        <v>97833.263754027808</v>
      </c>
      <c r="AB280" s="68">
        <v>34921.06223751884</v>
      </c>
      <c r="AC280" s="68">
        <f t="shared" si="23"/>
        <v>4085078.7242491366</v>
      </c>
      <c r="AD280" s="68">
        <v>68564.2</v>
      </c>
      <c r="AF280" s="79" t="s">
        <v>543</v>
      </c>
      <c r="AG280" s="79" t="s">
        <v>544</v>
      </c>
      <c r="AH280" s="80" t="s">
        <v>1156</v>
      </c>
      <c r="AI280" s="81">
        <v>16</v>
      </c>
      <c r="AJ280" s="68">
        <v>2870108.7050502808</v>
      </c>
      <c r="AK280" s="68">
        <v>148979.31</v>
      </c>
      <c r="AL280" s="68">
        <v>148449.12</v>
      </c>
      <c r="AM280" s="68">
        <v>0</v>
      </c>
      <c r="AN280" s="68">
        <v>323979.5588836504</v>
      </c>
      <c r="AO280" s="68">
        <v>407273.22746420297</v>
      </c>
      <c r="AP280" s="68">
        <v>98361.061614441132</v>
      </c>
      <c r="AQ280" s="68">
        <v>35039.488264801912</v>
      </c>
      <c r="AR280" s="68">
        <f t="shared" si="24"/>
        <v>4101887.0312773772</v>
      </c>
      <c r="AS280" s="68">
        <v>69696.560000000012</v>
      </c>
      <c r="AU280" s="79" t="s">
        <v>543</v>
      </c>
      <c r="AV280" s="79" t="s">
        <v>544</v>
      </c>
      <c r="AW280" s="80" t="s">
        <v>1157</v>
      </c>
      <c r="AX280" s="81">
        <v>16</v>
      </c>
      <c r="AY280" s="68">
        <v>2919978.0584963225</v>
      </c>
      <c r="AZ280" s="68">
        <v>151563.57999999996</v>
      </c>
      <c r="BA280" s="68">
        <v>151028</v>
      </c>
      <c r="BB280" s="68">
        <v>0</v>
      </c>
      <c r="BC280" s="68">
        <v>329643.54985414958</v>
      </c>
      <c r="BD280" s="68">
        <v>407273.22746420297</v>
      </c>
      <c r="BE280" s="68">
        <v>100086.19006396578</v>
      </c>
      <c r="BF280" s="68">
        <v>35740.282230097335</v>
      </c>
      <c r="BG280" s="68">
        <f t="shared" si="25"/>
        <v>4166224.0481087384</v>
      </c>
      <c r="BH280" s="68">
        <v>70911.160000000018</v>
      </c>
    </row>
    <row r="281" spans="2:60">
      <c r="B281" s="79" t="s">
        <v>1135</v>
      </c>
      <c r="C281" s="79" t="s">
        <v>1151</v>
      </c>
      <c r="D281" s="80" t="s">
        <v>953</v>
      </c>
      <c r="E281" s="81">
        <v>19</v>
      </c>
      <c r="F281" s="68"/>
      <c r="G281" s="68"/>
      <c r="H281" s="68"/>
      <c r="I281" s="68"/>
      <c r="J281" s="68"/>
      <c r="K281" s="68"/>
      <c r="L281" s="68"/>
      <c r="M281" s="68"/>
      <c r="N281" s="68">
        <f t="shared" si="22"/>
        <v>0</v>
      </c>
      <c r="O281" s="68"/>
      <c r="Q281" s="79" t="s">
        <v>1135</v>
      </c>
      <c r="R281" s="79" t="s">
        <v>1151</v>
      </c>
      <c r="S281" s="80" t="s">
        <v>954</v>
      </c>
      <c r="T281" s="81">
        <v>16</v>
      </c>
      <c r="U281" s="68">
        <v>776417.3849381865</v>
      </c>
      <c r="V281" s="68">
        <v>23148.079999999998</v>
      </c>
      <c r="W281" s="68">
        <v>0</v>
      </c>
      <c r="X281" s="68">
        <v>0</v>
      </c>
      <c r="Y281" s="68">
        <v>51848.334006230369</v>
      </c>
      <c r="Z281" s="68">
        <v>0</v>
      </c>
      <c r="AA281" s="68">
        <v>0</v>
      </c>
      <c r="AB281" s="68">
        <v>7295.7926041535102</v>
      </c>
      <c r="AC281" s="68">
        <f t="shared" si="23"/>
        <v>858709.59154857032</v>
      </c>
      <c r="AD281" s="68">
        <v>0</v>
      </c>
      <c r="AF281" s="79" t="s">
        <v>1135</v>
      </c>
      <c r="AG281" s="79" t="s">
        <v>1151</v>
      </c>
      <c r="AH281" s="80" t="s">
        <v>1156</v>
      </c>
      <c r="AI281" s="81">
        <v>16</v>
      </c>
      <c r="AJ281" s="68">
        <v>779813.37962535943</v>
      </c>
      <c r="AK281" s="68">
        <v>23216.25</v>
      </c>
      <c r="AL281" s="68">
        <v>0</v>
      </c>
      <c r="AM281" s="68">
        <v>0</v>
      </c>
      <c r="AN281" s="68">
        <v>52121.82662865422</v>
      </c>
      <c r="AO281" s="68">
        <v>0</v>
      </c>
      <c r="AP281" s="68">
        <v>0</v>
      </c>
      <c r="AQ281" s="68">
        <v>7320.5315210822737</v>
      </c>
      <c r="AR281" s="68">
        <f t="shared" si="24"/>
        <v>862471.98777509597</v>
      </c>
      <c r="AS281" s="68">
        <v>0</v>
      </c>
      <c r="AU281" s="79" t="s">
        <v>1135</v>
      </c>
      <c r="AV281" s="79" t="s">
        <v>1151</v>
      </c>
      <c r="AW281" s="80" t="s">
        <v>1157</v>
      </c>
      <c r="AX281" s="81">
        <v>16</v>
      </c>
      <c r="AY281" s="68">
        <v>793281.01883733179</v>
      </c>
      <c r="AZ281" s="68">
        <v>23619.569999999996</v>
      </c>
      <c r="BA281" s="68">
        <v>0</v>
      </c>
      <c r="BB281" s="68">
        <v>0</v>
      </c>
      <c r="BC281" s="68">
        <v>53036.06916859476</v>
      </c>
      <c r="BD281" s="68">
        <v>0</v>
      </c>
      <c r="BE281" s="68">
        <v>0</v>
      </c>
      <c r="BF281" s="68">
        <v>7466.9401515038917</v>
      </c>
      <c r="BG281" s="68">
        <f t="shared" si="25"/>
        <v>877403.59815743042</v>
      </c>
      <c r="BH281" s="68">
        <v>0</v>
      </c>
    </row>
    <row r="282" spans="2:60">
      <c r="B282" s="79" t="s">
        <v>545</v>
      </c>
      <c r="C282" s="79" t="s">
        <v>546</v>
      </c>
      <c r="D282" s="80" t="s">
        <v>953</v>
      </c>
      <c r="E282" s="81">
        <v>19</v>
      </c>
      <c r="F282" s="68"/>
      <c r="G282" s="68"/>
      <c r="H282" s="68"/>
      <c r="I282" s="68"/>
      <c r="J282" s="68"/>
      <c r="K282" s="68"/>
      <c r="L282" s="68"/>
      <c r="M282" s="68"/>
      <c r="N282" s="68">
        <f t="shared" si="22"/>
        <v>0</v>
      </c>
      <c r="O282" s="68"/>
      <c r="Q282" s="79" t="s">
        <v>545</v>
      </c>
      <c r="R282" s="79" t="s">
        <v>546</v>
      </c>
      <c r="S282" s="80" t="s">
        <v>954</v>
      </c>
      <c r="T282" s="81">
        <v>16</v>
      </c>
      <c r="U282" s="68">
        <v>101454074.61494933</v>
      </c>
      <c r="V282" s="68">
        <v>2653067.7999999998</v>
      </c>
      <c r="W282" s="68">
        <v>1414292.4600000002</v>
      </c>
      <c r="X282" s="68">
        <v>351283.49000000005</v>
      </c>
      <c r="Y282" s="68">
        <v>16983514.698029142</v>
      </c>
      <c r="Z282" s="68">
        <v>3657151.4409935377</v>
      </c>
      <c r="AA282" s="68">
        <v>5593925.9442383936</v>
      </c>
      <c r="AB282" s="68">
        <v>1151439.7915442586</v>
      </c>
      <c r="AC282" s="68">
        <f t="shared" si="23"/>
        <v>133930822.41975465</v>
      </c>
      <c r="AD282" s="68">
        <v>672072.18</v>
      </c>
      <c r="AF282" s="79" t="s">
        <v>545</v>
      </c>
      <c r="AG282" s="79" t="s">
        <v>546</v>
      </c>
      <c r="AH282" s="80" t="s">
        <v>1156</v>
      </c>
      <c r="AI282" s="81">
        <v>16</v>
      </c>
      <c r="AJ282" s="68">
        <v>101309844.87193169</v>
      </c>
      <c r="AK282" s="68">
        <v>2630639.6099999994</v>
      </c>
      <c r="AL282" s="68">
        <v>1407212.5399999998</v>
      </c>
      <c r="AM282" s="68">
        <v>349524.98000000004</v>
      </c>
      <c r="AN282" s="68">
        <v>16954472.857350431</v>
      </c>
      <c r="AO282" s="68">
        <v>3657151.4409935377</v>
      </c>
      <c r="AP282" s="68">
        <v>5586361.6712554712</v>
      </c>
      <c r="AQ282" s="68">
        <v>1144936.587197274</v>
      </c>
      <c r="AR282" s="68">
        <f t="shared" si="24"/>
        <v>133717999.36872841</v>
      </c>
      <c r="AS282" s="68">
        <v>677854.81</v>
      </c>
      <c r="AU282" s="79" t="s">
        <v>545</v>
      </c>
      <c r="AV282" s="79" t="s">
        <v>546</v>
      </c>
      <c r="AW282" s="80" t="s">
        <v>1157</v>
      </c>
      <c r="AX282" s="81">
        <v>16</v>
      </c>
      <c r="AY282" s="68">
        <v>102436920.62674721</v>
      </c>
      <c r="AZ282" s="68">
        <v>2655314.09</v>
      </c>
      <c r="BA282" s="68">
        <v>1420421.8</v>
      </c>
      <c r="BB282" s="68">
        <v>352805.92</v>
      </c>
      <c r="BC282" s="68">
        <v>17137998.458076779</v>
      </c>
      <c r="BD282" s="68">
        <v>3657151.4409935377</v>
      </c>
      <c r="BE282" s="68">
        <v>5647734.9357341807</v>
      </c>
      <c r="BF282" s="68">
        <v>1157218.6589217782</v>
      </c>
      <c r="BG282" s="68">
        <f t="shared" si="25"/>
        <v>135149802.53047347</v>
      </c>
      <c r="BH282" s="68">
        <v>684236.6</v>
      </c>
    </row>
    <row r="283" spans="2:60">
      <c r="B283" s="79" t="s">
        <v>547</v>
      </c>
      <c r="C283" s="79" t="s">
        <v>548</v>
      </c>
      <c r="D283" s="80" t="s">
        <v>953</v>
      </c>
      <c r="E283" s="81">
        <v>19</v>
      </c>
      <c r="F283" s="68"/>
      <c r="G283" s="68"/>
      <c r="H283" s="68"/>
      <c r="I283" s="68"/>
      <c r="J283" s="68"/>
      <c r="K283" s="68"/>
      <c r="L283" s="68"/>
      <c r="M283" s="68"/>
      <c r="N283" s="68">
        <f t="shared" si="22"/>
        <v>0</v>
      </c>
      <c r="O283" s="68"/>
      <c r="Q283" s="79" t="s">
        <v>547</v>
      </c>
      <c r="R283" s="79" t="s">
        <v>548</v>
      </c>
      <c r="S283" s="80" t="s">
        <v>954</v>
      </c>
      <c r="T283" s="81">
        <v>16</v>
      </c>
      <c r="U283" s="68">
        <v>40969286.391502827</v>
      </c>
      <c r="V283" s="68">
        <v>1506026.92</v>
      </c>
      <c r="W283" s="68">
        <v>615088.26</v>
      </c>
      <c r="X283" s="68">
        <v>141481.88</v>
      </c>
      <c r="Y283" s="68">
        <v>7123595.2242723331</v>
      </c>
      <c r="Z283" s="68">
        <v>2497747.7154437299</v>
      </c>
      <c r="AA283" s="68">
        <v>2300352.8800677601</v>
      </c>
      <c r="AB283" s="68">
        <v>481626.45473819226</v>
      </c>
      <c r="AC283" s="68">
        <f t="shared" si="23"/>
        <v>56046237.226024844</v>
      </c>
      <c r="AD283" s="68">
        <v>411031.5</v>
      </c>
      <c r="AF283" s="79" t="s">
        <v>547</v>
      </c>
      <c r="AG283" s="79" t="s">
        <v>548</v>
      </c>
      <c r="AH283" s="80" t="s">
        <v>1156</v>
      </c>
      <c r="AI283" s="81">
        <v>16</v>
      </c>
      <c r="AJ283" s="68">
        <v>40907880.631404318</v>
      </c>
      <c r="AK283" s="68">
        <v>1492893.5899999999</v>
      </c>
      <c r="AL283" s="68">
        <v>612009.1399999999</v>
      </c>
      <c r="AM283" s="68">
        <v>140773.62</v>
      </c>
      <c r="AN283" s="68">
        <v>7111258.7732007094</v>
      </c>
      <c r="AO283" s="68">
        <v>2497747.7154437299</v>
      </c>
      <c r="AP283" s="68">
        <v>2297242.5317194387</v>
      </c>
      <c r="AQ283" s="68">
        <v>478906.27829208225</v>
      </c>
      <c r="AR283" s="68">
        <f t="shared" si="24"/>
        <v>55953280.37006028</v>
      </c>
      <c r="AS283" s="68">
        <v>414568.08999999997</v>
      </c>
      <c r="AU283" s="79" t="s">
        <v>547</v>
      </c>
      <c r="AV283" s="79" t="s">
        <v>548</v>
      </c>
      <c r="AW283" s="80" t="s">
        <v>1157</v>
      </c>
      <c r="AX283" s="81">
        <v>16</v>
      </c>
      <c r="AY283" s="68">
        <v>41360313.807411551</v>
      </c>
      <c r="AZ283" s="68">
        <v>1506895.58</v>
      </c>
      <c r="BA283" s="68">
        <v>617753.97</v>
      </c>
      <c r="BB283" s="68">
        <v>142095.03</v>
      </c>
      <c r="BC283" s="68">
        <v>7188165.4398163436</v>
      </c>
      <c r="BD283" s="68">
        <v>2497747.7154437299</v>
      </c>
      <c r="BE283" s="68">
        <v>2322480.7889719997</v>
      </c>
      <c r="BF283" s="68">
        <v>484043.63194464892</v>
      </c>
      <c r="BG283" s="68">
        <f t="shared" si="25"/>
        <v>56537967.083588265</v>
      </c>
      <c r="BH283" s="68">
        <v>418471.12</v>
      </c>
    </row>
    <row r="284" spans="2:60">
      <c r="B284" s="79" t="s">
        <v>549</v>
      </c>
      <c r="C284" s="79" t="s">
        <v>550</v>
      </c>
      <c r="D284" s="80" t="s">
        <v>953</v>
      </c>
      <c r="E284" s="81">
        <v>19</v>
      </c>
      <c r="F284" s="68"/>
      <c r="G284" s="68"/>
      <c r="H284" s="68"/>
      <c r="I284" s="68"/>
      <c r="J284" s="68"/>
      <c r="K284" s="68"/>
      <c r="L284" s="68"/>
      <c r="M284" s="68"/>
      <c r="N284" s="68">
        <f t="shared" si="22"/>
        <v>0</v>
      </c>
      <c r="O284" s="68"/>
      <c r="Q284" s="79" t="s">
        <v>549</v>
      </c>
      <c r="R284" s="79" t="s">
        <v>550</v>
      </c>
      <c r="S284" s="80" t="s">
        <v>954</v>
      </c>
      <c r="T284" s="81">
        <v>16</v>
      </c>
      <c r="U284" s="68">
        <v>20334796.139298692</v>
      </c>
      <c r="V284" s="68">
        <v>725079.94</v>
      </c>
      <c r="W284" s="68">
        <v>162000.44</v>
      </c>
      <c r="X284" s="68">
        <v>69944.789999999994</v>
      </c>
      <c r="Y284" s="68">
        <v>3538791.0170904011</v>
      </c>
      <c r="Z284" s="68">
        <v>1182611.0341917616</v>
      </c>
      <c r="AA284" s="68">
        <v>860365.23423757404</v>
      </c>
      <c r="AB284" s="68">
        <v>236735.3931428045</v>
      </c>
      <c r="AC284" s="68">
        <f t="shared" si="23"/>
        <v>27420186.097961236</v>
      </c>
      <c r="AD284" s="68">
        <v>309862.10999999993</v>
      </c>
      <c r="AF284" s="79" t="s">
        <v>549</v>
      </c>
      <c r="AG284" s="79" t="s">
        <v>550</v>
      </c>
      <c r="AH284" s="80" t="s">
        <v>1156</v>
      </c>
      <c r="AI284" s="81">
        <v>16</v>
      </c>
      <c r="AJ284" s="68">
        <v>20432153.399545819</v>
      </c>
      <c r="AK284" s="68">
        <v>722973.80999999982</v>
      </c>
      <c r="AL284" s="68">
        <v>162486.03000000003</v>
      </c>
      <c r="AM284" s="68">
        <v>70154.439999999988</v>
      </c>
      <c r="AN284" s="68">
        <v>3556183.9127736362</v>
      </c>
      <c r="AO284" s="68">
        <v>1182611.0341917616</v>
      </c>
      <c r="AP284" s="68">
        <v>864805.46007250412</v>
      </c>
      <c r="AQ284" s="68">
        <v>237538.32517753169</v>
      </c>
      <c r="AR284" s="68">
        <f t="shared" si="24"/>
        <v>27543976.811761249</v>
      </c>
      <c r="AS284" s="68">
        <v>315070.39999999997</v>
      </c>
      <c r="AU284" s="79" t="s">
        <v>549</v>
      </c>
      <c r="AV284" s="79" t="s">
        <v>550</v>
      </c>
      <c r="AW284" s="80" t="s">
        <v>1157</v>
      </c>
      <c r="AX284" s="81">
        <v>16</v>
      </c>
      <c r="AY284" s="68">
        <v>20791549.502117321</v>
      </c>
      <c r="AZ284" s="68">
        <v>735741.99</v>
      </c>
      <c r="BA284" s="68">
        <v>165359.11000000002</v>
      </c>
      <c r="BB284" s="68">
        <v>71394.92</v>
      </c>
      <c r="BC284" s="68">
        <v>3619173.0696518677</v>
      </c>
      <c r="BD284" s="68">
        <v>1182611.0341917616</v>
      </c>
      <c r="BE284" s="68">
        <v>880162.86431187927</v>
      </c>
      <c r="BF284" s="68">
        <v>242289.09008108079</v>
      </c>
      <c r="BG284" s="68">
        <f t="shared" si="25"/>
        <v>28008938.550353907</v>
      </c>
      <c r="BH284" s="68">
        <v>320656.96999999991</v>
      </c>
    </row>
    <row r="285" spans="2:60">
      <c r="B285" s="79" t="s">
        <v>551</v>
      </c>
      <c r="C285" s="79" t="s">
        <v>552</v>
      </c>
      <c r="D285" s="80" t="s">
        <v>953</v>
      </c>
      <c r="E285" s="81">
        <v>19</v>
      </c>
      <c r="F285" s="68"/>
      <c r="G285" s="68"/>
      <c r="H285" s="68"/>
      <c r="I285" s="68"/>
      <c r="J285" s="68"/>
      <c r="K285" s="68"/>
      <c r="L285" s="68"/>
      <c r="M285" s="68"/>
      <c r="N285" s="68">
        <f t="shared" si="22"/>
        <v>0</v>
      </c>
      <c r="O285" s="68"/>
      <c r="Q285" s="79" t="s">
        <v>551</v>
      </c>
      <c r="R285" s="79" t="s">
        <v>552</v>
      </c>
      <c r="S285" s="80" t="s">
        <v>954</v>
      </c>
      <c r="T285" s="81">
        <v>16</v>
      </c>
      <c r="U285" s="68">
        <v>29390057.424040914</v>
      </c>
      <c r="V285" s="68">
        <v>701789.76000000013</v>
      </c>
      <c r="W285" s="68">
        <v>616782.53</v>
      </c>
      <c r="X285" s="68">
        <v>101280.90000000001</v>
      </c>
      <c r="Y285" s="68">
        <v>5300777.5697810045</v>
      </c>
      <c r="Z285" s="68">
        <v>1482119.7983345052</v>
      </c>
      <c r="AA285" s="68">
        <v>1946754.5307020666</v>
      </c>
      <c r="AB285" s="68">
        <v>319701.20375686139</v>
      </c>
      <c r="AC285" s="68">
        <f t="shared" si="23"/>
        <v>39859263.716615349</v>
      </c>
      <c r="AD285" s="68">
        <v>0</v>
      </c>
      <c r="AF285" s="79" t="s">
        <v>551</v>
      </c>
      <c r="AG285" s="79" t="s">
        <v>552</v>
      </c>
      <c r="AH285" s="80" t="s">
        <v>1156</v>
      </c>
      <c r="AI285" s="81">
        <v>16</v>
      </c>
      <c r="AJ285" s="68">
        <v>29530965.686666425</v>
      </c>
      <c r="AK285" s="68">
        <v>703871.35000000009</v>
      </c>
      <c r="AL285" s="68">
        <v>618611.98999999987</v>
      </c>
      <c r="AM285" s="68">
        <v>101581.32</v>
      </c>
      <c r="AN285" s="68">
        <v>5327448.3836889062</v>
      </c>
      <c r="AO285" s="68">
        <v>1482119.7983345052</v>
      </c>
      <c r="AP285" s="68">
        <v>1957052.3722007866</v>
      </c>
      <c r="AQ285" s="68">
        <v>320785.5284140259</v>
      </c>
      <c r="AR285" s="68">
        <f t="shared" si="24"/>
        <v>40042436.429304644</v>
      </c>
      <c r="AS285" s="68">
        <v>0</v>
      </c>
      <c r="AU285" s="79" t="s">
        <v>551</v>
      </c>
      <c r="AV285" s="79" t="s">
        <v>552</v>
      </c>
      <c r="AW285" s="80" t="s">
        <v>1157</v>
      </c>
      <c r="AX285" s="81">
        <v>16</v>
      </c>
      <c r="AY285" s="68">
        <v>30043670.388613835</v>
      </c>
      <c r="AZ285" s="68">
        <v>716187.7</v>
      </c>
      <c r="BA285" s="68">
        <v>629436.46</v>
      </c>
      <c r="BB285" s="68">
        <v>103358.78000000001</v>
      </c>
      <c r="BC285" s="68">
        <v>5421111.766649846</v>
      </c>
      <c r="BD285" s="68">
        <v>1482119.7983345052</v>
      </c>
      <c r="BE285" s="68">
        <v>1991556.9674075891</v>
      </c>
      <c r="BF285" s="68">
        <v>327201.24418230355</v>
      </c>
      <c r="BG285" s="68">
        <f t="shared" si="25"/>
        <v>40714643.105188079</v>
      </c>
      <c r="BH285" s="68">
        <v>0</v>
      </c>
    </row>
    <row r="286" spans="2:60">
      <c r="B286" s="79" t="s">
        <v>553</v>
      </c>
      <c r="C286" s="79" t="s">
        <v>554</v>
      </c>
      <c r="D286" s="80" t="s">
        <v>953</v>
      </c>
      <c r="E286" s="81">
        <v>19</v>
      </c>
      <c r="F286" s="68"/>
      <c r="G286" s="68"/>
      <c r="H286" s="68"/>
      <c r="I286" s="68"/>
      <c r="J286" s="68"/>
      <c r="K286" s="68"/>
      <c r="L286" s="68"/>
      <c r="M286" s="68"/>
      <c r="N286" s="68">
        <f t="shared" si="22"/>
        <v>0</v>
      </c>
      <c r="O286" s="68"/>
      <c r="Q286" s="79" t="s">
        <v>553</v>
      </c>
      <c r="R286" s="79" t="s">
        <v>554</v>
      </c>
      <c r="S286" s="80" t="s">
        <v>954</v>
      </c>
      <c r="T286" s="81">
        <v>16</v>
      </c>
      <c r="U286" s="68">
        <v>15611380.853699073</v>
      </c>
      <c r="V286" s="68">
        <v>422003.79</v>
      </c>
      <c r="W286" s="68">
        <v>312737.66000000003</v>
      </c>
      <c r="X286" s="68">
        <v>51752.310000000005</v>
      </c>
      <c r="Y286" s="68">
        <v>2055328.4451873696</v>
      </c>
      <c r="Z286" s="68">
        <v>929425.27972510678</v>
      </c>
      <c r="AA286" s="68">
        <v>219033.76115715175</v>
      </c>
      <c r="AB286" s="68">
        <v>148498.16834558919</v>
      </c>
      <c r="AC286" s="68">
        <f t="shared" si="23"/>
        <v>19750160.268114291</v>
      </c>
      <c r="AD286" s="68">
        <v>0</v>
      </c>
      <c r="AF286" s="79" t="s">
        <v>553</v>
      </c>
      <c r="AG286" s="79" t="s">
        <v>554</v>
      </c>
      <c r="AH286" s="80" t="s">
        <v>1156</v>
      </c>
      <c r="AI286" s="81">
        <v>16</v>
      </c>
      <c r="AJ286" s="68">
        <v>15685301.643238384</v>
      </c>
      <c r="AK286" s="68">
        <v>423255.49000000005</v>
      </c>
      <c r="AL286" s="68">
        <v>313665.28000000003</v>
      </c>
      <c r="AM286" s="68">
        <v>51905.81</v>
      </c>
      <c r="AN286" s="68">
        <v>2065719.8054841445</v>
      </c>
      <c r="AO286" s="68">
        <v>929425.27972510678</v>
      </c>
      <c r="AP286" s="68">
        <v>220192.07161576903</v>
      </c>
      <c r="AQ286" s="68">
        <v>149001.84669336304</v>
      </c>
      <c r="AR286" s="68">
        <f t="shared" si="24"/>
        <v>19838467.22675677</v>
      </c>
      <c r="AS286" s="68">
        <v>0</v>
      </c>
      <c r="AU286" s="79" t="s">
        <v>553</v>
      </c>
      <c r="AV286" s="79" t="s">
        <v>554</v>
      </c>
      <c r="AW286" s="80" t="s">
        <v>1157</v>
      </c>
      <c r="AX286" s="81">
        <v>16</v>
      </c>
      <c r="AY286" s="68">
        <v>15956334.221494047</v>
      </c>
      <c r="AZ286" s="68">
        <v>430661.62</v>
      </c>
      <c r="BA286" s="68">
        <v>319153.78999999998</v>
      </c>
      <c r="BB286" s="68">
        <v>52814.06</v>
      </c>
      <c r="BC286" s="68">
        <v>2102044.3859982132</v>
      </c>
      <c r="BD286" s="68">
        <v>929425.27972510678</v>
      </c>
      <c r="BE286" s="68">
        <v>224074.14067527751</v>
      </c>
      <c r="BF286" s="68">
        <v>151981.8852272369</v>
      </c>
      <c r="BG286" s="68">
        <f t="shared" si="25"/>
        <v>20166489.383119881</v>
      </c>
      <c r="BH286" s="68">
        <v>0</v>
      </c>
    </row>
    <row r="287" spans="2:60">
      <c r="B287" s="79" t="s">
        <v>555</v>
      </c>
      <c r="C287" s="79" t="s">
        <v>556</v>
      </c>
      <c r="D287" s="80" t="s">
        <v>953</v>
      </c>
      <c r="E287" s="81">
        <v>19</v>
      </c>
      <c r="F287" s="68"/>
      <c r="G287" s="68"/>
      <c r="H287" s="68"/>
      <c r="I287" s="68"/>
      <c r="J287" s="68"/>
      <c r="K287" s="68"/>
      <c r="L287" s="68"/>
      <c r="M287" s="68"/>
      <c r="N287" s="68">
        <f t="shared" si="22"/>
        <v>0</v>
      </c>
      <c r="O287" s="68"/>
      <c r="Q287" s="79" t="s">
        <v>555</v>
      </c>
      <c r="R287" s="79" t="s">
        <v>556</v>
      </c>
      <c r="S287" s="80" t="s">
        <v>954</v>
      </c>
      <c r="T287" s="81">
        <v>16</v>
      </c>
      <c r="U287" s="68">
        <v>16634025.794686062</v>
      </c>
      <c r="V287" s="68">
        <v>635122.6399999999</v>
      </c>
      <c r="W287" s="68">
        <v>400676.16999999993</v>
      </c>
      <c r="X287" s="68">
        <v>54885.760000000002</v>
      </c>
      <c r="Y287" s="68">
        <v>2819701.631577271</v>
      </c>
      <c r="Z287" s="68">
        <v>1244185.3958912154</v>
      </c>
      <c r="AA287" s="68">
        <v>652673.99525924609</v>
      </c>
      <c r="AB287" s="68">
        <v>203149.67042619735</v>
      </c>
      <c r="AC287" s="68">
        <f t="shared" si="23"/>
        <v>23067795.067839995</v>
      </c>
      <c r="AD287" s="68">
        <v>423374.00999999995</v>
      </c>
      <c r="AF287" s="79" t="s">
        <v>555</v>
      </c>
      <c r="AG287" s="79" t="s">
        <v>556</v>
      </c>
      <c r="AH287" s="80" t="s">
        <v>1156</v>
      </c>
      <c r="AI287" s="81">
        <v>16</v>
      </c>
      <c r="AJ287" s="68">
        <v>16715465.372847173</v>
      </c>
      <c r="AK287" s="68">
        <v>631219.72</v>
      </c>
      <c r="AL287" s="68">
        <v>401864.61999999994</v>
      </c>
      <c r="AM287" s="68">
        <v>55048.549999999996</v>
      </c>
      <c r="AN287" s="68">
        <v>2833698.6220613685</v>
      </c>
      <c r="AO287" s="68">
        <v>1244185.3958912154</v>
      </c>
      <c r="AP287" s="68">
        <v>656126.71542634419</v>
      </c>
      <c r="AQ287" s="68">
        <v>203838.70191890001</v>
      </c>
      <c r="AR287" s="68">
        <f t="shared" si="24"/>
        <v>23171864.258145001</v>
      </c>
      <c r="AS287" s="68">
        <v>430416.56</v>
      </c>
      <c r="AU287" s="79" t="s">
        <v>555</v>
      </c>
      <c r="AV287" s="79" t="s">
        <v>556</v>
      </c>
      <c r="AW287" s="80" t="s">
        <v>1157</v>
      </c>
      <c r="AX287" s="81">
        <v>16</v>
      </c>
      <c r="AY287" s="68">
        <v>17008502.295952488</v>
      </c>
      <c r="AZ287" s="68">
        <v>642242.18000000017</v>
      </c>
      <c r="BA287" s="68">
        <v>408896.44999999995</v>
      </c>
      <c r="BB287" s="68">
        <v>56011.790000000008</v>
      </c>
      <c r="BC287" s="68">
        <v>2883492.6799117443</v>
      </c>
      <c r="BD287" s="68">
        <v>1244185.3958912154</v>
      </c>
      <c r="BE287" s="68">
        <v>667694.85004940617</v>
      </c>
      <c r="BF287" s="68">
        <v>207915.47595728561</v>
      </c>
      <c r="BG287" s="68">
        <f t="shared" si="25"/>
        <v>23556911.747762136</v>
      </c>
      <c r="BH287" s="68">
        <v>437970.62999999995</v>
      </c>
    </row>
    <row r="288" spans="2:60">
      <c r="B288" s="79" t="s">
        <v>557</v>
      </c>
      <c r="C288" s="79" t="s">
        <v>558</v>
      </c>
      <c r="D288" s="80" t="s">
        <v>953</v>
      </c>
      <c r="E288" s="81">
        <v>19</v>
      </c>
      <c r="F288" s="68"/>
      <c r="G288" s="68"/>
      <c r="H288" s="68"/>
      <c r="I288" s="68"/>
      <c r="J288" s="68"/>
      <c r="K288" s="68"/>
      <c r="L288" s="68"/>
      <c r="M288" s="68"/>
      <c r="N288" s="68">
        <f t="shared" si="22"/>
        <v>0</v>
      </c>
      <c r="O288" s="68"/>
      <c r="Q288" s="79" t="s">
        <v>557</v>
      </c>
      <c r="R288" s="79" t="s">
        <v>558</v>
      </c>
      <c r="S288" s="80" t="s">
        <v>954</v>
      </c>
      <c r="T288" s="81">
        <v>16</v>
      </c>
      <c r="U288" s="68">
        <v>15808452.370114889</v>
      </c>
      <c r="V288" s="68">
        <v>661113.09999999986</v>
      </c>
      <c r="W288" s="68">
        <v>198314.64</v>
      </c>
      <c r="X288" s="68">
        <v>54857.5</v>
      </c>
      <c r="Y288" s="68">
        <v>2782259.995772833</v>
      </c>
      <c r="Z288" s="68">
        <v>1660864.4203018262</v>
      </c>
      <c r="AA288" s="68">
        <v>1027224.8118784651</v>
      </c>
      <c r="AB288" s="68">
        <v>192258.09244057909</v>
      </c>
      <c r="AC288" s="68">
        <f t="shared" si="23"/>
        <v>22661902.540508591</v>
      </c>
      <c r="AD288" s="68">
        <v>276557.61000000004</v>
      </c>
      <c r="AF288" s="79" t="s">
        <v>557</v>
      </c>
      <c r="AG288" s="79" t="s">
        <v>558</v>
      </c>
      <c r="AH288" s="80" t="s">
        <v>1156</v>
      </c>
      <c r="AI288" s="81">
        <v>16</v>
      </c>
      <c r="AJ288" s="68">
        <v>15885046.05530508</v>
      </c>
      <c r="AK288" s="68">
        <v>659282.36999999988</v>
      </c>
      <c r="AL288" s="68">
        <v>198906.71</v>
      </c>
      <c r="AM288" s="68">
        <v>55021.27</v>
      </c>
      <c r="AN288" s="68">
        <v>2796007.6690899795</v>
      </c>
      <c r="AO288" s="68">
        <v>1660864.4203018262</v>
      </c>
      <c r="AP288" s="68">
        <v>1032561.9573689465</v>
      </c>
      <c r="AQ288" s="68">
        <v>192910.15698058158</v>
      </c>
      <c r="AR288" s="68">
        <f t="shared" si="24"/>
        <v>22761788.369046416</v>
      </c>
      <c r="AS288" s="68">
        <v>281187.76</v>
      </c>
      <c r="AU288" s="79" t="s">
        <v>557</v>
      </c>
      <c r="AV288" s="79" t="s">
        <v>558</v>
      </c>
      <c r="AW288" s="80" t="s">
        <v>1157</v>
      </c>
      <c r="AX288" s="81">
        <v>16</v>
      </c>
      <c r="AY288" s="68">
        <v>16164527.538525883</v>
      </c>
      <c r="AZ288" s="68">
        <v>670879.3899999999</v>
      </c>
      <c r="BA288" s="68">
        <v>202409.85</v>
      </c>
      <c r="BB288" s="68">
        <v>55990.31</v>
      </c>
      <c r="BC288" s="68">
        <v>2845410.3276696606</v>
      </c>
      <c r="BD288" s="68">
        <v>1660864.4203018262</v>
      </c>
      <c r="BE288" s="68">
        <v>1050855.0514305725</v>
      </c>
      <c r="BF288" s="68">
        <v>196768.34592019022</v>
      </c>
      <c r="BG288" s="68">
        <f t="shared" si="25"/>
        <v>23133859.453848131</v>
      </c>
      <c r="BH288" s="68">
        <v>286154.22000000003</v>
      </c>
    </row>
    <row r="289" spans="2:60">
      <c r="B289" s="79" t="s">
        <v>559</v>
      </c>
      <c r="C289" s="79" t="s">
        <v>560</v>
      </c>
      <c r="D289" s="80" t="s">
        <v>953</v>
      </c>
      <c r="E289" s="81">
        <v>19</v>
      </c>
      <c r="F289" s="68"/>
      <c r="G289" s="68"/>
      <c r="H289" s="68"/>
      <c r="I289" s="68"/>
      <c r="J289" s="68"/>
      <c r="K289" s="68"/>
      <c r="L289" s="68"/>
      <c r="M289" s="68"/>
      <c r="N289" s="68">
        <f t="shared" si="22"/>
        <v>0</v>
      </c>
      <c r="O289" s="68"/>
      <c r="Q289" s="79" t="s">
        <v>559</v>
      </c>
      <c r="R289" s="79" t="s">
        <v>560</v>
      </c>
      <c r="S289" s="80" t="s">
        <v>954</v>
      </c>
      <c r="T289" s="81">
        <v>16</v>
      </c>
      <c r="U289" s="68">
        <v>4182063.3592094295</v>
      </c>
      <c r="V289" s="68">
        <v>211098.62</v>
      </c>
      <c r="W289" s="68">
        <v>0</v>
      </c>
      <c r="X289" s="68">
        <v>0</v>
      </c>
      <c r="Y289" s="68">
        <v>989805.16621267726</v>
      </c>
      <c r="Z289" s="68">
        <v>0</v>
      </c>
      <c r="AA289" s="68">
        <v>0</v>
      </c>
      <c r="AB289" s="68">
        <v>52726.848618913442</v>
      </c>
      <c r="AC289" s="68">
        <f t="shared" si="23"/>
        <v>5555140.8340410199</v>
      </c>
      <c r="AD289" s="68">
        <v>119446.83999999998</v>
      </c>
      <c r="AF289" s="79" t="s">
        <v>559</v>
      </c>
      <c r="AG289" s="79" t="s">
        <v>560</v>
      </c>
      <c r="AH289" s="80" t="s">
        <v>1156</v>
      </c>
      <c r="AI289" s="81">
        <v>16</v>
      </c>
      <c r="AJ289" s="68">
        <v>4173680.8908801787</v>
      </c>
      <c r="AK289" s="68">
        <v>208416.17999999996</v>
      </c>
      <c r="AL289" s="68">
        <v>0</v>
      </c>
      <c r="AM289" s="68">
        <v>0</v>
      </c>
      <c r="AN289" s="68">
        <v>988079.72610072396</v>
      </c>
      <c r="AO289" s="68">
        <v>0</v>
      </c>
      <c r="AP289" s="68">
        <v>0</v>
      </c>
      <c r="AQ289" s="68">
        <v>52429.05368200969</v>
      </c>
      <c r="AR289" s="68">
        <f t="shared" si="24"/>
        <v>5543080.4306629123</v>
      </c>
      <c r="AS289" s="68">
        <v>120474.57999999999</v>
      </c>
      <c r="AU289" s="79" t="s">
        <v>559</v>
      </c>
      <c r="AV289" s="79" t="s">
        <v>560</v>
      </c>
      <c r="AW289" s="80" t="s">
        <v>1157</v>
      </c>
      <c r="AX289" s="81">
        <v>16</v>
      </c>
      <c r="AY289" s="68">
        <v>4218337.9045676906</v>
      </c>
      <c r="AZ289" s="68">
        <v>210369.18999999994</v>
      </c>
      <c r="BA289" s="68">
        <v>0</v>
      </c>
      <c r="BB289" s="68">
        <v>0</v>
      </c>
      <c r="BC289" s="68">
        <v>998773.39716577064</v>
      </c>
      <c r="BD289" s="68">
        <v>0</v>
      </c>
      <c r="BE289" s="68">
        <v>0</v>
      </c>
      <c r="BF289" s="68">
        <v>52991.471917870454</v>
      </c>
      <c r="BG289" s="68">
        <f t="shared" si="25"/>
        <v>5602080.7736513307</v>
      </c>
      <c r="BH289" s="68">
        <v>121608.80999999998</v>
      </c>
    </row>
    <row r="290" spans="2:60">
      <c r="B290" s="79" t="s">
        <v>561</v>
      </c>
      <c r="C290" s="79" t="s">
        <v>562</v>
      </c>
      <c r="D290" s="80" t="s">
        <v>953</v>
      </c>
      <c r="E290" s="81">
        <v>19</v>
      </c>
      <c r="F290" s="68"/>
      <c r="G290" s="68"/>
      <c r="H290" s="68"/>
      <c r="I290" s="68"/>
      <c r="J290" s="68"/>
      <c r="K290" s="68"/>
      <c r="L290" s="68"/>
      <c r="M290" s="68"/>
      <c r="N290" s="68">
        <f t="shared" si="22"/>
        <v>0</v>
      </c>
      <c r="O290" s="68"/>
      <c r="Q290" s="79" t="s">
        <v>561</v>
      </c>
      <c r="R290" s="79" t="s">
        <v>562</v>
      </c>
      <c r="S290" s="80" t="s">
        <v>954</v>
      </c>
      <c r="T290" s="81">
        <v>16</v>
      </c>
      <c r="U290" s="68">
        <v>1901278.1916160467</v>
      </c>
      <c r="V290" s="68">
        <v>14413.37</v>
      </c>
      <c r="W290" s="68">
        <v>0</v>
      </c>
      <c r="X290" s="68">
        <v>2286.2600000000002</v>
      </c>
      <c r="Y290" s="68">
        <v>89595.215831193462</v>
      </c>
      <c r="Z290" s="68">
        <v>243780.06715707498</v>
      </c>
      <c r="AA290" s="68">
        <v>29103.492675339505</v>
      </c>
      <c r="AB290" s="68">
        <v>19428.441767498851</v>
      </c>
      <c r="AC290" s="68">
        <f t="shared" si="23"/>
        <v>2299885.0390471532</v>
      </c>
      <c r="AD290" s="68">
        <v>0</v>
      </c>
      <c r="AF290" s="79" t="s">
        <v>561</v>
      </c>
      <c r="AG290" s="79" t="s">
        <v>562</v>
      </c>
      <c r="AH290" s="80" t="s">
        <v>1156</v>
      </c>
      <c r="AI290" s="81">
        <v>16</v>
      </c>
      <c r="AJ290" s="68">
        <v>1909379.410776383</v>
      </c>
      <c r="AK290" s="68">
        <v>14456.029999999999</v>
      </c>
      <c r="AL290" s="68">
        <v>0</v>
      </c>
      <c r="AM290" s="68">
        <v>2293.0200000000004</v>
      </c>
      <c r="AN290" s="68">
        <v>90045.967354040913</v>
      </c>
      <c r="AO290" s="68">
        <v>243780.06715707498</v>
      </c>
      <c r="AP290" s="68">
        <v>29259.421257208975</v>
      </c>
      <c r="AQ290" s="68">
        <v>19494.353317257483</v>
      </c>
      <c r="AR290" s="68">
        <f t="shared" si="24"/>
        <v>2308708.2698619654</v>
      </c>
      <c r="AS290" s="68">
        <v>0</v>
      </c>
      <c r="AU290" s="79" t="s">
        <v>561</v>
      </c>
      <c r="AV290" s="79" t="s">
        <v>562</v>
      </c>
      <c r="AW290" s="80" t="s">
        <v>1157</v>
      </c>
      <c r="AX290" s="81">
        <v>16</v>
      </c>
      <c r="AY290" s="68">
        <v>1942528.1104502114</v>
      </c>
      <c r="AZ290" s="68">
        <v>14708.39</v>
      </c>
      <c r="BA290" s="68">
        <v>0</v>
      </c>
      <c r="BB290" s="68">
        <v>2333.06</v>
      </c>
      <c r="BC290" s="68">
        <v>91624.539914702851</v>
      </c>
      <c r="BD290" s="68">
        <v>243780.06715707498</v>
      </c>
      <c r="BE290" s="68">
        <v>29773.931634017477</v>
      </c>
      <c r="BF290" s="68">
        <v>19884.246983602643</v>
      </c>
      <c r="BG290" s="68">
        <f t="shared" si="25"/>
        <v>2344632.3461396089</v>
      </c>
      <c r="BH290" s="68">
        <v>0</v>
      </c>
    </row>
    <row r="291" spans="2:60">
      <c r="B291" s="79" t="s">
        <v>563</v>
      </c>
      <c r="C291" s="79" t="s">
        <v>564</v>
      </c>
      <c r="D291" s="80" t="s">
        <v>953</v>
      </c>
      <c r="E291" s="81">
        <v>19</v>
      </c>
      <c r="F291" s="68"/>
      <c r="G291" s="68"/>
      <c r="H291" s="68"/>
      <c r="I291" s="68"/>
      <c r="J291" s="68"/>
      <c r="K291" s="68"/>
      <c r="L291" s="68"/>
      <c r="M291" s="68"/>
      <c r="N291" s="68">
        <f t="shared" si="22"/>
        <v>0</v>
      </c>
      <c r="O291" s="68"/>
      <c r="Q291" s="79" t="s">
        <v>563</v>
      </c>
      <c r="R291" s="79" t="s">
        <v>564</v>
      </c>
      <c r="S291" s="80" t="s">
        <v>954</v>
      </c>
      <c r="T291" s="81">
        <v>16</v>
      </c>
      <c r="U291" s="68">
        <v>587194.96928910608</v>
      </c>
      <c r="V291" s="68">
        <v>15882.230000000001</v>
      </c>
      <c r="W291" s="68">
        <v>0</v>
      </c>
      <c r="X291" s="68">
        <v>1056.57</v>
      </c>
      <c r="Y291" s="68">
        <v>39337.859778639366</v>
      </c>
      <c r="Z291" s="68">
        <v>88421.433507002279</v>
      </c>
      <c r="AA291" s="68">
        <v>0</v>
      </c>
      <c r="AB291" s="68">
        <v>5946.3229361384874</v>
      </c>
      <c r="AC291" s="68">
        <f t="shared" si="23"/>
        <v>749043.30551088625</v>
      </c>
      <c r="AD291" s="68">
        <v>11203.92</v>
      </c>
      <c r="AF291" s="79" t="s">
        <v>563</v>
      </c>
      <c r="AG291" s="79" t="s">
        <v>564</v>
      </c>
      <c r="AH291" s="80" t="s">
        <v>1156</v>
      </c>
      <c r="AI291" s="81">
        <v>16</v>
      </c>
      <c r="AJ291" s="68">
        <v>589868.12444439461</v>
      </c>
      <c r="AK291" s="68">
        <v>15776.950000000004</v>
      </c>
      <c r="AL291" s="68">
        <v>0</v>
      </c>
      <c r="AM291" s="68">
        <v>1059.67</v>
      </c>
      <c r="AN291" s="68">
        <v>39544.879888050971</v>
      </c>
      <c r="AO291" s="68">
        <v>88421.433507002279</v>
      </c>
      <c r="AP291" s="68">
        <v>0</v>
      </c>
      <c r="AQ291" s="68">
        <v>5966.4998279351275</v>
      </c>
      <c r="AR291" s="68">
        <f t="shared" si="24"/>
        <v>752026.51766738296</v>
      </c>
      <c r="AS291" s="68">
        <v>11388.96</v>
      </c>
      <c r="AU291" s="79" t="s">
        <v>563</v>
      </c>
      <c r="AV291" s="79" t="s">
        <v>564</v>
      </c>
      <c r="AW291" s="80" t="s">
        <v>1157</v>
      </c>
      <c r="AX291" s="81">
        <v>16</v>
      </c>
      <c r="AY291" s="68">
        <v>600109.12789081852</v>
      </c>
      <c r="AZ291" s="68">
        <v>16050.400000000001</v>
      </c>
      <c r="BA291" s="68">
        <v>0</v>
      </c>
      <c r="BB291" s="68">
        <v>1078.08</v>
      </c>
      <c r="BC291" s="68">
        <v>40236.940657128871</v>
      </c>
      <c r="BD291" s="68">
        <v>88421.433507002279</v>
      </c>
      <c r="BE291" s="68">
        <v>0</v>
      </c>
      <c r="BF291" s="68">
        <v>6085.8276244939771</v>
      </c>
      <c r="BG291" s="68">
        <f t="shared" si="25"/>
        <v>763569.24967944354</v>
      </c>
      <c r="BH291" s="68">
        <v>11587.439999999999</v>
      </c>
    </row>
    <row r="292" spans="2:60">
      <c r="B292" s="79" t="s">
        <v>565</v>
      </c>
      <c r="C292" s="79" t="s">
        <v>566</v>
      </c>
      <c r="D292" s="80" t="s">
        <v>953</v>
      </c>
      <c r="E292" s="81">
        <v>19</v>
      </c>
      <c r="F292" s="68"/>
      <c r="G292" s="68"/>
      <c r="H292" s="68"/>
      <c r="I292" s="68"/>
      <c r="J292" s="68"/>
      <c r="K292" s="68"/>
      <c r="L292" s="68"/>
      <c r="M292" s="68"/>
      <c r="N292" s="68">
        <f t="shared" si="22"/>
        <v>0</v>
      </c>
      <c r="O292" s="68"/>
      <c r="Q292" s="79" t="s">
        <v>565</v>
      </c>
      <c r="R292" s="79" t="s">
        <v>566</v>
      </c>
      <c r="S292" s="80" t="s">
        <v>954</v>
      </c>
      <c r="T292" s="81">
        <v>16</v>
      </c>
      <c r="U292" s="68">
        <v>2497498.9346502563</v>
      </c>
      <c r="V292" s="68">
        <v>73634.19</v>
      </c>
      <c r="W292" s="68">
        <v>0</v>
      </c>
      <c r="X292" s="68">
        <v>5765.35</v>
      </c>
      <c r="Y292" s="68">
        <v>267793.10613185383</v>
      </c>
      <c r="Z292" s="68">
        <v>122985.12751185482</v>
      </c>
      <c r="AA292" s="68">
        <v>177158.56281262153</v>
      </c>
      <c r="AB292" s="68">
        <v>29224.095121520106</v>
      </c>
      <c r="AC292" s="68">
        <f t="shared" si="23"/>
        <v>3232829.3662281069</v>
      </c>
      <c r="AD292" s="68">
        <v>58770</v>
      </c>
      <c r="AF292" s="79" t="s">
        <v>565</v>
      </c>
      <c r="AG292" s="79" t="s">
        <v>566</v>
      </c>
      <c r="AH292" s="80" t="s">
        <v>1156</v>
      </c>
      <c r="AI292" s="81">
        <v>16</v>
      </c>
      <c r="AJ292" s="68">
        <v>2508963.8024495896</v>
      </c>
      <c r="AK292" s="68">
        <v>73050.66</v>
      </c>
      <c r="AL292" s="68">
        <v>0</v>
      </c>
      <c r="AM292" s="68">
        <v>5782.4</v>
      </c>
      <c r="AN292" s="68">
        <v>269148.49936046696</v>
      </c>
      <c r="AO292" s="68">
        <v>122985.12751185482</v>
      </c>
      <c r="AP292" s="68">
        <v>178106.32606487407</v>
      </c>
      <c r="AQ292" s="68">
        <v>29323.229470402002</v>
      </c>
      <c r="AR292" s="68">
        <f t="shared" si="24"/>
        <v>3247105.3948571873</v>
      </c>
      <c r="AS292" s="68">
        <v>59745.350000000006</v>
      </c>
      <c r="AU292" s="79" t="s">
        <v>565</v>
      </c>
      <c r="AV292" s="79" t="s">
        <v>566</v>
      </c>
      <c r="AW292" s="80" t="s">
        <v>1157</v>
      </c>
      <c r="AX292" s="81">
        <v>16</v>
      </c>
      <c r="AY292" s="68">
        <v>2552640.82814486</v>
      </c>
      <c r="AZ292" s="68">
        <v>74322.760000000009</v>
      </c>
      <c r="BA292" s="68">
        <v>0</v>
      </c>
      <c r="BB292" s="68">
        <v>5883.36</v>
      </c>
      <c r="BC292" s="68">
        <v>273867.53118163068</v>
      </c>
      <c r="BD292" s="68">
        <v>122985.12751185482</v>
      </c>
      <c r="BE292" s="68">
        <v>181238.60502039624</v>
      </c>
      <c r="BF292" s="68">
        <v>29909.693459807895</v>
      </c>
      <c r="BG292" s="68">
        <f t="shared" si="25"/>
        <v>3301639.4353185496</v>
      </c>
      <c r="BH292" s="68">
        <v>60791.53</v>
      </c>
    </row>
    <row r="293" spans="2:60">
      <c r="B293" s="79" t="s">
        <v>567</v>
      </c>
      <c r="C293" s="79" t="s">
        <v>568</v>
      </c>
      <c r="D293" s="80" t="s">
        <v>953</v>
      </c>
      <c r="E293" s="81">
        <v>19</v>
      </c>
      <c r="F293" s="68"/>
      <c r="G293" s="68"/>
      <c r="H293" s="68"/>
      <c r="I293" s="68"/>
      <c r="J293" s="68"/>
      <c r="K293" s="68"/>
      <c r="L293" s="68"/>
      <c r="M293" s="68"/>
      <c r="N293" s="68">
        <f t="shared" si="22"/>
        <v>0</v>
      </c>
      <c r="O293" s="68"/>
      <c r="Q293" s="79" t="s">
        <v>567</v>
      </c>
      <c r="R293" s="79" t="s">
        <v>568</v>
      </c>
      <c r="S293" s="80" t="s">
        <v>954</v>
      </c>
      <c r="T293" s="81">
        <v>16</v>
      </c>
      <c r="U293" s="68">
        <v>22156870.214215931</v>
      </c>
      <c r="V293" s="68">
        <v>545084.54</v>
      </c>
      <c r="W293" s="68">
        <v>240029.3</v>
      </c>
      <c r="X293" s="68">
        <v>75879.61</v>
      </c>
      <c r="Y293" s="68">
        <v>3247337.216955205</v>
      </c>
      <c r="Z293" s="68">
        <v>1077157.162120122</v>
      </c>
      <c r="AA293" s="68">
        <v>1467323.9528746004</v>
      </c>
      <c r="AB293" s="68">
        <v>248730.2282072641</v>
      </c>
      <c r="AC293" s="68">
        <f t="shared" si="23"/>
        <v>29058412.224373121</v>
      </c>
      <c r="AD293" s="68">
        <v>0</v>
      </c>
      <c r="AF293" s="79" t="s">
        <v>567</v>
      </c>
      <c r="AG293" s="79" t="s">
        <v>568</v>
      </c>
      <c r="AH293" s="80" t="s">
        <v>1156</v>
      </c>
      <c r="AI293" s="81">
        <v>16</v>
      </c>
      <c r="AJ293" s="68">
        <v>22269081.520617388</v>
      </c>
      <c r="AK293" s="68">
        <v>546689.67000000004</v>
      </c>
      <c r="AL293" s="68">
        <v>240736.13</v>
      </c>
      <c r="AM293" s="68">
        <v>76103.060000000012</v>
      </c>
      <c r="AN293" s="68">
        <v>3263909.298205453</v>
      </c>
      <c r="AO293" s="68">
        <v>1077157.162120122</v>
      </c>
      <c r="AP293" s="68">
        <v>1475236.2183880482</v>
      </c>
      <c r="AQ293" s="68">
        <v>249573.81613772362</v>
      </c>
      <c r="AR293" s="68">
        <f t="shared" si="24"/>
        <v>29198486.875468735</v>
      </c>
      <c r="AS293" s="68">
        <v>0</v>
      </c>
      <c r="AU293" s="79" t="s">
        <v>567</v>
      </c>
      <c r="AV293" s="79" t="s">
        <v>568</v>
      </c>
      <c r="AW293" s="80" t="s">
        <v>1157</v>
      </c>
      <c r="AX293" s="81">
        <v>16</v>
      </c>
      <c r="AY293" s="68">
        <v>22657751.067368157</v>
      </c>
      <c r="AZ293" s="68">
        <v>556186.85000000009</v>
      </c>
      <c r="BA293" s="68">
        <v>244918.22999999998</v>
      </c>
      <c r="BB293" s="68">
        <v>77425.13</v>
      </c>
      <c r="BC293" s="68">
        <v>3320965.7823128253</v>
      </c>
      <c r="BD293" s="68">
        <v>1077157.162120122</v>
      </c>
      <c r="BE293" s="68">
        <v>1501109.248806013</v>
      </c>
      <c r="BF293" s="68">
        <v>254565.31006047875</v>
      </c>
      <c r="BG293" s="68">
        <f t="shared" si="25"/>
        <v>29690078.780667599</v>
      </c>
      <c r="BH293" s="68">
        <v>0</v>
      </c>
    </row>
    <row r="294" spans="2:60">
      <c r="B294" s="79" t="s">
        <v>569</v>
      </c>
      <c r="C294" s="79" t="s">
        <v>570</v>
      </c>
      <c r="D294" s="80" t="s">
        <v>953</v>
      </c>
      <c r="E294" s="81">
        <v>19</v>
      </c>
      <c r="F294" s="68"/>
      <c r="G294" s="68"/>
      <c r="H294" s="68"/>
      <c r="I294" s="68"/>
      <c r="J294" s="68"/>
      <c r="K294" s="68"/>
      <c r="L294" s="68"/>
      <c r="M294" s="68"/>
      <c r="N294" s="68">
        <f t="shared" si="22"/>
        <v>0</v>
      </c>
      <c r="O294" s="68"/>
      <c r="Q294" s="79" t="s">
        <v>569</v>
      </c>
      <c r="R294" s="79" t="s">
        <v>570</v>
      </c>
      <c r="S294" s="80" t="s">
        <v>954</v>
      </c>
      <c r="T294" s="81">
        <v>16</v>
      </c>
      <c r="U294" s="68">
        <v>4571728.6386716906</v>
      </c>
      <c r="V294" s="68">
        <v>103542.05</v>
      </c>
      <c r="W294" s="68">
        <v>0</v>
      </c>
      <c r="X294" s="68">
        <v>15175.93</v>
      </c>
      <c r="Y294" s="68">
        <v>680837.24338314973</v>
      </c>
      <c r="Z294" s="68">
        <v>505350.36466863821</v>
      </c>
      <c r="AA294" s="68">
        <v>479873.88083980797</v>
      </c>
      <c r="AB294" s="68">
        <v>52719.8483369397</v>
      </c>
      <c r="AC294" s="68">
        <f t="shared" si="23"/>
        <v>6409227.9559002258</v>
      </c>
      <c r="AD294" s="68">
        <v>0</v>
      </c>
      <c r="AF294" s="79" t="s">
        <v>569</v>
      </c>
      <c r="AG294" s="79" t="s">
        <v>570</v>
      </c>
      <c r="AH294" s="80" t="s">
        <v>1156</v>
      </c>
      <c r="AI294" s="81">
        <v>16</v>
      </c>
      <c r="AJ294" s="68">
        <v>4594710.1154183112</v>
      </c>
      <c r="AK294" s="68">
        <v>103846.95</v>
      </c>
      <c r="AL294" s="68">
        <v>0</v>
      </c>
      <c r="AM294" s="68">
        <v>15220.63</v>
      </c>
      <c r="AN294" s="68">
        <v>684334.02976928558</v>
      </c>
      <c r="AO294" s="68">
        <v>505350.36466863821</v>
      </c>
      <c r="AP294" s="68">
        <v>482461.50216913578</v>
      </c>
      <c r="AQ294" s="68">
        <v>52898.660942895338</v>
      </c>
      <c r="AR294" s="68">
        <f t="shared" si="24"/>
        <v>6438822.2529682666</v>
      </c>
      <c r="AS294" s="68">
        <v>0</v>
      </c>
      <c r="AU294" s="79" t="s">
        <v>569</v>
      </c>
      <c r="AV294" s="79" t="s">
        <v>570</v>
      </c>
      <c r="AW294" s="80" t="s">
        <v>1157</v>
      </c>
      <c r="AX294" s="81">
        <v>16</v>
      </c>
      <c r="AY294" s="68">
        <v>4674928.4553850442</v>
      </c>
      <c r="AZ294" s="68">
        <v>105650.98999999999</v>
      </c>
      <c r="BA294" s="68">
        <v>0</v>
      </c>
      <c r="BB294" s="68">
        <v>15485.03</v>
      </c>
      <c r="BC294" s="68">
        <v>696300.50746436405</v>
      </c>
      <c r="BD294" s="68">
        <v>505350.36466863821</v>
      </c>
      <c r="BE294" s="68">
        <v>490922.88005743409</v>
      </c>
      <c r="BF294" s="68">
        <v>53956.639961752109</v>
      </c>
      <c r="BG294" s="68">
        <f t="shared" si="25"/>
        <v>6542594.867537233</v>
      </c>
      <c r="BH294" s="68">
        <v>0</v>
      </c>
    </row>
    <row r="295" spans="2:60">
      <c r="B295" s="79" t="s">
        <v>571</v>
      </c>
      <c r="C295" s="79" t="s">
        <v>572</v>
      </c>
      <c r="D295" s="80" t="s">
        <v>953</v>
      </c>
      <c r="E295" s="81">
        <v>19</v>
      </c>
      <c r="F295" s="68"/>
      <c r="G295" s="68"/>
      <c r="H295" s="68"/>
      <c r="I295" s="68"/>
      <c r="J295" s="68"/>
      <c r="K295" s="68"/>
      <c r="L295" s="68"/>
      <c r="M295" s="68"/>
      <c r="N295" s="68">
        <f t="shared" si="22"/>
        <v>0</v>
      </c>
      <c r="O295" s="68"/>
      <c r="Q295" s="79" t="s">
        <v>571</v>
      </c>
      <c r="R295" s="79" t="s">
        <v>572</v>
      </c>
      <c r="S295" s="80" t="s">
        <v>954</v>
      </c>
      <c r="T295" s="81">
        <v>16</v>
      </c>
      <c r="U295" s="68">
        <v>2330963.0697626988</v>
      </c>
      <c r="V295" s="68">
        <v>35634.590000000004</v>
      </c>
      <c r="W295" s="68">
        <v>0</v>
      </c>
      <c r="X295" s="68">
        <v>0</v>
      </c>
      <c r="Y295" s="68">
        <v>177563.57104817114</v>
      </c>
      <c r="Z295" s="68">
        <v>0</v>
      </c>
      <c r="AA295" s="68">
        <v>98720.327700170441</v>
      </c>
      <c r="AB295" s="68">
        <v>24563.368845024146</v>
      </c>
      <c r="AC295" s="68">
        <f t="shared" si="23"/>
        <v>2667444.9273560643</v>
      </c>
      <c r="AD295" s="68">
        <v>0</v>
      </c>
      <c r="AF295" s="79" t="s">
        <v>571</v>
      </c>
      <c r="AG295" s="79" t="s">
        <v>572</v>
      </c>
      <c r="AH295" s="80" t="s">
        <v>1156</v>
      </c>
      <c r="AI295" s="81">
        <v>16</v>
      </c>
      <c r="AJ295" s="68">
        <v>2341736.2332729762</v>
      </c>
      <c r="AK295" s="68">
        <v>35739.53</v>
      </c>
      <c r="AL295" s="68">
        <v>0</v>
      </c>
      <c r="AM295" s="68">
        <v>0</v>
      </c>
      <c r="AN295" s="68">
        <v>178467.58678501198</v>
      </c>
      <c r="AO295" s="68">
        <v>0</v>
      </c>
      <c r="AP295" s="68">
        <v>99252.820426819613</v>
      </c>
      <c r="AQ295" s="68">
        <v>24646.681129947305</v>
      </c>
      <c r="AR295" s="68">
        <f t="shared" si="24"/>
        <v>2679842.8516147546</v>
      </c>
      <c r="AS295" s="68">
        <v>0</v>
      </c>
      <c r="AU295" s="79" t="s">
        <v>571</v>
      </c>
      <c r="AV295" s="79" t="s">
        <v>572</v>
      </c>
      <c r="AW295" s="80" t="s">
        <v>1157</v>
      </c>
      <c r="AX295" s="81">
        <v>16</v>
      </c>
      <c r="AY295" s="68">
        <v>2382419.0589482337</v>
      </c>
      <c r="AZ295" s="68">
        <v>36360.410000000003</v>
      </c>
      <c r="BA295" s="68">
        <v>0</v>
      </c>
      <c r="BB295" s="68">
        <v>0</v>
      </c>
      <c r="BC295" s="68">
        <v>181587.57320423159</v>
      </c>
      <c r="BD295" s="68">
        <v>0</v>
      </c>
      <c r="BE295" s="68">
        <v>100993.50289847542</v>
      </c>
      <c r="BF295" s="68">
        <v>25139.596752544399</v>
      </c>
      <c r="BG295" s="68">
        <f t="shared" si="25"/>
        <v>2726500.1418034853</v>
      </c>
      <c r="BH295" s="68">
        <v>0</v>
      </c>
    </row>
    <row r="296" spans="2:60">
      <c r="B296" s="79" t="s">
        <v>573</v>
      </c>
      <c r="C296" s="79" t="s">
        <v>574</v>
      </c>
      <c r="D296" s="80" t="s">
        <v>953</v>
      </c>
      <c r="E296" s="81">
        <v>19</v>
      </c>
      <c r="F296" s="68"/>
      <c r="G296" s="68"/>
      <c r="H296" s="68"/>
      <c r="I296" s="68"/>
      <c r="J296" s="68"/>
      <c r="K296" s="68"/>
      <c r="L296" s="68"/>
      <c r="M296" s="68"/>
      <c r="N296" s="68">
        <f t="shared" si="22"/>
        <v>0</v>
      </c>
      <c r="O296" s="68"/>
      <c r="Q296" s="79" t="s">
        <v>573</v>
      </c>
      <c r="R296" s="79" t="s">
        <v>574</v>
      </c>
      <c r="S296" s="80" t="s">
        <v>954</v>
      </c>
      <c r="T296" s="81">
        <v>16</v>
      </c>
      <c r="U296" s="68">
        <v>2173311.171903471</v>
      </c>
      <c r="V296" s="68">
        <v>35954.949999999997</v>
      </c>
      <c r="W296" s="68">
        <v>0</v>
      </c>
      <c r="X296" s="68">
        <v>0</v>
      </c>
      <c r="Y296" s="68">
        <v>141235.91800200113</v>
      </c>
      <c r="Z296" s="68">
        <v>230618.18335544484</v>
      </c>
      <c r="AA296" s="68">
        <v>34628.532073582071</v>
      </c>
      <c r="AB296" s="68">
        <v>22411.795019011945</v>
      </c>
      <c r="AC296" s="68">
        <f t="shared" si="23"/>
        <v>2648789.9103535111</v>
      </c>
      <c r="AD296" s="68">
        <v>10629.359999999999</v>
      </c>
      <c r="AF296" s="79" t="s">
        <v>573</v>
      </c>
      <c r="AG296" s="79" t="s">
        <v>574</v>
      </c>
      <c r="AH296" s="80" t="s">
        <v>1156</v>
      </c>
      <c r="AI296" s="81">
        <v>16</v>
      </c>
      <c r="AJ296" s="68">
        <v>2182900.9988330053</v>
      </c>
      <c r="AK296" s="68">
        <v>35916.58</v>
      </c>
      <c r="AL296" s="68">
        <v>0</v>
      </c>
      <c r="AM296" s="68">
        <v>0</v>
      </c>
      <c r="AN296" s="68">
        <v>141949.360502825</v>
      </c>
      <c r="AO296" s="68">
        <v>230618.18335544484</v>
      </c>
      <c r="AP296" s="68">
        <v>34815.473740274108</v>
      </c>
      <c r="AQ296" s="68">
        <v>22487.812464918941</v>
      </c>
      <c r="AR296" s="68">
        <f t="shared" si="24"/>
        <v>2659493.3188964687</v>
      </c>
      <c r="AS296" s="68">
        <v>10804.91</v>
      </c>
      <c r="AU296" s="79" t="s">
        <v>573</v>
      </c>
      <c r="AV296" s="79" t="s">
        <v>574</v>
      </c>
      <c r="AW296" s="80" t="s">
        <v>1157</v>
      </c>
      <c r="AX296" s="81">
        <v>16</v>
      </c>
      <c r="AY296" s="68">
        <v>2220710.7167885117</v>
      </c>
      <c r="AZ296" s="68">
        <v>36539.94</v>
      </c>
      <c r="BA296" s="68">
        <v>0</v>
      </c>
      <c r="BB296" s="68">
        <v>0</v>
      </c>
      <c r="BC296" s="68">
        <v>144429.94586821771</v>
      </c>
      <c r="BD296" s="68">
        <v>230618.18335544484</v>
      </c>
      <c r="BE296" s="68">
        <v>35426.221182248992</v>
      </c>
      <c r="BF296" s="68">
        <v>22937.571114216931</v>
      </c>
      <c r="BG296" s="68">
        <f t="shared" si="25"/>
        <v>2701655.7783086407</v>
      </c>
      <c r="BH296" s="68">
        <v>10993.2</v>
      </c>
    </row>
    <row r="297" spans="2:60">
      <c r="B297" s="79" t="s">
        <v>575</v>
      </c>
      <c r="C297" s="79" t="s">
        <v>576</v>
      </c>
      <c r="D297" s="80" t="s">
        <v>953</v>
      </c>
      <c r="E297" s="81">
        <v>19</v>
      </c>
      <c r="F297" s="68"/>
      <c r="G297" s="68"/>
      <c r="H297" s="68"/>
      <c r="I297" s="68"/>
      <c r="J297" s="68"/>
      <c r="K297" s="68"/>
      <c r="L297" s="68"/>
      <c r="M297" s="68"/>
      <c r="N297" s="68">
        <f t="shared" si="22"/>
        <v>0</v>
      </c>
      <c r="O297" s="68"/>
      <c r="Q297" s="79" t="s">
        <v>575</v>
      </c>
      <c r="R297" s="79" t="s">
        <v>576</v>
      </c>
      <c r="S297" s="80" t="s">
        <v>954</v>
      </c>
      <c r="T297" s="81">
        <v>16</v>
      </c>
      <c r="U297" s="68">
        <v>563127.69027164055</v>
      </c>
      <c r="V297" s="68">
        <v>0</v>
      </c>
      <c r="W297" s="68">
        <v>0</v>
      </c>
      <c r="X297" s="68">
        <v>1344.7</v>
      </c>
      <c r="Y297" s="68">
        <v>69248.747089593118</v>
      </c>
      <c r="Z297" s="68">
        <v>77511.484798344856</v>
      </c>
      <c r="AA297" s="68">
        <v>0</v>
      </c>
      <c r="AB297" s="68">
        <v>5771.2832334304694</v>
      </c>
      <c r="AC297" s="68">
        <f t="shared" si="23"/>
        <v>717003.90539300896</v>
      </c>
      <c r="AD297" s="68">
        <v>0</v>
      </c>
      <c r="AF297" s="79" t="s">
        <v>575</v>
      </c>
      <c r="AG297" s="79" t="s">
        <v>576</v>
      </c>
      <c r="AH297" s="80" t="s">
        <v>1156</v>
      </c>
      <c r="AI297" s="81">
        <v>16</v>
      </c>
      <c r="AJ297" s="68">
        <v>565761.46301467007</v>
      </c>
      <c r="AK297" s="68">
        <v>0</v>
      </c>
      <c r="AL297" s="68">
        <v>0</v>
      </c>
      <c r="AM297" s="68">
        <v>1348.6599999999999</v>
      </c>
      <c r="AN297" s="68">
        <v>69587.336092172613</v>
      </c>
      <c r="AO297" s="68">
        <v>77511.484798344856</v>
      </c>
      <c r="AP297" s="68">
        <v>0</v>
      </c>
      <c r="AQ297" s="68">
        <v>5790.8616393643897</v>
      </c>
      <c r="AR297" s="68">
        <f t="shared" si="24"/>
        <v>719999.80554455204</v>
      </c>
      <c r="AS297" s="68">
        <v>0</v>
      </c>
      <c r="AU297" s="79" t="s">
        <v>575</v>
      </c>
      <c r="AV297" s="79" t="s">
        <v>576</v>
      </c>
      <c r="AW297" s="80" t="s">
        <v>1157</v>
      </c>
      <c r="AX297" s="81">
        <v>16</v>
      </c>
      <c r="AY297" s="68">
        <v>575613.80041519052</v>
      </c>
      <c r="AZ297" s="68">
        <v>0</v>
      </c>
      <c r="BA297" s="68">
        <v>0</v>
      </c>
      <c r="BB297" s="68">
        <v>1372.08</v>
      </c>
      <c r="BC297" s="68">
        <v>70801.999941815491</v>
      </c>
      <c r="BD297" s="68">
        <v>77511.484798344856</v>
      </c>
      <c r="BE297" s="68">
        <v>0</v>
      </c>
      <c r="BF297" s="68">
        <v>5906.6784721515141</v>
      </c>
      <c r="BG297" s="68">
        <f t="shared" si="25"/>
        <v>731206.0436275024</v>
      </c>
      <c r="BH297" s="68">
        <v>0</v>
      </c>
    </row>
    <row r="298" spans="2:60">
      <c r="B298" s="79" t="s">
        <v>577</v>
      </c>
      <c r="C298" s="79" t="s">
        <v>578</v>
      </c>
      <c r="D298" s="80" t="s">
        <v>953</v>
      </c>
      <c r="E298" s="81">
        <v>19</v>
      </c>
      <c r="F298" s="68"/>
      <c r="G298" s="68"/>
      <c r="H298" s="68"/>
      <c r="I298" s="68"/>
      <c r="J298" s="68"/>
      <c r="K298" s="68"/>
      <c r="L298" s="68"/>
      <c r="M298" s="68"/>
      <c r="N298" s="68">
        <f t="shared" si="22"/>
        <v>0</v>
      </c>
      <c r="O298" s="68"/>
      <c r="Q298" s="79" t="s">
        <v>577</v>
      </c>
      <c r="R298" s="79" t="s">
        <v>578</v>
      </c>
      <c r="S298" s="80" t="s">
        <v>954</v>
      </c>
      <c r="T298" s="81">
        <v>16</v>
      </c>
      <c r="U298" s="68">
        <v>2472660.5456593623</v>
      </c>
      <c r="V298" s="68">
        <v>26639.89</v>
      </c>
      <c r="W298" s="68">
        <v>0</v>
      </c>
      <c r="X298" s="68">
        <v>0</v>
      </c>
      <c r="Y298" s="68">
        <v>267877.95939837513</v>
      </c>
      <c r="Z298" s="68">
        <v>161677.43486944467</v>
      </c>
      <c r="AA298" s="68">
        <v>82487.801662358659</v>
      </c>
      <c r="AB298" s="68">
        <v>26895.138668828178</v>
      </c>
      <c r="AC298" s="68">
        <f t="shared" si="23"/>
        <v>3038238.7702583689</v>
      </c>
      <c r="AD298" s="68">
        <v>0</v>
      </c>
      <c r="AF298" s="79" t="s">
        <v>577</v>
      </c>
      <c r="AG298" s="79" t="s">
        <v>578</v>
      </c>
      <c r="AH298" s="80" t="s">
        <v>1156</v>
      </c>
      <c r="AI298" s="81">
        <v>16</v>
      </c>
      <c r="AJ298" s="68">
        <v>2483854.5515399566</v>
      </c>
      <c r="AK298" s="68">
        <v>26718.719999999998</v>
      </c>
      <c r="AL298" s="68">
        <v>0</v>
      </c>
      <c r="AM298" s="68">
        <v>0</v>
      </c>
      <c r="AN298" s="68">
        <v>269222.60126274166</v>
      </c>
      <c r="AO298" s="68">
        <v>161677.43486944467</v>
      </c>
      <c r="AP298" s="68">
        <v>82929.390003557113</v>
      </c>
      <c r="AQ298" s="68">
        <v>26986.354633679613</v>
      </c>
      <c r="AR298" s="68">
        <f t="shared" si="24"/>
        <v>3051389.0523093799</v>
      </c>
      <c r="AS298" s="68">
        <v>0</v>
      </c>
      <c r="AU298" s="79" t="s">
        <v>577</v>
      </c>
      <c r="AV298" s="79" t="s">
        <v>578</v>
      </c>
      <c r="AW298" s="80" t="s">
        <v>1157</v>
      </c>
      <c r="AX298" s="81">
        <v>16</v>
      </c>
      <c r="AY298" s="68">
        <v>2527104.4374026665</v>
      </c>
      <c r="AZ298" s="68">
        <v>27185.16</v>
      </c>
      <c r="BA298" s="68">
        <v>0</v>
      </c>
      <c r="BB298" s="68">
        <v>0</v>
      </c>
      <c r="BC298" s="68">
        <v>273941.25482454465</v>
      </c>
      <c r="BD298" s="68">
        <v>161677.43486944467</v>
      </c>
      <c r="BE298" s="68">
        <v>84388.012281373682</v>
      </c>
      <c r="BF298" s="68">
        <v>27526.097926352639</v>
      </c>
      <c r="BG298" s="68">
        <f t="shared" si="25"/>
        <v>3101822.3973043822</v>
      </c>
      <c r="BH298" s="68">
        <v>0</v>
      </c>
    </row>
    <row r="299" spans="2:60">
      <c r="B299" s="79" t="s">
        <v>579</v>
      </c>
      <c r="C299" s="79" t="s">
        <v>580</v>
      </c>
      <c r="D299" s="80" t="s">
        <v>953</v>
      </c>
      <c r="E299" s="81">
        <v>19</v>
      </c>
      <c r="F299" s="68"/>
      <c r="G299" s="68"/>
      <c r="H299" s="68"/>
      <c r="I299" s="68"/>
      <c r="J299" s="68"/>
      <c r="K299" s="68"/>
      <c r="L299" s="68"/>
      <c r="M299" s="68"/>
      <c r="N299" s="68">
        <f t="shared" si="22"/>
        <v>0</v>
      </c>
      <c r="O299" s="68"/>
      <c r="Q299" s="79" t="s">
        <v>579</v>
      </c>
      <c r="R299" s="79" t="s">
        <v>580</v>
      </c>
      <c r="S299" s="80" t="s">
        <v>954</v>
      </c>
      <c r="T299" s="81">
        <v>16</v>
      </c>
      <c r="U299" s="68">
        <v>1895802.8218864216</v>
      </c>
      <c r="V299" s="68">
        <v>30909.54</v>
      </c>
      <c r="W299" s="68">
        <v>0</v>
      </c>
      <c r="X299" s="68">
        <v>0</v>
      </c>
      <c r="Y299" s="68">
        <v>79080.665454253511</v>
      </c>
      <c r="Z299" s="68">
        <v>206918.46943425387</v>
      </c>
      <c r="AA299" s="68">
        <v>0</v>
      </c>
      <c r="AB299" s="68">
        <v>19220.772229982074</v>
      </c>
      <c r="AC299" s="68">
        <f t="shared" si="23"/>
        <v>2257500.2090049111</v>
      </c>
      <c r="AD299" s="68">
        <v>25567.940000000002</v>
      </c>
      <c r="AF299" s="79" t="s">
        <v>579</v>
      </c>
      <c r="AG299" s="79" t="s">
        <v>580</v>
      </c>
      <c r="AH299" s="80" t="s">
        <v>1156</v>
      </c>
      <c r="AI299" s="81">
        <v>16</v>
      </c>
      <c r="AJ299" s="68">
        <v>1903974.5577756283</v>
      </c>
      <c r="AK299" s="68">
        <v>30653.579999999998</v>
      </c>
      <c r="AL299" s="68">
        <v>0</v>
      </c>
      <c r="AM299" s="68">
        <v>0</v>
      </c>
      <c r="AN299" s="68">
        <v>79484.583917250056</v>
      </c>
      <c r="AO299" s="68">
        <v>206918.46943425387</v>
      </c>
      <c r="AP299" s="68">
        <v>0</v>
      </c>
      <c r="AQ299" s="68">
        <v>19285.961178464815</v>
      </c>
      <c r="AR299" s="68">
        <f t="shared" si="24"/>
        <v>2266307.3623055974</v>
      </c>
      <c r="AS299" s="68">
        <v>25990.210000000003</v>
      </c>
      <c r="AU299" s="79" t="s">
        <v>579</v>
      </c>
      <c r="AV299" s="79" t="s">
        <v>580</v>
      </c>
      <c r="AW299" s="80" t="s">
        <v>1157</v>
      </c>
      <c r="AX299" s="81">
        <v>16</v>
      </c>
      <c r="AY299" s="68">
        <v>1936929.6441874935</v>
      </c>
      <c r="AZ299" s="68">
        <v>31184.680000000008</v>
      </c>
      <c r="BA299" s="68">
        <v>0</v>
      </c>
      <c r="BB299" s="68">
        <v>0</v>
      </c>
      <c r="BC299" s="68">
        <v>80874.35259867998</v>
      </c>
      <c r="BD299" s="68">
        <v>206918.46943425387</v>
      </c>
      <c r="BE299" s="68">
        <v>0</v>
      </c>
      <c r="BF299" s="68">
        <v>19671.680002034176</v>
      </c>
      <c r="BG299" s="68">
        <f t="shared" si="25"/>
        <v>2302021.9662224613</v>
      </c>
      <c r="BH299" s="68">
        <v>26443.14</v>
      </c>
    </row>
    <row r="300" spans="2:60">
      <c r="B300" s="79" t="s">
        <v>581</v>
      </c>
      <c r="C300" s="79" t="s">
        <v>582</v>
      </c>
      <c r="D300" s="80" t="s">
        <v>953</v>
      </c>
      <c r="E300" s="81">
        <v>19</v>
      </c>
      <c r="F300" s="68"/>
      <c r="G300" s="68"/>
      <c r="H300" s="68"/>
      <c r="I300" s="68"/>
      <c r="J300" s="68"/>
      <c r="K300" s="68"/>
      <c r="L300" s="68"/>
      <c r="M300" s="68"/>
      <c r="N300" s="68">
        <f t="shared" si="22"/>
        <v>0</v>
      </c>
      <c r="O300" s="68"/>
      <c r="Q300" s="79" t="s">
        <v>581</v>
      </c>
      <c r="R300" s="79" t="s">
        <v>582</v>
      </c>
      <c r="S300" s="80" t="s">
        <v>954</v>
      </c>
      <c r="T300" s="81">
        <v>16</v>
      </c>
      <c r="U300" s="68">
        <v>2555890.6386007573</v>
      </c>
      <c r="V300" s="68">
        <v>72537.2</v>
      </c>
      <c r="W300" s="68">
        <v>0</v>
      </c>
      <c r="X300" s="68">
        <v>5467.15</v>
      </c>
      <c r="Y300" s="68">
        <v>250444.76440672547</v>
      </c>
      <c r="Z300" s="68">
        <v>201611.19244078928</v>
      </c>
      <c r="AA300" s="68">
        <v>77897.389496003714</v>
      </c>
      <c r="AB300" s="68">
        <v>28886.187856565695</v>
      </c>
      <c r="AC300" s="68">
        <f t="shared" si="23"/>
        <v>3250315.2528008414</v>
      </c>
      <c r="AD300" s="68">
        <v>57580.73000000001</v>
      </c>
      <c r="AF300" s="79" t="s">
        <v>581</v>
      </c>
      <c r="AG300" s="79" t="s">
        <v>582</v>
      </c>
      <c r="AH300" s="80" t="s">
        <v>1156</v>
      </c>
      <c r="AI300" s="81">
        <v>16</v>
      </c>
      <c r="AJ300" s="68">
        <v>2567585.3371556019</v>
      </c>
      <c r="AK300" s="68">
        <v>71966.640000000014</v>
      </c>
      <c r="AL300" s="68">
        <v>0</v>
      </c>
      <c r="AM300" s="68">
        <v>5483.32</v>
      </c>
      <c r="AN300" s="68">
        <v>251705.570594886</v>
      </c>
      <c r="AO300" s="68">
        <v>201611.19244078928</v>
      </c>
      <c r="AP300" s="68">
        <v>78314.072779390655</v>
      </c>
      <c r="AQ300" s="68">
        <v>28984.163589997683</v>
      </c>
      <c r="AR300" s="68">
        <f t="shared" si="24"/>
        <v>3264186.636560665</v>
      </c>
      <c r="AS300" s="68">
        <v>58536.34</v>
      </c>
      <c r="AU300" s="79" t="s">
        <v>581</v>
      </c>
      <c r="AV300" s="79" t="s">
        <v>582</v>
      </c>
      <c r="AW300" s="80" t="s">
        <v>1157</v>
      </c>
      <c r="AX300" s="81">
        <v>16</v>
      </c>
      <c r="AY300" s="68">
        <v>2612297.4885353353</v>
      </c>
      <c r="AZ300" s="68">
        <v>73219.859999999986</v>
      </c>
      <c r="BA300" s="68">
        <v>0</v>
      </c>
      <c r="BB300" s="68">
        <v>5579.0399999999991</v>
      </c>
      <c r="BC300" s="68">
        <v>256117.98432894869</v>
      </c>
      <c r="BD300" s="68">
        <v>201611.19244078928</v>
      </c>
      <c r="BE300" s="68">
        <v>79691.40029991178</v>
      </c>
      <c r="BF300" s="68">
        <v>29563.860661796294</v>
      </c>
      <c r="BG300" s="68">
        <f t="shared" si="25"/>
        <v>3317642.1962667815</v>
      </c>
      <c r="BH300" s="68">
        <v>59561.37</v>
      </c>
    </row>
    <row r="301" spans="2:60">
      <c r="B301" s="79" t="s">
        <v>583</v>
      </c>
      <c r="C301" s="79" t="s">
        <v>584</v>
      </c>
      <c r="D301" s="80" t="s">
        <v>953</v>
      </c>
      <c r="E301" s="81">
        <v>19</v>
      </c>
      <c r="F301" s="68"/>
      <c r="G301" s="68"/>
      <c r="H301" s="68"/>
      <c r="I301" s="68"/>
      <c r="J301" s="68"/>
      <c r="K301" s="68"/>
      <c r="L301" s="68"/>
      <c r="M301" s="68"/>
      <c r="N301" s="68">
        <f t="shared" si="22"/>
        <v>0</v>
      </c>
      <c r="O301" s="68"/>
      <c r="Q301" s="79" t="s">
        <v>583</v>
      </c>
      <c r="R301" s="79" t="s">
        <v>584</v>
      </c>
      <c r="S301" s="80" t="s">
        <v>954</v>
      </c>
      <c r="T301" s="81">
        <v>16</v>
      </c>
      <c r="U301" s="68">
        <v>2003425.1767856656</v>
      </c>
      <c r="V301" s="68">
        <v>33809.65</v>
      </c>
      <c r="W301" s="68">
        <v>0</v>
      </c>
      <c r="X301" s="68">
        <v>0</v>
      </c>
      <c r="Y301" s="68">
        <v>153963.70871215453</v>
      </c>
      <c r="Z301" s="68">
        <v>340733.62511666561</v>
      </c>
      <c r="AA301" s="68">
        <v>127590.33611332538</v>
      </c>
      <c r="AB301" s="68">
        <v>21427.057630694006</v>
      </c>
      <c r="AC301" s="68">
        <f t="shared" si="23"/>
        <v>2680949.5543585052</v>
      </c>
      <c r="AD301" s="68">
        <v>0</v>
      </c>
      <c r="AF301" s="79" t="s">
        <v>583</v>
      </c>
      <c r="AG301" s="79" t="s">
        <v>584</v>
      </c>
      <c r="AH301" s="80" t="s">
        <v>1156</v>
      </c>
      <c r="AI301" s="81">
        <v>16</v>
      </c>
      <c r="AJ301" s="68">
        <v>2012534.261091118</v>
      </c>
      <c r="AK301" s="68">
        <v>33909.21</v>
      </c>
      <c r="AL301" s="68">
        <v>0</v>
      </c>
      <c r="AM301" s="68">
        <v>0</v>
      </c>
      <c r="AN301" s="68">
        <v>154756.90556737597</v>
      </c>
      <c r="AO301" s="68">
        <v>340733.62511666561</v>
      </c>
      <c r="AP301" s="68">
        <v>128277.84348812774</v>
      </c>
      <c r="AQ301" s="68">
        <v>21499.732110622805</v>
      </c>
      <c r="AR301" s="68">
        <f t="shared" si="24"/>
        <v>2691711.5773739102</v>
      </c>
      <c r="AS301" s="68">
        <v>0</v>
      </c>
      <c r="AU301" s="79" t="s">
        <v>583</v>
      </c>
      <c r="AV301" s="79" t="s">
        <v>584</v>
      </c>
      <c r="AW301" s="80" t="s">
        <v>1157</v>
      </c>
      <c r="AX301" s="81">
        <v>16</v>
      </c>
      <c r="AY301" s="68">
        <v>2047442.2737395207</v>
      </c>
      <c r="AZ301" s="68">
        <v>34498.29</v>
      </c>
      <c r="BA301" s="68">
        <v>0</v>
      </c>
      <c r="BB301" s="68">
        <v>0</v>
      </c>
      <c r="BC301" s="68">
        <v>157463.81568917152</v>
      </c>
      <c r="BD301" s="68">
        <v>340733.62511666561</v>
      </c>
      <c r="BE301" s="68">
        <v>130527.6287971649</v>
      </c>
      <c r="BF301" s="68">
        <v>21929.718752835412</v>
      </c>
      <c r="BG301" s="68">
        <f t="shared" si="25"/>
        <v>2732595.3520953585</v>
      </c>
      <c r="BH301" s="68">
        <v>0</v>
      </c>
    </row>
    <row r="302" spans="2:60">
      <c r="B302" s="79" t="s">
        <v>585</v>
      </c>
      <c r="C302" s="79" t="s">
        <v>586</v>
      </c>
      <c r="D302" s="80" t="s">
        <v>953</v>
      </c>
      <c r="E302" s="81">
        <v>19</v>
      </c>
      <c r="F302" s="68"/>
      <c r="G302" s="68"/>
      <c r="H302" s="68"/>
      <c r="I302" s="68"/>
      <c r="J302" s="68"/>
      <c r="K302" s="68"/>
      <c r="L302" s="68"/>
      <c r="M302" s="68"/>
      <c r="N302" s="68">
        <f t="shared" si="22"/>
        <v>0</v>
      </c>
      <c r="O302" s="68"/>
      <c r="Q302" s="79" t="s">
        <v>585</v>
      </c>
      <c r="R302" s="79" t="s">
        <v>586</v>
      </c>
      <c r="S302" s="80" t="s">
        <v>954</v>
      </c>
      <c r="T302" s="81">
        <v>16</v>
      </c>
      <c r="U302" s="68">
        <v>2063066.4047858305</v>
      </c>
      <c r="V302" s="68">
        <v>28130.92</v>
      </c>
      <c r="W302" s="68">
        <v>0</v>
      </c>
      <c r="X302" s="68">
        <v>3379.69</v>
      </c>
      <c r="Y302" s="68">
        <v>104817.39100969223</v>
      </c>
      <c r="Z302" s="68">
        <v>357837.58632551122</v>
      </c>
      <c r="AA302" s="68">
        <v>54191.477376626332</v>
      </c>
      <c r="AB302" s="68">
        <v>21395.970209665596</v>
      </c>
      <c r="AC302" s="68">
        <f t="shared" si="23"/>
        <v>2632819.4397073258</v>
      </c>
      <c r="AD302" s="68">
        <v>0</v>
      </c>
      <c r="AF302" s="79" t="s">
        <v>585</v>
      </c>
      <c r="AG302" s="79" t="s">
        <v>586</v>
      </c>
      <c r="AH302" s="80" t="s">
        <v>1156</v>
      </c>
      <c r="AI302" s="81">
        <v>16</v>
      </c>
      <c r="AJ302" s="68">
        <v>2072199.696841816</v>
      </c>
      <c r="AK302" s="68">
        <v>28214.17</v>
      </c>
      <c r="AL302" s="68">
        <v>0</v>
      </c>
      <c r="AM302" s="68">
        <v>3389.6899999999996</v>
      </c>
      <c r="AN302" s="68">
        <v>105348.30601044404</v>
      </c>
      <c r="AO302" s="68">
        <v>357837.58632551122</v>
      </c>
      <c r="AP302" s="68">
        <v>54481.6057286258</v>
      </c>
      <c r="AQ302" s="68">
        <v>21468.524427007418</v>
      </c>
      <c r="AR302" s="68">
        <f t="shared" si="24"/>
        <v>2642939.5793334045</v>
      </c>
      <c r="AS302" s="68">
        <v>0</v>
      </c>
      <c r="AU302" s="79" t="s">
        <v>585</v>
      </c>
      <c r="AV302" s="79" t="s">
        <v>586</v>
      </c>
      <c r="AW302" s="80" t="s">
        <v>1157</v>
      </c>
      <c r="AX302" s="81">
        <v>16</v>
      </c>
      <c r="AY302" s="68">
        <v>2108229.1467608493</v>
      </c>
      <c r="AZ302" s="68">
        <v>28706.720000000001</v>
      </c>
      <c r="BA302" s="68">
        <v>0</v>
      </c>
      <c r="BB302" s="68">
        <v>3448.8699999999994</v>
      </c>
      <c r="BC302" s="68">
        <v>107195.6344847257</v>
      </c>
      <c r="BD302" s="68">
        <v>357837.58632551122</v>
      </c>
      <c r="BE302" s="68">
        <v>55439.932842172937</v>
      </c>
      <c r="BF302" s="68">
        <v>21897.889515547082</v>
      </c>
      <c r="BG302" s="68">
        <f t="shared" si="25"/>
        <v>2682755.7799288067</v>
      </c>
      <c r="BH302" s="68">
        <v>0</v>
      </c>
    </row>
    <row r="303" spans="2:60">
      <c r="B303" s="79" t="s">
        <v>587</v>
      </c>
      <c r="C303" s="79" t="s">
        <v>588</v>
      </c>
      <c r="D303" s="80" t="s">
        <v>953</v>
      </c>
      <c r="E303" s="81">
        <v>19</v>
      </c>
      <c r="F303" s="68"/>
      <c r="G303" s="68"/>
      <c r="H303" s="68"/>
      <c r="I303" s="68"/>
      <c r="J303" s="68"/>
      <c r="K303" s="68"/>
      <c r="L303" s="68"/>
      <c r="M303" s="68"/>
      <c r="N303" s="68">
        <f t="shared" si="22"/>
        <v>0</v>
      </c>
      <c r="O303" s="68"/>
      <c r="Q303" s="79" t="s">
        <v>587</v>
      </c>
      <c r="R303" s="79" t="s">
        <v>588</v>
      </c>
      <c r="S303" s="80" t="s">
        <v>954</v>
      </c>
      <c r="T303" s="81">
        <v>16</v>
      </c>
      <c r="U303" s="68">
        <v>5429136.0950656161</v>
      </c>
      <c r="V303" s="68">
        <v>355924.2</v>
      </c>
      <c r="W303" s="68">
        <v>279217.77</v>
      </c>
      <c r="X303" s="68">
        <v>17096.93</v>
      </c>
      <c r="Y303" s="68">
        <v>766538.31194597925</v>
      </c>
      <c r="Z303" s="68">
        <v>127479.20159509029</v>
      </c>
      <c r="AA303" s="68">
        <v>0</v>
      </c>
      <c r="AB303" s="68">
        <v>68371.91826575622</v>
      </c>
      <c r="AC303" s="68">
        <f t="shared" si="23"/>
        <v>7221590.8568724422</v>
      </c>
      <c r="AD303" s="68">
        <v>177826.43</v>
      </c>
      <c r="AF303" s="79" t="s">
        <v>587</v>
      </c>
      <c r="AG303" s="79" t="s">
        <v>588</v>
      </c>
      <c r="AH303" s="80" t="s">
        <v>1156</v>
      </c>
      <c r="AI303" s="81">
        <v>16</v>
      </c>
      <c r="AJ303" s="68">
        <v>5455961.0337200388</v>
      </c>
      <c r="AK303" s="68">
        <v>354559.10000000009</v>
      </c>
      <c r="AL303" s="68">
        <v>280039.98</v>
      </c>
      <c r="AM303" s="68">
        <v>17147.27</v>
      </c>
      <c r="AN303" s="68">
        <v>770343.83003169775</v>
      </c>
      <c r="AO303" s="68">
        <v>127479.20159509029</v>
      </c>
      <c r="AP303" s="68">
        <v>0</v>
      </c>
      <c r="AQ303" s="68">
        <v>68603.835622017272</v>
      </c>
      <c r="AR303" s="68">
        <f t="shared" si="24"/>
        <v>7254897.5409688437</v>
      </c>
      <c r="AS303" s="68">
        <v>180763.29</v>
      </c>
      <c r="AU303" s="79" t="s">
        <v>587</v>
      </c>
      <c r="AV303" s="79" t="s">
        <v>588</v>
      </c>
      <c r="AW303" s="80" t="s">
        <v>1157</v>
      </c>
      <c r="AX303" s="81">
        <v>16</v>
      </c>
      <c r="AY303" s="68">
        <v>5551198.4292291794</v>
      </c>
      <c r="AZ303" s="68">
        <v>360708.63000000012</v>
      </c>
      <c r="BA303" s="68">
        <v>284904.88</v>
      </c>
      <c r="BB303" s="68">
        <v>17445.150000000001</v>
      </c>
      <c r="BC303" s="68">
        <v>783793.35328699287</v>
      </c>
      <c r="BD303" s="68">
        <v>127479.20159509029</v>
      </c>
      <c r="BE303" s="68">
        <v>0</v>
      </c>
      <c r="BF303" s="68">
        <v>69975.890534458682</v>
      </c>
      <c r="BG303" s="68">
        <f t="shared" si="25"/>
        <v>7379419.0046457211</v>
      </c>
      <c r="BH303" s="68">
        <v>183913.47</v>
      </c>
    </row>
    <row r="304" spans="2:60">
      <c r="B304" s="79" t="s">
        <v>589</v>
      </c>
      <c r="C304" s="79" t="s">
        <v>590</v>
      </c>
      <c r="D304" s="80" t="s">
        <v>953</v>
      </c>
      <c r="E304" s="81">
        <v>19</v>
      </c>
      <c r="F304" s="68"/>
      <c r="G304" s="68"/>
      <c r="H304" s="68"/>
      <c r="I304" s="68"/>
      <c r="J304" s="68"/>
      <c r="K304" s="68"/>
      <c r="L304" s="68"/>
      <c r="M304" s="68"/>
      <c r="N304" s="68">
        <f t="shared" si="22"/>
        <v>0</v>
      </c>
      <c r="O304" s="68"/>
      <c r="Q304" s="79" t="s">
        <v>589</v>
      </c>
      <c r="R304" s="79" t="s">
        <v>590</v>
      </c>
      <c r="S304" s="80" t="s">
        <v>954</v>
      </c>
      <c r="T304" s="81">
        <v>16</v>
      </c>
      <c r="U304" s="68">
        <v>10192480.938185077</v>
      </c>
      <c r="V304" s="68">
        <v>379672.59</v>
      </c>
      <c r="W304" s="68">
        <v>149165.87</v>
      </c>
      <c r="X304" s="68">
        <v>34866.21</v>
      </c>
      <c r="Y304" s="68">
        <v>1637233.642279638</v>
      </c>
      <c r="Z304" s="68">
        <v>880574.75549225009</v>
      </c>
      <c r="AA304" s="68">
        <v>652948.87202161644</v>
      </c>
      <c r="AB304" s="68">
        <v>117711.94013308734</v>
      </c>
      <c r="AC304" s="68">
        <f t="shared" si="23"/>
        <v>14293822.498111669</v>
      </c>
      <c r="AD304" s="68">
        <v>249167.68</v>
      </c>
      <c r="AF304" s="79" t="s">
        <v>589</v>
      </c>
      <c r="AG304" s="79" t="s">
        <v>590</v>
      </c>
      <c r="AH304" s="80" t="s">
        <v>1156</v>
      </c>
      <c r="AI304" s="81">
        <v>16</v>
      </c>
      <c r="AJ304" s="68">
        <v>10243420.696875285</v>
      </c>
      <c r="AK304" s="68">
        <v>377409.26</v>
      </c>
      <c r="AL304" s="68">
        <v>149605.13</v>
      </c>
      <c r="AM304" s="68">
        <v>34968.880000000005</v>
      </c>
      <c r="AN304" s="68">
        <v>1645594.1351955251</v>
      </c>
      <c r="AO304" s="68">
        <v>880574.75549225009</v>
      </c>
      <c r="AP304" s="68">
        <v>656469.38502098364</v>
      </c>
      <c r="AQ304" s="68">
        <v>118111.17704601027</v>
      </c>
      <c r="AR304" s="68">
        <f t="shared" si="24"/>
        <v>14359436.189630056</v>
      </c>
      <c r="AS304" s="68">
        <v>253282.77</v>
      </c>
      <c r="AU304" s="79" t="s">
        <v>589</v>
      </c>
      <c r="AV304" s="79" t="s">
        <v>590</v>
      </c>
      <c r="AW304" s="80" t="s">
        <v>1157</v>
      </c>
      <c r="AX304" s="81">
        <v>16</v>
      </c>
      <c r="AY304" s="68">
        <v>10422180.508317102</v>
      </c>
      <c r="AZ304" s="68">
        <v>383951.79000000004</v>
      </c>
      <c r="BA304" s="68">
        <v>152204.1</v>
      </c>
      <c r="BB304" s="68">
        <v>35576.370000000003</v>
      </c>
      <c r="BC304" s="68">
        <v>1674361.9283008422</v>
      </c>
      <c r="BD304" s="68">
        <v>880574.75549225009</v>
      </c>
      <c r="BE304" s="68">
        <v>667982.59271499608</v>
      </c>
      <c r="BF304" s="68">
        <v>120473.38158693165</v>
      </c>
      <c r="BG304" s="68">
        <f t="shared" si="25"/>
        <v>14595002.156412121</v>
      </c>
      <c r="BH304" s="68">
        <v>257696.72999999998</v>
      </c>
    </row>
    <row r="305" spans="2:60">
      <c r="B305" s="79" t="s">
        <v>591</v>
      </c>
      <c r="C305" s="79" t="s">
        <v>592</v>
      </c>
      <c r="D305" s="80" t="s">
        <v>953</v>
      </c>
      <c r="E305" s="81">
        <v>19</v>
      </c>
      <c r="F305" s="68"/>
      <c r="G305" s="68"/>
      <c r="H305" s="68"/>
      <c r="I305" s="68"/>
      <c r="J305" s="68"/>
      <c r="K305" s="68"/>
      <c r="L305" s="68"/>
      <c r="M305" s="68"/>
      <c r="N305" s="68">
        <f t="shared" si="22"/>
        <v>0</v>
      </c>
      <c r="O305" s="68"/>
      <c r="Q305" s="79" t="s">
        <v>591</v>
      </c>
      <c r="R305" s="79" t="s">
        <v>592</v>
      </c>
      <c r="S305" s="80" t="s">
        <v>954</v>
      </c>
      <c r="T305" s="81">
        <v>16</v>
      </c>
      <c r="U305" s="68">
        <v>124984544.59112453</v>
      </c>
      <c r="V305" s="68">
        <v>7584938.9899999993</v>
      </c>
      <c r="W305" s="68">
        <v>7714170.9699999988</v>
      </c>
      <c r="X305" s="68">
        <v>445288.45999999996</v>
      </c>
      <c r="Y305" s="68">
        <v>21377707.495809227</v>
      </c>
      <c r="Z305" s="68">
        <v>3265829.1145323371</v>
      </c>
      <c r="AA305" s="68">
        <v>15825978.423310518</v>
      </c>
      <c r="AB305" s="68">
        <v>1710994.4639805853</v>
      </c>
      <c r="AC305" s="68">
        <f t="shared" si="23"/>
        <v>187365551.1987572</v>
      </c>
      <c r="AD305" s="68">
        <v>4456098.6900000004</v>
      </c>
      <c r="AF305" s="79" t="s">
        <v>591</v>
      </c>
      <c r="AG305" s="79" t="s">
        <v>592</v>
      </c>
      <c r="AH305" s="80" t="s">
        <v>1156</v>
      </c>
      <c r="AI305" s="81">
        <v>16</v>
      </c>
      <c r="AJ305" s="68">
        <v>125612997.29320922</v>
      </c>
      <c r="AK305" s="68">
        <v>7546802.6900000004</v>
      </c>
      <c r="AL305" s="68">
        <v>7736887.1299999999</v>
      </c>
      <c r="AM305" s="68">
        <v>446599.70999999996</v>
      </c>
      <c r="AN305" s="68">
        <v>21487198.261583548</v>
      </c>
      <c r="AO305" s="68">
        <v>3265829.1145323371</v>
      </c>
      <c r="AP305" s="68">
        <v>15910220.475490389</v>
      </c>
      <c r="AQ305" s="68">
        <v>1716797.6304908395</v>
      </c>
      <c r="AR305" s="68">
        <f t="shared" si="24"/>
        <v>188253024.93530634</v>
      </c>
      <c r="AS305" s="68">
        <v>4529692.63</v>
      </c>
      <c r="AU305" s="79" t="s">
        <v>591</v>
      </c>
      <c r="AV305" s="79" t="s">
        <v>592</v>
      </c>
      <c r="AW305" s="80" t="s">
        <v>1157</v>
      </c>
      <c r="AX305" s="81">
        <v>16</v>
      </c>
      <c r="AY305" s="68">
        <v>127802751.12019795</v>
      </c>
      <c r="AZ305" s="68">
        <v>7677658.3199999984</v>
      </c>
      <c r="BA305" s="68">
        <v>7871293.5800000001</v>
      </c>
      <c r="BB305" s="68">
        <v>454358.1</v>
      </c>
      <c r="BC305" s="68">
        <v>21862876.684412941</v>
      </c>
      <c r="BD305" s="68">
        <v>3265829.1145323371</v>
      </c>
      <c r="BE305" s="68">
        <v>16189171.516402958</v>
      </c>
      <c r="BF305" s="68">
        <v>1751133.5889005959</v>
      </c>
      <c r="BG305" s="68">
        <f t="shared" si="25"/>
        <v>191483703.83444682</v>
      </c>
      <c r="BH305" s="68">
        <v>4608631.8100000005</v>
      </c>
    </row>
    <row r="306" spans="2:60">
      <c r="B306" s="79" t="s">
        <v>593</v>
      </c>
      <c r="C306" s="79" t="s">
        <v>594</v>
      </c>
      <c r="D306" s="80" t="s">
        <v>953</v>
      </c>
      <c r="E306" s="81">
        <v>19</v>
      </c>
      <c r="F306" s="68"/>
      <c r="G306" s="68"/>
      <c r="H306" s="68"/>
      <c r="I306" s="68"/>
      <c r="J306" s="68"/>
      <c r="K306" s="68"/>
      <c r="L306" s="68"/>
      <c r="M306" s="68"/>
      <c r="N306" s="68">
        <f t="shared" si="22"/>
        <v>0</v>
      </c>
      <c r="O306" s="68"/>
      <c r="Q306" s="79" t="s">
        <v>593</v>
      </c>
      <c r="R306" s="79" t="s">
        <v>594</v>
      </c>
      <c r="S306" s="80" t="s">
        <v>954</v>
      </c>
      <c r="T306" s="81">
        <v>16</v>
      </c>
      <c r="U306" s="68">
        <v>26243328.281054813</v>
      </c>
      <c r="V306" s="68">
        <v>1117314.3500000006</v>
      </c>
      <c r="W306" s="68">
        <v>570633.88</v>
      </c>
      <c r="X306" s="68">
        <v>88462.169999999984</v>
      </c>
      <c r="Y306" s="68">
        <v>3958180.6847711555</v>
      </c>
      <c r="Z306" s="68">
        <v>1696615.6666312818</v>
      </c>
      <c r="AA306" s="68">
        <v>1489856.6291103947</v>
      </c>
      <c r="AB306" s="68">
        <v>317918.5030964762</v>
      </c>
      <c r="AC306" s="68">
        <f t="shared" si="23"/>
        <v>36389636.734664127</v>
      </c>
      <c r="AD306" s="68">
        <v>907326.57</v>
      </c>
      <c r="AF306" s="79" t="s">
        <v>593</v>
      </c>
      <c r="AG306" s="79" t="s">
        <v>594</v>
      </c>
      <c r="AH306" s="80" t="s">
        <v>1156</v>
      </c>
      <c r="AI306" s="81">
        <v>16</v>
      </c>
      <c r="AJ306" s="68">
        <v>26375335.562318455</v>
      </c>
      <c r="AK306" s="68">
        <v>1108291.58</v>
      </c>
      <c r="AL306" s="68">
        <v>572314.24</v>
      </c>
      <c r="AM306" s="68">
        <v>88722.680000000022</v>
      </c>
      <c r="AN306" s="68">
        <v>3978343.6976980274</v>
      </c>
      <c r="AO306" s="68">
        <v>1696615.6666312818</v>
      </c>
      <c r="AP306" s="68">
        <v>1497889.9987411723</v>
      </c>
      <c r="AQ306" s="68">
        <v>318996.77772295475</v>
      </c>
      <c r="AR306" s="68">
        <f t="shared" si="24"/>
        <v>36558821.563111894</v>
      </c>
      <c r="AS306" s="68">
        <v>922311.36</v>
      </c>
      <c r="AU306" s="79" t="s">
        <v>593</v>
      </c>
      <c r="AV306" s="79" t="s">
        <v>594</v>
      </c>
      <c r="AW306" s="80" t="s">
        <v>1157</v>
      </c>
      <c r="AX306" s="81">
        <v>16</v>
      </c>
      <c r="AY306" s="68">
        <v>26835439.676671047</v>
      </c>
      <c r="AZ306" s="68">
        <v>1127494.3599999999</v>
      </c>
      <c r="BA306" s="68">
        <v>582256.57999999996</v>
      </c>
      <c r="BB306" s="68">
        <v>90263.98000000001</v>
      </c>
      <c r="BC306" s="68">
        <v>4047882.4095001444</v>
      </c>
      <c r="BD306" s="68">
        <v>1696615.6666312818</v>
      </c>
      <c r="BE306" s="68">
        <v>1524160.1818210424</v>
      </c>
      <c r="BF306" s="68">
        <v>325376.72687740624</v>
      </c>
      <c r="BG306" s="68">
        <f t="shared" si="25"/>
        <v>37167874.111500919</v>
      </c>
      <c r="BH306" s="68">
        <v>938384.53000000014</v>
      </c>
    </row>
    <row r="307" spans="2:60">
      <c r="B307" s="79" t="s">
        <v>595</v>
      </c>
      <c r="C307" s="79" t="s">
        <v>596</v>
      </c>
      <c r="D307" s="80" t="s">
        <v>953</v>
      </c>
      <c r="E307" s="81">
        <v>19</v>
      </c>
      <c r="F307" s="68"/>
      <c r="G307" s="68"/>
      <c r="H307" s="68"/>
      <c r="I307" s="68"/>
      <c r="J307" s="68"/>
      <c r="K307" s="68"/>
      <c r="L307" s="68"/>
      <c r="M307" s="68"/>
      <c r="N307" s="68">
        <f t="shared" si="22"/>
        <v>0</v>
      </c>
      <c r="O307" s="68"/>
      <c r="Q307" s="79" t="s">
        <v>595</v>
      </c>
      <c r="R307" s="79" t="s">
        <v>596</v>
      </c>
      <c r="S307" s="80" t="s">
        <v>954</v>
      </c>
      <c r="T307" s="81">
        <v>16</v>
      </c>
      <c r="U307" s="68">
        <v>30134297.010678433</v>
      </c>
      <c r="V307" s="68">
        <v>1120886.0899999999</v>
      </c>
      <c r="W307" s="68">
        <v>377957.31999999995</v>
      </c>
      <c r="X307" s="68">
        <v>102101.3</v>
      </c>
      <c r="Y307" s="68">
        <v>4686876.9205638254</v>
      </c>
      <c r="Z307" s="68">
        <v>1418678.4617330029</v>
      </c>
      <c r="AA307" s="68">
        <v>1905546.422337831</v>
      </c>
      <c r="AB307" s="68">
        <v>353830.91480622441</v>
      </c>
      <c r="AC307" s="68">
        <f t="shared" si="23"/>
        <v>40823162.90011932</v>
      </c>
      <c r="AD307" s="68">
        <v>722988.46</v>
      </c>
      <c r="AF307" s="79" t="s">
        <v>595</v>
      </c>
      <c r="AG307" s="79" t="s">
        <v>596</v>
      </c>
      <c r="AH307" s="80" t="s">
        <v>1156</v>
      </c>
      <c r="AI307" s="81">
        <v>16</v>
      </c>
      <c r="AJ307" s="68">
        <v>30285860.601537991</v>
      </c>
      <c r="AK307" s="68">
        <v>1114375.3999999999</v>
      </c>
      <c r="AL307" s="68">
        <v>379070.29000000004</v>
      </c>
      <c r="AM307" s="68">
        <v>102401.96</v>
      </c>
      <c r="AN307" s="68">
        <v>4710835.6697799405</v>
      </c>
      <c r="AO307" s="68">
        <v>1418678.4617330029</v>
      </c>
      <c r="AP307" s="68">
        <v>1915821.5445307309</v>
      </c>
      <c r="AQ307" s="68">
        <v>355030.99175688624</v>
      </c>
      <c r="AR307" s="68">
        <f t="shared" si="24"/>
        <v>41017003.779338554</v>
      </c>
      <c r="AS307" s="68">
        <v>734928.86</v>
      </c>
      <c r="AU307" s="79" t="s">
        <v>595</v>
      </c>
      <c r="AV307" s="79" t="s">
        <v>596</v>
      </c>
      <c r="AW307" s="80" t="s">
        <v>1157</v>
      </c>
      <c r="AX307" s="81">
        <v>16</v>
      </c>
      <c r="AY307" s="68">
        <v>30813913.930854488</v>
      </c>
      <c r="AZ307" s="68">
        <v>1133694.17</v>
      </c>
      <c r="BA307" s="68">
        <v>385655.56</v>
      </c>
      <c r="BB307" s="68">
        <v>104180.9</v>
      </c>
      <c r="BC307" s="68">
        <v>4793192.7113226037</v>
      </c>
      <c r="BD307" s="68">
        <v>1418678.4617330029</v>
      </c>
      <c r="BE307" s="68">
        <v>1949421.6811941236</v>
      </c>
      <c r="BF307" s="68">
        <v>362131.62799201906</v>
      </c>
      <c r="BG307" s="68">
        <f t="shared" si="25"/>
        <v>41708605.543096237</v>
      </c>
      <c r="BH307" s="68">
        <v>747736.49999999988</v>
      </c>
    </row>
    <row r="308" spans="2:60">
      <c r="B308" s="79" t="s">
        <v>597</v>
      </c>
      <c r="C308" s="79" t="s">
        <v>598</v>
      </c>
      <c r="D308" s="80" t="s">
        <v>953</v>
      </c>
      <c r="E308" s="81">
        <v>19</v>
      </c>
      <c r="F308" s="68"/>
      <c r="G308" s="68"/>
      <c r="H308" s="68"/>
      <c r="I308" s="68"/>
      <c r="J308" s="68"/>
      <c r="K308" s="68"/>
      <c r="L308" s="68"/>
      <c r="M308" s="68"/>
      <c r="N308" s="68">
        <f t="shared" si="22"/>
        <v>0</v>
      </c>
      <c r="O308" s="68"/>
      <c r="Q308" s="79" t="s">
        <v>597</v>
      </c>
      <c r="R308" s="79" t="s">
        <v>598</v>
      </c>
      <c r="S308" s="80" t="s">
        <v>954</v>
      </c>
      <c r="T308" s="81">
        <v>16</v>
      </c>
      <c r="U308" s="68">
        <v>6908720.4550202005</v>
      </c>
      <c r="V308" s="68">
        <v>468307.13</v>
      </c>
      <c r="W308" s="68">
        <v>593589.87</v>
      </c>
      <c r="X308" s="68">
        <v>0</v>
      </c>
      <c r="Y308" s="68">
        <v>834359.62368808431</v>
      </c>
      <c r="Z308" s="68">
        <v>241227.89162407967</v>
      </c>
      <c r="AA308" s="68">
        <v>689587.72280217637</v>
      </c>
      <c r="AB308" s="68">
        <v>93680.22899706848</v>
      </c>
      <c r="AC308" s="68">
        <f t="shared" si="23"/>
        <v>10072128.922131611</v>
      </c>
      <c r="AD308" s="68">
        <v>242656</v>
      </c>
      <c r="AF308" s="79" t="s">
        <v>597</v>
      </c>
      <c r="AG308" s="79" t="s">
        <v>598</v>
      </c>
      <c r="AH308" s="80" t="s">
        <v>1156</v>
      </c>
      <c r="AI308" s="81">
        <v>16</v>
      </c>
      <c r="AJ308" s="68">
        <v>6943282.2407563413</v>
      </c>
      <c r="AK308" s="68">
        <v>466393.19</v>
      </c>
      <c r="AL308" s="68">
        <v>595337.82999999996</v>
      </c>
      <c r="AM308" s="68">
        <v>0</v>
      </c>
      <c r="AN308" s="68">
        <v>838613.97683912644</v>
      </c>
      <c r="AO308" s="68">
        <v>241227.89162407967</v>
      </c>
      <c r="AP308" s="68">
        <v>693306.05364991177</v>
      </c>
      <c r="AQ308" s="68">
        <v>93997.966826273128</v>
      </c>
      <c r="AR308" s="68">
        <f t="shared" si="24"/>
        <v>10118822.689695733</v>
      </c>
      <c r="AS308" s="68">
        <v>246663.53999999998</v>
      </c>
      <c r="AU308" s="79" t="s">
        <v>597</v>
      </c>
      <c r="AV308" s="79" t="s">
        <v>598</v>
      </c>
      <c r="AW308" s="80" t="s">
        <v>1157</v>
      </c>
      <c r="AX308" s="81">
        <v>16</v>
      </c>
      <c r="AY308" s="68">
        <v>7064426.1344848936</v>
      </c>
      <c r="AZ308" s="68">
        <v>474481.8899999999</v>
      </c>
      <c r="BA308" s="68">
        <v>605680.14</v>
      </c>
      <c r="BB308" s="68">
        <v>0</v>
      </c>
      <c r="BC308" s="68">
        <v>853273.15865744592</v>
      </c>
      <c r="BD308" s="68">
        <v>241227.89162407967</v>
      </c>
      <c r="BE308" s="68">
        <v>705465.23001724703</v>
      </c>
      <c r="BF308" s="68">
        <v>95877.91876279749</v>
      </c>
      <c r="BG308" s="68">
        <f t="shared" si="25"/>
        <v>10291394.533546463</v>
      </c>
      <c r="BH308" s="68">
        <v>250962.17</v>
      </c>
    </row>
    <row r="309" spans="2:60">
      <c r="B309" s="79" t="s">
        <v>599</v>
      </c>
      <c r="C309" s="79" t="s">
        <v>600</v>
      </c>
      <c r="D309" s="80" t="s">
        <v>953</v>
      </c>
      <c r="E309" s="81">
        <v>19</v>
      </c>
      <c r="F309" s="68"/>
      <c r="G309" s="68"/>
      <c r="H309" s="68"/>
      <c r="I309" s="68"/>
      <c r="J309" s="68"/>
      <c r="K309" s="68"/>
      <c r="L309" s="68"/>
      <c r="M309" s="68"/>
      <c r="N309" s="68">
        <f t="shared" si="22"/>
        <v>0</v>
      </c>
      <c r="O309" s="68"/>
      <c r="Q309" s="79" t="s">
        <v>599</v>
      </c>
      <c r="R309" s="79" t="s">
        <v>600</v>
      </c>
      <c r="S309" s="80" t="s">
        <v>954</v>
      </c>
      <c r="T309" s="81">
        <v>16</v>
      </c>
      <c r="U309" s="68">
        <v>28640535.300646424</v>
      </c>
      <c r="V309" s="68">
        <v>1881144.4099999997</v>
      </c>
      <c r="W309" s="68">
        <v>1902080.94</v>
      </c>
      <c r="X309" s="68">
        <v>99123.73</v>
      </c>
      <c r="Y309" s="68">
        <v>4679853.8532339614</v>
      </c>
      <c r="Z309" s="68">
        <v>1064658.8894883883</v>
      </c>
      <c r="AA309" s="68">
        <v>2351387.7969808709</v>
      </c>
      <c r="AB309" s="68">
        <v>382009.840321064</v>
      </c>
      <c r="AC309" s="68">
        <f t="shared" si="23"/>
        <v>42016234.440670714</v>
      </c>
      <c r="AD309" s="68">
        <v>1015439.68</v>
      </c>
      <c r="AF309" s="79" t="s">
        <v>599</v>
      </c>
      <c r="AG309" s="79" t="s">
        <v>600</v>
      </c>
      <c r="AH309" s="80" t="s">
        <v>1156</v>
      </c>
      <c r="AI309" s="81">
        <v>16</v>
      </c>
      <c r="AJ309" s="68">
        <v>28784621.588098142</v>
      </c>
      <c r="AK309" s="68">
        <v>1872903.74</v>
      </c>
      <c r="AL309" s="68">
        <v>1907682.0499999998</v>
      </c>
      <c r="AM309" s="68">
        <v>99415.63</v>
      </c>
      <c r="AN309" s="68">
        <v>4703783.7410496287</v>
      </c>
      <c r="AO309" s="68">
        <v>1064658.8894883883</v>
      </c>
      <c r="AP309" s="68">
        <v>2364066.6614127317</v>
      </c>
      <c r="AQ309" s="68">
        <v>383305.51942826807</v>
      </c>
      <c r="AR309" s="68">
        <f t="shared" si="24"/>
        <v>42212647.829477161</v>
      </c>
      <c r="AS309" s="68">
        <v>1032210.01</v>
      </c>
      <c r="AU309" s="79" t="s">
        <v>599</v>
      </c>
      <c r="AV309" s="79" t="s">
        <v>600</v>
      </c>
      <c r="AW309" s="80" t="s">
        <v>1157</v>
      </c>
      <c r="AX309" s="81">
        <v>16</v>
      </c>
      <c r="AY309" s="68">
        <v>29286414.032335643</v>
      </c>
      <c r="AZ309" s="68">
        <v>1905383.48</v>
      </c>
      <c r="BA309" s="68">
        <v>1940822.6099999999</v>
      </c>
      <c r="BB309" s="68">
        <v>101142.71000000002</v>
      </c>
      <c r="BC309" s="68">
        <v>4786015.0023200093</v>
      </c>
      <c r="BD309" s="68">
        <v>1064658.8894883883</v>
      </c>
      <c r="BE309" s="68">
        <v>2405528.0064509697</v>
      </c>
      <c r="BF309" s="68">
        <v>390971.60761683434</v>
      </c>
      <c r="BG309" s="68">
        <f t="shared" si="25"/>
        <v>42931134.708211839</v>
      </c>
      <c r="BH309" s="68">
        <v>1050198.3700000001</v>
      </c>
    </row>
    <row r="310" spans="2:60">
      <c r="B310" s="79" t="s">
        <v>601</v>
      </c>
      <c r="C310" s="79" t="s">
        <v>602</v>
      </c>
      <c r="D310" s="80" t="s">
        <v>953</v>
      </c>
      <c r="E310" s="81">
        <v>19</v>
      </c>
      <c r="F310" s="68"/>
      <c r="G310" s="68"/>
      <c r="H310" s="68"/>
      <c r="I310" s="68"/>
      <c r="J310" s="68"/>
      <c r="K310" s="68"/>
      <c r="L310" s="68"/>
      <c r="M310" s="68"/>
      <c r="N310" s="68">
        <f t="shared" si="22"/>
        <v>0</v>
      </c>
      <c r="O310" s="68"/>
      <c r="Q310" s="79" t="s">
        <v>601</v>
      </c>
      <c r="R310" s="79" t="s">
        <v>602</v>
      </c>
      <c r="S310" s="80" t="s">
        <v>954</v>
      </c>
      <c r="T310" s="81">
        <v>16</v>
      </c>
      <c r="U310" s="68">
        <v>54938429.157340519</v>
      </c>
      <c r="V310" s="68">
        <v>3492153.5999999992</v>
      </c>
      <c r="W310" s="68">
        <v>3311712.79</v>
      </c>
      <c r="X310" s="68">
        <v>184224.16</v>
      </c>
      <c r="Y310" s="68">
        <v>8368807.4599395804</v>
      </c>
      <c r="Z310" s="68">
        <v>2912320.3003943963</v>
      </c>
      <c r="AA310" s="68">
        <v>2319701.5188991851</v>
      </c>
      <c r="AB310" s="68">
        <v>701506.73719260097</v>
      </c>
      <c r="AC310" s="68">
        <f t="shared" si="23"/>
        <v>78118967.783766285</v>
      </c>
      <c r="AD310" s="68">
        <v>1890112.06</v>
      </c>
      <c r="AF310" s="79" t="s">
        <v>601</v>
      </c>
      <c r="AG310" s="79" t="s">
        <v>602</v>
      </c>
      <c r="AH310" s="80" t="s">
        <v>1156</v>
      </c>
      <c r="AI310" s="81">
        <v>16</v>
      </c>
      <c r="AJ310" s="68">
        <v>55216202.643262282</v>
      </c>
      <c r="AK310" s="68">
        <v>3476787.1100000003</v>
      </c>
      <c r="AL310" s="68">
        <v>3321464.9</v>
      </c>
      <c r="AM310" s="68">
        <v>184766.66</v>
      </c>
      <c r="AN310" s="68">
        <v>8411677.9542563036</v>
      </c>
      <c r="AO310" s="68">
        <v>2912320.3003943963</v>
      </c>
      <c r="AP310" s="68">
        <v>2332209.7851769375</v>
      </c>
      <c r="AQ310" s="68">
        <v>703886.01486799121</v>
      </c>
      <c r="AR310" s="68">
        <f t="shared" si="24"/>
        <v>78480643.257957906</v>
      </c>
      <c r="AS310" s="68">
        <v>1921327.89</v>
      </c>
      <c r="AU310" s="79" t="s">
        <v>601</v>
      </c>
      <c r="AV310" s="79" t="s">
        <v>602</v>
      </c>
      <c r="AW310" s="80" t="s">
        <v>1157</v>
      </c>
      <c r="AX310" s="81">
        <v>16</v>
      </c>
      <c r="AY310" s="68">
        <v>56179389.835435063</v>
      </c>
      <c r="AZ310" s="68">
        <v>3537080.9400000004</v>
      </c>
      <c r="BA310" s="68">
        <v>3379165.91</v>
      </c>
      <c r="BB310" s="68">
        <v>187976.44</v>
      </c>
      <c r="BC310" s="68">
        <v>8558742.4110134877</v>
      </c>
      <c r="BD310" s="68">
        <v>2912320.3003943963</v>
      </c>
      <c r="BE310" s="68">
        <v>2373112.6088363053</v>
      </c>
      <c r="BF310" s="68">
        <v>717963.76676535606</v>
      </c>
      <c r="BG310" s="68">
        <f t="shared" si="25"/>
        <v>79800563.182444602</v>
      </c>
      <c r="BH310" s="68">
        <v>1954810.97</v>
      </c>
    </row>
    <row r="311" spans="2:60">
      <c r="B311" s="79" t="s">
        <v>603</v>
      </c>
      <c r="C311" s="79" t="s">
        <v>604</v>
      </c>
      <c r="D311" s="80" t="s">
        <v>953</v>
      </c>
      <c r="E311" s="81">
        <v>19</v>
      </c>
      <c r="F311" s="68"/>
      <c r="G311" s="68"/>
      <c r="H311" s="68"/>
      <c r="I311" s="68"/>
      <c r="J311" s="68"/>
      <c r="K311" s="68"/>
      <c r="L311" s="68"/>
      <c r="M311" s="68"/>
      <c r="N311" s="68">
        <f t="shared" si="22"/>
        <v>0</v>
      </c>
      <c r="O311" s="68"/>
      <c r="Q311" s="79" t="s">
        <v>603</v>
      </c>
      <c r="R311" s="79" t="s">
        <v>604</v>
      </c>
      <c r="S311" s="80" t="s">
        <v>954</v>
      </c>
      <c r="T311" s="81">
        <v>16</v>
      </c>
      <c r="U311" s="68">
        <v>31681766.809751686</v>
      </c>
      <c r="V311" s="68">
        <v>2256448.2100000004</v>
      </c>
      <c r="W311" s="68">
        <v>2164682.02</v>
      </c>
      <c r="X311" s="68">
        <v>115452.26</v>
      </c>
      <c r="Y311" s="68">
        <v>5299314.3240122423</v>
      </c>
      <c r="Z311" s="68">
        <v>1588986.5055398466</v>
      </c>
      <c r="AA311" s="68">
        <v>4837088.1753660766</v>
      </c>
      <c r="AB311" s="68">
        <v>407869.71273466945</v>
      </c>
      <c r="AC311" s="68">
        <f t="shared" si="23"/>
        <v>49410618.537404522</v>
      </c>
      <c r="AD311" s="68">
        <v>1059010.52</v>
      </c>
      <c r="AF311" s="79" t="s">
        <v>603</v>
      </c>
      <c r="AG311" s="79" t="s">
        <v>604</v>
      </c>
      <c r="AH311" s="80" t="s">
        <v>1156</v>
      </c>
      <c r="AI311" s="81">
        <v>16</v>
      </c>
      <c r="AJ311" s="68">
        <v>31833950.025128704</v>
      </c>
      <c r="AK311" s="68">
        <v>2248721.459999999</v>
      </c>
      <c r="AL311" s="68">
        <v>2171056.4300000002</v>
      </c>
      <c r="AM311" s="68">
        <v>115792.23999999999</v>
      </c>
      <c r="AN311" s="68">
        <v>5326619.6410575816</v>
      </c>
      <c r="AO311" s="68">
        <v>1588986.5055398466</v>
      </c>
      <c r="AP311" s="68">
        <v>4863170.7262253352</v>
      </c>
      <c r="AQ311" s="68">
        <v>409253.06291024387</v>
      </c>
      <c r="AR311" s="68">
        <f t="shared" si="24"/>
        <v>49634050.51086171</v>
      </c>
      <c r="AS311" s="68">
        <v>1076500.4200000002</v>
      </c>
      <c r="AU311" s="79" t="s">
        <v>603</v>
      </c>
      <c r="AV311" s="79" t="s">
        <v>604</v>
      </c>
      <c r="AW311" s="80" t="s">
        <v>1157</v>
      </c>
      <c r="AX311" s="81">
        <v>16</v>
      </c>
      <c r="AY311" s="68">
        <v>32381922.97412895</v>
      </c>
      <c r="AZ311" s="68">
        <v>2287727.5099999998</v>
      </c>
      <c r="BA311" s="68">
        <v>2208772.3600000003</v>
      </c>
      <c r="BB311" s="68">
        <v>117803.81</v>
      </c>
      <c r="BC311" s="68">
        <v>5419773.202813101</v>
      </c>
      <c r="BD311" s="68">
        <v>1588986.5055398466</v>
      </c>
      <c r="BE311" s="68">
        <v>4948462.0286799334</v>
      </c>
      <c r="BF311" s="68">
        <v>417438.14816843718</v>
      </c>
      <c r="BG311" s="68">
        <f t="shared" si="25"/>
        <v>50466147.18933028</v>
      </c>
      <c r="BH311" s="68">
        <v>1095260.6500000001</v>
      </c>
    </row>
    <row r="312" spans="2:60">
      <c r="B312" s="79" t="s">
        <v>605</v>
      </c>
      <c r="C312" s="79" t="s">
        <v>606</v>
      </c>
      <c r="D312" s="80" t="s">
        <v>953</v>
      </c>
      <c r="E312" s="81">
        <v>19</v>
      </c>
      <c r="F312" s="68"/>
      <c r="G312" s="68"/>
      <c r="H312" s="68"/>
      <c r="I312" s="68"/>
      <c r="J312" s="68"/>
      <c r="K312" s="68"/>
      <c r="L312" s="68"/>
      <c r="M312" s="68"/>
      <c r="N312" s="68">
        <f t="shared" si="22"/>
        <v>0</v>
      </c>
      <c r="O312" s="68"/>
      <c r="Q312" s="79" t="s">
        <v>605</v>
      </c>
      <c r="R312" s="79" t="s">
        <v>606</v>
      </c>
      <c r="S312" s="80" t="s">
        <v>954</v>
      </c>
      <c r="T312" s="81">
        <v>16</v>
      </c>
      <c r="U312" s="68">
        <v>8990939.9729065504</v>
      </c>
      <c r="V312" s="68">
        <v>569291.15999999992</v>
      </c>
      <c r="W312" s="68">
        <v>561509.12</v>
      </c>
      <c r="X312" s="68">
        <v>30351.84</v>
      </c>
      <c r="Y312" s="68">
        <v>1305766.6843372111</v>
      </c>
      <c r="Z312" s="68">
        <v>786930.93142372172</v>
      </c>
      <c r="AA312" s="68">
        <v>422992.60949660337</v>
      </c>
      <c r="AB312" s="68">
        <v>116347.40150415152</v>
      </c>
      <c r="AC312" s="68">
        <f t="shared" si="23"/>
        <v>13101861.589668237</v>
      </c>
      <c r="AD312" s="68">
        <v>317731.87</v>
      </c>
      <c r="AF312" s="79" t="s">
        <v>605</v>
      </c>
      <c r="AG312" s="79" t="s">
        <v>606</v>
      </c>
      <c r="AH312" s="80" t="s">
        <v>1156</v>
      </c>
      <c r="AI312" s="81">
        <v>16</v>
      </c>
      <c r="AJ312" s="68">
        <v>9036793.6414889526</v>
      </c>
      <c r="AK312" s="68">
        <v>566655.78</v>
      </c>
      <c r="AL312" s="68">
        <v>563162.61</v>
      </c>
      <c r="AM312" s="68">
        <v>30441.219999999998</v>
      </c>
      <c r="AN312" s="68">
        <v>1312463.7149704681</v>
      </c>
      <c r="AO312" s="68">
        <v>786930.93142372172</v>
      </c>
      <c r="AP312" s="68">
        <v>425273.77362707414</v>
      </c>
      <c r="AQ312" s="68">
        <v>116742.00320619158</v>
      </c>
      <c r="AR312" s="68">
        <f t="shared" si="24"/>
        <v>13161442.984716408</v>
      </c>
      <c r="AS312" s="68">
        <v>322979.31</v>
      </c>
      <c r="AU312" s="79" t="s">
        <v>605</v>
      </c>
      <c r="AV312" s="79" t="s">
        <v>606</v>
      </c>
      <c r="AW312" s="80" t="s">
        <v>1157</v>
      </c>
      <c r="AX312" s="81">
        <v>16</v>
      </c>
      <c r="AY312" s="68">
        <v>9194792.8464593068</v>
      </c>
      <c r="AZ312" s="68">
        <v>576482.06999999995</v>
      </c>
      <c r="BA312" s="68">
        <v>572945.96000000008</v>
      </c>
      <c r="BB312" s="68">
        <v>30970.05</v>
      </c>
      <c r="BC312" s="68">
        <v>1335411.2988476974</v>
      </c>
      <c r="BD312" s="68">
        <v>786930.93142372172</v>
      </c>
      <c r="BE312" s="68">
        <v>432732.35944093764</v>
      </c>
      <c r="BF312" s="68">
        <v>119076.85207031108</v>
      </c>
      <c r="BG312" s="68">
        <f t="shared" si="25"/>
        <v>13377950.268241977</v>
      </c>
      <c r="BH312" s="68">
        <v>328607.90000000002</v>
      </c>
    </row>
    <row r="313" spans="2:60">
      <c r="B313" s="79" t="s">
        <v>607</v>
      </c>
      <c r="C313" s="79" t="s">
        <v>608</v>
      </c>
      <c r="D313" s="80" t="s">
        <v>953</v>
      </c>
      <c r="E313" s="81">
        <v>19</v>
      </c>
      <c r="F313" s="68"/>
      <c r="G313" s="68"/>
      <c r="H313" s="68"/>
      <c r="I313" s="68"/>
      <c r="J313" s="68"/>
      <c r="K313" s="68"/>
      <c r="L313" s="68"/>
      <c r="M313" s="68"/>
      <c r="N313" s="68">
        <f t="shared" si="22"/>
        <v>0</v>
      </c>
      <c r="O313" s="68"/>
      <c r="Q313" s="79" t="s">
        <v>607</v>
      </c>
      <c r="R313" s="79" t="s">
        <v>608</v>
      </c>
      <c r="S313" s="80" t="s">
        <v>954</v>
      </c>
      <c r="T313" s="81">
        <v>16</v>
      </c>
      <c r="U313" s="68">
        <v>11134399.931830393</v>
      </c>
      <c r="V313" s="68">
        <v>791933.83999999962</v>
      </c>
      <c r="W313" s="68">
        <v>892017.65</v>
      </c>
      <c r="X313" s="68">
        <v>40052.910000000003</v>
      </c>
      <c r="Y313" s="68">
        <v>1963190.5466809357</v>
      </c>
      <c r="Z313" s="68">
        <v>510259.9449770854</v>
      </c>
      <c r="AA313" s="68">
        <v>1452790.0946789237</v>
      </c>
      <c r="AB313" s="68">
        <v>159236.66341863573</v>
      </c>
      <c r="AC313" s="68">
        <f t="shared" si="23"/>
        <v>17356224.401585974</v>
      </c>
      <c r="AD313" s="68">
        <v>412342.82</v>
      </c>
      <c r="AF313" s="79" t="s">
        <v>607</v>
      </c>
      <c r="AG313" s="79" t="s">
        <v>608</v>
      </c>
      <c r="AH313" s="80" t="s">
        <v>1156</v>
      </c>
      <c r="AI313" s="81">
        <v>16</v>
      </c>
      <c r="AJ313" s="68">
        <v>11190674.714927051</v>
      </c>
      <c r="AK313" s="68">
        <v>788670.12999999966</v>
      </c>
      <c r="AL313" s="68">
        <v>894644.42</v>
      </c>
      <c r="AM313" s="68">
        <v>40170.85</v>
      </c>
      <c r="AN313" s="68">
        <v>1973238.2760830575</v>
      </c>
      <c r="AO313" s="68">
        <v>510259.9449770854</v>
      </c>
      <c r="AP313" s="68">
        <v>1460623.5943282146</v>
      </c>
      <c r="AQ313" s="68">
        <v>159776.7345101051</v>
      </c>
      <c r="AR313" s="68">
        <f t="shared" si="24"/>
        <v>17437211.464825515</v>
      </c>
      <c r="AS313" s="68">
        <v>419152.80000000005</v>
      </c>
      <c r="AU313" s="79" t="s">
        <v>607</v>
      </c>
      <c r="AV313" s="79" t="s">
        <v>608</v>
      </c>
      <c r="AW313" s="80" t="s">
        <v>1157</v>
      </c>
      <c r="AX313" s="81">
        <v>16</v>
      </c>
      <c r="AY313" s="68">
        <v>11385998.238187632</v>
      </c>
      <c r="AZ313" s="68">
        <v>802348.0199999999</v>
      </c>
      <c r="BA313" s="68">
        <v>910186.32</v>
      </c>
      <c r="BB313" s="68">
        <v>40868.710000000006</v>
      </c>
      <c r="BC313" s="68">
        <v>2007736.1930961439</v>
      </c>
      <c r="BD313" s="68">
        <v>510259.9449770854</v>
      </c>
      <c r="BE313" s="68">
        <v>1486240.3485236971</v>
      </c>
      <c r="BF313" s="68">
        <v>162972.27860030159</v>
      </c>
      <c r="BG313" s="68">
        <f t="shared" si="25"/>
        <v>17733067.453384861</v>
      </c>
      <c r="BH313" s="68">
        <v>426457.4</v>
      </c>
    </row>
    <row r="314" spans="2:60">
      <c r="B314" s="79" t="s">
        <v>609</v>
      </c>
      <c r="C314" s="79" t="s">
        <v>610</v>
      </c>
      <c r="D314" s="80" t="s">
        <v>953</v>
      </c>
      <c r="E314" s="81">
        <v>19</v>
      </c>
      <c r="F314" s="68"/>
      <c r="G314" s="68"/>
      <c r="H314" s="68"/>
      <c r="I314" s="68"/>
      <c r="J314" s="68"/>
      <c r="K314" s="68"/>
      <c r="L314" s="68"/>
      <c r="M314" s="68"/>
      <c r="N314" s="68">
        <f t="shared" si="22"/>
        <v>0</v>
      </c>
      <c r="O314" s="68"/>
      <c r="Q314" s="79" t="s">
        <v>609</v>
      </c>
      <c r="R314" s="79" t="s">
        <v>610</v>
      </c>
      <c r="S314" s="80" t="s">
        <v>954</v>
      </c>
      <c r="T314" s="81">
        <v>16</v>
      </c>
      <c r="U314" s="68">
        <v>10477428.902674815</v>
      </c>
      <c r="V314" s="68">
        <v>459541.50000000006</v>
      </c>
      <c r="W314" s="68">
        <v>225525.73</v>
      </c>
      <c r="X314" s="68">
        <v>34962.259999999995</v>
      </c>
      <c r="Y314" s="68">
        <v>1382114.9085210883</v>
      </c>
      <c r="Z314" s="68">
        <v>419435.59798471403</v>
      </c>
      <c r="AA314" s="68">
        <v>351537.49196072866</v>
      </c>
      <c r="AB314" s="68">
        <v>122587.91075079516</v>
      </c>
      <c r="AC314" s="68">
        <f t="shared" si="23"/>
        <v>13834341.261892142</v>
      </c>
      <c r="AD314" s="68">
        <v>361206.96</v>
      </c>
      <c r="AF314" s="79" t="s">
        <v>609</v>
      </c>
      <c r="AG314" s="79" t="s">
        <v>610</v>
      </c>
      <c r="AH314" s="80" t="s">
        <v>1156</v>
      </c>
      <c r="AI314" s="81">
        <v>16</v>
      </c>
      <c r="AJ314" s="68">
        <v>10530731.03287014</v>
      </c>
      <c r="AK314" s="68">
        <v>455992.92000000004</v>
      </c>
      <c r="AL314" s="68">
        <v>226189.84000000003</v>
      </c>
      <c r="AM314" s="68">
        <v>35065.189999999995</v>
      </c>
      <c r="AN314" s="68">
        <v>1389215.5970310259</v>
      </c>
      <c r="AO314" s="68">
        <v>419435.59798471403</v>
      </c>
      <c r="AP314" s="68">
        <v>353433.29602693452</v>
      </c>
      <c r="AQ314" s="68">
        <v>123003.70442183129</v>
      </c>
      <c r="AR314" s="68">
        <f t="shared" si="24"/>
        <v>13900239.588334644</v>
      </c>
      <c r="AS314" s="68">
        <v>367172.41000000003</v>
      </c>
      <c r="AU314" s="79" t="s">
        <v>609</v>
      </c>
      <c r="AV314" s="79" t="s">
        <v>610</v>
      </c>
      <c r="AW314" s="80" t="s">
        <v>1157</v>
      </c>
      <c r="AX314" s="81">
        <v>16</v>
      </c>
      <c r="AY314" s="68">
        <v>10714575.758616462</v>
      </c>
      <c r="AZ314" s="68">
        <v>463894.35000000003</v>
      </c>
      <c r="BA314" s="68">
        <v>230119.25</v>
      </c>
      <c r="BB314" s="68">
        <v>35674.36</v>
      </c>
      <c r="BC314" s="68">
        <v>1413507.0910003516</v>
      </c>
      <c r="BD314" s="68">
        <v>419435.59798471403</v>
      </c>
      <c r="BE314" s="68">
        <v>359632.00293841527</v>
      </c>
      <c r="BF314" s="68">
        <v>125463.75931027159</v>
      </c>
      <c r="BG314" s="68">
        <f t="shared" si="25"/>
        <v>14135873.309850216</v>
      </c>
      <c r="BH314" s="68">
        <v>373571.13999999996</v>
      </c>
    </row>
    <row r="315" spans="2:60">
      <c r="B315" s="79" t="s">
        <v>611</v>
      </c>
      <c r="C315" s="79" t="s">
        <v>612</v>
      </c>
      <c r="D315" s="80" t="s">
        <v>953</v>
      </c>
      <c r="E315" s="81">
        <v>19</v>
      </c>
      <c r="F315" s="68"/>
      <c r="G315" s="68"/>
      <c r="H315" s="68"/>
      <c r="I315" s="68"/>
      <c r="J315" s="68"/>
      <c r="K315" s="68"/>
      <c r="L315" s="68"/>
      <c r="M315" s="68"/>
      <c r="N315" s="68">
        <f t="shared" si="22"/>
        <v>0</v>
      </c>
      <c r="O315" s="68"/>
      <c r="Q315" s="79" t="s">
        <v>611</v>
      </c>
      <c r="R315" s="79" t="s">
        <v>612</v>
      </c>
      <c r="S315" s="80" t="s">
        <v>954</v>
      </c>
      <c r="T315" s="81">
        <v>16</v>
      </c>
      <c r="U315" s="68">
        <v>26157387.341321498</v>
      </c>
      <c r="V315" s="68">
        <v>1775909.81</v>
      </c>
      <c r="W315" s="68">
        <v>1730343.2699999998</v>
      </c>
      <c r="X315" s="68">
        <v>90767.38</v>
      </c>
      <c r="Y315" s="68">
        <v>3897119.5444446374</v>
      </c>
      <c r="Z315" s="68">
        <v>1660819.4672820324</v>
      </c>
      <c r="AA315" s="68">
        <v>2295221.3995020762</v>
      </c>
      <c r="AB315" s="68">
        <v>353247.11653845012</v>
      </c>
      <c r="AC315" s="68">
        <f t="shared" si="23"/>
        <v>38893135.279088698</v>
      </c>
      <c r="AD315" s="68">
        <v>932319.95000000007</v>
      </c>
      <c r="AF315" s="79" t="s">
        <v>611</v>
      </c>
      <c r="AG315" s="79" t="s">
        <v>612</v>
      </c>
      <c r="AH315" s="80" t="s">
        <v>1156</v>
      </c>
      <c r="AI315" s="81">
        <v>16</v>
      </c>
      <c r="AJ315" s="68">
        <v>26289737.378214244</v>
      </c>
      <c r="AK315" s="68">
        <v>1768487.26</v>
      </c>
      <c r="AL315" s="68">
        <v>1735438.67</v>
      </c>
      <c r="AM315" s="68">
        <v>91034.67</v>
      </c>
      <c r="AN315" s="68">
        <v>3917002.3947104304</v>
      </c>
      <c r="AO315" s="68">
        <v>1660819.4672820324</v>
      </c>
      <c r="AP315" s="68">
        <v>2307598.1963521121</v>
      </c>
      <c r="AQ315" s="68">
        <v>354445.21448732913</v>
      </c>
      <c r="AR315" s="68">
        <f t="shared" si="24"/>
        <v>39072280.761046149</v>
      </c>
      <c r="AS315" s="68">
        <v>947717.51</v>
      </c>
      <c r="AU315" s="79" t="s">
        <v>611</v>
      </c>
      <c r="AV315" s="79" t="s">
        <v>612</v>
      </c>
      <c r="AW315" s="80" t="s">
        <v>1157</v>
      </c>
      <c r="AX315" s="81">
        <v>16</v>
      </c>
      <c r="AY315" s="68">
        <v>26748946.702771313</v>
      </c>
      <c r="AZ315" s="68">
        <v>1799157.6800000002</v>
      </c>
      <c r="BA315" s="68">
        <v>1765586.9800000002</v>
      </c>
      <c r="BB315" s="68">
        <v>92616.15</v>
      </c>
      <c r="BC315" s="68">
        <v>3985472.9942040071</v>
      </c>
      <c r="BD315" s="68">
        <v>1660819.4672820324</v>
      </c>
      <c r="BE315" s="68">
        <v>2348069.4573509605</v>
      </c>
      <c r="BF315" s="68">
        <v>361534.10977706313</v>
      </c>
      <c r="BG315" s="68">
        <f t="shared" si="25"/>
        <v>39726436.98138538</v>
      </c>
      <c r="BH315" s="68">
        <v>964233.44000000006</v>
      </c>
    </row>
    <row r="316" spans="2:60">
      <c r="B316" s="79" t="s">
        <v>613</v>
      </c>
      <c r="C316" s="79" t="s">
        <v>614</v>
      </c>
      <c r="D316" s="80" t="s">
        <v>953</v>
      </c>
      <c r="E316" s="81">
        <v>19</v>
      </c>
      <c r="F316" s="68"/>
      <c r="G316" s="68"/>
      <c r="H316" s="68"/>
      <c r="I316" s="68"/>
      <c r="J316" s="68"/>
      <c r="K316" s="68"/>
      <c r="L316" s="68"/>
      <c r="M316" s="68"/>
      <c r="N316" s="68">
        <f t="shared" si="22"/>
        <v>0</v>
      </c>
      <c r="O316" s="68"/>
      <c r="Q316" s="79" t="s">
        <v>613</v>
      </c>
      <c r="R316" s="79" t="s">
        <v>614</v>
      </c>
      <c r="S316" s="80" t="s">
        <v>954</v>
      </c>
      <c r="T316" s="81">
        <v>16</v>
      </c>
      <c r="U316" s="68">
        <v>42756243.083331995</v>
      </c>
      <c r="V316" s="68">
        <v>1503731.5499999996</v>
      </c>
      <c r="W316" s="68">
        <v>624900.19000000006</v>
      </c>
      <c r="X316" s="68">
        <v>154771.56</v>
      </c>
      <c r="Y316" s="68">
        <v>7041657.7112721</v>
      </c>
      <c r="Z316" s="68">
        <v>2125553.6146560181</v>
      </c>
      <c r="AA316" s="68">
        <v>5216855.839728944</v>
      </c>
      <c r="AB316" s="68">
        <v>516096.34229204059</v>
      </c>
      <c r="AC316" s="68">
        <f t="shared" si="23"/>
        <v>60283413.221281089</v>
      </c>
      <c r="AD316" s="68">
        <v>343603.33</v>
      </c>
      <c r="AF316" s="79" t="s">
        <v>613</v>
      </c>
      <c r="AG316" s="79" t="s">
        <v>614</v>
      </c>
      <c r="AH316" s="80" t="s">
        <v>1156</v>
      </c>
      <c r="AI316" s="81">
        <v>16</v>
      </c>
      <c r="AJ316" s="68">
        <v>42683673.118325315</v>
      </c>
      <c r="AK316" s="68">
        <v>1490928.51</v>
      </c>
      <c r="AL316" s="68">
        <v>621509.24000000011</v>
      </c>
      <c r="AM316" s="68">
        <v>153931.70000000001</v>
      </c>
      <c r="AN316" s="68">
        <v>7028152.9336202815</v>
      </c>
      <c r="AO316" s="68">
        <v>2125553.6146560181</v>
      </c>
      <c r="AP316" s="68">
        <v>5208900.9552759305</v>
      </c>
      <c r="AQ316" s="68">
        <v>512914.90780188143</v>
      </c>
      <c r="AR316" s="68">
        <f t="shared" si="24"/>
        <v>60171946.979679428</v>
      </c>
      <c r="AS316" s="68">
        <v>346382</v>
      </c>
      <c r="AU316" s="79" t="s">
        <v>613</v>
      </c>
      <c r="AV316" s="79" t="s">
        <v>614</v>
      </c>
      <c r="AW316" s="80" t="s">
        <v>1157</v>
      </c>
      <c r="AX316" s="81">
        <v>16</v>
      </c>
      <c r="AY316" s="68">
        <v>43139837.159014449</v>
      </c>
      <c r="AZ316" s="68">
        <v>1504120.7200000002</v>
      </c>
      <c r="BA316" s="68">
        <v>627012.53</v>
      </c>
      <c r="BB316" s="68">
        <v>155294.74</v>
      </c>
      <c r="BC316" s="68">
        <v>7101528.6134811174</v>
      </c>
      <c r="BD316" s="68">
        <v>2125553.6146560181</v>
      </c>
      <c r="BE316" s="68">
        <v>5264237.232972879</v>
      </c>
      <c r="BF316" s="68">
        <v>518142.70433909446</v>
      </c>
      <c r="BG316" s="68">
        <f t="shared" si="25"/>
        <v>60785185.994463563</v>
      </c>
      <c r="BH316" s="68">
        <v>349458.68</v>
      </c>
    </row>
    <row r="317" spans="2:60">
      <c r="B317" s="79" t="s">
        <v>615</v>
      </c>
      <c r="C317" s="79" t="s">
        <v>616</v>
      </c>
      <c r="D317" s="80" t="s">
        <v>953</v>
      </c>
      <c r="E317" s="81">
        <v>19</v>
      </c>
      <c r="F317" s="68"/>
      <c r="G317" s="68"/>
      <c r="H317" s="68"/>
      <c r="I317" s="68"/>
      <c r="J317" s="68"/>
      <c r="K317" s="68"/>
      <c r="L317" s="68"/>
      <c r="M317" s="68"/>
      <c r="N317" s="68">
        <f t="shared" si="22"/>
        <v>0</v>
      </c>
      <c r="O317" s="68"/>
      <c r="Q317" s="79" t="s">
        <v>615</v>
      </c>
      <c r="R317" s="79" t="s">
        <v>616</v>
      </c>
      <c r="S317" s="80" t="s">
        <v>954</v>
      </c>
      <c r="T317" s="81">
        <v>16</v>
      </c>
      <c r="U317" s="68">
        <v>7363352.1487528328</v>
      </c>
      <c r="V317" s="68">
        <v>526342.89000000013</v>
      </c>
      <c r="W317" s="68">
        <v>208716.96000000002</v>
      </c>
      <c r="X317" s="68">
        <v>24108.59</v>
      </c>
      <c r="Y317" s="68">
        <v>1154041.7482835599</v>
      </c>
      <c r="Z317" s="68">
        <v>749819.01281207998</v>
      </c>
      <c r="AA317" s="68">
        <v>415440.94546126435</v>
      </c>
      <c r="AB317" s="68">
        <v>94761.990120492876</v>
      </c>
      <c r="AC317" s="68">
        <f t="shared" si="23"/>
        <v>10786326.52543023</v>
      </c>
      <c r="AD317" s="68">
        <v>249742.24</v>
      </c>
      <c r="AF317" s="79" t="s">
        <v>615</v>
      </c>
      <c r="AG317" s="79" t="s">
        <v>616</v>
      </c>
      <c r="AH317" s="80" t="s">
        <v>1156</v>
      </c>
      <c r="AI317" s="81">
        <v>16</v>
      </c>
      <c r="AJ317" s="68">
        <v>7400354.3890313189</v>
      </c>
      <c r="AK317" s="68">
        <v>524503.67000000004</v>
      </c>
      <c r="AL317" s="68">
        <v>209331.58</v>
      </c>
      <c r="AM317" s="68">
        <v>24179.58</v>
      </c>
      <c r="AN317" s="68">
        <v>1159912.2753966958</v>
      </c>
      <c r="AO317" s="68">
        <v>749819.01281207998</v>
      </c>
      <c r="AP317" s="68">
        <v>417681.70003822283</v>
      </c>
      <c r="AQ317" s="68">
        <v>95083.396774074063</v>
      </c>
      <c r="AR317" s="68">
        <f t="shared" si="24"/>
        <v>10834732.424052391</v>
      </c>
      <c r="AS317" s="68">
        <v>253866.81999999995</v>
      </c>
      <c r="AU317" s="79" t="s">
        <v>615</v>
      </c>
      <c r="AV317" s="79" t="s">
        <v>616</v>
      </c>
      <c r="AW317" s="80" t="s">
        <v>1157</v>
      </c>
      <c r="AX317" s="81">
        <v>16</v>
      </c>
      <c r="AY317" s="68">
        <v>7529685.8987761112</v>
      </c>
      <c r="AZ317" s="68">
        <v>533601.49</v>
      </c>
      <c r="BA317" s="68">
        <v>212968.12</v>
      </c>
      <c r="BB317" s="68">
        <v>24599.630000000005</v>
      </c>
      <c r="BC317" s="68">
        <v>1180185.6372325646</v>
      </c>
      <c r="BD317" s="68">
        <v>749819.01281207998</v>
      </c>
      <c r="BE317" s="68">
        <v>425007.17919229914</v>
      </c>
      <c r="BF317" s="68">
        <v>96985.07870955579</v>
      </c>
      <c r="BG317" s="68">
        <f t="shared" si="25"/>
        <v>11011143.026722612</v>
      </c>
      <c r="BH317" s="68">
        <v>258290.97999999995</v>
      </c>
    </row>
    <row r="318" spans="2:60">
      <c r="B318" s="79" t="s">
        <v>1145</v>
      </c>
      <c r="C318" s="79" t="s">
        <v>1152</v>
      </c>
      <c r="D318" s="80" t="s">
        <v>953</v>
      </c>
      <c r="E318" s="81">
        <v>19</v>
      </c>
      <c r="F318" s="68"/>
      <c r="G318" s="68"/>
      <c r="H318" s="68"/>
      <c r="I318" s="68"/>
      <c r="J318" s="68"/>
      <c r="K318" s="68"/>
      <c r="L318" s="68"/>
      <c r="M318" s="68"/>
      <c r="N318" s="68">
        <f t="shared" si="22"/>
        <v>0</v>
      </c>
      <c r="O318" s="68"/>
      <c r="Q318" s="79" t="s">
        <v>1145</v>
      </c>
      <c r="R318" s="79" t="s">
        <v>1152</v>
      </c>
      <c r="S318" s="80" t="s">
        <v>954</v>
      </c>
      <c r="T318" s="81">
        <v>16</v>
      </c>
      <c r="U318" s="68">
        <v>2072506.789371151</v>
      </c>
      <c r="V318" s="68">
        <v>0</v>
      </c>
      <c r="W318" s="68">
        <v>0</v>
      </c>
      <c r="X318" s="68">
        <v>0</v>
      </c>
      <c r="Y318" s="68">
        <v>171320.52510631105</v>
      </c>
      <c r="Z318" s="68">
        <v>0</v>
      </c>
      <c r="AA318" s="68">
        <v>0</v>
      </c>
      <c r="AB318" s="68">
        <v>19787.10449312022</v>
      </c>
      <c r="AC318" s="68">
        <f t="shared" si="23"/>
        <v>2263614.4189705821</v>
      </c>
      <c r="AD318" s="68">
        <v>0</v>
      </c>
      <c r="AF318" s="79" t="s">
        <v>1145</v>
      </c>
      <c r="AG318" s="79" t="s">
        <v>1152</v>
      </c>
      <c r="AH318" s="80" t="s">
        <v>1156</v>
      </c>
      <c r="AI318" s="81">
        <v>16</v>
      </c>
      <c r="AJ318" s="68">
        <v>2082411.4230874153</v>
      </c>
      <c r="AK318" s="68">
        <v>0</v>
      </c>
      <c r="AL318" s="68">
        <v>0</v>
      </c>
      <c r="AM318" s="68">
        <v>0</v>
      </c>
      <c r="AN318" s="68">
        <v>172261.00612325247</v>
      </c>
      <c r="AO318" s="68">
        <v>0</v>
      </c>
      <c r="AP318" s="68">
        <v>0</v>
      </c>
      <c r="AQ318" s="68">
        <v>19854.21611667471</v>
      </c>
      <c r="AR318" s="68">
        <f t="shared" si="24"/>
        <v>2274526.6453273427</v>
      </c>
      <c r="AS318" s="68">
        <v>0</v>
      </c>
      <c r="AU318" s="79" t="s">
        <v>1145</v>
      </c>
      <c r="AV318" s="79" t="s">
        <v>1152</v>
      </c>
      <c r="AW318" s="80" t="s">
        <v>1157</v>
      </c>
      <c r="AX318" s="81">
        <v>16</v>
      </c>
      <c r="AY318" s="68">
        <v>2118649.3058958352</v>
      </c>
      <c r="AZ318" s="68">
        <v>0</v>
      </c>
      <c r="BA318" s="68">
        <v>0</v>
      </c>
      <c r="BB318" s="68">
        <v>0</v>
      </c>
      <c r="BC318" s="68">
        <v>175290.52222209913</v>
      </c>
      <c r="BD318" s="68">
        <v>0</v>
      </c>
      <c r="BE318" s="68">
        <v>0</v>
      </c>
      <c r="BF318" s="68">
        <v>20251.300439008046</v>
      </c>
      <c r="BG318" s="68">
        <f t="shared" si="25"/>
        <v>2314191.1285569421</v>
      </c>
      <c r="BH318" s="68">
        <v>0</v>
      </c>
    </row>
  </sheetData>
  <autoFilter ref="A4:AW311" xr:uid="{00000000-0009-0000-0000-00000B000000}"/>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3">
    <tabColor theme="9" tint="0.59999389629810485"/>
  </sheetPr>
  <dimension ref="A1:AI309"/>
  <sheetViews>
    <sheetView zoomScale="90" zoomScaleNormal="90" workbookViewId="0">
      <pane xSplit="2" ySplit="7" topLeftCell="J8" activePane="bottomRight" state="frozen"/>
      <selection activeCell="K5" sqref="K5:M318"/>
      <selection pane="topRight" activeCell="K5" sqref="K5:M318"/>
      <selection pane="bottomLeft" activeCell="K5" sqref="K5:M318"/>
      <selection pane="bottomRight" activeCell="K5" sqref="K5:M318"/>
    </sheetView>
  </sheetViews>
  <sheetFormatPr defaultColWidth="9.140625" defaultRowHeight="12.75"/>
  <cols>
    <col min="1" max="1" width="6.5703125" style="64" bestFit="1" customWidth="1"/>
    <col min="2" max="2" width="18" style="64" bestFit="1" customWidth="1"/>
    <col min="3" max="3" width="16" style="64" customWidth="1"/>
    <col min="4" max="4" width="14.5703125" style="64" bestFit="1" customWidth="1"/>
    <col min="5" max="5" width="4.85546875" style="84" customWidth="1"/>
    <col min="6" max="6" width="15.7109375" style="64" customWidth="1"/>
    <col min="7" max="7" width="14.5703125" style="64" bestFit="1" customWidth="1"/>
    <col min="8" max="8" width="4.85546875" style="84" customWidth="1"/>
    <col min="9" max="9" width="14.42578125" style="64" customWidth="1"/>
    <col min="10" max="10" width="14.5703125" style="64" bestFit="1" customWidth="1"/>
    <col min="11" max="12" width="14.42578125" style="64" customWidth="1"/>
    <col min="13" max="15" width="16" style="64" bestFit="1" customWidth="1"/>
    <col min="16" max="18" width="14.42578125" style="64" customWidth="1"/>
    <col min="19" max="19" width="16" style="64" bestFit="1" customWidth="1"/>
    <col min="20" max="20" width="15.140625" style="64" bestFit="1" customWidth="1"/>
    <col min="21" max="21" width="15.140625" style="64" customWidth="1"/>
    <col min="22" max="22" width="14.42578125" style="64" customWidth="1"/>
    <col min="23" max="23" width="4.7109375" style="84" customWidth="1"/>
    <col min="24" max="24" width="14.42578125" style="64" customWidth="1"/>
    <col min="25" max="25" width="16" style="64" customWidth="1"/>
    <col min="26" max="27" width="14.42578125" style="64" customWidth="1"/>
    <col min="28" max="35" width="16" style="64" customWidth="1"/>
    <col min="36" max="16384" width="9.140625" style="84"/>
  </cols>
  <sheetData>
    <row r="1" spans="1:35">
      <c r="A1" s="83">
        <v>1</v>
      </c>
      <c r="B1" s="83">
        <f>A1+1</f>
        <v>2</v>
      </c>
      <c r="C1" s="83">
        <f t="shared" ref="C1:N1" si="0">B1+1</f>
        <v>3</v>
      </c>
      <c r="D1" s="83">
        <f t="shared" si="0"/>
        <v>4</v>
      </c>
      <c r="E1" s="83">
        <f t="shared" si="0"/>
        <v>5</v>
      </c>
      <c r="F1" s="83">
        <f t="shared" si="0"/>
        <v>6</v>
      </c>
      <c r="G1" s="83">
        <f t="shared" si="0"/>
        <v>7</v>
      </c>
      <c r="H1" s="83">
        <f t="shared" si="0"/>
        <v>8</v>
      </c>
      <c r="I1" s="83">
        <f t="shared" ref="I1" si="1">H1+1</f>
        <v>9</v>
      </c>
      <c r="J1" s="83">
        <f t="shared" ref="J1" si="2">I1+1</f>
        <v>10</v>
      </c>
      <c r="K1" s="83">
        <f t="shared" ref="K1" si="3">J1+1</f>
        <v>11</v>
      </c>
      <c r="L1" s="83">
        <f t="shared" ref="L1" si="4">K1+1</f>
        <v>12</v>
      </c>
      <c r="M1" s="83">
        <f t="shared" si="0"/>
        <v>13</v>
      </c>
      <c r="N1" s="83">
        <f t="shared" si="0"/>
        <v>14</v>
      </c>
      <c r="O1" s="83">
        <f t="shared" ref="O1" si="5">N1+1</f>
        <v>15</v>
      </c>
      <c r="P1" s="83">
        <f t="shared" ref="P1" si="6">O1+1</f>
        <v>16</v>
      </c>
      <c r="Q1" s="83">
        <f t="shared" ref="Q1" si="7">P1+1</f>
        <v>17</v>
      </c>
      <c r="R1" s="83">
        <f t="shared" ref="R1" si="8">Q1+1</f>
        <v>18</v>
      </c>
      <c r="S1" s="83">
        <f t="shared" ref="S1" si="9">R1+1</f>
        <v>19</v>
      </c>
      <c r="T1" s="83">
        <f t="shared" ref="T1" si="10">S1+1</f>
        <v>20</v>
      </c>
      <c r="U1" s="83">
        <f t="shared" ref="U1" si="11">T1+1</f>
        <v>21</v>
      </c>
      <c r="V1" s="83">
        <f t="shared" ref="V1" si="12">U1+1</f>
        <v>22</v>
      </c>
      <c r="W1" s="83">
        <f t="shared" ref="W1:X1" si="13">V1+1</f>
        <v>23</v>
      </c>
      <c r="X1" s="83">
        <f t="shared" si="13"/>
        <v>24</v>
      </c>
      <c r="Y1" s="83">
        <f t="shared" ref="Y1" si="14">X1+1</f>
        <v>25</v>
      </c>
      <c r="Z1" s="83">
        <f t="shared" ref="Z1" si="15">Y1+1</f>
        <v>26</v>
      </c>
      <c r="AA1" s="83">
        <f t="shared" ref="AA1" si="16">Z1+1</f>
        <v>27</v>
      </c>
      <c r="AB1" s="83">
        <f t="shared" ref="AB1" si="17">AA1+1</f>
        <v>28</v>
      </c>
      <c r="AC1" s="83">
        <f t="shared" ref="AC1" si="18">AB1+1</f>
        <v>29</v>
      </c>
      <c r="AD1" s="83">
        <f t="shared" ref="AD1" si="19">AC1+1</f>
        <v>30</v>
      </c>
      <c r="AE1" s="83">
        <f t="shared" ref="AE1" si="20">AD1+1</f>
        <v>31</v>
      </c>
      <c r="AF1" s="83">
        <f t="shared" ref="AF1" si="21">AE1+1</f>
        <v>32</v>
      </c>
      <c r="AG1" s="83">
        <f t="shared" ref="AG1" si="22">AF1+1</f>
        <v>33</v>
      </c>
      <c r="AH1" s="83">
        <f t="shared" ref="AH1" si="23">AG1+1</f>
        <v>34</v>
      </c>
      <c r="AI1" s="83">
        <f t="shared" ref="AI1" si="24">AH1+1</f>
        <v>35</v>
      </c>
    </row>
    <row r="2" spans="1:35" ht="12.75" customHeight="1">
      <c r="A2" s="85"/>
      <c r="B2" s="86"/>
      <c r="C2" s="153" t="s">
        <v>1114</v>
      </c>
      <c r="D2" s="318"/>
      <c r="F2" s="153" t="s">
        <v>1173</v>
      </c>
      <c r="G2" s="318"/>
      <c r="I2" s="532" t="s">
        <v>1112</v>
      </c>
      <c r="J2" s="532"/>
      <c r="K2" s="532"/>
      <c r="L2" s="532"/>
      <c r="M2" s="532"/>
      <c r="N2" s="532"/>
      <c r="O2" s="533" t="s">
        <v>1113</v>
      </c>
      <c r="P2" s="533"/>
      <c r="Q2" s="533"/>
      <c r="R2" s="533"/>
      <c r="S2" s="533"/>
      <c r="T2" s="533"/>
      <c r="U2" s="533"/>
      <c r="V2" s="533"/>
      <c r="X2" s="390" t="s">
        <v>1392</v>
      </c>
      <c r="Y2" s="390"/>
      <c r="Z2" s="390"/>
      <c r="AA2" s="390"/>
      <c r="AB2" s="390"/>
      <c r="AC2" s="390"/>
      <c r="AD2" s="287" t="s">
        <v>1392</v>
      </c>
      <c r="AE2" s="287"/>
      <c r="AF2" s="287"/>
      <c r="AG2" s="287"/>
      <c r="AH2" s="287"/>
      <c r="AI2" s="287"/>
    </row>
    <row r="3" spans="1:35" ht="12.75" customHeight="1">
      <c r="A3" s="85"/>
      <c r="B3" s="86"/>
      <c r="C3" s="522" t="s">
        <v>959</v>
      </c>
      <c r="D3" s="522"/>
      <c r="F3" s="522" t="s">
        <v>958</v>
      </c>
      <c r="G3" s="522"/>
      <c r="I3" s="417" t="s">
        <v>955</v>
      </c>
      <c r="J3" s="418" t="s">
        <v>956</v>
      </c>
      <c r="K3" s="523" t="s">
        <v>955</v>
      </c>
      <c r="L3" s="524"/>
      <c r="M3" s="523" t="s">
        <v>956</v>
      </c>
      <c r="N3" s="525"/>
      <c r="O3" s="526" t="s">
        <v>983</v>
      </c>
      <c r="P3" s="526"/>
      <c r="Q3" s="526"/>
      <c r="R3" s="527"/>
      <c r="S3" s="526" t="s">
        <v>984</v>
      </c>
      <c r="T3" s="526"/>
      <c r="U3" s="526"/>
      <c r="V3" s="527"/>
      <c r="X3" s="416" t="s">
        <v>955</v>
      </c>
      <c r="Y3" s="415" t="s">
        <v>956</v>
      </c>
      <c r="Z3" s="530" t="s">
        <v>955</v>
      </c>
      <c r="AA3" s="531"/>
      <c r="AB3" s="530" t="s">
        <v>956</v>
      </c>
      <c r="AC3" s="530"/>
      <c r="AD3" s="528" t="s">
        <v>983</v>
      </c>
      <c r="AE3" s="528"/>
      <c r="AF3" s="529"/>
      <c r="AG3" s="528" t="s">
        <v>984</v>
      </c>
      <c r="AH3" s="528"/>
      <c r="AI3" s="529"/>
    </row>
    <row r="4" spans="1:35" ht="12.75" customHeight="1">
      <c r="A4" s="83"/>
      <c r="B4" s="83"/>
      <c r="C4" s="154" t="s">
        <v>955</v>
      </c>
      <c r="D4" s="155" t="s">
        <v>956</v>
      </c>
      <c r="F4" s="154" t="s">
        <v>955</v>
      </c>
      <c r="G4" s="155" t="s">
        <v>956</v>
      </c>
      <c r="I4" s="88" t="s">
        <v>957</v>
      </c>
      <c r="J4" s="88" t="s">
        <v>957</v>
      </c>
      <c r="K4" s="87" t="s">
        <v>1171</v>
      </c>
      <c r="L4" s="88" t="s">
        <v>1172</v>
      </c>
      <c r="M4" s="87" t="s">
        <v>1171</v>
      </c>
      <c r="N4" s="88" t="s">
        <v>1172</v>
      </c>
      <c r="O4" s="119" t="s">
        <v>953</v>
      </c>
      <c r="P4" s="117" t="s">
        <v>954</v>
      </c>
      <c r="Q4" s="117" t="s">
        <v>1156</v>
      </c>
      <c r="R4" s="118" t="s">
        <v>1157</v>
      </c>
      <c r="S4" s="119" t="s">
        <v>953</v>
      </c>
      <c r="T4" s="117" t="s">
        <v>954</v>
      </c>
      <c r="U4" s="117" t="s">
        <v>1156</v>
      </c>
      <c r="V4" s="118" t="s">
        <v>1157</v>
      </c>
      <c r="X4" s="89" t="s">
        <v>957</v>
      </c>
      <c r="Y4" s="89" t="s">
        <v>957</v>
      </c>
      <c r="Z4" s="89" t="s">
        <v>1171</v>
      </c>
      <c r="AA4" s="89" t="s">
        <v>1172</v>
      </c>
      <c r="AB4" s="89" t="s">
        <v>1171</v>
      </c>
      <c r="AC4" s="89" t="s">
        <v>1172</v>
      </c>
      <c r="AD4" s="90" t="s">
        <v>954</v>
      </c>
      <c r="AE4" s="90" t="s">
        <v>1156</v>
      </c>
      <c r="AF4" s="91" t="s">
        <v>1157</v>
      </c>
      <c r="AG4" s="90" t="s">
        <v>954</v>
      </c>
      <c r="AH4" s="90" t="s">
        <v>1156</v>
      </c>
      <c r="AI4" s="91" t="s">
        <v>1157</v>
      </c>
    </row>
    <row r="5" spans="1:35">
      <c r="C5" s="92"/>
      <c r="D5" s="93"/>
      <c r="F5" s="92"/>
      <c r="G5" s="93"/>
      <c r="I5" s="92"/>
      <c r="K5" s="92"/>
      <c r="L5" s="93"/>
      <c r="O5" s="294"/>
      <c r="P5" s="92"/>
      <c r="Q5" s="92"/>
      <c r="R5" s="93"/>
      <c r="T5" s="92"/>
      <c r="U5" s="92"/>
      <c r="V5" s="93"/>
      <c r="X5" s="223"/>
      <c r="Y5" s="224"/>
      <c r="Z5" s="222"/>
      <c r="AA5" s="223"/>
      <c r="AB5" s="224"/>
      <c r="AC5" s="224"/>
    </row>
    <row r="6" spans="1:35">
      <c r="A6" s="94" t="s">
        <v>659</v>
      </c>
      <c r="B6" s="83" t="s">
        <v>966</v>
      </c>
      <c r="C6" s="156">
        <f>SUM(C8:C309)</f>
        <v>330629209.18000001</v>
      </c>
      <c r="D6" s="157">
        <f>SUM(D8:D309)</f>
        <v>1529601975.8563957</v>
      </c>
      <c r="F6" s="156">
        <f t="shared" ref="F6:G6" si="25">SUM(F8:F309)</f>
        <v>346187372.13999987</v>
      </c>
      <c r="G6" s="157">
        <f t="shared" si="25"/>
        <v>1966122998.292299</v>
      </c>
      <c r="I6" s="319">
        <f t="shared" ref="I6:V6" si="26">SUM(I8:I309)</f>
        <v>295132568.68459404</v>
      </c>
      <c r="J6" s="320">
        <f t="shared" si="26"/>
        <v>2158043838.9984994</v>
      </c>
      <c r="K6" s="95">
        <f t="shared" si="26"/>
        <v>280538304.23244208</v>
      </c>
      <c r="L6" s="96">
        <f t="shared" si="26"/>
        <v>264775503.61195078</v>
      </c>
      <c r="M6" s="97">
        <f t="shared" si="26"/>
        <v>2238661204.0545998</v>
      </c>
      <c r="N6" s="98">
        <f t="shared" si="26"/>
        <v>2274648668.3444996</v>
      </c>
      <c r="O6" s="98">
        <f t="shared" si="26"/>
        <v>341831086.51119977</v>
      </c>
      <c r="P6" s="95">
        <f t="shared" si="26"/>
        <v>309427913.65210772</v>
      </c>
      <c r="Q6" s="319">
        <f t="shared" si="26"/>
        <v>284624698.27904463</v>
      </c>
      <c r="R6" s="96">
        <f t="shared" si="26"/>
        <v>269189087.78568846</v>
      </c>
      <c r="S6" s="98">
        <f t="shared" si="26"/>
        <v>1759299337.8621695</v>
      </c>
      <c r="T6" s="95">
        <f t="shared" si="26"/>
        <v>2067111744.6719027</v>
      </c>
      <c r="U6" s="319">
        <f t="shared" si="26"/>
        <v>2200464696.4910192</v>
      </c>
      <c r="V6" s="96">
        <f t="shared" si="26"/>
        <v>2257597807.7639451</v>
      </c>
      <c r="X6" s="99">
        <f t="shared" ref="X6:AI6" si="27">SUM(X8:X309)</f>
        <v>295132568.68459404</v>
      </c>
      <c r="Y6" s="99">
        <f t="shared" si="27"/>
        <v>2158043838.9984994</v>
      </c>
      <c r="Z6" s="99">
        <f t="shared" si="27"/>
        <v>280538304.23244208</v>
      </c>
      <c r="AA6" s="99">
        <f t="shared" si="27"/>
        <v>264775503.61195078</v>
      </c>
      <c r="AB6" s="99">
        <f t="shared" si="27"/>
        <v>2238661204.0545998</v>
      </c>
      <c r="AC6" s="99">
        <f t="shared" si="27"/>
        <v>2274648668.3444996</v>
      </c>
      <c r="AD6" s="99">
        <f t="shared" si="27"/>
        <v>309427913.65210772</v>
      </c>
      <c r="AE6" s="99">
        <f t="shared" si="27"/>
        <v>284624698.27904463</v>
      </c>
      <c r="AF6" s="99">
        <f t="shared" si="27"/>
        <v>269189087.78568846</v>
      </c>
      <c r="AG6" s="99">
        <f t="shared" si="27"/>
        <v>2067111744.6719027</v>
      </c>
      <c r="AH6" s="99">
        <f t="shared" si="27"/>
        <v>2200464696.4910192</v>
      </c>
      <c r="AI6" s="99">
        <f t="shared" si="27"/>
        <v>2257597807.7639451</v>
      </c>
    </row>
    <row r="7" spans="1:35" ht="9" customHeight="1">
      <c r="C7" s="92"/>
      <c r="D7" s="93"/>
      <c r="F7" s="92"/>
      <c r="G7" s="93"/>
      <c r="I7" s="92"/>
      <c r="J7" s="116"/>
      <c r="K7" s="92"/>
      <c r="L7" s="93"/>
      <c r="M7" s="116"/>
      <c r="N7" s="116"/>
      <c r="O7" s="116"/>
      <c r="P7" s="92"/>
      <c r="Q7" s="92"/>
      <c r="R7" s="93"/>
      <c r="S7" s="116"/>
      <c r="T7" s="112"/>
      <c r="U7" s="112"/>
      <c r="V7" s="121"/>
      <c r="X7" s="93"/>
      <c r="Z7" s="92"/>
      <c r="AA7" s="93"/>
    </row>
    <row r="8" spans="1:35">
      <c r="A8" s="64" t="s">
        <v>141</v>
      </c>
      <c r="B8" s="64" t="s">
        <v>671</v>
      </c>
      <c r="C8" s="158">
        <v>3006697.81</v>
      </c>
      <c r="D8" s="159">
        <v>1907092.1924999999</v>
      </c>
      <c r="F8" s="158">
        <v>3030502.03</v>
      </c>
      <c r="G8" s="159">
        <v>3530134</v>
      </c>
      <c r="I8" s="122">
        <v>3248675.2527999994</v>
      </c>
      <c r="J8" s="321">
        <v>3302435.8849999998</v>
      </c>
      <c r="K8" s="100">
        <v>3300802.6307000001</v>
      </c>
      <c r="L8" s="101">
        <v>3394767.6751000001</v>
      </c>
      <c r="M8" s="102">
        <v>3372487.7025000001</v>
      </c>
      <c r="N8" s="103">
        <v>3402241.3475000001</v>
      </c>
      <c r="O8" s="103">
        <f>(0.28*C8)+(0.72*F8)</f>
        <v>3023836.8483999996</v>
      </c>
      <c r="P8" s="100">
        <f>(0.28*F8)+(0.72*I8)</f>
        <v>3187586.7504159994</v>
      </c>
      <c r="Q8" s="122">
        <f t="shared" ref="Q8:Q71" si="28">(0.28*I8)+(0.72*K8)</f>
        <v>3286206.9648879999</v>
      </c>
      <c r="R8" s="101">
        <f t="shared" ref="R8:R71" si="29">(0.28*K8)+(0.72*L8)</f>
        <v>3368457.4626679998</v>
      </c>
      <c r="S8" s="103">
        <f>(0.4738*D8)+(0.5262*G8)</f>
        <v>2761136.7916064998</v>
      </c>
      <c r="T8" s="100">
        <f>(0.4738*G8)+(0.5262*J8)</f>
        <v>3410319.2518870002</v>
      </c>
      <c r="U8" s="122">
        <f t="shared" ref="U8:U71" si="30">(0.4738*J8)+(0.5262*M8)</f>
        <v>3339297.1513684997</v>
      </c>
      <c r="V8" s="101">
        <f t="shared" ref="V8:V71" si="31">(0.4738*M8)+(0.5262*N8)</f>
        <v>3388144.0704990001</v>
      </c>
      <c r="X8" s="105">
        <v>3248675.2527999994</v>
      </c>
      <c r="Y8" s="107">
        <v>3302435.8849999998</v>
      </c>
      <c r="Z8" s="104">
        <v>3300802.6307000001</v>
      </c>
      <c r="AA8" s="105">
        <v>3394767.6751000001</v>
      </c>
      <c r="AB8" s="106">
        <v>3372487.7025000001</v>
      </c>
      <c r="AC8" s="107">
        <v>3402241.3475000001</v>
      </c>
      <c r="AD8" s="107">
        <f t="shared" ref="AD8:AD71" si="32">(0.28*F8)+(0.72*X8)</f>
        <v>3187586.7504159994</v>
      </c>
      <c r="AE8" s="107">
        <f>(0.28*X8)+(0.72*Z8)</f>
        <v>3286206.9648879999</v>
      </c>
      <c r="AF8" s="107">
        <f>(0.28*Z8)+(0.72*AA8)</f>
        <v>3368457.4626679998</v>
      </c>
      <c r="AG8" s="107">
        <f t="shared" ref="AG8:AG71" si="33">(0.4738*G8)+(0.5262*Y8)</f>
        <v>3410319.2518870002</v>
      </c>
      <c r="AH8" s="107">
        <f>(0.4738*Y8)+(0.5262*AB8)</f>
        <v>3339297.1513684997</v>
      </c>
      <c r="AI8" s="107">
        <f>(0.4738*AB8)+(0.5262*AC8)</f>
        <v>3388144.0704990001</v>
      </c>
    </row>
    <row r="9" spans="1:35">
      <c r="A9" s="64" t="s">
        <v>281</v>
      </c>
      <c r="B9" s="64" t="s">
        <v>672</v>
      </c>
      <c r="C9" s="158">
        <v>290074.42</v>
      </c>
      <c r="D9" s="159">
        <v>654220.58295000007</v>
      </c>
      <c r="F9" s="158">
        <v>209065.31</v>
      </c>
      <c r="G9" s="159">
        <v>718025</v>
      </c>
      <c r="I9" s="122">
        <v>223114.34200000009</v>
      </c>
      <c r="J9" s="321">
        <v>906687</v>
      </c>
      <c r="K9" s="100">
        <v>176922.18200000006</v>
      </c>
      <c r="L9" s="101">
        <v>139550.74899999987</v>
      </c>
      <c r="M9" s="102">
        <v>1015489</v>
      </c>
      <c r="N9" s="103">
        <v>1015489</v>
      </c>
      <c r="O9" s="103">
        <f t="shared" ref="O9:O72" si="34">(0.28*C9)+(0.72*F9)</f>
        <v>231747.86079999999</v>
      </c>
      <c r="P9" s="100">
        <f t="shared" ref="P9:P72" si="35">(0.28*F9)+(0.72*I9)</f>
        <v>219180.61304000005</v>
      </c>
      <c r="Q9" s="122">
        <f t="shared" si="28"/>
        <v>189855.98680000007</v>
      </c>
      <c r="R9" s="101">
        <f t="shared" si="29"/>
        <v>150014.75023999991</v>
      </c>
      <c r="S9" s="103">
        <f t="shared" ref="S9:S72" si="36">(0.4738*D9)+(0.5262*G9)</f>
        <v>687794.46720170998</v>
      </c>
      <c r="T9" s="100">
        <f t="shared" ref="T9:T72" si="37">(0.4738*G9)+(0.5262*J9)</f>
        <v>817298.94439999992</v>
      </c>
      <c r="U9" s="122">
        <f t="shared" si="30"/>
        <v>963938.61239999998</v>
      </c>
      <c r="V9" s="101">
        <f t="shared" si="31"/>
        <v>1015489</v>
      </c>
      <c r="X9" s="105">
        <v>223114.34200000009</v>
      </c>
      <c r="Y9" s="107">
        <v>906687</v>
      </c>
      <c r="Z9" s="104">
        <v>176922.18200000006</v>
      </c>
      <c r="AA9" s="105">
        <v>139550.74899999987</v>
      </c>
      <c r="AB9" s="106">
        <v>1015489</v>
      </c>
      <c r="AC9" s="107">
        <v>1015489</v>
      </c>
      <c r="AD9" s="107">
        <f t="shared" si="32"/>
        <v>219180.61304000005</v>
      </c>
      <c r="AE9" s="107">
        <f t="shared" ref="AE9:AE71" si="38">(0.28*X9)+(0.72*Z9)</f>
        <v>189855.98680000007</v>
      </c>
      <c r="AF9" s="107">
        <f t="shared" ref="AF9:AF72" si="39">(0.28*Z9)+(0.72*AA9)</f>
        <v>150014.75023999991</v>
      </c>
      <c r="AG9" s="107">
        <f t="shared" si="33"/>
        <v>817298.94439999992</v>
      </c>
      <c r="AH9" s="107">
        <f t="shared" ref="AH9:AH72" si="40">(0.4738*Y9)+(0.5262*AB9)</f>
        <v>963938.61239999998</v>
      </c>
      <c r="AI9" s="107">
        <f t="shared" ref="AI9:AI72" si="41">(0.4738*AB9)+(0.5262*AC9)</f>
        <v>1015489</v>
      </c>
    </row>
    <row r="10" spans="1:35">
      <c r="A10" s="64" t="s">
        <v>303</v>
      </c>
      <c r="B10" s="64" t="s">
        <v>928</v>
      </c>
      <c r="C10" s="158">
        <v>0</v>
      </c>
      <c r="D10" s="159">
        <v>119523.4305</v>
      </c>
      <c r="F10" s="158">
        <v>13383.66</v>
      </c>
      <c r="G10" s="159">
        <v>195757.67</v>
      </c>
      <c r="I10" s="122">
        <v>9053.032300000008</v>
      </c>
      <c r="J10" s="321">
        <v>206429.54250000001</v>
      </c>
      <c r="K10" s="100">
        <v>14429.90420000001</v>
      </c>
      <c r="L10" s="101">
        <v>12506.265100000002</v>
      </c>
      <c r="M10" s="102">
        <v>201456.09</v>
      </c>
      <c r="N10" s="103">
        <v>209398.07750000001</v>
      </c>
      <c r="O10" s="103">
        <f t="shared" si="34"/>
        <v>9636.2351999999992</v>
      </c>
      <c r="P10" s="100">
        <f t="shared" si="35"/>
        <v>10265.608056000006</v>
      </c>
      <c r="Q10" s="122">
        <f t="shared" si="28"/>
        <v>12924.380068000009</v>
      </c>
      <c r="R10" s="101">
        <f t="shared" si="29"/>
        <v>13044.884048000004</v>
      </c>
      <c r="S10" s="103">
        <f t="shared" si="36"/>
        <v>159637.88732490002</v>
      </c>
      <c r="T10" s="100">
        <f t="shared" si="37"/>
        <v>201373.2093095</v>
      </c>
      <c r="U10" s="122">
        <f t="shared" si="30"/>
        <v>203812.51179449999</v>
      </c>
      <c r="V10" s="101">
        <f t="shared" si="31"/>
        <v>205635.16382250001</v>
      </c>
      <c r="X10" s="105">
        <v>9053.032300000008</v>
      </c>
      <c r="Y10" s="107">
        <v>206429.54250000001</v>
      </c>
      <c r="Z10" s="104">
        <v>14429.90420000001</v>
      </c>
      <c r="AA10" s="105">
        <v>12506.265100000002</v>
      </c>
      <c r="AB10" s="106">
        <v>201456.09</v>
      </c>
      <c r="AC10" s="107">
        <v>209398.07750000001</v>
      </c>
      <c r="AD10" s="107">
        <f t="shared" si="32"/>
        <v>10265.608056000006</v>
      </c>
      <c r="AE10" s="107">
        <f t="shared" si="38"/>
        <v>12924.380068000009</v>
      </c>
      <c r="AF10" s="107">
        <f t="shared" si="39"/>
        <v>13044.884048000004</v>
      </c>
      <c r="AG10" s="107">
        <f t="shared" si="33"/>
        <v>201373.2093095</v>
      </c>
      <c r="AH10" s="107">
        <f t="shared" si="40"/>
        <v>203812.51179449999</v>
      </c>
      <c r="AI10" s="107">
        <f t="shared" si="41"/>
        <v>205635.16382250001</v>
      </c>
    </row>
    <row r="11" spans="1:35">
      <c r="A11" s="64" t="s">
        <v>413</v>
      </c>
      <c r="B11" s="64" t="s">
        <v>673</v>
      </c>
      <c r="C11" s="158">
        <v>0</v>
      </c>
      <c r="D11" s="159">
        <v>6794150</v>
      </c>
      <c r="F11" s="158">
        <v>0</v>
      </c>
      <c r="G11" s="159">
        <v>6833288</v>
      </c>
      <c r="I11" s="122">
        <v>0</v>
      </c>
      <c r="J11" s="321">
        <v>6964492.6750000007</v>
      </c>
      <c r="K11" s="100">
        <v>0</v>
      </c>
      <c r="L11" s="101">
        <v>0</v>
      </c>
      <c r="M11" s="102">
        <v>7089845.5180000011</v>
      </c>
      <c r="N11" s="103">
        <v>7238738.8010000009</v>
      </c>
      <c r="O11" s="103">
        <f t="shared" si="34"/>
        <v>0</v>
      </c>
      <c r="P11" s="100">
        <f t="shared" si="35"/>
        <v>0</v>
      </c>
      <c r="Q11" s="122">
        <f t="shared" si="28"/>
        <v>0</v>
      </c>
      <c r="R11" s="101">
        <f t="shared" si="29"/>
        <v>0</v>
      </c>
      <c r="S11" s="103">
        <f t="shared" si="36"/>
        <v>6814744.4155999999</v>
      </c>
      <c r="T11" s="100">
        <f t="shared" si="37"/>
        <v>6902327.8999850005</v>
      </c>
      <c r="U11" s="122">
        <f t="shared" si="30"/>
        <v>7030453.3409866011</v>
      </c>
      <c r="V11" s="101">
        <f t="shared" si="31"/>
        <v>7168193.1635146011</v>
      </c>
      <c r="X11" s="105">
        <v>0</v>
      </c>
      <c r="Y11" s="107">
        <v>6964492.6750000007</v>
      </c>
      <c r="Z11" s="104">
        <v>0</v>
      </c>
      <c r="AA11" s="105">
        <v>0</v>
      </c>
      <c r="AB11" s="106">
        <v>7089845.5180000011</v>
      </c>
      <c r="AC11" s="107">
        <v>7238738.8010000009</v>
      </c>
      <c r="AD11" s="107">
        <f t="shared" si="32"/>
        <v>0</v>
      </c>
      <c r="AE11" s="107">
        <f t="shared" si="38"/>
        <v>0</v>
      </c>
      <c r="AF11" s="107">
        <f t="shared" si="39"/>
        <v>0</v>
      </c>
      <c r="AG11" s="107">
        <f t="shared" si="33"/>
        <v>6902327.8999850005</v>
      </c>
      <c r="AH11" s="107">
        <f t="shared" si="40"/>
        <v>7030453.3409866011</v>
      </c>
      <c r="AI11" s="107">
        <f t="shared" si="41"/>
        <v>7168193.1635146011</v>
      </c>
    </row>
    <row r="12" spans="1:35">
      <c r="A12" s="64" t="s">
        <v>437</v>
      </c>
      <c r="B12" s="64" t="s">
        <v>674</v>
      </c>
      <c r="C12" s="158">
        <v>1111993.6100000001</v>
      </c>
      <c r="D12" s="159">
        <v>7090036.392</v>
      </c>
      <c r="F12" s="158">
        <v>1215975.28</v>
      </c>
      <c r="G12" s="159">
        <v>7650000</v>
      </c>
      <c r="I12" s="122">
        <v>616420.82390000031</v>
      </c>
      <c r="J12" s="321">
        <v>8950000</v>
      </c>
      <c r="K12" s="100">
        <v>528859.44610000157</v>
      </c>
      <c r="L12" s="101">
        <v>351470.06030000118</v>
      </c>
      <c r="M12" s="102">
        <v>9200000</v>
      </c>
      <c r="N12" s="103">
        <v>9500000</v>
      </c>
      <c r="O12" s="103">
        <f t="shared" si="34"/>
        <v>1186860.4124</v>
      </c>
      <c r="P12" s="100">
        <f t="shared" si="35"/>
        <v>784296.0716080002</v>
      </c>
      <c r="Q12" s="122">
        <f t="shared" si="28"/>
        <v>553376.6318840012</v>
      </c>
      <c r="R12" s="101">
        <f t="shared" si="29"/>
        <v>401139.08832400129</v>
      </c>
      <c r="S12" s="103">
        <f t="shared" si="36"/>
        <v>7384689.2425295999</v>
      </c>
      <c r="T12" s="100">
        <f t="shared" si="37"/>
        <v>8334060</v>
      </c>
      <c r="U12" s="122">
        <f t="shared" si="30"/>
        <v>9081550</v>
      </c>
      <c r="V12" s="101">
        <f t="shared" si="31"/>
        <v>9357860</v>
      </c>
      <c r="X12" s="105">
        <v>616420.82390000031</v>
      </c>
      <c r="Y12" s="107">
        <v>8950000</v>
      </c>
      <c r="Z12" s="104">
        <v>528859.44610000157</v>
      </c>
      <c r="AA12" s="105">
        <v>351470.06030000118</v>
      </c>
      <c r="AB12" s="106">
        <v>9200000</v>
      </c>
      <c r="AC12" s="107">
        <v>9500000</v>
      </c>
      <c r="AD12" s="107">
        <f t="shared" si="32"/>
        <v>784296.0716080002</v>
      </c>
      <c r="AE12" s="107">
        <f t="shared" si="38"/>
        <v>553376.6318840012</v>
      </c>
      <c r="AF12" s="107">
        <f t="shared" si="39"/>
        <v>401139.08832400129</v>
      </c>
      <c r="AG12" s="107">
        <f t="shared" si="33"/>
        <v>8334060</v>
      </c>
      <c r="AH12" s="107">
        <f t="shared" si="40"/>
        <v>9081550</v>
      </c>
      <c r="AI12" s="107">
        <f t="shared" si="41"/>
        <v>9357860</v>
      </c>
    </row>
    <row r="13" spans="1:35">
      <c r="A13" s="64" t="s">
        <v>15</v>
      </c>
      <c r="B13" s="64" t="s">
        <v>675</v>
      </c>
      <c r="C13" s="158">
        <v>361771.4</v>
      </c>
      <c r="D13" s="159">
        <v>569338.59750000003</v>
      </c>
      <c r="F13" s="158">
        <v>438087.25</v>
      </c>
      <c r="G13" s="159">
        <v>635000</v>
      </c>
      <c r="I13" s="122">
        <v>408703.14120000007</v>
      </c>
      <c r="J13" s="321">
        <v>648000</v>
      </c>
      <c r="K13" s="100">
        <v>379404.45572400012</v>
      </c>
      <c r="L13" s="101">
        <v>366701.25667200005</v>
      </c>
      <c r="M13" s="102">
        <v>648000</v>
      </c>
      <c r="N13" s="103">
        <v>648000</v>
      </c>
      <c r="O13" s="103">
        <f t="shared" si="34"/>
        <v>416718.81200000003</v>
      </c>
      <c r="P13" s="100">
        <f t="shared" si="35"/>
        <v>416930.69166400004</v>
      </c>
      <c r="Q13" s="122">
        <f t="shared" si="28"/>
        <v>387608.08765728009</v>
      </c>
      <c r="R13" s="101">
        <f t="shared" si="29"/>
        <v>370258.15240656008</v>
      </c>
      <c r="S13" s="103">
        <f t="shared" si="36"/>
        <v>603889.62749550003</v>
      </c>
      <c r="T13" s="100">
        <f t="shared" si="37"/>
        <v>641840.6</v>
      </c>
      <c r="U13" s="122">
        <f t="shared" si="30"/>
        <v>648000</v>
      </c>
      <c r="V13" s="101">
        <f t="shared" si="31"/>
        <v>648000</v>
      </c>
      <c r="X13" s="105">
        <v>408703.14120000007</v>
      </c>
      <c r="Y13" s="107">
        <v>648000</v>
      </c>
      <c r="Z13" s="104">
        <v>379404.45572400012</v>
      </c>
      <c r="AA13" s="105">
        <v>366701.25667200005</v>
      </c>
      <c r="AB13" s="106">
        <v>648000</v>
      </c>
      <c r="AC13" s="107">
        <v>648000</v>
      </c>
      <c r="AD13" s="107">
        <f t="shared" si="32"/>
        <v>416930.69166400004</v>
      </c>
      <c r="AE13" s="107">
        <f t="shared" si="38"/>
        <v>387608.08765728009</v>
      </c>
      <c r="AF13" s="107">
        <f t="shared" si="39"/>
        <v>370258.15240656008</v>
      </c>
      <c r="AG13" s="107">
        <f t="shared" si="33"/>
        <v>641840.6</v>
      </c>
      <c r="AH13" s="107">
        <f t="shared" si="40"/>
        <v>648000</v>
      </c>
      <c r="AI13" s="107">
        <f t="shared" si="41"/>
        <v>648000</v>
      </c>
    </row>
    <row r="14" spans="1:35">
      <c r="A14" s="64" t="s">
        <v>205</v>
      </c>
      <c r="B14" s="64" t="s">
        <v>676</v>
      </c>
      <c r="C14" s="158">
        <v>4802953.28</v>
      </c>
      <c r="D14" s="159">
        <v>19508836.721999999</v>
      </c>
      <c r="F14" s="158">
        <v>5393033.0700000003</v>
      </c>
      <c r="G14" s="159">
        <v>34791448.232500002</v>
      </c>
      <c r="I14" s="122">
        <v>4818589.2908000005</v>
      </c>
      <c r="J14" s="321">
        <v>36442333.7575</v>
      </c>
      <c r="K14" s="100">
        <v>4643886.5692000035</v>
      </c>
      <c r="L14" s="101">
        <v>4975653.6295999987</v>
      </c>
      <c r="M14" s="102">
        <v>37534160.752499998</v>
      </c>
      <c r="N14" s="103">
        <v>37932028.844999999</v>
      </c>
      <c r="O14" s="103">
        <f t="shared" si="34"/>
        <v>5227810.7288000006</v>
      </c>
      <c r="P14" s="100">
        <f t="shared" si="35"/>
        <v>4979433.5489760004</v>
      </c>
      <c r="Q14" s="122">
        <f t="shared" si="28"/>
        <v>4692803.3312480031</v>
      </c>
      <c r="R14" s="101">
        <f t="shared" si="29"/>
        <v>4882758.8526879996</v>
      </c>
      <c r="S14" s="103">
        <f t="shared" si="36"/>
        <v>27550546.898825102</v>
      </c>
      <c r="T14" s="100">
        <f t="shared" si="37"/>
        <v>35660144.195755005</v>
      </c>
      <c r="U14" s="122">
        <f t="shared" si="30"/>
        <v>37016853.122269005</v>
      </c>
      <c r="V14" s="101">
        <f t="shared" si="31"/>
        <v>37743518.942773491</v>
      </c>
      <c r="X14" s="105">
        <v>4818589.2908000005</v>
      </c>
      <c r="Y14" s="107">
        <v>36442333.7575</v>
      </c>
      <c r="Z14" s="104">
        <v>4643886.5692000035</v>
      </c>
      <c r="AA14" s="105">
        <v>4975653.6295999987</v>
      </c>
      <c r="AB14" s="106">
        <v>37534160.752499998</v>
      </c>
      <c r="AC14" s="107">
        <v>37932028.844999999</v>
      </c>
      <c r="AD14" s="107">
        <f t="shared" si="32"/>
        <v>4979433.5489760004</v>
      </c>
      <c r="AE14" s="107">
        <f t="shared" si="38"/>
        <v>4692803.3312480031</v>
      </c>
      <c r="AF14" s="107">
        <f t="shared" si="39"/>
        <v>4882758.8526879996</v>
      </c>
      <c r="AG14" s="107">
        <f t="shared" si="33"/>
        <v>35660144.195755005</v>
      </c>
      <c r="AH14" s="107">
        <f t="shared" si="40"/>
        <v>37016853.122269005</v>
      </c>
      <c r="AI14" s="107">
        <f t="shared" si="41"/>
        <v>37743518.942773491</v>
      </c>
    </row>
    <row r="15" spans="1:35">
      <c r="A15" s="64" t="s">
        <v>231</v>
      </c>
      <c r="B15" s="64" t="s">
        <v>936</v>
      </c>
      <c r="C15" s="158">
        <v>0</v>
      </c>
      <c r="D15" s="159">
        <v>9586575</v>
      </c>
      <c r="F15" s="158">
        <v>0</v>
      </c>
      <c r="G15" s="159">
        <v>9644133.2899999991</v>
      </c>
      <c r="I15" s="122">
        <v>0</v>
      </c>
      <c r="J15" s="321">
        <v>9796527.9049999993</v>
      </c>
      <c r="K15" s="100">
        <v>0</v>
      </c>
      <c r="L15" s="101">
        <v>0</v>
      </c>
      <c r="M15" s="102">
        <v>9972854.1187999994</v>
      </c>
      <c r="N15" s="103">
        <v>10182293.2366</v>
      </c>
      <c r="O15" s="103">
        <f t="shared" si="34"/>
        <v>0</v>
      </c>
      <c r="P15" s="100">
        <f t="shared" si="35"/>
        <v>0</v>
      </c>
      <c r="Q15" s="122">
        <f t="shared" si="28"/>
        <v>0</v>
      </c>
      <c r="R15" s="101">
        <f t="shared" si="29"/>
        <v>0</v>
      </c>
      <c r="S15" s="103">
        <f t="shared" si="36"/>
        <v>9616862.1721979994</v>
      </c>
      <c r="T15" s="100">
        <f t="shared" si="37"/>
        <v>9724323.3364129998</v>
      </c>
      <c r="U15" s="122">
        <f t="shared" si="30"/>
        <v>9889310.7587015592</v>
      </c>
      <c r="V15" s="101">
        <f t="shared" si="31"/>
        <v>10083060.98258636</v>
      </c>
      <c r="X15" s="105">
        <v>0</v>
      </c>
      <c r="Y15" s="107">
        <v>9796527.9049999993</v>
      </c>
      <c r="Z15" s="104">
        <v>0</v>
      </c>
      <c r="AA15" s="105">
        <v>0</v>
      </c>
      <c r="AB15" s="106">
        <v>9972854.1187999994</v>
      </c>
      <c r="AC15" s="107">
        <v>10182293.2366</v>
      </c>
      <c r="AD15" s="107">
        <f t="shared" si="32"/>
        <v>0</v>
      </c>
      <c r="AE15" s="107">
        <f t="shared" si="38"/>
        <v>0</v>
      </c>
      <c r="AF15" s="107">
        <f t="shared" si="39"/>
        <v>0</v>
      </c>
      <c r="AG15" s="107">
        <f t="shared" si="33"/>
        <v>9724323.3364129998</v>
      </c>
      <c r="AH15" s="107">
        <f t="shared" si="40"/>
        <v>9889310.7587015592</v>
      </c>
      <c r="AI15" s="107">
        <f t="shared" si="41"/>
        <v>10083060.98258636</v>
      </c>
    </row>
    <row r="16" spans="1:35">
      <c r="A16" s="64" t="s">
        <v>69</v>
      </c>
      <c r="B16" s="64" t="s">
        <v>677</v>
      </c>
      <c r="C16" s="158">
        <v>3890569.14</v>
      </c>
      <c r="D16" s="159">
        <v>15899830.864499999</v>
      </c>
      <c r="F16" s="158">
        <v>3566128.8</v>
      </c>
      <c r="G16" s="159">
        <v>28308300.405000001</v>
      </c>
      <c r="I16" s="122">
        <v>1707826.0392000028</v>
      </c>
      <c r="J16" s="321">
        <v>31948026.120000001</v>
      </c>
      <c r="K16" s="100">
        <v>996423.24930000259</v>
      </c>
      <c r="L16" s="101">
        <v>427092.53789999936</v>
      </c>
      <c r="M16" s="102">
        <v>33760103.172499999</v>
      </c>
      <c r="N16" s="103">
        <v>34997930.827200003</v>
      </c>
      <c r="O16" s="103">
        <f t="shared" si="34"/>
        <v>3656972.0951999994</v>
      </c>
      <c r="P16" s="100">
        <f t="shared" si="35"/>
        <v>2228150.8122240021</v>
      </c>
      <c r="Q16" s="122">
        <f t="shared" si="28"/>
        <v>1195616.0304720027</v>
      </c>
      <c r="R16" s="101">
        <f t="shared" si="29"/>
        <v>586505.13709200034</v>
      </c>
      <c r="S16" s="103">
        <f t="shared" si="36"/>
        <v>22429167.5367111</v>
      </c>
      <c r="T16" s="100">
        <f t="shared" si="37"/>
        <v>30223524.076233</v>
      </c>
      <c r="U16" s="122">
        <f t="shared" si="30"/>
        <v>32901541.065025501</v>
      </c>
      <c r="V16" s="101">
        <f t="shared" si="31"/>
        <v>34411448.084403142</v>
      </c>
      <c r="X16" s="105">
        <v>1707826.0392000028</v>
      </c>
      <c r="Y16" s="107">
        <v>31948026.120000001</v>
      </c>
      <c r="Z16" s="104">
        <v>996423.24930000259</v>
      </c>
      <c r="AA16" s="105">
        <v>427092.53789999936</v>
      </c>
      <c r="AB16" s="106">
        <v>33760103.172499999</v>
      </c>
      <c r="AC16" s="107">
        <v>34997930.827200003</v>
      </c>
      <c r="AD16" s="107">
        <f t="shared" si="32"/>
        <v>2228150.8122240021</v>
      </c>
      <c r="AE16" s="107">
        <f t="shared" si="38"/>
        <v>1195616.0304720027</v>
      </c>
      <c r="AF16" s="107">
        <f t="shared" si="39"/>
        <v>586505.13709200034</v>
      </c>
      <c r="AG16" s="107">
        <f t="shared" si="33"/>
        <v>30223524.076233</v>
      </c>
      <c r="AH16" s="107">
        <f t="shared" si="40"/>
        <v>32901541.065025501</v>
      </c>
      <c r="AI16" s="107">
        <f t="shared" si="41"/>
        <v>34411448.084403142</v>
      </c>
    </row>
    <row r="17" spans="1:35">
      <c r="A17" s="64" t="s">
        <v>199</v>
      </c>
      <c r="B17" s="64" t="s">
        <v>678</v>
      </c>
      <c r="C17" s="158">
        <v>0</v>
      </c>
      <c r="D17" s="159">
        <v>51185350</v>
      </c>
      <c r="F17" s="158">
        <v>0</v>
      </c>
      <c r="G17" s="159">
        <v>52546574.740000002</v>
      </c>
      <c r="I17" s="122">
        <v>0</v>
      </c>
      <c r="J17" s="321">
        <v>53376904.93</v>
      </c>
      <c r="K17" s="100">
        <v>0</v>
      </c>
      <c r="L17" s="101">
        <v>0</v>
      </c>
      <c r="M17" s="102">
        <v>54337627.712800004</v>
      </c>
      <c r="N17" s="103">
        <v>55478767.919599995</v>
      </c>
      <c r="O17" s="103">
        <f t="shared" si="34"/>
        <v>0</v>
      </c>
      <c r="P17" s="100">
        <f t="shared" si="35"/>
        <v>0</v>
      </c>
      <c r="Q17" s="122">
        <f t="shared" si="28"/>
        <v>0</v>
      </c>
      <c r="R17" s="101">
        <f t="shared" si="29"/>
        <v>0</v>
      </c>
      <c r="S17" s="103">
        <f t="shared" si="36"/>
        <v>51901626.458187997</v>
      </c>
      <c r="T17" s="100">
        <f t="shared" si="37"/>
        <v>52983494.485978</v>
      </c>
      <c r="U17" s="122">
        <f t="shared" si="30"/>
        <v>53882437.258309364</v>
      </c>
      <c r="V17" s="101">
        <f t="shared" si="31"/>
        <v>54938095.689618155</v>
      </c>
      <c r="X17" s="105">
        <v>0</v>
      </c>
      <c r="Y17" s="107">
        <v>53376904.93</v>
      </c>
      <c r="Z17" s="104">
        <v>0</v>
      </c>
      <c r="AA17" s="105">
        <v>0</v>
      </c>
      <c r="AB17" s="106">
        <v>54337627.712800004</v>
      </c>
      <c r="AC17" s="107">
        <v>55478767.919599995</v>
      </c>
      <c r="AD17" s="107">
        <f t="shared" si="32"/>
        <v>0</v>
      </c>
      <c r="AE17" s="107">
        <f t="shared" si="38"/>
        <v>0</v>
      </c>
      <c r="AF17" s="107">
        <f t="shared" si="39"/>
        <v>0</v>
      </c>
      <c r="AG17" s="107">
        <f t="shared" si="33"/>
        <v>52983494.485978</v>
      </c>
      <c r="AH17" s="107">
        <f t="shared" si="40"/>
        <v>53882437.258309364</v>
      </c>
      <c r="AI17" s="107">
        <f t="shared" si="41"/>
        <v>54938095.689618155</v>
      </c>
    </row>
    <row r="18" spans="1:35">
      <c r="A18" s="64" t="s">
        <v>545</v>
      </c>
      <c r="B18" s="64" t="s">
        <v>679</v>
      </c>
      <c r="C18" s="158">
        <v>0</v>
      </c>
      <c r="D18" s="159">
        <v>23695450.1745</v>
      </c>
      <c r="F18" s="158">
        <v>0</v>
      </c>
      <c r="G18" s="159">
        <v>29694661.699999999</v>
      </c>
      <c r="I18" s="122">
        <v>0</v>
      </c>
      <c r="J18" s="321">
        <v>30163890.649999999</v>
      </c>
      <c r="K18" s="100">
        <v>0</v>
      </c>
      <c r="L18" s="101">
        <v>0</v>
      </c>
      <c r="M18" s="102">
        <v>29821506.1732</v>
      </c>
      <c r="N18" s="103">
        <v>30447785.257399999</v>
      </c>
      <c r="O18" s="103">
        <f t="shared" si="34"/>
        <v>0</v>
      </c>
      <c r="P18" s="100">
        <f t="shared" si="35"/>
        <v>0</v>
      </c>
      <c r="Q18" s="122">
        <f t="shared" si="28"/>
        <v>0</v>
      </c>
      <c r="R18" s="101">
        <f t="shared" si="29"/>
        <v>0</v>
      </c>
      <c r="S18" s="103">
        <f t="shared" si="36"/>
        <v>26852235.2792181</v>
      </c>
      <c r="T18" s="100">
        <f t="shared" si="37"/>
        <v>29941569.97349</v>
      </c>
      <c r="U18" s="122">
        <f t="shared" si="30"/>
        <v>29983727.938307837</v>
      </c>
      <c r="V18" s="101">
        <f t="shared" si="31"/>
        <v>30151054.227306038</v>
      </c>
      <c r="X18" s="105">
        <v>0</v>
      </c>
      <c r="Y18" s="107">
        <v>30163890.649999999</v>
      </c>
      <c r="Z18" s="104">
        <v>0</v>
      </c>
      <c r="AA18" s="105">
        <v>0</v>
      </c>
      <c r="AB18" s="106">
        <v>29821506.1732</v>
      </c>
      <c r="AC18" s="107">
        <v>30447785.257399999</v>
      </c>
      <c r="AD18" s="107">
        <f t="shared" si="32"/>
        <v>0</v>
      </c>
      <c r="AE18" s="107">
        <f t="shared" si="38"/>
        <v>0</v>
      </c>
      <c r="AF18" s="107">
        <f t="shared" si="39"/>
        <v>0</v>
      </c>
      <c r="AG18" s="107">
        <f t="shared" si="33"/>
        <v>29941569.97349</v>
      </c>
      <c r="AH18" s="107">
        <f t="shared" si="40"/>
        <v>29983727.938307837</v>
      </c>
      <c r="AI18" s="107">
        <f t="shared" si="41"/>
        <v>30151054.227306038</v>
      </c>
    </row>
    <row r="19" spans="1:35">
      <c r="A19" s="64" t="s">
        <v>5</v>
      </c>
      <c r="B19" s="64" t="s">
        <v>949</v>
      </c>
      <c r="C19" s="158">
        <v>0</v>
      </c>
      <c r="D19" s="159">
        <v>31907.818500000001</v>
      </c>
      <c r="F19" s="158">
        <v>0</v>
      </c>
      <c r="G19" s="159">
        <v>32037.5</v>
      </c>
      <c r="I19" s="122">
        <v>0</v>
      </c>
      <c r="J19" s="321">
        <v>32543.75</v>
      </c>
      <c r="K19" s="100">
        <v>0</v>
      </c>
      <c r="L19" s="101">
        <v>0</v>
      </c>
      <c r="M19" s="102">
        <v>33129.5</v>
      </c>
      <c r="N19" s="103">
        <v>33825.25</v>
      </c>
      <c r="O19" s="103">
        <f t="shared" si="34"/>
        <v>0</v>
      </c>
      <c r="P19" s="100">
        <f t="shared" si="35"/>
        <v>0</v>
      </c>
      <c r="Q19" s="122">
        <f t="shared" si="28"/>
        <v>0</v>
      </c>
      <c r="R19" s="101">
        <f t="shared" si="29"/>
        <v>0</v>
      </c>
      <c r="S19" s="103">
        <f t="shared" si="36"/>
        <v>31976.0569053</v>
      </c>
      <c r="T19" s="100">
        <f t="shared" si="37"/>
        <v>32303.888750000002</v>
      </c>
      <c r="U19" s="122">
        <f t="shared" si="30"/>
        <v>32851.971649999999</v>
      </c>
      <c r="V19" s="101">
        <f t="shared" si="31"/>
        <v>33495.603649999997</v>
      </c>
      <c r="X19" s="105">
        <v>0</v>
      </c>
      <c r="Y19" s="107">
        <v>32543.75</v>
      </c>
      <c r="Z19" s="104">
        <v>0</v>
      </c>
      <c r="AA19" s="105">
        <v>0</v>
      </c>
      <c r="AB19" s="106">
        <v>33129.5</v>
      </c>
      <c r="AC19" s="107">
        <v>33825.25</v>
      </c>
      <c r="AD19" s="107">
        <f t="shared" si="32"/>
        <v>0</v>
      </c>
      <c r="AE19" s="107">
        <f t="shared" si="38"/>
        <v>0</v>
      </c>
      <c r="AF19" s="107">
        <f t="shared" si="39"/>
        <v>0</v>
      </c>
      <c r="AG19" s="107">
        <f t="shared" si="33"/>
        <v>32303.888750000002</v>
      </c>
      <c r="AH19" s="107">
        <f t="shared" si="40"/>
        <v>32851.971649999999</v>
      </c>
      <c r="AI19" s="107">
        <f t="shared" si="41"/>
        <v>33495.603649999997</v>
      </c>
    </row>
    <row r="20" spans="1:35">
      <c r="A20" s="64" t="s">
        <v>385</v>
      </c>
      <c r="B20" s="64" t="s">
        <v>680</v>
      </c>
      <c r="C20" s="158">
        <v>10600317.630000001</v>
      </c>
      <c r="D20" s="159">
        <v>18931157.370000001</v>
      </c>
      <c r="F20" s="158">
        <v>10743528.84</v>
      </c>
      <c r="G20" s="159">
        <v>29500000</v>
      </c>
      <c r="I20" s="122">
        <v>8766144.6954000015</v>
      </c>
      <c r="J20" s="321">
        <v>34000000</v>
      </c>
      <c r="K20" s="100">
        <v>8042867.5671000006</v>
      </c>
      <c r="L20" s="101">
        <v>7679729.3343000002</v>
      </c>
      <c r="M20" s="102">
        <v>39000000</v>
      </c>
      <c r="N20" s="103">
        <v>39000000</v>
      </c>
      <c r="O20" s="103">
        <f t="shared" si="34"/>
        <v>10703429.701200001</v>
      </c>
      <c r="P20" s="100">
        <f t="shared" si="35"/>
        <v>9319812.255888002</v>
      </c>
      <c r="Q20" s="122">
        <f t="shared" si="28"/>
        <v>8245385.1630240008</v>
      </c>
      <c r="R20" s="101">
        <f t="shared" si="29"/>
        <v>7781408.0394839998</v>
      </c>
      <c r="S20" s="103">
        <f t="shared" si="36"/>
        <v>24492482.361905999</v>
      </c>
      <c r="T20" s="100">
        <f t="shared" si="37"/>
        <v>31867900</v>
      </c>
      <c r="U20" s="122">
        <f t="shared" si="30"/>
        <v>36631000</v>
      </c>
      <c r="V20" s="101">
        <f t="shared" si="31"/>
        <v>39000000</v>
      </c>
      <c r="X20" s="105">
        <v>8766144.6954000015</v>
      </c>
      <c r="Y20" s="107">
        <v>34000000</v>
      </c>
      <c r="Z20" s="104">
        <v>8042867.5671000006</v>
      </c>
      <c r="AA20" s="105">
        <v>7679729.3343000002</v>
      </c>
      <c r="AB20" s="106">
        <v>39000000</v>
      </c>
      <c r="AC20" s="107">
        <v>39000000</v>
      </c>
      <c r="AD20" s="107">
        <f t="shared" si="32"/>
        <v>9319812.255888002</v>
      </c>
      <c r="AE20" s="107">
        <f t="shared" si="38"/>
        <v>8245385.1630240008</v>
      </c>
      <c r="AF20" s="107">
        <f t="shared" si="39"/>
        <v>7781408.0394839998</v>
      </c>
      <c r="AG20" s="107">
        <f t="shared" si="33"/>
        <v>31867900</v>
      </c>
      <c r="AH20" s="107">
        <f t="shared" si="40"/>
        <v>36631000</v>
      </c>
      <c r="AI20" s="107">
        <f t="shared" si="41"/>
        <v>39000000</v>
      </c>
    </row>
    <row r="21" spans="1:35">
      <c r="A21" s="64" t="s">
        <v>255</v>
      </c>
      <c r="B21" s="64" t="s">
        <v>934</v>
      </c>
      <c r="C21" s="158">
        <v>0</v>
      </c>
      <c r="D21" s="159">
        <v>294000</v>
      </c>
      <c r="F21" s="158">
        <v>0</v>
      </c>
      <c r="G21" s="159">
        <v>287491.71000000002</v>
      </c>
      <c r="I21" s="122">
        <v>0</v>
      </c>
      <c r="J21" s="321">
        <v>292034.59500000003</v>
      </c>
      <c r="K21" s="100">
        <v>0</v>
      </c>
      <c r="L21" s="101">
        <v>0</v>
      </c>
      <c r="M21" s="102">
        <v>297290.8812</v>
      </c>
      <c r="N21" s="103">
        <v>300000</v>
      </c>
      <c r="O21" s="103">
        <f t="shared" si="34"/>
        <v>0</v>
      </c>
      <c r="P21" s="100">
        <f t="shared" si="35"/>
        <v>0</v>
      </c>
      <c r="Q21" s="122">
        <f t="shared" si="28"/>
        <v>0</v>
      </c>
      <c r="R21" s="101">
        <f t="shared" si="29"/>
        <v>0</v>
      </c>
      <c r="S21" s="103">
        <f t="shared" si="36"/>
        <v>290575.33780199999</v>
      </c>
      <c r="T21" s="100">
        <f t="shared" si="37"/>
        <v>289882.17608700006</v>
      </c>
      <c r="U21" s="122">
        <f t="shared" si="30"/>
        <v>294800.45279844</v>
      </c>
      <c r="V21" s="101">
        <f t="shared" si="31"/>
        <v>298716.41951256001</v>
      </c>
      <c r="X21" s="105">
        <v>0</v>
      </c>
      <c r="Y21" s="107">
        <v>292034.59500000003</v>
      </c>
      <c r="Z21" s="104">
        <v>0</v>
      </c>
      <c r="AA21" s="105">
        <v>0</v>
      </c>
      <c r="AB21" s="106">
        <v>297290.8812</v>
      </c>
      <c r="AC21" s="107">
        <v>300000</v>
      </c>
      <c r="AD21" s="107">
        <f t="shared" si="32"/>
        <v>0</v>
      </c>
      <c r="AE21" s="107">
        <f t="shared" si="38"/>
        <v>0</v>
      </c>
      <c r="AF21" s="107">
        <f t="shared" si="39"/>
        <v>0</v>
      </c>
      <c r="AG21" s="107">
        <f t="shared" si="33"/>
        <v>289882.17608700006</v>
      </c>
      <c r="AH21" s="107">
        <f t="shared" si="40"/>
        <v>294800.45279844</v>
      </c>
      <c r="AI21" s="107">
        <f t="shared" si="41"/>
        <v>298716.41951256001</v>
      </c>
    </row>
    <row r="22" spans="1:35">
      <c r="A22" s="64" t="s">
        <v>549</v>
      </c>
      <c r="B22" s="64" t="s">
        <v>681</v>
      </c>
      <c r="C22" s="158">
        <v>0</v>
      </c>
      <c r="D22" s="159">
        <v>5462275</v>
      </c>
      <c r="F22" s="158">
        <v>0</v>
      </c>
      <c r="G22" s="159">
        <v>5678018.9400000004</v>
      </c>
      <c r="I22" s="122">
        <v>0</v>
      </c>
      <c r="J22" s="321">
        <v>5767741.8300000001</v>
      </c>
      <c r="K22" s="100">
        <v>0</v>
      </c>
      <c r="L22" s="101">
        <v>0</v>
      </c>
      <c r="M22" s="102">
        <v>5871554.5368000008</v>
      </c>
      <c r="N22" s="103">
        <v>5994862.5876000002</v>
      </c>
      <c r="O22" s="103">
        <f t="shared" si="34"/>
        <v>0</v>
      </c>
      <c r="P22" s="100">
        <f t="shared" si="35"/>
        <v>0</v>
      </c>
      <c r="Q22" s="122">
        <f t="shared" si="28"/>
        <v>0</v>
      </c>
      <c r="R22" s="101">
        <f t="shared" si="29"/>
        <v>0</v>
      </c>
      <c r="S22" s="103">
        <f t="shared" si="36"/>
        <v>5575799.461228</v>
      </c>
      <c r="T22" s="100">
        <f t="shared" si="37"/>
        <v>5725231.1247180002</v>
      </c>
      <c r="U22" s="122">
        <f t="shared" si="30"/>
        <v>5822368.0763181597</v>
      </c>
      <c r="V22" s="101">
        <f t="shared" si="31"/>
        <v>5936439.2331309607</v>
      </c>
      <c r="X22" s="105">
        <v>0</v>
      </c>
      <c r="Y22" s="107">
        <v>5767741.8300000001</v>
      </c>
      <c r="Z22" s="104">
        <v>0</v>
      </c>
      <c r="AA22" s="105">
        <v>0</v>
      </c>
      <c r="AB22" s="106">
        <v>5871554.5368000008</v>
      </c>
      <c r="AC22" s="107">
        <v>5994862.5876000002</v>
      </c>
      <c r="AD22" s="107">
        <f t="shared" si="32"/>
        <v>0</v>
      </c>
      <c r="AE22" s="107">
        <f t="shared" si="38"/>
        <v>0</v>
      </c>
      <c r="AF22" s="107">
        <f t="shared" si="39"/>
        <v>0</v>
      </c>
      <c r="AG22" s="107">
        <f t="shared" si="33"/>
        <v>5725231.1247180002</v>
      </c>
      <c r="AH22" s="107">
        <f t="shared" si="40"/>
        <v>5822368.0763181597</v>
      </c>
      <c r="AI22" s="107">
        <f t="shared" si="41"/>
        <v>5936439.2331309607</v>
      </c>
    </row>
    <row r="23" spans="1:35">
      <c r="A23" s="64" t="s">
        <v>285</v>
      </c>
      <c r="B23" s="64" t="s">
        <v>930</v>
      </c>
      <c r="C23" s="158">
        <v>0</v>
      </c>
      <c r="D23" s="159">
        <v>200606.45969999998</v>
      </c>
      <c r="F23" s="158">
        <v>0</v>
      </c>
      <c r="G23" s="159">
        <v>250000</v>
      </c>
      <c r="I23" s="122">
        <v>0</v>
      </c>
      <c r="J23" s="321">
        <v>250000</v>
      </c>
      <c r="K23" s="100">
        <v>0</v>
      </c>
      <c r="L23" s="101">
        <v>0</v>
      </c>
      <c r="M23" s="102">
        <v>250000</v>
      </c>
      <c r="N23" s="103">
        <v>250000</v>
      </c>
      <c r="O23" s="103">
        <f t="shared" si="34"/>
        <v>0</v>
      </c>
      <c r="P23" s="100">
        <f t="shared" si="35"/>
        <v>0</v>
      </c>
      <c r="Q23" s="122">
        <f t="shared" si="28"/>
        <v>0</v>
      </c>
      <c r="R23" s="101">
        <f t="shared" si="29"/>
        <v>0</v>
      </c>
      <c r="S23" s="103">
        <f t="shared" si="36"/>
        <v>226597.34060585999</v>
      </c>
      <c r="T23" s="100">
        <f t="shared" si="37"/>
        <v>250000</v>
      </c>
      <c r="U23" s="122">
        <f t="shared" si="30"/>
        <v>250000</v>
      </c>
      <c r="V23" s="101">
        <f t="shared" si="31"/>
        <v>250000</v>
      </c>
      <c r="X23" s="105">
        <v>0</v>
      </c>
      <c r="Y23" s="107">
        <v>250000</v>
      </c>
      <c r="Z23" s="104">
        <v>0</v>
      </c>
      <c r="AA23" s="105">
        <v>0</v>
      </c>
      <c r="AB23" s="106">
        <v>250000</v>
      </c>
      <c r="AC23" s="107">
        <v>250000</v>
      </c>
      <c r="AD23" s="107">
        <f t="shared" si="32"/>
        <v>0</v>
      </c>
      <c r="AE23" s="107">
        <f t="shared" si="38"/>
        <v>0</v>
      </c>
      <c r="AF23" s="107">
        <f t="shared" si="39"/>
        <v>0</v>
      </c>
      <c r="AG23" s="107">
        <f t="shared" si="33"/>
        <v>250000</v>
      </c>
      <c r="AH23" s="107">
        <f t="shared" si="40"/>
        <v>250000</v>
      </c>
      <c r="AI23" s="107">
        <f t="shared" si="41"/>
        <v>250000</v>
      </c>
    </row>
    <row r="24" spans="1:35">
      <c r="A24" s="64" t="s">
        <v>229</v>
      </c>
      <c r="B24" s="64" t="s">
        <v>682</v>
      </c>
      <c r="C24" s="158">
        <v>957258</v>
      </c>
      <c r="D24" s="159">
        <v>6652154</v>
      </c>
      <c r="F24" s="158">
        <v>608874.93999999994</v>
      </c>
      <c r="G24" s="159">
        <v>8647800</v>
      </c>
      <c r="I24" s="122">
        <v>0</v>
      </c>
      <c r="J24" s="321">
        <v>12787991</v>
      </c>
      <c r="K24" s="100">
        <v>0</v>
      </c>
      <c r="L24" s="101">
        <v>0</v>
      </c>
      <c r="M24" s="102">
        <v>13143453.283199999</v>
      </c>
      <c r="N24" s="103">
        <v>13419477.9024</v>
      </c>
      <c r="O24" s="103">
        <f t="shared" si="34"/>
        <v>706422.19680000003</v>
      </c>
      <c r="P24" s="100">
        <f t="shared" si="35"/>
        <v>170484.98319999999</v>
      </c>
      <c r="Q24" s="122">
        <f t="shared" si="28"/>
        <v>0</v>
      </c>
      <c r="R24" s="101">
        <f t="shared" si="29"/>
        <v>0</v>
      </c>
      <c r="S24" s="103">
        <f t="shared" si="36"/>
        <v>7702262.9252000004</v>
      </c>
      <c r="T24" s="100">
        <f t="shared" si="37"/>
        <v>10826368.5042</v>
      </c>
      <c r="U24" s="122">
        <f t="shared" si="30"/>
        <v>12975035.253419839</v>
      </c>
      <c r="V24" s="101">
        <f t="shared" si="31"/>
        <v>13288697.43782304</v>
      </c>
      <c r="X24" s="105">
        <v>0</v>
      </c>
      <c r="Y24" s="107">
        <v>12787991</v>
      </c>
      <c r="Z24" s="104">
        <v>0</v>
      </c>
      <c r="AA24" s="105">
        <v>0</v>
      </c>
      <c r="AB24" s="106">
        <v>13143453.283199999</v>
      </c>
      <c r="AC24" s="107">
        <v>13419477.9024</v>
      </c>
      <c r="AD24" s="107">
        <f t="shared" si="32"/>
        <v>170484.98319999999</v>
      </c>
      <c r="AE24" s="107">
        <f t="shared" si="38"/>
        <v>0</v>
      </c>
      <c r="AF24" s="107">
        <f t="shared" si="39"/>
        <v>0</v>
      </c>
      <c r="AG24" s="107">
        <f t="shared" si="33"/>
        <v>10826368.5042</v>
      </c>
      <c r="AH24" s="107">
        <f t="shared" si="40"/>
        <v>12975035.253419839</v>
      </c>
      <c r="AI24" s="107">
        <f t="shared" si="41"/>
        <v>13288697.43782304</v>
      </c>
    </row>
    <row r="25" spans="1:35">
      <c r="A25" s="64" t="s">
        <v>335</v>
      </c>
      <c r="B25" s="64" t="s">
        <v>683</v>
      </c>
      <c r="C25" s="158">
        <v>718682.61</v>
      </c>
      <c r="D25" s="159">
        <v>672176</v>
      </c>
      <c r="F25" s="158">
        <v>764713.63</v>
      </c>
      <c r="G25" s="159">
        <v>672176</v>
      </c>
      <c r="I25" s="122">
        <v>775446.01469999994</v>
      </c>
      <c r="J25" s="321">
        <v>931940</v>
      </c>
      <c r="K25" s="100">
        <v>795690.26130000013</v>
      </c>
      <c r="L25" s="101">
        <v>809180.85840000014</v>
      </c>
      <c r="M25" s="102">
        <v>1144955</v>
      </c>
      <c r="N25" s="103">
        <v>1324172.83</v>
      </c>
      <c r="O25" s="103">
        <f t="shared" si="34"/>
        <v>751824.94440000004</v>
      </c>
      <c r="P25" s="100">
        <f t="shared" si="35"/>
        <v>772440.94698399992</v>
      </c>
      <c r="Q25" s="122">
        <f t="shared" si="28"/>
        <v>790021.87225200015</v>
      </c>
      <c r="R25" s="101">
        <f t="shared" si="29"/>
        <v>805403.49121200014</v>
      </c>
      <c r="S25" s="103">
        <f t="shared" si="36"/>
        <v>672176</v>
      </c>
      <c r="T25" s="100">
        <f t="shared" si="37"/>
        <v>808863.81679999991</v>
      </c>
      <c r="U25" s="122">
        <f t="shared" si="30"/>
        <v>1044028.493</v>
      </c>
      <c r="V25" s="101">
        <f t="shared" si="31"/>
        <v>1239259.422146</v>
      </c>
      <c r="X25" s="105">
        <v>775446.01469999994</v>
      </c>
      <c r="Y25" s="107">
        <v>931940</v>
      </c>
      <c r="Z25" s="104">
        <v>795690.26130000013</v>
      </c>
      <c r="AA25" s="105">
        <v>809180.85840000014</v>
      </c>
      <c r="AB25" s="106">
        <v>1144955</v>
      </c>
      <c r="AC25" s="107">
        <v>1324172.83</v>
      </c>
      <c r="AD25" s="107">
        <f t="shared" si="32"/>
        <v>772440.94698399992</v>
      </c>
      <c r="AE25" s="107">
        <f t="shared" si="38"/>
        <v>790021.87225200015</v>
      </c>
      <c r="AF25" s="107">
        <f t="shared" si="39"/>
        <v>805403.49121200014</v>
      </c>
      <c r="AG25" s="107">
        <f t="shared" si="33"/>
        <v>808863.81679999991</v>
      </c>
      <c r="AH25" s="107">
        <f t="shared" si="40"/>
        <v>1044028.493</v>
      </c>
      <c r="AI25" s="107">
        <f t="shared" si="41"/>
        <v>1239259.422146</v>
      </c>
    </row>
    <row r="26" spans="1:35">
      <c r="A26" s="64" t="s">
        <v>91</v>
      </c>
      <c r="B26" s="64" t="s">
        <v>684</v>
      </c>
      <c r="C26" s="158">
        <v>1031069.92</v>
      </c>
      <c r="D26" s="159">
        <v>238695.08249999999</v>
      </c>
      <c r="F26" s="158">
        <v>1068832.47</v>
      </c>
      <c r="G26" s="159">
        <v>287985</v>
      </c>
      <c r="I26" s="122">
        <v>1075287.0393000001</v>
      </c>
      <c r="J26" s="321">
        <v>280674</v>
      </c>
      <c r="K26" s="100">
        <v>1089456.3372</v>
      </c>
      <c r="L26" s="101">
        <v>1101623.1276</v>
      </c>
      <c r="M26" s="102">
        <v>297515</v>
      </c>
      <c r="N26" s="103">
        <v>315366</v>
      </c>
      <c r="O26" s="103">
        <f t="shared" si="34"/>
        <v>1058258.956</v>
      </c>
      <c r="P26" s="100">
        <f t="shared" si="35"/>
        <v>1073479.7598959999</v>
      </c>
      <c r="Q26" s="122">
        <f t="shared" si="28"/>
        <v>1085488.9337880001</v>
      </c>
      <c r="R26" s="101">
        <f t="shared" si="29"/>
        <v>1098216.4262879998</v>
      </c>
      <c r="S26" s="103">
        <f t="shared" si="36"/>
        <v>264631.43708850001</v>
      </c>
      <c r="T26" s="100">
        <f t="shared" si="37"/>
        <v>284137.95180000004</v>
      </c>
      <c r="U26" s="122">
        <f t="shared" si="30"/>
        <v>289535.73420000001</v>
      </c>
      <c r="V26" s="101">
        <f t="shared" si="31"/>
        <v>306908.19620000001</v>
      </c>
      <c r="X26" s="105">
        <v>1075287.0393000001</v>
      </c>
      <c r="Y26" s="107">
        <v>280674</v>
      </c>
      <c r="Z26" s="104">
        <v>1089456.3372</v>
      </c>
      <c r="AA26" s="105">
        <v>1101623.1276</v>
      </c>
      <c r="AB26" s="106">
        <v>297515</v>
      </c>
      <c r="AC26" s="107">
        <v>315366</v>
      </c>
      <c r="AD26" s="107">
        <f t="shared" si="32"/>
        <v>1073479.7598959999</v>
      </c>
      <c r="AE26" s="107">
        <f t="shared" si="38"/>
        <v>1085488.9337880001</v>
      </c>
      <c r="AF26" s="107">
        <f t="shared" si="39"/>
        <v>1098216.4262879998</v>
      </c>
      <c r="AG26" s="107">
        <f t="shared" si="33"/>
        <v>284137.95180000004</v>
      </c>
      <c r="AH26" s="107">
        <f t="shared" si="40"/>
        <v>289535.73420000001</v>
      </c>
      <c r="AI26" s="107">
        <f t="shared" si="41"/>
        <v>306908.19620000001</v>
      </c>
    </row>
    <row r="27" spans="1:35">
      <c r="A27" s="64" t="s">
        <v>175</v>
      </c>
      <c r="B27" s="64" t="s">
        <v>938</v>
      </c>
      <c r="C27" s="158">
        <v>0</v>
      </c>
      <c r="D27" s="159">
        <v>227500</v>
      </c>
      <c r="F27" s="158">
        <v>0</v>
      </c>
      <c r="G27" s="159">
        <v>261579.78</v>
      </c>
      <c r="I27" s="122">
        <v>0</v>
      </c>
      <c r="J27" s="321">
        <v>265713.21000000002</v>
      </c>
      <c r="K27" s="100">
        <v>0</v>
      </c>
      <c r="L27" s="101">
        <v>0</v>
      </c>
      <c r="M27" s="102">
        <v>270495.74160000001</v>
      </c>
      <c r="N27" s="103">
        <v>276176.40120000002</v>
      </c>
      <c r="O27" s="103">
        <f t="shared" si="34"/>
        <v>0</v>
      </c>
      <c r="P27" s="100">
        <f t="shared" si="35"/>
        <v>0</v>
      </c>
      <c r="Q27" s="122">
        <f t="shared" si="28"/>
        <v>0</v>
      </c>
      <c r="R27" s="101">
        <f t="shared" si="29"/>
        <v>0</v>
      </c>
      <c r="S27" s="103">
        <f t="shared" si="36"/>
        <v>245432.78023599999</v>
      </c>
      <c r="T27" s="100">
        <f t="shared" si="37"/>
        <v>263754.790866</v>
      </c>
      <c r="U27" s="122">
        <f t="shared" si="30"/>
        <v>268229.77812792</v>
      </c>
      <c r="V27" s="101">
        <f t="shared" si="31"/>
        <v>273484.90468152001</v>
      </c>
      <c r="X27" s="105">
        <v>0</v>
      </c>
      <c r="Y27" s="107">
        <v>265713.21000000002</v>
      </c>
      <c r="Z27" s="104">
        <v>0</v>
      </c>
      <c r="AA27" s="105">
        <v>0</v>
      </c>
      <c r="AB27" s="106">
        <v>270495.74160000001</v>
      </c>
      <c r="AC27" s="107">
        <v>276176.40120000002</v>
      </c>
      <c r="AD27" s="107">
        <f t="shared" si="32"/>
        <v>0</v>
      </c>
      <c r="AE27" s="107">
        <f t="shared" si="38"/>
        <v>0</v>
      </c>
      <c r="AF27" s="107">
        <f t="shared" si="39"/>
        <v>0</v>
      </c>
      <c r="AG27" s="107">
        <f t="shared" si="33"/>
        <v>263754.790866</v>
      </c>
      <c r="AH27" s="107">
        <f t="shared" si="40"/>
        <v>268229.77812792</v>
      </c>
      <c r="AI27" s="107">
        <f t="shared" si="41"/>
        <v>273484.90468152001</v>
      </c>
    </row>
    <row r="28" spans="1:35">
      <c r="A28" s="64" t="s">
        <v>409</v>
      </c>
      <c r="B28" s="64" t="s">
        <v>967</v>
      </c>
      <c r="C28" s="158">
        <v>0</v>
      </c>
      <c r="D28" s="159">
        <v>5585416.5915000001</v>
      </c>
      <c r="F28" s="158">
        <v>0</v>
      </c>
      <c r="G28" s="159">
        <v>8825254.7899999991</v>
      </c>
      <c r="I28" s="122">
        <v>0</v>
      </c>
      <c r="J28" s="321">
        <v>8964709.6549999993</v>
      </c>
      <c r="K28" s="100">
        <v>0</v>
      </c>
      <c r="L28" s="101">
        <v>0</v>
      </c>
      <c r="M28" s="102">
        <v>9126064.0987999998</v>
      </c>
      <c r="N28" s="103">
        <v>9317719.8465999998</v>
      </c>
      <c r="O28" s="103">
        <f t="shared" si="34"/>
        <v>0</v>
      </c>
      <c r="P28" s="100">
        <f t="shared" si="35"/>
        <v>0</v>
      </c>
      <c r="Q28" s="122">
        <f t="shared" si="28"/>
        <v>0</v>
      </c>
      <c r="R28" s="101">
        <f t="shared" si="29"/>
        <v>0</v>
      </c>
      <c r="S28" s="103">
        <f t="shared" si="36"/>
        <v>7290219.4515506998</v>
      </c>
      <c r="T28" s="100">
        <f t="shared" si="37"/>
        <v>8898635.9399629999</v>
      </c>
      <c r="U28" s="122">
        <f t="shared" si="30"/>
        <v>9049614.3633275591</v>
      </c>
      <c r="V28" s="101">
        <f t="shared" si="31"/>
        <v>9226913.3532923609</v>
      </c>
      <c r="X28" s="105">
        <v>0</v>
      </c>
      <c r="Y28" s="107">
        <v>8964709.6549999993</v>
      </c>
      <c r="Z28" s="104">
        <v>0</v>
      </c>
      <c r="AA28" s="105">
        <v>0</v>
      </c>
      <c r="AB28" s="106">
        <v>9126064.0987999998</v>
      </c>
      <c r="AC28" s="107">
        <v>9317719.8465999998</v>
      </c>
      <c r="AD28" s="107">
        <f t="shared" si="32"/>
        <v>0</v>
      </c>
      <c r="AE28" s="107">
        <f t="shared" si="38"/>
        <v>0</v>
      </c>
      <c r="AF28" s="107">
        <f t="shared" si="39"/>
        <v>0</v>
      </c>
      <c r="AG28" s="107">
        <f t="shared" si="33"/>
        <v>8898635.9399629999</v>
      </c>
      <c r="AH28" s="107">
        <f t="shared" si="40"/>
        <v>9049614.3633275591</v>
      </c>
      <c r="AI28" s="107">
        <f t="shared" si="41"/>
        <v>9226913.3532923609</v>
      </c>
    </row>
    <row r="29" spans="1:35">
      <c r="A29" s="64" t="s">
        <v>67</v>
      </c>
      <c r="B29" s="64" t="s">
        <v>685</v>
      </c>
      <c r="C29" s="158">
        <v>1512031.18</v>
      </c>
      <c r="D29" s="159">
        <v>9093328.818</v>
      </c>
      <c r="F29" s="158">
        <v>1953709.06</v>
      </c>
      <c r="G29" s="159">
        <v>13711502</v>
      </c>
      <c r="I29" s="122">
        <v>890810.62699999905</v>
      </c>
      <c r="J29" s="321">
        <v>17593000</v>
      </c>
      <c r="K29" s="100">
        <v>537650.52399999904</v>
      </c>
      <c r="L29" s="101">
        <v>493573.75249999901</v>
      </c>
      <c r="M29" s="102">
        <v>17593000</v>
      </c>
      <c r="N29" s="103">
        <v>17593000</v>
      </c>
      <c r="O29" s="103">
        <f t="shared" si="34"/>
        <v>1830039.2535999999</v>
      </c>
      <c r="P29" s="100">
        <f t="shared" si="35"/>
        <v>1188422.1882399996</v>
      </c>
      <c r="Q29" s="122">
        <f t="shared" si="28"/>
        <v>636535.35283999913</v>
      </c>
      <c r="R29" s="101">
        <f t="shared" si="29"/>
        <v>505915.24851999898</v>
      </c>
      <c r="S29" s="103">
        <f t="shared" si="36"/>
        <v>11523411.546368401</v>
      </c>
      <c r="T29" s="100">
        <f t="shared" si="37"/>
        <v>15753946.2476</v>
      </c>
      <c r="U29" s="122">
        <f t="shared" si="30"/>
        <v>17593000</v>
      </c>
      <c r="V29" s="101">
        <f t="shared" si="31"/>
        <v>17593000</v>
      </c>
      <c r="X29" s="105">
        <v>890810.62699999905</v>
      </c>
      <c r="Y29" s="107">
        <v>17593000</v>
      </c>
      <c r="Z29" s="104">
        <v>537650.52399999904</v>
      </c>
      <c r="AA29" s="105">
        <v>493573.75249999901</v>
      </c>
      <c r="AB29" s="106">
        <v>17593000</v>
      </c>
      <c r="AC29" s="107">
        <v>17593000</v>
      </c>
      <c r="AD29" s="107">
        <f t="shared" si="32"/>
        <v>1188422.1882399996</v>
      </c>
      <c r="AE29" s="107">
        <f t="shared" si="38"/>
        <v>636535.35283999913</v>
      </c>
      <c r="AF29" s="107">
        <f t="shared" si="39"/>
        <v>505915.24851999898</v>
      </c>
      <c r="AG29" s="107">
        <f t="shared" si="33"/>
        <v>15753946.2476</v>
      </c>
      <c r="AH29" s="107">
        <f t="shared" si="40"/>
        <v>17593000</v>
      </c>
      <c r="AI29" s="107">
        <f t="shared" si="41"/>
        <v>17593000</v>
      </c>
    </row>
    <row r="30" spans="1:35">
      <c r="A30" s="64" t="s">
        <v>49</v>
      </c>
      <c r="B30" s="64" t="s">
        <v>686</v>
      </c>
      <c r="C30" s="158">
        <v>522221.02</v>
      </c>
      <c r="D30" s="159">
        <v>208593.981</v>
      </c>
      <c r="F30" s="158">
        <v>573106.72</v>
      </c>
      <c r="G30" s="159">
        <v>275000</v>
      </c>
      <c r="I30" s="122">
        <v>577188.93429999996</v>
      </c>
      <c r="J30" s="321">
        <v>360000</v>
      </c>
      <c r="K30" s="100">
        <v>580541.05669999996</v>
      </c>
      <c r="L30" s="101">
        <v>588477.32110000006</v>
      </c>
      <c r="M30" s="102">
        <v>361800</v>
      </c>
      <c r="N30" s="103">
        <v>361981</v>
      </c>
      <c r="O30" s="103">
        <f t="shared" si="34"/>
        <v>558858.72399999993</v>
      </c>
      <c r="P30" s="100">
        <f t="shared" si="35"/>
        <v>576045.91429599992</v>
      </c>
      <c r="Q30" s="122">
        <f t="shared" si="28"/>
        <v>579602.46242799994</v>
      </c>
      <c r="R30" s="101">
        <f t="shared" si="29"/>
        <v>586255.16706800007</v>
      </c>
      <c r="S30" s="103">
        <f t="shared" si="36"/>
        <v>243536.8281978</v>
      </c>
      <c r="T30" s="100">
        <f t="shared" si="37"/>
        <v>319727</v>
      </c>
      <c r="U30" s="122">
        <f t="shared" si="30"/>
        <v>360947.16000000003</v>
      </c>
      <c r="V30" s="101">
        <f t="shared" si="31"/>
        <v>361895.24219999998</v>
      </c>
      <c r="X30" s="105">
        <v>577188.93429999996</v>
      </c>
      <c r="Y30" s="107">
        <v>360000</v>
      </c>
      <c r="Z30" s="104">
        <v>580541.05669999996</v>
      </c>
      <c r="AA30" s="105">
        <v>588477.32110000006</v>
      </c>
      <c r="AB30" s="106">
        <v>361800</v>
      </c>
      <c r="AC30" s="107">
        <v>361981</v>
      </c>
      <c r="AD30" s="107">
        <f t="shared" si="32"/>
        <v>576045.91429599992</v>
      </c>
      <c r="AE30" s="107">
        <f t="shared" si="38"/>
        <v>579602.46242799994</v>
      </c>
      <c r="AF30" s="107">
        <f t="shared" si="39"/>
        <v>586255.16706800007</v>
      </c>
      <c r="AG30" s="107">
        <f t="shared" si="33"/>
        <v>319727</v>
      </c>
      <c r="AH30" s="107">
        <f t="shared" si="40"/>
        <v>360947.16000000003</v>
      </c>
      <c r="AI30" s="107">
        <f t="shared" si="41"/>
        <v>361895.24219999998</v>
      </c>
    </row>
    <row r="31" spans="1:35">
      <c r="A31" s="64" t="s">
        <v>369</v>
      </c>
      <c r="B31" s="64" t="s">
        <v>923</v>
      </c>
      <c r="C31" s="158">
        <v>148212.43</v>
      </c>
      <c r="D31" s="159">
        <v>185387.57250000001</v>
      </c>
      <c r="F31" s="158">
        <v>157297.26999999999</v>
      </c>
      <c r="G31" s="159">
        <v>332944.8725</v>
      </c>
      <c r="I31" s="122">
        <v>117588.60920000001</v>
      </c>
      <c r="J31" s="321">
        <v>383145</v>
      </c>
      <c r="K31" s="100">
        <v>103751.13429999999</v>
      </c>
      <c r="L31" s="101">
        <v>96844.88989999998</v>
      </c>
      <c r="M31" s="102">
        <v>410950</v>
      </c>
      <c r="N31" s="103">
        <v>441485</v>
      </c>
      <c r="O31" s="103">
        <f t="shared" si="34"/>
        <v>154753.5148</v>
      </c>
      <c r="P31" s="100">
        <f t="shared" si="35"/>
        <v>128707.034224</v>
      </c>
      <c r="Q31" s="122">
        <f t="shared" si="28"/>
        <v>107625.627272</v>
      </c>
      <c r="R31" s="101">
        <f t="shared" si="29"/>
        <v>98778.638331999973</v>
      </c>
      <c r="S31" s="103">
        <f t="shared" si="36"/>
        <v>263032.22376000002</v>
      </c>
      <c r="T31" s="100">
        <f t="shared" si="37"/>
        <v>359360.17959049996</v>
      </c>
      <c r="U31" s="122">
        <f t="shared" si="30"/>
        <v>397775.99100000004</v>
      </c>
      <c r="V31" s="101">
        <f t="shared" si="31"/>
        <v>427017.51699999999</v>
      </c>
      <c r="X31" s="105">
        <v>117588.60920000001</v>
      </c>
      <c r="Y31" s="107">
        <v>383145</v>
      </c>
      <c r="Z31" s="104">
        <v>103751.13429999999</v>
      </c>
      <c r="AA31" s="105">
        <v>96844.88989999998</v>
      </c>
      <c r="AB31" s="106">
        <v>410950</v>
      </c>
      <c r="AC31" s="107">
        <v>441485</v>
      </c>
      <c r="AD31" s="107">
        <f t="shared" si="32"/>
        <v>128707.034224</v>
      </c>
      <c r="AE31" s="107">
        <f t="shared" si="38"/>
        <v>107625.627272</v>
      </c>
      <c r="AF31" s="107">
        <f t="shared" si="39"/>
        <v>98778.638331999973</v>
      </c>
      <c r="AG31" s="107">
        <f t="shared" si="33"/>
        <v>359360.17959049996</v>
      </c>
      <c r="AH31" s="107">
        <f t="shared" si="40"/>
        <v>397775.99100000004</v>
      </c>
      <c r="AI31" s="107">
        <f t="shared" si="41"/>
        <v>427017.51699999999</v>
      </c>
    </row>
    <row r="32" spans="1:35">
      <c r="A32" s="64" t="s">
        <v>39</v>
      </c>
      <c r="B32" s="64" t="s">
        <v>687</v>
      </c>
      <c r="C32" s="158">
        <v>0</v>
      </c>
      <c r="D32" s="159">
        <v>3195365</v>
      </c>
      <c r="F32" s="158">
        <v>0</v>
      </c>
      <c r="G32" s="159">
        <v>3227319</v>
      </c>
      <c r="I32" s="122">
        <v>0</v>
      </c>
      <c r="J32" s="321">
        <v>3259592</v>
      </c>
      <c r="K32" s="100">
        <v>0</v>
      </c>
      <c r="L32" s="101">
        <v>0</v>
      </c>
      <c r="M32" s="102">
        <v>3259592</v>
      </c>
      <c r="N32" s="103">
        <v>3259592</v>
      </c>
      <c r="O32" s="103">
        <f t="shared" si="34"/>
        <v>0</v>
      </c>
      <c r="P32" s="100">
        <f t="shared" si="35"/>
        <v>0</v>
      </c>
      <c r="Q32" s="122">
        <f t="shared" si="28"/>
        <v>0</v>
      </c>
      <c r="R32" s="101">
        <f t="shared" si="29"/>
        <v>0</v>
      </c>
      <c r="S32" s="103">
        <f t="shared" si="36"/>
        <v>3212179.1947999997</v>
      </c>
      <c r="T32" s="100">
        <f t="shared" si="37"/>
        <v>3244301.0526000001</v>
      </c>
      <c r="U32" s="122">
        <f t="shared" si="30"/>
        <v>3259592</v>
      </c>
      <c r="V32" s="101">
        <f t="shared" si="31"/>
        <v>3259592</v>
      </c>
      <c r="X32" s="105">
        <v>0</v>
      </c>
      <c r="Y32" s="107">
        <v>3259592</v>
      </c>
      <c r="Z32" s="104">
        <v>0</v>
      </c>
      <c r="AA32" s="105">
        <v>0</v>
      </c>
      <c r="AB32" s="106">
        <v>3259592</v>
      </c>
      <c r="AC32" s="107">
        <v>3259592</v>
      </c>
      <c r="AD32" s="107">
        <f t="shared" si="32"/>
        <v>0</v>
      </c>
      <c r="AE32" s="107">
        <f t="shared" si="38"/>
        <v>0</v>
      </c>
      <c r="AF32" s="107">
        <f t="shared" si="39"/>
        <v>0</v>
      </c>
      <c r="AG32" s="107">
        <f t="shared" si="33"/>
        <v>3244301.0526000001</v>
      </c>
      <c r="AH32" s="107">
        <f t="shared" si="40"/>
        <v>3259592</v>
      </c>
      <c r="AI32" s="107">
        <f t="shared" si="41"/>
        <v>3259592</v>
      </c>
    </row>
    <row r="33" spans="1:35">
      <c r="A33" s="64" t="s">
        <v>37</v>
      </c>
      <c r="B33" s="64" t="s">
        <v>688</v>
      </c>
      <c r="C33" s="158">
        <v>1151503.08</v>
      </c>
      <c r="D33" s="159">
        <v>1227766.923</v>
      </c>
      <c r="F33" s="158">
        <v>1194590.26</v>
      </c>
      <c r="G33" s="159">
        <v>1324973</v>
      </c>
      <c r="I33" s="122">
        <v>1152613.5948000003</v>
      </c>
      <c r="J33" s="321">
        <v>1673883</v>
      </c>
      <c r="K33" s="100">
        <v>1061734.7247000001</v>
      </c>
      <c r="L33" s="101">
        <v>1008643.0551000001</v>
      </c>
      <c r="M33" s="102">
        <v>2065314</v>
      </c>
      <c r="N33" s="103">
        <v>2508661</v>
      </c>
      <c r="O33" s="103">
        <f t="shared" si="34"/>
        <v>1182525.8496000001</v>
      </c>
      <c r="P33" s="100">
        <f t="shared" si="35"/>
        <v>1164367.0610560002</v>
      </c>
      <c r="Q33" s="122">
        <f t="shared" si="28"/>
        <v>1087180.8083280001</v>
      </c>
      <c r="R33" s="101">
        <f t="shared" si="29"/>
        <v>1023508.7225880001</v>
      </c>
      <c r="S33" s="103">
        <f t="shared" si="36"/>
        <v>1278916.7607173999</v>
      </c>
      <c r="T33" s="100">
        <f t="shared" si="37"/>
        <v>1508569.4419999998</v>
      </c>
      <c r="U33" s="122">
        <f t="shared" si="30"/>
        <v>1879853.9922000002</v>
      </c>
      <c r="V33" s="101">
        <f t="shared" si="31"/>
        <v>2298603.1913999999</v>
      </c>
      <c r="X33" s="105">
        <v>1152613.5948000003</v>
      </c>
      <c r="Y33" s="107">
        <v>1673883</v>
      </c>
      <c r="Z33" s="104">
        <v>1061734.7247000001</v>
      </c>
      <c r="AA33" s="105">
        <v>1008643.0551000001</v>
      </c>
      <c r="AB33" s="106">
        <v>2065314</v>
      </c>
      <c r="AC33" s="107">
        <v>2508661</v>
      </c>
      <c r="AD33" s="107">
        <f t="shared" si="32"/>
        <v>1164367.0610560002</v>
      </c>
      <c r="AE33" s="107">
        <f t="shared" si="38"/>
        <v>1087180.8083280001</v>
      </c>
      <c r="AF33" s="107">
        <f t="shared" si="39"/>
        <v>1023508.7225880001</v>
      </c>
      <c r="AG33" s="107">
        <f t="shared" si="33"/>
        <v>1508569.4419999998</v>
      </c>
      <c r="AH33" s="107">
        <f t="shared" si="40"/>
        <v>1879853.9922000002</v>
      </c>
      <c r="AI33" s="107">
        <f t="shared" si="41"/>
        <v>2298603.1913999999</v>
      </c>
    </row>
    <row r="34" spans="1:35">
      <c r="A34" s="64" t="s">
        <v>81</v>
      </c>
      <c r="B34" s="64" t="s">
        <v>689</v>
      </c>
      <c r="C34" s="158">
        <v>518193.24</v>
      </c>
      <c r="D34" s="159">
        <v>1455000</v>
      </c>
      <c r="F34" s="158">
        <v>513130.78</v>
      </c>
      <c r="G34" s="159">
        <v>1605000</v>
      </c>
      <c r="I34" s="122">
        <v>541176.14240000001</v>
      </c>
      <c r="J34" s="321">
        <v>2375000</v>
      </c>
      <c r="K34" s="100">
        <v>427201.84809999994</v>
      </c>
      <c r="L34" s="101">
        <v>304801.31629999995</v>
      </c>
      <c r="M34" s="102">
        <v>2575000</v>
      </c>
      <c r="N34" s="103">
        <v>2575000</v>
      </c>
      <c r="O34" s="103">
        <f t="shared" si="34"/>
        <v>514548.26879999996</v>
      </c>
      <c r="P34" s="100">
        <f t="shared" si="35"/>
        <v>533323.44092800003</v>
      </c>
      <c r="Q34" s="122">
        <f t="shared" si="28"/>
        <v>459114.65050399996</v>
      </c>
      <c r="R34" s="101">
        <f t="shared" si="29"/>
        <v>339073.46520399995</v>
      </c>
      <c r="S34" s="103">
        <f t="shared" si="36"/>
        <v>1533930</v>
      </c>
      <c r="T34" s="100">
        <f t="shared" si="37"/>
        <v>2010174</v>
      </c>
      <c r="U34" s="122">
        <f t="shared" si="30"/>
        <v>2480240</v>
      </c>
      <c r="V34" s="101">
        <f t="shared" si="31"/>
        <v>2575000</v>
      </c>
      <c r="X34" s="105">
        <v>541176.14240000001</v>
      </c>
      <c r="Y34" s="107">
        <v>2375000</v>
      </c>
      <c r="Z34" s="104">
        <v>427201.84809999994</v>
      </c>
      <c r="AA34" s="105">
        <v>304801.31629999995</v>
      </c>
      <c r="AB34" s="106">
        <v>2575000</v>
      </c>
      <c r="AC34" s="107">
        <v>2575000</v>
      </c>
      <c r="AD34" s="107">
        <f t="shared" si="32"/>
        <v>533323.44092800003</v>
      </c>
      <c r="AE34" s="107">
        <f t="shared" si="38"/>
        <v>459114.65050399996</v>
      </c>
      <c r="AF34" s="107">
        <f t="shared" si="39"/>
        <v>339073.46520399995</v>
      </c>
      <c r="AG34" s="107">
        <f t="shared" si="33"/>
        <v>2010174</v>
      </c>
      <c r="AH34" s="107">
        <f t="shared" si="40"/>
        <v>2480240</v>
      </c>
      <c r="AI34" s="107">
        <f t="shared" si="41"/>
        <v>2575000</v>
      </c>
    </row>
    <row r="35" spans="1:35">
      <c r="A35" s="64" t="s">
        <v>257</v>
      </c>
      <c r="B35" s="64" t="s">
        <v>933</v>
      </c>
      <c r="C35" s="158">
        <v>0</v>
      </c>
      <c r="D35" s="159">
        <v>221633.41675499998</v>
      </c>
      <c r="F35" s="158">
        <v>0</v>
      </c>
      <c r="G35" s="159">
        <v>225000</v>
      </c>
      <c r="I35" s="122">
        <v>0</v>
      </c>
      <c r="J35" s="321">
        <v>252799.84999999998</v>
      </c>
      <c r="K35" s="100">
        <v>0</v>
      </c>
      <c r="L35" s="101">
        <v>0</v>
      </c>
      <c r="M35" s="102">
        <v>257349.95600000001</v>
      </c>
      <c r="N35" s="103">
        <v>262754.54199999996</v>
      </c>
      <c r="O35" s="103">
        <f t="shared" si="34"/>
        <v>0</v>
      </c>
      <c r="P35" s="100">
        <f t="shared" si="35"/>
        <v>0</v>
      </c>
      <c r="Q35" s="122">
        <f t="shared" si="28"/>
        <v>0</v>
      </c>
      <c r="R35" s="101">
        <f t="shared" si="29"/>
        <v>0</v>
      </c>
      <c r="S35" s="103">
        <f t="shared" si="36"/>
        <v>223404.912858519</v>
      </c>
      <c r="T35" s="100">
        <f t="shared" si="37"/>
        <v>239628.28107</v>
      </c>
      <c r="U35" s="122">
        <f t="shared" si="30"/>
        <v>255194.11577719997</v>
      </c>
      <c r="V35" s="101">
        <f t="shared" si="31"/>
        <v>260193.84915319999</v>
      </c>
      <c r="X35" s="105">
        <v>0</v>
      </c>
      <c r="Y35" s="107">
        <v>252799.84999999998</v>
      </c>
      <c r="Z35" s="104">
        <v>0</v>
      </c>
      <c r="AA35" s="105">
        <v>0</v>
      </c>
      <c r="AB35" s="106">
        <v>257349.95600000001</v>
      </c>
      <c r="AC35" s="107">
        <v>262754.54199999996</v>
      </c>
      <c r="AD35" s="107">
        <f t="shared" si="32"/>
        <v>0</v>
      </c>
      <c r="AE35" s="107">
        <f t="shared" si="38"/>
        <v>0</v>
      </c>
      <c r="AF35" s="107">
        <f t="shared" si="39"/>
        <v>0</v>
      </c>
      <c r="AG35" s="107">
        <f t="shared" si="33"/>
        <v>239628.28107</v>
      </c>
      <c r="AH35" s="107">
        <f t="shared" si="40"/>
        <v>255194.11577719997</v>
      </c>
      <c r="AI35" s="107">
        <f t="shared" si="41"/>
        <v>260193.84915319999</v>
      </c>
    </row>
    <row r="36" spans="1:35">
      <c r="A36" s="64" t="s">
        <v>235</v>
      </c>
      <c r="B36" s="64" t="s">
        <v>690</v>
      </c>
      <c r="C36" s="158">
        <v>4140365.22</v>
      </c>
      <c r="D36" s="159">
        <v>12661914.7755</v>
      </c>
      <c r="F36" s="158">
        <v>3780930.69</v>
      </c>
      <c r="G36" s="159">
        <v>14150000</v>
      </c>
      <c r="I36" s="122">
        <v>3562824.8333000024</v>
      </c>
      <c r="J36" s="321">
        <v>18000000</v>
      </c>
      <c r="K36" s="100">
        <v>2803581.2767000012</v>
      </c>
      <c r="L36" s="101">
        <v>1447594.7471000005</v>
      </c>
      <c r="M36" s="102">
        <v>18000000</v>
      </c>
      <c r="N36" s="103">
        <v>18000000</v>
      </c>
      <c r="O36" s="103">
        <f t="shared" si="34"/>
        <v>3881572.3584000003</v>
      </c>
      <c r="P36" s="100">
        <f t="shared" si="35"/>
        <v>3623894.4731760016</v>
      </c>
      <c r="Q36" s="122">
        <f t="shared" si="28"/>
        <v>3016169.4725480014</v>
      </c>
      <c r="R36" s="101">
        <f t="shared" si="29"/>
        <v>1827270.9753880007</v>
      </c>
      <c r="S36" s="103">
        <f t="shared" si="36"/>
        <v>13444945.220631899</v>
      </c>
      <c r="T36" s="100">
        <f t="shared" si="37"/>
        <v>16175870</v>
      </c>
      <c r="U36" s="122">
        <f t="shared" si="30"/>
        <v>18000000</v>
      </c>
      <c r="V36" s="101">
        <f t="shared" si="31"/>
        <v>18000000</v>
      </c>
      <c r="X36" s="105">
        <v>3562824.8333000024</v>
      </c>
      <c r="Y36" s="107">
        <v>18000000</v>
      </c>
      <c r="Z36" s="104">
        <v>2803581.2767000012</v>
      </c>
      <c r="AA36" s="105">
        <v>1447594.7471000005</v>
      </c>
      <c r="AB36" s="106">
        <v>18000000</v>
      </c>
      <c r="AC36" s="107">
        <v>18000000</v>
      </c>
      <c r="AD36" s="107">
        <f t="shared" si="32"/>
        <v>3623894.4731760016</v>
      </c>
      <c r="AE36" s="107">
        <f t="shared" si="38"/>
        <v>3016169.4725480014</v>
      </c>
      <c r="AF36" s="107">
        <f t="shared" si="39"/>
        <v>1827270.9753880007</v>
      </c>
      <c r="AG36" s="107">
        <f t="shared" si="33"/>
        <v>16175870</v>
      </c>
      <c r="AH36" s="107">
        <f t="shared" si="40"/>
        <v>18000000</v>
      </c>
      <c r="AI36" s="107">
        <f t="shared" si="41"/>
        <v>18000000</v>
      </c>
    </row>
    <row r="37" spans="1:35">
      <c r="A37" s="64" t="s">
        <v>469</v>
      </c>
      <c r="B37" s="64" t="s">
        <v>691</v>
      </c>
      <c r="C37" s="158">
        <v>7142756.6399999997</v>
      </c>
      <c r="D37" s="159">
        <v>13446693.357000001</v>
      </c>
      <c r="F37" s="158">
        <v>7274655.1299999999</v>
      </c>
      <c r="G37" s="159">
        <v>14738500</v>
      </c>
      <c r="I37" s="122">
        <v>5650916.2661000025</v>
      </c>
      <c r="J37" s="321">
        <v>27665500</v>
      </c>
      <c r="K37" s="100">
        <v>5374860.8824000014</v>
      </c>
      <c r="L37" s="101">
        <v>5291946.1067000013</v>
      </c>
      <c r="M37" s="102">
        <v>27665500</v>
      </c>
      <c r="N37" s="103">
        <v>27665500</v>
      </c>
      <c r="O37" s="103">
        <f t="shared" si="34"/>
        <v>7237723.5527999997</v>
      </c>
      <c r="P37" s="100">
        <f t="shared" si="35"/>
        <v>6105563.1479920018</v>
      </c>
      <c r="Q37" s="122">
        <f t="shared" si="28"/>
        <v>5452156.3898360021</v>
      </c>
      <c r="R37" s="101">
        <f t="shared" si="29"/>
        <v>5315162.243896001</v>
      </c>
      <c r="S37" s="103">
        <f t="shared" si="36"/>
        <v>14126442.012546601</v>
      </c>
      <c r="T37" s="100">
        <f t="shared" si="37"/>
        <v>21540687.399999999</v>
      </c>
      <c r="U37" s="122">
        <f t="shared" si="30"/>
        <v>27665500</v>
      </c>
      <c r="V37" s="101">
        <f t="shared" si="31"/>
        <v>27665500</v>
      </c>
      <c r="X37" s="105">
        <v>5650916.2661000025</v>
      </c>
      <c r="Y37" s="107">
        <v>27665500</v>
      </c>
      <c r="Z37" s="104">
        <v>5374860.8824000014</v>
      </c>
      <c r="AA37" s="105">
        <v>5291946.1067000013</v>
      </c>
      <c r="AB37" s="106">
        <v>27665500</v>
      </c>
      <c r="AC37" s="107">
        <v>27665500</v>
      </c>
      <c r="AD37" s="107">
        <f t="shared" si="32"/>
        <v>6105563.1479920018</v>
      </c>
      <c r="AE37" s="107">
        <f t="shared" si="38"/>
        <v>5452156.3898360021</v>
      </c>
      <c r="AF37" s="107">
        <f t="shared" si="39"/>
        <v>5315162.243896001</v>
      </c>
      <c r="AG37" s="107">
        <f t="shared" si="33"/>
        <v>21540687.399999999</v>
      </c>
      <c r="AH37" s="107">
        <f t="shared" si="40"/>
        <v>27665500</v>
      </c>
      <c r="AI37" s="107">
        <f t="shared" si="41"/>
        <v>27665500</v>
      </c>
    </row>
    <row r="38" spans="1:35">
      <c r="A38" s="64" t="s">
        <v>297</v>
      </c>
      <c r="B38" s="64" t="s">
        <v>692</v>
      </c>
      <c r="C38" s="158">
        <v>2030241.7</v>
      </c>
      <c r="D38" s="159">
        <v>3230138.2950599999</v>
      </c>
      <c r="F38" s="158">
        <v>1372388.41</v>
      </c>
      <c r="G38" s="159">
        <v>3500000</v>
      </c>
      <c r="I38" s="122">
        <v>1891104.3921626667</v>
      </c>
      <c r="J38" s="321">
        <v>3500000</v>
      </c>
      <c r="K38" s="100">
        <v>1621743.6634506667</v>
      </c>
      <c r="L38" s="101">
        <v>1497691.2606933331</v>
      </c>
      <c r="M38" s="102">
        <v>3500000</v>
      </c>
      <c r="N38" s="103">
        <v>3500000</v>
      </c>
      <c r="O38" s="103">
        <f t="shared" si="34"/>
        <v>1556587.3311999999</v>
      </c>
      <c r="P38" s="100">
        <f t="shared" si="35"/>
        <v>1745863.9171571198</v>
      </c>
      <c r="Q38" s="122">
        <f t="shared" si="28"/>
        <v>1697164.6674900264</v>
      </c>
      <c r="R38" s="101">
        <f t="shared" si="29"/>
        <v>1532425.9334653867</v>
      </c>
      <c r="S38" s="103">
        <f t="shared" si="36"/>
        <v>3372139.524199428</v>
      </c>
      <c r="T38" s="100">
        <f t="shared" si="37"/>
        <v>3500000</v>
      </c>
      <c r="U38" s="122">
        <f t="shared" si="30"/>
        <v>3500000</v>
      </c>
      <c r="V38" s="101">
        <f t="shared" si="31"/>
        <v>3500000</v>
      </c>
      <c r="X38" s="105">
        <v>1891104.3921626667</v>
      </c>
      <c r="Y38" s="107">
        <v>3500000</v>
      </c>
      <c r="Z38" s="104">
        <v>1621743.6634506667</v>
      </c>
      <c r="AA38" s="105">
        <v>1497691.2606933331</v>
      </c>
      <c r="AB38" s="106">
        <v>3500000</v>
      </c>
      <c r="AC38" s="107">
        <v>3500000</v>
      </c>
      <c r="AD38" s="107">
        <f t="shared" si="32"/>
        <v>1745863.9171571198</v>
      </c>
      <c r="AE38" s="107">
        <f t="shared" si="38"/>
        <v>1697164.6674900264</v>
      </c>
      <c r="AF38" s="107">
        <f t="shared" si="39"/>
        <v>1532425.9334653867</v>
      </c>
      <c r="AG38" s="107">
        <f t="shared" si="33"/>
        <v>3500000</v>
      </c>
      <c r="AH38" s="107">
        <f t="shared" si="40"/>
        <v>3500000</v>
      </c>
      <c r="AI38" s="107">
        <f t="shared" si="41"/>
        <v>3500000</v>
      </c>
    </row>
    <row r="39" spans="1:35">
      <c r="A39" s="64" t="s">
        <v>293</v>
      </c>
      <c r="B39" s="64" t="s">
        <v>693</v>
      </c>
      <c r="C39" s="158">
        <v>1307218.8500000001</v>
      </c>
      <c r="D39" s="159">
        <v>2894596.1481300001</v>
      </c>
      <c r="F39" s="158">
        <v>1428149.33</v>
      </c>
      <c r="G39" s="159">
        <v>5100000</v>
      </c>
      <c r="I39" s="122">
        <v>1383187.5185000005</v>
      </c>
      <c r="J39" s="321">
        <v>5215000</v>
      </c>
      <c r="K39" s="100">
        <v>1260181.1770000001</v>
      </c>
      <c r="L39" s="101">
        <v>1155262.1570000006</v>
      </c>
      <c r="M39" s="102">
        <v>5415000</v>
      </c>
      <c r="N39" s="103">
        <v>5650000</v>
      </c>
      <c r="O39" s="103">
        <f t="shared" si="34"/>
        <v>1394288.7956000001</v>
      </c>
      <c r="P39" s="100">
        <f t="shared" si="35"/>
        <v>1395776.8257200003</v>
      </c>
      <c r="Q39" s="122">
        <f t="shared" si="28"/>
        <v>1294622.9526200001</v>
      </c>
      <c r="R39" s="101">
        <f t="shared" si="29"/>
        <v>1184639.4826000005</v>
      </c>
      <c r="S39" s="103">
        <f t="shared" si="36"/>
        <v>4055079.6549839941</v>
      </c>
      <c r="T39" s="100">
        <f t="shared" si="37"/>
        <v>5160513</v>
      </c>
      <c r="U39" s="122">
        <f t="shared" si="30"/>
        <v>5320240</v>
      </c>
      <c r="V39" s="101">
        <f t="shared" si="31"/>
        <v>5538657</v>
      </c>
      <c r="X39" s="105">
        <v>1383187.5185000005</v>
      </c>
      <c r="Y39" s="107">
        <v>5215000</v>
      </c>
      <c r="Z39" s="104">
        <v>1260181.1770000001</v>
      </c>
      <c r="AA39" s="105">
        <v>1155262.1570000006</v>
      </c>
      <c r="AB39" s="106">
        <v>5415000</v>
      </c>
      <c r="AC39" s="107">
        <v>5650000</v>
      </c>
      <c r="AD39" s="107">
        <f t="shared" si="32"/>
        <v>1395776.8257200003</v>
      </c>
      <c r="AE39" s="107">
        <f t="shared" si="38"/>
        <v>1294622.9526200001</v>
      </c>
      <c r="AF39" s="107">
        <f t="shared" si="39"/>
        <v>1184639.4826000005</v>
      </c>
      <c r="AG39" s="107">
        <f t="shared" si="33"/>
        <v>5160513</v>
      </c>
      <c r="AH39" s="107">
        <f t="shared" si="40"/>
        <v>5320240</v>
      </c>
      <c r="AI39" s="107">
        <f t="shared" si="41"/>
        <v>5538657</v>
      </c>
    </row>
    <row r="40" spans="1:35">
      <c r="A40" s="64" t="s">
        <v>473</v>
      </c>
      <c r="B40" s="64" t="s">
        <v>694</v>
      </c>
      <c r="C40" s="158">
        <v>1201542.5900000001</v>
      </c>
      <c r="D40" s="159">
        <v>5791172.4134999998</v>
      </c>
      <c r="F40" s="158">
        <v>1107220.52</v>
      </c>
      <c r="G40" s="159">
        <v>6400000</v>
      </c>
      <c r="I40" s="122">
        <v>482336.88016800146</v>
      </c>
      <c r="J40" s="321">
        <v>7000000</v>
      </c>
      <c r="K40" s="100">
        <v>264011.61214400083</v>
      </c>
      <c r="L40" s="101">
        <v>8637.0327180010063</v>
      </c>
      <c r="M40" s="102">
        <v>7000000</v>
      </c>
      <c r="N40" s="103">
        <v>7000000</v>
      </c>
      <c r="O40" s="103">
        <f t="shared" si="34"/>
        <v>1133630.6995999999</v>
      </c>
      <c r="P40" s="100">
        <f t="shared" si="35"/>
        <v>657304.29932096112</v>
      </c>
      <c r="Q40" s="122">
        <f t="shared" si="28"/>
        <v>325142.68719072104</v>
      </c>
      <c r="R40" s="101">
        <f t="shared" si="29"/>
        <v>80141.914957280969</v>
      </c>
      <c r="S40" s="103">
        <f t="shared" si="36"/>
        <v>6111537.4895162992</v>
      </c>
      <c r="T40" s="100">
        <f t="shared" si="37"/>
        <v>6715720</v>
      </c>
      <c r="U40" s="122">
        <f t="shared" si="30"/>
        <v>7000000</v>
      </c>
      <c r="V40" s="101">
        <f t="shared" si="31"/>
        <v>7000000</v>
      </c>
      <c r="X40" s="105">
        <v>482336.88016800146</v>
      </c>
      <c r="Y40" s="107">
        <v>7000000</v>
      </c>
      <c r="Z40" s="104">
        <v>264011.61214400083</v>
      </c>
      <c r="AA40" s="105">
        <v>8637.0327180010063</v>
      </c>
      <c r="AB40" s="106">
        <v>7000000</v>
      </c>
      <c r="AC40" s="107">
        <v>7000000</v>
      </c>
      <c r="AD40" s="107">
        <f t="shared" si="32"/>
        <v>657304.29932096112</v>
      </c>
      <c r="AE40" s="107">
        <f t="shared" si="38"/>
        <v>325142.68719072104</v>
      </c>
      <c r="AF40" s="107">
        <f t="shared" si="39"/>
        <v>80141.914957280969</v>
      </c>
      <c r="AG40" s="107">
        <f t="shared" si="33"/>
        <v>6715720</v>
      </c>
      <c r="AH40" s="107">
        <f t="shared" si="40"/>
        <v>7000000</v>
      </c>
      <c r="AI40" s="107">
        <f t="shared" si="41"/>
        <v>7000000</v>
      </c>
    </row>
    <row r="41" spans="1:35">
      <c r="A41" s="64" t="s">
        <v>491</v>
      </c>
      <c r="B41" s="64" t="s">
        <v>695</v>
      </c>
      <c r="C41" s="158">
        <v>314384.51</v>
      </c>
      <c r="D41" s="159">
        <v>795075.48622499988</v>
      </c>
      <c r="F41" s="158">
        <v>316165.09999999998</v>
      </c>
      <c r="G41" s="159">
        <v>1000000</v>
      </c>
      <c r="I41" s="122">
        <v>339654.82260000001</v>
      </c>
      <c r="J41" s="321">
        <v>1000000</v>
      </c>
      <c r="K41" s="100">
        <v>310736.16839999991</v>
      </c>
      <c r="L41" s="101">
        <v>323664.40619999991</v>
      </c>
      <c r="M41" s="102">
        <v>1000000</v>
      </c>
      <c r="N41" s="103">
        <v>1000000</v>
      </c>
      <c r="O41" s="103">
        <f t="shared" si="34"/>
        <v>315666.53479999996</v>
      </c>
      <c r="P41" s="100">
        <f t="shared" si="35"/>
        <v>333077.70027200005</v>
      </c>
      <c r="Q41" s="122">
        <f t="shared" si="28"/>
        <v>318833.39157599997</v>
      </c>
      <c r="R41" s="101">
        <f t="shared" si="29"/>
        <v>320044.49961599993</v>
      </c>
      <c r="S41" s="103">
        <f t="shared" si="36"/>
        <v>902906.76537340495</v>
      </c>
      <c r="T41" s="100">
        <f t="shared" si="37"/>
        <v>1000000</v>
      </c>
      <c r="U41" s="122">
        <f t="shared" si="30"/>
        <v>1000000</v>
      </c>
      <c r="V41" s="101">
        <f t="shared" si="31"/>
        <v>1000000</v>
      </c>
      <c r="X41" s="105">
        <v>339654.82260000001</v>
      </c>
      <c r="Y41" s="107">
        <v>1000000</v>
      </c>
      <c r="Z41" s="104">
        <v>310736.16839999991</v>
      </c>
      <c r="AA41" s="105">
        <v>323664.40619999991</v>
      </c>
      <c r="AB41" s="106">
        <v>1000000</v>
      </c>
      <c r="AC41" s="107">
        <v>1000000</v>
      </c>
      <c r="AD41" s="107">
        <f t="shared" si="32"/>
        <v>333077.70027200005</v>
      </c>
      <c r="AE41" s="107">
        <f t="shared" si="38"/>
        <v>318833.39157599997</v>
      </c>
      <c r="AF41" s="107">
        <f t="shared" si="39"/>
        <v>320044.49961599993</v>
      </c>
      <c r="AG41" s="107">
        <f t="shared" si="33"/>
        <v>1000000</v>
      </c>
      <c r="AH41" s="107">
        <f t="shared" si="40"/>
        <v>1000000</v>
      </c>
      <c r="AI41" s="107">
        <f t="shared" si="41"/>
        <v>1000000</v>
      </c>
    </row>
    <row r="42" spans="1:35">
      <c r="A42" s="64" t="s">
        <v>179</v>
      </c>
      <c r="B42" s="64" t="s">
        <v>696</v>
      </c>
      <c r="C42" s="158">
        <v>0</v>
      </c>
      <c r="D42" s="159">
        <v>2339125</v>
      </c>
      <c r="F42" s="158">
        <v>0</v>
      </c>
      <c r="G42" s="159">
        <v>2127853.86</v>
      </c>
      <c r="I42" s="122">
        <v>0</v>
      </c>
      <c r="J42" s="321">
        <v>2161477.77</v>
      </c>
      <c r="K42" s="100">
        <v>0</v>
      </c>
      <c r="L42" s="101">
        <v>0</v>
      </c>
      <c r="M42" s="102">
        <v>2200381.8792000003</v>
      </c>
      <c r="N42" s="103">
        <v>2246591.9243999999</v>
      </c>
      <c r="O42" s="103">
        <f t="shared" si="34"/>
        <v>0</v>
      </c>
      <c r="P42" s="100">
        <f t="shared" si="35"/>
        <v>0</v>
      </c>
      <c r="Q42" s="122">
        <f t="shared" si="28"/>
        <v>0</v>
      </c>
      <c r="R42" s="101">
        <f t="shared" si="29"/>
        <v>0</v>
      </c>
      <c r="S42" s="103">
        <f t="shared" si="36"/>
        <v>2227954.1261320002</v>
      </c>
      <c r="T42" s="100">
        <f t="shared" si="37"/>
        <v>2145546.761442</v>
      </c>
      <c r="U42" s="122">
        <f t="shared" si="30"/>
        <v>2181949.1122610401</v>
      </c>
      <c r="V42" s="101">
        <f t="shared" si="31"/>
        <v>2224697.6049842401</v>
      </c>
      <c r="X42" s="105">
        <v>0</v>
      </c>
      <c r="Y42" s="107">
        <v>2161477.77</v>
      </c>
      <c r="Z42" s="104">
        <v>0</v>
      </c>
      <c r="AA42" s="105">
        <v>0</v>
      </c>
      <c r="AB42" s="106">
        <v>2200381.8792000003</v>
      </c>
      <c r="AC42" s="107">
        <v>2246591.9243999999</v>
      </c>
      <c r="AD42" s="107">
        <f t="shared" si="32"/>
        <v>0</v>
      </c>
      <c r="AE42" s="107">
        <f t="shared" si="38"/>
        <v>0</v>
      </c>
      <c r="AF42" s="107">
        <f t="shared" si="39"/>
        <v>0</v>
      </c>
      <c r="AG42" s="107">
        <f t="shared" si="33"/>
        <v>2145546.761442</v>
      </c>
      <c r="AH42" s="107">
        <f t="shared" si="40"/>
        <v>2181949.1122610401</v>
      </c>
      <c r="AI42" s="107">
        <f t="shared" si="41"/>
        <v>2224697.6049842401</v>
      </c>
    </row>
    <row r="43" spans="1:35">
      <c r="A43" s="64" t="s">
        <v>13</v>
      </c>
      <c r="B43" s="64" t="s">
        <v>697</v>
      </c>
      <c r="C43" s="158">
        <v>1914862.16</v>
      </c>
      <c r="D43" s="159">
        <v>1954867.8374999999</v>
      </c>
      <c r="F43" s="158">
        <v>1930437.33</v>
      </c>
      <c r="G43" s="159">
        <v>2570834</v>
      </c>
      <c r="I43" s="122">
        <v>2076859.6178000006</v>
      </c>
      <c r="J43" s="321">
        <v>2827917</v>
      </c>
      <c r="K43" s="100">
        <v>2071861.3627000002</v>
      </c>
      <c r="L43" s="101">
        <v>2067591.5666000003</v>
      </c>
      <c r="M43" s="102">
        <v>3110709</v>
      </c>
      <c r="N43" s="103">
        <v>3110709</v>
      </c>
      <c r="O43" s="103">
        <f t="shared" si="34"/>
        <v>1926076.2823999999</v>
      </c>
      <c r="P43" s="100">
        <f t="shared" si="35"/>
        <v>2035861.3772160003</v>
      </c>
      <c r="Q43" s="122">
        <f t="shared" si="28"/>
        <v>2073260.8741280003</v>
      </c>
      <c r="R43" s="101">
        <f t="shared" si="29"/>
        <v>2068787.1095080003</v>
      </c>
      <c r="S43" s="103">
        <f t="shared" si="36"/>
        <v>2278989.2322074999</v>
      </c>
      <c r="T43" s="100">
        <f t="shared" si="37"/>
        <v>2706111.0745999999</v>
      </c>
      <c r="U43" s="122">
        <f t="shared" si="30"/>
        <v>2976722.1503999997</v>
      </c>
      <c r="V43" s="101">
        <f t="shared" si="31"/>
        <v>3110709</v>
      </c>
      <c r="X43" s="105">
        <v>2076859.6178000006</v>
      </c>
      <c r="Y43" s="107">
        <v>2827917</v>
      </c>
      <c r="Z43" s="104">
        <v>2071861.3627000002</v>
      </c>
      <c r="AA43" s="105">
        <v>2067591.5666000003</v>
      </c>
      <c r="AB43" s="106">
        <v>3110709</v>
      </c>
      <c r="AC43" s="107">
        <v>3110709</v>
      </c>
      <c r="AD43" s="107">
        <f t="shared" si="32"/>
        <v>2035861.3772160003</v>
      </c>
      <c r="AE43" s="107">
        <f t="shared" si="38"/>
        <v>2073260.8741280003</v>
      </c>
      <c r="AF43" s="107">
        <f t="shared" si="39"/>
        <v>2068787.1095080003</v>
      </c>
      <c r="AG43" s="107">
        <f t="shared" si="33"/>
        <v>2706111.0745999999</v>
      </c>
      <c r="AH43" s="107">
        <f t="shared" si="40"/>
        <v>2976722.1503999997</v>
      </c>
      <c r="AI43" s="107">
        <f t="shared" si="41"/>
        <v>3110709</v>
      </c>
    </row>
    <row r="44" spans="1:35">
      <c r="A44" s="64" t="s">
        <v>251</v>
      </c>
      <c r="B44" s="64" t="s">
        <v>698</v>
      </c>
      <c r="C44" s="158">
        <v>0</v>
      </c>
      <c r="D44" s="159">
        <v>2200000</v>
      </c>
      <c r="F44" s="158">
        <v>0</v>
      </c>
      <c r="G44" s="159">
        <v>2200000</v>
      </c>
      <c r="I44" s="122">
        <v>0</v>
      </c>
      <c r="J44" s="321">
        <v>2256167.0649999999</v>
      </c>
      <c r="K44" s="100">
        <v>0</v>
      </c>
      <c r="L44" s="101">
        <v>0</v>
      </c>
      <c r="M44" s="102">
        <v>2296775.4724000003</v>
      </c>
      <c r="N44" s="103">
        <v>2345009.8717999998</v>
      </c>
      <c r="O44" s="103">
        <f t="shared" si="34"/>
        <v>0</v>
      </c>
      <c r="P44" s="100">
        <f t="shared" si="35"/>
        <v>0</v>
      </c>
      <c r="Q44" s="122">
        <f t="shared" si="28"/>
        <v>0</v>
      </c>
      <c r="R44" s="101">
        <f t="shared" si="29"/>
        <v>0</v>
      </c>
      <c r="S44" s="103">
        <f t="shared" si="36"/>
        <v>2200000</v>
      </c>
      <c r="T44" s="100">
        <f t="shared" si="37"/>
        <v>2229555.1096029999</v>
      </c>
      <c r="U44" s="122">
        <f t="shared" si="30"/>
        <v>2277535.2089738799</v>
      </c>
      <c r="V44" s="101">
        <f t="shared" si="31"/>
        <v>2322156.41336428</v>
      </c>
      <c r="X44" s="105">
        <v>0</v>
      </c>
      <c r="Y44" s="107">
        <v>2256167.0649999999</v>
      </c>
      <c r="Z44" s="104">
        <v>0</v>
      </c>
      <c r="AA44" s="105">
        <v>0</v>
      </c>
      <c r="AB44" s="106">
        <v>2296775.4724000003</v>
      </c>
      <c r="AC44" s="107">
        <v>2345009.8717999998</v>
      </c>
      <c r="AD44" s="107">
        <f t="shared" si="32"/>
        <v>0</v>
      </c>
      <c r="AE44" s="107">
        <f t="shared" si="38"/>
        <v>0</v>
      </c>
      <c r="AF44" s="107">
        <f t="shared" si="39"/>
        <v>0</v>
      </c>
      <c r="AG44" s="107">
        <f t="shared" si="33"/>
        <v>2229555.1096029999</v>
      </c>
      <c r="AH44" s="107">
        <f t="shared" si="40"/>
        <v>2277535.2089738799</v>
      </c>
      <c r="AI44" s="107">
        <f t="shared" si="41"/>
        <v>2322156.41336428</v>
      </c>
    </row>
    <row r="45" spans="1:35">
      <c r="A45" s="64" t="s">
        <v>379</v>
      </c>
      <c r="B45" s="64" t="s">
        <v>699</v>
      </c>
      <c r="C45" s="158">
        <v>8710382.4299999997</v>
      </c>
      <c r="D45" s="159">
        <v>10343862.568499999</v>
      </c>
      <c r="F45" s="158">
        <v>8800435.9499999993</v>
      </c>
      <c r="G45" s="159">
        <v>18612516.817499999</v>
      </c>
      <c r="I45" s="122">
        <v>7478962.1782000037</v>
      </c>
      <c r="J45" s="321">
        <v>20467699</v>
      </c>
      <c r="K45" s="100">
        <v>7378844.4683000026</v>
      </c>
      <c r="L45" s="101">
        <v>7501546.2753999997</v>
      </c>
      <c r="M45" s="102">
        <v>22105114</v>
      </c>
      <c r="N45" s="103">
        <v>22635897.585000001</v>
      </c>
      <c r="O45" s="103">
        <f t="shared" si="34"/>
        <v>8775220.9644000009</v>
      </c>
      <c r="P45" s="100">
        <f t="shared" si="35"/>
        <v>7848974.834304003</v>
      </c>
      <c r="Q45" s="122">
        <f t="shared" si="28"/>
        <v>7406877.4270720026</v>
      </c>
      <c r="R45" s="101">
        <f t="shared" si="29"/>
        <v>7467189.7694119997</v>
      </c>
      <c r="S45" s="103">
        <f t="shared" si="36"/>
        <v>14694828.434323799</v>
      </c>
      <c r="T45" s="100">
        <f t="shared" si="37"/>
        <v>19588713.681931499</v>
      </c>
      <c r="U45" s="122">
        <f t="shared" si="30"/>
        <v>21329306.773000002</v>
      </c>
      <c r="V45" s="101">
        <f t="shared" si="31"/>
        <v>22384412.322427001</v>
      </c>
      <c r="X45" s="105">
        <v>7478962.1782000037</v>
      </c>
      <c r="Y45" s="107">
        <v>20467699</v>
      </c>
      <c r="Z45" s="104">
        <v>7378844.4683000026</v>
      </c>
      <c r="AA45" s="105">
        <v>7501546.2753999997</v>
      </c>
      <c r="AB45" s="106">
        <v>22105114</v>
      </c>
      <c r="AC45" s="107">
        <v>22635897.585000001</v>
      </c>
      <c r="AD45" s="107">
        <f t="shared" si="32"/>
        <v>7848974.834304003</v>
      </c>
      <c r="AE45" s="107">
        <f t="shared" si="38"/>
        <v>7406877.4270720026</v>
      </c>
      <c r="AF45" s="107">
        <f t="shared" si="39"/>
        <v>7467189.7694119997</v>
      </c>
      <c r="AG45" s="107">
        <f t="shared" si="33"/>
        <v>19588713.681931499</v>
      </c>
      <c r="AH45" s="107">
        <f t="shared" si="40"/>
        <v>21329306.773000002</v>
      </c>
      <c r="AI45" s="107">
        <f t="shared" si="41"/>
        <v>22384412.322427001</v>
      </c>
    </row>
    <row r="46" spans="1:35">
      <c r="A46" s="64" t="s">
        <v>569</v>
      </c>
      <c r="B46" s="64" t="s">
        <v>700</v>
      </c>
      <c r="C46" s="158">
        <v>202518.72</v>
      </c>
      <c r="D46" s="159">
        <v>656441.28449999995</v>
      </c>
      <c r="F46" s="158">
        <v>195352.92</v>
      </c>
      <c r="G46" s="159">
        <v>750000</v>
      </c>
      <c r="I46" s="122">
        <v>198143.01880000011</v>
      </c>
      <c r="J46" s="321">
        <v>900000</v>
      </c>
      <c r="K46" s="100">
        <v>165329.53220000002</v>
      </c>
      <c r="L46" s="101">
        <v>155973.81610000005</v>
      </c>
      <c r="M46" s="102">
        <v>900000</v>
      </c>
      <c r="N46" s="103">
        <v>900000</v>
      </c>
      <c r="O46" s="103">
        <f t="shared" si="34"/>
        <v>197359.34400000001</v>
      </c>
      <c r="P46" s="100">
        <f t="shared" si="35"/>
        <v>197361.79113600007</v>
      </c>
      <c r="Q46" s="122">
        <f t="shared" si="28"/>
        <v>174517.30844800005</v>
      </c>
      <c r="R46" s="101">
        <f t="shared" si="29"/>
        <v>158593.41660800006</v>
      </c>
      <c r="S46" s="103">
        <f t="shared" si="36"/>
        <v>705671.8805961</v>
      </c>
      <c r="T46" s="100">
        <f t="shared" si="37"/>
        <v>828930</v>
      </c>
      <c r="U46" s="122">
        <f t="shared" si="30"/>
        <v>900000</v>
      </c>
      <c r="V46" s="101">
        <f t="shared" si="31"/>
        <v>900000</v>
      </c>
      <c r="X46" s="105">
        <v>198143.01880000011</v>
      </c>
      <c r="Y46" s="107">
        <v>900000</v>
      </c>
      <c r="Z46" s="104">
        <v>165329.53220000002</v>
      </c>
      <c r="AA46" s="105">
        <v>155973.81610000005</v>
      </c>
      <c r="AB46" s="106">
        <v>900000</v>
      </c>
      <c r="AC46" s="107">
        <v>900000</v>
      </c>
      <c r="AD46" s="107">
        <f t="shared" si="32"/>
        <v>197361.79113600007</v>
      </c>
      <c r="AE46" s="107">
        <f t="shared" si="38"/>
        <v>174517.30844800005</v>
      </c>
      <c r="AF46" s="107">
        <f t="shared" si="39"/>
        <v>158593.41660800006</v>
      </c>
      <c r="AG46" s="107">
        <f t="shared" si="33"/>
        <v>828930</v>
      </c>
      <c r="AH46" s="107">
        <f t="shared" si="40"/>
        <v>900000</v>
      </c>
      <c r="AI46" s="107">
        <f t="shared" si="41"/>
        <v>900000</v>
      </c>
    </row>
    <row r="47" spans="1:35">
      <c r="A47" s="64" t="s">
        <v>535</v>
      </c>
      <c r="B47" s="64" t="s">
        <v>701</v>
      </c>
      <c r="C47" s="158">
        <v>494328.3</v>
      </c>
      <c r="D47" s="159">
        <v>1643456.6984999999</v>
      </c>
      <c r="F47" s="158">
        <v>510942.09</v>
      </c>
      <c r="G47" s="159">
        <v>2450000</v>
      </c>
      <c r="I47" s="122">
        <v>454931.19900000043</v>
      </c>
      <c r="J47" s="321">
        <v>2600000</v>
      </c>
      <c r="K47" s="100">
        <v>318033.978</v>
      </c>
      <c r="L47" s="101">
        <v>195886.77900000001</v>
      </c>
      <c r="M47" s="102">
        <v>2750000</v>
      </c>
      <c r="N47" s="103">
        <v>2750000</v>
      </c>
      <c r="O47" s="103">
        <f t="shared" si="34"/>
        <v>506290.22879999998</v>
      </c>
      <c r="P47" s="100">
        <f t="shared" si="35"/>
        <v>470614.2484800003</v>
      </c>
      <c r="Q47" s="122">
        <f t="shared" si="28"/>
        <v>356365.19988000015</v>
      </c>
      <c r="R47" s="101">
        <f t="shared" si="29"/>
        <v>230087.99472000002</v>
      </c>
      <c r="S47" s="103">
        <f t="shared" si="36"/>
        <v>2067859.7837493001</v>
      </c>
      <c r="T47" s="100">
        <f t="shared" si="37"/>
        <v>2528930</v>
      </c>
      <c r="U47" s="122">
        <f t="shared" si="30"/>
        <v>2678930</v>
      </c>
      <c r="V47" s="101">
        <f t="shared" si="31"/>
        <v>2750000</v>
      </c>
      <c r="X47" s="105">
        <v>454931.19900000043</v>
      </c>
      <c r="Y47" s="107">
        <v>2600000</v>
      </c>
      <c r="Z47" s="104">
        <v>318033.978</v>
      </c>
      <c r="AA47" s="105">
        <v>195886.77900000001</v>
      </c>
      <c r="AB47" s="106">
        <v>2750000</v>
      </c>
      <c r="AC47" s="107">
        <v>2750000</v>
      </c>
      <c r="AD47" s="107">
        <f t="shared" si="32"/>
        <v>470614.2484800003</v>
      </c>
      <c r="AE47" s="107">
        <f t="shared" si="38"/>
        <v>356365.19988000015</v>
      </c>
      <c r="AF47" s="107">
        <f t="shared" si="39"/>
        <v>230087.99472000002</v>
      </c>
      <c r="AG47" s="107">
        <f t="shared" si="33"/>
        <v>2528930</v>
      </c>
      <c r="AH47" s="107">
        <f t="shared" si="40"/>
        <v>2678930</v>
      </c>
      <c r="AI47" s="107">
        <f t="shared" si="41"/>
        <v>2750000</v>
      </c>
    </row>
    <row r="48" spans="1:35">
      <c r="A48" s="64" t="s">
        <v>577</v>
      </c>
      <c r="B48" s="64" t="s">
        <v>702</v>
      </c>
      <c r="C48" s="158">
        <v>0</v>
      </c>
      <c r="D48" s="159">
        <v>229769.886</v>
      </c>
      <c r="F48" s="158">
        <v>29966.91</v>
      </c>
      <c r="G48" s="159">
        <v>375000</v>
      </c>
      <c r="I48" s="122">
        <v>41028.490300000005</v>
      </c>
      <c r="J48" s="321">
        <v>398947</v>
      </c>
      <c r="K48" s="100">
        <v>36978.544700000013</v>
      </c>
      <c r="L48" s="101">
        <v>36735.760600000045</v>
      </c>
      <c r="M48" s="102">
        <v>398947</v>
      </c>
      <c r="N48" s="103">
        <v>398947</v>
      </c>
      <c r="O48" s="103">
        <f t="shared" si="34"/>
        <v>21576.175199999998</v>
      </c>
      <c r="P48" s="100">
        <f t="shared" si="35"/>
        <v>37931.247816000003</v>
      </c>
      <c r="Q48" s="122">
        <f t="shared" si="28"/>
        <v>38112.529468000008</v>
      </c>
      <c r="R48" s="101">
        <f t="shared" si="29"/>
        <v>36803.740148000034</v>
      </c>
      <c r="S48" s="103">
        <f t="shared" si="36"/>
        <v>306189.97198679997</v>
      </c>
      <c r="T48" s="100">
        <f t="shared" si="37"/>
        <v>387600.91139999998</v>
      </c>
      <c r="U48" s="122">
        <f t="shared" si="30"/>
        <v>398947</v>
      </c>
      <c r="V48" s="101">
        <f t="shared" si="31"/>
        <v>398947</v>
      </c>
      <c r="X48" s="105">
        <v>41028.490300000005</v>
      </c>
      <c r="Y48" s="107">
        <v>398947</v>
      </c>
      <c r="Z48" s="104">
        <v>36978.544700000013</v>
      </c>
      <c r="AA48" s="105">
        <v>36735.760600000045</v>
      </c>
      <c r="AB48" s="106">
        <v>398947</v>
      </c>
      <c r="AC48" s="107">
        <v>398947</v>
      </c>
      <c r="AD48" s="107">
        <f t="shared" si="32"/>
        <v>37931.247816000003</v>
      </c>
      <c r="AE48" s="107">
        <f t="shared" si="38"/>
        <v>38112.529468000008</v>
      </c>
      <c r="AF48" s="107">
        <f t="shared" si="39"/>
        <v>36803.740148000034</v>
      </c>
      <c r="AG48" s="107">
        <f t="shared" si="33"/>
        <v>387600.91139999998</v>
      </c>
      <c r="AH48" s="107">
        <f t="shared" si="40"/>
        <v>398947</v>
      </c>
      <c r="AI48" s="107">
        <f t="shared" si="41"/>
        <v>398947</v>
      </c>
    </row>
    <row r="49" spans="1:35">
      <c r="A49" s="64" t="s">
        <v>505</v>
      </c>
      <c r="B49" s="64" t="s">
        <v>968</v>
      </c>
      <c r="C49" s="158">
        <v>30500.31</v>
      </c>
      <c r="D49" s="159">
        <v>125000</v>
      </c>
      <c r="F49" s="158">
        <v>6479.43</v>
      </c>
      <c r="G49" s="159">
        <v>125000</v>
      </c>
      <c r="I49" s="122">
        <v>20253.053600000036</v>
      </c>
      <c r="J49" s="321">
        <v>175000</v>
      </c>
      <c r="K49" s="100">
        <v>21336.742900000008</v>
      </c>
      <c r="L49" s="101">
        <v>22115.479700000022</v>
      </c>
      <c r="M49" s="102">
        <v>175000</v>
      </c>
      <c r="N49" s="103">
        <v>175000</v>
      </c>
      <c r="O49" s="103">
        <f t="shared" si="34"/>
        <v>13205.276400000001</v>
      </c>
      <c r="P49" s="100">
        <f t="shared" si="35"/>
        <v>16396.438992000025</v>
      </c>
      <c r="Q49" s="122">
        <f t="shared" si="28"/>
        <v>21033.309896000017</v>
      </c>
      <c r="R49" s="101">
        <f t="shared" si="29"/>
        <v>21897.433396000019</v>
      </c>
      <c r="S49" s="103">
        <f t="shared" si="36"/>
        <v>125000</v>
      </c>
      <c r="T49" s="100">
        <f t="shared" si="37"/>
        <v>151310</v>
      </c>
      <c r="U49" s="122">
        <f t="shared" si="30"/>
        <v>175000</v>
      </c>
      <c r="V49" s="101">
        <f t="shared" si="31"/>
        <v>175000</v>
      </c>
      <c r="X49" s="105">
        <v>20253.053600000036</v>
      </c>
      <c r="Y49" s="107">
        <v>175000</v>
      </c>
      <c r="Z49" s="104">
        <v>21336.742900000008</v>
      </c>
      <c r="AA49" s="105">
        <v>22115.479700000022</v>
      </c>
      <c r="AB49" s="106">
        <v>175000</v>
      </c>
      <c r="AC49" s="107">
        <v>175000</v>
      </c>
      <c r="AD49" s="107">
        <f t="shared" si="32"/>
        <v>16396.438992000025</v>
      </c>
      <c r="AE49" s="107">
        <f t="shared" si="38"/>
        <v>21033.309896000017</v>
      </c>
      <c r="AF49" s="107">
        <f t="shared" si="39"/>
        <v>21897.433396000019</v>
      </c>
      <c r="AG49" s="107">
        <f t="shared" si="33"/>
        <v>151310</v>
      </c>
      <c r="AH49" s="107">
        <f t="shared" si="40"/>
        <v>175000</v>
      </c>
      <c r="AI49" s="107">
        <f t="shared" si="41"/>
        <v>175000</v>
      </c>
    </row>
    <row r="50" spans="1:35">
      <c r="A50" s="64" t="s">
        <v>539</v>
      </c>
      <c r="B50" s="64" t="s">
        <v>969</v>
      </c>
      <c r="C50" s="158">
        <v>87214.41</v>
      </c>
      <c r="D50" s="159">
        <v>1034560.5870000001</v>
      </c>
      <c r="F50" s="158">
        <v>0</v>
      </c>
      <c r="G50" s="159">
        <v>1918354.24</v>
      </c>
      <c r="I50" s="122">
        <v>99934.720099999991</v>
      </c>
      <c r="J50" s="321">
        <v>1847065.4025000001</v>
      </c>
      <c r="K50" s="100">
        <v>76579.347400000144</v>
      </c>
      <c r="L50" s="101">
        <v>85208.953700000086</v>
      </c>
      <c r="M50" s="102">
        <v>1922242.405</v>
      </c>
      <c r="N50" s="103">
        <v>1950909.8025</v>
      </c>
      <c r="O50" s="103">
        <f t="shared" si="34"/>
        <v>24420.034800000005</v>
      </c>
      <c r="P50" s="100">
        <f t="shared" si="35"/>
        <v>71952.998471999992</v>
      </c>
      <c r="Q50" s="122">
        <f t="shared" si="28"/>
        <v>83118.851756000106</v>
      </c>
      <c r="R50" s="101">
        <f t="shared" si="29"/>
        <v>82792.663936000099</v>
      </c>
      <c r="S50" s="103">
        <f t="shared" si="36"/>
        <v>1499612.8072086</v>
      </c>
      <c r="T50" s="100">
        <f t="shared" si="37"/>
        <v>1880842.0537075</v>
      </c>
      <c r="U50" s="122">
        <f t="shared" si="30"/>
        <v>1886623.5412155001</v>
      </c>
      <c r="V50" s="101">
        <f t="shared" si="31"/>
        <v>1937327.1895645</v>
      </c>
      <c r="X50" s="105">
        <v>99934.720099999991</v>
      </c>
      <c r="Y50" s="107">
        <v>1847065.4025000001</v>
      </c>
      <c r="Z50" s="104">
        <v>76579.347400000144</v>
      </c>
      <c r="AA50" s="105">
        <v>85208.953700000086</v>
      </c>
      <c r="AB50" s="106">
        <v>1922242.405</v>
      </c>
      <c r="AC50" s="107">
        <v>1950909.8025</v>
      </c>
      <c r="AD50" s="107">
        <f t="shared" si="32"/>
        <v>71952.998471999992</v>
      </c>
      <c r="AE50" s="107">
        <f t="shared" si="38"/>
        <v>83118.851756000106</v>
      </c>
      <c r="AF50" s="107">
        <f t="shared" si="39"/>
        <v>82792.663936000099</v>
      </c>
      <c r="AG50" s="107">
        <f t="shared" si="33"/>
        <v>1880842.0537075</v>
      </c>
      <c r="AH50" s="107">
        <f t="shared" si="40"/>
        <v>1886623.5412155001</v>
      </c>
      <c r="AI50" s="107">
        <f t="shared" si="41"/>
        <v>1937327.1895645</v>
      </c>
    </row>
    <row r="51" spans="1:35">
      <c r="A51" s="64" t="s">
        <v>497</v>
      </c>
      <c r="B51" s="64" t="s">
        <v>703</v>
      </c>
      <c r="C51" s="158">
        <v>1007066.48</v>
      </c>
      <c r="D51" s="159">
        <v>1590688</v>
      </c>
      <c r="F51" s="158">
        <v>1076392.48</v>
      </c>
      <c r="G51" s="159">
        <v>1622502</v>
      </c>
      <c r="I51" s="122">
        <v>1147997.9085493337</v>
      </c>
      <c r="J51" s="321">
        <v>1687402</v>
      </c>
      <c r="K51" s="100">
        <v>1187246.1892000004</v>
      </c>
      <c r="L51" s="101">
        <v>1175534.4639306667</v>
      </c>
      <c r="M51" s="102">
        <v>1738024</v>
      </c>
      <c r="N51" s="103">
        <v>1738024</v>
      </c>
      <c r="O51" s="103">
        <f t="shared" si="34"/>
        <v>1056981.2</v>
      </c>
      <c r="P51" s="100">
        <f t="shared" si="35"/>
        <v>1127948.3885555202</v>
      </c>
      <c r="Q51" s="122">
        <f t="shared" si="28"/>
        <v>1176256.6706178137</v>
      </c>
      <c r="R51" s="101">
        <f t="shared" si="29"/>
        <v>1178813.7470060801</v>
      </c>
      <c r="S51" s="103">
        <f t="shared" si="36"/>
        <v>1607428.5268000001</v>
      </c>
      <c r="T51" s="100">
        <f t="shared" si="37"/>
        <v>1656652.38</v>
      </c>
      <c r="U51" s="122">
        <f t="shared" si="30"/>
        <v>1714039.2963999999</v>
      </c>
      <c r="V51" s="101">
        <f t="shared" si="31"/>
        <v>1738024</v>
      </c>
      <c r="X51" s="105">
        <v>1147997.9085493337</v>
      </c>
      <c r="Y51" s="107">
        <v>1687402</v>
      </c>
      <c r="Z51" s="104">
        <v>1187246.1892000004</v>
      </c>
      <c r="AA51" s="105">
        <v>1175534.4639306667</v>
      </c>
      <c r="AB51" s="106">
        <v>1738024</v>
      </c>
      <c r="AC51" s="107">
        <v>1738024</v>
      </c>
      <c r="AD51" s="107">
        <f t="shared" si="32"/>
        <v>1127948.3885555202</v>
      </c>
      <c r="AE51" s="107">
        <f t="shared" si="38"/>
        <v>1176256.6706178137</v>
      </c>
      <c r="AF51" s="107">
        <f t="shared" si="39"/>
        <v>1178813.7470060801</v>
      </c>
      <c r="AG51" s="107">
        <f t="shared" si="33"/>
        <v>1656652.38</v>
      </c>
      <c r="AH51" s="107">
        <f t="shared" si="40"/>
        <v>1714039.2963999999</v>
      </c>
      <c r="AI51" s="107">
        <f t="shared" si="41"/>
        <v>1738024</v>
      </c>
    </row>
    <row r="52" spans="1:35">
      <c r="A52" s="64" t="s">
        <v>407</v>
      </c>
      <c r="B52" s="64" t="s">
        <v>704</v>
      </c>
      <c r="C52" s="158">
        <v>0</v>
      </c>
      <c r="D52" s="159">
        <v>1072565.0865</v>
      </c>
      <c r="F52" s="158">
        <v>0</v>
      </c>
      <c r="G52" s="159">
        <v>1283191.58</v>
      </c>
      <c r="I52" s="122">
        <v>0</v>
      </c>
      <c r="J52" s="321">
        <v>1303468.31</v>
      </c>
      <c r="K52" s="100">
        <v>0</v>
      </c>
      <c r="L52" s="101">
        <v>0</v>
      </c>
      <c r="M52" s="102">
        <v>1326929.2376000001</v>
      </c>
      <c r="N52" s="103">
        <v>1354795.9732000001</v>
      </c>
      <c r="O52" s="103">
        <f t="shared" si="34"/>
        <v>0</v>
      </c>
      <c r="P52" s="100">
        <f t="shared" si="35"/>
        <v>0</v>
      </c>
      <c r="Q52" s="122">
        <f t="shared" si="28"/>
        <v>0</v>
      </c>
      <c r="R52" s="101">
        <f t="shared" si="29"/>
        <v>0</v>
      </c>
      <c r="S52" s="103">
        <f t="shared" si="36"/>
        <v>1183396.7473797002</v>
      </c>
      <c r="T52" s="100">
        <f t="shared" si="37"/>
        <v>1293861.195326</v>
      </c>
      <c r="U52" s="122">
        <f t="shared" si="30"/>
        <v>1315813.4501031199</v>
      </c>
      <c r="V52" s="101">
        <f t="shared" si="31"/>
        <v>1341592.71387272</v>
      </c>
      <c r="X52" s="105">
        <v>0</v>
      </c>
      <c r="Y52" s="107">
        <v>1303468.31</v>
      </c>
      <c r="Z52" s="104">
        <v>0</v>
      </c>
      <c r="AA52" s="105">
        <v>0</v>
      </c>
      <c r="AB52" s="106">
        <v>1326929.2376000001</v>
      </c>
      <c r="AC52" s="107">
        <v>1354795.9732000001</v>
      </c>
      <c r="AD52" s="107">
        <f t="shared" si="32"/>
        <v>0</v>
      </c>
      <c r="AE52" s="107">
        <f t="shared" si="38"/>
        <v>0</v>
      </c>
      <c r="AF52" s="107">
        <f t="shared" si="39"/>
        <v>0</v>
      </c>
      <c r="AG52" s="107">
        <f t="shared" si="33"/>
        <v>1293861.195326</v>
      </c>
      <c r="AH52" s="107">
        <f t="shared" si="40"/>
        <v>1315813.4501031199</v>
      </c>
      <c r="AI52" s="107">
        <f t="shared" si="41"/>
        <v>1341592.71387272</v>
      </c>
    </row>
    <row r="53" spans="1:35">
      <c r="A53" s="64" t="s">
        <v>417</v>
      </c>
      <c r="B53" s="64" t="s">
        <v>705</v>
      </c>
      <c r="C53" s="158">
        <v>16092.62</v>
      </c>
      <c r="D53" s="159">
        <v>845567.38500000001</v>
      </c>
      <c r="F53" s="158">
        <v>0</v>
      </c>
      <c r="G53" s="159">
        <v>915800</v>
      </c>
      <c r="I53" s="122">
        <v>0</v>
      </c>
      <c r="J53" s="321">
        <v>1075000</v>
      </c>
      <c r="K53" s="100">
        <v>0</v>
      </c>
      <c r="L53" s="101">
        <v>0</v>
      </c>
      <c r="M53" s="102">
        <v>1164000</v>
      </c>
      <c r="N53" s="103">
        <v>1164000</v>
      </c>
      <c r="O53" s="103">
        <f t="shared" si="34"/>
        <v>4505.9336000000003</v>
      </c>
      <c r="P53" s="100">
        <f t="shared" si="35"/>
        <v>0</v>
      </c>
      <c r="Q53" s="122">
        <f t="shared" si="28"/>
        <v>0</v>
      </c>
      <c r="R53" s="101">
        <f t="shared" si="29"/>
        <v>0</v>
      </c>
      <c r="S53" s="103">
        <f t="shared" si="36"/>
        <v>882523.78701300011</v>
      </c>
      <c r="T53" s="100">
        <f t="shared" si="37"/>
        <v>999571.04</v>
      </c>
      <c r="U53" s="122">
        <f t="shared" si="30"/>
        <v>1121831.8</v>
      </c>
      <c r="V53" s="101">
        <f t="shared" si="31"/>
        <v>1164000</v>
      </c>
      <c r="X53" s="105">
        <v>0</v>
      </c>
      <c r="Y53" s="107">
        <v>1075000</v>
      </c>
      <c r="Z53" s="104">
        <v>0</v>
      </c>
      <c r="AA53" s="105">
        <v>0</v>
      </c>
      <c r="AB53" s="106">
        <v>1164000</v>
      </c>
      <c r="AC53" s="107">
        <v>1164000</v>
      </c>
      <c r="AD53" s="107">
        <f t="shared" si="32"/>
        <v>0</v>
      </c>
      <c r="AE53" s="107">
        <f t="shared" si="38"/>
        <v>0</v>
      </c>
      <c r="AF53" s="107">
        <f t="shared" si="39"/>
        <v>0</v>
      </c>
      <c r="AG53" s="107">
        <f t="shared" si="33"/>
        <v>999571.04</v>
      </c>
      <c r="AH53" s="107">
        <f t="shared" si="40"/>
        <v>1121831.8</v>
      </c>
      <c r="AI53" s="107">
        <f t="shared" si="41"/>
        <v>1164000</v>
      </c>
    </row>
    <row r="54" spans="1:35">
      <c r="A54" s="64" t="s">
        <v>157</v>
      </c>
      <c r="B54" s="64" t="s">
        <v>706</v>
      </c>
      <c r="C54" s="158">
        <v>107982.42</v>
      </c>
      <c r="D54" s="159">
        <v>277727.5785</v>
      </c>
      <c r="F54" s="158">
        <v>115085.93</v>
      </c>
      <c r="G54" s="159">
        <v>521704</v>
      </c>
      <c r="I54" s="122">
        <v>144393.57190000004</v>
      </c>
      <c r="J54" s="321">
        <v>484160.1825</v>
      </c>
      <c r="K54" s="100">
        <v>144899.18960000004</v>
      </c>
      <c r="L54" s="101">
        <v>158058.65680000006</v>
      </c>
      <c r="M54" s="102">
        <v>496366.39500000002</v>
      </c>
      <c r="N54" s="103">
        <v>489930.09</v>
      </c>
      <c r="O54" s="103">
        <f t="shared" si="34"/>
        <v>113096.9472</v>
      </c>
      <c r="P54" s="100">
        <f t="shared" si="35"/>
        <v>136187.43216800003</v>
      </c>
      <c r="Q54" s="122">
        <f t="shared" si="28"/>
        <v>144757.61664400005</v>
      </c>
      <c r="R54" s="101">
        <f t="shared" si="29"/>
        <v>154374.00598400005</v>
      </c>
      <c r="S54" s="103">
        <f t="shared" si="36"/>
        <v>406107.97149330005</v>
      </c>
      <c r="T54" s="100">
        <f t="shared" si="37"/>
        <v>501948.44323149999</v>
      </c>
      <c r="U54" s="122">
        <f t="shared" si="30"/>
        <v>490583.0915175</v>
      </c>
      <c r="V54" s="101">
        <f t="shared" si="31"/>
        <v>492979.61130900006</v>
      </c>
      <c r="X54" s="105">
        <v>144393.57190000004</v>
      </c>
      <c r="Y54" s="107">
        <v>484160.1825</v>
      </c>
      <c r="Z54" s="104">
        <v>144899.18960000004</v>
      </c>
      <c r="AA54" s="105">
        <v>158058.65680000006</v>
      </c>
      <c r="AB54" s="106">
        <v>496366.39500000002</v>
      </c>
      <c r="AC54" s="107">
        <v>489930.09</v>
      </c>
      <c r="AD54" s="107">
        <f t="shared" si="32"/>
        <v>136187.43216800003</v>
      </c>
      <c r="AE54" s="107">
        <f t="shared" si="38"/>
        <v>144757.61664400005</v>
      </c>
      <c r="AF54" s="107">
        <f t="shared" si="39"/>
        <v>154374.00598400005</v>
      </c>
      <c r="AG54" s="107">
        <f t="shared" si="33"/>
        <v>501948.44323149999</v>
      </c>
      <c r="AH54" s="107">
        <f t="shared" si="40"/>
        <v>490583.0915175</v>
      </c>
      <c r="AI54" s="107">
        <f t="shared" si="41"/>
        <v>492979.61130900006</v>
      </c>
    </row>
    <row r="55" spans="1:35">
      <c r="A55" s="64" t="s">
        <v>127</v>
      </c>
      <c r="B55" s="64" t="s">
        <v>970</v>
      </c>
      <c r="C55" s="158">
        <v>0</v>
      </c>
      <c r="D55" s="159">
        <v>327917.56949999998</v>
      </c>
      <c r="F55" s="158">
        <v>0</v>
      </c>
      <c r="G55" s="159">
        <v>505924</v>
      </c>
      <c r="I55" s="122">
        <v>0</v>
      </c>
      <c r="J55" s="321">
        <v>366318</v>
      </c>
      <c r="K55" s="100">
        <v>0</v>
      </c>
      <c r="L55" s="101">
        <v>0</v>
      </c>
      <c r="M55" s="102">
        <v>366318</v>
      </c>
      <c r="N55" s="103">
        <v>366318</v>
      </c>
      <c r="O55" s="103">
        <f t="shared" si="34"/>
        <v>0</v>
      </c>
      <c r="P55" s="100">
        <f t="shared" si="35"/>
        <v>0</v>
      </c>
      <c r="Q55" s="122">
        <f t="shared" si="28"/>
        <v>0</v>
      </c>
      <c r="R55" s="101">
        <f t="shared" si="29"/>
        <v>0</v>
      </c>
      <c r="S55" s="103">
        <f t="shared" si="36"/>
        <v>421584.55322910001</v>
      </c>
      <c r="T55" s="100">
        <f t="shared" si="37"/>
        <v>432463.32279999997</v>
      </c>
      <c r="U55" s="122">
        <f t="shared" si="30"/>
        <v>366318</v>
      </c>
      <c r="V55" s="101">
        <f t="shared" si="31"/>
        <v>366318</v>
      </c>
      <c r="X55" s="105">
        <v>0</v>
      </c>
      <c r="Y55" s="107">
        <v>366318</v>
      </c>
      <c r="Z55" s="104">
        <v>0</v>
      </c>
      <c r="AA55" s="105">
        <v>0</v>
      </c>
      <c r="AB55" s="106">
        <v>366318</v>
      </c>
      <c r="AC55" s="107">
        <v>366318</v>
      </c>
      <c r="AD55" s="107">
        <f t="shared" si="32"/>
        <v>0</v>
      </c>
      <c r="AE55" s="107">
        <f t="shared" si="38"/>
        <v>0</v>
      </c>
      <c r="AF55" s="107">
        <f t="shared" si="39"/>
        <v>0</v>
      </c>
      <c r="AG55" s="107">
        <f t="shared" si="33"/>
        <v>432463.32279999997</v>
      </c>
      <c r="AH55" s="107">
        <f t="shared" si="40"/>
        <v>366318</v>
      </c>
      <c r="AI55" s="107">
        <f t="shared" si="41"/>
        <v>366318</v>
      </c>
    </row>
    <row r="56" spans="1:35">
      <c r="A56" s="64" t="s">
        <v>169</v>
      </c>
      <c r="B56" s="64" t="s">
        <v>707</v>
      </c>
      <c r="C56" s="158">
        <v>0</v>
      </c>
      <c r="D56" s="159">
        <v>2440000</v>
      </c>
      <c r="F56" s="158">
        <v>0</v>
      </c>
      <c r="G56" s="159">
        <v>2440000</v>
      </c>
      <c r="I56" s="122">
        <v>0</v>
      </c>
      <c r="J56" s="321">
        <v>2440000</v>
      </c>
      <c r="K56" s="100">
        <v>0</v>
      </c>
      <c r="L56" s="101">
        <v>0</v>
      </c>
      <c r="M56" s="102">
        <v>2440000</v>
      </c>
      <c r="N56" s="103">
        <v>2440000</v>
      </c>
      <c r="O56" s="103">
        <f t="shared" si="34"/>
        <v>0</v>
      </c>
      <c r="P56" s="100">
        <f t="shared" si="35"/>
        <v>0</v>
      </c>
      <c r="Q56" s="122">
        <f t="shared" si="28"/>
        <v>0</v>
      </c>
      <c r="R56" s="101">
        <f t="shared" si="29"/>
        <v>0</v>
      </c>
      <c r="S56" s="103">
        <f t="shared" si="36"/>
        <v>2440000</v>
      </c>
      <c r="T56" s="100">
        <f t="shared" si="37"/>
        <v>2440000</v>
      </c>
      <c r="U56" s="122">
        <f t="shared" si="30"/>
        <v>2440000</v>
      </c>
      <c r="V56" s="101">
        <f t="shared" si="31"/>
        <v>2440000</v>
      </c>
      <c r="X56" s="105">
        <v>0</v>
      </c>
      <c r="Y56" s="107">
        <v>2440000</v>
      </c>
      <c r="Z56" s="104">
        <v>0</v>
      </c>
      <c r="AA56" s="105">
        <v>0</v>
      </c>
      <c r="AB56" s="106">
        <v>2440000</v>
      </c>
      <c r="AC56" s="107">
        <v>2440000</v>
      </c>
      <c r="AD56" s="107">
        <f t="shared" si="32"/>
        <v>0</v>
      </c>
      <c r="AE56" s="107">
        <f t="shared" si="38"/>
        <v>0</v>
      </c>
      <c r="AF56" s="107">
        <f t="shared" si="39"/>
        <v>0</v>
      </c>
      <c r="AG56" s="107">
        <f t="shared" si="33"/>
        <v>2440000</v>
      </c>
      <c r="AH56" s="107">
        <f t="shared" si="40"/>
        <v>2440000</v>
      </c>
      <c r="AI56" s="107">
        <f t="shared" si="41"/>
        <v>2440000</v>
      </c>
    </row>
    <row r="57" spans="1:35">
      <c r="A57" s="64" t="s">
        <v>45</v>
      </c>
      <c r="B57" s="64" t="s">
        <v>946</v>
      </c>
      <c r="C57" s="158">
        <v>0</v>
      </c>
      <c r="D57" s="159">
        <v>522445.83</v>
      </c>
      <c r="F57" s="158">
        <v>0</v>
      </c>
      <c r="G57" s="159">
        <v>520000</v>
      </c>
      <c r="I57" s="122">
        <v>0</v>
      </c>
      <c r="J57" s="321">
        <v>520000</v>
      </c>
      <c r="K57" s="100">
        <v>0</v>
      </c>
      <c r="L57" s="101">
        <v>0</v>
      </c>
      <c r="M57" s="102">
        <v>520000</v>
      </c>
      <c r="N57" s="103">
        <v>520000</v>
      </c>
      <c r="O57" s="103">
        <f t="shared" si="34"/>
        <v>0</v>
      </c>
      <c r="P57" s="100">
        <f t="shared" si="35"/>
        <v>0</v>
      </c>
      <c r="Q57" s="122">
        <f t="shared" si="28"/>
        <v>0</v>
      </c>
      <c r="R57" s="101">
        <f t="shared" si="29"/>
        <v>0</v>
      </c>
      <c r="S57" s="103">
        <f t="shared" si="36"/>
        <v>521158.83425399999</v>
      </c>
      <c r="T57" s="100">
        <f t="shared" si="37"/>
        <v>520000</v>
      </c>
      <c r="U57" s="122">
        <f t="shared" si="30"/>
        <v>520000</v>
      </c>
      <c r="V57" s="101">
        <f t="shared" si="31"/>
        <v>520000</v>
      </c>
      <c r="X57" s="105">
        <v>0</v>
      </c>
      <c r="Y57" s="107">
        <v>520000</v>
      </c>
      <c r="Z57" s="104">
        <v>0</v>
      </c>
      <c r="AA57" s="105">
        <v>0</v>
      </c>
      <c r="AB57" s="106">
        <v>520000</v>
      </c>
      <c r="AC57" s="107">
        <v>520000</v>
      </c>
      <c r="AD57" s="107">
        <f t="shared" si="32"/>
        <v>0</v>
      </c>
      <c r="AE57" s="107">
        <f t="shared" si="38"/>
        <v>0</v>
      </c>
      <c r="AF57" s="107">
        <f t="shared" si="39"/>
        <v>0</v>
      </c>
      <c r="AG57" s="107">
        <f t="shared" si="33"/>
        <v>520000</v>
      </c>
      <c r="AH57" s="107">
        <f t="shared" si="40"/>
        <v>520000</v>
      </c>
      <c r="AI57" s="107">
        <f t="shared" si="41"/>
        <v>520000</v>
      </c>
    </row>
    <row r="58" spans="1:35">
      <c r="A58" s="64" t="s">
        <v>305</v>
      </c>
      <c r="B58" s="64" t="s">
        <v>708</v>
      </c>
      <c r="C58" s="158">
        <v>0</v>
      </c>
      <c r="D58" s="159">
        <v>217075</v>
      </c>
      <c r="F58" s="158">
        <v>0</v>
      </c>
      <c r="G58" s="159">
        <v>239524</v>
      </c>
      <c r="I58" s="122">
        <v>0</v>
      </c>
      <c r="J58" s="321">
        <v>240000</v>
      </c>
      <c r="K58" s="100">
        <v>0</v>
      </c>
      <c r="L58" s="101">
        <v>0</v>
      </c>
      <c r="M58" s="102">
        <v>240000</v>
      </c>
      <c r="N58" s="103">
        <v>240000</v>
      </c>
      <c r="O58" s="103">
        <f t="shared" si="34"/>
        <v>0</v>
      </c>
      <c r="P58" s="100">
        <f t="shared" si="35"/>
        <v>0</v>
      </c>
      <c r="Q58" s="122">
        <f t="shared" si="28"/>
        <v>0</v>
      </c>
      <c r="R58" s="101">
        <f t="shared" si="29"/>
        <v>0</v>
      </c>
      <c r="S58" s="103">
        <f t="shared" si="36"/>
        <v>228887.66379999998</v>
      </c>
      <c r="T58" s="100">
        <f t="shared" si="37"/>
        <v>239774.4712</v>
      </c>
      <c r="U58" s="122">
        <f t="shared" si="30"/>
        <v>240000</v>
      </c>
      <c r="V58" s="101">
        <f t="shared" si="31"/>
        <v>240000</v>
      </c>
      <c r="X58" s="105">
        <v>0</v>
      </c>
      <c r="Y58" s="107">
        <v>240000</v>
      </c>
      <c r="Z58" s="104">
        <v>0</v>
      </c>
      <c r="AA58" s="105">
        <v>0</v>
      </c>
      <c r="AB58" s="106">
        <v>240000</v>
      </c>
      <c r="AC58" s="107">
        <v>240000</v>
      </c>
      <c r="AD58" s="107">
        <f t="shared" si="32"/>
        <v>0</v>
      </c>
      <c r="AE58" s="107">
        <f t="shared" si="38"/>
        <v>0</v>
      </c>
      <c r="AF58" s="107">
        <f t="shared" si="39"/>
        <v>0</v>
      </c>
      <c r="AG58" s="107">
        <f t="shared" si="33"/>
        <v>239774.4712</v>
      </c>
      <c r="AH58" s="107">
        <f t="shared" si="40"/>
        <v>240000</v>
      </c>
      <c r="AI58" s="107">
        <f t="shared" si="41"/>
        <v>240000</v>
      </c>
    </row>
    <row r="59" spans="1:35">
      <c r="A59" s="64" t="s">
        <v>103</v>
      </c>
      <c r="B59" s="64" t="s">
        <v>709</v>
      </c>
      <c r="C59" s="158">
        <v>130542.79</v>
      </c>
      <c r="D59" s="159">
        <v>181607.20873690909</v>
      </c>
      <c r="F59" s="158">
        <v>156560.87</v>
      </c>
      <c r="G59" s="159">
        <v>190000</v>
      </c>
      <c r="I59" s="122">
        <v>201896.31999999998</v>
      </c>
      <c r="J59" s="321">
        <v>195000</v>
      </c>
      <c r="K59" s="100">
        <v>207206.64050000001</v>
      </c>
      <c r="L59" s="101">
        <v>216656.43700000001</v>
      </c>
      <c r="M59" s="102">
        <v>200000</v>
      </c>
      <c r="N59" s="103">
        <v>200000</v>
      </c>
      <c r="O59" s="103">
        <f t="shared" si="34"/>
        <v>149275.8076</v>
      </c>
      <c r="P59" s="100">
        <f t="shared" si="35"/>
        <v>189202.39399999997</v>
      </c>
      <c r="Q59" s="122">
        <f t="shared" si="28"/>
        <v>205719.75076000002</v>
      </c>
      <c r="R59" s="101">
        <f t="shared" si="29"/>
        <v>214010.49398000003</v>
      </c>
      <c r="S59" s="103">
        <f t="shared" si="36"/>
        <v>186023.49549954751</v>
      </c>
      <c r="T59" s="100">
        <f t="shared" si="37"/>
        <v>192631</v>
      </c>
      <c r="U59" s="122">
        <f t="shared" si="30"/>
        <v>197631</v>
      </c>
      <c r="V59" s="101">
        <f t="shared" si="31"/>
        <v>200000</v>
      </c>
      <c r="X59" s="105">
        <v>201896.31999999998</v>
      </c>
      <c r="Y59" s="107">
        <v>195000</v>
      </c>
      <c r="Z59" s="104">
        <v>207206.64050000001</v>
      </c>
      <c r="AA59" s="105">
        <v>216656.43700000001</v>
      </c>
      <c r="AB59" s="106">
        <v>200000</v>
      </c>
      <c r="AC59" s="107">
        <v>200000</v>
      </c>
      <c r="AD59" s="107">
        <f t="shared" si="32"/>
        <v>189202.39399999997</v>
      </c>
      <c r="AE59" s="107">
        <f t="shared" si="38"/>
        <v>205719.75076000002</v>
      </c>
      <c r="AF59" s="107">
        <f t="shared" si="39"/>
        <v>214010.49398000003</v>
      </c>
      <c r="AG59" s="107">
        <f t="shared" si="33"/>
        <v>192631</v>
      </c>
      <c r="AH59" s="107">
        <f t="shared" si="40"/>
        <v>197631</v>
      </c>
      <c r="AI59" s="107">
        <f t="shared" si="41"/>
        <v>200000</v>
      </c>
    </row>
    <row r="60" spans="1:35">
      <c r="A60" s="64" t="s">
        <v>359</v>
      </c>
      <c r="B60" s="64" t="s">
        <v>710</v>
      </c>
      <c r="C60" s="158">
        <v>0</v>
      </c>
      <c r="D60" s="159">
        <v>425000</v>
      </c>
      <c r="F60" s="158">
        <v>0</v>
      </c>
      <c r="G60" s="159">
        <v>425000</v>
      </c>
      <c r="I60" s="122">
        <v>0</v>
      </c>
      <c r="J60" s="321">
        <v>495000</v>
      </c>
      <c r="K60" s="100">
        <v>0</v>
      </c>
      <c r="L60" s="101">
        <v>0</v>
      </c>
      <c r="M60" s="102">
        <v>495000</v>
      </c>
      <c r="N60" s="103">
        <v>495000</v>
      </c>
      <c r="O60" s="103">
        <f t="shared" si="34"/>
        <v>0</v>
      </c>
      <c r="P60" s="100">
        <f t="shared" si="35"/>
        <v>0</v>
      </c>
      <c r="Q60" s="122">
        <f t="shared" si="28"/>
        <v>0</v>
      </c>
      <c r="R60" s="101">
        <f t="shared" si="29"/>
        <v>0</v>
      </c>
      <c r="S60" s="103">
        <f t="shared" si="36"/>
        <v>425000</v>
      </c>
      <c r="T60" s="100">
        <f t="shared" si="37"/>
        <v>461834</v>
      </c>
      <c r="U60" s="122">
        <f t="shared" si="30"/>
        <v>495000</v>
      </c>
      <c r="V60" s="101">
        <f t="shared" si="31"/>
        <v>495000</v>
      </c>
      <c r="X60" s="105">
        <v>0</v>
      </c>
      <c r="Y60" s="107">
        <v>495000</v>
      </c>
      <c r="Z60" s="104">
        <v>0</v>
      </c>
      <c r="AA60" s="105">
        <v>0</v>
      </c>
      <c r="AB60" s="106">
        <v>495000</v>
      </c>
      <c r="AC60" s="107">
        <v>495000</v>
      </c>
      <c r="AD60" s="107">
        <f t="shared" si="32"/>
        <v>0</v>
      </c>
      <c r="AE60" s="107">
        <f t="shared" si="38"/>
        <v>0</v>
      </c>
      <c r="AF60" s="107">
        <f t="shared" si="39"/>
        <v>0</v>
      </c>
      <c r="AG60" s="107">
        <f t="shared" si="33"/>
        <v>461834</v>
      </c>
      <c r="AH60" s="107">
        <f t="shared" si="40"/>
        <v>495000</v>
      </c>
      <c r="AI60" s="107">
        <f t="shared" si="41"/>
        <v>495000</v>
      </c>
    </row>
    <row r="61" spans="1:35">
      <c r="A61" s="64" t="s">
        <v>241</v>
      </c>
      <c r="B61" s="64" t="s">
        <v>935</v>
      </c>
      <c r="C61" s="158">
        <v>0</v>
      </c>
      <c r="D61" s="159">
        <v>125000</v>
      </c>
      <c r="F61" s="158">
        <v>0</v>
      </c>
      <c r="G61" s="159">
        <v>125000</v>
      </c>
      <c r="I61" s="122">
        <v>0</v>
      </c>
      <c r="J61" s="321">
        <v>85000</v>
      </c>
      <c r="K61" s="100">
        <v>0</v>
      </c>
      <c r="L61" s="101">
        <v>0</v>
      </c>
      <c r="M61" s="102">
        <v>85000</v>
      </c>
      <c r="N61" s="103">
        <v>85000</v>
      </c>
      <c r="O61" s="103">
        <f t="shared" si="34"/>
        <v>0</v>
      </c>
      <c r="P61" s="100">
        <f t="shared" si="35"/>
        <v>0</v>
      </c>
      <c r="Q61" s="122">
        <f t="shared" si="28"/>
        <v>0</v>
      </c>
      <c r="R61" s="101">
        <f t="shared" si="29"/>
        <v>0</v>
      </c>
      <c r="S61" s="103">
        <f t="shared" si="36"/>
        <v>125000</v>
      </c>
      <c r="T61" s="100">
        <f t="shared" si="37"/>
        <v>103952</v>
      </c>
      <c r="U61" s="122">
        <f t="shared" si="30"/>
        <v>85000</v>
      </c>
      <c r="V61" s="101">
        <f t="shared" si="31"/>
        <v>85000</v>
      </c>
      <c r="X61" s="105">
        <v>0</v>
      </c>
      <c r="Y61" s="107">
        <v>85000</v>
      </c>
      <c r="Z61" s="104">
        <v>0</v>
      </c>
      <c r="AA61" s="105">
        <v>0</v>
      </c>
      <c r="AB61" s="106">
        <v>85000</v>
      </c>
      <c r="AC61" s="107">
        <v>85000</v>
      </c>
      <c r="AD61" s="107">
        <f t="shared" si="32"/>
        <v>0</v>
      </c>
      <c r="AE61" s="107">
        <f t="shared" si="38"/>
        <v>0</v>
      </c>
      <c r="AF61" s="107">
        <f t="shared" si="39"/>
        <v>0</v>
      </c>
      <c r="AG61" s="107">
        <f t="shared" si="33"/>
        <v>103952</v>
      </c>
      <c r="AH61" s="107">
        <f t="shared" si="40"/>
        <v>85000</v>
      </c>
      <c r="AI61" s="107">
        <f t="shared" si="41"/>
        <v>85000</v>
      </c>
    </row>
    <row r="62" spans="1:35">
      <c r="A62" s="64" t="s">
        <v>451</v>
      </c>
      <c r="B62" s="64" t="s">
        <v>711</v>
      </c>
      <c r="C62" s="158">
        <v>0</v>
      </c>
      <c r="D62" s="159">
        <v>520596</v>
      </c>
      <c r="F62" s="158">
        <v>0</v>
      </c>
      <c r="G62" s="159">
        <v>520596</v>
      </c>
      <c r="I62" s="122">
        <v>0</v>
      </c>
      <c r="J62" s="321">
        <v>520596</v>
      </c>
      <c r="K62" s="100">
        <v>0</v>
      </c>
      <c r="L62" s="101">
        <v>0</v>
      </c>
      <c r="M62" s="102">
        <v>520596</v>
      </c>
      <c r="N62" s="103">
        <v>520596</v>
      </c>
      <c r="O62" s="103">
        <f t="shared" si="34"/>
        <v>0</v>
      </c>
      <c r="P62" s="100">
        <f t="shared" si="35"/>
        <v>0</v>
      </c>
      <c r="Q62" s="122">
        <f t="shared" si="28"/>
        <v>0</v>
      </c>
      <c r="R62" s="101">
        <f t="shared" si="29"/>
        <v>0</v>
      </c>
      <c r="S62" s="103">
        <f t="shared" si="36"/>
        <v>520596</v>
      </c>
      <c r="T62" s="100">
        <f t="shared" si="37"/>
        <v>520596</v>
      </c>
      <c r="U62" s="122">
        <f t="shared" si="30"/>
        <v>520596</v>
      </c>
      <c r="V62" s="101">
        <f t="shared" si="31"/>
        <v>520596</v>
      </c>
      <c r="X62" s="105">
        <v>0</v>
      </c>
      <c r="Y62" s="107">
        <v>520596</v>
      </c>
      <c r="Z62" s="104">
        <v>0</v>
      </c>
      <c r="AA62" s="105">
        <v>0</v>
      </c>
      <c r="AB62" s="106">
        <v>520596</v>
      </c>
      <c r="AC62" s="107">
        <v>520596</v>
      </c>
      <c r="AD62" s="107">
        <f t="shared" si="32"/>
        <v>0</v>
      </c>
      <c r="AE62" s="107">
        <f t="shared" si="38"/>
        <v>0</v>
      </c>
      <c r="AF62" s="107">
        <f t="shared" si="39"/>
        <v>0</v>
      </c>
      <c r="AG62" s="107">
        <f t="shared" si="33"/>
        <v>520596</v>
      </c>
      <c r="AH62" s="107">
        <f t="shared" si="40"/>
        <v>520596</v>
      </c>
      <c r="AI62" s="107">
        <f t="shared" si="41"/>
        <v>520596</v>
      </c>
    </row>
    <row r="63" spans="1:35">
      <c r="A63" s="64" t="s">
        <v>313</v>
      </c>
      <c r="B63" s="64" t="s">
        <v>712</v>
      </c>
      <c r="C63" s="158">
        <v>451140.04</v>
      </c>
      <c r="D63" s="159">
        <v>418994.96250000002</v>
      </c>
      <c r="F63" s="158">
        <v>437773.67</v>
      </c>
      <c r="G63" s="159">
        <v>726086.59750000003</v>
      </c>
      <c r="I63" s="122">
        <v>440528.45389999996</v>
      </c>
      <c r="J63" s="321">
        <v>738000</v>
      </c>
      <c r="K63" s="100">
        <v>448394.42560000002</v>
      </c>
      <c r="L63" s="101">
        <v>451571.12779999996</v>
      </c>
      <c r="M63" s="102">
        <v>758066.34750000003</v>
      </c>
      <c r="N63" s="103">
        <v>782000</v>
      </c>
      <c r="O63" s="103">
        <f t="shared" si="34"/>
        <v>441516.2536</v>
      </c>
      <c r="P63" s="100">
        <f t="shared" si="35"/>
        <v>439757.11440799996</v>
      </c>
      <c r="Q63" s="122">
        <f t="shared" si="28"/>
        <v>446191.95352400001</v>
      </c>
      <c r="R63" s="101">
        <f t="shared" si="29"/>
        <v>450681.65118399996</v>
      </c>
      <c r="S63" s="103">
        <f t="shared" si="36"/>
        <v>580586.58083700004</v>
      </c>
      <c r="T63" s="100">
        <f t="shared" si="37"/>
        <v>732355.42989549995</v>
      </c>
      <c r="U63" s="122">
        <f t="shared" si="30"/>
        <v>748558.91205450008</v>
      </c>
      <c r="V63" s="101">
        <f t="shared" si="31"/>
        <v>770660.23544550012</v>
      </c>
      <c r="X63" s="105">
        <v>440528.45389999996</v>
      </c>
      <c r="Y63" s="107">
        <v>738000</v>
      </c>
      <c r="Z63" s="104">
        <v>448394.42560000002</v>
      </c>
      <c r="AA63" s="105">
        <v>451571.12779999996</v>
      </c>
      <c r="AB63" s="106">
        <v>758066.34750000003</v>
      </c>
      <c r="AC63" s="107">
        <v>782000</v>
      </c>
      <c r="AD63" s="107">
        <f t="shared" si="32"/>
        <v>439757.11440799996</v>
      </c>
      <c r="AE63" s="107">
        <f t="shared" si="38"/>
        <v>446191.95352400001</v>
      </c>
      <c r="AF63" s="107">
        <f t="shared" si="39"/>
        <v>450681.65118399996</v>
      </c>
      <c r="AG63" s="107">
        <f t="shared" si="33"/>
        <v>732355.42989549995</v>
      </c>
      <c r="AH63" s="107">
        <f t="shared" si="40"/>
        <v>748558.91205450008</v>
      </c>
      <c r="AI63" s="107">
        <f t="shared" si="41"/>
        <v>770660.23544550012</v>
      </c>
    </row>
    <row r="64" spans="1:35">
      <c r="A64" s="64" t="s">
        <v>73</v>
      </c>
      <c r="B64" s="64" t="s">
        <v>713</v>
      </c>
      <c r="C64" s="158">
        <v>0</v>
      </c>
      <c r="D64" s="159">
        <v>996850</v>
      </c>
      <c r="F64" s="158">
        <v>0</v>
      </c>
      <c r="G64" s="159">
        <v>984217.63</v>
      </c>
      <c r="I64" s="122">
        <v>0</v>
      </c>
      <c r="J64" s="321">
        <v>999770.03500000003</v>
      </c>
      <c r="K64" s="100">
        <v>0</v>
      </c>
      <c r="L64" s="101">
        <v>0</v>
      </c>
      <c r="M64" s="102">
        <v>1017764.7436</v>
      </c>
      <c r="N64" s="103">
        <v>1039138.7402</v>
      </c>
      <c r="O64" s="103">
        <f t="shared" si="34"/>
        <v>0</v>
      </c>
      <c r="P64" s="100">
        <f t="shared" si="35"/>
        <v>0</v>
      </c>
      <c r="Q64" s="122">
        <f t="shared" si="28"/>
        <v>0</v>
      </c>
      <c r="R64" s="101">
        <f t="shared" si="29"/>
        <v>0</v>
      </c>
      <c r="S64" s="103">
        <f t="shared" si="36"/>
        <v>990202.84690600005</v>
      </c>
      <c r="T64" s="100">
        <f t="shared" si="37"/>
        <v>992401.30551099998</v>
      </c>
      <c r="U64" s="122">
        <f t="shared" si="30"/>
        <v>1009238.8506653201</v>
      </c>
      <c r="V64" s="101">
        <f t="shared" si="31"/>
        <v>1029011.74061092</v>
      </c>
      <c r="X64" s="105">
        <v>0</v>
      </c>
      <c r="Y64" s="107">
        <v>999770.03500000003</v>
      </c>
      <c r="Z64" s="104">
        <v>0</v>
      </c>
      <c r="AA64" s="105">
        <v>0</v>
      </c>
      <c r="AB64" s="106">
        <v>1017764.7436</v>
      </c>
      <c r="AC64" s="107">
        <v>1039138.7402</v>
      </c>
      <c r="AD64" s="107">
        <f t="shared" si="32"/>
        <v>0</v>
      </c>
      <c r="AE64" s="107">
        <f t="shared" si="38"/>
        <v>0</v>
      </c>
      <c r="AF64" s="107">
        <f t="shared" si="39"/>
        <v>0</v>
      </c>
      <c r="AG64" s="107">
        <f t="shared" si="33"/>
        <v>992401.30551099998</v>
      </c>
      <c r="AH64" s="107">
        <f t="shared" si="40"/>
        <v>1009238.8506653201</v>
      </c>
      <c r="AI64" s="107">
        <f t="shared" si="41"/>
        <v>1029011.74061092</v>
      </c>
    </row>
    <row r="65" spans="1:35">
      <c r="A65" s="64" t="s">
        <v>481</v>
      </c>
      <c r="B65" s="64" t="s">
        <v>714</v>
      </c>
      <c r="C65" s="158">
        <v>1969320.26</v>
      </c>
      <c r="D65" s="159">
        <v>1603034.7381150003</v>
      </c>
      <c r="F65" s="158">
        <v>2156739.9500000002</v>
      </c>
      <c r="G65" s="159">
        <v>2000000</v>
      </c>
      <c r="I65" s="122">
        <v>2006276.9807000004</v>
      </c>
      <c r="J65" s="321">
        <v>2000000</v>
      </c>
      <c r="K65" s="100">
        <v>1892971.113806667</v>
      </c>
      <c r="L65" s="101">
        <v>1729056.2924693336</v>
      </c>
      <c r="M65" s="102">
        <v>2000000</v>
      </c>
      <c r="N65" s="103">
        <v>2000000</v>
      </c>
      <c r="O65" s="103">
        <f t="shared" si="34"/>
        <v>2104262.4368000003</v>
      </c>
      <c r="P65" s="100">
        <f t="shared" si="35"/>
        <v>2048406.6121040005</v>
      </c>
      <c r="Q65" s="122">
        <f t="shared" si="28"/>
        <v>1924696.7565368004</v>
      </c>
      <c r="R65" s="101">
        <f t="shared" si="29"/>
        <v>1774952.4424437871</v>
      </c>
      <c r="S65" s="103">
        <f t="shared" si="36"/>
        <v>1811917.8589188871</v>
      </c>
      <c r="T65" s="100">
        <f t="shared" si="37"/>
        <v>2000000</v>
      </c>
      <c r="U65" s="122">
        <f t="shared" si="30"/>
        <v>2000000</v>
      </c>
      <c r="V65" s="101">
        <f t="shared" si="31"/>
        <v>2000000</v>
      </c>
      <c r="X65" s="105">
        <v>2006276.9807000004</v>
      </c>
      <c r="Y65" s="107">
        <v>2000000</v>
      </c>
      <c r="Z65" s="104">
        <v>1892971.113806667</v>
      </c>
      <c r="AA65" s="105">
        <v>1729056.2924693336</v>
      </c>
      <c r="AB65" s="106">
        <v>2000000</v>
      </c>
      <c r="AC65" s="107">
        <v>2000000</v>
      </c>
      <c r="AD65" s="107">
        <f t="shared" si="32"/>
        <v>2048406.6121040005</v>
      </c>
      <c r="AE65" s="107">
        <f t="shared" si="38"/>
        <v>1924696.7565368004</v>
      </c>
      <c r="AF65" s="107">
        <f t="shared" si="39"/>
        <v>1774952.4424437871</v>
      </c>
      <c r="AG65" s="107">
        <f t="shared" si="33"/>
        <v>2000000</v>
      </c>
      <c r="AH65" s="107">
        <f t="shared" si="40"/>
        <v>2000000</v>
      </c>
      <c r="AI65" s="107">
        <f t="shared" si="41"/>
        <v>2000000</v>
      </c>
    </row>
    <row r="66" spans="1:35">
      <c r="A66" s="64" t="s">
        <v>375</v>
      </c>
      <c r="B66" s="64" t="s">
        <v>715</v>
      </c>
      <c r="C66" s="158">
        <v>0</v>
      </c>
      <c r="D66" s="159">
        <v>3228332.1614999999</v>
      </c>
      <c r="F66" s="158">
        <v>0</v>
      </c>
      <c r="G66" s="159">
        <v>5167187.41</v>
      </c>
      <c r="I66" s="122">
        <v>0</v>
      </c>
      <c r="J66" s="321">
        <v>5248838.2450000001</v>
      </c>
      <c r="K66" s="100">
        <v>0</v>
      </c>
      <c r="L66" s="101">
        <v>0</v>
      </c>
      <c r="M66" s="102">
        <v>5343311.2851999998</v>
      </c>
      <c r="N66" s="103">
        <v>5455525.7413999997</v>
      </c>
      <c r="O66" s="103">
        <f t="shared" si="34"/>
        <v>0</v>
      </c>
      <c r="P66" s="100">
        <f t="shared" si="35"/>
        <v>0</v>
      </c>
      <c r="Q66" s="122">
        <f t="shared" si="28"/>
        <v>0</v>
      </c>
      <c r="R66" s="101">
        <f t="shared" si="29"/>
        <v>0</v>
      </c>
      <c r="S66" s="103">
        <f t="shared" si="36"/>
        <v>4248557.7932607001</v>
      </c>
      <c r="T66" s="100">
        <f t="shared" si="37"/>
        <v>5210152.0793769993</v>
      </c>
      <c r="U66" s="122">
        <f t="shared" si="30"/>
        <v>5298549.9587532403</v>
      </c>
      <c r="V66" s="101">
        <f t="shared" si="31"/>
        <v>5402358.5320524396</v>
      </c>
      <c r="X66" s="105">
        <v>0</v>
      </c>
      <c r="Y66" s="107">
        <v>5248838.2450000001</v>
      </c>
      <c r="Z66" s="104">
        <v>0</v>
      </c>
      <c r="AA66" s="105">
        <v>0</v>
      </c>
      <c r="AB66" s="106">
        <v>5343311.2851999998</v>
      </c>
      <c r="AC66" s="107">
        <v>5455525.7413999997</v>
      </c>
      <c r="AD66" s="107">
        <f t="shared" si="32"/>
        <v>0</v>
      </c>
      <c r="AE66" s="107">
        <f t="shared" si="38"/>
        <v>0</v>
      </c>
      <c r="AF66" s="107">
        <f t="shared" si="39"/>
        <v>0</v>
      </c>
      <c r="AG66" s="107">
        <f t="shared" si="33"/>
        <v>5210152.0793769993</v>
      </c>
      <c r="AH66" s="107">
        <f t="shared" si="40"/>
        <v>5298549.9587532403</v>
      </c>
      <c r="AI66" s="107">
        <f t="shared" si="41"/>
        <v>5402358.5320524396</v>
      </c>
    </row>
    <row r="67" spans="1:35">
      <c r="A67" s="64" t="s">
        <v>531</v>
      </c>
      <c r="B67" s="64" t="s">
        <v>716</v>
      </c>
      <c r="C67" s="158">
        <v>0</v>
      </c>
      <c r="D67" s="159">
        <v>106000</v>
      </c>
      <c r="F67" s="158">
        <v>0</v>
      </c>
      <c r="G67" s="159">
        <v>73301.8</v>
      </c>
      <c r="I67" s="122">
        <v>0</v>
      </c>
      <c r="J67" s="321">
        <v>74460.100000000006</v>
      </c>
      <c r="K67" s="100">
        <v>0</v>
      </c>
      <c r="L67" s="101">
        <v>0</v>
      </c>
      <c r="M67" s="102">
        <v>75800.296000000002</v>
      </c>
      <c r="N67" s="103">
        <v>77392.172000000006</v>
      </c>
      <c r="O67" s="103">
        <f t="shared" si="34"/>
        <v>0</v>
      </c>
      <c r="P67" s="100">
        <f t="shared" si="35"/>
        <v>0</v>
      </c>
      <c r="Q67" s="122">
        <f t="shared" si="28"/>
        <v>0</v>
      </c>
      <c r="R67" s="101">
        <f t="shared" si="29"/>
        <v>0</v>
      </c>
      <c r="S67" s="103">
        <f t="shared" si="36"/>
        <v>88794.207160000005</v>
      </c>
      <c r="T67" s="100">
        <f t="shared" si="37"/>
        <v>73911.297460000002</v>
      </c>
      <c r="U67" s="122">
        <f t="shared" si="30"/>
        <v>75165.311135199998</v>
      </c>
      <c r="V67" s="101">
        <f t="shared" si="31"/>
        <v>76637.941151200008</v>
      </c>
      <c r="X67" s="105">
        <v>0</v>
      </c>
      <c r="Y67" s="107">
        <v>74460.100000000006</v>
      </c>
      <c r="Z67" s="104">
        <v>0</v>
      </c>
      <c r="AA67" s="105">
        <v>0</v>
      </c>
      <c r="AB67" s="106">
        <v>75800.296000000002</v>
      </c>
      <c r="AC67" s="107">
        <v>77392.172000000006</v>
      </c>
      <c r="AD67" s="107">
        <f t="shared" si="32"/>
        <v>0</v>
      </c>
      <c r="AE67" s="107">
        <f t="shared" si="38"/>
        <v>0</v>
      </c>
      <c r="AF67" s="107">
        <f t="shared" si="39"/>
        <v>0</v>
      </c>
      <c r="AG67" s="107">
        <f t="shared" si="33"/>
        <v>73911.297460000002</v>
      </c>
      <c r="AH67" s="107">
        <f t="shared" si="40"/>
        <v>75165.311135199998</v>
      </c>
      <c r="AI67" s="107">
        <f t="shared" si="41"/>
        <v>76637.941151200008</v>
      </c>
    </row>
    <row r="68" spans="1:35">
      <c r="A68" s="64" t="s">
        <v>475</v>
      </c>
      <c r="B68" s="64" t="s">
        <v>971</v>
      </c>
      <c r="C68" s="158">
        <v>1180564.79</v>
      </c>
      <c r="D68" s="159">
        <v>5022865.2089999998</v>
      </c>
      <c r="F68" s="158">
        <v>928460.44</v>
      </c>
      <c r="G68" s="159">
        <v>6169081</v>
      </c>
      <c r="I68" s="122">
        <v>371615.52470000094</v>
      </c>
      <c r="J68" s="321">
        <v>9945273</v>
      </c>
      <c r="K68" s="100">
        <v>204654.34180000034</v>
      </c>
      <c r="L68" s="101">
        <v>16343.341399999395</v>
      </c>
      <c r="M68" s="102">
        <v>10643739.7456</v>
      </c>
      <c r="N68" s="103">
        <v>10867268.0792</v>
      </c>
      <c r="O68" s="103">
        <f t="shared" si="34"/>
        <v>999049.65800000005</v>
      </c>
      <c r="P68" s="100">
        <f t="shared" si="35"/>
        <v>527532.1009840006</v>
      </c>
      <c r="Q68" s="122">
        <f t="shared" si="28"/>
        <v>251403.47301200053</v>
      </c>
      <c r="R68" s="101">
        <f t="shared" si="29"/>
        <v>69070.421511999666</v>
      </c>
      <c r="S68" s="103">
        <f t="shared" si="36"/>
        <v>5626003.9582241997</v>
      </c>
      <c r="T68" s="100">
        <f t="shared" si="37"/>
        <v>8156113.2303999998</v>
      </c>
      <c r="U68" s="122">
        <f t="shared" si="30"/>
        <v>10312806.20153472</v>
      </c>
      <c r="V68" s="101">
        <f t="shared" si="31"/>
        <v>10761360.35474032</v>
      </c>
      <c r="X68" s="105">
        <v>371615.52470000094</v>
      </c>
      <c r="Y68" s="107">
        <v>9945273</v>
      </c>
      <c r="Z68" s="104">
        <v>204654.34180000034</v>
      </c>
      <c r="AA68" s="105">
        <v>16343.341399999395</v>
      </c>
      <c r="AB68" s="106">
        <v>10643739.7456</v>
      </c>
      <c r="AC68" s="107">
        <v>10867268.0792</v>
      </c>
      <c r="AD68" s="107">
        <f t="shared" si="32"/>
        <v>527532.1009840006</v>
      </c>
      <c r="AE68" s="107">
        <f t="shared" si="38"/>
        <v>251403.47301200053</v>
      </c>
      <c r="AF68" s="107">
        <f t="shared" si="39"/>
        <v>69070.421511999666</v>
      </c>
      <c r="AG68" s="107">
        <f t="shared" si="33"/>
        <v>8156113.2303999998</v>
      </c>
      <c r="AH68" s="107">
        <f t="shared" si="40"/>
        <v>10312806.20153472</v>
      </c>
      <c r="AI68" s="107">
        <f t="shared" si="41"/>
        <v>10761360.35474032</v>
      </c>
    </row>
    <row r="69" spans="1:35">
      <c r="A69" s="64" t="s">
        <v>593</v>
      </c>
      <c r="B69" s="64" t="s">
        <v>913</v>
      </c>
      <c r="C69" s="158">
        <v>2234240.25</v>
      </c>
      <c r="D69" s="159">
        <v>2528829.7485000002</v>
      </c>
      <c r="F69" s="158">
        <v>2312893.0099999998</v>
      </c>
      <c r="G69" s="159">
        <v>3602000</v>
      </c>
      <c r="I69" s="122">
        <v>2330038.9517000001</v>
      </c>
      <c r="J69" s="321">
        <v>3746000</v>
      </c>
      <c r="K69" s="100">
        <v>2287595.9937999998</v>
      </c>
      <c r="L69" s="101">
        <v>2279158.4953999994</v>
      </c>
      <c r="M69" s="102">
        <v>3746000</v>
      </c>
      <c r="N69" s="103">
        <v>3746000</v>
      </c>
      <c r="O69" s="103">
        <f t="shared" si="34"/>
        <v>2290870.2371999999</v>
      </c>
      <c r="P69" s="100">
        <f t="shared" si="35"/>
        <v>2325238.0880240002</v>
      </c>
      <c r="Q69" s="122">
        <f t="shared" si="28"/>
        <v>2299480.022012</v>
      </c>
      <c r="R69" s="101">
        <f t="shared" si="29"/>
        <v>2281520.9949519997</v>
      </c>
      <c r="S69" s="103">
        <f t="shared" si="36"/>
        <v>3093531.9348392999</v>
      </c>
      <c r="T69" s="100">
        <f t="shared" si="37"/>
        <v>3677772.8</v>
      </c>
      <c r="U69" s="122">
        <f t="shared" si="30"/>
        <v>3746000</v>
      </c>
      <c r="V69" s="101">
        <f t="shared" si="31"/>
        <v>3746000</v>
      </c>
      <c r="X69" s="105">
        <v>2330038.9517000001</v>
      </c>
      <c r="Y69" s="107">
        <v>3746000</v>
      </c>
      <c r="Z69" s="104">
        <v>2287595.9937999998</v>
      </c>
      <c r="AA69" s="105">
        <v>2279158.4953999994</v>
      </c>
      <c r="AB69" s="106">
        <v>3746000</v>
      </c>
      <c r="AC69" s="107">
        <v>3746000</v>
      </c>
      <c r="AD69" s="107">
        <f t="shared" si="32"/>
        <v>2325238.0880240002</v>
      </c>
      <c r="AE69" s="107">
        <f t="shared" si="38"/>
        <v>2299480.022012</v>
      </c>
      <c r="AF69" s="107">
        <f t="shared" si="39"/>
        <v>2281520.9949519997</v>
      </c>
      <c r="AG69" s="107">
        <f t="shared" si="33"/>
        <v>3677772.8</v>
      </c>
      <c r="AH69" s="107">
        <f t="shared" si="40"/>
        <v>3746000</v>
      </c>
      <c r="AI69" s="107">
        <f t="shared" si="41"/>
        <v>3746000</v>
      </c>
    </row>
    <row r="70" spans="1:35">
      <c r="A70" s="64" t="s">
        <v>95</v>
      </c>
      <c r="B70" s="64" t="s">
        <v>717</v>
      </c>
      <c r="C70" s="158">
        <v>2281107.58</v>
      </c>
      <c r="D70" s="159">
        <v>6783092.4239999996</v>
      </c>
      <c r="F70" s="158">
        <v>2291157.04</v>
      </c>
      <c r="G70" s="159">
        <v>10216605</v>
      </c>
      <c r="I70" s="122">
        <v>1417493.8891</v>
      </c>
      <c r="J70" s="321">
        <v>10523103</v>
      </c>
      <c r="K70" s="100">
        <v>863473.02439999953</v>
      </c>
      <c r="L70" s="101">
        <v>0</v>
      </c>
      <c r="M70" s="102">
        <v>10523103</v>
      </c>
      <c r="N70" s="103">
        <v>10523103</v>
      </c>
      <c r="O70" s="103">
        <f t="shared" si="34"/>
        <v>2288343.1912000002</v>
      </c>
      <c r="P70" s="100">
        <f t="shared" si="35"/>
        <v>1662119.5713519999</v>
      </c>
      <c r="Q70" s="122">
        <f t="shared" si="28"/>
        <v>1018598.8665159997</v>
      </c>
      <c r="R70" s="101">
        <f t="shared" si="29"/>
        <v>241772.4468319999</v>
      </c>
      <c r="S70" s="103">
        <f t="shared" si="36"/>
        <v>8589806.7414912004</v>
      </c>
      <c r="T70" s="100">
        <f t="shared" si="37"/>
        <v>10377884.2476</v>
      </c>
      <c r="U70" s="122">
        <f t="shared" si="30"/>
        <v>10523103</v>
      </c>
      <c r="V70" s="101">
        <f t="shared" si="31"/>
        <v>10523103</v>
      </c>
      <c r="X70" s="105">
        <v>1417493.8891</v>
      </c>
      <c r="Y70" s="107">
        <v>10523103</v>
      </c>
      <c r="Z70" s="104">
        <v>863473.02439999953</v>
      </c>
      <c r="AA70" s="105">
        <v>0</v>
      </c>
      <c r="AB70" s="106">
        <v>10523103</v>
      </c>
      <c r="AC70" s="107">
        <v>10523103</v>
      </c>
      <c r="AD70" s="107">
        <f t="shared" si="32"/>
        <v>1662119.5713519999</v>
      </c>
      <c r="AE70" s="107">
        <f t="shared" si="38"/>
        <v>1018598.8665159997</v>
      </c>
      <c r="AF70" s="107">
        <f t="shared" si="39"/>
        <v>241772.4468319999</v>
      </c>
      <c r="AG70" s="107">
        <f t="shared" si="33"/>
        <v>10377884.2476</v>
      </c>
      <c r="AH70" s="107">
        <f t="shared" si="40"/>
        <v>10523103</v>
      </c>
      <c r="AI70" s="107">
        <f t="shared" si="41"/>
        <v>10523103</v>
      </c>
    </row>
    <row r="71" spans="1:35">
      <c r="A71" s="64" t="s">
        <v>243</v>
      </c>
      <c r="B71" s="64" t="s">
        <v>718</v>
      </c>
      <c r="C71" s="158">
        <v>0</v>
      </c>
      <c r="D71" s="159">
        <v>269850</v>
      </c>
      <c r="F71" s="158">
        <v>0</v>
      </c>
      <c r="G71" s="159">
        <v>267743</v>
      </c>
      <c r="I71" s="122">
        <v>0</v>
      </c>
      <c r="J71" s="321">
        <v>273081.11499999999</v>
      </c>
      <c r="K71" s="100">
        <v>0</v>
      </c>
      <c r="L71" s="101">
        <v>0</v>
      </c>
      <c r="M71" s="102">
        <v>277996.26040000003</v>
      </c>
      <c r="N71" s="103">
        <v>283834.43780000001</v>
      </c>
      <c r="O71" s="103">
        <f t="shared" si="34"/>
        <v>0</v>
      </c>
      <c r="P71" s="100">
        <f t="shared" si="35"/>
        <v>0</v>
      </c>
      <c r="Q71" s="122">
        <f t="shared" si="28"/>
        <v>0</v>
      </c>
      <c r="R71" s="101">
        <f t="shared" si="29"/>
        <v>0</v>
      </c>
      <c r="S71" s="103">
        <f t="shared" si="36"/>
        <v>268741.2966</v>
      </c>
      <c r="T71" s="100">
        <f t="shared" si="37"/>
        <v>270551.91611300001</v>
      </c>
      <c r="U71" s="122">
        <f t="shared" si="30"/>
        <v>275667.46450948005</v>
      </c>
      <c r="V71" s="101">
        <f t="shared" si="31"/>
        <v>281068.30934788001</v>
      </c>
      <c r="X71" s="105">
        <v>0</v>
      </c>
      <c r="Y71" s="107">
        <v>273081.11499999999</v>
      </c>
      <c r="Z71" s="104">
        <v>0</v>
      </c>
      <c r="AA71" s="105">
        <v>0</v>
      </c>
      <c r="AB71" s="106">
        <v>277996.26040000003</v>
      </c>
      <c r="AC71" s="107">
        <v>283834.43780000001</v>
      </c>
      <c r="AD71" s="107">
        <f t="shared" si="32"/>
        <v>0</v>
      </c>
      <c r="AE71" s="107">
        <f t="shared" si="38"/>
        <v>0</v>
      </c>
      <c r="AF71" s="107">
        <f t="shared" si="39"/>
        <v>0</v>
      </c>
      <c r="AG71" s="107">
        <f t="shared" si="33"/>
        <v>270551.91611300001</v>
      </c>
      <c r="AH71" s="107">
        <f t="shared" si="40"/>
        <v>275667.46450948005</v>
      </c>
      <c r="AI71" s="107">
        <f t="shared" si="41"/>
        <v>281068.30934788001</v>
      </c>
    </row>
    <row r="72" spans="1:35">
      <c r="A72" s="64" t="s">
        <v>387</v>
      </c>
      <c r="B72" s="64" t="s">
        <v>719</v>
      </c>
      <c r="C72" s="158">
        <v>308207.59999999998</v>
      </c>
      <c r="D72" s="159">
        <v>2490282.3960000002</v>
      </c>
      <c r="F72" s="158">
        <v>393184.04</v>
      </c>
      <c r="G72" s="159">
        <v>3898688</v>
      </c>
      <c r="I72" s="122">
        <v>83660.458300000173</v>
      </c>
      <c r="J72" s="321">
        <v>4979167.7149999999</v>
      </c>
      <c r="K72" s="100">
        <v>63240.345199999814</v>
      </c>
      <c r="L72" s="101">
        <v>82667.019100000311</v>
      </c>
      <c r="M72" s="102">
        <v>5068786.9964000005</v>
      </c>
      <c r="N72" s="103">
        <v>5175236.1897999998</v>
      </c>
      <c r="O72" s="103">
        <f t="shared" si="34"/>
        <v>369390.63679999998</v>
      </c>
      <c r="P72" s="100">
        <f t="shared" si="35"/>
        <v>170327.0611760001</v>
      </c>
      <c r="Q72" s="122">
        <f t="shared" ref="Q72:Q135" si="42">(0.28*I72)+(0.72*K72)</f>
        <v>68957.976867999911</v>
      </c>
      <c r="R72" s="101">
        <f t="shared" ref="R72:R135" si="43">(0.28*K72)+(0.72*L72)</f>
        <v>77227.55040800017</v>
      </c>
      <c r="S72" s="103">
        <f t="shared" si="36"/>
        <v>3231385.4248248003</v>
      </c>
      <c r="T72" s="100">
        <f t="shared" si="37"/>
        <v>4467236.4260329995</v>
      </c>
      <c r="U72" s="122">
        <f t="shared" ref="U72:U135" si="44">(0.4738*J72)+(0.5262*M72)</f>
        <v>5026325.3808726799</v>
      </c>
      <c r="V72" s="101">
        <f t="shared" ref="V72:V135" si="45">(0.4738*M72)+(0.5262*N72)</f>
        <v>5124800.5619670805</v>
      </c>
      <c r="X72" s="105">
        <v>83660.458300000173</v>
      </c>
      <c r="Y72" s="107">
        <v>4979167.7149999999</v>
      </c>
      <c r="Z72" s="104">
        <v>63240.345199999814</v>
      </c>
      <c r="AA72" s="105">
        <v>82667.019100000311</v>
      </c>
      <c r="AB72" s="106">
        <v>5068786.9964000005</v>
      </c>
      <c r="AC72" s="107">
        <v>5175236.1897999998</v>
      </c>
      <c r="AD72" s="107">
        <f t="shared" ref="AD72:AD135" si="46">(0.28*F72)+(0.72*X72)</f>
        <v>170327.0611760001</v>
      </c>
      <c r="AE72" s="107">
        <f t="shared" ref="AE72:AE135" si="47">(0.28*X72)+(0.72*Z72)</f>
        <v>68957.976867999911</v>
      </c>
      <c r="AF72" s="107">
        <f t="shared" si="39"/>
        <v>77227.55040800017</v>
      </c>
      <c r="AG72" s="107">
        <f t="shared" ref="AG72:AG135" si="48">(0.4738*G72)+(0.5262*Y72)</f>
        <v>4467236.4260329995</v>
      </c>
      <c r="AH72" s="107">
        <f t="shared" si="40"/>
        <v>5026325.3808726799</v>
      </c>
      <c r="AI72" s="107">
        <f t="shared" si="41"/>
        <v>5124800.5619670805</v>
      </c>
    </row>
    <row r="73" spans="1:35">
      <c r="A73" s="64" t="s">
        <v>435</v>
      </c>
      <c r="B73" s="64" t="s">
        <v>720</v>
      </c>
      <c r="C73" s="158">
        <v>0</v>
      </c>
      <c r="D73" s="159">
        <v>48009212.362499997</v>
      </c>
      <c r="F73" s="158">
        <v>0</v>
      </c>
      <c r="G73" s="159">
        <v>52749538.709999993</v>
      </c>
      <c r="I73" s="122">
        <v>0</v>
      </c>
      <c r="J73" s="321">
        <v>53583076.094999999</v>
      </c>
      <c r="K73" s="100">
        <v>0</v>
      </c>
      <c r="L73" s="101">
        <v>0</v>
      </c>
      <c r="M73" s="102">
        <v>54547509.721199997</v>
      </c>
      <c r="N73" s="103">
        <v>55693057.643399999</v>
      </c>
      <c r="O73" s="103">
        <f t="shared" ref="O73:O136" si="49">(0.28*C73)+(0.72*F73)</f>
        <v>0</v>
      </c>
      <c r="P73" s="100">
        <f t="shared" ref="P73:P136" si="50">(0.28*F73)+(0.72*I73)</f>
        <v>0</v>
      </c>
      <c r="Q73" s="122">
        <f t="shared" si="42"/>
        <v>0</v>
      </c>
      <c r="R73" s="101">
        <f t="shared" si="43"/>
        <v>0</v>
      </c>
      <c r="S73" s="103">
        <f t="shared" ref="S73:S136" si="51">(0.4738*D73)+(0.5262*G73)</f>
        <v>50503572.086554497</v>
      </c>
      <c r="T73" s="100">
        <f t="shared" ref="T73:T136" si="52">(0.4738*G73)+(0.5262*J73)</f>
        <v>53188146.081986994</v>
      </c>
      <c r="U73" s="122">
        <f t="shared" si="44"/>
        <v>54090561.069106445</v>
      </c>
      <c r="V73" s="101">
        <f t="shared" si="45"/>
        <v>55150297.037861638</v>
      </c>
      <c r="X73" s="105">
        <v>0</v>
      </c>
      <c r="Y73" s="107">
        <v>53583076.094999999</v>
      </c>
      <c r="Z73" s="104">
        <v>0</v>
      </c>
      <c r="AA73" s="105">
        <v>0</v>
      </c>
      <c r="AB73" s="106">
        <v>54547509.721199997</v>
      </c>
      <c r="AC73" s="107">
        <v>55693057.643399999</v>
      </c>
      <c r="AD73" s="107">
        <f t="shared" si="46"/>
        <v>0</v>
      </c>
      <c r="AE73" s="107">
        <f t="shared" si="47"/>
        <v>0</v>
      </c>
      <c r="AF73" s="107">
        <f t="shared" ref="AF73:AF136" si="53">(0.28*Z73)+(0.72*AA73)</f>
        <v>0</v>
      </c>
      <c r="AG73" s="107">
        <f t="shared" si="48"/>
        <v>53188146.081986994</v>
      </c>
      <c r="AH73" s="107">
        <f t="shared" ref="AH73:AH136" si="54">(0.4738*Y73)+(0.5262*AB73)</f>
        <v>54090561.069106445</v>
      </c>
      <c r="AI73" s="107">
        <f t="shared" ref="AI73:AI136" si="55">(0.4738*AB73)+(0.5262*AC73)</f>
        <v>55150297.037861638</v>
      </c>
    </row>
    <row r="74" spans="1:35">
      <c r="A74" s="64" t="s">
        <v>247</v>
      </c>
      <c r="B74" s="64" t="s">
        <v>721</v>
      </c>
      <c r="C74" s="158">
        <v>806107</v>
      </c>
      <c r="D74" s="159">
        <v>4065097.9992000004</v>
      </c>
      <c r="F74" s="158">
        <v>409536.51</v>
      </c>
      <c r="G74" s="159">
        <v>4625392</v>
      </c>
      <c r="I74" s="122">
        <v>728882.46940000018</v>
      </c>
      <c r="J74" s="321">
        <v>4741027</v>
      </c>
      <c r="K74" s="100">
        <v>611341.61959999974</v>
      </c>
      <c r="L74" s="101">
        <v>304370.60634933313</v>
      </c>
      <c r="M74" s="102">
        <v>4859552</v>
      </c>
      <c r="N74" s="103">
        <v>4859552</v>
      </c>
      <c r="O74" s="103">
        <f t="shared" si="49"/>
        <v>520576.24720000004</v>
      </c>
      <c r="P74" s="100">
        <f t="shared" si="50"/>
        <v>639465.60076800012</v>
      </c>
      <c r="Q74" s="122">
        <f t="shared" si="42"/>
        <v>644253.05754399986</v>
      </c>
      <c r="R74" s="101">
        <f t="shared" si="43"/>
        <v>390322.49005951977</v>
      </c>
      <c r="S74" s="103">
        <f t="shared" si="51"/>
        <v>4359924.7024209602</v>
      </c>
      <c r="T74" s="100">
        <f t="shared" si="52"/>
        <v>4686239.1370000001</v>
      </c>
      <c r="U74" s="122">
        <f t="shared" si="44"/>
        <v>4803394.8550000004</v>
      </c>
      <c r="V74" s="101">
        <f t="shared" si="45"/>
        <v>4859552</v>
      </c>
      <c r="X74" s="105">
        <v>728882.46940000018</v>
      </c>
      <c r="Y74" s="107">
        <v>4741027</v>
      </c>
      <c r="Z74" s="104">
        <v>611341.61959999974</v>
      </c>
      <c r="AA74" s="105">
        <v>304370.60634933313</v>
      </c>
      <c r="AB74" s="106">
        <v>4859552</v>
      </c>
      <c r="AC74" s="107">
        <v>4859552</v>
      </c>
      <c r="AD74" s="107">
        <f t="shared" si="46"/>
        <v>639465.60076800012</v>
      </c>
      <c r="AE74" s="107">
        <f t="shared" si="47"/>
        <v>644253.05754399986</v>
      </c>
      <c r="AF74" s="107">
        <f t="shared" si="53"/>
        <v>390322.49005951977</v>
      </c>
      <c r="AG74" s="107">
        <f t="shared" si="48"/>
        <v>4686239.1370000001</v>
      </c>
      <c r="AH74" s="107">
        <f t="shared" si="54"/>
        <v>4803394.8550000004</v>
      </c>
      <c r="AI74" s="107">
        <f t="shared" si="55"/>
        <v>4859552</v>
      </c>
    </row>
    <row r="75" spans="1:35">
      <c r="A75" s="64" t="s">
        <v>151</v>
      </c>
      <c r="B75" s="64" t="s">
        <v>722</v>
      </c>
      <c r="C75" s="158">
        <v>716570.88</v>
      </c>
      <c r="D75" s="159">
        <v>1325769.1185000001</v>
      </c>
      <c r="F75" s="158">
        <v>724817.33</v>
      </c>
      <c r="G75" s="159">
        <v>2514435</v>
      </c>
      <c r="I75" s="122">
        <v>832299.0567999999</v>
      </c>
      <c r="J75" s="321">
        <v>2410950.0125000002</v>
      </c>
      <c r="K75" s="100">
        <v>817628.45119999989</v>
      </c>
      <c r="L75" s="101">
        <v>830679.94209999999</v>
      </c>
      <c r="M75" s="102">
        <v>2503778.7174999998</v>
      </c>
      <c r="N75" s="103">
        <v>2563227.6875</v>
      </c>
      <c r="O75" s="103">
        <f t="shared" si="49"/>
        <v>722508.32399999991</v>
      </c>
      <c r="P75" s="100">
        <f t="shared" si="50"/>
        <v>802204.17329599988</v>
      </c>
      <c r="Q75" s="122">
        <f t="shared" si="42"/>
        <v>821736.22076799988</v>
      </c>
      <c r="R75" s="101">
        <f t="shared" si="43"/>
        <v>827025.52464800002</v>
      </c>
      <c r="S75" s="103">
        <f t="shared" si="51"/>
        <v>1951245.1053452999</v>
      </c>
      <c r="T75" s="100">
        <f t="shared" si="52"/>
        <v>2459981.1995775001</v>
      </c>
      <c r="U75" s="122">
        <f t="shared" si="44"/>
        <v>2459796.4770710003</v>
      </c>
      <c r="V75" s="101">
        <f t="shared" si="45"/>
        <v>2535060.7655139999</v>
      </c>
      <c r="X75" s="105">
        <v>832299.0567999999</v>
      </c>
      <c r="Y75" s="107">
        <v>2410950.0125000002</v>
      </c>
      <c r="Z75" s="104">
        <v>817628.45119999989</v>
      </c>
      <c r="AA75" s="105">
        <v>830679.94209999999</v>
      </c>
      <c r="AB75" s="106">
        <v>2503778.7174999998</v>
      </c>
      <c r="AC75" s="107">
        <v>2563227.6875</v>
      </c>
      <c r="AD75" s="107">
        <f t="shared" si="46"/>
        <v>802204.17329599988</v>
      </c>
      <c r="AE75" s="107">
        <f t="shared" si="47"/>
        <v>821736.22076799988</v>
      </c>
      <c r="AF75" s="107">
        <f t="shared" si="53"/>
        <v>827025.52464800002</v>
      </c>
      <c r="AG75" s="107">
        <f t="shared" si="48"/>
        <v>2459981.1995775001</v>
      </c>
      <c r="AH75" s="107">
        <f t="shared" si="54"/>
        <v>2459796.4770710003</v>
      </c>
      <c r="AI75" s="107">
        <f t="shared" si="55"/>
        <v>2535060.7655139999</v>
      </c>
    </row>
    <row r="76" spans="1:35">
      <c r="A76" s="64" t="s">
        <v>579</v>
      </c>
      <c r="B76" s="64" t="s">
        <v>914</v>
      </c>
      <c r="C76" s="158">
        <v>0</v>
      </c>
      <c r="D76" s="159">
        <v>177880.78649999999</v>
      </c>
      <c r="F76" s="158">
        <v>0</v>
      </c>
      <c r="G76" s="159">
        <v>213824</v>
      </c>
      <c r="I76" s="122">
        <v>0</v>
      </c>
      <c r="J76" s="321">
        <v>219995.75</v>
      </c>
      <c r="K76" s="100">
        <v>0</v>
      </c>
      <c r="L76" s="101">
        <v>0</v>
      </c>
      <c r="M76" s="102">
        <v>223955.42</v>
      </c>
      <c r="N76" s="103">
        <v>228658.69</v>
      </c>
      <c r="O76" s="103">
        <f t="shared" si="49"/>
        <v>0</v>
      </c>
      <c r="P76" s="100">
        <f t="shared" si="50"/>
        <v>0</v>
      </c>
      <c r="Q76" s="122">
        <f t="shared" si="42"/>
        <v>0</v>
      </c>
      <c r="R76" s="101">
        <f t="shared" si="43"/>
        <v>0</v>
      </c>
      <c r="S76" s="103">
        <f t="shared" si="51"/>
        <v>196794.10544369998</v>
      </c>
      <c r="T76" s="100">
        <f t="shared" si="52"/>
        <v>217071.57484999998</v>
      </c>
      <c r="U76" s="122">
        <f t="shared" si="44"/>
        <v>222079.328354</v>
      </c>
      <c r="V76" s="101">
        <f t="shared" si="45"/>
        <v>226430.28067400001</v>
      </c>
      <c r="X76" s="105">
        <v>0</v>
      </c>
      <c r="Y76" s="107">
        <v>219995.75</v>
      </c>
      <c r="Z76" s="104">
        <v>0</v>
      </c>
      <c r="AA76" s="105">
        <v>0</v>
      </c>
      <c r="AB76" s="106">
        <v>223955.42</v>
      </c>
      <c r="AC76" s="107">
        <v>228658.69</v>
      </c>
      <c r="AD76" s="107">
        <f t="shared" si="46"/>
        <v>0</v>
      </c>
      <c r="AE76" s="107">
        <f t="shared" si="47"/>
        <v>0</v>
      </c>
      <c r="AF76" s="107">
        <f t="shared" si="53"/>
        <v>0</v>
      </c>
      <c r="AG76" s="107">
        <f t="shared" si="48"/>
        <v>217071.57484999998</v>
      </c>
      <c r="AH76" s="107">
        <f t="shared" si="54"/>
        <v>222079.328354</v>
      </c>
      <c r="AI76" s="107">
        <f t="shared" si="55"/>
        <v>226430.28067400001</v>
      </c>
    </row>
    <row r="77" spans="1:35">
      <c r="A77" s="64" t="s">
        <v>33</v>
      </c>
      <c r="B77" s="64" t="s">
        <v>723</v>
      </c>
      <c r="C77" s="158">
        <v>0</v>
      </c>
      <c r="D77" s="159">
        <v>462997.34250000003</v>
      </c>
      <c r="F77" s="158">
        <v>0</v>
      </c>
      <c r="G77" s="159">
        <v>470000</v>
      </c>
      <c r="I77" s="122">
        <v>0</v>
      </c>
      <c r="J77" s="321">
        <v>485000</v>
      </c>
      <c r="K77" s="100">
        <v>0</v>
      </c>
      <c r="L77" s="101">
        <v>0</v>
      </c>
      <c r="M77" s="102">
        <v>500000</v>
      </c>
      <c r="N77" s="103">
        <v>500000</v>
      </c>
      <c r="O77" s="103">
        <f t="shared" si="49"/>
        <v>0</v>
      </c>
      <c r="P77" s="100">
        <f t="shared" si="50"/>
        <v>0</v>
      </c>
      <c r="Q77" s="122">
        <f t="shared" si="42"/>
        <v>0</v>
      </c>
      <c r="R77" s="101">
        <f t="shared" si="43"/>
        <v>0</v>
      </c>
      <c r="S77" s="103">
        <f t="shared" si="51"/>
        <v>466682.14087650005</v>
      </c>
      <c r="T77" s="100">
        <f t="shared" si="52"/>
        <v>477893</v>
      </c>
      <c r="U77" s="122">
        <f t="shared" si="44"/>
        <v>492893</v>
      </c>
      <c r="V77" s="101">
        <f t="shared" si="45"/>
        <v>500000</v>
      </c>
      <c r="X77" s="105">
        <v>0</v>
      </c>
      <c r="Y77" s="107">
        <v>485000</v>
      </c>
      <c r="Z77" s="104">
        <v>0</v>
      </c>
      <c r="AA77" s="105">
        <v>0</v>
      </c>
      <c r="AB77" s="106">
        <v>500000</v>
      </c>
      <c r="AC77" s="107">
        <v>500000</v>
      </c>
      <c r="AD77" s="107">
        <f t="shared" si="46"/>
        <v>0</v>
      </c>
      <c r="AE77" s="107">
        <f t="shared" si="47"/>
        <v>0</v>
      </c>
      <c r="AF77" s="107">
        <f t="shared" si="53"/>
        <v>0</v>
      </c>
      <c r="AG77" s="107">
        <f t="shared" si="48"/>
        <v>477893</v>
      </c>
      <c r="AH77" s="107">
        <f t="shared" si="54"/>
        <v>492893</v>
      </c>
      <c r="AI77" s="107">
        <f t="shared" si="55"/>
        <v>500000</v>
      </c>
    </row>
    <row r="78" spans="1:35">
      <c r="A78" s="64" t="s">
        <v>187</v>
      </c>
      <c r="B78" s="64" t="s">
        <v>724</v>
      </c>
      <c r="C78" s="158">
        <v>420614.64</v>
      </c>
      <c r="D78" s="159">
        <v>6320160</v>
      </c>
      <c r="F78" s="158">
        <v>457821.49</v>
      </c>
      <c r="G78" s="159">
        <v>7268164</v>
      </c>
      <c r="I78" s="122">
        <v>57067.896000000881</v>
      </c>
      <c r="J78" s="321">
        <v>8358411</v>
      </c>
      <c r="K78" s="100">
        <v>0</v>
      </c>
      <c r="L78" s="101">
        <v>0</v>
      </c>
      <c r="M78" s="102">
        <v>9612173</v>
      </c>
      <c r="N78" s="103">
        <v>9612173</v>
      </c>
      <c r="O78" s="103">
        <f t="shared" si="49"/>
        <v>447403.57199999999</v>
      </c>
      <c r="P78" s="100">
        <f t="shared" si="50"/>
        <v>169278.90232000063</v>
      </c>
      <c r="Q78" s="122">
        <f t="shared" si="42"/>
        <v>15979.010880000249</v>
      </c>
      <c r="R78" s="101">
        <f t="shared" si="43"/>
        <v>0</v>
      </c>
      <c r="S78" s="103">
        <f t="shared" si="51"/>
        <v>6818999.7048000004</v>
      </c>
      <c r="T78" s="100">
        <f t="shared" si="52"/>
        <v>7841851.9714000002</v>
      </c>
      <c r="U78" s="122">
        <f t="shared" si="44"/>
        <v>9018140.5644000005</v>
      </c>
      <c r="V78" s="101">
        <f t="shared" si="45"/>
        <v>9612173</v>
      </c>
      <c r="X78" s="105">
        <v>57067.896000000881</v>
      </c>
      <c r="Y78" s="107">
        <v>8358411</v>
      </c>
      <c r="Z78" s="104">
        <v>0</v>
      </c>
      <c r="AA78" s="105">
        <v>0</v>
      </c>
      <c r="AB78" s="106">
        <v>9612173</v>
      </c>
      <c r="AC78" s="107">
        <v>9612173</v>
      </c>
      <c r="AD78" s="107">
        <f t="shared" si="46"/>
        <v>169278.90232000063</v>
      </c>
      <c r="AE78" s="107">
        <f t="shared" si="47"/>
        <v>15979.010880000249</v>
      </c>
      <c r="AF78" s="107">
        <f t="shared" si="53"/>
        <v>0</v>
      </c>
      <c r="AG78" s="107">
        <f t="shared" si="48"/>
        <v>7841851.9714000002</v>
      </c>
      <c r="AH78" s="107">
        <f t="shared" si="54"/>
        <v>9018140.5644000005</v>
      </c>
      <c r="AI78" s="107">
        <f t="shared" si="55"/>
        <v>9612173</v>
      </c>
    </row>
    <row r="79" spans="1:35">
      <c r="A79" s="64" t="s">
        <v>135</v>
      </c>
      <c r="B79" s="64" t="s">
        <v>725</v>
      </c>
      <c r="C79" s="158">
        <v>2416574.86</v>
      </c>
      <c r="D79" s="159">
        <v>1379280.1395</v>
      </c>
      <c r="F79" s="158">
        <v>2655803.85</v>
      </c>
      <c r="G79" s="159">
        <v>1540000</v>
      </c>
      <c r="I79" s="122">
        <v>2536848.0204000003</v>
      </c>
      <c r="J79" s="321">
        <v>1694000</v>
      </c>
      <c r="K79" s="100">
        <v>2495279.3051260002</v>
      </c>
      <c r="L79" s="101">
        <v>2435199.6026879996</v>
      </c>
      <c r="M79" s="102">
        <v>1694000</v>
      </c>
      <c r="N79" s="103">
        <v>1694000</v>
      </c>
      <c r="O79" s="103">
        <f t="shared" si="49"/>
        <v>2588819.7327999999</v>
      </c>
      <c r="P79" s="100">
        <f t="shared" si="50"/>
        <v>2570155.6526880004</v>
      </c>
      <c r="Q79" s="122">
        <f t="shared" si="42"/>
        <v>2506918.5454027201</v>
      </c>
      <c r="R79" s="101">
        <f t="shared" si="43"/>
        <v>2452021.9193706396</v>
      </c>
      <c r="S79" s="103">
        <f t="shared" si="51"/>
        <v>1463850.9300951001</v>
      </c>
      <c r="T79" s="100">
        <f t="shared" si="52"/>
        <v>1621034.8</v>
      </c>
      <c r="U79" s="122">
        <f t="shared" si="44"/>
        <v>1694000</v>
      </c>
      <c r="V79" s="101">
        <f t="shared" si="45"/>
        <v>1694000</v>
      </c>
      <c r="X79" s="105">
        <v>2536848.0204000003</v>
      </c>
      <c r="Y79" s="107">
        <v>1694000</v>
      </c>
      <c r="Z79" s="104">
        <v>2495279.3051260002</v>
      </c>
      <c r="AA79" s="105">
        <v>2435199.6026879996</v>
      </c>
      <c r="AB79" s="106">
        <v>1694000</v>
      </c>
      <c r="AC79" s="107">
        <v>1694000</v>
      </c>
      <c r="AD79" s="107">
        <f t="shared" si="46"/>
        <v>2570155.6526880004</v>
      </c>
      <c r="AE79" s="107">
        <f t="shared" si="47"/>
        <v>2506918.5454027201</v>
      </c>
      <c r="AF79" s="107">
        <f t="shared" si="53"/>
        <v>2452021.9193706396</v>
      </c>
      <c r="AG79" s="107">
        <f t="shared" si="48"/>
        <v>1621034.8</v>
      </c>
      <c r="AH79" s="107">
        <f t="shared" si="54"/>
        <v>1694000</v>
      </c>
      <c r="AI79" s="107">
        <f t="shared" si="55"/>
        <v>1694000</v>
      </c>
    </row>
    <row r="80" spans="1:35">
      <c r="A80" s="64" t="s">
        <v>275</v>
      </c>
      <c r="B80" s="64" t="s">
        <v>931</v>
      </c>
      <c r="C80" s="158">
        <v>0</v>
      </c>
      <c r="D80" s="159">
        <v>190000</v>
      </c>
      <c r="F80" s="158">
        <v>0</v>
      </c>
      <c r="G80" s="159">
        <v>190000</v>
      </c>
      <c r="I80" s="122">
        <v>0</v>
      </c>
      <c r="J80" s="321">
        <v>190000</v>
      </c>
      <c r="K80" s="100">
        <v>0</v>
      </c>
      <c r="L80" s="101">
        <v>0</v>
      </c>
      <c r="M80" s="102">
        <v>190000</v>
      </c>
      <c r="N80" s="103">
        <v>190000</v>
      </c>
      <c r="O80" s="103">
        <f t="shared" si="49"/>
        <v>0</v>
      </c>
      <c r="P80" s="100">
        <f t="shared" si="50"/>
        <v>0</v>
      </c>
      <c r="Q80" s="122">
        <f t="shared" si="42"/>
        <v>0</v>
      </c>
      <c r="R80" s="101">
        <f t="shared" si="43"/>
        <v>0</v>
      </c>
      <c r="S80" s="103">
        <f t="shared" si="51"/>
        <v>190000</v>
      </c>
      <c r="T80" s="100">
        <f t="shared" si="52"/>
        <v>190000</v>
      </c>
      <c r="U80" s="122">
        <f t="shared" si="44"/>
        <v>190000</v>
      </c>
      <c r="V80" s="101">
        <f t="shared" si="45"/>
        <v>190000</v>
      </c>
      <c r="X80" s="105">
        <v>0</v>
      </c>
      <c r="Y80" s="107">
        <v>190000</v>
      </c>
      <c r="Z80" s="104">
        <v>0</v>
      </c>
      <c r="AA80" s="105">
        <v>0</v>
      </c>
      <c r="AB80" s="106">
        <v>190000</v>
      </c>
      <c r="AC80" s="107">
        <v>190000</v>
      </c>
      <c r="AD80" s="107">
        <f t="shared" si="46"/>
        <v>0</v>
      </c>
      <c r="AE80" s="107">
        <f t="shared" si="47"/>
        <v>0</v>
      </c>
      <c r="AF80" s="107">
        <f t="shared" si="53"/>
        <v>0</v>
      </c>
      <c r="AG80" s="107">
        <f t="shared" si="48"/>
        <v>190000</v>
      </c>
      <c r="AH80" s="107">
        <f t="shared" si="54"/>
        <v>190000</v>
      </c>
      <c r="AI80" s="107">
        <f t="shared" si="55"/>
        <v>190000</v>
      </c>
    </row>
    <row r="81" spans="1:35">
      <c r="A81" s="64" t="s">
        <v>429</v>
      </c>
      <c r="B81" s="64" t="s">
        <v>726</v>
      </c>
      <c r="C81" s="158">
        <v>0</v>
      </c>
      <c r="D81" s="159">
        <v>32765981.355</v>
      </c>
      <c r="F81" s="158">
        <v>0</v>
      </c>
      <c r="G81" s="159">
        <v>45320000</v>
      </c>
      <c r="I81" s="122">
        <v>0</v>
      </c>
      <c r="J81" s="321">
        <v>48880000</v>
      </c>
      <c r="K81" s="100">
        <v>0</v>
      </c>
      <c r="L81" s="101">
        <v>0</v>
      </c>
      <c r="M81" s="102">
        <v>53250000</v>
      </c>
      <c r="N81" s="103">
        <v>53250000</v>
      </c>
      <c r="O81" s="103">
        <f t="shared" si="49"/>
        <v>0</v>
      </c>
      <c r="P81" s="100">
        <f t="shared" si="50"/>
        <v>0</v>
      </c>
      <c r="Q81" s="122">
        <f t="shared" si="42"/>
        <v>0</v>
      </c>
      <c r="R81" s="101">
        <f t="shared" si="43"/>
        <v>0</v>
      </c>
      <c r="S81" s="103">
        <f t="shared" si="51"/>
        <v>39371905.965999</v>
      </c>
      <c r="T81" s="100">
        <f t="shared" si="52"/>
        <v>47193272</v>
      </c>
      <c r="U81" s="122">
        <f t="shared" si="44"/>
        <v>51179494</v>
      </c>
      <c r="V81" s="101">
        <f t="shared" si="45"/>
        <v>53250000</v>
      </c>
      <c r="X81" s="105">
        <v>0</v>
      </c>
      <c r="Y81" s="107">
        <v>48880000</v>
      </c>
      <c r="Z81" s="104">
        <v>0</v>
      </c>
      <c r="AA81" s="105">
        <v>0</v>
      </c>
      <c r="AB81" s="106">
        <v>53250000</v>
      </c>
      <c r="AC81" s="107">
        <v>53250000</v>
      </c>
      <c r="AD81" s="107">
        <f t="shared" si="46"/>
        <v>0</v>
      </c>
      <c r="AE81" s="107">
        <f t="shared" si="47"/>
        <v>0</v>
      </c>
      <c r="AF81" s="107">
        <f t="shared" si="53"/>
        <v>0</v>
      </c>
      <c r="AG81" s="107">
        <f t="shared" si="48"/>
        <v>47193272</v>
      </c>
      <c r="AH81" s="107">
        <f t="shared" si="54"/>
        <v>51179494</v>
      </c>
      <c r="AI81" s="107">
        <f t="shared" si="55"/>
        <v>53250000</v>
      </c>
    </row>
    <row r="82" spans="1:35">
      <c r="A82" s="64" t="s">
        <v>65</v>
      </c>
      <c r="B82" s="64" t="s">
        <v>727</v>
      </c>
      <c r="C82" s="158">
        <v>11714204.609999999</v>
      </c>
      <c r="D82" s="159">
        <v>27178860.390000001</v>
      </c>
      <c r="F82" s="158">
        <v>17672573.620000001</v>
      </c>
      <c r="G82" s="159">
        <v>31950000</v>
      </c>
      <c r="I82" s="122">
        <v>9588323.8818999995</v>
      </c>
      <c r="J82" s="321">
        <v>35300000</v>
      </c>
      <c r="K82" s="100">
        <v>9013640.6785999946</v>
      </c>
      <c r="L82" s="101">
        <v>8735654.9068</v>
      </c>
      <c r="M82" s="102">
        <v>38650000</v>
      </c>
      <c r="N82" s="103">
        <v>38650000</v>
      </c>
      <c r="O82" s="103">
        <f t="shared" si="49"/>
        <v>16004230.2972</v>
      </c>
      <c r="P82" s="100">
        <f t="shared" si="50"/>
        <v>11851913.808568001</v>
      </c>
      <c r="Q82" s="122">
        <f t="shared" si="42"/>
        <v>9174551.9755239971</v>
      </c>
      <c r="R82" s="101">
        <f t="shared" si="43"/>
        <v>8813490.9229039997</v>
      </c>
      <c r="S82" s="103">
        <f t="shared" si="51"/>
        <v>29689434.052781999</v>
      </c>
      <c r="T82" s="100">
        <f t="shared" si="52"/>
        <v>33712770</v>
      </c>
      <c r="U82" s="122">
        <f t="shared" si="44"/>
        <v>37062770</v>
      </c>
      <c r="V82" s="101">
        <f t="shared" si="45"/>
        <v>38650000</v>
      </c>
      <c r="X82" s="105">
        <v>9588323.8818999995</v>
      </c>
      <c r="Y82" s="107">
        <v>35300000</v>
      </c>
      <c r="Z82" s="104">
        <v>9013640.6785999946</v>
      </c>
      <c r="AA82" s="105">
        <v>8735654.9068</v>
      </c>
      <c r="AB82" s="106">
        <v>38650000</v>
      </c>
      <c r="AC82" s="107">
        <v>38650000</v>
      </c>
      <c r="AD82" s="107">
        <f t="shared" si="46"/>
        <v>11851913.808568001</v>
      </c>
      <c r="AE82" s="107">
        <f t="shared" si="47"/>
        <v>9174551.9755239971</v>
      </c>
      <c r="AF82" s="107">
        <f t="shared" si="53"/>
        <v>8813490.9229039997</v>
      </c>
      <c r="AG82" s="107">
        <f t="shared" si="48"/>
        <v>33712770</v>
      </c>
      <c r="AH82" s="107">
        <f t="shared" si="54"/>
        <v>37062770</v>
      </c>
      <c r="AI82" s="107">
        <f t="shared" si="55"/>
        <v>38650000</v>
      </c>
    </row>
    <row r="83" spans="1:35">
      <c r="A83" s="64" t="s">
        <v>503</v>
      </c>
      <c r="B83" s="64" t="s">
        <v>972</v>
      </c>
      <c r="C83" s="158">
        <v>0</v>
      </c>
      <c r="D83" s="159">
        <v>30000</v>
      </c>
      <c r="F83" s="158">
        <v>0</v>
      </c>
      <c r="G83" s="159">
        <v>30000</v>
      </c>
      <c r="I83" s="122">
        <v>0</v>
      </c>
      <c r="J83" s="321">
        <v>30000</v>
      </c>
      <c r="K83" s="100">
        <v>0</v>
      </c>
      <c r="L83" s="101">
        <v>0</v>
      </c>
      <c r="M83" s="102">
        <v>30000</v>
      </c>
      <c r="N83" s="103">
        <v>30000</v>
      </c>
      <c r="O83" s="103">
        <f t="shared" si="49"/>
        <v>0</v>
      </c>
      <c r="P83" s="100">
        <f t="shared" si="50"/>
        <v>0</v>
      </c>
      <c r="Q83" s="122">
        <f t="shared" si="42"/>
        <v>0</v>
      </c>
      <c r="R83" s="101">
        <f t="shared" si="43"/>
        <v>0</v>
      </c>
      <c r="S83" s="103">
        <f t="shared" si="51"/>
        <v>30000</v>
      </c>
      <c r="T83" s="100">
        <f t="shared" si="52"/>
        <v>30000</v>
      </c>
      <c r="U83" s="122">
        <f t="shared" si="44"/>
        <v>30000</v>
      </c>
      <c r="V83" s="101">
        <f t="shared" si="45"/>
        <v>30000</v>
      </c>
      <c r="X83" s="105">
        <v>0</v>
      </c>
      <c r="Y83" s="107">
        <v>30000</v>
      </c>
      <c r="Z83" s="104">
        <v>0</v>
      </c>
      <c r="AA83" s="105">
        <v>0</v>
      </c>
      <c r="AB83" s="106">
        <v>30000</v>
      </c>
      <c r="AC83" s="107">
        <v>30000</v>
      </c>
      <c r="AD83" s="107">
        <f t="shared" si="46"/>
        <v>0</v>
      </c>
      <c r="AE83" s="107">
        <f t="shared" si="47"/>
        <v>0</v>
      </c>
      <c r="AF83" s="107">
        <f t="shared" si="53"/>
        <v>0</v>
      </c>
      <c r="AG83" s="107">
        <f t="shared" si="48"/>
        <v>30000</v>
      </c>
      <c r="AH83" s="107">
        <f t="shared" si="54"/>
        <v>30000</v>
      </c>
      <c r="AI83" s="107">
        <f t="shared" si="55"/>
        <v>30000</v>
      </c>
    </row>
    <row r="84" spans="1:35">
      <c r="A84" s="64" t="s">
        <v>185</v>
      </c>
      <c r="B84" s="64" t="s">
        <v>728</v>
      </c>
      <c r="C84" s="158">
        <v>9006695.5600000005</v>
      </c>
      <c r="D84" s="159">
        <v>24644364.441</v>
      </c>
      <c r="F84" s="158">
        <v>9233660.0099999998</v>
      </c>
      <c r="G84" s="159">
        <v>26900000</v>
      </c>
      <c r="I84" s="122">
        <v>8513156.3605000004</v>
      </c>
      <c r="J84" s="321">
        <v>33000000</v>
      </c>
      <c r="K84" s="100">
        <v>8755333.4465000015</v>
      </c>
      <c r="L84" s="101">
        <v>9148782.1660000011</v>
      </c>
      <c r="M84" s="102">
        <v>33000000</v>
      </c>
      <c r="N84" s="103">
        <v>33000000</v>
      </c>
      <c r="O84" s="103">
        <f t="shared" si="49"/>
        <v>9170109.9639999997</v>
      </c>
      <c r="P84" s="100">
        <f t="shared" si="50"/>
        <v>8714897.3823600002</v>
      </c>
      <c r="Q84" s="122">
        <f t="shared" si="42"/>
        <v>8687523.862420002</v>
      </c>
      <c r="R84" s="101">
        <f t="shared" si="43"/>
        <v>9038616.5245400015</v>
      </c>
      <c r="S84" s="103">
        <f t="shared" si="51"/>
        <v>25831279.872145802</v>
      </c>
      <c r="T84" s="100">
        <f t="shared" si="52"/>
        <v>30109820</v>
      </c>
      <c r="U84" s="122">
        <f t="shared" si="44"/>
        <v>33000000</v>
      </c>
      <c r="V84" s="101">
        <f t="shared" si="45"/>
        <v>33000000</v>
      </c>
      <c r="X84" s="105">
        <v>8513156.3605000004</v>
      </c>
      <c r="Y84" s="107">
        <v>33000000</v>
      </c>
      <c r="Z84" s="104">
        <v>8755333.4465000015</v>
      </c>
      <c r="AA84" s="105">
        <v>9148782.1660000011</v>
      </c>
      <c r="AB84" s="106">
        <v>33000000</v>
      </c>
      <c r="AC84" s="107">
        <v>33000000</v>
      </c>
      <c r="AD84" s="107">
        <f t="shared" si="46"/>
        <v>8714897.3823600002</v>
      </c>
      <c r="AE84" s="107">
        <f t="shared" si="47"/>
        <v>8687523.862420002</v>
      </c>
      <c r="AF84" s="107">
        <f t="shared" si="53"/>
        <v>9038616.5245400015</v>
      </c>
      <c r="AG84" s="107">
        <f t="shared" si="48"/>
        <v>30109820</v>
      </c>
      <c r="AH84" s="107">
        <f t="shared" si="54"/>
        <v>33000000</v>
      </c>
      <c r="AI84" s="107">
        <f t="shared" si="55"/>
        <v>33000000</v>
      </c>
    </row>
    <row r="85" spans="1:35">
      <c r="A85" s="64" t="s">
        <v>547</v>
      </c>
      <c r="B85" s="64" t="s">
        <v>729</v>
      </c>
      <c r="C85" s="158">
        <v>316237.34999999998</v>
      </c>
      <c r="D85" s="159">
        <v>7177057.6500000004</v>
      </c>
      <c r="F85" s="158">
        <v>52148.92</v>
      </c>
      <c r="G85" s="159">
        <v>12792522.489999998</v>
      </c>
      <c r="I85" s="122">
        <v>0</v>
      </c>
      <c r="J85" s="321">
        <v>12994667.305</v>
      </c>
      <c r="K85" s="100">
        <v>0</v>
      </c>
      <c r="L85" s="101">
        <v>0</v>
      </c>
      <c r="M85" s="102">
        <v>13228556.342799999</v>
      </c>
      <c r="N85" s="103">
        <v>13506368.204599999</v>
      </c>
      <c r="O85" s="103">
        <f t="shared" si="49"/>
        <v>126093.6804</v>
      </c>
      <c r="P85" s="100">
        <f t="shared" si="50"/>
        <v>14601.697600000001</v>
      </c>
      <c r="Q85" s="122">
        <f t="shared" si="42"/>
        <v>0</v>
      </c>
      <c r="R85" s="101">
        <f t="shared" si="43"/>
        <v>0</v>
      </c>
      <c r="S85" s="103">
        <f t="shared" si="51"/>
        <v>10131915.248808</v>
      </c>
      <c r="T85" s="100">
        <f t="shared" si="52"/>
        <v>12898891.091652999</v>
      </c>
      <c r="U85" s="122">
        <f t="shared" si="44"/>
        <v>13117739.71669036</v>
      </c>
      <c r="V85" s="101">
        <f t="shared" si="45"/>
        <v>13374740.94447916</v>
      </c>
      <c r="X85" s="105">
        <v>0</v>
      </c>
      <c r="Y85" s="107">
        <v>12994667.305</v>
      </c>
      <c r="Z85" s="104">
        <v>0</v>
      </c>
      <c r="AA85" s="105">
        <v>0</v>
      </c>
      <c r="AB85" s="106">
        <v>13228556.342799999</v>
      </c>
      <c r="AC85" s="107">
        <v>13506368.204599999</v>
      </c>
      <c r="AD85" s="107">
        <f t="shared" si="46"/>
        <v>14601.697600000001</v>
      </c>
      <c r="AE85" s="107">
        <f t="shared" si="47"/>
        <v>0</v>
      </c>
      <c r="AF85" s="107">
        <f t="shared" si="53"/>
        <v>0</v>
      </c>
      <c r="AG85" s="107">
        <f t="shared" si="48"/>
        <v>12898891.091652999</v>
      </c>
      <c r="AH85" s="107">
        <f t="shared" si="54"/>
        <v>13117739.71669036</v>
      </c>
      <c r="AI85" s="107">
        <f t="shared" si="55"/>
        <v>13374740.94447916</v>
      </c>
    </row>
    <row r="86" spans="1:35">
      <c r="A86" s="64" t="s">
        <v>391</v>
      </c>
      <c r="B86" s="64" t="s">
        <v>730</v>
      </c>
      <c r="C86" s="158">
        <v>0</v>
      </c>
      <c r="D86" s="159">
        <v>5886011.9414999997</v>
      </c>
      <c r="F86" s="158">
        <v>0</v>
      </c>
      <c r="G86" s="159">
        <v>9628806.5499999989</v>
      </c>
      <c r="I86" s="122">
        <v>0</v>
      </c>
      <c r="J86" s="321">
        <v>9780958.9749999996</v>
      </c>
      <c r="K86" s="100">
        <v>0</v>
      </c>
      <c r="L86" s="101">
        <v>0</v>
      </c>
      <c r="M86" s="102">
        <v>9900000</v>
      </c>
      <c r="N86" s="103">
        <v>9900000</v>
      </c>
      <c r="O86" s="103">
        <f t="shared" si="49"/>
        <v>0</v>
      </c>
      <c r="P86" s="100">
        <f t="shared" si="50"/>
        <v>0</v>
      </c>
      <c r="Q86" s="122">
        <f t="shared" si="42"/>
        <v>0</v>
      </c>
      <c r="R86" s="101">
        <f t="shared" si="43"/>
        <v>0</v>
      </c>
      <c r="S86" s="103">
        <f t="shared" si="51"/>
        <v>7855470.4644926991</v>
      </c>
      <c r="T86" s="100">
        <f t="shared" si="52"/>
        <v>9708869.1560349986</v>
      </c>
      <c r="U86" s="122">
        <f t="shared" si="44"/>
        <v>9843598.3623549994</v>
      </c>
      <c r="V86" s="101">
        <f t="shared" si="45"/>
        <v>9900000</v>
      </c>
      <c r="X86" s="105">
        <v>0</v>
      </c>
      <c r="Y86" s="107">
        <v>9780958.9749999996</v>
      </c>
      <c r="Z86" s="104">
        <v>0</v>
      </c>
      <c r="AA86" s="105">
        <v>0</v>
      </c>
      <c r="AB86" s="106">
        <v>9900000</v>
      </c>
      <c r="AC86" s="107">
        <v>9900000</v>
      </c>
      <c r="AD86" s="107">
        <f t="shared" si="46"/>
        <v>0</v>
      </c>
      <c r="AE86" s="107">
        <f t="shared" si="47"/>
        <v>0</v>
      </c>
      <c r="AF86" s="107">
        <f t="shared" si="53"/>
        <v>0</v>
      </c>
      <c r="AG86" s="107">
        <f t="shared" si="48"/>
        <v>9708869.1560349986</v>
      </c>
      <c r="AH86" s="107">
        <f t="shared" si="54"/>
        <v>9843598.3623549994</v>
      </c>
      <c r="AI86" s="107">
        <f t="shared" si="55"/>
        <v>9900000</v>
      </c>
    </row>
    <row r="87" spans="1:35">
      <c r="A87" s="64" t="s">
        <v>23</v>
      </c>
      <c r="B87" s="64" t="s">
        <v>731</v>
      </c>
      <c r="C87" s="158">
        <v>510445.5</v>
      </c>
      <c r="D87" s="159">
        <v>789544.50300000003</v>
      </c>
      <c r="F87" s="158">
        <v>514687.49</v>
      </c>
      <c r="G87" s="159">
        <v>1000000</v>
      </c>
      <c r="I87" s="122">
        <v>505205.95830000011</v>
      </c>
      <c r="J87" s="321">
        <v>1125000</v>
      </c>
      <c r="K87" s="100">
        <v>519402.54869999993</v>
      </c>
      <c r="L87" s="101">
        <v>495802.48110000003</v>
      </c>
      <c r="M87" s="102">
        <v>1175000</v>
      </c>
      <c r="N87" s="103">
        <v>1175000</v>
      </c>
      <c r="O87" s="103">
        <f t="shared" si="49"/>
        <v>513499.7328</v>
      </c>
      <c r="P87" s="100">
        <f t="shared" si="50"/>
        <v>507860.78717600007</v>
      </c>
      <c r="Q87" s="122">
        <f t="shared" si="42"/>
        <v>515427.50338799995</v>
      </c>
      <c r="R87" s="101">
        <f t="shared" si="43"/>
        <v>502410.50002800004</v>
      </c>
      <c r="S87" s="103">
        <f t="shared" si="51"/>
        <v>900286.18552140007</v>
      </c>
      <c r="T87" s="100">
        <f t="shared" si="52"/>
        <v>1065775</v>
      </c>
      <c r="U87" s="122">
        <f t="shared" si="44"/>
        <v>1151310</v>
      </c>
      <c r="V87" s="101">
        <f t="shared" si="45"/>
        <v>1175000</v>
      </c>
      <c r="X87" s="105">
        <v>505205.95830000011</v>
      </c>
      <c r="Y87" s="107">
        <v>1125000</v>
      </c>
      <c r="Z87" s="104">
        <v>519402.54869999993</v>
      </c>
      <c r="AA87" s="105">
        <v>495802.48110000003</v>
      </c>
      <c r="AB87" s="106">
        <v>1175000</v>
      </c>
      <c r="AC87" s="107">
        <v>1175000</v>
      </c>
      <c r="AD87" s="107">
        <f t="shared" si="46"/>
        <v>507860.78717600007</v>
      </c>
      <c r="AE87" s="107">
        <f t="shared" si="47"/>
        <v>515427.50338799995</v>
      </c>
      <c r="AF87" s="107">
        <f t="shared" si="53"/>
        <v>502410.50002800004</v>
      </c>
      <c r="AG87" s="107">
        <f t="shared" si="48"/>
        <v>1065775</v>
      </c>
      <c r="AH87" s="107">
        <f t="shared" si="54"/>
        <v>1151310</v>
      </c>
      <c r="AI87" s="107">
        <f t="shared" si="55"/>
        <v>1175000</v>
      </c>
    </row>
    <row r="88" spans="1:35">
      <c r="A88" s="64" t="s">
        <v>383</v>
      </c>
      <c r="B88" s="64" t="s">
        <v>732</v>
      </c>
      <c r="C88" s="158">
        <v>4684838.99</v>
      </c>
      <c r="D88" s="159">
        <v>6977121.0089999996</v>
      </c>
      <c r="F88" s="158">
        <v>4686769.8899999997</v>
      </c>
      <c r="G88" s="159">
        <v>12884647.352499999</v>
      </c>
      <c r="I88" s="122">
        <v>3984495.7485000007</v>
      </c>
      <c r="J88" s="321">
        <v>14382930.9175</v>
      </c>
      <c r="K88" s="100">
        <v>3857548.4280000008</v>
      </c>
      <c r="L88" s="101">
        <v>3801748.1355000003</v>
      </c>
      <c r="M88" s="102">
        <v>14973001.755000001</v>
      </c>
      <c r="N88" s="103">
        <v>15515477.737500001</v>
      </c>
      <c r="O88" s="103">
        <f t="shared" si="49"/>
        <v>4686229.2379999999</v>
      </c>
      <c r="P88" s="100">
        <f t="shared" si="50"/>
        <v>4181132.5081200004</v>
      </c>
      <c r="Q88" s="122">
        <f t="shared" si="42"/>
        <v>3893093.6777400011</v>
      </c>
      <c r="R88" s="101">
        <f t="shared" si="43"/>
        <v>3817372.2174000004</v>
      </c>
      <c r="S88" s="103">
        <f t="shared" si="51"/>
        <v>10085661.370949699</v>
      </c>
      <c r="T88" s="100">
        <f t="shared" si="52"/>
        <v>13673044.164402999</v>
      </c>
      <c r="U88" s="122">
        <f t="shared" si="44"/>
        <v>14693426.1921925</v>
      </c>
      <c r="V88" s="101">
        <f t="shared" si="45"/>
        <v>15258452.616991501</v>
      </c>
      <c r="X88" s="105">
        <v>3984495.7485000007</v>
      </c>
      <c r="Y88" s="107">
        <v>14382930.9175</v>
      </c>
      <c r="Z88" s="104">
        <v>3857548.4280000008</v>
      </c>
      <c r="AA88" s="105">
        <v>3801748.1355000003</v>
      </c>
      <c r="AB88" s="106">
        <v>14973001.755000001</v>
      </c>
      <c r="AC88" s="107">
        <v>15515477.737500001</v>
      </c>
      <c r="AD88" s="107">
        <f t="shared" si="46"/>
        <v>4181132.5081200004</v>
      </c>
      <c r="AE88" s="107">
        <f t="shared" si="47"/>
        <v>3893093.6777400011</v>
      </c>
      <c r="AF88" s="107">
        <f t="shared" si="53"/>
        <v>3817372.2174000004</v>
      </c>
      <c r="AG88" s="107">
        <f t="shared" si="48"/>
        <v>13673044.164402999</v>
      </c>
      <c r="AH88" s="107">
        <f t="shared" si="54"/>
        <v>14693426.1921925</v>
      </c>
      <c r="AI88" s="107">
        <f t="shared" si="55"/>
        <v>15258452.616991501</v>
      </c>
    </row>
    <row r="89" spans="1:35">
      <c r="A89" s="64" t="s">
        <v>471</v>
      </c>
      <c r="B89" s="64" t="s">
        <v>733</v>
      </c>
      <c r="C89" s="158">
        <v>345103.93</v>
      </c>
      <c r="D89" s="159">
        <v>997304</v>
      </c>
      <c r="F89" s="158">
        <v>339983.95</v>
      </c>
      <c r="G89" s="159">
        <v>1097035</v>
      </c>
      <c r="I89" s="122">
        <v>228530.06537200007</v>
      </c>
      <c r="J89" s="321">
        <v>1206738</v>
      </c>
      <c r="K89" s="100">
        <v>185209.09650399996</v>
      </c>
      <c r="L89" s="101">
        <v>137790.56868400003</v>
      </c>
      <c r="M89" s="102">
        <v>1206738</v>
      </c>
      <c r="N89" s="103">
        <v>1206738</v>
      </c>
      <c r="O89" s="103">
        <f t="shared" si="49"/>
        <v>341417.54440000001</v>
      </c>
      <c r="P89" s="100">
        <f t="shared" si="50"/>
        <v>259737.15306784003</v>
      </c>
      <c r="Q89" s="122">
        <f t="shared" si="42"/>
        <v>197338.96778703999</v>
      </c>
      <c r="R89" s="101">
        <f t="shared" si="43"/>
        <v>151067.75647360002</v>
      </c>
      <c r="S89" s="103">
        <f t="shared" si="51"/>
        <v>1049782.4522000002</v>
      </c>
      <c r="T89" s="100">
        <f t="shared" si="52"/>
        <v>1154760.7186</v>
      </c>
      <c r="U89" s="122">
        <f t="shared" si="44"/>
        <v>1206738</v>
      </c>
      <c r="V89" s="101">
        <f t="shared" si="45"/>
        <v>1206738</v>
      </c>
      <c r="X89" s="105">
        <v>228530.06537200007</v>
      </c>
      <c r="Y89" s="107">
        <v>1206738</v>
      </c>
      <c r="Z89" s="104">
        <v>185209.09650399996</v>
      </c>
      <c r="AA89" s="105">
        <v>137790.56868400003</v>
      </c>
      <c r="AB89" s="106">
        <v>1206738</v>
      </c>
      <c r="AC89" s="107">
        <v>1206738</v>
      </c>
      <c r="AD89" s="107">
        <f t="shared" si="46"/>
        <v>259737.15306784003</v>
      </c>
      <c r="AE89" s="107">
        <f t="shared" si="47"/>
        <v>197338.96778703999</v>
      </c>
      <c r="AF89" s="107">
        <f t="shared" si="53"/>
        <v>151067.75647360002</v>
      </c>
      <c r="AG89" s="107">
        <f t="shared" si="48"/>
        <v>1154760.7186</v>
      </c>
      <c r="AH89" s="107">
        <f t="shared" si="54"/>
        <v>1206738</v>
      </c>
      <c r="AI89" s="107">
        <f t="shared" si="55"/>
        <v>1206738</v>
      </c>
    </row>
    <row r="90" spans="1:35">
      <c r="A90" s="64" t="s">
        <v>573</v>
      </c>
      <c r="B90" s="64" t="s">
        <v>734</v>
      </c>
      <c r="C90" s="158">
        <v>36963.26</v>
      </c>
      <c r="D90" s="159">
        <v>131426.736</v>
      </c>
      <c r="F90" s="158">
        <v>62349.9</v>
      </c>
      <c r="G90" s="159">
        <v>165000</v>
      </c>
      <c r="I90" s="122">
        <v>56842.745299999995</v>
      </c>
      <c r="J90" s="321">
        <v>176040</v>
      </c>
      <c r="K90" s="100">
        <v>52887.977200000008</v>
      </c>
      <c r="L90" s="101">
        <v>54772.924100000004</v>
      </c>
      <c r="M90" s="102">
        <v>176040</v>
      </c>
      <c r="N90" s="103">
        <v>176040</v>
      </c>
      <c r="O90" s="103">
        <f t="shared" si="49"/>
        <v>55241.640800000001</v>
      </c>
      <c r="P90" s="100">
        <f t="shared" si="50"/>
        <v>58384.748615999997</v>
      </c>
      <c r="Q90" s="122">
        <f t="shared" si="42"/>
        <v>53995.312268000001</v>
      </c>
      <c r="R90" s="101">
        <f t="shared" si="43"/>
        <v>54245.138968000007</v>
      </c>
      <c r="S90" s="103">
        <f t="shared" si="51"/>
        <v>149092.9875168</v>
      </c>
      <c r="T90" s="100">
        <f t="shared" si="52"/>
        <v>170809.24800000002</v>
      </c>
      <c r="U90" s="122">
        <f t="shared" si="44"/>
        <v>176040</v>
      </c>
      <c r="V90" s="101">
        <f t="shared" si="45"/>
        <v>176040</v>
      </c>
      <c r="X90" s="105">
        <v>56842.745299999995</v>
      </c>
      <c r="Y90" s="107">
        <v>176040</v>
      </c>
      <c r="Z90" s="104">
        <v>52887.977200000008</v>
      </c>
      <c r="AA90" s="105">
        <v>54772.924100000004</v>
      </c>
      <c r="AB90" s="106">
        <v>176040</v>
      </c>
      <c r="AC90" s="107">
        <v>176040</v>
      </c>
      <c r="AD90" s="107">
        <f t="shared" si="46"/>
        <v>58384.748615999997</v>
      </c>
      <c r="AE90" s="107">
        <f t="shared" si="47"/>
        <v>53995.312268000001</v>
      </c>
      <c r="AF90" s="107">
        <f t="shared" si="53"/>
        <v>54245.138968000007</v>
      </c>
      <c r="AG90" s="107">
        <f t="shared" si="48"/>
        <v>170809.24800000002</v>
      </c>
      <c r="AH90" s="107">
        <f t="shared" si="54"/>
        <v>176040</v>
      </c>
      <c r="AI90" s="107">
        <f t="shared" si="55"/>
        <v>176040</v>
      </c>
    </row>
    <row r="91" spans="1:35">
      <c r="A91" s="64" t="s">
        <v>261</v>
      </c>
      <c r="B91" s="64" t="s">
        <v>735</v>
      </c>
      <c r="C91" s="158">
        <v>32635.42</v>
      </c>
      <c r="D91" s="159">
        <v>81544.581405000004</v>
      </c>
      <c r="F91" s="158">
        <v>49139.69</v>
      </c>
      <c r="G91" s="159">
        <v>110000</v>
      </c>
      <c r="I91" s="122">
        <v>43182.630200000007</v>
      </c>
      <c r="J91" s="321">
        <v>110000</v>
      </c>
      <c r="K91" s="100">
        <v>43790.209299999995</v>
      </c>
      <c r="L91" s="101">
        <v>46059.533899999995</v>
      </c>
      <c r="M91" s="102">
        <v>110000</v>
      </c>
      <c r="N91" s="103">
        <v>110000</v>
      </c>
      <c r="O91" s="103">
        <f t="shared" si="49"/>
        <v>44518.494400000003</v>
      </c>
      <c r="P91" s="100">
        <f t="shared" si="50"/>
        <v>44850.606944000006</v>
      </c>
      <c r="Q91" s="122">
        <f t="shared" si="42"/>
        <v>43620.087152</v>
      </c>
      <c r="R91" s="101">
        <f t="shared" si="43"/>
        <v>45424.123011999996</v>
      </c>
      <c r="S91" s="103">
        <f t="shared" si="51"/>
        <v>96517.822669689005</v>
      </c>
      <c r="T91" s="100">
        <f t="shared" si="52"/>
        <v>110000</v>
      </c>
      <c r="U91" s="122">
        <f t="shared" si="44"/>
        <v>110000</v>
      </c>
      <c r="V91" s="101">
        <f t="shared" si="45"/>
        <v>110000</v>
      </c>
      <c r="X91" s="105">
        <v>43182.630200000007</v>
      </c>
      <c r="Y91" s="107">
        <v>110000</v>
      </c>
      <c r="Z91" s="104">
        <v>43790.209299999995</v>
      </c>
      <c r="AA91" s="105">
        <v>46059.533899999995</v>
      </c>
      <c r="AB91" s="106">
        <v>110000</v>
      </c>
      <c r="AC91" s="107">
        <v>110000</v>
      </c>
      <c r="AD91" s="107">
        <f t="shared" si="46"/>
        <v>44850.606944000006</v>
      </c>
      <c r="AE91" s="107">
        <f t="shared" si="47"/>
        <v>43620.087152</v>
      </c>
      <c r="AF91" s="107">
        <f t="shared" si="53"/>
        <v>45424.123011999996</v>
      </c>
      <c r="AG91" s="107">
        <f t="shared" si="48"/>
        <v>110000</v>
      </c>
      <c r="AH91" s="107">
        <f t="shared" si="54"/>
        <v>110000</v>
      </c>
      <c r="AI91" s="107">
        <f t="shared" si="55"/>
        <v>110000</v>
      </c>
    </row>
    <row r="92" spans="1:35">
      <c r="A92" s="64" t="s">
        <v>267</v>
      </c>
      <c r="B92" s="64" t="s">
        <v>736</v>
      </c>
      <c r="C92" s="158">
        <v>0</v>
      </c>
      <c r="D92" s="159">
        <v>1679610.1268399998</v>
      </c>
      <c r="F92" s="158">
        <v>0</v>
      </c>
      <c r="G92" s="159">
        <v>1943620</v>
      </c>
      <c r="I92" s="122">
        <v>0</v>
      </c>
      <c r="J92" s="321">
        <v>2400739.42</v>
      </c>
      <c r="K92" s="100">
        <v>0</v>
      </c>
      <c r="L92" s="101">
        <v>0</v>
      </c>
      <c r="M92" s="102">
        <v>2443949.9632000001</v>
      </c>
      <c r="N92" s="103">
        <v>2495275.1623999998</v>
      </c>
      <c r="O92" s="103">
        <f t="shared" si="49"/>
        <v>0</v>
      </c>
      <c r="P92" s="100">
        <f t="shared" si="50"/>
        <v>0</v>
      </c>
      <c r="Q92" s="122">
        <f t="shared" si="42"/>
        <v>0</v>
      </c>
      <c r="R92" s="101">
        <f t="shared" si="43"/>
        <v>0</v>
      </c>
      <c r="S92" s="103">
        <f t="shared" si="51"/>
        <v>1818532.1220967919</v>
      </c>
      <c r="T92" s="100">
        <f t="shared" si="52"/>
        <v>2184156.238804</v>
      </c>
      <c r="U92" s="122">
        <f t="shared" si="44"/>
        <v>2423476.8078318397</v>
      </c>
      <c r="V92" s="101">
        <f t="shared" si="45"/>
        <v>2470957.2830190398</v>
      </c>
      <c r="X92" s="105">
        <v>0</v>
      </c>
      <c r="Y92" s="107">
        <v>2400739.42</v>
      </c>
      <c r="Z92" s="104">
        <v>0</v>
      </c>
      <c r="AA92" s="105">
        <v>0</v>
      </c>
      <c r="AB92" s="106">
        <v>2443949.9632000001</v>
      </c>
      <c r="AC92" s="107">
        <v>2495275.1623999998</v>
      </c>
      <c r="AD92" s="107">
        <f t="shared" si="46"/>
        <v>0</v>
      </c>
      <c r="AE92" s="107">
        <f t="shared" si="47"/>
        <v>0</v>
      </c>
      <c r="AF92" s="107">
        <f t="shared" si="53"/>
        <v>0</v>
      </c>
      <c r="AG92" s="107">
        <f t="shared" si="48"/>
        <v>2184156.238804</v>
      </c>
      <c r="AH92" s="107">
        <f t="shared" si="54"/>
        <v>2423476.8078318397</v>
      </c>
      <c r="AI92" s="107">
        <f t="shared" si="55"/>
        <v>2470957.2830190398</v>
      </c>
    </row>
    <row r="93" spans="1:35">
      <c r="A93" s="64" t="s">
        <v>139</v>
      </c>
      <c r="B93" s="64" t="s">
        <v>737</v>
      </c>
      <c r="C93" s="158">
        <v>537252.89</v>
      </c>
      <c r="D93" s="159">
        <v>431252.11499999999</v>
      </c>
      <c r="F93" s="158">
        <v>651172.56999999995</v>
      </c>
      <c r="G93" s="159">
        <v>475000</v>
      </c>
      <c r="I93" s="122">
        <v>626261.39069999999</v>
      </c>
      <c r="J93" s="321">
        <v>503500</v>
      </c>
      <c r="K93" s="100">
        <v>628545.58379999991</v>
      </c>
      <c r="L93" s="101">
        <v>638986.98239999998</v>
      </c>
      <c r="M93" s="102">
        <v>533710</v>
      </c>
      <c r="N93" s="103">
        <v>533710</v>
      </c>
      <c r="O93" s="103">
        <f t="shared" si="49"/>
        <v>619275.05960000004</v>
      </c>
      <c r="P93" s="100">
        <f t="shared" si="50"/>
        <v>633236.52090400003</v>
      </c>
      <c r="Q93" s="122">
        <f t="shared" si="42"/>
        <v>627906.00973199983</v>
      </c>
      <c r="R93" s="101">
        <f t="shared" si="43"/>
        <v>636063.39079199999</v>
      </c>
      <c r="S93" s="103">
        <f t="shared" si="51"/>
        <v>454272.252087</v>
      </c>
      <c r="T93" s="100">
        <f t="shared" si="52"/>
        <v>489996.7</v>
      </c>
      <c r="U93" s="122">
        <f t="shared" si="44"/>
        <v>519396.50199999998</v>
      </c>
      <c r="V93" s="101">
        <f t="shared" si="45"/>
        <v>533710</v>
      </c>
      <c r="X93" s="105">
        <v>626261.39069999999</v>
      </c>
      <c r="Y93" s="107">
        <v>503500</v>
      </c>
      <c r="Z93" s="104">
        <v>628545.58379999991</v>
      </c>
      <c r="AA93" s="105">
        <v>638986.98239999998</v>
      </c>
      <c r="AB93" s="106">
        <v>533710</v>
      </c>
      <c r="AC93" s="107">
        <v>533710</v>
      </c>
      <c r="AD93" s="107">
        <f t="shared" si="46"/>
        <v>633236.52090400003</v>
      </c>
      <c r="AE93" s="107">
        <f t="shared" si="47"/>
        <v>627906.00973199983</v>
      </c>
      <c r="AF93" s="107">
        <f t="shared" si="53"/>
        <v>636063.39079199999</v>
      </c>
      <c r="AG93" s="107">
        <f t="shared" si="48"/>
        <v>489996.7</v>
      </c>
      <c r="AH93" s="107">
        <f t="shared" si="54"/>
        <v>519396.50199999998</v>
      </c>
      <c r="AI93" s="107">
        <f t="shared" si="55"/>
        <v>533710</v>
      </c>
    </row>
    <row r="94" spans="1:35">
      <c r="A94" s="64" t="s">
        <v>599</v>
      </c>
      <c r="B94" s="64" t="s">
        <v>738</v>
      </c>
      <c r="C94" s="158">
        <v>4157730.23</v>
      </c>
      <c r="D94" s="159">
        <v>1354799.7720000001</v>
      </c>
      <c r="F94" s="158">
        <v>4244395.24</v>
      </c>
      <c r="G94" s="159">
        <v>1725000</v>
      </c>
      <c r="I94" s="122">
        <v>4278950.6723000007</v>
      </c>
      <c r="J94" s="321">
        <v>1800000</v>
      </c>
      <c r="K94" s="100">
        <v>4344653.3766999999</v>
      </c>
      <c r="L94" s="101">
        <v>4383538.2986000003</v>
      </c>
      <c r="M94" s="102">
        <v>1850000</v>
      </c>
      <c r="N94" s="103">
        <v>1850000</v>
      </c>
      <c r="O94" s="103">
        <f t="shared" si="49"/>
        <v>4220129.0372000001</v>
      </c>
      <c r="P94" s="100">
        <f t="shared" si="50"/>
        <v>4269275.1512560006</v>
      </c>
      <c r="Q94" s="122">
        <f t="shared" si="42"/>
        <v>4326256.6194679998</v>
      </c>
      <c r="R94" s="101">
        <f t="shared" si="43"/>
        <v>4372650.5204680003</v>
      </c>
      <c r="S94" s="103">
        <f t="shared" si="51"/>
        <v>1549599.1319736</v>
      </c>
      <c r="T94" s="100">
        <f t="shared" si="52"/>
        <v>1764465</v>
      </c>
      <c r="U94" s="122">
        <f t="shared" si="44"/>
        <v>1826310</v>
      </c>
      <c r="V94" s="101">
        <f t="shared" si="45"/>
        <v>1850000</v>
      </c>
      <c r="X94" s="105">
        <v>4278950.6723000007</v>
      </c>
      <c r="Y94" s="107">
        <v>1800000</v>
      </c>
      <c r="Z94" s="104">
        <v>4344653.3766999999</v>
      </c>
      <c r="AA94" s="105">
        <v>4383538.2986000003</v>
      </c>
      <c r="AB94" s="106">
        <v>1850000</v>
      </c>
      <c r="AC94" s="107">
        <v>1850000</v>
      </c>
      <c r="AD94" s="107">
        <f t="shared" si="46"/>
        <v>4269275.1512560006</v>
      </c>
      <c r="AE94" s="107">
        <f t="shared" si="47"/>
        <v>4326256.6194679998</v>
      </c>
      <c r="AF94" s="107">
        <f t="shared" si="53"/>
        <v>4372650.5204680003</v>
      </c>
      <c r="AG94" s="107">
        <f t="shared" si="48"/>
        <v>1764465</v>
      </c>
      <c r="AH94" s="107">
        <f t="shared" si="54"/>
        <v>1826310</v>
      </c>
      <c r="AI94" s="107">
        <f t="shared" si="55"/>
        <v>1850000</v>
      </c>
    </row>
    <row r="95" spans="1:35">
      <c r="A95" s="64" t="s">
        <v>607</v>
      </c>
      <c r="B95" s="64" t="s">
        <v>739</v>
      </c>
      <c r="C95" s="158">
        <v>1613078.77</v>
      </c>
      <c r="D95" s="159">
        <v>529566.23100000003</v>
      </c>
      <c r="F95" s="158">
        <v>1720133.77</v>
      </c>
      <c r="G95" s="159">
        <v>626000</v>
      </c>
      <c r="I95" s="122">
        <v>1729286.4212</v>
      </c>
      <c r="J95" s="321">
        <v>626000</v>
      </c>
      <c r="K95" s="100">
        <v>1730178.9331513334</v>
      </c>
      <c r="L95" s="101">
        <v>1651133.1309559999</v>
      </c>
      <c r="M95" s="102">
        <v>626000</v>
      </c>
      <c r="N95" s="103">
        <v>626000</v>
      </c>
      <c r="O95" s="103">
        <f t="shared" si="49"/>
        <v>1690158.37</v>
      </c>
      <c r="P95" s="100">
        <f t="shared" si="50"/>
        <v>1726723.6788639999</v>
      </c>
      <c r="Q95" s="122">
        <f t="shared" si="42"/>
        <v>1729929.0298049601</v>
      </c>
      <c r="R95" s="101">
        <f t="shared" si="43"/>
        <v>1673265.9555706931</v>
      </c>
      <c r="S95" s="103">
        <f t="shared" si="51"/>
        <v>580309.68024779996</v>
      </c>
      <c r="T95" s="100">
        <f t="shared" si="52"/>
        <v>626000</v>
      </c>
      <c r="U95" s="122">
        <f t="shared" si="44"/>
        <v>626000</v>
      </c>
      <c r="V95" s="101">
        <f t="shared" si="45"/>
        <v>626000</v>
      </c>
      <c r="X95" s="105">
        <v>1729286.4212</v>
      </c>
      <c r="Y95" s="107">
        <v>626000</v>
      </c>
      <c r="Z95" s="104">
        <v>1730178.9331513334</v>
      </c>
      <c r="AA95" s="105">
        <v>1651133.1309559999</v>
      </c>
      <c r="AB95" s="106">
        <v>626000</v>
      </c>
      <c r="AC95" s="107">
        <v>626000</v>
      </c>
      <c r="AD95" s="107">
        <f t="shared" si="46"/>
        <v>1726723.6788639999</v>
      </c>
      <c r="AE95" s="107">
        <f t="shared" si="47"/>
        <v>1729929.0298049601</v>
      </c>
      <c r="AF95" s="107">
        <f t="shared" si="53"/>
        <v>1673265.9555706931</v>
      </c>
      <c r="AG95" s="107">
        <f t="shared" si="48"/>
        <v>626000</v>
      </c>
      <c r="AH95" s="107">
        <f t="shared" si="54"/>
        <v>626000</v>
      </c>
      <c r="AI95" s="107">
        <f t="shared" si="55"/>
        <v>626000</v>
      </c>
    </row>
    <row r="96" spans="1:35">
      <c r="A96" s="64" t="s">
        <v>453</v>
      </c>
      <c r="B96" s="64" t="s">
        <v>740</v>
      </c>
      <c r="C96" s="158">
        <v>52136.98</v>
      </c>
      <c r="D96" s="159">
        <v>2879613.0210000002</v>
      </c>
      <c r="F96" s="158">
        <v>0</v>
      </c>
      <c r="G96" s="159">
        <v>4449366</v>
      </c>
      <c r="I96" s="122">
        <v>0</v>
      </c>
      <c r="J96" s="321">
        <v>4449366</v>
      </c>
      <c r="K96" s="100">
        <v>0</v>
      </c>
      <c r="L96" s="101">
        <v>0</v>
      </c>
      <c r="M96" s="102">
        <v>4449366</v>
      </c>
      <c r="N96" s="103">
        <v>4449366</v>
      </c>
      <c r="O96" s="103">
        <f t="shared" si="49"/>
        <v>14598.354400000002</v>
      </c>
      <c r="P96" s="100">
        <f t="shared" si="50"/>
        <v>0</v>
      </c>
      <c r="Q96" s="122">
        <f t="shared" si="42"/>
        <v>0</v>
      </c>
      <c r="R96" s="101">
        <f t="shared" si="43"/>
        <v>0</v>
      </c>
      <c r="S96" s="103">
        <f t="shared" si="51"/>
        <v>3705617.0385498004</v>
      </c>
      <c r="T96" s="100">
        <f t="shared" si="52"/>
        <v>4449366</v>
      </c>
      <c r="U96" s="122">
        <f t="shared" si="44"/>
        <v>4449366</v>
      </c>
      <c r="V96" s="101">
        <f t="shared" si="45"/>
        <v>4449366</v>
      </c>
      <c r="X96" s="105">
        <v>0</v>
      </c>
      <c r="Y96" s="107">
        <v>4449366</v>
      </c>
      <c r="Z96" s="104">
        <v>0</v>
      </c>
      <c r="AA96" s="105">
        <v>0</v>
      </c>
      <c r="AB96" s="106">
        <v>4449366</v>
      </c>
      <c r="AC96" s="107">
        <v>4449366</v>
      </c>
      <c r="AD96" s="107">
        <f t="shared" si="46"/>
        <v>0</v>
      </c>
      <c r="AE96" s="107">
        <f t="shared" si="47"/>
        <v>0</v>
      </c>
      <c r="AF96" s="107">
        <f t="shared" si="53"/>
        <v>0</v>
      </c>
      <c r="AG96" s="107">
        <f t="shared" si="48"/>
        <v>4449366</v>
      </c>
      <c r="AH96" s="107">
        <f t="shared" si="54"/>
        <v>4449366</v>
      </c>
      <c r="AI96" s="107">
        <f t="shared" si="55"/>
        <v>4449366</v>
      </c>
    </row>
    <row r="97" spans="1:35">
      <c r="A97" s="64" t="s">
        <v>317</v>
      </c>
      <c r="B97" s="64" t="s">
        <v>741</v>
      </c>
      <c r="C97" s="158">
        <v>0</v>
      </c>
      <c r="D97" s="159">
        <v>692500</v>
      </c>
      <c r="F97" s="158">
        <v>0</v>
      </c>
      <c r="G97" s="159">
        <v>722061</v>
      </c>
      <c r="I97" s="122">
        <v>0</v>
      </c>
      <c r="J97" s="321">
        <v>733614.23</v>
      </c>
      <c r="K97" s="100">
        <v>0</v>
      </c>
      <c r="L97" s="101">
        <v>0</v>
      </c>
      <c r="M97" s="102">
        <v>746818.44079999998</v>
      </c>
      <c r="N97" s="103">
        <v>762502.31559999997</v>
      </c>
      <c r="O97" s="103">
        <f t="shared" si="49"/>
        <v>0</v>
      </c>
      <c r="P97" s="100">
        <f t="shared" si="50"/>
        <v>0</v>
      </c>
      <c r="Q97" s="122">
        <f t="shared" si="42"/>
        <v>0</v>
      </c>
      <c r="R97" s="101">
        <f t="shared" si="43"/>
        <v>0</v>
      </c>
      <c r="S97" s="103">
        <f t="shared" si="51"/>
        <v>708054.99820000003</v>
      </c>
      <c r="T97" s="100">
        <f t="shared" si="52"/>
        <v>728140.309626</v>
      </c>
      <c r="U97" s="122">
        <f t="shared" si="44"/>
        <v>740562.28572296002</v>
      </c>
      <c r="V97" s="101">
        <f t="shared" si="45"/>
        <v>755071.29571976</v>
      </c>
      <c r="X97" s="105">
        <v>0</v>
      </c>
      <c r="Y97" s="107">
        <v>733614.23</v>
      </c>
      <c r="Z97" s="104">
        <v>0</v>
      </c>
      <c r="AA97" s="105">
        <v>0</v>
      </c>
      <c r="AB97" s="106">
        <v>746818.44079999998</v>
      </c>
      <c r="AC97" s="107">
        <v>762502.31559999997</v>
      </c>
      <c r="AD97" s="107">
        <f t="shared" si="46"/>
        <v>0</v>
      </c>
      <c r="AE97" s="107">
        <f t="shared" si="47"/>
        <v>0</v>
      </c>
      <c r="AF97" s="107">
        <f t="shared" si="53"/>
        <v>0</v>
      </c>
      <c r="AG97" s="107">
        <f t="shared" si="48"/>
        <v>728140.309626</v>
      </c>
      <c r="AH97" s="107">
        <f t="shared" si="54"/>
        <v>740562.28572296002</v>
      </c>
      <c r="AI97" s="107">
        <f t="shared" si="55"/>
        <v>755071.29571976</v>
      </c>
    </row>
    <row r="98" spans="1:35">
      <c r="A98" s="64" t="s">
        <v>461</v>
      </c>
      <c r="B98" s="64" t="s">
        <v>920</v>
      </c>
      <c r="C98" s="158">
        <v>0</v>
      </c>
      <c r="D98" s="159">
        <v>184000</v>
      </c>
      <c r="F98" s="158">
        <v>0</v>
      </c>
      <c r="G98" s="159">
        <v>189559.47999999998</v>
      </c>
      <c r="I98" s="122">
        <v>0</v>
      </c>
      <c r="J98" s="321">
        <v>192554.86</v>
      </c>
      <c r="K98" s="100">
        <v>0</v>
      </c>
      <c r="L98" s="101">
        <v>0</v>
      </c>
      <c r="M98" s="102">
        <v>196020.6256</v>
      </c>
      <c r="N98" s="103">
        <v>200137.23919999998</v>
      </c>
      <c r="O98" s="103">
        <f t="shared" si="49"/>
        <v>0</v>
      </c>
      <c r="P98" s="100">
        <f t="shared" si="50"/>
        <v>0</v>
      </c>
      <c r="Q98" s="122">
        <f t="shared" si="42"/>
        <v>0</v>
      </c>
      <c r="R98" s="101">
        <f t="shared" si="43"/>
        <v>0</v>
      </c>
      <c r="S98" s="103">
        <f t="shared" si="51"/>
        <v>186925.398376</v>
      </c>
      <c r="T98" s="100">
        <f t="shared" si="52"/>
        <v>191135.64895599999</v>
      </c>
      <c r="U98" s="122">
        <f t="shared" si="44"/>
        <v>194378.54585872</v>
      </c>
      <c r="V98" s="101">
        <f t="shared" si="45"/>
        <v>198186.78767632</v>
      </c>
      <c r="X98" s="105">
        <v>0</v>
      </c>
      <c r="Y98" s="107">
        <v>192554.86</v>
      </c>
      <c r="Z98" s="104">
        <v>0</v>
      </c>
      <c r="AA98" s="105">
        <v>0</v>
      </c>
      <c r="AB98" s="106">
        <v>196020.6256</v>
      </c>
      <c r="AC98" s="107">
        <v>200137.23919999998</v>
      </c>
      <c r="AD98" s="107">
        <f t="shared" si="46"/>
        <v>0</v>
      </c>
      <c r="AE98" s="107">
        <f t="shared" si="47"/>
        <v>0</v>
      </c>
      <c r="AF98" s="107">
        <f t="shared" si="53"/>
        <v>0</v>
      </c>
      <c r="AG98" s="107">
        <f t="shared" si="48"/>
        <v>191135.64895599999</v>
      </c>
      <c r="AH98" s="107">
        <f t="shared" si="54"/>
        <v>194378.54585872</v>
      </c>
      <c r="AI98" s="107">
        <f t="shared" si="55"/>
        <v>198186.78767632</v>
      </c>
    </row>
    <row r="99" spans="1:35">
      <c r="A99" s="64" t="s">
        <v>61</v>
      </c>
      <c r="B99" s="64" t="s">
        <v>944</v>
      </c>
      <c r="C99" s="158">
        <v>6037.15</v>
      </c>
      <c r="D99" s="159">
        <v>287662.84950000001</v>
      </c>
      <c r="F99" s="158">
        <v>29679.35</v>
      </c>
      <c r="G99" s="159">
        <v>321129</v>
      </c>
      <c r="I99" s="122">
        <v>0</v>
      </c>
      <c r="J99" s="321">
        <v>353241</v>
      </c>
      <c r="K99" s="100">
        <v>0</v>
      </c>
      <c r="L99" s="101">
        <v>0</v>
      </c>
      <c r="M99" s="102">
        <v>388566</v>
      </c>
      <c r="N99" s="103">
        <v>388566</v>
      </c>
      <c r="O99" s="103">
        <f t="shared" si="49"/>
        <v>23059.534</v>
      </c>
      <c r="P99" s="100">
        <f t="shared" si="50"/>
        <v>8310.2180000000008</v>
      </c>
      <c r="Q99" s="122">
        <f t="shared" si="42"/>
        <v>0</v>
      </c>
      <c r="R99" s="101">
        <f t="shared" si="43"/>
        <v>0</v>
      </c>
      <c r="S99" s="103">
        <f t="shared" si="51"/>
        <v>305272.73789310001</v>
      </c>
      <c r="T99" s="100">
        <f t="shared" si="52"/>
        <v>338026.33439999999</v>
      </c>
      <c r="U99" s="122">
        <f t="shared" si="44"/>
        <v>371829.01500000001</v>
      </c>
      <c r="V99" s="101">
        <f t="shared" si="45"/>
        <v>388566</v>
      </c>
      <c r="X99" s="105">
        <v>0</v>
      </c>
      <c r="Y99" s="107">
        <v>353241</v>
      </c>
      <c r="Z99" s="104">
        <v>0</v>
      </c>
      <c r="AA99" s="105">
        <v>0</v>
      </c>
      <c r="AB99" s="106">
        <v>388566</v>
      </c>
      <c r="AC99" s="107">
        <v>388566</v>
      </c>
      <c r="AD99" s="107">
        <f t="shared" si="46"/>
        <v>8310.2180000000008</v>
      </c>
      <c r="AE99" s="107">
        <f t="shared" si="47"/>
        <v>0</v>
      </c>
      <c r="AF99" s="107">
        <f t="shared" si="53"/>
        <v>0</v>
      </c>
      <c r="AG99" s="107">
        <f t="shared" si="48"/>
        <v>338026.33439999999</v>
      </c>
      <c r="AH99" s="107">
        <f t="shared" si="54"/>
        <v>371829.01500000001</v>
      </c>
      <c r="AI99" s="107">
        <f t="shared" si="55"/>
        <v>388566</v>
      </c>
    </row>
    <row r="100" spans="1:35">
      <c r="A100" s="64" t="s">
        <v>523</v>
      </c>
      <c r="B100" s="64" t="s">
        <v>742</v>
      </c>
      <c r="C100" s="158">
        <v>0</v>
      </c>
      <c r="D100" s="159">
        <v>1725415.3365</v>
      </c>
      <c r="F100" s="158">
        <v>0</v>
      </c>
      <c r="G100" s="159">
        <v>2172180</v>
      </c>
      <c r="I100" s="122">
        <v>0</v>
      </c>
      <c r="J100" s="321">
        <v>2206934.88</v>
      </c>
      <c r="K100" s="100">
        <v>0</v>
      </c>
      <c r="L100" s="101">
        <v>0</v>
      </c>
      <c r="M100" s="102">
        <v>2246657.1647999999</v>
      </c>
      <c r="N100" s="103">
        <v>2293839.0335999997</v>
      </c>
      <c r="O100" s="103">
        <f t="shared" si="49"/>
        <v>0</v>
      </c>
      <c r="P100" s="100">
        <f t="shared" si="50"/>
        <v>0</v>
      </c>
      <c r="Q100" s="122">
        <f t="shared" si="42"/>
        <v>0</v>
      </c>
      <c r="R100" s="101">
        <f t="shared" si="43"/>
        <v>0</v>
      </c>
      <c r="S100" s="103">
        <f t="shared" si="51"/>
        <v>1960502.9024336999</v>
      </c>
      <c r="T100" s="100">
        <f t="shared" si="52"/>
        <v>2190468.017856</v>
      </c>
      <c r="U100" s="122">
        <f t="shared" si="44"/>
        <v>2227836.7462617597</v>
      </c>
      <c r="V100" s="101">
        <f t="shared" si="45"/>
        <v>2271484.26416256</v>
      </c>
      <c r="X100" s="105">
        <v>0</v>
      </c>
      <c r="Y100" s="107">
        <v>2206934.88</v>
      </c>
      <c r="Z100" s="104">
        <v>0</v>
      </c>
      <c r="AA100" s="105">
        <v>0</v>
      </c>
      <c r="AB100" s="106">
        <v>2246657.1647999999</v>
      </c>
      <c r="AC100" s="107">
        <v>2293839.0335999997</v>
      </c>
      <c r="AD100" s="107">
        <f t="shared" si="46"/>
        <v>0</v>
      </c>
      <c r="AE100" s="107">
        <f t="shared" si="47"/>
        <v>0</v>
      </c>
      <c r="AF100" s="107">
        <f t="shared" si="53"/>
        <v>0</v>
      </c>
      <c r="AG100" s="107">
        <f t="shared" si="48"/>
        <v>2190468.017856</v>
      </c>
      <c r="AH100" s="107">
        <f t="shared" si="54"/>
        <v>2227836.7462617597</v>
      </c>
      <c r="AI100" s="107">
        <f t="shared" si="55"/>
        <v>2271484.26416256</v>
      </c>
    </row>
    <row r="101" spans="1:35">
      <c r="A101" s="64" t="s">
        <v>311</v>
      </c>
      <c r="B101" s="64" t="s">
        <v>925</v>
      </c>
      <c r="C101" s="158">
        <v>0</v>
      </c>
      <c r="D101" s="159">
        <v>224045.595</v>
      </c>
      <c r="F101" s="158">
        <v>0</v>
      </c>
      <c r="G101" s="159">
        <v>270000</v>
      </c>
      <c r="I101" s="122">
        <v>0</v>
      </c>
      <c r="J101" s="321">
        <v>319996.185</v>
      </c>
      <c r="K101" s="100">
        <v>0</v>
      </c>
      <c r="L101" s="101">
        <v>0</v>
      </c>
      <c r="M101" s="102">
        <v>325755.7476</v>
      </c>
      <c r="N101" s="103">
        <v>332596.91820000001</v>
      </c>
      <c r="O101" s="103">
        <f t="shared" si="49"/>
        <v>0</v>
      </c>
      <c r="P101" s="100">
        <f t="shared" si="50"/>
        <v>0</v>
      </c>
      <c r="Q101" s="122">
        <f t="shared" si="42"/>
        <v>0</v>
      </c>
      <c r="R101" s="101">
        <f t="shared" si="43"/>
        <v>0</v>
      </c>
      <c r="S101" s="103">
        <f t="shared" si="51"/>
        <v>248226.80291100001</v>
      </c>
      <c r="T101" s="100">
        <f t="shared" si="52"/>
        <v>296307.992547</v>
      </c>
      <c r="U101" s="122">
        <f t="shared" si="44"/>
        <v>323026.86684012</v>
      </c>
      <c r="V101" s="101">
        <f t="shared" si="45"/>
        <v>329355.57156972005</v>
      </c>
      <c r="X101" s="105">
        <v>0</v>
      </c>
      <c r="Y101" s="107">
        <v>319996.185</v>
      </c>
      <c r="Z101" s="104">
        <v>0</v>
      </c>
      <c r="AA101" s="105">
        <v>0</v>
      </c>
      <c r="AB101" s="106">
        <v>325755.7476</v>
      </c>
      <c r="AC101" s="107">
        <v>332596.91820000001</v>
      </c>
      <c r="AD101" s="107">
        <f t="shared" si="46"/>
        <v>0</v>
      </c>
      <c r="AE101" s="107">
        <f t="shared" si="47"/>
        <v>0</v>
      </c>
      <c r="AF101" s="107">
        <f t="shared" si="53"/>
        <v>0</v>
      </c>
      <c r="AG101" s="107">
        <f t="shared" si="48"/>
        <v>296307.992547</v>
      </c>
      <c r="AH101" s="107">
        <f t="shared" si="54"/>
        <v>323026.86684012</v>
      </c>
      <c r="AI101" s="107">
        <f t="shared" si="55"/>
        <v>329355.57156972005</v>
      </c>
    </row>
    <row r="102" spans="1:35">
      <c r="A102" s="64" t="s">
        <v>605</v>
      </c>
      <c r="B102" s="64" t="s">
        <v>743</v>
      </c>
      <c r="C102" s="158">
        <v>864358.27</v>
      </c>
      <c r="D102" s="159">
        <v>817036.73400000005</v>
      </c>
      <c r="F102" s="158">
        <v>903042.08</v>
      </c>
      <c r="G102" s="159">
        <v>1150000</v>
      </c>
      <c r="I102" s="122">
        <v>902934.26699999999</v>
      </c>
      <c r="J102" s="321">
        <v>1200000</v>
      </c>
      <c r="K102" s="100">
        <v>910728.99300000013</v>
      </c>
      <c r="L102" s="101">
        <v>912336.52500000002</v>
      </c>
      <c r="M102" s="102">
        <v>1250000</v>
      </c>
      <c r="N102" s="103">
        <v>1350000</v>
      </c>
      <c r="O102" s="103">
        <f t="shared" si="49"/>
        <v>892210.61320000002</v>
      </c>
      <c r="P102" s="100">
        <f t="shared" si="50"/>
        <v>902964.45464000001</v>
      </c>
      <c r="Q102" s="122">
        <f t="shared" si="42"/>
        <v>908546.46972000005</v>
      </c>
      <c r="R102" s="101">
        <f t="shared" si="43"/>
        <v>911886.41604000004</v>
      </c>
      <c r="S102" s="103">
        <f t="shared" si="51"/>
        <v>992242.0045692001</v>
      </c>
      <c r="T102" s="100">
        <f t="shared" si="52"/>
        <v>1176310</v>
      </c>
      <c r="U102" s="122">
        <f t="shared" si="44"/>
        <v>1226310</v>
      </c>
      <c r="V102" s="101">
        <f t="shared" si="45"/>
        <v>1302620</v>
      </c>
      <c r="X102" s="105">
        <v>902934.26699999999</v>
      </c>
      <c r="Y102" s="107">
        <v>1200000</v>
      </c>
      <c r="Z102" s="104">
        <v>910728.99300000013</v>
      </c>
      <c r="AA102" s="105">
        <v>912336.52500000002</v>
      </c>
      <c r="AB102" s="106">
        <v>1250000</v>
      </c>
      <c r="AC102" s="107">
        <v>1350000</v>
      </c>
      <c r="AD102" s="107">
        <f t="shared" si="46"/>
        <v>902964.45464000001</v>
      </c>
      <c r="AE102" s="107">
        <f t="shared" si="47"/>
        <v>908546.46972000005</v>
      </c>
      <c r="AF102" s="107">
        <f t="shared" si="53"/>
        <v>911886.41604000004</v>
      </c>
      <c r="AG102" s="107">
        <f t="shared" si="48"/>
        <v>1176310</v>
      </c>
      <c r="AH102" s="107">
        <f t="shared" si="54"/>
        <v>1226310</v>
      </c>
      <c r="AI102" s="107">
        <f t="shared" si="55"/>
        <v>1302620</v>
      </c>
    </row>
    <row r="103" spans="1:35">
      <c r="A103" s="64" t="s">
        <v>191</v>
      </c>
      <c r="B103" s="64" t="s">
        <v>744</v>
      </c>
      <c r="C103" s="158">
        <v>0</v>
      </c>
      <c r="D103" s="159">
        <v>31937529.4965</v>
      </c>
      <c r="F103" s="158">
        <v>0</v>
      </c>
      <c r="G103" s="159">
        <v>47568254.799999997</v>
      </c>
      <c r="I103" s="122">
        <v>0</v>
      </c>
      <c r="J103" s="321">
        <v>48319918.599999994</v>
      </c>
      <c r="K103" s="100">
        <v>0</v>
      </c>
      <c r="L103" s="101">
        <v>0</v>
      </c>
      <c r="M103" s="102">
        <v>49189621.456</v>
      </c>
      <c r="N103" s="103">
        <v>50222648.791999996</v>
      </c>
      <c r="O103" s="103">
        <f t="shared" si="49"/>
        <v>0</v>
      </c>
      <c r="P103" s="100">
        <f t="shared" si="50"/>
        <v>0</v>
      </c>
      <c r="Q103" s="122">
        <f t="shared" si="42"/>
        <v>0</v>
      </c>
      <c r="R103" s="101">
        <f t="shared" si="43"/>
        <v>0</v>
      </c>
      <c r="S103" s="103">
        <f t="shared" si="51"/>
        <v>40162417.151201695</v>
      </c>
      <c r="T103" s="100">
        <f t="shared" si="52"/>
        <v>47963780.291559994</v>
      </c>
      <c r="U103" s="122">
        <f t="shared" si="44"/>
        <v>48777556.242827192</v>
      </c>
      <c r="V103" s="101">
        <f t="shared" si="45"/>
        <v>49733200.440203197</v>
      </c>
      <c r="X103" s="105">
        <v>0</v>
      </c>
      <c r="Y103" s="107">
        <v>48319918.599999994</v>
      </c>
      <c r="Z103" s="104">
        <v>0</v>
      </c>
      <c r="AA103" s="105">
        <v>0</v>
      </c>
      <c r="AB103" s="106">
        <v>49189621.456</v>
      </c>
      <c r="AC103" s="107">
        <v>50222648.791999996</v>
      </c>
      <c r="AD103" s="107">
        <f t="shared" si="46"/>
        <v>0</v>
      </c>
      <c r="AE103" s="107">
        <f t="shared" si="47"/>
        <v>0</v>
      </c>
      <c r="AF103" s="107">
        <f t="shared" si="53"/>
        <v>0</v>
      </c>
      <c r="AG103" s="107">
        <f t="shared" si="48"/>
        <v>47963780.291559994</v>
      </c>
      <c r="AH103" s="107">
        <f t="shared" si="54"/>
        <v>48777556.242827192</v>
      </c>
      <c r="AI103" s="107">
        <f t="shared" si="55"/>
        <v>49733200.440203197</v>
      </c>
    </row>
    <row r="104" spans="1:35">
      <c r="A104" s="64" t="s">
        <v>57</v>
      </c>
      <c r="B104" s="64" t="s">
        <v>745</v>
      </c>
      <c r="C104" s="158">
        <v>518202.91</v>
      </c>
      <c r="D104" s="159">
        <v>2377547.0894999998</v>
      </c>
      <c r="F104" s="158">
        <v>557001.18999999994</v>
      </c>
      <c r="G104" s="159">
        <v>2543704</v>
      </c>
      <c r="I104" s="122">
        <v>287747.53539999999</v>
      </c>
      <c r="J104" s="321">
        <v>3005000</v>
      </c>
      <c r="K104" s="100">
        <v>197109.93859999976</v>
      </c>
      <c r="L104" s="101">
        <v>156434.80929999956</v>
      </c>
      <c r="M104" s="102">
        <v>3335000</v>
      </c>
      <c r="N104" s="103">
        <v>3335000</v>
      </c>
      <c r="O104" s="103">
        <f t="shared" si="49"/>
        <v>546137.6716</v>
      </c>
      <c r="P104" s="100">
        <f t="shared" si="50"/>
        <v>363138.55868799996</v>
      </c>
      <c r="Q104" s="122">
        <f t="shared" si="42"/>
        <v>222488.46570399986</v>
      </c>
      <c r="R104" s="101">
        <f t="shared" si="43"/>
        <v>167823.84550399962</v>
      </c>
      <c r="S104" s="103">
        <f t="shared" si="51"/>
        <v>2464978.8558050999</v>
      </c>
      <c r="T104" s="100">
        <f t="shared" si="52"/>
        <v>2786437.9551999997</v>
      </c>
      <c r="U104" s="122">
        <f t="shared" si="44"/>
        <v>3178646</v>
      </c>
      <c r="V104" s="101">
        <f t="shared" si="45"/>
        <v>3335000</v>
      </c>
      <c r="X104" s="105">
        <v>287747.53539999999</v>
      </c>
      <c r="Y104" s="107">
        <v>3005000</v>
      </c>
      <c r="Z104" s="104">
        <v>197109.93859999976</v>
      </c>
      <c r="AA104" s="105">
        <v>156434.80929999956</v>
      </c>
      <c r="AB104" s="106">
        <v>3335000</v>
      </c>
      <c r="AC104" s="107">
        <v>3335000</v>
      </c>
      <c r="AD104" s="107">
        <f t="shared" si="46"/>
        <v>363138.55868799996</v>
      </c>
      <c r="AE104" s="107">
        <f t="shared" si="47"/>
        <v>222488.46570399986</v>
      </c>
      <c r="AF104" s="107">
        <f t="shared" si="53"/>
        <v>167823.84550399962</v>
      </c>
      <c r="AG104" s="107">
        <f t="shared" si="48"/>
        <v>2786437.9551999997</v>
      </c>
      <c r="AH104" s="107">
        <f t="shared" si="54"/>
        <v>3178646</v>
      </c>
      <c r="AI104" s="107">
        <f t="shared" si="55"/>
        <v>3335000</v>
      </c>
    </row>
    <row r="105" spans="1:35">
      <c r="A105" s="64" t="s">
        <v>327</v>
      </c>
      <c r="B105" s="64" t="s">
        <v>746</v>
      </c>
      <c r="C105" s="158">
        <v>0</v>
      </c>
      <c r="D105" s="159">
        <v>1141500</v>
      </c>
      <c r="F105" s="158">
        <v>0</v>
      </c>
      <c r="G105" s="159">
        <v>1099928</v>
      </c>
      <c r="I105" s="122">
        <v>0</v>
      </c>
      <c r="J105" s="321">
        <v>1117526.3400000001</v>
      </c>
      <c r="K105" s="100">
        <v>0</v>
      </c>
      <c r="L105" s="101">
        <v>0</v>
      </c>
      <c r="M105" s="102">
        <v>1137640.5264000001</v>
      </c>
      <c r="N105" s="103">
        <v>1161532.0248</v>
      </c>
      <c r="O105" s="103">
        <f t="shared" si="49"/>
        <v>0</v>
      </c>
      <c r="P105" s="100">
        <f t="shared" si="50"/>
        <v>0</v>
      </c>
      <c r="Q105" s="122">
        <f t="shared" si="42"/>
        <v>0</v>
      </c>
      <c r="R105" s="101">
        <f t="shared" si="43"/>
        <v>0</v>
      </c>
      <c r="S105" s="103">
        <f t="shared" si="51"/>
        <v>1119624.8136</v>
      </c>
      <c r="T105" s="100">
        <f t="shared" si="52"/>
        <v>1109188.246508</v>
      </c>
      <c r="U105" s="122">
        <f t="shared" si="44"/>
        <v>1128110.4248836802</v>
      </c>
      <c r="V105" s="101">
        <f t="shared" si="45"/>
        <v>1150212.23285808</v>
      </c>
      <c r="X105" s="105">
        <v>0</v>
      </c>
      <c r="Y105" s="107">
        <v>1117526.3400000001</v>
      </c>
      <c r="Z105" s="104">
        <v>0</v>
      </c>
      <c r="AA105" s="105">
        <v>0</v>
      </c>
      <c r="AB105" s="106">
        <v>1137640.5264000001</v>
      </c>
      <c r="AC105" s="107">
        <v>1161532.0248</v>
      </c>
      <c r="AD105" s="107">
        <f t="shared" si="46"/>
        <v>0</v>
      </c>
      <c r="AE105" s="107">
        <f t="shared" si="47"/>
        <v>0</v>
      </c>
      <c r="AF105" s="107">
        <f t="shared" si="53"/>
        <v>0</v>
      </c>
      <c r="AG105" s="107">
        <f t="shared" si="48"/>
        <v>1109188.246508</v>
      </c>
      <c r="AH105" s="107">
        <f t="shared" si="54"/>
        <v>1128110.4248836802</v>
      </c>
      <c r="AI105" s="107">
        <f t="shared" si="55"/>
        <v>1150212.23285808</v>
      </c>
    </row>
    <row r="106" spans="1:35">
      <c r="A106" s="64" t="s">
        <v>143</v>
      </c>
      <c r="B106" s="64" t="s">
        <v>747</v>
      </c>
      <c r="C106" s="158">
        <v>1525198.55</v>
      </c>
      <c r="D106" s="159">
        <v>960301.45050000004</v>
      </c>
      <c r="F106" s="158">
        <v>1580542.23</v>
      </c>
      <c r="G106" s="159">
        <v>1746424</v>
      </c>
      <c r="I106" s="122">
        <v>1661355.0029</v>
      </c>
      <c r="J106" s="321">
        <v>1681126.4624999999</v>
      </c>
      <c r="K106" s="100">
        <v>1704609.9076</v>
      </c>
      <c r="L106" s="101">
        <v>1736087.8282999999</v>
      </c>
      <c r="M106" s="102">
        <v>1689149.5</v>
      </c>
      <c r="N106" s="103">
        <v>1731825.7675000001</v>
      </c>
      <c r="O106" s="103">
        <f t="shared" si="49"/>
        <v>1565045.9996</v>
      </c>
      <c r="P106" s="100">
        <f t="shared" si="50"/>
        <v>1638727.426488</v>
      </c>
      <c r="Q106" s="122">
        <f t="shared" si="42"/>
        <v>1692498.5342840001</v>
      </c>
      <c r="R106" s="101">
        <f t="shared" si="43"/>
        <v>1727274.0105039999</v>
      </c>
      <c r="S106" s="103">
        <f t="shared" si="51"/>
        <v>1373959.1360468999</v>
      </c>
      <c r="T106" s="100">
        <f t="shared" si="52"/>
        <v>1712064.4357675</v>
      </c>
      <c r="U106" s="122">
        <f t="shared" si="44"/>
        <v>1685348.1848324998</v>
      </c>
      <c r="V106" s="101">
        <f t="shared" si="45"/>
        <v>1711605.7519585001</v>
      </c>
      <c r="X106" s="105">
        <v>1661355.0029</v>
      </c>
      <c r="Y106" s="107">
        <v>1681126.4624999999</v>
      </c>
      <c r="Z106" s="104">
        <v>1704609.9076</v>
      </c>
      <c r="AA106" s="105">
        <v>1736087.8282999999</v>
      </c>
      <c r="AB106" s="106">
        <v>1689149.5</v>
      </c>
      <c r="AC106" s="107">
        <v>1731825.7675000001</v>
      </c>
      <c r="AD106" s="107">
        <f t="shared" si="46"/>
        <v>1638727.426488</v>
      </c>
      <c r="AE106" s="107">
        <f t="shared" si="47"/>
        <v>1692498.5342840001</v>
      </c>
      <c r="AF106" s="107">
        <f t="shared" si="53"/>
        <v>1727274.0105039999</v>
      </c>
      <c r="AG106" s="107">
        <f t="shared" si="48"/>
        <v>1712064.4357675</v>
      </c>
      <c r="AH106" s="107">
        <f t="shared" si="54"/>
        <v>1685348.1848324998</v>
      </c>
      <c r="AI106" s="107">
        <f t="shared" si="55"/>
        <v>1711605.7519585001</v>
      </c>
    </row>
    <row r="107" spans="1:35">
      <c r="A107" s="64" t="s">
        <v>107</v>
      </c>
      <c r="B107" s="64" t="s">
        <v>748</v>
      </c>
      <c r="C107" s="158">
        <v>221239.99</v>
      </c>
      <c r="D107" s="159">
        <v>99448</v>
      </c>
      <c r="F107" s="158">
        <v>216335.82</v>
      </c>
      <c r="G107" s="159">
        <v>105312</v>
      </c>
      <c r="I107" s="122">
        <v>232147.24159999998</v>
      </c>
      <c r="J107" s="321">
        <v>106582</v>
      </c>
      <c r="K107" s="100">
        <v>238696.77189999999</v>
      </c>
      <c r="L107" s="101">
        <v>247633.96069999997</v>
      </c>
      <c r="M107" s="102">
        <v>107149</v>
      </c>
      <c r="N107" s="103">
        <v>107149</v>
      </c>
      <c r="O107" s="103">
        <f t="shared" si="49"/>
        <v>217708.98759999999</v>
      </c>
      <c r="P107" s="100">
        <f t="shared" si="50"/>
        <v>227720.04355199999</v>
      </c>
      <c r="Q107" s="122">
        <f t="shared" si="42"/>
        <v>236862.90341599999</v>
      </c>
      <c r="R107" s="101">
        <f t="shared" si="43"/>
        <v>245131.54783599998</v>
      </c>
      <c r="S107" s="103">
        <f t="shared" si="51"/>
        <v>102533.63680000001</v>
      </c>
      <c r="T107" s="100">
        <f t="shared" si="52"/>
        <v>105980.274</v>
      </c>
      <c r="U107" s="122">
        <f t="shared" si="44"/>
        <v>106880.3554</v>
      </c>
      <c r="V107" s="101">
        <f t="shared" si="45"/>
        <v>107149</v>
      </c>
      <c r="X107" s="105">
        <v>232147.24159999998</v>
      </c>
      <c r="Y107" s="107">
        <v>106582</v>
      </c>
      <c r="Z107" s="104">
        <v>238696.77189999999</v>
      </c>
      <c r="AA107" s="105">
        <v>247633.96069999997</v>
      </c>
      <c r="AB107" s="106">
        <v>107149</v>
      </c>
      <c r="AC107" s="107">
        <v>107149</v>
      </c>
      <c r="AD107" s="107">
        <f t="shared" si="46"/>
        <v>227720.04355199999</v>
      </c>
      <c r="AE107" s="107">
        <f t="shared" si="47"/>
        <v>236862.90341599999</v>
      </c>
      <c r="AF107" s="107">
        <f t="shared" si="53"/>
        <v>245131.54783599998</v>
      </c>
      <c r="AG107" s="107">
        <f t="shared" si="48"/>
        <v>105980.274</v>
      </c>
      <c r="AH107" s="107">
        <f t="shared" si="54"/>
        <v>106880.3554</v>
      </c>
      <c r="AI107" s="107">
        <f t="shared" si="55"/>
        <v>107149</v>
      </c>
    </row>
    <row r="108" spans="1:35">
      <c r="A108" s="64" t="s">
        <v>441</v>
      </c>
      <c r="B108" s="64" t="s">
        <v>749</v>
      </c>
      <c r="C108" s="158">
        <v>0</v>
      </c>
      <c r="D108" s="159">
        <v>102350</v>
      </c>
      <c r="F108" s="158">
        <v>0</v>
      </c>
      <c r="G108" s="159">
        <v>96343.170000000013</v>
      </c>
      <c r="I108" s="122">
        <v>0</v>
      </c>
      <c r="J108" s="321">
        <v>97865.565000000002</v>
      </c>
      <c r="K108" s="100">
        <v>0</v>
      </c>
      <c r="L108" s="101">
        <v>0</v>
      </c>
      <c r="M108" s="102">
        <v>99627.032400000011</v>
      </c>
      <c r="N108" s="103">
        <v>101719.29180000001</v>
      </c>
      <c r="O108" s="103">
        <f t="shared" si="49"/>
        <v>0</v>
      </c>
      <c r="P108" s="100">
        <f t="shared" si="50"/>
        <v>0</v>
      </c>
      <c r="Q108" s="122">
        <f t="shared" si="42"/>
        <v>0</v>
      </c>
      <c r="R108" s="101">
        <f t="shared" si="43"/>
        <v>0</v>
      </c>
      <c r="S108" s="103">
        <f t="shared" si="51"/>
        <v>99189.206054000009</v>
      </c>
      <c r="T108" s="100">
        <f t="shared" si="52"/>
        <v>97144.254249000005</v>
      </c>
      <c r="U108" s="122">
        <f t="shared" si="44"/>
        <v>98792.449145880004</v>
      </c>
      <c r="V108" s="101">
        <f t="shared" si="45"/>
        <v>100727.97929628001</v>
      </c>
      <c r="X108" s="105">
        <v>0</v>
      </c>
      <c r="Y108" s="107">
        <v>97865.565000000002</v>
      </c>
      <c r="Z108" s="104">
        <v>0</v>
      </c>
      <c r="AA108" s="105">
        <v>0</v>
      </c>
      <c r="AB108" s="106">
        <v>99627.032400000011</v>
      </c>
      <c r="AC108" s="107">
        <v>101719.29180000001</v>
      </c>
      <c r="AD108" s="107">
        <f t="shared" si="46"/>
        <v>0</v>
      </c>
      <c r="AE108" s="107">
        <f t="shared" si="47"/>
        <v>0</v>
      </c>
      <c r="AF108" s="107">
        <f t="shared" si="53"/>
        <v>0</v>
      </c>
      <c r="AG108" s="107">
        <f t="shared" si="48"/>
        <v>97144.254249000005</v>
      </c>
      <c r="AH108" s="107">
        <f t="shared" si="54"/>
        <v>98792.449145880004</v>
      </c>
      <c r="AI108" s="107">
        <f t="shared" si="55"/>
        <v>100727.97929628001</v>
      </c>
    </row>
    <row r="109" spans="1:35">
      <c r="A109" s="64" t="s">
        <v>211</v>
      </c>
      <c r="B109" s="64" t="s">
        <v>750</v>
      </c>
      <c r="C109" s="158">
        <v>0</v>
      </c>
      <c r="D109" s="159">
        <v>36300000</v>
      </c>
      <c r="F109" s="158">
        <v>0</v>
      </c>
      <c r="G109" s="159">
        <v>44900000</v>
      </c>
      <c r="I109" s="122">
        <v>0</v>
      </c>
      <c r="J109" s="321">
        <v>49850000</v>
      </c>
      <c r="K109" s="100">
        <v>0</v>
      </c>
      <c r="L109" s="101">
        <v>0</v>
      </c>
      <c r="M109" s="102">
        <v>54000000</v>
      </c>
      <c r="N109" s="103">
        <v>54000000</v>
      </c>
      <c r="O109" s="103">
        <f t="shared" si="49"/>
        <v>0</v>
      </c>
      <c r="P109" s="100">
        <f t="shared" si="50"/>
        <v>0</v>
      </c>
      <c r="Q109" s="122">
        <f t="shared" si="42"/>
        <v>0</v>
      </c>
      <c r="R109" s="101">
        <f t="shared" si="43"/>
        <v>0</v>
      </c>
      <c r="S109" s="103">
        <f t="shared" si="51"/>
        <v>40825320</v>
      </c>
      <c r="T109" s="100">
        <f t="shared" si="52"/>
        <v>47504690</v>
      </c>
      <c r="U109" s="122">
        <f t="shared" si="44"/>
        <v>52033730</v>
      </c>
      <c r="V109" s="101">
        <f t="shared" si="45"/>
        <v>54000000</v>
      </c>
      <c r="X109" s="105">
        <v>0</v>
      </c>
      <c r="Y109" s="107">
        <v>49850000</v>
      </c>
      <c r="Z109" s="104">
        <v>0</v>
      </c>
      <c r="AA109" s="105">
        <v>0</v>
      </c>
      <c r="AB109" s="106">
        <v>54000000</v>
      </c>
      <c r="AC109" s="107">
        <v>54000000</v>
      </c>
      <c r="AD109" s="107">
        <f t="shared" si="46"/>
        <v>0</v>
      </c>
      <c r="AE109" s="107">
        <f t="shared" si="47"/>
        <v>0</v>
      </c>
      <c r="AF109" s="107">
        <f t="shared" si="53"/>
        <v>0</v>
      </c>
      <c r="AG109" s="107">
        <f t="shared" si="48"/>
        <v>47504690</v>
      </c>
      <c r="AH109" s="107">
        <f t="shared" si="54"/>
        <v>52033730</v>
      </c>
      <c r="AI109" s="107">
        <f t="shared" si="55"/>
        <v>54000000</v>
      </c>
    </row>
    <row r="110" spans="1:35">
      <c r="A110" s="64" t="s">
        <v>117</v>
      </c>
      <c r="B110" s="64" t="s">
        <v>941</v>
      </c>
      <c r="C110" s="158">
        <v>0</v>
      </c>
      <c r="D110" s="159">
        <v>75000</v>
      </c>
      <c r="F110" s="158">
        <v>0</v>
      </c>
      <c r="G110" s="159">
        <v>75000</v>
      </c>
      <c r="I110" s="122">
        <v>0</v>
      </c>
      <c r="J110" s="321">
        <v>75000</v>
      </c>
      <c r="K110" s="100">
        <v>0</v>
      </c>
      <c r="L110" s="101">
        <v>0</v>
      </c>
      <c r="M110" s="102">
        <v>75000</v>
      </c>
      <c r="N110" s="103">
        <v>75000</v>
      </c>
      <c r="O110" s="103">
        <f t="shared" si="49"/>
        <v>0</v>
      </c>
      <c r="P110" s="100">
        <f t="shared" si="50"/>
        <v>0</v>
      </c>
      <c r="Q110" s="122">
        <f t="shared" si="42"/>
        <v>0</v>
      </c>
      <c r="R110" s="101">
        <f t="shared" si="43"/>
        <v>0</v>
      </c>
      <c r="S110" s="103">
        <f t="shared" si="51"/>
        <v>75000</v>
      </c>
      <c r="T110" s="100">
        <f t="shared" si="52"/>
        <v>75000</v>
      </c>
      <c r="U110" s="122">
        <f t="shared" si="44"/>
        <v>75000</v>
      </c>
      <c r="V110" s="101">
        <f t="shared" si="45"/>
        <v>75000</v>
      </c>
      <c r="X110" s="105">
        <v>0</v>
      </c>
      <c r="Y110" s="107">
        <v>75000</v>
      </c>
      <c r="Z110" s="104">
        <v>0</v>
      </c>
      <c r="AA110" s="105">
        <v>0</v>
      </c>
      <c r="AB110" s="106">
        <v>75000</v>
      </c>
      <c r="AC110" s="107">
        <v>75000</v>
      </c>
      <c r="AD110" s="107">
        <f t="shared" si="46"/>
        <v>0</v>
      </c>
      <c r="AE110" s="107">
        <f t="shared" si="47"/>
        <v>0</v>
      </c>
      <c r="AF110" s="107">
        <f t="shared" si="53"/>
        <v>0</v>
      </c>
      <c r="AG110" s="107">
        <f t="shared" si="48"/>
        <v>75000</v>
      </c>
      <c r="AH110" s="107">
        <f t="shared" si="54"/>
        <v>75000</v>
      </c>
      <c r="AI110" s="107">
        <f t="shared" si="55"/>
        <v>75000</v>
      </c>
    </row>
    <row r="111" spans="1:35">
      <c r="A111" s="64" t="s">
        <v>83</v>
      </c>
      <c r="B111" s="64" t="s">
        <v>751</v>
      </c>
      <c r="C111" s="158">
        <v>0</v>
      </c>
      <c r="D111" s="159">
        <v>2048588.916</v>
      </c>
      <c r="F111" s="158">
        <v>0</v>
      </c>
      <c r="G111" s="159">
        <v>2271037</v>
      </c>
      <c r="I111" s="122">
        <v>0</v>
      </c>
      <c r="J111" s="321">
        <v>2657470.5550000002</v>
      </c>
      <c r="K111" s="100">
        <v>0</v>
      </c>
      <c r="L111" s="101">
        <v>0</v>
      </c>
      <c r="M111" s="102">
        <v>2668947</v>
      </c>
      <c r="N111" s="103">
        <v>2668947</v>
      </c>
      <c r="O111" s="103">
        <f t="shared" si="49"/>
        <v>0</v>
      </c>
      <c r="P111" s="100">
        <f t="shared" si="50"/>
        <v>0</v>
      </c>
      <c r="Q111" s="122">
        <f t="shared" si="42"/>
        <v>0</v>
      </c>
      <c r="R111" s="101">
        <f t="shared" si="43"/>
        <v>0</v>
      </c>
      <c r="S111" s="103">
        <f t="shared" si="51"/>
        <v>2165641.0978008001</v>
      </c>
      <c r="T111" s="100">
        <f t="shared" si="52"/>
        <v>2474378.3366410001</v>
      </c>
      <c r="U111" s="122">
        <f t="shared" si="44"/>
        <v>2663509.4603590001</v>
      </c>
      <c r="V111" s="101">
        <f t="shared" si="45"/>
        <v>2668947</v>
      </c>
      <c r="X111" s="105">
        <v>0</v>
      </c>
      <c r="Y111" s="107">
        <v>2657470.5550000002</v>
      </c>
      <c r="Z111" s="104">
        <v>0</v>
      </c>
      <c r="AA111" s="105">
        <v>0</v>
      </c>
      <c r="AB111" s="106">
        <v>2668947</v>
      </c>
      <c r="AC111" s="107">
        <v>2668947</v>
      </c>
      <c r="AD111" s="107">
        <f t="shared" si="46"/>
        <v>0</v>
      </c>
      <c r="AE111" s="107">
        <f t="shared" si="47"/>
        <v>0</v>
      </c>
      <c r="AF111" s="107">
        <f t="shared" si="53"/>
        <v>0</v>
      </c>
      <c r="AG111" s="107">
        <f t="shared" si="48"/>
        <v>2474378.3366410001</v>
      </c>
      <c r="AH111" s="107">
        <f t="shared" si="54"/>
        <v>2663509.4603590001</v>
      </c>
      <c r="AI111" s="107">
        <f t="shared" si="55"/>
        <v>2668947</v>
      </c>
    </row>
    <row r="112" spans="1:35">
      <c r="A112" s="64" t="s">
        <v>101</v>
      </c>
      <c r="B112" s="64" t="s">
        <v>752</v>
      </c>
      <c r="C112" s="158">
        <v>43513.7</v>
      </c>
      <c r="D112" s="159">
        <v>18325</v>
      </c>
      <c r="F112" s="158">
        <v>47117.79</v>
      </c>
      <c r="G112" s="159">
        <v>18325</v>
      </c>
      <c r="I112" s="122">
        <v>52657.183113333347</v>
      </c>
      <c r="J112" s="321">
        <v>18325</v>
      </c>
      <c r="K112" s="100">
        <v>55392.120673333331</v>
      </c>
      <c r="L112" s="101">
        <v>59037.47882666668</v>
      </c>
      <c r="M112" s="102">
        <v>18325</v>
      </c>
      <c r="N112" s="103">
        <v>18325</v>
      </c>
      <c r="O112" s="103">
        <f t="shared" si="49"/>
        <v>46108.644800000002</v>
      </c>
      <c r="P112" s="100">
        <f t="shared" si="50"/>
        <v>51106.15304160001</v>
      </c>
      <c r="Q112" s="122">
        <f t="shared" si="42"/>
        <v>54626.338156533333</v>
      </c>
      <c r="R112" s="101">
        <f t="shared" si="43"/>
        <v>58016.778543733337</v>
      </c>
      <c r="S112" s="103">
        <f t="shared" si="51"/>
        <v>18325</v>
      </c>
      <c r="T112" s="100">
        <f t="shared" si="52"/>
        <v>18325</v>
      </c>
      <c r="U112" s="122">
        <f t="shared" si="44"/>
        <v>18325</v>
      </c>
      <c r="V112" s="101">
        <f t="shared" si="45"/>
        <v>18325</v>
      </c>
      <c r="X112" s="105">
        <v>52657.183113333347</v>
      </c>
      <c r="Y112" s="107">
        <v>18325</v>
      </c>
      <c r="Z112" s="104">
        <v>55392.120673333331</v>
      </c>
      <c r="AA112" s="105">
        <v>59037.47882666668</v>
      </c>
      <c r="AB112" s="106">
        <v>18325</v>
      </c>
      <c r="AC112" s="107">
        <v>18325</v>
      </c>
      <c r="AD112" s="107">
        <f t="shared" si="46"/>
        <v>51106.15304160001</v>
      </c>
      <c r="AE112" s="107">
        <f t="shared" si="47"/>
        <v>54626.338156533333</v>
      </c>
      <c r="AF112" s="107">
        <f t="shared" si="53"/>
        <v>58016.778543733337</v>
      </c>
      <c r="AG112" s="107">
        <f t="shared" si="48"/>
        <v>18325</v>
      </c>
      <c r="AH112" s="107">
        <f t="shared" si="54"/>
        <v>18325</v>
      </c>
      <c r="AI112" s="107">
        <f t="shared" si="55"/>
        <v>18325</v>
      </c>
    </row>
    <row r="113" spans="1:35">
      <c r="A113" s="64" t="s">
        <v>87</v>
      </c>
      <c r="B113" s="64" t="s">
        <v>753</v>
      </c>
      <c r="C113" s="158">
        <v>4065516.8</v>
      </c>
      <c r="D113" s="159">
        <v>3500000</v>
      </c>
      <c r="F113" s="158">
        <v>3813372.15</v>
      </c>
      <c r="G113" s="159">
        <v>3850000</v>
      </c>
      <c r="I113" s="122">
        <v>4032982.4566000006</v>
      </c>
      <c r="J113" s="321">
        <v>6000000</v>
      </c>
      <c r="K113" s="100">
        <v>3850437.3599000005</v>
      </c>
      <c r="L113" s="101">
        <v>3627925.0867000008</v>
      </c>
      <c r="M113" s="102">
        <v>6500000</v>
      </c>
      <c r="N113" s="103">
        <v>7000000</v>
      </c>
      <c r="O113" s="103">
        <f t="shared" si="49"/>
        <v>3883972.6519999998</v>
      </c>
      <c r="P113" s="100">
        <f t="shared" si="50"/>
        <v>3971491.5707520004</v>
      </c>
      <c r="Q113" s="122">
        <f t="shared" si="42"/>
        <v>3901549.9869760005</v>
      </c>
      <c r="R113" s="101">
        <f t="shared" si="43"/>
        <v>3690228.5231960006</v>
      </c>
      <c r="S113" s="103">
        <f t="shared" si="51"/>
        <v>3684170</v>
      </c>
      <c r="T113" s="100">
        <f t="shared" si="52"/>
        <v>4981330</v>
      </c>
      <c r="U113" s="122">
        <f t="shared" si="44"/>
        <v>6263100</v>
      </c>
      <c r="V113" s="101">
        <f t="shared" si="45"/>
        <v>6763100</v>
      </c>
      <c r="X113" s="105">
        <v>4032982.4566000006</v>
      </c>
      <c r="Y113" s="107">
        <v>6000000</v>
      </c>
      <c r="Z113" s="104">
        <v>3850437.3599000005</v>
      </c>
      <c r="AA113" s="105">
        <v>3627925.0867000008</v>
      </c>
      <c r="AB113" s="106">
        <v>6500000</v>
      </c>
      <c r="AC113" s="107">
        <v>7000000</v>
      </c>
      <c r="AD113" s="107">
        <f t="shared" si="46"/>
        <v>3971491.5707520004</v>
      </c>
      <c r="AE113" s="107">
        <f t="shared" si="47"/>
        <v>3901549.9869760005</v>
      </c>
      <c r="AF113" s="107">
        <f t="shared" si="53"/>
        <v>3690228.5231960006</v>
      </c>
      <c r="AG113" s="107">
        <f t="shared" si="48"/>
        <v>4981330</v>
      </c>
      <c r="AH113" s="107">
        <f t="shared" si="54"/>
        <v>6263100</v>
      </c>
      <c r="AI113" s="107">
        <f t="shared" si="55"/>
        <v>6763100</v>
      </c>
    </row>
    <row r="114" spans="1:35">
      <c r="A114" s="64" t="s">
        <v>17</v>
      </c>
      <c r="B114" s="64" t="s">
        <v>754</v>
      </c>
      <c r="C114" s="158">
        <v>15229014.24</v>
      </c>
      <c r="D114" s="159">
        <v>12710600.756999999</v>
      </c>
      <c r="F114" s="158">
        <v>15514024.029999999</v>
      </c>
      <c r="G114" s="159">
        <v>14850000</v>
      </c>
      <c r="I114" s="122">
        <v>15355608.615799999</v>
      </c>
      <c r="J114" s="321">
        <v>16500000</v>
      </c>
      <c r="K114" s="100">
        <v>15134797.398699997</v>
      </c>
      <c r="L114" s="101">
        <v>14365795.1021</v>
      </c>
      <c r="M114" s="102">
        <v>18150000</v>
      </c>
      <c r="N114" s="103">
        <v>18150000</v>
      </c>
      <c r="O114" s="103">
        <f t="shared" si="49"/>
        <v>15434221.288800001</v>
      </c>
      <c r="P114" s="100">
        <f t="shared" si="50"/>
        <v>15399964.931775998</v>
      </c>
      <c r="Q114" s="122">
        <f t="shared" si="42"/>
        <v>15196624.539487997</v>
      </c>
      <c r="R114" s="101">
        <f t="shared" si="43"/>
        <v>14581115.745147999</v>
      </c>
      <c r="S114" s="103">
        <f t="shared" si="51"/>
        <v>13836352.6386666</v>
      </c>
      <c r="T114" s="100">
        <f t="shared" si="52"/>
        <v>15718230</v>
      </c>
      <c r="U114" s="122">
        <f t="shared" si="44"/>
        <v>17368230</v>
      </c>
      <c r="V114" s="101">
        <f t="shared" si="45"/>
        <v>18150000</v>
      </c>
      <c r="X114" s="105">
        <v>15355608.615799999</v>
      </c>
      <c r="Y114" s="107">
        <v>16500000</v>
      </c>
      <c r="Z114" s="104">
        <v>15134797.398699997</v>
      </c>
      <c r="AA114" s="105">
        <v>14365795.1021</v>
      </c>
      <c r="AB114" s="106">
        <v>18150000</v>
      </c>
      <c r="AC114" s="107">
        <v>18150000</v>
      </c>
      <c r="AD114" s="107">
        <f t="shared" si="46"/>
        <v>15399964.931775998</v>
      </c>
      <c r="AE114" s="107">
        <f t="shared" si="47"/>
        <v>15196624.539487997</v>
      </c>
      <c r="AF114" s="107">
        <f t="shared" si="53"/>
        <v>14581115.745147999</v>
      </c>
      <c r="AG114" s="107">
        <f t="shared" si="48"/>
        <v>15718230</v>
      </c>
      <c r="AH114" s="107">
        <f t="shared" si="54"/>
        <v>17368230</v>
      </c>
      <c r="AI114" s="107">
        <f t="shared" si="55"/>
        <v>18150000</v>
      </c>
    </row>
    <row r="115" spans="1:35">
      <c r="A115" s="64" t="s">
        <v>217</v>
      </c>
      <c r="B115" s="64" t="s">
        <v>755</v>
      </c>
      <c r="C115" s="158">
        <v>227560.86</v>
      </c>
      <c r="D115" s="159">
        <v>40679089.138499998</v>
      </c>
      <c r="F115" s="158">
        <v>0</v>
      </c>
      <c r="G115" s="159">
        <v>50000000</v>
      </c>
      <c r="I115" s="122">
        <v>0</v>
      </c>
      <c r="J115" s="321">
        <v>69000000</v>
      </c>
      <c r="K115" s="100">
        <v>0</v>
      </c>
      <c r="L115" s="101">
        <v>0</v>
      </c>
      <c r="M115" s="102">
        <v>70683643.502000004</v>
      </c>
      <c r="N115" s="103">
        <v>72168065.089000002</v>
      </c>
      <c r="O115" s="103">
        <f t="shared" si="49"/>
        <v>63717.040800000002</v>
      </c>
      <c r="P115" s="100">
        <f t="shared" si="50"/>
        <v>0</v>
      </c>
      <c r="Q115" s="122">
        <f t="shared" si="42"/>
        <v>0</v>
      </c>
      <c r="R115" s="101">
        <f t="shared" si="43"/>
        <v>0</v>
      </c>
      <c r="S115" s="103">
        <f t="shared" si="51"/>
        <v>45583752.433821298</v>
      </c>
      <c r="T115" s="100">
        <f t="shared" si="52"/>
        <v>59997800</v>
      </c>
      <c r="U115" s="122">
        <f t="shared" si="44"/>
        <v>69885933.210752398</v>
      </c>
      <c r="V115" s="101">
        <f t="shared" si="45"/>
        <v>71464746.141079396</v>
      </c>
      <c r="X115" s="105">
        <v>0</v>
      </c>
      <c r="Y115" s="107">
        <v>69000000</v>
      </c>
      <c r="Z115" s="104">
        <v>0</v>
      </c>
      <c r="AA115" s="105">
        <v>0</v>
      </c>
      <c r="AB115" s="106">
        <v>70683643.502000004</v>
      </c>
      <c r="AC115" s="107">
        <v>72168065.089000002</v>
      </c>
      <c r="AD115" s="107">
        <f t="shared" si="46"/>
        <v>0</v>
      </c>
      <c r="AE115" s="107">
        <f t="shared" si="47"/>
        <v>0</v>
      </c>
      <c r="AF115" s="107">
        <f t="shared" si="53"/>
        <v>0</v>
      </c>
      <c r="AG115" s="107">
        <f t="shared" si="48"/>
        <v>59997800</v>
      </c>
      <c r="AH115" s="107">
        <f t="shared" si="54"/>
        <v>69885933.210752398</v>
      </c>
      <c r="AI115" s="107">
        <f t="shared" si="55"/>
        <v>71464746.141079396</v>
      </c>
    </row>
    <row r="116" spans="1:35">
      <c r="A116" s="64" t="s">
        <v>511</v>
      </c>
      <c r="B116" s="64" t="s">
        <v>756</v>
      </c>
      <c r="C116" s="158">
        <v>608928.87</v>
      </c>
      <c r="D116" s="159">
        <v>812786.12873767514</v>
      </c>
      <c r="F116" s="158">
        <v>618940.71</v>
      </c>
      <c r="G116" s="159">
        <v>859062</v>
      </c>
      <c r="I116" s="122">
        <v>733664.82770000002</v>
      </c>
      <c r="J116" s="321">
        <v>910606</v>
      </c>
      <c r="K116" s="100">
        <v>729395.1703</v>
      </c>
      <c r="L116" s="101">
        <v>748471.83589999995</v>
      </c>
      <c r="M116" s="102">
        <v>965242</v>
      </c>
      <c r="N116" s="103">
        <v>1023157</v>
      </c>
      <c r="O116" s="103">
        <f t="shared" si="49"/>
        <v>616137.39479999989</v>
      </c>
      <c r="P116" s="100">
        <f t="shared" si="50"/>
        <v>701542.07474399998</v>
      </c>
      <c r="Q116" s="122">
        <f t="shared" si="42"/>
        <v>730590.67437200004</v>
      </c>
      <c r="R116" s="101">
        <f t="shared" si="43"/>
        <v>743130.36953200004</v>
      </c>
      <c r="S116" s="103">
        <f t="shared" si="51"/>
        <v>837136.49219591054</v>
      </c>
      <c r="T116" s="100">
        <f t="shared" si="52"/>
        <v>886184.45279999997</v>
      </c>
      <c r="U116" s="122">
        <f t="shared" si="44"/>
        <v>939355.4632</v>
      </c>
      <c r="V116" s="101">
        <f t="shared" si="45"/>
        <v>995716.87300000002</v>
      </c>
      <c r="X116" s="105">
        <v>733664.82770000002</v>
      </c>
      <c r="Y116" s="107">
        <v>910606</v>
      </c>
      <c r="Z116" s="104">
        <v>729395.1703</v>
      </c>
      <c r="AA116" s="105">
        <v>748471.83589999995</v>
      </c>
      <c r="AB116" s="106">
        <v>965242</v>
      </c>
      <c r="AC116" s="107">
        <v>1023157</v>
      </c>
      <c r="AD116" s="107">
        <f t="shared" si="46"/>
        <v>701542.07474399998</v>
      </c>
      <c r="AE116" s="107">
        <f t="shared" si="47"/>
        <v>730590.67437200004</v>
      </c>
      <c r="AF116" s="107">
        <f t="shared" si="53"/>
        <v>743130.36953200004</v>
      </c>
      <c r="AG116" s="107">
        <f t="shared" si="48"/>
        <v>886184.45279999997</v>
      </c>
      <c r="AH116" s="107">
        <f t="shared" si="54"/>
        <v>939355.4632</v>
      </c>
      <c r="AI116" s="107">
        <f t="shared" si="55"/>
        <v>995716.87300000002</v>
      </c>
    </row>
    <row r="117" spans="1:35">
      <c r="A117" s="64" t="s">
        <v>21</v>
      </c>
      <c r="B117" s="64" t="s">
        <v>973</v>
      </c>
      <c r="C117" s="158">
        <v>982471.38</v>
      </c>
      <c r="D117" s="159">
        <v>1137868.6244999999</v>
      </c>
      <c r="F117" s="158">
        <v>891599.4</v>
      </c>
      <c r="G117" s="159">
        <v>1500000</v>
      </c>
      <c r="I117" s="122">
        <v>856800.93130000029</v>
      </c>
      <c r="J117" s="321">
        <v>1500000</v>
      </c>
      <c r="K117" s="100">
        <v>829073.07919999992</v>
      </c>
      <c r="L117" s="101">
        <v>684478.30596399994</v>
      </c>
      <c r="M117" s="102">
        <v>1500000</v>
      </c>
      <c r="N117" s="103">
        <v>1500000</v>
      </c>
      <c r="O117" s="103">
        <f t="shared" si="49"/>
        <v>917043.55440000002</v>
      </c>
      <c r="P117" s="100">
        <f t="shared" si="50"/>
        <v>866544.50253600022</v>
      </c>
      <c r="Q117" s="122">
        <f t="shared" si="42"/>
        <v>836836.87778800004</v>
      </c>
      <c r="R117" s="101">
        <f t="shared" si="43"/>
        <v>724964.84247007989</v>
      </c>
      <c r="S117" s="103">
        <f t="shared" si="51"/>
        <v>1328422.1542881001</v>
      </c>
      <c r="T117" s="100">
        <f t="shared" si="52"/>
        <v>1500000</v>
      </c>
      <c r="U117" s="122">
        <f t="shared" si="44"/>
        <v>1500000</v>
      </c>
      <c r="V117" s="101">
        <f t="shared" si="45"/>
        <v>1500000</v>
      </c>
      <c r="X117" s="105">
        <v>856800.93130000029</v>
      </c>
      <c r="Y117" s="107">
        <v>1500000</v>
      </c>
      <c r="Z117" s="104">
        <v>829073.07919999992</v>
      </c>
      <c r="AA117" s="105">
        <v>684478.30596399994</v>
      </c>
      <c r="AB117" s="106">
        <v>1500000</v>
      </c>
      <c r="AC117" s="107">
        <v>1500000</v>
      </c>
      <c r="AD117" s="107">
        <f t="shared" si="46"/>
        <v>866544.50253600022</v>
      </c>
      <c r="AE117" s="107">
        <f t="shared" si="47"/>
        <v>836836.87778800004</v>
      </c>
      <c r="AF117" s="107">
        <f t="shared" si="53"/>
        <v>724964.84247007989</v>
      </c>
      <c r="AG117" s="107">
        <f t="shared" si="48"/>
        <v>1500000</v>
      </c>
      <c r="AH117" s="107">
        <f t="shared" si="54"/>
        <v>1500000</v>
      </c>
      <c r="AI117" s="107">
        <f t="shared" si="55"/>
        <v>1500000</v>
      </c>
    </row>
    <row r="118" spans="1:35">
      <c r="A118" s="64" t="s">
        <v>249</v>
      </c>
      <c r="B118" s="64" t="s">
        <v>757</v>
      </c>
      <c r="C118" s="158">
        <v>0</v>
      </c>
      <c r="D118" s="159">
        <v>1074886.872</v>
      </c>
      <c r="F118" s="158">
        <v>0</v>
      </c>
      <c r="G118" s="159">
        <v>1666605</v>
      </c>
      <c r="I118" s="122">
        <v>0</v>
      </c>
      <c r="J118" s="321">
        <v>1683268</v>
      </c>
      <c r="K118" s="100">
        <v>0</v>
      </c>
      <c r="L118" s="101">
        <v>0</v>
      </c>
      <c r="M118" s="102">
        <v>1700097</v>
      </c>
      <c r="N118" s="103">
        <v>1700097</v>
      </c>
      <c r="O118" s="103">
        <f t="shared" si="49"/>
        <v>0</v>
      </c>
      <c r="P118" s="100">
        <f t="shared" si="50"/>
        <v>0</v>
      </c>
      <c r="Q118" s="122">
        <f t="shared" si="42"/>
        <v>0</v>
      </c>
      <c r="R118" s="101">
        <f t="shared" si="43"/>
        <v>0</v>
      </c>
      <c r="S118" s="103">
        <f t="shared" si="51"/>
        <v>1386248.9509536</v>
      </c>
      <c r="T118" s="100">
        <f t="shared" si="52"/>
        <v>1675373.0706</v>
      </c>
      <c r="U118" s="122">
        <f t="shared" si="44"/>
        <v>1692123.4198</v>
      </c>
      <c r="V118" s="101">
        <f t="shared" si="45"/>
        <v>1700097</v>
      </c>
      <c r="X118" s="105">
        <v>0</v>
      </c>
      <c r="Y118" s="107">
        <v>1683268</v>
      </c>
      <c r="Z118" s="104">
        <v>0</v>
      </c>
      <c r="AA118" s="105">
        <v>0</v>
      </c>
      <c r="AB118" s="106">
        <v>1700097</v>
      </c>
      <c r="AC118" s="107">
        <v>1700097</v>
      </c>
      <c r="AD118" s="107">
        <f t="shared" si="46"/>
        <v>0</v>
      </c>
      <c r="AE118" s="107">
        <f t="shared" si="47"/>
        <v>0</v>
      </c>
      <c r="AF118" s="107">
        <f t="shared" si="53"/>
        <v>0</v>
      </c>
      <c r="AG118" s="107">
        <f t="shared" si="48"/>
        <v>1675373.0706</v>
      </c>
      <c r="AH118" s="107">
        <f t="shared" si="54"/>
        <v>1692123.4198</v>
      </c>
      <c r="AI118" s="107">
        <f t="shared" si="55"/>
        <v>1700097</v>
      </c>
    </row>
    <row r="119" spans="1:35">
      <c r="A119" s="64" t="s">
        <v>263</v>
      </c>
      <c r="B119" s="64" t="s">
        <v>758</v>
      </c>
      <c r="C119" s="158">
        <v>43327.19</v>
      </c>
      <c r="D119" s="159">
        <v>63427.814640000004</v>
      </c>
      <c r="F119" s="158">
        <v>68109.55</v>
      </c>
      <c r="G119" s="159">
        <v>90000</v>
      </c>
      <c r="I119" s="122">
        <v>72900.058799999999</v>
      </c>
      <c r="J119" s="321">
        <v>90000</v>
      </c>
      <c r="K119" s="100">
        <v>72407.7552</v>
      </c>
      <c r="L119" s="101">
        <v>74899.470599999971</v>
      </c>
      <c r="M119" s="102">
        <v>90000</v>
      </c>
      <c r="N119" s="103">
        <v>90000</v>
      </c>
      <c r="O119" s="103">
        <f t="shared" si="49"/>
        <v>61170.489200000004</v>
      </c>
      <c r="P119" s="100">
        <f t="shared" si="50"/>
        <v>71558.716335999998</v>
      </c>
      <c r="Q119" s="122">
        <f t="shared" si="42"/>
        <v>72545.600207999989</v>
      </c>
      <c r="R119" s="101">
        <f t="shared" si="43"/>
        <v>74201.790287999975</v>
      </c>
      <c r="S119" s="103">
        <f t="shared" si="51"/>
        <v>77410.098576432007</v>
      </c>
      <c r="T119" s="100">
        <f t="shared" si="52"/>
        <v>90000</v>
      </c>
      <c r="U119" s="122">
        <f t="shared" si="44"/>
        <v>90000</v>
      </c>
      <c r="V119" s="101">
        <f t="shared" si="45"/>
        <v>90000</v>
      </c>
      <c r="X119" s="105">
        <v>72900.058799999999</v>
      </c>
      <c r="Y119" s="107">
        <v>90000</v>
      </c>
      <c r="Z119" s="104">
        <v>72407.7552</v>
      </c>
      <c r="AA119" s="105">
        <v>74899.470599999971</v>
      </c>
      <c r="AB119" s="106">
        <v>90000</v>
      </c>
      <c r="AC119" s="107">
        <v>90000</v>
      </c>
      <c r="AD119" s="107">
        <f t="shared" si="46"/>
        <v>71558.716335999998</v>
      </c>
      <c r="AE119" s="107">
        <f t="shared" si="47"/>
        <v>72545.600207999989</v>
      </c>
      <c r="AF119" s="107">
        <f t="shared" si="53"/>
        <v>74201.790287999975</v>
      </c>
      <c r="AG119" s="107">
        <f t="shared" si="48"/>
        <v>90000</v>
      </c>
      <c r="AH119" s="107">
        <f t="shared" si="54"/>
        <v>90000</v>
      </c>
      <c r="AI119" s="107">
        <f t="shared" si="55"/>
        <v>90000</v>
      </c>
    </row>
    <row r="120" spans="1:35">
      <c r="A120" s="64" t="s">
        <v>415</v>
      </c>
      <c r="B120" s="64" t="s">
        <v>759</v>
      </c>
      <c r="C120" s="158">
        <v>0</v>
      </c>
      <c r="D120" s="159">
        <v>881545.3125</v>
      </c>
      <c r="F120" s="158">
        <v>1247.3800000000001</v>
      </c>
      <c r="G120" s="159">
        <v>874605</v>
      </c>
      <c r="I120" s="122">
        <v>0</v>
      </c>
      <c r="J120" s="321">
        <v>874605</v>
      </c>
      <c r="K120" s="100">
        <v>0</v>
      </c>
      <c r="L120" s="101">
        <v>0</v>
      </c>
      <c r="M120" s="102">
        <v>874605</v>
      </c>
      <c r="N120" s="103">
        <v>874605</v>
      </c>
      <c r="O120" s="103">
        <f t="shared" si="49"/>
        <v>898.11360000000002</v>
      </c>
      <c r="P120" s="100">
        <f t="shared" si="50"/>
        <v>349.26640000000009</v>
      </c>
      <c r="Q120" s="122">
        <f t="shared" si="42"/>
        <v>0</v>
      </c>
      <c r="R120" s="101">
        <f t="shared" si="43"/>
        <v>0</v>
      </c>
      <c r="S120" s="103">
        <f t="shared" si="51"/>
        <v>877893.32006249996</v>
      </c>
      <c r="T120" s="100">
        <f t="shared" si="52"/>
        <v>874605</v>
      </c>
      <c r="U120" s="122">
        <f t="shared" si="44"/>
        <v>874605</v>
      </c>
      <c r="V120" s="101">
        <f t="shared" si="45"/>
        <v>874605</v>
      </c>
      <c r="X120" s="105">
        <v>0</v>
      </c>
      <c r="Y120" s="107">
        <v>874605</v>
      </c>
      <c r="Z120" s="104">
        <v>0</v>
      </c>
      <c r="AA120" s="105">
        <v>0</v>
      </c>
      <c r="AB120" s="106">
        <v>874605</v>
      </c>
      <c r="AC120" s="107">
        <v>874605</v>
      </c>
      <c r="AD120" s="107">
        <f t="shared" si="46"/>
        <v>349.26640000000009</v>
      </c>
      <c r="AE120" s="107">
        <f t="shared" si="47"/>
        <v>0</v>
      </c>
      <c r="AF120" s="107">
        <f t="shared" si="53"/>
        <v>0</v>
      </c>
      <c r="AG120" s="107">
        <f t="shared" si="48"/>
        <v>874605</v>
      </c>
      <c r="AH120" s="107">
        <f t="shared" si="54"/>
        <v>874605</v>
      </c>
      <c r="AI120" s="107">
        <f t="shared" si="55"/>
        <v>874605</v>
      </c>
    </row>
    <row r="121" spans="1:35">
      <c r="A121" s="64" t="s">
        <v>59</v>
      </c>
      <c r="B121" s="64" t="s">
        <v>945</v>
      </c>
      <c r="C121" s="158">
        <v>568411.79</v>
      </c>
      <c r="D121" s="159">
        <v>1919368.206</v>
      </c>
      <c r="F121" s="158">
        <v>605728.38</v>
      </c>
      <c r="G121" s="159">
        <v>2010090</v>
      </c>
      <c r="I121" s="122">
        <v>312698.25720000017</v>
      </c>
      <c r="J121" s="321">
        <v>2766641</v>
      </c>
      <c r="K121" s="100">
        <v>189096.14280000035</v>
      </c>
      <c r="L121" s="101">
        <v>143372.28840000014</v>
      </c>
      <c r="M121" s="102">
        <v>3181637</v>
      </c>
      <c r="N121" s="103">
        <v>3181637</v>
      </c>
      <c r="O121" s="103">
        <f t="shared" si="49"/>
        <v>595279.73479999998</v>
      </c>
      <c r="P121" s="100">
        <f t="shared" si="50"/>
        <v>394746.69158400013</v>
      </c>
      <c r="Q121" s="122">
        <f t="shared" si="42"/>
        <v>223704.73483200031</v>
      </c>
      <c r="R121" s="101">
        <f t="shared" si="43"/>
        <v>156174.96763200019</v>
      </c>
      <c r="S121" s="103">
        <f t="shared" si="51"/>
        <v>1967106.0140028</v>
      </c>
      <c r="T121" s="100">
        <f t="shared" si="52"/>
        <v>2408187.1362000001</v>
      </c>
      <c r="U121" s="122">
        <f t="shared" si="44"/>
        <v>2985011.8952000001</v>
      </c>
      <c r="V121" s="101">
        <f t="shared" si="45"/>
        <v>3181637</v>
      </c>
      <c r="X121" s="105">
        <v>312698.25720000017</v>
      </c>
      <c r="Y121" s="107">
        <v>2766641</v>
      </c>
      <c r="Z121" s="104">
        <v>189096.14280000035</v>
      </c>
      <c r="AA121" s="105">
        <v>143372.28840000014</v>
      </c>
      <c r="AB121" s="106">
        <v>3181637</v>
      </c>
      <c r="AC121" s="107">
        <v>3181637</v>
      </c>
      <c r="AD121" s="107">
        <f t="shared" si="46"/>
        <v>394746.69158400013</v>
      </c>
      <c r="AE121" s="107">
        <f t="shared" si="47"/>
        <v>223704.73483200031</v>
      </c>
      <c r="AF121" s="107">
        <f t="shared" si="53"/>
        <v>156174.96763200019</v>
      </c>
      <c r="AG121" s="107">
        <f t="shared" si="48"/>
        <v>2408187.1362000001</v>
      </c>
      <c r="AH121" s="107">
        <f t="shared" si="54"/>
        <v>2985011.8952000001</v>
      </c>
      <c r="AI121" s="107">
        <f t="shared" si="55"/>
        <v>3181637</v>
      </c>
    </row>
    <row r="122" spans="1:35">
      <c r="A122" s="64" t="s">
        <v>561</v>
      </c>
      <c r="B122" s="64" t="s">
        <v>974</v>
      </c>
      <c r="C122" s="158">
        <v>0</v>
      </c>
      <c r="D122" s="159">
        <v>156575</v>
      </c>
      <c r="F122" s="158">
        <v>0</v>
      </c>
      <c r="G122" s="159">
        <v>168901.7</v>
      </c>
      <c r="I122" s="122">
        <v>0</v>
      </c>
      <c r="J122" s="321">
        <v>171570.65000000002</v>
      </c>
      <c r="K122" s="100">
        <v>0</v>
      </c>
      <c r="L122" s="101">
        <v>0</v>
      </c>
      <c r="M122" s="102">
        <v>174658.72400000002</v>
      </c>
      <c r="N122" s="103">
        <v>178326.71800000002</v>
      </c>
      <c r="O122" s="103">
        <f t="shared" si="49"/>
        <v>0</v>
      </c>
      <c r="P122" s="100">
        <f t="shared" si="50"/>
        <v>0</v>
      </c>
      <c r="Q122" s="122">
        <f t="shared" si="42"/>
        <v>0</v>
      </c>
      <c r="R122" s="101">
        <f t="shared" si="43"/>
        <v>0</v>
      </c>
      <c r="S122" s="103">
        <f t="shared" si="51"/>
        <v>163061.30953999999</v>
      </c>
      <c r="T122" s="100">
        <f t="shared" si="52"/>
        <v>170306.10149000003</v>
      </c>
      <c r="U122" s="122">
        <f t="shared" si="44"/>
        <v>173195.59453880001</v>
      </c>
      <c r="V122" s="101">
        <f t="shared" si="45"/>
        <v>176588.82244280004</v>
      </c>
      <c r="X122" s="105">
        <v>0</v>
      </c>
      <c r="Y122" s="107">
        <v>171570.65000000002</v>
      </c>
      <c r="Z122" s="104">
        <v>0</v>
      </c>
      <c r="AA122" s="105">
        <v>0</v>
      </c>
      <c r="AB122" s="106">
        <v>174658.72400000002</v>
      </c>
      <c r="AC122" s="107">
        <v>178326.71800000002</v>
      </c>
      <c r="AD122" s="107">
        <f t="shared" si="46"/>
        <v>0</v>
      </c>
      <c r="AE122" s="107">
        <f t="shared" si="47"/>
        <v>0</v>
      </c>
      <c r="AF122" s="107">
        <f t="shared" si="53"/>
        <v>0</v>
      </c>
      <c r="AG122" s="107">
        <f t="shared" si="48"/>
        <v>170306.10149000003</v>
      </c>
      <c r="AH122" s="107">
        <f t="shared" si="54"/>
        <v>173195.59453880001</v>
      </c>
      <c r="AI122" s="107">
        <f t="shared" si="55"/>
        <v>176588.82244280004</v>
      </c>
    </row>
    <row r="123" spans="1:35">
      <c r="A123" s="64" t="s">
        <v>35</v>
      </c>
      <c r="B123" s="64" t="s">
        <v>760</v>
      </c>
      <c r="C123" s="158">
        <v>0</v>
      </c>
      <c r="D123" s="159">
        <v>3354086</v>
      </c>
      <c r="F123" s="158">
        <v>0</v>
      </c>
      <c r="G123" s="159">
        <v>3454709</v>
      </c>
      <c r="I123" s="122">
        <v>0</v>
      </c>
      <c r="J123" s="321">
        <v>3539532</v>
      </c>
      <c r="K123" s="100">
        <v>0</v>
      </c>
      <c r="L123" s="101">
        <v>0</v>
      </c>
      <c r="M123" s="102">
        <v>3608822</v>
      </c>
      <c r="N123" s="103">
        <v>3608822</v>
      </c>
      <c r="O123" s="103">
        <f t="shared" si="49"/>
        <v>0</v>
      </c>
      <c r="P123" s="100">
        <f t="shared" si="50"/>
        <v>0</v>
      </c>
      <c r="Q123" s="122">
        <f t="shared" si="42"/>
        <v>0</v>
      </c>
      <c r="R123" s="101">
        <f t="shared" si="43"/>
        <v>0</v>
      </c>
      <c r="S123" s="103">
        <f t="shared" si="51"/>
        <v>3407033.8226000001</v>
      </c>
      <c r="T123" s="100">
        <f t="shared" si="52"/>
        <v>3499342.8625999996</v>
      </c>
      <c r="U123" s="122">
        <f t="shared" si="44"/>
        <v>3575992.398</v>
      </c>
      <c r="V123" s="101">
        <f t="shared" si="45"/>
        <v>3608822</v>
      </c>
      <c r="X123" s="105">
        <v>0</v>
      </c>
      <c r="Y123" s="107">
        <v>3539532</v>
      </c>
      <c r="Z123" s="104">
        <v>0</v>
      </c>
      <c r="AA123" s="105">
        <v>0</v>
      </c>
      <c r="AB123" s="106">
        <v>3608822</v>
      </c>
      <c r="AC123" s="107">
        <v>3608822</v>
      </c>
      <c r="AD123" s="107">
        <f t="shared" si="46"/>
        <v>0</v>
      </c>
      <c r="AE123" s="107">
        <f t="shared" si="47"/>
        <v>0</v>
      </c>
      <c r="AF123" s="107">
        <f t="shared" si="53"/>
        <v>0</v>
      </c>
      <c r="AG123" s="107">
        <f t="shared" si="48"/>
        <v>3499342.8625999996</v>
      </c>
      <c r="AH123" s="107">
        <f t="shared" si="54"/>
        <v>3575992.398</v>
      </c>
      <c r="AI123" s="107">
        <f t="shared" si="55"/>
        <v>3608822</v>
      </c>
    </row>
    <row r="124" spans="1:35">
      <c r="A124" s="64" t="s">
        <v>431</v>
      </c>
      <c r="B124" s="64" t="s">
        <v>761</v>
      </c>
      <c r="C124" s="158">
        <v>3556488.5</v>
      </c>
      <c r="D124" s="159">
        <v>9413606.5004999992</v>
      </c>
      <c r="F124" s="158">
        <v>3498270.36</v>
      </c>
      <c r="G124" s="159">
        <v>10980500</v>
      </c>
      <c r="I124" s="122">
        <v>2761916.3638000009</v>
      </c>
      <c r="J124" s="321">
        <v>12627600</v>
      </c>
      <c r="K124" s="100">
        <v>2530272.2372000003</v>
      </c>
      <c r="L124" s="101">
        <v>2195227.5931000006</v>
      </c>
      <c r="M124" s="102">
        <v>14521800</v>
      </c>
      <c r="N124" s="103">
        <v>14521800</v>
      </c>
      <c r="O124" s="103">
        <f t="shared" si="49"/>
        <v>3514571.4391999999</v>
      </c>
      <c r="P124" s="100">
        <f t="shared" si="50"/>
        <v>2968095.4827360008</v>
      </c>
      <c r="Q124" s="122">
        <f t="shared" si="42"/>
        <v>2595132.5926480005</v>
      </c>
      <c r="R124" s="101">
        <f t="shared" si="43"/>
        <v>2289040.0934480005</v>
      </c>
      <c r="S124" s="103">
        <f t="shared" si="51"/>
        <v>10238105.8599369</v>
      </c>
      <c r="T124" s="100">
        <f t="shared" si="52"/>
        <v>11847204.02</v>
      </c>
      <c r="U124" s="122">
        <f t="shared" si="44"/>
        <v>13624328.039999999</v>
      </c>
      <c r="V124" s="101">
        <f t="shared" si="45"/>
        <v>14521800</v>
      </c>
      <c r="X124" s="105">
        <v>2761916.3638000009</v>
      </c>
      <c r="Y124" s="107">
        <v>12627600</v>
      </c>
      <c r="Z124" s="104">
        <v>2530272.2372000003</v>
      </c>
      <c r="AA124" s="105">
        <v>2195227.5931000006</v>
      </c>
      <c r="AB124" s="106">
        <v>14521800</v>
      </c>
      <c r="AC124" s="107">
        <v>14521800</v>
      </c>
      <c r="AD124" s="107">
        <f t="shared" si="46"/>
        <v>2968095.4827360008</v>
      </c>
      <c r="AE124" s="107">
        <f t="shared" si="47"/>
        <v>2595132.5926480005</v>
      </c>
      <c r="AF124" s="107">
        <f t="shared" si="53"/>
        <v>2289040.0934480005</v>
      </c>
      <c r="AG124" s="107">
        <f t="shared" si="48"/>
        <v>11847204.02</v>
      </c>
      <c r="AH124" s="107">
        <f t="shared" si="54"/>
        <v>13624328.039999999</v>
      </c>
      <c r="AI124" s="107">
        <f t="shared" si="55"/>
        <v>14521800</v>
      </c>
    </row>
    <row r="125" spans="1:35">
      <c r="A125" s="64" t="s">
        <v>215</v>
      </c>
      <c r="B125" s="64" t="s">
        <v>762</v>
      </c>
      <c r="C125" s="158">
        <v>0</v>
      </c>
      <c r="D125" s="159">
        <v>59200000</v>
      </c>
      <c r="F125" s="158">
        <v>0</v>
      </c>
      <c r="G125" s="159">
        <v>62200000</v>
      </c>
      <c r="I125" s="122">
        <v>0</v>
      </c>
      <c r="J125" s="321">
        <v>65100000</v>
      </c>
      <c r="K125" s="100">
        <v>0</v>
      </c>
      <c r="L125" s="101">
        <v>0</v>
      </c>
      <c r="M125" s="102">
        <v>67700000</v>
      </c>
      <c r="N125" s="103">
        <v>67700000</v>
      </c>
      <c r="O125" s="103">
        <f t="shared" si="49"/>
        <v>0</v>
      </c>
      <c r="P125" s="100">
        <f t="shared" si="50"/>
        <v>0</v>
      </c>
      <c r="Q125" s="122">
        <f t="shared" si="42"/>
        <v>0</v>
      </c>
      <c r="R125" s="101">
        <f t="shared" si="43"/>
        <v>0</v>
      </c>
      <c r="S125" s="103">
        <f t="shared" si="51"/>
        <v>60778600</v>
      </c>
      <c r="T125" s="100">
        <f t="shared" si="52"/>
        <v>63725980</v>
      </c>
      <c r="U125" s="122">
        <f t="shared" si="44"/>
        <v>66468120</v>
      </c>
      <c r="V125" s="101">
        <f t="shared" si="45"/>
        <v>67700000</v>
      </c>
      <c r="X125" s="105">
        <v>0</v>
      </c>
      <c r="Y125" s="107">
        <v>65100000</v>
      </c>
      <c r="Z125" s="104">
        <v>0</v>
      </c>
      <c r="AA125" s="105">
        <v>0</v>
      </c>
      <c r="AB125" s="106">
        <v>67700000</v>
      </c>
      <c r="AC125" s="107">
        <v>67700000</v>
      </c>
      <c r="AD125" s="107">
        <f t="shared" si="46"/>
        <v>0</v>
      </c>
      <c r="AE125" s="107">
        <f t="shared" si="47"/>
        <v>0</v>
      </c>
      <c r="AF125" s="107">
        <f t="shared" si="53"/>
        <v>0</v>
      </c>
      <c r="AG125" s="107">
        <f t="shared" si="48"/>
        <v>63725980</v>
      </c>
      <c r="AH125" s="107">
        <f t="shared" si="54"/>
        <v>66468120</v>
      </c>
      <c r="AI125" s="107">
        <f t="shared" si="55"/>
        <v>67700000</v>
      </c>
    </row>
    <row r="126" spans="1:35">
      <c r="A126" s="64" t="s">
        <v>447</v>
      </c>
      <c r="B126" s="64" t="s">
        <v>763</v>
      </c>
      <c r="C126" s="158">
        <v>0</v>
      </c>
      <c r="D126" s="159">
        <v>3880185.7245</v>
      </c>
      <c r="F126" s="158">
        <v>0</v>
      </c>
      <c r="G126" s="159">
        <v>6191310.9500000002</v>
      </c>
      <c r="I126" s="122">
        <v>0</v>
      </c>
      <c r="J126" s="321">
        <v>6289144.7750000004</v>
      </c>
      <c r="K126" s="100">
        <v>0</v>
      </c>
      <c r="L126" s="101">
        <v>0</v>
      </c>
      <c r="M126" s="102">
        <v>6402342.1340000005</v>
      </c>
      <c r="N126" s="103">
        <v>6536797.2130000005</v>
      </c>
      <c r="O126" s="103">
        <f t="shared" si="49"/>
        <v>0</v>
      </c>
      <c r="P126" s="100">
        <f t="shared" si="50"/>
        <v>0</v>
      </c>
      <c r="Q126" s="122">
        <f t="shared" si="42"/>
        <v>0</v>
      </c>
      <c r="R126" s="101">
        <f t="shared" si="43"/>
        <v>0</v>
      </c>
      <c r="S126" s="103">
        <f t="shared" si="51"/>
        <v>5096299.8181581004</v>
      </c>
      <c r="T126" s="100">
        <f t="shared" si="52"/>
        <v>6242791.1087149996</v>
      </c>
      <c r="U126" s="122">
        <f t="shared" si="44"/>
        <v>6348709.2253058003</v>
      </c>
      <c r="V126" s="101">
        <f t="shared" si="45"/>
        <v>6473092.3965698006</v>
      </c>
      <c r="X126" s="105">
        <v>0</v>
      </c>
      <c r="Y126" s="107">
        <v>6289144.7750000004</v>
      </c>
      <c r="Z126" s="104">
        <v>0</v>
      </c>
      <c r="AA126" s="105">
        <v>0</v>
      </c>
      <c r="AB126" s="106">
        <v>6402342.1340000005</v>
      </c>
      <c r="AC126" s="107">
        <v>6536797.2130000005</v>
      </c>
      <c r="AD126" s="107">
        <f t="shared" si="46"/>
        <v>0</v>
      </c>
      <c r="AE126" s="107">
        <f t="shared" si="47"/>
        <v>0</v>
      </c>
      <c r="AF126" s="107">
        <f t="shared" si="53"/>
        <v>0</v>
      </c>
      <c r="AG126" s="107">
        <f t="shared" si="48"/>
        <v>6242791.1087149996</v>
      </c>
      <c r="AH126" s="107">
        <f t="shared" si="54"/>
        <v>6348709.2253058003</v>
      </c>
      <c r="AI126" s="107">
        <f t="shared" si="55"/>
        <v>6473092.3965698006</v>
      </c>
    </row>
    <row r="127" spans="1:35">
      <c r="A127" s="64" t="s">
        <v>563</v>
      </c>
      <c r="B127" s="64" t="s">
        <v>764</v>
      </c>
      <c r="C127" s="158">
        <v>7699.82</v>
      </c>
      <c r="D127" s="159">
        <v>71200.182000000001</v>
      </c>
      <c r="F127" s="158">
        <v>2981.38</v>
      </c>
      <c r="G127" s="159">
        <v>85000</v>
      </c>
      <c r="I127" s="122">
        <v>2280.4004999999997</v>
      </c>
      <c r="J127" s="321">
        <v>90000</v>
      </c>
      <c r="K127" s="100">
        <v>2682.328499999996</v>
      </c>
      <c r="L127" s="101">
        <v>3225.843000000008</v>
      </c>
      <c r="M127" s="102">
        <v>90000</v>
      </c>
      <c r="N127" s="103">
        <v>90000</v>
      </c>
      <c r="O127" s="103">
        <f t="shared" si="49"/>
        <v>4302.5432000000001</v>
      </c>
      <c r="P127" s="100">
        <f t="shared" si="50"/>
        <v>2476.6747599999999</v>
      </c>
      <c r="Q127" s="122">
        <f t="shared" si="42"/>
        <v>2569.788659999997</v>
      </c>
      <c r="R127" s="101">
        <f t="shared" si="43"/>
        <v>3073.6589400000043</v>
      </c>
      <c r="S127" s="103">
        <f t="shared" si="51"/>
        <v>78461.646231599996</v>
      </c>
      <c r="T127" s="100">
        <f t="shared" si="52"/>
        <v>87631</v>
      </c>
      <c r="U127" s="122">
        <f t="shared" si="44"/>
        <v>90000</v>
      </c>
      <c r="V127" s="101">
        <f t="shared" si="45"/>
        <v>90000</v>
      </c>
      <c r="X127" s="105">
        <v>2280.4004999999997</v>
      </c>
      <c r="Y127" s="107">
        <v>90000</v>
      </c>
      <c r="Z127" s="104">
        <v>2682.328499999996</v>
      </c>
      <c r="AA127" s="105">
        <v>3225.843000000008</v>
      </c>
      <c r="AB127" s="106">
        <v>90000</v>
      </c>
      <c r="AC127" s="107">
        <v>90000</v>
      </c>
      <c r="AD127" s="107">
        <f t="shared" si="46"/>
        <v>2476.6747599999999</v>
      </c>
      <c r="AE127" s="107">
        <f t="shared" si="47"/>
        <v>2569.788659999997</v>
      </c>
      <c r="AF127" s="107">
        <f t="shared" si="53"/>
        <v>3073.6589400000043</v>
      </c>
      <c r="AG127" s="107">
        <f t="shared" si="48"/>
        <v>87631</v>
      </c>
      <c r="AH127" s="107">
        <f t="shared" si="54"/>
        <v>90000</v>
      </c>
      <c r="AI127" s="107">
        <f t="shared" si="55"/>
        <v>90000</v>
      </c>
    </row>
    <row r="128" spans="1:35">
      <c r="A128" s="64" t="s">
        <v>477</v>
      </c>
      <c r="B128" s="64" t="s">
        <v>765</v>
      </c>
      <c r="C128" s="158">
        <v>0</v>
      </c>
      <c r="D128" s="159">
        <v>963231.73800000001</v>
      </c>
      <c r="F128" s="158">
        <v>0</v>
      </c>
      <c r="G128" s="159">
        <v>1281811</v>
      </c>
      <c r="I128" s="122">
        <v>0</v>
      </c>
      <c r="J128" s="321">
        <v>1332106.81</v>
      </c>
      <c r="K128" s="100">
        <v>0</v>
      </c>
      <c r="L128" s="101">
        <v>0</v>
      </c>
      <c r="M128" s="102">
        <v>1356083.1976000001</v>
      </c>
      <c r="N128" s="103">
        <v>1384562.1932000001</v>
      </c>
      <c r="O128" s="103">
        <f t="shared" si="49"/>
        <v>0</v>
      </c>
      <c r="P128" s="100">
        <f t="shared" si="50"/>
        <v>0</v>
      </c>
      <c r="Q128" s="122">
        <f t="shared" si="42"/>
        <v>0</v>
      </c>
      <c r="R128" s="101">
        <f t="shared" si="43"/>
        <v>0</v>
      </c>
      <c r="S128" s="103">
        <f t="shared" si="51"/>
        <v>1130868.1456644</v>
      </c>
      <c r="T128" s="100">
        <f t="shared" si="52"/>
        <v>1308276.6552220001</v>
      </c>
      <c r="U128" s="122">
        <f t="shared" si="44"/>
        <v>1344723.18515512</v>
      </c>
      <c r="V128" s="101">
        <f t="shared" si="45"/>
        <v>1371068.8450847203</v>
      </c>
      <c r="X128" s="105">
        <v>0</v>
      </c>
      <c r="Y128" s="107">
        <v>1332106.81</v>
      </c>
      <c r="Z128" s="104">
        <v>0</v>
      </c>
      <c r="AA128" s="105">
        <v>0</v>
      </c>
      <c r="AB128" s="106">
        <v>1356083.1976000001</v>
      </c>
      <c r="AC128" s="107">
        <v>1384562.1932000001</v>
      </c>
      <c r="AD128" s="107">
        <f t="shared" si="46"/>
        <v>0</v>
      </c>
      <c r="AE128" s="107">
        <f t="shared" si="47"/>
        <v>0</v>
      </c>
      <c r="AF128" s="107">
        <f t="shared" si="53"/>
        <v>0</v>
      </c>
      <c r="AG128" s="107">
        <f t="shared" si="48"/>
        <v>1308276.6552220001</v>
      </c>
      <c r="AH128" s="107">
        <f t="shared" si="54"/>
        <v>1344723.18515512</v>
      </c>
      <c r="AI128" s="107">
        <f t="shared" si="55"/>
        <v>1371068.8450847203</v>
      </c>
    </row>
    <row r="129" spans="1:35">
      <c r="A129" s="64" t="s">
        <v>9</v>
      </c>
      <c r="B129" s="64" t="s">
        <v>766</v>
      </c>
      <c r="C129" s="158">
        <v>0</v>
      </c>
      <c r="D129" s="159">
        <v>446355.84</v>
      </c>
      <c r="F129" s="158">
        <v>0</v>
      </c>
      <c r="G129" s="159">
        <v>507294.59</v>
      </c>
      <c r="I129" s="122">
        <v>0</v>
      </c>
      <c r="J129" s="321">
        <v>515310.755</v>
      </c>
      <c r="K129" s="100">
        <v>0</v>
      </c>
      <c r="L129" s="101">
        <v>0</v>
      </c>
      <c r="M129" s="102">
        <v>524585.7548</v>
      </c>
      <c r="N129" s="103">
        <v>525000</v>
      </c>
      <c r="O129" s="103">
        <f t="shared" si="49"/>
        <v>0</v>
      </c>
      <c r="P129" s="100">
        <f t="shared" si="50"/>
        <v>0</v>
      </c>
      <c r="Q129" s="122">
        <f t="shared" si="42"/>
        <v>0</v>
      </c>
      <c r="R129" s="101">
        <f t="shared" si="43"/>
        <v>0</v>
      </c>
      <c r="S129" s="103">
        <f t="shared" si="51"/>
        <v>478421.81024999998</v>
      </c>
      <c r="T129" s="100">
        <f t="shared" si="52"/>
        <v>511512.69602300005</v>
      </c>
      <c r="U129" s="122">
        <f t="shared" si="44"/>
        <v>520191.25989475998</v>
      </c>
      <c r="V129" s="101">
        <f t="shared" si="45"/>
        <v>524803.73062424001</v>
      </c>
      <c r="X129" s="105">
        <v>0</v>
      </c>
      <c r="Y129" s="107">
        <v>515310.755</v>
      </c>
      <c r="Z129" s="104">
        <v>0</v>
      </c>
      <c r="AA129" s="105">
        <v>0</v>
      </c>
      <c r="AB129" s="106">
        <v>524585.7548</v>
      </c>
      <c r="AC129" s="107">
        <v>525000</v>
      </c>
      <c r="AD129" s="107">
        <f t="shared" si="46"/>
        <v>0</v>
      </c>
      <c r="AE129" s="107">
        <f t="shared" si="47"/>
        <v>0</v>
      </c>
      <c r="AF129" s="107">
        <f t="shared" si="53"/>
        <v>0</v>
      </c>
      <c r="AG129" s="107">
        <f t="shared" si="48"/>
        <v>511512.69602300005</v>
      </c>
      <c r="AH129" s="107">
        <f t="shared" si="54"/>
        <v>520191.25989475998</v>
      </c>
      <c r="AI129" s="107">
        <f t="shared" si="55"/>
        <v>524803.73062424001</v>
      </c>
    </row>
    <row r="130" spans="1:35">
      <c r="A130" s="64" t="s">
        <v>77</v>
      </c>
      <c r="B130" s="64" t="s">
        <v>767</v>
      </c>
      <c r="C130" s="158">
        <v>1774039.57</v>
      </c>
      <c r="D130" s="159">
        <v>7937995.4325000001</v>
      </c>
      <c r="F130" s="158">
        <v>1411019.01</v>
      </c>
      <c r="G130" s="159">
        <v>9075249</v>
      </c>
      <c r="I130" s="122">
        <v>1414301.078200001</v>
      </c>
      <c r="J130" s="321">
        <v>13790705</v>
      </c>
      <c r="K130" s="100">
        <v>884328.75980000186</v>
      </c>
      <c r="L130" s="101">
        <v>558453.55540000054</v>
      </c>
      <c r="M130" s="102">
        <v>14496559</v>
      </c>
      <c r="N130" s="103">
        <v>15235033</v>
      </c>
      <c r="O130" s="103">
        <f t="shared" si="49"/>
        <v>1512664.7667999999</v>
      </c>
      <c r="P130" s="100">
        <f t="shared" si="50"/>
        <v>1413382.0991040007</v>
      </c>
      <c r="Q130" s="122">
        <f t="shared" si="42"/>
        <v>1032721.0089520016</v>
      </c>
      <c r="R130" s="101">
        <f t="shared" si="43"/>
        <v>649698.61263200094</v>
      </c>
      <c r="S130" s="103">
        <f t="shared" si="51"/>
        <v>8536418.2597185001</v>
      </c>
      <c r="T130" s="100">
        <f t="shared" si="52"/>
        <v>11556521.9472</v>
      </c>
      <c r="U130" s="122">
        <f t="shared" si="44"/>
        <v>14162125.3748</v>
      </c>
      <c r="V130" s="101">
        <f t="shared" si="45"/>
        <v>14885144.0188</v>
      </c>
      <c r="X130" s="105">
        <v>1414301.078200001</v>
      </c>
      <c r="Y130" s="107">
        <v>13790705</v>
      </c>
      <c r="Z130" s="104">
        <v>884328.75980000186</v>
      </c>
      <c r="AA130" s="105">
        <v>558453.55540000054</v>
      </c>
      <c r="AB130" s="106">
        <v>14496559</v>
      </c>
      <c r="AC130" s="107">
        <v>15235033</v>
      </c>
      <c r="AD130" s="107">
        <f t="shared" si="46"/>
        <v>1413382.0991040007</v>
      </c>
      <c r="AE130" s="107">
        <f t="shared" si="47"/>
        <v>1032721.0089520016</v>
      </c>
      <c r="AF130" s="107">
        <f t="shared" si="53"/>
        <v>649698.61263200094</v>
      </c>
      <c r="AG130" s="107">
        <f t="shared" si="48"/>
        <v>11556521.9472</v>
      </c>
      <c r="AH130" s="107">
        <f t="shared" si="54"/>
        <v>14162125.3748</v>
      </c>
      <c r="AI130" s="107">
        <f t="shared" si="55"/>
        <v>14885144.0188</v>
      </c>
    </row>
    <row r="131" spans="1:35">
      <c r="A131" s="64" t="s">
        <v>499</v>
      </c>
      <c r="B131" s="64" t="s">
        <v>768</v>
      </c>
      <c r="C131" s="158">
        <v>0</v>
      </c>
      <c r="D131" s="159">
        <v>250000</v>
      </c>
      <c r="F131" s="158">
        <v>0</v>
      </c>
      <c r="G131" s="159">
        <v>250000</v>
      </c>
      <c r="I131" s="122">
        <v>0</v>
      </c>
      <c r="J131" s="321">
        <v>250000</v>
      </c>
      <c r="K131" s="100">
        <v>0</v>
      </c>
      <c r="L131" s="101">
        <v>0</v>
      </c>
      <c r="M131" s="102">
        <v>250000</v>
      </c>
      <c r="N131" s="103">
        <v>250000</v>
      </c>
      <c r="O131" s="103">
        <f t="shared" si="49"/>
        <v>0</v>
      </c>
      <c r="P131" s="100">
        <f t="shared" si="50"/>
        <v>0</v>
      </c>
      <c r="Q131" s="122">
        <f t="shared" si="42"/>
        <v>0</v>
      </c>
      <c r="R131" s="101">
        <f t="shared" si="43"/>
        <v>0</v>
      </c>
      <c r="S131" s="103">
        <f t="shared" si="51"/>
        <v>250000</v>
      </c>
      <c r="T131" s="100">
        <f t="shared" si="52"/>
        <v>250000</v>
      </c>
      <c r="U131" s="122">
        <f t="shared" si="44"/>
        <v>250000</v>
      </c>
      <c r="V131" s="101">
        <f t="shared" si="45"/>
        <v>250000</v>
      </c>
      <c r="X131" s="105">
        <v>0</v>
      </c>
      <c r="Y131" s="107">
        <v>250000</v>
      </c>
      <c r="Z131" s="104">
        <v>0</v>
      </c>
      <c r="AA131" s="105">
        <v>0</v>
      </c>
      <c r="AB131" s="106">
        <v>250000</v>
      </c>
      <c r="AC131" s="107">
        <v>250000</v>
      </c>
      <c r="AD131" s="107">
        <f t="shared" si="46"/>
        <v>0</v>
      </c>
      <c r="AE131" s="107">
        <f t="shared" si="47"/>
        <v>0</v>
      </c>
      <c r="AF131" s="107">
        <f t="shared" si="53"/>
        <v>0</v>
      </c>
      <c r="AG131" s="107">
        <f t="shared" si="48"/>
        <v>250000</v>
      </c>
      <c r="AH131" s="107">
        <f t="shared" si="54"/>
        <v>250000</v>
      </c>
      <c r="AI131" s="107">
        <f t="shared" si="55"/>
        <v>250000</v>
      </c>
    </row>
    <row r="132" spans="1:35">
      <c r="A132" s="64" t="s">
        <v>403</v>
      </c>
      <c r="B132" s="64" t="s">
        <v>769</v>
      </c>
      <c r="C132" s="158">
        <v>0</v>
      </c>
      <c r="D132" s="159">
        <v>607500</v>
      </c>
      <c r="F132" s="158">
        <v>0</v>
      </c>
      <c r="G132" s="159">
        <v>585696.76</v>
      </c>
      <c r="I132" s="122">
        <v>0</v>
      </c>
      <c r="J132" s="321">
        <v>594951.82000000007</v>
      </c>
      <c r="K132" s="100">
        <v>0</v>
      </c>
      <c r="L132" s="101">
        <v>0</v>
      </c>
      <c r="M132" s="102">
        <v>605660.2672</v>
      </c>
      <c r="N132" s="103">
        <v>618379.69040000008</v>
      </c>
      <c r="O132" s="103">
        <f t="shared" si="49"/>
        <v>0</v>
      </c>
      <c r="P132" s="100">
        <f t="shared" si="50"/>
        <v>0</v>
      </c>
      <c r="Q132" s="122">
        <f t="shared" si="42"/>
        <v>0</v>
      </c>
      <c r="R132" s="101">
        <f t="shared" si="43"/>
        <v>0</v>
      </c>
      <c r="S132" s="103">
        <f t="shared" si="51"/>
        <v>596027.13511199993</v>
      </c>
      <c r="T132" s="100">
        <f t="shared" si="52"/>
        <v>590566.77257200005</v>
      </c>
      <c r="U132" s="122">
        <f t="shared" si="44"/>
        <v>600586.60491664009</v>
      </c>
      <c r="V132" s="101">
        <f t="shared" si="45"/>
        <v>612353.22768784012</v>
      </c>
      <c r="X132" s="105">
        <v>0</v>
      </c>
      <c r="Y132" s="107">
        <v>594951.82000000007</v>
      </c>
      <c r="Z132" s="104">
        <v>0</v>
      </c>
      <c r="AA132" s="105">
        <v>0</v>
      </c>
      <c r="AB132" s="106">
        <v>605660.2672</v>
      </c>
      <c r="AC132" s="107">
        <v>618379.69040000008</v>
      </c>
      <c r="AD132" s="107">
        <f t="shared" si="46"/>
        <v>0</v>
      </c>
      <c r="AE132" s="107">
        <f t="shared" si="47"/>
        <v>0</v>
      </c>
      <c r="AF132" s="107">
        <f t="shared" si="53"/>
        <v>0</v>
      </c>
      <c r="AG132" s="107">
        <f t="shared" si="48"/>
        <v>590566.77257200005</v>
      </c>
      <c r="AH132" s="107">
        <f t="shared" si="54"/>
        <v>600586.60491664009</v>
      </c>
      <c r="AI132" s="107">
        <f t="shared" si="55"/>
        <v>612353.22768784012</v>
      </c>
    </row>
    <row r="133" spans="1:35">
      <c r="A133" s="64" t="s">
        <v>271</v>
      </c>
      <c r="B133" s="64" t="s">
        <v>770</v>
      </c>
      <c r="C133" s="158">
        <v>0</v>
      </c>
      <c r="D133" s="159">
        <v>539896.05484500004</v>
      </c>
      <c r="F133" s="158">
        <v>0</v>
      </c>
      <c r="G133" s="159">
        <v>628575.75</v>
      </c>
      <c r="I133" s="122">
        <v>0</v>
      </c>
      <c r="J133" s="321">
        <v>638508.375</v>
      </c>
      <c r="K133" s="100">
        <v>0</v>
      </c>
      <c r="L133" s="101">
        <v>0</v>
      </c>
      <c r="M133" s="102">
        <v>650000.79</v>
      </c>
      <c r="N133" s="103">
        <v>663651.40500000003</v>
      </c>
      <c r="O133" s="103">
        <f t="shared" si="49"/>
        <v>0</v>
      </c>
      <c r="P133" s="100">
        <f t="shared" si="50"/>
        <v>0</v>
      </c>
      <c r="Q133" s="122">
        <f t="shared" si="42"/>
        <v>0</v>
      </c>
      <c r="R133" s="101">
        <f t="shared" si="43"/>
        <v>0</v>
      </c>
      <c r="S133" s="103">
        <f t="shared" si="51"/>
        <v>586559.310435561</v>
      </c>
      <c r="T133" s="100">
        <f t="shared" si="52"/>
        <v>633802.29727500002</v>
      </c>
      <c r="U133" s="122">
        <f t="shared" si="44"/>
        <v>644555.68377300003</v>
      </c>
      <c r="V133" s="101">
        <f t="shared" si="45"/>
        <v>657183.74361300003</v>
      </c>
      <c r="X133" s="105">
        <v>0</v>
      </c>
      <c r="Y133" s="107">
        <v>638508.375</v>
      </c>
      <c r="Z133" s="104">
        <v>0</v>
      </c>
      <c r="AA133" s="105">
        <v>0</v>
      </c>
      <c r="AB133" s="106">
        <v>650000.79</v>
      </c>
      <c r="AC133" s="107">
        <v>663651.40500000003</v>
      </c>
      <c r="AD133" s="107">
        <f t="shared" si="46"/>
        <v>0</v>
      </c>
      <c r="AE133" s="107">
        <f t="shared" si="47"/>
        <v>0</v>
      </c>
      <c r="AF133" s="107">
        <f t="shared" si="53"/>
        <v>0</v>
      </c>
      <c r="AG133" s="107">
        <f t="shared" si="48"/>
        <v>633802.29727500002</v>
      </c>
      <c r="AH133" s="107">
        <f t="shared" si="54"/>
        <v>644555.68377300003</v>
      </c>
      <c r="AI133" s="107">
        <f t="shared" si="55"/>
        <v>657183.74361300003</v>
      </c>
    </row>
    <row r="134" spans="1:35">
      <c r="A134" s="64" t="s">
        <v>551</v>
      </c>
      <c r="B134" s="64" t="s">
        <v>771</v>
      </c>
      <c r="C134" s="158">
        <v>863338.37</v>
      </c>
      <c r="D134" s="159">
        <v>3921856.6260000002</v>
      </c>
      <c r="F134" s="158">
        <v>1050693.74</v>
      </c>
      <c r="G134" s="159">
        <v>5100000</v>
      </c>
      <c r="I134" s="122">
        <v>809177.81440000015</v>
      </c>
      <c r="J134" s="321">
        <v>6700000</v>
      </c>
      <c r="K134" s="100">
        <v>491311.49509999983</v>
      </c>
      <c r="L134" s="101">
        <v>2540.5198000003948</v>
      </c>
      <c r="M134" s="102">
        <v>7200000</v>
      </c>
      <c r="N134" s="103">
        <v>7600000</v>
      </c>
      <c r="O134" s="103">
        <f t="shared" si="49"/>
        <v>998234.23640000005</v>
      </c>
      <c r="P134" s="100">
        <f t="shared" si="50"/>
        <v>876802.27356800018</v>
      </c>
      <c r="Q134" s="122">
        <f t="shared" si="42"/>
        <v>580314.06450399989</v>
      </c>
      <c r="R134" s="101">
        <f t="shared" si="43"/>
        <v>139396.39288400026</v>
      </c>
      <c r="S134" s="103">
        <f t="shared" si="51"/>
        <v>4541795.6693987995</v>
      </c>
      <c r="T134" s="100">
        <f t="shared" si="52"/>
        <v>5941920</v>
      </c>
      <c r="U134" s="122">
        <f t="shared" si="44"/>
        <v>6963100</v>
      </c>
      <c r="V134" s="101">
        <f t="shared" si="45"/>
        <v>7410480</v>
      </c>
      <c r="X134" s="105">
        <v>809177.81440000015</v>
      </c>
      <c r="Y134" s="107">
        <v>6700000</v>
      </c>
      <c r="Z134" s="104">
        <v>491311.49509999983</v>
      </c>
      <c r="AA134" s="105">
        <v>2540.5198000003948</v>
      </c>
      <c r="AB134" s="106">
        <v>7200000</v>
      </c>
      <c r="AC134" s="107">
        <v>7600000</v>
      </c>
      <c r="AD134" s="107">
        <f t="shared" si="46"/>
        <v>876802.27356800018</v>
      </c>
      <c r="AE134" s="107">
        <f t="shared" si="47"/>
        <v>580314.06450399989</v>
      </c>
      <c r="AF134" s="107">
        <f t="shared" si="53"/>
        <v>139396.39288400026</v>
      </c>
      <c r="AG134" s="107">
        <f t="shared" si="48"/>
        <v>5941920</v>
      </c>
      <c r="AH134" s="107">
        <f t="shared" si="54"/>
        <v>6963100</v>
      </c>
      <c r="AI134" s="107">
        <f t="shared" si="55"/>
        <v>7410480</v>
      </c>
    </row>
    <row r="135" spans="1:35">
      <c r="A135" s="64" t="s">
        <v>597</v>
      </c>
      <c r="B135" s="64" t="s">
        <v>772</v>
      </c>
      <c r="C135" s="158">
        <v>986586.25</v>
      </c>
      <c r="D135" s="159">
        <v>318143.75099999999</v>
      </c>
      <c r="F135" s="158">
        <v>953869.73</v>
      </c>
      <c r="G135" s="159">
        <v>325000</v>
      </c>
      <c r="I135" s="122">
        <v>973682.81680000015</v>
      </c>
      <c r="J135" s="321">
        <v>385000</v>
      </c>
      <c r="K135" s="100">
        <v>982108.11170000001</v>
      </c>
      <c r="L135" s="101">
        <v>1003685.6281</v>
      </c>
      <c r="M135" s="102">
        <v>400000</v>
      </c>
      <c r="N135" s="103">
        <v>415000</v>
      </c>
      <c r="O135" s="103">
        <f t="shared" si="49"/>
        <v>963030.35560000001</v>
      </c>
      <c r="P135" s="100">
        <f t="shared" si="50"/>
        <v>968135.15249600005</v>
      </c>
      <c r="Q135" s="122">
        <f t="shared" si="42"/>
        <v>979749.02912800002</v>
      </c>
      <c r="R135" s="101">
        <f t="shared" si="43"/>
        <v>997643.92350799986</v>
      </c>
      <c r="S135" s="103">
        <f t="shared" si="51"/>
        <v>321751.50922380004</v>
      </c>
      <c r="T135" s="100">
        <f t="shared" si="52"/>
        <v>356572</v>
      </c>
      <c r="U135" s="122">
        <f t="shared" si="44"/>
        <v>392893</v>
      </c>
      <c r="V135" s="101">
        <f t="shared" si="45"/>
        <v>407893</v>
      </c>
      <c r="X135" s="105">
        <v>973682.81680000015</v>
      </c>
      <c r="Y135" s="107">
        <v>385000</v>
      </c>
      <c r="Z135" s="104">
        <v>982108.11170000001</v>
      </c>
      <c r="AA135" s="105">
        <v>1003685.6281</v>
      </c>
      <c r="AB135" s="106">
        <v>400000</v>
      </c>
      <c r="AC135" s="107">
        <v>415000</v>
      </c>
      <c r="AD135" s="107">
        <f t="shared" si="46"/>
        <v>968135.15249600005</v>
      </c>
      <c r="AE135" s="107">
        <f t="shared" si="47"/>
        <v>979749.02912800002</v>
      </c>
      <c r="AF135" s="107">
        <f t="shared" si="53"/>
        <v>997643.92350799986</v>
      </c>
      <c r="AG135" s="107">
        <f t="shared" si="48"/>
        <v>356572</v>
      </c>
      <c r="AH135" s="107">
        <f t="shared" si="54"/>
        <v>392893</v>
      </c>
      <c r="AI135" s="107">
        <f t="shared" si="55"/>
        <v>407893</v>
      </c>
    </row>
    <row r="136" spans="1:35">
      <c r="A136" s="64" t="s">
        <v>97</v>
      </c>
      <c r="B136" s="64" t="s">
        <v>773</v>
      </c>
      <c r="C136" s="158">
        <v>18976.54</v>
      </c>
      <c r="D136" s="159">
        <v>116923.458</v>
      </c>
      <c r="F136" s="158">
        <v>26291.87</v>
      </c>
      <c r="G136" s="159">
        <v>150000</v>
      </c>
      <c r="I136" s="122">
        <v>15748.861900000007</v>
      </c>
      <c r="J136" s="321">
        <v>175000</v>
      </c>
      <c r="K136" s="100">
        <v>16825.205600000001</v>
      </c>
      <c r="L136" s="101">
        <v>12084.739299999997</v>
      </c>
      <c r="M136" s="102">
        <v>175000</v>
      </c>
      <c r="N136" s="103">
        <v>175000</v>
      </c>
      <c r="O136" s="103">
        <f t="shared" si="49"/>
        <v>24243.577599999997</v>
      </c>
      <c r="P136" s="100">
        <f t="shared" si="50"/>
        <v>18700.904168000005</v>
      </c>
      <c r="Q136" s="122">
        <f t="shared" ref="Q136:Q199" si="56">(0.28*I136)+(0.72*K136)</f>
        <v>16523.829364000005</v>
      </c>
      <c r="R136" s="101">
        <f t="shared" ref="R136:R199" si="57">(0.28*K136)+(0.72*L136)</f>
        <v>13412.069863999997</v>
      </c>
      <c r="S136" s="103">
        <f t="shared" si="51"/>
        <v>134328.3344004</v>
      </c>
      <c r="T136" s="100">
        <f t="shared" si="52"/>
        <v>163155</v>
      </c>
      <c r="U136" s="122">
        <f t="shared" ref="U136:U199" si="58">(0.4738*J136)+(0.5262*M136)</f>
        <v>175000</v>
      </c>
      <c r="V136" s="101">
        <f t="shared" ref="V136:V199" si="59">(0.4738*M136)+(0.5262*N136)</f>
        <v>175000</v>
      </c>
      <c r="X136" s="105">
        <v>15748.861900000007</v>
      </c>
      <c r="Y136" s="107">
        <v>175000</v>
      </c>
      <c r="Z136" s="104">
        <v>16825.205600000001</v>
      </c>
      <c r="AA136" s="105">
        <v>12084.739299999997</v>
      </c>
      <c r="AB136" s="106">
        <v>175000</v>
      </c>
      <c r="AC136" s="107">
        <v>175000</v>
      </c>
      <c r="AD136" s="107">
        <f t="shared" ref="AD136:AD199" si="60">(0.28*F136)+(0.72*X136)</f>
        <v>18700.904168000005</v>
      </c>
      <c r="AE136" s="107">
        <f t="shared" ref="AE136:AE199" si="61">(0.28*X136)+(0.72*Z136)</f>
        <v>16523.829364000005</v>
      </c>
      <c r="AF136" s="107">
        <f t="shared" si="53"/>
        <v>13412.069863999997</v>
      </c>
      <c r="AG136" s="107">
        <f t="shared" ref="AG136:AG199" si="62">(0.4738*G136)+(0.5262*Y136)</f>
        <v>163155</v>
      </c>
      <c r="AH136" s="107">
        <f t="shared" si="54"/>
        <v>175000</v>
      </c>
      <c r="AI136" s="107">
        <f t="shared" si="55"/>
        <v>175000</v>
      </c>
    </row>
    <row r="137" spans="1:35">
      <c r="A137" s="64" t="s">
        <v>29</v>
      </c>
      <c r="B137" s="64" t="s">
        <v>774</v>
      </c>
      <c r="C137" s="158">
        <v>0</v>
      </c>
      <c r="D137" s="159">
        <v>1368130.1954999999</v>
      </c>
      <c r="F137" s="158">
        <v>0</v>
      </c>
      <c r="G137" s="159">
        <v>1449314</v>
      </c>
      <c r="I137" s="122">
        <v>0</v>
      </c>
      <c r="J137" s="321">
        <v>1536273</v>
      </c>
      <c r="K137" s="100">
        <v>0</v>
      </c>
      <c r="L137" s="101">
        <v>0</v>
      </c>
      <c r="M137" s="102">
        <v>1536273</v>
      </c>
      <c r="N137" s="103">
        <v>1536273</v>
      </c>
      <c r="O137" s="103">
        <f t="shared" ref="O137:O200" si="63">(0.28*C137)+(0.72*F137)</f>
        <v>0</v>
      </c>
      <c r="P137" s="100">
        <f t="shared" ref="P137:P200" si="64">(0.28*F137)+(0.72*I137)</f>
        <v>0</v>
      </c>
      <c r="Q137" s="122">
        <f t="shared" si="56"/>
        <v>0</v>
      </c>
      <c r="R137" s="101">
        <f t="shared" si="57"/>
        <v>0</v>
      </c>
      <c r="S137" s="103">
        <f t="shared" ref="S137:S200" si="65">(0.4738*D137)+(0.5262*G137)</f>
        <v>1410849.1134278998</v>
      </c>
      <c r="T137" s="100">
        <f t="shared" ref="T137:T200" si="66">(0.4738*G137)+(0.5262*J137)</f>
        <v>1495071.8258</v>
      </c>
      <c r="U137" s="122">
        <f t="shared" si="58"/>
        <v>1536273</v>
      </c>
      <c r="V137" s="101">
        <f t="shared" si="59"/>
        <v>1536273</v>
      </c>
      <c r="X137" s="105">
        <v>0</v>
      </c>
      <c r="Y137" s="107">
        <v>1536273</v>
      </c>
      <c r="Z137" s="104">
        <v>0</v>
      </c>
      <c r="AA137" s="105">
        <v>0</v>
      </c>
      <c r="AB137" s="106">
        <v>1536273</v>
      </c>
      <c r="AC137" s="107">
        <v>1536273</v>
      </c>
      <c r="AD137" s="107">
        <f t="shared" si="60"/>
        <v>0</v>
      </c>
      <c r="AE137" s="107">
        <f t="shared" si="61"/>
        <v>0</v>
      </c>
      <c r="AF137" s="107">
        <f t="shared" ref="AF137:AF200" si="67">(0.28*Z137)+(0.72*AA137)</f>
        <v>0</v>
      </c>
      <c r="AG137" s="107">
        <f t="shared" si="62"/>
        <v>1495071.8258</v>
      </c>
      <c r="AH137" s="107">
        <f t="shared" ref="AH137:AH200" si="68">(0.4738*Y137)+(0.5262*AB137)</f>
        <v>1536273</v>
      </c>
      <c r="AI137" s="107">
        <f t="shared" ref="AI137:AI200" si="69">(0.4738*AB137)+(0.5262*AC137)</f>
        <v>1536273</v>
      </c>
    </row>
    <row r="138" spans="1:35">
      <c r="A138" s="64" t="s">
        <v>321</v>
      </c>
      <c r="B138" s="64" t="s">
        <v>775</v>
      </c>
      <c r="C138" s="158">
        <v>1407271.87</v>
      </c>
      <c r="D138" s="159">
        <v>287383.13409936329</v>
      </c>
      <c r="F138" s="158">
        <v>2416254.89</v>
      </c>
      <c r="G138" s="159">
        <v>505862</v>
      </c>
      <c r="I138" s="122">
        <v>2463959.9594000001</v>
      </c>
      <c r="J138" s="321">
        <v>522624.40500000003</v>
      </c>
      <c r="K138" s="100">
        <v>2494495.9155999999</v>
      </c>
      <c r="L138" s="101">
        <v>2528288.8703000001</v>
      </c>
      <c r="M138" s="102">
        <v>555071.35</v>
      </c>
      <c r="N138" s="103">
        <v>597719.83750000002</v>
      </c>
      <c r="O138" s="103">
        <f t="shared" si="63"/>
        <v>2133739.6444000001</v>
      </c>
      <c r="P138" s="100">
        <f t="shared" si="64"/>
        <v>2450602.5399679998</v>
      </c>
      <c r="Q138" s="122">
        <f t="shared" si="56"/>
        <v>2485945.8478640001</v>
      </c>
      <c r="R138" s="101">
        <f t="shared" si="57"/>
        <v>2518826.8429840002</v>
      </c>
      <c r="S138" s="103">
        <f t="shared" si="65"/>
        <v>402346.71333627834</v>
      </c>
      <c r="T138" s="100">
        <f t="shared" si="66"/>
        <v>514682.37751100003</v>
      </c>
      <c r="U138" s="122">
        <f t="shared" si="58"/>
        <v>539697.98745899997</v>
      </c>
      <c r="V138" s="101">
        <f t="shared" si="59"/>
        <v>577512.98412250006</v>
      </c>
      <c r="X138" s="105">
        <v>2463959.9594000001</v>
      </c>
      <c r="Y138" s="107">
        <v>522624.40500000003</v>
      </c>
      <c r="Z138" s="104">
        <v>2494495.9155999999</v>
      </c>
      <c r="AA138" s="105">
        <v>2528288.8703000001</v>
      </c>
      <c r="AB138" s="106">
        <v>555071.35</v>
      </c>
      <c r="AC138" s="107">
        <v>597719.83750000002</v>
      </c>
      <c r="AD138" s="107">
        <f t="shared" si="60"/>
        <v>2450602.5399679998</v>
      </c>
      <c r="AE138" s="107">
        <f t="shared" si="61"/>
        <v>2485945.8478640001</v>
      </c>
      <c r="AF138" s="107">
        <f t="shared" si="67"/>
        <v>2518826.8429840002</v>
      </c>
      <c r="AG138" s="107">
        <f t="shared" si="62"/>
        <v>514682.37751100003</v>
      </c>
      <c r="AH138" s="107">
        <f t="shared" si="68"/>
        <v>539697.98745899997</v>
      </c>
      <c r="AI138" s="107">
        <f t="shared" si="69"/>
        <v>577512.98412250006</v>
      </c>
    </row>
    <row r="139" spans="1:35">
      <c r="A139" s="64" t="s">
        <v>507</v>
      </c>
      <c r="B139" s="64" t="s">
        <v>776</v>
      </c>
      <c r="C139" s="158">
        <v>386504.21</v>
      </c>
      <c r="D139" s="159">
        <v>287000</v>
      </c>
      <c r="F139" s="158">
        <v>312143.73</v>
      </c>
      <c r="G139" s="159">
        <v>287000</v>
      </c>
      <c r="I139" s="122">
        <v>339493.1688000001</v>
      </c>
      <c r="J139" s="321">
        <v>287000</v>
      </c>
      <c r="K139" s="100">
        <v>333078.44988000003</v>
      </c>
      <c r="L139" s="101">
        <v>350962.11570000008</v>
      </c>
      <c r="M139" s="102">
        <v>287000</v>
      </c>
      <c r="N139" s="103">
        <v>287000</v>
      </c>
      <c r="O139" s="103">
        <f t="shared" si="63"/>
        <v>332964.66440000001</v>
      </c>
      <c r="P139" s="100">
        <f t="shared" si="64"/>
        <v>331835.3259360001</v>
      </c>
      <c r="Q139" s="122">
        <f t="shared" si="56"/>
        <v>334874.57117760007</v>
      </c>
      <c r="R139" s="101">
        <f t="shared" si="57"/>
        <v>345954.68927040009</v>
      </c>
      <c r="S139" s="103">
        <f t="shared" si="65"/>
        <v>287000</v>
      </c>
      <c r="T139" s="100">
        <f t="shared" si="66"/>
        <v>287000</v>
      </c>
      <c r="U139" s="122">
        <f t="shared" si="58"/>
        <v>287000</v>
      </c>
      <c r="V139" s="101">
        <f t="shared" si="59"/>
        <v>287000</v>
      </c>
      <c r="X139" s="105">
        <v>339493.1688000001</v>
      </c>
      <c r="Y139" s="107">
        <v>287000</v>
      </c>
      <c r="Z139" s="104">
        <v>333078.44988000003</v>
      </c>
      <c r="AA139" s="105">
        <v>350962.11570000008</v>
      </c>
      <c r="AB139" s="106">
        <v>287000</v>
      </c>
      <c r="AC139" s="107">
        <v>287000</v>
      </c>
      <c r="AD139" s="107">
        <f t="shared" si="60"/>
        <v>331835.3259360001</v>
      </c>
      <c r="AE139" s="107">
        <f t="shared" si="61"/>
        <v>334874.57117760007</v>
      </c>
      <c r="AF139" s="107">
        <f t="shared" si="67"/>
        <v>345954.68927040009</v>
      </c>
      <c r="AG139" s="107">
        <f t="shared" si="62"/>
        <v>287000</v>
      </c>
      <c r="AH139" s="107">
        <f t="shared" si="68"/>
        <v>287000</v>
      </c>
      <c r="AI139" s="107">
        <f t="shared" si="69"/>
        <v>287000</v>
      </c>
    </row>
    <row r="140" spans="1:35">
      <c r="A140" s="64" t="s">
        <v>439</v>
      </c>
      <c r="B140" s="64" t="s">
        <v>777</v>
      </c>
      <c r="C140" s="158">
        <v>3110920.81</v>
      </c>
      <c r="D140" s="159">
        <v>12975769.1895</v>
      </c>
      <c r="F140" s="158">
        <v>2548867.42</v>
      </c>
      <c r="G140" s="159">
        <v>23659627.050000001</v>
      </c>
      <c r="I140" s="122">
        <v>1437742.7110000008</v>
      </c>
      <c r="J140" s="321">
        <v>25953564.372499999</v>
      </c>
      <c r="K140" s="100">
        <v>1488155.2595000011</v>
      </c>
      <c r="L140" s="101">
        <v>1454669.081500001</v>
      </c>
      <c r="M140" s="102">
        <v>26379926.66</v>
      </c>
      <c r="N140" s="103">
        <v>26500000</v>
      </c>
      <c r="O140" s="103">
        <f t="shared" si="63"/>
        <v>2706242.3692000001</v>
      </c>
      <c r="P140" s="100">
        <f t="shared" si="64"/>
        <v>1748857.6295200004</v>
      </c>
      <c r="Q140" s="122">
        <f t="shared" si="56"/>
        <v>1474039.7459200011</v>
      </c>
      <c r="R140" s="101">
        <f t="shared" si="57"/>
        <v>1464045.2113400009</v>
      </c>
      <c r="S140" s="103">
        <f t="shared" si="65"/>
        <v>18597615.195695102</v>
      </c>
      <c r="T140" s="100">
        <f t="shared" si="66"/>
        <v>24866696.869099498</v>
      </c>
      <c r="U140" s="122">
        <f t="shared" si="58"/>
        <v>26177916.208182499</v>
      </c>
      <c r="V140" s="101">
        <f t="shared" si="59"/>
        <v>26443109.251507998</v>
      </c>
      <c r="X140" s="105">
        <v>1437742.7110000008</v>
      </c>
      <c r="Y140" s="107">
        <v>25953564.372499999</v>
      </c>
      <c r="Z140" s="104">
        <v>1488155.2595000011</v>
      </c>
      <c r="AA140" s="105">
        <v>1454669.081500001</v>
      </c>
      <c r="AB140" s="106">
        <v>26379926.66</v>
      </c>
      <c r="AC140" s="107">
        <v>26500000</v>
      </c>
      <c r="AD140" s="107">
        <f t="shared" si="60"/>
        <v>1748857.6295200004</v>
      </c>
      <c r="AE140" s="107">
        <f t="shared" si="61"/>
        <v>1474039.7459200011</v>
      </c>
      <c r="AF140" s="107">
        <f t="shared" si="67"/>
        <v>1464045.2113400009</v>
      </c>
      <c r="AG140" s="107">
        <f t="shared" si="62"/>
        <v>24866696.869099498</v>
      </c>
      <c r="AH140" s="107">
        <f t="shared" si="68"/>
        <v>26177916.208182499</v>
      </c>
      <c r="AI140" s="107">
        <f t="shared" si="69"/>
        <v>26443109.251507998</v>
      </c>
    </row>
    <row r="141" spans="1:35">
      <c r="A141" s="64" t="s">
        <v>147</v>
      </c>
      <c r="B141" s="64" t="s">
        <v>975</v>
      </c>
      <c r="C141" s="158">
        <v>241888.77</v>
      </c>
      <c r="D141" s="159">
        <v>357766.23450000002</v>
      </c>
      <c r="F141" s="158">
        <v>219324.42</v>
      </c>
      <c r="G141" s="159">
        <v>706398.69750000001</v>
      </c>
      <c r="I141" s="122">
        <v>235488.96719999998</v>
      </c>
      <c r="J141" s="321">
        <v>696437.47</v>
      </c>
      <c r="K141" s="100">
        <v>224077.28580000001</v>
      </c>
      <c r="L141" s="101">
        <v>202836.2709</v>
      </c>
      <c r="M141" s="102">
        <v>735060.81499999994</v>
      </c>
      <c r="N141" s="103">
        <v>793742.95250000001</v>
      </c>
      <c r="O141" s="103">
        <f t="shared" si="63"/>
        <v>225642.43800000002</v>
      </c>
      <c r="P141" s="100">
        <f t="shared" si="64"/>
        <v>230962.89398399999</v>
      </c>
      <c r="Q141" s="122">
        <f t="shared" si="56"/>
        <v>227272.55659200001</v>
      </c>
      <c r="R141" s="101">
        <f t="shared" si="57"/>
        <v>208783.75507200003</v>
      </c>
      <c r="S141" s="103">
        <f t="shared" si="65"/>
        <v>541216.63653060002</v>
      </c>
      <c r="T141" s="100">
        <f t="shared" si="66"/>
        <v>701157.09958949999</v>
      </c>
      <c r="U141" s="122">
        <f t="shared" si="58"/>
        <v>716761.07413899992</v>
      </c>
      <c r="V141" s="101">
        <f t="shared" si="59"/>
        <v>765939.35575250001</v>
      </c>
      <c r="X141" s="105">
        <v>235488.96719999998</v>
      </c>
      <c r="Y141" s="107">
        <v>696437.47</v>
      </c>
      <c r="Z141" s="104">
        <v>224077.28580000001</v>
      </c>
      <c r="AA141" s="105">
        <v>202836.2709</v>
      </c>
      <c r="AB141" s="106">
        <v>735060.81499999994</v>
      </c>
      <c r="AC141" s="107">
        <v>793742.95250000001</v>
      </c>
      <c r="AD141" s="107">
        <f t="shared" si="60"/>
        <v>230962.89398399999</v>
      </c>
      <c r="AE141" s="107">
        <f t="shared" si="61"/>
        <v>227272.55659200001</v>
      </c>
      <c r="AF141" s="107">
        <f t="shared" si="67"/>
        <v>208783.75507200003</v>
      </c>
      <c r="AG141" s="107">
        <f t="shared" si="62"/>
        <v>701157.09958949999</v>
      </c>
      <c r="AH141" s="107">
        <f t="shared" si="68"/>
        <v>716761.07413899992</v>
      </c>
      <c r="AI141" s="107">
        <f t="shared" si="69"/>
        <v>765939.35575250001</v>
      </c>
    </row>
    <row r="142" spans="1:35">
      <c r="A142" s="64" t="s">
        <v>467</v>
      </c>
      <c r="B142" s="64" t="s">
        <v>778</v>
      </c>
      <c r="C142" s="158">
        <v>5970835.4299999997</v>
      </c>
      <c r="D142" s="159">
        <v>9326899.5704999994</v>
      </c>
      <c r="F142" s="158">
        <v>6285056.5599999996</v>
      </c>
      <c r="G142" s="159">
        <v>9900000</v>
      </c>
      <c r="I142" s="122">
        <v>4830855.6000693338</v>
      </c>
      <c r="J142" s="321">
        <v>10500000</v>
      </c>
      <c r="K142" s="100">
        <v>4665647.1708879992</v>
      </c>
      <c r="L142" s="101">
        <v>4293935.0968920002</v>
      </c>
      <c r="M142" s="102">
        <v>10500000</v>
      </c>
      <c r="N142" s="103">
        <v>10500000</v>
      </c>
      <c r="O142" s="103">
        <f t="shared" si="63"/>
        <v>6197074.6436000001</v>
      </c>
      <c r="P142" s="100">
        <f t="shared" si="64"/>
        <v>5238031.8688499201</v>
      </c>
      <c r="Q142" s="122">
        <f t="shared" si="56"/>
        <v>4711905.5310587734</v>
      </c>
      <c r="R142" s="101">
        <f t="shared" si="57"/>
        <v>4398014.4776108796</v>
      </c>
      <c r="S142" s="103">
        <f t="shared" si="65"/>
        <v>9628465.0165029</v>
      </c>
      <c r="T142" s="100">
        <f t="shared" si="66"/>
        <v>10215720</v>
      </c>
      <c r="U142" s="122">
        <f t="shared" si="58"/>
        <v>10500000</v>
      </c>
      <c r="V142" s="101">
        <f t="shared" si="59"/>
        <v>10500000</v>
      </c>
      <c r="X142" s="105">
        <v>4830855.6000693338</v>
      </c>
      <c r="Y142" s="107">
        <v>10500000</v>
      </c>
      <c r="Z142" s="104">
        <v>4665647.1708879992</v>
      </c>
      <c r="AA142" s="105">
        <v>4293935.0968920002</v>
      </c>
      <c r="AB142" s="106">
        <v>10500000</v>
      </c>
      <c r="AC142" s="107">
        <v>10500000</v>
      </c>
      <c r="AD142" s="107">
        <f t="shared" si="60"/>
        <v>5238031.8688499201</v>
      </c>
      <c r="AE142" s="107">
        <f t="shared" si="61"/>
        <v>4711905.5310587734</v>
      </c>
      <c r="AF142" s="107">
        <f t="shared" si="67"/>
        <v>4398014.4776108796</v>
      </c>
      <c r="AG142" s="107">
        <f t="shared" si="62"/>
        <v>10215720</v>
      </c>
      <c r="AH142" s="107">
        <f t="shared" si="68"/>
        <v>10500000</v>
      </c>
      <c r="AI142" s="107">
        <f t="shared" si="69"/>
        <v>10500000</v>
      </c>
    </row>
    <row r="143" spans="1:35">
      <c r="A143" s="64" t="s">
        <v>465</v>
      </c>
      <c r="B143" s="64" t="s">
        <v>779</v>
      </c>
      <c r="C143" s="158">
        <v>1650512.68</v>
      </c>
      <c r="D143" s="159">
        <v>976836</v>
      </c>
      <c r="F143" s="158">
        <v>1600971.75</v>
      </c>
      <c r="G143" s="159">
        <v>1035446</v>
      </c>
      <c r="I143" s="122">
        <v>1443214.3342066668</v>
      </c>
      <c r="J143" s="321">
        <v>1097573</v>
      </c>
      <c r="K143" s="100">
        <v>1393866.7144166667</v>
      </c>
      <c r="L143" s="101">
        <v>1341717.9315200003</v>
      </c>
      <c r="M143" s="102">
        <v>1097573</v>
      </c>
      <c r="N143" s="103">
        <v>1097573</v>
      </c>
      <c r="O143" s="103">
        <f t="shared" si="63"/>
        <v>1614843.2104</v>
      </c>
      <c r="P143" s="100">
        <f t="shared" si="64"/>
        <v>1487386.4106288</v>
      </c>
      <c r="Q143" s="122">
        <f t="shared" si="56"/>
        <v>1407684.0479578667</v>
      </c>
      <c r="R143" s="101">
        <f t="shared" si="57"/>
        <v>1356319.5907310669</v>
      </c>
      <c r="S143" s="103">
        <f t="shared" si="65"/>
        <v>1007676.5819999999</v>
      </c>
      <c r="T143" s="100">
        <f t="shared" si="66"/>
        <v>1068137.2274</v>
      </c>
      <c r="U143" s="122">
        <f t="shared" si="58"/>
        <v>1097573</v>
      </c>
      <c r="V143" s="101">
        <f t="shared" si="59"/>
        <v>1097573</v>
      </c>
      <c r="X143" s="105">
        <v>1443214.3342066668</v>
      </c>
      <c r="Y143" s="107">
        <v>1097573</v>
      </c>
      <c r="Z143" s="104">
        <v>1393866.7144166667</v>
      </c>
      <c r="AA143" s="105">
        <v>1341717.9315200003</v>
      </c>
      <c r="AB143" s="106">
        <v>1097573</v>
      </c>
      <c r="AC143" s="107">
        <v>1097573</v>
      </c>
      <c r="AD143" s="107">
        <f t="shared" si="60"/>
        <v>1487386.4106288</v>
      </c>
      <c r="AE143" s="107">
        <f t="shared" si="61"/>
        <v>1407684.0479578667</v>
      </c>
      <c r="AF143" s="107">
        <f t="shared" si="67"/>
        <v>1356319.5907310669</v>
      </c>
      <c r="AG143" s="107">
        <f t="shared" si="62"/>
        <v>1068137.2274</v>
      </c>
      <c r="AH143" s="107">
        <f t="shared" si="68"/>
        <v>1097573</v>
      </c>
      <c r="AI143" s="107">
        <f t="shared" si="69"/>
        <v>1097573</v>
      </c>
    </row>
    <row r="144" spans="1:35">
      <c r="A144" s="64" t="s">
        <v>189</v>
      </c>
      <c r="B144" s="64" t="s">
        <v>780</v>
      </c>
      <c r="C144" s="158">
        <v>0</v>
      </c>
      <c r="D144" s="159">
        <v>11129875</v>
      </c>
      <c r="F144" s="158">
        <v>0</v>
      </c>
      <c r="G144" s="159">
        <v>11328306.219999999</v>
      </c>
      <c r="I144" s="122">
        <v>0</v>
      </c>
      <c r="J144" s="321">
        <v>11507313.789999999</v>
      </c>
      <c r="K144" s="100">
        <v>0</v>
      </c>
      <c r="L144" s="101">
        <v>0</v>
      </c>
      <c r="M144" s="102">
        <v>11714432.178399999</v>
      </c>
      <c r="N144" s="103">
        <v>11960446.038799999</v>
      </c>
      <c r="O144" s="103">
        <f t="shared" si="63"/>
        <v>0</v>
      </c>
      <c r="P144" s="100">
        <f t="shared" si="64"/>
        <v>0</v>
      </c>
      <c r="Q144" s="122">
        <f t="shared" si="56"/>
        <v>0</v>
      </c>
      <c r="R144" s="101">
        <f t="shared" si="57"/>
        <v>0</v>
      </c>
      <c r="S144" s="103">
        <f t="shared" si="65"/>
        <v>11234289.507964</v>
      </c>
      <c r="T144" s="100">
        <f t="shared" si="66"/>
        <v>11422500.003333999</v>
      </c>
      <c r="U144" s="122">
        <f t="shared" si="58"/>
        <v>11616299.485976078</v>
      </c>
      <c r="V144" s="101">
        <f t="shared" si="59"/>
        <v>11843884.67174248</v>
      </c>
      <c r="X144" s="105">
        <v>0</v>
      </c>
      <c r="Y144" s="107">
        <v>11507313.789999999</v>
      </c>
      <c r="Z144" s="104">
        <v>0</v>
      </c>
      <c r="AA144" s="105">
        <v>0</v>
      </c>
      <c r="AB144" s="106">
        <v>11714432.178399999</v>
      </c>
      <c r="AC144" s="107">
        <v>11960446.038799999</v>
      </c>
      <c r="AD144" s="107">
        <f t="shared" si="60"/>
        <v>0</v>
      </c>
      <c r="AE144" s="107">
        <f t="shared" si="61"/>
        <v>0</v>
      </c>
      <c r="AF144" s="107">
        <f t="shared" si="67"/>
        <v>0</v>
      </c>
      <c r="AG144" s="107">
        <f t="shared" si="62"/>
        <v>11422500.003333999</v>
      </c>
      <c r="AH144" s="107">
        <f t="shared" si="68"/>
        <v>11616299.485976078</v>
      </c>
      <c r="AI144" s="107">
        <f t="shared" si="69"/>
        <v>11843884.67174248</v>
      </c>
    </row>
    <row r="145" spans="1:35">
      <c r="A145" s="64" t="s">
        <v>553</v>
      </c>
      <c r="B145" s="64" t="s">
        <v>781</v>
      </c>
      <c r="C145" s="158">
        <v>632288.67000000004</v>
      </c>
      <c r="D145" s="159">
        <v>1994946.3345000001</v>
      </c>
      <c r="F145" s="158">
        <v>566127.03</v>
      </c>
      <c r="G145" s="159">
        <v>3632774.9474999998</v>
      </c>
      <c r="I145" s="122">
        <v>435766.67250000022</v>
      </c>
      <c r="J145" s="321">
        <v>3922531.8125</v>
      </c>
      <c r="K145" s="100">
        <v>298767.38699999999</v>
      </c>
      <c r="L145" s="101">
        <v>178303.05300000019</v>
      </c>
      <c r="M145" s="102">
        <v>4234556.7549999999</v>
      </c>
      <c r="N145" s="103">
        <v>4525317</v>
      </c>
      <c r="O145" s="103">
        <f t="shared" si="63"/>
        <v>584652.2892</v>
      </c>
      <c r="P145" s="100">
        <f t="shared" si="64"/>
        <v>472267.57260000019</v>
      </c>
      <c r="Q145" s="122">
        <f t="shared" si="56"/>
        <v>337127.18694000004</v>
      </c>
      <c r="R145" s="101">
        <f t="shared" si="57"/>
        <v>212033.06652000014</v>
      </c>
      <c r="S145" s="103">
        <f t="shared" si="65"/>
        <v>2856771.7506606001</v>
      </c>
      <c r="T145" s="100">
        <f t="shared" si="66"/>
        <v>3785245.0098629999</v>
      </c>
      <c r="U145" s="122">
        <f t="shared" si="58"/>
        <v>4086719.3372435002</v>
      </c>
      <c r="V145" s="101">
        <f t="shared" si="59"/>
        <v>4387554.7959190002</v>
      </c>
      <c r="X145" s="105">
        <v>435766.67250000022</v>
      </c>
      <c r="Y145" s="107">
        <v>3922531.8125</v>
      </c>
      <c r="Z145" s="104">
        <v>298767.38699999999</v>
      </c>
      <c r="AA145" s="105">
        <v>178303.05300000019</v>
      </c>
      <c r="AB145" s="106">
        <v>4234556.7549999999</v>
      </c>
      <c r="AC145" s="107">
        <v>4525317</v>
      </c>
      <c r="AD145" s="107">
        <f t="shared" si="60"/>
        <v>472267.57260000019</v>
      </c>
      <c r="AE145" s="107">
        <f t="shared" si="61"/>
        <v>337127.18694000004</v>
      </c>
      <c r="AF145" s="107">
        <f t="shared" si="67"/>
        <v>212033.06652000014</v>
      </c>
      <c r="AG145" s="107">
        <f t="shared" si="62"/>
        <v>3785245.0098629999</v>
      </c>
      <c r="AH145" s="107">
        <f t="shared" si="68"/>
        <v>4086719.3372435002</v>
      </c>
      <c r="AI145" s="107">
        <f t="shared" si="69"/>
        <v>4387554.7959190002</v>
      </c>
    </row>
    <row r="146" spans="1:35">
      <c r="A146" s="64" t="s">
        <v>339</v>
      </c>
      <c r="B146" s="64" t="s">
        <v>782</v>
      </c>
      <c r="C146" s="158">
        <v>0</v>
      </c>
      <c r="D146" s="159">
        <v>1607600</v>
      </c>
      <c r="F146" s="158">
        <v>0</v>
      </c>
      <c r="G146" s="159">
        <v>1770417.88</v>
      </c>
      <c r="I146" s="122">
        <v>0</v>
      </c>
      <c r="J146" s="321">
        <v>1798393.66</v>
      </c>
      <c r="K146" s="100">
        <v>0</v>
      </c>
      <c r="L146" s="101">
        <v>0</v>
      </c>
      <c r="M146" s="102">
        <v>1830762.6736000001</v>
      </c>
      <c r="N146" s="103">
        <v>1869210.3751999999</v>
      </c>
      <c r="O146" s="103">
        <f t="shared" si="63"/>
        <v>0</v>
      </c>
      <c r="P146" s="100">
        <f t="shared" si="64"/>
        <v>0</v>
      </c>
      <c r="Q146" s="122">
        <f t="shared" si="56"/>
        <v>0</v>
      </c>
      <c r="R146" s="101">
        <f t="shared" si="57"/>
        <v>0</v>
      </c>
      <c r="S146" s="103">
        <f t="shared" si="65"/>
        <v>1693274.7684559999</v>
      </c>
      <c r="T146" s="100">
        <f t="shared" si="66"/>
        <v>1785138.7354359999</v>
      </c>
      <c r="U146" s="122">
        <f t="shared" si="58"/>
        <v>1815426.2349563199</v>
      </c>
      <c r="V146" s="101">
        <f t="shared" si="59"/>
        <v>1850993.8541819199</v>
      </c>
      <c r="X146" s="105">
        <v>0</v>
      </c>
      <c r="Y146" s="107">
        <v>1798393.66</v>
      </c>
      <c r="Z146" s="104">
        <v>0</v>
      </c>
      <c r="AA146" s="105">
        <v>0</v>
      </c>
      <c r="AB146" s="106">
        <v>1830762.6736000001</v>
      </c>
      <c r="AC146" s="107">
        <v>1869210.3751999999</v>
      </c>
      <c r="AD146" s="107">
        <f t="shared" si="60"/>
        <v>0</v>
      </c>
      <c r="AE146" s="107">
        <f t="shared" si="61"/>
        <v>0</v>
      </c>
      <c r="AF146" s="107">
        <f t="shared" si="67"/>
        <v>0</v>
      </c>
      <c r="AG146" s="107">
        <f t="shared" si="62"/>
        <v>1785138.7354359999</v>
      </c>
      <c r="AH146" s="107">
        <f t="shared" si="68"/>
        <v>1815426.2349563199</v>
      </c>
      <c r="AI146" s="107">
        <f t="shared" si="69"/>
        <v>1850993.8541819199</v>
      </c>
    </row>
    <row r="147" spans="1:35">
      <c r="A147" s="64" t="s">
        <v>425</v>
      </c>
      <c r="B147" s="64" t="s">
        <v>783</v>
      </c>
      <c r="C147" s="158">
        <v>0</v>
      </c>
      <c r="D147" s="159">
        <v>0</v>
      </c>
      <c r="F147" s="158">
        <v>0</v>
      </c>
      <c r="G147" s="159">
        <v>0</v>
      </c>
      <c r="I147" s="122">
        <v>0</v>
      </c>
      <c r="J147" s="321">
        <v>0</v>
      </c>
      <c r="K147" s="100">
        <v>0</v>
      </c>
      <c r="L147" s="101">
        <v>0</v>
      </c>
      <c r="M147" s="102">
        <v>0</v>
      </c>
      <c r="N147" s="103">
        <v>0</v>
      </c>
      <c r="O147" s="103">
        <f t="shared" si="63"/>
        <v>0</v>
      </c>
      <c r="P147" s="100">
        <f t="shared" si="64"/>
        <v>0</v>
      </c>
      <c r="Q147" s="122">
        <f t="shared" si="56"/>
        <v>0</v>
      </c>
      <c r="R147" s="101">
        <f t="shared" si="57"/>
        <v>0</v>
      </c>
      <c r="S147" s="103">
        <f t="shared" si="65"/>
        <v>0</v>
      </c>
      <c r="T147" s="100">
        <f t="shared" si="66"/>
        <v>0</v>
      </c>
      <c r="U147" s="122">
        <f t="shared" si="58"/>
        <v>0</v>
      </c>
      <c r="V147" s="101">
        <f t="shared" si="59"/>
        <v>0</v>
      </c>
      <c r="X147" s="105">
        <v>0</v>
      </c>
      <c r="Y147" s="107">
        <v>0</v>
      </c>
      <c r="Z147" s="104">
        <v>0</v>
      </c>
      <c r="AA147" s="105">
        <v>0</v>
      </c>
      <c r="AB147" s="106">
        <v>0</v>
      </c>
      <c r="AC147" s="107">
        <v>0</v>
      </c>
      <c r="AD147" s="107">
        <f t="shared" si="60"/>
        <v>0</v>
      </c>
      <c r="AE147" s="107">
        <f t="shared" si="61"/>
        <v>0</v>
      </c>
      <c r="AF147" s="107">
        <f t="shared" si="67"/>
        <v>0</v>
      </c>
      <c r="AG147" s="107">
        <f t="shared" si="62"/>
        <v>0</v>
      </c>
      <c r="AH147" s="107">
        <f t="shared" si="68"/>
        <v>0</v>
      </c>
      <c r="AI147" s="107">
        <f t="shared" si="69"/>
        <v>0</v>
      </c>
    </row>
    <row r="148" spans="1:35">
      <c r="A148" s="64" t="s">
        <v>443</v>
      </c>
      <c r="B148" s="64" t="s">
        <v>784</v>
      </c>
      <c r="C148" s="158">
        <v>0</v>
      </c>
      <c r="D148" s="159">
        <v>10145098.5165</v>
      </c>
      <c r="F148" s="158">
        <v>0</v>
      </c>
      <c r="G148" s="159">
        <v>11902571</v>
      </c>
      <c r="I148" s="122">
        <v>0</v>
      </c>
      <c r="J148" s="321">
        <v>13687957</v>
      </c>
      <c r="K148" s="100">
        <v>0</v>
      </c>
      <c r="L148" s="101">
        <v>0</v>
      </c>
      <c r="M148" s="102">
        <v>15741150</v>
      </c>
      <c r="N148" s="103">
        <v>15741150</v>
      </c>
      <c r="O148" s="103">
        <f t="shared" si="63"/>
        <v>0</v>
      </c>
      <c r="P148" s="100">
        <f t="shared" si="64"/>
        <v>0</v>
      </c>
      <c r="Q148" s="122">
        <f t="shared" si="56"/>
        <v>0</v>
      </c>
      <c r="R148" s="101">
        <f t="shared" si="57"/>
        <v>0</v>
      </c>
      <c r="S148" s="103">
        <f t="shared" si="65"/>
        <v>11069880.537317701</v>
      </c>
      <c r="T148" s="100">
        <f t="shared" si="66"/>
        <v>12842041.1132</v>
      </c>
      <c r="U148" s="122">
        <f t="shared" si="58"/>
        <v>14768347.1566</v>
      </c>
      <c r="V148" s="101">
        <f t="shared" si="59"/>
        <v>15741150</v>
      </c>
      <c r="X148" s="105">
        <v>0</v>
      </c>
      <c r="Y148" s="107">
        <v>13687957</v>
      </c>
      <c r="Z148" s="104">
        <v>0</v>
      </c>
      <c r="AA148" s="105">
        <v>0</v>
      </c>
      <c r="AB148" s="106">
        <v>15741150</v>
      </c>
      <c r="AC148" s="107">
        <v>15741150</v>
      </c>
      <c r="AD148" s="107">
        <f t="shared" si="60"/>
        <v>0</v>
      </c>
      <c r="AE148" s="107">
        <f t="shared" si="61"/>
        <v>0</v>
      </c>
      <c r="AF148" s="107">
        <f t="shared" si="67"/>
        <v>0</v>
      </c>
      <c r="AG148" s="107">
        <f t="shared" si="62"/>
        <v>12842041.1132</v>
      </c>
      <c r="AH148" s="107">
        <f t="shared" si="68"/>
        <v>14768347.1566</v>
      </c>
      <c r="AI148" s="107">
        <f t="shared" si="69"/>
        <v>15741150</v>
      </c>
    </row>
    <row r="149" spans="1:35">
      <c r="A149" s="64" t="s">
        <v>149</v>
      </c>
      <c r="B149" s="64" t="s">
        <v>785</v>
      </c>
      <c r="C149" s="158">
        <v>953484.22</v>
      </c>
      <c r="D149" s="159">
        <v>1103990.7825</v>
      </c>
      <c r="F149" s="158">
        <v>1042537.32</v>
      </c>
      <c r="G149" s="159">
        <v>1944627</v>
      </c>
      <c r="I149" s="122">
        <v>986811.23160000029</v>
      </c>
      <c r="J149" s="321">
        <v>2095830.7549999999</v>
      </c>
      <c r="K149" s="100">
        <v>967976.73840000026</v>
      </c>
      <c r="L149" s="101">
        <v>968716.33770000015</v>
      </c>
      <c r="M149" s="102">
        <v>2194562.3149999999</v>
      </c>
      <c r="N149" s="103">
        <v>2273299.6724999999</v>
      </c>
      <c r="O149" s="103">
        <f t="shared" si="63"/>
        <v>1017602.4519999999</v>
      </c>
      <c r="P149" s="100">
        <f t="shared" si="64"/>
        <v>1002414.5363520002</v>
      </c>
      <c r="Q149" s="122">
        <f t="shared" si="56"/>
        <v>973250.39649600023</v>
      </c>
      <c r="R149" s="101">
        <f t="shared" si="57"/>
        <v>968509.24989600014</v>
      </c>
      <c r="S149" s="103">
        <f t="shared" si="65"/>
        <v>1546333.5601484999</v>
      </c>
      <c r="T149" s="100">
        <f t="shared" si="66"/>
        <v>2024190.415881</v>
      </c>
      <c r="U149" s="122">
        <f t="shared" si="58"/>
        <v>2147783.3018720001</v>
      </c>
      <c r="V149" s="101">
        <f t="shared" si="59"/>
        <v>2235993.9125164999</v>
      </c>
      <c r="X149" s="105">
        <v>986811.23160000029</v>
      </c>
      <c r="Y149" s="107">
        <v>2095830.7549999999</v>
      </c>
      <c r="Z149" s="104">
        <v>967976.73840000026</v>
      </c>
      <c r="AA149" s="105">
        <v>968716.33770000015</v>
      </c>
      <c r="AB149" s="106">
        <v>2194562.3149999999</v>
      </c>
      <c r="AC149" s="107">
        <v>2273299.6724999999</v>
      </c>
      <c r="AD149" s="107">
        <f t="shared" si="60"/>
        <v>1002414.5363520002</v>
      </c>
      <c r="AE149" s="107">
        <f t="shared" si="61"/>
        <v>973250.39649600023</v>
      </c>
      <c r="AF149" s="107">
        <f t="shared" si="67"/>
        <v>968509.24989600014</v>
      </c>
      <c r="AG149" s="107">
        <f t="shared" si="62"/>
        <v>2024190.415881</v>
      </c>
      <c r="AH149" s="107">
        <f t="shared" si="68"/>
        <v>2147783.3018720001</v>
      </c>
      <c r="AI149" s="107">
        <f t="shared" si="69"/>
        <v>2235993.9125164999</v>
      </c>
    </row>
    <row r="150" spans="1:35">
      <c r="A150" s="64" t="s">
        <v>279</v>
      </c>
      <c r="B150" s="64" t="s">
        <v>786</v>
      </c>
      <c r="C150" s="158">
        <v>0</v>
      </c>
      <c r="D150" s="159">
        <v>524591.04749999999</v>
      </c>
      <c r="F150" s="158">
        <v>0</v>
      </c>
      <c r="G150" s="159">
        <v>805000</v>
      </c>
      <c r="I150" s="122">
        <v>0</v>
      </c>
      <c r="J150" s="321">
        <v>817889.52499999991</v>
      </c>
      <c r="K150" s="100">
        <v>0</v>
      </c>
      <c r="L150" s="101">
        <v>0</v>
      </c>
      <c r="M150" s="102">
        <v>832610.59399999992</v>
      </c>
      <c r="N150" s="103">
        <v>850096.18299999996</v>
      </c>
      <c r="O150" s="103">
        <f t="shared" si="63"/>
        <v>0</v>
      </c>
      <c r="P150" s="100">
        <f t="shared" si="64"/>
        <v>0</v>
      </c>
      <c r="Q150" s="122">
        <f t="shared" si="56"/>
        <v>0</v>
      </c>
      <c r="R150" s="101">
        <f t="shared" si="57"/>
        <v>0</v>
      </c>
      <c r="S150" s="103">
        <f t="shared" si="65"/>
        <v>672142.23830550001</v>
      </c>
      <c r="T150" s="100">
        <f t="shared" si="66"/>
        <v>811782.46805499995</v>
      </c>
      <c r="U150" s="122">
        <f t="shared" si="58"/>
        <v>825635.75150779984</v>
      </c>
      <c r="V150" s="101">
        <f t="shared" si="59"/>
        <v>841811.51093179989</v>
      </c>
      <c r="X150" s="105">
        <v>0</v>
      </c>
      <c r="Y150" s="107">
        <v>817889.52499999991</v>
      </c>
      <c r="Z150" s="104">
        <v>0</v>
      </c>
      <c r="AA150" s="105">
        <v>0</v>
      </c>
      <c r="AB150" s="106">
        <v>832610.59399999992</v>
      </c>
      <c r="AC150" s="107">
        <v>850096.18299999996</v>
      </c>
      <c r="AD150" s="107">
        <f t="shared" si="60"/>
        <v>0</v>
      </c>
      <c r="AE150" s="107">
        <f t="shared" si="61"/>
        <v>0</v>
      </c>
      <c r="AF150" s="107">
        <f t="shared" si="67"/>
        <v>0</v>
      </c>
      <c r="AG150" s="107">
        <f t="shared" si="62"/>
        <v>811782.46805499995</v>
      </c>
      <c r="AH150" s="107">
        <f t="shared" si="68"/>
        <v>825635.75150779984</v>
      </c>
      <c r="AI150" s="107">
        <f t="shared" si="69"/>
        <v>841811.51093179989</v>
      </c>
    </row>
    <row r="151" spans="1:35">
      <c r="A151" s="64" t="s">
        <v>133</v>
      </c>
      <c r="B151" s="64" t="s">
        <v>787</v>
      </c>
      <c r="C151" s="158">
        <v>6740931</v>
      </c>
      <c r="D151" s="159">
        <v>6154329.0044999998</v>
      </c>
      <c r="F151" s="158">
        <v>7258988.1399999997</v>
      </c>
      <c r="G151" s="159">
        <v>6559024</v>
      </c>
      <c r="I151" s="122">
        <v>7182129.7096000006</v>
      </c>
      <c r="J151" s="321">
        <v>6952565</v>
      </c>
      <c r="K151" s="100">
        <v>6800316.7895033332</v>
      </c>
      <c r="L151" s="101">
        <v>6601311.6602533329</v>
      </c>
      <c r="M151" s="102">
        <v>6952565</v>
      </c>
      <c r="N151" s="103">
        <v>6952565</v>
      </c>
      <c r="O151" s="103">
        <f t="shared" si="63"/>
        <v>7113932.1407999992</v>
      </c>
      <c r="P151" s="100">
        <f t="shared" si="64"/>
        <v>7203650.0701120002</v>
      </c>
      <c r="Q151" s="122">
        <f t="shared" si="56"/>
        <v>6907224.4071304007</v>
      </c>
      <c r="R151" s="101">
        <f t="shared" si="57"/>
        <v>6657033.0964433327</v>
      </c>
      <c r="S151" s="103">
        <f t="shared" si="65"/>
        <v>6367279.5111320997</v>
      </c>
      <c r="T151" s="100">
        <f t="shared" si="66"/>
        <v>6766105.2741999999</v>
      </c>
      <c r="U151" s="122">
        <f t="shared" si="58"/>
        <v>6952565</v>
      </c>
      <c r="V151" s="101">
        <f t="shared" si="59"/>
        <v>6952565</v>
      </c>
      <c r="X151" s="105">
        <v>7182129.7096000006</v>
      </c>
      <c r="Y151" s="107">
        <v>6952565</v>
      </c>
      <c r="Z151" s="104">
        <v>6800316.7895033332</v>
      </c>
      <c r="AA151" s="105">
        <v>6601311.6602533329</v>
      </c>
      <c r="AB151" s="106">
        <v>6952565</v>
      </c>
      <c r="AC151" s="107">
        <v>6952565</v>
      </c>
      <c r="AD151" s="107">
        <f t="shared" si="60"/>
        <v>7203650.0701120002</v>
      </c>
      <c r="AE151" s="107">
        <f t="shared" si="61"/>
        <v>6907224.4071304007</v>
      </c>
      <c r="AF151" s="107">
        <f t="shared" si="67"/>
        <v>6657033.0964433327</v>
      </c>
      <c r="AG151" s="107">
        <f t="shared" si="62"/>
        <v>6766105.2741999999</v>
      </c>
      <c r="AH151" s="107">
        <f t="shared" si="68"/>
        <v>6952565</v>
      </c>
      <c r="AI151" s="107">
        <f t="shared" si="69"/>
        <v>6952565</v>
      </c>
    </row>
    <row r="152" spans="1:35">
      <c r="A152" s="64" t="s">
        <v>277</v>
      </c>
      <c r="B152" s="64" t="s">
        <v>788</v>
      </c>
      <c r="C152" s="158">
        <v>0</v>
      </c>
      <c r="D152" s="159">
        <v>789264.00150000001</v>
      </c>
      <c r="F152" s="158">
        <v>0</v>
      </c>
      <c r="G152" s="159">
        <v>687299</v>
      </c>
      <c r="I152" s="122">
        <v>0</v>
      </c>
      <c r="J152" s="321">
        <v>721664</v>
      </c>
      <c r="K152" s="100">
        <v>0</v>
      </c>
      <c r="L152" s="101">
        <v>0</v>
      </c>
      <c r="M152" s="102">
        <v>757747</v>
      </c>
      <c r="N152" s="103">
        <v>757747</v>
      </c>
      <c r="O152" s="103">
        <f t="shared" si="63"/>
        <v>0</v>
      </c>
      <c r="P152" s="100">
        <f t="shared" si="64"/>
        <v>0</v>
      </c>
      <c r="Q152" s="122">
        <f t="shared" si="56"/>
        <v>0</v>
      </c>
      <c r="R152" s="101">
        <f t="shared" si="57"/>
        <v>0</v>
      </c>
      <c r="S152" s="103">
        <f t="shared" si="65"/>
        <v>735610.01771069993</v>
      </c>
      <c r="T152" s="100">
        <f t="shared" si="66"/>
        <v>705381.86300000001</v>
      </c>
      <c r="U152" s="122">
        <f t="shared" si="58"/>
        <v>740650.87459999998</v>
      </c>
      <c r="V152" s="101">
        <f t="shared" si="59"/>
        <v>757747</v>
      </c>
      <c r="X152" s="105">
        <v>0</v>
      </c>
      <c r="Y152" s="107">
        <v>721664</v>
      </c>
      <c r="Z152" s="104">
        <v>0</v>
      </c>
      <c r="AA152" s="105">
        <v>0</v>
      </c>
      <c r="AB152" s="106">
        <v>757747</v>
      </c>
      <c r="AC152" s="107">
        <v>757747</v>
      </c>
      <c r="AD152" s="107">
        <f t="shared" si="60"/>
        <v>0</v>
      </c>
      <c r="AE152" s="107">
        <f t="shared" si="61"/>
        <v>0</v>
      </c>
      <c r="AF152" s="107">
        <f t="shared" si="67"/>
        <v>0</v>
      </c>
      <c r="AG152" s="107">
        <f t="shared" si="62"/>
        <v>705381.86300000001</v>
      </c>
      <c r="AH152" s="107">
        <f t="shared" si="68"/>
        <v>740650.87459999998</v>
      </c>
      <c r="AI152" s="107">
        <f t="shared" si="69"/>
        <v>757747</v>
      </c>
    </row>
    <row r="153" spans="1:35">
      <c r="A153" s="64" t="s">
        <v>615</v>
      </c>
      <c r="B153" s="64" t="s">
        <v>789</v>
      </c>
      <c r="C153" s="158">
        <v>953127.31</v>
      </c>
      <c r="D153" s="159">
        <v>247000</v>
      </c>
      <c r="F153" s="158">
        <v>981132.64</v>
      </c>
      <c r="G153" s="159">
        <v>252000</v>
      </c>
      <c r="I153" s="122">
        <v>948008.31921600003</v>
      </c>
      <c r="J153" s="321">
        <v>257000</v>
      </c>
      <c r="K153" s="100">
        <v>963399.03542399989</v>
      </c>
      <c r="L153" s="101">
        <v>941188.56775533326</v>
      </c>
      <c r="M153" s="102">
        <v>262000</v>
      </c>
      <c r="N153" s="103">
        <v>262000</v>
      </c>
      <c r="O153" s="103">
        <f t="shared" si="63"/>
        <v>973291.14760000003</v>
      </c>
      <c r="P153" s="100">
        <f t="shared" si="64"/>
        <v>957283.12903552013</v>
      </c>
      <c r="Q153" s="122">
        <f t="shared" si="56"/>
        <v>959089.63488576002</v>
      </c>
      <c r="R153" s="101">
        <f t="shared" si="57"/>
        <v>947407.49870255985</v>
      </c>
      <c r="S153" s="103">
        <f t="shared" si="65"/>
        <v>249631</v>
      </c>
      <c r="T153" s="100">
        <f t="shared" si="66"/>
        <v>254631</v>
      </c>
      <c r="U153" s="122">
        <f t="shared" si="58"/>
        <v>259631</v>
      </c>
      <c r="V153" s="101">
        <f t="shared" si="59"/>
        <v>262000</v>
      </c>
      <c r="X153" s="105">
        <v>948008.31921600003</v>
      </c>
      <c r="Y153" s="107">
        <v>257000</v>
      </c>
      <c r="Z153" s="104">
        <v>963399.03542399989</v>
      </c>
      <c r="AA153" s="105">
        <v>941188.56775533326</v>
      </c>
      <c r="AB153" s="106">
        <v>262000</v>
      </c>
      <c r="AC153" s="107">
        <v>262000</v>
      </c>
      <c r="AD153" s="107">
        <f t="shared" si="60"/>
        <v>957283.12903552013</v>
      </c>
      <c r="AE153" s="107">
        <f t="shared" si="61"/>
        <v>959089.63488576002</v>
      </c>
      <c r="AF153" s="107">
        <f t="shared" si="67"/>
        <v>947407.49870255985</v>
      </c>
      <c r="AG153" s="107">
        <f t="shared" si="62"/>
        <v>254631</v>
      </c>
      <c r="AH153" s="107">
        <f t="shared" si="68"/>
        <v>259631</v>
      </c>
      <c r="AI153" s="107">
        <f t="shared" si="69"/>
        <v>262000</v>
      </c>
    </row>
    <row r="154" spans="1:35">
      <c r="A154" s="64" t="s">
        <v>557</v>
      </c>
      <c r="B154" s="64" t="s">
        <v>790</v>
      </c>
      <c r="C154" s="158">
        <v>0</v>
      </c>
      <c r="D154" s="159">
        <v>2782405.4610000001</v>
      </c>
      <c r="F154" s="158">
        <v>0</v>
      </c>
      <c r="G154" s="159">
        <v>4690956.38</v>
      </c>
      <c r="I154" s="122">
        <v>0</v>
      </c>
      <c r="J154" s="321">
        <v>4765081.91</v>
      </c>
      <c r="K154" s="100">
        <v>0</v>
      </c>
      <c r="L154" s="101">
        <v>0</v>
      </c>
      <c r="M154" s="102">
        <v>4850847.8936000001</v>
      </c>
      <c r="N154" s="103">
        <v>4952720.1651999997</v>
      </c>
      <c r="O154" s="103">
        <f t="shared" si="63"/>
        <v>0</v>
      </c>
      <c r="P154" s="100">
        <f t="shared" si="64"/>
        <v>0</v>
      </c>
      <c r="Q154" s="122">
        <f t="shared" si="56"/>
        <v>0</v>
      </c>
      <c r="R154" s="101">
        <f t="shared" si="57"/>
        <v>0</v>
      </c>
      <c r="S154" s="103">
        <f t="shared" si="65"/>
        <v>3786684.9545777999</v>
      </c>
      <c r="T154" s="100">
        <f t="shared" si="66"/>
        <v>4729961.2338859998</v>
      </c>
      <c r="U154" s="122">
        <f t="shared" si="58"/>
        <v>4810211.9705703203</v>
      </c>
      <c r="V154" s="101">
        <f t="shared" si="59"/>
        <v>4904453.0829159198</v>
      </c>
      <c r="X154" s="105">
        <v>0</v>
      </c>
      <c r="Y154" s="107">
        <v>4765081.91</v>
      </c>
      <c r="Z154" s="104">
        <v>0</v>
      </c>
      <c r="AA154" s="105">
        <v>0</v>
      </c>
      <c r="AB154" s="106">
        <v>4850847.8936000001</v>
      </c>
      <c r="AC154" s="107">
        <v>4952720.1651999997</v>
      </c>
      <c r="AD154" s="107">
        <f t="shared" si="60"/>
        <v>0</v>
      </c>
      <c r="AE154" s="107">
        <f t="shared" si="61"/>
        <v>0</v>
      </c>
      <c r="AF154" s="107">
        <f t="shared" si="67"/>
        <v>0</v>
      </c>
      <c r="AG154" s="107">
        <f t="shared" si="62"/>
        <v>4729961.2338859998</v>
      </c>
      <c r="AH154" s="107">
        <f t="shared" si="68"/>
        <v>4810211.9705703203</v>
      </c>
      <c r="AI154" s="107">
        <f t="shared" si="69"/>
        <v>4904453.0829159198</v>
      </c>
    </row>
    <row r="155" spans="1:35">
      <c r="A155" s="64" t="s">
        <v>423</v>
      </c>
      <c r="B155" s="64" t="s">
        <v>791</v>
      </c>
      <c r="C155" s="158">
        <v>35221.379999999997</v>
      </c>
      <c r="D155" s="159">
        <v>82528.62</v>
      </c>
      <c r="F155" s="158">
        <v>40026.51</v>
      </c>
      <c r="G155" s="159">
        <v>146082.73000000001</v>
      </c>
      <c r="I155" s="122">
        <v>36050.120000000003</v>
      </c>
      <c r="J155" s="321">
        <v>155000</v>
      </c>
      <c r="K155" s="100">
        <v>32970.116499999989</v>
      </c>
      <c r="L155" s="101">
        <v>30498.198499999988</v>
      </c>
      <c r="M155" s="102">
        <v>155000</v>
      </c>
      <c r="N155" s="103">
        <v>155000</v>
      </c>
      <c r="O155" s="103">
        <f t="shared" si="63"/>
        <v>38681.073600000003</v>
      </c>
      <c r="P155" s="100">
        <f t="shared" si="64"/>
        <v>37163.5092</v>
      </c>
      <c r="Q155" s="122">
        <f t="shared" si="56"/>
        <v>33832.517479999995</v>
      </c>
      <c r="R155" s="101">
        <f t="shared" si="57"/>
        <v>31190.335539999985</v>
      </c>
      <c r="S155" s="103">
        <f t="shared" si="65"/>
        <v>115970.792682</v>
      </c>
      <c r="T155" s="100">
        <f t="shared" si="66"/>
        <v>150774.997474</v>
      </c>
      <c r="U155" s="122">
        <f t="shared" si="58"/>
        <v>155000</v>
      </c>
      <c r="V155" s="101">
        <f t="shared" si="59"/>
        <v>155000</v>
      </c>
      <c r="X155" s="105">
        <v>36050.120000000003</v>
      </c>
      <c r="Y155" s="107">
        <v>155000</v>
      </c>
      <c r="Z155" s="104">
        <v>32970.116499999989</v>
      </c>
      <c r="AA155" s="105">
        <v>30498.198499999988</v>
      </c>
      <c r="AB155" s="106">
        <v>155000</v>
      </c>
      <c r="AC155" s="107">
        <v>155000</v>
      </c>
      <c r="AD155" s="107">
        <f t="shared" si="60"/>
        <v>37163.5092</v>
      </c>
      <c r="AE155" s="107">
        <f t="shared" si="61"/>
        <v>33832.517479999995</v>
      </c>
      <c r="AF155" s="107">
        <f t="shared" si="67"/>
        <v>31190.335539999985</v>
      </c>
      <c r="AG155" s="107">
        <f t="shared" si="62"/>
        <v>150774.997474</v>
      </c>
      <c r="AH155" s="107">
        <f t="shared" si="68"/>
        <v>155000</v>
      </c>
      <c r="AI155" s="107">
        <f t="shared" si="69"/>
        <v>155000</v>
      </c>
    </row>
    <row r="156" spans="1:35">
      <c r="A156" s="64" t="s">
        <v>419</v>
      </c>
      <c r="B156" s="64" t="s">
        <v>922</v>
      </c>
      <c r="C156" s="158">
        <v>3602065.43</v>
      </c>
      <c r="D156" s="159">
        <v>6466009.5674999999</v>
      </c>
      <c r="F156" s="158">
        <v>3726642.36</v>
      </c>
      <c r="G156" s="159">
        <v>11316941</v>
      </c>
      <c r="I156" s="122">
        <v>2980419.5500000003</v>
      </c>
      <c r="J156" s="321">
        <v>11882329</v>
      </c>
      <c r="K156" s="100">
        <v>2540668.3625000007</v>
      </c>
      <c r="L156" s="101">
        <v>1712809.6810000001</v>
      </c>
      <c r="M156" s="102">
        <v>11882329</v>
      </c>
      <c r="N156" s="103">
        <v>11882329</v>
      </c>
      <c r="O156" s="103">
        <f t="shared" si="63"/>
        <v>3691760.8196</v>
      </c>
      <c r="P156" s="100">
        <f t="shared" si="64"/>
        <v>3189361.9368000003</v>
      </c>
      <c r="Q156" s="122">
        <f t="shared" si="56"/>
        <v>2663798.6950000003</v>
      </c>
      <c r="R156" s="101">
        <f t="shared" si="57"/>
        <v>1944610.1118200002</v>
      </c>
      <c r="S156" s="103">
        <f t="shared" si="65"/>
        <v>9018569.6872815005</v>
      </c>
      <c r="T156" s="100">
        <f t="shared" si="66"/>
        <v>11614448.1656</v>
      </c>
      <c r="U156" s="122">
        <f t="shared" si="58"/>
        <v>11882329</v>
      </c>
      <c r="V156" s="101">
        <f t="shared" si="59"/>
        <v>11882329</v>
      </c>
      <c r="X156" s="105">
        <v>2980419.5500000003</v>
      </c>
      <c r="Y156" s="107">
        <v>11882329</v>
      </c>
      <c r="Z156" s="104">
        <v>2540668.3625000007</v>
      </c>
      <c r="AA156" s="105">
        <v>1712809.6810000001</v>
      </c>
      <c r="AB156" s="106">
        <v>11882329</v>
      </c>
      <c r="AC156" s="107">
        <v>11882329</v>
      </c>
      <c r="AD156" s="107">
        <f t="shared" si="60"/>
        <v>3189361.9368000003</v>
      </c>
      <c r="AE156" s="107">
        <f t="shared" si="61"/>
        <v>2663798.6950000003</v>
      </c>
      <c r="AF156" s="107">
        <f t="shared" si="67"/>
        <v>1944610.1118200002</v>
      </c>
      <c r="AG156" s="107">
        <f t="shared" si="62"/>
        <v>11614448.1656</v>
      </c>
      <c r="AH156" s="107">
        <f t="shared" si="68"/>
        <v>11882329</v>
      </c>
      <c r="AI156" s="107">
        <f t="shared" si="69"/>
        <v>11882329</v>
      </c>
    </row>
    <row r="157" spans="1:35">
      <c r="A157" s="64" t="s">
        <v>433</v>
      </c>
      <c r="B157" s="64" t="s">
        <v>792</v>
      </c>
      <c r="C157" s="158">
        <v>0</v>
      </c>
      <c r="D157" s="159">
        <v>30144209.513999999</v>
      </c>
      <c r="F157" s="158">
        <v>0</v>
      </c>
      <c r="G157" s="159">
        <v>36381808</v>
      </c>
      <c r="I157" s="122">
        <v>0</v>
      </c>
      <c r="J157" s="321">
        <v>40913898.359999999</v>
      </c>
      <c r="K157" s="100">
        <v>0</v>
      </c>
      <c r="L157" s="101">
        <v>0</v>
      </c>
      <c r="M157" s="102">
        <v>41650301.385600001</v>
      </c>
      <c r="N157" s="103">
        <v>42524996.059199996</v>
      </c>
      <c r="O157" s="103">
        <f t="shared" si="63"/>
        <v>0</v>
      </c>
      <c r="P157" s="100">
        <f t="shared" si="64"/>
        <v>0</v>
      </c>
      <c r="Q157" s="122">
        <f t="shared" si="56"/>
        <v>0</v>
      </c>
      <c r="R157" s="101">
        <f t="shared" si="57"/>
        <v>0</v>
      </c>
      <c r="S157" s="103">
        <f t="shared" si="65"/>
        <v>33426433.837333202</v>
      </c>
      <c r="T157" s="100">
        <f t="shared" si="66"/>
        <v>38766593.947431996</v>
      </c>
      <c r="U157" s="122">
        <f t="shared" si="58"/>
        <v>41301393.63207072</v>
      </c>
      <c r="V157" s="101">
        <f t="shared" si="59"/>
        <v>42110565.722848319</v>
      </c>
      <c r="X157" s="105">
        <v>0</v>
      </c>
      <c r="Y157" s="107">
        <v>40913898.359999999</v>
      </c>
      <c r="Z157" s="104">
        <v>0</v>
      </c>
      <c r="AA157" s="105">
        <v>0</v>
      </c>
      <c r="AB157" s="106">
        <v>41650301.385600001</v>
      </c>
      <c r="AC157" s="107">
        <v>42524996.059199996</v>
      </c>
      <c r="AD157" s="107">
        <f t="shared" si="60"/>
        <v>0</v>
      </c>
      <c r="AE157" s="107">
        <f t="shared" si="61"/>
        <v>0</v>
      </c>
      <c r="AF157" s="107">
        <f t="shared" si="67"/>
        <v>0</v>
      </c>
      <c r="AG157" s="107">
        <f t="shared" si="62"/>
        <v>38766593.947431996</v>
      </c>
      <c r="AH157" s="107">
        <f t="shared" si="68"/>
        <v>41301393.63207072</v>
      </c>
      <c r="AI157" s="107">
        <f t="shared" si="69"/>
        <v>42110565.722848319</v>
      </c>
    </row>
    <row r="158" spans="1:35">
      <c r="A158" s="64" t="s">
        <v>589</v>
      </c>
      <c r="B158" s="64" t="s">
        <v>793</v>
      </c>
      <c r="C158" s="158">
        <v>507578.06</v>
      </c>
      <c r="D158" s="159">
        <v>1407051.9352500001</v>
      </c>
      <c r="F158" s="158">
        <v>448092.87</v>
      </c>
      <c r="G158" s="159">
        <v>2539839.6637499998</v>
      </c>
      <c r="I158" s="122">
        <v>469012.69360000006</v>
      </c>
      <c r="J158" s="321">
        <v>2557034.5024999999</v>
      </c>
      <c r="K158" s="100">
        <v>451127.94589999993</v>
      </c>
      <c r="L158" s="101">
        <v>442818.21369999991</v>
      </c>
      <c r="M158" s="102">
        <v>2646949.6349999998</v>
      </c>
      <c r="N158" s="103">
        <v>2732179.0975000001</v>
      </c>
      <c r="O158" s="103">
        <f t="shared" si="63"/>
        <v>464748.72320000001</v>
      </c>
      <c r="P158" s="100">
        <f t="shared" si="64"/>
        <v>463155.14299200004</v>
      </c>
      <c r="Q158" s="122">
        <f t="shared" si="56"/>
        <v>456135.67525599996</v>
      </c>
      <c r="R158" s="101">
        <f t="shared" si="57"/>
        <v>445144.93871599989</v>
      </c>
      <c r="S158" s="103">
        <f t="shared" si="65"/>
        <v>2003124.8379867</v>
      </c>
      <c r="T158" s="100">
        <f t="shared" si="66"/>
        <v>2548887.5879002502</v>
      </c>
      <c r="U158" s="122">
        <f t="shared" si="58"/>
        <v>2604347.8452214999</v>
      </c>
      <c r="V158" s="101">
        <f t="shared" si="59"/>
        <v>2691797.3781674998</v>
      </c>
      <c r="X158" s="105">
        <v>469012.69360000006</v>
      </c>
      <c r="Y158" s="107">
        <v>2557034.5024999999</v>
      </c>
      <c r="Z158" s="104">
        <v>451127.94589999993</v>
      </c>
      <c r="AA158" s="105">
        <v>442818.21369999991</v>
      </c>
      <c r="AB158" s="106">
        <v>2646949.6349999998</v>
      </c>
      <c r="AC158" s="107">
        <v>2732179.0975000001</v>
      </c>
      <c r="AD158" s="107">
        <f t="shared" si="60"/>
        <v>463155.14299200004</v>
      </c>
      <c r="AE158" s="107">
        <f t="shared" si="61"/>
        <v>456135.67525599996</v>
      </c>
      <c r="AF158" s="107">
        <f t="shared" si="67"/>
        <v>445144.93871599989</v>
      </c>
      <c r="AG158" s="107">
        <f t="shared" si="62"/>
        <v>2548887.5879002502</v>
      </c>
      <c r="AH158" s="107">
        <f t="shared" si="68"/>
        <v>2604347.8452214999</v>
      </c>
      <c r="AI158" s="107">
        <f t="shared" si="69"/>
        <v>2691797.3781674998</v>
      </c>
    </row>
    <row r="159" spans="1:35">
      <c r="A159" s="64" t="s">
        <v>273</v>
      </c>
      <c r="B159" s="64" t="s">
        <v>794</v>
      </c>
      <c r="C159" s="158">
        <v>504123.79</v>
      </c>
      <c r="D159" s="159">
        <v>690551.2095</v>
      </c>
      <c r="F159" s="158">
        <v>414676.5</v>
      </c>
      <c r="G159" s="159">
        <v>687924</v>
      </c>
      <c r="I159" s="122">
        <v>456647.13547600008</v>
      </c>
      <c r="J159" s="321">
        <v>756716</v>
      </c>
      <c r="K159" s="100">
        <v>451826.76510000014</v>
      </c>
      <c r="L159" s="101">
        <v>417868.06904000009</v>
      </c>
      <c r="M159" s="102">
        <v>832388</v>
      </c>
      <c r="N159" s="103">
        <v>832388</v>
      </c>
      <c r="O159" s="103">
        <f t="shared" si="63"/>
        <v>439721.74120000005</v>
      </c>
      <c r="P159" s="100">
        <f t="shared" si="64"/>
        <v>444895.35754272004</v>
      </c>
      <c r="Q159" s="122">
        <f t="shared" si="56"/>
        <v>453176.46880528011</v>
      </c>
      <c r="R159" s="101">
        <f t="shared" si="57"/>
        <v>427376.50393680012</v>
      </c>
      <c r="S159" s="103">
        <f t="shared" si="65"/>
        <v>689168.77186109999</v>
      </c>
      <c r="T159" s="100">
        <f t="shared" si="66"/>
        <v>724122.3504</v>
      </c>
      <c r="U159" s="122">
        <f t="shared" si="58"/>
        <v>796534.60639999993</v>
      </c>
      <c r="V159" s="101">
        <f t="shared" si="59"/>
        <v>832388</v>
      </c>
      <c r="X159" s="105">
        <v>456647.13547600008</v>
      </c>
      <c r="Y159" s="107">
        <v>756716</v>
      </c>
      <c r="Z159" s="104">
        <v>451826.76510000014</v>
      </c>
      <c r="AA159" s="105">
        <v>417868.06904000009</v>
      </c>
      <c r="AB159" s="106">
        <v>832388</v>
      </c>
      <c r="AC159" s="107">
        <v>832388</v>
      </c>
      <c r="AD159" s="107">
        <f t="shared" si="60"/>
        <v>444895.35754272004</v>
      </c>
      <c r="AE159" s="107">
        <f t="shared" si="61"/>
        <v>453176.46880528011</v>
      </c>
      <c r="AF159" s="107">
        <f t="shared" si="67"/>
        <v>427376.50393680012</v>
      </c>
      <c r="AG159" s="107">
        <f t="shared" si="62"/>
        <v>724122.3504</v>
      </c>
      <c r="AH159" s="107">
        <f t="shared" si="68"/>
        <v>796534.60639999993</v>
      </c>
      <c r="AI159" s="107">
        <f t="shared" si="69"/>
        <v>832388</v>
      </c>
    </row>
    <row r="160" spans="1:35">
      <c r="A160" s="64" t="s">
        <v>351</v>
      </c>
      <c r="B160" s="64" t="s">
        <v>976</v>
      </c>
      <c r="C160" s="158">
        <v>123915.33</v>
      </c>
      <c r="D160" s="159">
        <v>412289.6655</v>
      </c>
      <c r="F160" s="158">
        <v>27672.400000000001</v>
      </c>
      <c r="G160" s="159">
        <v>450000</v>
      </c>
      <c r="I160" s="122">
        <v>77862.031880000024</v>
      </c>
      <c r="J160" s="321">
        <v>450000</v>
      </c>
      <c r="K160" s="100">
        <v>52133.358479999966</v>
      </c>
      <c r="L160" s="101">
        <v>32711.85579999995</v>
      </c>
      <c r="M160" s="102">
        <v>450000</v>
      </c>
      <c r="N160" s="103">
        <v>450000</v>
      </c>
      <c r="O160" s="103">
        <f t="shared" si="63"/>
        <v>54620.420400000003</v>
      </c>
      <c r="P160" s="100">
        <f t="shared" si="64"/>
        <v>63808.934953600023</v>
      </c>
      <c r="Q160" s="122">
        <f t="shared" si="56"/>
        <v>59337.387031999984</v>
      </c>
      <c r="R160" s="101">
        <f t="shared" si="57"/>
        <v>38149.87655039996</v>
      </c>
      <c r="S160" s="103">
        <f t="shared" si="65"/>
        <v>432132.84351390001</v>
      </c>
      <c r="T160" s="100">
        <f t="shared" si="66"/>
        <v>450000</v>
      </c>
      <c r="U160" s="122">
        <f t="shared" si="58"/>
        <v>450000</v>
      </c>
      <c r="V160" s="101">
        <f t="shared" si="59"/>
        <v>450000</v>
      </c>
      <c r="X160" s="105">
        <v>77862.031880000024</v>
      </c>
      <c r="Y160" s="107">
        <v>450000</v>
      </c>
      <c r="Z160" s="104">
        <v>52133.358479999966</v>
      </c>
      <c r="AA160" s="105">
        <v>32711.85579999995</v>
      </c>
      <c r="AB160" s="106">
        <v>450000</v>
      </c>
      <c r="AC160" s="107">
        <v>450000</v>
      </c>
      <c r="AD160" s="107">
        <f t="shared" si="60"/>
        <v>63808.934953600023</v>
      </c>
      <c r="AE160" s="107">
        <f t="shared" si="61"/>
        <v>59337.387031999984</v>
      </c>
      <c r="AF160" s="107">
        <f t="shared" si="67"/>
        <v>38149.87655039996</v>
      </c>
      <c r="AG160" s="107">
        <f t="shared" si="62"/>
        <v>450000</v>
      </c>
      <c r="AH160" s="107">
        <f t="shared" si="68"/>
        <v>450000</v>
      </c>
      <c r="AI160" s="107">
        <f t="shared" si="69"/>
        <v>450000</v>
      </c>
    </row>
    <row r="161" spans="1:35">
      <c r="A161" s="64" t="s">
        <v>329</v>
      </c>
      <c r="B161" s="64" t="s">
        <v>795</v>
      </c>
      <c r="C161" s="158">
        <v>270948.49</v>
      </c>
      <c r="D161" s="159">
        <v>22601.513999999999</v>
      </c>
      <c r="F161" s="158">
        <v>261425.8</v>
      </c>
      <c r="G161" s="159">
        <v>36000</v>
      </c>
      <c r="I161" s="122">
        <v>265601.50150000001</v>
      </c>
      <c r="J161" s="321">
        <v>36000</v>
      </c>
      <c r="K161" s="100">
        <v>270645.41149999999</v>
      </c>
      <c r="L161" s="101">
        <v>276188.01399999997</v>
      </c>
      <c r="M161" s="102">
        <v>36000</v>
      </c>
      <c r="N161" s="103">
        <v>36000</v>
      </c>
      <c r="O161" s="103">
        <f t="shared" si="63"/>
        <v>264092.15319999994</v>
      </c>
      <c r="P161" s="100">
        <f t="shared" si="64"/>
        <v>264432.30508000002</v>
      </c>
      <c r="Q161" s="122">
        <f t="shared" si="56"/>
        <v>269233.11670000001</v>
      </c>
      <c r="R161" s="101">
        <f t="shared" si="57"/>
        <v>274636.08529999998</v>
      </c>
      <c r="S161" s="103">
        <f t="shared" si="65"/>
        <v>29651.7973332</v>
      </c>
      <c r="T161" s="100">
        <f t="shared" si="66"/>
        <v>36000</v>
      </c>
      <c r="U161" s="122">
        <f t="shared" si="58"/>
        <v>36000</v>
      </c>
      <c r="V161" s="101">
        <f t="shared" si="59"/>
        <v>36000</v>
      </c>
      <c r="X161" s="105">
        <v>265601.50150000001</v>
      </c>
      <c r="Y161" s="107">
        <v>36000</v>
      </c>
      <c r="Z161" s="104">
        <v>270645.41149999999</v>
      </c>
      <c r="AA161" s="105">
        <v>276188.01399999997</v>
      </c>
      <c r="AB161" s="106">
        <v>36000</v>
      </c>
      <c r="AC161" s="107">
        <v>36000</v>
      </c>
      <c r="AD161" s="107">
        <f t="shared" si="60"/>
        <v>264432.30508000002</v>
      </c>
      <c r="AE161" s="107">
        <f t="shared" si="61"/>
        <v>269233.11670000001</v>
      </c>
      <c r="AF161" s="107">
        <f t="shared" si="67"/>
        <v>274636.08529999998</v>
      </c>
      <c r="AG161" s="107">
        <f t="shared" si="62"/>
        <v>36000</v>
      </c>
      <c r="AH161" s="107">
        <f t="shared" si="68"/>
        <v>36000</v>
      </c>
      <c r="AI161" s="107">
        <f t="shared" si="69"/>
        <v>36000</v>
      </c>
    </row>
    <row r="162" spans="1:35">
      <c r="A162" s="64" t="s">
        <v>357</v>
      </c>
      <c r="B162" s="64" t="s">
        <v>796</v>
      </c>
      <c r="C162" s="158">
        <v>393306.89</v>
      </c>
      <c r="D162" s="159">
        <v>1298318.1105</v>
      </c>
      <c r="F162" s="158">
        <v>368161.2</v>
      </c>
      <c r="G162" s="159">
        <v>1500000</v>
      </c>
      <c r="I162" s="122">
        <v>401213.66120000032</v>
      </c>
      <c r="J162" s="321">
        <v>1573148</v>
      </c>
      <c r="K162" s="100">
        <v>376780.67829999997</v>
      </c>
      <c r="L162" s="101">
        <v>364193.21840000019</v>
      </c>
      <c r="M162" s="102">
        <v>1606681</v>
      </c>
      <c r="N162" s="103">
        <v>1637634</v>
      </c>
      <c r="O162" s="103">
        <f t="shared" si="63"/>
        <v>375201.99320000003</v>
      </c>
      <c r="P162" s="100">
        <f t="shared" si="64"/>
        <v>391958.97206400021</v>
      </c>
      <c r="Q162" s="122">
        <f t="shared" si="56"/>
        <v>383621.91351200006</v>
      </c>
      <c r="R162" s="101">
        <f t="shared" si="57"/>
        <v>367717.70717200008</v>
      </c>
      <c r="S162" s="103">
        <f t="shared" si="65"/>
        <v>1404443.1207548999</v>
      </c>
      <c r="T162" s="100">
        <f t="shared" si="66"/>
        <v>1538490.4775999999</v>
      </c>
      <c r="U162" s="122">
        <f t="shared" si="58"/>
        <v>1590793.0646000002</v>
      </c>
      <c r="V162" s="101">
        <f t="shared" si="59"/>
        <v>1622968.4686</v>
      </c>
      <c r="X162" s="105">
        <v>401213.66120000032</v>
      </c>
      <c r="Y162" s="107">
        <v>1573148</v>
      </c>
      <c r="Z162" s="104">
        <v>376780.67829999997</v>
      </c>
      <c r="AA162" s="105">
        <v>364193.21840000019</v>
      </c>
      <c r="AB162" s="106">
        <v>1606681</v>
      </c>
      <c r="AC162" s="107">
        <v>1637634</v>
      </c>
      <c r="AD162" s="107">
        <f t="shared" si="60"/>
        <v>391958.97206400021</v>
      </c>
      <c r="AE162" s="107">
        <f t="shared" si="61"/>
        <v>383621.91351200006</v>
      </c>
      <c r="AF162" s="107">
        <f t="shared" si="67"/>
        <v>367717.70717200008</v>
      </c>
      <c r="AG162" s="107">
        <f t="shared" si="62"/>
        <v>1538490.4775999999</v>
      </c>
      <c r="AH162" s="107">
        <f t="shared" si="68"/>
        <v>1590793.0646000002</v>
      </c>
      <c r="AI162" s="107">
        <f t="shared" si="69"/>
        <v>1622968.4686</v>
      </c>
    </row>
    <row r="163" spans="1:35">
      <c r="A163" s="64" t="s">
        <v>463</v>
      </c>
      <c r="B163" s="64" t="s">
        <v>797</v>
      </c>
      <c r="C163" s="158">
        <v>570032.48</v>
      </c>
      <c r="D163" s="159">
        <v>1538772.5179499998</v>
      </c>
      <c r="F163" s="158">
        <v>457538.6</v>
      </c>
      <c r="G163" s="159">
        <v>1995000</v>
      </c>
      <c r="I163" s="122">
        <v>414952.09989999986</v>
      </c>
      <c r="J163" s="321">
        <v>2240000</v>
      </c>
      <c r="K163" s="100">
        <v>354957.17659999983</v>
      </c>
      <c r="L163" s="101">
        <v>324877.6917999998</v>
      </c>
      <c r="M163" s="102">
        <v>2240000</v>
      </c>
      <c r="N163" s="103">
        <v>2240000</v>
      </c>
      <c r="O163" s="103">
        <f t="shared" si="63"/>
        <v>489036.88639999996</v>
      </c>
      <c r="P163" s="100">
        <f t="shared" si="64"/>
        <v>426876.31992799992</v>
      </c>
      <c r="Q163" s="122">
        <f t="shared" si="56"/>
        <v>371755.75512399984</v>
      </c>
      <c r="R163" s="101">
        <f t="shared" si="57"/>
        <v>333299.94754399982</v>
      </c>
      <c r="S163" s="103">
        <f t="shared" si="65"/>
        <v>1778839.4190047099</v>
      </c>
      <c r="T163" s="100">
        <f t="shared" si="66"/>
        <v>2123919</v>
      </c>
      <c r="U163" s="122">
        <f t="shared" si="58"/>
        <v>2240000</v>
      </c>
      <c r="V163" s="101">
        <f t="shared" si="59"/>
        <v>2240000</v>
      </c>
      <c r="X163" s="105">
        <v>414952.09989999986</v>
      </c>
      <c r="Y163" s="107">
        <v>2240000</v>
      </c>
      <c r="Z163" s="104">
        <v>354957.17659999983</v>
      </c>
      <c r="AA163" s="105">
        <v>324877.6917999998</v>
      </c>
      <c r="AB163" s="106">
        <v>2240000</v>
      </c>
      <c r="AC163" s="107">
        <v>2240000</v>
      </c>
      <c r="AD163" s="107">
        <f t="shared" si="60"/>
        <v>426876.31992799992</v>
      </c>
      <c r="AE163" s="107">
        <f t="shared" si="61"/>
        <v>371755.75512399984</v>
      </c>
      <c r="AF163" s="107">
        <f t="shared" si="67"/>
        <v>333299.94754399982</v>
      </c>
      <c r="AG163" s="107">
        <f t="shared" si="62"/>
        <v>2123919</v>
      </c>
      <c r="AH163" s="107">
        <f t="shared" si="68"/>
        <v>2240000</v>
      </c>
      <c r="AI163" s="107">
        <f t="shared" si="69"/>
        <v>2240000</v>
      </c>
    </row>
    <row r="164" spans="1:35">
      <c r="A164" s="64" t="s">
        <v>555</v>
      </c>
      <c r="B164" s="64" t="s">
        <v>798</v>
      </c>
      <c r="C164" s="158">
        <v>944412.45</v>
      </c>
      <c r="D164" s="159">
        <v>1672292.5455</v>
      </c>
      <c r="F164" s="158">
        <v>1099068.8</v>
      </c>
      <c r="G164" s="159">
        <v>2000000</v>
      </c>
      <c r="I164" s="122">
        <v>968274.36100000015</v>
      </c>
      <c r="J164" s="321">
        <v>2500000</v>
      </c>
      <c r="K164" s="100">
        <v>859192.43299999984</v>
      </c>
      <c r="L164" s="101">
        <v>727925.90649999969</v>
      </c>
      <c r="M164" s="102">
        <v>2700000</v>
      </c>
      <c r="N164" s="103">
        <v>2900000</v>
      </c>
      <c r="O164" s="103">
        <f t="shared" si="63"/>
        <v>1055765.0219999999</v>
      </c>
      <c r="P164" s="100">
        <f t="shared" si="64"/>
        <v>1004896.8039200001</v>
      </c>
      <c r="Q164" s="122">
        <f t="shared" si="56"/>
        <v>889735.37283999985</v>
      </c>
      <c r="R164" s="101">
        <f t="shared" si="57"/>
        <v>764680.53391999973</v>
      </c>
      <c r="S164" s="103">
        <f t="shared" si="65"/>
        <v>1844732.2080579</v>
      </c>
      <c r="T164" s="100">
        <f t="shared" si="66"/>
        <v>2263100</v>
      </c>
      <c r="U164" s="122">
        <f t="shared" si="58"/>
        <v>2605240</v>
      </c>
      <c r="V164" s="101">
        <f t="shared" si="59"/>
        <v>2805240</v>
      </c>
      <c r="X164" s="105">
        <v>968274.36100000015</v>
      </c>
      <c r="Y164" s="107">
        <v>2500000</v>
      </c>
      <c r="Z164" s="104">
        <v>859192.43299999984</v>
      </c>
      <c r="AA164" s="105">
        <v>727925.90649999969</v>
      </c>
      <c r="AB164" s="106">
        <v>2700000</v>
      </c>
      <c r="AC164" s="107">
        <v>2900000</v>
      </c>
      <c r="AD164" s="107">
        <f t="shared" si="60"/>
        <v>1004896.8039200001</v>
      </c>
      <c r="AE164" s="107">
        <f t="shared" si="61"/>
        <v>889735.37283999985</v>
      </c>
      <c r="AF164" s="107">
        <f t="shared" si="67"/>
        <v>764680.53391999973</v>
      </c>
      <c r="AG164" s="107">
        <f t="shared" si="62"/>
        <v>2263100</v>
      </c>
      <c r="AH164" s="107">
        <f t="shared" si="68"/>
        <v>2605240</v>
      </c>
      <c r="AI164" s="107">
        <f t="shared" si="69"/>
        <v>2805240</v>
      </c>
    </row>
    <row r="165" spans="1:35">
      <c r="A165" s="64" t="s">
        <v>145</v>
      </c>
      <c r="B165" s="64" t="s">
        <v>799</v>
      </c>
      <c r="C165" s="158">
        <v>0</v>
      </c>
      <c r="D165" s="159">
        <v>1705500</v>
      </c>
      <c r="F165" s="158">
        <v>0</v>
      </c>
      <c r="G165" s="159">
        <v>1800387</v>
      </c>
      <c r="I165" s="122">
        <v>0</v>
      </c>
      <c r="J165" s="321">
        <v>1829193.0650000002</v>
      </c>
      <c r="K165" s="100">
        <v>0</v>
      </c>
      <c r="L165" s="101">
        <v>0</v>
      </c>
      <c r="M165" s="102">
        <v>1862116.4324000003</v>
      </c>
      <c r="N165" s="103">
        <v>1901222.5918000001</v>
      </c>
      <c r="O165" s="103">
        <f t="shared" si="63"/>
        <v>0</v>
      </c>
      <c r="P165" s="100">
        <f t="shared" si="64"/>
        <v>0</v>
      </c>
      <c r="Q165" s="122">
        <f t="shared" si="56"/>
        <v>0</v>
      </c>
      <c r="R165" s="101">
        <f t="shared" si="57"/>
        <v>0</v>
      </c>
      <c r="S165" s="103">
        <f t="shared" si="65"/>
        <v>1755429.5394000001</v>
      </c>
      <c r="T165" s="100">
        <f t="shared" si="66"/>
        <v>1815544.7514030002</v>
      </c>
      <c r="U165" s="122">
        <f t="shared" si="58"/>
        <v>1846517.3409258802</v>
      </c>
      <c r="V165" s="101">
        <f t="shared" si="59"/>
        <v>1882694.0934762801</v>
      </c>
      <c r="X165" s="105">
        <v>0</v>
      </c>
      <c r="Y165" s="107">
        <v>1829193.0650000002</v>
      </c>
      <c r="Z165" s="104">
        <v>0</v>
      </c>
      <c r="AA165" s="105">
        <v>0</v>
      </c>
      <c r="AB165" s="106">
        <v>1862116.4324000003</v>
      </c>
      <c r="AC165" s="107">
        <v>1901222.5918000001</v>
      </c>
      <c r="AD165" s="107">
        <f t="shared" si="60"/>
        <v>0</v>
      </c>
      <c r="AE165" s="107">
        <f t="shared" si="61"/>
        <v>0</v>
      </c>
      <c r="AF165" s="107">
        <f t="shared" si="67"/>
        <v>0</v>
      </c>
      <c r="AG165" s="107">
        <f t="shared" si="62"/>
        <v>1815544.7514030002</v>
      </c>
      <c r="AH165" s="107">
        <f t="shared" si="68"/>
        <v>1846517.3409258802</v>
      </c>
      <c r="AI165" s="107">
        <f t="shared" si="69"/>
        <v>1882694.0934762801</v>
      </c>
    </row>
    <row r="166" spans="1:35">
      <c r="A166" s="64" t="s">
        <v>113</v>
      </c>
      <c r="B166" s="64" t="s">
        <v>800</v>
      </c>
      <c r="C166" s="158">
        <v>1418631.79</v>
      </c>
      <c r="D166" s="159">
        <v>1750673.2080000001</v>
      </c>
      <c r="F166" s="158">
        <v>1491896.33</v>
      </c>
      <c r="G166" s="159">
        <v>1900000</v>
      </c>
      <c r="I166" s="122">
        <v>1296841.4978879998</v>
      </c>
      <c r="J166" s="321">
        <v>1950000</v>
      </c>
      <c r="K166" s="100">
        <v>1171055.9743286662</v>
      </c>
      <c r="L166" s="101">
        <v>960042.52077133278</v>
      </c>
      <c r="M166" s="102">
        <v>2010000</v>
      </c>
      <c r="N166" s="103">
        <v>2010000</v>
      </c>
      <c r="O166" s="103">
        <f t="shared" si="63"/>
        <v>1471382.2588</v>
      </c>
      <c r="P166" s="100">
        <f t="shared" si="64"/>
        <v>1351456.85087936</v>
      </c>
      <c r="Q166" s="122">
        <f t="shared" si="56"/>
        <v>1206275.9209252796</v>
      </c>
      <c r="R166" s="101">
        <f t="shared" si="57"/>
        <v>1019126.2877673862</v>
      </c>
      <c r="S166" s="103">
        <f t="shared" si="65"/>
        <v>1829248.9659504001</v>
      </c>
      <c r="T166" s="100">
        <f t="shared" si="66"/>
        <v>1926310</v>
      </c>
      <c r="U166" s="122">
        <f t="shared" si="58"/>
        <v>1981572</v>
      </c>
      <c r="V166" s="101">
        <f t="shared" si="59"/>
        <v>2010000</v>
      </c>
      <c r="X166" s="105">
        <v>1296841.4978879998</v>
      </c>
      <c r="Y166" s="107">
        <v>1950000</v>
      </c>
      <c r="Z166" s="104">
        <v>1171055.9743286662</v>
      </c>
      <c r="AA166" s="105">
        <v>960042.52077133278</v>
      </c>
      <c r="AB166" s="106">
        <v>2010000</v>
      </c>
      <c r="AC166" s="107">
        <v>2010000</v>
      </c>
      <c r="AD166" s="107">
        <f t="shared" si="60"/>
        <v>1351456.85087936</v>
      </c>
      <c r="AE166" s="107">
        <f t="shared" si="61"/>
        <v>1206275.9209252796</v>
      </c>
      <c r="AF166" s="107">
        <f t="shared" si="67"/>
        <v>1019126.2877673862</v>
      </c>
      <c r="AG166" s="107">
        <f t="shared" si="62"/>
        <v>1926310</v>
      </c>
      <c r="AH166" s="107">
        <f t="shared" si="68"/>
        <v>1981572</v>
      </c>
      <c r="AI166" s="107">
        <f t="shared" si="69"/>
        <v>2010000</v>
      </c>
    </row>
    <row r="167" spans="1:35">
      <c r="A167" s="64" t="s">
        <v>233</v>
      </c>
      <c r="B167" s="64" t="s">
        <v>801</v>
      </c>
      <c r="C167" s="158">
        <v>0</v>
      </c>
      <c r="D167" s="159">
        <v>11405613</v>
      </c>
      <c r="F167" s="158">
        <v>0</v>
      </c>
      <c r="G167" s="159">
        <v>11975894</v>
      </c>
      <c r="I167" s="122">
        <v>0</v>
      </c>
      <c r="J167" s="321">
        <v>12574688</v>
      </c>
      <c r="K167" s="100">
        <v>0</v>
      </c>
      <c r="L167" s="101">
        <v>0</v>
      </c>
      <c r="M167" s="102">
        <v>13203423</v>
      </c>
      <c r="N167" s="103">
        <v>13203423</v>
      </c>
      <c r="O167" s="103">
        <f t="shared" si="63"/>
        <v>0</v>
      </c>
      <c r="P167" s="100">
        <f t="shared" si="64"/>
        <v>0</v>
      </c>
      <c r="Q167" s="122">
        <f t="shared" si="56"/>
        <v>0</v>
      </c>
      <c r="R167" s="101">
        <f t="shared" si="57"/>
        <v>0</v>
      </c>
      <c r="S167" s="103">
        <f t="shared" si="65"/>
        <v>11705694.862199999</v>
      </c>
      <c r="T167" s="100">
        <f t="shared" si="66"/>
        <v>12290979.402800001</v>
      </c>
      <c r="U167" s="122">
        <f t="shared" si="58"/>
        <v>12905528.357000001</v>
      </c>
      <c r="V167" s="101">
        <f t="shared" si="59"/>
        <v>13203423</v>
      </c>
      <c r="X167" s="105">
        <v>0</v>
      </c>
      <c r="Y167" s="107">
        <v>12574688</v>
      </c>
      <c r="Z167" s="104">
        <v>0</v>
      </c>
      <c r="AA167" s="105">
        <v>0</v>
      </c>
      <c r="AB167" s="106">
        <v>13203423</v>
      </c>
      <c r="AC167" s="107">
        <v>13203423</v>
      </c>
      <c r="AD167" s="107">
        <f t="shared" si="60"/>
        <v>0</v>
      </c>
      <c r="AE167" s="107">
        <f t="shared" si="61"/>
        <v>0</v>
      </c>
      <c r="AF167" s="107">
        <f t="shared" si="67"/>
        <v>0</v>
      </c>
      <c r="AG167" s="107">
        <f t="shared" si="62"/>
        <v>12290979.402800001</v>
      </c>
      <c r="AH167" s="107">
        <f t="shared" si="68"/>
        <v>12905528.357000001</v>
      </c>
      <c r="AI167" s="107">
        <f t="shared" si="69"/>
        <v>13203423</v>
      </c>
    </row>
    <row r="168" spans="1:35">
      <c r="A168" s="64" t="s">
        <v>325</v>
      </c>
      <c r="B168" s="64" t="s">
        <v>802</v>
      </c>
      <c r="C168" s="158">
        <v>0</v>
      </c>
      <c r="D168" s="159">
        <v>3506105.7451121104</v>
      </c>
      <c r="F168" s="158">
        <v>0</v>
      </c>
      <c r="G168" s="159">
        <v>4654330</v>
      </c>
      <c r="I168" s="122">
        <v>0</v>
      </c>
      <c r="J168" s="321">
        <v>4654330</v>
      </c>
      <c r="K168" s="100">
        <v>0</v>
      </c>
      <c r="L168" s="101">
        <v>0</v>
      </c>
      <c r="M168" s="102">
        <v>4654330</v>
      </c>
      <c r="N168" s="103">
        <v>4654330</v>
      </c>
      <c r="O168" s="103">
        <f t="shared" si="63"/>
        <v>0</v>
      </c>
      <c r="P168" s="100">
        <f t="shared" si="64"/>
        <v>0</v>
      </c>
      <c r="Q168" s="122">
        <f t="shared" si="56"/>
        <v>0</v>
      </c>
      <c r="R168" s="101">
        <f t="shared" si="57"/>
        <v>0</v>
      </c>
      <c r="S168" s="103">
        <f t="shared" si="65"/>
        <v>4110301.3480341178</v>
      </c>
      <c r="T168" s="100">
        <f t="shared" si="66"/>
        <v>4654330</v>
      </c>
      <c r="U168" s="122">
        <f t="shared" si="58"/>
        <v>4654330</v>
      </c>
      <c r="V168" s="101">
        <f t="shared" si="59"/>
        <v>4654330</v>
      </c>
      <c r="X168" s="105">
        <v>0</v>
      </c>
      <c r="Y168" s="107">
        <v>4654330</v>
      </c>
      <c r="Z168" s="104">
        <v>0</v>
      </c>
      <c r="AA168" s="105">
        <v>0</v>
      </c>
      <c r="AB168" s="106">
        <v>4654330</v>
      </c>
      <c r="AC168" s="107">
        <v>4654330</v>
      </c>
      <c r="AD168" s="107">
        <f t="shared" si="60"/>
        <v>0</v>
      </c>
      <c r="AE168" s="107">
        <f t="shared" si="61"/>
        <v>0</v>
      </c>
      <c r="AF168" s="107">
        <f t="shared" si="67"/>
        <v>0</v>
      </c>
      <c r="AG168" s="107">
        <f t="shared" si="62"/>
        <v>4654330</v>
      </c>
      <c r="AH168" s="107">
        <f t="shared" si="68"/>
        <v>4654330</v>
      </c>
      <c r="AI168" s="107">
        <f t="shared" si="69"/>
        <v>4654330</v>
      </c>
    </row>
    <row r="169" spans="1:35">
      <c r="A169" s="64" t="s">
        <v>355</v>
      </c>
      <c r="B169" s="64" t="s">
        <v>924</v>
      </c>
      <c r="C169" s="158">
        <v>0</v>
      </c>
      <c r="D169" s="159">
        <v>0</v>
      </c>
      <c r="F169" s="158">
        <v>0</v>
      </c>
      <c r="G169" s="159">
        <v>0</v>
      </c>
      <c r="I169" s="122">
        <v>0</v>
      </c>
      <c r="J169" s="321">
        <v>0</v>
      </c>
      <c r="K169" s="100">
        <v>0</v>
      </c>
      <c r="L169" s="101">
        <v>0</v>
      </c>
      <c r="M169" s="102">
        <v>0</v>
      </c>
      <c r="N169" s="103">
        <v>0</v>
      </c>
      <c r="O169" s="103">
        <f t="shared" si="63"/>
        <v>0</v>
      </c>
      <c r="P169" s="100">
        <f t="shared" si="64"/>
        <v>0</v>
      </c>
      <c r="Q169" s="122">
        <f t="shared" si="56"/>
        <v>0</v>
      </c>
      <c r="R169" s="101">
        <f t="shared" si="57"/>
        <v>0</v>
      </c>
      <c r="S169" s="103">
        <f t="shared" si="65"/>
        <v>0</v>
      </c>
      <c r="T169" s="100">
        <f t="shared" si="66"/>
        <v>0</v>
      </c>
      <c r="U169" s="122">
        <f t="shared" si="58"/>
        <v>0</v>
      </c>
      <c r="V169" s="101">
        <f t="shared" si="59"/>
        <v>0</v>
      </c>
      <c r="X169" s="105">
        <v>0</v>
      </c>
      <c r="Y169" s="107">
        <v>0</v>
      </c>
      <c r="Z169" s="104">
        <v>0</v>
      </c>
      <c r="AA169" s="105">
        <v>0</v>
      </c>
      <c r="AB169" s="106">
        <v>0</v>
      </c>
      <c r="AC169" s="107">
        <v>0</v>
      </c>
      <c r="AD169" s="107">
        <f t="shared" si="60"/>
        <v>0</v>
      </c>
      <c r="AE169" s="107">
        <f t="shared" si="61"/>
        <v>0</v>
      </c>
      <c r="AF169" s="107">
        <f t="shared" si="67"/>
        <v>0</v>
      </c>
      <c r="AG169" s="107">
        <f t="shared" si="62"/>
        <v>0</v>
      </c>
      <c r="AH169" s="107">
        <f t="shared" si="68"/>
        <v>0</v>
      </c>
      <c r="AI169" s="107">
        <f t="shared" si="69"/>
        <v>0</v>
      </c>
    </row>
    <row r="170" spans="1:35">
      <c r="A170" s="64" t="s">
        <v>515</v>
      </c>
      <c r="B170" s="64" t="s">
        <v>803</v>
      </c>
      <c r="C170" s="158">
        <v>3135599.45</v>
      </c>
      <c r="D170" s="159">
        <v>19268505.548999999</v>
      </c>
      <c r="F170" s="158">
        <v>2577555.85</v>
      </c>
      <c r="G170" s="159">
        <v>35531166.827500001</v>
      </c>
      <c r="I170" s="122">
        <v>1190433.9794999997</v>
      </c>
      <c r="J170" s="321">
        <v>38473903.789999999</v>
      </c>
      <c r="K170" s="100">
        <v>0</v>
      </c>
      <c r="L170" s="101">
        <v>0</v>
      </c>
      <c r="M170" s="102">
        <v>39514614.794</v>
      </c>
      <c r="N170" s="103">
        <v>40344458.082999997</v>
      </c>
      <c r="O170" s="103">
        <f t="shared" si="63"/>
        <v>2733808.0580000002</v>
      </c>
      <c r="P170" s="100">
        <f t="shared" si="64"/>
        <v>1578828.1032399999</v>
      </c>
      <c r="Q170" s="122">
        <f t="shared" si="56"/>
        <v>333321.51425999997</v>
      </c>
      <c r="R170" s="101">
        <f t="shared" si="57"/>
        <v>0</v>
      </c>
      <c r="S170" s="103">
        <f t="shared" si="65"/>
        <v>27825917.9137467</v>
      </c>
      <c r="T170" s="100">
        <f t="shared" si="66"/>
        <v>37079635.017167501</v>
      </c>
      <c r="U170" s="122">
        <f t="shared" si="58"/>
        <v>39021525.920304798</v>
      </c>
      <c r="V170" s="101">
        <f t="shared" si="59"/>
        <v>39951278.332671799</v>
      </c>
      <c r="X170" s="105">
        <v>1190433.9794999997</v>
      </c>
      <c r="Y170" s="107">
        <v>38473903.789999999</v>
      </c>
      <c r="Z170" s="104">
        <v>0</v>
      </c>
      <c r="AA170" s="105">
        <v>0</v>
      </c>
      <c r="AB170" s="106">
        <v>39514614.794</v>
      </c>
      <c r="AC170" s="107">
        <v>40344458.082999997</v>
      </c>
      <c r="AD170" s="107">
        <f t="shared" si="60"/>
        <v>1578828.1032399999</v>
      </c>
      <c r="AE170" s="107">
        <f t="shared" si="61"/>
        <v>333321.51425999997</v>
      </c>
      <c r="AF170" s="107">
        <f t="shared" si="67"/>
        <v>0</v>
      </c>
      <c r="AG170" s="107">
        <f t="shared" si="62"/>
        <v>37079635.017167501</v>
      </c>
      <c r="AH170" s="107">
        <f t="shared" si="68"/>
        <v>39021525.920304798</v>
      </c>
      <c r="AI170" s="107">
        <f t="shared" si="69"/>
        <v>39951278.332671799</v>
      </c>
    </row>
    <row r="171" spans="1:35">
      <c r="A171" s="64" t="s">
        <v>509</v>
      </c>
      <c r="B171" s="64" t="s">
        <v>804</v>
      </c>
      <c r="C171" s="158">
        <v>42378.11</v>
      </c>
      <c r="D171" s="159">
        <v>300000</v>
      </c>
      <c r="F171" s="158">
        <v>42146.54</v>
      </c>
      <c r="G171" s="159">
        <v>300000</v>
      </c>
      <c r="I171" s="122">
        <v>30362.288100000023</v>
      </c>
      <c r="J171" s="321">
        <v>375000</v>
      </c>
      <c r="K171" s="100">
        <v>22718.400900000051</v>
      </c>
      <c r="L171" s="101">
        <v>19635.272700000067</v>
      </c>
      <c r="M171" s="102">
        <v>375000</v>
      </c>
      <c r="N171" s="103">
        <v>375000</v>
      </c>
      <c r="O171" s="103">
        <f t="shared" si="63"/>
        <v>42211.3796</v>
      </c>
      <c r="P171" s="100">
        <f t="shared" si="64"/>
        <v>33661.878632000022</v>
      </c>
      <c r="Q171" s="122">
        <f t="shared" si="56"/>
        <v>24858.689316000044</v>
      </c>
      <c r="R171" s="101">
        <f t="shared" si="57"/>
        <v>20498.548596000062</v>
      </c>
      <c r="S171" s="103">
        <f t="shared" si="65"/>
        <v>300000</v>
      </c>
      <c r="T171" s="100">
        <f t="shared" si="66"/>
        <v>339465</v>
      </c>
      <c r="U171" s="122">
        <f t="shared" si="58"/>
        <v>375000</v>
      </c>
      <c r="V171" s="101">
        <f t="shared" si="59"/>
        <v>375000</v>
      </c>
      <c r="X171" s="105">
        <v>30362.288100000023</v>
      </c>
      <c r="Y171" s="107">
        <v>375000</v>
      </c>
      <c r="Z171" s="104">
        <v>22718.400900000051</v>
      </c>
      <c r="AA171" s="105">
        <v>19635.272700000067</v>
      </c>
      <c r="AB171" s="106">
        <v>375000</v>
      </c>
      <c r="AC171" s="107">
        <v>375000</v>
      </c>
      <c r="AD171" s="107">
        <f t="shared" si="60"/>
        <v>33661.878632000022</v>
      </c>
      <c r="AE171" s="107">
        <f t="shared" si="61"/>
        <v>24858.689316000044</v>
      </c>
      <c r="AF171" s="107">
        <f t="shared" si="67"/>
        <v>20498.548596000062</v>
      </c>
      <c r="AG171" s="107">
        <f t="shared" si="62"/>
        <v>339465</v>
      </c>
      <c r="AH171" s="107">
        <f t="shared" si="68"/>
        <v>375000</v>
      </c>
      <c r="AI171" s="107">
        <f t="shared" si="69"/>
        <v>375000</v>
      </c>
    </row>
    <row r="172" spans="1:35">
      <c r="A172" s="64" t="s">
        <v>219</v>
      </c>
      <c r="B172" s="64" t="s">
        <v>805</v>
      </c>
      <c r="C172" s="158">
        <v>0</v>
      </c>
      <c r="D172" s="159">
        <v>50649654.436499998</v>
      </c>
      <c r="F172" s="158">
        <v>0</v>
      </c>
      <c r="G172" s="159">
        <v>58000000</v>
      </c>
      <c r="I172" s="122">
        <v>0</v>
      </c>
      <c r="J172" s="321">
        <v>59000000</v>
      </c>
      <c r="K172" s="100">
        <v>0</v>
      </c>
      <c r="L172" s="101">
        <v>0</v>
      </c>
      <c r="M172" s="102">
        <v>60000000</v>
      </c>
      <c r="N172" s="103">
        <v>60000000</v>
      </c>
      <c r="O172" s="103">
        <f t="shared" si="63"/>
        <v>0</v>
      </c>
      <c r="P172" s="100">
        <f t="shared" si="64"/>
        <v>0</v>
      </c>
      <c r="Q172" s="122">
        <f t="shared" si="56"/>
        <v>0</v>
      </c>
      <c r="R172" s="101">
        <f t="shared" si="57"/>
        <v>0</v>
      </c>
      <c r="S172" s="103">
        <f t="shared" si="65"/>
        <v>54517406.272013694</v>
      </c>
      <c r="T172" s="100">
        <f t="shared" si="66"/>
        <v>58526200</v>
      </c>
      <c r="U172" s="122">
        <f t="shared" si="58"/>
        <v>59526200</v>
      </c>
      <c r="V172" s="101">
        <f t="shared" si="59"/>
        <v>60000000</v>
      </c>
      <c r="X172" s="105">
        <v>0</v>
      </c>
      <c r="Y172" s="107">
        <v>59000000</v>
      </c>
      <c r="Z172" s="104">
        <v>0</v>
      </c>
      <c r="AA172" s="105">
        <v>0</v>
      </c>
      <c r="AB172" s="106">
        <v>60000000</v>
      </c>
      <c r="AC172" s="107">
        <v>60000000</v>
      </c>
      <c r="AD172" s="107">
        <f t="shared" si="60"/>
        <v>0</v>
      </c>
      <c r="AE172" s="107">
        <f t="shared" si="61"/>
        <v>0</v>
      </c>
      <c r="AF172" s="107">
        <f t="shared" si="67"/>
        <v>0</v>
      </c>
      <c r="AG172" s="107">
        <f t="shared" si="62"/>
        <v>58526200</v>
      </c>
      <c r="AH172" s="107">
        <f t="shared" si="68"/>
        <v>59526200</v>
      </c>
      <c r="AI172" s="107">
        <f t="shared" si="69"/>
        <v>60000000</v>
      </c>
    </row>
    <row r="173" spans="1:35">
      <c r="A173" s="64" t="s">
        <v>167</v>
      </c>
      <c r="B173" s="64" t="s">
        <v>806</v>
      </c>
      <c r="C173" s="158">
        <v>2158273.19</v>
      </c>
      <c r="D173" s="159">
        <v>5771738</v>
      </c>
      <c r="F173" s="158">
        <v>2359139.35</v>
      </c>
      <c r="G173" s="159">
        <v>10450000</v>
      </c>
      <c r="I173" s="122">
        <v>2202490.4134000009</v>
      </c>
      <c r="J173" s="321">
        <v>10950000</v>
      </c>
      <c r="K173" s="100">
        <v>2077069.9241000009</v>
      </c>
      <c r="L173" s="101">
        <v>1730742.1423000011</v>
      </c>
      <c r="M173" s="102">
        <v>10950000</v>
      </c>
      <c r="N173" s="103">
        <v>10950000</v>
      </c>
      <c r="O173" s="103">
        <f t="shared" si="63"/>
        <v>2302896.8251999998</v>
      </c>
      <c r="P173" s="100">
        <f t="shared" si="64"/>
        <v>2246352.1156480005</v>
      </c>
      <c r="Q173" s="122">
        <f t="shared" si="56"/>
        <v>2112187.6611040011</v>
      </c>
      <c r="R173" s="101">
        <f t="shared" si="57"/>
        <v>1827713.9212040012</v>
      </c>
      <c r="S173" s="103">
        <f t="shared" si="65"/>
        <v>8233439.4643999999</v>
      </c>
      <c r="T173" s="100">
        <f t="shared" si="66"/>
        <v>10713100</v>
      </c>
      <c r="U173" s="122">
        <f t="shared" si="58"/>
        <v>10950000</v>
      </c>
      <c r="V173" s="101">
        <f t="shared" si="59"/>
        <v>10950000</v>
      </c>
      <c r="X173" s="105">
        <v>2202490.4134000009</v>
      </c>
      <c r="Y173" s="107">
        <v>10950000</v>
      </c>
      <c r="Z173" s="104">
        <v>2077069.9241000009</v>
      </c>
      <c r="AA173" s="105">
        <v>1730742.1423000011</v>
      </c>
      <c r="AB173" s="106">
        <v>10950000</v>
      </c>
      <c r="AC173" s="107">
        <v>10950000</v>
      </c>
      <c r="AD173" s="107">
        <f t="shared" si="60"/>
        <v>2246352.1156480005</v>
      </c>
      <c r="AE173" s="107">
        <f t="shared" si="61"/>
        <v>2112187.6611040011</v>
      </c>
      <c r="AF173" s="107">
        <f t="shared" si="67"/>
        <v>1827713.9212040012</v>
      </c>
      <c r="AG173" s="107">
        <f t="shared" si="62"/>
        <v>10713100</v>
      </c>
      <c r="AH173" s="107">
        <f t="shared" si="68"/>
        <v>10950000</v>
      </c>
      <c r="AI173" s="107">
        <f t="shared" si="69"/>
        <v>10950000</v>
      </c>
    </row>
    <row r="174" spans="1:35">
      <c r="A174" s="64" t="s">
        <v>585</v>
      </c>
      <c r="B174" s="64" t="s">
        <v>807</v>
      </c>
      <c r="C174" s="158">
        <v>0</v>
      </c>
      <c r="D174" s="159">
        <v>259791.4185</v>
      </c>
      <c r="F174" s="158">
        <v>0</v>
      </c>
      <c r="G174" s="159">
        <v>309687.28999999998</v>
      </c>
      <c r="I174" s="122">
        <v>0</v>
      </c>
      <c r="J174" s="321">
        <v>314580.90499999997</v>
      </c>
      <c r="K174" s="100">
        <v>0</v>
      </c>
      <c r="L174" s="101">
        <v>0</v>
      </c>
      <c r="M174" s="102">
        <v>320242.9988</v>
      </c>
      <c r="N174" s="103">
        <v>326968.39659999998</v>
      </c>
      <c r="O174" s="103">
        <f t="shared" si="63"/>
        <v>0</v>
      </c>
      <c r="P174" s="100">
        <f t="shared" si="64"/>
        <v>0</v>
      </c>
      <c r="Q174" s="122">
        <f t="shared" si="56"/>
        <v>0</v>
      </c>
      <c r="R174" s="101">
        <f t="shared" si="57"/>
        <v>0</v>
      </c>
      <c r="S174" s="103">
        <f t="shared" si="65"/>
        <v>286046.62608329998</v>
      </c>
      <c r="T174" s="100">
        <f t="shared" si="66"/>
        <v>312262.31021299999</v>
      </c>
      <c r="U174" s="122">
        <f t="shared" si="58"/>
        <v>317560.29875755997</v>
      </c>
      <c r="V174" s="101">
        <f t="shared" si="59"/>
        <v>323781.90312236</v>
      </c>
      <c r="X174" s="105">
        <v>0</v>
      </c>
      <c r="Y174" s="107">
        <v>314580.90499999997</v>
      </c>
      <c r="Z174" s="104">
        <v>0</v>
      </c>
      <c r="AA174" s="105">
        <v>0</v>
      </c>
      <c r="AB174" s="106">
        <v>320242.9988</v>
      </c>
      <c r="AC174" s="107">
        <v>326968.39659999998</v>
      </c>
      <c r="AD174" s="107">
        <f t="shared" si="60"/>
        <v>0</v>
      </c>
      <c r="AE174" s="107">
        <f t="shared" si="61"/>
        <v>0</v>
      </c>
      <c r="AF174" s="107">
        <f t="shared" si="67"/>
        <v>0</v>
      </c>
      <c r="AG174" s="107">
        <f t="shared" si="62"/>
        <v>312262.31021299999</v>
      </c>
      <c r="AH174" s="107">
        <f t="shared" si="68"/>
        <v>317560.29875755997</v>
      </c>
      <c r="AI174" s="107">
        <f t="shared" si="69"/>
        <v>323781.90312236</v>
      </c>
    </row>
    <row r="175" spans="1:35">
      <c r="A175" s="64" t="s">
        <v>165</v>
      </c>
      <c r="B175" s="64" t="s">
        <v>808</v>
      </c>
      <c r="C175" s="158">
        <v>79759.320000000007</v>
      </c>
      <c r="D175" s="159">
        <v>269995.67550000001</v>
      </c>
      <c r="F175" s="158">
        <v>59882.19</v>
      </c>
      <c r="G175" s="159">
        <v>384200</v>
      </c>
      <c r="I175" s="122">
        <v>76321.138000000006</v>
      </c>
      <c r="J175" s="321">
        <v>400000</v>
      </c>
      <c r="K175" s="100">
        <v>74664.641000000003</v>
      </c>
      <c r="L175" s="101">
        <v>72289.760500000033</v>
      </c>
      <c r="M175" s="102">
        <v>400000</v>
      </c>
      <c r="N175" s="103">
        <v>410000</v>
      </c>
      <c r="O175" s="103">
        <f t="shared" si="63"/>
        <v>65447.786400000005</v>
      </c>
      <c r="P175" s="100">
        <f t="shared" si="64"/>
        <v>71718.232560000004</v>
      </c>
      <c r="Q175" s="122">
        <f t="shared" si="56"/>
        <v>75128.460160000002</v>
      </c>
      <c r="R175" s="101">
        <f t="shared" si="57"/>
        <v>72954.727040000027</v>
      </c>
      <c r="S175" s="103">
        <f t="shared" si="65"/>
        <v>330089.99105190003</v>
      </c>
      <c r="T175" s="100">
        <f t="shared" si="66"/>
        <v>392513.95999999996</v>
      </c>
      <c r="U175" s="122">
        <f t="shared" si="58"/>
        <v>400000</v>
      </c>
      <c r="V175" s="101">
        <f t="shared" si="59"/>
        <v>405262</v>
      </c>
      <c r="X175" s="105">
        <v>76321.138000000006</v>
      </c>
      <c r="Y175" s="107">
        <v>400000</v>
      </c>
      <c r="Z175" s="104">
        <v>74664.641000000003</v>
      </c>
      <c r="AA175" s="105">
        <v>72289.760500000033</v>
      </c>
      <c r="AB175" s="106">
        <v>400000</v>
      </c>
      <c r="AC175" s="107">
        <v>410000</v>
      </c>
      <c r="AD175" s="107">
        <f t="shared" si="60"/>
        <v>71718.232560000004</v>
      </c>
      <c r="AE175" s="107">
        <f t="shared" si="61"/>
        <v>75128.460160000002</v>
      </c>
      <c r="AF175" s="107">
        <f t="shared" si="67"/>
        <v>72954.727040000027</v>
      </c>
      <c r="AG175" s="107">
        <f t="shared" si="62"/>
        <v>392513.95999999996</v>
      </c>
      <c r="AH175" s="107">
        <f t="shared" si="68"/>
        <v>400000</v>
      </c>
      <c r="AI175" s="107">
        <f t="shared" si="69"/>
        <v>405262</v>
      </c>
    </row>
    <row r="176" spans="1:35">
      <c r="A176" s="64" t="s">
        <v>345</v>
      </c>
      <c r="B176" s="64" t="s">
        <v>809</v>
      </c>
      <c r="C176" s="158">
        <v>0</v>
      </c>
      <c r="D176" s="159">
        <v>2562875</v>
      </c>
      <c r="F176" s="158">
        <v>0</v>
      </c>
      <c r="G176" s="159">
        <v>2627690.12</v>
      </c>
      <c r="I176" s="122">
        <v>0</v>
      </c>
      <c r="J176" s="321">
        <v>2669212.34</v>
      </c>
      <c r="K176" s="100">
        <v>0</v>
      </c>
      <c r="L176" s="101">
        <v>0</v>
      </c>
      <c r="M176" s="102">
        <v>2717255.0864000004</v>
      </c>
      <c r="N176" s="103">
        <v>2774319.9448000002</v>
      </c>
      <c r="O176" s="103">
        <f t="shared" si="63"/>
        <v>0</v>
      </c>
      <c r="P176" s="100">
        <f t="shared" si="64"/>
        <v>0</v>
      </c>
      <c r="Q176" s="122">
        <f t="shared" si="56"/>
        <v>0</v>
      </c>
      <c r="R176" s="101">
        <f t="shared" si="57"/>
        <v>0</v>
      </c>
      <c r="S176" s="103">
        <f t="shared" si="65"/>
        <v>2596980.7161440002</v>
      </c>
      <c r="T176" s="100">
        <f t="shared" si="66"/>
        <v>2649539.112164</v>
      </c>
      <c r="U176" s="122">
        <f t="shared" si="58"/>
        <v>2694492.4331556801</v>
      </c>
      <c r="V176" s="101">
        <f t="shared" si="59"/>
        <v>2747282.6148900799</v>
      </c>
      <c r="X176" s="105">
        <v>0</v>
      </c>
      <c r="Y176" s="107">
        <v>2669212.34</v>
      </c>
      <c r="Z176" s="104">
        <v>0</v>
      </c>
      <c r="AA176" s="105">
        <v>0</v>
      </c>
      <c r="AB176" s="106">
        <v>2717255.0864000004</v>
      </c>
      <c r="AC176" s="107">
        <v>2774319.9448000002</v>
      </c>
      <c r="AD176" s="107">
        <f t="shared" si="60"/>
        <v>0</v>
      </c>
      <c r="AE176" s="107">
        <f t="shared" si="61"/>
        <v>0</v>
      </c>
      <c r="AF176" s="107">
        <f t="shared" si="67"/>
        <v>0</v>
      </c>
      <c r="AG176" s="107">
        <f t="shared" si="62"/>
        <v>2649539.112164</v>
      </c>
      <c r="AH176" s="107">
        <f t="shared" si="68"/>
        <v>2694492.4331556801</v>
      </c>
      <c r="AI176" s="107">
        <f t="shared" si="69"/>
        <v>2747282.6148900799</v>
      </c>
    </row>
    <row r="177" spans="1:35">
      <c r="A177" s="64" t="s">
        <v>163</v>
      </c>
      <c r="B177" s="64" t="s">
        <v>810</v>
      </c>
      <c r="C177" s="158">
        <v>0</v>
      </c>
      <c r="D177" s="159">
        <v>1143618.7575000001</v>
      </c>
      <c r="F177" s="158">
        <v>0</v>
      </c>
      <c r="G177" s="159">
        <v>1582011</v>
      </c>
      <c r="I177" s="122">
        <v>0</v>
      </c>
      <c r="J177" s="321">
        <v>1594640</v>
      </c>
      <c r="K177" s="100">
        <v>0</v>
      </c>
      <c r="L177" s="101">
        <v>0</v>
      </c>
      <c r="M177" s="102">
        <v>1636252.7532000002</v>
      </c>
      <c r="N177" s="103">
        <v>1670615.5674000001</v>
      </c>
      <c r="O177" s="103">
        <f t="shared" si="63"/>
        <v>0</v>
      </c>
      <c r="P177" s="100">
        <f t="shared" si="64"/>
        <v>0</v>
      </c>
      <c r="Q177" s="122">
        <f t="shared" si="56"/>
        <v>0</v>
      </c>
      <c r="R177" s="101">
        <f t="shared" si="57"/>
        <v>0</v>
      </c>
      <c r="S177" s="103">
        <f t="shared" si="65"/>
        <v>1374300.7555034999</v>
      </c>
      <c r="T177" s="100">
        <f t="shared" si="66"/>
        <v>1588656.3798</v>
      </c>
      <c r="U177" s="122">
        <f t="shared" si="58"/>
        <v>1616536.6307338402</v>
      </c>
      <c r="V177" s="101">
        <f t="shared" si="59"/>
        <v>1654334.4660320401</v>
      </c>
      <c r="X177" s="105">
        <v>0</v>
      </c>
      <c r="Y177" s="107">
        <v>1594640</v>
      </c>
      <c r="Z177" s="104">
        <v>0</v>
      </c>
      <c r="AA177" s="105">
        <v>0</v>
      </c>
      <c r="AB177" s="106">
        <v>1636252.7532000002</v>
      </c>
      <c r="AC177" s="107">
        <v>1670615.5674000001</v>
      </c>
      <c r="AD177" s="107">
        <f t="shared" si="60"/>
        <v>0</v>
      </c>
      <c r="AE177" s="107">
        <f t="shared" si="61"/>
        <v>0</v>
      </c>
      <c r="AF177" s="107">
        <f t="shared" si="67"/>
        <v>0</v>
      </c>
      <c r="AG177" s="107">
        <f t="shared" si="62"/>
        <v>1588656.3798</v>
      </c>
      <c r="AH177" s="107">
        <f t="shared" si="68"/>
        <v>1616536.6307338402</v>
      </c>
      <c r="AI177" s="107">
        <f t="shared" si="69"/>
        <v>1654334.4660320401</v>
      </c>
    </row>
    <row r="178" spans="1:35">
      <c r="A178" s="64" t="s">
        <v>307</v>
      </c>
      <c r="B178" s="64" t="s">
        <v>927</v>
      </c>
      <c r="C178" s="158">
        <v>1131.58</v>
      </c>
      <c r="D178" s="159">
        <v>367538.41649999999</v>
      </c>
      <c r="F178" s="158">
        <v>8116.02</v>
      </c>
      <c r="G178" s="159">
        <v>398328</v>
      </c>
      <c r="I178" s="122">
        <v>19556.433300000004</v>
      </c>
      <c r="J178" s="321">
        <v>600000</v>
      </c>
      <c r="K178" s="100">
        <v>22556.128200000046</v>
      </c>
      <c r="L178" s="101">
        <v>20077.869599999969</v>
      </c>
      <c r="M178" s="102">
        <v>600000</v>
      </c>
      <c r="N178" s="103">
        <v>600000</v>
      </c>
      <c r="O178" s="103">
        <f t="shared" si="63"/>
        <v>6160.3768</v>
      </c>
      <c r="P178" s="100">
        <f t="shared" si="64"/>
        <v>16353.117576000002</v>
      </c>
      <c r="Q178" s="122">
        <f t="shared" si="56"/>
        <v>21716.213628000034</v>
      </c>
      <c r="R178" s="101">
        <f t="shared" si="57"/>
        <v>20771.782007999991</v>
      </c>
      <c r="S178" s="103">
        <f t="shared" si="65"/>
        <v>383739.89533770003</v>
      </c>
      <c r="T178" s="100">
        <f t="shared" si="66"/>
        <v>504447.8064</v>
      </c>
      <c r="U178" s="122">
        <f t="shared" si="58"/>
        <v>600000</v>
      </c>
      <c r="V178" s="101">
        <f t="shared" si="59"/>
        <v>600000</v>
      </c>
      <c r="X178" s="105">
        <v>19556.433300000004</v>
      </c>
      <c r="Y178" s="107">
        <v>600000</v>
      </c>
      <c r="Z178" s="104">
        <v>22556.128200000046</v>
      </c>
      <c r="AA178" s="105">
        <v>20077.869599999969</v>
      </c>
      <c r="AB178" s="106">
        <v>600000</v>
      </c>
      <c r="AC178" s="107">
        <v>600000</v>
      </c>
      <c r="AD178" s="107">
        <f t="shared" si="60"/>
        <v>16353.117576000002</v>
      </c>
      <c r="AE178" s="107">
        <f t="shared" si="61"/>
        <v>21716.213628000034</v>
      </c>
      <c r="AF178" s="107">
        <f t="shared" si="67"/>
        <v>20771.782007999991</v>
      </c>
      <c r="AG178" s="107">
        <f t="shared" si="62"/>
        <v>504447.8064</v>
      </c>
      <c r="AH178" s="107">
        <f t="shared" si="68"/>
        <v>600000</v>
      </c>
      <c r="AI178" s="107">
        <f t="shared" si="69"/>
        <v>600000</v>
      </c>
    </row>
    <row r="179" spans="1:35">
      <c r="A179" s="64" t="s">
        <v>333</v>
      </c>
      <c r="B179" s="64" t="s">
        <v>811</v>
      </c>
      <c r="C179" s="158">
        <v>1165454.92</v>
      </c>
      <c r="D179" s="159">
        <v>500265.07799999998</v>
      </c>
      <c r="F179" s="158">
        <v>1252138.46</v>
      </c>
      <c r="G179" s="159">
        <v>612158</v>
      </c>
      <c r="I179" s="122">
        <v>1250377.7131000003</v>
      </c>
      <c r="J179" s="321">
        <v>642766</v>
      </c>
      <c r="K179" s="100">
        <v>1279995.7484000004</v>
      </c>
      <c r="L179" s="101">
        <v>1297604.6422000001</v>
      </c>
      <c r="M179" s="102">
        <v>674904</v>
      </c>
      <c r="N179" s="103">
        <v>708649</v>
      </c>
      <c r="O179" s="103">
        <f t="shared" si="63"/>
        <v>1227867.0688</v>
      </c>
      <c r="P179" s="100">
        <f t="shared" si="64"/>
        <v>1250870.7222320002</v>
      </c>
      <c r="Q179" s="122">
        <f t="shared" si="56"/>
        <v>1271702.6985160003</v>
      </c>
      <c r="R179" s="101">
        <f t="shared" si="57"/>
        <v>1292674.1519360002</v>
      </c>
      <c r="S179" s="103">
        <f t="shared" si="65"/>
        <v>559143.13355639996</v>
      </c>
      <c r="T179" s="100">
        <f t="shared" si="66"/>
        <v>628263.92959999992</v>
      </c>
      <c r="U179" s="122">
        <f t="shared" si="58"/>
        <v>659677.01560000004</v>
      </c>
      <c r="V179" s="101">
        <f t="shared" si="59"/>
        <v>692660.61899999995</v>
      </c>
      <c r="X179" s="105">
        <v>1250377.7131000003</v>
      </c>
      <c r="Y179" s="107">
        <v>642766</v>
      </c>
      <c r="Z179" s="104">
        <v>1279995.7484000004</v>
      </c>
      <c r="AA179" s="105">
        <v>1297604.6422000001</v>
      </c>
      <c r="AB179" s="106">
        <v>674904</v>
      </c>
      <c r="AC179" s="107">
        <v>708649</v>
      </c>
      <c r="AD179" s="107">
        <f t="shared" si="60"/>
        <v>1250870.7222320002</v>
      </c>
      <c r="AE179" s="107">
        <f t="shared" si="61"/>
        <v>1271702.6985160003</v>
      </c>
      <c r="AF179" s="107">
        <f t="shared" si="67"/>
        <v>1292674.1519360002</v>
      </c>
      <c r="AG179" s="107">
        <f t="shared" si="62"/>
        <v>628263.92959999992</v>
      </c>
      <c r="AH179" s="107">
        <f t="shared" si="68"/>
        <v>659677.01560000004</v>
      </c>
      <c r="AI179" s="107">
        <f t="shared" si="69"/>
        <v>692660.61899999995</v>
      </c>
    </row>
    <row r="180" spans="1:35">
      <c r="A180" s="64" t="s">
        <v>519</v>
      </c>
      <c r="B180" s="64" t="s">
        <v>812</v>
      </c>
      <c r="C180" s="158">
        <v>228211.55</v>
      </c>
      <c r="D180" s="159">
        <v>14233753.455</v>
      </c>
      <c r="F180" s="158">
        <v>0</v>
      </c>
      <c r="G180" s="159">
        <v>24807691</v>
      </c>
      <c r="I180" s="122">
        <v>0</v>
      </c>
      <c r="J180" s="321">
        <v>25204613.674999997</v>
      </c>
      <c r="K180" s="100">
        <v>0</v>
      </c>
      <c r="L180" s="101">
        <v>0</v>
      </c>
      <c r="M180" s="102">
        <v>25658267.677999999</v>
      </c>
      <c r="N180" s="103">
        <v>26197114.920999996</v>
      </c>
      <c r="O180" s="103">
        <f t="shared" si="63"/>
        <v>63899.234000000004</v>
      </c>
      <c r="P180" s="100">
        <f t="shared" si="64"/>
        <v>0</v>
      </c>
      <c r="Q180" s="122">
        <f t="shared" si="56"/>
        <v>0</v>
      </c>
      <c r="R180" s="101">
        <f t="shared" si="57"/>
        <v>0</v>
      </c>
      <c r="S180" s="103">
        <f t="shared" si="65"/>
        <v>19797759.391178999</v>
      </c>
      <c r="T180" s="100">
        <f t="shared" si="66"/>
        <v>25016551.711585</v>
      </c>
      <c r="U180" s="122">
        <f t="shared" si="58"/>
        <v>25443326.4113786</v>
      </c>
      <c r="V180" s="101">
        <f t="shared" si="59"/>
        <v>25941809.0972666</v>
      </c>
      <c r="X180" s="105">
        <v>0</v>
      </c>
      <c r="Y180" s="107">
        <v>25204613.674999997</v>
      </c>
      <c r="Z180" s="104">
        <v>0</v>
      </c>
      <c r="AA180" s="105">
        <v>0</v>
      </c>
      <c r="AB180" s="106">
        <v>25658267.677999999</v>
      </c>
      <c r="AC180" s="107">
        <v>26197114.920999996</v>
      </c>
      <c r="AD180" s="107">
        <f t="shared" si="60"/>
        <v>0</v>
      </c>
      <c r="AE180" s="107">
        <f t="shared" si="61"/>
        <v>0</v>
      </c>
      <c r="AF180" s="107">
        <f t="shared" si="67"/>
        <v>0</v>
      </c>
      <c r="AG180" s="107">
        <f t="shared" si="62"/>
        <v>25016551.711585</v>
      </c>
      <c r="AH180" s="107">
        <f t="shared" si="68"/>
        <v>25443326.4113786</v>
      </c>
      <c r="AI180" s="107">
        <f t="shared" si="69"/>
        <v>25941809.0972666</v>
      </c>
    </row>
    <row r="181" spans="1:35">
      <c r="A181" s="64" t="s">
        <v>331</v>
      </c>
      <c r="B181" s="64" t="s">
        <v>813</v>
      </c>
      <c r="C181" s="158">
        <v>6516233.6399999997</v>
      </c>
      <c r="D181" s="159">
        <v>995380</v>
      </c>
      <c r="F181" s="158">
        <v>7355736</v>
      </c>
      <c r="G181" s="159">
        <v>995380</v>
      </c>
      <c r="I181" s="122">
        <v>7611504.3183000004</v>
      </c>
      <c r="J181" s="321">
        <v>1175719</v>
      </c>
      <c r="K181" s="100">
        <v>7756283.6756999996</v>
      </c>
      <c r="L181" s="101">
        <v>7925948.7770999977</v>
      </c>
      <c r="M181" s="102">
        <v>1187476</v>
      </c>
      <c r="N181" s="103">
        <v>1199351</v>
      </c>
      <c r="O181" s="103">
        <f t="shared" si="63"/>
        <v>7120675.3392000003</v>
      </c>
      <c r="P181" s="100">
        <f t="shared" si="64"/>
        <v>7539889.1891759997</v>
      </c>
      <c r="Q181" s="122">
        <f t="shared" si="56"/>
        <v>7715745.4556280002</v>
      </c>
      <c r="R181" s="101">
        <f t="shared" si="57"/>
        <v>7878442.5487079984</v>
      </c>
      <c r="S181" s="103">
        <f t="shared" si="65"/>
        <v>995380</v>
      </c>
      <c r="T181" s="100">
        <f t="shared" si="66"/>
        <v>1090274.3818000001</v>
      </c>
      <c r="U181" s="122">
        <f t="shared" si="58"/>
        <v>1181905.5334000001</v>
      </c>
      <c r="V181" s="101">
        <f t="shared" si="59"/>
        <v>1193724.625</v>
      </c>
      <c r="X181" s="105">
        <v>7611504.3183000004</v>
      </c>
      <c r="Y181" s="107">
        <v>1175719</v>
      </c>
      <c r="Z181" s="104">
        <v>7756283.6756999996</v>
      </c>
      <c r="AA181" s="105">
        <v>7925948.7770999977</v>
      </c>
      <c r="AB181" s="106">
        <v>1187476</v>
      </c>
      <c r="AC181" s="107">
        <v>1199351</v>
      </c>
      <c r="AD181" s="107">
        <f t="shared" si="60"/>
        <v>7539889.1891759997</v>
      </c>
      <c r="AE181" s="107">
        <f t="shared" si="61"/>
        <v>7715745.4556280002</v>
      </c>
      <c r="AF181" s="107">
        <f t="shared" si="67"/>
        <v>7878442.5487079984</v>
      </c>
      <c r="AG181" s="107">
        <f t="shared" si="62"/>
        <v>1090274.3818000001</v>
      </c>
      <c r="AH181" s="107">
        <f t="shared" si="68"/>
        <v>1181905.5334000001</v>
      </c>
      <c r="AI181" s="107">
        <f t="shared" si="69"/>
        <v>1193724.625</v>
      </c>
    </row>
    <row r="182" spans="1:35">
      <c r="A182" s="64" t="s">
        <v>289</v>
      </c>
      <c r="B182" s="64" t="s">
        <v>814</v>
      </c>
      <c r="C182" s="158">
        <v>397589.61</v>
      </c>
      <c r="D182" s="159">
        <v>845655.39150000003</v>
      </c>
      <c r="F182" s="158">
        <v>278137.40000000002</v>
      </c>
      <c r="G182" s="159">
        <v>864849</v>
      </c>
      <c r="I182" s="122">
        <v>323780.50752666662</v>
      </c>
      <c r="J182" s="321">
        <v>916740</v>
      </c>
      <c r="K182" s="100">
        <v>272013.98050000006</v>
      </c>
      <c r="L182" s="101">
        <v>223047.03598333334</v>
      </c>
      <c r="M182" s="102">
        <v>971743</v>
      </c>
      <c r="N182" s="103">
        <v>971743</v>
      </c>
      <c r="O182" s="103">
        <f t="shared" si="63"/>
        <v>311584.01880000002</v>
      </c>
      <c r="P182" s="100">
        <f t="shared" si="64"/>
        <v>311000.43741919997</v>
      </c>
      <c r="Q182" s="122">
        <f t="shared" si="56"/>
        <v>286508.6080674667</v>
      </c>
      <c r="R182" s="101">
        <f t="shared" si="57"/>
        <v>236757.78044800003</v>
      </c>
      <c r="S182" s="103">
        <f t="shared" si="65"/>
        <v>855755.06829269999</v>
      </c>
      <c r="T182" s="100">
        <f t="shared" si="66"/>
        <v>892154.0442</v>
      </c>
      <c r="U182" s="122">
        <f t="shared" si="58"/>
        <v>945682.57860000001</v>
      </c>
      <c r="V182" s="101">
        <f t="shared" si="59"/>
        <v>971743</v>
      </c>
      <c r="X182" s="105">
        <v>323780.50752666662</v>
      </c>
      <c r="Y182" s="107">
        <v>916740</v>
      </c>
      <c r="Z182" s="104">
        <v>272013.98050000006</v>
      </c>
      <c r="AA182" s="105">
        <v>223047.03598333334</v>
      </c>
      <c r="AB182" s="106">
        <v>971743</v>
      </c>
      <c r="AC182" s="107">
        <v>971743</v>
      </c>
      <c r="AD182" s="107">
        <f t="shared" si="60"/>
        <v>311000.43741919997</v>
      </c>
      <c r="AE182" s="107">
        <f t="shared" si="61"/>
        <v>286508.6080674667</v>
      </c>
      <c r="AF182" s="107">
        <f t="shared" si="67"/>
        <v>236757.78044800003</v>
      </c>
      <c r="AG182" s="107">
        <f t="shared" si="62"/>
        <v>892154.0442</v>
      </c>
      <c r="AH182" s="107">
        <f t="shared" si="68"/>
        <v>945682.57860000001</v>
      </c>
      <c r="AI182" s="107">
        <f t="shared" si="69"/>
        <v>971743</v>
      </c>
    </row>
    <row r="183" spans="1:35">
      <c r="A183" s="64" t="s">
        <v>489</v>
      </c>
      <c r="B183" s="64" t="s">
        <v>815</v>
      </c>
      <c r="C183" s="158">
        <v>18436.22</v>
      </c>
      <c r="D183" s="159">
        <v>42463.781310000006</v>
      </c>
      <c r="F183" s="158">
        <v>41743.35</v>
      </c>
      <c r="G183" s="159">
        <v>45000</v>
      </c>
      <c r="I183" s="122">
        <v>40109.046400000014</v>
      </c>
      <c r="J183" s="321">
        <v>74255</v>
      </c>
      <c r="K183" s="100">
        <v>39052.985600000007</v>
      </c>
      <c r="L183" s="101">
        <v>39417.002800000009</v>
      </c>
      <c r="M183" s="102">
        <v>76060</v>
      </c>
      <c r="N183" s="103">
        <v>77909</v>
      </c>
      <c r="O183" s="103">
        <f t="shared" si="63"/>
        <v>35217.353600000002</v>
      </c>
      <c r="P183" s="100">
        <f t="shared" si="64"/>
        <v>40566.651408000012</v>
      </c>
      <c r="Q183" s="122">
        <f t="shared" si="56"/>
        <v>39348.682624000008</v>
      </c>
      <c r="R183" s="101">
        <f t="shared" si="57"/>
        <v>39315.07798400001</v>
      </c>
      <c r="S183" s="103">
        <f t="shared" si="65"/>
        <v>43798.339584678004</v>
      </c>
      <c r="T183" s="100">
        <f t="shared" si="66"/>
        <v>60393.981</v>
      </c>
      <c r="U183" s="122">
        <f t="shared" si="58"/>
        <v>75204.790999999997</v>
      </c>
      <c r="V183" s="101">
        <f t="shared" si="59"/>
        <v>77032.943800000008</v>
      </c>
      <c r="X183" s="105">
        <v>40109.046400000014</v>
      </c>
      <c r="Y183" s="107">
        <v>74255</v>
      </c>
      <c r="Z183" s="104">
        <v>39052.985600000007</v>
      </c>
      <c r="AA183" s="105">
        <v>39417.002800000009</v>
      </c>
      <c r="AB183" s="106">
        <v>76060</v>
      </c>
      <c r="AC183" s="107">
        <v>77909</v>
      </c>
      <c r="AD183" s="107">
        <f t="shared" si="60"/>
        <v>40566.651408000012</v>
      </c>
      <c r="AE183" s="107">
        <f t="shared" si="61"/>
        <v>39348.682624000008</v>
      </c>
      <c r="AF183" s="107">
        <f t="shared" si="67"/>
        <v>39315.07798400001</v>
      </c>
      <c r="AG183" s="107">
        <f t="shared" si="62"/>
        <v>60393.981</v>
      </c>
      <c r="AH183" s="107">
        <f t="shared" si="68"/>
        <v>75204.790999999997</v>
      </c>
      <c r="AI183" s="107">
        <f t="shared" si="69"/>
        <v>77032.943800000008</v>
      </c>
    </row>
    <row r="184" spans="1:35">
      <c r="A184" s="64" t="s">
        <v>401</v>
      </c>
      <c r="B184" s="64" t="s">
        <v>977</v>
      </c>
      <c r="C184" s="158">
        <v>0</v>
      </c>
      <c r="D184" s="159">
        <v>1904175</v>
      </c>
      <c r="F184" s="158">
        <v>0</v>
      </c>
      <c r="G184" s="159">
        <v>2066777.57</v>
      </c>
      <c r="I184" s="122">
        <v>0</v>
      </c>
      <c r="J184" s="321">
        <v>2099436.3649999998</v>
      </c>
      <c r="K184" s="100">
        <v>0</v>
      </c>
      <c r="L184" s="101">
        <v>0</v>
      </c>
      <c r="M184" s="102">
        <v>2137223.8004000001</v>
      </c>
      <c r="N184" s="103">
        <v>2182107.4677999998</v>
      </c>
      <c r="O184" s="103">
        <f t="shared" si="63"/>
        <v>0</v>
      </c>
      <c r="P184" s="100">
        <f t="shared" si="64"/>
        <v>0</v>
      </c>
      <c r="Q184" s="122">
        <f t="shared" si="56"/>
        <v>0</v>
      </c>
      <c r="R184" s="101">
        <f t="shared" si="57"/>
        <v>0</v>
      </c>
      <c r="S184" s="103">
        <f t="shared" si="65"/>
        <v>1989736.472334</v>
      </c>
      <c r="T184" s="100">
        <f t="shared" si="66"/>
        <v>2083962.627929</v>
      </c>
      <c r="U184" s="122">
        <f t="shared" si="58"/>
        <v>2119320.1135074799</v>
      </c>
      <c r="V184" s="101">
        <f t="shared" si="59"/>
        <v>2160841.58618588</v>
      </c>
      <c r="X184" s="105">
        <v>0</v>
      </c>
      <c r="Y184" s="107">
        <v>2099436.3649999998</v>
      </c>
      <c r="Z184" s="104">
        <v>0</v>
      </c>
      <c r="AA184" s="105">
        <v>0</v>
      </c>
      <c r="AB184" s="106">
        <v>2137223.8004000001</v>
      </c>
      <c r="AC184" s="107">
        <v>2182107.4677999998</v>
      </c>
      <c r="AD184" s="107">
        <f t="shared" si="60"/>
        <v>0</v>
      </c>
      <c r="AE184" s="107">
        <f t="shared" si="61"/>
        <v>0</v>
      </c>
      <c r="AF184" s="107">
        <f t="shared" si="67"/>
        <v>0</v>
      </c>
      <c r="AG184" s="107">
        <f t="shared" si="62"/>
        <v>2083962.627929</v>
      </c>
      <c r="AH184" s="107">
        <f t="shared" si="68"/>
        <v>2119320.1135074799</v>
      </c>
      <c r="AI184" s="107">
        <f t="shared" si="69"/>
        <v>2160841.58618588</v>
      </c>
    </row>
    <row r="185" spans="1:35">
      <c r="A185" s="64" t="s">
        <v>459</v>
      </c>
      <c r="B185" s="64" t="s">
        <v>921</v>
      </c>
      <c r="C185" s="158">
        <v>0</v>
      </c>
      <c r="D185" s="159">
        <v>115000</v>
      </c>
      <c r="F185" s="158">
        <v>3288.54</v>
      </c>
      <c r="G185" s="159">
        <v>125000</v>
      </c>
      <c r="I185" s="122">
        <v>0</v>
      </c>
      <c r="J185" s="321">
        <v>125000</v>
      </c>
      <c r="K185" s="100">
        <v>0</v>
      </c>
      <c r="L185" s="101">
        <v>0</v>
      </c>
      <c r="M185" s="102">
        <v>125000</v>
      </c>
      <c r="N185" s="103">
        <v>125000</v>
      </c>
      <c r="O185" s="103">
        <f t="shared" si="63"/>
        <v>2367.7487999999998</v>
      </c>
      <c r="P185" s="100">
        <f t="shared" si="64"/>
        <v>920.79120000000012</v>
      </c>
      <c r="Q185" s="122">
        <f t="shared" si="56"/>
        <v>0</v>
      </c>
      <c r="R185" s="101">
        <f t="shared" si="57"/>
        <v>0</v>
      </c>
      <c r="S185" s="103">
        <f t="shared" si="65"/>
        <v>120262</v>
      </c>
      <c r="T185" s="100">
        <f t="shared" si="66"/>
        <v>125000</v>
      </c>
      <c r="U185" s="122">
        <f t="shared" si="58"/>
        <v>125000</v>
      </c>
      <c r="V185" s="101">
        <f t="shared" si="59"/>
        <v>125000</v>
      </c>
      <c r="X185" s="105">
        <v>0</v>
      </c>
      <c r="Y185" s="107">
        <v>125000</v>
      </c>
      <c r="Z185" s="104">
        <v>0</v>
      </c>
      <c r="AA185" s="105">
        <v>0</v>
      </c>
      <c r="AB185" s="106">
        <v>125000</v>
      </c>
      <c r="AC185" s="107">
        <v>125000</v>
      </c>
      <c r="AD185" s="107">
        <f t="shared" si="60"/>
        <v>920.79120000000012</v>
      </c>
      <c r="AE185" s="107">
        <f t="shared" si="61"/>
        <v>0</v>
      </c>
      <c r="AF185" s="107">
        <f t="shared" si="67"/>
        <v>0</v>
      </c>
      <c r="AG185" s="107">
        <f t="shared" si="62"/>
        <v>125000</v>
      </c>
      <c r="AH185" s="107">
        <f t="shared" si="68"/>
        <v>125000</v>
      </c>
      <c r="AI185" s="107">
        <f t="shared" si="69"/>
        <v>125000</v>
      </c>
    </row>
    <row r="186" spans="1:35">
      <c r="A186" s="64" t="s">
        <v>105</v>
      </c>
      <c r="B186" s="64" t="s">
        <v>816</v>
      </c>
      <c r="C186" s="158">
        <v>0</v>
      </c>
      <c r="D186" s="159">
        <v>60000</v>
      </c>
      <c r="F186" s="158">
        <v>0</v>
      </c>
      <c r="G186" s="159">
        <v>60000</v>
      </c>
      <c r="I186" s="122">
        <v>0</v>
      </c>
      <c r="J186" s="321">
        <v>60000</v>
      </c>
      <c r="K186" s="100">
        <v>0</v>
      </c>
      <c r="L186" s="101">
        <v>0</v>
      </c>
      <c r="M186" s="102">
        <v>60000</v>
      </c>
      <c r="N186" s="103">
        <v>60000</v>
      </c>
      <c r="O186" s="103">
        <f t="shared" si="63"/>
        <v>0</v>
      </c>
      <c r="P186" s="100">
        <f t="shared" si="64"/>
        <v>0</v>
      </c>
      <c r="Q186" s="122">
        <f t="shared" si="56"/>
        <v>0</v>
      </c>
      <c r="R186" s="101">
        <f t="shared" si="57"/>
        <v>0</v>
      </c>
      <c r="S186" s="103">
        <f t="shared" si="65"/>
        <v>60000</v>
      </c>
      <c r="T186" s="100">
        <f t="shared" si="66"/>
        <v>60000</v>
      </c>
      <c r="U186" s="122">
        <f t="shared" si="58"/>
        <v>60000</v>
      </c>
      <c r="V186" s="101">
        <f t="shared" si="59"/>
        <v>60000</v>
      </c>
      <c r="X186" s="105">
        <v>0</v>
      </c>
      <c r="Y186" s="107">
        <v>60000</v>
      </c>
      <c r="Z186" s="104">
        <v>0</v>
      </c>
      <c r="AA186" s="105">
        <v>0</v>
      </c>
      <c r="AB186" s="106">
        <v>60000</v>
      </c>
      <c r="AC186" s="107">
        <v>60000</v>
      </c>
      <c r="AD186" s="107">
        <f t="shared" si="60"/>
        <v>0</v>
      </c>
      <c r="AE186" s="107">
        <f t="shared" si="61"/>
        <v>0</v>
      </c>
      <c r="AF186" s="107">
        <f t="shared" si="67"/>
        <v>0</v>
      </c>
      <c r="AG186" s="107">
        <f t="shared" si="62"/>
        <v>60000</v>
      </c>
      <c r="AH186" s="107">
        <f t="shared" si="68"/>
        <v>60000</v>
      </c>
      <c r="AI186" s="107">
        <f t="shared" si="69"/>
        <v>60000</v>
      </c>
    </row>
    <row r="187" spans="1:35">
      <c r="A187" s="64" t="s">
        <v>89</v>
      </c>
      <c r="B187" s="64" t="s">
        <v>817</v>
      </c>
      <c r="C187" s="158">
        <v>0</v>
      </c>
      <c r="D187" s="159">
        <v>584079</v>
      </c>
      <c r="F187" s="158">
        <v>0</v>
      </c>
      <c r="G187" s="159">
        <v>584079</v>
      </c>
      <c r="I187" s="122">
        <v>0</v>
      </c>
      <c r="J187" s="321">
        <v>631250</v>
      </c>
      <c r="K187" s="100">
        <v>0</v>
      </c>
      <c r="L187" s="101">
        <v>0</v>
      </c>
      <c r="M187" s="102">
        <v>648925</v>
      </c>
      <c r="N187" s="103">
        <v>648925</v>
      </c>
      <c r="O187" s="103">
        <f t="shared" si="63"/>
        <v>0</v>
      </c>
      <c r="P187" s="100">
        <f t="shared" si="64"/>
        <v>0</v>
      </c>
      <c r="Q187" s="122">
        <f t="shared" si="56"/>
        <v>0</v>
      </c>
      <c r="R187" s="101">
        <f t="shared" si="57"/>
        <v>0</v>
      </c>
      <c r="S187" s="103">
        <f t="shared" si="65"/>
        <v>584079</v>
      </c>
      <c r="T187" s="100">
        <f t="shared" si="66"/>
        <v>608900.38020000001</v>
      </c>
      <c r="U187" s="122">
        <f t="shared" si="58"/>
        <v>640550.58499999996</v>
      </c>
      <c r="V187" s="101">
        <f t="shared" si="59"/>
        <v>648925</v>
      </c>
      <c r="X187" s="105">
        <v>0</v>
      </c>
      <c r="Y187" s="107">
        <v>631250</v>
      </c>
      <c r="Z187" s="104">
        <v>0</v>
      </c>
      <c r="AA187" s="105">
        <v>0</v>
      </c>
      <c r="AB187" s="106">
        <v>648925</v>
      </c>
      <c r="AC187" s="107">
        <v>648925</v>
      </c>
      <c r="AD187" s="107">
        <f t="shared" si="60"/>
        <v>0</v>
      </c>
      <c r="AE187" s="107">
        <f t="shared" si="61"/>
        <v>0</v>
      </c>
      <c r="AF187" s="107">
        <f t="shared" si="67"/>
        <v>0</v>
      </c>
      <c r="AG187" s="107">
        <f t="shared" si="62"/>
        <v>608900.38020000001</v>
      </c>
      <c r="AH187" s="107">
        <f t="shared" si="68"/>
        <v>640550.58499999996</v>
      </c>
      <c r="AI187" s="107">
        <f t="shared" si="69"/>
        <v>648925</v>
      </c>
    </row>
    <row r="188" spans="1:35">
      <c r="A188" s="64" t="s">
        <v>343</v>
      </c>
      <c r="B188" s="64" t="s">
        <v>818</v>
      </c>
      <c r="C188" s="158">
        <v>70691.53</v>
      </c>
      <c r="D188" s="159">
        <v>819003.46799999999</v>
      </c>
      <c r="F188" s="158">
        <v>74012.91</v>
      </c>
      <c r="G188" s="159">
        <v>795000</v>
      </c>
      <c r="I188" s="122">
        <v>44661.864899999957</v>
      </c>
      <c r="J188" s="321">
        <v>1229600</v>
      </c>
      <c r="K188" s="100">
        <v>72007.919099999999</v>
      </c>
      <c r="L188" s="101">
        <v>103280.76030000002</v>
      </c>
      <c r="M188" s="102">
        <v>1229600</v>
      </c>
      <c r="N188" s="103">
        <v>1229600</v>
      </c>
      <c r="O188" s="103">
        <f t="shared" si="63"/>
        <v>73082.923600000009</v>
      </c>
      <c r="P188" s="100">
        <f t="shared" si="64"/>
        <v>52880.157527999967</v>
      </c>
      <c r="Q188" s="122">
        <f t="shared" si="56"/>
        <v>64351.023923999994</v>
      </c>
      <c r="R188" s="101">
        <f t="shared" si="57"/>
        <v>94524.364764000013</v>
      </c>
      <c r="S188" s="103">
        <f t="shared" si="65"/>
        <v>806372.8431384</v>
      </c>
      <c r="T188" s="100">
        <f t="shared" si="66"/>
        <v>1023686.52</v>
      </c>
      <c r="U188" s="122">
        <f t="shared" si="58"/>
        <v>1229600</v>
      </c>
      <c r="V188" s="101">
        <f t="shared" si="59"/>
        <v>1229600</v>
      </c>
      <c r="X188" s="105">
        <v>44661.864899999957</v>
      </c>
      <c r="Y188" s="107">
        <v>1229600</v>
      </c>
      <c r="Z188" s="104">
        <v>72007.919099999999</v>
      </c>
      <c r="AA188" s="105">
        <v>103280.76030000002</v>
      </c>
      <c r="AB188" s="106">
        <v>1229600</v>
      </c>
      <c r="AC188" s="107">
        <v>1229600</v>
      </c>
      <c r="AD188" s="107">
        <f t="shared" si="60"/>
        <v>52880.157527999967</v>
      </c>
      <c r="AE188" s="107">
        <f t="shared" si="61"/>
        <v>64351.023923999994</v>
      </c>
      <c r="AF188" s="107">
        <f t="shared" si="67"/>
        <v>94524.364764000013</v>
      </c>
      <c r="AG188" s="107">
        <f t="shared" si="62"/>
        <v>1023686.52</v>
      </c>
      <c r="AH188" s="107">
        <f t="shared" si="68"/>
        <v>1229600</v>
      </c>
      <c r="AI188" s="107">
        <f t="shared" si="69"/>
        <v>1229600</v>
      </c>
    </row>
    <row r="189" spans="1:35">
      <c r="A189" s="64" t="s">
        <v>377</v>
      </c>
      <c r="B189" s="64" t="s">
        <v>819</v>
      </c>
      <c r="C189" s="158">
        <v>1511915.47</v>
      </c>
      <c r="D189" s="159">
        <v>2449989.5295000002</v>
      </c>
      <c r="F189" s="158">
        <v>1592682.39</v>
      </c>
      <c r="G189" s="159">
        <v>3900000</v>
      </c>
      <c r="I189" s="122">
        <v>1122547.6427</v>
      </c>
      <c r="J189" s="321">
        <v>3900000</v>
      </c>
      <c r="K189" s="100">
        <v>1071473.3277999999</v>
      </c>
      <c r="L189" s="101">
        <v>1087067.9444000004</v>
      </c>
      <c r="M189" s="102">
        <v>3900000</v>
      </c>
      <c r="N189" s="103">
        <v>3900000</v>
      </c>
      <c r="O189" s="103">
        <f t="shared" si="63"/>
        <v>1570067.6524</v>
      </c>
      <c r="P189" s="100">
        <f t="shared" si="64"/>
        <v>1254185.371944</v>
      </c>
      <c r="Q189" s="122">
        <f t="shared" si="56"/>
        <v>1085774.135972</v>
      </c>
      <c r="R189" s="101">
        <f t="shared" si="57"/>
        <v>1082701.4517520003</v>
      </c>
      <c r="S189" s="103">
        <f t="shared" si="65"/>
        <v>3212985.0390771003</v>
      </c>
      <c r="T189" s="100">
        <f t="shared" si="66"/>
        <v>3900000</v>
      </c>
      <c r="U189" s="122">
        <f t="shared" si="58"/>
        <v>3900000</v>
      </c>
      <c r="V189" s="101">
        <f t="shared" si="59"/>
        <v>3900000</v>
      </c>
      <c r="X189" s="105">
        <v>1122547.6427</v>
      </c>
      <c r="Y189" s="107">
        <v>3900000</v>
      </c>
      <c r="Z189" s="104">
        <v>1071473.3277999999</v>
      </c>
      <c r="AA189" s="105">
        <v>1087067.9444000004</v>
      </c>
      <c r="AB189" s="106">
        <v>3900000</v>
      </c>
      <c r="AC189" s="107">
        <v>3900000</v>
      </c>
      <c r="AD189" s="107">
        <f t="shared" si="60"/>
        <v>1254185.371944</v>
      </c>
      <c r="AE189" s="107">
        <f t="shared" si="61"/>
        <v>1085774.135972</v>
      </c>
      <c r="AF189" s="107">
        <f t="shared" si="67"/>
        <v>1082701.4517520003</v>
      </c>
      <c r="AG189" s="107">
        <f t="shared" si="62"/>
        <v>3900000</v>
      </c>
      <c r="AH189" s="107">
        <f t="shared" si="68"/>
        <v>3900000</v>
      </c>
      <c r="AI189" s="107">
        <f t="shared" si="69"/>
        <v>3900000</v>
      </c>
    </row>
    <row r="190" spans="1:35">
      <c r="A190" s="64" t="s">
        <v>7</v>
      </c>
      <c r="B190" s="64" t="s">
        <v>820</v>
      </c>
      <c r="C190" s="158">
        <v>4560225.45</v>
      </c>
      <c r="D190" s="159">
        <v>1964474.5545000001</v>
      </c>
      <c r="F190" s="158">
        <v>4893932.25</v>
      </c>
      <c r="G190" s="159">
        <v>2160000</v>
      </c>
      <c r="I190" s="122">
        <v>5023900.8527000016</v>
      </c>
      <c r="J190" s="321">
        <v>2350000</v>
      </c>
      <c r="K190" s="100">
        <v>5091112.1338</v>
      </c>
      <c r="L190" s="101">
        <v>5189997.8699000012</v>
      </c>
      <c r="M190" s="102">
        <v>2435000</v>
      </c>
      <c r="N190" s="103">
        <v>2560000</v>
      </c>
      <c r="O190" s="103">
        <f t="shared" si="63"/>
        <v>4800494.3459999999</v>
      </c>
      <c r="P190" s="100">
        <f t="shared" si="64"/>
        <v>4987509.6439440008</v>
      </c>
      <c r="Q190" s="122">
        <f t="shared" si="56"/>
        <v>5072292.9750920003</v>
      </c>
      <c r="R190" s="101">
        <f t="shared" si="57"/>
        <v>5162309.8637920003</v>
      </c>
      <c r="S190" s="103">
        <f t="shared" si="65"/>
        <v>2067360.0439221</v>
      </c>
      <c r="T190" s="100">
        <f t="shared" si="66"/>
        <v>2259978</v>
      </c>
      <c r="U190" s="122">
        <f t="shared" si="58"/>
        <v>2394727</v>
      </c>
      <c r="V190" s="101">
        <f t="shared" si="59"/>
        <v>2500775</v>
      </c>
      <c r="X190" s="105">
        <v>5023900.8527000016</v>
      </c>
      <c r="Y190" s="107">
        <v>2350000</v>
      </c>
      <c r="Z190" s="104">
        <v>5091112.1338</v>
      </c>
      <c r="AA190" s="105">
        <v>5189997.8699000012</v>
      </c>
      <c r="AB190" s="106">
        <v>2435000</v>
      </c>
      <c r="AC190" s="107">
        <v>2560000</v>
      </c>
      <c r="AD190" s="107">
        <f t="shared" si="60"/>
        <v>4987509.6439440008</v>
      </c>
      <c r="AE190" s="107">
        <f t="shared" si="61"/>
        <v>5072292.9750920003</v>
      </c>
      <c r="AF190" s="107">
        <f t="shared" si="67"/>
        <v>5162309.8637920003</v>
      </c>
      <c r="AG190" s="107">
        <f t="shared" si="62"/>
        <v>2259978</v>
      </c>
      <c r="AH190" s="107">
        <f t="shared" si="68"/>
        <v>2394727</v>
      </c>
      <c r="AI190" s="107">
        <f t="shared" si="69"/>
        <v>2500775</v>
      </c>
    </row>
    <row r="191" spans="1:35">
      <c r="A191" s="64" t="s">
        <v>93</v>
      </c>
      <c r="B191" s="64" t="s">
        <v>821</v>
      </c>
      <c r="C191" s="158">
        <v>0</v>
      </c>
      <c r="D191" s="159">
        <v>92602.414499999999</v>
      </c>
      <c r="F191" s="158">
        <v>0</v>
      </c>
      <c r="G191" s="159">
        <v>120640.41</v>
      </c>
      <c r="I191" s="122">
        <v>0</v>
      </c>
      <c r="J191" s="321">
        <v>122546.745</v>
      </c>
      <c r="K191" s="100">
        <v>0</v>
      </c>
      <c r="L191" s="101">
        <v>0</v>
      </c>
      <c r="M191" s="102">
        <v>124752.4452</v>
      </c>
      <c r="N191" s="103">
        <v>127372.36139999999</v>
      </c>
      <c r="O191" s="103">
        <f t="shared" si="63"/>
        <v>0</v>
      </c>
      <c r="P191" s="100">
        <f t="shared" si="64"/>
        <v>0</v>
      </c>
      <c r="Q191" s="122">
        <f t="shared" si="56"/>
        <v>0</v>
      </c>
      <c r="R191" s="101">
        <f t="shared" si="57"/>
        <v>0</v>
      </c>
      <c r="S191" s="103">
        <f t="shared" si="65"/>
        <v>107356.0077321</v>
      </c>
      <c r="T191" s="100">
        <f t="shared" si="66"/>
        <v>121643.523477</v>
      </c>
      <c r="U191" s="122">
        <f t="shared" si="58"/>
        <v>123707.38444523999</v>
      </c>
      <c r="V191" s="101">
        <f t="shared" si="59"/>
        <v>126131.04510444</v>
      </c>
      <c r="X191" s="105">
        <v>0</v>
      </c>
      <c r="Y191" s="107">
        <v>122546.745</v>
      </c>
      <c r="Z191" s="104">
        <v>0</v>
      </c>
      <c r="AA191" s="105">
        <v>0</v>
      </c>
      <c r="AB191" s="106">
        <v>124752.4452</v>
      </c>
      <c r="AC191" s="107">
        <v>127372.36139999999</v>
      </c>
      <c r="AD191" s="107">
        <f t="shared" si="60"/>
        <v>0</v>
      </c>
      <c r="AE191" s="107">
        <f t="shared" si="61"/>
        <v>0</v>
      </c>
      <c r="AF191" s="107">
        <f t="shared" si="67"/>
        <v>0</v>
      </c>
      <c r="AG191" s="107">
        <f t="shared" si="62"/>
        <v>121643.523477</v>
      </c>
      <c r="AH191" s="107">
        <f t="shared" si="68"/>
        <v>123707.38444523999</v>
      </c>
      <c r="AI191" s="107">
        <f t="shared" si="69"/>
        <v>126131.04510444</v>
      </c>
    </row>
    <row r="192" spans="1:35">
      <c r="A192" s="64" t="s">
        <v>571</v>
      </c>
      <c r="B192" s="64" t="s">
        <v>916</v>
      </c>
      <c r="C192" s="158">
        <v>72806.78</v>
      </c>
      <c r="D192" s="159">
        <v>201168.22349999999</v>
      </c>
      <c r="F192" s="158">
        <v>63707.199999999997</v>
      </c>
      <c r="G192" s="159">
        <v>270000</v>
      </c>
      <c r="I192" s="122">
        <v>77938.849299999987</v>
      </c>
      <c r="J192" s="321">
        <v>362800.40749999997</v>
      </c>
      <c r="K192" s="100">
        <v>79329.694699999964</v>
      </c>
      <c r="L192" s="101">
        <v>77807.019099999961</v>
      </c>
      <c r="M192" s="102">
        <v>369352.41249999998</v>
      </c>
      <c r="N192" s="103">
        <v>382423.8075</v>
      </c>
      <c r="O192" s="103">
        <f t="shared" si="63"/>
        <v>66255.082399999999</v>
      </c>
      <c r="P192" s="100">
        <f t="shared" si="64"/>
        <v>73953.987495999987</v>
      </c>
      <c r="Q192" s="122">
        <f t="shared" si="56"/>
        <v>78940.257987999968</v>
      </c>
      <c r="R192" s="101">
        <f t="shared" si="57"/>
        <v>78233.368267999962</v>
      </c>
      <c r="S192" s="103">
        <f t="shared" si="65"/>
        <v>237387.50429429999</v>
      </c>
      <c r="T192" s="100">
        <f t="shared" si="66"/>
        <v>318831.57442650001</v>
      </c>
      <c r="U192" s="122">
        <f t="shared" si="58"/>
        <v>366248.07253100001</v>
      </c>
      <c r="V192" s="101">
        <f t="shared" si="59"/>
        <v>376230.58054899995</v>
      </c>
      <c r="X192" s="105">
        <v>77938.849299999987</v>
      </c>
      <c r="Y192" s="107">
        <v>362800.40749999997</v>
      </c>
      <c r="Z192" s="104">
        <v>79329.694699999964</v>
      </c>
      <c r="AA192" s="105">
        <v>77807.019099999961</v>
      </c>
      <c r="AB192" s="106">
        <v>369352.41249999998</v>
      </c>
      <c r="AC192" s="107">
        <v>382423.8075</v>
      </c>
      <c r="AD192" s="107">
        <f t="shared" si="60"/>
        <v>73953.987495999987</v>
      </c>
      <c r="AE192" s="107">
        <f t="shared" si="61"/>
        <v>78940.257987999968</v>
      </c>
      <c r="AF192" s="107">
        <f t="shared" si="67"/>
        <v>78233.368267999962</v>
      </c>
      <c r="AG192" s="107">
        <f t="shared" si="62"/>
        <v>318831.57442650001</v>
      </c>
      <c r="AH192" s="107">
        <f t="shared" si="68"/>
        <v>366248.07253100001</v>
      </c>
      <c r="AI192" s="107">
        <f t="shared" si="69"/>
        <v>376230.58054899995</v>
      </c>
    </row>
    <row r="193" spans="1:35">
      <c r="A193" s="64" t="s">
        <v>111</v>
      </c>
      <c r="B193" s="64" t="s">
        <v>822</v>
      </c>
      <c r="C193" s="158">
        <v>15882502.130000001</v>
      </c>
      <c r="D193" s="159">
        <v>10537658</v>
      </c>
      <c r="F193" s="158">
        <v>17044310.940000001</v>
      </c>
      <c r="G193" s="159">
        <v>11802177</v>
      </c>
      <c r="I193" s="122">
        <v>16076399.946900003</v>
      </c>
      <c r="J193" s="321">
        <v>13218439</v>
      </c>
      <c r="K193" s="100">
        <v>15336946.512599999</v>
      </c>
      <c r="L193" s="101">
        <v>13009760.986014003</v>
      </c>
      <c r="M193" s="102">
        <v>14804651</v>
      </c>
      <c r="N193" s="103">
        <v>14804651</v>
      </c>
      <c r="O193" s="103">
        <f t="shared" si="63"/>
        <v>16719004.473200001</v>
      </c>
      <c r="P193" s="100">
        <f t="shared" si="64"/>
        <v>16347415.024968002</v>
      </c>
      <c r="Q193" s="122">
        <f t="shared" si="56"/>
        <v>15543993.474204</v>
      </c>
      <c r="R193" s="101">
        <f t="shared" si="57"/>
        <v>13661372.933458082</v>
      </c>
      <c r="S193" s="103">
        <f t="shared" si="65"/>
        <v>11203047.897799999</v>
      </c>
      <c r="T193" s="100">
        <f t="shared" si="66"/>
        <v>12547414.0644</v>
      </c>
      <c r="U193" s="122">
        <f t="shared" si="58"/>
        <v>14053103.7544</v>
      </c>
      <c r="V193" s="101">
        <f t="shared" si="59"/>
        <v>14804651</v>
      </c>
      <c r="X193" s="105">
        <v>16076399.946900003</v>
      </c>
      <c r="Y193" s="107">
        <v>13218439</v>
      </c>
      <c r="Z193" s="104">
        <v>15336946.512599999</v>
      </c>
      <c r="AA193" s="105">
        <v>13009760.986014003</v>
      </c>
      <c r="AB193" s="106">
        <v>14804651</v>
      </c>
      <c r="AC193" s="107">
        <v>14804651</v>
      </c>
      <c r="AD193" s="107">
        <f t="shared" si="60"/>
        <v>16347415.024968002</v>
      </c>
      <c r="AE193" s="107">
        <f t="shared" si="61"/>
        <v>15543993.474204</v>
      </c>
      <c r="AF193" s="107">
        <f t="shared" si="67"/>
        <v>13661372.933458082</v>
      </c>
      <c r="AG193" s="107">
        <f t="shared" si="62"/>
        <v>12547414.0644</v>
      </c>
      <c r="AH193" s="107">
        <f t="shared" si="68"/>
        <v>14053103.7544</v>
      </c>
      <c r="AI193" s="107">
        <f t="shared" si="69"/>
        <v>14804651</v>
      </c>
    </row>
    <row r="194" spans="1:35">
      <c r="A194" s="64" t="s">
        <v>337</v>
      </c>
      <c r="B194" s="64" t="s">
        <v>823</v>
      </c>
      <c r="C194" s="158">
        <v>167020.5</v>
      </c>
      <c r="D194" s="159">
        <v>308389.50150000001</v>
      </c>
      <c r="F194" s="158">
        <v>179255.41</v>
      </c>
      <c r="G194" s="159">
        <v>314557</v>
      </c>
      <c r="I194" s="122">
        <v>167212.67820000008</v>
      </c>
      <c r="J194" s="321">
        <v>551560.54249999998</v>
      </c>
      <c r="K194" s="100">
        <v>174944.85630000007</v>
      </c>
      <c r="L194" s="101">
        <v>171050.22839999999</v>
      </c>
      <c r="M194" s="102">
        <v>553620.59</v>
      </c>
      <c r="N194" s="103">
        <v>577861.85499999998</v>
      </c>
      <c r="O194" s="103">
        <f t="shared" si="63"/>
        <v>175829.63520000002</v>
      </c>
      <c r="P194" s="100">
        <f t="shared" si="64"/>
        <v>170584.64310400008</v>
      </c>
      <c r="Q194" s="122">
        <f t="shared" si="56"/>
        <v>172779.84643200008</v>
      </c>
      <c r="R194" s="101">
        <f t="shared" si="57"/>
        <v>172140.72421200003</v>
      </c>
      <c r="S194" s="103">
        <f t="shared" si="65"/>
        <v>311634.83921070001</v>
      </c>
      <c r="T194" s="100">
        <f t="shared" si="66"/>
        <v>439268.26406349998</v>
      </c>
      <c r="U194" s="122">
        <f t="shared" si="58"/>
        <v>552644.53949450003</v>
      </c>
      <c r="V194" s="101">
        <f t="shared" si="59"/>
        <v>566376.343643</v>
      </c>
      <c r="X194" s="105">
        <v>167212.67820000008</v>
      </c>
      <c r="Y194" s="107">
        <v>551560.54249999998</v>
      </c>
      <c r="Z194" s="104">
        <v>174944.85630000007</v>
      </c>
      <c r="AA194" s="105">
        <v>171050.22839999999</v>
      </c>
      <c r="AB194" s="106">
        <v>553620.59</v>
      </c>
      <c r="AC194" s="107">
        <v>577861.85499999998</v>
      </c>
      <c r="AD194" s="107">
        <f t="shared" si="60"/>
        <v>170584.64310400008</v>
      </c>
      <c r="AE194" s="107">
        <f t="shared" si="61"/>
        <v>172779.84643200008</v>
      </c>
      <c r="AF194" s="107">
        <f t="shared" si="67"/>
        <v>172140.72421200003</v>
      </c>
      <c r="AG194" s="107">
        <f t="shared" si="62"/>
        <v>439268.26406349998</v>
      </c>
      <c r="AH194" s="107">
        <f t="shared" si="68"/>
        <v>552644.53949450003</v>
      </c>
      <c r="AI194" s="107">
        <f t="shared" si="69"/>
        <v>566376.343643</v>
      </c>
    </row>
    <row r="195" spans="1:35">
      <c r="A195" s="64" t="s">
        <v>19</v>
      </c>
      <c r="B195" s="64" t="s">
        <v>948</v>
      </c>
      <c r="C195" s="158">
        <v>0</v>
      </c>
      <c r="D195" s="159">
        <v>314807</v>
      </c>
      <c r="F195" s="158">
        <v>0</v>
      </c>
      <c r="G195" s="159">
        <v>330547</v>
      </c>
      <c r="I195" s="122">
        <v>0</v>
      </c>
      <c r="J195" s="321">
        <v>335521</v>
      </c>
      <c r="K195" s="100">
        <v>0</v>
      </c>
      <c r="L195" s="101">
        <v>0</v>
      </c>
      <c r="M195" s="102">
        <v>346314</v>
      </c>
      <c r="N195" s="103">
        <v>355497</v>
      </c>
      <c r="O195" s="103">
        <f t="shared" si="63"/>
        <v>0</v>
      </c>
      <c r="P195" s="100">
        <f t="shared" si="64"/>
        <v>0</v>
      </c>
      <c r="Q195" s="122">
        <f t="shared" si="56"/>
        <v>0</v>
      </c>
      <c r="R195" s="101">
        <f t="shared" si="57"/>
        <v>0</v>
      </c>
      <c r="S195" s="103">
        <f t="shared" si="65"/>
        <v>323089.38800000004</v>
      </c>
      <c r="T195" s="100">
        <f t="shared" si="66"/>
        <v>333164.31880000001</v>
      </c>
      <c r="U195" s="122">
        <f t="shared" si="58"/>
        <v>341200.27659999998</v>
      </c>
      <c r="V195" s="101">
        <f t="shared" si="59"/>
        <v>351146.09460000001</v>
      </c>
      <c r="X195" s="105">
        <v>0</v>
      </c>
      <c r="Y195" s="107">
        <v>335521</v>
      </c>
      <c r="Z195" s="104">
        <v>0</v>
      </c>
      <c r="AA195" s="105">
        <v>0</v>
      </c>
      <c r="AB195" s="106">
        <v>346314</v>
      </c>
      <c r="AC195" s="107">
        <v>355497</v>
      </c>
      <c r="AD195" s="107">
        <f t="shared" si="60"/>
        <v>0</v>
      </c>
      <c r="AE195" s="107">
        <f t="shared" si="61"/>
        <v>0</v>
      </c>
      <c r="AF195" s="107">
        <f t="shared" si="67"/>
        <v>0</v>
      </c>
      <c r="AG195" s="107">
        <f t="shared" si="62"/>
        <v>333164.31880000001</v>
      </c>
      <c r="AH195" s="107">
        <f t="shared" si="68"/>
        <v>341200.27659999998</v>
      </c>
      <c r="AI195" s="107">
        <f t="shared" si="69"/>
        <v>351146.09460000001</v>
      </c>
    </row>
    <row r="196" spans="1:35">
      <c r="A196" s="64" t="s">
        <v>291</v>
      </c>
      <c r="B196" s="64" t="s">
        <v>824</v>
      </c>
      <c r="C196" s="158">
        <v>58201.01</v>
      </c>
      <c r="D196" s="159">
        <v>323788.99349999998</v>
      </c>
      <c r="F196" s="158">
        <v>47930.06</v>
      </c>
      <c r="G196" s="159">
        <v>350000</v>
      </c>
      <c r="I196" s="122">
        <v>85448.143399999986</v>
      </c>
      <c r="J196" s="321">
        <v>350000</v>
      </c>
      <c r="K196" s="100">
        <v>86686.657599999962</v>
      </c>
      <c r="L196" s="101">
        <v>87340.340300000011</v>
      </c>
      <c r="M196" s="102">
        <v>350000</v>
      </c>
      <c r="N196" s="103">
        <v>350000</v>
      </c>
      <c r="O196" s="103">
        <f t="shared" si="63"/>
        <v>50805.925999999999</v>
      </c>
      <c r="P196" s="100">
        <f t="shared" si="64"/>
        <v>74943.080047999989</v>
      </c>
      <c r="Q196" s="122">
        <f t="shared" si="56"/>
        <v>86339.873623999971</v>
      </c>
      <c r="R196" s="101">
        <f t="shared" si="57"/>
        <v>87157.309143999999</v>
      </c>
      <c r="S196" s="103">
        <f t="shared" si="65"/>
        <v>337581.22512029996</v>
      </c>
      <c r="T196" s="100">
        <f t="shared" si="66"/>
        <v>350000</v>
      </c>
      <c r="U196" s="122">
        <f t="shared" si="58"/>
        <v>350000</v>
      </c>
      <c r="V196" s="101">
        <f t="shared" si="59"/>
        <v>350000</v>
      </c>
      <c r="X196" s="105">
        <v>85448.143399999986</v>
      </c>
      <c r="Y196" s="107">
        <v>350000</v>
      </c>
      <c r="Z196" s="104">
        <v>86686.657599999962</v>
      </c>
      <c r="AA196" s="105">
        <v>87340.340300000011</v>
      </c>
      <c r="AB196" s="106">
        <v>350000</v>
      </c>
      <c r="AC196" s="107">
        <v>350000</v>
      </c>
      <c r="AD196" s="107">
        <f t="shared" si="60"/>
        <v>74943.080047999989</v>
      </c>
      <c r="AE196" s="107">
        <f t="shared" si="61"/>
        <v>86339.873623999971</v>
      </c>
      <c r="AF196" s="107">
        <f t="shared" si="67"/>
        <v>87157.309143999999</v>
      </c>
      <c r="AG196" s="107">
        <f t="shared" si="62"/>
        <v>350000</v>
      </c>
      <c r="AH196" s="107">
        <f t="shared" si="68"/>
        <v>350000</v>
      </c>
      <c r="AI196" s="107">
        <f t="shared" si="69"/>
        <v>350000</v>
      </c>
    </row>
    <row r="197" spans="1:35">
      <c r="A197" s="64" t="s">
        <v>381</v>
      </c>
      <c r="B197" s="64" t="s">
        <v>825</v>
      </c>
      <c r="C197" s="158">
        <v>0</v>
      </c>
      <c r="D197" s="159">
        <v>21231957.1965</v>
      </c>
      <c r="F197" s="158">
        <v>0</v>
      </c>
      <c r="G197" s="159">
        <v>23238721</v>
      </c>
      <c r="I197" s="122">
        <v>0</v>
      </c>
      <c r="J197" s="321">
        <v>23605934.5</v>
      </c>
      <c r="K197" s="100">
        <v>0</v>
      </c>
      <c r="L197" s="101">
        <v>0</v>
      </c>
      <c r="M197" s="102">
        <v>24030814.120000001</v>
      </c>
      <c r="N197" s="103">
        <v>24535483.34</v>
      </c>
      <c r="O197" s="103">
        <f t="shared" si="63"/>
        <v>0</v>
      </c>
      <c r="P197" s="100">
        <f t="shared" si="64"/>
        <v>0</v>
      </c>
      <c r="Q197" s="122">
        <f t="shared" si="56"/>
        <v>0</v>
      </c>
      <c r="R197" s="101">
        <f t="shared" si="57"/>
        <v>0</v>
      </c>
      <c r="S197" s="103">
        <f t="shared" si="65"/>
        <v>22287916.309901699</v>
      </c>
      <c r="T197" s="100">
        <f t="shared" si="66"/>
        <v>23431948.743699998</v>
      </c>
      <c r="U197" s="122">
        <f t="shared" si="58"/>
        <v>23829506.156043999</v>
      </c>
      <c r="V197" s="101">
        <f t="shared" si="59"/>
        <v>24296371.063564003</v>
      </c>
      <c r="X197" s="105">
        <v>0</v>
      </c>
      <c r="Y197" s="107">
        <v>23605934.5</v>
      </c>
      <c r="Z197" s="104">
        <v>0</v>
      </c>
      <c r="AA197" s="105">
        <v>0</v>
      </c>
      <c r="AB197" s="106">
        <v>24030814.120000001</v>
      </c>
      <c r="AC197" s="107">
        <v>24535483.34</v>
      </c>
      <c r="AD197" s="107">
        <f t="shared" si="60"/>
        <v>0</v>
      </c>
      <c r="AE197" s="107">
        <f t="shared" si="61"/>
        <v>0</v>
      </c>
      <c r="AF197" s="107">
        <f t="shared" si="67"/>
        <v>0</v>
      </c>
      <c r="AG197" s="107">
        <f t="shared" si="62"/>
        <v>23431948.743699998</v>
      </c>
      <c r="AH197" s="107">
        <f t="shared" si="68"/>
        <v>23829506.156043999</v>
      </c>
      <c r="AI197" s="107">
        <f t="shared" si="69"/>
        <v>24296371.063564003</v>
      </c>
    </row>
    <row r="198" spans="1:35">
      <c r="A198" s="64" t="s">
        <v>323</v>
      </c>
      <c r="B198" s="64" t="s">
        <v>826</v>
      </c>
      <c r="C198" s="158">
        <v>0</v>
      </c>
      <c r="D198" s="159">
        <v>2219199.8774999999</v>
      </c>
      <c r="F198" s="158">
        <v>0</v>
      </c>
      <c r="G198" s="159">
        <v>2641258</v>
      </c>
      <c r="I198" s="122">
        <v>0</v>
      </c>
      <c r="J198" s="321">
        <v>2641258</v>
      </c>
      <c r="K198" s="100">
        <v>0</v>
      </c>
      <c r="L198" s="101">
        <v>0</v>
      </c>
      <c r="M198" s="102">
        <v>2720495</v>
      </c>
      <c r="N198" s="103">
        <v>2802110</v>
      </c>
      <c r="O198" s="103">
        <f t="shared" si="63"/>
        <v>0</v>
      </c>
      <c r="P198" s="100">
        <f t="shared" si="64"/>
        <v>0</v>
      </c>
      <c r="Q198" s="122">
        <f t="shared" si="56"/>
        <v>0</v>
      </c>
      <c r="R198" s="101">
        <f t="shared" si="57"/>
        <v>0</v>
      </c>
      <c r="S198" s="103">
        <f t="shared" si="65"/>
        <v>2441286.8615595</v>
      </c>
      <c r="T198" s="100">
        <f t="shared" si="66"/>
        <v>2641258</v>
      </c>
      <c r="U198" s="122">
        <f t="shared" si="58"/>
        <v>2682952.5093999999</v>
      </c>
      <c r="V198" s="101">
        <f t="shared" si="59"/>
        <v>2763440.8130000001</v>
      </c>
      <c r="X198" s="105">
        <v>0</v>
      </c>
      <c r="Y198" s="107">
        <v>2641258</v>
      </c>
      <c r="Z198" s="104">
        <v>0</v>
      </c>
      <c r="AA198" s="105">
        <v>0</v>
      </c>
      <c r="AB198" s="106">
        <v>2720495</v>
      </c>
      <c r="AC198" s="107">
        <v>2802110</v>
      </c>
      <c r="AD198" s="107">
        <f t="shared" si="60"/>
        <v>0</v>
      </c>
      <c r="AE198" s="107">
        <f t="shared" si="61"/>
        <v>0</v>
      </c>
      <c r="AF198" s="107">
        <f t="shared" si="67"/>
        <v>0</v>
      </c>
      <c r="AG198" s="107">
        <f t="shared" si="62"/>
        <v>2641258</v>
      </c>
      <c r="AH198" s="107">
        <f t="shared" si="68"/>
        <v>2682952.5093999999</v>
      </c>
      <c r="AI198" s="107">
        <f t="shared" si="69"/>
        <v>2763440.8130000001</v>
      </c>
    </row>
    <row r="199" spans="1:35">
      <c r="A199" s="64" t="s">
        <v>119</v>
      </c>
      <c r="B199" s="64" t="s">
        <v>940</v>
      </c>
      <c r="C199" s="158">
        <v>0</v>
      </c>
      <c r="D199" s="159">
        <v>800500</v>
      </c>
      <c r="F199" s="158">
        <v>0</v>
      </c>
      <c r="G199" s="159">
        <v>806217.28</v>
      </c>
      <c r="I199" s="122">
        <v>0</v>
      </c>
      <c r="J199" s="321">
        <v>818956.96</v>
      </c>
      <c r="K199" s="100">
        <v>0</v>
      </c>
      <c r="L199" s="101">
        <v>0</v>
      </c>
      <c r="M199" s="102">
        <v>833697.24160000007</v>
      </c>
      <c r="N199" s="103">
        <v>851205.65119999996</v>
      </c>
      <c r="O199" s="103">
        <f t="shared" si="63"/>
        <v>0</v>
      </c>
      <c r="P199" s="100">
        <f t="shared" si="64"/>
        <v>0</v>
      </c>
      <c r="Q199" s="122">
        <f t="shared" si="56"/>
        <v>0</v>
      </c>
      <c r="R199" s="101">
        <f t="shared" si="57"/>
        <v>0</v>
      </c>
      <c r="S199" s="103">
        <f t="shared" si="65"/>
        <v>803508.43273600005</v>
      </c>
      <c r="T199" s="100">
        <f t="shared" si="66"/>
        <v>812920.89961600001</v>
      </c>
      <c r="U199" s="122">
        <f t="shared" si="58"/>
        <v>826713.29617791995</v>
      </c>
      <c r="V199" s="101">
        <f t="shared" si="59"/>
        <v>842910.16673151997</v>
      </c>
      <c r="X199" s="105">
        <v>0</v>
      </c>
      <c r="Y199" s="107">
        <v>818956.96</v>
      </c>
      <c r="Z199" s="104">
        <v>0</v>
      </c>
      <c r="AA199" s="105">
        <v>0</v>
      </c>
      <c r="AB199" s="106">
        <v>833697.24160000007</v>
      </c>
      <c r="AC199" s="107">
        <v>851205.65119999996</v>
      </c>
      <c r="AD199" s="107">
        <f t="shared" si="60"/>
        <v>0</v>
      </c>
      <c r="AE199" s="107">
        <f t="shared" si="61"/>
        <v>0</v>
      </c>
      <c r="AF199" s="107">
        <f t="shared" si="67"/>
        <v>0</v>
      </c>
      <c r="AG199" s="107">
        <f t="shared" si="62"/>
        <v>812920.89961600001</v>
      </c>
      <c r="AH199" s="107">
        <f t="shared" si="68"/>
        <v>826713.29617791995</v>
      </c>
      <c r="AI199" s="107">
        <f t="shared" si="69"/>
        <v>842910.16673151997</v>
      </c>
    </row>
    <row r="200" spans="1:35">
      <c r="A200" s="64" t="s">
        <v>43</v>
      </c>
      <c r="B200" s="64" t="s">
        <v>827</v>
      </c>
      <c r="C200" s="158">
        <v>603980.98</v>
      </c>
      <c r="D200" s="159">
        <v>5005659.0172499996</v>
      </c>
      <c r="F200" s="158">
        <v>433154.52</v>
      </c>
      <c r="G200" s="159">
        <v>5523294</v>
      </c>
      <c r="I200" s="122">
        <v>238696.15060000026</v>
      </c>
      <c r="J200" s="321">
        <v>9100000</v>
      </c>
      <c r="K200" s="100">
        <v>0</v>
      </c>
      <c r="L200" s="101">
        <v>0</v>
      </c>
      <c r="M200" s="102">
        <v>9100000</v>
      </c>
      <c r="N200" s="103">
        <v>9100000</v>
      </c>
      <c r="O200" s="103">
        <f t="shared" si="63"/>
        <v>480985.92879999999</v>
      </c>
      <c r="P200" s="100">
        <f t="shared" si="64"/>
        <v>293144.49403200019</v>
      </c>
      <c r="Q200" s="122">
        <f t="shared" ref="Q200:Q263" si="70">(0.28*I200)+(0.72*K200)</f>
        <v>66834.922168000077</v>
      </c>
      <c r="R200" s="101">
        <f t="shared" ref="R200:R263" si="71">(0.28*K200)+(0.72*L200)</f>
        <v>0</v>
      </c>
      <c r="S200" s="103">
        <f t="shared" si="65"/>
        <v>5278038.5451730499</v>
      </c>
      <c r="T200" s="100">
        <f t="shared" si="66"/>
        <v>7405356.6972000003</v>
      </c>
      <c r="U200" s="122">
        <f t="shared" ref="U200:U263" si="72">(0.4738*J200)+(0.5262*M200)</f>
        <v>9100000</v>
      </c>
      <c r="V200" s="101">
        <f t="shared" ref="V200:V263" si="73">(0.4738*M200)+(0.5262*N200)</f>
        <v>9100000</v>
      </c>
      <c r="X200" s="105">
        <v>238696.15060000026</v>
      </c>
      <c r="Y200" s="107">
        <v>9100000</v>
      </c>
      <c r="Z200" s="104">
        <v>0</v>
      </c>
      <c r="AA200" s="105">
        <v>0</v>
      </c>
      <c r="AB200" s="106">
        <v>9100000</v>
      </c>
      <c r="AC200" s="107">
        <v>9100000</v>
      </c>
      <c r="AD200" s="107">
        <f t="shared" ref="AD200:AD263" si="74">(0.28*F200)+(0.72*X200)</f>
        <v>293144.49403200019</v>
      </c>
      <c r="AE200" s="107">
        <f t="shared" ref="AE200:AE263" si="75">(0.28*X200)+(0.72*Z200)</f>
        <v>66834.922168000077</v>
      </c>
      <c r="AF200" s="107">
        <f t="shared" si="67"/>
        <v>0</v>
      </c>
      <c r="AG200" s="107">
        <f t="shared" ref="AG200:AG263" si="76">(0.4738*G200)+(0.5262*Y200)</f>
        <v>7405356.6972000003</v>
      </c>
      <c r="AH200" s="107">
        <f t="shared" si="68"/>
        <v>9100000</v>
      </c>
      <c r="AI200" s="107">
        <f t="shared" si="69"/>
        <v>9100000</v>
      </c>
    </row>
    <row r="201" spans="1:35">
      <c r="A201" s="64" t="s">
        <v>181</v>
      </c>
      <c r="B201" s="64" t="s">
        <v>828</v>
      </c>
      <c r="C201" s="158">
        <v>0</v>
      </c>
      <c r="D201" s="159">
        <v>2853475.0000000005</v>
      </c>
      <c r="F201" s="158">
        <v>0</v>
      </c>
      <c r="G201" s="159">
        <v>3021241</v>
      </c>
      <c r="I201" s="122">
        <v>0</v>
      </c>
      <c r="J201" s="321">
        <v>3081580.7050000001</v>
      </c>
      <c r="K201" s="100">
        <v>0</v>
      </c>
      <c r="L201" s="101">
        <v>0</v>
      </c>
      <c r="M201" s="102">
        <v>3137045.6068000006</v>
      </c>
      <c r="N201" s="103">
        <v>3202926.4526000004</v>
      </c>
      <c r="O201" s="103">
        <f t="shared" ref="O201:O264" si="77">(0.28*C201)+(0.72*F201)</f>
        <v>0</v>
      </c>
      <c r="P201" s="100">
        <f t="shared" ref="P201:P264" si="78">(0.28*F201)+(0.72*I201)</f>
        <v>0</v>
      </c>
      <c r="Q201" s="122">
        <f t="shared" si="70"/>
        <v>0</v>
      </c>
      <c r="R201" s="101">
        <f t="shared" si="71"/>
        <v>0</v>
      </c>
      <c r="S201" s="103">
        <f t="shared" ref="S201:S264" si="79">(0.4738*D201)+(0.5262*G201)</f>
        <v>2941753.4692000002</v>
      </c>
      <c r="T201" s="100">
        <f t="shared" ref="T201:T264" si="80">(0.4738*G201)+(0.5262*J201)</f>
        <v>3052991.7527709999</v>
      </c>
      <c r="U201" s="122">
        <f t="shared" si="72"/>
        <v>3110766.3363271607</v>
      </c>
      <c r="V201" s="101">
        <f t="shared" si="73"/>
        <v>3171712.1078599608</v>
      </c>
      <c r="X201" s="105">
        <v>0</v>
      </c>
      <c r="Y201" s="107">
        <v>3081580.7050000001</v>
      </c>
      <c r="Z201" s="104">
        <v>0</v>
      </c>
      <c r="AA201" s="105">
        <v>0</v>
      </c>
      <c r="AB201" s="106">
        <v>3137045.6068000006</v>
      </c>
      <c r="AC201" s="107">
        <v>3202926.4526000004</v>
      </c>
      <c r="AD201" s="107">
        <f t="shared" si="74"/>
        <v>0</v>
      </c>
      <c r="AE201" s="107">
        <f t="shared" si="75"/>
        <v>0</v>
      </c>
      <c r="AF201" s="107">
        <f t="shared" ref="AF201:AF264" si="81">(0.28*Z201)+(0.72*AA201)</f>
        <v>0</v>
      </c>
      <c r="AG201" s="107">
        <f t="shared" si="76"/>
        <v>3052991.7527709999</v>
      </c>
      <c r="AH201" s="107">
        <f t="shared" ref="AH201:AH264" si="82">(0.4738*Y201)+(0.5262*AB201)</f>
        <v>3110766.3363271607</v>
      </c>
      <c r="AI201" s="107">
        <f t="shared" ref="AI201:AI264" si="83">(0.4738*AB201)+(0.5262*AC201)</f>
        <v>3171712.1078599608</v>
      </c>
    </row>
    <row r="202" spans="1:35">
      <c r="A202" s="64" t="s">
        <v>543</v>
      </c>
      <c r="B202" s="64" t="s">
        <v>917</v>
      </c>
      <c r="C202" s="158">
        <v>0</v>
      </c>
      <c r="D202" s="159">
        <v>560600</v>
      </c>
      <c r="F202" s="158">
        <v>0</v>
      </c>
      <c r="G202" s="159">
        <v>590000</v>
      </c>
      <c r="I202" s="122">
        <v>0</v>
      </c>
      <c r="J202" s="321">
        <v>670000</v>
      </c>
      <c r="K202" s="100">
        <v>0</v>
      </c>
      <c r="L202" s="101">
        <v>0</v>
      </c>
      <c r="M202" s="102">
        <v>670000</v>
      </c>
      <c r="N202" s="103">
        <v>670000</v>
      </c>
      <c r="O202" s="103">
        <f t="shared" si="77"/>
        <v>0</v>
      </c>
      <c r="P202" s="100">
        <f t="shared" si="78"/>
        <v>0</v>
      </c>
      <c r="Q202" s="122">
        <f t="shared" si="70"/>
        <v>0</v>
      </c>
      <c r="R202" s="101">
        <f t="shared" si="71"/>
        <v>0</v>
      </c>
      <c r="S202" s="103">
        <f t="shared" si="79"/>
        <v>576070.28</v>
      </c>
      <c r="T202" s="100">
        <f t="shared" si="80"/>
        <v>632096</v>
      </c>
      <c r="U202" s="122">
        <f t="shared" si="72"/>
        <v>670000</v>
      </c>
      <c r="V202" s="101">
        <f t="shared" si="73"/>
        <v>670000</v>
      </c>
      <c r="X202" s="105">
        <v>0</v>
      </c>
      <c r="Y202" s="107">
        <v>670000</v>
      </c>
      <c r="Z202" s="104">
        <v>0</v>
      </c>
      <c r="AA202" s="105">
        <v>0</v>
      </c>
      <c r="AB202" s="106">
        <v>670000</v>
      </c>
      <c r="AC202" s="107">
        <v>670000</v>
      </c>
      <c r="AD202" s="107">
        <f t="shared" si="74"/>
        <v>0</v>
      </c>
      <c r="AE202" s="107">
        <f t="shared" si="75"/>
        <v>0</v>
      </c>
      <c r="AF202" s="107">
        <f t="shared" si="81"/>
        <v>0</v>
      </c>
      <c r="AG202" s="107">
        <f t="shared" si="76"/>
        <v>632096</v>
      </c>
      <c r="AH202" s="107">
        <f t="shared" si="82"/>
        <v>670000</v>
      </c>
      <c r="AI202" s="107">
        <f t="shared" si="83"/>
        <v>670000</v>
      </c>
    </row>
    <row r="203" spans="1:35">
      <c r="A203" s="64" t="s">
        <v>25</v>
      </c>
      <c r="B203" s="64" t="s">
        <v>829</v>
      </c>
      <c r="C203" s="158">
        <v>1627038.82</v>
      </c>
      <c r="D203" s="159">
        <v>2343866.1779999998</v>
      </c>
      <c r="F203" s="158">
        <v>1719773.51</v>
      </c>
      <c r="G203" s="159">
        <v>2774261</v>
      </c>
      <c r="I203" s="122">
        <v>1498325.7147999997</v>
      </c>
      <c r="J203" s="321">
        <v>3190400</v>
      </c>
      <c r="K203" s="100">
        <v>1426041.3421999996</v>
      </c>
      <c r="L203" s="101">
        <v>1269608.0160999999</v>
      </c>
      <c r="M203" s="102">
        <v>3668960</v>
      </c>
      <c r="N203" s="103">
        <v>3668960</v>
      </c>
      <c r="O203" s="103">
        <f t="shared" si="77"/>
        <v>1693807.7968000001</v>
      </c>
      <c r="P203" s="100">
        <f t="shared" si="78"/>
        <v>1560331.0974559998</v>
      </c>
      <c r="Q203" s="122">
        <f t="shared" si="70"/>
        <v>1446280.9665279996</v>
      </c>
      <c r="R203" s="101">
        <f t="shared" si="71"/>
        <v>1313409.3474079999</v>
      </c>
      <c r="S203" s="103">
        <f t="shared" si="79"/>
        <v>2570339.9333364</v>
      </c>
      <c r="T203" s="100">
        <f t="shared" si="80"/>
        <v>2993233.3418000001</v>
      </c>
      <c r="U203" s="122">
        <f t="shared" si="72"/>
        <v>3442218.2719999999</v>
      </c>
      <c r="V203" s="101">
        <f t="shared" si="73"/>
        <v>3668960</v>
      </c>
      <c r="X203" s="105">
        <v>1498325.7147999997</v>
      </c>
      <c r="Y203" s="107">
        <v>3190400</v>
      </c>
      <c r="Z203" s="104">
        <v>1426041.3421999996</v>
      </c>
      <c r="AA203" s="105">
        <v>1269608.0160999999</v>
      </c>
      <c r="AB203" s="106">
        <v>3668960</v>
      </c>
      <c r="AC203" s="107">
        <v>3668960</v>
      </c>
      <c r="AD203" s="107">
        <f t="shared" si="74"/>
        <v>1560331.0974559998</v>
      </c>
      <c r="AE203" s="107">
        <f t="shared" si="75"/>
        <v>1446280.9665279996</v>
      </c>
      <c r="AF203" s="107">
        <f t="shared" si="81"/>
        <v>1313409.3474079999</v>
      </c>
      <c r="AG203" s="107">
        <f t="shared" si="76"/>
        <v>2993233.3418000001</v>
      </c>
      <c r="AH203" s="107">
        <f t="shared" si="82"/>
        <v>3442218.2719999999</v>
      </c>
      <c r="AI203" s="107">
        <f t="shared" si="83"/>
        <v>3668960</v>
      </c>
    </row>
    <row r="204" spans="1:35">
      <c r="A204" s="64" t="s">
        <v>567</v>
      </c>
      <c r="B204" s="64" t="s">
        <v>830</v>
      </c>
      <c r="C204" s="158">
        <v>873909.26</v>
      </c>
      <c r="D204" s="159">
        <v>3402950.7390000001</v>
      </c>
      <c r="F204" s="158">
        <v>801150.26</v>
      </c>
      <c r="G204" s="159">
        <v>5500000</v>
      </c>
      <c r="I204" s="122">
        <v>700623.00790000008</v>
      </c>
      <c r="J204" s="321">
        <v>5300000</v>
      </c>
      <c r="K204" s="100">
        <v>554557.85960000032</v>
      </c>
      <c r="L204" s="101">
        <v>491845.06180000032</v>
      </c>
      <c r="M204" s="102">
        <v>5300000</v>
      </c>
      <c r="N204" s="103">
        <v>5300000</v>
      </c>
      <c r="O204" s="103">
        <f t="shared" si="77"/>
        <v>821522.77999999991</v>
      </c>
      <c r="P204" s="100">
        <f t="shared" si="78"/>
        <v>728770.63848800003</v>
      </c>
      <c r="Q204" s="122">
        <f t="shared" si="70"/>
        <v>595456.10112400027</v>
      </c>
      <c r="R204" s="101">
        <f t="shared" si="71"/>
        <v>509404.64518400026</v>
      </c>
      <c r="S204" s="103">
        <f t="shared" si="79"/>
        <v>4506418.0601381995</v>
      </c>
      <c r="T204" s="100">
        <f t="shared" si="80"/>
        <v>5394760</v>
      </c>
      <c r="U204" s="122">
        <f t="shared" si="72"/>
        <v>5300000</v>
      </c>
      <c r="V204" s="101">
        <f t="shared" si="73"/>
        <v>5300000</v>
      </c>
      <c r="X204" s="105">
        <v>700623.00790000008</v>
      </c>
      <c r="Y204" s="107">
        <v>5300000</v>
      </c>
      <c r="Z204" s="104">
        <v>554557.85960000032</v>
      </c>
      <c r="AA204" s="105">
        <v>491845.06180000032</v>
      </c>
      <c r="AB204" s="106">
        <v>5300000</v>
      </c>
      <c r="AC204" s="107">
        <v>5300000</v>
      </c>
      <c r="AD204" s="107">
        <f t="shared" si="74"/>
        <v>728770.63848800003</v>
      </c>
      <c r="AE204" s="107">
        <f t="shared" si="75"/>
        <v>595456.10112400027</v>
      </c>
      <c r="AF204" s="107">
        <f t="shared" si="81"/>
        <v>509404.64518400026</v>
      </c>
      <c r="AG204" s="107">
        <f t="shared" si="76"/>
        <v>5394760</v>
      </c>
      <c r="AH204" s="107">
        <f t="shared" si="82"/>
        <v>5300000</v>
      </c>
      <c r="AI204" s="107">
        <f t="shared" si="83"/>
        <v>5300000</v>
      </c>
    </row>
    <row r="205" spans="1:35">
      <c r="A205" s="64" t="s">
        <v>365</v>
      </c>
      <c r="B205" s="64" t="s">
        <v>831</v>
      </c>
      <c r="C205" s="158">
        <v>8750372.5399999991</v>
      </c>
      <c r="D205" s="159">
        <v>26032737.456</v>
      </c>
      <c r="F205" s="158">
        <v>8667127.7400000002</v>
      </c>
      <c r="G205" s="159">
        <v>33000000</v>
      </c>
      <c r="I205" s="122">
        <v>5360773.5733000003</v>
      </c>
      <c r="J205" s="321">
        <v>34500000</v>
      </c>
      <c r="K205" s="100">
        <v>3475527.4456000039</v>
      </c>
      <c r="L205" s="101">
        <v>2471424.167300005</v>
      </c>
      <c r="M205" s="102">
        <v>36500000</v>
      </c>
      <c r="N205" s="103">
        <v>36500000</v>
      </c>
      <c r="O205" s="103">
        <f t="shared" si="77"/>
        <v>8690436.284</v>
      </c>
      <c r="P205" s="100">
        <f t="shared" si="78"/>
        <v>6286552.739976</v>
      </c>
      <c r="Q205" s="122">
        <f t="shared" si="70"/>
        <v>4003396.3613560032</v>
      </c>
      <c r="R205" s="101">
        <f t="shared" si="71"/>
        <v>2752573.0852240049</v>
      </c>
      <c r="S205" s="103">
        <f t="shared" si="79"/>
        <v>29698911.006652802</v>
      </c>
      <c r="T205" s="100">
        <f t="shared" si="80"/>
        <v>33789300</v>
      </c>
      <c r="U205" s="122">
        <f t="shared" si="72"/>
        <v>35552400</v>
      </c>
      <c r="V205" s="101">
        <f t="shared" si="73"/>
        <v>36500000</v>
      </c>
      <c r="X205" s="105">
        <v>5360773.5733000003</v>
      </c>
      <c r="Y205" s="107">
        <v>34500000</v>
      </c>
      <c r="Z205" s="104">
        <v>3475527.4456000039</v>
      </c>
      <c r="AA205" s="105">
        <v>2471424.167300005</v>
      </c>
      <c r="AB205" s="106">
        <v>36500000</v>
      </c>
      <c r="AC205" s="107">
        <v>36500000</v>
      </c>
      <c r="AD205" s="107">
        <f t="shared" si="74"/>
        <v>6286552.739976</v>
      </c>
      <c r="AE205" s="107">
        <f t="shared" si="75"/>
        <v>4003396.3613560032</v>
      </c>
      <c r="AF205" s="107">
        <f t="shared" si="81"/>
        <v>2752573.0852240049</v>
      </c>
      <c r="AG205" s="107">
        <f t="shared" si="76"/>
        <v>33789300</v>
      </c>
      <c r="AH205" s="107">
        <f t="shared" si="82"/>
        <v>35552400</v>
      </c>
      <c r="AI205" s="107">
        <f t="shared" si="83"/>
        <v>36500000</v>
      </c>
    </row>
    <row r="206" spans="1:35">
      <c r="A206" s="64" t="s">
        <v>173</v>
      </c>
      <c r="B206" s="64" t="s">
        <v>832</v>
      </c>
      <c r="C206" s="158">
        <v>0</v>
      </c>
      <c r="D206" s="159">
        <v>65250</v>
      </c>
      <c r="F206" s="158">
        <v>0</v>
      </c>
      <c r="G206" s="159">
        <v>75000</v>
      </c>
      <c r="I206" s="122">
        <v>0</v>
      </c>
      <c r="J206" s="321">
        <v>75000</v>
      </c>
      <c r="K206" s="100">
        <v>0</v>
      </c>
      <c r="L206" s="101">
        <v>0</v>
      </c>
      <c r="M206" s="102">
        <v>75000</v>
      </c>
      <c r="N206" s="103">
        <v>75000</v>
      </c>
      <c r="O206" s="103">
        <f t="shared" si="77"/>
        <v>0</v>
      </c>
      <c r="P206" s="100">
        <f t="shared" si="78"/>
        <v>0</v>
      </c>
      <c r="Q206" s="122">
        <f t="shared" si="70"/>
        <v>0</v>
      </c>
      <c r="R206" s="101">
        <f t="shared" si="71"/>
        <v>0</v>
      </c>
      <c r="S206" s="103">
        <f t="shared" si="79"/>
        <v>70380.45</v>
      </c>
      <c r="T206" s="100">
        <f t="shared" si="80"/>
        <v>75000</v>
      </c>
      <c r="U206" s="122">
        <f t="shared" si="72"/>
        <v>75000</v>
      </c>
      <c r="V206" s="101">
        <f t="shared" si="73"/>
        <v>75000</v>
      </c>
      <c r="X206" s="105">
        <v>0</v>
      </c>
      <c r="Y206" s="107">
        <v>75000</v>
      </c>
      <c r="Z206" s="104">
        <v>0</v>
      </c>
      <c r="AA206" s="105">
        <v>0</v>
      </c>
      <c r="AB206" s="106">
        <v>75000</v>
      </c>
      <c r="AC206" s="107">
        <v>75000</v>
      </c>
      <c r="AD206" s="107">
        <f t="shared" si="74"/>
        <v>0</v>
      </c>
      <c r="AE206" s="107">
        <f t="shared" si="75"/>
        <v>0</v>
      </c>
      <c r="AF206" s="107">
        <f t="shared" si="81"/>
        <v>0</v>
      </c>
      <c r="AG206" s="107">
        <f t="shared" si="76"/>
        <v>75000</v>
      </c>
      <c r="AH206" s="107">
        <f t="shared" si="82"/>
        <v>75000</v>
      </c>
      <c r="AI206" s="107">
        <f t="shared" si="83"/>
        <v>75000</v>
      </c>
    </row>
    <row r="207" spans="1:35">
      <c r="A207" s="64" t="s">
        <v>177</v>
      </c>
      <c r="B207" s="64" t="s">
        <v>833</v>
      </c>
      <c r="C207" s="158">
        <v>337573.37</v>
      </c>
      <c r="D207" s="159">
        <v>562186.62600000005</v>
      </c>
      <c r="F207" s="158">
        <v>334958.76</v>
      </c>
      <c r="G207" s="159">
        <v>573153</v>
      </c>
      <c r="I207" s="122">
        <v>335921.29457600001</v>
      </c>
      <c r="J207" s="321">
        <v>599004</v>
      </c>
      <c r="K207" s="100">
        <v>280058.53940066678</v>
      </c>
      <c r="L207" s="101">
        <v>260200.81066466682</v>
      </c>
      <c r="M207" s="102">
        <v>607737</v>
      </c>
      <c r="N207" s="103">
        <v>616602</v>
      </c>
      <c r="O207" s="103">
        <f t="shared" si="77"/>
        <v>335690.85080000001</v>
      </c>
      <c r="P207" s="100">
        <f t="shared" si="78"/>
        <v>335651.78489472001</v>
      </c>
      <c r="Q207" s="122">
        <f t="shared" si="70"/>
        <v>295700.11084976007</v>
      </c>
      <c r="R207" s="101">
        <f t="shared" si="71"/>
        <v>265760.97471074678</v>
      </c>
      <c r="S207" s="103">
        <f t="shared" si="79"/>
        <v>567957.13199879997</v>
      </c>
      <c r="T207" s="100">
        <f t="shared" si="80"/>
        <v>586755.79619999998</v>
      </c>
      <c r="U207" s="122">
        <f t="shared" si="72"/>
        <v>603599.30459999992</v>
      </c>
      <c r="V207" s="101">
        <f t="shared" si="73"/>
        <v>612401.76300000004</v>
      </c>
      <c r="X207" s="105">
        <v>335921.29457600001</v>
      </c>
      <c r="Y207" s="107">
        <v>599004</v>
      </c>
      <c r="Z207" s="104">
        <v>280058.53940066678</v>
      </c>
      <c r="AA207" s="105">
        <v>260200.81066466682</v>
      </c>
      <c r="AB207" s="106">
        <v>607737</v>
      </c>
      <c r="AC207" s="107">
        <v>616602</v>
      </c>
      <c r="AD207" s="107">
        <f t="shared" si="74"/>
        <v>335651.78489472001</v>
      </c>
      <c r="AE207" s="107">
        <f t="shared" si="75"/>
        <v>295700.11084976007</v>
      </c>
      <c r="AF207" s="107">
        <f t="shared" si="81"/>
        <v>265760.97471074678</v>
      </c>
      <c r="AG207" s="107">
        <f t="shared" si="76"/>
        <v>586755.79619999998</v>
      </c>
      <c r="AH207" s="107">
        <f t="shared" si="82"/>
        <v>603599.30459999992</v>
      </c>
      <c r="AI207" s="107">
        <f t="shared" si="83"/>
        <v>612401.76300000004</v>
      </c>
    </row>
    <row r="208" spans="1:35">
      <c r="A208" s="64" t="s">
        <v>51</v>
      </c>
      <c r="B208" s="64" t="s">
        <v>834</v>
      </c>
      <c r="C208" s="158">
        <v>4028814.06</v>
      </c>
      <c r="D208" s="159">
        <v>706475.93775000004</v>
      </c>
      <c r="F208" s="158">
        <v>4391015.38</v>
      </c>
      <c r="G208" s="159">
        <v>714304</v>
      </c>
      <c r="I208" s="122">
        <v>4620205.7842633333</v>
      </c>
      <c r="J208" s="321">
        <v>714304</v>
      </c>
      <c r="K208" s="100">
        <v>4413818.7300699996</v>
      </c>
      <c r="L208" s="101">
        <v>4377725.4196366668</v>
      </c>
      <c r="M208" s="102">
        <v>714304</v>
      </c>
      <c r="N208" s="103">
        <v>714304</v>
      </c>
      <c r="O208" s="103">
        <f t="shared" si="77"/>
        <v>4289599.0104</v>
      </c>
      <c r="P208" s="100">
        <f t="shared" si="78"/>
        <v>4556032.4710696004</v>
      </c>
      <c r="Q208" s="122">
        <f t="shared" si="70"/>
        <v>4471607.1052441336</v>
      </c>
      <c r="R208" s="101">
        <f t="shared" si="71"/>
        <v>4387831.5465580001</v>
      </c>
      <c r="S208" s="103">
        <f t="shared" si="79"/>
        <v>710595.06410595006</v>
      </c>
      <c r="T208" s="100">
        <f t="shared" si="80"/>
        <v>714304</v>
      </c>
      <c r="U208" s="122">
        <f t="shared" si="72"/>
        <v>714304</v>
      </c>
      <c r="V208" s="101">
        <f t="shared" si="73"/>
        <v>714304</v>
      </c>
      <c r="X208" s="105">
        <v>4620205.7842633333</v>
      </c>
      <c r="Y208" s="107">
        <v>714304</v>
      </c>
      <c r="Z208" s="104">
        <v>4413818.7300699996</v>
      </c>
      <c r="AA208" s="105">
        <v>4377725.4196366668</v>
      </c>
      <c r="AB208" s="106">
        <v>714304</v>
      </c>
      <c r="AC208" s="107">
        <v>714304</v>
      </c>
      <c r="AD208" s="107">
        <f t="shared" si="74"/>
        <v>4556032.4710696004</v>
      </c>
      <c r="AE208" s="107">
        <f t="shared" si="75"/>
        <v>4471607.1052441336</v>
      </c>
      <c r="AF208" s="107">
        <f t="shared" si="81"/>
        <v>4387831.5465580001</v>
      </c>
      <c r="AG208" s="107">
        <f t="shared" si="76"/>
        <v>714304</v>
      </c>
      <c r="AH208" s="107">
        <f t="shared" si="82"/>
        <v>714304</v>
      </c>
      <c r="AI208" s="107">
        <f t="shared" si="83"/>
        <v>714304</v>
      </c>
    </row>
    <row r="209" spans="1:35">
      <c r="A209" s="64" t="s">
        <v>155</v>
      </c>
      <c r="B209" s="64" t="s">
        <v>978</v>
      </c>
      <c r="C209" s="158">
        <v>24516.959999999999</v>
      </c>
      <c r="D209" s="159">
        <v>204509</v>
      </c>
      <c r="F209" s="158">
        <v>19743</v>
      </c>
      <c r="G209" s="159">
        <v>204509</v>
      </c>
      <c r="I209" s="122">
        <v>35943.202200000029</v>
      </c>
      <c r="J209" s="321">
        <v>331448</v>
      </c>
      <c r="K209" s="100">
        <v>36474.418799999992</v>
      </c>
      <c r="L209" s="101">
        <v>42775.5579</v>
      </c>
      <c r="M209" s="102">
        <v>331448</v>
      </c>
      <c r="N209" s="103">
        <v>331448</v>
      </c>
      <c r="O209" s="103">
        <f t="shared" si="77"/>
        <v>21079.7088</v>
      </c>
      <c r="P209" s="100">
        <f t="shared" si="78"/>
        <v>31407.14558400002</v>
      </c>
      <c r="Q209" s="122">
        <f t="shared" si="70"/>
        <v>36325.678152000008</v>
      </c>
      <c r="R209" s="101">
        <f t="shared" si="71"/>
        <v>41011.238952</v>
      </c>
      <c r="S209" s="103">
        <f t="shared" si="79"/>
        <v>204509</v>
      </c>
      <c r="T209" s="100">
        <f t="shared" si="80"/>
        <v>271304.30180000002</v>
      </c>
      <c r="U209" s="122">
        <f t="shared" si="72"/>
        <v>331448</v>
      </c>
      <c r="V209" s="101">
        <f t="shared" si="73"/>
        <v>331448</v>
      </c>
      <c r="X209" s="105">
        <v>35943.202200000029</v>
      </c>
      <c r="Y209" s="107">
        <v>331448</v>
      </c>
      <c r="Z209" s="104">
        <v>36474.418799999992</v>
      </c>
      <c r="AA209" s="105">
        <v>42775.5579</v>
      </c>
      <c r="AB209" s="106">
        <v>331448</v>
      </c>
      <c r="AC209" s="107">
        <v>331448</v>
      </c>
      <c r="AD209" s="107">
        <f t="shared" si="74"/>
        <v>31407.14558400002</v>
      </c>
      <c r="AE209" s="107">
        <f t="shared" si="75"/>
        <v>36325.678152000008</v>
      </c>
      <c r="AF209" s="107">
        <f t="shared" si="81"/>
        <v>41011.238952</v>
      </c>
      <c r="AG209" s="107">
        <f t="shared" si="76"/>
        <v>271304.30180000002</v>
      </c>
      <c r="AH209" s="107">
        <f t="shared" si="82"/>
        <v>331448</v>
      </c>
      <c r="AI209" s="107">
        <f t="shared" si="83"/>
        <v>331448</v>
      </c>
    </row>
    <row r="210" spans="1:35">
      <c r="A210" s="64" t="s">
        <v>123</v>
      </c>
      <c r="B210" s="64" t="s">
        <v>835</v>
      </c>
      <c r="C210" s="158">
        <v>0</v>
      </c>
      <c r="D210" s="159">
        <v>6485279.1540000001</v>
      </c>
      <c r="F210" s="158">
        <v>0</v>
      </c>
      <c r="G210" s="159">
        <v>7141484</v>
      </c>
      <c r="I210" s="122">
        <v>0</v>
      </c>
      <c r="J210" s="321">
        <v>7664157.2649999997</v>
      </c>
      <c r="K210" s="100">
        <v>0</v>
      </c>
      <c r="L210" s="101">
        <v>0</v>
      </c>
      <c r="M210" s="102">
        <v>7802103.2644000007</v>
      </c>
      <c r="N210" s="103">
        <v>7965954.6157999998</v>
      </c>
      <c r="O210" s="103">
        <f t="shared" si="77"/>
        <v>0</v>
      </c>
      <c r="P210" s="100">
        <f t="shared" si="78"/>
        <v>0</v>
      </c>
      <c r="Q210" s="122">
        <f t="shared" si="70"/>
        <v>0</v>
      </c>
      <c r="R210" s="101">
        <f t="shared" si="71"/>
        <v>0</v>
      </c>
      <c r="S210" s="103">
        <f t="shared" si="79"/>
        <v>6830574.1439651996</v>
      </c>
      <c r="T210" s="100">
        <f t="shared" si="80"/>
        <v>7416514.6720429994</v>
      </c>
      <c r="U210" s="122">
        <f t="shared" si="72"/>
        <v>7736744.4498842806</v>
      </c>
      <c r="V210" s="101">
        <f t="shared" si="73"/>
        <v>7888321.8455066802</v>
      </c>
      <c r="X210" s="105">
        <v>0</v>
      </c>
      <c r="Y210" s="107">
        <v>7664157.2649999997</v>
      </c>
      <c r="Z210" s="104">
        <v>0</v>
      </c>
      <c r="AA210" s="105">
        <v>0</v>
      </c>
      <c r="AB210" s="106">
        <v>7802103.2644000007</v>
      </c>
      <c r="AC210" s="107">
        <v>7965954.6157999998</v>
      </c>
      <c r="AD210" s="107">
        <f t="shared" si="74"/>
        <v>0</v>
      </c>
      <c r="AE210" s="107">
        <f t="shared" si="75"/>
        <v>0</v>
      </c>
      <c r="AF210" s="107">
        <f t="shared" si="81"/>
        <v>0</v>
      </c>
      <c r="AG210" s="107">
        <f t="shared" si="76"/>
        <v>7416514.6720429994</v>
      </c>
      <c r="AH210" s="107">
        <f t="shared" si="82"/>
        <v>7736744.4498842806</v>
      </c>
      <c r="AI210" s="107">
        <f t="shared" si="83"/>
        <v>7888321.8455066802</v>
      </c>
    </row>
    <row r="211" spans="1:35">
      <c r="A211" s="64" t="s">
        <v>521</v>
      </c>
      <c r="B211" s="64" t="s">
        <v>836</v>
      </c>
      <c r="C211" s="158">
        <v>430591.93</v>
      </c>
      <c r="D211" s="159">
        <v>853018.06949999998</v>
      </c>
      <c r="F211" s="158">
        <v>443088.22</v>
      </c>
      <c r="G211" s="159">
        <v>1512338</v>
      </c>
      <c r="I211" s="122">
        <v>376435.18950000004</v>
      </c>
      <c r="J211" s="321">
        <v>1659079.8225</v>
      </c>
      <c r="K211" s="100">
        <v>345675.06299999985</v>
      </c>
      <c r="L211" s="101">
        <v>305224.51500000007</v>
      </c>
      <c r="M211" s="102">
        <v>1751510.19</v>
      </c>
      <c r="N211" s="103">
        <v>1867811.1850000001</v>
      </c>
      <c r="O211" s="103">
        <f t="shared" si="77"/>
        <v>439589.25879999995</v>
      </c>
      <c r="P211" s="100">
        <f t="shared" si="78"/>
        <v>395098.03804000001</v>
      </c>
      <c r="Q211" s="122">
        <f t="shared" si="70"/>
        <v>354287.89841999987</v>
      </c>
      <c r="R211" s="101">
        <f t="shared" si="71"/>
        <v>316550.66843999998</v>
      </c>
      <c r="S211" s="103">
        <f t="shared" si="79"/>
        <v>1199952.2169291</v>
      </c>
      <c r="T211" s="100">
        <f t="shared" si="80"/>
        <v>1589553.5469995001</v>
      </c>
      <c r="U211" s="122">
        <f t="shared" si="72"/>
        <v>1707716.6818784999</v>
      </c>
      <c r="V211" s="101">
        <f t="shared" si="73"/>
        <v>1812707.773569</v>
      </c>
      <c r="X211" s="105">
        <v>376435.18950000004</v>
      </c>
      <c r="Y211" s="107">
        <v>1659079.8225</v>
      </c>
      <c r="Z211" s="104">
        <v>345675.06299999985</v>
      </c>
      <c r="AA211" s="105">
        <v>305224.51500000007</v>
      </c>
      <c r="AB211" s="106">
        <v>1751510.19</v>
      </c>
      <c r="AC211" s="107">
        <v>1867811.1850000001</v>
      </c>
      <c r="AD211" s="107">
        <f t="shared" si="74"/>
        <v>395098.03804000001</v>
      </c>
      <c r="AE211" s="107">
        <f t="shared" si="75"/>
        <v>354287.89841999987</v>
      </c>
      <c r="AF211" s="107">
        <f t="shared" si="81"/>
        <v>316550.66843999998</v>
      </c>
      <c r="AG211" s="107">
        <f t="shared" si="76"/>
        <v>1589553.5469995001</v>
      </c>
      <c r="AH211" s="107">
        <f t="shared" si="82"/>
        <v>1707716.6818784999</v>
      </c>
      <c r="AI211" s="107">
        <f t="shared" si="83"/>
        <v>1812707.773569</v>
      </c>
    </row>
    <row r="212" spans="1:35">
      <c r="A212" s="64" t="s">
        <v>347</v>
      </c>
      <c r="B212" s="64" t="s">
        <v>837</v>
      </c>
      <c r="C212" s="158">
        <v>511837.87</v>
      </c>
      <c r="D212" s="159">
        <v>365062.13400000002</v>
      </c>
      <c r="F212" s="158">
        <v>452835.26</v>
      </c>
      <c r="G212" s="159">
        <v>665787.60499999998</v>
      </c>
      <c r="I212" s="122">
        <v>456577.05709999998</v>
      </c>
      <c r="J212" s="321">
        <v>632000</v>
      </c>
      <c r="K212" s="100">
        <v>453676.68790000002</v>
      </c>
      <c r="L212" s="101">
        <v>456332.67920000001</v>
      </c>
      <c r="M212" s="102">
        <v>632000</v>
      </c>
      <c r="N212" s="103">
        <v>632000</v>
      </c>
      <c r="O212" s="103">
        <f t="shared" si="77"/>
        <v>469355.99080000003</v>
      </c>
      <c r="P212" s="100">
        <f t="shared" si="78"/>
        <v>455529.35391199996</v>
      </c>
      <c r="Q212" s="122">
        <f t="shared" si="70"/>
        <v>454488.79127600003</v>
      </c>
      <c r="R212" s="101">
        <f t="shared" si="71"/>
        <v>455589.001636</v>
      </c>
      <c r="S212" s="103">
        <f t="shared" si="79"/>
        <v>523303.87684020004</v>
      </c>
      <c r="T212" s="100">
        <f t="shared" si="80"/>
        <v>648008.56724900007</v>
      </c>
      <c r="U212" s="122">
        <f t="shared" si="72"/>
        <v>632000</v>
      </c>
      <c r="V212" s="101">
        <f t="shared" si="73"/>
        <v>632000</v>
      </c>
      <c r="X212" s="105">
        <v>456577.05709999998</v>
      </c>
      <c r="Y212" s="107">
        <v>632000</v>
      </c>
      <c r="Z212" s="104">
        <v>453676.68790000002</v>
      </c>
      <c r="AA212" s="105">
        <v>456332.67920000001</v>
      </c>
      <c r="AB212" s="106">
        <v>632000</v>
      </c>
      <c r="AC212" s="107">
        <v>632000</v>
      </c>
      <c r="AD212" s="107">
        <f t="shared" si="74"/>
        <v>455529.35391199996</v>
      </c>
      <c r="AE212" s="107">
        <f t="shared" si="75"/>
        <v>454488.79127600003</v>
      </c>
      <c r="AF212" s="107">
        <f t="shared" si="81"/>
        <v>455589.001636</v>
      </c>
      <c r="AG212" s="107">
        <f t="shared" si="76"/>
        <v>648008.56724900007</v>
      </c>
      <c r="AH212" s="107">
        <f t="shared" si="82"/>
        <v>632000</v>
      </c>
      <c r="AI212" s="107">
        <f t="shared" si="83"/>
        <v>632000</v>
      </c>
    </row>
    <row r="213" spans="1:35">
      <c r="A213" s="64" t="s">
        <v>301</v>
      </c>
      <c r="B213" s="64" t="s">
        <v>929</v>
      </c>
      <c r="C213" s="158">
        <v>77016.13</v>
      </c>
      <c r="D213" s="159">
        <v>819713.86800000002</v>
      </c>
      <c r="F213" s="158">
        <v>63806.54</v>
      </c>
      <c r="G213" s="159">
        <v>1083718</v>
      </c>
      <c r="I213" s="122">
        <v>21565.759300000052</v>
      </c>
      <c r="J213" s="321">
        <v>1300462</v>
      </c>
      <c r="K213" s="100">
        <v>11027.337199999991</v>
      </c>
      <c r="L213" s="101">
        <v>0</v>
      </c>
      <c r="M213" s="102">
        <v>1300462</v>
      </c>
      <c r="N213" s="103">
        <v>1300462</v>
      </c>
      <c r="O213" s="103">
        <f t="shared" si="77"/>
        <v>67505.225200000001</v>
      </c>
      <c r="P213" s="100">
        <f t="shared" si="78"/>
        <v>33393.177896000037</v>
      </c>
      <c r="Q213" s="122">
        <f t="shared" si="70"/>
        <v>13978.095388000009</v>
      </c>
      <c r="R213" s="101">
        <f t="shared" si="71"/>
        <v>3087.6544159999976</v>
      </c>
      <c r="S213" s="103">
        <f t="shared" si="79"/>
        <v>958632.84225840005</v>
      </c>
      <c r="T213" s="100">
        <f t="shared" si="80"/>
        <v>1197768.6927999998</v>
      </c>
      <c r="U213" s="122">
        <f t="shared" si="72"/>
        <v>1300462</v>
      </c>
      <c r="V213" s="101">
        <f t="shared" si="73"/>
        <v>1300462</v>
      </c>
      <c r="X213" s="105">
        <v>21565.759300000052</v>
      </c>
      <c r="Y213" s="107">
        <v>1300462</v>
      </c>
      <c r="Z213" s="104">
        <v>11027.337199999991</v>
      </c>
      <c r="AA213" s="105">
        <v>0</v>
      </c>
      <c r="AB213" s="106">
        <v>1300462</v>
      </c>
      <c r="AC213" s="107">
        <v>1300462</v>
      </c>
      <c r="AD213" s="107">
        <f t="shared" si="74"/>
        <v>33393.177896000037</v>
      </c>
      <c r="AE213" s="107">
        <f t="shared" si="75"/>
        <v>13978.095388000009</v>
      </c>
      <c r="AF213" s="107">
        <f t="shared" si="81"/>
        <v>3087.6544159999976</v>
      </c>
      <c r="AG213" s="107">
        <f t="shared" si="76"/>
        <v>1197768.6927999998</v>
      </c>
      <c r="AH213" s="107">
        <f t="shared" si="82"/>
        <v>1300462</v>
      </c>
      <c r="AI213" s="107">
        <f t="shared" si="83"/>
        <v>1300462</v>
      </c>
    </row>
    <row r="214" spans="1:35">
      <c r="A214" s="64" t="s">
        <v>195</v>
      </c>
      <c r="B214" s="64" t="s">
        <v>838</v>
      </c>
      <c r="C214" s="158">
        <v>0</v>
      </c>
      <c r="D214" s="159">
        <v>38550865.297499999</v>
      </c>
      <c r="F214" s="158">
        <v>0</v>
      </c>
      <c r="G214" s="159">
        <v>39994564.170000002</v>
      </c>
      <c r="I214" s="122">
        <v>0</v>
      </c>
      <c r="J214" s="321">
        <v>40626550.064999998</v>
      </c>
      <c r="K214" s="100">
        <v>0</v>
      </c>
      <c r="L214" s="101">
        <v>0</v>
      </c>
      <c r="M214" s="102">
        <v>41357781.152400002</v>
      </c>
      <c r="N214" s="103">
        <v>42226332.631800003</v>
      </c>
      <c r="O214" s="103">
        <f t="shared" si="77"/>
        <v>0</v>
      </c>
      <c r="P214" s="100">
        <f t="shared" si="78"/>
        <v>0</v>
      </c>
      <c r="Q214" s="122">
        <f t="shared" si="70"/>
        <v>0</v>
      </c>
      <c r="R214" s="101">
        <f t="shared" si="71"/>
        <v>0</v>
      </c>
      <c r="S214" s="103">
        <f t="shared" si="79"/>
        <v>39310539.644209504</v>
      </c>
      <c r="T214" s="100">
        <f t="shared" si="80"/>
        <v>40327115.147948995</v>
      </c>
      <c r="U214" s="122">
        <f t="shared" si="72"/>
        <v>41011323.863189876</v>
      </c>
      <c r="V214" s="101">
        <f t="shared" si="73"/>
        <v>41814812.940860286</v>
      </c>
      <c r="X214" s="105">
        <v>0</v>
      </c>
      <c r="Y214" s="107">
        <v>40626550.064999998</v>
      </c>
      <c r="Z214" s="104">
        <v>0</v>
      </c>
      <c r="AA214" s="105">
        <v>0</v>
      </c>
      <c r="AB214" s="106">
        <v>41357781.152400002</v>
      </c>
      <c r="AC214" s="107">
        <v>42226332.631800003</v>
      </c>
      <c r="AD214" s="107">
        <f t="shared" si="74"/>
        <v>0</v>
      </c>
      <c r="AE214" s="107">
        <f t="shared" si="75"/>
        <v>0</v>
      </c>
      <c r="AF214" s="107">
        <f t="shared" si="81"/>
        <v>0</v>
      </c>
      <c r="AG214" s="107">
        <f t="shared" si="76"/>
        <v>40327115.147948995</v>
      </c>
      <c r="AH214" s="107">
        <f t="shared" si="82"/>
        <v>41011323.863189876</v>
      </c>
      <c r="AI214" s="107">
        <f t="shared" si="83"/>
        <v>41814812.940860286</v>
      </c>
    </row>
    <row r="215" spans="1:35">
      <c r="A215" s="64" t="s">
        <v>109</v>
      </c>
      <c r="B215" s="64" t="s">
        <v>839</v>
      </c>
      <c r="C215" s="158">
        <v>70950.39</v>
      </c>
      <c r="D215" s="159">
        <v>450000</v>
      </c>
      <c r="F215" s="158">
        <v>18172.05</v>
      </c>
      <c r="G215" s="159">
        <v>460000</v>
      </c>
      <c r="I215" s="122">
        <v>61376.086555999966</v>
      </c>
      <c r="J215" s="321">
        <v>475000</v>
      </c>
      <c r="K215" s="100">
        <v>57581.828673999931</v>
      </c>
      <c r="L215" s="101">
        <v>64610.515623999978</v>
      </c>
      <c r="M215" s="102">
        <v>490000</v>
      </c>
      <c r="N215" s="103">
        <v>490000</v>
      </c>
      <c r="O215" s="103">
        <f t="shared" si="77"/>
        <v>32949.985200000003</v>
      </c>
      <c r="P215" s="100">
        <f t="shared" si="78"/>
        <v>49278.956320319972</v>
      </c>
      <c r="Q215" s="122">
        <f t="shared" si="70"/>
        <v>58644.22088095994</v>
      </c>
      <c r="R215" s="101">
        <f t="shared" si="71"/>
        <v>62642.483277999963</v>
      </c>
      <c r="S215" s="103">
        <f t="shared" si="79"/>
        <v>455262</v>
      </c>
      <c r="T215" s="100">
        <f t="shared" si="80"/>
        <v>467893</v>
      </c>
      <c r="U215" s="122">
        <f t="shared" si="72"/>
        <v>482893</v>
      </c>
      <c r="V215" s="101">
        <f t="shared" si="73"/>
        <v>490000</v>
      </c>
      <c r="X215" s="105">
        <v>61376.086555999966</v>
      </c>
      <c r="Y215" s="107">
        <v>475000</v>
      </c>
      <c r="Z215" s="104">
        <v>57581.828673999931</v>
      </c>
      <c r="AA215" s="105">
        <v>64610.515623999978</v>
      </c>
      <c r="AB215" s="106">
        <v>490000</v>
      </c>
      <c r="AC215" s="107">
        <v>490000</v>
      </c>
      <c r="AD215" s="107">
        <f t="shared" si="74"/>
        <v>49278.956320319972</v>
      </c>
      <c r="AE215" s="107">
        <f t="shared" si="75"/>
        <v>58644.22088095994</v>
      </c>
      <c r="AF215" s="107">
        <f t="shared" si="81"/>
        <v>62642.483277999963</v>
      </c>
      <c r="AG215" s="107">
        <f t="shared" si="76"/>
        <v>467893</v>
      </c>
      <c r="AH215" s="107">
        <f t="shared" si="82"/>
        <v>482893</v>
      </c>
      <c r="AI215" s="107">
        <f t="shared" si="83"/>
        <v>490000</v>
      </c>
    </row>
    <row r="216" spans="1:35">
      <c r="A216" s="64" t="s">
        <v>27</v>
      </c>
      <c r="B216" s="64" t="s">
        <v>840</v>
      </c>
      <c r="C216" s="158">
        <v>7691434.4400000004</v>
      </c>
      <c r="D216" s="159">
        <v>12462685.560000001</v>
      </c>
      <c r="F216" s="158">
        <v>7437512.0199999996</v>
      </c>
      <c r="G216" s="159">
        <v>23364750.5275</v>
      </c>
      <c r="I216" s="122">
        <v>7088863.8386999983</v>
      </c>
      <c r="J216" s="321">
        <v>24512284.202500001</v>
      </c>
      <c r="K216" s="100">
        <v>6443138.4408</v>
      </c>
      <c r="L216" s="101">
        <v>5296040.2449000003</v>
      </c>
      <c r="M216" s="102">
        <v>26000000</v>
      </c>
      <c r="N216" s="103">
        <v>26000000</v>
      </c>
      <c r="O216" s="103">
        <f t="shared" si="77"/>
        <v>7508610.2975999992</v>
      </c>
      <c r="P216" s="100">
        <f t="shared" si="78"/>
        <v>7186485.3294639988</v>
      </c>
      <c r="Q216" s="122">
        <f t="shared" si="70"/>
        <v>6623941.5522119999</v>
      </c>
      <c r="R216" s="101">
        <f t="shared" si="71"/>
        <v>5617227.7397520002</v>
      </c>
      <c r="S216" s="103">
        <f t="shared" si="79"/>
        <v>18199352.145898499</v>
      </c>
      <c r="T216" s="100">
        <f t="shared" si="80"/>
        <v>23968582.747285001</v>
      </c>
      <c r="U216" s="122">
        <f t="shared" si="72"/>
        <v>25295120.255144499</v>
      </c>
      <c r="V216" s="101">
        <f t="shared" si="73"/>
        <v>26000000</v>
      </c>
      <c r="X216" s="105">
        <v>7088863.8386999983</v>
      </c>
      <c r="Y216" s="107">
        <v>24512284.202500001</v>
      </c>
      <c r="Z216" s="104">
        <v>6443138.4408</v>
      </c>
      <c r="AA216" s="105">
        <v>5296040.2449000003</v>
      </c>
      <c r="AB216" s="106">
        <v>26000000</v>
      </c>
      <c r="AC216" s="107">
        <v>26000000</v>
      </c>
      <c r="AD216" s="107">
        <f t="shared" si="74"/>
        <v>7186485.3294639988</v>
      </c>
      <c r="AE216" s="107">
        <f t="shared" si="75"/>
        <v>6623941.5522119999</v>
      </c>
      <c r="AF216" s="107">
        <f t="shared" si="81"/>
        <v>5617227.7397520002</v>
      </c>
      <c r="AG216" s="107">
        <f t="shared" si="76"/>
        <v>23968582.747285001</v>
      </c>
      <c r="AH216" s="107">
        <f t="shared" si="82"/>
        <v>25295120.255144499</v>
      </c>
      <c r="AI216" s="107">
        <f t="shared" si="83"/>
        <v>26000000</v>
      </c>
    </row>
    <row r="217" spans="1:35">
      <c r="A217" s="64" t="s">
        <v>71</v>
      </c>
      <c r="B217" s="64" t="s">
        <v>841</v>
      </c>
      <c r="C217" s="158">
        <v>0</v>
      </c>
      <c r="D217" s="159">
        <v>5188505.1645</v>
      </c>
      <c r="F217" s="158">
        <v>0</v>
      </c>
      <c r="G217" s="159">
        <v>5798709</v>
      </c>
      <c r="I217" s="122">
        <v>0</v>
      </c>
      <c r="J217" s="321">
        <v>7065957</v>
      </c>
      <c r="K217" s="100">
        <v>0</v>
      </c>
      <c r="L217" s="101">
        <v>0</v>
      </c>
      <c r="M217" s="102">
        <v>7984531</v>
      </c>
      <c r="N217" s="103">
        <v>7984531</v>
      </c>
      <c r="O217" s="103">
        <f t="shared" si="77"/>
        <v>0</v>
      </c>
      <c r="P217" s="100">
        <f t="shared" si="78"/>
        <v>0</v>
      </c>
      <c r="Q217" s="122">
        <f t="shared" si="70"/>
        <v>0</v>
      </c>
      <c r="R217" s="101">
        <f t="shared" si="71"/>
        <v>0</v>
      </c>
      <c r="S217" s="103">
        <f t="shared" si="79"/>
        <v>5509594.4227401</v>
      </c>
      <c r="T217" s="100">
        <f t="shared" si="80"/>
        <v>6465534.8976000007</v>
      </c>
      <c r="U217" s="122">
        <f t="shared" si="72"/>
        <v>7549310.6387999998</v>
      </c>
      <c r="V217" s="101">
        <f t="shared" si="73"/>
        <v>7984531</v>
      </c>
      <c r="X217" s="105">
        <v>0</v>
      </c>
      <c r="Y217" s="107">
        <v>7065957</v>
      </c>
      <c r="Z217" s="104">
        <v>0</v>
      </c>
      <c r="AA217" s="105">
        <v>0</v>
      </c>
      <c r="AB217" s="106">
        <v>7984531</v>
      </c>
      <c r="AC217" s="107">
        <v>7984531</v>
      </c>
      <c r="AD217" s="107">
        <f t="shared" si="74"/>
        <v>0</v>
      </c>
      <c r="AE217" s="107">
        <f t="shared" si="75"/>
        <v>0</v>
      </c>
      <c r="AF217" s="107">
        <f t="shared" si="81"/>
        <v>0</v>
      </c>
      <c r="AG217" s="107">
        <f t="shared" si="76"/>
        <v>6465534.8976000007</v>
      </c>
      <c r="AH217" s="107">
        <f t="shared" si="82"/>
        <v>7549310.6387999998</v>
      </c>
      <c r="AI217" s="107">
        <f t="shared" si="83"/>
        <v>7984531</v>
      </c>
    </row>
    <row r="218" spans="1:35">
      <c r="A218" s="64" t="s">
        <v>11</v>
      </c>
      <c r="B218" s="64" t="s">
        <v>842</v>
      </c>
      <c r="C218" s="158">
        <v>0</v>
      </c>
      <c r="D218" s="159">
        <v>570489.01199999999</v>
      </c>
      <c r="F218" s="158">
        <v>0</v>
      </c>
      <c r="G218" s="159">
        <v>656391</v>
      </c>
      <c r="I218" s="122">
        <v>0</v>
      </c>
      <c r="J218" s="321">
        <v>877500</v>
      </c>
      <c r="K218" s="100">
        <v>0</v>
      </c>
      <c r="L218" s="101">
        <v>0</v>
      </c>
      <c r="M218" s="102">
        <v>877500</v>
      </c>
      <c r="N218" s="103">
        <v>877500</v>
      </c>
      <c r="O218" s="103">
        <f t="shared" si="77"/>
        <v>0</v>
      </c>
      <c r="P218" s="100">
        <f t="shared" si="78"/>
        <v>0</v>
      </c>
      <c r="Q218" s="122">
        <f t="shared" si="70"/>
        <v>0</v>
      </c>
      <c r="R218" s="101">
        <f t="shared" si="71"/>
        <v>0</v>
      </c>
      <c r="S218" s="103">
        <f t="shared" si="79"/>
        <v>615690.63808559999</v>
      </c>
      <c r="T218" s="100">
        <f t="shared" si="80"/>
        <v>772738.55579999997</v>
      </c>
      <c r="U218" s="122">
        <f t="shared" si="72"/>
        <v>877500</v>
      </c>
      <c r="V218" s="101">
        <f t="shared" si="73"/>
        <v>877500</v>
      </c>
      <c r="X218" s="105">
        <v>0</v>
      </c>
      <c r="Y218" s="107">
        <v>877500</v>
      </c>
      <c r="Z218" s="104">
        <v>0</v>
      </c>
      <c r="AA218" s="105">
        <v>0</v>
      </c>
      <c r="AB218" s="106">
        <v>877500</v>
      </c>
      <c r="AC218" s="107">
        <v>877500</v>
      </c>
      <c r="AD218" s="107">
        <f t="shared" si="74"/>
        <v>0</v>
      </c>
      <c r="AE218" s="107">
        <f t="shared" si="75"/>
        <v>0</v>
      </c>
      <c r="AF218" s="107">
        <f t="shared" si="81"/>
        <v>0</v>
      </c>
      <c r="AG218" s="107">
        <f t="shared" si="76"/>
        <v>772738.55579999997</v>
      </c>
      <c r="AH218" s="107">
        <f t="shared" si="82"/>
        <v>877500</v>
      </c>
      <c r="AI218" s="107">
        <f t="shared" si="83"/>
        <v>877500</v>
      </c>
    </row>
    <row r="219" spans="1:35">
      <c r="A219" s="64" t="s">
        <v>483</v>
      </c>
      <c r="B219" s="64" t="s">
        <v>843</v>
      </c>
      <c r="C219" s="158">
        <v>413111.44</v>
      </c>
      <c r="D219" s="159">
        <v>1650858.564</v>
      </c>
      <c r="F219" s="158">
        <v>359450.05</v>
      </c>
      <c r="G219" s="159">
        <v>1864200</v>
      </c>
      <c r="I219" s="122">
        <v>172729.16630000007</v>
      </c>
      <c r="J219" s="321">
        <v>2087900</v>
      </c>
      <c r="K219" s="100">
        <v>115598.00845066643</v>
      </c>
      <c r="L219" s="101">
        <v>47863.41802666663</v>
      </c>
      <c r="M219" s="102">
        <v>2087900</v>
      </c>
      <c r="N219" s="103">
        <v>2087900</v>
      </c>
      <c r="O219" s="103">
        <f t="shared" si="77"/>
        <v>374475.23920000001</v>
      </c>
      <c r="P219" s="100">
        <f t="shared" si="78"/>
        <v>225011.01373600005</v>
      </c>
      <c r="Q219" s="122">
        <f t="shared" si="70"/>
        <v>131594.73264847984</v>
      </c>
      <c r="R219" s="101">
        <f t="shared" si="71"/>
        <v>66829.103345386568</v>
      </c>
      <c r="S219" s="103">
        <f t="shared" si="79"/>
        <v>1763118.8276232001</v>
      </c>
      <c r="T219" s="100">
        <f t="shared" si="80"/>
        <v>1981910.94</v>
      </c>
      <c r="U219" s="122">
        <f t="shared" si="72"/>
        <v>2087900</v>
      </c>
      <c r="V219" s="101">
        <f t="shared" si="73"/>
        <v>2087900</v>
      </c>
      <c r="X219" s="105">
        <v>172729.16630000007</v>
      </c>
      <c r="Y219" s="107">
        <v>2087900</v>
      </c>
      <c r="Z219" s="104">
        <v>115598.00845066643</v>
      </c>
      <c r="AA219" s="105">
        <v>47863.41802666663</v>
      </c>
      <c r="AB219" s="106">
        <v>2087900</v>
      </c>
      <c r="AC219" s="107">
        <v>2087900</v>
      </c>
      <c r="AD219" s="107">
        <f t="shared" si="74"/>
        <v>225011.01373600005</v>
      </c>
      <c r="AE219" s="107">
        <f t="shared" si="75"/>
        <v>131594.73264847984</v>
      </c>
      <c r="AF219" s="107">
        <f t="shared" si="81"/>
        <v>66829.103345386568</v>
      </c>
      <c r="AG219" s="107">
        <f t="shared" si="76"/>
        <v>1981910.94</v>
      </c>
      <c r="AH219" s="107">
        <f t="shared" si="82"/>
        <v>2087900</v>
      </c>
      <c r="AI219" s="107">
        <f t="shared" si="83"/>
        <v>2087900</v>
      </c>
    </row>
    <row r="220" spans="1:35">
      <c r="A220" s="64" t="s">
        <v>203</v>
      </c>
      <c r="B220" s="64" t="s">
        <v>844</v>
      </c>
      <c r="C220" s="158">
        <v>0</v>
      </c>
      <c r="D220" s="159">
        <v>6522395.04</v>
      </c>
      <c r="F220" s="158">
        <v>0</v>
      </c>
      <c r="G220" s="159">
        <v>7800000</v>
      </c>
      <c r="I220" s="122">
        <v>0</v>
      </c>
      <c r="J220" s="321">
        <v>7820000</v>
      </c>
      <c r="K220" s="100">
        <v>0</v>
      </c>
      <c r="L220" s="101">
        <v>0</v>
      </c>
      <c r="M220" s="102">
        <v>7820000</v>
      </c>
      <c r="N220" s="103">
        <v>7820000</v>
      </c>
      <c r="O220" s="103">
        <f t="shared" si="77"/>
        <v>0</v>
      </c>
      <c r="P220" s="100">
        <f t="shared" si="78"/>
        <v>0</v>
      </c>
      <c r="Q220" s="122">
        <f t="shared" si="70"/>
        <v>0</v>
      </c>
      <c r="R220" s="101">
        <f t="shared" si="71"/>
        <v>0</v>
      </c>
      <c r="S220" s="103">
        <f t="shared" si="79"/>
        <v>7194670.7699520001</v>
      </c>
      <c r="T220" s="100">
        <f t="shared" si="80"/>
        <v>7810524</v>
      </c>
      <c r="U220" s="122">
        <f t="shared" si="72"/>
        <v>7820000</v>
      </c>
      <c r="V220" s="101">
        <f t="shared" si="73"/>
        <v>7820000</v>
      </c>
      <c r="X220" s="105">
        <v>0</v>
      </c>
      <c r="Y220" s="107">
        <v>7820000</v>
      </c>
      <c r="Z220" s="104">
        <v>0</v>
      </c>
      <c r="AA220" s="105">
        <v>0</v>
      </c>
      <c r="AB220" s="106">
        <v>7820000</v>
      </c>
      <c r="AC220" s="107">
        <v>7820000</v>
      </c>
      <c r="AD220" s="107">
        <f t="shared" si="74"/>
        <v>0</v>
      </c>
      <c r="AE220" s="107">
        <f t="shared" si="75"/>
        <v>0</v>
      </c>
      <c r="AF220" s="107">
        <f t="shared" si="81"/>
        <v>0</v>
      </c>
      <c r="AG220" s="107">
        <f t="shared" si="76"/>
        <v>7810524</v>
      </c>
      <c r="AH220" s="107">
        <f t="shared" si="82"/>
        <v>7820000</v>
      </c>
      <c r="AI220" s="107">
        <f t="shared" si="83"/>
        <v>7820000</v>
      </c>
    </row>
    <row r="221" spans="1:35">
      <c r="A221" s="64" t="s">
        <v>525</v>
      </c>
      <c r="B221" s="64" t="s">
        <v>845</v>
      </c>
      <c r="C221" s="158">
        <v>1545727.91</v>
      </c>
      <c r="D221" s="159">
        <v>1850692.0889999999</v>
      </c>
      <c r="F221" s="158">
        <v>1678697.26</v>
      </c>
      <c r="G221" s="159">
        <v>3215953.5960500003</v>
      </c>
      <c r="I221" s="122">
        <v>1613032.2856000005</v>
      </c>
      <c r="J221" s="321">
        <v>3420654.4449999998</v>
      </c>
      <c r="K221" s="100">
        <v>1566979.6844000004</v>
      </c>
      <c r="L221" s="101">
        <v>1538582.0707000003</v>
      </c>
      <c r="M221" s="102">
        <v>3607390.2250000001</v>
      </c>
      <c r="N221" s="103">
        <v>3785327.2774999999</v>
      </c>
      <c r="O221" s="103">
        <f t="shared" si="77"/>
        <v>1641465.8419999999</v>
      </c>
      <c r="P221" s="100">
        <f t="shared" si="78"/>
        <v>1631418.4784320004</v>
      </c>
      <c r="Q221" s="122">
        <f t="shared" si="70"/>
        <v>1579874.4127360005</v>
      </c>
      <c r="R221" s="101">
        <f t="shared" si="71"/>
        <v>1546533.4025360004</v>
      </c>
      <c r="S221" s="103">
        <f t="shared" si="79"/>
        <v>2569092.6940097101</v>
      </c>
      <c r="T221" s="100">
        <f t="shared" si="80"/>
        <v>3323667.1827674899</v>
      </c>
      <c r="U221" s="122">
        <f t="shared" si="72"/>
        <v>3518914.812436</v>
      </c>
      <c r="V221" s="101">
        <f t="shared" si="73"/>
        <v>3701020.7020255001</v>
      </c>
      <c r="X221" s="105">
        <v>1613032.2856000005</v>
      </c>
      <c r="Y221" s="107">
        <v>3420654.4449999998</v>
      </c>
      <c r="Z221" s="104">
        <v>1566979.6844000004</v>
      </c>
      <c r="AA221" s="105">
        <v>1538582.0707000003</v>
      </c>
      <c r="AB221" s="106">
        <v>3607390.2250000001</v>
      </c>
      <c r="AC221" s="107">
        <v>3785327.2774999999</v>
      </c>
      <c r="AD221" s="107">
        <f t="shared" si="74"/>
        <v>1631418.4784320004</v>
      </c>
      <c r="AE221" s="107">
        <f t="shared" si="75"/>
        <v>1579874.4127360005</v>
      </c>
      <c r="AF221" s="107">
        <f t="shared" si="81"/>
        <v>1546533.4025360004</v>
      </c>
      <c r="AG221" s="107">
        <f t="shared" si="76"/>
        <v>3323667.1827674899</v>
      </c>
      <c r="AH221" s="107">
        <f t="shared" si="82"/>
        <v>3518914.812436</v>
      </c>
      <c r="AI221" s="107">
        <f t="shared" si="83"/>
        <v>3701020.7020255001</v>
      </c>
    </row>
    <row r="222" spans="1:35">
      <c r="A222" s="64" t="s">
        <v>265</v>
      </c>
      <c r="B222" s="64" t="s">
        <v>846</v>
      </c>
      <c r="C222" s="158">
        <v>0</v>
      </c>
      <c r="D222" s="159">
        <v>60000</v>
      </c>
      <c r="F222" s="158">
        <v>0</v>
      </c>
      <c r="G222" s="159">
        <v>60000</v>
      </c>
      <c r="I222" s="122">
        <v>0</v>
      </c>
      <c r="J222" s="321">
        <v>60000</v>
      </c>
      <c r="K222" s="100">
        <v>0</v>
      </c>
      <c r="L222" s="101">
        <v>0</v>
      </c>
      <c r="M222" s="102">
        <v>60000</v>
      </c>
      <c r="N222" s="103">
        <v>60000</v>
      </c>
      <c r="O222" s="103">
        <f t="shared" si="77"/>
        <v>0</v>
      </c>
      <c r="P222" s="100">
        <f t="shared" si="78"/>
        <v>0</v>
      </c>
      <c r="Q222" s="122">
        <f t="shared" si="70"/>
        <v>0</v>
      </c>
      <c r="R222" s="101">
        <f t="shared" si="71"/>
        <v>0</v>
      </c>
      <c r="S222" s="103">
        <f t="shared" si="79"/>
        <v>60000</v>
      </c>
      <c r="T222" s="100">
        <f t="shared" si="80"/>
        <v>60000</v>
      </c>
      <c r="U222" s="122">
        <f t="shared" si="72"/>
        <v>60000</v>
      </c>
      <c r="V222" s="101">
        <f t="shared" si="73"/>
        <v>60000</v>
      </c>
      <c r="X222" s="105">
        <v>0</v>
      </c>
      <c r="Y222" s="107">
        <v>60000</v>
      </c>
      <c r="Z222" s="104">
        <v>0</v>
      </c>
      <c r="AA222" s="105">
        <v>0</v>
      </c>
      <c r="AB222" s="106">
        <v>60000</v>
      </c>
      <c r="AC222" s="107">
        <v>60000</v>
      </c>
      <c r="AD222" s="107">
        <f t="shared" si="74"/>
        <v>0</v>
      </c>
      <c r="AE222" s="107">
        <f t="shared" si="75"/>
        <v>0</v>
      </c>
      <c r="AF222" s="107">
        <f t="shared" si="81"/>
        <v>0</v>
      </c>
      <c r="AG222" s="107">
        <f t="shared" si="76"/>
        <v>60000</v>
      </c>
      <c r="AH222" s="107">
        <f t="shared" si="82"/>
        <v>60000</v>
      </c>
      <c r="AI222" s="107">
        <f t="shared" si="83"/>
        <v>60000</v>
      </c>
    </row>
    <row r="223" spans="1:35">
      <c r="A223" s="64" t="s">
        <v>581</v>
      </c>
      <c r="B223" s="64" t="s">
        <v>847</v>
      </c>
      <c r="C223" s="158">
        <v>0</v>
      </c>
      <c r="D223" s="159">
        <v>262252.20600000001</v>
      </c>
      <c r="F223" s="158">
        <v>25445.5</v>
      </c>
      <c r="G223" s="159">
        <v>335000</v>
      </c>
      <c r="I223" s="122">
        <v>25335.597600000012</v>
      </c>
      <c r="J223" s="321">
        <v>448000</v>
      </c>
      <c r="K223" s="100">
        <v>23846.397900000025</v>
      </c>
      <c r="L223" s="101">
        <v>30203.908200000016</v>
      </c>
      <c r="M223" s="102">
        <v>448000</v>
      </c>
      <c r="N223" s="103">
        <v>448000</v>
      </c>
      <c r="O223" s="103">
        <f t="shared" si="77"/>
        <v>18320.759999999998</v>
      </c>
      <c r="P223" s="100">
        <f t="shared" si="78"/>
        <v>25366.370272000011</v>
      </c>
      <c r="Q223" s="122">
        <f t="shared" si="70"/>
        <v>24263.373816000021</v>
      </c>
      <c r="R223" s="101">
        <f t="shared" si="71"/>
        <v>28423.805316000016</v>
      </c>
      <c r="S223" s="103">
        <f t="shared" si="79"/>
        <v>300532.0952028</v>
      </c>
      <c r="T223" s="100">
        <f t="shared" si="80"/>
        <v>394460.6</v>
      </c>
      <c r="U223" s="122">
        <f t="shared" si="72"/>
        <v>448000</v>
      </c>
      <c r="V223" s="101">
        <f t="shared" si="73"/>
        <v>448000</v>
      </c>
      <c r="X223" s="105">
        <v>25335.597600000012</v>
      </c>
      <c r="Y223" s="107">
        <v>448000</v>
      </c>
      <c r="Z223" s="104">
        <v>23846.397900000025</v>
      </c>
      <c r="AA223" s="105">
        <v>30203.908200000016</v>
      </c>
      <c r="AB223" s="106">
        <v>448000</v>
      </c>
      <c r="AC223" s="107">
        <v>448000</v>
      </c>
      <c r="AD223" s="107">
        <f t="shared" si="74"/>
        <v>25366.370272000011</v>
      </c>
      <c r="AE223" s="107">
        <f t="shared" si="75"/>
        <v>24263.373816000021</v>
      </c>
      <c r="AF223" s="107">
        <f t="shared" si="81"/>
        <v>28423.805316000016</v>
      </c>
      <c r="AG223" s="107">
        <f t="shared" si="76"/>
        <v>394460.6</v>
      </c>
      <c r="AH223" s="107">
        <f t="shared" si="82"/>
        <v>448000</v>
      </c>
      <c r="AI223" s="107">
        <f t="shared" si="83"/>
        <v>448000</v>
      </c>
    </row>
    <row r="224" spans="1:35">
      <c r="A224" s="64" t="s">
        <v>131</v>
      </c>
      <c r="B224" s="64" t="s">
        <v>848</v>
      </c>
      <c r="C224" s="158">
        <v>1383707.88</v>
      </c>
      <c r="D224" s="159">
        <v>1209207.1214999999</v>
      </c>
      <c r="F224" s="158">
        <v>1535723.93</v>
      </c>
      <c r="G224" s="159">
        <v>1300000</v>
      </c>
      <c r="I224" s="122">
        <v>1443481.1967999998</v>
      </c>
      <c r="J224" s="321">
        <v>1370000</v>
      </c>
      <c r="K224" s="100">
        <v>1363506.9251519996</v>
      </c>
      <c r="L224" s="101">
        <v>1325017.1220126664</v>
      </c>
      <c r="M224" s="102">
        <v>1370000</v>
      </c>
      <c r="N224" s="103">
        <v>1370000</v>
      </c>
      <c r="O224" s="103">
        <f t="shared" si="77"/>
        <v>1493159.436</v>
      </c>
      <c r="P224" s="100">
        <f t="shared" si="78"/>
        <v>1469309.1620959998</v>
      </c>
      <c r="Q224" s="122">
        <f t="shared" si="70"/>
        <v>1385899.7212134395</v>
      </c>
      <c r="R224" s="101">
        <f t="shared" si="71"/>
        <v>1335794.2668916797</v>
      </c>
      <c r="S224" s="103">
        <f t="shared" si="79"/>
        <v>1256982.3341667</v>
      </c>
      <c r="T224" s="100">
        <f t="shared" si="80"/>
        <v>1336834</v>
      </c>
      <c r="U224" s="122">
        <f t="shared" si="72"/>
        <v>1370000</v>
      </c>
      <c r="V224" s="101">
        <f t="shared" si="73"/>
        <v>1370000</v>
      </c>
      <c r="X224" s="105">
        <v>1443481.1967999998</v>
      </c>
      <c r="Y224" s="107">
        <v>1370000</v>
      </c>
      <c r="Z224" s="104">
        <v>1363506.9251519996</v>
      </c>
      <c r="AA224" s="105">
        <v>1325017.1220126664</v>
      </c>
      <c r="AB224" s="106">
        <v>1370000</v>
      </c>
      <c r="AC224" s="107">
        <v>1370000</v>
      </c>
      <c r="AD224" s="107">
        <f t="shared" si="74"/>
        <v>1469309.1620959998</v>
      </c>
      <c r="AE224" s="107">
        <f t="shared" si="75"/>
        <v>1385899.7212134395</v>
      </c>
      <c r="AF224" s="107">
        <f t="shared" si="81"/>
        <v>1335794.2668916797</v>
      </c>
      <c r="AG224" s="107">
        <f t="shared" si="76"/>
        <v>1336834</v>
      </c>
      <c r="AH224" s="107">
        <f t="shared" si="82"/>
        <v>1370000</v>
      </c>
      <c r="AI224" s="107">
        <f t="shared" si="83"/>
        <v>1370000</v>
      </c>
    </row>
    <row r="225" spans="1:35">
      <c r="A225" s="64" t="s">
        <v>405</v>
      </c>
      <c r="B225" s="64" t="s">
        <v>979</v>
      </c>
      <c r="C225" s="158">
        <v>0</v>
      </c>
      <c r="D225" s="159">
        <v>1899800</v>
      </c>
      <c r="F225" s="158">
        <v>0</v>
      </c>
      <c r="G225" s="159">
        <v>1961950.87</v>
      </c>
      <c r="I225" s="122">
        <v>0</v>
      </c>
      <c r="J225" s="321">
        <v>1992953.2150000001</v>
      </c>
      <c r="K225" s="100">
        <v>0</v>
      </c>
      <c r="L225" s="101">
        <v>0</v>
      </c>
      <c r="M225" s="102">
        <v>2028824.0764000001</v>
      </c>
      <c r="N225" s="103">
        <v>2071431.2498000001</v>
      </c>
      <c r="O225" s="103">
        <f t="shared" si="77"/>
        <v>0</v>
      </c>
      <c r="P225" s="100">
        <f t="shared" si="78"/>
        <v>0</v>
      </c>
      <c r="Q225" s="122">
        <f t="shared" si="70"/>
        <v>0</v>
      </c>
      <c r="R225" s="101">
        <f t="shared" si="71"/>
        <v>0</v>
      </c>
      <c r="S225" s="103">
        <f t="shared" si="79"/>
        <v>1932503.787794</v>
      </c>
      <c r="T225" s="100">
        <f t="shared" si="80"/>
        <v>1978264.3039390002</v>
      </c>
      <c r="U225" s="122">
        <f t="shared" si="72"/>
        <v>2011828.4622686803</v>
      </c>
      <c r="V225" s="101">
        <f t="shared" si="73"/>
        <v>2051243.9710430801</v>
      </c>
      <c r="X225" s="105">
        <v>0</v>
      </c>
      <c r="Y225" s="107">
        <v>1992953.2150000001</v>
      </c>
      <c r="Z225" s="104">
        <v>0</v>
      </c>
      <c r="AA225" s="105">
        <v>0</v>
      </c>
      <c r="AB225" s="106">
        <v>2028824.0764000001</v>
      </c>
      <c r="AC225" s="107">
        <v>2071431.2498000001</v>
      </c>
      <c r="AD225" s="107">
        <f t="shared" si="74"/>
        <v>0</v>
      </c>
      <c r="AE225" s="107">
        <f t="shared" si="75"/>
        <v>0</v>
      </c>
      <c r="AF225" s="107">
        <f t="shared" si="81"/>
        <v>0</v>
      </c>
      <c r="AG225" s="107">
        <f t="shared" si="76"/>
        <v>1978264.3039390002</v>
      </c>
      <c r="AH225" s="107">
        <f t="shared" si="82"/>
        <v>2011828.4622686803</v>
      </c>
      <c r="AI225" s="107">
        <f t="shared" si="83"/>
        <v>2051243.9710430801</v>
      </c>
    </row>
    <row r="226" spans="1:35">
      <c r="A226" s="64" t="s">
        <v>159</v>
      </c>
      <c r="B226" s="64" t="s">
        <v>849</v>
      </c>
      <c r="C226" s="158">
        <v>68439.09</v>
      </c>
      <c r="D226" s="159">
        <v>71960.914499999999</v>
      </c>
      <c r="F226" s="158">
        <v>52465.85</v>
      </c>
      <c r="G226" s="159">
        <v>80000</v>
      </c>
      <c r="I226" s="122">
        <v>43065.537949999991</v>
      </c>
      <c r="J226" s="321">
        <v>80000</v>
      </c>
      <c r="K226" s="100">
        <v>38990.404079999993</v>
      </c>
      <c r="L226" s="101">
        <v>36485.976119999992</v>
      </c>
      <c r="M226" s="102">
        <v>80000</v>
      </c>
      <c r="N226" s="103">
        <v>80000</v>
      </c>
      <c r="O226" s="103">
        <f t="shared" si="77"/>
        <v>56938.357199999999</v>
      </c>
      <c r="P226" s="100">
        <f t="shared" si="78"/>
        <v>45697.625323999993</v>
      </c>
      <c r="Q226" s="122">
        <f t="shared" si="70"/>
        <v>40131.44156359999</v>
      </c>
      <c r="R226" s="101">
        <f t="shared" si="71"/>
        <v>37187.215948799989</v>
      </c>
      <c r="S226" s="103">
        <f t="shared" si="79"/>
        <v>76191.081290100003</v>
      </c>
      <c r="T226" s="100">
        <f t="shared" si="80"/>
        <v>80000</v>
      </c>
      <c r="U226" s="122">
        <f t="shared" si="72"/>
        <v>80000</v>
      </c>
      <c r="V226" s="101">
        <f t="shared" si="73"/>
        <v>80000</v>
      </c>
      <c r="X226" s="105">
        <v>43065.537949999991</v>
      </c>
      <c r="Y226" s="107">
        <v>80000</v>
      </c>
      <c r="Z226" s="104">
        <v>38990.404079999993</v>
      </c>
      <c r="AA226" s="105">
        <v>36485.976119999992</v>
      </c>
      <c r="AB226" s="106">
        <v>80000</v>
      </c>
      <c r="AC226" s="107">
        <v>80000</v>
      </c>
      <c r="AD226" s="107">
        <f t="shared" si="74"/>
        <v>45697.625323999993</v>
      </c>
      <c r="AE226" s="107">
        <f t="shared" si="75"/>
        <v>40131.44156359999</v>
      </c>
      <c r="AF226" s="107">
        <f t="shared" si="81"/>
        <v>37187.215948799989</v>
      </c>
      <c r="AG226" s="107">
        <f t="shared" si="76"/>
        <v>80000</v>
      </c>
      <c r="AH226" s="107">
        <f t="shared" si="82"/>
        <v>80000</v>
      </c>
      <c r="AI226" s="107">
        <f t="shared" si="83"/>
        <v>80000</v>
      </c>
    </row>
    <row r="227" spans="1:35">
      <c r="A227" s="64" t="s">
        <v>183</v>
      </c>
      <c r="B227" s="64" t="s">
        <v>850</v>
      </c>
      <c r="C227" s="158">
        <v>0</v>
      </c>
      <c r="D227" s="159">
        <v>133885550</v>
      </c>
      <c r="F227" s="158">
        <v>0</v>
      </c>
      <c r="G227" s="159">
        <v>164111766</v>
      </c>
      <c r="I227" s="122">
        <v>0</v>
      </c>
      <c r="J227" s="321">
        <v>166737554.25599998</v>
      </c>
      <c r="K227" s="100">
        <v>0</v>
      </c>
      <c r="L227" s="101">
        <v>0</v>
      </c>
      <c r="M227" s="102">
        <v>169739065.05920002</v>
      </c>
      <c r="N227" s="103">
        <v>173303625.98640001</v>
      </c>
      <c r="O227" s="103">
        <f t="shared" si="77"/>
        <v>0</v>
      </c>
      <c r="P227" s="100">
        <f t="shared" si="78"/>
        <v>0</v>
      </c>
      <c r="Q227" s="122">
        <f t="shared" si="70"/>
        <v>0</v>
      </c>
      <c r="R227" s="101">
        <f t="shared" si="71"/>
        <v>0</v>
      </c>
      <c r="S227" s="103">
        <f t="shared" si="79"/>
        <v>149790584.8592</v>
      </c>
      <c r="T227" s="100">
        <f t="shared" si="80"/>
        <v>165493455.78030717</v>
      </c>
      <c r="U227" s="122">
        <f t="shared" si="72"/>
        <v>168316949.24064386</v>
      </c>
      <c r="V227" s="101">
        <f t="shared" si="73"/>
        <v>171614737.01909265</v>
      </c>
      <c r="X227" s="105">
        <v>0</v>
      </c>
      <c r="Y227" s="107">
        <v>166737554.25599998</v>
      </c>
      <c r="Z227" s="104">
        <v>0</v>
      </c>
      <c r="AA227" s="105">
        <v>0</v>
      </c>
      <c r="AB227" s="106">
        <v>169739065.05920002</v>
      </c>
      <c r="AC227" s="107">
        <v>173303625.98640001</v>
      </c>
      <c r="AD227" s="107">
        <f t="shared" si="74"/>
        <v>0</v>
      </c>
      <c r="AE227" s="107">
        <f t="shared" si="75"/>
        <v>0</v>
      </c>
      <c r="AF227" s="107">
        <f t="shared" si="81"/>
        <v>0</v>
      </c>
      <c r="AG227" s="107">
        <f t="shared" si="76"/>
        <v>165493455.78030717</v>
      </c>
      <c r="AH227" s="107">
        <f t="shared" si="82"/>
        <v>168316949.24064386</v>
      </c>
      <c r="AI227" s="107">
        <f t="shared" si="83"/>
        <v>171614737.01909265</v>
      </c>
    </row>
    <row r="228" spans="1:35">
      <c r="A228" s="64" t="s">
        <v>411</v>
      </c>
      <c r="B228" s="64" t="s">
        <v>980</v>
      </c>
      <c r="C228" s="158">
        <v>1512688.95</v>
      </c>
      <c r="D228" s="159">
        <v>5059156.0515000001</v>
      </c>
      <c r="F228" s="158">
        <v>1579221.56</v>
      </c>
      <c r="G228" s="159">
        <v>9259960.6150000002</v>
      </c>
      <c r="I228" s="122">
        <v>1000604.5839000003</v>
      </c>
      <c r="J228" s="321">
        <v>10412693.265000001</v>
      </c>
      <c r="K228" s="100">
        <v>542683.5606000002</v>
      </c>
      <c r="L228" s="101">
        <v>133250.4902999998</v>
      </c>
      <c r="M228" s="102">
        <v>11393378.557499999</v>
      </c>
      <c r="N228" s="103">
        <v>12151031.0274</v>
      </c>
      <c r="O228" s="103">
        <f t="shared" si="77"/>
        <v>1560592.4291999999</v>
      </c>
      <c r="P228" s="100">
        <f t="shared" si="78"/>
        <v>1162617.3372080002</v>
      </c>
      <c r="Q228" s="122">
        <f t="shared" si="70"/>
        <v>670901.44712400029</v>
      </c>
      <c r="R228" s="101">
        <f t="shared" si="71"/>
        <v>247891.74998399994</v>
      </c>
      <c r="S228" s="103">
        <f t="shared" si="79"/>
        <v>7269619.4128136998</v>
      </c>
      <c r="T228" s="100">
        <f t="shared" si="80"/>
        <v>9866528.5354300011</v>
      </c>
      <c r="U228" s="122">
        <f t="shared" si="72"/>
        <v>10928729.865913499</v>
      </c>
      <c r="V228" s="101">
        <f t="shared" si="73"/>
        <v>11792055.28716138</v>
      </c>
      <c r="X228" s="105">
        <v>1000604.5839000003</v>
      </c>
      <c r="Y228" s="107">
        <v>10412693.265000001</v>
      </c>
      <c r="Z228" s="104">
        <v>542683.5606000002</v>
      </c>
      <c r="AA228" s="105">
        <v>133250.4902999998</v>
      </c>
      <c r="AB228" s="106">
        <v>11393378.557499999</v>
      </c>
      <c r="AC228" s="107">
        <v>12151031.0274</v>
      </c>
      <c r="AD228" s="107">
        <f t="shared" si="74"/>
        <v>1162617.3372080002</v>
      </c>
      <c r="AE228" s="107">
        <f t="shared" si="75"/>
        <v>670901.44712400029</v>
      </c>
      <c r="AF228" s="107">
        <f t="shared" si="81"/>
        <v>247891.74998399994</v>
      </c>
      <c r="AG228" s="107">
        <f t="shared" si="76"/>
        <v>9866528.5354300011</v>
      </c>
      <c r="AH228" s="107">
        <f t="shared" si="82"/>
        <v>10928729.865913499</v>
      </c>
      <c r="AI228" s="107">
        <f t="shared" si="83"/>
        <v>11792055.28716138</v>
      </c>
    </row>
    <row r="229" spans="1:35">
      <c r="A229" s="64" t="s">
        <v>595</v>
      </c>
      <c r="B229" s="64" t="s">
        <v>851</v>
      </c>
      <c r="C229" s="158">
        <v>2764322.62</v>
      </c>
      <c r="D229" s="159">
        <v>2706072.3764999998</v>
      </c>
      <c r="F229" s="158">
        <v>2734318.39</v>
      </c>
      <c r="G229" s="159">
        <v>3097205</v>
      </c>
      <c r="I229" s="122">
        <v>2904875.5649999999</v>
      </c>
      <c r="J229" s="321">
        <v>3468869</v>
      </c>
      <c r="K229" s="100">
        <v>2939208.105</v>
      </c>
      <c r="L229" s="101">
        <v>3041805.696</v>
      </c>
      <c r="M229" s="102">
        <v>3468869</v>
      </c>
      <c r="N229" s="103">
        <v>3468869</v>
      </c>
      <c r="O229" s="103">
        <f t="shared" si="77"/>
        <v>2742719.5744000003</v>
      </c>
      <c r="P229" s="100">
        <f t="shared" si="78"/>
        <v>2857119.5559999999</v>
      </c>
      <c r="Q229" s="122">
        <f t="shared" si="70"/>
        <v>2929594.9937999998</v>
      </c>
      <c r="R229" s="101">
        <f t="shared" si="71"/>
        <v>3013078.3705199999</v>
      </c>
      <c r="S229" s="103">
        <f t="shared" si="79"/>
        <v>2911886.3629856999</v>
      </c>
      <c r="T229" s="100">
        <f t="shared" si="80"/>
        <v>3292774.5967999999</v>
      </c>
      <c r="U229" s="122">
        <f t="shared" si="72"/>
        <v>3468869</v>
      </c>
      <c r="V229" s="101">
        <f t="shared" si="73"/>
        <v>3468869</v>
      </c>
      <c r="X229" s="105">
        <v>2904875.5649999999</v>
      </c>
      <c r="Y229" s="107">
        <v>3468869</v>
      </c>
      <c r="Z229" s="104">
        <v>2939208.105</v>
      </c>
      <c r="AA229" s="105">
        <v>3041805.696</v>
      </c>
      <c r="AB229" s="106">
        <v>3468869</v>
      </c>
      <c r="AC229" s="107">
        <v>3468869</v>
      </c>
      <c r="AD229" s="107">
        <f t="shared" si="74"/>
        <v>2857119.5559999999</v>
      </c>
      <c r="AE229" s="107">
        <f t="shared" si="75"/>
        <v>2929594.9937999998</v>
      </c>
      <c r="AF229" s="107">
        <f t="shared" si="81"/>
        <v>3013078.3705199999</v>
      </c>
      <c r="AG229" s="107">
        <f t="shared" si="76"/>
        <v>3292774.5967999999</v>
      </c>
      <c r="AH229" s="107">
        <f t="shared" si="82"/>
        <v>3468869</v>
      </c>
      <c r="AI229" s="107">
        <f t="shared" si="83"/>
        <v>3468869</v>
      </c>
    </row>
    <row r="230" spans="1:35">
      <c r="A230" s="64" t="s">
        <v>361</v>
      </c>
      <c r="B230" s="64" t="s">
        <v>852</v>
      </c>
      <c r="C230" s="158">
        <v>0</v>
      </c>
      <c r="D230" s="159">
        <v>434384.08350000001</v>
      </c>
      <c r="F230" s="158">
        <v>0</v>
      </c>
      <c r="G230" s="159">
        <v>583000</v>
      </c>
      <c r="I230" s="122">
        <v>0</v>
      </c>
      <c r="J230" s="321">
        <v>675910</v>
      </c>
      <c r="K230" s="100">
        <v>0</v>
      </c>
      <c r="L230" s="101">
        <v>0</v>
      </c>
      <c r="M230" s="102">
        <v>695760</v>
      </c>
      <c r="N230" s="103">
        <v>714981</v>
      </c>
      <c r="O230" s="103">
        <f t="shared" si="77"/>
        <v>0</v>
      </c>
      <c r="P230" s="100">
        <f t="shared" si="78"/>
        <v>0</v>
      </c>
      <c r="Q230" s="122">
        <f t="shared" si="70"/>
        <v>0</v>
      </c>
      <c r="R230" s="101">
        <f t="shared" si="71"/>
        <v>0</v>
      </c>
      <c r="S230" s="103">
        <f t="shared" si="79"/>
        <v>512585.77876229997</v>
      </c>
      <c r="T230" s="100">
        <f t="shared" si="80"/>
        <v>631889.24200000009</v>
      </c>
      <c r="U230" s="122">
        <f t="shared" si="72"/>
        <v>686355.07000000007</v>
      </c>
      <c r="V230" s="101">
        <f t="shared" si="73"/>
        <v>705874.09019999998</v>
      </c>
      <c r="X230" s="105">
        <v>0</v>
      </c>
      <c r="Y230" s="107">
        <v>675910</v>
      </c>
      <c r="Z230" s="104">
        <v>0</v>
      </c>
      <c r="AA230" s="105">
        <v>0</v>
      </c>
      <c r="AB230" s="106">
        <v>695760</v>
      </c>
      <c r="AC230" s="107">
        <v>714981</v>
      </c>
      <c r="AD230" s="107">
        <f t="shared" si="74"/>
        <v>0</v>
      </c>
      <c r="AE230" s="107">
        <f t="shared" si="75"/>
        <v>0</v>
      </c>
      <c r="AF230" s="107">
        <f t="shared" si="81"/>
        <v>0</v>
      </c>
      <c r="AG230" s="107">
        <f t="shared" si="76"/>
        <v>631889.24200000009</v>
      </c>
      <c r="AH230" s="107">
        <f t="shared" si="82"/>
        <v>686355.07000000007</v>
      </c>
      <c r="AI230" s="107">
        <f t="shared" si="83"/>
        <v>705874.09019999998</v>
      </c>
    </row>
    <row r="231" spans="1:35">
      <c r="A231" s="64" t="s">
        <v>47</v>
      </c>
      <c r="B231" s="64" t="s">
        <v>853</v>
      </c>
      <c r="C231" s="158">
        <v>0</v>
      </c>
      <c r="D231" s="159">
        <v>6524000</v>
      </c>
      <c r="F231" s="158">
        <v>0</v>
      </c>
      <c r="G231" s="159">
        <v>6724000</v>
      </c>
      <c r="I231" s="122">
        <v>0</v>
      </c>
      <c r="J231" s="321">
        <v>6924000</v>
      </c>
      <c r="K231" s="100">
        <v>0</v>
      </c>
      <c r="L231" s="101">
        <v>0</v>
      </c>
      <c r="M231" s="102">
        <v>6924000</v>
      </c>
      <c r="N231" s="103">
        <v>6924000</v>
      </c>
      <c r="O231" s="103">
        <f t="shared" si="77"/>
        <v>0</v>
      </c>
      <c r="P231" s="100">
        <f t="shared" si="78"/>
        <v>0</v>
      </c>
      <c r="Q231" s="122">
        <f t="shared" si="70"/>
        <v>0</v>
      </c>
      <c r="R231" s="101">
        <f t="shared" si="71"/>
        <v>0</v>
      </c>
      <c r="S231" s="103">
        <f t="shared" si="79"/>
        <v>6629240</v>
      </c>
      <c r="T231" s="100">
        <f t="shared" si="80"/>
        <v>6829240</v>
      </c>
      <c r="U231" s="122">
        <f t="shared" si="72"/>
        <v>6924000</v>
      </c>
      <c r="V231" s="101">
        <f t="shared" si="73"/>
        <v>6924000</v>
      </c>
      <c r="X231" s="105">
        <v>0</v>
      </c>
      <c r="Y231" s="107">
        <v>6924000</v>
      </c>
      <c r="Z231" s="104">
        <v>0</v>
      </c>
      <c r="AA231" s="105">
        <v>0</v>
      </c>
      <c r="AB231" s="106">
        <v>6924000</v>
      </c>
      <c r="AC231" s="107">
        <v>6924000</v>
      </c>
      <c r="AD231" s="107">
        <f t="shared" si="74"/>
        <v>0</v>
      </c>
      <c r="AE231" s="107">
        <f t="shared" si="75"/>
        <v>0</v>
      </c>
      <c r="AF231" s="107">
        <f t="shared" si="81"/>
        <v>0</v>
      </c>
      <c r="AG231" s="107">
        <f t="shared" si="76"/>
        <v>6829240</v>
      </c>
      <c r="AH231" s="107">
        <f t="shared" si="82"/>
        <v>6924000</v>
      </c>
      <c r="AI231" s="107">
        <f t="shared" si="83"/>
        <v>6924000</v>
      </c>
    </row>
    <row r="232" spans="1:35">
      <c r="A232" s="64" t="s">
        <v>399</v>
      </c>
      <c r="B232" s="64" t="s">
        <v>981</v>
      </c>
      <c r="C232" s="158">
        <v>0</v>
      </c>
      <c r="D232" s="159">
        <v>0</v>
      </c>
      <c r="F232" s="158">
        <v>0</v>
      </c>
      <c r="G232" s="159">
        <v>0</v>
      </c>
      <c r="I232" s="122">
        <v>0</v>
      </c>
      <c r="J232" s="321">
        <v>0</v>
      </c>
      <c r="K232" s="100">
        <v>0</v>
      </c>
      <c r="L232" s="101">
        <v>0</v>
      </c>
      <c r="M232" s="102">
        <v>0</v>
      </c>
      <c r="N232" s="103">
        <v>0</v>
      </c>
      <c r="O232" s="103">
        <f t="shared" si="77"/>
        <v>0</v>
      </c>
      <c r="P232" s="100">
        <f t="shared" si="78"/>
        <v>0</v>
      </c>
      <c r="Q232" s="122">
        <f t="shared" si="70"/>
        <v>0</v>
      </c>
      <c r="R232" s="101">
        <f t="shared" si="71"/>
        <v>0</v>
      </c>
      <c r="S232" s="103">
        <f t="shared" si="79"/>
        <v>0</v>
      </c>
      <c r="T232" s="100">
        <f t="shared" si="80"/>
        <v>0</v>
      </c>
      <c r="U232" s="122">
        <f t="shared" si="72"/>
        <v>0</v>
      </c>
      <c r="V232" s="101">
        <f t="shared" si="73"/>
        <v>0</v>
      </c>
      <c r="X232" s="105">
        <v>0</v>
      </c>
      <c r="Y232" s="107">
        <v>0</v>
      </c>
      <c r="Z232" s="104">
        <v>0</v>
      </c>
      <c r="AA232" s="105">
        <v>0</v>
      </c>
      <c r="AB232" s="106">
        <v>0</v>
      </c>
      <c r="AC232" s="107">
        <v>0</v>
      </c>
      <c r="AD232" s="107">
        <f t="shared" si="74"/>
        <v>0</v>
      </c>
      <c r="AE232" s="107">
        <f t="shared" si="75"/>
        <v>0</v>
      </c>
      <c r="AF232" s="107">
        <f t="shared" si="81"/>
        <v>0</v>
      </c>
      <c r="AG232" s="107">
        <f t="shared" si="76"/>
        <v>0</v>
      </c>
      <c r="AH232" s="107">
        <f t="shared" si="82"/>
        <v>0</v>
      </c>
      <c r="AI232" s="107">
        <f t="shared" si="83"/>
        <v>0</v>
      </c>
    </row>
    <row r="233" spans="1:35">
      <c r="A233" s="64" t="s">
        <v>319</v>
      </c>
      <c r="B233" s="64" t="s">
        <v>854</v>
      </c>
      <c r="C233" s="158">
        <v>2665061.65</v>
      </c>
      <c r="D233" s="159">
        <v>2956683.3539999998</v>
      </c>
      <c r="F233" s="158">
        <v>2971104.57</v>
      </c>
      <c r="G233" s="159">
        <v>5268951</v>
      </c>
      <c r="I233" s="122">
        <v>2983376.0020999997</v>
      </c>
      <c r="J233" s="321">
        <v>5410397.8399999999</v>
      </c>
      <c r="K233" s="100">
        <v>2895735.3003999996</v>
      </c>
      <c r="L233" s="101">
        <v>2778684.5236999998</v>
      </c>
      <c r="M233" s="102">
        <v>5500000</v>
      </c>
      <c r="N233" s="103">
        <v>5500000</v>
      </c>
      <c r="O233" s="103">
        <f t="shared" si="77"/>
        <v>2885412.5523999999</v>
      </c>
      <c r="P233" s="100">
        <f t="shared" si="78"/>
        <v>2979940.0011119996</v>
      </c>
      <c r="Q233" s="122">
        <f t="shared" si="70"/>
        <v>2920274.6968759997</v>
      </c>
      <c r="R233" s="101">
        <f t="shared" si="71"/>
        <v>2811458.7411759999</v>
      </c>
      <c r="S233" s="103">
        <f t="shared" si="79"/>
        <v>4173398.5893251998</v>
      </c>
      <c r="T233" s="100">
        <f t="shared" si="80"/>
        <v>5343380.3272079993</v>
      </c>
      <c r="U233" s="122">
        <f t="shared" si="72"/>
        <v>5457546.4965920001</v>
      </c>
      <c r="V233" s="101">
        <f t="shared" si="73"/>
        <v>5500000</v>
      </c>
      <c r="X233" s="105">
        <v>2983376.0020999997</v>
      </c>
      <c r="Y233" s="107">
        <v>5410397.8399999999</v>
      </c>
      <c r="Z233" s="104">
        <v>2895735.3003999996</v>
      </c>
      <c r="AA233" s="105">
        <v>2778684.5236999998</v>
      </c>
      <c r="AB233" s="106">
        <v>5500000</v>
      </c>
      <c r="AC233" s="107">
        <v>5500000</v>
      </c>
      <c r="AD233" s="107">
        <f t="shared" si="74"/>
        <v>2979940.0011119996</v>
      </c>
      <c r="AE233" s="107">
        <f t="shared" si="75"/>
        <v>2920274.6968759997</v>
      </c>
      <c r="AF233" s="107">
        <f t="shared" si="81"/>
        <v>2811458.7411759999</v>
      </c>
      <c r="AG233" s="107">
        <f t="shared" si="76"/>
        <v>5343380.3272079993</v>
      </c>
      <c r="AH233" s="107">
        <f t="shared" si="82"/>
        <v>5457546.4965920001</v>
      </c>
      <c r="AI233" s="107">
        <f t="shared" si="83"/>
        <v>5500000</v>
      </c>
    </row>
    <row r="234" spans="1:35">
      <c r="A234" s="64" t="s">
        <v>213</v>
      </c>
      <c r="B234" s="64" t="s">
        <v>855</v>
      </c>
      <c r="C234" s="158">
        <v>0</v>
      </c>
      <c r="D234" s="159">
        <v>20900362.9245</v>
      </c>
      <c r="F234" s="158">
        <v>0</v>
      </c>
      <c r="G234" s="159">
        <v>23500000</v>
      </c>
      <c r="I234" s="122">
        <v>0</v>
      </c>
      <c r="J234" s="321">
        <v>24850954.234999999</v>
      </c>
      <c r="K234" s="100">
        <v>0</v>
      </c>
      <c r="L234" s="101">
        <v>0</v>
      </c>
      <c r="M234" s="102">
        <v>25298242.775599997</v>
      </c>
      <c r="N234" s="103">
        <v>25829529.164199997</v>
      </c>
      <c r="O234" s="103">
        <f t="shared" si="77"/>
        <v>0</v>
      </c>
      <c r="P234" s="100">
        <f t="shared" si="78"/>
        <v>0</v>
      </c>
      <c r="Q234" s="122">
        <f t="shared" si="70"/>
        <v>0</v>
      </c>
      <c r="R234" s="101">
        <f t="shared" si="71"/>
        <v>0</v>
      </c>
      <c r="S234" s="103">
        <f t="shared" si="79"/>
        <v>22268291.9536281</v>
      </c>
      <c r="T234" s="100">
        <f t="shared" si="80"/>
        <v>24210872.118456997</v>
      </c>
      <c r="U234" s="122">
        <f t="shared" si="72"/>
        <v>25086317.465063721</v>
      </c>
      <c r="V234" s="101">
        <f t="shared" si="73"/>
        <v>25577805.673281319</v>
      </c>
      <c r="X234" s="105">
        <v>0</v>
      </c>
      <c r="Y234" s="107">
        <v>24850954.234999999</v>
      </c>
      <c r="Z234" s="104">
        <v>0</v>
      </c>
      <c r="AA234" s="105">
        <v>0</v>
      </c>
      <c r="AB234" s="106">
        <v>25298242.775599997</v>
      </c>
      <c r="AC234" s="107">
        <v>25829529.164199997</v>
      </c>
      <c r="AD234" s="107">
        <f t="shared" si="74"/>
        <v>0</v>
      </c>
      <c r="AE234" s="107">
        <f t="shared" si="75"/>
        <v>0</v>
      </c>
      <c r="AF234" s="107">
        <f t="shared" si="81"/>
        <v>0</v>
      </c>
      <c r="AG234" s="107">
        <f t="shared" si="76"/>
        <v>24210872.118456997</v>
      </c>
      <c r="AH234" s="107">
        <f t="shared" si="82"/>
        <v>25086317.465063721</v>
      </c>
      <c r="AI234" s="107">
        <f t="shared" si="83"/>
        <v>25577805.673281319</v>
      </c>
    </row>
    <row r="235" spans="1:35">
      <c r="A235" s="64" t="s">
        <v>421</v>
      </c>
      <c r="B235" s="64" t="s">
        <v>856</v>
      </c>
      <c r="C235" s="158">
        <v>0</v>
      </c>
      <c r="D235" s="159">
        <v>175000</v>
      </c>
      <c r="F235" s="158">
        <v>0</v>
      </c>
      <c r="G235" s="159">
        <v>175000</v>
      </c>
      <c r="I235" s="122">
        <v>0</v>
      </c>
      <c r="J235" s="321">
        <v>229400</v>
      </c>
      <c r="K235" s="100">
        <v>0</v>
      </c>
      <c r="L235" s="101">
        <v>0</v>
      </c>
      <c r="M235" s="102">
        <v>229400</v>
      </c>
      <c r="N235" s="103">
        <v>229400</v>
      </c>
      <c r="O235" s="103">
        <f t="shared" si="77"/>
        <v>0</v>
      </c>
      <c r="P235" s="100">
        <f t="shared" si="78"/>
        <v>0</v>
      </c>
      <c r="Q235" s="122">
        <f t="shared" si="70"/>
        <v>0</v>
      </c>
      <c r="R235" s="101">
        <f t="shared" si="71"/>
        <v>0</v>
      </c>
      <c r="S235" s="103">
        <f t="shared" si="79"/>
        <v>175000</v>
      </c>
      <c r="T235" s="100">
        <f t="shared" si="80"/>
        <v>203625.28</v>
      </c>
      <c r="U235" s="122">
        <f t="shared" si="72"/>
        <v>229400</v>
      </c>
      <c r="V235" s="101">
        <f t="shared" si="73"/>
        <v>229400</v>
      </c>
      <c r="X235" s="105">
        <v>0</v>
      </c>
      <c r="Y235" s="107">
        <v>229400</v>
      </c>
      <c r="Z235" s="104">
        <v>0</v>
      </c>
      <c r="AA235" s="105">
        <v>0</v>
      </c>
      <c r="AB235" s="106">
        <v>229400</v>
      </c>
      <c r="AC235" s="107">
        <v>229400</v>
      </c>
      <c r="AD235" s="107">
        <f t="shared" si="74"/>
        <v>0</v>
      </c>
      <c r="AE235" s="107">
        <f t="shared" si="75"/>
        <v>0</v>
      </c>
      <c r="AF235" s="107">
        <f t="shared" si="81"/>
        <v>0</v>
      </c>
      <c r="AG235" s="107">
        <f t="shared" si="76"/>
        <v>203625.28</v>
      </c>
      <c r="AH235" s="107">
        <f t="shared" si="82"/>
        <v>229400</v>
      </c>
      <c r="AI235" s="107">
        <f t="shared" si="83"/>
        <v>229400</v>
      </c>
    </row>
    <row r="236" spans="1:35">
      <c r="A236" s="64" t="s">
        <v>197</v>
      </c>
      <c r="B236" s="64" t="s">
        <v>937</v>
      </c>
      <c r="C236" s="158">
        <v>0</v>
      </c>
      <c r="D236" s="159">
        <v>119925</v>
      </c>
      <c r="F236" s="158">
        <v>0</v>
      </c>
      <c r="G236" s="159">
        <v>135557.07</v>
      </c>
      <c r="I236" s="122">
        <v>0</v>
      </c>
      <c r="J236" s="321">
        <v>137699.11499999999</v>
      </c>
      <c r="K236" s="100">
        <v>0</v>
      </c>
      <c r="L236" s="101">
        <v>0</v>
      </c>
      <c r="M236" s="102">
        <v>140177.5404</v>
      </c>
      <c r="N236" s="103">
        <v>143121.39780000001</v>
      </c>
      <c r="O236" s="103">
        <f t="shared" si="77"/>
        <v>0</v>
      </c>
      <c r="P236" s="100">
        <f t="shared" si="78"/>
        <v>0</v>
      </c>
      <c r="Q236" s="122">
        <f t="shared" si="70"/>
        <v>0</v>
      </c>
      <c r="R236" s="101">
        <f t="shared" si="71"/>
        <v>0</v>
      </c>
      <c r="S236" s="103">
        <f t="shared" si="79"/>
        <v>128150.59523399999</v>
      </c>
      <c r="T236" s="100">
        <f t="shared" si="80"/>
        <v>136684.214079</v>
      </c>
      <c r="U236" s="122">
        <f t="shared" si="72"/>
        <v>139003.26244548001</v>
      </c>
      <c r="V236" s="101">
        <f t="shared" si="73"/>
        <v>141726.59816388</v>
      </c>
      <c r="X236" s="105">
        <v>0</v>
      </c>
      <c r="Y236" s="107">
        <v>137699.11499999999</v>
      </c>
      <c r="Z236" s="104">
        <v>0</v>
      </c>
      <c r="AA236" s="105">
        <v>0</v>
      </c>
      <c r="AB236" s="106">
        <v>140177.5404</v>
      </c>
      <c r="AC236" s="107">
        <v>143121.39780000001</v>
      </c>
      <c r="AD236" s="107">
        <f t="shared" si="74"/>
        <v>0</v>
      </c>
      <c r="AE236" s="107">
        <f t="shared" si="75"/>
        <v>0</v>
      </c>
      <c r="AF236" s="107">
        <f t="shared" si="81"/>
        <v>0</v>
      </c>
      <c r="AG236" s="107">
        <f t="shared" si="76"/>
        <v>136684.214079</v>
      </c>
      <c r="AH236" s="107">
        <f t="shared" si="82"/>
        <v>139003.26244548001</v>
      </c>
      <c r="AI236" s="107">
        <f t="shared" si="83"/>
        <v>141726.59816388</v>
      </c>
    </row>
    <row r="237" spans="1:35">
      <c r="A237" s="64" t="s">
        <v>445</v>
      </c>
      <c r="B237" s="64" t="s">
        <v>857</v>
      </c>
      <c r="C237" s="158">
        <v>240917.46</v>
      </c>
      <c r="D237" s="159">
        <v>14593542.544500001</v>
      </c>
      <c r="F237" s="158">
        <v>0</v>
      </c>
      <c r="G237" s="159">
        <v>15748160</v>
      </c>
      <c r="I237" s="122">
        <v>0</v>
      </c>
      <c r="J237" s="321">
        <v>19950000</v>
      </c>
      <c r="K237" s="100">
        <v>0</v>
      </c>
      <c r="L237" s="101">
        <v>0</v>
      </c>
      <c r="M237" s="102">
        <v>22945000</v>
      </c>
      <c r="N237" s="103">
        <v>22945000</v>
      </c>
      <c r="O237" s="103">
        <f t="shared" si="77"/>
        <v>67456.888800000001</v>
      </c>
      <c r="P237" s="100">
        <f t="shared" si="78"/>
        <v>0</v>
      </c>
      <c r="Q237" s="122">
        <f t="shared" si="70"/>
        <v>0</v>
      </c>
      <c r="R237" s="101">
        <f t="shared" si="71"/>
        <v>0</v>
      </c>
      <c r="S237" s="103">
        <f t="shared" si="79"/>
        <v>15201102.249584101</v>
      </c>
      <c r="T237" s="100">
        <f t="shared" si="80"/>
        <v>17959168.208000001</v>
      </c>
      <c r="U237" s="122">
        <f t="shared" si="72"/>
        <v>21525969</v>
      </c>
      <c r="V237" s="101">
        <f t="shared" si="73"/>
        <v>22945000</v>
      </c>
      <c r="X237" s="105">
        <v>0</v>
      </c>
      <c r="Y237" s="107">
        <v>19950000</v>
      </c>
      <c r="Z237" s="104">
        <v>0</v>
      </c>
      <c r="AA237" s="105">
        <v>0</v>
      </c>
      <c r="AB237" s="106">
        <v>22945000</v>
      </c>
      <c r="AC237" s="107">
        <v>22945000</v>
      </c>
      <c r="AD237" s="107">
        <f t="shared" si="74"/>
        <v>0</v>
      </c>
      <c r="AE237" s="107">
        <f t="shared" si="75"/>
        <v>0</v>
      </c>
      <c r="AF237" s="107">
        <f t="shared" si="81"/>
        <v>0</v>
      </c>
      <c r="AG237" s="107">
        <f t="shared" si="76"/>
        <v>17959168.208000001</v>
      </c>
      <c r="AH237" s="107">
        <f t="shared" si="82"/>
        <v>21525969</v>
      </c>
      <c r="AI237" s="107">
        <f t="shared" si="83"/>
        <v>22945000</v>
      </c>
    </row>
    <row r="238" spans="1:35">
      <c r="A238" s="64" t="s">
        <v>209</v>
      </c>
      <c r="B238" s="64" t="s">
        <v>858</v>
      </c>
      <c r="C238" s="158">
        <v>0</v>
      </c>
      <c r="D238" s="159">
        <v>14250000</v>
      </c>
      <c r="F238" s="158">
        <v>0</v>
      </c>
      <c r="G238" s="159">
        <v>15100000</v>
      </c>
      <c r="I238" s="122">
        <v>0</v>
      </c>
      <c r="J238" s="321">
        <v>15950000</v>
      </c>
      <c r="K238" s="100">
        <v>0</v>
      </c>
      <c r="L238" s="101">
        <v>0</v>
      </c>
      <c r="M238" s="102">
        <v>16900000</v>
      </c>
      <c r="N238" s="103">
        <v>16900000</v>
      </c>
      <c r="O238" s="103">
        <f t="shared" si="77"/>
        <v>0</v>
      </c>
      <c r="P238" s="100">
        <f t="shared" si="78"/>
        <v>0</v>
      </c>
      <c r="Q238" s="122">
        <f t="shared" si="70"/>
        <v>0</v>
      </c>
      <c r="R238" s="101">
        <f t="shared" si="71"/>
        <v>0</v>
      </c>
      <c r="S238" s="103">
        <f t="shared" si="79"/>
        <v>14697270</v>
      </c>
      <c r="T238" s="100">
        <f t="shared" si="80"/>
        <v>15547270</v>
      </c>
      <c r="U238" s="122">
        <f t="shared" si="72"/>
        <v>16449890</v>
      </c>
      <c r="V238" s="101">
        <f t="shared" si="73"/>
        <v>16900000</v>
      </c>
      <c r="X238" s="105">
        <v>0</v>
      </c>
      <c r="Y238" s="107">
        <v>15950000</v>
      </c>
      <c r="Z238" s="104">
        <v>0</v>
      </c>
      <c r="AA238" s="105">
        <v>0</v>
      </c>
      <c r="AB238" s="106">
        <v>16900000</v>
      </c>
      <c r="AC238" s="107">
        <v>16900000</v>
      </c>
      <c r="AD238" s="107">
        <f t="shared" si="74"/>
        <v>0</v>
      </c>
      <c r="AE238" s="107">
        <f t="shared" si="75"/>
        <v>0</v>
      </c>
      <c r="AF238" s="107">
        <f t="shared" si="81"/>
        <v>0</v>
      </c>
      <c r="AG238" s="107">
        <f t="shared" si="76"/>
        <v>15547270</v>
      </c>
      <c r="AH238" s="107">
        <f t="shared" si="82"/>
        <v>16449890</v>
      </c>
      <c r="AI238" s="107">
        <f t="shared" si="83"/>
        <v>16900000</v>
      </c>
    </row>
    <row r="239" spans="1:35">
      <c r="A239" s="64" t="s">
        <v>129</v>
      </c>
      <c r="B239" s="64" t="s">
        <v>859</v>
      </c>
      <c r="C239" s="158">
        <v>418921.13</v>
      </c>
      <c r="D239" s="159">
        <v>311908.86749999999</v>
      </c>
      <c r="F239" s="158">
        <v>492220.22</v>
      </c>
      <c r="G239" s="159">
        <v>552634.89249999996</v>
      </c>
      <c r="I239" s="122">
        <v>475495.61180000019</v>
      </c>
      <c r="J239" s="321">
        <v>602257.80500000005</v>
      </c>
      <c r="K239" s="100">
        <v>468148.36420000007</v>
      </c>
      <c r="L239" s="101">
        <v>467076.50360000005</v>
      </c>
      <c r="M239" s="102">
        <v>639612.995</v>
      </c>
      <c r="N239" s="103">
        <v>671218.37</v>
      </c>
      <c r="O239" s="103">
        <f t="shared" si="77"/>
        <v>471696.47479999997</v>
      </c>
      <c r="P239" s="100">
        <f t="shared" si="78"/>
        <v>480178.50209600013</v>
      </c>
      <c r="Q239" s="122">
        <f t="shared" si="70"/>
        <v>470205.59352800011</v>
      </c>
      <c r="R239" s="101">
        <f t="shared" si="71"/>
        <v>467376.62456800009</v>
      </c>
      <c r="S239" s="103">
        <f t="shared" si="79"/>
        <v>438578.90185499995</v>
      </c>
      <c r="T239" s="100">
        <f t="shared" si="80"/>
        <v>578746.46905750001</v>
      </c>
      <c r="U239" s="122">
        <f t="shared" si="72"/>
        <v>621914.10597799998</v>
      </c>
      <c r="V239" s="101">
        <f t="shared" si="73"/>
        <v>656243.74332499993</v>
      </c>
      <c r="X239" s="105">
        <v>475495.61180000019</v>
      </c>
      <c r="Y239" s="107">
        <v>602257.80500000005</v>
      </c>
      <c r="Z239" s="104">
        <v>468148.36420000007</v>
      </c>
      <c r="AA239" s="105">
        <v>467076.50360000005</v>
      </c>
      <c r="AB239" s="106">
        <v>639612.995</v>
      </c>
      <c r="AC239" s="107">
        <v>671218.37</v>
      </c>
      <c r="AD239" s="107">
        <f t="shared" si="74"/>
        <v>480178.50209600013</v>
      </c>
      <c r="AE239" s="107">
        <f t="shared" si="75"/>
        <v>470205.59352800011</v>
      </c>
      <c r="AF239" s="107">
        <f t="shared" si="81"/>
        <v>467376.62456800009</v>
      </c>
      <c r="AG239" s="107">
        <f t="shared" si="76"/>
        <v>578746.46905750001</v>
      </c>
      <c r="AH239" s="107">
        <f t="shared" si="82"/>
        <v>621914.10597799998</v>
      </c>
      <c r="AI239" s="107">
        <f t="shared" si="83"/>
        <v>656243.74332499993</v>
      </c>
    </row>
    <row r="240" spans="1:35">
      <c r="A240" s="64" t="s">
        <v>349</v>
      </c>
      <c r="B240" s="64" t="s">
        <v>860</v>
      </c>
      <c r="C240" s="158">
        <v>574122.02</v>
      </c>
      <c r="D240" s="159">
        <v>316622.98499999999</v>
      </c>
      <c r="F240" s="158">
        <v>548639.46</v>
      </c>
      <c r="G240" s="159">
        <v>566919.67000000004</v>
      </c>
      <c r="I240" s="122">
        <v>547887.95380000013</v>
      </c>
      <c r="J240" s="321">
        <v>525000</v>
      </c>
      <c r="K240" s="100">
        <v>534471.41570000013</v>
      </c>
      <c r="L240" s="101">
        <v>530274.61360000004</v>
      </c>
      <c r="M240" s="102">
        <v>525000</v>
      </c>
      <c r="N240" s="103">
        <v>525000</v>
      </c>
      <c r="O240" s="103">
        <f t="shared" si="77"/>
        <v>555774.57679999992</v>
      </c>
      <c r="P240" s="100">
        <f t="shared" si="78"/>
        <v>548098.37553600012</v>
      </c>
      <c r="Q240" s="122">
        <f t="shared" si="70"/>
        <v>538228.0463680001</v>
      </c>
      <c r="R240" s="101">
        <f t="shared" si="71"/>
        <v>531449.71818800003</v>
      </c>
      <c r="S240" s="103">
        <f t="shared" si="79"/>
        <v>448329.10064700001</v>
      </c>
      <c r="T240" s="100">
        <f t="shared" si="80"/>
        <v>544861.53964600002</v>
      </c>
      <c r="U240" s="122">
        <f t="shared" si="72"/>
        <v>525000</v>
      </c>
      <c r="V240" s="101">
        <f t="shared" si="73"/>
        <v>525000</v>
      </c>
      <c r="X240" s="105">
        <v>547887.95380000013</v>
      </c>
      <c r="Y240" s="107">
        <v>525000</v>
      </c>
      <c r="Z240" s="104">
        <v>534471.41570000013</v>
      </c>
      <c r="AA240" s="105">
        <v>530274.61360000004</v>
      </c>
      <c r="AB240" s="106">
        <v>525000</v>
      </c>
      <c r="AC240" s="107">
        <v>525000</v>
      </c>
      <c r="AD240" s="107">
        <f t="shared" si="74"/>
        <v>548098.37553600012</v>
      </c>
      <c r="AE240" s="107">
        <f t="shared" si="75"/>
        <v>538228.0463680001</v>
      </c>
      <c r="AF240" s="107">
        <f t="shared" si="81"/>
        <v>531449.71818800003</v>
      </c>
      <c r="AG240" s="107">
        <f t="shared" si="76"/>
        <v>544861.53964600002</v>
      </c>
      <c r="AH240" s="107">
        <f t="shared" si="82"/>
        <v>525000</v>
      </c>
      <c r="AI240" s="107">
        <f t="shared" si="83"/>
        <v>525000</v>
      </c>
    </row>
    <row r="241" spans="1:35">
      <c r="A241" s="64" t="s">
        <v>237</v>
      </c>
      <c r="B241" s="64" t="s">
        <v>861</v>
      </c>
      <c r="C241" s="158">
        <v>1829148.82</v>
      </c>
      <c r="D241" s="159">
        <v>12827306.18475</v>
      </c>
      <c r="F241" s="158">
        <v>1272875.92</v>
      </c>
      <c r="G241" s="159">
        <v>23428150.579999998</v>
      </c>
      <c r="I241" s="122">
        <v>0</v>
      </c>
      <c r="J241" s="321">
        <v>25117084.004999999</v>
      </c>
      <c r="K241" s="100">
        <v>0</v>
      </c>
      <c r="L241" s="101">
        <v>0</v>
      </c>
      <c r="M241" s="102">
        <v>25520460</v>
      </c>
      <c r="N241" s="103">
        <v>25520460</v>
      </c>
      <c r="O241" s="103">
        <f t="shared" si="77"/>
        <v>1428632.3319999999</v>
      </c>
      <c r="P241" s="100">
        <f t="shared" si="78"/>
        <v>356405.25760000001</v>
      </c>
      <c r="Q241" s="122">
        <f t="shared" si="70"/>
        <v>0</v>
      </c>
      <c r="R241" s="101">
        <f t="shared" si="71"/>
        <v>0</v>
      </c>
      <c r="S241" s="103">
        <f t="shared" si="79"/>
        <v>18405470.505530551</v>
      </c>
      <c r="T241" s="100">
        <f t="shared" si="80"/>
        <v>24316867.348234996</v>
      </c>
      <c r="U241" s="122">
        <f t="shared" si="72"/>
        <v>25329340.453568999</v>
      </c>
      <c r="V241" s="101">
        <f t="shared" si="73"/>
        <v>25520460</v>
      </c>
      <c r="X241" s="105">
        <v>0</v>
      </c>
      <c r="Y241" s="107">
        <v>25117084.004999999</v>
      </c>
      <c r="Z241" s="104">
        <v>0</v>
      </c>
      <c r="AA241" s="105">
        <v>0</v>
      </c>
      <c r="AB241" s="106">
        <v>25520460</v>
      </c>
      <c r="AC241" s="107">
        <v>25520460</v>
      </c>
      <c r="AD241" s="107">
        <f t="shared" si="74"/>
        <v>356405.25760000001</v>
      </c>
      <c r="AE241" s="107">
        <f t="shared" si="75"/>
        <v>0</v>
      </c>
      <c r="AF241" s="107">
        <f t="shared" si="81"/>
        <v>0</v>
      </c>
      <c r="AG241" s="107">
        <f t="shared" si="76"/>
        <v>24316867.348234996</v>
      </c>
      <c r="AH241" s="107">
        <f t="shared" si="82"/>
        <v>25329340.453568999</v>
      </c>
      <c r="AI241" s="107">
        <f t="shared" si="83"/>
        <v>25520460</v>
      </c>
    </row>
    <row r="242" spans="1:35">
      <c r="A242" s="64" t="s">
        <v>171</v>
      </c>
      <c r="B242" s="64" t="s">
        <v>862</v>
      </c>
      <c r="C242" s="158">
        <v>0</v>
      </c>
      <c r="D242" s="159">
        <v>3350875</v>
      </c>
      <c r="F242" s="158">
        <v>0</v>
      </c>
      <c r="G242" s="159">
        <v>3323570.25</v>
      </c>
      <c r="I242" s="122">
        <v>0</v>
      </c>
      <c r="J242" s="321">
        <v>3376088.625</v>
      </c>
      <c r="K242" s="100">
        <v>0</v>
      </c>
      <c r="L242" s="101">
        <v>0</v>
      </c>
      <c r="M242" s="102">
        <v>3436854.33</v>
      </c>
      <c r="N242" s="103">
        <v>3509031.4350000001</v>
      </c>
      <c r="O242" s="103">
        <f t="shared" si="77"/>
        <v>0</v>
      </c>
      <c r="P242" s="100">
        <f t="shared" si="78"/>
        <v>0</v>
      </c>
      <c r="Q242" s="122">
        <f t="shared" si="70"/>
        <v>0</v>
      </c>
      <c r="R242" s="101">
        <f t="shared" si="71"/>
        <v>0</v>
      </c>
      <c r="S242" s="103">
        <f t="shared" si="79"/>
        <v>3336507.2405500002</v>
      </c>
      <c r="T242" s="100">
        <f t="shared" si="80"/>
        <v>3351205.4189249999</v>
      </c>
      <c r="U242" s="122">
        <f t="shared" si="72"/>
        <v>3408063.5389710004</v>
      </c>
      <c r="V242" s="101">
        <f t="shared" si="73"/>
        <v>3474833.9226510003</v>
      </c>
      <c r="X242" s="105">
        <v>0</v>
      </c>
      <c r="Y242" s="107">
        <v>3376088.625</v>
      </c>
      <c r="Z242" s="104">
        <v>0</v>
      </c>
      <c r="AA242" s="105">
        <v>0</v>
      </c>
      <c r="AB242" s="106">
        <v>3436854.33</v>
      </c>
      <c r="AC242" s="107">
        <v>3509031.4350000001</v>
      </c>
      <c r="AD242" s="107">
        <f t="shared" si="74"/>
        <v>0</v>
      </c>
      <c r="AE242" s="107">
        <f t="shared" si="75"/>
        <v>0</v>
      </c>
      <c r="AF242" s="107">
        <f t="shared" si="81"/>
        <v>0</v>
      </c>
      <c r="AG242" s="107">
        <f t="shared" si="76"/>
        <v>3351205.4189249999</v>
      </c>
      <c r="AH242" s="107">
        <f t="shared" si="82"/>
        <v>3408063.5389710004</v>
      </c>
      <c r="AI242" s="107">
        <f t="shared" si="83"/>
        <v>3474833.9226510003</v>
      </c>
    </row>
    <row r="243" spans="1:35">
      <c r="A243" s="64" t="s">
        <v>315</v>
      </c>
      <c r="B243" s="64" t="s">
        <v>863</v>
      </c>
      <c r="C243" s="158">
        <v>110174.88</v>
      </c>
      <c r="D243" s="159">
        <v>351075.11700000003</v>
      </c>
      <c r="F243" s="158">
        <v>110543.76</v>
      </c>
      <c r="G243" s="159">
        <v>585383</v>
      </c>
      <c r="I243" s="122">
        <v>99473.681100000074</v>
      </c>
      <c r="J243" s="321">
        <v>597090</v>
      </c>
      <c r="K243" s="100">
        <v>70837.518900000025</v>
      </c>
      <c r="L243" s="101">
        <v>33907.690200000019</v>
      </c>
      <c r="M243" s="102">
        <v>609032</v>
      </c>
      <c r="N243" s="103">
        <v>609032</v>
      </c>
      <c r="O243" s="103">
        <f t="shared" si="77"/>
        <v>110440.4736</v>
      </c>
      <c r="P243" s="100">
        <f t="shared" si="78"/>
        <v>102573.30319200005</v>
      </c>
      <c r="Q243" s="122">
        <f t="shared" si="70"/>
        <v>78855.644316000034</v>
      </c>
      <c r="R243" s="101">
        <f t="shared" si="71"/>
        <v>44248.042236000023</v>
      </c>
      <c r="S243" s="103">
        <f t="shared" si="79"/>
        <v>474367.92503460002</v>
      </c>
      <c r="T243" s="100">
        <f t="shared" si="80"/>
        <v>591543.22340000002</v>
      </c>
      <c r="U243" s="122">
        <f t="shared" si="72"/>
        <v>603373.88040000002</v>
      </c>
      <c r="V243" s="101">
        <f t="shared" si="73"/>
        <v>609032</v>
      </c>
      <c r="X243" s="105">
        <v>99473.681100000074</v>
      </c>
      <c r="Y243" s="107">
        <v>597090</v>
      </c>
      <c r="Z243" s="104">
        <v>70837.518900000025</v>
      </c>
      <c r="AA243" s="105">
        <v>33907.690200000019</v>
      </c>
      <c r="AB243" s="106">
        <v>609032</v>
      </c>
      <c r="AC243" s="107">
        <v>609032</v>
      </c>
      <c r="AD243" s="107">
        <f t="shared" si="74"/>
        <v>102573.30319200005</v>
      </c>
      <c r="AE243" s="107">
        <f t="shared" si="75"/>
        <v>78855.644316000034</v>
      </c>
      <c r="AF243" s="107">
        <f t="shared" si="81"/>
        <v>44248.042236000023</v>
      </c>
      <c r="AG243" s="107">
        <f t="shared" si="76"/>
        <v>591543.22340000002</v>
      </c>
      <c r="AH243" s="107">
        <f t="shared" si="82"/>
        <v>603373.88040000002</v>
      </c>
      <c r="AI243" s="107">
        <f t="shared" si="83"/>
        <v>609032</v>
      </c>
    </row>
    <row r="244" spans="1:35">
      <c r="A244" s="64" t="s">
        <v>457</v>
      </c>
      <c r="B244" s="64" t="s">
        <v>864</v>
      </c>
      <c r="C244" s="158">
        <v>15028989.84</v>
      </c>
      <c r="D244" s="159">
        <v>29999150.161499999</v>
      </c>
      <c r="F244" s="158">
        <v>14703716.880000001</v>
      </c>
      <c r="G244" s="159">
        <v>35000000</v>
      </c>
      <c r="I244" s="122">
        <v>12031289.439100003</v>
      </c>
      <c r="J244" s="321">
        <v>38000000</v>
      </c>
      <c r="K244" s="100">
        <v>11420564.567900004</v>
      </c>
      <c r="L244" s="101">
        <v>11037909.926561331</v>
      </c>
      <c r="M244" s="102">
        <v>38000000</v>
      </c>
      <c r="N244" s="103">
        <v>38000000</v>
      </c>
      <c r="O244" s="103">
        <f t="shared" si="77"/>
        <v>14794793.308800001</v>
      </c>
      <c r="P244" s="100">
        <f t="shared" si="78"/>
        <v>12779569.122552002</v>
      </c>
      <c r="Q244" s="122">
        <f t="shared" si="70"/>
        <v>11591567.531836003</v>
      </c>
      <c r="R244" s="101">
        <f t="shared" si="71"/>
        <v>11145053.226136159</v>
      </c>
      <c r="S244" s="103">
        <f t="shared" si="79"/>
        <v>32630597.346518699</v>
      </c>
      <c r="T244" s="100">
        <f t="shared" si="80"/>
        <v>36578600</v>
      </c>
      <c r="U244" s="122">
        <f t="shared" si="72"/>
        <v>38000000</v>
      </c>
      <c r="V244" s="101">
        <f t="shared" si="73"/>
        <v>38000000</v>
      </c>
      <c r="X244" s="105">
        <v>12031289.439100003</v>
      </c>
      <c r="Y244" s="107">
        <v>38000000</v>
      </c>
      <c r="Z244" s="104">
        <v>11420564.567900004</v>
      </c>
      <c r="AA244" s="105">
        <v>11037909.926561331</v>
      </c>
      <c r="AB244" s="106">
        <v>38000000</v>
      </c>
      <c r="AC244" s="107">
        <v>38000000</v>
      </c>
      <c r="AD244" s="107">
        <f t="shared" si="74"/>
        <v>12779569.122552002</v>
      </c>
      <c r="AE244" s="107">
        <f t="shared" si="75"/>
        <v>11591567.531836003</v>
      </c>
      <c r="AF244" s="107">
        <f t="shared" si="81"/>
        <v>11145053.226136159</v>
      </c>
      <c r="AG244" s="107">
        <f t="shared" si="76"/>
        <v>36578600</v>
      </c>
      <c r="AH244" s="107">
        <f t="shared" si="82"/>
        <v>38000000</v>
      </c>
      <c r="AI244" s="107">
        <f t="shared" si="83"/>
        <v>38000000</v>
      </c>
    </row>
    <row r="245" spans="1:35">
      <c r="A245" s="64" t="s">
        <v>299</v>
      </c>
      <c r="B245" s="64" t="s">
        <v>865</v>
      </c>
      <c r="C245" s="158">
        <v>0</v>
      </c>
      <c r="D245" s="159">
        <v>155950</v>
      </c>
      <c r="F245" s="158">
        <v>0</v>
      </c>
      <c r="G245" s="159">
        <v>163955</v>
      </c>
      <c r="I245" s="122">
        <v>0</v>
      </c>
      <c r="J245" s="321">
        <v>178339.75</v>
      </c>
      <c r="K245" s="100">
        <v>0</v>
      </c>
      <c r="L245" s="101">
        <v>0</v>
      </c>
      <c r="M245" s="102">
        <v>181549.66</v>
      </c>
      <c r="N245" s="103">
        <v>185362.37</v>
      </c>
      <c r="O245" s="103">
        <f t="shared" si="77"/>
        <v>0</v>
      </c>
      <c r="P245" s="100">
        <f t="shared" si="78"/>
        <v>0</v>
      </c>
      <c r="Q245" s="122">
        <f t="shared" si="70"/>
        <v>0</v>
      </c>
      <c r="R245" s="101">
        <f t="shared" si="71"/>
        <v>0</v>
      </c>
      <c r="S245" s="103">
        <f t="shared" si="79"/>
        <v>160162.231</v>
      </c>
      <c r="T245" s="100">
        <f t="shared" si="80"/>
        <v>171524.25545</v>
      </c>
      <c r="U245" s="122">
        <f t="shared" si="72"/>
        <v>180028.804642</v>
      </c>
      <c r="V245" s="101">
        <f t="shared" si="73"/>
        <v>183555.90800200001</v>
      </c>
      <c r="X245" s="105">
        <v>0</v>
      </c>
      <c r="Y245" s="107">
        <v>178339.75</v>
      </c>
      <c r="Z245" s="104">
        <v>0</v>
      </c>
      <c r="AA245" s="105">
        <v>0</v>
      </c>
      <c r="AB245" s="106">
        <v>181549.66</v>
      </c>
      <c r="AC245" s="107">
        <v>185362.37</v>
      </c>
      <c r="AD245" s="107">
        <f t="shared" si="74"/>
        <v>0</v>
      </c>
      <c r="AE245" s="107">
        <f t="shared" si="75"/>
        <v>0</v>
      </c>
      <c r="AF245" s="107">
        <f t="shared" si="81"/>
        <v>0</v>
      </c>
      <c r="AG245" s="107">
        <f t="shared" si="76"/>
        <v>171524.25545</v>
      </c>
      <c r="AH245" s="107">
        <f t="shared" si="82"/>
        <v>180028.804642</v>
      </c>
      <c r="AI245" s="107">
        <f t="shared" si="83"/>
        <v>183555.90800200001</v>
      </c>
    </row>
    <row r="246" spans="1:35">
      <c r="A246" s="64" t="s">
        <v>583</v>
      </c>
      <c r="B246" s="64" t="s">
        <v>982</v>
      </c>
      <c r="C246" s="158">
        <v>0</v>
      </c>
      <c r="D246" s="159">
        <v>330636.45150000002</v>
      </c>
      <c r="F246" s="158">
        <v>0</v>
      </c>
      <c r="G246" s="159">
        <v>376530.33</v>
      </c>
      <c r="I246" s="122">
        <v>0</v>
      </c>
      <c r="J246" s="321">
        <v>382480.185</v>
      </c>
      <c r="K246" s="100">
        <v>0</v>
      </c>
      <c r="L246" s="101">
        <v>0</v>
      </c>
      <c r="M246" s="102">
        <v>389364.38760000002</v>
      </c>
      <c r="N246" s="103">
        <v>397541.3982</v>
      </c>
      <c r="O246" s="103">
        <f t="shared" si="77"/>
        <v>0</v>
      </c>
      <c r="P246" s="100">
        <f t="shared" si="78"/>
        <v>0</v>
      </c>
      <c r="Q246" s="122">
        <f t="shared" si="70"/>
        <v>0</v>
      </c>
      <c r="R246" s="101">
        <f t="shared" si="71"/>
        <v>0</v>
      </c>
      <c r="S246" s="103">
        <f t="shared" si="79"/>
        <v>354785.81036670005</v>
      </c>
      <c r="T246" s="100">
        <f t="shared" si="80"/>
        <v>379661.14370100002</v>
      </c>
      <c r="U246" s="122">
        <f t="shared" si="72"/>
        <v>386102.65240811999</v>
      </c>
      <c r="V246" s="101">
        <f t="shared" si="73"/>
        <v>393667.13057772</v>
      </c>
      <c r="X246" s="105">
        <v>0</v>
      </c>
      <c r="Y246" s="107">
        <v>382480.185</v>
      </c>
      <c r="Z246" s="104">
        <v>0</v>
      </c>
      <c r="AA246" s="105">
        <v>0</v>
      </c>
      <c r="AB246" s="106">
        <v>389364.38760000002</v>
      </c>
      <c r="AC246" s="107">
        <v>397541.3982</v>
      </c>
      <c r="AD246" s="107">
        <f t="shared" si="74"/>
        <v>0</v>
      </c>
      <c r="AE246" s="107">
        <f t="shared" si="75"/>
        <v>0</v>
      </c>
      <c r="AF246" s="107">
        <f t="shared" si="81"/>
        <v>0</v>
      </c>
      <c r="AG246" s="107">
        <f t="shared" si="76"/>
        <v>379661.14370100002</v>
      </c>
      <c r="AH246" s="107">
        <f t="shared" si="82"/>
        <v>386102.65240811999</v>
      </c>
      <c r="AI246" s="107">
        <f t="shared" si="83"/>
        <v>393667.13057772</v>
      </c>
    </row>
    <row r="247" spans="1:35">
      <c r="A247" s="64" t="s">
        <v>455</v>
      </c>
      <c r="B247" s="64" t="s">
        <v>866</v>
      </c>
      <c r="C247" s="158">
        <v>0</v>
      </c>
      <c r="D247" s="159">
        <v>10044889.973204998</v>
      </c>
      <c r="F247" s="158">
        <v>0</v>
      </c>
      <c r="G247" s="159">
        <v>11710962.119999999</v>
      </c>
      <c r="I247" s="122">
        <v>0</v>
      </c>
      <c r="J247" s="321">
        <v>11896016.34</v>
      </c>
      <c r="K247" s="100">
        <v>0</v>
      </c>
      <c r="L247" s="101">
        <v>0</v>
      </c>
      <c r="M247" s="102">
        <v>12110130.9264</v>
      </c>
      <c r="N247" s="103">
        <v>12364454.8248</v>
      </c>
      <c r="O247" s="103">
        <f t="shared" si="77"/>
        <v>0</v>
      </c>
      <c r="P247" s="100">
        <f t="shared" si="78"/>
        <v>0</v>
      </c>
      <c r="Q247" s="122">
        <f t="shared" si="70"/>
        <v>0</v>
      </c>
      <c r="R247" s="101">
        <f t="shared" si="71"/>
        <v>0</v>
      </c>
      <c r="S247" s="103">
        <f t="shared" si="79"/>
        <v>10921577.136848528</v>
      </c>
      <c r="T247" s="100">
        <f t="shared" si="80"/>
        <v>11808337.650564</v>
      </c>
      <c r="U247" s="122">
        <f t="shared" si="72"/>
        <v>12008683.43536368</v>
      </c>
      <c r="V247" s="101">
        <f t="shared" si="73"/>
        <v>12243956.161738079</v>
      </c>
      <c r="X247" s="105">
        <v>0</v>
      </c>
      <c r="Y247" s="107">
        <v>11896016.34</v>
      </c>
      <c r="Z247" s="104">
        <v>0</v>
      </c>
      <c r="AA247" s="105">
        <v>0</v>
      </c>
      <c r="AB247" s="106">
        <v>12110130.9264</v>
      </c>
      <c r="AC247" s="107">
        <v>12364454.8248</v>
      </c>
      <c r="AD247" s="107">
        <f t="shared" si="74"/>
        <v>0</v>
      </c>
      <c r="AE247" s="107">
        <f t="shared" si="75"/>
        <v>0</v>
      </c>
      <c r="AF247" s="107">
        <f t="shared" si="81"/>
        <v>0</v>
      </c>
      <c r="AG247" s="107">
        <f t="shared" si="76"/>
        <v>11808337.650564</v>
      </c>
      <c r="AH247" s="107">
        <f t="shared" si="82"/>
        <v>12008683.43536368</v>
      </c>
      <c r="AI247" s="107">
        <f t="shared" si="83"/>
        <v>12243956.161738079</v>
      </c>
    </row>
    <row r="248" spans="1:35">
      <c r="A248" s="64" t="s">
        <v>115</v>
      </c>
      <c r="B248" s="64" t="s">
        <v>942</v>
      </c>
      <c r="C248" s="158">
        <v>0</v>
      </c>
      <c r="D248" s="159">
        <v>0</v>
      </c>
      <c r="F248" s="158">
        <v>0</v>
      </c>
      <c r="G248" s="159">
        <v>0</v>
      </c>
      <c r="I248" s="122">
        <v>0</v>
      </c>
      <c r="J248" s="321">
        <v>0</v>
      </c>
      <c r="K248" s="100">
        <v>0</v>
      </c>
      <c r="L248" s="101">
        <v>0</v>
      </c>
      <c r="M248" s="102">
        <v>0</v>
      </c>
      <c r="N248" s="103">
        <v>0</v>
      </c>
      <c r="O248" s="103">
        <f t="shared" si="77"/>
        <v>0</v>
      </c>
      <c r="P248" s="100">
        <f t="shared" si="78"/>
        <v>0</v>
      </c>
      <c r="Q248" s="122">
        <f t="shared" si="70"/>
        <v>0</v>
      </c>
      <c r="R248" s="101">
        <f t="shared" si="71"/>
        <v>0</v>
      </c>
      <c r="S248" s="103">
        <f t="shared" si="79"/>
        <v>0</v>
      </c>
      <c r="T248" s="100">
        <f t="shared" si="80"/>
        <v>0</v>
      </c>
      <c r="U248" s="122">
        <f t="shared" si="72"/>
        <v>0</v>
      </c>
      <c r="V248" s="101">
        <f t="shared" si="73"/>
        <v>0</v>
      </c>
      <c r="X248" s="105">
        <v>0</v>
      </c>
      <c r="Y248" s="107">
        <v>0</v>
      </c>
      <c r="Z248" s="104">
        <v>0</v>
      </c>
      <c r="AA248" s="105">
        <v>0</v>
      </c>
      <c r="AB248" s="106">
        <v>0</v>
      </c>
      <c r="AC248" s="107">
        <v>0</v>
      </c>
      <c r="AD248" s="107">
        <f t="shared" si="74"/>
        <v>0</v>
      </c>
      <c r="AE248" s="107">
        <f t="shared" si="75"/>
        <v>0</v>
      </c>
      <c r="AF248" s="107">
        <f t="shared" si="81"/>
        <v>0</v>
      </c>
      <c r="AG248" s="107">
        <f t="shared" si="76"/>
        <v>0</v>
      </c>
      <c r="AH248" s="107">
        <f t="shared" si="82"/>
        <v>0</v>
      </c>
      <c r="AI248" s="107">
        <f t="shared" si="83"/>
        <v>0</v>
      </c>
    </row>
    <row r="249" spans="1:35">
      <c r="A249" s="64" t="s">
        <v>75</v>
      </c>
      <c r="B249" s="64" t="s">
        <v>943</v>
      </c>
      <c r="C249" s="158">
        <v>0</v>
      </c>
      <c r="D249" s="159">
        <v>0</v>
      </c>
      <c r="F249" s="158">
        <v>0</v>
      </c>
      <c r="G249" s="159">
        <v>0</v>
      </c>
      <c r="I249" s="122">
        <v>0</v>
      </c>
      <c r="J249" s="321">
        <v>0</v>
      </c>
      <c r="K249" s="100">
        <v>0</v>
      </c>
      <c r="L249" s="101">
        <v>0</v>
      </c>
      <c r="M249" s="102">
        <v>0</v>
      </c>
      <c r="N249" s="103">
        <v>0</v>
      </c>
      <c r="O249" s="103">
        <f t="shared" si="77"/>
        <v>0</v>
      </c>
      <c r="P249" s="100">
        <f t="shared" si="78"/>
        <v>0</v>
      </c>
      <c r="Q249" s="122">
        <f t="shared" si="70"/>
        <v>0</v>
      </c>
      <c r="R249" s="101">
        <f t="shared" si="71"/>
        <v>0</v>
      </c>
      <c r="S249" s="103">
        <f t="shared" si="79"/>
        <v>0</v>
      </c>
      <c r="T249" s="100">
        <f t="shared" si="80"/>
        <v>0</v>
      </c>
      <c r="U249" s="122">
        <f t="shared" si="72"/>
        <v>0</v>
      </c>
      <c r="V249" s="101">
        <f t="shared" si="73"/>
        <v>0</v>
      </c>
      <c r="X249" s="105">
        <v>0</v>
      </c>
      <c r="Y249" s="107">
        <v>0</v>
      </c>
      <c r="Z249" s="104">
        <v>0</v>
      </c>
      <c r="AA249" s="105">
        <v>0</v>
      </c>
      <c r="AB249" s="106">
        <v>0</v>
      </c>
      <c r="AC249" s="107">
        <v>0</v>
      </c>
      <c r="AD249" s="107">
        <f t="shared" si="74"/>
        <v>0</v>
      </c>
      <c r="AE249" s="107">
        <f t="shared" si="75"/>
        <v>0</v>
      </c>
      <c r="AF249" s="107">
        <f t="shared" si="81"/>
        <v>0</v>
      </c>
      <c r="AG249" s="107">
        <f t="shared" si="76"/>
        <v>0</v>
      </c>
      <c r="AH249" s="107">
        <f t="shared" si="82"/>
        <v>0</v>
      </c>
      <c r="AI249" s="107">
        <f t="shared" si="83"/>
        <v>0</v>
      </c>
    </row>
    <row r="250" spans="1:35">
      <c r="A250" s="64" t="s">
        <v>31</v>
      </c>
      <c r="B250" s="64" t="s">
        <v>947</v>
      </c>
      <c r="C250" s="158">
        <v>0</v>
      </c>
      <c r="D250" s="159">
        <v>0</v>
      </c>
      <c r="F250" s="158">
        <v>0</v>
      </c>
      <c r="G250" s="159">
        <v>0</v>
      </c>
      <c r="I250" s="122">
        <v>0</v>
      </c>
      <c r="J250" s="321">
        <v>0</v>
      </c>
      <c r="K250" s="100">
        <v>0</v>
      </c>
      <c r="L250" s="101">
        <v>0</v>
      </c>
      <c r="M250" s="102">
        <v>0</v>
      </c>
      <c r="N250" s="103">
        <v>0</v>
      </c>
      <c r="O250" s="103">
        <f t="shared" si="77"/>
        <v>0</v>
      </c>
      <c r="P250" s="100">
        <f t="shared" si="78"/>
        <v>0</v>
      </c>
      <c r="Q250" s="122">
        <f t="shared" si="70"/>
        <v>0</v>
      </c>
      <c r="R250" s="101">
        <f t="shared" si="71"/>
        <v>0</v>
      </c>
      <c r="S250" s="103">
        <f t="shared" si="79"/>
        <v>0</v>
      </c>
      <c r="T250" s="100">
        <f t="shared" si="80"/>
        <v>0</v>
      </c>
      <c r="U250" s="122">
        <f t="shared" si="72"/>
        <v>0</v>
      </c>
      <c r="V250" s="101">
        <f t="shared" si="73"/>
        <v>0</v>
      </c>
      <c r="X250" s="105">
        <v>0</v>
      </c>
      <c r="Y250" s="107">
        <v>0</v>
      </c>
      <c r="Z250" s="104">
        <v>0</v>
      </c>
      <c r="AA250" s="105">
        <v>0</v>
      </c>
      <c r="AB250" s="106">
        <v>0</v>
      </c>
      <c r="AC250" s="107">
        <v>0</v>
      </c>
      <c r="AD250" s="107">
        <f t="shared" si="74"/>
        <v>0</v>
      </c>
      <c r="AE250" s="107">
        <f t="shared" si="75"/>
        <v>0</v>
      </c>
      <c r="AF250" s="107">
        <f t="shared" si="81"/>
        <v>0</v>
      </c>
      <c r="AG250" s="107">
        <f t="shared" si="76"/>
        <v>0</v>
      </c>
      <c r="AH250" s="107">
        <f t="shared" si="82"/>
        <v>0</v>
      </c>
      <c r="AI250" s="107">
        <f t="shared" si="83"/>
        <v>0</v>
      </c>
    </row>
    <row r="251" spans="1:35">
      <c r="A251" s="64" t="s">
        <v>363</v>
      </c>
      <c r="B251" s="64" t="s">
        <v>867</v>
      </c>
      <c r="C251" s="158">
        <v>0</v>
      </c>
      <c r="D251" s="159">
        <v>4848890.1164999995</v>
      </c>
      <c r="F251" s="158">
        <v>0</v>
      </c>
      <c r="G251" s="159">
        <v>5475000</v>
      </c>
      <c r="I251" s="122">
        <v>0</v>
      </c>
      <c r="J251" s="321">
        <v>6025000</v>
      </c>
      <c r="K251" s="100">
        <v>73382.373599999701</v>
      </c>
      <c r="L251" s="101">
        <v>98191.975799999505</v>
      </c>
      <c r="M251" s="102">
        <v>6625000</v>
      </c>
      <c r="N251" s="103">
        <v>6625000</v>
      </c>
      <c r="O251" s="103">
        <f t="shared" si="77"/>
        <v>0</v>
      </c>
      <c r="P251" s="100">
        <f t="shared" si="78"/>
        <v>0</v>
      </c>
      <c r="Q251" s="122">
        <f t="shared" si="70"/>
        <v>52835.30899199978</v>
      </c>
      <c r="R251" s="101">
        <f t="shared" si="71"/>
        <v>91245.28718399955</v>
      </c>
      <c r="S251" s="103">
        <f t="shared" si="79"/>
        <v>5178349.1371976994</v>
      </c>
      <c r="T251" s="100">
        <f t="shared" si="80"/>
        <v>5764410</v>
      </c>
      <c r="U251" s="122">
        <f t="shared" si="72"/>
        <v>6340720</v>
      </c>
      <c r="V251" s="101">
        <f t="shared" si="73"/>
        <v>6625000</v>
      </c>
      <c r="X251" s="105">
        <v>0</v>
      </c>
      <c r="Y251" s="107">
        <v>6025000</v>
      </c>
      <c r="Z251" s="104">
        <v>73382.373599999701</v>
      </c>
      <c r="AA251" s="105">
        <v>98191.975799999505</v>
      </c>
      <c r="AB251" s="106">
        <v>6625000</v>
      </c>
      <c r="AC251" s="107">
        <v>6625000</v>
      </c>
      <c r="AD251" s="107">
        <f t="shared" si="74"/>
        <v>0</v>
      </c>
      <c r="AE251" s="107">
        <f t="shared" si="75"/>
        <v>52835.30899199978</v>
      </c>
      <c r="AF251" s="107">
        <f t="shared" si="81"/>
        <v>91245.28718399955</v>
      </c>
      <c r="AG251" s="107">
        <f t="shared" si="76"/>
        <v>5764410</v>
      </c>
      <c r="AH251" s="107">
        <f t="shared" si="82"/>
        <v>6340720</v>
      </c>
      <c r="AI251" s="107">
        <f t="shared" si="83"/>
        <v>6625000</v>
      </c>
    </row>
    <row r="252" spans="1:35">
      <c r="A252" s="64" t="s">
        <v>575</v>
      </c>
      <c r="B252" s="64" t="s">
        <v>915</v>
      </c>
      <c r="C252" s="158">
        <v>6472.99</v>
      </c>
      <c r="D252" s="159">
        <v>65077.012499999997</v>
      </c>
      <c r="F252" s="158">
        <v>22188.58</v>
      </c>
      <c r="G252" s="159">
        <v>108412.5325</v>
      </c>
      <c r="I252" s="122">
        <v>18229.507500000003</v>
      </c>
      <c r="J252" s="321">
        <v>110000</v>
      </c>
      <c r="K252" s="100">
        <v>19003.256999999991</v>
      </c>
      <c r="L252" s="101">
        <v>20103.247500000005</v>
      </c>
      <c r="M252" s="102">
        <v>110000</v>
      </c>
      <c r="N252" s="103">
        <v>110000</v>
      </c>
      <c r="O252" s="103">
        <f t="shared" si="77"/>
        <v>17788.214800000002</v>
      </c>
      <c r="P252" s="100">
        <f t="shared" si="78"/>
        <v>19338.047800000004</v>
      </c>
      <c r="Q252" s="122">
        <f t="shared" si="70"/>
        <v>18786.607139999993</v>
      </c>
      <c r="R252" s="101">
        <f t="shared" si="71"/>
        <v>19795.250160000003</v>
      </c>
      <c r="S252" s="103">
        <f t="shared" si="79"/>
        <v>87880.163123999999</v>
      </c>
      <c r="T252" s="100">
        <f t="shared" si="80"/>
        <v>109247.85789849999</v>
      </c>
      <c r="U252" s="122">
        <f t="shared" si="72"/>
        <v>110000</v>
      </c>
      <c r="V252" s="101">
        <f t="shared" si="73"/>
        <v>110000</v>
      </c>
      <c r="X252" s="105">
        <v>18229.507500000003</v>
      </c>
      <c r="Y252" s="107">
        <v>110000</v>
      </c>
      <c r="Z252" s="104">
        <v>19003.256999999991</v>
      </c>
      <c r="AA252" s="105">
        <v>20103.247500000005</v>
      </c>
      <c r="AB252" s="106">
        <v>110000</v>
      </c>
      <c r="AC252" s="107">
        <v>110000</v>
      </c>
      <c r="AD252" s="107">
        <f t="shared" si="74"/>
        <v>19338.047800000004</v>
      </c>
      <c r="AE252" s="107">
        <f t="shared" si="75"/>
        <v>18786.607139999993</v>
      </c>
      <c r="AF252" s="107">
        <f t="shared" si="81"/>
        <v>19795.250160000003</v>
      </c>
      <c r="AG252" s="107">
        <f t="shared" si="76"/>
        <v>109247.85789849999</v>
      </c>
      <c r="AH252" s="107">
        <f t="shared" si="82"/>
        <v>110000</v>
      </c>
      <c r="AI252" s="107">
        <f t="shared" si="83"/>
        <v>110000</v>
      </c>
    </row>
    <row r="253" spans="1:35">
      <c r="A253" s="64" t="s">
        <v>427</v>
      </c>
      <c r="B253" s="64" t="s">
        <v>868</v>
      </c>
      <c r="C253" s="158">
        <v>0</v>
      </c>
      <c r="D253" s="159">
        <v>1349325.9044999999</v>
      </c>
      <c r="F253" s="158">
        <v>0</v>
      </c>
      <c r="G253" s="159">
        <v>2000000</v>
      </c>
      <c r="I253" s="122">
        <v>4424.4991000000355</v>
      </c>
      <c r="J253" s="321">
        <v>2000000</v>
      </c>
      <c r="K253" s="100">
        <v>3410.4478999999983</v>
      </c>
      <c r="L253" s="101">
        <v>0</v>
      </c>
      <c r="M253" s="102">
        <v>2000000</v>
      </c>
      <c r="N253" s="103">
        <v>2000000</v>
      </c>
      <c r="O253" s="103">
        <f t="shared" si="77"/>
        <v>0</v>
      </c>
      <c r="P253" s="100">
        <f t="shared" si="78"/>
        <v>3185.6393520000256</v>
      </c>
      <c r="Q253" s="122">
        <f t="shared" si="70"/>
        <v>3694.3822360000086</v>
      </c>
      <c r="R253" s="101">
        <f t="shared" si="71"/>
        <v>954.9254119999996</v>
      </c>
      <c r="S253" s="103">
        <f t="shared" si="79"/>
        <v>1691710.6135521</v>
      </c>
      <c r="T253" s="100">
        <f t="shared" si="80"/>
        <v>2000000</v>
      </c>
      <c r="U253" s="122">
        <f t="shared" si="72"/>
        <v>2000000</v>
      </c>
      <c r="V253" s="101">
        <f t="shared" si="73"/>
        <v>2000000</v>
      </c>
      <c r="X253" s="105">
        <v>4424.4991000000355</v>
      </c>
      <c r="Y253" s="107">
        <v>2000000</v>
      </c>
      <c r="Z253" s="104">
        <v>3410.4478999999983</v>
      </c>
      <c r="AA253" s="105">
        <v>0</v>
      </c>
      <c r="AB253" s="106">
        <v>2000000</v>
      </c>
      <c r="AC253" s="107">
        <v>2000000</v>
      </c>
      <c r="AD253" s="107">
        <f t="shared" si="74"/>
        <v>3185.6393520000256</v>
      </c>
      <c r="AE253" s="107">
        <f t="shared" si="75"/>
        <v>3694.3822360000086</v>
      </c>
      <c r="AF253" s="107">
        <f t="shared" si="81"/>
        <v>954.9254119999996</v>
      </c>
      <c r="AG253" s="107">
        <f t="shared" si="76"/>
        <v>2000000</v>
      </c>
      <c r="AH253" s="107">
        <f t="shared" si="82"/>
        <v>2000000</v>
      </c>
      <c r="AI253" s="107">
        <f t="shared" si="83"/>
        <v>2000000</v>
      </c>
    </row>
    <row r="254" spans="1:35">
      <c r="A254" s="64" t="s">
        <v>449</v>
      </c>
      <c r="B254" s="64" t="s">
        <v>869</v>
      </c>
      <c r="C254" s="158">
        <v>504292.52</v>
      </c>
      <c r="D254" s="159">
        <v>2372865</v>
      </c>
      <c r="F254" s="158">
        <v>210438.87</v>
      </c>
      <c r="G254" s="159">
        <v>2705066</v>
      </c>
      <c r="I254" s="122">
        <v>0</v>
      </c>
      <c r="J254" s="321">
        <v>3083775</v>
      </c>
      <c r="K254" s="100">
        <v>0</v>
      </c>
      <c r="L254" s="101">
        <v>0</v>
      </c>
      <c r="M254" s="102">
        <v>3515504</v>
      </c>
      <c r="N254" s="103">
        <v>3515504</v>
      </c>
      <c r="O254" s="103">
        <f t="shared" si="77"/>
        <v>292717.89199999999</v>
      </c>
      <c r="P254" s="100">
        <f t="shared" si="78"/>
        <v>58922.883600000001</v>
      </c>
      <c r="Q254" s="122">
        <f t="shared" si="70"/>
        <v>0</v>
      </c>
      <c r="R254" s="101">
        <f t="shared" si="71"/>
        <v>0</v>
      </c>
      <c r="S254" s="103">
        <f t="shared" si="79"/>
        <v>2547669.1661999999</v>
      </c>
      <c r="T254" s="100">
        <f t="shared" si="80"/>
        <v>2904342.6758000003</v>
      </c>
      <c r="U254" s="122">
        <f t="shared" si="72"/>
        <v>3310950.7998000002</v>
      </c>
      <c r="V254" s="101">
        <f t="shared" si="73"/>
        <v>3515504</v>
      </c>
      <c r="X254" s="105">
        <v>0</v>
      </c>
      <c r="Y254" s="107">
        <v>3083775</v>
      </c>
      <c r="Z254" s="104">
        <v>0</v>
      </c>
      <c r="AA254" s="105">
        <v>0</v>
      </c>
      <c r="AB254" s="106">
        <v>3515504</v>
      </c>
      <c r="AC254" s="107">
        <v>3515504</v>
      </c>
      <c r="AD254" s="107">
        <f t="shared" si="74"/>
        <v>58922.883600000001</v>
      </c>
      <c r="AE254" s="107">
        <f t="shared" si="75"/>
        <v>0</v>
      </c>
      <c r="AF254" s="107">
        <f t="shared" si="81"/>
        <v>0</v>
      </c>
      <c r="AG254" s="107">
        <f t="shared" si="76"/>
        <v>2904342.6758000003</v>
      </c>
      <c r="AH254" s="107">
        <f t="shared" si="82"/>
        <v>3310950.7998000002</v>
      </c>
      <c r="AI254" s="107">
        <f t="shared" si="83"/>
        <v>3515504</v>
      </c>
    </row>
    <row r="255" spans="1:35">
      <c r="A255" s="64" t="s">
        <v>501</v>
      </c>
      <c r="B255" s="64" t="s">
        <v>918</v>
      </c>
      <c r="C255" s="158">
        <v>63949.279999999999</v>
      </c>
      <c r="D255" s="159">
        <v>74485.719900000011</v>
      </c>
      <c r="F255" s="158">
        <v>77931.649999999994</v>
      </c>
      <c r="G255" s="159">
        <v>92000</v>
      </c>
      <c r="I255" s="122">
        <v>87407.795100000003</v>
      </c>
      <c r="J255" s="321">
        <v>93000</v>
      </c>
      <c r="K255" s="100">
        <v>89332.385399999999</v>
      </c>
      <c r="L255" s="101">
        <v>90675.547200000001</v>
      </c>
      <c r="M255" s="102">
        <v>93000</v>
      </c>
      <c r="N255" s="103">
        <v>93000</v>
      </c>
      <c r="O255" s="103">
        <f t="shared" si="77"/>
        <v>74016.5864</v>
      </c>
      <c r="P255" s="100">
        <f t="shared" si="78"/>
        <v>84754.474472000002</v>
      </c>
      <c r="Q255" s="122">
        <f t="shared" si="70"/>
        <v>88793.50011600001</v>
      </c>
      <c r="R255" s="101">
        <f t="shared" si="71"/>
        <v>90299.461895999993</v>
      </c>
      <c r="S255" s="103">
        <f t="shared" si="79"/>
        <v>83701.734088619996</v>
      </c>
      <c r="T255" s="100">
        <f t="shared" si="80"/>
        <v>92526.2</v>
      </c>
      <c r="U255" s="122">
        <f t="shared" si="72"/>
        <v>93000</v>
      </c>
      <c r="V255" s="101">
        <f t="shared" si="73"/>
        <v>93000</v>
      </c>
      <c r="X255" s="105">
        <v>87407.795100000003</v>
      </c>
      <c r="Y255" s="107">
        <v>93000</v>
      </c>
      <c r="Z255" s="104">
        <v>89332.385399999999</v>
      </c>
      <c r="AA255" s="105">
        <v>90675.547200000001</v>
      </c>
      <c r="AB255" s="106">
        <v>93000</v>
      </c>
      <c r="AC255" s="107">
        <v>93000</v>
      </c>
      <c r="AD255" s="107">
        <f t="shared" si="74"/>
        <v>84754.474472000002</v>
      </c>
      <c r="AE255" s="107">
        <f t="shared" si="75"/>
        <v>88793.50011600001</v>
      </c>
      <c r="AF255" s="107">
        <f t="shared" si="81"/>
        <v>90299.461895999993</v>
      </c>
      <c r="AG255" s="107">
        <f t="shared" si="76"/>
        <v>92526.2</v>
      </c>
      <c r="AH255" s="107">
        <f t="shared" si="82"/>
        <v>93000</v>
      </c>
      <c r="AI255" s="107">
        <f t="shared" si="83"/>
        <v>93000</v>
      </c>
    </row>
    <row r="256" spans="1:35">
      <c r="A256" s="64" t="s">
        <v>373</v>
      </c>
      <c r="B256" s="64" t="s">
        <v>870</v>
      </c>
      <c r="C256" s="158">
        <v>811710.42</v>
      </c>
      <c r="D256" s="159">
        <v>12956234.58</v>
      </c>
      <c r="F256" s="158">
        <v>305475.3</v>
      </c>
      <c r="G256" s="159">
        <v>23830825.260000002</v>
      </c>
      <c r="I256" s="122">
        <v>0</v>
      </c>
      <c r="J256" s="321">
        <v>24207395.07</v>
      </c>
      <c r="K256" s="100">
        <v>0</v>
      </c>
      <c r="L256" s="101">
        <v>0</v>
      </c>
      <c r="M256" s="102">
        <v>24643100.287200004</v>
      </c>
      <c r="N256" s="103">
        <v>25160628.080400001</v>
      </c>
      <c r="O256" s="103">
        <f t="shared" si="77"/>
        <v>447221.13360000006</v>
      </c>
      <c r="P256" s="100">
        <f t="shared" si="78"/>
        <v>85533.084000000003</v>
      </c>
      <c r="Q256" s="122">
        <f t="shared" si="70"/>
        <v>0</v>
      </c>
      <c r="R256" s="101">
        <f t="shared" si="71"/>
        <v>0</v>
      </c>
      <c r="S256" s="103">
        <f t="shared" si="79"/>
        <v>18678444.195816003</v>
      </c>
      <c r="T256" s="100">
        <f t="shared" si="80"/>
        <v>24028976.294022001</v>
      </c>
      <c r="U256" s="122">
        <f t="shared" si="72"/>
        <v>24436663.155290641</v>
      </c>
      <c r="V256" s="101">
        <f t="shared" si="73"/>
        <v>24915423.411981843</v>
      </c>
      <c r="X256" s="105">
        <v>0</v>
      </c>
      <c r="Y256" s="107">
        <v>24207395.07</v>
      </c>
      <c r="Z256" s="104">
        <v>0</v>
      </c>
      <c r="AA256" s="105">
        <v>0</v>
      </c>
      <c r="AB256" s="106">
        <v>24643100.287200004</v>
      </c>
      <c r="AC256" s="107">
        <v>25160628.080400001</v>
      </c>
      <c r="AD256" s="107">
        <f t="shared" si="74"/>
        <v>85533.084000000003</v>
      </c>
      <c r="AE256" s="107">
        <f t="shared" si="75"/>
        <v>0</v>
      </c>
      <c r="AF256" s="107">
        <f t="shared" si="81"/>
        <v>0</v>
      </c>
      <c r="AG256" s="107">
        <f t="shared" si="76"/>
        <v>24028976.294022001</v>
      </c>
      <c r="AH256" s="107">
        <f t="shared" si="82"/>
        <v>24436663.155290641</v>
      </c>
      <c r="AI256" s="107">
        <f t="shared" si="83"/>
        <v>24915423.411981843</v>
      </c>
    </row>
    <row r="257" spans="1:35">
      <c r="A257" s="64" t="s">
        <v>601</v>
      </c>
      <c r="B257" s="64" t="s">
        <v>871</v>
      </c>
      <c r="C257" s="158">
        <v>7859833.6799999997</v>
      </c>
      <c r="D257" s="159">
        <v>2235001.3229999999</v>
      </c>
      <c r="F257" s="158">
        <v>8217929.8499999996</v>
      </c>
      <c r="G257" s="159">
        <v>2582904</v>
      </c>
      <c r="I257" s="122">
        <v>8382093.0833999999</v>
      </c>
      <c r="J257" s="321">
        <v>2800000</v>
      </c>
      <c r="K257" s="100">
        <v>8519487.7130999994</v>
      </c>
      <c r="L257" s="101">
        <v>8675426.5862999987</v>
      </c>
      <c r="M257" s="102">
        <v>3100000</v>
      </c>
      <c r="N257" s="103">
        <v>3400000</v>
      </c>
      <c r="O257" s="103">
        <f t="shared" si="77"/>
        <v>8117662.9223999996</v>
      </c>
      <c r="P257" s="100">
        <f t="shared" si="78"/>
        <v>8336127.3780479999</v>
      </c>
      <c r="Q257" s="122">
        <f t="shared" si="70"/>
        <v>8481017.2167840004</v>
      </c>
      <c r="R257" s="101">
        <f t="shared" si="71"/>
        <v>8631763.701803999</v>
      </c>
      <c r="S257" s="103">
        <f t="shared" si="79"/>
        <v>2418067.7116374001</v>
      </c>
      <c r="T257" s="100">
        <f t="shared" si="80"/>
        <v>2697139.9151999997</v>
      </c>
      <c r="U257" s="122">
        <f t="shared" si="72"/>
        <v>2957860</v>
      </c>
      <c r="V257" s="101">
        <f t="shared" si="73"/>
        <v>3257860</v>
      </c>
      <c r="X257" s="105">
        <v>8382093.0833999999</v>
      </c>
      <c r="Y257" s="107">
        <v>2800000</v>
      </c>
      <c r="Z257" s="104">
        <v>8519487.7130999994</v>
      </c>
      <c r="AA257" s="105">
        <v>8675426.5862999987</v>
      </c>
      <c r="AB257" s="106">
        <v>3100000</v>
      </c>
      <c r="AC257" s="107">
        <v>3400000</v>
      </c>
      <c r="AD257" s="107">
        <f t="shared" si="74"/>
        <v>8336127.3780479999</v>
      </c>
      <c r="AE257" s="107">
        <f t="shared" si="75"/>
        <v>8481017.2167840004</v>
      </c>
      <c r="AF257" s="107">
        <f t="shared" si="81"/>
        <v>8631763.701803999</v>
      </c>
      <c r="AG257" s="107">
        <f t="shared" si="76"/>
        <v>2697139.9151999997</v>
      </c>
      <c r="AH257" s="107">
        <f t="shared" si="82"/>
        <v>2957860</v>
      </c>
      <c r="AI257" s="107">
        <f t="shared" si="83"/>
        <v>3257860</v>
      </c>
    </row>
    <row r="258" spans="1:35">
      <c r="A258" s="64" t="s">
        <v>367</v>
      </c>
      <c r="B258" s="64" t="s">
        <v>872</v>
      </c>
      <c r="C258" s="158">
        <v>333476.58</v>
      </c>
      <c r="D258" s="159">
        <v>42169203.420000002</v>
      </c>
      <c r="F258" s="158">
        <v>0</v>
      </c>
      <c r="G258" s="159">
        <v>72000000</v>
      </c>
      <c r="I258" s="122">
        <v>0</v>
      </c>
      <c r="J258" s="321">
        <v>73505084.129999995</v>
      </c>
      <c r="K258" s="100">
        <v>0</v>
      </c>
      <c r="L258" s="101">
        <v>0</v>
      </c>
      <c r="M258" s="102">
        <v>74828090.944800004</v>
      </c>
      <c r="N258" s="103">
        <v>76000000</v>
      </c>
      <c r="O258" s="103">
        <f t="shared" si="77"/>
        <v>93373.442400000014</v>
      </c>
      <c r="P258" s="100">
        <f t="shared" si="78"/>
        <v>0</v>
      </c>
      <c r="Q258" s="122">
        <f t="shared" si="70"/>
        <v>0</v>
      </c>
      <c r="R258" s="101">
        <f t="shared" si="71"/>
        <v>0</v>
      </c>
      <c r="S258" s="103">
        <f t="shared" si="79"/>
        <v>57866168.580395997</v>
      </c>
      <c r="T258" s="100">
        <f t="shared" si="80"/>
        <v>72791975.269205987</v>
      </c>
      <c r="U258" s="122">
        <f t="shared" si="72"/>
        <v>74201250.315947771</v>
      </c>
      <c r="V258" s="101">
        <f t="shared" si="73"/>
        <v>75444749.489646241</v>
      </c>
      <c r="X258" s="105">
        <v>0</v>
      </c>
      <c r="Y258" s="107">
        <v>73505084.129999995</v>
      </c>
      <c r="Z258" s="104">
        <v>0</v>
      </c>
      <c r="AA258" s="105">
        <v>0</v>
      </c>
      <c r="AB258" s="106">
        <v>74828090.944800004</v>
      </c>
      <c r="AC258" s="107">
        <v>76000000</v>
      </c>
      <c r="AD258" s="107">
        <f t="shared" si="74"/>
        <v>0</v>
      </c>
      <c r="AE258" s="107">
        <f t="shared" si="75"/>
        <v>0</v>
      </c>
      <c r="AF258" s="107">
        <f t="shared" si="81"/>
        <v>0</v>
      </c>
      <c r="AG258" s="107">
        <f t="shared" si="76"/>
        <v>72791975.269205987</v>
      </c>
      <c r="AH258" s="107">
        <f t="shared" si="82"/>
        <v>74201250.315947771</v>
      </c>
      <c r="AI258" s="107">
        <f t="shared" si="83"/>
        <v>75444749.489646241</v>
      </c>
    </row>
    <row r="259" spans="1:35">
      <c r="A259" s="64" t="s">
        <v>153</v>
      </c>
      <c r="B259" s="64" t="s">
        <v>873</v>
      </c>
      <c r="C259" s="158">
        <v>225951.24</v>
      </c>
      <c r="D259" s="159">
        <v>23303.764500000001</v>
      </c>
      <c r="F259" s="158">
        <v>250255.28</v>
      </c>
      <c r="G259" s="159">
        <v>39904</v>
      </c>
      <c r="I259" s="122">
        <v>255550.40820000001</v>
      </c>
      <c r="J259" s="321">
        <v>35000</v>
      </c>
      <c r="K259" s="100">
        <v>260764.48979999998</v>
      </c>
      <c r="L259" s="101">
        <v>267121.7169</v>
      </c>
      <c r="M259" s="102">
        <v>36000</v>
      </c>
      <c r="N259" s="103">
        <v>36000</v>
      </c>
      <c r="O259" s="103">
        <f t="shared" si="77"/>
        <v>243450.14880000002</v>
      </c>
      <c r="P259" s="100">
        <f t="shared" si="78"/>
        <v>254067.77230399998</v>
      </c>
      <c r="Q259" s="122">
        <f t="shared" si="70"/>
        <v>259304.546952</v>
      </c>
      <c r="R259" s="101">
        <f t="shared" si="71"/>
        <v>265341.69331200002</v>
      </c>
      <c r="S259" s="103">
        <f t="shared" si="79"/>
        <v>32038.808420099998</v>
      </c>
      <c r="T259" s="100">
        <f t="shared" si="80"/>
        <v>37323.515200000002</v>
      </c>
      <c r="U259" s="122">
        <f t="shared" si="72"/>
        <v>35526.199999999997</v>
      </c>
      <c r="V259" s="101">
        <f t="shared" si="73"/>
        <v>36000</v>
      </c>
      <c r="X259" s="105">
        <v>255550.40820000001</v>
      </c>
      <c r="Y259" s="107">
        <v>35000</v>
      </c>
      <c r="Z259" s="104">
        <v>260764.48979999998</v>
      </c>
      <c r="AA259" s="105">
        <v>267121.7169</v>
      </c>
      <c r="AB259" s="106">
        <v>36000</v>
      </c>
      <c r="AC259" s="107">
        <v>36000</v>
      </c>
      <c r="AD259" s="107">
        <f t="shared" si="74"/>
        <v>254067.77230399998</v>
      </c>
      <c r="AE259" s="107">
        <f t="shared" si="75"/>
        <v>259304.546952</v>
      </c>
      <c r="AF259" s="107">
        <f t="shared" si="81"/>
        <v>265341.69331200002</v>
      </c>
      <c r="AG259" s="107">
        <f t="shared" si="76"/>
        <v>37323.515200000002</v>
      </c>
      <c r="AH259" s="107">
        <f t="shared" si="82"/>
        <v>35526.199999999997</v>
      </c>
      <c r="AI259" s="107">
        <f t="shared" si="83"/>
        <v>36000</v>
      </c>
    </row>
    <row r="260" spans="1:35">
      <c r="A260" s="64" t="s">
        <v>207</v>
      </c>
      <c r="B260" s="64" t="s">
        <v>874</v>
      </c>
      <c r="C260" s="158">
        <v>1815333.02</v>
      </c>
      <c r="D260" s="159">
        <v>10710073</v>
      </c>
      <c r="F260" s="158">
        <v>2347396.67</v>
      </c>
      <c r="G260" s="159">
        <v>10950415</v>
      </c>
      <c r="I260" s="122">
        <v>1475230.2563000019</v>
      </c>
      <c r="J260" s="321">
        <v>16419347</v>
      </c>
      <c r="K260" s="100">
        <v>1488196.1887000019</v>
      </c>
      <c r="L260" s="101">
        <v>1934039.3231000013</v>
      </c>
      <c r="M260" s="102">
        <v>17895669</v>
      </c>
      <c r="N260" s="103">
        <v>19504860</v>
      </c>
      <c r="O260" s="103">
        <f t="shared" si="77"/>
        <v>2198418.8480000002</v>
      </c>
      <c r="P260" s="100">
        <f t="shared" si="78"/>
        <v>1719436.8521360015</v>
      </c>
      <c r="Q260" s="122">
        <f t="shared" si="70"/>
        <v>1484565.7276280019</v>
      </c>
      <c r="R260" s="101">
        <f t="shared" si="71"/>
        <v>1809203.2454680016</v>
      </c>
      <c r="S260" s="103">
        <f t="shared" si="79"/>
        <v>10836540.9604</v>
      </c>
      <c r="T260" s="100">
        <f t="shared" si="80"/>
        <v>13828167.0184</v>
      </c>
      <c r="U260" s="122">
        <f t="shared" si="72"/>
        <v>17196187.636399999</v>
      </c>
      <c r="V260" s="101">
        <f t="shared" si="73"/>
        <v>18742425.304200001</v>
      </c>
      <c r="X260" s="105">
        <v>1475230.2563000019</v>
      </c>
      <c r="Y260" s="107">
        <v>16419347</v>
      </c>
      <c r="Z260" s="104">
        <v>1488196.1887000019</v>
      </c>
      <c r="AA260" s="105">
        <v>1934039.3231000013</v>
      </c>
      <c r="AB260" s="106">
        <v>17895669</v>
      </c>
      <c r="AC260" s="107">
        <v>19504860</v>
      </c>
      <c r="AD260" s="107">
        <f t="shared" si="74"/>
        <v>1719436.8521360015</v>
      </c>
      <c r="AE260" s="107">
        <f t="shared" si="75"/>
        <v>1484565.7276280019</v>
      </c>
      <c r="AF260" s="107">
        <f t="shared" si="81"/>
        <v>1809203.2454680016</v>
      </c>
      <c r="AG260" s="107">
        <f t="shared" si="76"/>
        <v>13828167.0184</v>
      </c>
      <c r="AH260" s="107">
        <f t="shared" si="82"/>
        <v>17196187.636399999</v>
      </c>
      <c r="AI260" s="107">
        <f t="shared" si="83"/>
        <v>18742425.304200001</v>
      </c>
    </row>
    <row r="261" spans="1:35">
      <c r="A261" s="64" t="s">
        <v>565</v>
      </c>
      <c r="B261" s="64" t="s">
        <v>875</v>
      </c>
      <c r="C261" s="158">
        <v>168456.6</v>
      </c>
      <c r="D261" s="159">
        <v>119783.40300000001</v>
      </c>
      <c r="F261" s="158">
        <v>191681.09</v>
      </c>
      <c r="G261" s="159">
        <v>127000</v>
      </c>
      <c r="I261" s="122">
        <v>185458.98009999999</v>
      </c>
      <c r="J261" s="321">
        <v>218546.97</v>
      </c>
      <c r="K261" s="100">
        <v>187585.52539999998</v>
      </c>
      <c r="L261" s="101">
        <v>189094.3897</v>
      </c>
      <c r="M261" s="102">
        <v>224501.95749999999</v>
      </c>
      <c r="N261" s="103">
        <v>233267.92749999999</v>
      </c>
      <c r="O261" s="103">
        <f t="shared" si="77"/>
        <v>185178.2328</v>
      </c>
      <c r="P261" s="100">
        <f t="shared" si="78"/>
        <v>187201.17087199999</v>
      </c>
      <c r="Q261" s="122">
        <f t="shared" si="70"/>
        <v>186990.09271599998</v>
      </c>
      <c r="R261" s="101">
        <f t="shared" si="71"/>
        <v>188671.90769599998</v>
      </c>
      <c r="S261" s="103">
        <f t="shared" si="79"/>
        <v>123580.77634139999</v>
      </c>
      <c r="T261" s="100">
        <f t="shared" si="80"/>
        <v>175172.015614</v>
      </c>
      <c r="U261" s="122">
        <f t="shared" si="72"/>
        <v>221680.48442250001</v>
      </c>
      <c r="V261" s="101">
        <f t="shared" si="73"/>
        <v>229114.61091399999</v>
      </c>
      <c r="X261" s="105">
        <v>185458.98009999999</v>
      </c>
      <c r="Y261" s="107">
        <v>218546.97</v>
      </c>
      <c r="Z261" s="104">
        <v>187585.52539999998</v>
      </c>
      <c r="AA261" s="105">
        <v>189094.3897</v>
      </c>
      <c r="AB261" s="106">
        <v>224501.95749999999</v>
      </c>
      <c r="AC261" s="107">
        <v>233267.92749999999</v>
      </c>
      <c r="AD261" s="107">
        <f t="shared" si="74"/>
        <v>187201.17087199999</v>
      </c>
      <c r="AE261" s="107">
        <f t="shared" si="75"/>
        <v>186990.09271599998</v>
      </c>
      <c r="AF261" s="107">
        <f t="shared" si="81"/>
        <v>188671.90769599998</v>
      </c>
      <c r="AG261" s="107">
        <f t="shared" si="76"/>
        <v>175172.015614</v>
      </c>
      <c r="AH261" s="107">
        <f t="shared" si="82"/>
        <v>221680.48442250001</v>
      </c>
      <c r="AI261" s="107">
        <f t="shared" si="83"/>
        <v>229114.61091399999</v>
      </c>
    </row>
    <row r="262" spans="1:35">
      <c r="A262" s="64" t="s">
        <v>527</v>
      </c>
      <c r="B262" s="64" t="s">
        <v>876</v>
      </c>
      <c r="C262" s="158">
        <v>218627.54</v>
      </c>
      <c r="D262" s="159">
        <v>1639437.4605</v>
      </c>
      <c r="F262" s="158">
        <v>275857.78000000003</v>
      </c>
      <c r="G262" s="159">
        <v>2906268.7050000001</v>
      </c>
      <c r="I262" s="122">
        <v>145731.81549999994</v>
      </c>
      <c r="J262" s="321">
        <v>3176463.7574999998</v>
      </c>
      <c r="K262" s="100">
        <v>70644.330500000186</v>
      </c>
      <c r="L262" s="101">
        <v>14844.608500000126</v>
      </c>
      <c r="M262" s="102">
        <v>3363168.3325</v>
      </c>
      <c r="N262" s="103">
        <v>3439351.42</v>
      </c>
      <c r="O262" s="103">
        <f t="shared" si="77"/>
        <v>259833.31280000001</v>
      </c>
      <c r="P262" s="100">
        <f t="shared" si="78"/>
        <v>182167.08555999998</v>
      </c>
      <c r="Q262" s="122">
        <f t="shared" si="70"/>
        <v>91668.826300000117</v>
      </c>
      <c r="R262" s="101">
        <f t="shared" si="71"/>
        <v>30468.530660000142</v>
      </c>
      <c r="S262" s="103">
        <f t="shared" si="79"/>
        <v>2306044.0613559</v>
      </c>
      <c r="T262" s="100">
        <f t="shared" si="80"/>
        <v>3048445.3416254995</v>
      </c>
      <c r="U262" s="122">
        <f t="shared" si="72"/>
        <v>3274707.7048650002</v>
      </c>
      <c r="V262" s="101">
        <f t="shared" si="73"/>
        <v>3403255.8731424999</v>
      </c>
      <c r="X262" s="105">
        <v>145731.81549999994</v>
      </c>
      <c r="Y262" s="107">
        <v>3176463.7574999998</v>
      </c>
      <c r="Z262" s="104">
        <v>70644.330500000186</v>
      </c>
      <c r="AA262" s="105">
        <v>14844.608500000126</v>
      </c>
      <c r="AB262" s="106">
        <v>3363168.3325</v>
      </c>
      <c r="AC262" s="107">
        <v>3439351.42</v>
      </c>
      <c r="AD262" s="107">
        <f t="shared" si="74"/>
        <v>182167.08555999998</v>
      </c>
      <c r="AE262" s="107">
        <f t="shared" si="75"/>
        <v>91668.826300000117</v>
      </c>
      <c r="AF262" s="107">
        <f t="shared" si="81"/>
        <v>30468.530660000142</v>
      </c>
      <c r="AG262" s="107">
        <f t="shared" si="76"/>
        <v>3048445.3416254995</v>
      </c>
      <c r="AH262" s="107">
        <f t="shared" si="82"/>
        <v>3274707.7048650002</v>
      </c>
      <c r="AI262" s="107">
        <f t="shared" si="83"/>
        <v>3403255.8731424999</v>
      </c>
    </row>
    <row r="263" spans="1:35">
      <c r="A263" s="64" t="s">
        <v>245</v>
      </c>
      <c r="B263" s="64" t="s">
        <v>877</v>
      </c>
      <c r="C263" s="158">
        <v>0</v>
      </c>
      <c r="D263" s="159">
        <v>384608.11229999998</v>
      </c>
      <c r="F263" s="158">
        <v>0</v>
      </c>
      <c r="G263" s="159">
        <v>467593.72</v>
      </c>
      <c r="I263" s="122">
        <v>0</v>
      </c>
      <c r="J263" s="321">
        <v>474982.54</v>
      </c>
      <c r="K263" s="100">
        <v>0</v>
      </c>
      <c r="L263" s="101">
        <v>0</v>
      </c>
      <c r="M263" s="102">
        <v>483531.67840000003</v>
      </c>
      <c r="N263" s="103">
        <v>493686.28879999998</v>
      </c>
      <c r="O263" s="103">
        <f t="shared" si="77"/>
        <v>0</v>
      </c>
      <c r="P263" s="100">
        <f t="shared" si="78"/>
        <v>0</v>
      </c>
      <c r="Q263" s="122">
        <f t="shared" si="70"/>
        <v>0</v>
      </c>
      <c r="R263" s="101">
        <f t="shared" si="71"/>
        <v>0</v>
      </c>
      <c r="S263" s="103">
        <f t="shared" si="79"/>
        <v>428275.13907173998</v>
      </c>
      <c r="T263" s="100">
        <f t="shared" si="80"/>
        <v>471481.717084</v>
      </c>
      <c r="U263" s="122">
        <f t="shared" si="72"/>
        <v>479481.09662607999</v>
      </c>
      <c r="V263" s="101">
        <f t="shared" si="73"/>
        <v>488875.03439247998</v>
      </c>
      <c r="X263" s="105">
        <v>0</v>
      </c>
      <c r="Y263" s="107">
        <v>474982.54</v>
      </c>
      <c r="Z263" s="104">
        <v>0</v>
      </c>
      <c r="AA263" s="105">
        <v>0</v>
      </c>
      <c r="AB263" s="106">
        <v>483531.67840000003</v>
      </c>
      <c r="AC263" s="107">
        <v>493686.28879999998</v>
      </c>
      <c r="AD263" s="107">
        <f t="shared" si="74"/>
        <v>0</v>
      </c>
      <c r="AE263" s="107">
        <f t="shared" si="75"/>
        <v>0</v>
      </c>
      <c r="AF263" s="107">
        <f t="shared" si="81"/>
        <v>0</v>
      </c>
      <c r="AG263" s="107">
        <f t="shared" si="76"/>
        <v>471481.717084</v>
      </c>
      <c r="AH263" s="107">
        <f t="shared" si="82"/>
        <v>479481.09662607999</v>
      </c>
      <c r="AI263" s="107">
        <f t="shared" si="83"/>
        <v>488875.03439247998</v>
      </c>
    </row>
    <row r="264" spans="1:35">
      <c r="A264" s="64" t="s">
        <v>287</v>
      </c>
      <c r="B264" s="64" t="s">
        <v>878</v>
      </c>
      <c r="C264" s="158">
        <v>383734.83</v>
      </c>
      <c r="D264" s="159">
        <v>817180.1655</v>
      </c>
      <c r="F264" s="158">
        <v>377923.41</v>
      </c>
      <c r="G264" s="159">
        <v>895000</v>
      </c>
      <c r="I264" s="122">
        <v>364311.19335666671</v>
      </c>
      <c r="J264" s="321">
        <v>895000</v>
      </c>
      <c r="K264" s="100">
        <v>343106.80898666661</v>
      </c>
      <c r="L264" s="101">
        <v>266144.69372600009</v>
      </c>
      <c r="M264" s="102">
        <v>895000</v>
      </c>
      <c r="N264" s="103">
        <v>895000</v>
      </c>
      <c r="O264" s="103">
        <f t="shared" si="77"/>
        <v>379550.60759999999</v>
      </c>
      <c r="P264" s="100">
        <f t="shared" si="78"/>
        <v>368122.61401680001</v>
      </c>
      <c r="Q264" s="122">
        <f t="shared" ref="Q264:Q309" si="84">(0.28*I264)+(0.72*K264)</f>
        <v>349044.03661026666</v>
      </c>
      <c r="R264" s="101">
        <f t="shared" ref="R264:R309" si="85">(0.28*K264)+(0.72*L264)</f>
        <v>287694.08599898673</v>
      </c>
      <c r="S264" s="103">
        <f t="shared" si="79"/>
        <v>858128.96241390007</v>
      </c>
      <c r="T264" s="100">
        <f t="shared" si="80"/>
        <v>895000</v>
      </c>
      <c r="U264" s="122">
        <f t="shared" ref="U264:U309" si="86">(0.4738*J264)+(0.5262*M264)</f>
        <v>895000</v>
      </c>
      <c r="V264" s="101">
        <f t="shared" ref="V264:V309" si="87">(0.4738*M264)+(0.5262*N264)</f>
        <v>895000</v>
      </c>
      <c r="X264" s="105">
        <v>364311.19335666671</v>
      </c>
      <c r="Y264" s="107">
        <v>895000</v>
      </c>
      <c r="Z264" s="104">
        <v>343106.80898666661</v>
      </c>
      <c r="AA264" s="105">
        <v>266144.69372600009</v>
      </c>
      <c r="AB264" s="106">
        <v>895000</v>
      </c>
      <c r="AC264" s="107">
        <v>895000</v>
      </c>
      <c r="AD264" s="107">
        <f t="shared" ref="AD264:AD302" si="88">(0.28*F264)+(0.72*X264)</f>
        <v>368122.61401680001</v>
      </c>
      <c r="AE264" s="107">
        <f t="shared" ref="AE264:AE309" si="89">(0.28*X264)+(0.72*Z264)</f>
        <v>349044.03661026666</v>
      </c>
      <c r="AF264" s="107">
        <f t="shared" si="81"/>
        <v>287694.08599898673</v>
      </c>
      <c r="AG264" s="107">
        <f t="shared" ref="AG264:AG302" si="90">(0.4738*G264)+(0.5262*Y264)</f>
        <v>895000</v>
      </c>
      <c r="AH264" s="107">
        <f t="shared" si="82"/>
        <v>895000</v>
      </c>
      <c r="AI264" s="107">
        <f t="shared" si="83"/>
        <v>895000</v>
      </c>
    </row>
    <row r="265" spans="1:35">
      <c r="A265" s="64" t="s">
        <v>341</v>
      </c>
      <c r="B265" s="64" t="s">
        <v>879</v>
      </c>
      <c r="C265" s="158">
        <v>941526.24</v>
      </c>
      <c r="D265" s="159">
        <v>761303.76150000002</v>
      </c>
      <c r="F265" s="158">
        <v>997087.55</v>
      </c>
      <c r="G265" s="159">
        <v>800000</v>
      </c>
      <c r="I265" s="122">
        <v>1023634.4546000001</v>
      </c>
      <c r="J265" s="321">
        <v>878240</v>
      </c>
      <c r="K265" s="100">
        <v>1060290.2929000002</v>
      </c>
      <c r="L265" s="101">
        <v>1115243.0747</v>
      </c>
      <c r="M265" s="102">
        <v>922152</v>
      </c>
      <c r="N265" s="103">
        <v>922152</v>
      </c>
      <c r="O265" s="103">
        <f t="shared" ref="O265:O309" si="91">(0.28*C265)+(0.72*F265)</f>
        <v>981530.38320000004</v>
      </c>
      <c r="P265" s="100">
        <f t="shared" ref="P265:P309" si="92">(0.28*F265)+(0.72*I265)</f>
        <v>1016201.321312</v>
      </c>
      <c r="Q265" s="122">
        <f t="shared" si="84"/>
        <v>1050026.6581760002</v>
      </c>
      <c r="R265" s="101">
        <f t="shared" si="85"/>
        <v>1099856.2957959999</v>
      </c>
      <c r="S265" s="103">
        <f t="shared" ref="S265:S309" si="93">(0.4738*D265)+(0.5262*G265)</f>
        <v>781665.72219870007</v>
      </c>
      <c r="T265" s="100">
        <f t="shared" ref="T265:T309" si="94">(0.4738*G265)+(0.5262*J265)</f>
        <v>841169.88800000004</v>
      </c>
      <c r="U265" s="122">
        <f t="shared" si="86"/>
        <v>901346.49439999997</v>
      </c>
      <c r="V265" s="101">
        <f t="shared" si="87"/>
        <v>922152</v>
      </c>
      <c r="X265" s="105">
        <v>1023634.4546000001</v>
      </c>
      <c r="Y265" s="107">
        <v>878240</v>
      </c>
      <c r="Z265" s="104">
        <v>1060290.2929000002</v>
      </c>
      <c r="AA265" s="105">
        <v>1115243.0747</v>
      </c>
      <c r="AB265" s="106">
        <v>922152</v>
      </c>
      <c r="AC265" s="107">
        <v>922152</v>
      </c>
      <c r="AD265" s="107">
        <f t="shared" si="88"/>
        <v>1016201.321312</v>
      </c>
      <c r="AE265" s="107">
        <f t="shared" si="89"/>
        <v>1050026.6581760002</v>
      </c>
      <c r="AF265" s="107">
        <f t="shared" ref="AF265:AF309" si="95">(0.28*Z265)+(0.72*AA265)</f>
        <v>1099856.2957959999</v>
      </c>
      <c r="AG265" s="107">
        <f t="shared" si="90"/>
        <v>841169.88800000004</v>
      </c>
      <c r="AH265" s="107">
        <f t="shared" ref="AH265:AH309" si="96">(0.4738*Y265)+(0.5262*AB265)</f>
        <v>901346.49439999997</v>
      </c>
      <c r="AI265" s="107">
        <f t="shared" ref="AI265:AI309" si="97">(0.4738*AB265)+(0.5262*AC265)</f>
        <v>922152</v>
      </c>
    </row>
    <row r="266" spans="1:35">
      <c r="A266" s="64" t="s">
        <v>603</v>
      </c>
      <c r="B266" s="64" t="s">
        <v>880</v>
      </c>
      <c r="C266" s="158">
        <v>5324500.82</v>
      </c>
      <c r="D266" s="159">
        <v>978949.17749999999</v>
      </c>
      <c r="F266" s="158">
        <v>5613430.9000000004</v>
      </c>
      <c r="G266" s="159">
        <v>1360000</v>
      </c>
      <c r="I266" s="122">
        <v>5718211.4620000003</v>
      </c>
      <c r="J266" s="321">
        <v>1400000</v>
      </c>
      <c r="K266" s="100">
        <v>5815660.2395000011</v>
      </c>
      <c r="L266" s="101">
        <v>5939731.8205000013</v>
      </c>
      <c r="M266" s="102">
        <v>1400000</v>
      </c>
      <c r="N266" s="103">
        <v>1400000</v>
      </c>
      <c r="O266" s="103">
        <f t="shared" si="91"/>
        <v>5532530.4776000008</v>
      </c>
      <c r="P266" s="100">
        <f t="shared" si="92"/>
        <v>5688872.9046400003</v>
      </c>
      <c r="Q266" s="122">
        <f t="shared" si="84"/>
        <v>5788374.5818000007</v>
      </c>
      <c r="R266" s="101">
        <f t="shared" si="85"/>
        <v>5904991.7778200004</v>
      </c>
      <c r="S266" s="103">
        <f t="shared" si="93"/>
        <v>1179458.1202994999</v>
      </c>
      <c r="T266" s="100">
        <f t="shared" si="94"/>
        <v>1381048</v>
      </c>
      <c r="U266" s="122">
        <f t="shared" si="86"/>
        <v>1400000</v>
      </c>
      <c r="V266" s="101">
        <f t="shared" si="87"/>
        <v>1400000</v>
      </c>
      <c r="X266" s="105">
        <v>5718211.4620000003</v>
      </c>
      <c r="Y266" s="107">
        <v>1400000</v>
      </c>
      <c r="Z266" s="104">
        <v>5815660.2395000011</v>
      </c>
      <c r="AA266" s="105">
        <v>5939731.8205000013</v>
      </c>
      <c r="AB266" s="106">
        <v>1400000</v>
      </c>
      <c r="AC266" s="107">
        <v>1400000</v>
      </c>
      <c r="AD266" s="107">
        <f t="shared" si="88"/>
        <v>5688872.9046400003</v>
      </c>
      <c r="AE266" s="107">
        <f t="shared" si="89"/>
        <v>5788374.5818000007</v>
      </c>
      <c r="AF266" s="107">
        <f t="shared" si="95"/>
        <v>5904991.7778200004</v>
      </c>
      <c r="AG266" s="107">
        <f t="shared" si="90"/>
        <v>1381048</v>
      </c>
      <c r="AH266" s="107">
        <f t="shared" si="96"/>
        <v>1400000</v>
      </c>
      <c r="AI266" s="107">
        <f t="shared" si="97"/>
        <v>1400000</v>
      </c>
    </row>
    <row r="267" spans="1:35">
      <c r="A267" s="64" t="s">
        <v>537</v>
      </c>
      <c r="B267" s="64" t="s">
        <v>881</v>
      </c>
      <c r="C267" s="158">
        <v>0</v>
      </c>
      <c r="D267" s="159">
        <v>351325.44449999998</v>
      </c>
      <c r="F267" s="158">
        <v>0</v>
      </c>
      <c r="G267" s="159">
        <v>543817.34</v>
      </c>
      <c r="I267" s="122">
        <v>0</v>
      </c>
      <c r="J267" s="321">
        <v>552410.63</v>
      </c>
      <c r="K267" s="100">
        <v>0</v>
      </c>
      <c r="L267" s="101">
        <v>0</v>
      </c>
      <c r="M267" s="102">
        <v>562353.3848</v>
      </c>
      <c r="N267" s="103">
        <v>574163.3236</v>
      </c>
      <c r="O267" s="103">
        <f t="shared" si="91"/>
        <v>0</v>
      </c>
      <c r="P267" s="100">
        <f t="shared" si="92"/>
        <v>0</v>
      </c>
      <c r="Q267" s="122">
        <f t="shared" si="84"/>
        <v>0</v>
      </c>
      <c r="R267" s="101">
        <f t="shared" si="85"/>
        <v>0</v>
      </c>
      <c r="S267" s="103">
        <f t="shared" si="93"/>
        <v>452614.67991209996</v>
      </c>
      <c r="T267" s="100">
        <f t="shared" si="94"/>
        <v>548339.12919799995</v>
      </c>
      <c r="U267" s="122">
        <f t="shared" si="86"/>
        <v>557642.50757576001</v>
      </c>
      <c r="V267" s="101">
        <f t="shared" si="87"/>
        <v>568567.77459656005</v>
      </c>
      <c r="X267" s="105">
        <v>0</v>
      </c>
      <c r="Y267" s="107">
        <v>552410.63</v>
      </c>
      <c r="Z267" s="104">
        <v>0</v>
      </c>
      <c r="AA267" s="105">
        <v>0</v>
      </c>
      <c r="AB267" s="106">
        <v>562353.3848</v>
      </c>
      <c r="AC267" s="107">
        <v>574163.3236</v>
      </c>
      <c r="AD267" s="107">
        <f t="shared" si="88"/>
        <v>0</v>
      </c>
      <c r="AE267" s="107">
        <f t="shared" si="89"/>
        <v>0</v>
      </c>
      <c r="AF267" s="107">
        <f t="shared" si="95"/>
        <v>0</v>
      </c>
      <c r="AG267" s="107">
        <f t="shared" si="90"/>
        <v>548339.12919799995</v>
      </c>
      <c r="AH267" s="107">
        <f t="shared" si="96"/>
        <v>557642.50757576001</v>
      </c>
      <c r="AI267" s="107">
        <f t="shared" si="97"/>
        <v>568567.77459656005</v>
      </c>
    </row>
    <row r="268" spans="1:35">
      <c r="A268" s="64" t="s">
        <v>79</v>
      </c>
      <c r="B268" s="64" t="s">
        <v>882</v>
      </c>
      <c r="C268" s="158">
        <v>325352.07</v>
      </c>
      <c r="D268" s="159">
        <v>700212.93</v>
      </c>
      <c r="F268" s="158">
        <v>317754.56</v>
      </c>
      <c r="G268" s="159">
        <v>1110000</v>
      </c>
      <c r="I268" s="122">
        <v>286002.76360000001</v>
      </c>
      <c r="J268" s="321">
        <v>1350784.39</v>
      </c>
      <c r="K268" s="100">
        <v>226730.77639999997</v>
      </c>
      <c r="L268" s="101">
        <v>172167.13420000003</v>
      </c>
      <c r="M268" s="102">
        <v>1453300</v>
      </c>
      <c r="N268" s="103">
        <v>1555030</v>
      </c>
      <c r="O268" s="103">
        <f t="shared" si="91"/>
        <v>319881.8628</v>
      </c>
      <c r="P268" s="100">
        <f t="shared" si="92"/>
        <v>294893.26659200003</v>
      </c>
      <c r="Q268" s="122">
        <f t="shared" si="84"/>
        <v>243326.93281600002</v>
      </c>
      <c r="R268" s="101">
        <f t="shared" si="85"/>
        <v>187444.95401600003</v>
      </c>
      <c r="S268" s="103">
        <f t="shared" si="93"/>
        <v>915842.88623400009</v>
      </c>
      <c r="T268" s="100">
        <f t="shared" si="94"/>
        <v>1236700.7460179999</v>
      </c>
      <c r="U268" s="122">
        <f t="shared" si="86"/>
        <v>1404728.1039819999</v>
      </c>
      <c r="V268" s="101">
        <f t="shared" si="87"/>
        <v>1506830.3259999999</v>
      </c>
      <c r="X268" s="105">
        <v>286002.76360000001</v>
      </c>
      <c r="Y268" s="107">
        <v>1350784.39</v>
      </c>
      <c r="Z268" s="104">
        <v>226730.77639999997</v>
      </c>
      <c r="AA268" s="105">
        <v>172167.13420000003</v>
      </c>
      <c r="AB268" s="106">
        <v>1453300</v>
      </c>
      <c r="AC268" s="107">
        <v>1555030</v>
      </c>
      <c r="AD268" s="107">
        <f t="shared" si="88"/>
        <v>294893.26659200003</v>
      </c>
      <c r="AE268" s="107">
        <f t="shared" si="89"/>
        <v>243326.93281600002</v>
      </c>
      <c r="AF268" s="107">
        <f t="shared" si="95"/>
        <v>187444.95401600003</v>
      </c>
      <c r="AG268" s="107">
        <f t="shared" si="90"/>
        <v>1236700.7460179999</v>
      </c>
      <c r="AH268" s="107">
        <f t="shared" si="96"/>
        <v>1404728.1039819999</v>
      </c>
      <c r="AI268" s="107">
        <f t="shared" si="97"/>
        <v>1506830.3259999999</v>
      </c>
    </row>
    <row r="269" spans="1:35">
      <c r="A269" s="64" t="s">
        <v>259</v>
      </c>
      <c r="B269" s="64" t="s">
        <v>883</v>
      </c>
      <c r="C269" s="158">
        <v>78719.070000000007</v>
      </c>
      <c r="D269" s="159">
        <v>282300.92692499998</v>
      </c>
      <c r="F269" s="158">
        <v>79255.570000000007</v>
      </c>
      <c r="G269" s="159">
        <v>290000</v>
      </c>
      <c r="I269" s="122">
        <v>54580.263804000031</v>
      </c>
      <c r="J269" s="321">
        <v>290000</v>
      </c>
      <c r="K269" s="100">
        <v>35325.16633599998</v>
      </c>
      <c r="L269" s="101">
        <v>23825.704165999981</v>
      </c>
      <c r="M269" s="102">
        <v>290000</v>
      </c>
      <c r="N269" s="103">
        <v>290000</v>
      </c>
      <c r="O269" s="103">
        <f t="shared" si="91"/>
        <v>79105.350000000006</v>
      </c>
      <c r="P269" s="100">
        <f t="shared" si="92"/>
        <v>61489.349538880022</v>
      </c>
      <c r="Q269" s="122">
        <f t="shared" si="84"/>
        <v>40716.593627039998</v>
      </c>
      <c r="R269" s="101">
        <f t="shared" si="85"/>
        <v>27045.55357359998</v>
      </c>
      <c r="S269" s="103">
        <f t="shared" si="93"/>
        <v>286352.17917706503</v>
      </c>
      <c r="T269" s="100">
        <f t="shared" si="94"/>
        <v>290000</v>
      </c>
      <c r="U269" s="122">
        <f t="shared" si="86"/>
        <v>290000</v>
      </c>
      <c r="V269" s="101">
        <f t="shared" si="87"/>
        <v>290000</v>
      </c>
      <c r="X269" s="105">
        <v>54580.263804000031</v>
      </c>
      <c r="Y269" s="107">
        <v>290000</v>
      </c>
      <c r="Z269" s="104">
        <v>35325.16633599998</v>
      </c>
      <c r="AA269" s="105">
        <v>23825.704165999981</v>
      </c>
      <c r="AB269" s="106">
        <v>290000</v>
      </c>
      <c r="AC269" s="107">
        <v>290000</v>
      </c>
      <c r="AD269" s="107">
        <f t="shared" si="88"/>
        <v>61489.349538880022</v>
      </c>
      <c r="AE269" s="107">
        <f t="shared" si="89"/>
        <v>40716.593627039998</v>
      </c>
      <c r="AF269" s="107">
        <f t="shared" si="95"/>
        <v>27045.55357359998</v>
      </c>
      <c r="AG269" s="107">
        <f t="shared" si="90"/>
        <v>290000</v>
      </c>
      <c r="AH269" s="107">
        <f t="shared" si="96"/>
        <v>290000</v>
      </c>
      <c r="AI269" s="107">
        <f t="shared" si="97"/>
        <v>290000</v>
      </c>
    </row>
    <row r="270" spans="1:35">
      <c r="A270" s="64" t="s">
        <v>201</v>
      </c>
      <c r="B270" s="64" t="s">
        <v>884</v>
      </c>
      <c r="C270" s="158">
        <v>0</v>
      </c>
      <c r="D270" s="159">
        <v>6059455.1085000001</v>
      </c>
      <c r="F270" s="158">
        <v>0</v>
      </c>
      <c r="G270" s="159">
        <v>7243755.6400000006</v>
      </c>
      <c r="I270" s="122">
        <v>0</v>
      </c>
      <c r="J270" s="321">
        <v>7358219.9800000004</v>
      </c>
      <c r="K270" s="100">
        <v>0</v>
      </c>
      <c r="L270" s="101">
        <v>0</v>
      </c>
      <c r="M270" s="102">
        <v>7490659.4608000005</v>
      </c>
      <c r="N270" s="103">
        <v>7647970.2056000009</v>
      </c>
      <c r="O270" s="103">
        <f t="shared" si="91"/>
        <v>0</v>
      </c>
      <c r="P270" s="100">
        <f t="shared" si="92"/>
        <v>0</v>
      </c>
      <c r="Q270" s="122">
        <f t="shared" si="84"/>
        <v>0</v>
      </c>
      <c r="R270" s="101">
        <f t="shared" si="85"/>
        <v>0</v>
      </c>
      <c r="S270" s="103">
        <f t="shared" si="93"/>
        <v>6682634.0481753005</v>
      </c>
      <c r="T270" s="100">
        <f t="shared" si="94"/>
        <v>7303986.7757080002</v>
      </c>
      <c r="U270" s="122">
        <f t="shared" si="86"/>
        <v>7427909.6347969603</v>
      </c>
      <c r="V270" s="101">
        <f t="shared" si="87"/>
        <v>7573436.3747137608</v>
      </c>
      <c r="X270" s="105">
        <v>0</v>
      </c>
      <c r="Y270" s="107">
        <v>7358219.9800000004</v>
      </c>
      <c r="Z270" s="104">
        <v>0</v>
      </c>
      <c r="AA270" s="105">
        <v>0</v>
      </c>
      <c r="AB270" s="106">
        <v>7490659.4608000005</v>
      </c>
      <c r="AC270" s="107">
        <v>7647970.2056000009</v>
      </c>
      <c r="AD270" s="107">
        <f t="shared" si="88"/>
        <v>0</v>
      </c>
      <c r="AE270" s="107">
        <f t="shared" si="89"/>
        <v>0</v>
      </c>
      <c r="AF270" s="107">
        <f t="shared" si="95"/>
        <v>0</v>
      </c>
      <c r="AG270" s="107">
        <f t="shared" si="90"/>
        <v>7303986.7757080002</v>
      </c>
      <c r="AH270" s="107">
        <f t="shared" si="96"/>
        <v>7427909.6347969603</v>
      </c>
      <c r="AI270" s="107">
        <f t="shared" si="97"/>
        <v>7573436.3747137608</v>
      </c>
    </row>
    <row r="271" spans="1:35">
      <c r="A271" s="64" t="s">
        <v>517</v>
      </c>
      <c r="B271" s="64" t="s">
        <v>885</v>
      </c>
      <c r="C271" s="158">
        <v>2251592.36</v>
      </c>
      <c r="D271" s="159">
        <v>8309157.6449999996</v>
      </c>
      <c r="F271" s="158">
        <v>1791747.67</v>
      </c>
      <c r="G271" s="159">
        <v>14938177</v>
      </c>
      <c r="I271" s="122">
        <v>1508631.6623000002</v>
      </c>
      <c r="J271" s="321">
        <v>15693962.65</v>
      </c>
      <c r="K271" s="100">
        <v>998398.82620000013</v>
      </c>
      <c r="L271" s="101">
        <v>714330.23060000071</v>
      </c>
      <c r="M271" s="102">
        <v>16872156.712499999</v>
      </c>
      <c r="N271" s="103">
        <v>17734888.100000001</v>
      </c>
      <c r="O271" s="103">
        <f t="shared" si="91"/>
        <v>1920504.1831999999</v>
      </c>
      <c r="P271" s="100">
        <f t="shared" si="92"/>
        <v>1587904.1444560001</v>
      </c>
      <c r="Q271" s="122">
        <f t="shared" si="84"/>
        <v>1141264.020308</v>
      </c>
      <c r="R271" s="101">
        <f t="shared" si="85"/>
        <v>793869.43736800062</v>
      </c>
      <c r="S271" s="103">
        <f t="shared" si="93"/>
        <v>11797347.629601</v>
      </c>
      <c r="T271" s="100">
        <f t="shared" si="94"/>
        <v>15335871.409030002</v>
      </c>
      <c r="U271" s="122">
        <f t="shared" si="86"/>
        <v>16313928.365687499</v>
      </c>
      <c r="V271" s="101">
        <f t="shared" si="87"/>
        <v>17326125.968602501</v>
      </c>
      <c r="X271" s="105">
        <v>1508631.6623000002</v>
      </c>
      <c r="Y271" s="107">
        <v>15693962.65</v>
      </c>
      <c r="Z271" s="104">
        <v>998398.82620000013</v>
      </c>
      <c r="AA271" s="105">
        <v>714330.23060000071</v>
      </c>
      <c r="AB271" s="106">
        <v>16872156.712499999</v>
      </c>
      <c r="AC271" s="107">
        <v>17734888.100000001</v>
      </c>
      <c r="AD271" s="107">
        <f t="shared" si="88"/>
        <v>1587904.1444560001</v>
      </c>
      <c r="AE271" s="107">
        <f t="shared" si="89"/>
        <v>1141264.020308</v>
      </c>
      <c r="AF271" s="107">
        <f t="shared" si="95"/>
        <v>793869.43736800062</v>
      </c>
      <c r="AG271" s="107">
        <f t="shared" si="90"/>
        <v>15335871.409030002</v>
      </c>
      <c r="AH271" s="107">
        <f t="shared" si="96"/>
        <v>16313928.365687499</v>
      </c>
      <c r="AI271" s="107">
        <f t="shared" si="97"/>
        <v>17326125.968602501</v>
      </c>
    </row>
    <row r="272" spans="1:35">
      <c r="A272" s="64" t="s">
        <v>587</v>
      </c>
      <c r="B272" s="64" t="s">
        <v>886</v>
      </c>
      <c r="C272" s="158">
        <v>357854.78</v>
      </c>
      <c r="D272" s="159">
        <v>785355.22349999996</v>
      </c>
      <c r="F272" s="158">
        <v>450544.46</v>
      </c>
      <c r="G272" s="159">
        <v>922500</v>
      </c>
      <c r="I272" s="122">
        <v>384434.54190000001</v>
      </c>
      <c r="J272" s="321">
        <v>922500</v>
      </c>
      <c r="K272" s="100">
        <v>330345.38404799986</v>
      </c>
      <c r="L272" s="101">
        <v>317452.39749599993</v>
      </c>
      <c r="M272" s="102">
        <v>922500</v>
      </c>
      <c r="N272" s="103">
        <v>922500</v>
      </c>
      <c r="O272" s="103">
        <f t="shared" si="91"/>
        <v>424591.34960000002</v>
      </c>
      <c r="P272" s="100">
        <f t="shared" si="92"/>
        <v>402945.31896800001</v>
      </c>
      <c r="Q272" s="122">
        <f t="shared" si="84"/>
        <v>345490.34824655991</v>
      </c>
      <c r="R272" s="101">
        <f t="shared" si="85"/>
        <v>321062.43373055989</v>
      </c>
      <c r="S272" s="103">
        <f t="shared" si="93"/>
        <v>857520.80489429994</v>
      </c>
      <c r="T272" s="100">
        <f t="shared" si="94"/>
        <v>922500</v>
      </c>
      <c r="U272" s="122">
        <f t="shared" si="86"/>
        <v>922500</v>
      </c>
      <c r="V272" s="101">
        <f t="shared" si="87"/>
        <v>922500</v>
      </c>
      <c r="X272" s="105">
        <v>384434.54190000001</v>
      </c>
      <c r="Y272" s="107">
        <v>922500</v>
      </c>
      <c r="Z272" s="104">
        <v>330345.38404799986</v>
      </c>
      <c r="AA272" s="105">
        <v>317452.39749599993</v>
      </c>
      <c r="AB272" s="106">
        <v>922500</v>
      </c>
      <c r="AC272" s="107">
        <v>922500</v>
      </c>
      <c r="AD272" s="107">
        <f t="shared" si="88"/>
        <v>402945.31896800001</v>
      </c>
      <c r="AE272" s="107">
        <f t="shared" si="89"/>
        <v>345490.34824655991</v>
      </c>
      <c r="AF272" s="107">
        <f t="shared" si="95"/>
        <v>321062.43373055989</v>
      </c>
      <c r="AG272" s="107">
        <f t="shared" si="90"/>
        <v>922500</v>
      </c>
      <c r="AH272" s="107">
        <f t="shared" si="96"/>
        <v>922500</v>
      </c>
      <c r="AI272" s="107">
        <f t="shared" si="97"/>
        <v>922500</v>
      </c>
    </row>
    <row r="273" spans="1:35">
      <c r="A273" s="64" t="s">
        <v>371</v>
      </c>
      <c r="B273" s="64" t="s">
        <v>887</v>
      </c>
      <c r="C273" s="158">
        <v>2629153.34</v>
      </c>
      <c r="D273" s="159">
        <v>5769136.665</v>
      </c>
      <c r="F273" s="158">
        <v>2675585.4700000002</v>
      </c>
      <c r="G273" s="159">
        <v>10542837.135</v>
      </c>
      <c r="I273" s="122">
        <v>2264105.8560000006</v>
      </c>
      <c r="J273" s="321">
        <v>11466272.752499999</v>
      </c>
      <c r="K273" s="100">
        <v>2165301.2415000009</v>
      </c>
      <c r="L273" s="101">
        <v>2436207.190500001</v>
      </c>
      <c r="M273" s="102">
        <v>11905309.835000001</v>
      </c>
      <c r="N273" s="103">
        <v>11779617.4575</v>
      </c>
      <c r="O273" s="103">
        <f t="shared" si="91"/>
        <v>2662584.4736000001</v>
      </c>
      <c r="P273" s="100">
        <f t="shared" si="92"/>
        <v>2379320.1479200004</v>
      </c>
      <c r="Q273" s="122">
        <f t="shared" si="84"/>
        <v>2192966.5335600008</v>
      </c>
      <c r="R273" s="101">
        <f t="shared" si="85"/>
        <v>2360353.524780001</v>
      </c>
      <c r="S273" s="103">
        <f t="shared" si="93"/>
        <v>8281057.852314</v>
      </c>
      <c r="T273" s="100">
        <f t="shared" si="94"/>
        <v>11028748.956928499</v>
      </c>
      <c r="U273" s="122">
        <f t="shared" si="86"/>
        <v>11697294.065311501</v>
      </c>
      <c r="V273" s="101">
        <f t="shared" si="87"/>
        <v>11839170.5059595</v>
      </c>
      <c r="X273" s="105">
        <v>2264105.8560000006</v>
      </c>
      <c r="Y273" s="107">
        <v>11466272.752499999</v>
      </c>
      <c r="Z273" s="104">
        <v>2165301.2415000009</v>
      </c>
      <c r="AA273" s="105">
        <v>2436207.190500001</v>
      </c>
      <c r="AB273" s="106">
        <v>11905309.835000001</v>
      </c>
      <c r="AC273" s="107">
        <v>11779617.4575</v>
      </c>
      <c r="AD273" s="107">
        <f t="shared" si="88"/>
        <v>2379320.1479200004</v>
      </c>
      <c r="AE273" s="107">
        <f t="shared" si="89"/>
        <v>2192966.5335600008</v>
      </c>
      <c r="AF273" s="107">
        <f t="shared" si="95"/>
        <v>2360353.524780001</v>
      </c>
      <c r="AG273" s="107">
        <f t="shared" si="90"/>
        <v>11028748.956928499</v>
      </c>
      <c r="AH273" s="107">
        <f t="shared" si="96"/>
        <v>11697294.065311501</v>
      </c>
      <c r="AI273" s="107">
        <f t="shared" si="97"/>
        <v>11839170.5059595</v>
      </c>
    </row>
    <row r="274" spans="1:35">
      <c r="A274" s="64" t="s">
        <v>495</v>
      </c>
      <c r="B274" s="64" t="s">
        <v>888</v>
      </c>
      <c r="C274" s="158">
        <v>634063.68000000005</v>
      </c>
      <c r="D274" s="159">
        <v>152000</v>
      </c>
      <c r="F274" s="158">
        <v>873885</v>
      </c>
      <c r="G274" s="159">
        <v>152000</v>
      </c>
      <c r="I274" s="122">
        <v>889682.47873333341</v>
      </c>
      <c r="J274" s="321">
        <v>152000</v>
      </c>
      <c r="K274" s="100">
        <v>865853.79097600002</v>
      </c>
      <c r="L274" s="101">
        <v>866129.17610533326</v>
      </c>
      <c r="M274" s="102">
        <v>152000</v>
      </c>
      <c r="N274" s="103">
        <v>152000</v>
      </c>
      <c r="O274" s="103">
        <f t="shared" si="91"/>
        <v>806735.03040000005</v>
      </c>
      <c r="P274" s="100">
        <f t="shared" si="92"/>
        <v>885259.18468800012</v>
      </c>
      <c r="Q274" s="122">
        <f t="shared" si="84"/>
        <v>872525.82354805339</v>
      </c>
      <c r="R274" s="101">
        <f t="shared" si="85"/>
        <v>866052.06826911983</v>
      </c>
      <c r="S274" s="103">
        <f t="shared" si="93"/>
        <v>152000</v>
      </c>
      <c r="T274" s="100">
        <f t="shared" si="94"/>
        <v>152000</v>
      </c>
      <c r="U274" s="122">
        <f t="shared" si="86"/>
        <v>152000</v>
      </c>
      <c r="V274" s="101">
        <f t="shared" si="87"/>
        <v>152000</v>
      </c>
      <c r="X274" s="105">
        <v>889682.47873333341</v>
      </c>
      <c r="Y274" s="107">
        <v>152000</v>
      </c>
      <c r="Z274" s="104">
        <v>865853.79097600002</v>
      </c>
      <c r="AA274" s="105">
        <v>866129.17610533326</v>
      </c>
      <c r="AB274" s="106">
        <v>152000</v>
      </c>
      <c r="AC274" s="107">
        <v>152000</v>
      </c>
      <c r="AD274" s="107">
        <f t="shared" si="88"/>
        <v>885259.18468800012</v>
      </c>
      <c r="AE274" s="107">
        <f t="shared" si="89"/>
        <v>872525.82354805339</v>
      </c>
      <c r="AF274" s="107">
        <f t="shared" si="95"/>
        <v>866052.06826911983</v>
      </c>
      <c r="AG274" s="107">
        <f t="shared" si="90"/>
        <v>152000</v>
      </c>
      <c r="AH274" s="107">
        <f t="shared" si="96"/>
        <v>152000</v>
      </c>
      <c r="AI274" s="107">
        <f t="shared" si="97"/>
        <v>152000</v>
      </c>
    </row>
    <row r="275" spans="1:35">
      <c r="A275" s="64" t="s">
        <v>55</v>
      </c>
      <c r="B275" s="64" t="s">
        <v>889</v>
      </c>
      <c r="C275" s="158">
        <v>4193746.62</v>
      </c>
      <c r="D275" s="159">
        <v>30509338.384500001</v>
      </c>
      <c r="F275" s="158">
        <v>10548987.640000001</v>
      </c>
      <c r="G275" s="159">
        <v>32775000</v>
      </c>
      <c r="I275" s="122">
        <v>983158.54150000052</v>
      </c>
      <c r="J275" s="321">
        <v>45400000</v>
      </c>
      <c r="K275" s="100">
        <v>965354.3944999997</v>
      </c>
      <c r="L275" s="101">
        <v>269793.63100000104</v>
      </c>
      <c r="M275" s="102">
        <v>48640000</v>
      </c>
      <c r="N275" s="103">
        <v>52175000</v>
      </c>
      <c r="O275" s="103">
        <f t="shared" si="91"/>
        <v>8769520.1544000003</v>
      </c>
      <c r="P275" s="100">
        <f t="shared" si="92"/>
        <v>3661590.6890800009</v>
      </c>
      <c r="Q275" s="122">
        <f t="shared" si="84"/>
        <v>970339.55565999984</v>
      </c>
      <c r="R275" s="101">
        <f t="shared" si="85"/>
        <v>464550.64478000067</v>
      </c>
      <c r="S275" s="103">
        <f t="shared" si="93"/>
        <v>31701529.526576102</v>
      </c>
      <c r="T275" s="100">
        <f t="shared" si="94"/>
        <v>39418275</v>
      </c>
      <c r="U275" s="122">
        <f t="shared" si="86"/>
        <v>47104888</v>
      </c>
      <c r="V275" s="101">
        <f t="shared" si="87"/>
        <v>50500117</v>
      </c>
      <c r="X275" s="105">
        <v>983158.54150000052</v>
      </c>
      <c r="Y275" s="107">
        <v>45400000</v>
      </c>
      <c r="Z275" s="104">
        <v>965354.3944999997</v>
      </c>
      <c r="AA275" s="105">
        <v>269793.63100000104</v>
      </c>
      <c r="AB275" s="106">
        <v>48640000</v>
      </c>
      <c r="AC275" s="107">
        <v>52175000</v>
      </c>
      <c r="AD275" s="107">
        <f t="shared" si="88"/>
        <v>3661590.6890800009</v>
      </c>
      <c r="AE275" s="107">
        <f t="shared" si="89"/>
        <v>970339.55565999984</v>
      </c>
      <c r="AF275" s="107">
        <f t="shared" si="95"/>
        <v>464550.64478000067</v>
      </c>
      <c r="AG275" s="107">
        <f t="shared" si="90"/>
        <v>39418275</v>
      </c>
      <c r="AH275" s="107">
        <f t="shared" si="96"/>
        <v>47104888</v>
      </c>
      <c r="AI275" s="107">
        <f t="shared" si="97"/>
        <v>50500117</v>
      </c>
    </row>
    <row r="276" spans="1:35">
      <c r="A276" s="64" t="s">
        <v>193</v>
      </c>
      <c r="B276" s="64" t="s">
        <v>890</v>
      </c>
      <c r="C276" s="158">
        <v>0</v>
      </c>
      <c r="D276" s="159">
        <v>3916524.9999999995</v>
      </c>
      <c r="F276" s="158">
        <v>0</v>
      </c>
      <c r="G276" s="159">
        <v>3900757.85</v>
      </c>
      <c r="I276" s="122">
        <v>0</v>
      </c>
      <c r="J276" s="321">
        <v>3962396.8250000002</v>
      </c>
      <c r="K276" s="100">
        <v>0</v>
      </c>
      <c r="L276" s="101">
        <v>0</v>
      </c>
      <c r="M276" s="102">
        <v>4033715.4020000002</v>
      </c>
      <c r="N276" s="103">
        <v>4118427.139</v>
      </c>
      <c r="O276" s="103">
        <f t="shared" si="91"/>
        <v>0</v>
      </c>
      <c r="P276" s="100">
        <f t="shared" si="92"/>
        <v>0</v>
      </c>
      <c r="Q276" s="122">
        <f t="shared" si="84"/>
        <v>0</v>
      </c>
      <c r="R276" s="101">
        <f t="shared" si="85"/>
        <v>0</v>
      </c>
      <c r="S276" s="103">
        <f t="shared" si="93"/>
        <v>3908228.3256699997</v>
      </c>
      <c r="T276" s="100">
        <f t="shared" si="94"/>
        <v>3933192.2786450004</v>
      </c>
      <c r="U276" s="122">
        <f t="shared" si="86"/>
        <v>3999924.6602174002</v>
      </c>
      <c r="V276" s="101">
        <f t="shared" si="87"/>
        <v>4078290.7180094002</v>
      </c>
      <c r="X276" s="105">
        <v>0</v>
      </c>
      <c r="Y276" s="107">
        <v>3962396.8250000002</v>
      </c>
      <c r="Z276" s="104">
        <v>0</v>
      </c>
      <c r="AA276" s="105">
        <v>0</v>
      </c>
      <c r="AB276" s="106">
        <v>4033715.4020000002</v>
      </c>
      <c r="AC276" s="107">
        <v>4118427.139</v>
      </c>
      <c r="AD276" s="107">
        <f t="shared" si="88"/>
        <v>0</v>
      </c>
      <c r="AE276" s="107">
        <f t="shared" si="89"/>
        <v>0</v>
      </c>
      <c r="AF276" s="107">
        <f t="shared" si="95"/>
        <v>0</v>
      </c>
      <c r="AG276" s="107">
        <f t="shared" si="90"/>
        <v>3933192.2786450004</v>
      </c>
      <c r="AH276" s="107">
        <f t="shared" si="96"/>
        <v>3999924.6602174002</v>
      </c>
      <c r="AI276" s="107">
        <f t="shared" si="97"/>
        <v>4078290.7180094002</v>
      </c>
    </row>
    <row r="277" spans="1:35">
      <c r="A277" s="64" t="s">
        <v>529</v>
      </c>
      <c r="B277" s="64" t="s">
        <v>891</v>
      </c>
      <c r="C277" s="158">
        <v>64481.99</v>
      </c>
      <c r="D277" s="159">
        <v>660483.01049999997</v>
      </c>
      <c r="F277" s="158">
        <v>31991.32</v>
      </c>
      <c r="G277" s="159">
        <v>997000</v>
      </c>
      <c r="I277" s="122">
        <v>86770.804700000052</v>
      </c>
      <c r="J277" s="321">
        <v>997000</v>
      </c>
      <c r="K277" s="100">
        <v>62105.285800000056</v>
      </c>
      <c r="L277" s="101">
        <v>34330.999399999979</v>
      </c>
      <c r="M277" s="102">
        <v>997000</v>
      </c>
      <c r="N277" s="103">
        <v>997000</v>
      </c>
      <c r="O277" s="103">
        <f t="shared" si="91"/>
        <v>41088.707599999994</v>
      </c>
      <c r="P277" s="100">
        <f t="shared" si="92"/>
        <v>71432.548984000037</v>
      </c>
      <c r="Q277" s="122">
        <f t="shared" si="84"/>
        <v>69011.631092000054</v>
      </c>
      <c r="R277" s="101">
        <f t="shared" si="85"/>
        <v>42107.799592000003</v>
      </c>
      <c r="S277" s="103">
        <f t="shared" si="93"/>
        <v>837558.25037489994</v>
      </c>
      <c r="T277" s="100">
        <f t="shared" si="94"/>
        <v>997000</v>
      </c>
      <c r="U277" s="122">
        <f t="shared" si="86"/>
        <v>997000</v>
      </c>
      <c r="V277" s="101">
        <f t="shared" si="87"/>
        <v>997000</v>
      </c>
      <c r="X277" s="105">
        <v>86770.804700000052</v>
      </c>
      <c r="Y277" s="107">
        <v>997000</v>
      </c>
      <c r="Z277" s="104">
        <v>62105.285800000056</v>
      </c>
      <c r="AA277" s="105">
        <v>34330.999399999979</v>
      </c>
      <c r="AB277" s="106">
        <v>997000</v>
      </c>
      <c r="AC277" s="107">
        <v>997000</v>
      </c>
      <c r="AD277" s="107">
        <f t="shared" si="88"/>
        <v>71432.548984000037</v>
      </c>
      <c r="AE277" s="107">
        <f t="shared" si="89"/>
        <v>69011.631092000054</v>
      </c>
      <c r="AF277" s="107">
        <f t="shared" si="95"/>
        <v>42107.799592000003</v>
      </c>
      <c r="AG277" s="107">
        <f t="shared" si="90"/>
        <v>997000</v>
      </c>
      <c r="AH277" s="107">
        <f t="shared" si="96"/>
        <v>997000</v>
      </c>
      <c r="AI277" s="107">
        <f t="shared" si="97"/>
        <v>997000</v>
      </c>
    </row>
    <row r="278" spans="1:35">
      <c r="A278" s="64" t="s">
        <v>121</v>
      </c>
      <c r="B278" s="64" t="s">
        <v>892</v>
      </c>
      <c r="C278" s="158">
        <v>2541458.73</v>
      </c>
      <c r="D278" s="159">
        <v>1017576.2745000001</v>
      </c>
      <c r="F278" s="158">
        <v>2763467.3</v>
      </c>
      <c r="G278" s="159">
        <v>1731444.48</v>
      </c>
      <c r="I278" s="122">
        <v>2769638.9406999997</v>
      </c>
      <c r="J278" s="321">
        <v>1821540.99</v>
      </c>
      <c r="K278" s="100">
        <v>2809773.8947999999</v>
      </c>
      <c r="L278" s="101">
        <v>2868490.4959</v>
      </c>
      <c r="M278" s="102">
        <v>1870546.0075000001</v>
      </c>
      <c r="N278" s="103">
        <v>1910317.2124999999</v>
      </c>
      <c r="O278" s="103">
        <f t="shared" si="91"/>
        <v>2701304.9003999997</v>
      </c>
      <c r="P278" s="100">
        <f t="shared" si="92"/>
        <v>2767910.8813039996</v>
      </c>
      <c r="Q278" s="122">
        <f t="shared" si="84"/>
        <v>2798536.1076519997</v>
      </c>
      <c r="R278" s="101">
        <f t="shared" si="85"/>
        <v>2852049.8475919999</v>
      </c>
      <c r="S278" s="103">
        <f t="shared" si="93"/>
        <v>1393213.7242341</v>
      </c>
      <c r="T278" s="100">
        <f t="shared" si="94"/>
        <v>1778853.2635619999</v>
      </c>
      <c r="U278" s="122">
        <f t="shared" si="86"/>
        <v>1847327.4302085</v>
      </c>
      <c r="V278" s="101">
        <f t="shared" si="87"/>
        <v>1891473.6155709999</v>
      </c>
      <c r="X278" s="105">
        <v>2769638.9406999997</v>
      </c>
      <c r="Y278" s="107">
        <v>1821540.99</v>
      </c>
      <c r="Z278" s="104">
        <v>2809773.8947999999</v>
      </c>
      <c r="AA278" s="105">
        <v>2868490.4959</v>
      </c>
      <c r="AB278" s="106">
        <v>1870546.0075000001</v>
      </c>
      <c r="AC278" s="107">
        <v>1910317.2124999999</v>
      </c>
      <c r="AD278" s="107">
        <f t="shared" si="88"/>
        <v>2767910.8813039996</v>
      </c>
      <c r="AE278" s="107">
        <f t="shared" si="89"/>
        <v>2798536.1076519997</v>
      </c>
      <c r="AF278" s="107">
        <f t="shared" si="95"/>
        <v>2852049.8475919999</v>
      </c>
      <c r="AG278" s="107">
        <f t="shared" si="90"/>
        <v>1778853.2635619999</v>
      </c>
      <c r="AH278" s="107">
        <f t="shared" si="96"/>
        <v>1847327.4302085</v>
      </c>
      <c r="AI278" s="107">
        <f t="shared" si="97"/>
        <v>1891473.6155709999</v>
      </c>
    </row>
    <row r="279" spans="1:35">
      <c r="A279" s="64" t="s">
        <v>541</v>
      </c>
      <c r="B279" s="64" t="s">
        <v>893</v>
      </c>
      <c r="C279" s="158">
        <v>126045.02</v>
      </c>
      <c r="D279" s="159">
        <v>266519.98050000001</v>
      </c>
      <c r="F279" s="158">
        <v>159197.63</v>
      </c>
      <c r="G279" s="159">
        <v>451018.3075</v>
      </c>
      <c r="I279" s="122">
        <v>142443.17480000004</v>
      </c>
      <c r="J279" s="321">
        <v>490289.44750000001</v>
      </c>
      <c r="K279" s="100">
        <v>135296.2972</v>
      </c>
      <c r="L279" s="101">
        <v>128681.63959999999</v>
      </c>
      <c r="M279" s="102">
        <v>515301.64250000002</v>
      </c>
      <c r="N279" s="103">
        <v>541883.755</v>
      </c>
      <c r="O279" s="103">
        <f t="shared" si="91"/>
        <v>149914.89920000001</v>
      </c>
      <c r="P279" s="100">
        <f t="shared" si="92"/>
        <v>147134.42225600002</v>
      </c>
      <c r="Q279" s="122">
        <f t="shared" si="84"/>
        <v>137297.42292800001</v>
      </c>
      <c r="R279" s="101">
        <f t="shared" si="85"/>
        <v>130533.743728</v>
      </c>
      <c r="S279" s="103">
        <f t="shared" si="93"/>
        <v>363603.00016739999</v>
      </c>
      <c r="T279" s="100">
        <f t="shared" si="94"/>
        <v>471682.78136799997</v>
      </c>
      <c r="U279" s="122">
        <f t="shared" si="86"/>
        <v>503450.86450899998</v>
      </c>
      <c r="V279" s="101">
        <f t="shared" si="87"/>
        <v>529289.15009749995</v>
      </c>
      <c r="X279" s="105">
        <v>142443.17480000004</v>
      </c>
      <c r="Y279" s="107">
        <v>490289.44750000001</v>
      </c>
      <c r="Z279" s="104">
        <v>135296.2972</v>
      </c>
      <c r="AA279" s="105">
        <v>128681.63959999999</v>
      </c>
      <c r="AB279" s="106">
        <v>515301.64250000002</v>
      </c>
      <c r="AC279" s="107">
        <v>541883.755</v>
      </c>
      <c r="AD279" s="107">
        <f t="shared" si="88"/>
        <v>147134.42225600002</v>
      </c>
      <c r="AE279" s="107">
        <f t="shared" si="89"/>
        <v>137297.42292800001</v>
      </c>
      <c r="AF279" s="107">
        <f t="shared" si="95"/>
        <v>130533.743728</v>
      </c>
      <c r="AG279" s="107">
        <f t="shared" si="90"/>
        <v>471682.78136799997</v>
      </c>
      <c r="AH279" s="107">
        <f t="shared" si="96"/>
        <v>503450.86450899998</v>
      </c>
      <c r="AI279" s="107">
        <f t="shared" si="97"/>
        <v>529289.15009749995</v>
      </c>
    </row>
    <row r="280" spans="1:35">
      <c r="A280" s="64" t="s">
        <v>533</v>
      </c>
      <c r="B280" s="64" t="s">
        <v>894</v>
      </c>
      <c r="C280" s="158">
        <v>3276097.38</v>
      </c>
      <c r="D280" s="159">
        <v>5293462.6169999996</v>
      </c>
      <c r="F280" s="158">
        <v>3303404.88</v>
      </c>
      <c r="G280" s="159">
        <v>9523193.1325000003</v>
      </c>
      <c r="I280" s="122">
        <v>3179406.6338000004</v>
      </c>
      <c r="J280" s="321">
        <v>9967916.4149999991</v>
      </c>
      <c r="K280" s="100">
        <v>2802240.0892000003</v>
      </c>
      <c r="L280" s="101">
        <v>2500464.2336000009</v>
      </c>
      <c r="M280" s="102">
        <v>10871378.74</v>
      </c>
      <c r="N280" s="103">
        <v>11567804</v>
      </c>
      <c r="O280" s="103">
        <f t="shared" si="91"/>
        <v>3295758.78</v>
      </c>
      <c r="P280" s="100">
        <f t="shared" si="92"/>
        <v>3214126.1427360005</v>
      </c>
      <c r="Q280" s="122">
        <f t="shared" si="84"/>
        <v>2907846.7216880005</v>
      </c>
      <c r="R280" s="101">
        <f t="shared" si="85"/>
        <v>2584961.4731680006</v>
      </c>
      <c r="S280" s="103">
        <f t="shared" si="93"/>
        <v>7519146.8142561</v>
      </c>
      <c r="T280" s="100">
        <f t="shared" si="94"/>
        <v>9757206.523751501</v>
      </c>
      <c r="U280" s="122">
        <f t="shared" si="86"/>
        <v>10443318.290415</v>
      </c>
      <c r="V280" s="101">
        <f t="shared" si="87"/>
        <v>11237837.711812001</v>
      </c>
      <c r="X280" s="105">
        <v>3179406.6338000004</v>
      </c>
      <c r="Y280" s="107">
        <v>9967916.4149999991</v>
      </c>
      <c r="Z280" s="104">
        <v>2802240.0892000003</v>
      </c>
      <c r="AA280" s="105">
        <v>2500464.2336000009</v>
      </c>
      <c r="AB280" s="106">
        <v>10871378.74</v>
      </c>
      <c r="AC280" s="107">
        <v>11567804</v>
      </c>
      <c r="AD280" s="107">
        <f t="shared" si="88"/>
        <v>3214126.1427360005</v>
      </c>
      <c r="AE280" s="107">
        <f t="shared" si="89"/>
        <v>2907846.7216880005</v>
      </c>
      <c r="AF280" s="107">
        <f t="shared" si="95"/>
        <v>2584961.4731680006</v>
      </c>
      <c r="AG280" s="107">
        <f t="shared" si="90"/>
        <v>9757206.523751501</v>
      </c>
      <c r="AH280" s="107">
        <f t="shared" si="96"/>
        <v>10443318.290415</v>
      </c>
      <c r="AI280" s="107">
        <f t="shared" si="97"/>
        <v>11237837.711812001</v>
      </c>
    </row>
    <row r="281" spans="1:35">
      <c r="A281" s="64" t="s">
        <v>611</v>
      </c>
      <c r="B281" s="64" t="s">
        <v>895</v>
      </c>
      <c r="C281" s="158">
        <v>3903165.33</v>
      </c>
      <c r="D281" s="159">
        <v>1112474.6745</v>
      </c>
      <c r="F281" s="158">
        <v>4152508.54</v>
      </c>
      <c r="G281" s="159">
        <v>1200000</v>
      </c>
      <c r="I281" s="122">
        <v>4165711.2950000004</v>
      </c>
      <c r="J281" s="321">
        <v>1350000</v>
      </c>
      <c r="K281" s="100">
        <v>4220827.4380000001</v>
      </c>
      <c r="L281" s="101">
        <v>4300741.9445000002</v>
      </c>
      <c r="M281" s="102">
        <v>1350000</v>
      </c>
      <c r="N281" s="103">
        <v>1350000</v>
      </c>
      <c r="O281" s="103">
        <f t="shared" si="91"/>
        <v>4082692.4412000002</v>
      </c>
      <c r="P281" s="100">
        <f t="shared" si="92"/>
        <v>4162014.5236</v>
      </c>
      <c r="Q281" s="122">
        <f t="shared" si="84"/>
        <v>4205394.9179600002</v>
      </c>
      <c r="R281" s="101">
        <f t="shared" si="85"/>
        <v>4278365.8826800007</v>
      </c>
      <c r="S281" s="103">
        <f t="shared" si="93"/>
        <v>1158530.5007781</v>
      </c>
      <c r="T281" s="100">
        <f t="shared" si="94"/>
        <v>1278930</v>
      </c>
      <c r="U281" s="122">
        <f t="shared" si="86"/>
        <v>1350000</v>
      </c>
      <c r="V281" s="101">
        <f t="shared" si="87"/>
        <v>1350000</v>
      </c>
      <c r="X281" s="105">
        <v>4165711.2950000004</v>
      </c>
      <c r="Y281" s="107">
        <v>1350000</v>
      </c>
      <c r="Z281" s="104">
        <v>4220827.4380000001</v>
      </c>
      <c r="AA281" s="105">
        <v>4300741.9445000002</v>
      </c>
      <c r="AB281" s="106">
        <v>1350000</v>
      </c>
      <c r="AC281" s="107">
        <v>1350000</v>
      </c>
      <c r="AD281" s="107">
        <f t="shared" si="88"/>
        <v>4162014.5236</v>
      </c>
      <c r="AE281" s="107">
        <f t="shared" si="89"/>
        <v>4205394.9179600002</v>
      </c>
      <c r="AF281" s="107">
        <f t="shared" si="95"/>
        <v>4278365.8826800007</v>
      </c>
      <c r="AG281" s="107">
        <f t="shared" si="90"/>
        <v>1278930</v>
      </c>
      <c r="AH281" s="107">
        <f t="shared" si="96"/>
        <v>1350000</v>
      </c>
      <c r="AI281" s="107">
        <f t="shared" si="97"/>
        <v>1350000</v>
      </c>
    </row>
    <row r="282" spans="1:35">
      <c r="A282" s="64" t="s">
        <v>125</v>
      </c>
      <c r="B282" s="64" t="s">
        <v>896</v>
      </c>
      <c r="C282" s="158">
        <v>718285.35</v>
      </c>
      <c r="D282" s="159">
        <v>723424.65</v>
      </c>
      <c r="F282" s="158">
        <v>707538.46</v>
      </c>
      <c r="G282" s="159">
        <v>905219</v>
      </c>
      <c r="I282" s="122">
        <v>654829.32260000019</v>
      </c>
      <c r="J282" s="321">
        <v>905219</v>
      </c>
      <c r="K282" s="100">
        <v>637485.88089999999</v>
      </c>
      <c r="L282" s="101">
        <v>635915.74219999998</v>
      </c>
      <c r="M282" s="102">
        <v>905219</v>
      </c>
      <c r="N282" s="103">
        <v>905219</v>
      </c>
      <c r="O282" s="103">
        <f t="shared" si="91"/>
        <v>710547.58919999993</v>
      </c>
      <c r="P282" s="100">
        <f t="shared" si="92"/>
        <v>669587.88107200013</v>
      </c>
      <c r="Q282" s="122">
        <f t="shared" si="84"/>
        <v>642342.04457600007</v>
      </c>
      <c r="R282" s="101">
        <f t="shared" si="85"/>
        <v>636355.38103599998</v>
      </c>
      <c r="S282" s="103">
        <f t="shared" si="93"/>
        <v>819084.83697000006</v>
      </c>
      <c r="T282" s="100">
        <f t="shared" si="94"/>
        <v>905219</v>
      </c>
      <c r="U282" s="122">
        <f t="shared" si="86"/>
        <v>905219</v>
      </c>
      <c r="V282" s="101">
        <f t="shared" si="87"/>
        <v>905219</v>
      </c>
      <c r="X282" s="105">
        <v>654829.32260000019</v>
      </c>
      <c r="Y282" s="107">
        <v>905219</v>
      </c>
      <c r="Z282" s="104">
        <v>637485.88089999999</v>
      </c>
      <c r="AA282" s="105">
        <v>635915.74219999998</v>
      </c>
      <c r="AB282" s="106">
        <v>905219</v>
      </c>
      <c r="AC282" s="107">
        <v>905219</v>
      </c>
      <c r="AD282" s="107">
        <f t="shared" si="88"/>
        <v>669587.88107200013</v>
      </c>
      <c r="AE282" s="107">
        <f t="shared" si="89"/>
        <v>642342.04457600007</v>
      </c>
      <c r="AF282" s="107">
        <f t="shared" si="95"/>
        <v>636355.38103599998</v>
      </c>
      <c r="AG282" s="107">
        <f t="shared" si="90"/>
        <v>905219</v>
      </c>
      <c r="AH282" s="107">
        <f t="shared" si="96"/>
        <v>905219</v>
      </c>
      <c r="AI282" s="107">
        <f t="shared" si="97"/>
        <v>905219</v>
      </c>
    </row>
    <row r="283" spans="1:35">
      <c r="A283" s="64" t="s">
        <v>63</v>
      </c>
      <c r="B283" s="64" t="s">
        <v>897</v>
      </c>
      <c r="C283" s="158">
        <v>140332.21</v>
      </c>
      <c r="D283" s="159">
        <v>4554067.7895</v>
      </c>
      <c r="F283" s="158">
        <v>41807.089999999997</v>
      </c>
      <c r="G283" s="159">
        <v>6392461</v>
      </c>
      <c r="I283" s="122">
        <v>0</v>
      </c>
      <c r="J283" s="321">
        <v>7392656</v>
      </c>
      <c r="K283" s="100">
        <v>0</v>
      </c>
      <c r="L283" s="101">
        <v>0</v>
      </c>
      <c r="M283" s="102">
        <v>7984068</v>
      </c>
      <c r="N283" s="103">
        <v>8303936.5137999998</v>
      </c>
      <c r="O283" s="103">
        <f t="shared" si="91"/>
        <v>69394.123599999992</v>
      </c>
      <c r="P283" s="100">
        <f t="shared" si="92"/>
        <v>11705.985200000001</v>
      </c>
      <c r="Q283" s="122">
        <f t="shared" si="84"/>
        <v>0</v>
      </c>
      <c r="R283" s="101">
        <f t="shared" si="85"/>
        <v>0</v>
      </c>
      <c r="S283" s="103">
        <f t="shared" si="93"/>
        <v>5521430.2968651</v>
      </c>
      <c r="T283" s="100">
        <f t="shared" si="94"/>
        <v>6918763.6090000002</v>
      </c>
      <c r="U283" s="122">
        <f t="shared" si="86"/>
        <v>7703856.9944000002</v>
      </c>
      <c r="V283" s="101">
        <f t="shared" si="87"/>
        <v>8152382.8119615596</v>
      </c>
      <c r="X283" s="105">
        <v>0</v>
      </c>
      <c r="Y283" s="107">
        <v>7392656</v>
      </c>
      <c r="Z283" s="104">
        <v>0</v>
      </c>
      <c r="AA283" s="105">
        <v>0</v>
      </c>
      <c r="AB283" s="106">
        <v>7984068</v>
      </c>
      <c r="AC283" s="107">
        <v>8303936.5137999998</v>
      </c>
      <c r="AD283" s="107">
        <f t="shared" si="88"/>
        <v>11705.985200000001</v>
      </c>
      <c r="AE283" s="107">
        <f t="shared" si="89"/>
        <v>0</v>
      </c>
      <c r="AF283" s="107">
        <f t="shared" si="95"/>
        <v>0</v>
      </c>
      <c r="AG283" s="107">
        <f t="shared" si="90"/>
        <v>6918763.6090000002</v>
      </c>
      <c r="AH283" s="107">
        <f t="shared" si="96"/>
        <v>7703856.9944000002</v>
      </c>
      <c r="AI283" s="107">
        <f t="shared" si="97"/>
        <v>8152382.8119615596</v>
      </c>
    </row>
    <row r="284" spans="1:35">
      <c r="A284" s="64" t="s">
        <v>3</v>
      </c>
      <c r="B284" s="64" t="s">
        <v>950</v>
      </c>
      <c r="C284" s="158">
        <v>0</v>
      </c>
      <c r="D284" s="159">
        <v>79075</v>
      </c>
      <c r="F284" s="158">
        <v>1989.85</v>
      </c>
      <c r="G284" s="159">
        <v>79075</v>
      </c>
      <c r="I284" s="122">
        <v>0</v>
      </c>
      <c r="J284" s="321">
        <v>138245.85</v>
      </c>
      <c r="K284" s="100">
        <v>0</v>
      </c>
      <c r="L284" s="101">
        <v>0</v>
      </c>
      <c r="M284" s="102">
        <v>140734.11600000001</v>
      </c>
      <c r="N284" s="103">
        <v>143689.66200000001</v>
      </c>
      <c r="O284" s="103">
        <f t="shared" si="91"/>
        <v>1432.6919999999998</v>
      </c>
      <c r="P284" s="100">
        <f t="shared" si="92"/>
        <v>557.15800000000002</v>
      </c>
      <c r="Q284" s="122">
        <f t="shared" si="84"/>
        <v>0</v>
      </c>
      <c r="R284" s="101">
        <f t="shared" si="85"/>
        <v>0</v>
      </c>
      <c r="S284" s="103">
        <f t="shared" si="93"/>
        <v>79075</v>
      </c>
      <c r="T284" s="100">
        <f t="shared" si="94"/>
        <v>110210.70127000001</v>
      </c>
      <c r="U284" s="122">
        <f t="shared" si="86"/>
        <v>139555.17556920002</v>
      </c>
      <c r="V284" s="101">
        <f t="shared" si="87"/>
        <v>142289.32430520002</v>
      </c>
      <c r="X284" s="105">
        <v>0</v>
      </c>
      <c r="Y284" s="107">
        <v>138245.85</v>
      </c>
      <c r="Z284" s="104">
        <v>0</v>
      </c>
      <c r="AA284" s="105">
        <v>0</v>
      </c>
      <c r="AB284" s="106">
        <v>140734.11600000001</v>
      </c>
      <c r="AC284" s="107">
        <v>143689.66200000001</v>
      </c>
      <c r="AD284" s="107">
        <f t="shared" si="88"/>
        <v>557.15800000000002</v>
      </c>
      <c r="AE284" s="107">
        <f t="shared" si="89"/>
        <v>0</v>
      </c>
      <c r="AF284" s="107">
        <f t="shared" si="95"/>
        <v>0</v>
      </c>
      <c r="AG284" s="107">
        <f t="shared" si="90"/>
        <v>110210.70127000001</v>
      </c>
      <c r="AH284" s="107">
        <f t="shared" si="96"/>
        <v>139555.17556920002</v>
      </c>
      <c r="AI284" s="107">
        <f t="shared" si="97"/>
        <v>142289.32430520002</v>
      </c>
    </row>
    <row r="285" spans="1:35">
      <c r="A285" s="64" t="s">
        <v>99</v>
      </c>
      <c r="B285" s="64" t="s">
        <v>898</v>
      </c>
      <c r="C285" s="158">
        <v>70810.960000000006</v>
      </c>
      <c r="D285" s="159">
        <v>298300</v>
      </c>
      <c r="F285" s="158">
        <v>99008.85</v>
      </c>
      <c r="G285" s="159">
        <v>346656</v>
      </c>
      <c r="I285" s="122">
        <v>82230.489500000025</v>
      </c>
      <c r="J285" s="321">
        <v>568206.96</v>
      </c>
      <c r="K285" s="100">
        <v>82994.420499999964</v>
      </c>
      <c r="L285" s="101">
        <v>73818.108499999988</v>
      </c>
      <c r="M285" s="102">
        <v>579630.54</v>
      </c>
      <c r="N285" s="103">
        <v>610002.38749999995</v>
      </c>
      <c r="O285" s="103">
        <f t="shared" si="91"/>
        <v>91113.440800000011</v>
      </c>
      <c r="P285" s="100">
        <f t="shared" si="92"/>
        <v>86928.430440000026</v>
      </c>
      <c r="Q285" s="122">
        <f t="shared" si="84"/>
        <v>82780.519819999987</v>
      </c>
      <c r="R285" s="101">
        <f t="shared" si="85"/>
        <v>76387.475859999977</v>
      </c>
      <c r="S285" s="103">
        <f t="shared" si="93"/>
        <v>323744.92720000003</v>
      </c>
      <c r="T285" s="100">
        <f t="shared" si="94"/>
        <v>463236.11515199998</v>
      </c>
      <c r="U285" s="122">
        <f t="shared" si="86"/>
        <v>574218.04779600003</v>
      </c>
      <c r="V285" s="101">
        <f t="shared" si="87"/>
        <v>595612.2061544999</v>
      </c>
      <c r="X285" s="105">
        <v>82230.489500000025</v>
      </c>
      <c r="Y285" s="107">
        <v>568206.96</v>
      </c>
      <c r="Z285" s="104">
        <v>82994.420499999964</v>
      </c>
      <c r="AA285" s="105">
        <v>73818.108499999988</v>
      </c>
      <c r="AB285" s="106">
        <v>579630.54</v>
      </c>
      <c r="AC285" s="107">
        <v>610002.38749999995</v>
      </c>
      <c r="AD285" s="107">
        <f t="shared" si="88"/>
        <v>86928.430440000026</v>
      </c>
      <c r="AE285" s="107">
        <f t="shared" si="89"/>
        <v>82780.519819999987</v>
      </c>
      <c r="AF285" s="107">
        <f t="shared" si="95"/>
        <v>76387.475859999977</v>
      </c>
      <c r="AG285" s="107">
        <f t="shared" si="90"/>
        <v>463236.11515199998</v>
      </c>
      <c r="AH285" s="107">
        <f t="shared" si="96"/>
        <v>574218.04779600003</v>
      </c>
      <c r="AI285" s="107">
        <f t="shared" si="97"/>
        <v>595612.2061544999</v>
      </c>
    </row>
    <row r="286" spans="1:35">
      <c r="A286" s="64" t="s">
        <v>493</v>
      </c>
      <c r="B286" s="64" t="s">
        <v>899</v>
      </c>
      <c r="C286" s="158">
        <v>463400.6</v>
      </c>
      <c r="D286" s="159">
        <v>50000</v>
      </c>
      <c r="F286" s="158">
        <v>482850.75</v>
      </c>
      <c r="G286" s="159">
        <v>50000</v>
      </c>
      <c r="I286" s="122">
        <v>435003.51128000004</v>
      </c>
      <c r="J286" s="321">
        <v>50000</v>
      </c>
      <c r="K286" s="100">
        <v>391504.61286000005</v>
      </c>
      <c r="L286" s="101">
        <v>376493.33919999999</v>
      </c>
      <c r="M286" s="102">
        <v>50000</v>
      </c>
      <c r="N286" s="103">
        <v>50000</v>
      </c>
      <c r="O286" s="103">
        <f t="shared" si="91"/>
        <v>477404.70799999998</v>
      </c>
      <c r="P286" s="100">
        <f t="shared" si="92"/>
        <v>448400.73812160001</v>
      </c>
      <c r="Q286" s="122">
        <f t="shared" si="84"/>
        <v>403684.30441760004</v>
      </c>
      <c r="R286" s="101">
        <f t="shared" si="85"/>
        <v>380696.49582479999</v>
      </c>
      <c r="S286" s="103">
        <f t="shared" si="93"/>
        <v>50000</v>
      </c>
      <c r="T286" s="100">
        <f t="shared" si="94"/>
        <v>50000</v>
      </c>
      <c r="U286" s="122">
        <f t="shared" si="86"/>
        <v>50000</v>
      </c>
      <c r="V286" s="101">
        <f t="shared" si="87"/>
        <v>50000</v>
      </c>
      <c r="X286" s="105">
        <v>435003.51128000004</v>
      </c>
      <c r="Y286" s="107">
        <v>50000</v>
      </c>
      <c r="Z286" s="104">
        <v>391504.61286000005</v>
      </c>
      <c r="AA286" s="105">
        <v>376493.33919999999</v>
      </c>
      <c r="AB286" s="106">
        <v>50000</v>
      </c>
      <c r="AC286" s="107">
        <v>50000</v>
      </c>
      <c r="AD286" s="107">
        <f t="shared" si="88"/>
        <v>448400.73812160001</v>
      </c>
      <c r="AE286" s="107">
        <f t="shared" si="89"/>
        <v>403684.30441760004</v>
      </c>
      <c r="AF286" s="107">
        <f t="shared" si="95"/>
        <v>380696.49582479999</v>
      </c>
      <c r="AG286" s="107">
        <f t="shared" si="90"/>
        <v>50000</v>
      </c>
      <c r="AH286" s="107">
        <f t="shared" si="96"/>
        <v>50000</v>
      </c>
      <c r="AI286" s="107">
        <f t="shared" si="97"/>
        <v>50000</v>
      </c>
    </row>
    <row r="287" spans="1:35">
      <c r="A287" s="64" t="s">
        <v>41</v>
      </c>
      <c r="B287" s="64" t="s">
        <v>900</v>
      </c>
      <c r="C287" s="158">
        <v>4342836.42</v>
      </c>
      <c r="D287" s="159">
        <v>7264103.5755000003</v>
      </c>
      <c r="F287" s="158">
        <v>4279760.53</v>
      </c>
      <c r="G287" s="159">
        <v>9065601</v>
      </c>
      <c r="I287" s="122">
        <v>3642609.7813000008</v>
      </c>
      <c r="J287" s="321">
        <v>13689564</v>
      </c>
      <c r="K287" s="100">
        <v>3070324.5407000002</v>
      </c>
      <c r="L287" s="101">
        <v>2631219.6915999996</v>
      </c>
      <c r="M287" s="102">
        <v>13689564</v>
      </c>
      <c r="N287" s="103">
        <v>13689564</v>
      </c>
      <c r="O287" s="103">
        <f t="shared" si="91"/>
        <v>4297421.7792000007</v>
      </c>
      <c r="P287" s="100">
        <f t="shared" si="92"/>
        <v>3821011.9909360008</v>
      </c>
      <c r="Q287" s="122">
        <f t="shared" si="84"/>
        <v>3230564.4080680003</v>
      </c>
      <c r="R287" s="101">
        <f t="shared" si="85"/>
        <v>2754169.049348</v>
      </c>
      <c r="S287" s="103">
        <f t="shared" si="93"/>
        <v>8212051.5202719001</v>
      </c>
      <c r="T287" s="100">
        <f t="shared" si="94"/>
        <v>11498730.330600001</v>
      </c>
      <c r="U287" s="122">
        <f t="shared" si="86"/>
        <v>13689564</v>
      </c>
      <c r="V287" s="101">
        <f t="shared" si="87"/>
        <v>13689564</v>
      </c>
      <c r="X287" s="105">
        <v>3642609.7813000008</v>
      </c>
      <c r="Y287" s="107">
        <v>13689564</v>
      </c>
      <c r="Z287" s="104">
        <v>3070324.5407000002</v>
      </c>
      <c r="AA287" s="105">
        <v>2631219.6915999996</v>
      </c>
      <c r="AB287" s="106">
        <v>13689564</v>
      </c>
      <c r="AC287" s="107">
        <v>13689564</v>
      </c>
      <c r="AD287" s="107">
        <f t="shared" si="88"/>
        <v>3821011.9909360008</v>
      </c>
      <c r="AE287" s="107">
        <f t="shared" si="89"/>
        <v>3230564.4080680003</v>
      </c>
      <c r="AF287" s="107">
        <f t="shared" si="95"/>
        <v>2754169.049348</v>
      </c>
      <c r="AG287" s="107">
        <f t="shared" si="90"/>
        <v>11498730.330600001</v>
      </c>
      <c r="AH287" s="107">
        <f t="shared" si="96"/>
        <v>13689564</v>
      </c>
      <c r="AI287" s="107">
        <f t="shared" si="97"/>
        <v>13689564</v>
      </c>
    </row>
    <row r="288" spans="1:35">
      <c r="A288" s="64" t="s">
        <v>479</v>
      </c>
      <c r="B288" s="64" t="s">
        <v>919</v>
      </c>
      <c r="C288" s="158">
        <v>2342525.98</v>
      </c>
      <c r="D288" s="159">
        <v>3233409.0180000002</v>
      </c>
      <c r="F288" s="158">
        <v>2259066.2200000002</v>
      </c>
      <c r="G288" s="159">
        <v>5853848.1699999999</v>
      </c>
      <c r="I288" s="122">
        <v>1998966.1165999998</v>
      </c>
      <c r="J288" s="321">
        <v>6439714.0949999997</v>
      </c>
      <c r="K288" s="100">
        <v>1988331.4248999998</v>
      </c>
      <c r="L288" s="101">
        <v>1967505.6662000001</v>
      </c>
      <c r="M288" s="102">
        <v>6633352.3224999998</v>
      </c>
      <c r="N288" s="103">
        <v>6876967.0549999997</v>
      </c>
      <c r="O288" s="103">
        <f t="shared" si="91"/>
        <v>2282434.9528000001</v>
      </c>
      <c r="P288" s="100">
        <f t="shared" si="92"/>
        <v>2071794.145552</v>
      </c>
      <c r="Q288" s="122">
        <f t="shared" si="84"/>
        <v>1991309.138576</v>
      </c>
      <c r="R288" s="101">
        <f t="shared" si="85"/>
        <v>1973336.8786360002</v>
      </c>
      <c r="S288" s="103">
        <f t="shared" si="93"/>
        <v>4612284.0997823998</v>
      </c>
      <c r="T288" s="100">
        <f t="shared" si="94"/>
        <v>6162130.8197349999</v>
      </c>
      <c r="U288" s="122">
        <f t="shared" si="86"/>
        <v>6541606.5303104995</v>
      </c>
      <c r="V288" s="101">
        <f t="shared" si="87"/>
        <v>6761542.3947414998</v>
      </c>
      <c r="X288" s="105">
        <v>1998966.1165999998</v>
      </c>
      <c r="Y288" s="107">
        <v>6439714.0949999997</v>
      </c>
      <c r="Z288" s="104">
        <v>1988331.4248999998</v>
      </c>
      <c r="AA288" s="105">
        <v>1967505.6662000001</v>
      </c>
      <c r="AB288" s="106">
        <v>6633352.3224999998</v>
      </c>
      <c r="AC288" s="107">
        <v>6876967.0549999997</v>
      </c>
      <c r="AD288" s="107">
        <f t="shared" si="88"/>
        <v>2071794.145552</v>
      </c>
      <c r="AE288" s="107">
        <f t="shared" si="89"/>
        <v>1991309.138576</v>
      </c>
      <c r="AF288" s="107">
        <f t="shared" si="95"/>
        <v>1973336.8786360002</v>
      </c>
      <c r="AG288" s="107">
        <f t="shared" si="90"/>
        <v>6162130.8197349999</v>
      </c>
      <c r="AH288" s="107">
        <f t="shared" si="96"/>
        <v>6541606.5303104995</v>
      </c>
      <c r="AI288" s="107">
        <f t="shared" si="97"/>
        <v>6761542.3947414998</v>
      </c>
    </row>
    <row r="289" spans="1:35">
      <c r="A289" s="64" t="s">
        <v>613</v>
      </c>
      <c r="B289" s="64" t="s">
        <v>912</v>
      </c>
      <c r="C289" s="158">
        <v>3338266.68</v>
      </c>
      <c r="D289" s="159">
        <v>4578238.3185000001</v>
      </c>
      <c r="F289" s="158">
        <v>3328142.86</v>
      </c>
      <c r="G289" s="159">
        <v>5965626</v>
      </c>
      <c r="I289" s="122">
        <v>3466631.6479000011</v>
      </c>
      <c r="J289" s="321">
        <v>5965626</v>
      </c>
      <c r="K289" s="100">
        <v>3436182.7286000005</v>
      </c>
      <c r="L289" s="101">
        <v>3449202.9283000003</v>
      </c>
      <c r="M289" s="102">
        <v>5965626</v>
      </c>
      <c r="N289" s="103">
        <v>5965626</v>
      </c>
      <c r="O289" s="103">
        <f t="shared" si="91"/>
        <v>3330977.5296</v>
      </c>
      <c r="P289" s="100">
        <f t="shared" si="92"/>
        <v>3427854.7872880008</v>
      </c>
      <c r="Q289" s="122">
        <f t="shared" si="84"/>
        <v>3444708.4260040005</v>
      </c>
      <c r="R289" s="101">
        <f t="shared" si="85"/>
        <v>3445557.2723840005</v>
      </c>
      <c r="S289" s="103">
        <f t="shared" si="93"/>
        <v>5308281.7165053003</v>
      </c>
      <c r="T289" s="100">
        <f t="shared" si="94"/>
        <v>5965626</v>
      </c>
      <c r="U289" s="122">
        <f t="shared" si="86"/>
        <v>5965626</v>
      </c>
      <c r="V289" s="101">
        <f t="shared" si="87"/>
        <v>5965626</v>
      </c>
      <c r="X289" s="105">
        <v>3466631.6479000011</v>
      </c>
      <c r="Y289" s="107">
        <v>5965626</v>
      </c>
      <c r="Z289" s="104">
        <v>3436182.7286000005</v>
      </c>
      <c r="AA289" s="105">
        <v>3449202.9283000003</v>
      </c>
      <c r="AB289" s="106">
        <v>5965626</v>
      </c>
      <c r="AC289" s="107">
        <v>5965626</v>
      </c>
      <c r="AD289" s="107">
        <f t="shared" si="88"/>
        <v>3427854.7872880008</v>
      </c>
      <c r="AE289" s="107">
        <f t="shared" si="89"/>
        <v>3444708.4260040005</v>
      </c>
      <c r="AF289" s="107">
        <f t="shared" si="95"/>
        <v>3445557.2723840005</v>
      </c>
      <c r="AG289" s="107">
        <f t="shared" si="90"/>
        <v>5965626</v>
      </c>
      <c r="AH289" s="107">
        <f t="shared" si="96"/>
        <v>5965626</v>
      </c>
      <c r="AI289" s="107">
        <f t="shared" si="97"/>
        <v>5965626</v>
      </c>
    </row>
    <row r="290" spans="1:35">
      <c r="A290" s="64" t="s">
        <v>295</v>
      </c>
      <c r="B290" s="64" t="s">
        <v>901</v>
      </c>
      <c r="C290" s="158">
        <v>0</v>
      </c>
      <c r="D290" s="159">
        <v>996324.99999999988</v>
      </c>
      <c r="F290" s="158">
        <v>0</v>
      </c>
      <c r="G290" s="159">
        <v>988228</v>
      </c>
      <c r="I290" s="122">
        <v>0</v>
      </c>
      <c r="J290" s="321">
        <v>1004039.7749999999</v>
      </c>
      <c r="K290" s="100">
        <v>0</v>
      </c>
      <c r="L290" s="101">
        <v>0</v>
      </c>
      <c r="M290" s="102">
        <v>1022111.334</v>
      </c>
      <c r="N290" s="103">
        <v>1043576.6129999999</v>
      </c>
      <c r="O290" s="103">
        <f t="shared" si="91"/>
        <v>0</v>
      </c>
      <c r="P290" s="100">
        <f t="shared" si="92"/>
        <v>0</v>
      </c>
      <c r="Q290" s="122">
        <f t="shared" si="84"/>
        <v>0</v>
      </c>
      <c r="R290" s="101">
        <f t="shared" si="85"/>
        <v>0</v>
      </c>
      <c r="S290" s="103">
        <f t="shared" si="93"/>
        <v>992064.35859999992</v>
      </c>
      <c r="T290" s="100">
        <f t="shared" si="94"/>
        <v>996548.156005</v>
      </c>
      <c r="U290" s="122">
        <f t="shared" si="86"/>
        <v>1013549.0293457999</v>
      </c>
      <c r="V290" s="101">
        <f t="shared" si="87"/>
        <v>1033406.3638097999</v>
      </c>
      <c r="X290" s="105">
        <v>0</v>
      </c>
      <c r="Y290" s="107">
        <v>1004039.7749999999</v>
      </c>
      <c r="Z290" s="104">
        <v>0</v>
      </c>
      <c r="AA290" s="105">
        <v>0</v>
      </c>
      <c r="AB290" s="106">
        <v>1022111.334</v>
      </c>
      <c r="AC290" s="107">
        <v>1043576.6129999999</v>
      </c>
      <c r="AD290" s="107">
        <f t="shared" si="88"/>
        <v>0</v>
      </c>
      <c r="AE290" s="107">
        <f t="shared" si="89"/>
        <v>0</v>
      </c>
      <c r="AF290" s="107">
        <f t="shared" si="95"/>
        <v>0</v>
      </c>
      <c r="AG290" s="107">
        <f t="shared" si="90"/>
        <v>996548.156005</v>
      </c>
      <c r="AH290" s="107">
        <f t="shared" si="96"/>
        <v>1013549.0293457999</v>
      </c>
      <c r="AI290" s="107">
        <f t="shared" si="97"/>
        <v>1033406.3638097999</v>
      </c>
    </row>
    <row r="291" spans="1:35">
      <c r="A291" s="64" t="s">
        <v>389</v>
      </c>
      <c r="B291" s="64" t="s">
        <v>902</v>
      </c>
      <c r="C291" s="158">
        <v>553452.06000000006</v>
      </c>
      <c r="D291" s="159">
        <v>4750000</v>
      </c>
      <c r="F291" s="158">
        <v>443483.17</v>
      </c>
      <c r="G291" s="159">
        <v>5100000</v>
      </c>
      <c r="I291" s="122">
        <v>0</v>
      </c>
      <c r="J291" s="321">
        <v>9250000</v>
      </c>
      <c r="K291" s="100">
        <v>0</v>
      </c>
      <c r="L291" s="101">
        <v>0</v>
      </c>
      <c r="M291" s="102">
        <v>9750000</v>
      </c>
      <c r="N291" s="103">
        <v>9750000</v>
      </c>
      <c r="O291" s="103">
        <f t="shared" si="91"/>
        <v>474274.45920000004</v>
      </c>
      <c r="P291" s="100">
        <f t="shared" si="92"/>
        <v>124175.28760000001</v>
      </c>
      <c r="Q291" s="122">
        <f t="shared" si="84"/>
        <v>0</v>
      </c>
      <c r="R291" s="101">
        <f t="shared" si="85"/>
        <v>0</v>
      </c>
      <c r="S291" s="103">
        <f t="shared" si="93"/>
        <v>4934170</v>
      </c>
      <c r="T291" s="100">
        <f t="shared" si="94"/>
        <v>7283730</v>
      </c>
      <c r="U291" s="122">
        <f t="shared" si="86"/>
        <v>9513100</v>
      </c>
      <c r="V291" s="101">
        <f t="shared" si="87"/>
        <v>9750000</v>
      </c>
      <c r="X291" s="105">
        <v>0</v>
      </c>
      <c r="Y291" s="107">
        <v>9250000</v>
      </c>
      <c r="Z291" s="104">
        <v>0</v>
      </c>
      <c r="AA291" s="105">
        <v>0</v>
      </c>
      <c r="AB291" s="106">
        <v>9750000</v>
      </c>
      <c r="AC291" s="107">
        <v>9750000</v>
      </c>
      <c r="AD291" s="107">
        <f t="shared" si="88"/>
        <v>124175.28760000001</v>
      </c>
      <c r="AE291" s="107">
        <f t="shared" si="89"/>
        <v>0</v>
      </c>
      <c r="AF291" s="107">
        <f t="shared" si="95"/>
        <v>0</v>
      </c>
      <c r="AG291" s="107">
        <f t="shared" si="90"/>
        <v>7283730</v>
      </c>
      <c r="AH291" s="107">
        <f t="shared" si="96"/>
        <v>9513100</v>
      </c>
      <c r="AI291" s="107">
        <f t="shared" si="97"/>
        <v>9750000</v>
      </c>
    </row>
    <row r="292" spans="1:35">
      <c r="A292" s="64" t="s">
        <v>269</v>
      </c>
      <c r="B292" s="64" t="s">
        <v>932</v>
      </c>
      <c r="C292" s="158">
        <v>0</v>
      </c>
      <c r="D292" s="159">
        <v>1921125.0032550001</v>
      </c>
      <c r="F292" s="158">
        <v>0</v>
      </c>
      <c r="G292" s="159">
        <v>2880000</v>
      </c>
      <c r="I292" s="122">
        <v>0</v>
      </c>
      <c r="J292" s="321">
        <v>3260000</v>
      </c>
      <c r="K292" s="100">
        <v>0</v>
      </c>
      <c r="L292" s="101">
        <v>0</v>
      </c>
      <c r="M292" s="102">
        <v>3350000</v>
      </c>
      <c r="N292" s="103">
        <v>3425000</v>
      </c>
      <c r="O292" s="103">
        <f t="shared" si="91"/>
        <v>0</v>
      </c>
      <c r="P292" s="100">
        <f t="shared" si="92"/>
        <v>0</v>
      </c>
      <c r="Q292" s="122">
        <f t="shared" si="84"/>
        <v>0</v>
      </c>
      <c r="R292" s="101">
        <f t="shared" si="85"/>
        <v>0</v>
      </c>
      <c r="S292" s="103">
        <f t="shared" si="93"/>
        <v>2425685.0265422193</v>
      </c>
      <c r="T292" s="100">
        <f t="shared" si="94"/>
        <v>3079956</v>
      </c>
      <c r="U292" s="122">
        <f t="shared" si="86"/>
        <v>3307358</v>
      </c>
      <c r="V292" s="101">
        <f t="shared" si="87"/>
        <v>3389465</v>
      </c>
      <c r="X292" s="105">
        <v>0</v>
      </c>
      <c r="Y292" s="107">
        <v>3260000</v>
      </c>
      <c r="Z292" s="104">
        <v>0</v>
      </c>
      <c r="AA292" s="105">
        <v>0</v>
      </c>
      <c r="AB292" s="106">
        <v>3350000</v>
      </c>
      <c r="AC292" s="107">
        <v>3425000</v>
      </c>
      <c r="AD292" s="107">
        <f t="shared" si="88"/>
        <v>0</v>
      </c>
      <c r="AE292" s="107">
        <f t="shared" si="89"/>
        <v>0</v>
      </c>
      <c r="AF292" s="107">
        <f t="shared" si="95"/>
        <v>0</v>
      </c>
      <c r="AG292" s="107">
        <f t="shared" si="90"/>
        <v>3079956</v>
      </c>
      <c r="AH292" s="107">
        <f t="shared" si="96"/>
        <v>3307358</v>
      </c>
      <c r="AI292" s="107">
        <f t="shared" si="97"/>
        <v>3389465</v>
      </c>
    </row>
    <row r="293" spans="1:35">
      <c r="A293" s="64" t="s">
        <v>309</v>
      </c>
      <c r="B293" s="64" t="s">
        <v>926</v>
      </c>
      <c r="C293" s="158">
        <v>90615.59</v>
      </c>
      <c r="D293" s="159">
        <v>275399.40600000002</v>
      </c>
      <c r="F293" s="158">
        <v>81670.81</v>
      </c>
      <c r="G293" s="159">
        <v>350000</v>
      </c>
      <c r="I293" s="122">
        <v>82123.445000000036</v>
      </c>
      <c r="J293" s="321">
        <v>465000</v>
      </c>
      <c r="K293" s="100">
        <v>92403.819999999992</v>
      </c>
      <c r="L293" s="101">
        <v>92143.782499999972</v>
      </c>
      <c r="M293" s="102">
        <v>465000</v>
      </c>
      <c r="N293" s="103">
        <v>465000</v>
      </c>
      <c r="O293" s="103">
        <f t="shared" si="91"/>
        <v>84175.348399999988</v>
      </c>
      <c r="P293" s="100">
        <f t="shared" si="92"/>
        <v>81996.707200000033</v>
      </c>
      <c r="Q293" s="122">
        <f t="shared" si="84"/>
        <v>89525.315000000002</v>
      </c>
      <c r="R293" s="101">
        <f t="shared" si="85"/>
        <v>92216.592999999979</v>
      </c>
      <c r="S293" s="103">
        <f t="shared" si="93"/>
        <v>314654.23856279999</v>
      </c>
      <c r="T293" s="100">
        <f t="shared" si="94"/>
        <v>410513</v>
      </c>
      <c r="U293" s="122">
        <f t="shared" si="86"/>
        <v>465000</v>
      </c>
      <c r="V293" s="101">
        <f t="shared" si="87"/>
        <v>465000</v>
      </c>
      <c r="X293" s="105">
        <v>82123.445000000036</v>
      </c>
      <c r="Y293" s="107">
        <v>465000</v>
      </c>
      <c r="Z293" s="104">
        <v>92403.819999999992</v>
      </c>
      <c r="AA293" s="105">
        <v>92143.782499999972</v>
      </c>
      <c r="AB293" s="106">
        <v>465000</v>
      </c>
      <c r="AC293" s="107">
        <v>465000</v>
      </c>
      <c r="AD293" s="107">
        <f t="shared" si="88"/>
        <v>81996.707200000033</v>
      </c>
      <c r="AE293" s="107">
        <f t="shared" si="89"/>
        <v>89525.315000000002</v>
      </c>
      <c r="AF293" s="107">
        <f t="shared" si="95"/>
        <v>92216.592999999979</v>
      </c>
      <c r="AG293" s="107">
        <f t="shared" si="90"/>
        <v>410513</v>
      </c>
      <c r="AH293" s="107">
        <f t="shared" si="96"/>
        <v>465000</v>
      </c>
      <c r="AI293" s="107">
        <f t="shared" si="97"/>
        <v>465000</v>
      </c>
    </row>
    <row r="294" spans="1:35">
      <c r="A294" s="64" t="s">
        <v>353</v>
      </c>
      <c r="B294" s="64" t="s">
        <v>903</v>
      </c>
      <c r="C294" s="158">
        <v>158015.85</v>
      </c>
      <c r="D294" s="159">
        <v>377199.1545</v>
      </c>
      <c r="F294" s="158">
        <v>103107.08</v>
      </c>
      <c r="G294" s="159">
        <v>724500</v>
      </c>
      <c r="I294" s="122">
        <v>146825.83659999998</v>
      </c>
      <c r="J294" s="321">
        <v>709883.50749999995</v>
      </c>
      <c r="K294" s="100">
        <v>119167.03640000001</v>
      </c>
      <c r="L294" s="101">
        <v>105952.61470000003</v>
      </c>
      <c r="M294" s="102">
        <v>724500</v>
      </c>
      <c r="N294" s="103">
        <v>724500</v>
      </c>
      <c r="O294" s="103">
        <f t="shared" si="91"/>
        <v>118481.5356</v>
      </c>
      <c r="P294" s="100">
        <f t="shared" si="92"/>
        <v>134584.584752</v>
      </c>
      <c r="Q294" s="122">
        <f t="shared" si="84"/>
        <v>126911.50045600001</v>
      </c>
      <c r="R294" s="101">
        <f t="shared" si="85"/>
        <v>109652.65277600003</v>
      </c>
      <c r="S294" s="103">
        <f t="shared" si="93"/>
        <v>559948.85940210009</v>
      </c>
      <c r="T294" s="100">
        <f t="shared" si="94"/>
        <v>716808.80164649989</v>
      </c>
      <c r="U294" s="122">
        <f t="shared" si="86"/>
        <v>717574.70585349994</v>
      </c>
      <c r="V294" s="101">
        <f t="shared" si="87"/>
        <v>724500</v>
      </c>
      <c r="X294" s="105">
        <v>146825.83659999998</v>
      </c>
      <c r="Y294" s="107">
        <v>709883.50749999995</v>
      </c>
      <c r="Z294" s="104">
        <v>119167.03640000001</v>
      </c>
      <c r="AA294" s="105">
        <v>105952.61470000003</v>
      </c>
      <c r="AB294" s="106">
        <v>724500</v>
      </c>
      <c r="AC294" s="107">
        <v>724500</v>
      </c>
      <c r="AD294" s="107">
        <f t="shared" si="88"/>
        <v>134584.584752</v>
      </c>
      <c r="AE294" s="107">
        <f t="shared" si="89"/>
        <v>126911.50045600001</v>
      </c>
      <c r="AF294" s="107">
        <f t="shared" si="95"/>
        <v>109652.65277600003</v>
      </c>
      <c r="AG294" s="107">
        <f t="shared" si="90"/>
        <v>716808.80164649989</v>
      </c>
      <c r="AH294" s="107">
        <f t="shared" si="96"/>
        <v>717574.70585349994</v>
      </c>
      <c r="AI294" s="107">
        <f t="shared" si="97"/>
        <v>724500</v>
      </c>
    </row>
    <row r="295" spans="1:35">
      <c r="A295" s="64" t="s">
        <v>137</v>
      </c>
      <c r="B295" s="64" t="s">
        <v>939</v>
      </c>
      <c r="C295" s="158">
        <v>83114.539999999994</v>
      </c>
      <c r="D295" s="159">
        <v>127425.4605</v>
      </c>
      <c r="F295" s="158">
        <v>94016.19</v>
      </c>
      <c r="G295" s="159">
        <v>230995.8725</v>
      </c>
      <c r="I295" s="122">
        <v>86293.882299999968</v>
      </c>
      <c r="J295" s="321">
        <v>212375</v>
      </c>
      <c r="K295" s="100">
        <v>76925.626699999993</v>
      </c>
      <c r="L295" s="101">
        <v>73393.192599999966</v>
      </c>
      <c r="M295" s="102">
        <v>212375</v>
      </c>
      <c r="N295" s="103">
        <v>212375</v>
      </c>
      <c r="O295" s="103">
        <f t="shared" si="91"/>
        <v>90963.728000000003</v>
      </c>
      <c r="P295" s="100">
        <f t="shared" si="92"/>
        <v>88456.128455999977</v>
      </c>
      <c r="Q295" s="122">
        <f t="shared" si="84"/>
        <v>79548.738267999986</v>
      </c>
      <c r="R295" s="101">
        <f t="shared" si="85"/>
        <v>74382.274147999968</v>
      </c>
      <c r="S295" s="103">
        <f t="shared" si="93"/>
        <v>181924.21129439998</v>
      </c>
      <c r="T295" s="100">
        <f t="shared" si="94"/>
        <v>221197.56939050002</v>
      </c>
      <c r="U295" s="122">
        <f t="shared" si="86"/>
        <v>212375</v>
      </c>
      <c r="V295" s="101">
        <f t="shared" si="87"/>
        <v>212375</v>
      </c>
      <c r="X295" s="105">
        <v>86293.882299999968</v>
      </c>
      <c r="Y295" s="107">
        <v>212375</v>
      </c>
      <c r="Z295" s="104">
        <v>76925.626699999993</v>
      </c>
      <c r="AA295" s="105">
        <v>73393.192599999966</v>
      </c>
      <c r="AB295" s="106">
        <v>212375</v>
      </c>
      <c r="AC295" s="107">
        <v>212375</v>
      </c>
      <c r="AD295" s="107">
        <f t="shared" si="88"/>
        <v>88456.128455999977</v>
      </c>
      <c r="AE295" s="107">
        <f t="shared" si="89"/>
        <v>79548.738267999986</v>
      </c>
      <c r="AF295" s="107">
        <f t="shared" si="95"/>
        <v>74382.274147999968</v>
      </c>
      <c r="AG295" s="107">
        <f t="shared" si="90"/>
        <v>221197.56939050002</v>
      </c>
      <c r="AH295" s="107">
        <f t="shared" si="96"/>
        <v>212375</v>
      </c>
      <c r="AI295" s="107">
        <f t="shared" si="97"/>
        <v>212375</v>
      </c>
    </row>
    <row r="296" spans="1:35">
      <c r="A296" s="64" t="s">
        <v>283</v>
      </c>
      <c r="B296" s="64" t="s">
        <v>904</v>
      </c>
      <c r="C296" s="158">
        <v>407061.23</v>
      </c>
      <c r="D296" s="159">
        <v>560000</v>
      </c>
      <c r="F296" s="158">
        <v>388710.09</v>
      </c>
      <c r="G296" s="159">
        <v>600000</v>
      </c>
      <c r="I296" s="122">
        <v>389656.74479999987</v>
      </c>
      <c r="J296" s="321">
        <v>640000</v>
      </c>
      <c r="K296" s="100">
        <v>395720.01087999996</v>
      </c>
      <c r="L296" s="101">
        <v>318375.46880999993</v>
      </c>
      <c r="M296" s="102">
        <v>680000</v>
      </c>
      <c r="N296" s="103">
        <v>680000</v>
      </c>
      <c r="O296" s="103">
        <f t="shared" si="91"/>
        <v>393848.40919999999</v>
      </c>
      <c r="P296" s="100">
        <f t="shared" si="92"/>
        <v>389391.6814559999</v>
      </c>
      <c r="Q296" s="122">
        <f t="shared" si="84"/>
        <v>394022.29637759994</v>
      </c>
      <c r="R296" s="101">
        <f t="shared" si="85"/>
        <v>340031.94058959995</v>
      </c>
      <c r="S296" s="103">
        <f t="shared" si="93"/>
        <v>581048</v>
      </c>
      <c r="T296" s="100">
        <f t="shared" si="94"/>
        <v>621048</v>
      </c>
      <c r="U296" s="122">
        <f t="shared" si="86"/>
        <v>661048</v>
      </c>
      <c r="V296" s="101">
        <f t="shared" si="87"/>
        <v>680000</v>
      </c>
      <c r="X296" s="105">
        <v>389656.74479999987</v>
      </c>
      <c r="Y296" s="107">
        <v>640000</v>
      </c>
      <c r="Z296" s="104">
        <v>395720.01087999996</v>
      </c>
      <c r="AA296" s="105">
        <v>318375.46880999993</v>
      </c>
      <c r="AB296" s="106">
        <v>680000</v>
      </c>
      <c r="AC296" s="107">
        <v>680000</v>
      </c>
      <c r="AD296" s="107">
        <f t="shared" si="88"/>
        <v>389391.6814559999</v>
      </c>
      <c r="AE296" s="107">
        <f t="shared" si="89"/>
        <v>394022.29637759994</v>
      </c>
      <c r="AF296" s="107">
        <f t="shared" si="95"/>
        <v>340031.94058959995</v>
      </c>
      <c r="AG296" s="107">
        <f t="shared" si="90"/>
        <v>621048</v>
      </c>
      <c r="AH296" s="107">
        <f t="shared" si="96"/>
        <v>661048</v>
      </c>
      <c r="AI296" s="107">
        <f t="shared" si="97"/>
        <v>680000</v>
      </c>
    </row>
    <row r="297" spans="1:35">
      <c r="A297" s="64" t="s">
        <v>161</v>
      </c>
      <c r="B297" s="64" t="s">
        <v>905</v>
      </c>
      <c r="C297" s="158">
        <v>74924.28</v>
      </c>
      <c r="D297" s="159">
        <v>144510.723</v>
      </c>
      <c r="F297" s="158">
        <v>61432.5</v>
      </c>
      <c r="G297" s="159">
        <v>283209.84000000003</v>
      </c>
      <c r="I297" s="122">
        <v>74198.010499999989</v>
      </c>
      <c r="J297" s="321">
        <v>268041.90250000003</v>
      </c>
      <c r="K297" s="100">
        <v>72954.041499999978</v>
      </c>
      <c r="L297" s="101">
        <v>70164.823999999993</v>
      </c>
      <c r="M297" s="102">
        <v>277167.07750000001</v>
      </c>
      <c r="N297" s="103">
        <v>290190.2</v>
      </c>
      <c r="O297" s="103">
        <f t="shared" si="91"/>
        <v>65210.198400000008</v>
      </c>
      <c r="P297" s="100">
        <f t="shared" si="92"/>
        <v>70623.667559999987</v>
      </c>
      <c r="Q297" s="122">
        <f t="shared" si="84"/>
        <v>73302.352819999986</v>
      </c>
      <c r="R297" s="101">
        <f t="shared" si="85"/>
        <v>70945.804899999988</v>
      </c>
      <c r="S297" s="103">
        <f t="shared" si="93"/>
        <v>217494.19836540002</v>
      </c>
      <c r="T297" s="100">
        <f t="shared" si="94"/>
        <v>275228.4712875</v>
      </c>
      <c r="U297" s="122">
        <f t="shared" si="86"/>
        <v>272843.56958499999</v>
      </c>
      <c r="V297" s="101">
        <f t="shared" si="87"/>
        <v>284019.84455949999</v>
      </c>
      <c r="X297" s="105">
        <v>74198.010499999989</v>
      </c>
      <c r="Y297" s="107">
        <v>268041.90250000003</v>
      </c>
      <c r="Z297" s="104">
        <v>72954.041499999978</v>
      </c>
      <c r="AA297" s="105">
        <v>70164.823999999993</v>
      </c>
      <c r="AB297" s="106">
        <v>277167.07750000001</v>
      </c>
      <c r="AC297" s="107">
        <v>290190.2</v>
      </c>
      <c r="AD297" s="107">
        <f t="shared" si="88"/>
        <v>70623.667559999987</v>
      </c>
      <c r="AE297" s="107">
        <f t="shared" si="89"/>
        <v>73302.352819999986</v>
      </c>
      <c r="AF297" s="107">
        <f t="shared" si="95"/>
        <v>70945.804899999988</v>
      </c>
      <c r="AG297" s="107">
        <f t="shared" si="90"/>
        <v>275228.4712875</v>
      </c>
      <c r="AH297" s="107">
        <f t="shared" si="96"/>
        <v>272843.56958499999</v>
      </c>
      <c r="AI297" s="107">
        <f t="shared" si="97"/>
        <v>284019.84455949999</v>
      </c>
    </row>
    <row r="298" spans="1:35">
      <c r="A298" s="64" t="s">
        <v>253</v>
      </c>
      <c r="B298" s="64" t="s">
        <v>906</v>
      </c>
      <c r="C298" s="158">
        <v>22556.79</v>
      </c>
      <c r="D298" s="159">
        <v>75000</v>
      </c>
      <c r="F298" s="158">
        <v>23373.98</v>
      </c>
      <c r="G298" s="159">
        <v>75000</v>
      </c>
      <c r="I298" s="122">
        <v>26357.597746666663</v>
      </c>
      <c r="J298" s="321">
        <v>75000</v>
      </c>
      <c r="K298" s="100">
        <v>21111.280406666661</v>
      </c>
      <c r="L298" s="101">
        <v>21604.575658666665</v>
      </c>
      <c r="M298" s="102">
        <v>75000</v>
      </c>
      <c r="N298" s="103">
        <v>75000</v>
      </c>
      <c r="O298" s="103">
        <f t="shared" si="91"/>
        <v>23145.166799999999</v>
      </c>
      <c r="P298" s="100">
        <f t="shared" si="92"/>
        <v>25522.184777599996</v>
      </c>
      <c r="Q298" s="122">
        <f t="shared" si="84"/>
        <v>22580.249261866662</v>
      </c>
      <c r="R298" s="101">
        <f t="shared" si="85"/>
        <v>21466.452988106663</v>
      </c>
      <c r="S298" s="103">
        <f t="shared" si="93"/>
        <v>75000</v>
      </c>
      <c r="T298" s="100">
        <f t="shared" si="94"/>
        <v>75000</v>
      </c>
      <c r="U298" s="122">
        <f t="shared" si="86"/>
        <v>75000</v>
      </c>
      <c r="V298" s="101">
        <f t="shared" si="87"/>
        <v>75000</v>
      </c>
      <c r="X298" s="105">
        <v>26357.597746666663</v>
      </c>
      <c r="Y298" s="107">
        <v>75000</v>
      </c>
      <c r="Z298" s="104">
        <v>21111.280406666661</v>
      </c>
      <c r="AA298" s="105">
        <v>21604.575658666665</v>
      </c>
      <c r="AB298" s="106">
        <v>75000</v>
      </c>
      <c r="AC298" s="107">
        <v>75000</v>
      </c>
      <c r="AD298" s="107">
        <f t="shared" si="88"/>
        <v>25522.184777599996</v>
      </c>
      <c r="AE298" s="107">
        <f t="shared" si="89"/>
        <v>22580.249261866662</v>
      </c>
      <c r="AF298" s="107">
        <f t="shared" si="95"/>
        <v>21466.452988106663</v>
      </c>
      <c r="AG298" s="107">
        <f t="shared" si="90"/>
        <v>75000</v>
      </c>
      <c r="AH298" s="107">
        <f t="shared" si="96"/>
        <v>75000</v>
      </c>
      <c r="AI298" s="107">
        <f t="shared" si="97"/>
        <v>75000</v>
      </c>
    </row>
    <row r="299" spans="1:35">
      <c r="A299" s="64" t="s">
        <v>85</v>
      </c>
      <c r="B299" s="64" t="s">
        <v>907</v>
      </c>
      <c r="C299" s="158">
        <v>711571.17</v>
      </c>
      <c r="D299" s="159">
        <v>2893033.83</v>
      </c>
      <c r="F299" s="158">
        <v>713344.3</v>
      </c>
      <c r="G299" s="159">
        <v>5000000</v>
      </c>
      <c r="I299" s="122">
        <v>621869.9958000005</v>
      </c>
      <c r="J299" s="321">
        <v>5000000</v>
      </c>
      <c r="K299" s="100">
        <v>425412.45119999995</v>
      </c>
      <c r="L299" s="101">
        <v>235970.47410000008</v>
      </c>
      <c r="M299" s="102">
        <v>5000000</v>
      </c>
      <c r="N299" s="103">
        <v>5000000</v>
      </c>
      <c r="O299" s="103">
        <f t="shared" si="91"/>
        <v>712847.8236</v>
      </c>
      <c r="P299" s="100">
        <f t="shared" si="92"/>
        <v>647482.80097600038</v>
      </c>
      <c r="Q299" s="122">
        <f t="shared" si="84"/>
        <v>480420.56368800014</v>
      </c>
      <c r="R299" s="101">
        <f t="shared" si="85"/>
        <v>289014.22768800007</v>
      </c>
      <c r="S299" s="103">
        <f t="shared" si="93"/>
        <v>4001719.4286540002</v>
      </c>
      <c r="T299" s="100">
        <f t="shared" si="94"/>
        <v>5000000</v>
      </c>
      <c r="U299" s="122">
        <f t="shared" si="86"/>
        <v>5000000</v>
      </c>
      <c r="V299" s="101">
        <f t="shared" si="87"/>
        <v>5000000</v>
      </c>
      <c r="X299" s="105">
        <v>621869.9958000005</v>
      </c>
      <c r="Y299" s="107">
        <v>5000000</v>
      </c>
      <c r="Z299" s="104">
        <v>425412.45119999995</v>
      </c>
      <c r="AA299" s="105">
        <v>235970.47410000008</v>
      </c>
      <c r="AB299" s="106">
        <v>5000000</v>
      </c>
      <c r="AC299" s="107">
        <v>5000000</v>
      </c>
      <c r="AD299" s="107">
        <f t="shared" si="88"/>
        <v>647482.80097600038</v>
      </c>
      <c r="AE299" s="107">
        <f t="shared" si="89"/>
        <v>480420.56368800014</v>
      </c>
      <c r="AF299" s="107">
        <f t="shared" si="95"/>
        <v>289014.22768800007</v>
      </c>
      <c r="AG299" s="107">
        <f t="shared" si="90"/>
        <v>5000000</v>
      </c>
      <c r="AH299" s="107">
        <f t="shared" si="96"/>
        <v>5000000</v>
      </c>
      <c r="AI299" s="107">
        <f t="shared" si="97"/>
        <v>5000000</v>
      </c>
    </row>
    <row r="300" spans="1:35">
      <c r="A300" s="64" t="s">
        <v>591</v>
      </c>
      <c r="B300" s="64" t="s">
        <v>908</v>
      </c>
      <c r="C300" s="158">
        <v>15989419.27</v>
      </c>
      <c r="D300" s="159">
        <v>7997845.7340000002</v>
      </c>
      <c r="F300" s="158">
        <v>16668010.810000001</v>
      </c>
      <c r="G300" s="159">
        <v>14199905.404999999</v>
      </c>
      <c r="I300" s="122">
        <v>16619824.436500004</v>
      </c>
      <c r="J300" s="321">
        <v>14694709</v>
      </c>
      <c r="K300" s="100">
        <v>16732354.749500003</v>
      </c>
      <c r="L300" s="101">
        <v>16801814.208999999</v>
      </c>
      <c r="M300" s="102">
        <v>15282497</v>
      </c>
      <c r="N300" s="103">
        <v>15893797</v>
      </c>
      <c r="O300" s="103">
        <f t="shared" si="91"/>
        <v>16478005.1788</v>
      </c>
      <c r="P300" s="100">
        <f t="shared" si="92"/>
        <v>16633316.621080004</v>
      </c>
      <c r="Q300" s="122">
        <f t="shared" si="84"/>
        <v>16700846.261860002</v>
      </c>
      <c r="R300" s="101">
        <f t="shared" si="85"/>
        <v>16782365.560339998</v>
      </c>
      <c r="S300" s="103">
        <f t="shared" si="93"/>
        <v>11261369.5328802</v>
      </c>
      <c r="T300" s="100">
        <f t="shared" si="94"/>
        <v>14460271.056688998</v>
      </c>
      <c r="U300" s="122">
        <f t="shared" si="86"/>
        <v>15004003.045600001</v>
      </c>
      <c r="V300" s="101">
        <f t="shared" si="87"/>
        <v>15604163.059999999</v>
      </c>
      <c r="X300" s="105">
        <v>16619824.436500004</v>
      </c>
      <c r="Y300" s="107">
        <v>14694709</v>
      </c>
      <c r="Z300" s="104">
        <v>16732354.749500003</v>
      </c>
      <c r="AA300" s="105">
        <v>16801814.208999999</v>
      </c>
      <c r="AB300" s="106">
        <v>15282497</v>
      </c>
      <c r="AC300" s="107">
        <v>15893797</v>
      </c>
      <c r="AD300" s="107">
        <f t="shared" si="88"/>
        <v>16633316.621080004</v>
      </c>
      <c r="AE300" s="107">
        <f t="shared" si="89"/>
        <v>16700846.261860002</v>
      </c>
      <c r="AF300" s="107">
        <f t="shared" si="95"/>
        <v>16782365.560339998</v>
      </c>
      <c r="AG300" s="107">
        <f t="shared" si="90"/>
        <v>14460271.056688998</v>
      </c>
      <c r="AH300" s="107">
        <f t="shared" si="96"/>
        <v>15004003.045600001</v>
      </c>
      <c r="AI300" s="107">
        <f t="shared" si="97"/>
        <v>15604163.059999999</v>
      </c>
    </row>
    <row r="301" spans="1:35">
      <c r="A301" s="64" t="s">
        <v>513</v>
      </c>
      <c r="B301" s="64" t="s">
        <v>909</v>
      </c>
      <c r="C301" s="158">
        <v>3437013.69</v>
      </c>
      <c r="D301" s="159">
        <v>5042276.3085000003</v>
      </c>
      <c r="F301" s="158">
        <v>3486203.32</v>
      </c>
      <c r="G301" s="159">
        <v>9088866.6724999994</v>
      </c>
      <c r="I301" s="122">
        <v>3070581.2816000008</v>
      </c>
      <c r="J301" s="321">
        <v>10017575.73</v>
      </c>
      <c r="K301" s="100">
        <v>2814837.2884</v>
      </c>
      <c r="L301" s="101">
        <v>2530690.2197000002</v>
      </c>
      <c r="M301" s="102">
        <v>10716295.84</v>
      </c>
      <c r="N301" s="103">
        <v>11513456.1525</v>
      </c>
      <c r="O301" s="103">
        <f t="shared" si="91"/>
        <v>3472430.2236000001</v>
      </c>
      <c r="P301" s="100">
        <f t="shared" si="92"/>
        <v>3186955.4523520004</v>
      </c>
      <c r="Q301" s="122">
        <f t="shared" si="84"/>
        <v>2886445.6064960002</v>
      </c>
      <c r="R301" s="101">
        <f t="shared" si="85"/>
        <v>2610251.3989360002</v>
      </c>
      <c r="S301" s="103">
        <f t="shared" si="93"/>
        <v>7171592.1580368001</v>
      </c>
      <c r="T301" s="100">
        <f t="shared" si="94"/>
        <v>9577553.3785564993</v>
      </c>
      <c r="U301" s="122">
        <f t="shared" si="86"/>
        <v>10385242.251882002</v>
      </c>
      <c r="V301" s="101">
        <f t="shared" si="87"/>
        <v>11135761.596437499</v>
      </c>
      <c r="X301" s="105">
        <v>3070581.2816000008</v>
      </c>
      <c r="Y301" s="107">
        <v>10017575.73</v>
      </c>
      <c r="Z301" s="104">
        <v>2814837.2884</v>
      </c>
      <c r="AA301" s="105">
        <v>2530690.2197000002</v>
      </c>
      <c r="AB301" s="106">
        <v>10716295.84</v>
      </c>
      <c r="AC301" s="107">
        <v>11513456.1525</v>
      </c>
      <c r="AD301" s="107">
        <f t="shared" si="88"/>
        <v>3186955.4523520004</v>
      </c>
      <c r="AE301" s="107">
        <f t="shared" si="89"/>
        <v>2886445.6064960002</v>
      </c>
      <c r="AF301" s="107">
        <f t="shared" si="95"/>
        <v>2610251.3989360002</v>
      </c>
      <c r="AG301" s="107">
        <f t="shared" si="90"/>
        <v>9577553.3785564993</v>
      </c>
      <c r="AH301" s="107">
        <f t="shared" si="96"/>
        <v>10385242.251882002</v>
      </c>
      <c r="AI301" s="107">
        <f t="shared" si="97"/>
        <v>11135761.596437499</v>
      </c>
    </row>
    <row r="302" spans="1:35">
      <c r="A302" s="64" t="s">
        <v>609</v>
      </c>
      <c r="B302" s="64" t="s">
        <v>910</v>
      </c>
      <c r="C302" s="158">
        <v>1213377.3600000001</v>
      </c>
      <c r="D302" s="159">
        <v>719957.63699999999</v>
      </c>
      <c r="F302" s="158">
        <v>1270656.58</v>
      </c>
      <c r="G302" s="159">
        <v>900000</v>
      </c>
      <c r="I302" s="122">
        <v>1269758.0923000001</v>
      </c>
      <c r="J302" s="321">
        <v>1100000</v>
      </c>
      <c r="K302" s="100">
        <v>1276115.2352</v>
      </c>
      <c r="L302" s="101">
        <v>1302225.0466</v>
      </c>
      <c r="M302" s="102">
        <v>1100000</v>
      </c>
      <c r="N302" s="103">
        <v>1100000</v>
      </c>
      <c r="O302" s="103">
        <f t="shared" si="91"/>
        <v>1254618.3984000001</v>
      </c>
      <c r="P302" s="100">
        <f t="shared" si="92"/>
        <v>1270009.6688560001</v>
      </c>
      <c r="Q302" s="122">
        <f t="shared" si="84"/>
        <v>1274335.2351880001</v>
      </c>
      <c r="R302" s="101">
        <f t="shared" si="85"/>
        <v>1294914.299408</v>
      </c>
      <c r="S302" s="103">
        <f t="shared" si="93"/>
        <v>814695.92841059994</v>
      </c>
      <c r="T302" s="100">
        <f t="shared" si="94"/>
        <v>1005240</v>
      </c>
      <c r="U302" s="122">
        <f t="shared" si="86"/>
        <v>1100000</v>
      </c>
      <c r="V302" s="101">
        <f t="shared" si="87"/>
        <v>1100000</v>
      </c>
      <c r="X302" s="105">
        <v>1269758.0923000001</v>
      </c>
      <c r="Y302" s="107">
        <v>1100000</v>
      </c>
      <c r="Z302" s="104">
        <v>1276115.2352</v>
      </c>
      <c r="AA302" s="105">
        <v>1302225.0466</v>
      </c>
      <c r="AB302" s="106">
        <v>1100000</v>
      </c>
      <c r="AC302" s="107">
        <v>1100000</v>
      </c>
      <c r="AD302" s="107">
        <f t="shared" si="88"/>
        <v>1270009.6688560001</v>
      </c>
      <c r="AE302" s="107">
        <f t="shared" si="89"/>
        <v>1274335.2351880001</v>
      </c>
      <c r="AF302" s="107">
        <f t="shared" si="95"/>
        <v>1294914.299408</v>
      </c>
      <c r="AG302" s="107">
        <f t="shared" si="90"/>
        <v>1005240</v>
      </c>
      <c r="AH302" s="107">
        <f t="shared" si="96"/>
        <v>1100000</v>
      </c>
      <c r="AI302" s="107">
        <f t="shared" si="97"/>
        <v>1100000</v>
      </c>
    </row>
    <row r="303" spans="1:35">
      <c r="A303" s="64" t="s">
        <v>1145</v>
      </c>
      <c r="B303" s="64" t="s">
        <v>1454</v>
      </c>
      <c r="C303" s="158">
        <v>0</v>
      </c>
      <c r="D303" s="159">
        <v>0</v>
      </c>
      <c r="F303" s="158">
        <v>0</v>
      </c>
      <c r="G303" s="159">
        <v>0</v>
      </c>
      <c r="I303" s="122">
        <v>0</v>
      </c>
      <c r="J303" s="321">
        <v>0</v>
      </c>
      <c r="K303" s="100">
        <v>0</v>
      </c>
      <c r="L303" s="101">
        <v>0</v>
      </c>
      <c r="M303" s="102">
        <v>0</v>
      </c>
      <c r="N303" s="103">
        <v>0</v>
      </c>
      <c r="O303" s="103">
        <f t="shared" si="91"/>
        <v>0</v>
      </c>
      <c r="P303" s="100">
        <f t="shared" si="92"/>
        <v>0</v>
      </c>
      <c r="Q303" s="122">
        <f t="shared" si="84"/>
        <v>0</v>
      </c>
      <c r="R303" s="101">
        <f t="shared" si="85"/>
        <v>0</v>
      </c>
      <c r="S303" s="103">
        <f t="shared" si="93"/>
        <v>0</v>
      </c>
      <c r="T303" s="100">
        <f t="shared" si="94"/>
        <v>0</v>
      </c>
      <c r="U303" s="122">
        <f t="shared" si="86"/>
        <v>0</v>
      </c>
      <c r="V303" s="101">
        <f t="shared" si="87"/>
        <v>0</v>
      </c>
      <c r="X303" s="105">
        <v>0</v>
      </c>
      <c r="Y303" s="107">
        <v>0</v>
      </c>
      <c r="Z303" s="104">
        <v>0</v>
      </c>
      <c r="AA303" s="105">
        <v>0</v>
      </c>
      <c r="AB303" s="106">
        <v>0</v>
      </c>
      <c r="AC303" s="107">
        <v>0</v>
      </c>
      <c r="AD303" s="107">
        <f t="shared" ref="AD303:AD309" si="98">(0.28*F303)+(0.72*X303)</f>
        <v>0</v>
      </c>
      <c r="AE303" s="107">
        <f t="shared" si="89"/>
        <v>0</v>
      </c>
      <c r="AF303" s="107">
        <f t="shared" si="95"/>
        <v>0</v>
      </c>
      <c r="AG303" s="107">
        <f t="shared" ref="AG303:AG309" si="99">(0.4738*G303)+(0.5262*Y303)</f>
        <v>0</v>
      </c>
      <c r="AH303" s="107">
        <f t="shared" si="96"/>
        <v>0</v>
      </c>
      <c r="AI303" s="107">
        <f t="shared" si="97"/>
        <v>0</v>
      </c>
    </row>
    <row r="304" spans="1:35">
      <c r="A304" s="64" t="s">
        <v>1144</v>
      </c>
      <c r="B304" s="64" t="s">
        <v>1455</v>
      </c>
      <c r="C304" s="158">
        <v>0</v>
      </c>
      <c r="D304" s="159">
        <v>0</v>
      </c>
      <c r="F304" s="158">
        <v>0</v>
      </c>
      <c r="G304" s="159">
        <v>0</v>
      </c>
      <c r="I304" s="122">
        <v>0</v>
      </c>
      <c r="J304" s="321">
        <v>0</v>
      </c>
      <c r="K304" s="100">
        <v>894455.12970278854</v>
      </c>
      <c r="L304" s="101">
        <v>941550.40683057078</v>
      </c>
      <c r="M304" s="102">
        <v>0</v>
      </c>
      <c r="N304" s="103">
        <v>0</v>
      </c>
      <c r="O304" s="103">
        <f t="shared" si="91"/>
        <v>0</v>
      </c>
      <c r="P304" s="100">
        <f t="shared" si="92"/>
        <v>0</v>
      </c>
      <c r="Q304" s="122">
        <f t="shared" si="84"/>
        <v>644007.69338600768</v>
      </c>
      <c r="R304" s="101">
        <f t="shared" si="85"/>
        <v>928363.72923479183</v>
      </c>
      <c r="S304" s="103">
        <f t="shared" si="93"/>
        <v>0</v>
      </c>
      <c r="T304" s="100">
        <f t="shared" si="94"/>
        <v>0</v>
      </c>
      <c r="U304" s="122">
        <f t="shared" si="86"/>
        <v>0</v>
      </c>
      <c r="V304" s="101">
        <f t="shared" si="87"/>
        <v>0</v>
      </c>
      <c r="X304" s="105">
        <v>0</v>
      </c>
      <c r="Y304" s="107">
        <v>0</v>
      </c>
      <c r="Z304" s="104">
        <v>894455.12970278854</v>
      </c>
      <c r="AA304" s="105">
        <v>941550.40683057078</v>
      </c>
      <c r="AB304" s="106">
        <v>0</v>
      </c>
      <c r="AC304" s="107">
        <v>0</v>
      </c>
      <c r="AD304" s="107">
        <f t="shared" si="98"/>
        <v>0</v>
      </c>
      <c r="AE304" s="107">
        <f t="shared" si="89"/>
        <v>644007.69338600768</v>
      </c>
      <c r="AF304" s="107">
        <f t="shared" si="95"/>
        <v>928363.72923479183</v>
      </c>
      <c r="AG304" s="107">
        <f t="shared" si="99"/>
        <v>0</v>
      </c>
      <c r="AH304" s="107">
        <f t="shared" si="96"/>
        <v>0</v>
      </c>
      <c r="AI304" s="107">
        <f t="shared" si="97"/>
        <v>0</v>
      </c>
    </row>
    <row r="305" spans="1:35">
      <c r="A305" s="64" t="s">
        <v>1126</v>
      </c>
      <c r="B305" s="64" t="s">
        <v>1456</v>
      </c>
      <c r="C305" s="158">
        <v>0</v>
      </c>
      <c r="D305" s="159">
        <v>0</v>
      </c>
      <c r="F305" s="158">
        <v>0</v>
      </c>
      <c r="G305" s="159">
        <v>0</v>
      </c>
      <c r="I305" s="122">
        <v>0</v>
      </c>
      <c r="J305" s="321">
        <v>0</v>
      </c>
      <c r="K305" s="100">
        <v>212633.962</v>
      </c>
      <c r="L305" s="101">
        <v>217099.55600000001</v>
      </c>
      <c r="M305" s="102">
        <v>0</v>
      </c>
      <c r="N305" s="103">
        <v>0</v>
      </c>
      <c r="O305" s="103">
        <f t="shared" si="91"/>
        <v>0</v>
      </c>
      <c r="P305" s="100">
        <f t="shared" si="92"/>
        <v>0</v>
      </c>
      <c r="Q305" s="122">
        <f t="shared" si="84"/>
        <v>153096.45264</v>
      </c>
      <c r="R305" s="101">
        <f t="shared" si="85"/>
        <v>215849.18968000001</v>
      </c>
      <c r="S305" s="103">
        <f t="shared" si="93"/>
        <v>0</v>
      </c>
      <c r="T305" s="100">
        <f t="shared" si="94"/>
        <v>0</v>
      </c>
      <c r="U305" s="122">
        <f t="shared" si="86"/>
        <v>0</v>
      </c>
      <c r="V305" s="101">
        <f t="shared" si="87"/>
        <v>0</v>
      </c>
      <c r="X305" s="105">
        <v>0</v>
      </c>
      <c r="Y305" s="107">
        <v>0</v>
      </c>
      <c r="Z305" s="104">
        <v>212633.962</v>
      </c>
      <c r="AA305" s="105">
        <v>217099.55600000001</v>
      </c>
      <c r="AB305" s="106">
        <v>0</v>
      </c>
      <c r="AC305" s="107">
        <v>0</v>
      </c>
      <c r="AD305" s="107">
        <f t="shared" si="98"/>
        <v>0</v>
      </c>
      <c r="AE305" s="107">
        <f t="shared" si="89"/>
        <v>153096.45264</v>
      </c>
      <c r="AF305" s="107">
        <f t="shared" si="95"/>
        <v>215849.18968000001</v>
      </c>
      <c r="AG305" s="107">
        <f t="shared" si="99"/>
        <v>0</v>
      </c>
      <c r="AH305" s="107">
        <f t="shared" si="96"/>
        <v>0</v>
      </c>
      <c r="AI305" s="107">
        <f t="shared" si="97"/>
        <v>0</v>
      </c>
    </row>
    <row r="306" spans="1:35">
      <c r="A306" s="64" t="s">
        <v>53</v>
      </c>
      <c r="B306" s="64" t="s">
        <v>1457</v>
      </c>
      <c r="C306" s="158">
        <v>0</v>
      </c>
      <c r="D306" s="159">
        <v>0</v>
      </c>
      <c r="F306" s="158">
        <v>0</v>
      </c>
      <c r="G306" s="159">
        <v>0</v>
      </c>
      <c r="I306" s="122">
        <v>0</v>
      </c>
      <c r="J306" s="321">
        <v>0</v>
      </c>
      <c r="K306" s="100">
        <v>22251.943817910313</v>
      </c>
      <c r="L306" s="101">
        <v>22749.456131690025</v>
      </c>
      <c r="M306" s="102">
        <v>0</v>
      </c>
      <c r="N306" s="103">
        <v>0</v>
      </c>
      <c r="O306" s="103">
        <f t="shared" si="91"/>
        <v>0</v>
      </c>
      <c r="P306" s="100">
        <f t="shared" si="92"/>
        <v>0</v>
      </c>
      <c r="Q306" s="122">
        <f t="shared" si="84"/>
        <v>16021.399548895424</v>
      </c>
      <c r="R306" s="101">
        <f t="shared" si="85"/>
        <v>22610.152683831708</v>
      </c>
      <c r="S306" s="103">
        <f t="shared" si="93"/>
        <v>0</v>
      </c>
      <c r="T306" s="100">
        <f t="shared" si="94"/>
        <v>0</v>
      </c>
      <c r="U306" s="122">
        <f t="shared" si="86"/>
        <v>0</v>
      </c>
      <c r="V306" s="101">
        <f t="shared" si="87"/>
        <v>0</v>
      </c>
      <c r="X306" s="105">
        <v>0</v>
      </c>
      <c r="Y306" s="107">
        <v>0</v>
      </c>
      <c r="Z306" s="104">
        <v>22251.943817910313</v>
      </c>
      <c r="AA306" s="105">
        <v>22749.456131690025</v>
      </c>
      <c r="AB306" s="106">
        <v>0</v>
      </c>
      <c r="AC306" s="107">
        <v>0</v>
      </c>
      <c r="AD306" s="107">
        <f t="shared" si="98"/>
        <v>0</v>
      </c>
      <c r="AE306" s="107">
        <f t="shared" si="89"/>
        <v>16021.399548895424</v>
      </c>
      <c r="AF306" s="107">
        <f t="shared" si="95"/>
        <v>22610.152683831708</v>
      </c>
      <c r="AG306" s="107">
        <f t="shared" si="99"/>
        <v>0</v>
      </c>
      <c r="AH306" s="107">
        <f t="shared" si="96"/>
        <v>0</v>
      </c>
      <c r="AI306" s="107">
        <f t="shared" si="97"/>
        <v>0</v>
      </c>
    </row>
    <row r="307" spans="1:35">
      <c r="A307" s="64" t="s">
        <v>223</v>
      </c>
      <c r="B307" s="64" t="s">
        <v>1458</v>
      </c>
      <c r="C307" s="158">
        <v>0</v>
      </c>
      <c r="D307" s="159">
        <v>0</v>
      </c>
      <c r="F307" s="158">
        <v>0</v>
      </c>
      <c r="G307" s="159">
        <v>0</v>
      </c>
      <c r="I307" s="122">
        <v>0</v>
      </c>
      <c r="J307" s="321">
        <v>0</v>
      </c>
      <c r="K307" s="100">
        <v>860099.44659999991</v>
      </c>
      <c r="L307" s="101">
        <v>878162.67079999996</v>
      </c>
      <c r="M307" s="102">
        <v>0</v>
      </c>
      <c r="N307" s="103">
        <v>0</v>
      </c>
      <c r="O307" s="103">
        <f t="shared" si="91"/>
        <v>0</v>
      </c>
      <c r="P307" s="100">
        <f t="shared" si="92"/>
        <v>0</v>
      </c>
      <c r="Q307" s="122">
        <f t="shared" si="84"/>
        <v>619271.60155199992</v>
      </c>
      <c r="R307" s="101">
        <f t="shared" si="85"/>
        <v>873104.96802399994</v>
      </c>
      <c r="S307" s="103">
        <f t="shared" si="93"/>
        <v>0</v>
      </c>
      <c r="T307" s="100">
        <f t="shared" si="94"/>
        <v>0</v>
      </c>
      <c r="U307" s="122">
        <f t="shared" si="86"/>
        <v>0</v>
      </c>
      <c r="V307" s="101">
        <f t="shared" si="87"/>
        <v>0</v>
      </c>
      <c r="X307" s="105">
        <v>0</v>
      </c>
      <c r="Y307" s="107">
        <v>0</v>
      </c>
      <c r="Z307" s="104">
        <v>860099.44659999991</v>
      </c>
      <c r="AA307" s="105">
        <v>878162.67079999996</v>
      </c>
      <c r="AB307" s="106">
        <v>0</v>
      </c>
      <c r="AC307" s="107">
        <v>0</v>
      </c>
      <c r="AD307" s="107">
        <f t="shared" si="98"/>
        <v>0</v>
      </c>
      <c r="AE307" s="107">
        <f t="shared" si="89"/>
        <v>619271.60155199992</v>
      </c>
      <c r="AF307" s="107">
        <f t="shared" si="95"/>
        <v>873104.96802399994</v>
      </c>
      <c r="AG307" s="107">
        <f t="shared" si="99"/>
        <v>0</v>
      </c>
      <c r="AH307" s="107">
        <f t="shared" si="96"/>
        <v>0</v>
      </c>
      <c r="AI307" s="107">
        <f t="shared" si="97"/>
        <v>0</v>
      </c>
    </row>
    <row r="308" spans="1:35">
      <c r="A308" s="64" t="s">
        <v>239</v>
      </c>
      <c r="B308" s="64" t="s">
        <v>1459</v>
      </c>
      <c r="C308" s="158">
        <v>0</v>
      </c>
      <c r="D308" s="159">
        <v>0</v>
      </c>
      <c r="F308" s="158">
        <v>0</v>
      </c>
      <c r="G308" s="159">
        <v>0</v>
      </c>
      <c r="I308" s="122">
        <v>0</v>
      </c>
      <c r="J308" s="321">
        <v>0</v>
      </c>
      <c r="K308" s="100">
        <v>133496.00519999999</v>
      </c>
      <c r="L308" s="101">
        <v>136299.59759999998</v>
      </c>
      <c r="M308" s="102">
        <v>0</v>
      </c>
      <c r="N308" s="103">
        <v>0</v>
      </c>
      <c r="O308" s="103">
        <f t="shared" si="91"/>
        <v>0</v>
      </c>
      <c r="P308" s="100">
        <f t="shared" si="92"/>
        <v>0</v>
      </c>
      <c r="Q308" s="122">
        <f t="shared" si="84"/>
        <v>96117.123743999982</v>
      </c>
      <c r="R308" s="101">
        <f t="shared" si="85"/>
        <v>135514.59172799997</v>
      </c>
      <c r="S308" s="103">
        <f t="shared" si="93"/>
        <v>0</v>
      </c>
      <c r="T308" s="100">
        <f t="shared" si="94"/>
        <v>0</v>
      </c>
      <c r="U308" s="122">
        <f t="shared" si="86"/>
        <v>0</v>
      </c>
      <c r="V308" s="101">
        <f t="shared" si="87"/>
        <v>0</v>
      </c>
      <c r="X308" s="105">
        <v>0</v>
      </c>
      <c r="Y308" s="107">
        <v>0</v>
      </c>
      <c r="Z308" s="104">
        <v>133496.00519999999</v>
      </c>
      <c r="AA308" s="105">
        <v>136299.59759999998</v>
      </c>
      <c r="AB308" s="106">
        <v>0</v>
      </c>
      <c r="AC308" s="107">
        <v>0</v>
      </c>
      <c r="AD308" s="107">
        <f t="shared" si="98"/>
        <v>0</v>
      </c>
      <c r="AE308" s="107">
        <f t="shared" si="89"/>
        <v>96117.123743999982</v>
      </c>
      <c r="AF308" s="107">
        <f t="shared" si="95"/>
        <v>135514.59172799997</v>
      </c>
      <c r="AG308" s="107">
        <f t="shared" si="99"/>
        <v>0</v>
      </c>
      <c r="AH308" s="107">
        <f t="shared" si="96"/>
        <v>0</v>
      </c>
      <c r="AI308" s="107">
        <f t="shared" si="97"/>
        <v>0</v>
      </c>
    </row>
    <row r="309" spans="1:35">
      <c r="A309" s="64" t="s">
        <v>559</v>
      </c>
      <c r="B309" s="64" t="s">
        <v>1460</v>
      </c>
      <c r="C309" s="158">
        <v>0</v>
      </c>
      <c r="D309" s="159">
        <v>0</v>
      </c>
      <c r="F309" s="158">
        <v>0</v>
      </c>
      <c r="G309" s="159">
        <v>0</v>
      </c>
      <c r="I309" s="122">
        <v>0</v>
      </c>
      <c r="J309" s="321">
        <v>0</v>
      </c>
      <c r="K309" s="100">
        <v>548888.11689999991</v>
      </c>
      <c r="L309" s="101">
        <v>560415.49219999998</v>
      </c>
      <c r="M309" s="102">
        <v>0</v>
      </c>
      <c r="N309" s="103">
        <v>0</v>
      </c>
      <c r="O309" s="103">
        <f t="shared" si="91"/>
        <v>0</v>
      </c>
      <c r="P309" s="100">
        <f t="shared" si="92"/>
        <v>0</v>
      </c>
      <c r="Q309" s="122">
        <f t="shared" si="84"/>
        <v>395199.4441679999</v>
      </c>
      <c r="R309" s="101">
        <f t="shared" si="85"/>
        <v>557187.827116</v>
      </c>
      <c r="S309" s="103">
        <f t="shared" si="93"/>
        <v>0</v>
      </c>
      <c r="T309" s="100">
        <f t="shared" si="94"/>
        <v>0</v>
      </c>
      <c r="U309" s="122">
        <f t="shared" si="86"/>
        <v>0</v>
      </c>
      <c r="V309" s="101">
        <f t="shared" si="87"/>
        <v>0</v>
      </c>
      <c r="X309" s="105">
        <v>0</v>
      </c>
      <c r="Y309" s="107">
        <v>0</v>
      </c>
      <c r="Z309" s="104">
        <v>548888.11689999991</v>
      </c>
      <c r="AA309" s="105">
        <v>560415.49219999998</v>
      </c>
      <c r="AB309" s="106">
        <v>0</v>
      </c>
      <c r="AC309" s="107">
        <v>0</v>
      </c>
      <c r="AD309" s="107">
        <f t="shared" si="98"/>
        <v>0</v>
      </c>
      <c r="AE309" s="107">
        <f t="shared" si="89"/>
        <v>395199.4441679999</v>
      </c>
      <c r="AF309" s="107">
        <f t="shared" si="95"/>
        <v>557187.827116</v>
      </c>
      <c r="AG309" s="107">
        <f t="shared" si="99"/>
        <v>0</v>
      </c>
      <c r="AH309" s="107">
        <f t="shared" si="96"/>
        <v>0</v>
      </c>
      <c r="AI309" s="107">
        <f t="shared" si="97"/>
        <v>0</v>
      </c>
    </row>
  </sheetData>
  <autoFilter ref="A7:W302" xr:uid="{00000000-0009-0000-0000-00000C000000}"/>
  <mergeCells count="12">
    <mergeCell ref="AG3:AI3"/>
    <mergeCell ref="Z3:AA3"/>
    <mergeCell ref="AB3:AC3"/>
    <mergeCell ref="AD3:AF3"/>
    <mergeCell ref="I2:N2"/>
    <mergeCell ref="O2:V2"/>
    <mergeCell ref="S3:V3"/>
    <mergeCell ref="C3:D3"/>
    <mergeCell ref="F3:G3"/>
    <mergeCell ref="K3:L3"/>
    <mergeCell ref="M3:N3"/>
    <mergeCell ref="O3:R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theme="5" tint="0.59999389629810485"/>
  </sheetPr>
  <dimension ref="A1:BJ318"/>
  <sheetViews>
    <sheetView topLeftCell="A284" zoomScaleNormal="100" workbookViewId="0">
      <selection activeCell="K5" sqref="K5:M318"/>
    </sheetView>
  </sheetViews>
  <sheetFormatPr defaultRowHeight="15"/>
  <cols>
    <col min="1" max="1" width="5.28515625" customWidth="1"/>
    <col min="2" max="2" width="7.140625" hidden="1" customWidth="1"/>
    <col min="3" max="3" width="54.5703125" hidden="1" customWidth="1"/>
    <col min="4" max="4" width="7.5703125" hidden="1" customWidth="1"/>
    <col min="5" max="5" width="10.140625" hidden="1" customWidth="1"/>
    <col min="6" max="7" width="18.140625" hidden="1" customWidth="1"/>
    <col min="8" max="10" width="14.28515625" hidden="1" customWidth="1"/>
    <col min="11" max="11" width="15.28515625" hidden="1" customWidth="1"/>
    <col min="12" max="13" width="16.85546875" hidden="1" customWidth="1"/>
    <col min="14" max="15" width="15.28515625" hidden="1" customWidth="1"/>
    <col min="16" max="16" width="8" bestFit="1" customWidth="1"/>
    <col min="17" max="17" width="7.140625" bestFit="1" customWidth="1"/>
    <col min="18" max="18" width="54.5703125" bestFit="1" customWidth="1"/>
    <col min="19" max="19" width="7.5703125" bestFit="1" customWidth="1"/>
    <col min="20" max="20" width="10.140625" bestFit="1" customWidth="1"/>
    <col min="21" max="22" width="18.140625" customWidth="1"/>
    <col min="23" max="25" width="14.28515625" bestFit="1" customWidth="1"/>
    <col min="26" max="26" width="15.28515625" bestFit="1" customWidth="1"/>
    <col min="27" max="27" width="16.85546875" bestFit="1" customWidth="1"/>
    <col min="28" max="28" width="16.85546875" customWidth="1"/>
    <col min="29" max="29" width="15.28515625" bestFit="1" customWidth="1"/>
    <col min="30" max="30" width="15.28515625" customWidth="1"/>
    <col min="31" max="31" width="8" bestFit="1" customWidth="1"/>
    <col min="32" max="32" width="7.140625" bestFit="1" customWidth="1"/>
    <col min="33" max="33" width="54.5703125" bestFit="1" customWidth="1"/>
    <col min="34" max="34" width="7.5703125" bestFit="1" customWidth="1"/>
    <col min="35" max="35" width="10.140625" bestFit="1" customWidth="1"/>
    <col min="36" max="37" width="18.140625" customWidth="1"/>
    <col min="38" max="40" width="14.28515625" bestFit="1" customWidth="1"/>
    <col min="41" max="41" width="15.28515625" bestFit="1" customWidth="1"/>
    <col min="42" max="42" width="16.85546875" bestFit="1" customWidth="1"/>
    <col min="43" max="43" width="16.85546875" customWidth="1"/>
    <col min="44" max="44" width="15.28515625" bestFit="1" customWidth="1"/>
    <col min="45" max="45" width="15.28515625" customWidth="1"/>
    <col min="47" max="47" width="7.140625" bestFit="1" customWidth="1"/>
    <col min="48" max="48" width="54.5703125" bestFit="1" customWidth="1"/>
    <col min="49" max="49" width="7.5703125" bestFit="1" customWidth="1"/>
    <col min="50" max="50" width="10.140625" bestFit="1" customWidth="1"/>
    <col min="51" max="52" width="18.140625" customWidth="1"/>
    <col min="53" max="55" width="14.28515625" bestFit="1" customWidth="1"/>
    <col min="56" max="56" width="15.28515625" bestFit="1" customWidth="1"/>
    <col min="57" max="57" width="16.85546875" bestFit="1" customWidth="1"/>
    <col min="58" max="58" width="16.85546875" customWidth="1"/>
    <col min="59" max="59" width="15.28515625" bestFit="1" customWidth="1"/>
    <col min="60" max="60" width="15.28515625" customWidth="1"/>
  </cols>
  <sheetData>
    <row r="1" spans="1:62" s="60" customFormat="1">
      <c r="A1" s="82"/>
      <c r="B1" s="82">
        <v>1</v>
      </c>
      <c r="C1" s="82">
        <f>B1+1</f>
        <v>2</v>
      </c>
      <c r="D1" s="82">
        <f t="shared" ref="D1:N1" si="0">C1+1</f>
        <v>3</v>
      </c>
      <c r="E1" s="82">
        <f t="shared" si="0"/>
        <v>4</v>
      </c>
      <c r="F1" s="82">
        <f t="shared" si="0"/>
        <v>5</v>
      </c>
      <c r="G1" s="82">
        <f t="shared" si="0"/>
        <v>6</v>
      </c>
      <c r="H1" s="82">
        <f t="shared" si="0"/>
        <v>7</v>
      </c>
      <c r="I1" s="82">
        <f t="shared" si="0"/>
        <v>8</v>
      </c>
      <c r="J1" s="82">
        <f t="shared" si="0"/>
        <v>9</v>
      </c>
      <c r="K1" s="82">
        <f t="shared" si="0"/>
        <v>10</v>
      </c>
      <c r="L1" s="82">
        <f t="shared" si="0"/>
        <v>11</v>
      </c>
      <c r="M1" s="82">
        <f t="shared" si="0"/>
        <v>12</v>
      </c>
      <c r="N1" s="82">
        <f t="shared" si="0"/>
        <v>13</v>
      </c>
      <c r="O1" s="82"/>
      <c r="P1" s="82"/>
      <c r="Q1" s="82">
        <v>1</v>
      </c>
      <c r="R1" s="82">
        <f>Q1+1</f>
        <v>2</v>
      </c>
      <c r="S1" s="82">
        <f t="shared" ref="S1:AC1" si="1">R1+1</f>
        <v>3</v>
      </c>
      <c r="T1" s="82">
        <f t="shared" si="1"/>
        <v>4</v>
      </c>
      <c r="U1" s="82">
        <f t="shared" si="1"/>
        <v>5</v>
      </c>
      <c r="V1" s="82">
        <f t="shared" si="1"/>
        <v>6</v>
      </c>
      <c r="W1" s="82">
        <f t="shared" si="1"/>
        <v>7</v>
      </c>
      <c r="X1" s="82">
        <f t="shared" si="1"/>
        <v>8</v>
      </c>
      <c r="Y1" s="82">
        <f t="shared" si="1"/>
        <v>9</v>
      </c>
      <c r="Z1" s="82">
        <f t="shared" si="1"/>
        <v>10</v>
      </c>
      <c r="AA1" s="82">
        <f t="shared" si="1"/>
        <v>11</v>
      </c>
      <c r="AB1" s="82">
        <f t="shared" si="1"/>
        <v>12</v>
      </c>
      <c r="AC1" s="82">
        <f t="shared" si="1"/>
        <v>13</v>
      </c>
      <c r="AD1" s="82"/>
      <c r="AE1" s="82"/>
      <c r="AF1" s="82">
        <v>1</v>
      </c>
      <c r="AG1" s="82">
        <f>AF1+1</f>
        <v>2</v>
      </c>
      <c r="AH1" s="82">
        <f t="shared" ref="AH1:AR1" si="2">AG1+1</f>
        <v>3</v>
      </c>
      <c r="AI1" s="82">
        <f t="shared" si="2"/>
        <v>4</v>
      </c>
      <c r="AJ1" s="82">
        <f t="shared" si="2"/>
        <v>5</v>
      </c>
      <c r="AK1" s="82">
        <f t="shared" si="2"/>
        <v>6</v>
      </c>
      <c r="AL1" s="82">
        <f t="shared" si="2"/>
        <v>7</v>
      </c>
      <c r="AM1" s="82">
        <f t="shared" si="2"/>
        <v>8</v>
      </c>
      <c r="AN1" s="82">
        <f t="shared" si="2"/>
        <v>9</v>
      </c>
      <c r="AO1" s="82">
        <f t="shared" si="2"/>
        <v>10</v>
      </c>
      <c r="AP1" s="82">
        <f t="shared" si="2"/>
        <v>11</v>
      </c>
      <c r="AQ1" s="82">
        <f t="shared" si="2"/>
        <v>12</v>
      </c>
      <c r="AR1" s="82">
        <f t="shared" si="2"/>
        <v>13</v>
      </c>
      <c r="AS1" s="82"/>
      <c r="AU1" s="82">
        <v>1</v>
      </c>
      <c r="AV1" s="82">
        <f>AU1+1</f>
        <v>2</v>
      </c>
      <c r="AW1" s="82">
        <f t="shared" ref="AW1:BG1" si="3">AV1+1</f>
        <v>3</v>
      </c>
      <c r="AX1" s="82">
        <f t="shared" si="3"/>
        <v>4</v>
      </c>
      <c r="AY1" s="82">
        <f t="shared" si="3"/>
        <v>5</v>
      </c>
      <c r="AZ1" s="82">
        <f t="shared" si="3"/>
        <v>6</v>
      </c>
      <c r="BA1" s="82">
        <f t="shared" si="3"/>
        <v>7</v>
      </c>
      <c r="BB1" s="82">
        <f t="shared" si="3"/>
        <v>8</v>
      </c>
      <c r="BC1" s="82">
        <f t="shared" si="3"/>
        <v>9</v>
      </c>
      <c r="BD1" s="82">
        <f t="shared" si="3"/>
        <v>10</v>
      </c>
      <c r="BE1" s="82">
        <f t="shared" si="3"/>
        <v>11</v>
      </c>
      <c r="BF1" s="82">
        <f t="shared" si="3"/>
        <v>12</v>
      </c>
      <c r="BG1" s="82">
        <f t="shared" si="3"/>
        <v>13</v>
      </c>
      <c r="BH1" s="82"/>
      <c r="BI1" s="82"/>
      <c r="BJ1" s="82"/>
    </row>
    <row r="2" spans="1:62">
      <c r="B2" s="72"/>
      <c r="C2" s="72"/>
      <c r="D2" s="73"/>
      <c r="E2" s="73"/>
      <c r="K2" s="114"/>
      <c r="L2" s="114"/>
      <c r="M2" s="114"/>
      <c r="N2" s="114"/>
      <c r="O2" s="114"/>
      <c r="Q2" s="72"/>
      <c r="R2" s="72"/>
      <c r="S2" s="73"/>
      <c r="T2" s="73"/>
      <c r="Z2" s="114"/>
      <c r="AA2" s="114"/>
      <c r="AB2" s="114"/>
      <c r="AC2" s="114"/>
      <c r="AD2" s="114"/>
      <c r="AF2" s="72"/>
      <c r="AG2" s="72"/>
      <c r="AH2" s="73"/>
      <c r="AI2" s="73"/>
      <c r="AO2" s="114"/>
      <c r="AP2" s="114"/>
      <c r="AQ2" s="114"/>
      <c r="AR2" s="114"/>
      <c r="AS2" s="114"/>
      <c r="AU2" s="72"/>
      <c r="AV2" s="72"/>
      <c r="AW2" s="73"/>
      <c r="AX2" s="73"/>
      <c r="BD2" s="114"/>
      <c r="BE2" s="114"/>
      <c r="BF2" s="114"/>
      <c r="BG2" s="114"/>
      <c r="BH2" s="114"/>
    </row>
    <row r="3" spans="1:62" ht="27" thickBot="1">
      <c r="B3" s="69" t="s">
        <v>644</v>
      </c>
      <c r="C3" s="69" t="s">
        <v>951</v>
      </c>
      <c r="D3" s="70" t="s">
        <v>960</v>
      </c>
      <c r="E3" s="70" t="s">
        <v>961</v>
      </c>
      <c r="F3" s="71" t="s">
        <v>1020</v>
      </c>
      <c r="G3" s="71" t="s">
        <v>660</v>
      </c>
      <c r="H3" s="71" t="s">
        <v>962</v>
      </c>
      <c r="I3" s="71" t="s">
        <v>658</v>
      </c>
      <c r="J3" s="71" t="s">
        <v>963</v>
      </c>
      <c r="K3" s="71" t="s">
        <v>964</v>
      </c>
      <c r="L3" s="71" t="s">
        <v>1155</v>
      </c>
      <c r="M3" s="71" t="s">
        <v>1159</v>
      </c>
      <c r="N3" s="71" t="s">
        <v>1158</v>
      </c>
      <c r="O3" s="71" t="s">
        <v>1175</v>
      </c>
      <c r="Q3" s="69" t="s">
        <v>644</v>
      </c>
      <c r="R3" s="69" t="s">
        <v>951</v>
      </c>
      <c r="S3" s="70" t="s">
        <v>960</v>
      </c>
      <c r="T3" s="70" t="s">
        <v>961</v>
      </c>
      <c r="U3" s="71" t="s">
        <v>1020</v>
      </c>
      <c r="V3" s="71" t="s">
        <v>660</v>
      </c>
      <c r="W3" s="71" t="s">
        <v>962</v>
      </c>
      <c r="X3" s="71" t="s">
        <v>658</v>
      </c>
      <c r="Y3" s="71" t="s">
        <v>963</v>
      </c>
      <c r="Z3" s="71" t="s">
        <v>964</v>
      </c>
      <c r="AA3" s="71" t="s">
        <v>1155</v>
      </c>
      <c r="AB3" s="71" t="s">
        <v>1159</v>
      </c>
      <c r="AC3" s="71" t="s">
        <v>1158</v>
      </c>
      <c r="AD3" s="71" t="s">
        <v>1175</v>
      </c>
      <c r="AF3" s="69" t="s">
        <v>644</v>
      </c>
      <c r="AG3" s="69" t="s">
        <v>951</v>
      </c>
      <c r="AH3" s="70" t="s">
        <v>960</v>
      </c>
      <c r="AI3" s="70" t="s">
        <v>961</v>
      </c>
      <c r="AJ3" s="71" t="s">
        <v>1020</v>
      </c>
      <c r="AK3" s="71" t="s">
        <v>660</v>
      </c>
      <c r="AL3" s="71" t="s">
        <v>962</v>
      </c>
      <c r="AM3" s="71" t="s">
        <v>658</v>
      </c>
      <c r="AN3" s="71" t="s">
        <v>963</v>
      </c>
      <c r="AO3" s="71" t="s">
        <v>964</v>
      </c>
      <c r="AP3" s="71" t="s">
        <v>1155</v>
      </c>
      <c r="AQ3" s="71" t="s">
        <v>1159</v>
      </c>
      <c r="AR3" s="71" t="s">
        <v>1158</v>
      </c>
      <c r="AS3" s="71" t="s">
        <v>1175</v>
      </c>
      <c r="AU3" s="69" t="s">
        <v>644</v>
      </c>
      <c r="AV3" s="69" t="s">
        <v>951</v>
      </c>
      <c r="AW3" s="70" t="s">
        <v>960</v>
      </c>
      <c r="AX3" s="70" t="s">
        <v>961</v>
      </c>
      <c r="AY3" s="71" t="s">
        <v>1020</v>
      </c>
      <c r="AZ3" s="71" t="s">
        <v>660</v>
      </c>
      <c r="BA3" s="71" t="s">
        <v>962</v>
      </c>
      <c r="BB3" s="71" t="s">
        <v>658</v>
      </c>
      <c r="BC3" s="71" t="s">
        <v>963</v>
      </c>
      <c r="BD3" s="71" t="s">
        <v>964</v>
      </c>
      <c r="BE3" s="71" t="s">
        <v>1155</v>
      </c>
      <c r="BF3" s="71" t="s">
        <v>1159</v>
      </c>
      <c r="BG3" s="71" t="s">
        <v>1158</v>
      </c>
      <c r="BH3" s="71" t="s">
        <v>1175</v>
      </c>
    </row>
    <row r="4" spans="1:62">
      <c r="B4" s="74" t="s">
        <v>659</v>
      </c>
      <c r="C4" s="75" t="s">
        <v>911</v>
      </c>
      <c r="D4" s="76" t="s">
        <v>953</v>
      </c>
      <c r="E4" s="77">
        <v>10</v>
      </c>
      <c r="F4" s="78">
        <f t="shared" ref="F4:M4" si="4">SUM(F5:F318)</f>
        <v>0</v>
      </c>
      <c r="G4" s="78">
        <f t="shared" si="4"/>
        <v>0</v>
      </c>
      <c r="H4" s="78">
        <f t="shared" si="4"/>
        <v>0</v>
      </c>
      <c r="I4" s="78">
        <f t="shared" si="4"/>
        <v>0</v>
      </c>
      <c r="J4" s="78">
        <f t="shared" si="4"/>
        <v>0</v>
      </c>
      <c r="K4" s="78">
        <f t="shared" si="4"/>
        <v>0</v>
      </c>
      <c r="L4" s="78">
        <f t="shared" si="4"/>
        <v>0</v>
      </c>
      <c r="M4" s="78">
        <f t="shared" si="4"/>
        <v>0</v>
      </c>
      <c r="N4" s="78">
        <f>SUM(N5:N318)</f>
        <v>0</v>
      </c>
      <c r="O4" s="78">
        <f t="shared" ref="O4" si="5">SUM(O5:O318)</f>
        <v>0</v>
      </c>
      <c r="Q4" s="74" t="s">
        <v>659</v>
      </c>
      <c r="R4" s="75" t="s">
        <v>911</v>
      </c>
      <c r="S4" s="76" t="s">
        <v>954</v>
      </c>
      <c r="T4" s="77">
        <v>10</v>
      </c>
      <c r="U4" s="78">
        <f t="shared" ref="U4:AB4" si="6">SUM(U5:U318)</f>
        <v>9585893892.0322075</v>
      </c>
      <c r="V4" s="78">
        <f t="shared" si="6"/>
        <v>316087130.14999998</v>
      </c>
      <c r="W4" s="78">
        <f t="shared" si="6"/>
        <v>211498045.47000003</v>
      </c>
      <c r="X4" s="78">
        <f t="shared" si="6"/>
        <v>32911631.350000005</v>
      </c>
      <c r="Y4" s="78">
        <f t="shared" si="6"/>
        <v>1388295317.3624005</v>
      </c>
      <c r="Z4" s="78">
        <v>540017823.59980285</v>
      </c>
      <c r="AA4" s="78">
        <f t="shared" si="6"/>
        <v>618917876.26607549</v>
      </c>
      <c r="AB4" s="78">
        <f t="shared" si="6"/>
        <v>113186739.20159814</v>
      </c>
      <c r="AC4" s="78">
        <f>SUM(AC5:AC318)</f>
        <v>12939850082.762093</v>
      </c>
      <c r="AD4" s="78">
        <f>SUM(AD5:AD318)</f>
        <v>133041627.33000007</v>
      </c>
      <c r="AF4" s="74" t="s">
        <v>659</v>
      </c>
      <c r="AG4" s="75" t="s">
        <v>911</v>
      </c>
      <c r="AH4" s="76" t="s">
        <v>1156</v>
      </c>
      <c r="AI4" s="77">
        <v>10</v>
      </c>
      <c r="AJ4" s="78">
        <f t="shared" ref="AJ4" si="7">SUM(AJ5:AJ318)</f>
        <v>9845858408.1685314</v>
      </c>
      <c r="AK4" s="78">
        <f t="shared" ref="AK4" si="8">SUM(AK5:AK318)</f>
        <v>324617163.77999973</v>
      </c>
      <c r="AL4" s="78">
        <f t="shared" ref="AL4" si="9">SUM(AL5:AL318)</f>
        <v>217228423.34999993</v>
      </c>
      <c r="AM4" s="78">
        <f t="shared" ref="AM4" si="10">SUM(AM5:AM318)</f>
        <v>33796472.840000004</v>
      </c>
      <c r="AN4" s="78">
        <f t="shared" ref="AN4" si="11">SUM(AN5:AN318)</f>
        <v>1426357072.2686663</v>
      </c>
      <c r="AO4" s="78">
        <v>540017823.59980285</v>
      </c>
      <c r="AP4" s="78">
        <f t="shared" ref="AP4" si="12">SUM(AP5:AP318)</f>
        <v>635893832.1692332</v>
      </c>
      <c r="AQ4" s="78">
        <f t="shared" ref="AQ4" si="13">SUM(AQ5:AQ318)</f>
        <v>116459601.24518098</v>
      </c>
      <c r="AR4" s="78">
        <f>SUM(AR5:AR318)</f>
        <v>13276902106.621416</v>
      </c>
      <c r="AS4" s="78">
        <f>SUM(AS5:AS318)</f>
        <v>136673309.20000008</v>
      </c>
      <c r="AU4" s="74" t="s">
        <v>659</v>
      </c>
      <c r="AV4" s="75" t="s">
        <v>911</v>
      </c>
      <c r="AW4" s="76" t="s">
        <v>1157</v>
      </c>
      <c r="AX4" s="77">
        <v>10</v>
      </c>
      <c r="AY4" s="78">
        <f t="shared" ref="AY4" si="14">SUM(AY5:AY318)</f>
        <v>10077116112.347256</v>
      </c>
      <c r="AZ4" s="78">
        <f t="shared" ref="AZ4" si="15">SUM(AZ5:AZ318)</f>
        <v>332202570.3300004</v>
      </c>
      <c r="BA4" s="78">
        <f t="shared" ref="BA4" si="16">SUM(BA5:BA318)</f>
        <v>222322231.75000009</v>
      </c>
      <c r="BB4" s="78">
        <f t="shared" ref="BB4" si="17">SUM(BB5:BB318)</f>
        <v>34580088.019999996</v>
      </c>
      <c r="BC4" s="78">
        <f t="shared" ref="BC4" si="18">SUM(BC5:BC318)</f>
        <v>1460273009.4287996</v>
      </c>
      <c r="BD4" s="78">
        <v>540017823.59980285</v>
      </c>
      <c r="BE4" s="78">
        <f t="shared" ref="BE4" si="19">SUM(BE5:BE318)</f>
        <v>651019931.19267738</v>
      </c>
      <c r="BF4" s="78">
        <f t="shared" ref="BF4" si="20">SUM(BF5:BF318)</f>
        <v>119385980.63789716</v>
      </c>
      <c r="BG4" s="78">
        <f>SUM(BG5:BG318)</f>
        <v>13576827150.606436</v>
      </c>
      <c r="BH4" s="78">
        <f>SUM(BH5:BH318)</f>
        <v>139909403.30000007</v>
      </c>
    </row>
    <row r="5" spans="1:62">
      <c r="B5" s="79" t="s">
        <v>3</v>
      </c>
      <c r="C5" s="79" t="s">
        <v>4</v>
      </c>
      <c r="D5" s="80" t="s">
        <v>953</v>
      </c>
      <c r="E5" s="81">
        <v>10</v>
      </c>
      <c r="F5" s="68"/>
      <c r="G5" s="68"/>
      <c r="H5" s="68"/>
      <c r="I5" s="68"/>
      <c r="J5" s="68"/>
      <c r="K5" s="68"/>
      <c r="L5" s="68"/>
      <c r="M5" s="68"/>
      <c r="N5" s="68">
        <f>SUM(F5:M5,O5)</f>
        <v>0</v>
      </c>
      <c r="O5" s="68"/>
      <c r="Q5" s="79" t="s">
        <v>3</v>
      </c>
      <c r="R5" s="79" t="s">
        <v>4</v>
      </c>
      <c r="S5" s="80" t="s">
        <v>954</v>
      </c>
      <c r="T5" s="81">
        <v>10</v>
      </c>
      <c r="U5" s="68">
        <v>1840842.2725214693</v>
      </c>
      <c r="V5" s="68">
        <v>23546.219999999994</v>
      </c>
      <c r="W5" s="68">
        <v>0</v>
      </c>
      <c r="X5" s="68">
        <v>1435.74</v>
      </c>
      <c r="Y5" s="68">
        <v>33029.560829722832</v>
      </c>
      <c r="Z5" s="68">
        <v>140150.91523499833</v>
      </c>
      <c r="AA5" s="68">
        <v>16181.969370464018</v>
      </c>
      <c r="AB5" s="68">
        <v>18547.902689220617</v>
      </c>
      <c r="AC5" s="68">
        <f>SUM(U5:AB5,AD5)</f>
        <v>2086943.4106458751</v>
      </c>
      <c r="AD5" s="68">
        <v>13208.83</v>
      </c>
      <c r="AF5" s="79" t="s">
        <v>3</v>
      </c>
      <c r="AG5" s="79" t="s">
        <v>4</v>
      </c>
      <c r="AH5" s="80" t="s">
        <v>1156</v>
      </c>
      <c r="AI5" s="81">
        <v>10</v>
      </c>
      <c r="AJ5" s="68">
        <v>1872074.0668248453</v>
      </c>
      <c r="AK5" s="68">
        <v>23978.340000000004</v>
      </c>
      <c r="AL5" s="68">
        <v>0</v>
      </c>
      <c r="AM5" s="68">
        <v>1462.09</v>
      </c>
      <c r="AN5" s="68">
        <v>33646.148925447618</v>
      </c>
      <c r="AO5" s="68">
        <v>140150.91523499833</v>
      </c>
      <c r="AP5" s="68">
        <v>16483.998437702961</v>
      </c>
      <c r="AQ5" s="68">
        <v>18937.397185693961</v>
      </c>
      <c r="AR5" s="68">
        <f>SUM(AJ5:AQ5,AS5)</f>
        <v>2120184.2066086885</v>
      </c>
      <c r="AS5" s="68">
        <v>13451.250000000002</v>
      </c>
      <c r="AU5" s="79" t="s">
        <v>3</v>
      </c>
      <c r="AV5" s="79" t="s">
        <v>4</v>
      </c>
      <c r="AW5" s="80" t="s">
        <v>1157</v>
      </c>
      <c r="AX5" s="81">
        <v>10</v>
      </c>
      <c r="AY5" s="68">
        <v>1902442.9684634616</v>
      </c>
      <c r="AZ5" s="68">
        <v>24398.54</v>
      </c>
      <c r="BA5" s="68">
        <v>0</v>
      </c>
      <c r="BB5" s="68">
        <v>1487.72</v>
      </c>
      <c r="BC5" s="68">
        <v>34245.683522526197</v>
      </c>
      <c r="BD5" s="68">
        <v>140150.91523499833</v>
      </c>
      <c r="BE5" s="68">
        <v>16777.696673561019</v>
      </c>
      <c r="BF5" s="68">
        <v>19316.146529408637</v>
      </c>
      <c r="BG5" s="68">
        <f>SUM(AY5:BF5,BH5)</f>
        <v>2152506.6204239558</v>
      </c>
      <c r="BH5" s="68">
        <v>13686.949999999999</v>
      </c>
    </row>
    <row r="6" spans="1:62">
      <c r="B6" s="79" t="s">
        <v>5</v>
      </c>
      <c r="C6" s="79" t="s">
        <v>6</v>
      </c>
      <c r="D6" s="80" t="s">
        <v>953</v>
      </c>
      <c r="E6" s="81">
        <v>10</v>
      </c>
      <c r="F6" s="68"/>
      <c r="G6" s="68"/>
      <c r="H6" s="68"/>
      <c r="I6" s="68"/>
      <c r="J6" s="68"/>
      <c r="K6" s="68"/>
      <c r="L6" s="68"/>
      <c r="M6" s="68"/>
      <c r="N6" s="68">
        <f t="shared" ref="N6:N69" si="21">SUM(F6:M6,O6)</f>
        <v>0</v>
      </c>
      <c r="O6" s="68"/>
      <c r="Q6" s="79" t="s">
        <v>5</v>
      </c>
      <c r="R6" s="79" t="s">
        <v>6</v>
      </c>
      <c r="S6" s="80" t="s">
        <v>954</v>
      </c>
      <c r="T6" s="81">
        <v>10</v>
      </c>
      <c r="U6" s="68">
        <v>331163.36901197722</v>
      </c>
      <c r="V6" s="68">
        <v>0</v>
      </c>
      <c r="W6" s="68">
        <v>0</v>
      </c>
      <c r="X6" s="68">
        <v>382.85</v>
      </c>
      <c r="Y6" s="68">
        <v>10018.627267646674</v>
      </c>
      <c r="Z6" s="68">
        <v>63360.909243680457</v>
      </c>
      <c r="AA6" s="68">
        <v>0</v>
      </c>
      <c r="AB6" s="68">
        <v>3097.1731282251421</v>
      </c>
      <c r="AC6" s="68">
        <f t="shared" ref="AC6:AC69" si="22">SUM(U6:AB6,AD6)</f>
        <v>408022.92865152948</v>
      </c>
      <c r="AD6" s="68">
        <v>0</v>
      </c>
      <c r="AF6" s="79" t="s">
        <v>5</v>
      </c>
      <c r="AG6" s="79" t="s">
        <v>6</v>
      </c>
      <c r="AH6" s="80" t="s">
        <v>1156</v>
      </c>
      <c r="AI6" s="81">
        <v>10</v>
      </c>
      <c r="AJ6" s="68">
        <v>336875.28769420506</v>
      </c>
      <c r="AK6" s="68">
        <v>0</v>
      </c>
      <c r="AL6" s="68">
        <v>0</v>
      </c>
      <c r="AM6" s="68">
        <v>389.88</v>
      </c>
      <c r="AN6" s="68">
        <v>10205.279829649475</v>
      </c>
      <c r="AO6" s="68">
        <v>63360.909243680457</v>
      </c>
      <c r="AP6" s="68">
        <v>0</v>
      </c>
      <c r="AQ6" s="68">
        <v>3162.2065839178395</v>
      </c>
      <c r="AR6" s="68">
        <f t="shared" ref="AR6:AR69" si="23">SUM(AJ6:AQ6,AS6)</f>
        <v>413993.56335145287</v>
      </c>
      <c r="AS6" s="68">
        <v>0</v>
      </c>
      <c r="AU6" s="79" t="s">
        <v>5</v>
      </c>
      <c r="AV6" s="79" t="s">
        <v>6</v>
      </c>
      <c r="AW6" s="80" t="s">
        <v>1157</v>
      </c>
      <c r="AX6" s="81">
        <v>10</v>
      </c>
      <c r="AY6" s="68">
        <v>342429.39571387618</v>
      </c>
      <c r="AZ6" s="68">
        <v>0</v>
      </c>
      <c r="BA6" s="68">
        <v>0</v>
      </c>
      <c r="BB6" s="68">
        <v>396.72</v>
      </c>
      <c r="BC6" s="68">
        <v>10386.772470571823</v>
      </c>
      <c r="BD6" s="68">
        <v>63360.909243680457</v>
      </c>
      <c r="BE6" s="68">
        <v>0</v>
      </c>
      <c r="BF6" s="68">
        <v>3225.4469155962579</v>
      </c>
      <c r="BG6" s="68">
        <f t="shared" ref="BG6:BG69" si="24">SUM(AY6:BF6,BH6)</f>
        <v>419799.24434372468</v>
      </c>
      <c r="BH6" s="68">
        <v>0</v>
      </c>
    </row>
    <row r="7" spans="1:62">
      <c r="B7" s="79" t="s">
        <v>7</v>
      </c>
      <c r="C7" s="79" t="s">
        <v>8</v>
      </c>
      <c r="D7" s="80" t="s">
        <v>953</v>
      </c>
      <c r="E7" s="81">
        <v>10</v>
      </c>
      <c r="F7" s="68"/>
      <c r="G7" s="68"/>
      <c r="H7" s="68"/>
      <c r="I7" s="68"/>
      <c r="J7" s="68"/>
      <c r="K7" s="68"/>
      <c r="L7" s="68"/>
      <c r="M7" s="68"/>
      <c r="N7" s="68">
        <f t="shared" si="21"/>
        <v>0</v>
      </c>
      <c r="O7" s="68"/>
      <c r="Q7" s="79" t="s">
        <v>7</v>
      </c>
      <c r="R7" s="79" t="s">
        <v>8</v>
      </c>
      <c r="S7" s="80" t="s">
        <v>954</v>
      </c>
      <c r="T7" s="81">
        <v>10</v>
      </c>
      <c r="U7" s="68">
        <v>36591960.052347571</v>
      </c>
      <c r="V7" s="68">
        <v>2164146.1799999997</v>
      </c>
      <c r="W7" s="68">
        <v>2772040.5700000003</v>
      </c>
      <c r="X7" s="68">
        <v>123474.06</v>
      </c>
      <c r="Y7" s="68">
        <v>5631836.5347153014</v>
      </c>
      <c r="Z7" s="68">
        <v>2036913.3125936298</v>
      </c>
      <c r="AA7" s="68">
        <v>1575267.048372115</v>
      </c>
      <c r="AB7" s="68">
        <v>484997.23092480749</v>
      </c>
      <c r="AC7" s="68">
        <f t="shared" si="22"/>
        <v>52635380.32895343</v>
      </c>
      <c r="AD7" s="68">
        <v>1254745.3400000001</v>
      </c>
      <c r="AF7" s="79" t="s">
        <v>7</v>
      </c>
      <c r="AG7" s="79" t="s">
        <v>8</v>
      </c>
      <c r="AH7" s="80" t="s">
        <v>1156</v>
      </c>
      <c r="AI7" s="81">
        <v>10</v>
      </c>
      <c r="AJ7" s="68">
        <v>37658215.759302825</v>
      </c>
      <c r="AK7" s="68">
        <v>2226768.7000000007</v>
      </c>
      <c r="AL7" s="68">
        <v>2852057.45</v>
      </c>
      <c r="AM7" s="68">
        <v>127104.69</v>
      </c>
      <c r="AN7" s="68">
        <v>5796454.0703172386</v>
      </c>
      <c r="AO7" s="68">
        <v>2036913.3125936298</v>
      </c>
      <c r="AP7" s="68">
        <v>1621339.5177055537</v>
      </c>
      <c r="AQ7" s="68">
        <v>500322.23412069678</v>
      </c>
      <c r="AR7" s="68">
        <f t="shared" si="23"/>
        <v>54110204.484039947</v>
      </c>
      <c r="AS7" s="68">
        <v>1291028.75</v>
      </c>
      <c r="AU7" s="79" t="s">
        <v>7</v>
      </c>
      <c r="AV7" s="79" t="s">
        <v>8</v>
      </c>
      <c r="AW7" s="80" t="s">
        <v>1157</v>
      </c>
      <c r="AX7" s="81">
        <v>10</v>
      </c>
      <c r="AY7" s="68">
        <v>38619006.539142027</v>
      </c>
      <c r="AZ7" s="68">
        <v>2283146.2599999998</v>
      </c>
      <c r="BA7" s="68">
        <v>2924351.3099999996</v>
      </c>
      <c r="BB7" s="68">
        <v>130323.81999999999</v>
      </c>
      <c r="BC7" s="68">
        <v>5944867.8438342996</v>
      </c>
      <c r="BD7" s="68">
        <v>2036913.3125936298</v>
      </c>
      <c r="BE7" s="68">
        <v>1662815.9870044016</v>
      </c>
      <c r="BF7" s="68">
        <v>514236.34584748</v>
      </c>
      <c r="BG7" s="68">
        <f t="shared" si="24"/>
        <v>55439330.828421831</v>
      </c>
      <c r="BH7" s="68">
        <v>1323669.4100000001</v>
      </c>
    </row>
    <row r="8" spans="1:62">
      <c r="B8" s="79" t="s">
        <v>9</v>
      </c>
      <c r="C8" s="79" t="s">
        <v>10</v>
      </c>
      <c r="D8" s="80" t="s">
        <v>953</v>
      </c>
      <c r="E8" s="81">
        <v>10</v>
      </c>
      <c r="F8" s="68"/>
      <c r="G8" s="68"/>
      <c r="H8" s="68"/>
      <c r="I8" s="68"/>
      <c r="J8" s="68"/>
      <c r="K8" s="68"/>
      <c r="L8" s="68"/>
      <c r="M8" s="68"/>
      <c r="N8" s="68">
        <f t="shared" si="21"/>
        <v>0</v>
      </c>
      <c r="O8" s="68"/>
      <c r="Q8" s="79" t="s">
        <v>9</v>
      </c>
      <c r="R8" s="79" t="s">
        <v>10</v>
      </c>
      <c r="S8" s="80" t="s">
        <v>954</v>
      </c>
      <c r="T8" s="81">
        <v>10</v>
      </c>
      <c r="U8" s="68">
        <v>2506076.8041975801</v>
      </c>
      <c r="V8" s="68">
        <v>80306.000000000029</v>
      </c>
      <c r="W8" s="68">
        <v>44029.5</v>
      </c>
      <c r="X8" s="68">
        <v>0</v>
      </c>
      <c r="Y8" s="68">
        <v>255198.20791260878</v>
      </c>
      <c r="Z8" s="68">
        <v>917214.35786735767</v>
      </c>
      <c r="AA8" s="68">
        <v>171976.48120998536</v>
      </c>
      <c r="AB8" s="68">
        <v>29949.104744950775</v>
      </c>
      <c r="AC8" s="68">
        <f t="shared" si="22"/>
        <v>4057968.7259324831</v>
      </c>
      <c r="AD8" s="68">
        <v>53218.27</v>
      </c>
      <c r="AF8" s="79" t="s">
        <v>9</v>
      </c>
      <c r="AG8" s="79" t="s">
        <v>10</v>
      </c>
      <c r="AH8" s="80" t="s">
        <v>1156</v>
      </c>
      <c r="AI8" s="81">
        <v>10</v>
      </c>
      <c r="AJ8" s="68">
        <v>2563828.3239660151</v>
      </c>
      <c r="AK8" s="68">
        <v>82657.029999999984</v>
      </c>
      <c r="AL8" s="68">
        <v>45422.37</v>
      </c>
      <c r="AM8" s="68">
        <v>0</v>
      </c>
      <c r="AN8" s="68">
        <v>262663.45577722031</v>
      </c>
      <c r="AO8" s="68">
        <v>917214.35786735767</v>
      </c>
      <c r="AP8" s="68">
        <v>176908.47463327102</v>
      </c>
      <c r="AQ8" s="68">
        <v>30766.477045853622</v>
      </c>
      <c r="AR8" s="68">
        <f t="shared" si="23"/>
        <v>4134240.2592897178</v>
      </c>
      <c r="AS8" s="68">
        <v>54779.770000000004</v>
      </c>
      <c r="AU8" s="79" t="s">
        <v>9</v>
      </c>
      <c r="AV8" s="79" t="s">
        <v>10</v>
      </c>
      <c r="AW8" s="80" t="s">
        <v>1157</v>
      </c>
      <c r="AX8" s="81">
        <v>10</v>
      </c>
      <c r="AY8" s="68">
        <v>2617295.3048165473</v>
      </c>
      <c r="AZ8" s="68">
        <v>84700.56</v>
      </c>
      <c r="BA8" s="68">
        <v>46515.900000000009</v>
      </c>
      <c r="BB8" s="68">
        <v>0</v>
      </c>
      <c r="BC8" s="68">
        <v>269382.25836526701</v>
      </c>
      <c r="BD8" s="68">
        <v>917214.35786735767</v>
      </c>
      <c r="BE8" s="68">
        <v>181297.54133942703</v>
      </c>
      <c r="BF8" s="68">
        <v>31519.493228702806</v>
      </c>
      <c r="BG8" s="68">
        <f t="shared" si="24"/>
        <v>4204161.0356173022</v>
      </c>
      <c r="BH8" s="68">
        <v>56235.62</v>
      </c>
    </row>
    <row r="9" spans="1:62">
      <c r="B9" s="79" t="s">
        <v>11</v>
      </c>
      <c r="C9" s="79" t="s">
        <v>12</v>
      </c>
      <c r="D9" s="80" t="s">
        <v>953</v>
      </c>
      <c r="E9" s="81">
        <v>10</v>
      </c>
      <c r="F9" s="68"/>
      <c r="G9" s="68"/>
      <c r="H9" s="68"/>
      <c r="I9" s="68"/>
      <c r="J9" s="68"/>
      <c r="K9" s="68"/>
      <c r="L9" s="68"/>
      <c r="M9" s="68"/>
      <c r="N9" s="68">
        <f t="shared" si="21"/>
        <v>0</v>
      </c>
      <c r="O9" s="68"/>
      <c r="Q9" s="79" t="s">
        <v>11</v>
      </c>
      <c r="R9" s="79" t="s">
        <v>12</v>
      </c>
      <c r="S9" s="80" t="s">
        <v>954</v>
      </c>
      <c r="T9" s="81">
        <v>10</v>
      </c>
      <c r="U9" s="68">
        <v>3548681.0053214622</v>
      </c>
      <c r="V9" s="68">
        <v>101754.01</v>
      </c>
      <c r="W9" s="68">
        <v>0</v>
      </c>
      <c r="X9" s="68">
        <v>0</v>
      </c>
      <c r="Y9" s="68">
        <v>280130.50454773096</v>
      </c>
      <c r="Z9" s="68">
        <v>0</v>
      </c>
      <c r="AA9" s="68">
        <v>302182.73895807704</v>
      </c>
      <c r="AB9" s="68">
        <v>39394.288898908533</v>
      </c>
      <c r="AC9" s="68">
        <f t="shared" si="22"/>
        <v>4339417.1277261786</v>
      </c>
      <c r="AD9" s="68">
        <v>67274.58</v>
      </c>
      <c r="AF9" s="79" t="s">
        <v>11</v>
      </c>
      <c r="AG9" s="79" t="s">
        <v>12</v>
      </c>
      <c r="AH9" s="80" t="s">
        <v>1156</v>
      </c>
      <c r="AI9" s="81">
        <v>10</v>
      </c>
      <c r="AJ9" s="68">
        <v>3638304.7591728037</v>
      </c>
      <c r="AK9" s="68">
        <v>104740.18000000001</v>
      </c>
      <c r="AL9" s="68">
        <v>0</v>
      </c>
      <c r="AM9" s="68">
        <v>0</v>
      </c>
      <c r="AN9" s="68">
        <v>288330.53599860112</v>
      </c>
      <c r="AO9" s="68">
        <v>0</v>
      </c>
      <c r="AP9" s="68">
        <v>311145.38629507634</v>
      </c>
      <c r="AQ9" s="68">
        <v>40519.78408756759</v>
      </c>
      <c r="AR9" s="68">
        <f t="shared" si="23"/>
        <v>4452261.9855540488</v>
      </c>
      <c r="AS9" s="68">
        <v>69221.340000000011</v>
      </c>
      <c r="AU9" s="79" t="s">
        <v>11</v>
      </c>
      <c r="AV9" s="79" t="s">
        <v>12</v>
      </c>
      <c r="AW9" s="80" t="s">
        <v>1157</v>
      </c>
      <c r="AX9" s="81">
        <v>10</v>
      </c>
      <c r="AY9" s="68">
        <v>3720602.67502714</v>
      </c>
      <c r="AZ9" s="68">
        <v>107405.50999999997</v>
      </c>
      <c r="BA9" s="68">
        <v>0</v>
      </c>
      <c r="BB9" s="68">
        <v>0</v>
      </c>
      <c r="BC9" s="68">
        <v>295729.94153710373</v>
      </c>
      <c r="BD9" s="68">
        <v>0</v>
      </c>
      <c r="BE9" s="68">
        <v>319053.57387973473</v>
      </c>
      <c r="BF9" s="68">
        <v>41556.412782541476</v>
      </c>
      <c r="BG9" s="68">
        <f t="shared" si="24"/>
        <v>4555301.4732265202</v>
      </c>
      <c r="BH9" s="68">
        <v>70953.36</v>
      </c>
    </row>
    <row r="10" spans="1:62">
      <c r="B10" s="79" t="s">
        <v>13</v>
      </c>
      <c r="C10" s="79" t="s">
        <v>14</v>
      </c>
      <c r="D10" s="80" t="s">
        <v>953</v>
      </c>
      <c r="E10" s="81">
        <v>10</v>
      </c>
      <c r="F10" s="68"/>
      <c r="G10" s="68"/>
      <c r="H10" s="68"/>
      <c r="I10" s="68"/>
      <c r="J10" s="68"/>
      <c r="K10" s="68"/>
      <c r="L10" s="68"/>
      <c r="M10" s="68"/>
      <c r="N10" s="68">
        <f t="shared" si="21"/>
        <v>0</v>
      </c>
      <c r="O10" s="68"/>
      <c r="Q10" s="79" t="s">
        <v>13</v>
      </c>
      <c r="R10" s="79" t="s">
        <v>14</v>
      </c>
      <c r="S10" s="80" t="s">
        <v>954</v>
      </c>
      <c r="T10" s="81">
        <v>10</v>
      </c>
      <c r="U10" s="68">
        <v>20869776.243346509</v>
      </c>
      <c r="V10" s="68">
        <v>940987.2300000001</v>
      </c>
      <c r="W10" s="68">
        <v>40966.590000000004</v>
      </c>
      <c r="X10" s="68">
        <v>72361.539999999994</v>
      </c>
      <c r="Y10" s="68">
        <v>3518868.3628489771</v>
      </c>
      <c r="Z10" s="68">
        <v>923475.98855391564</v>
      </c>
      <c r="AA10" s="68">
        <v>1393003.074091915</v>
      </c>
      <c r="AB10" s="68">
        <v>244323.60166368634</v>
      </c>
      <c r="AC10" s="68">
        <f t="shared" si="22"/>
        <v>28410844.170505002</v>
      </c>
      <c r="AD10" s="68">
        <v>407081.53999999992</v>
      </c>
      <c r="AF10" s="79" t="s">
        <v>13</v>
      </c>
      <c r="AG10" s="79" t="s">
        <v>14</v>
      </c>
      <c r="AH10" s="80" t="s">
        <v>1156</v>
      </c>
      <c r="AI10" s="81">
        <v>10</v>
      </c>
      <c r="AJ10" s="68">
        <v>21474821.661164276</v>
      </c>
      <c r="AK10" s="68">
        <v>968198.45</v>
      </c>
      <c r="AL10" s="68">
        <v>42205.77</v>
      </c>
      <c r="AM10" s="68">
        <v>74469.3</v>
      </c>
      <c r="AN10" s="68">
        <v>3621726.9093343965</v>
      </c>
      <c r="AO10" s="68">
        <v>923475.98855391564</v>
      </c>
      <c r="AP10" s="68">
        <v>1433900.6505132697</v>
      </c>
      <c r="AQ10" s="68">
        <v>252044.54229342565</v>
      </c>
      <c r="AR10" s="68">
        <f t="shared" si="23"/>
        <v>29209684.38185928</v>
      </c>
      <c r="AS10" s="68">
        <v>418841.10999999993</v>
      </c>
      <c r="AU10" s="79" t="s">
        <v>13</v>
      </c>
      <c r="AV10" s="79" t="s">
        <v>14</v>
      </c>
      <c r="AW10" s="80" t="s">
        <v>1157</v>
      </c>
      <c r="AX10" s="81">
        <v>10</v>
      </c>
      <c r="AY10" s="68">
        <v>22019448.692159314</v>
      </c>
      <c r="AZ10" s="68">
        <v>992702.46</v>
      </c>
      <c r="BA10" s="68">
        <v>43342.09</v>
      </c>
      <c r="BB10" s="68">
        <v>76369.360000000015</v>
      </c>
      <c r="BC10" s="68">
        <v>3714454.6688705222</v>
      </c>
      <c r="BD10" s="68">
        <v>923475.98855391564</v>
      </c>
      <c r="BE10" s="68">
        <v>1470512.0537924008</v>
      </c>
      <c r="BF10" s="68">
        <v>259052.28867530823</v>
      </c>
      <c r="BG10" s="68">
        <f t="shared" si="24"/>
        <v>29928811.272051465</v>
      </c>
      <c r="BH10" s="68">
        <v>429453.67</v>
      </c>
    </row>
    <row r="11" spans="1:62">
      <c r="B11" s="79" t="s">
        <v>15</v>
      </c>
      <c r="C11" s="79" t="s">
        <v>16</v>
      </c>
      <c r="D11" s="80" t="s">
        <v>953</v>
      </c>
      <c r="E11" s="81">
        <v>10</v>
      </c>
      <c r="F11" s="68"/>
      <c r="G11" s="68"/>
      <c r="H11" s="68"/>
      <c r="I11" s="68"/>
      <c r="J11" s="68"/>
      <c r="K11" s="68"/>
      <c r="L11" s="68"/>
      <c r="M11" s="68"/>
      <c r="N11" s="68">
        <f t="shared" si="21"/>
        <v>0</v>
      </c>
      <c r="O11" s="68"/>
      <c r="Q11" s="79" t="s">
        <v>15</v>
      </c>
      <c r="R11" s="79" t="s">
        <v>16</v>
      </c>
      <c r="S11" s="80" t="s">
        <v>954</v>
      </c>
      <c r="T11" s="81">
        <v>10</v>
      </c>
      <c r="U11" s="68">
        <v>5320465.3861723933</v>
      </c>
      <c r="V11" s="68">
        <v>111413.8</v>
      </c>
      <c r="W11" s="68">
        <v>0</v>
      </c>
      <c r="X11" s="68">
        <v>17898.96</v>
      </c>
      <c r="Y11" s="68">
        <v>736347.26926943916</v>
      </c>
      <c r="Z11" s="68">
        <v>275798.33101314009</v>
      </c>
      <c r="AA11" s="68">
        <v>471212.37772223959</v>
      </c>
      <c r="AB11" s="68">
        <v>59673.471774145029</v>
      </c>
      <c r="AC11" s="68">
        <f t="shared" si="22"/>
        <v>6992809.5959513569</v>
      </c>
      <c r="AD11" s="68">
        <v>0</v>
      </c>
      <c r="AF11" s="79" t="s">
        <v>15</v>
      </c>
      <c r="AG11" s="79" t="s">
        <v>16</v>
      </c>
      <c r="AH11" s="80" t="s">
        <v>1156</v>
      </c>
      <c r="AI11" s="81">
        <v>10</v>
      </c>
      <c r="AJ11" s="68">
        <v>5463010.0993108833</v>
      </c>
      <c r="AK11" s="68">
        <v>114628.13</v>
      </c>
      <c r="AL11" s="68">
        <v>0</v>
      </c>
      <c r="AM11" s="68">
        <v>18422.38</v>
      </c>
      <c r="AN11" s="68">
        <v>757877.89774443174</v>
      </c>
      <c r="AO11" s="68">
        <v>275798.33101314009</v>
      </c>
      <c r="AP11" s="68">
        <v>485083.34716393263</v>
      </c>
      <c r="AQ11" s="68">
        <v>61443.825901652686</v>
      </c>
      <c r="AR11" s="68">
        <f t="shared" si="23"/>
        <v>7176264.0111340405</v>
      </c>
      <c r="AS11" s="68">
        <v>0</v>
      </c>
      <c r="AU11" s="79" t="s">
        <v>15</v>
      </c>
      <c r="AV11" s="79" t="s">
        <v>16</v>
      </c>
      <c r="AW11" s="80" t="s">
        <v>1157</v>
      </c>
      <c r="AX11" s="81">
        <v>10</v>
      </c>
      <c r="AY11" s="68">
        <v>5593302.1462225877</v>
      </c>
      <c r="AZ11" s="68">
        <v>117529.45999999999</v>
      </c>
      <c r="BA11" s="68">
        <v>0</v>
      </c>
      <c r="BB11" s="68">
        <v>18844.38</v>
      </c>
      <c r="BC11" s="68">
        <v>777283.40633615118</v>
      </c>
      <c r="BD11" s="68">
        <v>275798.33101314009</v>
      </c>
      <c r="BE11" s="68">
        <v>497437.03279927699</v>
      </c>
      <c r="BF11" s="68">
        <v>63068.708467549644</v>
      </c>
      <c r="BG11" s="68">
        <f t="shared" si="24"/>
        <v>7343263.464838705</v>
      </c>
      <c r="BH11" s="68">
        <v>0</v>
      </c>
    </row>
    <row r="12" spans="1:62">
      <c r="B12" s="79" t="s">
        <v>17</v>
      </c>
      <c r="C12" s="79" t="s">
        <v>18</v>
      </c>
      <c r="D12" s="80" t="s">
        <v>953</v>
      </c>
      <c r="E12" s="81">
        <v>10</v>
      </c>
      <c r="F12" s="68"/>
      <c r="G12" s="68"/>
      <c r="H12" s="68"/>
      <c r="I12" s="68"/>
      <c r="J12" s="68"/>
      <c r="K12" s="68"/>
      <c r="L12" s="68"/>
      <c r="M12" s="68"/>
      <c r="N12" s="68">
        <f t="shared" si="21"/>
        <v>0</v>
      </c>
      <c r="O12" s="68"/>
      <c r="Q12" s="79" t="s">
        <v>17</v>
      </c>
      <c r="R12" s="79" t="s">
        <v>18</v>
      </c>
      <c r="S12" s="80" t="s">
        <v>954</v>
      </c>
      <c r="T12" s="81">
        <v>10</v>
      </c>
      <c r="U12" s="68">
        <v>148741997.04502833</v>
      </c>
      <c r="V12" s="68">
        <v>6826775.6500000013</v>
      </c>
      <c r="W12" s="68">
        <v>4182994.95</v>
      </c>
      <c r="X12" s="68">
        <v>521558.26999999996</v>
      </c>
      <c r="Y12" s="68">
        <v>20174666.055719886</v>
      </c>
      <c r="Z12" s="68">
        <v>7811079.0035226978</v>
      </c>
      <c r="AA12" s="68">
        <v>13079698.520455251</v>
      </c>
      <c r="AB12" s="68">
        <v>1800229.555990994</v>
      </c>
      <c r="AC12" s="68">
        <f t="shared" si="22"/>
        <v>205915634.01071715</v>
      </c>
      <c r="AD12" s="68">
        <v>2776634.96</v>
      </c>
      <c r="AF12" s="79" t="s">
        <v>17</v>
      </c>
      <c r="AG12" s="79" t="s">
        <v>18</v>
      </c>
      <c r="AH12" s="80" t="s">
        <v>1156</v>
      </c>
      <c r="AI12" s="81">
        <v>10</v>
      </c>
      <c r="AJ12" s="68">
        <v>153059653.99784938</v>
      </c>
      <c r="AK12" s="68">
        <v>7024190.5800000001</v>
      </c>
      <c r="AL12" s="68">
        <v>4303916.5199999996</v>
      </c>
      <c r="AM12" s="68">
        <v>536685.86</v>
      </c>
      <c r="AN12" s="68">
        <v>20764432.715512387</v>
      </c>
      <c r="AO12" s="68">
        <v>7811079.0035226978</v>
      </c>
      <c r="AP12" s="68">
        <v>13461945.881344536</v>
      </c>
      <c r="AQ12" s="68">
        <v>1857109.5405252278</v>
      </c>
      <c r="AR12" s="68">
        <f t="shared" si="23"/>
        <v>211675945.20875427</v>
      </c>
      <c r="AS12" s="68">
        <v>2856931.11</v>
      </c>
      <c r="AU12" s="79" t="s">
        <v>17</v>
      </c>
      <c r="AV12" s="79" t="s">
        <v>18</v>
      </c>
      <c r="AW12" s="80" t="s">
        <v>1157</v>
      </c>
      <c r="AX12" s="81">
        <v>10</v>
      </c>
      <c r="AY12" s="68">
        <v>156948413.224502</v>
      </c>
      <c r="AZ12" s="68">
        <v>7202027.1699999999</v>
      </c>
      <c r="BA12" s="68">
        <v>4412760.3600000003</v>
      </c>
      <c r="BB12" s="68">
        <v>550256.1100000001</v>
      </c>
      <c r="BC12" s="68">
        <v>21296046.940581929</v>
      </c>
      <c r="BD12" s="68">
        <v>7811079.0035226978</v>
      </c>
      <c r="BE12" s="68">
        <v>13806845.134855965</v>
      </c>
      <c r="BF12" s="68">
        <v>1908751.0165447593</v>
      </c>
      <c r="BG12" s="68">
        <f t="shared" si="24"/>
        <v>216865489.34000733</v>
      </c>
      <c r="BH12" s="68">
        <v>2929310.3800000004</v>
      </c>
    </row>
    <row r="13" spans="1:62">
      <c r="B13" s="79" t="s">
        <v>19</v>
      </c>
      <c r="C13" s="79" t="s">
        <v>20</v>
      </c>
      <c r="D13" s="80" t="s">
        <v>953</v>
      </c>
      <c r="E13" s="81">
        <v>10</v>
      </c>
      <c r="F13" s="68"/>
      <c r="G13" s="68"/>
      <c r="H13" s="68"/>
      <c r="I13" s="68"/>
      <c r="J13" s="68"/>
      <c r="K13" s="68"/>
      <c r="L13" s="68"/>
      <c r="M13" s="68"/>
      <c r="N13" s="68">
        <f t="shared" si="21"/>
        <v>0</v>
      </c>
      <c r="O13" s="68"/>
      <c r="Q13" s="79" t="s">
        <v>19</v>
      </c>
      <c r="R13" s="79" t="s">
        <v>20</v>
      </c>
      <c r="S13" s="80" t="s">
        <v>954</v>
      </c>
      <c r="T13" s="81">
        <v>10</v>
      </c>
      <c r="U13" s="68">
        <v>1016481.8619506352</v>
      </c>
      <c r="V13" s="68">
        <v>0</v>
      </c>
      <c r="W13" s="68">
        <v>46996.71</v>
      </c>
      <c r="X13" s="68">
        <v>3254.36</v>
      </c>
      <c r="Y13" s="68">
        <v>155447.20357868756</v>
      </c>
      <c r="Z13" s="68">
        <v>339778.33090701408</v>
      </c>
      <c r="AA13" s="68">
        <v>0</v>
      </c>
      <c r="AB13" s="68">
        <v>11500.308814942837</v>
      </c>
      <c r="AC13" s="68">
        <f t="shared" si="22"/>
        <v>1573458.7752512796</v>
      </c>
      <c r="AD13" s="68">
        <v>0</v>
      </c>
      <c r="AF13" s="79" t="s">
        <v>19</v>
      </c>
      <c r="AG13" s="79" t="s">
        <v>20</v>
      </c>
      <c r="AH13" s="80" t="s">
        <v>1156</v>
      </c>
      <c r="AI13" s="81">
        <v>10</v>
      </c>
      <c r="AJ13" s="68">
        <v>1046020.0945460569</v>
      </c>
      <c r="AK13" s="68">
        <v>0</v>
      </c>
      <c r="AL13" s="68">
        <v>48249.09</v>
      </c>
      <c r="AM13" s="68">
        <v>3314.09</v>
      </c>
      <c r="AN13" s="68">
        <v>159990.55340728577</v>
      </c>
      <c r="AO13" s="68">
        <v>339778.33090701408</v>
      </c>
      <c r="AP13" s="68">
        <v>0</v>
      </c>
      <c r="AQ13" s="68">
        <v>11860.908159587067</v>
      </c>
      <c r="AR13" s="68">
        <f t="shared" si="23"/>
        <v>1609213.0670199441</v>
      </c>
      <c r="AS13" s="68">
        <v>0</v>
      </c>
      <c r="AU13" s="79" t="s">
        <v>19</v>
      </c>
      <c r="AV13" s="79" t="s">
        <v>20</v>
      </c>
      <c r="AW13" s="80" t="s">
        <v>1157</v>
      </c>
      <c r="AX13" s="81">
        <v>10</v>
      </c>
      <c r="AY13" s="68">
        <v>1072850.230166971</v>
      </c>
      <c r="AZ13" s="68">
        <v>0</v>
      </c>
      <c r="BA13" s="68">
        <v>49590.5</v>
      </c>
      <c r="BB13" s="68">
        <v>3471.33</v>
      </c>
      <c r="BC13" s="68">
        <v>164102.44834944891</v>
      </c>
      <c r="BD13" s="68">
        <v>339778.33090701408</v>
      </c>
      <c r="BE13" s="68">
        <v>0</v>
      </c>
      <c r="BF13" s="68">
        <v>12194.130432263948</v>
      </c>
      <c r="BG13" s="68">
        <f t="shared" si="24"/>
        <v>1641986.9698556978</v>
      </c>
      <c r="BH13" s="68">
        <v>0</v>
      </c>
    </row>
    <row r="14" spans="1:62">
      <c r="B14" s="79" t="s">
        <v>21</v>
      </c>
      <c r="C14" s="79" t="s">
        <v>22</v>
      </c>
      <c r="D14" s="80" t="s">
        <v>953</v>
      </c>
      <c r="E14" s="81">
        <v>10</v>
      </c>
      <c r="F14" s="68"/>
      <c r="G14" s="68"/>
      <c r="H14" s="68"/>
      <c r="I14" s="68"/>
      <c r="J14" s="68"/>
      <c r="K14" s="68"/>
      <c r="L14" s="68"/>
      <c r="M14" s="68"/>
      <c r="N14" s="68">
        <f t="shared" si="21"/>
        <v>0</v>
      </c>
      <c r="O14" s="68"/>
      <c r="Q14" s="79" t="s">
        <v>21</v>
      </c>
      <c r="R14" s="79" t="s">
        <v>22</v>
      </c>
      <c r="S14" s="80" t="s">
        <v>954</v>
      </c>
      <c r="T14" s="81">
        <v>10</v>
      </c>
      <c r="U14" s="68">
        <v>11313627.001475099</v>
      </c>
      <c r="V14" s="68">
        <v>573627.96</v>
      </c>
      <c r="W14" s="68">
        <v>529311.29999999993</v>
      </c>
      <c r="X14" s="68">
        <v>38860.839999999997</v>
      </c>
      <c r="Y14" s="68">
        <v>1701837.008246246</v>
      </c>
      <c r="Z14" s="68">
        <v>728751.33005615266</v>
      </c>
      <c r="AA14" s="68">
        <v>675765.32434345677</v>
      </c>
      <c r="AB14" s="68">
        <v>144709.19521116838</v>
      </c>
      <c r="AC14" s="68">
        <f t="shared" si="22"/>
        <v>16124387.449332125</v>
      </c>
      <c r="AD14" s="68">
        <v>417897.49</v>
      </c>
      <c r="AF14" s="79" t="s">
        <v>21</v>
      </c>
      <c r="AG14" s="79" t="s">
        <v>22</v>
      </c>
      <c r="AH14" s="80" t="s">
        <v>1156</v>
      </c>
      <c r="AI14" s="81">
        <v>10</v>
      </c>
      <c r="AJ14" s="68">
        <v>11643195.954767317</v>
      </c>
      <c r="AK14" s="68">
        <v>590295.96</v>
      </c>
      <c r="AL14" s="68">
        <v>544581.15999999992</v>
      </c>
      <c r="AM14" s="68">
        <v>39963.89</v>
      </c>
      <c r="AN14" s="68">
        <v>1751575.9824901745</v>
      </c>
      <c r="AO14" s="68">
        <v>728751.33005615266</v>
      </c>
      <c r="AP14" s="68">
        <v>695678.39121300634</v>
      </c>
      <c r="AQ14" s="68">
        <v>149281.86101197638</v>
      </c>
      <c r="AR14" s="68">
        <f t="shared" si="23"/>
        <v>16573277.559538629</v>
      </c>
      <c r="AS14" s="68">
        <v>429953.03</v>
      </c>
      <c r="AU14" s="79" t="s">
        <v>21</v>
      </c>
      <c r="AV14" s="79" t="s">
        <v>22</v>
      </c>
      <c r="AW14" s="80" t="s">
        <v>1157</v>
      </c>
      <c r="AX14" s="81">
        <v>10</v>
      </c>
      <c r="AY14" s="68">
        <v>11939933.533953624</v>
      </c>
      <c r="AZ14" s="68">
        <v>605202.37000000011</v>
      </c>
      <c r="BA14" s="68">
        <v>558388.93999999994</v>
      </c>
      <c r="BB14" s="68">
        <v>40961.759999999995</v>
      </c>
      <c r="BC14" s="68">
        <v>1796431.2366016239</v>
      </c>
      <c r="BD14" s="68">
        <v>728751.33005615266</v>
      </c>
      <c r="BE14" s="68">
        <v>713509.20321521978</v>
      </c>
      <c r="BF14" s="68">
        <v>153431.19871586934</v>
      </c>
      <c r="BG14" s="68">
        <f t="shared" si="24"/>
        <v>16977469.042542487</v>
      </c>
      <c r="BH14" s="68">
        <v>440859.47000000003</v>
      </c>
    </row>
    <row r="15" spans="1:62">
      <c r="B15" s="79" t="s">
        <v>23</v>
      </c>
      <c r="C15" s="79" t="s">
        <v>24</v>
      </c>
      <c r="D15" s="80" t="s">
        <v>953</v>
      </c>
      <c r="E15" s="81">
        <v>10</v>
      </c>
      <c r="F15" s="68"/>
      <c r="G15" s="68"/>
      <c r="H15" s="68"/>
      <c r="I15" s="68"/>
      <c r="J15" s="68"/>
      <c r="K15" s="68"/>
      <c r="L15" s="68"/>
      <c r="M15" s="68"/>
      <c r="N15" s="68">
        <f t="shared" si="21"/>
        <v>0</v>
      </c>
      <c r="O15" s="68"/>
      <c r="Q15" s="79" t="s">
        <v>23</v>
      </c>
      <c r="R15" s="79" t="s">
        <v>24</v>
      </c>
      <c r="S15" s="80" t="s">
        <v>954</v>
      </c>
      <c r="T15" s="81">
        <v>10</v>
      </c>
      <c r="U15" s="68">
        <v>6904420.8466990571</v>
      </c>
      <c r="V15" s="68">
        <v>393202.68000000011</v>
      </c>
      <c r="W15" s="68">
        <v>270015.75999999995</v>
      </c>
      <c r="X15" s="68">
        <v>24407.659999999996</v>
      </c>
      <c r="Y15" s="68">
        <v>1094130.5110911448</v>
      </c>
      <c r="Z15" s="68">
        <v>617200.84523483005</v>
      </c>
      <c r="AA15" s="68">
        <v>620412.2761203635</v>
      </c>
      <c r="AB15" s="68">
        <v>89985.095375459641</v>
      </c>
      <c r="AC15" s="68">
        <f t="shared" si="22"/>
        <v>10272975.484520854</v>
      </c>
      <c r="AD15" s="68">
        <v>259199.81</v>
      </c>
      <c r="AF15" s="79" t="s">
        <v>23</v>
      </c>
      <c r="AG15" s="79" t="s">
        <v>24</v>
      </c>
      <c r="AH15" s="80" t="s">
        <v>1156</v>
      </c>
      <c r="AI15" s="81">
        <v>10</v>
      </c>
      <c r="AJ15" s="68">
        <v>7105032.6151938168</v>
      </c>
      <c r="AK15" s="68">
        <v>404610.07999999996</v>
      </c>
      <c r="AL15" s="68">
        <v>277700.34000000003</v>
      </c>
      <c r="AM15" s="68">
        <v>25050.52</v>
      </c>
      <c r="AN15" s="68">
        <v>1126127.4259347194</v>
      </c>
      <c r="AO15" s="68">
        <v>617200.84523483005</v>
      </c>
      <c r="AP15" s="68">
        <v>638696.92694988509</v>
      </c>
      <c r="AQ15" s="68">
        <v>92829.212684134021</v>
      </c>
      <c r="AR15" s="68">
        <f t="shared" si="23"/>
        <v>10553933.845997386</v>
      </c>
      <c r="AS15" s="68">
        <v>266685.88</v>
      </c>
      <c r="AU15" s="79" t="s">
        <v>23</v>
      </c>
      <c r="AV15" s="79" t="s">
        <v>24</v>
      </c>
      <c r="AW15" s="80" t="s">
        <v>1157</v>
      </c>
      <c r="AX15" s="81">
        <v>10</v>
      </c>
      <c r="AY15" s="68">
        <v>7285561.3414692283</v>
      </c>
      <c r="AZ15" s="68">
        <v>414774.89</v>
      </c>
      <c r="BA15" s="68">
        <v>284847.78999999998</v>
      </c>
      <c r="BB15" s="68">
        <v>25687.889999999996</v>
      </c>
      <c r="BC15" s="68">
        <v>1154946.0320560075</v>
      </c>
      <c r="BD15" s="68">
        <v>617200.84523483005</v>
      </c>
      <c r="BE15" s="68">
        <v>654923.52386156935</v>
      </c>
      <c r="BF15" s="68">
        <v>95409.638674939051</v>
      </c>
      <c r="BG15" s="68">
        <f t="shared" si="24"/>
        <v>10806793.911296573</v>
      </c>
      <c r="BH15" s="68">
        <v>273441.95999999996</v>
      </c>
    </row>
    <row r="16" spans="1:62">
      <c r="B16" s="79" t="s">
        <v>25</v>
      </c>
      <c r="C16" s="79" t="s">
        <v>26</v>
      </c>
      <c r="D16" s="80" t="s">
        <v>953</v>
      </c>
      <c r="E16" s="81">
        <v>10</v>
      </c>
      <c r="F16" s="68"/>
      <c r="G16" s="68"/>
      <c r="H16" s="68"/>
      <c r="I16" s="68"/>
      <c r="J16" s="68"/>
      <c r="K16" s="68"/>
      <c r="L16" s="68"/>
      <c r="M16" s="68"/>
      <c r="N16" s="68">
        <f t="shared" si="21"/>
        <v>0</v>
      </c>
      <c r="O16" s="68"/>
      <c r="Q16" s="79" t="s">
        <v>25</v>
      </c>
      <c r="R16" s="79" t="s">
        <v>26</v>
      </c>
      <c r="S16" s="80" t="s">
        <v>954</v>
      </c>
      <c r="T16" s="81">
        <v>10</v>
      </c>
      <c r="U16" s="68">
        <v>20841225.922386423</v>
      </c>
      <c r="V16" s="68">
        <v>1117775.2799999998</v>
      </c>
      <c r="W16" s="68">
        <v>909687.9800000001</v>
      </c>
      <c r="X16" s="68">
        <v>73797.26999999999</v>
      </c>
      <c r="Y16" s="68">
        <v>3084924.05247714</v>
      </c>
      <c r="Z16" s="68">
        <v>1359730.3082092474</v>
      </c>
      <c r="AA16" s="68">
        <v>1833894.2614851056</v>
      </c>
      <c r="AB16" s="68">
        <v>269058.83635602146</v>
      </c>
      <c r="AC16" s="68">
        <f t="shared" si="22"/>
        <v>30262620.390913941</v>
      </c>
      <c r="AD16" s="68">
        <v>772526.4800000001</v>
      </c>
      <c r="AF16" s="79" t="s">
        <v>25</v>
      </c>
      <c r="AG16" s="79" t="s">
        <v>26</v>
      </c>
      <c r="AH16" s="80" t="s">
        <v>1156</v>
      </c>
      <c r="AI16" s="81">
        <v>10</v>
      </c>
      <c r="AJ16" s="68">
        <v>21447874.670303788</v>
      </c>
      <c r="AK16" s="68">
        <v>1150082.92</v>
      </c>
      <c r="AL16" s="68">
        <v>935934.91</v>
      </c>
      <c r="AM16" s="68">
        <v>75931.400000000009</v>
      </c>
      <c r="AN16" s="68">
        <v>3175122.6516750082</v>
      </c>
      <c r="AO16" s="68">
        <v>1359730.3082092474</v>
      </c>
      <c r="AP16" s="68">
        <v>1887466.7621624391</v>
      </c>
      <c r="AQ16" s="68">
        <v>277558.11556768045</v>
      </c>
      <c r="AR16" s="68">
        <f t="shared" si="23"/>
        <v>31104495.877918161</v>
      </c>
      <c r="AS16" s="68">
        <v>794794.14000000013</v>
      </c>
      <c r="AU16" s="79" t="s">
        <v>25</v>
      </c>
      <c r="AV16" s="79" t="s">
        <v>26</v>
      </c>
      <c r="AW16" s="80" t="s">
        <v>1157</v>
      </c>
      <c r="AX16" s="81">
        <v>10</v>
      </c>
      <c r="AY16" s="68">
        <v>21993749.827338822</v>
      </c>
      <c r="AZ16" s="68">
        <v>1179261.8999999999</v>
      </c>
      <c r="BA16" s="68">
        <v>959675.20000000007</v>
      </c>
      <c r="BB16" s="68">
        <v>77857.070000000007</v>
      </c>
      <c r="BC16" s="68">
        <v>3256426.0775352824</v>
      </c>
      <c r="BD16" s="68">
        <v>1359730.3082092474</v>
      </c>
      <c r="BE16" s="68">
        <v>1935726.0006588593</v>
      </c>
      <c r="BF16" s="68">
        <v>285276.75932018086</v>
      </c>
      <c r="BG16" s="68">
        <f t="shared" si="24"/>
        <v>31862673.303062391</v>
      </c>
      <c r="BH16" s="68">
        <v>814970.16</v>
      </c>
    </row>
    <row r="17" spans="2:60">
      <c r="B17" s="79" t="s">
        <v>27</v>
      </c>
      <c r="C17" s="79" t="s">
        <v>28</v>
      </c>
      <c r="D17" s="80" t="s">
        <v>953</v>
      </c>
      <c r="E17" s="81">
        <v>10</v>
      </c>
      <c r="F17" s="68"/>
      <c r="G17" s="68"/>
      <c r="H17" s="68"/>
      <c r="I17" s="68"/>
      <c r="J17" s="68"/>
      <c r="K17" s="68"/>
      <c r="L17" s="68"/>
      <c r="M17" s="68"/>
      <c r="N17" s="68">
        <f t="shared" si="21"/>
        <v>0</v>
      </c>
      <c r="O17" s="68"/>
      <c r="Q17" s="79" t="s">
        <v>27</v>
      </c>
      <c r="R17" s="79" t="s">
        <v>28</v>
      </c>
      <c r="S17" s="80" t="s">
        <v>954</v>
      </c>
      <c r="T17" s="81">
        <v>10</v>
      </c>
      <c r="U17" s="68">
        <v>115076233.13070621</v>
      </c>
      <c r="V17" s="68">
        <v>3039652.46</v>
      </c>
      <c r="W17" s="68">
        <v>1297755.0399999998</v>
      </c>
      <c r="X17" s="68">
        <v>394981.97</v>
      </c>
      <c r="Y17" s="68">
        <v>14265751.973260589</v>
      </c>
      <c r="Z17" s="68">
        <v>4389524.7095314339</v>
      </c>
      <c r="AA17" s="68">
        <v>5082106.8468004121</v>
      </c>
      <c r="AB17" s="68">
        <v>1247543.4707878828</v>
      </c>
      <c r="AC17" s="68">
        <f t="shared" si="22"/>
        <v>145701318.65108654</v>
      </c>
      <c r="AD17" s="68">
        <v>907769.05</v>
      </c>
      <c r="AF17" s="79" t="s">
        <v>27</v>
      </c>
      <c r="AG17" s="79" t="s">
        <v>28</v>
      </c>
      <c r="AH17" s="80" t="s">
        <v>1156</v>
      </c>
      <c r="AI17" s="81">
        <v>10</v>
      </c>
      <c r="AJ17" s="68">
        <v>117630765.79549669</v>
      </c>
      <c r="AK17" s="68">
        <v>3101540.0599999996</v>
      </c>
      <c r="AL17" s="68">
        <v>1324186.1599999999</v>
      </c>
      <c r="AM17" s="68">
        <v>403017.56000000006</v>
      </c>
      <c r="AN17" s="68">
        <v>14580326.617499247</v>
      </c>
      <c r="AO17" s="68">
        <v>4389524.7095314339</v>
      </c>
      <c r="AP17" s="68">
        <v>5194994.5541586243</v>
      </c>
      <c r="AQ17" s="68">
        <v>1274707.4070364237</v>
      </c>
      <c r="AR17" s="68">
        <f t="shared" si="23"/>
        <v>148825377.64372241</v>
      </c>
      <c r="AS17" s="68">
        <v>926314.78</v>
      </c>
      <c r="AU17" s="79" t="s">
        <v>27</v>
      </c>
      <c r="AV17" s="79" t="s">
        <v>28</v>
      </c>
      <c r="AW17" s="80" t="s">
        <v>1157</v>
      </c>
      <c r="AX17" s="81">
        <v>10</v>
      </c>
      <c r="AY17" s="68">
        <v>119809948.73031743</v>
      </c>
      <c r="AZ17" s="68">
        <v>3153161.8600000003</v>
      </c>
      <c r="BA17" s="68">
        <v>1346192.0299999998</v>
      </c>
      <c r="BB17" s="68">
        <v>409772.58999999997</v>
      </c>
      <c r="BC17" s="68">
        <v>14848039.053418765</v>
      </c>
      <c r="BD17" s="68">
        <v>4389524.7095314339</v>
      </c>
      <c r="BE17" s="68">
        <v>5291275.3959703622</v>
      </c>
      <c r="BF17" s="68">
        <v>1297554.2293985188</v>
      </c>
      <c r="BG17" s="68">
        <f t="shared" si="24"/>
        <v>151487182.0086365</v>
      </c>
      <c r="BH17" s="68">
        <v>941713.41</v>
      </c>
    </row>
    <row r="18" spans="2:60">
      <c r="B18" s="79" t="s">
        <v>29</v>
      </c>
      <c r="C18" s="79" t="s">
        <v>30</v>
      </c>
      <c r="D18" s="80" t="s">
        <v>953</v>
      </c>
      <c r="E18" s="81">
        <v>10</v>
      </c>
      <c r="F18" s="68"/>
      <c r="G18" s="68"/>
      <c r="H18" s="68"/>
      <c r="I18" s="68"/>
      <c r="J18" s="68"/>
      <c r="K18" s="68"/>
      <c r="L18" s="68"/>
      <c r="M18" s="68"/>
      <c r="N18" s="68">
        <f t="shared" si="21"/>
        <v>0</v>
      </c>
      <c r="O18" s="68"/>
      <c r="Q18" s="79" t="s">
        <v>29</v>
      </c>
      <c r="R18" s="79" t="s">
        <v>30</v>
      </c>
      <c r="S18" s="80" t="s">
        <v>954</v>
      </c>
      <c r="T18" s="81">
        <v>10</v>
      </c>
      <c r="U18" s="68">
        <v>5123036.040399855</v>
      </c>
      <c r="V18" s="68">
        <v>282363.16000000003</v>
      </c>
      <c r="W18" s="68">
        <v>359606.23</v>
      </c>
      <c r="X18" s="68">
        <v>16941.780000000002</v>
      </c>
      <c r="Y18" s="68">
        <v>675820.3673450941</v>
      </c>
      <c r="Z18" s="68">
        <v>334834.10166138818</v>
      </c>
      <c r="AA18" s="68">
        <v>367897.568447022</v>
      </c>
      <c r="AB18" s="68">
        <v>67709.737592496909</v>
      </c>
      <c r="AC18" s="68">
        <f t="shared" si="22"/>
        <v>7407964.2654458564</v>
      </c>
      <c r="AD18" s="68">
        <v>179755.28</v>
      </c>
      <c r="AF18" s="79" t="s">
        <v>29</v>
      </c>
      <c r="AG18" s="79" t="s">
        <v>30</v>
      </c>
      <c r="AH18" s="80" t="s">
        <v>1156</v>
      </c>
      <c r="AI18" s="81">
        <v>10</v>
      </c>
      <c r="AJ18" s="68">
        <v>5260382.0713595264</v>
      </c>
      <c r="AK18" s="68">
        <v>290469.30000000005</v>
      </c>
      <c r="AL18" s="68">
        <v>369909.70999999996</v>
      </c>
      <c r="AM18" s="68">
        <v>17447.64</v>
      </c>
      <c r="AN18" s="68">
        <v>695598.71665793925</v>
      </c>
      <c r="AO18" s="68">
        <v>334834.10166138818</v>
      </c>
      <c r="AP18" s="68">
        <v>378637.06457530812</v>
      </c>
      <c r="AQ18" s="68">
        <v>69732.691417953931</v>
      </c>
      <c r="AR18" s="68">
        <f t="shared" si="23"/>
        <v>7601917.4056721153</v>
      </c>
      <c r="AS18" s="68">
        <v>184906.11000000002</v>
      </c>
      <c r="AU18" s="79" t="s">
        <v>29</v>
      </c>
      <c r="AV18" s="79" t="s">
        <v>30</v>
      </c>
      <c r="AW18" s="80" t="s">
        <v>1157</v>
      </c>
      <c r="AX18" s="81">
        <v>10</v>
      </c>
      <c r="AY18" s="68">
        <v>5385800.0736384448</v>
      </c>
      <c r="AZ18" s="68">
        <v>297840.49</v>
      </c>
      <c r="BA18" s="68">
        <v>379268.08999999997</v>
      </c>
      <c r="BB18" s="68">
        <v>17852.579999999998</v>
      </c>
      <c r="BC18" s="68">
        <v>713407.60019691847</v>
      </c>
      <c r="BD18" s="68">
        <v>334834.10166138818</v>
      </c>
      <c r="BE18" s="68">
        <v>388291.13949442544</v>
      </c>
      <c r="BF18" s="68">
        <v>71586.966963375919</v>
      </c>
      <c r="BG18" s="68">
        <f t="shared" si="24"/>
        <v>7778515.0919545526</v>
      </c>
      <c r="BH18" s="68">
        <v>189634.04999999996</v>
      </c>
    </row>
    <row r="19" spans="2:60">
      <c r="B19" s="79" t="s">
        <v>31</v>
      </c>
      <c r="C19" s="79" t="s">
        <v>32</v>
      </c>
      <c r="D19" s="80" t="s">
        <v>953</v>
      </c>
      <c r="E19" s="81">
        <v>10</v>
      </c>
      <c r="F19" s="68"/>
      <c r="G19" s="68"/>
      <c r="H19" s="68"/>
      <c r="I19" s="68"/>
      <c r="J19" s="68"/>
      <c r="K19" s="68"/>
      <c r="L19" s="68"/>
      <c r="M19" s="68"/>
      <c r="N19" s="68">
        <f t="shared" si="21"/>
        <v>0</v>
      </c>
      <c r="O19" s="68"/>
      <c r="Q19" s="79" t="s">
        <v>31</v>
      </c>
      <c r="R19" s="79" t="s">
        <v>32</v>
      </c>
      <c r="S19" s="80" t="s">
        <v>954</v>
      </c>
      <c r="T19" s="81">
        <v>10</v>
      </c>
      <c r="U19" s="68">
        <v>301192.70549308264</v>
      </c>
      <c r="V19" s="68">
        <v>0</v>
      </c>
      <c r="W19" s="68">
        <v>0</v>
      </c>
      <c r="X19" s="68">
        <v>0</v>
      </c>
      <c r="Y19" s="68">
        <v>0</v>
      </c>
      <c r="Z19" s="68">
        <v>0</v>
      </c>
      <c r="AA19" s="68">
        <v>0</v>
      </c>
      <c r="AB19" s="68">
        <v>2558.7600533924997</v>
      </c>
      <c r="AC19" s="68">
        <f t="shared" si="22"/>
        <v>303751.46554647514</v>
      </c>
      <c r="AD19" s="68">
        <v>0</v>
      </c>
      <c r="AF19" s="79" t="s">
        <v>31</v>
      </c>
      <c r="AG19" s="79" t="s">
        <v>32</v>
      </c>
      <c r="AH19" s="80" t="s">
        <v>1156</v>
      </c>
      <c r="AI19" s="81">
        <v>10</v>
      </c>
      <c r="AJ19" s="68">
        <v>304012.02652706858</v>
      </c>
      <c r="AK19" s="68">
        <v>0</v>
      </c>
      <c r="AL19" s="68">
        <v>0</v>
      </c>
      <c r="AM19" s="68">
        <v>0</v>
      </c>
      <c r="AN19" s="68">
        <v>0</v>
      </c>
      <c r="AO19" s="68">
        <v>0</v>
      </c>
      <c r="AP19" s="68">
        <v>0</v>
      </c>
      <c r="AQ19" s="68">
        <v>2587.6131191375316</v>
      </c>
      <c r="AR19" s="68">
        <f t="shared" si="23"/>
        <v>306599.63964620611</v>
      </c>
      <c r="AS19" s="68">
        <v>0</v>
      </c>
      <c r="AU19" s="79" t="s">
        <v>31</v>
      </c>
      <c r="AV19" s="79" t="s">
        <v>32</v>
      </c>
      <c r="AW19" s="80" t="s">
        <v>1157</v>
      </c>
      <c r="AX19" s="81">
        <v>10</v>
      </c>
      <c r="AY19" s="68">
        <v>306596.46475336765</v>
      </c>
      <c r="AZ19" s="68">
        <v>0</v>
      </c>
      <c r="BA19" s="68">
        <v>0</v>
      </c>
      <c r="BB19" s="68">
        <v>0</v>
      </c>
      <c r="BC19" s="68">
        <v>0</v>
      </c>
      <c r="BD19" s="68">
        <v>0</v>
      </c>
      <c r="BE19" s="68">
        <v>0</v>
      </c>
      <c r="BF19" s="68">
        <v>2613.9868682363885</v>
      </c>
      <c r="BG19" s="68">
        <f t="shared" si="24"/>
        <v>309210.45162160404</v>
      </c>
      <c r="BH19" s="68">
        <v>0</v>
      </c>
    </row>
    <row r="20" spans="2:60">
      <c r="B20" s="79" t="s">
        <v>33</v>
      </c>
      <c r="C20" s="79" t="s">
        <v>34</v>
      </c>
      <c r="D20" s="80" t="s">
        <v>953</v>
      </c>
      <c r="E20" s="81">
        <v>10</v>
      </c>
      <c r="F20" s="68"/>
      <c r="G20" s="68"/>
      <c r="H20" s="68"/>
      <c r="I20" s="68"/>
      <c r="J20" s="68"/>
      <c r="K20" s="68"/>
      <c r="L20" s="68"/>
      <c r="M20" s="68"/>
      <c r="N20" s="68">
        <f t="shared" si="21"/>
        <v>0</v>
      </c>
      <c r="O20" s="68"/>
      <c r="Q20" s="79" t="s">
        <v>33</v>
      </c>
      <c r="R20" s="79" t="s">
        <v>34</v>
      </c>
      <c r="S20" s="80" t="s">
        <v>954</v>
      </c>
      <c r="T20" s="81">
        <v>10</v>
      </c>
      <c r="U20" s="68">
        <v>3525206.2388657471</v>
      </c>
      <c r="V20" s="68">
        <v>127217.31</v>
      </c>
      <c r="W20" s="68">
        <v>74804.569999999992</v>
      </c>
      <c r="X20" s="68">
        <v>9016.1999999999989</v>
      </c>
      <c r="Y20" s="68">
        <v>336230.10678101581</v>
      </c>
      <c r="Z20" s="68">
        <v>265411.63907558133</v>
      </c>
      <c r="AA20" s="68">
        <v>25012.849854463326</v>
      </c>
      <c r="AB20" s="68">
        <v>39550.690649571829</v>
      </c>
      <c r="AC20" s="68">
        <f t="shared" si="22"/>
        <v>4496475.4752263799</v>
      </c>
      <c r="AD20" s="68">
        <v>94025.87</v>
      </c>
      <c r="AF20" s="79" t="s">
        <v>33</v>
      </c>
      <c r="AG20" s="79" t="s">
        <v>34</v>
      </c>
      <c r="AH20" s="80" t="s">
        <v>1156</v>
      </c>
      <c r="AI20" s="81">
        <v>10</v>
      </c>
      <c r="AJ20" s="68">
        <v>3613653.5876989635</v>
      </c>
      <c r="AK20" s="68">
        <v>130874.75000000001</v>
      </c>
      <c r="AL20" s="68">
        <v>76890.19</v>
      </c>
      <c r="AM20" s="68">
        <v>9283.32</v>
      </c>
      <c r="AN20" s="68">
        <v>346060.1772947961</v>
      </c>
      <c r="AO20" s="68">
        <v>265411.63907558133</v>
      </c>
      <c r="AP20" s="68">
        <v>25803.263099989519</v>
      </c>
      <c r="AQ20" s="68">
        <v>40675.837610351853</v>
      </c>
      <c r="AR20" s="68">
        <f t="shared" si="23"/>
        <v>4605421.3847796824</v>
      </c>
      <c r="AS20" s="68">
        <v>96768.62000000001</v>
      </c>
      <c r="AU20" s="79" t="s">
        <v>33</v>
      </c>
      <c r="AV20" s="79" t="s">
        <v>34</v>
      </c>
      <c r="AW20" s="80" t="s">
        <v>1157</v>
      </c>
      <c r="AX20" s="81">
        <v>10</v>
      </c>
      <c r="AY20" s="68">
        <v>3695236.1678633806</v>
      </c>
      <c r="AZ20" s="68">
        <v>134205.56</v>
      </c>
      <c r="BA20" s="68">
        <v>78962.569999999992</v>
      </c>
      <c r="BB20" s="68">
        <v>9549.44</v>
      </c>
      <c r="BC20" s="68">
        <v>354939.43756207085</v>
      </c>
      <c r="BD20" s="68">
        <v>265411.63907558133</v>
      </c>
      <c r="BE20" s="68">
        <v>26476.717617243317</v>
      </c>
      <c r="BF20" s="68">
        <v>41718.178157856688</v>
      </c>
      <c r="BG20" s="68">
        <f t="shared" si="24"/>
        <v>4705793.3602761328</v>
      </c>
      <c r="BH20" s="68">
        <v>99293.65</v>
      </c>
    </row>
    <row r="21" spans="2:60">
      <c r="B21" s="79" t="s">
        <v>35</v>
      </c>
      <c r="C21" s="79" t="s">
        <v>36</v>
      </c>
      <c r="D21" s="80" t="s">
        <v>953</v>
      </c>
      <c r="E21" s="81">
        <v>10</v>
      </c>
      <c r="F21" s="68"/>
      <c r="G21" s="68"/>
      <c r="H21" s="68"/>
      <c r="I21" s="68"/>
      <c r="J21" s="68"/>
      <c r="K21" s="68"/>
      <c r="L21" s="68"/>
      <c r="M21" s="68"/>
      <c r="N21" s="68">
        <f t="shared" si="21"/>
        <v>0</v>
      </c>
      <c r="O21" s="68"/>
      <c r="Q21" s="79" t="s">
        <v>35</v>
      </c>
      <c r="R21" s="79" t="s">
        <v>36</v>
      </c>
      <c r="S21" s="80" t="s">
        <v>954</v>
      </c>
      <c r="T21" s="81">
        <v>10</v>
      </c>
      <c r="U21" s="68">
        <v>11210832.522363096</v>
      </c>
      <c r="V21" s="68">
        <v>559174.78999999992</v>
      </c>
      <c r="W21" s="68">
        <v>623113.29999999993</v>
      </c>
      <c r="X21" s="68">
        <v>39243.69</v>
      </c>
      <c r="Y21" s="68">
        <v>1183903.4566700454</v>
      </c>
      <c r="Z21" s="68">
        <v>774941.48718249274</v>
      </c>
      <c r="AA21" s="68">
        <v>1051615.7307952333</v>
      </c>
      <c r="AB21" s="68">
        <v>142434.82194489986</v>
      </c>
      <c r="AC21" s="68">
        <f t="shared" si="22"/>
        <v>15992054.188955767</v>
      </c>
      <c r="AD21" s="68">
        <v>406794.39000000013</v>
      </c>
      <c r="AF21" s="79" t="s">
        <v>35</v>
      </c>
      <c r="AG21" s="79" t="s">
        <v>36</v>
      </c>
      <c r="AH21" s="80" t="s">
        <v>1156</v>
      </c>
      <c r="AI21" s="81">
        <v>10</v>
      </c>
      <c r="AJ21" s="68">
        <v>11534519.387730379</v>
      </c>
      <c r="AK21" s="68">
        <v>575382.60000000009</v>
      </c>
      <c r="AL21" s="68">
        <v>640981.88</v>
      </c>
      <c r="AM21" s="68">
        <v>40353.79</v>
      </c>
      <c r="AN21" s="68">
        <v>1218517.5886918802</v>
      </c>
      <c r="AO21" s="68">
        <v>774941.48718249274</v>
      </c>
      <c r="AP21" s="68">
        <v>1082334.4426324279</v>
      </c>
      <c r="AQ21" s="68">
        <v>146915.01648105495</v>
      </c>
      <c r="AR21" s="68">
        <f t="shared" si="23"/>
        <v>16432494.892718233</v>
      </c>
      <c r="AS21" s="68">
        <v>418548.69999999995</v>
      </c>
      <c r="AU21" s="79" t="s">
        <v>35</v>
      </c>
      <c r="AV21" s="79" t="s">
        <v>36</v>
      </c>
      <c r="AW21" s="80" t="s">
        <v>1157</v>
      </c>
      <c r="AX21" s="81">
        <v>10</v>
      </c>
      <c r="AY21" s="68">
        <v>11826453.198182277</v>
      </c>
      <c r="AZ21" s="68">
        <v>589928.48000000021</v>
      </c>
      <c r="BA21" s="68">
        <v>657272.38000000012</v>
      </c>
      <c r="BB21" s="68">
        <v>41358.46</v>
      </c>
      <c r="BC21" s="68">
        <v>1249730.1907972477</v>
      </c>
      <c r="BD21" s="68">
        <v>774941.48718249274</v>
      </c>
      <c r="BE21" s="68">
        <v>1110079.5910425475</v>
      </c>
      <c r="BF21" s="68">
        <v>150987.31564224511</v>
      </c>
      <c r="BG21" s="68">
        <f t="shared" si="24"/>
        <v>16829907.232846811</v>
      </c>
      <c r="BH21" s="68">
        <v>429156.12999999995</v>
      </c>
    </row>
    <row r="22" spans="2:60">
      <c r="B22" s="79" t="s">
        <v>37</v>
      </c>
      <c r="C22" s="79" t="s">
        <v>38</v>
      </c>
      <c r="D22" s="80" t="s">
        <v>953</v>
      </c>
      <c r="E22" s="81">
        <v>10</v>
      </c>
      <c r="F22" s="68"/>
      <c r="G22" s="68"/>
      <c r="H22" s="68"/>
      <c r="I22" s="68"/>
      <c r="J22" s="68"/>
      <c r="K22" s="68"/>
      <c r="L22" s="68"/>
      <c r="M22" s="68"/>
      <c r="N22" s="68">
        <f t="shared" si="21"/>
        <v>0</v>
      </c>
      <c r="O22" s="68"/>
      <c r="Q22" s="79" t="s">
        <v>37</v>
      </c>
      <c r="R22" s="79" t="s">
        <v>38</v>
      </c>
      <c r="S22" s="80" t="s">
        <v>954</v>
      </c>
      <c r="T22" s="81">
        <v>10</v>
      </c>
      <c r="U22" s="68">
        <v>12798023.859791245</v>
      </c>
      <c r="V22" s="68">
        <v>457150.04000000004</v>
      </c>
      <c r="W22" s="68">
        <v>380859.29000000004</v>
      </c>
      <c r="X22" s="68">
        <v>46368.94</v>
      </c>
      <c r="Y22" s="68">
        <v>1778733.6795357324</v>
      </c>
      <c r="Z22" s="68">
        <v>461538.99988290539</v>
      </c>
      <c r="AA22" s="68">
        <v>1398078.4223987511</v>
      </c>
      <c r="AB22" s="68">
        <v>155695.52291963249</v>
      </c>
      <c r="AC22" s="68">
        <f t="shared" si="22"/>
        <v>17476448.754528262</v>
      </c>
      <c r="AD22" s="68">
        <v>0</v>
      </c>
      <c r="AF22" s="79" t="s">
        <v>37</v>
      </c>
      <c r="AG22" s="79" t="s">
        <v>38</v>
      </c>
      <c r="AH22" s="80" t="s">
        <v>1156</v>
      </c>
      <c r="AI22" s="81">
        <v>10</v>
      </c>
      <c r="AJ22" s="68">
        <v>13170348.395090884</v>
      </c>
      <c r="AK22" s="68">
        <v>470422.6</v>
      </c>
      <c r="AL22" s="68">
        <v>391917.92999999993</v>
      </c>
      <c r="AM22" s="68">
        <v>47728.430000000008</v>
      </c>
      <c r="AN22" s="68">
        <v>1830801.1589945671</v>
      </c>
      <c r="AO22" s="68">
        <v>461538.99988290539</v>
      </c>
      <c r="AP22" s="68">
        <v>1438713.1277471217</v>
      </c>
      <c r="AQ22" s="68">
        <v>160615.43684061989</v>
      </c>
      <c r="AR22" s="68">
        <f t="shared" si="23"/>
        <v>17972086.078556094</v>
      </c>
      <c r="AS22" s="68">
        <v>0</v>
      </c>
      <c r="AU22" s="79" t="s">
        <v>37</v>
      </c>
      <c r="AV22" s="79" t="s">
        <v>38</v>
      </c>
      <c r="AW22" s="80" t="s">
        <v>1157</v>
      </c>
      <c r="AX22" s="81">
        <v>10</v>
      </c>
      <c r="AY22" s="68">
        <v>13505733.280922981</v>
      </c>
      <c r="AZ22" s="68">
        <v>482400.72000000003</v>
      </c>
      <c r="BA22" s="68">
        <v>401897.91000000003</v>
      </c>
      <c r="BB22" s="68">
        <v>48979.39</v>
      </c>
      <c r="BC22" s="68">
        <v>1877753.5847872123</v>
      </c>
      <c r="BD22" s="68">
        <v>461538.99988290539</v>
      </c>
      <c r="BE22" s="68">
        <v>1475891.1484928722</v>
      </c>
      <c r="BF22" s="68">
        <v>165082.73792795464</v>
      </c>
      <c r="BG22" s="68">
        <f t="shared" si="24"/>
        <v>18419277.772013929</v>
      </c>
      <c r="BH22" s="68">
        <v>0</v>
      </c>
    </row>
    <row r="23" spans="2:60">
      <c r="B23" s="79" t="s">
        <v>39</v>
      </c>
      <c r="C23" s="79" t="s">
        <v>40</v>
      </c>
      <c r="D23" s="80" t="s">
        <v>953</v>
      </c>
      <c r="E23" s="81">
        <v>10</v>
      </c>
      <c r="F23" s="68"/>
      <c r="G23" s="68"/>
      <c r="H23" s="68"/>
      <c r="I23" s="68"/>
      <c r="J23" s="68"/>
      <c r="K23" s="68"/>
      <c r="L23" s="68"/>
      <c r="M23" s="68"/>
      <c r="N23" s="68">
        <f t="shared" si="21"/>
        <v>0</v>
      </c>
      <c r="O23" s="68"/>
      <c r="Q23" s="79" t="s">
        <v>39</v>
      </c>
      <c r="R23" s="79" t="s">
        <v>40</v>
      </c>
      <c r="S23" s="80" t="s">
        <v>954</v>
      </c>
      <c r="T23" s="81">
        <v>10</v>
      </c>
      <c r="U23" s="68">
        <v>10221528.965631124</v>
      </c>
      <c r="V23" s="68">
        <v>353384.69</v>
      </c>
      <c r="W23" s="68">
        <v>280927.43</v>
      </c>
      <c r="X23" s="68">
        <v>36467.93</v>
      </c>
      <c r="Y23" s="68">
        <v>1179892.0678339924</v>
      </c>
      <c r="Z23" s="68">
        <v>922480.13009982649</v>
      </c>
      <c r="AA23" s="68">
        <v>1173400.8522458549</v>
      </c>
      <c r="AB23" s="68">
        <v>117088.56112129614</v>
      </c>
      <c r="AC23" s="68">
        <f t="shared" si="22"/>
        <v>14285170.62693209</v>
      </c>
      <c r="AD23" s="68">
        <v>0</v>
      </c>
      <c r="AF23" s="79" t="s">
        <v>39</v>
      </c>
      <c r="AG23" s="79" t="s">
        <v>40</v>
      </c>
      <c r="AH23" s="80" t="s">
        <v>1156</v>
      </c>
      <c r="AI23" s="81">
        <v>10</v>
      </c>
      <c r="AJ23" s="68">
        <v>10515721.760935243</v>
      </c>
      <c r="AK23" s="68">
        <v>363573.98000000004</v>
      </c>
      <c r="AL23" s="68">
        <v>289104.65000000002</v>
      </c>
      <c r="AM23" s="68">
        <v>37527.070000000007</v>
      </c>
      <c r="AN23" s="68">
        <v>1214383.4931551262</v>
      </c>
      <c r="AO23" s="68">
        <v>922480.13009982649</v>
      </c>
      <c r="AP23" s="68">
        <v>1207668.6562161953</v>
      </c>
      <c r="AQ23" s="68">
        <v>120775.51947367005</v>
      </c>
      <c r="AR23" s="68">
        <f t="shared" si="23"/>
        <v>14671235.259880062</v>
      </c>
      <c r="AS23" s="68">
        <v>0</v>
      </c>
      <c r="AU23" s="79" t="s">
        <v>39</v>
      </c>
      <c r="AV23" s="79" t="s">
        <v>40</v>
      </c>
      <c r="AW23" s="80" t="s">
        <v>1157</v>
      </c>
      <c r="AX23" s="81">
        <v>10</v>
      </c>
      <c r="AY23" s="68">
        <v>10780743.82241139</v>
      </c>
      <c r="AZ23" s="68">
        <v>372821.33</v>
      </c>
      <c r="BA23" s="68">
        <v>296352.79000000004</v>
      </c>
      <c r="BB23" s="68">
        <v>38482.229999999996</v>
      </c>
      <c r="BC23" s="68">
        <v>1245489.0462859992</v>
      </c>
      <c r="BD23" s="68">
        <v>922480.13009982649</v>
      </c>
      <c r="BE23" s="68">
        <v>1238538.1441341175</v>
      </c>
      <c r="BF23" s="68">
        <v>124125.759607438</v>
      </c>
      <c r="BG23" s="68">
        <f t="shared" si="24"/>
        <v>15019033.252538772</v>
      </c>
      <c r="BH23" s="68">
        <v>0</v>
      </c>
    </row>
    <row r="24" spans="2:60">
      <c r="B24" s="79" t="s">
        <v>41</v>
      </c>
      <c r="C24" s="79" t="s">
        <v>42</v>
      </c>
      <c r="D24" s="80" t="s">
        <v>953</v>
      </c>
      <c r="E24" s="81">
        <v>10</v>
      </c>
      <c r="F24" s="68"/>
      <c r="G24" s="68"/>
      <c r="H24" s="68"/>
      <c r="I24" s="68"/>
      <c r="J24" s="68"/>
      <c r="K24" s="68"/>
      <c r="L24" s="68"/>
      <c r="M24" s="68"/>
      <c r="N24" s="68">
        <f t="shared" si="21"/>
        <v>0</v>
      </c>
      <c r="O24" s="68"/>
      <c r="Q24" s="79" t="s">
        <v>41</v>
      </c>
      <c r="R24" s="79" t="s">
        <v>42</v>
      </c>
      <c r="S24" s="80" t="s">
        <v>954</v>
      </c>
      <c r="T24" s="81">
        <v>10</v>
      </c>
      <c r="U24" s="68">
        <v>63034597.769602448</v>
      </c>
      <c r="V24" s="68">
        <v>2929840.8900000006</v>
      </c>
      <c r="W24" s="68">
        <v>2976103.6300000004</v>
      </c>
      <c r="X24" s="68">
        <v>223320.19</v>
      </c>
      <c r="Y24" s="68">
        <v>8478270.2680319194</v>
      </c>
      <c r="Z24" s="68">
        <v>2145157.0420984775</v>
      </c>
      <c r="AA24" s="68">
        <v>5492620.2455010386</v>
      </c>
      <c r="AB24" s="68">
        <v>771381.16484126449</v>
      </c>
      <c r="AC24" s="68">
        <f t="shared" si="22"/>
        <v>87967448.290075153</v>
      </c>
      <c r="AD24" s="68">
        <v>1916157.0899999999</v>
      </c>
      <c r="AF24" s="79" t="s">
        <v>41</v>
      </c>
      <c r="AG24" s="79" t="s">
        <v>42</v>
      </c>
      <c r="AH24" s="80" t="s">
        <v>1156</v>
      </c>
      <c r="AI24" s="81">
        <v>10</v>
      </c>
      <c r="AJ24" s="68">
        <v>64438930.71364034</v>
      </c>
      <c r="AK24" s="68">
        <v>2989433.76</v>
      </c>
      <c r="AL24" s="68">
        <v>3036657.64</v>
      </c>
      <c r="AM24" s="68">
        <v>227946.09</v>
      </c>
      <c r="AN24" s="68">
        <v>8665240.3329832293</v>
      </c>
      <c r="AO24" s="68">
        <v>2145157.0420984775</v>
      </c>
      <c r="AP24" s="68">
        <v>5614388.7958781635</v>
      </c>
      <c r="AQ24" s="68">
        <v>788175.03389458358</v>
      </c>
      <c r="AR24" s="68">
        <f t="shared" si="23"/>
        <v>89861079.218494788</v>
      </c>
      <c r="AS24" s="68">
        <v>1955149.8099999998</v>
      </c>
      <c r="AU24" s="79" t="s">
        <v>41</v>
      </c>
      <c r="AV24" s="79" t="s">
        <v>42</v>
      </c>
      <c r="AW24" s="80" t="s">
        <v>1157</v>
      </c>
      <c r="AX24" s="81">
        <v>10</v>
      </c>
      <c r="AY24" s="68">
        <v>65638804.880131811</v>
      </c>
      <c r="AZ24" s="68">
        <v>3039240.0200000005</v>
      </c>
      <c r="BA24" s="68">
        <v>3087191.0400000005</v>
      </c>
      <c r="BB24" s="68">
        <v>231712.39</v>
      </c>
      <c r="BC24" s="68">
        <v>8824362.9280263241</v>
      </c>
      <c r="BD24" s="68">
        <v>2145157.0420984775</v>
      </c>
      <c r="BE24" s="68">
        <v>5717821.9765381049</v>
      </c>
      <c r="BF24" s="68">
        <v>802300.85626161098</v>
      </c>
      <c r="BG24" s="68">
        <f t="shared" si="24"/>
        <v>91474268.143056333</v>
      </c>
      <c r="BH24" s="68">
        <v>1987677.01</v>
      </c>
    </row>
    <row r="25" spans="2:60">
      <c r="B25" s="79" t="s">
        <v>43</v>
      </c>
      <c r="C25" s="79" t="s">
        <v>44</v>
      </c>
      <c r="D25" s="80" t="s">
        <v>953</v>
      </c>
      <c r="E25" s="81">
        <v>10</v>
      </c>
      <c r="F25" s="68"/>
      <c r="G25" s="68"/>
      <c r="H25" s="68"/>
      <c r="I25" s="68"/>
      <c r="J25" s="68"/>
      <c r="K25" s="68"/>
      <c r="L25" s="68"/>
      <c r="M25" s="68"/>
      <c r="N25" s="68">
        <f t="shared" si="21"/>
        <v>0</v>
      </c>
      <c r="O25" s="68"/>
      <c r="Q25" s="79" t="s">
        <v>43</v>
      </c>
      <c r="R25" s="79" t="s">
        <v>44</v>
      </c>
      <c r="S25" s="80" t="s">
        <v>954</v>
      </c>
      <c r="T25" s="81">
        <v>10</v>
      </c>
      <c r="U25" s="68">
        <v>31421353.730681632</v>
      </c>
      <c r="V25" s="68">
        <v>1256488.2600000002</v>
      </c>
      <c r="W25" s="68">
        <v>91226.55</v>
      </c>
      <c r="X25" s="68">
        <v>109511.82</v>
      </c>
      <c r="Y25" s="68">
        <v>5014280.4178482136</v>
      </c>
      <c r="Z25" s="68">
        <v>1564300.6454938569</v>
      </c>
      <c r="AA25" s="68">
        <v>2156609.325738912</v>
      </c>
      <c r="AB25" s="68">
        <v>373817.2952824682</v>
      </c>
      <c r="AC25" s="68">
        <f t="shared" si="22"/>
        <v>42773155.505045086</v>
      </c>
      <c r="AD25" s="68">
        <v>785567.46</v>
      </c>
      <c r="AF25" s="79" t="s">
        <v>43</v>
      </c>
      <c r="AG25" s="79" t="s">
        <v>44</v>
      </c>
      <c r="AH25" s="80" t="s">
        <v>1156</v>
      </c>
      <c r="AI25" s="81">
        <v>10</v>
      </c>
      <c r="AJ25" s="68">
        <v>32116324.561010059</v>
      </c>
      <c r="AK25" s="68">
        <v>1282007.57</v>
      </c>
      <c r="AL25" s="68">
        <v>93136.01</v>
      </c>
      <c r="AM25" s="68">
        <v>111803.56999999999</v>
      </c>
      <c r="AN25" s="68">
        <v>5124777.7498367839</v>
      </c>
      <c r="AO25" s="68">
        <v>1564300.6454938569</v>
      </c>
      <c r="AP25" s="68">
        <v>2204614.0807519006</v>
      </c>
      <c r="AQ25" s="68">
        <v>381955.6635248512</v>
      </c>
      <c r="AR25" s="68">
        <f t="shared" si="23"/>
        <v>43680515.130617455</v>
      </c>
      <c r="AS25" s="68">
        <v>801595.28</v>
      </c>
      <c r="AU25" s="79" t="s">
        <v>43</v>
      </c>
      <c r="AV25" s="79" t="s">
        <v>44</v>
      </c>
      <c r="AW25" s="80" t="s">
        <v>1157</v>
      </c>
      <c r="AX25" s="81">
        <v>10</v>
      </c>
      <c r="AY25" s="68">
        <v>32709186.349632163</v>
      </c>
      <c r="AZ25" s="68">
        <v>1303331.3500000001</v>
      </c>
      <c r="BA25" s="68">
        <v>94578.57</v>
      </c>
      <c r="BB25" s="68">
        <v>113616.45</v>
      </c>
      <c r="BC25" s="68">
        <v>5218795.8028584486</v>
      </c>
      <c r="BD25" s="68">
        <v>1564300.6454938569</v>
      </c>
      <c r="BE25" s="68">
        <v>2245431.6316946261</v>
      </c>
      <c r="BF25" s="68">
        <v>388800.92635048926</v>
      </c>
      <c r="BG25" s="68">
        <f t="shared" si="24"/>
        <v>44453005.586029589</v>
      </c>
      <c r="BH25" s="68">
        <v>814963.86</v>
      </c>
    </row>
    <row r="26" spans="2:60">
      <c r="B26" s="79" t="s">
        <v>45</v>
      </c>
      <c r="C26" s="79" t="s">
        <v>46</v>
      </c>
      <c r="D26" s="80" t="s">
        <v>953</v>
      </c>
      <c r="E26" s="81">
        <v>10</v>
      </c>
      <c r="F26" s="68"/>
      <c r="G26" s="68"/>
      <c r="H26" s="68"/>
      <c r="I26" s="68"/>
      <c r="J26" s="68"/>
      <c r="K26" s="68"/>
      <c r="L26" s="68"/>
      <c r="M26" s="68"/>
      <c r="N26" s="68">
        <f t="shared" si="21"/>
        <v>0</v>
      </c>
      <c r="O26" s="68"/>
      <c r="Q26" s="79" t="s">
        <v>45</v>
      </c>
      <c r="R26" s="79" t="s">
        <v>46</v>
      </c>
      <c r="S26" s="80" t="s">
        <v>954</v>
      </c>
      <c r="T26" s="81">
        <v>10</v>
      </c>
      <c r="U26" s="68">
        <v>3845148.9874838088</v>
      </c>
      <c r="V26" s="68">
        <v>105575.13000000002</v>
      </c>
      <c r="W26" s="68">
        <v>0</v>
      </c>
      <c r="X26" s="68">
        <v>0</v>
      </c>
      <c r="Y26" s="68">
        <v>284661.93111377209</v>
      </c>
      <c r="Z26" s="68">
        <v>115870.26116470269</v>
      </c>
      <c r="AA26" s="68">
        <v>0</v>
      </c>
      <c r="AB26" s="68">
        <v>30371.221080628224</v>
      </c>
      <c r="AC26" s="68">
        <f t="shared" si="22"/>
        <v>4442885.9808429116</v>
      </c>
      <c r="AD26" s="68">
        <v>61258.45</v>
      </c>
      <c r="AF26" s="79" t="s">
        <v>45</v>
      </c>
      <c r="AG26" s="79" t="s">
        <v>46</v>
      </c>
      <c r="AH26" s="80" t="s">
        <v>1156</v>
      </c>
      <c r="AI26" s="81">
        <v>10</v>
      </c>
      <c r="AJ26" s="68">
        <v>3939575.12692264</v>
      </c>
      <c r="AK26" s="68">
        <v>108584.81999999999</v>
      </c>
      <c r="AL26" s="68">
        <v>0</v>
      </c>
      <c r="AM26" s="68">
        <v>0</v>
      </c>
      <c r="AN26" s="68">
        <v>292988.11661513813</v>
      </c>
      <c r="AO26" s="68">
        <v>115870.26116470269</v>
      </c>
      <c r="AP26" s="68">
        <v>0</v>
      </c>
      <c r="AQ26" s="68">
        <v>31210.752317297272</v>
      </c>
      <c r="AR26" s="68">
        <f t="shared" si="23"/>
        <v>4551196.5870197779</v>
      </c>
      <c r="AS26" s="68">
        <v>62967.509999999995</v>
      </c>
      <c r="AU26" s="79" t="s">
        <v>45</v>
      </c>
      <c r="AV26" s="79" t="s">
        <v>46</v>
      </c>
      <c r="AW26" s="80" t="s">
        <v>1157</v>
      </c>
      <c r="AX26" s="81">
        <v>10</v>
      </c>
      <c r="AY26" s="68">
        <v>4025784.7203042032</v>
      </c>
      <c r="AZ26" s="68">
        <v>111380.26</v>
      </c>
      <c r="BA26" s="68">
        <v>0</v>
      </c>
      <c r="BB26" s="68">
        <v>0</v>
      </c>
      <c r="BC26" s="68">
        <v>300498.35824789834</v>
      </c>
      <c r="BD26" s="68">
        <v>115870.26116470269</v>
      </c>
      <c r="BE26" s="68">
        <v>0</v>
      </c>
      <c r="BF26" s="68">
        <v>31991.747160179541</v>
      </c>
      <c r="BG26" s="68">
        <f t="shared" si="24"/>
        <v>4650092.1568769831</v>
      </c>
      <c r="BH26" s="68">
        <v>64566.810000000012</v>
      </c>
    </row>
    <row r="27" spans="2:60">
      <c r="B27" s="79" t="s">
        <v>47</v>
      </c>
      <c r="C27" s="79" t="s">
        <v>48</v>
      </c>
      <c r="D27" s="80" t="s">
        <v>953</v>
      </c>
      <c r="E27" s="81">
        <v>10</v>
      </c>
      <c r="F27" s="68"/>
      <c r="G27" s="68"/>
      <c r="H27" s="68"/>
      <c r="I27" s="68"/>
      <c r="J27" s="68"/>
      <c r="K27" s="68"/>
      <c r="L27" s="68"/>
      <c r="M27" s="68"/>
      <c r="N27" s="68">
        <f t="shared" si="21"/>
        <v>0</v>
      </c>
      <c r="O27" s="68"/>
      <c r="Q27" s="79" t="s">
        <v>47</v>
      </c>
      <c r="R27" s="79" t="s">
        <v>48</v>
      </c>
      <c r="S27" s="80" t="s">
        <v>954</v>
      </c>
      <c r="T27" s="81">
        <v>10</v>
      </c>
      <c r="U27" s="68">
        <v>22918360.926816609</v>
      </c>
      <c r="V27" s="68">
        <v>783309.68</v>
      </c>
      <c r="W27" s="68">
        <v>96729.78</v>
      </c>
      <c r="X27" s="68">
        <v>82119.560000000012</v>
      </c>
      <c r="Y27" s="68">
        <v>3534842.0732775</v>
      </c>
      <c r="Z27" s="68">
        <v>1235104.2371651365</v>
      </c>
      <c r="AA27" s="68">
        <v>2277147.4590593069</v>
      </c>
      <c r="AB27" s="68">
        <v>266470.6928393282</v>
      </c>
      <c r="AC27" s="68">
        <f t="shared" si="22"/>
        <v>31379080.119157881</v>
      </c>
      <c r="AD27" s="68">
        <v>184995.71</v>
      </c>
      <c r="AF27" s="79" t="s">
        <v>47</v>
      </c>
      <c r="AG27" s="79" t="s">
        <v>48</v>
      </c>
      <c r="AH27" s="80" t="s">
        <v>1156</v>
      </c>
      <c r="AI27" s="81">
        <v>10</v>
      </c>
      <c r="AJ27" s="68">
        <v>23583312.686228864</v>
      </c>
      <c r="AK27" s="68">
        <v>806097.13</v>
      </c>
      <c r="AL27" s="68">
        <v>99543.5</v>
      </c>
      <c r="AM27" s="68">
        <v>84560.67</v>
      </c>
      <c r="AN27" s="68">
        <v>3638500.5930734975</v>
      </c>
      <c r="AO27" s="68">
        <v>1235104.2371651365</v>
      </c>
      <c r="AP27" s="68">
        <v>2344426.8623188701</v>
      </c>
      <c r="AQ27" s="68">
        <v>274892.70408610255</v>
      </c>
      <c r="AR27" s="68">
        <f t="shared" si="23"/>
        <v>32256802.512872472</v>
      </c>
      <c r="AS27" s="68">
        <v>190364.12999999998</v>
      </c>
      <c r="AU27" s="79" t="s">
        <v>47</v>
      </c>
      <c r="AV27" s="79" t="s">
        <v>48</v>
      </c>
      <c r="AW27" s="80" t="s">
        <v>1157</v>
      </c>
      <c r="AX27" s="81">
        <v>10</v>
      </c>
      <c r="AY27" s="68">
        <v>24182134.267953429</v>
      </c>
      <c r="AZ27" s="68">
        <v>826584.99000000011</v>
      </c>
      <c r="BA27" s="68">
        <v>102030.76999999999</v>
      </c>
      <c r="BB27" s="68">
        <v>86679.16</v>
      </c>
      <c r="BC27" s="68">
        <v>3731973.8011796656</v>
      </c>
      <c r="BD27" s="68">
        <v>1235104.2371651365</v>
      </c>
      <c r="BE27" s="68">
        <v>2404404.0001592063</v>
      </c>
      <c r="BF27" s="68">
        <v>282533.15006861836</v>
      </c>
      <c r="BG27" s="68">
        <f t="shared" si="24"/>
        <v>33046629.156526059</v>
      </c>
      <c r="BH27" s="68">
        <v>195184.78</v>
      </c>
    </row>
    <row r="28" spans="2:60">
      <c r="B28" s="79" t="s">
        <v>49</v>
      </c>
      <c r="C28" s="79" t="s">
        <v>50</v>
      </c>
      <c r="D28" s="80" t="s">
        <v>953</v>
      </c>
      <c r="E28" s="81">
        <v>10</v>
      </c>
      <c r="F28" s="68"/>
      <c r="G28" s="68"/>
      <c r="H28" s="68"/>
      <c r="I28" s="68"/>
      <c r="J28" s="68"/>
      <c r="K28" s="68"/>
      <c r="L28" s="68"/>
      <c r="M28" s="68"/>
      <c r="N28" s="68">
        <f t="shared" si="21"/>
        <v>0</v>
      </c>
      <c r="O28" s="68"/>
      <c r="Q28" s="79" t="s">
        <v>49</v>
      </c>
      <c r="R28" s="79" t="s">
        <v>50</v>
      </c>
      <c r="S28" s="80" t="s">
        <v>954</v>
      </c>
      <c r="T28" s="81">
        <v>10</v>
      </c>
      <c r="U28" s="68">
        <v>4831876.9430812998</v>
      </c>
      <c r="V28" s="68">
        <v>212203.07000000004</v>
      </c>
      <c r="W28" s="68">
        <v>0</v>
      </c>
      <c r="X28" s="68">
        <v>0</v>
      </c>
      <c r="Y28" s="68">
        <v>621350.60913600784</v>
      </c>
      <c r="Z28" s="68">
        <v>272667.00841059361</v>
      </c>
      <c r="AA28" s="68">
        <v>94292.533174315584</v>
      </c>
      <c r="AB28" s="68">
        <v>54190.891757979058</v>
      </c>
      <c r="AC28" s="68">
        <f t="shared" si="22"/>
        <v>6227858.3655601954</v>
      </c>
      <c r="AD28" s="68">
        <v>141277.30999999997</v>
      </c>
      <c r="AF28" s="79" t="s">
        <v>49</v>
      </c>
      <c r="AG28" s="79" t="s">
        <v>50</v>
      </c>
      <c r="AH28" s="80" t="s">
        <v>1156</v>
      </c>
      <c r="AI28" s="81">
        <v>10</v>
      </c>
      <c r="AJ28" s="68">
        <v>4959521.8267366234</v>
      </c>
      <c r="AK28" s="68">
        <v>218339.33</v>
      </c>
      <c r="AL28" s="68">
        <v>0</v>
      </c>
      <c r="AM28" s="68">
        <v>0</v>
      </c>
      <c r="AN28" s="68">
        <v>639505.8877856693</v>
      </c>
      <c r="AO28" s="68">
        <v>272667.00841059361</v>
      </c>
      <c r="AP28" s="68">
        <v>97063.719703509676</v>
      </c>
      <c r="AQ28" s="68">
        <v>55791.740843500942</v>
      </c>
      <c r="AR28" s="68">
        <f t="shared" si="23"/>
        <v>6388221.6234798972</v>
      </c>
      <c r="AS28" s="68">
        <v>145332.11000000002</v>
      </c>
      <c r="AU28" s="79" t="s">
        <v>49</v>
      </c>
      <c r="AV28" s="79" t="s">
        <v>50</v>
      </c>
      <c r="AW28" s="80" t="s">
        <v>1157</v>
      </c>
      <c r="AX28" s="81">
        <v>10</v>
      </c>
      <c r="AY28" s="68">
        <v>5074827.9323146418</v>
      </c>
      <c r="AZ28" s="68">
        <v>223851.49000000002</v>
      </c>
      <c r="BA28" s="68">
        <v>0</v>
      </c>
      <c r="BB28" s="68">
        <v>0</v>
      </c>
      <c r="BC28" s="68">
        <v>655882.6063526182</v>
      </c>
      <c r="BD28" s="68">
        <v>272667.00841059361</v>
      </c>
      <c r="BE28" s="68">
        <v>99544.565831863671</v>
      </c>
      <c r="BF28" s="68">
        <v>57251.000276088715</v>
      </c>
      <c r="BG28" s="68">
        <f t="shared" si="24"/>
        <v>6533093.6131858053</v>
      </c>
      <c r="BH28" s="68">
        <v>149069.00999999998</v>
      </c>
    </row>
    <row r="29" spans="2:60">
      <c r="B29" s="79" t="s">
        <v>51</v>
      </c>
      <c r="C29" s="79" t="s">
        <v>52</v>
      </c>
      <c r="D29" s="80" t="s">
        <v>953</v>
      </c>
      <c r="E29" s="81">
        <v>10</v>
      </c>
      <c r="F29" s="68"/>
      <c r="G29" s="68"/>
      <c r="H29" s="68"/>
      <c r="I29" s="68"/>
      <c r="J29" s="68"/>
      <c r="K29" s="68"/>
      <c r="L29" s="68"/>
      <c r="M29" s="68"/>
      <c r="N29" s="68">
        <f t="shared" si="21"/>
        <v>0</v>
      </c>
      <c r="O29" s="68"/>
      <c r="Q29" s="79" t="s">
        <v>51</v>
      </c>
      <c r="R29" s="79" t="s">
        <v>52</v>
      </c>
      <c r="S29" s="80" t="s">
        <v>954</v>
      </c>
      <c r="T29" s="81">
        <v>10</v>
      </c>
      <c r="U29" s="68">
        <v>27655598.14310009</v>
      </c>
      <c r="V29" s="68">
        <v>972190.72999999975</v>
      </c>
      <c r="W29" s="68">
        <v>273844.40999999997</v>
      </c>
      <c r="X29" s="68">
        <v>90739.08</v>
      </c>
      <c r="Y29" s="68">
        <v>3569147.9884863878</v>
      </c>
      <c r="Z29" s="68">
        <v>620495.14310195413</v>
      </c>
      <c r="AA29" s="68">
        <v>414836.24781001767</v>
      </c>
      <c r="AB29" s="68">
        <v>138235.52943696082</v>
      </c>
      <c r="AC29" s="68">
        <f t="shared" si="22"/>
        <v>34574806.63193541</v>
      </c>
      <c r="AD29" s="68">
        <v>839719.3600000001</v>
      </c>
      <c r="AF29" s="79" t="s">
        <v>51</v>
      </c>
      <c r="AG29" s="79" t="s">
        <v>52</v>
      </c>
      <c r="AH29" s="80" t="s">
        <v>1156</v>
      </c>
      <c r="AI29" s="81">
        <v>10</v>
      </c>
      <c r="AJ29" s="68">
        <v>28385096.341540772</v>
      </c>
      <c r="AK29" s="68">
        <v>1000267.0299999997</v>
      </c>
      <c r="AL29" s="68">
        <v>281696.71000000002</v>
      </c>
      <c r="AM29" s="68">
        <v>93379.06</v>
      </c>
      <c r="AN29" s="68">
        <v>3673687.5745764123</v>
      </c>
      <c r="AO29" s="68">
        <v>620495.14310195413</v>
      </c>
      <c r="AP29" s="68">
        <v>426883.45961929933</v>
      </c>
      <c r="AQ29" s="68">
        <v>142603.5635741502</v>
      </c>
      <c r="AR29" s="68">
        <f t="shared" si="23"/>
        <v>35488108.802412592</v>
      </c>
      <c r="AS29" s="68">
        <v>863999.92</v>
      </c>
      <c r="AU29" s="79" t="s">
        <v>51</v>
      </c>
      <c r="AV29" s="79" t="s">
        <v>52</v>
      </c>
      <c r="AW29" s="80" t="s">
        <v>1157</v>
      </c>
      <c r="AX29" s="81">
        <v>10</v>
      </c>
      <c r="AY29" s="68">
        <v>29033940.346676175</v>
      </c>
      <c r="AZ29" s="68">
        <v>1025630.57</v>
      </c>
      <c r="BA29" s="68">
        <v>288914.20999999996</v>
      </c>
      <c r="BB29" s="68">
        <v>95709.65</v>
      </c>
      <c r="BC29" s="68">
        <v>3767930.8928871457</v>
      </c>
      <c r="BD29" s="68">
        <v>620495.14310195413</v>
      </c>
      <c r="BE29" s="68">
        <v>438005.41987894126</v>
      </c>
      <c r="BF29" s="68">
        <v>146574.00385017693</v>
      </c>
      <c r="BG29" s="68">
        <f t="shared" si="24"/>
        <v>36303084.786394395</v>
      </c>
      <c r="BH29" s="68">
        <v>885884.54999999993</v>
      </c>
    </row>
    <row r="30" spans="2:60">
      <c r="B30" s="79" t="s">
        <v>53</v>
      </c>
      <c r="C30" s="79" t="s">
        <v>54</v>
      </c>
      <c r="D30" s="80" t="s">
        <v>953</v>
      </c>
      <c r="E30" s="81">
        <v>10</v>
      </c>
      <c r="F30" s="68"/>
      <c r="G30" s="68"/>
      <c r="H30" s="68"/>
      <c r="I30" s="68"/>
      <c r="J30" s="68"/>
      <c r="K30" s="68"/>
      <c r="L30" s="68"/>
      <c r="M30" s="68"/>
      <c r="N30" s="68">
        <f t="shared" si="21"/>
        <v>0</v>
      </c>
      <c r="O30" s="68"/>
      <c r="Q30" s="79" t="s">
        <v>53</v>
      </c>
      <c r="R30" s="79" t="s">
        <v>54</v>
      </c>
      <c r="S30" s="80" t="s">
        <v>954</v>
      </c>
      <c r="T30" s="81">
        <v>10</v>
      </c>
      <c r="U30" s="68">
        <v>1886111.4989368725</v>
      </c>
      <c r="V30" s="68">
        <v>39339.390000000007</v>
      </c>
      <c r="W30" s="68">
        <v>0</v>
      </c>
      <c r="X30" s="68">
        <v>0</v>
      </c>
      <c r="Y30" s="68">
        <v>106019.89311378408</v>
      </c>
      <c r="Z30" s="68">
        <v>0</v>
      </c>
      <c r="AA30" s="68">
        <v>47054.845836616114</v>
      </c>
      <c r="AB30" s="68">
        <v>20125.401416867971</v>
      </c>
      <c r="AC30" s="68">
        <f t="shared" si="22"/>
        <v>2118560.03930414</v>
      </c>
      <c r="AD30" s="68">
        <v>19909.010000000002</v>
      </c>
      <c r="AF30" s="79" t="s">
        <v>53</v>
      </c>
      <c r="AG30" s="79" t="s">
        <v>54</v>
      </c>
      <c r="AH30" s="80" t="s">
        <v>1156</v>
      </c>
      <c r="AI30" s="81">
        <v>10</v>
      </c>
      <c r="AJ30" s="68">
        <v>1918844.8234287486</v>
      </c>
      <c r="AK30" s="68">
        <v>40061.360000000008</v>
      </c>
      <c r="AL30" s="68">
        <v>0</v>
      </c>
      <c r="AM30" s="68">
        <v>0</v>
      </c>
      <c r="AN30" s="68">
        <v>107998.93431110625</v>
      </c>
      <c r="AO30" s="68">
        <v>0</v>
      </c>
      <c r="AP30" s="68">
        <v>47933.309723635102</v>
      </c>
      <c r="AQ30" s="68">
        <v>20548.032686621882</v>
      </c>
      <c r="AR30" s="68">
        <f t="shared" si="23"/>
        <v>2155660.830150112</v>
      </c>
      <c r="AS30" s="68">
        <v>20274.370000000003</v>
      </c>
      <c r="AU30" s="79" t="s">
        <v>53</v>
      </c>
      <c r="AV30" s="79" t="s">
        <v>54</v>
      </c>
      <c r="AW30" s="80" t="s">
        <v>1157</v>
      </c>
      <c r="AX30" s="81">
        <v>10</v>
      </c>
      <c r="AY30" s="68">
        <v>1950673.3576450399</v>
      </c>
      <c r="AZ30" s="68">
        <v>40763.37000000001</v>
      </c>
      <c r="BA30" s="68">
        <v>0</v>
      </c>
      <c r="BB30" s="68">
        <v>0</v>
      </c>
      <c r="BC30" s="68">
        <v>109923.24738694682</v>
      </c>
      <c r="BD30" s="68">
        <v>0</v>
      </c>
      <c r="BE30" s="68">
        <v>48787.543219488798</v>
      </c>
      <c r="BF30" s="68">
        <v>20959.001740355045</v>
      </c>
      <c r="BG30" s="68">
        <f t="shared" si="24"/>
        <v>2191736.1699918304</v>
      </c>
      <c r="BH30" s="68">
        <v>20629.649999999998</v>
      </c>
    </row>
    <row r="31" spans="2:60">
      <c r="B31" s="79" t="s">
        <v>55</v>
      </c>
      <c r="C31" s="79" t="s">
        <v>56</v>
      </c>
      <c r="D31" s="80" t="s">
        <v>953</v>
      </c>
      <c r="E31" s="81">
        <v>10</v>
      </c>
      <c r="F31" s="68"/>
      <c r="G31" s="68"/>
      <c r="H31" s="68"/>
      <c r="I31" s="68"/>
      <c r="J31" s="68"/>
      <c r="K31" s="68"/>
      <c r="L31" s="68"/>
      <c r="M31" s="68"/>
      <c r="N31" s="68">
        <f t="shared" si="21"/>
        <v>0</v>
      </c>
      <c r="O31" s="68"/>
      <c r="Q31" s="79" t="s">
        <v>55</v>
      </c>
      <c r="R31" s="79" t="s">
        <v>56</v>
      </c>
      <c r="S31" s="80" t="s">
        <v>954</v>
      </c>
      <c r="T31" s="81">
        <v>10</v>
      </c>
      <c r="U31" s="68">
        <v>193942407.66298443</v>
      </c>
      <c r="V31" s="68">
        <v>7256446.4200000018</v>
      </c>
      <c r="W31" s="68">
        <v>5125872.25</v>
      </c>
      <c r="X31" s="68">
        <v>677410.74</v>
      </c>
      <c r="Y31" s="68">
        <v>27097867.608454295</v>
      </c>
      <c r="Z31" s="68">
        <v>10003888.822396303</v>
      </c>
      <c r="AA31" s="68">
        <v>13103277.732732162</v>
      </c>
      <c r="AB31" s="68">
        <v>2310603.0806514621</v>
      </c>
      <c r="AC31" s="68">
        <f t="shared" si="22"/>
        <v>263540927.08721867</v>
      </c>
      <c r="AD31" s="68">
        <v>4023152.77</v>
      </c>
      <c r="AF31" s="79" t="s">
        <v>55</v>
      </c>
      <c r="AG31" s="79" t="s">
        <v>56</v>
      </c>
      <c r="AH31" s="80" t="s">
        <v>1156</v>
      </c>
      <c r="AI31" s="81">
        <v>10</v>
      </c>
      <c r="AJ31" s="68">
        <v>199581304.3109819</v>
      </c>
      <c r="AK31" s="68">
        <v>7467199.4699999988</v>
      </c>
      <c r="AL31" s="68">
        <v>5274779.47</v>
      </c>
      <c r="AM31" s="68">
        <v>697112.4</v>
      </c>
      <c r="AN31" s="68">
        <v>27892553.042957511</v>
      </c>
      <c r="AO31" s="68">
        <v>10003888.822396303</v>
      </c>
      <c r="AP31" s="68">
        <v>13487721.006194495</v>
      </c>
      <c r="AQ31" s="68">
        <v>2383611.6487899423</v>
      </c>
      <c r="AR31" s="68">
        <f t="shared" si="23"/>
        <v>270928153.69132018</v>
      </c>
      <c r="AS31" s="68">
        <v>4139983.52</v>
      </c>
      <c r="AU31" s="79" t="s">
        <v>55</v>
      </c>
      <c r="AV31" s="79" t="s">
        <v>56</v>
      </c>
      <c r="AW31" s="80" t="s">
        <v>1157</v>
      </c>
      <c r="AX31" s="81">
        <v>10</v>
      </c>
      <c r="AY31" s="68">
        <v>204660791.53236282</v>
      </c>
      <c r="AZ31" s="68">
        <v>7657111.71</v>
      </c>
      <c r="BA31" s="68">
        <v>5408884.04</v>
      </c>
      <c r="BB31" s="68">
        <v>714841.99</v>
      </c>
      <c r="BC31" s="68">
        <v>28609117.493534528</v>
      </c>
      <c r="BD31" s="68">
        <v>10003888.822396303</v>
      </c>
      <c r="BE31" s="68">
        <v>13834054.499561742</v>
      </c>
      <c r="BF31" s="68">
        <v>2449893.2821174264</v>
      </c>
      <c r="BG31" s="68">
        <f t="shared" si="24"/>
        <v>277583878.0199728</v>
      </c>
      <c r="BH31" s="68">
        <v>4245294.6499999994</v>
      </c>
    </row>
    <row r="32" spans="2:60">
      <c r="B32" s="79" t="s">
        <v>57</v>
      </c>
      <c r="C32" s="79" t="s">
        <v>58</v>
      </c>
      <c r="D32" s="80" t="s">
        <v>953</v>
      </c>
      <c r="E32" s="81">
        <v>10</v>
      </c>
      <c r="F32" s="68"/>
      <c r="G32" s="68"/>
      <c r="H32" s="68"/>
      <c r="I32" s="68"/>
      <c r="J32" s="68"/>
      <c r="K32" s="68"/>
      <c r="L32" s="68"/>
      <c r="M32" s="68"/>
      <c r="N32" s="68">
        <f t="shared" si="21"/>
        <v>0</v>
      </c>
      <c r="O32" s="68"/>
      <c r="Q32" s="79" t="s">
        <v>57</v>
      </c>
      <c r="R32" s="79" t="s">
        <v>58</v>
      </c>
      <c r="S32" s="80" t="s">
        <v>954</v>
      </c>
      <c r="T32" s="81">
        <v>10</v>
      </c>
      <c r="U32" s="68">
        <v>16949990.246743798</v>
      </c>
      <c r="V32" s="68">
        <v>226811.18</v>
      </c>
      <c r="W32" s="68">
        <v>80708.909999999989</v>
      </c>
      <c r="X32" s="68">
        <v>57433.299999999996</v>
      </c>
      <c r="Y32" s="68">
        <v>1529177.4658829614</v>
      </c>
      <c r="Z32" s="68">
        <v>1178449.4018666532</v>
      </c>
      <c r="AA32" s="68">
        <v>411876.76822391048</v>
      </c>
      <c r="AB32" s="68">
        <v>170847.27995693311</v>
      </c>
      <c r="AC32" s="68">
        <f t="shared" si="22"/>
        <v>20605294.552674256</v>
      </c>
      <c r="AD32" s="68">
        <v>0</v>
      </c>
      <c r="AF32" s="79" t="s">
        <v>57</v>
      </c>
      <c r="AG32" s="79" t="s">
        <v>58</v>
      </c>
      <c r="AH32" s="80" t="s">
        <v>1156</v>
      </c>
      <c r="AI32" s="81">
        <v>10</v>
      </c>
      <c r="AJ32" s="68">
        <v>17443114.585233916</v>
      </c>
      <c r="AK32" s="68">
        <v>233465.43</v>
      </c>
      <c r="AL32" s="68">
        <v>83226.58</v>
      </c>
      <c r="AM32" s="68">
        <v>59110.36</v>
      </c>
      <c r="AN32" s="68">
        <v>1574037.0345467736</v>
      </c>
      <c r="AO32" s="68">
        <v>1178449.4018666532</v>
      </c>
      <c r="AP32" s="68">
        <v>423768.13536191825</v>
      </c>
      <c r="AQ32" s="68">
        <v>176247.35302922875</v>
      </c>
      <c r="AR32" s="68">
        <f t="shared" si="23"/>
        <v>21171418.880038485</v>
      </c>
      <c r="AS32" s="68">
        <v>0</v>
      </c>
      <c r="AU32" s="79" t="s">
        <v>57</v>
      </c>
      <c r="AV32" s="79" t="s">
        <v>58</v>
      </c>
      <c r="AW32" s="80" t="s">
        <v>1157</v>
      </c>
      <c r="AX32" s="81">
        <v>10</v>
      </c>
      <c r="AY32" s="68">
        <v>17887283.980881218</v>
      </c>
      <c r="AZ32" s="68">
        <v>239359.79</v>
      </c>
      <c r="BA32" s="68">
        <v>85321.53</v>
      </c>
      <c r="BB32" s="68">
        <v>60570.979999999996</v>
      </c>
      <c r="BC32" s="68">
        <v>1614478.3788345233</v>
      </c>
      <c r="BD32" s="68">
        <v>1178449.4018666532</v>
      </c>
      <c r="BE32" s="68">
        <v>434668.70300994383</v>
      </c>
      <c r="BF32" s="68">
        <v>181146.67869243771</v>
      </c>
      <c r="BG32" s="68">
        <f t="shared" si="24"/>
        <v>21681279.443284776</v>
      </c>
      <c r="BH32" s="68">
        <v>0</v>
      </c>
    </row>
    <row r="33" spans="2:60">
      <c r="B33" s="79" t="s">
        <v>59</v>
      </c>
      <c r="C33" s="79" t="s">
        <v>60</v>
      </c>
      <c r="D33" s="80" t="s">
        <v>953</v>
      </c>
      <c r="E33" s="81">
        <v>10</v>
      </c>
      <c r="F33" s="68"/>
      <c r="G33" s="68"/>
      <c r="H33" s="68"/>
      <c r="I33" s="68"/>
      <c r="J33" s="68"/>
      <c r="K33" s="68"/>
      <c r="L33" s="68"/>
      <c r="M33" s="68"/>
      <c r="N33" s="68">
        <f t="shared" si="21"/>
        <v>0</v>
      </c>
      <c r="O33" s="68"/>
      <c r="Q33" s="79" t="s">
        <v>59</v>
      </c>
      <c r="R33" s="79" t="s">
        <v>60</v>
      </c>
      <c r="S33" s="80" t="s">
        <v>954</v>
      </c>
      <c r="T33" s="81">
        <v>10</v>
      </c>
      <c r="U33" s="68">
        <v>14925807.880605699</v>
      </c>
      <c r="V33" s="68">
        <v>262597.59999999998</v>
      </c>
      <c r="W33" s="68">
        <v>55809.81</v>
      </c>
      <c r="X33" s="68">
        <v>50707.789999999994</v>
      </c>
      <c r="Y33" s="68">
        <v>2014742.7540251382</v>
      </c>
      <c r="Z33" s="68">
        <v>0</v>
      </c>
      <c r="AA33" s="68">
        <v>232005.50864007758</v>
      </c>
      <c r="AB33" s="68">
        <v>158569.97185210884</v>
      </c>
      <c r="AC33" s="68">
        <f t="shared" si="22"/>
        <v>17700241.315123022</v>
      </c>
      <c r="AD33" s="68">
        <v>0</v>
      </c>
      <c r="AF33" s="79" t="s">
        <v>59</v>
      </c>
      <c r="AG33" s="79" t="s">
        <v>60</v>
      </c>
      <c r="AH33" s="80" t="s">
        <v>1156</v>
      </c>
      <c r="AI33" s="81">
        <v>10</v>
      </c>
      <c r="AJ33" s="68">
        <v>15360476.169282066</v>
      </c>
      <c r="AK33" s="68">
        <v>270228.15000000002</v>
      </c>
      <c r="AL33" s="68">
        <v>57481.81</v>
      </c>
      <c r="AM33" s="68">
        <v>52179.06</v>
      </c>
      <c r="AN33" s="68">
        <v>2073916.8406716406</v>
      </c>
      <c r="AO33" s="68">
        <v>0</v>
      </c>
      <c r="AP33" s="68">
        <v>238757.37181541818</v>
      </c>
      <c r="AQ33" s="68">
        <v>163581.26602343097</v>
      </c>
      <c r="AR33" s="68">
        <f t="shared" si="23"/>
        <v>18216620.667792555</v>
      </c>
      <c r="AS33" s="68">
        <v>0</v>
      </c>
      <c r="AU33" s="79" t="s">
        <v>59</v>
      </c>
      <c r="AV33" s="79" t="s">
        <v>60</v>
      </c>
      <c r="AW33" s="80" t="s">
        <v>1157</v>
      </c>
      <c r="AX33" s="81">
        <v>10</v>
      </c>
      <c r="AY33" s="68">
        <v>15752206.966306847</v>
      </c>
      <c r="AZ33" s="68">
        <v>277066.26</v>
      </c>
      <c r="BA33" s="68">
        <v>58931.9</v>
      </c>
      <c r="BB33" s="68">
        <v>53427.270000000004</v>
      </c>
      <c r="BC33" s="68">
        <v>2127288.0119510889</v>
      </c>
      <c r="BD33" s="68">
        <v>0</v>
      </c>
      <c r="BE33" s="68">
        <v>245010.30214132403</v>
      </c>
      <c r="BF33" s="68">
        <v>168125.04096923023</v>
      </c>
      <c r="BG33" s="68">
        <f t="shared" si="24"/>
        <v>18682055.751368489</v>
      </c>
      <c r="BH33" s="68">
        <v>0</v>
      </c>
    </row>
    <row r="34" spans="2:60">
      <c r="B34" s="79" t="s">
        <v>61</v>
      </c>
      <c r="C34" s="79" t="s">
        <v>62</v>
      </c>
      <c r="D34" s="80" t="s">
        <v>953</v>
      </c>
      <c r="E34" s="81">
        <v>10</v>
      </c>
      <c r="F34" s="68"/>
      <c r="G34" s="68"/>
      <c r="H34" s="68"/>
      <c r="I34" s="68"/>
      <c r="J34" s="68"/>
      <c r="K34" s="68"/>
      <c r="L34" s="68"/>
      <c r="M34" s="68"/>
      <c r="N34" s="68">
        <f t="shared" si="21"/>
        <v>0</v>
      </c>
      <c r="O34" s="68"/>
      <c r="Q34" s="79" t="s">
        <v>61</v>
      </c>
      <c r="R34" s="79" t="s">
        <v>62</v>
      </c>
      <c r="S34" s="80" t="s">
        <v>954</v>
      </c>
      <c r="T34" s="81">
        <v>10</v>
      </c>
      <c r="U34" s="68">
        <v>1422336.2908079366</v>
      </c>
      <c r="V34" s="68">
        <v>46326.700000000004</v>
      </c>
      <c r="W34" s="68">
        <v>0</v>
      </c>
      <c r="X34" s="68">
        <v>4498.6600000000008</v>
      </c>
      <c r="Y34" s="68">
        <v>110934.95987632472</v>
      </c>
      <c r="Z34" s="68">
        <v>177599.48996403799</v>
      </c>
      <c r="AA34" s="68">
        <v>0</v>
      </c>
      <c r="AB34" s="68">
        <v>14874.329159046756</v>
      </c>
      <c r="AC34" s="68">
        <f t="shared" si="22"/>
        <v>1776570.4298073458</v>
      </c>
      <c r="AD34" s="68">
        <v>0</v>
      </c>
      <c r="AF34" s="79" t="s">
        <v>61</v>
      </c>
      <c r="AG34" s="79" t="s">
        <v>62</v>
      </c>
      <c r="AH34" s="80" t="s">
        <v>1156</v>
      </c>
      <c r="AI34" s="81">
        <v>10</v>
      </c>
      <c r="AJ34" s="68">
        <v>1463543.0545182345</v>
      </c>
      <c r="AK34" s="68">
        <v>47664.25</v>
      </c>
      <c r="AL34" s="68">
        <v>0</v>
      </c>
      <c r="AM34" s="68">
        <v>4678.7</v>
      </c>
      <c r="AN34" s="68">
        <v>114168.74016521544</v>
      </c>
      <c r="AO34" s="68">
        <v>177599.48996403799</v>
      </c>
      <c r="AP34" s="68">
        <v>0</v>
      </c>
      <c r="AQ34" s="68">
        <v>15341.211143709486</v>
      </c>
      <c r="AR34" s="68">
        <f t="shared" si="23"/>
        <v>1822995.4457911972</v>
      </c>
      <c r="AS34" s="68">
        <v>0</v>
      </c>
      <c r="AU34" s="79" t="s">
        <v>61</v>
      </c>
      <c r="AV34" s="79" t="s">
        <v>62</v>
      </c>
      <c r="AW34" s="80" t="s">
        <v>1157</v>
      </c>
      <c r="AX34" s="81">
        <v>10</v>
      </c>
      <c r="AY34" s="68">
        <v>1500907.5248702248</v>
      </c>
      <c r="AZ34" s="68">
        <v>48896.229999999996</v>
      </c>
      <c r="BA34" s="68">
        <v>0</v>
      </c>
      <c r="BB34" s="68">
        <v>4760.6900000000005</v>
      </c>
      <c r="BC34" s="68">
        <v>117089.31901671628</v>
      </c>
      <c r="BD34" s="68">
        <v>177599.48996403799</v>
      </c>
      <c r="BE34" s="68">
        <v>0</v>
      </c>
      <c r="BF34" s="68">
        <v>15769.518826874904</v>
      </c>
      <c r="BG34" s="68">
        <f t="shared" si="24"/>
        <v>1865022.7726778537</v>
      </c>
      <c r="BH34" s="68">
        <v>0</v>
      </c>
    </row>
    <row r="35" spans="2:60">
      <c r="B35" s="79" t="s">
        <v>63</v>
      </c>
      <c r="C35" s="79" t="s">
        <v>64</v>
      </c>
      <c r="D35" s="80" t="s">
        <v>953</v>
      </c>
      <c r="E35" s="81">
        <v>10</v>
      </c>
      <c r="F35" s="68"/>
      <c r="G35" s="68"/>
      <c r="H35" s="68"/>
      <c r="I35" s="68"/>
      <c r="J35" s="68"/>
      <c r="K35" s="68"/>
      <c r="L35" s="68"/>
      <c r="M35" s="68"/>
      <c r="N35" s="68">
        <f t="shared" si="21"/>
        <v>0</v>
      </c>
      <c r="O35" s="68"/>
      <c r="Q35" s="79" t="s">
        <v>63</v>
      </c>
      <c r="R35" s="79" t="s">
        <v>64</v>
      </c>
      <c r="S35" s="80" t="s">
        <v>954</v>
      </c>
      <c r="T35" s="81">
        <v>10</v>
      </c>
      <c r="U35" s="68">
        <v>25852057.155874275</v>
      </c>
      <c r="V35" s="68">
        <v>704615.9800000001</v>
      </c>
      <c r="W35" s="68">
        <v>137537.65000000002</v>
      </c>
      <c r="X35" s="68">
        <v>91288.73</v>
      </c>
      <c r="Y35" s="68">
        <v>3939689.2043643524</v>
      </c>
      <c r="Z35" s="68">
        <v>1940239.9280678094</v>
      </c>
      <c r="AA35" s="68">
        <v>1906307.5635817118</v>
      </c>
      <c r="AB35" s="68">
        <v>295604.564705275</v>
      </c>
      <c r="AC35" s="68">
        <f t="shared" si="22"/>
        <v>34957621.916593425</v>
      </c>
      <c r="AD35" s="68">
        <v>90281.139999999985</v>
      </c>
      <c r="AF35" s="79" t="s">
        <v>63</v>
      </c>
      <c r="AG35" s="79" t="s">
        <v>64</v>
      </c>
      <c r="AH35" s="80" t="s">
        <v>1156</v>
      </c>
      <c r="AI35" s="81">
        <v>10</v>
      </c>
      <c r="AJ35" s="68">
        <v>26604728.11980376</v>
      </c>
      <c r="AK35" s="68">
        <v>725128.24</v>
      </c>
      <c r="AL35" s="68">
        <v>141618.59</v>
      </c>
      <c r="AM35" s="68">
        <v>94001.91</v>
      </c>
      <c r="AN35" s="68">
        <v>4055251.7012652061</v>
      </c>
      <c r="AO35" s="68">
        <v>1940239.9280678094</v>
      </c>
      <c r="AP35" s="68">
        <v>1962323.6010757324</v>
      </c>
      <c r="AQ35" s="68">
        <v>304945.92073405534</v>
      </c>
      <c r="AR35" s="68">
        <f t="shared" si="23"/>
        <v>35921111.070946559</v>
      </c>
      <c r="AS35" s="68">
        <v>92873.06</v>
      </c>
      <c r="AU35" s="79" t="s">
        <v>63</v>
      </c>
      <c r="AV35" s="79" t="s">
        <v>64</v>
      </c>
      <c r="AW35" s="80" t="s">
        <v>1157</v>
      </c>
      <c r="AX35" s="81">
        <v>10</v>
      </c>
      <c r="AY35" s="68">
        <v>27283455.948420994</v>
      </c>
      <c r="AZ35" s="68">
        <v>743560.98</v>
      </c>
      <c r="BA35" s="68">
        <v>145161.48000000001</v>
      </c>
      <c r="BB35" s="68">
        <v>96391.410000000018</v>
      </c>
      <c r="BC35" s="68">
        <v>4159453.9462496564</v>
      </c>
      <c r="BD35" s="68">
        <v>1940239.9280678094</v>
      </c>
      <c r="BE35" s="68">
        <v>2012843.6322754291</v>
      </c>
      <c r="BF35" s="68">
        <v>313426.35099169612</v>
      </c>
      <c r="BG35" s="68">
        <f t="shared" si="24"/>
        <v>36789776.326005585</v>
      </c>
      <c r="BH35" s="68">
        <v>95242.650000000009</v>
      </c>
    </row>
    <row r="36" spans="2:60">
      <c r="B36" s="79" t="s">
        <v>65</v>
      </c>
      <c r="C36" s="79" t="s">
        <v>66</v>
      </c>
      <c r="D36" s="80" t="s">
        <v>953</v>
      </c>
      <c r="E36" s="81">
        <v>10</v>
      </c>
      <c r="F36" s="68"/>
      <c r="G36" s="68"/>
      <c r="H36" s="68"/>
      <c r="I36" s="68"/>
      <c r="J36" s="68"/>
      <c r="K36" s="68"/>
      <c r="L36" s="68"/>
      <c r="M36" s="68"/>
      <c r="N36" s="68">
        <f t="shared" si="21"/>
        <v>0</v>
      </c>
      <c r="O36" s="68"/>
      <c r="Q36" s="79" t="s">
        <v>65</v>
      </c>
      <c r="R36" s="79" t="s">
        <v>66</v>
      </c>
      <c r="S36" s="80" t="s">
        <v>954</v>
      </c>
      <c r="T36" s="81">
        <v>10</v>
      </c>
      <c r="U36" s="68">
        <v>206437710.04243064</v>
      </c>
      <c r="V36" s="68">
        <v>7924083.4200000018</v>
      </c>
      <c r="W36" s="68">
        <v>5894874.0200000005</v>
      </c>
      <c r="X36" s="68">
        <v>750159.6</v>
      </c>
      <c r="Y36" s="68">
        <v>31312106.023050237</v>
      </c>
      <c r="Z36" s="68">
        <v>14811735.795968685</v>
      </c>
      <c r="AA36" s="68">
        <v>23504133.128647063</v>
      </c>
      <c r="AB36" s="68">
        <v>2596242.6311865449</v>
      </c>
      <c r="AC36" s="68">
        <f t="shared" si="22"/>
        <v>297446347.11128318</v>
      </c>
      <c r="AD36" s="68">
        <v>4215302.4499999993</v>
      </c>
      <c r="AF36" s="79" t="s">
        <v>65</v>
      </c>
      <c r="AG36" s="79" t="s">
        <v>66</v>
      </c>
      <c r="AH36" s="80" t="s">
        <v>1156</v>
      </c>
      <c r="AI36" s="81">
        <v>10</v>
      </c>
      <c r="AJ36" s="68">
        <v>212448931.88261208</v>
      </c>
      <c r="AK36" s="68">
        <v>8154254.8999999994</v>
      </c>
      <c r="AL36" s="68">
        <v>6066099.0099999998</v>
      </c>
      <c r="AM36" s="68">
        <v>771923.95</v>
      </c>
      <c r="AN36" s="68">
        <v>32230549.338208031</v>
      </c>
      <c r="AO36" s="68">
        <v>14811735.795968685</v>
      </c>
      <c r="AP36" s="68">
        <v>24193297.593211178</v>
      </c>
      <c r="AQ36" s="68">
        <v>2678273.9374651313</v>
      </c>
      <c r="AR36" s="68">
        <f t="shared" si="23"/>
        <v>305692905.4674651</v>
      </c>
      <c r="AS36" s="68">
        <v>4337839.0599999996</v>
      </c>
      <c r="AU36" s="79" t="s">
        <v>65</v>
      </c>
      <c r="AV36" s="79" t="s">
        <v>66</v>
      </c>
      <c r="AW36" s="80" t="s">
        <v>1157</v>
      </c>
      <c r="AX36" s="81">
        <v>10</v>
      </c>
      <c r="AY36" s="68">
        <v>217865475.10261506</v>
      </c>
      <c r="AZ36" s="68">
        <v>8361614.8500000015</v>
      </c>
      <c r="BA36" s="68">
        <v>6220430.7399999984</v>
      </c>
      <c r="BB36" s="68">
        <v>791600.04</v>
      </c>
      <c r="BC36" s="68">
        <v>33058730.9483543</v>
      </c>
      <c r="BD36" s="68">
        <v>14811735.795968685</v>
      </c>
      <c r="BE36" s="68">
        <v>24814812.997014917</v>
      </c>
      <c r="BF36" s="68">
        <v>2752748.2034137249</v>
      </c>
      <c r="BG36" s="68">
        <f t="shared" si="24"/>
        <v>313125251.67736673</v>
      </c>
      <c r="BH36" s="68">
        <v>4448103</v>
      </c>
    </row>
    <row r="37" spans="2:60">
      <c r="B37" s="79" t="s">
        <v>67</v>
      </c>
      <c r="C37" s="79" t="s">
        <v>68</v>
      </c>
      <c r="D37" s="80" t="s">
        <v>953</v>
      </c>
      <c r="E37" s="81">
        <v>10</v>
      </c>
      <c r="F37" s="68"/>
      <c r="G37" s="68"/>
      <c r="H37" s="68"/>
      <c r="I37" s="68"/>
      <c r="J37" s="68"/>
      <c r="K37" s="68"/>
      <c r="L37" s="68"/>
      <c r="M37" s="68"/>
      <c r="N37" s="68">
        <f t="shared" si="21"/>
        <v>0</v>
      </c>
      <c r="O37" s="68"/>
      <c r="Q37" s="79" t="s">
        <v>67</v>
      </c>
      <c r="R37" s="79" t="s">
        <v>68</v>
      </c>
      <c r="S37" s="80" t="s">
        <v>954</v>
      </c>
      <c r="T37" s="81">
        <v>10</v>
      </c>
      <c r="U37" s="68">
        <v>63368984.490657866</v>
      </c>
      <c r="V37" s="68">
        <v>694542.84</v>
      </c>
      <c r="W37" s="68">
        <v>411351.58999999997</v>
      </c>
      <c r="X37" s="68">
        <v>222522.42</v>
      </c>
      <c r="Y37" s="68">
        <v>7229686.005988678</v>
      </c>
      <c r="Z37" s="68">
        <v>3179120.5401929799</v>
      </c>
      <c r="AA37" s="68">
        <v>3632106.6851841756</v>
      </c>
      <c r="AB37" s="68">
        <v>687914.4923543185</v>
      </c>
      <c r="AC37" s="68">
        <f t="shared" si="22"/>
        <v>79426229.064378023</v>
      </c>
      <c r="AD37" s="68">
        <v>0</v>
      </c>
      <c r="AF37" s="79" t="s">
        <v>67</v>
      </c>
      <c r="AG37" s="79" t="s">
        <v>68</v>
      </c>
      <c r="AH37" s="80" t="s">
        <v>1156</v>
      </c>
      <c r="AI37" s="81">
        <v>10</v>
      </c>
      <c r="AJ37" s="68">
        <v>64788853.550736375</v>
      </c>
      <c r="AK37" s="68">
        <v>709083.76</v>
      </c>
      <c r="AL37" s="68">
        <v>419977.80999999994</v>
      </c>
      <c r="AM37" s="68">
        <v>227169.82</v>
      </c>
      <c r="AN37" s="68">
        <v>7391896.1254443647</v>
      </c>
      <c r="AO37" s="68">
        <v>3179120.5401929799</v>
      </c>
      <c r="AP37" s="68">
        <v>3714030.5631413502</v>
      </c>
      <c r="AQ37" s="68">
        <v>703256.5680500716</v>
      </c>
      <c r="AR37" s="68">
        <f t="shared" si="23"/>
        <v>81133388.73756513</v>
      </c>
      <c r="AS37" s="68">
        <v>0</v>
      </c>
      <c r="AU37" s="79" t="s">
        <v>67</v>
      </c>
      <c r="AV37" s="79" t="s">
        <v>68</v>
      </c>
      <c r="AW37" s="80" t="s">
        <v>1157</v>
      </c>
      <c r="AX37" s="81">
        <v>10</v>
      </c>
      <c r="AY37" s="68">
        <v>66003542.225925758</v>
      </c>
      <c r="AZ37" s="68">
        <v>721253.75</v>
      </c>
      <c r="BA37" s="68">
        <v>427163.77999999997</v>
      </c>
      <c r="BB37" s="68">
        <v>231032.45</v>
      </c>
      <c r="BC37" s="68">
        <v>7530479.3127579326</v>
      </c>
      <c r="BD37" s="68">
        <v>3179120.5401929799</v>
      </c>
      <c r="BE37" s="68">
        <v>3784334.4464527243</v>
      </c>
      <c r="BF37" s="68">
        <v>716242.05349880457</v>
      </c>
      <c r="BG37" s="68">
        <f t="shared" si="24"/>
        <v>82593168.558828205</v>
      </c>
      <c r="BH37" s="68">
        <v>0</v>
      </c>
    </row>
    <row r="38" spans="2:60">
      <c r="B38" s="79" t="s">
        <v>69</v>
      </c>
      <c r="C38" s="79" t="s">
        <v>70</v>
      </c>
      <c r="D38" s="80" t="s">
        <v>953</v>
      </c>
      <c r="E38" s="81">
        <v>10</v>
      </c>
      <c r="F38" s="68"/>
      <c r="G38" s="68"/>
      <c r="H38" s="68"/>
      <c r="I38" s="68"/>
      <c r="J38" s="68"/>
      <c r="K38" s="68"/>
      <c r="L38" s="68"/>
      <c r="M38" s="68"/>
      <c r="N38" s="68">
        <f t="shared" si="21"/>
        <v>0</v>
      </c>
      <c r="O38" s="68"/>
      <c r="Q38" s="79" t="s">
        <v>69</v>
      </c>
      <c r="R38" s="79" t="s">
        <v>70</v>
      </c>
      <c r="S38" s="80" t="s">
        <v>954</v>
      </c>
      <c r="T38" s="81">
        <v>10</v>
      </c>
      <c r="U38" s="68">
        <v>108287922.9436321</v>
      </c>
      <c r="V38" s="68">
        <v>2769998.3</v>
      </c>
      <c r="W38" s="68">
        <v>1391195.9100000001</v>
      </c>
      <c r="X38" s="68">
        <v>381981.88</v>
      </c>
      <c r="Y38" s="68">
        <v>16475746.383092346</v>
      </c>
      <c r="Z38" s="68">
        <v>9607315.7571972851</v>
      </c>
      <c r="AA38" s="68">
        <v>7997997.6935046669</v>
      </c>
      <c r="AB38" s="68">
        <v>1110293.8492438495</v>
      </c>
      <c r="AC38" s="68">
        <f t="shared" si="22"/>
        <v>148025777.79667023</v>
      </c>
      <c r="AD38" s="68">
        <v>3325.0800000000004</v>
      </c>
      <c r="AF38" s="79" t="s">
        <v>69</v>
      </c>
      <c r="AG38" s="79" t="s">
        <v>70</v>
      </c>
      <c r="AH38" s="80" t="s">
        <v>1156</v>
      </c>
      <c r="AI38" s="81">
        <v>10</v>
      </c>
      <c r="AJ38" s="68">
        <v>111382130.75420912</v>
      </c>
      <c r="AK38" s="68">
        <v>2850535.9800000004</v>
      </c>
      <c r="AL38" s="68">
        <v>1431476.6300000001</v>
      </c>
      <c r="AM38" s="68">
        <v>393042.9</v>
      </c>
      <c r="AN38" s="68">
        <v>16959086.366300464</v>
      </c>
      <c r="AO38" s="68">
        <v>9607315.7571972851</v>
      </c>
      <c r="AP38" s="68">
        <v>8232751.6299117832</v>
      </c>
      <c r="AQ38" s="68">
        <v>1145375.9436100423</v>
      </c>
      <c r="AR38" s="68">
        <f t="shared" si="23"/>
        <v>152005102.4912287</v>
      </c>
      <c r="AS38" s="68">
        <v>3386.5300000000007</v>
      </c>
      <c r="AU38" s="79" t="s">
        <v>69</v>
      </c>
      <c r="AV38" s="79" t="s">
        <v>70</v>
      </c>
      <c r="AW38" s="80" t="s">
        <v>1157</v>
      </c>
      <c r="AX38" s="81">
        <v>10</v>
      </c>
      <c r="AY38" s="68">
        <v>114163392.59425853</v>
      </c>
      <c r="AZ38" s="68">
        <v>2922967.5</v>
      </c>
      <c r="BA38" s="68">
        <v>1467906.3599999999</v>
      </c>
      <c r="BB38" s="68">
        <v>403005.88999999996</v>
      </c>
      <c r="BC38" s="68">
        <v>17394951.206708752</v>
      </c>
      <c r="BD38" s="68">
        <v>9607315.7571972851</v>
      </c>
      <c r="BE38" s="68">
        <v>8444177.0481472053</v>
      </c>
      <c r="BF38" s="68">
        <v>1177221.8192186654</v>
      </c>
      <c r="BG38" s="68">
        <f t="shared" si="24"/>
        <v>155584384.44553044</v>
      </c>
      <c r="BH38" s="68">
        <v>3446.2700000000004</v>
      </c>
    </row>
    <row r="39" spans="2:60">
      <c r="B39" s="79" t="s">
        <v>71</v>
      </c>
      <c r="C39" s="79" t="s">
        <v>72</v>
      </c>
      <c r="D39" s="80" t="s">
        <v>953</v>
      </c>
      <c r="E39" s="81">
        <v>10</v>
      </c>
      <c r="F39" s="68"/>
      <c r="G39" s="68"/>
      <c r="H39" s="68"/>
      <c r="I39" s="68"/>
      <c r="J39" s="68"/>
      <c r="K39" s="68"/>
      <c r="L39" s="68"/>
      <c r="M39" s="68"/>
      <c r="N39" s="68">
        <f t="shared" si="21"/>
        <v>0</v>
      </c>
      <c r="O39" s="68"/>
      <c r="Q39" s="79" t="s">
        <v>71</v>
      </c>
      <c r="R39" s="79" t="s">
        <v>72</v>
      </c>
      <c r="S39" s="80" t="s">
        <v>954</v>
      </c>
      <c r="T39" s="81">
        <v>10</v>
      </c>
      <c r="U39" s="68">
        <v>26717224.279400036</v>
      </c>
      <c r="V39" s="68">
        <v>438306.82</v>
      </c>
      <c r="W39" s="68">
        <v>168067.98</v>
      </c>
      <c r="X39" s="68">
        <v>93505.45</v>
      </c>
      <c r="Y39" s="68">
        <v>3193786.8907721876</v>
      </c>
      <c r="Z39" s="68">
        <v>0</v>
      </c>
      <c r="AA39" s="68">
        <v>2018459.4948034454</v>
      </c>
      <c r="AB39" s="68">
        <v>298777.38140344992</v>
      </c>
      <c r="AC39" s="68">
        <f t="shared" si="22"/>
        <v>32928128.296379115</v>
      </c>
      <c r="AD39" s="68">
        <v>0</v>
      </c>
      <c r="AF39" s="79" t="s">
        <v>71</v>
      </c>
      <c r="AG39" s="79" t="s">
        <v>72</v>
      </c>
      <c r="AH39" s="80" t="s">
        <v>1156</v>
      </c>
      <c r="AI39" s="81">
        <v>10</v>
      </c>
      <c r="AJ39" s="68">
        <v>27497007.890324492</v>
      </c>
      <c r="AK39" s="68">
        <v>451127.04999999993</v>
      </c>
      <c r="AL39" s="68">
        <v>173020.97</v>
      </c>
      <c r="AM39" s="68">
        <v>96259.590000000011</v>
      </c>
      <c r="AN39" s="68">
        <v>3287434.0497596413</v>
      </c>
      <c r="AO39" s="68">
        <v>0</v>
      </c>
      <c r="AP39" s="68">
        <v>2077779.2829698056</v>
      </c>
      <c r="AQ39" s="68">
        <v>308220.66243585944</v>
      </c>
      <c r="AR39" s="68">
        <f t="shared" si="23"/>
        <v>33890849.495489798</v>
      </c>
      <c r="AS39" s="68">
        <v>0</v>
      </c>
      <c r="AU39" s="79" t="s">
        <v>71</v>
      </c>
      <c r="AV39" s="79" t="s">
        <v>72</v>
      </c>
      <c r="AW39" s="80" t="s">
        <v>1157</v>
      </c>
      <c r="AX39" s="81">
        <v>10</v>
      </c>
      <c r="AY39" s="68">
        <v>28199453.898624413</v>
      </c>
      <c r="AZ39" s="68">
        <v>462532.54000000004</v>
      </c>
      <c r="BA39" s="68">
        <v>177431.2</v>
      </c>
      <c r="BB39" s="68">
        <v>98688.93</v>
      </c>
      <c r="BC39" s="68">
        <v>3371866.5302641387</v>
      </c>
      <c r="BD39" s="68">
        <v>0</v>
      </c>
      <c r="BE39" s="68">
        <v>2131007.8803455979</v>
      </c>
      <c r="BF39" s="68">
        <v>316788.42924059182</v>
      </c>
      <c r="BG39" s="68">
        <f t="shared" si="24"/>
        <v>34757769.408474736</v>
      </c>
      <c r="BH39" s="68">
        <v>0</v>
      </c>
    </row>
    <row r="40" spans="2:60">
      <c r="B40" s="79" t="s">
        <v>73</v>
      </c>
      <c r="C40" s="79" t="s">
        <v>74</v>
      </c>
      <c r="D40" s="80" t="s">
        <v>953</v>
      </c>
      <c r="E40" s="81">
        <v>10</v>
      </c>
      <c r="F40" s="68"/>
      <c r="G40" s="68"/>
      <c r="H40" s="68"/>
      <c r="I40" s="68"/>
      <c r="J40" s="68"/>
      <c r="K40" s="68"/>
      <c r="L40" s="68"/>
      <c r="M40" s="68"/>
      <c r="N40" s="68">
        <f t="shared" si="21"/>
        <v>0</v>
      </c>
      <c r="O40" s="68"/>
      <c r="Q40" s="79" t="s">
        <v>73</v>
      </c>
      <c r="R40" s="79" t="s">
        <v>74</v>
      </c>
      <c r="S40" s="80" t="s">
        <v>954</v>
      </c>
      <c r="T40" s="81">
        <v>10</v>
      </c>
      <c r="U40" s="68">
        <v>3746455.4143897397</v>
      </c>
      <c r="V40" s="68">
        <v>127111.24999999999</v>
      </c>
      <c r="W40" s="68">
        <v>3254.36</v>
      </c>
      <c r="X40" s="68">
        <v>10815.93</v>
      </c>
      <c r="Y40" s="68">
        <v>450333.69209000911</v>
      </c>
      <c r="Z40" s="68">
        <v>239713.55273385131</v>
      </c>
      <c r="AA40" s="68">
        <v>297190.56652931997</v>
      </c>
      <c r="AB40" s="68">
        <v>44445.131742225029</v>
      </c>
      <c r="AC40" s="68">
        <f t="shared" si="22"/>
        <v>5037816.7274851454</v>
      </c>
      <c r="AD40" s="68">
        <v>118496.83</v>
      </c>
      <c r="AF40" s="79" t="s">
        <v>73</v>
      </c>
      <c r="AG40" s="79" t="s">
        <v>74</v>
      </c>
      <c r="AH40" s="80" t="s">
        <v>1156</v>
      </c>
      <c r="AI40" s="81">
        <v>10</v>
      </c>
      <c r="AJ40" s="68">
        <v>3842774.5967802461</v>
      </c>
      <c r="AK40" s="68">
        <v>130711.16</v>
      </c>
      <c r="AL40" s="68">
        <v>3314.09</v>
      </c>
      <c r="AM40" s="68">
        <v>11111.92</v>
      </c>
      <c r="AN40" s="68">
        <v>463488.16057217121</v>
      </c>
      <c r="AO40" s="68">
        <v>239713.55273385131</v>
      </c>
      <c r="AP40" s="68">
        <v>305978.95198241016</v>
      </c>
      <c r="AQ40" s="68">
        <v>45733.270097414963</v>
      </c>
      <c r="AR40" s="68">
        <f t="shared" si="23"/>
        <v>5164764.3221660946</v>
      </c>
      <c r="AS40" s="68">
        <v>121938.62</v>
      </c>
      <c r="AU40" s="79" t="s">
        <v>73</v>
      </c>
      <c r="AV40" s="79" t="s">
        <v>74</v>
      </c>
      <c r="AW40" s="80" t="s">
        <v>1157</v>
      </c>
      <c r="AX40" s="81">
        <v>10</v>
      </c>
      <c r="AY40" s="68">
        <v>3930716.7464269171</v>
      </c>
      <c r="AZ40" s="68">
        <v>134092.70000000001</v>
      </c>
      <c r="BA40" s="68">
        <v>3372.1600000000003</v>
      </c>
      <c r="BB40" s="68">
        <v>11405.81</v>
      </c>
      <c r="BC40" s="68">
        <v>475362.94297655334</v>
      </c>
      <c r="BD40" s="68">
        <v>239713.55273385131</v>
      </c>
      <c r="BE40" s="68">
        <v>313721.322174003</v>
      </c>
      <c r="BF40" s="68">
        <v>46921.94301182311</v>
      </c>
      <c r="BG40" s="68">
        <f t="shared" si="24"/>
        <v>5280275.2073231488</v>
      </c>
      <c r="BH40" s="68">
        <v>124968.03</v>
      </c>
    </row>
    <row r="41" spans="2:60">
      <c r="B41" s="79" t="s">
        <v>75</v>
      </c>
      <c r="C41" s="79" t="s">
        <v>76</v>
      </c>
      <c r="D41" s="80" t="s">
        <v>953</v>
      </c>
      <c r="E41" s="81">
        <v>10</v>
      </c>
      <c r="F41" s="68"/>
      <c r="G41" s="68"/>
      <c r="H41" s="68"/>
      <c r="I41" s="68"/>
      <c r="J41" s="68"/>
      <c r="K41" s="68"/>
      <c r="L41" s="68"/>
      <c r="M41" s="68"/>
      <c r="N41" s="68">
        <f t="shared" si="21"/>
        <v>0</v>
      </c>
      <c r="O41" s="68"/>
      <c r="Q41" s="79" t="s">
        <v>75</v>
      </c>
      <c r="R41" s="79" t="s">
        <v>76</v>
      </c>
      <c r="S41" s="80" t="s">
        <v>954</v>
      </c>
      <c r="T41" s="81">
        <v>10</v>
      </c>
      <c r="U41" s="68">
        <v>459960.89602547407</v>
      </c>
      <c r="V41" s="68">
        <v>0</v>
      </c>
      <c r="W41" s="68">
        <v>0</v>
      </c>
      <c r="X41" s="68">
        <v>478.59</v>
      </c>
      <c r="Y41" s="68">
        <v>39655.643285116341</v>
      </c>
      <c r="Z41" s="68">
        <v>94483.468157672396</v>
      </c>
      <c r="AA41" s="68">
        <v>0</v>
      </c>
      <c r="AB41" s="68">
        <v>4547.0594694046304</v>
      </c>
      <c r="AC41" s="68">
        <f t="shared" si="22"/>
        <v>599125.65693766752</v>
      </c>
      <c r="AD41" s="68">
        <v>0</v>
      </c>
      <c r="AF41" s="79" t="s">
        <v>75</v>
      </c>
      <c r="AG41" s="79" t="s">
        <v>76</v>
      </c>
      <c r="AH41" s="80" t="s">
        <v>1156</v>
      </c>
      <c r="AI41" s="81">
        <v>10</v>
      </c>
      <c r="AJ41" s="68">
        <v>467892.10713635024</v>
      </c>
      <c r="AK41" s="68">
        <v>0</v>
      </c>
      <c r="AL41" s="68">
        <v>0</v>
      </c>
      <c r="AM41" s="68">
        <v>487.36999999999995</v>
      </c>
      <c r="AN41" s="68">
        <v>40393.922921821024</v>
      </c>
      <c r="AO41" s="68">
        <v>94483.468157672396</v>
      </c>
      <c r="AP41" s="68">
        <v>0</v>
      </c>
      <c r="AQ41" s="68">
        <v>4642.5513482622337</v>
      </c>
      <c r="AR41" s="68">
        <f t="shared" si="23"/>
        <v>607899.41956410592</v>
      </c>
      <c r="AS41" s="68">
        <v>0</v>
      </c>
      <c r="AU41" s="79" t="s">
        <v>75</v>
      </c>
      <c r="AV41" s="79" t="s">
        <v>76</v>
      </c>
      <c r="AW41" s="80" t="s">
        <v>1157</v>
      </c>
      <c r="AX41" s="81">
        <v>10</v>
      </c>
      <c r="AY41" s="68">
        <v>475604.19082025945</v>
      </c>
      <c r="AZ41" s="68">
        <v>0</v>
      </c>
      <c r="BA41" s="68">
        <v>0</v>
      </c>
      <c r="BB41" s="68">
        <v>495.90999999999997</v>
      </c>
      <c r="BC41" s="68">
        <v>41111.792773338922</v>
      </c>
      <c r="BD41" s="68">
        <v>94483.468157672396</v>
      </c>
      <c r="BE41" s="68">
        <v>0</v>
      </c>
      <c r="BF41" s="68">
        <v>4735.3999752274249</v>
      </c>
      <c r="BG41" s="68">
        <f t="shared" si="24"/>
        <v>616430.76172649814</v>
      </c>
      <c r="BH41" s="68">
        <v>0</v>
      </c>
    </row>
    <row r="42" spans="2:60">
      <c r="B42" s="79" t="s">
        <v>77</v>
      </c>
      <c r="C42" s="79" t="s">
        <v>78</v>
      </c>
      <c r="D42" s="80" t="s">
        <v>953</v>
      </c>
      <c r="E42" s="81">
        <v>10</v>
      </c>
      <c r="F42" s="68"/>
      <c r="G42" s="68"/>
      <c r="H42" s="68"/>
      <c r="I42" s="68"/>
      <c r="J42" s="68"/>
      <c r="K42" s="68"/>
      <c r="L42" s="68"/>
      <c r="M42" s="68"/>
      <c r="N42" s="68">
        <f t="shared" si="21"/>
        <v>0</v>
      </c>
      <c r="O42" s="68"/>
      <c r="Q42" s="79" t="s">
        <v>77</v>
      </c>
      <c r="R42" s="79" t="s">
        <v>78</v>
      </c>
      <c r="S42" s="80" t="s">
        <v>954</v>
      </c>
      <c r="T42" s="81">
        <v>10</v>
      </c>
      <c r="U42" s="68">
        <v>52543729.127483658</v>
      </c>
      <c r="V42" s="68">
        <v>2455985.2599999998</v>
      </c>
      <c r="W42" s="68">
        <v>568554.99</v>
      </c>
      <c r="X42" s="68">
        <v>182148.18</v>
      </c>
      <c r="Y42" s="68">
        <v>9233563.3358266074</v>
      </c>
      <c r="Z42" s="68">
        <v>2502370.3813066683</v>
      </c>
      <c r="AA42" s="68">
        <v>3650725.2379614776</v>
      </c>
      <c r="AB42" s="68">
        <v>642182.0581804961</v>
      </c>
      <c r="AC42" s="68">
        <f t="shared" si="22"/>
        <v>73007490.490758896</v>
      </c>
      <c r="AD42" s="68">
        <v>1228231.9200000002</v>
      </c>
      <c r="AF42" s="79" t="s">
        <v>77</v>
      </c>
      <c r="AG42" s="79" t="s">
        <v>78</v>
      </c>
      <c r="AH42" s="80" t="s">
        <v>1156</v>
      </c>
      <c r="AI42" s="81">
        <v>10</v>
      </c>
      <c r="AJ42" s="68">
        <v>54071611.73748368</v>
      </c>
      <c r="AK42" s="68">
        <v>2527082.7599999998</v>
      </c>
      <c r="AL42" s="68">
        <v>584934.96</v>
      </c>
      <c r="AM42" s="68">
        <v>187440.42</v>
      </c>
      <c r="AN42" s="68">
        <v>9503444.0326435398</v>
      </c>
      <c r="AO42" s="68">
        <v>2502370.3813066683</v>
      </c>
      <c r="AP42" s="68">
        <v>3757591.8657726883</v>
      </c>
      <c r="AQ42" s="68">
        <v>662472.32137472928</v>
      </c>
      <c r="AR42" s="68">
        <f t="shared" si="23"/>
        <v>75060684.798581302</v>
      </c>
      <c r="AS42" s="68">
        <v>1263736.3200000001</v>
      </c>
      <c r="AU42" s="79" t="s">
        <v>77</v>
      </c>
      <c r="AV42" s="79" t="s">
        <v>78</v>
      </c>
      <c r="AW42" s="80" t="s">
        <v>1157</v>
      </c>
      <c r="AX42" s="81">
        <v>10</v>
      </c>
      <c r="AY42" s="68">
        <v>55447721.430425055</v>
      </c>
      <c r="AZ42" s="68">
        <v>2591004.0300000003</v>
      </c>
      <c r="BA42" s="68">
        <v>599747.41</v>
      </c>
      <c r="BB42" s="68">
        <v>192212.74</v>
      </c>
      <c r="BC42" s="68">
        <v>9746720.7296184972</v>
      </c>
      <c r="BD42" s="68">
        <v>2502370.3813066683</v>
      </c>
      <c r="BE42" s="68">
        <v>3853728.6265262831</v>
      </c>
      <c r="BF42" s="68">
        <v>680896.67957212031</v>
      </c>
      <c r="BG42" s="68">
        <f t="shared" si="24"/>
        <v>76910201.587448612</v>
      </c>
      <c r="BH42" s="68">
        <v>1295799.5599999998</v>
      </c>
    </row>
    <row r="43" spans="2:60">
      <c r="B43" s="79" t="s">
        <v>79</v>
      </c>
      <c r="C43" s="79" t="s">
        <v>80</v>
      </c>
      <c r="D43" s="80" t="s">
        <v>953</v>
      </c>
      <c r="E43" s="81">
        <v>10</v>
      </c>
      <c r="F43" s="68"/>
      <c r="G43" s="68"/>
      <c r="H43" s="68"/>
      <c r="I43" s="68"/>
      <c r="J43" s="68"/>
      <c r="K43" s="68"/>
      <c r="L43" s="68"/>
      <c r="M43" s="68"/>
      <c r="N43" s="68">
        <f t="shared" si="21"/>
        <v>0</v>
      </c>
      <c r="O43" s="68"/>
      <c r="Q43" s="79" t="s">
        <v>79</v>
      </c>
      <c r="R43" s="79" t="s">
        <v>80</v>
      </c>
      <c r="S43" s="80" t="s">
        <v>954</v>
      </c>
      <c r="T43" s="81">
        <v>10</v>
      </c>
      <c r="U43" s="68">
        <v>5929450.3950242624</v>
      </c>
      <c r="V43" s="68">
        <v>168632.3</v>
      </c>
      <c r="W43" s="68">
        <v>0</v>
      </c>
      <c r="X43" s="68">
        <v>19716.7</v>
      </c>
      <c r="Y43" s="68">
        <v>838380.01895200904</v>
      </c>
      <c r="Z43" s="68">
        <v>399867.72195138136</v>
      </c>
      <c r="AA43" s="68">
        <v>431569.95312257326</v>
      </c>
      <c r="AB43" s="68">
        <v>67147.949647184461</v>
      </c>
      <c r="AC43" s="68">
        <f t="shared" si="22"/>
        <v>7854765.0386974104</v>
      </c>
      <c r="AD43" s="68">
        <v>0</v>
      </c>
      <c r="AF43" s="79" t="s">
        <v>79</v>
      </c>
      <c r="AG43" s="79" t="s">
        <v>80</v>
      </c>
      <c r="AH43" s="80" t="s">
        <v>1156</v>
      </c>
      <c r="AI43" s="81">
        <v>10</v>
      </c>
      <c r="AJ43" s="68">
        <v>6089583.7323930291</v>
      </c>
      <c r="AK43" s="68">
        <v>173456.99000000002</v>
      </c>
      <c r="AL43" s="68">
        <v>0</v>
      </c>
      <c r="AM43" s="68">
        <v>20282.060000000001</v>
      </c>
      <c r="AN43" s="68">
        <v>862921.32670291071</v>
      </c>
      <c r="AO43" s="68">
        <v>399867.72195138136</v>
      </c>
      <c r="AP43" s="68">
        <v>444123.582461279</v>
      </c>
      <c r="AQ43" s="68">
        <v>69148.748927731067</v>
      </c>
      <c r="AR43" s="68">
        <f t="shared" si="23"/>
        <v>8059384.1624363307</v>
      </c>
      <c r="AS43" s="68">
        <v>0</v>
      </c>
      <c r="AU43" s="79" t="s">
        <v>79</v>
      </c>
      <c r="AV43" s="79" t="s">
        <v>80</v>
      </c>
      <c r="AW43" s="80" t="s">
        <v>1157</v>
      </c>
      <c r="AX43" s="81">
        <v>10</v>
      </c>
      <c r="AY43" s="68">
        <v>6234504.8109134743</v>
      </c>
      <c r="AZ43" s="68">
        <v>177845.47</v>
      </c>
      <c r="BA43" s="68">
        <v>0</v>
      </c>
      <c r="BB43" s="68">
        <v>20741.79</v>
      </c>
      <c r="BC43" s="68">
        <v>885059.87850897759</v>
      </c>
      <c r="BD43" s="68">
        <v>399867.72195138136</v>
      </c>
      <c r="BE43" s="68">
        <v>455740.34152918367</v>
      </c>
      <c r="BF43" s="68">
        <v>70981.886515147053</v>
      </c>
      <c r="BG43" s="68">
        <f t="shared" si="24"/>
        <v>8244741.899418164</v>
      </c>
      <c r="BH43" s="68">
        <v>0</v>
      </c>
    </row>
    <row r="44" spans="2:60">
      <c r="B44" s="79" t="s">
        <v>81</v>
      </c>
      <c r="C44" s="79" t="s">
        <v>82</v>
      </c>
      <c r="D44" s="80" t="s">
        <v>953</v>
      </c>
      <c r="E44" s="81">
        <v>10</v>
      </c>
      <c r="F44" s="68"/>
      <c r="G44" s="68"/>
      <c r="H44" s="68"/>
      <c r="I44" s="68"/>
      <c r="J44" s="68"/>
      <c r="K44" s="68"/>
      <c r="L44" s="68"/>
      <c r="M44" s="68"/>
      <c r="N44" s="68">
        <f t="shared" si="21"/>
        <v>0</v>
      </c>
      <c r="O44" s="68"/>
      <c r="Q44" s="79" t="s">
        <v>81</v>
      </c>
      <c r="R44" s="79" t="s">
        <v>82</v>
      </c>
      <c r="S44" s="80" t="s">
        <v>954</v>
      </c>
      <c r="T44" s="81">
        <v>10</v>
      </c>
      <c r="U44" s="68">
        <v>11292631.849830018</v>
      </c>
      <c r="V44" s="68">
        <v>404784.35000000009</v>
      </c>
      <c r="W44" s="68">
        <v>50155.34</v>
      </c>
      <c r="X44" s="68">
        <v>38573.68</v>
      </c>
      <c r="Y44" s="68">
        <v>1862226.9499746712</v>
      </c>
      <c r="Z44" s="68">
        <v>869250.68760853854</v>
      </c>
      <c r="AA44" s="68">
        <v>567152.5046889371</v>
      </c>
      <c r="AB44" s="68">
        <v>132568.52347018756</v>
      </c>
      <c r="AC44" s="68">
        <f t="shared" si="22"/>
        <v>15472236.475572351</v>
      </c>
      <c r="AD44" s="68">
        <v>254892.59</v>
      </c>
      <c r="AF44" s="79" t="s">
        <v>81</v>
      </c>
      <c r="AG44" s="79" t="s">
        <v>82</v>
      </c>
      <c r="AH44" s="80" t="s">
        <v>1156</v>
      </c>
      <c r="AI44" s="81">
        <v>10</v>
      </c>
      <c r="AJ44" s="68">
        <v>11621284.585146669</v>
      </c>
      <c r="AK44" s="68">
        <v>416501.76999999996</v>
      </c>
      <c r="AL44" s="68">
        <v>51660.639999999999</v>
      </c>
      <c r="AM44" s="68">
        <v>39768.949999999997</v>
      </c>
      <c r="AN44" s="68">
        <v>1916656.6580282177</v>
      </c>
      <c r="AO44" s="68">
        <v>869250.68760853854</v>
      </c>
      <c r="AP44" s="68">
        <v>583598.02083594864</v>
      </c>
      <c r="AQ44" s="68">
        <v>136757.31505858898</v>
      </c>
      <c r="AR44" s="68">
        <f t="shared" si="23"/>
        <v>15897778.226677962</v>
      </c>
      <c r="AS44" s="68">
        <v>262299.60000000003</v>
      </c>
      <c r="AU44" s="79" t="s">
        <v>81</v>
      </c>
      <c r="AV44" s="79" t="s">
        <v>82</v>
      </c>
      <c r="AW44" s="80" t="s">
        <v>1157</v>
      </c>
      <c r="AX44" s="81">
        <v>10</v>
      </c>
      <c r="AY44" s="68">
        <v>11917489.022438098</v>
      </c>
      <c r="AZ44" s="68">
        <v>427073.33000000007</v>
      </c>
      <c r="BA44" s="68">
        <v>52962.65</v>
      </c>
      <c r="BB44" s="68">
        <v>40763.380000000005</v>
      </c>
      <c r="BC44" s="68">
        <v>1965737.4720386206</v>
      </c>
      <c r="BD44" s="68">
        <v>869250.68760853854</v>
      </c>
      <c r="BE44" s="68">
        <v>598701.82862996531</v>
      </c>
      <c r="BF44" s="68">
        <v>140562.85081567243</v>
      </c>
      <c r="BG44" s="68">
        <f t="shared" si="24"/>
        <v>16281520.051530896</v>
      </c>
      <c r="BH44" s="68">
        <v>268978.82999999996</v>
      </c>
    </row>
    <row r="45" spans="2:60">
      <c r="B45" s="79" t="s">
        <v>83</v>
      </c>
      <c r="C45" s="79" t="s">
        <v>84</v>
      </c>
      <c r="D45" s="80" t="s">
        <v>953</v>
      </c>
      <c r="E45" s="81">
        <v>10</v>
      </c>
      <c r="F45" s="68"/>
      <c r="G45" s="68"/>
      <c r="H45" s="68"/>
      <c r="I45" s="68"/>
      <c r="J45" s="68"/>
      <c r="K45" s="68"/>
      <c r="L45" s="68"/>
      <c r="M45" s="68"/>
      <c r="N45" s="68">
        <f t="shared" si="21"/>
        <v>0</v>
      </c>
      <c r="O45" s="68"/>
      <c r="Q45" s="79" t="s">
        <v>83</v>
      </c>
      <c r="R45" s="79" t="s">
        <v>84</v>
      </c>
      <c r="S45" s="80" t="s">
        <v>954</v>
      </c>
      <c r="T45" s="81">
        <v>10</v>
      </c>
      <c r="U45" s="68">
        <v>8732635.8939405065</v>
      </c>
      <c r="V45" s="68">
        <v>204928.64999999997</v>
      </c>
      <c r="W45" s="68">
        <v>0</v>
      </c>
      <c r="X45" s="68">
        <v>28619.17</v>
      </c>
      <c r="Y45" s="68">
        <v>1415865.293114291</v>
      </c>
      <c r="Z45" s="68">
        <v>0</v>
      </c>
      <c r="AA45" s="68">
        <v>138361.29045732919</v>
      </c>
      <c r="AB45" s="68">
        <v>93421.612358311191</v>
      </c>
      <c r="AC45" s="68">
        <f t="shared" si="22"/>
        <v>10613831.909870438</v>
      </c>
      <c r="AD45" s="68">
        <v>0</v>
      </c>
      <c r="AF45" s="79" t="s">
        <v>83</v>
      </c>
      <c r="AG45" s="79" t="s">
        <v>84</v>
      </c>
      <c r="AH45" s="80" t="s">
        <v>1156</v>
      </c>
      <c r="AI45" s="81">
        <v>10</v>
      </c>
      <c r="AJ45" s="68">
        <v>8974393.2448625788</v>
      </c>
      <c r="AK45" s="68">
        <v>210931.39</v>
      </c>
      <c r="AL45" s="68">
        <v>0</v>
      </c>
      <c r="AM45" s="68">
        <v>29436.82</v>
      </c>
      <c r="AN45" s="68">
        <v>1457266.590086583</v>
      </c>
      <c r="AO45" s="68">
        <v>0</v>
      </c>
      <c r="AP45" s="68">
        <v>142545.09469236992</v>
      </c>
      <c r="AQ45" s="68">
        <v>96259.660207811743</v>
      </c>
      <c r="AR45" s="68">
        <f t="shared" si="23"/>
        <v>10910832.799849344</v>
      </c>
      <c r="AS45" s="68">
        <v>0</v>
      </c>
      <c r="AU45" s="79" t="s">
        <v>83</v>
      </c>
      <c r="AV45" s="79" t="s">
        <v>84</v>
      </c>
      <c r="AW45" s="80" t="s">
        <v>1157</v>
      </c>
      <c r="AX45" s="81">
        <v>10</v>
      </c>
      <c r="AY45" s="68">
        <v>9193646.3983019721</v>
      </c>
      <c r="AZ45" s="68">
        <v>216214.56</v>
      </c>
      <c r="BA45" s="68">
        <v>0</v>
      </c>
      <c r="BB45" s="68">
        <v>30250.21</v>
      </c>
      <c r="BC45" s="68">
        <v>1494581.2068526691</v>
      </c>
      <c r="BD45" s="68">
        <v>0</v>
      </c>
      <c r="BE45" s="68">
        <v>146032.14626769867</v>
      </c>
      <c r="BF45" s="68">
        <v>98847.145796621218</v>
      </c>
      <c r="BG45" s="68">
        <f t="shared" si="24"/>
        <v>11179571.667218963</v>
      </c>
      <c r="BH45" s="68">
        <v>0</v>
      </c>
    </row>
    <row r="46" spans="2:60">
      <c r="B46" s="79" t="s">
        <v>85</v>
      </c>
      <c r="C46" s="79" t="s">
        <v>86</v>
      </c>
      <c r="D46" s="80" t="s">
        <v>953</v>
      </c>
      <c r="E46" s="81">
        <v>10</v>
      </c>
      <c r="F46" s="68"/>
      <c r="G46" s="68"/>
      <c r="H46" s="68"/>
      <c r="I46" s="68"/>
      <c r="J46" s="68"/>
      <c r="K46" s="68"/>
      <c r="L46" s="68"/>
      <c r="M46" s="68"/>
      <c r="N46" s="68">
        <f t="shared" si="21"/>
        <v>0</v>
      </c>
      <c r="O46" s="68"/>
      <c r="Q46" s="79" t="s">
        <v>85</v>
      </c>
      <c r="R46" s="79" t="s">
        <v>86</v>
      </c>
      <c r="S46" s="80" t="s">
        <v>954</v>
      </c>
      <c r="T46" s="81">
        <v>10</v>
      </c>
      <c r="U46" s="68">
        <v>20447418.925705589</v>
      </c>
      <c r="V46" s="68">
        <v>674512.96000000008</v>
      </c>
      <c r="W46" s="68">
        <v>305239.36</v>
      </c>
      <c r="X46" s="68">
        <v>68820.029999999984</v>
      </c>
      <c r="Y46" s="68">
        <v>2941407.7813503826</v>
      </c>
      <c r="Z46" s="68">
        <v>5857057.9322888823</v>
      </c>
      <c r="AA46" s="68">
        <v>854535.23995349556</v>
      </c>
      <c r="AB46" s="68">
        <v>219972.18343164399</v>
      </c>
      <c r="AC46" s="68">
        <f t="shared" si="22"/>
        <v>31368964.412729993</v>
      </c>
      <c r="AD46" s="68">
        <v>0</v>
      </c>
      <c r="AF46" s="79" t="s">
        <v>85</v>
      </c>
      <c r="AG46" s="79" t="s">
        <v>86</v>
      </c>
      <c r="AH46" s="80" t="s">
        <v>1156</v>
      </c>
      <c r="AI46" s="81">
        <v>10</v>
      </c>
      <c r="AJ46" s="68">
        <v>21037643.463588245</v>
      </c>
      <c r="AK46" s="68">
        <v>694007.16</v>
      </c>
      <c r="AL46" s="68">
        <v>314057.70999999996</v>
      </c>
      <c r="AM46" s="68">
        <v>70765.33</v>
      </c>
      <c r="AN46" s="68">
        <v>3027395.9078087704</v>
      </c>
      <c r="AO46" s="68">
        <v>5857057.9322888823</v>
      </c>
      <c r="AP46" s="68">
        <v>879299.58715525735</v>
      </c>
      <c r="AQ46" s="68">
        <v>226918.48421931639</v>
      </c>
      <c r="AR46" s="68">
        <f t="shared" si="23"/>
        <v>32107145.575060468</v>
      </c>
      <c r="AS46" s="68">
        <v>0</v>
      </c>
      <c r="AU46" s="79" t="s">
        <v>85</v>
      </c>
      <c r="AV46" s="79" t="s">
        <v>86</v>
      </c>
      <c r="AW46" s="80" t="s">
        <v>1157</v>
      </c>
      <c r="AX46" s="81">
        <v>10</v>
      </c>
      <c r="AY46" s="68">
        <v>21569130.846911434</v>
      </c>
      <c r="AZ46" s="68">
        <v>711524.39</v>
      </c>
      <c r="BA46" s="68">
        <v>321941.48000000004</v>
      </c>
      <c r="BB46" s="68">
        <v>72600.479999999996</v>
      </c>
      <c r="BC46" s="68">
        <v>3104912.1125457408</v>
      </c>
      <c r="BD46" s="68">
        <v>5857057.9322888823</v>
      </c>
      <c r="BE46" s="68">
        <v>901706.33094763581</v>
      </c>
      <c r="BF46" s="68">
        <v>233227.22085390985</v>
      </c>
      <c r="BG46" s="68">
        <f t="shared" si="24"/>
        <v>32772100.793547604</v>
      </c>
      <c r="BH46" s="68">
        <v>0</v>
      </c>
    </row>
    <row r="47" spans="2:60">
      <c r="B47" s="79" t="s">
        <v>87</v>
      </c>
      <c r="C47" s="79" t="s">
        <v>88</v>
      </c>
      <c r="D47" s="80" t="s">
        <v>953</v>
      </c>
      <c r="E47" s="81">
        <v>10</v>
      </c>
      <c r="F47" s="68"/>
      <c r="G47" s="68"/>
      <c r="H47" s="68"/>
      <c r="I47" s="68"/>
      <c r="J47" s="68"/>
      <c r="K47" s="68"/>
      <c r="L47" s="68"/>
      <c r="M47" s="68"/>
      <c r="N47" s="68">
        <f t="shared" si="21"/>
        <v>0</v>
      </c>
      <c r="O47" s="68"/>
      <c r="Q47" s="79" t="s">
        <v>87</v>
      </c>
      <c r="R47" s="79" t="s">
        <v>88</v>
      </c>
      <c r="S47" s="80" t="s">
        <v>954</v>
      </c>
      <c r="T47" s="81">
        <v>10</v>
      </c>
      <c r="U47" s="68">
        <v>40176730.09394969</v>
      </c>
      <c r="V47" s="68">
        <v>1817270.21</v>
      </c>
      <c r="W47" s="68">
        <v>459438.36999999994</v>
      </c>
      <c r="X47" s="68">
        <v>140128.70000000001</v>
      </c>
      <c r="Y47" s="68">
        <v>6413104.931853069</v>
      </c>
      <c r="Z47" s="68">
        <v>2318675.7279743017</v>
      </c>
      <c r="AA47" s="68">
        <v>3060931.3981905975</v>
      </c>
      <c r="AB47" s="68">
        <v>482784.21140063554</v>
      </c>
      <c r="AC47" s="68">
        <f t="shared" si="22"/>
        <v>55661786.263368294</v>
      </c>
      <c r="AD47" s="68">
        <v>792722.62</v>
      </c>
      <c r="AF47" s="79" t="s">
        <v>87</v>
      </c>
      <c r="AG47" s="79" t="s">
        <v>88</v>
      </c>
      <c r="AH47" s="80" t="s">
        <v>1156</v>
      </c>
      <c r="AI47" s="81">
        <v>10</v>
      </c>
      <c r="AJ47" s="68">
        <v>41344298.314408734</v>
      </c>
      <c r="AK47" s="68">
        <v>1869822.9</v>
      </c>
      <c r="AL47" s="68">
        <v>472743.63000000006</v>
      </c>
      <c r="AM47" s="68">
        <v>144259.91</v>
      </c>
      <c r="AN47" s="68">
        <v>6600588.3663986102</v>
      </c>
      <c r="AO47" s="68">
        <v>2318675.7279743017</v>
      </c>
      <c r="AP47" s="68">
        <v>3150607.7276094062</v>
      </c>
      <c r="AQ47" s="68">
        <v>498042.20628669113</v>
      </c>
      <c r="AR47" s="68">
        <f t="shared" si="23"/>
        <v>57214692.122677743</v>
      </c>
      <c r="AS47" s="68">
        <v>815653.34</v>
      </c>
      <c r="AU47" s="79" t="s">
        <v>87</v>
      </c>
      <c r="AV47" s="79" t="s">
        <v>88</v>
      </c>
      <c r="AW47" s="80" t="s">
        <v>1157</v>
      </c>
      <c r="AX47" s="81">
        <v>10</v>
      </c>
      <c r="AY47" s="68">
        <v>42395559.305234149</v>
      </c>
      <c r="AZ47" s="68">
        <v>1917168.4400000002</v>
      </c>
      <c r="BA47" s="68">
        <v>484598.29000000004</v>
      </c>
      <c r="BB47" s="68">
        <v>147878.85</v>
      </c>
      <c r="BC47" s="68">
        <v>6769600.7950664237</v>
      </c>
      <c r="BD47" s="68">
        <v>2318675.7279743017</v>
      </c>
      <c r="BE47" s="68">
        <v>3231101.9671222405</v>
      </c>
      <c r="BF47" s="68">
        <v>511885.42063543946</v>
      </c>
      <c r="BG47" s="68">
        <f t="shared" si="24"/>
        <v>58612762.846032552</v>
      </c>
      <c r="BH47" s="68">
        <v>836294.05</v>
      </c>
    </row>
    <row r="48" spans="2:60">
      <c r="B48" s="79" t="s">
        <v>89</v>
      </c>
      <c r="C48" s="79" t="s">
        <v>90</v>
      </c>
      <c r="D48" s="80" t="s">
        <v>953</v>
      </c>
      <c r="E48" s="81">
        <v>10</v>
      </c>
      <c r="F48" s="68"/>
      <c r="G48" s="68"/>
      <c r="H48" s="68"/>
      <c r="I48" s="68"/>
      <c r="J48" s="68"/>
      <c r="K48" s="68"/>
      <c r="L48" s="68"/>
      <c r="M48" s="68"/>
      <c r="N48" s="68">
        <f t="shared" si="21"/>
        <v>0</v>
      </c>
      <c r="O48" s="68"/>
      <c r="Q48" s="79" t="s">
        <v>89</v>
      </c>
      <c r="R48" s="79" t="s">
        <v>90</v>
      </c>
      <c r="S48" s="80" t="s">
        <v>954</v>
      </c>
      <c r="T48" s="81">
        <v>10</v>
      </c>
      <c r="U48" s="68">
        <v>1552622.6719264612</v>
      </c>
      <c r="V48" s="68">
        <v>97439.239999999991</v>
      </c>
      <c r="W48" s="68">
        <v>121942.59999999999</v>
      </c>
      <c r="X48" s="68">
        <v>4977.2400000000007</v>
      </c>
      <c r="Y48" s="68">
        <v>181851.01931875231</v>
      </c>
      <c r="Z48" s="68">
        <v>266676.85027898045</v>
      </c>
      <c r="AA48" s="68">
        <v>0</v>
      </c>
      <c r="AB48" s="68">
        <v>19971.041661218274</v>
      </c>
      <c r="AC48" s="68">
        <f t="shared" si="22"/>
        <v>2295636.0031854119</v>
      </c>
      <c r="AD48" s="68">
        <v>50155.34</v>
      </c>
      <c r="AF48" s="79" t="s">
        <v>89</v>
      </c>
      <c r="AG48" s="79" t="s">
        <v>90</v>
      </c>
      <c r="AH48" s="80" t="s">
        <v>1156</v>
      </c>
      <c r="AI48" s="81">
        <v>10</v>
      </c>
      <c r="AJ48" s="68">
        <v>1598073.6879259963</v>
      </c>
      <c r="AK48" s="68">
        <v>100299.63000000002</v>
      </c>
      <c r="AL48" s="68">
        <v>125447.63999999998</v>
      </c>
      <c r="AM48" s="68">
        <v>5068.58</v>
      </c>
      <c r="AN48" s="68">
        <v>187159.18114898671</v>
      </c>
      <c r="AO48" s="68">
        <v>266676.85027898045</v>
      </c>
      <c r="AP48" s="68">
        <v>0</v>
      </c>
      <c r="AQ48" s="68">
        <v>20601.780070678797</v>
      </c>
      <c r="AR48" s="68">
        <f t="shared" si="23"/>
        <v>2354890.5194246424</v>
      </c>
      <c r="AS48" s="68">
        <v>51563.17</v>
      </c>
      <c r="AU48" s="79" t="s">
        <v>89</v>
      </c>
      <c r="AV48" s="79" t="s">
        <v>90</v>
      </c>
      <c r="AW48" s="80" t="s">
        <v>1157</v>
      </c>
      <c r="AX48" s="81">
        <v>10</v>
      </c>
      <c r="AY48" s="68">
        <v>1638946.2238146472</v>
      </c>
      <c r="AZ48" s="68">
        <v>102850.69000000003</v>
      </c>
      <c r="BA48" s="68">
        <v>128538.55</v>
      </c>
      <c r="BB48" s="68">
        <v>5256.6</v>
      </c>
      <c r="BC48" s="68">
        <v>191942.33129364054</v>
      </c>
      <c r="BD48" s="68">
        <v>266676.85027898045</v>
      </c>
      <c r="BE48" s="68">
        <v>0</v>
      </c>
      <c r="BF48" s="68">
        <v>21175.390410535038</v>
      </c>
      <c r="BG48" s="68">
        <f t="shared" si="24"/>
        <v>2408250.0957978033</v>
      </c>
      <c r="BH48" s="68">
        <v>52863.46</v>
      </c>
    </row>
    <row r="49" spans="2:60">
      <c r="B49" s="79" t="s">
        <v>91</v>
      </c>
      <c r="C49" s="79" t="s">
        <v>92</v>
      </c>
      <c r="D49" s="80" t="s">
        <v>953</v>
      </c>
      <c r="E49" s="81">
        <v>10</v>
      </c>
      <c r="F49" s="68"/>
      <c r="G49" s="68"/>
      <c r="H49" s="68"/>
      <c r="I49" s="68"/>
      <c r="J49" s="68"/>
      <c r="K49" s="68"/>
      <c r="L49" s="68"/>
      <c r="M49" s="68"/>
      <c r="N49" s="68">
        <f t="shared" si="21"/>
        <v>0</v>
      </c>
      <c r="O49" s="68"/>
      <c r="Q49" s="79" t="s">
        <v>91</v>
      </c>
      <c r="R49" s="79" t="s">
        <v>92</v>
      </c>
      <c r="S49" s="80" t="s">
        <v>954</v>
      </c>
      <c r="T49" s="81">
        <v>10</v>
      </c>
      <c r="U49" s="68">
        <v>6910176.4260386117</v>
      </c>
      <c r="V49" s="68">
        <v>480400.26</v>
      </c>
      <c r="W49" s="68">
        <v>628473.39999999991</v>
      </c>
      <c r="X49" s="68">
        <v>23354.78</v>
      </c>
      <c r="Y49" s="68">
        <v>812610.87309990893</v>
      </c>
      <c r="Z49" s="68">
        <v>186831.44578431724</v>
      </c>
      <c r="AA49" s="68">
        <v>282932.48431219329</v>
      </c>
      <c r="AB49" s="68">
        <v>92178.425712166354</v>
      </c>
      <c r="AC49" s="68">
        <f t="shared" si="22"/>
        <v>9662183.3249471989</v>
      </c>
      <c r="AD49" s="68">
        <v>245225.23</v>
      </c>
      <c r="AF49" s="79" t="s">
        <v>91</v>
      </c>
      <c r="AG49" s="79" t="s">
        <v>92</v>
      </c>
      <c r="AH49" s="80" t="s">
        <v>1156</v>
      </c>
      <c r="AI49" s="81">
        <v>10</v>
      </c>
      <c r="AJ49" s="68">
        <v>7100015.8767313715</v>
      </c>
      <c r="AK49" s="68">
        <v>494285.14</v>
      </c>
      <c r="AL49" s="68">
        <v>646732.77999999991</v>
      </c>
      <c r="AM49" s="68">
        <v>23978.34</v>
      </c>
      <c r="AN49" s="68">
        <v>836370.80398010416</v>
      </c>
      <c r="AO49" s="68">
        <v>186831.44578431724</v>
      </c>
      <c r="AP49" s="68">
        <v>291118.29961713013</v>
      </c>
      <c r="AQ49" s="68">
        <v>94976.19433850795</v>
      </c>
      <c r="AR49" s="68">
        <f t="shared" si="23"/>
        <v>9926666.2604514323</v>
      </c>
      <c r="AS49" s="68">
        <v>252357.38</v>
      </c>
      <c r="AU49" s="79" t="s">
        <v>91</v>
      </c>
      <c r="AV49" s="79" t="s">
        <v>92</v>
      </c>
      <c r="AW49" s="80" t="s">
        <v>1157</v>
      </c>
      <c r="AX49" s="81">
        <v>10</v>
      </c>
      <c r="AY49" s="68">
        <v>7272909.881836094</v>
      </c>
      <c r="AZ49" s="68">
        <v>506814.81999999995</v>
      </c>
      <c r="BA49" s="68">
        <v>663024.87</v>
      </c>
      <c r="BB49" s="68">
        <v>24596.890000000003</v>
      </c>
      <c r="BC49" s="68">
        <v>857772.73862906813</v>
      </c>
      <c r="BD49" s="68">
        <v>186831.44578431724</v>
      </c>
      <c r="BE49" s="68">
        <v>298622.87363922934</v>
      </c>
      <c r="BF49" s="68">
        <v>97531.327439883724</v>
      </c>
      <c r="BG49" s="68">
        <f t="shared" si="24"/>
        <v>10166868.037328592</v>
      </c>
      <c r="BH49" s="68">
        <v>258763.19000000003</v>
      </c>
    </row>
    <row r="50" spans="2:60">
      <c r="B50" s="79" t="s">
        <v>93</v>
      </c>
      <c r="C50" s="79" t="s">
        <v>94</v>
      </c>
      <c r="D50" s="80" t="s">
        <v>953</v>
      </c>
      <c r="E50" s="81">
        <v>10</v>
      </c>
      <c r="F50" s="68"/>
      <c r="G50" s="68"/>
      <c r="H50" s="68"/>
      <c r="I50" s="68"/>
      <c r="J50" s="68"/>
      <c r="K50" s="68"/>
      <c r="L50" s="68"/>
      <c r="M50" s="68"/>
      <c r="N50" s="68">
        <f t="shared" si="21"/>
        <v>0</v>
      </c>
      <c r="O50" s="68"/>
      <c r="Q50" s="79" t="s">
        <v>93</v>
      </c>
      <c r="R50" s="79" t="s">
        <v>94</v>
      </c>
      <c r="S50" s="80" t="s">
        <v>954</v>
      </c>
      <c r="T50" s="81">
        <v>10</v>
      </c>
      <c r="U50" s="68">
        <v>415051.35157786508</v>
      </c>
      <c r="V50" s="68">
        <v>9954.510000000002</v>
      </c>
      <c r="W50" s="68">
        <v>17420.37</v>
      </c>
      <c r="X50" s="68">
        <v>670.01</v>
      </c>
      <c r="Y50" s="68">
        <v>33765.979100991608</v>
      </c>
      <c r="Z50" s="68">
        <v>97045.37439896616</v>
      </c>
      <c r="AA50" s="68">
        <v>0</v>
      </c>
      <c r="AB50" s="68">
        <v>4666.9073983158451</v>
      </c>
      <c r="AC50" s="68">
        <f t="shared" si="22"/>
        <v>585274.64247613878</v>
      </c>
      <c r="AD50" s="68">
        <v>6700.14</v>
      </c>
      <c r="AF50" s="79" t="s">
        <v>93</v>
      </c>
      <c r="AG50" s="79" t="s">
        <v>94</v>
      </c>
      <c r="AH50" s="80" t="s">
        <v>1156</v>
      </c>
      <c r="AI50" s="81">
        <v>10</v>
      </c>
      <c r="AJ50" s="68">
        <v>422365.31868530397</v>
      </c>
      <c r="AK50" s="68">
        <v>10137.18</v>
      </c>
      <c r="AL50" s="68">
        <v>17740.07</v>
      </c>
      <c r="AM50" s="68">
        <v>682.3</v>
      </c>
      <c r="AN50" s="68">
        <v>34394.588114919738</v>
      </c>
      <c r="AO50" s="68">
        <v>97045.37439896616</v>
      </c>
      <c r="AP50" s="68">
        <v>0</v>
      </c>
      <c r="AQ50" s="68">
        <v>4764.9256136805052</v>
      </c>
      <c r="AR50" s="68">
        <f t="shared" si="23"/>
        <v>593952.86681287037</v>
      </c>
      <c r="AS50" s="68">
        <v>6823.1100000000006</v>
      </c>
      <c r="AU50" s="79" t="s">
        <v>93</v>
      </c>
      <c r="AV50" s="79" t="s">
        <v>94</v>
      </c>
      <c r="AW50" s="80" t="s">
        <v>1157</v>
      </c>
      <c r="AX50" s="81">
        <v>10</v>
      </c>
      <c r="AY50" s="68">
        <v>429477.17789168027</v>
      </c>
      <c r="AZ50" s="68">
        <v>10314.819999999998</v>
      </c>
      <c r="BA50" s="68">
        <v>18050.940000000002</v>
      </c>
      <c r="BB50" s="68">
        <v>694.26</v>
      </c>
      <c r="BC50" s="68">
        <v>35005.81970898548</v>
      </c>
      <c r="BD50" s="68">
        <v>97045.37439896616</v>
      </c>
      <c r="BE50" s="68">
        <v>0</v>
      </c>
      <c r="BF50" s="68">
        <v>4860.2405259540537</v>
      </c>
      <c r="BG50" s="68">
        <f t="shared" si="24"/>
        <v>602391.3025255861</v>
      </c>
      <c r="BH50" s="68">
        <v>6942.67</v>
      </c>
    </row>
    <row r="51" spans="2:60">
      <c r="B51" s="79" t="s">
        <v>95</v>
      </c>
      <c r="C51" s="79" t="s">
        <v>96</v>
      </c>
      <c r="D51" s="80" t="s">
        <v>953</v>
      </c>
      <c r="E51" s="81">
        <v>10</v>
      </c>
      <c r="F51" s="68"/>
      <c r="G51" s="68"/>
      <c r="H51" s="68"/>
      <c r="I51" s="68"/>
      <c r="J51" s="68"/>
      <c r="K51" s="68"/>
      <c r="L51" s="68"/>
      <c r="M51" s="68"/>
      <c r="N51" s="68">
        <f t="shared" si="21"/>
        <v>0</v>
      </c>
      <c r="O51" s="68"/>
      <c r="Q51" s="79" t="s">
        <v>95</v>
      </c>
      <c r="R51" s="79" t="s">
        <v>96</v>
      </c>
      <c r="S51" s="80" t="s">
        <v>954</v>
      </c>
      <c r="T51" s="81">
        <v>10</v>
      </c>
      <c r="U51" s="68">
        <v>49055664.532600865</v>
      </c>
      <c r="V51" s="68">
        <v>2112459.3800000004</v>
      </c>
      <c r="W51" s="68">
        <v>1809995.76</v>
      </c>
      <c r="X51" s="68">
        <v>171045.06999999998</v>
      </c>
      <c r="Y51" s="68">
        <v>6387467.9967776882</v>
      </c>
      <c r="Z51" s="68">
        <v>1802042.7194342467</v>
      </c>
      <c r="AA51" s="68">
        <v>3646218.3076143898</v>
      </c>
      <c r="AB51" s="68">
        <v>589571.08613081276</v>
      </c>
      <c r="AC51" s="68">
        <f t="shared" si="22"/>
        <v>66775321.892558001</v>
      </c>
      <c r="AD51" s="68">
        <v>1200857.04</v>
      </c>
      <c r="AF51" s="79" t="s">
        <v>95</v>
      </c>
      <c r="AG51" s="79" t="s">
        <v>96</v>
      </c>
      <c r="AH51" s="80" t="s">
        <v>1156</v>
      </c>
      <c r="AI51" s="81">
        <v>10</v>
      </c>
      <c r="AJ51" s="68">
        <v>50478246.176961236</v>
      </c>
      <c r="AK51" s="68">
        <v>2173548.4900000002</v>
      </c>
      <c r="AL51" s="68">
        <v>1862317.4900000002</v>
      </c>
      <c r="AM51" s="68">
        <v>175938.61</v>
      </c>
      <c r="AN51" s="68">
        <v>6574207.0492029972</v>
      </c>
      <c r="AO51" s="68">
        <v>1802042.7194342467</v>
      </c>
      <c r="AP51" s="68">
        <v>3752672.313364279</v>
      </c>
      <c r="AQ51" s="68">
        <v>608197.41751669347</v>
      </c>
      <c r="AR51" s="68">
        <f t="shared" si="23"/>
        <v>68662834.396479458</v>
      </c>
      <c r="AS51" s="68">
        <v>1235664.1300000001</v>
      </c>
      <c r="AU51" s="79" t="s">
        <v>95</v>
      </c>
      <c r="AV51" s="79" t="s">
        <v>96</v>
      </c>
      <c r="AW51" s="80" t="s">
        <v>1157</v>
      </c>
      <c r="AX51" s="81">
        <v>10</v>
      </c>
      <c r="AY51" s="68">
        <v>51759347.915233962</v>
      </c>
      <c r="AZ51" s="68">
        <v>2228497.5500000003</v>
      </c>
      <c r="BA51" s="68">
        <v>1909531.5000000002</v>
      </c>
      <c r="BB51" s="68">
        <v>180410.2</v>
      </c>
      <c r="BC51" s="68">
        <v>6742539.4311896414</v>
      </c>
      <c r="BD51" s="68">
        <v>1802042.7194342467</v>
      </c>
      <c r="BE51" s="68">
        <v>3848914.845238958</v>
      </c>
      <c r="BF51" s="68">
        <v>625108.12501981854</v>
      </c>
      <c r="BG51" s="68">
        <f t="shared" si="24"/>
        <v>70363330.166116625</v>
      </c>
      <c r="BH51" s="68">
        <v>1266937.8799999999</v>
      </c>
    </row>
    <row r="52" spans="2:60">
      <c r="B52" s="79" t="s">
        <v>97</v>
      </c>
      <c r="C52" s="79" t="s">
        <v>98</v>
      </c>
      <c r="D52" s="80" t="s">
        <v>953</v>
      </c>
      <c r="E52" s="81">
        <v>10</v>
      </c>
      <c r="F52" s="68"/>
      <c r="G52" s="68"/>
      <c r="H52" s="68"/>
      <c r="I52" s="68"/>
      <c r="J52" s="68"/>
      <c r="K52" s="68"/>
      <c r="L52" s="68"/>
      <c r="M52" s="68"/>
      <c r="N52" s="68">
        <f t="shared" si="21"/>
        <v>0</v>
      </c>
      <c r="O52" s="68"/>
      <c r="Q52" s="79" t="s">
        <v>97</v>
      </c>
      <c r="R52" s="79" t="s">
        <v>98</v>
      </c>
      <c r="S52" s="80" t="s">
        <v>954</v>
      </c>
      <c r="T52" s="81">
        <v>10</v>
      </c>
      <c r="U52" s="68">
        <v>1858967.4541571075</v>
      </c>
      <c r="V52" s="68">
        <v>38477.950000000012</v>
      </c>
      <c r="W52" s="68">
        <v>9571.6299999999992</v>
      </c>
      <c r="X52" s="68">
        <v>0</v>
      </c>
      <c r="Y52" s="68">
        <v>135010.79383756619</v>
      </c>
      <c r="Z52" s="68">
        <v>99885.046934715894</v>
      </c>
      <c r="AA52" s="68">
        <v>13854.057392120158</v>
      </c>
      <c r="AB52" s="68">
        <v>19958.676393385511</v>
      </c>
      <c r="AC52" s="68">
        <f t="shared" si="22"/>
        <v>2199558.9787148954</v>
      </c>
      <c r="AD52" s="68">
        <v>23833.369999999995</v>
      </c>
      <c r="AF52" s="79" t="s">
        <v>97</v>
      </c>
      <c r="AG52" s="79" t="s">
        <v>98</v>
      </c>
      <c r="AH52" s="80" t="s">
        <v>1156</v>
      </c>
      <c r="AI52" s="81">
        <v>10</v>
      </c>
      <c r="AJ52" s="68">
        <v>1891204.3877786207</v>
      </c>
      <c r="AK52" s="68">
        <v>39184.100000000006</v>
      </c>
      <c r="AL52" s="68">
        <v>9747.2900000000009</v>
      </c>
      <c r="AM52" s="68">
        <v>0</v>
      </c>
      <c r="AN52" s="68">
        <v>137529.5396139606</v>
      </c>
      <c r="AO52" s="68">
        <v>99885.046934715894</v>
      </c>
      <c r="AP52" s="68">
        <v>14112.748790905509</v>
      </c>
      <c r="AQ52" s="68">
        <v>20377.791597646195</v>
      </c>
      <c r="AR52" s="68">
        <f t="shared" si="23"/>
        <v>2236311.6647158484</v>
      </c>
      <c r="AS52" s="68">
        <v>24270.759999999995</v>
      </c>
      <c r="AU52" s="79" t="s">
        <v>97</v>
      </c>
      <c r="AV52" s="79" t="s">
        <v>98</v>
      </c>
      <c r="AW52" s="80" t="s">
        <v>1157</v>
      </c>
      <c r="AX52" s="81">
        <v>10</v>
      </c>
      <c r="AY52" s="68">
        <v>1922550.4528759206</v>
      </c>
      <c r="AZ52" s="68">
        <v>39870.740000000005</v>
      </c>
      <c r="BA52" s="68">
        <v>9918.0999999999985</v>
      </c>
      <c r="BB52" s="68">
        <v>0</v>
      </c>
      <c r="BC52" s="68">
        <v>139978.62701606806</v>
      </c>
      <c r="BD52" s="68">
        <v>99885.046934715894</v>
      </c>
      <c r="BE52" s="68">
        <v>14364.304827248217</v>
      </c>
      <c r="BF52" s="68">
        <v>20785.348029599525</v>
      </c>
      <c r="BG52" s="68">
        <f t="shared" si="24"/>
        <v>2272048.6896835524</v>
      </c>
      <c r="BH52" s="68">
        <v>24696.069999999996</v>
      </c>
    </row>
    <row r="53" spans="2:60">
      <c r="B53" s="79" t="s">
        <v>99</v>
      </c>
      <c r="C53" s="79" t="s">
        <v>100</v>
      </c>
      <c r="D53" s="80" t="s">
        <v>953</v>
      </c>
      <c r="E53" s="81">
        <v>10</v>
      </c>
      <c r="F53" s="68"/>
      <c r="G53" s="68"/>
      <c r="H53" s="68"/>
      <c r="I53" s="68"/>
      <c r="J53" s="68"/>
      <c r="K53" s="68"/>
      <c r="L53" s="68"/>
      <c r="M53" s="68"/>
      <c r="N53" s="68">
        <f t="shared" si="21"/>
        <v>0</v>
      </c>
      <c r="O53" s="68"/>
      <c r="Q53" s="79" t="s">
        <v>99</v>
      </c>
      <c r="R53" s="79" t="s">
        <v>100</v>
      </c>
      <c r="S53" s="80" t="s">
        <v>954</v>
      </c>
      <c r="T53" s="81">
        <v>10</v>
      </c>
      <c r="U53" s="68">
        <v>3012978.9898226066</v>
      </c>
      <c r="V53" s="68">
        <v>90164.769999999975</v>
      </c>
      <c r="W53" s="68">
        <v>24599.079999999998</v>
      </c>
      <c r="X53" s="68">
        <v>7848.7500000000009</v>
      </c>
      <c r="Y53" s="68">
        <v>336703.28362944734</v>
      </c>
      <c r="Z53" s="68">
        <v>152927.805388042</v>
      </c>
      <c r="AA53" s="68">
        <v>161123.21257428848</v>
      </c>
      <c r="AB53" s="68">
        <v>34529.161075018812</v>
      </c>
      <c r="AC53" s="68">
        <f t="shared" si="22"/>
        <v>3901755.352489403</v>
      </c>
      <c r="AD53" s="68">
        <v>80880.3</v>
      </c>
      <c r="AF53" s="79" t="s">
        <v>99</v>
      </c>
      <c r="AG53" s="79" t="s">
        <v>100</v>
      </c>
      <c r="AH53" s="80" t="s">
        <v>1156</v>
      </c>
      <c r="AI53" s="81">
        <v>10</v>
      </c>
      <c r="AJ53" s="68">
        <v>3087581.9241310586</v>
      </c>
      <c r="AK53" s="68">
        <v>92794.219999999987</v>
      </c>
      <c r="AL53" s="68">
        <v>25440.43</v>
      </c>
      <c r="AM53" s="68">
        <v>8090.25</v>
      </c>
      <c r="AN53" s="68">
        <v>346555.48754048924</v>
      </c>
      <c r="AO53" s="68">
        <v>152927.805388042</v>
      </c>
      <c r="AP53" s="68">
        <v>165703.2447760106</v>
      </c>
      <c r="AQ53" s="68">
        <v>35507.28655992588</v>
      </c>
      <c r="AR53" s="68">
        <f t="shared" si="23"/>
        <v>3997842.5183955268</v>
      </c>
      <c r="AS53" s="68">
        <v>83241.87000000001</v>
      </c>
      <c r="AU53" s="79" t="s">
        <v>99</v>
      </c>
      <c r="AV53" s="79" t="s">
        <v>100</v>
      </c>
      <c r="AW53" s="80" t="s">
        <v>1157</v>
      </c>
      <c r="AX53" s="81">
        <v>10</v>
      </c>
      <c r="AY53" s="68">
        <v>3155972.0531055224</v>
      </c>
      <c r="AZ53" s="68">
        <v>95114.559999999998</v>
      </c>
      <c r="BA53" s="68">
        <v>26084.59</v>
      </c>
      <c r="BB53" s="68">
        <v>8232.02</v>
      </c>
      <c r="BC53" s="68">
        <v>355427.14513209881</v>
      </c>
      <c r="BD53" s="68">
        <v>152927.805388042</v>
      </c>
      <c r="BE53" s="68">
        <v>169982.57062477313</v>
      </c>
      <c r="BF53" s="68">
        <v>36403.079873648938</v>
      </c>
      <c r="BG53" s="68">
        <f t="shared" si="24"/>
        <v>4085439.4641240849</v>
      </c>
      <c r="BH53" s="68">
        <v>85295.640000000014</v>
      </c>
    </row>
    <row r="54" spans="2:60">
      <c r="B54" s="79" t="s">
        <v>101</v>
      </c>
      <c r="C54" s="79" t="s">
        <v>102</v>
      </c>
      <c r="D54" s="80" t="s">
        <v>953</v>
      </c>
      <c r="E54" s="81">
        <v>10</v>
      </c>
      <c r="F54" s="68"/>
      <c r="G54" s="68"/>
      <c r="H54" s="68"/>
      <c r="I54" s="68"/>
      <c r="J54" s="68"/>
      <c r="K54" s="68"/>
      <c r="L54" s="68"/>
      <c r="M54" s="68"/>
      <c r="N54" s="68">
        <f t="shared" si="21"/>
        <v>0</v>
      </c>
      <c r="O54" s="68"/>
      <c r="Q54" s="79" t="s">
        <v>101</v>
      </c>
      <c r="R54" s="79" t="s">
        <v>102</v>
      </c>
      <c r="S54" s="80" t="s">
        <v>954</v>
      </c>
      <c r="T54" s="81">
        <v>10</v>
      </c>
      <c r="U54" s="68">
        <v>417232.42948984238</v>
      </c>
      <c r="V54" s="68">
        <v>670.02000000000044</v>
      </c>
      <c r="W54" s="68">
        <v>0</v>
      </c>
      <c r="X54" s="68">
        <v>0</v>
      </c>
      <c r="Y54" s="68">
        <v>8464.2831500931316</v>
      </c>
      <c r="Z54" s="68">
        <v>89186.551247068011</v>
      </c>
      <c r="AA54" s="68">
        <v>0</v>
      </c>
      <c r="AB54" s="68">
        <v>4045.3086439641193</v>
      </c>
      <c r="AC54" s="68">
        <f t="shared" si="22"/>
        <v>527160.17253096763</v>
      </c>
      <c r="AD54" s="68">
        <v>7561.58</v>
      </c>
      <c r="AF54" s="79" t="s">
        <v>101</v>
      </c>
      <c r="AG54" s="79" t="s">
        <v>102</v>
      </c>
      <c r="AH54" s="80" t="s">
        <v>1156</v>
      </c>
      <c r="AI54" s="81">
        <v>10</v>
      </c>
      <c r="AJ54" s="68">
        <v>424740.34503321571</v>
      </c>
      <c r="AK54" s="68">
        <v>682.31999999999971</v>
      </c>
      <c r="AL54" s="68">
        <v>0</v>
      </c>
      <c r="AM54" s="68">
        <v>0</v>
      </c>
      <c r="AN54" s="68">
        <v>8622.0300339171099</v>
      </c>
      <c r="AO54" s="68">
        <v>89186.551247068011</v>
      </c>
      <c r="AP54" s="68">
        <v>0</v>
      </c>
      <c r="AQ54" s="68">
        <v>4130.2522254872601</v>
      </c>
      <c r="AR54" s="68">
        <f t="shared" si="23"/>
        <v>535061.84853968804</v>
      </c>
      <c r="AS54" s="68">
        <v>7700.35</v>
      </c>
      <c r="AU54" s="79" t="s">
        <v>101</v>
      </c>
      <c r="AV54" s="79" t="s">
        <v>102</v>
      </c>
      <c r="AW54" s="80" t="s">
        <v>1157</v>
      </c>
      <c r="AX54" s="81">
        <v>10</v>
      </c>
      <c r="AY54" s="68">
        <v>432040.76091081969</v>
      </c>
      <c r="AZ54" s="68">
        <v>694.26999999999953</v>
      </c>
      <c r="BA54" s="68">
        <v>0</v>
      </c>
      <c r="BB54" s="68">
        <v>0</v>
      </c>
      <c r="BC54" s="68">
        <v>8775.4161364764295</v>
      </c>
      <c r="BD54" s="68">
        <v>89186.551247068011</v>
      </c>
      <c r="BE54" s="68">
        <v>0</v>
      </c>
      <c r="BF54" s="68">
        <v>4212.8590699968627</v>
      </c>
      <c r="BG54" s="68">
        <f t="shared" si="24"/>
        <v>542745.1473643611</v>
      </c>
      <c r="BH54" s="68">
        <v>7835.29</v>
      </c>
    </row>
    <row r="55" spans="2:60">
      <c r="B55" s="79" t="s">
        <v>103</v>
      </c>
      <c r="C55" s="79" t="s">
        <v>104</v>
      </c>
      <c r="D55" s="80" t="s">
        <v>953</v>
      </c>
      <c r="E55" s="81">
        <v>10</v>
      </c>
      <c r="F55" s="68"/>
      <c r="G55" s="68"/>
      <c r="H55" s="68"/>
      <c r="I55" s="68"/>
      <c r="J55" s="68"/>
      <c r="K55" s="68"/>
      <c r="L55" s="68"/>
      <c r="M55" s="68"/>
      <c r="N55" s="68">
        <f t="shared" si="21"/>
        <v>0</v>
      </c>
      <c r="O55" s="68"/>
      <c r="Q55" s="79" t="s">
        <v>103</v>
      </c>
      <c r="R55" s="79" t="s">
        <v>104</v>
      </c>
      <c r="S55" s="80" t="s">
        <v>954</v>
      </c>
      <c r="T55" s="81">
        <v>10</v>
      </c>
      <c r="U55" s="68">
        <v>2999572.9678332275</v>
      </c>
      <c r="V55" s="68">
        <v>86495.87</v>
      </c>
      <c r="W55" s="68">
        <v>0</v>
      </c>
      <c r="X55" s="68">
        <v>0</v>
      </c>
      <c r="Y55" s="68">
        <v>173181.55997679627</v>
      </c>
      <c r="Z55" s="68">
        <v>0</v>
      </c>
      <c r="AA55" s="68">
        <v>121788.41316066096</v>
      </c>
      <c r="AB55" s="68">
        <v>28035.341348096728</v>
      </c>
      <c r="AC55" s="68">
        <f t="shared" si="22"/>
        <v>3460397.0323187811</v>
      </c>
      <c r="AD55" s="68">
        <v>51322.880000000005</v>
      </c>
      <c r="AF55" s="79" t="s">
        <v>103</v>
      </c>
      <c r="AG55" s="79" t="s">
        <v>104</v>
      </c>
      <c r="AH55" s="80" t="s">
        <v>1156</v>
      </c>
      <c r="AI55" s="81">
        <v>10</v>
      </c>
      <c r="AJ55" s="68">
        <v>3072207.2880603774</v>
      </c>
      <c r="AK55" s="68">
        <v>88998.87</v>
      </c>
      <c r="AL55" s="68">
        <v>0</v>
      </c>
      <c r="AM55" s="68">
        <v>0</v>
      </c>
      <c r="AN55" s="68">
        <v>178259.88719253289</v>
      </c>
      <c r="AO55" s="68">
        <v>0</v>
      </c>
      <c r="AP55" s="68">
        <v>125564.96413094291</v>
      </c>
      <c r="AQ55" s="68">
        <v>28800.485427667852</v>
      </c>
      <c r="AR55" s="68">
        <f t="shared" si="23"/>
        <v>3546605.2048115209</v>
      </c>
      <c r="AS55" s="68">
        <v>52773.709999999992</v>
      </c>
      <c r="AU55" s="79" t="s">
        <v>103</v>
      </c>
      <c r="AV55" s="79" t="s">
        <v>104</v>
      </c>
      <c r="AW55" s="80" t="s">
        <v>1157</v>
      </c>
      <c r="AX55" s="81">
        <v>10</v>
      </c>
      <c r="AY55" s="68">
        <v>3138831.2729433789</v>
      </c>
      <c r="AZ55" s="68">
        <v>91284.409999999989</v>
      </c>
      <c r="BA55" s="68">
        <v>0</v>
      </c>
      <c r="BB55" s="68">
        <v>0</v>
      </c>
      <c r="BC55" s="68">
        <v>182835.75008597306</v>
      </c>
      <c r="BD55" s="68">
        <v>0</v>
      </c>
      <c r="BE55" s="68">
        <v>128644.95813151199</v>
      </c>
      <c r="BF55" s="68">
        <v>29511.325823578518</v>
      </c>
      <c r="BG55" s="68">
        <f t="shared" si="24"/>
        <v>3625221.2069844431</v>
      </c>
      <c r="BH55" s="68">
        <v>54113.490000000005</v>
      </c>
    </row>
    <row r="56" spans="2:60">
      <c r="B56" s="79" t="s">
        <v>105</v>
      </c>
      <c r="C56" s="79" t="s">
        <v>106</v>
      </c>
      <c r="D56" s="80" t="s">
        <v>953</v>
      </c>
      <c r="E56" s="81">
        <v>10</v>
      </c>
      <c r="F56" s="68"/>
      <c r="G56" s="68"/>
      <c r="H56" s="68"/>
      <c r="I56" s="68"/>
      <c r="J56" s="68"/>
      <c r="K56" s="68"/>
      <c r="L56" s="68"/>
      <c r="M56" s="68"/>
      <c r="N56" s="68">
        <f t="shared" si="21"/>
        <v>0</v>
      </c>
      <c r="O56" s="68"/>
      <c r="Q56" s="79" t="s">
        <v>105</v>
      </c>
      <c r="R56" s="79" t="s">
        <v>106</v>
      </c>
      <c r="S56" s="80" t="s">
        <v>954</v>
      </c>
      <c r="T56" s="81">
        <v>10</v>
      </c>
      <c r="U56" s="68">
        <v>661347.38806237315</v>
      </c>
      <c r="V56" s="68">
        <v>13672.889999999998</v>
      </c>
      <c r="W56" s="68">
        <v>0</v>
      </c>
      <c r="X56" s="68">
        <v>0</v>
      </c>
      <c r="Y56" s="68">
        <v>55395.191487311873</v>
      </c>
      <c r="Z56" s="68">
        <v>322625.64919559757</v>
      </c>
      <c r="AA56" s="68">
        <v>0</v>
      </c>
      <c r="AB56" s="68">
        <v>6952.2753412777092</v>
      </c>
      <c r="AC56" s="68">
        <f t="shared" si="22"/>
        <v>1071288.3840865602</v>
      </c>
      <c r="AD56" s="68">
        <v>11294.99</v>
      </c>
      <c r="AF56" s="79" t="s">
        <v>105</v>
      </c>
      <c r="AG56" s="79" t="s">
        <v>106</v>
      </c>
      <c r="AH56" s="80" t="s">
        <v>1156</v>
      </c>
      <c r="AI56" s="81">
        <v>10</v>
      </c>
      <c r="AJ56" s="68">
        <v>673216.20528513729</v>
      </c>
      <c r="AK56" s="68">
        <v>13924.979999999998</v>
      </c>
      <c r="AL56" s="68">
        <v>0</v>
      </c>
      <c r="AM56" s="68">
        <v>0</v>
      </c>
      <c r="AN56" s="68">
        <v>56429.933348325467</v>
      </c>
      <c r="AO56" s="68">
        <v>322625.64919559757</v>
      </c>
      <c r="AP56" s="68">
        <v>0</v>
      </c>
      <c r="AQ56" s="68">
        <v>7098.2601434446406</v>
      </c>
      <c r="AR56" s="68">
        <f t="shared" si="23"/>
        <v>1084798.287972505</v>
      </c>
      <c r="AS56" s="68">
        <v>11503.26</v>
      </c>
      <c r="AU56" s="79" t="s">
        <v>105</v>
      </c>
      <c r="AV56" s="79" t="s">
        <v>106</v>
      </c>
      <c r="AW56" s="80" t="s">
        <v>1157</v>
      </c>
      <c r="AX56" s="81">
        <v>10</v>
      </c>
      <c r="AY56" s="68">
        <v>684757.02194117755</v>
      </c>
      <c r="AZ56" s="68">
        <v>14170.119999999997</v>
      </c>
      <c r="BA56" s="68">
        <v>0</v>
      </c>
      <c r="BB56" s="68">
        <v>0</v>
      </c>
      <c r="BC56" s="68">
        <v>57436.071305576304</v>
      </c>
      <c r="BD56" s="68">
        <v>322625.64919559757</v>
      </c>
      <c r="BE56" s="68">
        <v>0</v>
      </c>
      <c r="BF56" s="68">
        <v>7240.2245463135187</v>
      </c>
      <c r="BG56" s="68">
        <f t="shared" si="24"/>
        <v>1097934.8569886649</v>
      </c>
      <c r="BH56" s="68">
        <v>11705.769999999999</v>
      </c>
    </row>
    <row r="57" spans="2:60">
      <c r="B57" s="79" t="s">
        <v>107</v>
      </c>
      <c r="C57" s="79" t="s">
        <v>108</v>
      </c>
      <c r="D57" s="80" t="s">
        <v>953</v>
      </c>
      <c r="E57" s="81">
        <v>10</v>
      </c>
      <c r="F57" s="68"/>
      <c r="G57" s="68"/>
      <c r="H57" s="68"/>
      <c r="I57" s="68"/>
      <c r="J57" s="68"/>
      <c r="K57" s="68"/>
      <c r="L57" s="68"/>
      <c r="M57" s="68"/>
      <c r="N57" s="68">
        <f t="shared" si="21"/>
        <v>0</v>
      </c>
      <c r="O57" s="68"/>
      <c r="Q57" s="79" t="s">
        <v>107</v>
      </c>
      <c r="R57" s="79" t="s">
        <v>108</v>
      </c>
      <c r="S57" s="80" t="s">
        <v>954</v>
      </c>
      <c r="T57" s="81">
        <v>10</v>
      </c>
      <c r="U57" s="68">
        <v>2690252.7556093866</v>
      </c>
      <c r="V57" s="68">
        <v>111509.53999999998</v>
      </c>
      <c r="W57" s="68">
        <v>0</v>
      </c>
      <c r="X57" s="68">
        <v>0</v>
      </c>
      <c r="Y57" s="68">
        <v>260034.07565418631</v>
      </c>
      <c r="Z57" s="68">
        <v>0</v>
      </c>
      <c r="AA57" s="68">
        <v>0</v>
      </c>
      <c r="AB57" s="68">
        <v>29194.098005190957</v>
      </c>
      <c r="AC57" s="68">
        <f t="shared" si="22"/>
        <v>3155694.6992687639</v>
      </c>
      <c r="AD57" s="68">
        <v>64704.23000000001</v>
      </c>
      <c r="AF57" s="79" t="s">
        <v>107</v>
      </c>
      <c r="AG57" s="79" t="s">
        <v>108</v>
      </c>
      <c r="AH57" s="80" t="s">
        <v>1156</v>
      </c>
      <c r="AI57" s="81">
        <v>10</v>
      </c>
      <c r="AJ57" s="68">
        <v>2753119.843374772</v>
      </c>
      <c r="AK57" s="68">
        <v>114725.61000000002</v>
      </c>
      <c r="AL57" s="68">
        <v>0</v>
      </c>
      <c r="AM57" s="68">
        <v>0</v>
      </c>
      <c r="AN57" s="68">
        <v>267640.34825273161</v>
      </c>
      <c r="AO57" s="68">
        <v>0</v>
      </c>
      <c r="AP57" s="68">
        <v>0</v>
      </c>
      <c r="AQ57" s="68">
        <v>29985.798695385456</v>
      </c>
      <c r="AR57" s="68">
        <f t="shared" si="23"/>
        <v>3232045.6003228892</v>
      </c>
      <c r="AS57" s="68">
        <v>66574</v>
      </c>
      <c r="AU57" s="79" t="s">
        <v>107</v>
      </c>
      <c r="AV57" s="79" t="s">
        <v>108</v>
      </c>
      <c r="AW57" s="80" t="s">
        <v>1157</v>
      </c>
      <c r="AX57" s="81">
        <v>10</v>
      </c>
      <c r="AY57" s="68">
        <v>2811173.0258723218</v>
      </c>
      <c r="AZ57" s="68">
        <v>117628.63000000005</v>
      </c>
      <c r="BA57" s="68">
        <v>0</v>
      </c>
      <c r="BB57" s="68">
        <v>0</v>
      </c>
      <c r="BC57" s="68">
        <v>274483.45235662628</v>
      </c>
      <c r="BD57" s="68">
        <v>0</v>
      </c>
      <c r="BE57" s="68">
        <v>0</v>
      </c>
      <c r="BF57" s="68">
        <v>30716.044474479277</v>
      </c>
      <c r="BG57" s="68">
        <f t="shared" si="24"/>
        <v>3302237.682703427</v>
      </c>
      <c r="BH57" s="68">
        <v>68236.529999999984</v>
      </c>
    </row>
    <row r="58" spans="2:60">
      <c r="B58" s="79" t="s">
        <v>109</v>
      </c>
      <c r="C58" s="79" t="s">
        <v>110</v>
      </c>
      <c r="D58" s="80" t="s">
        <v>953</v>
      </c>
      <c r="E58" s="81">
        <v>10</v>
      </c>
      <c r="F58" s="68"/>
      <c r="G58" s="68"/>
      <c r="H58" s="68"/>
      <c r="I58" s="68"/>
      <c r="J58" s="68"/>
      <c r="K58" s="68"/>
      <c r="L58" s="68"/>
      <c r="M58" s="68"/>
      <c r="N58" s="68">
        <f t="shared" si="21"/>
        <v>0</v>
      </c>
      <c r="O58" s="68"/>
      <c r="Q58" s="79" t="s">
        <v>109</v>
      </c>
      <c r="R58" s="79" t="s">
        <v>110</v>
      </c>
      <c r="S58" s="80" t="s">
        <v>954</v>
      </c>
      <c r="T58" s="81">
        <v>10</v>
      </c>
      <c r="U58" s="68">
        <v>3731853.2294976213</v>
      </c>
      <c r="V58" s="68">
        <v>0</v>
      </c>
      <c r="W58" s="68">
        <v>0</v>
      </c>
      <c r="X58" s="68">
        <v>0</v>
      </c>
      <c r="Y58" s="68">
        <v>315402.35655731976</v>
      </c>
      <c r="Z58" s="68">
        <v>445893.55221196555</v>
      </c>
      <c r="AA58" s="68">
        <v>96063.160785309185</v>
      </c>
      <c r="AB58" s="68">
        <v>33449.560258274898</v>
      </c>
      <c r="AC58" s="68">
        <f t="shared" si="22"/>
        <v>4622661.859310491</v>
      </c>
      <c r="AD58" s="68">
        <v>0</v>
      </c>
      <c r="AF58" s="79" t="s">
        <v>109</v>
      </c>
      <c r="AG58" s="79" t="s">
        <v>110</v>
      </c>
      <c r="AH58" s="80" t="s">
        <v>1156</v>
      </c>
      <c r="AI58" s="81">
        <v>10</v>
      </c>
      <c r="AJ58" s="68">
        <v>3825437.8686961844</v>
      </c>
      <c r="AK58" s="68">
        <v>0</v>
      </c>
      <c r="AL58" s="68">
        <v>0</v>
      </c>
      <c r="AM58" s="68">
        <v>0</v>
      </c>
      <c r="AN58" s="68">
        <v>324643.65985640144</v>
      </c>
      <c r="AO58" s="68">
        <v>445893.55221196555</v>
      </c>
      <c r="AP58" s="68">
        <v>98895.379472081608</v>
      </c>
      <c r="AQ58" s="68">
        <v>34386.956695151515</v>
      </c>
      <c r="AR58" s="68">
        <f t="shared" si="23"/>
        <v>4729257.4169317847</v>
      </c>
      <c r="AS58" s="68">
        <v>0</v>
      </c>
      <c r="AU58" s="79" t="s">
        <v>109</v>
      </c>
      <c r="AV58" s="79" t="s">
        <v>110</v>
      </c>
      <c r="AW58" s="80" t="s">
        <v>1157</v>
      </c>
      <c r="AX58" s="81">
        <v>10</v>
      </c>
      <c r="AY58" s="68">
        <v>3910258.887752708</v>
      </c>
      <c r="AZ58" s="68">
        <v>0</v>
      </c>
      <c r="BA58" s="68">
        <v>0</v>
      </c>
      <c r="BB58" s="68">
        <v>0</v>
      </c>
      <c r="BC58" s="68">
        <v>332968.93788612948</v>
      </c>
      <c r="BD58" s="68">
        <v>445893.55221196555</v>
      </c>
      <c r="BE58" s="68">
        <v>101388.49737787541</v>
      </c>
      <c r="BF58" s="68">
        <v>35250.415390866809</v>
      </c>
      <c r="BG58" s="68">
        <f t="shared" si="24"/>
        <v>4825760.2906195447</v>
      </c>
      <c r="BH58" s="68">
        <v>0</v>
      </c>
    </row>
    <row r="59" spans="2:60">
      <c r="B59" s="79" t="s">
        <v>111</v>
      </c>
      <c r="C59" s="79" t="s">
        <v>112</v>
      </c>
      <c r="D59" s="80" t="s">
        <v>953</v>
      </c>
      <c r="E59" s="81">
        <v>10</v>
      </c>
      <c r="F59" s="68"/>
      <c r="G59" s="68"/>
      <c r="H59" s="68"/>
      <c r="I59" s="68"/>
      <c r="J59" s="68"/>
      <c r="K59" s="68"/>
      <c r="L59" s="68"/>
      <c r="M59" s="68"/>
      <c r="N59" s="68">
        <f t="shared" si="21"/>
        <v>0</v>
      </c>
      <c r="O59" s="68"/>
      <c r="Q59" s="79" t="s">
        <v>111</v>
      </c>
      <c r="R59" s="79" t="s">
        <v>112</v>
      </c>
      <c r="S59" s="80" t="s">
        <v>954</v>
      </c>
      <c r="T59" s="81">
        <v>10</v>
      </c>
      <c r="U59" s="68">
        <v>149121400.67694375</v>
      </c>
      <c r="V59" s="68">
        <v>7207439.4900000002</v>
      </c>
      <c r="W59" s="68">
        <v>9626573.959999999</v>
      </c>
      <c r="X59" s="68">
        <v>506722.23999999993</v>
      </c>
      <c r="Y59" s="68">
        <v>21230646.835178349</v>
      </c>
      <c r="Z59" s="68">
        <v>7615063.1703166831</v>
      </c>
      <c r="AA59" s="68">
        <v>7271990.1153140329</v>
      </c>
      <c r="AB59" s="68">
        <v>1881201.1602233946</v>
      </c>
      <c r="AC59" s="68">
        <f t="shared" si="22"/>
        <v>208591580.05797625</v>
      </c>
      <c r="AD59" s="68">
        <v>4130542.41</v>
      </c>
      <c r="AF59" s="79" t="s">
        <v>111</v>
      </c>
      <c r="AG59" s="79" t="s">
        <v>112</v>
      </c>
      <c r="AH59" s="80" t="s">
        <v>1156</v>
      </c>
      <c r="AI59" s="81">
        <v>10</v>
      </c>
      <c r="AJ59" s="68">
        <v>153456430.0066936</v>
      </c>
      <c r="AK59" s="68">
        <v>7415836.7700000005</v>
      </c>
      <c r="AL59" s="68">
        <v>9905002.5600000005</v>
      </c>
      <c r="AM59" s="68">
        <v>521382.61000000004</v>
      </c>
      <c r="AN59" s="68">
        <v>21851289.376622677</v>
      </c>
      <c r="AO59" s="68">
        <v>7615063.1703166831</v>
      </c>
      <c r="AP59" s="68">
        <v>7484627.3204239346</v>
      </c>
      <c r="AQ59" s="68">
        <v>1940639.8420856297</v>
      </c>
      <c r="AR59" s="68">
        <f t="shared" si="23"/>
        <v>214440285.63614255</v>
      </c>
      <c r="AS59" s="68">
        <v>4250013.9799999995</v>
      </c>
      <c r="AU59" s="79" t="s">
        <v>111</v>
      </c>
      <c r="AV59" s="79" t="s">
        <v>112</v>
      </c>
      <c r="AW59" s="80" t="s">
        <v>1157</v>
      </c>
      <c r="AX59" s="81">
        <v>10</v>
      </c>
      <c r="AY59" s="68">
        <v>157361333.75263518</v>
      </c>
      <c r="AZ59" s="68">
        <v>7603610.9800000014</v>
      </c>
      <c r="BA59" s="68">
        <v>10155636.900000002</v>
      </c>
      <c r="BB59" s="68">
        <v>534585.51</v>
      </c>
      <c r="BC59" s="68">
        <v>22410779.818099007</v>
      </c>
      <c r="BD59" s="68">
        <v>7615063.1703166831</v>
      </c>
      <c r="BE59" s="68">
        <v>7676481.6350931339</v>
      </c>
      <c r="BF59" s="68">
        <v>1994601.257080406</v>
      </c>
      <c r="BG59" s="68">
        <f t="shared" si="24"/>
        <v>219709609.57322443</v>
      </c>
      <c r="BH59" s="68">
        <v>4357516.55</v>
      </c>
    </row>
    <row r="60" spans="2:60">
      <c r="B60" s="79" t="s">
        <v>113</v>
      </c>
      <c r="C60" s="79" t="s">
        <v>114</v>
      </c>
      <c r="D60" s="80" t="s">
        <v>953</v>
      </c>
      <c r="E60" s="81">
        <v>10</v>
      </c>
      <c r="F60" s="68"/>
      <c r="G60" s="68"/>
      <c r="H60" s="68"/>
      <c r="I60" s="68"/>
      <c r="J60" s="68"/>
      <c r="K60" s="68"/>
      <c r="L60" s="68"/>
      <c r="M60" s="68"/>
      <c r="N60" s="68">
        <f t="shared" si="21"/>
        <v>0</v>
      </c>
      <c r="O60" s="68"/>
      <c r="Q60" s="79" t="s">
        <v>113</v>
      </c>
      <c r="R60" s="79" t="s">
        <v>114</v>
      </c>
      <c r="S60" s="80" t="s">
        <v>954</v>
      </c>
      <c r="T60" s="81">
        <v>10</v>
      </c>
      <c r="U60" s="68">
        <v>17200286.88428548</v>
      </c>
      <c r="V60" s="68">
        <v>988653.95</v>
      </c>
      <c r="W60" s="68">
        <v>1146490.18</v>
      </c>
      <c r="X60" s="68">
        <v>58674.11</v>
      </c>
      <c r="Y60" s="68">
        <v>2625450.2513763239</v>
      </c>
      <c r="Z60" s="68">
        <v>1455630.3453953573</v>
      </c>
      <c r="AA60" s="68">
        <v>841764.05337489233</v>
      </c>
      <c r="AB60" s="68">
        <v>223927.45853535831</v>
      </c>
      <c r="AC60" s="68">
        <f t="shared" si="22"/>
        <v>25146474.442967411</v>
      </c>
      <c r="AD60" s="68">
        <v>605597.21</v>
      </c>
      <c r="AF60" s="79" t="s">
        <v>113</v>
      </c>
      <c r="AG60" s="79" t="s">
        <v>114</v>
      </c>
      <c r="AH60" s="80" t="s">
        <v>1156</v>
      </c>
      <c r="AI60" s="81">
        <v>10</v>
      </c>
      <c r="AJ60" s="68">
        <v>17700932.557921458</v>
      </c>
      <c r="AK60" s="68">
        <v>1017227.3200000001</v>
      </c>
      <c r="AL60" s="68">
        <v>1179714.67</v>
      </c>
      <c r="AM60" s="68">
        <v>60335.73000000001</v>
      </c>
      <c r="AN60" s="68">
        <v>2702204.6049702703</v>
      </c>
      <c r="AO60" s="68">
        <v>1455630.3453953573</v>
      </c>
      <c r="AP60" s="68">
        <v>866167.64907020703</v>
      </c>
      <c r="AQ60" s="68">
        <v>230999.03632025421</v>
      </c>
      <c r="AR60" s="68">
        <f t="shared" si="23"/>
        <v>25836258.783677544</v>
      </c>
      <c r="AS60" s="68">
        <v>623046.86999999988</v>
      </c>
      <c r="AU60" s="79" t="s">
        <v>113</v>
      </c>
      <c r="AV60" s="79" t="s">
        <v>114</v>
      </c>
      <c r="AW60" s="80" t="s">
        <v>1157</v>
      </c>
      <c r="AX60" s="81">
        <v>10</v>
      </c>
      <c r="AY60" s="68">
        <v>18151555.671691336</v>
      </c>
      <c r="AZ60" s="68">
        <v>1042987.2299999999</v>
      </c>
      <c r="BA60" s="68">
        <v>1209611.2899999998</v>
      </c>
      <c r="BB60" s="68">
        <v>61888.950000000004</v>
      </c>
      <c r="BC60" s="68">
        <v>2771384.97791286</v>
      </c>
      <c r="BD60" s="68">
        <v>1455630.3453953573</v>
      </c>
      <c r="BE60" s="68">
        <v>888470.10646926018</v>
      </c>
      <c r="BF60" s="68">
        <v>237421.24937722832</v>
      </c>
      <c r="BG60" s="68">
        <f t="shared" si="24"/>
        <v>26457774.540846035</v>
      </c>
      <c r="BH60" s="68">
        <v>638824.72000000009</v>
      </c>
    </row>
    <row r="61" spans="2:60">
      <c r="B61" s="79" t="s">
        <v>115</v>
      </c>
      <c r="C61" s="79" t="s">
        <v>116</v>
      </c>
      <c r="D61" s="80" t="s">
        <v>953</v>
      </c>
      <c r="E61" s="81">
        <v>10</v>
      </c>
      <c r="F61" s="68"/>
      <c r="G61" s="68"/>
      <c r="H61" s="68"/>
      <c r="I61" s="68"/>
      <c r="J61" s="68"/>
      <c r="K61" s="68"/>
      <c r="L61" s="68"/>
      <c r="M61" s="68"/>
      <c r="N61" s="68">
        <f t="shared" si="21"/>
        <v>0</v>
      </c>
      <c r="O61" s="68"/>
      <c r="Q61" s="79" t="s">
        <v>115</v>
      </c>
      <c r="R61" s="79" t="s">
        <v>116</v>
      </c>
      <c r="S61" s="80" t="s">
        <v>954</v>
      </c>
      <c r="T61" s="81">
        <v>10</v>
      </c>
      <c r="U61" s="68">
        <v>303640.22295244207</v>
      </c>
      <c r="V61" s="68">
        <v>0</v>
      </c>
      <c r="W61" s="68">
        <v>0</v>
      </c>
      <c r="X61" s="68">
        <v>0</v>
      </c>
      <c r="Y61" s="68">
        <v>11579.474785236782</v>
      </c>
      <c r="Z61" s="68">
        <v>93722.59924720136</v>
      </c>
      <c r="AA61" s="68">
        <v>0</v>
      </c>
      <c r="AB61" s="68">
        <v>2881.7253385286313</v>
      </c>
      <c r="AC61" s="68">
        <f t="shared" si="22"/>
        <v>411824.0223234088</v>
      </c>
      <c r="AD61" s="68">
        <v>0</v>
      </c>
      <c r="AF61" s="79" t="s">
        <v>115</v>
      </c>
      <c r="AG61" s="79" t="s">
        <v>116</v>
      </c>
      <c r="AH61" s="80" t="s">
        <v>1156</v>
      </c>
      <c r="AI61" s="81">
        <v>10</v>
      </c>
      <c r="AJ61" s="68">
        <v>308863.12282357027</v>
      </c>
      <c r="AK61" s="68">
        <v>0</v>
      </c>
      <c r="AL61" s="68">
        <v>0</v>
      </c>
      <c r="AM61" s="68">
        <v>0</v>
      </c>
      <c r="AN61" s="68">
        <v>11794.585225964776</v>
      </c>
      <c r="AO61" s="68">
        <v>93722.59924720136</v>
      </c>
      <c r="AP61" s="68">
        <v>0</v>
      </c>
      <c r="AQ61" s="68">
        <v>2942.2415706376778</v>
      </c>
      <c r="AR61" s="68">
        <f t="shared" si="23"/>
        <v>417322.54886737408</v>
      </c>
      <c r="AS61" s="68">
        <v>0</v>
      </c>
      <c r="AU61" s="79" t="s">
        <v>115</v>
      </c>
      <c r="AV61" s="79" t="s">
        <v>116</v>
      </c>
      <c r="AW61" s="80" t="s">
        <v>1157</v>
      </c>
      <c r="AX61" s="81">
        <v>10</v>
      </c>
      <c r="AY61" s="68">
        <v>313941.73199825775</v>
      </c>
      <c r="AZ61" s="68">
        <v>0</v>
      </c>
      <c r="BA61" s="68">
        <v>0</v>
      </c>
      <c r="BB61" s="68">
        <v>0</v>
      </c>
      <c r="BC61" s="68">
        <v>12003.749766104664</v>
      </c>
      <c r="BD61" s="68">
        <v>93722.59924720136</v>
      </c>
      <c r="BE61" s="68">
        <v>0</v>
      </c>
      <c r="BF61" s="68">
        <v>3001.0864020504523</v>
      </c>
      <c r="BG61" s="68">
        <f t="shared" si="24"/>
        <v>422669.16741361422</v>
      </c>
      <c r="BH61" s="68">
        <v>0</v>
      </c>
    </row>
    <row r="62" spans="2:60">
      <c r="B62" s="79" t="s">
        <v>117</v>
      </c>
      <c r="C62" s="79" t="s">
        <v>118</v>
      </c>
      <c r="D62" s="80" t="s">
        <v>953</v>
      </c>
      <c r="E62" s="81">
        <v>10</v>
      </c>
      <c r="F62" s="68"/>
      <c r="G62" s="68"/>
      <c r="H62" s="68"/>
      <c r="I62" s="68"/>
      <c r="J62" s="68"/>
      <c r="K62" s="68"/>
      <c r="L62" s="68"/>
      <c r="M62" s="68"/>
      <c r="N62" s="68">
        <f t="shared" si="21"/>
        <v>0</v>
      </c>
      <c r="O62" s="68"/>
      <c r="Q62" s="79" t="s">
        <v>117</v>
      </c>
      <c r="R62" s="79" t="s">
        <v>118</v>
      </c>
      <c r="S62" s="80" t="s">
        <v>954</v>
      </c>
      <c r="T62" s="81">
        <v>10</v>
      </c>
      <c r="U62" s="68">
        <v>1859273.1233189711</v>
      </c>
      <c r="V62" s="68">
        <v>15159.080000000002</v>
      </c>
      <c r="W62" s="68">
        <v>0</v>
      </c>
      <c r="X62" s="68">
        <v>0</v>
      </c>
      <c r="Y62" s="68">
        <v>49855.824735402326</v>
      </c>
      <c r="Z62" s="68">
        <v>97392.329855002346</v>
      </c>
      <c r="AA62" s="68">
        <v>36541.022674687134</v>
      </c>
      <c r="AB62" s="68">
        <v>19300.06759852916</v>
      </c>
      <c r="AC62" s="68">
        <f t="shared" si="22"/>
        <v>2090005.3881825921</v>
      </c>
      <c r="AD62" s="68">
        <v>12483.939999999999</v>
      </c>
      <c r="AF62" s="79" t="s">
        <v>117</v>
      </c>
      <c r="AG62" s="79" t="s">
        <v>118</v>
      </c>
      <c r="AH62" s="80" t="s">
        <v>1156</v>
      </c>
      <c r="AI62" s="81">
        <v>10</v>
      </c>
      <c r="AJ62" s="68">
        <v>1890835.2717081895</v>
      </c>
      <c r="AK62" s="68">
        <v>15438.579999999998</v>
      </c>
      <c r="AL62" s="68">
        <v>0</v>
      </c>
      <c r="AM62" s="68">
        <v>0</v>
      </c>
      <c r="AN62" s="68">
        <v>50788.195288632014</v>
      </c>
      <c r="AO62" s="68">
        <v>97392.329855002346</v>
      </c>
      <c r="AP62" s="68">
        <v>37224.783221743812</v>
      </c>
      <c r="AQ62" s="68">
        <v>19705.374308098806</v>
      </c>
      <c r="AR62" s="68">
        <f t="shared" si="23"/>
        <v>2124098.6643816666</v>
      </c>
      <c r="AS62" s="68">
        <v>12714.130000000001</v>
      </c>
      <c r="AU62" s="79" t="s">
        <v>117</v>
      </c>
      <c r="AV62" s="79" t="s">
        <v>118</v>
      </c>
      <c r="AW62" s="80" t="s">
        <v>1157</v>
      </c>
      <c r="AX62" s="81">
        <v>10</v>
      </c>
      <c r="AY62" s="68">
        <v>1921525.1744871438</v>
      </c>
      <c r="AZ62" s="68">
        <v>15710.38</v>
      </c>
      <c r="BA62" s="68">
        <v>0</v>
      </c>
      <c r="BB62" s="68">
        <v>0</v>
      </c>
      <c r="BC62" s="68">
        <v>51694.782960981705</v>
      </c>
      <c r="BD62" s="68">
        <v>97392.329855002346</v>
      </c>
      <c r="BE62" s="68">
        <v>37889.683281310361</v>
      </c>
      <c r="BF62" s="68">
        <v>20099.491594260558</v>
      </c>
      <c r="BG62" s="68">
        <f t="shared" si="24"/>
        <v>2157249.7821786986</v>
      </c>
      <c r="BH62" s="68">
        <v>12937.94</v>
      </c>
    </row>
    <row r="63" spans="2:60">
      <c r="B63" s="79" t="s">
        <v>119</v>
      </c>
      <c r="C63" s="79" t="s">
        <v>120</v>
      </c>
      <c r="D63" s="80" t="s">
        <v>953</v>
      </c>
      <c r="E63" s="81">
        <v>10</v>
      </c>
      <c r="F63" s="68"/>
      <c r="G63" s="68"/>
      <c r="H63" s="68"/>
      <c r="I63" s="68"/>
      <c r="J63" s="68"/>
      <c r="K63" s="68"/>
      <c r="L63" s="68"/>
      <c r="M63" s="68"/>
      <c r="N63" s="68">
        <f t="shared" si="21"/>
        <v>0</v>
      </c>
      <c r="O63" s="68"/>
      <c r="Q63" s="79" t="s">
        <v>119</v>
      </c>
      <c r="R63" s="79" t="s">
        <v>120</v>
      </c>
      <c r="S63" s="80" t="s">
        <v>954</v>
      </c>
      <c r="T63" s="81">
        <v>10</v>
      </c>
      <c r="U63" s="68">
        <v>3193767.5832747705</v>
      </c>
      <c r="V63" s="68">
        <v>109184.95999999999</v>
      </c>
      <c r="W63" s="68">
        <v>5647.51</v>
      </c>
      <c r="X63" s="68">
        <v>9214.340000000002</v>
      </c>
      <c r="Y63" s="68">
        <v>500104.62424867315</v>
      </c>
      <c r="Z63" s="68">
        <v>281782.28273058962</v>
      </c>
      <c r="AA63" s="68">
        <v>314463.45203826646</v>
      </c>
      <c r="AB63" s="68">
        <v>40029.654608760029</v>
      </c>
      <c r="AC63" s="68">
        <f t="shared" si="22"/>
        <v>4506111.7369010597</v>
      </c>
      <c r="AD63" s="68">
        <v>51917.329999999994</v>
      </c>
      <c r="AF63" s="79" t="s">
        <v>119</v>
      </c>
      <c r="AG63" s="79" t="s">
        <v>120</v>
      </c>
      <c r="AH63" s="80" t="s">
        <v>1156</v>
      </c>
      <c r="AI63" s="81">
        <v>10</v>
      </c>
      <c r="AJ63" s="68">
        <v>3274178.6220900323</v>
      </c>
      <c r="AK63" s="68">
        <v>112409.01999999999</v>
      </c>
      <c r="AL63" s="68">
        <v>5852.53</v>
      </c>
      <c r="AM63" s="68">
        <v>9485.1400000000031</v>
      </c>
      <c r="AN63" s="68">
        <v>514755.23951453133</v>
      </c>
      <c r="AO63" s="68">
        <v>281782.28273058962</v>
      </c>
      <c r="AP63" s="68">
        <v>323641.09962245397</v>
      </c>
      <c r="AQ63" s="68">
        <v>41179.62115387246</v>
      </c>
      <c r="AR63" s="68">
        <f t="shared" si="23"/>
        <v>4616662.6851114789</v>
      </c>
      <c r="AS63" s="68">
        <v>53379.130000000005</v>
      </c>
      <c r="AU63" s="79" t="s">
        <v>119</v>
      </c>
      <c r="AV63" s="79" t="s">
        <v>120</v>
      </c>
      <c r="AW63" s="80" t="s">
        <v>1157</v>
      </c>
      <c r="AX63" s="81">
        <v>10</v>
      </c>
      <c r="AY63" s="68">
        <v>3347543.044062471</v>
      </c>
      <c r="AZ63" s="68">
        <v>115209.39000000001</v>
      </c>
      <c r="BA63" s="68">
        <v>6058.2499999999991</v>
      </c>
      <c r="BB63" s="68">
        <v>9652.119999999999</v>
      </c>
      <c r="BC63" s="68">
        <v>527936.84257114644</v>
      </c>
      <c r="BD63" s="68">
        <v>281782.28273058962</v>
      </c>
      <c r="BE63" s="68">
        <v>331927.90417070303</v>
      </c>
      <c r="BF63" s="68">
        <v>42228.694582013413</v>
      </c>
      <c r="BG63" s="68">
        <f t="shared" si="24"/>
        <v>4717068.0981169241</v>
      </c>
      <c r="BH63" s="68">
        <v>54729.570000000007</v>
      </c>
    </row>
    <row r="64" spans="2:60">
      <c r="B64" s="79" t="s">
        <v>121</v>
      </c>
      <c r="C64" s="79" t="s">
        <v>122</v>
      </c>
      <c r="D64" s="80" t="s">
        <v>953</v>
      </c>
      <c r="E64" s="81">
        <v>10</v>
      </c>
      <c r="F64" s="68"/>
      <c r="G64" s="68"/>
      <c r="H64" s="68"/>
      <c r="I64" s="68"/>
      <c r="J64" s="68"/>
      <c r="K64" s="68"/>
      <c r="L64" s="68"/>
      <c r="M64" s="68"/>
      <c r="N64" s="68">
        <f t="shared" si="21"/>
        <v>0</v>
      </c>
      <c r="O64" s="68"/>
      <c r="Q64" s="79" t="s">
        <v>121</v>
      </c>
      <c r="R64" s="79" t="s">
        <v>122</v>
      </c>
      <c r="S64" s="80" t="s">
        <v>954</v>
      </c>
      <c r="T64" s="81">
        <v>10</v>
      </c>
      <c r="U64" s="68">
        <v>18371308.237774961</v>
      </c>
      <c r="V64" s="68">
        <v>1412007.2800000003</v>
      </c>
      <c r="W64" s="68">
        <v>1991186.77</v>
      </c>
      <c r="X64" s="68">
        <v>66522.850000000006</v>
      </c>
      <c r="Y64" s="68">
        <v>2996716.7954792059</v>
      </c>
      <c r="Z64" s="68">
        <v>1240833.4964626143</v>
      </c>
      <c r="AA64" s="68">
        <v>1810924.451411946</v>
      </c>
      <c r="AB64" s="68">
        <v>272884.69242355973</v>
      </c>
      <c r="AC64" s="68">
        <f t="shared" si="22"/>
        <v>28864272.393552288</v>
      </c>
      <c r="AD64" s="68">
        <v>701887.82</v>
      </c>
      <c r="AF64" s="79" t="s">
        <v>121</v>
      </c>
      <c r="AG64" s="79" t="s">
        <v>122</v>
      </c>
      <c r="AH64" s="80" t="s">
        <v>1156</v>
      </c>
      <c r="AI64" s="81">
        <v>10</v>
      </c>
      <c r="AJ64" s="68">
        <v>18920187.829164825</v>
      </c>
      <c r="AK64" s="68">
        <v>1452931.27</v>
      </c>
      <c r="AL64" s="68">
        <v>2048685.7</v>
      </c>
      <c r="AM64" s="68">
        <v>68523.459999999992</v>
      </c>
      <c r="AN64" s="68">
        <v>3084334.991023263</v>
      </c>
      <c r="AO64" s="68">
        <v>1240833.4964626143</v>
      </c>
      <c r="AP64" s="68">
        <v>1863812.515183521</v>
      </c>
      <c r="AQ64" s="68">
        <v>281510.94911618531</v>
      </c>
      <c r="AR64" s="68">
        <f t="shared" si="23"/>
        <v>29682997.020950407</v>
      </c>
      <c r="AS64" s="68">
        <v>722176.81</v>
      </c>
      <c r="AU64" s="79" t="s">
        <v>121</v>
      </c>
      <c r="AV64" s="79" t="s">
        <v>122</v>
      </c>
      <c r="AW64" s="80" t="s">
        <v>1157</v>
      </c>
      <c r="AX64" s="81">
        <v>10</v>
      </c>
      <c r="AY64" s="68">
        <v>19415124.099283636</v>
      </c>
      <c r="AZ64" s="68">
        <v>1489698.3900000001</v>
      </c>
      <c r="BA64" s="68">
        <v>2100554.06</v>
      </c>
      <c r="BB64" s="68">
        <v>70220.13</v>
      </c>
      <c r="BC64" s="68">
        <v>3163314.516341595</v>
      </c>
      <c r="BD64" s="68">
        <v>1240833.4964626143</v>
      </c>
      <c r="BE64" s="68">
        <v>1911758.7731325845</v>
      </c>
      <c r="BF64" s="68">
        <v>289336.02700560912</v>
      </c>
      <c r="BG64" s="68">
        <f t="shared" si="24"/>
        <v>30421225.532226037</v>
      </c>
      <c r="BH64" s="68">
        <v>740386.04</v>
      </c>
    </row>
    <row r="65" spans="2:60">
      <c r="B65" s="79" t="s">
        <v>123</v>
      </c>
      <c r="C65" s="79" t="s">
        <v>124</v>
      </c>
      <c r="D65" s="80" t="s">
        <v>953</v>
      </c>
      <c r="E65" s="81">
        <v>10</v>
      </c>
      <c r="F65" s="68"/>
      <c r="G65" s="68"/>
      <c r="H65" s="68"/>
      <c r="I65" s="68"/>
      <c r="J65" s="68"/>
      <c r="K65" s="68"/>
      <c r="L65" s="68"/>
      <c r="M65" s="68"/>
      <c r="N65" s="68">
        <f t="shared" si="21"/>
        <v>0</v>
      </c>
      <c r="O65" s="68"/>
      <c r="Q65" s="79" t="s">
        <v>123</v>
      </c>
      <c r="R65" s="79" t="s">
        <v>124</v>
      </c>
      <c r="S65" s="80" t="s">
        <v>954</v>
      </c>
      <c r="T65" s="81">
        <v>10</v>
      </c>
      <c r="U65" s="68">
        <v>23644695.560599919</v>
      </c>
      <c r="V65" s="68">
        <v>1522176.75</v>
      </c>
      <c r="W65" s="68">
        <v>1922079.58</v>
      </c>
      <c r="X65" s="68">
        <v>82603.189999999988</v>
      </c>
      <c r="Y65" s="68">
        <v>3651349.7301716711</v>
      </c>
      <c r="Z65" s="68">
        <v>1568418.2830611141</v>
      </c>
      <c r="AA65" s="68">
        <v>2021567.4348155041</v>
      </c>
      <c r="AB65" s="68">
        <v>324220.82445245981</v>
      </c>
      <c r="AC65" s="68">
        <f t="shared" si="22"/>
        <v>35581712.243100673</v>
      </c>
      <c r="AD65" s="68">
        <v>844600.89</v>
      </c>
      <c r="AF65" s="79" t="s">
        <v>123</v>
      </c>
      <c r="AG65" s="79" t="s">
        <v>124</v>
      </c>
      <c r="AH65" s="80" t="s">
        <v>1156</v>
      </c>
      <c r="AI65" s="81">
        <v>10</v>
      </c>
      <c r="AJ65" s="68">
        <v>24332260.405353103</v>
      </c>
      <c r="AK65" s="68">
        <v>1566194.7699999998</v>
      </c>
      <c r="AL65" s="68">
        <v>1977627.95</v>
      </c>
      <c r="AM65" s="68">
        <v>84996.38</v>
      </c>
      <c r="AN65" s="68">
        <v>3758082.3404011466</v>
      </c>
      <c r="AO65" s="68">
        <v>1568418.2830611141</v>
      </c>
      <c r="AP65" s="68">
        <v>2080900.4350572866</v>
      </c>
      <c r="AQ65" s="68">
        <v>334466.10899492353</v>
      </c>
      <c r="AR65" s="68">
        <f t="shared" si="23"/>
        <v>36571917.702867575</v>
      </c>
      <c r="AS65" s="68">
        <v>868971.03</v>
      </c>
      <c r="AU65" s="79" t="s">
        <v>123</v>
      </c>
      <c r="AV65" s="79" t="s">
        <v>124</v>
      </c>
      <c r="AW65" s="80" t="s">
        <v>1157</v>
      </c>
      <c r="AX65" s="81">
        <v>10</v>
      </c>
      <c r="AY65" s="68">
        <v>24951805.416475382</v>
      </c>
      <c r="AZ65" s="68">
        <v>1605839.3000000007</v>
      </c>
      <c r="BA65" s="68">
        <v>2027755.23</v>
      </c>
      <c r="BB65" s="68">
        <v>87080.91</v>
      </c>
      <c r="BC65" s="68">
        <v>3854299.8238087809</v>
      </c>
      <c r="BD65" s="68">
        <v>1568418.2830611141</v>
      </c>
      <c r="BE65" s="68">
        <v>2134207.7747294726</v>
      </c>
      <c r="BF65" s="68">
        <v>343768.22592457384</v>
      </c>
      <c r="BG65" s="68">
        <f t="shared" si="24"/>
        <v>37464117.763999328</v>
      </c>
      <c r="BH65" s="68">
        <v>890942.79999999993</v>
      </c>
    </row>
    <row r="66" spans="2:60">
      <c r="B66" s="79" t="s">
        <v>125</v>
      </c>
      <c r="C66" s="79" t="s">
        <v>126</v>
      </c>
      <c r="D66" s="80" t="s">
        <v>953</v>
      </c>
      <c r="E66" s="81">
        <v>10</v>
      </c>
      <c r="F66" s="68"/>
      <c r="G66" s="68"/>
      <c r="H66" s="68"/>
      <c r="I66" s="68"/>
      <c r="J66" s="68"/>
      <c r="K66" s="68"/>
      <c r="L66" s="68"/>
      <c r="M66" s="68"/>
      <c r="N66" s="68">
        <f t="shared" si="21"/>
        <v>0</v>
      </c>
      <c r="O66" s="68"/>
      <c r="Q66" s="79" t="s">
        <v>125</v>
      </c>
      <c r="R66" s="79" t="s">
        <v>126</v>
      </c>
      <c r="S66" s="80" t="s">
        <v>954</v>
      </c>
      <c r="T66" s="81">
        <v>10</v>
      </c>
      <c r="U66" s="68">
        <v>7762506.4147615815</v>
      </c>
      <c r="V66" s="68">
        <v>504903.62000000011</v>
      </c>
      <c r="W66" s="68">
        <v>501170.7</v>
      </c>
      <c r="X66" s="68">
        <v>25843.41</v>
      </c>
      <c r="Y66" s="68">
        <v>1148836.7793681805</v>
      </c>
      <c r="Z66" s="68">
        <v>374162.47009504272</v>
      </c>
      <c r="AA66" s="68">
        <v>412926.36976076383</v>
      </c>
      <c r="AB66" s="68">
        <v>101638.616619315</v>
      </c>
      <c r="AC66" s="68">
        <f t="shared" si="22"/>
        <v>11111384.340604883</v>
      </c>
      <c r="AD66" s="68">
        <v>279395.95999999996</v>
      </c>
      <c r="AF66" s="79" t="s">
        <v>125</v>
      </c>
      <c r="AG66" s="79" t="s">
        <v>126</v>
      </c>
      <c r="AH66" s="80" t="s">
        <v>1156</v>
      </c>
      <c r="AI66" s="81">
        <v>10</v>
      </c>
      <c r="AJ66" s="68">
        <v>7976307.6832818668</v>
      </c>
      <c r="AK66" s="68">
        <v>519433.16000000015</v>
      </c>
      <c r="AL66" s="68">
        <v>515534.23999999993</v>
      </c>
      <c r="AM66" s="68">
        <v>26610.11</v>
      </c>
      <c r="AN66" s="68">
        <v>1182428.9350036138</v>
      </c>
      <c r="AO66" s="68">
        <v>374162.47009504272</v>
      </c>
      <c r="AP66" s="68">
        <v>424959.33206268039</v>
      </c>
      <c r="AQ66" s="68">
        <v>104735.88216344453</v>
      </c>
      <c r="AR66" s="68">
        <f t="shared" si="23"/>
        <v>11411716.912606647</v>
      </c>
      <c r="AS66" s="68">
        <v>287545.09999999998</v>
      </c>
      <c r="AU66" s="79" t="s">
        <v>125</v>
      </c>
      <c r="AV66" s="79" t="s">
        <v>126</v>
      </c>
      <c r="AW66" s="80" t="s">
        <v>1157</v>
      </c>
      <c r="AX66" s="81">
        <v>10</v>
      </c>
      <c r="AY66" s="68">
        <v>8170208.8322502924</v>
      </c>
      <c r="AZ66" s="68">
        <v>532601.8899999999</v>
      </c>
      <c r="BA66" s="68">
        <v>528634.64999999991</v>
      </c>
      <c r="BB66" s="68">
        <v>27274.769999999997</v>
      </c>
      <c r="BC66" s="68">
        <v>1212691.4133284576</v>
      </c>
      <c r="BD66" s="68">
        <v>374162.47009504272</v>
      </c>
      <c r="BE66" s="68">
        <v>435992.99788624165</v>
      </c>
      <c r="BF66" s="68">
        <v>107561.63198959827</v>
      </c>
      <c r="BG66" s="68">
        <f t="shared" si="24"/>
        <v>11683894.545549633</v>
      </c>
      <c r="BH66" s="68">
        <v>294765.89</v>
      </c>
    </row>
    <row r="67" spans="2:60">
      <c r="B67" s="79" t="s">
        <v>127</v>
      </c>
      <c r="C67" s="79" t="s">
        <v>128</v>
      </c>
      <c r="D67" s="80" t="s">
        <v>953</v>
      </c>
      <c r="E67" s="81">
        <v>10</v>
      </c>
      <c r="F67" s="68"/>
      <c r="G67" s="68"/>
      <c r="H67" s="68"/>
      <c r="I67" s="68"/>
      <c r="J67" s="68"/>
      <c r="K67" s="68"/>
      <c r="L67" s="68"/>
      <c r="M67" s="68"/>
      <c r="N67" s="68">
        <f t="shared" si="21"/>
        <v>0</v>
      </c>
      <c r="O67" s="68"/>
      <c r="Q67" s="79" t="s">
        <v>127</v>
      </c>
      <c r="R67" s="79" t="s">
        <v>128</v>
      </c>
      <c r="S67" s="80" t="s">
        <v>954</v>
      </c>
      <c r="T67" s="81">
        <v>10</v>
      </c>
      <c r="U67" s="68">
        <v>2400853.9032205776</v>
      </c>
      <c r="V67" s="68">
        <v>46900.990000000005</v>
      </c>
      <c r="W67" s="68">
        <v>0</v>
      </c>
      <c r="X67" s="68">
        <v>5742.97</v>
      </c>
      <c r="Y67" s="68">
        <v>173217.3204165943</v>
      </c>
      <c r="Z67" s="68">
        <v>269630.51445121854</v>
      </c>
      <c r="AA67" s="68">
        <v>156127.4845951997</v>
      </c>
      <c r="AB67" s="68">
        <v>26099.509666202124</v>
      </c>
      <c r="AC67" s="68">
        <f t="shared" si="22"/>
        <v>3078572.6923497925</v>
      </c>
      <c r="AD67" s="68">
        <v>0</v>
      </c>
      <c r="AF67" s="79" t="s">
        <v>127</v>
      </c>
      <c r="AG67" s="79" t="s">
        <v>128</v>
      </c>
      <c r="AH67" s="80" t="s">
        <v>1156</v>
      </c>
      <c r="AI67" s="81">
        <v>10</v>
      </c>
      <c r="AJ67" s="68">
        <v>2457507.926015337</v>
      </c>
      <c r="AK67" s="68">
        <v>48249.09</v>
      </c>
      <c r="AL67" s="68">
        <v>0</v>
      </c>
      <c r="AM67" s="68">
        <v>5848.369999999999</v>
      </c>
      <c r="AN67" s="68">
        <v>178287.42550997925</v>
      </c>
      <c r="AO67" s="68">
        <v>269630.51445121854</v>
      </c>
      <c r="AP67" s="68">
        <v>160563.09944354152</v>
      </c>
      <c r="AQ67" s="68">
        <v>26805.091720807832</v>
      </c>
      <c r="AR67" s="68">
        <f t="shared" si="23"/>
        <v>3146891.517140884</v>
      </c>
      <c r="AS67" s="68">
        <v>0</v>
      </c>
      <c r="AU67" s="79" t="s">
        <v>127</v>
      </c>
      <c r="AV67" s="79" t="s">
        <v>128</v>
      </c>
      <c r="AW67" s="80" t="s">
        <v>1157</v>
      </c>
      <c r="AX67" s="81">
        <v>10</v>
      </c>
      <c r="AY67" s="68">
        <v>2509962.1623808821</v>
      </c>
      <c r="AZ67" s="68">
        <v>49491.32</v>
      </c>
      <c r="BA67" s="68">
        <v>0</v>
      </c>
      <c r="BB67" s="68">
        <v>6050.0499999999993</v>
      </c>
      <c r="BC67" s="68">
        <v>182860.76660851823</v>
      </c>
      <c r="BD67" s="68">
        <v>269630.51445121854</v>
      </c>
      <c r="BE67" s="68">
        <v>164712.04600163089</v>
      </c>
      <c r="BF67" s="68">
        <v>27464.22883441532</v>
      </c>
      <c r="BG67" s="68">
        <f t="shared" si="24"/>
        <v>3210171.0882766643</v>
      </c>
      <c r="BH67" s="68">
        <v>0</v>
      </c>
    </row>
    <row r="68" spans="2:60">
      <c r="B68" s="79" t="s">
        <v>129</v>
      </c>
      <c r="C68" s="79" t="s">
        <v>130</v>
      </c>
      <c r="D68" s="80" t="s">
        <v>953</v>
      </c>
      <c r="E68" s="81">
        <v>10</v>
      </c>
      <c r="F68" s="68"/>
      <c r="G68" s="68"/>
      <c r="H68" s="68"/>
      <c r="I68" s="68"/>
      <c r="J68" s="68"/>
      <c r="K68" s="68"/>
      <c r="L68" s="68"/>
      <c r="M68" s="68"/>
      <c r="N68" s="68">
        <f t="shared" si="21"/>
        <v>0</v>
      </c>
      <c r="O68" s="68"/>
      <c r="Q68" s="79" t="s">
        <v>129</v>
      </c>
      <c r="R68" s="79" t="s">
        <v>130</v>
      </c>
      <c r="S68" s="80" t="s">
        <v>954</v>
      </c>
      <c r="T68" s="81">
        <v>10</v>
      </c>
      <c r="U68" s="68">
        <v>4647390.4003848238</v>
      </c>
      <c r="V68" s="68">
        <v>257859.8</v>
      </c>
      <c r="W68" s="68">
        <v>158601.94</v>
      </c>
      <c r="X68" s="68">
        <v>14548.880000000001</v>
      </c>
      <c r="Y68" s="68">
        <v>741691.13461662747</v>
      </c>
      <c r="Z68" s="68">
        <v>338440.16417686705</v>
      </c>
      <c r="AA68" s="68">
        <v>343321.48460871982</v>
      </c>
      <c r="AB68" s="68">
        <v>58860.448919438757</v>
      </c>
      <c r="AC68" s="68">
        <f t="shared" si="22"/>
        <v>6701704.3927064771</v>
      </c>
      <c r="AD68" s="68">
        <v>140990.14000000001</v>
      </c>
      <c r="AF68" s="79" t="s">
        <v>129</v>
      </c>
      <c r="AG68" s="79" t="s">
        <v>130</v>
      </c>
      <c r="AH68" s="80" t="s">
        <v>1156</v>
      </c>
      <c r="AI68" s="81">
        <v>10</v>
      </c>
      <c r="AJ68" s="68">
        <v>4769330.9056497831</v>
      </c>
      <c r="AK68" s="68">
        <v>265321.27</v>
      </c>
      <c r="AL68" s="68">
        <v>163169.67000000001</v>
      </c>
      <c r="AM68" s="68">
        <v>15010.829999999998</v>
      </c>
      <c r="AN68" s="68">
        <v>763348.19692550914</v>
      </c>
      <c r="AO68" s="68">
        <v>338440.16417686705</v>
      </c>
      <c r="AP68" s="68">
        <v>353426.30704897834</v>
      </c>
      <c r="AQ68" s="68">
        <v>60601.33515595831</v>
      </c>
      <c r="AR68" s="68">
        <f t="shared" si="23"/>
        <v>6873688.3789570956</v>
      </c>
      <c r="AS68" s="68">
        <v>145039.69999999998</v>
      </c>
      <c r="AU68" s="79" t="s">
        <v>129</v>
      </c>
      <c r="AV68" s="79" t="s">
        <v>130</v>
      </c>
      <c r="AW68" s="80" t="s">
        <v>1157</v>
      </c>
      <c r="AX68" s="81">
        <v>10</v>
      </c>
      <c r="AY68" s="68">
        <v>4881012.6511198701</v>
      </c>
      <c r="AZ68" s="68">
        <v>272053.43999999994</v>
      </c>
      <c r="BA68" s="68">
        <v>167318.32</v>
      </c>
      <c r="BB68" s="68">
        <v>15373.059999999998</v>
      </c>
      <c r="BC68" s="68">
        <v>782910.17674938892</v>
      </c>
      <c r="BD68" s="68">
        <v>338440.16417686705</v>
      </c>
      <c r="BE68" s="68">
        <v>362087.53442369221</v>
      </c>
      <c r="BF68" s="68">
        <v>62201.585879966617</v>
      </c>
      <c r="BG68" s="68">
        <f t="shared" si="24"/>
        <v>7030168.4123497857</v>
      </c>
      <c r="BH68" s="68">
        <v>148771.48000000001</v>
      </c>
    </row>
    <row r="69" spans="2:60">
      <c r="B69" s="79" t="s">
        <v>131</v>
      </c>
      <c r="C69" s="79" t="s">
        <v>132</v>
      </c>
      <c r="D69" s="80" t="s">
        <v>953</v>
      </c>
      <c r="E69" s="81">
        <v>10</v>
      </c>
      <c r="F69" s="68"/>
      <c r="G69" s="68"/>
      <c r="H69" s="68"/>
      <c r="I69" s="68"/>
      <c r="J69" s="68"/>
      <c r="K69" s="68"/>
      <c r="L69" s="68"/>
      <c r="M69" s="68"/>
      <c r="N69" s="68">
        <f t="shared" si="21"/>
        <v>0</v>
      </c>
      <c r="O69" s="68"/>
      <c r="Q69" s="79" t="s">
        <v>131</v>
      </c>
      <c r="R69" s="79" t="s">
        <v>132</v>
      </c>
      <c r="S69" s="80" t="s">
        <v>954</v>
      </c>
      <c r="T69" s="81">
        <v>10</v>
      </c>
      <c r="U69" s="68">
        <v>14112285.906263907</v>
      </c>
      <c r="V69" s="68">
        <v>803155.71</v>
      </c>
      <c r="W69" s="68">
        <v>1222297.51</v>
      </c>
      <c r="X69" s="68">
        <v>48528.17</v>
      </c>
      <c r="Y69" s="68">
        <v>1500221.490773523</v>
      </c>
      <c r="Z69" s="68">
        <v>923744.36987692222</v>
      </c>
      <c r="AA69" s="68">
        <v>860528.95296360541</v>
      </c>
      <c r="AB69" s="68">
        <v>184105.72700171918</v>
      </c>
      <c r="AC69" s="68">
        <f t="shared" si="22"/>
        <v>20154219.916879673</v>
      </c>
      <c r="AD69" s="68">
        <v>499352.08</v>
      </c>
      <c r="AF69" s="79" t="s">
        <v>131</v>
      </c>
      <c r="AG69" s="79" t="s">
        <v>132</v>
      </c>
      <c r="AH69" s="80" t="s">
        <v>1156</v>
      </c>
      <c r="AI69" s="81">
        <v>10</v>
      </c>
      <c r="AJ69" s="68">
        <v>14523232.478818676</v>
      </c>
      <c r="AK69" s="68">
        <v>826375.3600000001</v>
      </c>
      <c r="AL69" s="68">
        <v>1257595.53</v>
      </c>
      <c r="AM69" s="68">
        <v>49906.140000000007</v>
      </c>
      <c r="AN69" s="68">
        <v>1544081.8292673544</v>
      </c>
      <c r="AO69" s="68">
        <v>923744.36987692222</v>
      </c>
      <c r="AP69" s="68">
        <v>885751.50101683463</v>
      </c>
      <c r="AQ69" s="68">
        <v>189923.46836749092</v>
      </c>
      <c r="AR69" s="68">
        <f t="shared" si="23"/>
        <v>20714390.407347273</v>
      </c>
      <c r="AS69" s="68">
        <v>513779.72999999992</v>
      </c>
      <c r="AU69" s="79" t="s">
        <v>131</v>
      </c>
      <c r="AV69" s="79" t="s">
        <v>132</v>
      </c>
      <c r="AW69" s="80" t="s">
        <v>1157</v>
      </c>
      <c r="AX69" s="81">
        <v>10</v>
      </c>
      <c r="AY69" s="68">
        <v>14893208.821927713</v>
      </c>
      <c r="AZ69" s="68">
        <v>847303.16</v>
      </c>
      <c r="BA69" s="68">
        <v>1289451.98</v>
      </c>
      <c r="BB69" s="68">
        <v>51177.380000000005</v>
      </c>
      <c r="BC69" s="68">
        <v>1583616.0223359258</v>
      </c>
      <c r="BD69" s="68">
        <v>923744.36987692222</v>
      </c>
      <c r="BE69" s="68">
        <v>908356.51751069154</v>
      </c>
      <c r="BF69" s="68">
        <v>195201.75147785246</v>
      </c>
      <c r="BG69" s="68">
        <f t="shared" si="24"/>
        <v>21218810.213129099</v>
      </c>
      <c r="BH69" s="68">
        <v>526750.21000000008</v>
      </c>
    </row>
    <row r="70" spans="2:60">
      <c r="B70" s="79" t="s">
        <v>133</v>
      </c>
      <c r="C70" s="79" t="s">
        <v>134</v>
      </c>
      <c r="D70" s="80" t="s">
        <v>953</v>
      </c>
      <c r="E70" s="81">
        <v>10</v>
      </c>
      <c r="F70" s="68"/>
      <c r="G70" s="68"/>
      <c r="H70" s="68"/>
      <c r="I70" s="68"/>
      <c r="J70" s="68"/>
      <c r="K70" s="68"/>
      <c r="L70" s="68"/>
      <c r="M70" s="68"/>
      <c r="N70" s="68">
        <f t="shared" ref="N70:N133" si="25">SUM(F70:M70,O70)</f>
        <v>0</v>
      </c>
      <c r="O70" s="68"/>
      <c r="Q70" s="79" t="s">
        <v>133</v>
      </c>
      <c r="R70" s="79" t="s">
        <v>134</v>
      </c>
      <c r="S70" s="80" t="s">
        <v>954</v>
      </c>
      <c r="T70" s="81">
        <v>10</v>
      </c>
      <c r="U70" s="68">
        <v>72631750.515601844</v>
      </c>
      <c r="V70" s="68">
        <v>3537151.8600000003</v>
      </c>
      <c r="W70" s="68">
        <v>2164257.33</v>
      </c>
      <c r="X70" s="68">
        <v>253395.98</v>
      </c>
      <c r="Y70" s="68">
        <v>10285791.559541313</v>
      </c>
      <c r="Z70" s="68">
        <v>4129196.725886086</v>
      </c>
      <c r="AA70" s="68">
        <v>5611977.2476912355</v>
      </c>
      <c r="AB70" s="68">
        <v>897696.64995963871</v>
      </c>
      <c r="AC70" s="68">
        <f t="shared" ref="AC70:AC133" si="26">SUM(U70:AB70,AD70)</f>
        <v>101944158.85868011</v>
      </c>
      <c r="AD70" s="68">
        <v>2432940.9900000002</v>
      </c>
      <c r="AF70" s="79" t="s">
        <v>133</v>
      </c>
      <c r="AG70" s="79" t="s">
        <v>134</v>
      </c>
      <c r="AH70" s="80" t="s">
        <v>1156</v>
      </c>
      <c r="AI70" s="81">
        <v>10</v>
      </c>
      <c r="AJ70" s="68">
        <v>74241703.496626377</v>
      </c>
      <c r="AK70" s="68">
        <v>3609095.9800000004</v>
      </c>
      <c r="AL70" s="68">
        <v>2208221.44</v>
      </c>
      <c r="AM70" s="68">
        <v>258520.52000000002</v>
      </c>
      <c r="AN70" s="68">
        <v>10512358.061857285</v>
      </c>
      <c r="AO70" s="68">
        <v>4129196.725886086</v>
      </c>
      <c r="AP70" s="68">
        <v>5736006.4921616837</v>
      </c>
      <c r="AQ70" s="68">
        <v>917240.8913089335</v>
      </c>
      <c r="AR70" s="68">
        <f t="shared" ref="AR70:AR133" si="27">SUM(AJ70:AQ70,AS70)</f>
        <v>104094826.86784036</v>
      </c>
      <c r="AS70" s="68">
        <v>2482483.2599999998</v>
      </c>
      <c r="AU70" s="79" t="s">
        <v>133</v>
      </c>
      <c r="AV70" s="79" t="s">
        <v>134</v>
      </c>
      <c r="AW70" s="80" t="s">
        <v>1157</v>
      </c>
      <c r="AX70" s="81">
        <v>10</v>
      </c>
      <c r="AY70" s="68">
        <v>75614305.902734816</v>
      </c>
      <c r="AZ70" s="68">
        <v>3669220.8099999987</v>
      </c>
      <c r="BA70" s="68">
        <v>2245044.7399999998</v>
      </c>
      <c r="BB70" s="68">
        <v>262865.30000000005</v>
      </c>
      <c r="BC70" s="68">
        <v>10705122.300172968</v>
      </c>
      <c r="BD70" s="68">
        <v>4129196.725886086</v>
      </c>
      <c r="BE70" s="68">
        <v>5841899.8732065735</v>
      </c>
      <c r="BF70" s="68">
        <v>933681.04444654286</v>
      </c>
      <c r="BG70" s="68">
        <f t="shared" ref="BG70:BG133" si="28">SUM(AY70:BF70,BH70)</f>
        <v>105925128.60644698</v>
      </c>
      <c r="BH70" s="68">
        <v>2523791.91</v>
      </c>
    </row>
    <row r="71" spans="2:60">
      <c r="B71" s="79" t="s">
        <v>135</v>
      </c>
      <c r="C71" s="79" t="s">
        <v>136</v>
      </c>
      <c r="D71" s="80" t="s">
        <v>953</v>
      </c>
      <c r="E71" s="81">
        <v>10</v>
      </c>
      <c r="F71" s="68"/>
      <c r="G71" s="68"/>
      <c r="H71" s="68"/>
      <c r="I71" s="68"/>
      <c r="J71" s="68"/>
      <c r="K71" s="68"/>
      <c r="L71" s="68"/>
      <c r="M71" s="68"/>
      <c r="N71" s="68">
        <f t="shared" si="25"/>
        <v>0</v>
      </c>
      <c r="O71" s="68"/>
      <c r="Q71" s="79" t="s">
        <v>135</v>
      </c>
      <c r="R71" s="79" t="s">
        <v>136</v>
      </c>
      <c r="S71" s="80" t="s">
        <v>954</v>
      </c>
      <c r="T71" s="81">
        <v>10</v>
      </c>
      <c r="U71" s="68">
        <v>20975773.830438524</v>
      </c>
      <c r="V71" s="68">
        <v>889728.50000000023</v>
      </c>
      <c r="W71" s="68">
        <v>478551.08999999997</v>
      </c>
      <c r="X71" s="68">
        <v>74111.009999999995</v>
      </c>
      <c r="Y71" s="68">
        <v>2615180.6364099174</v>
      </c>
      <c r="Z71" s="68">
        <v>1428239.9661116996</v>
      </c>
      <c r="AA71" s="68">
        <v>1477561.213244566</v>
      </c>
      <c r="AB71" s="68">
        <v>254385.19329572469</v>
      </c>
      <c r="AC71" s="68">
        <f t="shared" si="26"/>
        <v>28726080.549500432</v>
      </c>
      <c r="AD71" s="68">
        <v>532549.10999999987</v>
      </c>
      <c r="AF71" s="79" t="s">
        <v>135</v>
      </c>
      <c r="AG71" s="79" t="s">
        <v>136</v>
      </c>
      <c r="AH71" s="80" t="s">
        <v>1156</v>
      </c>
      <c r="AI71" s="81">
        <v>10</v>
      </c>
      <c r="AJ71" s="68">
        <v>21587233.310121726</v>
      </c>
      <c r="AK71" s="68">
        <v>915517.86999999976</v>
      </c>
      <c r="AL71" s="68">
        <v>492520.95999999996</v>
      </c>
      <c r="AM71" s="68">
        <v>76284.75</v>
      </c>
      <c r="AN71" s="68">
        <v>2691760.0555942915</v>
      </c>
      <c r="AO71" s="68">
        <v>1428239.9661116996</v>
      </c>
      <c r="AP71" s="68">
        <v>1521068.8378913971</v>
      </c>
      <c r="AQ71" s="68">
        <v>262425.37747333944</v>
      </c>
      <c r="AR71" s="68">
        <f t="shared" si="27"/>
        <v>29522969.357192457</v>
      </c>
      <c r="AS71" s="68">
        <v>547918.2300000001</v>
      </c>
      <c r="AU71" s="79" t="s">
        <v>135</v>
      </c>
      <c r="AV71" s="79" t="s">
        <v>136</v>
      </c>
      <c r="AW71" s="80" t="s">
        <v>1157</v>
      </c>
      <c r="AX71" s="81">
        <v>10</v>
      </c>
      <c r="AY71" s="68">
        <v>22138132.909272667</v>
      </c>
      <c r="AZ71" s="68">
        <v>938822.83</v>
      </c>
      <c r="BA71" s="68">
        <v>505093.47</v>
      </c>
      <c r="BB71" s="68">
        <v>78141.100000000006</v>
      </c>
      <c r="BC71" s="68">
        <v>2760800.6761408621</v>
      </c>
      <c r="BD71" s="68">
        <v>1428239.9661116996</v>
      </c>
      <c r="BE71" s="68">
        <v>1559970.7746920104</v>
      </c>
      <c r="BF71" s="68">
        <v>269724.25956347957</v>
      </c>
      <c r="BG71" s="68">
        <f t="shared" si="28"/>
        <v>30240802.675780721</v>
      </c>
      <c r="BH71" s="68">
        <v>561876.69000000006</v>
      </c>
    </row>
    <row r="72" spans="2:60">
      <c r="B72" s="79" t="s">
        <v>137</v>
      </c>
      <c r="C72" s="79" t="s">
        <v>138</v>
      </c>
      <c r="D72" s="80" t="s">
        <v>953</v>
      </c>
      <c r="E72" s="81">
        <v>10</v>
      </c>
      <c r="F72" s="68"/>
      <c r="G72" s="68"/>
      <c r="H72" s="68"/>
      <c r="I72" s="68"/>
      <c r="J72" s="68"/>
      <c r="K72" s="68"/>
      <c r="L72" s="68"/>
      <c r="M72" s="68"/>
      <c r="N72" s="68">
        <f t="shared" si="25"/>
        <v>0</v>
      </c>
      <c r="O72" s="68"/>
      <c r="Q72" s="79" t="s">
        <v>137</v>
      </c>
      <c r="R72" s="79" t="s">
        <v>138</v>
      </c>
      <c r="S72" s="80" t="s">
        <v>954</v>
      </c>
      <c r="T72" s="81">
        <v>10</v>
      </c>
      <c r="U72" s="68">
        <v>2120183.3464925215</v>
      </c>
      <c r="V72" s="68">
        <v>50926.549999999988</v>
      </c>
      <c r="W72" s="68">
        <v>0</v>
      </c>
      <c r="X72" s="68">
        <v>4260.4000000000005</v>
      </c>
      <c r="Y72" s="68">
        <v>124768.66314912302</v>
      </c>
      <c r="Z72" s="68">
        <v>254895.92611330887</v>
      </c>
      <c r="AA72" s="68">
        <v>129868.54828257281</v>
      </c>
      <c r="AB72" s="68">
        <v>23784.819789404515</v>
      </c>
      <c r="AC72" s="68">
        <f t="shared" si="26"/>
        <v>2750004.1638269308</v>
      </c>
      <c r="AD72" s="68">
        <v>41315.910000000003</v>
      </c>
      <c r="AF72" s="79" t="s">
        <v>137</v>
      </c>
      <c r="AG72" s="79" t="s">
        <v>138</v>
      </c>
      <c r="AH72" s="80" t="s">
        <v>1156</v>
      </c>
      <c r="AI72" s="81">
        <v>10</v>
      </c>
      <c r="AJ72" s="68">
        <v>2166300.0350538138</v>
      </c>
      <c r="AK72" s="68">
        <v>52370.070000000014</v>
      </c>
      <c r="AL72" s="68">
        <v>0</v>
      </c>
      <c r="AM72" s="68">
        <v>4338.95</v>
      </c>
      <c r="AN72" s="68">
        <v>128411.83846253323</v>
      </c>
      <c r="AO72" s="68">
        <v>254895.92611330887</v>
      </c>
      <c r="AP72" s="68">
        <v>133739.24425982308</v>
      </c>
      <c r="AQ72" s="68">
        <v>24395.440717902035</v>
      </c>
      <c r="AR72" s="68">
        <f t="shared" si="27"/>
        <v>2806932.8446073812</v>
      </c>
      <c r="AS72" s="68">
        <v>42481.340000000004</v>
      </c>
      <c r="AU72" s="79" t="s">
        <v>137</v>
      </c>
      <c r="AV72" s="79" t="s">
        <v>138</v>
      </c>
      <c r="AW72" s="80" t="s">
        <v>1157</v>
      </c>
      <c r="AX72" s="81">
        <v>10</v>
      </c>
      <c r="AY72" s="68">
        <v>2209046.5916857375</v>
      </c>
      <c r="AZ72" s="68">
        <v>53702.760000000017</v>
      </c>
      <c r="BA72" s="68">
        <v>0</v>
      </c>
      <c r="BB72" s="68">
        <v>4518.0200000000004</v>
      </c>
      <c r="BC72" s="68">
        <v>131706.15659832716</v>
      </c>
      <c r="BD72" s="68">
        <v>254895.92611330887</v>
      </c>
      <c r="BE72" s="68">
        <v>137182.66525426871</v>
      </c>
      <c r="BF72" s="68">
        <v>24972.565585627221</v>
      </c>
      <c r="BG72" s="68">
        <f t="shared" si="28"/>
        <v>2859561.9152372698</v>
      </c>
      <c r="BH72" s="68">
        <v>43537.23</v>
      </c>
    </row>
    <row r="73" spans="2:60">
      <c r="B73" s="79" t="s">
        <v>139</v>
      </c>
      <c r="C73" s="79" t="s">
        <v>140</v>
      </c>
      <c r="D73" s="80" t="s">
        <v>953</v>
      </c>
      <c r="E73" s="81">
        <v>10</v>
      </c>
      <c r="F73" s="68"/>
      <c r="G73" s="68"/>
      <c r="H73" s="68"/>
      <c r="I73" s="68"/>
      <c r="J73" s="68"/>
      <c r="K73" s="68"/>
      <c r="L73" s="68"/>
      <c r="M73" s="68"/>
      <c r="N73" s="68">
        <f t="shared" si="25"/>
        <v>0</v>
      </c>
      <c r="O73" s="68"/>
      <c r="Q73" s="79" t="s">
        <v>139</v>
      </c>
      <c r="R73" s="79" t="s">
        <v>140</v>
      </c>
      <c r="S73" s="80" t="s">
        <v>954</v>
      </c>
      <c r="T73" s="81">
        <v>10</v>
      </c>
      <c r="U73" s="68">
        <v>5930054.2849177402</v>
      </c>
      <c r="V73" s="68">
        <v>304377.95000000007</v>
      </c>
      <c r="W73" s="68">
        <v>0</v>
      </c>
      <c r="X73" s="68">
        <v>20387.589999999997</v>
      </c>
      <c r="Y73" s="68">
        <v>920789.69366536161</v>
      </c>
      <c r="Z73" s="68">
        <v>475777.08496147464</v>
      </c>
      <c r="AA73" s="68">
        <v>428471.15464711806</v>
      </c>
      <c r="AB73" s="68">
        <v>70495.066220234148</v>
      </c>
      <c r="AC73" s="68">
        <f t="shared" si="26"/>
        <v>8354611.4544119295</v>
      </c>
      <c r="AD73" s="68">
        <v>204258.62999999998</v>
      </c>
      <c r="AF73" s="79" t="s">
        <v>139</v>
      </c>
      <c r="AG73" s="79" t="s">
        <v>140</v>
      </c>
      <c r="AH73" s="80" t="s">
        <v>1156</v>
      </c>
      <c r="AI73" s="81">
        <v>10</v>
      </c>
      <c r="AJ73" s="68">
        <v>6090196.2510405444</v>
      </c>
      <c r="AK73" s="68">
        <v>313180.46999999997</v>
      </c>
      <c r="AL73" s="68">
        <v>0</v>
      </c>
      <c r="AM73" s="68">
        <v>20956.689999999999</v>
      </c>
      <c r="AN73" s="68">
        <v>947718.3188672273</v>
      </c>
      <c r="AO73" s="68">
        <v>475777.08496147464</v>
      </c>
      <c r="AP73" s="68">
        <v>441019.62161375186</v>
      </c>
      <c r="AQ73" s="68">
        <v>72612.622096849605</v>
      </c>
      <c r="AR73" s="68">
        <f t="shared" si="27"/>
        <v>8571612.6585798487</v>
      </c>
      <c r="AS73" s="68">
        <v>210151.59999999998</v>
      </c>
      <c r="AU73" s="79" t="s">
        <v>139</v>
      </c>
      <c r="AV73" s="79" t="s">
        <v>140</v>
      </c>
      <c r="AW73" s="80" t="s">
        <v>1157</v>
      </c>
      <c r="AX73" s="81">
        <v>10</v>
      </c>
      <c r="AY73" s="68">
        <v>6236178.0591247035</v>
      </c>
      <c r="AZ73" s="68">
        <v>321148.03000000003</v>
      </c>
      <c r="BA73" s="68">
        <v>0</v>
      </c>
      <c r="BB73" s="68">
        <v>21522.27</v>
      </c>
      <c r="BC73" s="68">
        <v>972002.26456702885</v>
      </c>
      <c r="BD73" s="68">
        <v>475777.08496147464</v>
      </c>
      <c r="BE73" s="68">
        <v>452221.14290517761</v>
      </c>
      <c r="BF73" s="68">
        <v>74545.446872277185</v>
      </c>
      <c r="BG73" s="68">
        <f t="shared" si="28"/>
        <v>8768815.3884306625</v>
      </c>
      <c r="BH73" s="68">
        <v>215421.09</v>
      </c>
    </row>
    <row r="74" spans="2:60">
      <c r="B74" s="79" t="s">
        <v>141</v>
      </c>
      <c r="C74" s="79" t="s">
        <v>142</v>
      </c>
      <c r="D74" s="80" t="s">
        <v>953</v>
      </c>
      <c r="E74" s="81">
        <v>10</v>
      </c>
      <c r="F74" s="68"/>
      <c r="G74" s="68"/>
      <c r="H74" s="68"/>
      <c r="I74" s="68"/>
      <c r="J74" s="68"/>
      <c r="K74" s="68"/>
      <c r="L74" s="68"/>
      <c r="M74" s="68"/>
      <c r="N74" s="68">
        <f t="shared" si="25"/>
        <v>0</v>
      </c>
      <c r="O74" s="68"/>
      <c r="Q74" s="79" t="s">
        <v>141</v>
      </c>
      <c r="R74" s="79" t="s">
        <v>142</v>
      </c>
      <c r="S74" s="80" t="s">
        <v>954</v>
      </c>
      <c r="T74" s="81">
        <v>10</v>
      </c>
      <c r="U74" s="68">
        <v>25860148.728047714</v>
      </c>
      <c r="V74" s="68">
        <v>1419951.7199999997</v>
      </c>
      <c r="W74" s="68">
        <v>615838.86</v>
      </c>
      <c r="X74" s="68">
        <v>93610.570000000022</v>
      </c>
      <c r="Y74" s="68">
        <v>4603842.2235324336</v>
      </c>
      <c r="Z74" s="68">
        <v>1129248.2479278818</v>
      </c>
      <c r="AA74" s="68">
        <v>3111614.9123882782</v>
      </c>
      <c r="AB74" s="68">
        <v>339797.94348262995</v>
      </c>
      <c r="AC74" s="68">
        <f t="shared" si="26"/>
        <v>38077902.485378943</v>
      </c>
      <c r="AD74" s="68">
        <v>903849.28000000014</v>
      </c>
      <c r="AF74" s="79" t="s">
        <v>141</v>
      </c>
      <c r="AG74" s="79" t="s">
        <v>142</v>
      </c>
      <c r="AH74" s="80" t="s">
        <v>1156</v>
      </c>
      <c r="AI74" s="81">
        <v>10</v>
      </c>
      <c r="AJ74" s="68">
        <v>26611601.92224982</v>
      </c>
      <c r="AK74" s="68">
        <v>1461021.52</v>
      </c>
      <c r="AL74" s="68">
        <v>633573.95000000007</v>
      </c>
      <c r="AM74" s="68">
        <v>96303.24000000002</v>
      </c>
      <c r="AN74" s="68">
        <v>4738424.1651454093</v>
      </c>
      <c r="AO74" s="68">
        <v>1129248.2479278818</v>
      </c>
      <c r="AP74" s="68">
        <v>3202133.5434748232</v>
      </c>
      <c r="AQ74" s="68">
        <v>350530.02534221858</v>
      </c>
      <c r="AR74" s="68">
        <f t="shared" si="27"/>
        <v>39152825.674140148</v>
      </c>
      <c r="AS74" s="68">
        <v>929989.05999999994</v>
      </c>
      <c r="AU74" s="79" t="s">
        <v>141</v>
      </c>
      <c r="AV74" s="79" t="s">
        <v>142</v>
      </c>
      <c r="AW74" s="80" t="s">
        <v>1157</v>
      </c>
      <c r="AX74" s="81">
        <v>10</v>
      </c>
      <c r="AY74" s="68">
        <v>27289105.802140124</v>
      </c>
      <c r="AZ74" s="68">
        <v>1497930.4100000001</v>
      </c>
      <c r="BA74" s="68">
        <v>649635.44999999995</v>
      </c>
      <c r="BB74" s="68">
        <v>98685.08</v>
      </c>
      <c r="BC74" s="68">
        <v>4859754.3866189225</v>
      </c>
      <c r="BD74" s="68">
        <v>1129248.2479278818</v>
      </c>
      <c r="BE74" s="68">
        <v>3284239.6020494378</v>
      </c>
      <c r="BF74" s="68">
        <v>360277.49245771021</v>
      </c>
      <c r="BG74" s="68">
        <f t="shared" si="28"/>
        <v>40122402.45119407</v>
      </c>
      <c r="BH74" s="68">
        <v>953525.98</v>
      </c>
    </row>
    <row r="75" spans="2:60">
      <c r="B75" s="79" t="s">
        <v>143</v>
      </c>
      <c r="C75" s="79" t="s">
        <v>144</v>
      </c>
      <c r="D75" s="80" t="s">
        <v>953</v>
      </c>
      <c r="E75" s="81">
        <v>10</v>
      </c>
      <c r="F75" s="68"/>
      <c r="G75" s="68"/>
      <c r="H75" s="68"/>
      <c r="I75" s="68"/>
      <c r="J75" s="68"/>
      <c r="K75" s="68"/>
      <c r="L75" s="68"/>
      <c r="M75" s="68"/>
      <c r="N75" s="68">
        <f t="shared" si="25"/>
        <v>0</v>
      </c>
      <c r="O75" s="68"/>
      <c r="Q75" s="79" t="s">
        <v>143</v>
      </c>
      <c r="R75" s="79" t="s">
        <v>144</v>
      </c>
      <c r="S75" s="80" t="s">
        <v>954</v>
      </c>
      <c r="T75" s="81">
        <v>10</v>
      </c>
      <c r="U75" s="68">
        <v>13296558.48507484</v>
      </c>
      <c r="V75" s="68">
        <v>679490.21000000008</v>
      </c>
      <c r="W75" s="68">
        <v>111318.09000000001</v>
      </c>
      <c r="X75" s="68">
        <v>46518.14</v>
      </c>
      <c r="Y75" s="68">
        <v>2199989.5819562171</v>
      </c>
      <c r="Z75" s="68">
        <v>1099926.1666985068</v>
      </c>
      <c r="AA75" s="68">
        <v>1071804.9768526445</v>
      </c>
      <c r="AB75" s="68">
        <v>158832.13929799944</v>
      </c>
      <c r="AC75" s="68">
        <f t="shared" si="26"/>
        <v>19139286.489880208</v>
      </c>
      <c r="AD75" s="68">
        <v>474848.70000000007</v>
      </c>
      <c r="AF75" s="79" t="s">
        <v>143</v>
      </c>
      <c r="AG75" s="79" t="s">
        <v>144</v>
      </c>
      <c r="AH75" s="80" t="s">
        <v>1156</v>
      </c>
      <c r="AI75" s="81">
        <v>10</v>
      </c>
      <c r="AJ75" s="68">
        <v>13680372.668373041</v>
      </c>
      <c r="AK75" s="68">
        <v>699075.74</v>
      </c>
      <c r="AL75" s="68">
        <v>114628.13</v>
      </c>
      <c r="AM75" s="68">
        <v>47859.200000000004</v>
      </c>
      <c r="AN75" s="68">
        <v>2264313.9625078891</v>
      </c>
      <c r="AO75" s="68">
        <v>1099926.1666985068</v>
      </c>
      <c r="AP75" s="68">
        <v>1102939.1913618767</v>
      </c>
      <c r="AQ75" s="68">
        <v>163849.36074304208</v>
      </c>
      <c r="AR75" s="68">
        <f t="shared" si="27"/>
        <v>19661498.659684356</v>
      </c>
      <c r="AS75" s="68">
        <v>488534.24000000005</v>
      </c>
      <c r="AU75" s="79" t="s">
        <v>143</v>
      </c>
      <c r="AV75" s="79" t="s">
        <v>144</v>
      </c>
      <c r="AW75" s="80" t="s">
        <v>1157</v>
      </c>
      <c r="AX75" s="81">
        <v>10</v>
      </c>
      <c r="AY75" s="68">
        <v>14025854.077724997</v>
      </c>
      <c r="AZ75" s="68">
        <v>716780.9800000001</v>
      </c>
      <c r="BA75" s="68">
        <v>117430.28</v>
      </c>
      <c r="BB75" s="68">
        <v>49094.579999999994</v>
      </c>
      <c r="BC75" s="68">
        <v>2322282.540909579</v>
      </c>
      <c r="BD75" s="68">
        <v>1099926.1666985068</v>
      </c>
      <c r="BE75" s="68">
        <v>1131228.0486606767</v>
      </c>
      <c r="BF75" s="68">
        <v>168405.09429154173</v>
      </c>
      <c r="BG75" s="68">
        <f t="shared" si="28"/>
        <v>20131964.918285303</v>
      </c>
      <c r="BH75" s="68">
        <v>500963.15</v>
      </c>
    </row>
    <row r="76" spans="2:60">
      <c r="B76" s="79" t="s">
        <v>145</v>
      </c>
      <c r="C76" s="79" t="s">
        <v>146</v>
      </c>
      <c r="D76" s="80" t="s">
        <v>953</v>
      </c>
      <c r="E76" s="81">
        <v>10</v>
      </c>
      <c r="F76" s="68"/>
      <c r="G76" s="68"/>
      <c r="H76" s="68"/>
      <c r="I76" s="68"/>
      <c r="J76" s="68"/>
      <c r="K76" s="68"/>
      <c r="L76" s="68"/>
      <c r="M76" s="68"/>
      <c r="N76" s="68">
        <f t="shared" si="25"/>
        <v>0</v>
      </c>
      <c r="O76" s="68"/>
      <c r="Q76" s="79" t="s">
        <v>145</v>
      </c>
      <c r="R76" s="79" t="s">
        <v>146</v>
      </c>
      <c r="S76" s="80" t="s">
        <v>954</v>
      </c>
      <c r="T76" s="81">
        <v>10</v>
      </c>
      <c r="U76" s="68">
        <v>6380682.5499691525</v>
      </c>
      <c r="V76" s="68">
        <v>299400.68</v>
      </c>
      <c r="W76" s="68">
        <v>15314.62</v>
      </c>
      <c r="X76" s="68">
        <v>19621.850000000002</v>
      </c>
      <c r="Y76" s="68">
        <v>884813.36603302846</v>
      </c>
      <c r="Z76" s="68">
        <v>580625.44663248525</v>
      </c>
      <c r="AA76" s="68">
        <v>158149.53427274304</v>
      </c>
      <c r="AB76" s="68">
        <v>73569.99936668016</v>
      </c>
      <c r="AC76" s="68">
        <f t="shared" si="26"/>
        <v>8614426.6362740882</v>
      </c>
      <c r="AD76" s="68">
        <v>202248.59000000003</v>
      </c>
      <c r="AF76" s="79" t="s">
        <v>145</v>
      </c>
      <c r="AG76" s="79" t="s">
        <v>146</v>
      </c>
      <c r="AH76" s="80" t="s">
        <v>1156</v>
      </c>
      <c r="AI76" s="81">
        <v>10</v>
      </c>
      <c r="AJ76" s="68">
        <v>6553517.4953870671</v>
      </c>
      <c r="AK76" s="68">
        <v>308111.87</v>
      </c>
      <c r="AL76" s="68">
        <v>15888.09</v>
      </c>
      <c r="AM76" s="68">
        <v>20176.879999999997</v>
      </c>
      <c r="AN76" s="68">
        <v>910661.60505383939</v>
      </c>
      <c r="AO76" s="68">
        <v>580625.44663248525</v>
      </c>
      <c r="AP76" s="68">
        <v>162904.63707739839</v>
      </c>
      <c r="AQ76" s="68">
        <v>75781.07186204195</v>
      </c>
      <c r="AR76" s="68">
        <f t="shared" si="27"/>
        <v>8835771.7660128325</v>
      </c>
      <c r="AS76" s="68">
        <v>208104.67</v>
      </c>
      <c r="AU76" s="79" t="s">
        <v>145</v>
      </c>
      <c r="AV76" s="79" t="s">
        <v>146</v>
      </c>
      <c r="AW76" s="80" t="s">
        <v>1157</v>
      </c>
      <c r="AX76" s="81">
        <v>10</v>
      </c>
      <c r="AY76" s="68">
        <v>6710269.0466719782</v>
      </c>
      <c r="AZ76" s="68">
        <v>315891.44</v>
      </c>
      <c r="BA76" s="68">
        <v>16265.680000000002</v>
      </c>
      <c r="BB76" s="68">
        <v>20629.649999999998</v>
      </c>
      <c r="BC76" s="68">
        <v>933974.94764157012</v>
      </c>
      <c r="BD76" s="68">
        <v>580625.44663248525</v>
      </c>
      <c r="BE76" s="68">
        <v>166956.62742481753</v>
      </c>
      <c r="BF76" s="68">
        <v>77797.28318670392</v>
      </c>
      <c r="BG76" s="68">
        <f t="shared" si="28"/>
        <v>9035748.4115575552</v>
      </c>
      <c r="BH76" s="68">
        <v>213338.28999999998</v>
      </c>
    </row>
    <row r="77" spans="2:60">
      <c r="B77" s="79" t="s">
        <v>147</v>
      </c>
      <c r="C77" s="79" t="s">
        <v>148</v>
      </c>
      <c r="D77" s="80" t="s">
        <v>953</v>
      </c>
      <c r="E77" s="81">
        <v>10</v>
      </c>
      <c r="F77" s="68"/>
      <c r="G77" s="68"/>
      <c r="H77" s="68"/>
      <c r="I77" s="68"/>
      <c r="J77" s="68"/>
      <c r="K77" s="68"/>
      <c r="L77" s="68"/>
      <c r="M77" s="68"/>
      <c r="N77" s="68">
        <f t="shared" si="25"/>
        <v>0</v>
      </c>
      <c r="O77" s="68"/>
      <c r="Q77" s="79" t="s">
        <v>147</v>
      </c>
      <c r="R77" s="79" t="s">
        <v>148</v>
      </c>
      <c r="S77" s="80" t="s">
        <v>954</v>
      </c>
      <c r="T77" s="81">
        <v>10</v>
      </c>
      <c r="U77" s="68">
        <v>2708245.0098667233</v>
      </c>
      <c r="V77" s="68">
        <v>122229.74000000002</v>
      </c>
      <c r="W77" s="68">
        <v>0</v>
      </c>
      <c r="X77" s="68">
        <v>8423.02</v>
      </c>
      <c r="Y77" s="68">
        <v>443853.85432985728</v>
      </c>
      <c r="Z77" s="68">
        <v>188549.75195937458</v>
      </c>
      <c r="AA77" s="68">
        <v>0</v>
      </c>
      <c r="AB77" s="68">
        <v>32675.187803251203</v>
      </c>
      <c r="AC77" s="68">
        <f t="shared" si="26"/>
        <v>3592801.3239592062</v>
      </c>
      <c r="AD77" s="68">
        <v>88824.760000000009</v>
      </c>
      <c r="AF77" s="79" t="s">
        <v>147</v>
      </c>
      <c r="AG77" s="79" t="s">
        <v>148</v>
      </c>
      <c r="AH77" s="80" t="s">
        <v>1156</v>
      </c>
      <c r="AI77" s="81">
        <v>10</v>
      </c>
      <c r="AJ77" s="68">
        <v>2787184.5643512812</v>
      </c>
      <c r="AK77" s="68">
        <v>125740.06999999999</v>
      </c>
      <c r="AL77" s="68">
        <v>0</v>
      </c>
      <c r="AM77" s="68">
        <v>8577.61</v>
      </c>
      <c r="AN77" s="68">
        <v>456810.76369888335</v>
      </c>
      <c r="AO77" s="68">
        <v>188549.75195937458</v>
      </c>
      <c r="AP77" s="68">
        <v>0</v>
      </c>
      <c r="AQ77" s="68">
        <v>33705.785080065485</v>
      </c>
      <c r="AR77" s="68">
        <f t="shared" si="27"/>
        <v>3691998.1350896042</v>
      </c>
      <c r="AS77" s="68">
        <v>91429.590000000011</v>
      </c>
      <c r="AU77" s="79" t="s">
        <v>147</v>
      </c>
      <c r="AV77" s="79" t="s">
        <v>148</v>
      </c>
      <c r="AW77" s="80" t="s">
        <v>1157</v>
      </c>
      <c r="AX77" s="81">
        <v>10</v>
      </c>
      <c r="AY77" s="68">
        <v>2858509.0047766408</v>
      </c>
      <c r="AZ77" s="68">
        <v>128935.28</v>
      </c>
      <c r="BA77" s="68">
        <v>0</v>
      </c>
      <c r="BB77" s="68">
        <v>8827.1099999999988</v>
      </c>
      <c r="BC77" s="68">
        <v>468487.82652373915</v>
      </c>
      <c r="BD77" s="68">
        <v>188549.75195937458</v>
      </c>
      <c r="BE77" s="68">
        <v>0</v>
      </c>
      <c r="BF77" s="68">
        <v>34644.25225302577</v>
      </c>
      <c r="BG77" s="68">
        <f t="shared" si="28"/>
        <v>3781679.2555127796</v>
      </c>
      <c r="BH77" s="68">
        <v>93726.03</v>
      </c>
    </row>
    <row r="78" spans="2:60">
      <c r="B78" s="79" t="s">
        <v>149</v>
      </c>
      <c r="C78" s="79" t="s">
        <v>150</v>
      </c>
      <c r="D78" s="80" t="s">
        <v>953</v>
      </c>
      <c r="E78" s="81">
        <v>10</v>
      </c>
      <c r="F78" s="68"/>
      <c r="G78" s="68"/>
      <c r="H78" s="68"/>
      <c r="I78" s="68"/>
      <c r="J78" s="68"/>
      <c r="K78" s="68"/>
      <c r="L78" s="68"/>
      <c r="M78" s="68"/>
      <c r="N78" s="68">
        <f t="shared" si="25"/>
        <v>0</v>
      </c>
      <c r="O78" s="68"/>
      <c r="Q78" s="79" t="s">
        <v>149</v>
      </c>
      <c r="R78" s="79" t="s">
        <v>150</v>
      </c>
      <c r="S78" s="80" t="s">
        <v>954</v>
      </c>
      <c r="T78" s="81">
        <v>10</v>
      </c>
      <c r="U78" s="68">
        <v>11407900.227144502</v>
      </c>
      <c r="V78" s="68">
        <v>313287.49</v>
      </c>
      <c r="W78" s="68">
        <v>40325.11</v>
      </c>
      <c r="X78" s="68">
        <v>40226.030000000006</v>
      </c>
      <c r="Y78" s="68">
        <v>1786449.8006205545</v>
      </c>
      <c r="Z78" s="68">
        <v>567637.37565723504</v>
      </c>
      <c r="AA78" s="68">
        <v>852747.09173630737</v>
      </c>
      <c r="AB78" s="68">
        <v>131068.19350215979</v>
      </c>
      <c r="AC78" s="68">
        <f t="shared" si="26"/>
        <v>15139641.318660757</v>
      </c>
      <c r="AD78" s="68">
        <v>0</v>
      </c>
      <c r="AF78" s="79" t="s">
        <v>149</v>
      </c>
      <c r="AG78" s="79" t="s">
        <v>150</v>
      </c>
      <c r="AH78" s="80" t="s">
        <v>1156</v>
      </c>
      <c r="AI78" s="81">
        <v>10</v>
      </c>
      <c r="AJ78" s="68">
        <v>11739257.314362638</v>
      </c>
      <c r="AK78" s="68">
        <v>322393.87</v>
      </c>
      <c r="AL78" s="68">
        <v>41573.170000000006</v>
      </c>
      <c r="AM78" s="68">
        <v>41371.35</v>
      </c>
      <c r="AN78" s="68">
        <v>1838744.3071213067</v>
      </c>
      <c r="AO78" s="68">
        <v>567637.37565723504</v>
      </c>
      <c r="AP78" s="68">
        <v>877640.76397410943</v>
      </c>
      <c r="AQ78" s="68">
        <v>135202.46252545342</v>
      </c>
      <c r="AR78" s="68">
        <f t="shared" si="27"/>
        <v>15563820.613640741</v>
      </c>
      <c r="AS78" s="68">
        <v>0</v>
      </c>
      <c r="AU78" s="79" t="s">
        <v>149</v>
      </c>
      <c r="AV78" s="79" t="s">
        <v>150</v>
      </c>
      <c r="AW78" s="80" t="s">
        <v>1157</v>
      </c>
      <c r="AX78" s="81">
        <v>10</v>
      </c>
      <c r="AY78" s="68">
        <v>12038312.186116306</v>
      </c>
      <c r="AZ78" s="68">
        <v>330533.82</v>
      </c>
      <c r="BA78" s="68">
        <v>42510.399999999994</v>
      </c>
      <c r="BB78" s="68">
        <v>42407.73</v>
      </c>
      <c r="BC78" s="68">
        <v>1885899.4270204331</v>
      </c>
      <c r="BD78" s="68">
        <v>567637.37565723504</v>
      </c>
      <c r="BE78" s="68">
        <v>900532.09662485309</v>
      </c>
      <c r="BF78" s="68">
        <v>138961.38485955074</v>
      </c>
      <c r="BG78" s="68">
        <f t="shared" si="28"/>
        <v>15946794.420278378</v>
      </c>
      <c r="BH78" s="68">
        <v>0</v>
      </c>
    </row>
    <row r="79" spans="2:60">
      <c r="B79" s="79" t="s">
        <v>151</v>
      </c>
      <c r="C79" s="79" t="s">
        <v>152</v>
      </c>
      <c r="D79" s="80" t="s">
        <v>953</v>
      </c>
      <c r="E79" s="81">
        <v>10</v>
      </c>
      <c r="F79" s="68"/>
      <c r="G79" s="68"/>
      <c r="H79" s="68"/>
      <c r="I79" s="68"/>
      <c r="J79" s="68"/>
      <c r="K79" s="68"/>
      <c r="L79" s="68"/>
      <c r="M79" s="68"/>
      <c r="N79" s="68">
        <f t="shared" si="25"/>
        <v>0</v>
      </c>
      <c r="O79" s="68"/>
      <c r="Q79" s="79" t="s">
        <v>151</v>
      </c>
      <c r="R79" s="79" t="s">
        <v>152</v>
      </c>
      <c r="S79" s="80" t="s">
        <v>954</v>
      </c>
      <c r="T79" s="81">
        <v>10</v>
      </c>
      <c r="U79" s="68">
        <v>11404657.907120073</v>
      </c>
      <c r="V79" s="68">
        <v>716043.21000000008</v>
      </c>
      <c r="W79" s="68">
        <v>192906.62</v>
      </c>
      <c r="X79" s="68">
        <v>43297.48</v>
      </c>
      <c r="Y79" s="68">
        <v>2012226.0832615809</v>
      </c>
      <c r="Z79" s="68">
        <v>951194.01837382582</v>
      </c>
      <c r="AA79" s="68">
        <v>1859987.0957151873</v>
      </c>
      <c r="AB79" s="68">
        <v>153899.975566376</v>
      </c>
      <c r="AC79" s="68">
        <f t="shared" si="26"/>
        <v>17767682.590037044</v>
      </c>
      <c r="AD79" s="68">
        <v>433470.20000000007</v>
      </c>
      <c r="AF79" s="79" t="s">
        <v>151</v>
      </c>
      <c r="AG79" s="79" t="s">
        <v>152</v>
      </c>
      <c r="AH79" s="80" t="s">
        <v>1156</v>
      </c>
      <c r="AI79" s="81">
        <v>10</v>
      </c>
      <c r="AJ79" s="68">
        <v>11734984.053024786</v>
      </c>
      <c r="AK79" s="68">
        <v>736813.78000000026</v>
      </c>
      <c r="AL79" s="68">
        <v>198582.50999999995</v>
      </c>
      <c r="AM79" s="68">
        <v>44600.329999999994</v>
      </c>
      <c r="AN79" s="68">
        <v>2071150.0498701539</v>
      </c>
      <c r="AO79" s="68">
        <v>951194.01837382582</v>
      </c>
      <c r="AP79" s="68">
        <v>1914280.4763048675</v>
      </c>
      <c r="AQ79" s="68">
        <v>158764.48420776054</v>
      </c>
      <c r="AR79" s="68">
        <f t="shared" si="27"/>
        <v>18256373.121781394</v>
      </c>
      <c r="AS79" s="68">
        <v>446003.41999999993</v>
      </c>
      <c r="AU79" s="79" t="s">
        <v>151</v>
      </c>
      <c r="AV79" s="79" t="s">
        <v>152</v>
      </c>
      <c r="AW79" s="80" t="s">
        <v>1157</v>
      </c>
      <c r="AX79" s="81">
        <v>10</v>
      </c>
      <c r="AY79" s="68">
        <v>12032539.712101188</v>
      </c>
      <c r="AZ79" s="68">
        <v>755535.18999999971</v>
      </c>
      <c r="BA79" s="68">
        <v>203721.38</v>
      </c>
      <c r="BB79" s="68">
        <v>45693.56</v>
      </c>
      <c r="BC79" s="68">
        <v>2124281.7775835427</v>
      </c>
      <c r="BD79" s="68">
        <v>951194.01837382582</v>
      </c>
      <c r="BE79" s="68">
        <v>1963568.2117799537</v>
      </c>
      <c r="BF79" s="68">
        <v>163181.411243435</v>
      </c>
      <c r="BG79" s="68">
        <f t="shared" si="28"/>
        <v>18697061.541081946</v>
      </c>
      <c r="BH79" s="68">
        <v>457346.28</v>
      </c>
    </row>
    <row r="80" spans="2:60">
      <c r="B80" s="79" t="s">
        <v>153</v>
      </c>
      <c r="C80" s="79" t="s">
        <v>154</v>
      </c>
      <c r="D80" s="80" t="s">
        <v>953</v>
      </c>
      <c r="E80" s="81">
        <v>10</v>
      </c>
      <c r="F80" s="68"/>
      <c r="G80" s="68"/>
      <c r="H80" s="68"/>
      <c r="I80" s="68"/>
      <c r="J80" s="68"/>
      <c r="K80" s="68"/>
      <c r="L80" s="68"/>
      <c r="M80" s="68"/>
      <c r="N80" s="68">
        <f t="shared" si="25"/>
        <v>0</v>
      </c>
      <c r="O80" s="68"/>
      <c r="Q80" s="79" t="s">
        <v>153</v>
      </c>
      <c r="R80" s="79" t="s">
        <v>154</v>
      </c>
      <c r="S80" s="80" t="s">
        <v>954</v>
      </c>
      <c r="T80" s="81">
        <v>10</v>
      </c>
      <c r="U80" s="68">
        <v>2218637.1634674361</v>
      </c>
      <c r="V80" s="68">
        <v>83368.929999999993</v>
      </c>
      <c r="W80" s="68">
        <v>0</v>
      </c>
      <c r="X80" s="68">
        <v>0</v>
      </c>
      <c r="Y80" s="68">
        <v>193690.97897523723</v>
      </c>
      <c r="Z80" s="68">
        <v>101018.70621465416</v>
      </c>
      <c r="AA80" s="68">
        <v>68445.481547342846</v>
      </c>
      <c r="AB80" s="68">
        <v>24887.223635205999</v>
      </c>
      <c r="AC80" s="68">
        <f t="shared" si="26"/>
        <v>2739055.2438398767</v>
      </c>
      <c r="AD80" s="68">
        <v>49006.76</v>
      </c>
      <c r="AF80" s="79" t="s">
        <v>153</v>
      </c>
      <c r="AG80" s="79" t="s">
        <v>154</v>
      </c>
      <c r="AH80" s="80" t="s">
        <v>1156</v>
      </c>
      <c r="AI80" s="81">
        <v>10</v>
      </c>
      <c r="AJ80" s="68">
        <v>2270006.926199995</v>
      </c>
      <c r="AK80" s="68">
        <v>85776.160000000033</v>
      </c>
      <c r="AL80" s="68">
        <v>0</v>
      </c>
      <c r="AM80" s="68">
        <v>0</v>
      </c>
      <c r="AN80" s="68">
        <v>199355.87262616199</v>
      </c>
      <c r="AO80" s="68">
        <v>101018.70621465416</v>
      </c>
      <c r="AP80" s="68">
        <v>70627.821013053093</v>
      </c>
      <c r="AQ80" s="68">
        <v>25557.701420947444</v>
      </c>
      <c r="AR80" s="68">
        <f t="shared" si="27"/>
        <v>2802736.6774748117</v>
      </c>
      <c r="AS80" s="68">
        <v>50393.489999999991</v>
      </c>
      <c r="AU80" s="79" t="s">
        <v>153</v>
      </c>
      <c r="AV80" s="79" t="s">
        <v>154</v>
      </c>
      <c r="AW80" s="80" t="s">
        <v>1157</v>
      </c>
      <c r="AX80" s="81">
        <v>10</v>
      </c>
      <c r="AY80" s="68">
        <v>2317885.1014145594</v>
      </c>
      <c r="AZ80" s="68">
        <v>87973.549999999988</v>
      </c>
      <c r="BA80" s="68">
        <v>0</v>
      </c>
      <c r="BB80" s="68">
        <v>0</v>
      </c>
      <c r="BC80" s="68">
        <v>204463.85053118173</v>
      </c>
      <c r="BD80" s="68">
        <v>101018.70621465416</v>
      </c>
      <c r="BE80" s="68">
        <v>72285.042801676784</v>
      </c>
      <c r="BF80" s="68">
        <v>26184.420968270861</v>
      </c>
      <c r="BG80" s="68">
        <f t="shared" si="28"/>
        <v>2861483.9519303427</v>
      </c>
      <c r="BH80" s="68">
        <v>51673.279999999992</v>
      </c>
    </row>
    <row r="81" spans="2:60">
      <c r="B81" s="79" t="s">
        <v>155</v>
      </c>
      <c r="C81" s="79" t="s">
        <v>156</v>
      </c>
      <c r="D81" s="80" t="s">
        <v>953</v>
      </c>
      <c r="E81" s="81">
        <v>10</v>
      </c>
      <c r="F81" s="68"/>
      <c r="G81" s="68"/>
      <c r="H81" s="68"/>
      <c r="I81" s="68"/>
      <c r="J81" s="68"/>
      <c r="K81" s="68"/>
      <c r="L81" s="68"/>
      <c r="M81" s="68"/>
      <c r="N81" s="68">
        <f t="shared" si="25"/>
        <v>0</v>
      </c>
      <c r="O81" s="68"/>
      <c r="Q81" s="79" t="s">
        <v>155</v>
      </c>
      <c r="R81" s="79" t="s">
        <v>156</v>
      </c>
      <c r="S81" s="80" t="s">
        <v>954</v>
      </c>
      <c r="T81" s="81">
        <v>10</v>
      </c>
      <c r="U81" s="68">
        <v>2463720.056141038</v>
      </c>
      <c r="V81" s="68">
        <v>106436.56999999998</v>
      </c>
      <c r="W81" s="68">
        <v>45465.24</v>
      </c>
      <c r="X81" s="68">
        <v>0</v>
      </c>
      <c r="Y81" s="68">
        <v>249906.53113484365</v>
      </c>
      <c r="Z81" s="68">
        <v>241915.74303376998</v>
      </c>
      <c r="AA81" s="68">
        <v>57456.040558144057</v>
      </c>
      <c r="AB81" s="68">
        <v>28629.425200574566</v>
      </c>
      <c r="AC81" s="68">
        <f t="shared" si="26"/>
        <v>3240813.4660683703</v>
      </c>
      <c r="AD81" s="68">
        <v>47283.860000000008</v>
      </c>
      <c r="AF81" s="79" t="s">
        <v>155</v>
      </c>
      <c r="AG81" s="79" t="s">
        <v>156</v>
      </c>
      <c r="AH81" s="80" t="s">
        <v>1156</v>
      </c>
      <c r="AI81" s="81">
        <v>10</v>
      </c>
      <c r="AJ81" s="68">
        <v>2520156.2086815438</v>
      </c>
      <c r="AK81" s="68">
        <v>109462.05999999997</v>
      </c>
      <c r="AL81" s="68">
        <v>46787</v>
      </c>
      <c r="AM81" s="68">
        <v>0</v>
      </c>
      <c r="AN81" s="68">
        <v>257218.27254394512</v>
      </c>
      <c r="AO81" s="68">
        <v>241915.74303376998</v>
      </c>
      <c r="AP81" s="68">
        <v>59102.835204776828</v>
      </c>
      <c r="AQ81" s="68">
        <v>29399.966727783438</v>
      </c>
      <c r="AR81" s="68">
        <f t="shared" si="27"/>
        <v>3312681.0761918197</v>
      </c>
      <c r="AS81" s="68">
        <v>48638.990000000013</v>
      </c>
      <c r="AU81" s="79" t="s">
        <v>155</v>
      </c>
      <c r="AV81" s="79" t="s">
        <v>156</v>
      </c>
      <c r="AW81" s="80" t="s">
        <v>1157</v>
      </c>
      <c r="AX81" s="81">
        <v>10</v>
      </c>
      <c r="AY81" s="68">
        <v>2572144.4944527457</v>
      </c>
      <c r="AZ81" s="68">
        <v>112272.88999999998</v>
      </c>
      <c r="BA81" s="68">
        <v>47904.429999999993</v>
      </c>
      <c r="BB81" s="68">
        <v>0</v>
      </c>
      <c r="BC81" s="68">
        <v>263789.89961453911</v>
      </c>
      <c r="BD81" s="68">
        <v>241915.74303376998</v>
      </c>
      <c r="BE81" s="68">
        <v>60612.284537916581</v>
      </c>
      <c r="BF81" s="68">
        <v>30114.929907035083</v>
      </c>
      <c r="BG81" s="68">
        <f t="shared" si="28"/>
        <v>3378642.6915460066</v>
      </c>
      <c r="BH81" s="68">
        <v>49888.02</v>
      </c>
    </row>
    <row r="82" spans="2:60">
      <c r="B82" s="79" t="s">
        <v>157</v>
      </c>
      <c r="C82" s="79" t="s">
        <v>158</v>
      </c>
      <c r="D82" s="80" t="s">
        <v>953</v>
      </c>
      <c r="E82" s="81">
        <v>10</v>
      </c>
      <c r="F82" s="68"/>
      <c r="G82" s="68"/>
      <c r="H82" s="68"/>
      <c r="I82" s="68"/>
      <c r="J82" s="68"/>
      <c r="K82" s="68"/>
      <c r="L82" s="68"/>
      <c r="M82" s="68"/>
      <c r="N82" s="68">
        <f t="shared" si="25"/>
        <v>0</v>
      </c>
      <c r="O82" s="68"/>
      <c r="Q82" s="79" t="s">
        <v>157</v>
      </c>
      <c r="R82" s="79" t="s">
        <v>158</v>
      </c>
      <c r="S82" s="80" t="s">
        <v>954</v>
      </c>
      <c r="T82" s="81">
        <v>10</v>
      </c>
      <c r="U82" s="68">
        <v>1378989.3082952718</v>
      </c>
      <c r="V82" s="68">
        <v>44795.250000000015</v>
      </c>
      <c r="W82" s="68">
        <v>1722.9</v>
      </c>
      <c r="X82" s="68">
        <v>4211.5200000000004</v>
      </c>
      <c r="Y82" s="68">
        <v>242479.89695182542</v>
      </c>
      <c r="Z82" s="68">
        <v>55602.516226097854</v>
      </c>
      <c r="AA82" s="68">
        <v>0</v>
      </c>
      <c r="AB82" s="68">
        <v>16691.207775976043</v>
      </c>
      <c r="AC82" s="68">
        <f t="shared" si="26"/>
        <v>1787182.0792491711</v>
      </c>
      <c r="AD82" s="68">
        <v>42689.479999999996</v>
      </c>
      <c r="AF82" s="79" t="s">
        <v>157</v>
      </c>
      <c r="AG82" s="79" t="s">
        <v>158</v>
      </c>
      <c r="AH82" s="80" t="s">
        <v>1156</v>
      </c>
      <c r="AI82" s="81">
        <v>10</v>
      </c>
      <c r="AJ82" s="68">
        <v>1419260.1769491257</v>
      </c>
      <c r="AK82" s="68">
        <v>46104.669999999991</v>
      </c>
      <c r="AL82" s="68">
        <v>1754.53</v>
      </c>
      <c r="AM82" s="68">
        <v>4288.8100000000004</v>
      </c>
      <c r="AN82" s="68">
        <v>249563.64726467244</v>
      </c>
      <c r="AO82" s="68">
        <v>55602.516226097854</v>
      </c>
      <c r="AP82" s="68">
        <v>0</v>
      </c>
      <c r="AQ82" s="68">
        <v>17218.409432510613</v>
      </c>
      <c r="AR82" s="68">
        <f t="shared" si="27"/>
        <v>1837753.0598724068</v>
      </c>
      <c r="AS82" s="68">
        <v>43960.299999999996</v>
      </c>
      <c r="AU82" s="79" t="s">
        <v>157</v>
      </c>
      <c r="AV82" s="79" t="s">
        <v>158</v>
      </c>
      <c r="AW82" s="80" t="s">
        <v>1157</v>
      </c>
      <c r="AX82" s="81">
        <v>10</v>
      </c>
      <c r="AY82" s="68">
        <v>1455711.4459583571</v>
      </c>
      <c r="AZ82" s="68">
        <v>47210.14</v>
      </c>
      <c r="BA82" s="68">
        <v>1884.4299999999998</v>
      </c>
      <c r="BB82" s="68">
        <v>4463.1399999999994</v>
      </c>
      <c r="BC82" s="68">
        <v>255944.8946916025</v>
      </c>
      <c r="BD82" s="68">
        <v>55602.516226097854</v>
      </c>
      <c r="BE82" s="68">
        <v>0</v>
      </c>
      <c r="BF82" s="68">
        <v>17697.451029582415</v>
      </c>
      <c r="BG82" s="68">
        <f t="shared" si="28"/>
        <v>1883542.1979056397</v>
      </c>
      <c r="BH82" s="68">
        <v>45028.179999999993</v>
      </c>
    </row>
    <row r="83" spans="2:60">
      <c r="B83" s="79" t="s">
        <v>159</v>
      </c>
      <c r="C83" s="79" t="s">
        <v>160</v>
      </c>
      <c r="D83" s="80" t="s">
        <v>953</v>
      </c>
      <c r="E83" s="81">
        <v>10</v>
      </c>
      <c r="F83" s="68"/>
      <c r="G83" s="68"/>
      <c r="H83" s="68"/>
      <c r="I83" s="68"/>
      <c r="J83" s="68"/>
      <c r="K83" s="68"/>
      <c r="L83" s="68"/>
      <c r="M83" s="68"/>
      <c r="N83" s="68">
        <f t="shared" si="25"/>
        <v>0</v>
      </c>
      <c r="O83" s="68"/>
      <c r="Q83" s="79" t="s">
        <v>159</v>
      </c>
      <c r="R83" s="79" t="s">
        <v>160</v>
      </c>
      <c r="S83" s="80" t="s">
        <v>954</v>
      </c>
      <c r="T83" s="81">
        <v>10</v>
      </c>
      <c r="U83" s="68">
        <v>581609.09736881906</v>
      </c>
      <c r="V83" s="68">
        <v>19813.269999999997</v>
      </c>
      <c r="W83" s="68">
        <v>0</v>
      </c>
      <c r="X83" s="68">
        <v>0</v>
      </c>
      <c r="Y83" s="68">
        <v>63403.234391056088</v>
      </c>
      <c r="Z83" s="68">
        <v>0</v>
      </c>
      <c r="AA83" s="68">
        <v>0</v>
      </c>
      <c r="AB83" s="68">
        <v>6159.344209407689</v>
      </c>
      <c r="AC83" s="68">
        <f t="shared" si="26"/>
        <v>670984.94596928288</v>
      </c>
      <c r="AD83" s="68">
        <v>0</v>
      </c>
      <c r="AF83" s="79" t="s">
        <v>159</v>
      </c>
      <c r="AG83" s="79" t="s">
        <v>160</v>
      </c>
      <c r="AH83" s="80" t="s">
        <v>1156</v>
      </c>
      <c r="AI83" s="81">
        <v>10</v>
      </c>
      <c r="AJ83" s="68">
        <v>592238.41741322877</v>
      </c>
      <c r="AK83" s="68">
        <v>20176.879999999997</v>
      </c>
      <c r="AL83" s="68">
        <v>0</v>
      </c>
      <c r="AM83" s="68">
        <v>0</v>
      </c>
      <c r="AN83" s="68">
        <v>64583.923452929324</v>
      </c>
      <c r="AO83" s="68">
        <v>0</v>
      </c>
      <c r="AP83" s="68">
        <v>0</v>
      </c>
      <c r="AQ83" s="68">
        <v>6288.6902578052832</v>
      </c>
      <c r="AR83" s="68">
        <f t="shared" si="27"/>
        <v>683287.91112396342</v>
      </c>
      <c r="AS83" s="68">
        <v>0</v>
      </c>
      <c r="AU83" s="79" t="s">
        <v>159</v>
      </c>
      <c r="AV83" s="79" t="s">
        <v>160</v>
      </c>
      <c r="AW83" s="80" t="s">
        <v>1157</v>
      </c>
      <c r="AX83" s="81">
        <v>10</v>
      </c>
      <c r="AY83" s="68">
        <v>602573.93895165017</v>
      </c>
      <c r="AZ83" s="68">
        <v>20530.459999999995</v>
      </c>
      <c r="BA83" s="68">
        <v>0</v>
      </c>
      <c r="BB83" s="68">
        <v>0</v>
      </c>
      <c r="BC83" s="68">
        <v>65731.973585307773</v>
      </c>
      <c r="BD83" s="68">
        <v>0</v>
      </c>
      <c r="BE83" s="68">
        <v>0</v>
      </c>
      <c r="BF83" s="68">
        <v>6414.4612629613839</v>
      </c>
      <c r="BG83" s="68">
        <f t="shared" si="28"/>
        <v>695250.83379991935</v>
      </c>
      <c r="BH83" s="68">
        <v>0</v>
      </c>
    </row>
    <row r="84" spans="2:60">
      <c r="B84" s="79" t="s">
        <v>161</v>
      </c>
      <c r="C84" s="79" t="s">
        <v>162</v>
      </c>
      <c r="D84" s="80" t="s">
        <v>953</v>
      </c>
      <c r="E84" s="81">
        <v>10</v>
      </c>
      <c r="F84" s="68"/>
      <c r="G84" s="68"/>
      <c r="H84" s="68"/>
      <c r="I84" s="68"/>
      <c r="J84" s="68"/>
      <c r="K84" s="68"/>
      <c r="L84" s="68"/>
      <c r="M84" s="68"/>
      <c r="N84" s="68">
        <f t="shared" si="25"/>
        <v>0</v>
      </c>
      <c r="O84" s="68"/>
      <c r="Q84" s="79" t="s">
        <v>161</v>
      </c>
      <c r="R84" s="79" t="s">
        <v>162</v>
      </c>
      <c r="S84" s="80" t="s">
        <v>954</v>
      </c>
      <c r="T84" s="81">
        <v>10</v>
      </c>
      <c r="U84" s="68">
        <v>2131449.3180870297</v>
      </c>
      <c r="V84" s="68">
        <v>45082.38</v>
      </c>
      <c r="W84" s="68">
        <v>0</v>
      </c>
      <c r="X84" s="68">
        <v>4115.8</v>
      </c>
      <c r="Y84" s="68">
        <v>113182.54272840722</v>
      </c>
      <c r="Z84" s="68">
        <v>86780.704610997331</v>
      </c>
      <c r="AA84" s="68">
        <v>60828.550983136942</v>
      </c>
      <c r="AB84" s="68">
        <v>22714.359778106213</v>
      </c>
      <c r="AC84" s="68">
        <f t="shared" si="26"/>
        <v>2507704.5861876775</v>
      </c>
      <c r="AD84" s="68">
        <v>43550.93</v>
      </c>
      <c r="AF84" s="79" t="s">
        <v>161</v>
      </c>
      <c r="AG84" s="79" t="s">
        <v>162</v>
      </c>
      <c r="AH84" s="80" t="s">
        <v>1156</v>
      </c>
      <c r="AI84" s="81">
        <v>10</v>
      </c>
      <c r="AJ84" s="68">
        <v>2177564.2961050686</v>
      </c>
      <c r="AK84" s="68">
        <v>46397.1</v>
      </c>
      <c r="AL84" s="68">
        <v>0</v>
      </c>
      <c r="AM84" s="68">
        <v>4191.33</v>
      </c>
      <c r="AN84" s="68">
        <v>116488.88002385682</v>
      </c>
      <c r="AO84" s="68">
        <v>86780.704610997331</v>
      </c>
      <c r="AP84" s="68">
        <v>62446.868540580683</v>
      </c>
      <c r="AQ84" s="68">
        <v>23294.659744911827</v>
      </c>
      <c r="AR84" s="68">
        <f t="shared" si="27"/>
        <v>2562001.3790254155</v>
      </c>
      <c r="AS84" s="68">
        <v>44837.54</v>
      </c>
      <c r="AU84" s="79" t="s">
        <v>161</v>
      </c>
      <c r="AV84" s="79" t="s">
        <v>162</v>
      </c>
      <c r="AW84" s="80" t="s">
        <v>1157</v>
      </c>
      <c r="AX84" s="81">
        <v>10</v>
      </c>
      <c r="AY84" s="68">
        <v>2221097.6651056618</v>
      </c>
      <c r="AZ84" s="68">
        <v>47606.880000000005</v>
      </c>
      <c r="BA84" s="68">
        <v>0</v>
      </c>
      <c r="BB84" s="68">
        <v>4363.9600000000009</v>
      </c>
      <c r="BC84" s="68">
        <v>119472.63597665011</v>
      </c>
      <c r="BD84" s="68">
        <v>86780.704610997331</v>
      </c>
      <c r="BE84" s="68">
        <v>64336.146115643525</v>
      </c>
      <c r="BF84" s="68">
        <v>23845.730078735389</v>
      </c>
      <c r="BG84" s="68">
        <f t="shared" si="28"/>
        <v>2613523.6918876884</v>
      </c>
      <c r="BH84" s="68">
        <v>46019.97</v>
      </c>
    </row>
    <row r="85" spans="2:60">
      <c r="B85" s="79" t="s">
        <v>163</v>
      </c>
      <c r="C85" s="79" t="s">
        <v>164</v>
      </c>
      <c r="D85" s="80" t="s">
        <v>953</v>
      </c>
      <c r="E85" s="81">
        <v>10</v>
      </c>
      <c r="F85" s="68"/>
      <c r="G85" s="68"/>
      <c r="H85" s="68"/>
      <c r="I85" s="68"/>
      <c r="J85" s="68"/>
      <c r="K85" s="68"/>
      <c r="L85" s="68"/>
      <c r="M85" s="68"/>
      <c r="N85" s="68">
        <f t="shared" si="25"/>
        <v>0</v>
      </c>
      <c r="O85" s="68"/>
      <c r="Q85" s="79" t="s">
        <v>163</v>
      </c>
      <c r="R85" s="79" t="s">
        <v>164</v>
      </c>
      <c r="S85" s="80" t="s">
        <v>954</v>
      </c>
      <c r="T85" s="81">
        <v>10</v>
      </c>
      <c r="U85" s="68">
        <v>5362699.60257902</v>
      </c>
      <c r="V85" s="68">
        <v>271642.92999999993</v>
      </c>
      <c r="W85" s="68">
        <v>68341.440000000002</v>
      </c>
      <c r="X85" s="68">
        <v>17133.21</v>
      </c>
      <c r="Y85" s="68">
        <v>808834.7761592078</v>
      </c>
      <c r="Z85" s="68">
        <v>505813.61538209085</v>
      </c>
      <c r="AA85" s="68">
        <v>346750.56145293417</v>
      </c>
      <c r="AB85" s="68">
        <v>65021.045259534381</v>
      </c>
      <c r="AC85" s="68">
        <f t="shared" si="26"/>
        <v>7611730.7108327886</v>
      </c>
      <c r="AD85" s="68">
        <v>165493.53</v>
      </c>
      <c r="AF85" s="79" t="s">
        <v>163</v>
      </c>
      <c r="AG85" s="79" t="s">
        <v>164</v>
      </c>
      <c r="AH85" s="80" t="s">
        <v>1156</v>
      </c>
      <c r="AI85" s="81">
        <v>10</v>
      </c>
      <c r="AJ85" s="68">
        <v>5506123.5298711956</v>
      </c>
      <c r="AK85" s="68">
        <v>279454.84000000003</v>
      </c>
      <c r="AL85" s="68">
        <v>70277.97</v>
      </c>
      <c r="AM85" s="68">
        <v>17642.599999999999</v>
      </c>
      <c r="AN85" s="68">
        <v>832483.40420638735</v>
      </c>
      <c r="AO85" s="68">
        <v>505813.61538209085</v>
      </c>
      <c r="AP85" s="68">
        <v>356689.21601377556</v>
      </c>
      <c r="AQ85" s="68">
        <v>66959.178756834008</v>
      </c>
      <c r="AR85" s="68">
        <f t="shared" si="27"/>
        <v>7805729.5342302825</v>
      </c>
      <c r="AS85" s="68">
        <v>170285.18</v>
      </c>
      <c r="AU85" s="79" t="s">
        <v>163</v>
      </c>
      <c r="AV85" s="79" t="s">
        <v>164</v>
      </c>
      <c r="AW85" s="80" t="s">
        <v>1157</v>
      </c>
      <c r="AX85" s="81">
        <v>10</v>
      </c>
      <c r="AY85" s="68">
        <v>5636637.4583996721</v>
      </c>
      <c r="AZ85" s="68">
        <v>286533.87</v>
      </c>
      <c r="BA85" s="68">
        <v>72203.75</v>
      </c>
      <c r="BB85" s="68">
        <v>18150.12</v>
      </c>
      <c r="BC85" s="68">
        <v>853797.8354173007</v>
      </c>
      <c r="BD85" s="68">
        <v>505813.61538209085</v>
      </c>
      <c r="BE85" s="68">
        <v>366211.14307247708</v>
      </c>
      <c r="BF85" s="68">
        <v>68739.006064301357</v>
      </c>
      <c r="BG85" s="68">
        <f t="shared" si="28"/>
        <v>7982645.328335843</v>
      </c>
      <c r="BH85" s="68">
        <v>174558.53</v>
      </c>
    </row>
    <row r="86" spans="2:60">
      <c r="B86" s="79" t="s">
        <v>165</v>
      </c>
      <c r="C86" s="79" t="s">
        <v>166</v>
      </c>
      <c r="D86" s="80" t="s">
        <v>953</v>
      </c>
      <c r="E86" s="81">
        <v>10</v>
      </c>
      <c r="F86" s="68"/>
      <c r="G86" s="68"/>
      <c r="H86" s="68"/>
      <c r="I86" s="68"/>
      <c r="J86" s="68"/>
      <c r="K86" s="68"/>
      <c r="L86" s="68"/>
      <c r="M86" s="68"/>
      <c r="N86" s="68">
        <f t="shared" si="25"/>
        <v>0</v>
      </c>
      <c r="O86" s="68"/>
      <c r="Q86" s="79" t="s">
        <v>165</v>
      </c>
      <c r="R86" s="79" t="s">
        <v>166</v>
      </c>
      <c r="S86" s="80" t="s">
        <v>954</v>
      </c>
      <c r="T86" s="81">
        <v>10</v>
      </c>
      <c r="U86" s="68">
        <v>2561084.1746637505</v>
      </c>
      <c r="V86" s="68">
        <v>106532.27000000002</v>
      </c>
      <c r="W86" s="68">
        <v>0</v>
      </c>
      <c r="X86" s="68">
        <v>6221.55</v>
      </c>
      <c r="Y86" s="68">
        <v>340919.15927934222</v>
      </c>
      <c r="Z86" s="68">
        <v>158221.56967009092</v>
      </c>
      <c r="AA86" s="68">
        <v>259578.72876149119</v>
      </c>
      <c r="AB86" s="68">
        <v>32006.181642182171</v>
      </c>
      <c r="AC86" s="68">
        <f t="shared" si="26"/>
        <v>3530320.7640168569</v>
      </c>
      <c r="AD86" s="68">
        <v>65757.13</v>
      </c>
      <c r="AF86" s="79" t="s">
        <v>165</v>
      </c>
      <c r="AG86" s="79" t="s">
        <v>166</v>
      </c>
      <c r="AH86" s="80" t="s">
        <v>1156</v>
      </c>
      <c r="AI86" s="81">
        <v>10</v>
      </c>
      <c r="AJ86" s="68">
        <v>2620248.3602138385</v>
      </c>
      <c r="AK86" s="68">
        <v>109657.03000000001</v>
      </c>
      <c r="AL86" s="68">
        <v>0</v>
      </c>
      <c r="AM86" s="68">
        <v>6433.21</v>
      </c>
      <c r="AN86" s="68">
        <v>350872.82345702132</v>
      </c>
      <c r="AO86" s="68">
        <v>158221.56967009092</v>
      </c>
      <c r="AP86" s="68">
        <v>267160.64522994991</v>
      </c>
      <c r="AQ86" s="68">
        <v>32885.991909131873</v>
      </c>
      <c r="AR86" s="68">
        <f t="shared" si="27"/>
        <v>3613223.3004800323</v>
      </c>
      <c r="AS86" s="68">
        <v>67743.67</v>
      </c>
      <c r="AU86" s="79" t="s">
        <v>165</v>
      </c>
      <c r="AV86" s="79" t="s">
        <v>166</v>
      </c>
      <c r="AW86" s="80" t="s">
        <v>1157</v>
      </c>
      <c r="AX86" s="81">
        <v>10</v>
      </c>
      <c r="AY86" s="68">
        <v>2675805.7365210266</v>
      </c>
      <c r="AZ86" s="68">
        <v>112372.04000000002</v>
      </c>
      <c r="BA86" s="68">
        <v>0</v>
      </c>
      <c r="BB86" s="68">
        <v>6645.1299999999992</v>
      </c>
      <c r="BC86" s="68">
        <v>359861.40765524743</v>
      </c>
      <c r="BD86" s="68">
        <v>158221.56967009092</v>
      </c>
      <c r="BE86" s="68">
        <v>274198.48645614245</v>
      </c>
      <c r="BF86" s="68">
        <v>33706.681919654831</v>
      </c>
      <c r="BG86" s="68">
        <f t="shared" si="28"/>
        <v>3690237.7522221622</v>
      </c>
      <c r="BH86" s="68">
        <v>69426.7</v>
      </c>
    </row>
    <row r="87" spans="2:60">
      <c r="B87" s="79" t="s">
        <v>167</v>
      </c>
      <c r="C87" s="79" t="s">
        <v>168</v>
      </c>
      <c r="D87" s="80" t="s">
        <v>953</v>
      </c>
      <c r="E87" s="81">
        <v>10</v>
      </c>
      <c r="F87" s="68"/>
      <c r="G87" s="68"/>
      <c r="H87" s="68"/>
      <c r="I87" s="68"/>
      <c r="J87" s="68"/>
      <c r="K87" s="68"/>
      <c r="L87" s="68"/>
      <c r="M87" s="68"/>
      <c r="N87" s="68">
        <f t="shared" si="25"/>
        <v>0</v>
      </c>
      <c r="O87" s="68"/>
      <c r="Q87" s="79" t="s">
        <v>167</v>
      </c>
      <c r="R87" s="79" t="s">
        <v>168</v>
      </c>
      <c r="S87" s="80" t="s">
        <v>954</v>
      </c>
      <c r="T87" s="81">
        <v>10</v>
      </c>
      <c r="U87" s="68">
        <v>51616687.588857748</v>
      </c>
      <c r="V87" s="68">
        <v>1480410.2299999997</v>
      </c>
      <c r="W87" s="68">
        <v>422263.95999999996</v>
      </c>
      <c r="X87" s="68">
        <v>180184.3</v>
      </c>
      <c r="Y87" s="68">
        <v>9069819.1613439228</v>
      </c>
      <c r="Z87" s="68">
        <v>2212923.6759429295</v>
      </c>
      <c r="AA87" s="68">
        <v>3347232.7743946151</v>
      </c>
      <c r="AB87" s="68">
        <v>605207.50742471218</v>
      </c>
      <c r="AC87" s="68">
        <f t="shared" si="26"/>
        <v>69236059.12796393</v>
      </c>
      <c r="AD87" s="68">
        <v>301329.93</v>
      </c>
      <c r="AF87" s="79" t="s">
        <v>167</v>
      </c>
      <c r="AG87" s="79" t="s">
        <v>168</v>
      </c>
      <c r="AH87" s="80" t="s">
        <v>1156</v>
      </c>
      <c r="AI87" s="81">
        <v>10</v>
      </c>
      <c r="AJ87" s="68">
        <v>53119649.235834531</v>
      </c>
      <c r="AK87" s="68">
        <v>1523564.6</v>
      </c>
      <c r="AL87" s="68">
        <v>434534.37</v>
      </c>
      <c r="AM87" s="68">
        <v>185474.62</v>
      </c>
      <c r="AN87" s="68">
        <v>9336505.2728475276</v>
      </c>
      <c r="AO87" s="68">
        <v>2212923.6759429295</v>
      </c>
      <c r="AP87" s="68">
        <v>3445821.1495384551</v>
      </c>
      <c r="AQ87" s="68">
        <v>624329.35188984871</v>
      </c>
      <c r="AR87" s="68">
        <f t="shared" si="27"/>
        <v>71192968.436053276</v>
      </c>
      <c r="AS87" s="68">
        <v>310166.15999999997</v>
      </c>
      <c r="AU87" s="79" t="s">
        <v>167</v>
      </c>
      <c r="AV87" s="79" t="s">
        <v>168</v>
      </c>
      <c r="AW87" s="80" t="s">
        <v>1157</v>
      </c>
      <c r="AX87" s="81">
        <v>10</v>
      </c>
      <c r="AY87" s="68">
        <v>54473312.643756278</v>
      </c>
      <c r="AZ87" s="68">
        <v>1562455.16</v>
      </c>
      <c r="BA87" s="68">
        <v>445647.97</v>
      </c>
      <c r="BB87" s="68">
        <v>190192.86000000002</v>
      </c>
      <c r="BC87" s="68">
        <v>9577031.936948644</v>
      </c>
      <c r="BD87" s="68">
        <v>2212923.6759429295</v>
      </c>
      <c r="BE87" s="68">
        <v>3534442.5716130761</v>
      </c>
      <c r="BF87" s="68">
        <v>641686.08990050852</v>
      </c>
      <c r="BG87" s="68">
        <f t="shared" si="28"/>
        <v>72955777.848161429</v>
      </c>
      <c r="BH87" s="68">
        <v>318084.94</v>
      </c>
    </row>
    <row r="88" spans="2:60">
      <c r="B88" s="79" t="s">
        <v>169</v>
      </c>
      <c r="C88" s="79" t="s">
        <v>170</v>
      </c>
      <c r="D88" s="80" t="s">
        <v>953</v>
      </c>
      <c r="E88" s="81">
        <v>10</v>
      </c>
      <c r="F88" s="68"/>
      <c r="G88" s="68"/>
      <c r="H88" s="68"/>
      <c r="I88" s="68"/>
      <c r="J88" s="68"/>
      <c r="K88" s="68"/>
      <c r="L88" s="68"/>
      <c r="M88" s="68"/>
      <c r="N88" s="68">
        <f t="shared" si="25"/>
        <v>0</v>
      </c>
      <c r="O88" s="68"/>
      <c r="Q88" s="79" t="s">
        <v>169</v>
      </c>
      <c r="R88" s="79" t="s">
        <v>170</v>
      </c>
      <c r="S88" s="80" t="s">
        <v>954</v>
      </c>
      <c r="T88" s="81">
        <v>10</v>
      </c>
      <c r="U88" s="68">
        <v>9029687.0244208071</v>
      </c>
      <c r="V88" s="68">
        <v>215713.25000000003</v>
      </c>
      <c r="W88" s="68">
        <v>41592.479999999996</v>
      </c>
      <c r="X88" s="68">
        <v>30675.819999999996</v>
      </c>
      <c r="Y88" s="68">
        <v>1307195.8038910434</v>
      </c>
      <c r="Z88" s="68">
        <v>436630.83434606245</v>
      </c>
      <c r="AA88" s="68">
        <v>145545.19372358889</v>
      </c>
      <c r="AB88" s="68">
        <v>98197.832381874323</v>
      </c>
      <c r="AC88" s="68">
        <f t="shared" si="26"/>
        <v>11305238.238763377</v>
      </c>
      <c r="AD88" s="68">
        <v>0</v>
      </c>
      <c r="AF88" s="79" t="s">
        <v>169</v>
      </c>
      <c r="AG88" s="79" t="s">
        <v>170</v>
      </c>
      <c r="AH88" s="80" t="s">
        <v>1156</v>
      </c>
      <c r="AI88" s="81">
        <v>10</v>
      </c>
      <c r="AJ88" s="68">
        <v>9279865.1447826046</v>
      </c>
      <c r="AK88" s="68">
        <v>221963.69999999995</v>
      </c>
      <c r="AL88" s="68">
        <v>42702.44</v>
      </c>
      <c r="AM88" s="68">
        <v>31582.019999999997</v>
      </c>
      <c r="AN88" s="68">
        <v>1345676.2902630558</v>
      </c>
      <c r="AO88" s="68">
        <v>436630.83434606245</v>
      </c>
      <c r="AP88" s="68">
        <v>149757.68284298491</v>
      </c>
      <c r="AQ88" s="68">
        <v>101161.50662088953</v>
      </c>
      <c r="AR88" s="68">
        <f t="shared" si="27"/>
        <v>11609339.618855596</v>
      </c>
      <c r="AS88" s="68">
        <v>0</v>
      </c>
      <c r="AU88" s="79" t="s">
        <v>169</v>
      </c>
      <c r="AV88" s="79" t="s">
        <v>170</v>
      </c>
      <c r="AW88" s="80" t="s">
        <v>1157</v>
      </c>
      <c r="AX88" s="81">
        <v>10</v>
      </c>
      <c r="AY88" s="68">
        <v>9507082.5989120752</v>
      </c>
      <c r="AZ88" s="68">
        <v>227616.28000000003</v>
      </c>
      <c r="BA88" s="68">
        <v>43689.649999999994</v>
      </c>
      <c r="BB88" s="68">
        <v>32371.090000000004</v>
      </c>
      <c r="BC88" s="68">
        <v>1380409.9504912728</v>
      </c>
      <c r="BD88" s="68">
        <v>436630.83434606245</v>
      </c>
      <c r="BE88" s="68">
        <v>153410.16926274635</v>
      </c>
      <c r="BF88" s="68">
        <v>103873.6422206182</v>
      </c>
      <c r="BG88" s="68">
        <f t="shared" si="28"/>
        <v>11885084.215232773</v>
      </c>
      <c r="BH88" s="68">
        <v>0</v>
      </c>
    </row>
    <row r="89" spans="2:60">
      <c r="B89" s="79" t="s">
        <v>171</v>
      </c>
      <c r="C89" s="79" t="s">
        <v>172</v>
      </c>
      <c r="D89" s="80" t="s">
        <v>953</v>
      </c>
      <c r="E89" s="81">
        <v>10</v>
      </c>
      <c r="F89" s="68"/>
      <c r="G89" s="68"/>
      <c r="H89" s="68"/>
      <c r="I89" s="68"/>
      <c r="J89" s="68"/>
      <c r="K89" s="68"/>
      <c r="L89" s="68"/>
      <c r="M89" s="68"/>
      <c r="N89" s="68">
        <f t="shared" si="25"/>
        <v>0</v>
      </c>
      <c r="O89" s="68"/>
      <c r="Q89" s="79" t="s">
        <v>171</v>
      </c>
      <c r="R89" s="79" t="s">
        <v>172</v>
      </c>
      <c r="S89" s="80" t="s">
        <v>954</v>
      </c>
      <c r="T89" s="81">
        <v>10</v>
      </c>
      <c r="U89" s="68">
        <v>12508098.910526143</v>
      </c>
      <c r="V89" s="68">
        <v>281822.61000000004</v>
      </c>
      <c r="W89" s="68">
        <v>20222.550000000003</v>
      </c>
      <c r="X89" s="68">
        <v>44677.75</v>
      </c>
      <c r="Y89" s="68">
        <v>1962045.3300721676</v>
      </c>
      <c r="Z89" s="68">
        <v>830684.82896763599</v>
      </c>
      <c r="AA89" s="68">
        <v>582730.79044568725</v>
      </c>
      <c r="AB89" s="68">
        <v>146831.70221187733</v>
      </c>
      <c r="AC89" s="68">
        <f t="shared" si="26"/>
        <v>16377114.472223513</v>
      </c>
      <c r="AD89" s="68">
        <v>0</v>
      </c>
      <c r="AF89" s="79" t="s">
        <v>171</v>
      </c>
      <c r="AG89" s="79" t="s">
        <v>172</v>
      </c>
      <c r="AH89" s="80" t="s">
        <v>1156</v>
      </c>
      <c r="AI89" s="81">
        <v>10</v>
      </c>
      <c r="AJ89" s="68">
        <v>12720646.333199687</v>
      </c>
      <c r="AK89" s="68">
        <v>285965.37</v>
      </c>
      <c r="AL89" s="68">
        <v>20426.109999999997</v>
      </c>
      <c r="AM89" s="68">
        <v>45338.86</v>
      </c>
      <c r="AN89" s="68">
        <v>1995116.8932932771</v>
      </c>
      <c r="AO89" s="68">
        <v>830684.82896763599</v>
      </c>
      <c r="AP89" s="68">
        <v>592663.40294975741</v>
      </c>
      <c r="AQ89" s="68">
        <v>149066.04982100427</v>
      </c>
      <c r="AR89" s="68">
        <f t="shared" si="27"/>
        <v>16639907.84823136</v>
      </c>
      <c r="AS89" s="68">
        <v>0</v>
      </c>
      <c r="AU89" s="79" t="s">
        <v>171</v>
      </c>
      <c r="AV89" s="79" t="s">
        <v>172</v>
      </c>
      <c r="AW89" s="80" t="s">
        <v>1157</v>
      </c>
      <c r="AX89" s="81">
        <v>10</v>
      </c>
      <c r="AY89" s="68">
        <v>12888890.461807709</v>
      </c>
      <c r="AZ89" s="68">
        <v>288987.16000000003</v>
      </c>
      <c r="BA89" s="68">
        <v>20844.98</v>
      </c>
      <c r="BB89" s="68">
        <v>45835.25</v>
      </c>
      <c r="BC89" s="68">
        <v>2021113.279519235</v>
      </c>
      <c r="BD89" s="68">
        <v>830684.82896763599</v>
      </c>
      <c r="BE89" s="68">
        <v>600374.98715480277</v>
      </c>
      <c r="BF89" s="68">
        <v>150740.22375547513</v>
      </c>
      <c r="BG89" s="68">
        <f t="shared" si="28"/>
        <v>16847471.171204858</v>
      </c>
      <c r="BH89" s="68">
        <v>0</v>
      </c>
    </row>
    <row r="90" spans="2:60">
      <c r="B90" s="79" t="s">
        <v>173</v>
      </c>
      <c r="C90" s="79" t="s">
        <v>174</v>
      </c>
      <c r="D90" s="80" t="s">
        <v>953</v>
      </c>
      <c r="E90" s="81">
        <v>10</v>
      </c>
      <c r="F90" s="68"/>
      <c r="G90" s="68"/>
      <c r="H90" s="68"/>
      <c r="I90" s="68"/>
      <c r="J90" s="68"/>
      <c r="K90" s="68"/>
      <c r="L90" s="68"/>
      <c r="M90" s="68"/>
      <c r="N90" s="68">
        <f t="shared" si="25"/>
        <v>0</v>
      </c>
      <c r="O90" s="68"/>
      <c r="Q90" s="79" t="s">
        <v>173</v>
      </c>
      <c r="R90" s="79" t="s">
        <v>174</v>
      </c>
      <c r="S90" s="80" t="s">
        <v>954</v>
      </c>
      <c r="T90" s="81">
        <v>10</v>
      </c>
      <c r="U90" s="68">
        <v>360942.41222783364</v>
      </c>
      <c r="V90" s="68">
        <v>0</v>
      </c>
      <c r="W90" s="68">
        <v>0</v>
      </c>
      <c r="X90" s="68">
        <v>0</v>
      </c>
      <c r="Y90" s="68">
        <v>20809.756555669312</v>
      </c>
      <c r="Z90" s="68">
        <v>56252.501291184999</v>
      </c>
      <c r="AA90" s="68">
        <v>0</v>
      </c>
      <c r="AB90" s="68">
        <v>3522.7771509501035</v>
      </c>
      <c r="AC90" s="68">
        <f t="shared" si="26"/>
        <v>441527.44722563802</v>
      </c>
      <c r="AD90" s="68">
        <v>0</v>
      </c>
      <c r="AF90" s="79" t="s">
        <v>173</v>
      </c>
      <c r="AG90" s="79" t="s">
        <v>174</v>
      </c>
      <c r="AH90" s="80" t="s">
        <v>1156</v>
      </c>
      <c r="AI90" s="81">
        <v>10</v>
      </c>
      <c r="AJ90" s="68">
        <v>367243.08641339338</v>
      </c>
      <c r="AK90" s="68">
        <v>0</v>
      </c>
      <c r="AL90" s="68">
        <v>0</v>
      </c>
      <c r="AM90" s="68">
        <v>0</v>
      </c>
      <c r="AN90" s="68">
        <v>21197.054000728374</v>
      </c>
      <c r="AO90" s="68">
        <v>56252.501291184999</v>
      </c>
      <c r="AP90" s="68">
        <v>0</v>
      </c>
      <c r="AQ90" s="68">
        <v>3596.7554711200646</v>
      </c>
      <c r="AR90" s="68">
        <f t="shared" si="27"/>
        <v>448289.39717642678</v>
      </c>
      <c r="AS90" s="68">
        <v>0</v>
      </c>
      <c r="AU90" s="79" t="s">
        <v>173</v>
      </c>
      <c r="AV90" s="79" t="s">
        <v>174</v>
      </c>
      <c r="AW90" s="80" t="s">
        <v>1157</v>
      </c>
      <c r="AX90" s="81">
        <v>10</v>
      </c>
      <c r="AY90" s="68">
        <v>373369.66981192346</v>
      </c>
      <c r="AZ90" s="68">
        <v>0</v>
      </c>
      <c r="BA90" s="68">
        <v>0</v>
      </c>
      <c r="BB90" s="68">
        <v>0</v>
      </c>
      <c r="BC90" s="68">
        <v>21573.645297641371</v>
      </c>
      <c r="BD90" s="68">
        <v>56252.501291184999</v>
      </c>
      <c r="BE90" s="68">
        <v>0</v>
      </c>
      <c r="BF90" s="68">
        <v>3668.6905805425486</v>
      </c>
      <c r="BG90" s="68">
        <f t="shared" si="28"/>
        <v>454864.50698129233</v>
      </c>
      <c r="BH90" s="68">
        <v>0</v>
      </c>
    </row>
    <row r="91" spans="2:60">
      <c r="B91" s="79" t="s">
        <v>175</v>
      </c>
      <c r="C91" s="79" t="s">
        <v>176</v>
      </c>
      <c r="D91" s="80" t="s">
        <v>953</v>
      </c>
      <c r="E91" s="81">
        <v>10</v>
      </c>
      <c r="F91" s="68"/>
      <c r="G91" s="68"/>
      <c r="H91" s="68"/>
      <c r="I91" s="68"/>
      <c r="J91" s="68"/>
      <c r="K91" s="68"/>
      <c r="L91" s="68"/>
      <c r="M91" s="68"/>
      <c r="N91" s="68">
        <f t="shared" si="25"/>
        <v>0</v>
      </c>
      <c r="O91" s="68"/>
      <c r="Q91" s="79" t="s">
        <v>175</v>
      </c>
      <c r="R91" s="79" t="s">
        <v>176</v>
      </c>
      <c r="S91" s="80" t="s">
        <v>954</v>
      </c>
      <c r="T91" s="81">
        <v>10</v>
      </c>
      <c r="U91" s="68">
        <v>706993.33692637633</v>
      </c>
      <c r="V91" s="68">
        <v>34266.430000000008</v>
      </c>
      <c r="W91" s="68">
        <v>0</v>
      </c>
      <c r="X91" s="68">
        <v>2105.7600000000002</v>
      </c>
      <c r="Y91" s="68">
        <v>108929.4948341439</v>
      </c>
      <c r="Z91" s="68">
        <v>99748.994348125751</v>
      </c>
      <c r="AA91" s="68">
        <v>0</v>
      </c>
      <c r="AB91" s="68">
        <v>8322.8606410138309</v>
      </c>
      <c r="AC91" s="68">
        <f t="shared" si="26"/>
        <v>979223.00674965989</v>
      </c>
      <c r="AD91" s="68">
        <v>18856.13</v>
      </c>
      <c r="AF91" s="79" t="s">
        <v>175</v>
      </c>
      <c r="AG91" s="79" t="s">
        <v>176</v>
      </c>
      <c r="AH91" s="80" t="s">
        <v>1156</v>
      </c>
      <c r="AI91" s="81">
        <v>10</v>
      </c>
      <c r="AJ91" s="68">
        <v>720042.9574097055</v>
      </c>
      <c r="AK91" s="68">
        <v>34895.300000000003</v>
      </c>
      <c r="AL91" s="68">
        <v>0</v>
      </c>
      <c r="AM91" s="68">
        <v>2144.4</v>
      </c>
      <c r="AN91" s="68">
        <v>110959.08261941541</v>
      </c>
      <c r="AO91" s="68">
        <v>99748.994348125751</v>
      </c>
      <c r="AP91" s="68">
        <v>0</v>
      </c>
      <c r="AQ91" s="68">
        <v>8497.6381044752197</v>
      </c>
      <c r="AR91" s="68">
        <f t="shared" si="27"/>
        <v>995490.54248172196</v>
      </c>
      <c r="AS91" s="68">
        <v>19202.170000000002</v>
      </c>
      <c r="AU91" s="79" t="s">
        <v>175</v>
      </c>
      <c r="AV91" s="79" t="s">
        <v>176</v>
      </c>
      <c r="AW91" s="80" t="s">
        <v>1157</v>
      </c>
      <c r="AX91" s="81">
        <v>10</v>
      </c>
      <c r="AY91" s="68">
        <v>732731.43293165963</v>
      </c>
      <c r="AZ91" s="68">
        <v>35506.800000000003</v>
      </c>
      <c r="BA91" s="68">
        <v>0</v>
      </c>
      <c r="BB91" s="68">
        <v>2181.98</v>
      </c>
      <c r="BC91" s="68">
        <v>112932.56307996462</v>
      </c>
      <c r="BD91" s="68">
        <v>99748.994348125751</v>
      </c>
      <c r="BE91" s="68">
        <v>0</v>
      </c>
      <c r="BF91" s="68">
        <v>8667.574866564828</v>
      </c>
      <c r="BG91" s="68">
        <f t="shared" si="28"/>
        <v>1011307.9952263149</v>
      </c>
      <c r="BH91" s="68">
        <v>19538.650000000001</v>
      </c>
    </row>
    <row r="92" spans="2:60">
      <c r="B92" s="79" t="s">
        <v>177</v>
      </c>
      <c r="C92" s="79" t="s">
        <v>178</v>
      </c>
      <c r="D92" s="80" t="s">
        <v>953</v>
      </c>
      <c r="E92" s="81">
        <v>10</v>
      </c>
      <c r="F92" s="68"/>
      <c r="G92" s="68"/>
      <c r="H92" s="68"/>
      <c r="I92" s="68"/>
      <c r="J92" s="68"/>
      <c r="K92" s="68"/>
      <c r="L92" s="68"/>
      <c r="M92" s="68"/>
      <c r="N92" s="68">
        <f t="shared" si="25"/>
        <v>0</v>
      </c>
      <c r="O92" s="68"/>
      <c r="Q92" s="79" t="s">
        <v>177</v>
      </c>
      <c r="R92" s="79" t="s">
        <v>178</v>
      </c>
      <c r="S92" s="80" t="s">
        <v>954</v>
      </c>
      <c r="T92" s="81">
        <v>10</v>
      </c>
      <c r="U92" s="68">
        <v>6116665.5217622519</v>
      </c>
      <c r="V92" s="68">
        <v>103379.96</v>
      </c>
      <c r="W92" s="68">
        <v>0</v>
      </c>
      <c r="X92" s="68">
        <v>18136.84</v>
      </c>
      <c r="Y92" s="68">
        <v>479035.45844961831</v>
      </c>
      <c r="Z92" s="68">
        <v>404203.68539539981</v>
      </c>
      <c r="AA92" s="68">
        <v>59480.230978999381</v>
      </c>
      <c r="AB92" s="68">
        <v>31592.670948041603</v>
      </c>
      <c r="AC92" s="68">
        <f t="shared" si="26"/>
        <v>7280305.9775343109</v>
      </c>
      <c r="AD92" s="68">
        <v>67811.61</v>
      </c>
      <c r="AF92" s="79" t="s">
        <v>177</v>
      </c>
      <c r="AG92" s="79" t="s">
        <v>178</v>
      </c>
      <c r="AH92" s="80" t="s">
        <v>1156</v>
      </c>
      <c r="AI92" s="81">
        <v>10</v>
      </c>
      <c r="AJ92" s="68">
        <v>6267768.6646820111</v>
      </c>
      <c r="AK92" s="68">
        <v>106419.18000000001</v>
      </c>
      <c r="AL92" s="68">
        <v>0</v>
      </c>
      <c r="AM92" s="68">
        <v>18574.599999999999</v>
      </c>
      <c r="AN92" s="68">
        <v>493106.20255867689</v>
      </c>
      <c r="AO92" s="68">
        <v>404203.68539539981</v>
      </c>
      <c r="AP92" s="68">
        <v>61193.935462623253</v>
      </c>
      <c r="AQ92" s="68">
        <v>32468.367075372487</v>
      </c>
      <c r="AR92" s="68">
        <f t="shared" si="27"/>
        <v>7453517.7151740827</v>
      </c>
      <c r="AS92" s="68">
        <v>69783.08</v>
      </c>
      <c r="AU92" s="79" t="s">
        <v>177</v>
      </c>
      <c r="AV92" s="79" t="s">
        <v>178</v>
      </c>
      <c r="AW92" s="80" t="s">
        <v>1157</v>
      </c>
      <c r="AX92" s="81">
        <v>10</v>
      </c>
      <c r="AY92" s="68">
        <v>6403403.802394459</v>
      </c>
      <c r="AZ92" s="68">
        <v>109132.20999999999</v>
      </c>
      <c r="BA92" s="68">
        <v>0</v>
      </c>
      <c r="BB92" s="68">
        <v>19111.2</v>
      </c>
      <c r="BC92" s="68">
        <v>505792.07231210003</v>
      </c>
      <c r="BD92" s="68">
        <v>404203.68539539981</v>
      </c>
      <c r="BE92" s="68">
        <v>62914.300204904299</v>
      </c>
      <c r="BF92" s="68">
        <v>33277.870720684528</v>
      </c>
      <c r="BG92" s="68">
        <f t="shared" si="28"/>
        <v>7609371.5410275487</v>
      </c>
      <c r="BH92" s="68">
        <v>71536.399999999994</v>
      </c>
    </row>
    <row r="93" spans="2:60">
      <c r="B93" s="79" t="s">
        <v>179</v>
      </c>
      <c r="C93" s="79" t="s">
        <v>180</v>
      </c>
      <c r="D93" s="80" t="s">
        <v>953</v>
      </c>
      <c r="E93" s="81">
        <v>10</v>
      </c>
      <c r="F93" s="68"/>
      <c r="G93" s="68"/>
      <c r="H93" s="68"/>
      <c r="I93" s="68"/>
      <c r="J93" s="68"/>
      <c r="K93" s="68"/>
      <c r="L93" s="68"/>
      <c r="M93" s="68"/>
      <c r="N93" s="68">
        <f t="shared" si="25"/>
        <v>0</v>
      </c>
      <c r="O93" s="68"/>
      <c r="Q93" s="79" t="s">
        <v>179</v>
      </c>
      <c r="R93" s="79" t="s">
        <v>180</v>
      </c>
      <c r="S93" s="80" t="s">
        <v>954</v>
      </c>
      <c r="T93" s="81">
        <v>10</v>
      </c>
      <c r="U93" s="68">
        <v>7528793.5429180777</v>
      </c>
      <c r="V93" s="68">
        <v>305244.67000000004</v>
      </c>
      <c r="W93" s="68">
        <v>20420.170000000002</v>
      </c>
      <c r="X93" s="68">
        <v>25710.39</v>
      </c>
      <c r="Y93" s="68">
        <v>1143943.2077939175</v>
      </c>
      <c r="Z93" s="68">
        <v>821861.26097635261</v>
      </c>
      <c r="AA93" s="68">
        <v>216804.30499807507</v>
      </c>
      <c r="AB93" s="68">
        <v>83583.776291571558</v>
      </c>
      <c r="AC93" s="68">
        <f t="shared" si="26"/>
        <v>10332153.242977994</v>
      </c>
      <c r="AD93" s="68">
        <v>185791.92</v>
      </c>
      <c r="AF93" s="79" t="s">
        <v>179</v>
      </c>
      <c r="AG93" s="79" t="s">
        <v>180</v>
      </c>
      <c r="AH93" s="80" t="s">
        <v>1156</v>
      </c>
      <c r="AI93" s="81">
        <v>10</v>
      </c>
      <c r="AJ93" s="68">
        <v>7734226.6029466894</v>
      </c>
      <c r="AK93" s="68">
        <v>314153.70999999996</v>
      </c>
      <c r="AL93" s="68">
        <v>21015.439999999999</v>
      </c>
      <c r="AM93" s="68">
        <v>26404</v>
      </c>
      <c r="AN93" s="68">
        <v>1177593.8192374334</v>
      </c>
      <c r="AO93" s="68">
        <v>821861.26097635261</v>
      </c>
      <c r="AP93" s="68">
        <v>223232.40198104054</v>
      </c>
      <c r="AQ93" s="68">
        <v>86095.350597402081</v>
      </c>
      <c r="AR93" s="68">
        <f t="shared" si="27"/>
        <v>10595769.085738918</v>
      </c>
      <c r="AS93" s="68">
        <v>191186.5</v>
      </c>
      <c r="AU93" s="79" t="s">
        <v>179</v>
      </c>
      <c r="AV93" s="79" t="s">
        <v>180</v>
      </c>
      <c r="AW93" s="80" t="s">
        <v>1157</v>
      </c>
      <c r="AX93" s="81">
        <v>10</v>
      </c>
      <c r="AY93" s="68">
        <v>7920843.2361524804</v>
      </c>
      <c r="AZ93" s="68">
        <v>322143.28000000009</v>
      </c>
      <c r="BA93" s="68">
        <v>21607.84</v>
      </c>
      <c r="BB93" s="68">
        <v>27092.070000000003</v>
      </c>
      <c r="BC93" s="68">
        <v>1207926.905864174</v>
      </c>
      <c r="BD93" s="68">
        <v>821861.26097635261</v>
      </c>
      <c r="BE93" s="68">
        <v>228957.48343589765</v>
      </c>
      <c r="BF93" s="68">
        <v>88394.985183220357</v>
      </c>
      <c r="BG93" s="68">
        <f t="shared" si="28"/>
        <v>10834942.871612124</v>
      </c>
      <c r="BH93" s="68">
        <v>196115.81</v>
      </c>
    </row>
    <row r="94" spans="2:60">
      <c r="B94" s="79" t="s">
        <v>181</v>
      </c>
      <c r="C94" s="79" t="s">
        <v>182</v>
      </c>
      <c r="D94" s="80" t="s">
        <v>953</v>
      </c>
      <c r="E94" s="81">
        <v>10</v>
      </c>
      <c r="F94" s="68"/>
      <c r="G94" s="68"/>
      <c r="H94" s="68"/>
      <c r="I94" s="68"/>
      <c r="J94" s="68"/>
      <c r="K94" s="68"/>
      <c r="L94" s="68"/>
      <c r="M94" s="68"/>
      <c r="N94" s="68">
        <f t="shared" si="25"/>
        <v>0</v>
      </c>
      <c r="O94" s="68"/>
      <c r="Q94" s="79" t="s">
        <v>181</v>
      </c>
      <c r="R94" s="79" t="s">
        <v>182</v>
      </c>
      <c r="S94" s="80" t="s">
        <v>954</v>
      </c>
      <c r="T94" s="81">
        <v>10</v>
      </c>
      <c r="U94" s="68">
        <v>10331415.169295045</v>
      </c>
      <c r="V94" s="68">
        <v>379735.71</v>
      </c>
      <c r="W94" s="68">
        <v>58516.979999999996</v>
      </c>
      <c r="X94" s="68">
        <v>36234.720000000008</v>
      </c>
      <c r="Y94" s="68">
        <v>1650590.4364282247</v>
      </c>
      <c r="Z94" s="68">
        <v>579124.39306583581</v>
      </c>
      <c r="AA94" s="68">
        <v>511845.84417371906</v>
      </c>
      <c r="AB94" s="68">
        <v>119285.02850482613</v>
      </c>
      <c r="AC94" s="68">
        <f t="shared" si="26"/>
        <v>13897276.071467651</v>
      </c>
      <c r="AD94" s="68">
        <v>230527.78999999998</v>
      </c>
      <c r="AF94" s="79" t="s">
        <v>181</v>
      </c>
      <c r="AG94" s="79" t="s">
        <v>182</v>
      </c>
      <c r="AH94" s="80" t="s">
        <v>1156</v>
      </c>
      <c r="AI94" s="81">
        <v>10</v>
      </c>
      <c r="AJ94" s="68">
        <v>10631198.401178127</v>
      </c>
      <c r="AK94" s="68">
        <v>390812.68999999994</v>
      </c>
      <c r="AL94" s="68">
        <v>60239.25</v>
      </c>
      <c r="AM94" s="68">
        <v>37225.299999999996</v>
      </c>
      <c r="AN94" s="68">
        <v>1699081.9582391621</v>
      </c>
      <c r="AO94" s="68">
        <v>579124.39306583581</v>
      </c>
      <c r="AP94" s="68">
        <v>526929.52173083986</v>
      </c>
      <c r="AQ94" s="68">
        <v>123053.31651263125</v>
      </c>
      <c r="AR94" s="68">
        <f t="shared" si="27"/>
        <v>14284909.870726597</v>
      </c>
      <c r="AS94" s="68">
        <v>237245.04</v>
      </c>
      <c r="AU94" s="79" t="s">
        <v>181</v>
      </c>
      <c r="AV94" s="79" t="s">
        <v>182</v>
      </c>
      <c r="AW94" s="80" t="s">
        <v>1157</v>
      </c>
      <c r="AX94" s="81">
        <v>10</v>
      </c>
      <c r="AY94" s="68">
        <v>10900822.562573647</v>
      </c>
      <c r="AZ94" s="68">
        <v>400758.50999999995</v>
      </c>
      <c r="BA94" s="68">
        <v>61846.130000000005</v>
      </c>
      <c r="BB94" s="68">
        <v>38208.589999999997</v>
      </c>
      <c r="BC94" s="68">
        <v>1742796.1687948687</v>
      </c>
      <c r="BD94" s="68">
        <v>579124.39306583581</v>
      </c>
      <c r="BE94" s="68">
        <v>540418.64464703912</v>
      </c>
      <c r="BF94" s="68">
        <v>126474.5855080802</v>
      </c>
      <c r="BG94" s="68">
        <f t="shared" si="28"/>
        <v>14633732.554589473</v>
      </c>
      <c r="BH94" s="68">
        <v>243282.97000000003</v>
      </c>
    </row>
    <row r="95" spans="2:60">
      <c r="B95" s="79" t="s">
        <v>183</v>
      </c>
      <c r="C95" s="79" t="s">
        <v>184</v>
      </c>
      <c r="D95" s="80" t="s">
        <v>953</v>
      </c>
      <c r="E95" s="81">
        <v>10</v>
      </c>
      <c r="F95" s="68"/>
      <c r="G95" s="68"/>
      <c r="H95" s="68"/>
      <c r="I95" s="68"/>
      <c r="J95" s="68"/>
      <c r="K95" s="68"/>
      <c r="L95" s="68"/>
      <c r="M95" s="68"/>
      <c r="N95" s="68">
        <f t="shared" si="25"/>
        <v>0</v>
      </c>
      <c r="O95" s="68"/>
      <c r="Q95" s="79" t="s">
        <v>183</v>
      </c>
      <c r="R95" s="79" t="s">
        <v>184</v>
      </c>
      <c r="S95" s="80" t="s">
        <v>954</v>
      </c>
      <c r="T95" s="81">
        <v>10</v>
      </c>
      <c r="U95" s="68">
        <v>506409732.20478374</v>
      </c>
      <c r="V95" s="68">
        <v>12906576.059999999</v>
      </c>
      <c r="W95" s="68">
        <v>11730479.75</v>
      </c>
      <c r="X95" s="68">
        <v>1728008.0300000003</v>
      </c>
      <c r="Y95" s="68">
        <v>77166210.0508506</v>
      </c>
      <c r="Z95" s="68">
        <v>30047464.58497538</v>
      </c>
      <c r="AA95" s="68">
        <v>15952541.479346851</v>
      </c>
      <c r="AB95" s="68">
        <v>5991792.9250477552</v>
      </c>
      <c r="AC95" s="68">
        <f t="shared" si="26"/>
        <v>667322230.31500435</v>
      </c>
      <c r="AD95" s="68">
        <v>5389425.2300000004</v>
      </c>
      <c r="AF95" s="79" t="s">
        <v>183</v>
      </c>
      <c r="AG95" s="79" t="s">
        <v>184</v>
      </c>
      <c r="AH95" s="80" t="s">
        <v>1156</v>
      </c>
      <c r="AI95" s="81">
        <v>10</v>
      </c>
      <c r="AJ95" s="68">
        <v>521246367.0793938</v>
      </c>
      <c r="AK95" s="68">
        <v>13284327.329999998</v>
      </c>
      <c r="AL95" s="68">
        <v>12073930.609999999</v>
      </c>
      <c r="AM95" s="68">
        <v>1778613.5899999999</v>
      </c>
      <c r="AN95" s="68">
        <v>79441249.472945854</v>
      </c>
      <c r="AO95" s="68">
        <v>30047464.58497538</v>
      </c>
      <c r="AP95" s="68">
        <v>16422886.265725885</v>
      </c>
      <c r="AQ95" s="68">
        <v>6181106.0347076654</v>
      </c>
      <c r="AR95" s="68">
        <f t="shared" si="27"/>
        <v>686023173.30774856</v>
      </c>
      <c r="AS95" s="68">
        <v>5547228.3400000008</v>
      </c>
      <c r="AU95" s="79" t="s">
        <v>183</v>
      </c>
      <c r="AV95" s="79" t="s">
        <v>184</v>
      </c>
      <c r="AW95" s="80" t="s">
        <v>1157</v>
      </c>
      <c r="AX95" s="81">
        <v>10</v>
      </c>
      <c r="AY95" s="68">
        <v>534622824.84933805</v>
      </c>
      <c r="AZ95" s="68">
        <v>13624997.070000002</v>
      </c>
      <c r="BA95" s="68">
        <v>12383456.229999999</v>
      </c>
      <c r="BB95" s="68">
        <v>1824152.46</v>
      </c>
      <c r="BC95" s="68">
        <v>81493742.844055101</v>
      </c>
      <c r="BD95" s="68">
        <v>30047464.58497538</v>
      </c>
      <c r="BE95" s="68">
        <v>16847072.401970122</v>
      </c>
      <c r="BF95" s="68">
        <v>6352987.446574688</v>
      </c>
      <c r="BG95" s="68">
        <f t="shared" si="28"/>
        <v>702886154.80691338</v>
      </c>
      <c r="BH95" s="68">
        <v>5689456.9199999999</v>
      </c>
    </row>
    <row r="96" spans="2:60">
      <c r="B96" s="79" t="s">
        <v>185</v>
      </c>
      <c r="C96" s="79" t="s">
        <v>186</v>
      </c>
      <c r="D96" s="80" t="s">
        <v>953</v>
      </c>
      <c r="E96" s="81">
        <v>10</v>
      </c>
      <c r="F96" s="68"/>
      <c r="G96" s="68"/>
      <c r="H96" s="68"/>
      <c r="I96" s="68"/>
      <c r="J96" s="68"/>
      <c r="K96" s="68"/>
      <c r="L96" s="68"/>
      <c r="M96" s="68"/>
      <c r="N96" s="68">
        <f t="shared" si="25"/>
        <v>0</v>
      </c>
      <c r="O96" s="68"/>
      <c r="Q96" s="79" t="s">
        <v>185</v>
      </c>
      <c r="R96" s="79" t="s">
        <v>186</v>
      </c>
      <c r="S96" s="80" t="s">
        <v>954</v>
      </c>
      <c r="T96" s="81">
        <v>10</v>
      </c>
      <c r="U96" s="68">
        <v>195001686.69913805</v>
      </c>
      <c r="V96" s="68">
        <v>9432854.0300000031</v>
      </c>
      <c r="W96" s="68">
        <v>8681222.0800000001</v>
      </c>
      <c r="X96" s="68">
        <v>688043.72000000009</v>
      </c>
      <c r="Y96" s="68">
        <v>29664216.690415617</v>
      </c>
      <c r="Z96" s="68">
        <v>13096616.407138364</v>
      </c>
      <c r="AA96" s="68">
        <v>13390280.605876692</v>
      </c>
      <c r="AB96" s="68">
        <v>2486787.4593256116</v>
      </c>
      <c r="AC96" s="68">
        <f t="shared" si="26"/>
        <v>278560778.96189433</v>
      </c>
      <c r="AD96" s="68">
        <v>6119071.2699999996</v>
      </c>
      <c r="AF96" s="79" t="s">
        <v>185</v>
      </c>
      <c r="AG96" s="79" t="s">
        <v>186</v>
      </c>
      <c r="AH96" s="80" t="s">
        <v>1156</v>
      </c>
      <c r="AI96" s="81">
        <v>10</v>
      </c>
      <c r="AJ96" s="68">
        <v>200684839.87504885</v>
      </c>
      <c r="AK96" s="68">
        <v>9707942.0399999991</v>
      </c>
      <c r="AL96" s="68">
        <v>8934466.5399999991</v>
      </c>
      <c r="AM96" s="68">
        <v>708166.02</v>
      </c>
      <c r="AN96" s="68">
        <v>30536663.520121276</v>
      </c>
      <c r="AO96" s="68">
        <v>13096616.407138364</v>
      </c>
      <c r="AP96" s="68">
        <v>13784060.536715355</v>
      </c>
      <c r="AQ96" s="68">
        <v>2565363.0499811172</v>
      </c>
      <c r="AR96" s="68">
        <f t="shared" si="27"/>
        <v>286315633.34900498</v>
      </c>
      <c r="AS96" s="68">
        <v>6297515.3600000003</v>
      </c>
      <c r="AU96" s="79" t="s">
        <v>185</v>
      </c>
      <c r="AV96" s="79" t="s">
        <v>186</v>
      </c>
      <c r="AW96" s="80" t="s">
        <v>1157</v>
      </c>
      <c r="AX96" s="81">
        <v>10</v>
      </c>
      <c r="AY96" s="68">
        <v>205805221.08422303</v>
      </c>
      <c r="AZ96" s="68">
        <v>9955948.9900000021</v>
      </c>
      <c r="BA96" s="68">
        <v>9162710.9399999995</v>
      </c>
      <c r="BB96" s="68">
        <v>726220.82</v>
      </c>
      <c r="BC96" s="68">
        <v>31323569.912391875</v>
      </c>
      <c r="BD96" s="68">
        <v>13096616.407138364</v>
      </c>
      <c r="BE96" s="68">
        <v>14139177.259444786</v>
      </c>
      <c r="BF96" s="68">
        <v>2636698.1295542717</v>
      </c>
      <c r="BG96" s="68">
        <f t="shared" si="28"/>
        <v>293304494.37275231</v>
      </c>
      <c r="BH96" s="68">
        <v>6458330.830000001</v>
      </c>
    </row>
    <row r="97" spans="2:60">
      <c r="B97" s="79" t="s">
        <v>187</v>
      </c>
      <c r="C97" s="79" t="s">
        <v>188</v>
      </c>
      <c r="D97" s="80" t="s">
        <v>953</v>
      </c>
      <c r="E97" s="81">
        <v>10</v>
      </c>
      <c r="F97" s="68"/>
      <c r="G97" s="68"/>
      <c r="H97" s="68"/>
      <c r="I97" s="68"/>
      <c r="J97" s="68"/>
      <c r="K97" s="68"/>
      <c r="L97" s="68"/>
      <c r="M97" s="68"/>
      <c r="N97" s="68">
        <f t="shared" si="25"/>
        <v>0</v>
      </c>
      <c r="O97" s="68"/>
      <c r="Q97" s="79" t="s">
        <v>187</v>
      </c>
      <c r="R97" s="79" t="s">
        <v>188</v>
      </c>
      <c r="S97" s="80" t="s">
        <v>954</v>
      </c>
      <c r="T97" s="81">
        <v>10</v>
      </c>
      <c r="U97" s="68">
        <v>35762121.877769887</v>
      </c>
      <c r="V97" s="68">
        <v>878136.28999999992</v>
      </c>
      <c r="W97" s="68">
        <v>460573.97000000009</v>
      </c>
      <c r="X97" s="68">
        <v>128816.61</v>
      </c>
      <c r="Y97" s="68">
        <v>5678641.8279642891</v>
      </c>
      <c r="Z97" s="68">
        <v>2251554.2355375001</v>
      </c>
      <c r="AA97" s="68">
        <v>2765064.8738591527</v>
      </c>
      <c r="AB97" s="68">
        <v>428175.69204961509</v>
      </c>
      <c r="AC97" s="68">
        <f t="shared" si="26"/>
        <v>48355377.867180444</v>
      </c>
      <c r="AD97" s="68">
        <v>2292.4900000000002</v>
      </c>
      <c r="AF97" s="79" t="s">
        <v>187</v>
      </c>
      <c r="AG97" s="79" t="s">
        <v>188</v>
      </c>
      <c r="AH97" s="80" t="s">
        <v>1156</v>
      </c>
      <c r="AI97" s="81">
        <v>10</v>
      </c>
      <c r="AJ97" s="68">
        <v>36809023.507991701</v>
      </c>
      <c r="AK97" s="68">
        <v>903757.03</v>
      </c>
      <c r="AL97" s="68">
        <v>474063.75999999995</v>
      </c>
      <c r="AM97" s="68">
        <v>132666.68</v>
      </c>
      <c r="AN97" s="68">
        <v>5845901.8443660047</v>
      </c>
      <c r="AO97" s="68">
        <v>2251554.2355375001</v>
      </c>
      <c r="AP97" s="68">
        <v>2846323.4353460209</v>
      </c>
      <c r="AQ97" s="68">
        <v>441706.05930790305</v>
      </c>
      <c r="AR97" s="68">
        <f t="shared" si="27"/>
        <v>49707331.84254913</v>
      </c>
      <c r="AS97" s="68">
        <v>2335.29</v>
      </c>
      <c r="AU97" s="79" t="s">
        <v>187</v>
      </c>
      <c r="AV97" s="79" t="s">
        <v>188</v>
      </c>
      <c r="AW97" s="80" t="s">
        <v>1157</v>
      </c>
      <c r="AX97" s="81">
        <v>10</v>
      </c>
      <c r="AY97" s="68">
        <v>37752689.039821573</v>
      </c>
      <c r="AZ97" s="68">
        <v>926877.06</v>
      </c>
      <c r="BA97" s="68">
        <v>486245.42999999993</v>
      </c>
      <c r="BB97" s="68">
        <v>136049.10999999999</v>
      </c>
      <c r="BC97" s="68">
        <v>5996757.0694813607</v>
      </c>
      <c r="BD97" s="68">
        <v>2251554.2355375001</v>
      </c>
      <c r="BE97" s="68">
        <v>2919797.1057825764</v>
      </c>
      <c r="BF97" s="68">
        <v>453985.94374654442</v>
      </c>
      <c r="BG97" s="68">
        <f t="shared" si="28"/>
        <v>50926331.884369552</v>
      </c>
      <c r="BH97" s="68">
        <v>2376.8900000000003</v>
      </c>
    </row>
    <row r="98" spans="2:60">
      <c r="B98" s="79" t="s">
        <v>189</v>
      </c>
      <c r="C98" s="79" t="s">
        <v>190</v>
      </c>
      <c r="D98" s="80" t="s">
        <v>953</v>
      </c>
      <c r="E98" s="81">
        <v>10</v>
      </c>
      <c r="F98" s="68"/>
      <c r="G98" s="68"/>
      <c r="H98" s="68"/>
      <c r="I98" s="68"/>
      <c r="J98" s="68"/>
      <c r="K98" s="68"/>
      <c r="L98" s="68"/>
      <c r="M98" s="68"/>
      <c r="N98" s="68">
        <f t="shared" si="25"/>
        <v>0</v>
      </c>
      <c r="O98" s="68"/>
      <c r="Q98" s="79" t="s">
        <v>189</v>
      </c>
      <c r="R98" s="79" t="s">
        <v>190</v>
      </c>
      <c r="S98" s="80" t="s">
        <v>954</v>
      </c>
      <c r="T98" s="81">
        <v>10</v>
      </c>
      <c r="U98" s="68">
        <v>39902206.183654025</v>
      </c>
      <c r="V98" s="68">
        <v>94109.87999999999</v>
      </c>
      <c r="W98" s="68">
        <v>364578.76</v>
      </c>
      <c r="X98" s="68">
        <v>143326.35</v>
      </c>
      <c r="Y98" s="68">
        <v>4237720.0545288315</v>
      </c>
      <c r="Z98" s="68">
        <v>1491651.1768652191</v>
      </c>
      <c r="AA98" s="68">
        <v>2576101.1208919981</v>
      </c>
      <c r="AB98" s="68">
        <v>440819.99555277824</v>
      </c>
      <c r="AC98" s="68">
        <f t="shared" si="26"/>
        <v>49250513.521492854</v>
      </c>
      <c r="AD98" s="68">
        <v>0</v>
      </c>
      <c r="AF98" s="79" t="s">
        <v>189</v>
      </c>
      <c r="AG98" s="79" t="s">
        <v>190</v>
      </c>
      <c r="AH98" s="80" t="s">
        <v>1156</v>
      </c>
      <c r="AI98" s="81">
        <v>10</v>
      </c>
      <c r="AJ98" s="68">
        <v>41075159.460909061</v>
      </c>
      <c r="AK98" s="68">
        <v>96885.95</v>
      </c>
      <c r="AL98" s="68">
        <v>375235.41</v>
      </c>
      <c r="AM98" s="68">
        <v>147474.41</v>
      </c>
      <c r="AN98" s="68">
        <v>4362712.9318909207</v>
      </c>
      <c r="AO98" s="68">
        <v>1491651.1768652191</v>
      </c>
      <c r="AP98" s="68">
        <v>2652357.0421623276</v>
      </c>
      <c r="AQ98" s="68">
        <v>454749.67226488143</v>
      </c>
      <c r="AR98" s="68">
        <f t="shared" si="27"/>
        <v>50656226.054092407</v>
      </c>
      <c r="AS98" s="68">
        <v>0</v>
      </c>
      <c r="AU98" s="79" t="s">
        <v>189</v>
      </c>
      <c r="AV98" s="79" t="s">
        <v>190</v>
      </c>
      <c r="AW98" s="80" t="s">
        <v>1157</v>
      </c>
      <c r="AX98" s="81">
        <v>10</v>
      </c>
      <c r="AY98" s="68">
        <v>42133110.480463617</v>
      </c>
      <c r="AZ98" s="68">
        <v>99304.88</v>
      </c>
      <c r="BA98" s="68">
        <v>385036.27999999997</v>
      </c>
      <c r="BB98" s="68">
        <v>151256.04</v>
      </c>
      <c r="BC98" s="68">
        <v>4475471.4926899169</v>
      </c>
      <c r="BD98" s="68">
        <v>1491651.1768652191</v>
      </c>
      <c r="BE98" s="68">
        <v>2720768.9517254326</v>
      </c>
      <c r="BF98" s="68">
        <v>467396.33915498853</v>
      </c>
      <c r="BG98" s="68">
        <f t="shared" si="28"/>
        <v>51923995.640899174</v>
      </c>
      <c r="BH98" s="68">
        <v>0</v>
      </c>
    </row>
    <row r="99" spans="2:60">
      <c r="B99" s="79" t="s">
        <v>191</v>
      </c>
      <c r="C99" s="79" t="s">
        <v>192</v>
      </c>
      <c r="D99" s="80" t="s">
        <v>953</v>
      </c>
      <c r="E99" s="81">
        <v>10</v>
      </c>
      <c r="F99" s="68"/>
      <c r="G99" s="68"/>
      <c r="H99" s="68"/>
      <c r="I99" s="68"/>
      <c r="J99" s="68"/>
      <c r="K99" s="68"/>
      <c r="L99" s="68"/>
      <c r="M99" s="68"/>
      <c r="N99" s="68">
        <f t="shared" si="25"/>
        <v>0</v>
      </c>
      <c r="O99" s="68"/>
      <c r="Q99" s="79" t="s">
        <v>191</v>
      </c>
      <c r="R99" s="79" t="s">
        <v>192</v>
      </c>
      <c r="S99" s="80" t="s">
        <v>954</v>
      </c>
      <c r="T99" s="81">
        <v>10</v>
      </c>
      <c r="U99" s="68">
        <v>170579465.48284319</v>
      </c>
      <c r="V99" s="68">
        <v>9140850.9499999993</v>
      </c>
      <c r="W99" s="68">
        <v>9594108.040000001</v>
      </c>
      <c r="X99" s="68">
        <v>600352.26</v>
      </c>
      <c r="Y99" s="68">
        <v>27369416.511283398</v>
      </c>
      <c r="Z99" s="68">
        <v>6167423.3906749226</v>
      </c>
      <c r="AA99" s="68">
        <v>10709893.183914144</v>
      </c>
      <c r="AB99" s="68">
        <v>2273962.3091137409</v>
      </c>
      <c r="AC99" s="68">
        <f t="shared" si="26"/>
        <v>242052246.41782936</v>
      </c>
      <c r="AD99" s="68">
        <v>5616774.29</v>
      </c>
      <c r="AF99" s="79" t="s">
        <v>191</v>
      </c>
      <c r="AG99" s="79" t="s">
        <v>192</v>
      </c>
      <c r="AH99" s="80" t="s">
        <v>1156</v>
      </c>
      <c r="AI99" s="81">
        <v>10</v>
      </c>
      <c r="AJ99" s="68">
        <v>175571614.78001067</v>
      </c>
      <c r="AK99" s="68">
        <v>9408437.9799999986</v>
      </c>
      <c r="AL99" s="68">
        <v>9874913.3200000003</v>
      </c>
      <c r="AM99" s="68">
        <v>617901.95000000007</v>
      </c>
      <c r="AN99" s="68">
        <v>28176475.753244109</v>
      </c>
      <c r="AO99" s="68">
        <v>6167423.3906749226</v>
      </c>
      <c r="AP99" s="68">
        <v>11025793.393240849</v>
      </c>
      <c r="AQ99" s="68">
        <v>2345811.720867604</v>
      </c>
      <c r="AR99" s="68">
        <f t="shared" si="27"/>
        <v>248969572.2580381</v>
      </c>
      <c r="AS99" s="68">
        <v>5781199.9700000007</v>
      </c>
      <c r="AU99" s="79" t="s">
        <v>191</v>
      </c>
      <c r="AV99" s="79" t="s">
        <v>192</v>
      </c>
      <c r="AW99" s="80" t="s">
        <v>1157</v>
      </c>
      <c r="AX99" s="81">
        <v>10</v>
      </c>
      <c r="AY99" s="68">
        <v>180072267.74152309</v>
      </c>
      <c r="AZ99" s="68">
        <v>9649583.75</v>
      </c>
      <c r="BA99" s="68">
        <v>10127948.209999999</v>
      </c>
      <c r="BB99" s="68">
        <v>633758.22000000009</v>
      </c>
      <c r="BC99" s="68">
        <v>28904579.070056707</v>
      </c>
      <c r="BD99" s="68">
        <v>6167423.3906749226</v>
      </c>
      <c r="BE99" s="68">
        <v>11309950.903848862</v>
      </c>
      <c r="BF99" s="68">
        <v>2411039.2258382738</v>
      </c>
      <c r="BG99" s="68">
        <f t="shared" si="28"/>
        <v>255205994.21194184</v>
      </c>
      <c r="BH99" s="68">
        <v>5929443.7000000002</v>
      </c>
    </row>
    <row r="100" spans="2:60">
      <c r="B100" s="79" t="s">
        <v>193</v>
      </c>
      <c r="C100" s="79" t="s">
        <v>194</v>
      </c>
      <c r="D100" s="80" t="s">
        <v>953</v>
      </c>
      <c r="E100" s="81">
        <v>10</v>
      </c>
      <c r="F100" s="68"/>
      <c r="G100" s="68"/>
      <c r="H100" s="68"/>
      <c r="I100" s="68"/>
      <c r="J100" s="68"/>
      <c r="K100" s="68"/>
      <c r="L100" s="68"/>
      <c r="M100" s="68"/>
      <c r="N100" s="68">
        <f t="shared" si="25"/>
        <v>0</v>
      </c>
      <c r="O100" s="68"/>
      <c r="Q100" s="79" t="s">
        <v>193</v>
      </c>
      <c r="R100" s="79" t="s">
        <v>194</v>
      </c>
      <c r="S100" s="80" t="s">
        <v>954</v>
      </c>
      <c r="T100" s="81">
        <v>10</v>
      </c>
      <c r="U100" s="68">
        <v>12991060.821830928</v>
      </c>
      <c r="V100" s="68">
        <v>226843.88000000003</v>
      </c>
      <c r="W100" s="68">
        <v>132466.66</v>
      </c>
      <c r="X100" s="68">
        <v>47082.8</v>
      </c>
      <c r="Y100" s="68">
        <v>1640501.5476328738</v>
      </c>
      <c r="Z100" s="68">
        <v>830106.58823684126</v>
      </c>
      <c r="AA100" s="68">
        <v>976166.76257150562</v>
      </c>
      <c r="AB100" s="68">
        <v>138007.29706601053</v>
      </c>
      <c r="AC100" s="68">
        <f t="shared" si="26"/>
        <v>16982236.35733816</v>
      </c>
      <c r="AD100" s="68">
        <v>0</v>
      </c>
      <c r="AF100" s="79" t="s">
        <v>193</v>
      </c>
      <c r="AG100" s="79" t="s">
        <v>194</v>
      </c>
      <c r="AH100" s="80" t="s">
        <v>1156</v>
      </c>
      <c r="AI100" s="81">
        <v>10</v>
      </c>
      <c r="AJ100" s="68">
        <v>13367445.330618333</v>
      </c>
      <c r="AK100" s="68">
        <v>233432.89000000004</v>
      </c>
      <c r="AL100" s="68">
        <v>136330.85</v>
      </c>
      <c r="AM100" s="68">
        <v>48497.15</v>
      </c>
      <c r="AN100" s="68">
        <v>1688766.8371618274</v>
      </c>
      <c r="AO100" s="68">
        <v>830106.58823684126</v>
      </c>
      <c r="AP100" s="68">
        <v>1004826.8870437826</v>
      </c>
      <c r="AQ100" s="68">
        <v>142368.83777806163</v>
      </c>
      <c r="AR100" s="68">
        <f t="shared" si="27"/>
        <v>17451775.370838847</v>
      </c>
      <c r="AS100" s="68">
        <v>0</v>
      </c>
      <c r="AU100" s="79" t="s">
        <v>193</v>
      </c>
      <c r="AV100" s="79" t="s">
        <v>194</v>
      </c>
      <c r="AW100" s="80" t="s">
        <v>1157</v>
      </c>
      <c r="AX100" s="81">
        <v>10</v>
      </c>
      <c r="AY100" s="68">
        <v>13706464.763978761</v>
      </c>
      <c r="AZ100" s="68">
        <v>239441.19000000003</v>
      </c>
      <c r="BA100" s="68">
        <v>139847.69</v>
      </c>
      <c r="BB100" s="68">
        <v>49687.079999999994</v>
      </c>
      <c r="BC100" s="68">
        <v>1732311.3881416426</v>
      </c>
      <c r="BD100" s="68">
        <v>830106.58823684126</v>
      </c>
      <c r="BE100" s="68">
        <v>1030814.7066423194</v>
      </c>
      <c r="BF100" s="68">
        <v>146327.74013459682</v>
      </c>
      <c r="BG100" s="68">
        <f t="shared" si="28"/>
        <v>17875001.147134159</v>
      </c>
      <c r="BH100" s="68">
        <v>0</v>
      </c>
    </row>
    <row r="101" spans="2:60">
      <c r="B101" s="79" t="s">
        <v>195</v>
      </c>
      <c r="C101" s="79" t="s">
        <v>196</v>
      </c>
      <c r="D101" s="80" t="s">
        <v>953</v>
      </c>
      <c r="E101" s="81">
        <v>10</v>
      </c>
      <c r="F101" s="68"/>
      <c r="G101" s="68"/>
      <c r="H101" s="68"/>
      <c r="I101" s="68"/>
      <c r="J101" s="68"/>
      <c r="K101" s="68"/>
      <c r="L101" s="68"/>
      <c r="M101" s="68"/>
      <c r="N101" s="68">
        <f t="shared" si="25"/>
        <v>0</v>
      </c>
      <c r="O101" s="68"/>
      <c r="Q101" s="79" t="s">
        <v>195</v>
      </c>
      <c r="R101" s="79" t="s">
        <v>196</v>
      </c>
      <c r="S101" s="80" t="s">
        <v>954</v>
      </c>
      <c r="T101" s="81">
        <v>10</v>
      </c>
      <c r="U101" s="68">
        <v>142232337.58434796</v>
      </c>
      <c r="V101" s="68">
        <v>5612229.5299999993</v>
      </c>
      <c r="W101" s="68">
        <v>5177705.7300000004</v>
      </c>
      <c r="X101" s="68">
        <v>506907.50000000006</v>
      </c>
      <c r="Y101" s="68">
        <v>23005527.849638373</v>
      </c>
      <c r="Z101" s="68">
        <v>6675188.4147101622</v>
      </c>
      <c r="AA101" s="68">
        <v>11038764.872863023</v>
      </c>
      <c r="AB101" s="68">
        <v>1811944.5766181052</v>
      </c>
      <c r="AC101" s="68">
        <f t="shared" si="26"/>
        <v>198443614.35817763</v>
      </c>
      <c r="AD101" s="68">
        <v>2383008.2999999998</v>
      </c>
      <c r="AF101" s="79" t="s">
        <v>195</v>
      </c>
      <c r="AG101" s="79" t="s">
        <v>196</v>
      </c>
      <c r="AH101" s="80" t="s">
        <v>1156</v>
      </c>
      <c r="AI101" s="81">
        <v>10</v>
      </c>
      <c r="AJ101" s="68">
        <v>146393440.13158721</v>
      </c>
      <c r="AK101" s="68">
        <v>5776457.2799999993</v>
      </c>
      <c r="AL101" s="68">
        <v>5329291.42</v>
      </c>
      <c r="AM101" s="68">
        <v>521806.46</v>
      </c>
      <c r="AN101" s="68">
        <v>23683809.377092674</v>
      </c>
      <c r="AO101" s="68">
        <v>6675188.4147101622</v>
      </c>
      <c r="AP101" s="68">
        <v>11363987.500448465</v>
      </c>
      <c r="AQ101" s="68">
        <v>1869196.2351120412</v>
      </c>
      <c r="AR101" s="68">
        <f t="shared" si="27"/>
        <v>204065926.86895058</v>
      </c>
      <c r="AS101" s="68">
        <v>2452750.0500000003</v>
      </c>
      <c r="AU101" s="79" t="s">
        <v>195</v>
      </c>
      <c r="AV101" s="79" t="s">
        <v>196</v>
      </c>
      <c r="AW101" s="80" t="s">
        <v>1157</v>
      </c>
      <c r="AX101" s="81">
        <v>10</v>
      </c>
      <c r="AY101" s="68">
        <v>150143997.15713197</v>
      </c>
      <c r="AZ101" s="68">
        <v>5924616.379999999</v>
      </c>
      <c r="BA101" s="68">
        <v>5466020.9299999997</v>
      </c>
      <c r="BB101" s="68">
        <v>535142.94999999995</v>
      </c>
      <c r="BC101" s="68">
        <v>24295725.224743485</v>
      </c>
      <c r="BD101" s="68">
        <v>6675188.4147101622</v>
      </c>
      <c r="BE101" s="68">
        <v>11657822.927025096</v>
      </c>
      <c r="BF101" s="68">
        <v>1921170.4118219614</v>
      </c>
      <c r="BG101" s="68">
        <f t="shared" si="28"/>
        <v>209135293.03543267</v>
      </c>
      <c r="BH101" s="68">
        <v>2515608.64</v>
      </c>
    </row>
    <row r="102" spans="2:60">
      <c r="B102" s="79" t="s">
        <v>197</v>
      </c>
      <c r="C102" s="79" t="s">
        <v>198</v>
      </c>
      <c r="D102" s="80" t="s">
        <v>953</v>
      </c>
      <c r="E102" s="81">
        <v>10</v>
      </c>
      <c r="F102" s="68"/>
      <c r="G102" s="68"/>
      <c r="H102" s="68"/>
      <c r="I102" s="68"/>
      <c r="J102" s="68"/>
      <c r="K102" s="68"/>
      <c r="L102" s="68"/>
      <c r="M102" s="68"/>
      <c r="N102" s="68">
        <f t="shared" si="25"/>
        <v>0</v>
      </c>
      <c r="O102" s="68"/>
      <c r="Q102" s="79" t="s">
        <v>197</v>
      </c>
      <c r="R102" s="79" t="s">
        <v>198</v>
      </c>
      <c r="S102" s="80" t="s">
        <v>954</v>
      </c>
      <c r="T102" s="81">
        <v>10</v>
      </c>
      <c r="U102" s="68">
        <v>2101039.2682142127</v>
      </c>
      <c r="V102" s="68">
        <v>30039.780000000002</v>
      </c>
      <c r="W102" s="68">
        <v>0</v>
      </c>
      <c r="X102" s="68">
        <v>1662.7099999999998</v>
      </c>
      <c r="Y102" s="68">
        <v>74692.517598813487</v>
      </c>
      <c r="Z102" s="68">
        <v>16367.231574150295</v>
      </c>
      <c r="AA102" s="68">
        <v>9708.2313890100722</v>
      </c>
      <c r="AB102" s="68">
        <v>22295.770401605871</v>
      </c>
      <c r="AC102" s="68">
        <f t="shared" si="26"/>
        <v>2272765.2491777921</v>
      </c>
      <c r="AD102" s="68">
        <v>16959.740000000002</v>
      </c>
      <c r="AF102" s="79" t="s">
        <v>197</v>
      </c>
      <c r="AG102" s="79" t="s">
        <v>198</v>
      </c>
      <c r="AH102" s="80" t="s">
        <v>1156</v>
      </c>
      <c r="AI102" s="81">
        <v>10</v>
      </c>
      <c r="AJ102" s="68">
        <v>2137705.1295456635</v>
      </c>
      <c r="AK102" s="68">
        <v>30601.499999999996</v>
      </c>
      <c r="AL102" s="68">
        <v>0</v>
      </c>
      <c r="AM102" s="68">
        <v>1693.81</v>
      </c>
      <c r="AN102" s="68">
        <v>76105.119029566165</v>
      </c>
      <c r="AO102" s="68">
        <v>16367.231574150295</v>
      </c>
      <c r="AP102" s="68">
        <v>9891.8128605785641</v>
      </c>
      <c r="AQ102" s="68">
        <v>22763.975800038781</v>
      </c>
      <c r="AR102" s="68">
        <f t="shared" si="27"/>
        <v>2312405.4488099976</v>
      </c>
      <c r="AS102" s="68">
        <v>17276.87</v>
      </c>
      <c r="AU102" s="79" t="s">
        <v>197</v>
      </c>
      <c r="AV102" s="79" t="s">
        <v>198</v>
      </c>
      <c r="AW102" s="80" t="s">
        <v>1157</v>
      </c>
      <c r="AX102" s="81">
        <v>10</v>
      </c>
      <c r="AY102" s="68">
        <v>2173358.0436783405</v>
      </c>
      <c r="AZ102" s="68">
        <v>31147.71</v>
      </c>
      <c r="BA102" s="68">
        <v>0</v>
      </c>
      <c r="BB102" s="68">
        <v>1724.0299999999997</v>
      </c>
      <c r="BC102" s="68">
        <v>77478.663992469985</v>
      </c>
      <c r="BD102" s="68">
        <v>16367.231574150295</v>
      </c>
      <c r="BE102" s="68">
        <v>10070.329832456113</v>
      </c>
      <c r="BF102" s="68">
        <v>23219.258516040165</v>
      </c>
      <c r="BG102" s="68">
        <f t="shared" si="28"/>
        <v>2350950.5175934569</v>
      </c>
      <c r="BH102" s="68">
        <v>17585.25</v>
      </c>
    </row>
    <row r="103" spans="2:60">
      <c r="B103" s="79" t="s">
        <v>199</v>
      </c>
      <c r="C103" s="79" t="s">
        <v>200</v>
      </c>
      <c r="D103" s="80" t="s">
        <v>953</v>
      </c>
      <c r="E103" s="81">
        <v>10</v>
      </c>
      <c r="F103" s="68"/>
      <c r="G103" s="68"/>
      <c r="H103" s="68"/>
      <c r="I103" s="68"/>
      <c r="J103" s="68"/>
      <c r="K103" s="68"/>
      <c r="L103" s="68"/>
      <c r="M103" s="68"/>
      <c r="N103" s="68">
        <f t="shared" si="25"/>
        <v>0</v>
      </c>
      <c r="O103" s="68"/>
      <c r="Q103" s="79" t="s">
        <v>199</v>
      </c>
      <c r="R103" s="79" t="s">
        <v>200</v>
      </c>
      <c r="S103" s="80" t="s">
        <v>954</v>
      </c>
      <c r="T103" s="81">
        <v>10</v>
      </c>
      <c r="U103" s="68">
        <v>189465267.84980944</v>
      </c>
      <c r="V103" s="68">
        <v>2545178.81</v>
      </c>
      <c r="W103" s="68">
        <v>5912294.8099999996</v>
      </c>
      <c r="X103" s="68">
        <v>663868.11</v>
      </c>
      <c r="Y103" s="68">
        <v>18649593.327047121</v>
      </c>
      <c r="Z103" s="68">
        <v>8589980.3075843304</v>
      </c>
      <c r="AA103" s="68">
        <v>8632881.1946449354</v>
      </c>
      <c r="AB103" s="68">
        <v>2135386.0409804881</v>
      </c>
      <c r="AC103" s="68">
        <f t="shared" si="26"/>
        <v>236759724.66006631</v>
      </c>
      <c r="AD103" s="68">
        <v>165274.21</v>
      </c>
      <c r="AF103" s="79" t="s">
        <v>199</v>
      </c>
      <c r="AG103" s="79" t="s">
        <v>200</v>
      </c>
      <c r="AH103" s="80" t="s">
        <v>1156</v>
      </c>
      <c r="AI103" s="81">
        <v>10</v>
      </c>
      <c r="AJ103" s="68">
        <v>195027796.37053689</v>
      </c>
      <c r="AK103" s="68">
        <v>2619646.8000000003</v>
      </c>
      <c r="AL103" s="68">
        <v>6085521.1900000004</v>
      </c>
      <c r="AM103" s="68">
        <v>683283.03</v>
      </c>
      <c r="AN103" s="68">
        <v>19199568.59516903</v>
      </c>
      <c r="AO103" s="68">
        <v>8589980.3075843304</v>
      </c>
      <c r="AP103" s="68">
        <v>8887488.6264357138</v>
      </c>
      <c r="AQ103" s="68">
        <v>2202860.9675816298</v>
      </c>
      <c r="AR103" s="68">
        <f t="shared" si="27"/>
        <v>243466204.44730762</v>
      </c>
      <c r="AS103" s="68">
        <v>170058.56</v>
      </c>
      <c r="AU103" s="79" t="s">
        <v>199</v>
      </c>
      <c r="AV103" s="79" t="s">
        <v>200</v>
      </c>
      <c r="AW103" s="80" t="s">
        <v>1157</v>
      </c>
      <c r="AX103" s="81">
        <v>10</v>
      </c>
      <c r="AY103" s="68">
        <v>200043820.40499476</v>
      </c>
      <c r="AZ103" s="68">
        <v>2686863.58</v>
      </c>
      <c r="BA103" s="68">
        <v>6241495.4899999993</v>
      </c>
      <c r="BB103" s="68">
        <v>700880.97000000009</v>
      </c>
      <c r="BC103" s="68">
        <v>19695750.543883786</v>
      </c>
      <c r="BD103" s="68">
        <v>8589980.3075843304</v>
      </c>
      <c r="BE103" s="68">
        <v>9117162.8098087534</v>
      </c>
      <c r="BF103" s="68">
        <v>2264113.6504428983</v>
      </c>
      <c r="BG103" s="68">
        <f t="shared" si="28"/>
        <v>249514540.91671455</v>
      </c>
      <c r="BH103" s="68">
        <v>174473.16000000003</v>
      </c>
    </row>
    <row r="104" spans="2:60">
      <c r="B104" s="79" t="s">
        <v>201</v>
      </c>
      <c r="C104" s="79" t="s">
        <v>202</v>
      </c>
      <c r="D104" s="80" t="s">
        <v>953</v>
      </c>
      <c r="E104" s="81">
        <v>10</v>
      </c>
      <c r="F104" s="68"/>
      <c r="G104" s="68"/>
      <c r="H104" s="68"/>
      <c r="I104" s="68"/>
      <c r="J104" s="68"/>
      <c r="K104" s="68"/>
      <c r="L104" s="68"/>
      <c r="M104" s="68"/>
      <c r="N104" s="68">
        <f t="shared" si="25"/>
        <v>0</v>
      </c>
      <c r="O104" s="68"/>
      <c r="Q104" s="79" t="s">
        <v>201</v>
      </c>
      <c r="R104" s="79" t="s">
        <v>202</v>
      </c>
      <c r="S104" s="80" t="s">
        <v>954</v>
      </c>
      <c r="T104" s="81">
        <v>10</v>
      </c>
      <c r="U104" s="68">
        <v>27076464.421937905</v>
      </c>
      <c r="V104" s="68">
        <v>1492123.6800000002</v>
      </c>
      <c r="W104" s="68">
        <v>1833091.84</v>
      </c>
      <c r="X104" s="68">
        <v>91892.9</v>
      </c>
      <c r="Y104" s="68">
        <v>3501611.4994777283</v>
      </c>
      <c r="Z104" s="68">
        <v>796139.56850262894</v>
      </c>
      <c r="AA104" s="68">
        <v>378812.09414057923</v>
      </c>
      <c r="AB104" s="68">
        <v>347049.74874351919</v>
      </c>
      <c r="AC104" s="68">
        <f t="shared" si="26"/>
        <v>36484666.27280236</v>
      </c>
      <c r="AD104" s="68">
        <v>967480.52</v>
      </c>
      <c r="AF104" s="79" t="s">
        <v>201</v>
      </c>
      <c r="AG104" s="79" t="s">
        <v>202</v>
      </c>
      <c r="AH104" s="80" t="s">
        <v>1156</v>
      </c>
      <c r="AI104" s="81">
        <v>10</v>
      </c>
      <c r="AJ104" s="68">
        <v>27869793.689061936</v>
      </c>
      <c r="AK104" s="68">
        <v>1535834.14</v>
      </c>
      <c r="AL104" s="68">
        <v>1886904.53</v>
      </c>
      <c r="AM104" s="68">
        <v>94627.53</v>
      </c>
      <c r="AN104" s="68">
        <v>3604870.3734611422</v>
      </c>
      <c r="AO104" s="68">
        <v>796139.56850262894</v>
      </c>
      <c r="AP104" s="68">
        <v>389861.17976804439</v>
      </c>
      <c r="AQ104" s="68">
        <v>358022.82503408194</v>
      </c>
      <c r="AR104" s="68">
        <f t="shared" si="27"/>
        <v>37531901.305827834</v>
      </c>
      <c r="AS104" s="68">
        <v>995847.47</v>
      </c>
      <c r="AU104" s="79" t="s">
        <v>201</v>
      </c>
      <c r="AV104" s="79" t="s">
        <v>202</v>
      </c>
      <c r="AW104" s="80" t="s">
        <v>1157</v>
      </c>
      <c r="AX104" s="81">
        <v>10</v>
      </c>
      <c r="AY104" s="68">
        <v>28584917.838565815</v>
      </c>
      <c r="AZ104" s="68">
        <v>1575200.6400000006</v>
      </c>
      <c r="BA104" s="68">
        <v>1935065.8900000001</v>
      </c>
      <c r="BB104" s="68">
        <v>97006.15</v>
      </c>
      <c r="BC104" s="68">
        <v>3698036.2769777114</v>
      </c>
      <c r="BD104" s="68">
        <v>796139.56850262894</v>
      </c>
      <c r="BE104" s="68">
        <v>400103.43796003598</v>
      </c>
      <c r="BF104" s="68">
        <v>367974.17427682877</v>
      </c>
      <c r="BG104" s="68">
        <f t="shared" si="28"/>
        <v>38475767.066283017</v>
      </c>
      <c r="BH104" s="68">
        <v>1021323.0899999999</v>
      </c>
    </row>
    <row r="105" spans="2:60">
      <c r="B105" s="79" t="s">
        <v>203</v>
      </c>
      <c r="C105" s="79" t="s">
        <v>204</v>
      </c>
      <c r="D105" s="80" t="s">
        <v>953</v>
      </c>
      <c r="E105" s="81">
        <v>10</v>
      </c>
      <c r="F105" s="68"/>
      <c r="G105" s="68"/>
      <c r="H105" s="68"/>
      <c r="I105" s="68"/>
      <c r="J105" s="68"/>
      <c r="K105" s="68"/>
      <c r="L105" s="68"/>
      <c r="M105" s="68"/>
      <c r="N105" s="68">
        <f t="shared" si="25"/>
        <v>0</v>
      </c>
      <c r="O105" s="68"/>
      <c r="Q105" s="79" t="s">
        <v>203</v>
      </c>
      <c r="R105" s="79" t="s">
        <v>204</v>
      </c>
      <c r="S105" s="80" t="s">
        <v>954</v>
      </c>
      <c r="T105" s="81">
        <v>10</v>
      </c>
      <c r="U105" s="68">
        <v>31088196.57323442</v>
      </c>
      <c r="V105" s="68">
        <v>325116.91999999993</v>
      </c>
      <c r="W105" s="68">
        <v>332322.02999999997</v>
      </c>
      <c r="X105" s="68">
        <v>109296.03000000003</v>
      </c>
      <c r="Y105" s="68">
        <v>3585925.0053847153</v>
      </c>
      <c r="Z105" s="68">
        <v>2173899.6967513589</v>
      </c>
      <c r="AA105" s="68">
        <v>1574764.7078611308</v>
      </c>
      <c r="AB105" s="68">
        <v>334100.17287517339</v>
      </c>
      <c r="AC105" s="68">
        <f t="shared" si="26"/>
        <v>39533486.606106795</v>
      </c>
      <c r="AD105" s="68">
        <v>9865.4700000000012</v>
      </c>
      <c r="AF105" s="79" t="s">
        <v>203</v>
      </c>
      <c r="AG105" s="79" t="s">
        <v>204</v>
      </c>
      <c r="AH105" s="80" t="s">
        <v>1156</v>
      </c>
      <c r="AI105" s="81">
        <v>10</v>
      </c>
      <c r="AJ105" s="68">
        <v>31994867.841179121</v>
      </c>
      <c r="AK105" s="68">
        <v>334583.99000000005</v>
      </c>
      <c r="AL105" s="68">
        <v>342149.67000000004</v>
      </c>
      <c r="AM105" s="68">
        <v>112581.90000000002</v>
      </c>
      <c r="AN105" s="68">
        <v>3691662.5964511004</v>
      </c>
      <c r="AO105" s="68">
        <v>2173899.6967513589</v>
      </c>
      <c r="AP105" s="68">
        <v>1621534.7232597058</v>
      </c>
      <c r="AQ105" s="68">
        <v>344658.02125865221</v>
      </c>
      <c r="AR105" s="68">
        <f t="shared" si="27"/>
        <v>40626101.288899936</v>
      </c>
      <c r="AS105" s="68">
        <v>10162.85</v>
      </c>
      <c r="AU105" s="79" t="s">
        <v>203</v>
      </c>
      <c r="AV105" s="79" t="s">
        <v>204</v>
      </c>
      <c r="AW105" s="80" t="s">
        <v>1157</v>
      </c>
      <c r="AX105" s="81">
        <v>10</v>
      </c>
      <c r="AY105" s="68">
        <v>32812106.481206834</v>
      </c>
      <c r="AZ105" s="68">
        <v>343199.48000000004</v>
      </c>
      <c r="BA105" s="68">
        <v>350785.27999999997</v>
      </c>
      <c r="BB105" s="68">
        <v>115395.94999999998</v>
      </c>
      <c r="BC105" s="68">
        <v>3787055.1811651951</v>
      </c>
      <c r="BD105" s="68">
        <v>2173899.6967513589</v>
      </c>
      <c r="BE105" s="68">
        <v>1663242.3560391758</v>
      </c>
      <c r="BF105" s="68">
        <v>354243.43228744715</v>
      </c>
      <c r="BG105" s="68">
        <f t="shared" si="28"/>
        <v>41610387.057450011</v>
      </c>
      <c r="BH105" s="68">
        <v>10459.199999999999</v>
      </c>
    </row>
    <row r="106" spans="2:60">
      <c r="B106" s="79" t="s">
        <v>205</v>
      </c>
      <c r="C106" s="79" t="s">
        <v>206</v>
      </c>
      <c r="D106" s="80" t="s">
        <v>953</v>
      </c>
      <c r="E106" s="81">
        <v>10</v>
      </c>
      <c r="F106" s="68"/>
      <c r="G106" s="68"/>
      <c r="H106" s="68"/>
      <c r="I106" s="68"/>
      <c r="J106" s="68"/>
      <c r="K106" s="68"/>
      <c r="L106" s="68"/>
      <c r="M106" s="68"/>
      <c r="N106" s="68">
        <f t="shared" si="25"/>
        <v>0</v>
      </c>
      <c r="O106" s="68"/>
      <c r="Q106" s="79" t="s">
        <v>205</v>
      </c>
      <c r="R106" s="79" t="s">
        <v>206</v>
      </c>
      <c r="S106" s="80" t="s">
        <v>954</v>
      </c>
      <c r="T106" s="81">
        <v>10</v>
      </c>
      <c r="U106" s="68">
        <v>153480341.93316436</v>
      </c>
      <c r="V106" s="68">
        <v>6140055.4100000001</v>
      </c>
      <c r="W106" s="68">
        <v>6112333.5800000001</v>
      </c>
      <c r="X106" s="68">
        <v>539255.6</v>
      </c>
      <c r="Y106" s="68">
        <v>19267960.53760023</v>
      </c>
      <c r="Z106" s="68">
        <v>8176246.9398621116</v>
      </c>
      <c r="AA106" s="68">
        <v>8874587.3404303603</v>
      </c>
      <c r="AB106" s="68">
        <v>1891124.5868300796</v>
      </c>
      <c r="AC106" s="68">
        <f t="shared" si="26"/>
        <v>207263879.6278871</v>
      </c>
      <c r="AD106" s="68">
        <v>2781973.6999999997</v>
      </c>
      <c r="AF106" s="79" t="s">
        <v>205</v>
      </c>
      <c r="AG106" s="79" t="s">
        <v>206</v>
      </c>
      <c r="AH106" s="80" t="s">
        <v>1156</v>
      </c>
      <c r="AI106" s="81">
        <v>10</v>
      </c>
      <c r="AJ106" s="68">
        <v>156981640.30608842</v>
      </c>
      <c r="AK106" s="68">
        <v>6271253.0300000012</v>
      </c>
      <c r="AL106" s="68">
        <v>6243007.1400000015</v>
      </c>
      <c r="AM106" s="68">
        <v>550794.71</v>
      </c>
      <c r="AN106" s="68">
        <v>19706595.490334261</v>
      </c>
      <c r="AO106" s="68">
        <v>8176246.9398621116</v>
      </c>
      <c r="AP106" s="68">
        <v>9077872.7142257914</v>
      </c>
      <c r="AQ106" s="68">
        <v>1934208.1521571875</v>
      </c>
      <c r="AR106" s="68">
        <f t="shared" si="27"/>
        <v>211783109.7326678</v>
      </c>
      <c r="AS106" s="68">
        <v>2841491.2500000005</v>
      </c>
      <c r="AU106" s="79" t="s">
        <v>205</v>
      </c>
      <c r="AV106" s="79" t="s">
        <v>206</v>
      </c>
      <c r="AW106" s="80" t="s">
        <v>1157</v>
      </c>
      <c r="AX106" s="81">
        <v>10</v>
      </c>
      <c r="AY106" s="68">
        <v>159984370.98156708</v>
      </c>
      <c r="AZ106" s="68">
        <v>6382146.9299999997</v>
      </c>
      <c r="BA106" s="68">
        <v>6353395.4799999995</v>
      </c>
      <c r="BB106" s="68">
        <v>560540.87</v>
      </c>
      <c r="BC106" s="68">
        <v>20082492.051311616</v>
      </c>
      <c r="BD106" s="68">
        <v>8176246.9398621116</v>
      </c>
      <c r="BE106" s="68">
        <v>9252078.6611427031</v>
      </c>
      <c r="BF106" s="68">
        <v>1970846.1187906563</v>
      </c>
      <c r="BG106" s="68">
        <f t="shared" si="28"/>
        <v>215653772.16267416</v>
      </c>
      <c r="BH106" s="68">
        <v>2891654.1300000004</v>
      </c>
    </row>
    <row r="107" spans="2:60">
      <c r="B107" s="79" t="s">
        <v>207</v>
      </c>
      <c r="C107" s="79" t="s">
        <v>208</v>
      </c>
      <c r="D107" s="80" t="s">
        <v>953</v>
      </c>
      <c r="E107" s="81">
        <v>10</v>
      </c>
      <c r="F107" s="68"/>
      <c r="G107" s="68"/>
      <c r="H107" s="68"/>
      <c r="I107" s="68"/>
      <c r="J107" s="68"/>
      <c r="K107" s="68"/>
      <c r="L107" s="68"/>
      <c r="M107" s="68"/>
      <c r="N107" s="68">
        <f t="shared" si="25"/>
        <v>0</v>
      </c>
      <c r="O107" s="68"/>
      <c r="Q107" s="79" t="s">
        <v>207</v>
      </c>
      <c r="R107" s="79" t="s">
        <v>208</v>
      </c>
      <c r="S107" s="80" t="s">
        <v>954</v>
      </c>
      <c r="T107" s="81">
        <v>10</v>
      </c>
      <c r="U107" s="68">
        <v>80330821.487933651</v>
      </c>
      <c r="V107" s="68">
        <v>751276.53999999992</v>
      </c>
      <c r="W107" s="68">
        <v>470889.8</v>
      </c>
      <c r="X107" s="68">
        <v>288381.46000000002</v>
      </c>
      <c r="Y107" s="68">
        <v>11044787.642779486</v>
      </c>
      <c r="Z107" s="68">
        <v>4069583.8652160489</v>
      </c>
      <c r="AA107" s="68">
        <v>5071732.1492851879</v>
      </c>
      <c r="AB107" s="68">
        <v>920342.26076255739</v>
      </c>
      <c r="AC107" s="68">
        <f t="shared" si="26"/>
        <v>102947815.20597692</v>
      </c>
      <c r="AD107" s="68">
        <v>0</v>
      </c>
      <c r="AF107" s="79" t="s">
        <v>207</v>
      </c>
      <c r="AG107" s="79" t="s">
        <v>208</v>
      </c>
      <c r="AH107" s="80" t="s">
        <v>1156</v>
      </c>
      <c r="AI107" s="81">
        <v>10</v>
      </c>
      <c r="AJ107" s="68">
        <v>82688998.621954292</v>
      </c>
      <c r="AK107" s="68">
        <v>773285.4600000002</v>
      </c>
      <c r="AL107" s="68">
        <v>484728.73999999993</v>
      </c>
      <c r="AM107" s="68">
        <v>296817.82</v>
      </c>
      <c r="AN107" s="68">
        <v>11370870.933674581</v>
      </c>
      <c r="AO107" s="68">
        <v>4069583.8652160489</v>
      </c>
      <c r="AP107" s="68">
        <v>5221323.9064083369</v>
      </c>
      <c r="AQ107" s="68">
        <v>949421.5744587481</v>
      </c>
      <c r="AR107" s="68">
        <f t="shared" si="27"/>
        <v>105855030.92171198</v>
      </c>
      <c r="AS107" s="68">
        <v>0</v>
      </c>
      <c r="AU107" s="79" t="s">
        <v>207</v>
      </c>
      <c r="AV107" s="79" t="s">
        <v>208</v>
      </c>
      <c r="AW107" s="80" t="s">
        <v>1157</v>
      </c>
      <c r="AX107" s="81">
        <v>10</v>
      </c>
      <c r="AY107" s="68">
        <v>84815522.533090189</v>
      </c>
      <c r="AZ107" s="68">
        <v>793175.01</v>
      </c>
      <c r="BA107" s="68">
        <v>497200.02999999997</v>
      </c>
      <c r="BB107" s="68">
        <v>304502.44999999995</v>
      </c>
      <c r="BC107" s="68">
        <v>11665079.012760894</v>
      </c>
      <c r="BD107" s="68">
        <v>4069583.8652160489</v>
      </c>
      <c r="BE107" s="68">
        <v>5356351.253497649</v>
      </c>
      <c r="BF107" s="68">
        <v>975820.86762727797</v>
      </c>
      <c r="BG107" s="68">
        <f t="shared" si="28"/>
        <v>108477235.02219206</v>
      </c>
      <c r="BH107" s="68">
        <v>0</v>
      </c>
    </row>
    <row r="108" spans="2:60">
      <c r="B108" s="79" t="s">
        <v>209</v>
      </c>
      <c r="C108" s="79" t="s">
        <v>210</v>
      </c>
      <c r="D108" s="80" t="s">
        <v>953</v>
      </c>
      <c r="E108" s="81">
        <v>10</v>
      </c>
      <c r="F108" s="68"/>
      <c r="G108" s="68"/>
      <c r="H108" s="68"/>
      <c r="I108" s="68"/>
      <c r="J108" s="68"/>
      <c r="K108" s="68"/>
      <c r="L108" s="68"/>
      <c r="M108" s="68"/>
      <c r="N108" s="68">
        <f t="shared" si="25"/>
        <v>0</v>
      </c>
      <c r="O108" s="68"/>
      <c r="Q108" s="79" t="s">
        <v>209</v>
      </c>
      <c r="R108" s="79" t="s">
        <v>210</v>
      </c>
      <c r="S108" s="80" t="s">
        <v>954</v>
      </c>
      <c r="T108" s="81">
        <v>10</v>
      </c>
      <c r="U108" s="68">
        <v>65636289.604104601</v>
      </c>
      <c r="V108" s="68">
        <v>488728.42000000004</v>
      </c>
      <c r="W108" s="68">
        <v>385196.47</v>
      </c>
      <c r="X108" s="68">
        <v>227792.44999999998</v>
      </c>
      <c r="Y108" s="68">
        <v>8125427.1841839645</v>
      </c>
      <c r="Z108" s="68">
        <v>3628019.0724970126</v>
      </c>
      <c r="AA108" s="68">
        <v>2663228.5532625872</v>
      </c>
      <c r="AB108" s="68">
        <v>699500.52012716234</v>
      </c>
      <c r="AC108" s="68">
        <f t="shared" si="26"/>
        <v>81854182.274175331</v>
      </c>
      <c r="AD108" s="68">
        <v>0</v>
      </c>
      <c r="AF108" s="79" t="s">
        <v>209</v>
      </c>
      <c r="AG108" s="79" t="s">
        <v>210</v>
      </c>
      <c r="AH108" s="80" t="s">
        <v>1156</v>
      </c>
      <c r="AI108" s="81">
        <v>10</v>
      </c>
      <c r="AJ108" s="68">
        <v>67551714.357644498</v>
      </c>
      <c r="AK108" s="68">
        <v>503061.62</v>
      </c>
      <c r="AL108" s="68">
        <v>396464.49999999994</v>
      </c>
      <c r="AM108" s="68">
        <v>234536.24000000002</v>
      </c>
      <c r="AN108" s="68">
        <v>8365001.2717244402</v>
      </c>
      <c r="AO108" s="68">
        <v>3628019.0724970126</v>
      </c>
      <c r="AP108" s="68">
        <v>2741487.4163710042</v>
      </c>
      <c r="AQ108" s="68">
        <v>721604.32805122435</v>
      </c>
      <c r="AR108" s="68">
        <f t="shared" si="27"/>
        <v>84141888.806288183</v>
      </c>
      <c r="AS108" s="68">
        <v>0</v>
      </c>
      <c r="AU108" s="79" t="s">
        <v>209</v>
      </c>
      <c r="AV108" s="79" t="s">
        <v>210</v>
      </c>
      <c r="AW108" s="80" t="s">
        <v>1157</v>
      </c>
      <c r="AX108" s="81">
        <v>10</v>
      </c>
      <c r="AY108" s="68">
        <v>69277212.620011404</v>
      </c>
      <c r="AZ108" s="68">
        <v>515948.61</v>
      </c>
      <c r="BA108" s="68">
        <v>406529.33999999997</v>
      </c>
      <c r="BB108" s="68">
        <v>240561.46999999997</v>
      </c>
      <c r="BC108" s="68">
        <v>8581155.726893127</v>
      </c>
      <c r="BD108" s="68">
        <v>3628019.0724970126</v>
      </c>
      <c r="BE108" s="68">
        <v>2812422.3799745399</v>
      </c>
      <c r="BF108" s="68">
        <v>741666.4816621989</v>
      </c>
      <c r="BG108" s="68">
        <f t="shared" si="28"/>
        <v>86203515.701038286</v>
      </c>
      <c r="BH108" s="68">
        <v>0</v>
      </c>
    </row>
    <row r="109" spans="2:60">
      <c r="B109" s="79" t="s">
        <v>211</v>
      </c>
      <c r="C109" s="79" t="s">
        <v>212</v>
      </c>
      <c r="D109" s="80" t="s">
        <v>953</v>
      </c>
      <c r="E109" s="81">
        <v>10</v>
      </c>
      <c r="F109" s="68"/>
      <c r="G109" s="68"/>
      <c r="H109" s="68"/>
      <c r="I109" s="68"/>
      <c r="J109" s="68"/>
      <c r="K109" s="68"/>
      <c r="L109" s="68"/>
      <c r="M109" s="68"/>
      <c r="N109" s="68">
        <f t="shared" si="25"/>
        <v>0</v>
      </c>
      <c r="O109" s="68"/>
      <c r="Q109" s="79" t="s">
        <v>211</v>
      </c>
      <c r="R109" s="79" t="s">
        <v>212</v>
      </c>
      <c r="S109" s="80" t="s">
        <v>954</v>
      </c>
      <c r="T109" s="81">
        <v>10</v>
      </c>
      <c r="U109" s="68">
        <v>189801230.12712777</v>
      </c>
      <c r="V109" s="68">
        <v>1236508.4000000001</v>
      </c>
      <c r="W109" s="68">
        <v>2697483.82</v>
      </c>
      <c r="X109" s="68">
        <v>664533.19999999995</v>
      </c>
      <c r="Y109" s="68">
        <v>16958023.657308925</v>
      </c>
      <c r="Z109" s="68">
        <v>8533632.535992261</v>
      </c>
      <c r="AA109" s="68">
        <v>8871227.7386564575</v>
      </c>
      <c r="AB109" s="68">
        <v>2049413.0247631371</v>
      </c>
      <c r="AC109" s="68">
        <f t="shared" si="26"/>
        <v>230812052.50384855</v>
      </c>
      <c r="AD109" s="68">
        <v>0</v>
      </c>
      <c r="AF109" s="79" t="s">
        <v>211</v>
      </c>
      <c r="AG109" s="79" t="s">
        <v>212</v>
      </c>
      <c r="AH109" s="80" t="s">
        <v>1156</v>
      </c>
      <c r="AI109" s="81">
        <v>10</v>
      </c>
      <c r="AJ109" s="68">
        <v>195368949.59120449</v>
      </c>
      <c r="AK109" s="68">
        <v>1272616.03</v>
      </c>
      <c r="AL109" s="68">
        <v>2776493.63</v>
      </c>
      <c r="AM109" s="68">
        <v>683960.54000000015</v>
      </c>
      <c r="AN109" s="68">
        <v>17458088.613755412</v>
      </c>
      <c r="AO109" s="68">
        <v>8533632.535992261</v>
      </c>
      <c r="AP109" s="68">
        <v>9132737.1671404578</v>
      </c>
      <c r="AQ109" s="68">
        <v>2114165.052564621</v>
      </c>
      <c r="AR109" s="68">
        <f t="shared" si="27"/>
        <v>237340643.16065723</v>
      </c>
      <c r="AS109" s="68">
        <v>0</v>
      </c>
      <c r="AU109" s="79" t="s">
        <v>211</v>
      </c>
      <c r="AV109" s="79" t="s">
        <v>212</v>
      </c>
      <c r="AW109" s="80" t="s">
        <v>1157</v>
      </c>
      <c r="AX109" s="81">
        <v>10</v>
      </c>
      <c r="AY109" s="68">
        <v>200388997.91229615</v>
      </c>
      <c r="AZ109" s="68">
        <v>1305330.43</v>
      </c>
      <c r="BA109" s="68">
        <v>2847659.34</v>
      </c>
      <c r="BB109" s="68">
        <v>701455.64</v>
      </c>
      <c r="BC109" s="68">
        <v>17909235.865191408</v>
      </c>
      <c r="BD109" s="68">
        <v>8533632.535992261</v>
      </c>
      <c r="BE109" s="68">
        <v>9368835.1773718521</v>
      </c>
      <c r="BF109" s="68">
        <v>2172952.9647328556</v>
      </c>
      <c r="BG109" s="68">
        <f t="shared" si="28"/>
        <v>243228099.86558452</v>
      </c>
      <c r="BH109" s="68">
        <v>0</v>
      </c>
    </row>
    <row r="110" spans="2:60">
      <c r="B110" s="79" t="s">
        <v>213</v>
      </c>
      <c r="C110" s="79" t="s">
        <v>214</v>
      </c>
      <c r="D110" s="80" t="s">
        <v>953</v>
      </c>
      <c r="E110" s="81">
        <v>10</v>
      </c>
      <c r="F110" s="68"/>
      <c r="G110" s="68"/>
      <c r="H110" s="68"/>
      <c r="I110" s="68"/>
      <c r="J110" s="68"/>
      <c r="K110" s="68"/>
      <c r="L110" s="68"/>
      <c r="M110" s="68"/>
      <c r="N110" s="68">
        <f t="shared" si="25"/>
        <v>0</v>
      </c>
      <c r="O110" s="68"/>
      <c r="Q110" s="79" t="s">
        <v>213</v>
      </c>
      <c r="R110" s="79" t="s">
        <v>214</v>
      </c>
      <c r="S110" s="80" t="s">
        <v>954</v>
      </c>
      <c r="T110" s="81">
        <v>10</v>
      </c>
      <c r="U110" s="68">
        <v>91403531.084151894</v>
      </c>
      <c r="V110" s="68">
        <v>1810692.94</v>
      </c>
      <c r="W110" s="68">
        <v>1526994.12</v>
      </c>
      <c r="X110" s="68">
        <v>319446.70999999996</v>
      </c>
      <c r="Y110" s="68">
        <v>11947574.686853802</v>
      </c>
      <c r="Z110" s="68">
        <v>3657791.4019329022</v>
      </c>
      <c r="AA110" s="68">
        <v>3675134.1756856083</v>
      </c>
      <c r="AB110" s="68">
        <v>1042843.2350764573</v>
      </c>
      <c r="AC110" s="68">
        <f t="shared" si="26"/>
        <v>115384693.62370065</v>
      </c>
      <c r="AD110" s="68">
        <v>685.27</v>
      </c>
      <c r="AF110" s="79" t="s">
        <v>213</v>
      </c>
      <c r="AG110" s="79" t="s">
        <v>214</v>
      </c>
      <c r="AH110" s="80" t="s">
        <v>1156</v>
      </c>
      <c r="AI110" s="81">
        <v>10</v>
      </c>
      <c r="AJ110" s="68">
        <v>92938002.93322821</v>
      </c>
      <c r="AK110" s="68">
        <v>1836256.9899999998</v>
      </c>
      <c r="AL110" s="68">
        <v>1548517.9000000001</v>
      </c>
      <c r="AM110" s="68">
        <v>323964.44</v>
      </c>
      <c r="AN110" s="68">
        <v>12145339.86222305</v>
      </c>
      <c r="AO110" s="68">
        <v>3657791.4019329022</v>
      </c>
      <c r="AP110" s="68">
        <v>3737300.3668655073</v>
      </c>
      <c r="AQ110" s="68">
        <v>1058156.6977321506</v>
      </c>
      <c r="AR110" s="68">
        <f t="shared" si="27"/>
        <v>117246018.4319818</v>
      </c>
      <c r="AS110" s="68">
        <v>687.83999999999992</v>
      </c>
      <c r="AU110" s="79" t="s">
        <v>213</v>
      </c>
      <c r="AV110" s="79" t="s">
        <v>214</v>
      </c>
      <c r="AW110" s="80" t="s">
        <v>1157</v>
      </c>
      <c r="AX110" s="81">
        <v>10</v>
      </c>
      <c r="AY110" s="68">
        <v>94145308.00838241</v>
      </c>
      <c r="AZ110" s="68">
        <v>1855185.22</v>
      </c>
      <c r="BA110" s="68">
        <v>1564511.58</v>
      </c>
      <c r="BB110" s="68">
        <v>327338.32000000007</v>
      </c>
      <c r="BC110" s="68">
        <v>12300058.692433588</v>
      </c>
      <c r="BD110" s="68">
        <v>3657791.4019329022</v>
      </c>
      <c r="BE110" s="68">
        <v>3785379.4953945028</v>
      </c>
      <c r="BF110" s="68">
        <v>1069455.0106158406</v>
      </c>
      <c r="BG110" s="68">
        <f t="shared" si="28"/>
        <v>118705717.34875922</v>
      </c>
      <c r="BH110" s="68">
        <v>689.62</v>
      </c>
    </row>
    <row r="111" spans="2:60">
      <c r="B111" s="79" t="s">
        <v>215</v>
      </c>
      <c r="C111" s="79" t="s">
        <v>216</v>
      </c>
      <c r="D111" s="80" t="s">
        <v>953</v>
      </c>
      <c r="E111" s="81">
        <v>10</v>
      </c>
      <c r="F111" s="68"/>
      <c r="G111" s="68"/>
      <c r="H111" s="68"/>
      <c r="I111" s="68"/>
      <c r="J111" s="68"/>
      <c r="K111" s="68"/>
      <c r="L111" s="68"/>
      <c r="M111" s="68"/>
      <c r="N111" s="68">
        <f t="shared" si="25"/>
        <v>0</v>
      </c>
      <c r="O111" s="68"/>
      <c r="Q111" s="79" t="s">
        <v>215</v>
      </c>
      <c r="R111" s="79" t="s">
        <v>216</v>
      </c>
      <c r="S111" s="80" t="s">
        <v>954</v>
      </c>
      <c r="T111" s="81">
        <v>10</v>
      </c>
      <c r="U111" s="68">
        <v>279175454.20513701</v>
      </c>
      <c r="V111" s="68">
        <v>2353190.2199999997</v>
      </c>
      <c r="W111" s="68">
        <v>6244838.54</v>
      </c>
      <c r="X111" s="68">
        <v>977013.45</v>
      </c>
      <c r="Y111" s="68">
        <v>33765953.475446373</v>
      </c>
      <c r="Z111" s="68">
        <v>10790502.537978645</v>
      </c>
      <c r="AA111" s="68">
        <v>16676732.656098401</v>
      </c>
      <c r="AB111" s="68">
        <v>3203633.2865159512</v>
      </c>
      <c r="AC111" s="68">
        <f t="shared" si="26"/>
        <v>353187318.37117642</v>
      </c>
      <c r="AD111" s="68">
        <v>0</v>
      </c>
      <c r="AF111" s="79" t="s">
        <v>215</v>
      </c>
      <c r="AG111" s="79" t="s">
        <v>216</v>
      </c>
      <c r="AH111" s="80" t="s">
        <v>1156</v>
      </c>
      <c r="AI111" s="81">
        <v>10</v>
      </c>
      <c r="AJ111" s="68">
        <v>287369243.69263768</v>
      </c>
      <c r="AK111" s="68">
        <v>2422035.63</v>
      </c>
      <c r="AL111" s="68">
        <v>6427557.9200000009</v>
      </c>
      <c r="AM111" s="68">
        <v>1005671.5499999998</v>
      </c>
      <c r="AN111" s="68">
        <v>34761442.971640617</v>
      </c>
      <c r="AO111" s="68">
        <v>10790502.537978645</v>
      </c>
      <c r="AP111" s="68">
        <v>17168546.09888598</v>
      </c>
      <c r="AQ111" s="68">
        <v>3304858.8198257685</v>
      </c>
      <c r="AR111" s="68">
        <f t="shared" si="27"/>
        <v>363249859.22096866</v>
      </c>
      <c r="AS111" s="68">
        <v>0</v>
      </c>
      <c r="AU111" s="79" t="s">
        <v>215</v>
      </c>
      <c r="AV111" s="79" t="s">
        <v>216</v>
      </c>
      <c r="AW111" s="80" t="s">
        <v>1157</v>
      </c>
      <c r="AX111" s="81">
        <v>10</v>
      </c>
      <c r="AY111" s="68">
        <v>294757342.28464651</v>
      </c>
      <c r="AZ111" s="68">
        <v>2484231.06</v>
      </c>
      <c r="BA111" s="68">
        <v>6592280.7700000005</v>
      </c>
      <c r="BB111" s="68">
        <v>1031437.47</v>
      </c>
      <c r="BC111" s="68">
        <v>35659534.042044535</v>
      </c>
      <c r="BD111" s="68">
        <v>10790502.537978645</v>
      </c>
      <c r="BE111" s="68">
        <v>17611697.991702762</v>
      </c>
      <c r="BF111" s="68">
        <v>3396755.41480726</v>
      </c>
      <c r="BG111" s="68">
        <f t="shared" si="28"/>
        <v>372323781.57117969</v>
      </c>
      <c r="BH111" s="68">
        <v>0</v>
      </c>
    </row>
    <row r="112" spans="2:60">
      <c r="B112" s="79" t="s">
        <v>217</v>
      </c>
      <c r="C112" s="79" t="s">
        <v>218</v>
      </c>
      <c r="D112" s="80" t="s">
        <v>953</v>
      </c>
      <c r="E112" s="81">
        <v>10</v>
      </c>
      <c r="F112" s="68"/>
      <c r="G112" s="68"/>
      <c r="H112" s="68"/>
      <c r="I112" s="68"/>
      <c r="J112" s="68"/>
      <c r="K112" s="68"/>
      <c r="L112" s="68"/>
      <c r="M112" s="68"/>
      <c r="N112" s="68">
        <f t="shared" si="25"/>
        <v>0</v>
      </c>
      <c r="O112" s="68"/>
      <c r="Q112" s="79" t="s">
        <v>217</v>
      </c>
      <c r="R112" s="79" t="s">
        <v>218</v>
      </c>
      <c r="S112" s="80" t="s">
        <v>954</v>
      </c>
      <c r="T112" s="81">
        <v>10</v>
      </c>
      <c r="U112" s="68">
        <v>244474719.57504466</v>
      </c>
      <c r="V112" s="68">
        <v>9670260.5499999989</v>
      </c>
      <c r="W112" s="68">
        <v>10318166.569999998</v>
      </c>
      <c r="X112" s="68">
        <v>863948.59000000008</v>
      </c>
      <c r="Y112" s="68">
        <v>28393844.418139916</v>
      </c>
      <c r="Z112" s="68">
        <v>11708541.287391428</v>
      </c>
      <c r="AA112" s="68">
        <v>14917908.701548457</v>
      </c>
      <c r="AB112" s="68">
        <v>2968464.9044033885</v>
      </c>
      <c r="AC112" s="68">
        <f t="shared" si="26"/>
        <v>327518431.29652786</v>
      </c>
      <c r="AD112" s="68">
        <v>4202576.6999999993</v>
      </c>
      <c r="AF112" s="79" t="s">
        <v>217</v>
      </c>
      <c r="AG112" s="79" t="s">
        <v>218</v>
      </c>
      <c r="AH112" s="80" t="s">
        <v>1156</v>
      </c>
      <c r="AI112" s="81">
        <v>10</v>
      </c>
      <c r="AJ112" s="68">
        <v>251620068.18659186</v>
      </c>
      <c r="AK112" s="68">
        <v>9953393.1699999981</v>
      </c>
      <c r="AL112" s="68">
        <v>10620302.700000001</v>
      </c>
      <c r="AM112" s="68">
        <v>889250.34000000008</v>
      </c>
      <c r="AN112" s="68">
        <v>29231088.108710434</v>
      </c>
      <c r="AO112" s="68">
        <v>11708541.287391428</v>
      </c>
      <c r="AP112" s="68">
        <v>15357502.786101263</v>
      </c>
      <c r="AQ112" s="68">
        <v>3062264.0151558518</v>
      </c>
      <c r="AR112" s="68">
        <f t="shared" si="27"/>
        <v>336768063.02395082</v>
      </c>
      <c r="AS112" s="68">
        <v>4325652.4300000006</v>
      </c>
      <c r="AU112" s="79" t="s">
        <v>217</v>
      </c>
      <c r="AV112" s="79" t="s">
        <v>218</v>
      </c>
      <c r="AW112" s="80" t="s">
        <v>1157</v>
      </c>
      <c r="AX112" s="81">
        <v>10</v>
      </c>
      <c r="AY112" s="68">
        <v>258059397.26295981</v>
      </c>
      <c r="AZ112" s="68">
        <v>10208518.489999998</v>
      </c>
      <c r="BA112" s="68">
        <v>10892503.829999998</v>
      </c>
      <c r="BB112" s="68">
        <v>912018.75999999989</v>
      </c>
      <c r="BC112" s="68">
        <v>29986412.193864655</v>
      </c>
      <c r="BD112" s="68">
        <v>11708541.287391428</v>
      </c>
      <c r="BE112" s="68">
        <v>15754376.682693215</v>
      </c>
      <c r="BF112" s="68">
        <v>3147410.5519653559</v>
      </c>
      <c r="BG112" s="68">
        <f t="shared" si="28"/>
        <v>345105716.43887448</v>
      </c>
      <c r="BH112" s="68">
        <v>4436537.38</v>
      </c>
    </row>
    <row r="113" spans="2:60">
      <c r="B113" s="79" t="s">
        <v>219</v>
      </c>
      <c r="C113" s="79" t="s">
        <v>220</v>
      </c>
      <c r="D113" s="80" t="s">
        <v>953</v>
      </c>
      <c r="E113" s="81">
        <v>10</v>
      </c>
      <c r="F113" s="68"/>
      <c r="G113" s="68"/>
      <c r="H113" s="68"/>
      <c r="I113" s="68"/>
      <c r="J113" s="68"/>
      <c r="K113" s="68"/>
      <c r="L113" s="68"/>
      <c r="M113" s="68"/>
      <c r="N113" s="68">
        <f t="shared" si="25"/>
        <v>0</v>
      </c>
      <c r="O113" s="68"/>
      <c r="Q113" s="79" t="s">
        <v>219</v>
      </c>
      <c r="R113" s="79" t="s">
        <v>220</v>
      </c>
      <c r="S113" s="80" t="s">
        <v>954</v>
      </c>
      <c r="T113" s="81">
        <v>10</v>
      </c>
      <c r="U113" s="68">
        <v>212560356.28001589</v>
      </c>
      <c r="V113" s="68">
        <v>2176166.1100000003</v>
      </c>
      <c r="W113" s="68">
        <v>3606436.65</v>
      </c>
      <c r="X113" s="68">
        <v>736473.48999999987</v>
      </c>
      <c r="Y113" s="68">
        <v>29381068.379169449</v>
      </c>
      <c r="Z113" s="68">
        <v>10497802.4146467</v>
      </c>
      <c r="AA113" s="68">
        <v>8525856.7737670653</v>
      </c>
      <c r="AB113" s="68">
        <v>2410324.4823787808</v>
      </c>
      <c r="AC113" s="68">
        <f t="shared" si="26"/>
        <v>269894484.57997787</v>
      </c>
      <c r="AD113" s="68">
        <v>0</v>
      </c>
      <c r="AF113" s="79" t="s">
        <v>219</v>
      </c>
      <c r="AG113" s="79" t="s">
        <v>220</v>
      </c>
      <c r="AH113" s="80" t="s">
        <v>1156</v>
      </c>
      <c r="AI113" s="81">
        <v>10</v>
      </c>
      <c r="AJ113" s="68">
        <v>218797671.98599568</v>
      </c>
      <c r="AK113" s="68">
        <v>2239781.66</v>
      </c>
      <c r="AL113" s="68">
        <v>3711928.52</v>
      </c>
      <c r="AM113" s="68">
        <v>758036.53</v>
      </c>
      <c r="AN113" s="68">
        <v>30247301.00554942</v>
      </c>
      <c r="AO113" s="68">
        <v>10497802.4146467</v>
      </c>
      <c r="AP113" s="68">
        <v>8777106.0144444816</v>
      </c>
      <c r="AQ113" s="68">
        <v>2486479.8161359429</v>
      </c>
      <c r="AR113" s="68">
        <f t="shared" si="27"/>
        <v>277516107.94677222</v>
      </c>
      <c r="AS113" s="68">
        <v>0</v>
      </c>
      <c r="AU113" s="79" t="s">
        <v>219</v>
      </c>
      <c r="AV113" s="79" t="s">
        <v>220</v>
      </c>
      <c r="AW113" s="80" t="s">
        <v>1157</v>
      </c>
      <c r="AX113" s="81">
        <v>10</v>
      </c>
      <c r="AY113" s="68">
        <v>224421670.60954487</v>
      </c>
      <c r="AZ113" s="68">
        <v>2297229.87</v>
      </c>
      <c r="BA113" s="68">
        <v>3807031.8000000003</v>
      </c>
      <c r="BB113" s="68">
        <v>777428.47</v>
      </c>
      <c r="BC113" s="68">
        <v>31028810.186079107</v>
      </c>
      <c r="BD113" s="68">
        <v>10497802.4146467</v>
      </c>
      <c r="BE113" s="68">
        <v>9004103.0803307388</v>
      </c>
      <c r="BF113" s="68">
        <v>2555621.7502699494</v>
      </c>
      <c r="BG113" s="68">
        <f t="shared" si="28"/>
        <v>284389698.18087137</v>
      </c>
      <c r="BH113" s="68">
        <v>0</v>
      </c>
    </row>
    <row r="114" spans="2:60">
      <c r="B114" s="79" t="s">
        <v>221</v>
      </c>
      <c r="C114" s="79" t="s">
        <v>222</v>
      </c>
      <c r="D114" s="80" t="s">
        <v>953</v>
      </c>
      <c r="E114" s="81">
        <v>10</v>
      </c>
      <c r="F114" s="68"/>
      <c r="G114" s="68"/>
      <c r="H114" s="68"/>
      <c r="I114" s="68"/>
      <c r="J114" s="68"/>
      <c r="K114" s="68"/>
      <c r="L114" s="68"/>
      <c r="M114" s="68"/>
      <c r="N114" s="68">
        <f t="shared" si="25"/>
        <v>0</v>
      </c>
      <c r="O114" s="68"/>
      <c r="Q114" s="79" t="s">
        <v>221</v>
      </c>
      <c r="R114" s="79" t="s">
        <v>222</v>
      </c>
      <c r="S114" s="80" t="s">
        <v>954</v>
      </c>
      <c r="T114" s="81">
        <v>10</v>
      </c>
      <c r="U114" s="68">
        <v>3421120.9718647813</v>
      </c>
      <c r="V114" s="68">
        <v>67949.759999999995</v>
      </c>
      <c r="W114" s="68">
        <v>65289.42</v>
      </c>
      <c r="X114" s="68">
        <v>12193.260000000002</v>
      </c>
      <c r="Y114" s="68">
        <v>443913.71815894189</v>
      </c>
      <c r="Z114" s="68">
        <v>0</v>
      </c>
      <c r="AA114" s="68">
        <v>0</v>
      </c>
      <c r="AB114" s="68">
        <v>34895.248224051669</v>
      </c>
      <c r="AC114" s="68">
        <f t="shared" si="26"/>
        <v>4045362.3782477742</v>
      </c>
      <c r="AD114" s="68">
        <v>0</v>
      </c>
      <c r="AF114" s="79" t="s">
        <v>221</v>
      </c>
      <c r="AG114" s="79" t="s">
        <v>222</v>
      </c>
      <c r="AH114" s="80" t="s">
        <v>1156</v>
      </c>
      <c r="AI114" s="81">
        <v>10</v>
      </c>
      <c r="AJ114" s="68">
        <v>3521032.060342154</v>
      </c>
      <c r="AK114" s="68">
        <v>70010.820000000007</v>
      </c>
      <c r="AL114" s="68">
        <v>67187.810000000012</v>
      </c>
      <c r="AM114" s="68">
        <v>12534.2</v>
      </c>
      <c r="AN114" s="68">
        <v>457031.44372276362</v>
      </c>
      <c r="AO114" s="68">
        <v>0</v>
      </c>
      <c r="AP114" s="68">
        <v>0</v>
      </c>
      <c r="AQ114" s="68">
        <v>35999.306178241037</v>
      </c>
      <c r="AR114" s="68">
        <f t="shared" si="27"/>
        <v>4163795.6402431587</v>
      </c>
      <c r="AS114" s="68">
        <v>0</v>
      </c>
      <c r="AU114" s="79" t="s">
        <v>221</v>
      </c>
      <c r="AV114" s="79" t="s">
        <v>222</v>
      </c>
      <c r="AW114" s="80" t="s">
        <v>1157</v>
      </c>
      <c r="AX114" s="81">
        <v>10</v>
      </c>
      <c r="AY114" s="68">
        <v>3611268.3154351311</v>
      </c>
      <c r="AZ114" s="68">
        <v>71720.189999999988</v>
      </c>
      <c r="BA114" s="68">
        <v>68846.789999999994</v>
      </c>
      <c r="BB114" s="68">
        <v>12872.850000000002</v>
      </c>
      <c r="BC114" s="68">
        <v>468868.17656285461</v>
      </c>
      <c r="BD114" s="68">
        <v>0</v>
      </c>
      <c r="BE114" s="68">
        <v>0</v>
      </c>
      <c r="BF114" s="68">
        <v>36996.250046463683</v>
      </c>
      <c r="BG114" s="68">
        <f t="shared" si="28"/>
        <v>4270572.5720444499</v>
      </c>
      <c r="BH114" s="68">
        <v>0</v>
      </c>
    </row>
    <row r="115" spans="2:60">
      <c r="B115" s="79" t="s">
        <v>223</v>
      </c>
      <c r="C115" s="79" t="s">
        <v>224</v>
      </c>
      <c r="D115" s="80" t="s">
        <v>953</v>
      </c>
      <c r="E115" s="81">
        <v>10</v>
      </c>
      <c r="F115" s="68"/>
      <c r="G115" s="68"/>
      <c r="H115" s="68"/>
      <c r="I115" s="68"/>
      <c r="J115" s="68"/>
      <c r="K115" s="68"/>
      <c r="L115" s="68"/>
      <c r="M115" s="68"/>
      <c r="N115" s="68">
        <f t="shared" si="25"/>
        <v>0</v>
      </c>
      <c r="O115" s="68"/>
      <c r="Q115" s="79" t="s">
        <v>223</v>
      </c>
      <c r="R115" s="79" t="s">
        <v>224</v>
      </c>
      <c r="S115" s="80" t="s">
        <v>954</v>
      </c>
      <c r="T115" s="81">
        <v>10</v>
      </c>
      <c r="U115" s="68">
        <v>5642127.3314711209</v>
      </c>
      <c r="V115" s="68">
        <v>242978.59999999995</v>
      </c>
      <c r="W115" s="68">
        <v>0</v>
      </c>
      <c r="X115" s="68">
        <v>0</v>
      </c>
      <c r="Y115" s="68">
        <v>0</v>
      </c>
      <c r="Z115" s="68">
        <v>0</v>
      </c>
      <c r="AA115" s="68">
        <v>142702.18629673915</v>
      </c>
      <c r="AB115" s="68">
        <v>61118.789874502458</v>
      </c>
      <c r="AC115" s="68">
        <f t="shared" si="26"/>
        <v>6252538.4276423613</v>
      </c>
      <c r="AD115" s="68">
        <v>163611.51999999999</v>
      </c>
      <c r="AF115" s="79" t="s">
        <v>223</v>
      </c>
      <c r="AG115" s="79" t="s">
        <v>224</v>
      </c>
      <c r="AH115" s="80" t="s">
        <v>1156</v>
      </c>
      <c r="AI115" s="81">
        <v>10</v>
      </c>
      <c r="AJ115" s="68">
        <v>5793735.7233794015</v>
      </c>
      <c r="AK115" s="68">
        <v>250119.30999999997</v>
      </c>
      <c r="AL115" s="68">
        <v>0</v>
      </c>
      <c r="AM115" s="68">
        <v>0</v>
      </c>
      <c r="AN115" s="68">
        <v>0</v>
      </c>
      <c r="AO115" s="68">
        <v>0</v>
      </c>
      <c r="AP115" s="68">
        <v>146603.72133943922</v>
      </c>
      <c r="AQ115" s="68">
        <v>62912.873330581002</v>
      </c>
      <c r="AR115" s="68">
        <f t="shared" si="27"/>
        <v>6421736.3480494209</v>
      </c>
      <c r="AS115" s="68">
        <v>168364.72</v>
      </c>
      <c r="AU115" s="79" t="s">
        <v>223</v>
      </c>
      <c r="AV115" s="79" t="s">
        <v>224</v>
      </c>
      <c r="AW115" s="80" t="s">
        <v>1157</v>
      </c>
      <c r="AX115" s="81">
        <v>10</v>
      </c>
      <c r="AY115" s="68">
        <v>5932448.7617365355</v>
      </c>
      <c r="AZ115" s="68">
        <v>256537.61</v>
      </c>
      <c r="BA115" s="68">
        <v>0</v>
      </c>
      <c r="BB115" s="68">
        <v>0</v>
      </c>
      <c r="BC115" s="68">
        <v>0</v>
      </c>
      <c r="BD115" s="68">
        <v>0</v>
      </c>
      <c r="BE115" s="68">
        <v>150376.0864776597</v>
      </c>
      <c r="BF115" s="68">
        <v>64560.041374060325</v>
      </c>
      <c r="BG115" s="68">
        <f t="shared" si="28"/>
        <v>6576671.5995882554</v>
      </c>
      <c r="BH115" s="68">
        <v>172749.09999999998</v>
      </c>
    </row>
    <row r="116" spans="2:60">
      <c r="B116" s="79" t="s">
        <v>1124</v>
      </c>
      <c r="C116" s="79" t="s">
        <v>1146</v>
      </c>
      <c r="D116" s="80" t="s">
        <v>953</v>
      </c>
      <c r="E116" s="81">
        <v>10</v>
      </c>
      <c r="F116" s="68"/>
      <c r="G116" s="68"/>
      <c r="H116" s="68"/>
      <c r="I116" s="68"/>
      <c r="J116" s="68"/>
      <c r="K116" s="68"/>
      <c r="L116" s="68"/>
      <c r="M116" s="68"/>
      <c r="N116" s="68">
        <f t="shared" si="25"/>
        <v>0</v>
      </c>
      <c r="O116" s="68"/>
      <c r="Q116" s="79" t="s">
        <v>1124</v>
      </c>
      <c r="R116" s="79" t="s">
        <v>1146</v>
      </c>
      <c r="S116" s="80" t="s">
        <v>954</v>
      </c>
      <c r="T116" s="81">
        <v>10</v>
      </c>
      <c r="U116" s="68">
        <v>3577460.2081528427</v>
      </c>
      <c r="V116" s="68">
        <v>51433.42</v>
      </c>
      <c r="W116" s="68">
        <v>94331.56</v>
      </c>
      <c r="X116" s="68">
        <v>10752.24</v>
      </c>
      <c r="Y116" s="68">
        <v>378783.4801884027</v>
      </c>
      <c r="Z116" s="68">
        <v>0</v>
      </c>
      <c r="AA116" s="68">
        <v>0</v>
      </c>
      <c r="AB116" s="68">
        <v>38510.112177199684</v>
      </c>
      <c r="AC116" s="68">
        <f t="shared" si="26"/>
        <v>4151271.0205184454</v>
      </c>
      <c r="AD116" s="68">
        <v>0</v>
      </c>
      <c r="AF116" s="79" t="s">
        <v>1124</v>
      </c>
      <c r="AG116" s="79" t="s">
        <v>1146</v>
      </c>
      <c r="AH116" s="80" t="s">
        <v>1156</v>
      </c>
      <c r="AI116" s="81">
        <v>10</v>
      </c>
      <c r="AJ116" s="68">
        <v>3668485.5053919461</v>
      </c>
      <c r="AK116" s="68">
        <v>52959.810000000005</v>
      </c>
      <c r="AL116" s="68">
        <v>97224.7</v>
      </c>
      <c r="AM116" s="68">
        <v>11066.230000000001</v>
      </c>
      <c r="AN116" s="68">
        <v>389969.5581813092</v>
      </c>
      <c r="AO116" s="68">
        <v>0</v>
      </c>
      <c r="AP116" s="68">
        <v>0</v>
      </c>
      <c r="AQ116" s="68">
        <v>39591.547536506318</v>
      </c>
      <c r="AR116" s="68">
        <f t="shared" si="27"/>
        <v>4259297.3511097617</v>
      </c>
      <c r="AS116" s="68">
        <v>0</v>
      </c>
      <c r="AU116" s="79" t="s">
        <v>1124</v>
      </c>
      <c r="AV116" s="79" t="s">
        <v>1146</v>
      </c>
      <c r="AW116" s="80" t="s">
        <v>1157</v>
      </c>
      <c r="AX116" s="81">
        <v>10</v>
      </c>
      <c r="AY116" s="68">
        <v>3751746.0981514207</v>
      </c>
      <c r="AZ116" s="68">
        <v>54364.840000000004</v>
      </c>
      <c r="BA116" s="68">
        <v>99534.76</v>
      </c>
      <c r="BB116" s="68">
        <v>11378.679999999998</v>
      </c>
      <c r="BC116" s="68">
        <v>400057.99902614165</v>
      </c>
      <c r="BD116" s="68">
        <v>0</v>
      </c>
      <c r="BE116" s="68">
        <v>0</v>
      </c>
      <c r="BF116" s="68">
        <v>40585.366524817422</v>
      </c>
      <c r="BG116" s="68">
        <f t="shared" si="28"/>
        <v>4357667.74370238</v>
      </c>
      <c r="BH116" s="68">
        <v>0</v>
      </c>
    </row>
    <row r="117" spans="2:60">
      <c r="B117" s="79" t="s">
        <v>225</v>
      </c>
      <c r="C117" s="79" t="s">
        <v>226</v>
      </c>
      <c r="D117" s="80" t="s">
        <v>953</v>
      </c>
      <c r="E117" s="81">
        <v>10</v>
      </c>
      <c r="F117" s="68"/>
      <c r="G117" s="68"/>
      <c r="H117" s="68"/>
      <c r="I117" s="68"/>
      <c r="J117" s="68"/>
      <c r="K117" s="68"/>
      <c r="L117" s="68"/>
      <c r="M117" s="68"/>
      <c r="N117" s="68">
        <f t="shared" si="25"/>
        <v>0</v>
      </c>
      <c r="O117" s="68"/>
      <c r="Q117" s="79" t="s">
        <v>225</v>
      </c>
      <c r="R117" s="79" t="s">
        <v>226</v>
      </c>
      <c r="S117" s="80" t="s">
        <v>954</v>
      </c>
      <c r="T117" s="81">
        <v>10</v>
      </c>
      <c r="U117" s="68">
        <v>2926956.6468731174</v>
      </c>
      <c r="V117" s="68">
        <v>64402.63</v>
      </c>
      <c r="W117" s="68">
        <v>31480.800000000003</v>
      </c>
      <c r="X117" s="68">
        <v>5874.9400000000005</v>
      </c>
      <c r="Y117" s="68">
        <v>207652.74888235563</v>
      </c>
      <c r="Z117" s="68">
        <v>0</v>
      </c>
      <c r="AA117" s="68">
        <v>0</v>
      </c>
      <c r="AB117" s="68">
        <v>31041.387654943857</v>
      </c>
      <c r="AC117" s="68">
        <f t="shared" si="26"/>
        <v>3267409.1534104166</v>
      </c>
      <c r="AD117" s="68">
        <v>0</v>
      </c>
      <c r="AF117" s="79" t="s">
        <v>225</v>
      </c>
      <c r="AG117" s="79" t="s">
        <v>226</v>
      </c>
      <c r="AH117" s="80" t="s">
        <v>1156</v>
      </c>
      <c r="AI117" s="81">
        <v>10</v>
      </c>
      <c r="AJ117" s="68">
        <v>2992749.3800391448</v>
      </c>
      <c r="AK117" s="68">
        <v>66284.44</v>
      </c>
      <c r="AL117" s="68">
        <v>32408.23</v>
      </c>
      <c r="AM117" s="68">
        <v>6097.73</v>
      </c>
      <c r="AN117" s="68">
        <v>213785.51571951545</v>
      </c>
      <c r="AO117" s="68">
        <v>0</v>
      </c>
      <c r="AP117" s="68">
        <v>0</v>
      </c>
      <c r="AQ117" s="68">
        <v>31838.923243926838</v>
      </c>
      <c r="AR117" s="68">
        <f t="shared" si="27"/>
        <v>3343164.2190025868</v>
      </c>
      <c r="AS117" s="68">
        <v>0</v>
      </c>
      <c r="AU117" s="79" t="s">
        <v>225</v>
      </c>
      <c r="AV117" s="79" t="s">
        <v>226</v>
      </c>
      <c r="AW117" s="80" t="s">
        <v>1157</v>
      </c>
      <c r="AX117" s="81">
        <v>10</v>
      </c>
      <c r="AY117" s="68">
        <v>2572282.0498555792</v>
      </c>
      <c r="AZ117" s="68">
        <v>68042.22</v>
      </c>
      <c r="BA117" s="68">
        <v>33331.49</v>
      </c>
      <c r="BB117" s="68">
        <v>6206.57</v>
      </c>
      <c r="BC117" s="68">
        <v>219319.16196841121</v>
      </c>
      <c r="BD117" s="68">
        <v>0</v>
      </c>
      <c r="BE117" s="68">
        <v>0</v>
      </c>
      <c r="BF117" s="68">
        <v>27859.915157434065</v>
      </c>
      <c r="BG117" s="68">
        <f t="shared" si="28"/>
        <v>2927041.4069814249</v>
      </c>
      <c r="BH117" s="68">
        <v>0</v>
      </c>
    </row>
    <row r="118" spans="2:60">
      <c r="B118" s="79" t="s">
        <v>227</v>
      </c>
      <c r="C118" s="79" t="s">
        <v>228</v>
      </c>
      <c r="D118" s="80" t="s">
        <v>953</v>
      </c>
      <c r="E118" s="81">
        <v>10</v>
      </c>
      <c r="F118" s="68"/>
      <c r="G118" s="68"/>
      <c r="H118" s="68"/>
      <c r="I118" s="68"/>
      <c r="J118" s="68"/>
      <c r="K118" s="68"/>
      <c r="L118" s="68"/>
      <c r="M118" s="68"/>
      <c r="N118" s="68">
        <f t="shared" si="25"/>
        <v>0</v>
      </c>
      <c r="O118" s="68"/>
      <c r="Q118" s="79" t="s">
        <v>227</v>
      </c>
      <c r="R118" s="79" t="s">
        <v>228</v>
      </c>
      <c r="S118" s="80" t="s">
        <v>954</v>
      </c>
      <c r="T118" s="81">
        <v>10</v>
      </c>
      <c r="U118" s="68">
        <v>2909035.8146993718</v>
      </c>
      <c r="V118" s="68">
        <v>178575.99</v>
      </c>
      <c r="W118" s="68">
        <v>188773.99</v>
      </c>
      <c r="X118" s="68">
        <v>0</v>
      </c>
      <c r="Y118" s="68">
        <v>342083.76099649747</v>
      </c>
      <c r="Z118" s="68">
        <v>0</v>
      </c>
      <c r="AA118" s="68">
        <v>0</v>
      </c>
      <c r="AB118" s="68">
        <v>36112.623239242472</v>
      </c>
      <c r="AC118" s="68">
        <f t="shared" si="26"/>
        <v>3764764.9889351116</v>
      </c>
      <c r="AD118" s="68">
        <v>110182.81000000001</v>
      </c>
      <c r="AF118" s="79" t="s">
        <v>227</v>
      </c>
      <c r="AG118" s="79" t="s">
        <v>228</v>
      </c>
      <c r="AH118" s="80" t="s">
        <v>1156</v>
      </c>
      <c r="AI118" s="81">
        <v>10</v>
      </c>
      <c r="AJ118" s="68">
        <v>2994791.5330587365</v>
      </c>
      <c r="AK118" s="68">
        <v>183834.85000000003</v>
      </c>
      <c r="AL118" s="68">
        <v>194336.49000000002</v>
      </c>
      <c r="AM118" s="68">
        <v>0</v>
      </c>
      <c r="AN118" s="68">
        <v>352185.85879056697</v>
      </c>
      <c r="AO118" s="68">
        <v>0</v>
      </c>
      <c r="AP118" s="68">
        <v>0</v>
      </c>
      <c r="AQ118" s="68">
        <v>37256.201924273279</v>
      </c>
      <c r="AR118" s="68">
        <f t="shared" si="27"/>
        <v>3875777.3037735773</v>
      </c>
      <c r="AS118" s="68">
        <v>113372.37</v>
      </c>
      <c r="AU118" s="79" t="s">
        <v>227</v>
      </c>
      <c r="AV118" s="79" t="s">
        <v>228</v>
      </c>
      <c r="AW118" s="80" t="s">
        <v>1157</v>
      </c>
      <c r="AX118" s="81">
        <v>10</v>
      </c>
      <c r="AY118" s="68">
        <v>3071791.6900982372</v>
      </c>
      <c r="AZ118" s="68">
        <v>188495.35999999993</v>
      </c>
      <c r="BA118" s="68">
        <v>199299.37</v>
      </c>
      <c r="BB118" s="68">
        <v>0</v>
      </c>
      <c r="BC118" s="68">
        <v>361298.51101626258</v>
      </c>
      <c r="BD118" s="68">
        <v>0</v>
      </c>
      <c r="BE118" s="68">
        <v>0</v>
      </c>
      <c r="BF118" s="68">
        <v>38289.847185886465</v>
      </c>
      <c r="BG118" s="68">
        <f t="shared" si="28"/>
        <v>3975490.2183003863</v>
      </c>
      <c r="BH118" s="68">
        <v>116315.43999999999</v>
      </c>
    </row>
    <row r="119" spans="2:60">
      <c r="B119" s="79" t="s">
        <v>1125</v>
      </c>
      <c r="C119" s="79" t="s">
        <v>1147</v>
      </c>
      <c r="D119" s="80" t="s">
        <v>953</v>
      </c>
      <c r="E119" s="81">
        <v>10</v>
      </c>
      <c r="F119" s="68"/>
      <c r="G119" s="68"/>
      <c r="H119" s="68"/>
      <c r="I119" s="68"/>
      <c r="J119" s="68"/>
      <c r="K119" s="68"/>
      <c r="L119" s="68"/>
      <c r="M119" s="68"/>
      <c r="N119" s="68">
        <f t="shared" si="25"/>
        <v>0</v>
      </c>
      <c r="O119" s="68"/>
      <c r="Q119" s="79" t="s">
        <v>1125</v>
      </c>
      <c r="R119" s="79" t="s">
        <v>1147</v>
      </c>
      <c r="S119" s="80" t="s">
        <v>954</v>
      </c>
      <c r="T119" s="81">
        <v>10</v>
      </c>
      <c r="U119" s="68">
        <v>3303813.8695603507</v>
      </c>
      <c r="V119" s="68">
        <v>53539.539999999994</v>
      </c>
      <c r="W119" s="68">
        <v>107522.47</v>
      </c>
      <c r="X119" s="68">
        <v>8202.75</v>
      </c>
      <c r="Y119" s="68">
        <v>286455.79237017379</v>
      </c>
      <c r="Z119" s="68">
        <v>0</v>
      </c>
      <c r="AA119" s="68">
        <v>0</v>
      </c>
      <c r="AB119" s="68">
        <v>36506.126038697083</v>
      </c>
      <c r="AC119" s="68">
        <f t="shared" si="26"/>
        <v>3831290.1879692217</v>
      </c>
      <c r="AD119" s="68">
        <v>35249.64</v>
      </c>
      <c r="AF119" s="79" t="s">
        <v>1125</v>
      </c>
      <c r="AG119" s="79" t="s">
        <v>1147</v>
      </c>
      <c r="AH119" s="80" t="s">
        <v>1156</v>
      </c>
      <c r="AI119" s="81">
        <v>10</v>
      </c>
      <c r="AJ119" s="68">
        <v>3383725.8226847663</v>
      </c>
      <c r="AK119" s="68">
        <v>55105.289999999986</v>
      </c>
      <c r="AL119" s="68">
        <v>110775.20000000003</v>
      </c>
      <c r="AM119" s="68">
        <v>8469.0499999999993</v>
      </c>
      <c r="AN119" s="68">
        <v>294919.21624502545</v>
      </c>
      <c r="AO119" s="68">
        <v>0</v>
      </c>
      <c r="AP119" s="68">
        <v>0</v>
      </c>
      <c r="AQ119" s="68">
        <v>37506.591611986049</v>
      </c>
      <c r="AR119" s="68">
        <f t="shared" si="27"/>
        <v>3926861.6305417777</v>
      </c>
      <c r="AS119" s="68">
        <v>36360.46</v>
      </c>
      <c r="AU119" s="79" t="s">
        <v>1125</v>
      </c>
      <c r="AV119" s="79" t="s">
        <v>1147</v>
      </c>
      <c r="AW119" s="80" t="s">
        <v>1157</v>
      </c>
      <c r="AX119" s="81">
        <v>10</v>
      </c>
      <c r="AY119" s="68">
        <v>3457406.9163011415</v>
      </c>
      <c r="AZ119" s="68">
        <v>56548.599999999991</v>
      </c>
      <c r="BA119" s="68">
        <v>113556.97</v>
      </c>
      <c r="BB119" s="68">
        <v>8735.15</v>
      </c>
      <c r="BC119" s="68">
        <v>302546.88198140194</v>
      </c>
      <c r="BD119" s="68">
        <v>0</v>
      </c>
      <c r="BE119" s="68">
        <v>0</v>
      </c>
      <c r="BF119" s="68">
        <v>38429.808116885833</v>
      </c>
      <c r="BG119" s="68">
        <f t="shared" si="28"/>
        <v>4014463.6563994298</v>
      </c>
      <c r="BH119" s="68">
        <v>37239.33</v>
      </c>
    </row>
    <row r="120" spans="2:60">
      <c r="B120" s="79" t="s">
        <v>1136</v>
      </c>
      <c r="C120" s="79" t="s">
        <v>1148</v>
      </c>
      <c r="D120" s="80" t="s">
        <v>953</v>
      </c>
      <c r="E120" s="81">
        <v>10</v>
      </c>
      <c r="F120" s="68"/>
      <c r="G120" s="68"/>
      <c r="H120" s="68"/>
      <c r="I120" s="68"/>
      <c r="J120" s="68"/>
      <c r="K120" s="68"/>
      <c r="L120" s="68"/>
      <c r="M120" s="68"/>
      <c r="N120" s="68">
        <f t="shared" si="25"/>
        <v>0</v>
      </c>
      <c r="O120" s="68"/>
      <c r="Q120" s="79" t="s">
        <v>1136</v>
      </c>
      <c r="R120" s="79" t="s">
        <v>1148</v>
      </c>
      <c r="S120" s="80" t="s">
        <v>954</v>
      </c>
      <c r="T120" s="81">
        <v>10</v>
      </c>
      <c r="U120" s="68">
        <v>2041983.0582625512</v>
      </c>
      <c r="V120" s="68">
        <v>92114.60000000002</v>
      </c>
      <c r="W120" s="68">
        <v>98876.34</v>
      </c>
      <c r="X120" s="68">
        <v>5653.24</v>
      </c>
      <c r="Y120" s="68">
        <v>66735.096704892901</v>
      </c>
      <c r="Z120" s="68">
        <v>0</v>
      </c>
      <c r="AA120" s="68">
        <v>0</v>
      </c>
      <c r="AB120" s="68">
        <v>24506.855130889453</v>
      </c>
      <c r="AC120" s="68">
        <f t="shared" si="26"/>
        <v>2329869.1900983336</v>
      </c>
      <c r="AD120" s="68">
        <v>0</v>
      </c>
      <c r="AF120" s="79" t="s">
        <v>1136</v>
      </c>
      <c r="AG120" s="79" t="s">
        <v>1148</v>
      </c>
      <c r="AH120" s="80" t="s">
        <v>1156</v>
      </c>
      <c r="AI120" s="81">
        <v>10</v>
      </c>
      <c r="AJ120" s="68">
        <v>2101934.8077117098</v>
      </c>
      <c r="AK120" s="68">
        <v>94740.450000000012</v>
      </c>
      <c r="AL120" s="68">
        <v>101741.52999999998</v>
      </c>
      <c r="AM120" s="68">
        <v>5871.8799999999992</v>
      </c>
      <c r="AN120" s="68">
        <v>68699.125061995815</v>
      </c>
      <c r="AO120" s="68">
        <v>0</v>
      </c>
      <c r="AP120" s="68">
        <v>0</v>
      </c>
      <c r="AQ120" s="68">
        <v>25280.687858304009</v>
      </c>
      <c r="AR120" s="68">
        <f t="shared" si="27"/>
        <v>2398268.4806320095</v>
      </c>
      <c r="AS120" s="68">
        <v>0</v>
      </c>
      <c r="AU120" s="79" t="s">
        <v>1136</v>
      </c>
      <c r="AV120" s="79" t="s">
        <v>1148</v>
      </c>
      <c r="AW120" s="80" t="s">
        <v>1157</v>
      </c>
      <c r="AX120" s="81">
        <v>10</v>
      </c>
      <c r="AY120" s="68">
        <v>2156096.1216022656</v>
      </c>
      <c r="AZ120" s="68">
        <v>97236.01999999999</v>
      </c>
      <c r="BA120" s="68">
        <v>104362.07</v>
      </c>
      <c r="BB120" s="68">
        <v>5976.6799999999985</v>
      </c>
      <c r="BC120" s="68">
        <v>70470.720632188881</v>
      </c>
      <c r="BD120" s="68">
        <v>0</v>
      </c>
      <c r="BE120" s="68">
        <v>0</v>
      </c>
      <c r="BF120" s="68">
        <v>25983.713160591666</v>
      </c>
      <c r="BG120" s="68">
        <f t="shared" si="28"/>
        <v>2460125.3253950463</v>
      </c>
      <c r="BH120" s="68">
        <v>0</v>
      </c>
    </row>
    <row r="121" spans="2:60">
      <c r="B121" s="79" t="s">
        <v>229</v>
      </c>
      <c r="C121" s="79" t="s">
        <v>230</v>
      </c>
      <c r="D121" s="80" t="s">
        <v>953</v>
      </c>
      <c r="E121" s="81">
        <v>10</v>
      </c>
      <c r="F121" s="68"/>
      <c r="G121" s="68"/>
      <c r="H121" s="68"/>
      <c r="I121" s="68"/>
      <c r="J121" s="68"/>
      <c r="K121" s="68"/>
      <c r="L121" s="68"/>
      <c r="M121" s="68"/>
      <c r="N121" s="68">
        <f t="shared" si="25"/>
        <v>0</v>
      </c>
      <c r="O121" s="68"/>
      <c r="Q121" s="79" t="s">
        <v>229</v>
      </c>
      <c r="R121" s="79" t="s">
        <v>230</v>
      </c>
      <c r="S121" s="80" t="s">
        <v>954</v>
      </c>
      <c r="T121" s="81">
        <v>10</v>
      </c>
      <c r="U121" s="68">
        <v>42865493.72925055</v>
      </c>
      <c r="V121" s="68">
        <v>2237465</v>
      </c>
      <c r="W121" s="68">
        <v>658214.88000000012</v>
      </c>
      <c r="X121" s="68">
        <v>163057.27000000002</v>
      </c>
      <c r="Y121" s="68">
        <v>7931447.3104373896</v>
      </c>
      <c r="Z121" s="68">
        <v>1747999.5981065338</v>
      </c>
      <c r="AA121" s="68">
        <v>7046587.7897928664</v>
      </c>
      <c r="AB121" s="68">
        <v>593819.54378408939</v>
      </c>
      <c r="AC121" s="68">
        <f t="shared" si="26"/>
        <v>64715036.841371432</v>
      </c>
      <c r="AD121" s="68">
        <v>1470951.72</v>
      </c>
      <c r="AF121" s="79" t="s">
        <v>229</v>
      </c>
      <c r="AG121" s="79" t="s">
        <v>230</v>
      </c>
      <c r="AH121" s="80" t="s">
        <v>1156</v>
      </c>
      <c r="AI121" s="81">
        <v>10</v>
      </c>
      <c r="AJ121" s="68">
        <v>44119470.121828064</v>
      </c>
      <c r="AK121" s="68">
        <v>2302904.3099999996</v>
      </c>
      <c r="AL121" s="68">
        <v>677411.14999999991</v>
      </c>
      <c r="AM121" s="68">
        <v>167800.12999999998</v>
      </c>
      <c r="AN121" s="68">
        <v>8165273.3196603144</v>
      </c>
      <c r="AO121" s="68">
        <v>1747999.5981065338</v>
      </c>
      <c r="AP121" s="68">
        <v>7254094.293520892</v>
      </c>
      <c r="AQ121" s="68">
        <v>612581.71326553077</v>
      </c>
      <c r="AR121" s="68">
        <f t="shared" si="27"/>
        <v>66561462.166381337</v>
      </c>
      <c r="AS121" s="68">
        <v>1513927.53</v>
      </c>
      <c r="AU121" s="79" t="s">
        <v>229</v>
      </c>
      <c r="AV121" s="79" t="s">
        <v>230</v>
      </c>
      <c r="AW121" s="80" t="s">
        <v>1157</v>
      </c>
      <c r="AX121" s="81">
        <v>10</v>
      </c>
      <c r="AY121" s="68">
        <v>45249484.716225445</v>
      </c>
      <c r="AZ121" s="68">
        <v>2361938.9300000006</v>
      </c>
      <c r="BA121" s="68">
        <v>694789.34</v>
      </c>
      <c r="BB121" s="68">
        <v>172174.43000000002</v>
      </c>
      <c r="BC121" s="68">
        <v>8376216.6035594093</v>
      </c>
      <c r="BD121" s="68">
        <v>1747999.5981065338</v>
      </c>
      <c r="BE121" s="68">
        <v>7441999.2324309144</v>
      </c>
      <c r="BF121" s="68">
        <v>629619.6366814822</v>
      </c>
      <c r="BG121" s="68">
        <f t="shared" si="28"/>
        <v>68227010.577003792</v>
      </c>
      <c r="BH121" s="68">
        <v>1552788.0899999999</v>
      </c>
    </row>
    <row r="122" spans="2:60">
      <c r="B122" s="79" t="s">
        <v>231</v>
      </c>
      <c r="C122" s="79" t="s">
        <v>232</v>
      </c>
      <c r="D122" s="80" t="s">
        <v>953</v>
      </c>
      <c r="E122" s="81">
        <v>10</v>
      </c>
      <c r="F122" s="68"/>
      <c r="G122" s="68"/>
      <c r="H122" s="68"/>
      <c r="I122" s="68"/>
      <c r="J122" s="68"/>
      <c r="K122" s="68"/>
      <c r="L122" s="68"/>
      <c r="M122" s="68"/>
      <c r="N122" s="68">
        <f t="shared" si="25"/>
        <v>0</v>
      </c>
      <c r="O122" s="68"/>
      <c r="Q122" s="79" t="s">
        <v>231</v>
      </c>
      <c r="R122" s="79" t="s">
        <v>232</v>
      </c>
      <c r="S122" s="80" t="s">
        <v>954</v>
      </c>
      <c r="T122" s="81">
        <v>10</v>
      </c>
      <c r="U122" s="68">
        <v>32803340.084408153</v>
      </c>
      <c r="V122" s="68">
        <v>195203.16</v>
      </c>
      <c r="W122" s="68">
        <v>88678.33</v>
      </c>
      <c r="X122" s="68">
        <v>121932.68999999999</v>
      </c>
      <c r="Y122" s="68">
        <v>4381109.2087511048</v>
      </c>
      <c r="Z122" s="68">
        <v>1306258.6144962427</v>
      </c>
      <c r="AA122" s="68">
        <v>3476602.2391374214</v>
      </c>
      <c r="AB122" s="68">
        <v>376306.90227156132</v>
      </c>
      <c r="AC122" s="68">
        <f t="shared" si="26"/>
        <v>42749431.229064479</v>
      </c>
      <c r="AD122" s="68">
        <v>0</v>
      </c>
      <c r="AF122" s="79" t="s">
        <v>231</v>
      </c>
      <c r="AG122" s="79" t="s">
        <v>232</v>
      </c>
      <c r="AH122" s="80" t="s">
        <v>1156</v>
      </c>
      <c r="AI122" s="81">
        <v>10</v>
      </c>
      <c r="AJ122" s="68">
        <v>33765303.494227193</v>
      </c>
      <c r="AK122" s="68">
        <v>200885.9</v>
      </c>
      <c r="AL122" s="68">
        <v>91239.91</v>
      </c>
      <c r="AM122" s="68">
        <v>125454.88</v>
      </c>
      <c r="AN122" s="68">
        <v>4510329.5394402156</v>
      </c>
      <c r="AO122" s="68">
        <v>1306258.6144962427</v>
      </c>
      <c r="AP122" s="68">
        <v>3578806.9839864583</v>
      </c>
      <c r="AQ122" s="68">
        <v>388196.52381070703</v>
      </c>
      <c r="AR122" s="68">
        <f t="shared" si="27"/>
        <v>43966475.845960818</v>
      </c>
      <c r="AS122" s="68">
        <v>0</v>
      </c>
      <c r="AU122" s="79" t="s">
        <v>231</v>
      </c>
      <c r="AV122" s="79" t="s">
        <v>232</v>
      </c>
      <c r="AW122" s="80" t="s">
        <v>1157</v>
      </c>
      <c r="AX122" s="81">
        <v>10</v>
      </c>
      <c r="AY122" s="68">
        <v>34632537.05355832</v>
      </c>
      <c r="AZ122" s="68">
        <v>206080.62</v>
      </c>
      <c r="BA122" s="68">
        <v>93558.07</v>
      </c>
      <c r="BB122" s="68">
        <v>128728.55</v>
      </c>
      <c r="BC122" s="68">
        <v>4626908.07864</v>
      </c>
      <c r="BD122" s="68">
        <v>1306258.6144962427</v>
      </c>
      <c r="BE122" s="68">
        <v>3671604.4506841721</v>
      </c>
      <c r="BF122" s="68">
        <v>398994.75989373028</v>
      </c>
      <c r="BG122" s="68">
        <f t="shared" si="28"/>
        <v>45064670.197272465</v>
      </c>
      <c r="BH122" s="68">
        <v>0</v>
      </c>
    </row>
    <row r="123" spans="2:60">
      <c r="B123" s="79" t="s">
        <v>233</v>
      </c>
      <c r="C123" s="79" t="s">
        <v>234</v>
      </c>
      <c r="D123" s="80" t="s">
        <v>953</v>
      </c>
      <c r="E123" s="81">
        <v>10</v>
      </c>
      <c r="F123" s="68"/>
      <c r="G123" s="68"/>
      <c r="H123" s="68"/>
      <c r="I123" s="68"/>
      <c r="J123" s="68"/>
      <c r="K123" s="68"/>
      <c r="L123" s="68"/>
      <c r="M123" s="68"/>
      <c r="N123" s="68">
        <f t="shared" si="25"/>
        <v>0</v>
      </c>
      <c r="O123" s="68"/>
      <c r="Q123" s="79" t="s">
        <v>233</v>
      </c>
      <c r="R123" s="79" t="s">
        <v>234</v>
      </c>
      <c r="S123" s="80" t="s">
        <v>954</v>
      </c>
      <c r="T123" s="81">
        <v>10</v>
      </c>
      <c r="U123" s="68">
        <v>53426786.400440209</v>
      </c>
      <c r="V123" s="68">
        <v>1345361.0400000003</v>
      </c>
      <c r="W123" s="68">
        <v>396613.82</v>
      </c>
      <c r="X123" s="68">
        <v>189106.53</v>
      </c>
      <c r="Y123" s="68">
        <v>8201651.6386300838</v>
      </c>
      <c r="Z123" s="68">
        <v>3035907.3256150368</v>
      </c>
      <c r="AA123" s="68">
        <v>3199746.0751684019</v>
      </c>
      <c r="AB123" s="68">
        <v>620105.76533791423</v>
      </c>
      <c r="AC123" s="68">
        <f t="shared" si="26"/>
        <v>70535659.425191641</v>
      </c>
      <c r="AD123" s="68">
        <v>120380.83</v>
      </c>
      <c r="AF123" s="79" t="s">
        <v>233</v>
      </c>
      <c r="AG123" s="79" t="s">
        <v>234</v>
      </c>
      <c r="AH123" s="80" t="s">
        <v>1156</v>
      </c>
      <c r="AI123" s="81">
        <v>10</v>
      </c>
      <c r="AJ123" s="68">
        <v>54990049.417282201</v>
      </c>
      <c r="AK123" s="68">
        <v>1384746.27</v>
      </c>
      <c r="AL123" s="68">
        <v>408208.24999999988</v>
      </c>
      <c r="AM123" s="68">
        <v>194562.33</v>
      </c>
      <c r="AN123" s="68">
        <v>8443463.1626064964</v>
      </c>
      <c r="AO123" s="68">
        <v>3035907.3256150368</v>
      </c>
      <c r="AP123" s="68">
        <v>3294012.8527518497</v>
      </c>
      <c r="AQ123" s="68">
        <v>639692.37651540339</v>
      </c>
      <c r="AR123" s="68">
        <f t="shared" si="27"/>
        <v>72514515.974770978</v>
      </c>
      <c r="AS123" s="68">
        <v>123873.99</v>
      </c>
      <c r="AU123" s="79" t="s">
        <v>233</v>
      </c>
      <c r="AV123" s="79" t="s">
        <v>234</v>
      </c>
      <c r="AW123" s="80" t="s">
        <v>1157</v>
      </c>
      <c r="AX123" s="81">
        <v>10</v>
      </c>
      <c r="AY123" s="68">
        <v>56400372.291495308</v>
      </c>
      <c r="AZ123" s="68">
        <v>1420266.6500000001</v>
      </c>
      <c r="BA123" s="68">
        <v>418597.64</v>
      </c>
      <c r="BB123" s="68">
        <v>199644.17</v>
      </c>
      <c r="BC123" s="68">
        <v>8661632.7216309067</v>
      </c>
      <c r="BD123" s="68">
        <v>3035907.3256150368</v>
      </c>
      <c r="BE123" s="68">
        <v>3378942.1241331231</v>
      </c>
      <c r="BF123" s="68">
        <v>657484.428477332</v>
      </c>
      <c r="BG123" s="68">
        <f t="shared" si="28"/>
        <v>74299966.781351715</v>
      </c>
      <c r="BH123" s="68">
        <v>127119.43000000001</v>
      </c>
    </row>
    <row r="124" spans="2:60">
      <c r="B124" s="79" t="s">
        <v>235</v>
      </c>
      <c r="C124" s="79" t="s">
        <v>236</v>
      </c>
      <c r="D124" s="80" t="s">
        <v>953</v>
      </c>
      <c r="E124" s="81">
        <v>10</v>
      </c>
      <c r="F124" s="68"/>
      <c r="G124" s="68"/>
      <c r="H124" s="68"/>
      <c r="I124" s="68"/>
      <c r="J124" s="68"/>
      <c r="K124" s="68"/>
      <c r="L124" s="68"/>
      <c r="M124" s="68"/>
      <c r="N124" s="68">
        <f t="shared" si="25"/>
        <v>0</v>
      </c>
      <c r="O124" s="68"/>
      <c r="Q124" s="79" t="s">
        <v>235</v>
      </c>
      <c r="R124" s="79" t="s">
        <v>236</v>
      </c>
      <c r="S124" s="80" t="s">
        <v>954</v>
      </c>
      <c r="T124" s="81">
        <v>10</v>
      </c>
      <c r="U124" s="68">
        <v>102821551.20876992</v>
      </c>
      <c r="V124" s="68">
        <v>2511924.4200000004</v>
      </c>
      <c r="W124" s="68">
        <v>658990.79999999981</v>
      </c>
      <c r="X124" s="68">
        <v>364578.76</v>
      </c>
      <c r="Y124" s="68">
        <v>17191432.876610015</v>
      </c>
      <c r="Z124" s="68">
        <v>5159313.5311669307</v>
      </c>
      <c r="AA124" s="68">
        <v>6359170.6343361773</v>
      </c>
      <c r="AB124" s="68">
        <v>1185378.7348656952</v>
      </c>
      <c r="AC124" s="68">
        <f t="shared" si="26"/>
        <v>136252340.96574873</v>
      </c>
      <c r="AD124" s="68">
        <v>0</v>
      </c>
      <c r="AF124" s="79" t="s">
        <v>235</v>
      </c>
      <c r="AG124" s="79" t="s">
        <v>236</v>
      </c>
      <c r="AH124" s="80" t="s">
        <v>1156</v>
      </c>
      <c r="AI124" s="81">
        <v>10</v>
      </c>
      <c r="AJ124" s="68">
        <v>105822908.25868799</v>
      </c>
      <c r="AK124" s="68">
        <v>2585431.85</v>
      </c>
      <c r="AL124" s="68">
        <v>678427.43</v>
      </c>
      <c r="AM124" s="68">
        <v>375235.41</v>
      </c>
      <c r="AN124" s="68">
        <v>17698321.780924279</v>
      </c>
      <c r="AO124" s="68">
        <v>5159313.5311669307</v>
      </c>
      <c r="AP124" s="68">
        <v>6546916.1606072029</v>
      </c>
      <c r="AQ124" s="68">
        <v>1222837.0678334832</v>
      </c>
      <c r="AR124" s="68">
        <f t="shared" si="27"/>
        <v>140089391.48921987</v>
      </c>
      <c r="AS124" s="68">
        <v>0</v>
      </c>
      <c r="AU124" s="79" t="s">
        <v>235</v>
      </c>
      <c r="AV124" s="79" t="s">
        <v>236</v>
      </c>
      <c r="AW124" s="80" t="s">
        <v>1157</v>
      </c>
      <c r="AX124" s="81">
        <v>10</v>
      </c>
      <c r="AY124" s="68">
        <v>108527777.87467916</v>
      </c>
      <c r="AZ124" s="68">
        <v>2651693.1099999994</v>
      </c>
      <c r="BA124" s="68">
        <v>695708.83000000007</v>
      </c>
      <c r="BB124" s="68">
        <v>384806.40000000002</v>
      </c>
      <c r="BC124" s="68">
        <v>18155627.107009936</v>
      </c>
      <c r="BD124" s="68">
        <v>5159313.5311669307</v>
      </c>
      <c r="BE124" s="68">
        <v>6716116.4074692093</v>
      </c>
      <c r="BF124" s="68">
        <v>1256840.1734718382</v>
      </c>
      <c r="BG124" s="68">
        <f t="shared" si="28"/>
        <v>143547883.43379709</v>
      </c>
      <c r="BH124" s="68">
        <v>0</v>
      </c>
    </row>
    <row r="125" spans="2:60">
      <c r="B125" s="79" t="s">
        <v>237</v>
      </c>
      <c r="C125" s="79" t="s">
        <v>238</v>
      </c>
      <c r="D125" s="80" t="s">
        <v>953</v>
      </c>
      <c r="E125" s="81">
        <v>10</v>
      </c>
      <c r="F125" s="68"/>
      <c r="G125" s="68"/>
      <c r="H125" s="68"/>
      <c r="I125" s="68"/>
      <c r="J125" s="68"/>
      <c r="K125" s="68"/>
      <c r="L125" s="68"/>
      <c r="M125" s="68"/>
      <c r="N125" s="68">
        <f t="shared" si="25"/>
        <v>0</v>
      </c>
      <c r="O125" s="68"/>
      <c r="Q125" s="79" t="s">
        <v>237</v>
      </c>
      <c r="R125" s="79" t="s">
        <v>238</v>
      </c>
      <c r="S125" s="80" t="s">
        <v>954</v>
      </c>
      <c r="T125" s="81">
        <v>10</v>
      </c>
      <c r="U125" s="68">
        <v>86348647.006914407</v>
      </c>
      <c r="V125" s="68">
        <v>2675203.39</v>
      </c>
      <c r="W125" s="68">
        <v>327112.17</v>
      </c>
      <c r="X125" s="68">
        <v>313256.19000000006</v>
      </c>
      <c r="Y125" s="68">
        <v>15018593.648262743</v>
      </c>
      <c r="Z125" s="68">
        <v>5405341.7254104884</v>
      </c>
      <c r="AA125" s="68">
        <v>8200108.5531534441</v>
      </c>
      <c r="AB125" s="68">
        <v>1040563.8702352047</v>
      </c>
      <c r="AC125" s="68">
        <f t="shared" si="26"/>
        <v>119725994.60397628</v>
      </c>
      <c r="AD125" s="68">
        <v>397168.05</v>
      </c>
      <c r="AF125" s="79" t="s">
        <v>237</v>
      </c>
      <c r="AG125" s="79" t="s">
        <v>238</v>
      </c>
      <c r="AH125" s="80" t="s">
        <v>1156</v>
      </c>
      <c r="AI125" s="81">
        <v>10</v>
      </c>
      <c r="AJ125" s="68">
        <v>88868146.794614002</v>
      </c>
      <c r="AK125" s="68">
        <v>2753570.7399999998</v>
      </c>
      <c r="AL125" s="68">
        <v>336616.54</v>
      </c>
      <c r="AM125" s="68">
        <v>322388.54000000004</v>
      </c>
      <c r="AN125" s="68">
        <v>15461411.060541553</v>
      </c>
      <c r="AO125" s="68">
        <v>5405341.7254104884</v>
      </c>
      <c r="AP125" s="68">
        <v>8441909.7341813054</v>
      </c>
      <c r="AQ125" s="68">
        <v>1073443.079883188</v>
      </c>
      <c r="AR125" s="68">
        <f t="shared" si="27"/>
        <v>123071601.07463054</v>
      </c>
      <c r="AS125" s="68">
        <v>408772.86</v>
      </c>
      <c r="AU125" s="79" t="s">
        <v>237</v>
      </c>
      <c r="AV125" s="79" t="s">
        <v>238</v>
      </c>
      <c r="AW125" s="80" t="s">
        <v>1157</v>
      </c>
      <c r="AX125" s="81">
        <v>10</v>
      </c>
      <c r="AY125" s="68">
        <v>91138723.576060057</v>
      </c>
      <c r="AZ125" s="68">
        <v>2824097.4</v>
      </c>
      <c r="BA125" s="68">
        <v>345153.42000000004</v>
      </c>
      <c r="BB125" s="68">
        <v>330671.44999999995</v>
      </c>
      <c r="BC125" s="68">
        <v>15860891.145709192</v>
      </c>
      <c r="BD125" s="68">
        <v>5405341.7254104884</v>
      </c>
      <c r="BE125" s="68">
        <v>8659915.1239447501</v>
      </c>
      <c r="BF125" s="68">
        <v>1103290.6220299751</v>
      </c>
      <c r="BG125" s="68">
        <f t="shared" si="28"/>
        <v>126087371.73315446</v>
      </c>
      <c r="BH125" s="68">
        <v>419287.27</v>
      </c>
    </row>
    <row r="126" spans="2:60">
      <c r="B126" s="79" t="s">
        <v>239</v>
      </c>
      <c r="C126" s="79" t="s">
        <v>240</v>
      </c>
      <c r="D126" s="80" t="s">
        <v>953</v>
      </c>
      <c r="E126" s="81">
        <v>10</v>
      </c>
      <c r="F126" s="68"/>
      <c r="G126" s="68"/>
      <c r="H126" s="68"/>
      <c r="I126" s="68"/>
      <c r="J126" s="68"/>
      <c r="K126" s="68"/>
      <c r="L126" s="68"/>
      <c r="M126" s="68"/>
      <c r="N126" s="68">
        <f t="shared" si="25"/>
        <v>0</v>
      </c>
      <c r="O126" s="68"/>
      <c r="Q126" s="79" t="s">
        <v>239</v>
      </c>
      <c r="R126" s="79" t="s">
        <v>240</v>
      </c>
      <c r="S126" s="80" t="s">
        <v>954</v>
      </c>
      <c r="T126" s="81">
        <v>10</v>
      </c>
      <c r="U126" s="68">
        <v>2133025.1424962869</v>
      </c>
      <c r="V126" s="68">
        <v>39351.010000000009</v>
      </c>
      <c r="W126" s="68">
        <v>0</v>
      </c>
      <c r="X126" s="68">
        <v>0</v>
      </c>
      <c r="Y126" s="68">
        <v>93698.649826915731</v>
      </c>
      <c r="Z126" s="68">
        <v>0</v>
      </c>
      <c r="AA126" s="68">
        <v>21727.503524912063</v>
      </c>
      <c r="AB126" s="68">
        <v>22450.953473914415</v>
      </c>
      <c r="AC126" s="68">
        <f t="shared" si="26"/>
        <v>2332644.5393220289</v>
      </c>
      <c r="AD126" s="68">
        <v>22391.279999999995</v>
      </c>
      <c r="AF126" s="79" t="s">
        <v>239</v>
      </c>
      <c r="AG126" s="79" t="s">
        <v>240</v>
      </c>
      <c r="AH126" s="80" t="s">
        <v>1156</v>
      </c>
      <c r="AI126" s="81">
        <v>10</v>
      </c>
      <c r="AJ126" s="68">
        <v>2170565.1313480884</v>
      </c>
      <c r="AK126" s="68">
        <v>40086.840000000011</v>
      </c>
      <c r="AL126" s="68">
        <v>0</v>
      </c>
      <c r="AM126" s="68">
        <v>0</v>
      </c>
      <c r="AN126" s="68">
        <v>95475.41048960523</v>
      </c>
      <c r="AO126" s="68">
        <v>0</v>
      </c>
      <c r="AP126" s="68">
        <v>22138.396551879516</v>
      </c>
      <c r="AQ126" s="68">
        <v>22922.411196867004</v>
      </c>
      <c r="AR126" s="68">
        <f t="shared" si="27"/>
        <v>2373998.1695864401</v>
      </c>
      <c r="AS126" s="68">
        <v>22809.979999999996</v>
      </c>
      <c r="AU126" s="79" t="s">
        <v>239</v>
      </c>
      <c r="AV126" s="79" t="s">
        <v>240</v>
      </c>
      <c r="AW126" s="80" t="s">
        <v>1157</v>
      </c>
      <c r="AX126" s="81">
        <v>10</v>
      </c>
      <c r="AY126" s="68">
        <v>2207065.5855058553</v>
      </c>
      <c r="AZ126" s="68">
        <v>40802.340000000011</v>
      </c>
      <c r="BA126" s="68">
        <v>0</v>
      </c>
      <c r="BB126" s="68">
        <v>0</v>
      </c>
      <c r="BC126" s="68">
        <v>97203.018809971851</v>
      </c>
      <c r="BD126" s="68">
        <v>0</v>
      </c>
      <c r="BE126" s="68">
        <v>22537.954213340246</v>
      </c>
      <c r="BF126" s="68">
        <v>23380.868820804637</v>
      </c>
      <c r="BG126" s="68">
        <f t="shared" si="28"/>
        <v>2414206.887349972</v>
      </c>
      <c r="BH126" s="68">
        <v>23217.119999999995</v>
      </c>
    </row>
    <row r="127" spans="2:60">
      <c r="B127" s="79" t="s">
        <v>241</v>
      </c>
      <c r="C127" s="79" t="s">
        <v>242</v>
      </c>
      <c r="D127" s="80" t="s">
        <v>953</v>
      </c>
      <c r="E127" s="81">
        <v>10</v>
      </c>
      <c r="F127" s="68"/>
      <c r="G127" s="68"/>
      <c r="H127" s="68"/>
      <c r="I127" s="68"/>
      <c r="J127" s="68"/>
      <c r="K127" s="68"/>
      <c r="L127" s="68"/>
      <c r="M127" s="68"/>
      <c r="N127" s="68">
        <f t="shared" si="25"/>
        <v>0</v>
      </c>
      <c r="O127" s="68"/>
      <c r="Q127" s="79" t="s">
        <v>241</v>
      </c>
      <c r="R127" s="79" t="s">
        <v>242</v>
      </c>
      <c r="S127" s="80" t="s">
        <v>954</v>
      </c>
      <c r="T127" s="81">
        <v>10</v>
      </c>
      <c r="U127" s="68">
        <v>407761.01382135414</v>
      </c>
      <c r="V127" s="68">
        <v>0</v>
      </c>
      <c r="W127" s="68">
        <v>0</v>
      </c>
      <c r="X127" s="68">
        <v>0</v>
      </c>
      <c r="Y127" s="68">
        <v>44900.08511134702</v>
      </c>
      <c r="Z127" s="68">
        <v>0</v>
      </c>
      <c r="AA127" s="68">
        <v>0</v>
      </c>
      <c r="AB127" s="68">
        <v>4282.4975515403785</v>
      </c>
      <c r="AC127" s="68">
        <f t="shared" si="26"/>
        <v>456943.59648424154</v>
      </c>
      <c r="AD127" s="68">
        <v>0</v>
      </c>
      <c r="AF127" s="79" t="s">
        <v>241</v>
      </c>
      <c r="AG127" s="79" t="s">
        <v>242</v>
      </c>
      <c r="AH127" s="80" t="s">
        <v>1156</v>
      </c>
      <c r="AI127" s="81">
        <v>10</v>
      </c>
      <c r="AJ127" s="68">
        <v>415191.00085348648</v>
      </c>
      <c r="AK127" s="68">
        <v>0</v>
      </c>
      <c r="AL127" s="68">
        <v>0</v>
      </c>
      <c r="AM127" s="68">
        <v>0</v>
      </c>
      <c r="AN127" s="68">
        <v>45734.858849900163</v>
      </c>
      <c r="AO127" s="68">
        <v>0</v>
      </c>
      <c r="AP127" s="68">
        <v>0</v>
      </c>
      <c r="AQ127" s="68">
        <v>4372.4300001226366</v>
      </c>
      <c r="AR127" s="68">
        <f t="shared" si="27"/>
        <v>465298.2897035093</v>
      </c>
      <c r="AS127" s="68">
        <v>0</v>
      </c>
      <c r="AU127" s="79" t="s">
        <v>241</v>
      </c>
      <c r="AV127" s="79" t="s">
        <v>242</v>
      </c>
      <c r="AW127" s="80" t="s">
        <v>1157</v>
      </c>
      <c r="AX127" s="81">
        <v>10</v>
      </c>
      <c r="AY127" s="68">
        <v>422415.63463406463</v>
      </c>
      <c r="AZ127" s="68">
        <v>0</v>
      </c>
      <c r="BA127" s="68">
        <v>0</v>
      </c>
      <c r="BB127" s="68">
        <v>0</v>
      </c>
      <c r="BC127" s="68">
        <v>46546.557712180103</v>
      </c>
      <c r="BD127" s="68">
        <v>0</v>
      </c>
      <c r="BE127" s="68">
        <v>0</v>
      </c>
      <c r="BF127" s="68">
        <v>4459.878600125201</v>
      </c>
      <c r="BG127" s="68">
        <f t="shared" si="28"/>
        <v>473422.0709463699</v>
      </c>
      <c r="BH127" s="68">
        <v>0</v>
      </c>
    </row>
    <row r="128" spans="2:60">
      <c r="B128" s="79" t="s">
        <v>243</v>
      </c>
      <c r="C128" s="79" t="s">
        <v>244</v>
      </c>
      <c r="D128" s="80" t="s">
        <v>953</v>
      </c>
      <c r="E128" s="81">
        <v>10</v>
      </c>
      <c r="F128" s="68"/>
      <c r="G128" s="68"/>
      <c r="H128" s="68"/>
      <c r="I128" s="68"/>
      <c r="J128" s="68"/>
      <c r="K128" s="68"/>
      <c r="L128" s="68"/>
      <c r="M128" s="68"/>
      <c r="N128" s="68">
        <f t="shared" si="25"/>
        <v>0</v>
      </c>
      <c r="O128" s="68"/>
      <c r="Q128" s="79" t="s">
        <v>243</v>
      </c>
      <c r="R128" s="79" t="s">
        <v>244</v>
      </c>
      <c r="S128" s="80" t="s">
        <v>954</v>
      </c>
      <c r="T128" s="81">
        <v>10</v>
      </c>
      <c r="U128" s="68">
        <v>1972450.8546375269</v>
      </c>
      <c r="V128" s="68">
        <v>43263.78</v>
      </c>
      <c r="W128" s="68">
        <v>0</v>
      </c>
      <c r="X128" s="68">
        <v>0</v>
      </c>
      <c r="Y128" s="68">
        <v>128246.4899687272</v>
      </c>
      <c r="Z128" s="68">
        <v>106410.01147819113</v>
      </c>
      <c r="AA128" s="68">
        <v>0</v>
      </c>
      <c r="AB128" s="68">
        <v>20629.587423003744</v>
      </c>
      <c r="AC128" s="68">
        <f t="shared" si="26"/>
        <v>2302299.9635074493</v>
      </c>
      <c r="AD128" s="68">
        <v>31299.240000000005</v>
      </c>
      <c r="AF128" s="79" t="s">
        <v>243</v>
      </c>
      <c r="AG128" s="79" t="s">
        <v>244</v>
      </c>
      <c r="AH128" s="80" t="s">
        <v>1156</v>
      </c>
      <c r="AI128" s="81">
        <v>10</v>
      </c>
      <c r="AJ128" s="68">
        <v>2012193.4938893397</v>
      </c>
      <c r="AK128" s="68">
        <v>44545.130000000005</v>
      </c>
      <c r="AL128" s="68">
        <v>0</v>
      </c>
      <c r="AM128" s="68">
        <v>0</v>
      </c>
      <c r="AN128" s="68">
        <v>131987.89429472949</v>
      </c>
      <c r="AO128" s="68">
        <v>106410.01147819113</v>
      </c>
      <c r="AP128" s="68">
        <v>0</v>
      </c>
      <c r="AQ128" s="68">
        <v>21134.626297666691</v>
      </c>
      <c r="AR128" s="68">
        <f t="shared" si="27"/>
        <v>2348534.6859599268</v>
      </c>
      <c r="AS128" s="68">
        <v>32263.53</v>
      </c>
      <c r="AU128" s="79" t="s">
        <v>243</v>
      </c>
      <c r="AV128" s="79" t="s">
        <v>244</v>
      </c>
      <c r="AW128" s="80" t="s">
        <v>1157</v>
      </c>
      <c r="AX128" s="81">
        <v>10</v>
      </c>
      <c r="AY128" s="68">
        <v>2049727.1544028143</v>
      </c>
      <c r="AZ128" s="68">
        <v>45623.290000000008</v>
      </c>
      <c r="BA128" s="68">
        <v>0</v>
      </c>
      <c r="BB128" s="68">
        <v>0</v>
      </c>
      <c r="BC128" s="68">
        <v>135366.26822322261</v>
      </c>
      <c r="BD128" s="68">
        <v>106410.01147819113</v>
      </c>
      <c r="BE128" s="68">
        <v>0</v>
      </c>
      <c r="BF128" s="68">
        <v>21610.092359831557</v>
      </c>
      <c r="BG128" s="68">
        <f t="shared" si="28"/>
        <v>2391764.06646406</v>
      </c>
      <c r="BH128" s="68">
        <v>33027.25</v>
      </c>
    </row>
    <row r="129" spans="2:60">
      <c r="B129" s="79" t="s">
        <v>245</v>
      </c>
      <c r="C129" s="79" t="s">
        <v>246</v>
      </c>
      <c r="D129" s="80" t="s">
        <v>953</v>
      </c>
      <c r="E129" s="81">
        <v>10</v>
      </c>
      <c r="F129" s="68"/>
      <c r="G129" s="68"/>
      <c r="H129" s="68"/>
      <c r="I129" s="68"/>
      <c r="J129" s="68"/>
      <c r="K129" s="68"/>
      <c r="L129" s="68"/>
      <c r="M129" s="68"/>
      <c r="N129" s="68">
        <f t="shared" si="25"/>
        <v>0</v>
      </c>
      <c r="O129" s="68"/>
      <c r="Q129" s="79" t="s">
        <v>245</v>
      </c>
      <c r="R129" s="79" t="s">
        <v>246</v>
      </c>
      <c r="S129" s="80" t="s">
        <v>954</v>
      </c>
      <c r="T129" s="81">
        <v>10</v>
      </c>
      <c r="U129" s="68">
        <v>2631172.0878843409</v>
      </c>
      <c r="V129" s="68">
        <v>47762.450000000012</v>
      </c>
      <c r="W129" s="68">
        <v>0</v>
      </c>
      <c r="X129" s="68">
        <v>5168.6899999999996</v>
      </c>
      <c r="Y129" s="68">
        <v>253427.53405592366</v>
      </c>
      <c r="Z129" s="68">
        <v>129366.93150209743</v>
      </c>
      <c r="AA129" s="68">
        <v>0</v>
      </c>
      <c r="AB129" s="68">
        <v>27836.278590789996</v>
      </c>
      <c r="AC129" s="68">
        <f t="shared" si="26"/>
        <v>3094733.9720331519</v>
      </c>
      <c r="AD129" s="68">
        <v>0</v>
      </c>
      <c r="AF129" s="79" t="s">
        <v>245</v>
      </c>
      <c r="AG129" s="79" t="s">
        <v>246</v>
      </c>
      <c r="AH129" s="80" t="s">
        <v>1156</v>
      </c>
      <c r="AI129" s="81">
        <v>10</v>
      </c>
      <c r="AJ129" s="68">
        <v>2692186.4500760827</v>
      </c>
      <c r="AK129" s="68">
        <v>49126.36</v>
      </c>
      <c r="AL129" s="68">
        <v>0</v>
      </c>
      <c r="AM129" s="68">
        <v>5361.01</v>
      </c>
      <c r="AN129" s="68">
        <v>260840.5570767264</v>
      </c>
      <c r="AO129" s="68">
        <v>129366.93150209743</v>
      </c>
      <c r="AP129" s="68">
        <v>0</v>
      </c>
      <c r="AQ129" s="68">
        <v>28583.549429238308</v>
      </c>
      <c r="AR129" s="68">
        <f t="shared" si="27"/>
        <v>3165464.8580841445</v>
      </c>
      <c r="AS129" s="68">
        <v>0</v>
      </c>
      <c r="AU129" s="79" t="s">
        <v>245</v>
      </c>
      <c r="AV129" s="79" t="s">
        <v>246</v>
      </c>
      <c r="AW129" s="80" t="s">
        <v>1157</v>
      </c>
      <c r="AX129" s="81">
        <v>10</v>
      </c>
      <c r="AY129" s="68">
        <v>2748604.9317289051</v>
      </c>
      <c r="AZ129" s="68">
        <v>50383.939999999995</v>
      </c>
      <c r="BA129" s="68">
        <v>0</v>
      </c>
      <c r="BB129" s="68">
        <v>5454.95</v>
      </c>
      <c r="BC129" s="68">
        <v>267515.30458154768</v>
      </c>
      <c r="BD129" s="68">
        <v>129366.93150209743</v>
      </c>
      <c r="BE129" s="68">
        <v>0</v>
      </c>
      <c r="BF129" s="68">
        <v>29275.519725480583</v>
      </c>
      <c r="BG129" s="68">
        <f t="shared" si="28"/>
        <v>3230601.5775380307</v>
      </c>
      <c r="BH129" s="68">
        <v>0</v>
      </c>
    </row>
    <row r="130" spans="2:60">
      <c r="B130" s="79" t="s">
        <v>247</v>
      </c>
      <c r="C130" s="79" t="s">
        <v>248</v>
      </c>
      <c r="D130" s="80" t="s">
        <v>953</v>
      </c>
      <c r="E130" s="81">
        <v>10</v>
      </c>
      <c r="F130" s="68"/>
      <c r="G130" s="68"/>
      <c r="H130" s="68"/>
      <c r="I130" s="68"/>
      <c r="J130" s="68"/>
      <c r="K130" s="68"/>
      <c r="L130" s="68"/>
      <c r="M130" s="68"/>
      <c r="N130" s="68">
        <f t="shared" si="25"/>
        <v>0</v>
      </c>
      <c r="O130" s="68"/>
      <c r="Q130" s="79" t="s">
        <v>247</v>
      </c>
      <c r="R130" s="79" t="s">
        <v>248</v>
      </c>
      <c r="S130" s="80" t="s">
        <v>954</v>
      </c>
      <c r="T130" s="81">
        <v>10</v>
      </c>
      <c r="U130" s="68">
        <v>27115519.833169807</v>
      </c>
      <c r="V130" s="68">
        <v>774536.52</v>
      </c>
      <c r="W130" s="68">
        <v>376930.9</v>
      </c>
      <c r="X130" s="68">
        <v>0</v>
      </c>
      <c r="Y130" s="68">
        <v>4182948.1244493946</v>
      </c>
      <c r="Z130" s="68">
        <v>1641887.3176177519</v>
      </c>
      <c r="AA130" s="68">
        <v>1209325.8273568675</v>
      </c>
      <c r="AB130" s="68">
        <v>302200.27120298892</v>
      </c>
      <c r="AC130" s="68">
        <f t="shared" si="26"/>
        <v>35744051.803796805</v>
      </c>
      <c r="AD130" s="68">
        <v>140703.00999999998</v>
      </c>
      <c r="AF130" s="79" t="s">
        <v>247</v>
      </c>
      <c r="AG130" s="79" t="s">
        <v>248</v>
      </c>
      <c r="AH130" s="80" t="s">
        <v>1156</v>
      </c>
      <c r="AI130" s="81">
        <v>10</v>
      </c>
      <c r="AJ130" s="68">
        <v>27903516.100843709</v>
      </c>
      <c r="AK130" s="68">
        <v>796938.54</v>
      </c>
      <c r="AL130" s="68">
        <v>387747.26</v>
      </c>
      <c r="AM130" s="68">
        <v>0</v>
      </c>
      <c r="AN130" s="68">
        <v>4305201.4093829915</v>
      </c>
      <c r="AO130" s="68">
        <v>1641887.3176177519</v>
      </c>
      <c r="AP130" s="68">
        <v>1244699.4401802635</v>
      </c>
      <c r="AQ130" s="68">
        <v>311748.57631400973</v>
      </c>
      <c r="AR130" s="68">
        <f t="shared" si="27"/>
        <v>36736485.924338728</v>
      </c>
      <c r="AS130" s="68">
        <v>144747.28</v>
      </c>
      <c r="AU130" s="79" t="s">
        <v>247</v>
      </c>
      <c r="AV130" s="79" t="s">
        <v>248</v>
      </c>
      <c r="AW130" s="80" t="s">
        <v>1157</v>
      </c>
      <c r="AX130" s="81">
        <v>10</v>
      </c>
      <c r="AY130" s="68">
        <v>28613089.917934708</v>
      </c>
      <c r="AZ130" s="68">
        <v>817052.94</v>
      </c>
      <c r="BA130" s="68">
        <v>397517.39</v>
      </c>
      <c r="BB130" s="68">
        <v>0</v>
      </c>
      <c r="BC130" s="68">
        <v>4415409.3208884271</v>
      </c>
      <c r="BD130" s="68">
        <v>1641887.3176177519</v>
      </c>
      <c r="BE130" s="68">
        <v>1276454.2842431748</v>
      </c>
      <c r="BF130" s="68">
        <v>320415.30952747911</v>
      </c>
      <c r="BG130" s="68">
        <f t="shared" si="28"/>
        <v>37630300.420211539</v>
      </c>
      <c r="BH130" s="68">
        <v>148473.94</v>
      </c>
    </row>
    <row r="131" spans="2:60">
      <c r="B131" s="79" t="s">
        <v>249</v>
      </c>
      <c r="C131" s="79" t="s">
        <v>250</v>
      </c>
      <c r="D131" s="80" t="s">
        <v>953</v>
      </c>
      <c r="E131" s="81">
        <v>10</v>
      </c>
      <c r="F131" s="68"/>
      <c r="G131" s="68"/>
      <c r="H131" s="68"/>
      <c r="I131" s="68"/>
      <c r="J131" s="68"/>
      <c r="K131" s="68"/>
      <c r="L131" s="68"/>
      <c r="M131" s="68"/>
      <c r="N131" s="68">
        <f t="shared" si="25"/>
        <v>0</v>
      </c>
      <c r="O131" s="68"/>
      <c r="Q131" s="79" t="s">
        <v>249</v>
      </c>
      <c r="R131" s="79" t="s">
        <v>250</v>
      </c>
      <c r="S131" s="80" t="s">
        <v>954</v>
      </c>
      <c r="T131" s="81">
        <v>10</v>
      </c>
      <c r="U131" s="68">
        <v>5346459.002021932</v>
      </c>
      <c r="V131" s="68">
        <v>170183.64</v>
      </c>
      <c r="W131" s="68">
        <v>80497.440000000002</v>
      </c>
      <c r="X131" s="68">
        <v>18568.96</v>
      </c>
      <c r="Y131" s="68">
        <v>891453.84673074097</v>
      </c>
      <c r="Z131" s="68">
        <v>400255.17594901752</v>
      </c>
      <c r="AA131" s="68">
        <v>583008.82077755383</v>
      </c>
      <c r="AB131" s="68">
        <v>65342.350798845291</v>
      </c>
      <c r="AC131" s="68">
        <f t="shared" si="26"/>
        <v>7637223.8262780895</v>
      </c>
      <c r="AD131" s="68">
        <v>81454.59</v>
      </c>
      <c r="AF131" s="79" t="s">
        <v>249</v>
      </c>
      <c r="AG131" s="79" t="s">
        <v>250</v>
      </c>
      <c r="AH131" s="80" t="s">
        <v>1156</v>
      </c>
      <c r="AI131" s="81">
        <v>10</v>
      </c>
      <c r="AJ131" s="68">
        <v>5489960.0966420528</v>
      </c>
      <c r="AK131" s="68">
        <v>175158.82</v>
      </c>
      <c r="AL131" s="68">
        <v>82754.52</v>
      </c>
      <c r="AM131" s="68">
        <v>19104.690000000002</v>
      </c>
      <c r="AN131" s="68">
        <v>917520.72210176999</v>
      </c>
      <c r="AO131" s="68">
        <v>400255.17594901752</v>
      </c>
      <c r="AP131" s="68">
        <v>600001.59708952019</v>
      </c>
      <c r="AQ131" s="68">
        <v>67294.827550722286</v>
      </c>
      <c r="AR131" s="68">
        <f t="shared" si="27"/>
        <v>7835877.1493330831</v>
      </c>
      <c r="AS131" s="68">
        <v>83826.700000000012</v>
      </c>
      <c r="AU131" s="79" t="s">
        <v>249</v>
      </c>
      <c r="AV131" s="79" t="s">
        <v>250</v>
      </c>
      <c r="AW131" s="80" t="s">
        <v>1157</v>
      </c>
      <c r="AX131" s="81">
        <v>10</v>
      </c>
      <c r="AY131" s="68">
        <v>5620694.1921733618</v>
      </c>
      <c r="AZ131" s="68">
        <v>179616.77</v>
      </c>
      <c r="BA131" s="68">
        <v>84998.099999999991</v>
      </c>
      <c r="BB131" s="68">
        <v>19538.64</v>
      </c>
      <c r="BC131" s="68">
        <v>940999.10246552445</v>
      </c>
      <c r="BD131" s="68">
        <v>400255.17594901752</v>
      </c>
      <c r="BE131" s="68">
        <v>615253.13109429181</v>
      </c>
      <c r="BF131" s="68">
        <v>69079.620276969858</v>
      </c>
      <c r="BG131" s="68">
        <f t="shared" si="28"/>
        <v>8016424.6419591643</v>
      </c>
      <c r="BH131" s="68">
        <v>85989.91</v>
      </c>
    </row>
    <row r="132" spans="2:60">
      <c r="B132" s="79" t="s">
        <v>251</v>
      </c>
      <c r="C132" s="79" t="s">
        <v>252</v>
      </c>
      <c r="D132" s="80" t="s">
        <v>953</v>
      </c>
      <c r="E132" s="81">
        <v>10</v>
      </c>
      <c r="F132" s="68"/>
      <c r="G132" s="68"/>
      <c r="H132" s="68"/>
      <c r="I132" s="68"/>
      <c r="J132" s="68"/>
      <c r="K132" s="68"/>
      <c r="L132" s="68"/>
      <c r="M132" s="68"/>
      <c r="N132" s="68">
        <f t="shared" si="25"/>
        <v>0</v>
      </c>
      <c r="O132" s="68"/>
      <c r="Q132" s="79" t="s">
        <v>251</v>
      </c>
      <c r="R132" s="79" t="s">
        <v>252</v>
      </c>
      <c r="S132" s="80" t="s">
        <v>954</v>
      </c>
      <c r="T132" s="81">
        <v>10</v>
      </c>
      <c r="U132" s="68">
        <v>6897524.3724117521</v>
      </c>
      <c r="V132" s="68">
        <v>212490.23999999999</v>
      </c>
      <c r="W132" s="68">
        <v>15793.199999999999</v>
      </c>
      <c r="X132" s="68">
        <v>24311.959999999995</v>
      </c>
      <c r="Y132" s="68">
        <v>1071483.1729917903</v>
      </c>
      <c r="Z132" s="68">
        <v>613132.35145701282</v>
      </c>
      <c r="AA132" s="68">
        <v>553244.61509418744</v>
      </c>
      <c r="AB132" s="68">
        <v>78040.81209888868</v>
      </c>
      <c r="AC132" s="68">
        <f t="shared" si="26"/>
        <v>9472816.58405363</v>
      </c>
      <c r="AD132" s="68">
        <v>6795.8599999999988</v>
      </c>
      <c r="AF132" s="79" t="s">
        <v>251</v>
      </c>
      <c r="AG132" s="79" t="s">
        <v>252</v>
      </c>
      <c r="AH132" s="80" t="s">
        <v>1156</v>
      </c>
      <c r="AI132" s="81">
        <v>10</v>
      </c>
      <c r="AJ132" s="68">
        <v>7088549.622757609</v>
      </c>
      <c r="AK132" s="68">
        <v>218631.75000000003</v>
      </c>
      <c r="AL132" s="68">
        <v>16180.500000000002</v>
      </c>
      <c r="AM132" s="68">
        <v>25050.52</v>
      </c>
      <c r="AN132" s="68">
        <v>1102819.2401230012</v>
      </c>
      <c r="AO132" s="68">
        <v>613132.35145701282</v>
      </c>
      <c r="AP132" s="68">
        <v>569372.32647467812</v>
      </c>
      <c r="AQ132" s="68">
        <v>80394.092784062028</v>
      </c>
      <c r="AR132" s="68">
        <f t="shared" si="27"/>
        <v>9721148.4535963628</v>
      </c>
      <c r="AS132" s="68">
        <v>7018.0500000000011</v>
      </c>
      <c r="AU132" s="79" t="s">
        <v>251</v>
      </c>
      <c r="AV132" s="79" t="s">
        <v>252</v>
      </c>
      <c r="AW132" s="80" t="s">
        <v>1157</v>
      </c>
      <c r="AX132" s="81">
        <v>10</v>
      </c>
      <c r="AY132" s="68">
        <v>7261376.0147981206</v>
      </c>
      <c r="AZ132" s="68">
        <v>224149.03</v>
      </c>
      <c r="BA132" s="68">
        <v>16563.22</v>
      </c>
      <c r="BB132" s="68">
        <v>25687.889999999996</v>
      </c>
      <c r="BC132" s="68">
        <v>1131058.3982803898</v>
      </c>
      <c r="BD132" s="68">
        <v>613132.35145701282</v>
      </c>
      <c r="BE132" s="68">
        <v>584128.14784054854</v>
      </c>
      <c r="BF132" s="68">
        <v>82539.880637133494</v>
      </c>
      <c r="BG132" s="68">
        <f t="shared" si="28"/>
        <v>9945875.1430132054</v>
      </c>
      <c r="BH132" s="68">
        <v>7240.21</v>
      </c>
    </row>
    <row r="133" spans="2:60">
      <c r="B133" s="79" t="s">
        <v>253</v>
      </c>
      <c r="C133" s="79" t="s">
        <v>254</v>
      </c>
      <c r="D133" s="80" t="s">
        <v>953</v>
      </c>
      <c r="E133" s="81">
        <v>10</v>
      </c>
      <c r="F133" s="68"/>
      <c r="G133" s="68"/>
      <c r="H133" s="68"/>
      <c r="I133" s="68"/>
      <c r="J133" s="68"/>
      <c r="K133" s="68"/>
      <c r="L133" s="68"/>
      <c r="M133" s="68"/>
      <c r="N133" s="68">
        <f t="shared" si="25"/>
        <v>0</v>
      </c>
      <c r="O133" s="68"/>
      <c r="Q133" s="79" t="s">
        <v>253</v>
      </c>
      <c r="R133" s="79" t="s">
        <v>254</v>
      </c>
      <c r="S133" s="80" t="s">
        <v>954</v>
      </c>
      <c r="T133" s="81">
        <v>10</v>
      </c>
      <c r="U133" s="68">
        <v>1865681.5198104691</v>
      </c>
      <c r="V133" s="68">
        <v>34170.740000000005</v>
      </c>
      <c r="W133" s="68">
        <v>0</v>
      </c>
      <c r="X133" s="68">
        <v>0</v>
      </c>
      <c r="Y133" s="68">
        <v>98725.292442947582</v>
      </c>
      <c r="Z133" s="68">
        <v>40525.858024393186</v>
      </c>
      <c r="AA133" s="68">
        <v>0</v>
      </c>
      <c r="AB133" s="68">
        <v>19345.045656738337</v>
      </c>
      <c r="AC133" s="68">
        <f t="shared" si="26"/>
        <v>2077783.1459345482</v>
      </c>
      <c r="AD133" s="68">
        <v>19334.689999999995</v>
      </c>
      <c r="AF133" s="79" t="s">
        <v>253</v>
      </c>
      <c r="AG133" s="79" t="s">
        <v>254</v>
      </c>
      <c r="AH133" s="80" t="s">
        <v>1156</v>
      </c>
      <c r="AI133" s="81">
        <v>10</v>
      </c>
      <c r="AJ133" s="68">
        <v>1897602.5065494976</v>
      </c>
      <c r="AK133" s="68">
        <v>34797.83</v>
      </c>
      <c r="AL133" s="68">
        <v>0</v>
      </c>
      <c r="AM133" s="68">
        <v>0</v>
      </c>
      <c r="AN133" s="68">
        <v>100567.76379819908</v>
      </c>
      <c r="AO133" s="68">
        <v>40525.858024393186</v>
      </c>
      <c r="AP133" s="68">
        <v>0</v>
      </c>
      <c r="AQ133" s="68">
        <v>19751.296315529849</v>
      </c>
      <c r="AR133" s="68">
        <f t="shared" si="27"/>
        <v>2112934.7846876197</v>
      </c>
      <c r="AS133" s="68">
        <v>19689.529999999995</v>
      </c>
      <c r="AU133" s="79" t="s">
        <v>253</v>
      </c>
      <c r="AV133" s="79" t="s">
        <v>254</v>
      </c>
      <c r="AW133" s="80" t="s">
        <v>1157</v>
      </c>
      <c r="AX133" s="81">
        <v>10</v>
      </c>
      <c r="AY133" s="68">
        <v>1928640.915627134</v>
      </c>
      <c r="AZ133" s="68">
        <v>35407.61</v>
      </c>
      <c r="BA133" s="68">
        <v>0</v>
      </c>
      <c r="BB133" s="68">
        <v>0</v>
      </c>
      <c r="BC133" s="68">
        <v>102359.27641102928</v>
      </c>
      <c r="BD133" s="68">
        <v>40525.858024393186</v>
      </c>
      <c r="BE133" s="68">
        <v>0</v>
      </c>
      <c r="BF133" s="68">
        <v>20146.318841841072</v>
      </c>
      <c r="BG133" s="68">
        <f t="shared" si="28"/>
        <v>2147114.5389043977</v>
      </c>
      <c r="BH133" s="68">
        <v>20034.559999999994</v>
      </c>
    </row>
    <row r="134" spans="2:60">
      <c r="B134" s="79" t="s">
        <v>255</v>
      </c>
      <c r="C134" s="79" t="s">
        <v>256</v>
      </c>
      <c r="D134" s="80" t="s">
        <v>953</v>
      </c>
      <c r="E134" s="81">
        <v>10</v>
      </c>
      <c r="F134" s="68"/>
      <c r="G134" s="68"/>
      <c r="H134" s="68"/>
      <c r="I134" s="68"/>
      <c r="J134" s="68"/>
      <c r="K134" s="68"/>
      <c r="L134" s="68"/>
      <c r="M134" s="68"/>
      <c r="N134" s="68">
        <f t="shared" ref="N134:N197" si="29">SUM(F134:M134,O134)</f>
        <v>0</v>
      </c>
      <c r="O134" s="68"/>
      <c r="Q134" s="79" t="s">
        <v>255</v>
      </c>
      <c r="R134" s="79" t="s">
        <v>256</v>
      </c>
      <c r="S134" s="80" t="s">
        <v>954</v>
      </c>
      <c r="T134" s="81">
        <v>10</v>
      </c>
      <c r="U134" s="68">
        <v>2071868.7649659617</v>
      </c>
      <c r="V134" s="68">
        <v>0</v>
      </c>
      <c r="W134" s="68">
        <v>0</v>
      </c>
      <c r="X134" s="68">
        <v>0</v>
      </c>
      <c r="Y134" s="68">
        <v>98150.561040769666</v>
      </c>
      <c r="Z134" s="68">
        <v>190017.67583771911</v>
      </c>
      <c r="AA134" s="68">
        <v>0</v>
      </c>
      <c r="AB134" s="68">
        <v>20479.680518806912</v>
      </c>
      <c r="AC134" s="68">
        <f t="shared" ref="AC134:AC197" si="30">SUM(U134:AB134,AD134)</f>
        <v>2380516.6823632577</v>
      </c>
      <c r="AD134" s="68">
        <v>0</v>
      </c>
      <c r="AF134" s="79" t="s">
        <v>255</v>
      </c>
      <c r="AG134" s="79" t="s">
        <v>256</v>
      </c>
      <c r="AH134" s="80" t="s">
        <v>1156</v>
      </c>
      <c r="AI134" s="81">
        <v>10</v>
      </c>
      <c r="AJ134" s="68">
        <v>2116512.2171408618</v>
      </c>
      <c r="AK134" s="68">
        <v>0</v>
      </c>
      <c r="AL134" s="68">
        <v>0</v>
      </c>
      <c r="AM134" s="68">
        <v>0</v>
      </c>
      <c r="AN134" s="68">
        <v>101013.80457408563</v>
      </c>
      <c r="AO134" s="68">
        <v>190017.67583771911</v>
      </c>
      <c r="AP134" s="68">
        <v>0</v>
      </c>
      <c r="AQ134" s="68">
        <v>20995.937236843165</v>
      </c>
      <c r="AR134" s="68">
        <f t="shared" ref="AR134:AR197" si="31">SUM(AJ134:AQ134,AS134)</f>
        <v>2428539.6347895092</v>
      </c>
      <c r="AS134" s="68">
        <v>0</v>
      </c>
      <c r="AU134" s="79" t="s">
        <v>255</v>
      </c>
      <c r="AV134" s="79" t="s">
        <v>256</v>
      </c>
      <c r="AW134" s="80" t="s">
        <v>1157</v>
      </c>
      <c r="AX134" s="81">
        <v>10</v>
      </c>
      <c r="AY134" s="68">
        <v>2158418.6616582479</v>
      </c>
      <c r="AZ134" s="68">
        <v>0</v>
      </c>
      <c r="BA134" s="68">
        <v>0</v>
      </c>
      <c r="BB134" s="68">
        <v>0</v>
      </c>
      <c r="BC134" s="68">
        <v>103601.26394204078</v>
      </c>
      <c r="BD134" s="68">
        <v>190017.67583771911</v>
      </c>
      <c r="BE134" s="68">
        <v>0</v>
      </c>
      <c r="BF134" s="68">
        <v>21479.644453601912</v>
      </c>
      <c r="BG134" s="68">
        <f t="shared" ref="BG134:BG197" si="32">SUM(AY134:BF134,BH134)</f>
        <v>2473517.2458916102</v>
      </c>
      <c r="BH134" s="68">
        <v>0</v>
      </c>
    </row>
    <row r="135" spans="2:60">
      <c r="B135" s="79" t="s">
        <v>257</v>
      </c>
      <c r="C135" s="79" t="s">
        <v>258</v>
      </c>
      <c r="D135" s="80" t="s">
        <v>953</v>
      </c>
      <c r="E135" s="81">
        <v>10</v>
      </c>
      <c r="F135" s="68"/>
      <c r="G135" s="68"/>
      <c r="H135" s="68"/>
      <c r="I135" s="68"/>
      <c r="J135" s="68"/>
      <c r="K135" s="68"/>
      <c r="L135" s="68"/>
      <c r="M135" s="68"/>
      <c r="N135" s="68">
        <f t="shared" si="29"/>
        <v>0</v>
      </c>
      <c r="O135" s="68"/>
      <c r="Q135" s="79" t="s">
        <v>257</v>
      </c>
      <c r="R135" s="79" t="s">
        <v>258</v>
      </c>
      <c r="S135" s="80" t="s">
        <v>954</v>
      </c>
      <c r="T135" s="81">
        <v>10</v>
      </c>
      <c r="U135" s="68">
        <v>884580.4729812739</v>
      </c>
      <c r="V135" s="68">
        <v>23580.78</v>
      </c>
      <c r="W135" s="68">
        <v>0</v>
      </c>
      <c r="X135" s="68">
        <v>2576.0500000000002</v>
      </c>
      <c r="Y135" s="68">
        <v>65401.421118014361</v>
      </c>
      <c r="Z135" s="68">
        <v>101599.59836571336</v>
      </c>
      <c r="AA135" s="68">
        <v>0</v>
      </c>
      <c r="AB135" s="68">
        <v>9113.777101007523</v>
      </c>
      <c r="AC135" s="68">
        <f t="shared" si="30"/>
        <v>1086852.0995660091</v>
      </c>
      <c r="AD135" s="68">
        <v>0</v>
      </c>
      <c r="AF135" s="79" t="s">
        <v>257</v>
      </c>
      <c r="AG135" s="79" t="s">
        <v>258</v>
      </c>
      <c r="AH135" s="80" t="s">
        <v>1156</v>
      </c>
      <c r="AI135" s="81">
        <v>10</v>
      </c>
      <c r="AJ135" s="68">
        <v>900886.87945199164</v>
      </c>
      <c r="AK135" s="68">
        <v>24015.570000000003</v>
      </c>
      <c r="AL135" s="68">
        <v>0</v>
      </c>
      <c r="AM135" s="68">
        <v>2623.5499999999997</v>
      </c>
      <c r="AN135" s="68">
        <v>66623.558067874284</v>
      </c>
      <c r="AO135" s="68">
        <v>101599.59836571336</v>
      </c>
      <c r="AP135" s="68">
        <v>0</v>
      </c>
      <c r="AQ135" s="68">
        <v>9305.1782501291018</v>
      </c>
      <c r="AR135" s="68">
        <f t="shared" si="31"/>
        <v>1105054.3341357084</v>
      </c>
      <c r="AS135" s="68">
        <v>0</v>
      </c>
      <c r="AU135" s="79" t="s">
        <v>257</v>
      </c>
      <c r="AV135" s="79" t="s">
        <v>258</v>
      </c>
      <c r="AW135" s="80" t="s">
        <v>1157</v>
      </c>
      <c r="AX135" s="81">
        <v>10</v>
      </c>
      <c r="AY135" s="68">
        <v>916742.54666199454</v>
      </c>
      <c r="AZ135" s="68">
        <v>24438.36</v>
      </c>
      <c r="BA135" s="68">
        <v>0</v>
      </c>
      <c r="BB135" s="68">
        <v>2669.73</v>
      </c>
      <c r="BC135" s="68">
        <v>67811.909851084187</v>
      </c>
      <c r="BD135" s="68">
        <v>101599.59836571336</v>
      </c>
      <c r="BE135" s="68">
        <v>0</v>
      </c>
      <c r="BF135" s="68">
        <v>9491.2554151313379</v>
      </c>
      <c r="BG135" s="68">
        <f t="shared" si="32"/>
        <v>1122753.4002939234</v>
      </c>
      <c r="BH135" s="68">
        <v>0</v>
      </c>
    </row>
    <row r="136" spans="2:60">
      <c r="B136" s="79" t="s">
        <v>259</v>
      </c>
      <c r="C136" s="79" t="s">
        <v>260</v>
      </c>
      <c r="D136" s="80" t="s">
        <v>953</v>
      </c>
      <c r="E136" s="81">
        <v>10</v>
      </c>
      <c r="F136" s="68"/>
      <c r="G136" s="68"/>
      <c r="H136" s="68"/>
      <c r="I136" s="68"/>
      <c r="J136" s="68"/>
      <c r="K136" s="68"/>
      <c r="L136" s="68"/>
      <c r="M136" s="68"/>
      <c r="N136" s="68">
        <f t="shared" si="29"/>
        <v>0</v>
      </c>
      <c r="O136" s="68"/>
      <c r="Q136" s="79" t="s">
        <v>259</v>
      </c>
      <c r="R136" s="79" t="s">
        <v>260</v>
      </c>
      <c r="S136" s="80" t="s">
        <v>954</v>
      </c>
      <c r="T136" s="81">
        <v>10</v>
      </c>
      <c r="U136" s="68">
        <v>2781584.3378599924</v>
      </c>
      <c r="V136" s="68">
        <v>0</v>
      </c>
      <c r="W136" s="68">
        <v>0</v>
      </c>
      <c r="X136" s="68">
        <v>6604.4400000000005</v>
      </c>
      <c r="Y136" s="68">
        <v>178923.48553307209</v>
      </c>
      <c r="Z136" s="68">
        <v>146531.64977032912</v>
      </c>
      <c r="AA136" s="68">
        <v>0</v>
      </c>
      <c r="AB136" s="68">
        <v>27295.91921933135</v>
      </c>
      <c r="AC136" s="68">
        <f t="shared" si="30"/>
        <v>3140939.8323827251</v>
      </c>
      <c r="AD136" s="68">
        <v>0</v>
      </c>
      <c r="AF136" s="79" t="s">
        <v>259</v>
      </c>
      <c r="AG136" s="79" t="s">
        <v>260</v>
      </c>
      <c r="AH136" s="80" t="s">
        <v>1156</v>
      </c>
      <c r="AI136" s="81">
        <v>10</v>
      </c>
      <c r="AJ136" s="68">
        <v>2849197.8845754033</v>
      </c>
      <c r="AK136" s="68">
        <v>0</v>
      </c>
      <c r="AL136" s="68">
        <v>0</v>
      </c>
      <c r="AM136" s="68">
        <v>6725.64</v>
      </c>
      <c r="AN136" s="68">
        <v>184156.85059712487</v>
      </c>
      <c r="AO136" s="68">
        <v>146531.64977032912</v>
      </c>
      <c r="AP136" s="68">
        <v>0</v>
      </c>
      <c r="AQ136" s="68">
        <v>28041.360362851061</v>
      </c>
      <c r="AR136" s="68">
        <f t="shared" si="31"/>
        <v>3214653.3853057087</v>
      </c>
      <c r="AS136" s="68">
        <v>0</v>
      </c>
      <c r="AU136" s="79" t="s">
        <v>259</v>
      </c>
      <c r="AV136" s="79" t="s">
        <v>260</v>
      </c>
      <c r="AW136" s="80" t="s">
        <v>1157</v>
      </c>
      <c r="AX136" s="81">
        <v>10</v>
      </c>
      <c r="AY136" s="68">
        <v>2911700.9616637793</v>
      </c>
      <c r="AZ136" s="68">
        <v>0</v>
      </c>
      <c r="BA136" s="68">
        <v>0</v>
      </c>
      <c r="BB136" s="68">
        <v>6942.67</v>
      </c>
      <c r="BC136" s="68">
        <v>188861.91941746121</v>
      </c>
      <c r="BD136" s="68">
        <v>146531.64977032912</v>
      </c>
      <c r="BE136" s="68">
        <v>0</v>
      </c>
      <c r="BF136" s="68">
        <v>28734.044120091479</v>
      </c>
      <c r="BG136" s="68">
        <f t="shared" si="32"/>
        <v>3282771.2449716614</v>
      </c>
      <c r="BH136" s="68">
        <v>0</v>
      </c>
    </row>
    <row r="137" spans="2:60">
      <c r="B137" s="79" t="s">
        <v>261</v>
      </c>
      <c r="C137" s="79" t="s">
        <v>262</v>
      </c>
      <c r="D137" s="80" t="s">
        <v>953</v>
      </c>
      <c r="E137" s="81">
        <v>10</v>
      </c>
      <c r="F137" s="68"/>
      <c r="G137" s="68"/>
      <c r="H137" s="68"/>
      <c r="I137" s="68"/>
      <c r="J137" s="68"/>
      <c r="K137" s="68"/>
      <c r="L137" s="68"/>
      <c r="M137" s="68"/>
      <c r="N137" s="68">
        <f t="shared" si="29"/>
        <v>0</v>
      </c>
      <c r="O137" s="68"/>
      <c r="Q137" s="79" t="s">
        <v>261</v>
      </c>
      <c r="R137" s="79" t="s">
        <v>262</v>
      </c>
      <c r="S137" s="80" t="s">
        <v>954</v>
      </c>
      <c r="T137" s="81">
        <v>10</v>
      </c>
      <c r="U137" s="68">
        <v>1919245.3487266693</v>
      </c>
      <c r="V137" s="68">
        <v>18824.990000000002</v>
      </c>
      <c r="W137" s="68">
        <v>0</v>
      </c>
      <c r="X137" s="68">
        <v>0</v>
      </c>
      <c r="Y137" s="68">
        <v>87635.577153911334</v>
      </c>
      <c r="Z137" s="68">
        <v>60712.652476636154</v>
      </c>
      <c r="AA137" s="68">
        <v>0</v>
      </c>
      <c r="AB137" s="68">
        <v>19455.777925384697</v>
      </c>
      <c r="AC137" s="68">
        <f t="shared" si="30"/>
        <v>2105874.3462826014</v>
      </c>
      <c r="AD137" s="68">
        <v>0</v>
      </c>
      <c r="AF137" s="79" t="s">
        <v>261</v>
      </c>
      <c r="AG137" s="79" t="s">
        <v>262</v>
      </c>
      <c r="AH137" s="80" t="s">
        <v>1156</v>
      </c>
      <c r="AI137" s="81">
        <v>10</v>
      </c>
      <c r="AJ137" s="68">
        <v>1952443.8964159125</v>
      </c>
      <c r="AK137" s="68">
        <v>19172.09</v>
      </c>
      <c r="AL137" s="68">
        <v>0</v>
      </c>
      <c r="AM137" s="68">
        <v>0</v>
      </c>
      <c r="AN137" s="68">
        <v>89275.736010303095</v>
      </c>
      <c r="AO137" s="68">
        <v>60712.652476636154</v>
      </c>
      <c r="AP137" s="68">
        <v>0</v>
      </c>
      <c r="AQ137" s="68">
        <v>19864.354391817935</v>
      </c>
      <c r="AR137" s="68">
        <f t="shared" si="31"/>
        <v>2141468.7292946698</v>
      </c>
      <c r="AS137" s="68">
        <v>0</v>
      </c>
      <c r="AU137" s="79" t="s">
        <v>261</v>
      </c>
      <c r="AV137" s="79" t="s">
        <v>262</v>
      </c>
      <c r="AW137" s="80" t="s">
        <v>1157</v>
      </c>
      <c r="AX137" s="81">
        <v>10</v>
      </c>
      <c r="AY137" s="68">
        <v>1984724.3605263894</v>
      </c>
      <c r="AZ137" s="68">
        <v>19509.600000000002</v>
      </c>
      <c r="BA137" s="68">
        <v>0</v>
      </c>
      <c r="BB137" s="68">
        <v>0</v>
      </c>
      <c r="BC137" s="68">
        <v>90870.539593267938</v>
      </c>
      <c r="BD137" s="68">
        <v>60712.652476636154</v>
      </c>
      <c r="BE137" s="68">
        <v>0</v>
      </c>
      <c r="BF137" s="68">
        <v>20261.646279654</v>
      </c>
      <c r="BG137" s="68">
        <f t="shared" si="32"/>
        <v>2176078.7988759475</v>
      </c>
      <c r="BH137" s="68">
        <v>0</v>
      </c>
    </row>
    <row r="138" spans="2:60">
      <c r="B138" s="79" t="s">
        <v>263</v>
      </c>
      <c r="C138" s="79" t="s">
        <v>264</v>
      </c>
      <c r="D138" s="80" t="s">
        <v>953</v>
      </c>
      <c r="E138" s="81">
        <v>10</v>
      </c>
      <c r="F138" s="68"/>
      <c r="G138" s="68"/>
      <c r="H138" s="68"/>
      <c r="I138" s="68"/>
      <c r="J138" s="68"/>
      <c r="K138" s="68"/>
      <c r="L138" s="68"/>
      <c r="M138" s="68"/>
      <c r="N138" s="68">
        <f t="shared" si="29"/>
        <v>0</v>
      </c>
      <c r="O138" s="68"/>
      <c r="Q138" s="79" t="s">
        <v>263</v>
      </c>
      <c r="R138" s="79" t="s">
        <v>264</v>
      </c>
      <c r="S138" s="80" t="s">
        <v>954</v>
      </c>
      <c r="T138" s="81">
        <v>10</v>
      </c>
      <c r="U138" s="68">
        <v>1941825.3552714004</v>
      </c>
      <c r="V138" s="68">
        <v>24472.479999999992</v>
      </c>
      <c r="W138" s="68">
        <v>0</v>
      </c>
      <c r="X138" s="68">
        <v>2377.87</v>
      </c>
      <c r="Y138" s="68">
        <v>76492.245339018496</v>
      </c>
      <c r="Z138" s="68">
        <v>80063.320287296941</v>
      </c>
      <c r="AA138" s="68">
        <v>0</v>
      </c>
      <c r="AB138" s="68">
        <v>20043.87651551608</v>
      </c>
      <c r="AC138" s="68">
        <f t="shared" si="30"/>
        <v>2165586.3274132321</v>
      </c>
      <c r="AD138" s="68">
        <v>20311.180000000004</v>
      </c>
      <c r="AF138" s="79" t="s">
        <v>263</v>
      </c>
      <c r="AG138" s="79" t="s">
        <v>264</v>
      </c>
      <c r="AH138" s="80" t="s">
        <v>1156</v>
      </c>
      <c r="AI138" s="81">
        <v>10</v>
      </c>
      <c r="AJ138" s="68">
        <v>1975505.6767576546</v>
      </c>
      <c r="AK138" s="68">
        <v>24923.699999999986</v>
      </c>
      <c r="AL138" s="68">
        <v>0</v>
      </c>
      <c r="AM138" s="68">
        <v>2421.73</v>
      </c>
      <c r="AN138" s="68">
        <v>77922.942391920049</v>
      </c>
      <c r="AO138" s="68">
        <v>80063.320287296941</v>
      </c>
      <c r="AP138" s="68">
        <v>0</v>
      </c>
      <c r="AQ138" s="68">
        <v>20464.794772342313</v>
      </c>
      <c r="AR138" s="68">
        <f t="shared" si="31"/>
        <v>2201987.854209214</v>
      </c>
      <c r="AS138" s="68">
        <v>20685.690000000006</v>
      </c>
      <c r="AU138" s="79" t="s">
        <v>263</v>
      </c>
      <c r="AV138" s="79" t="s">
        <v>264</v>
      </c>
      <c r="AW138" s="80" t="s">
        <v>1157</v>
      </c>
      <c r="AX138" s="81">
        <v>10</v>
      </c>
      <c r="AY138" s="68">
        <v>2008254.4744411905</v>
      </c>
      <c r="AZ138" s="68">
        <v>25362.46999999999</v>
      </c>
      <c r="BA138" s="68">
        <v>0</v>
      </c>
      <c r="BB138" s="68">
        <v>2464.37</v>
      </c>
      <c r="BC138" s="68">
        <v>79314.077198204541</v>
      </c>
      <c r="BD138" s="68">
        <v>80063.320287296941</v>
      </c>
      <c r="BE138" s="68">
        <v>0</v>
      </c>
      <c r="BF138" s="68">
        <v>20874.077867789194</v>
      </c>
      <c r="BG138" s="68">
        <f t="shared" si="32"/>
        <v>2237382.6397944815</v>
      </c>
      <c r="BH138" s="68">
        <v>21049.850000000002</v>
      </c>
    </row>
    <row r="139" spans="2:60">
      <c r="B139" s="79" t="s">
        <v>265</v>
      </c>
      <c r="C139" s="79" t="s">
        <v>266</v>
      </c>
      <c r="D139" s="80" t="s">
        <v>953</v>
      </c>
      <c r="E139" s="81">
        <v>10</v>
      </c>
      <c r="F139" s="68"/>
      <c r="G139" s="68"/>
      <c r="H139" s="68"/>
      <c r="I139" s="68"/>
      <c r="J139" s="68"/>
      <c r="K139" s="68"/>
      <c r="L139" s="68"/>
      <c r="M139" s="68"/>
      <c r="N139" s="68">
        <f t="shared" si="29"/>
        <v>0</v>
      </c>
      <c r="O139" s="68"/>
      <c r="Q139" s="79" t="s">
        <v>265</v>
      </c>
      <c r="R139" s="79" t="s">
        <v>266</v>
      </c>
      <c r="S139" s="80" t="s">
        <v>954</v>
      </c>
      <c r="T139" s="81">
        <v>10</v>
      </c>
      <c r="U139" s="68">
        <v>392134.20856549521</v>
      </c>
      <c r="V139" s="68">
        <v>0</v>
      </c>
      <c r="W139" s="68">
        <v>17611.800000000003</v>
      </c>
      <c r="X139" s="68">
        <v>0</v>
      </c>
      <c r="Y139" s="68">
        <v>23060.537830835339</v>
      </c>
      <c r="Z139" s="68">
        <v>119491.99325968986</v>
      </c>
      <c r="AA139" s="68">
        <v>0</v>
      </c>
      <c r="AB139" s="68">
        <v>4140.1146194231696</v>
      </c>
      <c r="AC139" s="68">
        <f t="shared" si="30"/>
        <v>556438.65427544352</v>
      </c>
      <c r="AD139" s="68">
        <v>0</v>
      </c>
      <c r="AF139" s="79" t="s">
        <v>265</v>
      </c>
      <c r="AG139" s="79" t="s">
        <v>266</v>
      </c>
      <c r="AH139" s="80" t="s">
        <v>1156</v>
      </c>
      <c r="AI139" s="81">
        <v>10</v>
      </c>
      <c r="AJ139" s="68">
        <v>399047.07290165732</v>
      </c>
      <c r="AK139" s="68">
        <v>0</v>
      </c>
      <c r="AL139" s="68">
        <v>17935.009999999998</v>
      </c>
      <c r="AM139" s="68">
        <v>0</v>
      </c>
      <c r="AN139" s="68">
        <v>23489.187754154664</v>
      </c>
      <c r="AO139" s="68">
        <v>119491.99325968986</v>
      </c>
      <c r="AP139" s="68">
        <v>0</v>
      </c>
      <c r="AQ139" s="68">
        <v>4227.0601064312505</v>
      </c>
      <c r="AR139" s="68">
        <f t="shared" si="31"/>
        <v>564190.32402193313</v>
      </c>
      <c r="AS139" s="68">
        <v>0</v>
      </c>
      <c r="AU139" s="79" t="s">
        <v>265</v>
      </c>
      <c r="AV139" s="79" t="s">
        <v>266</v>
      </c>
      <c r="AW139" s="80" t="s">
        <v>1157</v>
      </c>
      <c r="AX139" s="81">
        <v>10</v>
      </c>
      <c r="AY139" s="68">
        <v>405768.91842386837</v>
      </c>
      <c r="AZ139" s="68">
        <v>0</v>
      </c>
      <c r="BA139" s="68">
        <v>18249.3</v>
      </c>
      <c r="BB139" s="68">
        <v>0</v>
      </c>
      <c r="BC139" s="68">
        <v>23905.988640815449</v>
      </c>
      <c r="BD139" s="68">
        <v>119491.99325968986</v>
      </c>
      <c r="BE139" s="68">
        <v>0</v>
      </c>
      <c r="BF139" s="68">
        <v>4311.5931085598422</v>
      </c>
      <c r="BG139" s="68">
        <f t="shared" si="32"/>
        <v>571727.79343293351</v>
      </c>
      <c r="BH139" s="68">
        <v>0</v>
      </c>
    </row>
    <row r="140" spans="2:60">
      <c r="B140" s="79" t="s">
        <v>267</v>
      </c>
      <c r="C140" s="79" t="s">
        <v>268</v>
      </c>
      <c r="D140" s="80" t="s">
        <v>953</v>
      </c>
      <c r="E140" s="81">
        <v>10</v>
      </c>
      <c r="F140" s="68"/>
      <c r="G140" s="68"/>
      <c r="H140" s="68"/>
      <c r="I140" s="68"/>
      <c r="J140" s="68"/>
      <c r="K140" s="68"/>
      <c r="L140" s="68"/>
      <c r="M140" s="68"/>
      <c r="N140" s="68">
        <f t="shared" si="29"/>
        <v>0</v>
      </c>
      <c r="O140" s="68"/>
      <c r="Q140" s="79" t="s">
        <v>267</v>
      </c>
      <c r="R140" s="79" t="s">
        <v>268</v>
      </c>
      <c r="S140" s="80" t="s">
        <v>954</v>
      </c>
      <c r="T140" s="81">
        <v>10</v>
      </c>
      <c r="U140" s="68">
        <v>7266295.8279777989</v>
      </c>
      <c r="V140" s="68">
        <v>338835.77999999991</v>
      </c>
      <c r="W140" s="68">
        <v>43263.76</v>
      </c>
      <c r="X140" s="68">
        <v>26609.13</v>
      </c>
      <c r="Y140" s="68">
        <v>1116905.2272720928</v>
      </c>
      <c r="Z140" s="68">
        <v>476898.60689941933</v>
      </c>
      <c r="AA140" s="68">
        <v>979710.66385271563</v>
      </c>
      <c r="AB140" s="68">
        <v>92738.700750336051</v>
      </c>
      <c r="AC140" s="68">
        <f t="shared" si="30"/>
        <v>10528383.126752364</v>
      </c>
      <c r="AD140" s="68">
        <v>187125.43000000002</v>
      </c>
      <c r="AF140" s="79" t="s">
        <v>267</v>
      </c>
      <c r="AG140" s="79" t="s">
        <v>268</v>
      </c>
      <c r="AH140" s="80" t="s">
        <v>1156</v>
      </c>
      <c r="AI140" s="81">
        <v>10</v>
      </c>
      <c r="AJ140" s="68">
        <v>7478252.4215023229</v>
      </c>
      <c r="AK140" s="68">
        <v>348563.13</v>
      </c>
      <c r="AL140" s="68">
        <v>44545.11</v>
      </c>
      <c r="AM140" s="68">
        <v>27389.89</v>
      </c>
      <c r="AN140" s="68">
        <v>1149554.25437281</v>
      </c>
      <c r="AO140" s="68">
        <v>476898.60689941933</v>
      </c>
      <c r="AP140" s="68">
        <v>1008011.3198171173</v>
      </c>
      <c r="AQ140" s="68">
        <v>95668.327406318858</v>
      </c>
      <c r="AR140" s="68">
        <f t="shared" si="31"/>
        <v>10821392.069997989</v>
      </c>
      <c r="AS140" s="68">
        <v>192509.00999999998</v>
      </c>
      <c r="AU140" s="79" t="s">
        <v>267</v>
      </c>
      <c r="AV140" s="79" t="s">
        <v>268</v>
      </c>
      <c r="AW140" s="80" t="s">
        <v>1157</v>
      </c>
      <c r="AX140" s="81">
        <v>10</v>
      </c>
      <c r="AY140" s="68">
        <v>7668863.2347450359</v>
      </c>
      <c r="AZ140" s="68">
        <v>357448.25</v>
      </c>
      <c r="BA140" s="68">
        <v>45623.25</v>
      </c>
      <c r="BB140" s="68">
        <v>28068.22</v>
      </c>
      <c r="BC140" s="68">
        <v>1178973.9846458158</v>
      </c>
      <c r="BD140" s="68">
        <v>476898.60689941933</v>
      </c>
      <c r="BE140" s="68">
        <v>1034053.6923706189</v>
      </c>
      <c r="BF140" s="68">
        <v>98329.083382111043</v>
      </c>
      <c r="BG140" s="68">
        <f t="shared" si="32"/>
        <v>11085727.672043001</v>
      </c>
      <c r="BH140" s="68">
        <v>197469.34999999998</v>
      </c>
    </row>
    <row r="141" spans="2:60">
      <c r="B141" s="79" t="s">
        <v>269</v>
      </c>
      <c r="C141" s="79" t="s">
        <v>270</v>
      </c>
      <c r="D141" s="80" t="s">
        <v>953</v>
      </c>
      <c r="E141" s="81">
        <v>10</v>
      </c>
      <c r="F141" s="68"/>
      <c r="G141" s="68"/>
      <c r="H141" s="68"/>
      <c r="I141" s="68"/>
      <c r="J141" s="68"/>
      <c r="K141" s="68"/>
      <c r="L141" s="68"/>
      <c r="M141" s="68"/>
      <c r="N141" s="68">
        <f t="shared" si="29"/>
        <v>0</v>
      </c>
      <c r="O141" s="68"/>
      <c r="Q141" s="79" t="s">
        <v>269</v>
      </c>
      <c r="R141" s="79" t="s">
        <v>270</v>
      </c>
      <c r="S141" s="80" t="s">
        <v>954</v>
      </c>
      <c r="T141" s="81">
        <v>10</v>
      </c>
      <c r="U141" s="68">
        <v>10425286.830084296</v>
      </c>
      <c r="V141" s="68">
        <v>338165.78</v>
      </c>
      <c r="W141" s="68">
        <v>295954.88</v>
      </c>
      <c r="X141" s="68">
        <v>35510.75</v>
      </c>
      <c r="Y141" s="68">
        <v>1742229.224072004</v>
      </c>
      <c r="Z141" s="68">
        <v>701977.06967242446</v>
      </c>
      <c r="AA141" s="68">
        <v>538323.35935369285</v>
      </c>
      <c r="AB141" s="68">
        <v>121569.29399194755</v>
      </c>
      <c r="AC141" s="68">
        <f t="shared" si="30"/>
        <v>14199017.187174365</v>
      </c>
      <c r="AD141" s="68">
        <v>0</v>
      </c>
      <c r="AF141" s="79" t="s">
        <v>269</v>
      </c>
      <c r="AG141" s="79" t="s">
        <v>270</v>
      </c>
      <c r="AH141" s="80" t="s">
        <v>1156</v>
      </c>
      <c r="AI141" s="81">
        <v>10</v>
      </c>
      <c r="AJ141" s="68">
        <v>10728454.355916781</v>
      </c>
      <c r="AK141" s="68">
        <v>347978.31</v>
      </c>
      <c r="AL141" s="68">
        <v>304407.90000000002</v>
      </c>
      <c r="AM141" s="68">
        <v>36552.35</v>
      </c>
      <c r="AN141" s="68">
        <v>1793162.4675408797</v>
      </c>
      <c r="AO141" s="68">
        <v>701977.06967242446</v>
      </c>
      <c r="AP141" s="68">
        <v>554144.23831265303</v>
      </c>
      <c r="AQ141" s="68">
        <v>125413.60658541135</v>
      </c>
      <c r="AR141" s="68">
        <f t="shared" si="31"/>
        <v>14592090.298028149</v>
      </c>
      <c r="AS141" s="68">
        <v>0</v>
      </c>
      <c r="AU141" s="79" t="s">
        <v>269</v>
      </c>
      <c r="AV141" s="79" t="s">
        <v>270</v>
      </c>
      <c r="AW141" s="80" t="s">
        <v>1157</v>
      </c>
      <c r="AX141" s="81">
        <v>10</v>
      </c>
      <c r="AY141" s="68">
        <v>11001359.421044797</v>
      </c>
      <c r="AZ141" s="68">
        <v>356754</v>
      </c>
      <c r="BA141" s="68">
        <v>312122.55000000005</v>
      </c>
      <c r="BB141" s="68">
        <v>37490.43</v>
      </c>
      <c r="BC141" s="68">
        <v>1839071.8137619526</v>
      </c>
      <c r="BD141" s="68">
        <v>701977.06967242446</v>
      </c>
      <c r="BE141" s="68">
        <v>568340.38021847559</v>
      </c>
      <c r="BF141" s="68">
        <v>128899.54226552323</v>
      </c>
      <c r="BG141" s="68">
        <f t="shared" si="32"/>
        <v>14946015.206963174</v>
      </c>
      <c r="BH141" s="68">
        <v>0</v>
      </c>
    </row>
    <row r="142" spans="2:60">
      <c r="B142" s="79" t="s">
        <v>271</v>
      </c>
      <c r="C142" s="79" t="s">
        <v>272</v>
      </c>
      <c r="D142" s="80" t="s">
        <v>953</v>
      </c>
      <c r="E142" s="81">
        <v>10</v>
      </c>
      <c r="F142" s="68"/>
      <c r="G142" s="68"/>
      <c r="H142" s="68"/>
      <c r="I142" s="68"/>
      <c r="J142" s="68"/>
      <c r="K142" s="68"/>
      <c r="L142" s="68"/>
      <c r="M142" s="68"/>
      <c r="N142" s="68">
        <f t="shared" si="29"/>
        <v>0</v>
      </c>
      <c r="O142" s="68"/>
      <c r="Q142" s="79" t="s">
        <v>271</v>
      </c>
      <c r="R142" s="79" t="s">
        <v>272</v>
      </c>
      <c r="S142" s="80" t="s">
        <v>954</v>
      </c>
      <c r="T142" s="81">
        <v>10</v>
      </c>
      <c r="U142" s="68">
        <v>2973559.4588322835</v>
      </c>
      <c r="V142" s="68">
        <v>92270.53</v>
      </c>
      <c r="W142" s="68">
        <v>10241.65</v>
      </c>
      <c r="X142" s="68">
        <v>0</v>
      </c>
      <c r="Y142" s="68">
        <v>326775.39895483613</v>
      </c>
      <c r="Z142" s="68">
        <v>210938.75160659064</v>
      </c>
      <c r="AA142" s="68">
        <v>5889.9567885464985</v>
      </c>
      <c r="AB142" s="68">
        <v>32472.920893879607</v>
      </c>
      <c r="AC142" s="68">
        <f t="shared" si="30"/>
        <v>3718480.0770761361</v>
      </c>
      <c r="AD142" s="68">
        <v>66331.41</v>
      </c>
      <c r="AF142" s="79" t="s">
        <v>271</v>
      </c>
      <c r="AG142" s="79" t="s">
        <v>272</v>
      </c>
      <c r="AH142" s="80" t="s">
        <v>1156</v>
      </c>
      <c r="AI142" s="81">
        <v>10</v>
      </c>
      <c r="AJ142" s="68">
        <v>3046297.675201227</v>
      </c>
      <c r="AK142" s="68">
        <v>94938.6</v>
      </c>
      <c r="AL142" s="68">
        <v>10429.59</v>
      </c>
      <c r="AM142" s="68">
        <v>0</v>
      </c>
      <c r="AN142" s="68">
        <v>336318.45648440334</v>
      </c>
      <c r="AO142" s="68">
        <v>210938.75160659064</v>
      </c>
      <c r="AP142" s="68">
        <v>6109.2346033969006</v>
      </c>
      <c r="AQ142" s="68">
        <v>33381.32003779104</v>
      </c>
      <c r="AR142" s="68">
        <f t="shared" si="31"/>
        <v>3806742.1579334089</v>
      </c>
      <c r="AS142" s="68">
        <v>68328.53</v>
      </c>
      <c r="AU142" s="79" t="s">
        <v>271</v>
      </c>
      <c r="AV142" s="79" t="s">
        <v>272</v>
      </c>
      <c r="AW142" s="80" t="s">
        <v>1157</v>
      </c>
      <c r="AX142" s="81">
        <v>10</v>
      </c>
      <c r="AY142" s="68">
        <v>3113663.6366624935</v>
      </c>
      <c r="AZ142" s="68">
        <v>97296.560000000012</v>
      </c>
      <c r="BA142" s="68">
        <v>10711.54</v>
      </c>
      <c r="BB142" s="68">
        <v>0</v>
      </c>
      <c r="BC142" s="68">
        <v>344934.69884941255</v>
      </c>
      <c r="BD142" s="68">
        <v>210938.75160659064</v>
      </c>
      <c r="BE142" s="68">
        <v>6226.6332446440811</v>
      </c>
      <c r="BF142" s="68">
        <v>34222.58748092223</v>
      </c>
      <c r="BG142" s="68">
        <f t="shared" si="32"/>
        <v>3888016.1678440627</v>
      </c>
      <c r="BH142" s="68">
        <v>70021.759999999995</v>
      </c>
    </row>
    <row r="143" spans="2:60">
      <c r="B143" s="79" t="s">
        <v>273</v>
      </c>
      <c r="C143" s="79" t="s">
        <v>274</v>
      </c>
      <c r="D143" s="80" t="s">
        <v>953</v>
      </c>
      <c r="E143" s="81">
        <v>10</v>
      </c>
      <c r="F143" s="68"/>
      <c r="G143" s="68"/>
      <c r="H143" s="68"/>
      <c r="I143" s="68"/>
      <c r="J143" s="68"/>
      <c r="K143" s="68"/>
      <c r="L143" s="68"/>
      <c r="M143" s="68"/>
      <c r="N143" s="68">
        <f t="shared" si="29"/>
        <v>0</v>
      </c>
      <c r="O143" s="68"/>
      <c r="Q143" s="79" t="s">
        <v>273</v>
      </c>
      <c r="R143" s="79" t="s">
        <v>274</v>
      </c>
      <c r="S143" s="80" t="s">
        <v>954</v>
      </c>
      <c r="T143" s="81">
        <v>10</v>
      </c>
      <c r="U143" s="68">
        <v>6766559.537851966</v>
      </c>
      <c r="V143" s="68">
        <v>238429.37000000005</v>
      </c>
      <c r="W143" s="68">
        <v>41540.890000000007</v>
      </c>
      <c r="X143" s="68">
        <v>22684.770000000004</v>
      </c>
      <c r="Y143" s="68">
        <v>1038056.7851639914</v>
      </c>
      <c r="Z143" s="68">
        <v>370698.67813066457</v>
      </c>
      <c r="AA143" s="68">
        <v>421646.13751044939</v>
      </c>
      <c r="AB143" s="68">
        <v>78342.637678585947</v>
      </c>
      <c r="AC143" s="68">
        <f t="shared" si="30"/>
        <v>9103825.7863356564</v>
      </c>
      <c r="AD143" s="68">
        <v>125866.98</v>
      </c>
      <c r="AF143" s="79" t="s">
        <v>273</v>
      </c>
      <c r="AG143" s="79" t="s">
        <v>274</v>
      </c>
      <c r="AH143" s="80" t="s">
        <v>1156</v>
      </c>
      <c r="AI143" s="81">
        <v>10</v>
      </c>
      <c r="AJ143" s="68">
        <v>6950820.2919162493</v>
      </c>
      <c r="AK143" s="68">
        <v>245339.32999999996</v>
      </c>
      <c r="AL143" s="68">
        <v>42790.61</v>
      </c>
      <c r="AM143" s="68">
        <v>23296.04</v>
      </c>
      <c r="AN143" s="68">
        <v>1068422.7200621474</v>
      </c>
      <c r="AO143" s="68">
        <v>370698.67813066457</v>
      </c>
      <c r="AP143" s="68">
        <v>433931.05963496829</v>
      </c>
      <c r="AQ143" s="68">
        <v>80700.573784459382</v>
      </c>
      <c r="AR143" s="68">
        <f t="shared" si="31"/>
        <v>9345540.7935284898</v>
      </c>
      <c r="AS143" s="68">
        <v>129541.49</v>
      </c>
      <c r="AU143" s="79" t="s">
        <v>273</v>
      </c>
      <c r="AV143" s="79" t="s">
        <v>274</v>
      </c>
      <c r="AW143" s="80" t="s">
        <v>1157</v>
      </c>
      <c r="AX143" s="81">
        <v>10</v>
      </c>
      <c r="AY143" s="68">
        <v>7118568.4609728744</v>
      </c>
      <c r="AZ143" s="68">
        <v>251522.97</v>
      </c>
      <c r="BA143" s="68">
        <v>43937.179999999993</v>
      </c>
      <c r="BB143" s="68">
        <v>23902.620000000003</v>
      </c>
      <c r="BC143" s="68">
        <v>1095777.253046779</v>
      </c>
      <c r="BD143" s="68">
        <v>370698.67813066457</v>
      </c>
      <c r="BE143" s="68">
        <v>445137.16570241743</v>
      </c>
      <c r="BF143" s="68">
        <v>82858.757141880691</v>
      </c>
      <c r="BG143" s="68">
        <f t="shared" si="32"/>
        <v>9565206.424994614</v>
      </c>
      <c r="BH143" s="68">
        <v>132803.34</v>
      </c>
    </row>
    <row r="144" spans="2:60">
      <c r="B144" s="79" t="s">
        <v>275</v>
      </c>
      <c r="C144" s="79" t="s">
        <v>276</v>
      </c>
      <c r="D144" s="80" t="s">
        <v>953</v>
      </c>
      <c r="E144" s="81">
        <v>10</v>
      </c>
      <c r="F144" s="68"/>
      <c r="G144" s="68"/>
      <c r="H144" s="68"/>
      <c r="I144" s="68"/>
      <c r="J144" s="68"/>
      <c r="K144" s="68"/>
      <c r="L144" s="68"/>
      <c r="M144" s="68"/>
      <c r="N144" s="68">
        <f t="shared" si="29"/>
        <v>0</v>
      </c>
      <c r="O144" s="68"/>
      <c r="Q144" s="79" t="s">
        <v>275</v>
      </c>
      <c r="R144" s="79" t="s">
        <v>276</v>
      </c>
      <c r="S144" s="80" t="s">
        <v>954</v>
      </c>
      <c r="T144" s="81">
        <v>10</v>
      </c>
      <c r="U144" s="68">
        <v>583990.77418173885</v>
      </c>
      <c r="V144" s="68">
        <v>19143.270000000004</v>
      </c>
      <c r="W144" s="68">
        <v>7370.170000000001</v>
      </c>
      <c r="X144" s="68">
        <v>1531.46</v>
      </c>
      <c r="Y144" s="68">
        <v>82374.224140666644</v>
      </c>
      <c r="Z144" s="68">
        <v>23444.431330425909</v>
      </c>
      <c r="AA144" s="68">
        <v>0</v>
      </c>
      <c r="AB144" s="68">
        <v>6747.3463365391362</v>
      </c>
      <c r="AC144" s="68">
        <f t="shared" si="30"/>
        <v>740873.44598937058</v>
      </c>
      <c r="AD144" s="68">
        <v>16271.769999999999</v>
      </c>
      <c r="AF144" s="79" t="s">
        <v>275</v>
      </c>
      <c r="AG144" s="79" t="s">
        <v>276</v>
      </c>
      <c r="AH144" s="80" t="s">
        <v>1156</v>
      </c>
      <c r="AI144" s="81">
        <v>10</v>
      </c>
      <c r="AJ144" s="68">
        <v>594661.80558026605</v>
      </c>
      <c r="AK144" s="68">
        <v>19494.579999999994</v>
      </c>
      <c r="AL144" s="68">
        <v>7505.42</v>
      </c>
      <c r="AM144" s="68">
        <v>1559.56</v>
      </c>
      <c r="AN144" s="68">
        <v>83907.000216486718</v>
      </c>
      <c r="AO144" s="68">
        <v>23444.431330425909</v>
      </c>
      <c r="AP144" s="68">
        <v>0</v>
      </c>
      <c r="AQ144" s="68">
        <v>6889.0353196064243</v>
      </c>
      <c r="AR144" s="68">
        <f t="shared" si="31"/>
        <v>754032.2324467852</v>
      </c>
      <c r="AS144" s="68">
        <v>16570.400000000001</v>
      </c>
      <c r="AU144" s="79" t="s">
        <v>275</v>
      </c>
      <c r="AV144" s="79" t="s">
        <v>276</v>
      </c>
      <c r="AW144" s="80" t="s">
        <v>1157</v>
      </c>
      <c r="AX144" s="81">
        <v>10</v>
      </c>
      <c r="AY144" s="68">
        <v>605037.88846559601</v>
      </c>
      <c r="AZ144" s="68">
        <v>19836.2</v>
      </c>
      <c r="BA144" s="68">
        <v>7636.94</v>
      </c>
      <c r="BB144" s="68">
        <v>1586.89</v>
      </c>
      <c r="BC144" s="68">
        <v>85397.40478599543</v>
      </c>
      <c r="BD144" s="68">
        <v>23444.431330425909</v>
      </c>
      <c r="BE144" s="68">
        <v>0</v>
      </c>
      <c r="BF144" s="68">
        <v>7026.8052259986289</v>
      </c>
      <c r="BG144" s="68">
        <f t="shared" si="32"/>
        <v>766827.32980801584</v>
      </c>
      <c r="BH144" s="68">
        <v>16860.77</v>
      </c>
    </row>
    <row r="145" spans="2:60">
      <c r="B145" s="79" t="s">
        <v>277</v>
      </c>
      <c r="C145" s="79" t="s">
        <v>278</v>
      </c>
      <c r="D145" s="80" t="s">
        <v>953</v>
      </c>
      <c r="E145" s="81">
        <v>10</v>
      </c>
      <c r="F145" s="68"/>
      <c r="G145" s="68"/>
      <c r="H145" s="68"/>
      <c r="I145" s="68"/>
      <c r="J145" s="68"/>
      <c r="K145" s="68"/>
      <c r="L145" s="68"/>
      <c r="M145" s="68"/>
      <c r="N145" s="68">
        <f t="shared" si="29"/>
        <v>0</v>
      </c>
      <c r="O145" s="68"/>
      <c r="Q145" s="79" t="s">
        <v>277</v>
      </c>
      <c r="R145" s="79" t="s">
        <v>278</v>
      </c>
      <c r="S145" s="80" t="s">
        <v>954</v>
      </c>
      <c r="T145" s="81">
        <v>10</v>
      </c>
      <c r="U145" s="68">
        <v>4617919.3956841584</v>
      </c>
      <c r="V145" s="68">
        <v>206460.13000000003</v>
      </c>
      <c r="W145" s="68">
        <v>84996.09</v>
      </c>
      <c r="X145" s="68">
        <v>14548.880000000001</v>
      </c>
      <c r="Y145" s="68">
        <v>707546.93561131321</v>
      </c>
      <c r="Z145" s="68">
        <v>416951.84980322159</v>
      </c>
      <c r="AA145" s="68">
        <v>401361.66361370217</v>
      </c>
      <c r="AB145" s="68">
        <v>57324.163751116022</v>
      </c>
      <c r="AC145" s="68">
        <f t="shared" si="30"/>
        <v>6655182.268463511</v>
      </c>
      <c r="AD145" s="68">
        <v>148073.16</v>
      </c>
      <c r="AF145" s="79" t="s">
        <v>277</v>
      </c>
      <c r="AG145" s="79" t="s">
        <v>278</v>
      </c>
      <c r="AH145" s="80" t="s">
        <v>1156</v>
      </c>
      <c r="AI145" s="81">
        <v>10</v>
      </c>
      <c r="AJ145" s="68">
        <v>4739257.7721191607</v>
      </c>
      <c r="AK145" s="68">
        <v>212490.96</v>
      </c>
      <c r="AL145" s="68">
        <v>87433.2</v>
      </c>
      <c r="AM145" s="68">
        <v>14913.37</v>
      </c>
      <c r="AN145" s="68">
        <v>728234.48474228312</v>
      </c>
      <c r="AO145" s="68">
        <v>416951.84980322159</v>
      </c>
      <c r="AP145" s="68">
        <v>413197.6879012459</v>
      </c>
      <c r="AQ145" s="68">
        <v>59021.233535611071</v>
      </c>
      <c r="AR145" s="68">
        <f t="shared" si="31"/>
        <v>6823948.1981015224</v>
      </c>
      <c r="AS145" s="68">
        <v>152447.63999999998</v>
      </c>
      <c r="AU145" s="79" t="s">
        <v>277</v>
      </c>
      <c r="AV145" s="79" t="s">
        <v>278</v>
      </c>
      <c r="AW145" s="80" t="s">
        <v>1157</v>
      </c>
      <c r="AX145" s="81">
        <v>10</v>
      </c>
      <c r="AY145" s="68">
        <v>4850503.1219172133</v>
      </c>
      <c r="AZ145" s="68">
        <v>217801.43000000005</v>
      </c>
      <c r="BA145" s="68">
        <v>89659.61</v>
      </c>
      <c r="BB145" s="68">
        <v>15373.059999999998</v>
      </c>
      <c r="BC145" s="68">
        <v>746874.92100496404</v>
      </c>
      <c r="BD145" s="68">
        <v>416951.84980322159</v>
      </c>
      <c r="BE145" s="68">
        <v>423721.91855008597</v>
      </c>
      <c r="BF145" s="68">
        <v>60578.211231209338</v>
      </c>
      <c r="BG145" s="68">
        <f t="shared" si="32"/>
        <v>6977674.1725066938</v>
      </c>
      <c r="BH145" s="68">
        <v>156210.04999999999</v>
      </c>
    </row>
    <row r="146" spans="2:60">
      <c r="B146" s="79" t="s">
        <v>279</v>
      </c>
      <c r="C146" s="79" t="s">
        <v>280</v>
      </c>
      <c r="D146" s="80" t="s">
        <v>953</v>
      </c>
      <c r="E146" s="81">
        <v>10</v>
      </c>
      <c r="F146" s="68"/>
      <c r="G146" s="68"/>
      <c r="H146" s="68"/>
      <c r="I146" s="68"/>
      <c r="J146" s="68"/>
      <c r="K146" s="68"/>
      <c r="L146" s="68"/>
      <c r="M146" s="68"/>
      <c r="N146" s="68">
        <f t="shared" si="29"/>
        <v>0</v>
      </c>
      <c r="O146" s="68"/>
      <c r="Q146" s="79" t="s">
        <v>279</v>
      </c>
      <c r="R146" s="79" t="s">
        <v>280</v>
      </c>
      <c r="S146" s="80" t="s">
        <v>954</v>
      </c>
      <c r="T146" s="81">
        <v>10</v>
      </c>
      <c r="U146" s="68">
        <v>3018375.5725938398</v>
      </c>
      <c r="V146" s="68">
        <v>123856.94</v>
      </c>
      <c r="W146" s="68">
        <v>0</v>
      </c>
      <c r="X146" s="68">
        <v>8805.8900000000012</v>
      </c>
      <c r="Y146" s="68">
        <v>452087.62938300817</v>
      </c>
      <c r="Z146" s="68">
        <v>246463.5430191507</v>
      </c>
      <c r="AA146" s="68">
        <v>410408.20297738863</v>
      </c>
      <c r="AB146" s="68">
        <v>37987.80526555609</v>
      </c>
      <c r="AC146" s="68">
        <f t="shared" si="30"/>
        <v>4383173.103238943</v>
      </c>
      <c r="AD146" s="68">
        <v>85187.51999999999</v>
      </c>
      <c r="AF146" s="79" t="s">
        <v>279</v>
      </c>
      <c r="AG146" s="79" t="s">
        <v>280</v>
      </c>
      <c r="AH146" s="80" t="s">
        <v>1156</v>
      </c>
      <c r="AI146" s="81">
        <v>10</v>
      </c>
      <c r="AJ146" s="68">
        <v>3093163.6374023752</v>
      </c>
      <c r="AK146" s="68">
        <v>127397.1</v>
      </c>
      <c r="AL146" s="68">
        <v>0</v>
      </c>
      <c r="AM146" s="68">
        <v>9064.98</v>
      </c>
      <c r="AN146" s="68">
        <v>465317.13113101223</v>
      </c>
      <c r="AO146" s="68">
        <v>246463.5430191507</v>
      </c>
      <c r="AP146" s="68">
        <v>422570.01268190204</v>
      </c>
      <c r="AQ146" s="68">
        <v>39073.598469147459</v>
      </c>
      <c r="AR146" s="68">
        <f t="shared" si="31"/>
        <v>4490678.1527035879</v>
      </c>
      <c r="AS146" s="68">
        <v>87628.15</v>
      </c>
      <c r="AU146" s="79" t="s">
        <v>279</v>
      </c>
      <c r="AV146" s="79" t="s">
        <v>280</v>
      </c>
      <c r="AW146" s="80" t="s">
        <v>1157</v>
      </c>
      <c r="AX146" s="81">
        <v>10</v>
      </c>
      <c r="AY146" s="68">
        <v>3161917.7119375248</v>
      </c>
      <c r="AZ146" s="68">
        <v>130621.35999999999</v>
      </c>
      <c r="BA146" s="68">
        <v>0</v>
      </c>
      <c r="BB146" s="68">
        <v>9223.83</v>
      </c>
      <c r="BC146" s="68">
        <v>477222.52320862317</v>
      </c>
      <c r="BD146" s="68">
        <v>246463.5430191507</v>
      </c>
      <c r="BE146" s="68">
        <v>433174.6652083419</v>
      </c>
      <c r="BF146" s="68">
        <v>40072.069749401882</v>
      </c>
      <c r="BG146" s="68">
        <f t="shared" si="32"/>
        <v>4588553.6731230421</v>
      </c>
      <c r="BH146" s="68">
        <v>89857.97</v>
      </c>
    </row>
    <row r="147" spans="2:60">
      <c r="B147" s="79" t="s">
        <v>281</v>
      </c>
      <c r="C147" s="79" t="s">
        <v>282</v>
      </c>
      <c r="D147" s="80" t="s">
        <v>953</v>
      </c>
      <c r="E147" s="81">
        <v>10</v>
      </c>
      <c r="F147" s="68"/>
      <c r="G147" s="68"/>
      <c r="H147" s="68"/>
      <c r="I147" s="68"/>
      <c r="J147" s="68"/>
      <c r="K147" s="68"/>
      <c r="L147" s="68"/>
      <c r="M147" s="68"/>
      <c r="N147" s="68">
        <f t="shared" si="29"/>
        <v>0</v>
      </c>
      <c r="O147" s="68"/>
      <c r="Q147" s="79" t="s">
        <v>281</v>
      </c>
      <c r="R147" s="79" t="s">
        <v>282</v>
      </c>
      <c r="S147" s="80" t="s">
        <v>954</v>
      </c>
      <c r="T147" s="81">
        <v>10</v>
      </c>
      <c r="U147" s="68">
        <v>5259745.4863565909</v>
      </c>
      <c r="V147" s="68">
        <v>119786.39</v>
      </c>
      <c r="W147" s="68">
        <v>0</v>
      </c>
      <c r="X147" s="68">
        <v>18230.52</v>
      </c>
      <c r="Y147" s="68">
        <v>568978.47979926283</v>
      </c>
      <c r="Z147" s="68">
        <v>311175.08565761981</v>
      </c>
      <c r="AA147" s="68">
        <v>462537.13300305192</v>
      </c>
      <c r="AB147" s="68">
        <v>57454.499106186442</v>
      </c>
      <c r="AC147" s="68">
        <f t="shared" si="30"/>
        <v>6797907.5939227119</v>
      </c>
      <c r="AD147" s="68">
        <v>0</v>
      </c>
      <c r="AF147" s="79" t="s">
        <v>281</v>
      </c>
      <c r="AG147" s="79" t="s">
        <v>282</v>
      </c>
      <c r="AH147" s="80" t="s">
        <v>1156</v>
      </c>
      <c r="AI147" s="81">
        <v>10</v>
      </c>
      <c r="AJ147" s="68">
        <v>5400489.1332540568</v>
      </c>
      <c r="AK147" s="68">
        <v>123205.92</v>
      </c>
      <c r="AL147" s="68">
        <v>0</v>
      </c>
      <c r="AM147" s="68">
        <v>18768.469999999998</v>
      </c>
      <c r="AN147" s="68">
        <v>585654.94686440506</v>
      </c>
      <c r="AO147" s="68">
        <v>311175.08565761981</v>
      </c>
      <c r="AP147" s="68">
        <v>475858.22809906845</v>
      </c>
      <c r="AQ147" s="68">
        <v>59151.119450827129</v>
      </c>
      <c r="AR147" s="68">
        <f t="shared" si="31"/>
        <v>6974302.9033259768</v>
      </c>
      <c r="AS147" s="68">
        <v>0</v>
      </c>
      <c r="AU147" s="79" t="s">
        <v>281</v>
      </c>
      <c r="AV147" s="79" t="s">
        <v>282</v>
      </c>
      <c r="AW147" s="80" t="s">
        <v>1157</v>
      </c>
      <c r="AX147" s="81">
        <v>10</v>
      </c>
      <c r="AY147" s="68">
        <v>5528934.5299111335</v>
      </c>
      <c r="AZ147" s="68">
        <v>126299.04000000001</v>
      </c>
      <c r="BA147" s="68">
        <v>0</v>
      </c>
      <c r="BB147" s="68">
        <v>19201.57</v>
      </c>
      <c r="BC147" s="68">
        <v>600682.87959375617</v>
      </c>
      <c r="BD147" s="68">
        <v>311175.08565761981</v>
      </c>
      <c r="BE147" s="68">
        <v>488292.28347143647</v>
      </c>
      <c r="BF147" s="68">
        <v>60706.411372185685</v>
      </c>
      <c r="BG147" s="68">
        <f t="shared" si="32"/>
        <v>7135291.8000061316</v>
      </c>
      <c r="BH147" s="68">
        <v>0</v>
      </c>
    </row>
    <row r="148" spans="2:60">
      <c r="B148" s="79" t="s">
        <v>283</v>
      </c>
      <c r="C148" s="79" t="s">
        <v>284</v>
      </c>
      <c r="D148" s="80" t="s">
        <v>953</v>
      </c>
      <c r="E148" s="81">
        <v>10</v>
      </c>
      <c r="F148" s="68"/>
      <c r="G148" s="68"/>
      <c r="H148" s="68"/>
      <c r="I148" s="68"/>
      <c r="J148" s="68"/>
      <c r="K148" s="68"/>
      <c r="L148" s="68"/>
      <c r="M148" s="68"/>
      <c r="N148" s="68">
        <f t="shared" si="29"/>
        <v>0</v>
      </c>
      <c r="O148" s="68"/>
      <c r="Q148" s="79" t="s">
        <v>283</v>
      </c>
      <c r="R148" s="79" t="s">
        <v>284</v>
      </c>
      <c r="S148" s="80" t="s">
        <v>954</v>
      </c>
      <c r="T148" s="81">
        <v>10</v>
      </c>
      <c r="U148" s="68">
        <v>6153193.1263665436</v>
      </c>
      <c r="V148" s="68">
        <v>346379.82999999996</v>
      </c>
      <c r="W148" s="68">
        <v>117903.90000000001</v>
      </c>
      <c r="X148" s="68">
        <v>20509.32</v>
      </c>
      <c r="Y148" s="68">
        <v>965859.41094135889</v>
      </c>
      <c r="Z148" s="68">
        <v>438864.77924828557</v>
      </c>
      <c r="AA148" s="68">
        <v>454286.57889048761</v>
      </c>
      <c r="AB148" s="68">
        <v>77203.593788074329</v>
      </c>
      <c r="AC148" s="68">
        <f t="shared" si="30"/>
        <v>8779392.9492347501</v>
      </c>
      <c r="AD148" s="68">
        <v>205192.41</v>
      </c>
      <c r="AF148" s="79" t="s">
        <v>283</v>
      </c>
      <c r="AG148" s="79" t="s">
        <v>284</v>
      </c>
      <c r="AH148" s="80" t="s">
        <v>1156</v>
      </c>
      <c r="AI148" s="81">
        <v>10</v>
      </c>
      <c r="AJ148" s="68">
        <v>6319494.7815083247</v>
      </c>
      <c r="AK148" s="68">
        <v>356399.10000000009</v>
      </c>
      <c r="AL148" s="68">
        <v>121389.61</v>
      </c>
      <c r="AM148" s="68">
        <v>21089.31</v>
      </c>
      <c r="AN148" s="68">
        <v>994147.97300911439</v>
      </c>
      <c r="AO148" s="68">
        <v>438864.77924828557</v>
      </c>
      <c r="AP148" s="68">
        <v>467851.92710626859</v>
      </c>
      <c r="AQ148" s="68">
        <v>79527.687678584829</v>
      </c>
      <c r="AR148" s="68">
        <f t="shared" si="31"/>
        <v>9009960.918550577</v>
      </c>
      <c r="AS148" s="68">
        <v>211195.74999999997</v>
      </c>
      <c r="AU148" s="79" t="s">
        <v>283</v>
      </c>
      <c r="AV148" s="79" t="s">
        <v>284</v>
      </c>
      <c r="AW148" s="80" t="s">
        <v>1157</v>
      </c>
      <c r="AX148" s="81">
        <v>10</v>
      </c>
      <c r="AY148" s="68">
        <v>6470224.3348237583</v>
      </c>
      <c r="AZ148" s="68">
        <v>365445.74</v>
      </c>
      <c r="BA148" s="68">
        <v>124450.76000000001</v>
      </c>
      <c r="BB148" s="68">
        <v>21665.93</v>
      </c>
      <c r="BC148" s="68">
        <v>1019627.9550956689</v>
      </c>
      <c r="BD148" s="68">
        <v>438864.77924828557</v>
      </c>
      <c r="BE148" s="68">
        <v>479680.79782397131</v>
      </c>
      <c r="BF148" s="68">
        <v>81645.638205481693</v>
      </c>
      <c r="BG148" s="68">
        <f t="shared" si="32"/>
        <v>9218162.5851971656</v>
      </c>
      <c r="BH148" s="68">
        <v>216556.65</v>
      </c>
    </row>
    <row r="149" spans="2:60">
      <c r="B149" s="79" t="s">
        <v>285</v>
      </c>
      <c r="C149" s="79" t="s">
        <v>286</v>
      </c>
      <c r="D149" s="80" t="s">
        <v>953</v>
      </c>
      <c r="E149" s="81">
        <v>10</v>
      </c>
      <c r="F149" s="68"/>
      <c r="G149" s="68"/>
      <c r="H149" s="68"/>
      <c r="I149" s="68"/>
      <c r="J149" s="68"/>
      <c r="K149" s="68"/>
      <c r="L149" s="68"/>
      <c r="M149" s="68"/>
      <c r="N149" s="68">
        <f t="shared" si="29"/>
        <v>0</v>
      </c>
      <c r="O149" s="68"/>
      <c r="Q149" s="79" t="s">
        <v>285</v>
      </c>
      <c r="R149" s="79" t="s">
        <v>286</v>
      </c>
      <c r="S149" s="80" t="s">
        <v>954</v>
      </c>
      <c r="T149" s="81">
        <v>10</v>
      </c>
      <c r="U149" s="68">
        <v>952864.7986949794</v>
      </c>
      <c r="V149" s="68">
        <v>25556.25</v>
      </c>
      <c r="W149" s="68">
        <v>0</v>
      </c>
      <c r="X149" s="68">
        <v>2584.3399999999997</v>
      </c>
      <c r="Y149" s="68">
        <v>145243.69830272876</v>
      </c>
      <c r="Z149" s="68">
        <v>146170.26026804789</v>
      </c>
      <c r="AA149" s="68">
        <v>0</v>
      </c>
      <c r="AB149" s="68">
        <v>10835.850681313081</v>
      </c>
      <c r="AC149" s="68">
        <f t="shared" si="30"/>
        <v>1308237.157947069</v>
      </c>
      <c r="AD149" s="68">
        <v>24981.96</v>
      </c>
      <c r="AF149" s="79" t="s">
        <v>285</v>
      </c>
      <c r="AG149" s="79" t="s">
        <v>286</v>
      </c>
      <c r="AH149" s="80" t="s">
        <v>1156</v>
      </c>
      <c r="AI149" s="81">
        <v>10</v>
      </c>
      <c r="AJ149" s="68">
        <v>970322.6971293909</v>
      </c>
      <c r="AK149" s="68">
        <v>26025.270000000004</v>
      </c>
      <c r="AL149" s="68">
        <v>0</v>
      </c>
      <c r="AM149" s="68">
        <v>2631.7599999999998</v>
      </c>
      <c r="AN149" s="68">
        <v>147948.77501882662</v>
      </c>
      <c r="AO149" s="68">
        <v>146170.26026804789</v>
      </c>
      <c r="AP149" s="68">
        <v>0</v>
      </c>
      <c r="AQ149" s="68">
        <v>11063.405005620327</v>
      </c>
      <c r="AR149" s="68">
        <f t="shared" si="31"/>
        <v>1329602.5974218857</v>
      </c>
      <c r="AS149" s="68">
        <v>25440.43</v>
      </c>
      <c r="AU149" s="79" t="s">
        <v>285</v>
      </c>
      <c r="AV149" s="79" t="s">
        <v>286</v>
      </c>
      <c r="AW149" s="80" t="s">
        <v>1157</v>
      </c>
      <c r="AX149" s="81">
        <v>10</v>
      </c>
      <c r="AY149" s="68">
        <v>987298.0368614234</v>
      </c>
      <c r="AZ149" s="68">
        <v>26481.32</v>
      </c>
      <c r="BA149" s="68">
        <v>0</v>
      </c>
      <c r="BB149" s="68">
        <v>2677.8799999999997</v>
      </c>
      <c r="BC149" s="68">
        <v>150579.07171670353</v>
      </c>
      <c r="BD149" s="68">
        <v>146170.26026804789</v>
      </c>
      <c r="BE149" s="68">
        <v>0</v>
      </c>
      <c r="BF149" s="68">
        <v>11284.673305732664</v>
      </c>
      <c r="BG149" s="68">
        <f t="shared" si="32"/>
        <v>1350377.4721519074</v>
      </c>
      <c r="BH149" s="68">
        <v>25886.230000000003</v>
      </c>
    </row>
    <row r="150" spans="2:60">
      <c r="B150" s="79" t="s">
        <v>287</v>
      </c>
      <c r="C150" s="79" t="s">
        <v>288</v>
      </c>
      <c r="D150" s="80" t="s">
        <v>953</v>
      </c>
      <c r="E150" s="81">
        <v>10</v>
      </c>
      <c r="F150" s="68"/>
      <c r="G150" s="68"/>
      <c r="H150" s="68"/>
      <c r="I150" s="68"/>
      <c r="J150" s="68"/>
      <c r="K150" s="68"/>
      <c r="L150" s="68"/>
      <c r="M150" s="68"/>
      <c r="N150" s="68">
        <f t="shared" si="29"/>
        <v>0</v>
      </c>
      <c r="O150" s="68"/>
      <c r="Q150" s="79" t="s">
        <v>287</v>
      </c>
      <c r="R150" s="79" t="s">
        <v>288</v>
      </c>
      <c r="S150" s="80" t="s">
        <v>954</v>
      </c>
      <c r="T150" s="81">
        <v>10</v>
      </c>
      <c r="U150" s="68">
        <v>6507600.7109932397</v>
      </c>
      <c r="V150" s="68">
        <v>239176.45999999996</v>
      </c>
      <c r="W150" s="68">
        <v>11195.91</v>
      </c>
      <c r="X150" s="68">
        <v>23085.39</v>
      </c>
      <c r="Y150" s="68">
        <v>1027629.895343213</v>
      </c>
      <c r="Z150" s="68">
        <v>498606.97267110122</v>
      </c>
      <c r="AA150" s="68">
        <v>543010.24898551265</v>
      </c>
      <c r="AB150" s="68">
        <v>75633.946875793859</v>
      </c>
      <c r="AC150" s="68">
        <f t="shared" si="30"/>
        <v>9086051.0448688604</v>
      </c>
      <c r="AD150" s="68">
        <v>160111.51</v>
      </c>
      <c r="AF150" s="79" t="s">
        <v>287</v>
      </c>
      <c r="AG150" s="79" t="s">
        <v>288</v>
      </c>
      <c r="AH150" s="80" t="s">
        <v>1156</v>
      </c>
      <c r="AI150" s="81">
        <v>10</v>
      </c>
      <c r="AJ150" s="68">
        <v>6683973.2307578446</v>
      </c>
      <c r="AK150" s="68">
        <v>246109.12000000002</v>
      </c>
      <c r="AL150" s="68">
        <v>11503.26</v>
      </c>
      <c r="AM150" s="68">
        <v>23712.84</v>
      </c>
      <c r="AN150" s="68">
        <v>1057718.7845600669</v>
      </c>
      <c r="AO150" s="68">
        <v>498606.97267110122</v>
      </c>
      <c r="AP150" s="68">
        <v>558712.21188886836</v>
      </c>
      <c r="AQ150" s="68">
        <v>77899.222207669169</v>
      </c>
      <c r="AR150" s="68">
        <f t="shared" si="31"/>
        <v>9323014.74208555</v>
      </c>
      <c r="AS150" s="68">
        <v>164779.1</v>
      </c>
      <c r="AU150" s="79" t="s">
        <v>287</v>
      </c>
      <c r="AV150" s="79" t="s">
        <v>288</v>
      </c>
      <c r="AW150" s="80" t="s">
        <v>1157</v>
      </c>
      <c r="AX150" s="81">
        <v>10</v>
      </c>
      <c r="AY150" s="68">
        <v>6844762.5696913078</v>
      </c>
      <c r="AZ150" s="68">
        <v>252290.01</v>
      </c>
      <c r="BA150" s="68">
        <v>11808.44</v>
      </c>
      <c r="BB150" s="68">
        <v>24335.670000000002</v>
      </c>
      <c r="BC150" s="68">
        <v>1084860.3790222618</v>
      </c>
      <c r="BD150" s="68">
        <v>498606.97267110122</v>
      </c>
      <c r="BE150" s="68">
        <v>572947.56511294143</v>
      </c>
      <c r="BF150" s="68">
        <v>79977.07415830344</v>
      </c>
      <c r="BG150" s="68">
        <f t="shared" si="32"/>
        <v>9538500.8206559159</v>
      </c>
      <c r="BH150" s="68">
        <v>168912.14</v>
      </c>
    </row>
    <row r="151" spans="2:60">
      <c r="B151" s="79" t="s">
        <v>289</v>
      </c>
      <c r="C151" s="79" t="s">
        <v>290</v>
      </c>
      <c r="D151" s="80" t="s">
        <v>953</v>
      </c>
      <c r="E151" s="81">
        <v>10</v>
      </c>
      <c r="F151" s="68"/>
      <c r="G151" s="68"/>
      <c r="H151" s="68"/>
      <c r="I151" s="68"/>
      <c r="J151" s="68"/>
      <c r="K151" s="68"/>
      <c r="L151" s="68"/>
      <c r="M151" s="68"/>
      <c r="N151" s="68">
        <f t="shared" si="29"/>
        <v>0</v>
      </c>
      <c r="O151" s="68"/>
      <c r="Q151" s="79" t="s">
        <v>289</v>
      </c>
      <c r="R151" s="79" t="s">
        <v>290</v>
      </c>
      <c r="S151" s="80" t="s">
        <v>954</v>
      </c>
      <c r="T151" s="81">
        <v>10</v>
      </c>
      <c r="U151" s="68">
        <v>6427782.0700042378</v>
      </c>
      <c r="V151" s="68">
        <v>292413.39</v>
      </c>
      <c r="W151" s="68">
        <v>51973.979999999996</v>
      </c>
      <c r="X151" s="68">
        <v>22589.05</v>
      </c>
      <c r="Y151" s="68">
        <v>1023630.5303043104</v>
      </c>
      <c r="Z151" s="68">
        <v>630062.68377762567</v>
      </c>
      <c r="AA151" s="68">
        <v>765566.88800224452</v>
      </c>
      <c r="AB151" s="68">
        <v>81746.297252336517</v>
      </c>
      <c r="AC151" s="68">
        <f t="shared" si="30"/>
        <v>9524526.8993407544</v>
      </c>
      <c r="AD151" s="68">
        <v>228762.01</v>
      </c>
      <c r="AF151" s="79" t="s">
        <v>289</v>
      </c>
      <c r="AG151" s="79" t="s">
        <v>290</v>
      </c>
      <c r="AH151" s="80" t="s">
        <v>1156</v>
      </c>
      <c r="AI151" s="81">
        <v>10</v>
      </c>
      <c r="AJ151" s="68">
        <v>6602840.0526957707</v>
      </c>
      <c r="AK151" s="68">
        <v>300801.43000000005</v>
      </c>
      <c r="AL151" s="68">
        <v>53415.17</v>
      </c>
      <c r="AM151" s="68">
        <v>23198.559999999998</v>
      </c>
      <c r="AN151" s="68">
        <v>1053561.3716796278</v>
      </c>
      <c r="AO151" s="68">
        <v>630062.68377762567</v>
      </c>
      <c r="AP151" s="68">
        <v>788035.86732224177</v>
      </c>
      <c r="AQ151" s="68">
        <v>84210.134398136288</v>
      </c>
      <c r="AR151" s="68">
        <f t="shared" si="31"/>
        <v>9771424.8798734006</v>
      </c>
      <c r="AS151" s="68">
        <v>235299.61</v>
      </c>
      <c r="AU151" s="79" t="s">
        <v>289</v>
      </c>
      <c r="AV151" s="79" t="s">
        <v>290</v>
      </c>
      <c r="AW151" s="80" t="s">
        <v>1157</v>
      </c>
      <c r="AX151" s="81">
        <v>10</v>
      </c>
      <c r="AY151" s="68">
        <v>6762235.4097840134</v>
      </c>
      <c r="AZ151" s="68">
        <v>308452.88</v>
      </c>
      <c r="BA151" s="68">
        <v>54847.09</v>
      </c>
      <c r="BB151" s="68">
        <v>23803.429999999997</v>
      </c>
      <c r="BC151" s="68">
        <v>1080514.2744514053</v>
      </c>
      <c r="BD151" s="68">
        <v>630062.68377762567</v>
      </c>
      <c r="BE151" s="68">
        <v>808263.18656279217</v>
      </c>
      <c r="BF151" s="68">
        <v>86467.979926584288</v>
      </c>
      <c r="BG151" s="68">
        <f t="shared" si="32"/>
        <v>9995954.264502421</v>
      </c>
      <c r="BH151" s="68">
        <v>241307.33</v>
      </c>
    </row>
    <row r="152" spans="2:60">
      <c r="B152" s="79" t="s">
        <v>291</v>
      </c>
      <c r="C152" s="79" t="s">
        <v>292</v>
      </c>
      <c r="D152" s="80" t="s">
        <v>953</v>
      </c>
      <c r="E152" s="81">
        <v>10</v>
      </c>
      <c r="F152" s="68"/>
      <c r="G152" s="68"/>
      <c r="H152" s="68"/>
      <c r="I152" s="68"/>
      <c r="J152" s="68"/>
      <c r="K152" s="68"/>
      <c r="L152" s="68"/>
      <c r="M152" s="68"/>
      <c r="N152" s="68">
        <f t="shared" si="29"/>
        <v>0</v>
      </c>
      <c r="O152" s="68"/>
      <c r="Q152" s="79" t="s">
        <v>291</v>
      </c>
      <c r="R152" s="79" t="s">
        <v>292</v>
      </c>
      <c r="S152" s="80" t="s">
        <v>954</v>
      </c>
      <c r="T152" s="81">
        <v>10</v>
      </c>
      <c r="U152" s="68">
        <v>2850250.8728351304</v>
      </c>
      <c r="V152" s="68">
        <v>88675.609999999986</v>
      </c>
      <c r="W152" s="68">
        <v>0</v>
      </c>
      <c r="X152" s="68">
        <v>7430.92</v>
      </c>
      <c r="Y152" s="68">
        <v>379324.87055296585</v>
      </c>
      <c r="Z152" s="68">
        <v>185544.37476137967</v>
      </c>
      <c r="AA152" s="68">
        <v>216602.34507343854</v>
      </c>
      <c r="AB152" s="68">
        <v>34588.597080805339</v>
      </c>
      <c r="AC152" s="68">
        <f t="shared" si="30"/>
        <v>3836429.5303037199</v>
      </c>
      <c r="AD152" s="68">
        <v>74011.94</v>
      </c>
      <c r="AF152" s="79" t="s">
        <v>291</v>
      </c>
      <c r="AG152" s="79" t="s">
        <v>292</v>
      </c>
      <c r="AH152" s="80" t="s">
        <v>1156</v>
      </c>
      <c r="AI152" s="81">
        <v>10</v>
      </c>
      <c r="AJ152" s="68">
        <v>2920055.2694665352</v>
      </c>
      <c r="AK152" s="68">
        <v>91218.800000000017</v>
      </c>
      <c r="AL152" s="68">
        <v>0</v>
      </c>
      <c r="AM152" s="68">
        <v>7668.84</v>
      </c>
      <c r="AN152" s="68">
        <v>390431.37145101005</v>
      </c>
      <c r="AO152" s="68">
        <v>185544.37476137967</v>
      </c>
      <c r="AP152" s="68">
        <v>223017.90907368611</v>
      </c>
      <c r="AQ152" s="68">
        <v>35562.107332723681</v>
      </c>
      <c r="AR152" s="68">
        <f t="shared" si="31"/>
        <v>3929682.5120853344</v>
      </c>
      <c r="AS152" s="68">
        <v>76183.839999999997</v>
      </c>
      <c r="AU152" s="79" t="s">
        <v>291</v>
      </c>
      <c r="AV152" s="79" t="s">
        <v>292</v>
      </c>
      <c r="AW152" s="80" t="s">
        <v>1157</v>
      </c>
      <c r="AX152" s="81">
        <v>10</v>
      </c>
      <c r="AY152" s="68">
        <v>2984233.5027035037</v>
      </c>
      <c r="AZ152" s="68">
        <v>93543.43</v>
      </c>
      <c r="BA152" s="68">
        <v>0</v>
      </c>
      <c r="BB152" s="68">
        <v>7906.52</v>
      </c>
      <c r="BC152" s="68">
        <v>400442.4122511638</v>
      </c>
      <c r="BD152" s="68">
        <v>185544.37476137967</v>
      </c>
      <c r="BE152" s="68">
        <v>228631.07354889391</v>
      </c>
      <c r="BF152" s="68">
        <v>36459.938578302506</v>
      </c>
      <c r="BG152" s="68">
        <f t="shared" si="32"/>
        <v>4014799.681843244</v>
      </c>
      <c r="BH152" s="68">
        <v>78038.429999999993</v>
      </c>
    </row>
    <row r="153" spans="2:60">
      <c r="B153" s="79" t="s">
        <v>293</v>
      </c>
      <c r="C153" s="79" t="s">
        <v>294</v>
      </c>
      <c r="D153" s="80" t="s">
        <v>953</v>
      </c>
      <c r="E153" s="81">
        <v>10</v>
      </c>
      <c r="F153" s="68"/>
      <c r="G153" s="68"/>
      <c r="H153" s="68"/>
      <c r="I153" s="68"/>
      <c r="J153" s="68"/>
      <c r="K153" s="68"/>
      <c r="L153" s="68"/>
      <c r="M153" s="68"/>
      <c r="N153" s="68">
        <f t="shared" si="29"/>
        <v>0</v>
      </c>
      <c r="O153" s="68"/>
      <c r="Q153" s="79" t="s">
        <v>293</v>
      </c>
      <c r="R153" s="79" t="s">
        <v>294</v>
      </c>
      <c r="S153" s="80" t="s">
        <v>954</v>
      </c>
      <c r="T153" s="81">
        <v>10</v>
      </c>
      <c r="U153" s="68">
        <v>24124832.098004229</v>
      </c>
      <c r="V153" s="68">
        <v>854555.53</v>
      </c>
      <c r="W153" s="68">
        <v>236105.02999999997</v>
      </c>
      <c r="X153" s="68">
        <v>84117.98</v>
      </c>
      <c r="Y153" s="68">
        <v>3469142.687500604</v>
      </c>
      <c r="Z153" s="68">
        <v>1298602.785952894</v>
      </c>
      <c r="AA153" s="68">
        <v>1562049.713837415</v>
      </c>
      <c r="AB153" s="68">
        <v>281330.80626210943</v>
      </c>
      <c r="AC153" s="68">
        <f t="shared" si="30"/>
        <v>32289317.111557253</v>
      </c>
      <c r="AD153" s="68">
        <v>378580.48000000004</v>
      </c>
      <c r="AF153" s="79" t="s">
        <v>293</v>
      </c>
      <c r="AG153" s="79" t="s">
        <v>294</v>
      </c>
      <c r="AH153" s="80" t="s">
        <v>1156</v>
      </c>
      <c r="AI153" s="81">
        <v>10</v>
      </c>
      <c r="AJ153" s="68">
        <v>24825687.972141165</v>
      </c>
      <c r="AK153" s="68">
        <v>879292.69999999972</v>
      </c>
      <c r="AL153" s="68">
        <v>242981.04999999996</v>
      </c>
      <c r="AM153" s="68">
        <v>86577.14</v>
      </c>
      <c r="AN153" s="68">
        <v>3570727.3720945772</v>
      </c>
      <c r="AO153" s="68">
        <v>1298602.785952894</v>
      </c>
      <c r="AP153" s="68">
        <v>1607708.5952258098</v>
      </c>
      <c r="AQ153" s="68">
        <v>290216.15424090996</v>
      </c>
      <c r="AR153" s="68">
        <f t="shared" si="31"/>
        <v>33191390.879655357</v>
      </c>
      <c r="AS153" s="68">
        <v>389597.11000000004</v>
      </c>
      <c r="AU153" s="79" t="s">
        <v>293</v>
      </c>
      <c r="AV153" s="79" t="s">
        <v>294</v>
      </c>
      <c r="AW153" s="80" t="s">
        <v>1157</v>
      </c>
      <c r="AX153" s="81">
        <v>10</v>
      </c>
      <c r="AY153" s="68">
        <v>25457247.314043112</v>
      </c>
      <c r="AZ153" s="68">
        <v>901651.90000000014</v>
      </c>
      <c r="BA153" s="68">
        <v>249106.87000000002</v>
      </c>
      <c r="BB153" s="68">
        <v>88820.06</v>
      </c>
      <c r="BC153" s="68">
        <v>3662300.0822449275</v>
      </c>
      <c r="BD153" s="68">
        <v>1298602.785952894</v>
      </c>
      <c r="BE153" s="68">
        <v>1648896.9061518325</v>
      </c>
      <c r="BF153" s="68">
        <v>298289.92814680934</v>
      </c>
      <c r="BG153" s="68">
        <f t="shared" si="32"/>
        <v>34004349.386539571</v>
      </c>
      <c r="BH153" s="68">
        <v>399433.54000000004</v>
      </c>
    </row>
    <row r="154" spans="2:60">
      <c r="B154" s="79" t="s">
        <v>295</v>
      </c>
      <c r="C154" s="79" t="s">
        <v>296</v>
      </c>
      <c r="D154" s="80" t="s">
        <v>953</v>
      </c>
      <c r="E154" s="81">
        <v>10</v>
      </c>
      <c r="F154" s="68"/>
      <c r="G154" s="68"/>
      <c r="H154" s="68"/>
      <c r="I154" s="68"/>
      <c r="J154" s="68"/>
      <c r="K154" s="68"/>
      <c r="L154" s="68"/>
      <c r="M154" s="68"/>
      <c r="N154" s="68">
        <f t="shared" si="29"/>
        <v>0</v>
      </c>
      <c r="O154" s="68"/>
      <c r="Q154" s="79" t="s">
        <v>295</v>
      </c>
      <c r="R154" s="79" t="s">
        <v>296</v>
      </c>
      <c r="S154" s="80" t="s">
        <v>954</v>
      </c>
      <c r="T154" s="81">
        <v>10</v>
      </c>
      <c r="U154" s="68">
        <v>3644607.2753339624</v>
      </c>
      <c r="V154" s="68">
        <v>164344.93000000002</v>
      </c>
      <c r="W154" s="68">
        <v>0</v>
      </c>
      <c r="X154" s="68">
        <v>10815.93</v>
      </c>
      <c r="Y154" s="68">
        <v>480890.59675801417</v>
      </c>
      <c r="Z154" s="68">
        <v>438007.85120740678</v>
      </c>
      <c r="AA154" s="68">
        <v>239662.46546172944</v>
      </c>
      <c r="AB154" s="68">
        <v>43108.52473508101</v>
      </c>
      <c r="AC154" s="68">
        <f t="shared" si="30"/>
        <v>5134191.4134961944</v>
      </c>
      <c r="AD154" s="68">
        <v>112753.84</v>
      </c>
      <c r="AF154" s="79" t="s">
        <v>295</v>
      </c>
      <c r="AG154" s="79" t="s">
        <v>296</v>
      </c>
      <c r="AH154" s="80" t="s">
        <v>1156</v>
      </c>
      <c r="AI154" s="81">
        <v>10</v>
      </c>
      <c r="AJ154" s="68">
        <v>3737986.6601407626</v>
      </c>
      <c r="AK154" s="68">
        <v>169018.02000000002</v>
      </c>
      <c r="AL154" s="68">
        <v>0</v>
      </c>
      <c r="AM154" s="68">
        <v>11111.92</v>
      </c>
      <c r="AN154" s="68">
        <v>494956.59892233642</v>
      </c>
      <c r="AO154" s="68">
        <v>438007.85120740678</v>
      </c>
      <c r="AP154" s="68">
        <v>246901.33764231452</v>
      </c>
      <c r="AQ154" s="68">
        <v>44358.483694138005</v>
      </c>
      <c r="AR154" s="68">
        <f t="shared" si="31"/>
        <v>5258431.121606959</v>
      </c>
      <c r="AS154" s="68">
        <v>116090.25</v>
      </c>
      <c r="AU154" s="79" t="s">
        <v>295</v>
      </c>
      <c r="AV154" s="79" t="s">
        <v>296</v>
      </c>
      <c r="AW154" s="80" t="s">
        <v>1157</v>
      </c>
      <c r="AX154" s="81">
        <v>10</v>
      </c>
      <c r="AY154" s="68">
        <v>3823472.1534550185</v>
      </c>
      <c r="AZ154" s="68">
        <v>173368.37</v>
      </c>
      <c r="BA154" s="68">
        <v>0</v>
      </c>
      <c r="BB154" s="68">
        <v>11405.81</v>
      </c>
      <c r="BC154" s="68">
        <v>507642.01759798086</v>
      </c>
      <c r="BD154" s="68">
        <v>438007.85120740678</v>
      </c>
      <c r="BE154" s="68">
        <v>253398.36354540678</v>
      </c>
      <c r="BF154" s="68">
        <v>45505.581114027649</v>
      </c>
      <c r="BG154" s="68">
        <f t="shared" si="32"/>
        <v>5371817.3269198406</v>
      </c>
      <c r="BH154" s="68">
        <v>119017.17999999998</v>
      </c>
    </row>
    <row r="155" spans="2:60">
      <c r="B155" s="79" t="s">
        <v>297</v>
      </c>
      <c r="C155" s="79" t="s">
        <v>298</v>
      </c>
      <c r="D155" s="80" t="s">
        <v>953</v>
      </c>
      <c r="E155" s="81">
        <v>10</v>
      </c>
      <c r="F155" s="68"/>
      <c r="G155" s="68"/>
      <c r="H155" s="68"/>
      <c r="I155" s="68"/>
      <c r="J155" s="68"/>
      <c r="K155" s="68"/>
      <c r="L155" s="68"/>
      <c r="M155" s="68"/>
      <c r="N155" s="68">
        <f t="shared" si="29"/>
        <v>0</v>
      </c>
      <c r="O155" s="68"/>
      <c r="Q155" s="79" t="s">
        <v>297</v>
      </c>
      <c r="R155" s="79" t="s">
        <v>298</v>
      </c>
      <c r="S155" s="80" t="s">
        <v>954</v>
      </c>
      <c r="T155" s="81">
        <v>10</v>
      </c>
      <c r="U155" s="68">
        <v>28213361.128951196</v>
      </c>
      <c r="V155" s="68">
        <v>1537778.52</v>
      </c>
      <c r="W155" s="68">
        <v>636130.7300000001</v>
      </c>
      <c r="X155" s="68">
        <v>96577.77</v>
      </c>
      <c r="Y155" s="68">
        <v>4533140.0757985488</v>
      </c>
      <c r="Z155" s="68">
        <v>1722628.2140793647</v>
      </c>
      <c r="AA155" s="68">
        <v>1765216.6287187778</v>
      </c>
      <c r="AB155" s="68">
        <v>348831.66775264591</v>
      </c>
      <c r="AC155" s="68">
        <f t="shared" si="30"/>
        <v>39867683.505300537</v>
      </c>
      <c r="AD155" s="68">
        <v>1014018.7699999999</v>
      </c>
      <c r="AF155" s="79" t="s">
        <v>297</v>
      </c>
      <c r="AG155" s="79" t="s">
        <v>298</v>
      </c>
      <c r="AH155" s="80" t="s">
        <v>1156</v>
      </c>
      <c r="AI155" s="81">
        <v>10</v>
      </c>
      <c r="AJ155" s="68">
        <v>29031302.144933589</v>
      </c>
      <c r="AK155" s="68">
        <v>1582277.8</v>
      </c>
      <c r="AL155" s="68">
        <v>654628.09</v>
      </c>
      <c r="AM155" s="68">
        <v>99324.889999999985</v>
      </c>
      <c r="AN155" s="68">
        <v>4665637.9135361835</v>
      </c>
      <c r="AO155" s="68">
        <v>1722628.2140793647</v>
      </c>
      <c r="AP155" s="68">
        <v>1816869.9481216958</v>
      </c>
      <c r="AQ155" s="68">
        <v>359854.82414826751</v>
      </c>
      <c r="AR155" s="68">
        <f t="shared" si="31"/>
        <v>40975873.894819103</v>
      </c>
      <c r="AS155" s="68">
        <v>1043350.0700000001</v>
      </c>
      <c r="AU155" s="79" t="s">
        <v>297</v>
      </c>
      <c r="AV155" s="79" t="s">
        <v>298</v>
      </c>
      <c r="AW155" s="80" t="s">
        <v>1157</v>
      </c>
      <c r="AX155" s="81">
        <v>10</v>
      </c>
      <c r="AY155" s="68">
        <v>29768053.195870608</v>
      </c>
      <c r="AZ155" s="68">
        <v>1622303.3499999996</v>
      </c>
      <c r="BA155" s="68">
        <v>671256.90999999992</v>
      </c>
      <c r="BB155" s="68">
        <v>101858.86000000002</v>
      </c>
      <c r="BC155" s="68">
        <v>4785067.695445423</v>
      </c>
      <c r="BD155" s="68">
        <v>1722628.2140793647</v>
      </c>
      <c r="BE155" s="68">
        <v>1863508.1496247321</v>
      </c>
      <c r="BF155" s="68">
        <v>369862.41448452324</v>
      </c>
      <c r="BG155" s="68">
        <f t="shared" si="32"/>
        <v>41974304.909504652</v>
      </c>
      <c r="BH155" s="68">
        <v>1069766.1200000001</v>
      </c>
    </row>
    <row r="156" spans="2:60">
      <c r="B156" s="79" t="s">
        <v>299</v>
      </c>
      <c r="C156" s="79" t="s">
        <v>300</v>
      </c>
      <c r="D156" s="80" t="s">
        <v>953</v>
      </c>
      <c r="E156" s="81">
        <v>10</v>
      </c>
      <c r="F156" s="68"/>
      <c r="G156" s="68"/>
      <c r="H156" s="68"/>
      <c r="I156" s="68"/>
      <c r="J156" s="68"/>
      <c r="K156" s="68"/>
      <c r="L156" s="68"/>
      <c r="M156" s="68"/>
      <c r="N156" s="68">
        <f t="shared" si="29"/>
        <v>0</v>
      </c>
      <c r="O156" s="68"/>
      <c r="Q156" s="79" t="s">
        <v>299</v>
      </c>
      <c r="R156" s="79" t="s">
        <v>300</v>
      </c>
      <c r="S156" s="80" t="s">
        <v>954</v>
      </c>
      <c r="T156" s="81">
        <v>10</v>
      </c>
      <c r="U156" s="68">
        <v>1662157.4732241328</v>
      </c>
      <c r="V156" s="68">
        <v>25747.709999999992</v>
      </c>
      <c r="W156" s="68">
        <v>0</v>
      </c>
      <c r="X156" s="68">
        <v>2105.7600000000002</v>
      </c>
      <c r="Y156" s="68">
        <v>97424.73062165505</v>
      </c>
      <c r="Z156" s="68">
        <v>108908.84286324363</v>
      </c>
      <c r="AA156" s="68">
        <v>67094.404514894923</v>
      </c>
      <c r="AB156" s="68">
        <v>18079.265401492128</v>
      </c>
      <c r="AC156" s="68">
        <f t="shared" si="30"/>
        <v>2002001.4666254183</v>
      </c>
      <c r="AD156" s="68">
        <v>20483.28</v>
      </c>
      <c r="AF156" s="79" t="s">
        <v>299</v>
      </c>
      <c r="AG156" s="79" t="s">
        <v>300</v>
      </c>
      <c r="AH156" s="80" t="s">
        <v>1156</v>
      </c>
      <c r="AI156" s="81">
        <v>10</v>
      </c>
      <c r="AJ156" s="68">
        <v>1690863.6175468508</v>
      </c>
      <c r="AK156" s="68">
        <v>26220.239999999994</v>
      </c>
      <c r="AL156" s="68">
        <v>0</v>
      </c>
      <c r="AM156" s="68">
        <v>2144.4</v>
      </c>
      <c r="AN156" s="68">
        <v>99242.334980801053</v>
      </c>
      <c r="AO156" s="68">
        <v>108908.84286324363</v>
      </c>
      <c r="AP156" s="68">
        <v>68346.918162184724</v>
      </c>
      <c r="AQ156" s="68">
        <v>18458.915344923502</v>
      </c>
      <c r="AR156" s="68">
        <f t="shared" si="31"/>
        <v>2035044.4588980034</v>
      </c>
      <c r="AS156" s="68">
        <v>20859.189999999999</v>
      </c>
      <c r="AU156" s="79" t="s">
        <v>299</v>
      </c>
      <c r="AV156" s="79" t="s">
        <v>300</v>
      </c>
      <c r="AW156" s="80" t="s">
        <v>1157</v>
      </c>
      <c r="AX156" s="81">
        <v>10</v>
      </c>
      <c r="AY156" s="68">
        <v>1718776.4714441793</v>
      </c>
      <c r="AZ156" s="68">
        <v>26679.709999999992</v>
      </c>
      <c r="BA156" s="68">
        <v>0</v>
      </c>
      <c r="BB156" s="68">
        <v>2181.98</v>
      </c>
      <c r="BC156" s="68">
        <v>101009.66858178285</v>
      </c>
      <c r="BD156" s="68">
        <v>108908.84286324363</v>
      </c>
      <c r="BE156" s="68">
        <v>69564.884160168411</v>
      </c>
      <c r="BF156" s="68">
        <v>18828.087651821785</v>
      </c>
      <c r="BG156" s="68">
        <f t="shared" si="32"/>
        <v>2067174.3647011959</v>
      </c>
      <c r="BH156" s="68">
        <v>21224.720000000001</v>
      </c>
    </row>
    <row r="157" spans="2:60">
      <c r="B157" s="79" t="s">
        <v>301</v>
      </c>
      <c r="C157" s="79" t="s">
        <v>302</v>
      </c>
      <c r="D157" s="80" t="s">
        <v>953</v>
      </c>
      <c r="E157" s="81">
        <v>10</v>
      </c>
      <c r="F157" s="68"/>
      <c r="G157" s="68"/>
      <c r="H157" s="68"/>
      <c r="I157" s="68"/>
      <c r="J157" s="68"/>
      <c r="K157" s="68"/>
      <c r="L157" s="68"/>
      <c r="M157" s="68"/>
      <c r="N157" s="68">
        <f t="shared" si="29"/>
        <v>0</v>
      </c>
      <c r="O157" s="68"/>
      <c r="Q157" s="79" t="s">
        <v>301</v>
      </c>
      <c r="R157" s="79" t="s">
        <v>302</v>
      </c>
      <c r="S157" s="80" t="s">
        <v>954</v>
      </c>
      <c r="T157" s="81">
        <v>10</v>
      </c>
      <c r="U157" s="68">
        <v>5135708.9927678015</v>
      </c>
      <c r="V157" s="68">
        <v>136204.33000000002</v>
      </c>
      <c r="W157" s="68">
        <v>10624.510000000002</v>
      </c>
      <c r="X157" s="68">
        <v>0</v>
      </c>
      <c r="Y157" s="68">
        <v>556408.17745073629</v>
      </c>
      <c r="Z157" s="68">
        <v>793902.93924433086</v>
      </c>
      <c r="AA157" s="68">
        <v>317618.9077664736</v>
      </c>
      <c r="AB157" s="68">
        <v>55454.676126003265</v>
      </c>
      <c r="AC157" s="68">
        <f t="shared" si="30"/>
        <v>7005922.533355345</v>
      </c>
      <c r="AD157" s="68">
        <v>0</v>
      </c>
      <c r="AF157" s="79" t="s">
        <v>301</v>
      </c>
      <c r="AG157" s="79" t="s">
        <v>302</v>
      </c>
      <c r="AH157" s="80" t="s">
        <v>1156</v>
      </c>
      <c r="AI157" s="81">
        <v>10</v>
      </c>
      <c r="AJ157" s="68">
        <v>5272907.4593633804</v>
      </c>
      <c r="AK157" s="68">
        <v>140166.04999999999</v>
      </c>
      <c r="AL157" s="68">
        <v>11014.44</v>
      </c>
      <c r="AM157" s="68">
        <v>0</v>
      </c>
      <c r="AN157" s="68">
        <v>572676.67668648041</v>
      </c>
      <c r="AO157" s="68">
        <v>793902.93924433086</v>
      </c>
      <c r="AP157" s="68">
        <v>326999.09946798743</v>
      </c>
      <c r="AQ157" s="68">
        <v>57092.061267517507</v>
      </c>
      <c r="AR157" s="68">
        <f t="shared" si="31"/>
        <v>7174758.7260296969</v>
      </c>
      <c r="AS157" s="68">
        <v>0</v>
      </c>
      <c r="AU157" s="79" t="s">
        <v>301</v>
      </c>
      <c r="AV157" s="79" t="s">
        <v>302</v>
      </c>
      <c r="AW157" s="80" t="s">
        <v>1157</v>
      </c>
      <c r="AX157" s="81">
        <v>10</v>
      </c>
      <c r="AY157" s="68">
        <v>5397822.3620815799</v>
      </c>
      <c r="AZ157" s="68">
        <v>143713.25</v>
      </c>
      <c r="BA157" s="68">
        <v>11306.630000000001</v>
      </c>
      <c r="BB157" s="68">
        <v>0</v>
      </c>
      <c r="BC157" s="68">
        <v>587345.38371191744</v>
      </c>
      <c r="BD157" s="68">
        <v>793902.93924433086</v>
      </c>
      <c r="BE157" s="68">
        <v>335392.53500417533</v>
      </c>
      <c r="BF157" s="68">
        <v>58592.150650475174</v>
      </c>
      <c r="BG157" s="68">
        <f t="shared" si="32"/>
        <v>7328075.2506924784</v>
      </c>
      <c r="BH157" s="68">
        <v>0</v>
      </c>
    </row>
    <row r="158" spans="2:60">
      <c r="B158" s="79" t="s">
        <v>303</v>
      </c>
      <c r="C158" s="79" t="s">
        <v>304</v>
      </c>
      <c r="D158" s="80" t="s">
        <v>953</v>
      </c>
      <c r="E158" s="81">
        <v>10</v>
      </c>
      <c r="F158" s="68"/>
      <c r="G158" s="68"/>
      <c r="H158" s="68"/>
      <c r="I158" s="68"/>
      <c r="J158" s="68"/>
      <c r="K158" s="68"/>
      <c r="L158" s="68"/>
      <c r="M158" s="68"/>
      <c r="N158" s="68">
        <f t="shared" si="29"/>
        <v>0</v>
      </c>
      <c r="O158" s="68"/>
      <c r="Q158" s="79" t="s">
        <v>303</v>
      </c>
      <c r="R158" s="79" t="s">
        <v>304</v>
      </c>
      <c r="S158" s="80" t="s">
        <v>954</v>
      </c>
      <c r="T158" s="81">
        <v>10</v>
      </c>
      <c r="U158" s="68">
        <v>1915396.3248520589</v>
      </c>
      <c r="V158" s="68">
        <v>18725.91</v>
      </c>
      <c r="W158" s="68">
        <v>0</v>
      </c>
      <c r="X158" s="68">
        <v>2377.87</v>
      </c>
      <c r="Y158" s="68">
        <v>93683.706366457773</v>
      </c>
      <c r="Z158" s="68">
        <v>161893.75439713887</v>
      </c>
      <c r="AA158" s="68">
        <v>31606.529679158783</v>
      </c>
      <c r="AB158" s="68">
        <v>20038.014842357952</v>
      </c>
      <c r="AC158" s="68">
        <f t="shared" si="30"/>
        <v>2243722.110137172</v>
      </c>
      <c r="AD158" s="68">
        <v>0</v>
      </c>
      <c r="AF158" s="79" t="s">
        <v>303</v>
      </c>
      <c r="AG158" s="79" t="s">
        <v>304</v>
      </c>
      <c r="AH158" s="80" t="s">
        <v>1156</v>
      </c>
      <c r="AI158" s="81">
        <v>10</v>
      </c>
      <c r="AJ158" s="68">
        <v>1948582.6849595006</v>
      </c>
      <c r="AK158" s="68">
        <v>19071.190000000002</v>
      </c>
      <c r="AL158" s="68">
        <v>0</v>
      </c>
      <c r="AM158" s="68">
        <v>2421.73</v>
      </c>
      <c r="AN158" s="68">
        <v>95434.175211916518</v>
      </c>
      <c r="AO158" s="68">
        <v>161893.75439713887</v>
      </c>
      <c r="AP158" s="68">
        <v>32198.040137006494</v>
      </c>
      <c r="AQ158" s="68">
        <v>20458.807724047918</v>
      </c>
      <c r="AR158" s="68">
        <f t="shared" si="31"/>
        <v>2280060.38242961</v>
      </c>
      <c r="AS158" s="68">
        <v>0</v>
      </c>
      <c r="AU158" s="79" t="s">
        <v>303</v>
      </c>
      <c r="AV158" s="79" t="s">
        <v>304</v>
      </c>
      <c r="AW158" s="80" t="s">
        <v>1157</v>
      </c>
      <c r="AX158" s="81">
        <v>10</v>
      </c>
      <c r="AY158" s="68">
        <v>1980852.0617024512</v>
      </c>
      <c r="AZ158" s="68">
        <v>19406.93</v>
      </c>
      <c r="BA158" s="68">
        <v>0</v>
      </c>
      <c r="BB158" s="68">
        <v>2464.37</v>
      </c>
      <c r="BC158" s="68">
        <v>97136.24233629767</v>
      </c>
      <c r="BD158" s="68">
        <v>161893.75439713887</v>
      </c>
      <c r="BE158" s="68">
        <v>32773.234719351749</v>
      </c>
      <c r="BF158" s="68">
        <v>20867.977678528987</v>
      </c>
      <c r="BG158" s="68">
        <f t="shared" si="32"/>
        <v>2315394.5708337687</v>
      </c>
      <c r="BH158" s="68">
        <v>0</v>
      </c>
    </row>
    <row r="159" spans="2:60">
      <c r="B159" s="79" t="s">
        <v>305</v>
      </c>
      <c r="C159" s="79" t="s">
        <v>306</v>
      </c>
      <c r="D159" s="80" t="s">
        <v>953</v>
      </c>
      <c r="E159" s="81">
        <v>10</v>
      </c>
      <c r="F159" s="68"/>
      <c r="G159" s="68"/>
      <c r="H159" s="68"/>
      <c r="I159" s="68"/>
      <c r="J159" s="68"/>
      <c r="K159" s="68"/>
      <c r="L159" s="68"/>
      <c r="M159" s="68"/>
      <c r="N159" s="68">
        <f t="shared" si="29"/>
        <v>0</v>
      </c>
      <c r="O159" s="68"/>
      <c r="Q159" s="79" t="s">
        <v>305</v>
      </c>
      <c r="R159" s="79" t="s">
        <v>306</v>
      </c>
      <c r="S159" s="80" t="s">
        <v>954</v>
      </c>
      <c r="T159" s="81">
        <v>10</v>
      </c>
      <c r="U159" s="68">
        <v>1881241.1678404287</v>
      </c>
      <c r="V159" s="68">
        <v>15456.3</v>
      </c>
      <c r="W159" s="68">
        <v>0</v>
      </c>
      <c r="X159" s="68">
        <v>2675.14</v>
      </c>
      <c r="Y159" s="68">
        <v>101941.74988402431</v>
      </c>
      <c r="Z159" s="68">
        <v>537835.82699602994</v>
      </c>
      <c r="AA159" s="68">
        <v>70971.665655025194</v>
      </c>
      <c r="AB159" s="68">
        <v>19891.301421211101</v>
      </c>
      <c r="AC159" s="68">
        <f t="shared" si="30"/>
        <v>2630013.1517967191</v>
      </c>
      <c r="AD159" s="68">
        <v>0</v>
      </c>
      <c r="AF159" s="79" t="s">
        <v>305</v>
      </c>
      <c r="AG159" s="79" t="s">
        <v>306</v>
      </c>
      <c r="AH159" s="80" t="s">
        <v>1156</v>
      </c>
      <c r="AI159" s="81">
        <v>10</v>
      </c>
      <c r="AJ159" s="68">
        <v>1913957.4874236812</v>
      </c>
      <c r="AK159" s="68">
        <v>15741.29</v>
      </c>
      <c r="AL159" s="68">
        <v>0</v>
      </c>
      <c r="AM159" s="68">
        <v>2724.4500000000003</v>
      </c>
      <c r="AN159" s="68">
        <v>103850.98129881134</v>
      </c>
      <c r="AO159" s="68">
        <v>537835.82699602994</v>
      </c>
      <c r="AP159" s="68">
        <v>72299.885408579081</v>
      </c>
      <c r="AQ159" s="68">
        <v>20309.016821056604</v>
      </c>
      <c r="AR159" s="68">
        <f t="shared" si="31"/>
        <v>2666718.937948158</v>
      </c>
      <c r="AS159" s="68">
        <v>0</v>
      </c>
      <c r="AU159" s="79" t="s">
        <v>305</v>
      </c>
      <c r="AV159" s="79" t="s">
        <v>306</v>
      </c>
      <c r="AW159" s="80" t="s">
        <v>1157</v>
      </c>
      <c r="AX159" s="81">
        <v>10</v>
      </c>
      <c r="AY159" s="68">
        <v>1945769.7045517776</v>
      </c>
      <c r="AZ159" s="68">
        <v>16018.400000000001</v>
      </c>
      <c r="BA159" s="68">
        <v>0</v>
      </c>
      <c r="BB159" s="68">
        <v>2772.41</v>
      </c>
      <c r="BC159" s="68">
        <v>105707.41126436682</v>
      </c>
      <c r="BD159" s="68">
        <v>537835.82699602994</v>
      </c>
      <c r="BE159" s="68">
        <v>73591.468294653867</v>
      </c>
      <c r="BF159" s="68">
        <v>20715.219157477375</v>
      </c>
      <c r="BG159" s="68">
        <f t="shared" si="32"/>
        <v>2702410.4402643056</v>
      </c>
      <c r="BH159" s="68">
        <v>0</v>
      </c>
    </row>
    <row r="160" spans="2:60">
      <c r="B160" s="79" t="s">
        <v>307</v>
      </c>
      <c r="C160" s="79" t="s">
        <v>308</v>
      </c>
      <c r="D160" s="80" t="s">
        <v>953</v>
      </c>
      <c r="E160" s="81">
        <v>10</v>
      </c>
      <c r="F160" s="68"/>
      <c r="G160" s="68"/>
      <c r="H160" s="68"/>
      <c r="I160" s="68"/>
      <c r="J160" s="68"/>
      <c r="K160" s="68"/>
      <c r="L160" s="68"/>
      <c r="M160" s="68"/>
      <c r="N160" s="68">
        <f t="shared" si="29"/>
        <v>0</v>
      </c>
      <c r="O160" s="68"/>
      <c r="Q160" s="79" t="s">
        <v>307</v>
      </c>
      <c r="R160" s="79" t="s">
        <v>308</v>
      </c>
      <c r="S160" s="80" t="s">
        <v>954</v>
      </c>
      <c r="T160" s="81">
        <v>10</v>
      </c>
      <c r="U160" s="68">
        <v>2950182.0851882454</v>
      </c>
      <c r="V160" s="68">
        <v>86137.25999999998</v>
      </c>
      <c r="W160" s="68">
        <v>0</v>
      </c>
      <c r="X160" s="68">
        <v>7539.5999999999985</v>
      </c>
      <c r="Y160" s="68">
        <v>301338.24783299229</v>
      </c>
      <c r="Z160" s="68">
        <v>318051.51857938734</v>
      </c>
      <c r="AA160" s="68">
        <v>138117.00503023303</v>
      </c>
      <c r="AB160" s="68">
        <v>33844.625022979919</v>
      </c>
      <c r="AC160" s="68">
        <f t="shared" si="30"/>
        <v>3873941.1516538379</v>
      </c>
      <c r="AD160" s="68">
        <v>38730.810000000005</v>
      </c>
      <c r="AF160" s="79" t="s">
        <v>307</v>
      </c>
      <c r="AG160" s="79" t="s">
        <v>308</v>
      </c>
      <c r="AH160" s="80" t="s">
        <v>1156</v>
      </c>
      <c r="AI160" s="81">
        <v>10</v>
      </c>
      <c r="AJ160" s="68">
        <v>3001782.902078663</v>
      </c>
      <c r="AK160" s="68">
        <v>87853.1</v>
      </c>
      <c r="AL160" s="68">
        <v>0</v>
      </c>
      <c r="AM160" s="68">
        <v>7721.0599999999995</v>
      </c>
      <c r="AN160" s="68">
        <v>308032.85461686278</v>
      </c>
      <c r="AO160" s="68">
        <v>318051.51857938734</v>
      </c>
      <c r="AP160" s="68">
        <v>141245.47971846673</v>
      </c>
      <c r="AQ160" s="68">
        <v>34471.99445994338</v>
      </c>
      <c r="AR160" s="68">
        <f t="shared" si="31"/>
        <v>3938703.2294533229</v>
      </c>
      <c r="AS160" s="68">
        <v>39544.32</v>
      </c>
      <c r="AU160" s="79" t="s">
        <v>307</v>
      </c>
      <c r="AV160" s="79" t="s">
        <v>308</v>
      </c>
      <c r="AW160" s="80" t="s">
        <v>1157</v>
      </c>
      <c r="AX160" s="81">
        <v>10</v>
      </c>
      <c r="AY160" s="68">
        <v>3046200.9147180291</v>
      </c>
      <c r="AZ160" s="68">
        <v>89406.49</v>
      </c>
      <c r="BA160" s="68">
        <v>0</v>
      </c>
      <c r="BB160" s="68">
        <v>7792.8</v>
      </c>
      <c r="BC160" s="68">
        <v>313765.11191712192</v>
      </c>
      <c r="BD160" s="68">
        <v>318051.51857938734</v>
      </c>
      <c r="BE160" s="68">
        <v>143845.38413117445</v>
      </c>
      <c r="BF160" s="68">
        <v>35010.437858063262</v>
      </c>
      <c r="BG160" s="68">
        <f t="shared" si="32"/>
        <v>3994300.3272037762</v>
      </c>
      <c r="BH160" s="68">
        <v>40227.67</v>
      </c>
    </row>
    <row r="161" spans="2:60">
      <c r="B161" s="79" t="s">
        <v>309</v>
      </c>
      <c r="C161" s="79" t="s">
        <v>310</v>
      </c>
      <c r="D161" s="80" t="s">
        <v>953</v>
      </c>
      <c r="E161" s="81">
        <v>10</v>
      </c>
      <c r="F161" s="68"/>
      <c r="G161" s="68"/>
      <c r="H161" s="68"/>
      <c r="I161" s="68"/>
      <c r="J161" s="68"/>
      <c r="K161" s="68"/>
      <c r="L161" s="68"/>
      <c r="M161" s="68"/>
      <c r="N161" s="68">
        <f t="shared" si="29"/>
        <v>0</v>
      </c>
      <c r="O161" s="68"/>
      <c r="Q161" s="79" t="s">
        <v>309</v>
      </c>
      <c r="R161" s="79" t="s">
        <v>310</v>
      </c>
      <c r="S161" s="80" t="s">
        <v>954</v>
      </c>
      <c r="T161" s="81">
        <v>10</v>
      </c>
      <c r="U161" s="68">
        <v>2626380.4368313616</v>
      </c>
      <c r="V161" s="68">
        <v>65278.54</v>
      </c>
      <c r="W161" s="68">
        <v>0</v>
      </c>
      <c r="X161" s="68">
        <v>6891.57</v>
      </c>
      <c r="Y161" s="68">
        <v>270170.94903883332</v>
      </c>
      <c r="Z161" s="68">
        <v>0</v>
      </c>
      <c r="AA161" s="68">
        <v>175228.29162446124</v>
      </c>
      <c r="AB161" s="68">
        <v>29193.783085965086</v>
      </c>
      <c r="AC161" s="68">
        <f t="shared" si="30"/>
        <v>3173143.5705806212</v>
      </c>
      <c r="AD161" s="68">
        <v>0</v>
      </c>
      <c r="AF161" s="79" t="s">
        <v>309</v>
      </c>
      <c r="AG161" s="79" t="s">
        <v>310</v>
      </c>
      <c r="AH161" s="80" t="s">
        <v>1156</v>
      </c>
      <c r="AI161" s="81">
        <v>10</v>
      </c>
      <c r="AJ161" s="68">
        <v>2689892.0138687911</v>
      </c>
      <c r="AK161" s="68">
        <v>67158.850000000006</v>
      </c>
      <c r="AL161" s="68">
        <v>0</v>
      </c>
      <c r="AM161" s="68">
        <v>7115.5200000000013</v>
      </c>
      <c r="AN161" s="68">
        <v>278075.70357927919</v>
      </c>
      <c r="AO161" s="68">
        <v>0</v>
      </c>
      <c r="AP161" s="68">
        <v>180505.69607744843</v>
      </c>
      <c r="AQ161" s="68">
        <v>30001.829349480569</v>
      </c>
      <c r="AR161" s="68">
        <f t="shared" si="31"/>
        <v>3252749.6128749992</v>
      </c>
      <c r="AS161" s="68">
        <v>0</v>
      </c>
      <c r="AU161" s="79" t="s">
        <v>309</v>
      </c>
      <c r="AV161" s="79" t="s">
        <v>310</v>
      </c>
      <c r="AW161" s="80" t="s">
        <v>1157</v>
      </c>
      <c r="AX161" s="81">
        <v>10</v>
      </c>
      <c r="AY161" s="68">
        <v>2748322.2856437583</v>
      </c>
      <c r="AZ161" s="68">
        <v>68930.790000000008</v>
      </c>
      <c r="BA161" s="68">
        <v>0</v>
      </c>
      <c r="BB161" s="68">
        <v>7240.2100000000009</v>
      </c>
      <c r="BC161" s="68">
        <v>285202.99220318795</v>
      </c>
      <c r="BD161" s="68">
        <v>0</v>
      </c>
      <c r="BE161" s="68">
        <v>185063.79966935157</v>
      </c>
      <c r="BF161" s="68">
        <v>30746.198306554928</v>
      </c>
      <c r="BG161" s="68">
        <f t="shared" si="32"/>
        <v>3325506.2758228527</v>
      </c>
      <c r="BH161" s="68">
        <v>0</v>
      </c>
    </row>
    <row r="162" spans="2:60">
      <c r="B162" s="79" t="s">
        <v>311</v>
      </c>
      <c r="C162" s="79" t="s">
        <v>312</v>
      </c>
      <c r="D162" s="80" t="s">
        <v>953</v>
      </c>
      <c r="E162" s="81">
        <v>10</v>
      </c>
      <c r="F162" s="68"/>
      <c r="G162" s="68"/>
      <c r="H162" s="68"/>
      <c r="I162" s="68"/>
      <c r="J162" s="68"/>
      <c r="K162" s="68"/>
      <c r="L162" s="68"/>
      <c r="M162" s="68"/>
      <c r="N162" s="68">
        <f t="shared" si="29"/>
        <v>0</v>
      </c>
      <c r="O162" s="68"/>
      <c r="Q162" s="79" t="s">
        <v>311</v>
      </c>
      <c r="R162" s="79" t="s">
        <v>312</v>
      </c>
      <c r="S162" s="80" t="s">
        <v>954</v>
      </c>
      <c r="T162" s="81">
        <v>10</v>
      </c>
      <c r="U162" s="68">
        <v>2101888.3759298427</v>
      </c>
      <c r="V162" s="68">
        <v>36956.439999999995</v>
      </c>
      <c r="W162" s="68">
        <v>0</v>
      </c>
      <c r="X162" s="68">
        <v>0</v>
      </c>
      <c r="Y162" s="68">
        <v>151829.26447063169</v>
      </c>
      <c r="Z162" s="68">
        <v>243637.826495557</v>
      </c>
      <c r="AA162" s="68">
        <v>92212.534887643851</v>
      </c>
      <c r="AB162" s="68">
        <v>23069.428344973829</v>
      </c>
      <c r="AC162" s="68">
        <f t="shared" si="30"/>
        <v>2649593.8701286493</v>
      </c>
      <c r="AD162" s="68">
        <v>0</v>
      </c>
      <c r="AF162" s="79" t="s">
        <v>311</v>
      </c>
      <c r="AG162" s="79" t="s">
        <v>312</v>
      </c>
      <c r="AH162" s="80" t="s">
        <v>1156</v>
      </c>
      <c r="AI162" s="81">
        <v>10</v>
      </c>
      <c r="AJ162" s="68">
        <v>2147401.3415140947</v>
      </c>
      <c r="AK162" s="68">
        <v>38041.460000000006</v>
      </c>
      <c r="AL162" s="68">
        <v>0</v>
      </c>
      <c r="AM162" s="68">
        <v>0</v>
      </c>
      <c r="AN162" s="68">
        <v>156271.27498291174</v>
      </c>
      <c r="AO162" s="68">
        <v>243637.826495557</v>
      </c>
      <c r="AP162" s="68">
        <v>95032.197506666984</v>
      </c>
      <c r="AQ162" s="68">
        <v>23663.476124320645</v>
      </c>
      <c r="AR162" s="68">
        <f t="shared" si="31"/>
        <v>2704047.5766235511</v>
      </c>
      <c r="AS162" s="68">
        <v>0</v>
      </c>
      <c r="AU162" s="79" t="s">
        <v>311</v>
      </c>
      <c r="AV162" s="79" t="s">
        <v>312</v>
      </c>
      <c r="AW162" s="80" t="s">
        <v>1157</v>
      </c>
      <c r="AX162" s="81">
        <v>10</v>
      </c>
      <c r="AY162" s="68">
        <v>2189647.3796515856</v>
      </c>
      <c r="AZ162" s="68">
        <v>39019.200000000004</v>
      </c>
      <c r="BA162" s="68">
        <v>0</v>
      </c>
      <c r="BB162" s="68">
        <v>0</v>
      </c>
      <c r="BC162" s="68">
        <v>160270.09397850928</v>
      </c>
      <c r="BD162" s="68">
        <v>243637.826495557</v>
      </c>
      <c r="BE162" s="68">
        <v>97666.486949698679</v>
      </c>
      <c r="BF162" s="68">
        <v>24215.877082615625</v>
      </c>
      <c r="BG162" s="68">
        <f t="shared" si="32"/>
        <v>2754456.8641579663</v>
      </c>
      <c r="BH162" s="68">
        <v>0</v>
      </c>
    </row>
    <row r="163" spans="2:60">
      <c r="B163" s="79" t="s">
        <v>313</v>
      </c>
      <c r="C163" s="79" t="s">
        <v>314</v>
      </c>
      <c r="D163" s="80" t="s">
        <v>953</v>
      </c>
      <c r="E163" s="81">
        <v>10</v>
      </c>
      <c r="F163" s="68"/>
      <c r="G163" s="68"/>
      <c r="H163" s="68"/>
      <c r="I163" s="68"/>
      <c r="J163" s="68"/>
      <c r="K163" s="68"/>
      <c r="L163" s="68"/>
      <c r="M163" s="68"/>
      <c r="N163" s="68">
        <f t="shared" si="29"/>
        <v>0</v>
      </c>
      <c r="O163" s="68"/>
      <c r="Q163" s="79" t="s">
        <v>313</v>
      </c>
      <c r="R163" s="79" t="s">
        <v>314</v>
      </c>
      <c r="S163" s="80" t="s">
        <v>954</v>
      </c>
      <c r="T163" s="81">
        <v>10</v>
      </c>
      <c r="U163" s="68">
        <v>4345975.9056026498</v>
      </c>
      <c r="V163" s="68">
        <v>196218.47000000006</v>
      </c>
      <c r="W163" s="68">
        <v>0</v>
      </c>
      <c r="X163" s="68">
        <v>15410.32</v>
      </c>
      <c r="Y163" s="68">
        <v>670082.08344620792</v>
      </c>
      <c r="Z163" s="68">
        <v>374074.34972151968</v>
      </c>
      <c r="AA163" s="68">
        <v>729145.68280989875</v>
      </c>
      <c r="AB163" s="68">
        <v>56924.868860560469</v>
      </c>
      <c r="AC163" s="68">
        <f t="shared" si="30"/>
        <v>6559355.330440837</v>
      </c>
      <c r="AD163" s="68">
        <v>171523.65</v>
      </c>
      <c r="AF163" s="79" t="s">
        <v>313</v>
      </c>
      <c r="AG163" s="79" t="s">
        <v>314</v>
      </c>
      <c r="AH163" s="80" t="s">
        <v>1156</v>
      </c>
      <c r="AI163" s="81">
        <v>10</v>
      </c>
      <c r="AJ163" s="68">
        <v>4460077.4842183217</v>
      </c>
      <c r="AK163" s="68">
        <v>201963.87</v>
      </c>
      <c r="AL163" s="68">
        <v>0</v>
      </c>
      <c r="AM163" s="68">
        <v>15888.09</v>
      </c>
      <c r="AN163" s="68">
        <v>689653.60416106193</v>
      </c>
      <c r="AO163" s="68">
        <v>374074.34972151968</v>
      </c>
      <c r="AP163" s="68">
        <v>750384.78378372046</v>
      </c>
      <c r="AQ163" s="68">
        <v>58606.500195005909</v>
      </c>
      <c r="AR163" s="68">
        <f t="shared" si="31"/>
        <v>6727074.6620796304</v>
      </c>
      <c r="AS163" s="68">
        <v>176425.97999999998</v>
      </c>
      <c r="AU163" s="79" t="s">
        <v>313</v>
      </c>
      <c r="AV163" s="79" t="s">
        <v>314</v>
      </c>
      <c r="AW163" s="80" t="s">
        <v>1157</v>
      </c>
      <c r="AX163" s="81">
        <v>10</v>
      </c>
      <c r="AY163" s="68">
        <v>4565098.8027516333</v>
      </c>
      <c r="AZ163" s="68">
        <v>206990.68999999994</v>
      </c>
      <c r="BA163" s="68">
        <v>0</v>
      </c>
      <c r="BB163" s="68">
        <v>16265.680000000002</v>
      </c>
      <c r="BC163" s="68">
        <v>707324.17198692006</v>
      </c>
      <c r="BD163" s="68">
        <v>374074.34972151968</v>
      </c>
      <c r="BE163" s="68">
        <v>769756.49202982115</v>
      </c>
      <c r="BF163" s="68">
        <v>60150.996429948136</v>
      </c>
      <c r="BG163" s="68">
        <f t="shared" si="32"/>
        <v>6880567.3129198421</v>
      </c>
      <c r="BH163" s="68">
        <v>180906.13</v>
      </c>
    </row>
    <row r="164" spans="2:60">
      <c r="B164" s="79" t="s">
        <v>315</v>
      </c>
      <c r="C164" s="79" t="s">
        <v>316</v>
      </c>
      <c r="D164" s="80" t="s">
        <v>953</v>
      </c>
      <c r="E164" s="81">
        <v>10</v>
      </c>
      <c r="F164" s="68"/>
      <c r="G164" s="68"/>
      <c r="H164" s="68"/>
      <c r="I164" s="68"/>
      <c r="J164" s="68"/>
      <c r="K164" s="68"/>
      <c r="L164" s="68"/>
      <c r="M164" s="68"/>
      <c r="N164" s="68">
        <f t="shared" si="29"/>
        <v>0</v>
      </c>
      <c r="O164" s="68"/>
      <c r="Q164" s="79" t="s">
        <v>315</v>
      </c>
      <c r="R164" s="79" t="s">
        <v>316</v>
      </c>
      <c r="S164" s="80" t="s">
        <v>954</v>
      </c>
      <c r="T164" s="81">
        <v>10</v>
      </c>
      <c r="U164" s="68">
        <v>1909439.1099246005</v>
      </c>
      <c r="V164" s="68">
        <v>47283.860000000008</v>
      </c>
      <c r="W164" s="68">
        <v>0</v>
      </c>
      <c r="X164" s="68">
        <v>5934.42</v>
      </c>
      <c r="Y164" s="68">
        <v>247785.25777910912</v>
      </c>
      <c r="Z164" s="68">
        <v>94654.34082914691</v>
      </c>
      <c r="AA164" s="68">
        <v>0</v>
      </c>
      <c r="AB164" s="68">
        <v>20847.589300838299</v>
      </c>
      <c r="AC164" s="68">
        <f t="shared" si="30"/>
        <v>2325944.5778336949</v>
      </c>
      <c r="AD164" s="68">
        <v>0</v>
      </c>
      <c r="AF164" s="79" t="s">
        <v>315</v>
      </c>
      <c r="AG164" s="79" t="s">
        <v>316</v>
      </c>
      <c r="AH164" s="80" t="s">
        <v>1156</v>
      </c>
      <c r="AI164" s="81">
        <v>10</v>
      </c>
      <c r="AJ164" s="68">
        <v>1964998.5790161351</v>
      </c>
      <c r="AK164" s="68">
        <v>48638.990000000005</v>
      </c>
      <c r="AL164" s="68">
        <v>0</v>
      </c>
      <c r="AM164" s="68">
        <v>6140.79</v>
      </c>
      <c r="AN164" s="68">
        <v>255009.75950530235</v>
      </c>
      <c r="AO164" s="68">
        <v>94654.34082914691</v>
      </c>
      <c r="AP164" s="68">
        <v>0</v>
      </c>
      <c r="AQ164" s="68">
        <v>21507.581205610652</v>
      </c>
      <c r="AR164" s="68">
        <f t="shared" si="31"/>
        <v>2390950.0405561952</v>
      </c>
      <c r="AS164" s="68">
        <v>0</v>
      </c>
      <c r="AU164" s="79" t="s">
        <v>315</v>
      </c>
      <c r="AV164" s="79" t="s">
        <v>316</v>
      </c>
      <c r="AW164" s="80" t="s">
        <v>1157</v>
      </c>
      <c r="AX164" s="81">
        <v>10</v>
      </c>
      <c r="AY164" s="68">
        <v>2015269.1418318585</v>
      </c>
      <c r="AZ164" s="68">
        <v>49888.03</v>
      </c>
      <c r="BA164" s="68">
        <v>0</v>
      </c>
      <c r="BB164" s="68">
        <v>6347.59</v>
      </c>
      <c r="BC164" s="68">
        <v>261551.32839150965</v>
      </c>
      <c r="BD164" s="68">
        <v>94654.34082914691</v>
      </c>
      <c r="BE164" s="68">
        <v>0</v>
      </c>
      <c r="BF164" s="68">
        <v>22109.064629601315</v>
      </c>
      <c r="BG164" s="68">
        <f t="shared" si="32"/>
        <v>2449819.4956821166</v>
      </c>
      <c r="BH164" s="68">
        <v>0</v>
      </c>
    </row>
    <row r="165" spans="2:60">
      <c r="B165" s="79" t="s">
        <v>317</v>
      </c>
      <c r="C165" s="79" t="s">
        <v>318</v>
      </c>
      <c r="D165" s="80" t="s">
        <v>953</v>
      </c>
      <c r="E165" s="81">
        <v>10</v>
      </c>
      <c r="F165" s="68"/>
      <c r="G165" s="68"/>
      <c r="H165" s="68"/>
      <c r="I165" s="68"/>
      <c r="J165" s="68"/>
      <c r="K165" s="68"/>
      <c r="L165" s="68"/>
      <c r="M165" s="68"/>
      <c r="N165" s="68">
        <f t="shared" si="29"/>
        <v>0</v>
      </c>
      <c r="O165" s="68"/>
      <c r="Q165" s="79" t="s">
        <v>317</v>
      </c>
      <c r="R165" s="79" t="s">
        <v>318</v>
      </c>
      <c r="S165" s="80" t="s">
        <v>954</v>
      </c>
      <c r="T165" s="81">
        <v>10</v>
      </c>
      <c r="U165" s="68">
        <v>1859820.1206456148</v>
      </c>
      <c r="V165" s="68">
        <v>65469.97</v>
      </c>
      <c r="W165" s="68">
        <v>0</v>
      </c>
      <c r="X165" s="68">
        <v>5934.42</v>
      </c>
      <c r="Y165" s="68">
        <v>219011.46040282602</v>
      </c>
      <c r="Z165" s="68">
        <v>141415.84604232167</v>
      </c>
      <c r="AA165" s="68">
        <v>0</v>
      </c>
      <c r="AB165" s="68">
        <v>20136.837208423764</v>
      </c>
      <c r="AC165" s="68">
        <f t="shared" si="30"/>
        <v>2311788.6542991861</v>
      </c>
      <c r="AD165" s="68">
        <v>0</v>
      </c>
      <c r="AF165" s="79" t="s">
        <v>317</v>
      </c>
      <c r="AG165" s="79" t="s">
        <v>318</v>
      </c>
      <c r="AH165" s="80" t="s">
        <v>1156</v>
      </c>
      <c r="AI165" s="81">
        <v>10</v>
      </c>
      <c r="AJ165" s="68">
        <v>1913863.1904828777</v>
      </c>
      <c r="AK165" s="68">
        <v>67353.78</v>
      </c>
      <c r="AL165" s="68">
        <v>0</v>
      </c>
      <c r="AM165" s="68">
        <v>6140.79</v>
      </c>
      <c r="AN165" s="68">
        <v>225408.41042878586</v>
      </c>
      <c r="AO165" s="68">
        <v>141415.84604232167</v>
      </c>
      <c r="AP165" s="68">
        <v>0</v>
      </c>
      <c r="AQ165" s="68">
        <v>20771.838036464527</v>
      </c>
      <c r="AR165" s="68">
        <f t="shared" si="31"/>
        <v>2374953.8549904497</v>
      </c>
      <c r="AS165" s="68">
        <v>0</v>
      </c>
      <c r="AU165" s="79" t="s">
        <v>317</v>
      </c>
      <c r="AV165" s="79" t="s">
        <v>318</v>
      </c>
      <c r="AW165" s="80" t="s">
        <v>1157</v>
      </c>
      <c r="AX165" s="81">
        <v>10</v>
      </c>
      <c r="AY165" s="68">
        <v>1962955.2170712454</v>
      </c>
      <c r="AZ165" s="68">
        <v>69129.149999999994</v>
      </c>
      <c r="BA165" s="68">
        <v>0</v>
      </c>
      <c r="BB165" s="68">
        <v>6347.59</v>
      </c>
      <c r="BC165" s="68">
        <v>231164.58995005538</v>
      </c>
      <c r="BD165" s="68">
        <v>141415.84604232167</v>
      </c>
      <c r="BE165" s="68">
        <v>0</v>
      </c>
      <c r="BF165" s="68">
        <v>21351.457691624295</v>
      </c>
      <c r="BG165" s="68">
        <f t="shared" si="32"/>
        <v>2432363.8507552468</v>
      </c>
      <c r="BH165" s="68">
        <v>0</v>
      </c>
    </row>
    <row r="166" spans="2:60">
      <c r="B166" s="79" t="s">
        <v>319</v>
      </c>
      <c r="C166" s="79" t="s">
        <v>320</v>
      </c>
      <c r="D166" s="80" t="s">
        <v>953</v>
      </c>
      <c r="E166" s="81">
        <v>10</v>
      </c>
      <c r="F166" s="68"/>
      <c r="G166" s="68"/>
      <c r="H166" s="68"/>
      <c r="I166" s="68"/>
      <c r="J166" s="68"/>
      <c r="K166" s="68"/>
      <c r="L166" s="68"/>
      <c r="M166" s="68"/>
      <c r="N166" s="68">
        <f t="shared" si="29"/>
        <v>0</v>
      </c>
      <c r="O166" s="68"/>
      <c r="Q166" s="79" t="s">
        <v>319</v>
      </c>
      <c r="R166" s="79" t="s">
        <v>320</v>
      </c>
      <c r="S166" s="80" t="s">
        <v>954</v>
      </c>
      <c r="T166" s="81">
        <v>10</v>
      </c>
      <c r="U166" s="68">
        <v>34201436.785016626</v>
      </c>
      <c r="V166" s="68">
        <v>1775825.0500000003</v>
      </c>
      <c r="W166" s="68">
        <v>1118923.8700000001</v>
      </c>
      <c r="X166" s="68">
        <v>123569.77</v>
      </c>
      <c r="Y166" s="68">
        <v>6127808.9994645957</v>
      </c>
      <c r="Z166" s="68">
        <v>3010966.9095854661</v>
      </c>
      <c r="AA166" s="68">
        <v>3929414.263344612</v>
      </c>
      <c r="AB166" s="68">
        <v>444596.01264408976</v>
      </c>
      <c r="AC166" s="68">
        <f t="shared" si="30"/>
        <v>51956753.49005539</v>
      </c>
      <c r="AD166" s="68">
        <v>1224211.83</v>
      </c>
      <c r="AF166" s="79" t="s">
        <v>319</v>
      </c>
      <c r="AG166" s="79" t="s">
        <v>320</v>
      </c>
      <c r="AH166" s="80" t="s">
        <v>1156</v>
      </c>
      <c r="AI166" s="81">
        <v>10</v>
      </c>
      <c r="AJ166" s="68">
        <v>35193145.248494059</v>
      </c>
      <c r="AK166" s="68">
        <v>1827227.25</v>
      </c>
      <c r="AL166" s="68">
        <v>1151155.1200000001</v>
      </c>
      <c r="AM166" s="68">
        <v>127104.69</v>
      </c>
      <c r="AN166" s="68">
        <v>6306972.9406883251</v>
      </c>
      <c r="AO166" s="68">
        <v>3010966.9095854661</v>
      </c>
      <c r="AP166" s="68">
        <v>4044410.9125558622</v>
      </c>
      <c r="AQ166" s="68">
        <v>458640.25282002985</v>
      </c>
      <c r="AR166" s="68">
        <f t="shared" si="31"/>
        <v>53379265.784143738</v>
      </c>
      <c r="AS166" s="68">
        <v>1259642.46</v>
      </c>
      <c r="AU166" s="79" t="s">
        <v>319</v>
      </c>
      <c r="AV166" s="79" t="s">
        <v>320</v>
      </c>
      <c r="AW166" s="80" t="s">
        <v>1157</v>
      </c>
      <c r="AX166" s="81">
        <v>10</v>
      </c>
      <c r="AY166" s="68">
        <v>36086192.895969205</v>
      </c>
      <c r="AZ166" s="68">
        <v>1873429.6100000006</v>
      </c>
      <c r="BA166" s="68">
        <v>1180352.8999999999</v>
      </c>
      <c r="BB166" s="68">
        <v>130323.81999999999</v>
      </c>
      <c r="BC166" s="68">
        <v>6468481.2275624685</v>
      </c>
      <c r="BD166" s="68">
        <v>3010966.9095854661</v>
      </c>
      <c r="BE166" s="68">
        <v>4147839.1385161048</v>
      </c>
      <c r="BF166" s="68">
        <v>471394.98815906793</v>
      </c>
      <c r="BG166" s="68">
        <f t="shared" si="32"/>
        <v>54660516.269792311</v>
      </c>
      <c r="BH166" s="68">
        <v>1291534.78</v>
      </c>
    </row>
    <row r="167" spans="2:60">
      <c r="B167" s="79" t="s">
        <v>321</v>
      </c>
      <c r="C167" s="79" t="s">
        <v>322</v>
      </c>
      <c r="D167" s="80" t="s">
        <v>953</v>
      </c>
      <c r="E167" s="81">
        <v>10</v>
      </c>
      <c r="F167" s="68"/>
      <c r="G167" s="68"/>
      <c r="H167" s="68"/>
      <c r="I167" s="68"/>
      <c r="J167" s="68"/>
      <c r="K167" s="68"/>
      <c r="L167" s="68"/>
      <c r="M167" s="68"/>
      <c r="N167" s="68">
        <f t="shared" si="29"/>
        <v>0</v>
      </c>
      <c r="O167" s="68"/>
      <c r="Q167" s="79" t="s">
        <v>321</v>
      </c>
      <c r="R167" s="79" t="s">
        <v>322</v>
      </c>
      <c r="S167" s="80" t="s">
        <v>954</v>
      </c>
      <c r="T167" s="81">
        <v>10</v>
      </c>
      <c r="U167" s="68">
        <v>14056548.481876176</v>
      </c>
      <c r="V167" s="68">
        <v>124431.23000000001</v>
      </c>
      <c r="W167" s="68">
        <v>0</v>
      </c>
      <c r="X167" s="68">
        <v>45465.24</v>
      </c>
      <c r="Y167" s="68">
        <v>1728667.4217002816</v>
      </c>
      <c r="Z167" s="68">
        <v>246354.31775224119</v>
      </c>
      <c r="AA167" s="68">
        <v>30163.037806813798</v>
      </c>
      <c r="AB167" s="68">
        <v>29909.030972782522</v>
      </c>
      <c r="AC167" s="68">
        <f t="shared" si="30"/>
        <v>16307674.030108297</v>
      </c>
      <c r="AD167" s="68">
        <v>46135.27</v>
      </c>
      <c r="AF167" s="79" t="s">
        <v>321</v>
      </c>
      <c r="AG167" s="79" t="s">
        <v>322</v>
      </c>
      <c r="AH167" s="80" t="s">
        <v>1156</v>
      </c>
      <c r="AI167" s="81">
        <v>10</v>
      </c>
      <c r="AJ167" s="68">
        <v>14417142.11780218</v>
      </c>
      <c r="AK167" s="68">
        <v>127981.94</v>
      </c>
      <c r="AL167" s="68">
        <v>0</v>
      </c>
      <c r="AM167" s="68">
        <v>46787</v>
      </c>
      <c r="AN167" s="68">
        <v>1779323.1680456502</v>
      </c>
      <c r="AO167" s="68">
        <v>246354.31775224119</v>
      </c>
      <c r="AP167" s="68">
        <v>31052.32680425838</v>
      </c>
      <c r="AQ167" s="68">
        <v>30859.772331880406</v>
      </c>
      <c r="AR167" s="68">
        <f t="shared" si="31"/>
        <v>16726969.95273621</v>
      </c>
      <c r="AS167" s="68">
        <v>47469.31</v>
      </c>
      <c r="AU167" s="79" t="s">
        <v>321</v>
      </c>
      <c r="AV167" s="79" t="s">
        <v>322</v>
      </c>
      <c r="AW167" s="80" t="s">
        <v>1157</v>
      </c>
      <c r="AX167" s="81">
        <v>10</v>
      </c>
      <c r="AY167" s="68">
        <v>14735547.063309342</v>
      </c>
      <c r="AZ167" s="68">
        <v>131216.44</v>
      </c>
      <c r="BA167" s="68">
        <v>0</v>
      </c>
      <c r="BB167" s="68">
        <v>48003.6</v>
      </c>
      <c r="BC167" s="68">
        <v>1824975.0232165947</v>
      </c>
      <c r="BD167" s="68">
        <v>246354.31775224119</v>
      </c>
      <c r="BE167" s="68">
        <v>31848.911535506988</v>
      </c>
      <c r="BF167" s="68">
        <v>31714.040933340788</v>
      </c>
      <c r="BG167" s="68">
        <f t="shared" si="32"/>
        <v>17098357.256747022</v>
      </c>
      <c r="BH167" s="68">
        <v>48697.86</v>
      </c>
    </row>
    <row r="168" spans="2:60">
      <c r="B168" s="79" t="s">
        <v>323</v>
      </c>
      <c r="C168" s="79" t="s">
        <v>324</v>
      </c>
      <c r="D168" s="80" t="s">
        <v>953</v>
      </c>
      <c r="E168" s="81">
        <v>10</v>
      </c>
      <c r="F168" s="68"/>
      <c r="G168" s="68"/>
      <c r="H168" s="68"/>
      <c r="I168" s="68"/>
      <c r="J168" s="68"/>
      <c r="K168" s="68"/>
      <c r="L168" s="68"/>
      <c r="M168" s="68"/>
      <c r="N168" s="68">
        <f t="shared" si="29"/>
        <v>0</v>
      </c>
      <c r="O168" s="68"/>
      <c r="Q168" s="79" t="s">
        <v>323</v>
      </c>
      <c r="R168" s="79" t="s">
        <v>324</v>
      </c>
      <c r="S168" s="80" t="s">
        <v>954</v>
      </c>
      <c r="T168" s="81">
        <v>10</v>
      </c>
      <c r="U168" s="68">
        <v>6492429.5029827617</v>
      </c>
      <c r="V168" s="68">
        <v>309738.04000000004</v>
      </c>
      <c r="W168" s="68">
        <v>15793.199999999999</v>
      </c>
      <c r="X168" s="68">
        <v>20770.45</v>
      </c>
      <c r="Y168" s="68">
        <v>1092075.7971352837</v>
      </c>
      <c r="Z168" s="68">
        <v>621205.1026384125</v>
      </c>
      <c r="AA168" s="68">
        <v>0</v>
      </c>
      <c r="AB168" s="68">
        <v>78047.484792893752</v>
      </c>
      <c r="AC168" s="68">
        <f t="shared" si="30"/>
        <v>8845421.3075493518</v>
      </c>
      <c r="AD168" s="68">
        <v>215361.72999999998</v>
      </c>
      <c r="AF168" s="79" t="s">
        <v>323</v>
      </c>
      <c r="AG168" s="79" t="s">
        <v>324</v>
      </c>
      <c r="AH168" s="80" t="s">
        <v>1156</v>
      </c>
      <c r="AI168" s="81">
        <v>10</v>
      </c>
      <c r="AJ168" s="68">
        <v>6681902.5502181798</v>
      </c>
      <c r="AK168" s="68">
        <v>318638.95000000007</v>
      </c>
      <c r="AL168" s="68">
        <v>16277.969999999998</v>
      </c>
      <c r="AM168" s="68">
        <v>21346.57</v>
      </c>
      <c r="AN168" s="68">
        <v>1123961.3843453065</v>
      </c>
      <c r="AO168" s="68">
        <v>621205.1026384125</v>
      </c>
      <c r="AP168" s="68">
        <v>0</v>
      </c>
      <c r="AQ168" s="68">
        <v>80513.480655411258</v>
      </c>
      <c r="AR168" s="68">
        <f t="shared" si="31"/>
        <v>9085401.9378573094</v>
      </c>
      <c r="AS168" s="68">
        <v>221555.92999999996</v>
      </c>
      <c r="AU168" s="79" t="s">
        <v>323</v>
      </c>
      <c r="AV168" s="79" t="s">
        <v>324</v>
      </c>
      <c r="AW168" s="80" t="s">
        <v>1157</v>
      </c>
      <c r="AX168" s="81">
        <v>10</v>
      </c>
      <c r="AY168" s="68">
        <v>6852324.9493570644</v>
      </c>
      <c r="AZ168" s="68">
        <v>326702.17000000004</v>
      </c>
      <c r="BA168" s="68">
        <v>16662.419999999998</v>
      </c>
      <c r="BB168" s="68">
        <v>21919</v>
      </c>
      <c r="BC168" s="68">
        <v>1152702.1336303619</v>
      </c>
      <c r="BD168" s="68">
        <v>621205.1026384125</v>
      </c>
      <c r="BE168" s="68">
        <v>0</v>
      </c>
      <c r="BF168" s="68">
        <v>82750.774969721213</v>
      </c>
      <c r="BG168" s="68">
        <f t="shared" si="32"/>
        <v>9301490.18059556</v>
      </c>
      <c r="BH168" s="68">
        <v>227223.63</v>
      </c>
    </row>
    <row r="169" spans="2:60">
      <c r="B169" s="79" t="s">
        <v>325</v>
      </c>
      <c r="C169" s="79" t="s">
        <v>326</v>
      </c>
      <c r="D169" s="80" t="s">
        <v>953</v>
      </c>
      <c r="E169" s="81">
        <v>10</v>
      </c>
      <c r="F169" s="68"/>
      <c r="G169" s="68"/>
      <c r="H169" s="68"/>
      <c r="I169" s="68"/>
      <c r="J169" s="68"/>
      <c r="K169" s="68"/>
      <c r="L169" s="68"/>
      <c r="M169" s="68"/>
      <c r="N169" s="68">
        <f t="shared" si="29"/>
        <v>0</v>
      </c>
      <c r="O169" s="68"/>
      <c r="Q169" s="79" t="s">
        <v>325</v>
      </c>
      <c r="R169" s="79" t="s">
        <v>326</v>
      </c>
      <c r="S169" s="80" t="s">
        <v>954</v>
      </c>
      <c r="T169" s="81">
        <v>10</v>
      </c>
      <c r="U169" s="68">
        <v>18618282.525447652</v>
      </c>
      <c r="V169" s="68">
        <v>800841.97999999986</v>
      </c>
      <c r="W169" s="68">
        <v>430447.53000000009</v>
      </c>
      <c r="X169" s="68">
        <v>66501.73</v>
      </c>
      <c r="Y169" s="68">
        <v>3240366.1101837452</v>
      </c>
      <c r="Z169" s="68">
        <v>2007551.2897580061</v>
      </c>
      <c r="AA169" s="68">
        <v>1750134.1057438322</v>
      </c>
      <c r="AB169" s="68">
        <v>232000.52181787416</v>
      </c>
      <c r="AC169" s="68">
        <f t="shared" si="30"/>
        <v>27583021.962951113</v>
      </c>
      <c r="AD169" s="68">
        <v>436896.17000000004</v>
      </c>
      <c r="AF169" s="79" t="s">
        <v>325</v>
      </c>
      <c r="AG169" s="79" t="s">
        <v>326</v>
      </c>
      <c r="AH169" s="80" t="s">
        <v>1156</v>
      </c>
      <c r="AI169" s="81">
        <v>10</v>
      </c>
      <c r="AJ169" s="68">
        <v>19158634.90093701</v>
      </c>
      <c r="AK169" s="68">
        <v>824158.6399999999</v>
      </c>
      <c r="AL169" s="68">
        <v>442917.28</v>
      </c>
      <c r="AM169" s="68">
        <v>68448.970000000016</v>
      </c>
      <c r="AN169" s="68">
        <v>3335374.4080254063</v>
      </c>
      <c r="AO169" s="68">
        <v>2007551.2897580061</v>
      </c>
      <c r="AP169" s="68">
        <v>1801355.0542101667</v>
      </c>
      <c r="AQ169" s="68">
        <v>239325.81140039861</v>
      </c>
      <c r="AR169" s="68">
        <f t="shared" si="31"/>
        <v>28327354.074330989</v>
      </c>
      <c r="AS169" s="68">
        <v>449587.72000000003</v>
      </c>
      <c r="AU169" s="79" t="s">
        <v>325</v>
      </c>
      <c r="AV169" s="79" t="s">
        <v>326</v>
      </c>
      <c r="AW169" s="80" t="s">
        <v>1157</v>
      </c>
      <c r="AX169" s="81">
        <v>10</v>
      </c>
      <c r="AY169" s="68">
        <v>19645619.132173575</v>
      </c>
      <c r="AZ169" s="68">
        <v>845069.59999999986</v>
      </c>
      <c r="BA169" s="68">
        <v>454177.93</v>
      </c>
      <c r="BB169" s="68">
        <v>70178.8</v>
      </c>
      <c r="BC169" s="68">
        <v>3421064.7337018047</v>
      </c>
      <c r="BD169" s="68">
        <v>2007551.2897580061</v>
      </c>
      <c r="BE169" s="68">
        <v>1847736.2853807113</v>
      </c>
      <c r="BF169" s="68">
        <v>245979.34593473002</v>
      </c>
      <c r="BG169" s="68">
        <f t="shared" si="32"/>
        <v>28998343.156948827</v>
      </c>
      <c r="BH169" s="68">
        <v>460966.04000000004</v>
      </c>
    </row>
    <row r="170" spans="2:60">
      <c r="B170" s="79" t="s">
        <v>327</v>
      </c>
      <c r="C170" s="79" t="s">
        <v>328</v>
      </c>
      <c r="D170" s="80" t="s">
        <v>953</v>
      </c>
      <c r="E170" s="81">
        <v>10</v>
      </c>
      <c r="F170" s="68"/>
      <c r="G170" s="68"/>
      <c r="H170" s="68"/>
      <c r="I170" s="68"/>
      <c r="J170" s="68"/>
      <c r="K170" s="68"/>
      <c r="L170" s="68"/>
      <c r="M170" s="68"/>
      <c r="N170" s="68">
        <f t="shared" si="29"/>
        <v>0</v>
      </c>
      <c r="O170" s="68"/>
      <c r="Q170" s="79" t="s">
        <v>327</v>
      </c>
      <c r="R170" s="79" t="s">
        <v>328</v>
      </c>
      <c r="S170" s="80" t="s">
        <v>954</v>
      </c>
      <c r="T170" s="81">
        <v>10</v>
      </c>
      <c r="U170" s="68">
        <v>2537457.463358351</v>
      </c>
      <c r="V170" s="68">
        <v>154390.44</v>
      </c>
      <c r="W170" s="68">
        <v>0</v>
      </c>
      <c r="X170" s="68">
        <v>8135.8899999999994</v>
      </c>
      <c r="Y170" s="68">
        <v>364050.14320590132</v>
      </c>
      <c r="Z170" s="68">
        <v>465651.29204686248</v>
      </c>
      <c r="AA170" s="68">
        <v>0</v>
      </c>
      <c r="AB170" s="68">
        <v>30243.51898290962</v>
      </c>
      <c r="AC170" s="68">
        <f t="shared" si="30"/>
        <v>3645977.7275940245</v>
      </c>
      <c r="AD170" s="68">
        <v>86048.98</v>
      </c>
      <c r="AF170" s="79" t="s">
        <v>327</v>
      </c>
      <c r="AG170" s="79" t="s">
        <v>328</v>
      </c>
      <c r="AH170" s="80" t="s">
        <v>1156</v>
      </c>
      <c r="AI170" s="81">
        <v>10</v>
      </c>
      <c r="AJ170" s="68">
        <v>2611517.8873968767</v>
      </c>
      <c r="AK170" s="68">
        <v>158880.85000000003</v>
      </c>
      <c r="AL170" s="68">
        <v>0</v>
      </c>
      <c r="AM170" s="68">
        <v>8382.67</v>
      </c>
      <c r="AN170" s="68">
        <v>374688.35114656674</v>
      </c>
      <c r="AO170" s="68">
        <v>465651.29204686248</v>
      </c>
      <c r="AP170" s="68">
        <v>0</v>
      </c>
      <c r="AQ170" s="68">
        <v>31201.717363070697</v>
      </c>
      <c r="AR170" s="68">
        <f t="shared" si="31"/>
        <v>3738828.1779533769</v>
      </c>
      <c r="AS170" s="68">
        <v>88505.409999999989</v>
      </c>
      <c r="AU170" s="79" t="s">
        <v>327</v>
      </c>
      <c r="AV170" s="79" t="s">
        <v>328</v>
      </c>
      <c r="AW170" s="80" t="s">
        <v>1157</v>
      </c>
      <c r="AX170" s="81">
        <v>10</v>
      </c>
      <c r="AY170" s="68">
        <v>2677938.2538050991</v>
      </c>
      <c r="AZ170" s="68">
        <v>162855.16999999998</v>
      </c>
      <c r="BA170" s="68">
        <v>0</v>
      </c>
      <c r="BB170" s="68">
        <v>8628.74</v>
      </c>
      <c r="BC170" s="68">
        <v>384279.60484823555</v>
      </c>
      <c r="BD170" s="68">
        <v>465651.29204686248</v>
      </c>
      <c r="BE170" s="68">
        <v>0</v>
      </c>
      <c r="BF170" s="68">
        <v>32067.708391162101</v>
      </c>
      <c r="BG170" s="68">
        <f t="shared" si="32"/>
        <v>3822171.3690913594</v>
      </c>
      <c r="BH170" s="68">
        <v>90750.60000000002</v>
      </c>
    </row>
    <row r="171" spans="2:60">
      <c r="B171" s="79" t="s">
        <v>329</v>
      </c>
      <c r="C171" s="79" t="s">
        <v>330</v>
      </c>
      <c r="D171" s="80" t="s">
        <v>953</v>
      </c>
      <c r="E171" s="81">
        <v>10</v>
      </c>
      <c r="F171" s="68"/>
      <c r="G171" s="68"/>
      <c r="H171" s="68"/>
      <c r="I171" s="68"/>
      <c r="J171" s="68"/>
      <c r="K171" s="68"/>
      <c r="L171" s="68"/>
      <c r="M171" s="68"/>
      <c r="N171" s="68">
        <f t="shared" si="29"/>
        <v>0</v>
      </c>
      <c r="O171" s="68"/>
      <c r="Q171" s="79" t="s">
        <v>329</v>
      </c>
      <c r="R171" s="79" t="s">
        <v>330</v>
      </c>
      <c r="S171" s="80" t="s">
        <v>954</v>
      </c>
      <c r="T171" s="81">
        <v>10</v>
      </c>
      <c r="U171" s="68">
        <v>1283611.3587199072</v>
      </c>
      <c r="V171" s="68">
        <v>78678.84</v>
      </c>
      <c r="W171" s="68">
        <v>0</v>
      </c>
      <c r="X171" s="68">
        <v>4020.0800000000004</v>
      </c>
      <c r="Y171" s="68">
        <v>223491.35015538803</v>
      </c>
      <c r="Z171" s="68">
        <v>182757.08756385467</v>
      </c>
      <c r="AA171" s="68">
        <v>0</v>
      </c>
      <c r="AB171" s="68">
        <v>15753.159148149192</v>
      </c>
      <c r="AC171" s="68">
        <f t="shared" si="30"/>
        <v>1825928.3855872992</v>
      </c>
      <c r="AD171" s="68">
        <v>37616.51</v>
      </c>
      <c r="AF171" s="79" t="s">
        <v>329</v>
      </c>
      <c r="AG171" s="79" t="s">
        <v>330</v>
      </c>
      <c r="AH171" s="80" t="s">
        <v>1156</v>
      </c>
      <c r="AI171" s="81">
        <v>10</v>
      </c>
      <c r="AJ171" s="68">
        <v>1320718.351619306</v>
      </c>
      <c r="AK171" s="68">
        <v>80902.53</v>
      </c>
      <c r="AL171" s="68">
        <v>0</v>
      </c>
      <c r="AM171" s="68">
        <v>4093.8600000000006</v>
      </c>
      <c r="AN171" s="68">
        <v>230005.6173292938</v>
      </c>
      <c r="AO171" s="68">
        <v>182757.08756385467</v>
      </c>
      <c r="AP171" s="68">
        <v>0</v>
      </c>
      <c r="AQ171" s="68">
        <v>16248.22114137467</v>
      </c>
      <c r="AR171" s="68">
        <f t="shared" si="31"/>
        <v>1873422.3976538293</v>
      </c>
      <c r="AS171" s="68">
        <v>38696.729999999996</v>
      </c>
      <c r="AU171" s="79" t="s">
        <v>329</v>
      </c>
      <c r="AV171" s="79" t="s">
        <v>330</v>
      </c>
      <c r="AW171" s="80" t="s">
        <v>1157</v>
      </c>
      <c r="AX171" s="81">
        <v>10</v>
      </c>
      <c r="AY171" s="68">
        <v>1354493.5511026182</v>
      </c>
      <c r="AZ171" s="68">
        <v>82915.31</v>
      </c>
      <c r="BA171" s="68">
        <v>0</v>
      </c>
      <c r="BB171" s="68">
        <v>4264.79</v>
      </c>
      <c r="BC171" s="68">
        <v>235888.63758186859</v>
      </c>
      <c r="BD171" s="68">
        <v>182757.08756385467</v>
      </c>
      <c r="BE171" s="68">
        <v>0</v>
      </c>
      <c r="BF171" s="68">
        <v>16701.799641150283</v>
      </c>
      <c r="BG171" s="68">
        <f t="shared" si="32"/>
        <v>1916693.5658894917</v>
      </c>
      <c r="BH171" s="68">
        <v>39672.389999999992</v>
      </c>
    </row>
    <row r="172" spans="2:60">
      <c r="B172" s="79" t="s">
        <v>331</v>
      </c>
      <c r="C172" s="79" t="s">
        <v>332</v>
      </c>
      <c r="D172" s="80" t="s">
        <v>953</v>
      </c>
      <c r="E172" s="81">
        <v>10</v>
      </c>
      <c r="F172" s="68"/>
      <c r="G172" s="68"/>
      <c r="H172" s="68"/>
      <c r="I172" s="68"/>
      <c r="J172" s="68"/>
      <c r="K172" s="68"/>
      <c r="L172" s="68"/>
      <c r="M172" s="68"/>
      <c r="N172" s="68">
        <f t="shared" si="29"/>
        <v>0</v>
      </c>
      <c r="O172" s="68"/>
      <c r="Q172" s="79" t="s">
        <v>331</v>
      </c>
      <c r="R172" s="79" t="s">
        <v>332</v>
      </c>
      <c r="S172" s="80" t="s">
        <v>954</v>
      </c>
      <c r="T172" s="81">
        <v>10</v>
      </c>
      <c r="U172" s="68">
        <v>46760119.942271724</v>
      </c>
      <c r="V172" s="68">
        <v>1516242.35</v>
      </c>
      <c r="W172" s="68">
        <v>317873.93000000005</v>
      </c>
      <c r="X172" s="68">
        <v>153241.84</v>
      </c>
      <c r="Y172" s="68">
        <v>6410401.17508798</v>
      </c>
      <c r="Z172" s="68">
        <v>1000444.815426226</v>
      </c>
      <c r="AA172" s="68">
        <v>918904.92643363471</v>
      </c>
      <c r="AB172" s="68">
        <v>224536.85504163802</v>
      </c>
      <c r="AC172" s="68">
        <f t="shared" si="30"/>
        <v>57674580.924261212</v>
      </c>
      <c r="AD172" s="68">
        <v>372815.08999999997</v>
      </c>
      <c r="AF172" s="79" t="s">
        <v>331</v>
      </c>
      <c r="AG172" s="79" t="s">
        <v>332</v>
      </c>
      <c r="AH172" s="80" t="s">
        <v>1156</v>
      </c>
      <c r="AI172" s="81">
        <v>10</v>
      </c>
      <c r="AJ172" s="68">
        <v>47994244.445028454</v>
      </c>
      <c r="AK172" s="68">
        <v>1560151.46</v>
      </c>
      <c r="AL172" s="68">
        <v>327119.08999999997</v>
      </c>
      <c r="AM172" s="68">
        <v>157711.18000000002</v>
      </c>
      <c r="AN172" s="68">
        <v>6598080.2869081125</v>
      </c>
      <c r="AO172" s="68">
        <v>1000444.815426226</v>
      </c>
      <c r="AP172" s="68">
        <v>945726.23569243355</v>
      </c>
      <c r="AQ172" s="68">
        <v>231634.62003851682</v>
      </c>
      <c r="AR172" s="68">
        <f t="shared" si="31"/>
        <v>59198765.523093745</v>
      </c>
      <c r="AS172" s="68">
        <v>383653.39</v>
      </c>
      <c r="AU172" s="79" t="s">
        <v>331</v>
      </c>
      <c r="AV172" s="79" t="s">
        <v>332</v>
      </c>
      <c r="AW172" s="80" t="s">
        <v>1157</v>
      </c>
      <c r="AX172" s="81">
        <v>10</v>
      </c>
      <c r="AY172" s="68">
        <v>49092687.797808453</v>
      </c>
      <c r="AZ172" s="68">
        <v>1599590.93</v>
      </c>
      <c r="BA172" s="68">
        <v>335430.08</v>
      </c>
      <c r="BB172" s="68">
        <v>161664.99000000002</v>
      </c>
      <c r="BC172" s="68">
        <v>6767290.6081112986</v>
      </c>
      <c r="BD172" s="68">
        <v>1000444.815426226</v>
      </c>
      <c r="BE172" s="68">
        <v>969825.53856240422</v>
      </c>
      <c r="BF172" s="68">
        <v>238070.01507915556</v>
      </c>
      <c r="BG172" s="68">
        <f t="shared" si="32"/>
        <v>60558356.544987537</v>
      </c>
      <c r="BH172" s="68">
        <v>393351.77</v>
      </c>
    </row>
    <row r="173" spans="2:60">
      <c r="B173" s="79" t="s">
        <v>333</v>
      </c>
      <c r="C173" s="79" t="s">
        <v>334</v>
      </c>
      <c r="D173" s="80" t="s">
        <v>953</v>
      </c>
      <c r="E173" s="81">
        <v>10</v>
      </c>
      <c r="F173" s="68"/>
      <c r="G173" s="68"/>
      <c r="H173" s="68"/>
      <c r="I173" s="68"/>
      <c r="J173" s="68"/>
      <c r="K173" s="68"/>
      <c r="L173" s="68"/>
      <c r="M173" s="68"/>
      <c r="N173" s="68">
        <f t="shared" si="29"/>
        <v>0</v>
      </c>
      <c r="O173" s="68"/>
      <c r="Q173" s="79" t="s">
        <v>333</v>
      </c>
      <c r="R173" s="79" t="s">
        <v>334</v>
      </c>
      <c r="S173" s="80" t="s">
        <v>954</v>
      </c>
      <c r="T173" s="81">
        <v>10</v>
      </c>
      <c r="U173" s="68">
        <v>9106616.1353162117</v>
      </c>
      <c r="V173" s="68">
        <v>398891.64</v>
      </c>
      <c r="W173" s="68">
        <v>159417.95000000001</v>
      </c>
      <c r="X173" s="68">
        <v>32101.56</v>
      </c>
      <c r="Y173" s="68">
        <v>1454636.7886941349</v>
      </c>
      <c r="Z173" s="68">
        <v>508569.69890126388</v>
      </c>
      <c r="AA173" s="68">
        <v>614746.4014696494</v>
      </c>
      <c r="AB173" s="68">
        <v>103340.91692272015</v>
      </c>
      <c r="AC173" s="68">
        <f t="shared" si="30"/>
        <v>12617398.481303981</v>
      </c>
      <c r="AD173" s="68">
        <v>239077.39</v>
      </c>
      <c r="AF173" s="79" t="s">
        <v>333</v>
      </c>
      <c r="AG173" s="79" t="s">
        <v>334</v>
      </c>
      <c r="AH173" s="80" t="s">
        <v>1156</v>
      </c>
      <c r="AI173" s="81">
        <v>10</v>
      </c>
      <c r="AJ173" s="68">
        <v>9368250.0577354208</v>
      </c>
      <c r="AK173" s="68">
        <v>410383.70000000007</v>
      </c>
      <c r="AL173" s="68">
        <v>164173.64000000001</v>
      </c>
      <c r="AM173" s="68">
        <v>33097.1</v>
      </c>
      <c r="AN173" s="68">
        <v>1497250.8717925048</v>
      </c>
      <c r="AO173" s="68">
        <v>508569.69890126388</v>
      </c>
      <c r="AP173" s="68">
        <v>632922.72183735319</v>
      </c>
      <c r="AQ173" s="68">
        <v>106611.08144346252</v>
      </c>
      <c r="AR173" s="68">
        <f t="shared" si="31"/>
        <v>12967367.981710004</v>
      </c>
      <c r="AS173" s="68">
        <v>246109.11000000002</v>
      </c>
      <c r="AU173" s="79" t="s">
        <v>333</v>
      </c>
      <c r="AV173" s="79" t="s">
        <v>334</v>
      </c>
      <c r="AW173" s="80" t="s">
        <v>1157</v>
      </c>
      <c r="AX173" s="81">
        <v>10</v>
      </c>
      <c r="AY173" s="68">
        <v>9603474.103421418</v>
      </c>
      <c r="AZ173" s="68">
        <v>420894.12</v>
      </c>
      <c r="BA173" s="68">
        <v>168296.04</v>
      </c>
      <c r="BB173" s="68">
        <v>33885.11</v>
      </c>
      <c r="BC173" s="68">
        <v>1535659.2938460656</v>
      </c>
      <c r="BD173" s="68">
        <v>508569.69890126388</v>
      </c>
      <c r="BE173" s="68">
        <v>649146.31588689261</v>
      </c>
      <c r="BF173" s="68">
        <v>109574.88500449061</v>
      </c>
      <c r="BG173" s="68">
        <f t="shared" si="32"/>
        <v>13281789.587060127</v>
      </c>
      <c r="BH173" s="68">
        <v>252290.02</v>
      </c>
    </row>
    <row r="174" spans="2:60">
      <c r="B174" s="79" t="s">
        <v>335</v>
      </c>
      <c r="C174" s="79" t="s">
        <v>336</v>
      </c>
      <c r="D174" s="80" t="s">
        <v>953</v>
      </c>
      <c r="E174" s="81">
        <v>10</v>
      </c>
      <c r="F174" s="68"/>
      <c r="G174" s="68"/>
      <c r="H174" s="68"/>
      <c r="I174" s="68"/>
      <c r="J174" s="68"/>
      <c r="K174" s="68"/>
      <c r="L174" s="68"/>
      <c r="M174" s="68"/>
      <c r="N174" s="68">
        <f t="shared" si="29"/>
        <v>0</v>
      </c>
      <c r="O174" s="68"/>
      <c r="Q174" s="79" t="s">
        <v>335</v>
      </c>
      <c r="R174" s="79" t="s">
        <v>336</v>
      </c>
      <c r="S174" s="80" t="s">
        <v>954</v>
      </c>
      <c r="T174" s="81">
        <v>10</v>
      </c>
      <c r="U174" s="68">
        <v>7900534.2703966126</v>
      </c>
      <c r="V174" s="68">
        <v>557164.75</v>
      </c>
      <c r="W174" s="68">
        <v>668099.97</v>
      </c>
      <c r="X174" s="68">
        <v>26991.999999999996</v>
      </c>
      <c r="Y174" s="68">
        <v>1006776.6883185102</v>
      </c>
      <c r="Z174" s="68">
        <v>204020.8315969996</v>
      </c>
      <c r="AA174" s="68">
        <v>540514.14707874716</v>
      </c>
      <c r="AB174" s="68">
        <v>104770.33768219501</v>
      </c>
      <c r="AC174" s="68">
        <f t="shared" si="30"/>
        <v>11282621.685073065</v>
      </c>
      <c r="AD174" s="68">
        <v>273748.69</v>
      </c>
      <c r="AF174" s="79" t="s">
        <v>335</v>
      </c>
      <c r="AG174" s="79" t="s">
        <v>336</v>
      </c>
      <c r="AH174" s="80" t="s">
        <v>1156</v>
      </c>
      <c r="AI174" s="81">
        <v>10</v>
      </c>
      <c r="AJ174" s="68">
        <v>8117740.5924837301</v>
      </c>
      <c r="AK174" s="68">
        <v>573335.68999999994</v>
      </c>
      <c r="AL174" s="68">
        <v>687476.46</v>
      </c>
      <c r="AM174" s="68">
        <v>27779.77</v>
      </c>
      <c r="AN174" s="68">
        <v>1036193.6035394773</v>
      </c>
      <c r="AO174" s="68">
        <v>204020.8315969996</v>
      </c>
      <c r="AP174" s="68">
        <v>556240.99583394767</v>
      </c>
      <c r="AQ174" s="68">
        <v>107966.53132838011</v>
      </c>
      <c r="AR174" s="68">
        <f t="shared" si="31"/>
        <v>11592451.184782539</v>
      </c>
      <c r="AS174" s="68">
        <v>281696.71000000002</v>
      </c>
      <c r="AU174" s="79" t="s">
        <v>335</v>
      </c>
      <c r="AV174" s="79" t="s">
        <v>336</v>
      </c>
      <c r="AW174" s="80" t="s">
        <v>1157</v>
      </c>
      <c r="AX174" s="81">
        <v>10</v>
      </c>
      <c r="AY174" s="68">
        <v>8314869.0409358321</v>
      </c>
      <c r="AZ174" s="68">
        <v>587845.68000000005</v>
      </c>
      <c r="BA174" s="68">
        <v>704879.24999999988</v>
      </c>
      <c r="BB174" s="68">
        <v>28464.95</v>
      </c>
      <c r="BC174" s="68">
        <v>1062714.5223350974</v>
      </c>
      <c r="BD174" s="68">
        <v>204020.8315969996</v>
      </c>
      <c r="BE174" s="68">
        <v>570644.57788405509</v>
      </c>
      <c r="BF174" s="68">
        <v>110880.14289488643</v>
      </c>
      <c r="BG174" s="68">
        <f t="shared" si="32"/>
        <v>11873134.035646871</v>
      </c>
      <c r="BH174" s="68">
        <v>288815.04000000004</v>
      </c>
    </row>
    <row r="175" spans="2:60">
      <c r="B175" s="79" t="s">
        <v>337</v>
      </c>
      <c r="C175" s="79" t="s">
        <v>338</v>
      </c>
      <c r="D175" s="80" t="s">
        <v>953</v>
      </c>
      <c r="E175" s="81">
        <v>10</v>
      </c>
      <c r="F175" s="68"/>
      <c r="G175" s="68"/>
      <c r="H175" s="68"/>
      <c r="I175" s="68"/>
      <c r="J175" s="68"/>
      <c r="K175" s="68"/>
      <c r="L175" s="68"/>
      <c r="M175" s="68"/>
      <c r="N175" s="68">
        <f t="shared" si="29"/>
        <v>0</v>
      </c>
      <c r="O175" s="68"/>
      <c r="Q175" s="79" t="s">
        <v>337</v>
      </c>
      <c r="R175" s="79" t="s">
        <v>338</v>
      </c>
      <c r="S175" s="80" t="s">
        <v>954</v>
      </c>
      <c r="T175" s="81">
        <v>10</v>
      </c>
      <c r="U175" s="68">
        <v>3377006.7579413354</v>
      </c>
      <c r="V175" s="68">
        <v>139602.16999999998</v>
      </c>
      <c r="W175" s="68">
        <v>64797.599999999999</v>
      </c>
      <c r="X175" s="68">
        <v>9016.1999999999989</v>
      </c>
      <c r="Y175" s="68">
        <v>396584.0350561263</v>
      </c>
      <c r="Z175" s="68">
        <v>200635.48935158623</v>
      </c>
      <c r="AA175" s="68">
        <v>80336.073647066747</v>
      </c>
      <c r="AB175" s="68">
        <v>39051.64888114389</v>
      </c>
      <c r="AC175" s="68">
        <f t="shared" si="30"/>
        <v>4401650.3248772584</v>
      </c>
      <c r="AD175" s="68">
        <v>94620.349999999991</v>
      </c>
      <c r="AF175" s="79" t="s">
        <v>337</v>
      </c>
      <c r="AG175" s="79" t="s">
        <v>338</v>
      </c>
      <c r="AH175" s="80" t="s">
        <v>1156</v>
      </c>
      <c r="AI175" s="81">
        <v>10</v>
      </c>
      <c r="AJ175" s="68">
        <v>3461880.0801659673</v>
      </c>
      <c r="AK175" s="68">
        <v>143689.79</v>
      </c>
      <c r="AL175" s="68">
        <v>66698.7</v>
      </c>
      <c r="AM175" s="68">
        <v>9283.32</v>
      </c>
      <c r="AN175" s="68">
        <v>408209.60609892651</v>
      </c>
      <c r="AO175" s="68">
        <v>200635.48935158623</v>
      </c>
      <c r="AP175" s="68">
        <v>82642.365088860737</v>
      </c>
      <c r="AQ175" s="68">
        <v>40169.323820034042</v>
      </c>
      <c r="AR175" s="68">
        <f t="shared" si="31"/>
        <v>4510582.7245253744</v>
      </c>
      <c r="AS175" s="68">
        <v>97374.049999999988</v>
      </c>
      <c r="AU175" s="79" t="s">
        <v>337</v>
      </c>
      <c r="AV175" s="79" t="s">
        <v>338</v>
      </c>
      <c r="AW175" s="80" t="s">
        <v>1157</v>
      </c>
      <c r="AX175" s="81">
        <v>10</v>
      </c>
      <c r="AY175" s="68">
        <v>3539423.7665809137</v>
      </c>
      <c r="AZ175" s="68">
        <v>147348.88999999998</v>
      </c>
      <c r="BA175" s="68">
        <v>68283.62</v>
      </c>
      <c r="BB175" s="68">
        <v>9446.76</v>
      </c>
      <c r="BC175" s="68">
        <v>418684.56994729833</v>
      </c>
      <c r="BD175" s="68">
        <v>200635.48935158623</v>
      </c>
      <c r="BE175" s="68">
        <v>84935.031898045519</v>
      </c>
      <c r="BF175" s="68">
        <v>41192.172081946395</v>
      </c>
      <c r="BG175" s="68">
        <f t="shared" si="32"/>
        <v>4609860.0198597899</v>
      </c>
      <c r="BH175" s="68">
        <v>99909.72</v>
      </c>
    </row>
    <row r="176" spans="2:60">
      <c r="B176" s="79" t="s">
        <v>339</v>
      </c>
      <c r="C176" s="79" t="s">
        <v>340</v>
      </c>
      <c r="D176" s="80" t="s">
        <v>953</v>
      </c>
      <c r="E176" s="81">
        <v>10</v>
      </c>
      <c r="F176" s="68"/>
      <c r="G176" s="68"/>
      <c r="H176" s="68"/>
      <c r="I176" s="68"/>
      <c r="J176" s="68"/>
      <c r="K176" s="68"/>
      <c r="L176" s="68"/>
      <c r="M176" s="68"/>
      <c r="N176" s="68">
        <f t="shared" si="29"/>
        <v>0</v>
      </c>
      <c r="O176" s="68"/>
      <c r="Q176" s="79" t="s">
        <v>339</v>
      </c>
      <c r="R176" s="79" t="s">
        <v>340</v>
      </c>
      <c r="S176" s="80" t="s">
        <v>954</v>
      </c>
      <c r="T176" s="81">
        <v>10</v>
      </c>
      <c r="U176" s="68">
        <v>5952550.0067804391</v>
      </c>
      <c r="V176" s="68">
        <v>159176.24</v>
      </c>
      <c r="W176" s="68">
        <v>17324.670000000002</v>
      </c>
      <c r="X176" s="68">
        <v>19334.689999999995</v>
      </c>
      <c r="Y176" s="68">
        <v>693393.927048955</v>
      </c>
      <c r="Z176" s="68">
        <v>625679.57683953526</v>
      </c>
      <c r="AA176" s="68">
        <v>343577.52357741573</v>
      </c>
      <c r="AB176" s="68">
        <v>62963.94718180038</v>
      </c>
      <c r="AC176" s="68">
        <f t="shared" si="30"/>
        <v>7879935.0014281459</v>
      </c>
      <c r="AD176" s="68">
        <v>5934.42</v>
      </c>
      <c r="AF176" s="79" t="s">
        <v>339</v>
      </c>
      <c r="AG176" s="79" t="s">
        <v>340</v>
      </c>
      <c r="AH176" s="80" t="s">
        <v>1156</v>
      </c>
      <c r="AI176" s="81">
        <v>10</v>
      </c>
      <c r="AJ176" s="68">
        <v>6112453.4562024204</v>
      </c>
      <c r="AK176" s="68">
        <v>163851.98000000001</v>
      </c>
      <c r="AL176" s="68">
        <v>17837.54</v>
      </c>
      <c r="AM176" s="68">
        <v>19884.47</v>
      </c>
      <c r="AN176" s="68">
        <v>713670.70565875899</v>
      </c>
      <c r="AO176" s="68">
        <v>625679.57683953526</v>
      </c>
      <c r="AP176" s="68">
        <v>353548.81961495744</v>
      </c>
      <c r="AQ176" s="68">
        <v>64842.360113724135</v>
      </c>
      <c r="AR176" s="68">
        <f t="shared" si="31"/>
        <v>8077909.6884293966</v>
      </c>
      <c r="AS176" s="68">
        <v>6140.78</v>
      </c>
      <c r="AU176" s="79" t="s">
        <v>339</v>
      </c>
      <c r="AV176" s="79" t="s">
        <v>340</v>
      </c>
      <c r="AW176" s="80" t="s">
        <v>1157</v>
      </c>
      <c r="AX176" s="81">
        <v>10</v>
      </c>
      <c r="AY176" s="68">
        <v>6257799.4362084502</v>
      </c>
      <c r="AZ176" s="68">
        <v>167913.39</v>
      </c>
      <c r="BA176" s="68">
        <v>18249.3</v>
      </c>
      <c r="BB176" s="68">
        <v>20431.280000000002</v>
      </c>
      <c r="BC176" s="68">
        <v>731937.39864096313</v>
      </c>
      <c r="BD176" s="68">
        <v>625679.57683953526</v>
      </c>
      <c r="BE176" s="68">
        <v>362768.64963226335</v>
      </c>
      <c r="BF176" s="68">
        <v>66555.443948832341</v>
      </c>
      <c r="BG176" s="68">
        <f t="shared" si="32"/>
        <v>8257682.0652700439</v>
      </c>
      <c r="BH176" s="68">
        <v>6347.59</v>
      </c>
    </row>
    <row r="177" spans="2:60">
      <c r="B177" s="79" t="s">
        <v>341</v>
      </c>
      <c r="C177" s="79" t="s">
        <v>342</v>
      </c>
      <c r="D177" s="80" t="s">
        <v>953</v>
      </c>
      <c r="E177" s="81">
        <v>10</v>
      </c>
      <c r="F177" s="68"/>
      <c r="G177" s="68"/>
      <c r="H177" s="68"/>
      <c r="I177" s="68"/>
      <c r="J177" s="68"/>
      <c r="K177" s="68"/>
      <c r="L177" s="68"/>
      <c r="M177" s="68"/>
      <c r="N177" s="68">
        <f t="shared" si="29"/>
        <v>0</v>
      </c>
      <c r="O177" s="68"/>
      <c r="Q177" s="79" t="s">
        <v>341</v>
      </c>
      <c r="R177" s="79" t="s">
        <v>342</v>
      </c>
      <c r="S177" s="80" t="s">
        <v>954</v>
      </c>
      <c r="T177" s="81">
        <v>10</v>
      </c>
      <c r="U177" s="68">
        <v>9124818.2531884909</v>
      </c>
      <c r="V177" s="68">
        <v>477433.05000000005</v>
      </c>
      <c r="W177" s="68">
        <v>266569.97000000003</v>
      </c>
      <c r="X177" s="68">
        <v>31586.39</v>
      </c>
      <c r="Y177" s="68">
        <v>1165991.2372912355</v>
      </c>
      <c r="Z177" s="68">
        <v>972518.08727755921</v>
      </c>
      <c r="AA177" s="68">
        <v>554291.84707059897</v>
      </c>
      <c r="AB177" s="68">
        <v>106191.28395591117</v>
      </c>
      <c r="AC177" s="68">
        <f t="shared" si="30"/>
        <v>13025218.488783797</v>
      </c>
      <c r="AD177" s="68">
        <v>325818.37</v>
      </c>
      <c r="AF177" s="79" t="s">
        <v>341</v>
      </c>
      <c r="AG177" s="79" t="s">
        <v>342</v>
      </c>
      <c r="AH177" s="80" t="s">
        <v>1156</v>
      </c>
      <c r="AI177" s="81">
        <v>10</v>
      </c>
      <c r="AJ177" s="68">
        <v>9387702.8165973425</v>
      </c>
      <c r="AK177" s="68">
        <v>491263.4800000001</v>
      </c>
      <c r="AL177" s="68">
        <v>274288.76999999996</v>
      </c>
      <c r="AM177" s="68">
        <v>32458.469999999998</v>
      </c>
      <c r="AN177" s="68">
        <v>1200086.9175229203</v>
      </c>
      <c r="AO177" s="68">
        <v>972518.08727755921</v>
      </c>
      <c r="AP177" s="68">
        <v>570539.26657496276</v>
      </c>
      <c r="AQ177" s="68">
        <v>109549.99604376033</v>
      </c>
      <c r="AR177" s="68">
        <f t="shared" si="31"/>
        <v>13373714.624016546</v>
      </c>
      <c r="AS177" s="68">
        <v>335306.81999999995</v>
      </c>
      <c r="AU177" s="79" t="s">
        <v>341</v>
      </c>
      <c r="AV177" s="79" t="s">
        <v>342</v>
      </c>
      <c r="AW177" s="80" t="s">
        <v>1157</v>
      </c>
      <c r="AX177" s="81">
        <v>10</v>
      </c>
      <c r="AY177" s="68">
        <v>9624399.8953465167</v>
      </c>
      <c r="AZ177" s="68">
        <v>503641.0400000001</v>
      </c>
      <c r="BA177" s="68">
        <v>281277.27</v>
      </c>
      <c r="BB177" s="68">
        <v>33324.81</v>
      </c>
      <c r="BC177" s="68">
        <v>1230810.5705188201</v>
      </c>
      <c r="BD177" s="68">
        <v>972518.08727755921</v>
      </c>
      <c r="BE177" s="68">
        <v>585149.85201728181</v>
      </c>
      <c r="BF177" s="68">
        <v>112594.65536329709</v>
      </c>
      <c r="BG177" s="68">
        <f t="shared" si="32"/>
        <v>13687477.470523475</v>
      </c>
      <c r="BH177" s="68">
        <v>343761.29</v>
      </c>
    </row>
    <row r="178" spans="2:60">
      <c r="B178" s="79" t="s">
        <v>343</v>
      </c>
      <c r="C178" s="79" t="s">
        <v>344</v>
      </c>
      <c r="D178" s="80" t="s">
        <v>953</v>
      </c>
      <c r="E178" s="81">
        <v>10</v>
      </c>
      <c r="F178" s="68"/>
      <c r="G178" s="68"/>
      <c r="H178" s="68"/>
      <c r="I178" s="68"/>
      <c r="J178" s="68"/>
      <c r="K178" s="68"/>
      <c r="L178" s="68"/>
      <c r="M178" s="68"/>
      <c r="N178" s="68">
        <f t="shared" si="29"/>
        <v>0</v>
      </c>
      <c r="O178" s="68"/>
      <c r="Q178" s="79" t="s">
        <v>343</v>
      </c>
      <c r="R178" s="79" t="s">
        <v>344</v>
      </c>
      <c r="S178" s="80" t="s">
        <v>954</v>
      </c>
      <c r="T178" s="81">
        <v>10</v>
      </c>
      <c r="U178" s="68">
        <v>5108179.632311875</v>
      </c>
      <c r="V178" s="68">
        <v>267239.99</v>
      </c>
      <c r="W178" s="68">
        <v>121559.73000000001</v>
      </c>
      <c r="X178" s="68">
        <v>0</v>
      </c>
      <c r="Y178" s="68">
        <v>742624.94593615644</v>
      </c>
      <c r="Z178" s="68">
        <v>247423.00922393613</v>
      </c>
      <c r="AA178" s="68">
        <v>182606.12700892481</v>
      </c>
      <c r="AB178" s="68">
        <v>60610.131383607164</v>
      </c>
      <c r="AC178" s="68">
        <f t="shared" si="30"/>
        <v>6900618.6258645002</v>
      </c>
      <c r="AD178" s="68">
        <v>170375.06</v>
      </c>
      <c r="AF178" s="79" t="s">
        <v>343</v>
      </c>
      <c r="AG178" s="79" t="s">
        <v>344</v>
      </c>
      <c r="AH178" s="80" t="s">
        <v>1156</v>
      </c>
      <c r="AI178" s="81">
        <v>10</v>
      </c>
      <c r="AJ178" s="68">
        <v>5243685.204940293</v>
      </c>
      <c r="AK178" s="68">
        <v>274971.08</v>
      </c>
      <c r="AL178" s="68">
        <v>125057.75000000001</v>
      </c>
      <c r="AM178" s="68">
        <v>0</v>
      </c>
      <c r="AN178" s="68">
        <v>764330.82475523767</v>
      </c>
      <c r="AO178" s="68">
        <v>247423.00922393613</v>
      </c>
      <c r="AP178" s="68">
        <v>187488.52026486426</v>
      </c>
      <c r="AQ178" s="68">
        <v>62406.626990378834</v>
      </c>
      <c r="AR178" s="68">
        <f t="shared" si="31"/>
        <v>7080619.326174709</v>
      </c>
      <c r="AS178" s="68">
        <v>175256.31</v>
      </c>
      <c r="AU178" s="79" t="s">
        <v>343</v>
      </c>
      <c r="AV178" s="79" t="s">
        <v>344</v>
      </c>
      <c r="AW178" s="80" t="s">
        <v>1157</v>
      </c>
      <c r="AX178" s="81">
        <v>10</v>
      </c>
      <c r="AY178" s="68">
        <v>5366742.8219750943</v>
      </c>
      <c r="AZ178" s="68">
        <v>281971.54000000004</v>
      </c>
      <c r="BA178" s="68">
        <v>128241.02000000002</v>
      </c>
      <c r="BB178" s="68">
        <v>0</v>
      </c>
      <c r="BC178" s="68">
        <v>783885.67083141126</v>
      </c>
      <c r="BD178" s="68">
        <v>247423.00922393613</v>
      </c>
      <c r="BE178" s="68">
        <v>192528.51711733075</v>
      </c>
      <c r="BF178" s="68">
        <v>64058.508264438249</v>
      </c>
      <c r="BG178" s="68">
        <f t="shared" si="32"/>
        <v>7244567.0174122099</v>
      </c>
      <c r="BH178" s="68">
        <v>179715.93000000002</v>
      </c>
    </row>
    <row r="179" spans="2:60">
      <c r="B179" s="79" t="s">
        <v>345</v>
      </c>
      <c r="C179" s="79" t="s">
        <v>346</v>
      </c>
      <c r="D179" s="80" t="s">
        <v>953</v>
      </c>
      <c r="E179" s="81">
        <v>10</v>
      </c>
      <c r="F179" s="68"/>
      <c r="G179" s="68"/>
      <c r="H179" s="68"/>
      <c r="I179" s="68"/>
      <c r="J179" s="68"/>
      <c r="K179" s="68"/>
      <c r="L179" s="68"/>
      <c r="M179" s="68"/>
      <c r="N179" s="68">
        <f t="shared" si="29"/>
        <v>0</v>
      </c>
      <c r="O179" s="68"/>
      <c r="Q179" s="79" t="s">
        <v>345</v>
      </c>
      <c r="R179" s="79" t="s">
        <v>346</v>
      </c>
      <c r="S179" s="80" t="s">
        <v>954</v>
      </c>
      <c r="T179" s="81">
        <v>10</v>
      </c>
      <c r="U179" s="68">
        <v>8336170.7492094962</v>
      </c>
      <c r="V179" s="68">
        <v>406220.09</v>
      </c>
      <c r="W179" s="68">
        <v>71212.94</v>
      </c>
      <c r="X179" s="68">
        <v>28810.620000000003</v>
      </c>
      <c r="Y179" s="68">
        <v>1409360.3328092413</v>
      </c>
      <c r="Z179" s="68">
        <v>912075.95748665847</v>
      </c>
      <c r="AA179" s="68">
        <v>529036.62887736899</v>
      </c>
      <c r="AB179" s="68">
        <v>100864.34847868048</v>
      </c>
      <c r="AC179" s="68">
        <f t="shared" si="30"/>
        <v>12083389.276861446</v>
      </c>
      <c r="AD179" s="68">
        <v>289637.61000000004</v>
      </c>
      <c r="AF179" s="79" t="s">
        <v>345</v>
      </c>
      <c r="AG179" s="79" t="s">
        <v>346</v>
      </c>
      <c r="AH179" s="80" t="s">
        <v>1156</v>
      </c>
      <c r="AI179" s="81">
        <v>10</v>
      </c>
      <c r="AJ179" s="68">
        <v>8578105.441662034</v>
      </c>
      <c r="AK179" s="68">
        <v>417963.85000000003</v>
      </c>
      <c r="AL179" s="68">
        <v>73299.63</v>
      </c>
      <c r="AM179" s="68">
        <v>29631.759999999995</v>
      </c>
      <c r="AN179" s="68">
        <v>1450577.4288388405</v>
      </c>
      <c r="AO179" s="68">
        <v>912075.95748665847</v>
      </c>
      <c r="AP179" s="68">
        <v>544568.27659501112</v>
      </c>
      <c r="AQ179" s="68">
        <v>104055.51226186194</v>
      </c>
      <c r="AR179" s="68">
        <f t="shared" si="31"/>
        <v>12408350.016844407</v>
      </c>
      <c r="AS179" s="68">
        <v>298072.15999999997</v>
      </c>
      <c r="AU179" s="79" t="s">
        <v>345</v>
      </c>
      <c r="AV179" s="79" t="s">
        <v>346</v>
      </c>
      <c r="AW179" s="80" t="s">
        <v>1157</v>
      </c>
      <c r="AX179" s="81">
        <v>10</v>
      </c>
      <c r="AY179" s="68">
        <v>8795544.5455536637</v>
      </c>
      <c r="AZ179" s="68">
        <v>428461.86999999994</v>
      </c>
      <c r="BA179" s="68">
        <v>75179.19</v>
      </c>
      <c r="BB179" s="68">
        <v>30349.370000000003</v>
      </c>
      <c r="BC179" s="68">
        <v>1487706.1105663744</v>
      </c>
      <c r="BD179" s="68">
        <v>912075.95748665847</v>
      </c>
      <c r="BE179" s="68">
        <v>558464.08024180809</v>
      </c>
      <c r="BF179" s="68">
        <v>106948.81562751159</v>
      </c>
      <c r="BG179" s="68">
        <f t="shared" si="32"/>
        <v>12700306.539476015</v>
      </c>
      <c r="BH179" s="68">
        <v>305576.60000000003</v>
      </c>
    </row>
    <row r="180" spans="2:60">
      <c r="B180" s="79" t="s">
        <v>347</v>
      </c>
      <c r="C180" s="79" t="s">
        <v>348</v>
      </c>
      <c r="D180" s="80" t="s">
        <v>953</v>
      </c>
      <c r="E180" s="81">
        <v>10</v>
      </c>
      <c r="F180" s="68"/>
      <c r="G180" s="68"/>
      <c r="H180" s="68"/>
      <c r="I180" s="68"/>
      <c r="J180" s="68"/>
      <c r="K180" s="68"/>
      <c r="L180" s="68"/>
      <c r="M180" s="68"/>
      <c r="N180" s="68">
        <f t="shared" si="29"/>
        <v>0</v>
      </c>
      <c r="O180" s="68"/>
      <c r="Q180" s="79" t="s">
        <v>347</v>
      </c>
      <c r="R180" s="79" t="s">
        <v>348</v>
      </c>
      <c r="S180" s="80" t="s">
        <v>954</v>
      </c>
      <c r="T180" s="81">
        <v>10</v>
      </c>
      <c r="U180" s="68">
        <v>4738366.7766701113</v>
      </c>
      <c r="V180" s="68">
        <v>213064.55000000005</v>
      </c>
      <c r="W180" s="68">
        <v>113998.15000000001</v>
      </c>
      <c r="X180" s="68">
        <v>14931.73</v>
      </c>
      <c r="Y180" s="68">
        <v>644750.69919101871</v>
      </c>
      <c r="Z180" s="68">
        <v>449272.44444262254</v>
      </c>
      <c r="AA180" s="68">
        <v>375722.38696742849</v>
      </c>
      <c r="AB180" s="68">
        <v>58535.105555322021</v>
      </c>
      <c r="AC180" s="68">
        <f t="shared" si="30"/>
        <v>6760735.0828265045</v>
      </c>
      <c r="AD180" s="68">
        <v>152093.24</v>
      </c>
      <c r="AF180" s="79" t="s">
        <v>347</v>
      </c>
      <c r="AG180" s="79" t="s">
        <v>348</v>
      </c>
      <c r="AH180" s="80" t="s">
        <v>1156</v>
      </c>
      <c r="AI180" s="81">
        <v>10</v>
      </c>
      <c r="AJ180" s="68">
        <v>4863432.4823107198</v>
      </c>
      <c r="AK180" s="68">
        <v>219216.58000000002</v>
      </c>
      <c r="AL180" s="68">
        <v>117162.44</v>
      </c>
      <c r="AM180" s="68">
        <v>15400.74</v>
      </c>
      <c r="AN180" s="68">
        <v>663605.21299088094</v>
      </c>
      <c r="AO180" s="68">
        <v>449272.44444262254</v>
      </c>
      <c r="AP180" s="68">
        <v>386452.69759609026</v>
      </c>
      <c r="AQ180" s="68">
        <v>60267.331673537381</v>
      </c>
      <c r="AR180" s="68">
        <f t="shared" si="31"/>
        <v>6931351.4290138511</v>
      </c>
      <c r="AS180" s="68">
        <v>156541.5</v>
      </c>
      <c r="AU180" s="79" t="s">
        <v>347</v>
      </c>
      <c r="AV180" s="79" t="s">
        <v>348</v>
      </c>
      <c r="AW180" s="80" t="s">
        <v>1157</v>
      </c>
      <c r="AX180" s="81">
        <v>10</v>
      </c>
      <c r="AY180" s="68">
        <v>4977845.8787470385</v>
      </c>
      <c r="AZ180" s="68">
        <v>224843.29</v>
      </c>
      <c r="BA180" s="68">
        <v>120207.34</v>
      </c>
      <c r="BB180" s="68">
        <v>15769.779999999999</v>
      </c>
      <c r="BC180" s="68">
        <v>680583.24297580658</v>
      </c>
      <c r="BD180" s="68">
        <v>449272.44444262254</v>
      </c>
      <c r="BE180" s="68">
        <v>396263.42610681744</v>
      </c>
      <c r="BF180" s="68">
        <v>61859.125582514331</v>
      </c>
      <c r="BG180" s="68">
        <f t="shared" si="32"/>
        <v>7087119.3578547994</v>
      </c>
      <c r="BH180" s="68">
        <v>160474.82999999999</v>
      </c>
    </row>
    <row r="181" spans="2:60">
      <c r="B181" s="79" t="s">
        <v>349</v>
      </c>
      <c r="C181" s="79" t="s">
        <v>350</v>
      </c>
      <c r="D181" s="80" t="s">
        <v>953</v>
      </c>
      <c r="E181" s="81">
        <v>10</v>
      </c>
      <c r="F181" s="68"/>
      <c r="G181" s="68"/>
      <c r="H181" s="68"/>
      <c r="I181" s="68"/>
      <c r="J181" s="68"/>
      <c r="K181" s="68"/>
      <c r="L181" s="68"/>
      <c r="M181" s="68"/>
      <c r="N181" s="68">
        <f t="shared" si="29"/>
        <v>0</v>
      </c>
      <c r="O181" s="68"/>
      <c r="Q181" s="79" t="s">
        <v>349</v>
      </c>
      <c r="R181" s="79" t="s">
        <v>350</v>
      </c>
      <c r="S181" s="80" t="s">
        <v>954</v>
      </c>
      <c r="T181" s="81">
        <v>10</v>
      </c>
      <c r="U181" s="68">
        <v>5021974.9595076097</v>
      </c>
      <c r="V181" s="68">
        <v>256615.48000000004</v>
      </c>
      <c r="W181" s="68">
        <v>159463.4</v>
      </c>
      <c r="X181" s="68">
        <v>15601.759999999997</v>
      </c>
      <c r="Y181" s="68">
        <v>828280.30747400294</v>
      </c>
      <c r="Z181" s="68">
        <v>484664.0056045985</v>
      </c>
      <c r="AA181" s="68">
        <v>260457.22269039188</v>
      </c>
      <c r="AB181" s="68">
        <v>61849.757677758113</v>
      </c>
      <c r="AC181" s="68">
        <f t="shared" si="30"/>
        <v>7245307.372954363</v>
      </c>
      <c r="AD181" s="68">
        <v>156400.47999999998</v>
      </c>
      <c r="AF181" s="79" t="s">
        <v>349</v>
      </c>
      <c r="AG181" s="79" t="s">
        <v>350</v>
      </c>
      <c r="AH181" s="80" t="s">
        <v>1156</v>
      </c>
      <c r="AI181" s="81">
        <v>10</v>
      </c>
      <c r="AJ181" s="68">
        <v>5154863.5326117557</v>
      </c>
      <c r="AK181" s="68">
        <v>264054.13</v>
      </c>
      <c r="AL181" s="68">
        <v>164046.91</v>
      </c>
      <c r="AM181" s="68">
        <v>16083.029999999999</v>
      </c>
      <c r="AN181" s="68">
        <v>852477.03094500513</v>
      </c>
      <c r="AO181" s="68">
        <v>484664.0056045985</v>
      </c>
      <c r="AP181" s="68">
        <v>268149.12804091856</v>
      </c>
      <c r="AQ181" s="68">
        <v>63690.10779435467</v>
      </c>
      <c r="AR181" s="68">
        <f t="shared" si="31"/>
        <v>7428955.6449966319</v>
      </c>
      <c r="AS181" s="68">
        <v>160927.77000000002</v>
      </c>
      <c r="AU181" s="79" t="s">
        <v>349</v>
      </c>
      <c r="AV181" s="79" t="s">
        <v>350</v>
      </c>
      <c r="AW181" s="80" t="s">
        <v>1157</v>
      </c>
      <c r="AX181" s="81">
        <v>10</v>
      </c>
      <c r="AY181" s="68">
        <v>5275792.26373774</v>
      </c>
      <c r="AZ181" s="68">
        <v>270664.90000000002</v>
      </c>
      <c r="BA181" s="68">
        <v>168210.94000000003</v>
      </c>
      <c r="BB181" s="68">
        <v>16464.03</v>
      </c>
      <c r="BC181" s="68">
        <v>874302.73087461852</v>
      </c>
      <c r="BD181" s="68">
        <v>484664.0056045985</v>
      </c>
      <c r="BE181" s="68">
        <v>275013.01734106592</v>
      </c>
      <c r="BF181" s="68">
        <v>65371.094900500961</v>
      </c>
      <c r="BG181" s="68">
        <f t="shared" si="32"/>
        <v>7595420.9624585249</v>
      </c>
      <c r="BH181" s="68">
        <v>164937.97999999998</v>
      </c>
    </row>
    <row r="182" spans="2:60">
      <c r="B182" s="79" t="s">
        <v>351</v>
      </c>
      <c r="C182" s="79" t="s">
        <v>352</v>
      </c>
      <c r="D182" s="80" t="s">
        <v>953</v>
      </c>
      <c r="E182" s="81">
        <v>10</v>
      </c>
      <c r="F182" s="68"/>
      <c r="G182" s="68"/>
      <c r="H182" s="68"/>
      <c r="I182" s="68"/>
      <c r="J182" s="68"/>
      <c r="K182" s="68"/>
      <c r="L182" s="68"/>
      <c r="M182" s="68"/>
      <c r="N182" s="68">
        <f t="shared" si="29"/>
        <v>0</v>
      </c>
      <c r="O182" s="68"/>
      <c r="Q182" s="79" t="s">
        <v>351</v>
      </c>
      <c r="R182" s="79" t="s">
        <v>352</v>
      </c>
      <c r="S182" s="80" t="s">
        <v>954</v>
      </c>
      <c r="T182" s="81">
        <v>10</v>
      </c>
      <c r="U182" s="68">
        <v>3564953.719793126</v>
      </c>
      <c r="V182" s="68">
        <v>112256.39999999998</v>
      </c>
      <c r="W182" s="68">
        <v>41910.36</v>
      </c>
      <c r="X182" s="68">
        <v>9610.65</v>
      </c>
      <c r="Y182" s="68">
        <v>397177.55074289959</v>
      </c>
      <c r="Z182" s="68">
        <v>196499.24993659038</v>
      </c>
      <c r="AA182" s="68">
        <v>119930.42501330285</v>
      </c>
      <c r="AB182" s="68">
        <v>41329.220360265113</v>
      </c>
      <c r="AC182" s="68">
        <f t="shared" si="30"/>
        <v>4583638.1858461834</v>
      </c>
      <c r="AD182" s="68">
        <v>99970.61</v>
      </c>
      <c r="AF182" s="79" t="s">
        <v>351</v>
      </c>
      <c r="AG182" s="79" t="s">
        <v>352</v>
      </c>
      <c r="AH182" s="80" t="s">
        <v>1156</v>
      </c>
      <c r="AI182" s="81">
        <v>10</v>
      </c>
      <c r="AJ182" s="68">
        <v>3655142.0976966713</v>
      </c>
      <c r="AK182" s="68">
        <v>115537.07999999999</v>
      </c>
      <c r="AL182" s="68">
        <v>43086.75</v>
      </c>
      <c r="AM182" s="68">
        <v>9888.77</v>
      </c>
      <c r="AN182" s="68">
        <v>408804.74521389103</v>
      </c>
      <c r="AO182" s="68">
        <v>196499.24993659038</v>
      </c>
      <c r="AP182" s="68">
        <v>123456.88426431987</v>
      </c>
      <c r="AQ182" s="68">
        <v>42514.152166293934</v>
      </c>
      <c r="AR182" s="68">
        <f t="shared" si="31"/>
        <v>4697752.6892777663</v>
      </c>
      <c r="AS182" s="68">
        <v>102822.95999999999</v>
      </c>
      <c r="AU182" s="79" t="s">
        <v>351</v>
      </c>
      <c r="AV182" s="79" t="s">
        <v>352</v>
      </c>
      <c r="AW182" s="80" t="s">
        <v>1157</v>
      </c>
      <c r="AX182" s="81">
        <v>10</v>
      </c>
      <c r="AY182" s="68">
        <v>3738112.1570524895</v>
      </c>
      <c r="AZ182" s="68">
        <v>118495.17000000001</v>
      </c>
      <c r="BA182" s="68">
        <v>44153.32</v>
      </c>
      <c r="BB182" s="68">
        <v>10165.519999999999</v>
      </c>
      <c r="BC182" s="68">
        <v>419307.97318476805</v>
      </c>
      <c r="BD182" s="68">
        <v>196499.24993659038</v>
      </c>
      <c r="BE182" s="68">
        <v>126702.41110485783</v>
      </c>
      <c r="BF182" s="68">
        <v>43610.087871623226</v>
      </c>
      <c r="BG182" s="68">
        <f t="shared" si="32"/>
        <v>4802500.4591503283</v>
      </c>
      <c r="BH182" s="68">
        <v>105454.57</v>
      </c>
    </row>
    <row r="183" spans="2:60">
      <c r="B183" s="79" t="s">
        <v>353</v>
      </c>
      <c r="C183" s="79" t="s">
        <v>354</v>
      </c>
      <c r="D183" s="80" t="s">
        <v>953</v>
      </c>
      <c r="E183" s="81">
        <v>10</v>
      </c>
      <c r="F183" s="68"/>
      <c r="G183" s="68"/>
      <c r="H183" s="68"/>
      <c r="I183" s="68"/>
      <c r="J183" s="68"/>
      <c r="K183" s="68"/>
      <c r="L183" s="68"/>
      <c r="M183" s="68"/>
      <c r="N183" s="68">
        <f t="shared" si="29"/>
        <v>0</v>
      </c>
      <c r="O183" s="68"/>
      <c r="Q183" s="79" t="s">
        <v>353</v>
      </c>
      <c r="R183" s="79" t="s">
        <v>354</v>
      </c>
      <c r="S183" s="80" t="s">
        <v>954</v>
      </c>
      <c r="T183" s="81">
        <v>10</v>
      </c>
      <c r="U183" s="68">
        <v>3450100.3899949891</v>
      </c>
      <c r="V183" s="68">
        <v>106819.42</v>
      </c>
      <c r="W183" s="68">
        <v>9858.7899999999991</v>
      </c>
      <c r="X183" s="68">
        <v>9954.4900000000016</v>
      </c>
      <c r="Y183" s="68">
        <v>425960.05871147342</v>
      </c>
      <c r="Z183" s="68">
        <v>481829.24035209767</v>
      </c>
      <c r="AA183" s="68">
        <v>288407.87409673538</v>
      </c>
      <c r="AB183" s="68">
        <v>39167.530640264973</v>
      </c>
      <c r="AC183" s="68">
        <f t="shared" si="30"/>
        <v>4812097.7937955605</v>
      </c>
      <c r="AD183" s="68">
        <v>0</v>
      </c>
      <c r="AF183" s="79" t="s">
        <v>353</v>
      </c>
      <c r="AG183" s="79" t="s">
        <v>354</v>
      </c>
      <c r="AH183" s="80" t="s">
        <v>1156</v>
      </c>
      <c r="AI183" s="81">
        <v>10</v>
      </c>
      <c r="AJ183" s="68">
        <v>3537748.8657889431</v>
      </c>
      <c r="AK183" s="68">
        <v>109851.98000000001</v>
      </c>
      <c r="AL183" s="68">
        <v>10137.19</v>
      </c>
      <c r="AM183" s="68">
        <v>10332.130000000001</v>
      </c>
      <c r="AN183" s="68">
        <v>438421.60541091824</v>
      </c>
      <c r="AO183" s="68">
        <v>481829.24035209767</v>
      </c>
      <c r="AP183" s="68">
        <v>296949.02334627998</v>
      </c>
      <c r="AQ183" s="68">
        <v>40292.619467101991</v>
      </c>
      <c r="AR183" s="68">
        <f t="shared" si="31"/>
        <v>4925562.6543653402</v>
      </c>
      <c r="AS183" s="68">
        <v>0</v>
      </c>
      <c r="AU183" s="79" t="s">
        <v>353</v>
      </c>
      <c r="AV183" s="79" t="s">
        <v>354</v>
      </c>
      <c r="AW183" s="80" t="s">
        <v>1157</v>
      </c>
      <c r="AX183" s="81">
        <v>10</v>
      </c>
      <c r="AY183" s="68">
        <v>3617643.8059762106</v>
      </c>
      <c r="AZ183" s="68">
        <v>112669.59</v>
      </c>
      <c r="BA183" s="68">
        <v>10414.010000000002</v>
      </c>
      <c r="BB183" s="68">
        <v>10513.170000000002</v>
      </c>
      <c r="BC183" s="68">
        <v>449632.0703891897</v>
      </c>
      <c r="BD183" s="68">
        <v>481829.24035209767</v>
      </c>
      <c r="BE183" s="68">
        <v>304176.9909657744</v>
      </c>
      <c r="BF183" s="68">
        <v>41319.303703250363</v>
      </c>
      <c r="BG183" s="68">
        <f t="shared" si="32"/>
        <v>5028198.181386522</v>
      </c>
      <c r="BH183" s="68">
        <v>0</v>
      </c>
    </row>
    <row r="184" spans="2:60">
      <c r="B184" s="79" t="s">
        <v>355</v>
      </c>
      <c r="C184" s="79" t="s">
        <v>356</v>
      </c>
      <c r="D184" s="80" t="s">
        <v>953</v>
      </c>
      <c r="E184" s="81">
        <v>10</v>
      </c>
      <c r="F184" s="68"/>
      <c r="G184" s="68"/>
      <c r="H184" s="68"/>
      <c r="I184" s="68"/>
      <c r="J184" s="68"/>
      <c r="K184" s="68"/>
      <c r="L184" s="68"/>
      <c r="M184" s="68"/>
      <c r="N184" s="68">
        <f t="shared" si="29"/>
        <v>0</v>
      </c>
      <c r="O184" s="68"/>
      <c r="Q184" s="79" t="s">
        <v>355</v>
      </c>
      <c r="R184" s="79" t="s">
        <v>356</v>
      </c>
      <c r="S184" s="80" t="s">
        <v>954</v>
      </c>
      <c r="T184" s="81">
        <v>10</v>
      </c>
      <c r="U184" s="68">
        <v>1895140.7868841053</v>
      </c>
      <c r="V184" s="68">
        <v>30150.649999999998</v>
      </c>
      <c r="W184" s="68">
        <v>0</v>
      </c>
      <c r="X184" s="68">
        <v>0</v>
      </c>
      <c r="Y184" s="68">
        <v>64251.839026386326</v>
      </c>
      <c r="Z184" s="68">
        <v>141155.49576113082</v>
      </c>
      <c r="AA184" s="68">
        <v>0</v>
      </c>
      <c r="AB184" s="68">
        <v>18980.156092519872</v>
      </c>
      <c r="AC184" s="68">
        <f t="shared" si="30"/>
        <v>2169300.7777641425</v>
      </c>
      <c r="AD184" s="68">
        <v>19621.850000000002</v>
      </c>
      <c r="AF184" s="79" t="s">
        <v>355</v>
      </c>
      <c r="AG184" s="79" t="s">
        <v>356</v>
      </c>
      <c r="AH184" s="80" t="s">
        <v>1156</v>
      </c>
      <c r="AI184" s="81">
        <v>10</v>
      </c>
      <c r="AJ184" s="68">
        <v>1927419.957374258</v>
      </c>
      <c r="AK184" s="68">
        <v>30703.979999999992</v>
      </c>
      <c r="AL184" s="68">
        <v>0</v>
      </c>
      <c r="AM184" s="68">
        <v>0</v>
      </c>
      <c r="AN184" s="68">
        <v>65451.091580562301</v>
      </c>
      <c r="AO184" s="68">
        <v>141155.49576113082</v>
      </c>
      <c r="AP184" s="68">
        <v>0</v>
      </c>
      <c r="AQ184" s="68">
        <v>19378.72563046217</v>
      </c>
      <c r="AR184" s="68">
        <f t="shared" si="31"/>
        <v>2204091.2003464135</v>
      </c>
      <c r="AS184" s="68">
        <v>19981.95</v>
      </c>
      <c r="AU184" s="79" t="s">
        <v>355</v>
      </c>
      <c r="AV184" s="79" t="s">
        <v>356</v>
      </c>
      <c r="AW184" s="80" t="s">
        <v>1157</v>
      </c>
      <c r="AX184" s="81">
        <v>10</v>
      </c>
      <c r="AY184" s="68">
        <v>1958803.6262302182</v>
      </c>
      <c r="AZ184" s="68">
        <v>31242.02</v>
      </c>
      <c r="BA184" s="68">
        <v>0</v>
      </c>
      <c r="BB184" s="68">
        <v>0</v>
      </c>
      <c r="BC184" s="68">
        <v>66617.179806191736</v>
      </c>
      <c r="BD184" s="68">
        <v>141155.49576113082</v>
      </c>
      <c r="BE184" s="68">
        <v>0</v>
      </c>
      <c r="BF184" s="68">
        <v>19766.317143071909</v>
      </c>
      <c r="BG184" s="68">
        <f t="shared" si="32"/>
        <v>2237916.7389406129</v>
      </c>
      <c r="BH184" s="68">
        <v>20332.100000000002</v>
      </c>
    </row>
    <row r="185" spans="2:60">
      <c r="B185" s="79" t="s">
        <v>357</v>
      </c>
      <c r="C185" s="79" t="s">
        <v>358</v>
      </c>
      <c r="D185" s="80" t="s">
        <v>953</v>
      </c>
      <c r="E185" s="81">
        <v>10</v>
      </c>
      <c r="F185" s="68"/>
      <c r="G185" s="68"/>
      <c r="H185" s="68"/>
      <c r="I185" s="68"/>
      <c r="J185" s="68"/>
      <c r="K185" s="68"/>
      <c r="L185" s="68"/>
      <c r="M185" s="68"/>
      <c r="N185" s="68">
        <f t="shared" si="29"/>
        <v>0</v>
      </c>
      <c r="O185" s="68"/>
      <c r="Q185" s="79" t="s">
        <v>357</v>
      </c>
      <c r="R185" s="79" t="s">
        <v>358</v>
      </c>
      <c r="S185" s="80" t="s">
        <v>954</v>
      </c>
      <c r="T185" s="81">
        <v>10</v>
      </c>
      <c r="U185" s="68">
        <v>8464818.088822905</v>
      </c>
      <c r="V185" s="68">
        <v>432446.36000000004</v>
      </c>
      <c r="W185" s="68">
        <v>0</v>
      </c>
      <c r="X185" s="68">
        <v>31107.809999999998</v>
      </c>
      <c r="Y185" s="68">
        <v>1389835.1713573409</v>
      </c>
      <c r="Z185" s="68">
        <v>724260.39014135278</v>
      </c>
      <c r="AA185" s="68">
        <v>1164282.2523727221</v>
      </c>
      <c r="AB185" s="68">
        <v>107666.0075415317</v>
      </c>
      <c r="AC185" s="68">
        <f t="shared" si="30"/>
        <v>12637745.850235851</v>
      </c>
      <c r="AD185" s="68">
        <v>323329.76999999996</v>
      </c>
      <c r="AF185" s="79" t="s">
        <v>357</v>
      </c>
      <c r="AG185" s="79" t="s">
        <v>358</v>
      </c>
      <c r="AH185" s="80" t="s">
        <v>1156</v>
      </c>
      <c r="AI185" s="81">
        <v>10</v>
      </c>
      <c r="AJ185" s="68">
        <v>8710653.4806699157</v>
      </c>
      <c r="AK185" s="68">
        <v>444866.35999999993</v>
      </c>
      <c r="AL185" s="68">
        <v>0</v>
      </c>
      <c r="AM185" s="68">
        <v>32068.590000000004</v>
      </c>
      <c r="AN185" s="68">
        <v>1430462.3698535846</v>
      </c>
      <c r="AO185" s="68">
        <v>724260.39014135278</v>
      </c>
      <c r="AP185" s="68">
        <v>1198362.5142633347</v>
      </c>
      <c r="AQ185" s="68">
        <v>111067.05436963588</v>
      </c>
      <c r="AR185" s="68">
        <f t="shared" si="31"/>
        <v>12984415.829297822</v>
      </c>
      <c r="AS185" s="68">
        <v>332675.07</v>
      </c>
      <c r="AU185" s="79" t="s">
        <v>357</v>
      </c>
      <c r="AV185" s="79" t="s">
        <v>358</v>
      </c>
      <c r="AW185" s="80" t="s">
        <v>1157</v>
      </c>
      <c r="AX185" s="81">
        <v>10</v>
      </c>
      <c r="AY185" s="68">
        <v>8931766.9860711116</v>
      </c>
      <c r="AZ185" s="68">
        <v>456133.36</v>
      </c>
      <c r="BA185" s="68">
        <v>0</v>
      </c>
      <c r="BB185" s="68">
        <v>32828.899999999994</v>
      </c>
      <c r="BC185" s="68">
        <v>1467083.0633978993</v>
      </c>
      <c r="BD185" s="68">
        <v>724260.39014135278</v>
      </c>
      <c r="BE185" s="68">
        <v>1228769.8364648789</v>
      </c>
      <c r="BF185" s="68">
        <v>114151.12303507514</v>
      </c>
      <c r="BG185" s="68">
        <f t="shared" si="32"/>
        <v>13296077.049110318</v>
      </c>
      <c r="BH185" s="68">
        <v>341083.39</v>
      </c>
    </row>
    <row r="186" spans="2:60">
      <c r="B186" s="79" t="s">
        <v>359</v>
      </c>
      <c r="C186" s="79" t="s">
        <v>360</v>
      </c>
      <c r="D186" s="80" t="s">
        <v>953</v>
      </c>
      <c r="E186" s="81">
        <v>10</v>
      </c>
      <c r="F186" s="68"/>
      <c r="G186" s="68"/>
      <c r="H186" s="68"/>
      <c r="I186" s="68"/>
      <c r="J186" s="68"/>
      <c r="K186" s="68"/>
      <c r="L186" s="68"/>
      <c r="M186" s="68"/>
      <c r="N186" s="68">
        <f t="shared" si="29"/>
        <v>0</v>
      </c>
      <c r="O186" s="68"/>
      <c r="Q186" s="79" t="s">
        <v>359</v>
      </c>
      <c r="R186" s="79" t="s">
        <v>360</v>
      </c>
      <c r="S186" s="80" t="s">
        <v>954</v>
      </c>
      <c r="T186" s="81">
        <v>10</v>
      </c>
      <c r="U186" s="68">
        <v>2980823.0789142377</v>
      </c>
      <c r="V186" s="68">
        <v>75807.34000000004</v>
      </c>
      <c r="W186" s="68">
        <v>0</v>
      </c>
      <c r="X186" s="68">
        <v>7561.58</v>
      </c>
      <c r="Y186" s="68">
        <v>310836.2113346291</v>
      </c>
      <c r="Z186" s="68">
        <v>205095.32093294535</v>
      </c>
      <c r="AA186" s="68">
        <v>67150.626008961335</v>
      </c>
      <c r="AB186" s="68">
        <v>27431.913727203384</v>
      </c>
      <c r="AC186" s="68">
        <f t="shared" si="30"/>
        <v>3752427.7109179767</v>
      </c>
      <c r="AD186" s="68">
        <v>77721.64</v>
      </c>
      <c r="AF186" s="79" t="s">
        <v>359</v>
      </c>
      <c r="AG186" s="79" t="s">
        <v>360</v>
      </c>
      <c r="AH186" s="80" t="s">
        <v>1156</v>
      </c>
      <c r="AI186" s="81">
        <v>10</v>
      </c>
      <c r="AJ186" s="68">
        <v>3052015.1893280488</v>
      </c>
      <c r="AK186" s="68">
        <v>77978.330000000016</v>
      </c>
      <c r="AL186" s="68">
        <v>0</v>
      </c>
      <c r="AM186" s="68">
        <v>7700.3600000000006</v>
      </c>
      <c r="AN186" s="68">
        <v>319933.52235709137</v>
      </c>
      <c r="AO186" s="68">
        <v>205095.32093294535</v>
      </c>
      <c r="AP186" s="68">
        <v>68898.499288503488</v>
      </c>
      <c r="AQ186" s="68">
        <v>28178.127554449718</v>
      </c>
      <c r="AR186" s="68">
        <f t="shared" si="31"/>
        <v>3839824.6194610386</v>
      </c>
      <c r="AS186" s="68">
        <v>80025.270000000019</v>
      </c>
      <c r="AU186" s="79" t="s">
        <v>359</v>
      </c>
      <c r="AV186" s="79" t="s">
        <v>360</v>
      </c>
      <c r="AW186" s="80" t="s">
        <v>1157</v>
      </c>
      <c r="AX186" s="81">
        <v>10</v>
      </c>
      <c r="AY186" s="68">
        <v>3117369.9328575023</v>
      </c>
      <c r="AZ186" s="68">
        <v>79939.890000000014</v>
      </c>
      <c r="BA186" s="68">
        <v>0</v>
      </c>
      <c r="BB186" s="68">
        <v>7934.4699999999993</v>
      </c>
      <c r="BC186" s="68">
        <v>328132.46518717828</v>
      </c>
      <c r="BD186" s="68">
        <v>205095.32093294535</v>
      </c>
      <c r="BE186" s="68">
        <v>70596.385698688115</v>
      </c>
      <c r="BF186" s="68">
        <v>28877.095317282248</v>
      </c>
      <c r="BG186" s="68">
        <f t="shared" si="32"/>
        <v>3919968.2299935967</v>
      </c>
      <c r="BH186" s="68">
        <v>82022.669999999984</v>
      </c>
    </row>
    <row r="187" spans="2:60">
      <c r="B187" s="79" t="s">
        <v>361</v>
      </c>
      <c r="C187" s="79" t="s">
        <v>362</v>
      </c>
      <c r="D187" s="80" t="s">
        <v>953</v>
      </c>
      <c r="E187" s="81">
        <v>10</v>
      </c>
      <c r="F187" s="68"/>
      <c r="G187" s="68"/>
      <c r="H187" s="68"/>
      <c r="I187" s="68"/>
      <c r="J187" s="68"/>
      <c r="K187" s="68"/>
      <c r="L187" s="68"/>
      <c r="M187" s="68"/>
      <c r="N187" s="68">
        <f t="shared" si="29"/>
        <v>0</v>
      </c>
      <c r="O187" s="68"/>
      <c r="Q187" s="79" t="s">
        <v>361</v>
      </c>
      <c r="R187" s="79" t="s">
        <v>362</v>
      </c>
      <c r="S187" s="80" t="s">
        <v>954</v>
      </c>
      <c r="T187" s="81">
        <v>10</v>
      </c>
      <c r="U187" s="68">
        <v>2883345.6076982627</v>
      </c>
      <c r="V187" s="68">
        <v>71787.260000000009</v>
      </c>
      <c r="W187" s="68">
        <v>0</v>
      </c>
      <c r="X187" s="68">
        <v>0</v>
      </c>
      <c r="Y187" s="68">
        <v>367976.16970735393</v>
      </c>
      <c r="Z187" s="68">
        <v>342875.4107544432</v>
      </c>
      <c r="AA187" s="68">
        <v>239016.12275181367</v>
      </c>
      <c r="AB187" s="68">
        <v>33580.652570102829</v>
      </c>
      <c r="AC187" s="68">
        <f t="shared" si="30"/>
        <v>3973039.1034819763</v>
      </c>
      <c r="AD187" s="68">
        <v>34457.879999999997</v>
      </c>
      <c r="AF187" s="79" t="s">
        <v>361</v>
      </c>
      <c r="AG187" s="79" t="s">
        <v>362</v>
      </c>
      <c r="AH187" s="80" t="s">
        <v>1156</v>
      </c>
      <c r="AI187" s="81">
        <v>10</v>
      </c>
      <c r="AJ187" s="68">
        <v>2954168.4669816457</v>
      </c>
      <c r="AK187" s="68">
        <v>73884.470000000016</v>
      </c>
      <c r="AL187" s="68">
        <v>0</v>
      </c>
      <c r="AM187" s="68">
        <v>0</v>
      </c>
      <c r="AN187" s="68">
        <v>378741.68453853927</v>
      </c>
      <c r="AO187" s="68">
        <v>342875.4107544432</v>
      </c>
      <c r="AP187" s="68">
        <v>245767.70207185677</v>
      </c>
      <c r="AQ187" s="68">
        <v>34529.083184389398</v>
      </c>
      <c r="AR187" s="68">
        <f t="shared" si="31"/>
        <v>4065446.9575308743</v>
      </c>
      <c r="AS187" s="68">
        <v>35480.14</v>
      </c>
      <c r="AU187" s="79" t="s">
        <v>361</v>
      </c>
      <c r="AV187" s="79" t="s">
        <v>362</v>
      </c>
      <c r="AW187" s="80" t="s">
        <v>1157</v>
      </c>
      <c r="AX187" s="81">
        <v>10</v>
      </c>
      <c r="AY187" s="68">
        <v>3019521.3618538994</v>
      </c>
      <c r="AZ187" s="68">
        <v>75774.280000000013</v>
      </c>
      <c r="BA187" s="68">
        <v>0</v>
      </c>
      <c r="BB187" s="68">
        <v>0</v>
      </c>
      <c r="BC187" s="68">
        <v>388426.63872405776</v>
      </c>
      <c r="BD187" s="68">
        <v>342875.4107544432</v>
      </c>
      <c r="BE187" s="68">
        <v>252226.89866261807</v>
      </c>
      <c r="BF187" s="68">
        <v>35404.589730787557</v>
      </c>
      <c r="BG187" s="68">
        <f t="shared" si="32"/>
        <v>4150628.5997258057</v>
      </c>
      <c r="BH187" s="68">
        <v>36399.42</v>
      </c>
    </row>
    <row r="188" spans="2:60">
      <c r="B188" s="79" t="s">
        <v>363</v>
      </c>
      <c r="C188" s="79" t="s">
        <v>364</v>
      </c>
      <c r="D188" s="80" t="s">
        <v>953</v>
      </c>
      <c r="E188" s="81">
        <v>10</v>
      </c>
      <c r="F188" s="68"/>
      <c r="G188" s="68"/>
      <c r="H188" s="68"/>
      <c r="I188" s="68"/>
      <c r="J188" s="68"/>
      <c r="K188" s="68"/>
      <c r="L188" s="68"/>
      <c r="M188" s="68"/>
      <c r="N188" s="68">
        <f t="shared" si="29"/>
        <v>0</v>
      </c>
      <c r="O188" s="68"/>
      <c r="Q188" s="79" t="s">
        <v>363</v>
      </c>
      <c r="R188" s="79" t="s">
        <v>364</v>
      </c>
      <c r="S188" s="80" t="s">
        <v>954</v>
      </c>
      <c r="T188" s="81">
        <v>10</v>
      </c>
      <c r="U188" s="68">
        <v>26842900.913080454</v>
      </c>
      <c r="V188" s="68">
        <v>456332.55000000005</v>
      </c>
      <c r="W188" s="68">
        <v>156074.31999999998</v>
      </c>
      <c r="X188" s="68">
        <v>93924.369999999981</v>
      </c>
      <c r="Y188" s="68">
        <v>3851042.2660295404</v>
      </c>
      <c r="Z188" s="68">
        <v>1700740.0778127867</v>
      </c>
      <c r="AA188" s="68">
        <v>2202919.5887639993</v>
      </c>
      <c r="AB188" s="68">
        <v>299067.5062507391</v>
      </c>
      <c r="AC188" s="68">
        <f t="shared" si="30"/>
        <v>35613093.471937522</v>
      </c>
      <c r="AD188" s="68">
        <v>10091.879999999999</v>
      </c>
      <c r="AF188" s="79" t="s">
        <v>363</v>
      </c>
      <c r="AG188" s="79" t="s">
        <v>364</v>
      </c>
      <c r="AH188" s="80" t="s">
        <v>1156</v>
      </c>
      <c r="AI188" s="81">
        <v>10</v>
      </c>
      <c r="AJ188" s="68">
        <v>27435430.56808323</v>
      </c>
      <c r="AK188" s="68">
        <v>465579.13</v>
      </c>
      <c r="AL188" s="68">
        <v>159431.09</v>
      </c>
      <c r="AM188" s="68">
        <v>95860.46</v>
      </c>
      <c r="AN188" s="68">
        <v>3935896.9603315964</v>
      </c>
      <c r="AO188" s="68">
        <v>1700740.0778127867</v>
      </c>
      <c r="AP188" s="68">
        <v>2251786.1084444849</v>
      </c>
      <c r="AQ188" s="68">
        <v>305563.27658094466</v>
      </c>
      <c r="AR188" s="68">
        <f t="shared" si="31"/>
        <v>36360580.061253041</v>
      </c>
      <c r="AS188" s="68">
        <v>10292.39</v>
      </c>
      <c r="AU188" s="79" t="s">
        <v>363</v>
      </c>
      <c r="AV188" s="79" t="s">
        <v>364</v>
      </c>
      <c r="AW188" s="80" t="s">
        <v>1157</v>
      </c>
      <c r="AX188" s="81">
        <v>10</v>
      </c>
      <c r="AY188" s="68">
        <v>27940845.733439207</v>
      </c>
      <c r="AZ188" s="68">
        <v>473300.06</v>
      </c>
      <c r="BA188" s="68">
        <v>162076.51</v>
      </c>
      <c r="BB188" s="68">
        <v>97429.15</v>
      </c>
      <c r="BC188" s="68">
        <v>4008081.707108059</v>
      </c>
      <c r="BD188" s="68">
        <v>1700740.0778127867</v>
      </c>
      <c r="BE188" s="68">
        <v>2293430.1189870555</v>
      </c>
      <c r="BF188" s="68">
        <v>311028.55452053994</v>
      </c>
      <c r="BG188" s="68">
        <f t="shared" si="32"/>
        <v>36997418.02186764</v>
      </c>
      <c r="BH188" s="68">
        <v>10486.11</v>
      </c>
    </row>
    <row r="189" spans="2:60">
      <c r="B189" s="79" t="s">
        <v>365</v>
      </c>
      <c r="C189" s="79" t="s">
        <v>366</v>
      </c>
      <c r="D189" s="80" t="s">
        <v>953</v>
      </c>
      <c r="E189" s="81">
        <v>10</v>
      </c>
      <c r="F189" s="68"/>
      <c r="G189" s="68"/>
      <c r="H189" s="68"/>
      <c r="I189" s="68"/>
      <c r="J189" s="68"/>
      <c r="K189" s="68"/>
      <c r="L189" s="68"/>
      <c r="M189" s="68"/>
      <c r="N189" s="68">
        <f t="shared" si="29"/>
        <v>0</v>
      </c>
      <c r="O189" s="68"/>
      <c r="Q189" s="79" t="s">
        <v>365</v>
      </c>
      <c r="R189" s="79" t="s">
        <v>366</v>
      </c>
      <c r="S189" s="80" t="s">
        <v>954</v>
      </c>
      <c r="T189" s="81">
        <v>10</v>
      </c>
      <c r="U189" s="68">
        <v>191970026.47949633</v>
      </c>
      <c r="V189" s="68">
        <v>4961733.91</v>
      </c>
      <c r="W189" s="68">
        <v>2232946.52</v>
      </c>
      <c r="X189" s="68">
        <v>671365.13000000012</v>
      </c>
      <c r="Y189" s="68">
        <v>25773640.730341338</v>
      </c>
      <c r="Z189" s="68">
        <v>9096938.3971419688</v>
      </c>
      <c r="AA189" s="68">
        <v>13148294.170452069</v>
      </c>
      <c r="AB189" s="68">
        <v>2159541.2151863277</v>
      </c>
      <c r="AC189" s="68">
        <f t="shared" si="30"/>
        <v>250704190.03261802</v>
      </c>
      <c r="AD189" s="68">
        <v>689703.48</v>
      </c>
      <c r="AF189" s="79" t="s">
        <v>365</v>
      </c>
      <c r="AG189" s="79" t="s">
        <v>366</v>
      </c>
      <c r="AH189" s="80" t="s">
        <v>1156</v>
      </c>
      <c r="AI189" s="81">
        <v>10</v>
      </c>
      <c r="AJ189" s="68">
        <v>197553517.97715303</v>
      </c>
      <c r="AK189" s="68">
        <v>5105863.3899999997</v>
      </c>
      <c r="AL189" s="68">
        <v>2297915.6</v>
      </c>
      <c r="AM189" s="68">
        <v>690852.44</v>
      </c>
      <c r="AN189" s="68">
        <v>26529461.69430355</v>
      </c>
      <c r="AO189" s="68">
        <v>9096938.3971419688</v>
      </c>
      <c r="AP189" s="68">
        <v>13534273.292485267</v>
      </c>
      <c r="AQ189" s="68">
        <v>2227774.598143518</v>
      </c>
      <c r="AR189" s="68">
        <f t="shared" si="31"/>
        <v>257746332.30922729</v>
      </c>
      <c r="AS189" s="68">
        <v>709734.92</v>
      </c>
      <c r="AU189" s="79" t="s">
        <v>365</v>
      </c>
      <c r="AV189" s="79" t="s">
        <v>366</v>
      </c>
      <c r="AW189" s="80" t="s">
        <v>1157</v>
      </c>
      <c r="AX189" s="81">
        <v>10</v>
      </c>
      <c r="AY189" s="68">
        <v>202583350.89337948</v>
      </c>
      <c r="AZ189" s="68">
        <v>5235734.6100000003</v>
      </c>
      <c r="BA189" s="68">
        <v>2356211.1</v>
      </c>
      <c r="BB189" s="68">
        <v>708367.18</v>
      </c>
      <c r="BC189" s="68">
        <v>27210988.640139341</v>
      </c>
      <c r="BD189" s="68">
        <v>9096938.3971419688</v>
      </c>
      <c r="BE189" s="68">
        <v>13881939.308532141</v>
      </c>
      <c r="BF189" s="68">
        <v>2289721.7510790527</v>
      </c>
      <c r="BG189" s="68">
        <f t="shared" si="32"/>
        <v>264091043.52027199</v>
      </c>
      <c r="BH189" s="68">
        <v>727791.64</v>
      </c>
    </row>
    <row r="190" spans="2:60">
      <c r="B190" s="79" t="s">
        <v>367</v>
      </c>
      <c r="C190" s="79" t="s">
        <v>368</v>
      </c>
      <c r="D190" s="80" t="s">
        <v>953</v>
      </c>
      <c r="E190" s="81">
        <v>10</v>
      </c>
      <c r="F190" s="68"/>
      <c r="G190" s="68"/>
      <c r="H190" s="68"/>
      <c r="I190" s="68"/>
      <c r="J190" s="68"/>
      <c r="K190" s="68"/>
      <c r="L190" s="68"/>
      <c r="M190" s="68"/>
      <c r="N190" s="68">
        <f t="shared" si="29"/>
        <v>0</v>
      </c>
      <c r="O190" s="68"/>
      <c r="Q190" s="79" t="s">
        <v>367</v>
      </c>
      <c r="R190" s="79" t="s">
        <v>368</v>
      </c>
      <c r="S190" s="80" t="s">
        <v>954</v>
      </c>
      <c r="T190" s="81">
        <v>10</v>
      </c>
      <c r="U190" s="68">
        <v>248850996.01084051</v>
      </c>
      <c r="V190" s="68">
        <v>11124660.759999996</v>
      </c>
      <c r="W190" s="68">
        <v>0</v>
      </c>
      <c r="X190" s="68">
        <v>875845.9</v>
      </c>
      <c r="Y190" s="68">
        <v>40959939.423759893</v>
      </c>
      <c r="Z190" s="68">
        <v>12095590.623620553</v>
      </c>
      <c r="AA190" s="68">
        <v>17443110.028018702</v>
      </c>
      <c r="AB190" s="68">
        <v>3074080.6316987276</v>
      </c>
      <c r="AC190" s="68">
        <f t="shared" si="30"/>
        <v>340281641.22793841</v>
      </c>
      <c r="AD190" s="68">
        <v>5857417.8499999996</v>
      </c>
      <c r="AF190" s="79" t="s">
        <v>367</v>
      </c>
      <c r="AG190" s="79" t="s">
        <v>368</v>
      </c>
      <c r="AH190" s="80" t="s">
        <v>1156</v>
      </c>
      <c r="AI190" s="81">
        <v>10</v>
      </c>
      <c r="AJ190" s="68">
        <v>256134093.7754035</v>
      </c>
      <c r="AK190" s="68">
        <v>11449097.169999998</v>
      </c>
      <c r="AL190" s="68">
        <v>0</v>
      </c>
      <c r="AM190" s="68">
        <v>901400.19</v>
      </c>
      <c r="AN190" s="68">
        <v>42164415.212712899</v>
      </c>
      <c r="AO190" s="68">
        <v>12095590.623620553</v>
      </c>
      <c r="AP190" s="68">
        <v>17956377.138780229</v>
      </c>
      <c r="AQ190" s="68">
        <v>3171203.4999778867</v>
      </c>
      <c r="AR190" s="68">
        <f t="shared" si="31"/>
        <v>349900372.18049508</v>
      </c>
      <c r="AS190" s="68">
        <v>6028194.5700000003</v>
      </c>
      <c r="AU190" s="79" t="s">
        <v>367</v>
      </c>
      <c r="AV190" s="79" t="s">
        <v>368</v>
      </c>
      <c r="AW190" s="80" t="s">
        <v>1157</v>
      </c>
      <c r="AX190" s="81">
        <v>10</v>
      </c>
      <c r="AY190" s="68">
        <v>262699978.12145579</v>
      </c>
      <c r="AZ190" s="68">
        <v>11741502.330000002</v>
      </c>
      <c r="BA190" s="68">
        <v>0</v>
      </c>
      <c r="BB190" s="68">
        <v>924420.65000000014</v>
      </c>
      <c r="BC190" s="68">
        <v>43250774.200548977</v>
      </c>
      <c r="BD190" s="68">
        <v>12095590.623620553</v>
      </c>
      <c r="BE190" s="68">
        <v>18419098.905843861</v>
      </c>
      <c r="BF190" s="68">
        <v>3259391.3563127518</v>
      </c>
      <c r="BG190" s="68">
        <f t="shared" si="32"/>
        <v>358573011.23778188</v>
      </c>
      <c r="BH190" s="68">
        <v>6182255.0500000007</v>
      </c>
    </row>
    <row r="191" spans="2:60">
      <c r="B191" s="79" t="s">
        <v>369</v>
      </c>
      <c r="C191" s="79" t="s">
        <v>370</v>
      </c>
      <c r="D191" s="80" t="s">
        <v>953</v>
      </c>
      <c r="E191" s="81">
        <v>10</v>
      </c>
      <c r="F191" s="68"/>
      <c r="G191" s="68"/>
      <c r="H191" s="68"/>
      <c r="I191" s="68"/>
      <c r="J191" s="68"/>
      <c r="K191" s="68"/>
      <c r="L191" s="68"/>
      <c r="M191" s="68"/>
      <c r="N191" s="68">
        <f t="shared" si="29"/>
        <v>0</v>
      </c>
      <c r="O191" s="68"/>
      <c r="Q191" s="79" t="s">
        <v>369</v>
      </c>
      <c r="R191" s="79" t="s">
        <v>370</v>
      </c>
      <c r="S191" s="80" t="s">
        <v>954</v>
      </c>
      <c r="T191" s="81">
        <v>10</v>
      </c>
      <c r="U191" s="68">
        <v>1655717.0100414241</v>
      </c>
      <c r="V191" s="68">
        <v>36547.090000000004</v>
      </c>
      <c r="W191" s="68">
        <v>0</v>
      </c>
      <c r="X191" s="68">
        <v>5310.26</v>
      </c>
      <c r="Y191" s="68">
        <v>246943.19554455191</v>
      </c>
      <c r="Z191" s="68">
        <v>112927.40068010108</v>
      </c>
      <c r="AA191" s="68">
        <v>0</v>
      </c>
      <c r="AB191" s="68">
        <v>18745.934944679728</v>
      </c>
      <c r="AC191" s="68">
        <f t="shared" si="30"/>
        <v>2076190.8912107567</v>
      </c>
      <c r="AD191" s="68">
        <v>0</v>
      </c>
      <c r="AF191" s="79" t="s">
        <v>369</v>
      </c>
      <c r="AG191" s="79" t="s">
        <v>370</v>
      </c>
      <c r="AH191" s="80" t="s">
        <v>1156</v>
      </c>
      <c r="AI191" s="81">
        <v>10</v>
      </c>
      <c r="AJ191" s="68">
        <v>1704036.8940451955</v>
      </c>
      <c r="AK191" s="68">
        <v>37649.53</v>
      </c>
      <c r="AL191" s="68">
        <v>0</v>
      </c>
      <c r="AM191" s="68">
        <v>5514.8600000000006</v>
      </c>
      <c r="AN191" s="68">
        <v>254176.29306159905</v>
      </c>
      <c r="AO191" s="68">
        <v>112927.40068010108</v>
      </c>
      <c r="AP191" s="68">
        <v>0</v>
      </c>
      <c r="AQ191" s="68">
        <v>19336.633773542475</v>
      </c>
      <c r="AR191" s="68">
        <f t="shared" si="31"/>
        <v>2133641.6115604383</v>
      </c>
      <c r="AS191" s="68">
        <v>0</v>
      </c>
      <c r="AU191" s="79" t="s">
        <v>369</v>
      </c>
      <c r="AV191" s="79" t="s">
        <v>370</v>
      </c>
      <c r="AW191" s="80" t="s">
        <v>1157</v>
      </c>
      <c r="AX191" s="81">
        <v>10</v>
      </c>
      <c r="AY191" s="68">
        <v>1747991.1980685068</v>
      </c>
      <c r="AZ191" s="68">
        <v>38532.39</v>
      </c>
      <c r="BA191" s="68">
        <v>0</v>
      </c>
      <c r="BB191" s="68">
        <v>5612.56</v>
      </c>
      <c r="BC191" s="68">
        <v>260730.78989398279</v>
      </c>
      <c r="BD191" s="68">
        <v>112927.40068010108</v>
      </c>
      <c r="BE191" s="68">
        <v>0</v>
      </c>
      <c r="BF191" s="68">
        <v>19873.622658439446</v>
      </c>
      <c r="BG191" s="68">
        <f t="shared" si="32"/>
        <v>2185667.9613010301</v>
      </c>
      <c r="BH191" s="68">
        <v>0</v>
      </c>
    </row>
    <row r="192" spans="2:60">
      <c r="B192" s="79" t="s">
        <v>371</v>
      </c>
      <c r="C192" s="79" t="s">
        <v>372</v>
      </c>
      <c r="D192" s="80" t="s">
        <v>953</v>
      </c>
      <c r="E192" s="81">
        <v>10</v>
      </c>
      <c r="F192" s="68"/>
      <c r="G192" s="68"/>
      <c r="H192" s="68"/>
      <c r="I192" s="68"/>
      <c r="J192" s="68"/>
      <c r="K192" s="68"/>
      <c r="L192" s="68"/>
      <c r="M192" s="68"/>
      <c r="N192" s="68">
        <f t="shared" si="29"/>
        <v>0</v>
      </c>
      <c r="O192" s="68"/>
      <c r="Q192" s="79" t="s">
        <v>371</v>
      </c>
      <c r="R192" s="79" t="s">
        <v>372</v>
      </c>
      <c r="S192" s="80" t="s">
        <v>954</v>
      </c>
      <c r="T192" s="81">
        <v>10</v>
      </c>
      <c r="U192" s="68">
        <v>49533843.174141534</v>
      </c>
      <c r="V192" s="68">
        <v>1377856.5000000002</v>
      </c>
      <c r="W192" s="68">
        <v>584857.54999999993</v>
      </c>
      <c r="X192" s="68">
        <v>172635.55</v>
      </c>
      <c r="Y192" s="68">
        <v>5659367.2292350531</v>
      </c>
      <c r="Z192" s="68">
        <v>1809224.7827418975</v>
      </c>
      <c r="AA192" s="68">
        <v>2208087.4426694522</v>
      </c>
      <c r="AB192" s="68">
        <v>546645.69057649374</v>
      </c>
      <c r="AC192" s="68">
        <f t="shared" si="30"/>
        <v>61892517.919364423</v>
      </c>
      <c r="AD192" s="68">
        <v>0</v>
      </c>
      <c r="AF192" s="79" t="s">
        <v>371</v>
      </c>
      <c r="AG192" s="79" t="s">
        <v>372</v>
      </c>
      <c r="AH192" s="80" t="s">
        <v>1156</v>
      </c>
      <c r="AI192" s="81">
        <v>10</v>
      </c>
      <c r="AJ192" s="68">
        <v>50978380.920653701</v>
      </c>
      <c r="AK192" s="68">
        <v>1418061.48</v>
      </c>
      <c r="AL192" s="68">
        <v>601968.19999999995</v>
      </c>
      <c r="AM192" s="68">
        <v>177748.18999999997</v>
      </c>
      <c r="AN192" s="68">
        <v>5825591.6167822955</v>
      </c>
      <c r="AO192" s="68">
        <v>1809224.7827418975</v>
      </c>
      <c r="AP192" s="68">
        <v>2272725.3829838322</v>
      </c>
      <c r="AQ192" s="68">
        <v>563916.76171203703</v>
      </c>
      <c r="AR192" s="68">
        <f t="shared" si="31"/>
        <v>63647617.334873758</v>
      </c>
      <c r="AS192" s="68">
        <v>0</v>
      </c>
      <c r="AU192" s="79" t="s">
        <v>371</v>
      </c>
      <c r="AV192" s="79" t="s">
        <v>372</v>
      </c>
      <c r="AW192" s="80" t="s">
        <v>1157</v>
      </c>
      <c r="AX192" s="81">
        <v>10</v>
      </c>
      <c r="AY192" s="68">
        <v>52280034.770709768</v>
      </c>
      <c r="AZ192" s="68">
        <v>1454193.21</v>
      </c>
      <c r="BA192" s="68">
        <v>617165.94999999995</v>
      </c>
      <c r="BB192" s="68">
        <v>182192.40000000002</v>
      </c>
      <c r="BC192" s="68">
        <v>5975489.6877777791</v>
      </c>
      <c r="BD192" s="68">
        <v>1809224.7827418975</v>
      </c>
      <c r="BE192" s="68">
        <v>2331178.4870497165</v>
      </c>
      <c r="BF192" s="68">
        <v>579593.56555865705</v>
      </c>
      <c r="BG192" s="68">
        <f t="shared" si="32"/>
        <v>65229072.853837818</v>
      </c>
      <c r="BH192" s="68">
        <v>0</v>
      </c>
    </row>
    <row r="193" spans="2:60">
      <c r="B193" s="79" t="s">
        <v>373</v>
      </c>
      <c r="C193" s="79" t="s">
        <v>374</v>
      </c>
      <c r="D193" s="80" t="s">
        <v>953</v>
      </c>
      <c r="E193" s="81">
        <v>10</v>
      </c>
      <c r="F193" s="68"/>
      <c r="G193" s="68"/>
      <c r="H193" s="68"/>
      <c r="I193" s="68"/>
      <c r="J193" s="68"/>
      <c r="K193" s="68"/>
      <c r="L193" s="68"/>
      <c r="M193" s="68"/>
      <c r="N193" s="68">
        <f t="shared" si="29"/>
        <v>0</v>
      </c>
      <c r="O193" s="68"/>
      <c r="Q193" s="79" t="s">
        <v>373</v>
      </c>
      <c r="R193" s="79" t="s">
        <v>374</v>
      </c>
      <c r="S193" s="80" t="s">
        <v>954</v>
      </c>
      <c r="T193" s="81">
        <v>10</v>
      </c>
      <c r="U193" s="68">
        <v>86013211.03431952</v>
      </c>
      <c r="V193" s="68">
        <v>1920449.2799999998</v>
      </c>
      <c r="W193" s="68">
        <v>671961.5</v>
      </c>
      <c r="X193" s="68">
        <v>298261.61</v>
      </c>
      <c r="Y193" s="68">
        <v>11462186.349935947</v>
      </c>
      <c r="Z193" s="68">
        <v>4105241.8975482089</v>
      </c>
      <c r="AA193" s="68">
        <v>3959760.3051109505</v>
      </c>
      <c r="AB193" s="68">
        <v>962442.60250528157</v>
      </c>
      <c r="AC193" s="68">
        <f t="shared" si="30"/>
        <v>109676222.98941991</v>
      </c>
      <c r="AD193" s="68">
        <v>282708.41000000003</v>
      </c>
      <c r="AF193" s="79" t="s">
        <v>373</v>
      </c>
      <c r="AG193" s="79" t="s">
        <v>374</v>
      </c>
      <c r="AH193" s="80" t="s">
        <v>1156</v>
      </c>
      <c r="AI193" s="81">
        <v>10</v>
      </c>
      <c r="AJ193" s="68">
        <v>88527153.719611526</v>
      </c>
      <c r="AK193" s="68">
        <v>1976527.9099999997</v>
      </c>
      <c r="AL193" s="68">
        <v>691784.76</v>
      </c>
      <c r="AM193" s="68">
        <v>306933.01</v>
      </c>
      <c r="AN193" s="68">
        <v>11799293.236704325</v>
      </c>
      <c r="AO193" s="68">
        <v>4105241.8975482089</v>
      </c>
      <c r="AP193" s="68">
        <v>4076239.7966357092</v>
      </c>
      <c r="AQ193" s="68">
        <v>992854.27177372575</v>
      </c>
      <c r="AR193" s="68">
        <f t="shared" si="31"/>
        <v>112767011.45227349</v>
      </c>
      <c r="AS193" s="68">
        <v>290982.84999999998</v>
      </c>
      <c r="AU193" s="79" t="s">
        <v>373</v>
      </c>
      <c r="AV193" s="79" t="s">
        <v>374</v>
      </c>
      <c r="AW193" s="80" t="s">
        <v>1157</v>
      </c>
      <c r="AX193" s="81">
        <v>10</v>
      </c>
      <c r="AY193" s="68">
        <v>90793362.346582338</v>
      </c>
      <c r="AZ193" s="68">
        <v>2026968.8599999999</v>
      </c>
      <c r="BA193" s="68">
        <v>709329.42</v>
      </c>
      <c r="BB193" s="68">
        <v>314794.40000000002</v>
      </c>
      <c r="BC193" s="68">
        <v>12103351.14037941</v>
      </c>
      <c r="BD193" s="68">
        <v>4105241.8975482089</v>
      </c>
      <c r="BE193" s="68">
        <v>4181140.6269636033</v>
      </c>
      <c r="BF193" s="68">
        <v>1020461.5394692123</v>
      </c>
      <c r="BG193" s="68">
        <f t="shared" si="32"/>
        <v>115553101.65094279</v>
      </c>
      <c r="BH193" s="68">
        <v>298451.42000000004</v>
      </c>
    </row>
    <row r="194" spans="2:60">
      <c r="B194" s="79" t="s">
        <v>375</v>
      </c>
      <c r="C194" s="79" t="s">
        <v>376</v>
      </c>
      <c r="D194" s="80" t="s">
        <v>953</v>
      </c>
      <c r="E194" s="81">
        <v>10</v>
      </c>
      <c r="F194" s="68"/>
      <c r="G194" s="68"/>
      <c r="H194" s="68"/>
      <c r="I194" s="68"/>
      <c r="J194" s="68"/>
      <c r="K194" s="68"/>
      <c r="L194" s="68"/>
      <c r="M194" s="68"/>
      <c r="N194" s="68">
        <f t="shared" si="29"/>
        <v>0</v>
      </c>
      <c r="O194" s="68"/>
      <c r="Q194" s="79" t="s">
        <v>375</v>
      </c>
      <c r="R194" s="79" t="s">
        <v>376</v>
      </c>
      <c r="S194" s="80" t="s">
        <v>954</v>
      </c>
      <c r="T194" s="81">
        <v>10</v>
      </c>
      <c r="U194" s="68">
        <v>14034719.824287331</v>
      </c>
      <c r="V194" s="68">
        <v>132855.79</v>
      </c>
      <c r="W194" s="68">
        <v>125869.12</v>
      </c>
      <c r="X194" s="68">
        <v>46941.650000000009</v>
      </c>
      <c r="Y194" s="68">
        <v>2044108.3606774015</v>
      </c>
      <c r="Z194" s="68">
        <v>917805.02784351003</v>
      </c>
      <c r="AA194" s="68">
        <v>267082.24030692992</v>
      </c>
      <c r="AB194" s="68">
        <v>161504.34970702231</v>
      </c>
      <c r="AC194" s="68">
        <f t="shared" si="30"/>
        <v>17730886.36282219</v>
      </c>
      <c r="AD194" s="68">
        <v>0</v>
      </c>
      <c r="AF194" s="79" t="s">
        <v>375</v>
      </c>
      <c r="AG194" s="79" t="s">
        <v>376</v>
      </c>
      <c r="AH194" s="80" t="s">
        <v>1156</v>
      </c>
      <c r="AI194" s="81">
        <v>10</v>
      </c>
      <c r="AJ194" s="68">
        <v>14447091.740694184</v>
      </c>
      <c r="AK194" s="68">
        <v>136781.23000000001</v>
      </c>
      <c r="AL194" s="68">
        <v>129664.17000000001</v>
      </c>
      <c r="AM194" s="68">
        <v>48373.85</v>
      </c>
      <c r="AN194" s="68">
        <v>2104253.5094503462</v>
      </c>
      <c r="AO194" s="68">
        <v>917805.02784351003</v>
      </c>
      <c r="AP194" s="68">
        <v>274926.68959276413</v>
      </c>
      <c r="AQ194" s="68">
        <v>166611.66457066312</v>
      </c>
      <c r="AR194" s="68">
        <f t="shared" si="31"/>
        <v>18225507.882151466</v>
      </c>
      <c r="AS194" s="68">
        <v>0</v>
      </c>
      <c r="AU194" s="79" t="s">
        <v>375</v>
      </c>
      <c r="AV194" s="79" t="s">
        <v>376</v>
      </c>
      <c r="AW194" s="80" t="s">
        <v>1157</v>
      </c>
      <c r="AX194" s="81">
        <v>10</v>
      </c>
      <c r="AY194" s="68">
        <v>14819285.429350292</v>
      </c>
      <c r="AZ194" s="68">
        <v>140236.99</v>
      </c>
      <c r="BA194" s="68">
        <v>132879.93000000002</v>
      </c>
      <c r="BB194" s="68">
        <v>49575.310000000005</v>
      </c>
      <c r="BC194" s="68">
        <v>2158502.6862208871</v>
      </c>
      <c r="BD194" s="68">
        <v>917805.02784351003</v>
      </c>
      <c r="BE194" s="68">
        <v>282109.37250916258</v>
      </c>
      <c r="BF194" s="68">
        <v>171243.96199838445</v>
      </c>
      <c r="BG194" s="68">
        <f t="shared" si="32"/>
        <v>18671638.707922235</v>
      </c>
      <c r="BH194" s="68">
        <v>0</v>
      </c>
    </row>
    <row r="195" spans="2:60">
      <c r="B195" s="79" t="s">
        <v>377</v>
      </c>
      <c r="C195" s="79" t="s">
        <v>378</v>
      </c>
      <c r="D195" s="80" t="s">
        <v>953</v>
      </c>
      <c r="E195" s="81">
        <v>10</v>
      </c>
      <c r="F195" s="68"/>
      <c r="G195" s="68"/>
      <c r="H195" s="68"/>
      <c r="I195" s="68"/>
      <c r="J195" s="68"/>
      <c r="K195" s="68"/>
      <c r="L195" s="68"/>
      <c r="M195" s="68"/>
      <c r="N195" s="68">
        <f t="shared" si="29"/>
        <v>0</v>
      </c>
      <c r="O195" s="68"/>
      <c r="Q195" s="79" t="s">
        <v>377</v>
      </c>
      <c r="R195" s="79" t="s">
        <v>378</v>
      </c>
      <c r="S195" s="80" t="s">
        <v>954</v>
      </c>
      <c r="T195" s="81">
        <v>10</v>
      </c>
      <c r="U195" s="68">
        <v>22491296.818983886</v>
      </c>
      <c r="V195" s="68">
        <v>570201.89</v>
      </c>
      <c r="W195" s="68">
        <v>79902.850000000006</v>
      </c>
      <c r="X195" s="68">
        <v>79499.780000000013</v>
      </c>
      <c r="Y195" s="68">
        <v>3664181.3459046879</v>
      </c>
      <c r="Z195" s="68">
        <v>1390432.9189237661</v>
      </c>
      <c r="AA195" s="68">
        <v>1810238.4385375066</v>
      </c>
      <c r="AB195" s="68">
        <v>261481.6613801755</v>
      </c>
      <c r="AC195" s="68">
        <f t="shared" si="30"/>
        <v>30347235.703730028</v>
      </c>
      <c r="AD195" s="68">
        <v>0</v>
      </c>
      <c r="AF195" s="79" t="s">
        <v>377</v>
      </c>
      <c r="AG195" s="79" t="s">
        <v>378</v>
      </c>
      <c r="AH195" s="80" t="s">
        <v>1156</v>
      </c>
      <c r="AI195" s="81">
        <v>10</v>
      </c>
      <c r="AJ195" s="68">
        <v>23147076.801535096</v>
      </c>
      <c r="AK195" s="68">
        <v>586690.94999999995</v>
      </c>
      <c r="AL195" s="68">
        <v>82302.98</v>
      </c>
      <c r="AM195" s="68">
        <v>81789.86</v>
      </c>
      <c r="AN195" s="68">
        <v>3771631.844080003</v>
      </c>
      <c r="AO195" s="68">
        <v>1390432.9189237661</v>
      </c>
      <c r="AP195" s="68">
        <v>1863179.1291259027</v>
      </c>
      <c r="AQ195" s="68">
        <v>269739.83757446706</v>
      </c>
      <c r="AR195" s="68">
        <f t="shared" si="31"/>
        <v>31192844.321239237</v>
      </c>
      <c r="AS195" s="68">
        <v>0</v>
      </c>
      <c r="AU195" s="79" t="s">
        <v>377</v>
      </c>
      <c r="AV195" s="79" t="s">
        <v>378</v>
      </c>
      <c r="AW195" s="80" t="s">
        <v>1157</v>
      </c>
      <c r="AX195" s="81">
        <v>10</v>
      </c>
      <c r="AY195" s="68">
        <v>23738392.012385894</v>
      </c>
      <c r="AZ195" s="68">
        <v>601636.9</v>
      </c>
      <c r="BA195" s="68">
        <v>84277.19</v>
      </c>
      <c r="BB195" s="68">
        <v>83859.48000000001</v>
      </c>
      <c r="BC195" s="68">
        <v>3868531.4249380059</v>
      </c>
      <c r="BD195" s="68">
        <v>1390432.9189237661</v>
      </c>
      <c r="BE195" s="68">
        <v>1911254.2505529514</v>
      </c>
      <c r="BF195" s="68">
        <v>277242.91842750832</v>
      </c>
      <c r="BG195" s="68">
        <f t="shared" si="32"/>
        <v>31955627.095228124</v>
      </c>
      <c r="BH195" s="68">
        <v>0</v>
      </c>
    </row>
    <row r="196" spans="2:60">
      <c r="B196" s="79" t="s">
        <v>379</v>
      </c>
      <c r="C196" s="79" t="s">
        <v>380</v>
      </c>
      <c r="D196" s="80" t="s">
        <v>953</v>
      </c>
      <c r="E196" s="81">
        <v>10</v>
      </c>
      <c r="F196" s="68"/>
      <c r="G196" s="68"/>
      <c r="H196" s="68"/>
      <c r="I196" s="68"/>
      <c r="J196" s="68"/>
      <c r="K196" s="68"/>
      <c r="L196" s="68"/>
      <c r="M196" s="68"/>
      <c r="N196" s="68">
        <f t="shared" si="29"/>
        <v>0</v>
      </c>
      <c r="O196" s="68"/>
      <c r="Q196" s="79" t="s">
        <v>379</v>
      </c>
      <c r="R196" s="79" t="s">
        <v>380</v>
      </c>
      <c r="S196" s="80" t="s">
        <v>954</v>
      </c>
      <c r="T196" s="81">
        <v>10</v>
      </c>
      <c r="U196" s="68">
        <v>109852929.10092957</v>
      </c>
      <c r="V196" s="68">
        <v>5407496.9800000004</v>
      </c>
      <c r="W196" s="68">
        <v>2616036.7399999998</v>
      </c>
      <c r="X196" s="68">
        <v>371805.08999999997</v>
      </c>
      <c r="Y196" s="68">
        <v>19344252.731645286</v>
      </c>
      <c r="Z196" s="68">
        <v>5719029.8235915294</v>
      </c>
      <c r="AA196" s="68">
        <v>5780511.7929860093</v>
      </c>
      <c r="AB196" s="68">
        <v>1395595.5634347498</v>
      </c>
      <c r="AC196" s="68">
        <f t="shared" si="30"/>
        <v>153868766.67258713</v>
      </c>
      <c r="AD196" s="68">
        <v>3381108.85</v>
      </c>
      <c r="AF196" s="79" t="s">
        <v>379</v>
      </c>
      <c r="AG196" s="79" t="s">
        <v>380</v>
      </c>
      <c r="AH196" s="80" t="s">
        <v>1156</v>
      </c>
      <c r="AI196" s="81">
        <v>10</v>
      </c>
      <c r="AJ196" s="68">
        <v>113055653.97002004</v>
      </c>
      <c r="AK196" s="68">
        <v>5564584.4699999997</v>
      </c>
      <c r="AL196" s="68">
        <v>2691984.7199999997</v>
      </c>
      <c r="AM196" s="68">
        <v>382678.07</v>
      </c>
      <c r="AN196" s="68">
        <v>19911245.408538725</v>
      </c>
      <c r="AO196" s="68">
        <v>5719029.8235915294</v>
      </c>
      <c r="AP196" s="68">
        <v>5949926.1625887472</v>
      </c>
      <c r="AQ196" s="68">
        <v>1439695.2912240028</v>
      </c>
      <c r="AR196" s="68">
        <f t="shared" si="31"/>
        <v>158194202.54596302</v>
      </c>
      <c r="AS196" s="68">
        <v>3479404.63</v>
      </c>
      <c r="AU196" s="79" t="s">
        <v>379</v>
      </c>
      <c r="AV196" s="79" t="s">
        <v>380</v>
      </c>
      <c r="AW196" s="80" t="s">
        <v>1157</v>
      </c>
      <c r="AX196" s="81">
        <v>10</v>
      </c>
      <c r="AY196" s="68">
        <v>115941709.699099</v>
      </c>
      <c r="AZ196" s="68">
        <v>5706099.580000001</v>
      </c>
      <c r="BA196" s="68">
        <v>2760365.74</v>
      </c>
      <c r="BB196" s="68">
        <v>392353.73000000004</v>
      </c>
      <c r="BC196" s="68">
        <v>20422503.671452899</v>
      </c>
      <c r="BD196" s="68">
        <v>5719029.8235915294</v>
      </c>
      <c r="BE196" s="68">
        <v>6102946.6231473908</v>
      </c>
      <c r="BF196" s="68">
        <v>1479726.8784870803</v>
      </c>
      <c r="BG196" s="68">
        <f t="shared" si="32"/>
        <v>162092575.30577791</v>
      </c>
      <c r="BH196" s="68">
        <v>3567839.5599999996</v>
      </c>
    </row>
    <row r="197" spans="2:60">
      <c r="B197" s="79" t="s">
        <v>381</v>
      </c>
      <c r="C197" s="79" t="s">
        <v>382</v>
      </c>
      <c r="D197" s="80" t="s">
        <v>953</v>
      </c>
      <c r="E197" s="81">
        <v>10</v>
      </c>
      <c r="F197" s="68"/>
      <c r="G197" s="68"/>
      <c r="H197" s="68"/>
      <c r="I197" s="68"/>
      <c r="J197" s="68"/>
      <c r="K197" s="68"/>
      <c r="L197" s="68"/>
      <c r="M197" s="68"/>
      <c r="N197" s="68">
        <f t="shared" si="29"/>
        <v>0</v>
      </c>
      <c r="O197" s="68"/>
      <c r="Q197" s="79" t="s">
        <v>381</v>
      </c>
      <c r="R197" s="79" t="s">
        <v>382</v>
      </c>
      <c r="S197" s="80" t="s">
        <v>954</v>
      </c>
      <c r="T197" s="81">
        <v>10</v>
      </c>
      <c r="U197" s="68">
        <v>81177432.054103598</v>
      </c>
      <c r="V197" s="68">
        <v>1634005.9600000004</v>
      </c>
      <c r="W197" s="68">
        <v>332303.19</v>
      </c>
      <c r="X197" s="68">
        <v>289509.88</v>
      </c>
      <c r="Y197" s="68">
        <v>12417823.943047512</v>
      </c>
      <c r="Z197" s="68">
        <v>5554921.4828562327</v>
      </c>
      <c r="AA197" s="68">
        <v>4943470.0554318512</v>
      </c>
      <c r="AB197" s="68">
        <v>928488.60049881041</v>
      </c>
      <c r="AC197" s="68">
        <f t="shared" si="30"/>
        <v>107363760.14593799</v>
      </c>
      <c r="AD197" s="68">
        <v>85804.98</v>
      </c>
      <c r="AF197" s="79" t="s">
        <v>381</v>
      </c>
      <c r="AG197" s="79" t="s">
        <v>382</v>
      </c>
      <c r="AH197" s="80" t="s">
        <v>1156</v>
      </c>
      <c r="AI197" s="81">
        <v>10</v>
      </c>
      <c r="AJ197" s="68">
        <v>83549919.009028062</v>
      </c>
      <c r="AK197" s="68">
        <v>1681742.03</v>
      </c>
      <c r="AL197" s="68">
        <v>341953.10000000003</v>
      </c>
      <c r="AM197" s="68">
        <v>297916.22000000003</v>
      </c>
      <c r="AN197" s="68">
        <v>12783531.352676902</v>
      </c>
      <c r="AO197" s="68">
        <v>5554921.4828562327</v>
      </c>
      <c r="AP197" s="68">
        <v>5089185.7142909644</v>
      </c>
      <c r="AQ197" s="68">
        <v>957827.38030977547</v>
      </c>
      <c r="AR197" s="68">
        <f t="shared" si="31"/>
        <v>110345292.46916193</v>
      </c>
      <c r="AS197" s="68">
        <v>88296.18</v>
      </c>
      <c r="AU197" s="79" t="s">
        <v>381</v>
      </c>
      <c r="AV197" s="79" t="s">
        <v>382</v>
      </c>
      <c r="AW197" s="80" t="s">
        <v>1157</v>
      </c>
      <c r="AX197" s="81">
        <v>10</v>
      </c>
      <c r="AY197" s="68">
        <v>85687703.134534612</v>
      </c>
      <c r="AZ197" s="68">
        <v>1724835.68</v>
      </c>
      <c r="BA197" s="68">
        <v>350762.25</v>
      </c>
      <c r="BB197" s="68">
        <v>305601.19</v>
      </c>
      <c r="BC197" s="68">
        <v>13113425.771318708</v>
      </c>
      <c r="BD197" s="68">
        <v>5554921.4828562327</v>
      </c>
      <c r="BE197" s="68">
        <v>5220455.1489224052</v>
      </c>
      <c r="BF197" s="68">
        <v>984466.30469466746</v>
      </c>
      <c r="BG197" s="68">
        <f t="shared" si="32"/>
        <v>113032719.46232662</v>
      </c>
      <c r="BH197" s="68">
        <v>90548.5</v>
      </c>
    </row>
    <row r="198" spans="2:60">
      <c r="B198" s="79" t="s">
        <v>383</v>
      </c>
      <c r="C198" s="79" t="s">
        <v>384</v>
      </c>
      <c r="D198" s="80" t="s">
        <v>953</v>
      </c>
      <c r="E198" s="81">
        <v>10</v>
      </c>
      <c r="F198" s="68"/>
      <c r="G198" s="68"/>
      <c r="H198" s="68"/>
      <c r="I198" s="68"/>
      <c r="J198" s="68"/>
      <c r="K198" s="68"/>
      <c r="L198" s="68"/>
      <c r="M198" s="68"/>
      <c r="N198" s="68">
        <f t="shared" ref="N198:N261" si="33">SUM(F198:M198,O198)</f>
        <v>0</v>
      </c>
      <c r="O198" s="68"/>
      <c r="Q198" s="79" t="s">
        <v>383</v>
      </c>
      <c r="R198" s="79" t="s">
        <v>384</v>
      </c>
      <c r="S198" s="80" t="s">
        <v>954</v>
      </c>
      <c r="T198" s="81">
        <v>10</v>
      </c>
      <c r="U198" s="68">
        <v>66053137.744884253</v>
      </c>
      <c r="V198" s="68">
        <v>3662431.3099999996</v>
      </c>
      <c r="W198" s="68">
        <v>1472610.14</v>
      </c>
      <c r="X198" s="68">
        <v>230539.31</v>
      </c>
      <c r="Y198" s="68">
        <v>10889648.051498763</v>
      </c>
      <c r="Z198" s="68">
        <v>3864093.4548286134</v>
      </c>
      <c r="AA198" s="68">
        <v>4643464.5438373983</v>
      </c>
      <c r="AB198" s="68">
        <v>853144.73916566372</v>
      </c>
      <c r="AC198" s="68">
        <f t="shared" ref="AC198:AC261" si="34">SUM(U198:AB198,AD198)</f>
        <v>94012751.254214689</v>
      </c>
      <c r="AD198" s="68">
        <v>2343681.96</v>
      </c>
      <c r="AF198" s="79" t="s">
        <v>383</v>
      </c>
      <c r="AG198" s="79" t="s">
        <v>384</v>
      </c>
      <c r="AH198" s="80" t="s">
        <v>1156</v>
      </c>
      <c r="AI198" s="81">
        <v>10</v>
      </c>
      <c r="AJ198" s="68">
        <v>67982734.377489418</v>
      </c>
      <c r="AK198" s="68">
        <v>3768799.15</v>
      </c>
      <c r="AL198" s="68">
        <v>1515421.55</v>
      </c>
      <c r="AM198" s="68">
        <v>237262.45</v>
      </c>
      <c r="AN198" s="68">
        <v>11208954.253371591</v>
      </c>
      <c r="AO198" s="68">
        <v>3864093.4548286134</v>
      </c>
      <c r="AP198" s="68">
        <v>4779305.3241788428</v>
      </c>
      <c r="AQ198" s="68">
        <v>880096.91368514299</v>
      </c>
      <c r="AR198" s="68">
        <f t="shared" ref="AR198:AR261" si="35">SUM(AJ198:AQ198,AS198)</f>
        <v>96648391.043553621</v>
      </c>
      <c r="AS198" s="68">
        <v>2411723.5699999998</v>
      </c>
      <c r="AU198" s="79" t="s">
        <v>383</v>
      </c>
      <c r="AV198" s="79" t="s">
        <v>384</v>
      </c>
      <c r="AW198" s="80" t="s">
        <v>1157</v>
      </c>
      <c r="AX198" s="81">
        <v>10</v>
      </c>
      <c r="AY198" s="68">
        <v>69722185.33872439</v>
      </c>
      <c r="AZ198" s="68">
        <v>3864637.3399999994</v>
      </c>
      <c r="BA198" s="68">
        <v>1553854.4900000002</v>
      </c>
      <c r="BB198" s="68">
        <v>243328.24000000002</v>
      </c>
      <c r="BC198" s="68">
        <v>11496873.937227851</v>
      </c>
      <c r="BD198" s="68">
        <v>3864093.4548286134</v>
      </c>
      <c r="BE198" s="68">
        <v>4902130.5796225555</v>
      </c>
      <c r="BF198" s="68">
        <v>904571.66980861127</v>
      </c>
      <c r="BG198" s="68">
        <f t="shared" ref="BG198:BG261" si="36">SUM(AY198:BF198,BH198)</f>
        <v>99024746.380212009</v>
      </c>
      <c r="BH198" s="68">
        <v>2473071.3300000005</v>
      </c>
    </row>
    <row r="199" spans="2:60">
      <c r="B199" s="79" t="s">
        <v>385</v>
      </c>
      <c r="C199" s="79" t="s">
        <v>386</v>
      </c>
      <c r="D199" s="80" t="s">
        <v>953</v>
      </c>
      <c r="E199" s="81">
        <v>10</v>
      </c>
      <c r="F199" s="68"/>
      <c r="G199" s="68"/>
      <c r="H199" s="68"/>
      <c r="I199" s="68"/>
      <c r="J199" s="68"/>
      <c r="K199" s="68"/>
      <c r="L199" s="68"/>
      <c r="M199" s="68"/>
      <c r="N199" s="68">
        <f t="shared" si="33"/>
        <v>0</v>
      </c>
      <c r="O199" s="68"/>
      <c r="Q199" s="79" t="s">
        <v>385</v>
      </c>
      <c r="R199" s="79" t="s">
        <v>386</v>
      </c>
      <c r="S199" s="80" t="s">
        <v>954</v>
      </c>
      <c r="T199" s="81">
        <v>10</v>
      </c>
      <c r="U199" s="68">
        <v>157968461.6036692</v>
      </c>
      <c r="V199" s="68">
        <v>5871813.8600000013</v>
      </c>
      <c r="W199" s="68">
        <v>1498534.83</v>
      </c>
      <c r="X199" s="68">
        <v>550751.76000000013</v>
      </c>
      <c r="Y199" s="68">
        <v>23839125.77878841</v>
      </c>
      <c r="Z199" s="68">
        <v>14160903.857358713</v>
      </c>
      <c r="AA199" s="68">
        <v>12902161.371139476</v>
      </c>
      <c r="AB199" s="68">
        <v>1844109.6056747139</v>
      </c>
      <c r="AC199" s="68">
        <f t="shared" si="34"/>
        <v>220977275.47663054</v>
      </c>
      <c r="AD199" s="68">
        <v>2341412.81</v>
      </c>
      <c r="AF199" s="79" t="s">
        <v>385</v>
      </c>
      <c r="AG199" s="79" t="s">
        <v>386</v>
      </c>
      <c r="AH199" s="80" t="s">
        <v>1156</v>
      </c>
      <c r="AI199" s="81">
        <v>10</v>
      </c>
      <c r="AJ199" s="68">
        <v>162549234.57794139</v>
      </c>
      <c r="AK199" s="68">
        <v>6041566.1399999997</v>
      </c>
      <c r="AL199" s="68">
        <v>1541826.5600000001</v>
      </c>
      <c r="AM199" s="68">
        <v>566707.52</v>
      </c>
      <c r="AN199" s="68">
        <v>24535998.48727442</v>
      </c>
      <c r="AO199" s="68">
        <v>14160903.857358713</v>
      </c>
      <c r="AP199" s="68">
        <v>13279110.353019793</v>
      </c>
      <c r="AQ199" s="68">
        <v>1902378.1964786649</v>
      </c>
      <c r="AR199" s="68">
        <f t="shared" si="35"/>
        <v>226986866.22207299</v>
      </c>
      <c r="AS199" s="68">
        <v>2409140.5300000003</v>
      </c>
      <c r="AU199" s="79" t="s">
        <v>385</v>
      </c>
      <c r="AV199" s="79" t="s">
        <v>386</v>
      </c>
      <c r="AW199" s="80" t="s">
        <v>1157</v>
      </c>
      <c r="AX199" s="81">
        <v>10</v>
      </c>
      <c r="AY199" s="68">
        <v>166673839.6189366</v>
      </c>
      <c r="AZ199" s="68">
        <v>6194546.7300000004</v>
      </c>
      <c r="BA199" s="68">
        <v>1580845.7099999997</v>
      </c>
      <c r="BB199" s="68">
        <v>581002.22</v>
      </c>
      <c r="BC199" s="68">
        <v>25164189.96463174</v>
      </c>
      <c r="BD199" s="68">
        <v>14160903.857358713</v>
      </c>
      <c r="BE199" s="68">
        <v>13619182.454731669</v>
      </c>
      <c r="BF199" s="68">
        <v>1955276.6210831404</v>
      </c>
      <c r="BG199" s="68">
        <f t="shared" si="36"/>
        <v>232399889.59674186</v>
      </c>
      <c r="BH199" s="68">
        <v>2470102.4200000004</v>
      </c>
    </row>
    <row r="200" spans="2:60">
      <c r="B200" s="79" t="s">
        <v>387</v>
      </c>
      <c r="C200" s="79" t="s">
        <v>388</v>
      </c>
      <c r="D200" s="80" t="s">
        <v>953</v>
      </c>
      <c r="E200" s="81">
        <v>10</v>
      </c>
      <c r="F200" s="68"/>
      <c r="G200" s="68"/>
      <c r="H200" s="68"/>
      <c r="I200" s="68"/>
      <c r="J200" s="68"/>
      <c r="K200" s="68"/>
      <c r="L200" s="68"/>
      <c r="M200" s="68"/>
      <c r="N200" s="68">
        <f t="shared" si="33"/>
        <v>0</v>
      </c>
      <c r="O200" s="68"/>
      <c r="Q200" s="79" t="s">
        <v>387</v>
      </c>
      <c r="R200" s="79" t="s">
        <v>388</v>
      </c>
      <c r="S200" s="80" t="s">
        <v>954</v>
      </c>
      <c r="T200" s="81">
        <v>10</v>
      </c>
      <c r="U200" s="68">
        <v>15114063.588792976</v>
      </c>
      <c r="V200" s="68">
        <v>493034.79000000004</v>
      </c>
      <c r="W200" s="68">
        <v>11773.100000000002</v>
      </c>
      <c r="X200" s="68">
        <v>53026.85</v>
      </c>
      <c r="Y200" s="68">
        <v>1851450.043386186</v>
      </c>
      <c r="Z200" s="68">
        <v>1287772.2421954349</v>
      </c>
      <c r="AA200" s="68">
        <v>1147107.8916685944</v>
      </c>
      <c r="AB200" s="68">
        <v>162199.98512637988</v>
      </c>
      <c r="AC200" s="68">
        <f t="shared" si="34"/>
        <v>20172306.741169572</v>
      </c>
      <c r="AD200" s="68">
        <v>51878.25</v>
      </c>
      <c r="AF200" s="79" t="s">
        <v>387</v>
      </c>
      <c r="AG200" s="79" t="s">
        <v>388</v>
      </c>
      <c r="AH200" s="80" t="s">
        <v>1156</v>
      </c>
      <c r="AI200" s="81">
        <v>10</v>
      </c>
      <c r="AJ200" s="68">
        <v>15551069.764674768</v>
      </c>
      <c r="AK200" s="68">
        <v>507346.52000000008</v>
      </c>
      <c r="AL200" s="68">
        <v>12281.59</v>
      </c>
      <c r="AM200" s="68">
        <v>54487.360000000001</v>
      </c>
      <c r="AN200" s="68">
        <v>1905588.6090061106</v>
      </c>
      <c r="AO200" s="68">
        <v>1287772.2421954349</v>
      </c>
      <c r="AP200" s="68">
        <v>1180556.2301142944</v>
      </c>
      <c r="AQ200" s="68">
        <v>167326.76222223788</v>
      </c>
      <c r="AR200" s="68">
        <f t="shared" si="35"/>
        <v>20719746.758212846</v>
      </c>
      <c r="AS200" s="68">
        <v>53317.68</v>
      </c>
      <c r="AU200" s="79" t="s">
        <v>387</v>
      </c>
      <c r="AV200" s="79" t="s">
        <v>388</v>
      </c>
      <c r="AW200" s="80" t="s">
        <v>1157</v>
      </c>
      <c r="AX200" s="81">
        <v>10</v>
      </c>
      <c r="AY200" s="68">
        <v>15944757.785994193</v>
      </c>
      <c r="AZ200" s="68">
        <v>520204.27</v>
      </c>
      <c r="BA200" s="68">
        <v>12496.8</v>
      </c>
      <c r="BB200" s="68">
        <v>55938.070000000007</v>
      </c>
      <c r="BC200" s="68">
        <v>1954391.9271583338</v>
      </c>
      <c r="BD200" s="68">
        <v>1287772.2421954349</v>
      </c>
      <c r="BE200" s="68">
        <v>1210952.2153273351</v>
      </c>
      <c r="BF200" s="68">
        <v>171980.34025381505</v>
      </c>
      <c r="BG200" s="68">
        <f t="shared" si="36"/>
        <v>21213142.370929111</v>
      </c>
      <c r="BH200" s="68">
        <v>54648.72</v>
      </c>
    </row>
    <row r="201" spans="2:60">
      <c r="B201" s="79" t="s">
        <v>389</v>
      </c>
      <c r="C201" s="79" t="s">
        <v>390</v>
      </c>
      <c r="D201" s="80" t="s">
        <v>953</v>
      </c>
      <c r="E201" s="81">
        <v>10</v>
      </c>
      <c r="F201" s="68"/>
      <c r="G201" s="68"/>
      <c r="H201" s="68"/>
      <c r="I201" s="68"/>
      <c r="J201" s="68"/>
      <c r="K201" s="68"/>
      <c r="L201" s="68"/>
      <c r="M201" s="68"/>
      <c r="N201" s="68">
        <f t="shared" si="33"/>
        <v>0</v>
      </c>
      <c r="O201" s="68"/>
      <c r="Q201" s="79" t="s">
        <v>389</v>
      </c>
      <c r="R201" s="79" t="s">
        <v>390</v>
      </c>
      <c r="S201" s="80" t="s">
        <v>954</v>
      </c>
      <c r="T201" s="81">
        <v>10</v>
      </c>
      <c r="U201" s="68">
        <v>32348508.615172226</v>
      </c>
      <c r="V201" s="68">
        <v>716102.67</v>
      </c>
      <c r="W201" s="68">
        <v>203334.07000000004</v>
      </c>
      <c r="X201" s="68">
        <v>114665.09000000003</v>
      </c>
      <c r="Y201" s="68">
        <v>4799779.5167777846</v>
      </c>
      <c r="Z201" s="68">
        <v>2334059.2285025986</v>
      </c>
      <c r="AA201" s="68">
        <v>2871429.0598817565</v>
      </c>
      <c r="AB201" s="68">
        <v>373579.03138148785</v>
      </c>
      <c r="AC201" s="68">
        <f t="shared" si="34"/>
        <v>43761457.281715855</v>
      </c>
      <c r="AD201" s="68">
        <v>0</v>
      </c>
      <c r="AF201" s="79" t="s">
        <v>389</v>
      </c>
      <c r="AG201" s="79" t="s">
        <v>390</v>
      </c>
      <c r="AH201" s="80" t="s">
        <v>1156</v>
      </c>
      <c r="AI201" s="81">
        <v>10</v>
      </c>
      <c r="AJ201" s="68">
        <v>33291575.892963145</v>
      </c>
      <c r="AK201" s="68">
        <v>736929.78</v>
      </c>
      <c r="AL201" s="68">
        <v>209246.61</v>
      </c>
      <c r="AM201" s="68">
        <v>118015.49</v>
      </c>
      <c r="AN201" s="68">
        <v>4940531.5569959078</v>
      </c>
      <c r="AO201" s="68">
        <v>2334059.2285025986</v>
      </c>
      <c r="AP201" s="68">
        <v>2955718.8978454419</v>
      </c>
      <c r="AQ201" s="68">
        <v>385387.10940744728</v>
      </c>
      <c r="AR201" s="68">
        <f t="shared" si="35"/>
        <v>44971464.565714538</v>
      </c>
      <c r="AS201" s="68">
        <v>0</v>
      </c>
      <c r="AU201" s="79" t="s">
        <v>389</v>
      </c>
      <c r="AV201" s="79" t="s">
        <v>390</v>
      </c>
      <c r="AW201" s="80" t="s">
        <v>1157</v>
      </c>
      <c r="AX201" s="81">
        <v>10</v>
      </c>
      <c r="AY201" s="68">
        <v>34141214.621533141</v>
      </c>
      <c r="AZ201" s="68">
        <v>755675.18</v>
      </c>
      <c r="BA201" s="68">
        <v>214504.81999999998</v>
      </c>
      <c r="BB201" s="68">
        <v>121037.54</v>
      </c>
      <c r="BC201" s="68">
        <v>5067444.0656157872</v>
      </c>
      <c r="BD201" s="68">
        <v>2334059.2285025986</v>
      </c>
      <c r="BE201" s="68">
        <v>3031579.0291025345</v>
      </c>
      <c r="BF201" s="68">
        <v>396099.86314357817</v>
      </c>
      <c r="BG201" s="68">
        <f t="shared" si="36"/>
        <v>46061614.347897641</v>
      </c>
      <c r="BH201" s="68">
        <v>0</v>
      </c>
    </row>
    <row r="202" spans="2:60">
      <c r="B202" s="79" t="s">
        <v>391</v>
      </c>
      <c r="C202" s="79" t="s">
        <v>392</v>
      </c>
      <c r="D202" s="80" t="s">
        <v>953</v>
      </c>
      <c r="E202" s="81">
        <v>10</v>
      </c>
      <c r="F202" s="68"/>
      <c r="G202" s="68"/>
      <c r="H202" s="68"/>
      <c r="I202" s="68"/>
      <c r="J202" s="68"/>
      <c r="K202" s="68"/>
      <c r="L202" s="68"/>
      <c r="M202" s="68"/>
      <c r="N202" s="68">
        <f t="shared" si="33"/>
        <v>0</v>
      </c>
      <c r="O202" s="68"/>
      <c r="Q202" s="79" t="s">
        <v>391</v>
      </c>
      <c r="R202" s="79" t="s">
        <v>392</v>
      </c>
      <c r="S202" s="80" t="s">
        <v>954</v>
      </c>
      <c r="T202" s="81">
        <v>10</v>
      </c>
      <c r="U202" s="68">
        <v>32313006.205522511</v>
      </c>
      <c r="V202" s="68">
        <v>1083116.04</v>
      </c>
      <c r="W202" s="68">
        <v>958584.66000000015</v>
      </c>
      <c r="X202" s="68">
        <v>116172.84999999999</v>
      </c>
      <c r="Y202" s="68">
        <v>4210365.6428689491</v>
      </c>
      <c r="Z202" s="68">
        <v>1802810.3819307857</v>
      </c>
      <c r="AA202" s="68">
        <v>3050404.4382674955</v>
      </c>
      <c r="AB202" s="68">
        <v>395959.6522660926</v>
      </c>
      <c r="AC202" s="68">
        <f t="shared" si="34"/>
        <v>44113989.890855834</v>
      </c>
      <c r="AD202" s="68">
        <v>183570.02</v>
      </c>
      <c r="AF202" s="79" t="s">
        <v>391</v>
      </c>
      <c r="AG202" s="79" t="s">
        <v>392</v>
      </c>
      <c r="AH202" s="80" t="s">
        <v>1156</v>
      </c>
      <c r="AI202" s="81">
        <v>10</v>
      </c>
      <c r="AJ202" s="68">
        <v>33258743.699210625</v>
      </c>
      <c r="AK202" s="68">
        <v>1114679.8400000001</v>
      </c>
      <c r="AL202" s="68">
        <v>986431.84</v>
      </c>
      <c r="AM202" s="68">
        <v>119626.27</v>
      </c>
      <c r="AN202" s="68">
        <v>4334173.3284877529</v>
      </c>
      <c r="AO202" s="68">
        <v>1802810.3819307857</v>
      </c>
      <c r="AP202" s="68">
        <v>3139832.2969076443</v>
      </c>
      <c r="AQ202" s="68">
        <v>408468.18831658363</v>
      </c>
      <c r="AR202" s="68">
        <f t="shared" si="35"/>
        <v>45353689.134853393</v>
      </c>
      <c r="AS202" s="68">
        <v>188923.29</v>
      </c>
      <c r="AU202" s="79" t="s">
        <v>391</v>
      </c>
      <c r="AV202" s="79" t="s">
        <v>392</v>
      </c>
      <c r="AW202" s="80" t="s">
        <v>1157</v>
      </c>
      <c r="AX202" s="81">
        <v>10</v>
      </c>
      <c r="AY202" s="68">
        <v>34111346.21342352</v>
      </c>
      <c r="AZ202" s="68">
        <v>1143241.17</v>
      </c>
      <c r="BA202" s="68">
        <v>1011729.4900000001</v>
      </c>
      <c r="BB202" s="68">
        <v>122627.23</v>
      </c>
      <c r="BC202" s="68">
        <v>4445846.0461949408</v>
      </c>
      <c r="BD202" s="68">
        <v>1802810.3819307857</v>
      </c>
      <c r="BE202" s="68">
        <v>3220831.0871647377</v>
      </c>
      <c r="BF202" s="68">
        <v>419831.29962534457</v>
      </c>
      <c r="BG202" s="68">
        <f t="shared" si="36"/>
        <v>46471965.678339325</v>
      </c>
      <c r="BH202" s="68">
        <v>193702.76</v>
      </c>
    </row>
    <row r="203" spans="2:60">
      <c r="B203" s="79" t="s">
        <v>1144</v>
      </c>
      <c r="C203" s="79" t="s">
        <v>1149</v>
      </c>
      <c r="D203" s="80" t="s">
        <v>953</v>
      </c>
      <c r="E203" s="81">
        <v>10</v>
      </c>
      <c r="F203" s="68"/>
      <c r="G203" s="68"/>
      <c r="H203" s="68"/>
      <c r="I203" s="68"/>
      <c r="J203" s="68"/>
      <c r="K203" s="68"/>
      <c r="L203" s="68"/>
      <c r="M203" s="68"/>
      <c r="N203" s="68">
        <f t="shared" si="33"/>
        <v>0</v>
      </c>
      <c r="O203" s="68"/>
      <c r="Q203" s="79" t="s">
        <v>1144</v>
      </c>
      <c r="R203" s="79" t="s">
        <v>1149</v>
      </c>
      <c r="S203" s="80" t="s">
        <v>954</v>
      </c>
      <c r="T203" s="81">
        <v>10</v>
      </c>
      <c r="U203" s="68">
        <v>5641168.383293109</v>
      </c>
      <c r="V203" s="68">
        <v>0</v>
      </c>
      <c r="W203" s="68">
        <v>0</v>
      </c>
      <c r="X203" s="68">
        <v>0</v>
      </c>
      <c r="Y203" s="68">
        <v>0</v>
      </c>
      <c r="Z203" s="68">
        <v>0</v>
      </c>
      <c r="AA203" s="68">
        <v>0</v>
      </c>
      <c r="AB203" s="68">
        <v>51212.842193186283</v>
      </c>
      <c r="AC203" s="68">
        <f t="shared" si="34"/>
        <v>5692381.2254862953</v>
      </c>
      <c r="AD203" s="68">
        <v>0</v>
      </c>
      <c r="AF203" s="79" t="s">
        <v>1144</v>
      </c>
      <c r="AG203" s="79" t="s">
        <v>1149</v>
      </c>
      <c r="AH203" s="80" t="s">
        <v>1156</v>
      </c>
      <c r="AI203" s="81">
        <v>10</v>
      </c>
      <c r="AJ203" s="68">
        <v>5793469.8925078362</v>
      </c>
      <c r="AK203" s="68">
        <v>0</v>
      </c>
      <c r="AL203" s="68">
        <v>0</v>
      </c>
      <c r="AM203" s="68">
        <v>0</v>
      </c>
      <c r="AN203" s="68">
        <v>0</v>
      </c>
      <c r="AO203" s="68">
        <v>0</v>
      </c>
      <c r="AP203" s="68">
        <v>0</v>
      </c>
      <c r="AQ203" s="68">
        <v>52716.752926627174</v>
      </c>
      <c r="AR203" s="68">
        <f t="shared" si="35"/>
        <v>5846186.6454344634</v>
      </c>
      <c r="AS203" s="68">
        <v>0</v>
      </c>
      <c r="AU203" s="79" t="s">
        <v>1144</v>
      </c>
      <c r="AV203" s="79" t="s">
        <v>1149</v>
      </c>
      <c r="AW203" s="80" t="s">
        <v>1157</v>
      </c>
      <c r="AX203" s="81">
        <v>10</v>
      </c>
      <c r="AY203" s="68">
        <v>5931903.9832404228</v>
      </c>
      <c r="AZ203" s="68">
        <v>0</v>
      </c>
      <c r="BA203" s="68">
        <v>0</v>
      </c>
      <c r="BB203" s="68">
        <v>0</v>
      </c>
      <c r="BC203" s="68">
        <v>0</v>
      </c>
      <c r="BD203" s="68">
        <v>0</v>
      </c>
      <c r="BE203" s="68">
        <v>0</v>
      </c>
      <c r="BF203" s="68">
        <v>54096.304631361738</v>
      </c>
      <c r="BG203" s="68">
        <f t="shared" si="36"/>
        <v>5986000.2878717845</v>
      </c>
      <c r="BH203" s="68">
        <v>0</v>
      </c>
    </row>
    <row r="204" spans="2:60">
      <c r="B204" s="79" t="s">
        <v>393</v>
      </c>
      <c r="C204" s="79" t="s">
        <v>394</v>
      </c>
      <c r="D204" s="80" t="s">
        <v>953</v>
      </c>
      <c r="E204" s="81">
        <v>10</v>
      </c>
      <c r="F204" s="68"/>
      <c r="G204" s="68"/>
      <c r="H204" s="68"/>
      <c r="I204" s="68"/>
      <c r="J204" s="68"/>
      <c r="K204" s="68"/>
      <c r="L204" s="68"/>
      <c r="M204" s="68"/>
      <c r="N204" s="68">
        <f t="shared" si="33"/>
        <v>0</v>
      </c>
      <c r="O204" s="68"/>
      <c r="Q204" s="79" t="s">
        <v>393</v>
      </c>
      <c r="R204" s="79" t="s">
        <v>394</v>
      </c>
      <c r="S204" s="80" t="s">
        <v>954</v>
      </c>
      <c r="T204" s="81">
        <v>10</v>
      </c>
      <c r="U204" s="68">
        <v>1310861.7857067911</v>
      </c>
      <c r="V204" s="68">
        <v>122626.87999999998</v>
      </c>
      <c r="W204" s="68">
        <v>19679.55</v>
      </c>
      <c r="X204" s="68">
        <v>4866.9799999999996</v>
      </c>
      <c r="Y204" s="68">
        <v>169575.02428778916</v>
      </c>
      <c r="Z204" s="68">
        <v>0</v>
      </c>
      <c r="AA204" s="68">
        <v>0</v>
      </c>
      <c r="AB204" s="68">
        <v>16520.081901615486</v>
      </c>
      <c r="AC204" s="68">
        <f t="shared" si="34"/>
        <v>1731630.2418961956</v>
      </c>
      <c r="AD204" s="68">
        <v>87499.94</v>
      </c>
      <c r="AF204" s="79" t="s">
        <v>393</v>
      </c>
      <c r="AG204" s="79" t="s">
        <v>394</v>
      </c>
      <c r="AH204" s="80" t="s">
        <v>1156</v>
      </c>
      <c r="AI204" s="81">
        <v>10</v>
      </c>
      <c r="AJ204" s="68">
        <v>1349464.2067208798</v>
      </c>
      <c r="AK204" s="68">
        <v>126200.33999999998</v>
      </c>
      <c r="AL204" s="68">
        <v>20261.03</v>
      </c>
      <c r="AM204" s="68">
        <v>5065.25</v>
      </c>
      <c r="AN204" s="68">
        <v>174568.35798218925</v>
      </c>
      <c r="AO204" s="68">
        <v>0</v>
      </c>
      <c r="AP204" s="68">
        <v>0</v>
      </c>
      <c r="AQ204" s="68">
        <v>17045.50231913547</v>
      </c>
      <c r="AR204" s="68">
        <f t="shared" si="35"/>
        <v>1782701.5970222044</v>
      </c>
      <c r="AS204" s="68">
        <v>90096.909999999989</v>
      </c>
      <c r="AU204" s="79" t="s">
        <v>393</v>
      </c>
      <c r="AV204" s="79" t="s">
        <v>394</v>
      </c>
      <c r="AW204" s="80" t="s">
        <v>1157</v>
      </c>
      <c r="AX204" s="81">
        <v>10</v>
      </c>
      <c r="AY204" s="68">
        <v>1384179.4201912689</v>
      </c>
      <c r="AZ204" s="68">
        <v>129427.67999999998</v>
      </c>
      <c r="BA204" s="68">
        <v>20730.350000000002</v>
      </c>
      <c r="BB204" s="68">
        <v>5155.17</v>
      </c>
      <c r="BC204" s="68">
        <v>179066.58208108495</v>
      </c>
      <c r="BD204" s="68">
        <v>0</v>
      </c>
      <c r="BE204" s="68">
        <v>0</v>
      </c>
      <c r="BF204" s="68">
        <v>17517.122354016174</v>
      </c>
      <c r="BG204" s="68">
        <f t="shared" si="36"/>
        <v>1828430.6246263699</v>
      </c>
      <c r="BH204" s="68">
        <v>92354.3</v>
      </c>
    </row>
    <row r="205" spans="2:60">
      <c r="B205" s="79" t="s">
        <v>395</v>
      </c>
      <c r="C205" s="79" t="s">
        <v>396</v>
      </c>
      <c r="D205" s="80" t="s">
        <v>953</v>
      </c>
      <c r="E205" s="81">
        <v>10</v>
      </c>
      <c r="F205" s="68"/>
      <c r="G205" s="68"/>
      <c r="H205" s="68"/>
      <c r="I205" s="68"/>
      <c r="J205" s="68"/>
      <c r="K205" s="68"/>
      <c r="L205" s="68"/>
      <c r="M205" s="68"/>
      <c r="N205" s="68">
        <f t="shared" si="33"/>
        <v>0</v>
      </c>
      <c r="O205" s="68"/>
      <c r="Q205" s="79" t="s">
        <v>395</v>
      </c>
      <c r="R205" s="79" t="s">
        <v>396</v>
      </c>
      <c r="S205" s="80" t="s">
        <v>954</v>
      </c>
      <c r="T205" s="81">
        <v>10</v>
      </c>
      <c r="U205" s="68">
        <v>2059307.752975516</v>
      </c>
      <c r="V205" s="68">
        <v>59779.279999999992</v>
      </c>
      <c r="W205" s="68">
        <v>27509.05</v>
      </c>
      <c r="X205" s="68">
        <v>5925.0199999999986</v>
      </c>
      <c r="Y205" s="68">
        <v>216258.85259435701</v>
      </c>
      <c r="Z205" s="68">
        <v>0</v>
      </c>
      <c r="AA205" s="68">
        <v>0</v>
      </c>
      <c r="AB205" s="68">
        <v>22041.83768477058</v>
      </c>
      <c r="AC205" s="68">
        <f t="shared" si="34"/>
        <v>2443406.4032546431</v>
      </c>
      <c r="AD205" s="68">
        <v>52584.610000000008</v>
      </c>
      <c r="AF205" s="79" t="s">
        <v>395</v>
      </c>
      <c r="AG205" s="79" t="s">
        <v>396</v>
      </c>
      <c r="AH205" s="80" t="s">
        <v>1156</v>
      </c>
      <c r="AI205" s="81">
        <v>10</v>
      </c>
      <c r="AJ205" s="68">
        <v>2106116.2937874608</v>
      </c>
      <c r="AK205" s="68">
        <v>61537.49</v>
      </c>
      <c r="AL205" s="68">
        <v>28343.890000000003</v>
      </c>
      <c r="AM205" s="68">
        <v>6035.2</v>
      </c>
      <c r="AN205" s="68">
        <v>222633.24597176648</v>
      </c>
      <c r="AO205" s="68">
        <v>0</v>
      </c>
      <c r="AP205" s="68">
        <v>0</v>
      </c>
      <c r="AQ205" s="68">
        <v>22609.377113311552</v>
      </c>
      <c r="AR205" s="68">
        <f t="shared" si="35"/>
        <v>2501376.7468725392</v>
      </c>
      <c r="AS205" s="68">
        <v>54101.250000000007</v>
      </c>
      <c r="AU205" s="79" t="s">
        <v>395</v>
      </c>
      <c r="AV205" s="79" t="s">
        <v>396</v>
      </c>
      <c r="AW205" s="80" t="s">
        <v>1157</v>
      </c>
      <c r="AX205" s="81">
        <v>10</v>
      </c>
      <c r="AY205" s="68">
        <v>2149846.043505311</v>
      </c>
      <c r="AZ205" s="68">
        <v>63068.55</v>
      </c>
      <c r="BA205" s="68">
        <v>29066.38</v>
      </c>
      <c r="BB205" s="68">
        <v>6252.01</v>
      </c>
      <c r="BC205" s="68">
        <v>228383.77854302066</v>
      </c>
      <c r="BD205" s="68">
        <v>0</v>
      </c>
      <c r="BE205" s="68">
        <v>0</v>
      </c>
      <c r="BF205" s="68">
        <v>23142.001458721701</v>
      </c>
      <c r="BG205" s="68">
        <f t="shared" si="36"/>
        <v>2555259.1135070529</v>
      </c>
      <c r="BH205" s="68">
        <v>55500.349999999991</v>
      </c>
    </row>
    <row r="206" spans="2:60">
      <c r="B206" s="79" t="s">
        <v>397</v>
      </c>
      <c r="C206" s="79" t="s">
        <v>398</v>
      </c>
      <c r="D206" s="80" t="s">
        <v>953</v>
      </c>
      <c r="E206" s="81">
        <v>10</v>
      </c>
      <c r="F206" s="68"/>
      <c r="G206" s="68"/>
      <c r="H206" s="68"/>
      <c r="I206" s="68"/>
      <c r="J206" s="68"/>
      <c r="K206" s="68"/>
      <c r="L206" s="68"/>
      <c r="M206" s="68"/>
      <c r="N206" s="68">
        <f t="shared" si="33"/>
        <v>0</v>
      </c>
      <c r="O206" s="68"/>
      <c r="Q206" s="79" t="s">
        <v>397</v>
      </c>
      <c r="R206" s="79" t="s">
        <v>398</v>
      </c>
      <c r="S206" s="80" t="s">
        <v>954</v>
      </c>
      <c r="T206" s="81">
        <v>10</v>
      </c>
      <c r="U206" s="68">
        <v>2192929.1789732925</v>
      </c>
      <c r="V206" s="68">
        <v>83690.989999999991</v>
      </c>
      <c r="W206" s="68">
        <v>29836.74</v>
      </c>
      <c r="X206" s="68">
        <v>6454.05</v>
      </c>
      <c r="Y206" s="68">
        <v>283820.43108485197</v>
      </c>
      <c r="Z206" s="68">
        <v>0</v>
      </c>
      <c r="AA206" s="68">
        <v>0</v>
      </c>
      <c r="AB206" s="68">
        <v>27085.979083653074</v>
      </c>
      <c r="AC206" s="68">
        <f t="shared" si="34"/>
        <v>2680528.3391417973</v>
      </c>
      <c r="AD206" s="68">
        <v>56710.969999999994</v>
      </c>
      <c r="AF206" s="79" t="s">
        <v>397</v>
      </c>
      <c r="AG206" s="79" t="s">
        <v>398</v>
      </c>
      <c r="AH206" s="80" t="s">
        <v>1156</v>
      </c>
      <c r="AI206" s="81">
        <v>10</v>
      </c>
      <c r="AJ206" s="68">
        <v>2257319.2825700883</v>
      </c>
      <c r="AK206" s="68">
        <v>86217.13</v>
      </c>
      <c r="AL206" s="68">
        <v>30714.85</v>
      </c>
      <c r="AM206" s="68">
        <v>6681.8200000000006</v>
      </c>
      <c r="AN206" s="68">
        <v>292158.9620042122</v>
      </c>
      <c r="AO206" s="68">
        <v>0</v>
      </c>
      <c r="AP206" s="68">
        <v>0</v>
      </c>
      <c r="AQ206" s="68">
        <v>27941.32835976826</v>
      </c>
      <c r="AR206" s="68">
        <f t="shared" si="35"/>
        <v>2759337.7129340684</v>
      </c>
      <c r="AS206" s="68">
        <v>58304.340000000004</v>
      </c>
      <c r="AU206" s="79" t="s">
        <v>397</v>
      </c>
      <c r="AV206" s="79" t="s">
        <v>398</v>
      </c>
      <c r="AW206" s="80" t="s">
        <v>1157</v>
      </c>
      <c r="AX206" s="81">
        <v>10</v>
      </c>
      <c r="AY206" s="68">
        <v>2315326.4065975286</v>
      </c>
      <c r="AZ206" s="68">
        <v>88405.660000000018</v>
      </c>
      <c r="BA206" s="68">
        <v>31479.439999999999</v>
      </c>
      <c r="BB206" s="68">
        <v>6800.43</v>
      </c>
      <c r="BC206" s="68">
        <v>299672.48689457012</v>
      </c>
      <c r="BD206" s="68">
        <v>0</v>
      </c>
      <c r="BE206" s="68">
        <v>0</v>
      </c>
      <c r="BF206" s="68">
        <v>28717.885757850483</v>
      </c>
      <c r="BG206" s="68">
        <f t="shared" si="36"/>
        <v>2830180.3492499497</v>
      </c>
      <c r="BH206" s="68">
        <v>59778.039999999994</v>
      </c>
    </row>
    <row r="207" spans="2:60">
      <c r="B207" s="79" t="s">
        <v>399</v>
      </c>
      <c r="C207" s="79" t="s">
        <v>400</v>
      </c>
      <c r="D207" s="80" t="s">
        <v>953</v>
      </c>
      <c r="E207" s="81">
        <v>10</v>
      </c>
      <c r="F207" s="68"/>
      <c r="G207" s="68"/>
      <c r="H207" s="68"/>
      <c r="I207" s="68"/>
      <c r="J207" s="68"/>
      <c r="K207" s="68"/>
      <c r="L207" s="68"/>
      <c r="M207" s="68"/>
      <c r="N207" s="68">
        <f t="shared" si="33"/>
        <v>0</v>
      </c>
      <c r="O207" s="68"/>
      <c r="Q207" s="79" t="s">
        <v>399</v>
      </c>
      <c r="R207" s="79" t="s">
        <v>400</v>
      </c>
      <c r="S207" s="80" t="s">
        <v>954</v>
      </c>
      <c r="T207" s="81">
        <v>10</v>
      </c>
      <c r="U207" s="68">
        <v>352990.58898681367</v>
      </c>
      <c r="V207" s="68">
        <v>0</v>
      </c>
      <c r="W207" s="68">
        <v>0</v>
      </c>
      <c r="X207" s="68">
        <v>211.61000000000004</v>
      </c>
      <c r="Y207" s="68">
        <v>0</v>
      </c>
      <c r="Z207" s="68">
        <v>0</v>
      </c>
      <c r="AA207" s="68">
        <v>0</v>
      </c>
      <c r="AB207" s="68">
        <v>3119.7036485561403</v>
      </c>
      <c r="AC207" s="68">
        <f t="shared" si="34"/>
        <v>356321.9026353698</v>
      </c>
      <c r="AD207" s="68">
        <v>0</v>
      </c>
      <c r="AF207" s="79" t="s">
        <v>399</v>
      </c>
      <c r="AG207" s="79" t="s">
        <v>400</v>
      </c>
      <c r="AH207" s="80" t="s">
        <v>1156</v>
      </c>
      <c r="AI207" s="81">
        <v>10</v>
      </c>
      <c r="AJ207" s="68">
        <v>359126.70505418105</v>
      </c>
      <c r="AK207" s="68">
        <v>0</v>
      </c>
      <c r="AL207" s="68">
        <v>0</v>
      </c>
      <c r="AM207" s="68">
        <v>215.54000000000002</v>
      </c>
      <c r="AN207" s="68">
        <v>0</v>
      </c>
      <c r="AO207" s="68">
        <v>0</v>
      </c>
      <c r="AP207" s="68">
        <v>0</v>
      </c>
      <c r="AQ207" s="68">
        <v>3185.2016951758997</v>
      </c>
      <c r="AR207" s="68">
        <f t="shared" si="35"/>
        <v>362527.44674935692</v>
      </c>
      <c r="AS207" s="68">
        <v>0</v>
      </c>
      <c r="AU207" s="79" t="s">
        <v>399</v>
      </c>
      <c r="AV207" s="79" t="s">
        <v>400</v>
      </c>
      <c r="AW207" s="80" t="s">
        <v>1157</v>
      </c>
      <c r="AX207" s="81">
        <v>10</v>
      </c>
      <c r="AY207" s="68">
        <v>365093.3137481641</v>
      </c>
      <c r="AZ207" s="68">
        <v>0</v>
      </c>
      <c r="BA207" s="68">
        <v>0</v>
      </c>
      <c r="BB207" s="68">
        <v>219.36000000000004</v>
      </c>
      <c r="BC207" s="68">
        <v>0</v>
      </c>
      <c r="BD207" s="68">
        <v>0</v>
      </c>
      <c r="BE207" s="68">
        <v>0</v>
      </c>
      <c r="BF207" s="68">
        <v>3248.912129079341</v>
      </c>
      <c r="BG207" s="68">
        <f t="shared" si="36"/>
        <v>368561.58587724343</v>
      </c>
      <c r="BH207" s="68">
        <v>0</v>
      </c>
    </row>
    <row r="208" spans="2:60">
      <c r="B208" s="79" t="s">
        <v>401</v>
      </c>
      <c r="C208" s="79" t="s">
        <v>402</v>
      </c>
      <c r="D208" s="80" t="s">
        <v>953</v>
      </c>
      <c r="E208" s="81">
        <v>10</v>
      </c>
      <c r="F208" s="68"/>
      <c r="G208" s="68"/>
      <c r="H208" s="68"/>
      <c r="I208" s="68"/>
      <c r="J208" s="68"/>
      <c r="K208" s="68"/>
      <c r="L208" s="68"/>
      <c r="M208" s="68"/>
      <c r="N208" s="68">
        <f t="shared" si="33"/>
        <v>0</v>
      </c>
      <c r="O208" s="68"/>
      <c r="Q208" s="79" t="s">
        <v>401</v>
      </c>
      <c r="R208" s="79" t="s">
        <v>402</v>
      </c>
      <c r="S208" s="80" t="s">
        <v>954</v>
      </c>
      <c r="T208" s="81">
        <v>10</v>
      </c>
      <c r="U208" s="68">
        <v>7725836.2274381369</v>
      </c>
      <c r="V208" s="68">
        <v>141883.24000000002</v>
      </c>
      <c r="W208" s="68">
        <v>67079.750000000015</v>
      </c>
      <c r="X208" s="68">
        <v>24863.95</v>
      </c>
      <c r="Y208" s="68">
        <v>868918.96937758778</v>
      </c>
      <c r="Z208" s="68">
        <v>187646.09284307083</v>
      </c>
      <c r="AA208" s="68">
        <v>117892.96787100675</v>
      </c>
      <c r="AB208" s="68">
        <v>54172.341278266162</v>
      </c>
      <c r="AC208" s="68">
        <f t="shared" si="34"/>
        <v>9188293.5388080683</v>
      </c>
      <c r="AD208" s="68">
        <v>0</v>
      </c>
      <c r="AF208" s="79" t="s">
        <v>401</v>
      </c>
      <c r="AG208" s="79" t="s">
        <v>402</v>
      </c>
      <c r="AH208" s="80" t="s">
        <v>1156</v>
      </c>
      <c r="AI208" s="81">
        <v>10</v>
      </c>
      <c r="AJ208" s="68">
        <v>7922918.9020322114</v>
      </c>
      <c r="AK208" s="68">
        <v>146030.28</v>
      </c>
      <c r="AL208" s="68">
        <v>68973.7</v>
      </c>
      <c r="AM208" s="68">
        <v>25649.600000000002</v>
      </c>
      <c r="AN208" s="68">
        <v>894508.11903982051</v>
      </c>
      <c r="AO208" s="68">
        <v>187646.09284307083</v>
      </c>
      <c r="AP208" s="68">
        <v>121473.19357461802</v>
      </c>
      <c r="AQ208" s="68">
        <v>55731.679806245491</v>
      </c>
      <c r="AR208" s="68">
        <f t="shared" si="35"/>
        <v>9422931.5672959667</v>
      </c>
      <c r="AS208" s="68">
        <v>0</v>
      </c>
      <c r="AU208" s="79" t="s">
        <v>401</v>
      </c>
      <c r="AV208" s="79" t="s">
        <v>402</v>
      </c>
      <c r="AW208" s="80" t="s">
        <v>1157</v>
      </c>
      <c r="AX208" s="81">
        <v>10</v>
      </c>
      <c r="AY208" s="68">
        <v>8101068.6403028704</v>
      </c>
      <c r="AZ208" s="68">
        <v>149719.30000000002</v>
      </c>
      <c r="BA208" s="68">
        <v>70746.47</v>
      </c>
      <c r="BB208" s="68">
        <v>26324.27</v>
      </c>
      <c r="BC208" s="68">
        <v>917582.23290057457</v>
      </c>
      <c r="BD208" s="68">
        <v>187646.09284307083</v>
      </c>
      <c r="BE208" s="68">
        <v>124447.35218673866</v>
      </c>
      <c r="BF208" s="68">
        <v>57168.393581485376</v>
      </c>
      <c r="BG208" s="68">
        <f t="shared" si="36"/>
        <v>9634702.7518147398</v>
      </c>
      <c r="BH208" s="68">
        <v>0</v>
      </c>
    </row>
    <row r="209" spans="2:60">
      <c r="B209" s="79" t="s">
        <v>403</v>
      </c>
      <c r="C209" s="79" t="s">
        <v>404</v>
      </c>
      <c r="D209" s="80" t="s">
        <v>953</v>
      </c>
      <c r="E209" s="81">
        <v>10</v>
      </c>
      <c r="F209" s="68"/>
      <c r="G209" s="68"/>
      <c r="H209" s="68"/>
      <c r="I209" s="68"/>
      <c r="J209" s="68"/>
      <c r="K209" s="68"/>
      <c r="L209" s="68"/>
      <c r="M209" s="68"/>
      <c r="N209" s="68">
        <f t="shared" si="33"/>
        <v>0</v>
      </c>
      <c r="O209" s="68"/>
      <c r="Q209" s="79" t="s">
        <v>403</v>
      </c>
      <c r="R209" s="79" t="s">
        <v>404</v>
      </c>
      <c r="S209" s="80" t="s">
        <v>954</v>
      </c>
      <c r="T209" s="81">
        <v>10</v>
      </c>
      <c r="U209" s="68">
        <v>3404946.2463544831</v>
      </c>
      <c r="V209" s="68">
        <v>63059.219999999994</v>
      </c>
      <c r="W209" s="68">
        <v>38195.26</v>
      </c>
      <c r="X209" s="68">
        <v>6983.0700000000006</v>
      </c>
      <c r="Y209" s="68">
        <v>332842.42649429868</v>
      </c>
      <c r="Z209" s="68">
        <v>151722.57624173322</v>
      </c>
      <c r="AA209" s="68">
        <v>11988.978964801261</v>
      </c>
      <c r="AB209" s="68">
        <v>36311.357908655889</v>
      </c>
      <c r="AC209" s="68">
        <f t="shared" si="34"/>
        <v>4046049.1359639717</v>
      </c>
      <c r="AD209" s="68">
        <v>0</v>
      </c>
      <c r="AF209" s="79" t="s">
        <v>403</v>
      </c>
      <c r="AG209" s="79" t="s">
        <v>404</v>
      </c>
      <c r="AH209" s="80" t="s">
        <v>1156</v>
      </c>
      <c r="AI209" s="81">
        <v>10</v>
      </c>
      <c r="AJ209" s="68">
        <v>3484603.6823731549</v>
      </c>
      <c r="AK209" s="68">
        <v>64878.39</v>
      </c>
      <c r="AL209" s="68">
        <v>39336.58</v>
      </c>
      <c r="AM209" s="68">
        <v>7220.68</v>
      </c>
      <c r="AN209" s="68">
        <v>342614.75919690309</v>
      </c>
      <c r="AO209" s="68">
        <v>151722.57624173322</v>
      </c>
      <c r="AP209" s="68">
        <v>12424.794332198504</v>
      </c>
      <c r="AQ209" s="68">
        <v>37285.166231244337</v>
      </c>
      <c r="AR209" s="68">
        <f t="shared" si="35"/>
        <v>4140086.6283752341</v>
      </c>
      <c r="AS209" s="68">
        <v>0</v>
      </c>
      <c r="AU209" s="79" t="s">
        <v>403</v>
      </c>
      <c r="AV209" s="79" t="s">
        <v>404</v>
      </c>
      <c r="AW209" s="80" t="s">
        <v>1157</v>
      </c>
      <c r="AX209" s="81">
        <v>10</v>
      </c>
      <c r="AY209" s="68">
        <v>3558012.561808439</v>
      </c>
      <c r="AZ209" s="68">
        <v>66578.47</v>
      </c>
      <c r="BA209" s="68">
        <v>40363.89</v>
      </c>
      <c r="BB209" s="68">
        <v>7348.8600000000006</v>
      </c>
      <c r="BC209" s="68">
        <v>351441.5848558729</v>
      </c>
      <c r="BD209" s="68">
        <v>151722.57624173322</v>
      </c>
      <c r="BE209" s="68">
        <v>12774.836417142167</v>
      </c>
      <c r="BF209" s="68">
        <v>38192.45582451392</v>
      </c>
      <c r="BG209" s="68">
        <f t="shared" si="36"/>
        <v>4226435.2351477016</v>
      </c>
      <c r="BH209" s="68">
        <v>0</v>
      </c>
    </row>
    <row r="210" spans="2:60">
      <c r="B210" s="79" t="s">
        <v>405</v>
      </c>
      <c r="C210" s="79" t="s">
        <v>406</v>
      </c>
      <c r="D210" s="80" t="s">
        <v>953</v>
      </c>
      <c r="E210" s="81">
        <v>10</v>
      </c>
      <c r="F210" s="68"/>
      <c r="G210" s="68"/>
      <c r="H210" s="68"/>
      <c r="I210" s="68"/>
      <c r="J210" s="68"/>
      <c r="K210" s="68"/>
      <c r="L210" s="68"/>
      <c r="M210" s="68"/>
      <c r="N210" s="68">
        <f t="shared" si="33"/>
        <v>0</v>
      </c>
      <c r="O210" s="68"/>
      <c r="Q210" s="79" t="s">
        <v>405</v>
      </c>
      <c r="R210" s="79" t="s">
        <v>406</v>
      </c>
      <c r="S210" s="80" t="s">
        <v>954</v>
      </c>
      <c r="T210" s="81">
        <v>10</v>
      </c>
      <c r="U210" s="68">
        <v>6882418.900698496</v>
      </c>
      <c r="V210" s="68">
        <v>222717.52</v>
      </c>
      <c r="W210" s="68">
        <v>60519.91</v>
      </c>
      <c r="X210" s="68">
        <v>23700.1</v>
      </c>
      <c r="Y210" s="68">
        <v>1068542.471796599</v>
      </c>
      <c r="Z210" s="68">
        <v>346972.57339142758</v>
      </c>
      <c r="AA210" s="68">
        <v>266236.50549968157</v>
      </c>
      <c r="AB210" s="68">
        <v>79488.975641090423</v>
      </c>
      <c r="AC210" s="68">
        <f t="shared" si="34"/>
        <v>8950596.9570272937</v>
      </c>
      <c r="AD210" s="68">
        <v>0</v>
      </c>
      <c r="AF210" s="79" t="s">
        <v>405</v>
      </c>
      <c r="AG210" s="79" t="s">
        <v>406</v>
      </c>
      <c r="AH210" s="80" t="s">
        <v>1156</v>
      </c>
      <c r="AI210" s="81">
        <v>10</v>
      </c>
      <c r="AJ210" s="68">
        <v>7071623.2731086547</v>
      </c>
      <c r="AK210" s="68">
        <v>229122.04</v>
      </c>
      <c r="AL210" s="68">
        <v>62291.89</v>
      </c>
      <c r="AM210" s="68">
        <v>24356.35</v>
      </c>
      <c r="AN210" s="68">
        <v>1099992.952792885</v>
      </c>
      <c r="AO210" s="68">
        <v>346972.57339142758</v>
      </c>
      <c r="AP210" s="68">
        <v>274161.21934182564</v>
      </c>
      <c r="AQ210" s="68">
        <v>81872.193347530439</v>
      </c>
      <c r="AR210" s="68">
        <f t="shared" si="35"/>
        <v>9190392.491982324</v>
      </c>
      <c r="AS210" s="68">
        <v>0</v>
      </c>
      <c r="AU210" s="79" t="s">
        <v>405</v>
      </c>
      <c r="AV210" s="79" t="s">
        <v>406</v>
      </c>
      <c r="AW210" s="80" t="s">
        <v>1157</v>
      </c>
      <c r="AX210" s="81">
        <v>10</v>
      </c>
      <c r="AY210" s="68">
        <v>7243314.6009777803</v>
      </c>
      <c r="AZ210" s="68">
        <v>235053.8</v>
      </c>
      <c r="BA210" s="68">
        <v>63946.05</v>
      </c>
      <c r="BB210" s="68">
        <v>25008.06</v>
      </c>
      <c r="BC210" s="68">
        <v>1128334.2628414042</v>
      </c>
      <c r="BD210" s="68">
        <v>346972.57339142758</v>
      </c>
      <c r="BE210" s="68">
        <v>280902.95968307636</v>
      </c>
      <c r="BF210" s="68">
        <v>84049.283567884937</v>
      </c>
      <c r="BG210" s="68">
        <f t="shared" si="36"/>
        <v>9407581.5904615726</v>
      </c>
      <c r="BH210" s="68">
        <v>0</v>
      </c>
    </row>
    <row r="211" spans="2:60">
      <c r="B211" s="79" t="s">
        <v>407</v>
      </c>
      <c r="C211" s="79" t="s">
        <v>408</v>
      </c>
      <c r="D211" s="80" t="s">
        <v>953</v>
      </c>
      <c r="E211" s="81">
        <v>10</v>
      </c>
      <c r="F211" s="68"/>
      <c r="G211" s="68"/>
      <c r="H211" s="68"/>
      <c r="I211" s="68"/>
      <c r="J211" s="68"/>
      <c r="K211" s="68"/>
      <c r="L211" s="68"/>
      <c r="M211" s="68"/>
      <c r="N211" s="68">
        <f t="shared" si="33"/>
        <v>0</v>
      </c>
      <c r="O211" s="68"/>
      <c r="Q211" s="79" t="s">
        <v>407</v>
      </c>
      <c r="R211" s="79" t="s">
        <v>408</v>
      </c>
      <c r="S211" s="80" t="s">
        <v>954</v>
      </c>
      <c r="T211" s="81">
        <v>10</v>
      </c>
      <c r="U211" s="68">
        <v>4886578.6817240203</v>
      </c>
      <c r="V211" s="68">
        <v>234144.33999999997</v>
      </c>
      <c r="W211" s="68">
        <v>0</v>
      </c>
      <c r="X211" s="68">
        <v>15447.399999999996</v>
      </c>
      <c r="Y211" s="68">
        <v>734700.4366536719</v>
      </c>
      <c r="Z211" s="68">
        <v>652446.07500842656</v>
      </c>
      <c r="AA211" s="68">
        <v>420587.48766926222</v>
      </c>
      <c r="AB211" s="68">
        <v>61245.789483826607</v>
      </c>
      <c r="AC211" s="68">
        <f t="shared" si="34"/>
        <v>7175177.3305392079</v>
      </c>
      <c r="AD211" s="68">
        <v>170027.12</v>
      </c>
      <c r="AF211" s="79" t="s">
        <v>407</v>
      </c>
      <c r="AG211" s="79" t="s">
        <v>408</v>
      </c>
      <c r="AH211" s="80" t="s">
        <v>1156</v>
      </c>
      <c r="AI211" s="81">
        <v>10</v>
      </c>
      <c r="AJ211" s="68">
        <v>5015680.0440377211</v>
      </c>
      <c r="AK211" s="68">
        <v>240976.89000000004</v>
      </c>
      <c r="AL211" s="68">
        <v>0</v>
      </c>
      <c r="AM211" s="68">
        <v>15950.179999999998</v>
      </c>
      <c r="AN211" s="68">
        <v>756304.90456912853</v>
      </c>
      <c r="AO211" s="68">
        <v>652446.07500842656</v>
      </c>
      <c r="AP211" s="68">
        <v>432906.30802110553</v>
      </c>
      <c r="AQ211" s="68">
        <v>63054.234908297658</v>
      </c>
      <c r="AR211" s="68">
        <f t="shared" si="35"/>
        <v>7352339.4365446791</v>
      </c>
      <c r="AS211" s="68">
        <v>175020.80000000002</v>
      </c>
      <c r="AU211" s="79" t="s">
        <v>407</v>
      </c>
      <c r="AV211" s="79" t="s">
        <v>408</v>
      </c>
      <c r="AW211" s="80" t="s">
        <v>1157</v>
      </c>
      <c r="AX211" s="81">
        <v>10</v>
      </c>
      <c r="AY211" s="68">
        <v>5133400.3345487509</v>
      </c>
      <c r="AZ211" s="68">
        <v>247119.1</v>
      </c>
      <c r="BA211" s="68">
        <v>0</v>
      </c>
      <c r="BB211" s="68">
        <v>16342.98</v>
      </c>
      <c r="BC211" s="68">
        <v>775794.20979843626</v>
      </c>
      <c r="BD211" s="68">
        <v>652446.07500842656</v>
      </c>
      <c r="BE211" s="68">
        <v>443909.78950282332</v>
      </c>
      <c r="BF211" s="68">
        <v>64712.161004660651</v>
      </c>
      <c r="BG211" s="68">
        <f t="shared" si="36"/>
        <v>7513168.4198630983</v>
      </c>
      <c r="BH211" s="68">
        <v>179443.77</v>
      </c>
    </row>
    <row r="212" spans="2:60">
      <c r="B212" s="79" t="s">
        <v>409</v>
      </c>
      <c r="C212" s="79" t="s">
        <v>410</v>
      </c>
      <c r="D212" s="80" t="s">
        <v>953</v>
      </c>
      <c r="E212" s="81">
        <v>10</v>
      </c>
      <c r="F212" s="68"/>
      <c r="G212" s="68"/>
      <c r="H212" s="68"/>
      <c r="I212" s="68"/>
      <c r="J212" s="68"/>
      <c r="K212" s="68"/>
      <c r="L212" s="68"/>
      <c r="M212" s="68"/>
      <c r="N212" s="68">
        <f t="shared" si="33"/>
        <v>0</v>
      </c>
      <c r="O212" s="68"/>
      <c r="Q212" s="79" t="s">
        <v>409</v>
      </c>
      <c r="R212" s="79" t="s">
        <v>410</v>
      </c>
      <c r="S212" s="80" t="s">
        <v>954</v>
      </c>
      <c r="T212" s="81">
        <v>10</v>
      </c>
      <c r="U212" s="68">
        <v>30205527.754556235</v>
      </c>
      <c r="V212" s="68">
        <v>1267173.68</v>
      </c>
      <c r="W212" s="68">
        <v>1266293.6000000001</v>
      </c>
      <c r="X212" s="68">
        <v>110887.31000000001</v>
      </c>
      <c r="Y212" s="68">
        <v>4978327.9588519977</v>
      </c>
      <c r="Z212" s="68">
        <v>1754714.0745660423</v>
      </c>
      <c r="AA212" s="68">
        <v>3145974.1355701149</v>
      </c>
      <c r="AB212" s="68">
        <v>398540.13484367728</v>
      </c>
      <c r="AC212" s="68">
        <f t="shared" si="34"/>
        <v>43630281.848388076</v>
      </c>
      <c r="AD212" s="68">
        <v>502843.19999999995</v>
      </c>
      <c r="AF212" s="79" t="s">
        <v>409</v>
      </c>
      <c r="AG212" s="79" t="s">
        <v>410</v>
      </c>
      <c r="AH212" s="80" t="s">
        <v>1156</v>
      </c>
      <c r="AI212" s="81">
        <v>10</v>
      </c>
      <c r="AJ212" s="68">
        <v>30894092.431438707</v>
      </c>
      <c r="AK212" s="68">
        <v>1294306.4000000004</v>
      </c>
      <c r="AL212" s="68">
        <v>1293416.7499999998</v>
      </c>
      <c r="AM212" s="68">
        <v>113317.14</v>
      </c>
      <c r="AN212" s="68">
        <v>5091692.1463470357</v>
      </c>
      <c r="AO212" s="68">
        <v>1754714.0745660423</v>
      </c>
      <c r="AP212" s="68">
        <v>3217916.1502374555</v>
      </c>
      <c r="AQ212" s="68">
        <v>407617.03275762498</v>
      </c>
      <c r="AR212" s="68">
        <f t="shared" si="35"/>
        <v>44580613.385346867</v>
      </c>
      <c r="AS212" s="68">
        <v>513541.26</v>
      </c>
      <c r="AU212" s="79" t="s">
        <v>409</v>
      </c>
      <c r="AV212" s="79" t="s">
        <v>410</v>
      </c>
      <c r="AW212" s="80" t="s">
        <v>1157</v>
      </c>
      <c r="AX212" s="81">
        <v>10</v>
      </c>
      <c r="AY212" s="68">
        <v>31484905.780125022</v>
      </c>
      <c r="AZ212" s="68">
        <v>1317175.58</v>
      </c>
      <c r="BA212" s="68">
        <v>1316164.79</v>
      </c>
      <c r="BB212" s="68">
        <v>115230.39999999999</v>
      </c>
      <c r="BC212" s="68">
        <v>5188864.6958967</v>
      </c>
      <c r="BD212" s="68">
        <v>1754714.0745660423</v>
      </c>
      <c r="BE212" s="68">
        <v>3279461.0403005774</v>
      </c>
      <c r="BF212" s="68">
        <v>415334.56330391765</v>
      </c>
      <c r="BG212" s="68">
        <f t="shared" si="36"/>
        <v>45394543.204192258</v>
      </c>
      <c r="BH212" s="68">
        <v>522692.27999999997</v>
      </c>
    </row>
    <row r="213" spans="2:60">
      <c r="B213" s="79" t="s">
        <v>411</v>
      </c>
      <c r="C213" s="79" t="s">
        <v>412</v>
      </c>
      <c r="D213" s="80" t="s">
        <v>953</v>
      </c>
      <c r="E213" s="81">
        <v>10</v>
      </c>
      <c r="F213" s="68"/>
      <c r="G213" s="68"/>
      <c r="H213" s="68"/>
      <c r="I213" s="68"/>
      <c r="J213" s="68"/>
      <c r="K213" s="68"/>
      <c r="L213" s="68"/>
      <c r="M213" s="68"/>
      <c r="N213" s="68">
        <f t="shared" si="33"/>
        <v>0</v>
      </c>
      <c r="O213" s="68"/>
      <c r="Q213" s="79" t="s">
        <v>411</v>
      </c>
      <c r="R213" s="79" t="s">
        <v>412</v>
      </c>
      <c r="S213" s="80" t="s">
        <v>954</v>
      </c>
      <c r="T213" s="81">
        <v>10</v>
      </c>
      <c r="U213" s="68">
        <v>39171025.293461457</v>
      </c>
      <c r="V213" s="68">
        <v>1477765.1300000004</v>
      </c>
      <c r="W213" s="68">
        <v>566369.07000000007</v>
      </c>
      <c r="X213" s="68">
        <v>138180.08000000002</v>
      </c>
      <c r="Y213" s="68">
        <v>6514912.3284408348</v>
      </c>
      <c r="Z213" s="68">
        <v>3003987.5002377662</v>
      </c>
      <c r="AA213" s="68">
        <v>2705898.8456741362</v>
      </c>
      <c r="AB213" s="68">
        <v>479947.37043824792</v>
      </c>
      <c r="AC213" s="68">
        <f t="shared" si="34"/>
        <v>54770887.478252441</v>
      </c>
      <c r="AD213" s="68">
        <v>712801.86</v>
      </c>
      <c r="AF213" s="79" t="s">
        <v>411</v>
      </c>
      <c r="AG213" s="79" t="s">
        <v>412</v>
      </c>
      <c r="AH213" s="80" t="s">
        <v>1156</v>
      </c>
      <c r="AI213" s="81">
        <v>10</v>
      </c>
      <c r="AJ213" s="68">
        <v>40315497.070829026</v>
      </c>
      <c r="AK213" s="68">
        <v>1520870.33</v>
      </c>
      <c r="AL213" s="68">
        <v>582827.87</v>
      </c>
      <c r="AM213" s="68">
        <v>142150.50999999998</v>
      </c>
      <c r="AN213" s="68">
        <v>6706504.2143075736</v>
      </c>
      <c r="AO213" s="68">
        <v>3003987.5002377662</v>
      </c>
      <c r="AP213" s="68">
        <v>2785369.2088604118</v>
      </c>
      <c r="AQ213" s="68">
        <v>495108.45764549822</v>
      </c>
      <c r="AR213" s="68">
        <f t="shared" si="35"/>
        <v>56285915.241880268</v>
      </c>
      <c r="AS213" s="68">
        <v>733600.08</v>
      </c>
      <c r="AU213" s="79" t="s">
        <v>411</v>
      </c>
      <c r="AV213" s="79" t="s">
        <v>412</v>
      </c>
      <c r="AW213" s="80" t="s">
        <v>1157</v>
      </c>
      <c r="AX213" s="81">
        <v>10</v>
      </c>
      <c r="AY213" s="68">
        <v>41346555.096076697</v>
      </c>
      <c r="AZ213" s="68">
        <v>1559713.07</v>
      </c>
      <c r="BA213" s="68">
        <v>597780.33000000007</v>
      </c>
      <c r="BB213" s="68">
        <v>145880.34999999998</v>
      </c>
      <c r="BC213" s="68">
        <v>6879288.9368984718</v>
      </c>
      <c r="BD213" s="68">
        <v>3003987.5002377662</v>
      </c>
      <c r="BE213" s="68">
        <v>2857160.0371146314</v>
      </c>
      <c r="BF213" s="68">
        <v>508880.85106821358</v>
      </c>
      <c r="BG213" s="68">
        <f t="shared" si="36"/>
        <v>57651571.891395777</v>
      </c>
      <c r="BH213" s="68">
        <v>752325.72</v>
      </c>
    </row>
    <row r="214" spans="2:60">
      <c r="B214" s="79" t="s">
        <v>413</v>
      </c>
      <c r="C214" s="79" t="s">
        <v>414</v>
      </c>
      <c r="D214" s="80" t="s">
        <v>953</v>
      </c>
      <c r="E214" s="81">
        <v>10</v>
      </c>
      <c r="F214" s="68"/>
      <c r="G214" s="68"/>
      <c r="H214" s="68"/>
      <c r="I214" s="68"/>
      <c r="J214" s="68"/>
      <c r="K214" s="68"/>
      <c r="L214" s="68"/>
      <c r="M214" s="68"/>
      <c r="N214" s="68">
        <f t="shared" si="33"/>
        <v>0</v>
      </c>
      <c r="O214" s="68"/>
      <c r="Q214" s="79" t="s">
        <v>413</v>
      </c>
      <c r="R214" s="79" t="s">
        <v>414</v>
      </c>
      <c r="S214" s="80" t="s">
        <v>954</v>
      </c>
      <c r="T214" s="81">
        <v>10</v>
      </c>
      <c r="U214" s="68">
        <v>23975400.279096823</v>
      </c>
      <c r="V214" s="68">
        <v>514948.31000000006</v>
      </c>
      <c r="W214" s="68">
        <v>98186.15</v>
      </c>
      <c r="X214" s="68">
        <v>83161.989999999991</v>
      </c>
      <c r="Y214" s="68">
        <v>3178086.2072344576</v>
      </c>
      <c r="Z214" s="68">
        <v>949954.42802687385</v>
      </c>
      <c r="AA214" s="68">
        <v>1099905.1042045942</v>
      </c>
      <c r="AB214" s="68">
        <v>265422.29229559377</v>
      </c>
      <c r="AC214" s="68">
        <f t="shared" si="34"/>
        <v>30186119.750858337</v>
      </c>
      <c r="AD214" s="68">
        <v>21054.989999999998</v>
      </c>
      <c r="AF214" s="79" t="s">
        <v>413</v>
      </c>
      <c r="AG214" s="79" t="s">
        <v>414</v>
      </c>
      <c r="AH214" s="80" t="s">
        <v>1156</v>
      </c>
      <c r="AI214" s="81">
        <v>10</v>
      </c>
      <c r="AJ214" s="68">
        <v>24677021.114150643</v>
      </c>
      <c r="AK214" s="68">
        <v>529912.07000000007</v>
      </c>
      <c r="AL214" s="68">
        <v>100981.82</v>
      </c>
      <c r="AM214" s="68">
        <v>85570.510000000009</v>
      </c>
      <c r="AN214" s="68">
        <v>3271524.4925340312</v>
      </c>
      <c r="AO214" s="68">
        <v>949954.42802687385</v>
      </c>
      <c r="AP214" s="68">
        <v>1132294.237251393</v>
      </c>
      <c r="AQ214" s="68">
        <v>273810.3774501197</v>
      </c>
      <c r="AR214" s="68">
        <f t="shared" si="35"/>
        <v>31042731.119413063</v>
      </c>
      <c r="AS214" s="68">
        <v>21662.070000000003</v>
      </c>
      <c r="AU214" s="79" t="s">
        <v>413</v>
      </c>
      <c r="AV214" s="79" t="s">
        <v>414</v>
      </c>
      <c r="AW214" s="80" t="s">
        <v>1157</v>
      </c>
      <c r="AX214" s="81">
        <v>10</v>
      </c>
      <c r="AY214" s="68">
        <v>25309051.023363199</v>
      </c>
      <c r="AZ214" s="68">
        <v>543486.51</v>
      </c>
      <c r="BA214" s="68">
        <v>103651.81</v>
      </c>
      <c r="BB214" s="68">
        <v>87747.57</v>
      </c>
      <c r="BC214" s="68">
        <v>3355801.8256780524</v>
      </c>
      <c r="BD214" s="68">
        <v>949954.42802687385</v>
      </c>
      <c r="BE214" s="68">
        <v>1161405.6962101171</v>
      </c>
      <c r="BF214" s="68">
        <v>281425.34631924331</v>
      </c>
      <c r="BG214" s="68">
        <f t="shared" si="36"/>
        <v>31814790.159597486</v>
      </c>
      <c r="BH214" s="68">
        <v>22265.95</v>
      </c>
    </row>
    <row r="215" spans="2:60">
      <c r="B215" s="79" t="s">
        <v>415</v>
      </c>
      <c r="C215" s="79" t="s">
        <v>416</v>
      </c>
      <c r="D215" s="80" t="s">
        <v>953</v>
      </c>
      <c r="E215" s="81">
        <v>10</v>
      </c>
      <c r="F215" s="68"/>
      <c r="G215" s="68"/>
      <c r="H215" s="68"/>
      <c r="I215" s="68"/>
      <c r="J215" s="68"/>
      <c r="K215" s="68"/>
      <c r="L215" s="68"/>
      <c r="M215" s="68"/>
      <c r="N215" s="68">
        <f t="shared" si="33"/>
        <v>0</v>
      </c>
      <c r="O215" s="68"/>
      <c r="Q215" s="79" t="s">
        <v>415</v>
      </c>
      <c r="R215" s="79" t="s">
        <v>416</v>
      </c>
      <c r="S215" s="80" t="s">
        <v>954</v>
      </c>
      <c r="T215" s="81">
        <v>10</v>
      </c>
      <c r="U215" s="68">
        <v>6019791.1559766494</v>
      </c>
      <c r="V215" s="68">
        <v>241149.08000000002</v>
      </c>
      <c r="W215" s="68">
        <v>15392.5</v>
      </c>
      <c r="X215" s="68">
        <v>19104.16</v>
      </c>
      <c r="Y215" s="68">
        <v>796050.75915318413</v>
      </c>
      <c r="Z215" s="68">
        <v>533337.92922675842</v>
      </c>
      <c r="AA215" s="68">
        <v>0</v>
      </c>
      <c r="AB215" s="68">
        <v>70638.385478056967</v>
      </c>
      <c r="AC215" s="68">
        <f t="shared" si="34"/>
        <v>7891636.3898346499</v>
      </c>
      <c r="AD215" s="68">
        <v>196172.41999999998</v>
      </c>
      <c r="AF215" s="79" t="s">
        <v>415</v>
      </c>
      <c r="AG215" s="79" t="s">
        <v>416</v>
      </c>
      <c r="AH215" s="80" t="s">
        <v>1156</v>
      </c>
      <c r="AI215" s="81">
        <v>10</v>
      </c>
      <c r="AJ215" s="68">
        <v>6183519.1027730824</v>
      </c>
      <c r="AK215" s="68">
        <v>248207.91999999998</v>
      </c>
      <c r="AL215" s="68">
        <v>15790.999999999998</v>
      </c>
      <c r="AM215" s="68">
        <v>19683.150000000001</v>
      </c>
      <c r="AN215" s="68">
        <v>819521.34477102116</v>
      </c>
      <c r="AO215" s="68">
        <v>533337.92922675842</v>
      </c>
      <c r="AP215" s="68">
        <v>0</v>
      </c>
      <c r="AQ215" s="68">
        <v>72739.75714758411</v>
      </c>
      <c r="AR215" s="68">
        <f t="shared" si="35"/>
        <v>8094747.1339184456</v>
      </c>
      <c r="AS215" s="68">
        <v>201946.93</v>
      </c>
      <c r="AU215" s="79" t="s">
        <v>415</v>
      </c>
      <c r="AV215" s="79" t="s">
        <v>416</v>
      </c>
      <c r="AW215" s="80" t="s">
        <v>1157</v>
      </c>
      <c r="AX215" s="81">
        <v>10</v>
      </c>
      <c r="AY215" s="68">
        <v>6331585.13852954</v>
      </c>
      <c r="AZ215" s="68">
        <v>254554.48000000007</v>
      </c>
      <c r="BA215" s="68">
        <v>16072.36</v>
      </c>
      <c r="BB215" s="68">
        <v>20147.04</v>
      </c>
      <c r="BC215" s="68">
        <v>840668.08005297987</v>
      </c>
      <c r="BD215" s="68">
        <v>533337.92922675842</v>
      </c>
      <c r="BE215" s="68">
        <v>0</v>
      </c>
      <c r="BF215" s="68">
        <v>74657.288799332455</v>
      </c>
      <c r="BG215" s="68">
        <f t="shared" si="36"/>
        <v>8278151.9966086112</v>
      </c>
      <c r="BH215" s="68">
        <v>207129.67999999996</v>
      </c>
    </row>
    <row r="216" spans="2:60">
      <c r="B216" s="79" t="s">
        <v>417</v>
      </c>
      <c r="C216" s="79" t="s">
        <v>418</v>
      </c>
      <c r="D216" s="80" t="s">
        <v>953</v>
      </c>
      <c r="E216" s="81">
        <v>10</v>
      </c>
      <c r="F216" s="68"/>
      <c r="G216" s="68"/>
      <c r="H216" s="68"/>
      <c r="I216" s="68"/>
      <c r="J216" s="68"/>
      <c r="K216" s="68"/>
      <c r="L216" s="68"/>
      <c r="M216" s="68"/>
      <c r="N216" s="68">
        <f t="shared" si="33"/>
        <v>0</v>
      </c>
      <c r="O216" s="68"/>
      <c r="Q216" s="79" t="s">
        <v>417</v>
      </c>
      <c r="R216" s="79" t="s">
        <v>418</v>
      </c>
      <c r="S216" s="80" t="s">
        <v>954</v>
      </c>
      <c r="T216" s="81">
        <v>10</v>
      </c>
      <c r="U216" s="68">
        <v>4220019.5096927816</v>
      </c>
      <c r="V216" s="68">
        <v>64887.27</v>
      </c>
      <c r="W216" s="68">
        <v>36072.550000000003</v>
      </c>
      <c r="X216" s="68">
        <v>13974.049999999997</v>
      </c>
      <c r="Y216" s="68">
        <v>463100.1083136212</v>
      </c>
      <c r="Z216" s="68">
        <v>191539.49593151291</v>
      </c>
      <c r="AA216" s="68">
        <v>0</v>
      </c>
      <c r="AB216" s="68">
        <v>46476.052320634015</v>
      </c>
      <c r="AC216" s="68">
        <f t="shared" si="34"/>
        <v>5036069.0362585485</v>
      </c>
      <c r="AD216" s="68">
        <v>0</v>
      </c>
      <c r="AF216" s="79" t="s">
        <v>417</v>
      </c>
      <c r="AG216" s="79" t="s">
        <v>418</v>
      </c>
      <c r="AH216" s="80" t="s">
        <v>1156</v>
      </c>
      <c r="AI216" s="81">
        <v>10</v>
      </c>
      <c r="AJ216" s="68">
        <v>4314804.4855658375</v>
      </c>
      <c r="AK216" s="68">
        <v>66240.150000000009</v>
      </c>
      <c r="AL216" s="68">
        <v>36787.920000000006</v>
      </c>
      <c r="AM216" s="68">
        <v>14233.420000000002</v>
      </c>
      <c r="AN216" s="68">
        <v>473523.62799700286</v>
      </c>
      <c r="AO216" s="68">
        <v>191539.49593151291</v>
      </c>
      <c r="AP216" s="68">
        <v>0</v>
      </c>
      <c r="AQ216" s="68">
        <v>47525.77592452243</v>
      </c>
      <c r="AR216" s="68">
        <f t="shared" si="35"/>
        <v>5144654.8754188754</v>
      </c>
      <c r="AS216" s="68">
        <v>0</v>
      </c>
      <c r="AU216" s="79" t="s">
        <v>417</v>
      </c>
      <c r="AV216" s="79" t="s">
        <v>418</v>
      </c>
      <c r="AW216" s="80" t="s">
        <v>1157</v>
      </c>
      <c r="AX216" s="81">
        <v>10</v>
      </c>
      <c r="AY216" s="68">
        <v>4396224.4734157361</v>
      </c>
      <c r="AZ216" s="68">
        <v>67441.440000000002</v>
      </c>
      <c r="BA216" s="68">
        <v>37369.199999999997</v>
      </c>
      <c r="BB216" s="68">
        <v>14483.32</v>
      </c>
      <c r="BC216" s="68">
        <v>482445.29793323606</v>
      </c>
      <c r="BD216" s="68">
        <v>191539.49593151291</v>
      </c>
      <c r="BE216" s="68">
        <v>0</v>
      </c>
      <c r="BF216" s="68">
        <v>48422.6597006917</v>
      </c>
      <c r="BG216" s="68">
        <f t="shared" si="36"/>
        <v>5237925.8869811771</v>
      </c>
      <c r="BH216" s="68">
        <v>0</v>
      </c>
    </row>
    <row r="217" spans="2:60">
      <c r="B217" s="79" t="s">
        <v>419</v>
      </c>
      <c r="C217" s="79" t="s">
        <v>420</v>
      </c>
      <c r="D217" s="80" t="s">
        <v>953</v>
      </c>
      <c r="E217" s="81">
        <v>10</v>
      </c>
      <c r="F217" s="68"/>
      <c r="G217" s="68"/>
      <c r="H217" s="68"/>
      <c r="I217" s="68"/>
      <c r="J217" s="68"/>
      <c r="K217" s="68"/>
      <c r="L217" s="68"/>
      <c r="M217" s="68"/>
      <c r="N217" s="68">
        <f t="shared" si="33"/>
        <v>0</v>
      </c>
      <c r="O217" s="68"/>
      <c r="Q217" s="79" t="s">
        <v>419</v>
      </c>
      <c r="R217" s="79" t="s">
        <v>420</v>
      </c>
      <c r="S217" s="80" t="s">
        <v>954</v>
      </c>
      <c r="T217" s="81">
        <v>10</v>
      </c>
      <c r="U217" s="68">
        <v>58921112.646350257</v>
      </c>
      <c r="V217" s="68">
        <v>2859354.3900000006</v>
      </c>
      <c r="W217" s="68">
        <v>2739584.19</v>
      </c>
      <c r="X217" s="68">
        <v>211608.1</v>
      </c>
      <c r="Y217" s="68">
        <v>8889861.9853089191</v>
      </c>
      <c r="Z217" s="68">
        <v>2680691.8162090285</v>
      </c>
      <c r="AA217" s="68">
        <v>5264656.5336098541</v>
      </c>
      <c r="AB217" s="68">
        <v>756676.24167080224</v>
      </c>
      <c r="AC217" s="68">
        <f t="shared" si="34"/>
        <v>84333928.603148863</v>
      </c>
      <c r="AD217" s="68">
        <v>2010382.7000000002</v>
      </c>
      <c r="AF217" s="79" t="s">
        <v>419</v>
      </c>
      <c r="AG217" s="79" t="s">
        <v>420</v>
      </c>
      <c r="AH217" s="80" t="s">
        <v>1156</v>
      </c>
      <c r="AI217" s="81">
        <v>10</v>
      </c>
      <c r="AJ217" s="68">
        <v>60634072.605630413</v>
      </c>
      <c r="AK217" s="68">
        <v>2942698.7199999997</v>
      </c>
      <c r="AL217" s="68">
        <v>2819515.9800000004</v>
      </c>
      <c r="AM217" s="68">
        <v>217806.03999999998</v>
      </c>
      <c r="AN217" s="68">
        <v>9151331.4927187208</v>
      </c>
      <c r="AO217" s="68">
        <v>2680691.8162090285</v>
      </c>
      <c r="AP217" s="68">
        <v>5419544.2430371996</v>
      </c>
      <c r="AQ217" s="68">
        <v>780581.07310204208</v>
      </c>
      <c r="AR217" s="68">
        <f t="shared" si="35"/>
        <v>86715237.76069741</v>
      </c>
      <c r="AS217" s="68">
        <v>2068995.7899999998</v>
      </c>
      <c r="AU217" s="79" t="s">
        <v>419</v>
      </c>
      <c r="AV217" s="79" t="s">
        <v>420</v>
      </c>
      <c r="AW217" s="80" t="s">
        <v>1157</v>
      </c>
      <c r="AX217" s="81">
        <v>10</v>
      </c>
      <c r="AY217" s="68">
        <v>62177590.831251875</v>
      </c>
      <c r="AZ217" s="68">
        <v>3017858.31</v>
      </c>
      <c r="BA217" s="68">
        <v>2891392.12</v>
      </c>
      <c r="BB217" s="68">
        <v>223317.56</v>
      </c>
      <c r="BC217" s="68">
        <v>9387160.7681633011</v>
      </c>
      <c r="BD217" s="68">
        <v>2680691.8162090285</v>
      </c>
      <c r="BE217" s="68">
        <v>5559327.5418674909</v>
      </c>
      <c r="BF217" s="68">
        <v>802285.35864016414</v>
      </c>
      <c r="BG217" s="68">
        <f t="shared" si="36"/>
        <v>88861470.226131886</v>
      </c>
      <c r="BH217" s="68">
        <v>2121845.9200000004</v>
      </c>
    </row>
    <row r="218" spans="2:60">
      <c r="B218" s="79" t="s">
        <v>421</v>
      </c>
      <c r="C218" s="79" t="s">
        <v>422</v>
      </c>
      <c r="D218" s="80" t="s">
        <v>953</v>
      </c>
      <c r="E218" s="81">
        <v>10</v>
      </c>
      <c r="F218" s="68"/>
      <c r="G218" s="68"/>
      <c r="H218" s="68"/>
      <c r="I218" s="68"/>
      <c r="J218" s="68"/>
      <c r="K218" s="68"/>
      <c r="L218" s="68"/>
      <c r="M218" s="68"/>
      <c r="N218" s="68">
        <f t="shared" si="33"/>
        <v>0</v>
      </c>
      <c r="O218" s="68"/>
      <c r="Q218" s="79" t="s">
        <v>421</v>
      </c>
      <c r="R218" s="79" t="s">
        <v>422</v>
      </c>
      <c r="S218" s="80" t="s">
        <v>954</v>
      </c>
      <c r="T218" s="81">
        <v>10</v>
      </c>
      <c r="U218" s="68">
        <v>778064.57398236473</v>
      </c>
      <c r="V218" s="68">
        <v>32830.720000000001</v>
      </c>
      <c r="W218" s="68">
        <v>0</v>
      </c>
      <c r="X218" s="68">
        <v>2297.19</v>
      </c>
      <c r="Y218" s="68">
        <v>96712.200480502797</v>
      </c>
      <c r="Z218" s="68">
        <v>94522.888093378555</v>
      </c>
      <c r="AA218" s="68">
        <v>0</v>
      </c>
      <c r="AB218" s="68">
        <v>8669.0552847005893</v>
      </c>
      <c r="AC218" s="68">
        <f t="shared" si="34"/>
        <v>1037504.2878409466</v>
      </c>
      <c r="AD218" s="68">
        <v>24407.659999999996</v>
      </c>
      <c r="AF218" s="79" t="s">
        <v>421</v>
      </c>
      <c r="AG218" s="79" t="s">
        <v>422</v>
      </c>
      <c r="AH218" s="80" t="s">
        <v>1156</v>
      </c>
      <c r="AI218" s="81">
        <v>10</v>
      </c>
      <c r="AJ218" s="68">
        <v>792362.33241748367</v>
      </c>
      <c r="AK218" s="68">
        <v>33433.22</v>
      </c>
      <c r="AL218" s="68">
        <v>0</v>
      </c>
      <c r="AM218" s="68">
        <v>2339.36</v>
      </c>
      <c r="AN218" s="68">
        <v>98515.406924189272</v>
      </c>
      <c r="AO218" s="68">
        <v>94522.888093378555</v>
      </c>
      <c r="AP218" s="68">
        <v>0</v>
      </c>
      <c r="AQ218" s="68">
        <v>8851.1052956794156</v>
      </c>
      <c r="AR218" s="68">
        <f t="shared" si="35"/>
        <v>1054879.9027307308</v>
      </c>
      <c r="AS218" s="68">
        <v>24855.589999999997</v>
      </c>
      <c r="AU218" s="79" t="s">
        <v>421</v>
      </c>
      <c r="AV218" s="79" t="s">
        <v>422</v>
      </c>
      <c r="AW218" s="80" t="s">
        <v>1157</v>
      </c>
      <c r="AX218" s="81">
        <v>10</v>
      </c>
      <c r="AY218" s="68">
        <v>806264.86012601375</v>
      </c>
      <c r="AZ218" s="68">
        <v>34019.08</v>
      </c>
      <c r="BA218" s="68">
        <v>0</v>
      </c>
      <c r="BB218" s="68">
        <v>2380.36</v>
      </c>
      <c r="BC218" s="68">
        <v>100268.76259622838</v>
      </c>
      <c r="BD218" s="68">
        <v>94522.888093378555</v>
      </c>
      <c r="BE218" s="68">
        <v>0</v>
      </c>
      <c r="BF218" s="68">
        <v>9028.1202015926829</v>
      </c>
      <c r="BG218" s="68">
        <f t="shared" si="36"/>
        <v>1071775.2210172133</v>
      </c>
      <c r="BH218" s="68">
        <v>25291.149999999998</v>
      </c>
    </row>
    <row r="219" spans="2:60">
      <c r="B219" s="79" t="s">
        <v>423</v>
      </c>
      <c r="C219" s="79" t="s">
        <v>424</v>
      </c>
      <c r="D219" s="80" t="s">
        <v>953</v>
      </c>
      <c r="E219" s="81">
        <v>10</v>
      </c>
      <c r="F219" s="68"/>
      <c r="G219" s="68"/>
      <c r="H219" s="68"/>
      <c r="I219" s="68"/>
      <c r="J219" s="68"/>
      <c r="K219" s="68"/>
      <c r="L219" s="68"/>
      <c r="M219" s="68"/>
      <c r="N219" s="68">
        <f t="shared" si="33"/>
        <v>0</v>
      </c>
      <c r="O219" s="68"/>
      <c r="Q219" s="79" t="s">
        <v>423</v>
      </c>
      <c r="R219" s="79" t="s">
        <v>424</v>
      </c>
      <c r="S219" s="80" t="s">
        <v>954</v>
      </c>
      <c r="T219" s="81">
        <v>10</v>
      </c>
      <c r="U219" s="68">
        <v>667885.89098720299</v>
      </c>
      <c r="V219" s="68">
        <v>7557.0199999999995</v>
      </c>
      <c r="W219" s="68">
        <v>0</v>
      </c>
      <c r="X219" s="68">
        <v>1813.6899999999998</v>
      </c>
      <c r="Y219" s="68">
        <v>75871.823187037051</v>
      </c>
      <c r="Z219" s="68">
        <v>70802.965190241433</v>
      </c>
      <c r="AA219" s="68">
        <v>0</v>
      </c>
      <c r="AB219" s="68">
        <v>7142.8116901699686</v>
      </c>
      <c r="AC219" s="68">
        <f t="shared" si="34"/>
        <v>831074.20105465141</v>
      </c>
      <c r="AD219" s="68">
        <v>0</v>
      </c>
      <c r="AF219" s="79" t="s">
        <v>423</v>
      </c>
      <c r="AG219" s="79" t="s">
        <v>424</v>
      </c>
      <c r="AH219" s="80" t="s">
        <v>1156</v>
      </c>
      <c r="AI219" s="81">
        <v>10</v>
      </c>
      <c r="AJ219" s="68">
        <v>680202.34262863337</v>
      </c>
      <c r="AK219" s="68">
        <v>7696.67</v>
      </c>
      <c r="AL219" s="68">
        <v>0</v>
      </c>
      <c r="AM219" s="68">
        <v>1847.1999999999998</v>
      </c>
      <c r="AN219" s="68">
        <v>77292.659765896387</v>
      </c>
      <c r="AO219" s="68">
        <v>70802.965190241433</v>
      </c>
      <c r="AP219" s="68">
        <v>0</v>
      </c>
      <c r="AQ219" s="68">
        <v>7292.8147056634771</v>
      </c>
      <c r="AR219" s="68">
        <f t="shared" si="35"/>
        <v>845134.65229043469</v>
      </c>
      <c r="AS219" s="68">
        <v>0</v>
      </c>
      <c r="AU219" s="79" t="s">
        <v>423</v>
      </c>
      <c r="AV219" s="79" t="s">
        <v>424</v>
      </c>
      <c r="AW219" s="80" t="s">
        <v>1157</v>
      </c>
      <c r="AX219" s="81">
        <v>10</v>
      </c>
      <c r="AY219" s="68">
        <v>692178.36238291964</v>
      </c>
      <c r="AZ219" s="68">
        <v>7832.45</v>
      </c>
      <c r="BA219" s="68">
        <v>0</v>
      </c>
      <c r="BB219" s="68">
        <v>1879.7899999999997</v>
      </c>
      <c r="BC219" s="68">
        <v>78674.220045973823</v>
      </c>
      <c r="BD219" s="68">
        <v>70802.965190241433</v>
      </c>
      <c r="BE219" s="68">
        <v>0</v>
      </c>
      <c r="BF219" s="68">
        <v>7438.6845997767523</v>
      </c>
      <c r="BG219" s="68">
        <f t="shared" si="36"/>
        <v>858806.47221891163</v>
      </c>
      <c r="BH219" s="68">
        <v>0</v>
      </c>
    </row>
    <row r="220" spans="2:60">
      <c r="B220" s="79" t="s">
        <v>425</v>
      </c>
      <c r="C220" s="79" t="s">
        <v>426</v>
      </c>
      <c r="D220" s="80" t="s">
        <v>953</v>
      </c>
      <c r="E220" s="81">
        <v>10</v>
      </c>
      <c r="F220" s="68"/>
      <c r="G220" s="68"/>
      <c r="H220" s="68"/>
      <c r="I220" s="68"/>
      <c r="J220" s="68"/>
      <c r="K220" s="68"/>
      <c r="L220" s="68"/>
      <c r="M220" s="68"/>
      <c r="N220" s="68">
        <f t="shared" si="33"/>
        <v>0</v>
      </c>
      <c r="O220" s="68"/>
      <c r="Q220" s="79" t="s">
        <v>425</v>
      </c>
      <c r="R220" s="79" t="s">
        <v>426</v>
      </c>
      <c r="S220" s="80" t="s">
        <v>954</v>
      </c>
      <c r="T220" s="81">
        <v>10</v>
      </c>
      <c r="U220" s="68">
        <v>1850169.2096082387</v>
      </c>
      <c r="V220" s="68">
        <v>0</v>
      </c>
      <c r="W220" s="68">
        <v>0</v>
      </c>
      <c r="X220" s="68">
        <v>0</v>
      </c>
      <c r="Y220" s="68">
        <v>66589.994540247979</v>
      </c>
      <c r="Z220" s="68">
        <v>97875.590385164105</v>
      </c>
      <c r="AA220" s="68">
        <v>0</v>
      </c>
      <c r="AB220" s="68">
        <v>18267.784054348944</v>
      </c>
      <c r="AC220" s="68">
        <f t="shared" si="34"/>
        <v>2032902.5785879998</v>
      </c>
      <c r="AD220" s="68">
        <v>0</v>
      </c>
      <c r="AF220" s="79" t="s">
        <v>425</v>
      </c>
      <c r="AG220" s="79" t="s">
        <v>426</v>
      </c>
      <c r="AH220" s="80" t="s">
        <v>1156</v>
      </c>
      <c r="AI220" s="81">
        <v>10</v>
      </c>
      <c r="AJ220" s="68">
        <v>1881434.5687732699</v>
      </c>
      <c r="AK220" s="68">
        <v>0</v>
      </c>
      <c r="AL220" s="68">
        <v>0</v>
      </c>
      <c r="AM220" s="68">
        <v>0</v>
      </c>
      <c r="AN220" s="68">
        <v>67832.789735034065</v>
      </c>
      <c r="AO220" s="68">
        <v>97875.590385164105</v>
      </c>
      <c r="AP220" s="68">
        <v>0</v>
      </c>
      <c r="AQ220" s="68">
        <v>18651.407519490225</v>
      </c>
      <c r="AR220" s="68">
        <f t="shared" si="35"/>
        <v>2065794.3564129584</v>
      </c>
      <c r="AS220" s="68">
        <v>0</v>
      </c>
      <c r="AU220" s="79" t="s">
        <v>425</v>
      </c>
      <c r="AV220" s="79" t="s">
        <v>426</v>
      </c>
      <c r="AW220" s="80" t="s">
        <v>1157</v>
      </c>
      <c r="AX220" s="81">
        <v>10</v>
      </c>
      <c r="AY220" s="68">
        <v>1911836.164527362</v>
      </c>
      <c r="AZ220" s="68">
        <v>0</v>
      </c>
      <c r="BA220" s="68">
        <v>0</v>
      </c>
      <c r="BB220" s="68">
        <v>0</v>
      </c>
      <c r="BC220" s="68">
        <v>69041.214316029393</v>
      </c>
      <c r="BD220" s="68">
        <v>97875.590385164105</v>
      </c>
      <c r="BE220" s="68">
        <v>0</v>
      </c>
      <c r="BF220" s="68">
        <v>19024.435669880593</v>
      </c>
      <c r="BG220" s="68">
        <f t="shared" si="36"/>
        <v>2097777.4048984358</v>
      </c>
      <c r="BH220" s="68">
        <v>0</v>
      </c>
    </row>
    <row r="221" spans="2:60">
      <c r="B221" s="79" t="s">
        <v>427</v>
      </c>
      <c r="C221" s="79" t="s">
        <v>428</v>
      </c>
      <c r="D221" s="80" t="s">
        <v>953</v>
      </c>
      <c r="E221" s="81">
        <v>10</v>
      </c>
      <c r="F221" s="68"/>
      <c r="G221" s="68"/>
      <c r="H221" s="68"/>
      <c r="I221" s="68"/>
      <c r="J221" s="68"/>
      <c r="K221" s="68"/>
      <c r="L221" s="68"/>
      <c r="M221" s="68"/>
      <c r="N221" s="68">
        <f t="shared" si="33"/>
        <v>0</v>
      </c>
      <c r="O221" s="68"/>
      <c r="Q221" s="79" t="s">
        <v>427</v>
      </c>
      <c r="R221" s="79" t="s">
        <v>428</v>
      </c>
      <c r="S221" s="80" t="s">
        <v>954</v>
      </c>
      <c r="T221" s="81">
        <v>10</v>
      </c>
      <c r="U221" s="68">
        <v>7564184.5735001592</v>
      </c>
      <c r="V221" s="68">
        <v>255371.17</v>
      </c>
      <c r="W221" s="68">
        <v>48528.17</v>
      </c>
      <c r="X221" s="68">
        <v>25556.260000000002</v>
      </c>
      <c r="Y221" s="68">
        <v>1263549.0503730271</v>
      </c>
      <c r="Z221" s="68">
        <v>658480.11560822232</v>
      </c>
      <c r="AA221" s="68">
        <v>330941.20921565656</v>
      </c>
      <c r="AB221" s="68">
        <v>88670.309476997703</v>
      </c>
      <c r="AC221" s="68">
        <f t="shared" si="34"/>
        <v>10369475.138174063</v>
      </c>
      <c r="AD221" s="68">
        <v>134194.28</v>
      </c>
      <c r="AF221" s="79" t="s">
        <v>427</v>
      </c>
      <c r="AG221" s="79" t="s">
        <v>428</v>
      </c>
      <c r="AH221" s="80" t="s">
        <v>1156</v>
      </c>
      <c r="AI221" s="81">
        <v>10</v>
      </c>
      <c r="AJ221" s="68">
        <v>7783793.737678308</v>
      </c>
      <c r="AK221" s="68">
        <v>262786.97000000009</v>
      </c>
      <c r="AL221" s="68">
        <v>49906.140000000007</v>
      </c>
      <c r="AM221" s="68">
        <v>26317.68</v>
      </c>
      <c r="AN221" s="68">
        <v>1300477.9608051749</v>
      </c>
      <c r="AO221" s="68">
        <v>658480.11560822232</v>
      </c>
      <c r="AP221" s="68">
        <v>340759.88511875289</v>
      </c>
      <c r="AQ221" s="68">
        <v>91471.913269976154</v>
      </c>
      <c r="AR221" s="68">
        <f t="shared" si="35"/>
        <v>10652016.052480433</v>
      </c>
      <c r="AS221" s="68">
        <v>138021.65</v>
      </c>
      <c r="AU221" s="79" t="s">
        <v>427</v>
      </c>
      <c r="AV221" s="79" t="s">
        <v>428</v>
      </c>
      <c r="AW221" s="80" t="s">
        <v>1157</v>
      </c>
      <c r="AX221" s="81">
        <v>10</v>
      </c>
      <c r="AY221" s="68">
        <v>7981826.3908381946</v>
      </c>
      <c r="AZ221" s="68">
        <v>269375.56</v>
      </c>
      <c r="BA221" s="68">
        <v>51276.57</v>
      </c>
      <c r="BB221" s="68">
        <v>26977.230000000003</v>
      </c>
      <c r="BC221" s="68">
        <v>1333769.7848016939</v>
      </c>
      <c r="BD221" s="68">
        <v>658480.11560822232</v>
      </c>
      <c r="BE221" s="68">
        <v>349418.47444287117</v>
      </c>
      <c r="BF221" s="68">
        <v>94017.747385527939</v>
      </c>
      <c r="BG221" s="68">
        <f t="shared" si="36"/>
        <v>10906673.133076511</v>
      </c>
      <c r="BH221" s="68">
        <v>141531.26</v>
      </c>
    </row>
    <row r="222" spans="2:60">
      <c r="B222" s="79" t="s">
        <v>429</v>
      </c>
      <c r="C222" s="79" t="s">
        <v>430</v>
      </c>
      <c r="D222" s="80" t="s">
        <v>953</v>
      </c>
      <c r="E222" s="81">
        <v>10</v>
      </c>
      <c r="F222" s="68"/>
      <c r="G222" s="68"/>
      <c r="H222" s="68"/>
      <c r="I222" s="68"/>
      <c r="J222" s="68"/>
      <c r="K222" s="68"/>
      <c r="L222" s="68"/>
      <c r="M222" s="68"/>
      <c r="N222" s="68">
        <f t="shared" si="33"/>
        <v>0</v>
      </c>
      <c r="O222" s="68"/>
      <c r="Q222" s="79" t="s">
        <v>429</v>
      </c>
      <c r="R222" s="79" t="s">
        <v>430</v>
      </c>
      <c r="S222" s="80" t="s">
        <v>954</v>
      </c>
      <c r="T222" s="81">
        <v>10</v>
      </c>
      <c r="U222" s="68">
        <v>185065232.54531232</v>
      </c>
      <c r="V222" s="68">
        <v>5587405.0999999996</v>
      </c>
      <c r="W222" s="68">
        <v>5564563.0200000005</v>
      </c>
      <c r="X222" s="68">
        <v>672357.1</v>
      </c>
      <c r="Y222" s="68">
        <v>28113492.890777331</v>
      </c>
      <c r="Z222" s="68">
        <v>10012781.965942357</v>
      </c>
      <c r="AA222" s="68">
        <v>17344131.206163045</v>
      </c>
      <c r="AB222" s="68">
        <v>2341664.9084562063</v>
      </c>
      <c r="AC222" s="68">
        <f t="shared" si="34"/>
        <v>256331983.34665126</v>
      </c>
      <c r="AD222" s="68">
        <v>1630354.6100000003</v>
      </c>
      <c r="AF222" s="79" t="s">
        <v>429</v>
      </c>
      <c r="AG222" s="79" t="s">
        <v>430</v>
      </c>
      <c r="AH222" s="80" t="s">
        <v>1156</v>
      </c>
      <c r="AI222" s="81">
        <v>10</v>
      </c>
      <c r="AJ222" s="68">
        <v>188168233.28991783</v>
      </c>
      <c r="AK222" s="68">
        <v>5666511.6899999995</v>
      </c>
      <c r="AL222" s="68">
        <v>5643354.9900000002</v>
      </c>
      <c r="AM222" s="68">
        <v>681861.46000000008</v>
      </c>
      <c r="AN222" s="68">
        <v>28578039.313154437</v>
      </c>
      <c r="AO222" s="68">
        <v>10012781.965942357</v>
      </c>
      <c r="AP222" s="68">
        <v>17635172.542405739</v>
      </c>
      <c r="AQ222" s="68">
        <v>2376054.8764752746</v>
      </c>
      <c r="AR222" s="68">
        <f t="shared" si="35"/>
        <v>260415535.60789564</v>
      </c>
      <c r="AS222" s="68">
        <v>1653525.4800000002</v>
      </c>
      <c r="AU222" s="79" t="s">
        <v>429</v>
      </c>
      <c r="AV222" s="79" t="s">
        <v>430</v>
      </c>
      <c r="AW222" s="80" t="s">
        <v>1157</v>
      </c>
      <c r="AX222" s="81">
        <v>10</v>
      </c>
      <c r="AY222" s="68">
        <v>190607964.07112336</v>
      </c>
      <c r="AZ222" s="68">
        <v>5724742.3300000001</v>
      </c>
      <c r="BA222" s="68">
        <v>5701410.2799999993</v>
      </c>
      <c r="BB222" s="68">
        <v>688927.59</v>
      </c>
      <c r="BC222" s="68">
        <v>28941254.76252237</v>
      </c>
      <c r="BD222" s="68">
        <v>10012781.965942357</v>
      </c>
      <c r="BE222" s="68">
        <v>17864178.954863589</v>
      </c>
      <c r="BF222" s="68">
        <v>2401422.4136561155</v>
      </c>
      <c r="BG222" s="68">
        <f t="shared" si="36"/>
        <v>263613165.1181078</v>
      </c>
      <c r="BH222" s="68">
        <v>1670482.7500000002</v>
      </c>
    </row>
    <row r="223" spans="2:60">
      <c r="B223" s="79" t="s">
        <v>431</v>
      </c>
      <c r="C223" s="79" t="s">
        <v>432</v>
      </c>
      <c r="D223" s="80" t="s">
        <v>953</v>
      </c>
      <c r="E223" s="81">
        <v>10</v>
      </c>
      <c r="F223" s="68"/>
      <c r="G223" s="68"/>
      <c r="H223" s="68"/>
      <c r="I223" s="68"/>
      <c r="J223" s="68"/>
      <c r="K223" s="68"/>
      <c r="L223" s="68"/>
      <c r="M223" s="68"/>
      <c r="N223" s="68">
        <f t="shared" si="33"/>
        <v>0</v>
      </c>
      <c r="O223" s="68"/>
      <c r="Q223" s="79" t="s">
        <v>431</v>
      </c>
      <c r="R223" s="79" t="s">
        <v>432</v>
      </c>
      <c r="S223" s="80" t="s">
        <v>954</v>
      </c>
      <c r="T223" s="81">
        <v>10</v>
      </c>
      <c r="U223" s="68">
        <v>83639600.239724204</v>
      </c>
      <c r="V223" s="68">
        <v>1594264.09</v>
      </c>
      <c r="W223" s="68">
        <v>775260.74</v>
      </c>
      <c r="X223" s="68">
        <v>295919.35999999999</v>
      </c>
      <c r="Y223" s="68">
        <v>14171507.182744941</v>
      </c>
      <c r="Z223" s="68">
        <v>5238867.2497282978</v>
      </c>
      <c r="AA223" s="68">
        <v>4875285.8598507978</v>
      </c>
      <c r="AB223" s="68">
        <v>998077.90045426786</v>
      </c>
      <c r="AC223" s="68">
        <f t="shared" si="34"/>
        <v>111588782.62250249</v>
      </c>
      <c r="AD223" s="68">
        <v>0</v>
      </c>
      <c r="AF223" s="79" t="s">
        <v>431</v>
      </c>
      <c r="AG223" s="79" t="s">
        <v>432</v>
      </c>
      <c r="AH223" s="80" t="s">
        <v>1156</v>
      </c>
      <c r="AI223" s="81">
        <v>10</v>
      </c>
      <c r="AJ223" s="68">
        <v>85036249.295399636</v>
      </c>
      <c r="AK223" s="68">
        <v>1616841.62</v>
      </c>
      <c r="AL223" s="68">
        <v>786295.83999999985</v>
      </c>
      <c r="AM223" s="68">
        <v>300119.90999999997</v>
      </c>
      <c r="AN223" s="68">
        <v>14405823.802182838</v>
      </c>
      <c r="AO223" s="68">
        <v>5238867.2497282978</v>
      </c>
      <c r="AP223" s="68">
        <v>4956752.5140121523</v>
      </c>
      <c r="AQ223" s="68">
        <v>1012733.279482916</v>
      </c>
      <c r="AR223" s="68">
        <f t="shared" si="35"/>
        <v>113353683.51080585</v>
      </c>
      <c r="AS223" s="68">
        <v>0</v>
      </c>
      <c r="AU223" s="79" t="s">
        <v>431</v>
      </c>
      <c r="AV223" s="79" t="s">
        <v>432</v>
      </c>
      <c r="AW223" s="80" t="s">
        <v>1157</v>
      </c>
      <c r="AX223" s="81">
        <v>10</v>
      </c>
      <c r="AY223" s="68">
        <v>86132356.593952894</v>
      </c>
      <c r="AZ223" s="68">
        <v>1633473.28</v>
      </c>
      <c r="BA223" s="68">
        <v>794439.0199999999</v>
      </c>
      <c r="BB223" s="68">
        <v>303201.7</v>
      </c>
      <c r="BC223" s="68">
        <v>14589056.643494617</v>
      </c>
      <c r="BD223" s="68">
        <v>5238867.2497282978</v>
      </c>
      <c r="BE223" s="68">
        <v>5021340.183757823</v>
      </c>
      <c r="BF223" s="68">
        <v>1023546.0124411136</v>
      </c>
      <c r="BG223" s="68">
        <f t="shared" si="36"/>
        <v>114736280.68337475</v>
      </c>
      <c r="BH223" s="68">
        <v>0</v>
      </c>
    </row>
    <row r="224" spans="2:60">
      <c r="B224" s="79" t="s">
        <v>433</v>
      </c>
      <c r="C224" s="79" t="s">
        <v>434</v>
      </c>
      <c r="D224" s="80" t="s">
        <v>953</v>
      </c>
      <c r="E224" s="81">
        <v>10</v>
      </c>
      <c r="F224" s="68"/>
      <c r="G224" s="68"/>
      <c r="H224" s="68"/>
      <c r="I224" s="68"/>
      <c r="J224" s="68"/>
      <c r="K224" s="68"/>
      <c r="L224" s="68"/>
      <c r="M224" s="68"/>
      <c r="N224" s="68">
        <f t="shared" si="33"/>
        <v>0</v>
      </c>
      <c r="O224" s="68"/>
      <c r="Q224" s="79" t="s">
        <v>433</v>
      </c>
      <c r="R224" s="79" t="s">
        <v>434</v>
      </c>
      <c r="S224" s="80" t="s">
        <v>954</v>
      </c>
      <c r="T224" s="81">
        <v>10</v>
      </c>
      <c r="U224" s="68">
        <v>146580630.22706634</v>
      </c>
      <c r="V224" s="68">
        <v>5735650.3000000007</v>
      </c>
      <c r="W224" s="68">
        <v>6007357.04</v>
      </c>
      <c r="X224" s="68">
        <v>524797.15</v>
      </c>
      <c r="Y224" s="68">
        <v>22606850.910202112</v>
      </c>
      <c r="Z224" s="68">
        <v>8059891.5630851788</v>
      </c>
      <c r="AA224" s="68">
        <v>10926705.86933564</v>
      </c>
      <c r="AB224" s="68">
        <v>1908397.6575208008</v>
      </c>
      <c r="AC224" s="68">
        <f t="shared" si="34"/>
        <v>205395931.59721008</v>
      </c>
      <c r="AD224" s="68">
        <v>3045650.8799999994</v>
      </c>
      <c r="AF224" s="79" t="s">
        <v>433</v>
      </c>
      <c r="AG224" s="79" t="s">
        <v>434</v>
      </c>
      <c r="AH224" s="80" t="s">
        <v>1156</v>
      </c>
      <c r="AI224" s="81">
        <v>10</v>
      </c>
      <c r="AJ224" s="68">
        <v>149028560.06347832</v>
      </c>
      <c r="AK224" s="68">
        <v>5816800.9100000001</v>
      </c>
      <c r="AL224" s="68">
        <v>6092503.1300000008</v>
      </c>
      <c r="AM224" s="68">
        <v>532260.04</v>
      </c>
      <c r="AN224" s="68">
        <v>22980952.711083278</v>
      </c>
      <c r="AO224" s="68">
        <v>8059891.5630851788</v>
      </c>
      <c r="AP224" s="68">
        <v>11109129.75681128</v>
      </c>
      <c r="AQ224" s="68">
        <v>1936422.3778681457</v>
      </c>
      <c r="AR224" s="68">
        <f t="shared" si="35"/>
        <v>208645302.48232618</v>
      </c>
      <c r="AS224" s="68">
        <v>3088781.93</v>
      </c>
      <c r="AU224" s="79" t="s">
        <v>433</v>
      </c>
      <c r="AV224" s="79" t="s">
        <v>434</v>
      </c>
      <c r="AW224" s="80" t="s">
        <v>1157</v>
      </c>
      <c r="AX224" s="81">
        <v>10</v>
      </c>
      <c r="AY224" s="68">
        <v>150951018.30465209</v>
      </c>
      <c r="AZ224" s="68">
        <v>5876573.0499999989</v>
      </c>
      <c r="BA224" s="68">
        <v>6155063.4600000009</v>
      </c>
      <c r="BB224" s="68">
        <v>537671.56000000006</v>
      </c>
      <c r="BC224" s="68">
        <v>23273621.999414437</v>
      </c>
      <c r="BD224" s="68">
        <v>8059891.5630851788</v>
      </c>
      <c r="BE224" s="68">
        <v>11251930.419565732</v>
      </c>
      <c r="BF224" s="68">
        <v>1957096.7986892164</v>
      </c>
      <c r="BG224" s="68">
        <f t="shared" si="36"/>
        <v>211183385.02540669</v>
      </c>
      <c r="BH224" s="68">
        <v>3120517.8700000006</v>
      </c>
    </row>
    <row r="225" spans="2:60">
      <c r="B225" s="79" t="s">
        <v>435</v>
      </c>
      <c r="C225" s="79" t="s">
        <v>436</v>
      </c>
      <c r="D225" s="80" t="s">
        <v>953</v>
      </c>
      <c r="E225" s="81">
        <v>10</v>
      </c>
      <c r="F225" s="68"/>
      <c r="G225" s="68"/>
      <c r="H225" s="68"/>
      <c r="I225" s="68"/>
      <c r="J225" s="68"/>
      <c r="K225" s="68"/>
      <c r="L225" s="68"/>
      <c r="M225" s="68"/>
      <c r="N225" s="68">
        <f t="shared" si="33"/>
        <v>0</v>
      </c>
      <c r="O225" s="68"/>
      <c r="Q225" s="79" t="s">
        <v>435</v>
      </c>
      <c r="R225" s="79" t="s">
        <v>436</v>
      </c>
      <c r="S225" s="80" t="s">
        <v>954</v>
      </c>
      <c r="T225" s="81">
        <v>10</v>
      </c>
      <c r="U225" s="68">
        <v>189837501.58650213</v>
      </c>
      <c r="V225" s="68">
        <v>5267381.6800000006</v>
      </c>
      <c r="W225" s="68">
        <v>5341760.6399999997</v>
      </c>
      <c r="X225" s="68">
        <v>667082.71</v>
      </c>
      <c r="Y225" s="68">
        <v>31039182.285481341</v>
      </c>
      <c r="Z225" s="68">
        <v>13679416.741955724</v>
      </c>
      <c r="AA225" s="68">
        <v>10002596.137816206</v>
      </c>
      <c r="AB225" s="68">
        <v>2239730.5609425604</v>
      </c>
      <c r="AC225" s="68">
        <f t="shared" si="34"/>
        <v>258897365.51269794</v>
      </c>
      <c r="AD225" s="68">
        <v>822713.17000000016</v>
      </c>
      <c r="AF225" s="79" t="s">
        <v>435</v>
      </c>
      <c r="AG225" s="79" t="s">
        <v>436</v>
      </c>
      <c r="AH225" s="80" t="s">
        <v>1156</v>
      </c>
      <c r="AI225" s="81">
        <v>10</v>
      </c>
      <c r="AJ225" s="68">
        <v>195374524.79871625</v>
      </c>
      <c r="AK225" s="68">
        <v>5421547.5999999996</v>
      </c>
      <c r="AL225" s="68">
        <v>5497994.9000000004</v>
      </c>
      <c r="AM225" s="68">
        <v>686670.62999999989</v>
      </c>
      <c r="AN225" s="68">
        <v>31954421.591354191</v>
      </c>
      <c r="AO225" s="68">
        <v>13679416.741955724</v>
      </c>
      <c r="AP225" s="68">
        <v>10297471.846519912</v>
      </c>
      <c r="AQ225" s="68">
        <v>2310496.7379824519</v>
      </c>
      <c r="AR225" s="68">
        <f t="shared" si="35"/>
        <v>266069337.01652852</v>
      </c>
      <c r="AS225" s="68">
        <v>846792.17</v>
      </c>
      <c r="AU225" s="79" t="s">
        <v>435</v>
      </c>
      <c r="AV225" s="79" t="s">
        <v>436</v>
      </c>
      <c r="AW225" s="80" t="s">
        <v>1157</v>
      </c>
      <c r="AX225" s="81">
        <v>10</v>
      </c>
      <c r="AY225" s="68">
        <v>200363872.69938016</v>
      </c>
      <c r="AZ225" s="68">
        <v>5560498.5</v>
      </c>
      <c r="BA225" s="68">
        <v>5638999.9300000006</v>
      </c>
      <c r="BB225" s="68">
        <v>704214.10000000009</v>
      </c>
      <c r="BC225" s="68">
        <v>32780134.143850964</v>
      </c>
      <c r="BD225" s="68">
        <v>13679416.741955724</v>
      </c>
      <c r="BE225" s="68">
        <v>10563391.736058583</v>
      </c>
      <c r="BF225" s="68">
        <v>2374736.2743985653</v>
      </c>
      <c r="BG225" s="68">
        <f t="shared" si="36"/>
        <v>272533722.05564398</v>
      </c>
      <c r="BH225" s="68">
        <v>868457.93</v>
      </c>
    </row>
    <row r="226" spans="2:60">
      <c r="B226" s="79" t="s">
        <v>437</v>
      </c>
      <c r="C226" s="79" t="s">
        <v>438</v>
      </c>
      <c r="D226" s="80" t="s">
        <v>953</v>
      </c>
      <c r="E226" s="81">
        <v>10</v>
      </c>
      <c r="F226" s="68"/>
      <c r="G226" s="68"/>
      <c r="H226" s="68"/>
      <c r="I226" s="68"/>
      <c r="J226" s="68"/>
      <c r="K226" s="68"/>
      <c r="L226" s="68"/>
      <c r="M226" s="68"/>
      <c r="N226" s="68">
        <f t="shared" si="33"/>
        <v>0</v>
      </c>
      <c r="O226" s="68"/>
      <c r="Q226" s="79" t="s">
        <v>437</v>
      </c>
      <c r="R226" s="79" t="s">
        <v>438</v>
      </c>
      <c r="S226" s="80" t="s">
        <v>954</v>
      </c>
      <c r="T226" s="81">
        <v>10</v>
      </c>
      <c r="U226" s="68">
        <v>50287332.244036466</v>
      </c>
      <c r="V226" s="68">
        <v>1246492.31</v>
      </c>
      <c r="W226" s="68">
        <v>478091.56999999995</v>
      </c>
      <c r="X226" s="68">
        <v>178981.81</v>
      </c>
      <c r="Y226" s="68">
        <v>7610798.0553800901</v>
      </c>
      <c r="Z226" s="68">
        <v>3420202.3743772125</v>
      </c>
      <c r="AA226" s="68">
        <v>3342244.4795144498</v>
      </c>
      <c r="AB226" s="68">
        <v>585315.43453667313</v>
      </c>
      <c r="AC226" s="68">
        <f t="shared" si="34"/>
        <v>67153088.5178449</v>
      </c>
      <c r="AD226" s="68">
        <v>3630.24</v>
      </c>
      <c r="AF226" s="79" t="s">
        <v>437</v>
      </c>
      <c r="AG226" s="79" t="s">
        <v>438</v>
      </c>
      <c r="AH226" s="80" t="s">
        <v>1156</v>
      </c>
      <c r="AI226" s="81">
        <v>10</v>
      </c>
      <c r="AJ226" s="68">
        <v>51435122.953870535</v>
      </c>
      <c r="AK226" s="68">
        <v>1273177.5899999999</v>
      </c>
      <c r="AL226" s="68">
        <v>488297.89999999997</v>
      </c>
      <c r="AM226" s="68">
        <v>182819.81</v>
      </c>
      <c r="AN226" s="68">
        <v>7784146.5420442121</v>
      </c>
      <c r="AO226" s="68">
        <v>3420202.3743772125</v>
      </c>
      <c r="AP226" s="68">
        <v>3418623.8054816034</v>
      </c>
      <c r="AQ226" s="68">
        <v>598648.00265654922</v>
      </c>
      <c r="AR226" s="68">
        <f t="shared" si="35"/>
        <v>68604708.708430126</v>
      </c>
      <c r="AS226" s="68">
        <v>3669.73</v>
      </c>
      <c r="AU226" s="79" t="s">
        <v>437</v>
      </c>
      <c r="AV226" s="79" t="s">
        <v>438</v>
      </c>
      <c r="AW226" s="80" t="s">
        <v>1157</v>
      </c>
      <c r="AX226" s="81">
        <v>10</v>
      </c>
      <c r="AY226" s="68">
        <v>52420103.394946352</v>
      </c>
      <c r="AZ226" s="68">
        <v>1295724.3</v>
      </c>
      <c r="BA226" s="68">
        <v>496860.92</v>
      </c>
      <c r="BB226" s="68">
        <v>186098.21000000002</v>
      </c>
      <c r="BC226" s="68">
        <v>7932716.8857274018</v>
      </c>
      <c r="BD226" s="68">
        <v>3420202.3743772125</v>
      </c>
      <c r="BE226" s="68">
        <v>3484507.9099400677</v>
      </c>
      <c r="BF226" s="68">
        <v>609992.22688779235</v>
      </c>
      <c r="BG226" s="68">
        <f t="shared" si="36"/>
        <v>69849912.461878821</v>
      </c>
      <c r="BH226" s="68">
        <v>3706.24</v>
      </c>
    </row>
    <row r="227" spans="2:60">
      <c r="B227" s="79" t="s">
        <v>439</v>
      </c>
      <c r="C227" s="79" t="s">
        <v>440</v>
      </c>
      <c r="D227" s="80" t="s">
        <v>953</v>
      </c>
      <c r="E227" s="81">
        <v>10</v>
      </c>
      <c r="F227" s="68"/>
      <c r="G227" s="68"/>
      <c r="H227" s="68"/>
      <c r="I227" s="68"/>
      <c r="J227" s="68"/>
      <c r="K227" s="68"/>
      <c r="L227" s="68"/>
      <c r="M227" s="68"/>
      <c r="N227" s="68">
        <f t="shared" si="33"/>
        <v>0</v>
      </c>
      <c r="O227" s="68"/>
      <c r="Q227" s="79" t="s">
        <v>439</v>
      </c>
      <c r="R227" s="79" t="s">
        <v>440</v>
      </c>
      <c r="S227" s="80" t="s">
        <v>954</v>
      </c>
      <c r="T227" s="81">
        <v>10</v>
      </c>
      <c r="U227" s="68">
        <v>96835195.573378563</v>
      </c>
      <c r="V227" s="68">
        <v>3587996.92</v>
      </c>
      <c r="W227" s="68">
        <v>1880464.1699999997</v>
      </c>
      <c r="X227" s="68">
        <v>340802.50999999995</v>
      </c>
      <c r="Y227" s="68">
        <v>16239605.460298581</v>
      </c>
      <c r="Z227" s="68">
        <v>7148677.1620314857</v>
      </c>
      <c r="AA227" s="68">
        <v>5991032.4645147845</v>
      </c>
      <c r="AB227" s="68">
        <v>1194086.3122629523</v>
      </c>
      <c r="AC227" s="68">
        <f t="shared" si="34"/>
        <v>134463142.79248637</v>
      </c>
      <c r="AD227" s="68">
        <v>1245282.22</v>
      </c>
      <c r="AF227" s="79" t="s">
        <v>439</v>
      </c>
      <c r="AG227" s="79" t="s">
        <v>440</v>
      </c>
      <c r="AH227" s="80" t="s">
        <v>1156</v>
      </c>
      <c r="AI227" s="81">
        <v>10</v>
      </c>
      <c r="AJ227" s="68">
        <v>99043745.018509328</v>
      </c>
      <c r="AK227" s="68">
        <v>3664625.1700000009</v>
      </c>
      <c r="AL227" s="68">
        <v>1920719.9700000002</v>
      </c>
      <c r="AM227" s="68">
        <v>348069.33</v>
      </c>
      <c r="AN227" s="68">
        <v>16609204.998534122</v>
      </c>
      <c r="AO227" s="68">
        <v>7148677.1620314857</v>
      </c>
      <c r="AP227" s="68">
        <v>6128093.2891040239</v>
      </c>
      <c r="AQ227" s="68">
        <v>1221290.6026922166</v>
      </c>
      <c r="AR227" s="68">
        <f t="shared" si="35"/>
        <v>137356379.87087119</v>
      </c>
      <c r="AS227" s="68">
        <v>1271954.3299999998</v>
      </c>
      <c r="AU227" s="79" t="s">
        <v>439</v>
      </c>
      <c r="AV227" s="79" t="s">
        <v>440</v>
      </c>
      <c r="AW227" s="80" t="s">
        <v>1157</v>
      </c>
      <c r="AX227" s="81">
        <v>10</v>
      </c>
      <c r="AY227" s="68">
        <v>100938714.88058317</v>
      </c>
      <c r="AZ227" s="68">
        <v>3729376.88</v>
      </c>
      <c r="BA227" s="68">
        <v>1954649.0199999998</v>
      </c>
      <c r="BB227" s="68">
        <v>354226.78</v>
      </c>
      <c r="BC227" s="68">
        <v>16925901.123312157</v>
      </c>
      <c r="BD227" s="68">
        <v>7148677.1620314857</v>
      </c>
      <c r="BE227" s="68">
        <v>6245611.7743821619</v>
      </c>
      <c r="BF227" s="68">
        <v>1244427.2570981085</v>
      </c>
      <c r="BG227" s="68">
        <f t="shared" si="36"/>
        <v>139835961.45740709</v>
      </c>
      <c r="BH227" s="68">
        <v>1294376.58</v>
      </c>
    </row>
    <row r="228" spans="2:60">
      <c r="B228" s="79" t="s">
        <v>441</v>
      </c>
      <c r="C228" s="79" t="s">
        <v>442</v>
      </c>
      <c r="D228" s="80" t="s">
        <v>953</v>
      </c>
      <c r="E228" s="81">
        <v>10</v>
      </c>
      <c r="F228" s="68"/>
      <c r="G228" s="68"/>
      <c r="H228" s="68"/>
      <c r="I228" s="68"/>
      <c r="J228" s="68"/>
      <c r="K228" s="68"/>
      <c r="L228" s="68"/>
      <c r="M228" s="68"/>
      <c r="N228" s="68">
        <f t="shared" si="33"/>
        <v>0</v>
      </c>
      <c r="O228" s="68"/>
      <c r="Q228" s="79" t="s">
        <v>441</v>
      </c>
      <c r="R228" s="79" t="s">
        <v>442</v>
      </c>
      <c r="S228" s="80" t="s">
        <v>954</v>
      </c>
      <c r="T228" s="81">
        <v>10</v>
      </c>
      <c r="U228" s="68">
        <v>604316.74532053398</v>
      </c>
      <c r="V228" s="68">
        <v>1375.4599999999998</v>
      </c>
      <c r="W228" s="68">
        <v>0</v>
      </c>
      <c r="X228" s="68">
        <v>0</v>
      </c>
      <c r="Y228" s="68">
        <v>47093.164621138872</v>
      </c>
      <c r="Z228" s="68">
        <v>70762.330228182778</v>
      </c>
      <c r="AA228" s="68">
        <v>0</v>
      </c>
      <c r="AB228" s="68">
        <v>6214.4214932237519</v>
      </c>
      <c r="AC228" s="68">
        <f t="shared" si="34"/>
        <v>729762.12166307925</v>
      </c>
      <c r="AD228" s="68">
        <v>0</v>
      </c>
      <c r="AF228" s="79" t="s">
        <v>441</v>
      </c>
      <c r="AG228" s="79" t="s">
        <v>442</v>
      </c>
      <c r="AH228" s="80" t="s">
        <v>1156</v>
      </c>
      <c r="AI228" s="81">
        <v>10</v>
      </c>
      <c r="AJ228" s="68">
        <v>615022.40040897392</v>
      </c>
      <c r="AK228" s="68">
        <v>1401.04</v>
      </c>
      <c r="AL228" s="68">
        <v>0</v>
      </c>
      <c r="AM228" s="68">
        <v>0</v>
      </c>
      <c r="AN228" s="68">
        <v>47978.861180775522</v>
      </c>
      <c r="AO228" s="68">
        <v>70762.330228182778</v>
      </c>
      <c r="AP228" s="68">
        <v>0</v>
      </c>
      <c r="AQ228" s="68">
        <v>6344.9080445813015</v>
      </c>
      <c r="AR228" s="68">
        <f t="shared" si="35"/>
        <v>741509.53986251354</v>
      </c>
      <c r="AS228" s="68">
        <v>0</v>
      </c>
      <c r="AU228" s="79" t="s">
        <v>441</v>
      </c>
      <c r="AV228" s="79" t="s">
        <v>442</v>
      </c>
      <c r="AW228" s="80" t="s">
        <v>1157</v>
      </c>
      <c r="AX228" s="81">
        <v>10</v>
      </c>
      <c r="AY228" s="68">
        <v>625432.2606104</v>
      </c>
      <c r="AZ228" s="68">
        <v>1425.9099999999999</v>
      </c>
      <c r="BA228" s="68">
        <v>0</v>
      </c>
      <c r="BB228" s="68">
        <v>0</v>
      </c>
      <c r="BC228" s="68">
        <v>48840.075050481762</v>
      </c>
      <c r="BD228" s="68">
        <v>70762.330228182778</v>
      </c>
      <c r="BE228" s="68">
        <v>0</v>
      </c>
      <c r="BF228" s="68">
        <v>6471.8120054729516</v>
      </c>
      <c r="BG228" s="68">
        <f t="shared" si="36"/>
        <v>752932.38789453742</v>
      </c>
      <c r="BH228" s="68">
        <v>0</v>
      </c>
    </row>
    <row r="229" spans="2:60">
      <c r="B229" s="79" t="s">
        <v>443</v>
      </c>
      <c r="C229" s="79" t="s">
        <v>444</v>
      </c>
      <c r="D229" s="80" t="s">
        <v>953</v>
      </c>
      <c r="E229" s="81">
        <v>10</v>
      </c>
      <c r="F229" s="68"/>
      <c r="G229" s="68"/>
      <c r="H229" s="68"/>
      <c r="I229" s="68"/>
      <c r="J229" s="68"/>
      <c r="K229" s="68"/>
      <c r="L229" s="68"/>
      <c r="M229" s="68"/>
      <c r="N229" s="68">
        <f t="shared" si="33"/>
        <v>0</v>
      </c>
      <c r="O229" s="68"/>
      <c r="Q229" s="79" t="s">
        <v>443</v>
      </c>
      <c r="R229" s="79" t="s">
        <v>444</v>
      </c>
      <c r="S229" s="80" t="s">
        <v>954</v>
      </c>
      <c r="T229" s="81">
        <v>10</v>
      </c>
      <c r="U229" s="68">
        <v>59249994.868106991</v>
      </c>
      <c r="V229" s="68">
        <v>1269319.3600000001</v>
      </c>
      <c r="W229" s="68">
        <v>1143617.8500000001</v>
      </c>
      <c r="X229" s="68">
        <v>214490.70000000004</v>
      </c>
      <c r="Y229" s="68">
        <v>7832570.9544430943</v>
      </c>
      <c r="Z229" s="68">
        <v>2889228.4330523266</v>
      </c>
      <c r="AA229" s="68">
        <v>4219653.3496924825</v>
      </c>
      <c r="AB229" s="68">
        <v>630485.45307433605</v>
      </c>
      <c r="AC229" s="68">
        <f t="shared" si="34"/>
        <v>77636693.938369229</v>
      </c>
      <c r="AD229" s="68">
        <v>187332.97</v>
      </c>
      <c r="AF229" s="79" t="s">
        <v>443</v>
      </c>
      <c r="AG229" s="79" t="s">
        <v>444</v>
      </c>
      <c r="AH229" s="80" t="s">
        <v>1156</v>
      </c>
      <c r="AI229" s="81">
        <v>10</v>
      </c>
      <c r="AJ229" s="68">
        <v>60959382.464531392</v>
      </c>
      <c r="AK229" s="68">
        <v>1306492.25</v>
      </c>
      <c r="AL229" s="68">
        <v>1177085.1499999999</v>
      </c>
      <c r="AM229" s="68">
        <v>220759.93000000002</v>
      </c>
      <c r="AN229" s="68">
        <v>8063606.6698982753</v>
      </c>
      <c r="AO229" s="68">
        <v>2889228.4330523266</v>
      </c>
      <c r="AP229" s="68">
        <v>4344057.9248635806</v>
      </c>
      <c r="AQ229" s="68">
        <v>650414.27203504741</v>
      </c>
      <c r="AR229" s="68">
        <f t="shared" si="35"/>
        <v>79803895.614380613</v>
      </c>
      <c r="AS229" s="68">
        <v>192868.52</v>
      </c>
      <c r="AU229" s="79" t="s">
        <v>443</v>
      </c>
      <c r="AV229" s="79" t="s">
        <v>444</v>
      </c>
      <c r="AW229" s="80" t="s">
        <v>1157</v>
      </c>
      <c r="AX229" s="81">
        <v>10</v>
      </c>
      <c r="AY229" s="68">
        <v>62496776.18829301</v>
      </c>
      <c r="AZ229" s="68">
        <v>1339926.24</v>
      </c>
      <c r="BA229" s="68">
        <v>1207059.98</v>
      </c>
      <c r="BB229" s="68">
        <v>226424.32000000001</v>
      </c>
      <c r="BC229" s="68">
        <v>8272033.0042019803</v>
      </c>
      <c r="BD229" s="68">
        <v>2889228.4330523266</v>
      </c>
      <c r="BE229" s="68">
        <v>4456268.9663438257</v>
      </c>
      <c r="BF229" s="68">
        <v>668492.94186770916</v>
      </c>
      <c r="BG229" s="68">
        <f t="shared" si="36"/>
        <v>81754015.273758858</v>
      </c>
      <c r="BH229" s="68">
        <v>197805.20000000004</v>
      </c>
    </row>
    <row r="230" spans="2:60">
      <c r="B230" s="79" t="s">
        <v>445</v>
      </c>
      <c r="C230" s="79" t="s">
        <v>446</v>
      </c>
      <c r="D230" s="80" t="s">
        <v>953</v>
      </c>
      <c r="E230" s="81">
        <v>10</v>
      </c>
      <c r="F230" s="68"/>
      <c r="G230" s="68"/>
      <c r="H230" s="68"/>
      <c r="I230" s="68"/>
      <c r="J230" s="68"/>
      <c r="K230" s="68"/>
      <c r="L230" s="68"/>
      <c r="M230" s="68"/>
      <c r="N230" s="68">
        <f t="shared" si="33"/>
        <v>0</v>
      </c>
      <c r="O230" s="68"/>
      <c r="Q230" s="79" t="s">
        <v>445</v>
      </c>
      <c r="R230" s="79" t="s">
        <v>446</v>
      </c>
      <c r="S230" s="80" t="s">
        <v>954</v>
      </c>
      <c r="T230" s="81">
        <v>10</v>
      </c>
      <c r="U230" s="68">
        <v>91384079.406538963</v>
      </c>
      <c r="V230" s="68">
        <v>1309879.9899999995</v>
      </c>
      <c r="W230" s="68">
        <v>769093.37000000023</v>
      </c>
      <c r="X230" s="68">
        <v>327441.45</v>
      </c>
      <c r="Y230" s="68">
        <v>12856372.93589038</v>
      </c>
      <c r="Z230" s="68">
        <v>5315437.3025683183</v>
      </c>
      <c r="AA230" s="68">
        <v>5416276.3178864289</v>
      </c>
      <c r="AB230" s="68">
        <v>1037417.61178945</v>
      </c>
      <c r="AC230" s="68">
        <f t="shared" si="34"/>
        <v>118415998.38467354</v>
      </c>
      <c r="AD230" s="68">
        <v>0</v>
      </c>
      <c r="AF230" s="79" t="s">
        <v>445</v>
      </c>
      <c r="AG230" s="79" t="s">
        <v>446</v>
      </c>
      <c r="AH230" s="80" t="s">
        <v>1156</v>
      </c>
      <c r="AI230" s="81">
        <v>10</v>
      </c>
      <c r="AJ230" s="68">
        <v>92927364.673675641</v>
      </c>
      <c r="AK230" s="68">
        <v>1328414.67</v>
      </c>
      <c r="AL230" s="68">
        <v>779990.81</v>
      </c>
      <c r="AM230" s="68">
        <v>331989.02999999997</v>
      </c>
      <c r="AN230" s="68">
        <v>13069579.78079796</v>
      </c>
      <c r="AO230" s="68">
        <v>5315437.3025683183</v>
      </c>
      <c r="AP230" s="68">
        <v>5506860.6606335808</v>
      </c>
      <c r="AQ230" s="68">
        <v>1052646.5980296433</v>
      </c>
      <c r="AR230" s="68">
        <f t="shared" si="35"/>
        <v>120312283.52570514</v>
      </c>
      <c r="AS230" s="68">
        <v>0</v>
      </c>
      <c r="AU230" s="79" t="s">
        <v>445</v>
      </c>
      <c r="AV230" s="79" t="s">
        <v>446</v>
      </c>
      <c r="AW230" s="80" t="s">
        <v>1157</v>
      </c>
      <c r="AX230" s="81">
        <v>10</v>
      </c>
      <c r="AY230" s="68">
        <v>94144429.889505357</v>
      </c>
      <c r="AZ230" s="68">
        <v>1342110.0199999998</v>
      </c>
      <c r="BA230" s="68">
        <v>788002.59000000008</v>
      </c>
      <c r="BB230" s="68">
        <v>335498.77999999997</v>
      </c>
      <c r="BC230" s="68">
        <v>13236464.947994895</v>
      </c>
      <c r="BD230" s="68">
        <v>5315437.3025683183</v>
      </c>
      <c r="BE230" s="68">
        <v>5578286.9770962801</v>
      </c>
      <c r="BF230" s="68">
        <v>1063887.9994683117</v>
      </c>
      <c r="BG230" s="68">
        <f t="shared" si="36"/>
        <v>121804118.50663316</v>
      </c>
      <c r="BH230" s="68">
        <v>0</v>
      </c>
    </row>
    <row r="231" spans="2:60">
      <c r="B231" s="79" t="s">
        <v>447</v>
      </c>
      <c r="C231" s="79" t="s">
        <v>448</v>
      </c>
      <c r="D231" s="80" t="s">
        <v>953</v>
      </c>
      <c r="E231" s="81">
        <v>10</v>
      </c>
      <c r="F231" s="68"/>
      <c r="G231" s="68"/>
      <c r="H231" s="68"/>
      <c r="I231" s="68"/>
      <c r="J231" s="68"/>
      <c r="K231" s="68"/>
      <c r="L231" s="68"/>
      <c r="M231" s="68"/>
      <c r="N231" s="68">
        <f t="shared" si="33"/>
        <v>0</v>
      </c>
      <c r="O231" s="68"/>
      <c r="Q231" s="79" t="s">
        <v>447</v>
      </c>
      <c r="R231" s="79" t="s">
        <v>448</v>
      </c>
      <c r="S231" s="80" t="s">
        <v>954</v>
      </c>
      <c r="T231" s="81">
        <v>10</v>
      </c>
      <c r="U231" s="68">
        <v>22305784.281202089</v>
      </c>
      <c r="V231" s="68">
        <v>600969.68999999994</v>
      </c>
      <c r="W231" s="68">
        <v>263247.38</v>
      </c>
      <c r="X231" s="68">
        <v>77995.150000000009</v>
      </c>
      <c r="Y231" s="68">
        <v>3513414.1912654266</v>
      </c>
      <c r="Z231" s="68">
        <v>1530305.6916410152</v>
      </c>
      <c r="AA231" s="68">
        <v>1064471.3592430588</v>
      </c>
      <c r="AB231" s="68">
        <v>262453.57593428716</v>
      </c>
      <c r="AC231" s="68">
        <f t="shared" si="34"/>
        <v>29618641.319285873</v>
      </c>
      <c r="AD231" s="68">
        <v>0</v>
      </c>
      <c r="AF231" s="79" t="s">
        <v>447</v>
      </c>
      <c r="AG231" s="79" t="s">
        <v>448</v>
      </c>
      <c r="AH231" s="80" t="s">
        <v>1156</v>
      </c>
      <c r="AI231" s="81">
        <v>10</v>
      </c>
      <c r="AJ231" s="68">
        <v>22813821.157420851</v>
      </c>
      <c r="AK231" s="68">
        <v>613847.52</v>
      </c>
      <c r="AL231" s="68">
        <v>268891.89999999997</v>
      </c>
      <c r="AM231" s="68">
        <v>79622.25</v>
      </c>
      <c r="AN231" s="68">
        <v>3593407.2791482722</v>
      </c>
      <c r="AO231" s="68">
        <v>1530305.6916410152</v>
      </c>
      <c r="AP231" s="68">
        <v>1088876.9712023661</v>
      </c>
      <c r="AQ231" s="68">
        <v>268433.63318225741</v>
      </c>
      <c r="AR231" s="68">
        <f t="shared" si="35"/>
        <v>30257206.40259476</v>
      </c>
      <c r="AS231" s="68">
        <v>0</v>
      </c>
      <c r="AU231" s="79" t="s">
        <v>447</v>
      </c>
      <c r="AV231" s="79" t="s">
        <v>448</v>
      </c>
      <c r="AW231" s="80" t="s">
        <v>1157</v>
      </c>
      <c r="AX231" s="81">
        <v>10</v>
      </c>
      <c r="AY231" s="68">
        <v>23249441.379132558</v>
      </c>
      <c r="AZ231" s="68">
        <v>624670.06000000006</v>
      </c>
      <c r="BA231" s="68">
        <v>273587.95999999996</v>
      </c>
      <c r="BB231" s="68">
        <v>81088.06</v>
      </c>
      <c r="BC231" s="68">
        <v>3661948.1743786237</v>
      </c>
      <c r="BD231" s="68">
        <v>1530305.6916410152</v>
      </c>
      <c r="BE231" s="68">
        <v>1109827.2490040311</v>
      </c>
      <c r="BF231" s="68">
        <v>273516.06231912971</v>
      </c>
      <c r="BG231" s="68">
        <f t="shared" si="36"/>
        <v>30804384.636475354</v>
      </c>
      <c r="BH231" s="68">
        <v>0</v>
      </c>
    </row>
    <row r="232" spans="2:60">
      <c r="B232" s="79" t="s">
        <v>449</v>
      </c>
      <c r="C232" s="79" t="s">
        <v>450</v>
      </c>
      <c r="D232" s="80" t="s">
        <v>953</v>
      </c>
      <c r="E232" s="81">
        <v>10</v>
      </c>
      <c r="F232" s="68"/>
      <c r="G232" s="68"/>
      <c r="H232" s="68"/>
      <c r="I232" s="68"/>
      <c r="J232" s="68"/>
      <c r="K232" s="68"/>
      <c r="L232" s="68"/>
      <c r="M232" s="68"/>
      <c r="N232" s="68">
        <f t="shared" si="33"/>
        <v>0</v>
      </c>
      <c r="O232" s="68"/>
      <c r="Q232" s="79" t="s">
        <v>449</v>
      </c>
      <c r="R232" s="79" t="s">
        <v>450</v>
      </c>
      <c r="S232" s="80" t="s">
        <v>954</v>
      </c>
      <c r="T232" s="81">
        <v>10</v>
      </c>
      <c r="U232" s="68">
        <v>16762989.769332824</v>
      </c>
      <c r="V232" s="68">
        <v>749110.16999999993</v>
      </c>
      <c r="W232" s="68">
        <v>319463.67</v>
      </c>
      <c r="X232" s="68">
        <v>60301.27</v>
      </c>
      <c r="Y232" s="68">
        <v>2843885.5124698011</v>
      </c>
      <c r="Z232" s="68">
        <v>1368893.0949954183</v>
      </c>
      <c r="AA232" s="68">
        <v>1403143.303974936</v>
      </c>
      <c r="AB232" s="68">
        <v>218504.91947456822</v>
      </c>
      <c r="AC232" s="68">
        <f t="shared" si="34"/>
        <v>24174560.64024755</v>
      </c>
      <c r="AD232" s="68">
        <v>448268.93</v>
      </c>
      <c r="AF232" s="79" t="s">
        <v>449</v>
      </c>
      <c r="AG232" s="79" t="s">
        <v>450</v>
      </c>
      <c r="AH232" s="80" t="s">
        <v>1156</v>
      </c>
      <c r="AI232" s="81">
        <v>10</v>
      </c>
      <c r="AJ232" s="68">
        <v>17255154.101621464</v>
      </c>
      <c r="AK232" s="68">
        <v>771022.3899999999</v>
      </c>
      <c r="AL232" s="68">
        <v>328937.93999999994</v>
      </c>
      <c r="AM232" s="68">
        <v>62106.380000000005</v>
      </c>
      <c r="AN232" s="68">
        <v>2927742.3817976383</v>
      </c>
      <c r="AO232" s="68">
        <v>1368893.0949954183</v>
      </c>
      <c r="AP232" s="68">
        <v>1444696.906676454</v>
      </c>
      <c r="AQ232" s="68">
        <v>225416.62621885538</v>
      </c>
      <c r="AR232" s="68">
        <f t="shared" si="35"/>
        <v>24845363.721309826</v>
      </c>
      <c r="AS232" s="68">
        <v>461393.89999999997</v>
      </c>
      <c r="AU232" s="79" t="s">
        <v>449</v>
      </c>
      <c r="AV232" s="79" t="s">
        <v>450</v>
      </c>
      <c r="AW232" s="80" t="s">
        <v>1157</v>
      </c>
      <c r="AX232" s="81">
        <v>10</v>
      </c>
      <c r="AY232" s="68">
        <v>17698982.466535646</v>
      </c>
      <c r="AZ232" s="68">
        <v>790761.07999999984</v>
      </c>
      <c r="BA232" s="68">
        <v>337337.75</v>
      </c>
      <c r="BB232" s="68">
        <v>63674.659999999996</v>
      </c>
      <c r="BC232" s="68">
        <v>3003380.8424586295</v>
      </c>
      <c r="BD232" s="68">
        <v>1368893.0949954183</v>
      </c>
      <c r="BE232" s="68">
        <v>1481782.6421514354</v>
      </c>
      <c r="BF232" s="68">
        <v>231682.57285981253</v>
      </c>
      <c r="BG232" s="68">
        <f t="shared" si="36"/>
        <v>25449802.379000936</v>
      </c>
      <c r="BH232" s="68">
        <v>473307.27</v>
      </c>
    </row>
    <row r="233" spans="2:60">
      <c r="B233" s="79" t="s">
        <v>451</v>
      </c>
      <c r="C233" s="79" t="s">
        <v>452</v>
      </c>
      <c r="D233" s="80" t="s">
        <v>953</v>
      </c>
      <c r="E233" s="81">
        <v>10</v>
      </c>
      <c r="F233" s="68"/>
      <c r="G233" s="68"/>
      <c r="H233" s="68"/>
      <c r="I233" s="68"/>
      <c r="J233" s="68"/>
      <c r="K233" s="68"/>
      <c r="L233" s="68"/>
      <c r="M233" s="68"/>
      <c r="N233" s="68">
        <f t="shared" si="33"/>
        <v>0</v>
      </c>
      <c r="O233" s="68"/>
      <c r="Q233" s="79" t="s">
        <v>451</v>
      </c>
      <c r="R233" s="79" t="s">
        <v>452</v>
      </c>
      <c r="S233" s="80" t="s">
        <v>954</v>
      </c>
      <c r="T233" s="81">
        <v>10</v>
      </c>
      <c r="U233" s="68">
        <v>4258439.7239906732</v>
      </c>
      <c r="V233" s="68">
        <v>126118.41999999998</v>
      </c>
      <c r="W233" s="68">
        <v>4655.3899999999994</v>
      </c>
      <c r="X233" s="68">
        <v>12590.69</v>
      </c>
      <c r="Y233" s="68">
        <v>562581.79436703876</v>
      </c>
      <c r="Z233" s="68">
        <v>271706.03938359494</v>
      </c>
      <c r="AA233" s="68">
        <v>199682.12950529403</v>
      </c>
      <c r="AB233" s="68">
        <v>50430.438287256286</v>
      </c>
      <c r="AC233" s="68">
        <f t="shared" si="34"/>
        <v>5577513.515533857</v>
      </c>
      <c r="AD233" s="68">
        <v>91308.890000000014</v>
      </c>
      <c r="AF233" s="79" t="s">
        <v>451</v>
      </c>
      <c r="AG233" s="79" t="s">
        <v>452</v>
      </c>
      <c r="AH233" s="80" t="s">
        <v>1156</v>
      </c>
      <c r="AI233" s="81">
        <v>10</v>
      </c>
      <c r="AJ233" s="68">
        <v>4369336.2038101563</v>
      </c>
      <c r="AK233" s="68">
        <v>129864.57</v>
      </c>
      <c r="AL233" s="68">
        <v>4741.9499999999989</v>
      </c>
      <c r="AM233" s="68">
        <v>13040.34</v>
      </c>
      <c r="AN233" s="68">
        <v>579126.11972146155</v>
      </c>
      <c r="AO233" s="68">
        <v>271706.03938359494</v>
      </c>
      <c r="AP233" s="68">
        <v>205722.93649191837</v>
      </c>
      <c r="AQ233" s="68">
        <v>51897.271544176154</v>
      </c>
      <c r="AR233" s="68">
        <f t="shared" si="35"/>
        <v>5719412.1009513075</v>
      </c>
      <c r="AS233" s="68">
        <v>93976.670000000013</v>
      </c>
      <c r="AU233" s="79" t="s">
        <v>451</v>
      </c>
      <c r="AV233" s="79" t="s">
        <v>452</v>
      </c>
      <c r="AW233" s="80" t="s">
        <v>1157</v>
      </c>
      <c r="AX233" s="81">
        <v>10</v>
      </c>
      <c r="AY233" s="68">
        <v>4470746.7742289454</v>
      </c>
      <c r="AZ233" s="68">
        <v>133156.93999999997</v>
      </c>
      <c r="BA233" s="68">
        <v>4826.1299999999992</v>
      </c>
      <c r="BB233" s="68">
        <v>13271.819999999998</v>
      </c>
      <c r="BC233" s="68">
        <v>594047.33115758584</v>
      </c>
      <c r="BD233" s="68">
        <v>271706.03938359494</v>
      </c>
      <c r="BE233" s="68">
        <v>210924.93919064943</v>
      </c>
      <c r="BF233" s="68">
        <v>53237.546749662608</v>
      </c>
      <c r="BG233" s="68">
        <f t="shared" si="36"/>
        <v>5848330.1707104389</v>
      </c>
      <c r="BH233" s="68">
        <v>96412.65</v>
      </c>
    </row>
    <row r="234" spans="2:60">
      <c r="B234" s="79" t="s">
        <v>453</v>
      </c>
      <c r="C234" s="79" t="s">
        <v>454</v>
      </c>
      <c r="D234" s="80" t="s">
        <v>953</v>
      </c>
      <c r="E234" s="81">
        <v>10</v>
      </c>
      <c r="F234" s="68"/>
      <c r="G234" s="68"/>
      <c r="H234" s="68"/>
      <c r="I234" s="68"/>
      <c r="J234" s="68"/>
      <c r="K234" s="68"/>
      <c r="L234" s="68"/>
      <c r="M234" s="68"/>
      <c r="N234" s="68">
        <f t="shared" si="33"/>
        <v>0</v>
      </c>
      <c r="O234" s="68"/>
      <c r="Q234" s="79" t="s">
        <v>453</v>
      </c>
      <c r="R234" s="79" t="s">
        <v>454</v>
      </c>
      <c r="S234" s="80" t="s">
        <v>954</v>
      </c>
      <c r="T234" s="81">
        <v>10</v>
      </c>
      <c r="U234" s="68">
        <v>16821960.798066691</v>
      </c>
      <c r="V234" s="68">
        <v>606574.61</v>
      </c>
      <c r="W234" s="68">
        <v>82421.36</v>
      </c>
      <c r="X234" s="68">
        <v>60625.72</v>
      </c>
      <c r="Y234" s="68">
        <v>2889401.6961073852</v>
      </c>
      <c r="Z234" s="68">
        <v>1620931.5668507202</v>
      </c>
      <c r="AA234" s="68">
        <v>1452212.982512692</v>
      </c>
      <c r="AB234" s="68">
        <v>191090.52150774747</v>
      </c>
      <c r="AC234" s="68">
        <f t="shared" si="34"/>
        <v>23805524.535045236</v>
      </c>
      <c r="AD234" s="68">
        <v>80305.280000000013</v>
      </c>
      <c r="AF234" s="79" t="s">
        <v>453</v>
      </c>
      <c r="AG234" s="79" t="s">
        <v>454</v>
      </c>
      <c r="AH234" s="80" t="s">
        <v>1156</v>
      </c>
      <c r="AI234" s="81">
        <v>10</v>
      </c>
      <c r="AJ234" s="68">
        <v>17307847.079696614</v>
      </c>
      <c r="AK234" s="68">
        <v>624212.07999999996</v>
      </c>
      <c r="AL234" s="68">
        <v>84816.11</v>
      </c>
      <c r="AM234" s="68">
        <v>62399.650000000009</v>
      </c>
      <c r="AN234" s="68">
        <v>2974372.9484225833</v>
      </c>
      <c r="AO234" s="68">
        <v>1620931.5668507202</v>
      </c>
      <c r="AP234" s="68">
        <v>1495007.600493792</v>
      </c>
      <c r="AQ234" s="68">
        <v>197129.06853248551</v>
      </c>
      <c r="AR234" s="68">
        <f t="shared" si="35"/>
        <v>24449376.783996195</v>
      </c>
      <c r="AS234" s="68">
        <v>82660.679999999978</v>
      </c>
      <c r="AU234" s="79" t="s">
        <v>453</v>
      </c>
      <c r="AV234" s="79" t="s">
        <v>454</v>
      </c>
      <c r="AW234" s="80" t="s">
        <v>1157</v>
      </c>
      <c r="AX234" s="81">
        <v>10</v>
      </c>
      <c r="AY234" s="68">
        <v>17745473.585253317</v>
      </c>
      <c r="AZ234" s="68">
        <v>640118.52000000014</v>
      </c>
      <c r="BA234" s="68">
        <v>86979.790000000008</v>
      </c>
      <c r="BB234" s="68">
        <v>63946.05</v>
      </c>
      <c r="BC234" s="68">
        <v>3051037.558930275</v>
      </c>
      <c r="BD234" s="68">
        <v>1620931.5668507202</v>
      </c>
      <c r="BE234" s="68">
        <v>1533480.2728906434</v>
      </c>
      <c r="BF234" s="68">
        <v>202610.82626380026</v>
      </c>
      <c r="BG234" s="68">
        <f t="shared" si="36"/>
        <v>25029364.270188756</v>
      </c>
      <c r="BH234" s="68">
        <v>84786.099999999991</v>
      </c>
    </row>
    <row r="235" spans="2:60">
      <c r="B235" s="79" t="s">
        <v>455</v>
      </c>
      <c r="C235" s="79" t="s">
        <v>456</v>
      </c>
      <c r="D235" s="80" t="s">
        <v>953</v>
      </c>
      <c r="E235" s="81">
        <v>10</v>
      </c>
      <c r="F235" s="68"/>
      <c r="G235" s="68"/>
      <c r="H235" s="68"/>
      <c r="I235" s="68"/>
      <c r="J235" s="68"/>
      <c r="K235" s="68"/>
      <c r="L235" s="68"/>
      <c r="M235" s="68"/>
      <c r="N235" s="68">
        <f t="shared" si="33"/>
        <v>0</v>
      </c>
      <c r="O235" s="68"/>
      <c r="Q235" s="79" t="s">
        <v>455</v>
      </c>
      <c r="R235" s="79" t="s">
        <v>456</v>
      </c>
      <c r="S235" s="80" t="s">
        <v>954</v>
      </c>
      <c r="T235" s="81">
        <v>10</v>
      </c>
      <c r="U235" s="68">
        <v>41471138.984391168</v>
      </c>
      <c r="V235" s="68">
        <v>887118.96000000008</v>
      </c>
      <c r="W235" s="68">
        <v>237849.93</v>
      </c>
      <c r="X235" s="68">
        <v>152142.32</v>
      </c>
      <c r="Y235" s="68">
        <v>6628080.6044787336</v>
      </c>
      <c r="Z235" s="68">
        <v>2703815.9507239871</v>
      </c>
      <c r="AA235" s="68">
        <v>3677231.1438630917</v>
      </c>
      <c r="AB235" s="68">
        <v>487877.52821063995</v>
      </c>
      <c r="AC235" s="68">
        <f t="shared" si="34"/>
        <v>56251377.40166761</v>
      </c>
      <c r="AD235" s="68">
        <v>6121.9800000000005</v>
      </c>
      <c r="AF235" s="79" t="s">
        <v>455</v>
      </c>
      <c r="AG235" s="79" t="s">
        <v>456</v>
      </c>
      <c r="AH235" s="80" t="s">
        <v>1156</v>
      </c>
      <c r="AI235" s="81">
        <v>10</v>
      </c>
      <c r="AJ235" s="68">
        <v>42426367.708541088</v>
      </c>
      <c r="AK235" s="68">
        <v>906320.89</v>
      </c>
      <c r="AL235" s="68">
        <v>243030.64</v>
      </c>
      <c r="AM235" s="68">
        <v>155447.90999999997</v>
      </c>
      <c r="AN235" s="68">
        <v>6780149.2819500584</v>
      </c>
      <c r="AO235" s="68">
        <v>2703815.9507239871</v>
      </c>
      <c r="AP235" s="68">
        <v>3762215.8648889586</v>
      </c>
      <c r="AQ235" s="68">
        <v>499133.81262736768</v>
      </c>
      <c r="AR235" s="68">
        <f t="shared" si="35"/>
        <v>57482672.45873145</v>
      </c>
      <c r="AS235" s="68">
        <v>6190.4</v>
      </c>
      <c r="AU235" s="79" t="s">
        <v>455</v>
      </c>
      <c r="AV235" s="79" t="s">
        <v>456</v>
      </c>
      <c r="AW235" s="80" t="s">
        <v>1157</v>
      </c>
      <c r="AX235" s="81">
        <v>10</v>
      </c>
      <c r="AY235" s="68">
        <v>43248312.732931763</v>
      </c>
      <c r="AZ235" s="68">
        <v>922670.15</v>
      </c>
      <c r="BA235" s="68">
        <v>247489.15</v>
      </c>
      <c r="BB235" s="68">
        <v>158314.31</v>
      </c>
      <c r="BC235" s="68">
        <v>6910700.3198694475</v>
      </c>
      <c r="BD235" s="68">
        <v>2703815.9507239871</v>
      </c>
      <c r="BE235" s="68">
        <v>3834861.8043502849</v>
      </c>
      <c r="BF235" s="68">
        <v>508746.0042450875</v>
      </c>
      <c r="BG235" s="68">
        <f t="shared" si="36"/>
        <v>58541280.062120572</v>
      </c>
      <c r="BH235" s="68">
        <v>6369.6400000000012</v>
      </c>
    </row>
    <row r="236" spans="2:60">
      <c r="B236" s="79" t="s">
        <v>457</v>
      </c>
      <c r="C236" s="79" t="s">
        <v>458</v>
      </c>
      <c r="D236" s="80" t="s">
        <v>953</v>
      </c>
      <c r="E236" s="81">
        <v>10</v>
      </c>
      <c r="F236" s="68"/>
      <c r="G236" s="68"/>
      <c r="H236" s="68"/>
      <c r="I236" s="68"/>
      <c r="J236" s="68"/>
      <c r="K236" s="68"/>
      <c r="L236" s="68"/>
      <c r="M236" s="68"/>
      <c r="N236" s="68">
        <f t="shared" si="33"/>
        <v>0</v>
      </c>
      <c r="O236" s="68"/>
      <c r="Q236" s="79" t="s">
        <v>457</v>
      </c>
      <c r="R236" s="79" t="s">
        <v>458</v>
      </c>
      <c r="S236" s="80" t="s">
        <v>954</v>
      </c>
      <c r="T236" s="81">
        <v>10</v>
      </c>
      <c r="U236" s="68">
        <v>254737079.10244992</v>
      </c>
      <c r="V236" s="68">
        <v>11259234.01</v>
      </c>
      <c r="W236" s="68">
        <v>3131078.8399999994</v>
      </c>
      <c r="X236" s="68">
        <v>878692.46999999986</v>
      </c>
      <c r="Y236" s="68">
        <v>42413081.805868991</v>
      </c>
      <c r="Z236" s="68">
        <v>13186067.286717428</v>
      </c>
      <c r="AA236" s="68">
        <v>16050118.380234143</v>
      </c>
      <c r="AB236" s="68">
        <v>3062280.5927397609</v>
      </c>
      <c r="AC236" s="68">
        <f t="shared" si="34"/>
        <v>350384869.20801026</v>
      </c>
      <c r="AD236" s="68">
        <v>5667236.7200000007</v>
      </c>
      <c r="AF236" s="79" t="s">
        <v>457</v>
      </c>
      <c r="AG236" s="79" t="s">
        <v>458</v>
      </c>
      <c r="AH236" s="80" t="s">
        <v>1156</v>
      </c>
      <c r="AI236" s="81">
        <v>10</v>
      </c>
      <c r="AJ236" s="68">
        <v>260378890.65269977</v>
      </c>
      <c r="AK236" s="68">
        <v>11488321.48</v>
      </c>
      <c r="AL236" s="68">
        <v>3194776.96</v>
      </c>
      <c r="AM236" s="68">
        <v>896648.5</v>
      </c>
      <c r="AN236" s="68">
        <v>43347193.183081545</v>
      </c>
      <c r="AO236" s="68">
        <v>13186067.286717428</v>
      </c>
      <c r="AP236" s="68">
        <v>16405322.786591159</v>
      </c>
      <c r="AQ236" s="68">
        <v>3128952.9444027543</v>
      </c>
      <c r="AR236" s="68">
        <f t="shared" si="35"/>
        <v>357808779.63349265</v>
      </c>
      <c r="AS236" s="68">
        <v>5782605.8399999999</v>
      </c>
      <c r="AU236" s="79" t="s">
        <v>457</v>
      </c>
      <c r="AV236" s="79" t="s">
        <v>458</v>
      </c>
      <c r="AW236" s="80" t="s">
        <v>1157</v>
      </c>
      <c r="AX236" s="81">
        <v>10</v>
      </c>
      <c r="AY236" s="68">
        <v>265188352.94805756</v>
      </c>
      <c r="AZ236" s="68">
        <v>11679689.509999998</v>
      </c>
      <c r="BA236" s="68">
        <v>3248045.8600000003</v>
      </c>
      <c r="BB236" s="68">
        <v>911578.58</v>
      </c>
      <c r="BC236" s="68">
        <v>44141958.299355693</v>
      </c>
      <c r="BD236" s="68">
        <v>13186067.286717428</v>
      </c>
      <c r="BE236" s="68">
        <v>16708780.060956869</v>
      </c>
      <c r="BF236" s="68">
        <v>3185036.246058166</v>
      </c>
      <c r="BG236" s="68">
        <f t="shared" si="36"/>
        <v>364128345.57114571</v>
      </c>
      <c r="BH236" s="68">
        <v>5878836.7800000003</v>
      </c>
    </row>
    <row r="237" spans="2:60">
      <c r="B237" s="79" t="s">
        <v>459</v>
      </c>
      <c r="C237" s="79" t="s">
        <v>460</v>
      </c>
      <c r="D237" s="80" t="s">
        <v>953</v>
      </c>
      <c r="E237" s="81">
        <v>10</v>
      </c>
      <c r="F237" s="68"/>
      <c r="G237" s="68"/>
      <c r="H237" s="68"/>
      <c r="I237" s="68"/>
      <c r="J237" s="68"/>
      <c r="K237" s="68"/>
      <c r="L237" s="68"/>
      <c r="M237" s="68"/>
      <c r="N237" s="68">
        <f t="shared" si="33"/>
        <v>0</v>
      </c>
      <c r="O237" s="68"/>
      <c r="Q237" s="79" t="s">
        <v>459</v>
      </c>
      <c r="R237" s="79" t="s">
        <v>460</v>
      </c>
      <c r="S237" s="80" t="s">
        <v>954</v>
      </c>
      <c r="T237" s="81">
        <v>10</v>
      </c>
      <c r="U237" s="68">
        <v>773355.75944665167</v>
      </c>
      <c r="V237" s="68">
        <v>0</v>
      </c>
      <c r="W237" s="68">
        <v>0</v>
      </c>
      <c r="X237" s="68">
        <v>0</v>
      </c>
      <c r="Y237" s="68">
        <v>71315.064871559676</v>
      </c>
      <c r="Z237" s="68">
        <v>30505.912155799542</v>
      </c>
      <c r="AA237" s="68">
        <v>0</v>
      </c>
      <c r="AB237" s="68">
        <v>7884.7897031686734</v>
      </c>
      <c r="AC237" s="68">
        <f t="shared" si="34"/>
        <v>883061.52617717953</v>
      </c>
      <c r="AD237" s="68">
        <v>0</v>
      </c>
      <c r="AF237" s="79" t="s">
        <v>459</v>
      </c>
      <c r="AG237" s="79" t="s">
        <v>460</v>
      </c>
      <c r="AH237" s="80" t="s">
        <v>1156</v>
      </c>
      <c r="AI237" s="81">
        <v>10</v>
      </c>
      <c r="AJ237" s="68">
        <v>787520.91154923965</v>
      </c>
      <c r="AK237" s="68">
        <v>0</v>
      </c>
      <c r="AL237" s="68">
        <v>0</v>
      </c>
      <c r="AM237" s="68">
        <v>0</v>
      </c>
      <c r="AN237" s="68">
        <v>72642.388994756533</v>
      </c>
      <c r="AO237" s="68">
        <v>30505.912155799542</v>
      </c>
      <c r="AP237" s="68">
        <v>0</v>
      </c>
      <c r="AQ237" s="68">
        <v>8050.3702869350091</v>
      </c>
      <c r="AR237" s="68">
        <f t="shared" si="35"/>
        <v>898719.58298673073</v>
      </c>
      <c r="AS237" s="68">
        <v>0</v>
      </c>
      <c r="AU237" s="79" t="s">
        <v>459</v>
      </c>
      <c r="AV237" s="79" t="s">
        <v>460</v>
      </c>
      <c r="AW237" s="80" t="s">
        <v>1157</v>
      </c>
      <c r="AX237" s="81">
        <v>10</v>
      </c>
      <c r="AY237" s="68">
        <v>801294.52153080388</v>
      </c>
      <c r="AZ237" s="68">
        <v>0</v>
      </c>
      <c r="BA237" s="68">
        <v>0</v>
      </c>
      <c r="BB237" s="68">
        <v>0</v>
      </c>
      <c r="BC237" s="68">
        <v>73933.020429615572</v>
      </c>
      <c r="BD237" s="68">
        <v>30505.912155799542</v>
      </c>
      <c r="BE237" s="68">
        <v>0</v>
      </c>
      <c r="BF237" s="68">
        <v>8211.3776926737046</v>
      </c>
      <c r="BG237" s="68">
        <f t="shared" si="36"/>
        <v>913944.83180889266</v>
      </c>
      <c r="BH237" s="68">
        <v>0</v>
      </c>
    </row>
    <row r="238" spans="2:60">
      <c r="B238" s="79" t="s">
        <v>461</v>
      </c>
      <c r="C238" s="79" t="s">
        <v>462</v>
      </c>
      <c r="D238" s="80" t="s">
        <v>953</v>
      </c>
      <c r="E238" s="81">
        <v>10</v>
      </c>
      <c r="F238" s="68"/>
      <c r="G238" s="68"/>
      <c r="H238" s="68"/>
      <c r="I238" s="68"/>
      <c r="J238" s="68"/>
      <c r="K238" s="68"/>
      <c r="L238" s="68"/>
      <c r="M238" s="68"/>
      <c r="N238" s="68">
        <f t="shared" si="33"/>
        <v>0</v>
      </c>
      <c r="O238" s="68"/>
      <c r="Q238" s="79" t="s">
        <v>461</v>
      </c>
      <c r="R238" s="79" t="s">
        <v>462</v>
      </c>
      <c r="S238" s="80" t="s">
        <v>954</v>
      </c>
      <c r="T238" s="81">
        <v>10</v>
      </c>
      <c r="U238" s="68">
        <v>507556.57516767411</v>
      </c>
      <c r="V238" s="68">
        <v>9858.7899999999991</v>
      </c>
      <c r="W238" s="68">
        <v>0</v>
      </c>
      <c r="X238" s="68">
        <v>0</v>
      </c>
      <c r="Y238" s="68">
        <v>48239.38689629404</v>
      </c>
      <c r="Z238" s="68">
        <v>160467.76613847824</v>
      </c>
      <c r="AA238" s="68">
        <v>0</v>
      </c>
      <c r="AB238" s="68">
        <v>5140.7436721851118</v>
      </c>
      <c r="AC238" s="68">
        <f t="shared" si="34"/>
        <v>731263.26187463151</v>
      </c>
      <c r="AD238" s="68">
        <v>0</v>
      </c>
      <c r="AF238" s="79" t="s">
        <v>461</v>
      </c>
      <c r="AG238" s="79" t="s">
        <v>462</v>
      </c>
      <c r="AH238" s="80" t="s">
        <v>1156</v>
      </c>
      <c r="AI238" s="81">
        <v>10</v>
      </c>
      <c r="AJ238" s="68">
        <v>516675.08439736289</v>
      </c>
      <c r="AK238" s="68">
        <v>10039.709999999999</v>
      </c>
      <c r="AL238" s="68">
        <v>0</v>
      </c>
      <c r="AM238" s="68">
        <v>0</v>
      </c>
      <c r="AN238" s="68">
        <v>49137.661842242182</v>
      </c>
      <c r="AO238" s="68">
        <v>160467.76613847824</v>
      </c>
      <c r="AP238" s="68">
        <v>0</v>
      </c>
      <c r="AQ238" s="68">
        <v>5248.70389930089</v>
      </c>
      <c r="AR238" s="68">
        <f t="shared" si="35"/>
        <v>741568.92627738416</v>
      </c>
      <c r="AS238" s="68">
        <v>0</v>
      </c>
      <c r="AU238" s="79" t="s">
        <v>461</v>
      </c>
      <c r="AV238" s="79" t="s">
        <v>462</v>
      </c>
      <c r="AW238" s="80" t="s">
        <v>1157</v>
      </c>
      <c r="AX238" s="81">
        <v>10</v>
      </c>
      <c r="AY238" s="68">
        <v>525541.58829908888</v>
      </c>
      <c r="AZ238" s="68">
        <v>10215.64</v>
      </c>
      <c r="BA238" s="68">
        <v>0</v>
      </c>
      <c r="BB238" s="68">
        <v>0</v>
      </c>
      <c r="BC238" s="68">
        <v>50011.104943336708</v>
      </c>
      <c r="BD238" s="68">
        <v>160467.76613847824</v>
      </c>
      <c r="BE238" s="68">
        <v>0</v>
      </c>
      <c r="BF238" s="68">
        <v>5353.6857772869989</v>
      </c>
      <c r="BG238" s="68">
        <f t="shared" si="36"/>
        <v>751589.78515819088</v>
      </c>
      <c r="BH238" s="68">
        <v>0</v>
      </c>
    </row>
    <row r="239" spans="2:60">
      <c r="B239" s="79" t="s">
        <v>463</v>
      </c>
      <c r="C239" s="79" t="s">
        <v>464</v>
      </c>
      <c r="D239" s="80" t="s">
        <v>953</v>
      </c>
      <c r="E239" s="81">
        <v>10</v>
      </c>
      <c r="F239" s="68"/>
      <c r="G239" s="68"/>
      <c r="H239" s="68"/>
      <c r="I239" s="68"/>
      <c r="J239" s="68"/>
      <c r="K239" s="68"/>
      <c r="L239" s="68"/>
      <c r="M239" s="68"/>
      <c r="N239" s="68">
        <f t="shared" si="33"/>
        <v>0</v>
      </c>
      <c r="O239" s="68"/>
      <c r="Q239" s="79" t="s">
        <v>463</v>
      </c>
      <c r="R239" s="79" t="s">
        <v>464</v>
      </c>
      <c r="S239" s="80" t="s">
        <v>954</v>
      </c>
      <c r="T239" s="81">
        <v>10</v>
      </c>
      <c r="U239" s="68">
        <v>11088050.574939312</v>
      </c>
      <c r="V239" s="68">
        <v>239195.11000000002</v>
      </c>
      <c r="W239" s="68">
        <v>0</v>
      </c>
      <c r="X239" s="68">
        <v>38956.54</v>
      </c>
      <c r="Y239" s="68">
        <v>1630793.6373764626</v>
      </c>
      <c r="Z239" s="68">
        <v>874141.90549679636</v>
      </c>
      <c r="AA239" s="68">
        <v>851531.05310098943</v>
      </c>
      <c r="AB239" s="68">
        <v>123224.26260552183</v>
      </c>
      <c r="AC239" s="68">
        <f t="shared" si="34"/>
        <v>14845893.083519083</v>
      </c>
      <c r="AD239" s="68">
        <v>0</v>
      </c>
      <c r="AF239" s="79" t="s">
        <v>463</v>
      </c>
      <c r="AG239" s="79" t="s">
        <v>464</v>
      </c>
      <c r="AH239" s="80" t="s">
        <v>1156</v>
      </c>
      <c r="AI239" s="81">
        <v>10</v>
      </c>
      <c r="AJ239" s="68">
        <v>11410749.913462877</v>
      </c>
      <c r="AK239" s="68">
        <v>246021.62999999998</v>
      </c>
      <c r="AL239" s="68">
        <v>0</v>
      </c>
      <c r="AM239" s="68">
        <v>40158.82</v>
      </c>
      <c r="AN239" s="68">
        <v>1678483.6286838492</v>
      </c>
      <c r="AO239" s="68">
        <v>874141.90549679636</v>
      </c>
      <c r="AP239" s="68">
        <v>876403.78965653945</v>
      </c>
      <c r="AQ239" s="68">
        <v>127121.54637189768</v>
      </c>
      <c r="AR239" s="68">
        <f t="shared" si="35"/>
        <v>15253081.233671961</v>
      </c>
      <c r="AS239" s="68">
        <v>0</v>
      </c>
      <c r="AU239" s="79" t="s">
        <v>463</v>
      </c>
      <c r="AV239" s="79" t="s">
        <v>464</v>
      </c>
      <c r="AW239" s="80" t="s">
        <v>1157</v>
      </c>
      <c r="AX239" s="81">
        <v>10</v>
      </c>
      <c r="AY239" s="68">
        <v>11701361.144833306</v>
      </c>
      <c r="AZ239" s="68">
        <v>252316.41999999998</v>
      </c>
      <c r="BA239" s="68">
        <v>0</v>
      </c>
      <c r="BB239" s="68">
        <v>41160.110000000008</v>
      </c>
      <c r="BC239" s="68">
        <v>1721469.5090287656</v>
      </c>
      <c r="BD239" s="68">
        <v>874141.90549679636</v>
      </c>
      <c r="BE239" s="68">
        <v>898828.96856241231</v>
      </c>
      <c r="BF239" s="68">
        <v>130654.44961839914</v>
      </c>
      <c r="BG239" s="68">
        <f t="shared" si="36"/>
        <v>15619932.50753968</v>
      </c>
      <c r="BH239" s="68">
        <v>0</v>
      </c>
    </row>
    <row r="240" spans="2:60">
      <c r="B240" s="79" t="s">
        <v>465</v>
      </c>
      <c r="C240" s="79" t="s">
        <v>466</v>
      </c>
      <c r="D240" s="80" t="s">
        <v>953</v>
      </c>
      <c r="E240" s="81">
        <v>10</v>
      </c>
      <c r="F240" s="68"/>
      <c r="G240" s="68"/>
      <c r="H240" s="68"/>
      <c r="I240" s="68"/>
      <c r="J240" s="68"/>
      <c r="K240" s="68"/>
      <c r="L240" s="68"/>
      <c r="M240" s="68"/>
      <c r="N240" s="68">
        <f t="shared" si="33"/>
        <v>0</v>
      </c>
      <c r="O240" s="68"/>
      <c r="Q240" s="79" t="s">
        <v>465</v>
      </c>
      <c r="R240" s="79" t="s">
        <v>466</v>
      </c>
      <c r="S240" s="80" t="s">
        <v>954</v>
      </c>
      <c r="T240" s="81">
        <v>10</v>
      </c>
      <c r="U240" s="68">
        <v>14959758.777376778</v>
      </c>
      <c r="V240" s="68">
        <v>409474.44000000006</v>
      </c>
      <c r="W240" s="68">
        <v>17037.509999999998</v>
      </c>
      <c r="X240" s="68">
        <v>51495.380000000005</v>
      </c>
      <c r="Y240" s="68">
        <v>2195842.3948495714</v>
      </c>
      <c r="Z240" s="68">
        <v>1067982.405165669</v>
      </c>
      <c r="AA240" s="68">
        <v>1060790.2896432676</v>
      </c>
      <c r="AB240" s="68">
        <v>167902.44070199504</v>
      </c>
      <c r="AC240" s="68">
        <f t="shared" si="34"/>
        <v>19937653.807737283</v>
      </c>
      <c r="AD240" s="68">
        <v>7370.170000000001</v>
      </c>
      <c r="AF240" s="79" t="s">
        <v>465</v>
      </c>
      <c r="AG240" s="79" t="s">
        <v>466</v>
      </c>
      <c r="AH240" s="80" t="s">
        <v>1156</v>
      </c>
      <c r="AI240" s="81">
        <v>10</v>
      </c>
      <c r="AJ240" s="68">
        <v>15394486.449770967</v>
      </c>
      <c r="AK240" s="68">
        <v>421375.41000000003</v>
      </c>
      <c r="AL240" s="68">
        <v>17447.64</v>
      </c>
      <c r="AM240" s="68">
        <v>52927.799999999996</v>
      </c>
      <c r="AN240" s="68">
        <v>2260002.183058552</v>
      </c>
      <c r="AO240" s="68">
        <v>1067982.405165669</v>
      </c>
      <c r="AP240" s="68">
        <v>1091910.1212364153</v>
      </c>
      <c r="AQ240" s="68">
        <v>173205.05784889683</v>
      </c>
      <c r="AR240" s="68">
        <f t="shared" si="35"/>
        <v>20486939.957080498</v>
      </c>
      <c r="AS240" s="68">
        <v>7602.89</v>
      </c>
      <c r="AU240" s="79" t="s">
        <v>465</v>
      </c>
      <c r="AV240" s="79" t="s">
        <v>466</v>
      </c>
      <c r="AW240" s="80" t="s">
        <v>1157</v>
      </c>
      <c r="AX240" s="81">
        <v>10</v>
      </c>
      <c r="AY240" s="68">
        <v>15786135.676649809</v>
      </c>
      <c r="AZ240" s="68">
        <v>432032.38</v>
      </c>
      <c r="BA240" s="68">
        <v>17951.760000000002</v>
      </c>
      <c r="BB240" s="68">
        <v>54252</v>
      </c>
      <c r="BC240" s="68">
        <v>2317857.4177075517</v>
      </c>
      <c r="BD240" s="68">
        <v>1067982.405165669</v>
      </c>
      <c r="BE240" s="68">
        <v>1119938.480405695</v>
      </c>
      <c r="BF240" s="68">
        <v>178026.10325125232</v>
      </c>
      <c r="BG240" s="68">
        <f t="shared" si="36"/>
        <v>20982011.513179976</v>
      </c>
      <c r="BH240" s="68">
        <v>7835.29</v>
      </c>
    </row>
    <row r="241" spans="2:60">
      <c r="B241" s="79" t="s">
        <v>467</v>
      </c>
      <c r="C241" s="79" t="s">
        <v>468</v>
      </c>
      <c r="D241" s="80" t="s">
        <v>953</v>
      </c>
      <c r="E241" s="81">
        <v>10</v>
      </c>
      <c r="F241" s="68"/>
      <c r="G241" s="68"/>
      <c r="H241" s="68"/>
      <c r="I241" s="68"/>
      <c r="J241" s="68"/>
      <c r="K241" s="68"/>
      <c r="L241" s="68"/>
      <c r="M241" s="68"/>
      <c r="N241" s="68">
        <f t="shared" si="33"/>
        <v>0</v>
      </c>
      <c r="O241" s="68"/>
      <c r="Q241" s="79" t="s">
        <v>467</v>
      </c>
      <c r="R241" s="79" t="s">
        <v>468</v>
      </c>
      <c r="S241" s="80" t="s">
        <v>954</v>
      </c>
      <c r="T241" s="81">
        <v>10</v>
      </c>
      <c r="U241" s="68">
        <v>86815842.930751681</v>
      </c>
      <c r="V241" s="68">
        <v>1915757.42</v>
      </c>
      <c r="W241" s="68">
        <v>606511.62999999989</v>
      </c>
      <c r="X241" s="68">
        <v>306453.25000000006</v>
      </c>
      <c r="Y241" s="68">
        <v>12663493.937088687</v>
      </c>
      <c r="Z241" s="68">
        <v>4935673.0607195776</v>
      </c>
      <c r="AA241" s="68">
        <v>6284852.4079253636</v>
      </c>
      <c r="AB241" s="68">
        <v>940422.46874795854</v>
      </c>
      <c r="AC241" s="68">
        <f t="shared" si="34"/>
        <v>114658154.79523326</v>
      </c>
      <c r="AD241" s="68">
        <v>189147.68999999997</v>
      </c>
      <c r="AF241" s="79" t="s">
        <v>467</v>
      </c>
      <c r="AG241" s="79" t="s">
        <v>468</v>
      </c>
      <c r="AH241" s="80" t="s">
        <v>1156</v>
      </c>
      <c r="AI241" s="81">
        <v>10</v>
      </c>
      <c r="AJ241" s="68">
        <v>88750783.349540487</v>
      </c>
      <c r="AK241" s="68">
        <v>1954746.2</v>
      </c>
      <c r="AL241" s="68">
        <v>618854.97</v>
      </c>
      <c r="AM241" s="68">
        <v>312706.93</v>
      </c>
      <c r="AN241" s="68">
        <v>12942959.849813044</v>
      </c>
      <c r="AO241" s="68">
        <v>4935673.0607195776</v>
      </c>
      <c r="AP241" s="68">
        <v>6424311.3421226889</v>
      </c>
      <c r="AQ241" s="68">
        <v>960899.65939091146</v>
      </c>
      <c r="AR241" s="68">
        <f t="shared" si="35"/>
        <v>117093867.16158672</v>
      </c>
      <c r="AS241" s="68">
        <v>192931.8</v>
      </c>
      <c r="AU241" s="79" t="s">
        <v>467</v>
      </c>
      <c r="AV241" s="79" t="s">
        <v>468</v>
      </c>
      <c r="AW241" s="80" t="s">
        <v>1157</v>
      </c>
      <c r="AX241" s="81">
        <v>10</v>
      </c>
      <c r="AY241" s="68">
        <v>90403412.980160102</v>
      </c>
      <c r="AZ241" s="68">
        <v>1987269.7900000003</v>
      </c>
      <c r="BA241" s="68">
        <v>629166.36</v>
      </c>
      <c r="BB241" s="68">
        <v>317840.99</v>
      </c>
      <c r="BC241" s="68">
        <v>13180840.484452855</v>
      </c>
      <c r="BD241" s="68">
        <v>4935673.0607195776</v>
      </c>
      <c r="BE241" s="68">
        <v>6543440.2837182712</v>
      </c>
      <c r="BF241" s="68">
        <v>978121.91547749937</v>
      </c>
      <c r="BG241" s="68">
        <f t="shared" si="36"/>
        <v>119171947.66452831</v>
      </c>
      <c r="BH241" s="68">
        <v>196181.8</v>
      </c>
    </row>
    <row r="242" spans="2:60">
      <c r="B242" s="79" t="s">
        <v>469</v>
      </c>
      <c r="C242" s="79" t="s">
        <v>470</v>
      </c>
      <c r="D242" s="80" t="s">
        <v>953</v>
      </c>
      <c r="E242" s="81">
        <v>10</v>
      </c>
      <c r="F242" s="68"/>
      <c r="G242" s="68"/>
      <c r="H242" s="68"/>
      <c r="I242" s="68"/>
      <c r="J242" s="68"/>
      <c r="K242" s="68"/>
      <c r="L242" s="68"/>
      <c r="M242" s="68"/>
      <c r="N242" s="68">
        <f t="shared" si="33"/>
        <v>0</v>
      </c>
      <c r="O242" s="68"/>
      <c r="Q242" s="79" t="s">
        <v>469</v>
      </c>
      <c r="R242" s="79" t="s">
        <v>470</v>
      </c>
      <c r="S242" s="80" t="s">
        <v>954</v>
      </c>
      <c r="T242" s="81">
        <v>10</v>
      </c>
      <c r="U242" s="68">
        <v>115434614.91832161</v>
      </c>
      <c r="V242" s="68">
        <v>3219610.11</v>
      </c>
      <c r="W242" s="68">
        <v>733569.94</v>
      </c>
      <c r="X242" s="68">
        <v>390426.89</v>
      </c>
      <c r="Y242" s="68">
        <v>19058634.792130675</v>
      </c>
      <c r="Z242" s="68">
        <v>6834198.8104817076</v>
      </c>
      <c r="AA242" s="68">
        <v>4856262.9118904034</v>
      </c>
      <c r="AB242" s="68">
        <v>1295083.2682728171</v>
      </c>
      <c r="AC242" s="68">
        <f t="shared" si="34"/>
        <v>152711989.20109722</v>
      </c>
      <c r="AD242" s="68">
        <v>889587.56</v>
      </c>
      <c r="AF242" s="79" t="s">
        <v>469</v>
      </c>
      <c r="AG242" s="79" t="s">
        <v>470</v>
      </c>
      <c r="AH242" s="80" t="s">
        <v>1156</v>
      </c>
      <c r="AI242" s="81">
        <v>10</v>
      </c>
      <c r="AJ242" s="68">
        <v>118785897.96949787</v>
      </c>
      <c r="AK242" s="68">
        <v>3312714.4399999995</v>
      </c>
      <c r="AL242" s="68">
        <v>754830.25</v>
      </c>
      <c r="AM242" s="68">
        <v>401783.33999999991</v>
      </c>
      <c r="AN242" s="68">
        <v>19615726.651552942</v>
      </c>
      <c r="AO242" s="68">
        <v>6834198.8104817076</v>
      </c>
      <c r="AP242" s="68">
        <v>4998512.5139761819</v>
      </c>
      <c r="AQ242" s="68">
        <v>1336004.4045437276</v>
      </c>
      <c r="AR242" s="68">
        <f t="shared" si="35"/>
        <v>156954939.04005241</v>
      </c>
      <c r="AS242" s="68">
        <v>915270.65999999992</v>
      </c>
      <c r="AU242" s="79" t="s">
        <v>469</v>
      </c>
      <c r="AV242" s="79" t="s">
        <v>470</v>
      </c>
      <c r="AW242" s="80" t="s">
        <v>1157</v>
      </c>
      <c r="AX242" s="81">
        <v>10</v>
      </c>
      <c r="AY242" s="68">
        <v>121804866.42589627</v>
      </c>
      <c r="AZ242" s="68">
        <v>3396552</v>
      </c>
      <c r="BA242" s="68">
        <v>773909.22</v>
      </c>
      <c r="BB242" s="68">
        <v>411898.63</v>
      </c>
      <c r="BC242" s="68">
        <v>20117891.812032148</v>
      </c>
      <c r="BD242" s="68">
        <v>6834198.8104817076</v>
      </c>
      <c r="BE242" s="68">
        <v>5126425.2532540029</v>
      </c>
      <c r="BF242" s="68">
        <v>1373153.873185426</v>
      </c>
      <c r="BG242" s="68">
        <f t="shared" si="36"/>
        <v>160777346.49484953</v>
      </c>
      <c r="BH242" s="68">
        <v>938450.47</v>
      </c>
    </row>
    <row r="243" spans="2:60">
      <c r="B243" s="79" t="s">
        <v>471</v>
      </c>
      <c r="C243" s="79" t="s">
        <v>472</v>
      </c>
      <c r="D243" s="80" t="s">
        <v>953</v>
      </c>
      <c r="E243" s="81">
        <v>10</v>
      </c>
      <c r="F243" s="68"/>
      <c r="G243" s="68"/>
      <c r="H243" s="68"/>
      <c r="I243" s="68"/>
      <c r="J243" s="68"/>
      <c r="K243" s="68"/>
      <c r="L243" s="68"/>
      <c r="M243" s="68"/>
      <c r="N243" s="68">
        <f t="shared" si="33"/>
        <v>0</v>
      </c>
      <c r="O243" s="68"/>
      <c r="Q243" s="79" t="s">
        <v>471</v>
      </c>
      <c r="R243" s="79" t="s">
        <v>472</v>
      </c>
      <c r="S243" s="80" t="s">
        <v>954</v>
      </c>
      <c r="T243" s="81">
        <v>10</v>
      </c>
      <c r="U243" s="68">
        <v>7169266.6592249759</v>
      </c>
      <c r="V243" s="68">
        <v>125433.87999999999</v>
      </c>
      <c r="W243" s="68">
        <v>0</v>
      </c>
      <c r="X243" s="68">
        <v>0</v>
      </c>
      <c r="Y243" s="68">
        <v>839350.58320975595</v>
      </c>
      <c r="Z243" s="68">
        <v>718476.57589301968</v>
      </c>
      <c r="AA243" s="68">
        <v>561909.0405007737</v>
      </c>
      <c r="AB243" s="68">
        <v>78166.058052519336</v>
      </c>
      <c r="AC243" s="68">
        <f t="shared" si="34"/>
        <v>9492602.7968810443</v>
      </c>
      <c r="AD243" s="68">
        <v>0</v>
      </c>
      <c r="AF243" s="79" t="s">
        <v>471</v>
      </c>
      <c r="AG243" s="79" t="s">
        <v>472</v>
      </c>
      <c r="AH243" s="80" t="s">
        <v>1156</v>
      </c>
      <c r="AI243" s="81">
        <v>10</v>
      </c>
      <c r="AJ243" s="68">
        <v>7377775.306023865</v>
      </c>
      <c r="AK243" s="68">
        <v>129159.36999999998</v>
      </c>
      <c r="AL243" s="68">
        <v>0</v>
      </c>
      <c r="AM243" s="68">
        <v>0</v>
      </c>
      <c r="AN243" s="68">
        <v>863929.11522037606</v>
      </c>
      <c r="AO243" s="68">
        <v>718476.57589301968</v>
      </c>
      <c r="AP243" s="68">
        <v>578304.72941143159</v>
      </c>
      <c r="AQ243" s="68">
        <v>80637.52395289205</v>
      </c>
      <c r="AR243" s="68">
        <f t="shared" si="35"/>
        <v>9748282.6205015834</v>
      </c>
      <c r="AS243" s="68">
        <v>0</v>
      </c>
      <c r="AU243" s="79" t="s">
        <v>471</v>
      </c>
      <c r="AV243" s="79" t="s">
        <v>472</v>
      </c>
      <c r="AW243" s="80" t="s">
        <v>1157</v>
      </c>
      <c r="AX243" s="81">
        <v>10</v>
      </c>
      <c r="AY243" s="68">
        <v>7565471.7854198366</v>
      </c>
      <c r="AZ243" s="68">
        <v>132357.29</v>
      </c>
      <c r="BA243" s="68">
        <v>0</v>
      </c>
      <c r="BB243" s="68">
        <v>0</v>
      </c>
      <c r="BC243" s="68">
        <v>886101.45702116226</v>
      </c>
      <c r="BD243" s="68">
        <v>718476.57589301968</v>
      </c>
      <c r="BE243" s="68">
        <v>593064.60542928183</v>
      </c>
      <c r="BF243" s="68">
        <v>82879.695077162236</v>
      </c>
      <c r="BG243" s="68">
        <f t="shared" si="36"/>
        <v>9978351.4088404644</v>
      </c>
      <c r="BH243" s="68">
        <v>0</v>
      </c>
    </row>
    <row r="244" spans="2:60">
      <c r="B244" s="79" t="s">
        <v>473</v>
      </c>
      <c r="C244" s="79" t="s">
        <v>474</v>
      </c>
      <c r="D244" s="80" t="s">
        <v>953</v>
      </c>
      <c r="E244" s="81">
        <v>10</v>
      </c>
      <c r="F244" s="68"/>
      <c r="G244" s="68"/>
      <c r="H244" s="68"/>
      <c r="I244" s="68"/>
      <c r="J244" s="68"/>
      <c r="K244" s="68"/>
      <c r="L244" s="68"/>
      <c r="M244" s="68"/>
      <c r="N244" s="68">
        <f t="shared" si="33"/>
        <v>0</v>
      </c>
      <c r="O244" s="68"/>
      <c r="Q244" s="79" t="s">
        <v>473</v>
      </c>
      <c r="R244" s="79" t="s">
        <v>474</v>
      </c>
      <c r="S244" s="80" t="s">
        <v>954</v>
      </c>
      <c r="T244" s="81">
        <v>10</v>
      </c>
      <c r="U244" s="68">
        <v>40539171.262595497</v>
      </c>
      <c r="V244" s="68">
        <v>1388748.2000000002</v>
      </c>
      <c r="W244" s="68">
        <v>282650.32</v>
      </c>
      <c r="X244" s="68">
        <v>137161.5</v>
      </c>
      <c r="Y244" s="68">
        <v>6912332.0776719283</v>
      </c>
      <c r="Z244" s="68">
        <v>2949445.8325091903</v>
      </c>
      <c r="AA244" s="68">
        <v>1969993.3111522538</v>
      </c>
      <c r="AB244" s="68">
        <v>465109.03118422627</v>
      </c>
      <c r="AC244" s="68">
        <f t="shared" si="34"/>
        <v>55171817.065113105</v>
      </c>
      <c r="AD244" s="68">
        <v>527205.52999999991</v>
      </c>
      <c r="AF244" s="79" t="s">
        <v>473</v>
      </c>
      <c r="AG244" s="79" t="s">
        <v>474</v>
      </c>
      <c r="AH244" s="80" t="s">
        <v>1156</v>
      </c>
      <c r="AI244" s="81">
        <v>10</v>
      </c>
      <c r="AJ244" s="68">
        <v>41714475.702145934</v>
      </c>
      <c r="AK244" s="68">
        <v>1428855.4500000002</v>
      </c>
      <c r="AL244" s="68">
        <v>290761.71000000002</v>
      </c>
      <c r="AM244" s="68">
        <v>141140.79</v>
      </c>
      <c r="AN244" s="68">
        <v>7114351.8182100588</v>
      </c>
      <c r="AO244" s="68">
        <v>2949445.8325091903</v>
      </c>
      <c r="AP244" s="68">
        <v>2027595.7696143566</v>
      </c>
      <c r="AQ244" s="68">
        <v>479802.97062622011</v>
      </c>
      <c r="AR244" s="68">
        <f t="shared" si="35"/>
        <v>56688964.273105755</v>
      </c>
      <c r="AS244" s="68">
        <v>542534.22999999986</v>
      </c>
      <c r="AU244" s="79" t="s">
        <v>473</v>
      </c>
      <c r="AV244" s="79" t="s">
        <v>474</v>
      </c>
      <c r="AW244" s="80" t="s">
        <v>1157</v>
      </c>
      <c r="AX244" s="81">
        <v>10</v>
      </c>
      <c r="AY244" s="68">
        <v>42773182.953028038</v>
      </c>
      <c r="AZ244" s="68">
        <v>1465101.5</v>
      </c>
      <c r="BA244" s="68">
        <v>298138.05000000005</v>
      </c>
      <c r="BB244" s="68">
        <v>144705.07</v>
      </c>
      <c r="BC244" s="68">
        <v>7296444.5618766025</v>
      </c>
      <c r="BD244" s="68">
        <v>2949445.8325091903</v>
      </c>
      <c r="BE244" s="68">
        <v>2079646.5230402264</v>
      </c>
      <c r="BF244" s="68">
        <v>493146.71086210757</v>
      </c>
      <c r="BG244" s="68">
        <f t="shared" si="36"/>
        <v>58056018.161316164</v>
      </c>
      <c r="BH244" s="68">
        <v>556206.96</v>
      </c>
    </row>
    <row r="245" spans="2:60">
      <c r="B245" s="79" t="s">
        <v>475</v>
      </c>
      <c r="C245" s="79" t="s">
        <v>476</v>
      </c>
      <c r="D245" s="80" t="s">
        <v>953</v>
      </c>
      <c r="E245" s="81">
        <v>10</v>
      </c>
      <c r="F245" s="68"/>
      <c r="G245" s="68"/>
      <c r="H245" s="68"/>
      <c r="I245" s="68"/>
      <c r="J245" s="68"/>
      <c r="K245" s="68"/>
      <c r="L245" s="68"/>
      <c r="M245" s="68"/>
      <c r="N245" s="68">
        <f t="shared" si="33"/>
        <v>0</v>
      </c>
      <c r="O245" s="68"/>
      <c r="Q245" s="79" t="s">
        <v>475</v>
      </c>
      <c r="R245" s="79" t="s">
        <v>476</v>
      </c>
      <c r="S245" s="80" t="s">
        <v>954</v>
      </c>
      <c r="T245" s="81">
        <v>10</v>
      </c>
      <c r="U245" s="68">
        <v>32832635.749346126</v>
      </c>
      <c r="V245" s="68">
        <v>1372440.9499999997</v>
      </c>
      <c r="W245" s="68">
        <v>184187.68</v>
      </c>
      <c r="X245" s="68">
        <v>116318.63</v>
      </c>
      <c r="Y245" s="68">
        <v>5564341.0035090689</v>
      </c>
      <c r="Z245" s="68">
        <v>2201894.9910638989</v>
      </c>
      <c r="AA245" s="68">
        <v>2672507.783388319</v>
      </c>
      <c r="AB245" s="68">
        <v>385154.51420658827</v>
      </c>
      <c r="AC245" s="68">
        <f t="shared" si="34"/>
        <v>46002920.581514001</v>
      </c>
      <c r="AD245" s="68">
        <v>673439.27999999991</v>
      </c>
      <c r="AF245" s="79" t="s">
        <v>475</v>
      </c>
      <c r="AG245" s="79" t="s">
        <v>476</v>
      </c>
      <c r="AH245" s="80" t="s">
        <v>1156</v>
      </c>
      <c r="AI245" s="81">
        <v>10</v>
      </c>
      <c r="AJ245" s="68">
        <v>33780578.572998583</v>
      </c>
      <c r="AK245" s="68">
        <v>1412276.8900000004</v>
      </c>
      <c r="AL245" s="68">
        <v>189601.91000000003</v>
      </c>
      <c r="AM245" s="68">
        <v>119674.21</v>
      </c>
      <c r="AN245" s="68">
        <v>5727266.2070556441</v>
      </c>
      <c r="AO245" s="68">
        <v>2201894.9910638989</v>
      </c>
      <c r="AP245" s="68">
        <v>2750619.3899373449</v>
      </c>
      <c r="AQ245" s="68">
        <v>397324.54505432397</v>
      </c>
      <c r="AR245" s="68">
        <f t="shared" si="35"/>
        <v>47272257.39610979</v>
      </c>
      <c r="AS245" s="68">
        <v>693020.67999999993</v>
      </c>
      <c r="AU245" s="79" t="s">
        <v>475</v>
      </c>
      <c r="AV245" s="79" t="s">
        <v>476</v>
      </c>
      <c r="AW245" s="80" t="s">
        <v>1157</v>
      </c>
      <c r="AX245" s="81">
        <v>10</v>
      </c>
      <c r="AY245" s="68">
        <v>34633823.924179219</v>
      </c>
      <c r="AZ245" s="68">
        <v>1448126.27</v>
      </c>
      <c r="BA245" s="68">
        <v>194274.62</v>
      </c>
      <c r="BB245" s="68">
        <v>122705.17</v>
      </c>
      <c r="BC245" s="68">
        <v>5874155.7108619232</v>
      </c>
      <c r="BD245" s="68">
        <v>2201894.9910638989</v>
      </c>
      <c r="BE245" s="68">
        <v>2821478.8000925723</v>
      </c>
      <c r="BF245" s="68">
        <v>408375.81631524116</v>
      </c>
      <c r="BG245" s="68">
        <f t="shared" si="36"/>
        <v>48415395.742512852</v>
      </c>
      <c r="BH245" s="68">
        <v>710560.44000000006</v>
      </c>
    </row>
    <row r="246" spans="2:60">
      <c r="B246" s="79" t="s">
        <v>477</v>
      </c>
      <c r="C246" s="79" t="s">
        <v>478</v>
      </c>
      <c r="D246" s="80" t="s">
        <v>953</v>
      </c>
      <c r="E246" s="81">
        <v>10</v>
      </c>
      <c r="F246" s="68"/>
      <c r="G246" s="68"/>
      <c r="H246" s="68"/>
      <c r="I246" s="68"/>
      <c r="J246" s="68"/>
      <c r="K246" s="68"/>
      <c r="L246" s="68"/>
      <c r="M246" s="68"/>
      <c r="N246" s="68">
        <f t="shared" si="33"/>
        <v>0</v>
      </c>
      <c r="O246" s="68"/>
      <c r="Q246" s="79" t="s">
        <v>477</v>
      </c>
      <c r="R246" s="79" t="s">
        <v>478</v>
      </c>
      <c r="S246" s="80" t="s">
        <v>954</v>
      </c>
      <c r="T246" s="81">
        <v>10</v>
      </c>
      <c r="U246" s="68">
        <v>4663011.5972836968</v>
      </c>
      <c r="V246" s="68">
        <v>113806.70000000001</v>
      </c>
      <c r="W246" s="68">
        <v>9188.77</v>
      </c>
      <c r="X246" s="68">
        <v>14357.45</v>
      </c>
      <c r="Y246" s="68">
        <v>548275.27780907368</v>
      </c>
      <c r="Z246" s="68">
        <v>518801.13219168899</v>
      </c>
      <c r="AA246" s="68">
        <v>251083.30426838453</v>
      </c>
      <c r="AB246" s="68">
        <v>49786.161786672659</v>
      </c>
      <c r="AC246" s="68">
        <f t="shared" si="34"/>
        <v>6168310.3933395166</v>
      </c>
      <c r="AD246" s="68">
        <v>0</v>
      </c>
      <c r="AF246" s="79" t="s">
        <v>477</v>
      </c>
      <c r="AG246" s="79" t="s">
        <v>478</v>
      </c>
      <c r="AH246" s="80" t="s">
        <v>1156</v>
      </c>
      <c r="AI246" s="81">
        <v>10</v>
      </c>
      <c r="AJ246" s="68">
        <v>4785653.4886721047</v>
      </c>
      <c r="AK246" s="68">
        <v>117162.44</v>
      </c>
      <c r="AL246" s="68">
        <v>9552.35</v>
      </c>
      <c r="AM246" s="68">
        <v>14815.88</v>
      </c>
      <c r="AN246" s="68">
        <v>564311.38686880271</v>
      </c>
      <c r="AO246" s="68">
        <v>518801.13219168899</v>
      </c>
      <c r="AP246" s="68">
        <v>258417.77545932875</v>
      </c>
      <c r="AQ246" s="68">
        <v>51247.112219712697</v>
      </c>
      <c r="AR246" s="68">
        <f t="shared" si="35"/>
        <v>6319961.5654116375</v>
      </c>
      <c r="AS246" s="68">
        <v>0</v>
      </c>
      <c r="AU246" s="79" t="s">
        <v>477</v>
      </c>
      <c r="AV246" s="79" t="s">
        <v>478</v>
      </c>
      <c r="AW246" s="80" t="s">
        <v>1157</v>
      </c>
      <c r="AX246" s="81">
        <v>10</v>
      </c>
      <c r="AY246" s="68">
        <v>4897806.071652066</v>
      </c>
      <c r="AZ246" s="68">
        <v>120108.18</v>
      </c>
      <c r="BA246" s="68">
        <v>9818.92</v>
      </c>
      <c r="BB246" s="68">
        <v>15174.7</v>
      </c>
      <c r="BC246" s="68">
        <v>578746.49036910408</v>
      </c>
      <c r="BD246" s="68">
        <v>518801.13219168899</v>
      </c>
      <c r="BE246" s="68">
        <v>265161.7035030757</v>
      </c>
      <c r="BF246" s="68">
        <v>52587.530534747057</v>
      </c>
      <c r="BG246" s="68">
        <f t="shared" si="36"/>
        <v>6458204.7282506814</v>
      </c>
      <c r="BH246" s="68">
        <v>0</v>
      </c>
    </row>
    <row r="247" spans="2:60">
      <c r="B247" s="79" t="s">
        <v>479</v>
      </c>
      <c r="C247" s="79" t="s">
        <v>480</v>
      </c>
      <c r="D247" s="80" t="s">
        <v>953</v>
      </c>
      <c r="E247" s="81">
        <v>10</v>
      </c>
      <c r="F247" s="68"/>
      <c r="G247" s="68"/>
      <c r="H247" s="68"/>
      <c r="I247" s="68"/>
      <c r="J247" s="68"/>
      <c r="K247" s="68"/>
      <c r="L247" s="68"/>
      <c r="M247" s="68"/>
      <c r="N247" s="68">
        <f t="shared" si="33"/>
        <v>0</v>
      </c>
      <c r="O247" s="68"/>
      <c r="Q247" s="79" t="s">
        <v>479</v>
      </c>
      <c r="R247" s="79" t="s">
        <v>480</v>
      </c>
      <c r="S247" s="80" t="s">
        <v>954</v>
      </c>
      <c r="T247" s="81">
        <v>10</v>
      </c>
      <c r="U247" s="68">
        <v>28952804.737462975</v>
      </c>
      <c r="V247" s="68">
        <v>1143618.69</v>
      </c>
      <c r="W247" s="68">
        <v>169035.03999999998</v>
      </c>
      <c r="X247" s="68">
        <v>102320.76000000001</v>
      </c>
      <c r="Y247" s="68">
        <v>4454584.3759404793</v>
      </c>
      <c r="Z247" s="68">
        <v>1539427.1071864392</v>
      </c>
      <c r="AA247" s="68">
        <v>2560633.8361644172</v>
      </c>
      <c r="AB247" s="68">
        <v>315782.89725808054</v>
      </c>
      <c r="AC247" s="68">
        <f t="shared" si="34"/>
        <v>39848303.314012386</v>
      </c>
      <c r="AD247" s="68">
        <v>610095.87</v>
      </c>
      <c r="AF247" s="79" t="s">
        <v>479</v>
      </c>
      <c r="AG247" s="79" t="s">
        <v>480</v>
      </c>
      <c r="AH247" s="80" t="s">
        <v>1156</v>
      </c>
      <c r="AI247" s="81">
        <v>10</v>
      </c>
      <c r="AJ247" s="68">
        <v>29781555.802386578</v>
      </c>
      <c r="AK247" s="68">
        <v>1176693.0099999998</v>
      </c>
      <c r="AL247" s="68">
        <v>173891.66999999998</v>
      </c>
      <c r="AM247" s="68">
        <v>105270.74000000002</v>
      </c>
      <c r="AN247" s="68">
        <v>4584854.3805729989</v>
      </c>
      <c r="AO247" s="68">
        <v>1539427.1071864392</v>
      </c>
      <c r="AP247" s="68">
        <v>2635436.7225870457</v>
      </c>
      <c r="AQ247" s="68">
        <v>325762.0203460902</v>
      </c>
      <c r="AR247" s="68">
        <f t="shared" si="35"/>
        <v>40950714.503079154</v>
      </c>
      <c r="AS247" s="68">
        <v>627823.05000000005</v>
      </c>
      <c r="AU247" s="79" t="s">
        <v>479</v>
      </c>
      <c r="AV247" s="79" t="s">
        <v>480</v>
      </c>
      <c r="AW247" s="80" t="s">
        <v>1157</v>
      </c>
      <c r="AX247" s="81">
        <v>10</v>
      </c>
      <c r="AY247" s="68">
        <v>30526739.037652265</v>
      </c>
      <c r="AZ247" s="68">
        <v>1206536.6800000002</v>
      </c>
      <c r="BA247" s="68">
        <v>178327.41</v>
      </c>
      <c r="BB247" s="68">
        <v>107908.91</v>
      </c>
      <c r="BC247" s="68">
        <v>4702278.211890243</v>
      </c>
      <c r="BD247" s="68">
        <v>1539427.1071864392</v>
      </c>
      <c r="BE247" s="68">
        <v>2702763.9484394817</v>
      </c>
      <c r="BF247" s="68">
        <v>334822.57883096486</v>
      </c>
      <c r="BG247" s="68">
        <f t="shared" si="36"/>
        <v>41942488.463999383</v>
      </c>
      <c r="BH247" s="68">
        <v>643684.57999999984</v>
      </c>
    </row>
    <row r="248" spans="2:60">
      <c r="B248" s="79" t="s">
        <v>481</v>
      </c>
      <c r="C248" s="79" t="s">
        <v>482</v>
      </c>
      <c r="D248" s="80" t="s">
        <v>953</v>
      </c>
      <c r="E248" s="81">
        <v>10</v>
      </c>
      <c r="F248" s="68"/>
      <c r="G248" s="68"/>
      <c r="H248" s="68"/>
      <c r="I248" s="68"/>
      <c r="J248" s="68"/>
      <c r="K248" s="68"/>
      <c r="L248" s="68"/>
      <c r="M248" s="68"/>
      <c r="N248" s="68">
        <f t="shared" si="33"/>
        <v>0</v>
      </c>
      <c r="O248" s="68"/>
      <c r="Q248" s="79" t="s">
        <v>481</v>
      </c>
      <c r="R248" s="79" t="s">
        <v>482</v>
      </c>
      <c r="S248" s="80" t="s">
        <v>954</v>
      </c>
      <c r="T248" s="81">
        <v>10</v>
      </c>
      <c r="U248" s="68">
        <v>20765648.358092595</v>
      </c>
      <c r="V248" s="68">
        <v>697197.72999999986</v>
      </c>
      <c r="W248" s="68">
        <v>29576.349999999995</v>
      </c>
      <c r="X248" s="68">
        <v>70638.649999999994</v>
      </c>
      <c r="Y248" s="68">
        <v>2717008.5293951784</v>
      </c>
      <c r="Z248" s="68">
        <v>1328975.2271536619</v>
      </c>
      <c r="AA248" s="68">
        <v>1043487.909454792</v>
      </c>
      <c r="AB248" s="68">
        <v>195886.35017158836</v>
      </c>
      <c r="AC248" s="68">
        <f t="shared" si="34"/>
        <v>27418122.684267815</v>
      </c>
      <c r="AD248" s="68">
        <v>569703.57999999996</v>
      </c>
      <c r="AF248" s="79" t="s">
        <v>481</v>
      </c>
      <c r="AG248" s="79" t="s">
        <v>482</v>
      </c>
      <c r="AH248" s="80" t="s">
        <v>1156</v>
      </c>
      <c r="AI248" s="81">
        <v>10</v>
      </c>
      <c r="AJ248" s="68">
        <v>21352211.192209668</v>
      </c>
      <c r="AK248" s="68">
        <v>717303.18999999983</v>
      </c>
      <c r="AL248" s="68">
        <v>30509.019999999997</v>
      </c>
      <c r="AM248" s="68">
        <v>72617.33</v>
      </c>
      <c r="AN248" s="68">
        <v>2796466.0844147285</v>
      </c>
      <c r="AO248" s="68">
        <v>1328975.2271536619</v>
      </c>
      <c r="AP248" s="68">
        <v>1073843.9723133985</v>
      </c>
      <c r="AQ248" s="68">
        <v>202076.15623848513</v>
      </c>
      <c r="AR248" s="68">
        <f t="shared" si="35"/>
        <v>28160204.272329945</v>
      </c>
      <c r="AS248" s="68">
        <v>586202.1</v>
      </c>
      <c r="AU248" s="79" t="s">
        <v>481</v>
      </c>
      <c r="AV248" s="79" t="s">
        <v>482</v>
      </c>
      <c r="AW248" s="80" t="s">
        <v>1157</v>
      </c>
      <c r="AX248" s="81">
        <v>10</v>
      </c>
      <c r="AY248" s="68">
        <v>21878586.544715077</v>
      </c>
      <c r="AZ248" s="68">
        <v>735526.19000000018</v>
      </c>
      <c r="BA248" s="68">
        <v>31142.84</v>
      </c>
      <c r="BB248" s="68">
        <v>74484.92</v>
      </c>
      <c r="BC248" s="68">
        <v>2868101.9743587645</v>
      </c>
      <c r="BD248" s="68">
        <v>1328975.2271536619</v>
      </c>
      <c r="BE248" s="68">
        <v>1101499.9677462932</v>
      </c>
      <c r="BF248" s="68">
        <v>207695.38677548245</v>
      </c>
      <c r="BG248" s="68">
        <f t="shared" si="36"/>
        <v>28827049.800749283</v>
      </c>
      <c r="BH248" s="68">
        <v>601036.75</v>
      </c>
    </row>
    <row r="249" spans="2:60">
      <c r="B249" s="79" t="s">
        <v>483</v>
      </c>
      <c r="C249" s="79" t="s">
        <v>484</v>
      </c>
      <c r="D249" s="80" t="s">
        <v>953</v>
      </c>
      <c r="E249" s="81">
        <v>10</v>
      </c>
      <c r="F249" s="68"/>
      <c r="G249" s="68"/>
      <c r="H249" s="68"/>
      <c r="I249" s="68"/>
      <c r="J249" s="68"/>
      <c r="K249" s="68"/>
      <c r="L249" s="68"/>
      <c r="M249" s="68"/>
      <c r="N249" s="68">
        <f t="shared" si="33"/>
        <v>0</v>
      </c>
      <c r="O249" s="68"/>
      <c r="Q249" s="79" t="s">
        <v>483</v>
      </c>
      <c r="R249" s="79" t="s">
        <v>484</v>
      </c>
      <c r="S249" s="80" t="s">
        <v>954</v>
      </c>
      <c r="T249" s="81">
        <v>10</v>
      </c>
      <c r="U249" s="68">
        <v>10432609.587560553</v>
      </c>
      <c r="V249" s="68">
        <v>436849.31999999989</v>
      </c>
      <c r="W249" s="68">
        <v>13878.87</v>
      </c>
      <c r="X249" s="68">
        <v>37999.379999999997</v>
      </c>
      <c r="Y249" s="68">
        <v>1903735.1778806159</v>
      </c>
      <c r="Z249" s="68">
        <v>1156661.4014684784</v>
      </c>
      <c r="AA249" s="68">
        <v>1359116.3720275778</v>
      </c>
      <c r="AB249" s="68">
        <v>124983.67608604208</v>
      </c>
      <c r="AC249" s="68">
        <f t="shared" si="34"/>
        <v>15729627.985023266</v>
      </c>
      <c r="AD249" s="68">
        <v>263794.2</v>
      </c>
      <c r="AF249" s="79" t="s">
        <v>483</v>
      </c>
      <c r="AG249" s="79" t="s">
        <v>484</v>
      </c>
      <c r="AH249" s="80" t="s">
        <v>1156</v>
      </c>
      <c r="AI249" s="81">
        <v>10</v>
      </c>
      <c r="AJ249" s="68">
        <v>10733078.344982801</v>
      </c>
      <c r="AK249" s="68">
        <v>449545.08999999991</v>
      </c>
      <c r="AL249" s="68">
        <v>14231.050000000001</v>
      </c>
      <c r="AM249" s="68">
        <v>39086.639999999999</v>
      </c>
      <c r="AN249" s="68">
        <v>1959392.0308146577</v>
      </c>
      <c r="AO249" s="68">
        <v>1156661.4014684784</v>
      </c>
      <c r="AP249" s="68">
        <v>1398599.1882737507</v>
      </c>
      <c r="AQ249" s="68">
        <v>128932.55600526184</v>
      </c>
      <c r="AR249" s="68">
        <f t="shared" si="35"/>
        <v>16150890.881544949</v>
      </c>
      <c r="AS249" s="68">
        <v>271364.58</v>
      </c>
      <c r="AU249" s="79" t="s">
        <v>483</v>
      </c>
      <c r="AV249" s="79" t="s">
        <v>484</v>
      </c>
      <c r="AW249" s="80" t="s">
        <v>1157</v>
      </c>
      <c r="AX249" s="81">
        <v>10</v>
      </c>
      <c r="AY249" s="68">
        <v>11003054.684715455</v>
      </c>
      <c r="AZ249" s="68">
        <v>460894.02999999997</v>
      </c>
      <c r="BA249" s="68">
        <v>14678.8</v>
      </c>
      <c r="BB249" s="68">
        <v>40069.11</v>
      </c>
      <c r="BC249" s="68">
        <v>2009561.0761702526</v>
      </c>
      <c r="BD249" s="68">
        <v>1156661.4014684784</v>
      </c>
      <c r="BE249" s="68">
        <v>1434432.1278357487</v>
      </c>
      <c r="BF249" s="68">
        <v>132517.14969489537</v>
      </c>
      <c r="BG249" s="68">
        <f t="shared" si="36"/>
        <v>16530170.229884829</v>
      </c>
      <c r="BH249" s="68">
        <v>278301.84999999992</v>
      </c>
    </row>
    <row r="250" spans="2:60">
      <c r="B250" s="79" t="s">
        <v>485</v>
      </c>
      <c r="C250" s="79" t="s">
        <v>486</v>
      </c>
      <c r="D250" s="80" t="s">
        <v>953</v>
      </c>
      <c r="E250" s="81">
        <v>10</v>
      </c>
      <c r="F250" s="68"/>
      <c r="G250" s="68"/>
      <c r="H250" s="68"/>
      <c r="I250" s="68"/>
      <c r="J250" s="68"/>
      <c r="K250" s="68"/>
      <c r="L250" s="68"/>
      <c r="M250" s="68"/>
      <c r="N250" s="68">
        <f t="shared" si="33"/>
        <v>0</v>
      </c>
      <c r="O250" s="68"/>
      <c r="Q250" s="79" t="s">
        <v>485</v>
      </c>
      <c r="R250" s="79" t="s">
        <v>486</v>
      </c>
      <c r="S250" s="80" t="s">
        <v>954</v>
      </c>
      <c r="T250" s="81">
        <v>10</v>
      </c>
      <c r="U250" s="68">
        <v>4438439.3131471639</v>
      </c>
      <c r="V250" s="68">
        <v>104116.17000000001</v>
      </c>
      <c r="W250" s="68">
        <v>199.82999999999998</v>
      </c>
      <c r="X250" s="68">
        <v>14488.34</v>
      </c>
      <c r="Y250" s="68">
        <v>488373.63310566946</v>
      </c>
      <c r="Z250" s="68">
        <v>0</v>
      </c>
      <c r="AA250" s="68">
        <v>0</v>
      </c>
      <c r="AB250" s="68">
        <v>47351.423304158263</v>
      </c>
      <c r="AC250" s="68">
        <f t="shared" si="34"/>
        <v>5092968.7095569912</v>
      </c>
      <c r="AD250" s="68">
        <v>0</v>
      </c>
      <c r="AF250" s="79" t="s">
        <v>485</v>
      </c>
      <c r="AG250" s="79" t="s">
        <v>486</v>
      </c>
      <c r="AH250" s="80" t="s">
        <v>1156</v>
      </c>
      <c r="AI250" s="81">
        <v>10</v>
      </c>
      <c r="AJ250" s="68">
        <v>4535815.2342391154</v>
      </c>
      <c r="AK250" s="68">
        <v>106253.75999999999</v>
      </c>
      <c r="AL250" s="68">
        <v>201.81000000000003</v>
      </c>
      <c r="AM250" s="68">
        <v>14833.13</v>
      </c>
      <c r="AN250" s="68">
        <v>499097.17656699813</v>
      </c>
      <c r="AO250" s="68">
        <v>0</v>
      </c>
      <c r="AP250" s="68">
        <v>0</v>
      </c>
      <c r="AQ250" s="68">
        <v>48384.500388289802</v>
      </c>
      <c r="AR250" s="68">
        <f t="shared" si="35"/>
        <v>5204585.6111944029</v>
      </c>
      <c r="AS250" s="68">
        <v>0</v>
      </c>
      <c r="AU250" s="79" t="s">
        <v>485</v>
      </c>
      <c r="AV250" s="79" t="s">
        <v>486</v>
      </c>
      <c r="AW250" s="80" t="s">
        <v>1157</v>
      </c>
      <c r="AX250" s="81">
        <v>10</v>
      </c>
      <c r="AY250" s="68">
        <v>4618783.2131800978</v>
      </c>
      <c r="AZ250" s="68">
        <v>108017.07</v>
      </c>
      <c r="BA250" s="68">
        <v>203.61999999999998</v>
      </c>
      <c r="BB250" s="68">
        <v>15067.410000000002</v>
      </c>
      <c r="BC250" s="68">
        <v>508201.26570113131</v>
      </c>
      <c r="BD250" s="68">
        <v>0</v>
      </c>
      <c r="BE250" s="68">
        <v>0</v>
      </c>
      <c r="BF250" s="68">
        <v>49251.283957933076</v>
      </c>
      <c r="BG250" s="68">
        <f t="shared" si="36"/>
        <v>5299523.8628391623</v>
      </c>
      <c r="BH250" s="68">
        <v>0</v>
      </c>
    </row>
    <row r="251" spans="2:60">
      <c r="B251" s="79" t="s">
        <v>487</v>
      </c>
      <c r="C251" s="79" t="s">
        <v>488</v>
      </c>
      <c r="D251" s="80" t="s">
        <v>953</v>
      </c>
      <c r="E251" s="81">
        <v>10</v>
      </c>
      <c r="F251" s="68"/>
      <c r="G251" s="68"/>
      <c r="H251" s="68"/>
      <c r="I251" s="68"/>
      <c r="J251" s="68"/>
      <c r="K251" s="68"/>
      <c r="L251" s="68"/>
      <c r="M251" s="68"/>
      <c r="N251" s="68">
        <f t="shared" si="33"/>
        <v>0</v>
      </c>
      <c r="O251" s="68"/>
      <c r="Q251" s="79" t="s">
        <v>487</v>
      </c>
      <c r="R251" s="79" t="s">
        <v>488</v>
      </c>
      <c r="S251" s="80" t="s">
        <v>954</v>
      </c>
      <c r="T251" s="81">
        <v>10</v>
      </c>
      <c r="U251" s="68">
        <v>4329915.7746035205</v>
      </c>
      <c r="V251" s="68">
        <v>119503.76000000004</v>
      </c>
      <c r="W251" s="68">
        <v>0</v>
      </c>
      <c r="X251" s="68">
        <v>0</v>
      </c>
      <c r="Y251" s="68">
        <v>514592.33801019622</v>
      </c>
      <c r="Z251" s="68">
        <v>0</v>
      </c>
      <c r="AA251" s="68">
        <v>0</v>
      </c>
      <c r="AB251" s="68">
        <v>45885.365161332302</v>
      </c>
      <c r="AC251" s="68">
        <f t="shared" si="34"/>
        <v>5127302.7077750489</v>
      </c>
      <c r="AD251" s="68">
        <v>117405.47</v>
      </c>
      <c r="AF251" s="79" t="s">
        <v>487</v>
      </c>
      <c r="AG251" s="79" t="s">
        <v>488</v>
      </c>
      <c r="AH251" s="80" t="s">
        <v>1156</v>
      </c>
      <c r="AI251" s="81">
        <v>10</v>
      </c>
      <c r="AJ251" s="68">
        <v>4413247.6627572393</v>
      </c>
      <c r="AK251" s="68">
        <v>121995.05999999998</v>
      </c>
      <c r="AL251" s="68">
        <v>0</v>
      </c>
      <c r="AM251" s="68">
        <v>0</v>
      </c>
      <c r="AN251" s="68">
        <v>526035.2721715112</v>
      </c>
      <c r="AO251" s="68">
        <v>0</v>
      </c>
      <c r="AP251" s="68">
        <v>0</v>
      </c>
      <c r="AQ251" s="68">
        <v>46769.48454291746</v>
      </c>
      <c r="AR251" s="68">
        <f t="shared" si="35"/>
        <v>5227923.4994716672</v>
      </c>
      <c r="AS251" s="68">
        <v>119876.02</v>
      </c>
      <c r="AU251" s="79" t="s">
        <v>487</v>
      </c>
      <c r="AV251" s="79" t="s">
        <v>488</v>
      </c>
      <c r="AW251" s="80" t="s">
        <v>1157</v>
      </c>
      <c r="AX251" s="81">
        <v>10</v>
      </c>
      <c r="AY251" s="68">
        <v>4484946.6221981756</v>
      </c>
      <c r="AZ251" s="68">
        <v>124000.73999999999</v>
      </c>
      <c r="BA251" s="68">
        <v>0</v>
      </c>
      <c r="BB251" s="68">
        <v>0</v>
      </c>
      <c r="BC251" s="68">
        <v>535786.70586011116</v>
      </c>
      <c r="BD251" s="68">
        <v>0</v>
      </c>
      <c r="BE251" s="68">
        <v>0</v>
      </c>
      <c r="BF251" s="68">
        <v>47516.247885686345</v>
      </c>
      <c r="BG251" s="68">
        <f t="shared" si="36"/>
        <v>5314113.1259439727</v>
      </c>
      <c r="BH251" s="68">
        <v>121862.81</v>
      </c>
    </row>
    <row r="252" spans="2:60">
      <c r="B252" s="79" t="s">
        <v>489</v>
      </c>
      <c r="C252" s="79" t="s">
        <v>490</v>
      </c>
      <c r="D252" s="80" t="s">
        <v>953</v>
      </c>
      <c r="E252" s="81">
        <v>10</v>
      </c>
      <c r="F252" s="68"/>
      <c r="G252" s="68"/>
      <c r="H252" s="68"/>
      <c r="I252" s="68"/>
      <c r="J252" s="68"/>
      <c r="K252" s="68"/>
      <c r="L252" s="68"/>
      <c r="M252" s="68"/>
      <c r="N252" s="68">
        <f t="shared" si="33"/>
        <v>0</v>
      </c>
      <c r="O252" s="68"/>
      <c r="Q252" s="79" t="s">
        <v>489</v>
      </c>
      <c r="R252" s="79" t="s">
        <v>490</v>
      </c>
      <c r="S252" s="80" t="s">
        <v>954</v>
      </c>
      <c r="T252" s="81">
        <v>10</v>
      </c>
      <c r="U252" s="68">
        <v>568498.39564769133</v>
      </c>
      <c r="V252" s="68">
        <v>15951.679999999998</v>
      </c>
      <c r="W252" s="68">
        <v>0</v>
      </c>
      <c r="X252" s="68">
        <v>1188.9499999999998</v>
      </c>
      <c r="Y252" s="68">
        <v>44789.083056212883</v>
      </c>
      <c r="Z252" s="68">
        <v>129111.33796409132</v>
      </c>
      <c r="AA252" s="68">
        <v>0</v>
      </c>
      <c r="AB252" s="68">
        <v>6144.1450985074043</v>
      </c>
      <c r="AC252" s="68">
        <f t="shared" si="34"/>
        <v>774699.79176650289</v>
      </c>
      <c r="AD252" s="68">
        <v>9016.1999999999989</v>
      </c>
      <c r="AF252" s="79" t="s">
        <v>489</v>
      </c>
      <c r="AG252" s="79" t="s">
        <v>490</v>
      </c>
      <c r="AH252" s="80" t="s">
        <v>1156</v>
      </c>
      <c r="AI252" s="81">
        <v>10</v>
      </c>
      <c r="AJ252" s="68">
        <v>578683.3641721711</v>
      </c>
      <c r="AK252" s="68">
        <v>16245.799999999997</v>
      </c>
      <c r="AL252" s="68">
        <v>0</v>
      </c>
      <c r="AM252" s="68">
        <v>1210.8699999999999</v>
      </c>
      <c r="AN252" s="68">
        <v>45625.674954249334</v>
      </c>
      <c r="AO252" s="68">
        <v>129111.33796409132</v>
      </c>
      <c r="AP252" s="68">
        <v>0</v>
      </c>
      <c r="AQ252" s="68">
        <v>6273.1537655763095</v>
      </c>
      <c r="AR252" s="68">
        <f t="shared" si="35"/>
        <v>786332.64085608802</v>
      </c>
      <c r="AS252" s="68">
        <v>9182.44</v>
      </c>
      <c r="AU252" s="79" t="s">
        <v>489</v>
      </c>
      <c r="AV252" s="79" t="s">
        <v>490</v>
      </c>
      <c r="AW252" s="80" t="s">
        <v>1157</v>
      </c>
      <c r="AX252" s="81">
        <v>10</v>
      </c>
      <c r="AY252" s="68">
        <v>588586.86684035603</v>
      </c>
      <c r="AZ252" s="68">
        <v>16531.799999999996</v>
      </c>
      <c r="BA252" s="68">
        <v>0</v>
      </c>
      <c r="BB252" s="68">
        <v>1232.19</v>
      </c>
      <c r="BC252" s="68">
        <v>46439.140375459654</v>
      </c>
      <c r="BD252" s="68">
        <v>129111.33796409132</v>
      </c>
      <c r="BE252" s="68">
        <v>0</v>
      </c>
      <c r="BF252" s="68">
        <v>6398.6208408875391</v>
      </c>
      <c r="BG252" s="68">
        <f t="shared" si="36"/>
        <v>797644.04602079454</v>
      </c>
      <c r="BH252" s="68">
        <v>9344.09</v>
      </c>
    </row>
    <row r="253" spans="2:60">
      <c r="B253" s="79" t="s">
        <v>491</v>
      </c>
      <c r="C253" s="79" t="s">
        <v>492</v>
      </c>
      <c r="D253" s="80" t="s">
        <v>953</v>
      </c>
      <c r="E253" s="81">
        <v>10</v>
      </c>
      <c r="F253" s="68"/>
      <c r="G253" s="68"/>
      <c r="H253" s="68"/>
      <c r="I253" s="68"/>
      <c r="J253" s="68"/>
      <c r="K253" s="68"/>
      <c r="L253" s="68"/>
      <c r="M253" s="68"/>
      <c r="N253" s="68">
        <f t="shared" si="33"/>
        <v>0</v>
      </c>
      <c r="O253" s="68"/>
      <c r="Q253" s="79" t="s">
        <v>491</v>
      </c>
      <c r="R253" s="79" t="s">
        <v>492</v>
      </c>
      <c r="S253" s="80" t="s">
        <v>954</v>
      </c>
      <c r="T253" s="81">
        <v>10</v>
      </c>
      <c r="U253" s="68">
        <v>6413510.2683541207</v>
      </c>
      <c r="V253" s="68">
        <v>266378.54999999993</v>
      </c>
      <c r="W253" s="68">
        <v>0</v>
      </c>
      <c r="X253" s="68">
        <v>22301.910000000003</v>
      </c>
      <c r="Y253" s="68">
        <v>925085.77969225938</v>
      </c>
      <c r="Z253" s="68">
        <v>547580.59606186417</v>
      </c>
      <c r="AA253" s="68">
        <v>469566.95404840761</v>
      </c>
      <c r="AB253" s="68">
        <v>66620.644585330039</v>
      </c>
      <c r="AC253" s="68">
        <f t="shared" si="34"/>
        <v>8928703.6327419821</v>
      </c>
      <c r="AD253" s="68">
        <v>217658.93000000002</v>
      </c>
      <c r="AF253" s="79" t="s">
        <v>491</v>
      </c>
      <c r="AG253" s="79" t="s">
        <v>492</v>
      </c>
      <c r="AH253" s="80" t="s">
        <v>1156</v>
      </c>
      <c r="AI253" s="81">
        <v>10</v>
      </c>
      <c r="AJ253" s="68">
        <v>6590758.1817297935</v>
      </c>
      <c r="AK253" s="68">
        <v>274093.82999999996</v>
      </c>
      <c r="AL253" s="68">
        <v>0</v>
      </c>
      <c r="AM253" s="68">
        <v>22906.140000000003</v>
      </c>
      <c r="AN253" s="68">
        <v>952136.73395131773</v>
      </c>
      <c r="AO253" s="68">
        <v>547580.59606186417</v>
      </c>
      <c r="AP253" s="68">
        <v>483132.16863398522</v>
      </c>
      <c r="AQ253" s="68">
        <v>68675.026752591133</v>
      </c>
      <c r="AR253" s="68">
        <f t="shared" si="35"/>
        <v>9163177.9671295509</v>
      </c>
      <c r="AS253" s="68">
        <v>223895.29</v>
      </c>
      <c r="AU253" s="79" t="s">
        <v>491</v>
      </c>
      <c r="AV253" s="79" t="s">
        <v>492</v>
      </c>
      <c r="AW253" s="80" t="s">
        <v>1157</v>
      </c>
      <c r="AX253" s="81">
        <v>10</v>
      </c>
      <c r="AY253" s="68">
        <v>6753933.9361217599</v>
      </c>
      <c r="AZ253" s="68">
        <v>281078.90000000002</v>
      </c>
      <c r="BA253" s="68">
        <v>0</v>
      </c>
      <c r="BB253" s="68">
        <v>23505.890000000003</v>
      </c>
      <c r="BC253" s="68">
        <v>976531.26995189907</v>
      </c>
      <c r="BD253" s="68">
        <v>547580.59606186417</v>
      </c>
      <c r="BE253" s="68">
        <v>495898.55272333883</v>
      </c>
      <c r="BF253" s="68">
        <v>70584.047480052337</v>
      </c>
      <c r="BG253" s="68">
        <f t="shared" si="36"/>
        <v>9378717.1823389158</v>
      </c>
      <c r="BH253" s="68">
        <v>229603.99</v>
      </c>
    </row>
    <row r="254" spans="2:60">
      <c r="B254" s="79" t="s">
        <v>493</v>
      </c>
      <c r="C254" s="79" t="s">
        <v>494</v>
      </c>
      <c r="D254" s="80" t="s">
        <v>953</v>
      </c>
      <c r="E254" s="81">
        <v>10</v>
      </c>
      <c r="F254" s="68"/>
      <c r="G254" s="68"/>
      <c r="H254" s="68"/>
      <c r="I254" s="68"/>
      <c r="J254" s="68"/>
      <c r="K254" s="68"/>
      <c r="L254" s="68"/>
      <c r="M254" s="68"/>
      <c r="N254" s="68">
        <f t="shared" si="33"/>
        <v>0</v>
      </c>
      <c r="O254" s="68"/>
      <c r="Q254" s="79" t="s">
        <v>493</v>
      </c>
      <c r="R254" s="79" t="s">
        <v>494</v>
      </c>
      <c r="S254" s="80" t="s">
        <v>954</v>
      </c>
      <c r="T254" s="81">
        <v>10</v>
      </c>
      <c r="U254" s="68">
        <v>4427723.3731721826</v>
      </c>
      <c r="V254" s="68">
        <v>199759.99999999997</v>
      </c>
      <c r="W254" s="68">
        <v>0</v>
      </c>
      <c r="X254" s="68">
        <v>12060.26</v>
      </c>
      <c r="Y254" s="68">
        <v>552437.04262809956</v>
      </c>
      <c r="Z254" s="68">
        <v>263156.14132898091</v>
      </c>
      <c r="AA254" s="68">
        <v>63226.130731496596</v>
      </c>
      <c r="AB254" s="68">
        <v>46229.289991801605</v>
      </c>
      <c r="AC254" s="68">
        <f t="shared" si="34"/>
        <v>5664615.7878525611</v>
      </c>
      <c r="AD254" s="68">
        <v>100023.55000000002</v>
      </c>
      <c r="AF254" s="79" t="s">
        <v>493</v>
      </c>
      <c r="AG254" s="79" t="s">
        <v>494</v>
      </c>
      <c r="AH254" s="80" t="s">
        <v>1156</v>
      </c>
      <c r="AI254" s="81">
        <v>10</v>
      </c>
      <c r="AJ254" s="68">
        <v>4541680.0899600321</v>
      </c>
      <c r="AK254" s="68">
        <v>205570.37</v>
      </c>
      <c r="AL254" s="68">
        <v>0</v>
      </c>
      <c r="AM254" s="68">
        <v>12476.529999999999</v>
      </c>
      <c r="AN254" s="68">
        <v>568579.76304989145</v>
      </c>
      <c r="AO254" s="68">
        <v>263156.14132898091</v>
      </c>
      <c r="AP254" s="68">
        <v>65301.277844326047</v>
      </c>
      <c r="AQ254" s="68">
        <v>47574.515441272408</v>
      </c>
      <c r="AR254" s="68">
        <f t="shared" si="35"/>
        <v>5807172.6176245026</v>
      </c>
      <c r="AS254" s="68">
        <v>102833.93</v>
      </c>
      <c r="AU254" s="79" t="s">
        <v>493</v>
      </c>
      <c r="AV254" s="79" t="s">
        <v>494</v>
      </c>
      <c r="AW254" s="80" t="s">
        <v>1157</v>
      </c>
      <c r="AX254" s="81">
        <v>10</v>
      </c>
      <c r="AY254" s="68">
        <v>4645450.8105773916</v>
      </c>
      <c r="AZ254" s="68">
        <v>210759.59999999998</v>
      </c>
      <c r="BA254" s="68">
        <v>0</v>
      </c>
      <c r="BB254" s="68">
        <v>12794.350000000002</v>
      </c>
      <c r="BC254" s="68">
        <v>583143.31061757274</v>
      </c>
      <c r="BD254" s="68">
        <v>263156.14132898091</v>
      </c>
      <c r="BE254" s="68">
        <v>66929.91579746436</v>
      </c>
      <c r="BF254" s="68">
        <v>48813.061445143074</v>
      </c>
      <c r="BG254" s="68">
        <f t="shared" si="36"/>
        <v>5936476.5697665522</v>
      </c>
      <c r="BH254" s="68">
        <v>105429.37999999999</v>
      </c>
    </row>
    <row r="255" spans="2:60">
      <c r="B255" s="79" t="s">
        <v>495</v>
      </c>
      <c r="C255" s="79" t="s">
        <v>496</v>
      </c>
      <c r="D255" s="80" t="s">
        <v>953</v>
      </c>
      <c r="E255" s="81">
        <v>10</v>
      </c>
      <c r="F255" s="68"/>
      <c r="G255" s="68"/>
      <c r="H255" s="68"/>
      <c r="I255" s="68"/>
      <c r="J255" s="68"/>
      <c r="K255" s="68"/>
      <c r="L255" s="68"/>
      <c r="M255" s="68"/>
      <c r="N255" s="68">
        <f t="shared" si="33"/>
        <v>0</v>
      </c>
      <c r="O255" s="68"/>
      <c r="Q255" s="79" t="s">
        <v>495</v>
      </c>
      <c r="R255" s="79" t="s">
        <v>496</v>
      </c>
      <c r="S255" s="80" t="s">
        <v>954</v>
      </c>
      <c r="T255" s="81">
        <v>10</v>
      </c>
      <c r="U255" s="68">
        <v>8941511.0354491062</v>
      </c>
      <c r="V255" s="68">
        <v>116773.91</v>
      </c>
      <c r="W255" s="68">
        <v>0</v>
      </c>
      <c r="X255" s="68">
        <v>26034.860000000004</v>
      </c>
      <c r="Y255" s="68">
        <v>748985.03298619634</v>
      </c>
      <c r="Z255" s="68">
        <v>968916.58466452756</v>
      </c>
      <c r="AA255" s="68">
        <v>0</v>
      </c>
      <c r="AB255" s="68">
        <v>38206.265001384541</v>
      </c>
      <c r="AC255" s="68">
        <f t="shared" si="34"/>
        <v>10915947.878101213</v>
      </c>
      <c r="AD255" s="68">
        <v>75520.19</v>
      </c>
      <c r="AF255" s="79" t="s">
        <v>495</v>
      </c>
      <c r="AG255" s="79" t="s">
        <v>496</v>
      </c>
      <c r="AH255" s="80" t="s">
        <v>1156</v>
      </c>
      <c r="AI255" s="81">
        <v>10</v>
      </c>
      <c r="AJ255" s="68">
        <v>9163735.7449175231</v>
      </c>
      <c r="AK255" s="68">
        <v>120184.1</v>
      </c>
      <c r="AL255" s="68">
        <v>0</v>
      </c>
      <c r="AM255" s="68">
        <v>26805.05</v>
      </c>
      <c r="AN255" s="68">
        <v>770921.51335839042</v>
      </c>
      <c r="AO255" s="68">
        <v>968916.58466452756</v>
      </c>
      <c r="AP255" s="68">
        <v>0</v>
      </c>
      <c r="AQ255" s="68">
        <v>39282.588018694893</v>
      </c>
      <c r="AR255" s="68">
        <f t="shared" si="35"/>
        <v>11167531.490959136</v>
      </c>
      <c r="AS255" s="68">
        <v>77685.91</v>
      </c>
      <c r="AU255" s="79" t="s">
        <v>495</v>
      </c>
      <c r="AV255" s="79" t="s">
        <v>496</v>
      </c>
      <c r="AW255" s="80" t="s">
        <v>1157</v>
      </c>
      <c r="AX255" s="81">
        <v>10</v>
      </c>
      <c r="AY255" s="68">
        <v>9363287.6356974002</v>
      </c>
      <c r="AZ255" s="68">
        <v>123182.77</v>
      </c>
      <c r="BA255" s="68">
        <v>0</v>
      </c>
      <c r="BB255" s="68">
        <v>27473.119999999995</v>
      </c>
      <c r="BC255" s="68">
        <v>790708.55893114198</v>
      </c>
      <c r="BD255" s="68">
        <v>968916.58466452756</v>
      </c>
      <c r="BE255" s="68">
        <v>0</v>
      </c>
      <c r="BF255" s="68">
        <v>40273.297211401165</v>
      </c>
      <c r="BG255" s="68">
        <f t="shared" si="36"/>
        <v>11393484.29650447</v>
      </c>
      <c r="BH255" s="68">
        <v>79642.33</v>
      </c>
    </row>
    <row r="256" spans="2:60">
      <c r="B256" s="79" t="s">
        <v>497</v>
      </c>
      <c r="C256" s="79" t="s">
        <v>498</v>
      </c>
      <c r="D256" s="80" t="s">
        <v>953</v>
      </c>
      <c r="E256" s="81">
        <v>10</v>
      </c>
      <c r="F256" s="68"/>
      <c r="G256" s="68"/>
      <c r="H256" s="68"/>
      <c r="I256" s="68"/>
      <c r="J256" s="68"/>
      <c r="K256" s="68"/>
      <c r="L256" s="68"/>
      <c r="M256" s="68"/>
      <c r="N256" s="68">
        <f t="shared" si="33"/>
        <v>0</v>
      </c>
      <c r="O256" s="68"/>
      <c r="Q256" s="79" t="s">
        <v>497</v>
      </c>
      <c r="R256" s="79" t="s">
        <v>498</v>
      </c>
      <c r="S256" s="80" t="s">
        <v>954</v>
      </c>
      <c r="T256" s="81">
        <v>10</v>
      </c>
      <c r="U256" s="68">
        <v>14460145.24257816</v>
      </c>
      <c r="V256" s="68">
        <v>577134.60000000009</v>
      </c>
      <c r="W256" s="68">
        <v>41910.36</v>
      </c>
      <c r="X256" s="68">
        <v>50530.229999999989</v>
      </c>
      <c r="Y256" s="68">
        <v>2390660.1614769381</v>
      </c>
      <c r="Z256" s="68">
        <v>1262899.4025978395</v>
      </c>
      <c r="AA256" s="68">
        <v>870642.9778043488</v>
      </c>
      <c r="AB256" s="68">
        <v>175342.67174466327</v>
      </c>
      <c r="AC256" s="68">
        <f t="shared" si="34"/>
        <v>20203982.05620195</v>
      </c>
      <c r="AD256" s="68">
        <v>374716.41</v>
      </c>
      <c r="AF256" s="79" t="s">
        <v>497</v>
      </c>
      <c r="AG256" s="79" t="s">
        <v>498</v>
      </c>
      <c r="AH256" s="80" t="s">
        <v>1156</v>
      </c>
      <c r="AI256" s="81">
        <v>10</v>
      </c>
      <c r="AJ256" s="68">
        <v>14882180.187983431</v>
      </c>
      <c r="AK256" s="68">
        <v>593931.24000000011</v>
      </c>
      <c r="AL256" s="68">
        <v>43187.66</v>
      </c>
      <c r="AM256" s="68">
        <v>51966.47</v>
      </c>
      <c r="AN256" s="68">
        <v>2460653.5426982837</v>
      </c>
      <c r="AO256" s="68">
        <v>1262899.4025978395</v>
      </c>
      <c r="AP256" s="68">
        <v>896275.11082528485</v>
      </c>
      <c r="AQ256" s="68">
        <v>180888.75426602364</v>
      </c>
      <c r="AR256" s="68">
        <f t="shared" si="35"/>
        <v>20757644.148370866</v>
      </c>
      <c r="AS256" s="68">
        <v>385661.77999999991</v>
      </c>
      <c r="AU256" s="79" t="s">
        <v>497</v>
      </c>
      <c r="AV256" s="79" t="s">
        <v>498</v>
      </c>
      <c r="AW256" s="80" t="s">
        <v>1157</v>
      </c>
      <c r="AX256" s="81">
        <v>10</v>
      </c>
      <c r="AY256" s="68">
        <v>15262021.785544896</v>
      </c>
      <c r="AZ256" s="68">
        <v>609007.79</v>
      </c>
      <c r="BA256" s="68">
        <v>44256</v>
      </c>
      <c r="BB256" s="68">
        <v>53292.03</v>
      </c>
      <c r="BC256" s="68">
        <v>2523752.4001338389</v>
      </c>
      <c r="BD256" s="68">
        <v>1262899.4025978395</v>
      </c>
      <c r="BE256" s="68">
        <v>919026.71690931125</v>
      </c>
      <c r="BF256" s="68">
        <v>185915.33872580156</v>
      </c>
      <c r="BG256" s="68">
        <f t="shared" si="36"/>
        <v>21255600.403911691</v>
      </c>
      <c r="BH256" s="68">
        <v>395428.94</v>
      </c>
    </row>
    <row r="257" spans="2:60">
      <c r="B257" s="79" t="s">
        <v>499</v>
      </c>
      <c r="C257" s="79" t="s">
        <v>500</v>
      </c>
      <c r="D257" s="80" t="s">
        <v>953</v>
      </c>
      <c r="E257" s="81">
        <v>10</v>
      </c>
      <c r="F257" s="68"/>
      <c r="G257" s="68"/>
      <c r="H257" s="68"/>
      <c r="I257" s="68"/>
      <c r="J257" s="68"/>
      <c r="K257" s="68"/>
      <c r="L257" s="68"/>
      <c r="M257" s="68"/>
      <c r="N257" s="68">
        <f t="shared" si="33"/>
        <v>0</v>
      </c>
      <c r="O257" s="68"/>
      <c r="Q257" s="79" t="s">
        <v>499</v>
      </c>
      <c r="R257" s="79" t="s">
        <v>500</v>
      </c>
      <c r="S257" s="80" t="s">
        <v>954</v>
      </c>
      <c r="T257" s="81">
        <v>10</v>
      </c>
      <c r="U257" s="68">
        <v>1924156.1475619171</v>
      </c>
      <c r="V257" s="68">
        <v>61545.589999999982</v>
      </c>
      <c r="W257" s="68">
        <v>0</v>
      </c>
      <c r="X257" s="68">
        <v>6125.85</v>
      </c>
      <c r="Y257" s="68">
        <v>145135.70362130558</v>
      </c>
      <c r="Z257" s="68">
        <v>0</v>
      </c>
      <c r="AA257" s="68">
        <v>0</v>
      </c>
      <c r="AB257" s="68">
        <v>12056.943213687744</v>
      </c>
      <c r="AC257" s="68">
        <f t="shared" si="34"/>
        <v>2182616.6643969109</v>
      </c>
      <c r="AD257" s="68">
        <v>33596.430000000008</v>
      </c>
      <c r="AF257" s="79" t="s">
        <v>499</v>
      </c>
      <c r="AG257" s="79" t="s">
        <v>500</v>
      </c>
      <c r="AH257" s="80" t="s">
        <v>1156</v>
      </c>
      <c r="AI257" s="81">
        <v>10</v>
      </c>
      <c r="AJ257" s="68">
        <v>1976471.1488394181</v>
      </c>
      <c r="AK257" s="68">
        <v>63357.39</v>
      </c>
      <c r="AL257" s="68">
        <v>0</v>
      </c>
      <c r="AM257" s="68">
        <v>6335.7400000000007</v>
      </c>
      <c r="AN257" s="68">
        <v>149372.57634598893</v>
      </c>
      <c r="AO257" s="68">
        <v>0</v>
      </c>
      <c r="AP257" s="68">
        <v>0</v>
      </c>
      <c r="AQ257" s="68">
        <v>12437.658333712257</v>
      </c>
      <c r="AR257" s="68">
        <f t="shared" si="35"/>
        <v>2242577.4035191191</v>
      </c>
      <c r="AS257" s="68">
        <v>34602.89</v>
      </c>
      <c r="AU257" s="79" t="s">
        <v>499</v>
      </c>
      <c r="AV257" s="79" t="s">
        <v>500</v>
      </c>
      <c r="AW257" s="80" t="s">
        <v>1157</v>
      </c>
      <c r="AX257" s="81">
        <v>10</v>
      </c>
      <c r="AY257" s="68">
        <v>2023420.1429459881</v>
      </c>
      <c r="AZ257" s="68">
        <v>64963.539999999986</v>
      </c>
      <c r="BA257" s="68">
        <v>0</v>
      </c>
      <c r="BB257" s="68">
        <v>6446.7500000000009</v>
      </c>
      <c r="BC257" s="68">
        <v>153209.44496870492</v>
      </c>
      <c r="BD257" s="68">
        <v>0</v>
      </c>
      <c r="BE257" s="68">
        <v>0</v>
      </c>
      <c r="BF257" s="68">
        <v>12784.183237110265</v>
      </c>
      <c r="BG257" s="68">
        <f t="shared" si="36"/>
        <v>2296330.8611518033</v>
      </c>
      <c r="BH257" s="68">
        <v>35506.799999999996</v>
      </c>
    </row>
    <row r="258" spans="2:60">
      <c r="B258" s="79" t="s">
        <v>501</v>
      </c>
      <c r="C258" s="79" t="s">
        <v>502</v>
      </c>
      <c r="D258" s="80" t="s">
        <v>953</v>
      </c>
      <c r="E258" s="81">
        <v>10</v>
      </c>
      <c r="F258" s="68"/>
      <c r="G258" s="68"/>
      <c r="H258" s="68"/>
      <c r="I258" s="68"/>
      <c r="J258" s="68"/>
      <c r="K258" s="68"/>
      <c r="L258" s="68"/>
      <c r="M258" s="68"/>
      <c r="N258" s="68">
        <f t="shared" si="33"/>
        <v>0</v>
      </c>
      <c r="O258" s="68"/>
      <c r="Q258" s="79" t="s">
        <v>501</v>
      </c>
      <c r="R258" s="79" t="s">
        <v>502</v>
      </c>
      <c r="S258" s="80" t="s">
        <v>954</v>
      </c>
      <c r="T258" s="81">
        <v>10</v>
      </c>
      <c r="U258" s="68">
        <v>837836.15088721004</v>
      </c>
      <c r="V258" s="68">
        <v>39052.25</v>
      </c>
      <c r="W258" s="68">
        <v>0</v>
      </c>
      <c r="X258" s="68">
        <v>2201.48</v>
      </c>
      <c r="Y258" s="68">
        <v>58632.865032886417</v>
      </c>
      <c r="Z258" s="68">
        <v>0</v>
      </c>
      <c r="AA258" s="68">
        <v>0</v>
      </c>
      <c r="AB258" s="68">
        <v>9092.10392472276</v>
      </c>
      <c r="AC258" s="68">
        <f t="shared" si="34"/>
        <v>968446.74984481919</v>
      </c>
      <c r="AD258" s="68">
        <v>21631.899999999998</v>
      </c>
      <c r="AF258" s="79" t="s">
        <v>501</v>
      </c>
      <c r="AG258" s="79" t="s">
        <v>502</v>
      </c>
      <c r="AH258" s="80" t="s">
        <v>1156</v>
      </c>
      <c r="AI258" s="81">
        <v>10</v>
      </c>
      <c r="AJ258" s="68">
        <v>853132.17205179122</v>
      </c>
      <c r="AK258" s="68">
        <v>39768.940000000017</v>
      </c>
      <c r="AL258" s="68">
        <v>0</v>
      </c>
      <c r="AM258" s="68">
        <v>2241.88</v>
      </c>
      <c r="AN258" s="68">
        <v>59725.542310377314</v>
      </c>
      <c r="AO258" s="68">
        <v>0</v>
      </c>
      <c r="AP258" s="68">
        <v>0</v>
      </c>
      <c r="AQ258" s="68">
        <v>9283.0335771419341</v>
      </c>
      <c r="AR258" s="68">
        <f t="shared" si="35"/>
        <v>986180.45793931058</v>
      </c>
      <c r="AS258" s="68">
        <v>22028.889999999996</v>
      </c>
      <c r="AU258" s="79" t="s">
        <v>501</v>
      </c>
      <c r="AV258" s="79" t="s">
        <v>502</v>
      </c>
      <c r="AW258" s="80" t="s">
        <v>1157</v>
      </c>
      <c r="AX258" s="81">
        <v>10</v>
      </c>
      <c r="AY258" s="68">
        <v>868005.40181592223</v>
      </c>
      <c r="AZ258" s="68">
        <v>40465.840000000011</v>
      </c>
      <c r="BA258" s="68">
        <v>0</v>
      </c>
      <c r="BB258" s="68">
        <v>2281.16</v>
      </c>
      <c r="BC258" s="68">
        <v>60788.013144128956</v>
      </c>
      <c r="BD258" s="68">
        <v>0</v>
      </c>
      <c r="BE258" s="68">
        <v>0</v>
      </c>
      <c r="BF258" s="68">
        <v>9468.6910486847628</v>
      </c>
      <c r="BG258" s="68">
        <f t="shared" si="36"/>
        <v>1003424.016008736</v>
      </c>
      <c r="BH258" s="68">
        <v>22414.909999999996</v>
      </c>
    </row>
    <row r="259" spans="2:60">
      <c r="B259" s="79" t="s">
        <v>503</v>
      </c>
      <c r="C259" s="79" t="s">
        <v>504</v>
      </c>
      <c r="D259" s="80" t="s">
        <v>953</v>
      </c>
      <c r="E259" s="81">
        <v>10</v>
      </c>
      <c r="F259" s="68"/>
      <c r="G259" s="68"/>
      <c r="H259" s="68"/>
      <c r="I259" s="68"/>
      <c r="J259" s="68"/>
      <c r="K259" s="68"/>
      <c r="L259" s="68"/>
      <c r="M259" s="68"/>
      <c r="N259" s="68">
        <f t="shared" si="33"/>
        <v>0</v>
      </c>
      <c r="O259" s="68"/>
      <c r="Q259" s="79" t="s">
        <v>503</v>
      </c>
      <c r="R259" s="79" t="s">
        <v>504</v>
      </c>
      <c r="S259" s="80" t="s">
        <v>954</v>
      </c>
      <c r="T259" s="81">
        <v>10</v>
      </c>
      <c r="U259" s="68">
        <v>415570.24135343992</v>
      </c>
      <c r="V259" s="68">
        <v>13783.150000000001</v>
      </c>
      <c r="W259" s="68">
        <v>0</v>
      </c>
      <c r="X259" s="68">
        <v>957.16</v>
      </c>
      <c r="Y259" s="68">
        <v>29369.389209120469</v>
      </c>
      <c r="Z259" s="68">
        <v>0</v>
      </c>
      <c r="AA259" s="68">
        <v>0</v>
      </c>
      <c r="AB259" s="68">
        <v>4475.749835438095</v>
      </c>
      <c r="AC259" s="68">
        <f t="shared" si="34"/>
        <v>473440.17039799847</v>
      </c>
      <c r="AD259" s="68">
        <v>9284.48</v>
      </c>
      <c r="AF259" s="79" t="s">
        <v>503</v>
      </c>
      <c r="AG259" s="79" t="s">
        <v>504</v>
      </c>
      <c r="AH259" s="80" t="s">
        <v>1156</v>
      </c>
      <c r="AI259" s="81">
        <v>10</v>
      </c>
      <c r="AJ259" s="68">
        <v>423073.73247600015</v>
      </c>
      <c r="AK259" s="68">
        <v>14036.090000000002</v>
      </c>
      <c r="AL259" s="68">
        <v>0</v>
      </c>
      <c r="AM259" s="68">
        <v>974.7299999999999</v>
      </c>
      <c r="AN259" s="68">
        <v>29916.189206008865</v>
      </c>
      <c r="AO259" s="68">
        <v>0</v>
      </c>
      <c r="AP259" s="68">
        <v>0</v>
      </c>
      <c r="AQ259" s="68">
        <v>4569.7422619824065</v>
      </c>
      <c r="AR259" s="68">
        <f t="shared" si="35"/>
        <v>482025.36394399143</v>
      </c>
      <c r="AS259" s="68">
        <v>9454.8799999999992</v>
      </c>
      <c r="AU259" s="79" t="s">
        <v>503</v>
      </c>
      <c r="AV259" s="79" t="s">
        <v>504</v>
      </c>
      <c r="AW259" s="80" t="s">
        <v>1157</v>
      </c>
      <c r="AX259" s="81">
        <v>10</v>
      </c>
      <c r="AY259" s="68">
        <v>430369.84345060401</v>
      </c>
      <c r="AZ259" s="68">
        <v>14282.060000000005</v>
      </c>
      <c r="BA259" s="68">
        <v>0</v>
      </c>
      <c r="BB259" s="68">
        <v>991.8</v>
      </c>
      <c r="BC259" s="68">
        <v>30447.873635011965</v>
      </c>
      <c r="BD259" s="68">
        <v>0</v>
      </c>
      <c r="BE259" s="68">
        <v>0</v>
      </c>
      <c r="BF259" s="68">
        <v>4661.1417072220356</v>
      </c>
      <c r="BG259" s="68">
        <f t="shared" si="36"/>
        <v>490373.27879283798</v>
      </c>
      <c r="BH259" s="68">
        <v>9620.5599999999977</v>
      </c>
    </row>
    <row r="260" spans="2:60">
      <c r="B260" s="79" t="s">
        <v>505</v>
      </c>
      <c r="C260" s="79" t="s">
        <v>506</v>
      </c>
      <c r="D260" s="80" t="s">
        <v>953</v>
      </c>
      <c r="E260" s="81">
        <v>10</v>
      </c>
      <c r="F260" s="68"/>
      <c r="G260" s="68"/>
      <c r="H260" s="68"/>
      <c r="I260" s="68"/>
      <c r="J260" s="68"/>
      <c r="K260" s="68"/>
      <c r="L260" s="68"/>
      <c r="M260" s="68"/>
      <c r="N260" s="68">
        <f t="shared" si="33"/>
        <v>0</v>
      </c>
      <c r="O260" s="68"/>
      <c r="Q260" s="79" t="s">
        <v>505</v>
      </c>
      <c r="R260" s="79" t="s">
        <v>506</v>
      </c>
      <c r="S260" s="80" t="s">
        <v>954</v>
      </c>
      <c r="T260" s="81">
        <v>10</v>
      </c>
      <c r="U260" s="68">
        <v>2021726.8615986884</v>
      </c>
      <c r="V260" s="68">
        <v>62789.919999999998</v>
      </c>
      <c r="W260" s="68">
        <v>0</v>
      </c>
      <c r="X260" s="68">
        <v>3541.4999999999995</v>
      </c>
      <c r="Y260" s="68">
        <v>148495.33971544649</v>
      </c>
      <c r="Z260" s="68">
        <v>190844.76786457462</v>
      </c>
      <c r="AA260" s="68">
        <v>51541.82050681307</v>
      </c>
      <c r="AB260" s="68">
        <v>21997.960598441772</v>
      </c>
      <c r="AC260" s="68">
        <f t="shared" si="34"/>
        <v>2538267.5402839645</v>
      </c>
      <c r="AD260" s="68">
        <v>37329.369999999995</v>
      </c>
      <c r="AF260" s="79" t="s">
        <v>505</v>
      </c>
      <c r="AG260" s="79" t="s">
        <v>506</v>
      </c>
      <c r="AH260" s="80" t="s">
        <v>1156</v>
      </c>
      <c r="AI260" s="81">
        <v>10</v>
      </c>
      <c r="AJ260" s="68">
        <v>2064437.8261103483</v>
      </c>
      <c r="AK260" s="68">
        <v>64624.53</v>
      </c>
      <c r="AL260" s="68">
        <v>0</v>
      </c>
      <c r="AM260" s="68">
        <v>3703.9799999999996</v>
      </c>
      <c r="AN260" s="68">
        <v>152839.53929497267</v>
      </c>
      <c r="AO260" s="68">
        <v>190844.76786457462</v>
      </c>
      <c r="AP260" s="68">
        <v>52968.987181018834</v>
      </c>
      <c r="AQ260" s="68">
        <v>22563.664895921014</v>
      </c>
      <c r="AR260" s="68">
        <f t="shared" si="35"/>
        <v>2590387.6253468357</v>
      </c>
      <c r="AS260" s="68">
        <v>38404.33</v>
      </c>
      <c r="AU260" s="79" t="s">
        <v>505</v>
      </c>
      <c r="AV260" s="79" t="s">
        <v>506</v>
      </c>
      <c r="AW260" s="80" t="s">
        <v>1157</v>
      </c>
      <c r="AX260" s="81">
        <v>10</v>
      </c>
      <c r="AY260" s="68">
        <v>2104664.2156792884</v>
      </c>
      <c r="AZ260" s="68">
        <v>66252.91</v>
      </c>
      <c r="BA260" s="68">
        <v>0</v>
      </c>
      <c r="BB260" s="68">
        <v>3768.88</v>
      </c>
      <c r="BC260" s="68">
        <v>156756.40708905453</v>
      </c>
      <c r="BD260" s="68">
        <v>190844.76786457462</v>
      </c>
      <c r="BE260" s="68">
        <v>54360.057710275141</v>
      </c>
      <c r="BF260" s="68">
        <v>23089.537014793605</v>
      </c>
      <c r="BG260" s="68">
        <f t="shared" si="36"/>
        <v>2639111.6153579862</v>
      </c>
      <c r="BH260" s="68">
        <v>39374.839999999989</v>
      </c>
    </row>
    <row r="261" spans="2:60">
      <c r="B261" s="79" t="s">
        <v>507</v>
      </c>
      <c r="C261" s="79" t="s">
        <v>508</v>
      </c>
      <c r="D261" s="80" t="s">
        <v>953</v>
      </c>
      <c r="E261" s="81">
        <v>10</v>
      </c>
      <c r="F261" s="68"/>
      <c r="G261" s="68"/>
      <c r="H261" s="68"/>
      <c r="I261" s="68"/>
      <c r="J261" s="68"/>
      <c r="K261" s="68"/>
      <c r="L261" s="68"/>
      <c r="M261" s="68"/>
      <c r="N261" s="68">
        <f t="shared" si="33"/>
        <v>0</v>
      </c>
      <c r="O261" s="68"/>
      <c r="Q261" s="79" t="s">
        <v>507</v>
      </c>
      <c r="R261" s="79" t="s">
        <v>508</v>
      </c>
      <c r="S261" s="80" t="s">
        <v>954</v>
      </c>
      <c r="T261" s="81">
        <v>10</v>
      </c>
      <c r="U261" s="68">
        <v>4180205.8215743364</v>
      </c>
      <c r="V261" s="68">
        <v>250106.75000000009</v>
      </c>
      <c r="W261" s="68">
        <v>0</v>
      </c>
      <c r="X261" s="68">
        <v>12921.71</v>
      </c>
      <c r="Y261" s="68">
        <v>529116.79359881207</v>
      </c>
      <c r="Z261" s="68">
        <v>395522.06564019807</v>
      </c>
      <c r="AA261" s="68">
        <v>210539.34015749628</v>
      </c>
      <c r="AB261" s="68">
        <v>47097.016466025263</v>
      </c>
      <c r="AC261" s="68">
        <f t="shared" si="34"/>
        <v>5766212.5074368678</v>
      </c>
      <c r="AD261" s="68">
        <v>140703.00999999998</v>
      </c>
      <c r="AF261" s="79" t="s">
        <v>507</v>
      </c>
      <c r="AG261" s="79" t="s">
        <v>508</v>
      </c>
      <c r="AH261" s="80" t="s">
        <v>1156</v>
      </c>
      <c r="AI261" s="81">
        <v>10</v>
      </c>
      <c r="AJ261" s="68">
        <v>4287929.5088928193</v>
      </c>
      <c r="AK261" s="68">
        <v>257328.49999999997</v>
      </c>
      <c r="AL261" s="68">
        <v>0</v>
      </c>
      <c r="AM261" s="68">
        <v>13353.779999999999</v>
      </c>
      <c r="AN261" s="68">
        <v>544588.89642886596</v>
      </c>
      <c r="AO261" s="68">
        <v>395522.06564019807</v>
      </c>
      <c r="AP261" s="68">
        <v>216787.09313667385</v>
      </c>
      <c r="AQ261" s="68">
        <v>48464.823468085378</v>
      </c>
      <c r="AR261" s="68">
        <f t="shared" si="35"/>
        <v>5908721.9475666434</v>
      </c>
      <c r="AS261" s="68">
        <v>144747.28</v>
      </c>
      <c r="AU261" s="79" t="s">
        <v>507</v>
      </c>
      <c r="AV261" s="79" t="s">
        <v>508</v>
      </c>
      <c r="AW261" s="80" t="s">
        <v>1157</v>
      </c>
      <c r="AX261" s="81">
        <v>10</v>
      </c>
      <c r="AY261" s="68">
        <v>4386515.9699656265</v>
      </c>
      <c r="AZ261" s="68">
        <v>263920.60000000003</v>
      </c>
      <c r="BA261" s="68">
        <v>0</v>
      </c>
      <c r="BB261" s="68">
        <v>13686.959999999997</v>
      </c>
      <c r="BC261" s="68">
        <v>558540.44946417841</v>
      </c>
      <c r="BD261" s="68">
        <v>395522.06564019807</v>
      </c>
      <c r="BE261" s="68">
        <v>222347.59604661795</v>
      </c>
      <c r="BF261" s="68">
        <v>49729.127999136224</v>
      </c>
      <c r="BG261" s="68">
        <f t="shared" si="36"/>
        <v>6038736.7091157576</v>
      </c>
      <c r="BH261" s="68">
        <v>148473.94</v>
      </c>
    </row>
    <row r="262" spans="2:60">
      <c r="B262" s="79" t="s">
        <v>509</v>
      </c>
      <c r="C262" s="79" t="s">
        <v>510</v>
      </c>
      <c r="D262" s="80" t="s">
        <v>953</v>
      </c>
      <c r="E262" s="81">
        <v>10</v>
      </c>
      <c r="F262" s="68"/>
      <c r="G262" s="68"/>
      <c r="H262" s="68"/>
      <c r="I262" s="68"/>
      <c r="J262" s="68"/>
      <c r="K262" s="68"/>
      <c r="L262" s="68"/>
      <c r="M262" s="68"/>
      <c r="N262" s="68">
        <f t="shared" ref="N262:N318" si="37">SUM(F262:M262,O262)</f>
        <v>0</v>
      </c>
      <c r="O262" s="68"/>
      <c r="Q262" s="79" t="s">
        <v>509</v>
      </c>
      <c r="R262" s="79" t="s">
        <v>510</v>
      </c>
      <c r="S262" s="80" t="s">
        <v>954</v>
      </c>
      <c r="T262" s="81">
        <v>10</v>
      </c>
      <c r="U262" s="68">
        <v>2676225.8451152593</v>
      </c>
      <c r="V262" s="68">
        <v>91313.39999999998</v>
      </c>
      <c r="W262" s="68">
        <v>0</v>
      </c>
      <c r="X262" s="68">
        <v>6317.2699999999995</v>
      </c>
      <c r="Y262" s="68">
        <v>220199.95354329475</v>
      </c>
      <c r="Z262" s="68">
        <v>288909.65114208724</v>
      </c>
      <c r="AA262" s="68">
        <v>116814.26417863749</v>
      </c>
      <c r="AB262" s="68">
        <v>25470.259153895546</v>
      </c>
      <c r="AC262" s="68">
        <f t="shared" ref="AC262:AC318" si="38">SUM(U262:AB262,AD262)</f>
        <v>3493017.7931331741</v>
      </c>
      <c r="AD262" s="68">
        <v>67767.150000000009</v>
      </c>
      <c r="AF262" s="79" t="s">
        <v>509</v>
      </c>
      <c r="AG262" s="79" t="s">
        <v>510</v>
      </c>
      <c r="AH262" s="80" t="s">
        <v>1156</v>
      </c>
      <c r="AI262" s="81">
        <v>10</v>
      </c>
      <c r="AJ262" s="68">
        <v>2738999.6665789783</v>
      </c>
      <c r="AK262" s="68">
        <v>93963.87999999999</v>
      </c>
      <c r="AL262" s="68">
        <v>0</v>
      </c>
      <c r="AM262" s="68">
        <v>6530.69</v>
      </c>
      <c r="AN262" s="68">
        <v>226642.96792598191</v>
      </c>
      <c r="AO262" s="68">
        <v>288909.65114208724</v>
      </c>
      <c r="AP262" s="68">
        <v>120285.75505742923</v>
      </c>
      <c r="AQ262" s="68">
        <v>26162.536247083452</v>
      </c>
      <c r="AR262" s="68">
        <f t="shared" ref="AR262:AR318" si="39">SUM(AJ262:AQ262,AS262)</f>
        <v>3571285.7569515603</v>
      </c>
      <c r="AS262" s="68">
        <v>69790.61</v>
      </c>
      <c r="AU262" s="79" t="s">
        <v>509</v>
      </c>
      <c r="AV262" s="79" t="s">
        <v>510</v>
      </c>
      <c r="AW262" s="80" t="s">
        <v>1157</v>
      </c>
      <c r="AX262" s="81">
        <v>10</v>
      </c>
      <c r="AY262" s="68">
        <v>2796089.9849394383</v>
      </c>
      <c r="AZ262" s="68">
        <v>96304.749999999985</v>
      </c>
      <c r="BA262" s="68">
        <v>0</v>
      </c>
      <c r="BB262" s="68">
        <v>6645.1299999999992</v>
      </c>
      <c r="BC262" s="68">
        <v>232446.64577382273</v>
      </c>
      <c r="BD262" s="68">
        <v>288909.65114208724</v>
      </c>
      <c r="BE262" s="68">
        <v>123271.01372792813</v>
      </c>
      <c r="BF262" s="68">
        <v>26801.661585597321</v>
      </c>
      <c r="BG262" s="68">
        <f t="shared" ref="BG262:BG318" si="40">SUM(AY262:BF262,BH262)</f>
        <v>3641978.3171688737</v>
      </c>
      <c r="BH262" s="68">
        <v>71509.48</v>
      </c>
    </row>
    <row r="263" spans="2:60">
      <c r="B263" s="79" t="s">
        <v>511</v>
      </c>
      <c r="C263" s="79" t="s">
        <v>512</v>
      </c>
      <c r="D263" s="80" t="s">
        <v>953</v>
      </c>
      <c r="E263" s="81">
        <v>10</v>
      </c>
      <c r="F263" s="68"/>
      <c r="G263" s="68"/>
      <c r="H263" s="68"/>
      <c r="I263" s="68"/>
      <c r="J263" s="68"/>
      <c r="K263" s="68"/>
      <c r="L263" s="68"/>
      <c r="M263" s="68"/>
      <c r="N263" s="68">
        <f t="shared" si="37"/>
        <v>0</v>
      </c>
      <c r="O263" s="68"/>
      <c r="Q263" s="79" t="s">
        <v>511</v>
      </c>
      <c r="R263" s="79" t="s">
        <v>512</v>
      </c>
      <c r="S263" s="80" t="s">
        <v>954</v>
      </c>
      <c r="T263" s="81">
        <v>10</v>
      </c>
      <c r="U263" s="68">
        <v>8429100.2955041379</v>
      </c>
      <c r="V263" s="68">
        <v>303775.90000000002</v>
      </c>
      <c r="W263" s="68">
        <v>0</v>
      </c>
      <c r="X263" s="68">
        <v>29723.670000000002</v>
      </c>
      <c r="Y263" s="68">
        <v>1157246.8970328292</v>
      </c>
      <c r="Z263" s="68">
        <v>924166.72787046211</v>
      </c>
      <c r="AA263" s="68">
        <v>584238.35821802949</v>
      </c>
      <c r="AB263" s="68">
        <v>80239.853188447654</v>
      </c>
      <c r="AC263" s="68">
        <f t="shared" si="38"/>
        <v>11729933.051813906</v>
      </c>
      <c r="AD263" s="68">
        <v>221441.35</v>
      </c>
      <c r="AF263" s="79" t="s">
        <v>511</v>
      </c>
      <c r="AG263" s="79" t="s">
        <v>512</v>
      </c>
      <c r="AH263" s="80" t="s">
        <v>1156</v>
      </c>
      <c r="AI263" s="81">
        <v>10</v>
      </c>
      <c r="AJ263" s="68">
        <v>8666756.9730183538</v>
      </c>
      <c r="AK263" s="68">
        <v>312505.13000000006</v>
      </c>
      <c r="AL263" s="68">
        <v>0</v>
      </c>
      <c r="AM263" s="68">
        <v>30675.35</v>
      </c>
      <c r="AN263" s="68">
        <v>1191164.7196969849</v>
      </c>
      <c r="AO263" s="68">
        <v>924166.72787046211</v>
      </c>
      <c r="AP263" s="68">
        <v>601406.84368725796</v>
      </c>
      <c r="AQ263" s="68">
        <v>82779.307377314195</v>
      </c>
      <c r="AR263" s="68">
        <f t="shared" si="39"/>
        <v>12037300.221650375</v>
      </c>
      <c r="AS263" s="68">
        <v>227845.16999999998</v>
      </c>
      <c r="AU263" s="79" t="s">
        <v>511</v>
      </c>
      <c r="AV263" s="79" t="s">
        <v>512</v>
      </c>
      <c r="AW263" s="80" t="s">
        <v>1157</v>
      </c>
      <c r="AX263" s="81">
        <v>10</v>
      </c>
      <c r="AY263" s="68">
        <v>8879833.8765628412</v>
      </c>
      <c r="AZ263" s="68">
        <v>320470.99</v>
      </c>
      <c r="BA263" s="68">
        <v>0</v>
      </c>
      <c r="BB263" s="68">
        <v>31420.740000000005</v>
      </c>
      <c r="BC263" s="68">
        <v>1221740.229043623</v>
      </c>
      <c r="BD263" s="68">
        <v>924166.72787046211</v>
      </c>
      <c r="BE263" s="68">
        <v>616572.88896533777</v>
      </c>
      <c r="BF263" s="68">
        <v>85079.606709197164</v>
      </c>
      <c r="BG263" s="68">
        <f t="shared" si="40"/>
        <v>12312886.929151462</v>
      </c>
      <c r="BH263" s="68">
        <v>233601.87000000002</v>
      </c>
    </row>
    <row r="264" spans="2:60">
      <c r="B264" s="79" t="s">
        <v>513</v>
      </c>
      <c r="C264" s="79" t="s">
        <v>514</v>
      </c>
      <c r="D264" s="80" t="s">
        <v>953</v>
      </c>
      <c r="E264" s="81">
        <v>10</v>
      </c>
      <c r="F264" s="68"/>
      <c r="G264" s="68"/>
      <c r="H264" s="68"/>
      <c r="I264" s="68"/>
      <c r="J264" s="68"/>
      <c r="K264" s="68"/>
      <c r="L264" s="68"/>
      <c r="M264" s="68"/>
      <c r="N264" s="68">
        <f t="shared" si="37"/>
        <v>0</v>
      </c>
      <c r="O264" s="68"/>
      <c r="Q264" s="79" t="s">
        <v>513</v>
      </c>
      <c r="R264" s="79" t="s">
        <v>514</v>
      </c>
      <c r="S264" s="80" t="s">
        <v>954</v>
      </c>
      <c r="T264" s="81">
        <v>10</v>
      </c>
      <c r="U264" s="68">
        <v>45355528.799379133</v>
      </c>
      <c r="V264" s="68">
        <v>1492600.41</v>
      </c>
      <c r="W264" s="68">
        <v>231250.65000000002</v>
      </c>
      <c r="X264" s="68">
        <v>158314.82</v>
      </c>
      <c r="Y264" s="68">
        <v>6894291.1250950182</v>
      </c>
      <c r="Z264" s="68">
        <v>3935162.0928334519</v>
      </c>
      <c r="AA264" s="68">
        <v>3633133.3067394719</v>
      </c>
      <c r="AB264" s="68">
        <v>515216.42884390056</v>
      </c>
      <c r="AC264" s="68">
        <f t="shared" si="38"/>
        <v>62392381.412890971</v>
      </c>
      <c r="AD264" s="68">
        <v>176883.78</v>
      </c>
      <c r="AF264" s="79" t="s">
        <v>513</v>
      </c>
      <c r="AG264" s="79" t="s">
        <v>514</v>
      </c>
      <c r="AH264" s="80" t="s">
        <v>1156</v>
      </c>
      <c r="AI264" s="81">
        <v>10</v>
      </c>
      <c r="AJ264" s="68">
        <v>46670195.419548064</v>
      </c>
      <c r="AK264" s="68">
        <v>1535783.2299999997</v>
      </c>
      <c r="AL264" s="68">
        <v>238126.33000000002</v>
      </c>
      <c r="AM264" s="68">
        <v>162877.22999999998</v>
      </c>
      <c r="AN264" s="68">
        <v>7095827.1894980678</v>
      </c>
      <c r="AO264" s="68">
        <v>3935162.0928334519</v>
      </c>
      <c r="AP264" s="68">
        <v>3739312.1249218816</v>
      </c>
      <c r="AQ264" s="68">
        <v>531502.56498003751</v>
      </c>
      <c r="AR264" s="68">
        <f t="shared" si="39"/>
        <v>64090768.121781491</v>
      </c>
      <c r="AS264" s="68">
        <v>181981.94</v>
      </c>
      <c r="AU264" s="79" t="s">
        <v>513</v>
      </c>
      <c r="AV264" s="79" t="s">
        <v>514</v>
      </c>
      <c r="AW264" s="80" t="s">
        <v>1157</v>
      </c>
      <c r="AX264" s="81">
        <v>10</v>
      </c>
      <c r="AY264" s="68">
        <v>47854174.679540277</v>
      </c>
      <c r="AZ264" s="68">
        <v>1574597.3199999998</v>
      </c>
      <c r="BA264" s="68">
        <v>243985.21000000002</v>
      </c>
      <c r="BB264" s="68">
        <v>167020.78</v>
      </c>
      <c r="BC264" s="68">
        <v>7277506.4151256466</v>
      </c>
      <c r="BD264" s="68">
        <v>3935162.0928334519</v>
      </c>
      <c r="BE264" s="68">
        <v>3835008.1382850474</v>
      </c>
      <c r="BF264" s="68">
        <v>546278.37530971318</v>
      </c>
      <c r="BG264" s="68">
        <f t="shared" si="40"/>
        <v>65620391.631094135</v>
      </c>
      <c r="BH264" s="68">
        <v>186658.62</v>
      </c>
    </row>
    <row r="265" spans="2:60">
      <c r="B265" s="79" t="s">
        <v>515</v>
      </c>
      <c r="C265" s="79" t="s">
        <v>516</v>
      </c>
      <c r="D265" s="80" t="s">
        <v>953</v>
      </c>
      <c r="E265" s="81">
        <v>10</v>
      </c>
      <c r="F265" s="68"/>
      <c r="G265" s="68"/>
      <c r="H265" s="68"/>
      <c r="I265" s="68"/>
      <c r="J265" s="68"/>
      <c r="K265" s="68"/>
      <c r="L265" s="68"/>
      <c r="M265" s="68"/>
      <c r="N265" s="68">
        <f t="shared" si="37"/>
        <v>0</v>
      </c>
      <c r="O265" s="68"/>
      <c r="Q265" s="79" t="s">
        <v>515</v>
      </c>
      <c r="R265" s="79" t="s">
        <v>516</v>
      </c>
      <c r="S265" s="80" t="s">
        <v>954</v>
      </c>
      <c r="T265" s="81">
        <v>10</v>
      </c>
      <c r="U265" s="68">
        <v>125717780.59980807</v>
      </c>
      <c r="V265" s="68">
        <v>4046841.46</v>
      </c>
      <c r="W265" s="68">
        <v>1306348.1199999999</v>
      </c>
      <c r="X265" s="68">
        <v>435449.36</v>
      </c>
      <c r="Y265" s="68">
        <v>19331895.421092644</v>
      </c>
      <c r="Z265" s="68">
        <v>7565303.0287287896</v>
      </c>
      <c r="AA265" s="68">
        <v>8077725.4286224702</v>
      </c>
      <c r="AB265" s="68">
        <v>1469142.3360904753</v>
      </c>
      <c r="AC265" s="68">
        <f t="shared" si="38"/>
        <v>168750041.94434246</v>
      </c>
      <c r="AD265" s="68">
        <v>799556.19000000018</v>
      </c>
      <c r="AF265" s="79" t="s">
        <v>515</v>
      </c>
      <c r="AG265" s="79" t="s">
        <v>516</v>
      </c>
      <c r="AH265" s="80" t="s">
        <v>1156</v>
      </c>
      <c r="AI265" s="81">
        <v>10</v>
      </c>
      <c r="AJ265" s="68">
        <v>128492700.75990085</v>
      </c>
      <c r="AK265" s="68">
        <v>4129265.1</v>
      </c>
      <c r="AL265" s="68">
        <v>1333065.8700000001</v>
      </c>
      <c r="AM265" s="68">
        <v>444388.92999999993</v>
      </c>
      <c r="AN265" s="68">
        <v>19757666.76406876</v>
      </c>
      <c r="AO265" s="68">
        <v>7565303.0287287896</v>
      </c>
      <c r="AP265" s="68">
        <v>8257112.437033752</v>
      </c>
      <c r="AQ265" s="68">
        <v>1501129.8241655827</v>
      </c>
      <c r="AR265" s="68">
        <f t="shared" si="39"/>
        <v>172296455.70389771</v>
      </c>
      <c r="AS265" s="68">
        <v>815822.98999999987</v>
      </c>
      <c r="AU265" s="79" t="s">
        <v>515</v>
      </c>
      <c r="AV265" s="79" t="s">
        <v>516</v>
      </c>
      <c r="AW265" s="80" t="s">
        <v>1157</v>
      </c>
      <c r="AX265" s="81">
        <v>10</v>
      </c>
      <c r="AY265" s="68">
        <v>130856559.466671</v>
      </c>
      <c r="AZ265" s="68">
        <v>4198005.6199999992</v>
      </c>
      <c r="BA265" s="68">
        <v>1355151.0299999998</v>
      </c>
      <c r="BB265" s="68">
        <v>451717.01000000007</v>
      </c>
      <c r="BC265" s="68">
        <v>20119945.986813877</v>
      </c>
      <c r="BD265" s="68">
        <v>7565303.0287287896</v>
      </c>
      <c r="BE265" s="68">
        <v>8409931.4069414232</v>
      </c>
      <c r="BF265" s="68">
        <v>1528033.1887772083</v>
      </c>
      <c r="BG265" s="68">
        <f t="shared" si="40"/>
        <v>175314067.16793227</v>
      </c>
      <c r="BH265" s="68">
        <v>829420.42999999993</v>
      </c>
    </row>
    <row r="266" spans="2:60">
      <c r="B266" s="79" t="s">
        <v>517</v>
      </c>
      <c r="C266" s="79" t="s">
        <v>518</v>
      </c>
      <c r="D266" s="80" t="s">
        <v>953</v>
      </c>
      <c r="E266" s="81">
        <v>10</v>
      </c>
      <c r="F266" s="68"/>
      <c r="G266" s="68"/>
      <c r="H266" s="68"/>
      <c r="I266" s="68"/>
      <c r="J266" s="68"/>
      <c r="K266" s="68"/>
      <c r="L266" s="68"/>
      <c r="M266" s="68"/>
      <c r="N266" s="68">
        <f t="shared" si="37"/>
        <v>0</v>
      </c>
      <c r="O266" s="68"/>
      <c r="Q266" s="79" t="s">
        <v>517</v>
      </c>
      <c r="R266" s="79" t="s">
        <v>518</v>
      </c>
      <c r="S266" s="80" t="s">
        <v>954</v>
      </c>
      <c r="T266" s="81">
        <v>10</v>
      </c>
      <c r="U266" s="68">
        <v>53023121.992107786</v>
      </c>
      <c r="V266" s="68">
        <v>1300976.3200000003</v>
      </c>
      <c r="W266" s="68">
        <v>205885.82</v>
      </c>
      <c r="X266" s="68">
        <v>188274.02000000002</v>
      </c>
      <c r="Y266" s="68">
        <v>7553514.8945616335</v>
      </c>
      <c r="Z266" s="68">
        <v>3478938.8617847259</v>
      </c>
      <c r="AA266" s="68">
        <v>5380906.160108136</v>
      </c>
      <c r="AB266" s="68">
        <v>590828.04839427769</v>
      </c>
      <c r="AC266" s="68">
        <f t="shared" si="38"/>
        <v>71722446.116956562</v>
      </c>
      <c r="AD266" s="68">
        <v>0</v>
      </c>
      <c r="AF266" s="79" t="s">
        <v>517</v>
      </c>
      <c r="AG266" s="79" t="s">
        <v>518</v>
      </c>
      <c r="AH266" s="80" t="s">
        <v>1156</v>
      </c>
      <c r="AI266" s="81">
        <v>10</v>
      </c>
      <c r="AJ266" s="68">
        <v>54558425.748900831</v>
      </c>
      <c r="AK266" s="68">
        <v>1338595.52</v>
      </c>
      <c r="AL266" s="68">
        <v>211808.64999999997</v>
      </c>
      <c r="AM266" s="68">
        <v>193776.15000000002</v>
      </c>
      <c r="AN266" s="68">
        <v>7774370.3051077332</v>
      </c>
      <c r="AO266" s="68">
        <v>3478938.8617847259</v>
      </c>
      <c r="AP266" s="68">
        <v>5538307.1302620396</v>
      </c>
      <c r="AQ266" s="68">
        <v>609492.88328975439</v>
      </c>
      <c r="AR266" s="68">
        <f t="shared" si="39"/>
        <v>73703715.249345094</v>
      </c>
      <c r="AS266" s="68">
        <v>0</v>
      </c>
      <c r="AU266" s="79" t="s">
        <v>517</v>
      </c>
      <c r="AV266" s="79" t="s">
        <v>518</v>
      </c>
      <c r="AW266" s="80" t="s">
        <v>1157</v>
      </c>
      <c r="AX266" s="81">
        <v>10</v>
      </c>
      <c r="AY266" s="68">
        <v>55941006.997405842</v>
      </c>
      <c r="AZ266" s="68">
        <v>1372466.4699999997</v>
      </c>
      <c r="BA266" s="68">
        <v>217206.36000000002</v>
      </c>
      <c r="BB266" s="68">
        <v>198659.50999999998</v>
      </c>
      <c r="BC266" s="68">
        <v>7973461.770283279</v>
      </c>
      <c r="BD266" s="68">
        <v>3478938.8617847259</v>
      </c>
      <c r="BE266" s="68">
        <v>5679903.2827335782</v>
      </c>
      <c r="BF266" s="68">
        <v>626446.88525697589</v>
      </c>
      <c r="BG266" s="68">
        <f t="shared" si="40"/>
        <v>75488090.137464389</v>
      </c>
      <c r="BH266" s="68">
        <v>0</v>
      </c>
    </row>
    <row r="267" spans="2:60">
      <c r="B267" s="79" t="s">
        <v>519</v>
      </c>
      <c r="C267" s="79" t="s">
        <v>520</v>
      </c>
      <c r="D267" s="80" t="s">
        <v>953</v>
      </c>
      <c r="E267" s="81">
        <v>10</v>
      </c>
      <c r="F267" s="68"/>
      <c r="G267" s="68"/>
      <c r="H267" s="68"/>
      <c r="I267" s="68"/>
      <c r="J267" s="68"/>
      <c r="K267" s="68"/>
      <c r="L267" s="68"/>
      <c r="M267" s="68"/>
      <c r="N267" s="68">
        <f t="shared" si="37"/>
        <v>0</v>
      </c>
      <c r="O267" s="68"/>
      <c r="Q267" s="79" t="s">
        <v>519</v>
      </c>
      <c r="R267" s="79" t="s">
        <v>520</v>
      </c>
      <c r="S267" s="80" t="s">
        <v>954</v>
      </c>
      <c r="T267" s="81">
        <v>10</v>
      </c>
      <c r="U267" s="68">
        <v>81005447.075571373</v>
      </c>
      <c r="V267" s="68">
        <v>1816611.6600000001</v>
      </c>
      <c r="W267" s="68">
        <v>508671.06999999995</v>
      </c>
      <c r="X267" s="68">
        <v>287725.13</v>
      </c>
      <c r="Y267" s="68">
        <v>12931020.688308408</v>
      </c>
      <c r="Z267" s="68">
        <v>3923653.6663139565</v>
      </c>
      <c r="AA267" s="68">
        <v>6418413.2987975283</v>
      </c>
      <c r="AB267" s="68">
        <v>897770.2482111454</v>
      </c>
      <c r="AC267" s="68">
        <f t="shared" si="38"/>
        <v>108008376.2772024</v>
      </c>
      <c r="AD267" s="68">
        <v>219063.43999999997</v>
      </c>
      <c r="AF267" s="79" t="s">
        <v>519</v>
      </c>
      <c r="AG267" s="79" t="s">
        <v>520</v>
      </c>
      <c r="AH267" s="80" t="s">
        <v>1156</v>
      </c>
      <c r="AI267" s="81">
        <v>10</v>
      </c>
      <c r="AJ267" s="68">
        <v>83345884.331224725</v>
      </c>
      <c r="AK267" s="68">
        <v>1869279.01</v>
      </c>
      <c r="AL267" s="68">
        <v>523297.22</v>
      </c>
      <c r="AM267" s="68">
        <v>296057.48</v>
      </c>
      <c r="AN267" s="68">
        <v>13309701.772831511</v>
      </c>
      <c r="AO267" s="68">
        <v>3923653.6663139565</v>
      </c>
      <c r="AP267" s="68">
        <v>6606262.8930813856</v>
      </c>
      <c r="AQ267" s="68">
        <v>926129.08918827772</v>
      </c>
      <c r="AR267" s="68">
        <f t="shared" si="39"/>
        <v>111025688.91263987</v>
      </c>
      <c r="AS267" s="68">
        <v>225423.45</v>
      </c>
      <c r="AU267" s="79" t="s">
        <v>519</v>
      </c>
      <c r="AV267" s="79" t="s">
        <v>520</v>
      </c>
      <c r="AW267" s="80" t="s">
        <v>1157</v>
      </c>
      <c r="AX267" s="81">
        <v>10</v>
      </c>
      <c r="AY267" s="68">
        <v>85452515.39161396</v>
      </c>
      <c r="AZ267" s="68">
        <v>1916767.59</v>
      </c>
      <c r="BA267" s="68">
        <v>536616.88</v>
      </c>
      <c r="BB267" s="68">
        <v>303631.08999999997</v>
      </c>
      <c r="BC267" s="68">
        <v>13651126.716312822</v>
      </c>
      <c r="BD267" s="68">
        <v>3923653.6663139565</v>
      </c>
      <c r="BE267" s="68">
        <v>6775803.9061034974</v>
      </c>
      <c r="BF267" s="68">
        <v>951885.40003508329</v>
      </c>
      <c r="BG267" s="68">
        <f t="shared" si="40"/>
        <v>113743138.13037932</v>
      </c>
      <c r="BH267" s="68">
        <v>231137.49000000002</v>
      </c>
    </row>
    <row r="268" spans="2:60">
      <c r="B268" s="79" t="s">
        <v>521</v>
      </c>
      <c r="C268" s="79" t="s">
        <v>522</v>
      </c>
      <c r="D268" s="80" t="s">
        <v>953</v>
      </c>
      <c r="E268" s="81">
        <v>10</v>
      </c>
      <c r="F268" s="68"/>
      <c r="G268" s="68"/>
      <c r="H268" s="68"/>
      <c r="I268" s="68"/>
      <c r="J268" s="68"/>
      <c r="K268" s="68"/>
      <c r="L268" s="68"/>
      <c r="M268" s="68"/>
      <c r="N268" s="68">
        <f t="shared" si="37"/>
        <v>0</v>
      </c>
      <c r="O268" s="68"/>
      <c r="Q268" s="79" t="s">
        <v>521</v>
      </c>
      <c r="R268" s="79" t="s">
        <v>522</v>
      </c>
      <c r="S268" s="80" t="s">
        <v>954</v>
      </c>
      <c r="T268" s="81">
        <v>10</v>
      </c>
      <c r="U268" s="68">
        <v>6958521.5794219673</v>
      </c>
      <c r="V268" s="68">
        <v>254988.3</v>
      </c>
      <c r="W268" s="68">
        <v>0</v>
      </c>
      <c r="X268" s="68">
        <v>23929.07</v>
      </c>
      <c r="Y268" s="68">
        <v>1142495.6958334504</v>
      </c>
      <c r="Z268" s="68">
        <v>438255.55429074465</v>
      </c>
      <c r="AA268" s="68">
        <v>626357.72514247661</v>
      </c>
      <c r="AB268" s="68">
        <v>84327.806454788893</v>
      </c>
      <c r="AC268" s="68">
        <f t="shared" si="38"/>
        <v>9704610.9111434277</v>
      </c>
      <c r="AD268" s="68">
        <v>175735.18</v>
      </c>
      <c r="AF268" s="79" t="s">
        <v>521</v>
      </c>
      <c r="AG268" s="79" t="s">
        <v>522</v>
      </c>
      <c r="AH268" s="80" t="s">
        <v>1156</v>
      </c>
      <c r="AI268" s="81">
        <v>10</v>
      </c>
      <c r="AJ268" s="68">
        <v>7149314.6921888962</v>
      </c>
      <c r="AK268" s="68">
        <v>262299.61999999994</v>
      </c>
      <c r="AL268" s="68">
        <v>0</v>
      </c>
      <c r="AM268" s="68">
        <v>24563.16</v>
      </c>
      <c r="AN268" s="68">
        <v>1175881.6144194431</v>
      </c>
      <c r="AO268" s="68">
        <v>438255.55429074465</v>
      </c>
      <c r="AP268" s="68">
        <v>644625.26671099872</v>
      </c>
      <c r="AQ268" s="68">
        <v>86875.538732837886</v>
      </c>
      <c r="AR268" s="68">
        <f t="shared" si="39"/>
        <v>9962627.6863429211</v>
      </c>
      <c r="AS268" s="68">
        <v>180812.24</v>
      </c>
      <c r="AU268" s="79" t="s">
        <v>521</v>
      </c>
      <c r="AV268" s="79" t="s">
        <v>522</v>
      </c>
      <c r="AW268" s="80" t="s">
        <v>1157</v>
      </c>
      <c r="AX268" s="81">
        <v>10</v>
      </c>
      <c r="AY268" s="68">
        <v>7322073.6970502371</v>
      </c>
      <c r="AZ268" s="68">
        <v>268978.83999999997</v>
      </c>
      <c r="BA268" s="68">
        <v>0</v>
      </c>
      <c r="BB268" s="68">
        <v>25191.97</v>
      </c>
      <c r="BC268" s="68">
        <v>1205981.4963019332</v>
      </c>
      <c r="BD268" s="68">
        <v>438255.55429074465</v>
      </c>
      <c r="BE268" s="68">
        <v>661059.57541230472</v>
      </c>
      <c r="BF268" s="68">
        <v>89204.301185738295</v>
      </c>
      <c r="BG268" s="68">
        <f t="shared" si="40"/>
        <v>10196114.694240957</v>
      </c>
      <c r="BH268" s="68">
        <v>185369.25999999998</v>
      </c>
    </row>
    <row r="269" spans="2:60">
      <c r="B269" s="79" t="s">
        <v>523</v>
      </c>
      <c r="C269" s="79" t="s">
        <v>524</v>
      </c>
      <c r="D269" s="80" t="s">
        <v>953</v>
      </c>
      <c r="E269" s="81">
        <v>10</v>
      </c>
      <c r="F269" s="68"/>
      <c r="G269" s="68"/>
      <c r="H269" s="68"/>
      <c r="I269" s="68"/>
      <c r="J269" s="68"/>
      <c r="K269" s="68"/>
      <c r="L269" s="68"/>
      <c r="M269" s="68"/>
      <c r="N269" s="68">
        <f t="shared" si="37"/>
        <v>0</v>
      </c>
      <c r="O269" s="68"/>
      <c r="Q269" s="79" t="s">
        <v>523</v>
      </c>
      <c r="R269" s="79" t="s">
        <v>524</v>
      </c>
      <c r="S269" s="80" t="s">
        <v>954</v>
      </c>
      <c r="T269" s="81">
        <v>10</v>
      </c>
      <c r="U269" s="68">
        <v>5466981.3061099797</v>
      </c>
      <c r="V269" s="68">
        <v>69585.77</v>
      </c>
      <c r="W269" s="68">
        <v>7657.3</v>
      </c>
      <c r="X269" s="68">
        <v>17611.800000000003</v>
      </c>
      <c r="Y269" s="68">
        <v>864843.80222425272</v>
      </c>
      <c r="Z269" s="68">
        <v>621288.99536417332</v>
      </c>
      <c r="AA269" s="68">
        <v>0</v>
      </c>
      <c r="AB269" s="68">
        <v>59425.001354742795</v>
      </c>
      <c r="AC269" s="68">
        <f t="shared" si="38"/>
        <v>7107393.9750531474</v>
      </c>
      <c r="AD269" s="68">
        <v>0</v>
      </c>
      <c r="AF269" s="79" t="s">
        <v>523</v>
      </c>
      <c r="AG269" s="79" t="s">
        <v>524</v>
      </c>
      <c r="AH269" s="80" t="s">
        <v>1156</v>
      </c>
      <c r="AI269" s="81">
        <v>10</v>
      </c>
      <c r="AJ269" s="68">
        <v>5626220.6658323556</v>
      </c>
      <c r="AK269" s="68">
        <v>71642.59</v>
      </c>
      <c r="AL269" s="68">
        <v>7992.7900000000009</v>
      </c>
      <c r="AM269" s="68">
        <v>18129.969999999998</v>
      </c>
      <c r="AN269" s="68">
        <v>890089.52735490014</v>
      </c>
      <c r="AO269" s="68">
        <v>621288.99536417332</v>
      </c>
      <c r="AP269" s="68">
        <v>0</v>
      </c>
      <c r="AQ269" s="68">
        <v>61303.495213489048</v>
      </c>
      <c r="AR269" s="68">
        <f t="shared" si="39"/>
        <v>7296668.0337649174</v>
      </c>
      <c r="AS269" s="68">
        <v>0</v>
      </c>
      <c r="AU269" s="79" t="s">
        <v>523</v>
      </c>
      <c r="AV269" s="79" t="s">
        <v>524</v>
      </c>
      <c r="AW269" s="80" t="s">
        <v>1157</v>
      </c>
      <c r="AX269" s="81">
        <v>10</v>
      </c>
      <c r="AY269" s="68">
        <v>5769887.6586089404</v>
      </c>
      <c r="AZ269" s="68">
        <v>73493.100000000006</v>
      </c>
      <c r="BA269" s="68">
        <v>8132.8400000000011</v>
      </c>
      <c r="BB269" s="68">
        <v>18546.84</v>
      </c>
      <c r="BC269" s="68">
        <v>912858.76475637441</v>
      </c>
      <c r="BD269" s="68">
        <v>621288.99536417332</v>
      </c>
      <c r="BE269" s="68">
        <v>0</v>
      </c>
      <c r="BF269" s="68">
        <v>63008.818561890163</v>
      </c>
      <c r="BG269" s="68">
        <f t="shared" si="40"/>
        <v>7467217.0172913773</v>
      </c>
      <c r="BH269" s="68">
        <v>0</v>
      </c>
    </row>
    <row r="270" spans="2:60">
      <c r="B270" s="79" t="s">
        <v>525</v>
      </c>
      <c r="C270" s="79" t="s">
        <v>526</v>
      </c>
      <c r="D270" s="80" t="s">
        <v>953</v>
      </c>
      <c r="E270" s="81">
        <v>10</v>
      </c>
      <c r="F270" s="68"/>
      <c r="G270" s="68"/>
      <c r="H270" s="68"/>
      <c r="I270" s="68"/>
      <c r="J270" s="68"/>
      <c r="K270" s="68"/>
      <c r="L270" s="68"/>
      <c r="M270" s="68"/>
      <c r="N270" s="68">
        <f t="shared" si="37"/>
        <v>0</v>
      </c>
      <c r="O270" s="68"/>
      <c r="Q270" s="79" t="s">
        <v>525</v>
      </c>
      <c r="R270" s="79" t="s">
        <v>526</v>
      </c>
      <c r="S270" s="80" t="s">
        <v>954</v>
      </c>
      <c r="T270" s="81">
        <v>10</v>
      </c>
      <c r="U270" s="68">
        <v>19195096.282590728</v>
      </c>
      <c r="V270" s="68">
        <v>698633.48</v>
      </c>
      <c r="W270" s="68">
        <v>252021.10000000003</v>
      </c>
      <c r="X270" s="68">
        <v>63938.5</v>
      </c>
      <c r="Y270" s="68">
        <v>2944082.3242575908</v>
      </c>
      <c r="Z270" s="68">
        <v>1567164.1567364659</v>
      </c>
      <c r="AA270" s="68">
        <v>576087.47986865416</v>
      </c>
      <c r="AB270" s="68">
        <v>218917.03517552465</v>
      </c>
      <c r="AC270" s="68">
        <f t="shared" si="38"/>
        <v>25981983.158628967</v>
      </c>
      <c r="AD270" s="68">
        <v>466042.8</v>
      </c>
      <c r="AF270" s="79" t="s">
        <v>525</v>
      </c>
      <c r="AG270" s="79" t="s">
        <v>526</v>
      </c>
      <c r="AH270" s="80" t="s">
        <v>1156</v>
      </c>
      <c r="AI270" s="81">
        <v>10</v>
      </c>
      <c r="AJ270" s="68">
        <v>19751214.457056049</v>
      </c>
      <c r="AK270" s="68">
        <v>718862.74</v>
      </c>
      <c r="AL270" s="68">
        <v>259375.42</v>
      </c>
      <c r="AM270" s="68">
        <v>65794.210000000006</v>
      </c>
      <c r="AN270" s="68">
        <v>3030145.4606950856</v>
      </c>
      <c r="AO270" s="68">
        <v>1567164.1567364659</v>
      </c>
      <c r="AP270" s="68">
        <v>592814.95475265675</v>
      </c>
      <c r="AQ270" s="68">
        <v>225832.39648228884</v>
      </c>
      <c r="AR270" s="68">
        <f t="shared" si="39"/>
        <v>26690673.05572255</v>
      </c>
      <c r="AS270" s="68">
        <v>479469.25999999995</v>
      </c>
      <c r="AU270" s="79" t="s">
        <v>525</v>
      </c>
      <c r="AV270" s="79" t="s">
        <v>526</v>
      </c>
      <c r="AW270" s="80" t="s">
        <v>1157</v>
      </c>
      <c r="AX270" s="81">
        <v>10</v>
      </c>
      <c r="AY270" s="68">
        <v>20252642.560086016</v>
      </c>
      <c r="AZ270" s="68">
        <v>737013.90000000026</v>
      </c>
      <c r="BA270" s="68">
        <v>265904.21999999997</v>
      </c>
      <c r="BB270" s="68">
        <v>67443.06</v>
      </c>
      <c r="BC270" s="68">
        <v>3107709.9261016892</v>
      </c>
      <c r="BD270" s="68">
        <v>1567164.1567364659</v>
      </c>
      <c r="BE270" s="68">
        <v>608095.37536682328</v>
      </c>
      <c r="BF270" s="68">
        <v>232115.68916795775</v>
      </c>
      <c r="BG270" s="68">
        <f t="shared" si="40"/>
        <v>27329729.027458947</v>
      </c>
      <c r="BH270" s="68">
        <v>491640.14</v>
      </c>
    </row>
    <row r="271" spans="2:60">
      <c r="B271" s="79" t="s">
        <v>527</v>
      </c>
      <c r="C271" s="79" t="s">
        <v>528</v>
      </c>
      <c r="D271" s="80" t="s">
        <v>953</v>
      </c>
      <c r="E271" s="81">
        <v>10</v>
      </c>
      <c r="F271" s="68"/>
      <c r="G271" s="68"/>
      <c r="H271" s="68"/>
      <c r="I271" s="68"/>
      <c r="J271" s="68"/>
      <c r="K271" s="68"/>
      <c r="L271" s="68"/>
      <c r="M271" s="68"/>
      <c r="N271" s="68">
        <f t="shared" si="37"/>
        <v>0</v>
      </c>
      <c r="O271" s="68"/>
      <c r="Q271" s="79" t="s">
        <v>527</v>
      </c>
      <c r="R271" s="79" t="s">
        <v>528</v>
      </c>
      <c r="S271" s="80" t="s">
        <v>954</v>
      </c>
      <c r="T271" s="81">
        <v>10</v>
      </c>
      <c r="U271" s="68">
        <v>10278642.335283479</v>
      </c>
      <c r="V271" s="68">
        <v>367550.7</v>
      </c>
      <c r="W271" s="68">
        <v>27279.149999999998</v>
      </c>
      <c r="X271" s="68">
        <v>35606.47</v>
      </c>
      <c r="Y271" s="68">
        <v>1609470.5496539173</v>
      </c>
      <c r="Z271" s="68">
        <v>820241.87724169332</v>
      </c>
      <c r="AA271" s="68">
        <v>759947.63087729597</v>
      </c>
      <c r="AB271" s="68">
        <v>120884.13487261161</v>
      </c>
      <c r="AC271" s="68">
        <f t="shared" si="38"/>
        <v>14189997.907928998</v>
      </c>
      <c r="AD271" s="68">
        <v>170375.06</v>
      </c>
      <c r="AF271" s="79" t="s">
        <v>527</v>
      </c>
      <c r="AG271" s="79" t="s">
        <v>528</v>
      </c>
      <c r="AH271" s="80" t="s">
        <v>1156</v>
      </c>
      <c r="AI271" s="81">
        <v>10</v>
      </c>
      <c r="AJ271" s="68">
        <v>10578105.938491918</v>
      </c>
      <c r="AK271" s="68">
        <v>378194.88999999996</v>
      </c>
      <c r="AL271" s="68">
        <v>27974.729999999992</v>
      </c>
      <c r="AM271" s="68">
        <v>36649.799999999996</v>
      </c>
      <c r="AN271" s="68">
        <v>1656520.9175615935</v>
      </c>
      <c r="AO271" s="68">
        <v>820241.87724169332</v>
      </c>
      <c r="AP271" s="68">
        <v>782057.41016243165</v>
      </c>
      <c r="AQ271" s="68">
        <v>124707.29469139129</v>
      </c>
      <c r="AR271" s="68">
        <f t="shared" si="39"/>
        <v>14579709.168149032</v>
      </c>
      <c r="AS271" s="68">
        <v>175256.31</v>
      </c>
      <c r="AU271" s="79" t="s">
        <v>527</v>
      </c>
      <c r="AV271" s="79" t="s">
        <v>528</v>
      </c>
      <c r="AW271" s="80" t="s">
        <v>1157</v>
      </c>
      <c r="AX271" s="81">
        <v>10</v>
      </c>
      <c r="AY271" s="68">
        <v>10847322.206526093</v>
      </c>
      <c r="AZ271" s="68">
        <v>387698.47999999986</v>
      </c>
      <c r="BA271" s="68">
        <v>28663.309999999998</v>
      </c>
      <c r="BB271" s="68">
        <v>37589.590000000004</v>
      </c>
      <c r="BC271" s="68">
        <v>1698919.9854257449</v>
      </c>
      <c r="BD271" s="68">
        <v>820241.87724169332</v>
      </c>
      <c r="BE271" s="68">
        <v>802128.15877737175</v>
      </c>
      <c r="BF271" s="68">
        <v>128172.29142321087</v>
      </c>
      <c r="BG271" s="68">
        <f t="shared" si="40"/>
        <v>14930451.829394113</v>
      </c>
      <c r="BH271" s="68">
        <v>179715.93000000002</v>
      </c>
    </row>
    <row r="272" spans="2:60">
      <c r="B272" s="79" t="s">
        <v>1126</v>
      </c>
      <c r="C272" s="79" t="s">
        <v>1150</v>
      </c>
      <c r="D272" s="80" t="s">
        <v>953</v>
      </c>
      <c r="E272" s="81">
        <v>10</v>
      </c>
      <c r="F272" s="68"/>
      <c r="G272" s="68"/>
      <c r="H272" s="68"/>
      <c r="I272" s="68"/>
      <c r="J272" s="68"/>
      <c r="K272" s="68"/>
      <c r="L272" s="68"/>
      <c r="M272" s="68"/>
      <c r="N272" s="68">
        <f t="shared" si="37"/>
        <v>0</v>
      </c>
      <c r="O272" s="68"/>
      <c r="Q272" s="79" t="s">
        <v>1126</v>
      </c>
      <c r="R272" s="79" t="s">
        <v>1150</v>
      </c>
      <c r="S272" s="80" t="s">
        <v>954</v>
      </c>
      <c r="T272" s="81">
        <v>10</v>
      </c>
      <c r="U272" s="68">
        <v>1183844.3412597138</v>
      </c>
      <c r="V272" s="68">
        <v>50759.12</v>
      </c>
      <c r="W272" s="68">
        <v>0</v>
      </c>
      <c r="X272" s="68">
        <v>0</v>
      </c>
      <c r="Y272" s="68">
        <v>0</v>
      </c>
      <c r="Z272" s="68">
        <v>0</v>
      </c>
      <c r="AA272" s="68">
        <v>0</v>
      </c>
      <c r="AB272" s="68">
        <v>12366.354097983101</v>
      </c>
      <c r="AC272" s="68">
        <f t="shared" si="38"/>
        <v>1285638.6853576971</v>
      </c>
      <c r="AD272" s="68">
        <v>38668.870000000003</v>
      </c>
      <c r="AF272" s="79" t="s">
        <v>1126</v>
      </c>
      <c r="AG272" s="79" t="s">
        <v>1150</v>
      </c>
      <c r="AH272" s="80" t="s">
        <v>1156</v>
      </c>
      <c r="AI272" s="81">
        <v>10</v>
      </c>
      <c r="AJ272" s="68">
        <v>1210237.153302114</v>
      </c>
      <c r="AK272" s="68">
        <v>51764.659999999996</v>
      </c>
      <c r="AL272" s="68">
        <v>0</v>
      </c>
      <c r="AM272" s="68">
        <v>0</v>
      </c>
      <c r="AN272" s="68">
        <v>0</v>
      </c>
      <c r="AO272" s="68">
        <v>0</v>
      </c>
      <c r="AP272" s="68">
        <v>0</v>
      </c>
      <c r="AQ272" s="68">
        <v>12640.523297834443</v>
      </c>
      <c r="AR272" s="68">
        <f t="shared" si="39"/>
        <v>1314096.4765999482</v>
      </c>
      <c r="AS272" s="68">
        <v>39454.139999999992</v>
      </c>
      <c r="AU272" s="79" t="s">
        <v>1126</v>
      </c>
      <c r="AV272" s="79" t="s">
        <v>1150</v>
      </c>
      <c r="AW272" s="80" t="s">
        <v>1157</v>
      </c>
      <c r="AX272" s="81">
        <v>10</v>
      </c>
      <c r="AY272" s="68">
        <v>1231808.148171755</v>
      </c>
      <c r="AZ272" s="68">
        <v>52634.130000000012</v>
      </c>
      <c r="BA272" s="68">
        <v>0</v>
      </c>
      <c r="BB272" s="68">
        <v>0</v>
      </c>
      <c r="BC272" s="68">
        <v>0</v>
      </c>
      <c r="BD272" s="68">
        <v>0</v>
      </c>
      <c r="BE272" s="68">
        <v>0</v>
      </c>
      <c r="BF272" s="68">
        <v>12862.067721246043</v>
      </c>
      <c r="BG272" s="68">
        <f t="shared" si="40"/>
        <v>1337416.2558930011</v>
      </c>
      <c r="BH272" s="68">
        <v>40111.909999999996</v>
      </c>
    </row>
    <row r="273" spans="2:60">
      <c r="B273" s="79" t="s">
        <v>529</v>
      </c>
      <c r="C273" s="79" t="s">
        <v>530</v>
      </c>
      <c r="D273" s="80" t="s">
        <v>953</v>
      </c>
      <c r="E273" s="81">
        <v>10</v>
      </c>
      <c r="F273" s="68"/>
      <c r="G273" s="68"/>
      <c r="H273" s="68"/>
      <c r="I273" s="68"/>
      <c r="J273" s="68"/>
      <c r="K273" s="68"/>
      <c r="L273" s="68"/>
      <c r="M273" s="68"/>
      <c r="N273" s="68">
        <f t="shared" si="37"/>
        <v>0</v>
      </c>
      <c r="O273" s="68"/>
      <c r="Q273" s="79" t="s">
        <v>529</v>
      </c>
      <c r="R273" s="79" t="s">
        <v>530</v>
      </c>
      <c r="S273" s="80" t="s">
        <v>954</v>
      </c>
      <c r="T273" s="81">
        <v>10</v>
      </c>
      <c r="U273" s="68">
        <v>4694010.6875310261</v>
      </c>
      <c r="V273" s="68">
        <v>189042.52999999994</v>
      </c>
      <c r="W273" s="68">
        <v>0</v>
      </c>
      <c r="X273" s="68">
        <v>14762.769999999999</v>
      </c>
      <c r="Y273" s="68">
        <v>630700.9548505845</v>
      </c>
      <c r="Z273" s="68">
        <v>336199.14750529511</v>
      </c>
      <c r="AA273" s="68">
        <v>222519.92655372739</v>
      </c>
      <c r="AB273" s="68">
        <v>54716.169532651082</v>
      </c>
      <c r="AC273" s="68">
        <f t="shared" si="38"/>
        <v>6284328.5659732837</v>
      </c>
      <c r="AD273" s="68">
        <v>142376.38000000003</v>
      </c>
      <c r="AF273" s="79" t="s">
        <v>529</v>
      </c>
      <c r="AG273" s="79" t="s">
        <v>530</v>
      </c>
      <c r="AH273" s="80" t="s">
        <v>1156</v>
      </c>
      <c r="AI273" s="81">
        <v>10</v>
      </c>
      <c r="AJ273" s="68">
        <v>4817663.5050640022</v>
      </c>
      <c r="AK273" s="68">
        <v>194546.30000000002</v>
      </c>
      <c r="AL273" s="68">
        <v>0</v>
      </c>
      <c r="AM273" s="68">
        <v>15236.760000000002</v>
      </c>
      <c r="AN273" s="68">
        <v>649183.95426000643</v>
      </c>
      <c r="AO273" s="68">
        <v>336199.14750529511</v>
      </c>
      <c r="AP273" s="68">
        <v>229123.38118586101</v>
      </c>
      <c r="AQ273" s="68">
        <v>56327.726337606087</v>
      </c>
      <c r="AR273" s="68">
        <f t="shared" si="39"/>
        <v>6444795.9143527709</v>
      </c>
      <c r="AS273" s="68">
        <v>146515.13999999998</v>
      </c>
      <c r="AU273" s="79" t="s">
        <v>529</v>
      </c>
      <c r="AV273" s="79" t="s">
        <v>530</v>
      </c>
      <c r="AW273" s="80" t="s">
        <v>1157</v>
      </c>
      <c r="AX273" s="81">
        <v>10</v>
      </c>
      <c r="AY273" s="68">
        <v>4930914.8492943803</v>
      </c>
      <c r="AZ273" s="68">
        <v>199511.41</v>
      </c>
      <c r="BA273" s="68">
        <v>0</v>
      </c>
      <c r="BB273" s="68">
        <v>15607.680000000002</v>
      </c>
      <c r="BC273" s="68">
        <v>665850.30393864156</v>
      </c>
      <c r="BD273" s="68">
        <v>336199.14750529511</v>
      </c>
      <c r="BE273" s="68">
        <v>234853.85492332032</v>
      </c>
      <c r="BF273" s="68">
        <v>57805.957165519707</v>
      </c>
      <c r="BG273" s="68">
        <f t="shared" si="40"/>
        <v>6590967.1728271563</v>
      </c>
      <c r="BH273" s="68">
        <v>150223.97</v>
      </c>
    </row>
    <row r="274" spans="2:60">
      <c r="B274" s="79" t="s">
        <v>531</v>
      </c>
      <c r="C274" s="79" t="s">
        <v>532</v>
      </c>
      <c r="D274" s="80" t="s">
        <v>953</v>
      </c>
      <c r="E274" s="81">
        <v>10</v>
      </c>
      <c r="F274" s="68"/>
      <c r="G274" s="68"/>
      <c r="H274" s="68"/>
      <c r="I274" s="68"/>
      <c r="J274" s="68"/>
      <c r="K274" s="68"/>
      <c r="L274" s="68"/>
      <c r="M274" s="68"/>
      <c r="N274" s="68">
        <f t="shared" si="37"/>
        <v>0</v>
      </c>
      <c r="O274" s="68"/>
      <c r="Q274" s="79" t="s">
        <v>531</v>
      </c>
      <c r="R274" s="79" t="s">
        <v>532</v>
      </c>
      <c r="S274" s="80" t="s">
        <v>954</v>
      </c>
      <c r="T274" s="81">
        <v>10</v>
      </c>
      <c r="U274" s="68">
        <v>338638.93531397253</v>
      </c>
      <c r="V274" s="68">
        <v>9763.07</v>
      </c>
      <c r="W274" s="68">
        <v>0</v>
      </c>
      <c r="X274" s="68">
        <v>0</v>
      </c>
      <c r="Y274" s="68">
        <v>17319.353900394388</v>
      </c>
      <c r="Z274" s="68">
        <v>82486.323355164292</v>
      </c>
      <c r="AA274" s="68">
        <v>0</v>
      </c>
      <c r="AB274" s="68">
        <v>3461.6393177940045</v>
      </c>
      <c r="AC274" s="68">
        <f t="shared" si="38"/>
        <v>455019.39188732527</v>
      </c>
      <c r="AD274" s="68">
        <v>3350.07</v>
      </c>
      <c r="AF274" s="79" t="s">
        <v>531</v>
      </c>
      <c r="AG274" s="79" t="s">
        <v>532</v>
      </c>
      <c r="AH274" s="80" t="s">
        <v>1156</v>
      </c>
      <c r="AI274" s="81">
        <v>10</v>
      </c>
      <c r="AJ274" s="68">
        <v>344517.29548988817</v>
      </c>
      <c r="AK274" s="68">
        <v>9942.23</v>
      </c>
      <c r="AL274" s="68">
        <v>0</v>
      </c>
      <c r="AM274" s="68">
        <v>0</v>
      </c>
      <c r="AN274" s="68">
        <v>17641.731617363683</v>
      </c>
      <c r="AO274" s="68">
        <v>82486.323355164292</v>
      </c>
      <c r="AP274" s="68">
        <v>0</v>
      </c>
      <c r="AQ274" s="68">
        <v>3534.3329534676159</v>
      </c>
      <c r="AR274" s="68">
        <f t="shared" si="39"/>
        <v>461533.46341588377</v>
      </c>
      <c r="AS274" s="68">
        <v>3411.5499999999997</v>
      </c>
      <c r="AU274" s="79" t="s">
        <v>531</v>
      </c>
      <c r="AV274" s="79" t="s">
        <v>532</v>
      </c>
      <c r="AW274" s="80" t="s">
        <v>1157</v>
      </c>
      <c r="AX274" s="81">
        <v>10</v>
      </c>
      <c r="AY274" s="68">
        <v>350233.24186199286</v>
      </c>
      <c r="AZ274" s="68">
        <v>10116.459999999999</v>
      </c>
      <c r="BA274" s="68">
        <v>0</v>
      </c>
      <c r="BB274" s="68">
        <v>0</v>
      </c>
      <c r="BC274" s="68">
        <v>17955.197903029653</v>
      </c>
      <c r="BD274" s="68">
        <v>82486.323355164292</v>
      </c>
      <c r="BE274" s="68">
        <v>0</v>
      </c>
      <c r="BF274" s="68">
        <v>3605.0196125371149</v>
      </c>
      <c r="BG274" s="68">
        <f t="shared" si="40"/>
        <v>467867.57273272396</v>
      </c>
      <c r="BH274" s="68">
        <v>3471.3299999999995</v>
      </c>
    </row>
    <row r="275" spans="2:60">
      <c r="B275" s="79" t="s">
        <v>533</v>
      </c>
      <c r="C275" s="79" t="s">
        <v>534</v>
      </c>
      <c r="D275" s="80" t="s">
        <v>953</v>
      </c>
      <c r="E275" s="81">
        <v>10</v>
      </c>
      <c r="F275" s="68"/>
      <c r="G275" s="68"/>
      <c r="H275" s="68"/>
      <c r="I275" s="68"/>
      <c r="J275" s="68"/>
      <c r="K275" s="68"/>
      <c r="L275" s="68"/>
      <c r="M275" s="68"/>
      <c r="N275" s="68">
        <f t="shared" si="37"/>
        <v>0</v>
      </c>
      <c r="O275" s="68"/>
      <c r="Q275" s="79" t="s">
        <v>533</v>
      </c>
      <c r="R275" s="79" t="s">
        <v>534</v>
      </c>
      <c r="S275" s="80" t="s">
        <v>954</v>
      </c>
      <c r="T275" s="81">
        <v>10</v>
      </c>
      <c r="U275" s="68">
        <v>45911033.186113983</v>
      </c>
      <c r="V275" s="68">
        <v>2020020.6199999996</v>
      </c>
      <c r="W275" s="68">
        <v>1188946.8</v>
      </c>
      <c r="X275" s="68">
        <v>164470.98000000001</v>
      </c>
      <c r="Y275" s="68">
        <v>7402383.6682473533</v>
      </c>
      <c r="Z275" s="68">
        <v>1588717.6262742782</v>
      </c>
      <c r="AA275" s="68">
        <v>4339825.2317391224</v>
      </c>
      <c r="AB275" s="68">
        <v>567752.47969970852</v>
      </c>
      <c r="AC275" s="68">
        <f t="shared" si="38"/>
        <v>64072383.732074447</v>
      </c>
      <c r="AD275" s="68">
        <v>889233.14</v>
      </c>
      <c r="AF275" s="79" t="s">
        <v>533</v>
      </c>
      <c r="AG275" s="79" t="s">
        <v>534</v>
      </c>
      <c r="AH275" s="80" t="s">
        <v>1156</v>
      </c>
      <c r="AI275" s="81">
        <v>10</v>
      </c>
      <c r="AJ275" s="68">
        <v>47242705.863907583</v>
      </c>
      <c r="AK275" s="68">
        <v>2078557.5499999998</v>
      </c>
      <c r="AL275" s="68">
        <v>1223482.2200000002</v>
      </c>
      <c r="AM275" s="68">
        <v>169218.94</v>
      </c>
      <c r="AN275" s="68">
        <v>7619161.8182513062</v>
      </c>
      <c r="AO275" s="68">
        <v>1588717.6262742782</v>
      </c>
      <c r="AP275" s="68">
        <v>4466828.4328455077</v>
      </c>
      <c r="AQ275" s="68">
        <v>585690.27995304763</v>
      </c>
      <c r="AR275" s="68">
        <f t="shared" si="39"/>
        <v>65889476.981231719</v>
      </c>
      <c r="AS275" s="68">
        <v>915114.24999999988</v>
      </c>
      <c r="AU275" s="79" t="s">
        <v>533</v>
      </c>
      <c r="AV275" s="79" t="s">
        <v>534</v>
      </c>
      <c r="AW275" s="80" t="s">
        <v>1157</v>
      </c>
      <c r="AX275" s="81">
        <v>10</v>
      </c>
      <c r="AY275" s="68">
        <v>48442079.466142982</v>
      </c>
      <c r="AZ275" s="68">
        <v>2131373.2599999993</v>
      </c>
      <c r="BA275" s="68">
        <v>1254467.74</v>
      </c>
      <c r="BB275" s="68">
        <v>173532.83000000002</v>
      </c>
      <c r="BC275" s="68">
        <v>7814610.0095602432</v>
      </c>
      <c r="BD275" s="68">
        <v>1588717.6262742782</v>
      </c>
      <c r="BE275" s="68">
        <v>4581230.4746613912</v>
      </c>
      <c r="BF275" s="68">
        <v>601975.65010660887</v>
      </c>
      <c r="BG275" s="68">
        <f t="shared" si="40"/>
        <v>67526296.486745507</v>
      </c>
      <c r="BH275" s="68">
        <v>938309.43</v>
      </c>
    </row>
    <row r="276" spans="2:60">
      <c r="B276" s="79" t="s">
        <v>535</v>
      </c>
      <c r="C276" s="79" t="s">
        <v>536</v>
      </c>
      <c r="D276" s="80" t="s">
        <v>953</v>
      </c>
      <c r="E276" s="81">
        <v>10</v>
      </c>
      <c r="F276" s="68"/>
      <c r="G276" s="68"/>
      <c r="H276" s="68"/>
      <c r="I276" s="68"/>
      <c r="J276" s="68"/>
      <c r="K276" s="68"/>
      <c r="L276" s="68"/>
      <c r="M276" s="68"/>
      <c r="N276" s="68">
        <f t="shared" si="37"/>
        <v>0</v>
      </c>
      <c r="O276" s="68"/>
      <c r="Q276" s="79" t="s">
        <v>535</v>
      </c>
      <c r="R276" s="79" t="s">
        <v>536</v>
      </c>
      <c r="S276" s="80" t="s">
        <v>954</v>
      </c>
      <c r="T276" s="81">
        <v>10</v>
      </c>
      <c r="U276" s="68">
        <v>11478164.506294284</v>
      </c>
      <c r="V276" s="68">
        <v>474657.25999999995</v>
      </c>
      <c r="W276" s="68">
        <v>419237.51999999996</v>
      </c>
      <c r="X276" s="68">
        <v>40488</v>
      </c>
      <c r="Y276" s="68">
        <v>1754455.5832417705</v>
      </c>
      <c r="Z276" s="68">
        <v>445378.77153616771</v>
      </c>
      <c r="AA276" s="68">
        <v>1023539.8374674118</v>
      </c>
      <c r="AB276" s="68">
        <v>144194.77924444713</v>
      </c>
      <c r="AC276" s="68">
        <f t="shared" si="38"/>
        <v>16071189.617784079</v>
      </c>
      <c r="AD276" s="68">
        <v>291073.36000000004</v>
      </c>
      <c r="AF276" s="79" t="s">
        <v>535</v>
      </c>
      <c r="AG276" s="79" t="s">
        <v>536</v>
      </c>
      <c r="AH276" s="80" t="s">
        <v>1156</v>
      </c>
      <c r="AI276" s="81">
        <v>10</v>
      </c>
      <c r="AJ276" s="68">
        <v>11811897.940234698</v>
      </c>
      <c r="AK276" s="68">
        <v>488436.78000000014</v>
      </c>
      <c r="AL276" s="68">
        <v>431317.64</v>
      </c>
      <c r="AM276" s="68">
        <v>41620.93</v>
      </c>
      <c r="AN276" s="68">
        <v>1805744.7826790456</v>
      </c>
      <c r="AO276" s="68">
        <v>445378.77153616771</v>
      </c>
      <c r="AP276" s="68">
        <v>1053412.0347610873</v>
      </c>
      <c r="AQ276" s="68">
        <v>148752.86190599948</v>
      </c>
      <c r="AR276" s="68">
        <f t="shared" si="39"/>
        <v>16526096.001116998</v>
      </c>
      <c r="AS276" s="68">
        <v>299534.26</v>
      </c>
      <c r="AU276" s="79" t="s">
        <v>535</v>
      </c>
      <c r="AV276" s="79" t="s">
        <v>536</v>
      </c>
      <c r="AW276" s="80" t="s">
        <v>1157</v>
      </c>
      <c r="AX276" s="81">
        <v>10</v>
      </c>
      <c r="AY276" s="68">
        <v>12113324.422678344</v>
      </c>
      <c r="AZ276" s="68">
        <v>500764.79000000004</v>
      </c>
      <c r="BA276" s="68">
        <v>442148.83</v>
      </c>
      <c r="BB276" s="68">
        <v>42747.000000000007</v>
      </c>
      <c r="BC276" s="68">
        <v>1851981.6591279209</v>
      </c>
      <c r="BD276" s="68">
        <v>445378.77153616771</v>
      </c>
      <c r="BE276" s="68">
        <v>1080333.6831936489</v>
      </c>
      <c r="BF276" s="68">
        <v>152890.69723614305</v>
      </c>
      <c r="BG276" s="68">
        <f t="shared" si="40"/>
        <v>16936634.183772221</v>
      </c>
      <c r="BH276" s="68">
        <v>307064.32999999996</v>
      </c>
    </row>
    <row r="277" spans="2:60">
      <c r="B277" s="79" t="s">
        <v>537</v>
      </c>
      <c r="C277" s="79" t="s">
        <v>538</v>
      </c>
      <c r="D277" s="80" t="s">
        <v>953</v>
      </c>
      <c r="E277" s="81">
        <v>10</v>
      </c>
      <c r="F277" s="68"/>
      <c r="G277" s="68"/>
      <c r="H277" s="68"/>
      <c r="I277" s="68"/>
      <c r="J277" s="68"/>
      <c r="K277" s="68"/>
      <c r="L277" s="68"/>
      <c r="M277" s="68"/>
      <c r="N277" s="68">
        <f t="shared" si="37"/>
        <v>0</v>
      </c>
      <c r="O277" s="68"/>
      <c r="Q277" s="79" t="s">
        <v>537</v>
      </c>
      <c r="R277" s="79" t="s">
        <v>538</v>
      </c>
      <c r="S277" s="80" t="s">
        <v>954</v>
      </c>
      <c r="T277" s="81">
        <v>10</v>
      </c>
      <c r="U277" s="68">
        <v>2581697.7154143872</v>
      </c>
      <c r="V277" s="68">
        <v>74084.45</v>
      </c>
      <c r="W277" s="68">
        <v>57238.38</v>
      </c>
      <c r="X277" s="68">
        <v>5934.42</v>
      </c>
      <c r="Y277" s="68">
        <v>227521.87682993582</v>
      </c>
      <c r="Z277" s="68">
        <v>142162.28392221234</v>
      </c>
      <c r="AA277" s="68">
        <v>99263.277470798406</v>
      </c>
      <c r="AB277" s="68">
        <v>29359.733767303172</v>
      </c>
      <c r="AC277" s="68">
        <f t="shared" si="38"/>
        <v>3273926.1974046365</v>
      </c>
      <c r="AD277" s="68">
        <v>56664.06</v>
      </c>
      <c r="AF277" s="79" t="s">
        <v>537</v>
      </c>
      <c r="AG277" s="79" t="s">
        <v>538</v>
      </c>
      <c r="AH277" s="80" t="s">
        <v>1156</v>
      </c>
      <c r="AI277" s="81">
        <v>10</v>
      </c>
      <c r="AJ277" s="68">
        <v>2643543.34075257</v>
      </c>
      <c r="AK277" s="68">
        <v>76223.820000000007</v>
      </c>
      <c r="AL277" s="68">
        <v>58971.109999999993</v>
      </c>
      <c r="AM277" s="68">
        <v>6140.79</v>
      </c>
      <c r="AN277" s="68">
        <v>234169.61738070028</v>
      </c>
      <c r="AO277" s="68">
        <v>142162.28392221234</v>
      </c>
      <c r="AP277" s="68">
        <v>102348.4103511479</v>
      </c>
      <c r="AQ277" s="68">
        <v>30173.059273551218</v>
      </c>
      <c r="AR277" s="68">
        <f t="shared" si="39"/>
        <v>3352021.2416801811</v>
      </c>
      <c r="AS277" s="68">
        <v>58288.81</v>
      </c>
      <c r="AU277" s="79" t="s">
        <v>537</v>
      </c>
      <c r="AV277" s="79" t="s">
        <v>538</v>
      </c>
      <c r="AW277" s="80" t="s">
        <v>1157</v>
      </c>
      <c r="AX277" s="81">
        <v>10</v>
      </c>
      <c r="AY277" s="68">
        <v>2700428.8238717001</v>
      </c>
      <c r="AZ277" s="68">
        <v>78154.62000000001</v>
      </c>
      <c r="BA277" s="68">
        <v>60401.21</v>
      </c>
      <c r="BB277" s="68">
        <v>6347.59</v>
      </c>
      <c r="BC277" s="68">
        <v>240169.98745755036</v>
      </c>
      <c r="BD277" s="68">
        <v>142162.28392221234</v>
      </c>
      <c r="BE277" s="68">
        <v>104789.08055101355</v>
      </c>
      <c r="BF277" s="68">
        <v>30925.200800793711</v>
      </c>
      <c r="BG277" s="68">
        <f t="shared" si="40"/>
        <v>3423184.9366032695</v>
      </c>
      <c r="BH277" s="68">
        <v>59806.14</v>
      </c>
    </row>
    <row r="278" spans="2:60">
      <c r="B278" s="79" t="s">
        <v>539</v>
      </c>
      <c r="C278" s="79" t="s">
        <v>540</v>
      </c>
      <c r="D278" s="80" t="s">
        <v>953</v>
      </c>
      <c r="E278" s="81">
        <v>10</v>
      </c>
      <c r="F278" s="68"/>
      <c r="G278" s="68"/>
      <c r="H278" s="68"/>
      <c r="I278" s="68"/>
      <c r="J278" s="68"/>
      <c r="K278" s="68"/>
      <c r="L278" s="68"/>
      <c r="M278" s="68"/>
      <c r="N278" s="68">
        <f t="shared" si="37"/>
        <v>0</v>
      </c>
      <c r="O278" s="68"/>
      <c r="Q278" s="79" t="s">
        <v>539</v>
      </c>
      <c r="R278" s="79" t="s">
        <v>540</v>
      </c>
      <c r="S278" s="80" t="s">
        <v>954</v>
      </c>
      <c r="T278" s="81">
        <v>10</v>
      </c>
      <c r="U278" s="68">
        <v>6301525.8754208107</v>
      </c>
      <c r="V278" s="68">
        <v>253344.76</v>
      </c>
      <c r="W278" s="68">
        <v>198355.97</v>
      </c>
      <c r="X278" s="68">
        <v>21599.210000000003</v>
      </c>
      <c r="Y278" s="68">
        <v>985151.03538271319</v>
      </c>
      <c r="Z278" s="68">
        <v>470290.20281978924</v>
      </c>
      <c r="AA278" s="68">
        <v>526356.14622394834</v>
      </c>
      <c r="AB278" s="68">
        <v>79478.241319462657</v>
      </c>
      <c r="AC278" s="68">
        <f t="shared" si="38"/>
        <v>8990862.6811667234</v>
      </c>
      <c r="AD278" s="68">
        <v>154761.24</v>
      </c>
      <c r="AF278" s="79" t="s">
        <v>539</v>
      </c>
      <c r="AG278" s="79" t="s">
        <v>540</v>
      </c>
      <c r="AH278" s="80" t="s">
        <v>1156</v>
      </c>
      <c r="AI278" s="81">
        <v>10</v>
      </c>
      <c r="AJ278" s="68">
        <v>6472287.0574479513</v>
      </c>
      <c r="AK278" s="68">
        <v>260740.47000000003</v>
      </c>
      <c r="AL278" s="68">
        <v>204132.35</v>
      </c>
      <c r="AM278" s="68">
        <v>22199.260000000002</v>
      </c>
      <c r="AN278" s="68">
        <v>1014001.5912435835</v>
      </c>
      <c r="AO278" s="68">
        <v>470290.20281978924</v>
      </c>
      <c r="AP278" s="68">
        <v>541642.99334547226</v>
      </c>
      <c r="AQ278" s="68">
        <v>81867.896923482418</v>
      </c>
      <c r="AR278" s="68">
        <f t="shared" si="39"/>
        <v>9226492.001780279</v>
      </c>
      <c r="AS278" s="68">
        <v>159330.18</v>
      </c>
      <c r="AU278" s="79" t="s">
        <v>539</v>
      </c>
      <c r="AV278" s="79" t="s">
        <v>540</v>
      </c>
      <c r="AW278" s="80" t="s">
        <v>1157</v>
      </c>
      <c r="AX278" s="81">
        <v>10</v>
      </c>
      <c r="AY278" s="68">
        <v>6627955.9036598224</v>
      </c>
      <c r="AZ278" s="68">
        <v>267384.30000000005</v>
      </c>
      <c r="BA278" s="68">
        <v>209368.88999999998</v>
      </c>
      <c r="BB278" s="68">
        <v>22795.43</v>
      </c>
      <c r="BC278" s="68">
        <v>1040030.553105844</v>
      </c>
      <c r="BD278" s="68">
        <v>470290.20281978924</v>
      </c>
      <c r="BE278" s="68">
        <v>555549.38883378112</v>
      </c>
      <c r="BF278" s="68">
        <v>84058.613270645961</v>
      </c>
      <c r="BG278" s="68">
        <f t="shared" si="40"/>
        <v>9440800.5716898814</v>
      </c>
      <c r="BH278" s="68">
        <v>163367.29</v>
      </c>
    </row>
    <row r="279" spans="2:60">
      <c r="B279" s="79" t="s">
        <v>541</v>
      </c>
      <c r="C279" s="79" t="s">
        <v>542</v>
      </c>
      <c r="D279" s="80" t="s">
        <v>953</v>
      </c>
      <c r="E279" s="81">
        <v>10</v>
      </c>
      <c r="F279" s="68"/>
      <c r="G279" s="68"/>
      <c r="H279" s="68"/>
      <c r="I279" s="68"/>
      <c r="J279" s="68"/>
      <c r="K279" s="68"/>
      <c r="L279" s="68"/>
      <c r="M279" s="68"/>
      <c r="N279" s="68">
        <f t="shared" si="37"/>
        <v>0</v>
      </c>
      <c r="O279" s="68"/>
      <c r="Q279" s="79" t="s">
        <v>541</v>
      </c>
      <c r="R279" s="79" t="s">
        <v>542</v>
      </c>
      <c r="S279" s="80" t="s">
        <v>954</v>
      </c>
      <c r="T279" s="81">
        <v>10</v>
      </c>
      <c r="U279" s="68">
        <v>3067252.0885495832</v>
      </c>
      <c r="V279" s="68">
        <v>95333.459999999963</v>
      </c>
      <c r="W279" s="68">
        <v>12251.69</v>
      </c>
      <c r="X279" s="68">
        <v>0</v>
      </c>
      <c r="Y279" s="68">
        <v>277469.35996271629</v>
      </c>
      <c r="Z279" s="68">
        <v>125681.13586828689</v>
      </c>
      <c r="AA279" s="68">
        <v>186986.11205731973</v>
      </c>
      <c r="AB279" s="68">
        <v>33947.385220290162</v>
      </c>
      <c r="AC279" s="68">
        <f t="shared" si="38"/>
        <v>3855298.151658196</v>
      </c>
      <c r="AD279" s="68">
        <v>56376.920000000006</v>
      </c>
      <c r="AF279" s="79" t="s">
        <v>541</v>
      </c>
      <c r="AG279" s="79" t="s">
        <v>542</v>
      </c>
      <c r="AH279" s="80" t="s">
        <v>1156</v>
      </c>
      <c r="AI279" s="81">
        <v>10</v>
      </c>
      <c r="AJ279" s="68">
        <v>3142467.1479437295</v>
      </c>
      <c r="AK279" s="68">
        <v>98057.760000000009</v>
      </c>
      <c r="AL279" s="68">
        <v>12671.49</v>
      </c>
      <c r="AM279" s="68">
        <v>0</v>
      </c>
      <c r="AN279" s="68">
        <v>285578.87123756955</v>
      </c>
      <c r="AO279" s="68">
        <v>125681.13586828689</v>
      </c>
      <c r="AP279" s="68">
        <v>192537.16000366426</v>
      </c>
      <c r="AQ279" s="68">
        <v>34901.764221103396</v>
      </c>
      <c r="AR279" s="68">
        <f t="shared" si="39"/>
        <v>3949891.7092743535</v>
      </c>
      <c r="AS279" s="68">
        <v>57996.38</v>
      </c>
      <c r="AU279" s="79" t="s">
        <v>541</v>
      </c>
      <c r="AV279" s="79" t="s">
        <v>542</v>
      </c>
      <c r="AW279" s="80" t="s">
        <v>1157</v>
      </c>
      <c r="AX279" s="81">
        <v>10</v>
      </c>
      <c r="AY279" s="68">
        <v>3211864.185566688</v>
      </c>
      <c r="AZ279" s="68">
        <v>100569.51000000004</v>
      </c>
      <c r="BA279" s="68">
        <v>12992.699999999997</v>
      </c>
      <c r="BB279" s="68">
        <v>0</v>
      </c>
      <c r="BC279" s="68">
        <v>292882.3313475668</v>
      </c>
      <c r="BD279" s="68">
        <v>125681.13586828689</v>
      </c>
      <c r="BE279" s="68">
        <v>197358.68525286106</v>
      </c>
      <c r="BF279" s="68">
        <v>35788.318848578725</v>
      </c>
      <c r="BG279" s="68">
        <f t="shared" si="40"/>
        <v>4036645.4568839814</v>
      </c>
      <c r="BH279" s="68">
        <v>59508.59</v>
      </c>
    </row>
    <row r="280" spans="2:60">
      <c r="B280" s="79" t="s">
        <v>543</v>
      </c>
      <c r="C280" s="79" t="s">
        <v>544</v>
      </c>
      <c r="D280" s="80" t="s">
        <v>953</v>
      </c>
      <c r="E280" s="81">
        <v>10</v>
      </c>
      <c r="F280" s="68"/>
      <c r="G280" s="68"/>
      <c r="H280" s="68"/>
      <c r="I280" s="68"/>
      <c r="J280" s="68"/>
      <c r="K280" s="68"/>
      <c r="L280" s="68"/>
      <c r="M280" s="68"/>
      <c r="N280" s="68">
        <f t="shared" si="37"/>
        <v>0</v>
      </c>
      <c r="O280" s="68"/>
      <c r="Q280" s="79" t="s">
        <v>543</v>
      </c>
      <c r="R280" s="79" t="s">
        <v>544</v>
      </c>
      <c r="S280" s="80" t="s">
        <v>954</v>
      </c>
      <c r="T280" s="81">
        <v>10</v>
      </c>
      <c r="U280" s="68">
        <v>2897146.0060532745</v>
      </c>
      <c r="V280" s="68">
        <v>144340.24000000005</v>
      </c>
      <c r="W280" s="68">
        <v>153146.13</v>
      </c>
      <c r="X280" s="68">
        <v>0</v>
      </c>
      <c r="Y280" s="68">
        <v>219925.4678794519</v>
      </c>
      <c r="Z280" s="68">
        <v>407273.22746420297</v>
      </c>
      <c r="AA280" s="68">
        <v>131576.38443950348</v>
      </c>
      <c r="AB280" s="68">
        <v>35362.068942283746</v>
      </c>
      <c r="AC280" s="68">
        <f t="shared" si="38"/>
        <v>4061131.0647787163</v>
      </c>
      <c r="AD280" s="68">
        <v>72361.539999999994</v>
      </c>
      <c r="AF280" s="79" t="s">
        <v>543</v>
      </c>
      <c r="AG280" s="79" t="s">
        <v>544</v>
      </c>
      <c r="AH280" s="80" t="s">
        <v>1156</v>
      </c>
      <c r="AI280" s="81">
        <v>10</v>
      </c>
      <c r="AJ280" s="68">
        <v>2968523.7539418698</v>
      </c>
      <c r="AK280" s="68">
        <v>148451.25999999995</v>
      </c>
      <c r="AL280" s="68">
        <v>157711.18000000002</v>
      </c>
      <c r="AM280" s="68">
        <v>0</v>
      </c>
      <c r="AN280" s="68">
        <v>226349.48675685079</v>
      </c>
      <c r="AO280" s="68">
        <v>407273.22746420297</v>
      </c>
      <c r="AP280" s="68">
        <v>135424.91829695634</v>
      </c>
      <c r="AQ280" s="68">
        <v>36364.787702037487</v>
      </c>
      <c r="AR280" s="68">
        <f t="shared" si="39"/>
        <v>4154567.9141619173</v>
      </c>
      <c r="AS280" s="68">
        <v>74469.3</v>
      </c>
      <c r="AU280" s="79" t="s">
        <v>543</v>
      </c>
      <c r="AV280" s="79" t="s">
        <v>544</v>
      </c>
      <c r="AW280" s="80" t="s">
        <v>1157</v>
      </c>
      <c r="AX280" s="81">
        <v>10</v>
      </c>
      <c r="AY280" s="68">
        <v>3034089.0130505809</v>
      </c>
      <c r="AZ280" s="68">
        <v>152242.81</v>
      </c>
      <c r="BA280" s="68">
        <v>161565.83000000002</v>
      </c>
      <c r="BB280" s="68">
        <v>0</v>
      </c>
      <c r="BC280" s="68">
        <v>232149.38449808417</v>
      </c>
      <c r="BD280" s="68">
        <v>407273.22746420297</v>
      </c>
      <c r="BE280" s="68">
        <v>139016.57572112849</v>
      </c>
      <c r="BF280" s="68">
        <v>37288.177205037791</v>
      </c>
      <c r="BG280" s="68">
        <f t="shared" si="40"/>
        <v>4239994.3779390343</v>
      </c>
      <c r="BH280" s="68">
        <v>76369.36</v>
      </c>
    </row>
    <row r="281" spans="2:60">
      <c r="B281" s="79" t="s">
        <v>1135</v>
      </c>
      <c r="C281" s="79" t="s">
        <v>1151</v>
      </c>
      <c r="D281" s="80" t="s">
        <v>953</v>
      </c>
      <c r="E281" s="81">
        <v>10</v>
      </c>
      <c r="F281" s="68"/>
      <c r="G281" s="68"/>
      <c r="H281" s="68"/>
      <c r="I281" s="68"/>
      <c r="J281" s="68"/>
      <c r="K281" s="68"/>
      <c r="L281" s="68"/>
      <c r="M281" s="68"/>
      <c r="N281" s="68">
        <f t="shared" si="37"/>
        <v>0</v>
      </c>
      <c r="O281" s="68"/>
      <c r="Q281" s="79" t="s">
        <v>1135</v>
      </c>
      <c r="R281" s="79" t="s">
        <v>1151</v>
      </c>
      <c r="S281" s="80" t="s">
        <v>954</v>
      </c>
      <c r="T281" s="81">
        <v>10</v>
      </c>
      <c r="U281" s="68">
        <v>916438.8559677453</v>
      </c>
      <c r="V281" s="68">
        <v>40966.590000000004</v>
      </c>
      <c r="W281" s="68">
        <v>20866.16</v>
      </c>
      <c r="X281" s="68">
        <v>0</v>
      </c>
      <c r="Y281" s="68">
        <v>117043.74352781197</v>
      </c>
      <c r="Z281" s="68">
        <v>0</v>
      </c>
      <c r="AA281" s="68">
        <v>0</v>
      </c>
      <c r="AB281" s="68">
        <v>9731.4534457421396</v>
      </c>
      <c r="AC281" s="68">
        <f t="shared" si="38"/>
        <v>1105046.8029412995</v>
      </c>
      <c r="AD281" s="68">
        <v>0</v>
      </c>
      <c r="AF281" s="79" t="s">
        <v>1135</v>
      </c>
      <c r="AG281" s="79" t="s">
        <v>1151</v>
      </c>
      <c r="AH281" s="80" t="s">
        <v>1156</v>
      </c>
      <c r="AI281" s="81">
        <v>10</v>
      </c>
      <c r="AJ281" s="68">
        <v>943230.46308478713</v>
      </c>
      <c r="AK281" s="68">
        <v>42108.289999999994</v>
      </c>
      <c r="AL281" s="68">
        <v>21541.51</v>
      </c>
      <c r="AM281" s="68">
        <v>0</v>
      </c>
      <c r="AN281" s="68">
        <v>120469.38299522546</v>
      </c>
      <c r="AO281" s="68">
        <v>0</v>
      </c>
      <c r="AP281" s="68">
        <v>0</v>
      </c>
      <c r="AQ281" s="68">
        <v>10040.373456294648</v>
      </c>
      <c r="AR281" s="68">
        <f t="shared" si="39"/>
        <v>1137390.0195363073</v>
      </c>
      <c r="AS281" s="68">
        <v>0</v>
      </c>
      <c r="AU281" s="79" t="s">
        <v>1135</v>
      </c>
      <c r="AV281" s="79" t="s">
        <v>1151</v>
      </c>
      <c r="AW281" s="80" t="s">
        <v>1157</v>
      </c>
      <c r="AX281" s="81">
        <v>10</v>
      </c>
      <c r="AY281" s="68">
        <v>967105.88447334664</v>
      </c>
      <c r="AZ281" s="68">
        <v>43143.73</v>
      </c>
      <c r="BA281" s="68">
        <v>22117.37</v>
      </c>
      <c r="BB281" s="68">
        <v>0</v>
      </c>
      <c r="BC281" s="68">
        <v>123556.2734958513</v>
      </c>
      <c r="BD281" s="68">
        <v>0</v>
      </c>
      <c r="BE281" s="68">
        <v>0</v>
      </c>
      <c r="BF281" s="68">
        <v>10317.450867504813</v>
      </c>
      <c r="BG281" s="68">
        <f t="shared" si="40"/>
        <v>1166240.7088367026</v>
      </c>
      <c r="BH281" s="68">
        <v>0</v>
      </c>
    </row>
    <row r="282" spans="2:60">
      <c r="B282" s="79" t="s">
        <v>545</v>
      </c>
      <c r="C282" s="79" t="s">
        <v>546</v>
      </c>
      <c r="D282" s="80" t="s">
        <v>953</v>
      </c>
      <c r="E282" s="81">
        <v>10</v>
      </c>
      <c r="F282" s="68"/>
      <c r="G282" s="68"/>
      <c r="H282" s="68"/>
      <c r="I282" s="68"/>
      <c r="J282" s="68"/>
      <c r="K282" s="68"/>
      <c r="L282" s="68"/>
      <c r="M282" s="68"/>
      <c r="N282" s="68">
        <f t="shared" si="37"/>
        <v>0</v>
      </c>
      <c r="O282" s="68"/>
      <c r="Q282" s="79" t="s">
        <v>545</v>
      </c>
      <c r="R282" s="79" t="s">
        <v>546</v>
      </c>
      <c r="S282" s="80" t="s">
        <v>954</v>
      </c>
      <c r="T282" s="81">
        <v>10</v>
      </c>
      <c r="U282" s="68">
        <v>101735936.52555132</v>
      </c>
      <c r="V282" s="68">
        <v>2713933.77</v>
      </c>
      <c r="W282" s="68">
        <v>1339018.1400000001</v>
      </c>
      <c r="X282" s="68">
        <v>355511.06000000006</v>
      </c>
      <c r="Y282" s="68">
        <v>15790745.168314243</v>
      </c>
      <c r="Z282" s="68">
        <v>3657151.4409935377</v>
      </c>
      <c r="AA282" s="68">
        <v>5870678.2550268471</v>
      </c>
      <c r="AB282" s="68">
        <v>1170209.6352895945</v>
      </c>
      <c r="AC282" s="68">
        <f t="shared" si="38"/>
        <v>133431220.76517554</v>
      </c>
      <c r="AD282" s="68">
        <v>798036.7699999999</v>
      </c>
      <c r="AF282" s="79" t="s">
        <v>545</v>
      </c>
      <c r="AG282" s="79" t="s">
        <v>546</v>
      </c>
      <c r="AH282" s="80" t="s">
        <v>1156</v>
      </c>
      <c r="AI282" s="81">
        <v>10</v>
      </c>
      <c r="AJ282" s="68">
        <v>104028172.61656179</v>
      </c>
      <c r="AK282" s="68">
        <v>2770580.95</v>
      </c>
      <c r="AL282" s="68">
        <v>1366942.96</v>
      </c>
      <c r="AM282" s="68">
        <v>362920.23000000004</v>
      </c>
      <c r="AN282" s="68">
        <v>16144823.340225162</v>
      </c>
      <c r="AO282" s="68">
        <v>3657151.4409935377</v>
      </c>
      <c r="AP282" s="68">
        <v>6003138.5086916722</v>
      </c>
      <c r="AQ282" s="68">
        <v>1196306.298203826</v>
      </c>
      <c r="AR282" s="68">
        <f t="shared" si="39"/>
        <v>136344750.88467598</v>
      </c>
      <c r="AS282" s="68">
        <v>814714.54000000015</v>
      </c>
      <c r="AU282" s="79" t="s">
        <v>545</v>
      </c>
      <c r="AV282" s="79" t="s">
        <v>546</v>
      </c>
      <c r="AW282" s="80" t="s">
        <v>1157</v>
      </c>
      <c r="AX282" s="81">
        <v>10</v>
      </c>
      <c r="AY282" s="68">
        <v>105990653.61334442</v>
      </c>
      <c r="AZ282" s="68">
        <v>2818210.4</v>
      </c>
      <c r="BA282" s="68">
        <v>1390477</v>
      </c>
      <c r="BB282" s="68">
        <v>369245.09</v>
      </c>
      <c r="BC282" s="68">
        <v>16447304.702273181</v>
      </c>
      <c r="BD282" s="68">
        <v>3657151.4409935377</v>
      </c>
      <c r="BE282" s="68">
        <v>6116525.6469107205</v>
      </c>
      <c r="BF282" s="68">
        <v>1218400.4551079571</v>
      </c>
      <c r="BG282" s="68">
        <f t="shared" si="40"/>
        <v>138836708.9186298</v>
      </c>
      <c r="BH282" s="68">
        <v>828740.57000000018</v>
      </c>
    </row>
    <row r="283" spans="2:60">
      <c r="B283" s="79" t="s">
        <v>547</v>
      </c>
      <c r="C283" s="79" t="s">
        <v>548</v>
      </c>
      <c r="D283" s="80" t="s">
        <v>953</v>
      </c>
      <c r="E283" s="81">
        <v>10</v>
      </c>
      <c r="F283" s="68"/>
      <c r="G283" s="68"/>
      <c r="H283" s="68"/>
      <c r="I283" s="68"/>
      <c r="J283" s="68"/>
      <c r="K283" s="68"/>
      <c r="L283" s="68"/>
      <c r="M283" s="68"/>
      <c r="N283" s="68">
        <f t="shared" si="37"/>
        <v>0</v>
      </c>
      <c r="O283" s="68"/>
      <c r="Q283" s="79" t="s">
        <v>547</v>
      </c>
      <c r="R283" s="79" t="s">
        <v>548</v>
      </c>
      <c r="S283" s="80" t="s">
        <v>954</v>
      </c>
      <c r="T283" s="81">
        <v>10</v>
      </c>
      <c r="U283" s="68">
        <v>40704812.196666464</v>
      </c>
      <c r="V283" s="68">
        <v>1476940.05</v>
      </c>
      <c r="W283" s="68">
        <v>590209.23</v>
      </c>
      <c r="X283" s="68">
        <v>142435.34999999998</v>
      </c>
      <c r="Y283" s="68">
        <v>6828096.3208034663</v>
      </c>
      <c r="Z283" s="68">
        <v>2497747.7154437299</v>
      </c>
      <c r="AA283" s="68">
        <v>2481620.0069546262</v>
      </c>
      <c r="AB283" s="68">
        <v>485714.73270323128</v>
      </c>
      <c r="AC283" s="68">
        <f t="shared" si="38"/>
        <v>55708565.942571513</v>
      </c>
      <c r="AD283" s="68">
        <v>500990.34</v>
      </c>
      <c r="AF283" s="79" t="s">
        <v>547</v>
      </c>
      <c r="AG283" s="79" t="s">
        <v>548</v>
      </c>
      <c r="AH283" s="80" t="s">
        <v>1156</v>
      </c>
      <c r="AI283" s="81">
        <v>10</v>
      </c>
      <c r="AJ283" s="68">
        <v>41620636.828648783</v>
      </c>
      <c r="AK283" s="68">
        <v>1507783.9900000002</v>
      </c>
      <c r="AL283" s="68">
        <v>602498.49</v>
      </c>
      <c r="AM283" s="68">
        <v>145401.41</v>
      </c>
      <c r="AN283" s="68">
        <v>6981197.1657884968</v>
      </c>
      <c r="AO283" s="68">
        <v>2497747.7154437299</v>
      </c>
      <c r="AP283" s="68">
        <v>2537762.0769192749</v>
      </c>
      <c r="AQ283" s="68">
        <v>496545.5140619278</v>
      </c>
      <c r="AR283" s="68">
        <f t="shared" si="39"/>
        <v>56901076.490862206</v>
      </c>
      <c r="AS283" s="68">
        <v>511503.3</v>
      </c>
      <c r="AU283" s="79" t="s">
        <v>547</v>
      </c>
      <c r="AV283" s="79" t="s">
        <v>548</v>
      </c>
      <c r="AW283" s="80" t="s">
        <v>1157</v>
      </c>
      <c r="AX283" s="81">
        <v>10</v>
      </c>
      <c r="AY283" s="68">
        <v>42404185.276782952</v>
      </c>
      <c r="AZ283" s="68">
        <v>1533614.35</v>
      </c>
      <c r="BA283" s="68">
        <v>612910.44999999995</v>
      </c>
      <c r="BB283" s="68">
        <v>147954.97999999998</v>
      </c>
      <c r="BC283" s="68">
        <v>7111956.9571328759</v>
      </c>
      <c r="BD283" s="68">
        <v>2497747.7154437299</v>
      </c>
      <c r="BE283" s="68">
        <v>2585674.5967092249</v>
      </c>
      <c r="BF283" s="68">
        <v>505709.67100976408</v>
      </c>
      <c r="BG283" s="68">
        <f t="shared" si="40"/>
        <v>57920058.747078545</v>
      </c>
      <c r="BH283" s="68">
        <v>520304.75</v>
      </c>
    </row>
    <row r="284" spans="2:60">
      <c r="B284" s="79" t="s">
        <v>549</v>
      </c>
      <c r="C284" s="79" t="s">
        <v>550</v>
      </c>
      <c r="D284" s="80" t="s">
        <v>953</v>
      </c>
      <c r="E284" s="81">
        <v>10</v>
      </c>
      <c r="F284" s="68"/>
      <c r="G284" s="68"/>
      <c r="H284" s="68"/>
      <c r="I284" s="68"/>
      <c r="J284" s="68"/>
      <c r="K284" s="68"/>
      <c r="L284" s="68"/>
      <c r="M284" s="68"/>
      <c r="N284" s="68">
        <f t="shared" si="37"/>
        <v>0</v>
      </c>
      <c r="O284" s="68"/>
      <c r="Q284" s="79" t="s">
        <v>549</v>
      </c>
      <c r="R284" s="79" t="s">
        <v>550</v>
      </c>
      <c r="S284" s="80" t="s">
        <v>954</v>
      </c>
      <c r="T284" s="81">
        <v>10</v>
      </c>
      <c r="U284" s="68">
        <v>20715268.62050014</v>
      </c>
      <c r="V284" s="68">
        <v>724429.68999999983</v>
      </c>
      <c r="W284" s="68">
        <v>186019.93</v>
      </c>
      <c r="X284" s="68">
        <v>71067.47</v>
      </c>
      <c r="Y284" s="68">
        <v>3524829.5425086753</v>
      </c>
      <c r="Z284" s="68">
        <v>1182611.0341917616</v>
      </c>
      <c r="AA284" s="68">
        <v>742663.40823095548</v>
      </c>
      <c r="AB284" s="68">
        <v>241418.97892602161</v>
      </c>
      <c r="AC284" s="68">
        <f t="shared" si="38"/>
        <v>27551076.104357556</v>
      </c>
      <c r="AD284" s="68">
        <v>162767.43000000002</v>
      </c>
      <c r="AF284" s="79" t="s">
        <v>549</v>
      </c>
      <c r="AG284" s="79" t="s">
        <v>550</v>
      </c>
      <c r="AH284" s="80" t="s">
        <v>1156</v>
      </c>
      <c r="AI284" s="81">
        <v>10</v>
      </c>
      <c r="AJ284" s="68">
        <v>21316029.247024223</v>
      </c>
      <c r="AK284" s="68">
        <v>745624.55000000016</v>
      </c>
      <c r="AL284" s="68">
        <v>191493.72999999998</v>
      </c>
      <c r="AM284" s="68">
        <v>73061.2</v>
      </c>
      <c r="AN284" s="68">
        <v>3628616.2049967605</v>
      </c>
      <c r="AO284" s="68">
        <v>1182611.0341917616</v>
      </c>
      <c r="AP284" s="68">
        <v>764531.97442973347</v>
      </c>
      <c r="AQ284" s="68">
        <v>249021.04966261983</v>
      </c>
      <c r="AR284" s="68">
        <f t="shared" si="39"/>
        <v>28318462.610305101</v>
      </c>
      <c r="AS284" s="68">
        <v>167473.62000000002</v>
      </c>
      <c r="AU284" s="79" t="s">
        <v>549</v>
      </c>
      <c r="AV284" s="79" t="s">
        <v>550</v>
      </c>
      <c r="AW284" s="80" t="s">
        <v>1157</v>
      </c>
      <c r="AX284" s="81">
        <v>10</v>
      </c>
      <c r="AY284" s="68">
        <v>21858131.001947045</v>
      </c>
      <c r="AZ284" s="68">
        <v>764682.03999999992</v>
      </c>
      <c r="BA284" s="68">
        <v>196377.05000000002</v>
      </c>
      <c r="BB284" s="68">
        <v>74928.89</v>
      </c>
      <c r="BC284" s="68">
        <v>3722240.0090164291</v>
      </c>
      <c r="BD284" s="68">
        <v>1182611.0341917616</v>
      </c>
      <c r="BE284" s="68">
        <v>784235.64770208811</v>
      </c>
      <c r="BF284" s="68">
        <v>255930.16779359058</v>
      </c>
      <c r="BG284" s="68">
        <f t="shared" si="40"/>
        <v>29010951.630650911</v>
      </c>
      <c r="BH284" s="68">
        <v>171815.79</v>
      </c>
    </row>
    <row r="285" spans="2:60">
      <c r="B285" s="79" t="s">
        <v>551</v>
      </c>
      <c r="C285" s="79" t="s">
        <v>552</v>
      </c>
      <c r="D285" s="80" t="s">
        <v>953</v>
      </c>
      <c r="E285" s="81">
        <v>10</v>
      </c>
      <c r="F285" s="68"/>
      <c r="G285" s="68"/>
      <c r="H285" s="68"/>
      <c r="I285" s="68"/>
      <c r="J285" s="68"/>
      <c r="K285" s="68"/>
      <c r="L285" s="68"/>
      <c r="M285" s="68"/>
      <c r="N285" s="68">
        <f t="shared" si="37"/>
        <v>0</v>
      </c>
      <c r="O285" s="68"/>
      <c r="Q285" s="79" t="s">
        <v>551</v>
      </c>
      <c r="R285" s="79" t="s">
        <v>552</v>
      </c>
      <c r="S285" s="80" t="s">
        <v>954</v>
      </c>
      <c r="T285" s="81">
        <v>10</v>
      </c>
      <c r="U285" s="68">
        <v>28447961.171379268</v>
      </c>
      <c r="V285" s="68">
        <v>693834.64999999991</v>
      </c>
      <c r="W285" s="68">
        <v>585920.49</v>
      </c>
      <c r="X285" s="68">
        <v>99047.26999999999</v>
      </c>
      <c r="Y285" s="68">
        <v>4850668.2977507198</v>
      </c>
      <c r="Z285" s="68">
        <v>1482119.7983345052</v>
      </c>
      <c r="AA285" s="68">
        <v>1968280.765581809</v>
      </c>
      <c r="AB285" s="68">
        <v>312860.24404384196</v>
      </c>
      <c r="AC285" s="68">
        <f t="shared" si="38"/>
        <v>38440692.687090136</v>
      </c>
      <c r="AD285" s="68">
        <v>0</v>
      </c>
      <c r="AF285" s="79" t="s">
        <v>551</v>
      </c>
      <c r="AG285" s="79" t="s">
        <v>552</v>
      </c>
      <c r="AH285" s="80" t="s">
        <v>1156</v>
      </c>
      <c r="AI285" s="81">
        <v>10</v>
      </c>
      <c r="AJ285" s="68">
        <v>29266962.597474575</v>
      </c>
      <c r="AK285" s="68">
        <v>714045.04999999993</v>
      </c>
      <c r="AL285" s="68">
        <v>603007.87</v>
      </c>
      <c r="AM285" s="68">
        <v>101903.83</v>
      </c>
      <c r="AN285" s="68">
        <v>4992915.4862776203</v>
      </c>
      <c r="AO285" s="68">
        <v>1482119.7983345052</v>
      </c>
      <c r="AP285" s="68">
        <v>2026181.5607315404</v>
      </c>
      <c r="AQ285" s="68">
        <v>322747.09868109971</v>
      </c>
      <c r="AR285" s="68">
        <f t="shared" si="39"/>
        <v>39509883.291499332</v>
      </c>
      <c r="AS285" s="68">
        <v>0</v>
      </c>
      <c r="AU285" s="79" t="s">
        <v>551</v>
      </c>
      <c r="AV285" s="79" t="s">
        <v>552</v>
      </c>
      <c r="AW285" s="80" t="s">
        <v>1157</v>
      </c>
      <c r="AX285" s="81">
        <v>10</v>
      </c>
      <c r="AY285" s="68">
        <v>30003225.478226714</v>
      </c>
      <c r="AZ285" s="68">
        <v>732177.82000000007</v>
      </c>
      <c r="BA285" s="68">
        <v>618346.16</v>
      </c>
      <c r="BB285" s="68">
        <v>104537.15</v>
      </c>
      <c r="BC285" s="68">
        <v>5121170.394934128</v>
      </c>
      <c r="BD285" s="68">
        <v>1482119.7983345052</v>
      </c>
      <c r="BE285" s="68">
        <v>2078102.5718524472</v>
      </c>
      <c r="BF285" s="68">
        <v>331720.81650372595</v>
      </c>
      <c r="BG285" s="68">
        <f t="shared" si="40"/>
        <v>40471400.189851515</v>
      </c>
      <c r="BH285" s="68">
        <v>0</v>
      </c>
    </row>
    <row r="286" spans="2:60">
      <c r="B286" s="79" t="s">
        <v>553</v>
      </c>
      <c r="C286" s="79" t="s">
        <v>554</v>
      </c>
      <c r="D286" s="80" t="s">
        <v>953</v>
      </c>
      <c r="E286" s="81">
        <v>10</v>
      </c>
      <c r="F286" s="68"/>
      <c r="G286" s="68"/>
      <c r="H286" s="68"/>
      <c r="I286" s="68"/>
      <c r="J286" s="68"/>
      <c r="K286" s="68"/>
      <c r="L286" s="68"/>
      <c r="M286" s="68"/>
      <c r="N286" s="68">
        <f t="shared" si="37"/>
        <v>0</v>
      </c>
      <c r="O286" s="68"/>
      <c r="Q286" s="79" t="s">
        <v>553</v>
      </c>
      <c r="R286" s="79" t="s">
        <v>554</v>
      </c>
      <c r="S286" s="80" t="s">
        <v>954</v>
      </c>
      <c r="T286" s="81">
        <v>10</v>
      </c>
      <c r="U286" s="68">
        <v>14929360.157376308</v>
      </c>
      <c r="V286" s="68">
        <v>428835.37</v>
      </c>
      <c r="W286" s="68">
        <v>257039.24</v>
      </c>
      <c r="X286" s="68">
        <v>50581.62000000001</v>
      </c>
      <c r="Y286" s="68">
        <v>1933429.5014318468</v>
      </c>
      <c r="Z286" s="68">
        <v>929425.27972510678</v>
      </c>
      <c r="AA286" s="68">
        <v>456999.87225014053</v>
      </c>
      <c r="AB286" s="68">
        <v>144759.83452157304</v>
      </c>
      <c r="AC286" s="68">
        <f t="shared" si="38"/>
        <v>19130430.875304975</v>
      </c>
      <c r="AD286" s="68">
        <v>0</v>
      </c>
      <c r="AF286" s="79" t="s">
        <v>553</v>
      </c>
      <c r="AG286" s="79" t="s">
        <v>554</v>
      </c>
      <c r="AH286" s="80" t="s">
        <v>1156</v>
      </c>
      <c r="AI286" s="81">
        <v>10</v>
      </c>
      <c r="AJ286" s="68">
        <v>15355434.898974294</v>
      </c>
      <c r="AK286" s="68">
        <v>441275.33</v>
      </c>
      <c r="AL286" s="68">
        <v>264559.96000000002</v>
      </c>
      <c r="AM286" s="68">
        <v>52029.439999999995</v>
      </c>
      <c r="AN286" s="68">
        <v>1990132.3561859499</v>
      </c>
      <c r="AO286" s="68">
        <v>929425.27972510678</v>
      </c>
      <c r="AP286" s="68">
        <v>470482.68945796171</v>
      </c>
      <c r="AQ286" s="68">
        <v>149335.44663004205</v>
      </c>
      <c r="AR286" s="68">
        <f t="shared" si="39"/>
        <v>19652675.400973354</v>
      </c>
      <c r="AS286" s="68">
        <v>0</v>
      </c>
      <c r="AU286" s="79" t="s">
        <v>553</v>
      </c>
      <c r="AV286" s="79" t="s">
        <v>554</v>
      </c>
      <c r="AW286" s="80" t="s">
        <v>1157</v>
      </c>
      <c r="AX286" s="81">
        <v>10</v>
      </c>
      <c r="AY286" s="68">
        <v>15738532.495355546</v>
      </c>
      <c r="AZ286" s="68">
        <v>452506.99000000005</v>
      </c>
      <c r="BA286" s="68">
        <v>271316.23000000004</v>
      </c>
      <c r="BB286" s="68">
        <v>53365.119999999995</v>
      </c>
      <c r="BC286" s="68">
        <v>2041265.6848042426</v>
      </c>
      <c r="BD286" s="68">
        <v>929425.27972510678</v>
      </c>
      <c r="BE286" s="68">
        <v>482587.72576306749</v>
      </c>
      <c r="BF286" s="68">
        <v>153487.58327409998</v>
      </c>
      <c r="BG286" s="68">
        <f t="shared" si="40"/>
        <v>20122487.108922064</v>
      </c>
      <c r="BH286" s="68">
        <v>0</v>
      </c>
    </row>
    <row r="287" spans="2:60">
      <c r="B287" s="79" t="s">
        <v>555</v>
      </c>
      <c r="C287" s="79" t="s">
        <v>556</v>
      </c>
      <c r="D287" s="80" t="s">
        <v>953</v>
      </c>
      <c r="E287" s="81">
        <v>10</v>
      </c>
      <c r="F287" s="68"/>
      <c r="G287" s="68"/>
      <c r="H287" s="68"/>
      <c r="I287" s="68"/>
      <c r="J287" s="68"/>
      <c r="K287" s="68"/>
      <c r="L287" s="68"/>
      <c r="M287" s="68"/>
      <c r="N287" s="68">
        <f t="shared" si="37"/>
        <v>0</v>
      </c>
      <c r="O287" s="68"/>
      <c r="Q287" s="79" t="s">
        <v>555</v>
      </c>
      <c r="R287" s="79" t="s">
        <v>556</v>
      </c>
      <c r="S287" s="80" t="s">
        <v>954</v>
      </c>
      <c r="T287" s="81">
        <v>10</v>
      </c>
      <c r="U287" s="68">
        <v>15843126.723504605</v>
      </c>
      <c r="V287" s="68">
        <v>587834.92999999993</v>
      </c>
      <c r="W287" s="68">
        <v>402335.43000000005</v>
      </c>
      <c r="X287" s="68">
        <v>53100.630000000005</v>
      </c>
      <c r="Y287" s="68">
        <v>2714056.7229565876</v>
      </c>
      <c r="Z287" s="68">
        <v>1244185.3958912154</v>
      </c>
      <c r="AA287" s="68">
        <v>653495.7051134035</v>
      </c>
      <c r="AB287" s="68">
        <v>195942.27111332119</v>
      </c>
      <c r="AC287" s="68">
        <f t="shared" si="38"/>
        <v>22079082.488579132</v>
      </c>
      <c r="AD287" s="68">
        <v>385004.68000000005</v>
      </c>
      <c r="AF287" s="79" t="s">
        <v>555</v>
      </c>
      <c r="AG287" s="79" t="s">
        <v>556</v>
      </c>
      <c r="AH287" s="80" t="s">
        <v>1156</v>
      </c>
      <c r="AI287" s="81">
        <v>10</v>
      </c>
      <c r="AJ287" s="68">
        <v>16305269.426752139</v>
      </c>
      <c r="AK287" s="68">
        <v>604957.69999999995</v>
      </c>
      <c r="AL287" s="68">
        <v>413875.21</v>
      </c>
      <c r="AM287" s="68">
        <v>54594.99</v>
      </c>
      <c r="AN287" s="68">
        <v>2793611.0375280525</v>
      </c>
      <c r="AO287" s="68">
        <v>1244185.3958912154</v>
      </c>
      <c r="AP287" s="68">
        <v>672463.42550142168</v>
      </c>
      <c r="AQ287" s="68">
        <v>202129.85896379873</v>
      </c>
      <c r="AR287" s="68">
        <f t="shared" si="39"/>
        <v>22687311.224636625</v>
      </c>
      <c r="AS287" s="68">
        <v>396224.18</v>
      </c>
      <c r="AU287" s="79" t="s">
        <v>555</v>
      </c>
      <c r="AV287" s="79" t="s">
        <v>556</v>
      </c>
      <c r="AW287" s="80" t="s">
        <v>1157</v>
      </c>
      <c r="AX287" s="81">
        <v>10</v>
      </c>
      <c r="AY287" s="68">
        <v>16722251.714077055</v>
      </c>
      <c r="AZ287" s="68">
        <v>620330.37999999989</v>
      </c>
      <c r="BA287" s="68">
        <v>424623.45000000007</v>
      </c>
      <c r="BB287" s="68">
        <v>55975.930000000008</v>
      </c>
      <c r="BC287" s="68">
        <v>2865318.9133596658</v>
      </c>
      <c r="BD287" s="68">
        <v>1244185.3958912154</v>
      </c>
      <c r="BE287" s="68">
        <v>689811.42869158415</v>
      </c>
      <c r="BF287" s="68">
        <v>207755.37555992603</v>
      </c>
      <c r="BG287" s="68">
        <f t="shared" si="40"/>
        <v>23236495.877579443</v>
      </c>
      <c r="BH287" s="68">
        <v>406243.29000000004</v>
      </c>
    </row>
    <row r="288" spans="2:60">
      <c r="B288" s="79" t="s">
        <v>557</v>
      </c>
      <c r="C288" s="79" t="s">
        <v>558</v>
      </c>
      <c r="D288" s="80" t="s">
        <v>953</v>
      </c>
      <c r="E288" s="81">
        <v>10</v>
      </c>
      <c r="F288" s="68"/>
      <c r="G288" s="68"/>
      <c r="H288" s="68"/>
      <c r="I288" s="68"/>
      <c r="J288" s="68"/>
      <c r="K288" s="68"/>
      <c r="L288" s="68"/>
      <c r="M288" s="68"/>
      <c r="N288" s="68">
        <f t="shared" si="37"/>
        <v>0</v>
      </c>
      <c r="O288" s="68"/>
      <c r="Q288" s="79" t="s">
        <v>557</v>
      </c>
      <c r="R288" s="79" t="s">
        <v>558</v>
      </c>
      <c r="S288" s="80" t="s">
        <v>954</v>
      </c>
      <c r="T288" s="81">
        <v>10</v>
      </c>
      <c r="U288" s="68">
        <v>16125838.206938278</v>
      </c>
      <c r="V288" s="68">
        <v>680743.22999999986</v>
      </c>
      <c r="W288" s="68">
        <v>195631.68</v>
      </c>
      <c r="X288" s="68">
        <v>56816.770000000004</v>
      </c>
      <c r="Y288" s="68">
        <v>2712081.6354827755</v>
      </c>
      <c r="Z288" s="68">
        <v>1660864.4203018262</v>
      </c>
      <c r="AA288" s="68">
        <v>1042923.9377897447</v>
      </c>
      <c r="AB288" s="68">
        <v>198964.01940952614</v>
      </c>
      <c r="AC288" s="68">
        <f t="shared" si="38"/>
        <v>23142999.04992215</v>
      </c>
      <c r="AD288" s="68">
        <v>469135.15</v>
      </c>
      <c r="AF288" s="79" t="s">
        <v>557</v>
      </c>
      <c r="AG288" s="79" t="s">
        <v>558</v>
      </c>
      <c r="AH288" s="80" t="s">
        <v>1156</v>
      </c>
      <c r="AI288" s="81">
        <v>10</v>
      </c>
      <c r="AJ288" s="68">
        <v>16596257.701178897</v>
      </c>
      <c r="AK288" s="68">
        <v>700514.26</v>
      </c>
      <c r="AL288" s="68">
        <v>201424.79</v>
      </c>
      <c r="AM288" s="68">
        <v>58519.890000000007</v>
      </c>
      <c r="AN288" s="68">
        <v>2791845.9129701899</v>
      </c>
      <c r="AO288" s="68">
        <v>1660864.4203018262</v>
      </c>
      <c r="AP288" s="68">
        <v>1073707.2932875939</v>
      </c>
      <c r="AQ288" s="68">
        <v>205252.1523045972</v>
      </c>
      <c r="AR288" s="68">
        <f t="shared" si="39"/>
        <v>23771202.390043102</v>
      </c>
      <c r="AS288" s="68">
        <v>482815.97000000003</v>
      </c>
      <c r="AU288" s="79" t="s">
        <v>557</v>
      </c>
      <c r="AV288" s="79" t="s">
        <v>558</v>
      </c>
      <c r="AW288" s="80" t="s">
        <v>1157</v>
      </c>
      <c r="AX288" s="81">
        <v>10</v>
      </c>
      <c r="AY288" s="68">
        <v>17020619.49382237</v>
      </c>
      <c r="AZ288" s="68">
        <v>718433.22000000009</v>
      </c>
      <c r="BA288" s="68">
        <v>206426.15999999997</v>
      </c>
      <c r="BB288" s="68">
        <v>59997.39</v>
      </c>
      <c r="BC288" s="68">
        <v>2863761.6013739998</v>
      </c>
      <c r="BD288" s="68">
        <v>1660864.4203018262</v>
      </c>
      <c r="BE288" s="68">
        <v>1101400.356742315</v>
      </c>
      <c r="BF288" s="68">
        <v>210954.95399519056</v>
      </c>
      <c r="BG288" s="68">
        <f t="shared" si="40"/>
        <v>24337573.266235702</v>
      </c>
      <c r="BH288" s="68">
        <v>495115.67000000004</v>
      </c>
    </row>
    <row r="289" spans="2:60">
      <c r="B289" s="79" t="s">
        <v>559</v>
      </c>
      <c r="C289" s="79" t="s">
        <v>560</v>
      </c>
      <c r="D289" s="80" t="s">
        <v>953</v>
      </c>
      <c r="E289" s="81">
        <v>10</v>
      </c>
      <c r="F289" s="68"/>
      <c r="G289" s="68"/>
      <c r="H289" s="68"/>
      <c r="I289" s="68"/>
      <c r="J289" s="68"/>
      <c r="K289" s="68"/>
      <c r="L289" s="68"/>
      <c r="M289" s="68"/>
      <c r="N289" s="68">
        <f t="shared" si="37"/>
        <v>0</v>
      </c>
      <c r="O289" s="68"/>
      <c r="Q289" s="79" t="s">
        <v>559</v>
      </c>
      <c r="R289" s="79" t="s">
        <v>560</v>
      </c>
      <c r="S289" s="80" t="s">
        <v>954</v>
      </c>
      <c r="T289" s="81">
        <v>10</v>
      </c>
      <c r="U289" s="68">
        <v>3637454.1871103141</v>
      </c>
      <c r="V289" s="68">
        <v>188824.58</v>
      </c>
      <c r="W289" s="68">
        <v>0</v>
      </c>
      <c r="X289" s="68">
        <v>0</v>
      </c>
      <c r="Y289" s="68">
        <v>847332.18563952856</v>
      </c>
      <c r="Z289" s="68">
        <v>0</v>
      </c>
      <c r="AA289" s="68">
        <v>0</v>
      </c>
      <c r="AB289" s="68">
        <v>45701.322150396183</v>
      </c>
      <c r="AC289" s="68">
        <f t="shared" si="38"/>
        <v>4812515.4449002389</v>
      </c>
      <c r="AD289" s="68">
        <v>93203.170000000013</v>
      </c>
      <c r="AF289" s="79" t="s">
        <v>559</v>
      </c>
      <c r="AG289" s="79" t="s">
        <v>560</v>
      </c>
      <c r="AH289" s="80" t="s">
        <v>1156</v>
      </c>
      <c r="AI289" s="81">
        <v>10</v>
      </c>
      <c r="AJ289" s="68">
        <v>3730710.5773221194</v>
      </c>
      <c r="AK289" s="68">
        <v>194263.77000000002</v>
      </c>
      <c r="AL289" s="68">
        <v>0</v>
      </c>
      <c r="AM289" s="68">
        <v>0</v>
      </c>
      <c r="AN289" s="68">
        <v>872161.7872442021</v>
      </c>
      <c r="AO289" s="68">
        <v>0</v>
      </c>
      <c r="AP289" s="68">
        <v>0</v>
      </c>
      <c r="AQ289" s="68">
        <v>47022.190688868985</v>
      </c>
      <c r="AR289" s="68">
        <f t="shared" si="39"/>
        <v>4940110.0552551914</v>
      </c>
      <c r="AS289" s="68">
        <v>95951.73</v>
      </c>
      <c r="AU289" s="79" t="s">
        <v>559</v>
      </c>
      <c r="AV289" s="79" t="s">
        <v>560</v>
      </c>
      <c r="AW289" s="80" t="s">
        <v>1157</v>
      </c>
      <c r="AX289" s="81">
        <v>10</v>
      </c>
      <c r="AY289" s="68">
        <v>3815657.2636049371</v>
      </c>
      <c r="AZ289" s="68">
        <v>199257.63</v>
      </c>
      <c r="BA289" s="68">
        <v>0</v>
      </c>
      <c r="BB289" s="68">
        <v>0</v>
      </c>
      <c r="BC289" s="68">
        <v>894531.91532313847</v>
      </c>
      <c r="BD289" s="68">
        <v>0</v>
      </c>
      <c r="BE289" s="68">
        <v>0</v>
      </c>
      <c r="BF289" s="68">
        <v>48237.096764374524</v>
      </c>
      <c r="BG289" s="68">
        <f t="shared" si="40"/>
        <v>5056059.5356924497</v>
      </c>
      <c r="BH289" s="68">
        <v>98375.63</v>
      </c>
    </row>
    <row r="290" spans="2:60">
      <c r="B290" s="79" t="s">
        <v>561</v>
      </c>
      <c r="C290" s="79" t="s">
        <v>562</v>
      </c>
      <c r="D290" s="80" t="s">
        <v>953</v>
      </c>
      <c r="E290" s="81">
        <v>10</v>
      </c>
      <c r="F290" s="68"/>
      <c r="G290" s="68"/>
      <c r="H290" s="68"/>
      <c r="I290" s="68"/>
      <c r="J290" s="68"/>
      <c r="K290" s="68"/>
      <c r="L290" s="68"/>
      <c r="M290" s="68"/>
      <c r="N290" s="68">
        <f t="shared" si="37"/>
        <v>0</v>
      </c>
      <c r="O290" s="68"/>
      <c r="Q290" s="79" t="s">
        <v>561</v>
      </c>
      <c r="R290" s="79" t="s">
        <v>562</v>
      </c>
      <c r="S290" s="80" t="s">
        <v>954</v>
      </c>
      <c r="T290" s="81">
        <v>10</v>
      </c>
      <c r="U290" s="68">
        <v>1864875.5780086715</v>
      </c>
      <c r="V290" s="68">
        <v>11493.149999999998</v>
      </c>
      <c r="W290" s="68">
        <v>0</v>
      </c>
      <c r="X290" s="68">
        <v>1882.5000000000002</v>
      </c>
      <c r="Y290" s="68">
        <v>75104.148955618453</v>
      </c>
      <c r="Z290" s="68">
        <v>243780.06715707498</v>
      </c>
      <c r="AA290" s="68">
        <v>38200.763288110429</v>
      </c>
      <c r="AB290" s="68">
        <v>19321.031659251079</v>
      </c>
      <c r="AC290" s="68">
        <f t="shared" si="38"/>
        <v>2254657.2390687265</v>
      </c>
      <c r="AD290" s="68">
        <v>0</v>
      </c>
      <c r="AF290" s="79" t="s">
        <v>561</v>
      </c>
      <c r="AG290" s="79" t="s">
        <v>562</v>
      </c>
      <c r="AH290" s="80" t="s">
        <v>1156</v>
      </c>
      <c r="AI290" s="81">
        <v>10</v>
      </c>
      <c r="AJ290" s="68">
        <v>1896900.5803400981</v>
      </c>
      <c r="AK290" s="68">
        <v>11705.05</v>
      </c>
      <c r="AL290" s="68">
        <v>0</v>
      </c>
      <c r="AM290" s="68">
        <v>1917.21</v>
      </c>
      <c r="AN290" s="68">
        <v>76508.565519706346</v>
      </c>
      <c r="AO290" s="68">
        <v>243780.06715707498</v>
      </c>
      <c r="AP290" s="68">
        <v>38915.668628476102</v>
      </c>
      <c r="AQ290" s="68">
        <v>19726.782994095236</v>
      </c>
      <c r="AR290" s="68">
        <f t="shared" si="39"/>
        <v>2289453.9246394509</v>
      </c>
      <c r="AS290" s="68">
        <v>0</v>
      </c>
      <c r="AU290" s="79" t="s">
        <v>561</v>
      </c>
      <c r="AV290" s="79" t="s">
        <v>562</v>
      </c>
      <c r="AW290" s="80" t="s">
        <v>1157</v>
      </c>
      <c r="AX290" s="81">
        <v>10</v>
      </c>
      <c r="AY290" s="68">
        <v>1928040.7237998</v>
      </c>
      <c r="AZ290" s="68">
        <v>11911.119999999999</v>
      </c>
      <c r="BA290" s="68">
        <v>0</v>
      </c>
      <c r="BB290" s="68">
        <v>1950.96</v>
      </c>
      <c r="BC290" s="68">
        <v>77874.142769525235</v>
      </c>
      <c r="BD290" s="68">
        <v>243780.06715707498</v>
      </c>
      <c r="BE290" s="68">
        <v>39610.854472774532</v>
      </c>
      <c r="BF290" s="68">
        <v>20121.31165397726</v>
      </c>
      <c r="BG290" s="68">
        <f t="shared" si="40"/>
        <v>2323289.179853152</v>
      </c>
      <c r="BH290" s="68">
        <v>0</v>
      </c>
    </row>
    <row r="291" spans="2:60">
      <c r="B291" s="79" t="s">
        <v>563</v>
      </c>
      <c r="C291" s="79" t="s">
        <v>564</v>
      </c>
      <c r="D291" s="80" t="s">
        <v>953</v>
      </c>
      <c r="E291" s="81">
        <v>10</v>
      </c>
      <c r="F291" s="68"/>
      <c r="G291" s="68"/>
      <c r="H291" s="68"/>
      <c r="I291" s="68"/>
      <c r="J291" s="68"/>
      <c r="K291" s="68"/>
      <c r="L291" s="68"/>
      <c r="M291" s="68"/>
      <c r="N291" s="68">
        <f t="shared" si="37"/>
        <v>0</v>
      </c>
      <c r="O291" s="68"/>
      <c r="Q291" s="79" t="s">
        <v>563</v>
      </c>
      <c r="R291" s="79" t="s">
        <v>564</v>
      </c>
      <c r="S291" s="80" t="s">
        <v>954</v>
      </c>
      <c r="T291" s="81">
        <v>10</v>
      </c>
      <c r="U291" s="68">
        <v>569238.16659458145</v>
      </c>
      <c r="V291" s="68">
        <v>17133.21</v>
      </c>
      <c r="W291" s="68">
        <v>0</v>
      </c>
      <c r="X291" s="68">
        <v>957.16</v>
      </c>
      <c r="Y291" s="68">
        <v>33903.086166203917</v>
      </c>
      <c r="Z291" s="68">
        <v>88421.433507002279</v>
      </c>
      <c r="AA291" s="68">
        <v>0</v>
      </c>
      <c r="AB291" s="68">
        <v>5848.7843433095841</v>
      </c>
      <c r="AC291" s="68">
        <f t="shared" si="38"/>
        <v>726700.66061109724</v>
      </c>
      <c r="AD291" s="68">
        <v>11198.820000000002</v>
      </c>
      <c r="AF291" s="79" t="s">
        <v>563</v>
      </c>
      <c r="AG291" s="79" t="s">
        <v>564</v>
      </c>
      <c r="AH291" s="80" t="s">
        <v>1156</v>
      </c>
      <c r="AI291" s="81">
        <v>10</v>
      </c>
      <c r="AJ291" s="68">
        <v>579198.4946568294</v>
      </c>
      <c r="AK291" s="68">
        <v>17447.64</v>
      </c>
      <c r="AL291" s="68">
        <v>0</v>
      </c>
      <c r="AM291" s="68">
        <v>974.7299999999999</v>
      </c>
      <c r="AN291" s="68">
        <v>34537.028422120129</v>
      </c>
      <c r="AO291" s="68">
        <v>88421.433507002279</v>
      </c>
      <c r="AP291" s="68">
        <v>0</v>
      </c>
      <c r="AQ291" s="68">
        <v>5971.6202145193238</v>
      </c>
      <c r="AR291" s="68">
        <f t="shared" si="39"/>
        <v>737955.27680047113</v>
      </c>
      <c r="AS291" s="68">
        <v>11404.33</v>
      </c>
      <c r="AU291" s="79" t="s">
        <v>563</v>
      </c>
      <c r="AV291" s="79" t="s">
        <v>564</v>
      </c>
      <c r="AW291" s="80" t="s">
        <v>1157</v>
      </c>
      <c r="AX291" s="81">
        <v>10</v>
      </c>
      <c r="AY291" s="68">
        <v>588883.58431173896</v>
      </c>
      <c r="AZ291" s="68">
        <v>17753.400000000001</v>
      </c>
      <c r="BA291" s="68">
        <v>0</v>
      </c>
      <c r="BB291" s="68">
        <v>991.8</v>
      </c>
      <c r="BC291" s="68">
        <v>35153.443164486918</v>
      </c>
      <c r="BD291" s="68">
        <v>88421.433507002279</v>
      </c>
      <c r="BE291" s="68">
        <v>0</v>
      </c>
      <c r="BF291" s="68">
        <v>6091.0312188098906</v>
      </c>
      <c r="BG291" s="68">
        <f t="shared" si="40"/>
        <v>748898.86220203817</v>
      </c>
      <c r="BH291" s="68">
        <v>11604.17</v>
      </c>
    </row>
    <row r="292" spans="2:60">
      <c r="B292" s="79" t="s">
        <v>565</v>
      </c>
      <c r="C292" s="79" t="s">
        <v>566</v>
      </c>
      <c r="D292" s="80" t="s">
        <v>953</v>
      </c>
      <c r="E292" s="81">
        <v>10</v>
      </c>
      <c r="F292" s="68"/>
      <c r="G292" s="68"/>
      <c r="H292" s="68"/>
      <c r="I292" s="68"/>
      <c r="J292" s="68"/>
      <c r="K292" s="68"/>
      <c r="L292" s="68"/>
      <c r="M292" s="68"/>
      <c r="N292" s="68">
        <f t="shared" si="37"/>
        <v>0</v>
      </c>
      <c r="O292" s="68"/>
      <c r="Q292" s="79" t="s">
        <v>565</v>
      </c>
      <c r="R292" s="79" t="s">
        <v>566</v>
      </c>
      <c r="S292" s="80" t="s">
        <v>954</v>
      </c>
      <c r="T292" s="81">
        <v>10</v>
      </c>
      <c r="U292" s="68">
        <v>2533468.0530030103</v>
      </c>
      <c r="V292" s="68">
        <v>68067.189999999973</v>
      </c>
      <c r="W292" s="68">
        <v>1783.4199999999998</v>
      </c>
      <c r="X292" s="68">
        <v>5647.51</v>
      </c>
      <c r="Y292" s="68">
        <v>266124.08735353546</v>
      </c>
      <c r="Z292" s="68">
        <v>122985.12751185482</v>
      </c>
      <c r="AA292" s="68">
        <v>146506.80318807857</v>
      </c>
      <c r="AB292" s="68">
        <v>29506.19862300856</v>
      </c>
      <c r="AC292" s="68">
        <f t="shared" si="38"/>
        <v>3231256.9296794874</v>
      </c>
      <c r="AD292" s="68">
        <v>57168.54</v>
      </c>
      <c r="AF292" s="79" t="s">
        <v>565</v>
      </c>
      <c r="AG292" s="79" t="s">
        <v>566</v>
      </c>
      <c r="AH292" s="80" t="s">
        <v>1156</v>
      </c>
      <c r="AI292" s="81">
        <v>10</v>
      </c>
      <c r="AJ292" s="68">
        <v>2591591.3041681708</v>
      </c>
      <c r="AK292" s="68">
        <v>70129.510000000024</v>
      </c>
      <c r="AL292" s="68">
        <v>1917.21</v>
      </c>
      <c r="AM292" s="68">
        <v>5852.53</v>
      </c>
      <c r="AN292" s="68">
        <v>273924.6333983849</v>
      </c>
      <c r="AO292" s="68">
        <v>122985.12751185482</v>
      </c>
      <c r="AP292" s="68">
        <v>150618.02468609082</v>
      </c>
      <c r="AQ292" s="68">
        <v>30301.614932162687</v>
      </c>
      <c r="AR292" s="68">
        <f t="shared" si="39"/>
        <v>3306148.0046966635</v>
      </c>
      <c r="AS292" s="68">
        <v>58828.049999999988</v>
      </c>
      <c r="AU292" s="79" t="s">
        <v>565</v>
      </c>
      <c r="AV292" s="79" t="s">
        <v>566</v>
      </c>
      <c r="AW292" s="80" t="s">
        <v>1157</v>
      </c>
      <c r="AX292" s="81">
        <v>10</v>
      </c>
      <c r="AY292" s="68">
        <v>2645062.7424872471</v>
      </c>
      <c r="AZ292" s="68">
        <v>71877.5</v>
      </c>
      <c r="BA292" s="68">
        <v>1950.96</v>
      </c>
      <c r="BB292" s="68">
        <v>5955.57</v>
      </c>
      <c r="BC292" s="68">
        <v>280945.09782768512</v>
      </c>
      <c r="BD292" s="68">
        <v>122985.12751185482</v>
      </c>
      <c r="BE292" s="68">
        <v>154431.23771278514</v>
      </c>
      <c r="BF292" s="68">
        <v>31034.673617362045</v>
      </c>
      <c r="BG292" s="68">
        <f t="shared" si="40"/>
        <v>3374620.009156934</v>
      </c>
      <c r="BH292" s="68">
        <v>60377.100000000006</v>
      </c>
    </row>
    <row r="293" spans="2:60">
      <c r="B293" s="79" t="s">
        <v>567</v>
      </c>
      <c r="C293" s="79" t="s">
        <v>568</v>
      </c>
      <c r="D293" s="80" t="s">
        <v>953</v>
      </c>
      <c r="E293" s="81">
        <v>10</v>
      </c>
      <c r="F293" s="68"/>
      <c r="G293" s="68"/>
      <c r="H293" s="68"/>
      <c r="I293" s="68"/>
      <c r="J293" s="68"/>
      <c r="K293" s="68"/>
      <c r="L293" s="68"/>
      <c r="M293" s="68"/>
      <c r="N293" s="68">
        <f t="shared" si="37"/>
        <v>0</v>
      </c>
      <c r="O293" s="68"/>
      <c r="Q293" s="79" t="s">
        <v>567</v>
      </c>
      <c r="R293" s="79" t="s">
        <v>568</v>
      </c>
      <c r="S293" s="80" t="s">
        <v>954</v>
      </c>
      <c r="T293" s="81">
        <v>10</v>
      </c>
      <c r="U293" s="68">
        <v>22845593.228623964</v>
      </c>
      <c r="V293" s="68">
        <v>551038.89</v>
      </c>
      <c r="W293" s="68">
        <v>289637.61000000004</v>
      </c>
      <c r="X293" s="68">
        <v>79061.679999999993</v>
      </c>
      <c r="Y293" s="68">
        <v>3081621.5670831259</v>
      </c>
      <c r="Z293" s="68">
        <v>1077157.162120122</v>
      </c>
      <c r="AA293" s="68">
        <v>1616905.4342617569</v>
      </c>
      <c r="AB293" s="68">
        <v>259008.08046475798</v>
      </c>
      <c r="AC293" s="68">
        <f t="shared" si="38"/>
        <v>29800023.65255373</v>
      </c>
      <c r="AD293" s="68">
        <v>0</v>
      </c>
      <c r="AF293" s="79" t="s">
        <v>567</v>
      </c>
      <c r="AG293" s="79" t="s">
        <v>568</v>
      </c>
      <c r="AH293" s="80" t="s">
        <v>1156</v>
      </c>
      <c r="AI293" s="81">
        <v>10</v>
      </c>
      <c r="AJ293" s="68">
        <v>23511117.889121253</v>
      </c>
      <c r="AK293" s="68">
        <v>566902.47</v>
      </c>
      <c r="AL293" s="68">
        <v>298169.65000000002</v>
      </c>
      <c r="AM293" s="68">
        <v>81389.88</v>
      </c>
      <c r="AN293" s="68">
        <v>3171703.1311537744</v>
      </c>
      <c r="AO293" s="68">
        <v>1077157.162120122</v>
      </c>
      <c r="AP293" s="68">
        <v>1664308.8795351945</v>
      </c>
      <c r="AQ293" s="68">
        <v>267196.80489600822</v>
      </c>
      <c r="AR293" s="68">
        <f t="shared" si="39"/>
        <v>30637945.866826348</v>
      </c>
      <c r="AS293" s="68">
        <v>0</v>
      </c>
      <c r="AU293" s="79" t="s">
        <v>567</v>
      </c>
      <c r="AV293" s="79" t="s">
        <v>568</v>
      </c>
      <c r="AW293" s="80" t="s">
        <v>1157</v>
      </c>
      <c r="AX293" s="81">
        <v>10</v>
      </c>
      <c r="AY293" s="68">
        <v>24110168.507283613</v>
      </c>
      <c r="AZ293" s="68">
        <v>581299.75</v>
      </c>
      <c r="BA293" s="68">
        <v>305576.60000000003</v>
      </c>
      <c r="BB293" s="68">
        <v>83411.210000000006</v>
      </c>
      <c r="BC293" s="68">
        <v>3252883.1311767655</v>
      </c>
      <c r="BD293" s="68">
        <v>1077157.162120122</v>
      </c>
      <c r="BE293" s="68">
        <v>1706884.9818333946</v>
      </c>
      <c r="BF293" s="68">
        <v>274625.0028115809</v>
      </c>
      <c r="BG293" s="68">
        <f t="shared" si="40"/>
        <v>31392006.345225479</v>
      </c>
      <c r="BH293" s="68">
        <v>0</v>
      </c>
    </row>
    <row r="294" spans="2:60">
      <c r="B294" s="79" t="s">
        <v>569</v>
      </c>
      <c r="C294" s="79" t="s">
        <v>570</v>
      </c>
      <c r="D294" s="80" t="s">
        <v>953</v>
      </c>
      <c r="E294" s="81">
        <v>10</v>
      </c>
      <c r="F294" s="68"/>
      <c r="G294" s="68"/>
      <c r="H294" s="68"/>
      <c r="I294" s="68"/>
      <c r="J294" s="68"/>
      <c r="K294" s="68"/>
      <c r="L294" s="68"/>
      <c r="M294" s="68"/>
      <c r="N294" s="68">
        <f t="shared" si="37"/>
        <v>0</v>
      </c>
      <c r="O294" s="68"/>
      <c r="Q294" s="79" t="s">
        <v>569</v>
      </c>
      <c r="R294" s="79" t="s">
        <v>570</v>
      </c>
      <c r="S294" s="80" t="s">
        <v>954</v>
      </c>
      <c r="T294" s="81">
        <v>10</v>
      </c>
      <c r="U294" s="68">
        <v>4679915.6286219247</v>
      </c>
      <c r="V294" s="68">
        <v>109978.05000000002</v>
      </c>
      <c r="W294" s="68">
        <v>0</v>
      </c>
      <c r="X294" s="68">
        <v>15218.890000000001</v>
      </c>
      <c r="Y294" s="68">
        <v>657736.89168097684</v>
      </c>
      <c r="Z294" s="68">
        <v>505350.36466863821</v>
      </c>
      <c r="AA294" s="68">
        <v>381491.75672095944</v>
      </c>
      <c r="AB294" s="68">
        <v>53550.966907136142</v>
      </c>
      <c r="AC294" s="68">
        <f t="shared" si="38"/>
        <v>6403242.5485996343</v>
      </c>
      <c r="AD294" s="68">
        <v>0</v>
      </c>
      <c r="AF294" s="79" t="s">
        <v>569</v>
      </c>
      <c r="AG294" s="79" t="s">
        <v>570</v>
      </c>
      <c r="AH294" s="80" t="s">
        <v>1156</v>
      </c>
      <c r="AI294" s="81">
        <v>10</v>
      </c>
      <c r="AJ294" s="68">
        <v>4804027.1128015211</v>
      </c>
      <c r="AK294" s="68">
        <v>113166.04999999999</v>
      </c>
      <c r="AL294" s="68">
        <v>0</v>
      </c>
      <c r="AM294" s="68">
        <v>15693.140000000001</v>
      </c>
      <c r="AN294" s="68">
        <v>676965.23432865017</v>
      </c>
      <c r="AO294" s="68">
        <v>505350.36466863821</v>
      </c>
      <c r="AP294" s="68">
        <v>392815.40342151502</v>
      </c>
      <c r="AQ294" s="68">
        <v>55126.849669234827</v>
      </c>
      <c r="AR294" s="68">
        <f t="shared" si="39"/>
        <v>6563144.1548895584</v>
      </c>
      <c r="AS294" s="68">
        <v>0</v>
      </c>
      <c r="AU294" s="79" t="s">
        <v>569</v>
      </c>
      <c r="AV294" s="79" t="s">
        <v>570</v>
      </c>
      <c r="AW294" s="80" t="s">
        <v>1157</v>
      </c>
      <c r="AX294" s="81">
        <v>10</v>
      </c>
      <c r="AY294" s="68">
        <v>4917288.8809661213</v>
      </c>
      <c r="AZ294" s="68">
        <v>116041.75</v>
      </c>
      <c r="BA294" s="68">
        <v>0</v>
      </c>
      <c r="BB294" s="68">
        <v>16067.32</v>
      </c>
      <c r="BC294" s="68">
        <v>694291.68045020767</v>
      </c>
      <c r="BD294" s="68">
        <v>505350.36466863821</v>
      </c>
      <c r="BE294" s="68">
        <v>402822.00721064949</v>
      </c>
      <c r="BF294" s="68">
        <v>56571.7027440276</v>
      </c>
      <c r="BG294" s="68">
        <f t="shared" si="40"/>
        <v>6708433.7060396448</v>
      </c>
      <c r="BH294" s="68">
        <v>0</v>
      </c>
    </row>
    <row r="295" spans="2:60">
      <c r="B295" s="79" t="s">
        <v>571</v>
      </c>
      <c r="C295" s="79" t="s">
        <v>572</v>
      </c>
      <c r="D295" s="80" t="s">
        <v>953</v>
      </c>
      <c r="E295" s="81">
        <v>10</v>
      </c>
      <c r="F295" s="68"/>
      <c r="G295" s="68"/>
      <c r="H295" s="68"/>
      <c r="I295" s="68"/>
      <c r="J295" s="68"/>
      <c r="K295" s="68"/>
      <c r="L295" s="68"/>
      <c r="M295" s="68"/>
      <c r="N295" s="68">
        <f t="shared" si="37"/>
        <v>0</v>
      </c>
      <c r="O295" s="68"/>
      <c r="Q295" s="79" t="s">
        <v>571</v>
      </c>
      <c r="R295" s="79" t="s">
        <v>572</v>
      </c>
      <c r="S295" s="80" t="s">
        <v>954</v>
      </c>
      <c r="T295" s="81">
        <v>10</v>
      </c>
      <c r="U295" s="68">
        <v>2404160.3497122619</v>
      </c>
      <c r="V295" s="68">
        <v>35989.33</v>
      </c>
      <c r="W295" s="68">
        <v>0</v>
      </c>
      <c r="X295" s="68">
        <v>0</v>
      </c>
      <c r="Y295" s="68">
        <v>143818.21689948265</v>
      </c>
      <c r="Z295" s="68">
        <v>0</v>
      </c>
      <c r="AA295" s="68">
        <v>116686.24469428952</v>
      </c>
      <c r="AB295" s="68">
        <v>25465.435013779905</v>
      </c>
      <c r="AC295" s="68">
        <f t="shared" si="38"/>
        <v>2726119.5763198142</v>
      </c>
      <c r="AD295" s="68">
        <v>0</v>
      </c>
      <c r="AF295" s="79" t="s">
        <v>571</v>
      </c>
      <c r="AG295" s="79" t="s">
        <v>572</v>
      </c>
      <c r="AH295" s="80" t="s">
        <v>1156</v>
      </c>
      <c r="AI295" s="81">
        <v>10</v>
      </c>
      <c r="AJ295" s="68">
        <v>2458984.4091332089</v>
      </c>
      <c r="AK295" s="68">
        <v>37039.699999999997</v>
      </c>
      <c r="AL295" s="68">
        <v>0</v>
      </c>
      <c r="AM295" s="68">
        <v>0</v>
      </c>
      <c r="AN295" s="68">
        <v>148027.88862968129</v>
      </c>
      <c r="AO295" s="68">
        <v>0</v>
      </c>
      <c r="AP295" s="68">
        <v>120154.97761384241</v>
      </c>
      <c r="AQ295" s="68">
        <v>26136.626411856152</v>
      </c>
      <c r="AR295" s="68">
        <f t="shared" si="39"/>
        <v>2790343.6017885893</v>
      </c>
      <c r="AS295" s="68">
        <v>0</v>
      </c>
      <c r="AU295" s="79" t="s">
        <v>571</v>
      </c>
      <c r="AV295" s="79" t="s">
        <v>572</v>
      </c>
      <c r="AW295" s="80" t="s">
        <v>1157</v>
      </c>
      <c r="AX295" s="81">
        <v>10</v>
      </c>
      <c r="AY295" s="68">
        <v>2509856.6170027275</v>
      </c>
      <c r="AZ295" s="68">
        <v>37986.32</v>
      </c>
      <c r="BA295" s="68">
        <v>0</v>
      </c>
      <c r="BB295" s="68">
        <v>0</v>
      </c>
      <c r="BC295" s="68">
        <v>151808.95727171793</v>
      </c>
      <c r="BD295" s="68">
        <v>0</v>
      </c>
      <c r="BE295" s="68">
        <v>123137.61896082683</v>
      </c>
      <c r="BF295" s="68">
        <v>26765.613661125302</v>
      </c>
      <c r="BG295" s="68">
        <f t="shared" si="40"/>
        <v>2849555.1268963972</v>
      </c>
      <c r="BH295" s="68">
        <v>0</v>
      </c>
    </row>
    <row r="296" spans="2:60">
      <c r="B296" s="79" t="s">
        <v>573</v>
      </c>
      <c r="C296" s="79" t="s">
        <v>574</v>
      </c>
      <c r="D296" s="80" t="s">
        <v>953</v>
      </c>
      <c r="E296" s="81">
        <v>10</v>
      </c>
      <c r="F296" s="68"/>
      <c r="G296" s="68"/>
      <c r="H296" s="68"/>
      <c r="I296" s="68"/>
      <c r="J296" s="68"/>
      <c r="K296" s="68"/>
      <c r="L296" s="68"/>
      <c r="M296" s="68"/>
      <c r="N296" s="68">
        <f t="shared" si="37"/>
        <v>0</v>
      </c>
      <c r="O296" s="68"/>
      <c r="Q296" s="79" t="s">
        <v>573</v>
      </c>
      <c r="R296" s="79" t="s">
        <v>574</v>
      </c>
      <c r="S296" s="80" t="s">
        <v>954</v>
      </c>
      <c r="T296" s="81">
        <v>10</v>
      </c>
      <c r="U296" s="68">
        <v>2108718.8421777105</v>
      </c>
      <c r="V296" s="68">
        <v>31682.12000000001</v>
      </c>
      <c r="W296" s="68">
        <v>0</v>
      </c>
      <c r="X296" s="68">
        <v>0</v>
      </c>
      <c r="Y296" s="68">
        <v>169259.92832387896</v>
      </c>
      <c r="Z296" s="68">
        <v>230618.18335544484</v>
      </c>
      <c r="AA296" s="68">
        <v>64241.05955147127</v>
      </c>
      <c r="AB296" s="68">
        <v>22806.58763742866</v>
      </c>
      <c r="AC296" s="68">
        <f t="shared" si="38"/>
        <v>2650681.5010459344</v>
      </c>
      <c r="AD296" s="68">
        <v>23354.78</v>
      </c>
      <c r="AF296" s="79" t="s">
        <v>573</v>
      </c>
      <c r="AG296" s="79" t="s">
        <v>574</v>
      </c>
      <c r="AH296" s="80" t="s">
        <v>1156</v>
      </c>
      <c r="AI296" s="81">
        <v>10</v>
      </c>
      <c r="AJ296" s="68">
        <v>2153026.135784083</v>
      </c>
      <c r="AK296" s="68">
        <v>32555.949999999997</v>
      </c>
      <c r="AL296" s="68">
        <v>0</v>
      </c>
      <c r="AM296" s="68">
        <v>0</v>
      </c>
      <c r="AN296" s="68">
        <v>174197.3537482456</v>
      </c>
      <c r="AO296" s="68">
        <v>230618.18335544484</v>
      </c>
      <c r="AP296" s="68">
        <v>66166.783763199244</v>
      </c>
      <c r="AQ296" s="68">
        <v>23380.097742852755</v>
      </c>
      <c r="AR296" s="68">
        <f t="shared" si="39"/>
        <v>2704020.3243938256</v>
      </c>
      <c r="AS296" s="68">
        <v>24075.82</v>
      </c>
      <c r="AU296" s="79" t="s">
        <v>573</v>
      </c>
      <c r="AV296" s="79" t="s">
        <v>574</v>
      </c>
      <c r="AW296" s="80" t="s">
        <v>1157</v>
      </c>
      <c r="AX296" s="81">
        <v>10</v>
      </c>
      <c r="AY296" s="68">
        <v>2194154.2341091614</v>
      </c>
      <c r="AZ296" s="68">
        <v>33423.99</v>
      </c>
      <c r="BA296" s="68">
        <v>0</v>
      </c>
      <c r="BB296" s="68">
        <v>0</v>
      </c>
      <c r="BC296" s="68">
        <v>178665.61621312355</v>
      </c>
      <c r="BD296" s="68">
        <v>230618.18335544484</v>
      </c>
      <c r="BE296" s="68">
        <v>67812.24589425775</v>
      </c>
      <c r="BF296" s="68">
        <v>23915.498996163253</v>
      </c>
      <c r="BG296" s="68">
        <f t="shared" si="40"/>
        <v>2753186.6485681511</v>
      </c>
      <c r="BH296" s="68">
        <v>24596.880000000005</v>
      </c>
    </row>
    <row r="297" spans="2:60">
      <c r="B297" s="79" t="s">
        <v>575</v>
      </c>
      <c r="C297" s="79" t="s">
        <v>576</v>
      </c>
      <c r="D297" s="80" t="s">
        <v>953</v>
      </c>
      <c r="E297" s="81">
        <v>10</v>
      </c>
      <c r="F297" s="68"/>
      <c r="G297" s="68"/>
      <c r="H297" s="68"/>
      <c r="I297" s="68"/>
      <c r="J297" s="68"/>
      <c r="K297" s="68"/>
      <c r="L297" s="68"/>
      <c r="M297" s="68"/>
      <c r="N297" s="68">
        <f t="shared" si="37"/>
        <v>0</v>
      </c>
      <c r="O297" s="68"/>
      <c r="Q297" s="79" t="s">
        <v>575</v>
      </c>
      <c r="R297" s="79" t="s">
        <v>576</v>
      </c>
      <c r="S297" s="80" t="s">
        <v>954</v>
      </c>
      <c r="T297" s="81">
        <v>10</v>
      </c>
      <c r="U297" s="68">
        <v>556862.37186934031</v>
      </c>
      <c r="V297" s="68">
        <v>0</v>
      </c>
      <c r="W297" s="68">
        <v>0</v>
      </c>
      <c r="X297" s="68">
        <v>1340.03</v>
      </c>
      <c r="Y297" s="68">
        <v>69637.524718328772</v>
      </c>
      <c r="Z297" s="68">
        <v>77511.484798344856</v>
      </c>
      <c r="AA297" s="68">
        <v>0</v>
      </c>
      <c r="AB297" s="68">
        <v>5799.8725644699298</v>
      </c>
      <c r="AC297" s="68">
        <f t="shared" si="38"/>
        <v>711151.28395048389</v>
      </c>
      <c r="AD297" s="68">
        <v>0</v>
      </c>
      <c r="AF297" s="79" t="s">
        <v>575</v>
      </c>
      <c r="AG297" s="79" t="s">
        <v>576</v>
      </c>
      <c r="AH297" s="80" t="s">
        <v>1156</v>
      </c>
      <c r="AI297" s="81">
        <v>10</v>
      </c>
      <c r="AJ297" s="68">
        <v>566950.36611693073</v>
      </c>
      <c r="AK297" s="68">
        <v>0</v>
      </c>
      <c r="AL297" s="68">
        <v>0</v>
      </c>
      <c r="AM297" s="68">
        <v>1364.62</v>
      </c>
      <c r="AN297" s="68">
        <v>70933.887384778325</v>
      </c>
      <c r="AO297" s="68">
        <v>77511.484798344856</v>
      </c>
      <c r="AP297" s="68">
        <v>0</v>
      </c>
      <c r="AQ297" s="68">
        <v>5921.6801783237606</v>
      </c>
      <c r="AR297" s="68">
        <f t="shared" si="39"/>
        <v>722682.03847837774</v>
      </c>
      <c r="AS297" s="68">
        <v>0</v>
      </c>
      <c r="AU297" s="79" t="s">
        <v>575</v>
      </c>
      <c r="AV297" s="79" t="s">
        <v>576</v>
      </c>
      <c r="AW297" s="80" t="s">
        <v>1157</v>
      </c>
      <c r="AX297" s="81">
        <v>10</v>
      </c>
      <c r="AY297" s="68">
        <v>576759.54092711164</v>
      </c>
      <c r="AZ297" s="68">
        <v>0</v>
      </c>
      <c r="BA297" s="68">
        <v>0</v>
      </c>
      <c r="BB297" s="68">
        <v>1388.5300000000002</v>
      </c>
      <c r="BC297" s="68">
        <v>72194.413341293039</v>
      </c>
      <c r="BD297" s="68">
        <v>77511.484798344856</v>
      </c>
      <c r="BE297" s="68">
        <v>0</v>
      </c>
      <c r="BF297" s="68">
        <v>6040.1151818903163</v>
      </c>
      <c r="BG297" s="68">
        <f t="shared" si="40"/>
        <v>733894.08424863988</v>
      </c>
      <c r="BH297" s="68">
        <v>0</v>
      </c>
    </row>
    <row r="298" spans="2:60">
      <c r="B298" s="79" t="s">
        <v>577</v>
      </c>
      <c r="C298" s="79" t="s">
        <v>578</v>
      </c>
      <c r="D298" s="80" t="s">
        <v>953</v>
      </c>
      <c r="E298" s="81">
        <v>10</v>
      </c>
      <c r="F298" s="68"/>
      <c r="G298" s="68"/>
      <c r="H298" s="68"/>
      <c r="I298" s="68"/>
      <c r="J298" s="68"/>
      <c r="K298" s="68"/>
      <c r="L298" s="68"/>
      <c r="M298" s="68"/>
      <c r="N298" s="68">
        <f t="shared" si="37"/>
        <v>0</v>
      </c>
      <c r="O298" s="68"/>
      <c r="Q298" s="79" t="s">
        <v>577</v>
      </c>
      <c r="R298" s="79" t="s">
        <v>578</v>
      </c>
      <c r="S298" s="80" t="s">
        <v>954</v>
      </c>
      <c r="T298" s="81">
        <v>10</v>
      </c>
      <c r="U298" s="68">
        <v>2453406.5332981991</v>
      </c>
      <c r="V298" s="68">
        <v>22887.23</v>
      </c>
      <c r="W298" s="68">
        <v>0</v>
      </c>
      <c r="X298" s="68">
        <v>0</v>
      </c>
      <c r="Y298" s="68">
        <v>236266.36142421776</v>
      </c>
      <c r="Z298" s="68">
        <v>161677.43486944467</v>
      </c>
      <c r="AA298" s="68">
        <v>87067.900995419535</v>
      </c>
      <c r="AB298" s="68">
        <v>26812.945391459856</v>
      </c>
      <c r="AC298" s="68">
        <f t="shared" si="38"/>
        <v>2988118.4059787407</v>
      </c>
      <c r="AD298" s="68">
        <v>0</v>
      </c>
      <c r="AF298" s="79" t="s">
        <v>577</v>
      </c>
      <c r="AG298" s="79" t="s">
        <v>578</v>
      </c>
      <c r="AH298" s="80" t="s">
        <v>1156</v>
      </c>
      <c r="AI298" s="81">
        <v>10</v>
      </c>
      <c r="AJ298" s="68">
        <v>2509238.9606271149</v>
      </c>
      <c r="AK298" s="68">
        <v>23511.040000000001</v>
      </c>
      <c r="AL298" s="68">
        <v>0</v>
      </c>
      <c r="AM298" s="68">
        <v>0</v>
      </c>
      <c r="AN298" s="68">
        <v>243178.67920696331</v>
      </c>
      <c r="AO298" s="68">
        <v>161677.43486944467</v>
      </c>
      <c r="AP298" s="68">
        <v>89715.06451021781</v>
      </c>
      <c r="AQ298" s="68">
        <v>27525.019188971724</v>
      </c>
      <c r="AR298" s="68">
        <f t="shared" si="39"/>
        <v>3054846.1984027121</v>
      </c>
      <c r="AS298" s="68">
        <v>0</v>
      </c>
      <c r="AU298" s="79" t="s">
        <v>577</v>
      </c>
      <c r="AV298" s="79" t="s">
        <v>578</v>
      </c>
      <c r="AW298" s="80" t="s">
        <v>1157</v>
      </c>
      <c r="AX298" s="81">
        <v>10</v>
      </c>
      <c r="AY298" s="68">
        <v>2560796.0770591642</v>
      </c>
      <c r="AZ298" s="68">
        <v>24130.300000000003</v>
      </c>
      <c r="BA298" s="68">
        <v>0</v>
      </c>
      <c r="BB298" s="68">
        <v>0</v>
      </c>
      <c r="BC298" s="68">
        <v>249408.47020744148</v>
      </c>
      <c r="BD298" s="68">
        <v>161677.43486944467</v>
      </c>
      <c r="BE298" s="68">
        <v>92001.950404118834</v>
      </c>
      <c r="BF298" s="68">
        <v>28183.698423185851</v>
      </c>
      <c r="BG298" s="68">
        <f t="shared" si="40"/>
        <v>3116197.9309633547</v>
      </c>
      <c r="BH298" s="68">
        <v>0</v>
      </c>
    </row>
    <row r="299" spans="2:60">
      <c r="B299" s="79" t="s">
        <v>579</v>
      </c>
      <c r="C299" s="79" t="s">
        <v>580</v>
      </c>
      <c r="D299" s="80" t="s">
        <v>953</v>
      </c>
      <c r="E299" s="81">
        <v>10</v>
      </c>
      <c r="F299" s="68"/>
      <c r="G299" s="68"/>
      <c r="H299" s="68"/>
      <c r="I299" s="68"/>
      <c r="J299" s="68"/>
      <c r="K299" s="68"/>
      <c r="L299" s="68"/>
      <c r="M299" s="68"/>
      <c r="N299" s="68">
        <f t="shared" si="37"/>
        <v>0</v>
      </c>
      <c r="O299" s="68"/>
      <c r="Q299" s="79" t="s">
        <v>579</v>
      </c>
      <c r="R299" s="79" t="s">
        <v>580</v>
      </c>
      <c r="S299" s="80" t="s">
        <v>954</v>
      </c>
      <c r="T299" s="81">
        <v>10</v>
      </c>
      <c r="U299" s="68">
        <v>1889421.4387871304</v>
      </c>
      <c r="V299" s="68">
        <v>35319.33</v>
      </c>
      <c r="W299" s="68">
        <v>0</v>
      </c>
      <c r="X299" s="68">
        <v>0</v>
      </c>
      <c r="Y299" s="68">
        <v>75406.368770088025</v>
      </c>
      <c r="Z299" s="68">
        <v>206918.46943425387</v>
      </c>
      <c r="AA299" s="68">
        <v>0</v>
      </c>
      <c r="AB299" s="68">
        <v>19550.21501723025</v>
      </c>
      <c r="AC299" s="68">
        <f t="shared" si="38"/>
        <v>2254373.5520087029</v>
      </c>
      <c r="AD299" s="68">
        <v>27757.730000000003</v>
      </c>
      <c r="AF299" s="79" t="s">
        <v>579</v>
      </c>
      <c r="AG299" s="79" t="s">
        <v>580</v>
      </c>
      <c r="AH299" s="80" t="s">
        <v>1156</v>
      </c>
      <c r="AI299" s="81">
        <v>10</v>
      </c>
      <c r="AJ299" s="68">
        <v>1922070.2366076633</v>
      </c>
      <c r="AK299" s="68">
        <v>35967.51999999999</v>
      </c>
      <c r="AL299" s="68">
        <v>0</v>
      </c>
      <c r="AM299" s="68">
        <v>0</v>
      </c>
      <c r="AN299" s="68">
        <v>76812.985086292785</v>
      </c>
      <c r="AO299" s="68">
        <v>206918.46943425387</v>
      </c>
      <c r="AP299" s="68">
        <v>0</v>
      </c>
      <c r="AQ299" s="68">
        <v>19960.766412592493</v>
      </c>
      <c r="AR299" s="68">
        <f t="shared" si="39"/>
        <v>2289997.1175408023</v>
      </c>
      <c r="AS299" s="68">
        <v>28267.140000000003</v>
      </c>
      <c r="AU299" s="79" t="s">
        <v>579</v>
      </c>
      <c r="AV299" s="79" t="s">
        <v>580</v>
      </c>
      <c r="AW299" s="80" t="s">
        <v>1157</v>
      </c>
      <c r="AX299" s="81">
        <v>10</v>
      </c>
      <c r="AY299" s="68">
        <v>1953816.8693703911</v>
      </c>
      <c r="AZ299" s="68">
        <v>36597.800000000003</v>
      </c>
      <c r="BA299" s="68">
        <v>0</v>
      </c>
      <c r="BB299" s="68">
        <v>0</v>
      </c>
      <c r="BC299" s="68">
        <v>78180.705409056944</v>
      </c>
      <c r="BD299" s="68">
        <v>206918.46943425387</v>
      </c>
      <c r="BE299" s="68">
        <v>0</v>
      </c>
      <c r="BF299" s="68">
        <v>20359.98154084431</v>
      </c>
      <c r="BG299" s="68">
        <f t="shared" si="40"/>
        <v>2324636.3057545461</v>
      </c>
      <c r="BH299" s="68">
        <v>28762.48</v>
      </c>
    </row>
    <row r="300" spans="2:60">
      <c r="B300" s="79" t="s">
        <v>581</v>
      </c>
      <c r="C300" s="79" t="s">
        <v>582</v>
      </c>
      <c r="D300" s="80" t="s">
        <v>953</v>
      </c>
      <c r="E300" s="81">
        <v>10</v>
      </c>
      <c r="F300" s="68"/>
      <c r="G300" s="68"/>
      <c r="H300" s="68"/>
      <c r="I300" s="68"/>
      <c r="J300" s="68"/>
      <c r="K300" s="68"/>
      <c r="L300" s="68"/>
      <c r="M300" s="68"/>
      <c r="N300" s="68">
        <f t="shared" si="37"/>
        <v>0</v>
      </c>
      <c r="O300" s="68"/>
      <c r="Q300" s="79" t="s">
        <v>581</v>
      </c>
      <c r="R300" s="79" t="s">
        <v>582</v>
      </c>
      <c r="S300" s="80" t="s">
        <v>954</v>
      </c>
      <c r="T300" s="81">
        <v>10</v>
      </c>
      <c r="U300" s="68">
        <v>2477882.2295417637</v>
      </c>
      <c r="V300" s="68">
        <v>65590.23000000001</v>
      </c>
      <c r="W300" s="68">
        <v>0</v>
      </c>
      <c r="X300" s="68">
        <v>5350.25</v>
      </c>
      <c r="Y300" s="68">
        <v>242423.63085573859</v>
      </c>
      <c r="Z300" s="68">
        <v>201611.19244078928</v>
      </c>
      <c r="AA300" s="68">
        <v>142829.96817153372</v>
      </c>
      <c r="AB300" s="68">
        <v>28526.06465670187</v>
      </c>
      <c r="AC300" s="68">
        <f t="shared" si="38"/>
        <v>3214644.7256665272</v>
      </c>
      <c r="AD300" s="68">
        <v>50431.159999999996</v>
      </c>
      <c r="AF300" s="79" t="s">
        <v>581</v>
      </c>
      <c r="AG300" s="79" t="s">
        <v>582</v>
      </c>
      <c r="AH300" s="80" t="s">
        <v>1156</v>
      </c>
      <c r="AI300" s="81">
        <v>10</v>
      </c>
      <c r="AJ300" s="68">
        <v>2533989.4811590863</v>
      </c>
      <c r="AK300" s="68">
        <v>67405.049999999988</v>
      </c>
      <c r="AL300" s="68">
        <v>0</v>
      </c>
      <c r="AM300" s="68">
        <v>5549.8200000000006</v>
      </c>
      <c r="AN300" s="68">
        <v>249508.08659228456</v>
      </c>
      <c r="AO300" s="68">
        <v>201611.19244078928</v>
      </c>
      <c r="AP300" s="68">
        <v>146827.41910042075</v>
      </c>
      <c r="AQ300" s="68">
        <v>29281.911167668644</v>
      </c>
      <c r="AR300" s="68">
        <f t="shared" si="39"/>
        <v>3286038.5104602487</v>
      </c>
      <c r="AS300" s="68">
        <v>51865.549999999996</v>
      </c>
      <c r="AU300" s="79" t="s">
        <v>581</v>
      </c>
      <c r="AV300" s="79" t="s">
        <v>582</v>
      </c>
      <c r="AW300" s="80" t="s">
        <v>1157</v>
      </c>
      <c r="AX300" s="81">
        <v>10</v>
      </c>
      <c r="AY300" s="68">
        <v>2586436.2191641191</v>
      </c>
      <c r="AZ300" s="68">
        <v>69207.739999999991</v>
      </c>
      <c r="BA300" s="68">
        <v>0</v>
      </c>
      <c r="BB300" s="68">
        <v>5647.52</v>
      </c>
      <c r="BC300" s="68">
        <v>255909.63561212699</v>
      </c>
      <c r="BD300" s="68">
        <v>201611.19244078928</v>
      </c>
      <c r="BE300" s="68">
        <v>150738.738347976</v>
      </c>
      <c r="BF300" s="68">
        <v>29994.39550870657</v>
      </c>
      <c r="BG300" s="68">
        <f t="shared" si="40"/>
        <v>3352734.8010737179</v>
      </c>
      <c r="BH300" s="68">
        <v>53189.360000000008</v>
      </c>
    </row>
    <row r="301" spans="2:60">
      <c r="B301" s="79" t="s">
        <v>583</v>
      </c>
      <c r="C301" s="79" t="s">
        <v>584</v>
      </c>
      <c r="D301" s="80" t="s">
        <v>953</v>
      </c>
      <c r="E301" s="81">
        <v>10</v>
      </c>
      <c r="F301" s="68"/>
      <c r="G301" s="68"/>
      <c r="H301" s="68"/>
      <c r="I301" s="68"/>
      <c r="J301" s="68"/>
      <c r="K301" s="68"/>
      <c r="L301" s="68"/>
      <c r="M301" s="68"/>
      <c r="N301" s="68">
        <f t="shared" si="37"/>
        <v>0</v>
      </c>
      <c r="O301" s="68"/>
      <c r="Q301" s="79" t="s">
        <v>583</v>
      </c>
      <c r="R301" s="79" t="s">
        <v>584</v>
      </c>
      <c r="S301" s="80" t="s">
        <v>954</v>
      </c>
      <c r="T301" s="81">
        <v>10</v>
      </c>
      <c r="U301" s="68">
        <v>2110497.0487835566</v>
      </c>
      <c r="V301" s="68">
        <v>34362.160000000003</v>
      </c>
      <c r="W301" s="68">
        <v>0</v>
      </c>
      <c r="X301" s="68">
        <v>0</v>
      </c>
      <c r="Y301" s="68">
        <v>142905.46643214772</v>
      </c>
      <c r="Z301" s="68">
        <v>340733.62511666561</v>
      </c>
      <c r="AA301" s="68">
        <v>94052.342061678166</v>
      </c>
      <c r="AB301" s="68">
        <v>22203.711395620834</v>
      </c>
      <c r="AC301" s="68">
        <f t="shared" si="38"/>
        <v>2744754.353789669</v>
      </c>
      <c r="AD301" s="68">
        <v>0</v>
      </c>
      <c r="AF301" s="79" t="s">
        <v>583</v>
      </c>
      <c r="AG301" s="79" t="s">
        <v>584</v>
      </c>
      <c r="AH301" s="80" t="s">
        <v>1156</v>
      </c>
      <c r="AI301" s="81">
        <v>10</v>
      </c>
      <c r="AJ301" s="68">
        <v>2154696.4035761934</v>
      </c>
      <c r="AK301" s="68">
        <v>35382.68</v>
      </c>
      <c r="AL301" s="68">
        <v>0</v>
      </c>
      <c r="AM301" s="68">
        <v>0</v>
      </c>
      <c r="AN301" s="68">
        <v>147082.8771317573</v>
      </c>
      <c r="AO301" s="68">
        <v>340733.62511666561</v>
      </c>
      <c r="AP301" s="68">
        <v>96818.513359089455</v>
      </c>
      <c r="AQ301" s="68">
        <v>22760.511837905273</v>
      </c>
      <c r="AR301" s="68">
        <f t="shared" si="39"/>
        <v>2797474.6110216109</v>
      </c>
      <c r="AS301" s="68">
        <v>0</v>
      </c>
      <c r="AU301" s="79" t="s">
        <v>583</v>
      </c>
      <c r="AV301" s="79" t="s">
        <v>584</v>
      </c>
      <c r="AW301" s="80" t="s">
        <v>1157</v>
      </c>
      <c r="AX301" s="81">
        <v>10</v>
      </c>
      <c r="AY301" s="68">
        <v>2196684.0363912946</v>
      </c>
      <c r="AZ301" s="68">
        <v>36201.06</v>
      </c>
      <c r="BA301" s="68">
        <v>0</v>
      </c>
      <c r="BB301" s="68">
        <v>0</v>
      </c>
      <c r="BC301" s="68">
        <v>150841.22352949047</v>
      </c>
      <c r="BD301" s="68">
        <v>340733.62511666561</v>
      </c>
      <c r="BE301" s="68">
        <v>99252.790158983727</v>
      </c>
      <c r="BF301" s="68">
        <v>23282.613543854561</v>
      </c>
      <c r="BG301" s="68">
        <f t="shared" si="40"/>
        <v>2846995.348740289</v>
      </c>
      <c r="BH301" s="68">
        <v>0</v>
      </c>
    </row>
    <row r="302" spans="2:60">
      <c r="B302" s="79" t="s">
        <v>585</v>
      </c>
      <c r="C302" s="79" t="s">
        <v>586</v>
      </c>
      <c r="D302" s="80" t="s">
        <v>953</v>
      </c>
      <c r="E302" s="81">
        <v>10</v>
      </c>
      <c r="F302" s="68"/>
      <c r="G302" s="68"/>
      <c r="H302" s="68"/>
      <c r="I302" s="68"/>
      <c r="J302" s="68"/>
      <c r="K302" s="68"/>
      <c r="L302" s="68"/>
      <c r="M302" s="68"/>
      <c r="N302" s="68">
        <f t="shared" si="37"/>
        <v>0</v>
      </c>
      <c r="O302" s="68"/>
      <c r="Q302" s="79" t="s">
        <v>585</v>
      </c>
      <c r="R302" s="79" t="s">
        <v>586</v>
      </c>
      <c r="S302" s="80" t="s">
        <v>954</v>
      </c>
      <c r="T302" s="81">
        <v>10</v>
      </c>
      <c r="U302" s="68">
        <v>1967300.000107351</v>
      </c>
      <c r="V302" s="68">
        <v>26751.309999999998</v>
      </c>
      <c r="W302" s="68">
        <v>0</v>
      </c>
      <c r="X302" s="68">
        <v>3566.84</v>
      </c>
      <c r="Y302" s="68">
        <v>129630.29226217975</v>
      </c>
      <c r="Z302" s="68">
        <v>357837.58632551122</v>
      </c>
      <c r="AA302" s="68">
        <v>87934.87465090194</v>
      </c>
      <c r="AB302" s="68">
        <v>21087.940359694418</v>
      </c>
      <c r="AC302" s="68">
        <f t="shared" si="38"/>
        <v>2594108.8437056388</v>
      </c>
      <c r="AD302" s="68">
        <v>0</v>
      </c>
      <c r="AF302" s="79" t="s">
        <v>585</v>
      </c>
      <c r="AG302" s="79" t="s">
        <v>586</v>
      </c>
      <c r="AH302" s="80" t="s">
        <v>1156</v>
      </c>
      <c r="AI302" s="81">
        <v>10</v>
      </c>
      <c r="AJ302" s="68">
        <v>2006873.3881065017</v>
      </c>
      <c r="AK302" s="68">
        <v>27547.27</v>
      </c>
      <c r="AL302" s="68">
        <v>0</v>
      </c>
      <c r="AM302" s="68">
        <v>3632.6000000000004</v>
      </c>
      <c r="AN302" s="68">
        <v>133442.73310266293</v>
      </c>
      <c r="AO302" s="68">
        <v>357837.58632551122</v>
      </c>
      <c r="AP302" s="68">
        <v>90324.482010511274</v>
      </c>
      <c r="AQ302" s="68">
        <v>21601.276517339051</v>
      </c>
      <c r="AR302" s="68">
        <f t="shared" si="39"/>
        <v>2641259.3360625263</v>
      </c>
      <c r="AS302" s="68">
        <v>0</v>
      </c>
      <c r="AU302" s="79" t="s">
        <v>585</v>
      </c>
      <c r="AV302" s="79" t="s">
        <v>586</v>
      </c>
      <c r="AW302" s="80" t="s">
        <v>1157</v>
      </c>
      <c r="AX302" s="81">
        <v>10</v>
      </c>
      <c r="AY302" s="68">
        <v>2044856.5517511638</v>
      </c>
      <c r="AZ302" s="68">
        <v>28237.59</v>
      </c>
      <c r="BA302" s="68">
        <v>0</v>
      </c>
      <c r="BB302" s="68">
        <v>3696.5600000000004</v>
      </c>
      <c r="BC302" s="68">
        <v>136856.22100259451</v>
      </c>
      <c r="BD302" s="68">
        <v>357837.58632551122</v>
      </c>
      <c r="BE302" s="68">
        <v>92764.890371311834</v>
      </c>
      <c r="BF302" s="68">
        <v>22086.469297546428</v>
      </c>
      <c r="BG302" s="68">
        <f t="shared" si="40"/>
        <v>2686335.8687481279</v>
      </c>
      <c r="BH302" s="68">
        <v>0</v>
      </c>
    </row>
    <row r="303" spans="2:60">
      <c r="B303" s="79" t="s">
        <v>587</v>
      </c>
      <c r="C303" s="79" t="s">
        <v>588</v>
      </c>
      <c r="D303" s="80" t="s">
        <v>953</v>
      </c>
      <c r="E303" s="81">
        <v>10</v>
      </c>
      <c r="F303" s="68"/>
      <c r="G303" s="68"/>
      <c r="H303" s="68"/>
      <c r="I303" s="68"/>
      <c r="J303" s="68"/>
      <c r="K303" s="68"/>
      <c r="L303" s="68"/>
      <c r="M303" s="68"/>
      <c r="N303" s="68">
        <f t="shared" si="37"/>
        <v>0</v>
      </c>
      <c r="O303" s="68"/>
      <c r="Q303" s="79" t="s">
        <v>587</v>
      </c>
      <c r="R303" s="79" t="s">
        <v>588</v>
      </c>
      <c r="S303" s="80" t="s">
        <v>954</v>
      </c>
      <c r="T303" s="81">
        <v>10</v>
      </c>
      <c r="U303" s="68">
        <v>5470944.1642452311</v>
      </c>
      <c r="V303" s="68">
        <v>345631.67000000004</v>
      </c>
      <c r="W303" s="68">
        <v>289541.89</v>
      </c>
      <c r="X303" s="68">
        <v>17420.37</v>
      </c>
      <c r="Y303" s="68">
        <v>678126.64427190647</v>
      </c>
      <c r="Z303" s="68">
        <v>127479.20159509029</v>
      </c>
      <c r="AA303" s="68">
        <v>0</v>
      </c>
      <c r="AB303" s="68">
        <v>68609.742627944797</v>
      </c>
      <c r="AC303" s="68">
        <f t="shared" si="38"/>
        <v>7165544.4027401721</v>
      </c>
      <c r="AD303" s="68">
        <v>167790.72</v>
      </c>
      <c r="AF303" s="79" t="s">
        <v>587</v>
      </c>
      <c r="AG303" s="79" t="s">
        <v>588</v>
      </c>
      <c r="AH303" s="80" t="s">
        <v>1156</v>
      </c>
      <c r="AI303" s="81">
        <v>10</v>
      </c>
      <c r="AJ303" s="68">
        <v>5630566.3576116357</v>
      </c>
      <c r="AK303" s="68">
        <v>355678.68999999994</v>
      </c>
      <c r="AL303" s="68">
        <v>297877.23</v>
      </c>
      <c r="AM303" s="68">
        <v>17935.009999999998</v>
      </c>
      <c r="AN303" s="68">
        <v>697925.68519133318</v>
      </c>
      <c r="AO303" s="68">
        <v>127479.20159509029</v>
      </c>
      <c r="AP303" s="68">
        <v>0</v>
      </c>
      <c r="AQ303" s="68">
        <v>70780.170070586726</v>
      </c>
      <c r="AR303" s="68">
        <f t="shared" si="39"/>
        <v>7370866.8544686455</v>
      </c>
      <c r="AS303" s="68">
        <v>172624.51</v>
      </c>
      <c r="AU303" s="79" t="s">
        <v>587</v>
      </c>
      <c r="AV303" s="79" t="s">
        <v>588</v>
      </c>
      <c r="AW303" s="80" t="s">
        <v>1157</v>
      </c>
      <c r="AX303" s="81">
        <v>10</v>
      </c>
      <c r="AY303" s="68">
        <v>5774225.1269243229</v>
      </c>
      <c r="AZ303" s="68">
        <v>364688.49000000005</v>
      </c>
      <c r="BA303" s="68">
        <v>305378.26</v>
      </c>
      <c r="BB303" s="68">
        <v>18447.68</v>
      </c>
      <c r="BC303" s="68">
        <v>715777.74916619319</v>
      </c>
      <c r="BD303" s="68">
        <v>127479.20159509029</v>
      </c>
      <c r="BE303" s="68">
        <v>0</v>
      </c>
      <c r="BF303" s="68">
        <v>72748.582656476647</v>
      </c>
      <c r="BG303" s="68">
        <f t="shared" si="40"/>
        <v>7555783.1403420828</v>
      </c>
      <c r="BH303" s="68">
        <v>177038.05</v>
      </c>
    </row>
    <row r="304" spans="2:60">
      <c r="B304" s="79" t="s">
        <v>589</v>
      </c>
      <c r="C304" s="79" t="s">
        <v>590</v>
      </c>
      <c r="D304" s="80" t="s">
        <v>953</v>
      </c>
      <c r="E304" s="81">
        <v>10</v>
      </c>
      <c r="F304" s="68"/>
      <c r="G304" s="68"/>
      <c r="H304" s="68"/>
      <c r="I304" s="68"/>
      <c r="J304" s="68"/>
      <c r="K304" s="68"/>
      <c r="L304" s="68"/>
      <c r="M304" s="68"/>
      <c r="N304" s="68">
        <f t="shared" si="37"/>
        <v>0</v>
      </c>
      <c r="O304" s="68"/>
      <c r="Q304" s="79" t="s">
        <v>589</v>
      </c>
      <c r="R304" s="79" t="s">
        <v>590</v>
      </c>
      <c r="S304" s="80" t="s">
        <v>954</v>
      </c>
      <c r="T304" s="81">
        <v>10</v>
      </c>
      <c r="U304" s="68">
        <v>10047455.185170643</v>
      </c>
      <c r="V304" s="68">
        <v>391671.22000000009</v>
      </c>
      <c r="W304" s="68">
        <v>136300.06</v>
      </c>
      <c r="X304" s="68">
        <v>34553.58</v>
      </c>
      <c r="Y304" s="68">
        <v>1516980.5408360728</v>
      </c>
      <c r="Z304" s="68">
        <v>880574.75549225009</v>
      </c>
      <c r="AA304" s="68">
        <v>638346.13412009005</v>
      </c>
      <c r="AB304" s="68">
        <v>115376.86376827583</v>
      </c>
      <c r="AC304" s="68">
        <f t="shared" si="38"/>
        <v>13900525.599387333</v>
      </c>
      <c r="AD304" s="68">
        <v>139267.26</v>
      </c>
      <c r="AF304" s="79" t="s">
        <v>589</v>
      </c>
      <c r="AG304" s="79" t="s">
        <v>590</v>
      </c>
      <c r="AH304" s="80" t="s">
        <v>1156</v>
      </c>
      <c r="AI304" s="81">
        <v>10</v>
      </c>
      <c r="AJ304" s="68">
        <v>10339438.679241698</v>
      </c>
      <c r="AK304" s="68">
        <v>403050.51000000007</v>
      </c>
      <c r="AL304" s="68">
        <v>140166.04999999999</v>
      </c>
      <c r="AM304" s="68">
        <v>35577.61</v>
      </c>
      <c r="AN304" s="68">
        <v>1561331.0906936547</v>
      </c>
      <c r="AO304" s="68">
        <v>880574.75549225009</v>
      </c>
      <c r="AP304" s="68">
        <v>657024.63076007599</v>
      </c>
      <c r="AQ304" s="68">
        <v>119020.01835262962</v>
      </c>
      <c r="AR304" s="68">
        <f t="shared" si="39"/>
        <v>14279468.524540307</v>
      </c>
      <c r="AS304" s="68">
        <v>143285.18</v>
      </c>
      <c r="AU304" s="79" t="s">
        <v>589</v>
      </c>
      <c r="AV304" s="79" t="s">
        <v>590</v>
      </c>
      <c r="AW304" s="80" t="s">
        <v>1157</v>
      </c>
      <c r="AX304" s="81">
        <v>10</v>
      </c>
      <c r="AY304" s="68">
        <v>10602086.334573496</v>
      </c>
      <c r="AZ304" s="68">
        <v>413187.98</v>
      </c>
      <c r="BA304" s="68">
        <v>143812.43</v>
      </c>
      <c r="BB304" s="68">
        <v>36498.6</v>
      </c>
      <c r="BC304" s="68">
        <v>1601292.3561858272</v>
      </c>
      <c r="BD304" s="68">
        <v>880574.75549225009</v>
      </c>
      <c r="BE304" s="68">
        <v>673455.86654608464</v>
      </c>
      <c r="BF304" s="68">
        <v>122329.67766022682</v>
      </c>
      <c r="BG304" s="68">
        <f t="shared" si="40"/>
        <v>14620224.230457885</v>
      </c>
      <c r="BH304" s="68">
        <v>146986.23000000001</v>
      </c>
    </row>
    <row r="305" spans="2:60">
      <c r="B305" s="79" t="s">
        <v>591</v>
      </c>
      <c r="C305" s="79" t="s">
        <v>592</v>
      </c>
      <c r="D305" s="80" t="s">
        <v>953</v>
      </c>
      <c r="E305" s="81">
        <v>10</v>
      </c>
      <c r="F305" s="68"/>
      <c r="G305" s="68"/>
      <c r="H305" s="68"/>
      <c r="I305" s="68"/>
      <c r="J305" s="68"/>
      <c r="K305" s="68"/>
      <c r="L305" s="68"/>
      <c r="M305" s="68"/>
      <c r="N305" s="68">
        <f t="shared" si="37"/>
        <v>0</v>
      </c>
      <c r="O305" s="68"/>
      <c r="Q305" s="79" t="s">
        <v>591</v>
      </c>
      <c r="R305" s="79" t="s">
        <v>592</v>
      </c>
      <c r="S305" s="80" t="s">
        <v>954</v>
      </c>
      <c r="T305" s="81">
        <v>10</v>
      </c>
      <c r="U305" s="68">
        <v>124401829.60256977</v>
      </c>
      <c r="V305" s="68">
        <v>7553262.5899999999</v>
      </c>
      <c r="W305" s="68">
        <v>7923397.6199999992</v>
      </c>
      <c r="X305" s="68">
        <v>449675.3</v>
      </c>
      <c r="Y305" s="68">
        <v>20363207.770207036</v>
      </c>
      <c r="Z305" s="68">
        <v>3265829.1145323371</v>
      </c>
      <c r="AA305" s="68">
        <v>15703169.615379134</v>
      </c>
      <c r="AB305" s="68">
        <v>1723445.9704175889</v>
      </c>
      <c r="AC305" s="68">
        <f t="shared" si="38"/>
        <v>185876072.00310588</v>
      </c>
      <c r="AD305" s="68">
        <v>4492254.42</v>
      </c>
      <c r="AF305" s="79" t="s">
        <v>591</v>
      </c>
      <c r="AG305" s="79" t="s">
        <v>592</v>
      </c>
      <c r="AH305" s="80" t="s">
        <v>1156</v>
      </c>
      <c r="AI305" s="81">
        <v>10</v>
      </c>
      <c r="AJ305" s="68">
        <v>128021247.634574</v>
      </c>
      <c r="AK305" s="68">
        <v>7771710.3499999996</v>
      </c>
      <c r="AL305" s="68">
        <v>8152634.5099999998</v>
      </c>
      <c r="AM305" s="68">
        <v>462703.92</v>
      </c>
      <c r="AN305" s="68">
        <v>20958433.1906351</v>
      </c>
      <c r="AO305" s="68">
        <v>3265829.1145323371</v>
      </c>
      <c r="AP305" s="68">
        <v>16162262.577507194</v>
      </c>
      <c r="AQ305" s="68">
        <v>1777899.2128690481</v>
      </c>
      <c r="AR305" s="68">
        <f t="shared" si="39"/>
        <v>191194886.08011764</v>
      </c>
      <c r="AS305" s="68">
        <v>4622165.57</v>
      </c>
      <c r="AU305" s="79" t="s">
        <v>591</v>
      </c>
      <c r="AV305" s="79" t="s">
        <v>592</v>
      </c>
      <c r="AW305" s="80" t="s">
        <v>1157</v>
      </c>
      <c r="AX305" s="81">
        <v>10</v>
      </c>
      <c r="AY305" s="68">
        <v>131282637.16249967</v>
      </c>
      <c r="AZ305" s="68">
        <v>7968497.8300000001</v>
      </c>
      <c r="BA305" s="68">
        <v>8358973.3699999992</v>
      </c>
      <c r="BB305" s="68">
        <v>474382.66000000003</v>
      </c>
      <c r="BC305" s="68">
        <v>21494991.654800452</v>
      </c>
      <c r="BD305" s="68">
        <v>3265829.1145323371</v>
      </c>
      <c r="BE305" s="68">
        <v>16575988.589426938</v>
      </c>
      <c r="BF305" s="68">
        <v>1827340.691174835</v>
      </c>
      <c r="BG305" s="68">
        <f t="shared" si="40"/>
        <v>195987806.05243424</v>
      </c>
      <c r="BH305" s="68">
        <v>4739164.9800000004</v>
      </c>
    </row>
    <row r="306" spans="2:60">
      <c r="B306" s="79" t="s">
        <v>593</v>
      </c>
      <c r="C306" s="79" t="s">
        <v>594</v>
      </c>
      <c r="D306" s="80" t="s">
        <v>953</v>
      </c>
      <c r="E306" s="81">
        <v>10</v>
      </c>
      <c r="F306" s="68"/>
      <c r="G306" s="68"/>
      <c r="H306" s="68"/>
      <c r="I306" s="68"/>
      <c r="J306" s="68"/>
      <c r="K306" s="68"/>
      <c r="L306" s="68"/>
      <c r="M306" s="68"/>
      <c r="N306" s="68">
        <f t="shared" si="37"/>
        <v>0</v>
      </c>
      <c r="O306" s="68"/>
      <c r="Q306" s="79" t="s">
        <v>593</v>
      </c>
      <c r="R306" s="79" t="s">
        <v>594</v>
      </c>
      <c r="S306" s="80" t="s">
        <v>954</v>
      </c>
      <c r="T306" s="81">
        <v>10</v>
      </c>
      <c r="U306" s="68">
        <v>26042663.235945459</v>
      </c>
      <c r="V306" s="68">
        <v>1118732.4500000002</v>
      </c>
      <c r="W306" s="68">
        <v>560610.53000000014</v>
      </c>
      <c r="X306" s="68">
        <v>88824.760000000009</v>
      </c>
      <c r="Y306" s="68">
        <v>3619802.1540642115</v>
      </c>
      <c r="Z306" s="68">
        <v>1696615.6666312818</v>
      </c>
      <c r="AA306" s="68">
        <v>1367540.4564310594</v>
      </c>
      <c r="AB306" s="68">
        <v>315153.20245042443</v>
      </c>
      <c r="AC306" s="68">
        <f t="shared" si="38"/>
        <v>35724320.535522439</v>
      </c>
      <c r="AD306" s="68">
        <v>914378.08</v>
      </c>
      <c r="AF306" s="79" t="s">
        <v>593</v>
      </c>
      <c r="AG306" s="79" t="s">
        <v>594</v>
      </c>
      <c r="AH306" s="80" t="s">
        <v>1156</v>
      </c>
      <c r="AI306" s="81">
        <v>10</v>
      </c>
      <c r="AJ306" s="68">
        <v>26800700.534447204</v>
      </c>
      <c r="AK306" s="68">
        <v>1151057.6499999999</v>
      </c>
      <c r="AL306" s="68">
        <v>576747.23</v>
      </c>
      <c r="AM306" s="68">
        <v>91429.590000000011</v>
      </c>
      <c r="AN306" s="68">
        <v>3725612.8006576761</v>
      </c>
      <c r="AO306" s="68">
        <v>1696615.6666312818</v>
      </c>
      <c r="AP306" s="68">
        <v>1407269.4816646273</v>
      </c>
      <c r="AQ306" s="68">
        <v>325106.41645046324</v>
      </c>
      <c r="AR306" s="68">
        <f t="shared" si="39"/>
        <v>36715347.919851251</v>
      </c>
      <c r="AS306" s="68">
        <v>940808.55</v>
      </c>
      <c r="AU306" s="79" t="s">
        <v>593</v>
      </c>
      <c r="AV306" s="79" t="s">
        <v>594</v>
      </c>
      <c r="AW306" s="80" t="s">
        <v>1157</v>
      </c>
      <c r="AX306" s="81">
        <v>10</v>
      </c>
      <c r="AY306" s="68">
        <v>27483104.817694616</v>
      </c>
      <c r="AZ306" s="68">
        <v>1180154.5299999998</v>
      </c>
      <c r="BA306" s="68">
        <v>591416.22</v>
      </c>
      <c r="BB306" s="68">
        <v>93726.03</v>
      </c>
      <c r="BC306" s="68">
        <v>3820975.2401381666</v>
      </c>
      <c r="BD306" s="68">
        <v>1696615.6666312818</v>
      </c>
      <c r="BE306" s="68">
        <v>1443369.1223601149</v>
      </c>
      <c r="BF306" s="68">
        <v>334145.88945738226</v>
      </c>
      <c r="BG306" s="68">
        <f t="shared" si="40"/>
        <v>37608141.776281565</v>
      </c>
      <c r="BH306" s="68">
        <v>964634.26000000013</v>
      </c>
    </row>
    <row r="307" spans="2:60">
      <c r="B307" s="79" t="s">
        <v>595</v>
      </c>
      <c r="C307" s="79" t="s">
        <v>596</v>
      </c>
      <c r="D307" s="80" t="s">
        <v>953</v>
      </c>
      <c r="E307" s="81">
        <v>10</v>
      </c>
      <c r="F307" s="68"/>
      <c r="G307" s="68"/>
      <c r="H307" s="68"/>
      <c r="I307" s="68"/>
      <c r="J307" s="68"/>
      <c r="K307" s="68"/>
      <c r="L307" s="68"/>
      <c r="M307" s="68"/>
      <c r="N307" s="68">
        <f t="shared" si="37"/>
        <v>0</v>
      </c>
      <c r="O307" s="68"/>
      <c r="Q307" s="79" t="s">
        <v>595</v>
      </c>
      <c r="R307" s="79" t="s">
        <v>596</v>
      </c>
      <c r="S307" s="80" t="s">
        <v>954</v>
      </c>
      <c r="T307" s="81">
        <v>10</v>
      </c>
      <c r="U307" s="68">
        <v>29586113.721345518</v>
      </c>
      <c r="V307" s="68">
        <v>1083413.1000000001</v>
      </c>
      <c r="W307" s="68">
        <v>489301.87000000005</v>
      </c>
      <c r="X307" s="68">
        <v>101172.16</v>
      </c>
      <c r="Y307" s="68">
        <v>4260784.9564267024</v>
      </c>
      <c r="Z307" s="68">
        <v>1418678.4617330029</v>
      </c>
      <c r="AA307" s="68">
        <v>1624505.9095255844</v>
      </c>
      <c r="AB307" s="68">
        <v>348969.01508152485</v>
      </c>
      <c r="AC307" s="68">
        <f t="shared" si="38"/>
        <v>39622484.344112329</v>
      </c>
      <c r="AD307" s="68">
        <v>709545.14999999991</v>
      </c>
      <c r="AF307" s="79" t="s">
        <v>595</v>
      </c>
      <c r="AG307" s="79" t="s">
        <v>596</v>
      </c>
      <c r="AH307" s="80" t="s">
        <v>1156</v>
      </c>
      <c r="AI307" s="81">
        <v>10</v>
      </c>
      <c r="AJ307" s="68">
        <v>30447169.076242648</v>
      </c>
      <c r="AK307" s="68">
        <v>1114797.7099999995</v>
      </c>
      <c r="AL307" s="68">
        <v>503642.54</v>
      </c>
      <c r="AM307" s="68">
        <v>104101.07</v>
      </c>
      <c r="AN307" s="68">
        <v>4385329.5870766025</v>
      </c>
      <c r="AO307" s="68">
        <v>1418678.4617330029</v>
      </c>
      <c r="AP307" s="68">
        <v>1671927.2691709399</v>
      </c>
      <c r="AQ307" s="68">
        <v>359997.56601622701</v>
      </c>
      <c r="AR307" s="68">
        <f t="shared" si="39"/>
        <v>40735715.400239423</v>
      </c>
      <c r="AS307" s="68">
        <v>730072.12</v>
      </c>
      <c r="AU307" s="79" t="s">
        <v>595</v>
      </c>
      <c r="AV307" s="79" t="s">
        <v>596</v>
      </c>
      <c r="AW307" s="80" t="s">
        <v>1157</v>
      </c>
      <c r="AX307" s="81">
        <v>10</v>
      </c>
      <c r="AY307" s="68">
        <v>31222665.319665398</v>
      </c>
      <c r="AZ307" s="68">
        <v>1142961.6599999999</v>
      </c>
      <c r="BA307" s="68">
        <v>516336.21</v>
      </c>
      <c r="BB307" s="68">
        <v>106718.74</v>
      </c>
      <c r="BC307" s="68">
        <v>4497596.4715538817</v>
      </c>
      <c r="BD307" s="68">
        <v>1418678.4617330029</v>
      </c>
      <c r="BE307" s="68">
        <v>1714990.6423036368</v>
      </c>
      <c r="BF307" s="68">
        <v>370003.22613153607</v>
      </c>
      <c r="BG307" s="68">
        <f t="shared" si="40"/>
        <v>41738469.621387459</v>
      </c>
      <c r="BH307" s="68">
        <v>748518.89000000013</v>
      </c>
    </row>
    <row r="308" spans="2:60">
      <c r="B308" s="79" t="s">
        <v>597</v>
      </c>
      <c r="C308" s="79" t="s">
        <v>598</v>
      </c>
      <c r="D308" s="80" t="s">
        <v>953</v>
      </c>
      <c r="E308" s="81">
        <v>10</v>
      </c>
      <c r="F308" s="68"/>
      <c r="G308" s="68"/>
      <c r="H308" s="68"/>
      <c r="I308" s="68"/>
      <c r="J308" s="68"/>
      <c r="K308" s="68"/>
      <c r="L308" s="68"/>
      <c r="M308" s="68"/>
      <c r="N308" s="68">
        <f t="shared" si="37"/>
        <v>0</v>
      </c>
      <c r="O308" s="68"/>
      <c r="Q308" s="79" t="s">
        <v>597</v>
      </c>
      <c r="R308" s="79" t="s">
        <v>598</v>
      </c>
      <c r="S308" s="80" t="s">
        <v>954</v>
      </c>
      <c r="T308" s="81">
        <v>10</v>
      </c>
      <c r="U308" s="68">
        <v>6749520.3945730114</v>
      </c>
      <c r="V308" s="68">
        <v>488727.56</v>
      </c>
      <c r="W308" s="68">
        <v>566162.09</v>
      </c>
      <c r="X308" s="68">
        <v>22876.21</v>
      </c>
      <c r="Y308" s="68">
        <v>807062.91849302314</v>
      </c>
      <c r="Z308" s="68">
        <v>241227.89162407967</v>
      </c>
      <c r="AA308" s="68">
        <v>586405.59446533117</v>
      </c>
      <c r="AB308" s="68">
        <v>92369.800924353302</v>
      </c>
      <c r="AC308" s="68">
        <f t="shared" si="38"/>
        <v>9806182.1300798003</v>
      </c>
      <c r="AD308" s="68">
        <v>251829.66999999998</v>
      </c>
      <c r="AF308" s="79" t="s">
        <v>597</v>
      </c>
      <c r="AG308" s="79" t="s">
        <v>598</v>
      </c>
      <c r="AH308" s="80" t="s">
        <v>1156</v>
      </c>
      <c r="AI308" s="81">
        <v>10</v>
      </c>
      <c r="AJ308" s="68">
        <v>6934453.4743455434</v>
      </c>
      <c r="AK308" s="68">
        <v>502862.75</v>
      </c>
      <c r="AL308" s="68">
        <v>582498.12</v>
      </c>
      <c r="AM308" s="68">
        <v>23588.44</v>
      </c>
      <c r="AN308" s="68">
        <v>830642.4337269183</v>
      </c>
      <c r="AO308" s="68">
        <v>241227.89162407967</v>
      </c>
      <c r="AP308" s="68">
        <v>603556.96601260896</v>
      </c>
      <c r="AQ308" s="68">
        <v>95175.35370866023</v>
      </c>
      <c r="AR308" s="68">
        <f t="shared" si="39"/>
        <v>10073088.439417811</v>
      </c>
      <c r="AS308" s="68">
        <v>259083.00999999998</v>
      </c>
      <c r="AU308" s="79" t="s">
        <v>597</v>
      </c>
      <c r="AV308" s="79" t="s">
        <v>598</v>
      </c>
      <c r="AW308" s="80" t="s">
        <v>1157</v>
      </c>
      <c r="AX308" s="81">
        <v>10</v>
      </c>
      <c r="AY308" s="68">
        <v>7102556.6844605338</v>
      </c>
      <c r="AZ308" s="68">
        <v>515542.74000000005</v>
      </c>
      <c r="BA308" s="68">
        <v>597267.87999999989</v>
      </c>
      <c r="BB308" s="68">
        <v>24100.989999999998</v>
      </c>
      <c r="BC308" s="68">
        <v>851915.91259188973</v>
      </c>
      <c r="BD308" s="68">
        <v>241227.89162407967</v>
      </c>
      <c r="BE308" s="68">
        <v>618928.2002859877</v>
      </c>
      <c r="BF308" s="68">
        <v>97736.016196114942</v>
      </c>
      <c r="BG308" s="68">
        <f t="shared" si="40"/>
        <v>10314882.995158607</v>
      </c>
      <c r="BH308" s="68">
        <v>265606.68</v>
      </c>
    </row>
    <row r="309" spans="2:60">
      <c r="B309" s="79" t="s">
        <v>599</v>
      </c>
      <c r="C309" s="79" t="s">
        <v>600</v>
      </c>
      <c r="D309" s="80" t="s">
        <v>953</v>
      </c>
      <c r="E309" s="81">
        <v>10</v>
      </c>
      <c r="F309" s="68"/>
      <c r="G309" s="68"/>
      <c r="H309" s="68"/>
      <c r="I309" s="68"/>
      <c r="J309" s="68"/>
      <c r="K309" s="68"/>
      <c r="L309" s="68"/>
      <c r="M309" s="68"/>
      <c r="N309" s="68">
        <f t="shared" si="37"/>
        <v>0</v>
      </c>
      <c r="O309" s="68"/>
      <c r="Q309" s="79" t="s">
        <v>599</v>
      </c>
      <c r="R309" s="79" t="s">
        <v>600</v>
      </c>
      <c r="S309" s="80" t="s">
        <v>954</v>
      </c>
      <c r="T309" s="81">
        <v>10</v>
      </c>
      <c r="U309" s="68">
        <v>28916436.742812406</v>
      </c>
      <c r="V309" s="68">
        <v>1945051.4899999998</v>
      </c>
      <c r="W309" s="68">
        <v>1885228.8000000003</v>
      </c>
      <c r="X309" s="68">
        <v>100597.84999999999</v>
      </c>
      <c r="Y309" s="68">
        <v>4413620.6502453061</v>
      </c>
      <c r="Z309" s="68">
        <v>1064658.8894883883</v>
      </c>
      <c r="AA309" s="68">
        <v>2188997.454276395</v>
      </c>
      <c r="AB309" s="68">
        <v>386046.70263627917</v>
      </c>
      <c r="AC309" s="68">
        <f t="shared" si="38"/>
        <v>41951412.429458782</v>
      </c>
      <c r="AD309" s="68">
        <v>1050773.8500000001</v>
      </c>
      <c r="AF309" s="79" t="s">
        <v>599</v>
      </c>
      <c r="AG309" s="79" t="s">
        <v>600</v>
      </c>
      <c r="AH309" s="80" t="s">
        <v>1156</v>
      </c>
      <c r="AI309" s="81">
        <v>10</v>
      </c>
      <c r="AJ309" s="68">
        <v>29756530.631108493</v>
      </c>
      <c r="AK309" s="68">
        <v>2001313.8800000004</v>
      </c>
      <c r="AL309" s="68">
        <v>1939710.99</v>
      </c>
      <c r="AM309" s="68">
        <v>103516.23999999999</v>
      </c>
      <c r="AN309" s="68">
        <v>4542633.4150263313</v>
      </c>
      <c r="AO309" s="68">
        <v>1064658.8894883883</v>
      </c>
      <c r="AP309" s="68">
        <v>2252980.5797621622</v>
      </c>
      <c r="AQ309" s="68">
        <v>398244.634965837</v>
      </c>
      <c r="AR309" s="68">
        <f t="shared" si="39"/>
        <v>43140758.810351208</v>
      </c>
      <c r="AS309" s="68">
        <v>1081169.5499999998</v>
      </c>
      <c r="AU309" s="79" t="s">
        <v>599</v>
      </c>
      <c r="AV309" s="79" t="s">
        <v>600</v>
      </c>
      <c r="AW309" s="80" t="s">
        <v>1157</v>
      </c>
      <c r="AX309" s="81">
        <v>10</v>
      </c>
      <c r="AY309" s="68">
        <v>30514000.990936127</v>
      </c>
      <c r="AZ309" s="68">
        <v>2051955.3999999994</v>
      </c>
      <c r="BA309" s="68">
        <v>1988975.47</v>
      </c>
      <c r="BB309" s="68">
        <v>106123.65</v>
      </c>
      <c r="BC309" s="68">
        <v>4658933.283872054</v>
      </c>
      <c r="BD309" s="68">
        <v>1064658.8894883883</v>
      </c>
      <c r="BE309" s="68">
        <v>2310715.1499056034</v>
      </c>
      <c r="BF309" s="68">
        <v>409322.92124115676</v>
      </c>
      <c r="BG309" s="68">
        <f t="shared" si="40"/>
        <v>44213231.605443329</v>
      </c>
      <c r="BH309" s="68">
        <v>1108545.8500000001</v>
      </c>
    </row>
    <row r="310" spans="2:60">
      <c r="B310" s="79" t="s">
        <v>601</v>
      </c>
      <c r="C310" s="79" t="s">
        <v>602</v>
      </c>
      <c r="D310" s="80" t="s">
        <v>953</v>
      </c>
      <c r="E310" s="81">
        <v>10</v>
      </c>
      <c r="F310" s="68"/>
      <c r="G310" s="68"/>
      <c r="H310" s="68"/>
      <c r="I310" s="68"/>
      <c r="J310" s="68"/>
      <c r="K310" s="68"/>
      <c r="L310" s="68"/>
      <c r="M310" s="68"/>
      <c r="N310" s="68">
        <f t="shared" si="37"/>
        <v>0</v>
      </c>
      <c r="O310" s="68"/>
      <c r="Q310" s="79" t="s">
        <v>601</v>
      </c>
      <c r="R310" s="79" t="s">
        <v>602</v>
      </c>
      <c r="S310" s="80" t="s">
        <v>954</v>
      </c>
      <c r="T310" s="81">
        <v>10</v>
      </c>
      <c r="U310" s="68">
        <v>54985293.743886419</v>
      </c>
      <c r="V310" s="68">
        <v>3449425.0299999993</v>
      </c>
      <c r="W310" s="68">
        <v>3385773.6699999995</v>
      </c>
      <c r="X310" s="68">
        <v>187221.13</v>
      </c>
      <c r="Y310" s="68">
        <v>8277864.2547368733</v>
      </c>
      <c r="Z310" s="68">
        <v>2912320.3003943963</v>
      </c>
      <c r="AA310" s="68">
        <v>2323832.8773759441</v>
      </c>
      <c r="AB310" s="68">
        <v>710555.14313043654</v>
      </c>
      <c r="AC310" s="68">
        <f t="shared" si="38"/>
        <v>78166904.559524074</v>
      </c>
      <c r="AD310" s="68">
        <v>1934618.41</v>
      </c>
      <c r="AF310" s="79" t="s">
        <v>601</v>
      </c>
      <c r="AG310" s="79" t="s">
        <v>602</v>
      </c>
      <c r="AH310" s="80" t="s">
        <v>1156</v>
      </c>
      <c r="AI310" s="81">
        <v>10</v>
      </c>
      <c r="AJ310" s="68">
        <v>56585618.064601354</v>
      </c>
      <c r="AK310" s="68">
        <v>3549183.75</v>
      </c>
      <c r="AL310" s="68">
        <v>3483779.4099999997</v>
      </c>
      <c r="AM310" s="68">
        <v>192703.95</v>
      </c>
      <c r="AN310" s="68">
        <v>8519893.0985224713</v>
      </c>
      <c r="AO310" s="68">
        <v>2912320.3003943963</v>
      </c>
      <c r="AP310" s="68">
        <v>2391626.7357152891</v>
      </c>
      <c r="AQ310" s="68">
        <v>733003.86078709364</v>
      </c>
      <c r="AR310" s="68">
        <f t="shared" si="39"/>
        <v>80358721.010020614</v>
      </c>
      <c r="AS310" s="68">
        <v>1990591.8399999999</v>
      </c>
      <c r="AU310" s="79" t="s">
        <v>601</v>
      </c>
      <c r="AV310" s="79" t="s">
        <v>602</v>
      </c>
      <c r="AW310" s="80" t="s">
        <v>1157</v>
      </c>
      <c r="AX310" s="81">
        <v>10</v>
      </c>
      <c r="AY310" s="68">
        <v>58027629.711736999</v>
      </c>
      <c r="AZ310" s="68">
        <v>3639049.5000000005</v>
      </c>
      <c r="BA310" s="68">
        <v>3571804.8099999996</v>
      </c>
      <c r="BB310" s="68">
        <v>197568.51</v>
      </c>
      <c r="BC310" s="68">
        <v>8738085.3481606022</v>
      </c>
      <c r="BD310" s="68">
        <v>2912320.3003943963</v>
      </c>
      <c r="BE310" s="68">
        <v>2452873.2366592735</v>
      </c>
      <c r="BF310" s="68">
        <v>753385.47303567827</v>
      </c>
      <c r="BG310" s="68">
        <f t="shared" si="40"/>
        <v>82333663.19998695</v>
      </c>
      <c r="BH310" s="68">
        <v>2040946.31</v>
      </c>
    </row>
    <row r="311" spans="2:60">
      <c r="B311" s="79" t="s">
        <v>603</v>
      </c>
      <c r="C311" s="79" t="s">
        <v>604</v>
      </c>
      <c r="D311" s="80" t="s">
        <v>953</v>
      </c>
      <c r="E311" s="81">
        <v>10</v>
      </c>
      <c r="F311" s="68"/>
      <c r="G311" s="68"/>
      <c r="H311" s="68"/>
      <c r="I311" s="68"/>
      <c r="J311" s="68"/>
      <c r="K311" s="68"/>
      <c r="L311" s="68"/>
      <c r="M311" s="68"/>
      <c r="N311" s="68">
        <f t="shared" si="37"/>
        <v>0</v>
      </c>
      <c r="O311" s="68"/>
      <c r="Q311" s="79" t="s">
        <v>603</v>
      </c>
      <c r="R311" s="79" t="s">
        <v>604</v>
      </c>
      <c r="S311" s="80" t="s">
        <v>954</v>
      </c>
      <c r="T311" s="81">
        <v>10</v>
      </c>
      <c r="U311" s="68">
        <v>31414143.17106986</v>
      </c>
      <c r="V311" s="68">
        <v>2211621.48</v>
      </c>
      <c r="W311" s="68">
        <v>2182140.85</v>
      </c>
      <c r="X311" s="68">
        <v>116199.61000000002</v>
      </c>
      <c r="Y311" s="68">
        <v>5008637.137466982</v>
      </c>
      <c r="Z311" s="68">
        <v>1588986.5055398466</v>
      </c>
      <c r="AA311" s="68">
        <v>4717702.2419251511</v>
      </c>
      <c r="AB311" s="68">
        <v>413828.60644651204</v>
      </c>
      <c r="AC311" s="68">
        <f t="shared" si="38"/>
        <v>48745095.742448352</v>
      </c>
      <c r="AD311" s="68">
        <v>1091836.1400000001</v>
      </c>
      <c r="AF311" s="79" t="s">
        <v>603</v>
      </c>
      <c r="AG311" s="79" t="s">
        <v>604</v>
      </c>
      <c r="AH311" s="80" t="s">
        <v>1156</v>
      </c>
      <c r="AI311" s="81">
        <v>10</v>
      </c>
      <c r="AJ311" s="68">
        <v>32313278.549747393</v>
      </c>
      <c r="AK311" s="68">
        <v>2275505.16</v>
      </c>
      <c r="AL311" s="68">
        <v>2245191.1</v>
      </c>
      <c r="AM311" s="68">
        <v>119501.79000000001</v>
      </c>
      <c r="AN311" s="68">
        <v>5155094.5738849891</v>
      </c>
      <c r="AO311" s="68">
        <v>1588986.5055398466</v>
      </c>
      <c r="AP311" s="68">
        <v>4855831.2070922395</v>
      </c>
      <c r="AQ311" s="68">
        <v>426900.02010774612</v>
      </c>
      <c r="AR311" s="68">
        <f t="shared" si="39"/>
        <v>50103664.246372208</v>
      </c>
      <c r="AS311" s="68">
        <v>1123375.3399999999</v>
      </c>
      <c r="AU311" s="79" t="s">
        <v>603</v>
      </c>
      <c r="AV311" s="79" t="s">
        <v>604</v>
      </c>
      <c r="AW311" s="80" t="s">
        <v>1157</v>
      </c>
      <c r="AX311" s="81">
        <v>10</v>
      </c>
      <c r="AY311" s="68">
        <v>33121961.480126791</v>
      </c>
      <c r="AZ311" s="68">
        <v>2333133.4900000002</v>
      </c>
      <c r="BA311" s="68">
        <v>2302089.83</v>
      </c>
      <c r="BB311" s="68">
        <v>122587.69999999998</v>
      </c>
      <c r="BC311" s="68">
        <v>5287114.3931654571</v>
      </c>
      <c r="BD311" s="68">
        <v>1588986.5055398466</v>
      </c>
      <c r="BE311" s="68">
        <v>4980202.9264630219</v>
      </c>
      <c r="BF311" s="68">
        <v>438772.1616999507</v>
      </c>
      <c r="BG311" s="68">
        <f t="shared" si="40"/>
        <v>51326637.246995069</v>
      </c>
      <c r="BH311" s="68">
        <v>1151788.7599999998</v>
      </c>
    </row>
    <row r="312" spans="2:60">
      <c r="B312" s="79" t="s">
        <v>605</v>
      </c>
      <c r="C312" s="79" t="s">
        <v>606</v>
      </c>
      <c r="D312" s="80" t="s">
        <v>953</v>
      </c>
      <c r="E312" s="81">
        <v>10</v>
      </c>
      <c r="F312" s="68"/>
      <c r="G312" s="68"/>
      <c r="H312" s="68"/>
      <c r="I312" s="68"/>
      <c r="J312" s="68"/>
      <c r="K312" s="68"/>
      <c r="L312" s="68"/>
      <c r="M312" s="68"/>
      <c r="N312" s="68">
        <f t="shared" si="37"/>
        <v>0</v>
      </c>
      <c r="O312" s="68"/>
      <c r="Q312" s="79" t="s">
        <v>605</v>
      </c>
      <c r="R312" s="79" t="s">
        <v>606</v>
      </c>
      <c r="S312" s="80" t="s">
        <v>954</v>
      </c>
      <c r="T312" s="81">
        <v>10</v>
      </c>
      <c r="U312" s="68">
        <v>9215866.5689371116</v>
      </c>
      <c r="V312" s="68">
        <v>571905.08000000007</v>
      </c>
      <c r="W312" s="68">
        <v>594111.24</v>
      </c>
      <c r="X312" s="68">
        <v>31586.39</v>
      </c>
      <c r="Y312" s="68">
        <v>1232539.7952499888</v>
      </c>
      <c r="Z312" s="68">
        <v>786930.93142372172</v>
      </c>
      <c r="AA312" s="68">
        <v>412094.34521438356</v>
      </c>
      <c r="AB312" s="68">
        <v>119076.36252756044</v>
      </c>
      <c r="AC312" s="68">
        <f t="shared" si="38"/>
        <v>13290216.233352767</v>
      </c>
      <c r="AD312" s="68">
        <v>326105.51999999996</v>
      </c>
      <c r="AF312" s="79" t="s">
        <v>605</v>
      </c>
      <c r="AG312" s="79" t="s">
        <v>606</v>
      </c>
      <c r="AH312" s="80" t="s">
        <v>1156</v>
      </c>
      <c r="AI312" s="81">
        <v>10</v>
      </c>
      <c r="AJ312" s="68">
        <v>9484923.2620830499</v>
      </c>
      <c r="AK312" s="68">
        <v>588443.98</v>
      </c>
      <c r="AL312" s="68">
        <v>611252.64000000013</v>
      </c>
      <c r="AM312" s="68">
        <v>32555.95</v>
      </c>
      <c r="AN312" s="68">
        <v>1268573.9369472198</v>
      </c>
      <c r="AO312" s="68">
        <v>786930.93142372172</v>
      </c>
      <c r="AP312" s="68">
        <v>424079.16771425051</v>
      </c>
      <c r="AQ312" s="68">
        <v>122840.1809724234</v>
      </c>
      <c r="AR312" s="68">
        <f t="shared" si="39"/>
        <v>13655199.279140666</v>
      </c>
      <c r="AS312" s="68">
        <v>335599.23000000004</v>
      </c>
      <c r="AU312" s="79" t="s">
        <v>605</v>
      </c>
      <c r="AV312" s="79" t="s">
        <v>606</v>
      </c>
      <c r="AW312" s="80" t="s">
        <v>1157</v>
      </c>
      <c r="AX312" s="81">
        <v>10</v>
      </c>
      <c r="AY312" s="68">
        <v>9727151.8632966764</v>
      </c>
      <c r="AZ312" s="68">
        <v>603317.92000000004</v>
      </c>
      <c r="BA312" s="68">
        <v>626625.44999999995</v>
      </c>
      <c r="BB312" s="68">
        <v>33324.81</v>
      </c>
      <c r="BC312" s="68">
        <v>1301057.9293349762</v>
      </c>
      <c r="BD312" s="68">
        <v>786930.93142372172</v>
      </c>
      <c r="BE312" s="68">
        <v>435053.69243394001</v>
      </c>
      <c r="BF312" s="68">
        <v>126255.87584862486</v>
      </c>
      <c r="BG312" s="68">
        <f t="shared" si="40"/>
        <v>13983777.312337939</v>
      </c>
      <c r="BH312" s="68">
        <v>344058.83999999997</v>
      </c>
    </row>
    <row r="313" spans="2:60">
      <c r="B313" s="79" t="s">
        <v>607</v>
      </c>
      <c r="C313" s="79" t="s">
        <v>608</v>
      </c>
      <c r="D313" s="80" t="s">
        <v>953</v>
      </c>
      <c r="E313" s="81">
        <v>10</v>
      </c>
      <c r="F313" s="68"/>
      <c r="G313" s="68"/>
      <c r="H313" s="68"/>
      <c r="I313" s="68"/>
      <c r="J313" s="68"/>
      <c r="K313" s="68"/>
      <c r="L313" s="68"/>
      <c r="M313" s="68"/>
      <c r="N313" s="68">
        <f t="shared" si="37"/>
        <v>0</v>
      </c>
      <c r="O313" s="68"/>
      <c r="Q313" s="79" t="s">
        <v>607</v>
      </c>
      <c r="R313" s="79" t="s">
        <v>608</v>
      </c>
      <c r="S313" s="80" t="s">
        <v>954</v>
      </c>
      <c r="T313" s="81">
        <v>10</v>
      </c>
      <c r="U313" s="68">
        <v>11155366.176757455</v>
      </c>
      <c r="V313" s="68">
        <v>775206.54999999993</v>
      </c>
      <c r="W313" s="68">
        <v>874464.36999999988</v>
      </c>
      <c r="X313" s="68">
        <v>40392.29</v>
      </c>
      <c r="Y313" s="68">
        <v>1792495.0325952345</v>
      </c>
      <c r="Z313" s="68">
        <v>510259.9449770854</v>
      </c>
      <c r="AA313" s="68">
        <v>1363328.226472782</v>
      </c>
      <c r="AB313" s="68">
        <v>158705.72390264273</v>
      </c>
      <c r="AC313" s="68">
        <f t="shared" si="38"/>
        <v>17086967.194705199</v>
      </c>
      <c r="AD313" s="68">
        <v>416748.88</v>
      </c>
      <c r="AF313" s="79" t="s">
        <v>607</v>
      </c>
      <c r="AG313" s="79" t="s">
        <v>608</v>
      </c>
      <c r="AH313" s="80" t="s">
        <v>1156</v>
      </c>
      <c r="AI313" s="81">
        <v>10</v>
      </c>
      <c r="AJ313" s="68">
        <v>11480626.89143623</v>
      </c>
      <c r="AK313" s="68">
        <v>797718.33000000019</v>
      </c>
      <c r="AL313" s="68">
        <v>899772.46999999986</v>
      </c>
      <c r="AM313" s="68">
        <v>41620.93</v>
      </c>
      <c r="AN313" s="68">
        <v>1844879.6643127133</v>
      </c>
      <c r="AO313" s="68">
        <v>510259.9449770854</v>
      </c>
      <c r="AP313" s="68">
        <v>1403418.970210884</v>
      </c>
      <c r="AQ313" s="68">
        <v>163724.43442422897</v>
      </c>
      <c r="AR313" s="68">
        <f t="shared" si="39"/>
        <v>17570804.985361144</v>
      </c>
      <c r="AS313" s="68">
        <v>428783.35</v>
      </c>
      <c r="AU313" s="79" t="s">
        <v>607</v>
      </c>
      <c r="AV313" s="79" t="s">
        <v>608</v>
      </c>
      <c r="AW313" s="80" t="s">
        <v>1157</v>
      </c>
      <c r="AX313" s="81">
        <v>10</v>
      </c>
      <c r="AY313" s="68">
        <v>11773493.574387621</v>
      </c>
      <c r="AZ313" s="68">
        <v>817846.40999999992</v>
      </c>
      <c r="BA313" s="68">
        <v>922581.51</v>
      </c>
      <c r="BB313" s="68">
        <v>42647.82</v>
      </c>
      <c r="BC313" s="68">
        <v>1892124.3896717909</v>
      </c>
      <c r="BD313" s="68">
        <v>510259.9449770854</v>
      </c>
      <c r="BE313" s="68">
        <v>1439128.9012041781</v>
      </c>
      <c r="BF313" s="68">
        <v>168276.50157068297</v>
      </c>
      <c r="BG313" s="68">
        <f t="shared" si="40"/>
        <v>18006028.351811361</v>
      </c>
      <c r="BH313" s="68">
        <v>439669.30000000005</v>
      </c>
    </row>
    <row r="314" spans="2:60">
      <c r="B314" s="79" t="s">
        <v>609</v>
      </c>
      <c r="C314" s="79" t="s">
        <v>610</v>
      </c>
      <c r="D314" s="80" t="s">
        <v>953</v>
      </c>
      <c r="E314" s="81">
        <v>10</v>
      </c>
      <c r="F314" s="68"/>
      <c r="G314" s="68"/>
      <c r="H314" s="68"/>
      <c r="I314" s="68"/>
      <c r="J314" s="68"/>
      <c r="K314" s="68"/>
      <c r="L314" s="68"/>
      <c r="M314" s="68"/>
      <c r="N314" s="68">
        <f t="shared" si="37"/>
        <v>0</v>
      </c>
      <c r="O314" s="68"/>
      <c r="Q314" s="79" t="s">
        <v>609</v>
      </c>
      <c r="R314" s="79" t="s">
        <v>610</v>
      </c>
      <c r="S314" s="80" t="s">
        <v>954</v>
      </c>
      <c r="T314" s="81">
        <v>10</v>
      </c>
      <c r="U314" s="68">
        <v>10669984.183455942</v>
      </c>
      <c r="V314" s="68">
        <v>448430.99000000011</v>
      </c>
      <c r="W314" s="68">
        <v>253648.25999999998</v>
      </c>
      <c r="X314" s="68">
        <v>35989.33</v>
      </c>
      <c r="Y314" s="68">
        <v>1277171.1065599411</v>
      </c>
      <c r="Z314" s="68">
        <v>419435.59798471403</v>
      </c>
      <c r="AA314" s="68">
        <v>329263.48238538764</v>
      </c>
      <c r="AB314" s="68">
        <v>123382.44504383951</v>
      </c>
      <c r="AC314" s="68">
        <f t="shared" si="38"/>
        <v>13804253.515429825</v>
      </c>
      <c r="AD314" s="68">
        <v>246948.12000000002</v>
      </c>
      <c r="AF314" s="79" t="s">
        <v>609</v>
      </c>
      <c r="AG314" s="79" t="s">
        <v>610</v>
      </c>
      <c r="AH314" s="80" t="s">
        <v>1156</v>
      </c>
      <c r="AI314" s="81">
        <v>10</v>
      </c>
      <c r="AJ314" s="68">
        <v>10981224.486512452</v>
      </c>
      <c r="AK314" s="68">
        <v>461339.30999999994</v>
      </c>
      <c r="AL314" s="68">
        <v>261032.46999999997</v>
      </c>
      <c r="AM314" s="68">
        <v>37039.699999999997</v>
      </c>
      <c r="AN314" s="68">
        <v>1314518.2018125623</v>
      </c>
      <c r="AO314" s="68">
        <v>419435.59798471403</v>
      </c>
      <c r="AP314" s="68">
        <v>338882.82996354304</v>
      </c>
      <c r="AQ314" s="68">
        <v>127283.83616790548</v>
      </c>
      <c r="AR314" s="68">
        <f t="shared" si="39"/>
        <v>14194868.312441178</v>
      </c>
      <c r="AS314" s="68">
        <v>254111.88</v>
      </c>
      <c r="AU314" s="79" t="s">
        <v>609</v>
      </c>
      <c r="AV314" s="79" t="s">
        <v>610</v>
      </c>
      <c r="AW314" s="80" t="s">
        <v>1157</v>
      </c>
      <c r="AX314" s="81">
        <v>10</v>
      </c>
      <c r="AY314" s="68">
        <v>11261621.971765604</v>
      </c>
      <c r="AZ314" s="68">
        <v>473093.29999999993</v>
      </c>
      <c r="BA314" s="68">
        <v>267689.48</v>
      </c>
      <c r="BB314" s="68">
        <v>37986.32</v>
      </c>
      <c r="BC314" s="68">
        <v>1348176.7826527227</v>
      </c>
      <c r="BD314" s="68">
        <v>419435.59798471403</v>
      </c>
      <c r="BE314" s="68">
        <v>347505.23343455244</v>
      </c>
      <c r="BF314" s="68">
        <v>130825.07943825983</v>
      </c>
      <c r="BG314" s="68">
        <f t="shared" si="40"/>
        <v>14546882.195275854</v>
      </c>
      <c r="BH314" s="68">
        <v>260548.42999999996</v>
      </c>
    </row>
    <row r="315" spans="2:60">
      <c r="B315" s="79" t="s">
        <v>611</v>
      </c>
      <c r="C315" s="79" t="s">
        <v>612</v>
      </c>
      <c r="D315" s="80" t="s">
        <v>953</v>
      </c>
      <c r="E315" s="81">
        <v>10</v>
      </c>
      <c r="F315" s="68"/>
      <c r="G315" s="68"/>
      <c r="H315" s="68"/>
      <c r="I315" s="68"/>
      <c r="J315" s="68"/>
      <c r="K315" s="68"/>
      <c r="L315" s="68"/>
      <c r="M315" s="68"/>
      <c r="N315" s="68">
        <f t="shared" si="37"/>
        <v>0</v>
      </c>
      <c r="O315" s="68"/>
      <c r="Q315" s="79" t="s">
        <v>611</v>
      </c>
      <c r="R315" s="79" t="s">
        <v>612</v>
      </c>
      <c r="S315" s="80" t="s">
        <v>954</v>
      </c>
      <c r="T315" s="81">
        <v>10</v>
      </c>
      <c r="U315" s="68">
        <v>26547034.825222291</v>
      </c>
      <c r="V315" s="68">
        <v>1735528.47</v>
      </c>
      <c r="W315" s="68">
        <v>1736772.7699999998</v>
      </c>
      <c r="X315" s="68">
        <v>93897.719999999972</v>
      </c>
      <c r="Y315" s="68">
        <v>3604511.488229983</v>
      </c>
      <c r="Z315" s="68">
        <v>1660819.4672820324</v>
      </c>
      <c r="AA315" s="68">
        <v>2450405.1184296324</v>
      </c>
      <c r="AB315" s="68">
        <v>359570.88729097694</v>
      </c>
      <c r="AC315" s="68">
        <f t="shared" si="38"/>
        <v>39152978.466454916</v>
      </c>
      <c r="AD315" s="68">
        <v>964437.72</v>
      </c>
      <c r="AF315" s="79" t="s">
        <v>611</v>
      </c>
      <c r="AG315" s="79" t="s">
        <v>612</v>
      </c>
      <c r="AH315" s="80" t="s">
        <v>1156</v>
      </c>
      <c r="AI315" s="81">
        <v>10</v>
      </c>
      <c r="AJ315" s="68">
        <v>27321190.670784552</v>
      </c>
      <c r="AK315" s="68">
        <v>1785703.7699999996</v>
      </c>
      <c r="AL315" s="68">
        <v>1786970.9300000002</v>
      </c>
      <c r="AM315" s="68">
        <v>96595.66</v>
      </c>
      <c r="AN315" s="68">
        <v>3709882.1271768063</v>
      </c>
      <c r="AO315" s="68">
        <v>1660819.4672820324</v>
      </c>
      <c r="AP315" s="68">
        <v>2522067.7901016986</v>
      </c>
      <c r="AQ315" s="68">
        <v>370930.32658137381</v>
      </c>
      <c r="AR315" s="68">
        <f t="shared" si="39"/>
        <v>40246532.481926464</v>
      </c>
      <c r="AS315" s="68">
        <v>992371.73999999987</v>
      </c>
      <c r="AU315" s="79" t="s">
        <v>611</v>
      </c>
      <c r="AV315" s="79" t="s">
        <v>612</v>
      </c>
      <c r="AW315" s="80" t="s">
        <v>1157</v>
      </c>
      <c r="AX315" s="81">
        <v>10</v>
      </c>
      <c r="AY315" s="68">
        <v>28018891.393146981</v>
      </c>
      <c r="AZ315" s="68">
        <v>1830980.15</v>
      </c>
      <c r="BA315" s="68">
        <v>1832170.3199999998</v>
      </c>
      <c r="BB315" s="68">
        <v>99081.8</v>
      </c>
      <c r="BC315" s="68">
        <v>3804866.7419312769</v>
      </c>
      <c r="BD315" s="68">
        <v>1660819.4672820324</v>
      </c>
      <c r="BE315" s="68">
        <v>2586611.1047877828</v>
      </c>
      <c r="BF315" s="68">
        <v>381243.61948853731</v>
      </c>
      <c r="BG315" s="68">
        <f t="shared" si="40"/>
        <v>41232162.326636605</v>
      </c>
      <c r="BH315" s="68">
        <v>1017497.73</v>
      </c>
    </row>
    <row r="316" spans="2:60">
      <c r="B316" s="79" t="s">
        <v>613</v>
      </c>
      <c r="C316" s="79" t="s">
        <v>614</v>
      </c>
      <c r="D316" s="80" t="s">
        <v>953</v>
      </c>
      <c r="E316" s="81">
        <v>10</v>
      </c>
      <c r="F316" s="68"/>
      <c r="G316" s="68"/>
      <c r="H316" s="68"/>
      <c r="I316" s="68"/>
      <c r="J316" s="68"/>
      <c r="K316" s="68"/>
      <c r="L316" s="68"/>
      <c r="M316" s="68"/>
      <c r="N316" s="68">
        <f t="shared" si="37"/>
        <v>0</v>
      </c>
      <c r="O316" s="68"/>
      <c r="Q316" s="79" t="s">
        <v>613</v>
      </c>
      <c r="R316" s="79" t="s">
        <v>614</v>
      </c>
      <c r="S316" s="80" t="s">
        <v>954</v>
      </c>
      <c r="T316" s="81">
        <v>10</v>
      </c>
      <c r="U316" s="68">
        <v>42901076.317983992</v>
      </c>
      <c r="V316" s="68">
        <v>1354809.1</v>
      </c>
      <c r="W316" s="68">
        <v>637386.77000000014</v>
      </c>
      <c r="X316" s="68">
        <v>154975.22</v>
      </c>
      <c r="Y316" s="68">
        <v>6713693.6269659847</v>
      </c>
      <c r="Z316" s="68">
        <v>2125553.6146560181</v>
      </c>
      <c r="AA316" s="68">
        <v>4603373.9666364845</v>
      </c>
      <c r="AB316" s="68">
        <v>517702.04764348269</v>
      </c>
      <c r="AC316" s="68">
        <f t="shared" si="38"/>
        <v>59364484.073885962</v>
      </c>
      <c r="AD316" s="68">
        <v>355913.41000000009</v>
      </c>
      <c r="AF316" s="79" t="s">
        <v>613</v>
      </c>
      <c r="AG316" s="79" t="s">
        <v>614</v>
      </c>
      <c r="AH316" s="80" t="s">
        <v>1156</v>
      </c>
      <c r="AI316" s="81">
        <v>10</v>
      </c>
      <c r="AJ316" s="68">
        <v>43850482.934926689</v>
      </c>
      <c r="AK316" s="68">
        <v>1382408.7899999998</v>
      </c>
      <c r="AL316" s="68">
        <v>650337.56000000006</v>
      </c>
      <c r="AM316" s="68">
        <v>158119.29999999999</v>
      </c>
      <c r="AN316" s="68">
        <v>6861660.6686351392</v>
      </c>
      <c r="AO316" s="68">
        <v>2125553.6146560181</v>
      </c>
      <c r="AP316" s="68">
        <v>4705629.9813132193</v>
      </c>
      <c r="AQ316" s="68">
        <v>528976.63718510419</v>
      </c>
      <c r="AR316" s="68">
        <f t="shared" si="39"/>
        <v>60626329.276716165</v>
      </c>
      <c r="AS316" s="68">
        <v>363159.79</v>
      </c>
      <c r="AU316" s="79" t="s">
        <v>613</v>
      </c>
      <c r="AV316" s="79" t="s">
        <v>614</v>
      </c>
      <c r="AW316" s="80" t="s">
        <v>1157</v>
      </c>
      <c r="AX316" s="81">
        <v>10</v>
      </c>
      <c r="AY316" s="68">
        <v>44658667.911270641</v>
      </c>
      <c r="AZ316" s="68">
        <v>1405443.61</v>
      </c>
      <c r="BA316" s="68">
        <v>661235.52</v>
      </c>
      <c r="BB316" s="68">
        <v>160753.03</v>
      </c>
      <c r="BC316" s="68">
        <v>6987577.8009771183</v>
      </c>
      <c r="BD316" s="68">
        <v>2125553.6146560181</v>
      </c>
      <c r="BE316" s="68">
        <v>4792497.3514250722</v>
      </c>
      <c r="BF316" s="68">
        <v>538461.02699645609</v>
      </c>
      <c r="BG316" s="68">
        <f t="shared" si="40"/>
        <v>61699443.32532531</v>
      </c>
      <c r="BH316" s="68">
        <v>369253.45999999996</v>
      </c>
    </row>
    <row r="317" spans="2:60">
      <c r="B317" s="79" t="s">
        <v>615</v>
      </c>
      <c r="C317" s="79" t="s">
        <v>616</v>
      </c>
      <c r="D317" s="80" t="s">
        <v>953</v>
      </c>
      <c r="E317" s="81">
        <v>10</v>
      </c>
      <c r="F317" s="68"/>
      <c r="G317" s="68"/>
      <c r="H317" s="68"/>
      <c r="I317" s="68"/>
      <c r="J317" s="68"/>
      <c r="K317" s="68"/>
      <c r="L317" s="68"/>
      <c r="M317" s="68"/>
      <c r="N317" s="68">
        <f t="shared" si="37"/>
        <v>0</v>
      </c>
      <c r="O317" s="68"/>
      <c r="Q317" s="79" t="s">
        <v>615</v>
      </c>
      <c r="R317" s="79" t="s">
        <v>616</v>
      </c>
      <c r="S317" s="80" t="s">
        <v>954</v>
      </c>
      <c r="T317" s="81">
        <v>10</v>
      </c>
      <c r="U317" s="68">
        <v>7530556.1850171387</v>
      </c>
      <c r="V317" s="68">
        <v>539744.36</v>
      </c>
      <c r="W317" s="68">
        <v>203110.03999999998</v>
      </c>
      <c r="X317" s="68">
        <v>24886.239999999998</v>
      </c>
      <c r="Y317" s="68">
        <v>1136041.4602044015</v>
      </c>
      <c r="Z317" s="68">
        <v>749819.01281207998</v>
      </c>
      <c r="AA317" s="68">
        <v>339564.65319311112</v>
      </c>
      <c r="AB317" s="68">
        <v>96702.674717936665</v>
      </c>
      <c r="AC317" s="68">
        <f t="shared" si="38"/>
        <v>10885080.275944669</v>
      </c>
      <c r="AD317" s="68">
        <v>264655.65000000002</v>
      </c>
      <c r="AF317" s="79" t="s">
        <v>615</v>
      </c>
      <c r="AG317" s="79" t="s">
        <v>616</v>
      </c>
      <c r="AH317" s="80" t="s">
        <v>1156</v>
      </c>
      <c r="AI317" s="81">
        <v>10</v>
      </c>
      <c r="AJ317" s="68">
        <v>7738540.1387099326</v>
      </c>
      <c r="AK317" s="68">
        <v>555303.16999999993</v>
      </c>
      <c r="AL317" s="68">
        <v>208981.92999999993</v>
      </c>
      <c r="AM317" s="68">
        <v>25635.38</v>
      </c>
      <c r="AN317" s="68">
        <v>1169252.3753999618</v>
      </c>
      <c r="AO317" s="68">
        <v>749819.01281207998</v>
      </c>
      <c r="AP317" s="68">
        <v>349731.00524672086</v>
      </c>
      <c r="AQ317" s="68">
        <v>99645.397611519322</v>
      </c>
      <c r="AR317" s="68">
        <f t="shared" si="39"/>
        <v>11169150.269780215</v>
      </c>
      <c r="AS317" s="68">
        <v>272241.86000000004</v>
      </c>
      <c r="AU317" s="79" t="s">
        <v>615</v>
      </c>
      <c r="AV317" s="79" t="s">
        <v>616</v>
      </c>
      <c r="AW317" s="80" t="s">
        <v>1157</v>
      </c>
      <c r="AX317" s="81">
        <v>10</v>
      </c>
      <c r="AY317" s="68">
        <v>7927448.7954430087</v>
      </c>
      <c r="AZ317" s="68">
        <v>569398.02000000014</v>
      </c>
      <c r="BA317" s="68">
        <v>214230.93000000002</v>
      </c>
      <c r="BB317" s="68">
        <v>26282.959999999999</v>
      </c>
      <c r="BC317" s="68">
        <v>1199189.4586795087</v>
      </c>
      <c r="BD317" s="68">
        <v>749819.01281207998</v>
      </c>
      <c r="BE317" s="68">
        <v>358488.86373433843</v>
      </c>
      <c r="BF317" s="68">
        <v>102329.64498222247</v>
      </c>
      <c r="BG317" s="68">
        <f t="shared" si="40"/>
        <v>11426382.15565116</v>
      </c>
      <c r="BH317" s="68">
        <v>279194.46999999997</v>
      </c>
    </row>
    <row r="318" spans="2:60">
      <c r="B318" s="79" t="s">
        <v>1145</v>
      </c>
      <c r="C318" s="79" t="s">
        <v>1152</v>
      </c>
      <c r="D318" s="80" t="s">
        <v>953</v>
      </c>
      <c r="E318" s="81">
        <v>10</v>
      </c>
      <c r="F318" s="68"/>
      <c r="G318" s="68"/>
      <c r="H318" s="68"/>
      <c r="I318" s="68"/>
      <c r="J318" s="68"/>
      <c r="K318" s="68"/>
      <c r="L318" s="68"/>
      <c r="M318" s="68"/>
      <c r="N318" s="68">
        <f t="shared" si="37"/>
        <v>0</v>
      </c>
      <c r="O318" s="68"/>
      <c r="Q318" s="79" t="s">
        <v>1145</v>
      </c>
      <c r="R318" s="79" t="s">
        <v>1152</v>
      </c>
      <c r="S318" s="80" t="s">
        <v>954</v>
      </c>
      <c r="T318" s="81">
        <v>10</v>
      </c>
      <c r="U318" s="68">
        <v>0</v>
      </c>
      <c r="V318" s="68">
        <v>0</v>
      </c>
      <c r="W318" s="68">
        <v>0</v>
      </c>
      <c r="X318" s="68">
        <v>0</v>
      </c>
      <c r="Y318" s="68">
        <v>0</v>
      </c>
      <c r="Z318" s="68">
        <v>0</v>
      </c>
      <c r="AA318" s="68">
        <v>0</v>
      </c>
      <c r="AB318" s="68">
        <v>0</v>
      </c>
      <c r="AC318" s="68">
        <f t="shared" si="38"/>
        <v>0</v>
      </c>
      <c r="AD318" s="68">
        <v>0</v>
      </c>
      <c r="AF318" s="79" t="s">
        <v>1145</v>
      </c>
      <c r="AG318" s="79" t="s">
        <v>1152</v>
      </c>
      <c r="AH318" s="80" t="s">
        <v>1156</v>
      </c>
      <c r="AI318" s="81">
        <v>10</v>
      </c>
      <c r="AJ318" s="68">
        <v>0</v>
      </c>
      <c r="AK318" s="68">
        <v>0</v>
      </c>
      <c r="AL318" s="68">
        <v>0</v>
      </c>
      <c r="AM318" s="68">
        <v>0</v>
      </c>
      <c r="AN318" s="68">
        <v>0</v>
      </c>
      <c r="AO318" s="68">
        <v>0</v>
      </c>
      <c r="AP318" s="68">
        <v>0</v>
      </c>
      <c r="AQ318" s="68">
        <v>0</v>
      </c>
      <c r="AR318" s="68">
        <f t="shared" si="39"/>
        <v>0</v>
      </c>
      <c r="AS318" s="68">
        <v>0</v>
      </c>
      <c r="AU318" s="79" t="s">
        <v>1145</v>
      </c>
      <c r="AV318" s="79" t="s">
        <v>1152</v>
      </c>
      <c r="AW318" s="80" t="s">
        <v>1157</v>
      </c>
      <c r="AX318" s="81">
        <v>10</v>
      </c>
      <c r="AY318" s="68">
        <v>0</v>
      </c>
      <c r="AZ318" s="68">
        <v>0</v>
      </c>
      <c r="BA318" s="68">
        <v>0</v>
      </c>
      <c r="BB318" s="68">
        <v>0</v>
      </c>
      <c r="BC318" s="68">
        <v>0</v>
      </c>
      <c r="BD318" s="68">
        <v>0</v>
      </c>
      <c r="BE318" s="68">
        <v>0</v>
      </c>
      <c r="BF318" s="68">
        <v>0</v>
      </c>
      <c r="BG318" s="68">
        <f t="shared" si="40"/>
        <v>0</v>
      </c>
      <c r="BH318" s="68">
        <v>0</v>
      </c>
    </row>
  </sheetData>
  <autoFilter ref="A4:BJ318" xr:uid="{00000000-0009-0000-0000-00000D000000}"/>
  <sortState xmlns:xlrd2="http://schemas.microsoft.com/office/spreadsheetml/2017/richdata2" ref="A5:AZ311">
    <sortCondition ref="B5:B311"/>
  </sortState>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5">
    <tabColor theme="5" tint="0.59999389629810485"/>
  </sheetPr>
  <dimension ref="A1:BJ322"/>
  <sheetViews>
    <sheetView topLeftCell="A284" workbookViewId="0">
      <selection activeCell="K5" sqref="K5:M318"/>
    </sheetView>
  </sheetViews>
  <sheetFormatPr defaultRowHeight="15"/>
  <cols>
    <col min="1" max="1" width="5.28515625" customWidth="1"/>
    <col min="2" max="2" width="7.140625" hidden="1" customWidth="1"/>
    <col min="3" max="3" width="54.5703125" hidden="1" customWidth="1"/>
    <col min="4" max="4" width="7.5703125" hidden="1" customWidth="1"/>
    <col min="5" max="5" width="10.140625" hidden="1" customWidth="1"/>
    <col min="6" max="7" width="18.140625" hidden="1" customWidth="1"/>
    <col min="8" max="10" width="14.28515625" hidden="1" customWidth="1"/>
    <col min="11" max="11" width="15.28515625" hidden="1" customWidth="1"/>
    <col min="12" max="13" width="16.85546875" hidden="1" customWidth="1"/>
    <col min="14" max="15" width="15.28515625" hidden="1" customWidth="1"/>
    <col min="16" max="16" width="8" bestFit="1" customWidth="1"/>
    <col min="17" max="17" width="7.140625" bestFit="1" customWidth="1"/>
    <col min="18" max="18" width="54.5703125" bestFit="1" customWidth="1"/>
    <col min="19" max="19" width="7.5703125" bestFit="1" customWidth="1"/>
    <col min="20" max="20" width="10.140625" bestFit="1" customWidth="1"/>
    <col min="21" max="22" width="18.140625" customWidth="1"/>
    <col min="23" max="25" width="14.28515625" bestFit="1" customWidth="1"/>
    <col min="26" max="26" width="15.28515625" bestFit="1" customWidth="1"/>
    <col min="27" max="27" width="16.85546875" bestFit="1" customWidth="1"/>
    <col min="28" max="28" width="16.85546875" customWidth="1"/>
    <col min="29" max="30" width="15.28515625" bestFit="1" customWidth="1"/>
    <col min="31" max="31" width="8" bestFit="1" customWidth="1"/>
    <col min="32" max="32" width="7.140625" bestFit="1" customWidth="1"/>
    <col min="33" max="33" width="54.5703125" bestFit="1" customWidth="1"/>
    <col min="34" max="34" width="7.5703125" bestFit="1" customWidth="1"/>
    <col min="35" max="35" width="10.140625" bestFit="1" customWidth="1"/>
    <col min="36" max="37" width="18.140625" customWidth="1"/>
    <col min="38" max="40" width="14.28515625" bestFit="1" customWidth="1"/>
    <col min="41" max="41" width="15.28515625" bestFit="1" customWidth="1"/>
    <col min="42" max="42" width="16.85546875" bestFit="1" customWidth="1"/>
    <col min="43" max="43" width="16.85546875" customWidth="1"/>
    <col min="44" max="45" width="15.28515625" bestFit="1" customWidth="1"/>
    <col min="47" max="47" width="7.140625" bestFit="1" customWidth="1"/>
    <col min="48" max="48" width="54.5703125" bestFit="1" customWidth="1"/>
    <col min="49" max="49" width="7.5703125" bestFit="1" customWidth="1"/>
    <col min="50" max="50" width="10.140625" bestFit="1" customWidth="1"/>
    <col min="51" max="52" width="18.140625" customWidth="1"/>
    <col min="53" max="55" width="14.28515625" bestFit="1" customWidth="1"/>
    <col min="56" max="56" width="15.28515625" bestFit="1" customWidth="1"/>
    <col min="57" max="57" width="16.85546875" bestFit="1" customWidth="1"/>
    <col min="58" max="58" width="16.85546875" customWidth="1"/>
    <col min="59" max="60" width="15.28515625" bestFit="1" customWidth="1"/>
  </cols>
  <sheetData>
    <row r="1" spans="1:62" s="60" customFormat="1">
      <c r="A1" s="82"/>
      <c r="B1" s="82">
        <v>1</v>
      </c>
      <c r="C1" s="82">
        <f>B1+1</f>
        <v>2</v>
      </c>
      <c r="D1" s="82">
        <f t="shared" ref="D1:N1" si="0">C1+1</f>
        <v>3</v>
      </c>
      <c r="E1" s="82">
        <f t="shared" si="0"/>
        <v>4</v>
      </c>
      <c r="F1" s="82">
        <f t="shared" si="0"/>
        <v>5</v>
      </c>
      <c r="G1" s="82">
        <f t="shared" si="0"/>
        <v>6</v>
      </c>
      <c r="H1" s="82">
        <f>G1+1</f>
        <v>7</v>
      </c>
      <c r="I1" s="82">
        <f t="shared" si="0"/>
        <v>8</v>
      </c>
      <c r="J1" s="82">
        <f t="shared" si="0"/>
        <v>9</v>
      </c>
      <c r="K1" s="82">
        <f t="shared" si="0"/>
        <v>10</v>
      </c>
      <c r="L1" s="82">
        <f t="shared" si="0"/>
        <v>11</v>
      </c>
      <c r="M1" s="82">
        <f t="shared" si="0"/>
        <v>12</v>
      </c>
      <c r="N1" s="82">
        <f t="shared" si="0"/>
        <v>13</v>
      </c>
      <c r="O1" s="82"/>
      <c r="P1" s="82"/>
      <c r="Q1" s="82">
        <v>1</v>
      </c>
      <c r="R1" s="82">
        <f>Q1+1</f>
        <v>2</v>
      </c>
      <c r="S1" s="82">
        <f t="shared" ref="S1:AC1" si="1">R1+1</f>
        <v>3</v>
      </c>
      <c r="T1" s="82">
        <f t="shared" si="1"/>
        <v>4</v>
      </c>
      <c r="U1" s="82">
        <f t="shared" si="1"/>
        <v>5</v>
      </c>
      <c r="V1" s="82">
        <f t="shared" si="1"/>
        <v>6</v>
      </c>
      <c r="W1" s="82">
        <f t="shared" si="1"/>
        <v>7</v>
      </c>
      <c r="X1" s="82">
        <f t="shared" si="1"/>
        <v>8</v>
      </c>
      <c r="Y1" s="82">
        <f t="shared" si="1"/>
        <v>9</v>
      </c>
      <c r="Z1" s="82">
        <f t="shared" si="1"/>
        <v>10</v>
      </c>
      <c r="AA1" s="82">
        <f t="shared" si="1"/>
        <v>11</v>
      </c>
      <c r="AB1" s="82">
        <f t="shared" si="1"/>
        <v>12</v>
      </c>
      <c r="AC1" s="82">
        <f t="shared" si="1"/>
        <v>13</v>
      </c>
      <c r="AD1" s="82"/>
      <c r="AE1" s="82"/>
      <c r="AF1" s="82">
        <v>1</v>
      </c>
      <c r="AG1" s="82">
        <f>AF1+1</f>
        <v>2</v>
      </c>
      <c r="AH1" s="82">
        <f t="shared" ref="AH1:AR1" si="2">AG1+1</f>
        <v>3</v>
      </c>
      <c r="AI1" s="82">
        <f t="shared" si="2"/>
        <v>4</v>
      </c>
      <c r="AJ1" s="82">
        <f t="shared" si="2"/>
        <v>5</v>
      </c>
      <c r="AK1" s="82">
        <f t="shared" si="2"/>
        <v>6</v>
      </c>
      <c r="AL1" s="82">
        <f t="shared" si="2"/>
        <v>7</v>
      </c>
      <c r="AM1" s="82">
        <f t="shared" si="2"/>
        <v>8</v>
      </c>
      <c r="AN1" s="82">
        <f t="shared" si="2"/>
        <v>9</v>
      </c>
      <c r="AO1" s="82">
        <f t="shared" si="2"/>
        <v>10</v>
      </c>
      <c r="AP1" s="82">
        <f t="shared" si="2"/>
        <v>11</v>
      </c>
      <c r="AQ1" s="82">
        <f t="shared" si="2"/>
        <v>12</v>
      </c>
      <c r="AR1" s="82">
        <f t="shared" si="2"/>
        <v>13</v>
      </c>
      <c r="AS1" s="82"/>
      <c r="AU1" s="82">
        <v>1</v>
      </c>
      <c r="AV1" s="82">
        <f>AU1+1</f>
        <v>2</v>
      </c>
      <c r="AW1" s="82">
        <f t="shared" ref="AW1:BF1" si="3">AV1+1</f>
        <v>3</v>
      </c>
      <c r="AX1" s="82">
        <f t="shared" si="3"/>
        <v>4</v>
      </c>
      <c r="AY1" s="82">
        <f t="shared" si="3"/>
        <v>5</v>
      </c>
      <c r="AZ1" s="82">
        <f t="shared" si="3"/>
        <v>6</v>
      </c>
      <c r="BA1" s="82">
        <f t="shared" si="3"/>
        <v>7</v>
      </c>
      <c r="BB1" s="82">
        <f t="shared" si="3"/>
        <v>8</v>
      </c>
      <c r="BC1" s="82">
        <f t="shared" si="3"/>
        <v>9</v>
      </c>
      <c r="BD1" s="82">
        <f t="shared" si="3"/>
        <v>10</v>
      </c>
      <c r="BE1" s="82">
        <f t="shared" si="3"/>
        <v>11</v>
      </c>
      <c r="BF1" s="82">
        <f t="shared" si="3"/>
        <v>12</v>
      </c>
      <c r="BG1" s="82">
        <f>BF1+1</f>
        <v>13</v>
      </c>
      <c r="BH1" s="82">
        <f>BG1+1</f>
        <v>14</v>
      </c>
      <c r="BI1" s="82"/>
      <c r="BJ1" s="82"/>
    </row>
    <row r="2" spans="1:62">
      <c r="B2" s="72"/>
      <c r="C2" s="72"/>
      <c r="D2" s="73"/>
      <c r="E2" s="73"/>
      <c r="K2" s="114"/>
      <c r="L2" s="114"/>
      <c r="M2" s="114"/>
      <c r="N2" s="114"/>
      <c r="O2" s="114"/>
      <c r="Q2" s="72"/>
      <c r="R2" s="72"/>
      <c r="S2" s="73"/>
      <c r="T2" s="73"/>
      <c r="V2" s="113"/>
      <c r="W2" s="239"/>
      <c r="Z2" s="114"/>
      <c r="AA2" s="114"/>
      <c r="AB2" s="114"/>
      <c r="AC2" s="114"/>
      <c r="AD2" s="114"/>
      <c r="AF2" s="72"/>
      <c r="AG2" s="72"/>
      <c r="AH2" s="73"/>
      <c r="AI2" s="73"/>
      <c r="AO2" s="114"/>
      <c r="AP2" s="114"/>
      <c r="AQ2" s="114"/>
      <c r="AR2" s="114"/>
      <c r="AS2" s="114"/>
      <c r="AU2" s="72"/>
      <c r="AV2" s="72"/>
      <c r="AW2" s="73"/>
      <c r="AX2" s="73"/>
      <c r="BD2" s="114"/>
      <c r="BE2" s="114"/>
      <c r="BF2" s="114"/>
      <c r="BG2" s="114"/>
      <c r="BH2" s="114"/>
    </row>
    <row r="3" spans="1:62" ht="27" thickBot="1">
      <c r="B3" s="69" t="s">
        <v>644</v>
      </c>
      <c r="C3" s="69" t="s">
        <v>951</v>
      </c>
      <c r="D3" s="70" t="s">
        <v>960</v>
      </c>
      <c r="E3" s="70" t="s">
        <v>961</v>
      </c>
      <c r="F3" s="71" t="s">
        <v>1020</v>
      </c>
      <c r="G3" s="71" t="s">
        <v>660</v>
      </c>
      <c r="H3" s="71" t="s">
        <v>962</v>
      </c>
      <c r="I3" s="71" t="s">
        <v>658</v>
      </c>
      <c r="J3" s="71" t="s">
        <v>963</v>
      </c>
      <c r="K3" s="71" t="s">
        <v>964</v>
      </c>
      <c r="L3" s="71" t="s">
        <v>1155</v>
      </c>
      <c r="M3" s="71" t="s">
        <v>1159</v>
      </c>
      <c r="N3" s="71" t="s">
        <v>1158</v>
      </c>
      <c r="O3" s="71" t="s">
        <v>1175</v>
      </c>
      <c r="Q3" s="69" t="s">
        <v>644</v>
      </c>
      <c r="R3" s="69" t="s">
        <v>951</v>
      </c>
      <c r="S3" s="70" t="s">
        <v>960</v>
      </c>
      <c r="T3" s="70" t="s">
        <v>961</v>
      </c>
      <c r="U3" s="71" t="s">
        <v>1020</v>
      </c>
      <c r="V3" s="71" t="s">
        <v>660</v>
      </c>
      <c r="W3" s="71" t="s">
        <v>962</v>
      </c>
      <c r="X3" s="71" t="s">
        <v>658</v>
      </c>
      <c r="Y3" s="71" t="s">
        <v>963</v>
      </c>
      <c r="Z3" s="71" t="s">
        <v>964</v>
      </c>
      <c r="AA3" s="71" t="s">
        <v>1155</v>
      </c>
      <c r="AB3" s="71" t="s">
        <v>1159</v>
      </c>
      <c r="AC3" s="71" t="s">
        <v>1158</v>
      </c>
      <c r="AD3" s="71" t="s">
        <v>1175</v>
      </c>
      <c r="AF3" s="69" t="s">
        <v>644</v>
      </c>
      <c r="AG3" s="69" t="s">
        <v>951</v>
      </c>
      <c r="AH3" s="70" t="s">
        <v>960</v>
      </c>
      <c r="AI3" s="70" t="s">
        <v>961</v>
      </c>
      <c r="AJ3" s="71" t="s">
        <v>1020</v>
      </c>
      <c r="AK3" s="71" t="s">
        <v>660</v>
      </c>
      <c r="AL3" s="71" t="s">
        <v>962</v>
      </c>
      <c r="AM3" s="71" t="s">
        <v>658</v>
      </c>
      <c r="AN3" s="71" t="s">
        <v>963</v>
      </c>
      <c r="AO3" s="71" t="s">
        <v>964</v>
      </c>
      <c r="AP3" s="71" t="s">
        <v>1155</v>
      </c>
      <c r="AQ3" s="71" t="s">
        <v>1159</v>
      </c>
      <c r="AR3" s="71" t="s">
        <v>1158</v>
      </c>
      <c r="AS3" s="71" t="s">
        <v>1175</v>
      </c>
      <c r="AU3" s="69" t="s">
        <v>644</v>
      </c>
      <c r="AV3" s="69" t="s">
        <v>951</v>
      </c>
      <c r="AW3" s="70" t="s">
        <v>960</v>
      </c>
      <c r="AX3" s="70" t="s">
        <v>961</v>
      </c>
      <c r="AY3" s="71" t="s">
        <v>1020</v>
      </c>
      <c r="AZ3" s="71" t="s">
        <v>660</v>
      </c>
      <c r="BA3" s="71" t="s">
        <v>962</v>
      </c>
      <c r="BB3" s="71" t="s">
        <v>658</v>
      </c>
      <c r="BC3" s="71" t="s">
        <v>963</v>
      </c>
      <c r="BD3" s="71" t="s">
        <v>964</v>
      </c>
      <c r="BE3" s="71" t="s">
        <v>1155</v>
      </c>
      <c r="BF3" s="71" t="s">
        <v>1159</v>
      </c>
      <c r="BG3" s="71" t="s">
        <v>1158</v>
      </c>
      <c r="BH3" s="71" t="s">
        <v>1175</v>
      </c>
    </row>
    <row r="4" spans="1:62">
      <c r="B4" s="74" t="s">
        <v>659</v>
      </c>
      <c r="C4" s="75" t="s">
        <v>911</v>
      </c>
      <c r="D4" s="76" t="s">
        <v>953</v>
      </c>
      <c r="E4" s="77">
        <v>19</v>
      </c>
      <c r="F4" s="78">
        <f t="shared" ref="F4:M4" si="4">SUM(F5:F318)</f>
        <v>0</v>
      </c>
      <c r="G4" s="78">
        <f t="shared" si="4"/>
        <v>0</v>
      </c>
      <c r="H4" s="78">
        <f t="shared" si="4"/>
        <v>0</v>
      </c>
      <c r="I4" s="78">
        <f t="shared" si="4"/>
        <v>0</v>
      </c>
      <c r="J4" s="78">
        <f t="shared" si="4"/>
        <v>0</v>
      </c>
      <c r="K4" s="78">
        <f t="shared" si="4"/>
        <v>0</v>
      </c>
      <c r="L4" s="78">
        <f t="shared" si="4"/>
        <v>0</v>
      </c>
      <c r="M4" s="78">
        <f t="shared" si="4"/>
        <v>0</v>
      </c>
      <c r="N4" s="78">
        <f>SUM(N5:N318)</f>
        <v>0</v>
      </c>
      <c r="O4" s="78">
        <f t="shared" ref="O4" si="5">SUM(O5:O318)</f>
        <v>0</v>
      </c>
      <c r="Q4" s="74" t="s">
        <v>659</v>
      </c>
      <c r="R4" s="75" t="s">
        <v>911</v>
      </c>
      <c r="S4" s="76" t="s">
        <v>954</v>
      </c>
      <c r="T4" s="77">
        <v>16</v>
      </c>
      <c r="U4" s="78">
        <v>9732248444.7386799</v>
      </c>
      <c r="V4" s="78">
        <v>321009808.82000011</v>
      </c>
      <c r="W4" s="78">
        <v>223469417.65000013</v>
      </c>
      <c r="X4" s="78">
        <v>33016099.53999998</v>
      </c>
      <c r="Y4" s="78">
        <v>1485578906.5879714</v>
      </c>
      <c r="Z4" s="78">
        <v>540017823.59980285</v>
      </c>
      <c r="AA4" s="78">
        <v>661307527.09610641</v>
      </c>
      <c r="AB4" s="78">
        <v>113814030.0255727</v>
      </c>
      <c r="AC4" s="78">
        <f>SUM(AC5:AC318)</f>
        <v>13242460547.278139</v>
      </c>
      <c r="AD4" s="78">
        <v>131998489.21999998</v>
      </c>
      <c r="AF4" s="74" t="s">
        <v>659</v>
      </c>
      <c r="AG4" s="75" t="s">
        <v>911</v>
      </c>
      <c r="AH4" s="76" t="s">
        <v>1156</v>
      </c>
      <c r="AI4" s="77">
        <v>16</v>
      </c>
      <c r="AJ4" s="78">
        <v>9872375183.4451294</v>
      </c>
      <c r="AK4" s="78">
        <v>323157189.54000002</v>
      </c>
      <c r="AL4" s="78">
        <v>226264643.13000011</v>
      </c>
      <c r="AM4" s="78">
        <v>33419556.539999973</v>
      </c>
      <c r="AN4" s="78">
        <v>1507212780.4176853</v>
      </c>
      <c r="AO4" s="78">
        <v>540017823.59980285</v>
      </c>
      <c r="AP4" s="78">
        <v>671155755.84101307</v>
      </c>
      <c r="AQ4" s="78">
        <v>115204836.86299273</v>
      </c>
      <c r="AR4" s="78">
        <f>SUM(AR5:AR318)</f>
        <v>13424298283.676628</v>
      </c>
      <c r="AS4" s="78">
        <v>135490514.29999995</v>
      </c>
      <c r="AU4" s="74" t="s">
        <v>659</v>
      </c>
      <c r="AV4" s="75" t="s">
        <v>911</v>
      </c>
      <c r="AW4" s="76" t="s">
        <v>1157</v>
      </c>
      <c r="AX4" s="77">
        <v>16</v>
      </c>
      <c r="AY4" s="78">
        <v>10111538975.495752</v>
      </c>
      <c r="AZ4" s="78">
        <v>330918180.1000002</v>
      </c>
      <c r="BA4" s="78">
        <v>231740720.01000014</v>
      </c>
      <c r="BB4" s="78">
        <v>34218942.939999983</v>
      </c>
      <c r="BC4" s="78">
        <v>1543860336.524869</v>
      </c>
      <c r="BD4" s="78">
        <v>540017823.59980285</v>
      </c>
      <c r="BE4" s="78">
        <v>687550701.43539548</v>
      </c>
      <c r="BF4" s="78">
        <v>118197846.91966052</v>
      </c>
      <c r="BG4" s="78">
        <f>SUM(BG5:BG318)</f>
        <v>13736834166.805468</v>
      </c>
      <c r="BH4" s="78">
        <v>138790639.78</v>
      </c>
    </row>
    <row r="5" spans="1:62">
      <c r="B5" s="79" t="s">
        <v>3</v>
      </c>
      <c r="C5" s="79" t="s">
        <v>4</v>
      </c>
      <c r="D5" s="80" t="s">
        <v>953</v>
      </c>
      <c r="E5" s="81">
        <v>19</v>
      </c>
      <c r="F5" s="68"/>
      <c r="G5" s="68"/>
      <c r="H5" s="68"/>
      <c r="I5" s="68"/>
      <c r="J5" s="68"/>
      <c r="K5" s="68"/>
      <c r="L5" s="68"/>
      <c r="M5" s="68"/>
      <c r="N5" s="68">
        <f>SUM(F5:M5,O5)</f>
        <v>0</v>
      </c>
      <c r="O5" s="68"/>
      <c r="Q5" s="79" t="s">
        <v>3</v>
      </c>
      <c r="R5" s="79" t="s">
        <v>4</v>
      </c>
      <c r="S5" s="80" t="s">
        <v>954</v>
      </c>
      <c r="T5" s="81">
        <v>16</v>
      </c>
      <c r="U5" s="68">
        <v>1864297.3092497443</v>
      </c>
      <c r="V5" s="68">
        <v>23678.49</v>
      </c>
      <c r="W5" s="68">
        <v>0</v>
      </c>
      <c r="X5" s="68">
        <v>1536.8</v>
      </c>
      <c r="Y5" s="68">
        <v>29452.077910182568</v>
      </c>
      <c r="Z5" s="68">
        <v>140150.91523499833</v>
      </c>
      <c r="AA5" s="68">
        <v>23751.891435555131</v>
      </c>
      <c r="AB5" s="68">
        <v>18510.424880623817</v>
      </c>
      <c r="AC5" s="68">
        <f>SUM(U5:AB5,AD5)</f>
        <v>2117944.418711104</v>
      </c>
      <c r="AD5" s="68">
        <v>16566.509999999998</v>
      </c>
      <c r="AF5" s="79" t="s">
        <v>3</v>
      </c>
      <c r="AG5" s="79" t="s">
        <v>4</v>
      </c>
      <c r="AH5" s="80" t="s">
        <v>1156</v>
      </c>
      <c r="AI5" s="81">
        <v>16</v>
      </c>
      <c r="AJ5" s="68">
        <v>1872093.2337441151</v>
      </c>
      <c r="AK5" s="68">
        <v>23523.409999999996</v>
      </c>
      <c r="AL5" s="68">
        <v>0</v>
      </c>
      <c r="AM5" s="68">
        <v>1541.32</v>
      </c>
      <c r="AN5" s="68">
        <v>29604.664006470768</v>
      </c>
      <c r="AO5" s="68">
        <v>140150.91523499833</v>
      </c>
      <c r="AP5" s="68">
        <v>23880.130038993178</v>
      </c>
      <c r="AQ5" s="68">
        <v>18573.219659760129</v>
      </c>
      <c r="AR5" s="68">
        <f>SUM(AJ5:AQ5,AS5)</f>
        <v>2126206.9926843378</v>
      </c>
      <c r="AS5" s="68">
        <v>16840.099999999999</v>
      </c>
      <c r="AU5" s="79" t="s">
        <v>3</v>
      </c>
      <c r="AV5" s="79" t="s">
        <v>4</v>
      </c>
      <c r="AW5" s="80" t="s">
        <v>1157</v>
      </c>
      <c r="AX5" s="81">
        <v>16</v>
      </c>
      <c r="AY5" s="68">
        <v>1904444.7586677345</v>
      </c>
      <c r="AZ5" s="68">
        <v>23931.15</v>
      </c>
      <c r="BA5" s="68">
        <v>0</v>
      </c>
      <c r="BB5" s="68">
        <v>1568.1</v>
      </c>
      <c r="BC5" s="68">
        <v>30122.838135358212</v>
      </c>
      <c r="BD5" s="68">
        <v>140150.91523499833</v>
      </c>
      <c r="BE5" s="68">
        <v>24299.079389371043</v>
      </c>
      <c r="BF5" s="68">
        <v>18944.668652954977</v>
      </c>
      <c r="BG5" s="68">
        <f>SUM(AY5:BF5,BH5)</f>
        <v>2160595.080080417</v>
      </c>
      <c r="BH5" s="68">
        <v>17133.57</v>
      </c>
    </row>
    <row r="6" spans="1:62">
      <c r="B6" s="79" t="s">
        <v>5</v>
      </c>
      <c r="C6" s="79" t="s">
        <v>6</v>
      </c>
      <c r="D6" s="80" t="s">
        <v>953</v>
      </c>
      <c r="E6" s="81">
        <v>19</v>
      </c>
      <c r="F6" s="68"/>
      <c r="G6" s="68"/>
      <c r="H6" s="68"/>
      <c r="I6" s="68"/>
      <c r="J6" s="68"/>
      <c r="K6" s="68"/>
      <c r="L6" s="68"/>
      <c r="M6" s="68"/>
      <c r="N6" s="68">
        <f t="shared" ref="N6:N69" si="6">SUM(F6:M6,O6)</f>
        <v>0</v>
      </c>
      <c r="O6" s="68"/>
      <c r="Q6" s="79" t="s">
        <v>5</v>
      </c>
      <c r="R6" s="79" t="s">
        <v>6</v>
      </c>
      <c r="S6" s="80" t="s">
        <v>954</v>
      </c>
      <c r="T6" s="81">
        <v>16</v>
      </c>
      <c r="U6" s="68">
        <v>377917.17117651738</v>
      </c>
      <c r="V6" s="68">
        <v>0</v>
      </c>
      <c r="W6" s="68">
        <v>0</v>
      </c>
      <c r="X6" s="68">
        <v>480.24999999999994</v>
      </c>
      <c r="Y6" s="68">
        <v>8771.922961318247</v>
      </c>
      <c r="Z6" s="68">
        <v>63360.909243680457</v>
      </c>
      <c r="AA6" s="68">
        <v>0</v>
      </c>
      <c r="AB6" s="68">
        <v>3490.53122344648</v>
      </c>
      <c r="AC6" s="68">
        <f t="shared" ref="AC6:AC69" si="7">SUM(U6:AB6,AD6)</f>
        <v>454020.78460496257</v>
      </c>
      <c r="AD6" s="68">
        <v>0</v>
      </c>
      <c r="AF6" s="79" t="s">
        <v>5</v>
      </c>
      <c r="AG6" s="79" t="s">
        <v>6</v>
      </c>
      <c r="AH6" s="80" t="s">
        <v>1156</v>
      </c>
      <c r="AI6" s="81">
        <v>16</v>
      </c>
      <c r="AJ6" s="68">
        <v>379554.52839517058</v>
      </c>
      <c r="AK6" s="68">
        <v>0</v>
      </c>
      <c r="AL6" s="68">
        <v>0</v>
      </c>
      <c r="AM6" s="68">
        <v>481.65999999999997</v>
      </c>
      <c r="AN6" s="68">
        <v>8815.4513919673482</v>
      </c>
      <c r="AO6" s="68">
        <v>63360.909243680457</v>
      </c>
      <c r="AP6" s="68">
        <v>0</v>
      </c>
      <c r="AQ6" s="68">
        <v>3502.3563993684365</v>
      </c>
      <c r="AR6" s="68">
        <f t="shared" ref="AR6:AR69" si="8">SUM(AJ6:AQ6,AS6)</f>
        <v>455714.90543018683</v>
      </c>
      <c r="AS6" s="68">
        <v>0</v>
      </c>
      <c r="AU6" s="79" t="s">
        <v>5</v>
      </c>
      <c r="AV6" s="79" t="s">
        <v>6</v>
      </c>
      <c r="AW6" s="80" t="s">
        <v>1157</v>
      </c>
      <c r="AX6" s="81">
        <v>16</v>
      </c>
      <c r="AY6" s="68">
        <v>386136.47515478451</v>
      </c>
      <c r="AZ6" s="68">
        <v>0</v>
      </c>
      <c r="BA6" s="68">
        <v>0</v>
      </c>
      <c r="BB6" s="68">
        <v>490.03</v>
      </c>
      <c r="BC6" s="68">
        <v>8969.6769069875536</v>
      </c>
      <c r="BD6" s="68">
        <v>63360.909243680457</v>
      </c>
      <c r="BE6" s="68">
        <v>0</v>
      </c>
      <c r="BF6" s="68">
        <v>3572.4041273557814</v>
      </c>
      <c r="BG6" s="68">
        <f t="shared" ref="BG6:BG69" si="9">SUM(AY6:BF6,BH6)</f>
        <v>462529.49543280835</v>
      </c>
      <c r="BH6" s="68">
        <v>0</v>
      </c>
    </row>
    <row r="7" spans="1:62">
      <c r="B7" s="79" t="s">
        <v>7</v>
      </c>
      <c r="C7" s="79" t="s">
        <v>8</v>
      </c>
      <c r="D7" s="80" t="s">
        <v>953</v>
      </c>
      <c r="E7" s="81">
        <v>19</v>
      </c>
      <c r="F7" s="68"/>
      <c r="G7" s="68"/>
      <c r="H7" s="68"/>
      <c r="I7" s="68"/>
      <c r="J7" s="68"/>
      <c r="K7" s="68"/>
      <c r="L7" s="68"/>
      <c r="M7" s="68"/>
      <c r="N7" s="68">
        <f t="shared" si="6"/>
        <v>0</v>
      </c>
      <c r="O7" s="68"/>
      <c r="Q7" s="79" t="s">
        <v>7</v>
      </c>
      <c r="R7" s="79" t="s">
        <v>8</v>
      </c>
      <c r="S7" s="80" t="s">
        <v>954</v>
      </c>
      <c r="T7" s="81">
        <v>16</v>
      </c>
      <c r="U7" s="68">
        <v>37659199.221669741</v>
      </c>
      <c r="V7" s="68">
        <v>2239566.37</v>
      </c>
      <c r="W7" s="68">
        <v>2831654.19</v>
      </c>
      <c r="X7" s="68">
        <v>126209.88</v>
      </c>
      <c r="Y7" s="68">
        <v>5936560.9467881378</v>
      </c>
      <c r="Z7" s="68">
        <v>2036913.3125936298</v>
      </c>
      <c r="AA7" s="68">
        <v>1874954.0435027913</v>
      </c>
      <c r="AB7" s="68">
        <v>489665.94673867524</v>
      </c>
      <c r="AC7" s="68">
        <f t="shared" si="7"/>
        <v>54483271.29129298</v>
      </c>
      <c r="AD7" s="68">
        <v>1288547.3800000001</v>
      </c>
      <c r="AF7" s="79" t="s">
        <v>7</v>
      </c>
      <c r="AG7" s="79" t="s">
        <v>8</v>
      </c>
      <c r="AH7" s="80" t="s">
        <v>1156</v>
      </c>
      <c r="AI7" s="81">
        <v>16</v>
      </c>
      <c r="AJ7" s="68">
        <v>38281830.420368947</v>
      </c>
      <c r="AK7" s="68">
        <v>2254240.54</v>
      </c>
      <c r="AL7" s="68">
        <v>2872553.19</v>
      </c>
      <c r="AM7" s="68">
        <v>128026.53</v>
      </c>
      <c r="AN7" s="68">
        <v>6035140.2607222134</v>
      </c>
      <c r="AO7" s="68">
        <v>2036913.3125936298</v>
      </c>
      <c r="AP7" s="68">
        <v>1906728.9242803957</v>
      </c>
      <c r="AQ7" s="68">
        <v>496953.91132154316</v>
      </c>
      <c r="AR7" s="68">
        <f t="shared" si="8"/>
        <v>55337205.83928673</v>
      </c>
      <c r="AS7" s="68">
        <v>1324818.75</v>
      </c>
      <c r="AU7" s="79" t="s">
        <v>7</v>
      </c>
      <c r="AV7" s="79" t="s">
        <v>8</v>
      </c>
      <c r="AW7" s="80" t="s">
        <v>1157</v>
      </c>
      <c r="AX7" s="81">
        <v>16</v>
      </c>
      <c r="AY7" s="68">
        <v>39279383.618087664</v>
      </c>
      <c r="AZ7" s="68">
        <v>2312713.4900000002</v>
      </c>
      <c r="BA7" s="68">
        <v>2947251.3000000007</v>
      </c>
      <c r="BB7" s="68">
        <v>131328.71</v>
      </c>
      <c r="BC7" s="68">
        <v>6192622.5698671434</v>
      </c>
      <c r="BD7" s="68">
        <v>2036913.3125936298</v>
      </c>
      <c r="BE7" s="68">
        <v>1956694.9460527021</v>
      </c>
      <c r="BF7" s="68">
        <v>511187.9776860103</v>
      </c>
      <c r="BG7" s="68">
        <f t="shared" si="9"/>
        <v>56727391.754287153</v>
      </c>
      <c r="BH7" s="68">
        <v>1359295.83</v>
      </c>
    </row>
    <row r="8" spans="1:62">
      <c r="B8" s="79" t="s">
        <v>9</v>
      </c>
      <c r="C8" s="79" t="s">
        <v>10</v>
      </c>
      <c r="D8" s="80" t="s">
        <v>953</v>
      </c>
      <c r="E8" s="81">
        <v>19</v>
      </c>
      <c r="F8" s="68"/>
      <c r="G8" s="68"/>
      <c r="H8" s="68"/>
      <c r="I8" s="68"/>
      <c r="J8" s="68"/>
      <c r="K8" s="68"/>
      <c r="L8" s="68"/>
      <c r="M8" s="68"/>
      <c r="N8" s="68">
        <f t="shared" si="6"/>
        <v>0</v>
      </c>
      <c r="O8" s="68"/>
      <c r="Q8" s="79" t="s">
        <v>9</v>
      </c>
      <c r="R8" s="79" t="s">
        <v>10</v>
      </c>
      <c r="S8" s="80" t="s">
        <v>954</v>
      </c>
      <c r="T8" s="81">
        <v>16</v>
      </c>
      <c r="U8" s="68">
        <v>2472550.4299571211</v>
      </c>
      <c r="V8" s="68">
        <v>86802.26999999996</v>
      </c>
      <c r="W8" s="68">
        <v>38900.300000000003</v>
      </c>
      <c r="X8" s="68">
        <v>0</v>
      </c>
      <c r="Y8" s="68">
        <v>224793.57555169077</v>
      </c>
      <c r="Z8" s="68">
        <v>917214.35786735767</v>
      </c>
      <c r="AA8" s="68">
        <v>169529.07300708629</v>
      </c>
      <c r="AB8" s="68">
        <v>28860.559602016117</v>
      </c>
      <c r="AC8" s="68">
        <f t="shared" si="7"/>
        <v>3993138.0459852717</v>
      </c>
      <c r="AD8" s="68">
        <v>54487.48000000001</v>
      </c>
      <c r="AF8" s="79" t="s">
        <v>9</v>
      </c>
      <c r="AG8" s="79" t="s">
        <v>10</v>
      </c>
      <c r="AH8" s="80" t="s">
        <v>1156</v>
      </c>
      <c r="AI8" s="81">
        <v>16</v>
      </c>
      <c r="AJ8" s="68">
        <v>2497563.7243368356</v>
      </c>
      <c r="AK8" s="68">
        <v>87275.739999999991</v>
      </c>
      <c r="AL8" s="68">
        <v>39496.520000000004</v>
      </c>
      <c r="AM8" s="68">
        <v>0</v>
      </c>
      <c r="AN8" s="68">
        <v>228515.89046534739</v>
      </c>
      <c r="AO8" s="68">
        <v>917214.35786735767</v>
      </c>
      <c r="AP8" s="68">
        <v>172535.87723910739</v>
      </c>
      <c r="AQ8" s="68">
        <v>29143.233453070745</v>
      </c>
      <c r="AR8" s="68">
        <f t="shared" si="8"/>
        <v>4027716.7533617197</v>
      </c>
      <c r="AS8" s="68">
        <v>55971.410000000011</v>
      </c>
      <c r="AU8" s="79" t="s">
        <v>9</v>
      </c>
      <c r="AV8" s="79" t="s">
        <v>10</v>
      </c>
      <c r="AW8" s="80" t="s">
        <v>1157</v>
      </c>
      <c r="AX8" s="81">
        <v>16</v>
      </c>
      <c r="AY8" s="68">
        <v>2551251.9474147693</v>
      </c>
      <c r="AZ8" s="68">
        <v>89567.73000000001</v>
      </c>
      <c r="BA8" s="68">
        <v>40574.68</v>
      </c>
      <c r="BB8" s="68">
        <v>0</v>
      </c>
      <c r="BC8" s="68">
        <v>234472.30126253882</v>
      </c>
      <c r="BD8" s="68">
        <v>917214.35786735767</v>
      </c>
      <c r="BE8" s="68">
        <v>177263.95271584112</v>
      </c>
      <c r="BF8" s="68">
        <v>29871.646581180394</v>
      </c>
      <c r="BG8" s="68">
        <f t="shared" si="9"/>
        <v>4097658.6358416877</v>
      </c>
      <c r="BH8" s="68">
        <v>57442.02</v>
      </c>
    </row>
    <row r="9" spans="1:62">
      <c r="B9" s="79" t="s">
        <v>11</v>
      </c>
      <c r="C9" s="79" t="s">
        <v>12</v>
      </c>
      <c r="D9" s="80" t="s">
        <v>953</v>
      </c>
      <c r="E9" s="81">
        <v>19</v>
      </c>
      <c r="F9" s="68"/>
      <c r="G9" s="68"/>
      <c r="H9" s="68"/>
      <c r="I9" s="68"/>
      <c r="J9" s="68"/>
      <c r="K9" s="68"/>
      <c r="L9" s="68"/>
      <c r="M9" s="68"/>
      <c r="N9" s="68">
        <f t="shared" si="6"/>
        <v>0</v>
      </c>
      <c r="O9" s="68"/>
      <c r="Q9" s="79" t="s">
        <v>11</v>
      </c>
      <c r="R9" s="79" t="s">
        <v>12</v>
      </c>
      <c r="S9" s="80" t="s">
        <v>954</v>
      </c>
      <c r="T9" s="81">
        <v>16</v>
      </c>
      <c r="U9" s="68">
        <v>3470718.8625970678</v>
      </c>
      <c r="V9" s="68">
        <v>102618.23</v>
      </c>
      <c r="W9" s="68">
        <v>0</v>
      </c>
      <c r="X9" s="68">
        <v>0</v>
      </c>
      <c r="Y9" s="68">
        <v>253695.61043587889</v>
      </c>
      <c r="Z9" s="68">
        <v>0</v>
      </c>
      <c r="AA9" s="68">
        <v>377508.87117794208</v>
      </c>
      <c r="AB9" s="68">
        <v>38942.837801501155</v>
      </c>
      <c r="AC9" s="68">
        <f t="shared" si="7"/>
        <v>4288379.5520123895</v>
      </c>
      <c r="AD9" s="68">
        <v>44895.14</v>
      </c>
      <c r="AF9" s="79" t="s">
        <v>11</v>
      </c>
      <c r="AG9" s="79" t="s">
        <v>12</v>
      </c>
      <c r="AH9" s="80" t="s">
        <v>1156</v>
      </c>
      <c r="AI9" s="81">
        <v>16</v>
      </c>
      <c r="AJ9" s="68">
        <v>3513942.0925943498</v>
      </c>
      <c r="AK9" s="68">
        <v>103500.79000000001</v>
      </c>
      <c r="AL9" s="68">
        <v>0</v>
      </c>
      <c r="AM9" s="68">
        <v>0</v>
      </c>
      <c r="AN9" s="68">
        <v>257899.77494894087</v>
      </c>
      <c r="AO9" s="68">
        <v>0</v>
      </c>
      <c r="AP9" s="68">
        <v>384197.42629438976</v>
      </c>
      <c r="AQ9" s="68">
        <v>39392.804048280232</v>
      </c>
      <c r="AR9" s="68">
        <f t="shared" si="8"/>
        <v>4345076.8478859607</v>
      </c>
      <c r="AS9" s="68">
        <v>46143.96</v>
      </c>
      <c r="AU9" s="79" t="s">
        <v>11</v>
      </c>
      <c r="AV9" s="79" t="s">
        <v>12</v>
      </c>
      <c r="AW9" s="80" t="s">
        <v>1157</v>
      </c>
      <c r="AX9" s="81">
        <v>16</v>
      </c>
      <c r="AY9" s="68">
        <v>3595739.2975880438</v>
      </c>
      <c r="AZ9" s="68">
        <v>106213.80000000005</v>
      </c>
      <c r="BA9" s="68">
        <v>0</v>
      </c>
      <c r="BB9" s="68">
        <v>0</v>
      </c>
      <c r="BC9" s="68">
        <v>264640.95289708872</v>
      </c>
      <c r="BD9" s="68">
        <v>0</v>
      </c>
      <c r="BE9" s="68">
        <v>394001.7803079125</v>
      </c>
      <c r="BF9" s="68">
        <v>40422.634573359974</v>
      </c>
      <c r="BG9" s="68">
        <f t="shared" si="9"/>
        <v>4448380.5153664043</v>
      </c>
      <c r="BH9" s="68">
        <v>47362.049999999988</v>
      </c>
    </row>
    <row r="10" spans="1:62">
      <c r="B10" s="79" t="s">
        <v>13</v>
      </c>
      <c r="C10" s="79" t="s">
        <v>14</v>
      </c>
      <c r="D10" s="80" t="s">
        <v>953</v>
      </c>
      <c r="E10" s="81">
        <v>19</v>
      </c>
      <c r="F10" s="68"/>
      <c r="G10" s="68"/>
      <c r="H10" s="68"/>
      <c r="I10" s="68"/>
      <c r="J10" s="68"/>
      <c r="K10" s="68"/>
      <c r="L10" s="68"/>
      <c r="M10" s="68"/>
      <c r="N10" s="68">
        <f t="shared" si="6"/>
        <v>0</v>
      </c>
      <c r="O10" s="68"/>
      <c r="Q10" s="79" t="s">
        <v>13</v>
      </c>
      <c r="R10" s="79" t="s">
        <v>14</v>
      </c>
      <c r="S10" s="80" t="s">
        <v>954</v>
      </c>
      <c r="T10" s="81">
        <v>16</v>
      </c>
      <c r="U10" s="68">
        <v>21380166.147372801</v>
      </c>
      <c r="V10" s="68">
        <v>919577.2000000003</v>
      </c>
      <c r="W10" s="68">
        <v>35058.310000000005</v>
      </c>
      <c r="X10" s="68">
        <v>72806</v>
      </c>
      <c r="Y10" s="68">
        <v>3708712.2862955644</v>
      </c>
      <c r="Z10" s="68">
        <v>923475.98855391564</v>
      </c>
      <c r="AA10" s="68">
        <v>1429096.3252128782</v>
      </c>
      <c r="AB10" s="68">
        <v>245333.56410268322</v>
      </c>
      <c r="AC10" s="68">
        <f t="shared" si="7"/>
        <v>29124174.651537836</v>
      </c>
      <c r="AD10" s="68">
        <v>409948.82999999996</v>
      </c>
      <c r="AF10" s="79" t="s">
        <v>13</v>
      </c>
      <c r="AG10" s="79" t="s">
        <v>14</v>
      </c>
      <c r="AH10" s="80" t="s">
        <v>1156</v>
      </c>
      <c r="AI10" s="81">
        <v>16</v>
      </c>
      <c r="AJ10" s="68">
        <v>21733095.29590942</v>
      </c>
      <c r="AK10" s="68">
        <v>927172.76</v>
      </c>
      <c r="AL10" s="68">
        <v>35546.870000000003</v>
      </c>
      <c r="AM10" s="68">
        <v>73887.399999999994</v>
      </c>
      <c r="AN10" s="68">
        <v>3770417.3396110386</v>
      </c>
      <c r="AO10" s="68">
        <v>923475.98855391564</v>
      </c>
      <c r="AP10" s="68">
        <v>1453271.8690576591</v>
      </c>
      <c r="AQ10" s="68">
        <v>248983.95751371235</v>
      </c>
      <c r="AR10" s="68">
        <f t="shared" si="8"/>
        <v>29587340.480645746</v>
      </c>
      <c r="AS10" s="68">
        <v>421489</v>
      </c>
      <c r="AU10" s="79" t="s">
        <v>13</v>
      </c>
      <c r="AV10" s="79" t="s">
        <v>14</v>
      </c>
      <c r="AW10" s="80" t="s">
        <v>1157</v>
      </c>
      <c r="AX10" s="81">
        <v>16</v>
      </c>
      <c r="AY10" s="68">
        <v>22298789.673494253</v>
      </c>
      <c r="AZ10" s="68">
        <v>951254.98000000021</v>
      </c>
      <c r="BA10" s="68">
        <v>36360.410000000003</v>
      </c>
      <c r="BB10" s="68">
        <v>75759.02</v>
      </c>
      <c r="BC10" s="68">
        <v>3868818.7793866373</v>
      </c>
      <c r="BD10" s="68">
        <v>923475.98855391564</v>
      </c>
      <c r="BE10" s="68">
        <v>1491296.8905544104</v>
      </c>
      <c r="BF10" s="68">
        <v>256115.13502852619</v>
      </c>
      <c r="BG10" s="68">
        <f t="shared" si="9"/>
        <v>30334369.587017741</v>
      </c>
      <c r="BH10" s="68">
        <v>432498.70999999996</v>
      </c>
    </row>
    <row r="11" spans="1:62">
      <c r="B11" s="79" t="s">
        <v>15</v>
      </c>
      <c r="C11" s="79" t="s">
        <v>16</v>
      </c>
      <c r="D11" s="80" t="s">
        <v>953</v>
      </c>
      <c r="E11" s="81">
        <v>19</v>
      </c>
      <c r="F11" s="68"/>
      <c r="G11" s="68"/>
      <c r="H11" s="68"/>
      <c r="I11" s="68"/>
      <c r="J11" s="68"/>
      <c r="K11" s="68"/>
      <c r="L11" s="68"/>
      <c r="M11" s="68"/>
      <c r="N11" s="68">
        <f t="shared" si="6"/>
        <v>0</v>
      </c>
      <c r="O11" s="68"/>
      <c r="Q11" s="79" t="s">
        <v>15</v>
      </c>
      <c r="R11" s="79" t="s">
        <v>16</v>
      </c>
      <c r="S11" s="80" t="s">
        <v>954</v>
      </c>
      <c r="T11" s="81">
        <v>16</v>
      </c>
      <c r="U11" s="68">
        <v>5175176.0888799299</v>
      </c>
      <c r="V11" s="68">
        <v>123904.67</v>
      </c>
      <c r="W11" s="68">
        <v>0</v>
      </c>
      <c r="X11" s="68">
        <v>17289.04</v>
      </c>
      <c r="Y11" s="68">
        <v>788855.14191635686</v>
      </c>
      <c r="Z11" s="68">
        <v>275798.33101314009</v>
      </c>
      <c r="AA11" s="68">
        <v>499950.3242882177</v>
      </c>
      <c r="AB11" s="68">
        <v>59313.95531852264</v>
      </c>
      <c r="AC11" s="68">
        <f t="shared" si="7"/>
        <v>6940287.5514161671</v>
      </c>
      <c r="AD11" s="68">
        <v>0</v>
      </c>
      <c r="AF11" s="79" t="s">
        <v>15</v>
      </c>
      <c r="AG11" s="79" t="s">
        <v>16</v>
      </c>
      <c r="AH11" s="80" t="s">
        <v>1156</v>
      </c>
      <c r="AI11" s="81">
        <v>16</v>
      </c>
      <c r="AJ11" s="68">
        <v>5247662.8919412699</v>
      </c>
      <c r="AK11" s="68">
        <v>125618.20999999999</v>
      </c>
      <c r="AL11" s="68">
        <v>0</v>
      </c>
      <c r="AM11" s="68">
        <v>17532.599999999999</v>
      </c>
      <c r="AN11" s="68">
        <v>801958.87508438539</v>
      </c>
      <c r="AO11" s="68">
        <v>275798.33101314009</v>
      </c>
      <c r="AP11" s="68">
        <v>508397.03604001447</v>
      </c>
      <c r="AQ11" s="68">
        <v>60065.338735512458</v>
      </c>
      <c r="AR11" s="68">
        <f t="shared" si="8"/>
        <v>7037033.282814322</v>
      </c>
      <c r="AS11" s="68">
        <v>0</v>
      </c>
      <c r="AU11" s="79" t="s">
        <v>15</v>
      </c>
      <c r="AV11" s="79" t="s">
        <v>16</v>
      </c>
      <c r="AW11" s="80" t="s">
        <v>1157</v>
      </c>
      <c r="AX11" s="81">
        <v>16</v>
      </c>
      <c r="AY11" s="68">
        <v>5375072.9413883667</v>
      </c>
      <c r="AZ11" s="68">
        <v>128878.54</v>
      </c>
      <c r="BA11" s="68">
        <v>0</v>
      </c>
      <c r="BB11" s="68">
        <v>17935.190000000002</v>
      </c>
      <c r="BC11" s="68">
        <v>822892.32582692662</v>
      </c>
      <c r="BD11" s="68">
        <v>275798.33101314009</v>
      </c>
      <c r="BE11" s="68">
        <v>521619.92592983018</v>
      </c>
      <c r="BF11" s="68">
        <v>61692.225456284359</v>
      </c>
      <c r="BG11" s="68">
        <f t="shared" si="9"/>
        <v>7203889.4796145484</v>
      </c>
      <c r="BH11" s="68">
        <v>0</v>
      </c>
    </row>
    <row r="12" spans="1:62">
      <c r="B12" s="79" t="s">
        <v>17</v>
      </c>
      <c r="C12" s="79" t="s">
        <v>18</v>
      </c>
      <c r="D12" s="80" t="s">
        <v>953</v>
      </c>
      <c r="E12" s="81">
        <v>19</v>
      </c>
      <c r="F12" s="68"/>
      <c r="G12" s="68"/>
      <c r="H12" s="68"/>
      <c r="I12" s="68"/>
      <c r="J12" s="68"/>
      <c r="K12" s="68"/>
      <c r="L12" s="68"/>
      <c r="M12" s="68"/>
      <c r="N12" s="68">
        <f t="shared" si="6"/>
        <v>0</v>
      </c>
      <c r="O12" s="68"/>
      <c r="Q12" s="79" t="s">
        <v>17</v>
      </c>
      <c r="R12" s="79" t="s">
        <v>18</v>
      </c>
      <c r="S12" s="80" t="s">
        <v>954</v>
      </c>
      <c r="T12" s="81">
        <v>16</v>
      </c>
      <c r="U12" s="68">
        <v>152545274.80584508</v>
      </c>
      <c r="V12" s="68">
        <v>6761667.2599999998</v>
      </c>
      <c r="W12" s="68">
        <v>4202865.99</v>
      </c>
      <c r="X12" s="68">
        <v>526546.87</v>
      </c>
      <c r="Y12" s="68">
        <v>21840914.71973265</v>
      </c>
      <c r="Z12" s="68">
        <v>7811079.0035226978</v>
      </c>
      <c r="AA12" s="68">
        <v>13426864.919145824</v>
      </c>
      <c r="AB12" s="68">
        <v>1820465.961473465</v>
      </c>
      <c r="AC12" s="68">
        <f t="shared" si="7"/>
        <v>212463671.68971971</v>
      </c>
      <c r="AD12" s="68">
        <v>3527992.1599999997</v>
      </c>
      <c r="AF12" s="79" t="s">
        <v>17</v>
      </c>
      <c r="AG12" s="79" t="s">
        <v>18</v>
      </c>
      <c r="AH12" s="80" t="s">
        <v>1156</v>
      </c>
      <c r="AI12" s="81">
        <v>16</v>
      </c>
      <c r="AJ12" s="68">
        <v>155062802.49627918</v>
      </c>
      <c r="AK12" s="68">
        <v>6810727.6799999988</v>
      </c>
      <c r="AL12" s="68">
        <v>4263601.47</v>
      </c>
      <c r="AM12" s="68">
        <v>534070.05000000005</v>
      </c>
      <c r="AN12" s="68">
        <v>22204024.924730767</v>
      </c>
      <c r="AO12" s="68">
        <v>7811079.0035226978</v>
      </c>
      <c r="AP12" s="68">
        <v>13652882.103524296</v>
      </c>
      <c r="AQ12" s="68">
        <v>1847551.2620331049</v>
      </c>
      <c r="AR12" s="68">
        <f t="shared" si="8"/>
        <v>215814075.26009008</v>
      </c>
      <c r="AS12" s="68">
        <v>3627336.2700000005</v>
      </c>
      <c r="AU12" s="79" t="s">
        <v>17</v>
      </c>
      <c r="AV12" s="79" t="s">
        <v>18</v>
      </c>
      <c r="AW12" s="80" t="s">
        <v>1157</v>
      </c>
      <c r="AX12" s="81">
        <v>16</v>
      </c>
      <c r="AY12" s="68">
        <v>159097675.40225103</v>
      </c>
      <c r="AZ12" s="68">
        <v>6987520.6399999987</v>
      </c>
      <c r="BA12" s="68">
        <v>4374225.83</v>
      </c>
      <c r="BB12" s="68">
        <v>547954.32000000007</v>
      </c>
      <c r="BC12" s="68">
        <v>22783503.958541982</v>
      </c>
      <c r="BD12" s="68">
        <v>7811079.0035226978</v>
      </c>
      <c r="BE12" s="68">
        <v>14009666.265684877</v>
      </c>
      <c r="BF12" s="68">
        <v>1900458.4907141924</v>
      </c>
      <c r="BG12" s="68">
        <f t="shared" si="9"/>
        <v>221233830.90071478</v>
      </c>
      <c r="BH12" s="68">
        <v>3721746.9899999998</v>
      </c>
    </row>
    <row r="13" spans="1:62">
      <c r="B13" s="79" t="s">
        <v>19</v>
      </c>
      <c r="C13" s="79" t="s">
        <v>20</v>
      </c>
      <c r="D13" s="80" t="s">
        <v>953</v>
      </c>
      <c r="E13" s="81">
        <v>19</v>
      </c>
      <c r="F13" s="68"/>
      <c r="G13" s="68"/>
      <c r="H13" s="68"/>
      <c r="I13" s="68"/>
      <c r="J13" s="68"/>
      <c r="K13" s="68"/>
      <c r="L13" s="68"/>
      <c r="M13" s="68"/>
      <c r="N13" s="68">
        <f t="shared" si="6"/>
        <v>0</v>
      </c>
      <c r="O13" s="68"/>
      <c r="Q13" s="79" t="s">
        <v>19</v>
      </c>
      <c r="R13" s="79" t="s">
        <v>20</v>
      </c>
      <c r="S13" s="80" t="s">
        <v>954</v>
      </c>
      <c r="T13" s="81">
        <v>16</v>
      </c>
      <c r="U13" s="68">
        <v>1043109.0593278534</v>
      </c>
      <c r="V13" s="68">
        <v>52447.98</v>
      </c>
      <c r="W13" s="68">
        <v>42454.159999999989</v>
      </c>
      <c r="X13" s="68">
        <v>0</v>
      </c>
      <c r="Y13" s="68">
        <v>154609.81186544034</v>
      </c>
      <c r="Z13" s="68">
        <v>339778.33090701408</v>
      </c>
      <c r="AA13" s="68">
        <v>0</v>
      </c>
      <c r="AB13" s="68">
        <v>12609.80181362154</v>
      </c>
      <c r="AC13" s="68">
        <f t="shared" si="7"/>
        <v>1678237.8839139293</v>
      </c>
      <c r="AD13" s="68">
        <v>33228.74</v>
      </c>
      <c r="AF13" s="79" t="s">
        <v>19</v>
      </c>
      <c r="AG13" s="79" t="s">
        <v>20</v>
      </c>
      <c r="AH13" s="80" t="s">
        <v>1156</v>
      </c>
      <c r="AI13" s="81">
        <v>16</v>
      </c>
      <c r="AJ13" s="68">
        <v>1060137.3465175882</v>
      </c>
      <c r="AK13" s="68">
        <v>52725.47</v>
      </c>
      <c r="AL13" s="68">
        <v>43157.17</v>
      </c>
      <c r="AM13" s="68">
        <v>0</v>
      </c>
      <c r="AN13" s="68">
        <v>157162.53998243454</v>
      </c>
      <c r="AO13" s="68">
        <v>339778.33090701408</v>
      </c>
      <c r="AP13" s="68">
        <v>0</v>
      </c>
      <c r="AQ13" s="68">
        <v>12798.42635270441</v>
      </c>
      <c r="AR13" s="68">
        <f t="shared" si="8"/>
        <v>1699926.173759741</v>
      </c>
      <c r="AS13" s="68">
        <v>34166.89</v>
      </c>
      <c r="AU13" s="79" t="s">
        <v>19</v>
      </c>
      <c r="AV13" s="79" t="s">
        <v>20</v>
      </c>
      <c r="AW13" s="80" t="s">
        <v>1157</v>
      </c>
      <c r="AX13" s="81">
        <v>16</v>
      </c>
      <c r="AY13" s="68">
        <v>1087833.4347145297</v>
      </c>
      <c r="AZ13" s="68">
        <v>54126.489999999983</v>
      </c>
      <c r="BA13" s="68">
        <v>44200.93</v>
      </c>
      <c r="BB13" s="68">
        <v>0</v>
      </c>
      <c r="BC13" s="68">
        <v>161269.84590814757</v>
      </c>
      <c r="BD13" s="68">
        <v>339778.33090701408</v>
      </c>
      <c r="BE13" s="68">
        <v>0</v>
      </c>
      <c r="BF13" s="68">
        <v>13166.372340985574</v>
      </c>
      <c r="BG13" s="68">
        <f t="shared" si="9"/>
        <v>1735434.8338706766</v>
      </c>
      <c r="BH13" s="68">
        <v>35059.43</v>
      </c>
    </row>
    <row r="14" spans="1:62">
      <c r="B14" s="79" t="s">
        <v>21</v>
      </c>
      <c r="C14" s="79" t="s">
        <v>22</v>
      </c>
      <c r="D14" s="80" t="s">
        <v>953</v>
      </c>
      <c r="E14" s="81">
        <v>19</v>
      </c>
      <c r="F14" s="68"/>
      <c r="G14" s="68"/>
      <c r="H14" s="68"/>
      <c r="I14" s="68"/>
      <c r="J14" s="68"/>
      <c r="K14" s="68"/>
      <c r="L14" s="68"/>
      <c r="M14" s="68"/>
      <c r="N14" s="68">
        <f t="shared" si="6"/>
        <v>0</v>
      </c>
      <c r="O14" s="68"/>
      <c r="Q14" s="79" t="s">
        <v>21</v>
      </c>
      <c r="R14" s="79" t="s">
        <v>22</v>
      </c>
      <c r="S14" s="80" t="s">
        <v>954</v>
      </c>
      <c r="T14" s="81">
        <v>16</v>
      </c>
      <c r="U14" s="68">
        <v>11297820.80993236</v>
      </c>
      <c r="V14" s="68">
        <v>606785.46000000008</v>
      </c>
      <c r="W14" s="68">
        <v>506760.54</v>
      </c>
      <c r="X14" s="68">
        <v>38227.949999999997</v>
      </c>
      <c r="Y14" s="68">
        <v>1869938.2154258536</v>
      </c>
      <c r="Z14" s="68">
        <v>728751.33005615266</v>
      </c>
      <c r="AA14" s="68">
        <v>700013.97284065885</v>
      </c>
      <c r="AB14" s="68">
        <v>141517.09271158651</v>
      </c>
      <c r="AC14" s="68">
        <f t="shared" si="7"/>
        <v>16282431.620966613</v>
      </c>
      <c r="AD14" s="68">
        <v>392616.25</v>
      </c>
      <c r="AF14" s="79" t="s">
        <v>21</v>
      </c>
      <c r="AG14" s="79" t="s">
        <v>22</v>
      </c>
      <c r="AH14" s="80" t="s">
        <v>1156</v>
      </c>
      <c r="AI14" s="81">
        <v>16</v>
      </c>
      <c r="AJ14" s="68">
        <v>11484562.559693856</v>
      </c>
      <c r="AK14" s="68">
        <v>610132.81999999995</v>
      </c>
      <c r="AL14" s="68">
        <v>513936.46</v>
      </c>
      <c r="AM14" s="68">
        <v>38822.19</v>
      </c>
      <c r="AN14" s="68">
        <v>1901002.2282961637</v>
      </c>
      <c r="AO14" s="68">
        <v>728751.33005615266</v>
      </c>
      <c r="AP14" s="68">
        <v>711771.27630129026</v>
      </c>
      <c r="AQ14" s="68">
        <v>143623.20079507865</v>
      </c>
      <c r="AR14" s="68">
        <f t="shared" si="8"/>
        <v>16536277.555142544</v>
      </c>
      <c r="AS14" s="68">
        <v>403675.49</v>
      </c>
      <c r="AU14" s="79" t="s">
        <v>21</v>
      </c>
      <c r="AV14" s="79" t="s">
        <v>22</v>
      </c>
      <c r="AW14" s="80" t="s">
        <v>1157</v>
      </c>
      <c r="AX14" s="81">
        <v>16</v>
      </c>
      <c r="AY14" s="68">
        <v>11783640.982165655</v>
      </c>
      <c r="AZ14" s="68">
        <v>625966.22999999986</v>
      </c>
      <c r="BA14" s="68">
        <v>527372.94999999995</v>
      </c>
      <c r="BB14" s="68">
        <v>39790.640000000007</v>
      </c>
      <c r="BC14" s="68">
        <v>1950595.8131541661</v>
      </c>
      <c r="BD14" s="68">
        <v>728751.33005615266</v>
      </c>
      <c r="BE14" s="68">
        <v>730451.11260014167</v>
      </c>
      <c r="BF14" s="68">
        <v>147733.65845439024</v>
      </c>
      <c r="BG14" s="68">
        <f t="shared" si="9"/>
        <v>16948479.406430509</v>
      </c>
      <c r="BH14" s="68">
        <v>414176.69000000006</v>
      </c>
    </row>
    <row r="15" spans="1:62">
      <c r="B15" s="79" t="s">
        <v>23</v>
      </c>
      <c r="C15" s="79" t="s">
        <v>24</v>
      </c>
      <c r="D15" s="80" t="s">
        <v>953</v>
      </c>
      <c r="E15" s="81">
        <v>19</v>
      </c>
      <c r="F15" s="68"/>
      <c r="G15" s="68"/>
      <c r="H15" s="68"/>
      <c r="I15" s="68"/>
      <c r="J15" s="68"/>
      <c r="K15" s="68"/>
      <c r="L15" s="68"/>
      <c r="M15" s="68"/>
      <c r="N15" s="68">
        <f t="shared" si="6"/>
        <v>0</v>
      </c>
      <c r="O15" s="68"/>
      <c r="Q15" s="79" t="s">
        <v>23</v>
      </c>
      <c r="R15" s="79" t="s">
        <v>24</v>
      </c>
      <c r="S15" s="80" t="s">
        <v>954</v>
      </c>
      <c r="T15" s="81">
        <v>16</v>
      </c>
      <c r="U15" s="68">
        <v>6929984.2670295639</v>
      </c>
      <c r="V15" s="68">
        <v>387662.44</v>
      </c>
      <c r="W15" s="68">
        <v>252131.62000000002</v>
      </c>
      <c r="X15" s="68">
        <v>24012.53</v>
      </c>
      <c r="Y15" s="68">
        <v>1174387.1578523938</v>
      </c>
      <c r="Z15" s="68">
        <v>617200.84523483005</v>
      </c>
      <c r="AA15" s="68">
        <v>658931.53543235105</v>
      </c>
      <c r="AB15" s="68">
        <v>89194.174871644005</v>
      </c>
      <c r="AC15" s="68">
        <f t="shared" si="7"/>
        <v>10388513.620420786</v>
      </c>
      <c r="AD15" s="68">
        <v>255009.05</v>
      </c>
      <c r="AF15" s="79" t="s">
        <v>23</v>
      </c>
      <c r="AG15" s="79" t="s">
        <v>24</v>
      </c>
      <c r="AH15" s="80" t="s">
        <v>1156</v>
      </c>
      <c r="AI15" s="81">
        <v>16</v>
      </c>
      <c r="AJ15" s="68">
        <v>7031956.9037965704</v>
      </c>
      <c r="AK15" s="68">
        <v>389743.42999999988</v>
      </c>
      <c r="AL15" s="68">
        <v>255860.4</v>
      </c>
      <c r="AM15" s="68">
        <v>24372.240000000002</v>
      </c>
      <c r="AN15" s="68">
        <v>1193914.4371586526</v>
      </c>
      <c r="AO15" s="68">
        <v>617200.84523483005</v>
      </c>
      <c r="AP15" s="68">
        <v>670169.2037317832</v>
      </c>
      <c r="AQ15" s="68">
        <v>90400.242535280064</v>
      </c>
      <c r="AR15" s="68">
        <f t="shared" si="8"/>
        <v>10535855.902457116</v>
      </c>
      <c r="AS15" s="68">
        <v>262238.2</v>
      </c>
      <c r="AU15" s="79" t="s">
        <v>23</v>
      </c>
      <c r="AV15" s="79" t="s">
        <v>24</v>
      </c>
      <c r="AW15" s="80" t="s">
        <v>1157</v>
      </c>
      <c r="AX15" s="81">
        <v>16</v>
      </c>
      <c r="AY15" s="68">
        <v>7205370.3842682177</v>
      </c>
      <c r="AZ15" s="68">
        <v>399906.22000000003</v>
      </c>
      <c r="BA15" s="68">
        <v>262363.39</v>
      </c>
      <c r="BB15" s="68">
        <v>24991.65</v>
      </c>
      <c r="BC15" s="68">
        <v>1225059.9854820399</v>
      </c>
      <c r="BD15" s="68">
        <v>617200.84523483005</v>
      </c>
      <c r="BE15" s="68">
        <v>687604.19735695538</v>
      </c>
      <c r="BF15" s="68">
        <v>92886.874936643988</v>
      </c>
      <c r="BG15" s="68">
        <f t="shared" si="9"/>
        <v>10784469.657278687</v>
      </c>
      <c r="BH15" s="68">
        <v>269086.11000000004</v>
      </c>
    </row>
    <row r="16" spans="1:62">
      <c r="B16" s="79" t="s">
        <v>25</v>
      </c>
      <c r="C16" s="79" t="s">
        <v>26</v>
      </c>
      <c r="D16" s="80" t="s">
        <v>953</v>
      </c>
      <c r="E16" s="81">
        <v>19</v>
      </c>
      <c r="F16" s="68"/>
      <c r="G16" s="68"/>
      <c r="H16" s="68"/>
      <c r="I16" s="68"/>
      <c r="J16" s="68"/>
      <c r="K16" s="68"/>
      <c r="L16" s="68"/>
      <c r="M16" s="68"/>
      <c r="N16" s="68">
        <f t="shared" si="6"/>
        <v>0</v>
      </c>
      <c r="O16" s="68"/>
      <c r="Q16" s="79" t="s">
        <v>25</v>
      </c>
      <c r="R16" s="79" t="s">
        <v>26</v>
      </c>
      <c r="S16" s="80" t="s">
        <v>954</v>
      </c>
      <c r="T16" s="81">
        <v>16</v>
      </c>
      <c r="U16" s="68">
        <v>20956645.826835006</v>
      </c>
      <c r="V16" s="68">
        <v>1117307.8299999996</v>
      </c>
      <c r="W16" s="68">
        <v>963478.96</v>
      </c>
      <c r="X16" s="68">
        <v>73094.150000000009</v>
      </c>
      <c r="Y16" s="68">
        <v>3215233.061945037</v>
      </c>
      <c r="Z16" s="68">
        <v>1359730.3082092474</v>
      </c>
      <c r="AA16" s="68">
        <v>1889402.845726575</v>
      </c>
      <c r="AB16" s="68">
        <v>263665.15671301633</v>
      </c>
      <c r="AC16" s="68">
        <f t="shared" si="7"/>
        <v>30585199.339428879</v>
      </c>
      <c r="AD16" s="68">
        <v>746641.20000000007</v>
      </c>
      <c r="AF16" s="79" t="s">
        <v>25</v>
      </c>
      <c r="AG16" s="79" t="s">
        <v>26</v>
      </c>
      <c r="AH16" s="80" t="s">
        <v>1156</v>
      </c>
      <c r="AI16" s="81">
        <v>16</v>
      </c>
      <c r="AJ16" s="68">
        <v>21303012.668665193</v>
      </c>
      <c r="AK16" s="68">
        <v>1123187.1400000001</v>
      </c>
      <c r="AL16" s="68">
        <v>977394.42</v>
      </c>
      <c r="AM16" s="68">
        <v>74176.39</v>
      </c>
      <c r="AN16" s="68">
        <v>3268717.9519182537</v>
      </c>
      <c r="AO16" s="68">
        <v>1359730.3082092474</v>
      </c>
      <c r="AP16" s="68">
        <v>1921320.7083212642</v>
      </c>
      <c r="AQ16" s="68">
        <v>267584.56194709986</v>
      </c>
      <c r="AR16" s="68">
        <f t="shared" si="8"/>
        <v>31062857.11906106</v>
      </c>
      <c r="AS16" s="68">
        <v>767732.97</v>
      </c>
      <c r="AU16" s="79" t="s">
        <v>25</v>
      </c>
      <c r="AV16" s="79" t="s">
        <v>26</v>
      </c>
      <c r="AW16" s="80" t="s">
        <v>1157</v>
      </c>
      <c r="AX16" s="81">
        <v>16</v>
      </c>
      <c r="AY16" s="68">
        <v>21857884.617080957</v>
      </c>
      <c r="AZ16" s="68">
        <v>1152291.7600000002</v>
      </c>
      <c r="BA16" s="68">
        <v>1002802.44</v>
      </c>
      <c r="BB16" s="68">
        <v>76053.03</v>
      </c>
      <c r="BC16" s="68">
        <v>3354031.5428499137</v>
      </c>
      <c r="BD16" s="68">
        <v>1359730.3082092474</v>
      </c>
      <c r="BE16" s="68">
        <v>1971285.9093389036</v>
      </c>
      <c r="BF16" s="68">
        <v>275248.18243736774</v>
      </c>
      <c r="BG16" s="68">
        <f t="shared" si="9"/>
        <v>31836976.569916394</v>
      </c>
      <c r="BH16" s="68">
        <v>787648.77999999991</v>
      </c>
    </row>
    <row r="17" spans="2:60">
      <c r="B17" s="79" t="s">
        <v>27</v>
      </c>
      <c r="C17" s="79" t="s">
        <v>28</v>
      </c>
      <c r="D17" s="80" t="s">
        <v>953</v>
      </c>
      <c r="E17" s="81">
        <v>19</v>
      </c>
      <c r="F17" s="68"/>
      <c r="G17" s="68"/>
      <c r="H17" s="68"/>
      <c r="I17" s="68"/>
      <c r="J17" s="68"/>
      <c r="K17" s="68"/>
      <c r="L17" s="68"/>
      <c r="M17" s="68"/>
      <c r="N17" s="68">
        <f t="shared" si="6"/>
        <v>0</v>
      </c>
      <c r="O17" s="68"/>
      <c r="Q17" s="79" t="s">
        <v>27</v>
      </c>
      <c r="R17" s="79" t="s">
        <v>28</v>
      </c>
      <c r="S17" s="80" t="s">
        <v>954</v>
      </c>
      <c r="T17" s="81">
        <v>16</v>
      </c>
      <c r="U17" s="68">
        <v>117730665.61694123</v>
      </c>
      <c r="V17" s="68">
        <v>3404882.8000000003</v>
      </c>
      <c r="W17" s="68">
        <v>1215016.8900000001</v>
      </c>
      <c r="X17" s="68">
        <v>398657.05</v>
      </c>
      <c r="Y17" s="68">
        <v>15662119.890219094</v>
      </c>
      <c r="Z17" s="68">
        <v>4389524.7095314339</v>
      </c>
      <c r="AA17" s="68">
        <v>4468532.5224541416</v>
      </c>
      <c r="AB17" s="68">
        <v>1254394.7900217772</v>
      </c>
      <c r="AC17" s="68">
        <f t="shared" si="7"/>
        <v>149434872.78916767</v>
      </c>
      <c r="AD17" s="68">
        <v>911078.5199999999</v>
      </c>
      <c r="AF17" s="79" t="s">
        <v>27</v>
      </c>
      <c r="AG17" s="79" t="s">
        <v>28</v>
      </c>
      <c r="AH17" s="80" t="s">
        <v>1156</v>
      </c>
      <c r="AI17" s="81">
        <v>16</v>
      </c>
      <c r="AJ17" s="68">
        <v>118889550.02660668</v>
      </c>
      <c r="AK17" s="68">
        <v>3412667.57</v>
      </c>
      <c r="AL17" s="68">
        <v>1222381.2600000002</v>
      </c>
      <c r="AM17" s="68">
        <v>400980.13</v>
      </c>
      <c r="AN17" s="68">
        <v>15811374.661453079</v>
      </c>
      <c r="AO17" s="68">
        <v>4389524.7095314339</v>
      </c>
      <c r="AP17" s="68">
        <v>4513033.0721212253</v>
      </c>
      <c r="AQ17" s="68">
        <v>1260936.0069410205</v>
      </c>
      <c r="AR17" s="68">
        <f t="shared" si="8"/>
        <v>150829371.82665342</v>
      </c>
      <c r="AS17" s="68">
        <v>928924.39000000013</v>
      </c>
      <c r="AU17" s="79" t="s">
        <v>27</v>
      </c>
      <c r="AV17" s="79" t="s">
        <v>28</v>
      </c>
      <c r="AW17" s="80" t="s">
        <v>1157</v>
      </c>
      <c r="AX17" s="81">
        <v>16</v>
      </c>
      <c r="AY17" s="68">
        <v>121188840.95591475</v>
      </c>
      <c r="AZ17" s="68">
        <v>3472045.6199999996</v>
      </c>
      <c r="BA17" s="68">
        <v>1243464.23</v>
      </c>
      <c r="BB17" s="68">
        <v>408050.98000000004</v>
      </c>
      <c r="BC17" s="68">
        <v>16111863.352966422</v>
      </c>
      <c r="BD17" s="68">
        <v>4389524.7095314339</v>
      </c>
      <c r="BE17" s="68">
        <v>4599166.1308803288</v>
      </c>
      <c r="BF17" s="68">
        <v>1284567.8950086534</v>
      </c>
      <c r="BG17" s="68">
        <f t="shared" si="9"/>
        <v>153642627.68430158</v>
      </c>
      <c r="BH17" s="68">
        <v>945103.81</v>
      </c>
    </row>
    <row r="18" spans="2:60">
      <c r="B18" s="79" t="s">
        <v>29</v>
      </c>
      <c r="C18" s="79" t="s">
        <v>30</v>
      </c>
      <c r="D18" s="80" t="s">
        <v>953</v>
      </c>
      <c r="E18" s="81">
        <v>19</v>
      </c>
      <c r="F18" s="68"/>
      <c r="G18" s="68"/>
      <c r="H18" s="68"/>
      <c r="I18" s="68"/>
      <c r="J18" s="68"/>
      <c r="K18" s="68"/>
      <c r="L18" s="68"/>
      <c r="M18" s="68"/>
      <c r="N18" s="68">
        <f t="shared" si="6"/>
        <v>0</v>
      </c>
      <c r="O18" s="68"/>
      <c r="Q18" s="79" t="s">
        <v>29</v>
      </c>
      <c r="R18" s="79" t="s">
        <v>30</v>
      </c>
      <c r="S18" s="80" t="s">
        <v>954</v>
      </c>
      <c r="T18" s="81">
        <v>16</v>
      </c>
      <c r="U18" s="68">
        <v>5258578.750958018</v>
      </c>
      <c r="V18" s="68">
        <v>265250.52999999991</v>
      </c>
      <c r="W18" s="68">
        <v>361628.77999999991</v>
      </c>
      <c r="X18" s="68">
        <v>17385.09</v>
      </c>
      <c r="Y18" s="68">
        <v>702903.62171956233</v>
      </c>
      <c r="Z18" s="68">
        <v>334834.10166138818</v>
      </c>
      <c r="AA18" s="68">
        <v>400586.83005400392</v>
      </c>
      <c r="AB18" s="68">
        <v>67585.072858242318</v>
      </c>
      <c r="AC18" s="68">
        <f t="shared" si="7"/>
        <v>7585813.1372512151</v>
      </c>
      <c r="AD18" s="68">
        <v>177060.36000000002</v>
      </c>
      <c r="AF18" s="79" t="s">
        <v>29</v>
      </c>
      <c r="AG18" s="79" t="s">
        <v>30</v>
      </c>
      <c r="AH18" s="80" t="s">
        <v>1156</v>
      </c>
      <c r="AI18" s="81">
        <v>16</v>
      </c>
      <c r="AJ18" s="68">
        <v>5333148.1748817191</v>
      </c>
      <c r="AK18" s="68">
        <v>266593.9800000001</v>
      </c>
      <c r="AL18" s="68">
        <v>366836.01</v>
      </c>
      <c r="AM18" s="68">
        <v>17628.940000000002</v>
      </c>
      <c r="AN18" s="68">
        <v>714606.79387175688</v>
      </c>
      <c r="AO18" s="68">
        <v>334834.10166138818</v>
      </c>
      <c r="AP18" s="68">
        <v>407522.71594202734</v>
      </c>
      <c r="AQ18" s="68">
        <v>68464.052409614436</v>
      </c>
      <c r="AR18" s="68">
        <f t="shared" si="8"/>
        <v>7691663.4887665054</v>
      </c>
      <c r="AS18" s="68">
        <v>182028.72</v>
      </c>
      <c r="AU18" s="79" t="s">
        <v>29</v>
      </c>
      <c r="AV18" s="79" t="s">
        <v>30</v>
      </c>
      <c r="AW18" s="80" t="s">
        <v>1157</v>
      </c>
      <c r="AX18" s="81">
        <v>16</v>
      </c>
      <c r="AY18" s="68">
        <v>5462374.983416249</v>
      </c>
      <c r="AZ18" s="68">
        <v>273550.93000000005</v>
      </c>
      <c r="BA18" s="68">
        <v>376344.94</v>
      </c>
      <c r="BB18" s="68">
        <v>18033.18</v>
      </c>
      <c r="BC18" s="68">
        <v>733260.18251601036</v>
      </c>
      <c r="BD18" s="68">
        <v>334834.10166138818</v>
      </c>
      <c r="BE18" s="68">
        <v>418291.09845502034</v>
      </c>
      <c r="BF18" s="68">
        <v>70325.712296770886</v>
      </c>
      <c r="BG18" s="68">
        <f t="shared" si="9"/>
        <v>7873800.6983454386</v>
      </c>
      <c r="BH18" s="68">
        <v>186785.56999999998</v>
      </c>
    </row>
    <row r="19" spans="2:60">
      <c r="B19" s="79" t="s">
        <v>31</v>
      </c>
      <c r="C19" s="79" t="s">
        <v>32</v>
      </c>
      <c r="D19" s="80" t="s">
        <v>953</v>
      </c>
      <c r="E19" s="81">
        <v>19</v>
      </c>
      <c r="F19" s="68"/>
      <c r="G19" s="68"/>
      <c r="H19" s="68"/>
      <c r="I19" s="68"/>
      <c r="J19" s="68"/>
      <c r="K19" s="68"/>
      <c r="L19" s="68"/>
      <c r="M19" s="68"/>
      <c r="N19" s="68">
        <f t="shared" si="6"/>
        <v>0</v>
      </c>
      <c r="O19" s="68"/>
      <c r="Q19" s="79" t="s">
        <v>31</v>
      </c>
      <c r="R19" s="79" t="s">
        <v>32</v>
      </c>
      <c r="S19" s="80" t="s">
        <v>954</v>
      </c>
      <c r="T19" s="81">
        <v>16</v>
      </c>
      <c r="U19" s="68">
        <v>359348.73099970655</v>
      </c>
      <c r="V19" s="68">
        <v>0</v>
      </c>
      <c r="W19" s="68">
        <v>0</v>
      </c>
      <c r="X19" s="68">
        <v>0</v>
      </c>
      <c r="Y19" s="68">
        <v>0</v>
      </c>
      <c r="Z19" s="68">
        <v>0</v>
      </c>
      <c r="AA19" s="68">
        <v>0</v>
      </c>
      <c r="AB19" s="68">
        <v>3107.0056643942371</v>
      </c>
      <c r="AC19" s="68">
        <f t="shared" si="7"/>
        <v>362455.73666410078</v>
      </c>
      <c r="AD19" s="68">
        <v>0</v>
      </c>
      <c r="AF19" s="79" t="s">
        <v>31</v>
      </c>
      <c r="AG19" s="79" t="s">
        <v>32</v>
      </c>
      <c r="AH19" s="80" t="s">
        <v>1156</v>
      </c>
      <c r="AI19" s="81">
        <v>16</v>
      </c>
      <c r="AJ19" s="68">
        <v>358138.35126847151</v>
      </c>
      <c r="AK19" s="68">
        <v>0</v>
      </c>
      <c r="AL19" s="68">
        <v>0</v>
      </c>
      <c r="AM19" s="68">
        <v>0</v>
      </c>
      <c r="AN19" s="68">
        <v>0</v>
      </c>
      <c r="AO19" s="68">
        <v>0</v>
      </c>
      <c r="AP19" s="68">
        <v>0</v>
      </c>
      <c r="AQ19" s="68">
        <v>3087.8527567036799</v>
      </c>
      <c r="AR19" s="68">
        <f t="shared" si="8"/>
        <v>361226.20402517519</v>
      </c>
      <c r="AS19" s="68">
        <v>0</v>
      </c>
      <c r="AU19" s="79" t="s">
        <v>31</v>
      </c>
      <c r="AV19" s="79" t="s">
        <v>32</v>
      </c>
      <c r="AW19" s="80" t="s">
        <v>1157</v>
      </c>
      <c r="AX19" s="81">
        <v>16</v>
      </c>
      <c r="AY19" s="68">
        <v>361644.42683371226</v>
      </c>
      <c r="AZ19" s="68">
        <v>0</v>
      </c>
      <c r="BA19" s="68">
        <v>0</v>
      </c>
      <c r="BB19" s="68">
        <v>0</v>
      </c>
      <c r="BC19" s="68">
        <v>0</v>
      </c>
      <c r="BD19" s="68">
        <v>0</v>
      </c>
      <c r="BE19" s="68">
        <v>0</v>
      </c>
      <c r="BF19" s="68">
        <v>3119.3251021085307</v>
      </c>
      <c r="BG19" s="68">
        <f t="shared" si="9"/>
        <v>364763.75193582079</v>
      </c>
      <c r="BH19" s="68">
        <v>0</v>
      </c>
    </row>
    <row r="20" spans="2:60">
      <c r="B20" s="79" t="s">
        <v>33</v>
      </c>
      <c r="C20" s="79" t="s">
        <v>34</v>
      </c>
      <c r="D20" s="80" t="s">
        <v>953</v>
      </c>
      <c r="E20" s="81">
        <v>19</v>
      </c>
      <c r="F20" s="68"/>
      <c r="G20" s="68"/>
      <c r="H20" s="68"/>
      <c r="I20" s="68"/>
      <c r="J20" s="68"/>
      <c r="K20" s="68"/>
      <c r="L20" s="68"/>
      <c r="M20" s="68"/>
      <c r="N20" s="68">
        <f t="shared" si="6"/>
        <v>0</v>
      </c>
      <c r="O20" s="68"/>
      <c r="Q20" s="79" t="s">
        <v>33</v>
      </c>
      <c r="R20" s="79" t="s">
        <v>34</v>
      </c>
      <c r="S20" s="80" t="s">
        <v>954</v>
      </c>
      <c r="T20" s="81">
        <v>16</v>
      </c>
      <c r="U20" s="68">
        <v>3593618.8420663709</v>
      </c>
      <c r="V20" s="68">
        <v>121546.65000000001</v>
      </c>
      <c r="W20" s="68">
        <v>69780.58</v>
      </c>
      <c r="X20" s="68">
        <v>8846.8299999999981</v>
      </c>
      <c r="Y20" s="68">
        <v>356844.92663682689</v>
      </c>
      <c r="Z20" s="68">
        <v>265411.63907558133</v>
      </c>
      <c r="AA20" s="68">
        <v>3760.023007980622</v>
      </c>
      <c r="AB20" s="68">
        <v>39150.60912962351</v>
      </c>
      <c r="AC20" s="68">
        <f t="shared" si="7"/>
        <v>4551128.919916383</v>
      </c>
      <c r="AD20" s="68">
        <v>92168.819999999992</v>
      </c>
      <c r="AF20" s="79" t="s">
        <v>33</v>
      </c>
      <c r="AG20" s="79" t="s">
        <v>34</v>
      </c>
      <c r="AH20" s="80" t="s">
        <v>1156</v>
      </c>
      <c r="AI20" s="81">
        <v>16</v>
      </c>
      <c r="AJ20" s="68">
        <v>3638544.8159916243</v>
      </c>
      <c r="AK20" s="68">
        <v>122033.62</v>
      </c>
      <c r="AL20" s="68">
        <v>70884.350000000006</v>
      </c>
      <c r="AM20" s="68">
        <v>8972.7000000000007</v>
      </c>
      <c r="AN20" s="68">
        <v>362749.06732229807</v>
      </c>
      <c r="AO20" s="68">
        <v>265411.63907558133</v>
      </c>
      <c r="AP20" s="68">
        <v>3865.002604781816</v>
      </c>
      <c r="AQ20" s="68">
        <v>39601.849912730046</v>
      </c>
      <c r="AR20" s="68">
        <f t="shared" si="8"/>
        <v>4606869.7449070159</v>
      </c>
      <c r="AS20" s="68">
        <v>94806.700000000012</v>
      </c>
      <c r="AU20" s="79" t="s">
        <v>33</v>
      </c>
      <c r="AV20" s="79" t="s">
        <v>34</v>
      </c>
      <c r="AW20" s="80" t="s">
        <v>1157</v>
      </c>
      <c r="AX20" s="81">
        <v>16</v>
      </c>
      <c r="AY20" s="68">
        <v>3723643.0130525585</v>
      </c>
      <c r="AZ20" s="68">
        <v>125164.70999999999</v>
      </c>
      <c r="BA20" s="68">
        <v>72629</v>
      </c>
      <c r="BB20" s="68">
        <v>9230.7800000000007</v>
      </c>
      <c r="BC20" s="68">
        <v>372240.54556359729</v>
      </c>
      <c r="BD20" s="68">
        <v>265411.63907558133</v>
      </c>
      <c r="BE20" s="68">
        <v>4041.0690495587864</v>
      </c>
      <c r="BF20" s="68">
        <v>40638.32045010291</v>
      </c>
      <c r="BG20" s="68">
        <f t="shared" si="9"/>
        <v>4710286.0471913982</v>
      </c>
      <c r="BH20" s="68">
        <v>97286.97</v>
      </c>
    </row>
    <row r="21" spans="2:60">
      <c r="B21" s="79" t="s">
        <v>35</v>
      </c>
      <c r="C21" s="79" t="s">
        <v>36</v>
      </c>
      <c r="D21" s="80" t="s">
        <v>953</v>
      </c>
      <c r="E21" s="81">
        <v>19</v>
      </c>
      <c r="F21" s="68"/>
      <c r="G21" s="68"/>
      <c r="H21" s="68"/>
      <c r="I21" s="68"/>
      <c r="J21" s="68"/>
      <c r="K21" s="68"/>
      <c r="L21" s="68"/>
      <c r="M21" s="68"/>
      <c r="N21" s="68">
        <f t="shared" si="6"/>
        <v>0</v>
      </c>
      <c r="O21" s="68"/>
      <c r="Q21" s="79" t="s">
        <v>35</v>
      </c>
      <c r="R21" s="79" t="s">
        <v>36</v>
      </c>
      <c r="S21" s="80" t="s">
        <v>954</v>
      </c>
      <c r="T21" s="81">
        <v>16</v>
      </c>
      <c r="U21" s="68">
        <v>11305661.589672515</v>
      </c>
      <c r="V21" s="68">
        <v>533300.14</v>
      </c>
      <c r="W21" s="68">
        <v>608861.82999999996</v>
      </c>
      <c r="X21" s="68">
        <v>38516.119999999995</v>
      </c>
      <c r="Y21" s="68">
        <v>1276841.0855619716</v>
      </c>
      <c r="Z21" s="68">
        <v>774941.48718249274</v>
      </c>
      <c r="AA21" s="68">
        <v>967608.86569675559</v>
      </c>
      <c r="AB21" s="68">
        <v>138603.56907600164</v>
      </c>
      <c r="AC21" s="68">
        <f t="shared" si="7"/>
        <v>16034652.697189737</v>
      </c>
      <c r="AD21" s="68">
        <v>390318.01</v>
      </c>
      <c r="AF21" s="79" t="s">
        <v>35</v>
      </c>
      <c r="AG21" s="79" t="s">
        <v>36</v>
      </c>
      <c r="AH21" s="80" t="s">
        <v>1156</v>
      </c>
      <c r="AI21" s="81">
        <v>16</v>
      </c>
      <c r="AJ21" s="68">
        <v>11490178.94979931</v>
      </c>
      <c r="AK21" s="68">
        <v>535595.29</v>
      </c>
      <c r="AL21" s="68">
        <v>617590.75</v>
      </c>
      <c r="AM21" s="68">
        <v>39111.200000000004</v>
      </c>
      <c r="AN21" s="68">
        <v>1298091.9470156196</v>
      </c>
      <c r="AO21" s="68">
        <v>774941.48718249274</v>
      </c>
      <c r="AP21" s="68">
        <v>983894.62920394086</v>
      </c>
      <c r="AQ21" s="68">
        <v>140641.09602873027</v>
      </c>
      <c r="AR21" s="68">
        <f t="shared" si="8"/>
        <v>16281384.639230091</v>
      </c>
      <c r="AS21" s="68">
        <v>401339.29</v>
      </c>
      <c r="AU21" s="79" t="s">
        <v>35</v>
      </c>
      <c r="AV21" s="79" t="s">
        <v>36</v>
      </c>
      <c r="AW21" s="80" t="s">
        <v>1157</v>
      </c>
      <c r="AX21" s="81">
        <v>16</v>
      </c>
      <c r="AY21" s="68">
        <v>11786959.729425937</v>
      </c>
      <c r="AZ21" s="68">
        <v>549447.92000000004</v>
      </c>
      <c r="BA21" s="68">
        <v>633611.99</v>
      </c>
      <c r="BB21" s="68">
        <v>40084.639999999999</v>
      </c>
      <c r="BC21" s="68">
        <v>1331981.633323261</v>
      </c>
      <c r="BD21" s="68">
        <v>774941.48718249274</v>
      </c>
      <c r="BE21" s="68">
        <v>1009773.9251405534</v>
      </c>
      <c r="BF21" s="68">
        <v>144646.85916650668</v>
      </c>
      <c r="BG21" s="68">
        <f t="shared" si="9"/>
        <v>16683247.964238752</v>
      </c>
      <c r="BH21" s="68">
        <v>411799.78</v>
      </c>
    </row>
    <row r="22" spans="2:60">
      <c r="B22" s="79" t="s">
        <v>37</v>
      </c>
      <c r="C22" s="79" t="s">
        <v>38</v>
      </c>
      <c r="D22" s="80" t="s">
        <v>953</v>
      </c>
      <c r="E22" s="81">
        <v>19</v>
      </c>
      <c r="F22" s="68"/>
      <c r="G22" s="68"/>
      <c r="H22" s="68"/>
      <c r="I22" s="68"/>
      <c r="J22" s="68"/>
      <c r="K22" s="68"/>
      <c r="L22" s="68"/>
      <c r="M22" s="68"/>
      <c r="N22" s="68">
        <f t="shared" si="6"/>
        <v>0</v>
      </c>
      <c r="O22" s="68"/>
      <c r="Q22" s="79" t="s">
        <v>37</v>
      </c>
      <c r="R22" s="79" t="s">
        <v>38</v>
      </c>
      <c r="S22" s="80" t="s">
        <v>954</v>
      </c>
      <c r="T22" s="81">
        <v>16</v>
      </c>
      <c r="U22" s="68">
        <v>12569045.054613288</v>
      </c>
      <c r="V22" s="68">
        <v>446516.24</v>
      </c>
      <c r="W22" s="68">
        <v>350493.37</v>
      </c>
      <c r="X22" s="68">
        <v>45725.180000000008</v>
      </c>
      <c r="Y22" s="68">
        <v>1990578.286183734</v>
      </c>
      <c r="Z22" s="68">
        <v>461538.99988290539</v>
      </c>
      <c r="AA22" s="68">
        <v>1493166.9617521807</v>
      </c>
      <c r="AB22" s="68">
        <v>155261.94706083834</v>
      </c>
      <c r="AC22" s="68">
        <f t="shared" si="7"/>
        <v>17512326.039492946</v>
      </c>
      <c r="AD22" s="68">
        <v>0</v>
      </c>
      <c r="AF22" s="79" t="s">
        <v>37</v>
      </c>
      <c r="AG22" s="79" t="s">
        <v>38</v>
      </c>
      <c r="AH22" s="80" t="s">
        <v>1156</v>
      </c>
      <c r="AI22" s="81">
        <v>16</v>
      </c>
      <c r="AJ22" s="68">
        <v>12777044.314285541</v>
      </c>
      <c r="AK22" s="68">
        <v>452922.12000000005</v>
      </c>
      <c r="AL22" s="68">
        <v>355518.43000000005</v>
      </c>
      <c r="AM22" s="68">
        <v>46358.96</v>
      </c>
      <c r="AN22" s="68">
        <v>2023592.7688562574</v>
      </c>
      <c r="AO22" s="68">
        <v>461538.99988290539</v>
      </c>
      <c r="AP22" s="68">
        <v>1518353.394400334</v>
      </c>
      <c r="AQ22" s="68">
        <v>157568.79811795056</v>
      </c>
      <c r="AR22" s="68">
        <f t="shared" si="8"/>
        <v>17792897.785542987</v>
      </c>
      <c r="AS22" s="68">
        <v>0</v>
      </c>
      <c r="AU22" s="79" t="s">
        <v>37</v>
      </c>
      <c r="AV22" s="79" t="s">
        <v>38</v>
      </c>
      <c r="AW22" s="80" t="s">
        <v>1157</v>
      </c>
      <c r="AX22" s="81">
        <v>16</v>
      </c>
      <c r="AY22" s="68">
        <v>13110450.048805347</v>
      </c>
      <c r="AZ22" s="68">
        <v>464785.04</v>
      </c>
      <c r="BA22" s="68">
        <v>364768.00999999995</v>
      </c>
      <c r="BB22" s="68">
        <v>47574.03</v>
      </c>
      <c r="BC22" s="68">
        <v>2076494.1315427148</v>
      </c>
      <c r="BD22" s="68">
        <v>461538.99988290539</v>
      </c>
      <c r="BE22" s="68">
        <v>1558256.2310774296</v>
      </c>
      <c r="BF22" s="68">
        <v>162086.22160778567</v>
      </c>
      <c r="BG22" s="68">
        <f t="shared" si="9"/>
        <v>18245952.71291618</v>
      </c>
      <c r="BH22" s="68">
        <v>0</v>
      </c>
    </row>
    <row r="23" spans="2:60">
      <c r="B23" s="79" t="s">
        <v>39</v>
      </c>
      <c r="C23" s="79" t="s">
        <v>40</v>
      </c>
      <c r="D23" s="80" t="s">
        <v>953</v>
      </c>
      <c r="E23" s="81">
        <v>19</v>
      </c>
      <c r="F23" s="68"/>
      <c r="G23" s="68"/>
      <c r="H23" s="68"/>
      <c r="I23" s="68"/>
      <c r="J23" s="68"/>
      <c r="K23" s="68"/>
      <c r="L23" s="68"/>
      <c r="M23" s="68"/>
      <c r="N23" s="68">
        <f t="shared" si="6"/>
        <v>0</v>
      </c>
      <c r="O23" s="68"/>
      <c r="Q23" s="79" t="s">
        <v>39</v>
      </c>
      <c r="R23" s="79" t="s">
        <v>40</v>
      </c>
      <c r="S23" s="80" t="s">
        <v>954</v>
      </c>
      <c r="T23" s="81">
        <v>16</v>
      </c>
      <c r="U23" s="68">
        <v>10242806.492674695</v>
      </c>
      <c r="V23" s="68">
        <v>325609.96999999997</v>
      </c>
      <c r="W23" s="68">
        <v>284116.32</v>
      </c>
      <c r="X23" s="68">
        <v>36403.01</v>
      </c>
      <c r="Y23" s="68">
        <v>1263761.1630615001</v>
      </c>
      <c r="Z23" s="68">
        <v>922480.13009982649</v>
      </c>
      <c r="AA23" s="68">
        <v>1265862.0115334054</v>
      </c>
      <c r="AB23" s="68">
        <v>116470.5032126978</v>
      </c>
      <c r="AC23" s="68">
        <f t="shared" si="7"/>
        <v>14457509.600582127</v>
      </c>
      <c r="AD23" s="68">
        <v>0</v>
      </c>
      <c r="AF23" s="79" t="s">
        <v>39</v>
      </c>
      <c r="AG23" s="79" t="s">
        <v>40</v>
      </c>
      <c r="AH23" s="80" t="s">
        <v>1156</v>
      </c>
      <c r="AI23" s="81">
        <v>16</v>
      </c>
      <c r="AJ23" s="68">
        <v>10409635.666207813</v>
      </c>
      <c r="AK23" s="68">
        <v>330325.8</v>
      </c>
      <c r="AL23" s="68">
        <v>288324.62</v>
      </c>
      <c r="AM23" s="68">
        <v>36991.86</v>
      </c>
      <c r="AN23" s="68">
        <v>1284811.8519697122</v>
      </c>
      <c r="AO23" s="68">
        <v>922480.13009982649</v>
      </c>
      <c r="AP23" s="68">
        <v>1287408.1122643335</v>
      </c>
      <c r="AQ23" s="68">
        <v>118188.92390468717</v>
      </c>
      <c r="AR23" s="68">
        <f t="shared" si="8"/>
        <v>14678166.964446371</v>
      </c>
      <c r="AS23" s="68">
        <v>0</v>
      </c>
      <c r="AU23" s="79" t="s">
        <v>39</v>
      </c>
      <c r="AV23" s="79" t="s">
        <v>40</v>
      </c>
      <c r="AW23" s="80" t="s">
        <v>1157</v>
      </c>
      <c r="AX23" s="81">
        <v>16</v>
      </c>
      <c r="AY23" s="68">
        <v>10678523.196567653</v>
      </c>
      <c r="AZ23" s="68">
        <v>338906.46</v>
      </c>
      <c r="BA23" s="68">
        <v>295783.59999999998</v>
      </c>
      <c r="BB23" s="68">
        <v>37928.509999999995</v>
      </c>
      <c r="BC23" s="68">
        <v>1318355.1708803866</v>
      </c>
      <c r="BD23" s="68">
        <v>922480.13009982649</v>
      </c>
      <c r="BE23" s="68">
        <v>1321127.4082572106</v>
      </c>
      <c r="BF23" s="68">
        <v>121560.97836045548</v>
      </c>
      <c r="BG23" s="68">
        <f t="shared" si="9"/>
        <v>15034665.454165531</v>
      </c>
      <c r="BH23" s="68">
        <v>0</v>
      </c>
    </row>
    <row r="24" spans="2:60">
      <c r="B24" s="79" t="s">
        <v>41</v>
      </c>
      <c r="C24" s="79" t="s">
        <v>42</v>
      </c>
      <c r="D24" s="80" t="s">
        <v>953</v>
      </c>
      <c r="E24" s="81">
        <v>19</v>
      </c>
      <c r="F24" s="68"/>
      <c r="G24" s="68"/>
      <c r="H24" s="68"/>
      <c r="I24" s="68"/>
      <c r="J24" s="68"/>
      <c r="K24" s="68"/>
      <c r="L24" s="68"/>
      <c r="M24" s="68"/>
      <c r="N24" s="68">
        <f t="shared" si="6"/>
        <v>0</v>
      </c>
      <c r="O24" s="68"/>
      <c r="Q24" s="79" t="s">
        <v>41</v>
      </c>
      <c r="R24" s="79" t="s">
        <v>42</v>
      </c>
      <c r="S24" s="80" t="s">
        <v>954</v>
      </c>
      <c r="T24" s="81">
        <v>16</v>
      </c>
      <c r="U24" s="68">
        <v>63415323.299294099</v>
      </c>
      <c r="V24" s="68">
        <v>2916664.3900000006</v>
      </c>
      <c r="W24" s="68">
        <v>2926726.17</v>
      </c>
      <c r="X24" s="68">
        <v>223636.87999999998</v>
      </c>
      <c r="Y24" s="68">
        <v>9184318.1517345738</v>
      </c>
      <c r="Z24" s="68">
        <v>2145157.0420984775</v>
      </c>
      <c r="AA24" s="68">
        <v>6235398.0628400631</v>
      </c>
      <c r="AB24" s="68">
        <v>769592.14843228459</v>
      </c>
      <c r="AC24" s="68">
        <f t="shared" si="7"/>
        <v>89755006.774399489</v>
      </c>
      <c r="AD24" s="68">
        <v>1938190.6300000001</v>
      </c>
      <c r="AF24" s="79" t="s">
        <v>41</v>
      </c>
      <c r="AG24" s="79" t="s">
        <v>42</v>
      </c>
      <c r="AH24" s="80" t="s">
        <v>1156</v>
      </c>
      <c r="AI24" s="81">
        <v>16</v>
      </c>
      <c r="AJ24" s="68">
        <v>64044693.472904339</v>
      </c>
      <c r="AK24" s="68">
        <v>2907511.3899999992</v>
      </c>
      <c r="AL24" s="68">
        <v>2944043.59</v>
      </c>
      <c r="AM24" s="68">
        <v>225015.46</v>
      </c>
      <c r="AN24" s="68">
        <v>9272013.555156067</v>
      </c>
      <c r="AO24" s="68">
        <v>2145157.0420984775</v>
      </c>
      <c r="AP24" s="68">
        <v>6296435.4890354397</v>
      </c>
      <c r="AQ24" s="68">
        <v>773606.00041641295</v>
      </c>
      <c r="AR24" s="68">
        <f t="shared" si="8"/>
        <v>90584707.219610736</v>
      </c>
      <c r="AS24" s="68">
        <v>1976231.2200000002</v>
      </c>
      <c r="AU24" s="79" t="s">
        <v>41</v>
      </c>
      <c r="AV24" s="79" t="s">
        <v>42</v>
      </c>
      <c r="AW24" s="80" t="s">
        <v>1157</v>
      </c>
      <c r="AX24" s="81">
        <v>16</v>
      </c>
      <c r="AY24" s="68">
        <v>65290079.946027637</v>
      </c>
      <c r="AZ24" s="68">
        <v>2958069.3100000005</v>
      </c>
      <c r="BA24" s="68">
        <v>2995257.18</v>
      </c>
      <c r="BB24" s="68">
        <v>228918.92</v>
      </c>
      <c r="BC24" s="68">
        <v>9448305.4046555646</v>
      </c>
      <c r="BD24" s="68">
        <v>2145157.0420984775</v>
      </c>
      <c r="BE24" s="68">
        <v>6416838.4115505693</v>
      </c>
      <c r="BF24" s="68">
        <v>788102.71680870652</v>
      </c>
      <c r="BG24" s="68">
        <f t="shared" si="9"/>
        <v>92281386.96114096</v>
      </c>
      <c r="BH24" s="68">
        <v>2010658.0300000003</v>
      </c>
    </row>
    <row r="25" spans="2:60">
      <c r="B25" s="79" t="s">
        <v>43</v>
      </c>
      <c r="C25" s="79" t="s">
        <v>44</v>
      </c>
      <c r="D25" s="80" t="s">
        <v>953</v>
      </c>
      <c r="E25" s="81">
        <v>19</v>
      </c>
      <c r="F25" s="68"/>
      <c r="G25" s="68"/>
      <c r="H25" s="68"/>
      <c r="I25" s="68"/>
      <c r="J25" s="68"/>
      <c r="K25" s="68"/>
      <c r="L25" s="68"/>
      <c r="M25" s="68"/>
      <c r="N25" s="68">
        <f t="shared" si="6"/>
        <v>0</v>
      </c>
      <c r="O25" s="68"/>
      <c r="Q25" s="79" t="s">
        <v>43</v>
      </c>
      <c r="R25" s="79" t="s">
        <v>44</v>
      </c>
      <c r="S25" s="80" t="s">
        <v>954</v>
      </c>
      <c r="T25" s="81">
        <v>16</v>
      </c>
      <c r="U25" s="68">
        <v>30966942.271034285</v>
      </c>
      <c r="V25" s="68">
        <v>1257829.6099999999</v>
      </c>
      <c r="W25" s="68">
        <v>90818.019999999975</v>
      </c>
      <c r="X25" s="68">
        <v>106856.53000000001</v>
      </c>
      <c r="Y25" s="68">
        <v>5075632.8423191179</v>
      </c>
      <c r="Z25" s="68">
        <v>1564300.6454938569</v>
      </c>
      <c r="AA25" s="68">
        <v>2318198.7596431728</v>
      </c>
      <c r="AB25" s="68">
        <v>362731.00062056631</v>
      </c>
      <c r="AC25" s="68">
        <f t="shared" si="7"/>
        <v>42520264.959111005</v>
      </c>
      <c r="AD25" s="68">
        <v>776955.28</v>
      </c>
      <c r="AF25" s="79" t="s">
        <v>43</v>
      </c>
      <c r="AG25" s="79" t="s">
        <v>44</v>
      </c>
      <c r="AH25" s="80" t="s">
        <v>1156</v>
      </c>
      <c r="AI25" s="81">
        <v>16</v>
      </c>
      <c r="AJ25" s="68">
        <v>31266890.763470553</v>
      </c>
      <c r="AK25" s="68">
        <v>1254667.72</v>
      </c>
      <c r="AL25" s="68">
        <v>91421.88</v>
      </c>
      <c r="AM25" s="68">
        <v>107473.05</v>
      </c>
      <c r="AN25" s="68">
        <v>5123870.0510825319</v>
      </c>
      <c r="AO25" s="68">
        <v>1564300.6454938569</v>
      </c>
      <c r="AP25" s="68">
        <v>2341005.0832622442</v>
      </c>
      <c r="AQ25" s="68">
        <v>364627.84569387138</v>
      </c>
      <c r="AR25" s="68">
        <f t="shared" si="8"/>
        <v>42906462.29900305</v>
      </c>
      <c r="AS25" s="68">
        <v>792205.26</v>
      </c>
      <c r="AU25" s="79" t="s">
        <v>43</v>
      </c>
      <c r="AV25" s="79" t="s">
        <v>44</v>
      </c>
      <c r="AW25" s="80" t="s">
        <v>1157</v>
      </c>
      <c r="AX25" s="81">
        <v>16</v>
      </c>
      <c r="AY25" s="68">
        <v>31867164.056562748</v>
      </c>
      <c r="AZ25" s="68">
        <v>1276447.21</v>
      </c>
      <c r="BA25" s="68">
        <v>92935.459999999992</v>
      </c>
      <c r="BB25" s="68">
        <v>109329.9</v>
      </c>
      <c r="BC25" s="68">
        <v>5221166.9871269055</v>
      </c>
      <c r="BD25" s="68">
        <v>1564300.6454938569</v>
      </c>
      <c r="BE25" s="68">
        <v>2386108.7807633835</v>
      </c>
      <c r="BF25" s="68">
        <v>371457.62043292075</v>
      </c>
      <c r="BG25" s="68">
        <f t="shared" si="9"/>
        <v>43694861.190379813</v>
      </c>
      <c r="BH25" s="68">
        <v>805950.52999999991</v>
      </c>
    </row>
    <row r="26" spans="2:60">
      <c r="B26" s="79" t="s">
        <v>45</v>
      </c>
      <c r="C26" s="79" t="s">
        <v>46</v>
      </c>
      <c r="D26" s="80" t="s">
        <v>953</v>
      </c>
      <c r="E26" s="81">
        <v>19</v>
      </c>
      <c r="F26" s="68"/>
      <c r="G26" s="68"/>
      <c r="H26" s="68"/>
      <c r="I26" s="68"/>
      <c r="J26" s="68"/>
      <c r="K26" s="68"/>
      <c r="L26" s="68"/>
      <c r="M26" s="68"/>
      <c r="N26" s="68">
        <f t="shared" si="6"/>
        <v>0</v>
      </c>
      <c r="O26" s="68"/>
      <c r="Q26" s="79" t="s">
        <v>45</v>
      </c>
      <c r="R26" s="79" t="s">
        <v>46</v>
      </c>
      <c r="S26" s="80" t="s">
        <v>954</v>
      </c>
      <c r="T26" s="81">
        <v>16</v>
      </c>
      <c r="U26" s="68">
        <v>3994150.2580022942</v>
      </c>
      <c r="V26" s="68">
        <v>109420.48</v>
      </c>
      <c r="W26" s="68">
        <v>0</v>
      </c>
      <c r="X26" s="68">
        <v>10277.370000000001</v>
      </c>
      <c r="Y26" s="68">
        <v>326425.51827906939</v>
      </c>
      <c r="Z26" s="68">
        <v>115870.26116470269</v>
      </c>
      <c r="AA26" s="68">
        <v>0</v>
      </c>
      <c r="AB26" s="68">
        <v>31172.074924805202</v>
      </c>
      <c r="AC26" s="68">
        <f t="shared" si="7"/>
        <v>4657125.0423708716</v>
      </c>
      <c r="AD26" s="68">
        <v>69809.08</v>
      </c>
      <c r="AF26" s="79" t="s">
        <v>45</v>
      </c>
      <c r="AG26" s="79" t="s">
        <v>46</v>
      </c>
      <c r="AH26" s="80" t="s">
        <v>1156</v>
      </c>
      <c r="AI26" s="81">
        <v>16</v>
      </c>
      <c r="AJ26" s="68">
        <v>4045139.6647157683</v>
      </c>
      <c r="AK26" s="68">
        <v>110039.59000000003</v>
      </c>
      <c r="AL26" s="68">
        <v>0</v>
      </c>
      <c r="AM26" s="68">
        <v>10403.959999999999</v>
      </c>
      <c r="AN26" s="68">
        <v>331904.35036976333</v>
      </c>
      <c r="AO26" s="68">
        <v>115870.26116470269</v>
      </c>
      <c r="AP26" s="68">
        <v>0</v>
      </c>
      <c r="AQ26" s="68">
        <v>31512.718101850711</v>
      </c>
      <c r="AR26" s="68">
        <f t="shared" si="8"/>
        <v>4716611.2943520844</v>
      </c>
      <c r="AS26" s="68">
        <v>71740.75</v>
      </c>
      <c r="AU26" s="79" t="s">
        <v>45</v>
      </c>
      <c r="AV26" s="79" t="s">
        <v>46</v>
      </c>
      <c r="AW26" s="80" t="s">
        <v>1157</v>
      </c>
      <c r="AX26" s="81">
        <v>16</v>
      </c>
      <c r="AY26" s="68">
        <v>4139506.1551207313</v>
      </c>
      <c r="AZ26" s="68">
        <v>112921.14000000001</v>
      </c>
      <c r="BA26" s="68">
        <v>0</v>
      </c>
      <c r="BB26" s="68">
        <v>10682.699999999999</v>
      </c>
      <c r="BC26" s="68">
        <v>340574.30396850209</v>
      </c>
      <c r="BD26" s="68">
        <v>115870.26116470269</v>
      </c>
      <c r="BE26" s="68">
        <v>0</v>
      </c>
      <c r="BF26" s="68">
        <v>32325.796613494866</v>
      </c>
      <c r="BG26" s="68">
        <f t="shared" si="9"/>
        <v>4825465.5668674307</v>
      </c>
      <c r="BH26" s="68">
        <v>73585.209999999992</v>
      </c>
    </row>
    <row r="27" spans="2:60">
      <c r="B27" s="79" t="s">
        <v>47</v>
      </c>
      <c r="C27" s="79" t="s">
        <v>48</v>
      </c>
      <c r="D27" s="80" t="s">
        <v>953</v>
      </c>
      <c r="E27" s="81">
        <v>19</v>
      </c>
      <c r="F27" s="68"/>
      <c r="G27" s="68"/>
      <c r="H27" s="68"/>
      <c r="I27" s="68"/>
      <c r="J27" s="68"/>
      <c r="K27" s="68"/>
      <c r="L27" s="68"/>
      <c r="M27" s="68"/>
      <c r="N27" s="68">
        <f t="shared" si="6"/>
        <v>0</v>
      </c>
      <c r="O27" s="68"/>
      <c r="Q27" s="79" t="s">
        <v>47</v>
      </c>
      <c r="R27" s="79" t="s">
        <v>48</v>
      </c>
      <c r="S27" s="80" t="s">
        <v>954</v>
      </c>
      <c r="T27" s="81">
        <v>16</v>
      </c>
      <c r="U27" s="68">
        <v>22418500.180243075</v>
      </c>
      <c r="V27" s="68">
        <v>794373.70999999985</v>
      </c>
      <c r="W27" s="68">
        <v>92588.139999999985</v>
      </c>
      <c r="X27" s="68">
        <v>80155.449999999983</v>
      </c>
      <c r="Y27" s="68">
        <v>3677785.3967616982</v>
      </c>
      <c r="Z27" s="68">
        <v>1235104.2371651365</v>
      </c>
      <c r="AA27" s="68">
        <v>2276990.2345282976</v>
      </c>
      <c r="AB27" s="68">
        <v>258852.43120813742</v>
      </c>
      <c r="AC27" s="68">
        <f t="shared" si="7"/>
        <v>31003054.399906345</v>
      </c>
      <c r="AD27" s="68">
        <v>168704.62</v>
      </c>
      <c r="AF27" s="79" t="s">
        <v>47</v>
      </c>
      <c r="AG27" s="79" t="s">
        <v>48</v>
      </c>
      <c r="AH27" s="80" t="s">
        <v>1156</v>
      </c>
      <c r="AI27" s="81">
        <v>16</v>
      </c>
      <c r="AJ27" s="68">
        <v>22786742.530304797</v>
      </c>
      <c r="AK27" s="68">
        <v>803527.62999999989</v>
      </c>
      <c r="AL27" s="68">
        <v>93977.93</v>
      </c>
      <c r="AM27" s="68">
        <v>81305.61</v>
      </c>
      <c r="AN27" s="68">
        <v>3738638.9808894852</v>
      </c>
      <c r="AO27" s="68">
        <v>1235104.2371651365</v>
      </c>
      <c r="AP27" s="68">
        <v>2315200.7236982179</v>
      </c>
      <c r="AQ27" s="68">
        <v>262706.24795705453</v>
      </c>
      <c r="AR27" s="68">
        <f t="shared" si="8"/>
        <v>31490661.46001469</v>
      </c>
      <c r="AS27" s="68">
        <v>173457.57</v>
      </c>
      <c r="AU27" s="79" t="s">
        <v>47</v>
      </c>
      <c r="AV27" s="79" t="s">
        <v>48</v>
      </c>
      <c r="AW27" s="80" t="s">
        <v>1157</v>
      </c>
      <c r="AX27" s="81">
        <v>16</v>
      </c>
      <c r="AY27" s="68">
        <v>23381013.148685388</v>
      </c>
      <c r="AZ27" s="68">
        <v>824474.43</v>
      </c>
      <c r="BA27" s="68">
        <v>96447.569999999992</v>
      </c>
      <c r="BB27" s="68">
        <v>83450.360000000015</v>
      </c>
      <c r="BC27" s="68">
        <v>3836567.9698272678</v>
      </c>
      <c r="BD27" s="68">
        <v>1235104.2371651365</v>
      </c>
      <c r="BE27" s="68">
        <v>2376277.3715471686</v>
      </c>
      <c r="BF27" s="68">
        <v>270228.38108926639</v>
      </c>
      <c r="BG27" s="68">
        <f t="shared" si="9"/>
        <v>32281524.888314232</v>
      </c>
      <c r="BH27" s="68">
        <v>177961.42</v>
      </c>
    </row>
    <row r="28" spans="2:60">
      <c r="B28" s="79" t="s">
        <v>49</v>
      </c>
      <c r="C28" s="79" t="s">
        <v>50</v>
      </c>
      <c r="D28" s="80" t="s">
        <v>953</v>
      </c>
      <c r="E28" s="81">
        <v>19</v>
      </c>
      <c r="F28" s="68"/>
      <c r="G28" s="68"/>
      <c r="H28" s="68"/>
      <c r="I28" s="68"/>
      <c r="J28" s="68"/>
      <c r="K28" s="68"/>
      <c r="L28" s="68"/>
      <c r="M28" s="68"/>
      <c r="N28" s="68">
        <f t="shared" si="6"/>
        <v>0</v>
      </c>
      <c r="O28" s="68"/>
      <c r="Q28" s="79" t="s">
        <v>49</v>
      </c>
      <c r="R28" s="79" t="s">
        <v>50</v>
      </c>
      <c r="S28" s="80" t="s">
        <v>954</v>
      </c>
      <c r="T28" s="81">
        <v>16</v>
      </c>
      <c r="U28" s="68">
        <v>5033258.6346297972</v>
      </c>
      <c r="V28" s="68">
        <v>222313.26</v>
      </c>
      <c r="W28" s="68">
        <v>0</v>
      </c>
      <c r="X28" s="68">
        <v>0</v>
      </c>
      <c r="Y28" s="68">
        <v>749226.82565589668</v>
      </c>
      <c r="Z28" s="68">
        <v>272667.00841059361</v>
      </c>
      <c r="AA28" s="68">
        <v>84102.221843097956</v>
      </c>
      <c r="AB28" s="68">
        <v>56919.560324804857</v>
      </c>
      <c r="AC28" s="68">
        <f t="shared" si="7"/>
        <v>6562893.6808641898</v>
      </c>
      <c r="AD28" s="68">
        <v>144406.16999999998</v>
      </c>
      <c r="AF28" s="79" t="s">
        <v>49</v>
      </c>
      <c r="AG28" s="79" t="s">
        <v>50</v>
      </c>
      <c r="AH28" s="80" t="s">
        <v>1156</v>
      </c>
      <c r="AI28" s="81">
        <v>16</v>
      </c>
      <c r="AJ28" s="68">
        <v>5103496.9635308627</v>
      </c>
      <c r="AK28" s="68">
        <v>223495.75000000012</v>
      </c>
      <c r="AL28" s="68">
        <v>0</v>
      </c>
      <c r="AM28" s="68">
        <v>0</v>
      </c>
      <c r="AN28" s="68">
        <v>761642.51552222972</v>
      </c>
      <c r="AO28" s="68">
        <v>272667.00841059361</v>
      </c>
      <c r="AP28" s="68">
        <v>85559.865590545567</v>
      </c>
      <c r="AQ28" s="68">
        <v>57643.060068954714</v>
      </c>
      <c r="AR28" s="68">
        <f t="shared" si="8"/>
        <v>6652951.0631231861</v>
      </c>
      <c r="AS28" s="68">
        <v>148445.89999999997</v>
      </c>
      <c r="AU28" s="79" t="s">
        <v>49</v>
      </c>
      <c r="AV28" s="79" t="s">
        <v>50</v>
      </c>
      <c r="AW28" s="80" t="s">
        <v>1157</v>
      </c>
      <c r="AX28" s="81">
        <v>16</v>
      </c>
      <c r="AY28" s="68">
        <v>5226557.4211894013</v>
      </c>
      <c r="AZ28" s="68">
        <v>229316.95000000004</v>
      </c>
      <c r="BA28" s="68">
        <v>0</v>
      </c>
      <c r="BB28" s="68">
        <v>0</v>
      </c>
      <c r="BC28" s="68">
        <v>781513.15319150127</v>
      </c>
      <c r="BD28" s="68">
        <v>272667.00841059361</v>
      </c>
      <c r="BE28" s="68">
        <v>87742.18511102887</v>
      </c>
      <c r="BF28" s="68">
        <v>59199.030409407802</v>
      </c>
      <c r="BG28" s="68">
        <f t="shared" si="9"/>
        <v>6809316.0983119328</v>
      </c>
      <c r="BH28" s="68">
        <v>152320.35</v>
      </c>
    </row>
    <row r="29" spans="2:60">
      <c r="B29" s="79" t="s">
        <v>51</v>
      </c>
      <c r="C29" s="79" t="s">
        <v>52</v>
      </c>
      <c r="D29" s="80" t="s">
        <v>953</v>
      </c>
      <c r="E29" s="81">
        <v>19</v>
      </c>
      <c r="F29" s="68"/>
      <c r="G29" s="68"/>
      <c r="H29" s="68"/>
      <c r="I29" s="68"/>
      <c r="J29" s="68"/>
      <c r="K29" s="68"/>
      <c r="L29" s="68"/>
      <c r="M29" s="68"/>
      <c r="N29" s="68">
        <f t="shared" si="6"/>
        <v>0</v>
      </c>
      <c r="O29" s="68"/>
      <c r="Q29" s="79" t="s">
        <v>51</v>
      </c>
      <c r="R29" s="79" t="s">
        <v>52</v>
      </c>
      <c r="S29" s="80" t="s">
        <v>954</v>
      </c>
      <c r="T29" s="81">
        <v>16</v>
      </c>
      <c r="U29" s="68">
        <v>28099946.789140746</v>
      </c>
      <c r="V29" s="68">
        <v>1095925.4099999999</v>
      </c>
      <c r="W29" s="68">
        <v>327819.13</v>
      </c>
      <c r="X29" s="68">
        <v>90671.329999999987</v>
      </c>
      <c r="Y29" s="68">
        <v>3850992.9758657441</v>
      </c>
      <c r="Z29" s="68">
        <v>620495.14310195413</v>
      </c>
      <c r="AA29" s="68">
        <v>325295.23785326135</v>
      </c>
      <c r="AB29" s="68">
        <v>131366.11635611206</v>
      </c>
      <c r="AC29" s="68">
        <f t="shared" si="7"/>
        <v>34825674.632317811</v>
      </c>
      <c r="AD29" s="68">
        <v>283162.49999999994</v>
      </c>
      <c r="AF29" s="79" t="s">
        <v>51</v>
      </c>
      <c r="AG29" s="79" t="s">
        <v>52</v>
      </c>
      <c r="AH29" s="80" t="s">
        <v>1156</v>
      </c>
      <c r="AI29" s="81">
        <v>16</v>
      </c>
      <c r="AJ29" s="68">
        <v>28535447.367072903</v>
      </c>
      <c r="AK29" s="68">
        <v>1107896.2899999998</v>
      </c>
      <c r="AL29" s="68">
        <v>332541.43999999994</v>
      </c>
      <c r="AM29" s="68">
        <v>91901.669999999984</v>
      </c>
      <c r="AN29" s="68">
        <v>3916040.4361704327</v>
      </c>
      <c r="AO29" s="68">
        <v>620495.14310195413</v>
      </c>
      <c r="AP29" s="68">
        <v>330834.59278515633</v>
      </c>
      <c r="AQ29" s="68">
        <v>133321.04291375726</v>
      </c>
      <c r="AR29" s="68">
        <f t="shared" si="8"/>
        <v>35359529.272044204</v>
      </c>
      <c r="AS29" s="68">
        <v>291051.28999999998</v>
      </c>
      <c r="AU29" s="79" t="s">
        <v>51</v>
      </c>
      <c r="AV29" s="79" t="s">
        <v>52</v>
      </c>
      <c r="AW29" s="80" t="s">
        <v>1157</v>
      </c>
      <c r="AX29" s="81">
        <v>16</v>
      </c>
      <c r="AY29" s="68">
        <v>29246990.83223949</v>
      </c>
      <c r="AZ29" s="68">
        <v>1136606.6600000001</v>
      </c>
      <c r="BA29" s="68">
        <v>341258.62000000005</v>
      </c>
      <c r="BB29" s="68">
        <v>94282.250000000015</v>
      </c>
      <c r="BC29" s="68">
        <v>4018397.6383451959</v>
      </c>
      <c r="BD29" s="68">
        <v>620495.14310195413</v>
      </c>
      <c r="BE29" s="68">
        <v>339450.5623585165</v>
      </c>
      <c r="BF29" s="68">
        <v>137136.59678623825</v>
      </c>
      <c r="BG29" s="68">
        <f t="shared" si="9"/>
        <v>36233316.752831392</v>
      </c>
      <c r="BH29" s="68">
        <v>298698.44999999995</v>
      </c>
    </row>
    <row r="30" spans="2:60">
      <c r="B30" s="79" t="s">
        <v>53</v>
      </c>
      <c r="C30" s="79" t="s">
        <v>54</v>
      </c>
      <c r="D30" s="80" t="s">
        <v>953</v>
      </c>
      <c r="E30" s="81">
        <v>19</v>
      </c>
      <c r="F30" s="68"/>
      <c r="G30" s="68"/>
      <c r="H30" s="68"/>
      <c r="I30" s="68"/>
      <c r="J30" s="68"/>
      <c r="K30" s="68"/>
      <c r="L30" s="68"/>
      <c r="M30" s="68"/>
      <c r="N30" s="68">
        <f t="shared" si="6"/>
        <v>0</v>
      </c>
      <c r="O30" s="68"/>
      <c r="Q30" s="79" t="s">
        <v>53</v>
      </c>
      <c r="R30" s="79" t="s">
        <v>54</v>
      </c>
      <c r="S30" s="80" t="s">
        <v>954</v>
      </c>
      <c r="T30" s="81">
        <v>16</v>
      </c>
      <c r="U30" s="68">
        <v>1979459.4741144432</v>
      </c>
      <c r="V30" s="68">
        <v>42745.179999999993</v>
      </c>
      <c r="W30" s="68">
        <v>0</v>
      </c>
      <c r="X30" s="68">
        <v>0</v>
      </c>
      <c r="Y30" s="68">
        <v>134572.55602183763</v>
      </c>
      <c r="Z30" s="68">
        <v>0</v>
      </c>
      <c r="AA30" s="68">
        <v>89567.59689847361</v>
      </c>
      <c r="AB30" s="68">
        <v>21318.831956178881</v>
      </c>
      <c r="AC30" s="68">
        <f t="shared" si="7"/>
        <v>2300317.8189909337</v>
      </c>
      <c r="AD30" s="68">
        <v>32654.179999999997</v>
      </c>
      <c r="AF30" s="79" t="s">
        <v>53</v>
      </c>
      <c r="AG30" s="79" t="s">
        <v>54</v>
      </c>
      <c r="AH30" s="80" t="s">
        <v>1156</v>
      </c>
      <c r="AI30" s="81">
        <v>16</v>
      </c>
      <c r="AJ30" s="68">
        <v>1995763.6253991434</v>
      </c>
      <c r="AK30" s="68">
        <v>42905.540000000008</v>
      </c>
      <c r="AL30" s="68">
        <v>0</v>
      </c>
      <c r="AM30" s="68">
        <v>0</v>
      </c>
      <c r="AN30" s="68">
        <v>136815.67428815886</v>
      </c>
      <c r="AO30" s="68">
        <v>0</v>
      </c>
      <c r="AP30" s="68">
        <v>91340.810273818322</v>
      </c>
      <c r="AQ30" s="68">
        <v>21491.440621199086</v>
      </c>
      <c r="AR30" s="68">
        <f t="shared" si="8"/>
        <v>2321899.9305823194</v>
      </c>
      <c r="AS30" s="68">
        <v>33582.839999999997</v>
      </c>
      <c r="AU30" s="79" t="s">
        <v>53</v>
      </c>
      <c r="AV30" s="79" t="s">
        <v>54</v>
      </c>
      <c r="AW30" s="80" t="s">
        <v>1157</v>
      </c>
      <c r="AX30" s="81">
        <v>16</v>
      </c>
      <c r="AY30" s="68">
        <v>2036824.1662368856</v>
      </c>
      <c r="AZ30" s="68">
        <v>44038</v>
      </c>
      <c r="BA30" s="68">
        <v>0</v>
      </c>
      <c r="BB30" s="68">
        <v>0</v>
      </c>
      <c r="BC30" s="68">
        <v>140389.33422875096</v>
      </c>
      <c r="BD30" s="68">
        <v>0</v>
      </c>
      <c r="BE30" s="68">
        <v>93478.593995778065</v>
      </c>
      <c r="BF30" s="68">
        <v>22001.40472224541</v>
      </c>
      <c r="BG30" s="68">
        <f t="shared" si="9"/>
        <v>2371196.7191836601</v>
      </c>
      <c r="BH30" s="68">
        <v>34465.22</v>
      </c>
    </row>
    <row r="31" spans="2:60">
      <c r="B31" s="79" t="s">
        <v>55</v>
      </c>
      <c r="C31" s="79" t="s">
        <v>56</v>
      </c>
      <c r="D31" s="80" t="s">
        <v>953</v>
      </c>
      <c r="E31" s="81">
        <v>19</v>
      </c>
      <c r="F31" s="68"/>
      <c r="G31" s="68"/>
      <c r="H31" s="68"/>
      <c r="I31" s="68"/>
      <c r="J31" s="68"/>
      <c r="K31" s="68"/>
      <c r="L31" s="68"/>
      <c r="M31" s="68"/>
      <c r="N31" s="68">
        <f t="shared" si="6"/>
        <v>0</v>
      </c>
      <c r="O31" s="68"/>
      <c r="Q31" s="79" t="s">
        <v>55</v>
      </c>
      <c r="R31" s="79" t="s">
        <v>56</v>
      </c>
      <c r="S31" s="80" t="s">
        <v>954</v>
      </c>
      <c r="T31" s="81">
        <v>16</v>
      </c>
      <c r="U31" s="68">
        <v>193464956.35244638</v>
      </c>
      <c r="V31" s="68">
        <v>7087407.5600000005</v>
      </c>
      <c r="W31" s="68">
        <v>5111956.6400000006</v>
      </c>
      <c r="X31" s="68">
        <v>672780.16</v>
      </c>
      <c r="Y31" s="68">
        <v>28940122.39229634</v>
      </c>
      <c r="Z31" s="68">
        <v>10003888.822396303</v>
      </c>
      <c r="AA31" s="68">
        <v>13819696.925631423</v>
      </c>
      <c r="AB31" s="68">
        <v>2265596.8437581956</v>
      </c>
      <c r="AC31" s="68">
        <f t="shared" si="7"/>
        <v>265132126.61652863</v>
      </c>
      <c r="AD31" s="68">
        <v>3765720.9200000004</v>
      </c>
      <c r="AF31" s="79" t="s">
        <v>55</v>
      </c>
      <c r="AG31" s="79" t="s">
        <v>56</v>
      </c>
      <c r="AH31" s="80" t="s">
        <v>1156</v>
      </c>
      <c r="AI31" s="81">
        <v>16</v>
      </c>
      <c r="AJ31" s="68">
        <v>196640985.35366288</v>
      </c>
      <c r="AK31" s="68">
        <v>7137803.5600000005</v>
      </c>
      <c r="AL31" s="68">
        <v>5185918.91</v>
      </c>
      <c r="AM31" s="68">
        <v>682480.48</v>
      </c>
      <c r="AN31" s="68">
        <v>29418380.325062212</v>
      </c>
      <c r="AO31" s="68">
        <v>10003888.822396303</v>
      </c>
      <c r="AP31" s="68">
        <v>14051469.294427384</v>
      </c>
      <c r="AQ31" s="68">
        <v>2299308.1110156775</v>
      </c>
      <c r="AR31" s="68">
        <f t="shared" si="8"/>
        <v>269292447.17656446</v>
      </c>
      <c r="AS31" s="68">
        <v>3872212.32</v>
      </c>
      <c r="AU31" s="79" t="s">
        <v>55</v>
      </c>
      <c r="AV31" s="79" t="s">
        <v>56</v>
      </c>
      <c r="AW31" s="80" t="s">
        <v>1157</v>
      </c>
      <c r="AX31" s="81">
        <v>16</v>
      </c>
      <c r="AY31" s="68">
        <v>201772458.19839627</v>
      </c>
      <c r="AZ31" s="68">
        <v>7323933.1399999987</v>
      </c>
      <c r="BA31" s="68">
        <v>5321327.18</v>
      </c>
      <c r="BB31" s="68">
        <v>700302.21999999986</v>
      </c>
      <c r="BC31" s="68">
        <v>30188969.704932421</v>
      </c>
      <c r="BD31" s="68">
        <v>10003888.822396303</v>
      </c>
      <c r="BE31" s="68">
        <v>14420524.81802129</v>
      </c>
      <c r="BF31" s="68">
        <v>2365151.3829854131</v>
      </c>
      <c r="BG31" s="68">
        <f t="shared" si="9"/>
        <v>276070088.65673167</v>
      </c>
      <c r="BH31" s="68">
        <v>3973533.19</v>
      </c>
    </row>
    <row r="32" spans="2:60">
      <c r="B32" s="79" t="s">
        <v>57</v>
      </c>
      <c r="C32" s="79" t="s">
        <v>58</v>
      </c>
      <c r="D32" s="80" t="s">
        <v>953</v>
      </c>
      <c r="E32" s="81">
        <v>19</v>
      </c>
      <c r="F32" s="68"/>
      <c r="G32" s="68"/>
      <c r="H32" s="68"/>
      <c r="I32" s="68"/>
      <c r="J32" s="68"/>
      <c r="K32" s="68"/>
      <c r="L32" s="68"/>
      <c r="M32" s="68"/>
      <c r="N32" s="68">
        <f t="shared" si="6"/>
        <v>0</v>
      </c>
      <c r="O32" s="68"/>
      <c r="Q32" s="79" t="s">
        <v>57</v>
      </c>
      <c r="R32" s="79" t="s">
        <v>58</v>
      </c>
      <c r="S32" s="80" t="s">
        <v>954</v>
      </c>
      <c r="T32" s="81">
        <v>16</v>
      </c>
      <c r="U32" s="68">
        <v>17514193.617525022</v>
      </c>
      <c r="V32" s="68">
        <v>231268.17000000004</v>
      </c>
      <c r="W32" s="68">
        <v>106031.58999999998</v>
      </c>
      <c r="X32" s="68">
        <v>59029.990000000005</v>
      </c>
      <c r="Y32" s="68">
        <v>1689406.3110327076</v>
      </c>
      <c r="Z32" s="68">
        <v>1178449.4018666532</v>
      </c>
      <c r="AA32" s="68">
        <v>457827.83398297447</v>
      </c>
      <c r="AB32" s="68">
        <v>175406.37040970474</v>
      </c>
      <c r="AC32" s="68">
        <f t="shared" si="7"/>
        <v>21411613.284817062</v>
      </c>
      <c r="AD32" s="68">
        <v>0</v>
      </c>
      <c r="AF32" s="79" t="s">
        <v>57</v>
      </c>
      <c r="AG32" s="79" t="s">
        <v>58</v>
      </c>
      <c r="AH32" s="80" t="s">
        <v>1156</v>
      </c>
      <c r="AI32" s="81">
        <v>16</v>
      </c>
      <c r="AJ32" s="68">
        <v>17802010.556418419</v>
      </c>
      <c r="AK32" s="68">
        <v>234590</v>
      </c>
      <c r="AL32" s="68">
        <v>107562.65000000001</v>
      </c>
      <c r="AM32" s="68">
        <v>59813.350000000006</v>
      </c>
      <c r="AN32" s="68">
        <v>1717365.5555733424</v>
      </c>
      <c r="AO32" s="68">
        <v>1178449.4018666532</v>
      </c>
      <c r="AP32" s="68">
        <v>465549.40450778941</v>
      </c>
      <c r="AQ32" s="68">
        <v>178011.73180153221</v>
      </c>
      <c r="AR32" s="68">
        <f t="shared" si="8"/>
        <v>21743352.650167737</v>
      </c>
      <c r="AS32" s="68">
        <v>0</v>
      </c>
      <c r="AU32" s="79" t="s">
        <v>57</v>
      </c>
      <c r="AV32" s="79" t="s">
        <v>58</v>
      </c>
      <c r="AW32" s="80" t="s">
        <v>1157</v>
      </c>
      <c r="AX32" s="81">
        <v>16</v>
      </c>
      <c r="AY32" s="68">
        <v>18267083.242168624</v>
      </c>
      <c r="AZ32" s="68">
        <v>240757.9</v>
      </c>
      <c r="BA32" s="68">
        <v>110373.15000000001</v>
      </c>
      <c r="BB32" s="68">
        <v>61375.72</v>
      </c>
      <c r="BC32" s="68">
        <v>1762353.2034717728</v>
      </c>
      <c r="BD32" s="68">
        <v>1178449.4018666532</v>
      </c>
      <c r="BE32" s="68">
        <v>477676.82701668196</v>
      </c>
      <c r="BF32" s="68">
        <v>183111.77117148414</v>
      </c>
      <c r="BG32" s="68">
        <f t="shared" si="9"/>
        <v>22281181.21569521</v>
      </c>
      <c r="BH32" s="68">
        <v>0</v>
      </c>
    </row>
    <row r="33" spans="2:60">
      <c r="B33" s="79" t="s">
        <v>59</v>
      </c>
      <c r="C33" s="79" t="s">
        <v>60</v>
      </c>
      <c r="D33" s="80" t="s">
        <v>953</v>
      </c>
      <c r="E33" s="81">
        <v>19</v>
      </c>
      <c r="F33" s="68"/>
      <c r="G33" s="68"/>
      <c r="H33" s="68"/>
      <c r="I33" s="68"/>
      <c r="J33" s="68"/>
      <c r="K33" s="68"/>
      <c r="L33" s="68"/>
      <c r="M33" s="68"/>
      <c r="N33" s="68">
        <f t="shared" si="6"/>
        <v>0</v>
      </c>
      <c r="O33" s="68"/>
      <c r="Q33" s="79" t="s">
        <v>59</v>
      </c>
      <c r="R33" s="79" t="s">
        <v>60</v>
      </c>
      <c r="S33" s="80" t="s">
        <v>954</v>
      </c>
      <c r="T33" s="81">
        <v>16</v>
      </c>
      <c r="U33" s="68">
        <v>14962774.235910617</v>
      </c>
      <c r="V33" s="68">
        <v>253558.84</v>
      </c>
      <c r="W33" s="68">
        <v>61718.80999999999</v>
      </c>
      <c r="X33" s="68">
        <v>50857.97</v>
      </c>
      <c r="Y33" s="68">
        <v>2002719.5877900147</v>
      </c>
      <c r="Z33" s="68">
        <v>0</v>
      </c>
      <c r="AA33" s="68">
        <v>373568.36246137775</v>
      </c>
      <c r="AB33" s="68">
        <v>157138.54557059705</v>
      </c>
      <c r="AC33" s="68">
        <f t="shared" si="7"/>
        <v>17862336.351732608</v>
      </c>
      <c r="AD33" s="68">
        <v>0</v>
      </c>
      <c r="AF33" s="79" t="s">
        <v>59</v>
      </c>
      <c r="AG33" s="79" t="s">
        <v>60</v>
      </c>
      <c r="AH33" s="80" t="s">
        <v>1156</v>
      </c>
      <c r="AI33" s="81">
        <v>16</v>
      </c>
      <c r="AJ33" s="68">
        <v>15208237.174118167</v>
      </c>
      <c r="AK33" s="68">
        <v>257247.03999999998</v>
      </c>
      <c r="AL33" s="68">
        <v>62740.630000000005</v>
      </c>
      <c r="AM33" s="68">
        <v>51533.210000000006</v>
      </c>
      <c r="AN33" s="68">
        <v>2035776.1465455194</v>
      </c>
      <c r="AO33" s="68">
        <v>0</v>
      </c>
      <c r="AP33" s="68">
        <v>379816.74685187038</v>
      </c>
      <c r="AQ33" s="68">
        <v>159477.70513335615</v>
      </c>
      <c r="AR33" s="68">
        <f t="shared" si="8"/>
        <v>18154828.652648911</v>
      </c>
      <c r="AS33" s="68">
        <v>0</v>
      </c>
      <c r="AU33" s="79" t="s">
        <v>59</v>
      </c>
      <c r="AV33" s="79" t="s">
        <v>60</v>
      </c>
      <c r="AW33" s="80" t="s">
        <v>1157</v>
      </c>
      <c r="AX33" s="81">
        <v>16</v>
      </c>
      <c r="AY33" s="68">
        <v>15605854.352863621</v>
      </c>
      <c r="AZ33" s="68">
        <v>264006.44</v>
      </c>
      <c r="BA33" s="68">
        <v>64269.649999999994</v>
      </c>
      <c r="BB33" s="68">
        <v>52865.240000000005</v>
      </c>
      <c r="BC33" s="68">
        <v>2089210.2115619732</v>
      </c>
      <c r="BD33" s="68">
        <v>0</v>
      </c>
      <c r="BE33" s="68">
        <v>389779.1273020138</v>
      </c>
      <c r="BF33" s="68">
        <v>164043.92572970316</v>
      </c>
      <c r="BG33" s="68">
        <f t="shared" si="9"/>
        <v>18630028.94745731</v>
      </c>
      <c r="BH33" s="68">
        <v>0</v>
      </c>
    </row>
    <row r="34" spans="2:60">
      <c r="B34" s="79" t="s">
        <v>61</v>
      </c>
      <c r="C34" s="79" t="s">
        <v>62</v>
      </c>
      <c r="D34" s="80" t="s">
        <v>953</v>
      </c>
      <c r="E34" s="81">
        <v>19</v>
      </c>
      <c r="F34" s="68"/>
      <c r="G34" s="68"/>
      <c r="H34" s="68"/>
      <c r="I34" s="68"/>
      <c r="J34" s="68"/>
      <c r="K34" s="68"/>
      <c r="L34" s="68"/>
      <c r="M34" s="68"/>
      <c r="N34" s="68">
        <f t="shared" si="6"/>
        <v>0</v>
      </c>
      <c r="O34" s="68"/>
      <c r="Q34" s="79" t="s">
        <v>61</v>
      </c>
      <c r="R34" s="79" t="s">
        <v>62</v>
      </c>
      <c r="S34" s="80" t="s">
        <v>954</v>
      </c>
      <c r="T34" s="81">
        <v>16</v>
      </c>
      <c r="U34" s="68">
        <v>1414402.9911731272</v>
      </c>
      <c r="V34" s="68">
        <v>50810.520000000004</v>
      </c>
      <c r="W34" s="68">
        <v>0</v>
      </c>
      <c r="X34" s="68">
        <v>4418.32</v>
      </c>
      <c r="Y34" s="68">
        <v>170452.73772496782</v>
      </c>
      <c r="Z34" s="68">
        <v>177599.48996403799</v>
      </c>
      <c r="AA34" s="68">
        <v>0</v>
      </c>
      <c r="AB34" s="68">
        <v>15269.718816088745</v>
      </c>
      <c r="AC34" s="68">
        <f t="shared" si="7"/>
        <v>1832953.7776782217</v>
      </c>
      <c r="AD34" s="68">
        <v>0</v>
      </c>
      <c r="AF34" s="79" t="s">
        <v>61</v>
      </c>
      <c r="AG34" s="79" t="s">
        <v>62</v>
      </c>
      <c r="AH34" s="80" t="s">
        <v>1156</v>
      </c>
      <c r="AI34" s="81">
        <v>16</v>
      </c>
      <c r="AJ34" s="68">
        <v>1437648.7990840808</v>
      </c>
      <c r="AK34" s="68">
        <v>51538.15</v>
      </c>
      <c r="AL34" s="68">
        <v>0</v>
      </c>
      <c r="AM34" s="68">
        <v>4527.6399999999994</v>
      </c>
      <c r="AN34" s="68">
        <v>173262.25743923281</v>
      </c>
      <c r="AO34" s="68">
        <v>177599.48996403799</v>
      </c>
      <c r="AP34" s="68">
        <v>0</v>
      </c>
      <c r="AQ34" s="68">
        <v>15498.345892851939</v>
      </c>
      <c r="AR34" s="68">
        <f t="shared" si="8"/>
        <v>1860074.6823802034</v>
      </c>
      <c r="AS34" s="68">
        <v>0</v>
      </c>
      <c r="AU34" s="79" t="s">
        <v>61</v>
      </c>
      <c r="AV34" s="79" t="s">
        <v>62</v>
      </c>
      <c r="AW34" s="80" t="s">
        <v>1157</v>
      </c>
      <c r="AX34" s="81">
        <v>16</v>
      </c>
      <c r="AY34" s="68">
        <v>1474834.9113088129</v>
      </c>
      <c r="AZ34" s="68">
        <v>52923.509999999995</v>
      </c>
      <c r="BA34" s="68">
        <v>0</v>
      </c>
      <c r="BB34" s="68">
        <v>4606.3</v>
      </c>
      <c r="BC34" s="68">
        <v>177765.92366873185</v>
      </c>
      <c r="BD34" s="68">
        <v>177599.48996403799</v>
      </c>
      <c r="BE34" s="68">
        <v>0</v>
      </c>
      <c r="BF34" s="68">
        <v>15938.3333535688</v>
      </c>
      <c r="BG34" s="68">
        <f t="shared" si="9"/>
        <v>1903668.4682951516</v>
      </c>
      <c r="BH34" s="68">
        <v>0</v>
      </c>
    </row>
    <row r="35" spans="2:60">
      <c r="B35" s="79" t="s">
        <v>63</v>
      </c>
      <c r="C35" s="79" t="s">
        <v>64</v>
      </c>
      <c r="D35" s="80" t="s">
        <v>953</v>
      </c>
      <c r="E35" s="81">
        <v>19</v>
      </c>
      <c r="F35" s="68"/>
      <c r="G35" s="68"/>
      <c r="H35" s="68"/>
      <c r="I35" s="68"/>
      <c r="J35" s="68"/>
      <c r="K35" s="68"/>
      <c r="L35" s="68"/>
      <c r="M35" s="68"/>
      <c r="N35" s="68">
        <f t="shared" si="6"/>
        <v>0</v>
      </c>
      <c r="O35" s="68"/>
      <c r="Q35" s="79" t="s">
        <v>63</v>
      </c>
      <c r="R35" s="79" t="s">
        <v>64</v>
      </c>
      <c r="S35" s="80" t="s">
        <v>954</v>
      </c>
      <c r="T35" s="81">
        <v>16</v>
      </c>
      <c r="U35" s="68">
        <v>26253134.195195895</v>
      </c>
      <c r="V35" s="68">
        <v>691479.72</v>
      </c>
      <c r="W35" s="68">
        <v>146362.01999999999</v>
      </c>
      <c r="X35" s="68">
        <v>93093.540000000008</v>
      </c>
      <c r="Y35" s="68">
        <v>4432183.5781621998</v>
      </c>
      <c r="Z35" s="68">
        <v>1940239.9280678094</v>
      </c>
      <c r="AA35" s="68">
        <v>2280753.6140173948</v>
      </c>
      <c r="AB35" s="68">
        <v>300377.59769617021</v>
      </c>
      <c r="AC35" s="68">
        <f t="shared" si="7"/>
        <v>36137624.193139471</v>
      </c>
      <c r="AD35" s="68">
        <v>0</v>
      </c>
      <c r="AF35" s="79" t="s">
        <v>63</v>
      </c>
      <c r="AG35" s="79" t="s">
        <v>64</v>
      </c>
      <c r="AH35" s="80" t="s">
        <v>1156</v>
      </c>
      <c r="AI35" s="81">
        <v>16</v>
      </c>
      <c r="AJ35" s="68">
        <v>26685467.079344746</v>
      </c>
      <c r="AK35" s="68">
        <v>701539.65000000014</v>
      </c>
      <c r="AL35" s="68">
        <v>148418.22</v>
      </c>
      <c r="AM35" s="68">
        <v>94484.82</v>
      </c>
      <c r="AN35" s="68">
        <v>4505530.5466347206</v>
      </c>
      <c r="AO35" s="68">
        <v>1940239.9280678094</v>
      </c>
      <c r="AP35" s="68">
        <v>2319136.5329882433</v>
      </c>
      <c r="AQ35" s="68">
        <v>304845.69821356982</v>
      </c>
      <c r="AR35" s="68">
        <f t="shared" si="8"/>
        <v>36699662.475249089</v>
      </c>
      <c r="AS35" s="68">
        <v>0</v>
      </c>
      <c r="AU35" s="79" t="s">
        <v>63</v>
      </c>
      <c r="AV35" s="79" t="s">
        <v>64</v>
      </c>
      <c r="AW35" s="80" t="s">
        <v>1157</v>
      </c>
      <c r="AX35" s="81">
        <v>16</v>
      </c>
      <c r="AY35" s="68">
        <v>27382543.078332335</v>
      </c>
      <c r="AZ35" s="68">
        <v>719798.02999999991</v>
      </c>
      <c r="BA35" s="68">
        <v>152356.23000000001</v>
      </c>
      <c r="BB35" s="68">
        <v>96963.32</v>
      </c>
      <c r="BC35" s="68">
        <v>4623570.087648062</v>
      </c>
      <c r="BD35" s="68">
        <v>1940239.9280678094</v>
      </c>
      <c r="BE35" s="68">
        <v>2380059.9780594055</v>
      </c>
      <c r="BF35" s="68">
        <v>313577.51763814688</v>
      </c>
      <c r="BG35" s="68">
        <f t="shared" si="9"/>
        <v>37609108.169745758</v>
      </c>
      <c r="BH35" s="68">
        <v>0</v>
      </c>
    </row>
    <row r="36" spans="2:60">
      <c r="B36" s="79" t="s">
        <v>65</v>
      </c>
      <c r="C36" s="79" t="s">
        <v>66</v>
      </c>
      <c r="D36" s="80" t="s">
        <v>953</v>
      </c>
      <c r="E36" s="81">
        <v>19</v>
      </c>
      <c r="F36" s="68"/>
      <c r="G36" s="68"/>
      <c r="H36" s="68"/>
      <c r="I36" s="68"/>
      <c r="J36" s="68"/>
      <c r="K36" s="68"/>
      <c r="L36" s="68"/>
      <c r="M36" s="68"/>
      <c r="N36" s="68">
        <f t="shared" si="6"/>
        <v>0</v>
      </c>
      <c r="O36" s="68"/>
      <c r="Q36" s="79" t="s">
        <v>65</v>
      </c>
      <c r="R36" s="79" t="s">
        <v>66</v>
      </c>
      <c r="S36" s="80" t="s">
        <v>954</v>
      </c>
      <c r="T36" s="81">
        <v>16</v>
      </c>
      <c r="U36" s="68">
        <v>203108106.90437955</v>
      </c>
      <c r="V36" s="68">
        <v>8249313.5200000005</v>
      </c>
      <c r="W36" s="68">
        <v>5813241</v>
      </c>
      <c r="X36" s="68">
        <v>738885.66</v>
      </c>
      <c r="Y36" s="68">
        <v>32952894.449731015</v>
      </c>
      <c r="Z36" s="68">
        <v>14811735.795968685</v>
      </c>
      <c r="AA36" s="68">
        <v>25268020.965374842</v>
      </c>
      <c r="AB36" s="68">
        <v>2541165.7119897604</v>
      </c>
      <c r="AC36" s="68">
        <f t="shared" si="7"/>
        <v>297523204.75744385</v>
      </c>
      <c r="AD36" s="68">
        <v>4039840.7500000009</v>
      </c>
      <c r="AF36" s="79" t="s">
        <v>65</v>
      </c>
      <c r="AG36" s="79" t="s">
        <v>66</v>
      </c>
      <c r="AH36" s="80" t="s">
        <v>1156</v>
      </c>
      <c r="AI36" s="81">
        <v>16</v>
      </c>
      <c r="AJ36" s="68">
        <v>206451967.7930648</v>
      </c>
      <c r="AK36" s="68">
        <v>8312656.3599999994</v>
      </c>
      <c r="AL36" s="68">
        <v>5897190.9100000001</v>
      </c>
      <c r="AM36" s="68">
        <v>749593.08000000007</v>
      </c>
      <c r="AN36" s="68">
        <v>33498248.470899679</v>
      </c>
      <c r="AO36" s="68">
        <v>14811735.795968685</v>
      </c>
      <c r="AP36" s="68">
        <v>25691342.970746171</v>
      </c>
      <c r="AQ36" s="68">
        <v>2578976.9549857378</v>
      </c>
      <c r="AR36" s="68">
        <f t="shared" si="8"/>
        <v>302145780.40566504</v>
      </c>
      <c r="AS36" s="68">
        <v>4154068.0700000003</v>
      </c>
      <c r="AU36" s="79" t="s">
        <v>65</v>
      </c>
      <c r="AV36" s="79" t="s">
        <v>66</v>
      </c>
      <c r="AW36" s="80" t="s">
        <v>1157</v>
      </c>
      <c r="AX36" s="81">
        <v>16</v>
      </c>
      <c r="AY36" s="68">
        <v>211846731.34755239</v>
      </c>
      <c r="AZ36" s="68">
        <v>8529515.4699999988</v>
      </c>
      <c r="BA36" s="68">
        <v>6051131.0100000007</v>
      </c>
      <c r="BB36" s="68">
        <v>769104.92000000016</v>
      </c>
      <c r="BC36" s="68">
        <v>34375815.536030099</v>
      </c>
      <c r="BD36" s="68">
        <v>14811735.795968685</v>
      </c>
      <c r="BE36" s="68">
        <v>26365508.380583942</v>
      </c>
      <c r="BF36" s="68">
        <v>2652826.6548405886</v>
      </c>
      <c r="BG36" s="68">
        <f t="shared" si="9"/>
        <v>309665102.62497568</v>
      </c>
      <c r="BH36" s="68">
        <v>4262733.5100000007</v>
      </c>
    </row>
    <row r="37" spans="2:60">
      <c r="B37" s="79" t="s">
        <v>67</v>
      </c>
      <c r="C37" s="79" t="s">
        <v>68</v>
      </c>
      <c r="D37" s="80" t="s">
        <v>953</v>
      </c>
      <c r="E37" s="81">
        <v>19</v>
      </c>
      <c r="F37" s="68"/>
      <c r="G37" s="68"/>
      <c r="H37" s="68"/>
      <c r="I37" s="68"/>
      <c r="J37" s="68"/>
      <c r="K37" s="68"/>
      <c r="L37" s="68"/>
      <c r="M37" s="68"/>
      <c r="N37" s="68">
        <f t="shared" si="6"/>
        <v>0</v>
      </c>
      <c r="O37" s="68"/>
      <c r="Q37" s="79" t="s">
        <v>67</v>
      </c>
      <c r="R37" s="79" t="s">
        <v>68</v>
      </c>
      <c r="S37" s="80" t="s">
        <v>954</v>
      </c>
      <c r="T37" s="81">
        <v>16</v>
      </c>
      <c r="U37" s="68">
        <v>64624737.759581544</v>
      </c>
      <c r="V37" s="68">
        <v>682039.50000000012</v>
      </c>
      <c r="W37" s="68">
        <v>411286.99000000005</v>
      </c>
      <c r="X37" s="68">
        <v>226960.50999999998</v>
      </c>
      <c r="Y37" s="68">
        <v>7792073.5489160512</v>
      </c>
      <c r="Z37" s="68">
        <v>3179120.5401929799</v>
      </c>
      <c r="AA37" s="68">
        <v>4019677.4931638306</v>
      </c>
      <c r="AB37" s="68">
        <v>698612.45646968484</v>
      </c>
      <c r="AC37" s="68">
        <f t="shared" si="7"/>
        <v>81634508.798324078</v>
      </c>
      <c r="AD37" s="68">
        <v>0</v>
      </c>
      <c r="AF37" s="79" t="s">
        <v>67</v>
      </c>
      <c r="AG37" s="79" t="s">
        <v>68</v>
      </c>
      <c r="AH37" s="80" t="s">
        <v>1156</v>
      </c>
      <c r="AI37" s="81">
        <v>16</v>
      </c>
      <c r="AJ37" s="68">
        <v>65262690.236832201</v>
      </c>
      <c r="AK37" s="68">
        <v>686376.14999999991</v>
      </c>
      <c r="AL37" s="68">
        <v>413941.49</v>
      </c>
      <c r="AM37" s="68">
        <v>228338.17</v>
      </c>
      <c r="AN37" s="68">
        <v>7867948.8755540857</v>
      </c>
      <c r="AO37" s="68">
        <v>3179120.5401929799</v>
      </c>
      <c r="AP37" s="68">
        <v>4059988.3286605147</v>
      </c>
      <c r="AQ37" s="68">
        <v>702619.85692186654</v>
      </c>
      <c r="AR37" s="68">
        <f t="shared" si="8"/>
        <v>82401023.64816165</v>
      </c>
      <c r="AS37" s="68">
        <v>0</v>
      </c>
      <c r="AU37" s="79" t="s">
        <v>67</v>
      </c>
      <c r="AV37" s="79" t="s">
        <v>68</v>
      </c>
      <c r="AW37" s="80" t="s">
        <v>1157</v>
      </c>
      <c r="AX37" s="81">
        <v>16</v>
      </c>
      <c r="AY37" s="68">
        <v>66536704.757422253</v>
      </c>
      <c r="AZ37" s="68">
        <v>698633.97</v>
      </c>
      <c r="BA37" s="68">
        <v>421421.76</v>
      </c>
      <c r="BB37" s="68">
        <v>232490.31999999998</v>
      </c>
      <c r="BC37" s="68">
        <v>8020503.0558684766</v>
      </c>
      <c r="BD37" s="68">
        <v>3179120.5401929799</v>
      </c>
      <c r="BE37" s="68">
        <v>4139500.2195899319</v>
      </c>
      <c r="BF37" s="68">
        <v>716168.05140608549</v>
      </c>
      <c r="BG37" s="68">
        <f t="shared" si="9"/>
        <v>83944542.674479723</v>
      </c>
      <c r="BH37" s="68">
        <v>0</v>
      </c>
    </row>
    <row r="38" spans="2:60">
      <c r="B38" s="79" t="s">
        <v>69</v>
      </c>
      <c r="C38" s="79" t="s">
        <v>70</v>
      </c>
      <c r="D38" s="80" t="s">
        <v>953</v>
      </c>
      <c r="E38" s="81">
        <v>19</v>
      </c>
      <c r="F38" s="68"/>
      <c r="G38" s="68"/>
      <c r="H38" s="68"/>
      <c r="I38" s="68"/>
      <c r="J38" s="68"/>
      <c r="K38" s="68"/>
      <c r="L38" s="68"/>
      <c r="M38" s="68"/>
      <c r="N38" s="68">
        <f t="shared" si="6"/>
        <v>0</v>
      </c>
      <c r="O38" s="68"/>
      <c r="Q38" s="79" t="s">
        <v>69</v>
      </c>
      <c r="R38" s="79" t="s">
        <v>70</v>
      </c>
      <c r="S38" s="80" t="s">
        <v>954</v>
      </c>
      <c r="T38" s="81">
        <v>16</v>
      </c>
      <c r="U38" s="68">
        <v>108031692.46576689</v>
      </c>
      <c r="V38" s="68">
        <v>2699611.2199999997</v>
      </c>
      <c r="W38" s="68">
        <v>1491315.86</v>
      </c>
      <c r="X38" s="68">
        <v>380258.24999999994</v>
      </c>
      <c r="Y38" s="68">
        <v>17498203.916721713</v>
      </c>
      <c r="Z38" s="68">
        <v>9607315.7571972851</v>
      </c>
      <c r="AA38" s="68">
        <v>8709153.9456978571</v>
      </c>
      <c r="AB38" s="68">
        <v>1105268.4412587285</v>
      </c>
      <c r="AC38" s="68">
        <f t="shared" si="7"/>
        <v>149522819.85664245</v>
      </c>
      <c r="AD38" s="68">
        <v>0</v>
      </c>
      <c r="AF38" s="79" t="s">
        <v>69</v>
      </c>
      <c r="AG38" s="79" t="s">
        <v>70</v>
      </c>
      <c r="AH38" s="80" t="s">
        <v>1156</v>
      </c>
      <c r="AI38" s="81">
        <v>16</v>
      </c>
      <c r="AJ38" s="68">
        <v>109786423.89618832</v>
      </c>
      <c r="AK38" s="68">
        <v>2738640.46</v>
      </c>
      <c r="AL38" s="68">
        <v>1512872.27</v>
      </c>
      <c r="AM38" s="68">
        <v>385745.42000000004</v>
      </c>
      <c r="AN38" s="68">
        <v>17788280.909962248</v>
      </c>
      <c r="AO38" s="68">
        <v>9607315.7571972851</v>
      </c>
      <c r="AP38" s="68">
        <v>8855235.2064019833</v>
      </c>
      <c r="AQ38" s="68">
        <v>1121713.0129263997</v>
      </c>
      <c r="AR38" s="68">
        <f t="shared" si="8"/>
        <v>151796226.93267623</v>
      </c>
      <c r="AS38" s="68">
        <v>0</v>
      </c>
      <c r="AU38" s="79" t="s">
        <v>69</v>
      </c>
      <c r="AV38" s="79" t="s">
        <v>70</v>
      </c>
      <c r="AW38" s="80" t="s">
        <v>1157</v>
      </c>
      <c r="AX38" s="81">
        <v>16</v>
      </c>
      <c r="AY38" s="68">
        <v>112629261.92912896</v>
      </c>
      <c r="AZ38" s="68">
        <v>2810183.1199999996</v>
      </c>
      <c r="BA38" s="68">
        <v>1552341.74</v>
      </c>
      <c r="BB38" s="68">
        <v>395899.24</v>
      </c>
      <c r="BC38" s="68">
        <v>18254368.376209449</v>
      </c>
      <c r="BD38" s="68">
        <v>9607315.7571972851</v>
      </c>
      <c r="BE38" s="68">
        <v>9087854.9778413512</v>
      </c>
      <c r="BF38" s="68">
        <v>1153839.0974631608</v>
      </c>
      <c r="BG38" s="68">
        <f t="shared" si="9"/>
        <v>155491064.23784021</v>
      </c>
      <c r="BH38" s="68">
        <v>0</v>
      </c>
    </row>
    <row r="39" spans="2:60">
      <c r="B39" s="79" t="s">
        <v>71</v>
      </c>
      <c r="C39" s="79" t="s">
        <v>72</v>
      </c>
      <c r="D39" s="80" t="s">
        <v>953</v>
      </c>
      <c r="E39" s="81">
        <v>19</v>
      </c>
      <c r="F39" s="68"/>
      <c r="G39" s="68"/>
      <c r="H39" s="68"/>
      <c r="I39" s="68"/>
      <c r="J39" s="68"/>
      <c r="K39" s="68"/>
      <c r="L39" s="68"/>
      <c r="M39" s="68"/>
      <c r="N39" s="68">
        <f t="shared" si="6"/>
        <v>0</v>
      </c>
      <c r="O39" s="68"/>
      <c r="Q39" s="79" t="s">
        <v>71</v>
      </c>
      <c r="R39" s="79" t="s">
        <v>72</v>
      </c>
      <c r="S39" s="80" t="s">
        <v>954</v>
      </c>
      <c r="T39" s="81">
        <v>16</v>
      </c>
      <c r="U39" s="68">
        <v>28284147.541685522</v>
      </c>
      <c r="V39" s="68">
        <v>468702.14999999997</v>
      </c>
      <c r="W39" s="68">
        <v>177595.36999999997</v>
      </c>
      <c r="X39" s="68">
        <v>97439.92</v>
      </c>
      <c r="Y39" s="68">
        <v>3645599.8209961052</v>
      </c>
      <c r="Z39" s="68">
        <v>0</v>
      </c>
      <c r="AA39" s="68">
        <v>1913936.2576776159</v>
      </c>
      <c r="AB39" s="68">
        <v>317712.688182652</v>
      </c>
      <c r="AC39" s="68">
        <f t="shared" si="7"/>
        <v>34905133.748541899</v>
      </c>
      <c r="AD39" s="68">
        <v>0</v>
      </c>
      <c r="AF39" s="79" t="s">
        <v>71</v>
      </c>
      <c r="AG39" s="79" t="s">
        <v>72</v>
      </c>
      <c r="AH39" s="80" t="s">
        <v>1156</v>
      </c>
      <c r="AI39" s="81">
        <v>16</v>
      </c>
      <c r="AJ39" s="68">
        <v>28750250.826153986</v>
      </c>
      <c r="AK39" s="68">
        <v>475465.44999999995</v>
      </c>
      <c r="AL39" s="68">
        <v>180048.32</v>
      </c>
      <c r="AM39" s="68">
        <v>98844.089999999982</v>
      </c>
      <c r="AN39" s="68">
        <v>3705720.5498263957</v>
      </c>
      <c r="AO39" s="68">
        <v>0</v>
      </c>
      <c r="AP39" s="68">
        <v>1945986.7457849616</v>
      </c>
      <c r="AQ39" s="68">
        <v>322438.82928033918</v>
      </c>
      <c r="AR39" s="68">
        <f t="shared" si="8"/>
        <v>35478754.811045684</v>
      </c>
      <c r="AS39" s="68">
        <v>0</v>
      </c>
      <c r="AU39" s="79" t="s">
        <v>71</v>
      </c>
      <c r="AV39" s="79" t="s">
        <v>72</v>
      </c>
      <c r="AW39" s="80" t="s">
        <v>1157</v>
      </c>
      <c r="AX39" s="81">
        <v>16</v>
      </c>
      <c r="AY39" s="68">
        <v>29503134.549582835</v>
      </c>
      <c r="AZ39" s="68">
        <v>487911.25</v>
      </c>
      <c r="BA39" s="68">
        <v>184746.09</v>
      </c>
      <c r="BB39" s="68">
        <v>101398.90000000001</v>
      </c>
      <c r="BC39" s="68">
        <v>3802770.0106255976</v>
      </c>
      <c r="BD39" s="68">
        <v>0</v>
      </c>
      <c r="BE39" s="68">
        <v>1997112.1922112957</v>
      </c>
      <c r="BF39" s="68">
        <v>331672.96070270985</v>
      </c>
      <c r="BG39" s="68">
        <f t="shared" si="9"/>
        <v>36408745.953122437</v>
      </c>
      <c r="BH39" s="68">
        <v>0</v>
      </c>
    </row>
    <row r="40" spans="2:60">
      <c r="B40" s="79" t="s">
        <v>73</v>
      </c>
      <c r="C40" s="79" t="s">
        <v>74</v>
      </c>
      <c r="D40" s="80" t="s">
        <v>953</v>
      </c>
      <c r="E40" s="81">
        <v>19</v>
      </c>
      <c r="F40" s="68"/>
      <c r="G40" s="68"/>
      <c r="H40" s="68"/>
      <c r="I40" s="68"/>
      <c r="J40" s="68"/>
      <c r="K40" s="68"/>
      <c r="L40" s="68"/>
      <c r="M40" s="68"/>
      <c r="N40" s="68">
        <f t="shared" si="6"/>
        <v>0</v>
      </c>
      <c r="O40" s="68"/>
      <c r="Q40" s="79" t="s">
        <v>73</v>
      </c>
      <c r="R40" s="79" t="s">
        <v>74</v>
      </c>
      <c r="S40" s="80" t="s">
        <v>954</v>
      </c>
      <c r="T40" s="81">
        <v>16</v>
      </c>
      <c r="U40" s="68">
        <v>3804131.7021591254</v>
      </c>
      <c r="V40" s="68">
        <v>127530.12999999999</v>
      </c>
      <c r="W40" s="68">
        <v>2497.3000000000002</v>
      </c>
      <c r="X40" s="68">
        <v>11045.759999999998</v>
      </c>
      <c r="Y40" s="68">
        <v>534905.06846361491</v>
      </c>
      <c r="Z40" s="68">
        <v>239713.55273385131</v>
      </c>
      <c r="AA40" s="68">
        <v>367093.48784431181</v>
      </c>
      <c r="AB40" s="68">
        <v>44567.274180005305</v>
      </c>
      <c r="AC40" s="68">
        <f t="shared" si="7"/>
        <v>5218530.1753809089</v>
      </c>
      <c r="AD40" s="68">
        <v>87045.900000000009</v>
      </c>
      <c r="AF40" s="79" t="s">
        <v>73</v>
      </c>
      <c r="AG40" s="79" t="s">
        <v>74</v>
      </c>
      <c r="AH40" s="80" t="s">
        <v>1156</v>
      </c>
      <c r="AI40" s="81">
        <v>16</v>
      </c>
      <c r="AJ40" s="68">
        <v>3853745.134359384</v>
      </c>
      <c r="AK40" s="68">
        <v>128158.27000000002</v>
      </c>
      <c r="AL40" s="68">
        <v>2504.66</v>
      </c>
      <c r="AM40" s="68">
        <v>11270.949999999999</v>
      </c>
      <c r="AN40" s="68">
        <v>543799.57344777137</v>
      </c>
      <c r="AO40" s="68">
        <v>239713.55273385131</v>
      </c>
      <c r="AP40" s="68">
        <v>373448.72594344919</v>
      </c>
      <c r="AQ40" s="68">
        <v>45107.739878931083</v>
      </c>
      <c r="AR40" s="68">
        <f t="shared" si="8"/>
        <v>5287302.8663633876</v>
      </c>
      <c r="AS40" s="68">
        <v>89554.25999999998</v>
      </c>
      <c r="AU40" s="79" t="s">
        <v>73</v>
      </c>
      <c r="AV40" s="79" t="s">
        <v>74</v>
      </c>
      <c r="AW40" s="80" t="s">
        <v>1157</v>
      </c>
      <c r="AX40" s="81">
        <v>16</v>
      </c>
      <c r="AY40" s="68">
        <v>3944706.4150661258</v>
      </c>
      <c r="AZ40" s="68">
        <v>131547.59000000003</v>
      </c>
      <c r="BA40" s="68">
        <v>2548.17</v>
      </c>
      <c r="BB40" s="68">
        <v>11564.77</v>
      </c>
      <c r="BC40" s="68">
        <v>557992.21443596808</v>
      </c>
      <c r="BD40" s="68">
        <v>239713.55273385131</v>
      </c>
      <c r="BE40" s="68">
        <v>383075.25713180023</v>
      </c>
      <c r="BF40" s="68">
        <v>46307.578566313721</v>
      </c>
      <c r="BG40" s="68">
        <f t="shared" si="9"/>
        <v>5409362.757934059</v>
      </c>
      <c r="BH40" s="68">
        <v>91907.21</v>
      </c>
    </row>
    <row r="41" spans="2:60">
      <c r="B41" s="79" t="s">
        <v>75</v>
      </c>
      <c r="C41" s="79" t="s">
        <v>76</v>
      </c>
      <c r="D41" s="80" t="s">
        <v>953</v>
      </c>
      <c r="E41" s="81">
        <v>19</v>
      </c>
      <c r="F41" s="68"/>
      <c r="G41" s="68"/>
      <c r="H41" s="68"/>
      <c r="I41" s="68"/>
      <c r="J41" s="68"/>
      <c r="K41" s="68"/>
      <c r="L41" s="68"/>
      <c r="M41" s="68"/>
      <c r="N41" s="68">
        <f t="shared" si="6"/>
        <v>0</v>
      </c>
      <c r="O41" s="68"/>
      <c r="Q41" s="79" t="s">
        <v>75</v>
      </c>
      <c r="R41" s="79" t="s">
        <v>76</v>
      </c>
      <c r="S41" s="80" t="s">
        <v>954</v>
      </c>
      <c r="T41" s="81">
        <v>16</v>
      </c>
      <c r="U41" s="68">
        <v>560179.54441755265</v>
      </c>
      <c r="V41" s="68">
        <v>0</v>
      </c>
      <c r="W41" s="68">
        <v>0</v>
      </c>
      <c r="X41" s="68">
        <v>0</v>
      </c>
      <c r="Y41" s="68">
        <v>44681.034535438477</v>
      </c>
      <c r="Z41" s="68">
        <v>94483.468157672396</v>
      </c>
      <c r="AA41" s="68">
        <v>0</v>
      </c>
      <c r="AB41" s="68">
        <v>5521.4532117671333</v>
      </c>
      <c r="AC41" s="68">
        <f t="shared" si="7"/>
        <v>704865.50032243074</v>
      </c>
      <c r="AD41" s="68">
        <v>0</v>
      </c>
      <c r="AF41" s="79" t="s">
        <v>75</v>
      </c>
      <c r="AG41" s="79" t="s">
        <v>76</v>
      </c>
      <c r="AH41" s="80" t="s">
        <v>1156</v>
      </c>
      <c r="AI41" s="81">
        <v>16</v>
      </c>
      <c r="AJ41" s="68">
        <v>562613.1828285777</v>
      </c>
      <c r="AK41" s="68">
        <v>0</v>
      </c>
      <c r="AL41" s="68">
        <v>0</v>
      </c>
      <c r="AM41" s="68">
        <v>0</v>
      </c>
      <c r="AN41" s="68">
        <v>44901.397841654674</v>
      </c>
      <c r="AO41" s="68">
        <v>94483.468157672396</v>
      </c>
      <c r="AP41" s="68">
        <v>0</v>
      </c>
      <c r="AQ41" s="68">
        <v>5540.1802412600955</v>
      </c>
      <c r="AR41" s="68">
        <f t="shared" si="8"/>
        <v>707538.22906916495</v>
      </c>
      <c r="AS41" s="68">
        <v>0</v>
      </c>
      <c r="AU41" s="79" t="s">
        <v>75</v>
      </c>
      <c r="AV41" s="79" t="s">
        <v>76</v>
      </c>
      <c r="AW41" s="80" t="s">
        <v>1157</v>
      </c>
      <c r="AX41" s="81">
        <v>16</v>
      </c>
      <c r="AY41" s="68">
        <v>572367.63935607637</v>
      </c>
      <c r="AZ41" s="68">
        <v>0</v>
      </c>
      <c r="BA41" s="68">
        <v>0</v>
      </c>
      <c r="BB41" s="68">
        <v>0</v>
      </c>
      <c r="BC41" s="68">
        <v>45685.486725929077</v>
      </c>
      <c r="BD41" s="68">
        <v>94483.468157672396</v>
      </c>
      <c r="BE41" s="68">
        <v>0</v>
      </c>
      <c r="BF41" s="68">
        <v>5650.9838460852625</v>
      </c>
      <c r="BG41" s="68">
        <f t="shared" si="9"/>
        <v>718187.57808576315</v>
      </c>
      <c r="BH41" s="68">
        <v>0</v>
      </c>
    </row>
    <row r="42" spans="2:60">
      <c r="B42" s="79" t="s">
        <v>77</v>
      </c>
      <c r="C42" s="79" t="s">
        <v>78</v>
      </c>
      <c r="D42" s="80" t="s">
        <v>953</v>
      </c>
      <c r="E42" s="81">
        <v>19</v>
      </c>
      <c r="F42" s="68"/>
      <c r="G42" s="68"/>
      <c r="H42" s="68"/>
      <c r="I42" s="68"/>
      <c r="J42" s="68"/>
      <c r="K42" s="68"/>
      <c r="L42" s="68"/>
      <c r="M42" s="68"/>
      <c r="N42" s="68">
        <f t="shared" si="6"/>
        <v>0</v>
      </c>
      <c r="O42" s="68"/>
      <c r="Q42" s="79" t="s">
        <v>77</v>
      </c>
      <c r="R42" s="79" t="s">
        <v>78</v>
      </c>
      <c r="S42" s="80" t="s">
        <v>954</v>
      </c>
      <c r="T42" s="81">
        <v>16</v>
      </c>
      <c r="U42" s="68">
        <v>53643372.312023789</v>
      </c>
      <c r="V42" s="68">
        <v>2480895.5700000003</v>
      </c>
      <c r="W42" s="68">
        <v>646129.29999999993</v>
      </c>
      <c r="X42" s="68">
        <v>182015.01</v>
      </c>
      <c r="Y42" s="68">
        <v>9618443.1116847768</v>
      </c>
      <c r="Z42" s="68">
        <v>2502370.3813066683</v>
      </c>
      <c r="AA42" s="68">
        <v>3533178.5607471489</v>
      </c>
      <c r="AB42" s="68">
        <v>640684.31117933989</v>
      </c>
      <c r="AC42" s="68">
        <f t="shared" si="7"/>
        <v>74362310.236941725</v>
      </c>
      <c r="AD42" s="68">
        <v>1115221.68</v>
      </c>
      <c r="AF42" s="79" t="s">
        <v>77</v>
      </c>
      <c r="AG42" s="79" t="s">
        <v>78</v>
      </c>
      <c r="AH42" s="80" t="s">
        <v>1156</v>
      </c>
      <c r="AI42" s="81">
        <v>16</v>
      </c>
      <c r="AJ42" s="68">
        <v>54529073.636557333</v>
      </c>
      <c r="AK42" s="68">
        <v>2501351.0199999996</v>
      </c>
      <c r="AL42" s="68">
        <v>655449.59999999986</v>
      </c>
      <c r="AM42" s="68">
        <v>184670.32</v>
      </c>
      <c r="AN42" s="68">
        <v>9778208.5242516883</v>
      </c>
      <c r="AO42" s="68">
        <v>2502370.3813066683</v>
      </c>
      <c r="AP42" s="68">
        <v>3593002.7145357663</v>
      </c>
      <c r="AQ42" s="68">
        <v>650217.16144163907</v>
      </c>
      <c r="AR42" s="68">
        <f t="shared" si="8"/>
        <v>75540929.708093092</v>
      </c>
      <c r="AS42" s="68">
        <v>1146586.3500000001</v>
      </c>
      <c r="AU42" s="79" t="s">
        <v>77</v>
      </c>
      <c r="AV42" s="79" t="s">
        <v>78</v>
      </c>
      <c r="AW42" s="80" t="s">
        <v>1157</v>
      </c>
      <c r="AX42" s="81">
        <v>16</v>
      </c>
      <c r="AY42" s="68">
        <v>55948872.397793837</v>
      </c>
      <c r="AZ42" s="68">
        <v>2566298.23</v>
      </c>
      <c r="BA42" s="68">
        <v>672422.56</v>
      </c>
      <c r="BB42" s="68">
        <v>189446.55</v>
      </c>
      <c r="BC42" s="68">
        <v>10033372.118246481</v>
      </c>
      <c r="BD42" s="68">
        <v>2502370.3813066683</v>
      </c>
      <c r="BE42" s="68">
        <v>3686974.9887671564</v>
      </c>
      <c r="BF42" s="68">
        <v>668833.02261865139</v>
      </c>
      <c r="BG42" s="68">
        <f t="shared" si="9"/>
        <v>77445062.018732786</v>
      </c>
      <c r="BH42" s="68">
        <v>1176471.77</v>
      </c>
    </row>
    <row r="43" spans="2:60">
      <c r="B43" s="79" t="s">
        <v>79</v>
      </c>
      <c r="C43" s="79" t="s">
        <v>80</v>
      </c>
      <c r="D43" s="80" t="s">
        <v>953</v>
      </c>
      <c r="E43" s="81">
        <v>19</v>
      </c>
      <c r="F43" s="68"/>
      <c r="G43" s="68"/>
      <c r="H43" s="68"/>
      <c r="I43" s="68"/>
      <c r="J43" s="68"/>
      <c r="K43" s="68"/>
      <c r="L43" s="68"/>
      <c r="M43" s="68"/>
      <c r="N43" s="68">
        <f t="shared" si="6"/>
        <v>0</v>
      </c>
      <c r="O43" s="68"/>
      <c r="Q43" s="79" t="s">
        <v>79</v>
      </c>
      <c r="R43" s="79" t="s">
        <v>80</v>
      </c>
      <c r="S43" s="80" t="s">
        <v>954</v>
      </c>
      <c r="T43" s="81">
        <v>16</v>
      </c>
      <c r="U43" s="68">
        <v>6195011.1983694127</v>
      </c>
      <c r="V43" s="68">
        <v>179521</v>
      </c>
      <c r="W43" s="68">
        <v>0</v>
      </c>
      <c r="X43" s="68">
        <v>19880.52</v>
      </c>
      <c r="Y43" s="68">
        <v>914090.87580648821</v>
      </c>
      <c r="Z43" s="68">
        <v>399867.72195138136</v>
      </c>
      <c r="AA43" s="68">
        <v>323777.40688125824</v>
      </c>
      <c r="AB43" s="68">
        <v>67582.846230688505</v>
      </c>
      <c r="AC43" s="68">
        <f t="shared" si="7"/>
        <v>8099731.569239228</v>
      </c>
      <c r="AD43" s="68">
        <v>0</v>
      </c>
      <c r="AF43" s="79" t="s">
        <v>79</v>
      </c>
      <c r="AG43" s="79" t="s">
        <v>80</v>
      </c>
      <c r="AH43" s="80" t="s">
        <v>1156</v>
      </c>
      <c r="AI43" s="81">
        <v>16</v>
      </c>
      <c r="AJ43" s="68">
        <v>6283035.3521652259</v>
      </c>
      <c r="AK43" s="68">
        <v>182046.17999999996</v>
      </c>
      <c r="AL43" s="68">
        <v>0</v>
      </c>
      <c r="AM43" s="68">
        <v>20138.73</v>
      </c>
      <c r="AN43" s="68">
        <v>929246.53035947797</v>
      </c>
      <c r="AO43" s="68">
        <v>399867.72195138136</v>
      </c>
      <c r="AP43" s="68">
        <v>329379.47403739661</v>
      </c>
      <c r="AQ43" s="68">
        <v>68457.837846641429</v>
      </c>
      <c r="AR43" s="68">
        <f t="shared" si="8"/>
        <v>8212171.8263601232</v>
      </c>
      <c r="AS43" s="68">
        <v>0</v>
      </c>
      <c r="AU43" s="79" t="s">
        <v>79</v>
      </c>
      <c r="AV43" s="79" t="s">
        <v>80</v>
      </c>
      <c r="AW43" s="80" t="s">
        <v>1157</v>
      </c>
      <c r="AX43" s="81">
        <v>16</v>
      </c>
      <c r="AY43" s="68">
        <v>6437120.3568773419</v>
      </c>
      <c r="AZ43" s="68">
        <v>186847.22999999998</v>
      </c>
      <c r="BA43" s="68">
        <v>0</v>
      </c>
      <c r="BB43" s="68">
        <v>20693.18</v>
      </c>
      <c r="BC43" s="68">
        <v>953545.81702536589</v>
      </c>
      <c r="BD43" s="68">
        <v>399867.72195138136</v>
      </c>
      <c r="BE43" s="68">
        <v>337870.65803583071</v>
      </c>
      <c r="BF43" s="68">
        <v>70322.379703437909</v>
      </c>
      <c r="BG43" s="68">
        <f t="shared" si="9"/>
        <v>8406267.343593359</v>
      </c>
      <c r="BH43" s="68">
        <v>0</v>
      </c>
    </row>
    <row r="44" spans="2:60">
      <c r="B44" s="79" t="s">
        <v>81</v>
      </c>
      <c r="C44" s="79" t="s">
        <v>82</v>
      </c>
      <c r="D44" s="80" t="s">
        <v>953</v>
      </c>
      <c r="E44" s="81">
        <v>19</v>
      </c>
      <c r="F44" s="68"/>
      <c r="G44" s="68"/>
      <c r="H44" s="68"/>
      <c r="I44" s="68"/>
      <c r="J44" s="68"/>
      <c r="K44" s="68"/>
      <c r="L44" s="68"/>
      <c r="M44" s="68"/>
      <c r="N44" s="68">
        <f t="shared" si="6"/>
        <v>0</v>
      </c>
      <c r="O44" s="68"/>
      <c r="Q44" s="79" t="s">
        <v>81</v>
      </c>
      <c r="R44" s="79" t="s">
        <v>82</v>
      </c>
      <c r="S44" s="80" t="s">
        <v>954</v>
      </c>
      <c r="T44" s="81">
        <v>16</v>
      </c>
      <c r="U44" s="68">
        <v>11826295.178062901</v>
      </c>
      <c r="V44" s="68">
        <v>451325.98</v>
      </c>
      <c r="W44" s="68">
        <v>47160.630000000005</v>
      </c>
      <c r="X44" s="68">
        <v>40052.910000000003</v>
      </c>
      <c r="Y44" s="68">
        <v>1947330.5016158109</v>
      </c>
      <c r="Z44" s="68">
        <v>869250.68760853854</v>
      </c>
      <c r="AA44" s="68">
        <v>676684.32444255985</v>
      </c>
      <c r="AB44" s="68">
        <v>136128.1265295893</v>
      </c>
      <c r="AC44" s="68">
        <f t="shared" si="7"/>
        <v>16275092.588259401</v>
      </c>
      <c r="AD44" s="68">
        <v>280864.25</v>
      </c>
      <c r="AF44" s="79" t="s">
        <v>81</v>
      </c>
      <c r="AG44" s="79" t="s">
        <v>82</v>
      </c>
      <c r="AH44" s="80" t="s">
        <v>1156</v>
      </c>
      <c r="AI44" s="81">
        <v>16</v>
      </c>
      <c r="AJ44" s="68">
        <v>12022026.943307623</v>
      </c>
      <c r="AK44" s="68">
        <v>454012.22000000003</v>
      </c>
      <c r="AL44" s="68">
        <v>47877.5</v>
      </c>
      <c r="AM44" s="68">
        <v>40556.19</v>
      </c>
      <c r="AN44" s="68">
        <v>1979701.615993693</v>
      </c>
      <c r="AO44" s="68">
        <v>869250.68760853854</v>
      </c>
      <c r="AP44" s="68">
        <v>687895.90055629914</v>
      </c>
      <c r="AQ44" s="68">
        <v>138156.26695149392</v>
      </c>
      <c r="AR44" s="68">
        <f t="shared" si="8"/>
        <v>16528192.404417649</v>
      </c>
      <c r="AS44" s="68">
        <v>288715.08</v>
      </c>
      <c r="AU44" s="79" t="s">
        <v>81</v>
      </c>
      <c r="AV44" s="79" t="s">
        <v>82</v>
      </c>
      <c r="AW44" s="80" t="s">
        <v>1157</v>
      </c>
      <c r="AX44" s="81">
        <v>16</v>
      </c>
      <c r="AY44" s="68">
        <v>12335424.168373458</v>
      </c>
      <c r="AZ44" s="68">
        <v>465776.95999999996</v>
      </c>
      <c r="BA44" s="68">
        <v>49003.259999999995</v>
      </c>
      <c r="BB44" s="68">
        <v>41652.76</v>
      </c>
      <c r="BC44" s="68">
        <v>2031381.6641689986</v>
      </c>
      <c r="BD44" s="68">
        <v>869250.68760853854</v>
      </c>
      <c r="BE44" s="68">
        <v>706083.455328312</v>
      </c>
      <c r="BF44" s="68">
        <v>142112.22944564559</v>
      </c>
      <c r="BG44" s="68">
        <f t="shared" si="9"/>
        <v>16937006.724924952</v>
      </c>
      <c r="BH44" s="68">
        <v>296321.54000000004</v>
      </c>
    </row>
    <row r="45" spans="2:60">
      <c r="B45" s="79" t="s">
        <v>83</v>
      </c>
      <c r="C45" s="79" t="s">
        <v>84</v>
      </c>
      <c r="D45" s="80" t="s">
        <v>953</v>
      </c>
      <c r="E45" s="81">
        <v>19</v>
      </c>
      <c r="F45" s="68"/>
      <c r="G45" s="68"/>
      <c r="H45" s="68"/>
      <c r="I45" s="68"/>
      <c r="J45" s="68"/>
      <c r="K45" s="68"/>
      <c r="L45" s="68"/>
      <c r="M45" s="68"/>
      <c r="N45" s="68">
        <f t="shared" si="6"/>
        <v>0</v>
      </c>
      <c r="O45" s="68"/>
      <c r="Q45" s="79" t="s">
        <v>83</v>
      </c>
      <c r="R45" s="79" t="s">
        <v>84</v>
      </c>
      <c r="S45" s="80" t="s">
        <v>954</v>
      </c>
      <c r="T45" s="81">
        <v>16</v>
      </c>
      <c r="U45" s="68">
        <v>8820511.1018117368</v>
      </c>
      <c r="V45" s="68">
        <v>204682.84999999998</v>
      </c>
      <c r="W45" s="68">
        <v>0</v>
      </c>
      <c r="X45" s="68">
        <v>29199.24</v>
      </c>
      <c r="Y45" s="68">
        <v>1524872.8439874416</v>
      </c>
      <c r="Z45" s="68">
        <v>0</v>
      </c>
      <c r="AA45" s="68">
        <v>280813.57107167807</v>
      </c>
      <c r="AB45" s="68">
        <v>95925.283880382776</v>
      </c>
      <c r="AC45" s="68">
        <f t="shared" si="7"/>
        <v>10956004.890751241</v>
      </c>
      <c r="AD45" s="68">
        <v>0</v>
      </c>
      <c r="AF45" s="79" t="s">
        <v>83</v>
      </c>
      <c r="AG45" s="79" t="s">
        <v>84</v>
      </c>
      <c r="AH45" s="80" t="s">
        <v>1156</v>
      </c>
      <c r="AI45" s="81">
        <v>16</v>
      </c>
      <c r="AJ45" s="68">
        <v>8965615.9738349747</v>
      </c>
      <c r="AK45" s="68">
        <v>207597.58000000002</v>
      </c>
      <c r="AL45" s="68">
        <v>0</v>
      </c>
      <c r="AM45" s="68">
        <v>29670.559999999998</v>
      </c>
      <c r="AN45" s="68">
        <v>1550190.5191770105</v>
      </c>
      <c r="AO45" s="68">
        <v>0</v>
      </c>
      <c r="AP45" s="68">
        <v>285673.88147960289</v>
      </c>
      <c r="AQ45" s="68">
        <v>97350.910466905683</v>
      </c>
      <c r="AR45" s="68">
        <f t="shared" si="8"/>
        <v>11136099.424958494</v>
      </c>
      <c r="AS45" s="68">
        <v>0</v>
      </c>
      <c r="AU45" s="79" t="s">
        <v>83</v>
      </c>
      <c r="AV45" s="79" t="s">
        <v>84</v>
      </c>
      <c r="AW45" s="80" t="s">
        <v>1157</v>
      </c>
      <c r="AX45" s="81">
        <v>16</v>
      </c>
      <c r="AY45" s="68">
        <v>9198509.0638960265</v>
      </c>
      <c r="AZ45" s="68">
        <v>212968.12</v>
      </c>
      <c r="BA45" s="68">
        <v>0</v>
      </c>
      <c r="BB45" s="68">
        <v>30382.02</v>
      </c>
      <c r="BC45" s="68">
        <v>1590636.3872238945</v>
      </c>
      <c r="BD45" s="68">
        <v>0</v>
      </c>
      <c r="BE45" s="68">
        <v>292956.19514284644</v>
      </c>
      <c r="BF45" s="68">
        <v>100138.13794211112</v>
      </c>
      <c r="BG45" s="68">
        <f t="shared" si="9"/>
        <v>11425589.924204877</v>
      </c>
      <c r="BH45" s="68">
        <v>0</v>
      </c>
    </row>
    <row r="46" spans="2:60">
      <c r="B46" s="79" t="s">
        <v>85</v>
      </c>
      <c r="C46" s="79" t="s">
        <v>86</v>
      </c>
      <c r="D46" s="80" t="s">
        <v>953</v>
      </c>
      <c r="E46" s="81">
        <v>19</v>
      </c>
      <c r="F46" s="68"/>
      <c r="G46" s="68"/>
      <c r="H46" s="68"/>
      <c r="I46" s="68"/>
      <c r="J46" s="68"/>
      <c r="K46" s="68"/>
      <c r="L46" s="68"/>
      <c r="M46" s="68"/>
      <c r="N46" s="68">
        <f t="shared" si="6"/>
        <v>0</v>
      </c>
      <c r="O46" s="68"/>
      <c r="Q46" s="79" t="s">
        <v>85</v>
      </c>
      <c r="R46" s="79" t="s">
        <v>86</v>
      </c>
      <c r="S46" s="80" t="s">
        <v>954</v>
      </c>
      <c r="T46" s="81">
        <v>16</v>
      </c>
      <c r="U46" s="68">
        <v>20811093.556677725</v>
      </c>
      <c r="V46" s="68">
        <v>721629.78999999992</v>
      </c>
      <c r="W46" s="68">
        <v>343667.41</v>
      </c>
      <c r="X46" s="68">
        <v>69060.059999999983</v>
      </c>
      <c r="Y46" s="68">
        <v>3115301.7732011699</v>
      </c>
      <c r="Z46" s="68">
        <v>5857057.9322888823</v>
      </c>
      <c r="AA46" s="68">
        <v>698512.10249687254</v>
      </c>
      <c r="AB46" s="68">
        <v>221509.23419063911</v>
      </c>
      <c r="AC46" s="68">
        <f t="shared" si="7"/>
        <v>31966341.858855288</v>
      </c>
      <c r="AD46" s="68">
        <v>128510</v>
      </c>
      <c r="AF46" s="79" t="s">
        <v>85</v>
      </c>
      <c r="AG46" s="79" t="s">
        <v>86</v>
      </c>
      <c r="AH46" s="80" t="s">
        <v>1156</v>
      </c>
      <c r="AI46" s="81">
        <v>16</v>
      </c>
      <c r="AJ46" s="68">
        <v>21153589.944849733</v>
      </c>
      <c r="AK46" s="68">
        <v>730280.35</v>
      </c>
      <c r="AL46" s="68">
        <v>348629.05000000005</v>
      </c>
      <c r="AM46" s="68">
        <v>70130.41</v>
      </c>
      <c r="AN46" s="68">
        <v>3167110.2586155925</v>
      </c>
      <c r="AO46" s="68">
        <v>5857057.9322888823</v>
      </c>
      <c r="AP46" s="68">
        <v>710492.19566806394</v>
      </c>
      <c r="AQ46" s="68">
        <v>224809.58581538498</v>
      </c>
      <c r="AR46" s="68">
        <f t="shared" si="8"/>
        <v>32394192.237237662</v>
      </c>
      <c r="AS46" s="68">
        <v>132092.50999999998</v>
      </c>
      <c r="AU46" s="79" t="s">
        <v>85</v>
      </c>
      <c r="AV46" s="79" t="s">
        <v>86</v>
      </c>
      <c r="AW46" s="80" t="s">
        <v>1157</v>
      </c>
      <c r="AX46" s="81">
        <v>16</v>
      </c>
      <c r="AY46" s="68">
        <v>21702847.807508558</v>
      </c>
      <c r="AZ46" s="68">
        <v>749219.67999999993</v>
      </c>
      <c r="BA46" s="68">
        <v>357723.7</v>
      </c>
      <c r="BB46" s="68">
        <v>71936.77</v>
      </c>
      <c r="BC46" s="68">
        <v>3249777.0336739435</v>
      </c>
      <c r="BD46" s="68">
        <v>5857057.9322888823</v>
      </c>
      <c r="BE46" s="68">
        <v>729048.63568506658</v>
      </c>
      <c r="BF46" s="68">
        <v>231248.09887583554</v>
      </c>
      <c r="BG46" s="68">
        <f t="shared" si="9"/>
        <v>33084442.608032282</v>
      </c>
      <c r="BH46" s="68">
        <v>135582.95000000001</v>
      </c>
    </row>
    <row r="47" spans="2:60">
      <c r="B47" s="79" t="s">
        <v>87</v>
      </c>
      <c r="C47" s="79" t="s">
        <v>88</v>
      </c>
      <c r="D47" s="80" t="s">
        <v>953</v>
      </c>
      <c r="E47" s="81">
        <v>19</v>
      </c>
      <c r="F47" s="68"/>
      <c r="G47" s="68"/>
      <c r="H47" s="68"/>
      <c r="I47" s="68"/>
      <c r="J47" s="68"/>
      <c r="K47" s="68"/>
      <c r="L47" s="68"/>
      <c r="M47" s="68"/>
      <c r="N47" s="68">
        <f t="shared" si="6"/>
        <v>0</v>
      </c>
      <c r="O47" s="68"/>
      <c r="Q47" s="79" t="s">
        <v>87</v>
      </c>
      <c r="R47" s="79" t="s">
        <v>88</v>
      </c>
      <c r="S47" s="80" t="s">
        <v>954</v>
      </c>
      <c r="T47" s="81">
        <v>16</v>
      </c>
      <c r="U47" s="68">
        <v>40136445.805561952</v>
      </c>
      <c r="V47" s="68">
        <v>1799658.8199999994</v>
      </c>
      <c r="W47" s="68">
        <v>459023.61</v>
      </c>
      <c r="X47" s="68">
        <v>139464.81</v>
      </c>
      <c r="Y47" s="68">
        <v>6932474.634793207</v>
      </c>
      <c r="Z47" s="68">
        <v>2318675.7279743017</v>
      </c>
      <c r="AA47" s="68">
        <v>3588092.39407663</v>
      </c>
      <c r="AB47" s="68">
        <v>486716.29049821198</v>
      </c>
      <c r="AC47" s="68">
        <f t="shared" si="7"/>
        <v>57086376.642904304</v>
      </c>
      <c r="AD47" s="68">
        <v>1225824.5500000003</v>
      </c>
      <c r="AF47" s="79" t="s">
        <v>87</v>
      </c>
      <c r="AG47" s="79" t="s">
        <v>88</v>
      </c>
      <c r="AH47" s="80" t="s">
        <v>1156</v>
      </c>
      <c r="AI47" s="81">
        <v>16</v>
      </c>
      <c r="AJ47" s="68">
        <v>40800082.517637119</v>
      </c>
      <c r="AK47" s="68">
        <v>1808790.1399999997</v>
      </c>
      <c r="AL47" s="68">
        <v>465673.64</v>
      </c>
      <c r="AM47" s="68">
        <v>141513.16</v>
      </c>
      <c r="AN47" s="68">
        <v>7047746.8653694857</v>
      </c>
      <c r="AO47" s="68">
        <v>2318675.7279743017</v>
      </c>
      <c r="AP47" s="68">
        <v>3648728.5138917114</v>
      </c>
      <c r="AQ47" s="68">
        <v>493955.59298542142</v>
      </c>
      <c r="AR47" s="68">
        <f t="shared" si="8"/>
        <v>57985544.81785804</v>
      </c>
      <c r="AS47" s="68">
        <v>1260378.6600000001</v>
      </c>
      <c r="AU47" s="79" t="s">
        <v>87</v>
      </c>
      <c r="AV47" s="79" t="s">
        <v>88</v>
      </c>
      <c r="AW47" s="80" t="s">
        <v>1157</v>
      </c>
      <c r="AX47" s="81">
        <v>16</v>
      </c>
      <c r="AY47" s="68">
        <v>41863141.13511385</v>
      </c>
      <c r="AZ47" s="68">
        <v>1855712.1800000002</v>
      </c>
      <c r="BA47" s="68">
        <v>477781.65</v>
      </c>
      <c r="BB47" s="68">
        <v>145147.62</v>
      </c>
      <c r="BC47" s="68">
        <v>7231660.0768604539</v>
      </c>
      <c r="BD47" s="68">
        <v>2318675.7279743017</v>
      </c>
      <c r="BE47" s="68">
        <v>3744473.7335174535</v>
      </c>
      <c r="BF47" s="68">
        <v>508104.29129675776</v>
      </c>
      <c r="BG47" s="68">
        <f t="shared" si="9"/>
        <v>59437834.884762809</v>
      </c>
      <c r="BH47" s="68">
        <v>1293138.4699999997</v>
      </c>
    </row>
    <row r="48" spans="2:60">
      <c r="B48" s="79" t="s">
        <v>89</v>
      </c>
      <c r="C48" s="79" t="s">
        <v>90</v>
      </c>
      <c r="D48" s="80" t="s">
        <v>953</v>
      </c>
      <c r="E48" s="81">
        <v>19</v>
      </c>
      <c r="F48" s="68"/>
      <c r="G48" s="68"/>
      <c r="H48" s="68"/>
      <c r="I48" s="68"/>
      <c r="J48" s="68"/>
      <c r="K48" s="68"/>
      <c r="L48" s="68"/>
      <c r="M48" s="68"/>
      <c r="N48" s="68">
        <f t="shared" si="6"/>
        <v>0</v>
      </c>
      <c r="O48" s="68"/>
      <c r="Q48" s="79" t="s">
        <v>89</v>
      </c>
      <c r="R48" s="79" t="s">
        <v>90</v>
      </c>
      <c r="S48" s="80" t="s">
        <v>954</v>
      </c>
      <c r="T48" s="81">
        <v>16</v>
      </c>
      <c r="U48" s="68">
        <v>1572536.8272208788</v>
      </c>
      <c r="V48" s="68">
        <v>88423.81</v>
      </c>
      <c r="W48" s="68">
        <v>119102.17</v>
      </c>
      <c r="X48" s="68">
        <v>0</v>
      </c>
      <c r="Y48" s="68">
        <v>220569.88367189321</v>
      </c>
      <c r="Z48" s="68">
        <v>266676.85027898045</v>
      </c>
      <c r="AA48" s="68">
        <v>0</v>
      </c>
      <c r="AB48" s="68">
        <v>19974.619453415275</v>
      </c>
      <c r="AC48" s="68">
        <f t="shared" si="7"/>
        <v>2338037.0006251675</v>
      </c>
      <c r="AD48" s="68">
        <v>50752.84</v>
      </c>
      <c r="AF48" s="79" t="s">
        <v>89</v>
      </c>
      <c r="AG48" s="79" t="s">
        <v>90</v>
      </c>
      <c r="AH48" s="80" t="s">
        <v>1156</v>
      </c>
      <c r="AI48" s="81">
        <v>16</v>
      </c>
      <c r="AJ48" s="68">
        <v>1598345.7217574811</v>
      </c>
      <c r="AK48" s="68">
        <v>88952.729999999981</v>
      </c>
      <c r="AL48" s="68">
        <v>120801.57</v>
      </c>
      <c r="AM48" s="68">
        <v>0</v>
      </c>
      <c r="AN48" s="68">
        <v>224197.26968081918</v>
      </c>
      <c r="AO48" s="68">
        <v>266676.85027898045</v>
      </c>
      <c r="AP48" s="68">
        <v>0</v>
      </c>
      <c r="AQ48" s="68">
        <v>20270.405468752142</v>
      </c>
      <c r="AR48" s="68">
        <f t="shared" si="8"/>
        <v>2371419.6371860327</v>
      </c>
      <c r="AS48" s="68">
        <v>52175.090000000004</v>
      </c>
      <c r="AU48" s="79" t="s">
        <v>89</v>
      </c>
      <c r="AV48" s="79" t="s">
        <v>90</v>
      </c>
      <c r="AW48" s="80" t="s">
        <v>1157</v>
      </c>
      <c r="AX48" s="81">
        <v>16</v>
      </c>
      <c r="AY48" s="68">
        <v>1639959.5396559315</v>
      </c>
      <c r="AZ48" s="68">
        <v>91274.089999999982</v>
      </c>
      <c r="BA48" s="68">
        <v>123978.21</v>
      </c>
      <c r="BB48" s="68">
        <v>0</v>
      </c>
      <c r="BC48" s="68">
        <v>230046.08574435362</v>
      </c>
      <c r="BD48" s="68">
        <v>266676.85027898045</v>
      </c>
      <c r="BE48" s="68">
        <v>0</v>
      </c>
      <c r="BF48" s="68">
        <v>20854.189105787314</v>
      </c>
      <c r="BG48" s="68">
        <f t="shared" si="9"/>
        <v>2426368.4847850529</v>
      </c>
      <c r="BH48" s="68">
        <v>53579.520000000004</v>
      </c>
    </row>
    <row r="49" spans="2:60">
      <c r="B49" s="79" t="s">
        <v>91</v>
      </c>
      <c r="C49" s="79" t="s">
        <v>92</v>
      </c>
      <c r="D49" s="80" t="s">
        <v>953</v>
      </c>
      <c r="E49" s="81">
        <v>19</v>
      </c>
      <c r="F49" s="68"/>
      <c r="G49" s="68"/>
      <c r="H49" s="68"/>
      <c r="I49" s="68"/>
      <c r="J49" s="68"/>
      <c r="K49" s="68"/>
      <c r="L49" s="68"/>
      <c r="M49" s="68"/>
      <c r="N49" s="68">
        <f t="shared" si="6"/>
        <v>0</v>
      </c>
      <c r="O49" s="68"/>
      <c r="Q49" s="79" t="s">
        <v>91</v>
      </c>
      <c r="R49" s="79" t="s">
        <v>92</v>
      </c>
      <c r="S49" s="80" t="s">
        <v>954</v>
      </c>
      <c r="T49" s="81">
        <v>16</v>
      </c>
      <c r="U49" s="68">
        <v>6625296.7400463484</v>
      </c>
      <c r="V49" s="68">
        <v>489088.83000000007</v>
      </c>
      <c r="W49" s="68">
        <v>612031.5</v>
      </c>
      <c r="X49" s="68">
        <v>21803.37</v>
      </c>
      <c r="Y49" s="68">
        <v>679526.47459986585</v>
      </c>
      <c r="Z49" s="68">
        <v>186831.44578431724</v>
      </c>
      <c r="AA49" s="68">
        <v>265604.21475621883</v>
      </c>
      <c r="AB49" s="68">
        <v>85788.272422796115</v>
      </c>
      <c r="AC49" s="68">
        <f t="shared" si="7"/>
        <v>9188421.4676095452</v>
      </c>
      <c r="AD49" s="68">
        <v>222450.62000000002</v>
      </c>
      <c r="AF49" s="79" t="s">
        <v>91</v>
      </c>
      <c r="AG49" s="79" t="s">
        <v>92</v>
      </c>
      <c r="AH49" s="80" t="s">
        <v>1156</v>
      </c>
      <c r="AI49" s="81">
        <v>16</v>
      </c>
      <c r="AJ49" s="68">
        <v>6721917.6356683671</v>
      </c>
      <c r="AK49" s="68">
        <v>493071.37000000005</v>
      </c>
      <c r="AL49" s="68">
        <v>620962.40999999992</v>
      </c>
      <c r="AM49" s="68">
        <v>22156.58</v>
      </c>
      <c r="AN49" s="68">
        <v>690819.20905024256</v>
      </c>
      <c r="AO49" s="68">
        <v>186831.44578431724</v>
      </c>
      <c r="AP49" s="68">
        <v>270158.38976217154</v>
      </c>
      <c r="AQ49" s="68">
        <v>86940.275850242004</v>
      </c>
      <c r="AR49" s="68">
        <f t="shared" si="8"/>
        <v>9321512.6561153401</v>
      </c>
      <c r="AS49" s="68">
        <v>228655.34000000003</v>
      </c>
      <c r="AU49" s="79" t="s">
        <v>91</v>
      </c>
      <c r="AV49" s="79" t="s">
        <v>92</v>
      </c>
      <c r="AW49" s="80" t="s">
        <v>1157</v>
      </c>
      <c r="AX49" s="81">
        <v>16</v>
      </c>
      <c r="AY49" s="68">
        <v>6887685.0909618977</v>
      </c>
      <c r="AZ49" s="68">
        <v>505818.18999999994</v>
      </c>
      <c r="BA49" s="68">
        <v>637042.22</v>
      </c>
      <c r="BB49" s="68">
        <v>22737.500000000004</v>
      </c>
      <c r="BC49" s="68">
        <v>708857.84430528083</v>
      </c>
      <c r="BD49" s="68">
        <v>186831.44578431724</v>
      </c>
      <c r="BE49" s="68">
        <v>277243.02718549949</v>
      </c>
      <c r="BF49" s="68">
        <v>89335.03251234442</v>
      </c>
      <c r="BG49" s="68">
        <f t="shared" si="9"/>
        <v>9550171.2307493407</v>
      </c>
      <c r="BH49" s="68">
        <v>234620.87999999998</v>
      </c>
    </row>
    <row r="50" spans="2:60">
      <c r="B50" s="79" t="s">
        <v>93</v>
      </c>
      <c r="C50" s="79" t="s">
        <v>94</v>
      </c>
      <c r="D50" s="80" t="s">
        <v>953</v>
      </c>
      <c r="E50" s="81">
        <v>19</v>
      </c>
      <c r="F50" s="68"/>
      <c r="G50" s="68"/>
      <c r="H50" s="68"/>
      <c r="I50" s="68"/>
      <c r="J50" s="68"/>
      <c r="K50" s="68"/>
      <c r="L50" s="68"/>
      <c r="M50" s="68"/>
      <c r="N50" s="68">
        <f t="shared" si="6"/>
        <v>0</v>
      </c>
      <c r="O50" s="68"/>
      <c r="Q50" s="79" t="s">
        <v>93</v>
      </c>
      <c r="R50" s="79" t="s">
        <v>94</v>
      </c>
      <c r="S50" s="80" t="s">
        <v>954</v>
      </c>
      <c r="T50" s="81">
        <v>16</v>
      </c>
      <c r="U50" s="68">
        <v>419706.40215634706</v>
      </c>
      <c r="V50" s="68">
        <v>12508.560000000001</v>
      </c>
      <c r="W50" s="68">
        <v>12678.62</v>
      </c>
      <c r="X50" s="68">
        <v>672.35</v>
      </c>
      <c r="Y50" s="68">
        <v>39130.96016907219</v>
      </c>
      <c r="Z50" s="68">
        <v>97045.37439896616</v>
      </c>
      <c r="AA50" s="68">
        <v>0</v>
      </c>
      <c r="AB50" s="68">
        <v>4655.250130737084</v>
      </c>
      <c r="AC50" s="68">
        <f t="shared" si="7"/>
        <v>593675.28685512254</v>
      </c>
      <c r="AD50" s="68">
        <v>7277.77</v>
      </c>
      <c r="AF50" s="79" t="s">
        <v>93</v>
      </c>
      <c r="AG50" s="79" t="s">
        <v>94</v>
      </c>
      <c r="AH50" s="80" t="s">
        <v>1156</v>
      </c>
      <c r="AI50" s="81">
        <v>16</v>
      </c>
      <c r="AJ50" s="68">
        <v>421552.379280083</v>
      </c>
      <c r="AK50" s="68">
        <v>12446.64</v>
      </c>
      <c r="AL50" s="68">
        <v>12715.95</v>
      </c>
      <c r="AM50" s="68">
        <v>674.32999999999993</v>
      </c>
      <c r="AN50" s="68">
        <v>39323.67085195941</v>
      </c>
      <c r="AO50" s="68">
        <v>97045.37439896616</v>
      </c>
      <c r="AP50" s="68">
        <v>0</v>
      </c>
      <c r="AQ50" s="68">
        <v>4671.0288937626174</v>
      </c>
      <c r="AR50" s="68">
        <f t="shared" si="8"/>
        <v>595827.3334247712</v>
      </c>
      <c r="AS50" s="68">
        <v>7397.96</v>
      </c>
      <c r="AU50" s="79" t="s">
        <v>93</v>
      </c>
      <c r="AV50" s="79" t="s">
        <v>94</v>
      </c>
      <c r="AW50" s="80" t="s">
        <v>1157</v>
      </c>
      <c r="AX50" s="81">
        <v>16</v>
      </c>
      <c r="AY50" s="68">
        <v>428867.15301237535</v>
      </c>
      <c r="AZ50" s="68">
        <v>12662.460000000003</v>
      </c>
      <c r="BA50" s="68">
        <v>12936.87</v>
      </c>
      <c r="BB50" s="68">
        <v>686.04</v>
      </c>
      <c r="BC50" s="68">
        <v>40010.378719556451</v>
      </c>
      <c r="BD50" s="68">
        <v>97045.37439896616</v>
      </c>
      <c r="BE50" s="68">
        <v>0</v>
      </c>
      <c r="BF50" s="68">
        <v>4764.4372716378421</v>
      </c>
      <c r="BG50" s="68">
        <f t="shared" si="9"/>
        <v>604499.60340253578</v>
      </c>
      <c r="BH50" s="68">
        <v>7526.89</v>
      </c>
    </row>
    <row r="51" spans="2:60">
      <c r="B51" s="79" t="s">
        <v>95</v>
      </c>
      <c r="C51" s="79" t="s">
        <v>96</v>
      </c>
      <c r="D51" s="80" t="s">
        <v>953</v>
      </c>
      <c r="E51" s="81">
        <v>19</v>
      </c>
      <c r="F51" s="68"/>
      <c r="G51" s="68"/>
      <c r="H51" s="68"/>
      <c r="I51" s="68"/>
      <c r="J51" s="68"/>
      <c r="K51" s="68"/>
      <c r="L51" s="68"/>
      <c r="M51" s="68"/>
      <c r="N51" s="68">
        <f t="shared" si="6"/>
        <v>0</v>
      </c>
      <c r="O51" s="68"/>
      <c r="Q51" s="79" t="s">
        <v>95</v>
      </c>
      <c r="R51" s="79" t="s">
        <v>96</v>
      </c>
      <c r="S51" s="80" t="s">
        <v>954</v>
      </c>
      <c r="T51" s="81">
        <v>16</v>
      </c>
      <c r="U51" s="68">
        <v>49530964.391783215</v>
      </c>
      <c r="V51" s="68">
        <v>2211512.1300000004</v>
      </c>
      <c r="W51" s="68">
        <v>1752434.8</v>
      </c>
      <c r="X51" s="68">
        <v>170489.01</v>
      </c>
      <c r="Y51" s="68">
        <v>6879410.124783515</v>
      </c>
      <c r="Z51" s="68">
        <v>1802042.7194342467</v>
      </c>
      <c r="AA51" s="68">
        <v>3866668.4369378937</v>
      </c>
      <c r="AB51" s="68">
        <v>590937.28656624258</v>
      </c>
      <c r="AC51" s="68">
        <f t="shared" si="7"/>
        <v>68407578.089505106</v>
      </c>
      <c r="AD51" s="68">
        <v>1603119.19</v>
      </c>
      <c r="AF51" s="79" t="s">
        <v>95</v>
      </c>
      <c r="AG51" s="79" t="s">
        <v>96</v>
      </c>
      <c r="AH51" s="80" t="s">
        <v>1156</v>
      </c>
      <c r="AI51" s="81">
        <v>16</v>
      </c>
      <c r="AJ51" s="68">
        <v>50348281.645092741</v>
      </c>
      <c r="AK51" s="68">
        <v>2221411.0999999996</v>
      </c>
      <c r="AL51" s="68">
        <v>1777632.52</v>
      </c>
      <c r="AM51" s="68">
        <v>173014.05000000002</v>
      </c>
      <c r="AN51" s="68">
        <v>6993788.6444066307</v>
      </c>
      <c r="AO51" s="68">
        <v>1802042.7194342467</v>
      </c>
      <c r="AP51" s="68">
        <v>3931837.2209124975</v>
      </c>
      <c r="AQ51" s="68">
        <v>599726.62440794706</v>
      </c>
      <c r="AR51" s="68">
        <f t="shared" si="8"/>
        <v>69496019.324254066</v>
      </c>
      <c r="AS51" s="68">
        <v>1648284.8000000003</v>
      </c>
      <c r="AU51" s="79" t="s">
        <v>95</v>
      </c>
      <c r="AV51" s="79" t="s">
        <v>96</v>
      </c>
      <c r="AW51" s="80" t="s">
        <v>1157</v>
      </c>
      <c r="AX51" s="81">
        <v>16</v>
      </c>
      <c r="AY51" s="68">
        <v>51658201.922012947</v>
      </c>
      <c r="AZ51" s="68">
        <v>2279071.1</v>
      </c>
      <c r="BA51" s="68">
        <v>1823802.8399999999</v>
      </c>
      <c r="BB51" s="68">
        <v>177489.77000000002</v>
      </c>
      <c r="BC51" s="68">
        <v>7176326.2850039946</v>
      </c>
      <c r="BD51" s="68">
        <v>1802042.7194342467</v>
      </c>
      <c r="BE51" s="68">
        <v>4034656.1909245597</v>
      </c>
      <c r="BF51" s="68">
        <v>616898.83243639767</v>
      </c>
      <c r="BG51" s="68">
        <f t="shared" si="9"/>
        <v>71259661.639812157</v>
      </c>
      <c r="BH51" s="68">
        <v>1691171.98</v>
      </c>
    </row>
    <row r="52" spans="2:60">
      <c r="B52" s="79" t="s">
        <v>97</v>
      </c>
      <c r="C52" s="79" t="s">
        <v>98</v>
      </c>
      <c r="D52" s="80" t="s">
        <v>953</v>
      </c>
      <c r="E52" s="81">
        <v>19</v>
      </c>
      <c r="F52" s="68"/>
      <c r="G52" s="68"/>
      <c r="H52" s="68"/>
      <c r="I52" s="68"/>
      <c r="J52" s="68"/>
      <c r="K52" s="68"/>
      <c r="L52" s="68"/>
      <c r="M52" s="68"/>
      <c r="N52" s="68">
        <f t="shared" si="6"/>
        <v>0</v>
      </c>
      <c r="O52" s="68"/>
      <c r="Q52" s="79" t="s">
        <v>97</v>
      </c>
      <c r="R52" s="79" t="s">
        <v>98</v>
      </c>
      <c r="S52" s="80" t="s">
        <v>954</v>
      </c>
      <c r="T52" s="81">
        <v>16</v>
      </c>
      <c r="U52" s="68">
        <v>1924110.5350854725</v>
      </c>
      <c r="V52" s="68">
        <v>40615.849999999991</v>
      </c>
      <c r="W52" s="68">
        <v>10757.619999999999</v>
      </c>
      <c r="X52" s="68">
        <v>0</v>
      </c>
      <c r="Y52" s="68">
        <v>105895.36147310652</v>
      </c>
      <c r="Z52" s="68">
        <v>99885.046934715894</v>
      </c>
      <c r="AA52" s="68">
        <v>23864.09362014446</v>
      </c>
      <c r="AB52" s="68">
        <v>20083.817553489469</v>
      </c>
      <c r="AC52" s="68">
        <f t="shared" si="7"/>
        <v>2252503.9246669291</v>
      </c>
      <c r="AD52" s="68">
        <v>27291.600000000002</v>
      </c>
      <c r="AF52" s="79" t="s">
        <v>97</v>
      </c>
      <c r="AG52" s="79" t="s">
        <v>98</v>
      </c>
      <c r="AH52" s="80" t="s">
        <v>1156</v>
      </c>
      <c r="AI52" s="81">
        <v>16</v>
      </c>
      <c r="AJ52" s="68">
        <v>1932507.2637193543</v>
      </c>
      <c r="AK52" s="68">
        <v>40365.089999999997</v>
      </c>
      <c r="AL52" s="68">
        <v>10789.3</v>
      </c>
      <c r="AM52" s="68">
        <v>0</v>
      </c>
      <c r="AN52" s="68">
        <v>106435.38013548758</v>
      </c>
      <c r="AO52" s="68">
        <v>99885.046934715894</v>
      </c>
      <c r="AP52" s="68">
        <v>23992.910365539185</v>
      </c>
      <c r="AQ52" s="68">
        <v>20151.941295737866</v>
      </c>
      <c r="AR52" s="68">
        <f t="shared" si="8"/>
        <v>2261869.2724508345</v>
      </c>
      <c r="AS52" s="68">
        <v>27742.34</v>
      </c>
      <c r="AU52" s="79" t="s">
        <v>97</v>
      </c>
      <c r="AV52" s="79" t="s">
        <v>98</v>
      </c>
      <c r="AW52" s="80" t="s">
        <v>1157</v>
      </c>
      <c r="AX52" s="81">
        <v>16</v>
      </c>
      <c r="AY52" s="68">
        <v>1965968.1072735637</v>
      </c>
      <c r="AZ52" s="68">
        <v>41064.78</v>
      </c>
      <c r="BA52" s="68">
        <v>10976.720000000001</v>
      </c>
      <c r="BB52" s="68">
        <v>0</v>
      </c>
      <c r="BC52" s="68">
        <v>108296.35089223445</v>
      </c>
      <c r="BD52" s="68">
        <v>99885.046934715894</v>
      </c>
      <c r="BE52" s="68">
        <v>24413.85002790717</v>
      </c>
      <c r="BF52" s="68">
        <v>20554.993721652776</v>
      </c>
      <c r="BG52" s="68">
        <f t="shared" si="9"/>
        <v>2299385.6588500743</v>
      </c>
      <c r="BH52" s="68">
        <v>28225.81</v>
      </c>
    </row>
    <row r="53" spans="2:60">
      <c r="B53" s="79" t="s">
        <v>99</v>
      </c>
      <c r="C53" s="79" t="s">
        <v>100</v>
      </c>
      <c r="D53" s="80" t="s">
        <v>953</v>
      </c>
      <c r="E53" s="81">
        <v>19</v>
      </c>
      <c r="F53" s="68"/>
      <c r="G53" s="68"/>
      <c r="H53" s="68"/>
      <c r="I53" s="68"/>
      <c r="J53" s="68"/>
      <c r="K53" s="68"/>
      <c r="L53" s="68"/>
      <c r="M53" s="68"/>
      <c r="N53" s="68">
        <f t="shared" si="6"/>
        <v>0</v>
      </c>
      <c r="O53" s="68"/>
      <c r="Q53" s="79" t="s">
        <v>99</v>
      </c>
      <c r="R53" s="79" t="s">
        <v>100</v>
      </c>
      <c r="S53" s="80" t="s">
        <v>954</v>
      </c>
      <c r="T53" s="81">
        <v>16</v>
      </c>
      <c r="U53" s="68">
        <v>2924451.0994832031</v>
      </c>
      <c r="V53" s="68">
        <v>96764.200000000012</v>
      </c>
      <c r="W53" s="68">
        <v>29775.55</v>
      </c>
      <c r="X53" s="68">
        <v>7299.82</v>
      </c>
      <c r="Y53" s="68">
        <v>327227.00448922534</v>
      </c>
      <c r="Z53" s="68">
        <v>152927.805388042</v>
      </c>
      <c r="AA53" s="68">
        <v>123169.14984140087</v>
      </c>
      <c r="AB53" s="68">
        <v>32494.436035340652</v>
      </c>
      <c r="AC53" s="68">
        <f t="shared" si="7"/>
        <v>3771291.6752372119</v>
      </c>
      <c r="AD53" s="68">
        <v>77182.609999999986</v>
      </c>
      <c r="AF53" s="79" t="s">
        <v>99</v>
      </c>
      <c r="AG53" s="79" t="s">
        <v>100</v>
      </c>
      <c r="AH53" s="80" t="s">
        <v>1156</v>
      </c>
      <c r="AI53" s="81">
        <v>16</v>
      </c>
      <c r="AJ53" s="68">
        <v>2959213.4394830363</v>
      </c>
      <c r="AK53" s="68">
        <v>97052.309999999954</v>
      </c>
      <c r="AL53" s="68">
        <v>30152.21</v>
      </c>
      <c r="AM53" s="68">
        <v>7417.6400000000012</v>
      </c>
      <c r="AN53" s="68">
        <v>332667.6671638593</v>
      </c>
      <c r="AO53" s="68">
        <v>152927.805388042</v>
      </c>
      <c r="AP53" s="68">
        <v>125423.21706969186</v>
      </c>
      <c r="AQ53" s="68">
        <v>32852.616069073789</v>
      </c>
      <c r="AR53" s="68">
        <f t="shared" si="8"/>
        <v>3817040.285173703</v>
      </c>
      <c r="AS53" s="68">
        <v>79333.380000000019</v>
      </c>
      <c r="AU53" s="79" t="s">
        <v>99</v>
      </c>
      <c r="AV53" s="79" t="s">
        <v>100</v>
      </c>
      <c r="AW53" s="80" t="s">
        <v>1157</v>
      </c>
      <c r="AX53" s="81">
        <v>16</v>
      </c>
      <c r="AY53" s="68">
        <v>3026176.0129924407</v>
      </c>
      <c r="AZ53" s="68">
        <v>99608.789999999979</v>
      </c>
      <c r="BA53" s="68">
        <v>30970.05</v>
      </c>
      <c r="BB53" s="68">
        <v>7644.51</v>
      </c>
      <c r="BC53" s="68">
        <v>341343.7543228594</v>
      </c>
      <c r="BD53" s="68">
        <v>152927.805388042</v>
      </c>
      <c r="BE53" s="68">
        <v>128641.21681981899</v>
      </c>
      <c r="BF53" s="68">
        <v>33699.967343248427</v>
      </c>
      <c r="BG53" s="68">
        <f t="shared" si="9"/>
        <v>3902421.296866409</v>
      </c>
      <c r="BH53" s="68">
        <v>81409.19</v>
      </c>
    </row>
    <row r="54" spans="2:60">
      <c r="B54" s="79" t="s">
        <v>101</v>
      </c>
      <c r="C54" s="79" t="s">
        <v>102</v>
      </c>
      <c r="D54" s="80" t="s">
        <v>953</v>
      </c>
      <c r="E54" s="81">
        <v>19</v>
      </c>
      <c r="F54" s="68"/>
      <c r="G54" s="68"/>
      <c r="H54" s="68"/>
      <c r="I54" s="68"/>
      <c r="J54" s="68"/>
      <c r="K54" s="68"/>
      <c r="L54" s="68"/>
      <c r="M54" s="68"/>
      <c r="N54" s="68">
        <f t="shared" si="6"/>
        <v>0</v>
      </c>
      <c r="O54" s="68"/>
      <c r="Q54" s="79" t="s">
        <v>101</v>
      </c>
      <c r="R54" s="79" t="s">
        <v>102</v>
      </c>
      <c r="S54" s="80" t="s">
        <v>954</v>
      </c>
      <c r="T54" s="81">
        <v>16</v>
      </c>
      <c r="U54" s="68">
        <v>421532.09620778251</v>
      </c>
      <c r="V54" s="68">
        <v>10373.4</v>
      </c>
      <c r="W54" s="68">
        <v>0</v>
      </c>
      <c r="X54" s="68">
        <v>0</v>
      </c>
      <c r="Y54" s="68">
        <v>37550.737409109803</v>
      </c>
      <c r="Z54" s="68">
        <v>89186.551247068011</v>
      </c>
      <c r="AA54" s="68">
        <v>0</v>
      </c>
      <c r="AB54" s="68">
        <v>4332.6046669725329</v>
      </c>
      <c r="AC54" s="68">
        <f t="shared" si="7"/>
        <v>562975.38953093288</v>
      </c>
      <c r="AD54" s="68">
        <v>0</v>
      </c>
      <c r="AF54" s="79" t="s">
        <v>101</v>
      </c>
      <c r="AG54" s="79" t="s">
        <v>102</v>
      </c>
      <c r="AH54" s="80" t="s">
        <v>1156</v>
      </c>
      <c r="AI54" s="81">
        <v>16</v>
      </c>
      <c r="AJ54" s="68">
        <v>423513.4521475014</v>
      </c>
      <c r="AK54" s="68">
        <v>10403.959999999999</v>
      </c>
      <c r="AL54" s="68">
        <v>0</v>
      </c>
      <c r="AM54" s="68">
        <v>0</v>
      </c>
      <c r="AN54" s="68">
        <v>37733.649813182506</v>
      </c>
      <c r="AO54" s="68">
        <v>89186.551247068011</v>
      </c>
      <c r="AP54" s="68">
        <v>0</v>
      </c>
      <c r="AQ54" s="68">
        <v>4347.2803370684851</v>
      </c>
      <c r="AR54" s="68">
        <f t="shared" si="8"/>
        <v>565184.89354482037</v>
      </c>
      <c r="AS54" s="68">
        <v>0</v>
      </c>
      <c r="AU54" s="79" t="s">
        <v>101</v>
      </c>
      <c r="AV54" s="79" t="s">
        <v>102</v>
      </c>
      <c r="AW54" s="80" t="s">
        <v>1157</v>
      </c>
      <c r="AX54" s="81">
        <v>16</v>
      </c>
      <c r="AY54" s="68">
        <v>430891.51507424307</v>
      </c>
      <c r="AZ54" s="68">
        <v>10584.689999999999</v>
      </c>
      <c r="BA54" s="68">
        <v>0</v>
      </c>
      <c r="BB54" s="68">
        <v>0</v>
      </c>
      <c r="BC54" s="68">
        <v>38392.444334333442</v>
      </c>
      <c r="BD54" s="68">
        <v>89186.551247068011</v>
      </c>
      <c r="BE54" s="68">
        <v>0</v>
      </c>
      <c r="BF54" s="68">
        <v>4434.243743809755</v>
      </c>
      <c r="BG54" s="68">
        <f t="shared" si="9"/>
        <v>573489.44439945428</v>
      </c>
      <c r="BH54" s="68">
        <v>0</v>
      </c>
    </row>
    <row r="55" spans="2:60">
      <c r="B55" s="79" t="s">
        <v>103</v>
      </c>
      <c r="C55" s="79" t="s">
        <v>104</v>
      </c>
      <c r="D55" s="80" t="s">
        <v>953</v>
      </c>
      <c r="E55" s="81">
        <v>19</v>
      </c>
      <c r="F55" s="68"/>
      <c r="G55" s="68"/>
      <c r="H55" s="68"/>
      <c r="I55" s="68"/>
      <c r="J55" s="68"/>
      <c r="K55" s="68"/>
      <c r="L55" s="68"/>
      <c r="M55" s="68"/>
      <c r="N55" s="68">
        <f t="shared" si="6"/>
        <v>0</v>
      </c>
      <c r="O55" s="68"/>
      <c r="Q55" s="79" t="s">
        <v>103</v>
      </c>
      <c r="R55" s="79" t="s">
        <v>104</v>
      </c>
      <c r="S55" s="80" t="s">
        <v>954</v>
      </c>
      <c r="T55" s="81">
        <v>16</v>
      </c>
      <c r="U55" s="68">
        <v>2974596.8285685703</v>
      </c>
      <c r="V55" s="68">
        <v>83876.81</v>
      </c>
      <c r="W55" s="68">
        <v>0</v>
      </c>
      <c r="X55" s="68">
        <v>0</v>
      </c>
      <c r="Y55" s="68">
        <v>184431.40370777596</v>
      </c>
      <c r="Z55" s="68">
        <v>0</v>
      </c>
      <c r="AA55" s="68">
        <v>67233.69425173245</v>
      </c>
      <c r="AB55" s="68">
        <v>26673.704340123106</v>
      </c>
      <c r="AC55" s="68">
        <f t="shared" si="7"/>
        <v>3396969.9308682019</v>
      </c>
      <c r="AD55" s="68">
        <v>60157.489999999991</v>
      </c>
      <c r="AF55" s="79" t="s">
        <v>103</v>
      </c>
      <c r="AG55" s="79" t="s">
        <v>104</v>
      </c>
      <c r="AH55" s="80" t="s">
        <v>1156</v>
      </c>
      <c r="AI55" s="81">
        <v>16</v>
      </c>
      <c r="AJ55" s="68">
        <v>3006479.3986145514</v>
      </c>
      <c r="AK55" s="68">
        <v>84194.549999999988</v>
      </c>
      <c r="AL55" s="68">
        <v>0</v>
      </c>
      <c r="AM55" s="68">
        <v>0</v>
      </c>
      <c r="AN55" s="68">
        <v>187500.97447203661</v>
      </c>
      <c r="AO55" s="68">
        <v>0</v>
      </c>
      <c r="AP55" s="68">
        <v>68206.364762227837</v>
      </c>
      <c r="AQ55" s="68">
        <v>26916.308426548261</v>
      </c>
      <c r="AR55" s="68">
        <f t="shared" si="8"/>
        <v>3435158.7162753642</v>
      </c>
      <c r="AS55" s="68">
        <v>61861.119999999995</v>
      </c>
      <c r="AU55" s="79" t="s">
        <v>103</v>
      </c>
      <c r="AV55" s="79" t="s">
        <v>104</v>
      </c>
      <c r="AW55" s="80" t="s">
        <v>1157</v>
      </c>
      <c r="AX55" s="81">
        <v>16</v>
      </c>
      <c r="AY55" s="68">
        <v>3072680.4658747138</v>
      </c>
      <c r="AZ55" s="68">
        <v>86365.74000000002</v>
      </c>
      <c r="BA55" s="68">
        <v>0</v>
      </c>
      <c r="BB55" s="68">
        <v>0</v>
      </c>
      <c r="BC55" s="68">
        <v>192406.87839646757</v>
      </c>
      <c r="BD55" s="68">
        <v>0</v>
      </c>
      <c r="BE55" s="68">
        <v>70134.650292628619</v>
      </c>
      <c r="BF55" s="68">
        <v>27578.468130854424</v>
      </c>
      <c r="BG55" s="68">
        <f t="shared" si="9"/>
        <v>3512623.1426946647</v>
      </c>
      <c r="BH55" s="68">
        <v>63456.94</v>
      </c>
    </row>
    <row r="56" spans="2:60">
      <c r="B56" s="79" t="s">
        <v>105</v>
      </c>
      <c r="C56" s="79" t="s">
        <v>106</v>
      </c>
      <c r="D56" s="80" t="s">
        <v>953</v>
      </c>
      <c r="E56" s="81">
        <v>19</v>
      </c>
      <c r="F56" s="68"/>
      <c r="G56" s="68"/>
      <c r="H56" s="68"/>
      <c r="I56" s="68"/>
      <c r="J56" s="68"/>
      <c r="K56" s="68"/>
      <c r="L56" s="68"/>
      <c r="M56" s="68"/>
      <c r="N56" s="68">
        <f t="shared" si="6"/>
        <v>0</v>
      </c>
      <c r="O56" s="68"/>
      <c r="Q56" s="79" t="s">
        <v>105</v>
      </c>
      <c r="R56" s="79" t="s">
        <v>106</v>
      </c>
      <c r="S56" s="80" t="s">
        <v>954</v>
      </c>
      <c r="T56" s="81">
        <v>16</v>
      </c>
      <c r="U56" s="68">
        <v>581821.18608841533</v>
      </c>
      <c r="V56" s="68">
        <v>18230.669999999998</v>
      </c>
      <c r="W56" s="68">
        <v>0</v>
      </c>
      <c r="X56" s="68">
        <v>0</v>
      </c>
      <c r="Y56" s="68">
        <v>58213.457048055978</v>
      </c>
      <c r="Z56" s="68">
        <v>322625.64919559757</v>
      </c>
      <c r="AA56" s="68">
        <v>0</v>
      </c>
      <c r="AB56" s="68">
        <v>6307.9116099281237</v>
      </c>
      <c r="AC56" s="68">
        <f t="shared" si="7"/>
        <v>1000578.213941997</v>
      </c>
      <c r="AD56" s="68">
        <v>13379.339999999998</v>
      </c>
      <c r="AF56" s="79" t="s">
        <v>105</v>
      </c>
      <c r="AG56" s="79" t="s">
        <v>106</v>
      </c>
      <c r="AH56" s="80" t="s">
        <v>1156</v>
      </c>
      <c r="AI56" s="81">
        <v>16</v>
      </c>
      <c r="AJ56" s="68">
        <v>584501.10726961866</v>
      </c>
      <c r="AK56" s="68">
        <v>18102.16</v>
      </c>
      <c r="AL56" s="68">
        <v>0</v>
      </c>
      <c r="AM56" s="68">
        <v>0</v>
      </c>
      <c r="AN56" s="68">
        <v>58498.16760421142</v>
      </c>
      <c r="AO56" s="68">
        <v>322625.64919559757</v>
      </c>
      <c r="AP56" s="68">
        <v>0</v>
      </c>
      <c r="AQ56" s="68">
        <v>6329.3119895679411</v>
      </c>
      <c r="AR56" s="68">
        <f t="shared" si="8"/>
        <v>1003657.7860589955</v>
      </c>
      <c r="AS56" s="68">
        <v>13601.39</v>
      </c>
      <c r="AU56" s="79" t="s">
        <v>105</v>
      </c>
      <c r="AV56" s="79" t="s">
        <v>106</v>
      </c>
      <c r="AW56" s="80" t="s">
        <v>1157</v>
      </c>
      <c r="AX56" s="81">
        <v>16</v>
      </c>
      <c r="AY56" s="68">
        <v>594704.89754868089</v>
      </c>
      <c r="AZ56" s="68">
        <v>18417.469999999998</v>
      </c>
      <c r="BA56" s="68">
        <v>0</v>
      </c>
      <c r="BB56" s="68">
        <v>0</v>
      </c>
      <c r="BC56" s="68">
        <v>59522.664782552143</v>
      </c>
      <c r="BD56" s="68">
        <v>322625.64919559757</v>
      </c>
      <c r="BE56" s="68">
        <v>0</v>
      </c>
      <c r="BF56" s="68">
        <v>6455.9022293591406</v>
      </c>
      <c r="BG56" s="68">
        <f t="shared" si="9"/>
        <v>1015566.1337561898</v>
      </c>
      <c r="BH56" s="68">
        <v>13839.55</v>
      </c>
    </row>
    <row r="57" spans="2:60">
      <c r="B57" s="79" t="s">
        <v>107</v>
      </c>
      <c r="C57" s="79" t="s">
        <v>108</v>
      </c>
      <c r="D57" s="80" t="s">
        <v>953</v>
      </c>
      <c r="E57" s="81">
        <v>19</v>
      </c>
      <c r="F57" s="68"/>
      <c r="G57" s="68"/>
      <c r="H57" s="68"/>
      <c r="I57" s="68"/>
      <c r="J57" s="68"/>
      <c r="K57" s="68"/>
      <c r="L57" s="68"/>
      <c r="M57" s="68"/>
      <c r="N57" s="68">
        <f t="shared" si="6"/>
        <v>0</v>
      </c>
      <c r="O57" s="68"/>
      <c r="Q57" s="79" t="s">
        <v>107</v>
      </c>
      <c r="R57" s="79" t="s">
        <v>108</v>
      </c>
      <c r="S57" s="80" t="s">
        <v>954</v>
      </c>
      <c r="T57" s="81">
        <v>16</v>
      </c>
      <c r="U57" s="68">
        <v>2716407.4399518911</v>
      </c>
      <c r="V57" s="68">
        <v>99589.71</v>
      </c>
      <c r="W57" s="68">
        <v>0</v>
      </c>
      <c r="X57" s="68">
        <v>0</v>
      </c>
      <c r="Y57" s="68">
        <v>210279.81811997489</v>
      </c>
      <c r="Z57" s="68">
        <v>0</v>
      </c>
      <c r="AA57" s="68">
        <v>0</v>
      </c>
      <c r="AB57" s="68">
        <v>27980.994673919398</v>
      </c>
      <c r="AC57" s="68">
        <f t="shared" si="7"/>
        <v>3112958.8827457852</v>
      </c>
      <c r="AD57" s="68">
        <v>58700.92</v>
      </c>
      <c r="AF57" s="79" t="s">
        <v>107</v>
      </c>
      <c r="AG57" s="79" t="s">
        <v>108</v>
      </c>
      <c r="AH57" s="80" t="s">
        <v>1156</v>
      </c>
      <c r="AI57" s="81">
        <v>16</v>
      </c>
      <c r="AJ57" s="68">
        <v>2744922.1343499576</v>
      </c>
      <c r="AK57" s="68">
        <v>100235.32000000002</v>
      </c>
      <c r="AL57" s="68">
        <v>0</v>
      </c>
      <c r="AM57" s="68">
        <v>0</v>
      </c>
      <c r="AN57" s="68">
        <v>213778.3336526755</v>
      </c>
      <c r="AO57" s="68">
        <v>0</v>
      </c>
      <c r="AP57" s="68">
        <v>0</v>
      </c>
      <c r="AQ57" s="68">
        <v>28252.08579159528</v>
      </c>
      <c r="AR57" s="68">
        <f t="shared" si="8"/>
        <v>3147539.6437942283</v>
      </c>
      <c r="AS57" s="68">
        <v>60351.770000000004</v>
      </c>
      <c r="AU57" s="79" t="s">
        <v>107</v>
      </c>
      <c r="AV57" s="79" t="s">
        <v>108</v>
      </c>
      <c r="AW57" s="80" t="s">
        <v>1157</v>
      </c>
      <c r="AX57" s="81">
        <v>16</v>
      </c>
      <c r="AY57" s="68">
        <v>2805280.495455726</v>
      </c>
      <c r="AZ57" s="68">
        <v>102849.16999999995</v>
      </c>
      <c r="BA57" s="68">
        <v>0</v>
      </c>
      <c r="BB57" s="68">
        <v>0</v>
      </c>
      <c r="BC57" s="68">
        <v>219367.79474546874</v>
      </c>
      <c r="BD57" s="68">
        <v>0</v>
      </c>
      <c r="BE57" s="68">
        <v>0</v>
      </c>
      <c r="BF57" s="68">
        <v>28957.343121284619</v>
      </c>
      <c r="BG57" s="68">
        <f t="shared" si="9"/>
        <v>3218452.5633224789</v>
      </c>
      <c r="BH57" s="68">
        <v>61997.760000000002</v>
      </c>
    </row>
    <row r="58" spans="2:60">
      <c r="B58" s="79" t="s">
        <v>109</v>
      </c>
      <c r="C58" s="79" t="s">
        <v>110</v>
      </c>
      <c r="D58" s="80" t="s">
        <v>953</v>
      </c>
      <c r="E58" s="81">
        <v>19</v>
      </c>
      <c r="F58" s="68"/>
      <c r="G58" s="68"/>
      <c r="H58" s="68"/>
      <c r="I58" s="68"/>
      <c r="J58" s="68"/>
      <c r="K58" s="68"/>
      <c r="L58" s="68"/>
      <c r="M58" s="68"/>
      <c r="N58" s="68">
        <f t="shared" si="6"/>
        <v>0</v>
      </c>
      <c r="O58" s="68"/>
      <c r="Q58" s="79" t="s">
        <v>109</v>
      </c>
      <c r="R58" s="79" t="s">
        <v>110</v>
      </c>
      <c r="S58" s="80" t="s">
        <v>954</v>
      </c>
      <c r="T58" s="81">
        <v>16</v>
      </c>
      <c r="U58" s="68">
        <v>3677126.2391434168</v>
      </c>
      <c r="V58" s="68">
        <v>120226.28999999996</v>
      </c>
      <c r="W58" s="68">
        <v>0</v>
      </c>
      <c r="X58" s="68">
        <v>0</v>
      </c>
      <c r="Y58" s="68">
        <v>398755.64211800357</v>
      </c>
      <c r="Z58" s="68">
        <v>445893.55221196555</v>
      </c>
      <c r="AA58" s="68">
        <v>56933.91265181257</v>
      </c>
      <c r="AB58" s="68">
        <v>36846.692360416986</v>
      </c>
      <c r="AC58" s="68">
        <f t="shared" si="7"/>
        <v>4818536.0384856155</v>
      </c>
      <c r="AD58" s="68">
        <v>82753.710000000006</v>
      </c>
      <c r="AF58" s="79" t="s">
        <v>109</v>
      </c>
      <c r="AG58" s="79" t="s">
        <v>110</v>
      </c>
      <c r="AH58" s="80" t="s">
        <v>1156</v>
      </c>
      <c r="AI58" s="81">
        <v>16</v>
      </c>
      <c r="AJ58" s="68">
        <v>3723242.813624369</v>
      </c>
      <c r="AK58" s="68">
        <v>120739.09000000001</v>
      </c>
      <c r="AL58" s="68">
        <v>0</v>
      </c>
      <c r="AM58" s="68">
        <v>0</v>
      </c>
      <c r="AN58" s="68">
        <v>405373.03007947182</v>
      </c>
      <c r="AO58" s="68">
        <v>445893.55221196555</v>
      </c>
      <c r="AP58" s="68">
        <v>57968.52892176131</v>
      </c>
      <c r="AQ58" s="68">
        <v>37259.572410791181</v>
      </c>
      <c r="AR58" s="68">
        <f t="shared" si="8"/>
        <v>4875611.1872483585</v>
      </c>
      <c r="AS58" s="68">
        <v>85134.599999999991</v>
      </c>
      <c r="AU58" s="79" t="s">
        <v>109</v>
      </c>
      <c r="AV58" s="79" t="s">
        <v>110</v>
      </c>
      <c r="AW58" s="80" t="s">
        <v>1157</v>
      </c>
      <c r="AX58" s="81">
        <v>16</v>
      </c>
      <c r="AY58" s="68">
        <v>3809650.3347529983</v>
      </c>
      <c r="AZ58" s="68">
        <v>123950.59999999998</v>
      </c>
      <c r="BA58" s="68">
        <v>0</v>
      </c>
      <c r="BB58" s="68">
        <v>0</v>
      </c>
      <c r="BC58" s="68">
        <v>415959.8058553657</v>
      </c>
      <c r="BD58" s="68">
        <v>445893.55221196555</v>
      </c>
      <c r="BE58" s="68">
        <v>59599.097354144164</v>
      </c>
      <c r="BF58" s="68">
        <v>38229.917782261036</v>
      </c>
      <c r="BG58" s="68">
        <f t="shared" si="9"/>
        <v>4980626.2979567349</v>
      </c>
      <c r="BH58" s="68">
        <v>87342.989999999991</v>
      </c>
    </row>
    <row r="59" spans="2:60">
      <c r="B59" s="79" t="s">
        <v>111</v>
      </c>
      <c r="C59" s="79" t="s">
        <v>112</v>
      </c>
      <c r="D59" s="80" t="s">
        <v>953</v>
      </c>
      <c r="E59" s="81">
        <v>19</v>
      </c>
      <c r="F59" s="68"/>
      <c r="G59" s="68"/>
      <c r="H59" s="68"/>
      <c r="I59" s="68"/>
      <c r="J59" s="68"/>
      <c r="K59" s="68"/>
      <c r="L59" s="68"/>
      <c r="M59" s="68"/>
      <c r="N59" s="68">
        <f t="shared" si="6"/>
        <v>0</v>
      </c>
      <c r="O59" s="68"/>
      <c r="Q59" s="79" t="s">
        <v>111</v>
      </c>
      <c r="R59" s="79" t="s">
        <v>112</v>
      </c>
      <c r="S59" s="80" t="s">
        <v>954</v>
      </c>
      <c r="T59" s="81">
        <v>16</v>
      </c>
      <c r="U59" s="68">
        <v>153289366.14482254</v>
      </c>
      <c r="V59" s="68">
        <v>8005413.9100000011</v>
      </c>
      <c r="W59" s="68">
        <v>9995169.7099999972</v>
      </c>
      <c r="X59" s="68">
        <v>515116.89999999997</v>
      </c>
      <c r="Y59" s="68">
        <v>22781076.618925266</v>
      </c>
      <c r="Z59" s="68">
        <v>7615063.1703166831</v>
      </c>
      <c r="AA59" s="68">
        <v>8220111.1091854563</v>
      </c>
      <c r="AB59" s="68">
        <v>1916183.5442044139</v>
      </c>
      <c r="AC59" s="68">
        <f t="shared" si="7"/>
        <v>216624295.99745438</v>
      </c>
      <c r="AD59" s="68">
        <v>4286794.8899999997</v>
      </c>
      <c r="AF59" s="79" t="s">
        <v>111</v>
      </c>
      <c r="AG59" s="79" t="s">
        <v>112</v>
      </c>
      <c r="AH59" s="80" t="s">
        <v>1156</v>
      </c>
      <c r="AI59" s="81">
        <v>16</v>
      </c>
      <c r="AJ59" s="68">
        <v>155822091.28100356</v>
      </c>
      <c r="AK59" s="68">
        <v>8062101.2700000005</v>
      </c>
      <c r="AL59" s="68">
        <v>10139335.380000001</v>
      </c>
      <c r="AM59" s="68">
        <v>522510.1</v>
      </c>
      <c r="AN59" s="68">
        <v>23159417.539865021</v>
      </c>
      <c r="AO59" s="68">
        <v>7615063.1703166831</v>
      </c>
      <c r="AP59" s="68">
        <v>8358858.7835930353</v>
      </c>
      <c r="AQ59" s="68">
        <v>1944695.6946088374</v>
      </c>
      <c r="AR59" s="68">
        <f t="shared" si="8"/>
        <v>220031602.16938713</v>
      </c>
      <c r="AS59" s="68">
        <v>4407528.95</v>
      </c>
      <c r="AU59" s="79" t="s">
        <v>111</v>
      </c>
      <c r="AV59" s="79" t="s">
        <v>112</v>
      </c>
      <c r="AW59" s="80" t="s">
        <v>1157</v>
      </c>
      <c r="AX59" s="81">
        <v>16</v>
      </c>
      <c r="AY59" s="68">
        <v>159879786.99277085</v>
      </c>
      <c r="AZ59" s="68">
        <v>8271301.0100000007</v>
      </c>
      <c r="BA59" s="68">
        <v>10402899.33</v>
      </c>
      <c r="BB59" s="68">
        <v>536095.52</v>
      </c>
      <c r="BC59" s="68">
        <v>23763767.499537043</v>
      </c>
      <c r="BD59" s="68">
        <v>7615063.1703166831</v>
      </c>
      <c r="BE59" s="68">
        <v>8577569.7690949589</v>
      </c>
      <c r="BF59" s="68">
        <v>2000385.1771652997</v>
      </c>
      <c r="BG59" s="68">
        <f t="shared" si="9"/>
        <v>225569139.18888485</v>
      </c>
      <c r="BH59" s="68">
        <v>4522270.7199999997</v>
      </c>
    </row>
    <row r="60" spans="2:60">
      <c r="B60" s="79" t="s">
        <v>113</v>
      </c>
      <c r="C60" s="79" t="s">
        <v>114</v>
      </c>
      <c r="D60" s="80" t="s">
        <v>953</v>
      </c>
      <c r="E60" s="81">
        <v>19</v>
      </c>
      <c r="F60" s="68"/>
      <c r="G60" s="68"/>
      <c r="H60" s="68"/>
      <c r="I60" s="68"/>
      <c r="J60" s="68"/>
      <c r="K60" s="68"/>
      <c r="L60" s="68"/>
      <c r="M60" s="68"/>
      <c r="N60" s="68">
        <f t="shared" si="6"/>
        <v>0</v>
      </c>
      <c r="O60" s="68"/>
      <c r="Q60" s="79" t="s">
        <v>113</v>
      </c>
      <c r="R60" s="79" t="s">
        <v>114</v>
      </c>
      <c r="S60" s="80" t="s">
        <v>954</v>
      </c>
      <c r="T60" s="81">
        <v>16</v>
      </c>
      <c r="U60" s="68">
        <v>17077048.017934993</v>
      </c>
      <c r="V60" s="68">
        <v>964588.85000000021</v>
      </c>
      <c r="W60" s="68">
        <v>1159037.0499999998</v>
      </c>
      <c r="X60" s="68">
        <v>57726.139999999992</v>
      </c>
      <c r="Y60" s="68">
        <v>2733782.706353812</v>
      </c>
      <c r="Z60" s="68">
        <v>1455630.3453953573</v>
      </c>
      <c r="AA60" s="68">
        <v>928113.02813816036</v>
      </c>
      <c r="AB60" s="68">
        <v>219369.41335274652</v>
      </c>
      <c r="AC60" s="68">
        <f t="shared" si="7"/>
        <v>25183645.371175073</v>
      </c>
      <c r="AD60" s="68">
        <v>588349.81999999995</v>
      </c>
      <c r="AF60" s="79" t="s">
        <v>113</v>
      </c>
      <c r="AG60" s="79" t="s">
        <v>114</v>
      </c>
      <c r="AH60" s="80" t="s">
        <v>1156</v>
      </c>
      <c r="AI60" s="81">
        <v>16</v>
      </c>
      <c r="AJ60" s="68">
        <v>17359889.025594801</v>
      </c>
      <c r="AK60" s="68">
        <v>970451.71999999986</v>
      </c>
      <c r="AL60" s="68">
        <v>1175744.05</v>
      </c>
      <c r="AM60" s="68">
        <v>58570.459999999992</v>
      </c>
      <c r="AN60" s="68">
        <v>2779244.5291998903</v>
      </c>
      <c r="AO60" s="68">
        <v>1455630.3453953573</v>
      </c>
      <c r="AP60" s="68">
        <v>943985.90225115116</v>
      </c>
      <c r="AQ60" s="68">
        <v>222631.37221670523</v>
      </c>
      <c r="AR60" s="68">
        <f t="shared" si="8"/>
        <v>25571125.264657903</v>
      </c>
      <c r="AS60" s="68">
        <v>604977.86</v>
      </c>
      <c r="AU60" s="79" t="s">
        <v>113</v>
      </c>
      <c r="AV60" s="79" t="s">
        <v>114</v>
      </c>
      <c r="AW60" s="80" t="s">
        <v>1157</v>
      </c>
      <c r="AX60" s="81">
        <v>16</v>
      </c>
      <c r="AY60" s="68">
        <v>17812006.345772997</v>
      </c>
      <c r="AZ60" s="68">
        <v>995652.27999999991</v>
      </c>
      <c r="BA60" s="68">
        <v>1206361.94</v>
      </c>
      <c r="BB60" s="68">
        <v>60077.990000000005</v>
      </c>
      <c r="BC60" s="68">
        <v>2851782.3913394855</v>
      </c>
      <c r="BD60" s="68">
        <v>1455630.3453953573</v>
      </c>
      <c r="BE60" s="68">
        <v>968512.47585219471</v>
      </c>
      <c r="BF60" s="68">
        <v>229007.63711955771</v>
      </c>
      <c r="BG60" s="68">
        <f t="shared" si="9"/>
        <v>26199702.225479592</v>
      </c>
      <c r="BH60" s="68">
        <v>620670.82000000018</v>
      </c>
    </row>
    <row r="61" spans="2:60">
      <c r="B61" s="79" t="s">
        <v>115</v>
      </c>
      <c r="C61" s="79" t="s">
        <v>116</v>
      </c>
      <c r="D61" s="80" t="s">
        <v>953</v>
      </c>
      <c r="E61" s="81">
        <v>19</v>
      </c>
      <c r="F61" s="68"/>
      <c r="G61" s="68"/>
      <c r="H61" s="68"/>
      <c r="I61" s="68"/>
      <c r="J61" s="68"/>
      <c r="K61" s="68"/>
      <c r="L61" s="68"/>
      <c r="M61" s="68"/>
      <c r="N61" s="68">
        <f t="shared" si="6"/>
        <v>0</v>
      </c>
      <c r="O61" s="68"/>
      <c r="Q61" s="79" t="s">
        <v>115</v>
      </c>
      <c r="R61" s="79" t="s">
        <v>116</v>
      </c>
      <c r="S61" s="80" t="s">
        <v>954</v>
      </c>
      <c r="T61" s="81">
        <v>16</v>
      </c>
      <c r="U61" s="68">
        <v>345574.85390612495</v>
      </c>
      <c r="V61" s="68">
        <v>0</v>
      </c>
      <c r="W61" s="68">
        <v>0</v>
      </c>
      <c r="X61" s="68">
        <v>0</v>
      </c>
      <c r="Y61" s="68">
        <v>-19.12551724137931</v>
      </c>
      <c r="Z61" s="68">
        <v>93722.59924720136</v>
      </c>
      <c r="AA61" s="68">
        <v>0</v>
      </c>
      <c r="AB61" s="68">
        <v>3141.1272010247922</v>
      </c>
      <c r="AC61" s="68">
        <f t="shared" si="7"/>
        <v>442419.45483710972</v>
      </c>
      <c r="AD61" s="68">
        <v>0</v>
      </c>
      <c r="AF61" s="79" t="s">
        <v>115</v>
      </c>
      <c r="AG61" s="79" t="s">
        <v>116</v>
      </c>
      <c r="AH61" s="80" t="s">
        <v>1156</v>
      </c>
      <c r="AI61" s="81">
        <v>16</v>
      </c>
      <c r="AJ61" s="68">
        <v>347033.51987017819</v>
      </c>
      <c r="AK61" s="68">
        <v>0</v>
      </c>
      <c r="AL61" s="68">
        <v>0</v>
      </c>
      <c r="AM61" s="68">
        <v>0</v>
      </c>
      <c r="AN61" s="68">
        <v>-19.12551724137931</v>
      </c>
      <c r="AO61" s="68">
        <v>93722.59924720136</v>
      </c>
      <c r="AP61" s="68">
        <v>0</v>
      </c>
      <c r="AQ61" s="68">
        <v>3151.7809147263179</v>
      </c>
      <c r="AR61" s="68">
        <f t="shared" si="8"/>
        <v>443888.77451486449</v>
      </c>
      <c r="AS61" s="68">
        <v>0</v>
      </c>
      <c r="AU61" s="79" t="s">
        <v>115</v>
      </c>
      <c r="AV61" s="79" t="s">
        <v>116</v>
      </c>
      <c r="AW61" s="80" t="s">
        <v>1157</v>
      </c>
      <c r="AX61" s="81">
        <v>16</v>
      </c>
      <c r="AY61" s="68">
        <v>353049.96635413705</v>
      </c>
      <c r="AZ61" s="68">
        <v>0</v>
      </c>
      <c r="BA61" s="68">
        <v>0</v>
      </c>
      <c r="BB61" s="68">
        <v>0</v>
      </c>
      <c r="BC61" s="68">
        <v>-19.12551724137931</v>
      </c>
      <c r="BD61" s="68">
        <v>93722.59924720136</v>
      </c>
      <c r="BE61" s="68">
        <v>0</v>
      </c>
      <c r="BF61" s="68">
        <v>3214.8165330206975</v>
      </c>
      <c r="BG61" s="68">
        <f t="shared" si="9"/>
        <v>449968.25661711773</v>
      </c>
      <c r="BH61" s="68">
        <v>0</v>
      </c>
    </row>
    <row r="62" spans="2:60">
      <c r="B62" s="79" t="s">
        <v>117</v>
      </c>
      <c r="C62" s="79" t="s">
        <v>118</v>
      </c>
      <c r="D62" s="80" t="s">
        <v>953</v>
      </c>
      <c r="E62" s="81">
        <v>19</v>
      </c>
      <c r="F62" s="68"/>
      <c r="G62" s="68"/>
      <c r="H62" s="68"/>
      <c r="I62" s="68"/>
      <c r="J62" s="68"/>
      <c r="K62" s="68"/>
      <c r="L62" s="68"/>
      <c r="M62" s="68"/>
      <c r="N62" s="68">
        <f t="shared" si="6"/>
        <v>0</v>
      </c>
      <c r="O62" s="68"/>
      <c r="Q62" s="79" t="s">
        <v>117</v>
      </c>
      <c r="R62" s="79" t="s">
        <v>118</v>
      </c>
      <c r="S62" s="80" t="s">
        <v>954</v>
      </c>
      <c r="T62" s="81">
        <v>16</v>
      </c>
      <c r="U62" s="68">
        <v>1891269.4478695637</v>
      </c>
      <c r="V62" s="68">
        <v>19222.899999999994</v>
      </c>
      <c r="W62" s="68">
        <v>0</v>
      </c>
      <c r="X62" s="68">
        <v>0</v>
      </c>
      <c r="Y62" s="68">
        <v>43459.542906882722</v>
      </c>
      <c r="Z62" s="68">
        <v>97392.329855002346</v>
      </c>
      <c r="AA62" s="68">
        <v>33321.698262476653</v>
      </c>
      <c r="AB62" s="68">
        <v>19206.120969839161</v>
      </c>
      <c r="AC62" s="68">
        <f t="shared" si="7"/>
        <v>2116656.7498637643</v>
      </c>
      <c r="AD62" s="68">
        <v>12784.710000000001</v>
      </c>
      <c r="AF62" s="79" t="s">
        <v>117</v>
      </c>
      <c r="AG62" s="79" t="s">
        <v>118</v>
      </c>
      <c r="AH62" s="80" t="s">
        <v>1156</v>
      </c>
      <c r="AI62" s="81">
        <v>16</v>
      </c>
      <c r="AJ62" s="68">
        <v>1898966.411365848</v>
      </c>
      <c r="AK62" s="68">
        <v>19105.449999999997</v>
      </c>
      <c r="AL62" s="68">
        <v>0</v>
      </c>
      <c r="AM62" s="68">
        <v>0</v>
      </c>
      <c r="AN62" s="68">
        <v>43680.750577930557</v>
      </c>
      <c r="AO62" s="68">
        <v>97392.329855002346</v>
      </c>
      <c r="AP62" s="68">
        <v>33499.708022825449</v>
      </c>
      <c r="AQ62" s="68">
        <v>19271.25404971512</v>
      </c>
      <c r="AR62" s="68">
        <f t="shared" si="8"/>
        <v>2124912.7838713215</v>
      </c>
      <c r="AS62" s="68">
        <v>12996.88</v>
      </c>
      <c r="AU62" s="79" t="s">
        <v>117</v>
      </c>
      <c r="AV62" s="79" t="s">
        <v>118</v>
      </c>
      <c r="AW62" s="80" t="s">
        <v>1157</v>
      </c>
      <c r="AX62" s="81">
        <v>16</v>
      </c>
      <c r="AY62" s="68">
        <v>1931853.4032232566</v>
      </c>
      <c r="AZ62" s="68">
        <v>19438.309999999998</v>
      </c>
      <c r="BA62" s="68">
        <v>0</v>
      </c>
      <c r="BB62" s="68">
        <v>0</v>
      </c>
      <c r="BC62" s="68">
        <v>44447.011430522129</v>
      </c>
      <c r="BD62" s="68">
        <v>97392.329855002346</v>
      </c>
      <c r="BE62" s="68">
        <v>34088.81786450628</v>
      </c>
      <c r="BF62" s="68">
        <v>19656.694130708929</v>
      </c>
      <c r="BG62" s="68">
        <f t="shared" si="9"/>
        <v>2160101.0265039965</v>
      </c>
      <c r="BH62" s="68">
        <v>13224.460000000001</v>
      </c>
    </row>
    <row r="63" spans="2:60">
      <c r="B63" s="79" t="s">
        <v>119</v>
      </c>
      <c r="C63" s="79" t="s">
        <v>120</v>
      </c>
      <c r="D63" s="80" t="s">
        <v>953</v>
      </c>
      <c r="E63" s="81">
        <v>19</v>
      </c>
      <c r="F63" s="68"/>
      <c r="G63" s="68"/>
      <c r="H63" s="68"/>
      <c r="I63" s="68"/>
      <c r="J63" s="68"/>
      <c r="K63" s="68"/>
      <c r="L63" s="68"/>
      <c r="M63" s="68"/>
      <c r="N63" s="68">
        <f t="shared" si="6"/>
        <v>0</v>
      </c>
      <c r="O63" s="68"/>
      <c r="Q63" s="79" t="s">
        <v>119</v>
      </c>
      <c r="R63" s="79" t="s">
        <v>120</v>
      </c>
      <c r="S63" s="80" t="s">
        <v>954</v>
      </c>
      <c r="T63" s="81">
        <v>16</v>
      </c>
      <c r="U63" s="68">
        <v>3187948.3576734876</v>
      </c>
      <c r="V63" s="68">
        <v>104817.54000000001</v>
      </c>
      <c r="W63" s="68">
        <v>7256.38</v>
      </c>
      <c r="X63" s="68">
        <v>8747.4199999999983</v>
      </c>
      <c r="Y63" s="68">
        <v>446003.67775248172</v>
      </c>
      <c r="Z63" s="68">
        <v>281782.28273058962</v>
      </c>
      <c r="AA63" s="68">
        <v>308039.06008439849</v>
      </c>
      <c r="AB63" s="68">
        <v>38483.283630724065</v>
      </c>
      <c r="AC63" s="68">
        <f t="shared" si="7"/>
        <v>4432135.6018716814</v>
      </c>
      <c r="AD63" s="68">
        <v>49057.599999999999</v>
      </c>
      <c r="AF63" s="79" t="s">
        <v>119</v>
      </c>
      <c r="AG63" s="79" t="s">
        <v>120</v>
      </c>
      <c r="AH63" s="80" t="s">
        <v>1156</v>
      </c>
      <c r="AI63" s="81">
        <v>16</v>
      </c>
      <c r="AJ63" s="68">
        <v>3227229.2047856231</v>
      </c>
      <c r="AK63" s="68">
        <v>105649.82</v>
      </c>
      <c r="AL63" s="68">
        <v>7277.8599999999988</v>
      </c>
      <c r="AM63" s="68">
        <v>8873.01</v>
      </c>
      <c r="AN63" s="68">
        <v>453391.84987327224</v>
      </c>
      <c r="AO63" s="68">
        <v>281782.28273058962</v>
      </c>
      <c r="AP63" s="68">
        <v>313223.22162334586</v>
      </c>
      <c r="AQ63" s="68">
        <v>38928.305921585299</v>
      </c>
      <c r="AR63" s="68">
        <f t="shared" si="8"/>
        <v>4486731.0649344157</v>
      </c>
      <c r="AS63" s="68">
        <v>50375.51</v>
      </c>
      <c r="AU63" s="79" t="s">
        <v>119</v>
      </c>
      <c r="AV63" s="79" t="s">
        <v>120</v>
      </c>
      <c r="AW63" s="80" t="s">
        <v>1157</v>
      </c>
      <c r="AX63" s="81">
        <v>16</v>
      </c>
      <c r="AY63" s="68">
        <v>3301096.0965347756</v>
      </c>
      <c r="AZ63" s="68">
        <v>108399.05999999998</v>
      </c>
      <c r="BA63" s="68">
        <v>7506.3499999999995</v>
      </c>
      <c r="BB63" s="68">
        <v>9129.34</v>
      </c>
      <c r="BC63" s="68">
        <v>465238.56211258913</v>
      </c>
      <c r="BD63" s="68">
        <v>281782.28273058962</v>
      </c>
      <c r="BE63" s="68">
        <v>321226.12593673798</v>
      </c>
      <c r="BF63" s="68">
        <v>39940.308984144591</v>
      </c>
      <c r="BG63" s="68">
        <f t="shared" si="9"/>
        <v>4586088.3362988373</v>
      </c>
      <c r="BH63" s="68">
        <v>51770.210000000006</v>
      </c>
    </row>
    <row r="64" spans="2:60">
      <c r="B64" s="79" t="s">
        <v>121</v>
      </c>
      <c r="C64" s="79" t="s">
        <v>122</v>
      </c>
      <c r="D64" s="80" t="s">
        <v>953</v>
      </c>
      <c r="E64" s="81">
        <v>19</v>
      </c>
      <c r="F64" s="68"/>
      <c r="G64" s="68"/>
      <c r="H64" s="68"/>
      <c r="I64" s="68"/>
      <c r="J64" s="68"/>
      <c r="K64" s="68"/>
      <c r="L64" s="68"/>
      <c r="M64" s="68"/>
      <c r="N64" s="68">
        <f t="shared" si="6"/>
        <v>0</v>
      </c>
      <c r="O64" s="68"/>
      <c r="Q64" s="79" t="s">
        <v>121</v>
      </c>
      <c r="R64" s="79" t="s">
        <v>122</v>
      </c>
      <c r="S64" s="80" t="s">
        <v>954</v>
      </c>
      <c r="T64" s="81">
        <v>16</v>
      </c>
      <c r="U64" s="68">
        <v>18953994.797948971</v>
      </c>
      <c r="V64" s="68">
        <v>1371880.7999999996</v>
      </c>
      <c r="W64" s="68">
        <v>2030692.0599999998</v>
      </c>
      <c r="X64" s="68">
        <v>67139.040000000008</v>
      </c>
      <c r="Y64" s="68">
        <v>3202424.1427412583</v>
      </c>
      <c r="Z64" s="68">
        <v>1240833.4964626143</v>
      </c>
      <c r="AA64" s="68">
        <v>1601889.3970093965</v>
      </c>
      <c r="AB64" s="68">
        <v>273201.72638007253</v>
      </c>
      <c r="AC64" s="68">
        <f t="shared" si="7"/>
        <v>29438518.380542312</v>
      </c>
      <c r="AD64" s="68">
        <v>696462.92000000016</v>
      </c>
      <c r="AF64" s="79" t="s">
        <v>121</v>
      </c>
      <c r="AG64" s="79" t="s">
        <v>122</v>
      </c>
      <c r="AH64" s="80" t="s">
        <v>1156</v>
      </c>
      <c r="AI64" s="81">
        <v>16</v>
      </c>
      <c r="AJ64" s="68">
        <v>19275773.102738902</v>
      </c>
      <c r="AK64" s="68">
        <v>1382087.7800000003</v>
      </c>
      <c r="AL64" s="68">
        <v>2059984.49</v>
      </c>
      <c r="AM64" s="68">
        <v>68107.429999999993</v>
      </c>
      <c r="AN64" s="68">
        <v>3255602.9124794425</v>
      </c>
      <c r="AO64" s="68">
        <v>1240833.4964626143</v>
      </c>
      <c r="AP64" s="68">
        <v>1629095.5912221568</v>
      </c>
      <c r="AQ64" s="68">
        <v>277262.19191390648</v>
      </c>
      <c r="AR64" s="68">
        <f t="shared" si="8"/>
        <v>29904791.564817019</v>
      </c>
      <c r="AS64" s="68">
        <v>716044.57</v>
      </c>
      <c r="AU64" s="79" t="s">
        <v>121</v>
      </c>
      <c r="AV64" s="79" t="s">
        <v>122</v>
      </c>
      <c r="AW64" s="80" t="s">
        <v>1157</v>
      </c>
      <c r="AX64" s="81">
        <v>16</v>
      </c>
      <c r="AY64" s="68">
        <v>19790763.761113979</v>
      </c>
      <c r="AZ64" s="68">
        <v>1417950.13</v>
      </c>
      <c r="BA64" s="68">
        <v>2113608.04</v>
      </c>
      <c r="BB64" s="68">
        <v>69878.62</v>
      </c>
      <c r="BC64" s="68">
        <v>3340556.4287993307</v>
      </c>
      <c r="BD64" s="68">
        <v>1240833.4964626143</v>
      </c>
      <c r="BE64" s="68">
        <v>1671771.6541774771</v>
      </c>
      <c r="BF64" s="68">
        <v>285206.1298825182</v>
      </c>
      <c r="BG64" s="68">
        <f t="shared" si="9"/>
        <v>30665330.780435916</v>
      </c>
      <c r="BH64" s="68">
        <v>734762.5199999999</v>
      </c>
    </row>
    <row r="65" spans="2:60">
      <c r="B65" s="79" t="s">
        <v>123</v>
      </c>
      <c r="C65" s="79" t="s">
        <v>124</v>
      </c>
      <c r="D65" s="80" t="s">
        <v>953</v>
      </c>
      <c r="E65" s="81">
        <v>19</v>
      </c>
      <c r="F65" s="68"/>
      <c r="G65" s="68"/>
      <c r="H65" s="68"/>
      <c r="I65" s="68"/>
      <c r="J65" s="68"/>
      <c r="K65" s="68"/>
      <c r="L65" s="68"/>
      <c r="M65" s="68"/>
      <c r="N65" s="68">
        <f t="shared" si="6"/>
        <v>0</v>
      </c>
      <c r="O65" s="68"/>
      <c r="Q65" s="79" t="s">
        <v>123</v>
      </c>
      <c r="R65" s="79" t="s">
        <v>124</v>
      </c>
      <c r="S65" s="80" t="s">
        <v>954</v>
      </c>
      <c r="T65" s="81">
        <v>16</v>
      </c>
      <c r="U65" s="68">
        <v>24088000.980996553</v>
      </c>
      <c r="V65" s="68">
        <v>1515555.6899999997</v>
      </c>
      <c r="W65" s="68">
        <v>1945879.7899999998</v>
      </c>
      <c r="X65" s="68">
        <v>83179.429999999993</v>
      </c>
      <c r="Y65" s="68">
        <v>3790951.6843592967</v>
      </c>
      <c r="Z65" s="68">
        <v>1568418.2830611141</v>
      </c>
      <c r="AA65" s="68">
        <v>2139545.8031156352</v>
      </c>
      <c r="AB65" s="68">
        <v>325385.57853914797</v>
      </c>
      <c r="AC65" s="68">
        <f t="shared" si="7"/>
        <v>36306596.250071742</v>
      </c>
      <c r="AD65" s="68">
        <v>849679.01</v>
      </c>
      <c r="AF65" s="79" t="s">
        <v>123</v>
      </c>
      <c r="AG65" s="79" t="s">
        <v>124</v>
      </c>
      <c r="AH65" s="80" t="s">
        <v>1156</v>
      </c>
      <c r="AI65" s="81">
        <v>16</v>
      </c>
      <c r="AJ65" s="68">
        <v>24486255.685839985</v>
      </c>
      <c r="AK65" s="68">
        <v>1525726.0200000005</v>
      </c>
      <c r="AL65" s="68">
        <v>1973862.8</v>
      </c>
      <c r="AM65" s="68">
        <v>84387.690000000017</v>
      </c>
      <c r="AN65" s="68">
        <v>3853894.4332892303</v>
      </c>
      <c r="AO65" s="68">
        <v>1568418.2830611141</v>
      </c>
      <c r="AP65" s="68">
        <v>2175729.771231696</v>
      </c>
      <c r="AQ65" s="68">
        <v>330229.7298124209</v>
      </c>
      <c r="AR65" s="68">
        <f t="shared" si="8"/>
        <v>36872047.653234452</v>
      </c>
      <c r="AS65" s="68">
        <v>873543.23999999987</v>
      </c>
      <c r="AU65" s="79" t="s">
        <v>123</v>
      </c>
      <c r="AV65" s="79" t="s">
        <v>124</v>
      </c>
      <c r="AW65" s="80" t="s">
        <v>1157</v>
      </c>
      <c r="AX65" s="81">
        <v>16</v>
      </c>
      <c r="AY65" s="68">
        <v>25124349.669606227</v>
      </c>
      <c r="AZ65" s="68">
        <v>1565335.7000000004</v>
      </c>
      <c r="BA65" s="68">
        <v>2025108.19</v>
      </c>
      <c r="BB65" s="68">
        <v>86637.75</v>
      </c>
      <c r="BC65" s="68">
        <v>3954459.1507162512</v>
      </c>
      <c r="BD65" s="68">
        <v>1568418.2830611141</v>
      </c>
      <c r="BE65" s="68">
        <v>2232674.87052728</v>
      </c>
      <c r="BF65" s="68">
        <v>339686.38385460526</v>
      </c>
      <c r="BG65" s="68">
        <f t="shared" si="9"/>
        <v>37792963.407765478</v>
      </c>
      <c r="BH65" s="68">
        <v>896293.40999999992</v>
      </c>
    </row>
    <row r="66" spans="2:60">
      <c r="B66" s="79" t="s">
        <v>125</v>
      </c>
      <c r="C66" s="79" t="s">
        <v>126</v>
      </c>
      <c r="D66" s="80" t="s">
        <v>953</v>
      </c>
      <c r="E66" s="81">
        <v>19</v>
      </c>
      <c r="F66" s="68"/>
      <c r="G66" s="68"/>
      <c r="H66" s="68"/>
      <c r="I66" s="68"/>
      <c r="J66" s="68"/>
      <c r="K66" s="68"/>
      <c r="L66" s="68"/>
      <c r="M66" s="68"/>
      <c r="N66" s="68">
        <f t="shared" si="6"/>
        <v>0</v>
      </c>
      <c r="O66" s="68"/>
      <c r="Q66" s="79" t="s">
        <v>125</v>
      </c>
      <c r="R66" s="79" t="s">
        <v>126</v>
      </c>
      <c r="S66" s="80" t="s">
        <v>954</v>
      </c>
      <c r="T66" s="81">
        <v>16</v>
      </c>
      <c r="U66" s="68">
        <v>7629446.8710761201</v>
      </c>
      <c r="V66" s="68">
        <v>487195.35</v>
      </c>
      <c r="W66" s="68">
        <v>405523.68999999994</v>
      </c>
      <c r="X66" s="68">
        <v>25261.179999999997</v>
      </c>
      <c r="Y66" s="68">
        <v>1169867.9682085344</v>
      </c>
      <c r="Z66" s="68">
        <v>374162.47009504272</v>
      </c>
      <c r="AA66" s="68">
        <v>443094.39042031462</v>
      </c>
      <c r="AB66" s="68">
        <v>97479.016654223204</v>
      </c>
      <c r="AC66" s="68">
        <f t="shared" si="7"/>
        <v>10895275.336454233</v>
      </c>
      <c r="AD66" s="68">
        <v>263244.40000000002</v>
      </c>
      <c r="AF66" s="79" t="s">
        <v>125</v>
      </c>
      <c r="AG66" s="79" t="s">
        <v>126</v>
      </c>
      <c r="AH66" s="80" t="s">
        <v>1156</v>
      </c>
      <c r="AI66" s="81">
        <v>16</v>
      </c>
      <c r="AJ66" s="68">
        <v>7742337.4688360179</v>
      </c>
      <c r="AK66" s="68">
        <v>490612.64</v>
      </c>
      <c r="AL66" s="68">
        <v>411438.17</v>
      </c>
      <c r="AM66" s="68">
        <v>25624.570000000003</v>
      </c>
      <c r="AN66" s="68">
        <v>1189321.4316973258</v>
      </c>
      <c r="AO66" s="68">
        <v>374162.47009504272</v>
      </c>
      <c r="AP66" s="68">
        <v>450714.03734480788</v>
      </c>
      <c r="AQ66" s="68">
        <v>98804.890403809026</v>
      </c>
      <c r="AR66" s="68">
        <f t="shared" si="8"/>
        <v>11053722.588377003</v>
      </c>
      <c r="AS66" s="68">
        <v>270706.91000000003</v>
      </c>
      <c r="AU66" s="79" t="s">
        <v>125</v>
      </c>
      <c r="AV66" s="79" t="s">
        <v>126</v>
      </c>
      <c r="AW66" s="80" t="s">
        <v>1157</v>
      </c>
      <c r="AX66" s="81">
        <v>16</v>
      </c>
      <c r="AY66" s="68">
        <v>7934396.6337060472</v>
      </c>
      <c r="AZ66" s="68">
        <v>503311.35000000021</v>
      </c>
      <c r="BA66" s="68">
        <v>422113.98000000004</v>
      </c>
      <c r="BB66" s="68">
        <v>26265.750000000004</v>
      </c>
      <c r="BC66" s="68">
        <v>1220354.667538929</v>
      </c>
      <c r="BD66" s="68">
        <v>374162.47009504272</v>
      </c>
      <c r="BE66" s="68">
        <v>462504.09139318526</v>
      </c>
      <c r="BF66" s="68">
        <v>101539.0799310226</v>
      </c>
      <c r="BG66" s="68">
        <f t="shared" si="9"/>
        <v>11322350.412664229</v>
      </c>
      <c r="BH66" s="68">
        <v>277702.39</v>
      </c>
    </row>
    <row r="67" spans="2:60">
      <c r="B67" s="79" t="s">
        <v>127</v>
      </c>
      <c r="C67" s="79" t="s">
        <v>128</v>
      </c>
      <c r="D67" s="80" t="s">
        <v>953</v>
      </c>
      <c r="E67" s="81">
        <v>19</v>
      </c>
      <c r="F67" s="68"/>
      <c r="G67" s="68"/>
      <c r="H67" s="68"/>
      <c r="I67" s="68"/>
      <c r="J67" s="68"/>
      <c r="K67" s="68"/>
      <c r="L67" s="68"/>
      <c r="M67" s="68"/>
      <c r="N67" s="68">
        <f t="shared" si="6"/>
        <v>0</v>
      </c>
      <c r="O67" s="68"/>
      <c r="Q67" s="79" t="s">
        <v>127</v>
      </c>
      <c r="R67" s="79" t="s">
        <v>128</v>
      </c>
      <c r="S67" s="80" t="s">
        <v>954</v>
      </c>
      <c r="T67" s="81">
        <v>16</v>
      </c>
      <c r="U67" s="68">
        <v>2557025.1310381684</v>
      </c>
      <c r="V67" s="68">
        <v>49081.619999999995</v>
      </c>
      <c r="W67" s="68">
        <v>0</v>
      </c>
      <c r="X67" s="68">
        <v>5955.1200000000008</v>
      </c>
      <c r="Y67" s="68">
        <v>221111.86539000153</v>
      </c>
      <c r="Z67" s="68">
        <v>269630.51445121854</v>
      </c>
      <c r="AA67" s="68">
        <v>110984.25196573927</v>
      </c>
      <c r="AB67" s="68">
        <v>26960.828023547772</v>
      </c>
      <c r="AC67" s="68">
        <f t="shared" si="7"/>
        <v>3240749.3308686754</v>
      </c>
      <c r="AD67" s="68">
        <v>0</v>
      </c>
      <c r="AF67" s="79" t="s">
        <v>127</v>
      </c>
      <c r="AG67" s="79" t="s">
        <v>128</v>
      </c>
      <c r="AH67" s="80" t="s">
        <v>1156</v>
      </c>
      <c r="AI67" s="81">
        <v>16</v>
      </c>
      <c r="AJ67" s="68">
        <v>2585994.1148962565</v>
      </c>
      <c r="AK67" s="68">
        <v>49804.149999999994</v>
      </c>
      <c r="AL67" s="68">
        <v>0</v>
      </c>
      <c r="AM67" s="68">
        <v>5972.65</v>
      </c>
      <c r="AN67" s="68">
        <v>224799.46313328511</v>
      </c>
      <c r="AO67" s="68">
        <v>269630.51445121854</v>
      </c>
      <c r="AP67" s="68">
        <v>112739.26685943987</v>
      </c>
      <c r="AQ67" s="68">
        <v>27240.886245955713</v>
      </c>
      <c r="AR67" s="68">
        <f t="shared" si="8"/>
        <v>3276181.0455861553</v>
      </c>
      <c r="AS67" s="68">
        <v>0</v>
      </c>
      <c r="AU67" s="79" t="s">
        <v>127</v>
      </c>
      <c r="AV67" s="79" t="s">
        <v>128</v>
      </c>
      <c r="AW67" s="80" t="s">
        <v>1157</v>
      </c>
      <c r="AX67" s="81">
        <v>16</v>
      </c>
      <c r="AY67" s="68">
        <v>2643511.9466076372</v>
      </c>
      <c r="AZ67" s="68">
        <v>51061.37999999999</v>
      </c>
      <c r="BA67" s="68">
        <v>0</v>
      </c>
      <c r="BB67" s="68">
        <v>6174.4099999999989</v>
      </c>
      <c r="BC67" s="68">
        <v>230668.48339865773</v>
      </c>
      <c r="BD67" s="68">
        <v>269630.51445121854</v>
      </c>
      <c r="BE67" s="68">
        <v>115637.06798597553</v>
      </c>
      <c r="BF67" s="68">
        <v>27923.789305846207</v>
      </c>
      <c r="BG67" s="68">
        <f t="shared" si="9"/>
        <v>3344607.5917493352</v>
      </c>
      <c r="BH67" s="68">
        <v>0</v>
      </c>
    </row>
    <row r="68" spans="2:60">
      <c r="B68" s="79" t="s">
        <v>129</v>
      </c>
      <c r="C68" s="79" t="s">
        <v>130</v>
      </c>
      <c r="D68" s="80" t="s">
        <v>953</v>
      </c>
      <c r="E68" s="81">
        <v>19</v>
      </c>
      <c r="F68" s="68"/>
      <c r="G68" s="68"/>
      <c r="H68" s="68"/>
      <c r="I68" s="68"/>
      <c r="J68" s="68"/>
      <c r="K68" s="68"/>
      <c r="L68" s="68"/>
      <c r="M68" s="68"/>
      <c r="N68" s="68">
        <f t="shared" si="6"/>
        <v>0</v>
      </c>
      <c r="O68" s="68"/>
      <c r="Q68" s="79" t="s">
        <v>129</v>
      </c>
      <c r="R68" s="79" t="s">
        <v>130</v>
      </c>
      <c r="S68" s="80" t="s">
        <v>954</v>
      </c>
      <c r="T68" s="81">
        <v>16</v>
      </c>
      <c r="U68" s="68">
        <v>4940699.6986476043</v>
      </c>
      <c r="V68" s="68">
        <v>238290.06999999992</v>
      </c>
      <c r="W68" s="68">
        <v>185376.77999999997</v>
      </c>
      <c r="X68" s="68">
        <v>15079.869999999999</v>
      </c>
      <c r="Y68" s="68">
        <v>756968.75381106208</v>
      </c>
      <c r="Z68" s="68">
        <v>338440.16417686705</v>
      </c>
      <c r="AA68" s="68">
        <v>301925.60145816917</v>
      </c>
      <c r="AB68" s="68">
        <v>59503.427865855396</v>
      </c>
      <c r="AC68" s="68">
        <f t="shared" si="7"/>
        <v>6991415.6659595594</v>
      </c>
      <c r="AD68" s="68">
        <v>155131.30000000002</v>
      </c>
      <c r="AF68" s="79" t="s">
        <v>129</v>
      </c>
      <c r="AG68" s="79" t="s">
        <v>130</v>
      </c>
      <c r="AH68" s="80" t="s">
        <v>1156</v>
      </c>
      <c r="AI68" s="81">
        <v>16</v>
      </c>
      <c r="AJ68" s="68">
        <v>5008761.673248128</v>
      </c>
      <c r="AK68" s="68">
        <v>239661.04</v>
      </c>
      <c r="AL68" s="68">
        <v>188041.98</v>
      </c>
      <c r="AM68" s="68">
        <v>15316.94</v>
      </c>
      <c r="AN68" s="68">
        <v>769529.81601905508</v>
      </c>
      <c r="AO68" s="68">
        <v>338440.16417686705</v>
      </c>
      <c r="AP68" s="68">
        <v>306883.05469145405</v>
      </c>
      <c r="AQ68" s="68">
        <v>60260.791998556815</v>
      </c>
      <c r="AR68" s="68">
        <f t="shared" si="8"/>
        <v>7086438.3001340628</v>
      </c>
      <c r="AS68" s="68">
        <v>159542.84</v>
      </c>
      <c r="AU68" s="79" t="s">
        <v>129</v>
      </c>
      <c r="AV68" s="79" t="s">
        <v>130</v>
      </c>
      <c r="AW68" s="80" t="s">
        <v>1157</v>
      </c>
      <c r="AX68" s="81">
        <v>16</v>
      </c>
      <c r="AY68" s="68">
        <v>5129011.2424310036</v>
      </c>
      <c r="AZ68" s="68">
        <v>245859.40000000002</v>
      </c>
      <c r="BA68" s="68">
        <v>192974.77999999997</v>
      </c>
      <c r="BB68" s="68">
        <v>15779.04</v>
      </c>
      <c r="BC68" s="68">
        <v>789620.17234637914</v>
      </c>
      <c r="BD68" s="68">
        <v>338440.16417686705</v>
      </c>
      <c r="BE68" s="68">
        <v>315061.62597195734</v>
      </c>
      <c r="BF68" s="68">
        <v>61893.61840915028</v>
      </c>
      <c r="BG68" s="68">
        <f t="shared" si="9"/>
        <v>7252349.7733353581</v>
      </c>
      <c r="BH68" s="68">
        <v>163709.72999999998</v>
      </c>
    </row>
    <row r="69" spans="2:60">
      <c r="B69" s="79" t="s">
        <v>131</v>
      </c>
      <c r="C69" s="79" t="s">
        <v>132</v>
      </c>
      <c r="D69" s="80" t="s">
        <v>953</v>
      </c>
      <c r="E69" s="81">
        <v>19</v>
      </c>
      <c r="F69" s="68"/>
      <c r="G69" s="68"/>
      <c r="H69" s="68"/>
      <c r="I69" s="68"/>
      <c r="J69" s="68"/>
      <c r="K69" s="68"/>
      <c r="L69" s="68"/>
      <c r="M69" s="68"/>
      <c r="N69" s="68">
        <f t="shared" si="6"/>
        <v>0</v>
      </c>
      <c r="O69" s="68"/>
      <c r="Q69" s="79" t="s">
        <v>131</v>
      </c>
      <c r="R69" s="79" t="s">
        <v>132</v>
      </c>
      <c r="S69" s="80" t="s">
        <v>954</v>
      </c>
      <c r="T69" s="81">
        <v>16</v>
      </c>
      <c r="U69" s="68">
        <v>14124186.449013729</v>
      </c>
      <c r="V69" s="68">
        <v>844916.85999999987</v>
      </c>
      <c r="W69" s="68">
        <v>1238566.5499999998</v>
      </c>
      <c r="X69" s="68">
        <v>48217.170000000006</v>
      </c>
      <c r="Y69" s="68">
        <v>1885262.955813475</v>
      </c>
      <c r="Z69" s="68">
        <v>923744.36987692222</v>
      </c>
      <c r="AA69" s="68">
        <v>945492.09726301255</v>
      </c>
      <c r="AB69" s="68">
        <v>184463.4272476919</v>
      </c>
      <c r="AC69" s="68">
        <f t="shared" si="7"/>
        <v>20690216.679214831</v>
      </c>
      <c r="AD69" s="68">
        <v>495366.8</v>
      </c>
      <c r="AF69" s="79" t="s">
        <v>131</v>
      </c>
      <c r="AG69" s="79" t="s">
        <v>132</v>
      </c>
      <c r="AH69" s="80" t="s">
        <v>1156</v>
      </c>
      <c r="AI69" s="81">
        <v>16</v>
      </c>
      <c r="AJ69" s="68">
        <v>14358038.207985211</v>
      </c>
      <c r="AK69" s="68">
        <v>850256.28999999992</v>
      </c>
      <c r="AL69" s="68">
        <v>1256374.76</v>
      </c>
      <c r="AM69" s="68">
        <v>48840.829999999994</v>
      </c>
      <c r="AN69" s="68">
        <v>1916598.5096223014</v>
      </c>
      <c r="AO69" s="68">
        <v>923744.36987692222</v>
      </c>
      <c r="AP69" s="68">
        <v>961419.21891845285</v>
      </c>
      <c r="AQ69" s="68">
        <v>187206.00678095594</v>
      </c>
      <c r="AR69" s="68">
        <f t="shared" si="8"/>
        <v>21011769.283183843</v>
      </c>
      <c r="AS69" s="68">
        <v>509291.08999999997</v>
      </c>
      <c r="AU69" s="79" t="s">
        <v>131</v>
      </c>
      <c r="AV69" s="79" t="s">
        <v>132</v>
      </c>
      <c r="AW69" s="80" t="s">
        <v>1157</v>
      </c>
      <c r="AX69" s="81">
        <v>16</v>
      </c>
      <c r="AY69" s="68">
        <v>14732089.956496313</v>
      </c>
      <c r="AZ69" s="68">
        <v>872304.21</v>
      </c>
      <c r="BA69" s="68">
        <v>1288981.4100000001</v>
      </c>
      <c r="BB69" s="68">
        <v>50179.33</v>
      </c>
      <c r="BC69" s="68">
        <v>1966596.9685216094</v>
      </c>
      <c r="BD69" s="68">
        <v>923744.36987692222</v>
      </c>
      <c r="BE69" s="68">
        <v>986595.48041005654</v>
      </c>
      <c r="BF69" s="68">
        <v>192567.41923875362</v>
      </c>
      <c r="BG69" s="68">
        <f t="shared" si="9"/>
        <v>21535583.354543656</v>
      </c>
      <c r="BH69" s="68">
        <v>522524.21</v>
      </c>
    </row>
    <row r="70" spans="2:60">
      <c r="B70" s="79" t="s">
        <v>133</v>
      </c>
      <c r="C70" s="79" t="s">
        <v>134</v>
      </c>
      <c r="D70" s="80" t="s">
        <v>953</v>
      </c>
      <c r="E70" s="81">
        <v>19</v>
      </c>
      <c r="F70" s="68"/>
      <c r="G70" s="68"/>
      <c r="H70" s="68"/>
      <c r="I70" s="68"/>
      <c r="J70" s="68"/>
      <c r="K70" s="68"/>
      <c r="L70" s="68"/>
      <c r="M70" s="68"/>
      <c r="N70" s="68">
        <f t="shared" ref="N70:N133" si="10">SUM(F70:M70,O70)</f>
        <v>0</v>
      </c>
      <c r="O70" s="68"/>
      <c r="Q70" s="79" t="s">
        <v>133</v>
      </c>
      <c r="R70" s="79" t="s">
        <v>134</v>
      </c>
      <c r="S70" s="80" t="s">
        <v>954</v>
      </c>
      <c r="T70" s="81">
        <v>16</v>
      </c>
      <c r="U70" s="68">
        <v>74223632.866801009</v>
      </c>
      <c r="V70" s="68">
        <v>3581203.6799999997</v>
      </c>
      <c r="W70" s="68">
        <v>2237872.4400000004</v>
      </c>
      <c r="X70" s="68">
        <v>257217.5</v>
      </c>
      <c r="Y70" s="68">
        <v>11046709.063680291</v>
      </c>
      <c r="Z70" s="68">
        <v>4129196.725886086</v>
      </c>
      <c r="AA70" s="68">
        <v>6577616.5760519449</v>
      </c>
      <c r="AB70" s="68">
        <v>905266.51220937073</v>
      </c>
      <c r="AC70" s="68">
        <f t="shared" ref="AC70:AC133" si="11">SUM(U70:AB70,AD70)</f>
        <v>105416208.76462871</v>
      </c>
      <c r="AD70" s="68">
        <v>2457493.4000000004</v>
      </c>
      <c r="AF70" s="79" t="s">
        <v>133</v>
      </c>
      <c r="AG70" s="79" t="s">
        <v>134</v>
      </c>
      <c r="AH70" s="80" t="s">
        <v>1156</v>
      </c>
      <c r="AI70" s="81">
        <v>16</v>
      </c>
      <c r="AJ70" s="68">
        <v>74947675.293136314</v>
      </c>
      <c r="AK70" s="68">
        <v>3568941.91</v>
      </c>
      <c r="AL70" s="68">
        <v>2251251.21</v>
      </c>
      <c r="AM70" s="68">
        <v>258712.93999999997</v>
      </c>
      <c r="AN70" s="68">
        <v>11151522.175139373</v>
      </c>
      <c r="AO70" s="68">
        <v>4129196.725886086</v>
      </c>
      <c r="AP70" s="68">
        <v>6642174.9377312511</v>
      </c>
      <c r="AQ70" s="68">
        <v>909988.80595244467</v>
      </c>
      <c r="AR70" s="68">
        <f t="shared" ref="AR70:AR133" si="12">SUM(AJ70:AQ70,AS70)</f>
        <v>106365141.81784546</v>
      </c>
      <c r="AS70" s="68">
        <v>2505677.8200000003</v>
      </c>
      <c r="AU70" s="79" t="s">
        <v>133</v>
      </c>
      <c r="AV70" s="79" t="s">
        <v>134</v>
      </c>
      <c r="AW70" s="80" t="s">
        <v>1157</v>
      </c>
      <c r="AX70" s="81">
        <v>16</v>
      </c>
      <c r="AY70" s="68">
        <v>76393092.502182454</v>
      </c>
      <c r="AZ70" s="68">
        <v>3630926.459999999</v>
      </c>
      <c r="BA70" s="68">
        <v>2290396.13</v>
      </c>
      <c r="BB70" s="68">
        <v>263216.52</v>
      </c>
      <c r="BC70" s="68">
        <v>11363231.426229643</v>
      </c>
      <c r="BD70" s="68">
        <v>4129196.725886086</v>
      </c>
      <c r="BE70" s="68">
        <v>6769128.6336063622</v>
      </c>
      <c r="BF70" s="68">
        <v>927044.40015845001</v>
      </c>
      <c r="BG70" s="68">
        <f t="shared" ref="BG70:BG133" si="13">SUM(AY70:BF70,BH70)</f>
        <v>108315614.20806298</v>
      </c>
      <c r="BH70" s="68">
        <v>2549381.41</v>
      </c>
    </row>
    <row r="71" spans="2:60">
      <c r="B71" s="79" t="s">
        <v>135</v>
      </c>
      <c r="C71" s="79" t="s">
        <v>136</v>
      </c>
      <c r="D71" s="80" t="s">
        <v>953</v>
      </c>
      <c r="E71" s="81">
        <v>19</v>
      </c>
      <c r="F71" s="68"/>
      <c r="G71" s="68"/>
      <c r="H71" s="68"/>
      <c r="I71" s="68"/>
      <c r="J71" s="68"/>
      <c r="K71" s="68"/>
      <c r="L71" s="68"/>
      <c r="M71" s="68"/>
      <c r="N71" s="68">
        <f t="shared" si="10"/>
        <v>0</v>
      </c>
      <c r="O71" s="68"/>
      <c r="Q71" s="79" t="s">
        <v>135</v>
      </c>
      <c r="R71" s="79" t="s">
        <v>136</v>
      </c>
      <c r="S71" s="80" t="s">
        <v>954</v>
      </c>
      <c r="T71" s="81">
        <v>16</v>
      </c>
      <c r="U71" s="68">
        <v>21494539.646253906</v>
      </c>
      <c r="V71" s="68">
        <v>922688.87</v>
      </c>
      <c r="W71" s="68">
        <v>495819.89</v>
      </c>
      <c r="X71" s="68">
        <v>75744.760000000009</v>
      </c>
      <c r="Y71" s="68">
        <v>3316491.559271276</v>
      </c>
      <c r="Z71" s="68">
        <v>1428239.9661116996</v>
      </c>
      <c r="AA71" s="68">
        <v>1900719.8571648756</v>
      </c>
      <c r="AB71" s="68">
        <v>264148.03137218952</v>
      </c>
      <c r="AC71" s="68">
        <f t="shared" si="11"/>
        <v>30441891.26017395</v>
      </c>
      <c r="AD71" s="68">
        <v>543498.68000000005</v>
      </c>
      <c r="AF71" s="79" t="s">
        <v>135</v>
      </c>
      <c r="AG71" s="79" t="s">
        <v>136</v>
      </c>
      <c r="AH71" s="80" t="s">
        <v>1156</v>
      </c>
      <c r="AI71" s="81">
        <v>16</v>
      </c>
      <c r="AJ71" s="68">
        <v>21849535.607486419</v>
      </c>
      <c r="AK71" s="68">
        <v>928609.94</v>
      </c>
      <c r="AL71" s="68">
        <v>502969.85999999993</v>
      </c>
      <c r="AM71" s="68">
        <v>76766.459999999992</v>
      </c>
      <c r="AN71" s="68">
        <v>3371504.0723052952</v>
      </c>
      <c r="AO71" s="68">
        <v>1428239.9661116996</v>
      </c>
      <c r="AP71" s="68">
        <v>1933093.4285043748</v>
      </c>
      <c r="AQ71" s="68">
        <v>268077.01191728935</v>
      </c>
      <c r="AR71" s="68">
        <f t="shared" si="12"/>
        <v>30917561.496325079</v>
      </c>
      <c r="AS71" s="68">
        <v>558765.14999999991</v>
      </c>
      <c r="AU71" s="79" t="s">
        <v>135</v>
      </c>
      <c r="AV71" s="79" t="s">
        <v>136</v>
      </c>
      <c r="AW71" s="80" t="s">
        <v>1157</v>
      </c>
      <c r="AX71" s="81">
        <v>16</v>
      </c>
      <c r="AY71" s="68">
        <v>22419715.999901641</v>
      </c>
      <c r="AZ71" s="68">
        <v>952754.20000000007</v>
      </c>
      <c r="BA71" s="68">
        <v>516010.8</v>
      </c>
      <c r="BB71" s="68">
        <v>78816.67</v>
      </c>
      <c r="BC71" s="68">
        <v>3459655.6870272164</v>
      </c>
      <c r="BD71" s="68">
        <v>1428239.9661116996</v>
      </c>
      <c r="BE71" s="68">
        <v>1983524.1288056076</v>
      </c>
      <c r="BF71" s="68">
        <v>275752.83911582455</v>
      </c>
      <c r="BG71" s="68">
        <f t="shared" si="13"/>
        <v>31687838.070961993</v>
      </c>
      <c r="BH71" s="68">
        <v>573367.77999999991</v>
      </c>
    </row>
    <row r="72" spans="2:60">
      <c r="B72" s="79" t="s">
        <v>137</v>
      </c>
      <c r="C72" s="79" t="s">
        <v>138</v>
      </c>
      <c r="D72" s="80" t="s">
        <v>953</v>
      </c>
      <c r="E72" s="81">
        <v>19</v>
      </c>
      <c r="F72" s="68"/>
      <c r="G72" s="68"/>
      <c r="H72" s="68"/>
      <c r="I72" s="68"/>
      <c r="J72" s="68"/>
      <c r="K72" s="68"/>
      <c r="L72" s="68"/>
      <c r="M72" s="68"/>
      <c r="N72" s="68">
        <f t="shared" si="10"/>
        <v>0</v>
      </c>
      <c r="O72" s="68"/>
      <c r="Q72" s="79" t="s">
        <v>137</v>
      </c>
      <c r="R72" s="79" t="s">
        <v>138</v>
      </c>
      <c r="S72" s="80" t="s">
        <v>954</v>
      </c>
      <c r="T72" s="81">
        <v>16</v>
      </c>
      <c r="U72" s="68">
        <v>2122743.8124161349</v>
      </c>
      <c r="V72" s="68">
        <v>62552.210000000021</v>
      </c>
      <c r="W72" s="68">
        <v>0</v>
      </c>
      <c r="X72" s="68">
        <v>4075.5</v>
      </c>
      <c r="Y72" s="68">
        <v>134285.28215968376</v>
      </c>
      <c r="Z72" s="68">
        <v>254895.92611330887</v>
      </c>
      <c r="AA72" s="68">
        <v>150192.36231335884</v>
      </c>
      <c r="AB72" s="68">
        <v>23717.756327221636</v>
      </c>
      <c r="AC72" s="68">
        <f t="shared" si="11"/>
        <v>2795078.5293297083</v>
      </c>
      <c r="AD72" s="68">
        <v>42615.679999999993</v>
      </c>
      <c r="AF72" s="79" t="s">
        <v>137</v>
      </c>
      <c r="AG72" s="79" t="s">
        <v>138</v>
      </c>
      <c r="AH72" s="80" t="s">
        <v>1156</v>
      </c>
      <c r="AI72" s="81">
        <v>16</v>
      </c>
      <c r="AJ72" s="68">
        <v>2141133.91001778</v>
      </c>
      <c r="AK72" s="68">
        <v>62849.840000000018</v>
      </c>
      <c r="AL72" s="68">
        <v>0</v>
      </c>
      <c r="AM72" s="68">
        <v>4187.26</v>
      </c>
      <c r="AN72" s="68">
        <v>136502.57857713717</v>
      </c>
      <c r="AO72" s="68">
        <v>254895.92611330887</v>
      </c>
      <c r="AP72" s="68">
        <v>152708.07970977755</v>
      </c>
      <c r="AQ72" s="68">
        <v>23919.248528479133</v>
      </c>
      <c r="AR72" s="68">
        <f t="shared" si="12"/>
        <v>2819922.7829464823</v>
      </c>
      <c r="AS72" s="68">
        <v>43725.939999999995</v>
      </c>
      <c r="AU72" s="79" t="s">
        <v>137</v>
      </c>
      <c r="AV72" s="79" t="s">
        <v>138</v>
      </c>
      <c r="AW72" s="80" t="s">
        <v>1157</v>
      </c>
      <c r="AX72" s="81">
        <v>16</v>
      </c>
      <c r="AY72" s="68">
        <v>2185350.2666856865</v>
      </c>
      <c r="AZ72" s="68">
        <v>64548.989999999991</v>
      </c>
      <c r="BA72" s="68">
        <v>0</v>
      </c>
      <c r="BB72" s="68">
        <v>4260.37</v>
      </c>
      <c r="BC72" s="68">
        <v>140083.08089910808</v>
      </c>
      <c r="BD72" s="68">
        <v>254895.92611330887</v>
      </c>
      <c r="BE72" s="68">
        <v>156837.60790782748</v>
      </c>
      <c r="BF72" s="68">
        <v>24494.175435737241</v>
      </c>
      <c r="BG72" s="68">
        <f t="shared" si="13"/>
        <v>2875372.1070416681</v>
      </c>
      <c r="BH72" s="68">
        <v>44901.69</v>
      </c>
    </row>
    <row r="73" spans="2:60">
      <c r="B73" s="79" t="s">
        <v>139</v>
      </c>
      <c r="C73" s="79" t="s">
        <v>140</v>
      </c>
      <c r="D73" s="80" t="s">
        <v>953</v>
      </c>
      <c r="E73" s="81">
        <v>19</v>
      </c>
      <c r="F73" s="68"/>
      <c r="G73" s="68"/>
      <c r="H73" s="68"/>
      <c r="I73" s="68"/>
      <c r="J73" s="68"/>
      <c r="K73" s="68"/>
      <c r="L73" s="68"/>
      <c r="M73" s="68"/>
      <c r="N73" s="68">
        <f t="shared" si="10"/>
        <v>0</v>
      </c>
      <c r="O73" s="68"/>
      <c r="Q73" s="79" t="s">
        <v>139</v>
      </c>
      <c r="R73" s="79" t="s">
        <v>140</v>
      </c>
      <c r="S73" s="80" t="s">
        <v>954</v>
      </c>
      <c r="T73" s="81">
        <v>16</v>
      </c>
      <c r="U73" s="68">
        <v>6097155.1288861083</v>
      </c>
      <c r="V73" s="68">
        <v>321052.45000000007</v>
      </c>
      <c r="W73" s="68">
        <v>0</v>
      </c>
      <c r="X73" s="68">
        <v>20362.620000000003</v>
      </c>
      <c r="Y73" s="68">
        <v>948596.74680799036</v>
      </c>
      <c r="Z73" s="68">
        <v>475777.08496147464</v>
      </c>
      <c r="AA73" s="68">
        <v>331910.32107791421</v>
      </c>
      <c r="AB73" s="68">
        <v>69405.205622892827</v>
      </c>
      <c r="AC73" s="68">
        <f t="shared" si="11"/>
        <v>8471963.13735638</v>
      </c>
      <c r="AD73" s="68">
        <v>207703.58</v>
      </c>
      <c r="AF73" s="79" t="s">
        <v>139</v>
      </c>
      <c r="AG73" s="79" t="s">
        <v>140</v>
      </c>
      <c r="AH73" s="80" t="s">
        <v>1156</v>
      </c>
      <c r="AI73" s="81">
        <v>16</v>
      </c>
      <c r="AJ73" s="68">
        <v>6185270.5900899805</v>
      </c>
      <c r="AK73" s="68">
        <v>322815.65000000002</v>
      </c>
      <c r="AL73" s="68">
        <v>0</v>
      </c>
      <c r="AM73" s="68">
        <v>20711.589999999997</v>
      </c>
      <c r="AN73" s="68">
        <v>964393.94619288296</v>
      </c>
      <c r="AO73" s="68">
        <v>475777.08496147464</v>
      </c>
      <c r="AP73" s="68">
        <v>337443.56515884376</v>
      </c>
      <c r="AQ73" s="68">
        <v>70312.642181720585</v>
      </c>
      <c r="AR73" s="68">
        <f t="shared" si="12"/>
        <v>8590195.1285849027</v>
      </c>
      <c r="AS73" s="68">
        <v>213470.05999999997</v>
      </c>
      <c r="AU73" s="79" t="s">
        <v>139</v>
      </c>
      <c r="AV73" s="79" t="s">
        <v>140</v>
      </c>
      <c r="AW73" s="80" t="s">
        <v>1157</v>
      </c>
      <c r="AX73" s="81">
        <v>16</v>
      </c>
      <c r="AY73" s="68">
        <v>6336377.0314599648</v>
      </c>
      <c r="AZ73" s="68">
        <v>331234.53000000003</v>
      </c>
      <c r="BA73" s="68">
        <v>0</v>
      </c>
      <c r="BB73" s="68">
        <v>21267.409999999996</v>
      </c>
      <c r="BC73" s="68">
        <v>989577.92360215099</v>
      </c>
      <c r="BD73" s="68">
        <v>475777.08496147464</v>
      </c>
      <c r="BE73" s="68">
        <v>346578.32065913756</v>
      </c>
      <c r="BF73" s="68">
        <v>72236.211211580783</v>
      </c>
      <c r="BG73" s="68">
        <f t="shared" si="13"/>
        <v>8792120.4418943096</v>
      </c>
      <c r="BH73" s="68">
        <v>219071.92999999996</v>
      </c>
    </row>
    <row r="74" spans="2:60">
      <c r="B74" s="79" t="s">
        <v>141</v>
      </c>
      <c r="C74" s="79" t="s">
        <v>142</v>
      </c>
      <c r="D74" s="80" t="s">
        <v>953</v>
      </c>
      <c r="E74" s="81">
        <v>19</v>
      </c>
      <c r="F74" s="68"/>
      <c r="G74" s="68"/>
      <c r="H74" s="68"/>
      <c r="I74" s="68"/>
      <c r="J74" s="68"/>
      <c r="K74" s="68"/>
      <c r="L74" s="68"/>
      <c r="M74" s="68"/>
      <c r="N74" s="68">
        <f t="shared" si="10"/>
        <v>0</v>
      </c>
      <c r="O74" s="68"/>
      <c r="Q74" s="79" t="s">
        <v>141</v>
      </c>
      <c r="R74" s="79" t="s">
        <v>142</v>
      </c>
      <c r="S74" s="80" t="s">
        <v>954</v>
      </c>
      <c r="T74" s="81">
        <v>16</v>
      </c>
      <c r="U74" s="68">
        <v>26082964.765971988</v>
      </c>
      <c r="V74" s="68">
        <v>1414229.3599999994</v>
      </c>
      <c r="W74" s="68">
        <v>629608.67000000004</v>
      </c>
      <c r="X74" s="68">
        <v>93264.680000000008</v>
      </c>
      <c r="Y74" s="68">
        <v>4526979.6195820868</v>
      </c>
      <c r="Z74" s="68">
        <v>1129248.2479278818</v>
      </c>
      <c r="AA74" s="68">
        <v>3238461.1189760556</v>
      </c>
      <c r="AB74" s="68">
        <v>334208.52806414664</v>
      </c>
      <c r="AC74" s="68">
        <f t="shared" si="11"/>
        <v>38395936.230522163</v>
      </c>
      <c r="AD74" s="68">
        <v>946971.24000000022</v>
      </c>
      <c r="AF74" s="79" t="s">
        <v>141</v>
      </c>
      <c r="AG74" s="79" t="s">
        <v>142</v>
      </c>
      <c r="AH74" s="80" t="s">
        <v>1156</v>
      </c>
      <c r="AI74" s="81">
        <v>16</v>
      </c>
      <c r="AJ74" s="68">
        <v>26513982.197032213</v>
      </c>
      <c r="AK74" s="68">
        <v>1421612.89</v>
      </c>
      <c r="AL74" s="68">
        <v>638591.35</v>
      </c>
      <c r="AM74" s="68">
        <v>94598.99000000002</v>
      </c>
      <c r="AN74" s="68">
        <v>4602296.9338298114</v>
      </c>
      <c r="AO74" s="68">
        <v>1129248.2479278818</v>
      </c>
      <c r="AP74" s="68">
        <v>3292936.635268433</v>
      </c>
      <c r="AQ74" s="68">
        <v>339175.82929889858</v>
      </c>
      <c r="AR74" s="68">
        <f t="shared" si="12"/>
        <v>39006053.46335724</v>
      </c>
      <c r="AS74" s="68">
        <v>973610.3899999999</v>
      </c>
      <c r="AU74" s="79" t="s">
        <v>141</v>
      </c>
      <c r="AV74" s="79" t="s">
        <v>142</v>
      </c>
      <c r="AW74" s="80" t="s">
        <v>1157</v>
      </c>
      <c r="AX74" s="81">
        <v>16</v>
      </c>
      <c r="AY74" s="68">
        <v>27205021.798949838</v>
      </c>
      <c r="AZ74" s="68">
        <v>1458517.0799999996</v>
      </c>
      <c r="BA74" s="68">
        <v>655271.41</v>
      </c>
      <c r="BB74" s="68">
        <v>97124.430000000008</v>
      </c>
      <c r="BC74" s="68">
        <v>4722409.4106933856</v>
      </c>
      <c r="BD74" s="68">
        <v>1129248.2479278818</v>
      </c>
      <c r="BE74" s="68">
        <v>3379395.3411959168</v>
      </c>
      <c r="BF74" s="68">
        <v>348897.96557173133</v>
      </c>
      <c r="BG74" s="68">
        <f t="shared" si="13"/>
        <v>39994881.444338754</v>
      </c>
      <c r="BH74" s="68">
        <v>998995.76000000013</v>
      </c>
    </row>
    <row r="75" spans="2:60">
      <c r="B75" s="79" t="s">
        <v>143</v>
      </c>
      <c r="C75" s="79" t="s">
        <v>144</v>
      </c>
      <c r="D75" s="80" t="s">
        <v>953</v>
      </c>
      <c r="E75" s="81">
        <v>19</v>
      </c>
      <c r="F75" s="68"/>
      <c r="G75" s="68"/>
      <c r="H75" s="68"/>
      <c r="I75" s="68"/>
      <c r="J75" s="68"/>
      <c r="K75" s="68"/>
      <c r="L75" s="68"/>
      <c r="M75" s="68"/>
      <c r="N75" s="68">
        <f t="shared" si="10"/>
        <v>0</v>
      </c>
      <c r="O75" s="68"/>
      <c r="Q75" s="79" t="s">
        <v>143</v>
      </c>
      <c r="R75" s="79" t="s">
        <v>144</v>
      </c>
      <c r="S75" s="80" t="s">
        <v>954</v>
      </c>
      <c r="T75" s="81">
        <v>16</v>
      </c>
      <c r="U75" s="68">
        <v>12889124.726429606</v>
      </c>
      <c r="V75" s="68">
        <v>644059.22</v>
      </c>
      <c r="W75" s="68">
        <v>136775.4</v>
      </c>
      <c r="X75" s="68">
        <v>45047.53</v>
      </c>
      <c r="Y75" s="68">
        <v>2161286.8116062102</v>
      </c>
      <c r="Z75" s="68">
        <v>1099926.1666985068</v>
      </c>
      <c r="AA75" s="68">
        <v>1257780.7700644976</v>
      </c>
      <c r="AB75" s="68">
        <v>152297.02429338172</v>
      </c>
      <c r="AC75" s="68">
        <f t="shared" si="11"/>
        <v>18844413.779092204</v>
      </c>
      <c r="AD75" s="68">
        <v>458116.13000000006</v>
      </c>
      <c r="AF75" s="79" t="s">
        <v>143</v>
      </c>
      <c r="AG75" s="79" t="s">
        <v>144</v>
      </c>
      <c r="AH75" s="80" t="s">
        <v>1156</v>
      </c>
      <c r="AI75" s="81">
        <v>16</v>
      </c>
      <c r="AJ75" s="68">
        <v>13101478.764543399</v>
      </c>
      <c r="AK75" s="68">
        <v>647101.06000000006</v>
      </c>
      <c r="AL75" s="68">
        <v>138719.49</v>
      </c>
      <c r="AM75" s="68">
        <v>45661.840000000004</v>
      </c>
      <c r="AN75" s="68">
        <v>2197262.3991233637</v>
      </c>
      <c r="AO75" s="68">
        <v>1099926.1666985068</v>
      </c>
      <c r="AP75" s="68">
        <v>1278900.3303016452</v>
      </c>
      <c r="AQ75" s="68">
        <v>154561.93528177589</v>
      </c>
      <c r="AR75" s="68">
        <f t="shared" si="12"/>
        <v>19134647.845948692</v>
      </c>
      <c r="AS75" s="68">
        <v>471035.85999999993</v>
      </c>
      <c r="AU75" s="79" t="s">
        <v>143</v>
      </c>
      <c r="AV75" s="79" t="s">
        <v>144</v>
      </c>
      <c r="AW75" s="80" t="s">
        <v>1157</v>
      </c>
      <c r="AX75" s="81">
        <v>16</v>
      </c>
      <c r="AY75" s="68">
        <v>13440933.051843325</v>
      </c>
      <c r="AZ75" s="68">
        <v>663860.84999999986</v>
      </c>
      <c r="BA75" s="68">
        <v>142403.43</v>
      </c>
      <c r="BB75" s="68">
        <v>46847.1</v>
      </c>
      <c r="BC75" s="68">
        <v>2254607.7328234534</v>
      </c>
      <c r="BD75" s="68">
        <v>1099926.1666985068</v>
      </c>
      <c r="BE75" s="68">
        <v>1312436.3443845382</v>
      </c>
      <c r="BF75" s="68">
        <v>158988.63715426251</v>
      </c>
      <c r="BG75" s="68">
        <f t="shared" si="13"/>
        <v>19603308.492904086</v>
      </c>
      <c r="BH75" s="68">
        <v>483305.18</v>
      </c>
    </row>
    <row r="76" spans="2:60">
      <c r="B76" s="79" t="s">
        <v>145</v>
      </c>
      <c r="C76" s="79" t="s">
        <v>146</v>
      </c>
      <c r="D76" s="80" t="s">
        <v>953</v>
      </c>
      <c r="E76" s="81">
        <v>19</v>
      </c>
      <c r="F76" s="68"/>
      <c r="G76" s="68"/>
      <c r="H76" s="68"/>
      <c r="I76" s="68"/>
      <c r="J76" s="68"/>
      <c r="K76" s="68"/>
      <c r="L76" s="68"/>
      <c r="M76" s="68"/>
      <c r="N76" s="68">
        <f t="shared" si="10"/>
        <v>0</v>
      </c>
      <c r="O76" s="68"/>
      <c r="Q76" s="79" t="s">
        <v>145</v>
      </c>
      <c r="R76" s="79" t="s">
        <v>146</v>
      </c>
      <c r="S76" s="80" t="s">
        <v>954</v>
      </c>
      <c r="T76" s="81">
        <v>16</v>
      </c>
      <c r="U76" s="68">
        <v>6416349.9310667925</v>
      </c>
      <c r="V76" s="68">
        <v>310833.13000000006</v>
      </c>
      <c r="W76" s="68">
        <v>29391.340000000004</v>
      </c>
      <c r="X76" s="68">
        <v>19498.189999999999</v>
      </c>
      <c r="Y76" s="68">
        <v>892013.85382140335</v>
      </c>
      <c r="Z76" s="68">
        <v>580625.44663248525</v>
      </c>
      <c r="AA76" s="68">
        <v>106699.14355354881</v>
      </c>
      <c r="AB76" s="68">
        <v>71883.960753461346</v>
      </c>
      <c r="AC76" s="68">
        <f t="shared" si="11"/>
        <v>8622453.9958276898</v>
      </c>
      <c r="AD76" s="68">
        <v>195159</v>
      </c>
      <c r="AF76" s="79" t="s">
        <v>145</v>
      </c>
      <c r="AG76" s="79" t="s">
        <v>146</v>
      </c>
      <c r="AH76" s="80" t="s">
        <v>1156</v>
      </c>
      <c r="AI76" s="81">
        <v>16</v>
      </c>
      <c r="AJ76" s="68">
        <v>6508979.9135674927</v>
      </c>
      <c r="AK76" s="68">
        <v>312640.13</v>
      </c>
      <c r="AL76" s="68">
        <v>29766.889999999996</v>
      </c>
      <c r="AM76" s="68">
        <v>19844.599999999999</v>
      </c>
      <c r="AN76" s="68">
        <v>906816.01093736733</v>
      </c>
      <c r="AO76" s="68">
        <v>580625.44663248525</v>
      </c>
      <c r="AP76" s="68">
        <v>108325.3189943238</v>
      </c>
      <c r="AQ76" s="68">
        <v>72824.076566098258</v>
      </c>
      <c r="AR76" s="68">
        <f t="shared" si="12"/>
        <v>8740540.7166977674</v>
      </c>
      <c r="AS76" s="68">
        <v>200718.33000000002</v>
      </c>
      <c r="AU76" s="79" t="s">
        <v>145</v>
      </c>
      <c r="AV76" s="79" t="s">
        <v>146</v>
      </c>
      <c r="AW76" s="80" t="s">
        <v>1157</v>
      </c>
      <c r="AX76" s="81">
        <v>16</v>
      </c>
      <c r="AY76" s="68">
        <v>6668766.0430162819</v>
      </c>
      <c r="AZ76" s="68">
        <v>320688.99000000011</v>
      </c>
      <c r="BA76" s="68">
        <v>30578.030000000002</v>
      </c>
      <c r="BB76" s="68">
        <v>20385.36</v>
      </c>
      <c r="BC76" s="68">
        <v>930478.52434637607</v>
      </c>
      <c r="BD76" s="68">
        <v>580625.44663248525</v>
      </c>
      <c r="BE76" s="68">
        <v>111103.07092933187</v>
      </c>
      <c r="BF76" s="68">
        <v>74815.25326025486</v>
      </c>
      <c r="BG76" s="68">
        <f t="shared" si="13"/>
        <v>8943340.6181847304</v>
      </c>
      <c r="BH76" s="68">
        <v>205899.90000000002</v>
      </c>
    </row>
    <row r="77" spans="2:60">
      <c r="B77" s="79" t="s">
        <v>147</v>
      </c>
      <c r="C77" s="79" t="s">
        <v>148</v>
      </c>
      <c r="D77" s="80" t="s">
        <v>953</v>
      </c>
      <c r="E77" s="81">
        <v>19</v>
      </c>
      <c r="F77" s="68"/>
      <c r="G77" s="68"/>
      <c r="H77" s="68"/>
      <c r="I77" s="68"/>
      <c r="J77" s="68"/>
      <c r="K77" s="68"/>
      <c r="L77" s="68"/>
      <c r="M77" s="68"/>
      <c r="N77" s="68">
        <f t="shared" si="10"/>
        <v>0</v>
      </c>
      <c r="O77" s="68"/>
      <c r="Q77" s="79" t="s">
        <v>147</v>
      </c>
      <c r="R77" s="79" t="s">
        <v>148</v>
      </c>
      <c r="S77" s="80" t="s">
        <v>954</v>
      </c>
      <c r="T77" s="81">
        <v>16</v>
      </c>
      <c r="U77" s="68">
        <v>2892353.2537490129</v>
      </c>
      <c r="V77" s="68">
        <v>113033.52999999996</v>
      </c>
      <c r="W77" s="68">
        <v>0</v>
      </c>
      <c r="X77" s="68">
        <v>8836.6200000000008</v>
      </c>
      <c r="Y77" s="68">
        <v>490042.29317838699</v>
      </c>
      <c r="Z77" s="68">
        <v>188549.75195937458</v>
      </c>
      <c r="AA77" s="68">
        <v>0</v>
      </c>
      <c r="AB77" s="68">
        <v>33670.196689350531</v>
      </c>
      <c r="AC77" s="68">
        <f t="shared" si="11"/>
        <v>3815829.7655761251</v>
      </c>
      <c r="AD77" s="68">
        <v>89344.12000000001</v>
      </c>
      <c r="AF77" s="79" t="s">
        <v>147</v>
      </c>
      <c r="AG77" s="79" t="s">
        <v>148</v>
      </c>
      <c r="AH77" s="80" t="s">
        <v>1156</v>
      </c>
      <c r="AI77" s="81">
        <v>16</v>
      </c>
      <c r="AJ77" s="68">
        <v>2939674.2368635489</v>
      </c>
      <c r="AK77" s="68">
        <v>113491.48999999998</v>
      </c>
      <c r="AL77" s="68">
        <v>0</v>
      </c>
      <c r="AM77" s="68">
        <v>8958.9700000000012</v>
      </c>
      <c r="AN77" s="68">
        <v>498084.23158067686</v>
      </c>
      <c r="AO77" s="68">
        <v>188549.75195937458</v>
      </c>
      <c r="AP77" s="68">
        <v>0</v>
      </c>
      <c r="AQ77" s="68">
        <v>34169.269543893635</v>
      </c>
      <c r="AR77" s="68">
        <f t="shared" si="12"/>
        <v>3874818.3799474942</v>
      </c>
      <c r="AS77" s="68">
        <v>91890.430000000008</v>
      </c>
      <c r="AU77" s="79" t="s">
        <v>147</v>
      </c>
      <c r="AV77" s="79" t="s">
        <v>148</v>
      </c>
      <c r="AW77" s="80" t="s">
        <v>1157</v>
      </c>
      <c r="AX77" s="81">
        <v>16</v>
      </c>
      <c r="AY77" s="68">
        <v>3016312.252625986</v>
      </c>
      <c r="AZ77" s="68">
        <v>116429.84</v>
      </c>
      <c r="BA77" s="68">
        <v>0</v>
      </c>
      <c r="BB77" s="68">
        <v>9212.61</v>
      </c>
      <c r="BC77" s="68">
        <v>511076.44799472037</v>
      </c>
      <c r="BD77" s="68">
        <v>188549.75195937458</v>
      </c>
      <c r="BE77" s="68">
        <v>0</v>
      </c>
      <c r="BF77" s="68">
        <v>35149.613212757744</v>
      </c>
      <c r="BG77" s="68">
        <f t="shared" si="13"/>
        <v>3971014.6357928384</v>
      </c>
      <c r="BH77" s="68">
        <v>94284.12</v>
      </c>
    </row>
    <row r="78" spans="2:60">
      <c r="B78" s="79" t="s">
        <v>149</v>
      </c>
      <c r="C78" s="79" t="s">
        <v>150</v>
      </c>
      <c r="D78" s="80" t="s">
        <v>953</v>
      </c>
      <c r="E78" s="81">
        <v>19</v>
      </c>
      <c r="F78" s="68"/>
      <c r="G78" s="68"/>
      <c r="H78" s="68"/>
      <c r="I78" s="68"/>
      <c r="J78" s="68"/>
      <c r="K78" s="68"/>
      <c r="L78" s="68"/>
      <c r="M78" s="68"/>
      <c r="N78" s="68">
        <f t="shared" si="10"/>
        <v>0</v>
      </c>
      <c r="O78" s="68"/>
      <c r="Q78" s="79" t="s">
        <v>149</v>
      </c>
      <c r="R78" s="79" t="s">
        <v>150</v>
      </c>
      <c r="S78" s="80" t="s">
        <v>954</v>
      </c>
      <c r="T78" s="81">
        <v>16</v>
      </c>
      <c r="U78" s="68">
        <v>11543911.009385385</v>
      </c>
      <c r="V78" s="68">
        <v>325642.7300000001</v>
      </c>
      <c r="W78" s="68">
        <v>46420.979999999996</v>
      </c>
      <c r="X78" s="68">
        <v>41450.86</v>
      </c>
      <c r="Y78" s="68">
        <v>2043070.0745601545</v>
      </c>
      <c r="Z78" s="68">
        <v>567637.37565723504</v>
      </c>
      <c r="AA78" s="68">
        <v>1168834.8788873325</v>
      </c>
      <c r="AB78" s="68">
        <v>134087.0603336487</v>
      </c>
      <c r="AC78" s="68">
        <f t="shared" si="11"/>
        <v>15871054.968823755</v>
      </c>
      <c r="AD78" s="68">
        <v>0</v>
      </c>
      <c r="AF78" s="79" t="s">
        <v>149</v>
      </c>
      <c r="AG78" s="79" t="s">
        <v>150</v>
      </c>
      <c r="AH78" s="80" t="s">
        <v>1156</v>
      </c>
      <c r="AI78" s="81">
        <v>16</v>
      </c>
      <c r="AJ78" s="68">
        <v>11734798.546936454</v>
      </c>
      <c r="AK78" s="68">
        <v>330295.15999999997</v>
      </c>
      <c r="AL78" s="68">
        <v>47056.829999999994</v>
      </c>
      <c r="AM78" s="68">
        <v>41972.31</v>
      </c>
      <c r="AN78" s="68">
        <v>2076987.2838309139</v>
      </c>
      <c r="AO78" s="68">
        <v>567637.37565723504</v>
      </c>
      <c r="AP78" s="68">
        <v>1188616.2467299902</v>
      </c>
      <c r="AQ78" s="68">
        <v>136082.13027414866</v>
      </c>
      <c r="AR78" s="68">
        <f t="shared" si="12"/>
        <v>16123445.883428743</v>
      </c>
      <c r="AS78" s="68">
        <v>0</v>
      </c>
      <c r="AU78" s="79" t="s">
        <v>149</v>
      </c>
      <c r="AV78" s="79" t="s">
        <v>150</v>
      </c>
      <c r="AW78" s="80" t="s">
        <v>1157</v>
      </c>
      <c r="AX78" s="81">
        <v>16</v>
      </c>
      <c r="AY78" s="68">
        <v>12040432.271757117</v>
      </c>
      <c r="AZ78" s="68">
        <v>338901.53999999992</v>
      </c>
      <c r="BA78" s="68">
        <v>48284.09</v>
      </c>
      <c r="BB78" s="68">
        <v>43110.780000000006</v>
      </c>
      <c r="BC78" s="68">
        <v>2131307.4058658504</v>
      </c>
      <c r="BD78" s="68">
        <v>567637.37565723504</v>
      </c>
      <c r="BE78" s="68">
        <v>1219817.447563943</v>
      </c>
      <c r="BF78" s="68">
        <v>139980.15932574123</v>
      </c>
      <c r="BG78" s="68">
        <f t="shared" si="13"/>
        <v>16529471.070169883</v>
      </c>
      <c r="BH78" s="68">
        <v>0</v>
      </c>
    </row>
    <row r="79" spans="2:60">
      <c r="B79" s="79" t="s">
        <v>151</v>
      </c>
      <c r="C79" s="79" t="s">
        <v>152</v>
      </c>
      <c r="D79" s="80" t="s">
        <v>953</v>
      </c>
      <c r="E79" s="81">
        <v>19</v>
      </c>
      <c r="F79" s="68"/>
      <c r="G79" s="68"/>
      <c r="H79" s="68"/>
      <c r="I79" s="68"/>
      <c r="J79" s="68"/>
      <c r="K79" s="68"/>
      <c r="L79" s="68"/>
      <c r="M79" s="68"/>
      <c r="N79" s="68">
        <f t="shared" si="10"/>
        <v>0</v>
      </c>
      <c r="O79" s="68"/>
      <c r="Q79" s="79" t="s">
        <v>151</v>
      </c>
      <c r="R79" s="79" t="s">
        <v>152</v>
      </c>
      <c r="S79" s="80" t="s">
        <v>954</v>
      </c>
      <c r="T79" s="81">
        <v>16</v>
      </c>
      <c r="U79" s="68">
        <v>12008082.17953789</v>
      </c>
      <c r="V79" s="68">
        <v>719462.95</v>
      </c>
      <c r="W79" s="68">
        <v>206359.68000000002</v>
      </c>
      <c r="X79" s="68">
        <v>45327.560000000005</v>
      </c>
      <c r="Y79" s="68">
        <v>2281427.5368489181</v>
      </c>
      <c r="Z79" s="68">
        <v>951194.01837382582</v>
      </c>
      <c r="AA79" s="68">
        <v>2077938.7534768768</v>
      </c>
      <c r="AB79" s="68">
        <v>159512.67588844895</v>
      </c>
      <c r="AC79" s="68">
        <f t="shared" si="11"/>
        <v>18910545.84412596</v>
      </c>
      <c r="AD79" s="68">
        <v>461240.49000000005</v>
      </c>
      <c r="AF79" s="79" t="s">
        <v>151</v>
      </c>
      <c r="AG79" s="79" t="s">
        <v>152</v>
      </c>
      <c r="AH79" s="80" t="s">
        <v>1156</v>
      </c>
      <c r="AI79" s="81">
        <v>16</v>
      </c>
      <c r="AJ79" s="68">
        <v>12204907.225243011</v>
      </c>
      <c r="AK79" s="68">
        <v>723521.12999999989</v>
      </c>
      <c r="AL79" s="68">
        <v>209263.38</v>
      </c>
      <c r="AM79" s="68">
        <v>46059.87999999999</v>
      </c>
      <c r="AN79" s="68">
        <v>2319340.2382624159</v>
      </c>
      <c r="AO79" s="68">
        <v>951194.01837382582</v>
      </c>
      <c r="AP79" s="68">
        <v>2113250.9636790664</v>
      </c>
      <c r="AQ79" s="68">
        <v>161884.8348736763</v>
      </c>
      <c r="AR79" s="68">
        <f t="shared" si="12"/>
        <v>19203656.710431997</v>
      </c>
      <c r="AS79" s="68">
        <v>474235.04</v>
      </c>
      <c r="AU79" s="79" t="s">
        <v>151</v>
      </c>
      <c r="AV79" s="79" t="s">
        <v>152</v>
      </c>
      <c r="AW79" s="80" t="s">
        <v>1157</v>
      </c>
      <c r="AX79" s="81">
        <v>16</v>
      </c>
      <c r="AY79" s="68">
        <v>12522775.887264656</v>
      </c>
      <c r="AZ79" s="68">
        <v>742372.67000000016</v>
      </c>
      <c r="BA79" s="68">
        <v>214742.45</v>
      </c>
      <c r="BB79" s="68">
        <v>47168.270000000004</v>
      </c>
      <c r="BC79" s="68">
        <v>2380002.9308024445</v>
      </c>
      <c r="BD79" s="68">
        <v>951194.01837382582</v>
      </c>
      <c r="BE79" s="68">
        <v>2168490.6274507046</v>
      </c>
      <c r="BF79" s="68">
        <v>166521.45804319158</v>
      </c>
      <c r="BG79" s="68">
        <f t="shared" si="13"/>
        <v>19679908.201934822</v>
      </c>
      <c r="BH79" s="68">
        <v>486639.88999999996</v>
      </c>
    </row>
    <row r="80" spans="2:60">
      <c r="B80" s="79" t="s">
        <v>153</v>
      </c>
      <c r="C80" s="79" t="s">
        <v>154</v>
      </c>
      <c r="D80" s="80" t="s">
        <v>953</v>
      </c>
      <c r="E80" s="81">
        <v>19</v>
      </c>
      <c r="F80" s="68"/>
      <c r="G80" s="68"/>
      <c r="H80" s="68"/>
      <c r="I80" s="68"/>
      <c r="J80" s="68"/>
      <c r="K80" s="68"/>
      <c r="L80" s="68"/>
      <c r="M80" s="68"/>
      <c r="N80" s="68">
        <f t="shared" si="10"/>
        <v>0</v>
      </c>
      <c r="O80" s="68"/>
      <c r="Q80" s="79" t="s">
        <v>153</v>
      </c>
      <c r="R80" s="79" t="s">
        <v>154</v>
      </c>
      <c r="S80" s="80" t="s">
        <v>954</v>
      </c>
      <c r="T80" s="81">
        <v>16</v>
      </c>
      <c r="U80" s="68">
        <v>2248304.7928490136</v>
      </c>
      <c r="V80" s="68">
        <v>82947.23</v>
      </c>
      <c r="W80" s="68">
        <v>0</v>
      </c>
      <c r="X80" s="68">
        <v>0</v>
      </c>
      <c r="Y80" s="68">
        <v>211674.19135434099</v>
      </c>
      <c r="Z80" s="68">
        <v>101018.70621465416</v>
      </c>
      <c r="AA80" s="68">
        <v>73053.456546008762</v>
      </c>
      <c r="AB80" s="68">
        <v>24918.687808746472</v>
      </c>
      <c r="AC80" s="68">
        <f t="shared" si="11"/>
        <v>2792095.3247727635</v>
      </c>
      <c r="AD80" s="68">
        <v>50178.259999999995</v>
      </c>
      <c r="AF80" s="79" t="s">
        <v>153</v>
      </c>
      <c r="AG80" s="79" t="s">
        <v>154</v>
      </c>
      <c r="AH80" s="80" t="s">
        <v>1156</v>
      </c>
      <c r="AI80" s="81">
        <v>16</v>
      </c>
      <c r="AJ80" s="68">
        <v>2271881.3004672937</v>
      </c>
      <c r="AK80" s="68">
        <v>83371.469999999972</v>
      </c>
      <c r="AL80" s="68">
        <v>0</v>
      </c>
      <c r="AM80" s="68">
        <v>0</v>
      </c>
      <c r="AN80" s="68">
        <v>215200.56380073633</v>
      </c>
      <c r="AO80" s="68">
        <v>101018.70621465416</v>
      </c>
      <c r="AP80" s="68">
        <v>74158.986048521241</v>
      </c>
      <c r="AQ80" s="68">
        <v>25162.609803708736</v>
      </c>
      <c r="AR80" s="68">
        <f t="shared" si="12"/>
        <v>2822384.6763349143</v>
      </c>
      <c r="AS80" s="68">
        <v>51591.040000000008</v>
      </c>
      <c r="AU80" s="79" t="s">
        <v>153</v>
      </c>
      <c r="AV80" s="79" t="s">
        <v>154</v>
      </c>
      <c r="AW80" s="80" t="s">
        <v>1157</v>
      </c>
      <c r="AX80" s="81">
        <v>16</v>
      </c>
      <c r="AY80" s="68">
        <v>2321630.3580895974</v>
      </c>
      <c r="AZ80" s="68">
        <v>85595.87999999999</v>
      </c>
      <c r="BA80" s="68">
        <v>0</v>
      </c>
      <c r="BB80" s="68">
        <v>0</v>
      </c>
      <c r="BC80" s="68">
        <v>220831.18561122823</v>
      </c>
      <c r="BD80" s="68">
        <v>101018.70621465416</v>
      </c>
      <c r="BE80" s="68">
        <v>76263.418793516597</v>
      </c>
      <c r="BF80" s="68">
        <v>25793.314980802592</v>
      </c>
      <c r="BG80" s="68">
        <f t="shared" si="13"/>
        <v>2884118.1636897987</v>
      </c>
      <c r="BH80" s="68">
        <v>52985.3</v>
      </c>
    </row>
    <row r="81" spans="2:60">
      <c r="B81" s="79" t="s">
        <v>155</v>
      </c>
      <c r="C81" s="79" t="s">
        <v>156</v>
      </c>
      <c r="D81" s="80" t="s">
        <v>953</v>
      </c>
      <c r="E81" s="81">
        <v>19</v>
      </c>
      <c r="F81" s="68"/>
      <c r="G81" s="68"/>
      <c r="H81" s="68"/>
      <c r="I81" s="68"/>
      <c r="J81" s="68"/>
      <c r="K81" s="68"/>
      <c r="L81" s="68"/>
      <c r="M81" s="68"/>
      <c r="N81" s="68">
        <f t="shared" si="10"/>
        <v>0</v>
      </c>
      <c r="O81" s="68"/>
      <c r="Q81" s="79" t="s">
        <v>155</v>
      </c>
      <c r="R81" s="79" t="s">
        <v>156</v>
      </c>
      <c r="S81" s="80" t="s">
        <v>954</v>
      </c>
      <c r="T81" s="81">
        <v>16</v>
      </c>
      <c r="U81" s="68">
        <v>2624454.6211296236</v>
      </c>
      <c r="V81" s="68">
        <v>110048.15</v>
      </c>
      <c r="W81" s="68">
        <v>55324.87</v>
      </c>
      <c r="X81" s="68">
        <v>5474.8499999999995</v>
      </c>
      <c r="Y81" s="68">
        <v>261529.66312864632</v>
      </c>
      <c r="Z81" s="68">
        <v>241915.74303376998</v>
      </c>
      <c r="AA81" s="68">
        <v>60355.527048448654</v>
      </c>
      <c r="AB81" s="68">
        <v>30132.169886725023</v>
      </c>
      <c r="AC81" s="68">
        <f t="shared" si="11"/>
        <v>3444297.6342272134</v>
      </c>
      <c r="AD81" s="68">
        <v>55062.040000000008</v>
      </c>
      <c r="AF81" s="79" t="s">
        <v>155</v>
      </c>
      <c r="AG81" s="79" t="s">
        <v>156</v>
      </c>
      <c r="AH81" s="80" t="s">
        <v>1156</v>
      </c>
      <c r="AI81" s="81">
        <v>16</v>
      </c>
      <c r="AJ81" s="68">
        <v>2651864.6280882498</v>
      </c>
      <c r="AK81" s="68">
        <v>110871.26000000001</v>
      </c>
      <c r="AL81" s="68">
        <v>56065.79</v>
      </c>
      <c r="AM81" s="68">
        <v>5587.31</v>
      </c>
      <c r="AN81" s="68">
        <v>265849.98319392127</v>
      </c>
      <c r="AO81" s="68">
        <v>241915.74303376998</v>
      </c>
      <c r="AP81" s="68">
        <v>61406.637290775834</v>
      </c>
      <c r="AQ81" s="68">
        <v>30435.300986632705</v>
      </c>
      <c r="AR81" s="68">
        <f t="shared" si="12"/>
        <v>3480552.1125933495</v>
      </c>
      <c r="AS81" s="68">
        <v>56555.46</v>
      </c>
      <c r="AU81" s="79" t="s">
        <v>155</v>
      </c>
      <c r="AV81" s="79" t="s">
        <v>156</v>
      </c>
      <c r="AW81" s="80" t="s">
        <v>1157</v>
      </c>
      <c r="AX81" s="81">
        <v>16</v>
      </c>
      <c r="AY81" s="68">
        <v>2709368.4658651268</v>
      </c>
      <c r="AZ81" s="68">
        <v>113769.13999999998</v>
      </c>
      <c r="BA81" s="68">
        <v>57529.810000000005</v>
      </c>
      <c r="BB81" s="68">
        <v>5684.38</v>
      </c>
      <c r="BC81" s="68">
        <v>272793.97687354079</v>
      </c>
      <c r="BD81" s="68">
        <v>241915.74303376998</v>
      </c>
      <c r="BE81" s="68">
        <v>63050.640759670481</v>
      </c>
      <c r="BF81" s="68">
        <v>31198.296614909079</v>
      </c>
      <c r="BG81" s="68">
        <f t="shared" si="13"/>
        <v>3553346.7031470174</v>
      </c>
      <c r="BH81" s="68">
        <v>58036.250000000007</v>
      </c>
    </row>
    <row r="82" spans="2:60">
      <c r="B82" s="79" t="s">
        <v>157</v>
      </c>
      <c r="C82" s="79" t="s">
        <v>158</v>
      </c>
      <c r="D82" s="80" t="s">
        <v>953</v>
      </c>
      <c r="E82" s="81">
        <v>19</v>
      </c>
      <c r="F82" s="68"/>
      <c r="G82" s="68"/>
      <c r="H82" s="68"/>
      <c r="I82" s="68"/>
      <c r="J82" s="68"/>
      <c r="K82" s="68"/>
      <c r="L82" s="68"/>
      <c r="M82" s="68"/>
      <c r="N82" s="68">
        <f t="shared" si="10"/>
        <v>0</v>
      </c>
      <c r="O82" s="68"/>
      <c r="Q82" s="79" t="s">
        <v>157</v>
      </c>
      <c r="R82" s="79" t="s">
        <v>158</v>
      </c>
      <c r="S82" s="80" t="s">
        <v>954</v>
      </c>
      <c r="T82" s="81">
        <v>16</v>
      </c>
      <c r="U82" s="68">
        <v>1535819.4301930731</v>
      </c>
      <c r="V82" s="68">
        <v>47448.770000000004</v>
      </c>
      <c r="W82" s="68">
        <v>3265.71</v>
      </c>
      <c r="X82" s="68">
        <v>4610.41</v>
      </c>
      <c r="Y82" s="68">
        <v>279629.2548348835</v>
      </c>
      <c r="Z82" s="68">
        <v>55602.516226097854</v>
      </c>
      <c r="AA82" s="68">
        <v>0</v>
      </c>
      <c r="AB82" s="68">
        <v>17774.227377673611</v>
      </c>
      <c r="AC82" s="68">
        <f t="shared" si="11"/>
        <v>1944150.3186317282</v>
      </c>
      <c r="AD82" s="68">
        <v>0</v>
      </c>
      <c r="AF82" s="79" t="s">
        <v>157</v>
      </c>
      <c r="AG82" s="79" t="s">
        <v>158</v>
      </c>
      <c r="AH82" s="80" t="s">
        <v>1156</v>
      </c>
      <c r="AI82" s="81">
        <v>16</v>
      </c>
      <c r="AJ82" s="68">
        <v>1560855.9807646666</v>
      </c>
      <c r="AK82" s="68">
        <v>48166.499999999993</v>
      </c>
      <c r="AL82" s="68">
        <v>3275.3199999999997</v>
      </c>
      <c r="AM82" s="68">
        <v>4623.9799999999996</v>
      </c>
      <c r="AN82" s="68">
        <v>284200.80595697463</v>
      </c>
      <c r="AO82" s="68">
        <v>55602.516226097854</v>
      </c>
      <c r="AP82" s="68">
        <v>0</v>
      </c>
      <c r="AQ82" s="68">
        <v>18037.183098864742</v>
      </c>
      <c r="AR82" s="68">
        <f t="shared" si="12"/>
        <v>1974762.2860466039</v>
      </c>
      <c r="AS82" s="68">
        <v>0</v>
      </c>
      <c r="AU82" s="79" t="s">
        <v>157</v>
      </c>
      <c r="AV82" s="79" t="s">
        <v>158</v>
      </c>
      <c r="AW82" s="80" t="s">
        <v>1157</v>
      </c>
      <c r="AX82" s="81">
        <v>16</v>
      </c>
      <c r="AY82" s="68">
        <v>1601375.8081548193</v>
      </c>
      <c r="AZ82" s="68">
        <v>49395.28</v>
      </c>
      <c r="BA82" s="68">
        <v>3332.22</v>
      </c>
      <c r="BB82" s="68">
        <v>4802.32</v>
      </c>
      <c r="BC82" s="68">
        <v>291592.10473259958</v>
      </c>
      <c r="BD82" s="68">
        <v>55602.516226097854</v>
      </c>
      <c r="BE82" s="68">
        <v>0</v>
      </c>
      <c r="BF82" s="68">
        <v>18551.296548737912</v>
      </c>
      <c r="BG82" s="68">
        <f t="shared" si="13"/>
        <v>2024651.5456622548</v>
      </c>
      <c r="BH82" s="68">
        <v>0</v>
      </c>
    </row>
    <row r="83" spans="2:60">
      <c r="B83" s="79" t="s">
        <v>159</v>
      </c>
      <c r="C83" s="79" t="s">
        <v>160</v>
      </c>
      <c r="D83" s="80" t="s">
        <v>953</v>
      </c>
      <c r="E83" s="81">
        <v>19</v>
      </c>
      <c r="F83" s="68"/>
      <c r="G83" s="68"/>
      <c r="H83" s="68"/>
      <c r="I83" s="68"/>
      <c r="J83" s="68"/>
      <c r="K83" s="68"/>
      <c r="L83" s="68"/>
      <c r="M83" s="68"/>
      <c r="N83" s="68">
        <f t="shared" si="10"/>
        <v>0</v>
      </c>
      <c r="O83" s="68"/>
      <c r="Q83" s="79" t="s">
        <v>159</v>
      </c>
      <c r="R83" s="79" t="s">
        <v>160</v>
      </c>
      <c r="S83" s="80" t="s">
        <v>954</v>
      </c>
      <c r="T83" s="81">
        <v>16</v>
      </c>
      <c r="U83" s="68">
        <v>634452.98319133965</v>
      </c>
      <c r="V83" s="68">
        <v>18012.449999999997</v>
      </c>
      <c r="W83" s="68">
        <v>0</v>
      </c>
      <c r="X83" s="68">
        <v>0</v>
      </c>
      <c r="Y83" s="68">
        <v>72864.70769159701</v>
      </c>
      <c r="Z83" s="68">
        <v>0</v>
      </c>
      <c r="AA83" s="68">
        <v>0</v>
      </c>
      <c r="AB83" s="68">
        <v>6798.9769571329234</v>
      </c>
      <c r="AC83" s="68">
        <f t="shared" si="11"/>
        <v>748982.87784006959</v>
      </c>
      <c r="AD83" s="68">
        <v>16853.760000000002</v>
      </c>
      <c r="AF83" s="79" t="s">
        <v>159</v>
      </c>
      <c r="AG83" s="79" t="s">
        <v>160</v>
      </c>
      <c r="AH83" s="80" t="s">
        <v>1156</v>
      </c>
      <c r="AI83" s="81">
        <v>16</v>
      </c>
      <c r="AJ83" s="68">
        <v>637353.5571978474</v>
      </c>
      <c r="AK83" s="68">
        <v>17836.770000000004</v>
      </c>
      <c r="AL83" s="68">
        <v>0</v>
      </c>
      <c r="AM83" s="68">
        <v>0</v>
      </c>
      <c r="AN83" s="68">
        <v>73220.517662259241</v>
      </c>
      <c r="AO83" s="68">
        <v>0</v>
      </c>
      <c r="AP83" s="68">
        <v>0</v>
      </c>
      <c r="AQ83" s="68">
        <v>6822.0511798543157</v>
      </c>
      <c r="AR83" s="68">
        <f t="shared" si="12"/>
        <v>752365.00603996101</v>
      </c>
      <c r="AS83" s="68">
        <v>17132.11</v>
      </c>
      <c r="AU83" s="79" t="s">
        <v>159</v>
      </c>
      <c r="AV83" s="79" t="s">
        <v>160</v>
      </c>
      <c r="AW83" s="80" t="s">
        <v>1157</v>
      </c>
      <c r="AX83" s="81">
        <v>16</v>
      </c>
      <c r="AY83" s="68">
        <v>648401.20830895612</v>
      </c>
      <c r="AZ83" s="68">
        <v>18145.7</v>
      </c>
      <c r="BA83" s="68">
        <v>0</v>
      </c>
      <c r="BB83" s="68">
        <v>0</v>
      </c>
      <c r="BC83" s="68">
        <v>74498.490448955839</v>
      </c>
      <c r="BD83" s="68">
        <v>0</v>
      </c>
      <c r="BE83" s="68">
        <v>0</v>
      </c>
      <c r="BF83" s="68">
        <v>6958.4760034512728</v>
      </c>
      <c r="BG83" s="68">
        <f t="shared" si="13"/>
        <v>765434.54476136318</v>
      </c>
      <c r="BH83" s="68">
        <v>17430.670000000002</v>
      </c>
    </row>
    <row r="84" spans="2:60">
      <c r="B84" s="79" t="s">
        <v>161</v>
      </c>
      <c r="C84" s="79" t="s">
        <v>162</v>
      </c>
      <c r="D84" s="80" t="s">
        <v>953</v>
      </c>
      <c r="E84" s="81">
        <v>19</v>
      </c>
      <c r="F84" s="68"/>
      <c r="G84" s="68"/>
      <c r="H84" s="68"/>
      <c r="I84" s="68"/>
      <c r="J84" s="68"/>
      <c r="K84" s="68"/>
      <c r="L84" s="68"/>
      <c r="M84" s="68"/>
      <c r="N84" s="68">
        <f t="shared" si="10"/>
        <v>0</v>
      </c>
      <c r="O84" s="68"/>
      <c r="Q84" s="79" t="s">
        <v>161</v>
      </c>
      <c r="R84" s="79" t="s">
        <v>162</v>
      </c>
      <c r="S84" s="80" t="s">
        <v>954</v>
      </c>
      <c r="T84" s="81">
        <v>16</v>
      </c>
      <c r="U84" s="68">
        <v>2199109.8129091291</v>
      </c>
      <c r="V84" s="68">
        <v>49987.53</v>
      </c>
      <c r="W84" s="68">
        <v>0</v>
      </c>
      <c r="X84" s="68">
        <v>4322.2499999999991</v>
      </c>
      <c r="Y84" s="68">
        <v>180106.19014038102</v>
      </c>
      <c r="Z84" s="68">
        <v>86780.704610997331</v>
      </c>
      <c r="AA84" s="68">
        <v>109422.5483410749</v>
      </c>
      <c r="AB84" s="68">
        <v>23378.54063163558</v>
      </c>
      <c r="AC84" s="68">
        <f t="shared" si="11"/>
        <v>2698497.8466332178</v>
      </c>
      <c r="AD84" s="68">
        <v>45390.270000000004</v>
      </c>
      <c r="AF84" s="79" t="s">
        <v>161</v>
      </c>
      <c r="AG84" s="79" t="s">
        <v>162</v>
      </c>
      <c r="AH84" s="80" t="s">
        <v>1156</v>
      </c>
      <c r="AI84" s="81">
        <v>16</v>
      </c>
      <c r="AJ84" s="68">
        <v>2215361.0457901321</v>
      </c>
      <c r="AK84" s="68">
        <v>50091.69999999999</v>
      </c>
      <c r="AL84" s="68">
        <v>0</v>
      </c>
      <c r="AM84" s="68">
        <v>4431.33</v>
      </c>
      <c r="AN84" s="68">
        <v>183106.81382544368</v>
      </c>
      <c r="AO84" s="68">
        <v>86780.704610997331</v>
      </c>
      <c r="AP84" s="68">
        <v>111283.09341595497</v>
      </c>
      <c r="AQ84" s="68">
        <v>23549.999444771558</v>
      </c>
      <c r="AR84" s="68">
        <f t="shared" si="12"/>
        <v>2721231.2970873001</v>
      </c>
      <c r="AS84" s="68">
        <v>46626.610000000008</v>
      </c>
      <c r="AU84" s="79" t="s">
        <v>161</v>
      </c>
      <c r="AV84" s="79" t="s">
        <v>162</v>
      </c>
      <c r="AW84" s="80" t="s">
        <v>1157</v>
      </c>
      <c r="AX84" s="81">
        <v>16</v>
      </c>
      <c r="AY84" s="68">
        <v>2261574.0975076137</v>
      </c>
      <c r="AZ84" s="68">
        <v>51346.21</v>
      </c>
      <c r="BA84" s="68">
        <v>0</v>
      </c>
      <c r="BB84" s="68">
        <v>4508.3099999999995</v>
      </c>
      <c r="BC84" s="68">
        <v>187884.06470925472</v>
      </c>
      <c r="BD84" s="68">
        <v>86780.704610997331</v>
      </c>
      <c r="BE84" s="68">
        <v>114251.84245621038</v>
      </c>
      <c r="BF84" s="68">
        <v>24118.802362124901</v>
      </c>
      <c r="BG84" s="68">
        <f t="shared" si="13"/>
        <v>2778398.401646201</v>
      </c>
      <c r="BH84" s="68">
        <v>47934.37</v>
      </c>
    </row>
    <row r="85" spans="2:60">
      <c r="B85" s="79" t="s">
        <v>163</v>
      </c>
      <c r="C85" s="79" t="s">
        <v>164</v>
      </c>
      <c r="D85" s="80" t="s">
        <v>953</v>
      </c>
      <c r="E85" s="81">
        <v>19</v>
      </c>
      <c r="F85" s="68"/>
      <c r="G85" s="68"/>
      <c r="H85" s="68"/>
      <c r="I85" s="68"/>
      <c r="J85" s="68"/>
      <c r="K85" s="68"/>
      <c r="L85" s="68"/>
      <c r="M85" s="68"/>
      <c r="N85" s="68">
        <f t="shared" si="10"/>
        <v>0</v>
      </c>
      <c r="O85" s="68"/>
      <c r="Q85" s="79" t="s">
        <v>163</v>
      </c>
      <c r="R85" s="79" t="s">
        <v>164</v>
      </c>
      <c r="S85" s="80" t="s">
        <v>954</v>
      </c>
      <c r="T85" s="81">
        <v>16</v>
      </c>
      <c r="U85" s="68">
        <v>5512350.0829654811</v>
      </c>
      <c r="V85" s="68">
        <v>293767.86</v>
      </c>
      <c r="W85" s="68">
        <v>80105.820000000007</v>
      </c>
      <c r="X85" s="68">
        <v>17000.87</v>
      </c>
      <c r="Y85" s="68">
        <v>861378.18437054509</v>
      </c>
      <c r="Z85" s="68">
        <v>505813.61538209085</v>
      </c>
      <c r="AA85" s="68">
        <v>340760.70620296034</v>
      </c>
      <c r="AB85" s="68">
        <v>66277.646668386646</v>
      </c>
      <c r="AC85" s="68">
        <f t="shared" si="11"/>
        <v>7851355.0555894654</v>
      </c>
      <c r="AD85" s="68">
        <v>173900.27000000002</v>
      </c>
      <c r="AF85" s="79" t="s">
        <v>163</v>
      </c>
      <c r="AG85" s="79" t="s">
        <v>164</v>
      </c>
      <c r="AH85" s="80" t="s">
        <v>1156</v>
      </c>
      <c r="AI85" s="81">
        <v>16</v>
      </c>
      <c r="AJ85" s="68">
        <v>5589869.0812591752</v>
      </c>
      <c r="AK85" s="68">
        <v>295623.48</v>
      </c>
      <c r="AL85" s="68">
        <v>81305.05</v>
      </c>
      <c r="AM85" s="68">
        <v>17243.600000000002</v>
      </c>
      <c r="AN85" s="68">
        <v>875663.02186045365</v>
      </c>
      <c r="AO85" s="68">
        <v>505813.61538209085</v>
      </c>
      <c r="AP85" s="68">
        <v>346415.41434096044</v>
      </c>
      <c r="AQ85" s="68">
        <v>67139.685550710186</v>
      </c>
      <c r="AR85" s="68">
        <f t="shared" si="12"/>
        <v>7957889.4083933895</v>
      </c>
      <c r="AS85" s="68">
        <v>178816.46</v>
      </c>
      <c r="AU85" s="79" t="s">
        <v>163</v>
      </c>
      <c r="AV85" s="79" t="s">
        <v>164</v>
      </c>
      <c r="AW85" s="80" t="s">
        <v>1157</v>
      </c>
      <c r="AX85" s="81">
        <v>16</v>
      </c>
      <c r="AY85" s="68">
        <v>5726294.1059805788</v>
      </c>
      <c r="AZ85" s="68">
        <v>303281.96999999997</v>
      </c>
      <c r="BA85" s="68">
        <v>83403.53</v>
      </c>
      <c r="BB85" s="68">
        <v>17739.18</v>
      </c>
      <c r="BC85" s="68">
        <v>898534.18947624718</v>
      </c>
      <c r="BD85" s="68">
        <v>505813.61538209085</v>
      </c>
      <c r="BE85" s="68">
        <v>355525.54045111203</v>
      </c>
      <c r="BF85" s="68">
        <v>68973.872276904993</v>
      </c>
      <c r="BG85" s="68">
        <f t="shared" si="13"/>
        <v>8142984.2835669341</v>
      </c>
      <c r="BH85" s="68">
        <v>183418.28</v>
      </c>
    </row>
    <row r="86" spans="2:60">
      <c r="B86" s="79" t="s">
        <v>165</v>
      </c>
      <c r="C86" s="79" t="s">
        <v>166</v>
      </c>
      <c r="D86" s="80" t="s">
        <v>953</v>
      </c>
      <c r="E86" s="81">
        <v>19</v>
      </c>
      <c r="F86" s="68"/>
      <c r="G86" s="68"/>
      <c r="H86" s="68"/>
      <c r="I86" s="68"/>
      <c r="J86" s="68"/>
      <c r="K86" s="68"/>
      <c r="L86" s="68"/>
      <c r="M86" s="68"/>
      <c r="N86" s="68">
        <f t="shared" si="10"/>
        <v>0</v>
      </c>
      <c r="O86" s="68"/>
      <c r="Q86" s="79" t="s">
        <v>165</v>
      </c>
      <c r="R86" s="79" t="s">
        <v>166</v>
      </c>
      <c r="S86" s="80" t="s">
        <v>954</v>
      </c>
      <c r="T86" s="81">
        <v>16</v>
      </c>
      <c r="U86" s="68">
        <v>2840725.8012998719</v>
      </c>
      <c r="V86" s="68">
        <v>90411.850000000035</v>
      </c>
      <c r="W86" s="68">
        <v>4898.5600000000004</v>
      </c>
      <c r="X86" s="68">
        <v>7683.9999999999991</v>
      </c>
      <c r="Y86" s="68">
        <v>379292.73530182627</v>
      </c>
      <c r="Z86" s="68">
        <v>158221.56967009092</v>
      </c>
      <c r="AA86" s="68">
        <v>395161.44299562159</v>
      </c>
      <c r="AB86" s="68">
        <v>34046.001281056553</v>
      </c>
      <c r="AC86" s="68">
        <f t="shared" si="11"/>
        <v>3983315.3605484669</v>
      </c>
      <c r="AD86" s="68">
        <v>72873.399999999994</v>
      </c>
      <c r="AF86" s="79" t="s">
        <v>165</v>
      </c>
      <c r="AG86" s="79" t="s">
        <v>166</v>
      </c>
      <c r="AH86" s="80" t="s">
        <v>1156</v>
      </c>
      <c r="AI86" s="81">
        <v>16</v>
      </c>
      <c r="AJ86" s="68">
        <v>2873907.5254583731</v>
      </c>
      <c r="AK86" s="68">
        <v>90739.730000000025</v>
      </c>
      <c r="AL86" s="68">
        <v>5009.3099999999995</v>
      </c>
      <c r="AM86" s="68">
        <v>7802.9699999999993</v>
      </c>
      <c r="AN86" s="68">
        <v>385600.78624531056</v>
      </c>
      <c r="AO86" s="68">
        <v>158221.56967009092</v>
      </c>
      <c r="AP86" s="68">
        <v>401741.7712587546</v>
      </c>
      <c r="AQ86" s="68">
        <v>34427.379806985147</v>
      </c>
      <c r="AR86" s="68">
        <f t="shared" si="12"/>
        <v>4032404.0424395148</v>
      </c>
      <c r="AS86" s="68">
        <v>74952.999999999985</v>
      </c>
      <c r="AU86" s="79" t="s">
        <v>165</v>
      </c>
      <c r="AV86" s="79" t="s">
        <v>166</v>
      </c>
      <c r="AW86" s="80" t="s">
        <v>1157</v>
      </c>
      <c r="AX86" s="81">
        <v>16</v>
      </c>
      <c r="AY86" s="68">
        <v>2939036.7510854341</v>
      </c>
      <c r="AZ86" s="68">
        <v>93088.8</v>
      </c>
      <c r="BA86" s="68">
        <v>5194.3499999999995</v>
      </c>
      <c r="BB86" s="68">
        <v>8036.5400000000009</v>
      </c>
      <c r="BC86" s="68">
        <v>395653.39292416634</v>
      </c>
      <c r="BD86" s="68">
        <v>158221.56967009092</v>
      </c>
      <c r="BE86" s="68">
        <v>412363.62070256181</v>
      </c>
      <c r="BF86" s="68">
        <v>35320.161616488826</v>
      </c>
      <c r="BG86" s="68">
        <f t="shared" si="13"/>
        <v>4123867.665998742</v>
      </c>
      <c r="BH86" s="68">
        <v>76952.479999999996</v>
      </c>
    </row>
    <row r="87" spans="2:60">
      <c r="B87" s="79" t="s">
        <v>167</v>
      </c>
      <c r="C87" s="79" t="s">
        <v>168</v>
      </c>
      <c r="D87" s="80" t="s">
        <v>953</v>
      </c>
      <c r="E87" s="81">
        <v>19</v>
      </c>
      <c r="F87" s="68"/>
      <c r="G87" s="68"/>
      <c r="H87" s="68"/>
      <c r="I87" s="68"/>
      <c r="J87" s="68"/>
      <c r="K87" s="68"/>
      <c r="L87" s="68"/>
      <c r="M87" s="68"/>
      <c r="N87" s="68">
        <f t="shared" si="10"/>
        <v>0</v>
      </c>
      <c r="O87" s="68"/>
      <c r="Q87" s="79" t="s">
        <v>167</v>
      </c>
      <c r="R87" s="79" t="s">
        <v>168</v>
      </c>
      <c r="S87" s="80" t="s">
        <v>954</v>
      </c>
      <c r="T87" s="81">
        <v>16</v>
      </c>
      <c r="U87" s="68">
        <v>51764507.516015962</v>
      </c>
      <c r="V87" s="68">
        <v>1537675.65</v>
      </c>
      <c r="W87" s="68">
        <v>401298.02</v>
      </c>
      <c r="X87" s="68">
        <v>182080.22</v>
      </c>
      <c r="Y87" s="68">
        <v>9475324.6325729731</v>
      </c>
      <c r="Z87" s="68">
        <v>2212923.6759429295</v>
      </c>
      <c r="AA87" s="68">
        <v>4235482.0213582842</v>
      </c>
      <c r="AB87" s="68">
        <v>609726.15564358234</v>
      </c>
      <c r="AC87" s="68">
        <f t="shared" si="11"/>
        <v>70735249.981533736</v>
      </c>
      <c r="AD87" s="68">
        <v>316232.08999999997</v>
      </c>
      <c r="AF87" s="79" t="s">
        <v>167</v>
      </c>
      <c r="AG87" s="79" t="s">
        <v>168</v>
      </c>
      <c r="AH87" s="80" t="s">
        <v>1156</v>
      </c>
      <c r="AI87" s="81">
        <v>16</v>
      </c>
      <c r="AJ87" s="68">
        <v>52608330.344809175</v>
      </c>
      <c r="AK87" s="68">
        <v>1555543.5500000003</v>
      </c>
      <c r="AL87" s="68">
        <v>407178.75999999995</v>
      </c>
      <c r="AM87" s="68">
        <v>184752.31</v>
      </c>
      <c r="AN87" s="68">
        <v>9630946.6602658145</v>
      </c>
      <c r="AO87" s="68">
        <v>2212923.6759429295</v>
      </c>
      <c r="AP87" s="68">
        <v>4306027.9962087125</v>
      </c>
      <c r="AQ87" s="68">
        <v>618797.56172460318</v>
      </c>
      <c r="AR87" s="68">
        <f t="shared" si="12"/>
        <v>71849684.70895122</v>
      </c>
      <c r="AS87" s="68">
        <v>325183.84999999998</v>
      </c>
      <c r="AU87" s="79" t="s">
        <v>167</v>
      </c>
      <c r="AV87" s="79" t="s">
        <v>168</v>
      </c>
      <c r="AW87" s="80" t="s">
        <v>1157</v>
      </c>
      <c r="AX87" s="81">
        <v>16</v>
      </c>
      <c r="AY87" s="68">
        <v>53985847.448539712</v>
      </c>
      <c r="AZ87" s="68">
        <v>1596321.81</v>
      </c>
      <c r="BA87" s="68">
        <v>417923.80999999994</v>
      </c>
      <c r="BB87" s="68">
        <v>189630.63</v>
      </c>
      <c r="BC87" s="68">
        <v>9884087.6040144078</v>
      </c>
      <c r="BD87" s="68">
        <v>2212923.6759429295</v>
      </c>
      <c r="BE87" s="68">
        <v>4419582.4011187153</v>
      </c>
      <c r="BF87" s="68">
        <v>636521.508279562</v>
      </c>
      <c r="BG87" s="68">
        <f t="shared" si="13"/>
        <v>73676612.477895334</v>
      </c>
      <c r="BH87" s="68">
        <v>333773.59000000003</v>
      </c>
    </row>
    <row r="88" spans="2:60">
      <c r="B88" s="79" t="s">
        <v>169</v>
      </c>
      <c r="C88" s="79" t="s">
        <v>170</v>
      </c>
      <c r="D88" s="80" t="s">
        <v>953</v>
      </c>
      <c r="E88" s="81">
        <v>19</v>
      </c>
      <c r="F88" s="68"/>
      <c r="G88" s="68"/>
      <c r="H88" s="68"/>
      <c r="I88" s="68"/>
      <c r="J88" s="68"/>
      <c r="K88" s="68"/>
      <c r="L88" s="68"/>
      <c r="M88" s="68"/>
      <c r="N88" s="68">
        <f t="shared" si="10"/>
        <v>0</v>
      </c>
      <c r="O88" s="68"/>
      <c r="Q88" s="79" t="s">
        <v>169</v>
      </c>
      <c r="R88" s="79" t="s">
        <v>170</v>
      </c>
      <c r="S88" s="80" t="s">
        <v>954</v>
      </c>
      <c r="T88" s="81">
        <v>16</v>
      </c>
      <c r="U88" s="68">
        <v>9443295.9186929539</v>
      </c>
      <c r="V88" s="68">
        <v>235229.03999999998</v>
      </c>
      <c r="W88" s="68">
        <v>59217.73</v>
      </c>
      <c r="X88" s="68">
        <v>31962.250000000004</v>
      </c>
      <c r="Y88" s="68">
        <v>1511997.9791322374</v>
      </c>
      <c r="Z88" s="68">
        <v>436630.83434606245</v>
      </c>
      <c r="AA88" s="68">
        <v>176807.26647146681</v>
      </c>
      <c r="AB88" s="68">
        <v>103658.96452283859</v>
      </c>
      <c r="AC88" s="68">
        <f t="shared" si="11"/>
        <v>11998799.983165557</v>
      </c>
      <c r="AD88" s="68">
        <v>0</v>
      </c>
      <c r="AF88" s="79" t="s">
        <v>169</v>
      </c>
      <c r="AG88" s="79" t="s">
        <v>170</v>
      </c>
      <c r="AH88" s="80" t="s">
        <v>1156</v>
      </c>
      <c r="AI88" s="81">
        <v>16</v>
      </c>
      <c r="AJ88" s="68">
        <v>9596540.7025508564</v>
      </c>
      <c r="AK88" s="68">
        <v>238678.81000000003</v>
      </c>
      <c r="AL88" s="68">
        <v>60163.75</v>
      </c>
      <c r="AM88" s="68">
        <v>32497.210000000003</v>
      </c>
      <c r="AN88" s="68">
        <v>1536798.571633416</v>
      </c>
      <c r="AO88" s="68">
        <v>436630.83434606245</v>
      </c>
      <c r="AP88" s="68">
        <v>179749.47080611528</v>
      </c>
      <c r="AQ88" s="68">
        <v>105204.21431935206</v>
      </c>
      <c r="AR88" s="68">
        <f t="shared" si="12"/>
        <v>12186263.563655801</v>
      </c>
      <c r="AS88" s="68">
        <v>0</v>
      </c>
      <c r="AU88" s="79" t="s">
        <v>169</v>
      </c>
      <c r="AV88" s="79" t="s">
        <v>170</v>
      </c>
      <c r="AW88" s="80" t="s">
        <v>1157</v>
      </c>
      <c r="AX88" s="81">
        <v>16</v>
      </c>
      <c r="AY88" s="68">
        <v>9847030.8201508187</v>
      </c>
      <c r="AZ88" s="68">
        <v>244910.26</v>
      </c>
      <c r="BA88" s="68">
        <v>61786.210000000006</v>
      </c>
      <c r="BB88" s="68">
        <v>33295.29</v>
      </c>
      <c r="BC88" s="68">
        <v>1577252.1406435408</v>
      </c>
      <c r="BD88" s="68">
        <v>436630.83434606245</v>
      </c>
      <c r="BE88" s="68">
        <v>184528.80197684065</v>
      </c>
      <c r="BF88" s="68">
        <v>108212.0255877804</v>
      </c>
      <c r="BG88" s="68">
        <f t="shared" si="13"/>
        <v>12493646.382705042</v>
      </c>
      <c r="BH88" s="68">
        <v>0</v>
      </c>
    </row>
    <row r="89" spans="2:60">
      <c r="B89" s="79" t="s">
        <v>171</v>
      </c>
      <c r="C89" s="79" t="s">
        <v>172</v>
      </c>
      <c r="D89" s="80" t="s">
        <v>953</v>
      </c>
      <c r="E89" s="81">
        <v>19</v>
      </c>
      <c r="F89" s="68"/>
      <c r="G89" s="68"/>
      <c r="H89" s="68"/>
      <c r="I89" s="68"/>
      <c r="J89" s="68"/>
      <c r="K89" s="68"/>
      <c r="L89" s="68"/>
      <c r="M89" s="68"/>
      <c r="N89" s="68">
        <f t="shared" si="10"/>
        <v>0</v>
      </c>
      <c r="O89" s="68"/>
      <c r="Q89" s="79" t="s">
        <v>171</v>
      </c>
      <c r="R89" s="79" t="s">
        <v>172</v>
      </c>
      <c r="S89" s="80" t="s">
        <v>954</v>
      </c>
      <c r="T89" s="81">
        <v>16</v>
      </c>
      <c r="U89" s="68">
        <v>12487155.87892453</v>
      </c>
      <c r="V89" s="68">
        <v>289534.79000000004</v>
      </c>
      <c r="W89" s="68">
        <v>18854.53</v>
      </c>
      <c r="X89" s="68">
        <v>44308.14</v>
      </c>
      <c r="Y89" s="68">
        <v>2012308.5168891447</v>
      </c>
      <c r="Z89" s="68">
        <v>830684.82896763599</v>
      </c>
      <c r="AA89" s="68">
        <v>563820.65363247169</v>
      </c>
      <c r="AB89" s="68">
        <v>144636.65962376818</v>
      </c>
      <c r="AC89" s="68">
        <f t="shared" si="11"/>
        <v>16391303.998037551</v>
      </c>
      <c r="AD89" s="68">
        <v>0</v>
      </c>
      <c r="AF89" s="79" t="s">
        <v>171</v>
      </c>
      <c r="AG89" s="79" t="s">
        <v>172</v>
      </c>
      <c r="AH89" s="80" t="s">
        <v>1156</v>
      </c>
      <c r="AI89" s="81">
        <v>16</v>
      </c>
      <c r="AJ89" s="68">
        <v>12539709.677642634</v>
      </c>
      <c r="AK89" s="68">
        <v>289540.51</v>
      </c>
      <c r="AL89" s="68">
        <v>18991.999999999996</v>
      </c>
      <c r="AM89" s="68">
        <v>44392.33</v>
      </c>
      <c r="AN89" s="68">
        <v>2020325.4884483321</v>
      </c>
      <c r="AO89" s="68">
        <v>830684.82896763599</v>
      </c>
      <c r="AP89" s="68">
        <v>566301.83007981023</v>
      </c>
      <c r="AQ89" s="68">
        <v>144459.6335778106</v>
      </c>
      <c r="AR89" s="68">
        <f t="shared" si="12"/>
        <v>16454406.298716223</v>
      </c>
      <c r="AS89" s="68">
        <v>0</v>
      </c>
      <c r="AU89" s="79" t="s">
        <v>171</v>
      </c>
      <c r="AV89" s="79" t="s">
        <v>172</v>
      </c>
      <c r="AW89" s="80" t="s">
        <v>1157</v>
      </c>
      <c r="AX89" s="81">
        <v>16</v>
      </c>
      <c r="AY89" s="68">
        <v>12716269.37915167</v>
      </c>
      <c r="AZ89" s="68">
        <v>292889.03999999998</v>
      </c>
      <c r="BA89" s="68">
        <v>19167.52</v>
      </c>
      <c r="BB89" s="68">
        <v>44880.06</v>
      </c>
      <c r="BC89" s="68">
        <v>2048210.9111428829</v>
      </c>
      <c r="BD89" s="68">
        <v>830684.82896763599</v>
      </c>
      <c r="BE89" s="68">
        <v>574263.21501600952</v>
      </c>
      <c r="BF89" s="68">
        <v>146198.77864126861</v>
      </c>
      <c r="BG89" s="68">
        <f t="shared" si="13"/>
        <v>16672563.732919466</v>
      </c>
      <c r="BH89" s="68">
        <v>0</v>
      </c>
    </row>
    <row r="90" spans="2:60">
      <c r="B90" s="79" t="s">
        <v>173</v>
      </c>
      <c r="C90" s="79" t="s">
        <v>174</v>
      </c>
      <c r="D90" s="80" t="s">
        <v>953</v>
      </c>
      <c r="E90" s="81">
        <v>19</v>
      </c>
      <c r="F90" s="68"/>
      <c r="G90" s="68"/>
      <c r="H90" s="68"/>
      <c r="I90" s="68"/>
      <c r="J90" s="68"/>
      <c r="K90" s="68"/>
      <c r="L90" s="68"/>
      <c r="M90" s="68"/>
      <c r="N90" s="68">
        <f t="shared" si="10"/>
        <v>0</v>
      </c>
      <c r="O90" s="68"/>
      <c r="Q90" s="79" t="s">
        <v>173</v>
      </c>
      <c r="R90" s="79" t="s">
        <v>174</v>
      </c>
      <c r="S90" s="80" t="s">
        <v>954</v>
      </c>
      <c r="T90" s="81">
        <v>16</v>
      </c>
      <c r="U90" s="68">
        <v>562719.9280168222</v>
      </c>
      <c r="V90" s="68">
        <v>10687.969999999998</v>
      </c>
      <c r="W90" s="68">
        <v>0</v>
      </c>
      <c r="X90" s="68">
        <v>0</v>
      </c>
      <c r="Y90" s="68">
        <v>11162.716512351655</v>
      </c>
      <c r="Z90" s="68">
        <v>56252.501291184999</v>
      </c>
      <c r="AA90" s="68">
        <v>0</v>
      </c>
      <c r="AB90" s="68">
        <v>5539.6571858808165</v>
      </c>
      <c r="AC90" s="68">
        <f t="shared" si="11"/>
        <v>655076.93300623971</v>
      </c>
      <c r="AD90" s="68">
        <v>8714.16</v>
      </c>
      <c r="AF90" s="79" t="s">
        <v>173</v>
      </c>
      <c r="AG90" s="79" t="s">
        <v>174</v>
      </c>
      <c r="AH90" s="80" t="s">
        <v>1156</v>
      </c>
      <c r="AI90" s="81">
        <v>16</v>
      </c>
      <c r="AJ90" s="68">
        <v>565144.56254265993</v>
      </c>
      <c r="AK90" s="68">
        <v>10601.189999999999</v>
      </c>
      <c r="AL90" s="68">
        <v>0</v>
      </c>
      <c r="AM90" s="68">
        <v>0</v>
      </c>
      <c r="AN90" s="68">
        <v>11217.698699663877</v>
      </c>
      <c r="AO90" s="68">
        <v>56252.501291184999</v>
      </c>
      <c r="AP90" s="68">
        <v>0</v>
      </c>
      <c r="AQ90" s="68">
        <v>5558.4484225069173</v>
      </c>
      <c r="AR90" s="68">
        <f t="shared" si="12"/>
        <v>657632.47095601563</v>
      </c>
      <c r="AS90" s="68">
        <v>8858.07</v>
      </c>
      <c r="AU90" s="79" t="s">
        <v>173</v>
      </c>
      <c r="AV90" s="79" t="s">
        <v>174</v>
      </c>
      <c r="AW90" s="80" t="s">
        <v>1157</v>
      </c>
      <c r="AX90" s="81">
        <v>16</v>
      </c>
      <c r="AY90" s="68">
        <v>574939.82597167918</v>
      </c>
      <c r="AZ90" s="68">
        <v>10784.869999999997</v>
      </c>
      <c r="BA90" s="68">
        <v>0</v>
      </c>
      <c r="BB90" s="68">
        <v>0</v>
      </c>
      <c r="BC90" s="68">
        <v>11413.916927549231</v>
      </c>
      <c r="BD90" s="68">
        <v>56252.501291184999</v>
      </c>
      <c r="BE90" s="68">
        <v>0</v>
      </c>
      <c r="BF90" s="68">
        <v>5669.600990956882</v>
      </c>
      <c r="BG90" s="68">
        <f t="shared" si="13"/>
        <v>668073.15518137033</v>
      </c>
      <c r="BH90" s="68">
        <v>9012.44</v>
      </c>
    </row>
    <row r="91" spans="2:60">
      <c r="B91" s="79" t="s">
        <v>175</v>
      </c>
      <c r="C91" s="79" t="s">
        <v>176</v>
      </c>
      <c r="D91" s="80" t="s">
        <v>953</v>
      </c>
      <c r="E91" s="81">
        <v>19</v>
      </c>
      <c r="F91" s="68"/>
      <c r="G91" s="68"/>
      <c r="H91" s="68"/>
      <c r="I91" s="68"/>
      <c r="J91" s="68"/>
      <c r="K91" s="68"/>
      <c r="L91" s="68"/>
      <c r="M91" s="68"/>
      <c r="N91" s="68">
        <f t="shared" si="10"/>
        <v>0</v>
      </c>
      <c r="O91" s="68"/>
      <c r="Q91" s="79" t="s">
        <v>175</v>
      </c>
      <c r="R91" s="79" t="s">
        <v>176</v>
      </c>
      <c r="S91" s="80" t="s">
        <v>954</v>
      </c>
      <c r="T91" s="81">
        <v>16</v>
      </c>
      <c r="U91" s="68">
        <v>640135.72232856485</v>
      </c>
      <c r="V91" s="68">
        <v>36652.260000000009</v>
      </c>
      <c r="W91" s="68">
        <v>0</v>
      </c>
      <c r="X91" s="68">
        <v>1920.9999999999998</v>
      </c>
      <c r="Y91" s="68">
        <v>135934.6461749897</v>
      </c>
      <c r="Z91" s="68">
        <v>99748.994348125751</v>
      </c>
      <c r="AA91" s="68">
        <v>0</v>
      </c>
      <c r="AB91" s="68">
        <v>7631.5362652062904</v>
      </c>
      <c r="AC91" s="68">
        <f t="shared" si="11"/>
        <v>940888.88911688654</v>
      </c>
      <c r="AD91" s="68">
        <v>18864.73</v>
      </c>
      <c r="AF91" s="79" t="s">
        <v>175</v>
      </c>
      <c r="AG91" s="79" t="s">
        <v>176</v>
      </c>
      <c r="AH91" s="80" t="s">
        <v>1156</v>
      </c>
      <c r="AI91" s="81">
        <v>16</v>
      </c>
      <c r="AJ91" s="68">
        <v>643223.31731489848</v>
      </c>
      <c r="AK91" s="68">
        <v>36504.180000000008</v>
      </c>
      <c r="AL91" s="68">
        <v>0</v>
      </c>
      <c r="AM91" s="68">
        <v>1926.6699999999998</v>
      </c>
      <c r="AN91" s="68">
        <v>136610.4558172705</v>
      </c>
      <c r="AO91" s="68">
        <v>99748.994348125751</v>
      </c>
      <c r="AP91" s="68">
        <v>0</v>
      </c>
      <c r="AQ91" s="68">
        <v>7657.4037536331452</v>
      </c>
      <c r="AR91" s="68">
        <f t="shared" si="12"/>
        <v>944847.31123392796</v>
      </c>
      <c r="AS91" s="68">
        <v>19176.289999999997</v>
      </c>
      <c r="AU91" s="79" t="s">
        <v>175</v>
      </c>
      <c r="AV91" s="79" t="s">
        <v>176</v>
      </c>
      <c r="AW91" s="80" t="s">
        <v>1157</v>
      </c>
      <c r="AX91" s="81">
        <v>16</v>
      </c>
      <c r="AY91" s="68">
        <v>654411.9920711288</v>
      </c>
      <c r="AZ91" s="68">
        <v>37137.289999999994</v>
      </c>
      <c r="BA91" s="68">
        <v>0</v>
      </c>
      <c r="BB91" s="68">
        <v>1960.1299999999999</v>
      </c>
      <c r="BC91" s="68">
        <v>138996.12876400337</v>
      </c>
      <c r="BD91" s="68">
        <v>99748.994348125751</v>
      </c>
      <c r="BE91" s="68">
        <v>0</v>
      </c>
      <c r="BF91" s="68">
        <v>7810.5722287056269</v>
      </c>
      <c r="BG91" s="68">
        <f t="shared" si="13"/>
        <v>959575.58741196361</v>
      </c>
      <c r="BH91" s="68">
        <v>19510.48</v>
      </c>
    </row>
    <row r="92" spans="2:60">
      <c r="B92" s="79" t="s">
        <v>177</v>
      </c>
      <c r="C92" s="79" t="s">
        <v>178</v>
      </c>
      <c r="D92" s="80" t="s">
        <v>953</v>
      </c>
      <c r="E92" s="81">
        <v>19</v>
      </c>
      <c r="F92" s="68"/>
      <c r="G92" s="68"/>
      <c r="H92" s="68"/>
      <c r="I92" s="68"/>
      <c r="J92" s="68"/>
      <c r="K92" s="68"/>
      <c r="L92" s="68"/>
      <c r="M92" s="68"/>
      <c r="N92" s="68">
        <f t="shared" si="10"/>
        <v>0</v>
      </c>
      <c r="O92" s="68"/>
      <c r="Q92" s="79" t="s">
        <v>177</v>
      </c>
      <c r="R92" s="79" t="s">
        <v>178</v>
      </c>
      <c r="S92" s="80" t="s">
        <v>954</v>
      </c>
      <c r="T92" s="81">
        <v>16</v>
      </c>
      <c r="U92" s="68">
        <v>6375468.8931064159</v>
      </c>
      <c r="V92" s="68">
        <v>76112.3</v>
      </c>
      <c r="W92" s="68">
        <v>0</v>
      </c>
      <c r="X92" s="68">
        <v>19103.870000000003</v>
      </c>
      <c r="Y92" s="68">
        <v>448994.92846828332</v>
      </c>
      <c r="Z92" s="68">
        <v>404203.68539539981</v>
      </c>
      <c r="AA92" s="68">
        <v>171056.33271788171</v>
      </c>
      <c r="AB92" s="68">
        <v>30672.168821662664</v>
      </c>
      <c r="AC92" s="68">
        <f t="shared" si="11"/>
        <v>7525612.1785096433</v>
      </c>
      <c r="AD92" s="68">
        <v>0</v>
      </c>
      <c r="AF92" s="79" t="s">
        <v>177</v>
      </c>
      <c r="AG92" s="79" t="s">
        <v>178</v>
      </c>
      <c r="AH92" s="80" t="s">
        <v>1156</v>
      </c>
      <c r="AI92" s="81">
        <v>16</v>
      </c>
      <c r="AJ92" s="68">
        <v>6460821.7085349765</v>
      </c>
      <c r="AK92" s="68">
        <v>77250.47</v>
      </c>
      <c r="AL92" s="68">
        <v>0</v>
      </c>
      <c r="AM92" s="68">
        <v>19363.310000000001</v>
      </c>
      <c r="AN92" s="68">
        <v>456531.25921914051</v>
      </c>
      <c r="AO92" s="68">
        <v>404203.68539539981</v>
      </c>
      <c r="AP92" s="68">
        <v>174357.54545232857</v>
      </c>
      <c r="AQ92" s="68">
        <v>30996.843900633045</v>
      </c>
      <c r="AR92" s="68">
        <f t="shared" si="12"/>
        <v>7623524.822502478</v>
      </c>
      <c r="AS92" s="68">
        <v>0</v>
      </c>
      <c r="AU92" s="79" t="s">
        <v>177</v>
      </c>
      <c r="AV92" s="79" t="s">
        <v>178</v>
      </c>
      <c r="AW92" s="80" t="s">
        <v>1157</v>
      </c>
      <c r="AX92" s="81">
        <v>16</v>
      </c>
      <c r="AY92" s="68">
        <v>6613226.195476003</v>
      </c>
      <c r="AZ92" s="68">
        <v>79221.110000000015</v>
      </c>
      <c r="BA92" s="68">
        <v>0</v>
      </c>
      <c r="BB92" s="68">
        <v>19805.269999999997</v>
      </c>
      <c r="BC92" s="68">
        <v>468512.66453204036</v>
      </c>
      <c r="BD92" s="68">
        <v>404203.68539539981</v>
      </c>
      <c r="BE92" s="68">
        <v>178851.99324608012</v>
      </c>
      <c r="BF92" s="68">
        <v>31783.716885977425</v>
      </c>
      <c r="BG92" s="68">
        <f t="shared" si="13"/>
        <v>7795604.6355355009</v>
      </c>
      <c r="BH92" s="68">
        <v>0</v>
      </c>
    </row>
    <row r="93" spans="2:60">
      <c r="B93" s="79" t="s">
        <v>179</v>
      </c>
      <c r="C93" s="79" t="s">
        <v>180</v>
      </c>
      <c r="D93" s="80" t="s">
        <v>953</v>
      </c>
      <c r="E93" s="81">
        <v>19</v>
      </c>
      <c r="F93" s="68"/>
      <c r="G93" s="68"/>
      <c r="H93" s="68"/>
      <c r="I93" s="68"/>
      <c r="J93" s="68"/>
      <c r="K93" s="68"/>
      <c r="L93" s="68"/>
      <c r="M93" s="68"/>
      <c r="N93" s="68">
        <f t="shared" si="10"/>
        <v>0</v>
      </c>
      <c r="O93" s="68"/>
      <c r="Q93" s="79" t="s">
        <v>179</v>
      </c>
      <c r="R93" s="79" t="s">
        <v>180</v>
      </c>
      <c r="S93" s="80" t="s">
        <v>954</v>
      </c>
      <c r="T93" s="81">
        <v>16</v>
      </c>
      <c r="U93" s="68">
        <v>7491784.1673418172</v>
      </c>
      <c r="V93" s="68">
        <v>280199.36</v>
      </c>
      <c r="W93" s="68">
        <v>16022.220000000001</v>
      </c>
      <c r="X93" s="68">
        <v>24510.809999999998</v>
      </c>
      <c r="Y93" s="68">
        <v>1247995.8475266807</v>
      </c>
      <c r="Z93" s="68">
        <v>821861.26097635261</v>
      </c>
      <c r="AA93" s="68">
        <v>209802.74698494328</v>
      </c>
      <c r="AB93" s="68">
        <v>82228.261999640614</v>
      </c>
      <c r="AC93" s="68">
        <f t="shared" si="11"/>
        <v>10309509.504829435</v>
      </c>
      <c r="AD93" s="68">
        <v>135104.82999999999</v>
      </c>
      <c r="AF93" s="79" t="s">
        <v>179</v>
      </c>
      <c r="AG93" s="79" t="s">
        <v>180</v>
      </c>
      <c r="AH93" s="80" t="s">
        <v>1156</v>
      </c>
      <c r="AI93" s="81">
        <v>16</v>
      </c>
      <c r="AJ93" s="68">
        <v>7599479.3079724181</v>
      </c>
      <c r="AK93" s="68">
        <v>282353.99000000005</v>
      </c>
      <c r="AL93" s="68">
        <v>16282.9</v>
      </c>
      <c r="AM93" s="68">
        <v>24903.24</v>
      </c>
      <c r="AN93" s="68">
        <v>1268494.0810111307</v>
      </c>
      <c r="AO93" s="68">
        <v>821861.26097635261</v>
      </c>
      <c r="AP93" s="68">
        <v>213275.6359215962</v>
      </c>
      <c r="AQ93" s="68">
        <v>83310.181184079498</v>
      </c>
      <c r="AR93" s="68">
        <f t="shared" si="12"/>
        <v>10448833.347065577</v>
      </c>
      <c r="AS93" s="68">
        <v>138872.75</v>
      </c>
      <c r="AU93" s="79" t="s">
        <v>179</v>
      </c>
      <c r="AV93" s="79" t="s">
        <v>180</v>
      </c>
      <c r="AW93" s="80" t="s">
        <v>1157</v>
      </c>
      <c r="AX93" s="81">
        <v>16</v>
      </c>
      <c r="AY93" s="68">
        <v>7787243.462628413</v>
      </c>
      <c r="AZ93" s="68">
        <v>289797.76000000001</v>
      </c>
      <c r="BA93" s="68">
        <v>16677.96</v>
      </c>
      <c r="BB93" s="68">
        <v>25558.440000000002</v>
      </c>
      <c r="BC93" s="68">
        <v>1301829.0955848438</v>
      </c>
      <c r="BD93" s="68">
        <v>821861.26097635261</v>
      </c>
      <c r="BE93" s="68">
        <v>218941.70094904516</v>
      </c>
      <c r="BF93" s="68">
        <v>85589.637099890038</v>
      </c>
      <c r="BG93" s="68">
        <f t="shared" si="13"/>
        <v>10690029.057238543</v>
      </c>
      <c r="BH93" s="68">
        <v>142529.74</v>
      </c>
    </row>
    <row r="94" spans="2:60">
      <c r="B94" s="79" t="s">
        <v>181</v>
      </c>
      <c r="C94" s="79" t="s">
        <v>182</v>
      </c>
      <c r="D94" s="80" t="s">
        <v>953</v>
      </c>
      <c r="E94" s="81">
        <v>19</v>
      </c>
      <c r="F94" s="68"/>
      <c r="G94" s="68"/>
      <c r="H94" s="68"/>
      <c r="I94" s="68"/>
      <c r="J94" s="68"/>
      <c r="K94" s="68"/>
      <c r="L94" s="68"/>
      <c r="M94" s="68"/>
      <c r="N94" s="68">
        <f t="shared" si="10"/>
        <v>0</v>
      </c>
      <c r="O94" s="68"/>
      <c r="Q94" s="79" t="s">
        <v>181</v>
      </c>
      <c r="R94" s="79" t="s">
        <v>182</v>
      </c>
      <c r="S94" s="80" t="s">
        <v>954</v>
      </c>
      <c r="T94" s="81">
        <v>16</v>
      </c>
      <c r="U94" s="68">
        <v>10479391.867107833</v>
      </c>
      <c r="V94" s="68">
        <v>413673.21999999991</v>
      </c>
      <c r="W94" s="68">
        <v>49500.37000000001</v>
      </c>
      <c r="X94" s="68">
        <v>36342.040000000008</v>
      </c>
      <c r="Y94" s="68">
        <v>1749277.1736204384</v>
      </c>
      <c r="Z94" s="68">
        <v>579124.39306583581</v>
      </c>
      <c r="AA94" s="68">
        <v>526889.34341799549</v>
      </c>
      <c r="AB94" s="68">
        <v>119498.9121707771</v>
      </c>
      <c r="AC94" s="68">
        <f t="shared" si="11"/>
        <v>14210054.379382879</v>
      </c>
      <c r="AD94" s="68">
        <v>256357.06</v>
      </c>
      <c r="AF94" s="79" t="s">
        <v>181</v>
      </c>
      <c r="AG94" s="79" t="s">
        <v>182</v>
      </c>
      <c r="AH94" s="80" t="s">
        <v>1156</v>
      </c>
      <c r="AI94" s="81">
        <v>16</v>
      </c>
      <c r="AJ94" s="68">
        <v>10650863.286979379</v>
      </c>
      <c r="AK94" s="68">
        <v>416173.08</v>
      </c>
      <c r="AL94" s="68">
        <v>50171.56</v>
      </c>
      <c r="AM94" s="68">
        <v>36869.29</v>
      </c>
      <c r="AN94" s="68">
        <v>1778191.9678515387</v>
      </c>
      <c r="AO94" s="68">
        <v>579124.39306583581</v>
      </c>
      <c r="AP94" s="68">
        <v>535638.41817032895</v>
      </c>
      <c r="AQ94" s="68">
        <v>121277.72511812672</v>
      </c>
      <c r="AR94" s="68">
        <f t="shared" si="12"/>
        <v>14431914.04118521</v>
      </c>
      <c r="AS94" s="68">
        <v>263604.32</v>
      </c>
      <c r="AU94" s="79" t="s">
        <v>181</v>
      </c>
      <c r="AV94" s="79" t="s">
        <v>182</v>
      </c>
      <c r="AW94" s="80" t="s">
        <v>1157</v>
      </c>
      <c r="AX94" s="81">
        <v>16</v>
      </c>
      <c r="AY94" s="68">
        <v>10929193.13291242</v>
      </c>
      <c r="AZ94" s="68">
        <v>426967.03000000009</v>
      </c>
      <c r="BA94" s="68">
        <v>51479.659999999996</v>
      </c>
      <c r="BB94" s="68">
        <v>37837.03</v>
      </c>
      <c r="BC94" s="68">
        <v>1824848.3316152093</v>
      </c>
      <c r="BD94" s="68">
        <v>579124.39306583581</v>
      </c>
      <c r="BE94" s="68">
        <v>549763.49291379773</v>
      </c>
      <c r="BF94" s="68">
        <v>124748.73884364776</v>
      </c>
      <c r="BG94" s="68">
        <f t="shared" si="13"/>
        <v>14794474.85935091</v>
      </c>
      <c r="BH94" s="68">
        <v>270513.05</v>
      </c>
    </row>
    <row r="95" spans="2:60">
      <c r="B95" s="79" t="s">
        <v>183</v>
      </c>
      <c r="C95" s="79" t="s">
        <v>184</v>
      </c>
      <c r="D95" s="80" t="s">
        <v>953</v>
      </c>
      <c r="E95" s="81">
        <v>19</v>
      </c>
      <c r="F95" s="68"/>
      <c r="G95" s="68"/>
      <c r="H95" s="68"/>
      <c r="I95" s="68"/>
      <c r="J95" s="68"/>
      <c r="K95" s="68"/>
      <c r="L95" s="68"/>
      <c r="M95" s="68"/>
      <c r="N95" s="68">
        <f t="shared" si="10"/>
        <v>0</v>
      </c>
      <c r="O95" s="68"/>
      <c r="Q95" s="79" t="s">
        <v>183</v>
      </c>
      <c r="R95" s="79" t="s">
        <v>184</v>
      </c>
      <c r="S95" s="80" t="s">
        <v>954</v>
      </c>
      <c r="T95" s="81">
        <v>16</v>
      </c>
      <c r="U95" s="68">
        <v>516085533.15271664</v>
      </c>
      <c r="V95" s="68">
        <v>12032361.239999998</v>
      </c>
      <c r="W95" s="68">
        <v>12242960.23</v>
      </c>
      <c r="X95" s="68">
        <v>1747724.19</v>
      </c>
      <c r="Y95" s="68">
        <v>83399052.548617631</v>
      </c>
      <c r="Z95" s="68">
        <v>30047464.58497538</v>
      </c>
      <c r="AA95" s="68">
        <v>15394756.771517709</v>
      </c>
      <c r="AB95" s="68">
        <v>6007789.900853157</v>
      </c>
      <c r="AC95" s="68">
        <f t="shared" si="11"/>
        <v>681992765.00868058</v>
      </c>
      <c r="AD95" s="68">
        <v>5035122.3899999997</v>
      </c>
      <c r="AF95" s="79" t="s">
        <v>183</v>
      </c>
      <c r="AG95" s="79" t="s">
        <v>184</v>
      </c>
      <c r="AH95" s="80" t="s">
        <v>1156</v>
      </c>
      <c r="AI95" s="81">
        <v>16</v>
      </c>
      <c r="AJ95" s="68">
        <v>524480581.90992606</v>
      </c>
      <c r="AK95" s="68">
        <v>12136193.040000003</v>
      </c>
      <c r="AL95" s="68">
        <v>12420401.959999999</v>
      </c>
      <c r="AM95" s="68">
        <v>1773037.3499999999</v>
      </c>
      <c r="AN95" s="68">
        <v>84761053.957190916</v>
      </c>
      <c r="AO95" s="68">
        <v>30047464.58497538</v>
      </c>
      <c r="AP95" s="68">
        <v>15650377.152312411</v>
      </c>
      <c r="AQ95" s="68">
        <v>6097182.5016251802</v>
      </c>
      <c r="AR95" s="68">
        <f t="shared" si="12"/>
        <v>692544802.34602988</v>
      </c>
      <c r="AS95" s="68">
        <v>5178509.8900000006</v>
      </c>
      <c r="AU95" s="79" t="s">
        <v>183</v>
      </c>
      <c r="AV95" s="79" t="s">
        <v>184</v>
      </c>
      <c r="AW95" s="80" t="s">
        <v>1157</v>
      </c>
      <c r="AX95" s="81">
        <v>16</v>
      </c>
      <c r="AY95" s="68">
        <v>538271452.97111571</v>
      </c>
      <c r="AZ95" s="68">
        <v>12455507.459999997</v>
      </c>
      <c r="BA95" s="68">
        <v>12747413.99</v>
      </c>
      <c r="BB95" s="68">
        <v>1819762.65</v>
      </c>
      <c r="BC95" s="68">
        <v>86995662.096400961</v>
      </c>
      <c r="BD95" s="68">
        <v>30047464.58497538</v>
      </c>
      <c r="BE95" s="68">
        <v>16063846.59753249</v>
      </c>
      <c r="BF95" s="68">
        <v>6271784.3335808516</v>
      </c>
      <c r="BG95" s="68">
        <f t="shared" si="13"/>
        <v>709988008.5936054</v>
      </c>
      <c r="BH95" s="68">
        <v>5315113.9099999992</v>
      </c>
    </row>
    <row r="96" spans="2:60">
      <c r="B96" s="79" t="s">
        <v>185</v>
      </c>
      <c r="C96" s="79" t="s">
        <v>186</v>
      </c>
      <c r="D96" s="80" t="s">
        <v>953</v>
      </c>
      <c r="E96" s="81">
        <v>19</v>
      </c>
      <c r="F96" s="68"/>
      <c r="G96" s="68"/>
      <c r="H96" s="68"/>
      <c r="I96" s="68"/>
      <c r="J96" s="68"/>
      <c r="K96" s="68"/>
      <c r="L96" s="68"/>
      <c r="M96" s="68"/>
      <c r="N96" s="68">
        <f t="shared" si="10"/>
        <v>0</v>
      </c>
      <c r="O96" s="68"/>
      <c r="Q96" s="79" t="s">
        <v>185</v>
      </c>
      <c r="R96" s="79" t="s">
        <v>186</v>
      </c>
      <c r="S96" s="80" t="s">
        <v>954</v>
      </c>
      <c r="T96" s="81">
        <v>16</v>
      </c>
      <c r="U96" s="68">
        <v>196197730.12533712</v>
      </c>
      <c r="V96" s="68">
        <v>9550381.0199999996</v>
      </c>
      <c r="W96" s="68">
        <v>8966496.1099999994</v>
      </c>
      <c r="X96" s="68">
        <v>680678.70000000007</v>
      </c>
      <c r="Y96" s="68">
        <v>31888581.926297706</v>
      </c>
      <c r="Z96" s="68">
        <v>13096616.407138364</v>
      </c>
      <c r="AA96" s="68">
        <v>12993320.542942211</v>
      </c>
      <c r="AB96" s="68">
        <v>2471886.2665905356</v>
      </c>
      <c r="AC96" s="68">
        <f t="shared" si="11"/>
        <v>281837172.99830592</v>
      </c>
      <c r="AD96" s="68">
        <v>5991481.9000000004</v>
      </c>
      <c r="AF96" s="79" t="s">
        <v>185</v>
      </c>
      <c r="AG96" s="79" t="s">
        <v>186</v>
      </c>
      <c r="AH96" s="80" t="s">
        <v>1156</v>
      </c>
      <c r="AI96" s="81">
        <v>16</v>
      </c>
      <c r="AJ96" s="68">
        <v>199401954.65994567</v>
      </c>
      <c r="AK96" s="68">
        <v>9605238.0699999966</v>
      </c>
      <c r="AL96" s="68">
        <v>9096284.0999999996</v>
      </c>
      <c r="AM96" s="68">
        <v>690586.24</v>
      </c>
      <c r="AN96" s="68">
        <v>32412859.867117606</v>
      </c>
      <c r="AO96" s="68">
        <v>13096616.407138364</v>
      </c>
      <c r="AP96" s="68">
        <v>13210421.19429644</v>
      </c>
      <c r="AQ96" s="68">
        <v>2508669.4762738347</v>
      </c>
      <c r="AR96" s="68">
        <f t="shared" si="12"/>
        <v>286184234.72477192</v>
      </c>
      <c r="AS96" s="68">
        <v>6161604.71</v>
      </c>
      <c r="AU96" s="79" t="s">
        <v>185</v>
      </c>
      <c r="AV96" s="79" t="s">
        <v>186</v>
      </c>
      <c r="AW96" s="80" t="s">
        <v>1157</v>
      </c>
      <c r="AX96" s="81">
        <v>16</v>
      </c>
      <c r="AY96" s="68">
        <v>204625044.80278647</v>
      </c>
      <c r="AZ96" s="68">
        <v>9856807.1999999993</v>
      </c>
      <c r="BA96" s="68">
        <v>9334786.9199999999</v>
      </c>
      <c r="BB96" s="68">
        <v>708596.90999999992</v>
      </c>
      <c r="BC96" s="68">
        <v>33264788.623569697</v>
      </c>
      <c r="BD96" s="68">
        <v>13096616.407138364</v>
      </c>
      <c r="BE96" s="68">
        <v>13558319.568377828</v>
      </c>
      <c r="BF96" s="68">
        <v>2580507.0775966048</v>
      </c>
      <c r="BG96" s="68">
        <f t="shared" si="13"/>
        <v>293348993.73946899</v>
      </c>
      <c r="BH96" s="68">
        <v>6323526.2299999995</v>
      </c>
    </row>
    <row r="97" spans="2:60">
      <c r="B97" s="79" t="s">
        <v>187</v>
      </c>
      <c r="C97" s="79" t="s">
        <v>188</v>
      </c>
      <c r="D97" s="80" t="s">
        <v>953</v>
      </c>
      <c r="E97" s="81">
        <v>19</v>
      </c>
      <c r="F97" s="68"/>
      <c r="G97" s="68"/>
      <c r="H97" s="68"/>
      <c r="I97" s="68"/>
      <c r="J97" s="68"/>
      <c r="K97" s="68"/>
      <c r="L97" s="68"/>
      <c r="M97" s="68"/>
      <c r="N97" s="68">
        <f t="shared" si="10"/>
        <v>0</v>
      </c>
      <c r="O97" s="68"/>
      <c r="Q97" s="79" t="s">
        <v>187</v>
      </c>
      <c r="R97" s="79" t="s">
        <v>188</v>
      </c>
      <c r="S97" s="80" t="s">
        <v>954</v>
      </c>
      <c r="T97" s="81">
        <v>16</v>
      </c>
      <c r="U97" s="68">
        <v>37188614.827036828</v>
      </c>
      <c r="V97" s="68">
        <v>850728.84</v>
      </c>
      <c r="W97" s="68">
        <v>485672.97</v>
      </c>
      <c r="X97" s="68">
        <v>0</v>
      </c>
      <c r="Y97" s="68">
        <v>6251321.48702743</v>
      </c>
      <c r="Z97" s="68">
        <v>2251554.2355375001</v>
      </c>
      <c r="AA97" s="68">
        <v>2912214.7325468333</v>
      </c>
      <c r="AB97" s="68">
        <v>442081.11268040538</v>
      </c>
      <c r="AC97" s="68">
        <f t="shared" si="11"/>
        <v>50384807.674828999</v>
      </c>
      <c r="AD97" s="68">
        <v>2619.4700000000003</v>
      </c>
      <c r="AF97" s="79" t="s">
        <v>187</v>
      </c>
      <c r="AG97" s="79" t="s">
        <v>188</v>
      </c>
      <c r="AH97" s="80" t="s">
        <v>1156</v>
      </c>
      <c r="AI97" s="81">
        <v>16</v>
      </c>
      <c r="AJ97" s="68">
        <v>37795991.033485226</v>
      </c>
      <c r="AK97" s="68">
        <v>863013.76</v>
      </c>
      <c r="AL97" s="68">
        <v>492727.91</v>
      </c>
      <c r="AM97" s="68">
        <v>0</v>
      </c>
      <c r="AN97" s="68">
        <v>6353851.3875486581</v>
      </c>
      <c r="AO97" s="68">
        <v>2251554.2355375001</v>
      </c>
      <c r="AP97" s="68">
        <v>2960469.3113364633</v>
      </c>
      <c r="AQ97" s="68">
        <v>448655.04315686971</v>
      </c>
      <c r="AR97" s="68">
        <f t="shared" si="12"/>
        <v>51168926.18106471</v>
      </c>
      <c r="AS97" s="68">
        <v>2663.5</v>
      </c>
      <c r="AU97" s="79" t="s">
        <v>187</v>
      </c>
      <c r="AV97" s="79" t="s">
        <v>188</v>
      </c>
      <c r="AW97" s="80" t="s">
        <v>1157</v>
      </c>
      <c r="AX97" s="81">
        <v>16</v>
      </c>
      <c r="AY97" s="68">
        <v>38789267.969220355</v>
      </c>
      <c r="AZ97" s="68">
        <v>885759.33000000007</v>
      </c>
      <c r="BA97" s="68">
        <v>505574.32999999996</v>
      </c>
      <c r="BB97" s="68">
        <v>0</v>
      </c>
      <c r="BC97" s="68">
        <v>6521138.2661002837</v>
      </c>
      <c r="BD97" s="68">
        <v>2251554.2355375001</v>
      </c>
      <c r="BE97" s="68">
        <v>3038529.6454770137</v>
      </c>
      <c r="BF97" s="68">
        <v>461502.51082821935</v>
      </c>
      <c r="BG97" s="68">
        <f t="shared" si="13"/>
        <v>52456037.017163366</v>
      </c>
      <c r="BH97" s="68">
        <v>2710.7299999999996</v>
      </c>
    </row>
    <row r="98" spans="2:60">
      <c r="B98" s="79" t="s">
        <v>189</v>
      </c>
      <c r="C98" s="79" t="s">
        <v>190</v>
      </c>
      <c r="D98" s="80" t="s">
        <v>953</v>
      </c>
      <c r="E98" s="81">
        <v>19</v>
      </c>
      <c r="F98" s="68"/>
      <c r="G98" s="68"/>
      <c r="H98" s="68"/>
      <c r="I98" s="68"/>
      <c r="J98" s="68"/>
      <c r="K98" s="68"/>
      <c r="L98" s="68"/>
      <c r="M98" s="68"/>
      <c r="N98" s="68">
        <f t="shared" si="10"/>
        <v>0</v>
      </c>
      <c r="O98" s="68"/>
      <c r="Q98" s="79" t="s">
        <v>189</v>
      </c>
      <c r="R98" s="79" t="s">
        <v>190</v>
      </c>
      <c r="S98" s="80" t="s">
        <v>954</v>
      </c>
      <c r="T98" s="81">
        <v>16</v>
      </c>
      <c r="U98" s="68">
        <v>39550363.666806571</v>
      </c>
      <c r="V98" s="68">
        <v>109468.93000000001</v>
      </c>
      <c r="W98" s="68">
        <v>367193.23000000004</v>
      </c>
      <c r="X98" s="68">
        <v>141253.81999999998</v>
      </c>
      <c r="Y98" s="68">
        <v>4577197.7607826246</v>
      </c>
      <c r="Z98" s="68">
        <v>1491651.1768652191</v>
      </c>
      <c r="AA98" s="68">
        <v>2642316.4347551833</v>
      </c>
      <c r="AB98" s="68">
        <v>435220.67530252039</v>
      </c>
      <c r="AC98" s="68">
        <f t="shared" si="11"/>
        <v>49314665.694512114</v>
      </c>
      <c r="AD98" s="68">
        <v>0</v>
      </c>
      <c r="AF98" s="79" t="s">
        <v>189</v>
      </c>
      <c r="AG98" s="79" t="s">
        <v>190</v>
      </c>
      <c r="AH98" s="80" t="s">
        <v>1156</v>
      </c>
      <c r="AI98" s="81">
        <v>16</v>
      </c>
      <c r="AJ98" s="68">
        <v>40197711.96608936</v>
      </c>
      <c r="AK98" s="68">
        <v>111023.84</v>
      </c>
      <c r="AL98" s="68">
        <v>372531.80000000005</v>
      </c>
      <c r="AM98" s="68">
        <v>143350.04999999999</v>
      </c>
      <c r="AN98" s="68">
        <v>4652238.3423695406</v>
      </c>
      <c r="AO98" s="68">
        <v>1491651.1768652191</v>
      </c>
      <c r="AP98" s="68">
        <v>2686033.8363572108</v>
      </c>
      <c r="AQ98" s="68">
        <v>441689.80358682573</v>
      </c>
      <c r="AR98" s="68">
        <f t="shared" si="12"/>
        <v>50096230.815268159</v>
      </c>
      <c r="AS98" s="68">
        <v>0</v>
      </c>
      <c r="AU98" s="79" t="s">
        <v>189</v>
      </c>
      <c r="AV98" s="79" t="s">
        <v>190</v>
      </c>
      <c r="AW98" s="80" t="s">
        <v>1157</v>
      </c>
      <c r="AX98" s="81">
        <v>16</v>
      </c>
      <c r="AY98" s="68">
        <v>41256849.231148072</v>
      </c>
      <c r="AZ98" s="68">
        <v>113898.25</v>
      </c>
      <c r="BA98" s="68">
        <v>382307.83</v>
      </c>
      <c r="BB98" s="68">
        <v>147137.47999999998</v>
      </c>
      <c r="BC98" s="68">
        <v>4774926.2563642198</v>
      </c>
      <c r="BD98" s="68">
        <v>1491651.1768652191</v>
      </c>
      <c r="BE98" s="68">
        <v>2757056.5898016682</v>
      </c>
      <c r="BF98" s="68">
        <v>454342.3430038467</v>
      </c>
      <c r="BG98" s="68">
        <f t="shared" si="13"/>
        <v>51378169.157183021</v>
      </c>
      <c r="BH98" s="68">
        <v>0</v>
      </c>
    </row>
    <row r="99" spans="2:60">
      <c r="B99" s="79" t="s">
        <v>191</v>
      </c>
      <c r="C99" s="79" t="s">
        <v>192</v>
      </c>
      <c r="D99" s="80" t="s">
        <v>953</v>
      </c>
      <c r="E99" s="81">
        <v>19</v>
      </c>
      <c r="F99" s="68"/>
      <c r="G99" s="68"/>
      <c r="H99" s="68"/>
      <c r="I99" s="68"/>
      <c r="J99" s="68"/>
      <c r="K99" s="68"/>
      <c r="L99" s="68"/>
      <c r="M99" s="68"/>
      <c r="N99" s="68">
        <f t="shared" si="10"/>
        <v>0</v>
      </c>
      <c r="O99" s="68"/>
      <c r="Q99" s="79" t="s">
        <v>191</v>
      </c>
      <c r="R99" s="79" t="s">
        <v>192</v>
      </c>
      <c r="S99" s="80" t="s">
        <v>954</v>
      </c>
      <c r="T99" s="81">
        <v>16</v>
      </c>
      <c r="U99" s="68">
        <v>170666450.14167538</v>
      </c>
      <c r="V99" s="68">
        <v>8883236.4399999976</v>
      </c>
      <c r="W99" s="68">
        <v>10414329.060000002</v>
      </c>
      <c r="X99" s="68">
        <v>594021.7300000001</v>
      </c>
      <c r="Y99" s="68">
        <v>28323374.218311287</v>
      </c>
      <c r="Z99" s="68">
        <v>6167423.3906749226</v>
      </c>
      <c r="AA99" s="68">
        <v>11560377.737251516</v>
      </c>
      <c r="AB99" s="68">
        <v>2258097.7254779339</v>
      </c>
      <c r="AC99" s="68">
        <f t="shared" si="11"/>
        <v>244259266.48339102</v>
      </c>
      <c r="AD99" s="68">
        <v>5391956.04</v>
      </c>
      <c r="AF99" s="79" t="s">
        <v>191</v>
      </c>
      <c r="AG99" s="79" t="s">
        <v>192</v>
      </c>
      <c r="AH99" s="80" t="s">
        <v>1156</v>
      </c>
      <c r="AI99" s="81">
        <v>16</v>
      </c>
      <c r="AJ99" s="68">
        <v>173442260.88147643</v>
      </c>
      <c r="AK99" s="68">
        <v>8936512.4600000009</v>
      </c>
      <c r="AL99" s="68">
        <v>10565211.429999998</v>
      </c>
      <c r="AM99" s="68">
        <v>602605.29</v>
      </c>
      <c r="AN99" s="68">
        <v>28786614.921152599</v>
      </c>
      <c r="AO99" s="68">
        <v>6167423.3906749226</v>
      </c>
      <c r="AP99" s="68">
        <v>11751824.064372865</v>
      </c>
      <c r="AQ99" s="68">
        <v>2291697.3412464261</v>
      </c>
      <c r="AR99" s="68">
        <f t="shared" si="12"/>
        <v>248089671.74892324</v>
      </c>
      <c r="AS99" s="68">
        <v>5545521.9699999997</v>
      </c>
      <c r="AU99" s="79" t="s">
        <v>191</v>
      </c>
      <c r="AV99" s="79" t="s">
        <v>192</v>
      </c>
      <c r="AW99" s="80" t="s">
        <v>1157</v>
      </c>
      <c r="AX99" s="81">
        <v>16</v>
      </c>
      <c r="AY99" s="68">
        <v>178001544.94330776</v>
      </c>
      <c r="AZ99" s="68">
        <v>9171523.3399999999</v>
      </c>
      <c r="BA99" s="68">
        <v>10843475.57</v>
      </c>
      <c r="BB99" s="68">
        <v>618499.21000000008</v>
      </c>
      <c r="BC99" s="68">
        <v>29545610.743232336</v>
      </c>
      <c r="BD99" s="68">
        <v>6167423.3906749226</v>
      </c>
      <c r="BE99" s="68">
        <v>12062133.083341351</v>
      </c>
      <c r="BF99" s="68">
        <v>2357318.8826420009</v>
      </c>
      <c r="BG99" s="68">
        <f t="shared" si="13"/>
        <v>254459385.95319837</v>
      </c>
      <c r="BH99" s="68">
        <v>5691856.79</v>
      </c>
    </row>
    <row r="100" spans="2:60">
      <c r="B100" s="79" t="s">
        <v>193</v>
      </c>
      <c r="C100" s="79" t="s">
        <v>194</v>
      </c>
      <c r="D100" s="80" t="s">
        <v>953</v>
      </c>
      <c r="E100" s="81">
        <v>19</v>
      </c>
      <c r="F100" s="68"/>
      <c r="G100" s="68"/>
      <c r="H100" s="68"/>
      <c r="I100" s="68"/>
      <c r="J100" s="68"/>
      <c r="K100" s="68"/>
      <c r="L100" s="68"/>
      <c r="M100" s="68"/>
      <c r="N100" s="68">
        <f t="shared" si="10"/>
        <v>0</v>
      </c>
      <c r="O100" s="68"/>
      <c r="Q100" s="79" t="s">
        <v>193</v>
      </c>
      <c r="R100" s="79" t="s">
        <v>194</v>
      </c>
      <c r="S100" s="80" t="s">
        <v>954</v>
      </c>
      <c r="T100" s="81">
        <v>16</v>
      </c>
      <c r="U100" s="68">
        <v>12803744.202721253</v>
      </c>
      <c r="V100" s="68">
        <v>226645.31000000003</v>
      </c>
      <c r="W100" s="68">
        <v>132952.51999999999</v>
      </c>
      <c r="X100" s="68">
        <v>46262.81</v>
      </c>
      <c r="Y100" s="68">
        <v>1782927.2101738125</v>
      </c>
      <c r="Z100" s="68">
        <v>830106.58823684126</v>
      </c>
      <c r="AA100" s="68">
        <v>1032583.097828106</v>
      </c>
      <c r="AB100" s="68">
        <v>136607.87910206243</v>
      </c>
      <c r="AC100" s="68">
        <f t="shared" si="11"/>
        <v>16991829.618062075</v>
      </c>
      <c r="AD100" s="68">
        <v>0</v>
      </c>
      <c r="AF100" s="79" t="s">
        <v>193</v>
      </c>
      <c r="AG100" s="79" t="s">
        <v>194</v>
      </c>
      <c r="AH100" s="80" t="s">
        <v>1156</v>
      </c>
      <c r="AI100" s="81">
        <v>16</v>
      </c>
      <c r="AJ100" s="68">
        <v>13013183.415457521</v>
      </c>
      <c r="AK100" s="68">
        <v>229982.57</v>
      </c>
      <c r="AL100" s="68">
        <v>134839.37999999998</v>
      </c>
      <c r="AM100" s="68">
        <v>46933.05</v>
      </c>
      <c r="AN100" s="68">
        <v>1812368.8718402653</v>
      </c>
      <c r="AO100" s="68">
        <v>830106.58823684126</v>
      </c>
      <c r="AP100" s="68">
        <v>1049703.2536511926</v>
      </c>
      <c r="AQ100" s="68">
        <v>138641.53337600082</v>
      </c>
      <c r="AR100" s="68">
        <f t="shared" si="12"/>
        <v>17255758.662561823</v>
      </c>
      <c r="AS100" s="68">
        <v>0</v>
      </c>
      <c r="AU100" s="79" t="s">
        <v>193</v>
      </c>
      <c r="AV100" s="79" t="s">
        <v>194</v>
      </c>
      <c r="AW100" s="80" t="s">
        <v>1157</v>
      </c>
      <c r="AX100" s="81">
        <v>16</v>
      </c>
      <c r="AY100" s="68">
        <v>13352496.735615324</v>
      </c>
      <c r="AZ100" s="68">
        <v>235982.38999999998</v>
      </c>
      <c r="BA100" s="68">
        <v>138297.15000000002</v>
      </c>
      <c r="BB100" s="68">
        <v>48192.82</v>
      </c>
      <c r="BC100" s="68">
        <v>1860009.8774951792</v>
      </c>
      <c r="BD100" s="68">
        <v>830106.58823684126</v>
      </c>
      <c r="BE100" s="68">
        <v>1077723.4721922921</v>
      </c>
      <c r="BF100" s="68">
        <v>142605.18837118149</v>
      </c>
      <c r="BG100" s="68">
        <f t="shared" si="13"/>
        <v>17685414.221910819</v>
      </c>
      <c r="BH100" s="68">
        <v>0</v>
      </c>
    </row>
    <row r="101" spans="2:60">
      <c r="B101" s="79" t="s">
        <v>195</v>
      </c>
      <c r="C101" s="79" t="s">
        <v>196</v>
      </c>
      <c r="D101" s="80" t="s">
        <v>953</v>
      </c>
      <c r="E101" s="81">
        <v>19</v>
      </c>
      <c r="F101" s="68"/>
      <c r="G101" s="68"/>
      <c r="H101" s="68"/>
      <c r="I101" s="68"/>
      <c r="J101" s="68"/>
      <c r="K101" s="68"/>
      <c r="L101" s="68"/>
      <c r="M101" s="68"/>
      <c r="N101" s="68">
        <f t="shared" si="10"/>
        <v>0</v>
      </c>
      <c r="O101" s="68"/>
      <c r="Q101" s="79" t="s">
        <v>195</v>
      </c>
      <c r="R101" s="79" t="s">
        <v>196</v>
      </c>
      <c r="S101" s="80" t="s">
        <v>954</v>
      </c>
      <c r="T101" s="81">
        <v>16</v>
      </c>
      <c r="U101" s="68">
        <v>140021253.548996</v>
      </c>
      <c r="V101" s="68">
        <v>5508467.3000000007</v>
      </c>
      <c r="W101" s="68">
        <v>5142483.3999999994</v>
      </c>
      <c r="X101" s="68">
        <v>499222.76999999996</v>
      </c>
      <c r="Y101" s="68">
        <v>24662174.798567053</v>
      </c>
      <c r="Z101" s="68">
        <v>6675188.4147101622</v>
      </c>
      <c r="AA101" s="68">
        <v>11873211.422805654</v>
      </c>
      <c r="AB101" s="68">
        <v>1779154.931191057</v>
      </c>
      <c r="AC101" s="68">
        <f t="shared" si="11"/>
        <v>198992443.27626997</v>
      </c>
      <c r="AD101" s="68">
        <v>2831286.69</v>
      </c>
      <c r="AF101" s="79" t="s">
        <v>195</v>
      </c>
      <c r="AG101" s="79" t="s">
        <v>196</v>
      </c>
      <c r="AH101" s="80" t="s">
        <v>1156</v>
      </c>
      <c r="AI101" s="81">
        <v>16</v>
      </c>
      <c r="AJ101" s="68">
        <v>142297935.195351</v>
      </c>
      <c r="AK101" s="68">
        <v>5548682.1899999995</v>
      </c>
      <c r="AL101" s="68">
        <v>5216894.330000001</v>
      </c>
      <c r="AM101" s="68">
        <v>506406.94</v>
      </c>
      <c r="AN101" s="68">
        <v>25065263.611882646</v>
      </c>
      <c r="AO101" s="68">
        <v>6675188.4147101622</v>
      </c>
      <c r="AP101" s="68">
        <v>12070854.239200002</v>
      </c>
      <c r="AQ101" s="68">
        <v>1805624.6225961745</v>
      </c>
      <c r="AR101" s="68">
        <f t="shared" si="12"/>
        <v>202098719.02373999</v>
      </c>
      <c r="AS101" s="68">
        <v>2911869.48</v>
      </c>
      <c r="AU101" s="79" t="s">
        <v>195</v>
      </c>
      <c r="AV101" s="79" t="s">
        <v>196</v>
      </c>
      <c r="AW101" s="80" t="s">
        <v>1157</v>
      </c>
      <c r="AX101" s="81">
        <v>16</v>
      </c>
      <c r="AY101" s="68">
        <v>146037447.47453555</v>
      </c>
      <c r="AZ101" s="68">
        <v>5694667.3099999987</v>
      </c>
      <c r="BA101" s="68">
        <v>5354351.7699999996</v>
      </c>
      <c r="BB101" s="68">
        <v>519802.52999999997</v>
      </c>
      <c r="BC101" s="68">
        <v>25726127.572802536</v>
      </c>
      <c r="BD101" s="68">
        <v>6675188.4147101622</v>
      </c>
      <c r="BE101" s="68">
        <v>12389628.229721567</v>
      </c>
      <c r="BF101" s="68">
        <v>1857331.9472915232</v>
      </c>
      <c r="BG101" s="68">
        <f t="shared" si="13"/>
        <v>207243257.47906137</v>
      </c>
      <c r="BH101" s="68">
        <v>2988712.23</v>
      </c>
    </row>
    <row r="102" spans="2:60">
      <c r="B102" s="79" t="s">
        <v>197</v>
      </c>
      <c r="C102" s="79" t="s">
        <v>198</v>
      </c>
      <c r="D102" s="80" t="s">
        <v>953</v>
      </c>
      <c r="E102" s="81">
        <v>19</v>
      </c>
      <c r="F102" s="68"/>
      <c r="G102" s="68"/>
      <c r="H102" s="68"/>
      <c r="I102" s="68"/>
      <c r="J102" s="68"/>
      <c r="K102" s="68"/>
      <c r="L102" s="68"/>
      <c r="M102" s="68"/>
      <c r="N102" s="68">
        <f t="shared" si="10"/>
        <v>0</v>
      </c>
      <c r="O102" s="68"/>
      <c r="Q102" s="79" t="s">
        <v>197</v>
      </c>
      <c r="R102" s="79" t="s">
        <v>198</v>
      </c>
      <c r="S102" s="80" t="s">
        <v>954</v>
      </c>
      <c r="T102" s="81">
        <v>16</v>
      </c>
      <c r="U102" s="68">
        <v>2135490.2848044885</v>
      </c>
      <c r="V102" s="68">
        <v>33056.030000000013</v>
      </c>
      <c r="W102" s="68">
        <v>0</v>
      </c>
      <c r="X102" s="68">
        <v>1667.0400000000002</v>
      </c>
      <c r="Y102" s="68">
        <v>102230.69368190432</v>
      </c>
      <c r="Z102" s="68">
        <v>16367.231574150295</v>
      </c>
      <c r="AA102" s="68">
        <v>0</v>
      </c>
      <c r="AB102" s="68">
        <v>22553.228089702781</v>
      </c>
      <c r="AC102" s="68">
        <f t="shared" si="11"/>
        <v>2328319.6581502454</v>
      </c>
      <c r="AD102" s="68">
        <v>16955.149999999998</v>
      </c>
      <c r="AF102" s="79" t="s">
        <v>197</v>
      </c>
      <c r="AG102" s="79" t="s">
        <v>198</v>
      </c>
      <c r="AH102" s="80" t="s">
        <v>1156</v>
      </c>
      <c r="AI102" s="81">
        <v>16</v>
      </c>
      <c r="AJ102" s="68">
        <v>2143973.5907942699</v>
      </c>
      <c r="AK102" s="68">
        <v>32920.700000000004</v>
      </c>
      <c r="AL102" s="68">
        <v>0</v>
      </c>
      <c r="AM102" s="68">
        <v>1672.04</v>
      </c>
      <c r="AN102" s="68">
        <v>102718.46102503645</v>
      </c>
      <c r="AO102" s="68">
        <v>16367.231574150295</v>
      </c>
      <c r="AP102" s="68">
        <v>0</v>
      </c>
      <c r="AQ102" s="68">
        <v>22629.752934427466</v>
      </c>
      <c r="AR102" s="68">
        <f t="shared" si="12"/>
        <v>2337522.4463278842</v>
      </c>
      <c r="AS102" s="68">
        <v>17240.669999999998</v>
      </c>
      <c r="AU102" s="79" t="s">
        <v>197</v>
      </c>
      <c r="AV102" s="79" t="s">
        <v>198</v>
      </c>
      <c r="AW102" s="80" t="s">
        <v>1157</v>
      </c>
      <c r="AX102" s="81">
        <v>16</v>
      </c>
      <c r="AY102" s="68">
        <v>2181664.8341582501</v>
      </c>
      <c r="AZ102" s="68">
        <v>33503.070000000007</v>
      </c>
      <c r="BA102" s="68">
        <v>0</v>
      </c>
      <c r="BB102" s="68">
        <v>1701.6599999999999</v>
      </c>
      <c r="BC102" s="68">
        <v>104541.06039368101</v>
      </c>
      <c r="BD102" s="68">
        <v>16367.231574150295</v>
      </c>
      <c r="BE102" s="68">
        <v>0</v>
      </c>
      <c r="BF102" s="68">
        <v>23082.350393116008</v>
      </c>
      <c r="BG102" s="68">
        <f t="shared" si="13"/>
        <v>2378407.1465191972</v>
      </c>
      <c r="BH102" s="68">
        <v>17546.939999999999</v>
      </c>
    </row>
    <row r="103" spans="2:60">
      <c r="B103" s="79" t="s">
        <v>199</v>
      </c>
      <c r="C103" s="79" t="s">
        <v>200</v>
      </c>
      <c r="D103" s="80" t="s">
        <v>953</v>
      </c>
      <c r="E103" s="81">
        <v>19</v>
      </c>
      <c r="F103" s="68"/>
      <c r="G103" s="68"/>
      <c r="H103" s="68"/>
      <c r="I103" s="68"/>
      <c r="J103" s="68"/>
      <c r="K103" s="68"/>
      <c r="L103" s="68"/>
      <c r="M103" s="68"/>
      <c r="N103" s="68">
        <f t="shared" si="10"/>
        <v>0</v>
      </c>
      <c r="O103" s="68"/>
      <c r="Q103" s="79" t="s">
        <v>199</v>
      </c>
      <c r="R103" s="79" t="s">
        <v>200</v>
      </c>
      <c r="S103" s="80" t="s">
        <v>954</v>
      </c>
      <c r="T103" s="81">
        <v>16</v>
      </c>
      <c r="U103" s="68">
        <v>189775290.95170745</v>
      </c>
      <c r="V103" s="68">
        <v>2561807.6500000004</v>
      </c>
      <c r="W103" s="68">
        <v>5983449.2500000009</v>
      </c>
      <c r="X103" s="68">
        <v>663815.13</v>
      </c>
      <c r="Y103" s="68">
        <v>19757924.81600358</v>
      </c>
      <c r="Z103" s="68">
        <v>8589980.3075843304</v>
      </c>
      <c r="AA103" s="68">
        <v>9779258.3309485111</v>
      </c>
      <c r="AB103" s="68">
        <v>2129328.0067448914</v>
      </c>
      <c r="AC103" s="68">
        <f t="shared" si="11"/>
        <v>239400099.77298877</v>
      </c>
      <c r="AD103" s="68">
        <v>159245.33000000002</v>
      </c>
      <c r="AF103" s="79" t="s">
        <v>199</v>
      </c>
      <c r="AG103" s="79" t="s">
        <v>200</v>
      </c>
      <c r="AH103" s="80" t="s">
        <v>1156</v>
      </c>
      <c r="AI103" s="81">
        <v>16</v>
      </c>
      <c r="AJ103" s="68">
        <v>192874549.257752</v>
      </c>
      <c r="AK103" s="68">
        <v>2596706.14</v>
      </c>
      <c r="AL103" s="68">
        <v>6070083.5499999998</v>
      </c>
      <c r="AM103" s="68">
        <v>673500.03999999992</v>
      </c>
      <c r="AN103" s="68">
        <v>20081454.644483812</v>
      </c>
      <c r="AO103" s="68">
        <v>8589980.3075843304</v>
      </c>
      <c r="AP103" s="68">
        <v>9942075.942017924</v>
      </c>
      <c r="AQ103" s="68">
        <v>2161011.2695731521</v>
      </c>
      <c r="AR103" s="68">
        <f t="shared" si="12"/>
        <v>243153091.13141116</v>
      </c>
      <c r="AS103" s="68">
        <v>163729.97999999998</v>
      </c>
      <c r="AU103" s="79" t="s">
        <v>199</v>
      </c>
      <c r="AV103" s="79" t="s">
        <v>200</v>
      </c>
      <c r="AW103" s="80" t="s">
        <v>1157</v>
      </c>
      <c r="AX103" s="81">
        <v>16</v>
      </c>
      <c r="AY103" s="68">
        <v>197952148.59757215</v>
      </c>
      <c r="AZ103" s="68">
        <v>2665146.0699999998</v>
      </c>
      <c r="BA103" s="68">
        <v>6229916.1499999994</v>
      </c>
      <c r="BB103" s="68">
        <v>691217.1100000001</v>
      </c>
      <c r="BC103" s="68">
        <v>20610980.882241245</v>
      </c>
      <c r="BD103" s="68">
        <v>8589980.3075843304</v>
      </c>
      <c r="BE103" s="68">
        <v>10204709.636628065</v>
      </c>
      <c r="BF103" s="68">
        <v>2222898.6133930683</v>
      </c>
      <c r="BG103" s="68">
        <f t="shared" si="13"/>
        <v>249335126.75741884</v>
      </c>
      <c r="BH103" s="68">
        <v>168129.39</v>
      </c>
    </row>
    <row r="104" spans="2:60">
      <c r="B104" s="79" t="s">
        <v>201</v>
      </c>
      <c r="C104" s="79" t="s">
        <v>202</v>
      </c>
      <c r="D104" s="80" t="s">
        <v>953</v>
      </c>
      <c r="E104" s="81">
        <v>19</v>
      </c>
      <c r="F104" s="68"/>
      <c r="G104" s="68"/>
      <c r="H104" s="68"/>
      <c r="I104" s="68"/>
      <c r="J104" s="68"/>
      <c r="K104" s="68"/>
      <c r="L104" s="68"/>
      <c r="M104" s="68"/>
      <c r="N104" s="68">
        <f t="shared" si="10"/>
        <v>0</v>
      </c>
      <c r="O104" s="68"/>
      <c r="Q104" s="79" t="s">
        <v>201</v>
      </c>
      <c r="R104" s="79" t="s">
        <v>202</v>
      </c>
      <c r="S104" s="80" t="s">
        <v>954</v>
      </c>
      <c r="T104" s="81">
        <v>16</v>
      </c>
      <c r="U104" s="68">
        <v>26931401.898050815</v>
      </c>
      <c r="V104" s="68">
        <v>1441640.1499999994</v>
      </c>
      <c r="W104" s="68">
        <v>1886088.4700000002</v>
      </c>
      <c r="X104" s="68">
        <v>90131.270000000019</v>
      </c>
      <c r="Y104" s="68">
        <v>3937896.828548592</v>
      </c>
      <c r="Z104" s="68">
        <v>796139.56850262894</v>
      </c>
      <c r="AA104" s="68">
        <v>478351.58787136624</v>
      </c>
      <c r="AB104" s="68">
        <v>341982.04595496505</v>
      </c>
      <c r="AC104" s="68">
        <f t="shared" si="11"/>
        <v>36827520.708928362</v>
      </c>
      <c r="AD104" s="68">
        <v>923888.89</v>
      </c>
      <c r="AF104" s="79" t="s">
        <v>201</v>
      </c>
      <c r="AG104" s="79" t="s">
        <v>202</v>
      </c>
      <c r="AH104" s="80" t="s">
        <v>1156</v>
      </c>
      <c r="AI104" s="81">
        <v>16</v>
      </c>
      <c r="AJ104" s="68">
        <v>27369526.281684678</v>
      </c>
      <c r="AK104" s="68">
        <v>1449567.8899999992</v>
      </c>
      <c r="AL104" s="68">
        <v>1913377.73</v>
      </c>
      <c r="AM104" s="68">
        <v>91405.180000000008</v>
      </c>
      <c r="AN104" s="68">
        <v>4002298.7924348223</v>
      </c>
      <c r="AO104" s="68">
        <v>796139.56850262894</v>
      </c>
      <c r="AP104" s="68">
        <v>486223.38496015221</v>
      </c>
      <c r="AQ104" s="68">
        <v>347072.3319517076</v>
      </c>
      <c r="AR104" s="68">
        <f t="shared" si="12"/>
        <v>37405763.379533984</v>
      </c>
      <c r="AS104" s="68">
        <v>950152.22000000009</v>
      </c>
      <c r="AU104" s="79" t="s">
        <v>201</v>
      </c>
      <c r="AV104" s="79" t="s">
        <v>202</v>
      </c>
      <c r="AW104" s="80" t="s">
        <v>1157</v>
      </c>
      <c r="AX104" s="81">
        <v>16</v>
      </c>
      <c r="AY104" s="68">
        <v>28088287.205302641</v>
      </c>
      <c r="AZ104" s="68">
        <v>1487705.8399999999</v>
      </c>
      <c r="BA104" s="68">
        <v>1963837.1</v>
      </c>
      <c r="BB104" s="68">
        <v>93818.559999999998</v>
      </c>
      <c r="BC104" s="68">
        <v>4107825.978297438</v>
      </c>
      <c r="BD104" s="68">
        <v>796139.56850262894</v>
      </c>
      <c r="BE104" s="68">
        <v>499110.80163080408</v>
      </c>
      <c r="BF104" s="68">
        <v>357010.01866561919</v>
      </c>
      <c r="BG104" s="68">
        <f t="shared" si="13"/>
        <v>38368908.532399125</v>
      </c>
      <c r="BH104" s="68">
        <v>975173.46000000008</v>
      </c>
    </row>
    <row r="105" spans="2:60">
      <c r="B105" s="79" t="s">
        <v>203</v>
      </c>
      <c r="C105" s="79" t="s">
        <v>204</v>
      </c>
      <c r="D105" s="80" t="s">
        <v>953</v>
      </c>
      <c r="E105" s="81">
        <v>19</v>
      </c>
      <c r="F105" s="68"/>
      <c r="G105" s="68"/>
      <c r="H105" s="68"/>
      <c r="I105" s="68"/>
      <c r="J105" s="68"/>
      <c r="K105" s="68"/>
      <c r="L105" s="68"/>
      <c r="M105" s="68"/>
      <c r="N105" s="68">
        <f t="shared" si="10"/>
        <v>0</v>
      </c>
      <c r="O105" s="68"/>
      <c r="Q105" s="79" t="s">
        <v>203</v>
      </c>
      <c r="R105" s="79" t="s">
        <v>204</v>
      </c>
      <c r="S105" s="80" t="s">
        <v>954</v>
      </c>
      <c r="T105" s="81">
        <v>16</v>
      </c>
      <c r="U105" s="68">
        <v>30460424.834648613</v>
      </c>
      <c r="V105" s="68">
        <v>313959.09999999998</v>
      </c>
      <c r="W105" s="68">
        <v>330962.90999999997</v>
      </c>
      <c r="X105" s="68">
        <v>107579.61000000002</v>
      </c>
      <c r="Y105" s="68">
        <v>3807488.0258359187</v>
      </c>
      <c r="Z105" s="68">
        <v>2173899.6967513589</v>
      </c>
      <c r="AA105" s="68">
        <v>1953851.6187223357</v>
      </c>
      <c r="AB105" s="68">
        <v>327019.47031453252</v>
      </c>
      <c r="AC105" s="68">
        <f t="shared" si="11"/>
        <v>39475185.266272753</v>
      </c>
      <c r="AD105" s="68">
        <v>0</v>
      </c>
      <c r="AF105" s="79" t="s">
        <v>203</v>
      </c>
      <c r="AG105" s="79" t="s">
        <v>204</v>
      </c>
      <c r="AH105" s="80" t="s">
        <v>1156</v>
      </c>
      <c r="AI105" s="81">
        <v>16</v>
      </c>
      <c r="AJ105" s="68">
        <v>30955331.108487222</v>
      </c>
      <c r="AK105" s="68">
        <v>318580.46000000002</v>
      </c>
      <c r="AL105" s="68">
        <v>335746.8</v>
      </c>
      <c r="AM105" s="68">
        <v>109128.86000000002</v>
      </c>
      <c r="AN105" s="68">
        <v>3869827.0737269674</v>
      </c>
      <c r="AO105" s="68">
        <v>2173899.6967513589</v>
      </c>
      <c r="AP105" s="68">
        <v>1986091.1838537161</v>
      </c>
      <c r="AQ105" s="68">
        <v>331887.28805739433</v>
      </c>
      <c r="AR105" s="68">
        <f t="shared" si="12"/>
        <v>40080492.470876656</v>
      </c>
      <c r="AS105" s="68">
        <v>0</v>
      </c>
      <c r="AU105" s="79" t="s">
        <v>203</v>
      </c>
      <c r="AV105" s="79" t="s">
        <v>204</v>
      </c>
      <c r="AW105" s="80" t="s">
        <v>1157</v>
      </c>
      <c r="AX105" s="81">
        <v>16</v>
      </c>
      <c r="AY105" s="68">
        <v>31767029.041249033</v>
      </c>
      <c r="AZ105" s="68">
        <v>326946.93999999994</v>
      </c>
      <c r="BA105" s="68">
        <v>344757.73</v>
      </c>
      <c r="BB105" s="68">
        <v>111969.67000000001</v>
      </c>
      <c r="BC105" s="68">
        <v>3971865.3157010889</v>
      </c>
      <c r="BD105" s="68">
        <v>2173899.6967513589</v>
      </c>
      <c r="BE105" s="68">
        <v>2038648.9011662423</v>
      </c>
      <c r="BF105" s="68">
        <v>341386.97702994198</v>
      </c>
      <c r="BG105" s="68">
        <f t="shared" si="13"/>
        <v>41076504.271897666</v>
      </c>
      <c r="BH105" s="68">
        <v>0</v>
      </c>
    </row>
    <row r="106" spans="2:60">
      <c r="B106" s="79" t="s">
        <v>205</v>
      </c>
      <c r="C106" s="79" t="s">
        <v>206</v>
      </c>
      <c r="D106" s="80" t="s">
        <v>953</v>
      </c>
      <c r="E106" s="81">
        <v>19</v>
      </c>
      <c r="F106" s="68"/>
      <c r="G106" s="68"/>
      <c r="H106" s="68"/>
      <c r="I106" s="68"/>
      <c r="J106" s="68"/>
      <c r="K106" s="68"/>
      <c r="L106" s="68"/>
      <c r="M106" s="68"/>
      <c r="N106" s="68">
        <f t="shared" si="10"/>
        <v>0</v>
      </c>
      <c r="O106" s="68"/>
      <c r="Q106" s="79" t="s">
        <v>205</v>
      </c>
      <c r="R106" s="79" t="s">
        <v>206</v>
      </c>
      <c r="S106" s="80" t="s">
        <v>954</v>
      </c>
      <c r="T106" s="81">
        <v>16</v>
      </c>
      <c r="U106" s="68">
        <v>158713319.50003442</v>
      </c>
      <c r="V106" s="68">
        <v>6557249.1799999997</v>
      </c>
      <c r="W106" s="68">
        <v>6656145.1999999993</v>
      </c>
      <c r="X106" s="68">
        <v>549614.2699999999</v>
      </c>
      <c r="Y106" s="68">
        <v>21159978.747955061</v>
      </c>
      <c r="Z106" s="68">
        <v>8176246.9398621116</v>
      </c>
      <c r="AA106" s="68">
        <v>9133129.6129937544</v>
      </c>
      <c r="AB106" s="68">
        <v>1939504.8468101025</v>
      </c>
      <c r="AC106" s="68">
        <f t="shared" si="11"/>
        <v>216118970.20765543</v>
      </c>
      <c r="AD106" s="68">
        <v>3233781.91</v>
      </c>
      <c r="AF106" s="79" t="s">
        <v>205</v>
      </c>
      <c r="AG106" s="79" t="s">
        <v>206</v>
      </c>
      <c r="AH106" s="80" t="s">
        <v>1156</v>
      </c>
      <c r="AI106" s="81">
        <v>16</v>
      </c>
      <c r="AJ106" s="68">
        <v>160302386.70785716</v>
      </c>
      <c r="AK106" s="68">
        <v>6556886.5</v>
      </c>
      <c r="AL106" s="68">
        <v>6701231.3600000003</v>
      </c>
      <c r="AM106" s="68">
        <v>553330.79999999993</v>
      </c>
      <c r="AN106" s="68">
        <v>21368942.8215965</v>
      </c>
      <c r="AO106" s="68">
        <v>8176246.9398621116</v>
      </c>
      <c r="AP106" s="68">
        <v>9226755.6571521461</v>
      </c>
      <c r="AQ106" s="68">
        <v>1951540.7537350357</v>
      </c>
      <c r="AR106" s="68">
        <f t="shared" si="12"/>
        <v>218137847.78020298</v>
      </c>
      <c r="AS106" s="68">
        <v>3300526.24</v>
      </c>
      <c r="AU106" s="79" t="s">
        <v>205</v>
      </c>
      <c r="AV106" s="79" t="s">
        <v>206</v>
      </c>
      <c r="AW106" s="80" t="s">
        <v>1157</v>
      </c>
      <c r="AX106" s="81">
        <v>16</v>
      </c>
      <c r="AY106" s="68">
        <v>163489366.81398857</v>
      </c>
      <c r="AZ106" s="68">
        <v>6677530.790000001</v>
      </c>
      <c r="BA106" s="68">
        <v>6824693.2299999995</v>
      </c>
      <c r="BB106" s="68">
        <v>563559.67999999993</v>
      </c>
      <c r="BC106" s="68">
        <v>21790399.583124764</v>
      </c>
      <c r="BD106" s="68">
        <v>8176246.9398621116</v>
      </c>
      <c r="BE106" s="68">
        <v>9410206.0916814301</v>
      </c>
      <c r="BF106" s="68">
        <v>1990119.6405281126</v>
      </c>
      <c r="BG106" s="68">
        <f t="shared" si="13"/>
        <v>222283449.07918495</v>
      </c>
      <c r="BH106" s="68">
        <v>3361326.31</v>
      </c>
    </row>
    <row r="107" spans="2:60">
      <c r="B107" s="79" t="s">
        <v>207</v>
      </c>
      <c r="C107" s="79" t="s">
        <v>208</v>
      </c>
      <c r="D107" s="80" t="s">
        <v>953</v>
      </c>
      <c r="E107" s="81">
        <v>19</v>
      </c>
      <c r="F107" s="68"/>
      <c r="G107" s="68"/>
      <c r="H107" s="68"/>
      <c r="I107" s="68"/>
      <c r="J107" s="68"/>
      <c r="K107" s="68"/>
      <c r="L107" s="68"/>
      <c r="M107" s="68"/>
      <c r="N107" s="68">
        <f t="shared" si="10"/>
        <v>0</v>
      </c>
      <c r="O107" s="68"/>
      <c r="Q107" s="79" t="s">
        <v>207</v>
      </c>
      <c r="R107" s="79" t="s">
        <v>208</v>
      </c>
      <c r="S107" s="80" t="s">
        <v>954</v>
      </c>
      <c r="T107" s="81">
        <v>16</v>
      </c>
      <c r="U107" s="68">
        <v>83686794.205180988</v>
      </c>
      <c r="V107" s="68">
        <v>826720.53</v>
      </c>
      <c r="W107" s="68">
        <v>536378.02999999991</v>
      </c>
      <c r="X107" s="68">
        <v>298356.7</v>
      </c>
      <c r="Y107" s="68">
        <v>12006126.463319419</v>
      </c>
      <c r="Z107" s="68">
        <v>4069583.8652160489</v>
      </c>
      <c r="AA107" s="68">
        <v>5329360.3209388359</v>
      </c>
      <c r="AB107" s="68">
        <v>947671.53430342674</v>
      </c>
      <c r="AC107" s="68">
        <f t="shared" si="11"/>
        <v>107700991.64895873</v>
      </c>
      <c r="AD107" s="68">
        <v>0</v>
      </c>
      <c r="AF107" s="79" t="s">
        <v>207</v>
      </c>
      <c r="AG107" s="79" t="s">
        <v>208</v>
      </c>
      <c r="AH107" s="80" t="s">
        <v>1156</v>
      </c>
      <c r="AI107" s="81">
        <v>16</v>
      </c>
      <c r="AJ107" s="68">
        <v>85047471.20553638</v>
      </c>
      <c r="AK107" s="68">
        <v>838628.60999999987</v>
      </c>
      <c r="AL107" s="68">
        <v>544195.66</v>
      </c>
      <c r="AM107" s="68">
        <v>302700.94</v>
      </c>
      <c r="AN107" s="68">
        <v>12202217.214377457</v>
      </c>
      <c r="AO107" s="68">
        <v>4069583.8652160489</v>
      </c>
      <c r="AP107" s="68">
        <v>5417826.2200227464</v>
      </c>
      <c r="AQ107" s="68">
        <v>961768.57291416824</v>
      </c>
      <c r="AR107" s="68">
        <f t="shared" si="12"/>
        <v>109384392.2880668</v>
      </c>
      <c r="AS107" s="68">
        <v>0</v>
      </c>
      <c r="AU107" s="79" t="s">
        <v>207</v>
      </c>
      <c r="AV107" s="79" t="s">
        <v>208</v>
      </c>
      <c r="AW107" s="80" t="s">
        <v>1157</v>
      </c>
      <c r="AX107" s="81">
        <v>16</v>
      </c>
      <c r="AY107" s="68">
        <v>87287410.233244091</v>
      </c>
      <c r="AZ107" s="68">
        <v>860785.28</v>
      </c>
      <c r="BA107" s="68">
        <v>558663.09</v>
      </c>
      <c r="BB107" s="68">
        <v>310654.06999999995</v>
      </c>
      <c r="BC107" s="68">
        <v>12524437.22456398</v>
      </c>
      <c r="BD107" s="68">
        <v>4069583.8652160489</v>
      </c>
      <c r="BE107" s="68">
        <v>5561037.9219039883</v>
      </c>
      <c r="BF107" s="68">
        <v>989311.8723090291</v>
      </c>
      <c r="BG107" s="68">
        <f t="shared" si="13"/>
        <v>112161883.55723713</v>
      </c>
      <c r="BH107" s="68">
        <v>0</v>
      </c>
    </row>
    <row r="108" spans="2:60">
      <c r="B108" s="79" t="s">
        <v>209</v>
      </c>
      <c r="C108" s="79" t="s">
        <v>210</v>
      </c>
      <c r="D108" s="80" t="s">
        <v>953</v>
      </c>
      <c r="E108" s="81">
        <v>19</v>
      </c>
      <c r="F108" s="68"/>
      <c r="G108" s="68"/>
      <c r="H108" s="68"/>
      <c r="I108" s="68"/>
      <c r="J108" s="68"/>
      <c r="K108" s="68"/>
      <c r="L108" s="68"/>
      <c r="M108" s="68"/>
      <c r="N108" s="68">
        <f t="shared" si="10"/>
        <v>0</v>
      </c>
      <c r="O108" s="68"/>
      <c r="Q108" s="79" t="s">
        <v>209</v>
      </c>
      <c r="R108" s="79" t="s">
        <v>210</v>
      </c>
      <c r="S108" s="80" t="s">
        <v>954</v>
      </c>
      <c r="T108" s="81">
        <v>16</v>
      </c>
      <c r="U108" s="68">
        <v>66928600.668241426</v>
      </c>
      <c r="V108" s="68">
        <v>478551.45999999996</v>
      </c>
      <c r="W108" s="68">
        <v>426650.97000000003</v>
      </c>
      <c r="X108" s="68">
        <v>231940.75999999998</v>
      </c>
      <c r="Y108" s="68">
        <v>8777325.8174799848</v>
      </c>
      <c r="Z108" s="68">
        <v>3628019.0724970126</v>
      </c>
      <c r="AA108" s="68">
        <v>3236431.4928475283</v>
      </c>
      <c r="AB108" s="68">
        <v>723352.0887016058</v>
      </c>
      <c r="AC108" s="68">
        <f t="shared" si="11"/>
        <v>84430872.329767555</v>
      </c>
      <c r="AD108" s="68">
        <v>0</v>
      </c>
      <c r="AF108" s="79" t="s">
        <v>209</v>
      </c>
      <c r="AG108" s="79" t="s">
        <v>210</v>
      </c>
      <c r="AH108" s="80" t="s">
        <v>1156</v>
      </c>
      <c r="AI108" s="81">
        <v>16</v>
      </c>
      <c r="AJ108" s="68">
        <v>68017133.06377776</v>
      </c>
      <c r="AK108" s="68">
        <v>485450.63</v>
      </c>
      <c r="AL108" s="68">
        <v>432725.45</v>
      </c>
      <c r="AM108" s="68">
        <v>235312.58000000002</v>
      </c>
      <c r="AN108" s="68">
        <v>8920811.2759494297</v>
      </c>
      <c r="AO108" s="68">
        <v>3628019.0724970126</v>
      </c>
      <c r="AP108" s="68">
        <v>3290414.0889626052</v>
      </c>
      <c r="AQ108" s="68">
        <v>734113.19843955338</v>
      </c>
      <c r="AR108" s="68">
        <f t="shared" si="12"/>
        <v>85743979.359626353</v>
      </c>
      <c r="AS108" s="68">
        <v>0</v>
      </c>
      <c r="AU108" s="79" t="s">
        <v>209</v>
      </c>
      <c r="AV108" s="79" t="s">
        <v>210</v>
      </c>
      <c r="AW108" s="80" t="s">
        <v>1157</v>
      </c>
      <c r="AX108" s="81">
        <v>16</v>
      </c>
      <c r="AY108" s="68">
        <v>69804519.780356064</v>
      </c>
      <c r="AZ108" s="68">
        <v>498248.08000000007</v>
      </c>
      <c r="BA108" s="68">
        <v>444248.52</v>
      </c>
      <c r="BB108" s="68">
        <v>241523.27</v>
      </c>
      <c r="BC108" s="68">
        <v>9156019.4793572426</v>
      </c>
      <c r="BD108" s="68">
        <v>3628019.0724970126</v>
      </c>
      <c r="BE108" s="68">
        <v>3377362.0387499905</v>
      </c>
      <c r="BF108" s="68">
        <v>755138.60793405771</v>
      </c>
      <c r="BG108" s="68">
        <f t="shared" si="13"/>
        <v>87905078.848894358</v>
      </c>
      <c r="BH108" s="68">
        <v>0</v>
      </c>
    </row>
    <row r="109" spans="2:60">
      <c r="B109" s="79" t="s">
        <v>211</v>
      </c>
      <c r="C109" s="79" t="s">
        <v>212</v>
      </c>
      <c r="D109" s="80" t="s">
        <v>953</v>
      </c>
      <c r="E109" s="81">
        <v>19</v>
      </c>
      <c r="F109" s="68"/>
      <c r="G109" s="68"/>
      <c r="H109" s="68"/>
      <c r="I109" s="68"/>
      <c r="J109" s="68"/>
      <c r="K109" s="68"/>
      <c r="L109" s="68"/>
      <c r="M109" s="68"/>
      <c r="N109" s="68">
        <f t="shared" si="10"/>
        <v>0</v>
      </c>
      <c r="O109" s="68"/>
      <c r="Q109" s="79" t="s">
        <v>211</v>
      </c>
      <c r="R109" s="79" t="s">
        <v>212</v>
      </c>
      <c r="S109" s="80" t="s">
        <v>954</v>
      </c>
      <c r="T109" s="81">
        <v>16</v>
      </c>
      <c r="U109" s="68">
        <v>192650481.65357852</v>
      </c>
      <c r="V109" s="68">
        <v>1228274.7</v>
      </c>
      <c r="W109" s="68">
        <v>2766729.87</v>
      </c>
      <c r="X109" s="68">
        <v>674595.31</v>
      </c>
      <c r="Y109" s="68">
        <v>18224909.335322659</v>
      </c>
      <c r="Z109" s="68">
        <v>8533632.535992261</v>
      </c>
      <c r="AA109" s="68">
        <v>10918693.66818963</v>
      </c>
      <c r="AB109" s="68">
        <v>2077046.1053423285</v>
      </c>
      <c r="AC109" s="68">
        <f t="shared" si="11"/>
        <v>237074363.17842537</v>
      </c>
      <c r="AD109" s="68">
        <v>0</v>
      </c>
      <c r="AF109" s="79" t="s">
        <v>211</v>
      </c>
      <c r="AG109" s="79" t="s">
        <v>212</v>
      </c>
      <c r="AH109" s="80" t="s">
        <v>1156</v>
      </c>
      <c r="AI109" s="81">
        <v>16</v>
      </c>
      <c r="AJ109" s="68">
        <v>195791359.09867725</v>
      </c>
      <c r="AK109" s="68">
        <v>1246119.99</v>
      </c>
      <c r="AL109" s="68">
        <v>2806807.5100000002</v>
      </c>
      <c r="AM109" s="68">
        <v>684312.61</v>
      </c>
      <c r="AN109" s="68">
        <v>18523039.415652409</v>
      </c>
      <c r="AO109" s="68">
        <v>8533632.535992261</v>
      </c>
      <c r="AP109" s="68">
        <v>11100088.42062779</v>
      </c>
      <c r="AQ109" s="68">
        <v>2107944.9894231856</v>
      </c>
      <c r="AR109" s="68">
        <f t="shared" si="12"/>
        <v>240793304.57037294</v>
      </c>
      <c r="AS109" s="68">
        <v>0</v>
      </c>
      <c r="AU109" s="79" t="s">
        <v>211</v>
      </c>
      <c r="AV109" s="79" t="s">
        <v>212</v>
      </c>
      <c r="AW109" s="80" t="s">
        <v>1157</v>
      </c>
      <c r="AX109" s="81">
        <v>16</v>
      </c>
      <c r="AY109" s="68">
        <v>200942268.54166463</v>
      </c>
      <c r="AZ109" s="68">
        <v>1278972.8699999999</v>
      </c>
      <c r="BA109" s="68">
        <v>2880808.69</v>
      </c>
      <c r="BB109" s="68">
        <v>702334.68</v>
      </c>
      <c r="BC109" s="68">
        <v>19011427.926617239</v>
      </c>
      <c r="BD109" s="68">
        <v>8533632.535992261</v>
      </c>
      <c r="BE109" s="68">
        <v>11393346.432919402</v>
      </c>
      <c r="BF109" s="68">
        <v>2168313.1721755564</v>
      </c>
      <c r="BG109" s="68">
        <f t="shared" si="13"/>
        <v>246911104.84936911</v>
      </c>
      <c r="BH109" s="68">
        <v>0</v>
      </c>
    </row>
    <row r="110" spans="2:60">
      <c r="B110" s="79" t="s">
        <v>213</v>
      </c>
      <c r="C110" s="79" t="s">
        <v>214</v>
      </c>
      <c r="D110" s="80" t="s">
        <v>953</v>
      </c>
      <c r="E110" s="81">
        <v>19</v>
      </c>
      <c r="F110" s="68"/>
      <c r="G110" s="68"/>
      <c r="H110" s="68"/>
      <c r="I110" s="68"/>
      <c r="J110" s="68"/>
      <c r="K110" s="68"/>
      <c r="L110" s="68"/>
      <c r="M110" s="68"/>
      <c r="N110" s="68">
        <f t="shared" si="10"/>
        <v>0</v>
      </c>
      <c r="O110" s="68"/>
      <c r="Q110" s="79" t="s">
        <v>213</v>
      </c>
      <c r="R110" s="79" t="s">
        <v>214</v>
      </c>
      <c r="S110" s="80" t="s">
        <v>954</v>
      </c>
      <c r="T110" s="81">
        <v>16</v>
      </c>
      <c r="U110" s="68">
        <v>92390122.496095777</v>
      </c>
      <c r="V110" s="68">
        <v>1888256.7</v>
      </c>
      <c r="W110" s="68">
        <v>1633863.5300000003</v>
      </c>
      <c r="X110" s="68">
        <v>321139.87</v>
      </c>
      <c r="Y110" s="68">
        <v>13020253.922868686</v>
      </c>
      <c r="Z110" s="68">
        <v>3657791.4019329022</v>
      </c>
      <c r="AA110" s="68">
        <v>3895284.6030514315</v>
      </c>
      <c r="AB110" s="68">
        <v>1051938.6021867096</v>
      </c>
      <c r="AC110" s="68">
        <f t="shared" si="11"/>
        <v>117858651.1261355</v>
      </c>
      <c r="AD110" s="68">
        <v>0</v>
      </c>
      <c r="AF110" s="79" t="s">
        <v>213</v>
      </c>
      <c r="AG110" s="79" t="s">
        <v>214</v>
      </c>
      <c r="AH110" s="80" t="s">
        <v>1156</v>
      </c>
      <c r="AI110" s="81">
        <v>16</v>
      </c>
      <c r="AJ110" s="68">
        <v>92766714.367176756</v>
      </c>
      <c r="AK110" s="68">
        <v>1887594.6300000001</v>
      </c>
      <c r="AL110" s="68">
        <v>1633343.0299999998</v>
      </c>
      <c r="AM110" s="68">
        <v>321011.02</v>
      </c>
      <c r="AN110" s="68">
        <v>13068804.723297033</v>
      </c>
      <c r="AO110" s="68">
        <v>3657791.4019329022</v>
      </c>
      <c r="AP110" s="68">
        <v>3911336.8009000937</v>
      </c>
      <c r="AQ110" s="68">
        <v>1050087.3973524868</v>
      </c>
      <c r="AR110" s="68">
        <f t="shared" si="12"/>
        <v>118296683.37065925</v>
      </c>
      <c r="AS110" s="68">
        <v>0</v>
      </c>
      <c r="AU110" s="79" t="s">
        <v>213</v>
      </c>
      <c r="AV110" s="79" t="s">
        <v>214</v>
      </c>
      <c r="AW110" s="80" t="s">
        <v>1157</v>
      </c>
      <c r="AX110" s="81">
        <v>16</v>
      </c>
      <c r="AY110" s="68">
        <v>94051735.647983566</v>
      </c>
      <c r="AZ110" s="68">
        <v>1908476.2000000002</v>
      </c>
      <c r="BA110" s="68">
        <v>1651411.06</v>
      </c>
      <c r="BB110" s="68">
        <v>324564.61</v>
      </c>
      <c r="BC110" s="68">
        <v>13245219.790545566</v>
      </c>
      <c r="BD110" s="68">
        <v>3657791.4019329022</v>
      </c>
      <c r="BE110" s="68">
        <v>3965134.6143840244</v>
      </c>
      <c r="BF110" s="68">
        <v>1062153.2322338521</v>
      </c>
      <c r="BG110" s="68">
        <f t="shared" si="13"/>
        <v>119866486.55707991</v>
      </c>
      <c r="BH110" s="68">
        <v>0</v>
      </c>
    </row>
    <row r="111" spans="2:60">
      <c r="B111" s="79" t="s">
        <v>215</v>
      </c>
      <c r="C111" s="79" t="s">
        <v>216</v>
      </c>
      <c r="D111" s="80" t="s">
        <v>953</v>
      </c>
      <c r="E111" s="81">
        <v>19</v>
      </c>
      <c r="F111" s="68"/>
      <c r="G111" s="68"/>
      <c r="H111" s="68"/>
      <c r="I111" s="68"/>
      <c r="J111" s="68"/>
      <c r="K111" s="68"/>
      <c r="L111" s="68"/>
      <c r="M111" s="68"/>
      <c r="N111" s="68">
        <f t="shared" si="10"/>
        <v>0</v>
      </c>
      <c r="O111" s="68"/>
      <c r="Q111" s="79" t="s">
        <v>215</v>
      </c>
      <c r="R111" s="79" t="s">
        <v>216</v>
      </c>
      <c r="S111" s="80" t="s">
        <v>954</v>
      </c>
      <c r="T111" s="81">
        <v>16</v>
      </c>
      <c r="U111" s="68">
        <v>289438511.98444784</v>
      </c>
      <c r="V111" s="68">
        <v>2369752.19</v>
      </c>
      <c r="W111" s="68">
        <v>6661489.7599999998</v>
      </c>
      <c r="X111" s="68">
        <v>1010337.06</v>
      </c>
      <c r="Y111" s="68">
        <v>35890784.816635989</v>
      </c>
      <c r="Z111" s="68">
        <v>10790502.537978645</v>
      </c>
      <c r="AA111" s="68">
        <v>18644309.061339546</v>
      </c>
      <c r="AB111" s="68">
        <v>3300659.8915415406</v>
      </c>
      <c r="AC111" s="68">
        <f t="shared" si="11"/>
        <v>368106347.30194354</v>
      </c>
      <c r="AD111" s="68">
        <v>0</v>
      </c>
      <c r="AF111" s="79" t="s">
        <v>215</v>
      </c>
      <c r="AG111" s="79" t="s">
        <v>216</v>
      </c>
      <c r="AH111" s="80" t="s">
        <v>1156</v>
      </c>
      <c r="AI111" s="81">
        <v>16</v>
      </c>
      <c r="AJ111" s="68">
        <v>294153190.44813007</v>
      </c>
      <c r="AK111" s="68">
        <v>2404067.4300000002</v>
      </c>
      <c r="AL111" s="68">
        <v>6758074.6699999999</v>
      </c>
      <c r="AM111" s="68">
        <v>1024964.0700000002</v>
      </c>
      <c r="AN111" s="68">
        <v>36477078.667319551</v>
      </c>
      <c r="AO111" s="68">
        <v>10790502.537978645</v>
      </c>
      <c r="AP111" s="68">
        <v>18953106.776719626</v>
      </c>
      <c r="AQ111" s="68">
        <v>3349770.9902288318</v>
      </c>
      <c r="AR111" s="68">
        <f t="shared" si="12"/>
        <v>373910755.59037673</v>
      </c>
      <c r="AS111" s="68">
        <v>0</v>
      </c>
      <c r="AU111" s="79" t="s">
        <v>215</v>
      </c>
      <c r="AV111" s="79" t="s">
        <v>216</v>
      </c>
      <c r="AW111" s="80" t="s">
        <v>1157</v>
      </c>
      <c r="AX111" s="81">
        <v>16</v>
      </c>
      <c r="AY111" s="68">
        <v>301895612.90141994</v>
      </c>
      <c r="AZ111" s="68">
        <v>2467417.08</v>
      </c>
      <c r="BA111" s="68">
        <v>6935994.4800000004</v>
      </c>
      <c r="BB111" s="68">
        <v>1051970.51</v>
      </c>
      <c r="BC111" s="68">
        <v>37438777.662579291</v>
      </c>
      <c r="BD111" s="68">
        <v>10790502.537978645</v>
      </c>
      <c r="BE111" s="68">
        <v>19453911.502815712</v>
      </c>
      <c r="BF111" s="68">
        <v>3445695.5596346259</v>
      </c>
      <c r="BG111" s="68">
        <f t="shared" si="13"/>
        <v>383479882.23442823</v>
      </c>
      <c r="BH111" s="68">
        <v>0</v>
      </c>
    </row>
    <row r="112" spans="2:60">
      <c r="B112" s="79" t="s">
        <v>217</v>
      </c>
      <c r="C112" s="79" t="s">
        <v>218</v>
      </c>
      <c r="D112" s="80" t="s">
        <v>953</v>
      </c>
      <c r="E112" s="81">
        <v>19</v>
      </c>
      <c r="F112" s="68"/>
      <c r="G112" s="68"/>
      <c r="H112" s="68"/>
      <c r="I112" s="68"/>
      <c r="J112" s="68"/>
      <c r="K112" s="68"/>
      <c r="L112" s="68"/>
      <c r="M112" s="68"/>
      <c r="N112" s="68">
        <f t="shared" si="10"/>
        <v>0</v>
      </c>
      <c r="O112" s="68"/>
      <c r="Q112" s="79" t="s">
        <v>217</v>
      </c>
      <c r="R112" s="79" t="s">
        <v>218</v>
      </c>
      <c r="S112" s="80" t="s">
        <v>954</v>
      </c>
      <c r="T112" s="81">
        <v>16</v>
      </c>
      <c r="U112" s="68">
        <v>248645148.445501</v>
      </c>
      <c r="V112" s="68">
        <v>9637634.0399999972</v>
      </c>
      <c r="W112" s="68">
        <v>10701059.859999999</v>
      </c>
      <c r="X112" s="68">
        <v>863415.31</v>
      </c>
      <c r="Y112" s="68">
        <v>32112168.09928273</v>
      </c>
      <c r="Z112" s="68">
        <v>11708541.287391428</v>
      </c>
      <c r="AA112" s="68">
        <v>14611760.658671776</v>
      </c>
      <c r="AB112" s="68">
        <v>2997612.2402653098</v>
      </c>
      <c r="AC112" s="68">
        <f t="shared" si="11"/>
        <v>335200183.00111228</v>
      </c>
      <c r="AD112" s="68">
        <v>3922843.06</v>
      </c>
      <c r="AF112" s="79" t="s">
        <v>217</v>
      </c>
      <c r="AG112" s="79" t="s">
        <v>218</v>
      </c>
      <c r="AH112" s="80" t="s">
        <v>1156</v>
      </c>
      <c r="AI112" s="81">
        <v>16</v>
      </c>
      <c r="AJ112" s="68">
        <v>252685036.29200414</v>
      </c>
      <c r="AK112" s="68">
        <v>9722382.8699999973</v>
      </c>
      <c r="AL112" s="68">
        <v>10856035.939999999</v>
      </c>
      <c r="AM112" s="68">
        <v>875929.05</v>
      </c>
      <c r="AN112" s="68">
        <v>32637338.099305376</v>
      </c>
      <c r="AO112" s="68">
        <v>11708541.287391428</v>
      </c>
      <c r="AP112" s="68">
        <v>14854077.154079286</v>
      </c>
      <c r="AQ112" s="68">
        <v>3042212.2288305163</v>
      </c>
      <c r="AR112" s="68">
        <f t="shared" si="12"/>
        <v>340416093.96161079</v>
      </c>
      <c r="AS112" s="68">
        <v>4034541.04</v>
      </c>
      <c r="AU112" s="79" t="s">
        <v>217</v>
      </c>
      <c r="AV112" s="79" t="s">
        <v>218</v>
      </c>
      <c r="AW112" s="80" t="s">
        <v>1157</v>
      </c>
      <c r="AX112" s="81">
        <v>16</v>
      </c>
      <c r="AY112" s="68">
        <v>259322635.67358518</v>
      </c>
      <c r="AZ112" s="68">
        <v>9978110.4399999995</v>
      </c>
      <c r="BA112" s="68">
        <v>11141834.51</v>
      </c>
      <c r="BB112" s="68">
        <v>898933.92999999993</v>
      </c>
      <c r="BC112" s="68">
        <v>33497847.319869284</v>
      </c>
      <c r="BD112" s="68">
        <v>11708541.287391428</v>
      </c>
      <c r="BE112" s="68">
        <v>15246735.683236845</v>
      </c>
      <c r="BF112" s="68">
        <v>3129322.9318784475</v>
      </c>
      <c r="BG112" s="68">
        <f t="shared" si="13"/>
        <v>349064922.33596116</v>
      </c>
      <c r="BH112" s="68">
        <v>4140960.56</v>
      </c>
    </row>
    <row r="113" spans="2:60">
      <c r="B113" s="79" t="s">
        <v>219</v>
      </c>
      <c r="C113" s="79" t="s">
        <v>220</v>
      </c>
      <c r="D113" s="80" t="s">
        <v>953</v>
      </c>
      <c r="E113" s="81">
        <v>19</v>
      </c>
      <c r="F113" s="68"/>
      <c r="G113" s="68"/>
      <c r="H113" s="68"/>
      <c r="I113" s="68"/>
      <c r="J113" s="68"/>
      <c r="K113" s="68"/>
      <c r="L113" s="68"/>
      <c r="M113" s="68"/>
      <c r="N113" s="68">
        <f t="shared" si="10"/>
        <v>0</v>
      </c>
      <c r="O113" s="68"/>
      <c r="Q113" s="79" t="s">
        <v>219</v>
      </c>
      <c r="R113" s="79" t="s">
        <v>220</v>
      </c>
      <c r="S113" s="80" t="s">
        <v>954</v>
      </c>
      <c r="T113" s="81">
        <v>16</v>
      </c>
      <c r="U113" s="68">
        <v>215665329.47904861</v>
      </c>
      <c r="V113" s="68">
        <v>2211050.0299999998</v>
      </c>
      <c r="W113" s="68">
        <v>3568353.58</v>
      </c>
      <c r="X113" s="68">
        <v>747389.37</v>
      </c>
      <c r="Y113" s="68">
        <v>31174856.017034769</v>
      </c>
      <c r="Z113" s="68">
        <v>10497802.4146467</v>
      </c>
      <c r="AA113" s="68">
        <v>10159740.335002132</v>
      </c>
      <c r="AB113" s="68">
        <v>2428223.6714360118</v>
      </c>
      <c r="AC113" s="68">
        <f t="shared" si="11"/>
        <v>276452744.89716822</v>
      </c>
      <c r="AD113" s="68">
        <v>0</v>
      </c>
      <c r="AF113" s="79" t="s">
        <v>219</v>
      </c>
      <c r="AG113" s="79" t="s">
        <v>220</v>
      </c>
      <c r="AH113" s="80" t="s">
        <v>1156</v>
      </c>
      <c r="AI113" s="81">
        <v>16</v>
      </c>
      <c r="AJ113" s="68">
        <v>219180685.44254041</v>
      </c>
      <c r="AK113" s="68">
        <v>2242993.6799999997</v>
      </c>
      <c r="AL113" s="68">
        <v>3620090.5999999996</v>
      </c>
      <c r="AM113" s="68">
        <v>758217.03999999992</v>
      </c>
      <c r="AN113" s="68">
        <v>31684659.562512103</v>
      </c>
      <c r="AO113" s="68">
        <v>10497802.4146467</v>
      </c>
      <c r="AP113" s="68">
        <v>10328568.22513096</v>
      </c>
      <c r="AQ113" s="68">
        <v>2464351.4515449405</v>
      </c>
      <c r="AR113" s="68">
        <f t="shared" si="12"/>
        <v>280777368.4163751</v>
      </c>
      <c r="AS113" s="68">
        <v>0</v>
      </c>
      <c r="AU113" s="79" t="s">
        <v>219</v>
      </c>
      <c r="AV113" s="79" t="s">
        <v>220</v>
      </c>
      <c r="AW113" s="80" t="s">
        <v>1157</v>
      </c>
      <c r="AX113" s="81">
        <v>16</v>
      </c>
      <c r="AY113" s="68">
        <v>224946901.43258372</v>
      </c>
      <c r="AZ113" s="68">
        <v>2302128.4900000002</v>
      </c>
      <c r="BA113" s="68">
        <v>3715306.1599999997</v>
      </c>
      <c r="BB113" s="68">
        <v>778229.01</v>
      </c>
      <c r="BC113" s="68">
        <v>32520052.623649482</v>
      </c>
      <c r="BD113" s="68">
        <v>10497802.4146467</v>
      </c>
      <c r="BE113" s="68">
        <v>10601268.497445863</v>
      </c>
      <c r="BF113" s="68">
        <v>2534919.1187744141</v>
      </c>
      <c r="BG113" s="68">
        <f t="shared" si="13"/>
        <v>287896607.74710017</v>
      </c>
      <c r="BH113" s="68">
        <v>0</v>
      </c>
    </row>
    <row r="114" spans="2:60">
      <c r="B114" s="79" t="s">
        <v>221</v>
      </c>
      <c r="C114" s="79" t="s">
        <v>222</v>
      </c>
      <c r="D114" s="80" t="s">
        <v>953</v>
      </c>
      <c r="E114" s="81">
        <v>19</v>
      </c>
      <c r="F114" s="68"/>
      <c r="G114" s="68"/>
      <c r="H114" s="68"/>
      <c r="I114" s="68"/>
      <c r="J114" s="68"/>
      <c r="K114" s="68"/>
      <c r="L114" s="68"/>
      <c r="M114" s="68"/>
      <c r="N114" s="68">
        <f t="shared" si="10"/>
        <v>0</v>
      </c>
      <c r="O114" s="68"/>
      <c r="Q114" s="79" t="s">
        <v>221</v>
      </c>
      <c r="R114" s="79" t="s">
        <v>222</v>
      </c>
      <c r="S114" s="80" t="s">
        <v>954</v>
      </c>
      <c r="T114" s="81">
        <v>16</v>
      </c>
      <c r="U114" s="68">
        <v>3012239.1000128277</v>
      </c>
      <c r="V114" s="68">
        <v>101689.41</v>
      </c>
      <c r="W114" s="68">
        <v>69126.559999999998</v>
      </c>
      <c r="X114" s="68">
        <v>10669.050000000001</v>
      </c>
      <c r="Y114" s="68">
        <v>411731.10011345899</v>
      </c>
      <c r="Z114" s="68">
        <v>0</v>
      </c>
      <c r="AA114" s="68">
        <v>0</v>
      </c>
      <c r="AB114" s="68">
        <v>32056.122301791329</v>
      </c>
      <c r="AC114" s="68">
        <f t="shared" si="11"/>
        <v>3637511.3424280779</v>
      </c>
      <c r="AD114" s="68">
        <v>0</v>
      </c>
      <c r="AF114" s="79" t="s">
        <v>221</v>
      </c>
      <c r="AG114" s="79" t="s">
        <v>222</v>
      </c>
      <c r="AH114" s="80" t="s">
        <v>1156</v>
      </c>
      <c r="AI114" s="81">
        <v>16</v>
      </c>
      <c r="AJ114" s="68">
        <v>3062345.9246771676</v>
      </c>
      <c r="AK114" s="68">
        <v>103109.49</v>
      </c>
      <c r="AL114" s="68">
        <v>70225.919999999998</v>
      </c>
      <c r="AM114" s="68">
        <v>10812.56</v>
      </c>
      <c r="AN114" s="68">
        <v>418610.68904212385</v>
      </c>
      <c r="AO114" s="68">
        <v>0</v>
      </c>
      <c r="AP114" s="68">
        <v>0</v>
      </c>
      <c r="AQ114" s="68">
        <v>32532.328296885826</v>
      </c>
      <c r="AR114" s="68">
        <f t="shared" si="12"/>
        <v>3697636.9120161775</v>
      </c>
      <c r="AS114" s="68">
        <v>0</v>
      </c>
      <c r="AU114" s="79" t="s">
        <v>221</v>
      </c>
      <c r="AV114" s="79" t="s">
        <v>222</v>
      </c>
      <c r="AW114" s="80" t="s">
        <v>1157</v>
      </c>
      <c r="AX114" s="81">
        <v>16</v>
      </c>
      <c r="AY114" s="68">
        <v>3142945.4262750391</v>
      </c>
      <c r="AZ114" s="68">
        <v>105843.68</v>
      </c>
      <c r="BA114" s="68">
        <v>72037.240000000005</v>
      </c>
      <c r="BB114" s="68">
        <v>11117.550000000001</v>
      </c>
      <c r="BC114" s="68">
        <v>429667.81431054458</v>
      </c>
      <c r="BD114" s="68">
        <v>0</v>
      </c>
      <c r="BE114" s="68">
        <v>0</v>
      </c>
      <c r="BF114" s="68">
        <v>33463.182771306485</v>
      </c>
      <c r="BG114" s="68">
        <f t="shared" si="13"/>
        <v>3795074.8933568904</v>
      </c>
      <c r="BH114" s="68">
        <v>0</v>
      </c>
    </row>
    <row r="115" spans="2:60">
      <c r="B115" s="79" t="s">
        <v>223</v>
      </c>
      <c r="C115" s="79" t="s">
        <v>224</v>
      </c>
      <c r="D115" s="80" t="s">
        <v>953</v>
      </c>
      <c r="E115" s="81">
        <v>19</v>
      </c>
      <c r="F115" s="68"/>
      <c r="G115" s="68"/>
      <c r="H115" s="68"/>
      <c r="I115" s="68"/>
      <c r="J115" s="68"/>
      <c r="K115" s="68"/>
      <c r="L115" s="68"/>
      <c r="M115" s="68"/>
      <c r="N115" s="68">
        <f t="shared" si="10"/>
        <v>0</v>
      </c>
      <c r="O115" s="68"/>
      <c r="Q115" s="79" t="s">
        <v>223</v>
      </c>
      <c r="R115" s="79" t="s">
        <v>224</v>
      </c>
      <c r="S115" s="80" t="s">
        <v>954</v>
      </c>
      <c r="T115" s="81">
        <v>16</v>
      </c>
      <c r="U115" s="68">
        <v>5741672.8331479561</v>
      </c>
      <c r="V115" s="68">
        <v>236327.98</v>
      </c>
      <c r="W115" s="68">
        <v>0</v>
      </c>
      <c r="X115" s="68">
        <v>0</v>
      </c>
      <c r="Y115" s="68">
        <v>0</v>
      </c>
      <c r="Z115" s="68">
        <v>0</v>
      </c>
      <c r="AA115" s="68">
        <v>114119.00564216112</v>
      </c>
      <c r="AB115" s="68">
        <v>60313.114936944097</v>
      </c>
      <c r="AC115" s="68">
        <f t="shared" si="11"/>
        <v>6325752.1337270616</v>
      </c>
      <c r="AD115" s="68">
        <v>173319.19999999998</v>
      </c>
      <c r="AF115" s="79" t="s">
        <v>223</v>
      </c>
      <c r="AG115" s="79" t="s">
        <v>224</v>
      </c>
      <c r="AH115" s="80" t="s">
        <v>1156</v>
      </c>
      <c r="AI115" s="81">
        <v>16</v>
      </c>
      <c r="AJ115" s="68">
        <v>5820051.7653984046</v>
      </c>
      <c r="AK115" s="68">
        <v>237292.88999999998</v>
      </c>
      <c r="AL115" s="68">
        <v>0</v>
      </c>
      <c r="AM115" s="68">
        <v>0</v>
      </c>
      <c r="AN115" s="68">
        <v>0</v>
      </c>
      <c r="AO115" s="68">
        <v>0</v>
      </c>
      <c r="AP115" s="68">
        <v>115981.36569449643</v>
      </c>
      <c r="AQ115" s="68">
        <v>61060.731531520374</v>
      </c>
      <c r="AR115" s="68">
        <f t="shared" si="12"/>
        <v>6412652.9726244211</v>
      </c>
      <c r="AS115" s="68">
        <v>178266.22</v>
      </c>
      <c r="AU115" s="79" t="s">
        <v>223</v>
      </c>
      <c r="AV115" s="79" t="s">
        <v>224</v>
      </c>
      <c r="AW115" s="80" t="s">
        <v>1157</v>
      </c>
      <c r="AX115" s="81">
        <v>16</v>
      </c>
      <c r="AY115" s="68">
        <v>5962184.5403392036</v>
      </c>
      <c r="AZ115" s="68">
        <v>243513.88</v>
      </c>
      <c r="BA115" s="68">
        <v>0</v>
      </c>
      <c r="BB115" s="68">
        <v>0</v>
      </c>
      <c r="BC115" s="68">
        <v>0</v>
      </c>
      <c r="BD115" s="68">
        <v>0</v>
      </c>
      <c r="BE115" s="68">
        <v>119114.52248522341</v>
      </c>
      <c r="BF115" s="68">
        <v>62696.539517890662</v>
      </c>
      <c r="BG115" s="68">
        <f t="shared" si="13"/>
        <v>6570433.3523423178</v>
      </c>
      <c r="BH115" s="68">
        <v>182923.87</v>
      </c>
    </row>
    <row r="116" spans="2:60">
      <c r="B116" s="79" t="s">
        <v>1124</v>
      </c>
      <c r="C116" s="79" t="s">
        <v>1146</v>
      </c>
      <c r="D116" s="80" t="s">
        <v>953</v>
      </c>
      <c r="E116" s="81">
        <v>19</v>
      </c>
      <c r="F116" s="68"/>
      <c r="G116" s="68"/>
      <c r="H116" s="68"/>
      <c r="I116" s="68"/>
      <c r="J116" s="68"/>
      <c r="K116" s="68"/>
      <c r="L116" s="68"/>
      <c r="M116" s="68"/>
      <c r="N116" s="68">
        <f t="shared" si="10"/>
        <v>0</v>
      </c>
      <c r="O116" s="68"/>
      <c r="Q116" s="79" t="s">
        <v>1124</v>
      </c>
      <c r="R116" s="79" t="s">
        <v>1146</v>
      </c>
      <c r="S116" s="80" t="s">
        <v>954</v>
      </c>
      <c r="T116" s="81">
        <v>16</v>
      </c>
      <c r="U116" s="68">
        <v>4602047.2267504446</v>
      </c>
      <c r="V116" s="68">
        <v>125583.64000000001</v>
      </c>
      <c r="W116" s="68">
        <v>155590.34</v>
      </c>
      <c r="X116" s="68">
        <v>15336.759999999998</v>
      </c>
      <c r="Y116" s="68">
        <v>571940.94592277915</v>
      </c>
      <c r="Z116" s="68">
        <v>0</v>
      </c>
      <c r="AA116" s="68">
        <v>0</v>
      </c>
      <c r="AB116" s="68">
        <v>50360.114794726484</v>
      </c>
      <c r="AC116" s="68">
        <f t="shared" si="11"/>
        <v>5520859.0274679493</v>
      </c>
      <c r="AD116" s="68">
        <v>0</v>
      </c>
      <c r="AF116" s="79" t="s">
        <v>1124</v>
      </c>
      <c r="AG116" s="79" t="s">
        <v>1146</v>
      </c>
      <c r="AH116" s="80" t="s">
        <v>1156</v>
      </c>
      <c r="AI116" s="81">
        <v>16</v>
      </c>
      <c r="AJ116" s="68">
        <v>4663733.3184052315</v>
      </c>
      <c r="AK116" s="68">
        <v>127298.42</v>
      </c>
      <c r="AL116" s="68">
        <v>157841.12</v>
      </c>
      <c r="AM116" s="68">
        <v>15605.760000000002</v>
      </c>
      <c r="AN116" s="68">
        <v>581421.40075530729</v>
      </c>
      <c r="AO116" s="68">
        <v>0</v>
      </c>
      <c r="AP116" s="68">
        <v>0</v>
      </c>
      <c r="AQ116" s="68">
        <v>50967.23566070199</v>
      </c>
      <c r="AR116" s="68">
        <f t="shared" si="12"/>
        <v>5596867.2548212409</v>
      </c>
      <c r="AS116" s="68">
        <v>0</v>
      </c>
      <c r="AU116" s="79" t="s">
        <v>1124</v>
      </c>
      <c r="AV116" s="79" t="s">
        <v>1146</v>
      </c>
      <c r="AW116" s="80" t="s">
        <v>1157</v>
      </c>
      <c r="AX116" s="81">
        <v>16</v>
      </c>
      <c r="AY116" s="68">
        <v>4775747.7537198877</v>
      </c>
      <c r="AZ116" s="68">
        <v>130688.01999999997</v>
      </c>
      <c r="BA116" s="68">
        <v>161998.68</v>
      </c>
      <c r="BB116" s="68">
        <v>15995.67</v>
      </c>
      <c r="BC116" s="68">
        <v>596764.01936082472</v>
      </c>
      <c r="BD116" s="68">
        <v>0</v>
      </c>
      <c r="BE116" s="68">
        <v>0</v>
      </c>
      <c r="BF116" s="68">
        <v>52312.752103795297</v>
      </c>
      <c r="BG116" s="68">
        <f t="shared" si="13"/>
        <v>5733506.8951845067</v>
      </c>
      <c r="BH116" s="68">
        <v>0</v>
      </c>
    </row>
    <row r="117" spans="2:60">
      <c r="B117" s="79" t="s">
        <v>225</v>
      </c>
      <c r="C117" s="79" t="s">
        <v>226</v>
      </c>
      <c r="D117" s="80" t="s">
        <v>953</v>
      </c>
      <c r="E117" s="81">
        <v>19</v>
      </c>
      <c r="F117" s="68"/>
      <c r="G117" s="68"/>
      <c r="H117" s="68"/>
      <c r="I117" s="68"/>
      <c r="J117" s="68"/>
      <c r="K117" s="68"/>
      <c r="L117" s="68"/>
      <c r="M117" s="68"/>
      <c r="N117" s="68">
        <f t="shared" si="10"/>
        <v>0</v>
      </c>
      <c r="O117" s="68"/>
      <c r="Q117" s="79" t="s">
        <v>225</v>
      </c>
      <c r="R117" s="79" t="s">
        <v>226</v>
      </c>
      <c r="S117" s="80" t="s">
        <v>954</v>
      </c>
      <c r="T117" s="81">
        <v>16</v>
      </c>
      <c r="U117" s="68">
        <v>4602047.2267504446</v>
      </c>
      <c r="V117" s="68">
        <v>125583.64000000001</v>
      </c>
      <c r="W117" s="68">
        <v>155590.34</v>
      </c>
      <c r="X117" s="68">
        <v>15336.759999999998</v>
      </c>
      <c r="Y117" s="68">
        <v>0</v>
      </c>
      <c r="Z117" s="68">
        <v>0</v>
      </c>
      <c r="AA117" s="68">
        <v>0</v>
      </c>
      <c r="AB117" s="68">
        <v>45321.367171206512</v>
      </c>
      <c r="AC117" s="68">
        <f t="shared" si="11"/>
        <v>4943879.3339216504</v>
      </c>
      <c r="AD117" s="68">
        <v>0</v>
      </c>
      <c r="AF117" s="79" t="s">
        <v>225</v>
      </c>
      <c r="AG117" s="79" t="s">
        <v>226</v>
      </c>
      <c r="AH117" s="80" t="s">
        <v>1156</v>
      </c>
      <c r="AI117" s="81">
        <v>16</v>
      </c>
      <c r="AJ117" s="68">
        <v>4663733.3184052315</v>
      </c>
      <c r="AK117" s="68">
        <v>127298.42</v>
      </c>
      <c r="AL117" s="68">
        <v>157841.12</v>
      </c>
      <c r="AM117" s="68">
        <v>15605.760000000002</v>
      </c>
      <c r="AN117" s="68">
        <v>0</v>
      </c>
      <c r="AO117" s="68">
        <v>0</v>
      </c>
      <c r="AP117" s="68">
        <v>0</v>
      </c>
      <c r="AQ117" s="68">
        <v>45853.556030974723</v>
      </c>
      <c r="AR117" s="68">
        <f t="shared" si="12"/>
        <v>5010332.174436206</v>
      </c>
      <c r="AS117" s="68">
        <v>0</v>
      </c>
      <c r="AU117" s="79" t="s">
        <v>225</v>
      </c>
      <c r="AV117" s="79" t="s">
        <v>226</v>
      </c>
      <c r="AW117" s="80" t="s">
        <v>1157</v>
      </c>
      <c r="AX117" s="81">
        <v>16</v>
      </c>
      <c r="AY117" s="68">
        <v>4775747.7537198877</v>
      </c>
      <c r="AZ117" s="68">
        <v>130688.01999999997</v>
      </c>
      <c r="BA117" s="68">
        <v>161998.68</v>
      </c>
      <c r="BB117" s="68">
        <v>15995.67</v>
      </c>
      <c r="BC117" s="68">
        <v>0</v>
      </c>
      <c r="BD117" s="68">
        <v>0</v>
      </c>
      <c r="BE117" s="68">
        <v>0</v>
      </c>
      <c r="BF117" s="68">
        <v>47052.646767877974</v>
      </c>
      <c r="BG117" s="68">
        <f t="shared" si="13"/>
        <v>5131482.7704877649</v>
      </c>
      <c r="BH117" s="68">
        <v>0</v>
      </c>
    </row>
    <row r="118" spans="2:60">
      <c r="B118" s="79" t="s">
        <v>227</v>
      </c>
      <c r="C118" s="79" t="s">
        <v>228</v>
      </c>
      <c r="D118" s="80" t="s">
        <v>953</v>
      </c>
      <c r="E118" s="81">
        <v>19</v>
      </c>
      <c r="F118" s="68"/>
      <c r="G118" s="68"/>
      <c r="H118" s="68"/>
      <c r="I118" s="68"/>
      <c r="J118" s="68"/>
      <c r="K118" s="68"/>
      <c r="L118" s="68"/>
      <c r="M118" s="68"/>
      <c r="N118" s="68">
        <f t="shared" si="10"/>
        <v>0</v>
      </c>
      <c r="O118" s="68"/>
      <c r="Q118" s="79" t="s">
        <v>227</v>
      </c>
      <c r="R118" s="79" t="s">
        <v>228</v>
      </c>
      <c r="S118" s="80" t="s">
        <v>954</v>
      </c>
      <c r="T118" s="81">
        <v>16</v>
      </c>
      <c r="U118" s="68">
        <v>3041056.9001504611</v>
      </c>
      <c r="V118" s="68">
        <v>163144.02000000005</v>
      </c>
      <c r="W118" s="68">
        <v>187152.98</v>
      </c>
      <c r="X118" s="68">
        <v>0</v>
      </c>
      <c r="Y118" s="68">
        <v>342861.87495208206</v>
      </c>
      <c r="Z118" s="68">
        <v>0</v>
      </c>
      <c r="AA118" s="68">
        <v>0</v>
      </c>
      <c r="AB118" s="68">
        <v>36319.447737180628</v>
      </c>
      <c r="AC118" s="68">
        <f t="shared" si="11"/>
        <v>3885453.3928397237</v>
      </c>
      <c r="AD118" s="68">
        <v>114918.17000000001</v>
      </c>
      <c r="AF118" s="79" t="s">
        <v>227</v>
      </c>
      <c r="AG118" s="79" t="s">
        <v>228</v>
      </c>
      <c r="AH118" s="80" t="s">
        <v>1156</v>
      </c>
      <c r="AI118" s="81">
        <v>16</v>
      </c>
      <c r="AJ118" s="68">
        <v>3090853.4809992732</v>
      </c>
      <c r="AK118" s="68">
        <v>163924.25999999998</v>
      </c>
      <c r="AL118" s="68">
        <v>189832.93</v>
      </c>
      <c r="AM118" s="68">
        <v>0</v>
      </c>
      <c r="AN118" s="68">
        <v>348509.13816663809</v>
      </c>
      <c r="AO118" s="68">
        <v>0</v>
      </c>
      <c r="AP118" s="68">
        <v>0</v>
      </c>
      <c r="AQ118" s="68">
        <v>36855.73019431252</v>
      </c>
      <c r="AR118" s="68">
        <f t="shared" si="12"/>
        <v>3948181.1393602239</v>
      </c>
      <c r="AS118" s="68">
        <v>118205.6</v>
      </c>
      <c r="AU118" s="79" t="s">
        <v>227</v>
      </c>
      <c r="AV118" s="79" t="s">
        <v>228</v>
      </c>
      <c r="AW118" s="80" t="s">
        <v>1157</v>
      </c>
      <c r="AX118" s="81">
        <v>16</v>
      </c>
      <c r="AY118" s="68">
        <v>3172433.570041439</v>
      </c>
      <c r="AZ118" s="68">
        <v>168286.10999999996</v>
      </c>
      <c r="BA118" s="68">
        <v>194784.14</v>
      </c>
      <c r="BB118" s="68">
        <v>0</v>
      </c>
      <c r="BC118" s="68">
        <v>357704.17702110147</v>
      </c>
      <c r="BD118" s="68">
        <v>0</v>
      </c>
      <c r="BE118" s="68">
        <v>0</v>
      </c>
      <c r="BF118" s="68">
        <v>37913.122858398594</v>
      </c>
      <c r="BG118" s="68">
        <f t="shared" si="13"/>
        <v>4052458.7199209393</v>
      </c>
      <c r="BH118" s="68">
        <v>121337.60000000001</v>
      </c>
    </row>
    <row r="119" spans="2:60">
      <c r="B119" s="79" t="s">
        <v>1125</v>
      </c>
      <c r="C119" s="79" t="s">
        <v>1147</v>
      </c>
      <c r="D119" s="80" t="s">
        <v>953</v>
      </c>
      <c r="E119" s="81">
        <v>19</v>
      </c>
      <c r="F119" s="68"/>
      <c r="G119" s="68"/>
      <c r="H119" s="68"/>
      <c r="I119" s="68"/>
      <c r="J119" s="68"/>
      <c r="K119" s="68"/>
      <c r="L119" s="68"/>
      <c r="M119" s="68"/>
      <c r="N119" s="68">
        <f t="shared" si="10"/>
        <v>0</v>
      </c>
      <c r="O119" s="68"/>
      <c r="Q119" s="79" t="s">
        <v>1125</v>
      </c>
      <c r="R119" s="79" t="s">
        <v>1147</v>
      </c>
      <c r="S119" s="80" t="s">
        <v>954</v>
      </c>
      <c r="T119" s="81">
        <v>16</v>
      </c>
      <c r="U119" s="68">
        <v>3606681.2487287633</v>
      </c>
      <c r="V119" s="68">
        <v>133664.69999999998</v>
      </c>
      <c r="W119" s="68">
        <v>0</v>
      </c>
      <c r="X119" s="68">
        <v>9668.8399999999983</v>
      </c>
      <c r="Y119" s="68">
        <v>354721.33649938845</v>
      </c>
      <c r="Z119" s="68">
        <v>0</v>
      </c>
      <c r="AA119" s="68">
        <v>0</v>
      </c>
      <c r="AB119" s="68">
        <v>39430.507243650965</v>
      </c>
      <c r="AC119" s="68">
        <f t="shared" si="11"/>
        <v>4249221.992471803</v>
      </c>
      <c r="AD119" s="68">
        <v>105055.36000000002</v>
      </c>
      <c r="AF119" s="79" t="s">
        <v>1125</v>
      </c>
      <c r="AG119" s="79" t="s">
        <v>1147</v>
      </c>
      <c r="AH119" s="80" t="s">
        <v>1156</v>
      </c>
      <c r="AI119" s="81">
        <v>16</v>
      </c>
      <c r="AJ119" s="68">
        <v>3650846.1593497791</v>
      </c>
      <c r="AK119" s="68">
        <v>134048.19</v>
      </c>
      <c r="AL119" s="68">
        <v>0</v>
      </c>
      <c r="AM119" s="68">
        <v>9809.3299999999981</v>
      </c>
      <c r="AN119" s="68">
        <v>360594.08105294994</v>
      </c>
      <c r="AO119" s="68">
        <v>0</v>
      </c>
      <c r="AP119" s="68">
        <v>0</v>
      </c>
      <c r="AQ119" s="68">
        <v>39873.455661517568</v>
      </c>
      <c r="AR119" s="68">
        <f t="shared" si="12"/>
        <v>4303235.2560642464</v>
      </c>
      <c r="AS119" s="68">
        <v>108064.03999999998</v>
      </c>
      <c r="AU119" s="79" t="s">
        <v>1125</v>
      </c>
      <c r="AV119" s="79" t="s">
        <v>1147</v>
      </c>
      <c r="AW119" s="80" t="s">
        <v>1157</v>
      </c>
      <c r="AX119" s="81">
        <v>16</v>
      </c>
      <c r="AY119" s="68">
        <v>3736342.048829603</v>
      </c>
      <c r="AZ119" s="68">
        <v>137655.63</v>
      </c>
      <c r="BA119" s="68">
        <v>0</v>
      </c>
      <c r="BB119" s="68">
        <v>10096.56</v>
      </c>
      <c r="BC119" s="68">
        <v>370105.63637760078</v>
      </c>
      <c r="BD119" s="68">
        <v>0</v>
      </c>
      <c r="BE119" s="68">
        <v>0</v>
      </c>
      <c r="BF119" s="68">
        <v>40908.117520520464</v>
      </c>
      <c r="BG119" s="68">
        <f t="shared" si="13"/>
        <v>4406009.1727277236</v>
      </c>
      <c r="BH119" s="68">
        <v>110901.17999999998</v>
      </c>
    </row>
    <row r="120" spans="2:60">
      <c r="B120" s="79" t="s">
        <v>1136</v>
      </c>
      <c r="C120" s="79" t="s">
        <v>1148</v>
      </c>
      <c r="D120" s="80" t="s">
        <v>953</v>
      </c>
      <c r="E120" s="81">
        <v>19</v>
      </c>
      <c r="F120" s="68"/>
      <c r="G120" s="68"/>
      <c r="H120" s="68"/>
      <c r="I120" s="68"/>
      <c r="J120" s="68"/>
      <c r="K120" s="68"/>
      <c r="L120" s="68"/>
      <c r="M120" s="68"/>
      <c r="N120" s="68">
        <f t="shared" si="10"/>
        <v>0</v>
      </c>
      <c r="O120" s="68"/>
      <c r="Q120" s="79" t="s">
        <v>1136</v>
      </c>
      <c r="R120" s="79" t="s">
        <v>1148</v>
      </c>
      <c r="S120" s="80" t="s">
        <v>954</v>
      </c>
      <c r="T120" s="81">
        <v>16</v>
      </c>
      <c r="U120" s="68">
        <v>3306391.0593713392</v>
      </c>
      <c r="V120" s="68">
        <v>83064.740000000005</v>
      </c>
      <c r="W120" s="68">
        <v>128250.89999999998</v>
      </c>
      <c r="X120" s="68">
        <v>9002.01</v>
      </c>
      <c r="Y120" s="68">
        <v>145762.71016927605</v>
      </c>
      <c r="Z120" s="68">
        <v>0</v>
      </c>
      <c r="AA120" s="68">
        <v>0</v>
      </c>
      <c r="AB120" s="68">
        <v>39230.870439373888</v>
      </c>
      <c r="AC120" s="68">
        <f t="shared" si="11"/>
        <v>3805232.5999799892</v>
      </c>
      <c r="AD120" s="68">
        <v>93530.309999999983</v>
      </c>
      <c r="AF120" s="79" t="s">
        <v>1136</v>
      </c>
      <c r="AG120" s="79" t="s">
        <v>1148</v>
      </c>
      <c r="AH120" s="80" t="s">
        <v>1156</v>
      </c>
      <c r="AI120" s="81">
        <v>16</v>
      </c>
      <c r="AJ120" s="68">
        <v>3359075.3639012384</v>
      </c>
      <c r="AK120" s="68">
        <v>83011.089999999982</v>
      </c>
      <c r="AL120" s="68">
        <v>130085.15000000001</v>
      </c>
      <c r="AM120" s="68">
        <v>9140.51</v>
      </c>
      <c r="AN120" s="68">
        <v>148088.00609130802</v>
      </c>
      <c r="AO120" s="68">
        <v>0</v>
      </c>
      <c r="AP120" s="68">
        <v>0</v>
      </c>
      <c r="AQ120" s="68">
        <v>39815.307968128938</v>
      </c>
      <c r="AR120" s="68">
        <f t="shared" si="12"/>
        <v>3865447.6479606749</v>
      </c>
      <c r="AS120" s="68">
        <v>96232.220000000016</v>
      </c>
      <c r="AU120" s="79" t="s">
        <v>1136</v>
      </c>
      <c r="AV120" s="79" t="s">
        <v>1148</v>
      </c>
      <c r="AW120" s="80" t="s">
        <v>1157</v>
      </c>
      <c r="AX120" s="81">
        <v>16</v>
      </c>
      <c r="AY120" s="68">
        <v>3447306.7043183935</v>
      </c>
      <c r="AZ120" s="68">
        <v>85149.010000000024</v>
      </c>
      <c r="BA120" s="68">
        <v>133524.13</v>
      </c>
      <c r="BB120" s="68">
        <v>9415.89</v>
      </c>
      <c r="BC120" s="68">
        <v>151987.29285562452</v>
      </c>
      <c r="BD120" s="68">
        <v>0</v>
      </c>
      <c r="BE120" s="68">
        <v>0</v>
      </c>
      <c r="BF120" s="68">
        <v>40953.532344495878</v>
      </c>
      <c r="BG120" s="68">
        <f t="shared" si="13"/>
        <v>3967081.0295185144</v>
      </c>
      <c r="BH120" s="68">
        <v>98744.469999999987</v>
      </c>
    </row>
    <row r="121" spans="2:60">
      <c r="B121" s="79" t="s">
        <v>229</v>
      </c>
      <c r="C121" s="79" t="s">
        <v>230</v>
      </c>
      <c r="D121" s="80" t="s">
        <v>953</v>
      </c>
      <c r="E121" s="81">
        <v>19</v>
      </c>
      <c r="F121" s="68"/>
      <c r="G121" s="68"/>
      <c r="H121" s="68"/>
      <c r="I121" s="68"/>
      <c r="J121" s="68"/>
      <c r="K121" s="68"/>
      <c r="L121" s="68"/>
      <c r="M121" s="68"/>
      <c r="N121" s="68">
        <f t="shared" si="10"/>
        <v>0</v>
      </c>
      <c r="O121" s="68"/>
      <c r="Q121" s="79" t="s">
        <v>229</v>
      </c>
      <c r="R121" s="79" t="s">
        <v>230</v>
      </c>
      <c r="S121" s="80" t="s">
        <v>954</v>
      </c>
      <c r="T121" s="81">
        <v>16</v>
      </c>
      <c r="U121" s="68">
        <v>43120378.696865298</v>
      </c>
      <c r="V121" s="68">
        <v>2281419.9300000006</v>
      </c>
      <c r="W121" s="68">
        <v>757058.17999999993</v>
      </c>
      <c r="X121" s="68">
        <v>161036.02000000002</v>
      </c>
      <c r="Y121" s="68">
        <v>8109864.6749926312</v>
      </c>
      <c r="Z121" s="68">
        <v>1747999.5981065338</v>
      </c>
      <c r="AA121" s="68">
        <v>7082500.7430100348</v>
      </c>
      <c r="AB121" s="68">
        <v>585474.30029779673</v>
      </c>
      <c r="AC121" s="68">
        <f t="shared" si="11"/>
        <v>65285700.013272293</v>
      </c>
      <c r="AD121" s="68">
        <v>1439967.8699999999</v>
      </c>
      <c r="AF121" s="79" t="s">
        <v>229</v>
      </c>
      <c r="AG121" s="79" t="s">
        <v>230</v>
      </c>
      <c r="AH121" s="80" t="s">
        <v>1156</v>
      </c>
      <c r="AI121" s="81">
        <v>16</v>
      </c>
      <c r="AJ121" s="68">
        <v>43820561.80647938</v>
      </c>
      <c r="AK121" s="68">
        <v>2294250.7000000002</v>
      </c>
      <c r="AL121" s="68">
        <v>768026.36</v>
      </c>
      <c r="AM121" s="68">
        <v>163414.60999999999</v>
      </c>
      <c r="AN121" s="68">
        <v>8242479.4150563926</v>
      </c>
      <c r="AO121" s="68">
        <v>1747999.5981065338</v>
      </c>
      <c r="AP121" s="68">
        <v>7199517.2346520033</v>
      </c>
      <c r="AQ121" s="68">
        <v>594185.77035100013</v>
      </c>
      <c r="AR121" s="68">
        <f t="shared" si="12"/>
        <v>66311329.764645316</v>
      </c>
      <c r="AS121" s="68">
        <v>1480894.2700000003</v>
      </c>
      <c r="AU121" s="79" t="s">
        <v>229</v>
      </c>
      <c r="AV121" s="79" t="s">
        <v>230</v>
      </c>
      <c r="AW121" s="80" t="s">
        <v>1157</v>
      </c>
      <c r="AX121" s="81">
        <v>16</v>
      </c>
      <c r="AY121" s="68">
        <v>44972644.42135445</v>
      </c>
      <c r="AZ121" s="68">
        <v>2354649.9000000004</v>
      </c>
      <c r="BA121" s="68">
        <v>788212.13000000012</v>
      </c>
      <c r="BB121" s="68">
        <v>167670.91</v>
      </c>
      <c r="BC121" s="68">
        <v>8459809.2053833287</v>
      </c>
      <c r="BD121" s="68">
        <v>1747999.5981065338</v>
      </c>
      <c r="BE121" s="68">
        <v>7389692.4874947919</v>
      </c>
      <c r="BF121" s="68">
        <v>611199.43176998198</v>
      </c>
      <c r="BG121" s="68">
        <f t="shared" si="13"/>
        <v>68011923.824109077</v>
      </c>
      <c r="BH121" s="68">
        <v>1520045.74</v>
      </c>
    </row>
    <row r="122" spans="2:60">
      <c r="B122" s="79" t="s">
        <v>231</v>
      </c>
      <c r="C122" s="79" t="s">
        <v>232</v>
      </c>
      <c r="D122" s="80" t="s">
        <v>953</v>
      </c>
      <c r="E122" s="81">
        <v>19</v>
      </c>
      <c r="F122" s="68"/>
      <c r="G122" s="68"/>
      <c r="H122" s="68"/>
      <c r="I122" s="68"/>
      <c r="J122" s="68"/>
      <c r="K122" s="68"/>
      <c r="L122" s="68"/>
      <c r="M122" s="68"/>
      <c r="N122" s="68">
        <f t="shared" si="10"/>
        <v>0</v>
      </c>
      <c r="O122" s="68"/>
      <c r="Q122" s="79" t="s">
        <v>231</v>
      </c>
      <c r="R122" s="79" t="s">
        <v>232</v>
      </c>
      <c r="S122" s="80" t="s">
        <v>954</v>
      </c>
      <c r="T122" s="81">
        <v>16</v>
      </c>
      <c r="U122" s="68">
        <v>32898939.075672615</v>
      </c>
      <c r="V122" s="68">
        <v>170149.16</v>
      </c>
      <c r="W122" s="68">
        <v>106134.84999999999</v>
      </c>
      <c r="X122" s="68">
        <v>122249.55999999998</v>
      </c>
      <c r="Y122" s="68">
        <v>4549156.8337354548</v>
      </c>
      <c r="Z122" s="68">
        <v>1306258.6144962427</v>
      </c>
      <c r="AA122" s="68">
        <v>3718033.5221548872</v>
      </c>
      <c r="AB122" s="68">
        <v>374969.42764501274</v>
      </c>
      <c r="AC122" s="68">
        <f t="shared" si="11"/>
        <v>43245891.043704219</v>
      </c>
      <c r="AD122" s="68">
        <v>0</v>
      </c>
      <c r="AF122" s="79" t="s">
        <v>231</v>
      </c>
      <c r="AG122" s="79" t="s">
        <v>232</v>
      </c>
      <c r="AH122" s="80" t="s">
        <v>1156</v>
      </c>
      <c r="AI122" s="81">
        <v>16</v>
      </c>
      <c r="AJ122" s="68">
        <v>33437002.727726407</v>
      </c>
      <c r="AK122" s="68">
        <v>172555.13</v>
      </c>
      <c r="AL122" s="68">
        <v>107679.74999999999</v>
      </c>
      <c r="AM122" s="68">
        <v>123954.33</v>
      </c>
      <c r="AN122" s="68">
        <v>4623820.4652474513</v>
      </c>
      <c r="AO122" s="68">
        <v>1306258.6144962427</v>
      </c>
      <c r="AP122" s="68">
        <v>3779638.357639729</v>
      </c>
      <c r="AQ122" s="68">
        <v>380545.61124708503</v>
      </c>
      <c r="AR122" s="68">
        <f t="shared" si="12"/>
        <v>43931454.986356921</v>
      </c>
      <c r="AS122" s="68">
        <v>0</v>
      </c>
      <c r="AU122" s="79" t="s">
        <v>231</v>
      </c>
      <c r="AV122" s="79" t="s">
        <v>232</v>
      </c>
      <c r="AW122" s="80" t="s">
        <v>1157</v>
      </c>
      <c r="AX122" s="81">
        <v>16</v>
      </c>
      <c r="AY122" s="68">
        <v>34316882.613912798</v>
      </c>
      <c r="AZ122" s="68">
        <v>177086.8</v>
      </c>
      <c r="BA122" s="68">
        <v>110608.36000000002</v>
      </c>
      <c r="BB122" s="68">
        <v>127284.68000000001</v>
      </c>
      <c r="BC122" s="68">
        <v>4745774.4396623103</v>
      </c>
      <c r="BD122" s="68">
        <v>1306258.6144962427</v>
      </c>
      <c r="BE122" s="68">
        <v>3879443.7217845903</v>
      </c>
      <c r="BF122" s="68">
        <v>391448.65106390417</v>
      </c>
      <c r="BG122" s="68">
        <f t="shared" si="13"/>
        <v>45054787.880919844</v>
      </c>
      <c r="BH122" s="68">
        <v>0</v>
      </c>
    </row>
    <row r="123" spans="2:60">
      <c r="B123" s="79" t="s">
        <v>233</v>
      </c>
      <c r="C123" s="79" t="s">
        <v>234</v>
      </c>
      <c r="D123" s="80" t="s">
        <v>953</v>
      </c>
      <c r="E123" s="81">
        <v>19</v>
      </c>
      <c r="F123" s="68"/>
      <c r="G123" s="68"/>
      <c r="H123" s="68"/>
      <c r="I123" s="68"/>
      <c r="J123" s="68"/>
      <c r="K123" s="68"/>
      <c r="L123" s="68"/>
      <c r="M123" s="68"/>
      <c r="N123" s="68">
        <f t="shared" si="10"/>
        <v>0</v>
      </c>
      <c r="O123" s="68"/>
      <c r="Q123" s="79" t="s">
        <v>233</v>
      </c>
      <c r="R123" s="79" t="s">
        <v>234</v>
      </c>
      <c r="S123" s="80" t="s">
        <v>954</v>
      </c>
      <c r="T123" s="81">
        <v>16</v>
      </c>
      <c r="U123" s="68">
        <v>54059052.441586718</v>
      </c>
      <c r="V123" s="68">
        <v>1386475.1500000004</v>
      </c>
      <c r="W123" s="68">
        <v>449878.38</v>
      </c>
      <c r="X123" s="68">
        <v>189597.97</v>
      </c>
      <c r="Y123" s="68">
        <v>9035188.5631499793</v>
      </c>
      <c r="Z123" s="68">
        <v>3035907.3256150368</v>
      </c>
      <c r="AA123" s="68">
        <v>3312283.0035275239</v>
      </c>
      <c r="AB123" s="68">
        <v>626876.66656288505</v>
      </c>
      <c r="AC123" s="68">
        <f t="shared" si="11"/>
        <v>72230235.720442146</v>
      </c>
      <c r="AD123" s="68">
        <v>134976.22</v>
      </c>
      <c r="AF123" s="79" t="s">
        <v>233</v>
      </c>
      <c r="AG123" s="79" t="s">
        <v>234</v>
      </c>
      <c r="AH123" s="80" t="s">
        <v>1156</v>
      </c>
      <c r="AI123" s="81">
        <v>16</v>
      </c>
      <c r="AJ123" s="68">
        <v>54938718.445846543</v>
      </c>
      <c r="AK123" s="68">
        <v>1404694.4000000001</v>
      </c>
      <c r="AL123" s="68">
        <v>456468.49999999994</v>
      </c>
      <c r="AM123" s="68">
        <v>192396.72999999998</v>
      </c>
      <c r="AN123" s="68">
        <v>9182957.466668833</v>
      </c>
      <c r="AO123" s="68">
        <v>3035907.3256150368</v>
      </c>
      <c r="AP123" s="68">
        <v>3367040.3707722309</v>
      </c>
      <c r="AQ123" s="68">
        <v>636199.61753934622</v>
      </c>
      <c r="AR123" s="68">
        <f t="shared" si="12"/>
        <v>73353209.646441981</v>
      </c>
      <c r="AS123" s="68">
        <v>138826.78999999998</v>
      </c>
      <c r="AU123" s="79" t="s">
        <v>233</v>
      </c>
      <c r="AV123" s="79" t="s">
        <v>234</v>
      </c>
      <c r="AW123" s="80" t="s">
        <v>1157</v>
      </c>
      <c r="AX123" s="81">
        <v>16</v>
      </c>
      <c r="AY123" s="68">
        <v>56382898.979760647</v>
      </c>
      <c r="AZ123" s="68">
        <v>1441698.7100000002</v>
      </c>
      <c r="BA123" s="68">
        <v>468412.18</v>
      </c>
      <c r="BB123" s="68">
        <v>197393.36</v>
      </c>
      <c r="BC123" s="68">
        <v>9425095.2323730346</v>
      </c>
      <c r="BD123" s="68">
        <v>3035907.3256150368</v>
      </c>
      <c r="BE123" s="68">
        <v>3455888.3698221985</v>
      </c>
      <c r="BF123" s="68">
        <v>654419.1689697057</v>
      </c>
      <c r="BG123" s="68">
        <f t="shared" si="13"/>
        <v>75204153.10654062</v>
      </c>
      <c r="BH123" s="68">
        <v>142439.78</v>
      </c>
    </row>
    <row r="124" spans="2:60">
      <c r="B124" s="79" t="s">
        <v>235</v>
      </c>
      <c r="C124" s="79" t="s">
        <v>236</v>
      </c>
      <c r="D124" s="80" t="s">
        <v>953</v>
      </c>
      <c r="E124" s="81">
        <v>19</v>
      </c>
      <c r="F124" s="68"/>
      <c r="G124" s="68"/>
      <c r="H124" s="68"/>
      <c r="I124" s="68"/>
      <c r="J124" s="68"/>
      <c r="K124" s="68"/>
      <c r="L124" s="68"/>
      <c r="M124" s="68"/>
      <c r="N124" s="68">
        <f t="shared" si="10"/>
        <v>0</v>
      </c>
      <c r="O124" s="68"/>
      <c r="Q124" s="79" t="s">
        <v>235</v>
      </c>
      <c r="R124" s="79" t="s">
        <v>236</v>
      </c>
      <c r="S124" s="80" t="s">
        <v>954</v>
      </c>
      <c r="T124" s="81">
        <v>16</v>
      </c>
      <c r="U124" s="68">
        <v>107233379.88048393</v>
      </c>
      <c r="V124" s="68">
        <v>3068352.87</v>
      </c>
      <c r="W124" s="68">
        <v>704490.89</v>
      </c>
      <c r="X124" s="68">
        <v>376528.64999999997</v>
      </c>
      <c r="Y124" s="68">
        <v>18607222.673233725</v>
      </c>
      <c r="Z124" s="68">
        <v>5159313.5311669307</v>
      </c>
      <c r="AA124" s="68">
        <v>6602834.3969710758</v>
      </c>
      <c r="AB124" s="68">
        <v>1236014.0619432628</v>
      </c>
      <c r="AC124" s="68">
        <f t="shared" si="11"/>
        <v>142988136.95379895</v>
      </c>
      <c r="AD124" s="68">
        <v>0</v>
      </c>
      <c r="AF124" s="79" t="s">
        <v>235</v>
      </c>
      <c r="AG124" s="79" t="s">
        <v>236</v>
      </c>
      <c r="AH124" s="80" t="s">
        <v>1156</v>
      </c>
      <c r="AI124" s="81">
        <v>16</v>
      </c>
      <c r="AJ124" s="68">
        <v>108976423.8507925</v>
      </c>
      <c r="AK124" s="68">
        <v>3112791.9099999997</v>
      </c>
      <c r="AL124" s="68">
        <v>714743.84000000008</v>
      </c>
      <c r="AM124" s="68">
        <v>382006.72</v>
      </c>
      <c r="AN124" s="68">
        <v>18911632.004608348</v>
      </c>
      <c r="AO124" s="68">
        <v>5159313.5311669307</v>
      </c>
      <c r="AP124" s="68">
        <v>6712659.4610273167</v>
      </c>
      <c r="AQ124" s="68">
        <v>1254404.7996124923</v>
      </c>
      <c r="AR124" s="68">
        <f t="shared" si="12"/>
        <v>145223976.11720759</v>
      </c>
      <c r="AS124" s="68">
        <v>0</v>
      </c>
      <c r="AU124" s="79" t="s">
        <v>235</v>
      </c>
      <c r="AV124" s="79" t="s">
        <v>236</v>
      </c>
      <c r="AW124" s="80" t="s">
        <v>1157</v>
      </c>
      <c r="AX124" s="81">
        <v>16</v>
      </c>
      <c r="AY124" s="68">
        <v>111837472.98815836</v>
      </c>
      <c r="AZ124" s="68">
        <v>3194709.54</v>
      </c>
      <c r="BA124" s="68">
        <v>733645.34</v>
      </c>
      <c r="BB124" s="68">
        <v>392064.07</v>
      </c>
      <c r="BC124" s="68">
        <v>19410278.133777864</v>
      </c>
      <c r="BD124" s="68">
        <v>5159313.5311669307</v>
      </c>
      <c r="BE124" s="68">
        <v>6889742.806913306</v>
      </c>
      <c r="BF124" s="68">
        <v>1290325.2076052427</v>
      </c>
      <c r="BG124" s="68">
        <f t="shared" si="13"/>
        <v>148907551.61762172</v>
      </c>
      <c r="BH124" s="68">
        <v>0</v>
      </c>
    </row>
    <row r="125" spans="2:60">
      <c r="B125" s="79" t="s">
        <v>237</v>
      </c>
      <c r="C125" s="79" t="s">
        <v>238</v>
      </c>
      <c r="D125" s="80" t="s">
        <v>953</v>
      </c>
      <c r="E125" s="81">
        <v>19</v>
      </c>
      <c r="F125" s="68"/>
      <c r="G125" s="68"/>
      <c r="H125" s="68"/>
      <c r="I125" s="68"/>
      <c r="J125" s="68"/>
      <c r="K125" s="68"/>
      <c r="L125" s="68"/>
      <c r="M125" s="68"/>
      <c r="N125" s="68">
        <f t="shared" si="10"/>
        <v>0</v>
      </c>
      <c r="O125" s="68"/>
      <c r="Q125" s="79" t="s">
        <v>237</v>
      </c>
      <c r="R125" s="79" t="s">
        <v>238</v>
      </c>
      <c r="S125" s="80" t="s">
        <v>954</v>
      </c>
      <c r="T125" s="81">
        <v>16</v>
      </c>
      <c r="U125" s="68">
        <v>87520101.020873964</v>
      </c>
      <c r="V125" s="68">
        <v>2581518.35</v>
      </c>
      <c r="W125" s="68">
        <v>349411.47</v>
      </c>
      <c r="X125" s="68">
        <v>317182.05000000005</v>
      </c>
      <c r="Y125" s="68">
        <v>15879879.904651586</v>
      </c>
      <c r="Z125" s="68">
        <v>5405341.7254104884</v>
      </c>
      <c r="AA125" s="68">
        <v>8769016.4733308181</v>
      </c>
      <c r="AB125" s="68">
        <v>1027797.1378249675</v>
      </c>
      <c r="AC125" s="68">
        <f t="shared" si="11"/>
        <v>122062021.1520918</v>
      </c>
      <c r="AD125" s="68">
        <v>211773.02</v>
      </c>
      <c r="AF125" s="79" t="s">
        <v>237</v>
      </c>
      <c r="AG125" s="79" t="s">
        <v>238</v>
      </c>
      <c r="AH125" s="80" t="s">
        <v>1156</v>
      </c>
      <c r="AI125" s="81">
        <v>16</v>
      </c>
      <c r="AJ125" s="68">
        <v>88938072.980434507</v>
      </c>
      <c r="AK125" s="68">
        <v>2615853.36</v>
      </c>
      <c r="AL125" s="68">
        <v>354473.70999999996</v>
      </c>
      <c r="AM125" s="68">
        <v>321701.61</v>
      </c>
      <c r="AN125" s="68">
        <v>16139629.856174791</v>
      </c>
      <c r="AO125" s="68">
        <v>5405341.7254104884</v>
      </c>
      <c r="AP125" s="68">
        <v>8914727.5322563276</v>
      </c>
      <c r="AQ125" s="68">
        <v>1043085.8876048326</v>
      </c>
      <c r="AR125" s="68">
        <f t="shared" si="12"/>
        <v>123950705.02188094</v>
      </c>
      <c r="AS125" s="68">
        <v>217818.36</v>
      </c>
      <c r="AU125" s="79" t="s">
        <v>237</v>
      </c>
      <c r="AV125" s="79" t="s">
        <v>238</v>
      </c>
      <c r="AW125" s="80" t="s">
        <v>1157</v>
      </c>
      <c r="AX125" s="81">
        <v>16</v>
      </c>
      <c r="AY125" s="68">
        <v>91268784.870473728</v>
      </c>
      <c r="AZ125" s="68">
        <v>2684739.6200000006</v>
      </c>
      <c r="BA125" s="68">
        <v>363816.39999999997</v>
      </c>
      <c r="BB125" s="68">
        <v>330236.82999999996</v>
      </c>
      <c r="BC125" s="68">
        <v>16565180.204224721</v>
      </c>
      <c r="BD125" s="68">
        <v>5405341.7254104884</v>
      </c>
      <c r="BE125" s="68">
        <v>9150492.759398248</v>
      </c>
      <c r="BF125" s="68">
        <v>1072962.668538928</v>
      </c>
      <c r="BG125" s="68">
        <f t="shared" si="13"/>
        <v>127065077.71804613</v>
      </c>
      <c r="BH125" s="68">
        <v>223522.63999999998</v>
      </c>
    </row>
    <row r="126" spans="2:60">
      <c r="B126" s="79" t="s">
        <v>239</v>
      </c>
      <c r="C126" s="79" t="s">
        <v>240</v>
      </c>
      <c r="D126" s="80" t="s">
        <v>953</v>
      </c>
      <c r="E126" s="81">
        <v>19</v>
      </c>
      <c r="F126" s="68"/>
      <c r="G126" s="68"/>
      <c r="H126" s="68"/>
      <c r="I126" s="68"/>
      <c r="J126" s="68"/>
      <c r="K126" s="68"/>
      <c r="L126" s="68"/>
      <c r="M126" s="68"/>
      <c r="N126" s="68">
        <f t="shared" si="10"/>
        <v>0</v>
      </c>
      <c r="O126" s="68"/>
      <c r="Q126" s="79" t="s">
        <v>239</v>
      </c>
      <c r="R126" s="79" t="s">
        <v>240</v>
      </c>
      <c r="S126" s="80" t="s">
        <v>954</v>
      </c>
      <c r="T126" s="81">
        <v>16</v>
      </c>
      <c r="U126" s="68">
        <v>2189606.0854117633</v>
      </c>
      <c r="V126" s="68">
        <v>33420.929999999993</v>
      </c>
      <c r="W126" s="68">
        <v>0</v>
      </c>
      <c r="X126" s="68">
        <v>0</v>
      </c>
      <c r="Y126" s="68">
        <v>106749.34011531355</v>
      </c>
      <c r="Z126" s="68">
        <v>0</v>
      </c>
      <c r="AA126" s="68">
        <v>24776.026639673837</v>
      </c>
      <c r="AB126" s="68">
        <v>22577.510107449256</v>
      </c>
      <c r="AC126" s="68">
        <f t="shared" si="11"/>
        <v>2405056.0122742001</v>
      </c>
      <c r="AD126" s="68">
        <v>27926.12</v>
      </c>
      <c r="AF126" s="79" t="s">
        <v>239</v>
      </c>
      <c r="AG126" s="79" t="s">
        <v>240</v>
      </c>
      <c r="AH126" s="80" t="s">
        <v>1156</v>
      </c>
      <c r="AI126" s="81">
        <v>16</v>
      </c>
      <c r="AJ126" s="68">
        <v>2198790.5949448962</v>
      </c>
      <c r="AK126" s="68">
        <v>33134.899999999994</v>
      </c>
      <c r="AL126" s="68">
        <v>0</v>
      </c>
      <c r="AM126" s="68">
        <v>0</v>
      </c>
      <c r="AN126" s="68">
        <v>107297.35174898873</v>
      </c>
      <c r="AO126" s="68">
        <v>0</v>
      </c>
      <c r="AP126" s="68">
        <v>24902.200832490656</v>
      </c>
      <c r="AQ126" s="68">
        <v>22654.083683304954</v>
      </c>
      <c r="AR126" s="68">
        <f t="shared" si="12"/>
        <v>2415175.5212096805</v>
      </c>
      <c r="AS126" s="68">
        <v>28396.390000000003</v>
      </c>
      <c r="AU126" s="79" t="s">
        <v>239</v>
      </c>
      <c r="AV126" s="79" t="s">
        <v>240</v>
      </c>
      <c r="AW126" s="80" t="s">
        <v>1157</v>
      </c>
      <c r="AX126" s="81">
        <v>16</v>
      </c>
      <c r="AY126" s="68">
        <v>2237462.5459092353</v>
      </c>
      <c r="AZ126" s="68">
        <v>33720.51999999999</v>
      </c>
      <c r="BA126" s="68">
        <v>0</v>
      </c>
      <c r="BB126" s="68">
        <v>0</v>
      </c>
      <c r="BC126" s="68">
        <v>109205.73467399333</v>
      </c>
      <c r="BD126" s="68">
        <v>0</v>
      </c>
      <c r="BE126" s="68">
        <v>25345.333955869835</v>
      </c>
      <c r="BF126" s="68">
        <v>23107.171956971288</v>
      </c>
      <c r="BG126" s="68">
        <f t="shared" si="13"/>
        <v>2457742.1364960698</v>
      </c>
      <c r="BH126" s="68">
        <v>28900.829999999998</v>
      </c>
    </row>
    <row r="127" spans="2:60">
      <c r="B127" s="79" t="s">
        <v>241</v>
      </c>
      <c r="C127" s="79" t="s">
        <v>242</v>
      </c>
      <c r="D127" s="80" t="s">
        <v>953</v>
      </c>
      <c r="E127" s="81">
        <v>19</v>
      </c>
      <c r="F127" s="68"/>
      <c r="G127" s="68"/>
      <c r="H127" s="68"/>
      <c r="I127" s="68"/>
      <c r="J127" s="68"/>
      <c r="K127" s="68"/>
      <c r="L127" s="68"/>
      <c r="M127" s="68"/>
      <c r="N127" s="68">
        <f t="shared" si="10"/>
        <v>0</v>
      </c>
      <c r="O127" s="68"/>
      <c r="Q127" s="79" t="s">
        <v>241</v>
      </c>
      <c r="R127" s="79" t="s">
        <v>242</v>
      </c>
      <c r="S127" s="80" t="s">
        <v>954</v>
      </c>
      <c r="T127" s="81">
        <v>16</v>
      </c>
      <c r="U127" s="68">
        <v>417051.35871227231</v>
      </c>
      <c r="V127" s="68">
        <v>0</v>
      </c>
      <c r="W127" s="68">
        <v>0</v>
      </c>
      <c r="X127" s="68">
        <v>0</v>
      </c>
      <c r="Y127" s="68">
        <v>28436.612289788045</v>
      </c>
      <c r="Z127" s="68">
        <v>0</v>
      </c>
      <c r="AA127" s="68">
        <v>0</v>
      </c>
      <c r="AB127" s="68">
        <v>4103.8611394671607</v>
      </c>
      <c r="AC127" s="68">
        <f t="shared" si="11"/>
        <v>449591.8321415275</v>
      </c>
      <c r="AD127" s="68">
        <v>0</v>
      </c>
      <c r="AF127" s="79" t="s">
        <v>241</v>
      </c>
      <c r="AG127" s="79" t="s">
        <v>242</v>
      </c>
      <c r="AH127" s="80" t="s">
        <v>1156</v>
      </c>
      <c r="AI127" s="81">
        <v>16</v>
      </c>
      <c r="AJ127" s="68">
        <v>418977.98706320632</v>
      </c>
      <c r="AK127" s="68">
        <v>0</v>
      </c>
      <c r="AL127" s="68">
        <v>0</v>
      </c>
      <c r="AM127" s="68">
        <v>0</v>
      </c>
      <c r="AN127" s="68">
        <v>28573.136476732307</v>
      </c>
      <c r="AO127" s="68">
        <v>0</v>
      </c>
      <c r="AP127" s="68">
        <v>0</v>
      </c>
      <c r="AQ127" s="68">
        <v>4117.7801433318527</v>
      </c>
      <c r="AR127" s="68">
        <f t="shared" si="12"/>
        <v>451668.9036832705</v>
      </c>
      <c r="AS127" s="68">
        <v>0</v>
      </c>
      <c r="AU127" s="79" t="s">
        <v>241</v>
      </c>
      <c r="AV127" s="79" t="s">
        <v>242</v>
      </c>
      <c r="AW127" s="80" t="s">
        <v>1157</v>
      </c>
      <c r="AX127" s="81">
        <v>16</v>
      </c>
      <c r="AY127" s="68">
        <v>426273.17171710846</v>
      </c>
      <c r="AZ127" s="68">
        <v>0</v>
      </c>
      <c r="BA127" s="68">
        <v>0</v>
      </c>
      <c r="BB127" s="68">
        <v>0</v>
      </c>
      <c r="BC127" s="68">
        <v>29071.793662838343</v>
      </c>
      <c r="BD127" s="68">
        <v>0</v>
      </c>
      <c r="BE127" s="68">
        <v>0</v>
      </c>
      <c r="BF127" s="68">
        <v>4200.1357461985317</v>
      </c>
      <c r="BG127" s="68">
        <f t="shared" si="13"/>
        <v>459545.10112614534</v>
      </c>
      <c r="BH127" s="68">
        <v>0</v>
      </c>
    </row>
    <row r="128" spans="2:60">
      <c r="B128" s="79" t="s">
        <v>243</v>
      </c>
      <c r="C128" s="79" t="s">
        <v>244</v>
      </c>
      <c r="D128" s="80" t="s">
        <v>953</v>
      </c>
      <c r="E128" s="81">
        <v>19</v>
      </c>
      <c r="F128" s="68"/>
      <c r="G128" s="68"/>
      <c r="H128" s="68"/>
      <c r="I128" s="68"/>
      <c r="J128" s="68"/>
      <c r="K128" s="68"/>
      <c r="L128" s="68"/>
      <c r="M128" s="68"/>
      <c r="N128" s="68">
        <f t="shared" si="10"/>
        <v>0</v>
      </c>
      <c r="O128" s="68"/>
      <c r="Q128" s="79" t="s">
        <v>243</v>
      </c>
      <c r="R128" s="79" t="s">
        <v>244</v>
      </c>
      <c r="S128" s="80" t="s">
        <v>954</v>
      </c>
      <c r="T128" s="81">
        <v>16</v>
      </c>
      <c r="U128" s="68">
        <v>1933648.471238764</v>
      </c>
      <c r="V128" s="68">
        <v>36579.110000000015</v>
      </c>
      <c r="W128" s="68">
        <v>16040.37</v>
      </c>
      <c r="X128" s="68">
        <v>0</v>
      </c>
      <c r="Y128" s="68">
        <v>129931.52240718057</v>
      </c>
      <c r="Z128" s="68">
        <v>106410.01147819113</v>
      </c>
      <c r="AA128" s="68">
        <v>0</v>
      </c>
      <c r="AB128" s="68">
        <v>19854.887738107238</v>
      </c>
      <c r="AC128" s="68">
        <f t="shared" si="11"/>
        <v>2268894.1528622429</v>
      </c>
      <c r="AD128" s="68">
        <v>26429.780000000002</v>
      </c>
      <c r="AF128" s="79" t="s">
        <v>243</v>
      </c>
      <c r="AG128" s="79" t="s">
        <v>244</v>
      </c>
      <c r="AH128" s="80" t="s">
        <v>1156</v>
      </c>
      <c r="AI128" s="81">
        <v>16</v>
      </c>
      <c r="AJ128" s="68">
        <v>1942077.0394211528</v>
      </c>
      <c r="AK128" s="68">
        <v>36328.180000000008</v>
      </c>
      <c r="AL128" s="68">
        <v>16087.61</v>
      </c>
      <c r="AM128" s="68">
        <v>0</v>
      </c>
      <c r="AN128" s="68">
        <v>130602.23869715523</v>
      </c>
      <c r="AO128" s="68">
        <v>106410.01147819113</v>
      </c>
      <c r="AP128" s="68">
        <v>0</v>
      </c>
      <c r="AQ128" s="68">
        <v>19922.241595862433</v>
      </c>
      <c r="AR128" s="68">
        <f t="shared" si="12"/>
        <v>2278293.5911923619</v>
      </c>
      <c r="AS128" s="68">
        <v>26866.27</v>
      </c>
      <c r="AU128" s="79" t="s">
        <v>243</v>
      </c>
      <c r="AV128" s="79" t="s">
        <v>244</v>
      </c>
      <c r="AW128" s="80" t="s">
        <v>1157</v>
      </c>
      <c r="AX128" s="81">
        <v>16</v>
      </c>
      <c r="AY128" s="68">
        <v>1975671.8720270321</v>
      </c>
      <c r="AZ128" s="68">
        <v>36957.800000000003</v>
      </c>
      <c r="BA128" s="68">
        <v>16367.090000000002</v>
      </c>
      <c r="BB128" s="68">
        <v>0</v>
      </c>
      <c r="BC128" s="68">
        <v>132886.52982113269</v>
      </c>
      <c r="BD128" s="68">
        <v>106410.01147819113</v>
      </c>
      <c r="BE128" s="68">
        <v>0</v>
      </c>
      <c r="BF128" s="68">
        <v>20320.674627779517</v>
      </c>
      <c r="BG128" s="68">
        <f t="shared" si="13"/>
        <v>2315948.4479541359</v>
      </c>
      <c r="BH128" s="68">
        <v>27334.469999999998</v>
      </c>
    </row>
    <row r="129" spans="2:60">
      <c r="B129" s="79" t="s">
        <v>245</v>
      </c>
      <c r="C129" s="79" t="s">
        <v>246</v>
      </c>
      <c r="D129" s="80" t="s">
        <v>953</v>
      </c>
      <c r="E129" s="81">
        <v>19</v>
      </c>
      <c r="F129" s="68"/>
      <c r="G129" s="68"/>
      <c r="H129" s="68"/>
      <c r="I129" s="68"/>
      <c r="J129" s="68"/>
      <c r="K129" s="68"/>
      <c r="L129" s="68"/>
      <c r="M129" s="68"/>
      <c r="N129" s="68">
        <f t="shared" si="10"/>
        <v>0</v>
      </c>
      <c r="O129" s="68"/>
      <c r="Q129" s="79" t="s">
        <v>245</v>
      </c>
      <c r="R129" s="79" t="s">
        <v>246</v>
      </c>
      <c r="S129" s="80" t="s">
        <v>954</v>
      </c>
      <c r="T129" s="81">
        <v>16</v>
      </c>
      <c r="U129" s="68">
        <v>2821689.6873647701</v>
      </c>
      <c r="V129" s="68">
        <v>56189.340000000004</v>
      </c>
      <c r="W129" s="68">
        <v>0</v>
      </c>
      <c r="X129" s="68">
        <v>6147.21</v>
      </c>
      <c r="Y129" s="68">
        <v>231363.05101033824</v>
      </c>
      <c r="Z129" s="68">
        <v>129366.93150209743</v>
      </c>
      <c r="AA129" s="68">
        <v>106270.84143757638</v>
      </c>
      <c r="AB129" s="68">
        <v>29608.734814966563</v>
      </c>
      <c r="AC129" s="68">
        <f t="shared" si="11"/>
        <v>3380635.7961297482</v>
      </c>
      <c r="AD129" s="68">
        <v>0</v>
      </c>
      <c r="AF129" s="79" t="s">
        <v>245</v>
      </c>
      <c r="AG129" s="79" t="s">
        <v>246</v>
      </c>
      <c r="AH129" s="80" t="s">
        <v>1156</v>
      </c>
      <c r="AI129" s="81">
        <v>16</v>
      </c>
      <c r="AJ129" s="68">
        <v>2851994.7998514995</v>
      </c>
      <c r="AK129" s="68">
        <v>57029.120000000003</v>
      </c>
      <c r="AL129" s="68">
        <v>0</v>
      </c>
      <c r="AM129" s="68">
        <v>6261.64</v>
      </c>
      <c r="AN129" s="68">
        <v>235190.00136431766</v>
      </c>
      <c r="AO129" s="68">
        <v>129366.93150209743</v>
      </c>
      <c r="AP129" s="68">
        <v>107914.39104975657</v>
      </c>
      <c r="AQ129" s="68">
        <v>29905.918749397621</v>
      </c>
      <c r="AR129" s="68">
        <f t="shared" si="12"/>
        <v>3417662.802517069</v>
      </c>
      <c r="AS129" s="68">
        <v>0</v>
      </c>
      <c r="AU129" s="79" t="s">
        <v>245</v>
      </c>
      <c r="AV129" s="79" t="s">
        <v>246</v>
      </c>
      <c r="AW129" s="80" t="s">
        <v>1157</v>
      </c>
      <c r="AX129" s="81">
        <v>16</v>
      </c>
      <c r="AY129" s="68">
        <v>2914968.74683152</v>
      </c>
      <c r="AZ129" s="68">
        <v>58509.869999999995</v>
      </c>
      <c r="BA129" s="68">
        <v>0</v>
      </c>
      <c r="BB129" s="68">
        <v>6468.43</v>
      </c>
      <c r="BC129" s="68">
        <v>241315.2762395395</v>
      </c>
      <c r="BD129" s="68">
        <v>129366.93150209743</v>
      </c>
      <c r="BE129" s="68">
        <v>110699.71774605346</v>
      </c>
      <c r="BF129" s="68">
        <v>30654.363386451267</v>
      </c>
      <c r="BG129" s="68">
        <f t="shared" si="13"/>
        <v>3491983.3357056617</v>
      </c>
      <c r="BH129" s="68">
        <v>0</v>
      </c>
    </row>
    <row r="130" spans="2:60">
      <c r="B130" s="79" t="s">
        <v>247</v>
      </c>
      <c r="C130" s="79" t="s">
        <v>248</v>
      </c>
      <c r="D130" s="80" t="s">
        <v>953</v>
      </c>
      <c r="E130" s="81">
        <v>19</v>
      </c>
      <c r="F130" s="68"/>
      <c r="G130" s="68"/>
      <c r="H130" s="68"/>
      <c r="I130" s="68"/>
      <c r="J130" s="68"/>
      <c r="K130" s="68"/>
      <c r="L130" s="68"/>
      <c r="M130" s="68"/>
      <c r="N130" s="68">
        <f t="shared" si="10"/>
        <v>0</v>
      </c>
      <c r="O130" s="68"/>
      <c r="Q130" s="79" t="s">
        <v>247</v>
      </c>
      <c r="R130" s="79" t="s">
        <v>248</v>
      </c>
      <c r="S130" s="80" t="s">
        <v>954</v>
      </c>
      <c r="T130" s="81">
        <v>16</v>
      </c>
      <c r="U130" s="68">
        <v>27289137.075899526</v>
      </c>
      <c r="V130" s="68">
        <v>825014.84000000008</v>
      </c>
      <c r="W130" s="68">
        <v>390155.67</v>
      </c>
      <c r="X130" s="68">
        <v>92784.43</v>
      </c>
      <c r="Y130" s="68">
        <v>4370145.1460809885</v>
      </c>
      <c r="Z130" s="68">
        <v>1641887.3176177519</v>
      </c>
      <c r="AA130" s="68">
        <v>1532848.6301807533</v>
      </c>
      <c r="AB130" s="68">
        <v>304334.51051434875</v>
      </c>
      <c r="AC130" s="68">
        <f t="shared" si="11"/>
        <v>36586404.59029337</v>
      </c>
      <c r="AD130" s="68">
        <v>140096.97</v>
      </c>
      <c r="AF130" s="79" t="s">
        <v>247</v>
      </c>
      <c r="AG130" s="79" t="s">
        <v>248</v>
      </c>
      <c r="AH130" s="80" t="s">
        <v>1156</v>
      </c>
      <c r="AI130" s="81">
        <v>16</v>
      </c>
      <c r="AJ130" s="68">
        <v>27741305.218357183</v>
      </c>
      <c r="AK130" s="68">
        <v>834966.58999999985</v>
      </c>
      <c r="AL130" s="68">
        <v>395735.89</v>
      </c>
      <c r="AM130" s="68">
        <v>94117.32</v>
      </c>
      <c r="AN130" s="68">
        <v>4442728.0511357337</v>
      </c>
      <c r="AO130" s="68">
        <v>1641887.3176177519</v>
      </c>
      <c r="AP130" s="68">
        <v>1558627.9281239358</v>
      </c>
      <c r="AQ130" s="68">
        <v>308861.54227722436</v>
      </c>
      <c r="AR130" s="68">
        <f t="shared" si="12"/>
        <v>37162295.377511837</v>
      </c>
      <c r="AS130" s="68">
        <v>144065.52000000002</v>
      </c>
      <c r="AU130" s="79" t="s">
        <v>247</v>
      </c>
      <c r="AV130" s="79" t="s">
        <v>248</v>
      </c>
      <c r="AW130" s="80" t="s">
        <v>1157</v>
      </c>
      <c r="AX130" s="81">
        <v>16</v>
      </c>
      <c r="AY130" s="68">
        <v>28465611.701259658</v>
      </c>
      <c r="AZ130" s="68">
        <v>856604.91999999993</v>
      </c>
      <c r="BA130" s="68">
        <v>405942.9</v>
      </c>
      <c r="BB130" s="68">
        <v>96536.39999999998</v>
      </c>
      <c r="BC130" s="68">
        <v>4558674.2186362408</v>
      </c>
      <c r="BD130" s="68">
        <v>1641887.3176177519</v>
      </c>
      <c r="BE130" s="68">
        <v>1599410.4947782164</v>
      </c>
      <c r="BF130" s="68">
        <v>317708.15420453995</v>
      </c>
      <c r="BG130" s="68">
        <f t="shared" si="13"/>
        <v>38090239.756496407</v>
      </c>
      <c r="BH130" s="68">
        <v>147863.65</v>
      </c>
    </row>
    <row r="131" spans="2:60">
      <c r="B131" s="79" t="s">
        <v>249</v>
      </c>
      <c r="C131" s="79" t="s">
        <v>250</v>
      </c>
      <c r="D131" s="80" t="s">
        <v>953</v>
      </c>
      <c r="E131" s="81">
        <v>19</v>
      </c>
      <c r="F131" s="68"/>
      <c r="G131" s="68"/>
      <c r="H131" s="68"/>
      <c r="I131" s="68"/>
      <c r="J131" s="68"/>
      <c r="K131" s="68"/>
      <c r="L131" s="68"/>
      <c r="M131" s="68"/>
      <c r="N131" s="68">
        <f t="shared" si="10"/>
        <v>0</v>
      </c>
      <c r="O131" s="68"/>
      <c r="Q131" s="79" t="s">
        <v>249</v>
      </c>
      <c r="R131" s="79" t="s">
        <v>250</v>
      </c>
      <c r="S131" s="80" t="s">
        <v>954</v>
      </c>
      <c r="T131" s="81">
        <v>16</v>
      </c>
      <c r="U131" s="68">
        <v>5316861.3283157106</v>
      </c>
      <c r="V131" s="68">
        <v>180478.22</v>
      </c>
      <c r="W131" s="68">
        <v>75015.16</v>
      </c>
      <c r="X131" s="68">
        <v>18153.47</v>
      </c>
      <c r="Y131" s="68">
        <v>923806.01361924014</v>
      </c>
      <c r="Z131" s="68">
        <v>400255.17594901752</v>
      </c>
      <c r="AA131" s="68">
        <v>547940.1738148093</v>
      </c>
      <c r="AB131" s="68">
        <v>62491.357849150896</v>
      </c>
      <c r="AC131" s="68">
        <f t="shared" si="11"/>
        <v>7525000.899547928</v>
      </c>
      <c r="AD131" s="68">
        <v>0</v>
      </c>
      <c r="AF131" s="79" t="s">
        <v>249</v>
      </c>
      <c r="AG131" s="79" t="s">
        <v>250</v>
      </c>
      <c r="AH131" s="80" t="s">
        <v>1156</v>
      </c>
      <c r="AI131" s="81">
        <v>16</v>
      </c>
      <c r="AJ131" s="68">
        <v>5392274.1533926334</v>
      </c>
      <c r="AK131" s="68">
        <v>183032.67</v>
      </c>
      <c r="AL131" s="68">
        <v>76103.060000000012</v>
      </c>
      <c r="AM131" s="68">
        <v>18399.61</v>
      </c>
      <c r="AN131" s="68">
        <v>939214.22934839793</v>
      </c>
      <c r="AO131" s="68">
        <v>400255.17594901752</v>
      </c>
      <c r="AP131" s="68">
        <v>557345.35772633669</v>
      </c>
      <c r="AQ131" s="68">
        <v>63297.76073906105</v>
      </c>
      <c r="AR131" s="68">
        <f t="shared" si="12"/>
        <v>7629922.0171554461</v>
      </c>
      <c r="AS131" s="68">
        <v>0</v>
      </c>
      <c r="AU131" s="79" t="s">
        <v>249</v>
      </c>
      <c r="AV131" s="79" t="s">
        <v>250</v>
      </c>
      <c r="AW131" s="80" t="s">
        <v>1157</v>
      </c>
      <c r="AX131" s="81">
        <v>16</v>
      </c>
      <c r="AY131" s="68">
        <v>5522885.1460887389</v>
      </c>
      <c r="AZ131" s="68">
        <v>187780.42999999996</v>
      </c>
      <c r="BA131" s="68">
        <v>78111.179999999993</v>
      </c>
      <c r="BB131" s="68">
        <v>18817.25</v>
      </c>
      <c r="BC131" s="68">
        <v>963717.06868796318</v>
      </c>
      <c r="BD131" s="68">
        <v>400255.17594901752</v>
      </c>
      <c r="BE131" s="68">
        <v>571916.5901036897</v>
      </c>
      <c r="BF131" s="68">
        <v>65013.290869675577</v>
      </c>
      <c r="BG131" s="68">
        <f t="shared" si="13"/>
        <v>7808496.1316990843</v>
      </c>
      <c r="BH131" s="68">
        <v>0</v>
      </c>
    </row>
    <row r="132" spans="2:60">
      <c r="B132" s="79" t="s">
        <v>251</v>
      </c>
      <c r="C132" s="79" t="s">
        <v>252</v>
      </c>
      <c r="D132" s="80" t="s">
        <v>953</v>
      </c>
      <c r="E132" s="81">
        <v>19</v>
      </c>
      <c r="F132" s="68"/>
      <c r="G132" s="68"/>
      <c r="H132" s="68"/>
      <c r="I132" s="68"/>
      <c r="J132" s="68"/>
      <c r="K132" s="68"/>
      <c r="L132" s="68"/>
      <c r="M132" s="68"/>
      <c r="N132" s="68">
        <f t="shared" si="10"/>
        <v>0</v>
      </c>
      <c r="O132" s="68"/>
      <c r="Q132" s="79" t="s">
        <v>251</v>
      </c>
      <c r="R132" s="79" t="s">
        <v>252</v>
      </c>
      <c r="S132" s="80" t="s">
        <v>954</v>
      </c>
      <c r="T132" s="81">
        <v>16</v>
      </c>
      <c r="U132" s="68">
        <v>7349953.7600863874</v>
      </c>
      <c r="V132" s="68">
        <v>218631.58</v>
      </c>
      <c r="W132" s="68">
        <v>24876.99</v>
      </c>
      <c r="X132" s="68">
        <v>25261.179999999997</v>
      </c>
      <c r="Y132" s="68">
        <v>1197179.2760432181</v>
      </c>
      <c r="Z132" s="68">
        <v>613132.35145701282</v>
      </c>
      <c r="AA132" s="68">
        <v>524453.96963632177</v>
      </c>
      <c r="AB132" s="68">
        <v>82133.149062033743</v>
      </c>
      <c r="AC132" s="68">
        <f t="shared" si="11"/>
        <v>10042708.506284973</v>
      </c>
      <c r="AD132" s="68">
        <v>7086.25</v>
      </c>
      <c r="AF132" s="79" t="s">
        <v>251</v>
      </c>
      <c r="AG132" s="79" t="s">
        <v>252</v>
      </c>
      <c r="AH132" s="80" t="s">
        <v>1156</v>
      </c>
      <c r="AI132" s="81">
        <v>16</v>
      </c>
      <c r="AJ132" s="68">
        <v>7459293.5146107115</v>
      </c>
      <c r="AK132" s="68">
        <v>221682.87000000002</v>
      </c>
      <c r="AL132" s="68">
        <v>25335.559999999998</v>
      </c>
      <c r="AM132" s="68">
        <v>25624.570000000003</v>
      </c>
      <c r="AN132" s="68">
        <v>1217078.108411069</v>
      </c>
      <c r="AO132" s="68">
        <v>613132.35145701282</v>
      </c>
      <c r="AP132" s="68">
        <v>533373.64899911964</v>
      </c>
      <c r="AQ132" s="68">
        <v>83229.452618166804</v>
      </c>
      <c r="AR132" s="68">
        <f t="shared" si="12"/>
        <v>10186050.706096081</v>
      </c>
      <c r="AS132" s="68">
        <v>7300.6299999999992</v>
      </c>
      <c r="AU132" s="79" t="s">
        <v>251</v>
      </c>
      <c r="AV132" s="79" t="s">
        <v>252</v>
      </c>
      <c r="AW132" s="80" t="s">
        <v>1157</v>
      </c>
      <c r="AX132" s="81">
        <v>16</v>
      </c>
      <c r="AY132" s="68">
        <v>7644625.3921942962</v>
      </c>
      <c r="AZ132" s="68">
        <v>227394.66999999998</v>
      </c>
      <c r="BA132" s="68">
        <v>25971.72</v>
      </c>
      <c r="BB132" s="68">
        <v>26265.750000000004</v>
      </c>
      <c r="BC132" s="68">
        <v>1248838.0169223272</v>
      </c>
      <c r="BD132" s="68">
        <v>613132.35145701282</v>
      </c>
      <c r="BE132" s="68">
        <v>547310.76935107796</v>
      </c>
      <c r="BF132" s="68">
        <v>85514.718704553321</v>
      </c>
      <c r="BG132" s="68">
        <f t="shared" si="13"/>
        <v>10426580.278629268</v>
      </c>
      <c r="BH132" s="68">
        <v>7526.89</v>
      </c>
    </row>
    <row r="133" spans="2:60">
      <c r="B133" s="79" t="s">
        <v>253</v>
      </c>
      <c r="C133" s="79" t="s">
        <v>254</v>
      </c>
      <c r="D133" s="80" t="s">
        <v>953</v>
      </c>
      <c r="E133" s="81">
        <v>19</v>
      </c>
      <c r="F133" s="68"/>
      <c r="G133" s="68"/>
      <c r="H133" s="68"/>
      <c r="I133" s="68"/>
      <c r="J133" s="68"/>
      <c r="K133" s="68"/>
      <c r="L133" s="68"/>
      <c r="M133" s="68"/>
      <c r="N133" s="68">
        <f t="shared" si="10"/>
        <v>0</v>
      </c>
      <c r="O133" s="68"/>
      <c r="Q133" s="79" t="s">
        <v>253</v>
      </c>
      <c r="R133" s="79" t="s">
        <v>254</v>
      </c>
      <c r="S133" s="80" t="s">
        <v>954</v>
      </c>
      <c r="T133" s="81">
        <v>16</v>
      </c>
      <c r="U133" s="68">
        <v>1856538.2757686467</v>
      </c>
      <c r="V133" s="68">
        <v>31944.040000000008</v>
      </c>
      <c r="W133" s="68">
        <v>0</v>
      </c>
      <c r="X133" s="68">
        <v>0</v>
      </c>
      <c r="Y133" s="68">
        <v>101929.11515852931</v>
      </c>
      <c r="Z133" s="68">
        <v>40525.858024393186</v>
      </c>
      <c r="AA133" s="68">
        <v>37805.851692874639</v>
      </c>
      <c r="AB133" s="68">
        <v>19326.240968921222</v>
      </c>
      <c r="AC133" s="68">
        <f t="shared" si="11"/>
        <v>2106359.5616133651</v>
      </c>
      <c r="AD133" s="68">
        <v>18290.18</v>
      </c>
      <c r="AF133" s="79" t="s">
        <v>253</v>
      </c>
      <c r="AG133" s="79" t="s">
        <v>254</v>
      </c>
      <c r="AH133" s="80" t="s">
        <v>1156</v>
      </c>
      <c r="AI133" s="81">
        <v>16</v>
      </c>
      <c r="AJ133" s="68">
        <v>1864363.4120476826</v>
      </c>
      <c r="AK133" s="68">
        <v>31789.89</v>
      </c>
      <c r="AL133" s="68">
        <v>0</v>
      </c>
      <c r="AM133" s="68">
        <v>0</v>
      </c>
      <c r="AN133" s="68">
        <v>102447.07343759116</v>
      </c>
      <c r="AO133" s="68">
        <v>40525.858024393186</v>
      </c>
      <c r="AP133" s="68">
        <v>38009.952992642931</v>
      </c>
      <c r="AQ133" s="68">
        <v>19391.788473302498</v>
      </c>
      <c r="AR133" s="68">
        <f t="shared" si="12"/>
        <v>2115120.224975612</v>
      </c>
      <c r="AS133" s="68">
        <v>18592.25</v>
      </c>
      <c r="AU133" s="79" t="s">
        <v>253</v>
      </c>
      <c r="AV133" s="79" t="s">
        <v>254</v>
      </c>
      <c r="AW133" s="80" t="s">
        <v>1157</v>
      </c>
      <c r="AX133" s="81">
        <v>16</v>
      </c>
      <c r="AY133" s="68">
        <v>1896593.1250575276</v>
      </c>
      <c r="AZ133" s="68">
        <v>32341.129999999997</v>
      </c>
      <c r="BA133" s="68">
        <v>0</v>
      </c>
      <c r="BB133" s="68">
        <v>0</v>
      </c>
      <c r="BC133" s="68">
        <v>104238.0640271132</v>
      </c>
      <c r="BD133" s="68">
        <v>40525.858024393186</v>
      </c>
      <c r="BE133" s="68">
        <v>38676.583717542599</v>
      </c>
      <c r="BF133" s="68">
        <v>19779.628842767794</v>
      </c>
      <c r="BG133" s="68">
        <f t="shared" si="13"/>
        <v>2151070.6496693441</v>
      </c>
      <c r="BH133" s="68">
        <v>18916.260000000002</v>
      </c>
    </row>
    <row r="134" spans="2:60">
      <c r="B134" s="79" t="s">
        <v>255</v>
      </c>
      <c r="C134" s="79" t="s">
        <v>256</v>
      </c>
      <c r="D134" s="80" t="s">
        <v>953</v>
      </c>
      <c r="E134" s="81">
        <v>19</v>
      </c>
      <c r="F134" s="68"/>
      <c r="G134" s="68"/>
      <c r="H134" s="68"/>
      <c r="I134" s="68"/>
      <c r="J134" s="68"/>
      <c r="K134" s="68"/>
      <c r="L134" s="68"/>
      <c r="M134" s="68"/>
      <c r="N134" s="68">
        <f t="shared" ref="N134:N197" si="14">SUM(F134:M134,O134)</f>
        <v>0</v>
      </c>
      <c r="O134" s="68"/>
      <c r="Q134" s="79" t="s">
        <v>255</v>
      </c>
      <c r="R134" s="79" t="s">
        <v>256</v>
      </c>
      <c r="S134" s="80" t="s">
        <v>954</v>
      </c>
      <c r="T134" s="81">
        <v>16</v>
      </c>
      <c r="U134" s="68">
        <v>2065877.9306396646</v>
      </c>
      <c r="V134" s="68">
        <v>0</v>
      </c>
      <c r="W134" s="68">
        <v>0</v>
      </c>
      <c r="X134" s="68">
        <v>0</v>
      </c>
      <c r="Y134" s="68">
        <v>139150.17646025616</v>
      </c>
      <c r="Z134" s="68">
        <v>190017.67583771911</v>
      </c>
      <c r="AA134" s="68">
        <v>0</v>
      </c>
      <c r="AB134" s="68">
        <v>20382.64736849675</v>
      </c>
      <c r="AC134" s="68">
        <f t="shared" ref="AC134:AC197" si="15">SUM(U134:AB134,AD134)</f>
        <v>2415428.4303061371</v>
      </c>
      <c r="AD134" s="68">
        <v>0</v>
      </c>
      <c r="AF134" s="79" t="s">
        <v>255</v>
      </c>
      <c r="AG134" s="79" t="s">
        <v>256</v>
      </c>
      <c r="AH134" s="80" t="s">
        <v>1156</v>
      </c>
      <c r="AI134" s="81">
        <v>16</v>
      </c>
      <c r="AJ134" s="68">
        <v>2083805.4740446485</v>
      </c>
      <c r="AK134" s="68">
        <v>0</v>
      </c>
      <c r="AL134" s="68">
        <v>0</v>
      </c>
      <c r="AM134" s="68">
        <v>0</v>
      </c>
      <c r="AN134" s="68">
        <v>141453.55791222636</v>
      </c>
      <c r="AO134" s="68">
        <v>190017.67583771911</v>
      </c>
      <c r="AP134" s="68">
        <v>0</v>
      </c>
      <c r="AQ134" s="68">
        <v>20541.042300314177</v>
      </c>
      <c r="AR134" s="68">
        <f t="shared" ref="AR134:AR197" si="16">SUM(AJ134:AQ134,AS134)</f>
        <v>2435817.7500949078</v>
      </c>
      <c r="AS134" s="68">
        <v>0</v>
      </c>
      <c r="AU134" s="79" t="s">
        <v>255</v>
      </c>
      <c r="AV134" s="79" t="s">
        <v>256</v>
      </c>
      <c r="AW134" s="80" t="s">
        <v>1157</v>
      </c>
      <c r="AX134" s="81">
        <v>16</v>
      </c>
      <c r="AY134" s="68">
        <v>2126530.1052638707</v>
      </c>
      <c r="AZ134" s="68">
        <v>0</v>
      </c>
      <c r="BA134" s="68">
        <v>0</v>
      </c>
      <c r="BB134" s="68">
        <v>0</v>
      </c>
      <c r="BC134" s="68">
        <v>145156.81751973298</v>
      </c>
      <c r="BD134" s="68">
        <v>190017.67583771911</v>
      </c>
      <c r="BE134" s="68">
        <v>0</v>
      </c>
      <c r="BF134" s="68">
        <v>21019.70010356931</v>
      </c>
      <c r="BG134" s="68">
        <f t="shared" ref="BG134:BG197" si="17">SUM(AY134:BF134,BH134)</f>
        <v>2482724.2987248921</v>
      </c>
      <c r="BH134" s="68">
        <v>0</v>
      </c>
    </row>
    <row r="135" spans="2:60">
      <c r="B135" s="79" t="s">
        <v>257</v>
      </c>
      <c r="C135" s="79" t="s">
        <v>258</v>
      </c>
      <c r="D135" s="80" t="s">
        <v>953</v>
      </c>
      <c r="E135" s="81">
        <v>19</v>
      </c>
      <c r="F135" s="68"/>
      <c r="G135" s="68"/>
      <c r="H135" s="68"/>
      <c r="I135" s="68"/>
      <c r="J135" s="68"/>
      <c r="K135" s="68"/>
      <c r="L135" s="68"/>
      <c r="M135" s="68"/>
      <c r="N135" s="68">
        <f t="shared" si="14"/>
        <v>0</v>
      </c>
      <c r="O135" s="68"/>
      <c r="Q135" s="79" t="s">
        <v>257</v>
      </c>
      <c r="R135" s="79" t="s">
        <v>258</v>
      </c>
      <c r="S135" s="80" t="s">
        <v>954</v>
      </c>
      <c r="T135" s="81">
        <v>16</v>
      </c>
      <c r="U135" s="68">
        <v>854592.52303105546</v>
      </c>
      <c r="V135" s="68">
        <v>18190.66</v>
      </c>
      <c r="W135" s="68">
        <v>0</v>
      </c>
      <c r="X135" s="68">
        <v>2485.06</v>
      </c>
      <c r="Y135" s="68">
        <v>55826.825547669636</v>
      </c>
      <c r="Z135" s="68">
        <v>101599.59836571336</v>
      </c>
      <c r="AA135" s="68">
        <v>0</v>
      </c>
      <c r="AB135" s="68">
        <v>8561.2787168442737</v>
      </c>
      <c r="AC135" s="68">
        <f t="shared" si="15"/>
        <v>1041255.9456612829</v>
      </c>
      <c r="AD135" s="68">
        <v>0</v>
      </c>
      <c r="AF135" s="79" t="s">
        <v>257</v>
      </c>
      <c r="AG135" s="79" t="s">
        <v>258</v>
      </c>
      <c r="AH135" s="80" t="s">
        <v>1156</v>
      </c>
      <c r="AI135" s="81">
        <v>16</v>
      </c>
      <c r="AJ135" s="68">
        <v>858608.6068856098</v>
      </c>
      <c r="AK135" s="68">
        <v>18244.5</v>
      </c>
      <c r="AL135" s="68">
        <v>0</v>
      </c>
      <c r="AM135" s="68">
        <v>2492.42</v>
      </c>
      <c r="AN135" s="68">
        <v>56101.635058141765</v>
      </c>
      <c r="AO135" s="68">
        <v>101599.59836571336</v>
      </c>
      <c r="AP135" s="68">
        <v>0</v>
      </c>
      <c r="AQ135" s="68">
        <v>8590.2860987067688</v>
      </c>
      <c r="AR135" s="68">
        <f t="shared" si="16"/>
        <v>1045637.0464081718</v>
      </c>
      <c r="AS135" s="68">
        <v>0</v>
      </c>
      <c r="AU135" s="79" t="s">
        <v>257</v>
      </c>
      <c r="AV135" s="79" t="s">
        <v>258</v>
      </c>
      <c r="AW135" s="80" t="s">
        <v>1157</v>
      </c>
      <c r="AX135" s="81">
        <v>16</v>
      </c>
      <c r="AY135" s="68">
        <v>873568.90182093391</v>
      </c>
      <c r="AZ135" s="68">
        <v>18563</v>
      </c>
      <c r="BA135" s="68">
        <v>0</v>
      </c>
      <c r="BB135" s="68">
        <v>2535.9299999999998</v>
      </c>
      <c r="BC135" s="68">
        <v>57084.305114254872</v>
      </c>
      <c r="BD135" s="68">
        <v>101599.59836571336</v>
      </c>
      <c r="BE135" s="68">
        <v>0</v>
      </c>
      <c r="BF135" s="68">
        <v>8762.1086206806358</v>
      </c>
      <c r="BG135" s="68">
        <f t="shared" si="17"/>
        <v>1062113.8439215827</v>
      </c>
      <c r="BH135" s="68">
        <v>0</v>
      </c>
    </row>
    <row r="136" spans="2:60">
      <c r="B136" s="79" t="s">
        <v>259</v>
      </c>
      <c r="C136" s="79" t="s">
        <v>260</v>
      </c>
      <c r="D136" s="80" t="s">
        <v>953</v>
      </c>
      <c r="E136" s="81">
        <v>19</v>
      </c>
      <c r="F136" s="68"/>
      <c r="G136" s="68"/>
      <c r="H136" s="68"/>
      <c r="I136" s="68"/>
      <c r="J136" s="68"/>
      <c r="K136" s="68"/>
      <c r="L136" s="68"/>
      <c r="M136" s="68"/>
      <c r="N136" s="68">
        <f t="shared" si="14"/>
        <v>0</v>
      </c>
      <c r="O136" s="68"/>
      <c r="Q136" s="79" t="s">
        <v>259</v>
      </c>
      <c r="R136" s="79" t="s">
        <v>260</v>
      </c>
      <c r="S136" s="80" t="s">
        <v>954</v>
      </c>
      <c r="T136" s="81">
        <v>16</v>
      </c>
      <c r="U136" s="68">
        <v>2740034.7821400668</v>
      </c>
      <c r="V136" s="68">
        <v>0</v>
      </c>
      <c r="W136" s="68">
        <v>11045.759999999998</v>
      </c>
      <c r="X136" s="68">
        <v>6243.2500000000009</v>
      </c>
      <c r="Y136" s="68">
        <v>201582.67490683249</v>
      </c>
      <c r="Z136" s="68">
        <v>146531.64977032912</v>
      </c>
      <c r="AA136" s="68">
        <v>0</v>
      </c>
      <c r="AB136" s="68">
        <v>26773.871413386427</v>
      </c>
      <c r="AC136" s="68">
        <f t="shared" si="15"/>
        <v>3132211.9882306149</v>
      </c>
      <c r="AD136" s="68">
        <v>0</v>
      </c>
      <c r="AF136" s="79" t="s">
        <v>259</v>
      </c>
      <c r="AG136" s="79" t="s">
        <v>260</v>
      </c>
      <c r="AH136" s="80" t="s">
        <v>1156</v>
      </c>
      <c r="AI136" s="81">
        <v>16</v>
      </c>
      <c r="AJ136" s="68">
        <v>2771961.0933894431</v>
      </c>
      <c r="AK136" s="68">
        <v>0</v>
      </c>
      <c r="AL136" s="68">
        <v>11174.62</v>
      </c>
      <c r="AM136" s="68">
        <v>6357.97</v>
      </c>
      <c r="AN136" s="68">
        <v>204939.99086936784</v>
      </c>
      <c r="AO136" s="68">
        <v>146531.64977032912</v>
      </c>
      <c r="AP136" s="68">
        <v>0</v>
      </c>
      <c r="AQ136" s="68">
        <v>27049.685787853319</v>
      </c>
      <c r="AR136" s="68">
        <f t="shared" si="16"/>
        <v>3168015.009816994</v>
      </c>
      <c r="AS136" s="68">
        <v>0</v>
      </c>
      <c r="AU136" s="79" t="s">
        <v>259</v>
      </c>
      <c r="AV136" s="79" t="s">
        <v>260</v>
      </c>
      <c r="AW136" s="80" t="s">
        <v>1157</v>
      </c>
      <c r="AX136" s="81">
        <v>16</v>
      </c>
      <c r="AY136" s="68">
        <v>2834154.7172583947</v>
      </c>
      <c r="AZ136" s="68">
        <v>0</v>
      </c>
      <c r="BA136" s="68">
        <v>11466.76</v>
      </c>
      <c r="BB136" s="68">
        <v>6566.44</v>
      </c>
      <c r="BC136" s="68">
        <v>210288.10833017551</v>
      </c>
      <c r="BD136" s="68">
        <v>146531.64977032912</v>
      </c>
      <c r="BE136" s="68">
        <v>0</v>
      </c>
      <c r="BF136" s="68">
        <v>27728.55792892864</v>
      </c>
      <c r="BG136" s="68">
        <f t="shared" si="17"/>
        <v>3236736.233287828</v>
      </c>
      <c r="BH136" s="68">
        <v>0</v>
      </c>
    </row>
    <row r="137" spans="2:60">
      <c r="B137" s="79" t="s">
        <v>261</v>
      </c>
      <c r="C137" s="79" t="s">
        <v>262</v>
      </c>
      <c r="D137" s="80" t="s">
        <v>953</v>
      </c>
      <c r="E137" s="81">
        <v>19</v>
      </c>
      <c r="F137" s="68"/>
      <c r="G137" s="68"/>
      <c r="H137" s="68"/>
      <c r="I137" s="68"/>
      <c r="J137" s="68"/>
      <c r="K137" s="68"/>
      <c r="L137" s="68"/>
      <c r="M137" s="68"/>
      <c r="N137" s="68">
        <f t="shared" si="14"/>
        <v>0</v>
      </c>
      <c r="O137" s="68"/>
      <c r="Q137" s="79" t="s">
        <v>261</v>
      </c>
      <c r="R137" s="79" t="s">
        <v>262</v>
      </c>
      <c r="S137" s="80" t="s">
        <v>954</v>
      </c>
      <c r="T137" s="81">
        <v>16</v>
      </c>
      <c r="U137" s="68">
        <v>1933727.1972504072</v>
      </c>
      <c r="V137" s="68">
        <v>28446.589999999997</v>
      </c>
      <c r="W137" s="68">
        <v>0</v>
      </c>
      <c r="X137" s="68">
        <v>0</v>
      </c>
      <c r="Y137" s="68">
        <v>86952.126056376219</v>
      </c>
      <c r="Z137" s="68">
        <v>60712.652476636154</v>
      </c>
      <c r="AA137" s="68">
        <v>0</v>
      </c>
      <c r="AB137" s="68">
        <v>19614.393277647905</v>
      </c>
      <c r="AC137" s="68">
        <f t="shared" si="15"/>
        <v>2135300.2390610673</v>
      </c>
      <c r="AD137" s="68">
        <v>5847.28</v>
      </c>
      <c r="AF137" s="79" t="s">
        <v>261</v>
      </c>
      <c r="AG137" s="79" t="s">
        <v>262</v>
      </c>
      <c r="AH137" s="80" t="s">
        <v>1156</v>
      </c>
      <c r="AI137" s="81">
        <v>16</v>
      </c>
      <c r="AJ137" s="68">
        <v>1941875.6639115412</v>
      </c>
      <c r="AK137" s="68">
        <v>28451.040000000001</v>
      </c>
      <c r="AL137" s="68">
        <v>0</v>
      </c>
      <c r="AM137" s="68">
        <v>0</v>
      </c>
      <c r="AN137" s="68">
        <v>87401.029203252096</v>
      </c>
      <c r="AO137" s="68">
        <v>60712.652476636154</v>
      </c>
      <c r="AP137" s="68">
        <v>0</v>
      </c>
      <c r="AQ137" s="68">
        <v>19680.935609333683</v>
      </c>
      <c r="AR137" s="68">
        <f t="shared" si="16"/>
        <v>2144065.6412007632</v>
      </c>
      <c r="AS137" s="68">
        <v>5944.32</v>
      </c>
      <c r="AU137" s="79" t="s">
        <v>261</v>
      </c>
      <c r="AV137" s="79" t="s">
        <v>262</v>
      </c>
      <c r="AW137" s="80" t="s">
        <v>1157</v>
      </c>
      <c r="AX137" s="81">
        <v>16</v>
      </c>
      <c r="AY137" s="68">
        <v>1975562.5968355727</v>
      </c>
      <c r="AZ137" s="68">
        <v>28947.400000000005</v>
      </c>
      <c r="BA137" s="68">
        <v>0</v>
      </c>
      <c r="BB137" s="68">
        <v>0</v>
      </c>
      <c r="BC137" s="68">
        <v>88934.597575153311</v>
      </c>
      <c r="BD137" s="68">
        <v>60712.652476636154</v>
      </c>
      <c r="BE137" s="68">
        <v>0</v>
      </c>
      <c r="BF137" s="68">
        <v>20074.554721520282</v>
      </c>
      <c r="BG137" s="68">
        <f t="shared" si="17"/>
        <v>2180280.2116088825</v>
      </c>
      <c r="BH137" s="68">
        <v>6048.4099999999989</v>
      </c>
    </row>
    <row r="138" spans="2:60">
      <c r="B138" s="79" t="s">
        <v>263</v>
      </c>
      <c r="C138" s="79" t="s">
        <v>264</v>
      </c>
      <c r="D138" s="80" t="s">
        <v>953</v>
      </c>
      <c r="E138" s="81">
        <v>19</v>
      </c>
      <c r="F138" s="68"/>
      <c r="G138" s="68"/>
      <c r="H138" s="68"/>
      <c r="I138" s="68"/>
      <c r="J138" s="68"/>
      <c r="K138" s="68"/>
      <c r="L138" s="68"/>
      <c r="M138" s="68"/>
      <c r="N138" s="68">
        <f t="shared" si="14"/>
        <v>0</v>
      </c>
      <c r="O138" s="68"/>
      <c r="Q138" s="79" t="s">
        <v>263</v>
      </c>
      <c r="R138" s="79" t="s">
        <v>264</v>
      </c>
      <c r="S138" s="80" t="s">
        <v>954</v>
      </c>
      <c r="T138" s="81">
        <v>16</v>
      </c>
      <c r="U138" s="68">
        <v>1941747.9919976117</v>
      </c>
      <c r="V138" s="68">
        <v>28493.419999999991</v>
      </c>
      <c r="W138" s="68">
        <v>0</v>
      </c>
      <c r="X138" s="68">
        <v>2186.85</v>
      </c>
      <c r="Y138" s="68">
        <v>74752.097330485776</v>
      </c>
      <c r="Z138" s="68">
        <v>80063.320287296941</v>
      </c>
      <c r="AA138" s="68">
        <v>0</v>
      </c>
      <c r="AB138" s="68">
        <v>19689.247616482899</v>
      </c>
      <c r="AC138" s="68">
        <f t="shared" si="15"/>
        <v>2168438.9872318772</v>
      </c>
      <c r="AD138" s="68">
        <v>21506.059999999998</v>
      </c>
      <c r="AF138" s="79" t="s">
        <v>263</v>
      </c>
      <c r="AG138" s="79" t="s">
        <v>264</v>
      </c>
      <c r="AH138" s="80" t="s">
        <v>1156</v>
      </c>
      <c r="AI138" s="81">
        <v>16</v>
      </c>
      <c r="AJ138" s="68">
        <v>1949998.519283154</v>
      </c>
      <c r="AK138" s="68">
        <v>28284.470000000005</v>
      </c>
      <c r="AL138" s="68">
        <v>0</v>
      </c>
      <c r="AM138" s="68">
        <v>2193.33</v>
      </c>
      <c r="AN138" s="68">
        <v>75130.128249922971</v>
      </c>
      <c r="AO138" s="68">
        <v>80063.320287296941</v>
      </c>
      <c r="AP138" s="68">
        <v>0</v>
      </c>
      <c r="AQ138" s="68">
        <v>19756.022934438661</v>
      </c>
      <c r="AR138" s="68">
        <f t="shared" si="16"/>
        <v>2177288.760754813</v>
      </c>
      <c r="AS138" s="68">
        <v>21862.969999999998</v>
      </c>
      <c r="AU138" s="79" t="s">
        <v>263</v>
      </c>
      <c r="AV138" s="79" t="s">
        <v>264</v>
      </c>
      <c r="AW138" s="80" t="s">
        <v>1157</v>
      </c>
      <c r="AX138" s="81">
        <v>16</v>
      </c>
      <c r="AY138" s="68">
        <v>1983844.8098592465</v>
      </c>
      <c r="AZ138" s="68">
        <v>28777.07</v>
      </c>
      <c r="BA138" s="68">
        <v>0</v>
      </c>
      <c r="BB138" s="68">
        <v>2231.61</v>
      </c>
      <c r="BC138" s="68">
        <v>76447.54791419227</v>
      </c>
      <c r="BD138" s="68">
        <v>80063.320287296941</v>
      </c>
      <c r="BE138" s="68">
        <v>0</v>
      </c>
      <c r="BF138" s="68">
        <v>20151.147193127312</v>
      </c>
      <c r="BG138" s="68">
        <f t="shared" si="17"/>
        <v>2213761.3152538631</v>
      </c>
      <c r="BH138" s="68">
        <v>22245.809999999998</v>
      </c>
    </row>
    <row r="139" spans="2:60">
      <c r="B139" s="79" t="s">
        <v>265</v>
      </c>
      <c r="C139" s="79" t="s">
        <v>266</v>
      </c>
      <c r="D139" s="80" t="s">
        <v>953</v>
      </c>
      <c r="E139" s="81">
        <v>19</v>
      </c>
      <c r="F139" s="68"/>
      <c r="G139" s="68"/>
      <c r="H139" s="68"/>
      <c r="I139" s="68"/>
      <c r="J139" s="68"/>
      <c r="K139" s="68"/>
      <c r="L139" s="68"/>
      <c r="M139" s="68"/>
      <c r="N139" s="68">
        <f t="shared" si="14"/>
        <v>0</v>
      </c>
      <c r="O139" s="68"/>
      <c r="Q139" s="79" t="s">
        <v>265</v>
      </c>
      <c r="R139" s="79" t="s">
        <v>266</v>
      </c>
      <c r="S139" s="80" t="s">
        <v>954</v>
      </c>
      <c r="T139" s="81">
        <v>16</v>
      </c>
      <c r="U139" s="68">
        <v>421069.88187407976</v>
      </c>
      <c r="V139" s="68">
        <v>0</v>
      </c>
      <c r="W139" s="68">
        <v>20842.88</v>
      </c>
      <c r="X139" s="68">
        <v>0</v>
      </c>
      <c r="Y139" s="68">
        <v>43357.169914030121</v>
      </c>
      <c r="Z139" s="68">
        <v>119491.99325968986</v>
      </c>
      <c r="AA139" s="68">
        <v>0</v>
      </c>
      <c r="AB139" s="68">
        <v>4537.8544198496966</v>
      </c>
      <c r="AC139" s="68">
        <f t="shared" si="15"/>
        <v>609299.77946764941</v>
      </c>
      <c r="AD139" s="68">
        <v>0</v>
      </c>
      <c r="AF139" s="79" t="s">
        <v>265</v>
      </c>
      <c r="AG139" s="79" t="s">
        <v>266</v>
      </c>
      <c r="AH139" s="80" t="s">
        <v>1156</v>
      </c>
      <c r="AI139" s="81">
        <v>16</v>
      </c>
      <c r="AJ139" s="68">
        <v>422969.8017528581</v>
      </c>
      <c r="AK139" s="68">
        <v>0</v>
      </c>
      <c r="AL139" s="68">
        <v>20904.259999999995</v>
      </c>
      <c r="AM139" s="68">
        <v>0</v>
      </c>
      <c r="AN139" s="68">
        <v>43569.56731286594</v>
      </c>
      <c r="AO139" s="68">
        <v>119491.99325968986</v>
      </c>
      <c r="AP139" s="68">
        <v>0</v>
      </c>
      <c r="AQ139" s="68">
        <v>4553.2324260877213</v>
      </c>
      <c r="AR139" s="68">
        <f t="shared" si="16"/>
        <v>611488.85475150158</v>
      </c>
      <c r="AS139" s="68">
        <v>0</v>
      </c>
      <c r="AU139" s="79" t="s">
        <v>265</v>
      </c>
      <c r="AV139" s="79" t="s">
        <v>266</v>
      </c>
      <c r="AW139" s="80" t="s">
        <v>1157</v>
      </c>
      <c r="AX139" s="81">
        <v>16</v>
      </c>
      <c r="AY139" s="68">
        <v>430319.49008324603</v>
      </c>
      <c r="AZ139" s="68">
        <v>0</v>
      </c>
      <c r="BA139" s="68">
        <v>21267.409999999996</v>
      </c>
      <c r="BB139" s="68">
        <v>0</v>
      </c>
      <c r="BC139" s="68">
        <v>44330.243301316215</v>
      </c>
      <c r="BD139" s="68">
        <v>119491.99325968986</v>
      </c>
      <c r="BE139" s="68">
        <v>0</v>
      </c>
      <c r="BF139" s="68">
        <v>4644.3046746093314</v>
      </c>
      <c r="BG139" s="68">
        <f t="shared" si="17"/>
        <v>620053.44131886144</v>
      </c>
      <c r="BH139" s="68">
        <v>0</v>
      </c>
    </row>
    <row r="140" spans="2:60">
      <c r="B140" s="79" t="s">
        <v>267</v>
      </c>
      <c r="C140" s="79" t="s">
        <v>268</v>
      </c>
      <c r="D140" s="80" t="s">
        <v>953</v>
      </c>
      <c r="E140" s="81">
        <v>19</v>
      </c>
      <c r="F140" s="68"/>
      <c r="G140" s="68"/>
      <c r="H140" s="68"/>
      <c r="I140" s="68"/>
      <c r="J140" s="68"/>
      <c r="K140" s="68"/>
      <c r="L140" s="68"/>
      <c r="M140" s="68"/>
      <c r="N140" s="68">
        <f t="shared" si="14"/>
        <v>0</v>
      </c>
      <c r="O140" s="68"/>
      <c r="Q140" s="79" t="s">
        <v>267</v>
      </c>
      <c r="R140" s="79" t="s">
        <v>268</v>
      </c>
      <c r="S140" s="80" t="s">
        <v>954</v>
      </c>
      <c r="T140" s="81">
        <v>16</v>
      </c>
      <c r="U140" s="68">
        <v>7145292.1791034527</v>
      </c>
      <c r="V140" s="68">
        <v>346314.26</v>
      </c>
      <c r="W140" s="68">
        <v>49850.030000000006</v>
      </c>
      <c r="X140" s="68">
        <v>25645.399999999998</v>
      </c>
      <c r="Y140" s="68">
        <v>1141538.517979048</v>
      </c>
      <c r="Z140" s="68">
        <v>476898.60689941933</v>
      </c>
      <c r="AA140" s="68">
        <v>912651.77077100205</v>
      </c>
      <c r="AB140" s="68">
        <v>89201.953200858086</v>
      </c>
      <c r="AC140" s="68">
        <f t="shared" si="15"/>
        <v>10363591.217953781</v>
      </c>
      <c r="AD140" s="68">
        <v>176198.5</v>
      </c>
      <c r="AF140" s="79" t="s">
        <v>267</v>
      </c>
      <c r="AG140" s="79" t="s">
        <v>268</v>
      </c>
      <c r="AH140" s="80" t="s">
        <v>1156</v>
      </c>
      <c r="AI140" s="81">
        <v>16</v>
      </c>
      <c r="AJ140" s="68">
        <v>7263814.2806048663</v>
      </c>
      <c r="AK140" s="68">
        <v>348871.39</v>
      </c>
      <c r="AL140" s="68">
        <v>50574.829999999994</v>
      </c>
      <c r="AM140" s="68">
        <v>26009.890000000003</v>
      </c>
      <c r="AN140" s="68">
        <v>1160522.2493065489</v>
      </c>
      <c r="AO140" s="68">
        <v>476898.60689941933</v>
      </c>
      <c r="AP140" s="68">
        <v>928043.30199063919</v>
      </c>
      <c r="AQ140" s="68">
        <v>90527.216276409104</v>
      </c>
      <c r="AR140" s="68">
        <f t="shared" si="16"/>
        <v>10526414.435077883</v>
      </c>
      <c r="AS140" s="68">
        <v>181152.67</v>
      </c>
      <c r="AU140" s="79" t="s">
        <v>267</v>
      </c>
      <c r="AV140" s="79" t="s">
        <v>268</v>
      </c>
      <c r="AW140" s="80" t="s">
        <v>1157</v>
      </c>
      <c r="AX140" s="81">
        <v>16</v>
      </c>
      <c r="AY140" s="68">
        <v>7453177.2802896276</v>
      </c>
      <c r="AZ140" s="68">
        <v>357943.79000000004</v>
      </c>
      <c r="BA140" s="68">
        <v>51943.44</v>
      </c>
      <c r="BB140" s="68">
        <v>26657.77</v>
      </c>
      <c r="BC140" s="68">
        <v>1190819.8846044589</v>
      </c>
      <c r="BD140" s="68">
        <v>476898.60689941933</v>
      </c>
      <c r="BE140" s="68">
        <v>952203.96945255657</v>
      </c>
      <c r="BF140" s="68">
        <v>93123.631358217448</v>
      </c>
      <c r="BG140" s="68">
        <f t="shared" si="17"/>
        <v>10788662.612604281</v>
      </c>
      <c r="BH140" s="68">
        <v>185894.24</v>
      </c>
    </row>
    <row r="141" spans="2:60">
      <c r="B141" s="79" t="s">
        <v>269</v>
      </c>
      <c r="C141" s="79" t="s">
        <v>270</v>
      </c>
      <c r="D141" s="80" t="s">
        <v>953</v>
      </c>
      <c r="E141" s="81">
        <v>19</v>
      </c>
      <c r="F141" s="68"/>
      <c r="G141" s="68"/>
      <c r="H141" s="68"/>
      <c r="I141" s="68"/>
      <c r="J141" s="68"/>
      <c r="K141" s="68"/>
      <c r="L141" s="68"/>
      <c r="M141" s="68"/>
      <c r="N141" s="68">
        <f t="shared" si="14"/>
        <v>0</v>
      </c>
      <c r="O141" s="68"/>
      <c r="Q141" s="79" t="s">
        <v>269</v>
      </c>
      <c r="R141" s="79" t="s">
        <v>270</v>
      </c>
      <c r="S141" s="80" t="s">
        <v>954</v>
      </c>
      <c r="T141" s="81">
        <v>16</v>
      </c>
      <c r="U141" s="68">
        <v>10380552.274279792</v>
      </c>
      <c r="V141" s="68">
        <v>337920.63000000006</v>
      </c>
      <c r="W141" s="68">
        <v>300925.08</v>
      </c>
      <c r="X141" s="68">
        <v>35058.310000000005</v>
      </c>
      <c r="Y141" s="68">
        <v>1725114.1630607387</v>
      </c>
      <c r="Z141" s="68">
        <v>701977.06967242446</v>
      </c>
      <c r="AA141" s="68">
        <v>504756.18141842913</v>
      </c>
      <c r="AB141" s="68">
        <v>119054.51191964932</v>
      </c>
      <c r="AC141" s="68">
        <f t="shared" si="15"/>
        <v>14110720.780351035</v>
      </c>
      <c r="AD141" s="68">
        <v>5362.5599999999995</v>
      </c>
      <c r="AF141" s="79" t="s">
        <v>269</v>
      </c>
      <c r="AG141" s="79" t="s">
        <v>270</v>
      </c>
      <c r="AH141" s="80" t="s">
        <v>1156</v>
      </c>
      <c r="AI141" s="81">
        <v>16</v>
      </c>
      <c r="AJ141" s="68">
        <v>10551862.447388643</v>
      </c>
      <c r="AK141" s="68">
        <v>342695.25</v>
      </c>
      <c r="AL141" s="68">
        <v>305375.55999999994</v>
      </c>
      <c r="AM141" s="68">
        <v>35546.870000000003</v>
      </c>
      <c r="AN141" s="68">
        <v>1753771.6930393465</v>
      </c>
      <c r="AO141" s="68">
        <v>701977.06967242446</v>
      </c>
      <c r="AP141" s="68">
        <v>513121.19765693555</v>
      </c>
      <c r="AQ141" s="68">
        <v>120823.94691447914</v>
      </c>
      <c r="AR141" s="68">
        <f t="shared" si="16"/>
        <v>14330722.504671829</v>
      </c>
      <c r="AS141" s="68">
        <v>5548.4699999999993</v>
      </c>
      <c r="AU141" s="79" t="s">
        <v>269</v>
      </c>
      <c r="AV141" s="79" t="s">
        <v>270</v>
      </c>
      <c r="AW141" s="80" t="s">
        <v>1157</v>
      </c>
      <c r="AX141" s="81">
        <v>16</v>
      </c>
      <c r="AY141" s="68">
        <v>10826493.663867109</v>
      </c>
      <c r="AZ141" s="68">
        <v>351588.51</v>
      </c>
      <c r="BA141" s="68">
        <v>313228.75</v>
      </c>
      <c r="BB141" s="68">
        <v>36458.42</v>
      </c>
      <c r="BC141" s="68">
        <v>1799535.790999674</v>
      </c>
      <c r="BD141" s="68">
        <v>701977.06967242446</v>
      </c>
      <c r="BE141" s="68">
        <v>526553.24844033259</v>
      </c>
      <c r="BF141" s="68">
        <v>124282.32748402655</v>
      </c>
      <c r="BG141" s="68">
        <f t="shared" si="17"/>
        <v>14685762.940463565</v>
      </c>
      <c r="BH141" s="68">
        <v>5645.1599999999989</v>
      </c>
    </row>
    <row r="142" spans="2:60">
      <c r="B142" s="79" t="s">
        <v>271</v>
      </c>
      <c r="C142" s="79" t="s">
        <v>272</v>
      </c>
      <c r="D142" s="80" t="s">
        <v>953</v>
      </c>
      <c r="E142" s="81">
        <v>19</v>
      </c>
      <c r="F142" s="68"/>
      <c r="G142" s="68"/>
      <c r="H142" s="68"/>
      <c r="I142" s="68"/>
      <c r="J142" s="68"/>
      <c r="K142" s="68"/>
      <c r="L142" s="68"/>
      <c r="M142" s="68"/>
      <c r="N142" s="68">
        <f t="shared" si="14"/>
        <v>0</v>
      </c>
      <c r="O142" s="68"/>
      <c r="Q142" s="79" t="s">
        <v>271</v>
      </c>
      <c r="R142" s="79" t="s">
        <v>272</v>
      </c>
      <c r="S142" s="80" t="s">
        <v>954</v>
      </c>
      <c r="T142" s="81">
        <v>16</v>
      </c>
      <c r="U142" s="68">
        <v>2912985.775108329</v>
      </c>
      <c r="V142" s="68">
        <v>101635.19</v>
      </c>
      <c r="W142" s="68">
        <v>16904.82</v>
      </c>
      <c r="X142" s="68">
        <v>0</v>
      </c>
      <c r="Y142" s="68">
        <v>366096.20026254922</v>
      </c>
      <c r="Z142" s="68">
        <v>210938.75160659064</v>
      </c>
      <c r="AA142" s="68">
        <v>68364.334798573938</v>
      </c>
      <c r="AB142" s="68">
        <v>32414.102919316851</v>
      </c>
      <c r="AC142" s="68">
        <f t="shared" si="15"/>
        <v>3777424.5846953597</v>
      </c>
      <c r="AD142" s="68">
        <v>68085.41</v>
      </c>
      <c r="AF142" s="79" t="s">
        <v>271</v>
      </c>
      <c r="AG142" s="79" t="s">
        <v>272</v>
      </c>
      <c r="AH142" s="80" t="s">
        <v>1156</v>
      </c>
      <c r="AI142" s="81">
        <v>16</v>
      </c>
      <c r="AJ142" s="68">
        <v>2947485.7841039011</v>
      </c>
      <c r="AK142" s="68">
        <v>102158.46000000002</v>
      </c>
      <c r="AL142" s="68">
        <v>17147.27</v>
      </c>
      <c r="AM142" s="68">
        <v>0</v>
      </c>
      <c r="AN142" s="68">
        <v>372165.24475526443</v>
      </c>
      <c r="AO142" s="68">
        <v>210938.75160659064</v>
      </c>
      <c r="AP142" s="68">
        <v>69434.824431600151</v>
      </c>
      <c r="AQ142" s="68">
        <v>32773.715311325155</v>
      </c>
      <c r="AR142" s="68">
        <f t="shared" si="16"/>
        <v>3822092.6402086811</v>
      </c>
      <c r="AS142" s="68">
        <v>69988.59</v>
      </c>
      <c r="AU142" s="79" t="s">
        <v>271</v>
      </c>
      <c r="AV142" s="79" t="s">
        <v>272</v>
      </c>
      <c r="AW142" s="80" t="s">
        <v>1157</v>
      </c>
      <c r="AX142" s="81">
        <v>16</v>
      </c>
      <c r="AY142" s="68">
        <v>3014693.0235676803</v>
      </c>
      <c r="AZ142" s="68">
        <v>104805.18000000005</v>
      </c>
      <c r="BA142" s="68">
        <v>17543.150000000001</v>
      </c>
      <c r="BB142" s="68">
        <v>0</v>
      </c>
      <c r="BC142" s="68">
        <v>381889.39606913016</v>
      </c>
      <c r="BD142" s="68">
        <v>210938.75160659064</v>
      </c>
      <c r="BE142" s="68">
        <v>71273.025392507887</v>
      </c>
      <c r="BF142" s="68">
        <v>33617.453371433076</v>
      </c>
      <c r="BG142" s="68">
        <f t="shared" si="17"/>
        <v>3906562.5000073416</v>
      </c>
      <c r="BH142" s="68">
        <v>71802.51999999999</v>
      </c>
    </row>
    <row r="143" spans="2:60">
      <c r="B143" s="79" t="s">
        <v>273</v>
      </c>
      <c r="C143" s="79" t="s">
        <v>274</v>
      </c>
      <c r="D143" s="80" t="s">
        <v>953</v>
      </c>
      <c r="E143" s="81">
        <v>19</v>
      </c>
      <c r="F143" s="68"/>
      <c r="G143" s="68"/>
      <c r="H143" s="68"/>
      <c r="I143" s="68"/>
      <c r="J143" s="68"/>
      <c r="K143" s="68"/>
      <c r="L143" s="68"/>
      <c r="M143" s="68"/>
      <c r="N143" s="68">
        <f t="shared" si="14"/>
        <v>0</v>
      </c>
      <c r="O143" s="68"/>
      <c r="Q143" s="79" t="s">
        <v>273</v>
      </c>
      <c r="R143" s="79" t="s">
        <v>274</v>
      </c>
      <c r="S143" s="80" t="s">
        <v>954</v>
      </c>
      <c r="T143" s="81">
        <v>16</v>
      </c>
      <c r="U143" s="68">
        <v>6390530.8542340212</v>
      </c>
      <c r="V143" s="68">
        <v>234458.4</v>
      </c>
      <c r="W143" s="68">
        <v>33713.599999999999</v>
      </c>
      <c r="X143" s="68">
        <v>22955.99</v>
      </c>
      <c r="Y143" s="68">
        <v>1020928.3580496034</v>
      </c>
      <c r="Z143" s="68">
        <v>370698.67813066457</v>
      </c>
      <c r="AA143" s="68">
        <v>1000906.6015123273</v>
      </c>
      <c r="AB143" s="68">
        <v>76368.762394160032</v>
      </c>
      <c r="AC143" s="68">
        <f t="shared" si="15"/>
        <v>9150561.2443207763</v>
      </c>
      <c r="AD143" s="68">
        <v>0</v>
      </c>
      <c r="AF143" s="79" t="s">
        <v>273</v>
      </c>
      <c r="AG143" s="79" t="s">
        <v>274</v>
      </c>
      <c r="AH143" s="80" t="s">
        <v>1156</v>
      </c>
      <c r="AI143" s="81">
        <v>16</v>
      </c>
      <c r="AJ143" s="68">
        <v>6483058.7498052437</v>
      </c>
      <c r="AK143" s="68">
        <v>237846.14</v>
      </c>
      <c r="AL143" s="68">
        <v>34198.22</v>
      </c>
      <c r="AM143" s="68">
        <v>23312.58</v>
      </c>
      <c r="AN143" s="68">
        <v>1037911.657838641</v>
      </c>
      <c r="AO143" s="68">
        <v>370698.67813066457</v>
      </c>
      <c r="AP143" s="68">
        <v>1017750.1409536183</v>
      </c>
      <c r="AQ143" s="68">
        <v>77374.177524326369</v>
      </c>
      <c r="AR143" s="68">
        <f t="shared" si="16"/>
        <v>9282150.3442524932</v>
      </c>
      <c r="AS143" s="68">
        <v>0</v>
      </c>
      <c r="AU143" s="79" t="s">
        <v>273</v>
      </c>
      <c r="AV143" s="79" t="s">
        <v>274</v>
      </c>
      <c r="AW143" s="80" t="s">
        <v>1157</v>
      </c>
      <c r="AX143" s="81">
        <v>16</v>
      </c>
      <c r="AY143" s="68">
        <v>6641972.1909480374</v>
      </c>
      <c r="AZ143" s="68">
        <v>244036.16</v>
      </c>
      <c r="BA143" s="68">
        <v>35086.329999999994</v>
      </c>
      <c r="BB143" s="68">
        <v>23913.590000000004</v>
      </c>
      <c r="BC143" s="68">
        <v>1065006.3154142352</v>
      </c>
      <c r="BD143" s="68">
        <v>370698.67813066457</v>
      </c>
      <c r="BE143" s="68">
        <v>1044374.065298056</v>
      </c>
      <c r="BF143" s="68">
        <v>79495.804085688666</v>
      </c>
      <c r="BG143" s="68">
        <f t="shared" si="17"/>
        <v>9504583.1338766813</v>
      </c>
      <c r="BH143" s="68">
        <v>0</v>
      </c>
    </row>
    <row r="144" spans="2:60">
      <c r="B144" s="79" t="s">
        <v>275</v>
      </c>
      <c r="C144" s="79" t="s">
        <v>276</v>
      </c>
      <c r="D144" s="80" t="s">
        <v>953</v>
      </c>
      <c r="E144" s="81">
        <v>19</v>
      </c>
      <c r="F144" s="68"/>
      <c r="G144" s="68"/>
      <c r="H144" s="68"/>
      <c r="I144" s="68"/>
      <c r="J144" s="68"/>
      <c r="K144" s="68"/>
      <c r="L144" s="68"/>
      <c r="M144" s="68"/>
      <c r="N144" s="68">
        <f t="shared" si="14"/>
        <v>0</v>
      </c>
      <c r="O144" s="68"/>
      <c r="Q144" s="79" t="s">
        <v>275</v>
      </c>
      <c r="R144" s="79" t="s">
        <v>276</v>
      </c>
      <c r="S144" s="80" t="s">
        <v>954</v>
      </c>
      <c r="T144" s="81">
        <v>16</v>
      </c>
      <c r="U144" s="68">
        <v>556507.05678051757</v>
      </c>
      <c r="V144" s="68">
        <v>20405.260000000002</v>
      </c>
      <c r="W144" s="68">
        <v>4898.5600000000004</v>
      </c>
      <c r="X144" s="68">
        <v>1344.7</v>
      </c>
      <c r="Y144" s="68">
        <v>71716.316899757905</v>
      </c>
      <c r="Z144" s="68">
        <v>23444.431330425909</v>
      </c>
      <c r="AA144" s="68">
        <v>0</v>
      </c>
      <c r="AB144" s="68">
        <v>6164.2688928797143</v>
      </c>
      <c r="AC144" s="68">
        <f t="shared" si="15"/>
        <v>698557.32390358113</v>
      </c>
      <c r="AD144" s="68">
        <v>14076.730000000001</v>
      </c>
      <c r="AF144" s="79" t="s">
        <v>275</v>
      </c>
      <c r="AG144" s="79" t="s">
        <v>276</v>
      </c>
      <c r="AH144" s="80" t="s">
        <v>1156</v>
      </c>
      <c r="AI144" s="81">
        <v>16</v>
      </c>
      <c r="AJ144" s="68">
        <v>559004.95667394076</v>
      </c>
      <c r="AK144" s="68">
        <v>20274.32</v>
      </c>
      <c r="AL144" s="68">
        <v>4912.9799999999996</v>
      </c>
      <c r="AM144" s="68">
        <v>1348.6599999999999</v>
      </c>
      <c r="AN144" s="68">
        <v>72064.022489113195</v>
      </c>
      <c r="AO144" s="68">
        <v>23444.431330425909</v>
      </c>
      <c r="AP144" s="68">
        <v>0</v>
      </c>
      <c r="AQ144" s="68">
        <v>6185.1814394528046</v>
      </c>
      <c r="AR144" s="68">
        <f t="shared" si="16"/>
        <v>701543.77193293255</v>
      </c>
      <c r="AS144" s="68">
        <v>14309.220000000003</v>
      </c>
      <c r="AU144" s="79" t="s">
        <v>275</v>
      </c>
      <c r="AV144" s="79" t="s">
        <v>276</v>
      </c>
      <c r="AW144" s="80" t="s">
        <v>1157</v>
      </c>
      <c r="AX144" s="81">
        <v>16</v>
      </c>
      <c r="AY144" s="68">
        <v>568686.9228468074</v>
      </c>
      <c r="AZ144" s="68">
        <v>20625.75</v>
      </c>
      <c r="BA144" s="68">
        <v>4998.3399999999992</v>
      </c>
      <c r="BB144" s="68">
        <v>1372.08</v>
      </c>
      <c r="BC144" s="68">
        <v>73321.550346897391</v>
      </c>
      <c r="BD144" s="68">
        <v>23444.431330425909</v>
      </c>
      <c r="BE144" s="68">
        <v>0</v>
      </c>
      <c r="BF144" s="68">
        <v>6308.8810682418989</v>
      </c>
      <c r="BG144" s="68">
        <f t="shared" si="17"/>
        <v>713316.53559237253</v>
      </c>
      <c r="BH144" s="68">
        <v>14558.58</v>
      </c>
    </row>
    <row r="145" spans="2:60">
      <c r="B145" s="79" t="s">
        <v>277</v>
      </c>
      <c r="C145" s="79" t="s">
        <v>278</v>
      </c>
      <c r="D145" s="80" t="s">
        <v>953</v>
      </c>
      <c r="E145" s="81">
        <v>19</v>
      </c>
      <c r="F145" s="68"/>
      <c r="G145" s="68"/>
      <c r="H145" s="68"/>
      <c r="I145" s="68"/>
      <c r="J145" s="68"/>
      <c r="K145" s="68"/>
      <c r="L145" s="68"/>
      <c r="M145" s="68"/>
      <c r="N145" s="68">
        <f t="shared" si="14"/>
        <v>0</v>
      </c>
      <c r="O145" s="68"/>
      <c r="Q145" s="79" t="s">
        <v>277</v>
      </c>
      <c r="R145" s="79" t="s">
        <v>278</v>
      </c>
      <c r="S145" s="80" t="s">
        <v>954</v>
      </c>
      <c r="T145" s="81">
        <v>16</v>
      </c>
      <c r="U145" s="68">
        <v>5023356.3193459231</v>
      </c>
      <c r="V145" s="68">
        <v>211399.52</v>
      </c>
      <c r="W145" s="68">
        <v>87789.83</v>
      </c>
      <c r="X145" s="68">
        <v>15368.019999999999</v>
      </c>
      <c r="Y145" s="68">
        <v>755010.66326431336</v>
      </c>
      <c r="Z145" s="68">
        <v>416951.84980322159</v>
      </c>
      <c r="AA145" s="68">
        <v>360442.79520458763</v>
      </c>
      <c r="AB145" s="68">
        <v>60513.027234870009</v>
      </c>
      <c r="AC145" s="68">
        <f t="shared" si="15"/>
        <v>7087112.4348529149</v>
      </c>
      <c r="AD145" s="68">
        <v>156280.41</v>
      </c>
      <c r="AF145" s="79" t="s">
        <v>277</v>
      </c>
      <c r="AG145" s="79" t="s">
        <v>278</v>
      </c>
      <c r="AH145" s="80" t="s">
        <v>1156</v>
      </c>
      <c r="AI145" s="81">
        <v>16</v>
      </c>
      <c r="AJ145" s="68">
        <v>5092635.8167958073</v>
      </c>
      <c r="AK145" s="68">
        <v>212290.37999999995</v>
      </c>
      <c r="AL145" s="68">
        <v>89011.68</v>
      </c>
      <c r="AM145" s="68">
        <v>15605.95</v>
      </c>
      <c r="AN145" s="68">
        <v>767530.15105189336</v>
      </c>
      <c r="AO145" s="68">
        <v>416951.84980322159</v>
      </c>
      <c r="AP145" s="68">
        <v>366514.01221552119</v>
      </c>
      <c r="AQ145" s="68">
        <v>61282.101788247935</v>
      </c>
      <c r="AR145" s="68">
        <f t="shared" si="16"/>
        <v>7182532.8716546912</v>
      </c>
      <c r="AS145" s="68">
        <v>160710.93</v>
      </c>
      <c r="AU145" s="79" t="s">
        <v>277</v>
      </c>
      <c r="AV145" s="79" t="s">
        <v>278</v>
      </c>
      <c r="AW145" s="80" t="s">
        <v>1157</v>
      </c>
      <c r="AX145" s="81">
        <v>16</v>
      </c>
      <c r="AY145" s="68">
        <v>5215651.0043905582</v>
      </c>
      <c r="AZ145" s="68">
        <v>217817.2</v>
      </c>
      <c r="BA145" s="68">
        <v>91342.050000000017</v>
      </c>
      <c r="BB145" s="68">
        <v>15975.060000000001</v>
      </c>
      <c r="BC145" s="68">
        <v>787552.30827100843</v>
      </c>
      <c r="BD145" s="68">
        <v>416951.84980322159</v>
      </c>
      <c r="BE145" s="68">
        <v>376007.58226967556</v>
      </c>
      <c r="BF145" s="68">
        <v>62943.619304472581</v>
      </c>
      <c r="BG145" s="68">
        <f t="shared" si="17"/>
        <v>7349138.8440389354</v>
      </c>
      <c r="BH145" s="68">
        <v>164898.16999999998</v>
      </c>
    </row>
    <row r="146" spans="2:60">
      <c r="B146" s="79" t="s">
        <v>279</v>
      </c>
      <c r="C146" s="79" t="s">
        <v>280</v>
      </c>
      <c r="D146" s="80" t="s">
        <v>953</v>
      </c>
      <c r="E146" s="81">
        <v>19</v>
      </c>
      <c r="F146" s="68"/>
      <c r="G146" s="68"/>
      <c r="H146" s="68"/>
      <c r="I146" s="68"/>
      <c r="J146" s="68"/>
      <c r="K146" s="68"/>
      <c r="L146" s="68"/>
      <c r="M146" s="68"/>
      <c r="N146" s="68">
        <f t="shared" si="14"/>
        <v>0</v>
      </c>
      <c r="O146" s="68"/>
      <c r="Q146" s="79" t="s">
        <v>279</v>
      </c>
      <c r="R146" s="79" t="s">
        <v>280</v>
      </c>
      <c r="S146" s="80" t="s">
        <v>954</v>
      </c>
      <c r="T146" s="81">
        <v>16</v>
      </c>
      <c r="U146" s="68">
        <v>3187862.1724023339</v>
      </c>
      <c r="V146" s="68">
        <v>115363.66000000003</v>
      </c>
      <c r="W146" s="68">
        <v>0</v>
      </c>
      <c r="X146" s="68">
        <v>9508.9700000000012</v>
      </c>
      <c r="Y146" s="68">
        <v>519866.60270256916</v>
      </c>
      <c r="Z146" s="68">
        <v>246463.5430191507</v>
      </c>
      <c r="AA146" s="68">
        <v>485406.95183682482</v>
      </c>
      <c r="AB146" s="68">
        <v>39862.290321409702</v>
      </c>
      <c r="AC146" s="68">
        <f t="shared" si="15"/>
        <v>4701913.6902822889</v>
      </c>
      <c r="AD146" s="68">
        <v>97579.5</v>
      </c>
      <c r="AF146" s="79" t="s">
        <v>279</v>
      </c>
      <c r="AG146" s="79" t="s">
        <v>280</v>
      </c>
      <c r="AH146" s="80" t="s">
        <v>1156</v>
      </c>
      <c r="AI146" s="81">
        <v>16</v>
      </c>
      <c r="AJ146" s="68">
        <v>3227043.2970737857</v>
      </c>
      <c r="AK146" s="68">
        <v>115715.71999999999</v>
      </c>
      <c r="AL146" s="68">
        <v>0</v>
      </c>
      <c r="AM146" s="68">
        <v>9633.3100000000013</v>
      </c>
      <c r="AN146" s="68">
        <v>528537.63392034813</v>
      </c>
      <c r="AO146" s="68">
        <v>246463.5430191507</v>
      </c>
      <c r="AP146" s="68">
        <v>493296.46230215195</v>
      </c>
      <c r="AQ146" s="68">
        <v>40329.526378188282</v>
      </c>
      <c r="AR146" s="68">
        <f t="shared" si="16"/>
        <v>4761378.6426936258</v>
      </c>
      <c r="AS146" s="68">
        <v>100359.15000000001</v>
      </c>
      <c r="AU146" s="79" t="s">
        <v>279</v>
      </c>
      <c r="AV146" s="79" t="s">
        <v>280</v>
      </c>
      <c r="AW146" s="80" t="s">
        <v>1157</v>
      </c>
      <c r="AX146" s="81">
        <v>16</v>
      </c>
      <c r="AY146" s="68">
        <v>3301013.3670381047</v>
      </c>
      <c r="AZ146" s="68">
        <v>118692.24</v>
      </c>
      <c r="BA146" s="68">
        <v>0</v>
      </c>
      <c r="BB146" s="68">
        <v>9898.65</v>
      </c>
      <c r="BC146" s="68">
        <v>542313.90500683547</v>
      </c>
      <c r="BD146" s="68">
        <v>246463.5430191507</v>
      </c>
      <c r="BE146" s="68">
        <v>506411.73764228786</v>
      </c>
      <c r="BF146" s="68">
        <v>41388.127378704958</v>
      </c>
      <c r="BG146" s="68">
        <f t="shared" si="17"/>
        <v>4869082.0100850845</v>
      </c>
      <c r="BH146" s="68">
        <v>102900.43999999999</v>
      </c>
    </row>
    <row r="147" spans="2:60">
      <c r="B147" s="79" t="s">
        <v>281</v>
      </c>
      <c r="C147" s="79" t="s">
        <v>282</v>
      </c>
      <c r="D147" s="80" t="s">
        <v>953</v>
      </c>
      <c r="E147" s="81">
        <v>19</v>
      </c>
      <c r="F147" s="68"/>
      <c r="G147" s="68"/>
      <c r="H147" s="68"/>
      <c r="I147" s="68"/>
      <c r="J147" s="68"/>
      <c r="K147" s="68"/>
      <c r="L147" s="68"/>
      <c r="M147" s="68"/>
      <c r="N147" s="68">
        <f t="shared" si="14"/>
        <v>0</v>
      </c>
      <c r="O147" s="68"/>
      <c r="Q147" s="79" t="s">
        <v>281</v>
      </c>
      <c r="R147" s="79" t="s">
        <v>282</v>
      </c>
      <c r="S147" s="80" t="s">
        <v>954</v>
      </c>
      <c r="T147" s="81">
        <v>16</v>
      </c>
      <c r="U147" s="68">
        <v>5304869.0603042841</v>
      </c>
      <c r="V147" s="68">
        <v>108050.57000000002</v>
      </c>
      <c r="W147" s="68">
        <v>0</v>
      </c>
      <c r="X147" s="68">
        <v>18389.48</v>
      </c>
      <c r="Y147" s="68">
        <v>616676.20662254817</v>
      </c>
      <c r="Z147" s="68">
        <v>311175.08565761981</v>
      </c>
      <c r="AA147" s="68">
        <v>644168.01473268925</v>
      </c>
      <c r="AB147" s="68">
        <v>59433.906896268018</v>
      </c>
      <c r="AC147" s="68">
        <f t="shared" si="15"/>
        <v>7062762.3242134107</v>
      </c>
      <c r="AD147" s="68">
        <v>0</v>
      </c>
      <c r="AF147" s="79" t="s">
        <v>281</v>
      </c>
      <c r="AG147" s="79" t="s">
        <v>282</v>
      </c>
      <c r="AH147" s="80" t="s">
        <v>1156</v>
      </c>
      <c r="AI147" s="81">
        <v>16</v>
      </c>
      <c r="AJ147" s="68">
        <v>5378829.9387670243</v>
      </c>
      <c r="AK147" s="68">
        <v>109666.37</v>
      </c>
      <c r="AL147" s="68">
        <v>0</v>
      </c>
      <c r="AM147" s="68">
        <v>18643.28</v>
      </c>
      <c r="AN147" s="68">
        <v>626923.14908615337</v>
      </c>
      <c r="AO147" s="68">
        <v>311175.08565761981</v>
      </c>
      <c r="AP147" s="68">
        <v>654932.76577581256</v>
      </c>
      <c r="AQ147" s="68">
        <v>60192.175692342222</v>
      </c>
      <c r="AR147" s="68">
        <f t="shared" si="16"/>
        <v>7160362.7649789527</v>
      </c>
      <c r="AS147" s="68">
        <v>0</v>
      </c>
      <c r="AU147" s="79" t="s">
        <v>281</v>
      </c>
      <c r="AV147" s="79" t="s">
        <v>282</v>
      </c>
      <c r="AW147" s="80" t="s">
        <v>1157</v>
      </c>
      <c r="AX147" s="81">
        <v>16</v>
      </c>
      <c r="AY147" s="68">
        <v>5509421.2177603655</v>
      </c>
      <c r="AZ147" s="68">
        <v>112493.79000000001</v>
      </c>
      <c r="BA147" s="68">
        <v>0</v>
      </c>
      <c r="BB147" s="68">
        <v>19171.62</v>
      </c>
      <c r="BC147" s="68">
        <v>643329.91812028596</v>
      </c>
      <c r="BD147" s="68">
        <v>311175.08565761981</v>
      </c>
      <c r="BE147" s="68">
        <v>672323.12882900971</v>
      </c>
      <c r="BF147" s="68">
        <v>61814.535088605247</v>
      </c>
      <c r="BG147" s="68">
        <f t="shared" si="17"/>
        <v>7329729.2954558861</v>
      </c>
      <c r="BH147" s="68">
        <v>0</v>
      </c>
    </row>
    <row r="148" spans="2:60">
      <c r="B148" s="79" t="s">
        <v>283</v>
      </c>
      <c r="C148" s="79" t="s">
        <v>284</v>
      </c>
      <c r="D148" s="80" t="s">
        <v>953</v>
      </c>
      <c r="E148" s="81">
        <v>19</v>
      </c>
      <c r="F148" s="68"/>
      <c r="G148" s="68"/>
      <c r="H148" s="68"/>
      <c r="I148" s="68"/>
      <c r="J148" s="68"/>
      <c r="K148" s="68"/>
      <c r="L148" s="68"/>
      <c r="M148" s="68"/>
      <c r="N148" s="68">
        <f t="shared" si="14"/>
        <v>0</v>
      </c>
      <c r="O148" s="68"/>
      <c r="Q148" s="79" t="s">
        <v>283</v>
      </c>
      <c r="R148" s="79" t="s">
        <v>284</v>
      </c>
      <c r="S148" s="80" t="s">
        <v>954</v>
      </c>
      <c r="T148" s="81">
        <v>16</v>
      </c>
      <c r="U148" s="68">
        <v>5907420.8352261567</v>
      </c>
      <c r="V148" s="68">
        <v>416191.96999999991</v>
      </c>
      <c r="W148" s="68">
        <v>115406.36</v>
      </c>
      <c r="X148" s="68">
        <v>19482.89</v>
      </c>
      <c r="Y148" s="68">
        <v>971385.03796849784</v>
      </c>
      <c r="Z148" s="68">
        <v>438864.77924828557</v>
      </c>
      <c r="AA148" s="68">
        <v>536771.29429247975</v>
      </c>
      <c r="AB148" s="68">
        <v>76180.306254532188</v>
      </c>
      <c r="AC148" s="68">
        <f t="shared" si="15"/>
        <v>8679024.0129899513</v>
      </c>
      <c r="AD148" s="68">
        <v>197320.53999999998</v>
      </c>
      <c r="AF148" s="79" t="s">
        <v>283</v>
      </c>
      <c r="AG148" s="79" t="s">
        <v>284</v>
      </c>
      <c r="AH148" s="80" t="s">
        <v>1156</v>
      </c>
      <c r="AI148" s="81">
        <v>16</v>
      </c>
      <c r="AJ148" s="68">
        <v>5991162.4497488923</v>
      </c>
      <c r="AK148" s="68">
        <v>419493.94</v>
      </c>
      <c r="AL148" s="68">
        <v>117143.62</v>
      </c>
      <c r="AM148" s="68">
        <v>19839.629999999997</v>
      </c>
      <c r="AN148" s="68">
        <v>987497.81199169322</v>
      </c>
      <c r="AO148" s="68">
        <v>438864.77924828557</v>
      </c>
      <c r="AP148" s="68">
        <v>546025.91234978708</v>
      </c>
      <c r="AQ148" s="68">
        <v>77188.484621001408</v>
      </c>
      <c r="AR148" s="68">
        <f t="shared" si="16"/>
        <v>8800129.1879596598</v>
      </c>
      <c r="AS148" s="68">
        <v>202912.56</v>
      </c>
      <c r="AU148" s="79" t="s">
        <v>283</v>
      </c>
      <c r="AV148" s="79" t="s">
        <v>284</v>
      </c>
      <c r="AW148" s="80" t="s">
        <v>1157</v>
      </c>
      <c r="AX148" s="81">
        <v>16</v>
      </c>
      <c r="AY148" s="68">
        <v>6137328.6762765478</v>
      </c>
      <c r="AZ148" s="68">
        <v>430439.84000000008</v>
      </c>
      <c r="BA148" s="68">
        <v>120203.04</v>
      </c>
      <c r="BB148" s="68">
        <v>20287.440000000002</v>
      </c>
      <c r="BC148" s="68">
        <v>1013293.7153542801</v>
      </c>
      <c r="BD148" s="68">
        <v>438864.77924828557</v>
      </c>
      <c r="BE148" s="68">
        <v>559970.65912125027</v>
      </c>
      <c r="BF148" s="68">
        <v>79295.807620491832</v>
      </c>
      <c r="BG148" s="68">
        <f t="shared" si="17"/>
        <v>9007892.4376208577</v>
      </c>
      <c r="BH148" s="68">
        <v>208208.48</v>
      </c>
    </row>
    <row r="149" spans="2:60">
      <c r="B149" s="79" t="s">
        <v>285</v>
      </c>
      <c r="C149" s="79" t="s">
        <v>286</v>
      </c>
      <c r="D149" s="80" t="s">
        <v>953</v>
      </c>
      <c r="E149" s="81">
        <v>19</v>
      </c>
      <c r="F149" s="68"/>
      <c r="G149" s="68"/>
      <c r="H149" s="68"/>
      <c r="I149" s="68"/>
      <c r="J149" s="68"/>
      <c r="K149" s="68"/>
      <c r="L149" s="68"/>
      <c r="M149" s="68"/>
      <c r="N149" s="68">
        <f t="shared" si="14"/>
        <v>0</v>
      </c>
      <c r="O149" s="68"/>
      <c r="Q149" s="79" t="s">
        <v>285</v>
      </c>
      <c r="R149" s="79" t="s">
        <v>286</v>
      </c>
      <c r="S149" s="80" t="s">
        <v>954</v>
      </c>
      <c r="T149" s="81">
        <v>16</v>
      </c>
      <c r="U149" s="68">
        <v>922445.34421007195</v>
      </c>
      <c r="V149" s="68">
        <v>30720.939999999995</v>
      </c>
      <c r="W149" s="68">
        <v>0</v>
      </c>
      <c r="X149" s="68">
        <v>2497.3000000000002</v>
      </c>
      <c r="Y149" s="68">
        <v>117799.74745898489</v>
      </c>
      <c r="Z149" s="68">
        <v>146170.26026804789</v>
      </c>
      <c r="AA149" s="68">
        <v>0</v>
      </c>
      <c r="AB149" s="68">
        <v>10039.058319322532</v>
      </c>
      <c r="AC149" s="68">
        <f t="shared" si="15"/>
        <v>1256389.7002564273</v>
      </c>
      <c r="AD149" s="68">
        <v>26717.049999999996</v>
      </c>
      <c r="AF149" s="79" t="s">
        <v>285</v>
      </c>
      <c r="AG149" s="79" t="s">
        <v>286</v>
      </c>
      <c r="AH149" s="80" t="s">
        <v>1156</v>
      </c>
      <c r="AI149" s="81">
        <v>16</v>
      </c>
      <c r="AJ149" s="68">
        <v>926770.52551917208</v>
      </c>
      <c r="AK149" s="68">
        <v>30448.829999999994</v>
      </c>
      <c r="AL149" s="68">
        <v>0</v>
      </c>
      <c r="AM149" s="68">
        <v>2504.66</v>
      </c>
      <c r="AN149" s="68">
        <v>118382.30656341142</v>
      </c>
      <c r="AO149" s="68">
        <v>146170.26026804789</v>
      </c>
      <c r="AP149" s="68">
        <v>0</v>
      </c>
      <c r="AQ149" s="68">
        <v>10073.087163731921</v>
      </c>
      <c r="AR149" s="68">
        <f t="shared" si="16"/>
        <v>1261507.9695143634</v>
      </c>
      <c r="AS149" s="68">
        <v>27158.299999999996</v>
      </c>
      <c r="AU149" s="79" t="s">
        <v>285</v>
      </c>
      <c r="AV149" s="79" t="s">
        <v>286</v>
      </c>
      <c r="AW149" s="80" t="s">
        <v>1157</v>
      </c>
      <c r="AX149" s="81">
        <v>16</v>
      </c>
      <c r="AY149" s="68">
        <v>942868.76164463523</v>
      </c>
      <c r="AZ149" s="68">
        <v>30976.289999999994</v>
      </c>
      <c r="BA149" s="68">
        <v>0</v>
      </c>
      <c r="BB149" s="68">
        <v>2548.17</v>
      </c>
      <c r="BC149" s="68">
        <v>120449.24738994789</v>
      </c>
      <c r="BD149" s="68">
        <v>146170.26026804789</v>
      </c>
      <c r="BE149" s="68">
        <v>0</v>
      </c>
      <c r="BF149" s="68">
        <v>10274.56790700648</v>
      </c>
      <c r="BG149" s="68">
        <f t="shared" si="17"/>
        <v>1280918.8872096378</v>
      </c>
      <c r="BH149" s="68">
        <v>27631.589999999997</v>
      </c>
    </row>
    <row r="150" spans="2:60">
      <c r="B150" s="79" t="s">
        <v>287</v>
      </c>
      <c r="C150" s="79" t="s">
        <v>288</v>
      </c>
      <c r="D150" s="80" t="s">
        <v>953</v>
      </c>
      <c r="E150" s="81">
        <v>19</v>
      </c>
      <c r="F150" s="68"/>
      <c r="G150" s="68"/>
      <c r="H150" s="68"/>
      <c r="I150" s="68"/>
      <c r="J150" s="68"/>
      <c r="K150" s="68"/>
      <c r="L150" s="68"/>
      <c r="M150" s="68"/>
      <c r="N150" s="68">
        <f t="shared" si="14"/>
        <v>0</v>
      </c>
      <c r="O150" s="68"/>
      <c r="Q150" s="79" t="s">
        <v>287</v>
      </c>
      <c r="R150" s="79" t="s">
        <v>288</v>
      </c>
      <c r="S150" s="80" t="s">
        <v>954</v>
      </c>
      <c r="T150" s="81">
        <v>16</v>
      </c>
      <c r="U150" s="68">
        <v>6892158.0055482993</v>
      </c>
      <c r="V150" s="68">
        <v>269000.48999999993</v>
      </c>
      <c r="W150" s="68">
        <v>19085.29</v>
      </c>
      <c r="X150" s="68">
        <v>23956.01</v>
      </c>
      <c r="Y150" s="68">
        <v>1081482.2371806642</v>
      </c>
      <c r="Z150" s="68">
        <v>498606.97267110122</v>
      </c>
      <c r="AA150" s="68">
        <v>631065.24720468465</v>
      </c>
      <c r="AB150" s="68">
        <v>79232.686199853197</v>
      </c>
      <c r="AC150" s="68">
        <f t="shared" si="15"/>
        <v>9566835.3888046015</v>
      </c>
      <c r="AD150" s="68">
        <v>72248.45</v>
      </c>
      <c r="AF150" s="79" t="s">
        <v>287</v>
      </c>
      <c r="AG150" s="79" t="s">
        <v>288</v>
      </c>
      <c r="AH150" s="80" t="s">
        <v>1156</v>
      </c>
      <c r="AI150" s="81">
        <v>16</v>
      </c>
      <c r="AJ150" s="68">
        <v>6992204.5937816249</v>
      </c>
      <c r="AK150" s="68">
        <v>271893.44000000006</v>
      </c>
      <c r="AL150" s="68">
        <v>19341.16</v>
      </c>
      <c r="AM150" s="68">
        <v>24325.99</v>
      </c>
      <c r="AN150" s="68">
        <v>1099430.5484091712</v>
      </c>
      <c r="AO150" s="68">
        <v>498606.97267110122</v>
      </c>
      <c r="AP150" s="68">
        <v>642007.65245716996</v>
      </c>
      <c r="AQ150" s="68">
        <v>80282.271873347461</v>
      </c>
      <c r="AR150" s="68">
        <f t="shared" si="16"/>
        <v>9702346.1291924156</v>
      </c>
      <c r="AS150" s="68">
        <v>74253.5</v>
      </c>
      <c r="AU150" s="79" t="s">
        <v>287</v>
      </c>
      <c r="AV150" s="79" t="s">
        <v>288</v>
      </c>
      <c r="AW150" s="80" t="s">
        <v>1157</v>
      </c>
      <c r="AX150" s="81">
        <v>16</v>
      </c>
      <c r="AY150" s="68">
        <v>7164220.5842562001</v>
      </c>
      <c r="AZ150" s="68">
        <v>278962.65000000002</v>
      </c>
      <c r="BA150" s="68">
        <v>19881.68</v>
      </c>
      <c r="BB150" s="68">
        <v>24953.539999999997</v>
      </c>
      <c r="BC150" s="68">
        <v>1128193.9303584709</v>
      </c>
      <c r="BD150" s="68">
        <v>498606.97267110122</v>
      </c>
      <c r="BE150" s="68">
        <v>658769.64519114373</v>
      </c>
      <c r="BF150" s="68">
        <v>82482.582623898983</v>
      </c>
      <c r="BG150" s="68">
        <f t="shared" si="17"/>
        <v>9932240.4151008148</v>
      </c>
      <c r="BH150" s="68">
        <v>76168.829999999987</v>
      </c>
    </row>
    <row r="151" spans="2:60">
      <c r="B151" s="79" t="s">
        <v>289</v>
      </c>
      <c r="C151" s="79" t="s">
        <v>290</v>
      </c>
      <c r="D151" s="80" t="s">
        <v>953</v>
      </c>
      <c r="E151" s="81">
        <v>19</v>
      </c>
      <c r="F151" s="68"/>
      <c r="G151" s="68"/>
      <c r="H151" s="68"/>
      <c r="I151" s="68"/>
      <c r="J151" s="68"/>
      <c r="K151" s="68"/>
      <c r="L151" s="68"/>
      <c r="M151" s="68"/>
      <c r="N151" s="68">
        <f t="shared" si="14"/>
        <v>0</v>
      </c>
      <c r="O151" s="68"/>
      <c r="Q151" s="79" t="s">
        <v>289</v>
      </c>
      <c r="R151" s="79" t="s">
        <v>290</v>
      </c>
      <c r="S151" s="80" t="s">
        <v>954</v>
      </c>
      <c r="T151" s="81">
        <v>16</v>
      </c>
      <c r="U151" s="68">
        <v>6626519.6710335836</v>
      </c>
      <c r="V151" s="68">
        <v>289425.50999999989</v>
      </c>
      <c r="W151" s="68">
        <v>48793.46</v>
      </c>
      <c r="X151" s="68">
        <v>22667.829999999998</v>
      </c>
      <c r="Y151" s="68">
        <v>1019479.6270814949</v>
      </c>
      <c r="Z151" s="68">
        <v>630062.68377762567</v>
      </c>
      <c r="AA151" s="68">
        <v>700842.14222425607</v>
      </c>
      <c r="AB151" s="68">
        <v>80749.712543617934</v>
      </c>
      <c r="AC151" s="68">
        <f t="shared" si="15"/>
        <v>9649226.626660578</v>
      </c>
      <c r="AD151" s="68">
        <v>230685.99000000002</v>
      </c>
      <c r="AF151" s="79" t="s">
        <v>289</v>
      </c>
      <c r="AG151" s="79" t="s">
        <v>290</v>
      </c>
      <c r="AH151" s="80" t="s">
        <v>1156</v>
      </c>
      <c r="AI151" s="81">
        <v>16</v>
      </c>
      <c r="AJ151" s="68">
        <v>6723310.314591663</v>
      </c>
      <c r="AK151" s="68">
        <v>290395.35000000009</v>
      </c>
      <c r="AL151" s="68">
        <v>49515.159999999996</v>
      </c>
      <c r="AM151" s="68">
        <v>23023.59</v>
      </c>
      <c r="AN151" s="68">
        <v>1036422.9450620402</v>
      </c>
      <c r="AO151" s="68">
        <v>630062.68377762567</v>
      </c>
      <c r="AP151" s="68">
        <v>712957.36099121429</v>
      </c>
      <c r="AQ151" s="68">
        <v>81827.566378002986</v>
      </c>
      <c r="AR151" s="68">
        <f t="shared" si="16"/>
        <v>9784639.0308005456</v>
      </c>
      <c r="AS151" s="68">
        <v>237124.05999999997</v>
      </c>
      <c r="AU151" s="79" t="s">
        <v>289</v>
      </c>
      <c r="AV151" s="79" t="s">
        <v>290</v>
      </c>
      <c r="AW151" s="80" t="s">
        <v>1157</v>
      </c>
      <c r="AX151" s="81">
        <v>16</v>
      </c>
      <c r="AY151" s="68">
        <v>6888765.8087954251</v>
      </c>
      <c r="AZ151" s="68">
        <v>297953.64</v>
      </c>
      <c r="BA151" s="68">
        <v>50767.360000000001</v>
      </c>
      <c r="BB151" s="68">
        <v>23619.569999999996</v>
      </c>
      <c r="BC151" s="68">
        <v>1063466.1764194013</v>
      </c>
      <c r="BD151" s="68">
        <v>630062.68377762567</v>
      </c>
      <c r="BE151" s="68">
        <v>731520.09877210774</v>
      </c>
      <c r="BF151" s="68">
        <v>84078.183766422793</v>
      </c>
      <c r="BG151" s="68">
        <f t="shared" si="17"/>
        <v>10013569.751530984</v>
      </c>
      <c r="BH151" s="68">
        <v>243336.23</v>
      </c>
    </row>
    <row r="152" spans="2:60">
      <c r="B152" s="79" t="s">
        <v>291</v>
      </c>
      <c r="C152" s="79" t="s">
        <v>292</v>
      </c>
      <c r="D152" s="80" t="s">
        <v>953</v>
      </c>
      <c r="E152" s="81">
        <v>19</v>
      </c>
      <c r="F152" s="68"/>
      <c r="G152" s="68"/>
      <c r="H152" s="68"/>
      <c r="I152" s="68"/>
      <c r="J152" s="68"/>
      <c r="K152" s="68"/>
      <c r="L152" s="68"/>
      <c r="M152" s="68"/>
      <c r="N152" s="68">
        <f t="shared" si="14"/>
        <v>0</v>
      </c>
      <c r="O152" s="68"/>
      <c r="Q152" s="79" t="s">
        <v>291</v>
      </c>
      <c r="R152" s="79" t="s">
        <v>292</v>
      </c>
      <c r="S152" s="80" t="s">
        <v>954</v>
      </c>
      <c r="T152" s="81">
        <v>16</v>
      </c>
      <c r="U152" s="68">
        <v>2890719.2952047531</v>
      </c>
      <c r="V152" s="68">
        <v>85012.59</v>
      </c>
      <c r="W152" s="68">
        <v>0</v>
      </c>
      <c r="X152" s="68">
        <v>7355.79</v>
      </c>
      <c r="Y152" s="68">
        <v>431578.75878738274</v>
      </c>
      <c r="Z152" s="68">
        <v>185544.37476137967</v>
      </c>
      <c r="AA152" s="68">
        <v>184018.56081984946</v>
      </c>
      <c r="AB152" s="68">
        <v>33913.026591381989</v>
      </c>
      <c r="AC152" s="68">
        <f t="shared" si="15"/>
        <v>3892472.0861647469</v>
      </c>
      <c r="AD152" s="68">
        <v>74329.69</v>
      </c>
      <c r="AF152" s="79" t="s">
        <v>291</v>
      </c>
      <c r="AG152" s="79" t="s">
        <v>292</v>
      </c>
      <c r="AH152" s="80" t="s">
        <v>1156</v>
      </c>
      <c r="AI152" s="81">
        <v>16</v>
      </c>
      <c r="AJ152" s="68">
        <v>2924466.5003530025</v>
      </c>
      <c r="AK152" s="68">
        <v>85239.07</v>
      </c>
      <c r="AL152" s="68">
        <v>0</v>
      </c>
      <c r="AM152" s="68">
        <v>7377.5599999999995</v>
      </c>
      <c r="AN152" s="68">
        <v>438741.17716347659</v>
      </c>
      <c r="AO152" s="68">
        <v>185544.37476137967</v>
      </c>
      <c r="AP152" s="68">
        <v>187060.10845594117</v>
      </c>
      <c r="AQ152" s="68">
        <v>34285.859202038497</v>
      </c>
      <c r="AR152" s="68">
        <f t="shared" si="16"/>
        <v>3939083.9299358381</v>
      </c>
      <c r="AS152" s="68">
        <v>76369.279999999999</v>
      </c>
      <c r="AU152" s="79" t="s">
        <v>291</v>
      </c>
      <c r="AV152" s="79" t="s">
        <v>292</v>
      </c>
      <c r="AW152" s="80" t="s">
        <v>1157</v>
      </c>
      <c r="AX152" s="81">
        <v>16</v>
      </c>
      <c r="AY152" s="68">
        <v>2990648.9963002196</v>
      </c>
      <c r="AZ152" s="68">
        <v>87425.59</v>
      </c>
      <c r="BA152" s="68">
        <v>0</v>
      </c>
      <c r="BB152" s="68">
        <v>7607.79</v>
      </c>
      <c r="BC152" s="68">
        <v>450224.05243317946</v>
      </c>
      <c r="BD152" s="68">
        <v>185544.37476137967</v>
      </c>
      <c r="BE152" s="68">
        <v>191986.27595849172</v>
      </c>
      <c r="BF152" s="68">
        <v>35169.988270899747</v>
      </c>
      <c r="BG152" s="68">
        <f t="shared" si="17"/>
        <v>4027031.2277241708</v>
      </c>
      <c r="BH152" s="68">
        <v>78424.160000000003</v>
      </c>
    </row>
    <row r="153" spans="2:60">
      <c r="B153" s="79" t="s">
        <v>293</v>
      </c>
      <c r="C153" s="79" t="s">
        <v>294</v>
      </c>
      <c r="D153" s="80" t="s">
        <v>953</v>
      </c>
      <c r="E153" s="81">
        <v>19</v>
      </c>
      <c r="F153" s="68"/>
      <c r="G153" s="68"/>
      <c r="H153" s="68"/>
      <c r="I153" s="68"/>
      <c r="J153" s="68"/>
      <c r="K153" s="68"/>
      <c r="L153" s="68"/>
      <c r="M153" s="68"/>
      <c r="N153" s="68">
        <f t="shared" si="14"/>
        <v>0</v>
      </c>
      <c r="O153" s="68"/>
      <c r="Q153" s="79" t="s">
        <v>293</v>
      </c>
      <c r="R153" s="79" t="s">
        <v>294</v>
      </c>
      <c r="S153" s="80" t="s">
        <v>954</v>
      </c>
      <c r="T153" s="81">
        <v>16</v>
      </c>
      <c r="U153" s="68">
        <v>24854293.993285425</v>
      </c>
      <c r="V153" s="68">
        <v>873769.46</v>
      </c>
      <c r="W153" s="68">
        <v>239460.73</v>
      </c>
      <c r="X153" s="68">
        <v>86182.000000000015</v>
      </c>
      <c r="Y153" s="68">
        <v>3871054.1306395903</v>
      </c>
      <c r="Z153" s="68">
        <v>1298602.785952894</v>
      </c>
      <c r="AA153" s="68">
        <v>1644037.237639389</v>
      </c>
      <c r="AB153" s="68">
        <v>286720.31052872166</v>
      </c>
      <c r="AC153" s="68">
        <f t="shared" si="15"/>
        <v>33560158.958046019</v>
      </c>
      <c r="AD153" s="68">
        <v>406038.31000000006</v>
      </c>
      <c r="AF153" s="79" t="s">
        <v>293</v>
      </c>
      <c r="AG153" s="79" t="s">
        <v>294</v>
      </c>
      <c r="AH153" s="80" t="s">
        <v>1156</v>
      </c>
      <c r="AI153" s="81">
        <v>16</v>
      </c>
      <c r="AJ153" s="68">
        <v>25264498.931958746</v>
      </c>
      <c r="AK153" s="68">
        <v>880837.94000000018</v>
      </c>
      <c r="AL153" s="68">
        <v>242861.17000000004</v>
      </c>
      <c r="AM153" s="68">
        <v>87434.01</v>
      </c>
      <c r="AN153" s="68">
        <v>3935268.2692282479</v>
      </c>
      <c r="AO153" s="68">
        <v>1298602.785952894</v>
      </c>
      <c r="AP153" s="68">
        <v>1671868.2986776186</v>
      </c>
      <c r="AQ153" s="68">
        <v>290988.22859689593</v>
      </c>
      <c r="AR153" s="68">
        <f t="shared" si="16"/>
        <v>34089871.834414408</v>
      </c>
      <c r="AS153" s="68">
        <v>417512.2</v>
      </c>
      <c r="AU153" s="79" t="s">
        <v>293</v>
      </c>
      <c r="AV153" s="79" t="s">
        <v>294</v>
      </c>
      <c r="AW153" s="80" t="s">
        <v>1157</v>
      </c>
      <c r="AX153" s="81">
        <v>16</v>
      </c>
      <c r="AY153" s="68">
        <v>25923602.231129386</v>
      </c>
      <c r="AZ153" s="68">
        <v>903762.92999999993</v>
      </c>
      <c r="BA153" s="68">
        <v>249129.66</v>
      </c>
      <c r="BB153" s="68">
        <v>89771.87</v>
      </c>
      <c r="BC153" s="68">
        <v>4038173.1423121262</v>
      </c>
      <c r="BD153" s="68">
        <v>1298602.785952894</v>
      </c>
      <c r="BE153" s="68">
        <v>1715509.0219779131</v>
      </c>
      <c r="BF153" s="68">
        <v>299320.47923636436</v>
      </c>
      <c r="BG153" s="68">
        <f t="shared" si="17"/>
        <v>34946283.340608686</v>
      </c>
      <c r="BH153" s="68">
        <v>428411.22000000003</v>
      </c>
    </row>
    <row r="154" spans="2:60">
      <c r="B154" s="79" t="s">
        <v>295</v>
      </c>
      <c r="C154" s="79" t="s">
        <v>296</v>
      </c>
      <c r="D154" s="80" t="s">
        <v>953</v>
      </c>
      <c r="E154" s="81">
        <v>19</v>
      </c>
      <c r="F154" s="68"/>
      <c r="G154" s="68"/>
      <c r="H154" s="68"/>
      <c r="I154" s="68"/>
      <c r="J154" s="68"/>
      <c r="K154" s="68"/>
      <c r="L154" s="68"/>
      <c r="M154" s="68"/>
      <c r="N154" s="68">
        <f t="shared" si="14"/>
        <v>0</v>
      </c>
      <c r="O154" s="68"/>
      <c r="Q154" s="79" t="s">
        <v>295</v>
      </c>
      <c r="R154" s="79" t="s">
        <v>296</v>
      </c>
      <c r="S154" s="80" t="s">
        <v>954</v>
      </c>
      <c r="T154" s="81">
        <v>16</v>
      </c>
      <c r="U154" s="68">
        <v>3461993.6438176795</v>
      </c>
      <c r="V154" s="68">
        <v>165122.85999999999</v>
      </c>
      <c r="W154" s="68">
        <v>0</v>
      </c>
      <c r="X154" s="68">
        <v>10373.4</v>
      </c>
      <c r="Y154" s="68">
        <v>464056.64567168354</v>
      </c>
      <c r="Z154" s="68">
        <v>438007.85120740678</v>
      </c>
      <c r="AA154" s="68">
        <v>402353.40199649282</v>
      </c>
      <c r="AB154" s="68">
        <v>41134.700042068027</v>
      </c>
      <c r="AC154" s="68">
        <f t="shared" si="15"/>
        <v>5082345.6927353302</v>
      </c>
      <c r="AD154" s="68">
        <v>99303.189999999988</v>
      </c>
      <c r="AF154" s="79" t="s">
        <v>295</v>
      </c>
      <c r="AG154" s="79" t="s">
        <v>296</v>
      </c>
      <c r="AH154" s="80" t="s">
        <v>1156</v>
      </c>
      <c r="AI154" s="81">
        <v>16</v>
      </c>
      <c r="AJ154" s="68">
        <v>3506052.006421824</v>
      </c>
      <c r="AK154" s="68">
        <v>166176.04999999999</v>
      </c>
      <c r="AL154" s="68">
        <v>0</v>
      </c>
      <c r="AM154" s="68">
        <v>10596.63</v>
      </c>
      <c r="AN154" s="68">
        <v>471806.97372468933</v>
      </c>
      <c r="AO154" s="68">
        <v>438007.85120740678</v>
      </c>
      <c r="AP154" s="68">
        <v>409124.37160759786</v>
      </c>
      <c r="AQ154" s="68">
        <v>41626.998744904995</v>
      </c>
      <c r="AR154" s="68">
        <f t="shared" si="16"/>
        <v>5145502.1917064227</v>
      </c>
      <c r="AS154" s="68">
        <v>102111.31</v>
      </c>
      <c r="AU154" s="79" t="s">
        <v>295</v>
      </c>
      <c r="AV154" s="79" t="s">
        <v>296</v>
      </c>
      <c r="AW154" s="80" t="s">
        <v>1157</v>
      </c>
      <c r="AX154" s="81">
        <v>16</v>
      </c>
      <c r="AY154" s="68">
        <v>3587175.5769229489</v>
      </c>
      <c r="AZ154" s="68">
        <v>170518.07999999996</v>
      </c>
      <c r="BA154" s="68">
        <v>0</v>
      </c>
      <c r="BB154" s="68">
        <v>10878.71</v>
      </c>
      <c r="BC154" s="68">
        <v>484107.42783481389</v>
      </c>
      <c r="BD154" s="68">
        <v>438007.85120740678</v>
      </c>
      <c r="BE154" s="68">
        <v>420041.75411234429</v>
      </c>
      <c r="BF154" s="68">
        <v>42721.424261391163</v>
      </c>
      <c r="BG154" s="68">
        <f t="shared" si="17"/>
        <v>5258232.9743389059</v>
      </c>
      <c r="BH154" s="68">
        <v>104782.15000000002</v>
      </c>
    </row>
    <row r="155" spans="2:60">
      <c r="B155" s="79" t="s">
        <v>297</v>
      </c>
      <c r="C155" s="79" t="s">
        <v>298</v>
      </c>
      <c r="D155" s="80" t="s">
        <v>953</v>
      </c>
      <c r="E155" s="81">
        <v>19</v>
      </c>
      <c r="F155" s="68"/>
      <c r="G155" s="68"/>
      <c r="H155" s="68"/>
      <c r="I155" s="68"/>
      <c r="J155" s="68"/>
      <c r="K155" s="68"/>
      <c r="L155" s="68"/>
      <c r="M155" s="68"/>
      <c r="N155" s="68">
        <f t="shared" si="14"/>
        <v>0</v>
      </c>
      <c r="O155" s="68"/>
      <c r="Q155" s="79" t="s">
        <v>297</v>
      </c>
      <c r="R155" s="79" t="s">
        <v>298</v>
      </c>
      <c r="S155" s="80" t="s">
        <v>954</v>
      </c>
      <c r="T155" s="81">
        <v>16</v>
      </c>
      <c r="U155" s="68">
        <v>28795069.482892141</v>
      </c>
      <c r="V155" s="68">
        <v>1543302.9799999995</v>
      </c>
      <c r="W155" s="68">
        <v>663898.57000000007</v>
      </c>
      <c r="X155" s="68">
        <v>97682.98000000001</v>
      </c>
      <c r="Y155" s="68">
        <v>4915982.3353814306</v>
      </c>
      <c r="Z155" s="68">
        <v>1722628.2140793647</v>
      </c>
      <c r="AA155" s="68">
        <v>2016756.6103430537</v>
      </c>
      <c r="AB155" s="68">
        <v>353009.33303759247</v>
      </c>
      <c r="AC155" s="68">
        <f t="shared" si="15"/>
        <v>41112853.545733586</v>
      </c>
      <c r="AD155" s="68">
        <v>1004523.0399999999</v>
      </c>
      <c r="AF155" s="79" t="s">
        <v>297</v>
      </c>
      <c r="AG155" s="79" t="s">
        <v>298</v>
      </c>
      <c r="AH155" s="80" t="s">
        <v>1156</v>
      </c>
      <c r="AI155" s="81">
        <v>16</v>
      </c>
      <c r="AJ155" s="68">
        <v>29269978.560918987</v>
      </c>
      <c r="AK155" s="68">
        <v>1551819.8500000006</v>
      </c>
      <c r="AL155" s="68">
        <v>673271.21</v>
      </c>
      <c r="AM155" s="68">
        <v>99030.3</v>
      </c>
      <c r="AN155" s="68">
        <v>4997582.3443929441</v>
      </c>
      <c r="AO155" s="68">
        <v>1722628.2140793647</v>
      </c>
      <c r="AP155" s="68">
        <v>2051020.8078312818</v>
      </c>
      <c r="AQ155" s="68">
        <v>358260.36098565906</v>
      </c>
      <c r="AR155" s="68">
        <f t="shared" si="16"/>
        <v>41756385.708208241</v>
      </c>
      <c r="AS155" s="68">
        <v>1032794.0599999999</v>
      </c>
      <c r="AU155" s="79" t="s">
        <v>297</v>
      </c>
      <c r="AV155" s="79" t="s">
        <v>298</v>
      </c>
      <c r="AW155" s="80" t="s">
        <v>1157</v>
      </c>
      <c r="AX155" s="81">
        <v>16</v>
      </c>
      <c r="AY155" s="68">
        <v>30031287.908226963</v>
      </c>
      <c r="AZ155" s="68">
        <v>1592055.67</v>
      </c>
      <c r="BA155" s="68">
        <v>690847.78</v>
      </c>
      <c r="BB155" s="68">
        <v>101632.73</v>
      </c>
      <c r="BC155" s="68">
        <v>5127976.9625544567</v>
      </c>
      <c r="BD155" s="68">
        <v>1722628.2140793647</v>
      </c>
      <c r="BE155" s="68">
        <v>2104523.3379338062</v>
      </c>
      <c r="BF155" s="68">
        <v>368519.09115915</v>
      </c>
      <c r="BG155" s="68">
        <f t="shared" si="17"/>
        <v>42799177.733953744</v>
      </c>
      <c r="BH155" s="68">
        <v>1059706.04</v>
      </c>
    </row>
    <row r="156" spans="2:60">
      <c r="B156" s="79" t="s">
        <v>299</v>
      </c>
      <c r="C156" s="79" t="s">
        <v>300</v>
      </c>
      <c r="D156" s="80" t="s">
        <v>953</v>
      </c>
      <c r="E156" s="81">
        <v>19</v>
      </c>
      <c r="F156" s="68"/>
      <c r="G156" s="68"/>
      <c r="H156" s="68"/>
      <c r="I156" s="68"/>
      <c r="J156" s="68"/>
      <c r="K156" s="68"/>
      <c r="L156" s="68"/>
      <c r="M156" s="68"/>
      <c r="N156" s="68">
        <f t="shared" si="14"/>
        <v>0</v>
      </c>
      <c r="O156" s="68"/>
      <c r="Q156" s="79" t="s">
        <v>299</v>
      </c>
      <c r="R156" s="79" t="s">
        <v>300</v>
      </c>
      <c r="S156" s="80" t="s">
        <v>954</v>
      </c>
      <c r="T156" s="81">
        <v>16</v>
      </c>
      <c r="U156" s="68">
        <v>1677035.6842653393</v>
      </c>
      <c r="V156" s="68">
        <v>26923.919999999998</v>
      </c>
      <c r="W156" s="68">
        <v>0</v>
      </c>
      <c r="X156" s="68">
        <v>1920.9999999999998</v>
      </c>
      <c r="Y156" s="68">
        <v>94765.772990385754</v>
      </c>
      <c r="Z156" s="68">
        <v>108908.84286324363</v>
      </c>
      <c r="AA156" s="68">
        <v>77099.766251831883</v>
      </c>
      <c r="AB156" s="68">
        <v>17883.398953364929</v>
      </c>
      <c r="AC156" s="68">
        <f t="shared" si="15"/>
        <v>2014401.6653241653</v>
      </c>
      <c r="AD156" s="68">
        <v>9863.2800000000007</v>
      </c>
      <c r="AF156" s="79" t="s">
        <v>299</v>
      </c>
      <c r="AG156" s="79" t="s">
        <v>300</v>
      </c>
      <c r="AH156" s="80" t="s">
        <v>1156</v>
      </c>
      <c r="AI156" s="81">
        <v>16</v>
      </c>
      <c r="AJ156" s="68">
        <v>1684170.2711502747</v>
      </c>
      <c r="AK156" s="68">
        <v>26869.370000000003</v>
      </c>
      <c r="AL156" s="68">
        <v>0</v>
      </c>
      <c r="AM156" s="68">
        <v>1926.6699999999998</v>
      </c>
      <c r="AN156" s="68">
        <v>95246.420643375255</v>
      </c>
      <c r="AO156" s="68">
        <v>108908.84286324363</v>
      </c>
      <c r="AP156" s="68">
        <v>77515.691428638558</v>
      </c>
      <c r="AQ156" s="68">
        <v>17944.049633622635</v>
      </c>
      <c r="AR156" s="68">
        <f t="shared" si="16"/>
        <v>2022607.4857191546</v>
      </c>
      <c r="AS156" s="68">
        <v>10026.169999999998</v>
      </c>
      <c r="AU156" s="79" t="s">
        <v>299</v>
      </c>
      <c r="AV156" s="79" t="s">
        <v>300</v>
      </c>
      <c r="AW156" s="80" t="s">
        <v>1157</v>
      </c>
      <c r="AX156" s="81">
        <v>16</v>
      </c>
      <c r="AY156" s="68">
        <v>1713306.4504441521</v>
      </c>
      <c r="AZ156" s="68">
        <v>27335.589999999997</v>
      </c>
      <c r="BA156" s="68">
        <v>0</v>
      </c>
      <c r="BB156" s="68">
        <v>1960.1299999999999</v>
      </c>
      <c r="BC156" s="68">
        <v>96911.780669066255</v>
      </c>
      <c r="BD156" s="68">
        <v>108908.84286324363</v>
      </c>
      <c r="BE156" s="68">
        <v>78875.26906598534</v>
      </c>
      <c r="BF156" s="68">
        <v>18302.940826294478</v>
      </c>
      <c r="BG156" s="68">
        <f t="shared" si="17"/>
        <v>2055801.9038687418</v>
      </c>
      <c r="BH156" s="68">
        <v>10200.900000000001</v>
      </c>
    </row>
    <row r="157" spans="2:60">
      <c r="B157" s="79" t="s">
        <v>301</v>
      </c>
      <c r="C157" s="79" t="s">
        <v>302</v>
      </c>
      <c r="D157" s="80" t="s">
        <v>953</v>
      </c>
      <c r="E157" s="81">
        <v>19</v>
      </c>
      <c r="F157" s="68"/>
      <c r="G157" s="68"/>
      <c r="H157" s="68"/>
      <c r="I157" s="68"/>
      <c r="J157" s="68"/>
      <c r="K157" s="68"/>
      <c r="L157" s="68"/>
      <c r="M157" s="68"/>
      <c r="N157" s="68">
        <f t="shared" si="14"/>
        <v>0</v>
      </c>
      <c r="O157" s="68"/>
      <c r="Q157" s="79" t="s">
        <v>301</v>
      </c>
      <c r="R157" s="79" t="s">
        <v>302</v>
      </c>
      <c r="S157" s="80" t="s">
        <v>954</v>
      </c>
      <c r="T157" s="81">
        <v>16</v>
      </c>
      <c r="U157" s="68">
        <v>5440358.3149323519</v>
      </c>
      <c r="V157" s="68">
        <v>128419.03000000001</v>
      </c>
      <c r="W157" s="68">
        <v>16040.37</v>
      </c>
      <c r="X157" s="68">
        <v>0</v>
      </c>
      <c r="Y157" s="68">
        <v>720585.05487879273</v>
      </c>
      <c r="Z157" s="68">
        <v>793902.93924433086</v>
      </c>
      <c r="AA157" s="68">
        <v>508700.44829045376</v>
      </c>
      <c r="AB157" s="68">
        <v>60795.709712206386</v>
      </c>
      <c r="AC157" s="68">
        <f t="shared" si="15"/>
        <v>7668801.8670581365</v>
      </c>
      <c r="AD157" s="68">
        <v>0</v>
      </c>
      <c r="AF157" s="79" t="s">
        <v>301</v>
      </c>
      <c r="AG157" s="79" t="s">
        <v>302</v>
      </c>
      <c r="AH157" s="80" t="s">
        <v>1156</v>
      </c>
      <c r="AI157" s="81">
        <v>16</v>
      </c>
      <c r="AJ157" s="68">
        <v>5517683.7924263105</v>
      </c>
      <c r="AK157" s="68">
        <v>130242.19</v>
      </c>
      <c r="AL157" s="68">
        <v>16183.939999999999</v>
      </c>
      <c r="AM157" s="68">
        <v>0</v>
      </c>
      <c r="AN157" s="68">
        <v>732568.90165536373</v>
      </c>
      <c r="AO157" s="68">
        <v>793902.93924433086</v>
      </c>
      <c r="AP157" s="68">
        <v>517405.84389847924</v>
      </c>
      <c r="AQ157" s="68">
        <v>61577.458524713293</v>
      </c>
      <c r="AR157" s="68">
        <f t="shared" si="16"/>
        <v>7769565.0657491982</v>
      </c>
      <c r="AS157" s="68">
        <v>0</v>
      </c>
      <c r="AU157" s="79" t="s">
        <v>301</v>
      </c>
      <c r="AV157" s="79" t="s">
        <v>302</v>
      </c>
      <c r="AW157" s="80" t="s">
        <v>1157</v>
      </c>
      <c r="AX157" s="81">
        <v>16</v>
      </c>
      <c r="AY157" s="68">
        <v>5651512.2226334419</v>
      </c>
      <c r="AZ157" s="68">
        <v>133680.86000000002</v>
      </c>
      <c r="BA157" s="68">
        <v>16661.100000000002</v>
      </c>
      <c r="BB157" s="68">
        <v>0</v>
      </c>
      <c r="BC157" s="68">
        <v>751685.71107853844</v>
      </c>
      <c r="BD157" s="68">
        <v>793902.93924433086</v>
      </c>
      <c r="BE157" s="68">
        <v>530919.55190068344</v>
      </c>
      <c r="BF157" s="68">
        <v>63246.224609116092</v>
      </c>
      <c r="BG157" s="68">
        <f t="shared" si="17"/>
        <v>7941608.6094661113</v>
      </c>
      <c r="BH157" s="68">
        <v>0</v>
      </c>
    </row>
    <row r="158" spans="2:60">
      <c r="B158" s="79" t="s">
        <v>303</v>
      </c>
      <c r="C158" s="79" t="s">
        <v>304</v>
      </c>
      <c r="D158" s="80" t="s">
        <v>953</v>
      </c>
      <c r="E158" s="81">
        <v>19</v>
      </c>
      <c r="F158" s="68"/>
      <c r="G158" s="68"/>
      <c r="H158" s="68"/>
      <c r="I158" s="68"/>
      <c r="J158" s="68"/>
      <c r="K158" s="68"/>
      <c r="L158" s="68"/>
      <c r="M158" s="68"/>
      <c r="N158" s="68">
        <f t="shared" si="14"/>
        <v>0</v>
      </c>
      <c r="O158" s="68"/>
      <c r="Q158" s="79" t="s">
        <v>303</v>
      </c>
      <c r="R158" s="79" t="s">
        <v>304</v>
      </c>
      <c r="S158" s="80" t="s">
        <v>954</v>
      </c>
      <c r="T158" s="81">
        <v>16</v>
      </c>
      <c r="U158" s="68">
        <v>1955782.1684680416</v>
      </c>
      <c r="V158" s="68">
        <v>19880.52</v>
      </c>
      <c r="W158" s="68">
        <v>0</v>
      </c>
      <c r="X158" s="68">
        <v>2485.06</v>
      </c>
      <c r="Y158" s="68">
        <v>100928.44226735248</v>
      </c>
      <c r="Z158" s="68">
        <v>161893.75439713887</v>
      </c>
      <c r="AA158" s="68">
        <v>27404.083061605037</v>
      </c>
      <c r="AB158" s="68">
        <v>20036.253681551665</v>
      </c>
      <c r="AC158" s="68">
        <f t="shared" si="15"/>
        <v>2288410.28187569</v>
      </c>
      <c r="AD158" s="68">
        <v>0</v>
      </c>
      <c r="AF158" s="79" t="s">
        <v>303</v>
      </c>
      <c r="AG158" s="79" t="s">
        <v>304</v>
      </c>
      <c r="AH158" s="80" t="s">
        <v>1156</v>
      </c>
      <c r="AI158" s="81">
        <v>16</v>
      </c>
      <c r="AJ158" s="68">
        <v>1964199.4274758431</v>
      </c>
      <c r="AK158" s="68">
        <v>19939.34</v>
      </c>
      <c r="AL158" s="68">
        <v>0</v>
      </c>
      <c r="AM158" s="68">
        <v>2492.42</v>
      </c>
      <c r="AN158" s="68">
        <v>101438.75259423866</v>
      </c>
      <c r="AO158" s="68">
        <v>161893.75439713887</v>
      </c>
      <c r="AP158" s="68">
        <v>27551.075602498604</v>
      </c>
      <c r="AQ158" s="68">
        <v>20104.207262966782</v>
      </c>
      <c r="AR158" s="68">
        <f t="shared" si="16"/>
        <v>2297618.9773326861</v>
      </c>
      <c r="AS158" s="68">
        <v>0</v>
      </c>
      <c r="AU158" s="79" t="s">
        <v>303</v>
      </c>
      <c r="AV158" s="79" t="s">
        <v>304</v>
      </c>
      <c r="AW158" s="80" t="s">
        <v>1157</v>
      </c>
      <c r="AX158" s="81">
        <v>16</v>
      </c>
      <c r="AY158" s="68">
        <v>1998306.4118693648</v>
      </c>
      <c r="AZ158" s="68">
        <v>20287.440000000002</v>
      </c>
      <c r="BA158" s="68">
        <v>0</v>
      </c>
      <c r="BB158" s="68">
        <v>2535.9299999999998</v>
      </c>
      <c r="BC158" s="68">
        <v>103217.265431493</v>
      </c>
      <c r="BD158" s="68">
        <v>161893.75439713887</v>
      </c>
      <c r="BE158" s="68">
        <v>28035.731901759231</v>
      </c>
      <c r="BF158" s="68">
        <v>20506.28480822593</v>
      </c>
      <c r="BG158" s="68">
        <f t="shared" si="17"/>
        <v>2334782.8184079817</v>
      </c>
      <c r="BH158" s="68">
        <v>0</v>
      </c>
    </row>
    <row r="159" spans="2:60">
      <c r="B159" s="79" t="s">
        <v>305</v>
      </c>
      <c r="C159" s="79" t="s">
        <v>306</v>
      </c>
      <c r="D159" s="80" t="s">
        <v>953</v>
      </c>
      <c r="E159" s="81">
        <v>19</v>
      </c>
      <c r="F159" s="68"/>
      <c r="G159" s="68"/>
      <c r="H159" s="68"/>
      <c r="I159" s="68"/>
      <c r="J159" s="68"/>
      <c r="K159" s="68"/>
      <c r="L159" s="68"/>
      <c r="M159" s="68"/>
      <c r="N159" s="68">
        <f t="shared" si="14"/>
        <v>0</v>
      </c>
      <c r="O159" s="68"/>
      <c r="Q159" s="79" t="s">
        <v>305</v>
      </c>
      <c r="R159" s="79" t="s">
        <v>306</v>
      </c>
      <c r="S159" s="80" t="s">
        <v>954</v>
      </c>
      <c r="T159" s="81">
        <v>16</v>
      </c>
      <c r="U159" s="68">
        <v>1892614.7731724158</v>
      </c>
      <c r="V159" s="68">
        <v>18787.080000000002</v>
      </c>
      <c r="W159" s="68">
        <v>0</v>
      </c>
      <c r="X159" s="68">
        <v>2485.06</v>
      </c>
      <c r="Y159" s="68">
        <v>97382.86293846526</v>
      </c>
      <c r="Z159" s="68">
        <v>537835.82699602994</v>
      </c>
      <c r="AA159" s="68">
        <v>57197.516776470926</v>
      </c>
      <c r="AB159" s="68">
        <v>19583.292690020986</v>
      </c>
      <c r="AC159" s="68">
        <f t="shared" si="15"/>
        <v>2625886.4125734032</v>
      </c>
      <c r="AD159" s="68">
        <v>0</v>
      </c>
      <c r="AF159" s="79" t="s">
        <v>305</v>
      </c>
      <c r="AG159" s="79" t="s">
        <v>306</v>
      </c>
      <c r="AH159" s="80" t="s">
        <v>1156</v>
      </c>
      <c r="AI159" s="81">
        <v>16</v>
      </c>
      <c r="AJ159" s="68">
        <v>1900780.8887347279</v>
      </c>
      <c r="AK159" s="68">
        <v>18842.690000000002</v>
      </c>
      <c r="AL159" s="68">
        <v>0</v>
      </c>
      <c r="AM159" s="68">
        <v>2492.42</v>
      </c>
      <c r="AN159" s="68">
        <v>97885.881209408151</v>
      </c>
      <c r="AO159" s="68">
        <v>537835.82699602994</v>
      </c>
      <c r="AP159" s="68">
        <v>57503.533272229179</v>
      </c>
      <c r="AQ159" s="68">
        <v>19649.683864354156</v>
      </c>
      <c r="AR159" s="68">
        <f t="shared" si="16"/>
        <v>2634990.924076749</v>
      </c>
      <c r="AS159" s="68">
        <v>0</v>
      </c>
      <c r="AU159" s="79" t="s">
        <v>305</v>
      </c>
      <c r="AV159" s="79" t="s">
        <v>306</v>
      </c>
      <c r="AW159" s="80" t="s">
        <v>1157</v>
      </c>
      <c r="AX159" s="81">
        <v>16</v>
      </c>
      <c r="AY159" s="68">
        <v>1933791.7059583503</v>
      </c>
      <c r="AZ159" s="68">
        <v>19171.62</v>
      </c>
      <c r="BA159" s="68">
        <v>0</v>
      </c>
      <c r="BB159" s="68">
        <v>2535.9299999999998</v>
      </c>
      <c r="BC159" s="68">
        <v>99603.460116834176</v>
      </c>
      <c r="BD159" s="68">
        <v>537835.82699602994</v>
      </c>
      <c r="BE159" s="68">
        <v>58514.90235072824</v>
      </c>
      <c r="BF159" s="68">
        <v>20042.700341640506</v>
      </c>
      <c r="BG159" s="68">
        <f t="shared" si="17"/>
        <v>2671496.1457635835</v>
      </c>
      <c r="BH159" s="68">
        <v>0</v>
      </c>
    </row>
    <row r="160" spans="2:60">
      <c r="B160" s="79" t="s">
        <v>307</v>
      </c>
      <c r="C160" s="79" t="s">
        <v>308</v>
      </c>
      <c r="D160" s="80" t="s">
        <v>953</v>
      </c>
      <c r="E160" s="81">
        <v>19</v>
      </c>
      <c r="F160" s="68"/>
      <c r="G160" s="68"/>
      <c r="H160" s="68"/>
      <c r="I160" s="68"/>
      <c r="J160" s="68"/>
      <c r="K160" s="68"/>
      <c r="L160" s="68"/>
      <c r="M160" s="68"/>
      <c r="N160" s="68">
        <f t="shared" si="14"/>
        <v>0</v>
      </c>
      <c r="O160" s="68"/>
      <c r="Q160" s="79" t="s">
        <v>307</v>
      </c>
      <c r="R160" s="79" t="s">
        <v>308</v>
      </c>
      <c r="S160" s="80" t="s">
        <v>954</v>
      </c>
      <c r="T160" s="81">
        <v>16</v>
      </c>
      <c r="U160" s="68">
        <v>2818949.434051476</v>
      </c>
      <c r="V160" s="68">
        <v>89191.89</v>
      </c>
      <c r="W160" s="68">
        <v>0</v>
      </c>
      <c r="X160" s="68">
        <v>6940.7299999999987</v>
      </c>
      <c r="Y160" s="68">
        <v>249319.75534439372</v>
      </c>
      <c r="Z160" s="68">
        <v>318051.51857938734</v>
      </c>
      <c r="AA160" s="68">
        <v>154653.69773571944</v>
      </c>
      <c r="AB160" s="68">
        <v>31854.770554057788</v>
      </c>
      <c r="AC160" s="68">
        <f t="shared" si="15"/>
        <v>3703563.6062650345</v>
      </c>
      <c r="AD160" s="68">
        <v>34601.81</v>
      </c>
      <c r="AF160" s="79" t="s">
        <v>307</v>
      </c>
      <c r="AG160" s="79" t="s">
        <v>308</v>
      </c>
      <c r="AH160" s="80" t="s">
        <v>1156</v>
      </c>
      <c r="AI160" s="81">
        <v>16</v>
      </c>
      <c r="AJ160" s="68">
        <v>2831538.8100715694</v>
      </c>
      <c r="AK160" s="68">
        <v>89289.65</v>
      </c>
      <c r="AL160" s="68">
        <v>0</v>
      </c>
      <c r="AM160" s="68">
        <v>7008.1200000000008</v>
      </c>
      <c r="AN160" s="68">
        <v>251734.54672235507</v>
      </c>
      <c r="AO160" s="68">
        <v>318051.51857938734</v>
      </c>
      <c r="AP160" s="68">
        <v>156110.89962382161</v>
      </c>
      <c r="AQ160" s="68">
        <v>31900.487617642619</v>
      </c>
      <c r="AR160" s="68">
        <f t="shared" si="16"/>
        <v>3720944.4326147758</v>
      </c>
      <c r="AS160" s="68">
        <v>35310.400000000001</v>
      </c>
      <c r="AU160" s="79" t="s">
        <v>307</v>
      </c>
      <c r="AV160" s="79" t="s">
        <v>308</v>
      </c>
      <c r="AW160" s="80" t="s">
        <v>1157</v>
      </c>
      <c r="AX160" s="81">
        <v>16</v>
      </c>
      <c r="AY160" s="68">
        <v>2874886.1206413591</v>
      </c>
      <c r="AZ160" s="68">
        <v>90837.35</v>
      </c>
      <c r="BA160" s="68">
        <v>0</v>
      </c>
      <c r="BB160" s="68">
        <v>7176.6899999999987</v>
      </c>
      <c r="BC160" s="68">
        <v>256552.32737158152</v>
      </c>
      <c r="BD160" s="68">
        <v>318051.51857938734</v>
      </c>
      <c r="BE160" s="68">
        <v>159168.04637360992</v>
      </c>
      <c r="BF160" s="68">
        <v>32405.764793185983</v>
      </c>
      <c r="BG160" s="68">
        <f t="shared" si="17"/>
        <v>3774924.8277591234</v>
      </c>
      <c r="BH160" s="68">
        <v>35847.01</v>
      </c>
    </row>
    <row r="161" spans="2:60">
      <c r="B161" s="79" t="s">
        <v>309</v>
      </c>
      <c r="C161" s="79" t="s">
        <v>310</v>
      </c>
      <c r="D161" s="80" t="s">
        <v>953</v>
      </c>
      <c r="E161" s="81">
        <v>19</v>
      </c>
      <c r="F161" s="68"/>
      <c r="G161" s="68"/>
      <c r="H161" s="68"/>
      <c r="I161" s="68"/>
      <c r="J161" s="68"/>
      <c r="K161" s="68"/>
      <c r="L161" s="68"/>
      <c r="M161" s="68"/>
      <c r="N161" s="68">
        <f t="shared" si="14"/>
        <v>0</v>
      </c>
      <c r="O161" s="68"/>
      <c r="Q161" s="79" t="s">
        <v>309</v>
      </c>
      <c r="R161" s="79" t="s">
        <v>310</v>
      </c>
      <c r="S161" s="80" t="s">
        <v>954</v>
      </c>
      <c r="T161" s="81">
        <v>16</v>
      </c>
      <c r="U161" s="68">
        <v>2546430.742086607</v>
      </c>
      <c r="V161" s="68">
        <v>66850.899999999994</v>
      </c>
      <c r="W161" s="68">
        <v>0</v>
      </c>
      <c r="X161" s="68">
        <v>6339.3099999999995</v>
      </c>
      <c r="Y161" s="68">
        <v>279083.23127030529</v>
      </c>
      <c r="Z161" s="68">
        <v>0</v>
      </c>
      <c r="AA161" s="68">
        <v>150699.98469918309</v>
      </c>
      <c r="AB161" s="68">
        <v>28029.147093194071</v>
      </c>
      <c r="AC161" s="68">
        <f t="shared" si="15"/>
        <v>3077433.3151492896</v>
      </c>
      <c r="AD161" s="68">
        <v>0</v>
      </c>
      <c r="AF161" s="79" t="s">
        <v>309</v>
      </c>
      <c r="AG161" s="79" t="s">
        <v>310</v>
      </c>
      <c r="AH161" s="80" t="s">
        <v>1156</v>
      </c>
      <c r="AI161" s="81">
        <v>16</v>
      </c>
      <c r="AJ161" s="68">
        <v>2575095.620704513</v>
      </c>
      <c r="AK161" s="68">
        <v>67818.42</v>
      </c>
      <c r="AL161" s="68">
        <v>0</v>
      </c>
      <c r="AM161" s="68">
        <v>6454.3099999999986</v>
      </c>
      <c r="AN161" s="68">
        <v>283745.5828106266</v>
      </c>
      <c r="AO161" s="68">
        <v>0</v>
      </c>
      <c r="AP161" s="68">
        <v>153179.80658307381</v>
      </c>
      <c r="AQ161" s="68">
        <v>28325.500500572845</v>
      </c>
      <c r="AR161" s="68">
        <f t="shared" si="16"/>
        <v>3114619.2405987866</v>
      </c>
      <c r="AS161" s="68">
        <v>0</v>
      </c>
      <c r="AU161" s="79" t="s">
        <v>309</v>
      </c>
      <c r="AV161" s="79" t="s">
        <v>310</v>
      </c>
      <c r="AW161" s="80" t="s">
        <v>1157</v>
      </c>
      <c r="AX161" s="81">
        <v>16</v>
      </c>
      <c r="AY161" s="68">
        <v>2632373.2847724552</v>
      </c>
      <c r="AZ161" s="68">
        <v>69584.61</v>
      </c>
      <c r="BA161" s="68">
        <v>0</v>
      </c>
      <c r="BB161" s="68">
        <v>6566.44</v>
      </c>
      <c r="BC161" s="68">
        <v>291146.12941523216</v>
      </c>
      <c r="BD161" s="68">
        <v>0</v>
      </c>
      <c r="BE161" s="68">
        <v>157223.01179818306</v>
      </c>
      <c r="BF161" s="68">
        <v>29040.044140398968</v>
      </c>
      <c r="BG161" s="68">
        <f t="shared" si="17"/>
        <v>3185933.5201262692</v>
      </c>
      <c r="BH161" s="68">
        <v>0</v>
      </c>
    </row>
    <row r="162" spans="2:60">
      <c r="B162" s="79" t="s">
        <v>311</v>
      </c>
      <c r="C162" s="79" t="s">
        <v>312</v>
      </c>
      <c r="D162" s="80" t="s">
        <v>953</v>
      </c>
      <c r="E162" s="81">
        <v>19</v>
      </c>
      <c r="F162" s="68"/>
      <c r="G162" s="68"/>
      <c r="H162" s="68"/>
      <c r="I162" s="68"/>
      <c r="J162" s="68"/>
      <c r="K162" s="68"/>
      <c r="L162" s="68"/>
      <c r="M162" s="68"/>
      <c r="N162" s="68">
        <f t="shared" si="14"/>
        <v>0</v>
      </c>
      <c r="O162" s="68"/>
      <c r="Q162" s="79" t="s">
        <v>311</v>
      </c>
      <c r="R162" s="79" t="s">
        <v>312</v>
      </c>
      <c r="S162" s="80" t="s">
        <v>954</v>
      </c>
      <c r="T162" s="81">
        <v>16</v>
      </c>
      <c r="U162" s="68">
        <v>2204974.2821911792</v>
      </c>
      <c r="V162" s="68">
        <v>19582.3</v>
      </c>
      <c r="W162" s="68">
        <v>0</v>
      </c>
      <c r="X162" s="68">
        <v>0</v>
      </c>
      <c r="Y162" s="68">
        <v>163733.65088211565</v>
      </c>
      <c r="Z162" s="68">
        <v>243637.826495557</v>
      </c>
      <c r="AA162" s="68">
        <v>61597.435303691927</v>
      </c>
      <c r="AB162" s="68">
        <v>23230.67071547918</v>
      </c>
      <c r="AC162" s="68">
        <f t="shared" si="15"/>
        <v>2716756.1655880227</v>
      </c>
      <c r="AD162" s="68">
        <v>0</v>
      </c>
      <c r="AF162" s="79" t="s">
        <v>311</v>
      </c>
      <c r="AG162" s="79" t="s">
        <v>312</v>
      </c>
      <c r="AH162" s="80" t="s">
        <v>1156</v>
      </c>
      <c r="AI162" s="81">
        <v>16</v>
      </c>
      <c r="AJ162" s="68">
        <v>2223099.109045045</v>
      </c>
      <c r="AK162" s="68">
        <v>19839.629999999997</v>
      </c>
      <c r="AL162" s="68">
        <v>0</v>
      </c>
      <c r="AM162" s="68">
        <v>0</v>
      </c>
      <c r="AN162" s="68">
        <v>166433.41038390153</v>
      </c>
      <c r="AO162" s="68">
        <v>243637.826495557</v>
      </c>
      <c r="AP162" s="68">
        <v>62589.174507709715</v>
      </c>
      <c r="AQ162" s="68">
        <v>23412.341063523199</v>
      </c>
      <c r="AR162" s="68">
        <f t="shared" si="16"/>
        <v>2739011.4914957364</v>
      </c>
      <c r="AS162" s="68">
        <v>0</v>
      </c>
      <c r="AU162" s="79" t="s">
        <v>311</v>
      </c>
      <c r="AV162" s="79" t="s">
        <v>312</v>
      </c>
      <c r="AW162" s="80" t="s">
        <v>1157</v>
      </c>
      <c r="AX162" s="81">
        <v>16</v>
      </c>
      <c r="AY162" s="68">
        <v>2268243.6621411182</v>
      </c>
      <c r="AZ162" s="68">
        <v>20388.86</v>
      </c>
      <c r="BA162" s="68">
        <v>0</v>
      </c>
      <c r="BB162" s="68">
        <v>0</v>
      </c>
      <c r="BC162" s="68">
        <v>170772.34110474924</v>
      </c>
      <c r="BD162" s="68">
        <v>243637.826495557</v>
      </c>
      <c r="BE162" s="68">
        <v>64168.462001493492</v>
      </c>
      <c r="BF162" s="68">
        <v>23957.225014027674</v>
      </c>
      <c r="BG162" s="68">
        <f t="shared" si="17"/>
        <v>2791168.3767569456</v>
      </c>
      <c r="BH162" s="68">
        <v>0</v>
      </c>
    </row>
    <row r="163" spans="2:60">
      <c r="B163" s="79" t="s">
        <v>313</v>
      </c>
      <c r="C163" s="79" t="s">
        <v>314</v>
      </c>
      <c r="D163" s="80" t="s">
        <v>953</v>
      </c>
      <c r="E163" s="81">
        <v>19</v>
      </c>
      <c r="F163" s="68"/>
      <c r="G163" s="68"/>
      <c r="H163" s="68"/>
      <c r="I163" s="68"/>
      <c r="J163" s="68"/>
      <c r="K163" s="68"/>
      <c r="L163" s="68"/>
      <c r="M163" s="68"/>
      <c r="N163" s="68">
        <f t="shared" si="14"/>
        <v>0</v>
      </c>
      <c r="O163" s="68"/>
      <c r="Q163" s="79" t="s">
        <v>313</v>
      </c>
      <c r="R163" s="79" t="s">
        <v>314</v>
      </c>
      <c r="S163" s="80" t="s">
        <v>954</v>
      </c>
      <c r="T163" s="81">
        <v>16</v>
      </c>
      <c r="U163" s="68">
        <v>4411411.2482475545</v>
      </c>
      <c r="V163" s="68">
        <v>187889.1</v>
      </c>
      <c r="W163" s="68">
        <v>0</v>
      </c>
      <c r="X163" s="68">
        <v>0</v>
      </c>
      <c r="Y163" s="68">
        <v>664171.54762978677</v>
      </c>
      <c r="Z163" s="68">
        <v>374074.34972151968</v>
      </c>
      <c r="AA163" s="68">
        <v>809251.3649060746</v>
      </c>
      <c r="AB163" s="68">
        <v>55472.121507858858</v>
      </c>
      <c r="AC163" s="68">
        <f t="shared" si="15"/>
        <v>6570642.4020127933</v>
      </c>
      <c r="AD163" s="68">
        <v>68372.670000000013</v>
      </c>
      <c r="AF163" s="79" t="s">
        <v>313</v>
      </c>
      <c r="AG163" s="79" t="s">
        <v>314</v>
      </c>
      <c r="AH163" s="80" t="s">
        <v>1156</v>
      </c>
      <c r="AI163" s="81">
        <v>16</v>
      </c>
      <c r="AJ163" s="68">
        <v>4471507.5141461454</v>
      </c>
      <c r="AK163" s="68">
        <v>189625.75999999995</v>
      </c>
      <c r="AL163" s="68">
        <v>0</v>
      </c>
      <c r="AM163" s="68">
        <v>0</v>
      </c>
      <c r="AN163" s="68">
        <v>675226.11203420011</v>
      </c>
      <c r="AO163" s="68">
        <v>374074.34972151968</v>
      </c>
      <c r="AP163" s="68">
        <v>822858.09209095081</v>
      </c>
      <c r="AQ163" s="68">
        <v>56166.931093828753</v>
      </c>
      <c r="AR163" s="68">
        <f t="shared" si="16"/>
        <v>6659739.3890866442</v>
      </c>
      <c r="AS163" s="68">
        <v>70280.63</v>
      </c>
      <c r="AU163" s="79" t="s">
        <v>313</v>
      </c>
      <c r="AV163" s="79" t="s">
        <v>314</v>
      </c>
      <c r="AW163" s="80" t="s">
        <v>1157</v>
      </c>
      <c r="AX163" s="81">
        <v>16</v>
      </c>
      <c r="AY163" s="68">
        <v>4578385.6867310908</v>
      </c>
      <c r="AZ163" s="68">
        <v>194576.03999999998</v>
      </c>
      <c r="BA163" s="68">
        <v>0</v>
      </c>
      <c r="BB163" s="68">
        <v>0</v>
      </c>
      <c r="BC163" s="68">
        <v>692852.9562389669</v>
      </c>
      <c r="BD163" s="68">
        <v>374074.34972151968</v>
      </c>
      <c r="BE163" s="68">
        <v>844455.14755353658</v>
      </c>
      <c r="BF163" s="68">
        <v>57684.540798097849</v>
      </c>
      <c r="BG163" s="68">
        <f t="shared" si="17"/>
        <v>6814128.3510432122</v>
      </c>
      <c r="BH163" s="68">
        <v>72099.63</v>
      </c>
    </row>
    <row r="164" spans="2:60">
      <c r="B164" s="79" t="s">
        <v>315</v>
      </c>
      <c r="C164" s="79" t="s">
        <v>316</v>
      </c>
      <c r="D164" s="80" t="s">
        <v>953</v>
      </c>
      <c r="E164" s="81">
        <v>19</v>
      </c>
      <c r="F164" s="68"/>
      <c r="G164" s="68"/>
      <c r="H164" s="68"/>
      <c r="I164" s="68"/>
      <c r="J164" s="68"/>
      <c r="K164" s="68"/>
      <c r="L164" s="68"/>
      <c r="M164" s="68"/>
      <c r="N164" s="68">
        <f t="shared" si="14"/>
        <v>0</v>
      </c>
      <c r="O164" s="68"/>
      <c r="Q164" s="79" t="s">
        <v>315</v>
      </c>
      <c r="R164" s="79" t="s">
        <v>316</v>
      </c>
      <c r="S164" s="80" t="s">
        <v>954</v>
      </c>
      <c r="T164" s="81">
        <v>16</v>
      </c>
      <c r="U164" s="68">
        <v>1796548.7718638096</v>
      </c>
      <c r="V164" s="68">
        <v>58878.740000000013</v>
      </c>
      <c r="W164" s="68">
        <v>0</v>
      </c>
      <c r="X164" s="68">
        <v>5570.9000000000005</v>
      </c>
      <c r="Y164" s="68">
        <v>253241.43270045766</v>
      </c>
      <c r="Z164" s="68">
        <v>94654.34082914691</v>
      </c>
      <c r="AA164" s="68">
        <v>0</v>
      </c>
      <c r="AB164" s="68">
        <v>19678.388387424871</v>
      </c>
      <c r="AC164" s="68">
        <f t="shared" si="15"/>
        <v>2228572.5737808389</v>
      </c>
      <c r="AD164" s="68">
        <v>0</v>
      </c>
      <c r="AF164" s="79" t="s">
        <v>315</v>
      </c>
      <c r="AG164" s="79" t="s">
        <v>316</v>
      </c>
      <c r="AH164" s="80" t="s">
        <v>1156</v>
      </c>
      <c r="AI164" s="81">
        <v>16</v>
      </c>
      <c r="AJ164" s="68">
        <v>1826321.2481280081</v>
      </c>
      <c r="AK164" s="68">
        <v>59726.450000000004</v>
      </c>
      <c r="AL164" s="68">
        <v>0</v>
      </c>
      <c r="AM164" s="68">
        <v>5683.64</v>
      </c>
      <c r="AN164" s="68">
        <v>257408.69737260047</v>
      </c>
      <c r="AO164" s="68">
        <v>94654.34082914691</v>
      </c>
      <c r="AP164" s="68">
        <v>0</v>
      </c>
      <c r="AQ164" s="68">
        <v>19972.673225767445</v>
      </c>
      <c r="AR164" s="68">
        <f t="shared" si="16"/>
        <v>2263767.0495555229</v>
      </c>
      <c r="AS164" s="68">
        <v>0</v>
      </c>
      <c r="AU164" s="79" t="s">
        <v>315</v>
      </c>
      <c r="AV164" s="79" t="s">
        <v>316</v>
      </c>
      <c r="AW164" s="80" t="s">
        <v>1157</v>
      </c>
      <c r="AX164" s="81">
        <v>16</v>
      </c>
      <c r="AY164" s="68">
        <v>1873937.2867669095</v>
      </c>
      <c r="AZ164" s="68">
        <v>61352.06</v>
      </c>
      <c r="BA164" s="68">
        <v>0</v>
      </c>
      <c r="BB164" s="68">
        <v>5880.39</v>
      </c>
      <c r="BC164" s="68">
        <v>264125.98465100146</v>
      </c>
      <c r="BD164" s="68">
        <v>94654.34082914691</v>
      </c>
      <c r="BE164" s="68">
        <v>0</v>
      </c>
      <c r="BF164" s="68">
        <v>20544.721174222417</v>
      </c>
      <c r="BG164" s="68">
        <f t="shared" si="17"/>
        <v>2320494.7834212803</v>
      </c>
      <c r="BH164" s="68">
        <v>0</v>
      </c>
    </row>
    <row r="165" spans="2:60">
      <c r="B165" s="79" t="s">
        <v>317</v>
      </c>
      <c r="C165" s="79" t="s">
        <v>318</v>
      </c>
      <c r="D165" s="80" t="s">
        <v>953</v>
      </c>
      <c r="E165" s="81">
        <v>19</v>
      </c>
      <c r="F165" s="68"/>
      <c r="G165" s="68"/>
      <c r="H165" s="68"/>
      <c r="I165" s="68"/>
      <c r="J165" s="68"/>
      <c r="K165" s="68"/>
      <c r="L165" s="68"/>
      <c r="M165" s="68"/>
      <c r="N165" s="68">
        <f t="shared" si="14"/>
        <v>0</v>
      </c>
      <c r="O165" s="68"/>
      <c r="Q165" s="79" t="s">
        <v>317</v>
      </c>
      <c r="R165" s="79" t="s">
        <v>318</v>
      </c>
      <c r="S165" s="80" t="s">
        <v>954</v>
      </c>
      <c r="T165" s="81">
        <v>16</v>
      </c>
      <c r="U165" s="68">
        <v>1770234.7605476645</v>
      </c>
      <c r="V165" s="68">
        <v>60703.670000000006</v>
      </c>
      <c r="W165" s="68">
        <v>0</v>
      </c>
      <c r="X165" s="68">
        <v>5666.9599999999991</v>
      </c>
      <c r="Y165" s="68">
        <v>290685.41721368895</v>
      </c>
      <c r="Z165" s="68">
        <v>141415.84604232167</v>
      </c>
      <c r="AA165" s="68">
        <v>0</v>
      </c>
      <c r="AB165" s="68">
        <v>19643.820795705542</v>
      </c>
      <c r="AC165" s="68">
        <f t="shared" si="15"/>
        <v>2288350.4745993805</v>
      </c>
      <c r="AD165" s="68">
        <v>0</v>
      </c>
      <c r="AF165" s="79" t="s">
        <v>317</v>
      </c>
      <c r="AG165" s="79" t="s">
        <v>318</v>
      </c>
      <c r="AH165" s="80" t="s">
        <v>1156</v>
      </c>
      <c r="AI165" s="81">
        <v>16</v>
      </c>
      <c r="AJ165" s="68">
        <v>1799200.2455539634</v>
      </c>
      <c r="AK165" s="68">
        <v>61556.78</v>
      </c>
      <c r="AL165" s="68">
        <v>0</v>
      </c>
      <c r="AM165" s="68">
        <v>5683.64</v>
      </c>
      <c r="AN165" s="68">
        <v>295481.99342137558</v>
      </c>
      <c r="AO165" s="68">
        <v>141415.84604232167</v>
      </c>
      <c r="AP165" s="68">
        <v>0</v>
      </c>
      <c r="AQ165" s="68">
        <v>19934.728096030653</v>
      </c>
      <c r="AR165" s="68">
        <f t="shared" si="16"/>
        <v>2323273.2331136912</v>
      </c>
      <c r="AS165" s="68">
        <v>0</v>
      </c>
      <c r="AU165" s="79" t="s">
        <v>317</v>
      </c>
      <c r="AV165" s="79" t="s">
        <v>318</v>
      </c>
      <c r="AW165" s="80" t="s">
        <v>1157</v>
      </c>
      <c r="AX165" s="81">
        <v>16</v>
      </c>
      <c r="AY165" s="68">
        <v>1846097.6770074456</v>
      </c>
      <c r="AZ165" s="68">
        <v>63116.19</v>
      </c>
      <c r="BA165" s="68">
        <v>0</v>
      </c>
      <c r="BB165" s="68">
        <v>5880.39</v>
      </c>
      <c r="BC165" s="68">
        <v>303178.79894305707</v>
      </c>
      <c r="BD165" s="68">
        <v>141415.84604232167</v>
      </c>
      <c r="BE165" s="68">
        <v>0</v>
      </c>
      <c r="BF165" s="68">
        <v>20504.240424521267</v>
      </c>
      <c r="BG165" s="68">
        <f t="shared" si="17"/>
        <v>2380193.1424173452</v>
      </c>
      <c r="BH165" s="68">
        <v>0</v>
      </c>
    </row>
    <row r="166" spans="2:60">
      <c r="B166" s="79" t="s">
        <v>319</v>
      </c>
      <c r="C166" s="79" t="s">
        <v>320</v>
      </c>
      <c r="D166" s="80" t="s">
        <v>953</v>
      </c>
      <c r="E166" s="81">
        <v>19</v>
      </c>
      <c r="F166" s="68"/>
      <c r="G166" s="68"/>
      <c r="H166" s="68"/>
      <c r="I166" s="68"/>
      <c r="J166" s="68"/>
      <c r="K166" s="68"/>
      <c r="L166" s="68"/>
      <c r="M166" s="68"/>
      <c r="N166" s="68">
        <f t="shared" si="14"/>
        <v>0</v>
      </c>
      <c r="O166" s="68"/>
      <c r="Q166" s="79" t="s">
        <v>319</v>
      </c>
      <c r="R166" s="79" t="s">
        <v>320</v>
      </c>
      <c r="S166" s="80" t="s">
        <v>954</v>
      </c>
      <c r="T166" s="81">
        <v>16</v>
      </c>
      <c r="U166" s="68">
        <v>34164063.643002287</v>
      </c>
      <c r="V166" s="68">
        <v>1841527.63</v>
      </c>
      <c r="W166" s="68">
        <v>1195055.8499999999</v>
      </c>
      <c r="X166" s="68">
        <v>127266.45000000001</v>
      </c>
      <c r="Y166" s="68">
        <v>6449944.6900777062</v>
      </c>
      <c r="Z166" s="68">
        <v>3010966.9095854661</v>
      </c>
      <c r="AA166" s="68">
        <v>5923801.7778522167</v>
      </c>
      <c r="AB166" s="68">
        <v>457322.91613055766</v>
      </c>
      <c r="AC166" s="68">
        <f t="shared" si="15"/>
        <v>54456199.006648242</v>
      </c>
      <c r="AD166" s="68">
        <v>1286249.1400000001</v>
      </c>
      <c r="AF166" s="79" t="s">
        <v>319</v>
      </c>
      <c r="AG166" s="79" t="s">
        <v>320</v>
      </c>
      <c r="AH166" s="80" t="s">
        <v>1156</v>
      </c>
      <c r="AI166" s="81">
        <v>16</v>
      </c>
      <c r="AJ166" s="68">
        <v>34728897.241822593</v>
      </c>
      <c r="AK166" s="68">
        <v>1850436.8599999999</v>
      </c>
      <c r="AL166" s="68">
        <v>1212350.5899999999</v>
      </c>
      <c r="AM166" s="68">
        <v>129086.19999999998</v>
      </c>
      <c r="AN166" s="68">
        <v>6557391.8155530076</v>
      </c>
      <c r="AO166" s="68">
        <v>3010966.9095854661</v>
      </c>
      <c r="AP166" s="68">
        <v>6023729.6670454964</v>
      </c>
      <c r="AQ166" s="68">
        <v>464126.06379440427</v>
      </c>
      <c r="AR166" s="68">
        <f t="shared" si="16"/>
        <v>55299467.927800968</v>
      </c>
      <c r="AS166" s="68">
        <v>1322482.58</v>
      </c>
      <c r="AU166" s="79" t="s">
        <v>319</v>
      </c>
      <c r="AV166" s="79" t="s">
        <v>320</v>
      </c>
      <c r="AW166" s="80" t="s">
        <v>1157</v>
      </c>
      <c r="AX166" s="81">
        <v>16</v>
      </c>
      <c r="AY166" s="68">
        <v>35632378.581503958</v>
      </c>
      <c r="AZ166" s="68">
        <v>1898464.81</v>
      </c>
      <c r="BA166" s="68">
        <v>1243898.4300000002</v>
      </c>
      <c r="BB166" s="68">
        <v>132406.77000000002</v>
      </c>
      <c r="BC166" s="68">
        <v>6728549.674067609</v>
      </c>
      <c r="BD166" s="68">
        <v>3010966.9095854661</v>
      </c>
      <c r="BE166" s="68">
        <v>6181245.5532333385</v>
      </c>
      <c r="BF166" s="68">
        <v>477415.47369302809</v>
      </c>
      <c r="BG166" s="68">
        <f t="shared" si="17"/>
        <v>56662245.102083407</v>
      </c>
      <c r="BH166" s="68">
        <v>1356918.9</v>
      </c>
    </row>
    <row r="167" spans="2:60">
      <c r="B167" s="79" t="s">
        <v>321</v>
      </c>
      <c r="C167" s="79" t="s">
        <v>322</v>
      </c>
      <c r="D167" s="80" t="s">
        <v>953</v>
      </c>
      <c r="E167" s="81">
        <v>19</v>
      </c>
      <c r="F167" s="68"/>
      <c r="G167" s="68"/>
      <c r="H167" s="68"/>
      <c r="I167" s="68"/>
      <c r="J167" s="68"/>
      <c r="K167" s="68"/>
      <c r="L167" s="68"/>
      <c r="M167" s="68"/>
      <c r="N167" s="68">
        <f t="shared" si="14"/>
        <v>0</v>
      </c>
      <c r="O167" s="68"/>
      <c r="Q167" s="79" t="s">
        <v>321</v>
      </c>
      <c r="R167" s="79" t="s">
        <v>322</v>
      </c>
      <c r="S167" s="80" t="s">
        <v>954</v>
      </c>
      <c r="T167" s="81">
        <v>16</v>
      </c>
      <c r="U167" s="68">
        <v>15038129.796013607</v>
      </c>
      <c r="V167" s="68">
        <v>201360.8</v>
      </c>
      <c r="W167" s="68">
        <v>0</v>
      </c>
      <c r="X167" s="68">
        <v>0</v>
      </c>
      <c r="Y167" s="68">
        <v>1926316.197390011</v>
      </c>
      <c r="Z167" s="68">
        <v>246354.31775224119</v>
      </c>
      <c r="AA167" s="68">
        <v>74238.774130357269</v>
      </c>
      <c r="AB167" s="68">
        <v>31412.310670051724</v>
      </c>
      <c r="AC167" s="68">
        <f t="shared" si="15"/>
        <v>17562627.905956268</v>
      </c>
      <c r="AD167" s="68">
        <v>44815.710000000006</v>
      </c>
      <c r="AF167" s="79" t="s">
        <v>321</v>
      </c>
      <c r="AG167" s="79" t="s">
        <v>322</v>
      </c>
      <c r="AH167" s="80" t="s">
        <v>1156</v>
      </c>
      <c r="AI167" s="81">
        <v>16</v>
      </c>
      <c r="AJ167" s="68">
        <v>15266360.606950961</v>
      </c>
      <c r="AK167" s="68">
        <v>203652.52999999997</v>
      </c>
      <c r="AL167" s="68">
        <v>0</v>
      </c>
      <c r="AM167" s="68">
        <v>0</v>
      </c>
      <c r="AN167" s="68">
        <v>1959033.3009119679</v>
      </c>
      <c r="AO167" s="68">
        <v>246354.31775224119</v>
      </c>
      <c r="AP167" s="68">
        <v>75683.826369302929</v>
      </c>
      <c r="AQ167" s="68">
        <v>31881.739555560052</v>
      </c>
      <c r="AR167" s="68">
        <f t="shared" si="16"/>
        <v>17829008.881540034</v>
      </c>
      <c r="AS167" s="68">
        <v>46042.559999999998</v>
      </c>
      <c r="AU167" s="79" t="s">
        <v>321</v>
      </c>
      <c r="AV167" s="79" t="s">
        <v>322</v>
      </c>
      <c r="AW167" s="80" t="s">
        <v>1157</v>
      </c>
      <c r="AX167" s="81">
        <v>16</v>
      </c>
      <c r="AY167" s="68">
        <v>15642724.516771557</v>
      </c>
      <c r="AZ167" s="68">
        <v>208947.87999999998</v>
      </c>
      <c r="BA167" s="68">
        <v>0</v>
      </c>
      <c r="BB167" s="68">
        <v>0</v>
      </c>
      <c r="BC167" s="68">
        <v>2010251.6261524812</v>
      </c>
      <c r="BD167" s="68">
        <v>246354.31775224119</v>
      </c>
      <c r="BE167" s="68">
        <v>77501.622397398693</v>
      </c>
      <c r="BF167" s="68">
        <v>32795.439971268177</v>
      </c>
      <c r="BG167" s="68">
        <f t="shared" si="17"/>
        <v>18265816.503044952</v>
      </c>
      <c r="BH167" s="68">
        <v>47241.1</v>
      </c>
    </row>
    <row r="168" spans="2:60">
      <c r="B168" s="79" t="s">
        <v>323</v>
      </c>
      <c r="C168" s="79" t="s">
        <v>324</v>
      </c>
      <c r="D168" s="80" t="s">
        <v>953</v>
      </c>
      <c r="E168" s="81">
        <v>19</v>
      </c>
      <c r="F168" s="68"/>
      <c r="G168" s="68"/>
      <c r="H168" s="68"/>
      <c r="I168" s="68"/>
      <c r="J168" s="68"/>
      <c r="K168" s="68"/>
      <c r="L168" s="68"/>
      <c r="M168" s="68"/>
      <c r="N168" s="68">
        <f t="shared" si="14"/>
        <v>0</v>
      </c>
      <c r="O168" s="68"/>
      <c r="Q168" s="79" t="s">
        <v>323</v>
      </c>
      <c r="R168" s="79" t="s">
        <v>324</v>
      </c>
      <c r="S168" s="80" t="s">
        <v>954</v>
      </c>
      <c r="T168" s="81">
        <v>16</v>
      </c>
      <c r="U168" s="68">
        <v>6472342.0721432511</v>
      </c>
      <c r="V168" s="68">
        <v>299349.17</v>
      </c>
      <c r="W168" s="68">
        <v>31696.550000000003</v>
      </c>
      <c r="X168" s="68">
        <v>20362.620000000003</v>
      </c>
      <c r="Y168" s="68">
        <v>1173167.2325281706</v>
      </c>
      <c r="Z168" s="68">
        <v>621205.1026384125</v>
      </c>
      <c r="AA168" s="68">
        <v>0</v>
      </c>
      <c r="AB168" s="68">
        <v>76640.749630939215</v>
      </c>
      <c r="AC168" s="68">
        <f t="shared" si="15"/>
        <v>8903807.7169407737</v>
      </c>
      <c r="AD168" s="68">
        <v>209044.22000000003</v>
      </c>
      <c r="AF168" s="79" t="s">
        <v>323</v>
      </c>
      <c r="AG168" s="79" t="s">
        <v>324</v>
      </c>
      <c r="AH168" s="80" t="s">
        <v>1156</v>
      </c>
      <c r="AI168" s="81">
        <v>16</v>
      </c>
      <c r="AJ168" s="68">
        <v>6578893.4882723242</v>
      </c>
      <c r="AK168" s="68">
        <v>300836.57999999996</v>
      </c>
      <c r="AL168" s="68">
        <v>32078.879999999997</v>
      </c>
      <c r="AM168" s="68">
        <v>20615.250000000004</v>
      </c>
      <c r="AN168" s="68">
        <v>1192490.4680625801</v>
      </c>
      <c r="AO168" s="68">
        <v>621205.1026384125</v>
      </c>
      <c r="AP168" s="68">
        <v>0</v>
      </c>
      <c r="AQ168" s="68">
        <v>77780.078569585457</v>
      </c>
      <c r="AR168" s="68">
        <f t="shared" si="16"/>
        <v>9038830.0475429017</v>
      </c>
      <c r="AS168" s="68">
        <v>214930.20000000004</v>
      </c>
      <c r="AU168" s="79" t="s">
        <v>323</v>
      </c>
      <c r="AV168" s="79" t="s">
        <v>324</v>
      </c>
      <c r="AW168" s="80" t="s">
        <v>1157</v>
      </c>
      <c r="AX168" s="81">
        <v>16</v>
      </c>
      <c r="AY168" s="68">
        <v>6750123.7837624336</v>
      </c>
      <c r="AZ168" s="68">
        <v>308677.56000000006</v>
      </c>
      <c r="BA168" s="68">
        <v>32930.18</v>
      </c>
      <c r="BB168" s="68">
        <v>21169.41</v>
      </c>
      <c r="BC168" s="68">
        <v>1223563.1761791036</v>
      </c>
      <c r="BD168" s="68">
        <v>621205.1026384125</v>
      </c>
      <c r="BE168" s="68">
        <v>0</v>
      </c>
      <c r="BF168" s="68">
        <v>80007.49279179424</v>
      </c>
      <c r="BG168" s="68">
        <f t="shared" si="17"/>
        <v>9258234.2053717431</v>
      </c>
      <c r="BH168" s="68">
        <v>220557.5</v>
      </c>
    </row>
    <row r="169" spans="2:60">
      <c r="B169" s="79" t="s">
        <v>325</v>
      </c>
      <c r="C169" s="79" t="s">
        <v>326</v>
      </c>
      <c r="D169" s="80" t="s">
        <v>953</v>
      </c>
      <c r="E169" s="81">
        <v>19</v>
      </c>
      <c r="F169" s="68"/>
      <c r="G169" s="68"/>
      <c r="H169" s="68"/>
      <c r="I169" s="68"/>
      <c r="J169" s="68"/>
      <c r="K169" s="68"/>
      <c r="L169" s="68"/>
      <c r="M169" s="68"/>
      <c r="N169" s="68">
        <f t="shared" si="14"/>
        <v>0</v>
      </c>
      <c r="O169" s="68"/>
      <c r="Q169" s="79" t="s">
        <v>325</v>
      </c>
      <c r="R169" s="79" t="s">
        <v>326</v>
      </c>
      <c r="S169" s="80" t="s">
        <v>954</v>
      </c>
      <c r="T169" s="81">
        <v>16</v>
      </c>
      <c r="U169" s="68">
        <v>19238375.776063696</v>
      </c>
      <c r="V169" s="68">
        <v>839316.82</v>
      </c>
      <c r="W169" s="68">
        <v>507011.01</v>
      </c>
      <c r="X169" s="68">
        <v>68228.160000000003</v>
      </c>
      <c r="Y169" s="68">
        <v>3412438.9547801586</v>
      </c>
      <c r="Z169" s="68">
        <v>2007551.2897580061</v>
      </c>
      <c r="AA169" s="68">
        <v>2011600.8142399546</v>
      </c>
      <c r="AB169" s="68">
        <v>238931.96587694436</v>
      </c>
      <c r="AC169" s="68">
        <f t="shared" si="15"/>
        <v>28785931.180718765</v>
      </c>
      <c r="AD169" s="68">
        <v>462476.39</v>
      </c>
      <c r="AF169" s="79" t="s">
        <v>325</v>
      </c>
      <c r="AG169" s="79" t="s">
        <v>326</v>
      </c>
      <c r="AH169" s="80" t="s">
        <v>1156</v>
      </c>
      <c r="AI169" s="81">
        <v>16</v>
      </c>
      <c r="AJ169" s="68">
        <v>19553999.648883786</v>
      </c>
      <c r="AK169" s="68">
        <v>845060.01999999979</v>
      </c>
      <c r="AL169" s="68">
        <v>514394.82</v>
      </c>
      <c r="AM169" s="68">
        <v>69241.56</v>
      </c>
      <c r="AN169" s="68">
        <v>3468892.3132059285</v>
      </c>
      <c r="AO169" s="68">
        <v>2007551.2897580061</v>
      </c>
      <c r="AP169" s="68">
        <v>2045278.5016739077</v>
      </c>
      <c r="AQ169" s="68">
        <v>242485.73643072695</v>
      </c>
      <c r="AR169" s="68">
        <f t="shared" si="16"/>
        <v>29222400.999952354</v>
      </c>
      <c r="AS169" s="68">
        <v>475497.11000000004</v>
      </c>
      <c r="AU169" s="79" t="s">
        <v>325</v>
      </c>
      <c r="AV169" s="79" t="s">
        <v>326</v>
      </c>
      <c r="AW169" s="80" t="s">
        <v>1157</v>
      </c>
      <c r="AX169" s="81">
        <v>16</v>
      </c>
      <c r="AY169" s="68">
        <v>20064818.50029321</v>
      </c>
      <c r="AZ169" s="68">
        <v>867101.68000000017</v>
      </c>
      <c r="BA169" s="68">
        <v>527934.41999999993</v>
      </c>
      <c r="BB169" s="68">
        <v>71072.070000000007</v>
      </c>
      <c r="BC169" s="68">
        <v>3559763.6650067531</v>
      </c>
      <c r="BD169" s="68">
        <v>2007551.2897580061</v>
      </c>
      <c r="BE169" s="68">
        <v>2098976.2612221353</v>
      </c>
      <c r="BF169" s="68">
        <v>249438.2198096551</v>
      </c>
      <c r="BG169" s="68">
        <f t="shared" si="17"/>
        <v>29934668.606089763</v>
      </c>
      <c r="BH169" s="68">
        <v>488012.49999999994</v>
      </c>
    </row>
    <row r="170" spans="2:60">
      <c r="B170" s="79" t="s">
        <v>327</v>
      </c>
      <c r="C170" s="79" t="s">
        <v>328</v>
      </c>
      <c r="D170" s="80" t="s">
        <v>953</v>
      </c>
      <c r="E170" s="81">
        <v>19</v>
      </c>
      <c r="F170" s="68"/>
      <c r="G170" s="68"/>
      <c r="H170" s="68"/>
      <c r="I170" s="68"/>
      <c r="J170" s="68"/>
      <c r="K170" s="68"/>
      <c r="L170" s="68"/>
      <c r="M170" s="68"/>
      <c r="N170" s="68">
        <f t="shared" si="14"/>
        <v>0</v>
      </c>
      <c r="O170" s="68"/>
      <c r="Q170" s="79" t="s">
        <v>327</v>
      </c>
      <c r="R170" s="79" t="s">
        <v>328</v>
      </c>
      <c r="S170" s="80" t="s">
        <v>954</v>
      </c>
      <c r="T170" s="81">
        <v>16</v>
      </c>
      <c r="U170" s="68">
        <v>2779713.0181175936</v>
      </c>
      <c r="V170" s="68">
        <v>147521.60000000001</v>
      </c>
      <c r="W170" s="68">
        <v>0</v>
      </c>
      <c r="X170" s="68">
        <v>8740.57</v>
      </c>
      <c r="Y170" s="68">
        <v>422187.46423580073</v>
      </c>
      <c r="Z170" s="68">
        <v>465651.29204686248</v>
      </c>
      <c r="AA170" s="68">
        <v>0</v>
      </c>
      <c r="AB170" s="68">
        <v>32473.936128318775</v>
      </c>
      <c r="AC170" s="68">
        <f t="shared" si="15"/>
        <v>3947642.9705285756</v>
      </c>
      <c r="AD170" s="68">
        <v>91355.09</v>
      </c>
      <c r="AF170" s="79" t="s">
        <v>327</v>
      </c>
      <c r="AG170" s="79" t="s">
        <v>328</v>
      </c>
      <c r="AH170" s="80" t="s">
        <v>1156</v>
      </c>
      <c r="AI170" s="81">
        <v>16</v>
      </c>
      <c r="AJ170" s="68">
        <v>2825491.9680948481</v>
      </c>
      <c r="AK170" s="68">
        <v>148342.85</v>
      </c>
      <c r="AL170" s="68">
        <v>0</v>
      </c>
      <c r="AM170" s="68">
        <v>8862.630000000001</v>
      </c>
      <c r="AN170" s="68">
        <v>429145.7122166701</v>
      </c>
      <c r="AO170" s="68">
        <v>465651.29204686248</v>
      </c>
      <c r="AP170" s="68">
        <v>0</v>
      </c>
      <c r="AQ170" s="68">
        <v>32954.427045155317</v>
      </c>
      <c r="AR170" s="68">
        <f t="shared" si="16"/>
        <v>4004383.4894035361</v>
      </c>
      <c r="AS170" s="68">
        <v>93934.609999999986</v>
      </c>
      <c r="AU170" s="79" t="s">
        <v>327</v>
      </c>
      <c r="AV170" s="79" t="s">
        <v>328</v>
      </c>
      <c r="AW170" s="80" t="s">
        <v>1157</v>
      </c>
      <c r="AX170" s="81">
        <v>16</v>
      </c>
      <c r="AY170" s="68">
        <v>2899192.8761741119</v>
      </c>
      <c r="AZ170" s="68">
        <v>152180.55000000002</v>
      </c>
      <c r="BA170" s="68">
        <v>0</v>
      </c>
      <c r="BB170" s="68">
        <v>9114.6</v>
      </c>
      <c r="BC170" s="68">
        <v>440333.50008269225</v>
      </c>
      <c r="BD170" s="68">
        <v>465651.29204686248</v>
      </c>
      <c r="BE170" s="68">
        <v>0</v>
      </c>
      <c r="BF170" s="68">
        <v>33900.216735994909</v>
      </c>
      <c r="BG170" s="68">
        <f t="shared" si="17"/>
        <v>4096736.9550396614</v>
      </c>
      <c r="BH170" s="68">
        <v>96363.920000000013</v>
      </c>
    </row>
    <row r="171" spans="2:60">
      <c r="B171" s="79" t="s">
        <v>329</v>
      </c>
      <c r="C171" s="79" t="s">
        <v>330</v>
      </c>
      <c r="D171" s="80" t="s">
        <v>953</v>
      </c>
      <c r="E171" s="81">
        <v>19</v>
      </c>
      <c r="F171" s="68"/>
      <c r="G171" s="68"/>
      <c r="H171" s="68"/>
      <c r="I171" s="68"/>
      <c r="J171" s="68"/>
      <c r="K171" s="68"/>
      <c r="L171" s="68"/>
      <c r="M171" s="68"/>
      <c r="N171" s="68">
        <f t="shared" si="14"/>
        <v>0</v>
      </c>
      <c r="O171" s="68"/>
      <c r="Q171" s="79" t="s">
        <v>329</v>
      </c>
      <c r="R171" s="79" t="s">
        <v>330</v>
      </c>
      <c r="S171" s="80" t="s">
        <v>954</v>
      </c>
      <c r="T171" s="81">
        <v>16</v>
      </c>
      <c r="U171" s="68">
        <v>1214517.9411204723</v>
      </c>
      <c r="V171" s="68">
        <v>87522.51999999999</v>
      </c>
      <c r="W171" s="68">
        <v>0</v>
      </c>
      <c r="X171" s="68">
        <v>0</v>
      </c>
      <c r="Y171" s="68">
        <v>204389.06339597653</v>
      </c>
      <c r="Z171" s="68">
        <v>182757.08756385467</v>
      </c>
      <c r="AA171" s="68">
        <v>0</v>
      </c>
      <c r="AB171" s="68">
        <v>14866.526462000562</v>
      </c>
      <c r="AC171" s="68">
        <f t="shared" si="15"/>
        <v>1742644.4485423041</v>
      </c>
      <c r="AD171" s="68">
        <v>38591.310000000005</v>
      </c>
      <c r="AF171" s="79" t="s">
        <v>329</v>
      </c>
      <c r="AG171" s="79" t="s">
        <v>330</v>
      </c>
      <c r="AH171" s="80" t="s">
        <v>1156</v>
      </c>
      <c r="AI171" s="81">
        <v>16</v>
      </c>
      <c r="AJ171" s="68">
        <v>1234811.8884159289</v>
      </c>
      <c r="AK171" s="68">
        <v>88311.17</v>
      </c>
      <c r="AL171" s="68">
        <v>0</v>
      </c>
      <c r="AM171" s="68">
        <v>0</v>
      </c>
      <c r="AN171" s="68">
        <v>207751.42990222733</v>
      </c>
      <c r="AO171" s="68">
        <v>182757.08756385467</v>
      </c>
      <c r="AP171" s="68">
        <v>0</v>
      </c>
      <c r="AQ171" s="68">
        <v>15090.518214854412</v>
      </c>
      <c r="AR171" s="68">
        <f t="shared" si="16"/>
        <v>1768437.4540968654</v>
      </c>
      <c r="AS171" s="68">
        <v>39715.360000000001</v>
      </c>
      <c r="AU171" s="79" t="s">
        <v>329</v>
      </c>
      <c r="AV171" s="79" t="s">
        <v>330</v>
      </c>
      <c r="AW171" s="80" t="s">
        <v>1157</v>
      </c>
      <c r="AX171" s="81">
        <v>16</v>
      </c>
      <c r="AY171" s="68">
        <v>1266791.3268131071</v>
      </c>
      <c r="AZ171" s="68">
        <v>90624.109999999986</v>
      </c>
      <c r="BA171" s="68">
        <v>0</v>
      </c>
      <c r="BB171" s="68">
        <v>0</v>
      </c>
      <c r="BC171" s="68">
        <v>213176.55488295911</v>
      </c>
      <c r="BD171" s="68">
        <v>182757.08756385467</v>
      </c>
      <c r="BE171" s="68">
        <v>0</v>
      </c>
      <c r="BF171" s="68">
        <v>15521.240512317512</v>
      </c>
      <c r="BG171" s="68">
        <f t="shared" si="17"/>
        <v>1809574.9197722385</v>
      </c>
      <c r="BH171" s="68">
        <v>40704.600000000006</v>
      </c>
    </row>
    <row r="172" spans="2:60">
      <c r="B172" s="79" t="s">
        <v>331</v>
      </c>
      <c r="C172" s="79" t="s">
        <v>332</v>
      </c>
      <c r="D172" s="80" t="s">
        <v>953</v>
      </c>
      <c r="E172" s="81">
        <v>19</v>
      </c>
      <c r="F172" s="68"/>
      <c r="G172" s="68"/>
      <c r="H172" s="68"/>
      <c r="I172" s="68"/>
      <c r="J172" s="68"/>
      <c r="K172" s="68"/>
      <c r="L172" s="68"/>
      <c r="M172" s="68"/>
      <c r="N172" s="68">
        <f t="shared" si="14"/>
        <v>0</v>
      </c>
      <c r="O172" s="68"/>
      <c r="Q172" s="79" t="s">
        <v>331</v>
      </c>
      <c r="R172" s="79" t="s">
        <v>332</v>
      </c>
      <c r="S172" s="80" t="s">
        <v>954</v>
      </c>
      <c r="T172" s="81">
        <v>16</v>
      </c>
      <c r="U172" s="68">
        <v>46373541.677724332</v>
      </c>
      <c r="V172" s="68">
        <v>1485833.6300000004</v>
      </c>
      <c r="W172" s="68">
        <v>382087.47000000003</v>
      </c>
      <c r="X172" s="68">
        <v>151182.92000000001</v>
      </c>
      <c r="Y172" s="68">
        <v>6537824.4011974279</v>
      </c>
      <c r="Z172" s="68">
        <v>1000444.815426226</v>
      </c>
      <c r="AA172" s="68">
        <v>1118217.0112382101</v>
      </c>
      <c r="AB172" s="68">
        <v>220749.23900136352</v>
      </c>
      <c r="AC172" s="68">
        <f t="shared" si="15"/>
        <v>57756725.314587556</v>
      </c>
      <c r="AD172" s="68">
        <v>486844.14999999997</v>
      </c>
      <c r="AF172" s="79" t="s">
        <v>331</v>
      </c>
      <c r="AG172" s="79" t="s">
        <v>332</v>
      </c>
      <c r="AH172" s="80" t="s">
        <v>1156</v>
      </c>
      <c r="AI172" s="81">
        <v>16</v>
      </c>
      <c r="AJ172" s="68">
        <v>47091879.175898857</v>
      </c>
      <c r="AK172" s="68">
        <v>1500498.3599999999</v>
      </c>
      <c r="AL172" s="68">
        <v>387643.93</v>
      </c>
      <c r="AM172" s="68">
        <v>153362.10999999999</v>
      </c>
      <c r="AN172" s="68">
        <v>6648100.5011014836</v>
      </c>
      <c r="AO172" s="68">
        <v>1000444.815426226</v>
      </c>
      <c r="AP172" s="68">
        <v>1137037.4771106667</v>
      </c>
      <c r="AQ172" s="68">
        <v>224035.84650467336</v>
      </c>
      <c r="AR172" s="68">
        <f t="shared" si="16"/>
        <v>58643532.566041909</v>
      </c>
      <c r="AS172" s="68">
        <v>500530.35000000003</v>
      </c>
      <c r="AU172" s="79" t="s">
        <v>331</v>
      </c>
      <c r="AV172" s="79" t="s">
        <v>332</v>
      </c>
      <c r="AW172" s="80" t="s">
        <v>1157</v>
      </c>
      <c r="AX172" s="81">
        <v>16</v>
      </c>
      <c r="AY172" s="68">
        <v>48267524.640216008</v>
      </c>
      <c r="AZ172" s="68">
        <v>1539528.28</v>
      </c>
      <c r="BA172" s="68">
        <v>397710.36</v>
      </c>
      <c r="BB172" s="68">
        <v>157398.43</v>
      </c>
      <c r="BC172" s="68">
        <v>6821854.7749487823</v>
      </c>
      <c r="BD172" s="68">
        <v>1000444.815426226</v>
      </c>
      <c r="BE172" s="68">
        <v>1166901.9429925105</v>
      </c>
      <c r="BF172" s="68">
        <v>230453.27556416392</v>
      </c>
      <c r="BG172" s="68">
        <f t="shared" si="17"/>
        <v>60095328.279147685</v>
      </c>
      <c r="BH172" s="68">
        <v>513511.75999999995</v>
      </c>
    </row>
    <row r="173" spans="2:60">
      <c r="B173" s="79" t="s">
        <v>333</v>
      </c>
      <c r="C173" s="79" t="s">
        <v>334</v>
      </c>
      <c r="D173" s="80" t="s">
        <v>953</v>
      </c>
      <c r="E173" s="81">
        <v>19</v>
      </c>
      <c r="F173" s="68"/>
      <c r="G173" s="68"/>
      <c r="H173" s="68"/>
      <c r="I173" s="68"/>
      <c r="J173" s="68"/>
      <c r="K173" s="68"/>
      <c r="L173" s="68"/>
      <c r="M173" s="68"/>
      <c r="N173" s="68">
        <f t="shared" si="14"/>
        <v>0</v>
      </c>
      <c r="O173" s="68"/>
      <c r="Q173" s="79" t="s">
        <v>333</v>
      </c>
      <c r="R173" s="79" t="s">
        <v>334</v>
      </c>
      <c r="S173" s="80" t="s">
        <v>954</v>
      </c>
      <c r="T173" s="81">
        <v>16</v>
      </c>
      <c r="U173" s="68">
        <v>9380689.3867375441</v>
      </c>
      <c r="V173" s="68">
        <v>421978.19999999984</v>
      </c>
      <c r="W173" s="68">
        <v>172264.61000000002</v>
      </c>
      <c r="X173" s="68">
        <v>32703.440000000002</v>
      </c>
      <c r="Y173" s="68">
        <v>1589268.9264031406</v>
      </c>
      <c r="Z173" s="68">
        <v>508569.69890126388</v>
      </c>
      <c r="AA173" s="68">
        <v>714497.22640987649</v>
      </c>
      <c r="AB173" s="68">
        <v>107460.82285161503</v>
      </c>
      <c r="AC173" s="68">
        <f t="shared" si="15"/>
        <v>13164989.991303438</v>
      </c>
      <c r="AD173" s="68">
        <v>237557.68000000002</v>
      </c>
      <c r="AF173" s="79" t="s">
        <v>333</v>
      </c>
      <c r="AG173" s="79" t="s">
        <v>334</v>
      </c>
      <c r="AH173" s="80" t="s">
        <v>1156</v>
      </c>
      <c r="AI173" s="81">
        <v>16</v>
      </c>
      <c r="AJ173" s="68">
        <v>9534320.1557299178</v>
      </c>
      <c r="AK173" s="68">
        <v>424744.38000000012</v>
      </c>
      <c r="AL173" s="68">
        <v>174668.62</v>
      </c>
      <c r="AM173" s="68">
        <v>33199</v>
      </c>
      <c r="AN173" s="68">
        <v>1615680.6850883309</v>
      </c>
      <c r="AO173" s="68">
        <v>508569.69890126388</v>
      </c>
      <c r="AP173" s="68">
        <v>726384.92146176076</v>
      </c>
      <c r="AQ173" s="68">
        <v>109055.56868135184</v>
      </c>
      <c r="AR173" s="68">
        <f t="shared" si="16"/>
        <v>13370843.499862626</v>
      </c>
      <c r="AS173" s="68">
        <v>244220.47</v>
      </c>
      <c r="AU173" s="79" t="s">
        <v>333</v>
      </c>
      <c r="AV173" s="79" t="s">
        <v>334</v>
      </c>
      <c r="AW173" s="80" t="s">
        <v>1157</v>
      </c>
      <c r="AX173" s="81">
        <v>16</v>
      </c>
      <c r="AY173" s="68">
        <v>9781612.4772567321</v>
      </c>
      <c r="AZ173" s="68">
        <v>435876.86999999994</v>
      </c>
      <c r="BA173" s="68">
        <v>179239.45</v>
      </c>
      <c r="BB173" s="68">
        <v>34082.89</v>
      </c>
      <c r="BC173" s="68">
        <v>1657925.8384779147</v>
      </c>
      <c r="BD173" s="68">
        <v>508569.69890126388</v>
      </c>
      <c r="BE173" s="68">
        <v>745510.71519460378</v>
      </c>
      <c r="BF173" s="68">
        <v>112179.9086017292</v>
      </c>
      <c r="BG173" s="68">
        <f t="shared" si="17"/>
        <v>13705647.638432242</v>
      </c>
      <c r="BH173" s="68">
        <v>250649.78999999998</v>
      </c>
    </row>
    <row r="174" spans="2:60">
      <c r="B174" s="79" t="s">
        <v>335</v>
      </c>
      <c r="C174" s="79" t="s">
        <v>336</v>
      </c>
      <c r="D174" s="80" t="s">
        <v>953</v>
      </c>
      <c r="E174" s="81">
        <v>19</v>
      </c>
      <c r="F174" s="68"/>
      <c r="G174" s="68"/>
      <c r="H174" s="68"/>
      <c r="I174" s="68"/>
      <c r="J174" s="68"/>
      <c r="K174" s="68"/>
      <c r="L174" s="68"/>
      <c r="M174" s="68"/>
      <c r="N174" s="68">
        <f t="shared" si="14"/>
        <v>0</v>
      </c>
      <c r="O174" s="68"/>
      <c r="Q174" s="79" t="s">
        <v>335</v>
      </c>
      <c r="R174" s="79" t="s">
        <v>336</v>
      </c>
      <c r="S174" s="80" t="s">
        <v>954</v>
      </c>
      <c r="T174" s="81">
        <v>16</v>
      </c>
      <c r="U174" s="68">
        <v>7861167.7025898015</v>
      </c>
      <c r="V174" s="68">
        <v>538708.3899999999</v>
      </c>
      <c r="W174" s="68">
        <v>632490.17000000004</v>
      </c>
      <c r="X174" s="68">
        <v>26894.040000000005</v>
      </c>
      <c r="Y174" s="68">
        <v>1109721.7912644229</v>
      </c>
      <c r="Z174" s="68">
        <v>204020.8315969996</v>
      </c>
      <c r="AA174" s="68">
        <v>584000.6300556591</v>
      </c>
      <c r="AB174" s="68">
        <v>103675.46356572211</v>
      </c>
      <c r="AC174" s="68">
        <f t="shared" si="15"/>
        <v>11333882.469072603</v>
      </c>
      <c r="AD174" s="68">
        <v>273203.45</v>
      </c>
      <c r="AF174" s="79" t="s">
        <v>335</v>
      </c>
      <c r="AG174" s="79" t="s">
        <v>336</v>
      </c>
      <c r="AH174" s="80" t="s">
        <v>1156</v>
      </c>
      <c r="AI174" s="81">
        <v>16</v>
      </c>
      <c r="AJ174" s="68">
        <v>7977785.899051168</v>
      </c>
      <c r="AK174" s="68">
        <v>542719.24</v>
      </c>
      <c r="AL174" s="68">
        <v>641674</v>
      </c>
      <c r="AM174" s="68">
        <v>27262.229999999996</v>
      </c>
      <c r="AN174" s="68">
        <v>1128159.2570064755</v>
      </c>
      <c r="AO174" s="68">
        <v>204020.8315969996</v>
      </c>
      <c r="AP174" s="68">
        <v>593827.60000698757</v>
      </c>
      <c r="AQ174" s="68">
        <v>105092.50989182293</v>
      </c>
      <c r="AR174" s="68">
        <f t="shared" si="16"/>
        <v>11501469.337553455</v>
      </c>
      <c r="AS174" s="68">
        <v>280927.77</v>
      </c>
      <c r="AU174" s="79" t="s">
        <v>335</v>
      </c>
      <c r="AV174" s="79" t="s">
        <v>336</v>
      </c>
      <c r="AW174" s="80" t="s">
        <v>1157</v>
      </c>
      <c r="AX174" s="81">
        <v>16</v>
      </c>
      <c r="AY174" s="68">
        <v>8176097.1359168533</v>
      </c>
      <c r="AZ174" s="68">
        <v>556811.56000000006</v>
      </c>
      <c r="BA174" s="68">
        <v>658407.61999999988</v>
      </c>
      <c r="BB174" s="68">
        <v>28029.859999999997</v>
      </c>
      <c r="BC174" s="68">
        <v>1157604.698042836</v>
      </c>
      <c r="BD174" s="68">
        <v>204020.8315969996</v>
      </c>
      <c r="BE174" s="68">
        <v>609193.81000024616</v>
      </c>
      <c r="BF174" s="68">
        <v>108007.53129120544</v>
      </c>
      <c r="BG174" s="68">
        <f t="shared" si="17"/>
        <v>11786373.47684814</v>
      </c>
      <c r="BH174" s="68">
        <v>288200.43</v>
      </c>
    </row>
    <row r="175" spans="2:60">
      <c r="B175" s="79" t="s">
        <v>337</v>
      </c>
      <c r="C175" s="79" t="s">
        <v>338</v>
      </c>
      <c r="D175" s="80" t="s">
        <v>953</v>
      </c>
      <c r="E175" s="81">
        <v>19</v>
      </c>
      <c r="F175" s="68"/>
      <c r="G175" s="68"/>
      <c r="H175" s="68"/>
      <c r="I175" s="68"/>
      <c r="J175" s="68"/>
      <c r="K175" s="68"/>
      <c r="L175" s="68"/>
      <c r="M175" s="68"/>
      <c r="N175" s="68">
        <f t="shared" si="14"/>
        <v>0</v>
      </c>
      <c r="O175" s="68"/>
      <c r="Q175" s="79" t="s">
        <v>337</v>
      </c>
      <c r="R175" s="79" t="s">
        <v>338</v>
      </c>
      <c r="S175" s="80" t="s">
        <v>954</v>
      </c>
      <c r="T175" s="81">
        <v>16</v>
      </c>
      <c r="U175" s="68">
        <v>3323157.6318034898</v>
      </c>
      <c r="V175" s="68">
        <v>143409.88999999998</v>
      </c>
      <c r="W175" s="68">
        <v>75048.92</v>
      </c>
      <c r="X175" s="68">
        <v>8846.8299999999981</v>
      </c>
      <c r="Y175" s="68">
        <v>428862.35752541514</v>
      </c>
      <c r="Z175" s="68">
        <v>200635.48935158623</v>
      </c>
      <c r="AA175" s="68">
        <v>80594.041466346389</v>
      </c>
      <c r="AB175" s="68">
        <v>38564.184295069426</v>
      </c>
      <c r="AC175" s="68">
        <f t="shared" si="15"/>
        <v>4389504.2444419079</v>
      </c>
      <c r="AD175" s="68">
        <v>90384.9</v>
      </c>
      <c r="AF175" s="79" t="s">
        <v>337</v>
      </c>
      <c r="AG175" s="79" t="s">
        <v>338</v>
      </c>
      <c r="AH175" s="80" t="s">
        <v>1156</v>
      </c>
      <c r="AI175" s="81">
        <v>16</v>
      </c>
      <c r="AJ175" s="68">
        <v>3364295.2782228952</v>
      </c>
      <c r="AK175" s="68">
        <v>144284.95999999996</v>
      </c>
      <c r="AL175" s="68">
        <v>75968.899999999994</v>
      </c>
      <c r="AM175" s="68">
        <v>8972.7000000000007</v>
      </c>
      <c r="AN175" s="68">
        <v>435999.3680144432</v>
      </c>
      <c r="AO175" s="68">
        <v>200635.48935158623</v>
      </c>
      <c r="AP175" s="68">
        <v>81942.702730306308</v>
      </c>
      <c r="AQ175" s="68">
        <v>39008.784437119029</v>
      </c>
      <c r="AR175" s="68">
        <f t="shared" si="16"/>
        <v>4444101.3727563508</v>
      </c>
      <c r="AS175" s="68">
        <v>92993.190000000017</v>
      </c>
      <c r="AU175" s="79" t="s">
        <v>337</v>
      </c>
      <c r="AV175" s="79" t="s">
        <v>338</v>
      </c>
      <c r="AW175" s="80" t="s">
        <v>1157</v>
      </c>
      <c r="AX175" s="81">
        <v>16</v>
      </c>
      <c r="AY175" s="68">
        <v>3442005.8473467296</v>
      </c>
      <c r="AZ175" s="68">
        <v>148007.46999999997</v>
      </c>
      <c r="BA175" s="68">
        <v>78106.61</v>
      </c>
      <c r="BB175" s="68">
        <v>9230.7800000000007</v>
      </c>
      <c r="BC175" s="68">
        <v>447417.20273032528</v>
      </c>
      <c r="BD175" s="68">
        <v>200635.48935158623</v>
      </c>
      <c r="BE175" s="68">
        <v>83993.804264648323</v>
      </c>
      <c r="BF175" s="68">
        <v>40032.81452199351</v>
      </c>
      <c r="BG175" s="68">
        <f t="shared" si="17"/>
        <v>4544871.7182152821</v>
      </c>
      <c r="BH175" s="68">
        <v>95441.7</v>
      </c>
    </row>
    <row r="176" spans="2:60">
      <c r="B176" s="79" t="s">
        <v>339</v>
      </c>
      <c r="C176" s="79" t="s">
        <v>340</v>
      </c>
      <c r="D176" s="80" t="s">
        <v>953</v>
      </c>
      <c r="E176" s="81">
        <v>19</v>
      </c>
      <c r="F176" s="68"/>
      <c r="G176" s="68"/>
      <c r="H176" s="68"/>
      <c r="I176" s="68"/>
      <c r="J176" s="68"/>
      <c r="K176" s="68"/>
      <c r="L176" s="68"/>
      <c r="M176" s="68"/>
      <c r="N176" s="68">
        <f t="shared" si="14"/>
        <v>0</v>
      </c>
      <c r="O176" s="68"/>
      <c r="Q176" s="79" t="s">
        <v>339</v>
      </c>
      <c r="R176" s="79" t="s">
        <v>340</v>
      </c>
      <c r="S176" s="80" t="s">
        <v>954</v>
      </c>
      <c r="T176" s="81">
        <v>16</v>
      </c>
      <c r="U176" s="68">
        <v>6147613.4389668694</v>
      </c>
      <c r="V176" s="68">
        <v>168689</v>
      </c>
      <c r="W176" s="68">
        <v>28815.05</v>
      </c>
      <c r="X176" s="68">
        <v>19498.189999999999</v>
      </c>
      <c r="Y176" s="68">
        <v>800617.0859465613</v>
      </c>
      <c r="Z176" s="68">
        <v>625679.57683953526</v>
      </c>
      <c r="AA176" s="68">
        <v>268960.1176183006</v>
      </c>
      <c r="AB176" s="68">
        <v>64714.877835341729</v>
      </c>
      <c r="AC176" s="68">
        <f t="shared" si="15"/>
        <v>8132822.697206609</v>
      </c>
      <c r="AD176" s="68">
        <v>8235.36</v>
      </c>
      <c r="AF176" s="79" t="s">
        <v>339</v>
      </c>
      <c r="AG176" s="79" t="s">
        <v>340</v>
      </c>
      <c r="AH176" s="80" t="s">
        <v>1156</v>
      </c>
      <c r="AI176" s="81">
        <v>16</v>
      </c>
      <c r="AJ176" s="68">
        <v>6235509.2491683904</v>
      </c>
      <c r="AK176" s="68">
        <v>170999.63</v>
      </c>
      <c r="AL176" s="68">
        <v>29188.9</v>
      </c>
      <c r="AM176" s="68">
        <v>19748.27</v>
      </c>
      <c r="AN176" s="68">
        <v>813907.92471454723</v>
      </c>
      <c r="AO176" s="68">
        <v>625679.57683953526</v>
      </c>
      <c r="AP176" s="68">
        <v>273636.43938721291</v>
      </c>
      <c r="AQ176" s="68">
        <v>65550.41787362285</v>
      </c>
      <c r="AR176" s="68">
        <f t="shared" si="16"/>
        <v>8242689.1179833086</v>
      </c>
      <c r="AS176" s="68">
        <v>8468.7099999999991</v>
      </c>
      <c r="AU176" s="79" t="s">
        <v>339</v>
      </c>
      <c r="AV176" s="79" t="s">
        <v>340</v>
      </c>
      <c r="AW176" s="80" t="s">
        <v>1157</v>
      </c>
      <c r="AX176" s="81">
        <v>16</v>
      </c>
      <c r="AY176" s="68">
        <v>6387878.6578874039</v>
      </c>
      <c r="AZ176" s="68">
        <v>175438.88000000003</v>
      </c>
      <c r="BA176" s="68">
        <v>29989.98</v>
      </c>
      <c r="BB176" s="68">
        <v>20287.349999999999</v>
      </c>
      <c r="BC176" s="68">
        <v>835141.40851974266</v>
      </c>
      <c r="BD176" s="68">
        <v>625679.57683953526</v>
      </c>
      <c r="BE176" s="68">
        <v>280626.6755169509</v>
      </c>
      <c r="BF176" s="68">
        <v>67333.56891583465</v>
      </c>
      <c r="BG176" s="68">
        <f t="shared" si="17"/>
        <v>8431091.4276794679</v>
      </c>
      <c r="BH176" s="68">
        <v>8715.33</v>
      </c>
    </row>
    <row r="177" spans="2:60">
      <c r="B177" s="79" t="s">
        <v>341</v>
      </c>
      <c r="C177" s="79" t="s">
        <v>342</v>
      </c>
      <c r="D177" s="80" t="s">
        <v>953</v>
      </c>
      <c r="E177" s="81">
        <v>19</v>
      </c>
      <c r="F177" s="68"/>
      <c r="G177" s="68"/>
      <c r="H177" s="68"/>
      <c r="I177" s="68"/>
      <c r="J177" s="68"/>
      <c r="K177" s="68"/>
      <c r="L177" s="68"/>
      <c r="M177" s="68"/>
      <c r="N177" s="68">
        <f t="shared" si="14"/>
        <v>0</v>
      </c>
      <c r="O177" s="68"/>
      <c r="Q177" s="79" t="s">
        <v>341</v>
      </c>
      <c r="R177" s="79" t="s">
        <v>342</v>
      </c>
      <c r="S177" s="80" t="s">
        <v>954</v>
      </c>
      <c r="T177" s="81">
        <v>16</v>
      </c>
      <c r="U177" s="68">
        <v>9140557.8130007833</v>
      </c>
      <c r="V177" s="68">
        <v>488898.06000000011</v>
      </c>
      <c r="W177" s="68">
        <v>223124.47000000003</v>
      </c>
      <c r="X177" s="68">
        <v>31312.34</v>
      </c>
      <c r="Y177" s="68">
        <v>1161531.5290990225</v>
      </c>
      <c r="Z177" s="68">
        <v>972518.08727755921</v>
      </c>
      <c r="AA177" s="68">
        <v>591244.50513218681</v>
      </c>
      <c r="AB177" s="68">
        <v>103466.83334575035</v>
      </c>
      <c r="AC177" s="68">
        <f t="shared" si="15"/>
        <v>13030672.807855304</v>
      </c>
      <c r="AD177" s="68">
        <v>318019.17</v>
      </c>
      <c r="AF177" s="79" t="s">
        <v>341</v>
      </c>
      <c r="AG177" s="79" t="s">
        <v>342</v>
      </c>
      <c r="AH177" s="80" t="s">
        <v>1156</v>
      </c>
      <c r="AI177" s="81">
        <v>16</v>
      </c>
      <c r="AJ177" s="68">
        <v>9291124.2109357677</v>
      </c>
      <c r="AK177" s="68">
        <v>491667.34999999986</v>
      </c>
      <c r="AL177" s="68">
        <v>226286.17</v>
      </c>
      <c r="AM177" s="68">
        <v>31693.56</v>
      </c>
      <c r="AN177" s="68">
        <v>1180884.245698682</v>
      </c>
      <c r="AO177" s="68">
        <v>972518.08727755921</v>
      </c>
      <c r="AP177" s="68">
        <v>601065.37112982292</v>
      </c>
      <c r="AQ177" s="68">
        <v>105003.70546313934</v>
      </c>
      <c r="AR177" s="68">
        <f t="shared" si="16"/>
        <v>13227213.030504972</v>
      </c>
      <c r="AS177" s="68">
        <v>326970.33000000007</v>
      </c>
      <c r="AU177" s="79" t="s">
        <v>341</v>
      </c>
      <c r="AV177" s="79" t="s">
        <v>342</v>
      </c>
      <c r="AW177" s="80" t="s">
        <v>1157</v>
      </c>
      <c r="AX177" s="81">
        <v>16</v>
      </c>
      <c r="AY177" s="68">
        <v>9532118.3775300514</v>
      </c>
      <c r="AZ177" s="68">
        <v>504376.11999999988</v>
      </c>
      <c r="BA177" s="68">
        <v>232275.39</v>
      </c>
      <c r="BB177" s="68">
        <v>32538.149999999998</v>
      </c>
      <c r="BC177" s="68">
        <v>1211709.9512998825</v>
      </c>
      <c r="BD177" s="68">
        <v>972518.08727755921</v>
      </c>
      <c r="BE177" s="68">
        <v>617004.45267486502</v>
      </c>
      <c r="BF177" s="68">
        <v>108010.06140609272</v>
      </c>
      <c r="BG177" s="68">
        <f t="shared" si="17"/>
        <v>13545992.110188451</v>
      </c>
      <c r="BH177" s="68">
        <v>335441.52</v>
      </c>
    </row>
    <row r="178" spans="2:60">
      <c r="B178" s="79" t="s">
        <v>343</v>
      </c>
      <c r="C178" s="79" t="s">
        <v>344</v>
      </c>
      <c r="D178" s="80" t="s">
        <v>953</v>
      </c>
      <c r="E178" s="81">
        <v>19</v>
      </c>
      <c r="F178" s="68"/>
      <c r="G178" s="68"/>
      <c r="H178" s="68"/>
      <c r="I178" s="68"/>
      <c r="J178" s="68"/>
      <c r="K178" s="68"/>
      <c r="L178" s="68"/>
      <c r="M178" s="68"/>
      <c r="N178" s="68">
        <f t="shared" si="14"/>
        <v>0</v>
      </c>
      <c r="O178" s="68"/>
      <c r="Q178" s="79" t="s">
        <v>343</v>
      </c>
      <c r="R178" s="79" t="s">
        <v>344</v>
      </c>
      <c r="S178" s="80" t="s">
        <v>954</v>
      </c>
      <c r="T178" s="81">
        <v>16</v>
      </c>
      <c r="U178" s="68">
        <v>5069689.6746987831</v>
      </c>
      <c r="V178" s="68">
        <v>249825.67</v>
      </c>
      <c r="W178" s="68">
        <v>115548.31000000001</v>
      </c>
      <c r="X178" s="68">
        <v>0</v>
      </c>
      <c r="Y178" s="68">
        <v>746279.068087577</v>
      </c>
      <c r="Z178" s="68">
        <v>247423.00922393613</v>
      </c>
      <c r="AA178" s="68">
        <v>279592.70898717956</v>
      </c>
      <c r="AB178" s="68">
        <v>58487.635707749985</v>
      </c>
      <c r="AC178" s="68">
        <f t="shared" si="15"/>
        <v>6925137.4567052247</v>
      </c>
      <c r="AD178" s="68">
        <v>158291.37999999998</v>
      </c>
      <c r="AF178" s="79" t="s">
        <v>343</v>
      </c>
      <c r="AG178" s="79" t="s">
        <v>344</v>
      </c>
      <c r="AH178" s="80" t="s">
        <v>1156</v>
      </c>
      <c r="AI178" s="81">
        <v>16</v>
      </c>
      <c r="AJ178" s="68">
        <v>5139591.0574899437</v>
      </c>
      <c r="AK178" s="68">
        <v>251187.70999999996</v>
      </c>
      <c r="AL178" s="68">
        <v>117140.90999999999</v>
      </c>
      <c r="AM178" s="68">
        <v>0</v>
      </c>
      <c r="AN178" s="68">
        <v>758700.5468008715</v>
      </c>
      <c r="AO178" s="68">
        <v>247423.00922393613</v>
      </c>
      <c r="AP178" s="68">
        <v>284423.1720084016</v>
      </c>
      <c r="AQ178" s="68">
        <v>59230.576011418365</v>
      </c>
      <c r="AR178" s="68">
        <f t="shared" si="16"/>
        <v>7020452.1015345715</v>
      </c>
      <c r="AS178" s="68">
        <v>162755.12</v>
      </c>
      <c r="AU178" s="79" t="s">
        <v>343</v>
      </c>
      <c r="AV178" s="79" t="s">
        <v>344</v>
      </c>
      <c r="AW178" s="80" t="s">
        <v>1157</v>
      </c>
      <c r="AX178" s="81">
        <v>16</v>
      </c>
      <c r="AY178" s="68">
        <v>5263326.4677275522</v>
      </c>
      <c r="AZ178" s="68">
        <v>257782.17</v>
      </c>
      <c r="BA178" s="68">
        <v>120155.96</v>
      </c>
      <c r="BB178" s="68">
        <v>0</v>
      </c>
      <c r="BC178" s="68">
        <v>778490.14648278861</v>
      </c>
      <c r="BD178" s="68">
        <v>247423.00922393613</v>
      </c>
      <c r="BE178" s="68">
        <v>291640.04927083792</v>
      </c>
      <c r="BF178" s="68">
        <v>60831.416542416438</v>
      </c>
      <c r="BG178" s="68">
        <f t="shared" si="17"/>
        <v>7186627.1892475309</v>
      </c>
      <c r="BH178" s="68">
        <v>166977.97</v>
      </c>
    </row>
    <row r="179" spans="2:60">
      <c r="B179" s="79" t="s">
        <v>345</v>
      </c>
      <c r="C179" s="79" t="s">
        <v>346</v>
      </c>
      <c r="D179" s="80" t="s">
        <v>953</v>
      </c>
      <c r="E179" s="81">
        <v>19</v>
      </c>
      <c r="F179" s="68"/>
      <c r="G179" s="68"/>
      <c r="H179" s="68"/>
      <c r="I179" s="68"/>
      <c r="J179" s="68"/>
      <c r="K179" s="68"/>
      <c r="L179" s="68"/>
      <c r="M179" s="68"/>
      <c r="N179" s="68">
        <f t="shared" si="14"/>
        <v>0</v>
      </c>
      <c r="O179" s="68"/>
      <c r="Q179" s="79" t="s">
        <v>345</v>
      </c>
      <c r="R179" s="79" t="s">
        <v>346</v>
      </c>
      <c r="S179" s="80" t="s">
        <v>954</v>
      </c>
      <c r="T179" s="81">
        <v>16</v>
      </c>
      <c r="U179" s="68">
        <v>8498112.2575676106</v>
      </c>
      <c r="V179" s="68">
        <v>409595.76999999996</v>
      </c>
      <c r="W179" s="68">
        <v>74630.960000000006</v>
      </c>
      <c r="X179" s="68">
        <v>29295.3</v>
      </c>
      <c r="Y179" s="68">
        <v>1642707.1133434169</v>
      </c>
      <c r="Z179" s="68">
        <v>912075.95748665847</v>
      </c>
      <c r="AA179" s="68">
        <v>618731.20592535613</v>
      </c>
      <c r="AB179" s="68">
        <v>101494.95083603077</v>
      </c>
      <c r="AC179" s="68">
        <f t="shared" si="15"/>
        <v>12584553.075159077</v>
      </c>
      <c r="AD179" s="68">
        <v>297909.56</v>
      </c>
      <c r="AF179" s="79" t="s">
        <v>345</v>
      </c>
      <c r="AG179" s="79" t="s">
        <v>346</v>
      </c>
      <c r="AH179" s="80" t="s">
        <v>1156</v>
      </c>
      <c r="AI179" s="81">
        <v>16</v>
      </c>
      <c r="AJ179" s="68">
        <v>8638377.8200834841</v>
      </c>
      <c r="AK179" s="68">
        <v>411444.12999999989</v>
      </c>
      <c r="AL179" s="68">
        <v>75717.73</v>
      </c>
      <c r="AM179" s="68">
        <v>29670.559999999998</v>
      </c>
      <c r="AN179" s="68">
        <v>1670036.4870777056</v>
      </c>
      <c r="AO179" s="68">
        <v>912075.95748665847</v>
      </c>
      <c r="AP179" s="68">
        <v>629225.39311635762</v>
      </c>
      <c r="AQ179" s="68">
        <v>102999.82955324277</v>
      </c>
      <c r="AR179" s="68">
        <f t="shared" si="16"/>
        <v>12775784.487317448</v>
      </c>
      <c r="AS179" s="68">
        <v>306236.58000000007</v>
      </c>
      <c r="AU179" s="79" t="s">
        <v>345</v>
      </c>
      <c r="AV179" s="79" t="s">
        <v>346</v>
      </c>
      <c r="AW179" s="80" t="s">
        <v>1157</v>
      </c>
      <c r="AX179" s="81">
        <v>16</v>
      </c>
      <c r="AY179" s="68">
        <v>8863186.6727857217</v>
      </c>
      <c r="AZ179" s="68">
        <v>422075.37999999995</v>
      </c>
      <c r="BA179" s="68">
        <v>77621.14</v>
      </c>
      <c r="BB179" s="68">
        <v>30480.019999999997</v>
      </c>
      <c r="BC179" s="68">
        <v>1713641.0015854097</v>
      </c>
      <c r="BD179" s="68">
        <v>912075.95748665847</v>
      </c>
      <c r="BE179" s="68">
        <v>645619.53553520911</v>
      </c>
      <c r="BF179" s="68">
        <v>105951.02984569408</v>
      </c>
      <c r="BG179" s="68">
        <f t="shared" si="17"/>
        <v>13084898.147238694</v>
      </c>
      <c r="BH179" s="68">
        <v>314247.40999999997</v>
      </c>
    </row>
    <row r="180" spans="2:60">
      <c r="B180" s="79" t="s">
        <v>347</v>
      </c>
      <c r="C180" s="79" t="s">
        <v>348</v>
      </c>
      <c r="D180" s="80" t="s">
        <v>953</v>
      </c>
      <c r="E180" s="81">
        <v>19</v>
      </c>
      <c r="F180" s="68"/>
      <c r="G180" s="68"/>
      <c r="H180" s="68"/>
      <c r="I180" s="68"/>
      <c r="J180" s="68"/>
      <c r="K180" s="68"/>
      <c r="L180" s="68"/>
      <c r="M180" s="68"/>
      <c r="N180" s="68">
        <f t="shared" si="14"/>
        <v>0</v>
      </c>
      <c r="O180" s="68"/>
      <c r="Q180" s="79" t="s">
        <v>347</v>
      </c>
      <c r="R180" s="79" t="s">
        <v>348</v>
      </c>
      <c r="S180" s="80" t="s">
        <v>954</v>
      </c>
      <c r="T180" s="81">
        <v>16</v>
      </c>
      <c r="U180" s="68">
        <v>4847985.1575714136</v>
      </c>
      <c r="V180" s="68">
        <v>222727.63999999998</v>
      </c>
      <c r="W180" s="68">
        <v>113531.26</v>
      </c>
      <c r="X180" s="68">
        <v>15271.960000000001</v>
      </c>
      <c r="Y180" s="68">
        <v>677437.10634903016</v>
      </c>
      <c r="Z180" s="68">
        <v>449272.44444262254</v>
      </c>
      <c r="AA180" s="68">
        <v>342202.07090662734</v>
      </c>
      <c r="AB180" s="68">
        <v>57589.822238234803</v>
      </c>
      <c r="AC180" s="68">
        <f t="shared" si="15"/>
        <v>6880382.6715079276</v>
      </c>
      <c r="AD180" s="68">
        <v>154365.21</v>
      </c>
      <c r="AF180" s="79" t="s">
        <v>347</v>
      </c>
      <c r="AG180" s="79" t="s">
        <v>348</v>
      </c>
      <c r="AH180" s="80" t="s">
        <v>1156</v>
      </c>
      <c r="AI180" s="81">
        <v>16</v>
      </c>
      <c r="AJ180" s="68">
        <v>4914893.6553107435</v>
      </c>
      <c r="AK180" s="68">
        <v>223871.52</v>
      </c>
      <c r="AL180" s="68">
        <v>115117.90999999999</v>
      </c>
      <c r="AM180" s="68">
        <v>15413.27</v>
      </c>
      <c r="AN180" s="68">
        <v>688711.31348645827</v>
      </c>
      <c r="AO180" s="68">
        <v>449272.44444262254</v>
      </c>
      <c r="AP180" s="68">
        <v>348024.83380774874</v>
      </c>
      <c r="AQ180" s="68">
        <v>58321.097655382939</v>
      </c>
      <c r="AR180" s="68">
        <f t="shared" si="16"/>
        <v>6972292.7847029548</v>
      </c>
      <c r="AS180" s="68">
        <v>158666.74000000002</v>
      </c>
      <c r="AU180" s="79" t="s">
        <v>347</v>
      </c>
      <c r="AV180" s="79" t="s">
        <v>348</v>
      </c>
      <c r="AW180" s="80" t="s">
        <v>1157</v>
      </c>
      <c r="AX180" s="81">
        <v>16</v>
      </c>
      <c r="AY180" s="68">
        <v>5032910.6319150301</v>
      </c>
      <c r="AZ180" s="68">
        <v>229697.61</v>
      </c>
      <c r="BA180" s="68">
        <v>118195.82999999999</v>
      </c>
      <c r="BB180" s="68">
        <v>15877.05</v>
      </c>
      <c r="BC180" s="68">
        <v>706684.27392752829</v>
      </c>
      <c r="BD180" s="68">
        <v>449272.44444262254</v>
      </c>
      <c r="BE180" s="68">
        <v>357144.9017322397</v>
      </c>
      <c r="BF180" s="68">
        <v>59899.799511672929</v>
      </c>
      <c r="BG180" s="68">
        <f t="shared" si="17"/>
        <v>7132500.9415290942</v>
      </c>
      <c r="BH180" s="68">
        <v>162818.40000000002</v>
      </c>
    </row>
    <row r="181" spans="2:60">
      <c r="B181" s="79" t="s">
        <v>349</v>
      </c>
      <c r="C181" s="79" t="s">
        <v>350</v>
      </c>
      <c r="D181" s="80" t="s">
        <v>953</v>
      </c>
      <c r="E181" s="81">
        <v>19</v>
      </c>
      <c r="F181" s="68"/>
      <c r="G181" s="68"/>
      <c r="H181" s="68"/>
      <c r="I181" s="68"/>
      <c r="J181" s="68"/>
      <c r="K181" s="68"/>
      <c r="L181" s="68"/>
      <c r="M181" s="68"/>
      <c r="N181" s="68">
        <f t="shared" si="14"/>
        <v>0</v>
      </c>
      <c r="O181" s="68"/>
      <c r="Q181" s="79" t="s">
        <v>349</v>
      </c>
      <c r="R181" s="79" t="s">
        <v>350</v>
      </c>
      <c r="S181" s="80" t="s">
        <v>954</v>
      </c>
      <c r="T181" s="81">
        <v>16</v>
      </c>
      <c r="U181" s="68">
        <v>4845715.9345452096</v>
      </c>
      <c r="V181" s="68">
        <v>243934.69000000003</v>
      </c>
      <c r="W181" s="68">
        <v>145900.16</v>
      </c>
      <c r="X181" s="68">
        <v>0</v>
      </c>
      <c r="Y181" s="68">
        <v>889891.9102398979</v>
      </c>
      <c r="Z181" s="68">
        <v>484664.0056045985</v>
      </c>
      <c r="AA181" s="68">
        <v>385635.06568544474</v>
      </c>
      <c r="AB181" s="68">
        <v>59377.053856029175</v>
      </c>
      <c r="AC181" s="68">
        <f t="shared" si="15"/>
        <v>7202876.5999311805</v>
      </c>
      <c r="AD181" s="68">
        <v>147757.78</v>
      </c>
      <c r="AF181" s="79" t="s">
        <v>349</v>
      </c>
      <c r="AG181" s="79" t="s">
        <v>350</v>
      </c>
      <c r="AH181" s="80" t="s">
        <v>1156</v>
      </c>
      <c r="AI181" s="81">
        <v>16</v>
      </c>
      <c r="AJ181" s="68">
        <v>4912830.6368949758</v>
      </c>
      <c r="AK181" s="68">
        <v>245423.37000000002</v>
      </c>
      <c r="AL181" s="68">
        <v>147967.46000000002</v>
      </c>
      <c r="AM181" s="68">
        <v>0</v>
      </c>
      <c r="AN181" s="68">
        <v>904705.06945984985</v>
      </c>
      <c r="AO181" s="68">
        <v>484664.0056045985</v>
      </c>
      <c r="AP181" s="68">
        <v>392321.38245964504</v>
      </c>
      <c r="AQ181" s="68">
        <v>60136.099346740171</v>
      </c>
      <c r="AR181" s="68">
        <f t="shared" si="16"/>
        <v>7299998.2137658102</v>
      </c>
      <c r="AS181" s="68">
        <v>151950.18999999997</v>
      </c>
      <c r="AU181" s="79" t="s">
        <v>349</v>
      </c>
      <c r="AV181" s="79" t="s">
        <v>350</v>
      </c>
      <c r="AW181" s="80" t="s">
        <v>1157</v>
      </c>
      <c r="AX181" s="81">
        <v>16</v>
      </c>
      <c r="AY181" s="68">
        <v>5030646.7529196106</v>
      </c>
      <c r="AZ181" s="68">
        <v>251821.29000000004</v>
      </c>
      <c r="BA181" s="68">
        <v>151812.05000000002</v>
      </c>
      <c r="BB181" s="68">
        <v>0</v>
      </c>
      <c r="BC181" s="68">
        <v>928321.7822581979</v>
      </c>
      <c r="BD181" s="68">
        <v>484664.0056045985</v>
      </c>
      <c r="BE181" s="68">
        <v>402385.33779434086</v>
      </c>
      <c r="BF181" s="68">
        <v>61763.505621791817</v>
      </c>
      <c r="BG181" s="68">
        <f t="shared" si="17"/>
        <v>7467300.4541985393</v>
      </c>
      <c r="BH181" s="68">
        <v>155885.72999999998</v>
      </c>
    </row>
    <row r="182" spans="2:60">
      <c r="B182" s="79" t="s">
        <v>351</v>
      </c>
      <c r="C182" s="79" t="s">
        <v>352</v>
      </c>
      <c r="D182" s="80" t="s">
        <v>953</v>
      </c>
      <c r="E182" s="81">
        <v>19</v>
      </c>
      <c r="F182" s="68"/>
      <c r="G182" s="68"/>
      <c r="H182" s="68"/>
      <c r="I182" s="68"/>
      <c r="J182" s="68"/>
      <c r="K182" s="68"/>
      <c r="L182" s="68"/>
      <c r="M182" s="68"/>
      <c r="N182" s="68">
        <f t="shared" si="14"/>
        <v>0</v>
      </c>
      <c r="O182" s="68"/>
      <c r="Q182" s="79" t="s">
        <v>351</v>
      </c>
      <c r="R182" s="79" t="s">
        <v>352</v>
      </c>
      <c r="S182" s="80" t="s">
        <v>954</v>
      </c>
      <c r="T182" s="81">
        <v>16</v>
      </c>
      <c r="U182" s="68">
        <v>3574877.6963463528</v>
      </c>
      <c r="V182" s="68">
        <v>98212.55</v>
      </c>
      <c r="W182" s="68">
        <v>35089.100000000006</v>
      </c>
      <c r="X182" s="68">
        <v>9542.6500000000015</v>
      </c>
      <c r="Y182" s="68">
        <v>417327.95515104901</v>
      </c>
      <c r="Z182" s="68">
        <v>196499.24993659038</v>
      </c>
      <c r="AA182" s="68">
        <v>110862.52817019838</v>
      </c>
      <c r="AB182" s="68">
        <v>39760.667829820886</v>
      </c>
      <c r="AC182" s="68">
        <f t="shared" si="15"/>
        <v>4582864.3474340113</v>
      </c>
      <c r="AD182" s="68">
        <v>100691.95</v>
      </c>
      <c r="AF182" s="79" t="s">
        <v>351</v>
      </c>
      <c r="AG182" s="79" t="s">
        <v>352</v>
      </c>
      <c r="AH182" s="80" t="s">
        <v>1156</v>
      </c>
      <c r="AI182" s="81">
        <v>16</v>
      </c>
      <c r="AJ182" s="68">
        <v>3619796.2496958384</v>
      </c>
      <c r="AK182" s="68">
        <v>98214.10000000002</v>
      </c>
      <c r="AL182" s="68">
        <v>35591.730000000003</v>
      </c>
      <c r="AM182" s="68">
        <v>9670.59</v>
      </c>
      <c r="AN182" s="68">
        <v>424239.97165979457</v>
      </c>
      <c r="AO182" s="68">
        <v>196499.24993659038</v>
      </c>
      <c r="AP182" s="68">
        <v>112847.38425483342</v>
      </c>
      <c r="AQ182" s="68">
        <v>40219.933450715616</v>
      </c>
      <c r="AR182" s="68">
        <f t="shared" si="16"/>
        <v>4640651.2489977721</v>
      </c>
      <c r="AS182" s="68">
        <v>103572.04</v>
      </c>
      <c r="AU182" s="79" t="s">
        <v>351</v>
      </c>
      <c r="AV182" s="79" t="s">
        <v>352</v>
      </c>
      <c r="AW182" s="80" t="s">
        <v>1157</v>
      </c>
      <c r="AX182" s="81">
        <v>16</v>
      </c>
      <c r="AY182" s="68">
        <v>3704598.0568369436</v>
      </c>
      <c r="AZ182" s="68">
        <v>100725.97999999997</v>
      </c>
      <c r="BA182" s="68">
        <v>36517.379999999997</v>
      </c>
      <c r="BB182" s="68">
        <v>9940.84</v>
      </c>
      <c r="BC182" s="68">
        <v>435341.03873723117</v>
      </c>
      <c r="BD182" s="68">
        <v>196499.24993659038</v>
      </c>
      <c r="BE182" s="68">
        <v>115668.00490778634</v>
      </c>
      <c r="BF182" s="68">
        <v>41274.896260240115</v>
      </c>
      <c r="BG182" s="68">
        <f t="shared" si="17"/>
        <v>4746771.2566787899</v>
      </c>
      <c r="BH182" s="68">
        <v>106205.81000000001</v>
      </c>
    </row>
    <row r="183" spans="2:60">
      <c r="B183" s="79" t="s">
        <v>353</v>
      </c>
      <c r="C183" s="79" t="s">
        <v>354</v>
      </c>
      <c r="D183" s="80" t="s">
        <v>953</v>
      </c>
      <c r="E183" s="81">
        <v>19</v>
      </c>
      <c r="F183" s="68"/>
      <c r="G183" s="68"/>
      <c r="H183" s="68"/>
      <c r="I183" s="68"/>
      <c r="J183" s="68"/>
      <c r="K183" s="68"/>
      <c r="L183" s="68"/>
      <c r="M183" s="68"/>
      <c r="N183" s="68">
        <f t="shared" si="14"/>
        <v>0</v>
      </c>
      <c r="O183" s="68"/>
      <c r="Q183" s="79" t="s">
        <v>353</v>
      </c>
      <c r="R183" s="79" t="s">
        <v>354</v>
      </c>
      <c r="S183" s="80" t="s">
        <v>954</v>
      </c>
      <c r="T183" s="81">
        <v>16</v>
      </c>
      <c r="U183" s="68">
        <v>3448490.9413684909</v>
      </c>
      <c r="V183" s="68">
        <v>91439.729999999981</v>
      </c>
      <c r="W183" s="68">
        <v>3073.6000000000004</v>
      </c>
      <c r="X183" s="68">
        <v>9797.1200000000008</v>
      </c>
      <c r="Y183" s="68">
        <v>467787.99556763261</v>
      </c>
      <c r="Z183" s="68">
        <v>481829.24035209767</v>
      </c>
      <c r="AA183" s="68">
        <v>246859.04840082274</v>
      </c>
      <c r="AB183" s="68">
        <v>38413.644026986323</v>
      </c>
      <c r="AC183" s="68">
        <f t="shared" si="15"/>
        <v>4787691.3197160307</v>
      </c>
      <c r="AD183" s="68">
        <v>0</v>
      </c>
      <c r="AF183" s="79" t="s">
        <v>353</v>
      </c>
      <c r="AG183" s="79" t="s">
        <v>354</v>
      </c>
      <c r="AH183" s="80" t="s">
        <v>1156</v>
      </c>
      <c r="AI183" s="81">
        <v>16</v>
      </c>
      <c r="AJ183" s="68">
        <v>3492227.8650388895</v>
      </c>
      <c r="AK183" s="68">
        <v>92768.66</v>
      </c>
      <c r="AL183" s="68">
        <v>3178.9900000000002</v>
      </c>
      <c r="AM183" s="68">
        <v>9922.2899999999991</v>
      </c>
      <c r="AN183" s="68">
        <v>475578.2753408025</v>
      </c>
      <c r="AO183" s="68">
        <v>481829.24035209767</v>
      </c>
      <c r="AP183" s="68">
        <v>251446.64545772137</v>
      </c>
      <c r="AQ183" s="68">
        <v>38864.877936942503</v>
      </c>
      <c r="AR183" s="68">
        <f t="shared" si="16"/>
        <v>4845816.8441264536</v>
      </c>
      <c r="AS183" s="68">
        <v>0</v>
      </c>
      <c r="AU183" s="79" t="s">
        <v>353</v>
      </c>
      <c r="AV183" s="79" t="s">
        <v>354</v>
      </c>
      <c r="AW183" s="80" t="s">
        <v>1157</v>
      </c>
      <c r="AX183" s="81">
        <v>16</v>
      </c>
      <c r="AY183" s="68">
        <v>3573259.3227675464</v>
      </c>
      <c r="AZ183" s="68">
        <v>95164.31</v>
      </c>
      <c r="BA183" s="68">
        <v>3234.21</v>
      </c>
      <c r="BB183" s="68">
        <v>10192.669999999998</v>
      </c>
      <c r="BC183" s="68">
        <v>487985.29792696721</v>
      </c>
      <c r="BD183" s="68">
        <v>481829.24035209767</v>
      </c>
      <c r="BE183" s="68">
        <v>257661.49516019659</v>
      </c>
      <c r="BF183" s="68">
        <v>39877.499295484275</v>
      </c>
      <c r="BG183" s="68">
        <f t="shared" si="17"/>
        <v>4949204.045502292</v>
      </c>
      <c r="BH183" s="68">
        <v>0</v>
      </c>
    </row>
    <row r="184" spans="2:60">
      <c r="B184" s="79" t="s">
        <v>355</v>
      </c>
      <c r="C184" s="79" t="s">
        <v>356</v>
      </c>
      <c r="D184" s="80" t="s">
        <v>953</v>
      </c>
      <c r="E184" s="81">
        <v>19</v>
      </c>
      <c r="F184" s="68"/>
      <c r="G184" s="68"/>
      <c r="H184" s="68"/>
      <c r="I184" s="68"/>
      <c r="J184" s="68"/>
      <c r="K184" s="68"/>
      <c r="L184" s="68"/>
      <c r="M184" s="68"/>
      <c r="N184" s="68">
        <f t="shared" si="14"/>
        <v>0</v>
      </c>
      <c r="O184" s="68"/>
      <c r="Q184" s="79" t="s">
        <v>355</v>
      </c>
      <c r="R184" s="79" t="s">
        <v>356</v>
      </c>
      <c r="S184" s="80" t="s">
        <v>954</v>
      </c>
      <c r="T184" s="81">
        <v>16</v>
      </c>
      <c r="U184" s="68">
        <v>1925706.6475953988</v>
      </c>
      <c r="V184" s="68">
        <v>28779.320000000007</v>
      </c>
      <c r="W184" s="68">
        <v>0</v>
      </c>
      <c r="X184" s="68">
        <v>0</v>
      </c>
      <c r="Y184" s="68">
        <v>69196.053268276781</v>
      </c>
      <c r="Z184" s="68">
        <v>141155.49576113082</v>
      </c>
      <c r="AA184" s="68">
        <v>0</v>
      </c>
      <c r="AB184" s="68">
        <v>18908.56790541904</v>
      </c>
      <c r="AC184" s="68">
        <f t="shared" si="15"/>
        <v>2203664.1845302256</v>
      </c>
      <c r="AD184" s="68">
        <v>19918.099999999999</v>
      </c>
      <c r="AF184" s="79" t="s">
        <v>355</v>
      </c>
      <c r="AG184" s="79" t="s">
        <v>356</v>
      </c>
      <c r="AH184" s="80" t="s">
        <v>1156</v>
      </c>
      <c r="AI184" s="81">
        <v>16</v>
      </c>
      <c r="AJ184" s="68">
        <v>1933840.0087705581</v>
      </c>
      <c r="AK184" s="68">
        <v>28593.779999999995</v>
      </c>
      <c r="AL184" s="68">
        <v>0</v>
      </c>
      <c r="AM184" s="68">
        <v>0</v>
      </c>
      <c r="AN184" s="68">
        <v>69552.783989776421</v>
      </c>
      <c r="AO184" s="68">
        <v>141155.49576113082</v>
      </c>
      <c r="AP184" s="68">
        <v>0</v>
      </c>
      <c r="AQ184" s="68">
        <v>18972.695053676143</v>
      </c>
      <c r="AR184" s="68">
        <f t="shared" si="16"/>
        <v>2212361.8135751411</v>
      </c>
      <c r="AS184" s="68">
        <v>20247.05</v>
      </c>
      <c r="AU184" s="79" t="s">
        <v>355</v>
      </c>
      <c r="AV184" s="79" t="s">
        <v>356</v>
      </c>
      <c r="AW184" s="80" t="s">
        <v>1157</v>
      </c>
      <c r="AX184" s="81">
        <v>16</v>
      </c>
      <c r="AY184" s="68">
        <v>1967231.3247757405</v>
      </c>
      <c r="AZ184" s="68">
        <v>29089.389999999996</v>
      </c>
      <c r="BA184" s="68">
        <v>0</v>
      </c>
      <c r="BB184" s="68">
        <v>0</v>
      </c>
      <c r="BC184" s="68">
        <v>70769.365605510306</v>
      </c>
      <c r="BD184" s="68">
        <v>141155.49576113082</v>
      </c>
      <c r="BE184" s="68">
        <v>0</v>
      </c>
      <c r="BF184" s="68">
        <v>19352.152354749385</v>
      </c>
      <c r="BG184" s="68">
        <f t="shared" si="17"/>
        <v>2248197.6384971309</v>
      </c>
      <c r="BH184" s="68">
        <v>20599.91</v>
      </c>
    </row>
    <row r="185" spans="2:60">
      <c r="B185" s="79" t="s">
        <v>357</v>
      </c>
      <c r="C185" s="79" t="s">
        <v>358</v>
      </c>
      <c r="D185" s="80" t="s">
        <v>953</v>
      </c>
      <c r="E185" s="81">
        <v>19</v>
      </c>
      <c r="F185" s="68"/>
      <c r="G185" s="68"/>
      <c r="H185" s="68"/>
      <c r="I185" s="68"/>
      <c r="J185" s="68"/>
      <c r="K185" s="68"/>
      <c r="L185" s="68"/>
      <c r="M185" s="68"/>
      <c r="N185" s="68">
        <f t="shared" si="14"/>
        <v>0</v>
      </c>
      <c r="O185" s="68"/>
      <c r="Q185" s="79" t="s">
        <v>357</v>
      </c>
      <c r="R185" s="79" t="s">
        <v>358</v>
      </c>
      <c r="S185" s="80" t="s">
        <v>954</v>
      </c>
      <c r="T185" s="81">
        <v>16</v>
      </c>
      <c r="U185" s="68">
        <v>8498318.092004681</v>
      </c>
      <c r="V185" s="68">
        <v>417814.86000000004</v>
      </c>
      <c r="W185" s="68">
        <v>0</v>
      </c>
      <c r="X185" s="68">
        <v>31024.19</v>
      </c>
      <c r="Y185" s="68">
        <v>1487451.2905754703</v>
      </c>
      <c r="Z185" s="68">
        <v>724260.39014135278</v>
      </c>
      <c r="AA185" s="68">
        <v>1208893.7208646475</v>
      </c>
      <c r="AB185" s="68">
        <v>104538.41060994938</v>
      </c>
      <c r="AC185" s="68">
        <f t="shared" si="15"/>
        <v>12788309.1541961</v>
      </c>
      <c r="AD185" s="68">
        <v>316008.2</v>
      </c>
      <c r="AF185" s="79" t="s">
        <v>357</v>
      </c>
      <c r="AG185" s="79" t="s">
        <v>358</v>
      </c>
      <c r="AH185" s="80" t="s">
        <v>1156</v>
      </c>
      <c r="AI185" s="81">
        <v>16</v>
      </c>
      <c r="AJ185" s="68">
        <v>8639070.668923771</v>
      </c>
      <c r="AK185" s="68">
        <v>419535.12</v>
      </c>
      <c r="AL185" s="68">
        <v>0</v>
      </c>
      <c r="AM185" s="68">
        <v>31500.890000000003</v>
      </c>
      <c r="AN185" s="68">
        <v>1512237.4985609828</v>
      </c>
      <c r="AO185" s="68">
        <v>724260.39014135278</v>
      </c>
      <c r="AP185" s="68">
        <v>1229398.7647705663</v>
      </c>
      <c r="AQ185" s="68">
        <v>106099.30287454836</v>
      </c>
      <c r="AR185" s="68">
        <f t="shared" si="16"/>
        <v>12987028.795271222</v>
      </c>
      <c r="AS185" s="68">
        <v>324926.16000000003</v>
      </c>
      <c r="AU185" s="79" t="s">
        <v>357</v>
      </c>
      <c r="AV185" s="79" t="s">
        <v>358</v>
      </c>
      <c r="AW185" s="80" t="s">
        <v>1157</v>
      </c>
      <c r="AX185" s="81">
        <v>16</v>
      </c>
      <c r="AY185" s="68">
        <v>8863402.6069439091</v>
      </c>
      <c r="AZ185" s="68">
        <v>430402.87999999983</v>
      </c>
      <c r="BA185" s="68">
        <v>0</v>
      </c>
      <c r="BB185" s="68">
        <v>32342.149999999998</v>
      </c>
      <c r="BC185" s="68">
        <v>1551704.6782683427</v>
      </c>
      <c r="BD185" s="68">
        <v>724260.39014135278</v>
      </c>
      <c r="BE185" s="68">
        <v>1261477.6672143014</v>
      </c>
      <c r="BF185" s="68">
        <v>109132.70817312039</v>
      </c>
      <c r="BG185" s="68">
        <f t="shared" si="17"/>
        <v>13306084.810741028</v>
      </c>
      <c r="BH185" s="68">
        <v>333361.73000000004</v>
      </c>
    </row>
    <row r="186" spans="2:60">
      <c r="B186" s="79" t="s">
        <v>359</v>
      </c>
      <c r="C186" s="79" t="s">
        <v>360</v>
      </c>
      <c r="D186" s="80" t="s">
        <v>953</v>
      </c>
      <c r="E186" s="81">
        <v>19</v>
      </c>
      <c r="F186" s="68"/>
      <c r="G186" s="68"/>
      <c r="H186" s="68"/>
      <c r="I186" s="68"/>
      <c r="J186" s="68"/>
      <c r="K186" s="68"/>
      <c r="L186" s="68"/>
      <c r="M186" s="68"/>
      <c r="N186" s="68">
        <f t="shared" si="14"/>
        <v>0</v>
      </c>
      <c r="O186" s="68"/>
      <c r="Q186" s="79" t="s">
        <v>359</v>
      </c>
      <c r="R186" s="79" t="s">
        <v>360</v>
      </c>
      <c r="S186" s="80" t="s">
        <v>954</v>
      </c>
      <c r="T186" s="81">
        <v>16</v>
      </c>
      <c r="U186" s="68">
        <v>2945326.1474328483</v>
      </c>
      <c r="V186" s="68">
        <v>80494.600000000006</v>
      </c>
      <c r="W186" s="68">
        <v>0</v>
      </c>
      <c r="X186" s="68">
        <v>6915.6100000000006</v>
      </c>
      <c r="Y186" s="68">
        <v>310658.85153324984</v>
      </c>
      <c r="Z186" s="68">
        <v>205095.32093294535</v>
      </c>
      <c r="AA186" s="68">
        <v>50159.827360004856</v>
      </c>
      <c r="AB186" s="68">
        <v>28819.479692509864</v>
      </c>
      <c r="AC186" s="68">
        <f t="shared" si="15"/>
        <v>3692395.1569515578</v>
      </c>
      <c r="AD186" s="68">
        <v>64925.32</v>
      </c>
      <c r="AF186" s="79" t="s">
        <v>359</v>
      </c>
      <c r="AG186" s="79" t="s">
        <v>360</v>
      </c>
      <c r="AH186" s="80" t="s">
        <v>1156</v>
      </c>
      <c r="AI186" s="81">
        <v>16</v>
      </c>
      <c r="AJ186" s="68">
        <v>2979779.4495550762</v>
      </c>
      <c r="AK186" s="68">
        <v>80805.810000000027</v>
      </c>
      <c r="AL186" s="68">
        <v>0</v>
      </c>
      <c r="AM186" s="68">
        <v>7032.2999999999993</v>
      </c>
      <c r="AN186" s="68">
        <v>315838.45674400131</v>
      </c>
      <c r="AO186" s="68">
        <v>205095.32093294535</v>
      </c>
      <c r="AP186" s="68">
        <v>51134.9293975982</v>
      </c>
      <c r="AQ186" s="68">
        <v>29125.599389026873</v>
      </c>
      <c r="AR186" s="68">
        <f t="shared" si="16"/>
        <v>3735588.1760186478</v>
      </c>
      <c r="AS186" s="68">
        <v>66776.31</v>
      </c>
      <c r="AU186" s="79" t="s">
        <v>359</v>
      </c>
      <c r="AV186" s="79" t="s">
        <v>360</v>
      </c>
      <c r="AW186" s="80" t="s">
        <v>1157</v>
      </c>
      <c r="AX186" s="81">
        <v>16</v>
      </c>
      <c r="AY186" s="68">
        <v>3047095.0915478342</v>
      </c>
      <c r="AZ186" s="68">
        <v>82885.78</v>
      </c>
      <c r="BA186" s="68">
        <v>0</v>
      </c>
      <c r="BB186" s="68">
        <v>7154.4699999999993</v>
      </c>
      <c r="BC186" s="68">
        <v>324088.57031855633</v>
      </c>
      <c r="BD186" s="68">
        <v>205095.32093294535</v>
      </c>
      <c r="BE186" s="68">
        <v>52308.110924225737</v>
      </c>
      <c r="BF186" s="68">
        <v>29862.947815691121</v>
      </c>
      <c r="BG186" s="68">
        <f t="shared" si="17"/>
        <v>3817024.5415392527</v>
      </c>
      <c r="BH186" s="68">
        <v>68534.25</v>
      </c>
    </row>
    <row r="187" spans="2:60">
      <c r="B187" s="79" t="s">
        <v>361</v>
      </c>
      <c r="C187" s="79" t="s">
        <v>362</v>
      </c>
      <c r="D187" s="80" t="s">
        <v>953</v>
      </c>
      <c r="E187" s="81">
        <v>19</v>
      </c>
      <c r="F187" s="68"/>
      <c r="G187" s="68"/>
      <c r="H187" s="68"/>
      <c r="I187" s="68"/>
      <c r="J187" s="68"/>
      <c r="K187" s="68"/>
      <c r="L187" s="68"/>
      <c r="M187" s="68"/>
      <c r="N187" s="68">
        <f t="shared" si="14"/>
        <v>0</v>
      </c>
      <c r="O187" s="68"/>
      <c r="Q187" s="79" t="s">
        <v>361</v>
      </c>
      <c r="R187" s="79" t="s">
        <v>362</v>
      </c>
      <c r="S187" s="80" t="s">
        <v>954</v>
      </c>
      <c r="T187" s="81">
        <v>16</v>
      </c>
      <c r="U187" s="68">
        <v>2902466.8350737728</v>
      </c>
      <c r="V187" s="68">
        <v>80073.56</v>
      </c>
      <c r="W187" s="68">
        <v>0</v>
      </c>
      <c r="X187" s="68">
        <v>0</v>
      </c>
      <c r="Y187" s="68">
        <v>368740.14017127</v>
      </c>
      <c r="Z187" s="68">
        <v>342875.4107544432</v>
      </c>
      <c r="AA187" s="68">
        <v>233805.45061517172</v>
      </c>
      <c r="AB187" s="68">
        <v>33317.49895919906</v>
      </c>
      <c r="AC187" s="68">
        <f t="shared" si="15"/>
        <v>4014042.6855738568</v>
      </c>
      <c r="AD187" s="68">
        <v>52763.790000000008</v>
      </c>
      <c r="AF187" s="79" t="s">
        <v>361</v>
      </c>
      <c r="AG187" s="79" t="s">
        <v>362</v>
      </c>
      <c r="AH187" s="80" t="s">
        <v>1156</v>
      </c>
      <c r="AI187" s="81">
        <v>16</v>
      </c>
      <c r="AJ187" s="68">
        <v>2936783.3230473287</v>
      </c>
      <c r="AK187" s="68">
        <v>80550.590000000011</v>
      </c>
      <c r="AL187" s="68">
        <v>0</v>
      </c>
      <c r="AM187" s="68">
        <v>0</v>
      </c>
      <c r="AN187" s="68">
        <v>374860.95831964642</v>
      </c>
      <c r="AO187" s="68">
        <v>342875.4107544432</v>
      </c>
      <c r="AP187" s="68">
        <v>237714.5973082165</v>
      </c>
      <c r="AQ187" s="68">
        <v>33692.640166616067</v>
      </c>
      <c r="AR187" s="68">
        <f t="shared" si="16"/>
        <v>4060696.7795962505</v>
      </c>
      <c r="AS187" s="68">
        <v>54219.259999999995</v>
      </c>
      <c r="AU187" s="79" t="s">
        <v>361</v>
      </c>
      <c r="AV187" s="79" t="s">
        <v>362</v>
      </c>
      <c r="AW187" s="80" t="s">
        <v>1157</v>
      </c>
      <c r="AX187" s="81">
        <v>16</v>
      </c>
      <c r="AY187" s="68">
        <v>3003233.6233421601</v>
      </c>
      <c r="AZ187" s="68">
        <v>82627.840000000026</v>
      </c>
      <c r="BA187" s="68">
        <v>0</v>
      </c>
      <c r="BB187" s="68">
        <v>0</v>
      </c>
      <c r="BC187" s="68">
        <v>384641.43664843735</v>
      </c>
      <c r="BD187" s="68">
        <v>342875.4107544432</v>
      </c>
      <c r="BE187" s="68">
        <v>243822.49590574947</v>
      </c>
      <c r="BF187" s="68">
        <v>34560.235275919549</v>
      </c>
      <c r="BG187" s="68">
        <f t="shared" si="17"/>
        <v>4147420.3719267095</v>
      </c>
      <c r="BH187" s="68">
        <v>55659.329999999994</v>
      </c>
    </row>
    <row r="188" spans="2:60">
      <c r="B188" s="79" t="s">
        <v>363</v>
      </c>
      <c r="C188" s="79" t="s">
        <v>364</v>
      </c>
      <c r="D188" s="80" t="s">
        <v>953</v>
      </c>
      <c r="E188" s="81">
        <v>19</v>
      </c>
      <c r="F188" s="68"/>
      <c r="G188" s="68"/>
      <c r="H188" s="68"/>
      <c r="I188" s="68"/>
      <c r="J188" s="68"/>
      <c r="K188" s="68"/>
      <c r="L188" s="68"/>
      <c r="M188" s="68"/>
      <c r="N188" s="68">
        <f t="shared" si="14"/>
        <v>0</v>
      </c>
      <c r="O188" s="68"/>
      <c r="Q188" s="79" t="s">
        <v>363</v>
      </c>
      <c r="R188" s="79" t="s">
        <v>364</v>
      </c>
      <c r="S188" s="80" t="s">
        <v>954</v>
      </c>
      <c r="T188" s="81">
        <v>16</v>
      </c>
      <c r="U188" s="68">
        <v>28315956.47620146</v>
      </c>
      <c r="V188" s="68">
        <v>480289.86000000004</v>
      </c>
      <c r="W188" s="68">
        <v>192863</v>
      </c>
      <c r="X188" s="68">
        <v>97935.11000000003</v>
      </c>
      <c r="Y188" s="68">
        <v>4403837.586493344</v>
      </c>
      <c r="Z188" s="68">
        <v>1700740.0778127867</v>
      </c>
      <c r="AA188" s="68">
        <v>2214970.1488494352</v>
      </c>
      <c r="AB188" s="68">
        <v>313505.87664268911</v>
      </c>
      <c r="AC188" s="68">
        <f t="shared" si="15"/>
        <v>37732491.045999706</v>
      </c>
      <c r="AD188" s="68">
        <v>12392.909999999998</v>
      </c>
      <c r="AF188" s="79" t="s">
        <v>363</v>
      </c>
      <c r="AG188" s="79" t="s">
        <v>364</v>
      </c>
      <c r="AH188" s="80" t="s">
        <v>1156</v>
      </c>
      <c r="AI188" s="81">
        <v>16</v>
      </c>
      <c r="AJ188" s="68">
        <v>28589415.66175909</v>
      </c>
      <c r="AK188" s="68">
        <v>482997.37</v>
      </c>
      <c r="AL188" s="68">
        <v>194009.78000000003</v>
      </c>
      <c r="AM188" s="68">
        <v>98600.040000000008</v>
      </c>
      <c r="AN188" s="68">
        <v>4445664.4220136069</v>
      </c>
      <c r="AO188" s="68">
        <v>1700740.0778127867</v>
      </c>
      <c r="AP188" s="68">
        <v>2236854.123022343</v>
      </c>
      <c r="AQ188" s="68">
        <v>315125.474542059</v>
      </c>
      <c r="AR188" s="68">
        <f t="shared" si="16"/>
        <v>38076101.579149887</v>
      </c>
      <c r="AS188" s="68">
        <v>12694.630000000001</v>
      </c>
      <c r="AU188" s="79" t="s">
        <v>363</v>
      </c>
      <c r="AV188" s="79" t="s">
        <v>364</v>
      </c>
      <c r="AW188" s="80" t="s">
        <v>1157</v>
      </c>
      <c r="AX188" s="81">
        <v>16</v>
      </c>
      <c r="AY188" s="68">
        <v>29138478.81309101</v>
      </c>
      <c r="AZ188" s="68">
        <v>491396.53</v>
      </c>
      <c r="BA188" s="68">
        <v>197437.53</v>
      </c>
      <c r="BB188" s="68">
        <v>100277.74</v>
      </c>
      <c r="BC188" s="68">
        <v>4530102.2049776753</v>
      </c>
      <c r="BD188" s="68">
        <v>1700740.0778127867</v>
      </c>
      <c r="BE188" s="68">
        <v>2279678.3365979772</v>
      </c>
      <c r="BF188" s="68">
        <v>321015.51147995144</v>
      </c>
      <c r="BG188" s="68">
        <f t="shared" si="17"/>
        <v>38772035.773959398</v>
      </c>
      <c r="BH188" s="68">
        <v>12909.03</v>
      </c>
    </row>
    <row r="189" spans="2:60">
      <c r="B189" s="79" t="s">
        <v>365</v>
      </c>
      <c r="C189" s="79" t="s">
        <v>366</v>
      </c>
      <c r="D189" s="80" t="s">
        <v>953</v>
      </c>
      <c r="E189" s="81">
        <v>19</v>
      </c>
      <c r="F189" s="68"/>
      <c r="G189" s="68"/>
      <c r="H189" s="68"/>
      <c r="I189" s="68"/>
      <c r="J189" s="68"/>
      <c r="K189" s="68"/>
      <c r="L189" s="68"/>
      <c r="M189" s="68"/>
      <c r="N189" s="68">
        <f t="shared" si="14"/>
        <v>0</v>
      </c>
      <c r="O189" s="68"/>
      <c r="Q189" s="79" t="s">
        <v>365</v>
      </c>
      <c r="R189" s="79" t="s">
        <v>366</v>
      </c>
      <c r="S189" s="80" t="s">
        <v>954</v>
      </c>
      <c r="T189" s="81">
        <v>16</v>
      </c>
      <c r="U189" s="68">
        <v>195670529.48894516</v>
      </c>
      <c r="V189" s="68">
        <v>5376412.4300000006</v>
      </c>
      <c r="W189" s="68">
        <v>2420836.0299999998</v>
      </c>
      <c r="X189" s="68">
        <v>683090.17999999993</v>
      </c>
      <c r="Y189" s="68">
        <v>27704905.473245338</v>
      </c>
      <c r="Z189" s="68">
        <v>9096938.3971419688</v>
      </c>
      <c r="AA189" s="68">
        <v>14932598.690643799</v>
      </c>
      <c r="AB189" s="68">
        <v>2197932.7424577773</v>
      </c>
      <c r="AC189" s="68">
        <f t="shared" si="15"/>
        <v>258843119.67243403</v>
      </c>
      <c r="AD189" s="68">
        <v>759876.24</v>
      </c>
      <c r="AF189" s="79" t="s">
        <v>365</v>
      </c>
      <c r="AG189" s="79" t="s">
        <v>366</v>
      </c>
      <c r="AH189" s="80" t="s">
        <v>1156</v>
      </c>
      <c r="AI189" s="81">
        <v>16</v>
      </c>
      <c r="AJ189" s="68">
        <v>198884499.19004023</v>
      </c>
      <c r="AK189" s="68">
        <v>5443620.2999999998</v>
      </c>
      <c r="AL189" s="68">
        <v>2455895.65</v>
      </c>
      <c r="AM189" s="68">
        <v>693023.85</v>
      </c>
      <c r="AN189" s="68">
        <v>28162766.418084361</v>
      </c>
      <c r="AO189" s="68">
        <v>9096938.3971419688</v>
      </c>
      <c r="AP189" s="68">
        <v>15183156.151534362</v>
      </c>
      <c r="AQ189" s="68">
        <v>2230637.4103437662</v>
      </c>
      <c r="AR189" s="68">
        <f t="shared" si="16"/>
        <v>262931864.85714468</v>
      </c>
      <c r="AS189" s="68">
        <v>781327.49</v>
      </c>
      <c r="AU189" s="79" t="s">
        <v>365</v>
      </c>
      <c r="AV189" s="79" t="s">
        <v>366</v>
      </c>
      <c r="AW189" s="80" t="s">
        <v>1157</v>
      </c>
      <c r="AX189" s="81">
        <v>16</v>
      </c>
      <c r="AY189" s="68">
        <v>204076568.74639022</v>
      </c>
      <c r="AZ189" s="68">
        <v>5585695.6000000006</v>
      </c>
      <c r="BA189" s="68">
        <v>2520015.1800000002</v>
      </c>
      <c r="BB189" s="68">
        <v>711133.24</v>
      </c>
      <c r="BC189" s="68">
        <v>28900457.454462659</v>
      </c>
      <c r="BD189" s="68">
        <v>9096938.3971419688</v>
      </c>
      <c r="BE189" s="68">
        <v>15581895.759544406</v>
      </c>
      <c r="BF189" s="68">
        <v>2294511.7772861421</v>
      </c>
      <c r="BG189" s="68">
        <f t="shared" si="17"/>
        <v>269568928.65482539</v>
      </c>
      <c r="BH189" s="68">
        <v>801712.49999999988</v>
      </c>
    </row>
    <row r="190" spans="2:60">
      <c r="B190" s="79" t="s">
        <v>367</v>
      </c>
      <c r="C190" s="79" t="s">
        <v>368</v>
      </c>
      <c r="D190" s="80" t="s">
        <v>953</v>
      </c>
      <c r="E190" s="81">
        <v>19</v>
      </c>
      <c r="F190" s="68"/>
      <c r="G190" s="68"/>
      <c r="H190" s="68"/>
      <c r="I190" s="68"/>
      <c r="J190" s="68"/>
      <c r="K190" s="68"/>
      <c r="L190" s="68"/>
      <c r="M190" s="68"/>
      <c r="N190" s="68">
        <f t="shared" si="14"/>
        <v>0</v>
      </c>
      <c r="O190" s="68"/>
      <c r="Q190" s="79" t="s">
        <v>367</v>
      </c>
      <c r="R190" s="79" t="s">
        <v>368</v>
      </c>
      <c r="S190" s="80" t="s">
        <v>954</v>
      </c>
      <c r="T190" s="81">
        <v>16</v>
      </c>
      <c r="U190" s="68">
        <v>253289190.87381241</v>
      </c>
      <c r="V190" s="68">
        <v>11177015.23</v>
      </c>
      <c r="W190" s="68">
        <v>5521826.8500000006</v>
      </c>
      <c r="X190" s="68">
        <v>879417.79</v>
      </c>
      <c r="Y190" s="68">
        <v>42790962.464700937</v>
      </c>
      <c r="Z190" s="68">
        <v>12095590.623620553</v>
      </c>
      <c r="AA190" s="68">
        <v>18223891.677204333</v>
      </c>
      <c r="AB190" s="68">
        <v>3158070.3046845794</v>
      </c>
      <c r="AC190" s="68">
        <f t="shared" si="15"/>
        <v>352584912.36402285</v>
      </c>
      <c r="AD190" s="68">
        <v>5448946.5500000007</v>
      </c>
      <c r="AF190" s="79" t="s">
        <v>367</v>
      </c>
      <c r="AG190" s="79" t="s">
        <v>368</v>
      </c>
      <c r="AH190" s="80" t="s">
        <v>1156</v>
      </c>
      <c r="AI190" s="81">
        <v>16</v>
      </c>
      <c r="AJ190" s="68">
        <v>257432443.31516585</v>
      </c>
      <c r="AK190" s="68">
        <v>11262883.850000001</v>
      </c>
      <c r="AL190" s="68">
        <v>5601634.6200000001</v>
      </c>
      <c r="AM190" s="68">
        <v>892153.56</v>
      </c>
      <c r="AN190" s="68">
        <v>43493927.179299675</v>
      </c>
      <c r="AO190" s="68">
        <v>12095590.623620553</v>
      </c>
      <c r="AP190" s="68">
        <v>18528566.849831611</v>
      </c>
      <c r="AQ190" s="68">
        <v>3205065.0461798906</v>
      </c>
      <c r="AR190" s="68">
        <f t="shared" si="16"/>
        <v>358115904.60409755</v>
      </c>
      <c r="AS190" s="68">
        <v>5603639.5599999996</v>
      </c>
      <c r="AU190" s="79" t="s">
        <v>367</v>
      </c>
      <c r="AV190" s="79" t="s">
        <v>368</v>
      </c>
      <c r="AW190" s="80" t="s">
        <v>1157</v>
      </c>
      <c r="AX190" s="81">
        <v>16</v>
      </c>
      <c r="AY190" s="68">
        <v>264185294.01116255</v>
      </c>
      <c r="AZ190" s="68">
        <v>11558022.399999995</v>
      </c>
      <c r="BA190" s="68">
        <v>5748591.2799999993</v>
      </c>
      <c r="BB190" s="68">
        <v>915555.30999999982</v>
      </c>
      <c r="BC190" s="68">
        <v>44637034.000855625</v>
      </c>
      <c r="BD190" s="68">
        <v>12095590.623620553</v>
      </c>
      <c r="BE190" s="68">
        <v>19016289.654014856</v>
      </c>
      <c r="BF190" s="68">
        <v>3296836.7394622564</v>
      </c>
      <c r="BG190" s="68">
        <f t="shared" si="17"/>
        <v>367204103.4591158</v>
      </c>
      <c r="BH190" s="68">
        <v>5750889.4400000004</v>
      </c>
    </row>
    <row r="191" spans="2:60">
      <c r="B191" s="79" t="s">
        <v>369</v>
      </c>
      <c r="C191" s="79" t="s">
        <v>370</v>
      </c>
      <c r="D191" s="80" t="s">
        <v>953</v>
      </c>
      <c r="E191" s="81">
        <v>19</v>
      </c>
      <c r="F191" s="68"/>
      <c r="G191" s="68"/>
      <c r="H191" s="68"/>
      <c r="I191" s="68"/>
      <c r="J191" s="68"/>
      <c r="K191" s="68"/>
      <c r="L191" s="68"/>
      <c r="M191" s="68"/>
      <c r="N191" s="68">
        <f t="shared" si="14"/>
        <v>0</v>
      </c>
      <c r="O191" s="68"/>
      <c r="Q191" s="79" t="s">
        <v>369</v>
      </c>
      <c r="R191" s="79" t="s">
        <v>370</v>
      </c>
      <c r="S191" s="80" t="s">
        <v>954</v>
      </c>
      <c r="T191" s="81">
        <v>16</v>
      </c>
      <c r="U191" s="68">
        <v>1724138.7412754982</v>
      </c>
      <c r="V191" s="68">
        <v>35819.89</v>
      </c>
      <c r="W191" s="68">
        <v>0</v>
      </c>
      <c r="X191" s="68">
        <v>5534.85</v>
      </c>
      <c r="Y191" s="68">
        <v>234821.8899046455</v>
      </c>
      <c r="Z191" s="68">
        <v>112927.40068010108</v>
      </c>
      <c r="AA191" s="68">
        <v>0</v>
      </c>
      <c r="AB191" s="68">
        <v>19005.037197061349</v>
      </c>
      <c r="AC191" s="68">
        <f t="shared" si="15"/>
        <v>2132247.809057306</v>
      </c>
      <c r="AD191" s="68">
        <v>0</v>
      </c>
      <c r="AF191" s="79" t="s">
        <v>369</v>
      </c>
      <c r="AG191" s="79" t="s">
        <v>370</v>
      </c>
      <c r="AH191" s="80" t="s">
        <v>1156</v>
      </c>
      <c r="AI191" s="81">
        <v>16</v>
      </c>
      <c r="AJ191" s="68">
        <v>1751872.5353046281</v>
      </c>
      <c r="AK191" s="68">
        <v>36345.58</v>
      </c>
      <c r="AL191" s="68">
        <v>0</v>
      </c>
      <c r="AM191" s="68">
        <v>5656.079999999999</v>
      </c>
      <c r="AN191" s="68">
        <v>238652.13164271094</v>
      </c>
      <c r="AO191" s="68">
        <v>112927.40068010108</v>
      </c>
      <c r="AP191" s="68">
        <v>0</v>
      </c>
      <c r="AQ191" s="68">
        <v>19286.512999837752</v>
      </c>
      <c r="AR191" s="68">
        <f t="shared" si="16"/>
        <v>2164740.2406272781</v>
      </c>
      <c r="AS191" s="68">
        <v>0</v>
      </c>
      <c r="AU191" s="79" t="s">
        <v>369</v>
      </c>
      <c r="AV191" s="79" t="s">
        <v>370</v>
      </c>
      <c r="AW191" s="80" t="s">
        <v>1157</v>
      </c>
      <c r="AX191" s="81">
        <v>16</v>
      </c>
      <c r="AY191" s="68">
        <v>1798185.0832341635</v>
      </c>
      <c r="AZ191" s="68">
        <v>37304.1</v>
      </c>
      <c r="BA191" s="68">
        <v>0</v>
      </c>
      <c r="BB191" s="68">
        <v>5755.49</v>
      </c>
      <c r="BC191" s="68">
        <v>244918.31997378235</v>
      </c>
      <c r="BD191" s="68">
        <v>112927.40068010108</v>
      </c>
      <c r="BE191" s="68">
        <v>0</v>
      </c>
      <c r="BF191" s="68">
        <v>19840.351374554448</v>
      </c>
      <c r="BG191" s="68">
        <f t="shared" si="17"/>
        <v>2218930.7452626014</v>
      </c>
      <c r="BH191" s="68">
        <v>0</v>
      </c>
    </row>
    <row r="192" spans="2:60">
      <c r="B192" s="79" t="s">
        <v>371</v>
      </c>
      <c r="C192" s="79" t="s">
        <v>372</v>
      </c>
      <c r="D192" s="80" t="s">
        <v>953</v>
      </c>
      <c r="E192" s="81">
        <v>19</v>
      </c>
      <c r="F192" s="68"/>
      <c r="G192" s="68"/>
      <c r="H192" s="68"/>
      <c r="I192" s="68"/>
      <c r="J192" s="68"/>
      <c r="K192" s="68"/>
      <c r="L192" s="68"/>
      <c r="M192" s="68"/>
      <c r="N192" s="68">
        <f t="shared" si="14"/>
        <v>0</v>
      </c>
      <c r="O192" s="68"/>
      <c r="Q192" s="79" t="s">
        <v>371</v>
      </c>
      <c r="R192" s="79" t="s">
        <v>372</v>
      </c>
      <c r="S192" s="80" t="s">
        <v>954</v>
      </c>
      <c r="T192" s="81">
        <v>16</v>
      </c>
      <c r="U192" s="68">
        <v>49544782.713700712</v>
      </c>
      <c r="V192" s="68">
        <v>1357918.3099999998</v>
      </c>
      <c r="W192" s="68">
        <v>593899.95999999985</v>
      </c>
      <c r="X192" s="68">
        <v>170640.51</v>
      </c>
      <c r="Y192" s="68">
        <v>5730635.3598291343</v>
      </c>
      <c r="Z192" s="68">
        <v>1809224.7827418975</v>
      </c>
      <c r="AA192" s="68">
        <v>2264991.9242083137</v>
      </c>
      <c r="AB192" s="68">
        <v>544590.14435888082</v>
      </c>
      <c r="AC192" s="68">
        <f t="shared" si="15"/>
        <v>62016683.704838939</v>
      </c>
      <c r="AD192" s="68">
        <v>0</v>
      </c>
      <c r="AF192" s="79" t="s">
        <v>371</v>
      </c>
      <c r="AG192" s="79" t="s">
        <v>372</v>
      </c>
      <c r="AH192" s="80" t="s">
        <v>1156</v>
      </c>
      <c r="AI192" s="81">
        <v>16</v>
      </c>
      <c r="AJ192" s="68">
        <v>50358635.101317145</v>
      </c>
      <c r="AK192" s="68">
        <v>1377570.47</v>
      </c>
      <c r="AL192" s="68">
        <v>602477.6</v>
      </c>
      <c r="AM192" s="68">
        <v>173138.99</v>
      </c>
      <c r="AN192" s="68">
        <v>5825151.9240788221</v>
      </c>
      <c r="AO192" s="68">
        <v>1809224.7827418975</v>
      </c>
      <c r="AP192" s="68">
        <v>2302847.5481713926</v>
      </c>
      <c r="AQ192" s="68">
        <v>552692.59370569885</v>
      </c>
      <c r="AR192" s="68">
        <f t="shared" si="16"/>
        <v>63001739.010014959</v>
      </c>
      <c r="AS192" s="68">
        <v>0</v>
      </c>
      <c r="AU192" s="79" t="s">
        <v>371</v>
      </c>
      <c r="AV192" s="79" t="s">
        <v>372</v>
      </c>
      <c r="AW192" s="80" t="s">
        <v>1157</v>
      </c>
      <c r="AX192" s="81">
        <v>16</v>
      </c>
      <c r="AY192" s="68">
        <v>51677589.7652101</v>
      </c>
      <c r="AZ192" s="68">
        <v>1413718.8199999998</v>
      </c>
      <c r="BA192" s="68">
        <v>618288.82000000007</v>
      </c>
      <c r="BB192" s="68">
        <v>177674.09999999998</v>
      </c>
      <c r="BC192" s="68">
        <v>5978014.4167641597</v>
      </c>
      <c r="BD192" s="68">
        <v>1809224.7827418975</v>
      </c>
      <c r="BE192" s="68">
        <v>2363394.5796253621</v>
      </c>
      <c r="BF192" s="68">
        <v>568524.39964679629</v>
      </c>
      <c r="BG192" s="68">
        <f t="shared" si="17"/>
        <v>64606429.683988318</v>
      </c>
      <c r="BH192" s="68">
        <v>0</v>
      </c>
    </row>
    <row r="193" spans="2:60">
      <c r="B193" s="79" t="s">
        <v>373</v>
      </c>
      <c r="C193" s="79" t="s">
        <v>374</v>
      </c>
      <c r="D193" s="80" t="s">
        <v>953</v>
      </c>
      <c r="E193" s="81">
        <v>19</v>
      </c>
      <c r="F193" s="68"/>
      <c r="G193" s="68"/>
      <c r="H193" s="68"/>
      <c r="I193" s="68"/>
      <c r="J193" s="68"/>
      <c r="K193" s="68"/>
      <c r="L193" s="68"/>
      <c r="M193" s="68"/>
      <c r="N193" s="68">
        <f t="shared" si="14"/>
        <v>0</v>
      </c>
      <c r="O193" s="68"/>
      <c r="Q193" s="79" t="s">
        <v>373</v>
      </c>
      <c r="R193" s="79" t="s">
        <v>374</v>
      </c>
      <c r="S193" s="80" t="s">
        <v>954</v>
      </c>
      <c r="T193" s="81">
        <v>16</v>
      </c>
      <c r="U193" s="68">
        <v>87926969.758195192</v>
      </c>
      <c r="V193" s="68">
        <v>1923323.0299999998</v>
      </c>
      <c r="W193" s="68">
        <v>671871.79</v>
      </c>
      <c r="X193" s="68">
        <v>306013.62</v>
      </c>
      <c r="Y193" s="68">
        <v>11896106.332486367</v>
      </c>
      <c r="Z193" s="68">
        <v>4105241.8975482089</v>
      </c>
      <c r="AA193" s="68">
        <v>5417592.3508597128</v>
      </c>
      <c r="AB193" s="68">
        <v>985626.3080984056</v>
      </c>
      <c r="AC193" s="68">
        <f t="shared" si="15"/>
        <v>113385412.4971879</v>
      </c>
      <c r="AD193" s="68">
        <v>152667.41</v>
      </c>
      <c r="AF193" s="79" t="s">
        <v>373</v>
      </c>
      <c r="AG193" s="79" t="s">
        <v>374</v>
      </c>
      <c r="AH193" s="80" t="s">
        <v>1156</v>
      </c>
      <c r="AI193" s="81">
        <v>16</v>
      </c>
      <c r="AJ193" s="68">
        <v>89367117.183719099</v>
      </c>
      <c r="AK193" s="68">
        <v>1948976.38</v>
      </c>
      <c r="AL193" s="68">
        <v>681646.61999999988</v>
      </c>
      <c r="AM193" s="68">
        <v>310439.22000000003</v>
      </c>
      <c r="AN193" s="68">
        <v>12091640.988896538</v>
      </c>
      <c r="AO193" s="68">
        <v>4105241.8975482089</v>
      </c>
      <c r="AP193" s="68">
        <v>5508264.5177711239</v>
      </c>
      <c r="AQ193" s="68">
        <v>1000291.8006263673</v>
      </c>
      <c r="AR193" s="68">
        <f t="shared" si="16"/>
        <v>115170563.10856134</v>
      </c>
      <c r="AS193" s="68">
        <v>156944.5</v>
      </c>
      <c r="AU193" s="79" t="s">
        <v>373</v>
      </c>
      <c r="AV193" s="79" t="s">
        <v>374</v>
      </c>
      <c r="AW193" s="80" t="s">
        <v>1157</v>
      </c>
      <c r="AX193" s="81">
        <v>16</v>
      </c>
      <c r="AY193" s="68">
        <v>91711040.291469112</v>
      </c>
      <c r="AZ193" s="68">
        <v>2000173.0100000002</v>
      </c>
      <c r="BA193" s="68">
        <v>699608.13</v>
      </c>
      <c r="BB193" s="68">
        <v>318614.11000000004</v>
      </c>
      <c r="BC193" s="68">
        <v>12409465.917954374</v>
      </c>
      <c r="BD193" s="68">
        <v>4105241.8975482089</v>
      </c>
      <c r="BE193" s="68">
        <v>5653295.6680714665</v>
      </c>
      <c r="BF193" s="68">
        <v>1028937.9758247435</v>
      </c>
      <c r="BG193" s="68">
        <f t="shared" si="17"/>
        <v>118087516.6308679</v>
      </c>
      <c r="BH193" s="68">
        <v>161139.63</v>
      </c>
    </row>
    <row r="194" spans="2:60">
      <c r="B194" s="79" t="s">
        <v>375</v>
      </c>
      <c r="C194" s="79" t="s">
        <v>376</v>
      </c>
      <c r="D194" s="80" t="s">
        <v>953</v>
      </c>
      <c r="E194" s="81">
        <v>19</v>
      </c>
      <c r="F194" s="68"/>
      <c r="G194" s="68"/>
      <c r="H194" s="68"/>
      <c r="I194" s="68"/>
      <c r="J194" s="68"/>
      <c r="K194" s="68"/>
      <c r="L194" s="68"/>
      <c r="M194" s="68"/>
      <c r="N194" s="68">
        <f t="shared" si="14"/>
        <v>0</v>
      </c>
      <c r="O194" s="68"/>
      <c r="Q194" s="79" t="s">
        <v>375</v>
      </c>
      <c r="R194" s="79" t="s">
        <v>376</v>
      </c>
      <c r="S194" s="80" t="s">
        <v>954</v>
      </c>
      <c r="T194" s="81">
        <v>16</v>
      </c>
      <c r="U194" s="68">
        <v>14522760.939509213</v>
      </c>
      <c r="V194" s="68">
        <v>139342.28</v>
      </c>
      <c r="W194" s="68">
        <v>147113.93</v>
      </c>
      <c r="X194" s="68">
        <v>48381.209999999992</v>
      </c>
      <c r="Y194" s="68">
        <v>2125249.0975310225</v>
      </c>
      <c r="Z194" s="68">
        <v>917805.02784351003</v>
      </c>
      <c r="AA194" s="68">
        <v>288902.30056284904</v>
      </c>
      <c r="AB194" s="68">
        <v>165262.50765252486</v>
      </c>
      <c r="AC194" s="68">
        <f t="shared" si="15"/>
        <v>18354817.293099117</v>
      </c>
      <c r="AD194" s="68">
        <v>0</v>
      </c>
      <c r="AF194" s="79" t="s">
        <v>375</v>
      </c>
      <c r="AG194" s="79" t="s">
        <v>376</v>
      </c>
      <c r="AH194" s="80" t="s">
        <v>1156</v>
      </c>
      <c r="AI194" s="81">
        <v>16</v>
      </c>
      <c r="AJ194" s="68">
        <v>14759037.390733056</v>
      </c>
      <c r="AK194" s="68">
        <v>141406.76</v>
      </c>
      <c r="AL194" s="68">
        <v>149311.49</v>
      </c>
      <c r="AM194" s="68">
        <v>49075.18</v>
      </c>
      <c r="AN194" s="68">
        <v>2159848.5959732849</v>
      </c>
      <c r="AO194" s="68">
        <v>917805.02784351003</v>
      </c>
      <c r="AP194" s="68">
        <v>293682.4917074939</v>
      </c>
      <c r="AQ194" s="68">
        <v>167723.72459896281</v>
      </c>
      <c r="AR194" s="68">
        <f t="shared" si="16"/>
        <v>18637890.660856303</v>
      </c>
      <c r="AS194" s="68">
        <v>0</v>
      </c>
      <c r="AU194" s="79" t="s">
        <v>375</v>
      </c>
      <c r="AV194" s="79" t="s">
        <v>376</v>
      </c>
      <c r="AW194" s="80" t="s">
        <v>1157</v>
      </c>
      <c r="AX194" s="81">
        <v>16</v>
      </c>
      <c r="AY194" s="68">
        <v>15147258.816889865</v>
      </c>
      <c r="AZ194" s="68">
        <v>145136.13</v>
      </c>
      <c r="BA194" s="68">
        <v>153180.64000000001</v>
      </c>
      <c r="BB194" s="68">
        <v>50389.84</v>
      </c>
      <c r="BC194" s="68">
        <v>2216658.7494573547</v>
      </c>
      <c r="BD194" s="68">
        <v>917805.02784351003</v>
      </c>
      <c r="BE194" s="68">
        <v>301503.20599843567</v>
      </c>
      <c r="BF194" s="68">
        <v>172523.18086732551</v>
      </c>
      <c r="BG194" s="68">
        <f t="shared" si="17"/>
        <v>19104455.591056492</v>
      </c>
      <c r="BH194" s="68">
        <v>0</v>
      </c>
    </row>
    <row r="195" spans="2:60">
      <c r="B195" s="79" t="s">
        <v>377</v>
      </c>
      <c r="C195" s="79" t="s">
        <v>378</v>
      </c>
      <c r="D195" s="80" t="s">
        <v>953</v>
      </c>
      <c r="E195" s="81">
        <v>19</v>
      </c>
      <c r="F195" s="68"/>
      <c r="G195" s="68"/>
      <c r="H195" s="68"/>
      <c r="I195" s="68"/>
      <c r="J195" s="68"/>
      <c r="K195" s="68"/>
      <c r="L195" s="68"/>
      <c r="M195" s="68"/>
      <c r="N195" s="68">
        <f t="shared" si="14"/>
        <v>0</v>
      </c>
      <c r="O195" s="68"/>
      <c r="Q195" s="79" t="s">
        <v>377</v>
      </c>
      <c r="R195" s="79" t="s">
        <v>378</v>
      </c>
      <c r="S195" s="80" t="s">
        <v>954</v>
      </c>
      <c r="T195" s="81">
        <v>16</v>
      </c>
      <c r="U195" s="68">
        <v>22527214.295479681</v>
      </c>
      <c r="V195" s="68">
        <v>555125.39</v>
      </c>
      <c r="W195" s="68">
        <v>108053.18</v>
      </c>
      <c r="X195" s="68">
        <v>79245.749999999985</v>
      </c>
      <c r="Y195" s="68">
        <v>3823167.1028632075</v>
      </c>
      <c r="Z195" s="68">
        <v>1390432.9189237661</v>
      </c>
      <c r="AA195" s="68">
        <v>1848619.8856629967</v>
      </c>
      <c r="AB195" s="68">
        <v>261475.99316186085</v>
      </c>
      <c r="AC195" s="68">
        <f t="shared" si="15"/>
        <v>30593636.856091511</v>
      </c>
      <c r="AD195" s="68">
        <v>302.33999999999997</v>
      </c>
      <c r="AF195" s="79" t="s">
        <v>377</v>
      </c>
      <c r="AG195" s="79" t="s">
        <v>378</v>
      </c>
      <c r="AH195" s="80" t="s">
        <v>1156</v>
      </c>
      <c r="AI195" s="81">
        <v>16</v>
      </c>
      <c r="AJ195" s="68">
        <v>22898820.164281595</v>
      </c>
      <c r="AK195" s="68">
        <v>563053.28999999992</v>
      </c>
      <c r="AL195" s="68">
        <v>109590.22000000002</v>
      </c>
      <c r="AM195" s="68">
        <v>80393.199999999983</v>
      </c>
      <c r="AN195" s="68">
        <v>3886353.8827437079</v>
      </c>
      <c r="AO195" s="68">
        <v>1390432.9189237661</v>
      </c>
      <c r="AP195" s="68">
        <v>1879671.8557426941</v>
      </c>
      <c r="AQ195" s="68">
        <v>265368.2060138993</v>
      </c>
      <c r="AR195" s="68">
        <f t="shared" si="16"/>
        <v>31073991.117705658</v>
      </c>
      <c r="AS195" s="68">
        <v>307.38000000000005</v>
      </c>
      <c r="AU195" s="79" t="s">
        <v>377</v>
      </c>
      <c r="AV195" s="79" t="s">
        <v>378</v>
      </c>
      <c r="AW195" s="80" t="s">
        <v>1157</v>
      </c>
      <c r="AX195" s="81">
        <v>16</v>
      </c>
      <c r="AY195" s="68">
        <v>23497048.053062104</v>
      </c>
      <c r="AZ195" s="68">
        <v>577856.9</v>
      </c>
      <c r="BA195" s="68">
        <v>112436.2</v>
      </c>
      <c r="BB195" s="68">
        <v>82418.84</v>
      </c>
      <c r="BC195" s="68">
        <v>3988147.6906664837</v>
      </c>
      <c r="BD195" s="68">
        <v>1390432.9189237661</v>
      </c>
      <c r="BE195" s="68">
        <v>1929174.4300846611</v>
      </c>
      <c r="BF195" s="68">
        <v>272961.972567752</v>
      </c>
      <c r="BG195" s="68">
        <f t="shared" si="17"/>
        <v>31850789.785304762</v>
      </c>
      <c r="BH195" s="68">
        <v>312.78000000000003</v>
      </c>
    </row>
    <row r="196" spans="2:60">
      <c r="B196" s="79" t="s">
        <v>379</v>
      </c>
      <c r="C196" s="79" t="s">
        <v>380</v>
      </c>
      <c r="D196" s="80" t="s">
        <v>953</v>
      </c>
      <c r="E196" s="81">
        <v>19</v>
      </c>
      <c r="F196" s="68"/>
      <c r="G196" s="68"/>
      <c r="H196" s="68"/>
      <c r="I196" s="68"/>
      <c r="J196" s="68"/>
      <c r="K196" s="68"/>
      <c r="L196" s="68"/>
      <c r="M196" s="68"/>
      <c r="N196" s="68">
        <f t="shared" si="14"/>
        <v>0</v>
      </c>
      <c r="O196" s="68"/>
      <c r="Q196" s="79" t="s">
        <v>379</v>
      </c>
      <c r="R196" s="79" t="s">
        <v>380</v>
      </c>
      <c r="S196" s="80" t="s">
        <v>954</v>
      </c>
      <c r="T196" s="81">
        <v>16</v>
      </c>
      <c r="U196" s="68">
        <v>112039750.8450691</v>
      </c>
      <c r="V196" s="68">
        <v>5217644.120000001</v>
      </c>
      <c r="W196" s="68">
        <v>2634011.1100000003</v>
      </c>
      <c r="X196" s="68">
        <v>373991.37</v>
      </c>
      <c r="Y196" s="68">
        <v>20294457.817916553</v>
      </c>
      <c r="Z196" s="68">
        <v>5719029.8235915294</v>
      </c>
      <c r="AA196" s="68">
        <v>6402956.6960866917</v>
      </c>
      <c r="AB196" s="68">
        <v>1395441.7341642678</v>
      </c>
      <c r="AC196" s="68">
        <f t="shared" si="15"/>
        <v>157057530.22682816</v>
      </c>
      <c r="AD196" s="68">
        <v>2980246.7099999995</v>
      </c>
      <c r="AF196" s="79" t="s">
        <v>379</v>
      </c>
      <c r="AG196" s="79" t="s">
        <v>380</v>
      </c>
      <c r="AH196" s="80" t="s">
        <v>1156</v>
      </c>
      <c r="AI196" s="81">
        <v>16</v>
      </c>
      <c r="AJ196" s="68">
        <v>113874464.36504474</v>
      </c>
      <c r="AK196" s="68">
        <v>5251834.879999999</v>
      </c>
      <c r="AL196" s="68">
        <v>2672136.11</v>
      </c>
      <c r="AM196" s="68">
        <v>379358.58</v>
      </c>
      <c r="AN196" s="68">
        <v>20628457.759856496</v>
      </c>
      <c r="AO196" s="68">
        <v>5719029.8235915294</v>
      </c>
      <c r="AP196" s="68">
        <v>6510613.1398952529</v>
      </c>
      <c r="AQ196" s="68">
        <v>1416207.8997867107</v>
      </c>
      <c r="AR196" s="68">
        <f t="shared" si="16"/>
        <v>159516553.80817473</v>
      </c>
      <c r="AS196" s="68">
        <v>3064451.2500000005</v>
      </c>
      <c r="AU196" s="79" t="s">
        <v>379</v>
      </c>
      <c r="AV196" s="79" t="s">
        <v>380</v>
      </c>
      <c r="AW196" s="80" t="s">
        <v>1157</v>
      </c>
      <c r="AX196" s="81">
        <v>16</v>
      </c>
      <c r="AY196" s="68">
        <v>116850166.13431083</v>
      </c>
      <c r="AZ196" s="68">
        <v>5388780.8599999994</v>
      </c>
      <c r="BA196" s="68">
        <v>2741896.16</v>
      </c>
      <c r="BB196" s="68">
        <v>389297.48000000004</v>
      </c>
      <c r="BC196" s="68">
        <v>21168615.70704722</v>
      </c>
      <c r="BD196" s="68">
        <v>5719029.8235915294</v>
      </c>
      <c r="BE196" s="68">
        <v>6681298.7650774568</v>
      </c>
      <c r="BF196" s="68">
        <v>1456763.1550714374</v>
      </c>
      <c r="BG196" s="68">
        <f t="shared" si="17"/>
        <v>163540562.76509845</v>
      </c>
      <c r="BH196" s="68">
        <v>3144714.68</v>
      </c>
    </row>
    <row r="197" spans="2:60">
      <c r="B197" s="79" t="s">
        <v>381</v>
      </c>
      <c r="C197" s="79" t="s">
        <v>382</v>
      </c>
      <c r="D197" s="80" t="s">
        <v>953</v>
      </c>
      <c r="E197" s="81">
        <v>19</v>
      </c>
      <c r="F197" s="68"/>
      <c r="G197" s="68"/>
      <c r="H197" s="68"/>
      <c r="I197" s="68"/>
      <c r="J197" s="68"/>
      <c r="K197" s="68"/>
      <c r="L197" s="68"/>
      <c r="M197" s="68"/>
      <c r="N197" s="68">
        <f t="shared" si="14"/>
        <v>0</v>
      </c>
      <c r="O197" s="68"/>
      <c r="Q197" s="79" t="s">
        <v>381</v>
      </c>
      <c r="R197" s="79" t="s">
        <v>382</v>
      </c>
      <c r="S197" s="80" t="s">
        <v>954</v>
      </c>
      <c r="T197" s="81">
        <v>16</v>
      </c>
      <c r="U197" s="68">
        <v>83462003.279210389</v>
      </c>
      <c r="V197" s="68">
        <v>1334441.8900000001</v>
      </c>
      <c r="W197" s="68">
        <v>339653.65</v>
      </c>
      <c r="X197" s="68">
        <v>295103.52</v>
      </c>
      <c r="Y197" s="68">
        <v>13274178.739000732</v>
      </c>
      <c r="Z197" s="68">
        <v>5554921.4828562327</v>
      </c>
      <c r="AA197" s="68">
        <v>5230306.2645084141</v>
      </c>
      <c r="AB197" s="68">
        <v>945623.90517540276</v>
      </c>
      <c r="AC197" s="68">
        <f t="shared" si="15"/>
        <v>110518309.63075118</v>
      </c>
      <c r="AD197" s="68">
        <v>82076.89999999998</v>
      </c>
      <c r="AF197" s="79" t="s">
        <v>381</v>
      </c>
      <c r="AG197" s="79" t="s">
        <v>382</v>
      </c>
      <c r="AH197" s="80" t="s">
        <v>1156</v>
      </c>
      <c r="AI197" s="81">
        <v>16</v>
      </c>
      <c r="AJ197" s="68">
        <v>84825286.513983071</v>
      </c>
      <c r="AK197" s="68">
        <v>1352667.78</v>
      </c>
      <c r="AL197" s="68">
        <v>344514.30000000005</v>
      </c>
      <c r="AM197" s="68">
        <v>299391.49999999994</v>
      </c>
      <c r="AN197" s="68">
        <v>13492117.251974452</v>
      </c>
      <c r="AO197" s="68">
        <v>5554921.4828562327</v>
      </c>
      <c r="AP197" s="68">
        <v>5317225.1112295492</v>
      </c>
      <c r="AQ197" s="68">
        <v>959692.57939484715</v>
      </c>
      <c r="AR197" s="68">
        <f t="shared" si="16"/>
        <v>112230271.81943814</v>
      </c>
      <c r="AS197" s="68">
        <v>84455.3</v>
      </c>
      <c r="AU197" s="79" t="s">
        <v>381</v>
      </c>
      <c r="AV197" s="79" t="s">
        <v>382</v>
      </c>
      <c r="AW197" s="80" t="s">
        <v>1157</v>
      </c>
      <c r="AX197" s="81">
        <v>16</v>
      </c>
      <c r="AY197" s="68">
        <v>87051946.115688294</v>
      </c>
      <c r="AZ197" s="68">
        <v>1388192.8800000001</v>
      </c>
      <c r="BA197" s="68">
        <v>353510.98000000004</v>
      </c>
      <c r="BB197" s="68">
        <v>307255.12</v>
      </c>
      <c r="BC197" s="68">
        <v>13847345.592265952</v>
      </c>
      <c r="BD197" s="68">
        <v>5554921.4828562327</v>
      </c>
      <c r="BE197" s="68">
        <v>5457729.2420254331</v>
      </c>
      <c r="BF197" s="68">
        <v>987174.00545936823</v>
      </c>
      <c r="BG197" s="68">
        <f t="shared" si="17"/>
        <v>115034818.82829528</v>
      </c>
      <c r="BH197" s="68">
        <v>86743.409999999989</v>
      </c>
    </row>
    <row r="198" spans="2:60">
      <c r="B198" s="79" t="s">
        <v>383</v>
      </c>
      <c r="C198" s="79" t="s">
        <v>384</v>
      </c>
      <c r="D198" s="80" t="s">
        <v>953</v>
      </c>
      <c r="E198" s="81">
        <v>19</v>
      </c>
      <c r="F198" s="68"/>
      <c r="G198" s="68"/>
      <c r="H198" s="68"/>
      <c r="I198" s="68"/>
      <c r="J198" s="68"/>
      <c r="K198" s="68"/>
      <c r="L198" s="68"/>
      <c r="M198" s="68"/>
      <c r="N198" s="68">
        <f t="shared" ref="N198:N261" si="18">SUM(F198:M198,O198)</f>
        <v>0</v>
      </c>
      <c r="O198" s="68"/>
      <c r="Q198" s="79" t="s">
        <v>383</v>
      </c>
      <c r="R198" s="79" t="s">
        <v>384</v>
      </c>
      <c r="S198" s="80" t="s">
        <v>954</v>
      </c>
      <c r="T198" s="81">
        <v>16</v>
      </c>
      <c r="U198" s="68">
        <v>66216817.18732357</v>
      </c>
      <c r="V198" s="68">
        <v>3996895.8099999996</v>
      </c>
      <c r="W198" s="68">
        <v>1505567.9700000002</v>
      </c>
      <c r="X198" s="68">
        <v>228134.72999999995</v>
      </c>
      <c r="Y198" s="68">
        <v>11170042.8402825</v>
      </c>
      <c r="Z198" s="68">
        <v>3864093.4548286134</v>
      </c>
      <c r="AA198" s="68">
        <v>4682290.0164775364</v>
      </c>
      <c r="AB198" s="68">
        <v>843472.01505085826</v>
      </c>
      <c r="AC198" s="68">
        <f t="shared" ref="AC198:AC261" si="19">SUM(U198:AB198,AD198)</f>
        <v>94834309.04396309</v>
      </c>
      <c r="AD198" s="68">
        <v>2326995.0199999996</v>
      </c>
      <c r="AF198" s="79" t="s">
        <v>383</v>
      </c>
      <c r="AG198" s="79" t="s">
        <v>384</v>
      </c>
      <c r="AH198" s="80" t="s">
        <v>1156</v>
      </c>
      <c r="AI198" s="81">
        <v>16</v>
      </c>
      <c r="AJ198" s="68">
        <v>67306564.076382726</v>
      </c>
      <c r="AK198" s="68">
        <v>4022483.9400000004</v>
      </c>
      <c r="AL198" s="68">
        <v>1527166.65</v>
      </c>
      <c r="AM198" s="68">
        <v>231447.26</v>
      </c>
      <c r="AN198" s="68">
        <v>11354505.407122143</v>
      </c>
      <c r="AO198" s="68">
        <v>3864093.4548286134</v>
      </c>
      <c r="AP198" s="68">
        <v>4760967.9416241478</v>
      </c>
      <c r="AQ198" s="68">
        <v>856023.17275436223</v>
      </c>
      <c r="AR198" s="68">
        <f t="shared" ref="AR198:AR261" si="20">SUM(AJ198:AQ198,AS198)</f>
        <v>96316003.312712014</v>
      </c>
      <c r="AS198" s="68">
        <v>2392751.41</v>
      </c>
      <c r="AU198" s="79" t="s">
        <v>383</v>
      </c>
      <c r="AV198" s="79" t="s">
        <v>384</v>
      </c>
      <c r="AW198" s="80" t="s">
        <v>1157</v>
      </c>
      <c r="AX198" s="81">
        <v>16</v>
      </c>
      <c r="AY198" s="68">
        <v>69067052.959525406</v>
      </c>
      <c r="AZ198" s="68">
        <v>4127391.0300000003</v>
      </c>
      <c r="BA198" s="68">
        <v>1567298.8299999998</v>
      </c>
      <c r="BB198" s="68">
        <v>237457.03</v>
      </c>
      <c r="BC198" s="68">
        <v>11651901.40993215</v>
      </c>
      <c r="BD198" s="68">
        <v>3864093.4548286134</v>
      </c>
      <c r="BE198" s="68">
        <v>4885796.8980432916</v>
      </c>
      <c r="BF198" s="68">
        <v>880534.29286083579</v>
      </c>
      <c r="BG198" s="68">
        <f t="shared" ref="BG198:BG261" si="21">SUM(AY198:BF198,BH198)</f>
        <v>98736913.785190299</v>
      </c>
      <c r="BH198" s="68">
        <v>2455387.88</v>
      </c>
    </row>
    <row r="199" spans="2:60">
      <c r="B199" s="79" t="s">
        <v>385</v>
      </c>
      <c r="C199" s="79" t="s">
        <v>386</v>
      </c>
      <c r="D199" s="80" t="s">
        <v>953</v>
      </c>
      <c r="E199" s="81">
        <v>19</v>
      </c>
      <c r="F199" s="68"/>
      <c r="G199" s="68"/>
      <c r="H199" s="68"/>
      <c r="I199" s="68"/>
      <c r="J199" s="68"/>
      <c r="K199" s="68"/>
      <c r="L199" s="68"/>
      <c r="M199" s="68"/>
      <c r="N199" s="68">
        <f t="shared" si="18"/>
        <v>0</v>
      </c>
      <c r="O199" s="68"/>
      <c r="Q199" s="79" t="s">
        <v>385</v>
      </c>
      <c r="R199" s="79" t="s">
        <v>386</v>
      </c>
      <c r="S199" s="80" t="s">
        <v>954</v>
      </c>
      <c r="T199" s="81">
        <v>16</v>
      </c>
      <c r="U199" s="68">
        <v>162224669.67443973</v>
      </c>
      <c r="V199" s="68">
        <v>6112515.4900000002</v>
      </c>
      <c r="W199" s="68">
        <v>1703545.2800000003</v>
      </c>
      <c r="X199" s="68">
        <v>564678.78</v>
      </c>
      <c r="Y199" s="68">
        <v>26099515.870935608</v>
      </c>
      <c r="Z199" s="68">
        <v>14160903.857358713</v>
      </c>
      <c r="AA199" s="68">
        <v>14567975.642730229</v>
      </c>
      <c r="AB199" s="68">
        <v>1885302.102558583</v>
      </c>
      <c r="AC199" s="68">
        <f t="shared" si="19"/>
        <v>229722492.70802289</v>
      </c>
      <c r="AD199" s="68">
        <v>2403386.0100000002</v>
      </c>
      <c r="AF199" s="79" t="s">
        <v>385</v>
      </c>
      <c r="AG199" s="79" t="s">
        <v>386</v>
      </c>
      <c r="AH199" s="80" t="s">
        <v>1156</v>
      </c>
      <c r="AI199" s="81">
        <v>16</v>
      </c>
      <c r="AJ199" s="68">
        <v>164902382.68440926</v>
      </c>
      <c r="AK199" s="68">
        <v>6167739.75</v>
      </c>
      <c r="AL199" s="68">
        <v>1728213.71</v>
      </c>
      <c r="AM199" s="68">
        <v>572795.91</v>
      </c>
      <c r="AN199" s="68">
        <v>26533087.300134372</v>
      </c>
      <c r="AO199" s="68">
        <v>14160903.857358713</v>
      </c>
      <c r="AP199" s="68">
        <v>14813513.244461074</v>
      </c>
      <c r="AQ199" s="68">
        <v>1913354.4382500947</v>
      </c>
      <c r="AR199" s="68">
        <f t="shared" si="20"/>
        <v>233263104.00461355</v>
      </c>
      <c r="AS199" s="68">
        <v>2471113.11</v>
      </c>
      <c r="AU199" s="79" t="s">
        <v>385</v>
      </c>
      <c r="AV199" s="79" t="s">
        <v>386</v>
      </c>
      <c r="AW199" s="80" t="s">
        <v>1157</v>
      </c>
      <c r="AX199" s="81">
        <v>16</v>
      </c>
      <c r="AY199" s="68">
        <v>169192354.88136324</v>
      </c>
      <c r="AZ199" s="68">
        <v>6327844.8300000001</v>
      </c>
      <c r="BA199" s="68">
        <v>1773035.4900000002</v>
      </c>
      <c r="BB199" s="68">
        <v>587744.94000000006</v>
      </c>
      <c r="BC199" s="68">
        <v>27225476.323599737</v>
      </c>
      <c r="BD199" s="68">
        <v>14160903.857358713</v>
      </c>
      <c r="BE199" s="68">
        <v>15201045.795022083</v>
      </c>
      <c r="BF199" s="68">
        <v>1968142.7342316806</v>
      </c>
      <c r="BG199" s="68">
        <f t="shared" si="21"/>
        <v>238972019.32157546</v>
      </c>
      <c r="BH199" s="68">
        <v>2535470.4700000002</v>
      </c>
    </row>
    <row r="200" spans="2:60">
      <c r="B200" s="79" t="s">
        <v>387</v>
      </c>
      <c r="C200" s="79" t="s">
        <v>388</v>
      </c>
      <c r="D200" s="80" t="s">
        <v>953</v>
      </c>
      <c r="E200" s="81">
        <v>19</v>
      </c>
      <c r="F200" s="68"/>
      <c r="G200" s="68"/>
      <c r="H200" s="68"/>
      <c r="I200" s="68"/>
      <c r="J200" s="68"/>
      <c r="K200" s="68"/>
      <c r="L200" s="68"/>
      <c r="M200" s="68"/>
      <c r="N200" s="68">
        <f t="shared" si="18"/>
        <v>0</v>
      </c>
      <c r="O200" s="68"/>
      <c r="Q200" s="79" t="s">
        <v>387</v>
      </c>
      <c r="R200" s="79" t="s">
        <v>388</v>
      </c>
      <c r="S200" s="80" t="s">
        <v>954</v>
      </c>
      <c r="T200" s="81">
        <v>16</v>
      </c>
      <c r="U200" s="68">
        <v>15628310.018869936</v>
      </c>
      <c r="V200" s="68">
        <v>496924.19</v>
      </c>
      <c r="W200" s="68">
        <v>23148.079999999998</v>
      </c>
      <c r="X200" s="68">
        <v>54364.369999999995</v>
      </c>
      <c r="Y200" s="68">
        <v>2222299.3287487309</v>
      </c>
      <c r="Z200" s="68">
        <v>1287772.2421954349</v>
      </c>
      <c r="AA200" s="68">
        <v>1252907.9700016053</v>
      </c>
      <c r="AB200" s="68">
        <v>167680.49700396135</v>
      </c>
      <c r="AC200" s="68">
        <f t="shared" si="19"/>
        <v>21183872.256819665</v>
      </c>
      <c r="AD200" s="68">
        <v>50465.56</v>
      </c>
      <c r="AF200" s="79" t="s">
        <v>387</v>
      </c>
      <c r="AG200" s="79" t="s">
        <v>388</v>
      </c>
      <c r="AH200" s="80" t="s">
        <v>1156</v>
      </c>
      <c r="AI200" s="81">
        <v>16</v>
      </c>
      <c r="AJ200" s="68">
        <v>15886127.777987141</v>
      </c>
      <c r="AK200" s="68">
        <v>503380.25999999995</v>
      </c>
      <c r="AL200" s="68">
        <v>23505.25</v>
      </c>
      <c r="AM200" s="68">
        <v>55102.47</v>
      </c>
      <c r="AN200" s="68">
        <v>2259266.327961388</v>
      </c>
      <c r="AO200" s="68">
        <v>1287772.2421954349</v>
      </c>
      <c r="AP200" s="68">
        <v>1274280.2654681681</v>
      </c>
      <c r="AQ200" s="68">
        <v>170174.95197392628</v>
      </c>
      <c r="AR200" s="68">
        <f t="shared" si="20"/>
        <v>21511492.605586059</v>
      </c>
      <c r="AS200" s="68">
        <v>51883.060000000005</v>
      </c>
      <c r="AU200" s="79" t="s">
        <v>387</v>
      </c>
      <c r="AV200" s="79" t="s">
        <v>388</v>
      </c>
      <c r="AW200" s="80" t="s">
        <v>1157</v>
      </c>
      <c r="AX200" s="81">
        <v>16</v>
      </c>
      <c r="AY200" s="68">
        <v>16298666.527837873</v>
      </c>
      <c r="AZ200" s="68">
        <v>516429.33999999997</v>
      </c>
      <c r="BA200" s="68">
        <v>24109.590000000004</v>
      </c>
      <c r="BB200" s="68">
        <v>56549.75</v>
      </c>
      <c r="BC200" s="68">
        <v>2318237.0956559693</v>
      </c>
      <c r="BD200" s="68">
        <v>1287772.2421954349</v>
      </c>
      <c r="BE200" s="68">
        <v>1307314.0491630137</v>
      </c>
      <c r="BF200" s="68">
        <v>175046.71278596669</v>
      </c>
      <c r="BG200" s="68">
        <f t="shared" si="21"/>
        <v>22037407.717638258</v>
      </c>
      <c r="BH200" s="68">
        <v>53282.41</v>
      </c>
    </row>
    <row r="201" spans="2:60">
      <c r="B201" s="79" t="s">
        <v>389</v>
      </c>
      <c r="C201" s="79" t="s">
        <v>390</v>
      </c>
      <c r="D201" s="80" t="s">
        <v>953</v>
      </c>
      <c r="E201" s="81">
        <v>19</v>
      </c>
      <c r="F201" s="68"/>
      <c r="G201" s="68"/>
      <c r="H201" s="68"/>
      <c r="I201" s="68"/>
      <c r="J201" s="68"/>
      <c r="K201" s="68"/>
      <c r="L201" s="68"/>
      <c r="M201" s="68"/>
      <c r="N201" s="68">
        <f t="shared" si="18"/>
        <v>0</v>
      </c>
      <c r="O201" s="68"/>
      <c r="Q201" s="79" t="s">
        <v>389</v>
      </c>
      <c r="R201" s="79" t="s">
        <v>390</v>
      </c>
      <c r="S201" s="80" t="s">
        <v>954</v>
      </c>
      <c r="T201" s="81">
        <v>16</v>
      </c>
      <c r="U201" s="68">
        <v>33096383.357444495</v>
      </c>
      <c r="V201" s="68">
        <v>754576.81</v>
      </c>
      <c r="W201" s="68">
        <v>230257.38999999998</v>
      </c>
      <c r="X201" s="68">
        <v>115735.17</v>
      </c>
      <c r="Y201" s="68">
        <v>5371972.9145521233</v>
      </c>
      <c r="Z201" s="68">
        <v>2334059.2285025986</v>
      </c>
      <c r="AA201" s="68">
        <v>2698757.3680103254</v>
      </c>
      <c r="AB201" s="68">
        <v>378868.07445709407</v>
      </c>
      <c r="AC201" s="68">
        <f t="shared" si="19"/>
        <v>44988672.662966646</v>
      </c>
      <c r="AD201" s="68">
        <v>8062.35</v>
      </c>
      <c r="AF201" s="79" t="s">
        <v>389</v>
      </c>
      <c r="AG201" s="79" t="s">
        <v>390</v>
      </c>
      <c r="AH201" s="80" t="s">
        <v>1156</v>
      </c>
      <c r="AI201" s="81">
        <v>16</v>
      </c>
      <c r="AJ201" s="68">
        <v>33640706.399261028</v>
      </c>
      <c r="AK201" s="68">
        <v>765422.25999999989</v>
      </c>
      <c r="AL201" s="68">
        <v>233677.58</v>
      </c>
      <c r="AM201" s="68">
        <v>117396.38</v>
      </c>
      <c r="AN201" s="68">
        <v>5460692.3374161888</v>
      </c>
      <c r="AO201" s="68">
        <v>2334059.2285025986</v>
      </c>
      <c r="AP201" s="68">
        <v>2743999.9564159187</v>
      </c>
      <c r="AQ201" s="68">
        <v>384506.75504957885</v>
      </c>
      <c r="AR201" s="68">
        <f t="shared" si="20"/>
        <v>45688759.826645315</v>
      </c>
      <c r="AS201" s="68">
        <v>8298.93</v>
      </c>
      <c r="AU201" s="79" t="s">
        <v>389</v>
      </c>
      <c r="AV201" s="79" t="s">
        <v>390</v>
      </c>
      <c r="AW201" s="80" t="s">
        <v>1157</v>
      </c>
      <c r="AX201" s="81">
        <v>16</v>
      </c>
      <c r="AY201" s="68">
        <v>34519732.649154335</v>
      </c>
      <c r="AZ201" s="68">
        <v>785415.84</v>
      </c>
      <c r="BA201" s="68">
        <v>239726.37999999998</v>
      </c>
      <c r="BB201" s="68">
        <v>120482.11000000002</v>
      </c>
      <c r="BC201" s="68">
        <v>5603739.7116689524</v>
      </c>
      <c r="BD201" s="68">
        <v>2334059.2285025986</v>
      </c>
      <c r="BE201" s="68">
        <v>2816190.3348036846</v>
      </c>
      <c r="BF201" s="68">
        <v>395519.10162180662</v>
      </c>
      <c r="BG201" s="68">
        <f t="shared" si="21"/>
        <v>46823414.175751388</v>
      </c>
      <c r="BH201" s="68">
        <v>8548.82</v>
      </c>
    </row>
    <row r="202" spans="2:60">
      <c r="B202" s="79" t="s">
        <v>391</v>
      </c>
      <c r="C202" s="79" t="s">
        <v>392</v>
      </c>
      <c r="D202" s="80" t="s">
        <v>953</v>
      </c>
      <c r="E202" s="81">
        <v>19</v>
      </c>
      <c r="F202" s="68"/>
      <c r="G202" s="68"/>
      <c r="H202" s="68"/>
      <c r="I202" s="68"/>
      <c r="J202" s="68"/>
      <c r="K202" s="68"/>
      <c r="L202" s="68"/>
      <c r="M202" s="68"/>
      <c r="N202" s="68">
        <f t="shared" si="18"/>
        <v>0</v>
      </c>
      <c r="O202" s="68"/>
      <c r="Q202" s="79" t="s">
        <v>391</v>
      </c>
      <c r="R202" s="79" t="s">
        <v>392</v>
      </c>
      <c r="S202" s="80" t="s">
        <v>954</v>
      </c>
      <c r="T202" s="81">
        <v>16</v>
      </c>
      <c r="U202" s="68">
        <v>32993172.875434771</v>
      </c>
      <c r="V202" s="68">
        <v>1178806.0699999998</v>
      </c>
      <c r="W202" s="68">
        <v>909870.59</v>
      </c>
      <c r="X202" s="68">
        <v>117885.28</v>
      </c>
      <c r="Y202" s="68">
        <v>4585641.6907184636</v>
      </c>
      <c r="Z202" s="68">
        <v>1802810.3819307857</v>
      </c>
      <c r="AA202" s="68">
        <v>3147234.7996183932</v>
      </c>
      <c r="AB202" s="68">
        <v>400249.60119026899</v>
      </c>
      <c r="AC202" s="68">
        <f t="shared" si="19"/>
        <v>45337852.468892686</v>
      </c>
      <c r="AD202" s="68">
        <v>202181.18</v>
      </c>
      <c r="AF202" s="79" t="s">
        <v>391</v>
      </c>
      <c r="AG202" s="79" t="s">
        <v>392</v>
      </c>
      <c r="AH202" s="80" t="s">
        <v>1156</v>
      </c>
      <c r="AI202" s="81">
        <v>16</v>
      </c>
      <c r="AJ202" s="68">
        <v>33533730.32148343</v>
      </c>
      <c r="AK202" s="68">
        <v>1193034.73</v>
      </c>
      <c r="AL202" s="68">
        <v>923016.57000000007</v>
      </c>
      <c r="AM202" s="68">
        <v>119620.72999999998</v>
      </c>
      <c r="AN202" s="68">
        <v>4660998.7387546869</v>
      </c>
      <c r="AO202" s="68">
        <v>1802810.3819307857</v>
      </c>
      <c r="AP202" s="68">
        <v>3199647.8615907999</v>
      </c>
      <c r="AQ202" s="68">
        <v>406205.56095999479</v>
      </c>
      <c r="AR202" s="68">
        <f t="shared" si="20"/>
        <v>46046997.544719696</v>
      </c>
      <c r="AS202" s="68">
        <v>207932.65000000002</v>
      </c>
      <c r="AU202" s="79" t="s">
        <v>391</v>
      </c>
      <c r="AV202" s="79" t="s">
        <v>392</v>
      </c>
      <c r="AW202" s="80" t="s">
        <v>1157</v>
      </c>
      <c r="AX202" s="81">
        <v>16</v>
      </c>
      <c r="AY202" s="68">
        <v>34413805.643069744</v>
      </c>
      <c r="AZ202" s="68">
        <v>1224305.49</v>
      </c>
      <c r="BA202" s="68">
        <v>947178.44000000006</v>
      </c>
      <c r="BB202" s="68">
        <v>122702.17</v>
      </c>
      <c r="BC202" s="68">
        <v>4783516.0030451054</v>
      </c>
      <c r="BD202" s="68">
        <v>1802810.3819307857</v>
      </c>
      <c r="BE202" s="68">
        <v>3284010.8088412248</v>
      </c>
      <c r="BF202" s="68">
        <v>417838.28885061294</v>
      </c>
      <c r="BG202" s="68">
        <f t="shared" si="21"/>
        <v>47209523.975737475</v>
      </c>
      <c r="BH202" s="68">
        <v>213356.75</v>
      </c>
    </row>
    <row r="203" spans="2:60">
      <c r="B203" s="79" t="s">
        <v>1144</v>
      </c>
      <c r="C203" s="79" t="s">
        <v>1149</v>
      </c>
      <c r="D203" s="80" t="s">
        <v>953</v>
      </c>
      <c r="E203" s="81">
        <v>19</v>
      </c>
      <c r="F203" s="68"/>
      <c r="G203" s="68"/>
      <c r="H203" s="68"/>
      <c r="I203" s="68"/>
      <c r="J203" s="68"/>
      <c r="K203" s="68"/>
      <c r="L203" s="68"/>
      <c r="M203" s="68"/>
      <c r="N203" s="68">
        <f t="shared" si="18"/>
        <v>0</v>
      </c>
      <c r="O203" s="68"/>
      <c r="Q203" s="79" t="s">
        <v>1144</v>
      </c>
      <c r="R203" s="79" t="s">
        <v>1149</v>
      </c>
      <c r="S203" s="80" t="s">
        <v>954</v>
      </c>
      <c r="T203" s="81">
        <v>16</v>
      </c>
      <c r="U203" s="68">
        <v>5030073.2188390596</v>
      </c>
      <c r="V203" s="68">
        <v>0</v>
      </c>
      <c r="W203" s="68">
        <v>0</v>
      </c>
      <c r="X203" s="68">
        <v>0</v>
      </c>
      <c r="Y203" s="68">
        <v>0</v>
      </c>
      <c r="Z203" s="68">
        <v>0</v>
      </c>
      <c r="AA203" s="68">
        <v>180177.36359223051</v>
      </c>
      <c r="AB203" s="68">
        <v>46741.640606399626</v>
      </c>
      <c r="AC203" s="68">
        <f t="shared" si="19"/>
        <v>5256992.2230376899</v>
      </c>
      <c r="AD203" s="68">
        <v>0</v>
      </c>
      <c r="AF203" s="79" t="s">
        <v>1144</v>
      </c>
      <c r="AG203" s="79" t="s">
        <v>1149</v>
      </c>
      <c r="AH203" s="80" t="s">
        <v>1156</v>
      </c>
      <c r="AI203" s="81">
        <v>16</v>
      </c>
      <c r="AJ203" s="68">
        <v>5100346.0669510309</v>
      </c>
      <c r="AK203" s="68">
        <v>0</v>
      </c>
      <c r="AL203" s="68">
        <v>0</v>
      </c>
      <c r="AM203" s="68">
        <v>0</v>
      </c>
      <c r="AN203" s="68">
        <v>0</v>
      </c>
      <c r="AO203" s="68">
        <v>0</v>
      </c>
      <c r="AP203" s="68">
        <v>183319.44353839988</v>
      </c>
      <c r="AQ203" s="68">
        <v>47314.367740673013</v>
      </c>
      <c r="AR203" s="68">
        <f t="shared" si="20"/>
        <v>5330979.8782301033</v>
      </c>
      <c r="AS203" s="68">
        <v>0</v>
      </c>
      <c r="AU203" s="79" t="s">
        <v>1144</v>
      </c>
      <c r="AV203" s="79" t="s">
        <v>1149</v>
      </c>
      <c r="AW203" s="80" t="s">
        <v>1157</v>
      </c>
      <c r="AX203" s="81">
        <v>16</v>
      </c>
      <c r="AY203" s="68">
        <v>5223573.3213277971</v>
      </c>
      <c r="AZ203" s="68">
        <v>0</v>
      </c>
      <c r="BA203" s="68">
        <v>0</v>
      </c>
      <c r="BB203" s="68">
        <v>0</v>
      </c>
      <c r="BC203" s="68">
        <v>0</v>
      </c>
      <c r="BD203" s="68">
        <v>0</v>
      </c>
      <c r="BE203" s="68">
        <v>187938.1439467397</v>
      </c>
      <c r="BF203" s="68">
        <v>48570.756867254153</v>
      </c>
      <c r="BG203" s="68">
        <f t="shared" si="21"/>
        <v>5460082.2221417911</v>
      </c>
      <c r="BH203" s="68">
        <v>0</v>
      </c>
    </row>
    <row r="204" spans="2:60">
      <c r="B204" s="79" t="s">
        <v>393</v>
      </c>
      <c r="C204" s="79" t="s">
        <v>394</v>
      </c>
      <c r="D204" s="80" t="s">
        <v>953</v>
      </c>
      <c r="E204" s="81">
        <v>19</v>
      </c>
      <c r="F204" s="68"/>
      <c r="G204" s="68"/>
      <c r="H204" s="68"/>
      <c r="I204" s="68"/>
      <c r="J204" s="68"/>
      <c r="K204" s="68"/>
      <c r="L204" s="68"/>
      <c r="M204" s="68"/>
      <c r="N204" s="68">
        <f t="shared" si="18"/>
        <v>0</v>
      </c>
      <c r="O204" s="68"/>
      <c r="Q204" s="79" t="s">
        <v>393</v>
      </c>
      <c r="R204" s="79" t="s">
        <v>394</v>
      </c>
      <c r="S204" s="80" t="s">
        <v>954</v>
      </c>
      <c r="T204" s="81">
        <v>16</v>
      </c>
      <c r="U204" s="68">
        <v>5467303.9496027371</v>
      </c>
      <c r="V204" s="68">
        <v>0</v>
      </c>
      <c r="W204" s="68">
        <v>0</v>
      </c>
      <c r="X204" s="68">
        <v>0</v>
      </c>
      <c r="Y204" s="68">
        <v>0</v>
      </c>
      <c r="Z204" s="68">
        <v>0</v>
      </c>
      <c r="AA204" s="68">
        <v>195425.52862423888</v>
      </c>
      <c r="AB204" s="68">
        <v>52350.637479168363</v>
      </c>
      <c r="AC204" s="68">
        <f t="shared" si="19"/>
        <v>5715080.1157061439</v>
      </c>
      <c r="AD204" s="68">
        <v>0</v>
      </c>
      <c r="AF204" s="79" t="s">
        <v>393</v>
      </c>
      <c r="AG204" s="79" t="s">
        <v>394</v>
      </c>
      <c r="AH204" s="80" t="s">
        <v>1156</v>
      </c>
      <c r="AI204" s="81">
        <v>16</v>
      </c>
      <c r="AJ204" s="68">
        <v>5542669.3052402781</v>
      </c>
      <c r="AK204" s="68">
        <v>0</v>
      </c>
      <c r="AL204" s="68">
        <v>0</v>
      </c>
      <c r="AM204" s="68">
        <v>0</v>
      </c>
      <c r="AN204" s="68">
        <v>0</v>
      </c>
      <c r="AO204" s="68">
        <v>0</v>
      </c>
      <c r="AP204" s="68">
        <v>198796.60798925412</v>
      </c>
      <c r="AQ204" s="68">
        <v>52992.09186955262</v>
      </c>
      <c r="AR204" s="68">
        <f t="shared" si="20"/>
        <v>5794458.0050990852</v>
      </c>
      <c r="AS204" s="68">
        <v>0</v>
      </c>
      <c r="AU204" s="79" t="s">
        <v>393</v>
      </c>
      <c r="AV204" s="79" t="s">
        <v>394</v>
      </c>
      <c r="AW204" s="80" t="s">
        <v>1157</v>
      </c>
      <c r="AX204" s="81">
        <v>16</v>
      </c>
      <c r="AY204" s="68">
        <v>5677577.812275474</v>
      </c>
      <c r="AZ204" s="68">
        <v>0</v>
      </c>
      <c r="BA204" s="68">
        <v>0</v>
      </c>
      <c r="BB204" s="68">
        <v>0</v>
      </c>
      <c r="BC204" s="68">
        <v>0</v>
      </c>
      <c r="BD204" s="68">
        <v>0</v>
      </c>
      <c r="BE204" s="68">
        <v>203836.91576481386</v>
      </c>
      <c r="BF204" s="68">
        <v>54399.247691324912</v>
      </c>
      <c r="BG204" s="68">
        <f t="shared" si="21"/>
        <v>5935813.9757316131</v>
      </c>
      <c r="BH204" s="68">
        <v>0</v>
      </c>
    </row>
    <row r="205" spans="2:60">
      <c r="B205" s="79" t="s">
        <v>395</v>
      </c>
      <c r="C205" s="79" t="s">
        <v>396</v>
      </c>
      <c r="D205" s="80" t="s">
        <v>953</v>
      </c>
      <c r="E205" s="81">
        <v>19</v>
      </c>
      <c r="F205" s="68"/>
      <c r="G205" s="68"/>
      <c r="H205" s="68"/>
      <c r="I205" s="68"/>
      <c r="J205" s="68"/>
      <c r="K205" s="68"/>
      <c r="L205" s="68"/>
      <c r="M205" s="68"/>
      <c r="N205" s="68">
        <f t="shared" si="18"/>
        <v>0</v>
      </c>
      <c r="O205" s="68"/>
      <c r="Q205" s="79" t="s">
        <v>395</v>
      </c>
      <c r="R205" s="79" t="s">
        <v>396</v>
      </c>
      <c r="S205" s="80" t="s">
        <v>954</v>
      </c>
      <c r="T205" s="81">
        <v>16</v>
      </c>
      <c r="U205" s="68">
        <v>2012311.5578775727</v>
      </c>
      <c r="V205" s="68">
        <v>85795.98000000001</v>
      </c>
      <c r="W205" s="68">
        <v>23449.73</v>
      </c>
      <c r="X205" s="68">
        <v>5623.68</v>
      </c>
      <c r="Y205" s="68">
        <v>219031.46299324033</v>
      </c>
      <c r="Z205" s="68">
        <v>0</v>
      </c>
      <c r="AA205" s="68">
        <v>0</v>
      </c>
      <c r="AB205" s="68">
        <v>22015.134916548152</v>
      </c>
      <c r="AC205" s="68">
        <f t="shared" si="19"/>
        <v>2425570.3957873615</v>
      </c>
      <c r="AD205" s="68">
        <v>57342.850000000006</v>
      </c>
      <c r="AF205" s="79" t="s">
        <v>395</v>
      </c>
      <c r="AG205" s="79" t="s">
        <v>396</v>
      </c>
      <c r="AH205" s="80" t="s">
        <v>1156</v>
      </c>
      <c r="AI205" s="81">
        <v>16</v>
      </c>
      <c r="AJ205" s="68">
        <v>2032196.7250045147</v>
      </c>
      <c r="AK205" s="68">
        <v>86214.209999999992</v>
      </c>
      <c r="AL205" s="68">
        <v>23732.580000000005</v>
      </c>
      <c r="AM205" s="68">
        <v>5746.91</v>
      </c>
      <c r="AN205" s="68">
        <v>222711.73215491662</v>
      </c>
      <c r="AO205" s="68">
        <v>0</v>
      </c>
      <c r="AP205" s="68">
        <v>0</v>
      </c>
      <c r="AQ205" s="68">
        <v>22205.338328739163</v>
      </c>
      <c r="AR205" s="68">
        <f t="shared" si="20"/>
        <v>2451755.8154881704</v>
      </c>
      <c r="AS205" s="68">
        <v>58948.32</v>
      </c>
      <c r="AU205" s="79" t="s">
        <v>395</v>
      </c>
      <c r="AV205" s="79" t="s">
        <v>396</v>
      </c>
      <c r="AW205" s="80" t="s">
        <v>1157</v>
      </c>
      <c r="AX205" s="81">
        <v>16</v>
      </c>
      <c r="AY205" s="68">
        <v>2074867.5828617029</v>
      </c>
      <c r="AZ205" s="68">
        <v>88481.879999999976</v>
      </c>
      <c r="BA205" s="68">
        <v>24367.149999999998</v>
      </c>
      <c r="BB205" s="68">
        <v>5848.12</v>
      </c>
      <c r="BC205" s="68">
        <v>228577.16989553912</v>
      </c>
      <c r="BD205" s="68">
        <v>0</v>
      </c>
      <c r="BE205" s="68">
        <v>0</v>
      </c>
      <c r="BF205" s="68">
        <v>22734.634336855728</v>
      </c>
      <c r="BG205" s="68">
        <f t="shared" si="21"/>
        <v>2505413.3670940977</v>
      </c>
      <c r="BH205" s="68">
        <v>60536.829999999994</v>
      </c>
    </row>
    <row r="206" spans="2:60">
      <c r="B206" s="79" t="s">
        <v>397</v>
      </c>
      <c r="C206" s="79" t="s">
        <v>398</v>
      </c>
      <c r="D206" s="80" t="s">
        <v>953</v>
      </c>
      <c r="E206" s="81">
        <v>19</v>
      </c>
      <c r="F206" s="68"/>
      <c r="G206" s="68"/>
      <c r="H206" s="68"/>
      <c r="I206" s="68"/>
      <c r="J206" s="68"/>
      <c r="K206" s="68"/>
      <c r="L206" s="68"/>
      <c r="M206" s="68"/>
      <c r="N206" s="68">
        <f t="shared" si="18"/>
        <v>0</v>
      </c>
      <c r="O206" s="68"/>
      <c r="Q206" s="79" t="s">
        <v>397</v>
      </c>
      <c r="R206" s="79" t="s">
        <v>398</v>
      </c>
      <c r="S206" s="80" t="s">
        <v>954</v>
      </c>
      <c r="T206" s="81">
        <v>16</v>
      </c>
      <c r="U206" s="68">
        <v>2012311.5578775727</v>
      </c>
      <c r="V206" s="68">
        <v>85795.98000000001</v>
      </c>
      <c r="W206" s="68">
        <v>23449.73</v>
      </c>
      <c r="X206" s="68">
        <v>5623.68</v>
      </c>
      <c r="Y206" s="68">
        <v>0</v>
      </c>
      <c r="Z206" s="68">
        <v>0</v>
      </c>
      <c r="AA206" s="68">
        <v>0</v>
      </c>
      <c r="AB206" s="68">
        <v>20113.688655911479</v>
      </c>
      <c r="AC206" s="68">
        <f t="shared" si="19"/>
        <v>2204637.4865334844</v>
      </c>
      <c r="AD206" s="68">
        <v>57342.850000000006</v>
      </c>
      <c r="AF206" s="79" t="s">
        <v>397</v>
      </c>
      <c r="AG206" s="79" t="s">
        <v>398</v>
      </c>
      <c r="AH206" s="80" t="s">
        <v>1156</v>
      </c>
      <c r="AI206" s="81">
        <v>16</v>
      </c>
      <c r="AJ206" s="68">
        <v>2032196.7250045147</v>
      </c>
      <c r="AK206" s="68">
        <v>86214.209999999992</v>
      </c>
      <c r="AL206" s="68">
        <v>23732.580000000005</v>
      </c>
      <c r="AM206" s="68">
        <v>5746.91</v>
      </c>
      <c r="AN206" s="68">
        <v>0</v>
      </c>
      <c r="AO206" s="68">
        <v>0</v>
      </c>
      <c r="AP206" s="68">
        <v>0</v>
      </c>
      <c r="AQ206" s="68">
        <v>20275.600640392397</v>
      </c>
      <c r="AR206" s="68">
        <f t="shared" si="20"/>
        <v>2227114.3456449071</v>
      </c>
      <c r="AS206" s="68">
        <v>58948.32</v>
      </c>
      <c r="AU206" s="79" t="s">
        <v>397</v>
      </c>
      <c r="AV206" s="79" t="s">
        <v>398</v>
      </c>
      <c r="AW206" s="80" t="s">
        <v>1157</v>
      </c>
      <c r="AX206" s="81">
        <v>16</v>
      </c>
      <c r="AY206" s="68">
        <v>2074867.5828617029</v>
      </c>
      <c r="AZ206" s="68">
        <v>88481.879999999976</v>
      </c>
      <c r="BA206" s="68">
        <v>24367.149999999998</v>
      </c>
      <c r="BB206" s="68">
        <v>5848.12</v>
      </c>
      <c r="BC206" s="68">
        <v>0</v>
      </c>
      <c r="BD206" s="68">
        <v>0</v>
      </c>
      <c r="BE206" s="68">
        <v>0</v>
      </c>
      <c r="BF206" s="68">
        <v>20749.637539052404</v>
      </c>
      <c r="BG206" s="68">
        <f t="shared" si="21"/>
        <v>2274851.2004007553</v>
      </c>
      <c r="BH206" s="68">
        <v>60536.829999999994</v>
      </c>
    </row>
    <row r="207" spans="2:60">
      <c r="B207" s="79" t="s">
        <v>399</v>
      </c>
      <c r="C207" s="79" t="s">
        <v>400</v>
      </c>
      <c r="D207" s="80" t="s">
        <v>953</v>
      </c>
      <c r="E207" s="81">
        <v>19</v>
      </c>
      <c r="F207" s="68"/>
      <c r="G207" s="68"/>
      <c r="H207" s="68"/>
      <c r="I207" s="68"/>
      <c r="J207" s="68"/>
      <c r="K207" s="68"/>
      <c r="L207" s="68"/>
      <c r="M207" s="68"/>
      <c r="N207" s="68">
        <f t="shared" si="18"/>
        <v>0</v>
      </c>
      <c r="O207" s="68"/>
      <c r="Q207" s="79" t="s">
        <v>399</v>
      </c>
      <c r="R207" s="79" t="s">
        <v>400</v>
      </c>
      <c r="S207" s="80" t="s">
        <v>954</v>
      </c>
      <c r="T207" s="81">
        <v>16</v>
      </c>
      <c r="U207" s="68">
        <v>305938.74448123469</v>
      </c>
      <c r="V207" s="68">
        <v>0</v>
      </c>
      <c r="W207" s="68">
        <v>0</v>
      </c>
      <c r="X207" s="68">
        <v>106.10000000000001</v>
      </c>
      <c r="Y207" s="68">
        <v>5728.0865032817019</v>
      </c>
      <c r="Z207" s="68">
        <v>0</v>
      </c>
      <c r="AA207" s="68">
        <v>0</v>
      </c>
      <c r="AB207" s="68">
        <v>2796.0521195565816</v>
      </c>
      <c r="AC207" s="68">
        <f t="shared" si="19"/>
        <v>314568.98310407298</v>
      </c>
      <c r="AD207" s="68">
        <v>0</v>
      </c>
      <c r="AF207" s="79" t="s">
        <v>399</v>
      </c>
      <c r="AG207" s="79" t="s">
        <v>400</v>
      </c>
      <c r="AH207" s="80" t="s">
        <v>1156</v>
      </c>
      <c r="AI207" s="81">
        <v>16</v>
      </c>
      <c r="AJ207" s="68">
        <v>307136.43584194308</v>
      </c>
      <c r="AK207" s="68">
        <v>0</v>
      </c>
      <c r="AL207" s="68">
        <v>0</v>
      </c>
      <c r="AM207" s="68">
        <v>106.42</v>
      </c>
      <c r="AN207" s="68">
        <v>5754.9768731156237</v>
      </c>
      <c r="AO207" s="68">
        <v>0</v>
      </c>
      <c r="AP207" s="68">
        <v>0</v>
      </c>
      <c r="AQ207" s="68">
        <v>2805.5501902027754</v>
      </c>
      <c r="AR207" s="68">
        <f t="shared" si="20"/>
        <v>315803.38290526147</v>
      </c>
      <c r="AS207" s="68">
        <v>0</v>
      </c>
      <c r="AU207" s="79" t="s">
        <v>399</v>
      </c>
      <c r="AV207" s="79" t="s">
        <v>400</v>
      </c>
      <c r="AW207" s="80" t="s">
        <v>1157</v>
      </c>
      <c r="AX207" s="81">
        <v>16</v>
      </c>
      <c r="AY207" s="68">
        <v>312516.34136727115</v>
      </c>
      <c r="AZ207" s="68">
        <v>0</v>
      </c>
      <c r="BA207" s="68">
        <v>0</v>
      </c>
      <c r="BB207" s="68">
        <v>108.28999999999999</v>
      </c>
      <c r="BC207" s="68">
        <v>5856.4877815733316</v>
      </c>
      <c r="BD207" s="68">
        <v>0</v>
      </c>
      <c r="BE207" s="68">
        <v>0</v>
      </c>
      <c r="BF207" s="68">
        <v>2861.6597940067877</v>
      </c>
      <c r="BG207" s="68">
        <f t="shared" si="21"/>
        <v>321342.77894285123</v>
      </c>
      <c r="BH207" s="68">
        <v>0</v>
      </c>
    </row>
    <row r="208" spans="2:60">
      <c r="B208" s="79" t="s">
        <v>401</v>
      </c>
      <c r="C208" s="79" t="s">
        <v>402</v>
      </c>
      <c r="D208" s="80" t="s">
        <v>953</v>
      </c>
      <c r="E208" s="81">
        <v>19</v>
      </c>
      <c r="F208" s="68"/>
      <c r="G208" s="68"/>
      <c r="H208" s="68"/>
      <c r="I208" s="68"/>
      <c r="J208" s="68"/>
      <c r="K208" s="68"/>
      <c r="L208" s="68"/>
      <c r="M208" s="68"/>
      <c r="N208" s="68">
        <f t="shared" si="18"/>
        <v>0</v>
      </c>
      <c r="O208" s="68"/>
      <c r="Q208" s="79" t="s">
        <v>401</v>
      </c>
      <c r="R208" s="79" t="s">
        <v>402</v>
      </c>
      <c r="S208" s="80" t="s">
        <v>954</v>
      </c>
      <c r="T208" s="81">
        <v>16</v>
      </c>
      <c r="U208" s="68">
        <v>7794624.0134968739</v>
      </c>
      <c r="V208" s="68">
        <v>165845.81</v>
      </c>
      <c r="W208" s="68">
        <v>71410.25</v>
      </c>
      <c r="X208" s="68">
        <v>24616.910000000003</v>
      </c>
      <c r="Y208" s="68">
        <v>846361.24657384318</v>
      </c>
      <c r="Z208" s="68">
        <v>187646.09284307083</v>
      </c>
      <c r="AA208" s="68">
        <v>57906.824687474305</v>
      </c>
      <c r="AB208" s="68">
        <v>53715.208589486778</v>
      </c>
      <c r="AC208" s="68">
        <f t="shared" si="19"/>
        <v>9202126.3561907485</v>
      </c>
      <c r="AD208" s="68">
        <v>0</v>
      </c>
      <c r="AF208" s="79" t="s">
        <v>401</v>
      </c>
      <c r="AG208" s="79" t="s">
        <v>402</v>
      </c>
      <c r="AH208" s="80" t="s">
        <v>1156</v>
      </c>
      <c r="AI208" s="81">
        <v>16</v>
      </c>
      <c r="AJ208" s="68">
        <v>7900572.9276239909</v>
      </c>
      <c r="AK208" s="68">
        <v>168256.56</v>
      </c>
      <c r="AL208" s="68">
        <v>72368.41</v>
      </c>
      <c r="AM208" s="68">
        <v>24903.24</v>
      </c>
      <c r="AN208" s="68">
        <v>860420.93382557039</v>
      </c>
      <c r="AO208" s="68">
        <v>187646.09284307083</v>
      </c>
      <c r="AP208" s="68">
        <v>58829.411747418781</v>
      </c>
      <c r="AQ208" s="68">
        <v>54344.953030794859</v>
      </c>
      <c r="AR208" s="68">
        <f t="shared" si="20"/>
        <v>9327342.5290708449</v>
      </c>
      <c r="AS208" s="68">
        <v>0</v>
      </c>
      <c r="AU208" s="79" t="s">
        <v>401</v>
      </c>
      <c r="AV208" s="79" t="s">
        <v>402</v>
      </c>
      <c r="AW208" s="80" t="s">
        <v>1157</v>
      </c>
      <c r="AX208" s="81">
        <v>16</v>
      </c>
      <c r="AY208" s="68">
        <v>8089447.0416291282</v>
      </c>
      <c r="AZ208" s="68">
        <v>172627.76</v>
      </c>
      <c r="BA208" s="68">
        <v>74292.760000000009</v>
      </c>
      <c r="BB208" s="68">
        <v>25558.440000000002</v>
      </c>
      <c r="BC208" s="68">
        <v>883056.47020867013</v>
      </c>
      <c r="BD208" s="68">
        <v>187646.09284307083</v>
      </c>
      <c r="BE208" s="68">
        <v>60367.262474930285</v>
      </c>
      <c r="BF208" s="68">
        <v>55776.868122864515</v>
      </c>
      <c r="BG208" s="68">
        <f t="shared" si="21"/>
        <v>9548772.6952786632</v>
      </c>
      <c r="BH208" s="68">
        <v>0</v>
      </c>
    </row>
    <row r="209" spans="2:60">
      <c r="B209" s="79" t="s">
        <v>403</v>
      </c>
      <c r="C209" s="79" t="s">
        <v>404</v>
      </c>
      <c r="D209" s="80" t="s">
        <v>953</v>
      </c>
      <c r="E209" s="81">
        <v>19</v>
      </c>
      <c r="F209" s="68"/>
      <c r="G209" s="68"/>
      <c r="H209" s="68"/>
      <c r="I209" s="68"/>
      <c r="J209" s="68"/>
      <c r="K209" s="68"/>
      <c r="L209" s="68"/>
      <c r="M209" s="68"/>
      <c r="N209" s="68">
        <f t="shared" si="18"/>
        <v>0</v>
      </c>
      <c r="O209" s="68"/>
      <c r="Q209" s="79" t="s">
        <v>403</v>
      </c>
      <c r="R209" s="79" t="s">
        <v>404</v>
      </c>
      <c r="S209" s="80" t="s">
        <v>954</v>
      </c>
      <c r="T209" s="81">
        <v>16</v>
      </c>
      <c r="U209" s="68">
        <v>3482944.1157877455</v>
      </c>
      <c r="V209" s="68">
        <v>63452.189999999995</v>
      </c>
      <c r="W209" s="68">
        <v>40108.58</v>
      </c>
      <c r="X209" s="68">
        <v>7427.5199999999986</v>
      </c>
      <c r="Y209" s="68">
        <v>328978.75907112309</v>
      </c>
      <c r="Z209" s="68">
        <v>151722.57624173322</v>
      </c>
      <c r="AA209" s="68">
        <v>44339.81204243697</v>
      </c>
      <c r="AB209" s="68">
        <v>36382.571121481713</v>
      </c>
      <c r="AC209" s="68">
        <f t="shared" si="19"/>
        <v>4155356.1242645201</v>
      </c>
      <c r="AD209" s="68">
        <v>0</v>
      </c>
      <c r="AF209" s="79" t="s">
        <v>403</v>
      </c>
      <c r="AG209" s="79" t="s">
        <v>404</v>
      </c>
      <c r="AH209" s="80" t="s">
        <v>1156</v>
      </c>
      <c r="AI209" s="81">
        <v>16</v>
      </c>
      <c r="AJ209" s="68">
        <v>3518886.9758768003</v>
      </c>
      <c r="AK209" s="68">
        <v>64386.61</v>
      </c>
      <c r="AL209" s="68">
        <v>40654.019999999997</v>
      </c>
      <c r="AM209" s="68">
        <v>7556.12</v>
      </c>
      <c r="AN209" s="68">
        <v>334382.25565056392</v>
      </c>
      <c r="AO209" s="68">
        <v>151722.57624173322</v>
      </c>
      <c r="AP209" s="68">
        <v>45057.954284938685</v>
      </c>
      <c r="AQ209" s="68">
        <v>36737.297240159474</v>
      </c>
      <c r="AR209" s="68">
        <f t="shared" si="20"/>
        <v>4199383.8092941958</v>
      </c>
      <c r="AS209" s="68">
        <v>0</v>
      </c>
      <c r="AU209" s="79" t="s">
        <v>403</v>
      </c>
      <c r="AV209" s="79" t="s">
        <v>404</v>
      </c>
      <c r="AW209" s="80" t="s">
        <v>1157</v>
      </c>
      <c r="AX209" s="81">
        <v>16</v>
      </c>
      <c r="AY209" s="68">
        <v>3596017.3119180007</v>
      </c>
      <c r="AZ209" s="68">
        <v>66062.080000000002</v>
      </c>
      <c r="BA209" s="68">
        <v>41694.9</v>
      </c>
      <c r="BB209" s="68">
        <v>7797.49</v>
      </c>
      <c r="BC209" s="68">
        <v>343170.05552149215</v>
      </c>
      <c r="BD209" s="68">
        <v>151722.57624173322</v>
      </c>
      <c r="BE209" s="68">
        <v>46222.94838871868</v>
      </c>
      <c r="BF209" s="68">
        <v>37643.39209983591</v>
      </c>
      <c r="BG209" s="68">
        <f t="shared" si="21"/>
        <v>4290330.7541697817</v>
      </c>
      <c r="BH209" s="68">
        <v>0</v>
      </c>
    </row>
    <row r="210" spans="2:60">
      <c r="B210" s="79" t="s">
        <v>405</v>
      </c>
      <c r="C210" s="79" t="s">
        <v>406</v>
      </c>
      <c r="D210" s="80" t="s">
        <v>953</v>
      </c>
      <c r="E210" s="81">
        <v>19</v>
      </c>
      <c r="F210" s="68"/>
      <c r="G210" s="68"/>
      <c r="H210" s="68"/>
      <c r="I210" s="68"/>
      <c r="J210" s="68"/>
      <c r="K210" s="68"/>
      <c r="L210" s="68"/>
      <c r="M210" s="68"/>
      <c r="N210" s="68">
        <f t="shared" si="18"/>
        <v>0</v>
      </c>
      <c r="O210" s="68"/>
      <c r="Q210" s="79" t="s">
        <v>405</v>
      </c>
      <c r="R210" s="79" t="s">
        <v>406</v>
      </c>
      <c r="S210" s="80" t="s">
        <v>954</v>
      </c>
      <c r="T210" s="81">
        <v>16</v>
      </c>
      <c r="U210" s="68">
        <v>7335313.3634620076</v>
      </c>
      <c r="V210" s="68">
        <v>210304.79</v>
      </c>
      <c r="W210" s="68">
        <v>82551.53</v>
      </c>
      <c r="X210" s="68">
        <v>24510.809999999998</v>
      </c>
      <c r="Y210" s="68">
        <v>1155368.9090609024</v>
      </c>
      <c r="Z210" s="68">
        <v>346972.57339142758</v>
      </c>
      <c r="AA210" s="68">
        <v>14666.905846029145</v>
      </c>
      <c r="AB210" s="68">
        <v>80101.581997975707</v>
      </c>
      <c r="AC210" s="68">
        <f t="shared" si="19"/>
        <v>9249790.4637583438</v>
      </c>
      <c r="AD210" s="68">
        <v>0</v>
      </c>
      <c r="AF210" s="79" t="s">
        <v>405</v>
      </c>
      <c r="AG210" s="79" t="s">
        <v>406</v>
      </c>
      <c r="AH210" s="80" t="s">
        <v>1156</v>
      </c>
      <c r="AI210" s="81">
        <v>16</v>
      </c>
      <c r="AJ210" s="68">
        <v>7455002.5613410398</v>
      </c>
      <c r="AK210" s="68">
        <v>213380.40000000002</v>
      </c>
      <c r="AL210" s="68">
        <v>83649.36</v>
      </c>
      <c r="AM210" s="68">
        <v>24903.24</v>
      </c>
      <c r="AN210" s="68">
        <v>1174413.6993371295</v>
      </c>
      <c r="AO210" s="68">
        <v>346972.57339142758</v>
      </c>
      <c r="AP210" s="68">
        <v>14770.465189546665</v>
      </c>
      <c r="AQ210" s="68">
        <v>81288.876406416297</v>
      </c>
      <c r="AR210" s="68">
        <f t="shared" si="20"/>
        <v>9394381.1756655611</v>
      </c>
      <c r="AS210" s="68">
        <v>0</v>
      </c>
      <c r="AU210" s="79" t="s">
        <v>405</v>
      </c>
      <c r="AV210" s="79" t="s">
        <v>406</v>
      </c>
      <c r="AW210" s="80" t="s">
        <v>1157</v>
      </c>
      <c r="AX210" s="81">
        <v>16</v>
      </c>
      <c r="AY210" s="68">
        <v>7650230.2394717978</v>
      </c>
      <c r="AZ210" s="68">
        <v>218979.52000000002</v>
      </c>
      <c r="BA210" s="68">
        <v>85880.700000000012</v>
      </c>
      <c r="BB210" s="68">
        <v>25558.440000000002</v>
      </c>
      <c r="BC210" s="68">
        <v>1205287.611845653</v>
      </c>
      <c r="BD210" s="68">
        <v>346972.57339142758</v>
      </c>
      <c r="BE210" s="68">
        <v>15246.978984053476</v>
      </c>
      <c r="BF210" s="68">
        <v>83621.565783804283</v>
      </c>
      <c r="BG210" s="68">
        <f t="shared" si="21"/>
        <v>9631777.6294767391</v>
      </c>
      <c r="BH210" s="68">
        <v>0</v>
      </c>
    </row>
    <row r="211" spans="2:60">
      <c r="B211" s="79" t="s">
        <v>407</v>
      </c>
      <c r="C211" s="79" t="s">
        <v>408</v>
      </c>
      <c r="D211" s="80" t="s">
        <v>953</v>
      </c>
      <c r="E211" s="81">
        <v>19</v>
      </c>
      <c r="F211" s="68"/>
      <c r="G211" s="68"/>
      <c r="H211" s="68"/>
      <c r="I211" s="68"/>
      <c r="J211" s="68"/>
      <c r="K211" s="68"/>
      <c r="L211" s="68"/>
      <c r="M211" s="68"/>
      <c r="N211" s="68">
        <f t="shared" si="18"/>
        <v>0</v>
      </c>
      <c r="O211" s="68"/>
      <c r="Q211" s="79" t="s">
        <v>407</v>
      </c>
      <c r="R211" s="79" t="s">
        <v>408</v>
      </c>
      <c r="S211" s="80" t="s">
        <v>954</v>
      </c>
      <c r="T211" s="81">
        <v>16</v>
      </c>
      <c r="U211" s="68">
        <v>5106703.8866023906</v>
      </c>
      <c r="V211" s="68">
        <v>207806.76999999996</v>
      </c>
      <c r="W211" s="68">
        <v>0</v>
      </c>
      <c r="X211" s="68">
        <v>15703.889999999998</v>
      </c>
      <c r="Y211" s="68">
        <v>721669.14689467894</v>
      </c>
      <c r="Z211" s="68">
        <v>652446.07500842656</v>
      </c>
      <c r="AA211" s="68">
        <v>451925.55545719014</v>
      </c>
      <c r="AB211" s="68">
        <v>62122.065304262564</v>
      </c>
      <c r="AC211" s="68">
        <f t="shared" si="19"/>
        <v>7380460.8792669494</v>
      </c>
      <c r="AD211" s="68">
        <v>162083.49</v>
      </c>
      <c r="AF211" s="79" t="s">
        <v>407</v>
      </c>
      <c r="AG211" s="79" t="s">
        <v>408</v>
      </c>
      <c r="AH211" s="80" t="s">
        <v>1156</v>
      </c>
      <c r="AI211" s="81">
        <v>16</v>
      </c>
      <c r="AJ211" s="68">
        <v>5175260.0325496402</v>
      </c>
      <c r="AK211" s="68">
        <v>208519.31000000003</v>
      </c>
      <c r="AL211" s="68">
        <v>0</v>
      </c>
      <c r="AM211" s="68">
        <v>15857.189999999999</v>
      </c>
      <c r="AN211" s="68">
        <v>733495.23534850765</v>
      </c>
      <c r="AO211" s="68">
        <v>652446.07500842656</v>
      </c>
      <c r="AP211" s="68">
        <v>459292.05972689023</v>
      </c>
      <c r="AQ211" s="68">
        <v>62902.723315181211</v>
      </c>
      <c r="AR211" s="68">
        <f t="shared" si="20"/>
        <v>7474398.4159486461</v>
      </c>
      <c r="AS211" s="68">
        <v>166625.79</v>
      </c>
      <c r="AU211" s="79" t="s">
        <v>407</v>
      </c>
      <c r="AV211" s="79" t="s">
        <v>408</v>
      </c>
      <c r="AW211" s="80" t="s">
        <v>1157</v>
      </c>
      <c r="AX211" s="81">
        <v>16</v>
      </c>
      <c r="AY211" s="68">
        <v>5300049.1568400664</v>
      </c>
      <c r="AZ211" s="68">
        <v>214009.15</v>
      </c>
      <c r="BA211" s="68">
        <v>0</v>
      </c>
      <c r="BB211" s="68">
        <v>16353.08</v>
      </c>
      <c r="BC211" s="68">
        <v>752775.09768761671</v>
      </c>
      <c r="BD211" s="68">
        <v>652446.07500842656</v>
      </c>
      <c r="BE211" s="68">
        <v>471253.34656377032</v>
      </c>
      <c r="BF211" s="68">
        <v>64601.555471951142</v>
      </c>
      <c r="BG211" s="68">
        <f t="shared" si="21"/>
        <v>7642479.3715718323</v>
      </c>
      <c r="BH211" s="68">
        <v>170991.91</v>
      </c>
    </row>
    <row r="212" spans="2:60">
      <c r="B212" s="79" t="s">
        <v>409</v>
      </c>
      <c r="C212" s="79" t="s">
        <v>410</v>
      </c>
      <c r="D212" s="80" t="s">
        <v>953</v>
      </c>
      <c r="E212" s="81">
        <v>19</v>
      </c>
      <c r="F212" s="68"/>
      <c r="G212" s="68"/>
      <c r="H212" s="68"/>
      <c r="I212" s="68"/>
      <c r="J212" s="68"/>
      <c r="K212" s="68"/>
      <c r="L212" s="68"/>
      <c r="M212" s="68"/>
      <c r="N212" s="68">
        <f t="shared" si="18"/>
        <v>0</v>
      </c>
      <c r="O212" s="68"/>
      <c r="Q212" s="79" t="s">
        <v>409</v>
      </c>
      <c r="R212" s="79" t="s">
        <v>410</v>
      </c>
      <c r="S212" s="80" t="s">
        <v>954</v>
      </c>
      <c r="T212" s="81">
        <v>16</v>
      </c>
      <c r="U212" s="68">
        <v>31376223.922998924</v>
      </c>
      <c r="V212" s="68">
        <v>1278121.1200000001</v>
      </c>
      <c r="W212" s="68">
        <v>1305485.5299999998</v>
      </c>
      <c r="X212" s="68">
        <v>112834.71</v>
      </c>
      <c r="Y212" s="68">
        <v>5260455.6253110329</v>
      </c>
      <c r="Z212" s="68">
        <v>1754714.0745660423</v>
      </c>
      <c r="AA212" s="68">
        <v>3142436.0983285345</v>
      </c>
      <c r="AB212" s="68">
        <v>406920.47820678353</v>
      </c>
      <c r="AC212" s="68">
        <f t="shared" si="19"/>
        <v>45131777.719411314</v>
      </c>
      <c r="AD212" s="68">
        <v>494586.16000000003</v>
      </c>
      <c r="AF212" s="79" t="s">
        <v>409</v>
      </c>
      <c r="AG212" s="79" t="s">
        <v>410</v>
      </c>
      <c r="AH212" s="80" t="s">
        <v>1156</v>
      </c>
      <c r="AI212" s="81">
        <v>16</v>
      </c>
      <c r="AJ212" s="68">
        <v>31688720.811010417</v>
      </c>
      <c r="AK212" s="68">
        <v>1279866.3299999998</v>
      </c>
      <c r="AL212" s="68">
        <v>1314380.25</v>
      </c>
      <c r="AM212" s="68">
        <v>113630.43</v>
      </c>
      <c r="AN212" s="68">
        <v>5312449.4215613129</v>
      </c>
      <c r="AO212" s="68">
        <v>1754714.0745660423</v>
      </c>
      <c r="AP212" s="68">
        <v>3174809.6324997866</v>
      </c>
      <c r="AQ212" s="68">
        <v>409447.90917851776</v>
      </c>
      <c r="AR212" s="68">
        <f t="shared" si="20"/>
        <v>45552863.978816077</v>
      </c>
      <c r="AS212" s="68">
        <v>504845.12000000005</v>
      </c>
      <c r="AU212" s="79" t="s">
        <v>409</v>
      </c>
      <c r="AV212" s="79" t="s">
        <v>410</v>
      </c>
      <c r="AW212" s="80" t="s">
        <v>1157</v>
      </c>
      <c r="AX212" s="81">
        <v>16</v>
      </c>
      <c r="AY212" s="68">
        <v>32317200.550245415</v>
      </c>
      <c r="AZ212" s="68">
        <v>1303414.97</v>
      </c>
      <c r="BA212" s="68">
        <v>1338662.1199999999</v>
      </c>
      <c r="BB212" s="68">
        <v>115749.81</v>
      </c>
      <c r="BC212" s="68">
        <v>5417236.9179994315</v>
      </c>
      <c r="BD212" s="68">
        <v>1754714.0745660423</v>
      </c>
      <c r="BE212" s="68">
        <v>3237708.5567580364</v>
      </c>
      <c r="BF212" s="68">
        <v>417537.2373971343</v>
      </c>
      <c r="BG212" s="68">
        <f t="shared" si="21"/>
        <v>46416325.246966064</v>
      </c>
      <c r="BH212" s="68">
        <v>514101.01</v>
      </c>
    </row>
    <row r="213" spans="2:60">
      <c r="B213" s="79" t="s">
        <v>411</v>
      </c>
      <c r="C213" s="79" t="s">
        <v>412</v>
      </c>
      <c r="D213" s="80" t="s">
        <v>953</v>
      </c>
      <c r="E213" s="81">
        <v>19</v>
      </c>
      <c r="F213" s="68"/>
      <c r="G213" s="68"/>
      <c r="H213" s="68"/>
      <c r="I213" s="68"/>
      <c r="J213" s="68"/>
      <c r="K213" s="68"/>
      <c r="L213" s="68"/>
      <c r="M213" s="68"/>
      <c r="N213" s="68">
        <f t="shared" si="18"/>
        <v>0</v>
      </c>
      <c r="O213" s="68"/>
      <c r="Q213" s="79" t="s">
        <v>411</v>
      </c>
      <c r="R213" s="79" t="s">
        <v>412</v>
      </c>
      <c r="S213" s="80" t="s">
        <v>954</v>
      </c>
      <c r="T213" s="81">
        <v>16</v>
      </c>
      <c r="U213" s="68">
        <v>39762651.984848417</v>
      </c>
      <c r="V213" s="68">
        <v>1567505.3300000005</v>
      </c>
      <c r="W213" s="68">
        <v>601840.93000000005</v>
      </c>
      <c r="X213" s="68">
        <v>137833.46</v>
      </c>
      <c r="Y213" s="68">
        <v>6783601.5236243624</v>
      </c>
      <c r="Z213" s="68">
        <v>3003987.5002377662</v>
      </c>
      <c r="AA213" s="68">
        <v>2755367.2177662752</v>
      </c>
      <c r="AB213" s="68">
        <v>482041.5950293839</v>
      </c>
      <c r="AC213" s="68">
        <f t="shared" si="19"/>
        <v>55852030.301506199</v>
      </c>
      <c r="AD213" s="68">
        <v>757200.75999999989</v>
      </c>
      <c r="AF213" s="79" t="s">
        <v>411</v>
      </c>
      <c r="AG213" s="79" t="s">
        <v>412</v>
      </c>
      <c r="AH213" s="80" t="s">
        <v>1156</v>
      </c>
      <c r="AI213" s="81">
        <v>16</v>
      </c>
      <c r="AJ213" s="68">
        <v>40412139.812664069</v>
      </c>
      <c r="AK213" s="68">
        <v>1579660.3599999999</v>
      </c>
      <c r="AL213" s="68">
        <v>610555.30000000005</v>
      </c>
      <c r="AM213" s="68">
        <v>139734.89000000001</v>
      </c>
      <c r="AN213" s="68">
        <v>6895048.3295711866</v>
      </c>
      <c r="AO213" s="68">
        <v>3003987.5002377662</v>
      </c>
      <c r="AP213" s="68">
        <v>2801503.9243346453</v>
      </c>
      <c r="AQ213" s="68">
        <v>489214.8364206329</v>
      </c>
      <c r="AR213" s="68">
        <f t="shared" si="20"/>
        <v>56710543.553228296</v>
      </c>
      <c r="AS213" s="68">
        <v>778698.6</v>
      </c>
      <c r="AU213" s="79" t="s">
        <v>411</v>
      </c>
      <c r="AV213" s="79" t="s">
        <v>412</v>
      </c>
      <c r="AW213" s="80" t="s">
        <v>1157</v>
      </c>
      <c r="AX213" s="81">
        <v>16</v>
      </c>
      <c r="AY213" s="68">
        <v>41471860.253914647</v>
      </c>
      <c r="AZ213" s="68">
        <v>1621014.86</v>
      </c>
      <c r="BA213" s="68">
        <v>626506.66</v>
      </c>
      <c r="BB213" s="68">
        <v>143495.47999999998</v>
      </c>
      <c r="BC213" s="68">
        <v>7076274.1671558293</v>
      </c>
      <c r="BD213" s="68">
        <v>3003987.5002377662</v>
      </c>
      <c r="BE213" s="68">
        <v>2875364.9400488036</v>
      </c>
      <c r="BF213" s="68">
        <v>503226.47246544808</v>
      </c>
      <c r="BG213" s="68">
        <f t="shared" si="21"/>
        <v>58120969.763822488</v>
      </c>
      <c r="BH213" s="68">
        <v>799239.42999999993</v>
      </c>
    </row>
    <row r="214" spans="2:60">
      <c r="B214" s="79" t="s">
        <v>413</v>
      </c>
      <c r="C214" s="79" t="s">
        <v>414</v>
      </c>
      <c r="D214" s="80" t="s">
        <v>953</v>
      </c>
      <c r="E214" s="81">
        <v>19</v>
      </c>
      <c r="F214" s="68"/>
      <c r="G214" s="68"/>
      <c r="H214" s="68"/>
      <c r="I214" s="68"/>
      <c r="J214" s="68"/>
      <c r="K214" s="68"/>
      <c r="L214" s="68"/>
      <c r="M214" s="68"/>
      <c r="N214" s="68">
        <f t="shared" si="18"/>
        <v>0</v>
      </c>
      <c r="O214" s="68"/>
      <c r="Q214" s="79" t="s">
        <v>413</v>
      </c>
      <c r="R214" s="79" t="s">
        <v>414</v>
      </c>
      <c r="S214" s="80" t="s">
        <v>954</v>
      </c>
      <c r="T214" s="81">
        <v>16</v>
      </c>
      <c r="U214" s="68">
        <v>24222789.730170731</v>
      </c>
      <c r="V214" s="68">
        <v>485723.75</v>
      </c>
      <c r="W214" s="68">
        <v>89130.180000000008</v>
      </c>
      <c r="X214" s="68">
        <v>82869.84</v>
      </c>
      <c r="Y214" s="68">
        <v>3319543.7251673331</v>
      </c>
      <c r="Z214" s="68">
        <v>949954.42802687385</v>
      </c>
      <c r="AA214" s="68">
        <v>1006459.5809083916</v>
      </c>
      <c r="AB214" s="68">
        <v>264212.24356524274</v>
      </c>
      <c r="AC214" s="68">
        <f t="shared" si="19"/>
        <v>30444805.577838574</v>
      </c>
      <c r="AD214" s="68">
        <v>24122.1</v>
      </c>
      <c r="AF214" s="79" t="s">
        <v>413</v>
      </c>
      <c r="AG214" s="79" t="s">
        <v>414</v>
      </c>
      <c r="AH214" s="80" t="s">
        <v>1156</v>
      </c>
      <c r="AI214" s="81">
        <v>16</v>
      </c>
      <c r="AJ214" s="68">
        <v>24619942.506781325</v>
      </c>
      <c r="AK214" s="68">
        <v>492479.1</v>
      </c>
      <c r="AL214" s="68">
        <v>90460.52</v>
      </c>
      <c r="AM214" s="68">
        <v>83968.650000000009</v>
      </c>
      <c r="AN214" s="68">
        <v>3374087.0177815142</v>
      </c>
      <c r="AO214" s="68">
        <v>949954.42802687385</v>
      </c>
      <c r="AP214" s="68">
        <v>1023439.346904818</v>
      </c>
      <c r="AQ214" s="68">
        <v>268146.26315189153</v>
      </c>
      <c r="AR214" s="68">
        <f t="shared" si="20"/>
        <v>30927326.482646421</v>
      </c>
      <c r="AS214" s="68">
        <v>24848.65</v>
      </c>
      <c r="AU214" s="79" t="s">
        <v>413</v>
      </c>
      <c r="AV214" s="79" t="s">
        <v>414</v>
      </c>
      <c r="AW214" s="80" t="s">
        <v>1157</v>
      </c>
      <c r="AX214" s="81">
        <v>16</v>
      </c>
      <c r="AY214" s="68">
        <v>25266249.387200214</v>
      </c>
      <c r="AZ214" s="68">
        <v>505372.65000000014</v>
      </c>
      <c r="BA214" s="68">
        <v>92811.790000000008</v>
      </c>
      <c r="BB214" s="68">
        <v>86205.580000000016</v>
      </c>
      <c r="BC214" s="68">
        <v>3462765.431302147</v>
      </c>
      <c r="BD214" s="68">
        <v>949954.42802687385</v>
      </c>
      <c r="BE214" s="68">
        <v>1050367.6359081604</v>
      </c>
      <c r="BF214" s="68">
        <v>275823.21350785717</v>
      </c>
      <c r="BG214" s="68">
        <f t="shared" si="21"/>
        <v>31715056.585945245</v>
      </c>
      <c r="BH214" s="68">
        <v>25506.469999999998</v>
      </c>
    </row>
    <row r="215" spans="2:60">
      <c r="B215" s="79" t="s">
        <v>415</v>
      </c>
      <c r="C215" s="79" t="s">
        <v>416</v>
      </c>
      <c r="D215" s="80" t="s">
        <v>953</v>
      </c>
      <c r="E215" s="81">
        <v>19</v>
      </c>
      <c r="F215" s="68"/>
      <c r="G215" s="68"/>
      <c r="H215" s="68"/>
      <c r="I215" s="68"/>
      <c r="J215" s="68"/>
      <c r="K215" s="68"/>
      <c r="L215" s="68"/>
      <c r="M215" s="68"/>
      <c r="N215" s="68">
        <f t="shared" si="18"/>
        <v>0</v>
      </c>
      <c r="O215" s="68"/>
      <c r="Q215" s="79" t="s">
        <v>415</v>
      </c>
      <c r="R215" s="79" t="s">
        <v>416</v>
      </c>
      <c r="S215" s="80" t="s">
        <v>954</v>
      </c>
      <c r="T215" s="81">
        <v>16</v>
      </c>
      <c r="U215" s="68">
        <v>6021816.9492991185</v>
      </c>
      <c r="V215" s="68">
        <v>245453.63999999998</v>
      </c>
      <c r="W215" s="68">
        <v>22767.640000000003</v>
      </c>
      <c r="X215" s="68">
        <v>19374.38</v>
      </c>
      <c r="Y215" s="68">
        <v>859939.49514939345</v>
      </c>
      <c r="Z215" s="68">
        <v>533337.92922675842</v>
      </c>
      <c r="AA215" s="68">
        <v>124509.46353826299</v>
      </c>
      <c r="AB215" s="68">
        <v>69819.676373555325</v>
      </c>
      <c r="AC215" s="68">
        <f t="shared" si="19"/>
        <v>8026355.7735870881</v>
      </c>
      <c r="AD215" s="68">
        <v>129336.6</v>
      </c>
      <c r="AF215" s="79" t="s">
        <v>415</v>
      </c>
      <c r="AG215" s="79" t="s">
        <v>416</v>
      </c>
      <c r="AH215" s="80" t="s">
        <v>1156</v>
      </c>
      <c r="AI215" s="81">
        <v>16</v>
      </c>
      <c r="AJ215" s="68">
        <v>6105785.5552308718</v>
      </c>
      <c r="AK215" s="68">
        <v>247240.89000000004</v>
      </c>
      <c r="AL215" s="68">
        <v>23055.45</v>
      </c>
      <c r="AM215" s="68">
        <v>19652.03</v>
      </c>
      <c r="AN215" s="68">
        <v>874064.67867480183</v>
      </c>
      <c r="AO215" s="68">
        <v>533337.92922675842</v>
      </c>
      <c r="AP215" s="68">
        <v>126697.09771124271</v>
      </c>
      <c r="AQ215" s="68">
        <v>70713.813596302643</v>
      </c>
      <c r="AR215" s="68">
        <f t="shared" si="20"/>
        <v>8133611.6944399774</v>
      </c>
      <c r="AS215" s="68">
        <v>133064.24999999997</v>
      </c>
      <c r="AU215" s="79" t="s">
        <v>415</v>
      </c>
      <c r="AV215" s="79" t="s">
        <v>416</v>
      </c>
      <c r="AW215" s="80" t="s">
        <v>1157</v>
      </c>
      <c r="AX215" s="81">
        <v>16</v>
      </c>
      <c r="AY215" s="68">
        <v>6255565.1775054196</v>
      </c>
      <c r="AZ215" s="68">
        <v>253716.74</v>
      </c>
      <c r="BA215" s="68">
        <v>23686.579999999998</v>
      </c>
      <c r="BB215" s="68">
        <v>20222.98</v>
      </c>
      <c r="BC215" s="68">
        <v>897090.37529421388</v>
      </c>
      <c r="BD215" s="68">
        <v>533337.92922675842</v>
      </c>
      <c r="BE215" s="68">
        <v>130052.98991346537</v>
      </c>
      <c r="BF215" s="68">
        <v>72630.232456099242</v>
      </c>
      <c r="BG215" s="68">
        <f t="shared" si="21"/>
        <v>8322856.1243959581</v>
      </c>
      <c r="BH215" s="68">
        <v>136553.12</v>
      </c>
    </row>
    <row r="216" spans="2:60">
      <c r="B216" s="79" t="s">
        <v>417</v>
      </c>
      <c r="C216" s="79" t="s">
        <v>418</v>
      </c>
      <c r="D216" s="80" t="s">
        <v>953</v>
      </c>
      <c r="E216" s="81">
        <v>19</v>
      </c>
      <c r="F216" s="68"/>
      <c r="G216" s="68"/>
      <c r="H216" s="68"/>
      <c r="I216" s="68"/>
      <c r="J216" s="68"/>
      <c r="K216" s="68"/>
      <c r="L216" s="68"/>
      <c r="M216" s="68"/>
      <c r="N216" s="68">
        <f t="shared" si="18"/>
        <v>0</v>
      </c>
      <c r="O216" s="68"/>
      <c r="Q216" s="79" t="s">
        <v>417</v>
      </c>
      <c r="R216" s="79" t="s">
        <v>418</v>
      </c>
      <c r="S216" s="80" t="s">
        <v>954</v>
      </c>
      <c r="T216" s="81">
        <v>16</v>
      </c>
      <c r="U216" s="68">
        <v>4408092.6609079838</v>
      </c>
      <c r="V216" s="68">
        <v>58547.08</v>
      </c>
      <c r="W216" s="68">
        <v>52572.88</v>
      </c>
      <c r="X216" s="68">
        <v>14446.670000000002</v>
      </c>
      <c r="Y216" s="68">
        <v>493697.92920642253</v>
      </c>
      <c r="Z216" s="68">
        <v>191539.49593151291</v>
      </c>
      <c r="AA216" s="68">
        <v>0</v>
      </c>
      <c r="AB216" s="68">
        <v>48051.23790455889</v>
      </c>
      <c r="AC216" s="68">
        <f t="shared" si="19"/>
        <v>5266947.9539504778</v>
      </c>
      <c r="AD216" s="68">
        <v>0</v>
      </c>
      <c r="AF216" s="79" t="s">
        <v>417</v>
      </c>
      <c r="AG216" s="79" t="s">
        <v>418</v>
      </c>
      <c r="AH216" s="80" t="s">
        <v>1156</v>
      </c>
      <c r="AI216" s="81">
        <v>16</v>
      </c>
      <c r="AJ216" s="68">
        <v>4450486.7499723779</v>
      </c>
      <c r="AK216" s="68">
        <v>58917.770000000004</v>
      </c>
      <c r="AL216" s="68">
        <v>52863.839999999997</v>
      </c>
      <c r="AM216" s="68">
        <v>14594.31</v>
      </c>
      <c r="AN216" s="68">
        <v>498442.37602250004</v>
      </c>
      <c r="AO216" s="68">
        <v>191539.49593151291</v>
      </c>
      <c r="AP216" s="68">
        <v>0</v>
      </c>
      <c r="AQ216" s="68">
        <v>48342.435227364302</v>
      </c>
      <c r="AR216" s="68">
        <f t="shared" si="20"/>
        <v>5315186.9771537539</v>
      </c>
      <c r="AS216" s="68">
        <v>0</v>
      </c>
      <c r="AU216" s="79" t="s">
        <v>417</v>
      </c>
      <c r="AV216" s="79" t="s">
        <v>418</v>
      </c>
      <c r="AW216" s="80" t="s">
        <v>1157</v>
      </c>
      <c r="AX216" s="81">
        <v>16</v>
      </c>
      <c r="AY216" s="68">
        <v>4537032.5616750903</v>
      </c>
      <c r="AZ216" s="68">
        <v>60035.89</v>
      </c>
      <c r="BA216" s="68">
        <v>53813.979999999996</v>
      </c>
      <c r="BB216" s="68">
        <v>14845.23</v>
      </c>
      <c r="BC216" s="68">
        <v>508146.86038609664</v>
      </c>
      <c r="BD216" s="68">
        <v>191539.49593151291</v>
      </c>
      <c r="BE216" s="68">
        <v>0</v>
      </c>
      <c r="BF216" s="68">
        <v>49291.353926152922</v>
      </c>
      <c r="BG216" s="68">
        <f t="shared" si="21"/>
        <v>5414705.3719188534</v>
      </c>
      <c r="BH216" s="68">
        <v>0</v>
      </c>
    </row>
    <row r="217" spans="2:60">
      <c r="B217" s="79" t="s">
        <v>419</v>
      </c>
      <c r="C217" s="79" t="s">
        <v>420</v>
      </c>
      <c r="D217" s="80" t="s">
        <v>953</v>
      </c>
      <c r="E217" s="81">
        <v>19</v>
      </c>
      <c r="F217" s="68"/>
      <c r="G217" s="68"/>
      <c r="H217" s="68"/>
      <c r="I217" s="68"/>
      <c r="J217" s="68"/>
      <c r="K217" s="68"/>
      <c r="L217" s="68"/>
      <c r="M217" s="68"/>
      <c r="N217" s="68">
        <f t="shared" si="18"/>
        <v>0</v>
      </c>
      <c r="O217" s="68"/>
      <c r="Q217" s="79" t="s">
        <v>419</v>
      </c>
      <c r="R217" s="79" t="s">
        <v>420</v>
      </c>
      <c r="S217" s="80" t="s">
        <v>954</v>
      </c>
      <c r="T217" s="81">
        <v>16</v>
      </c>
      <c r="U217" s="68">
        <v>59411622.859372139</v>
      </c>
      <c r="V217" s="68">
        <v>2913773.2300000014</v>
      </c>
      <c r="W217" s="68">
        <v>2810677.78</v>
      </c>
      <c r="X217" s="68">
        <v>211684.17</v>
      </c>
      <c r="Y217" s="68">
        <v>9688176.4954246227</v>
      </c>
      <c r="Z217" s="68">
        <v>2680691.8162090285</v>
      </c>
      <c r="AA217" s="68">
        <v>5663286.0646672025</v>
      </c>
      <c r="AB217" s="68">
        <v>753477.84445755184</v>
      </c>
      <c r="AC217" s="68">
        <f t="shared" si="19"/>
        <v>86155625.180130571</v>
      </c>
      <c r="AD217" s="68">
        <v>2022234.9200000002</v>
      </c>
      <c r="AF217" s="79" t="s">
        <v>419</v>
      </c>
      <c r="AG217" s="79" t="s">
        <v>420</v>
      </c>
      <c r="AH217" s="80" t="s">
        <v>1156</v>
      </c>
      <c r="AI217" s="81">
        <v>16</v>
      </c>
      <c r="AJ217" s="68">
        <v>60381246.705655746</v>
      </c>
      <c r="AK217" s="68">
        <v>2927819.4799999991</v>
      </c>
      <c r="AL217" s="68">
        <v>2851315.56</v>
      </c>
      <c r="AM217" s="68">
        <v>214763.91</v>
      </c>
      <c r="AN217" s="68">
        <v>9847784.5360544547</v>
      </c>
      <c r="AO217" s="68">
        <v>2680691.8162090285</v>
      </c>
      <c r="AP217" s="68">
        <v>5757217.1936412584</v>
      </c>
      <c r="AQ217" s="68">
        <v>764689.59015533328</v>
      </c>
      <c r="AR217" s="68">
        <f t="shared" si="20"/>
        <v>87505177.941715837</v>
      </c>
      <c r="AS217" s="68">
        <v>2079649.15</v>
      </c>
      <c r="AU217" s="79" t="s">
        <v>419</v>
      </c>
      <c r="AV217" s="79" t="s">
        <v>420</v>
      </c>
      <c r="AW217" s="80" t="s">
        <v>1157</v>
      </c>
      <c r="AX217" s="81">
        <v>16</v>
      </c>
      <c r="AY217" s="68">
        <v>61960139.349396557</v>
      </c>
      <c r="AZ217" s="68">
        <v>3004537.0600000005</v>
      </c>
      <c r="BA217" s="68">
        <v>2926008.16</v>
      </c>
      <c r="BB217" s="68">
        <v>220387.4</v>
      </c>
      <c r="BC217" s="68">
        <v>10106671.341986462</v>
      </c>
      <c r="BD217" s="68">
        <v>2680691.8162090285</v>
      </c>
      <c r="BE217" s="68">
        <v>5908666.3990054596</v>
      </c>
      <c r="BF217" s="68">
        <v>786584.58351716399</v>
      </c>
      <c r="BG217" s="68">
        <f t="shared" si="21"/>
        <v>89728019.910114676</v>
      </c>
      <c r="BH217" s="68">
        <v>2134333.7999999998</v>
      </c>
    </row>
    <row r="218" spans="2:60">
      <c r="B218" s="79" t="s">
        <v>421</v>
      </c>
      <c r="C218" s="79" t="s">
        <v>422</v>
      </c>
      <c r="D218" s="80" t="s">
        <v>953</v>
      </c>
      <c r="E218" s="81">
        <v>19</v>
      </c>
      <c r="F218" s="68"/>
      <c r="G218" s="68"/>
      <c r="H218" s="68"/>
      <c r="I218" s="68"/>
      <c r="J218" s="68"/>
      <c r="K218" s="68"/>
      <c r="L218" s="68"/>
      <c r="M218" s="68"/>
      <c r="N218" s="68">
        <f t="shared" si="18"/>
        <v>0</v>
      </c>
      <c r="O218" s="68"/>
      <c r="Q218" s="79" t="s">
        <v>421</v>
      </c>
      <c r="R218" s="79" t="s">
        <v>422</v>
      </c>
      <c r="S218" s="80" t="s">
        <v>954</v>
      </c>
      <c r="T218" s="81">
        <v>16</v>
      </c>
      <c r="U218" s="68">
        <v>616029.05079601461</v>
      </c>
      <c r="V218" s="68">
        <v>33677.020000000004</v>
      </c>
      <c r="W218" s="68">
        <v>0</v>
      </c>
      <c r="X218" s="68">
        <v>1920.9999999999998</v>
      </c>
      <c r="Y218" s="68">
        <v>80505.809042582288</v>
      </c>
      <c r="Z218" s="68">
        <v>94522.888093378555</v>
      </c>
      <c r="AA218" s="68">
        <v>0</v>
      </c>
      <c r="AB218" s="68">
        <v>6947.3921750872396</v>
      </c>
      <c r="AC218" s="68">
        <f t="shared" si="19"/>
        <v>853233.97010706272</v>
      </c>
      <c r="AD218" s="68">
        <v>19630.810000000001</v>
      </c>
      <c r="AF218" s="79" t="s">
        <v>421</v>
      </c>
      <c r="AG218" s="79" t="s">
        <v>422</v>
      </c>
      <c r="AH218" s="80" t="s">
        <v>1156</v>
      </c>
      <c r="AI218" s="81">
        <v>16</v>
      </c>
      <c r="AJ218" s="68">
        <v>619069.46067076852</v>
      </c>
      <c r="AK218" s="68">
        <v>33509.78</v>
      </c>
      <c r="AL218" s="68">
        <v>0</v>
      </c>
      <c r="AM218" s="68">
        <v>1926.6699999999998</v>
      </c>
      <c r="AN218" s="68">
        <v>80907.442945284012</v>
      </c>
      <c r="AO218" s="68">
        <v>94522.888093378555</v>
      </c>
      <c r="AP218" s="68">
        <v>0</v>
      </c>
      <c r="AQ218" s="68">
        <v>6970.9426660530735</v>
      </c>
      <c r="AR218" s="68">
        <f t="shared" si="20"/>
        <v>856862.21437548415</v>
      </c>
      <c r="AS218" s="68">
        <v>19955.030000000002</v>
      </c>
      <c r="AU218" s="79" t="s">
        <v>421</v>
      </c>
      <c r="AV218" s="79" t="s">
        <v>422</v>
      </c>
      <c r="AW218" s="80" t="s">
        <v>1157</v>
      </c>
      <c r="AX218" s="81">
        <v>16</v>
      </c>
      <c r="AY218" s="68">
        <v>629877.02653143636</v>
      </c>
      <c r="AZ218" s="68">
        <v>34090.820000000007</v>
      </c>
      <c r="BA218" s="68">
        <v>0</v>
      </c>
      <c r="BB218" s="68">
        <v>1960.1299999999999</v>
      </c>
      <c r="BC218" s="68">
        <v>82320.522015921306</v>
      </c>
      <c r="BD218" s="68">
        <v>94522.888093378555</v>
      </c>
      <c r="BE218" s="68">
        <v>0</v>
      </c>
      <c r="BF218" s="68">
        <v>7110.3795193739934</v>
      </c>
      <c r="BG218" s="68">
        <f t="shared" si="21"/>
        <v>870184.54616011016</v>
      </c>
      <c r="BH218" s="68">
        <v>20302.780000000002</v>
      </c>
    </row>
    <row r="219" spans="2:60">
      <c r="B219" s="79" t="s">
        <v>423</v>
      </c>
      <c r="C219" s="79" t="s">
        <v>424</v>
      </c>
      <c r="D219" s="80" t="s">
        <v>953</v>
      </c>
      <c r="E219" s="81">
        <v>19</v>
      </c>
      <c r="F219" s="68"/>
      <c r="G219" s="68"/>
      <c r="H219" s="68"/>
      <c r="I219" s="68"/>
      <c r="J219" s="68"/>
      <c r="K219" s="68"/>
      <c r="L219" s="68"/>
      <c r="M219" s="68"/>
      <c r="N219" s="68">
        <f t="shared" si="18"/>
        <v>0</v>
      </c>
      <c r="O219" s="68"/>
      <c r="Q219" s="79" t="s">
        <v>423</v>
      </c>
      <c r="R219" s="79" t="s">
        <v>424</v>
      </c>
      <c r="S219" s="80" t="s">
        <v>954</v>
      </c>
      <c r="T219" s="81">
        <v>16</v>
      </c>
      <c r="U219" s="68">
        <v>657715.42574466369</v>
      </c>
      <c r="V219" s="68">
        <v>3234.5100000000007</v>
      </c>
      <c r="W219" s="68">
        <v>0</v>
      </c>
      <c r="X219" s="68">
        <v>1920.49</v>
      </c>
      <c r="Y219" s="68">
        <v>74011.699751534383</v>
      </c>
      <c r="Z219" s="68">
        <v>70802.965190241433</v>
      </c>
      <c r="AA219" s="68">
        <v>0</v>
      </c>
      <c r="AB219" s="68">
        <v>6826.6349541747477</v>
      </c>
      <c r="AC219" s="68">
        <f t="shared" si="19"/>
        <v>814511.72564061428</v>
      </c>
      <c r="AD219" s="68">
        <v>0</v>
      </c>
      <c r="AF219" s="79" t="s">
        <v>423</v>
      </c>
      <c r="AG219" s="79" t="s">
        <v>424</v>
      </c>
      <c r="AH219" s="80" t="s">
        <v>1156</v>
      </c>
      <c r="AI219" s="81">
        <v>16</v>
      </c>
      <c r="AJ219" s="68">
        <v>660845.7540896514</v>
      </c>
      <c r="AK219" s="68">
        <v>3244.12</v>
      </c>
      <c r="AL219" s="68">
        <v>0</v>
      </c>
      <c r="AM219" s="68">
        <v>1926.1999999999998</v>
      </c>
      <c r="AN219" s="68">
        <v>74370.389958430387</v>
      </c>
      <c r="AO219" s="68">
        <v>70802.965190241433</v>
      </c>
      <c r="AP219" s="68">
        <v>0</v>
      </c>
      <c r="AQ219" s="68">
        <v>6849.7838976737112</v>
      </c>
      <c r="AR219" s="68">
        <f t="shared" si="20"/>
        <v>818039.21313599695</v>
      </c>
      <c r="AS219" s="68">
        <v>0</v>
      </c>
      <c r="AU219" s="79" t="s">
        <v>423</v>
      </c>
      <c r="AV219" s="79" t="s">
        <v>424</v>
      </c>
      <c r="AW219" s="80" t="s">
        <v>1157</v>
      </c>
      <c r="AX219" s="81">
        <v>16</v>
      </c>
      <c r="AY219" s="68">
        <v>672436.77788759163</v>
      </c>
      <c r="AZ219" s="68">
        <v>3300.8799999999997</v>
      </c>
      <c r="BA219" s="68">
        <v>0</v>
      </c>
      <c r="BB219" s="68">
        <v>1959.8999999999999</v>
      </c>
      <c r="BC219" s="68">
        <v>75676.295590173017</v>
      </c>
      <c r="BD219" s="68">
        <v>70802.965190241433</v>
      </c>
      <c r="BE219" s="68">
        <v>0</v>
      </c>
      <c r="BF219" s="68">
        <v>6986.7817756271688</v>
      </c>
      <c r="BG219" s="68">
        <f t="shared" si="21"/>
        <v>831163.60044363327</v>
      </c>
      <c r="BH219" s="68">
        <v>0</v>
      </c>
    </row>
    <row r="220" spans="2:60">
      <c r="B220" s="79" t="s">
        <v>425</v>
      </c>
      <c r="C220" s="79" t="s">
        <v>426</v>
      </c>
      <c r="D220" s="80" t="s">
        <v>953</v>
      </c>
      <c r="E220" s="81">
        <v>19</v>
      </c>
      <c r="F220" s="68"/>
      <c r="G220" s="68"/>
      <c r="H220" s="68"/>
      <c r="I220" s="68"/>
      <c r="J220" s="68"/>
      <c r="K220" s="68"/>
      <c r="L220" s="68"/>
      <c r="M220" s="68"/>
      <c r="N220" s="68">
        <f t="shared" si="18"/>
        <v>0</v>
      </c>
      <c r="O220" s="68"/>
      <c r="Q220" s="79" t="s">
        <v>425</v>
      </c>
      <c r="R220" s="79" t="s">
        <v>426</v>
      </c>
      <c r="S220" s="80" t="s">
        <v>954</v>
      </c>
      <c r="T220" s="81">
        <v>16</v>
      </c>
      <c r="U220" s="68">
        <v>1878400.9488829225</v>
      </c>
      <c r="V220" s="68">
        <v>13577.019999999999</v>
      </c>
      <c r="W220" s="68">
        <v>0</v>
      </c>
      <c r="X220" s="68">
        <v>1344.7</v>
      </c>
      <c r="Y220" s="68">
        <v>57366.62939221158</v>
      </c>
      <c r="Z220" s="68">
        <v>97875.590385164105</v>
      </c>
      <c r="AA220" s="68">
        <v>0</v>
      </c>
      <c r="AB220" s="68">
        <v>18507.588674651459</v>
      </c>
      <c r="AC220" s="68">
        <f t="shared" si="19"/>
        <v>2078276.3973349496</v>
      </c>
      <c r="AD220" s="68">
        <v>11203.92</v>
      </c>
      <c r="AF220" s="79" t="s">
        <v>425</v>
      </c>
      <c r="AG220" s="79" t="s">
        <v>426</v>
      </c>
      <c r="AH220" s="80" t="s">
        <v>1156</v>
      </c>
      <c r="AI220" s="81">
        <v>16</v>
      </c>
      <c r="AJ220" s="68">
        <v>1886177.7981838947</v>
      </c>
      <c r="AK220" s="68">
        <v>13464.950000000004</v>
      </c>
      <c r="AL220" s="68">
        <v>0</v>
      </c>
      <c r="AM220" s="68">
        <v>1348.6599999999999</v>
      </c>
      <c r="AN220" s="68">
        <v>57659.288731981149</v>
      </c>
      <c r="AO220" s="68">
        <v>97875.590385164105</v>
      </c>
      <c r="AP220" s="68">
        <v>0</v>
      </c>
      <c r="AQ220" s="68">
        <v>18570.367539959727</v>
      </c>
      <c r="AR220" s="68">
        <f t="shared" si="20"/>
        <v>2086485.6148409995</v>
      </c>
      <c r="AS220" s="68">
        <v>11388.96</v>
      </c>
      <c r="AU220" s="79" t="s">
        <v>425</v>
      </c>
      <c r="AV220" s="79" t="s">
        <v>426</v>
      </c>
      <c r="AW220" s="80" t="s">
        <v>1157</v>
      </c>
      <c r="AX220" s="81">
        <v>16</v>
      </c>
      <c r="AY220" s="68">
        <v>1918758.488150443</v>
      </c>
      <c r="AZ220" s="68">
        <v>13698.230000000007</v>
      </c>
      <c r="BA220" s="68">
        <v>0</v>
      </c>
      <c r="BB220" s="68">
        <v>1372.08</v>
      </c>
      <c r="BC220" s="68">
        <v>58667.439775433078</v>
      </c>
      <c r="BD220" s="68">
        <v>97875.590385164105</v>
      </c>
      <c r="BE220" s="68">
        <v>0</v>
      </c>
      <c r="BF220" s="68">
        <v>18941.768290758831</v>
      </c>
      <c r="BG220" s="68">
        <f t="shared" si="21"/>
        <v>2120901.0366017991</v>
      </c>
      <c r="BH220" s="68">
        <v>11587.439999999999</v>
      </c>
    </row>
    <row r="221" spans="2:60">
      <c r="B221" s="79" t="s">
        <v>427</v>
      </c>
      <c r="C221" s="79" t="s">
        <v>428</v>
      </c>
      <c r="D221" s="80" t="s">
        <v>953</v>
      </c>
      <c r="E221" s="81">
        <v>19</v>
      </c>
      <c r="F221" s="68"/>
      <c r="G221" s="68"/>
      <c r="H221" s="68"/>
      <c r="I221" s="68"/>
      <c r="J221" s="68"/>
      <c r="K221" s="68"/>
      <c r="L221" s="68"/>
      <c r="M221" s="68"/>
      <c r="N221" s="68">
        <f t="shared" si="18"/>
        <v>0</v>
      </c>
      <c r="O221" s="68"/>
      <c r="Q221" s="79" t="s">
        <v>427</v>
      </c>
      <c r="R221" s="79" t="s">
        <v>428</v>
      </c>
      <c r="S221" s="80" t="s">
        <v>954</v>
      </c>
      <c r="T221" s="81">
        <v>16</v>
      </c>
      <c r="U221" s="68">
        <v>7646026.560477687</v>
      </c>
      <c r="V221" s="68">
        <v>289103.27</v>
      </c>
      <c r="W221" s="68">
        <v>39380.559999999998</v>
      </c>
      <c r="X221" s="68">
        <v>25357.23</v>
      </c>
      <c r="Y221" s="68">
        <v>1284998.367017911</v>
      </c>
      <c r="Z221" s="68">
        <v>658480.11560822232</v>
      </c>
      <c r="AA221" s="68">
        <v>365984.98256066791</v>
      </c>
      <c r="AB221" s="68">
        <v>88689.811466291547</v>
      </c>
      <c r="AC221" s="68">
        <f t="shared" si="19"/>
        <v>10522317.437130779</v>
      </c>
      <c r="AD221" s="68">
        <v>124296.54</v>
      </c>
      <c r="AF221" s="79" t="s">
        <v>427</v>
      </c>
      <c r="AG221" s="79" t="s">
        <v>428</v>
      </c>
      <c r="AH221" s="80" t="s">
        <v>1156</v>
      </c>
      <c r="AI221" s="81">
        <v>16</v>
      </c>
      <c r="AJ221" s="68">
        <v>7759958.0859960206</v>
      </c>
      <c r="AK221" s="68">
        <v>291528.98999999993</v>
      </c>
      <c r="AL221" s="68">
        <v>39978.189999999995</v>
      </c>
      <c r="AM221" s="68">
        <v>25720.92</v>
      </c>
      <c r="AN221" s="68">
        <v>1306343.7970006743</v>
      </c>
      <c r="AO221" s="68">
        <v>658480.11560822232</v>
      </c>
      <c r="AP221" s="68">
        <v>372311.13749730709</v>
      </c>
      <c r="AQ221" s="68">
        <v>89885.036708969623</v>
      </c>
      <c r="AR221" s="68">
        <f t="shared" si="20"/>
        <v>10671918.412811195</v>
      </c>
      <c r="AS221" s="68">
        <v>127712.14</v>
      </c>
      <c r="AU221" s="79" t="s">
        <v>427</v>
      </c>
      <c r="AV221" s="79" t="s">
        <v>428</v>
      </c>
      <c r="AW221" s="80" t="s">
        <v>1157</v>
      </c>
      <c r="AX221" s="81">
        <v>16</v>
      </c>
      <c r="AY221" s="68">
        <v>7952605.8616592307</v>
      </c>
      <c r="AZ221" s="68">
        <v>299122.26999999996</v>
      </c>
      <c r="BA221" s="68">
        <v>40966.719999999994</v>
      </c>
      <c r="BB221" s="68">
        <v>26363.759999999998</v>
      </c>
      <c r="BC221" s="68">
        <v>1340435.4648961464</v>
      </c>
      <c r="BD221" s="68">
        <v>658480.11560822232</v>
      </c>
      <c r="BE221" s="68">
        <v>382013.91868156381</v>
      </c>
      <c r="BF221" s="68">
        <v>92367.694395858794</v>
      </c>
      <c r="BG221" s="68">
        <f t="shared" si="21"/>
        <v>10923482.045241022</v>
      </c>
      <c r="BH221" s="68">
        <v>131126.24</v>
      </c>
    </row>
    <row r="222" spans="2:60">
      <c r="B222" s="79" t="s">
        <v>429</v>
      </c>
      <c r="C222" s="79" t="s">
        <v>430</v>
      </c>
      <c r="D222" s="80" t="s">
        <v>953</v>
      </c>
      <c r="E222" s="81">
        <v>19</v>
      </c>
      <c r="F222" s="68"/>
      <c r="G222" s="68"/>
      <c r="H222" s="68"/>
      <c r="I222" s="68"/>
      <c r="J222" s="68"/>
      <c r="K222" s="68"/>
      <c r="L222" s="68"/>
      <c r="M222" s="68"/>
      <c r="N222" s="68">
        <f t="shared" si="18"/>
        <v>0</v>
      </c>
      <c r="O222" s="68"/>
      <c r="Q222" s="79" t="s">
        <v>429</v>
      </c>
      <c r="R222" s="79" t="s">
        <v>430</v>
      </c>
      <c r="S222" s="80" t="s">
        <v>954</v>
      </c>
      <c r="T222" s="81">
        <v>16</v>
      </c>
      <c r="U222" s="68">
        <v>186736771.67106506</v>
      </c>
      <c r="V222" s="68">
        <v>5672509.1699999999</v>
      </c>
      <c r="W222" s="68">
        <v>5732547.2300000004</v>
      </c>
      <c r="X222" s="68">
        <v>675939.34</v>
      </c>
      <c r="Y222" s="68">
        <v>29948815.124424268</v>
      </c>
      <c r="Z222" s="68">
        <v>10012781.965942357</v>
      </c>
      <c r="AA222" s="68">
        <v>18497440.632379703</v>
      </c>
      <c r="AB222" s="68">
        <v>2349146.5287907124</v>
      </c>
      <c r="AC222" s="68">
        <f t="shared" si="19"/>
        <v>261262265.62260211</v>
      </c>
      <c r="AD222" s="68">
        <v>1636313.9600000002</v>
      </c>
      <c r="AF222" s="79" t="s">
        <v>429</v>
      </c>
      <c r="AG222" s="79" t="s">
        <v>430</v>
      </c>
      <c r="AH222" s="80" t="s">
        <v>1156</v>
      </c>
      <c r="AI222" s="81">
        <v>16</v>
      </c>
      <c r="AJ222" s="68">
        <v>187487831.34507981</v>
      </c>
      <c r="AK222" s="68">
        <v>5647902.8399999999</v>
      </c>
      <c r="AL222" s="68">
        <v>5730561.6900000004</v>
      </c>
      <c r="AM222" s="68">
        <v>675741.23</v>
      </c>
      <c r="AN222" s="68">
        <v>30058938.923901729</v>
      </c>
      <c r="AO222" s="68">
        <v>10012781.965942357</v>
      </c>
      <c r="AP222" s="68">
        <v>18574806.23789895</v>
      </c>
      <c r="AQ222" s="68">
        <v>2345019.8291222453</v>
      </c>
      <c r="AR222" s="68">
        <f t="shared" si="20"/>
        <v>262191878.65194508</v>
      </c>
      <c r="AS222" s="68">
        <v>1658294.5900000003</v>
      </c>
      <c r="AU222" s="79" t="s">
        <v>429</v>
      </c>
      <c r="AV222" s="79" t="s">
        <v>430</v>
      </c>
      <c r="AW222" s="80" t="s">
        <v>1157</v>
      </c>
      <c r="AX222" s="81">
        <v>16</v>
      </c>
      <c r="AY222" s="68">
        <v>190080487.38416484</v>
      </c>
      <c r="AZ222" s="68">
        <v>5710457.8099999987</v>
      </c>
      <c r="BA222" s="68">
        <v>5793949.0700000003</v>
      </c>
      <c r="BB222" s="68">
        <v>683276</v>
      </c>
      <c r="BC222" s="68">
        <v>30463765.682377283</v>
      </c>
      <c r="BD222" s="68">
        <v>10012781.965942357</v>
      </c>
      <c r="BE222" s="68">
        <v>18830356.96015301</v>
      </c>
      <c r="BF222" s="68">
        <v>2371966.8970876038</v>
      </c>
      <c r="BG222" s="68">
        <f t="shared" si="21"/>
        <v>265623633.6297251</v>
      </c>
      <c r="BH222" s="68">
        <v>1676591.86</v>
      </c>
    </row>
    <row r="223" spans="2:60">
      <c r="B223" s="79" t="s">
        <v>431</v>
      </c>
      <c r="C223" s="79" t="s">
        <v>432</v>
      </c>
      <c r="D223" s="80" t="s">
        <v>953</v>
      </c>
      <c r="E223" s="81">
        <v>19</v>
      </c>
      <c r="F223" s="68"/>
      <c r="G223" s="68"/>
      <c r="H223" s="68"/>
      <c r="I223" s="68"/>
      <c r="J223" s="68"/>
      <c r="K223" s="68"/>
      <c r="L223" s="68"/>
      <c r="M223" s="68"/>
      <c r="N223" s="68">
        <f t="shared" si="18"/>
        <v>0</v>
      </c>
      <c r="O223" s="68"/>
      <c r="Q223" s="79" t="s">
        <v>431</v>
      </c>
      <c r="R223" s="79" t="s">
        <v>432</v>
      </c>
      <c r="S223" s="80" t="s">
        <v>954</v>
      </c>
      <c r="T223" s="81">
        <v>16</v>
      </c>
      <c r="U223" s="68">
        <v>87214149.537665218</v>
      </c>
      <c r="V223" s="68">
        <v>1636954.72</v>
      </c>
      <c r="W223" s="68">
        <v>846069.05999999994</v>
      </c>
      <c r="X223" s="68">
        <v>306370.88</v>
      </c>
      <c r="Y223" s="68">
        <v>15150982.814991241</v>
      </c>
      <c r="Z223" s="68">
        <v>5238867.2497282978</v>
      </c>
      <c r="AA223" s="68">
        <v>5197269.3409087239</v>
      </c>
      <c r="AB223" s="68">
        <v>1032001.889262706</v>
      </c>
      <c r="AC223" s="68">
        <f t="shared" si="19"/>
        <v>116622665.49255617</v>
      </c>
      <c r="AD223" s="68">
        <v>0</v>
      </c>
      <c r="AF223" s="79" t="s">
        <v>431</v>
      </c>
      <c r="AG223" s="79" t="s">
        <v>432</v>
      </c>
      <c r="AH223" s="80" t="s">
        <v>1156</v>
      </c>
      <c r="AI223" s="81">
        <v>16</v>
      </c>
      <c r="AJ223" s="68">
        <v>87556982.017563909</v>
      </c>
      <c r="AK223" s="68">
        <v>1636284.9899999998</v>
      </c>
      <c r="AL223" s="68">
        <v>845808.04999999993</v>
      </c>
      <c r="AM223" s="68">
        <v>306301.32999999996</v>
      </c>
      <c r="AN223" s="68">
        <v>15206960.944340929</v>
      </c>
      <c r="AO223" s="68">
        <v>5238867.2497282978</v>
      </c>
      <c r="AP223" s="68">
        <v>5219116.8872678634</v>
      </c>
      <c r="AQ223" s="68">
        <v>1030186.9912740588</v>
      </c>
      <c r="AR223" s="68">
        <f t="shared" si="20"/>
        <v>117040508.46017504</v>
      </c>
      <c r="AS223" s="68">
        <v>0</v>
      </c>
      <c r="AU223" s="79" t="s">
        <v>431</v>
      </c>
      <c r="AV223" s="79" t="s">
        <v>432</v>
      </c>
      <c r="AW223" s="80" t="s">
        <v>1157</v>
      </c>
      <c r="AX223" s="81">
        <v>16</v>
      </c>
      <c r="AY223" s="68">
        <v>88758941.142750025</v>
      </c>
      <c r="AZ223" s="68">
        <v>1654474.05</v>
      </c>
      <c r="BA223" s="68">
        <v>855030.93</v>
      </c>
      <c r="BB223" s="68">
        <v>309703.39</v>
      </c>
      <c r="BC223" s="68">
        <v>15411897.034683537</v>
      </c>
      <c r="BD223" s="68">
        <v>5238867.2497282978</v>
      </c>
      <c r="BE223" s="68">
        <v>5290743.5535478909</v>
      </c>
      <c r="BF223" s="68">
        <v>1042024.0178595185</v>
      </c>
      <c r="BG223" s="68">
        <f t="shared" si="21"/>
        <v>118561681.36856927</v>
      </c>
      <c r="BH223" s="68">
        <v>0</v>
      </c>
    </row>
    <row r="224" spans="2:60">
      <c r="B224" s="79" t="s">
        <v>433</v>
      </c>
      <c r="C224" s="79" t="s">
        <v>434</v>
      </c>
      <c r="D224" s="80" t="s">
        <v>953</v>
      </c>
      <c r="E224" s="81">
        <v>19</v>
      </c>
      <c r="F224" s="68"/>
      <c r="G224" s="68"/>
      <c r="H224" s="68"/>
      <c r="I224" s="68"/>
      <c r="J224" s="68"/>
      <c r="K224" s="68"/>
      <c r="L224" s="68"/>
      <c r="M224" s="68"/>
      <c r="N224" s="68">
        <f t="shared" si="18"/>
        <v>0</v>
      </c>
      <c r="O224" s="68"/>
      <c r="Q224" s="79" t="s">
        <v>433</v>
      </c>
      <c r="R224" s="79" t="s">
        <v>434</v>
      </c>
      <c r="S224" s="80" t="s">
        <v>954</v>
      </c>
      <c r="T224" s="81">
        <v>16</v>
      </c>
      <c r="U224" s="68">
        <v>147910398.03467214</v>
      </c>
      <c r="V224" s="68">
        <v>5679138.4400000004</v>
      </c>
      <c r="W224" s="68">
        <v>6161306.1899999995</v>
      </c>
      <c r="X224" s="68">
        <v>525845.10000000009</v>
      </c>
      <c r="Y224" s="68">
        <v>24027237.473458424</v>
      </c>
      <c r="Z224" s="68">
        <v>8059891.5630851788</v>
      </c>
      <c r="AA224" s="68">
        <v>10991022.19978711</v>
      </c>
      <c r="AB224" s="68">
        <v>1891662.1740370989</v>
      </c>
      <c r="AC224" s="68">
        <f t="shared" si="19"/>
        <v>208329959.19503996</v>
      </c>
      <c r="AD224" s="68">
        <v>3083458.0200000005</v>
      </c>
      <c r="AF224" s="79" t="s">
        <v>433</v>
      </c>
      <c r="AG224" s="79" t="s">
        <v>434</v>
      </c>
      <c r="AH224" s="80" t="s">
        <v>1156</v>
      </c>
      <c r="AI224" s="81">
        <v>16</v>
      </c>
      <c r="AJ224" s="68">
        <v>148499951.38667414</v>
      </c>
      <c r="AK224" s="68">
        <v>5634529.6400000006</v>
      </c>
      <c r="AL224" s="68">
        <v>6159179.8799999999</v>
      </c>
      <c r="AM224" s="68">
        <v>525702.23</v>
      </c>
      <c r="AN224" s="68">
        <v>24116785.84633141</v>
      </c>
      <c r="AO224" s="68">
        <v>8059891.5630851788</v>
      </c>
      <c r="AP224" s="68">
        <v>11035175.960976264</v>
      </c>
      <c r="AQ224" s="68">
        <v>1888335.2108112872</v>
      </c>
      <c r="AR224" s="68">
        <f t="shared" si="20"/>
        <v>209044425.23787829</v>
      </c>
      <c r="AS224" s="68">
        <v>3124873.52</v>
      </c>
      <c r="AU224" s="79" t="s">
        <v>433</v>
      </c>
      <c r="AV224" s="79" t="s">
        <v>434</v>
      </c>
      <c r="AW224" s="80" t="s">
        <v>1157</v>
      </c>
      <c r="AX224" s="81">
        <v>16</v>
      </c>
      <c r="AY224" s="68">
        <v>150544506.16447926</v>
      </c>
      <c r="AZ224" s="68">
        <v>5696901.6999999993</v>
      </c>
      <c r="BA224" s="68">
        <v>6227306.9199999999</v>
      </c>
      <c r="BB224" s="68">
        <v>531487.31000000006</v>
      </c>
      <c r="BC224" s="68">
        <v>24442303.573874544</v>
      </c>
      <c r="BD224" s="68">
        <v>8059891.5630851788</v>
      </c>
      <c r="BE224" s="68">
        <v>11185714.546543548</v>
      </c>
      <c r="BF224" s="68">
        <v>1910035.9546582103</v>
      </c>
      <c r="BG224" s="68">
        <f t="shared" si="21"/>
        <v>211757741.82264069</v>
      </c>
      <c r="BH224" s="68">
        <v>3159594.09</v>
      </c>
    </row>
    <row r="225" spans="2:60">
      <c r="B225" s="79" t="s">
        <v>435</v>
      </c>
      <c r="C225" s="79" t="s">
        <v>436</v>
      </c>
      <c r="D225" s="80" t="s">
        <v>953</v>
      </c>
      <c r="E225" s="81">
        <v>19</v>
      </c>
      <c r="F225" s="68"/>
      <c r="G225" s="68"/>
      <c r="H225" s="68"/>
      <c r="I225" s="68"/>
      <c r="J225" s="68"/>
      <c r="K225" s="68"/>
      <c r="L225" s="68"/>
      <c r="M225" s="68"/>
      <c r="N225" s="68">
        <f t="shared" si="18"/>
        <v>0</v>
      </c>
      <c r="O225" s="68"/>
      <c r="Q225" s="79" t="s">
        <v>435</v>
      </c>
      <c r="R225" s="79" t="s">
        <v>436</v>
      </c>
      <c r="S225" s="80" t="s">
        <v>954</v>
      </c>
      <c r="T225" s="81">
        <v>16</v>
      </c>
      <c r="U225" s="68">
        <v>192950889.98349741</v>
      </c>
      <c r="V225" s="68">
        <v>5413868.4099999983</v>
      </c>
      <c r="W225" s="68">
        <v>5614366.709999999</v>
      </c>
      <c r="X225" s="68">
        <v>674373.03999999992</v>
      </c>
      <c r="Y225" s="68">
        <v>33314747.514062773</v>
      </c>
      <c r="Z225" s="68">
        <v>13679416.741955724</v>
      </c>
      <c r="AA225" s="68">
        <v>10407366.672069089</v>
      </c>
      <c r="AB225" s="68">
        <v>2256889.0267065763</v>
      </c>
      <c r="AC225" s="68">
        <f t="shared" si="19"/>
        <v>265354271.32829157</v>
      </c>
      <c r="AD225" s="68">
        <v>1042353.23</v>
      </c>
      <c r="AF225" s="79" t="s">
        <v>435</v>
      </c>
      <c r="AG225" s="79" t="s">
        <v>436</v>
      </c>
      <c r="AH225" s="80" t="s">
        <v>1156</v>
      </c>
      <c r="AI225" s="81">
        <v>16</v>
      </c>
      <c r="AJ225" s="68">
        <v>196085495.48327553</v>
      </c>
      <c r="AK225" s="68">
        <v>5477772.8099999996</v>
      </c>
      <c r="AL225" s="68">
        <v>5695656.7599999998</v>
      </c>
      <c r="AM225" s="68">
        <v>684201.14</v>
      </c>
      <c r="AN225" s="68">
        <v>33860021.265442543</v>
      </c>
      <c r="AO225" s="68">
        <v>13679416.741955724</v>
      </c>
      <c r="AP225" s="68">
        <v>10580117.956663532</v>
      </c>
      <c r="AQ225" s="68">
        <v>2290474.7676122189</v>
      </c>
      <c r="AR225" s="68">
        <f t="shared" si="20"/>
        <v>269425233.3249495</v>
      </c>
      <c r="AS225" s="68">
        <v>1072076.4000000001</v>
      </c>
      <c r="AU225" s="79" t="s">
        <v>435</v>
      </c>
      <c r="AV225" s="79" t="s">
        <v>436</v>
      </c>
      <c r="AW225" s="80" t="s">
        <v>1157</v>
      </c>
      <c r="AX225" s="81">
        <v>16</v>
      </c>
      <c r="AY225" s="68">
        <v>201228936.36496708</v>
      </c>
      <c r="AZ225" s="68">
        <v>5621969.4399999995</v>
      </c>
      <c r="BA225" s="68">
        <v>5845679.7400000002</v>
      </c>
      <c r="BB225" s="68">
        <v>702221.22</v>
      </c>
      <c r="BC225" s="68">
        <v>34752829.398515627</v>
      </c>
      <c r="BD225" s="68">
        <v>13679416.741955724</v>
      </c>
      <c r="BE225" s="68">
        <v>10859565.178527089</v>
      </c>
      <c r="BF225" s="68">
        <v>2356064.4208735824</v>
      </c>
      <c r="BG225" s="68">
        <f t="shared" si="21"/>
        <v>276146978.17483914</v>
      </c>
      <c r="BH225" s="68">
        <v>1100295.6700000002</v>
      </c>
    </row>
    <row r="226" spans="2:60">
      <c r="B226" s="79" t="s">
        <v>437</v>
      </c>
      <c r="C226" s="79" t="s">
        <v>438</v>
      </c>
      <c r="D226" s="80" t="s">
        <v>953</v>
      </c>
      <c r="E226" s="81">
        <v>19</v>
      </c>
      <c r="F226" s="68"/>
      <c r="G226" s="68"/>
      <c r="H226" s="68"/>
      <c r="I226" s="68"/>
      <c r="J226" s="68"/>
      <c r="K226" s="68"/>
      <c r="L226" s="68"/>
      <c r="M226" s="68"/>
      <c r="N226" s="68">
        <f t="shared" si="18"/>
        <v>0</v>
      </c>
      <c r="O226" s="68"/>
      <c r="Q226" s="79" t="s">
        <v>437</v>
      </c>
      <c r="R226" s="79" t="s">
        <v>438</v>
      </c>
      <c r="S226" s="80" t="s">
        <v>954</v>
      </c>
      <c r="T226" s="81">
        <v>16</v>
      </c>
      <c r="U226" s="68">
        <v>51464637.834418781</v>
      </c>
      <c r="V226" s="68">
        <v>1305595.8199999998</v>
      </c>
      <c r="W226" s="68">
        <v>514098.33999999997</v>
      </c>
      <c r="X226" s="68">
        <v>182212.08000000002</v>
      </c>
      <c r="Y226" s="68">
        <v>8427139.7828802802</v>
      </c>
      <c r="Z226" s="68">
        <v>3420202.3743772125</v>
      </c>
      <c r="AA226" s="68">
        <v>3563902.6557516069</v>
      </c>
      <c r="AB226" s="68">
        <v>597892.96999725699</v>
      </c>
      <c r="AC226" s="68">
        <f t="shared" si="19"/>
        <v>69475681.857425138</v>
      </c>
      <c r="AD226" s="68">
        <v>0</v>
      </c>
      <c r="AF226" s="79" t="s">
        <v>437</v>
      </c>
      <c r="AG226" s="79" t="s">
        <v>438</v>
      </c>
      <c r="AH226" s="80" t="s">
        <v>1156</v>
      </c>
      <c r="AI226" s="81">
        <v>16</v>
      </c>
      <c r="AJ226" s="68">
        <v>51983290.283106856</v>
      </c>
      <c r="AK226" s="68">
        <v>1314380.25</v>
      </c>
      <c r="AL226" s="68">
        <v>517539.97000000003</v>
      </c>
      <c r="AM226" s="68">
        <v>183455.52</v>
      </c>
      <c r="AN226" s="68">
        <v>8510512.7386793178</v>
      </c>
      <c r="AO226" s="68">
        <v>3420202.3743772125</v>
      </c>
      <c r="AP226" s="68">
        <v>3600484.4923870172</v>
      </c>
      <c r="AQ226" s="68">
        <v>601604.06561236084</v>
      </c>
      <c r="AR226" s="68">
        <f t="shared" si="20"/>
        <v>70131469.694162771</v>
      </c>
      <c r="AS226" s="68">
        <v>0</v>
      </c>
      <c r="AU226" s="79" t="s">
        <v>437</v>
      </c>
      <c r="AV226" s="79" t="s">
        <v>438</v>
      </c>
      <c r="AW226" s="80" t="s">
        <v>1157</v>
      </c>
      <c r="AX226" s="81">
        <v>16</v>
      </c>
      <c r="AY226" s="68">
        <v>53018890.731017895</v>
      </c>
      <c r="AZ226" s="68">
        <v>1338551.24</v>
      </c>
      <c r="BA226" s="68">
        <v>527304.69999999995</v>
      </c>
      <c r="BB226" s="68">
        <v>186818.43</v>
      </c>
      <c r="BC226" s="68">
        <v>8678436.3755378798</v>
      </c>
      <c r="BD226" s="68">
        <v>3420202.3743772125</v>
      </c>
      <c r="BE226" s="68">
        <v>3672155.6137103224</v>
      </c>
      <c r="BF226" s="68">
        <v>613503.96425610781</v>
      </c>
      <c r="BG226" s="68">
        <f t="shared" si="21"/>
        <v>71455863.428899422</v>
      </c>
      <c r="BH226" s="68">
        <v>0</v>
      </c>
    </row>
    <row r="227" spans="2:60">
      <c r="B227" s="79" t="s">
        <v>439</v>
      </c>
      <c r="C227" s="79" t="s">
        <v>440</v>
      </c>
      <c r="D227" s="80" t="s">
        <v>953</v>
      </c>
      <c r="E227" s="81">
        <v>19</v>
      </c>
      <c r="F227" s="68"/>
      <c r="G227" s="68"/>
      <c r="H227" s="68"/>
      <c r="I227" s="68"/>
      <c r="J227" s="68"/>
      <c r="K227" s="68"/>
      <c r="L227" s="68"/>
      <c r="M227" s="68"/>
      <c r="N227" s="68">
        <f t="shared" si="18"/>
        <v>0</v>
      </c>
      <c r="O227" s="68"/>
      <c r="Q227" s="79" t="s">
        <v>439</v>
      </c>
      <c r="R227" s="79" t="s">
        <v>440</v>
      </c>
      <c r="S227" s="80" t="s">
        <v>954</v>
      </c>
      <c r="T227" s="81">
        <v>16</v>
      </c>
      <c r="U227" s="68">
        <v>94751152.426469654</v>
      </c>
      <c r="V227" s="68">
        <v>3636238.1200000015</v>
      </c>
      <c r="W227" s="68">
        <v>1968265.3900000001</v>
      </c>
      <c r="X227" s="68">
        <v>332878.95</v>
      </c>
      <c r="Y227" s="68">
        <v>16881071.800660972</v>
      </c>
      <c r="Z227" s="68">
        <v>7148677.1620314857</v>
      </c>
      <c r="AA227" s="68">
        <v>6326012.6267801598</v>
      </c>
      <c r="AB227" s="68">
        <v>1160747.3014425337</v>
      </c>
      <c r="AC227" s="68">
        <f t="shared" si="19"/>
        <v>133869941.59738481</v>
      </c>
      <c r="AD227" s="68">
        <v>1664897.8199999998</v>
      </c>
      <c r="AF227" s="79" t="s">
        <v>439</v>
      </c>
      <c r="AG227" s="79" t="s">
        <v>440</v>
      </c>
      <c r="AH227" s="80" t="s">
        <v>1156</v>
      </c>
      <c r="AI227" s="81">
        <v>16</v>
      </c>
      <c r="AJ227" s="68">
        <v>95703529.637053624</v>
      </c>
      <c r="AK227" s="68">
        <v>3637801.2200000011</v>
      </c>
      <c r="AL227" s="68">
        <v>1981670.8499999999</v>
      </c>
      <c r="AM227" s="68">
        <v>335182.32999999996</v>
      </c>
      <c r="AN227" s="68">
        <v>17047549.586977344</v>
      </c>
      <c r="AO227" s="68">
        <v>7148677.1620314857</v>
      </c>
      <c r="AP227" s="68">
        <v>6390714.9367393535</v>
      </c>
      <c r="AQ227" s="68">
        <v>1167949.5687934458</v>
      </c>
      <c r="AR227" s="68">
        <f t="shared" si="20"/>
        <v>135112391.28159526</v>
      </c>
      <c r="AS227" s="68">
        <v>1699315.9899999998</v>
      </c>
      <c r="AU227" s="79" t="s">
        <v>439</v>
      </c>
      <c r="AV227" s="79" t="s">
        <v>440</v>
      </c>
      <c r="AW227" s="80" t="s">
        <v>1157</v>
      </c>
      <c r="AX227" s="81">
        <v>16</v>
      </c>
      <c r="AY227" s="68">
        <v>97608814.48457402</v>
      </c>
      <c r="AZ227" s="68">
        <v>3704769.0500000003</v>
      </c>
      <c r="BA227" s="68">
        <v>2018082.46</v>
      </c>
      <c r="BB227" s="68">
        <v>341373.24</v>
      </c>
      <c r="BC227" s="68">
        <v>17383684.719141781</v>
      </c>
      <c r="BD227" s="68">
        <v>7148677.1620314857</v>
      </c>
      <c r="BE227" s="68">
        <v>6517775.7912014183</v>
      </c>
      <c r="BF227" s="68">
        <v>1191038.9782621562</v>
      </c>
      <c r="BG227" s="68">
        <f t="shared" si="21"/>
        <v>137644809.70521083</v>
      </c>
      <c r="BH227" s="68">
        <v>1730593.8199999998</v>
      </c>
    </row>
    <row r="228" spans="2:60">
      <c r="B228" s="79" t="s">
        <v>441</v>
      </c>
      <c r="C228" s="79" t="s">
        <v>442</v>
      </c>
      <c r="D228" s="80" t="s">
        <v>953</v>
      </c>
      <c r="E228" s="81">
        <v>19</v>
      </c>
      <c r="F228" s="68"/>
      <c r="G228" s="68"/>
      <c r="H228" s="68"/>
      <c r="I228" s="68"/>
      <c r="J228" s="68"/>
      <c r="K228" s="68"/>
      <c r="L228" s="68"/>
      <c r="M228" s="68"/>
      <c r="N228" s="68">
        <f t="shared" si="18"/>
        <v>0</v>
      </c>
      <c r="O228" s="68"/>
      <c r="Q228" s="79" t="s">
        <v>441</v>
      </c>
      <c r="R228" s="79" t="s">
        <v>442</v>
      </c>
      <c r="S228" s="80" t="s">
        <v>954</v>
      </c>
      <c r="T228" s="81">
        <v>16</v>
      </c>
      <c r="U228" s="68">
        <v>609224.52449633903</v>
      </c>
      <c r="V228" s="68">
        <v>8382.49</v>
      </c>
      <c r="W228" s="68">
        <v>0</v>
      </c>
      <c r="X228" s="68">
        <v>0</v>
      </c>
      <c r="Y228" s="68">
        <v>49699.721539701728</v>
      </c>
      <c r="Z228" s="68">
        <v>70762.330228182778</v>
      </c>
      <c r="AA228" s="68">
        <v>0</v>
      </c>
      <c r="AB228" s="68">
        <v>6323.3925561568467</v>
      </c>
      <c r="AC228" s="68">
        <f t="shared" si="19"/>
        <v>744392.45882038039</v>
      </c>
      <c r="AD228" s="68">
        <v>0</v>
      </c>
      <c r="AF228" s="79" t="s">
        <v>441</v>
      </c>
      <c r="AG228" s="79" t="s">
        <v>442</v>
      </c>
      <c r="AH228" s="80" t="s">
        <v>1156</v>
      </c>
      <c r="AI228" s="81">
        <v>16</v>
      </c>
      <c r="AJ228" s="68">
        <v>611790.96239752171</v>
      </c>
      <c r="AK228" s="68">
        <v>8407.52</v>
      </c>
      <c r="AL228" s="68">
        <v>0</v>
      </c>
      <c r="AM228" s="68">
        <v>0</v>
      </c>
      <c r="AN228" s="68">
        <v>49934.700185185138</v>
      </c>
      <c r="AO228" s="68">
        <v>70762.330228182778</v>
      </c>
      <c r="AP228" s="68">
        <v>0</v>
      </c>
      <c r="AQ228" s="68">
        <v>6344.832435723627</v>
      </c>
      <c r="AR228" s="68">
        <f t="shared" si="20"/>
        <v>747240.34524661326</v>
      </c>
      <c r="AS228" s="68">
        <v>0</v>
      </c>
      <c r="AU228" s="79" t="s">
        <v>441</v>
      </c>
      <c r="AV228" s="79" t="s">
        <v>442</v>
      </c>
      <c r="AW228" s="80" t="s">
        <v>1157</v>
      </c>
      <c r="AX228" s="81">
        <v>16</v>
      </c>
      <c r="AY228" s="68">
        <v>622525.07566859887</v>
      </c>
      <c r="AZ228" s="68">
        <v>8555.59</v>
      </c>
      <c r="BA228" s="68">
        <v>0</v>
      </c>
      <c r="BB228" s="68">
        <v>0</v>
      </c>
      <c r="BC228" s="68">
        <v>50816.070341576866</v>
      </c>
      <c r="BD228" s="68">
        <v>70762.330228182778</v>
      </c>
      <c r="BE228" s="68">
        <v>0</v>
      </c>
      <c r="BF228" s="68">
        <v>6471.7414844380692</v>
      </c>
      <c r="BG228" s="68">
        <f t="shared" si="21"/>
        <v>759130.80772279645</v>
      </c>
      <c r="BH228" s="68">
        <v>0</v>
      </c>
    </row>
    <row r="229" spans="2:60">
      <c r="B229" s="79" t="s">
        <v>443</v>
      </c>
      <c r="C229" s="79" t="s">
        <v>444</v>
      </c>
      <c r="D229" s="80" t="s">
        <v>953</v>
      </c>
      <c r="E229" s="81">
        <v>19</v>
      </c>
      <c r="F229" s="68"/>
      <c r="G229" s="68"/>
      <c r="H229" s="68"/>
      <c r="I229" s="68"/>
      <c r="J229" s="68"/>
      <c r="K229" s="68"/>
      <c r="L229" s="68"/>
      <c r="M229" s="68"/>
      <c r="N229" s="68">
        <f t="shared" si="18"/>
        <v>0</v>
      </c>
      <c r="O229" s="68"/>
      <c r="Q229" s="79" t="s">
        <v>443</v>
      </c>
      <c r="R229" s="79" t="s">
        <v>444</v>
      </c>
      <c r="S229" s="80" t="s">
        <v>954</v>
      </c>
      <c r="T229" s="81">
        <v>16</v>
      </c>
      <c r="U229" s="68">
        <v>58098862.935012132</v>
      </c>
      <c r="V229" s="68">
        <v>1335437.3899999999</v>
      </c>
      <c r="W229" s="68">
        <v>1109470.3500000001</v>
      </c>
      <c r="X229" s="68">
        <v>210158.11000000004</v>
      </c>
      <c r="Y229" s="68">
        <v>8712446.1876732334</v>
      </c>
      <c r="Z229" s="68">
        <v>2889228.4330523266</v>
      </c>
      <c r="AA229" s="68">
        <v>4801274.476111155</v>
      </c>
      <c r="AB229" s="68">
        <v>632335.11748702824</v>
      </c>
      <c r="AC229" s="68">
        <f t="shared" si="19"/>
        <v>77992453.049335882</v>
      </c>
      <c r="AD229" s="68">
        <v>203240.05000000002</v>
      </c>
      <c r="AF229" s="79" t="s">
        <v>443</v>
      </c>
      <c r="AG229" s="79" t="s">
        <v>444</v>
      </c>
      <c r="AH229" s="80" t="s">
        <v>1156</v>
      </c>
      <c r="AI229" s="81">
        <v>16</v>
      </c>
      <c r="AJ229" s="68">
        <v>59039246.081905</v>
      </c>
      <c r="AK229" s="68">
        <v>1351881.4899999998</v>
      </c>
      <c r="AL229" s="68">
        <v>1125509.75</v>
      </c>
      <c r="AM229" s="68">
        <v>213130.1</v>
      </c>
      <c r="AN229" s="68">
        <v>8855424.6692659054</v>
      </c>
      <c r="AO229" s="68">
        <v>2889228.4330523266</v>
      </c>
      <c r="AP229" s="68">
        <v>4881099.5212996006</v>
      </c>
      <c r="AQ229" s="68">
        <v>641742.26573745906</v>
      </c>
      <c r="AR229" s="68">
        <f t="shared" si="20"/>
        <v>79206291.291260302</v>
      </c>
      <c r="AS229" s="68">
        <v>209028.98</v>
      </c>
      <c r="AU229" s="79" t="s">
        <v>443</v>
      </c>
      <c r="AV229" s="79" t="s">
        <v>444</v>
      </c>
      <c r="AW229" s="80" t="s">
        <v>1157</v>
      </c>
      <c r="AX229" s="81">
        <v>16</v>
      </c>
      <c r="AY229" s="68">
        <v>60580945.532363415</v>
      </c>
      <c r="AZ229" s="68">
        <v>1387486.79</v>
      </c>
      <c r="BA229" s="68">
        <v>1155204.97</v>
      </c>
      <c r="BB229" s="68">
        <v>218834.36999999997</v>
      </c>
      <c r="BC229" s="68">
        <v>9088980.2826368939</v>
      </c>
      <c r="BD229" s="68">
        <v>2889228.4330523266</v>
      </c>
      <c r="BE229" s="68">
        <v>5009826.6175189018</v>
      </c>
      <c r="BF229" s="68">
        <v>660124.73015242815</v>
      </c>
      <c r="BG229" s="68">
        <f t="shared" si="21"/>
        <v>81205094.195723966</v>
      </c>
      <c r="BH229" s="68">
        <v>214462.47</v>
      </c>
    </row>
    <row r="230" spans="2:60">
      <c r="B230" s="79" t="s">
        <v>445</v>
      </c>
      <c r="C230" s="79" t="s">
        <v>446</v>
      </c>
      <c r="D230" s="80" t="s">
        <v>953</v>
      </c>
      <c r="E230" s="81">
        <v>19</v>
      </c>
      <c r="F230" s="68"/>
      <c r="G230" s="68"/>
      <c r="H230" s="68"/>
      <c r="I230" s="68"/>
      <c r="J230" s="68"/>
      <c r="K230" s="68"/>
      <c r="L230" s="68"/>
      <c r="M230" s="68"/>
      <c r="N230" s="68">
        <f t="shared" si="18"/>
        <v>0</v>
      </c>
      <c r="O230" s="68"/>
      <c r="Q230" s="79" t="s">
        <v>445</v>
      </c>
      <c r="R230" s="79" t="s">
        <v>446</v>
      </c>
      <c r="S230" s="80" t="s">
        <v>954</v>
      </c>
      <c r="T230" s="81">
        <v>16</v>
      </c>
      <c r="U230" s="68">
        <v>91686340.500150859</v>
      </c>
      <c r="V230" s="68">
        <v>1274255.5699999998</v>
      </c>
      <c r="W230" s="68">
        <v>802105.51999999979</v>
      </c>
      <c r="X230" s="68">
        <v>325261.46000000002</v>
      </c>
      <c r="Y230" s="68">
        <v>13314164.028273398</v>
      </c>
      <c r="Z230" s="68">
        <v>5315437.3025683183</v>
      </c>
      <c r="AA230" s="68">
        <v>5241699.282067229</v>
      </c>
      <c r="AB230" s="68">
        <v>1029272.3002302349</v>
      </c>
      <c r="AC230" s="68">
        <f t="shared" si="19"/>
        <v>118988535.96329002</v>
      </c>
      <c r="AD230" s="68">
        <v>0</v>
      </c>
      <c r="AF230" s="79" t="s">
        <v>445</v>
      </c>
      <c r="AG230" s="79" t="s">
        <v>446</v>
      </c>
      <c r="AH230" s="80" t="s">
        <v>1156</v>
      </c>
      <c r="AI230" s="81">
        <v>16</v>
      </c>
      <c r="AJ230" s="68">
        <v>92071494.770100951</v>
      </c>
      <c r="AK230" s="68">
        <v>1273860.4599999997</v>
      </c>
      <c r="AL230" s="68">
        <v>801792.10000000009</v>
      </c>
      <c r="AM230" s="68">
        <v>325197.64</v>
      </c>
      <c r="AN230" s="68">
        <v>13364475.286844842</v>
      </c>
      <c r="AO230" s="68">
        <v>5315437.3025683183</v>
      </c>
      <c r="AP230" s="68">
        <v>5263622.5814484097</v>
      </c>
      <c r="AQ230" s="68">
        <v>1027464.0766970664</v>
      </c>
      <c r="AR230" s="68">
        <f t="shared" si="20"/>
        <v>119443344.21765958</v>
      </c>
      <c r="AS230" s="68">
        <v>0</v>
      </c>
      <c r="AU230" s="79" t="s">
        <v>445</v>
      </c>
      <c r="AV230" s="79" t="s">
        <v>446</v>
      </c>
      <c r="AW230" s="80" t="s">
        <v>1157</v>
      </c>
      <c r="AX230" s="81">
        <v>16</v>
      </c>
      <c r="AY230" s="68">
        <v>93356724.705169961</v>
      </c>
      <c r="AZ230" s="68">
        <v>1287934.99</v>
      </c>
      <c r="BA230" s="68">
        <v>810787.58</v>
      </c>
      <c r="BB230" s="68">
        <v>328762.05000000005</v>
      </c>
      <c r="BC230" s="68">
        <v>13545259.586692911</v>
      </c>
      <c r="BD230" s="68">
        <v>5315437.3025683183</v>
      </c>
      <c r="BE230" s="68">
        <v>5335948.3606895171</v>
      </c>
      <c r="BF230" s="68">
        <v>1039272.3239923865</v>
      </c>
      <c r="BG230" s="68">
        <f t="shared" si="21"/>
        <v>121020126.89911309</v>
      </c>
      <c r="BH230" s="68">
        <v>0</v>
      </c>
    </row>
    <row r="231" spans="2:60">
      <c r="B231" s="79" t="s">
        <v>447</v>
      </c>
      <c r="C231" s="79" t="s">
        <v>448</v>
      </c>
      <c r="D231" s="80" t="s">
        <v>953</v>
      </c>
      <c r="E231" s="81">
        <v>19</v>
      </c>
      <c r="F231" s="68"/>
      <c r="G231" s="68"/>
      <c r="H231" s="68"/>
      <c r="I231" s="68"/>
      <c r="J231" s="68"/>
      <c r="K231" s="68"/>
      <c r="L231" s="68"/>
      <c r="M231" s="68"/>
      <c r="N231" s="68">
        <f t="shared" si="18"/>
        <v>0</v>
      </c>
      <c r="O231" s="68"/>
      <c r="Q231" s="79" t="s">
        <v>447</v>
      </c>
      <c r="R231" s="79" t="s">
        <v>448</v>
      </c>
      <c r="S231" s="80" t="s">
        <v>954</v>
      </c>
      <c r="T231" s="81">
        <v>16</v>
      </c>
      <c r="U231" s="68">
        <v>23008101.003289018</v>
      </c>
      <c r="V231" s="68">
        <v>629469.92000000004</v>
      </c>
      <c r="W231" s="68">
        <v>289421.60000000003</v>
      </c>
      <c r="X231" s="68">
        <v>80296.849999999991</v>
      </c>
      <c r="Y231" s="68">
        <v>3882005.0733831506</v>
      </c>
      <c r="Z231" s="68">
        <v>1530305.6916410152</v>
      </c>
      <c r="AA231" s="68">
        <v>1254127.3937606558</v>
      </c>
      <c r="AB231" s="68">
        <v>271237.85512218252</v>
      </c>
      <c r="AC231" s="68">
        <f t="shared" si="19"/>
        <v>30944965.387196023</v>
      </c>
      <c r="AD231" s="68">
        <v>0</v>
      </c>
      <c r="AF231" s="79" t="s">
        <v>447</v>
      </c>
      <c r="AG231" s="79" t="s">
        <v>448</v>
      </c>
      <c r="AH231" s="80" t="s">
        <v>1156</v>
      </c>
      <c r="AI231" s="81">
        <v>16</v>
      </c>
      <c r="AJ231" s="68">
        <v>23237081.277556084</v>
      </c>
      <c r="AK231" s="68">
        <v>633805.32000000007</v>
      </c>
      <c r="AL231" s="68">
        <v>291376.98</v>
      </c>
      <c r="AM231" s="68">
        <v>80803.86</v>
      </c>
      <c r="AN231" s="68">
        <v>3920340.8568262011</v>
      </c>
      <c r="AO231" s="68">
        <v>1530305.6916410152</v>
      </c>
      <c r="AP231" s="68">
        <v>1266926.1074688146</v>
      </c>
      <c r="AQ231" s="68">
        <v>272919.91575321555</v>
      </c>
      <c r="AR231" s="68">
        <f t="shared" si="20"/>
        <v>31233560.009245329</v>
      </c>
      <c r="AS231" s="68">
        <v>0</v>
      </c>
      <c r="AU231" s="79" t="s">
        <v>447</v>
      </c>
      <c r="AV231" s="79" t="s">
        <v>448</v>
      </c>
      <c r="AW231" s="80" t="s">
        <v>1157</v>
      </c>
      <c r="AX231" s="81">
        <v>16</v>
      </c>
      <c r="AY231" s="68">
        <v>23697244.930695437</v>
      </c>
      <c r="AZ231" s="68">
        <v>645382.82000000007</v>
      </c>
      <c r="BA231" s="68">
        <v>296692.05</v>
      </c>
      <c r="BB231" s="68">
        <v>82266.64</v>
      </c>
      <c r="BC231" s="68">
        <v>3997653.565690211</v>
      </c>
      <c r="BD231" s="68">
        <v>1530305.6916410152</v>
      </c>
      <c r="BE231" s="68">
        <v>1292048.9013082117</v>
      </c>
      <c r="BF231" s="68">
        <v>278309.82049787045</v>
      </c>
      <c r="BG231" s="68">
        <f t="shared" si="21"/>
        <v>31819904.419832747</v>
      </c>
      <c r="BH231" s="68">
        <v>0</v>
      </c>
    </row>
    <row r="232" spans="2:60">
      <c r="B232" s="79" t="s">
        <v>449</v>
      </c>
      <c r="C232" s="79" t="s">
        <v>450</v>
      </c>
      <c r="D232" s="80" t="s">
        <v>953</v>
      </c>
      <c r="E232" s="81">
        <v>19</v>
      </c>
      <c r="F232" s="68"/>
      <c r="G232" s="68"/>
      <c r="H232" s="68"/>
      <c r="I232" s="68"/>
      <c r="J232" s="68"/>
      <c r="K232" s="68"/>
      <c r="L232" s="68"/>
      <c r="M232" s="68"/>
      <c r="N232" s="68">
        <f t="shared" si="18"/>
        <v>0</v>
      </c>
      <c r="O232" s="68"/>
      <c r="Q232" s="79" t="s">
        <v>449</v>
      </c>
      <c r="R232" s="79" t="s">
        <v>450</v>
      </c>
      <c r="S232" s="80" t="s">
        <v>954</v>
      </c>
      <c r="T232" s="81">
        <v>16</v>
      </c>
      <c r="U232" s="68">
        <v>18226276.438759599</v>
      </c>
      <c r="V232" s="68">
        <v>744782.05</v>
      </c>
      <c r="W232" s="68">
        <v>393532.45</v>
      </c>
      <c r="X232" s="68">
        <v>63125.23</v>
      </c>
      <c r="Y232" s="68">
        <v>3126212.2222137586</v>
      </c>
      <c r="Z232" s="68">
        <v>1368893.0949954183</v>
      </c>
      <c r="AA232" s="68">
        <v>1073754.5456483513</v>
      </c>
      <c r="AB232" s="68">
        <v>226931.4180230312</v>
      </c>
      <c r="AC232" s="68">
        <f t="shared" si="19"/>
        <v>25670325.22964016</v>
      </c>
      <c r="AD232" s="68">
        <v>446817.78</v>
      </c>
      <c r="AF232" s="79" t="s">
        <v>449</v>
      </c>
      <c r="AG232" s="79" t="s">
        <v>450</v>
      </c>
      <c r="AH232" s="80" t="s">
        <v>1156</v>
      </c>
      <c r="AI232" s="81">
        <v>16</v>
      </c>
      <c r="AJ232" s="68">
        <v>18523045.117249552</v>
      </c>
      <c r="AK232" s="68">
        <v>749363.41000000015</v>
      </c>
      <c r="AL232" s="68">
        <v>399284.52</v>
      </c>
      <c r="AM232" s="68">
        <v>63983.61</v>
      </c>
      <c r="AN232" s="68">
        <v>3177337.2989204754</v>
      </c>
      <c r="AO232" s="68">
        <v>1368893.0949954183</v>
      </c>
      <c r="AP232" s="68">
        <v>1091661.07796843</v>
      </c>
      <c r="AQ232" s="68">
        <v>230306.37443915009</v>
      </c>
      <c r="AR232" s="68">
        <f t="shared" si="20"/>
        <v>26063400.203573022</v>
      </c>
      <c r="AS232" s="68">
        <v>459525.7</v>
      </c>
      <c r="AU232" s="79" t="s">
        <v>449</v>
      </c>
      <c r="AV232" s="79" t="s">
        <v>450</v>
      </c>
      <c r="AW232" s="80" t="s">
        <v>1157</v>
      </c>
      <c r="AX232" s="81">
        <v>16</v>
      </c>
      <c r="AY232" s="68">
        <v>19010465.795687221</v>
      </c>
      <c r="AZ232" s="68">
        <v>769039.3600000001</v>
      </c>
      <c r="BA232" s="68">
        <v>409874.84</v>
      </c>
      <c r="BB232" s="68">
        <v>65684.350000000006</v>
      </c>
      <c r="BC232" s="68">
        <v>3261089.7816084484</v>
      </c>
      <c r="BD232" s="68">
        <v>1368893.0949954183</v>
      </c>
      <c r="BE232" s="68">
        <v>1120873.7545540666</v>
      </c>
      <c r="BF232" s="68">
        <v>236904.25705368072</v>
      </c>
      <c r="BG232" s="68">
        <f t="shared" si="21"/>
        <v>26714527.973898832</v>
      </c>
      <c r="BH232" s="68">
        <v>471702.73999999993</v>
      </c>
    </row>
    <row r="233" spans="2:60">
      <c r="B233" s="79" t="s">
        <v>451</v>
      </c>
      <c r="C233" s="79" t="s">
        <v>452</v>
      </c>
      <c r="D233" s="80" t="s">
        <v>953</v>
      </c>
      <c r="E233" s="81">
        <v>19</v>
      </c>
      <c r="F233" s="68"/>
      <c r="G233" s="68"/>
      <c r="H233" s="68"/>
      <c r="I233" s="68"/>
      <c r="J233" s="68"/>
      <c r="K233" s="68"/>
      <c r="L233" s="68"/>
      <c r="M233" s="68"/>
      <c r="N233" s="68">
        <f t="shared" si="18"/>
        <v>0</v>
      </c>
      <c r="O233" s="68"/>
      <c r="Q233" s="79" t="s">
        <v>451</v>
      </c>
      <c r="R233" s="79" t="s">
        <v>452</v>
      </c>
      <c r="S233" s="80" t="s">
        <v>954</v>
      </c>
      <c r="T233" s="81">
        <v>16</v>
      </c>
      <c r="U233" s="68">
        <v>4322216.7346973578</v>
      </c>
      <c r="V233" s="68">
        <v>132050.51999999999</v>
      </c>
      <c r="W233" s="68">
        <v>4350.4000000000005</v>
      </c>
      <c r="X233" s="68">
        <v>12838.99</v>
      </c>
      <c r="Y233" s="68">
        <v>595416.22460523632</v>
      </c>
      <c r="Z233" s="68">
        <v>271706.03938359494</v>
      </c>
      <c r="AA233" s="68">
        <v>244217.51082733367</v>
      </c>
      <c r="AB233" s="68">
        <v>50436.565674914047</v>
      </c>
      <c r="AC233" s="68">
        <f t="shared" si="19"/>
        <v>5724114.015188437</v>
      </c>
      <c r="AD233" s="68">
        <v>90881.03</v>
      </c>
      <c r="AF233" s="79" t="s">
        <v>451</v>
      </c>
      <c r="AG233" s="79" t="s">
        <v>452</v>
      </c>
      <c r="AH233" s="80" t="s">
        <v>1156</v>
      </c>
      <c r="AI233" s="81">
        <v>16</v>
      </c>
      <c r="AJ233" s="68">
        <v>4378459.9607727919</v>
      </c>
      <c r="AK233" s="68">
        <v>132673.04999999999</v>
      </c>
      <c r="AL233" s="68">
        <v>4469.8100000000004</v>
      </c>
      <c r="AM233" s="68">
        <v>12983.740000000002</v>
      </c>
      <c r="AN233" s="68">
        <v>605200.28770759085</v>
      </c>
      <c r="AO233" s="68">
        <v>271706.03938359494</v>
      </c>
      <c r="AP233" s="68">
        <v>248232.63877676119</v>
      </c>
      <c r="AQ233" s="68">
        <v>51046.575397393666</v>
      </c>
      <c r="AR233" s="68">
        <f t="shared" si="20"/>
        <v>5798250.352038132</v>
      </c>
      <c r="AS233" s="68">
        <v>93478.25</v>
      </c>
      <c r="AU233" s="79" t="s">
        <v>451</v>
      </c>
      <c r="AV233" s="79" t="s">
        <v>452</v>
      </c>
      <c r="AW233" s="80" t="s">
        <v>1157</v>
      </c>
      <c r="AX233" s="81">
        <v>16</v>
      </c>
      <c r="AY233" s="68">
        <v>4482953.8415582869</v>
      </c>
      <c r="AZ233" s="68">
        <v>136079.74000000002</v>
      </c>
      <c r="BA233" s="68">
        <v>4548.53</v>
      </c>
      <c r="BB233" s="68">
        <v>13320.7</v>
      </c>
      <c r="BC233" s="68">
        <v>621114.3206332823</v>
      </c>
      <c r="BD233" s="68">
        <v>271706.03938359494</v>
      </c>
      <c r="BE233" s="68">
        <v>254701.2270921279</v>
      </c>
      <c r="BF233" s="68">
        <v>52400.557386565022</v>
      </c>
      <c r="BG233" s="68">
        <f t="shared" si="21"/>
        <v>5932720.5460538575</v>
      </c>
      <c r="BH233" s="68">
        <v>95895.59</v>
      </c>
    </row>
    <row r="234" spans="2:60">
      <c r="B234" s="79" t="s">
        <v>453</v>
      </c>
      <c r="C234" s="79" t="s">
        <v>454</v>
      </c>
      <c r="D234" s="80" t="s">
        <v>953</v>
      </c>
      <c r="E234" s="81">
        <v>19</v>
      </c>
      <c r="F234" s="68"/>
      <c r="G234" s="68"/>
      <c r="H234" s="68"/>
      <c r="I234" s="68"/>
      <c r="J234" s="68"/>
      <c r="K234" s="68"/>
      <c r="L234" s="68"/>
      <c r="M234" s="68"/>
      <c r="N234" s="68">
        <f t="shared" si="18"/>
        <v>0</v>
      </c>
      <c r="O234" s="68"/>
      <c r="Q234" s="79" t="s">
        <v>453</v>
      </c>
      <c r="R234" s="79" t="s">
        <v>454</v>
      </c>
      <c r="S234" s="80" t="s">
        <v>954</v>
      </c>
      <c r="T234" s="81">
        <v>16</v>
      </c>
      <c r="U234" s="68">
        <v>17519049.011415191</v>
      </c>
      <c r="V234" s="68">
        <v>617944.43000000005</v>
      </c>
      <c r="W234" s="68">
        <v>112261.58</v>
      </c>
      <c r="X234" s="68">
        <v>63239.979999999996</v>
      </c>
      <c r="Y234" s="68">
        <v>3318166.0859787744</v>
      </c>
      <c r="Z234" s="68">
        <v>1620931.5668507202</v>
      </c>
      <c r="AA234" s="68">
        <v>1759468.5065910893</v>
      </c>
      <c r="AB234" s="68">
        <v>204145.69362440705</v>
      </c>
      <c r="AC234" s="68">
        <f t="shared" si="19"/>
        <v>25279426.614460181</v>
      </c>
      <c r="AD234" s="68">
        <v>64219.76</v>
      </c>
      <c r="AF234" s="79" t="s">
        <v>453</v>
      </c>
      <c r="AG234" s="79" t="s">
        <v>454</v>
      </c>
      <c r="AH234" s="80" t="s">
        <v>1156</v>
      </c>
      <c r="AI234" s="81">
        <v>16</v>
      </c>
      <c r="AJ234" s="68">
        <v>17803614.370568227</v>
      </c>
      <c r="AK234" s="68">
        <v>626028.26</v>
      </c>
      <c r="AL234" s="68">
        <v>113980.25</v>
      </c>
      <c r="AM234" s="68">
        <v>64173.759999999995</v>
      </c>
      <c r="AN234" s="68">
        <v>3372770.4751529992</v>
      </c>
      <c r="AO234" s="68">
        <v>1620931.5668507202</v>
      </c>
      <c r="AP234" s="68">
        <v>1788768.7203210306</v>
      </c>
      <c r="AQ234" s="68">
        <v>207183.91572156549</v>
      </c>
      <c r="AR234" s="68">
        <f t="shared" si="20"/>
        <v>25663499.238614548</v>
      </c>
      <c r="AS234" s="68">
        <v>66047.92</v>
      </c>
      <c r="AU234" s="79" t="s">
        <v>453</v>
      </c>
      <c r="AV234" s="79" t="s">
        <v>454</v>
      </c>
      <c r="AW234" s="80" t="s">
        <v>1157</v>
      </c>
      <c r="AX234" s="81">
        <v>16</v>
      </c>
      <c r="AY234" s="68">
        <v>18268571.012579687</v>
      </c>
      <c r="AZ234" s="68">
        <v>642351.25999999989</v>
      </c>
      <c r="BA234" s="68">
        <v>116962.34999999999</v>
      </c>
      <c r="BB234" s="68">
        <v>65845.47</v>
      </c>
      <c r="BC234" s="68">
        <v>3461412.4741505506</v>
      </c>
      <c r="BD234" s="68">
        <v>1620931.5668507202</v>
      </c>
      <c r="BE234" s="68">
        <v>1836007.7798683615</v>
      </c>
      <c r="BF234" s="68">
        <v>213117.59242201224</v>
      </c>
      <c r="BG234" s="68">
        <f t="shared" si="21"/>
        <v>26292961.345871333</v>
      </c>
      <c r="BH234" s="68">
        <v>67761.840000000011</v>
      </c>
    </row>
    <row r="235" spans="2:60">
      <c r="B235" s="79" t="s">
        <v>455</v>
      </c>
      <c r="C235" s="79" t="s">
        <v>456</v>
      </c>
      <c r="D235" s="80" t="s">
        <v>953</v>
      </c>
      <c r="E235" s="81">
        <v>19</v>
      </c>
      <c r="F235" s="68"/>
      <c r="G235" s="68"/>
      <c r="H235" s="68"/>
      <c r="I235" s="68"/>
      <c r="J235" s="68"/>
      <c r="K235" s="68"/>
      <c r="L235" s="68"/>
      <c r="M235" s="68"/>
      <c r="N235" s="68">
        <f t="shared" si="18"/>
        <v>0</v>
      </c>
      <c r="O235" s="68"/>
      <c r="Q235" s="79" t="s">
        <v>455</v>
      </c>
      <c r="R235" s="79" t="s">
        <v>456</v>
      </c>
      <c r="S235" s="80" t="s">
        <v>954</v>
      </c>
      <c r="T235" s="81">
        <v>16</v>
      </c>
      <c r="U235" s="68">
        <v>42866680.457346812</v>
      </c>
      <c r="V235" s="68">
        <v>946365.78999999992</v>
      </c>
      <c r="W235" s="68">
        <v>221163.41999999998</v>
      </c>
      <c r="X235" s="68">
        <v>156723.72</v>
      </c>
      <c r="Y235" s="68">
        <v>7485130.3843249474</v>
      </c>
      <c r="Z235" s="68">
        <v>2703815.9507239871</v>
      </c>
      <c r="AA235" s="68">
        <v>4134601.3609014968</v>
      </c>
      <c r="AB235" s="68">
        <v>507416.13425437361</v>
      </c>
      <c r="AC235" s="68">
        <f t="shared" si="19"/>
        <v>59021897.217551619</v>
      </c>
      <c r="AD235" s="68">
        <v>0</v>
      </c>
      <c r="AF235" s="79" t="s">
        <v>455</v>
      </c>
      <c r="AG235" s="79" t="s">
        <v>456</v>
      </c>
      <c r="AH235" s="80" t="s">
        <v>1156</v>
      </c>
      <c r="AI235" s="81">
        <v>16</v>
      </c>
      <c r="AJ235" s="68">
        <v>43306461.635273032</v>
      </c>
      <c r="AK235" s="68">
        <v>953075.75000000012</v>
      </c>
      <c r="AL235" s="68">
        <v>222795.46000000002</v>
      </c>
      <c r="AM235" s="68">
        <v>157733.30000000002</v>
      </c>
      <c r="AN235" s="68">
        <v>7559812.5935846055</v>
      </c>
      <c r="AO235" s="68">
        <v>2703815.9507239871</v>
      </c>
      <c r="AP235" s="68">
        <v>4176881.826916853</v>
      </c>
      <c r="AQ235" s="68">
        <v>510710.41278631985</v>
      </c>
      <c r="AR235" s="68">
        <f t="shared" si="20"/>
        <v>59591286.929284789</v>
      </c>
      <c r="AS235" s="68">
        <v>0</v>
      </c>
      <c r="AU235" s="79" t="s">
        <v>455</v>
      </c>
      <c r="AV235" s="79" t="s">
        <v>456</v>
      </c>
      <c r="AW235" s="80" t="s">
        <v>1157</v>
      </c>
      <c r="AX235" s="81">
        <v>16</v>
      </c>
      <c r="AY235" s="68">
        <v>44179953.612213507</v>
      </c>
      <c r="AZ235" s="68">
        <v>970882.27</v>
      </c>
      <c r="BA235" s="68">
        <v>227004.02000000002</v>
      </c>
      <c r="BB235" s="68">
        <v>160708.79999999999</v>
      </c>
      <c r="BC235" s="68">
        <v>7710191.7297145147</v>
      </c>
      <c r="BD235" s="68">
        <v>2703815.9507239871</v>
      </c>
      <c r="BE235" s="68">
        <v>4260884.781343583</v>
      </c>
      <c r="BF235" s="68">
        <v>520959.01004734635</v>
      </c>
      <c r="BG235" s="68">
        <f t="shared" si="21"/>
        <v>60734400.17404294</v>
      </c>
      <c r="BH235" s="68">
        <v>0</v>
      </c>
    </row>
    <row r="236" spans="2:60">
      <c r="B236" s="79" t="s">
        <v>457</v>
      </c>
      <c r="C236" s="79" t="s">
        <v>458</v>
      </c>
      <c r="D236" s="80" t="s">
        <v>953</v>
      </c>
      <c r="E236" s="81">
        <v>19</v>
      </c>
      <c r="F236" s="68"/>
      <c r="G236" s="68"/>
      <c r="H236" s="68"/>
      <c r="I236" s="68"/>
      <c r="J236" s="68"/>
      <c r="K236" s="68"/>
      <c r="L236" s="68"/>
      <c r="M236" s="68"/>
      <c r="N236" s="68">
        <f t="shared" si="18"/>
        <v>0</v>
      </c>
      <c r="O236" s="68"/>
      <c r="Q236" s="79" t="s">
        <v>457</v>
      </c>
      <c r="R236" s="79" t="s">
        <v>458</v>
      </c>
      <c r="S236" s="80" t="s">
        <v>954</v>
      </c>
      <c r="T236" s="81">
        <v>16</v>
      </c>
      <c r="U236" s="68">
        <v>257620137.08940291</v>
      </c>
      <c r="V236" s="68">
        <v>11413439.810000001</v>
      </c>
      <c r="W236" s="68">
        <v>3126205.0700000003</v>
      </c>
      <c r="X236" s="68">
        <v>877105.65999999992</v>
      </c>
      <c r="Y236" s="68">
        <v>44371601.730940051</v>
      </c>
      <c r="Z236" s="68">
        <v>13186067.286717428</v>
      </c>
      <c r="AA236" s="68">
        <v>16792057.420599934</v>
      </c>
      <c r="AB236" s="68">
        <v>3053348.3425315619</v>
      </c>
      <c r="AC236" s="68">
        <f t="shared" si="19"/>
        <v>356104020.4701919</v>
      </c>
      <c r="AD236" s="68">
        <v>5664058.0600000005</v>
      </c>
      <c r="AF236" s="79" t="s">
        <v>457</v>
      </c>
      <c r="AG236" s="79" t="s">
        <v>458</v>
      </c>
      <c r="AH236" s="80" t="s">
        <v>1156</v>
      </c>
      <c r="AI236" s="81">
        <v>16</v>
      </c>
      <c r="AJ236" s="68">
        <v>260123074.24854994</v>
      </c>
      <c r="AK236" s="68">
        <v>11404086.970000001</v>
      </c>
      <c r="AL236" s="68">
        <v>3144932.45</v>
      </c>
      <c r="AM236" s="68">
        <v>882315.8</v>
      </c>
      <c r="AN236" s="68">
        <v>44792590.315448269</v>
      </c>
      <c r="AO236" s="68">
        <v>13186067.286717428</v>
      </c>
      <c r="AP236" s="68">
        <v>16957077.770323917</v>
      </c>
      <c r="AQ236" s="68">
        <v>3069273.0629962683</v>
      </c>
      <c r="AR236" s="68">
        <f t="shared" si="20"/>
        <v>359334667.76403588</v>
      </c>
      <c r="AS236" s="68">
        <v>5775249.8600000013</v>
      </c>
      <c r="AU236" s="79" t="s">
        <v>457</v>
      </c>
      <c r="AV236" s="79" t="s">
        <v>458</v>
      </c>
      <c r="AW236" s="80" t="s">
        <v>1157</v>
      </c>
      <c r="AX236" s="81">
        <v>16</v>
      </c>
      <c r="AY236" s="68">
        <v>265131079.53507537</v>
      </c>
      <c r="AZ236" s="68">
        <v>11602254.210000003</v>
      </c>
      <c r="BA236" s="68">
        <v>3199634.6999999997</v>
      </c>
      <c r="BB236" s="68">
        <v>897671.94</v>
      </c>
      <c r="BC236" s="68">
        <v>45642985.861863531</v>
      </c>
      <c r="BD236" s="68">
        <v>13186067.286717428</v>
      </c>
      <c r="BE236" s="68">
        <v>17281698.037950467</v>
      </c>
      <c r="BF236" s="68">
        <v>3126804.3707848787</v>
      </c>
      <c r="BG236" s="68">
        <f t="shared" si="21"/>
        <v>365944041.86239165</v>
      </c>
      <c r="BH236" s="68">
        <v>5875845.9199999999</v>
      </c>
    </row>
    <row r="237" spans="2:60">
      <c r="B237" s="79" t="s">
        <v>459</v>
      </c>
      <c r="C237" s="79" t="s">
        <v>460</v>
      </c>
      <c r="D237" s="80" t="s">
        <v>953</v>
      </c>
      <c r="E237" s="81">
        <v>19</v>
      </c>
      <c r="F237" s="68"/>
      <c r="G237" s="68"/>
      <c r="H237" s="68"/>
      <c r="I237" s="68"/>
      <c r="J237" s="68"/>
      <c r="K237" s="68"/>
      <c r="L237" s="68"/>
      <c r="M237" s="68"/>
      <c r="N237" s="68">
        <f t="shared" si="18"/>
        <v>0</v>
      </c>
      <c r="O237" s="68"/>
      <c r="Q237" s="79" t="s">
        <v>459</v>
      </c>
      <c r="R237" s="79" t="s">
        <v>460</v>
      </c>
      <c r="S237" s="80" t="s">
        <v>954</v>
      </c>
      <c r="T237" s="81">
        <v>16</v>
      </c>
      <c r="U237" s="68">
        <v>755656.74440645613</v>
      </c>
      <c r="V237" s="68">
        <v>7395.8700000000008</v>
      </c>
      <c r="W237" s="68">
        <v>0</v>
      </c>
      <c r="X237" s="68">
        <v>0</v>
      </c>
      <c r="Y237" s="68">
        <v>54178.91518007277</v>
      </c>
      <c r="Z237" s="68">
        <v>30505.912155799542</v>
      </c>
      <c r="AA237" s="68">
        <v>0</v>
      </c>
      <c r="AB237" s="68">
        <v>7577.0876870022621</v>
      </c>
      <c r="AC237" s="68">
        <f t="shared" si="19"/>
        <v>855314.52942933072</v>
      </c>
      <c r="AD237" s="68">
        <v>0</v>
      </c>
      <c r="AF237" s="79" t="s">
        <v>459</v>
      </c>
      <c r="AG237" s="79" t="s">
        <v>460</v>
      </c>
      <c r="AH237" s="80" t="s">
        <v>1156</v>
      </c>
      <c r="AI237" s="81">
        <v>16</v>
      </c>
      <c r="AJ237" s="68">
        <v>759258.8361495838</v>
      </c>
      <c r="AK237" s="68">
        <v>7417.6400000000012</v>
      </c>
      <c r="AL237" s="68">
        <v>0</v>
      </c>
      <c r="AM237" s="68">
        <v>0</v>
      </c>
      <c r="AN237" s="68">
        <v>54443.676126228936</v>
      </c>
      <c r="AO237" s="68">
        <v>30505.912155799542</v>
      </c>
      <c r="AP237" s="68">
        <v>0</v>
      </c>
      <c r="AQ237" s="68">
        <v>7602.783802789636</v>
      </c>
      <c r="AR237" s="68">
        <f t="shared" si="20"/>
        <v>859228.84823440202</v>
      </c>
      <c r="AS237" s="68">
        <v>0</v>
      </c>
      <c r="AU237" s="79" t="s">
        <v>459</v>
      </c>
      <c r="AV237" s="79" t="s">
        <v>460</v>
      </c>
      <c r="AW237" s="80" t="s">
        <v>1157</v>
      </c>
      <c r="AX237" s="81">
        <v>16</v>
      </c>
      <c r="AY237" s="68">
        <v>772487.63719473046</v>
      </c>
      <c r="AZ237" s="68">
        <v>7546.5</v>
      </c>
      <c r="BA237" s="68">
        <v>0</v>
      </c>
      <c r="BB237" s="68">
        <v>0</v>
      </c>
      <c r="BC237" s="68">
        <v>55394.043936310547</v>
      </c>
      <c r="BD237" s="68">
        <v>30505.912155799542</v>
      </c>
      <c r="BE237" s="68">
        <v>0</v>
      </c>
      <c r="BF237" s="68">
        <v>7754.8518788454821</v>
      </c>
      <c r="BG237" s="68">
        <f t="shared" si="21"/>
        <v>873688.94516568608</v>
      </c>
      <c r="BH237" s="68">
        <v>0</v>
      </c>
    </row>
    <row r="238" spans="2:60">
      <c r="B238" s="79" t="s">
        <v>461</v>
      </c>
      <c r="C238" s="79" t="s">
        <v>462</v>
      </c>
      <c r="D238" s="80" t="s">
        <v>953</v>
      </c>
      <c r="E238" s="81">
        <v>19</v>
      </c>
      <c r="F238" s="68"/>
      <c r="G238" s="68"/>
      <c r="H238" s="68"/>
      <c r="I238" s="68"/>
      <c r="J238" s="68"/>
      <c r="K238" s="68"/>
      <c r="L238" s="68"/>
      <c r="M238" s="68"/>
      <c r="N238" s="68">
        <f t="shared" si="18"/>
        <v>0</v>
      </c>
      <c r="O238" s="68"/>
      <c r="Q238" s="79" t="s">
        <v>461</v>
      </c>
      <c r="R238" s="79" t="s">
        <v>462</v>
      </c>
      <c r="S238" s="80" t="s">
        <v>954</v>
      </c>
      <c r="T238" s="81">
        <v>16</v>
      </c>
      <c r="U238" s="68">
        <v>421710.24025163898</v>
      </c>
      <c r="V238" s="68">
        <v>5570.9000000000005</v>
      </c>
      <c r="W238" s="68">
        <v>0</v>
      </c>
      <c r="X238" s="68">
        <v>0</v>
      </c>
      <c r="Y238" s="68">
        <v>59462.697553720573</v>
      </c>
      <c r="Z238" s="68">
        <v>160467.76613847824</v>
      </c>
      <c r="AA238" s="68">
        <v>0</v>
      </c>
      <c r="AB238" s="68">
        <v>4468.4791558837751</v>
      </c>
      <c r="AC238" s="68">
        <f t="shared" si="19"/>
        <v>651680.08309972158</v>
      </c>
      <c r="AD238" s="68">
        <v>0</v>
      </c>
      <c r="AF238" s="79" t="s">
        <v>461</v>
      </c>
      <c r="AG238" s="79" t="s">
        <v>462</v>
      </c>
      <c r="AH238" s="80" t="s">
        <v>1156</v>
      </c>
      <c r="AI238" s="81">
        <v>16</v>
      </c>
      <c r="AJ238" s="68">
        <v>423727.50805936544</v>
      </c>
      <c r="AK238" s="68">
        <v>5587.31</v>
      </c>
      <c r="AL238" s="68">
        <v>0</v>
      </c>
      <c r="AM238" s="68">
        <v>0</v>
      </c>
      <c r="AN238" s="68">
        <v>59751.703509333514</v>
      </c>
      <c r="AO238" s="68">
        <v>160467.76613847824</v>
      </c>
      <c r="AP238" s="68">
        <v>0</v>
      </c>
      <c r="AQ238" s="68">
        <v>4483.6314254497411</v>
      </c>
      <c r="AR238" s="68">
        <f t="shared" si="20"/>
        <v>654017.91913262696</v>
      </c>
      <c r="AS238" s="68">
        <v>0</v>
      </c>
      <c r="AU238" s="79" t="s">
        <v>461</v>
      </c>
      <c r="AV238" s="79" t="s">
        <v>462</v>
      </c>
      <c r="AW238" s="80" t="s">
        <v>1157</v>
      </c>
      <c r="AX238" s="81">
        <v>16</v>
      </c>
      <c r="AY238" s="68">
        <v>431117.91509581183</v>
      </c>
      <c r="AZ238" s="68">
        <v>5684.38</v>
      </c>
      <c r="BA238" s="68">
        <v>0</v>
      </c>
      <c r="BB238" s="68">
        <v>0</v>
      </c>
      <c r="BC238" s="68">
        <v>60794.523873877806</v>
      </c>
      <c r="BD238" s="68">
        <v>160467.76613847824</v>
      </c>
      <c r="BE238" s="68">
        <v>0</v>
      </c>
      <c r="BF238" s="68">
        <v>4573.2964539587265</v>
      </c>
      <c r="BG238" s="68">
        <f t="shared" si="21"/>
        <v>662637.88156212668</v>
      </c>
      <c r="BH238" s="68">
        <v>0</v>
      </c>
    </row>
    <row r="239" spans="2:60">
      <c r="B239" s="79" t="s">
        <v>463</v>
      </c>
      <c r="C239" s="79" t="s">
        <v>464</v>
      </c>
      <c r="D239" s="80" t="s">
        <v>953</v>
      </c>
      <c r="E239" s="81">
        <v>19</v>
      </c>
      <c r="F239" s="68"/>
      <c r="G239" s="68"/>
      <c r="H239" s="68"/>
      <c r="I239" s="68"/>
      <c r="J239" s="68"/>
      <c r="K239" s="68"/>
      <c r="L239" s="68"/>
      <c r="M239" s="68"/>
      <c r="N239" s="68">
        <f t="shared" si="18"/>
        <v>0</v>
      </c>
      <c r="O239" s="68"/>
      <c r="Q239" s="79" t="s">
        <v>463</v>
      </c>
      <c r="R239" s="79" t="s">
        <v>464</v>
      </c>
      <c r="S239" s="80" t="s">
        <v>954</v>
      </c>
      <c r="T239" s="81">
        <v>16</v>
      </c>
      <c r="U239" s="68">
        <v>11374739.578856938</v>
      </c>
      <c r="V239" s="68">
        <v>216786.02</v>
      </c>
      <c r="W239" s="68">
        <v>0</v>
      </c>
      <c r="X239" s="68">
        <v>39476.599999999991</v>
      </c>
      <c r="Y239" s="68">
        <v>1730034.0185679495</v>
      </c>
      <c r="Z239" s="68">
        <v>874141.90549679636</v>
      </c>
      <c r="AA239" s="68">
        <v>830383.67124739347</v>
      </c>
      <c r="AB239" s="68">
        <v>123512.17684208602</v>
      </c>
      <c r="AC239" s="68">
        <f t="shared" si="19"/>
        <v>15189361.261011161</v>
      </c>
      <c r="AD239" s="68">
        <v>287.29000000000002</v>
      </c>
      <c r="AF239" s="79" t="s">
        <v>463</v>
      </c>
      <c r="AG239" s="79" t="s">
        <v>464</v>
      </c>
      <c r="AH239" s="80" t="s">
        <v>1156</v>
      </c>
      <c r="AI239" s="81">
        <v>16</v>
      </c>
      <c r="AJ239" s="68">
        <v>11563533.084402792</v>
      </c>
      <c r="AK239" s="68">
        <v>219925.16</v>
      </c>
      <c r="AL239" s="68">
        <v>0</v>
      </c>
      <c r="AM239" s="68">
        <v>40074.53</v>
      </c>
      <c r="AN239" s="68">
        <v>1758830.2970064506</v>
      </c>
      <c r="AO239" s="68">
        <v>874141.90549679636</v>
      </c>
      <c r="AP239" s="68">
        <v>844214.3936892366</v>
      </c>
      <c r="AQ239" s="68">
        <v>125350.56157879159</v>
      </c>
      <c r="AR239" s="68">
        <f t="shared" si="20"/>
        <v>15426361.962174067</v>
      </c>
      <c r="AS239" s="68">
        <v>292.03000000000003</v>
      </c>
      <c r="AU239" s="79" t="s">
        <v>463</v>
      </c>
      <c r="AV239" s="79" t="s">
        <v>464</v>
      </c>
      <c r="AW239" s="80" t="s">
        <v>1157</v>
      </c>
      <c r="AX239" s="81">
        <v>16</v>
      </c>
      <c r="AY239" s="68">
        <v>11864432.230147026</v>
      </c>
      <c r="AZ239" s="68">
        <v>225607.86000000004</v>
      </c>
      <c r="BA239" s="68">
        <v>0</v>
      </c>
      <c r="BB239" s="68">
        <v>41162.730000000003</v>
      </c>
      <c r="BC239" s="68">
        <v>1804731.1290824558</v>
      </c>
      <c r="BD239" s="68">
        <v>874141.90549679636</v>
      </c>
      <c r="BE239" s="68">
        <v>866505.17047634372</v>
      </c>
      <c r="BF239" s="68">
        <v>128940.23728256114</v>
      </c>
      <c r="BG239" s="68">
        <f t="shared" si="21"/>
        <v>15805818.372485183</v>
      </c>
      <c r="BH239" s="68">
        <v>297.11000000000007</v>
      </c>
    </row>
    <row r="240" spans="2:60">
      <c r="B240" s="79" t="s">
        <v>465</v>
      </c>
      <c r="C240" s="79" t="s">
        <v>466</v>
      </c>
      <c r="D240" s="80" t="s">
        <v>953</v>
      </c>
      <c r="E240" s="81">
        <v>19</v>
      </c>
      <c r="F240" s="68"/>
      <c r="G240" s="68"/>
      <c r="H240" s="68"/>
      <c r="I240" s="68"/>
      <c r="J240" s="68"/>
      <c r="K240" s="68"/>
      <c r="L240" s="68"/>
      <c r="M240" s="68"/>
      <c r="N240" s="68">
        <f t="shared" si="18"/>
        <v>0</v>
      </c>
      <c r="O240" s="68"/>
      <c r="Q240" s="79" t="s">
        <v>465</v>
      </c>
      <c r="R240" s="79" t="s">
        <v>466</v>
      </c>
      <c r="S240" s="80" t="s">
        <v>954</v>
      </c>
      <c r="T240" s="81">
        <v>16</v>
      </c>
      <c r="U240" s="68">
        <v>15027177.308737213</v>
      </c>
      <c r="V240" s="68">
        <v>433018.9800000001</v>
      </c>
      <c r="W240" s="68">
        <v>14791.720000000001</v>
      </c>
      <c r="X240" s="68">
        <v>51578.92</v>
      </c>
      <c r="Y240" s="68">
        <v>2406701.9744010121</v>
      </c>
      <c r="Z240" s="68">
        <v>1067982.405165669</v>
      </c>
      <c r="AA240" s="68">
        <v>1101639.6990906668</v>
      </c>
      <c r="AB240" s="68">
        <v>167812.69773985073</v>
      </c>
      <c r="AC240" s="68">
        <f t="shared" si="19"/>
        <v>20278939.065134414</v>
      </c>
      <c r="AD240" s="68">
        <v>8235.36</v>
      </c>
      <c r="AF240" s="79" t="s">
        <v>465</v>
      </c>
      <c r="AG240" s="79" t="s">
        <v>466</v>
      </c>
      <c r="AH240" s="80" t="s">
        <v>1156</v>
      </c>
      <c r="AI240" s="81">
        <v>16</v>
      </c>
      <c r="AJ240" s="68">
        <v>15275609.651229931</v>
      </c>
      <c r="AK240" s="68">
        <v>439190.66</v>
      </c>
      <c r="AL240" s="68">
        <v>15027.940000000002</v>
      </c>
      <c r="AM240" s="68">
        <v>52308.82</v>
      </c>
      <c r="AN240" s="68">
        <v>2446669.9576980621</v>
      </c>
      <c r="AO240" s="68">
        <v>1067982.405165669</v>
      </c>
      <c r="AP240" s="68">
        <v>1120217.6999198806</v>
      </c>
      <c r="AQ240" s="68">
        <v>170312.81820763648</v>
      </c>
      <c r="AR240" s="68">
        <f t="shared" si="20"/>
        <v>20595788.662221178</v>
      </c>
      <c r="AS240" s="68">
        <v>8468.7099999999991</v>
      </c>
      <c r="AU240" s="79" t="s">
        <v>465</v>
      </c>
      <c r="AV240" s="79" t="s">
        <v>466</v>
      </c>
      <c r="AW240" s="80" t="s">
        <v>1157</v>
      </c>
      <c r="AX240" s="81">
        <v>16</v>
      </c>
      <c r="AY240" s="68">
        <v>15672886.319114598</v>
      </c>
      <c r="AZ240" s="68">
        <v>450543.1</v>
      </c>
      <c r="BA240" s="68">
        <v>15387.02</v>
      </c>
      <c r="BB240" s="68">
        <v>53707.56</v>
      </c>
      <c r="BC240" s="68">
        <v>2510508.208902671</v>
      </c>
      <c r="BD240" s="68">
        <v>1067982.405165669</v>
      </c>
      <c r="BE240" s="68">
        <v>1149445.1596552494</v>
      </c>
      <c r="BF240" s="68">
        <v>175188.45988020301</v>
      </c>
      <c r="BG240" s="68">
        <f t="shared" si="21"/>
        <v>21104363.562718388</v>
      </c>
      <c r="BH240" s="68">
        <v>8715.33</v>
      </c>
    </row>
    <row r="241" spans="2:60">
      <c r="B241" s="79" t="s">
        <v>467</v>
      </c>
      <c r="C241" s="79" t="s">
        <v>468</v>
      </c>
      <c r="D241" s="80" t="s">
        <v>953</v>
      </c>
      <c r="E241" s="81">
        <v>19</v>
      </c>
      <c r="F241" s="68"/>
      <c r="G241" s="68"/>
      <c r="H241" s="68"/>
      <c r="I241" s="68"/>
      <c r="J241" s="68"/>
      <c r="K241" s="68"/>
      <c r="L241" s="68"/>
      <c r="M241" s="68"/>
      <c r="N241" s="68">
        <f t="shared" si="18"/>
        <v>0</v>
      </c>
      <c r="O241" s="68"/>
      <c r="Q241" s="79" t="s">
        <v>467</v>
      </c>
      <c r="R241" s="79" t="s">
        <v>468</v>
      </c>
      <c r="S241" s="80" t="s">
        <v>954</v>
      </c>
      <c r="T241" s="81">
        <v>16</v>
      </c>
      <c r="U241" s="68">
        <v>87800455.130148068</v>
      </c>
      <c r="V241" s="68">
        <v>1992376.0299999998</v>
      </c>
      <c r="W241" s="68">
        <v>605653.9800000001</v>
      </c>
      <c r="X241" s="68">
        <v>306636.14999999997</v>
      </c>
      <c r="Y241" s="68">
        <v>13798905.775844617</v>
      </c>
      <c r="Z241" s="68">
        <v>4935673.0607195776</v>
      </c>
      <c r="AA241" s="68">
        <v>6083741.713816992</v>
      </c>
      <c r="AB241" s="68">
        <v>943206.39207491279</v>
      </c>
      <c r="AC241" s="68">
        <f t="shared" si="19"/>
        <v>116632453.33260417</v>
      </c>
      <c r="AD241" s="68">
        <v>165805.1</v>
      </c>
      <c r="AF241" s="79" t="s">
        <v>467</v>
      </c>
      <c r="AG241" s="79" t="s">
        <v>468</v>
      </c>
      <c r="AH241" s="80" t="s">
        <v>1156</v>
      </c>
      <c r="AI241" s="81">
        <v>16</v>
      </c>
      <c r="AJ241" s="68">
        <v>88677646.548533142</v>
      </c>
      <c r="AK241" s="68">
        <v>2002034.8699999999</v>
      </c>
      <c r="AL241" s="68">
        <v>609146.84000000008</v>
      </c>
      <c r="AM241" s="68">
        <v>308461.58999999997</v>
      </c>
      <c r="AN241" s="68">
        <v>13930918.476255223</v>
      </c>
      <c r="AO241" s="68">
        <v>4935673.0607195776</v>
      </c>
      <c r="AP241" s="68">
        <v>6144222.0894076908</v>
      </c>
      <c r="AQ241" s="68">
        <v>948127.02114209533</v>
      </c>
      <c r="AR241" s="68">
        <f t="shared" si="20"/>
        <v>117725290.69605775</v>
      </c>
      <c r="AS241" s="68">
        <v>169060.19999999998</v>
      </c>
      <c r="AU241" s="79" t="s">
        <v>467</v>
      </c>
      <c r="AV241" s="79" t="s">
        <v>468</v>
      </c>
      <c r="AW241" s="80" t="s">
        <v>1157</v>
      </c>
      <c r="AX241" s="81">
        <v>16</v>
      </c>
      <c r="AY241" s="68">
        <v>90404639.766659588</v>
      </c>
      <c r="AZ241" s="68">
        <v>2036841.2600000002</v>
      </c>
      <c r="BA241" s="68">
        <v>619871.39999999991</v>
      </c>
      <c r="BB241" s="68">
        <v>313808.00999999995</v>
      </c>
      <c r="BC241" s="68">
        <v>14195909.999607434</v>
      </c>
      <c r="BD241" s="68">
        <v>4935673.0607195776</v>
      </c>
      <c r="BE241" s="68">
        <v>6262069.3671580479</v>
      </c>
      <c r="BF241" s="68">
        <v>965901.16038028896</v>
      </c>
      <c r="BG241" s="68">
        <f t="shared" si="21"/>
        <v>119906698.92452495</v>
      </c>
      <c r="BH241" s="68">
        <v>171984.9</v>
      </c>
    </row>
    <row r="242" spans="2:60">
      <c r="B242" s="79" t="s">
        <v>469</v>
      </c>
      <c r="C242" s="79" t="s">
        <v>470</v>
      </c>
      <c r="D242" s="80" t="s">
        <v>953</v>
      </c>
      <c r="E242" s="81">
        <v>19</v>
      </c>
      <c r="F242" s="68"/>
      <c r="G242" s="68"/>
      <c r="H242" s="68"/>
      <c r="I242" s="68"/>
      <c r="J242" s="68"/>
      <c r="K242" s="68"/>
      <c r="L242" s="68"/>
      <c r="M242" s="68"/>
      <c r="N242" s="68">
        <f t="shared" si="18"/>
        <v>0</v>
      </c>
      <c r="O242" s="68"/>
      <c r="Q242" s="79" t="s">
        <v>469</v>
      </c>
      <c r="R242" s="79" t="s">
        <v>470</v>
      </c>
      <c r="S242" s="80" t="s">
        <v>954</v>
      </c>
      <c r="T242" s="81">
        <v>16</v>
      </c>
      <c r="U242" s="68">
        <v>118509894.85649931</v>
      </c>
      <c r="V242" s="68">
        <v>3304595.28</v>
      </c>
      <c r="W242" s="68">
        <v>760140.80999999994</v>
      </c>
      <c r="X242" s="68">
        <v>396879.17999999993</v>
      </c>
      <c r="Y242" s="68">
        <v>20569854.51564505</v>
      </c>
      <c r="Z242" s="68">
        <v>6834198.8104817076</v>
      </c>
      <c r="AA242" s="68">
        <v>4929571.7457992956</v>
      </c>
      <c r="AB242" s="68">
        <v>1310846.7088571191</v>
      </c>
      <c r="AC242" s="68">
        <f t="shared" si="19"/>
        <v>157373731.2572825</v>
      </c>
      <c r="AD242" s="68">
        <v>757749.35</v>
      </c>
      <c r="AF242" s="79" t="s">
        <v>469</v>
      </c>
      <c r="AG242" s="79" t="s">
        <v>470</v>
      </c>
      <c r="AH242" s="80" t="s">
        <v>1156</v>
      </c>
      <c r="AI242" s="81">
        <v>16</v>
      </c>
      <c r="AJ242" s="68">
        <v>120468172.64805843</v>
      </c>
      <c r="AK242" s="68">
        <v>3341811.3900000006</v>
      </c>
      <c r="AL242" s="68">
        <v>771049.18</v>
      </c>
      <c r="AM242" s="68">
        <v>402575.53</v>
      </c>
      <c r="AN242" s="68">
        <v>20911562.6309519</v>
      </c>
      <c r="AO242" s="68">
        <v>6834198.8104817076</v>
      </c>
      <c r="AP242" s="68">
        <v>5013004.1490366692</v>
      </c>
      <c r="AQ242" s="68">
        <v>1330347.6752402782</v>
      </c>
      <c r="AR242" s="68">
        <f t="shared" si="20"/>
        <v>159851746.603769</v>
      </c>
      <c r="AS242" s="68">
        <v>779024.59</v>
      </c>
      <c r="AU242" s="79" t="s">
        <v>469</v>
      </c>
      <c r="AV242" s="79" t="s">
        <v>470</v>
      </c>
      <c r="AW242" s="80" t="s">
        <v>1157</v>
      </c>
      <c r="AX242" s="81">
        <v>16</v>
      </c>
      <c r="AY242" s="68">
        <v>123603843.68899137</v>
      </c>
      <c r="AZ242" s="68">
        <v>3428664.91</v>
      </c>
      <c r="BA242" s="68">
        <v>791108.41999999993</v>
      </c>
      <c r="BB242" s="68">
        <v>413097.37</v>
      </c>
      <c r="BC242" s="68">
        <v>21457263.376900252</v>
      </c>
      <c r="BD242" s="68">
        <v>6834198.8104817076</v>
      </c>
      <c r="BE242" s="68">
        <v>5143886.689389823</v>
      </c>
      <c r="BF242" s="68">
        <v>1368443.6022959054</v>
      </c>
      <c r="BG242" s="68">
        <f t="shared" si="21"/>
        <v>163839842.12805903</v>
      </c>
      <c r="BH242" s="68">
        <v>799335.26</v>
      </c>
    </row>
    <row r="243" spans="2:60">
      <c r="B243" s="79" t="s">
        <v>471</v>
      </c>
      <c r="C243" s="79" t="s">
        <v>472</v>
      </c>
      <c r="D243" s="80" t="s">
        <v>953</v>
      </c>
      <c r="E243" s="81">
        <v>19</v>
      </c>
      <c r="F243" s="68"/>
      <c r="G243" s="68"/>
      <c r="H243" s="68"/>
      <c r="I243" s="68"/>
      <c r="J243" s="68"/>
      <c r="K243" s="68"/>
      <c r="L243" s="68"/>
      <c r="M243" s="68"/>
      <c r="N243" s="68">
        <f t="shared" si="18"/>
        <v>0</v>
      </c>
      <c r="O243" s="68"/>
      <c r="Q243" s="79" t="s">
        <v>471</v>
      </c>
      <c r="R243" s="79" t="s">
        <v>472</v>
      </c>
      <c r="S243" s="80" t="s">
        <v>954</v>
      </c>
      <c r="T243" s="81">
        <v>16</v>
      </c>
      <c r="U243" s="68">
        <v>6995447.3925630022</v>
      </c>
      <c r="V243" s="68">
        <v>130217.33000000002</v>
      </c>
      <c r="W243" s="68">
        <v>0</v>
      </c>
      <c r="X243" s="68">
        <v>26142.859999999997</v>
      </c>
      <c r="Y243" s="68">
        <v>997271.53736327821</v>
      </c>
      <c r="Z243" s="68">
        <v>718476.57589301968</v>
      </c>
      <c r="AA243" s="68">
        <v>973881.10308826831</v>
      </c>
      <c r="AB243" s="68">
        <v>80417.096798121929</v>
      </c>
      <c r="AC243" s="68">
        <f t="shared" si="19"/>
        <v>9921853.8957056925</v>
      </c>
      <c r="AD243" s="68">
        <v>0</v>
      </c>
      <c r="AF243" s="79" t="s">
        <v>471</v>
      </c>
      <c r="AG243" s="79" t="s">
        <v>472</v>
      </c>
      <c r="AH243" s="80" t="s">
        <v>1156</v>
      </c>
      <c r="AI243" s="81">
        <v>16</v>
      </c>
      <c r="AJ243" s="68">
        <v>7110297.3384397514</v>
      </c>
      <c r="AK243" s="68">
        <v>132098.13</v>
      </c>
      <c r="AL243" s="68">
        <v>0</v>
      </c>
      <c r="AM243" s="68">
        <v>26519.329999999998</v>
      </c>
      <c r="AN243" s="68">
        <v>1013852.0007566984</v>
      </c>
      <c r="AO243" s="68">
        <v>718476.57589301968</v>
      </c>
      <c r="AP243" s="68">
        <v>990128.82347075734</v>
      </c>
      <c r="AQ243" s="68">
        <v>81613.415568962693</v>
      </c>
      <c r="AR243" s="68">
        <f t="shared" si="20"/>
        <v>10072985.614129189</v>
      </c>
      <c r="AS243" s="68">
        <v>0</v>
      </c>
      <c r="AU243" s="79" t="s">
        <v>471</v>
      </c>
      <c r="AV243" s="79" t="s">
        <v>472</v>
      </c>
      <c r="AW243" s="80" t="s">
        <v>1157</v>
      </c>
      <c r="AX243" s="81">
        <v>16</v>
      </c>
      <c r="AY243" s="68">
        <v>7295315.0317156445</v>
      </c>
      <c r="AZ243" s="68">
        <v>135520.03999999998</v>
      </c>
      <c r="BA243" s="68">
        <v>0</v>
      </c>
      <c r="BB243" s="68">
        <v>27185.16</v>
      </c>
      <c r="BC243" s="68">
        <v>1040375.986359012</v>
      </c>
      <c r="BD243" s="68">
        <v>718476.57589301968</v>
      </c>
      <c r="BE243" s="68">
        <v>1016260.8048656402</v>
      </c>
      <c r="BF243" s="68">
        <v>83949.939717540517</v>
      </c>
      <c r="BG243" s="68">
        <f t="shared" si="21"/>
        <v>10317083.538550857</v>
      </c>
      <c r="BH243" s="68">
        <v>0</v>
      </c>
    </row>
    <row r="244" spans="2:60">
      <c r="B244" s="79" t="s">
        <v>473</v>
      </c>
      <c r="C244" s="79" t="s">
        <v>474</v>
      </c>
      <c r="D244" s="80" t="s">
        <v>953</v>
      </c>
      <c r="E244" s="81">
        <v>19</v>
      </c>
      <c r="F244" s="68"/>
      <c r="G244" s="68"/>
      <c r="H244" s="68"/>
      <c r="I244" s="68"/>
      <c r="J244" s="68"/>
      <c r="K244" s="68"/>
      <c r="L244" s="68"/>
      <c r="M244" s="68"/>
      <c r="N244" s="68">
        <f t="shared" si="18"/>
        <v>0</v>
      </c>
      <c r="O244" s="68"/>
      <c r="Q244" s="79" t="s">
        <v>473</v>
      </c>
      <c r="R244" s="79" t="s">
        <v>474</v>
      </c>
      <c r="S244" s="80" t="s">
        <v>954</v>
      </c>
      <c r="T244" s="81">
        <v>16</v>
      </c>
      <c r="U244" s="68">
        <v>41225304.472655199</v>
      </c>
      <c r="V244" s="68">
        <v>1508982.0799999998</v>
      </c>
      <c r="W244" s="68">
        <v>338384.63000000006</v>
      </c>
      <c r="X244" s="68">
        <v>139849</v>
      </c>
      <c r="Y244" s="68">
        <v>7423986.5544936396</v>
      </c>
      <c r="Z244" s="68">
        <v>2949445.8325091903</v>
      </c>
      <c r="AA244" s="68">
        <v>2391495.255529257</v>
      </c>
      <c r="AB244" s="68">
        <v>468024.11237316579</v>
      </c>
      <c r="AC244" s="68">
        <f t="shared" si="19"/>
        <v>56869018.687560447</v>
      </c>
      <c r="AD244" s="68">
        <v>423546.75000000006</v>
      </c>
      <c r="AF244" s="79" t="s">
        <v>473</v>
      </c>
      <c r="AG244" s="79" t="s">
        <v>474</v>
      </c>
      <c r="AH244" s="80" t="s">
        <v>1156</v>
      </c>
      <c r="AI244" s="81">
        <v>16</v>
      </c>
      <c r="AJ244" s="68">
        <v>41905184.553658731</v>
      </c>
      <c r="AK244" s="68">
        <v>1524870.0000000002</v>
      </c>
      <c r="AL244" s="68">
        <v>343330.74000000005</v>
      </c>
      <c r="AM244" s="68">
        <v>141802.15000000002</v>
      </c>
      <c r="AN244" s="68">
        <v>7547285.5993408645</v>
      </c>
      <c r="AO244" s="68">
        <v>2949445.8325091903</v>
      </c>
      <c r="AP244" s="68">
        <v>2431820.4259226252</v>
      </c>
      <c r="AQ244" s="68">
        <v>474984.62532517314</v>
      </c>
      <c r="AR244" s="68">
        <f t="shared" si="20"/>
        <v>57754230.116756581</v>
      </c>
      <c r="AS244" s="68">
        <v>435506.18999999994</v>
      </c>
      <c r="AU244" s="79" t="s">
        <v>473</v>
      </c>
      <c r="AV244" s="79" t="s">
        <v>474</v>
      </c>
      <c r="AW244" s="80" t="s">
        <v>1157</v>
      </c>
      <c r="AX244" s="81">
        <v>16</v>
      </c>
      <c r="AY244" s="68">
        <v>42994936.581590831</v>
      </c>
      <c r="AZ244" s="68">
        <v>1564528.0599999998</v>
      </c>
      <c r="BA244" s="68">
        <v>352137.33999999997</v>
      </c>
      <c r="BB244" s="68">
        <v>145539.65</v>
      </c>
      <c r="BC244" s="68">
        <v>7744220.6349505633</v>
      </c>
      <c r="BD244" s="68">
        <v>2949445.8325091903</v>
      </c>
      <c r="BE244" s="68">
        <v>2495447.1607959443</v>
      </c>
      <c r="BF244" s="68">
        <v>488587.7612343803</v>
      </c>
      <c r="BG244" s="68">
        <f t="shared" si="21"/>
        <v>59181702.24108091</v>
      </c>
      <c r="BH244" s="68">
        <v>446859.22000000003</v>
      </c>
    </row>
    <row r="245" spans="2:60">
      <c r="B245" s="79" t="s">
        <v>475</v>
      </c>
      <c r="C245" s="79" t="s">
        <v>476</v>
      </c>
      <c r="D245" s="80" t="s">
        <v>953</v>
      </c>
      <c r="E245" s="81">
        <v>19</v>
      </c>
      <c r="F245" s="68"/>
      <c r="G245" s="68"/>
      <c r="H245" s="68"/>
      <c r="I245" s="68"/>
      <c r="J245" s="68"/>
      <c r="K245" s="68"/>
      <c r="L245" s="68"/>
      <c r="M245" s="68"/>
      <c r="N245" s="68">
        <f t="shared" si="18"/>
        <v>0</v>
      </c>
      <c r="O245" s="68"/>
      <c r="Q245" s="79" t="s">
        <v>475</v>
      </c>
      <c r="R245" s="79" t="s">
        <v>476</v>
      </c>
      <c r="S245" s="80" t="s">
        <v>954</v>
      </c>
      <c r="T245" s="81">
        <v>16</v>
      </c>
      <c r="U245" s="68">
        <v>32555829.44943944</v>
      </c>
      <c r="V245" s="68">
        <v>1404049.0499999998</v>
      </c>
      <c r="W245" s="68">
        <v>193735.54999999996</v>
      </c>
      <c r="X245" s="68">
        <v>114511.74000000002</v>
      </c>
      <c r="Y245" s="68">
        <v>5783661.7775851842</v>
      </c>
      <c r="Z245" s="68">
        <v>2201894.9910638989</v>
      </c>
      <c r="AA245" s="68">
        <v>3014727.8703090665</v>
      </c>
      <c r="AB245" s="68">
        <v>378427.53002657741</v>
      </c>
      <c r="AC245" s="68">
        <f t="shared" si="19"/>
        <v>46274576.93842417</v>
      </c>
      <c r="AD245" s="68">
        <v>627738.98</v>
      </c>
      <c r="AF245" s="79" t="s">
        <v>475</v>
      </c>
      <c r="AG245" s="79" t="s">
        <v>476</v>
      </c>
      <c r="AH245" s="80" t="s">
        <v>1156</v>
      </c>
      <c r="AI245" s="81">
        <v>16</v>
      </c>
      <c r="AJ245" s="68">
        <v>33089284.51816038</v>
      </c>
      <c r="AK245" s="68">
        <v>1415718.57</v>
      </c>
      <c r="AL245" s="68">
        <v>196502.21</v>
      </c>
      <c r="AM245" s="68">
        <v>116146.66000000002</v>
      </c>
      <c r="AN245" s="68">
        <v>5879644.4222944789</v>
      </c>
      <c r="AO245" s="68">
        <v>2201894.9910638989</v>
      </c>
      <c r="AP245" s="68">
        <v>3065376.0102527449</v>
      </c>
      <c r="AQ245" s="68">
        <v>384058.43856587261</v>
      </c>
      <c r="AR245" s="68">
        <f t="shared" si="20"/>
        <v>46994036.850337371</v>
      </c>
      <c r="AS245" s="68">
        <v>645411.03</v>
      </c>
      <c r="AU245" s="79" t="s">
        <v>475</v>
      </c>
      <c r="AV245" s="79" t="s">
        <v>476</v>
      </c>
      <c r="AW245" s="80" t="s">
        <v>1157</v>
      </c>
      <c r="AX245" s="81">
        <v>16</v>
      </c>
      <c r="AY245" s="68">
        <v>33949327.919220731</v>
      </c>
      <c r="AZ245" s="68">
        <v>1452613.64</v>
      </c>
      <c r="BA245" s="68">
        <v>201555.62000000002</v>
      </c>
      <c r="BB245" s="68">
        <v>119188.65</v>
      </c>
      <c r="BC245" s="68">
        <v>6033391.5113129783</v>
      </c>
      <c r="BD245" s="68">
        <v>2201894.9910638989</v>
      </c>
      <c r="BE245" s="68">
        <v>3145649.9785812586</v>
      </c>
      <c r="BF245" s="68">
        <v>395058.1571047157</v>
      </c>
      <c r="BG245" s="68">
        <f t="shared" si="21"/>
        <v>48161031.497283578</v>
      </c>
      <c r="BH245" s="68">
        <v>662351.03</v>
      </c>
    </row>
    <row r="246" spans="2:60">
      <c r="B246" s="79" t="s">
        <v>477</v>
      </c>
      <c r="C246" s="79" t="s">
        <v>478</v>
      </c>
      <c r="D246" s="80" t="s">
        <v>953</v>
      </c>
      <c r="E246" s="81">
        <v>19</v>
      </c>
      <c r="F246" s="68"/>
      <c r="G246" s="68"/>
      <c r="H246" s="68"/>
      <c r="I246" s="68"/>
      <c r="J246" s="68"/>
      <c r="K246" s="68"/>
      <c r="L246" s="68"/>
      <c r="M246" s="68"/>
      <c r="N246" s="68">
        <f t="shared" si="18"/>
        <v>0</v>
      </c>
      <c r="O246" s="68"/>
      <c r="Q246" s="79" t="s">
        <v>477</v>
      </c>
      <c r="R246" s="79" t="s">
        <v>478</v>
      </c>
      <c r="S246" s="80" t="s">
        <v>954</v>
      </c>
      <c r="T246" s="81">
        <v>16</v>
      </c>
      <c r="U246" s="68">
        <v>4934522.0833944846</v>
      </c>
      <c r="V246" s="68">
        <v>102869.7</v>
      </c>
      <c r="W246" s="68">
        <v>7395.8700000000008</v>
      </c>
      <c r="X246" s="68">
        <v>15175.93</v>
      </c>
      <c r="Y246" s="68">
        <v>641470.9244228059</v>
      </c>
      <c r="Z246" s="68">
        <v>518801.13219168899</v>
      </c>
      <c r="AA246" s="68">
        <v>245017.81642953085</v>
      </c>
      <c r="AB246" s="68">
        <v>52345.315766761079</v>
      </c>
      <c r="AC246" s="68">
        <f t="shared" si="19"/>
        <v>6517598.7722052718</v>
      </c>
      <c r="AD246" s="68">
        <v>0</v>
      </c>
      <c r="AF246" s="79" t="s">
        <v>477</v>
      </c>
      <c r="AG246" s="79" t="s">
        <v>478</v>
      </c>
      <c r="AH246" s="80" t="s">
        <v>1156</v>
      </c>
      <c r="AI246" s="81">
        <v>16</v>
      </c>
      <c r="AJ246" s="68">
        <v>5002680.7540658573</v>
      </c>
      <c r="AK246" s="68">
        <v>104328.60999999999</v>
      </c>
      <c r="AL246" s="68">
        <v>7513.97</v>
      </c>
      <c r="AM246" s="68">
        <v>15316.94</v>
      </c>
      <c r="AN246" s="68">
        <v>652131.67706076556</v>
      </c>
      <c r="AO246" s="68">
        <v>518801.13219168899</v>
      </c>
      <c r="AP246" s="68">
        <v>249183.87539773423</v>
      </c>
      <c r="AQ246" s="68">
        <v>52998.231285740621</v>
      </c>
      <c r="AR246" s="68">
        <f t="shared" si="20"/>
        <v>6602955.1900017867</v>
      </c>
      <c r="AS246" s="68">
        <v>0</v>
      </c>
      <c r="AU246" s="79" t="s">
        <v>477</v>
      </c>
      <c r="AV246" s="79" t="s">
        <v>478</v>
      </c>
      <c r="AW246" s="80" t="s">
        <v>1157</v>
      </c>
      <c r="AX246" s="81">
        <v>16</v>
      </c>
      <c r="AY246" s="68">
        <v>5123520.4613292711</v>
      </c>
      <c r="AZ246" s="68">
        <v>107023.08999999998</v>
      </c>
      <c r="BA246" s="68">
        <v>7840.5199999999995</v>
      </c>
      <c r="BB246" s="68">
        <v>15779.04</v>
      </c>
      <c r="BC246" s="68">
        <v>669164.24292200606</v>
      </c>
      <c r="BD246" s="68">
        <v>518801.13219168899</v>
      </c>
      <c r="BE246" s="68">
        <v>255748.05490404653</v>
      </c>
      <c r="BF246" s="68">
        <v>54426.926005449146</v>
      </c>
      <c r="BG246" s="68">
        <f t="shared" si="21"/>
        <v>6752303.4673524611</v>
      </c>
      <c r="BH246" s="68">
        <v>0</v>
      </c>
    </row>
    <row r="247" spans="2:60">
      <c r="B247" s="79" t="s">
        <v>479</v>
      </c>
      <c r="C247" s="79" t="s">
        <v>480</v>
      </c>
      <c r="D247" s="80" t="s">
        <v>953</v>
      </c>
      <c r="E247" s="81">
        <v>19</v>
      </c>
      <c r="F247" s="68"/>
      <c r="G247" s="68"/>
      <c r="H247" s="68"/>
      <c r="I247" s="68"/>
      <c r="J247" s="68"/>
      <c r="K247" s="68"/>
      <c r="L247" s="68"/>
      <c r="M247" s="68"/>
      <c r="N247" s="68">
        <f t="shared" si="18"/>
        <v>0</v>
      </c>
      <c r="O247" s="68"/>
      <c r="Q247" s="79" t="s">
        <v>479</v>
      </c>
      <c r="R247" s="79" t="s">
        <v>480</v>
      </c>
      <c r="S247" s="80" t="s">
        <v>954</v>
      </c>
      <c r="T247" s="81">
        <v>16</v>
      </c>
      <c r="U247" s="68">
        <v>28990151.365915149</v>
      </c>
      <c r="V247" s="68">
        <v>1168996.98</v>
      </c>
      <c r="W247" s="68">
        <v>191331.86999999997</v>
      </c>
      <c r="X247" s="68">
        <v>100852.65000000001</v>
      </c>
      <c r="Y247" s="68">
        <v>4621348.0586804859</v>
      </c>
      <c r="Z247" s="68">
        <v>1539427.1071864392</v>
      </c>
      <c r="AA247" s="68">
        <v>2602663.1240777434</v>
      </c>
      <c r="AB247" s="68">
        <v>310303.55472088605</v>
      </c>
      <c r="AC247" s="68">
        <f t="shared" si="19"/>
        <v>40054436.320580706</v>
      </c>
      <c r="AD247" s="68">
        <v>529361.61</v>
      </c>
      <c r="AF247" s="79" t="s">
        <v>479</v>
      </c>
      <c r="AG247" s="79" t="s">
        <v>480</v>
      </c>
      <c r="AH247" s="80" t="s">
        <v>1156</v>
      </c>
      <c r="AI247" s="81">
        <v>16</v>
      </c>
      <c r="AJ247" s="68">
        <v>29464099.063725132</v>
      </c>
      <c r="AK247" s="68">
        <v>1178582.3400000001</v>
      </c>
      <c r="AL247" s="68">
        <v>194207.3</v>
      </c>
      <c r="AM247" s="68">
        <v>102305.63</v>
      </c>
      <c r="AN247" s="68">
        <v>4698408.0857126117</v>
      </c>
      <c r="AO247" s="68">
        <v>1539427.1071864392</v>
      </c>
      <c r="AP247" s="68">
        <v>2646595.5457259258</v>
      </c>
      <c r="AQ247" s="68">
        <v>314916.75444726646</v>
      </c>
      <c r="AR247" s="68">
        <f t="shared" si="20"/>
        <v>40682778.546797372</v>
      </c>
      <c r="AS247" s="68">
        <v>544236.72</v>
      </c>
      <c r="AU247" s="79" t="s">
        <v>479</v>
      </c>
      <c r="AV247" s="79" t="s">
        <v>480</v>
      </c>
      <c r="AW247" s="80" t="s">
        <v>1157</v>
      </c>
      <c r="AX247" s="81">
        <v>16</v>
      </c>
      <c r="AY247" s="68">
        <v>30226061.539279971</v>
      </c>
      <c r="AZ247" s="68">
        <v>1209170.1400000001</v>
      </c>
      <c r="BA247" s="68">
        <v>199149.19</v>
      </c>
      <c r="BB247" s="68">
        <v>104964.95000000001</v>
      </c>
      <c r="BC247" s="68">
        <v>4821051.5297155278</v>
      </c>
      <c r="BD247" s="68">
        <v>1539427.1071864392</v>
      </c>
      <c r="BE247" s="68">
        <v>2716031.0690403273</v>
      </c>
      <c r="BF247" s="68">
        <v>323937.24407723546</v>
      </c>
      <c r="BG247" s="68">
        <f t="shared" si="21"/>
        <v>41698267.7692995</v>
      </c>
      <c r="BH247" s="68">
        <v>558474.99999999988</v>
      </c>
    </row>
    <row r="248" spans="2:60">
      <c r="B248" s="79" t="s">
        <v>481</v>
      </c>
      <c r="C248" s="79" t="s">
        <v>482</v>
      </c>
      <c r="D248" s="80" t="s">
        <v>953</v>
      </c>
      <c r="E248" s="81">
        <v>19</v>
      </c>
      <c r="F248" s="68"/>
      <c r="G248" s="68"/>
      <c r="H248" s="68"/>
      <c r="I248" s="68"/>
      <c r="J248" s="68"/>
      <c r="K248" s="68"/>
      <c r="L248" s="68"/>
      <c r="M248" s="68"/>
      <c r="N248" s="68">
        <f t="shared" si="18"/>
        <v>0</v>
      </c>
      <c r="O248" s="68"/>
      <c r="Q248" s="79" t="s">
        <v>481</v>
      </c>
      <c r="R248" s="79" t="s">
        <v>482</v>
      </c>
      <c r="S248" s="80" t="s">
        <v>954</v>
      </c>
      <c r="T248" s="81">
        <v>16</v>
      </c>
      <c r="U248" s="68">
        <v>20967555.326128349</v>
      </c>
      <c r="V248" s="68">
        <v>732729.53</v>
      </c>
      <c r="W248" s="68">
        <v>30447.900000000005</v>
      </c>
      <c r="X248" s="68">
        <v>70692.89</v>
      </c>
      <c r="Y248" s="68">
        <v>2887046.3997731386</v>
      </c>
      <c r="Z248" s="68">
        <v>1328975.2271536619</v>
      </c>
      <c r="AA248" s="68">
        <v>1080198.7552426732</v>
      </c>
      <c r="AB248" s="68">
        <v>192034.01610209793</v>
      </c>
      <c r="AC248" s="68">
        <f t="shared" si="19"/>
        <v>27689669.81439992</v>
      </c>
      <c r="AD248" s="68">
        <v>399989.77</v>
      </c>
      <c r="AF248" s="79" t="s">
        <v>481</v>
      </c>
      <c r="AG248" s="79" t="s">
        <v>482</v>
      </c>
      <c r="AH248" s="80" t="s">
        <v>1156</v>
      </c>
      <c r="AI248" s="81">
        <v>16</v>
      </c>
      <c r="AJ248" s="68">
        <v>21307655.97630221</v>
      </c>
      <c r="AK248" s="68">
        <v>737791.68</v>
      </c>
      <c r="AL248" s="68">
        <v>30826.560000000001</v>
      </c>
      <c r="AM248" s="68">
        <v>71768.070000000007</v>
      </c>
      <c r="AN248" s="68">
        <v>2935239.1116687004</v>
      </c>
      <c r="AO248" s="68">
        <v>1328975.2271536619</v>
      </c>
      <c r="AP248" s="68">
        <v>1098541.122449677</v>
      </c>
      <c r="AQ248" s="68">
        <v>194890.35823549703</v>
      </c>
      <c r="AR248" s="68">
        <f t="shared" si="20"/>
        <v>28116956.235809743</v>
      </c>
      <c r="AS248" s="68">
        <v>411268.13</v>
      </c>
      <c r="AU248" s="79" t="s">
        <v>481</v>
      </c>
      <c r="AV248" s="79" t="s">
        <v>482</v>
      </c>
      <c r="AW248" s="80" t="s">
        <v>1157</v>
      </c>
      <c r="AX248" s="81">
        <v>16</v>
      </c>
      <c r="AY248" s="68">
        <v>21855627.296618968</v>
      </c>
      <c r="AZ248" s="68">
        <v>756919.42999999993</v>
      </c>
      <c r="BA248" s="68">
        <v>31656.09</v>
      </c>
      <c r="BB248" s="68">
        <v>73602.87</v>
      </c>
      <c r="BC248" s="68">
        <v>3011881.689891804</v>
      </c>
      <c r="BD248" s="68">
        <v>1328975.2271536619</v>
      </c>
      <c r="BE248" s="68">
        <v>1127101.5653453565</v>
      </c>
      <c r="BF248" s="68">
        <v>200474.48447377235</v>
      </c>
      <c r="BG248" s="68">
        <f t="shared" si="21"/>
        <v>28808239.343483567</v>
      </c>
      <c r="BH248" s="68">
        <v>422000.69</v>
      </c>
    </row>
    <row r="249" spans="2:60">
      <c r="B249" s="79" t="s">
        <v>483</v>
      </c>
      <c r="C249" s="79" t="s">
        <v>484</v>
      </c>
      <c r="D249" s="80" t="s">
        <v>953</v>
      </c>
      <c r="E249" s="81">
        <v>19</v>
      </c>
      <c r="F249" s="68"/>
      <c r="G249" s="68"/>
      <c r="H249" s="68"/>
      <c r="I249" s="68"/>
      <c r="J249" s="68"/>
      <c r="K249" s="68"/>
      <c r="L249" s="68"/>
      <c r="M249" s="68"/>
      <c r="N249" s="68">
        <f t="shared" si="18"/>
        <v>0</v>
      </c>
      <c r="O249" s="68"/>
      <c r="Q249" s="79" t="s">
        <v>483</v>
      </c>
      <c r="R249" s="79" t="s">
        <v>484</v>
      </c>
      <c r="S249" s="80" t="s">
        <v>954</v>
      </c>
      <c r="T249" s="81">
        <v>16</v>
      </c>
      <c r="U249" s="68">
        <v>11646488.252294777</v>
      </c>
      <c r="V249" s="68">
        <v>428580.45999999985</v>
      </c>
      <c r="W249" s="68">
        <v>12294.42</v>
      </c>
      <c r="X249" s="68">
        <v>40437.120000000003</v>
      </c>
      <c r="Y249" s="68">
        <v>1993184.0699664885</v>
      </c>
      <c r="Z249" s="68">
        <v>1156661.4014684784</v>
      </c>
      <c r="AA249" s="68">
        <v>1050292.4667893331</v>
      </c>
      <c r="AB249" s="68">
        <v>127683.47030960768</v>
      </c>
      <c r="AC249" s="68">
        <f t="shared" si="19"/>
        <v>16647429.060828682</v>
      </c>
      <c r="AD249" s="68">
        <v>191807.4</v>
      </c>
      <c r="AF249" s="79" t="s">
        <v>483</v>
      </c>
      <c r="AG249" s="79" t="s">
        <v>484</v>
      </c>
      <c r="AH249" s="80" t="s">
        <v>1156</v>
      </c>
      <c r="AI249" s="81">
        <v>16</v>
      </c>
      <c r="AJ249" s="68">
        <v>11837604.543991502</v>
      </c>
      <c r="AK249" s="68">
        <v>432129.35000000009</v>
      </c>
      <c r="AL249" s="68">
        <v>12426.96</v>
      </c>
      <c r="AM249" s="68">
        <v>41037.85</v>
      </c>
      <c r="AN249" s="68">
        <v>2026381.1739264457</v>
      </c>
      <c r="AO249" s="68">
        <v>1156661.4014684784</v>
      </c>
      <c r="AP249" s="68">
        <v>1068142.8822472061</v>
      </c>
      <c r="AQ249" s="68">
        <v>129585.31932547316</v>
      </c>
      <c r="AR249" s="68">
        <f t="shared" si="20"/>
        <v>16901183.500959106</v>
      </c>
      <c r="AS249" s="68">
        <v>197214.02</v>
      </c>
      <c r="AU249" s="79" t="s">
        <v>483</v>
      </c>
      <c r="AV249" s="79" t="s">
        <v>484</v>
      </c>
      <c r="AW249" s="80" t="s">
        <v>1157</v>
      </c>
      <c r="AX249" s="81">
        <v>16</v>
      </c>
      <c r="AY249" s="68">
        <v>12144519.623424247</v>
      </c>
      <c r="AZ249" s="68">
        <v>443430.25999999989</v>
      </c>
      <c r="BA249" s="68">
        <v>12740.85</v>
      </c>
      <c r="BB249" s="68">
        <v>42044.789999999994</v>
      </c>
      <c r="BC249" s="68">
        <v>2079265.3031091485</v>
      </c>
      <c r="BD249" s="68">
        <v>1156661.4014684784</v>
      </c>
      <c r="BE249" s="68">
        <v>1096024.6230615512</v>
      </c>
      <c r="BF249" s="68">
        <v>133295.77354808152</v>
      </c>
      <c r="BG249" s="68">
        <f t="shared" si="21"/>
        <v>17310317.144611504</v>
      </c>
      <c r="BH249" s="68">
        <v>202334.52000000002</v>
      </c>
    </row>
    <row r="250" spans="2:60">
      <c r="B250" s="79" t="s">
        <v>485</v>
      </c>
      <c r="C250" s="79" t="s">
        <v>486</v>
      </c>
      <c r="D250" s="80" t="s">
        <v>953</v>
      </c>
      <c r="E250" s="81">
        <v>19</v>
      </c>
      <c r="F250" s="68"/>
      <c r="G250" s="68"/>
      <c r="H250" s="68"/>
      <c r="I250" s="68"/>
      <c r="J250" s="68"/>
      <c r="K250" s="68"/>
      <c r="L250" s="68"/>
      <c r="M250" s="68"/>
      <c r="N250" s="68">
        <f t="shared" si="18"/>
        <v>0</v>
      </c>
      <c r="O250" s="68"/>
      <c r="Q250" s="79" t="s">
        <v>485</v>
      </c>
      <c r="R250" s="79" t="s">
        <v>486</v>
      </c>
      <c r="S250" s="80" t="s">
        <v>954</v>
      </c>
      <c r="T250" s="81">
        <v>16</v>
      </c>
      <c r="U250" s="68">
        <v>4204855.4229653049</v>
      </c>
      <c r="V250" s="68">
        <v>122794.79</v>
      </c>
      <c r="W250" s="68">
        <v>11126.71</v>
      </c>
      <c r="X250" s="68">
        <v>0</v>
      </c>
      <c r="Y250" s="68">
        <v>509897.98065747693</v>
      </c>
      <c r="Z250" s="68">
        <v>0</v>
      </c>
      <c r="AA250" s="68">
        <v>0</v>
      </c>
      <c r="AB250" s="68">
        <v>45144.884752415121</v>
      </c>
      <c r="AC250" s="68">
        <f t="shared" si="19"/>
        <v>4893819.788375197</v>
      </c>
      <c r="AD250" s="68">
        <v>0</v>
      </c>
      <c r="AF250" s="79" t="s">
        <v>485</v>
      </c>
      <c r="AG250" s="79" t="s">
        <v>486</v>
      </c>
      <c r="AH250" s="80" t="s">
        <v>1156</v>
      </c>
      <c r="AI250" s="81">
        <v>16</v>
      </c>
      <c r="AJ250" s="68">
        <v>4243681.1253628079</v>
      </c>
      <c r="AK250" s="68">
        <v>123524.21</v>
      </c>
      <c r="AL250" s="68">
        <v>11166.04</v>
      </c>
      <c r="AM250" s="68">
        <v>0</v>
      </c>
      <c r="AN250" s="68">
        <v>514621.65014346607</v>
      </c>
      <c r="AO250" s="68">
        <v>0</v>
      </c>
      <c r="AP250" s="68">
        <v>0</v>
      </c>
      <c r="AQ250" s="68">
        <v>45379.351752496324</v>
      </c>
      <c r="AR250" s="68">
        <f t="shared" si="20"/>
        <v>4938372.3772587702</v>
      </c>
      <c r="AS250" s="68">
        <v>0</v>
      </c>
      <c r="AU250" s="79" t="s">
        <v>485</v>
      </c>
      <c r="AV250" s="79" t="s">
        <v>486</v>
      </c>
      <c r="AW250" s="80" t="s">
        <v>1157</v>
      </c>
      <c r="AX250" s="81">
        <v>16</v>
      </c>
      <c r="AY250" s="68">
        <v>4324023.7178303897</v>
      </c>
      <c r="AZ250" s="68">
        <v>125724.36</v>
      </c>
      <c r="BA250" s="68">
        <v>11466.07</v>
      </c>
      <c r="BB250" s="68">
        <v>0</v>
      </c>
      <c r="BC250" s="68">
        <v>524358.59445181792</v>
      </c>
      <c r="BD250" s="68">
        <v>0</v>
      </c>
      <c r="BE250" s="68">
        <v>0</v>
      </c>
      <c r="BF250" s="68">
        <v>46232.42765242327</v>
      </c>
      <c r="BG250" s="68">
        <f t="shared" si="21"/>
        <v>5031805.1699346313</v>
      </c>
      <c r="BH250" s="68">
        <v>0</v>
      </c>
    </row>
    <row r="251" spans="2:60">
      <c r="B251" s="79" t="s">
        <v>487</v>
      </c>
      <c r="C251" s="79" t="s">
        <v>488</v>
      </c>
      <c r="D251" s="80" t="s">
        <v>953</v>
      </c>
      <c r="E251" s="81">
        <v>19</v>
      </c>
      <c r="F251" s="68"/>
      <c r="G251" s="68"/>
      <c r="H251" s="68"/>
      <c r="I251" s="68"/>
      <c r="J251" s="68"/>
      <c r="K251" s="68"/>
      <c r="L251" s="68"/>
      <c r="M251" s="68"/>
      <c r="N251" s="68">
        <f t="shared" si="18"/>
        <v>0</v>
      </c>
      <c r="O251" s="68"/>
      <c r="Q251" s="79" t="s">
        <v>487</v>
      </c>
      <c r="R251" s="79" t="s">
        <v>488</v>
      </c>
      <c r="S251" s="80" t="s">
        <v>954</v>
      </c>
      <c r="T251" s="81">
        <v>16</v>
      </c>
      <c r="U251" s="68">
        <v>4729836.1335026287</v>
      </c>
      <c r="V251" s="68">
        <v>135725.84</v>
      </c>
      <c r="W251" s="68">
        <v>0</v>
      </c>
      <c r="X251" s="68">
        <v>0</v>
      </c>
      <c r="Y251" s="68">
        <v>623498.70341884287</v>
      </c>
      <c r="Z251" s="68">
        <v>0</v>
      </c>
      <c r="AA251" s="68">
        <v>0</v>
      </c>
      <c r="AB251" s="68">
        <v>46476.597537332214</v>
      </c>
      <c r="AC251" s="68">
        <f t="shared" si="19"/>
        <v>5535537.2744588032</v>
      </c>
      <c r="AD251" s="68">
        <v>0</v>
      </c>
      <c r="AF251" s="79" t="s">
        <v>487</v>
      </c>
      <c r="AG251" s="79" t="s">
        <v>488</v>
      </c>
      <c r="AH251" s="80" t="s">
        <v>1156</v>
      </c>
      <c r="AI251" s="81">
        <v>16</v>
      </c>
      <c r="AJ251" s="68">
        <v>4763798.8331952468</v>
      </c>
      <c r="AK251" s="68">
        <v>136484.78</v>
      </c>
      <c r="AL251" s="68">
        <v>0</v>
      </c>
      <c r="AM251" s="68">
        <v>0</v>
      </c>
      <c r="AN251" s="68">
        <v>629668.69116286642</v>
      </c>
      <c r="AO251" s="68">
        <v>0</v>
      </c>
      <c r="AP251" s="68">
        <v>0</v>
      </c>
      <c r="AQ251" s="68">
        <v>46585.543615128845</v>
      </c>
      <c r="AR251" s="68">
        <f t="shared" si="20"/>
        <v>5576537.8479732424</v>
      </c>
      <c r="AS251" s="68">
        <v>0</v>
      </c>
      <c r="AU251" s="79" t="s">
        <v>487</v>
      </c>
      <c r="AV251" s="79" t="s">
        <v>488</v>
      </c>
      <c r="AW251" s="80" t="s">
        <v>1157</v>
      </c>
      <c r="AX251" s="81">
        <v>16</v>
      </c>
      <c r="AY251" s="68">
        <v>4846510.8928495292</v>
      </c>
      <c r="AZ251" s="68">
        <v>138900.28</v>
      </c>
      <c r="BA251" s="68">
        <v>0</v>
      </c>
      <c r="BB251" s="68">
        <v>0</v>
      </c>
      <c r="BC251" s="68">
        <v>641748.97316370311</v>
      </c>
      <c r="BD251" s="68">
        <v>0</v>
      </c>
      <c r="BE251" s="68">
        <v>0</v>
      </c>
      <c r="BF251" s="68">
        <v>47368.392674153671</v>
      </c>
      <c r="BG251" s="68">
        <f t="shared" si="21"/>
        <v>5674528.5386873866</v>
      </c>
      <c r="BH251" s="68">
        <v>0</v>
      </c>
    </row>
    <row r="252" spans="2:60">
      <c r="B252" s="79" t="s">
        <v>489</v>
      </c>
      <c r="C252" s="79" t="s">
        <v>490</v>
      </c>
      <c r="D252" s="80" t="s">
        <v>953</v>
      </c>
      <c r="E252" s="81">
        <v>19</v>
      </c>
      <c r="F252" s="68"/>
      <c r="G252" s="68"/>
      <c r="H252" s="68"/>
      <c r="I252" s="68"/>
      <c r="J252" s="68"/>
      <c r="K252" s="68"/>
      <c r="L252" s="68"/>
      <c r="M252" s="68"/>
      <c r="N252" s="68">
        <f t="shared" si="18"/>
        <v>0</v>
      </c>
      <c r="O252" s="68"/>
      <c r="Q252" s="79" t="s">
        <v>489</v>
      </c>
      <c r="R252" s="79" t="s">
        <v>490</v>
      </c>
      <c r="S252" s="80" t="s">
        <v>954</v>
      </c>
      <c r="T252" s="81">
        <v>16</v>
      </c>
      <c r="U252" s="68">
        <v>575829.845474659</v>
      </c>
      <c r="V252" s="68">
        <v>18627.379999999997</v>
      </c>
      <c r="W252" s="68">
        <v>0</v>
      </c>
      <c r="X252" s="68">
        <v>994.02</v>
      </c>
      <c r="Y252" s="68">
        <v>30183.040368544131</v>
      </c>
      <c r="Z252" s="68">
        <v>129111.33796409132</v>
      </c>
      <c r="AA252" s="68">
        <v>0</v>
      </c>
      <c r="AB252" s="68">
        <v>6085.7725333080161</v>
      </c>
      <c r="AC252" s="68">
        <f t="shared" si="19"/>
        <v>773913.42634060257</v>
      </c>
      <c r="AD252" s="68">
        <v>13082.03</v>
      </c>
      <c r="AF252" s="79" t="s">
        <v>489</v>
      </c>
      <c r="AG252" s="79" t="s">
        <v>490</v>
      </c>
      <c r="AH252" s="80" t="s">
        <v>1156</v>
      </c>
      <c r="AI252" s="81">
        <v>16</v>
      </c>
      <c r="AJ252" s="68">
        <v>578375.85402587114</v>
      </c>
      <c r="AK252" s="68">
        <v>18504.120000000003</v>
      </c>
      <c r="AL252" s="68">
        <v>0</v>
      </c>
      <c r="AM252" s="68">
        <v>996.96999999999991</v>
      </c>
      <c r="AN252" s="68">
        <v>30329.505424224186</v>
      </c>
      <c r="AO252" s="68">
        <v>129111.33796409132</v>
      </c>
      <c r="AP252" s="68">
        <v>0</v>
      </c>
      <c r="AQ252" s="68">
        <v>6106.4025539354188</v>
      </c>
      <c r="AR252" s="68">
        <f t="shared" si="20"/>
        <v>776723.32996812207</v>
      </c>
      <c r="AS252" s="68">
        <v>13299.140000000001</v>
      </c>
      <c r="AU252" s="79" t="s">
        <v>489</v>
      </c>
      <c r="AV252" s="79" t="s">
        <v>490</v>
      </c>
      <c r="AW252" s="80" t="s">
        <v>1157</v>
      </c>
      <c r="AX252" s="81">
        <v>16</v>
      </c>
      <c r="AY252" s="68">
        <v>588451.24488974013</v>
      </c>
      <c r="AZ252" s="68">
        <v>18826.440000000002</v>
      </c>
      <c r="BA252" s="68">
        <v>0</v>
      </c>
      <c r="BB252" s="68">
        <v>1014.3699999999999</v>
      </c>
      <c r="BC252" s="68">
        <v>30860.709687413419</v>
      </c>
      <c r="BD252" s="68">
        <v>129111.33796409132</v>
      </c>
      <c r="BE252" s="68">
        <v>0</v>
      </c>
      <c r="BF252" s="68">
        <v>6228.5264050142141</v>
      </c>
      <c r="BG252" s="68">
        <f t="shared" si="21"/>
        <v>788024.64894625905</v>
      </c>
      <c r="BH252" s="68">
        <v>13532.020000000002</v>
      </c>
    </row>
    <row r="253" spans="2:60">
      <c r="B253" s="79" t="s">
        <v>491</v>
      </c>
      <c r="C253" s="79" t="s">
        <v>492</v>
      </c>
      <c r="D253" s="80" t="s">
        <v>953</v>
      </c>
      <c r="E253" s="81">
        <v>19</v>
      </c>
      <c r="F253" s="68"/>
      <c r="G253" s="68"/>
      <c r="H253" s="68"/>
      <c r="I253" s="68"/>
      <c r="J253" s="68"/>
      <c r="K253" s="68"/>
      <c r="L253" s="68"/>
      <c r="M253" s="68"/>
      <c r="N253" s="68">
        <f t="shared" si="18"/>
        <v>0</v>
      </c>
      <c r="O253" s="68"/>
      <c r="Q253" s="79" t="s">
        <v>491</v>
      </c>
      <c r="R253" s="79" t="s">
        <v>492</v>
      </c>
      <c r="S253" s="80" t="s">
        <v>954</v>
      </c>
      <c r="T253" s="81">
        <v>16</v>
      </c>
      <c r="U253" s="68">
        <v>6343758.1437445078</v>
      </c>
      <c r="V253" s="68">
        <v>276133.62</v>
      </c>
      <c r="W253" s="68">
        <v>0</v>
      </c>
      <c r="X253" s="68">
        <v>21515.239999999998</v>
      </c>
      <c r="Y253" s="68">
        <v>990791.7892017694</v>
      </c>
      <c r="Z253" s="68">
        <v>547580.59606186417</v>
      </c>
      <c r="AA253" s="68">
        <v>442538.03228722228</v>
      </c>
      <c r="AB253" s="68">
        <v>63585.663346327841</v>
      </c>
      <c r="AC253" s="68">
        <f t="shared" si="19"/>
        <v>8777545.4646416921</v>
      </c>
      <c r="AD253" s="68">
        <v>91642.38</v>
      </c>
      <c r="AF253" s="79" t="s">
        <v>491</v>
      </c>
      <c r="AG253" s="79" t="s">
        <v>492</v>
      </c>
      <c r="AH253" s="80" t="s">
        <v>1156</v>
      </c>
      <c r="AI253" s="81">
        <v>16</v>
      </c>
      <c r="AJ253" s="68">
        <v>6434430.8709622473</v>
      </c>
      <c r="AK253" s="68">
        <v>278870.98</v>
      </c>
      <c r="AL253" s="68">
        <v>0</v>
      </c>
      <c r="AM253" s="68">
        <v>21867.58</v>
      </c>
      <c r="AN253" s="68">
        <v>1007337.8366103092</v>
      </c>
      <c r="AO253" s="68">
        <v>547580.59606186417</v>
      </c>
      <c r="AP253" s="68">
        <v>450112.90470058925</v>
      </c>
      <c r="AQ253" s="68">
        <v>64406.26777401939</v>
      </c>
      <c r="AR253" s="68">
        <f t="shared" si="20"/>
        <v>8898833.6861090288</v>
      </c>
      <c r="AS253" s="68">
        <v>94226.65</v>
      </c>
      <c r="AU253" s="79" t="s">
        <v>491</v>
      </c>
      <c r="AV253" s="79" t="s">
        <v>492</v>
      </c>
      <c r="AW253" s="80" t="s">
        <v>1157</v>
      </c>
      <c r="AX253" s="81">
        <v>16</v>
      </c>
      <c r="AY253" s="68">
        <v>6590690.0819482477</v>
      </c>
      <c r="AZ253" s="68">
        <v>286152.35000000003</v>
      </c>
      <c r="BA253" s="68">
        <v>0</v>
      </c>
      <c r="BB253" s="68">
        <v>22443.489999999998</v>
      </c>
      <c r="BC253" s="68">
        <v>1033636.3553112672</v>
      </c>
      <c r="BD253" s="68">
        <v>547580.59606186417</v>
      </c>
      <c r="BE253" s="68">
        <v>461829.28684714471</v>
      </c>
      <c r="BF253" s="68">
        <v>66159.027227928862</v>
      </c>
      <c r="BG253" s="68">
        <f t="shared" si="21"/>
        <v>9105152.2073964514</v>
      </c>
      <c r="BH253" s="68">
        <v>96661.02</v>
      </c>
    </row>
    <row r="254" spans="2:60">
      <c r="B254" s="79" t="s">
        <v>493</v>
      </c>
      <c r="C254" s="79" t="s">
        <v>494</v>
      </c>
      <c r="D254" s="80" t="s">
        <v>953</v>
      </c>
      <c r="E254" s="81">
        <v>19</v>
      </c>
      <c r="F254" s="68"/>
      <c r="G254" s="68"/>
      <c r="H254" s="68"/>
      <c r="I254" s="68"/>
      <c r="J254" s="68"/>
      <c r="K254" s="68"/>
      <c r="L254" s="68"/>
      <c r="M254" s="68"/>
      <c r="N254" s="68">
        <f t="shared" si="18"/>
        <v>0</v>
      </c>
      <c r="O254" s="68"/>
      <c r="Q254" s="79" t="s">
        <v>493</v>
      </c>
      <c r="R254" s="79" t="s">
        <v>494</v>
      </c>
      <c r="S254" s="80" t="s">
        <v>954</v>
      </c>
      <c r="T254" s="81">
        <v>16</v>
      </c>
      <c r="U254" s="68">
        <v>4425372.4731006324</v>
      </c>
      <c r="V254" s="68">
        <v>208265.61000000004</v>
      </c>
      <c r="W254" s="68">
        <v>0</v>
      </c>
      <c r="X254" s="68">
        <v>11910.220000000001</v>
      </c>
      <c r="Y254" s="68">
        <v>560387.27616499248</v>
      </c>
      <c r="Z254" s="68">
        <v>263156.14132898091</v>
      </c>
      <c r="AA254" s="68">
        <v>56683.07142692912</v>
      </c>
      <c r="AB254" s="68">
        <v>45751.531336221844</v>
      </c>
      <c r="AC254" s="68">
        <f t="shared" si="19"/>
        <v>5676192.0733577572</v>
      </c>
      <c r="AD254" s="68">
        <v>104665.75</v>
      </c>
      <c r="AF254" s="79" t="s">
        <v>493</v>
      </c>
      <c r="AG254" s="79" t="s">
        <v>494</v>
      </c>
      <c r="AH254" s="80" t="s">
        <v>1156</v>
      </c>
      <c r="AI254" s="81">
        <v>16</v>
      </c>
      <c r="AJ254" s="68">
        <v>4483875.3855035724</v>
      </c>
      <c r="AK254" s="68">
        <v>209853.73</v>
      </c>
      <c r="AL254" s="68">
        <v>0</v>
      </c>
      <c r="AM254" s="68">
        <v>12137.949999999999</v>
      </c>
      <c r="AN254" s="68">
        <v>569694.72073081357</v>
      </c>
      <c r="AO254" s="68">
        <v>263156.14132898091</v>
      </c>
      <c r="AP254" s="68">
        <v>57706.943094937626</v>
      </c>
      <c r="AQ254" s="68">
        <v>46303.731535824947</v>
      </c>
      <c r="AR254" s="68">
        <f t="shared" si="20"/>
        <v>5750388.37219413</v>
      </c>
      <c r="AS254" s="68">
        <v>107659.76999999999</v>
      </c>
      <c r="AU254" s="79" t="s">
        <v>493</v>
      </c>
      <c r="AV254" s="79" t="s">
        <v>494</v>
      </c>
      <c r="AW254" s="80" t="s">
        <v>1157</v>
      </c>
      <c r="AX254" s="81">
        <v>16</v>
      </c>
      <c r="AY254" s="68">
        <v>4590717.6679035081</v>
      </c>
      <c r="AZ254" s="68">
        <v>215248.26</v>
      </c>
      <c r="BA254" s="68">
        <v>0</v>
      </c>
      <c r="BB254" s="68">
        <v>12446.83</v>
      </c>
      <c r="BC254" s="68">
        <v>584579.19517281582</v>
      </c>
      <c r="BD254" s="68">
        <v>263156.14132898091</v>
      </c>
      <c r="BE254" s="68">
        <v>59181.66924739453</v>
      </c>
      <c r="BF254" s="68">
        <v>47539.505198704079</v>
      </c>
      <c r="BG254" s="68">
        <f t="shared" si="21"/>
        <v>5883296.5788514027</v>
      </c>
      <c r="BH254" s="68">
        <v>110427.31</v>
      </c>
    </row>
    <row r="255" spans="2:60">
      <c r="B255" s="79" t="s">
        <v>495</v>
      </c>
      <c r="C255" s="79" t="s">
        <v>496</v>
      </c>
      <c r="D255" s="80" t="s">
        <v>953</v>
      </c>
      <c r="E255" s="81">
        <v>19</v>
      </c>
      <c r="F255" s="68"/>
      <c r="G255" s="68"/>
      <c r="H255" s="68"/>
      <c r="I255" s="68"/>
      <c r="J255" s="68"/>
      <c r="K255" s="68"/>
      <c r="L255" s="68"/>
      <c r="M255" s="68"/>
      <c r="N255" s="68">
        <f t="shared" si="18"/>
        <v>0</v>
      </c>
      <c r="O255" s="68"/>
      <c r="Q255" s="79" t="s">
        <v>495</v>
      </c>
      <c r="R255" s="79" t="s">
        <v>496</v>
      </c>
      <c r="S255" s="80" t="s">
        <v>954</v>
      </c>
      <c r="T255" s="81">
        <v>16</v>
      </c>
      <c r="U255" s="68">
        <v>9510133.7605632395</v>
      </c>
      <c r="V255" s="68">
        <v>107146.87999999996</v>
      </c>
      <c r="W255" s="68">
        <v>0</v>
      </c>
      <c r="X255" s="68">
        <v>27758.49</v>
      </c>
      <c r="Y255" s="68">
        <v>876598.28212046099</v>
      </c>
      <c r="Z255" s="68">
        <v>968916.58466452756</v>
      </c>
      <c r="AA255" s="68">
        <v>0</v>
      </c>
      <c r="AB255" s="68">
        <v>39950.369630774483</v>
      </c>
      <c r="AC255" s="68">
        <f t="shared" si="19"/>
        <v>11610751.306979002</v>
      </c>
      <c r="AD255" s="68">
        <v>80246.940000000017</v>
      </c>
      <c r="AF255" s="79" t="s">
        <v>495</v>
      </c>
      <c r="AG255" s="79" t="s">
        <v>496</v>
      </c>
      <c r="AH255" s="80" t="s">
        <v>1156</v>
      </c>
      <c r="AI255" s="81">
        <v>16</v>
      </c>
      <c r="AJ255" s="68">
        <v>9644583.9946001135</v>
      </c>
      <c r="AK255" s="68">
        <v>107615.65999999999</v>
      </c>
      <c r="AL255" s="68">
        <v>0</v>
      </c>
      <c r="AM255" s="68">
        <v>28225.57</v>
      </c>
      <c r="AN255" s="68">
        <v>891399.46277171758</v>
      </c>
      <c r="AO255" s="68">
        <v>968916.58466452756</v>
      </c>
      <c r="AP255" s="68">
        <v>0</v>
      </c>
      <c r="AQ255" s="68">
        <v>40420.257293857634</v>
      </c>
      <c r="AR255" s="68">
        <f t="shared" si="20"/>
        <v>11763707.179330217</v>
      </c>
      <c r="AS255" s="68">
        <v>82545.650000000009</v>
      </c>
      <c r="AU255" s="79" t="s">
        <v>495</v>
      </c>
      <c r="AV255" s="79" t="s">
        <v>496</v>
      </c>
      <c r="AW255" s="80" t="s">
        <v>1157</v>
      </c>
      <c r="AX255" s="81">
        <v>16</v>
      </c>
      <c r="AY255" s="68">
        <v>9876368.0894592218</v>
      </c>
      <c r="AZ255" s="68">
        <v>110355.48000000001</v>
      </c>
      <c r="BA255" s="68">
        <v>0</v>
      </c>
      <c r="BB255" s="68">
        <v>28911.91</v>
      </c>
      <c r="BC255" s="68">
        <v>914705.34661431541</v>
      </c>
      <c r="BD255" s="68">
        <v>968916.58466452756</v>
      </c>
      <c r="BE255" s="68">
        <v>0</v>
      </c>
      <c r="BF255" s="68">
        <v>41483.678835118189</v>
      </c>
      <c r="BG255" s="68">
        <f t="shared" si="21"/>
        <v>12025418.529573184</v>
      </c>
      <c r="BH255" s="68">
        <v>84677.440000000002</v>
      </c>
    </row>
    <row r="256" spans="2:60">
      <c r="B256" s="79" t="s">
        <v>497</v>
      </c>
      <c r="C256" s="79" t="s">
        <v>498</v>
      </c>
      <c r="D256" s="80" t="s">
        <v>953</v>
      </c>
      <c r="E256" s="81">
        <v>19</v>
      </c>
      <c r="F256" s="68"/>
      <c r="G256" s="68"/>
      <c r="H256" s="68"/>
      <c r="I256" s="68"/>
      <c r="J256" s="68"/>
      <c r="K256" s="68"/>
      <c r="L256" s="68"/>
      <c r="M256" s="68"/>
      <c r="N256" s="68">
        <f t="shared" si="18"/>
        <v>0</v>
      </c>
      <c r="O256" s="68"/>
      <c r="Q256" s="79" t="s">
        <v>497</v>
      </c>
      <c r="R256" s="79" t="s">
        <v>498</v>
      </c>
      <c r="S256" s="80" t="s">
        <v>954</v>
      </c>
      <c r="T256" s="81">
        <v>16</v>
      </c>
      <c r="U256" s="68">
        <v>14486478.393483577</v>
      </c>
      <c r="V256" s="68">
        <v>600858.9700000002</v>
      </c>
      <c r="W256" s="68">
        <v>37772.959999999999</v>
      </c>
      <c r="X256" s="68">
        <v>50098.880000000005</v>
      </c>
      <c r="Y256" s="68">
        <v>2302081.4723676308</v>
      </c>
      <c r="Z256" s="68">
        <v>1262899.4025978395</v>
      </c>
      <c r="AA256" s="68">
        <v>986564.21855006996</v>
      </c>
      <c r="AB256" s="68">
        <v>166904.80013159662</v>
      </c>
      <c r="AC256" s="68">
        <f t="shared" si="19"/>
        <v>20249549.637130719</v>
      </c>
      <c r="AD256" s="68">
        <v>355890.54</v>
      </c>
      <c r="AF256" s="79" t="s">
        <v>497</v>
      </c>
      <c r="AG256" s="79" t="s">
        <v>498</v>
      </c>
      <c r="AH256" s="80" t="s">
        <v>1156</v>
      </c>
      <c r="AI256" s="81">
        <v>16</v>
      </c>
      <c r="AJ256" s="68">
        <v>14725028.071253525</v>
      </c>
      <c r="AK256" s="68">
        <v>604619.69999999995</v>
      </c>
      <c r="AL256" s="68">
        <v>38283.51999999999</v>
      </c>
      <c r="AM256" s="68">
        <v>50845.32</v>
      </c>
      <c r="AN256" s="68">
        <v>2340306.5655293008</v>
      </c>
      <c r="AO256" s="68">
        <v>1262899.4025978395</v>
      </c>
      <c r="AP256" s="68">
        <v>1002987.302234844</v>
      </c>
      <c r="AQ256" s="68">
        <v>169387.50710231438</v>
      </c>
      <c r="AR256" s="68">
        <f t="shared" si="20"/>
        <v>20560285.078717824</v>
      </c>
      <c r="AS256" s="68">
        <v>365927.69</v>
      </c>
      <c r="AU256" s="79" t="s">
        <v>497</v>
      </c>
      <c r="AV256" s="79" t="s">
        <v>498</v>
      </c>
      <c r="AW256" s="80" t="s">
        <v>1157</v>
      </c>
      <c r="AX256" s="81">
        <v>16</v>
      </c>
      <c r="AY256" s="68">
        <v>15108712.402292524</v>
      </c>
      <c r="AZ256" s="68">
        <v>620296.25</v>
      </c>
      <c r="BA256" s="68">
        <v>39256.179999999993</v>
      </c>
      <c r="BB256" s="68">
        <v>52138.700000000004</v>
      </c>
      <c r="BC256" s="68">
        <v>2401515.1587242619</v>
      </c>
      <c r="BD256" s="68">
        <v>1262899.4025978395</v>
      </c>
      <c r="BE256" s="68">
        <v>1029354.7356991549</v>
      </c>
      <c r="BF256" s="68">
        <v>174241.36627144367</v>
      </c>
      <c r="BG256" s="68">
        <f t="shared" si="21"/>
        <v>21063825.045585226</v>
      </c>
      <c r="BH256" s="68">
        <v>375410.85000000003</v>
      </c>
    </row>
    <row r="257" spans="2:60">
      <c r="B257" s="79" t="s">
        <v>499</v>
      </c>
      <c r="C257" s="79" t="s">
        <v>500</v>
      </c>
      <c r="D257" s="80" t="s">
        <v>953</v>
      </c>
      <c r="E257" s="81">
        <v>19</v>
      </c>
      <c r="F257" s="68"/>
      <c r="G257" s="68"/>
      <c r="H257" s="68"/>
      <c r="I257" s="68"/>
      <c r="J257" s="68"/>
      <c r="K257" s="68"/>
      <c r="L257" s="68"/>
      <c r="M257" s="68"/>
      <c r="N257" s="68">
        <f t="shared" si="18"/>
        <v>0</v>
      </c>
      <c r="O257" s="68"/>
      <c r="Q257" s="79" t="s">
        <v>499</v>
      </c>
      <c r="R257" s="79" t="s">
        <v>500</v>
      </c>
      <c r="S257" s="80" t="s">
        <v>954</v>
      </c>
      <c r="T257" s="81">
        <v>16</v>
      </c>
      <c r="U257" s="68">
        <v>1915017.2296088203</v>
      </c>
      <c r="V257" s="68">
        <v>53871.319999999992</v>
      </c>
      <c r="W257" s="68">
        <v>0</v>
      </c>
      <c r="X257" s="68">
        <v>5955.1200000000008</v>
      </c>
      <c r="Y257" s="68">
        <v>125612.41700766821</v>
      </c>
      <c r="Z257" s="68">
        <v>0</v>
      </c>
      <c r="AA257" s="68">
        <v>0</v>
      </c>
      <c r="AB257" s="68">
        <v>10348.493098746985</v>
      </c>
      <c r="AC257" s="68">
        <f t="shared" si="19"/>
        <v>2138287.7197152358</v>
      </c>
      <c r="AD257" s="68">
        <v>27483.139999999996</v>
      </c>
      <c r="AF257" s="79" t="s">
        <v>499</v>
      </c>
      <c r="AG257" s="79" t="s">
        <v>500</v>
      </c>
      <c r="AH257" s="80" t="s">
        <v>1156</v>
      </c>
      <c r="AI257" s="81">
        <v>16</v>
      </c>
      <c r="AJ257" s="68">
        <v>1922995.4012901555</v>
      </c>
      <c r="AK257" s="68">
        <v>53656.979999999996</v>
      </c>
      <c r="AL257" s="68">
        <v>0</v>
      </c>
      <c r="AM257" s="68">
        <v>5972.65</v>
      </c>
      <c r="AN257" s="68">
        <v>126266.33824850277</v>
      </c>
      <c r="AO257" s="68">
        <v>0</v>
      </c>
      <c r="AP257" s="68">
        <v>0</v>
      </c>
      <c r="AQ257" s="68">
        <v>10383.603456085082</v>
      </c>
      <c r="AR257" s="68">
        <f t="shared" si="20"/>
        <v>2147212.0129947434</v>
      </c>
      <c r="AS257" s="68">
        <v>27937.039999999997</v>
      </c>
      <c r="AU257" s="79" t="s">
        <v>499</v>
      </c>
      <c r="AV257" s="79" t="s">
        <v>500</v>
      </c>
      <c r="AW257" s="80" t="s">
        <v>1157</v>
      </c>
      <c r="AX257" s="81">
        <v>16</v>
      </c>
      <c r="AY257" s="68">
        <v>1954937.3345413655</v>
      </c>
      <c r="AZ257" s="68">
        <v>54587.59</v>
      </c>
      <c r="BA257" s="68">
        <v>0</v>
      </c>
      <c r="BB257" s="68">
        <v>6076.4100000000008</v>
      </c>
      <c r="BC257" s="68">
        <v>128476.08741962144</v>
      </c>
      <c r="BD257" s="68">
        <v>0</v>
      </c>
      <c r="BE257" s="68">
        <v>0</v>
      </c>
      <c r="BF257" s="68">
        <v>10591.278925206512</v>
      </c>
      <c r="BG257" s="68">
        <f t="shared" si="21"/>
        <v>2183092.6008861936</v>
      </c>
      <c r="BH257" s="68">
        <v>28423.899999999994</v>
      </c>
    </row>
    <row r="258" spans="2:60">
      <c r="B258" s="79" t="s">
        <v>501</v>
      </c>
      <c r="C258" s="79" t="s">
        <v>502</v>
      </c>
      <c r="D258" s="80" t="s">
        <v>953</v>
      </c>
      <c r="E258" s="81">
        <v>19</v>
      </c>
      <c r="F258" s="68"/>
      <c r="G258" s="68"/>
      <c r="H258" s="68"/>
      <c r="I258" s="68"/>
      <c r="J258" s="68"/>
      <c r="K258" s="68"/>
      <c r="L258" s="68"/>
      <c r="M258" s="68"/>
      <c r="N258" s="68">
        <f t="shared" si="18"/>
        <v>0</v>
      </c>
      <c r="O258" s="68"/>
      <c r="Q258" s="79" t="s">
        <v>501</v>
      </c>
      <c r="R258" s="79" t="s">
        <v>502</v>
      </c>
      <c r="S258" s="80" t="s">
        <v>954</v>
      </c>
      <c r="T258" s="81">
        <v>16</v>
      </c>
      <c r="U258" s="68">
        <v>688234.13800389739</v>
      </c>
      <c r="V258" s="68">
        <v>38867.200000000012</v>
      </c>
      <c r="W258" s="68">
        <v>0</v>
      </c>
      <c r="X258" s="68">
        <v>2017.0500000000002</v>
      </c>
      <c r="Y258" s="68">
        <v>62819.767590311232</v>
      </c>
      <c r="Z258" s="68">
        <v>0</v>
      </c>
      <c r="AA258" s="68">
        <v>0</v>
      </c>
      <c r="AB258" s="68">
        <v>7767.827090641018</v>
      </c>
      <c r="AC258" s="68">
        <f t="shared" si="19"/>
        <v>820485.92268484959</v>
      </c>
      <c r="AD258" s="68">
        <v>20779.939999999999</v>
      </c>
      <c r="AF258" s="79" t="s">
        <v>501</v>
      </c>
      <c r="AG258" s="79" t="s">
        <v>502</v>
      </c>
      <c r="AH258" s="80" t="s">
        <v>1156</v>
      </c>
      <c r="AI258" s="81">
        <v>16</v>
      </c>
      <c r="AJ258" s="68">
        <v>691556.09318674984</v>
      </c>
      <c r="AK258" s="68">
        <v>38699.660000000003</v>
      </c>
      <c r="AL258" s="68">
        <v>0</v>
      </c>
      <c r="AM258" s="68">
        <v>2023</v>
      </c>
      <c r="AN258" s="68">
        <v>63128.195494541804</v>
      </c>
      <c r="AO258" s="68">
        <v>0</v>
      </c>
      <c r="AP258" s="68">
        <v>0</v>
      </c>
      <c r="AQ258" s="68">
        <v>7794.1552219113801</v>
      </c>
      <c r="AR258" s="68">
        <f t="shared" si="20"/>
        <v>824324.23390320304</v>
      </c>
      <c r="AS258" s="68">
        <v>21123.13</v>
      </c>
      <c r="AU258" s="79" t="s">
        <v>501</v>
      </c>
      <c r="AV258" s="79" t="s">
        <v>502</v>
      </c>
      <c r="AW258" s="80" t="s">
        <v>1157</v>
      </c>
      <c r="AX258" s="81">
        <v>16</v>
      </c>
      <c r="AY258" s="68">
        <v>703614.60915699566</v>
      </c>
      <c r="AZ258" s="68">
        <v>39370.799999999996</v>
      </c>
      <c r="BA258" s="68">
        <v>0</v>
      </c>
      <c r="BB258" s="68">
        <v>2058.1400000000003</v>
      </c>
      <c r="BC258" s="68">
        <v>64230.327262124767</v>
      </c>
      <c r="BD258" s="68">
        <v>0</v>
      </c>
      <c r="BE258" s="68">
        <v>0</v>
      </c>
      <c r="BF258" s="68">
        <v>7950.0375263495371</v>
      </c>
      <c r="BG258" s="68">
        <f t="shared" si="21"/>
        <v>838715.15394547</v>
      </c>
      <c r="BH258" s="68">
        <v>21491.239999999998</v>
      </c>
    </row>
    <row r="259" spans="2:60">
      <c r="B259" s="79" t="s">
        <v>503</v>
      </c>
      <c r="C259" s="79" t="s">
        <v>504</v>
      </c>
      <c r="D259" s="80" t="s">
        <v>953</v>
      </c>
      <c r="E259" s="81">
        <v>19</v>
      </c>
      <c r="F259" s="68"/>
      <c r="G259" s="68"/>
      <c r="H259" s="68"/>
      <c r="I259" s="68"/>
      <c r="J259" s="68"/>
      <c r="K259" s="68"/>
      <c r="L259" s="68"/>
      <c r="M259" s="68"/>
      <c r="N259" s="68">
        <f t="shared" si="18"/>
        <v>0</v>
      </c>
      <c r="O259" s="68"/>
      <c r="Q259" s="79" t="s">
        <v>503</v>
      </c>
      <c r="R259" s="79" t="s">
        <v>504</v>
      </c>
      <c r="S259" s="80" t="s">
        <v>954</v>
      </c>
      <c r="T259" s="81">
        <v>16</v>
      </c>
      <c r="U259" s="68">
        <v>423754.02193898719</v>
      </c>
      <c r="V259" s="68">
        <v>16935.580000000002</v>
      </c>
      <c r="W259" s="68">
        <v>0</v>
      </c>
      <c r="X259" s="68">
        <v>960.5</v>
      </c>
      <c r="Y259" s="68">
        <v>11580.138310666731</v>
      </c>
      <c r="Z259" s="68">
        <v>0</v>
      </c>
      <c r="AA259" s="68">
        <v>0</v>
      </c>
      <c r="AB259" s="68">
        <v>4372.2256238504779</v>
      </c>
      <c r="AC259" s="68">
        <f t="shared" si="19"/>
        <v>467753.03587350441</v>
      </c>
      <c r="AD259" s="68">
        <v>10150.57</v>
      </c>
      <c r="AF259" s="79" t="s">
        <v>503</v>
      </c>
      <c r="AG259" s="79" t="s">
        <v>504</v>
      </c>
      <c r="AH259" s="80" t="s">
        <v>1156</v>
      </c>
      <c r="AI259" s="81">
        <v>16</v>
      </c>
      <c r="AJ259" s="68">
        <v>425708.09120146534</v>
      </c>
      <c r="AK259" s="68">
        <v>16847.710000000006</v>
      </c>
      <c r="AL259" s="68">
        <v>0</v>
      </c>
      <c r="AM259" s="68">
        <v>963.32999999999993</v>
      </c>
      <c r="AN259" s="68">
        <v>11636.282872499572</v>
      </c>
      <c r="AO259" s="68">
        <v>0</v>
      </c>
      <c r="AP259" s="68">
        <v>0</v>
      </c>
      <c r="AQ259" s="68">
        <v>4387.0650729030021</v>
      </c>
      <c r="AR259" s="68">
        <f t="shared" si="20"/>
        <v>469860.67914686794</v>
      </c>
      <c r="AS259" s="68">
        <v>10318.199999999999</v>
      </c>
      <c r="AU259" s="79" t="s">
        <v>503</v>
      </c>
      <c r="AV259" s="79" t="s">
        <v>504</v>
      </c>
      <c r="AW259" s="80" t="s">
        <v>1157</v>
      </c>
      <c r="AX259" s="81">
        <v>16</v>
      </c>
      <c r="AY259" s="68">
        <v>433118.74820465723</v>
      </c>
      <c r="AZ259" s="68">
        <v>17139.82</v>
      </c>
      <c r="BA259" s="68">
        <v>0</v>
      </c>
      <c r="BB259" s="68">
        <v>980.05999999999983</v>
      </c>
      <c r="BC259" s="68">
        <v>11839.617849267741</v>
      </c>
      <c r="BD259" s="68">
        <v>0</v>
      </c>
      <c r="BE259" s="68">
        <v>0</v>
      </c>
      <c r="BF259" s="68">
        <v>4474.8207743609673</v>
      </c>
      <c r="BG259" s="68">
        <f t="shared" si="21"/>
        <v>478051.08682828594</v>
      </c>
      <c r="BH259" s="68">
        <v>10498.02</v>
      </c>
    </row>
    <row r="260" spans="2:60">
      <c r="B260" s="79" t="s">
        <v>505</v>
      </c>
      <c r="C260" s="79" t="s">
        <v>506</v>
      </c>
      <c r="D260" s="80" t="s">
        <v>953</v>
      </c>
      <c r="E260" s="81">
        <v>19</v>
      </c>
      <c r="F260" s="68"/>
      <c r="G260" s="68"/>
      <c r="H260" s="68"/>
      <c r="I260" s="68"/>
      <c r="J260" s="68"/>
      <c r="K260" s="68"/>
      <c r="L260" s="68"/>
      <c r="M260" s="68"/>
      <c r="N260" s="68">
        <f t="shared" si="18"/>
        <v>0</v>
      </c>
      <c r="O260" s="68"/>
      <c r="Q260" s="79" t="s">
        <v>505</v>
      </c>
      <c r="R260" s="79" t="s">
        <v>506</v>
      </c>
      <c r="S260" s="80" t="s">
        <v>954</v>
      </c>
      <c r="T260" s="81">
        <v>16</v>
      </c>
      <c r="U260" s="68">
        <v>1909823.5716974649</v>
      </c>
      <c r="V260" s="68">
        <v>62908.740000000005</v>
      </c>
      <c r="W260" s="68">
        <v>0</v>
      </c>
      <c r="X260" s="68">
        <v>2977.5599999999995</v>
      </c>
      <c r="Y260" s="68">
        <v>124190.25610659443</v>
      </c>
      <c r="Z260" s="68">
        <v>190844.76786457462</v>
      </c>
      <c r="AA260" s="68">
        <v>54737.199750905085</v>
      </c>
      <c r="AB260" s="68">
        <v>20251.177269253414</v>
      </c>
      <c r="AC260" s="68">
        <f t="shared" si="19"/>
        <v>2396089.2126887925</v>
      </c>
      <c r="AD260" s="68">
        <v>30355.940000000006</v>
      </c>
      <c r="AF260" s="79" t="s">
        <v>505</v>
      </c>
      <c r="AG260" s="79" t="s">
        <v>506</v>
      </c>
      <c r="AH260" s="80" t="s">
        <v>1156</v>
      </c>
      <c r="AI260" s="81">
        <v>16</v>
      </c>
      <c r="AJ260" s="68">
        <v>1923187.950209524</v>
      </c>
      <c r="AK260" s="68">
        <v>63448.679999999993</v>
      </c>
      <c r="AL260" s="68">
        <v>0</v>
      </c>
      <c r="AM260" s="68">
        <v>3082.6499999999996</v>
      </c>
      <c r="AN260" s="68">
        <v>126265.89472500763</v>
      </c>
      <c r="AO260" s="68">
        <v>190844.76786457462</v>
      </c>
      <c r="AP260" s="68">
        <v>55512.571582443888</v>
      </c>
      <c r="AQ260" s="68">
        <v>20392.45036547957</v>
      </c>
      <c r="AR260" s="68">
        <f t="shared" si="20"/>
        <v>2413981.60474703</v>
      </c>
      <c r="AS260" s="68">
        <v>31246.639999999999</v>
      </c>
      <c r="AU260" s="79" t="s">
        <v>505</v>
      </c>
      <c r="AV260" s="79" t="s">
        <v>506</v>
      </c>
      <c r="AW260" s="80" t="s">
        <v>1157</v>
      </c>
      <c r="AX260" s="81">
        <v>16</v>
      </c>
      <c r="AY260" s="68">
        <v>1959818.5236065073</v>
      </c>
      <c r="AZ260" s="68">
        <v>65037.180000000008</v>
      </c>
      <c r="BA260" s="68">
        <v>0</v>
      </c>
      <c r="BB260" s="68">
        <v>3136.2</v>
      </c>
      <c r="BC260" s="68">
        <v>129545.8866488101</v>
      </c>
      <c r="BD260" s="68">
        <v>190844.76786457462</v>
      </c>
      <c r="BE260" s="68">
        <v>57043.696903462267</v>
      </c>
      <c r="BF260" s="68">
        <v>20853.734922472388</v>
      </c>
      <c r="BG260" s="68">
        <f t="shared" si="21"/>
        <v>2458269.2399458266</v>
      </c>
      <c r="BH260" s="68">
        <v>31989.25</v>
      </c>
    </row>
    <row r="261" spans="2:60">
      <c r="B261" s="79" t="s">
        <v>507</v>
      </c>
      <c r="C261" s="79" t="s">
        <v>508</v>
      </c>
      <c r="D261" s="80" t="s">
        <v>953</v>
      </c>
      <c r="E261" s="81">
        <v>19</v>
      </c>
      <c r="F261" s="68"/>
      <c r="G261" s="68"/>
      <c r="H261" s="68"/>
      <c r="I261" s="68"/>
      <c r="J261" s="68"/>
      <c r="K261" s="68"/>
      <c r="L261" s="68"/>
      <c r="M261" s="68"/>
      <c r="N261" s="68">
        <f t="shared" si="18"/>
        <v>0</v>
      </c>
      <c r="O261" s="68"/>
      <c r="Q261" s="79" t="s">
        <v>507</v>
      </c>
      <c r="R261" s="79" t="s">
        <v>508</v>
      </c>
      <c r="S261" s="80" t="s">
        <v>954</v>
      </c>
      <c r="T261" s="81">
        <v>16</v>
      </c>
      <c r="U261" s="68">
        <v>4291717.1670172289</v>
      </c>
      <c r="V261" s="68">
        <v>212490.33</v>
      </c>
      <c r="W261" s="68">
        <v>0</v>
      </c>
      <c r="X261" s="68">
        <v>13158.859999999999</v>
      </c>
      <c r="Y261" s="68">
        <v>575566.99199156871</v>
      </c>
      <c r="Z261" s="68">
        <v>395522.06564019807</v>
      </c>
      <c r="AA261" s="68">
        <v>273265.07131437579</v>
      </c>
      <c r="AB261" s="68">
        <v>48066.302727312781</v>
      </c>
      <c r="AC261" s="68">
        <f t="shared" si="19"/>
        <v>5945670.3086906839</v>
      </c>
      <c r="AD261" s="68">
        <v>135883.51999999999</v>
      </c>
      <c r="AF261" s="79" t="s">
        <v>507</v>
      </c>
      <c r="AG261" s="79" t="s">
        <v>508</v>
      </c>
      <c r="AH261" s="80" t="s">
        <v>1156</v>
      </c>
      <c r="AI261" s="81">
        <v>16</v>
      </c>
      <c r="AJ261" s="68">
        <v>4349287.8197561577</v>
      </c>
      <c r="AK261" s="68">
        <v>213760.54999999996</v>
      </c>
      <c r="AL261" s="68">
        <v>0</v>
      </c>
      <c r="AM261" s="68">
        <v>13293.949999999997</v>
      </c>
      <c r="AN261" s="68">
        <v>585166.03459687659</v>
      </c>
      <c r="AO261" s="68">
        <v>395522.06564019807</v>
      </c>
      <c r="AP261" s="68">
        <v>277972.69613341679</v>
      </c>
      <c r="AQ261" s="68">
        <v>48663.050029248931</v>
      </c>
      <c r="AR261" s="68">
        <f t="shared" si="20"/>
        <v>6023351.3261558982</v>
      </c>
      <c r="AS261" s="68">
        <v>139685.16</v>
      </c>
      <c r="AU261" s="79" t="s">
        <v>507</v>
      </c>
      <c r="AV261" s="79" t="s">
        <v>508</v>
      </c>
      <c r="AW261" s="80" t="s">
        <v>1157</v>
      </c>
      <c r="AX261" s="81">
        <v>16</v>
      </c>
      <c r="AY261" s="68">
        <v>4452583.0812201425</v>
      </c>
      <c r="AZ261" s="68">
        <v>219218.14000000004</v>
      </c>
      <c r="BA261" s="68">
        <v>0</v>
      </c>
      <c r="BB261" s="68">
        <v>13720.92</v>
      </c>
      <c r="BC261" s="68">
        <v>600430.08279953024</v>
      </c>
      <c r="BD261" s="68">
        <v>395522.06564019807</v>
      </c>
      <c r="BE261" s="68">
        <v>285206.24335104413</v>
      </c>
      <c r="BF261" s="68">
        <v>49960.948539176024</v>
      </c>
      <c r="BG261" s="68">
        <f t="shared" si="21"/>
        <v>6159949.3715500906</v>
      </c>
      <c r="BH261" s="68">
        <v>143307.88999999998</v>
      </c>
    </row>
    <row r="262" spans="2:60">
      <c r="B262" s="79" t="s">
        <v>509</v>
      </c>
      <c r="C262" s="79" t="s">
        <v>510</v>
      </c>
      <c r="D262" s="80" t="s">
        <v>953</v>
      </c>
      <c r="E262" s="81">
        <v>19</v>
      </c>
      <c r="F262" s="68"/>
      <c r="G262" s="68"/>
      <c r="H262" s="68"/>
      <c r="I262" s="68"/>
      <c r="J262" s="68"/>
      <c r="K262" s="68"/>
      <c r="L262" s="68"/>
      <c r="M262" s="68"/>
      <c r="N262" s="68">
        <f t="shared" ref="N262:N318" si="22">SUM(F262:M262,O262)</f>
        <v>0</v>
      </c>
      <c r="O262" s="68"/>
      <c r="Q262" s="79" t="s">
        <v>509</v>
      </c>
      <c r="R262" s="79" t="s">
        <v>510</v>
      </c>
      <c r="S262" s="80" t="s">
        <v>954</v>
      </c>
      <c r="T262" s="81">
        <v>16</v>
      </c>
      <c r="U262" s="68">
        <v>2681328.6470696991</v>
      </c>
      <c r="V262" s="68">
        <v>93789.859999999986</v>
      </c>
      <c r="W262" s="68">
        <v>0</v>
      </c>
      <c r="X262" s="68">
        <v>5859.0700000000006</v>
      </c>
      <c r="Y262" s="68">
        <v>211916.2808359004</v>
      </c>
      <c r="Z262" s="68">
        <v>288909.65114208724</v>
      </c>
      <c r="AA262" s="68">
        <v>68476.691599428537</v>
      </c>
      <c r="AB262" s="68">
        <v>24825.983760739211</v>
      </c>
      <c r="AC262" s="68">
        <f t="shared" ref="AC262:AC318" si="23">SUM(U262:AB262,AD262)</f>
        <v>3421645.5744078546</v>
      </c>
      <c r="AD262" s="68">
        <v>46539.390000000007</v>
      </c>
      <c r="AF262" s="79" t="s">
        <v>509</v>
      </c>
      <c r="AG262" s="79" t="s">
        <v>510</v>
      </c>
      <c r="AH262" s="80" t="s">
        <v>1156</v>
      </c>
      <c r="AI262" s="81">
        <v>16</v>
      </c>
      <c r="AJ262" s="68">
        <v>2709361.0335205104</v>
      </c>
      <c r="AK262" s="68">
        <v>94489.12</v>
      </c>
      <c r="AL262" s="68">
        <v>0</v>
      </c>
      <c r="AM262" s="68">
        <v>5972.65</v>
      </c>
      <c r="AN262" s="68">
        <v>215466.65364414011</v>
      </c>
      <c r="AO262" s="68">
        <v>288909.65114208724</v>
      </c>
      <c r="AP262" s="68">
        <v>69451.005030113345</v>
      </c>
      <c r="AQ262" s="68">
        <v>25050.101337276865</v>
      </c>
      <c r="AR262" s="68">
        <f t="shared" ref="AR262:AR318" si="24">SUM(AJ262:AQ262,AS262)</f>
        <v>3456494.9146741284</v>
      </c>
      <c r="AS262" s="68">
        <v>47794.700000000004</v>
      </c>
      <c r="AU262" s="79" t="s">
        <v>509</v>
      </c>
      <c r="AV262" s="79" t="s">
        <v>510</v>
      </c>
      <c r="AW262" s="80" t="s">
        <v>1157</v>
      </c>
      <c r="AX262" s="81">
        <v>16</v>
      </c>
      <c r="AY262" s="68">
        <v>2767426.4196369457</v>
      </c>
      <c r="AZ262" s="68">
        <v>97004.859999999986</v>
      </c>
      <c r="BA262" s="68">
        <v>0</v>
      </c>
      <c r="BB262" s="68">
        <v>6076.4100000000008</v>
      </c>
      <c r="BC262" s="68">
        <v>221098.53494185166</v>
      </c>
      <c r="BD262" s="68">
        <v>288909.65114208724</v>
      </c>
      <c r="BE262" s="68">
        <v>71388.283272034067</v>
      </c>
      <c r="BF262" s="68">
        <v>25659.883630000986</v>
      </c>
      <c r="BG262" s="68">
        <f t="shared" ref="BG262:BG318" si="25">SUM(AY262:BF262,BH262)</f>
        <v>3526686.8626229195</v>
      </c>
      <c r="BH262" s="68">
        <v>49122.820000000007</v>
      </c>
    </row>
    <row r="263" spans="2:60">
      <c r="B263" s="79" t="s">
        <v>511</v>
      </c>
      <c r="C263" s="79" t="s">
        <v>512</v>
      </c>
      <c r="D263" s="80" t="s">
        <v>953</v>
      </c>
      <c r="E263" s="81">
        <v>19</v>
      </c>
      <c r="F263" s="68"/>
      <c r="G263" s="68"/>
      <c r="H263" s="68"/>
      <c r="I263" s="68"/>
      <c r="J263" s="68"/>
      <c r="K263" s="68"/>
      <c r="L263" s="68"/>
      <c r="M263" s="68"/>
      <c r="N263" s="68">
        <f t="shared" si="22"/>
        <v>0</v>
      </c>
      <c r="O263" s="68"/>
      <c r="Q263" s="79" t="s">
        <v>511</v>
      </c>
      <c r="R263" s="79" t="s">
        <v>512</v>
      </c>
      <c r="S263" s="80" t="s">
        <v>954</v>
      </c>
      <c r="T263" s="81">
        <v>16</v>
      </c>
      <c r="U263" s="68">
        <v>8713781.9853539877</v>
      </c>
      <c r="V263" s="68">
        <v>306057.05999999994</v>
      </c>
      <c r="W263" s="68">
        <v>0</v>
      </c>
      <c r="X263" s="68">
        <v>30317.770000000004</v>
      </c>
      <c r="Y263" s="68">
        <v>1341752.9201364329</v>
      </c>
      <c r="Z263" s="68">
        <v>924166.72787046211</v>
      </c>
      <c r="AA263" s="68">
        <v>561156.46933401632</v>
      </c>
      <c r="AB263" s="68">
        <v>80114.731945633888</v>
      </c>
      <c r="AC263" s="68">
        <f t="shared" si="23"/>
        <v>12188958.974640533</v>
      </c>
      <c r="AD263" s="68">
        <v>231611.31000000003</v>
      </c>
      <c r="AF263" s="79" t="s">
        <v>511</v>
      </c>
      <c r="AG263" s="79" t="s">
        <v>512</v>
      </c>
      <c r="AH263" s="80" t="s">
        <v>1156</v>
      </c>
      <c r="AI263" s="81">
        <v>16</v>
      </c>
      <c r="AJ263" s="68">
        <v>8854029.5400113966</v>
      </c>
      <c r="AK263" s="68">
        <v>307364.94999999995</v>
      </c>
      <c r="AL263" s="68">
        <v>0</v>
      </c>
      <c r="AM263" s="68">
        <v>30806.280000000002</v>
      </c>
      <c r="AN263" s="68">
        <v>1364144.9022025873</v>
      </c>
      <c r="AO263" s="68">
        <v>924166.72787046211</v>
      </c>
      <c r="AP263" s="68">
        <v>570606.9098784891</v>
      </c>
      <c r="AQ263" s="68">
        <v>81304.204011982307</v>
      </c>
      <c r="AR263" s="68">
        <f t="shared" si="24"/>
        <v>12370598.913974917</v>
      </c>
      <c r="AS263" s="68">
        <v>238175.4</v>
      </c>
      <c r="AU263" s="79" t="s">
        <v>511</v>
      </c>
      <c r="AV263" s="79" t="s">
        <v>512</v>
      </c>
      <c r="AW263" s="80" t="s">
        <v>1157</v>
      </c>
      <c r="AX263" s="81">
        <v>16</v>
      </c>
      <c r="AY263" s="68">
        <v>9081333.299565509</v>
      </c>
      <c r="AZ263" s="68">
        <v>315333.84999999998</v>
      </c>
      <c r="BA263" s="68">
        <v>0</v>
      </c>
      <c r="BB263" s="68">
        <v>31546.959999999999</v>
      </c>
      <c r="BC263" s="68">
        <v>1399838.8243977325</v>
      </c>
      <c r="BD263" s="68">
        <v>924166.72787046211</v>
      </c>
      <c r="BE263" s="68">
        <v>585442.50928330363</v>
      </c>
      <c r="BF263" s="68">
        <v>83632.809762710705</v>
      </c>
      <c r="BG263" s="68">
        <f t="shared" si="25"/>
        <v>12665691.34087972</v>
      </c>
      <c r="BH263" s="68">
        <v>244396.36000000002</v>
      </c>
    </row>
    <row r="264" spans="2:60">
      <c r="B264" s="79" t="s">
        <v>513</v>
      </c>
      <c r="C264" s="79" t="s">
        <v>514</v>
      </c>
      <c r="D264" s="80" t="s">
        <v>953</v>
      </c>
      <c r="E264" s="81">
        <v>19</v>
      </c>
      <c r="F264" s="68"/>
      <c r="G264" s="68"/>
      <c r="H264" s="68"/>
      <c r="I264" s="68"/>
      <c r="J264" s="68"/>
      <c r="K264" s="68"/>
      <c r="L264" s="68"/>
      <c r="M264" s="68"/>
      <c r="N264" s="68">
        <f t="shared" si="22"/>
        <v>0</v>
      </c>
      <c r="O264" s="68"/>
      <c r="Q264" s="79" t="s">
        <v>513</v>
      </c>
      <c r="R264" s="79" t="s">
        <v>514</v>
      </c>
      <c r="S264" s="80" t="s">
        <v>954</v>
      </c>
      <c r="T264" s="81">
        <v>16</v>
      </c>
      <c r="U264" s="68">
        <v>45947563.301692143</v>
      </c>
      <c r="V264" s="68">
        <v>1483630.91</v>
      </c>
      <c r="W264" s="68">
        <v>256357.83000000005</v>
      </c>
      <c r="X264" s="68">
        <v>159731.39000000001</v>
      </c>
      <c r="Y264" s="68">
        <v>7689095.6009161584</v>
      </c>
      <c r="Z264" s="68">
        <v>3935162.0928334519</v>
      </c>
      <c r="AA264" s="68">
        <v>3860356.4984813561</v>
      </c>
      <c r="AB264" s="68">
        <v>523707.34557460248</v>
      </c>
      <c r="AC264" s="68">
        <f t="shared" si="23"/>
        <v>64027494.279497713</v>
      </c>
      <c r="AD264" s="68">
        <v>171889.31000000003</v>
      </c>
      <c r="AF264" s="79" t="s">
        <v>513</v>
      </c>
      <c r="AG264" s="79" t="s">
        <v>514</v>
      </c>
      <c r="AH264" s="80" t="s">
        <v>1156</v>
      </c>
      <c r="AI264" s="81">
        <v>16</v>
      </c>
      <c r="AJ264" s="68">
        <v>46706732.380995706</v>
      </c>
      <c r="AK264" s="68">
        <v>1502696.91</v>
      </c>
      <c r="AL264" s="68">
        <v>260195.37999999998</v>
      </c>
      <c r="AM264" s="68">
        <v>162032.09</v>
      </c>
      <c r="AN264" s="68">
        <v>7816867.2494659415</v>
      </c>
      <c r="AO264" s="68">
        <v>3935162.0928334519</v>
      </c>
      <c r="AP264" s="68">
        <v>3925576.0284112836</v>
      </c>
      <c r="AQ264" s="68">
        <v>531503.44314676523</v>
      </c>
      <c r="AR264" s="68">
        <f t="shared" si="24"/>
        <v>65017537.874853149</v>
      </c>
      <c r="AS264" s="68">
        <v>176772.3</v>
      </c>
      <c r="AU264" s="79" t="s">
        <v>513</v>
      </c>
      <c r="AV264" s="79" t="s">
        <v>514</v>
      </c>
      <c r="AW264" s="80" t="s">
        <v>1157</v>
      </c>
      <c r="AX264" s="81">
        <v>16</v>
      </c>
      <c r="AY264" s="68">
        <v>47921993.957471572</v>
      </c>
      <c r="AZ264" s="68">
        <v>1541713.7</v>
      </c>
      <c r="BA264" s="68">
        <v>266871.67999999999</v>
      </c>
      <c r="BB264" s="68">
        <v>166219.01</v>
      </c>
      <c r="BC264" s="68">
        <v>8020847.2772896774</v>
      </c>
      <c r="BD264" s="68">
        <v>3935162.0928334519</v>
      </c>
      <c r="BE264" s="68">
        <v>4028373.4346600696</v>
      </c>
      <c r="BF264" s="68">
        <v>546720.52040531486</v>
      </c>
      <c r="BG264" s="68">
        <f t="shared" si="25"/>
        <v>66609240.152660087</v>
      </c>
      <c r="BH264" s="68">
        <v>181338.47999999998</v>
      </c>
    </row>
    <row r="265" spans="2:60">
      <c r="B265" s="79" t="s">
        <v>515</v>
      </c>
      <c r="C265" s="79" t="s">
        <v>516</v>
      </c>
      <c r="D265" s="80" t="s">
        <v>953</v>
      </c>
      <c r="E265" s="81">
        <v>19</v>
      </c>
      <c r="F265" s="68"/>
      <c r="G265" s="68"/>
      <c r="H265" s="68"/>
      <c r="I265" s="68"/>
      <c r="J265" s="68"/>
      <c r="K265" s="68"/>
      <c r="L265" s="68"/>
      <c r="M265" s="68"/>
      <c r="N265" s="68">
        <f t="shared" si="22"/>
        <v>0</v>
      </c>
      <c r="O265" s="68"/>
      <c r="Q265" s="79" t="s">
        <v>515</v>
      </c>
      <c r="R265" s="79" t="s">
        <v>516</v>
      </c>
      <c r="S265" s="80" t="s">
        <v>954</v>
      </c>
      <c r="T265" s="81">
        <v>16</v>
      </c>
      <c r="U265" s="68">
        <v>128900240.54629235</v>
      </c>
      <c r="V265" s="68">
        <v>4138663.13</v>
      </c>
      <c r="W265" s="68">
        <v>1351945.61</v>
      </c>
      <c r="X265" s="68">
        <v>444266.55999999994</v>
      </c>
      <c r="Y265" s="68">
        <v>22095247.288033709</v>
      </c>
      <c r="Z265" s="68">
        <v>7565303.0287287896</v>
      </c>
      <c r="AA265" s="68">
        <v>8722116.2464397438</v>
      </c>
      <c r="AB265" s="68">
        <v>1502463.9824457169</v>
      </c>
      <c r="AC265" s="68">
        <f t="shared" si="23"/>
        <v>175503098.3219403</v>
      </c>
      <c r="AD265" s="68">
        <v>782851.92999999993</v>
      </c>
      <c r="AF265" s="79" t="s">
        <v>515</v>
      </c>
      <c r="AG265" s="79" t="s">
        <v>516</v>
      </c>
      <c r="AH265" s="80" t="s">
        <v>1156</v>
      </c>
      <c r="AI265" s="81">
        <v>16</v>
      </c>
      <c r="AJ265" s="68">
        <v>130140014.84885068</v>
      </c>
      <c r="AK265" s="68">
        <v>4152588.19</v>
      </c>
      <c r="AL265" s="68">
        <v>1360162.08</v>
      </c>
      <c r="AM265" s="68">
        <v>446940.31000000006</v>
      </c>
      <c r="AN265" s="68">
        <v>22304663.883909475</v>
      </c>
      <c r="AO265" s="68">
        <v>7565303.0287287896</v>
      </c>
      <c r="AP265" s="68">
        <v>8808619.4338566512</v>
      </c>
      <c r="AQ265" s="68">
        <v>1510297.7579107285</v>
      </c>
      <c r="AR265" s="68">
        <f t="shared" si="24"/>
        <v>177086839.84325635</v>
      </c>
      <c r="AS265" s="68">
        <v>798250.31000000017</v>
      </c>
      <c r="AU265" s="79" t="s">
        <v>515</v>
      </c>
      <c r="AV265" s="79" t="s">
        <v>516</v>
      </c>
      <c r="AW265" s="80" t="s">
        <v>1157</v>
      </c>
      <c r="AX265" s="81">
        <v>16</v>
      </c>
      <c r="AY265" s="68">
        <v>132630942.80189145</v>
      </c>
      <c r="AZ265" s="68">
        <v>4224869.88</v>
      </c>
      <c r="BA265" s="68">
        <v>1383772.6199999999</v>
      </c>
      <c r="BB265" s="68">
        <v>454719.85</v>
      </c>
      <c r="BC265" s="68">
        <v>22728035.158009779</v>
      </c>
      <c r="BD265" s="68">
        <v>7565303.0287287896</v>
      </c>
      <c r="BE265" s="68">
        <v>8977422.2952921744</v>
      </c>
      <c r="BF265" s="68">
        <v>1538609.5278081596</v>
      </c>
      <c r="BG265" s="68">
        <f t="shared" si="25"/>
        <v>180315826.09173033</v>
      </c>
      <c r="BH265" s="68">
        <v>812150.92999999993</v>
      </c>
    </row>
    <row r="266" spans="2:60">
      <c r="B266" s="79" t="s">
        <v>517</v>
      </c>
      <c r="C266" s="79" t="s">
        <v>518</v>
      </c>
      <c r="D266" s="80" t="s">
        <v>953</v>
      </c>
      <c r="E266" s="81">
        <v>19</v>
      </c>
      <c r="F266" s="68"/>
      <c r="G266" s="68"/>
      <c r="H266" s="68"/>
      <c r="I266" s="68"/>
      <c r="J266" s="68"/>
      <c r="K266" s="68"/>
      <c r="L266" s="68"/>
      <c r="M266" s="68"/>
      <c r="N266" s="68">
        <f t="shared" si="22"/>
        <v>0</v>
      </c>
      <c r="O266" s="68"/>
      <c r="Q266" s="79" t="s">
        <v>517</v>
      </c>
      <c r="R266" s="79" t="s">
        <v>518</v>
      </c>
      <c r="S266" s="80" t="s">
        <v>954</v>
      </c>
      <c r="T266" s="81">
        <v>16</v>
      </c>
      <c r="U266" s="68">
        <v>51862500.383208267</v>
      </c>
      <c r="V266" s="68">
        <v>1289569.18</v>
      </c>
      <c r="W266" s="68">
        <v>223220.53</v>
      </c>
      <c r="X266" s="68">
        <v>187393.81999999998</v>
      </c>
      <c r="Y266" s="68">
        <v>8021451.6127113625</v>
      </c>
      <c r="Z266" s="68">
        <v>3478938.8617847259</v>
      </c>
      <c r="AA266" s="68">
        <v>7128652.4389659902</v>
      </c>
      <c r="AB266" s="68">
        <v>590923.53599783778</v>
      </c>
      <c r="AC266" s="68">
        <f t="shared" si="23"/>
        <v>72782650.362668186</v>
      </c>
      <c r="AD266" s="68">
        <v>0</v>
      </c>
      <c r="AF266" s="79" t="s">
        <v>517</v>
      </c>
      <c r="AG266" s="79" t="s">
        <v>518</v>
      </c>
      <c r="AH266" s="80" t="s">
        <v>1156</v>
      </c>
      <c r="AI266" s="81">
        <v>16</v>
      </c>
      <c r="AJ266" s="68">
        <v>52717926.929043218</v>
      </c>
      <c r="AK266" s="68">
        <v>1308201.8999999999</v>
      </c>
      <c r="AL266" s="68">
        <v>226382.52000000002</v>
      </c>
      <c r="AM266" s="68">
        <v>190064.98</v>
      </c>
      <c r="AN266" s="68">
        <v>8155024.3213220509</v>
      </c>
      <c r="AO266" s="68">
        <v>3478938.8617847259</v>
      </c>
      <c r="AP266" s="68">
        <v>7248414.0291941008</v>
      </c>
      <c r="AQ266" s="68">
        <v>599709.863815099</v>
      </c>
      <c r="AR266" s="68">
        <f t="shared" si="24"/>
        <v>73924663.40515919</v>
      </c>
      <c r="AS266" s="68">
        <v>0</v>
      </c>
      <c r="AU266" s="79" t="s">
        <v>517</v>
      </c>
      <c r="AV266" s="79" t="s">
        <v>518</v>
      </c>
      <c r="AW266" s="80" t="s">
        <v>1157</v>
      </c>
      <c r="AX266" s="81">
        <v>16</v>
      </c>
      <c r="AY266" s="68">
        <v>54088055.199497402</v>
      </c>
      <c r="AZ266" s="68">
        <v>1342198.9300000002</v>
      </c>
      <c r="BA266" s="68">
        <v>232373.38</v>
      </c>
      <c r="BB266" s="68">
        <v>195032.92</v>
      </c>
      <c r="BC266" s="68">
        <v>8367910.113745559</v>
      </c>
      <c r="BD266" s="68">
        <v>3478938.8617847259</v>
      </c>
      <c r="BE266" s="68">
        <v>7438207.9224227574</v>
      </c>
      <c r="BF266" s="68">
        <v>616887.97796203196</v>
      </c>
      <c r="BG266" s="68">
        <f t="shared" si="25"/>
        <v>75759605.305412471</v>
      </c>
      <c r="BH266" s="68">
        <v>0</v>
      </c>
    </row>
    <row r="267" spans="2:60">
      <c r="B267" s="79" t="s">
        <v>519</v>
      </c>
      <c r="C267" s="79" t="s">
        <v>520</v>
      </c>
      <c r="D267" s="80" t="s">
        <v>953</v>
      </c>
      <c r="E267" s="81">
        <v>19</v>
      </c>
      <c r="F267" s="68"/>
      <c r="G267" s="68"/>
      <c r="H267" s="68"/>
      <c r="I267" s="68"/>
      <c r="J267" s="68"/>
      <c r="K267" s="68"/>
      <c r="L267" s="68"/>
      <c r="M267" s="68"/>
      <c r="N267" s="68">
        <f t="shared" si="22"/>
        <v>0</v>
      </c>
      <c r="O267" s="68"/>
      <c r="Q267" s="79" t="s">
        <v>519</v>
      </c>
      <c r="R267" s="79" t="s">
        <v>520</v>
      </c>
      <c r="S267" s="80" t="s">
        <v>954</v>
      </c>
      <c r="T267" s="81">
        <v>16</v>
      </c>
      <c r="U267" s="68">
        <v>82414034.229107499</v>
      </c>
      <c r="V267" s="68">
        <v>1916833.2399999998</v>
      </c>
      <c r="W267" s="68">
        <v>543433.72000000009</v>
      </c>
      <c r="X267" s="68">
        <v>291746.47000000003</v>
      </c>
      <c r="Y267" s="68">
        <v>13881190.310320508</v>
      </c>
      <c r="Z267" s="68">
        <v>3923653.6663139565</v>
      </c>
      <c r="AA267" s="68">
        <v>7040473.5592111209</v>
      </c>
      <c r="AB267" s="68">
        <v>891395.76369586587</v>
      </c>
      <c r="AC267" s="68">
        <f t="shared" si="23"/>
        <v>111120299.18864895</v>
      </c>
      <c r="AD267" s="68">
        <v>217538.23</v>
      </c>
      <c r="AF267" s="79" t="s">
        <v>519</v>
      </c>
      <c r="AG267" s="79" t="s">
        <v>520</v>
      </c>
      <c r="AH267" s="80" t="s">
        <v>1156</v>
      </c>
      <c r="AI267" s="81">
        <v>16</v>
      </c>
      <c r="AJ267" s="68">
        <v>83766044.508899286</v>
      </c>
      <c r="AK267" s="68">
        <v>1941446.01</v>
      </c>
      <c r="AL267" s="68">
        <v>551223.05000000005</v>
      </c>
      <c r="AM267" s="68">
        <v>295999.5</v>
      </c>
      <c r="AN267" s="68">
        <v>14112017.722771896</v>
      </c>
      <c r="AO267" s="68">
        <v>3923653.6663139565</v>
      </c>
      <c r="AP267" s="68">
        <v>7159089.9698088514</v>
      </c>
      <c r="AQ267" s="68">
        <v>904660.22917973995</v>
      </c>
      <c r="AR267" s="68">
        <f t="shared" si="24"/>
        <v>112877801.91697374</v>
      </c>
      <c r="AS267" s="68">
        <v>223667.26000000004</v>
      </c>
      <c r="AU267" s="79" t="s">
        <v>519</v>
      </c>
      <c r="AV267" s="79" t="s">
        <v>520</v>
      </c>
      <c r="AW267" s="80" t="s">
        <v>1157</v>
      </c>
      <c r="AX267" s="81">
        <v>16</v>
      </c>
      <c r="AY267" s="68">
        <v>85940871.216191605</v>
      </c>
      <c r="AZ267" s="68">
        <v>1992043.4600000004</v>
      </c>
      <c r="BA267" s="68">
        <v>565715.01</v>
      </c>
      <c r="BB267" s="68">
        <v>303702.83</v>
      </c>
      <c r="BC267" s="68">
        <v>14481096.451869044</v>
      </c>
      <c r="BD267" s="68">
        <v>3923653.6663139565</v>
      </c>
      <c r="BE267" s="68">
        <v>7346695.7427991284</v>
      </c>
      <c r="BF267" s="68">
        <v>930567.14586347342</v>
      </c>
      <c r="BG267" s="68">
        <f t="shared" si="25"/>
        <v>115713877.17303722</v>
      </c>
      <c r="BH267" s="68">
        <v>229531.65</v>
      </c>
    </row>
    <row r="268" spans="2:60">
      <c r="B268" s="79" t="s">
        <v>521</v>
      </c>
      <c r="C268" s="79" t="s">
        <v>522</v>
      </c>
      <c r="D268" s="80" t="s">
        <v>953</v>
      </c>
      <c r="E268" s="81">
        <v>19</v>
      </c>
      <c r="F268" s="68"/>
      <c r="G268" s="68"/>
      <c r="H268" s="68"/>
      <c r="I268" s="68"/>
      <c r="J268" s="68"/>
      <c r="K268" s="68"/>
      <c r="L268" s="68"/>
      <c r="M268" s="68"/>
      <c r="N268" s="68">
        <f t="shared" si="22"/>
        <v>0</v>
      </c>
      <c r="O268" s="68"/>
      <c r="Q268" s="79" t="s">
        <v>521</v>
      </c>
      <c r="R268" s="79" t="s">
        <v>522</v>
      </c>
      <c r="S268" s="80" t="s">
        <v>954</v>
      </c>
      <c r="T268" s="81">
        <v>16</v>
      </c>
      <c r="U268" s="68">
        <v>7300868.2013008203</v>
      </c>
      <c r="V268" s="68">
        <v>232729.49</v>
      </c>
      <c r="W268" s="68">
        <v>0</v>
      </c>
      <c r="X268" s="68">
        <v>24876.99</v>
      </c>
      <c r="Y268" s="68">
        <v>1211376.7097518039</v>
      </c>
      <c r="Z268" s="68">
        <v>438255.55429074465</v>
      </c>
      <c r="AA268" s="68">
        <v>746726.05818085326</v>
      </c>
      <c r="AB268" s="68">
        <v>84918.499315928668</v>
      </c>
      <c r="AC268" s="68">
        <f t="shared" si="23"/>
        <v>10039751.502840152</v>
      </c>
      <c r="AD268" s="68">
        <v>0</v>
      </c>
      <c r="AF268" s="79" t="s">
        <v>521</v>
      </c>
      <c r="AG268" s="79" t="s">
        <v>522</v>
      </c>
      <c r="AH268" s="80" t="s">
        <v>1156</v>
      </c>
      <c r="AI268" s="81">
        <v>16</v>
      </c>
      <c r="AJ268" s="68">
        <v>7408369.82954075</v>
      </c>
      <c r="AK268" s="68">
        <v>236112.15000000002</v>
      </c>
      <c r="AL268" s="68">
        <v>0</v>
      </c>
      <c r="AM268" s="68">
        <v>25239.25</v>
      </c>
      <c r="AN268" s="68">
        <v>1231484.00825477</v>
      </c>
      <c r="AO268" s="68">
        <v>438255.55429074465</v>
      </c>
      <c r="AP268" s="68">
        <v>759452.70791789796</v>
      </c>
      <c r="AQ268" s="68">
        <v>86054.794308198616</v>
      </c>
      <c r="AR268" s="68">
        <f t="shared" si="24"/>
        <v>10184968.294312363</v>
      </c>
      <c r="AS268" s="68">
        <v>0</v>
      </c>
      <c r="AU268" s="79" t="s">
        <v>521</v>
      </c>
      <c r="AV268" s="79" t="s">
        <v>522</v>
      </c>
      <c r="AW268" s="80" t="s">
        <v>1157</v>
      </c>
      <c r="AX268" s="81">
        <v>16</v>
      </c>
      <c r="AY268" s="68">
        <v>7591506.0296659609</v>
      </c>
      <c r="AZ268" s="68">
        <v>242174.05</v>
      </c>
      <c r="BA268" s="68">
        <v>0</v>
      </c>
      <c r="BB268" s="68">
        <v>25971.72</v>
      </c>
      <c r="BC268" s="68">
        <v>1263595.532910727</v>
      </c>
      <c r="BD268" s="68">
        <v>438255.55429074465</v>
      </c>
      <c r="BE268" s="68">
        <v>779436.26607573219</v>
      </c>
      <c r="BF268" s="68">
        <v>88425.185147201642</v>
      </c>
      <c r="BG268" s="68">
        <f t="shared" si="25"/>
        <v>10429364.338090368</v>
      </c>
      <c r="BH268" s="68">
        <v>0</v>
      </c>
    </row>
    <row r="269" spans="2:60">
      <c r="B269" s="79" t="s">
        <v>523</v>
      </c>
      <c r="C269" s="79" t="s">
        <v>524</v>
      </c>
      <c r="D269" s="80" t="s">
        <v>953</v>
      </c>
      <c r="E269" s="81">
        <v>19</v>
      </c>
      <c r="F269" s="68"/>
      <c r="G269" s="68"/>
      <c r="H269" s="68"/>
      <c r="I269" s="68"/>
      <c r="J269" s="68"/>
      <c r="K269" s="68"/>
      <c r="L269" s="68"/>
      <c r="M269" s="68"/>
      <c r="N269" s="68">
        <f t="shared" si="22"/>
        <v>0</v>
      </c>
      <c r="O269" s="68"/>
      <c r="Q269" s="79" t="s">
        <v>523</v>
      </c>
      <c r="R269" s="79" t="s">
        <v>524</v>
      </c>
      <c r="S269" s="80" t="s">
        <v>954</v>
      </c>
      <c r="T269" s="81">
        <v>16</v>
      </c>
      <c r="U269" s="68">
        <v>5450481.3951751478</v>
      </c>
      <c r="V269" s="68">
        <v>66658.789999999994</v>
      </c>
      <c r="W269" s="68">
        <v>3265.71</v>
      </c>
      <c r="X269" s="68">
        <v>17385.09</v>
      </c>
      <c r="Y269" s="68">
        <v>886116.92712757364</v>
      </c>
      <c r="Z269" s="68">
        <v>621288.99536417332</v>
      </c>
      <c r="AA269" s="68">
        <v>0</v>
      </c>
      <c r="AB269" s="68">
        <v>58510.072959866375</v>
      </c>
      <c r="AC269" s="68">
        <f t="shared" si="23"/>
        <v>7103706.980626761</v>
      </c>
      <c r="AD269" s="68">
        <v>0</v>
      </c>
      <c r="AF269" s="79" t="s">
        <v>523</v>
      </c>
      <c r="AG269" s="79" t="s">
        <v>524</v>
      </c>
      <c r="AH269" s="80" t="s">
        <v>1156</v>
      </c>
      <c r="AI269" s="81">
        <v>16</v>
      </c>
      <c r="AJ269" s="68">
        <v>5540468.1323082484</v>
      </c>
      <c r="AK269" s="68">
        <v>67529.41</v>
      </c>
      <c r="AL269" s="68">
        <v>3275.3199999999997</v>
      </c>
      <c r="AM269" s="68">
        <v>17725.260000000002</v>
      </c>
      <c r="AN269" s="68">
        <v>900720.81711850886</v>
      </c>
      <c r="AO269" s="68">
        <v>621288.99536417332</v>
      </c>
      <c r="AP269" s="68">
        <v>0</v>
      </c>
      <c r="AQ269" s="68">
        <v>59382.078659341671</v>
      </c>
      <c r="AR269" s="68">
        <f t="shared" si="24"/>
        <v>7210390.0134502724</v>
      </c>
      <c r="AS269" s="68">
        <v>0</v>
      </c>
      <c r="AU269" s="79" t="s">
        <v>523</v>
      </c>
      <c r="AV269" s="79" t="s">
        <v>524</v>
      </c>
      <c r="AW269" s="80" t="s">
        <v>1157</v>
      </c>
      <c r="AX269" s="81">
        <v>16</v>
      </c>
      <c r="AY269" s="68">
        <v>5684830.7222255655</v>
      </c>
      <c r="AZ269" s="68">
        <v>69290.59</v>
      </c>
      <c r="BA269" s="68">
        <v>3332.22</v>
      </c>
      <c r="BB269" s="68">
        <v>18131.189999999999</v>
      </c>
      <c r="BC269" s="68">
        <v>924191.8666110721</v>
      </c>
      <c r="BD269" s="68">
        <v>621288.99536417332</v>
      </c>
      <c r="BE269" s="68">
        <v>0</v>
      </c>
      <c r="BF269" s="68">
        <v>61079.245678991079</v>
      </c>
      <c r="BG269" s="68">
        <f t="shared" si="25"/>
        <v>7382144.8298798017</v>
      </c>
      <c r="BH269" s="68">
        <v>0</v>
      </c>
    </row>
    <row r="270" spans="2:60">
      <c r="B270" s="79" t="s">
        <v>525</v>
      </c>
      <c r="C270" s="79" t="s">
        <v>526</v>
      </c>
      <c r="D270" s="80" t="s">
        <v>953</v>
      </c>
      <c r="E270" s="81">
        <v>19</v>
      </c>
      <c r="F270" s="68"/>
      <c r="G270" s="68"/>
      <c r="H270" s="68"/>
      <c r="I270" s="68"/>
      <c r="J270" s="68"/>
      <c r="K270" s="68"/>
      <c r="L270" s="68"/>
      <c r="M270" s="68"/>
      <c r="N270" s="68">
        <f t="shared" si="22"/>
        <v>0</v>
      </c>
      <c r="O270" s="68"/>
      <c r="Q270" s="79" t="s">
        <v>525</v>
      </c>
      <c r="R270" s="79" t="s">
        <v>526</v>
      </c>
      <c r="S270" s="80" t="s">
        <v>954</v>
      </c>
      <c r="T270" s="81">
        <v>16</v>
      </c>
      <c r="U270" s="68">
        <v>18567631.45069151</v>
      </c>
      <c r="V270" s="68">
        <v>725472.04</v>
      </c>
      <c r="W270" s="68">
        <v>230520.33</v>
      </c>
      <c r="X270" s="68">
        <v>61183.94000000001</v>
      </c>
      <c r="Y270" s="68">
        <v>2906544.3356790547</v>
      </c>
      <c r="Z270" s="68">
        <v>1567164.1567364659</v>
      </c>
      <c r="AA270" s="68">
        <v>655620.43899412337</v>
      </c>
      <c r="AB270" s="68">
        <v>209259.4467244409</v>
      </c>
      <c r="AC270" s="68">
        <f t="shared" si="23"/>
        <v>25369063.458825596</v>
      </c>
      <c r="AD270" s="68">
        <v>445667.32</v>
      </c>
      <c r="AF270" s="79" t="s">
        <v>525</v>
      </c>
      <c r="AG270" s="79" t="s">
        <v>526</v>
      </c>
      <c r="AH270" s="80" t="s">
        <v>1156</v>
      </c>
      <c r="AI270" s="81">
        <v>16</v>
      </c>
      <c r="AJ270" s="68">
        <v>18874043.488725375</v>
      </c>
      <c r="AK270" s="68">
        <v>729887.89999999991</v>
      </c>
      <c r="AL270" s="68">
        <v>233800.15000000002</v>
      </c>
      <c r="AM270" s="68">
        <v>62038.44</v>
      </c>
      <c r="AN270" s="68">
        <v>2954792.9669790333</v>
      </c>
      <c r="AO270" s="68">
        <v>1567164.1567364659</v>
      </c>
      <c r="AP270" s="68">
        <v>666735.87658430752</v>
      </c>
      <c r="AQ270" s="68">
        <v>212372.24468940496</v>
      </c>
      <c r="AR270" s="68">
        <f t="shared" si="24"/>
        <v>25759021.983714588</v>
      </c>
      <c r="AS270" s="68">
        <v>458186.76</v>
      </c>
      <c r="AU270" s="79" t="s">
        <v>525</v>
      </c>
      <c r="AV270" s="79" t="s">
        <v>526</v>
      </c>
      <c r="AW270" s="80" t="s">
        <v>1157</v>
      </c>
      <c r="AX270" s="81">
        <v>16</v>
      </c>
      <c r="AY270" s="68">
        <v>19365201.132961214</v>
      </c>
      <c r="AZ270" s="68">
        <v>748773.64</v>
      </c>
      <c r="BA270" s="68">
        <v>239821.88000000003</v>
      </c>
      <c r="BB270" s="68">
        <v>63704.22</v>
      </c>
      <c r="BC270" s="68">
        <v>3031908.3425786127</v>
      </c>
      <c r="BD270" s="68">
        <v>1567164.1567364659</v>
      </c>
      <c r="BE270" s="68">
        <v>684203.90508451394</v>
      </c>
      <c r="BF270" s="68">
        <v>218454.15243878961</v>
      </c>
      <c r="BG270" s="68">
        <f t="shared" si="25"/>
        <v>26389364.559799593</v>
      </c>
      <c r="BH270" s="68">
        <v>470133.13</v>
      </c>
    </row>
    <row r="271" spans="2:60">
      <c r="B271" s="79" t="s">
        <v>527</v>
      </c>
      <c r="C271" s="79" t="s">
        <v>528</v>
      </c>
      <c r="D271" s="80" t="s">
        <v>953</v>
      </c>
      <c r="E271" s="81">
        <v>19</v>
      </c>
      <c r="F271" s="68"/>
      <c r="G271" s="68"/>
      <c r="H271" s="68"/>
      <c r="I271" s="68"/>
      <c r="J271" s="68"/>
      <c r="K271" s="68"/>
      <c r="L271" s="68"/>
      <c r="M271" s="68"/>
      <c r="N271" s="68">
        <f t="shared" si="22"/>
        <v>0</v>
      </c>
      <c r="O271" s="68"/>
      <c r="Q271" s="79" t="s">
        <v>527</v>
      </c>
      <c r="R271" s="79" t="s">
        <v>528</v>
      </c>
      <c r="S271" s="80" t="s">
        <v>954</v>
      </c>
      <c r="T271" s="81">
        <v>16</v>
      </c>
      <c r="U271" s="68">
        <v>10768255.075279944</v>
      </c>
      <c r="V271" s="68">
        <v>377419.69999999995</v>
      </c>
      <c r="W271" s="68">
        <v>22379.68</v>
      </c>
      <c r="X271" s="68">
        <v>36787.199999999997</v>
      </c>
      <c r="Y271" s="68">
        <v>1784523.8701700843</v>
      </c>
      <c r="Z271" s="68">
        <v>820241.87724169332</v>
      </c>
      <c r="AA271" s="68">
        <v>719084.34643487667</v>
      </c>
      <c r="AB271" s="68">
        <v>123364.48173936084</v>
      </c>
      <c r="AC271" s="68">
        <f t="shared" si="23"/>
        <v>14823370.970865957</v>
      </c>
      <c r="AD271" s="68">
        <v>171314.74</v>
      </c>
      <c r="AF271" s="79" t="s">
        <v>527</v>
      </c>
      <c r="AG271" s="79" t="s">
        <v>528</v>
      </c>
      <c r="AH271" s="80" t="s">
        <v>1156</v>
      </c>
      <c r="AI271" s="81">
        <v>16</v>
      </c>
      <c r="AJ271" s="68">
        <v>10946745.686815709</v>
      </c>
      <c r="AK271" s="68">
        <v>380520.06999999995</v>
      </c>
      <c r="AL271" s="68">
        <v>22830.910000000003</v>
      </c>
      <c r="AM271" s="68">
        <v>37377.200000000004</v>
      </c>
      <c r="AN271" s="68">
        <v>1814147.0541572063</v>
      </c>
      <c r="AO271" s="68">
        <v>820241.87724169332</v>
      </c>
      <c r="AP271" s="68">
        <v>730881.75798679609</v>
      </c>
      <c r="AQ271" s="68">
        <v>125202.27984880283</v>
      </c>
      <c r="AR271" s="68">
        <f t="shared" si="24"/>
        <v>15054135.076050209</v>
      </c>
      <c r="AS271" s="68">
        <v>176188.24</v>
      </c>
      <c r="AU271" s="79" t="s">
        <v>527</v>
      </c>
      <c r="AV271" s="79" t="s">
        <v>528</v>
      </c>
      <c r="AW271" s="80" t="s">
        <v>1157</v>
      </c>
      <c r="AX271" s="81">
        <v>16</v>
      </c>
      <c r="AY271" s="68">
        <v>11231774.965063859</v>
      </c>
      <c r="AZ271" s="68">
        <v>390437.6</v>
      </c>
      <c r="BA271" s="68">
        <v>23325.539999999997</v>
      </c>
      <c r="BB271" s="68">
        <v>38320.539999999994</v>
      </c>
      <c r="BC271" s="68">
        <v>1861502.0368653142</v>
      </c>
      <c r="BD271" s="68">
        <v>820241.87724169332</v>
      </c>
      <c r="BE271" s="68">
        <v>750024.99690371472</v>
      </c>
      <c r="BF271" s="68">
        <v>128787.466365356</v>
      </c>
      <c r="BG271" s="68">
        <f t="shared" si="25"/>
        <v>15425159.272439934</v>
      </c>
      <c r="BH271" s="68">
        <v>180744.24999999997</v>
      </c>
    </row>
    <row r="272" spans="2:60">
      <c r="B272" s="79" t="s">
        <v>1126</v>
      </c>
      <c r="C272" s="79" t="s">
        <v>1150</v>
      </c>
      <c r="D272" s="80" t="s">
        <v>953</v>
      </c>
      <c r="E272" s="81">
        <v>19</v>
      </c>
      <c r="F272" s="68"/>
      <c r="G272" s="68"/>
      <c r="H272" s="68"/>
      <c r="I272" s="68"/>
      <c r="J272" s="68"/>
      <c r="K272" s="68"/>
      <c r="L272" s="68"/>
      <c r="M272" s="68"/>
      <c r="N272" s="68">
        <f t="shared" si="22"/>
        <v>0</v>
      </c>
      <c r="O272" s="68"/>
      <c r="Q272" s="79" t="s">
        <v>1126</v>
      </c>
      <c r="R272" s="79" t="s">
        <v>1150</v>
      </c>
      <c r="S272" s="80" t="s">
        <v>954</v>
      </c>
      <c r="T272" s="81">
        <v>16</v>
      </c>
      <c r="U272" s="68">
        <v>1223751.0268850741</v>
      </c>
      <c r="V272" s="68">
        <v>68279.209999999992</v>
      </c>
      <c r="W272" s="68">
        <v>0</v>
      </c>
      <c r="X272" s="68">
        <v>0</v>
      </c>
      <c r="Y272" s="68">
        <v>164175.00204737333</v>
      </c>
      <c r="Z272" s="68">
        <v>0</v>
      </c>
      <c r="AA272" s="68">
        <v>0</v>
      </c>
      <c r="AB272" s="68">
        <v>14166.798416674603</v>
      </c>
      <c r="AC272" s="68">
        <f t="shared" si="23"/>
        <v>1509149.8473491222</v>
      </c>
      <c r="AD272" s="68">
        <v>38777.81</v>
      </c>
      <c r="AF272" s="79" t="s">
        <v>1126</v>
      </c>
      <c r="AG272" s="79" t="s">
        <v>1150</v>
      </c>
      <c r="AH272" s="80" t="s">
        <v>1156</v>
      </c>
      <c r="AI272" s="81">
        <v>16</v>
      </c>
      <c r="AJ272" s="68">
        <v>1234710.2735911612</v>
      </c>
      <c r="AK272" s="68">
        <v>68176.98</v>
      </c>
      <c r="AL272" s="68">
        <v>0</v>
      </c>
      <c r="AM272" s="68">
        <v>0</v>
      </c>
      <c r="AN272" s="68">
        <v>165692.02786354278</v>
      </c>
      <c r="AO272" s="68">
        <v>0</v>
      </c>
      <c r="AP272" s="68">
        <v>0</v>
      </c>
      <c r="AQ272" s="68">
        <v>14240.122711467557</v>
      </c>
      <c r="AR272" s="68">
        <f t="shared" si="24"/>
        <v>1522414.5441661715</v>
      </c>
      <c r="AS272" s="68">
        <v>39595.14</v>
      </c>
      <c r="AU272" s="79" t="s">
        <v>1126</v>
      </c>
      <c r="AV272" s="79" t="s">
        <v>1150</v>
      </c>
      <c r="AW272" s="80" t="s">
        <v>1157</v>
      </c>
      <c r="AX272" s="81">
        <v>16</v>
      </c>
      <c r="AY272" s="68">
        <v>1258281.9041553228</v>
      </c>
      <c r="AZ272" s="68">
        <v>69379.859999999986</v>
      </c>
      <c r="BA272" s="68">
        <v>0</v>
      </c>
      <c r="BB272" s="68">
        <v>0</v>
      </c>
      <c r="BC272" s="68">
        <v>168832.28278648292</v>
      </c>
      <c r="BD272" s="68">
        <v>0</v>
      </c>
      <c r="BE272" s="68">
        <v>0</v>
      </c>
      <c r="BF272" s="68">
        <v>14509.669764897786</v>
      </c>
      <c r="BG272" s="68">
        <f t="shared" si="25"/>
        <v>1551255.5067067035</v>
      </c>
      <c r="BH272" s="68">
        <v>40251.79</v>
      </c>
    </row>
    <row r="273" spans="2:60">
      <c r="B273" s="79" t="s">
        <v>529</v>
      </c>
      <c r="C273" s="79" t="s">
        <v>530</v>
      </c>
      <c r="D273" s="80" t="s">
        <v>953</v>
      </c>
      <c r="E273" s="81">
        <v>19</v>
      </c>
      <c r="F273" s="68"/>
      <c r="G273" s="68"/>
      <c r="H273" s="68"/>
      <c r="I273" s="68"/>
      <c r="J273" s="68"/>
      <c r="K273" s="68"/>
      <c r="L273" s="68"/>
      <c r="M273" s="68"/>
      <c r="N273" s="68">
        <f t="shared" si="22"/>
        <v>0</v>
      </c>
      <c r="O273" s="68"/>
      <c r="Q273" s="79" t="s">
        <v>529</v>
      </c>
      <c r="R273" s="79" t="s">
        <v>530</v>
      </c>
      <c r="S273" s="80" t="s">
        <v>954</v>
      </c>
      <c r="T273" s="81">
        <v>16</v>
      </c>
      <c r="U273" s="68">
        <v>4580354.0380713819</v>
      </c>
      <c r="V273" s="68">
        <v>210983.18000000005</v>
      </c>
      <c r="W273" s="68">
        <v>33796.86</v>
      </c>
      <c r="X273" s="68">
        <v>14612.180000000002</v>
      </c>
      <c r="Y273" s="68">
        <v>676451.54546084977</v>
      </c>
      <c r="Z273" s="68">
        <v>336199.14750529511</v>
      </c>
      <c r="AA273" s="68">
        <v>277064.16004342848</v>
      </c>
      <c r="AB273" s="68">
        <v>53683.717141696252</v>
      </c>
      <c r="AC273" s="68">
        <f t="shared" si="23"/>
        <v>6333191.6882226523</v>
      </c>
      <c r="AD273" s="68">
        <v>150046.85999999999</v>
      </c>
      <c r="AF273" s="79" t="s">
        <v>529</v>
      </c>
      <c r="AG273" s="79" t="s">
        <v>530</v>
      </c>
      <c r="AH273" s="80" t="s">
        <v>1156</v>
      </c>
      <c r="AI273" s="81">
        <v>16</v>
      </c>
      <c r="AJ273" s="68">
        <v>4642819.8010522127</v>
      </c>
      <c r="AK273" s="68">
        <v>212035.89000000004</v>
      </c>
      <c r="AL273" s="68">
        <v>34195.97</v>
      </c>
      <c r="AM273" s="68">
        <v>14854.810000000001</v>
      </c>
      <c r="AN273" s="68">
        <v>687710.78682902211</v>
      </c>
      <c r="AO273" s="68">
        <v>336199.14750529511</v>
      </c>
      <c r="AP273" s="68">
        <v>281607.01215089794</v>
      </c>
      <c r="AQ273" s="68">
        <v>54356.270094557665</v>
      </c>
      <c r="AR273" s="68">
        <f t="shared" si="24"/>
        <v>6418029.4876319841</v>
      </c>
      <c r="AS273" s="68">
        <v>154249.80000000002</v>
      </c>
      <c r="AU273" s="79" t="s">
        <v>529</v>
      </c>
      <c r="AV273" s="79" t="s">
        <v>530</v>
      </c>
      <c r="AW273" s="80" t="s">
        <v>1157</v>
      </c>
      <c r="AX273" s="81">
        <v>16</v>
      </c>
      <c r="AY273" s="68">
        <v>4754057.9106497895</v>
      </c>
      <c r="AZ273" s="68">
        <v>217541.10000000009</v>
      </c>
      <c r="BA273" s="68">
        <v>35097.25</v>
      </c>
      <c r="BB273" s="68">
        <v>15215.57</v>
      </c>
      <c r="BC273" s="68">
        <v>705694.24437927874</v>
      </c>
      <c r="BD273" s="68">
        <v>336199.14750529511</v>
      </c>
      <c r="BE273" s="68">
        <v>289183.4327966866</v>
      </c>
      <c r="BF273" s="68">
        <v>55816.100525318645</v>
      </c>
      <c r="BG273" s="68">
        <f t="shared" si="25"/>
        <v>6567088.3058563685</v>
      </c>
      <c r="BH273" s="68">
        <v>158283.54999999999</v>
      </c>
    </row>
    <row r="274" spans="2:60">
      <c r="B274" s="79" t="s">
        <v>531</v>
      </c>
      <c r="C274" s="79" t="s">
        <v>532</v>
      </c>
      <c r="D274" s="80" t="s">
        <v>953</v>
      </c>
      <c r="E274" s="81">
        <v>19</v>
      </c>
      <c r="F274" s="68"/>
      <c r="G274" s="68"/>
      <c r="H274" s="68"/>
      <c r="I274" s="68"/>
      <c r="J274" s="68"/>
      <c r="K274" s="68"/>
      <c r="L274" s="68"/>
      <c r="M274" s="68"/>
      <c r="N274" s="68">
        <f t="shared" si="22"/>
        <v>0</v>
      </c>
      <c r="O274" s="68"/>
      <c r="Q274" s="79" t="s">
        <v>531</v>
      </c>
      <c r="R274" s="79" t="s">
        <v>532</v>
      </c>
      <c r="S274" s="80" t="s">
        <v>954</v>
      </c>
      <c r="T274" s="81">
        <v>16</v>
      </c>
      <c r="U274" s="68">
        <v>348933.9633918468</v>
      </c>
      <c r="V274" s="68">
        <v>8754.18</v>
      </c>
      <c r="W274" s="68">
        <v>0</v>
      </c>
      <c r="X274" s="68">
        <v>0</v>
      </c>
      <c r="Y274" s="68">
        <v>18701.574770972325</v>
      </c>
      <c r="Z274" s="68">
        <v>82486.323355164292</v>
      </c>
      <c r="AA274" s="68">
        <v>0</v>
      </c>
      <c r="AB274" s="68">
        <v>3520.7342238398269</v>
      </c>
      <c r="AC274" s="68">
        <f t="shared" si="23"/>
        <v>466897.49574182322</v>
      </c>
      <c r="AD274" s="68">
        <v>4500.7199999999993</v>
      </c>
      <c r="AF274" s="79" t="s">
        <v>531</v>
      </c>
      <c r="AG274" s="79" t="s">
        <v>532</v>
      </c>
      <c r="AH274" s="80" t="s">
        <v>1156</v>
      </c>
      <c r="AI274" s="81">
        <v>16</v>
      </c>
      <c r="AJ274" s="68">
        <v>350409.87613492017</v>
      </c>
      <c r="AK274" s="68">
        <v>8718.8999999999978</v>
      </c>
      <c r="AL274" s="68">
        <v>0</v>
      </c>
      <c r="AM274" s="68">
        <v>0</v>
      </c>
      <c r="AN274" s="68">
        <v>18791.842470433799</v>
      </c>
      <c r="AO274" s="68">
        <v>82486.323355164292</v>
      </c>
      <c r="AP274" s="68">
        <v>0</v>
      </c>
      <c r="AQ274" s="68">
        <v>3532.6696003101533</v>
      </c>
      <c r="AR274" s="68">
        <f t="shared" si="24"/>
        <v>468514.66156082839</v>
      </c>
      <c r="AS274" s="68">
        <v>4575.05</v>
      </c>
      <c r="AU274" s="79" t="s">
        <v>531</v>
      </c>
      <c r="AV274" s="79" t="s">
        <v>532</v>
      </c>
      <c r="AW274" s="80" t="s">
        <v>1157</v>
      </c>
      <c r="AX274" s="81">
        <v>16</v>
      </c>
      <c r="AY274" s="68">
        <v>356483.79119087511</v>
      </c>
      <c r="AZ274" s="68">
        <v>8870.11</v>
      </c>
      <c r="BA274" s="68">
        <v>0</v>
      </c>
      <c r="BB274" s="68">
        <v>0</v>
      </c>
      <c r="BC274" s="68">
        <v>19120.042529124305</v>
      </c>
      <c r="BD274" s="68">
        <v>82486.323355164292</v>
      </c>
      <c r="BE274" s="68">
        <v>0</v>
      </c>
      <c r="BF274" s="68">
        <v>3603.3217923162738</v>
      </c>
      <c r="BG274" s="68">
        <f t="shared" si="25"/>
        <v>475218.36886747996</v>
      </c>
      <c r="BH274" s="68">
        <v>4654.78</v>
      </c>
    </row>
    <row r="275" spans="2:60">
      <c r="B275" s="79" t="s">
        <v>533</v>
      </c>
      <c r="C275" s="79" t="s">
        <v>534</v>
      </c>
      <c r="D275" s="80" t="s">
        <v>953</v>
      </c>
      <c r="E275" s="81">
        <v>19</v>
      </c>
      <c r="F275" s="68"/>
      <c r="G275" s="68"/>
      <c r="H275" s="68"/>
      <c r="I275" s="68"/>
      <c r="J275" s="68"/>
      <c r="K275" s="68"/>
      <c r="L275" s="68"/>
      <c r="M275" s="68"/>
      <c r="N275" s="68">
        <f t="shared" si="22"/>
        <v>0</v>
      </c>
      <c r="O275" s="68"/>
      <c r="Q275" s="79" t="s">
        <v>533</v>
      </c>
      <c r="R275" s="79" t="s">
        <v>534</v>
      </c>
      <c r="S275" s="80" t="s">
        <v>954</v>
      </c>
      <c r="T275" s="81">
        <v>16</v>
      </c>
      <c r="U275" s="68">
        <v>47187383.262706771</v>
      </c>
      <c r="V275" s="68">
        <v>2025474.4000000004</v>
      </c>
      <c r="W275" s="68">
        <v>1300483.5099999998</v>
      </c>
      <c r="X275" s="68">
        <v>164113.61000000002</v>
      </c>
      <c r="Y275" s="68">
        <v>7650721.2264932301</v>
      </c>
      <c r="Z275" s="68">
        <v>1588717.6262742782</v>
      </c>
      <c r="AA275" s="68">
        <v>3777876.617855784</v>
      </c>
      <c r="AB275" s="68">
        <v>556674.41789101064</v>
      </c>
      <c r="AC275" s="68">
        <f t="shared" si="23"/>
        <v>65132003.701221079</v>
      </c>
      <c r="AD275" s="68">
        <v>880559.02999999991</v>
      </c>
      <c r="AF275" s="79" t="s">
        <v>533</v>
      </c>
      <c r="AG275" s="79" t="s">
        <v>534</v>
      </c>
      <c r="AH275" s="80" t="s">
        <v>1156</v>
      </c>
      <c r="AI275" s="81">
        <v>16</v>
      </c>
      <c r="AJ275" s="68">
        <v>47962372.940965325</v>
      </c>
      <c r="AK275" s="68">
        <v>2042583.12</v>
      </c>
      <c r="AL275" s="68">
        <v>1319186.75</v>
      </c>
      <c r="AM275" s="68">
        <v>166493.5</v>
      </c>
      <c r="AN275" s="68">
        <v>7777769.0839055143</v>
      </c>
      <c r="AO275" s="68">
        <v>1588717.6262742782</v>
      </c>
      <c r="AP275" s="68">
        <v>3841562.3979051788</v>
      </c>
      <c r="AQ275" s="68">
        <v>564959.68967181444</v>
      </c>
      <c r="AR275" s="68">
        <f t="shared" si="24"/>
        <v>66168993.758722104</v>
      </c>
      <c r="AS275" s="68">
        <v>905348.65</v>
      </c>
      <c r="AU275" s="79" t="s">
        <v>533</v>
      </c>
      <c r="AV275" s="79" t="s">
        <v>534</v>
      </c>
      <c r="AW275" s="80" t="s">
        <v>1157</v>
      </c>
      <c r="AX275" s="81">
        <v>16</v>
      </c>
      <c r="AY275" s="68">
        <v>49209550.729233161</v>
      </c>
      <c r="AZ275" s="68">
        <v>2095862.7600000002</v>
      </c>
      <c r="BA275" s="68">
        <v>1353678.81</v>
      </c>
      <c r="BB275" s="68">
        <v>170820.17</v>
      </c>
      <c r="BC275" s="68">
        <v>7981157.9128935719</v>
      </c>
      <c r="BD275" s="68">
        <v>1588717.6262742782</v>
      </c>
      <c r="BE275" s="68">
        <v>3941938.3774596299</v>
      </c>
      <c r="BF275" s="68">
        <v>581138.98165605962</v>
      </c>
      <c r="BG275" s="68">
        <f t="shared" si="25"/>
        <v>67851858.557516709</v>
      </c>
      <c r="BH275" s="68">
        <v>928993.19</v>
      </c>
    </row>
    <row r="276" spans="2:60">
      <c r="B276" s="79" t="s">
        <v>535</v>
      </c>
      <c r="C276" s="79" t="s">
        <v>536</v>
      </c>
      <c r="D276" s="80" t="s">
        <v>953</v>
      </c>
      <c r="E276" s="81">
        <v>19</v>
      </c>
      <c r="F276" s="68"/>
      <c r="G276" s="68"/>
      <c r="H276" s="68"/>
      <c r="I276" s="68"/>
      <c r="J276" s="68"/>
      <c r="K276" s="68"/>
      <c r="L276" s="68"/>
      <c r="M276" s="68"/>
      <c r="N276" s="68">
        <f t="shared" si="22"/>
        <v>0</v>
      </c>
      <c r="O276" s="68"/>
      <c r="Q276" s="79" t="s">
        <v>535</v>
      </c>
      <c r="R276" s="79" t="s">
        <v>536</v>
      </c>
      <c r="S276" s="80" t="s">
        <v>954</v>
      </c>
      <c r="T276" s="81">
        <v>16</v>
      </c>
      <c r="U276" s="68">
        <v>12714014.472992495</v>
      </c>
      <c r="V276" s="68">
        <v>511438.80999999988</v>
      </c>
      <c r="W276" s="68">
        <v>457102.61000000004</v>
      </c>
      <c r="X276" s="68">
        <v>44375.170000000006</v>
      </c>
      <c r="Y276" s="68">
        <v>2012206.3921329249</v>
      </c>
      <c r="Z276" s="68">
        <v>445378.77153616771</v>
      </c>
      <c r="AA276" s="68">
        <v>1254945.6808353579</v>
      </c>
      <c r="AB276" s="68">
        <v>155116.303451024</v>
      </c>
      <c r="AC276" s="68">
        <f t="shared" si="23"/>
        <v>17902351.040947966</v>
      </c>
      <c r="AD276" s="68">
        <v>307772.83</v>
      </c>
      <c r="AF276" s="79" t="s">
        <v>535</v>
      </c>
      <c r="AG276" s="79" t="s">
        <v>536</v>
      </c>
      <c r="AH276" s="80" t="s">
        <v>1156</v>
      </c>
      <c r="AI276" s="81">
        <v>16</v>
      </c>
      <c r="AJ276" s="68">
        <v>12923652.857904185</v>
      </c>
      <c r="AK276" s="68">
        <v>514510.84</v>
      </c>
      <c r="AL276" s="68">
        <v>463746.97</v>
      </c>
      <c r="AM276" s="68">
        <v>45083.83</v>
      </c>
      <c r="AN276" s="68">
        <v>2045675.8914210331</v>
      </c>
      <c r="AO276" s="68">
        <v>445378.77153616771</v>
      </c>
      <c r="AP276" s="68">
        <v>1276140.5243808832</v>
      </c>
      <c r="AQ276" s="68">
        <v>157423.57368464023</v>
      </c>
      <c r="AR276" s="68">
        <f t="shared" si="24"/>
        <v>18188070.71892691</v>
      </c>
      <c r="AS276" s="68">
        <v>316457.46000000002</v>
      </c>
      <c r="AU276" s="79" t="s">
        <v>535</v>
      </c>
      <c r="AV276" s="79" t="s">
        <v>536</v>
      </c>
      <c r="AW276" s="80" t="s">
        <v>1157</v>
      </c>
      <c r="AX276" s="81">
        <v>16</v>
      </c>
      <c r="AY276" s="68">
        <v>13260356.964399116</v>
      </c>
      <c r="AZ276" s="68">
        <v>527911.07000000007</v>
      </c>
      <c r="BA276" s="68">
        <v>475723.53000000009</v>
      </c>
      <c r="BB276" s="68">
        <v>46161.06</v>
      </c>
      <c r="BC276" s="68">
        <v>2099061.1435257886</v>
      </c>
      <c r="BD276" s="68">
        <v>445378.77153616771</v>
      </c>
      <c r="BE276" s="68">
        <v>1309567.279386472</v>
      </c>
      <c r="BF276" s="68">
        <v>161933.30758711696</v>
      </c>
      <c r="BG276" s="68">
        <f t="shared" si="25"/>
        <v>18650838.556434661</v>
      </c>
      <c r="BH276" s="68">
        <v>324745.43</v>
      </c>
    </row>
    <row r="277" spans="2:60">
      <c r="B277" s="79" t="s">
        <v>537</v>
      </c>
      <c r="C277" s="79" t="s">
        <v>538</v>
      </c>
      <c r="D277" s="80" t="s">
        <v>953</v>
      </c>
      <c r="E277" s="81">
        <v>19</v>
      </c>
      <c r="F277" s="68"/>
      <c r="G277" s="68"/>
      <c r="H277" s="68"/>
      <c r="I277" s="68"/>
      <c r="J277" s="68"/>
      <c r="K277" s="68"/>
      <c r="L277" s="68"/>
      <c r="M277" s="68"/>
      <c r="N277" s="68">
        <f t="shared" si="22"/>
        <v>0</v>
      </c>
      <c r="O277" s="68"/>
      <c r="Q277" s="79" t="s">
        <v>537</v>
      </c>
      <c r="R277" s="79" t="s">
        <v>538</v>
      </c>
      <c r="S277" s="80" t="s">
        <v>954</v>
      </c>
      <c r="T277" s="81">
        <v>16</v>
      </c>
      <c r="U277" s="68">
        <v>2667808.5546795577</v>
      </c>
      <c r="V277" s="68">
        <v>73092.060000000012</v>
      </c>
      <c r="W277" s="68">
        <v>62720.750000000007</v>
      </c>
      <c r="X277" s="68">
        <v>6147.21</v>
      </c>
      <c r="Y277" s="68">
        <v>290374.5566906592</v>
      </c>
      <c r="Z277" s="68">
        <v>142162.28392221234</v>
      </c>
      <c r="AA277" s="68">
        <v>114996.06921476443</v>
      </c>
      <c r="AB277" s="68">
        <v>29896.44721850846</v>
      </c>
      <c r="AC277" s="68">
        <f t="shared" si="23"/>
        <v>3449920.7617257023</v>
      </c>
      <c r="AD277" s="68">
        <v>62722.83</v>
      </c>
      <c r="AF277" s="79" t="s">
        <v>537</v>
      </c>
      <c r="AG277" s="79" t="s">
        <v>538</v>
      </c>
      <c r="AH277" s="80" t="s">
        <v>1156</v>
      </c>
      <c r="AI277" s="81">
        <v>16</v>
      </c>
      <c r="AJ277" s="68">
        <v>2698213.5909527163</v>
      </c>
      <c r="AK277" s="68">
        <v>73316.040000000008</v>
      </c>
      <c r="AL277" s="68">
        <v>63579.77</v>
      </c>
      <c r="AM277" s="68">
        <v>6261.64</v>
      </c>
      <c r="AN277" s="68">
        <v>295199.47975063761</v>
      </c>
      <c r="AO277" s="68">
        <v>142162.28392221234</v>
      </c>
      <c r="AP277" s="68">
        <v>117152.60728023593</v>
      </c>
      <c r="AQ277" s="68">
        <v>30218.448289327323</v>
      </c>
      <c r="AR277" s="68">
        <f t="shared" si="24"/>
        <v>3490543.9801951293</v>
      </c>
      <c r="AS277" s="68">
        <v>64440.12</v>
      </c>
      <c r="AU277" s="79" t="s">
        <v>537</v>
      </c>
      <c r="AV277" s="79" t="s">
        <v>538</v>
      </c>
      <c r="AW277" s="80" t="s">
        <v>1157</v>
      </c>
      <c r="AX277" s="81">
        <v>16</v>
      </c>
      <c r="AY277" s="68">
        <v>2758812.6885368698</v>
      </c>
      <c r="AZ277" s="68">
        <v>75168.009999999995</v>
      </c>
      <c r="BA277" s="68">
        <v>65174.31</v>
      </c>
      <c r="BB277" s="68">
        <v>6370.420000000001</v>
      </c>
      <c r="BC277" s="68">
        <v>302902.1227218149</v>
      </c>
      <c r="BD277" s="68">
        <v>142162.28392221234</v>
      </c>
      <c r="BE277" s="68">
        <v>120233.27976105877</v>
      </c>
      <c r="BF277" s="68">
        <v>30987.613545081113</v>
      </c>
      <c r="BG277" s="68">
        <f t="shared" si="25"/>
        <v>3567968.0784870367</v>
      </c>
      <c r="BH277" s="68">
        <v>66157.349999999991</v>
      </c>
    </row>
    <row r="278" spans="2:60">
      <c r="B278" s="79" t="s">
        <v>539</v>
      </c>
      <c r="C278" s="79" t="s">
        <v>540</v>
      </c>
      <c r="D278" s="80" t="s">
        <v>953</v>
      </c>
      <c r="E278" s="81">
        <v>19</v>
      </c>
      <c r="F278" s="68"/>
      <c r="G278" s="68"/>
      <c r="H278" s="68"/>
      <c r="I278" s="68"/>
      <c r="J278" s="68"/>
      <c r="K278" s="68"/>
      <c r="L278" s="68"/>
      <c r="M278" s="68"/>
      <c r="N278" s="68">
        <f t="shared" si="22"/>
        <v>0</v>
      </c>
      <c r="O278" s="68"/>
      <c r="Q278" s="79" t="s">
        <v>539</v>
      </c>
      <c r="R278" s="79" t="s">
        <v>540</v>
      </c>
      <c r="S278" s="80" t="s">
        <v>954</v>
      </c>
      <c r="T278" s="81">
        <v>16</v>
      </c>
      <c r="U278" s="68">
        <v>6599113.3856514171</v>
      </c>
      <c r="V278" s="68">
        <v>261498.93000000002</v>
      </c>
      <c r="W278" s="68">
        <v>213914.28999999998</v>
      </c>
      <c r="X278" s="68">
        <v>21967.97</v>
      </c>
      <c r="Y278" s="68">
        <v>1126856.6382880874</v>
      </c>
      <c r="Z278" s="68">
        <v>470290.20281978924</v>
      </c>
      <c r="AA278" s="68">
        <v>489324.93031445454</v>
      </c>
      <c r="AB278" s="68">
        <v>81856.917600817978</v>
      </c>
      <c r="AC278" s="68">
        <f t="shared" si="23"/>
        <v>9421312.044674566</v>
      </c>
      <c r="AD278" s="68">
        <v>156488.78</v>
      </c>
      <c r="AF278" s="79" t="s">
        <v>539</v>
      </c>
      <c r="AG278" s="79" t="s">
        <v>540</v>
      </c>
      <c r="AH278" s="80" t="s">
        <v>1156</v>
      </c>
      <c r="AI278" s="81">
        <v>16</v>
      </c>
      <c r="AJ278" s="68">
        <v>6694433.9556616796</v>
      </c>
      <c r="AK278" s="68">
        <v>263110.68999999994</v>
      </c>
      <c r="AL278" s="68">
        <v>217039.71000000002</v>
      </c>
      <c r="AM278" s="68">
        <v>22332.059999999998</v>
      </c>
      <c r="AN278" s="68">
        <v>1145536.0885816233</v>
      </c>
      <c r="AO278" s="68">
        <v>470290.20281978924</v>
      </c>
      <c r="AP278" s="68">
        <v>497591.65251918219</v>
      </c>
      <c r="AQ278" s="68">
        <v>82943.372697051615</v>
      </c>
      <c r="AR278" s="68">
        <f t="shared" si="24"/>
        <v>9554177.1122793257</v>
      </c>
      <c r="AS278" s="68">
        <v>160899.38</v>
      </c>
      <c r="AU278" s="79" t="s">
        <v>539</v>
      </c>
      <c r="AV278" s="79" t="s">
        <v>540</v>
      </c>
      <c r="AW278" s="80" t="s">
        <v>1157</v>
      </c>
      <c r="AX278" s="81">
        <v>16</v>
      </c>
      <c r="AY278" s="68">
        <v>6859482.9832136417</v>
      </c>
      <c r="AZ278" s="68">
        <v>270013.32999999996</v>
      </c>
      <c r="BA278" s="68">
        <v>222654.56</v>
      </c>
      <c r="BB278" s="68">
        <v>22924.79</v>
      </c>
      <c r="BC278" s="68">
        <v>1175502.6666412395</v>
      </c>
      <c r="BD278" s="68">
        <v>470290.20281978924</v>
      </c>
      <c r="BE278" s="68">
        <v>510648.73264049023</v>
      </c>
      <c r="BF278" s="68">
        <v>85224.291941855103</v>
      </c>
      <c r="BG278" s="68">
        <f t="shared" si="25"/>
        <v>9781893.6172570158</v>
      </c>
      <c r="BH278" s="68">
        <v>165152.06000000003</v>
      </c>
    </row>
    <row r="279" spans="2:60">
      <c r="B279" s="79" t="s">
        <v>541</v>
      </c>
      <c r="C279" s="79" t="s">
        <v>542</v>
      </c>
      <c r="D279" s="80" t="s">
        <v>953</v>
      </c>
      <c r="E279" s="81">
        <v>19</v>
      </c>
      <c r="F279" s="68"/>
      <c r="G279" s="68"/>
      <c r="H279" s="68"/>
      <c r="I279" s="68"/>
      <c r="J279" s="68"/>
      <c r="K279" s="68"/>
      <c r="L279" s="68"/>
      <c r="M279" s="68"/>
      <c r="N279" s="68">
        <f t="shared" si="22"/>
        <v>0</v>
      </c>
      <c r="O279" s="68"/>
      <c r="Q279" s="79" t="s">
        <v>541</v>
      </c>
      <c r="R279" s="79" t="s">
        <v>542</v>
      </c>
      <c r="S279" s="80" t="s">
        <v>954</v>
      </c>
      <c r="T279" s="81">
        <v>16</v>
      </c>
      <c r="U279" s="68">
        <v>3092669.4821311776</v>
      </c>
      <c r="V279" s="68">
        <v>89680.310000000027</v>
      </c>
      <c r="W279" s="68">
        <v>9028.7099999999991</v>
      </c>
      <c r="X279" s="68">
        <v>0</v>
      </c>
      <c r="Y279" s="68">
        <v>206087.36643325695</v>
      </c>
      <c r="Z279" s="68">
        <v>125681.13586828689</v>
      </c>
      <c r="AA279" s="68">
        <v>103119.19944899913</v>
      </c>
      <c r="AB279" s="68">
        <v>32140.552404904738</v>
      </c>
      <c r="AC279" s="68">
        <f t="shared" si="23"/>
        <v>3711745.1162866247</v>
      </c>
      <c r="AD279" s="68">
        <v>53338.359999999993</v>
      </c>
      <c r="AF279" s="79" t="s">
        <v>541</v>
      </c>
      <c r="AG279" s="79" t="s">
        <v>542</v>
      </c>
      <c r="AH279" s="80" t="s">
        <v>1156</v>
      </c>
      <c r="AI279" s="81">
        <v>16</v>
      </c>
      <c r="AJ279" s="68">
        <v>3130213.2358793849</v>
      </c>
      <c r="AK279" s="68">
        <v>90274.16</v>
      </c>
      <c r="AL279" s="68">
        <v>9055.2999999999993</v>
      </c>
      <c r="AM279" s="68">
        <v>0</v>
      </c>
      <c r="AN279" s="68">
        <v>209508.32976255158</v>
      </c>
      <c r="AO279" s="68">
        <v>125681.13586828689</v>
      </c>
      <c r="AP279" s="68">
        <v>104891.99184684818</v>
      </c>
      <c r="AQ279" s="68">
        <v>32493.707035796251</v>
      </c>
      <c r="AR279" s="68">
        <f t="shared" si="24"/>
        <v>3756921.1703928676</v>
      </c>
      <c r="AS279" s="68">
        <v>54803.31</v>
      </c>
      <c r="AU279" s="79" t="s">
        <v>541</v>
      </c>
      <c r="AV279" s="79" t="s">
        <v>542</v>
      </c>
      <c r="AW279" s="80" t="s">
        <v>1157</v>
      </c>
      <c r="AX279" s="81">
        <v>16</v>
      </c>
      <c r="AY279" s="68">
        <v>3201904.9090057882</v>
      </c>
      <c r="AZ279" s="68">
        <v>92618.299999999988</v>
      </c>
      <c r="BA279" s="68">
        <v>9310.6099999999988</v>
      </c>
      <c r="BB279" s="68">
        <v>0</v>
      </c>
      <c r="BC279" s="68">
        <v>214974.68526977111</v>
      </c>
      <c r="BD279" s="68">
        <v>125681.13586828689</v>
      </c>
      <c r="BE279" s="68">
        <v>107780.11348069683</v>
      </c>
      <c r="BF279" s="68">
        <v>33331.755407834891</v>
      </c>
      <c r="BG279" s="68">
        <f t="shared" si="25"/>
        <v>3841855.0790323773</v>
      </c>
      <c r="BH279" s="68">
        <v>56253.57</v>
      </c>
    </row>
    <row r="280" spans="2:60">
      <c r="B280" s="79" t="s">
        <v>543</v>
      </c>
      <c r="C280" s="79" t="s">
        <v>544</v>
      </c>
      <c r="D280" s="80" t="s">
        <v>953</v>
      </c>
      <c r="E280" s="81">
        <v>19</v>
      </c>
      <c r="F280" s="68"/>
      <c r="G280" s="68"/>
      <c r="H280" s="68"/>
      <c r="I280" s="68"/>
      <c r="J280" s="68"/>
      <c r="K280" s="68"/>
      <c r="L280" s="68"/>
      <c r="M280" s="68"/>
      <c r="N280" s="68">
        <f t="shared" si="22"/>
        <v>0</v>
      </c>
      <c r="O280" s="68"/>
      <c r="Q280" s="79" t="s">
        <v>543</v>
      </c>
      <c r="R280" s="79" t="s">
        <v>544</v>
      </c>
      <c r="S280" s="80" t="s">
        <v>954</v>
      </c>
      <c r="T280" s="81">
        <v>16</v>
      </c>
      <c r="U280" s="68">
        <v>2874289.6568808607</v>
      </c>
      <c r="V280" s="68">
        <v>150912.40999999997</v>
      </c>
      <c r="W280" s="68">
        <v>149454</v>
      </c>
      <c r="X280" s="68">
        <v>0</v>
      </c>
      <c r="Y280" s="68">
        <v>325547.39239065186</v>
      </c>
      <c r="Z280" s="68">
        <v>407273.22746420297</v>
      </c>
      <c r="AA280" s="68">
        <v>99046.87655985466</v>
      </c>
      <c r="AB280" s="68">
        <v>35095.596847625449</v>
      </c>
      <c r="AC280" s="68">
        <f t="shared" si="23"/>
        <v>4110853.6801431957</v>
      </c>
      <c r="AD280" s="68">
        <v>69234.52</v>
      </c>
      <c r="AF280" s="79" t="s">
        <v>543</v>
      </c>
      <c r="AG280" s="79" t="s">
        <v>544</v>
      </c>
      <c r="AH280" s="80" t="s">
        <v>1156</v>
      </c>
      <c r="AI280" s="81">
        <v>16</v>
      </c>
      <c r="AJ280" s="68">
        <v>2908079.2203941727</v>
      </c>
      <c r="AK280" s="68">
        <v>152143.16</v>
      </c>
      <c r="AL280" s="68">
        <v>151628.11000000002</v>
      </c>
      <c r="AM280" s="68">
        <v>0</v>
      </c>
      <c r="AN280" s="68">
        <v>330950.71560611494</v>
      </c>
      <c r="AO280" s="68">
        <v>407273.22746420297</v>
      </c>
      <c r="AP280" s="68">
        <v>100442.61407558511</v>
      </c>
      <c r="AQ280" s="68">
        <v>35490.394975784235</v>
      </c>
      <c r="AR280" s="68">
        <f t="shared" si="24"/>
        <v>4157164.1325158598</v>
      </c>
      <c r="AS280" s="68">
        <v>71156.69</v>
      </c>
      <c r="AU280" s="79" t="s">
        <v>543</v>
      </c>
      <c r="AV280" s="79" t="s">
        <v>544</v>
      </c>
      <c r="AW280" s="80" t="s">
        <v>1157</v>
      </c>
      <c r="AX280" s="81">
        <v>16</v>
      </c>
      <c r="AY280" s="68">
        <v>2973796.3388037924</v>
      </c>
      <c r="AZ280" s="68">
        <v>156050.20000000001</v>
      </c>
      <c r="BA280" s="68">
        <v>155536.31</v>
      </c>
      <c r="BB280" s="68">
        <v>0</v>
      </c>
      <c r="BC280" s="68">
        <v>339583.82462914678</v>
      </c>
      <c r="BD280" s="68">
        <v>407273.22746420297</v>
      </c>
      <c r="BE280" s="68">
        <v>103246.11642405318</v>
      </c>
      <c r="BF280" s="68">
        <v>36407.551209299825</v>
      </c>
      <c r="BG280" s="68">
        <f t="shared" si="25"/>
        <v>4244884.5485304948</v>
      </c>
      <c r="BH280" s="68">
        <v>72990.98</v>
      </c>
    </row>
    <row r="281" spans="2:60">
      <c r="B281" s="79" t="s">
        <v>1135</v>
      </c>
      <c r="C281" s="79" t="s">
        <v>1151</v>
      </c>
      <c r="D281" s="80" t="s">
        <v>953</v>
      </c>
      <c r="E281" s="81">
        <v>19</v>
      </c>
      <c r="F281" s="68"/>
      <c r="G281" s="68"/>
      <c r="H281" s="68"/>
      <c r="I281" s="68"/>
      <c r="J281" s="68"/>
      <c r="K281" s="68"/>
      <c r="L281" s="68"/>
      <c r="M281" s="68"/>
      <c r="N281" s="68">
        <f t="shared" si="22"/>
        <v>0</v>
      </c>
      <c r="O281" s="68"/>
      <c r="Q281" s="79" t="s">
        <v>1135</v>
      </c>
      <c r="R281" s="79" t="s">
        <v>1151</v>
      </c>
      <c r="S281" s="80" t="s">
        <v>954</v>
      </c>
      <c r="T281" s="81">
        <v>16</v>
      </c>
      <c r="U281" s="68">
        <v>776417.3849381865</v>
      </c>
      <c r="V281" s="68">
        <v>23148.079999999998</v>
      </c>
      <c r="W281" s="68">
        <v>0</v>
      </c>
      <c r="X281" s="68">
        <v>0</v>
      </c>
      <c r="Y281" s="68">
        <v>51848.334006230369</v>
      </c>
      <c r="Z281" s="68">
        <v>0</v>
      </c>
      <c r="AA281" s="68">
        <v>0</v>
      </c>
      <c r="AB281" s="68">
        <v>7295.7926041535102</v>
      </c>
      <c r="AC281" s="68">
        <f t="shared" si="23"/>
        <v>858709.59154857032</v>
      </c>
      <c r="AD281" s="68">
        <v>0</v>
      </c>
      <c r="AF281" s="79" t="s">
        <v>1135</v>
      </c>
      <c r="AG281" s="79" t="s">
        <v>1151</v>
      </c>
      <c r="AH281" s="80" t="s">
        <v>1156</v>
      </c>
      <c r="AI281" s="81">
        <v>16</v>
      </c>
      <c r="AJ281" s="68">
        <v>779813.37962535943</v>
      </c>
      <c r="AK281" s="68">
        <v>23216.25</v>
      </c>
      <c r="AL281" s="68">
        <v>0</v>
      </c>
      <c r="AM281" s="68">
        <v>0</v>
      </c>
      <c r="AN281" s="68">
        <v>52121.82662865422</v>
      </c>
      <c r="AO281" s="68">
        <v>0</v>
      </c>
      <c r="AP281" s="68">
        <v>0</v>
      </c>
      <c r="AQ281" s="68">
        <v>7320.5315210822737</v>
      </c>
      <c r="AR281" s="68">
        <f t="shared" si="24"/>
        <v>862471.98777509597</v>
      </c>
      <c r="AS281" s="68">
        <v>0</v>
      </c>
      <c r="AU281" s="79" t="s">
        <v>1135</v>
      </c>
      <c r="AV281" s="79" t="s">
        <v>1151</v>
      </c>
      <c r="AW281" s="80" t="s">
        <v>1157</v>
      </c>
      <c r="AX281" s="81">
        <v>16</v>
      </c>
      <c r="AY281" s="68">
        <v>793281.01883733179</v>
      </c>
      <c r="AZ281" s="68">
        <v>23619.569999999996</v>
      </c>
      <c r="BA281" s="68">
        <v>0</v>
      </c>
      <c r="BB281" s="68">
        <v>0</v>
      </c>
      <c r="BC281" s="68">
        <v>53036.06916859476</v>
      </c>
      <c r="BD281" s="68">
        <v>0</v>
      </c>
      <c r="BE281" s="68">
        <v>0</v>
      </c>
      <c r="BF281" s="68">
        <v>7466.9401515038917</v>
      </c>
      <c r="BG281" s="68">
        <f t="shared" si="25"/>
        <v>877403.59815743042</v>
      </c>
      <c r="BH281" s="68">
        <v>0</v>
      </c>
    </row>
    <row r="282" spans="2:60">
      <c r="B282" s="79" t="s">
        <v>545</v>
      </c>
      <c r="C282" s="79" t="s">
        <v>546</v>
      </c>
      <c r="D282" s="80" t="s">
        <v>953</v>
      </c>
      <c r="E282" s="81">
        <v>19</v>
      </c>
      <c r="F282" s="68"/>
      <c r="G282" s="68"/>
      <c r="H282" s="68"/>
      <c r="I282" s="68"/>
      <c r="J282" s="68"/>
      <c r="K282" s="68"/>
      <c r="L282" s="68"/>
      <c r="M282" s="68"/>
      <c r="N282" s="68">
        <f t="shared" si="22"/>
        <v>0</v>
      </c>
      <c r="O282" s="68"/>
      <c r="Q282" s="79" t="s">
        <v>545</v>
      </c>
      <c r="R282" s="79" t="s">
        <v>546</v>
      </c>
      <c r="S282" s="80" t="s">
        <v>954</v>
      </c>
      <c r="T282" s="81">
        <v>16</v>
      </c>
      <c r="U282" s="68">
        <v>102463066.48683432</v>
      </c>
      <c r="V282" s="68">
        <v>2679404.7599999998</v>
      </c>
      <c r="W282" s="68">
        <v>1428398.54</v>
      </c>
      <c r="X282" s="68">
        <v>354862.66000000003</v>
      </c>
      <c r="Y282" s="68">
        <v>17152443.298315629</v>
      </c>
      <c r="Z282" s="68">
        <v>3657151.4409935377</v>
      </c>
      <c r="AA282" s="68">
        <v>5649613.8708393946</v>
      </c>
      <c r="AB282" s="68">
        <v>1158914.6781644821</v>
      </c>
      <c r="AC282" s="68">
        <f t="shared" si="23"/>
        <v>135222645.49514735</v>
      </c>
      <c r="AD282" s="68">
        <v>678789.76</v>
      </c>
      <c r="AF282" s="79" t="s">
        <v>545</v>
      </c>
      <c r="AG282" s="79" t="s">
        <v>546</v>
      </c>
      <c r="AH282" s="80" t="s">
        <v>1156</v>
      </c>
      <c r="AI282" s="81">
        <v>16</v>
      </c>
      <c r="AJ282" s="68">
        <v>103488753.20358594</v>
      </c>
      <c r="AK282" s="68">
        <v>2687150.2100000004</v>
      </c>
      <c r="AL282" s="68">
        <v>1437483.07</v>
      </c>
      <c r="AM282" s="68">
        <v>357066.44000000006</v>
      </c>
      <c r="AN282" s="68">
        <v>17319139.55840908</v>
      </c>
      <c r="AO282" s="68">
        <v>3657151.4409935377</v>
      </c>
      <c r="AP282" s="68">
        <v>5706400.6823960217</v>
      </c>
      <c r="AQ282" s="68">
        <v>1165556.2824820876</v>
      </c>
      <c r="AR282" s="68">
        <f t="shared" si="24"/>
        <v>136511165.09786665</v>
      </c>
      <c r="AS282" s="68">
        <v>692464.21000000008</v>
      </c>
      <c r="AU282" s="79" t="s">
        <v>545</v>
      </c>
      <c r="AV282" s="79" t="s">
        <v>546</v>
      </c>
      <c r="AW282" s="80" t="s">
        <v>1157</v>
      </c>
      <c r="AX282" s="81">
        <v>16</v>
      </c>
      <c r="AY282" s="68">
        <v>105525947.39782239</v>
      </c>
      <c r="AZ282" s="68">
        <v>2735339.26</v>
      </c>
      <c r="BA282" s="68">
        <v>1463240.62</v>
      </c>
      <c r="BB282" s="68">
        <v>363484.19</v>
      </c>
      <c r="BC282" s="68">
        <v>17654825.614592627</v>
      </c>
      <c r="BD282" s="68">
        <v>3657151.4409935377</v>
      </c>
      <c r="BE282" s="68">
        <v>5818079.7398651363</v>
      </c>
      <c r="BF282" s="68">
        <v>1188035.2349734008</v>
      </c>
      <c r="BG282" s="68">
        <f t="shared" si="25"/>
        <v>139111071.31824708</v>
      </c>
      <c r="BH282" s="68">
        <v>704967.82000000007</v>
      </c>
    </row>
    <row r="283" spans="2:60">
      <c r="B283" s="79" t="s">
        <v>547</v>
      </c>
      <c r="C283" s="79" t="s">
        <v>548</v>
      </c>
      <c r="D283" s="80" t="s">
        <v>953</v>
      </c>
      <c r="E283" s="81">
        <v>19</v>
      </c>
      <c r="F283" s="68"/>
      <c r="G283" s="68"/>
      <c r="H283" s="68"/>
      <c r="I283" s="68"/>
      <c r="J283" s="68"/>
      <c r="K283" s="68"/>
      <c r="L283" s="68"/>
      <c r="M283" s="68"/>
      <c r="N283" s="68">
        <f t="shared" si="22"/>
        <v>0</v>
      </c>
      <c r="O283" s="68"/>
      <c r="Q283" s="79" t="s">
        <v>547</v>
      </c>
      <c r="R283" s="79" t="s">
        <v>548</v>
      </c>
      <c r="S283" s="80" t="s">
        <v>954</v>
      </c>
      <c r="T283" s="81">
        <v>16</v>
      </c>
      <c r="U283" s="68">
        <v>41375861.678660549</v>
      </c>
      <c r="V283" s="68">
        <v>1520987.13</v>
      </c>
      <c r="W283" s="68">
        <v>621193.87999999989</v>
      </c>
      <c r="X283" s="68">
        <v>142850.37999999998</v>
      </c>
      <c r="Y283" s="68">
        <v>7194436.9388525169</v>
      </c>
      <c r="Z283" s="68">
        <v>2497747.7154437299</v>
      </c>
      <c r="AA283" s="68">
        <v>2323359.7156242505</v>
      </c>
      <c r="AB283" s="68">
        <v>483623.36858495325</v>
      </c>
      <c r="AC283" s="68">
        <f t="shared" si="23"/>
        <v>56575185.837166011</v>
      </c>
      <c r="AD283" s="68">
        <v>415125.02999999991</v>
      </c>
      <c r="AF283" s="79" t="s">
        <v>547</v>
      </c>
      <c r="AG283" s="79" t="s">
        <v>548</v>
      </c>
      <c r="AH283" s="80" t="s">
        <v>1156</v>
      </c>
      <c r="AI283" s="81">
        <v>16</v>
      </c>
      <c r="AJ283" s="68">
        <v>41786038.809997149</v>
      </c>
      <c r="AK283" s="68">
        <v>1524955.1400000001</v>
      </c>
      <c r="AL283" s="68">
        <v>625206.66999999993</v>
      </c>
      <c r="AM283" s="68">
        <v>143706.41</v>
      </c>
      <c r="AN283" s="68">
        <v>7264200.1701792022</v>
      </c>
      <c r="AO283" s="68">
        <v>2497747.7154437299</v>
      </c>
      <c r="AP283" s="68">
        <v>2346550.0863890713</v>
      </c>
      <c r="AQ283" s="68">
        <v>486390.95278320462</v>
      </c>
      <c r="AR283" s="68">
        <f t="shared" si="24"/>
        <v>57098256.724792361</v>
      </c>
      <c r="AS283" s="68">
        <v>423460.77</v>
      </c>
      <c r="AU283" s="79" t="s">
        <v>547</v>
      </c>
      <c r="AV283" s="79" t="s">
        <v>548</v>
      </c>
      <c r="AW283" s="80" t="s">
        <v>1157</v>
      </c>
      <c r="AX283" s="81">
        <v>16</v>
      </c>
      <c r="AY283" s="68">
        <v>42604999.961815529</v>
      </c>
      <c r="AZ283" s="68">
        <v>1552329.1799999997</v>
      </c>
      <c r="BA283" s="68">
        <v>636255.93999999994</v>
      </c>
      <c r="BB283" s="68">
        <v>146324.06999999998</v>
      </c>
      <c r="BC283" s="68">
        <v>7404923.4576860424</v>
      </c>
      <c r="BD283" s="68">
        <v>2497747.7154437299</v>
      </c>
      <c r="BE283" s="68">
        <v>2392591.651137122</v>
      </c>
      <c r="BF283" s="68">
        <v>495760.39735098928</v>
      </c>
      <c r="BG283" s="68">
        <f t="shared" si="25"/>
        <v>58162013.173433408</v>
      </c>
      <c r="BH283" s="68">
        <v>431080.79999999993</v>
      </c>
    </row>
    <row r="284" spans="2:60">
      <c r="B284" s="79" t="s">
        <v>549</v>
      </c>
      <c r="C284" s="79" t="s">
        <v>550</v>
      </c>
      <c r="D284" s="80" t="s">
        <v>953</v>
      </c>
      <c r="E284" s="81">
        <v>19</v>
      </c>
      <c r="F284" s="68"/>
      <c r="G284" s="68"/>
      <c r="H284" s="68"/>
      <c r="I284" s="68"/>
      <c r="J284" s="68"/>
      <c r="K284" s="68"/>
      <c r="L284" s="68"/>
      <c r="M284" s="68"/>
      <c r="N284" s="68">
        <f t="shared" si="22"/>
        <v>0</v>
      </c>
      <c r="O284" s="68"/>
      <c r="Q284" s="79" t="s">
        <v>549</v>
      </c>
      <c r="R284" s="79" t="s">
        <v>550</v>
      </c>
      <c r="S284" s="80" t="s">
        <v>954</v>
      </c>
      <c r="T284" s="81">
        <v>16</v>
      </c>
      <c r="U284" s="68">
        <v>20533949.587250166</v>
      </c>
      <c r="V284" s="68">
        <v>732313.42999999993</v>
      </c>
      <c r="W284" s="68">
        <v>163642.34</v>
      </c>
      <c r="X284" s="68">
        <v>70601.539999999994</v>
      </c>
      <c r="Y284" s="68">
        <v>3573990.0935219601</v>
      </c>
      <c r="Z284" s="68">
        <v>1182611.0341917616</v>
      </c>
      <c r="AA284" s="68">
        <v>868832.33174347377</v>
      </c>
      <c r="AB284" s="68">
        <v>236776.74618175998</v>
      </c>
      <c r="AC284" s="68">
        <f t="shared" si="23"/>
        <v>27675744.412889119</v>
      </c>
      <c r="AD284" s="68">
        <v>313027.31</v>
      </c>
      <c r="AF284" s="79" t="s">
        <v>549</v>
      </c>
      <c r="AG284" s="79" t="s">
        <v>550</v>
      </c>
      <c r="AH284" s="80" t="s">
        <v>1156</v>
      </c>
      <c r="AI284" s="81">
        <v>16</v>
      </c>
      <c r="AJ284" s="68">
        <v>20866435.972158533</v>
      </c>
      <c r="AK284" s="68">
        <v>738599.58</v>
      </c>
      <c r="AL284" s="68">
        <v>165889.45000000001</v>
      </c>
      <c r="AM284" s="68">
        <v>71581.679999999993</v>
      </c>
      <c r="AN284" s="68">
        <v>3632693.253383738</v>
      </c>
      <c r="AO284" s="68">
        <v>1182611.0341917616</v>
      </c>
      <c r="AP284" s="68">
        <v>883313.99292013911</v>
      </c>
      <c r="AQ284" s="68">
        <v>240276.17027592286</v>
      </c>
      <c r="AR284" s="68">
        <f t="shared" si="24"/>
        <v>28103352.262930088</v>
      </c>
      <c r="AS284" s="68">
        <v>321951.13</v>
      </c>
      <c r="AU284" s="79" t="s">
        <v>549</v>
      </c>
      <c r="AV284" s="79" t="s">
        <v>550</v>
      </c>
      <c r="AW284" s="80" t="s">
        <v>1157</v>
      </c>
      <c r="AX284" s="81">
        <v>16</v>
      </c>
      <c r="AY284" s="68">
        <v>21410991.703391902</v>
      </c>
      <c r="AZ284" s="68">
        <v>757983.04</v>
      </c>
      <c r="BA284" s="68">
        <v>170275.20000000001</v>
      </c>
      <c r="BB284" s="68">
        <v>73517.77</v>
      </c>
      <c r="BC284" s="68">
        <v>3728323.7182573467</v>
      </c>
      <c r="BD284" s="68">
        <v>1182611.0341917616</v>
      </c>
      <c r="BE284" s="68">
        <v>906436.0227701182</v>
      </c>
      <c r="BF284" s="68">
        <v>247136.1434925124</v>
      </c>
      <c r="BG284" s="68">
        <f t="shared" si="25"/>
        <v>28807645.082103636</v>
      </c>
      <c r="BH284" s="68">
        <v>330370.45</v>
      </c>
    </row>
    <row r="285" spans="2:60">
      <c r="B285" s="79" t="s">
        <v>551</v>
      </c>
      <c r="C285" s="79" t="s">
        <v>552</v>
      </c>
      <c r="D285" s="80" t="s">
        <v>953</v>
      </c>
      <c r="E285" s="81">
        <v>19</v>
      </c>
      <c r="F285" s="68"/>
      <c r="G285" s="68"/>
      <c r="H285" s="68"/>
      <c r="I285" s="68"/>
      <c r="J285" s="68"/>
      <c r="K285" s="68"/>
      <c r="L285" s="68"/>
      <c r="M285" s="68"/>
      <c r="N285" s="68">
        <f t="shared" si="22"/>
        <v>0</v>
      </c>
      <c r="O285" s="68"/>
      <c r="Q285" s="79" t="s">
        <v>551</v>
      </c>
      <c r="R285" s="79" t="s">
        <v>552</v>
      </c>
      <c r="S285" s="80" t="s">
        <v>954</v>
      </c>
      <c r="T285" s="81">
        <v>16</v>
      </c>
      <c r="U285" s="68">
        <v>29682620.026477303</v>
      </c>
      <c r="V285" s="68">
        <v>708764.18</v>
      </c>
      <c r="W285" s="68">
        <v>622948.32999999996</v>
      </c>
      <c r="X285" s="68">
        <v>102291.68</v>
      </c>
      <c r="Y285" s="68">
        <v>5353502.8623944446</v>
      </c>
      <c r="Z285" s="68">
        <v>1482119.7983345052</v>
      </c>
      <c r="AA285" s="68">
        <v>1965781.770392271</v>
      </c>
      <c r="AB285" s="68">
        <v>322881.62004708499</v>
      </c>
      <c r="AC285" s="68">
        <f t="shared" si="23"/>
        <v>40240910.267645597</v>
      </c>
      <c r="AD285" s="68">
        <v>0</v>
      </c>
      <c r="AF285" s="79" t="s">
        <v>551</v>
      </c>
      <c r="AG285" s="79" t="s">
        <v>552</v>
      </c>
      <c r="AH285" s="80" t="s">
        <v>1156</v>
      </c>
      <c r="AI285" s="81">
        <v>16</v>
      </c>
      <c r="AJ285" s="68">
        <v>30166372.355581857</v>
      </c>
      <c r="AK285" s="68">
        <v>718976.75999999989</v>
      </c>
      <c r="AL285" s="68">
        <v>631892.57000000007</v>
      </c>
      <c r="AM285" s="68">
        <v>103811.65000000001</v>
      </c>
      <c r="AN285" s="68">
        <v>5442042.4471536167</v>
      </c>
      <c r="AO285" s="68">
        <v>1482119.7983345052</v>
      </c>
      <c r="AP285" s="68">
        <v>1998965.3389148975</v>
      </c>
      <c r="AQ285" s="68">
        <v>327685.99165130407</v>
      </c>
      <c r="AR285" s="68">
        <f t="shared" si="24"/>
        <v>40871866.911636181</v>
      </c>
      <c r="AS285" s="68">
        <v>0</v>
      </c>
      <c r="AU285" s="79" t="s">
        <v>551</v>
      </c>
      <c r="AV285" s="79" t="s">
        <v>552</v>
      </c>
      <c r="AW285" s="80" t="s">
        <v>1157</v>
      </c>
      <c r="AX285" s="81">
        <v>16</v>
      </c>
      <c r="AY285" s="68">
        <v>30950013.98911209</v>
      </c>
      <c r="AZ285" s="68">
        <v>737746.57</v>
      </c>
      <c r="BA285" s="68">
        <v>648416.52</v>
      </c>
      <c r="BB285" s="68">
        <v>106453.36000000002</v>
      </c>
      <c r="BC285" s="68">
        <v>5584599.5947268223</v>
      </c>
      <c r="BD285" s="68">
        <v>1482119.7983345052</v>
      </c>
      <c r="BE285" s="68">
        <v>2051429.9771044408</v>
      </c>
      <c r="BF285" s="68">
        <v>337067.72878586501</v>
      </c>
      <c r="BG285" s="68">
        <f t="shared" si="25"/>
        <v>41897847.53806372</v>
      </c>
      <c r="BH285" s="68">
        <v>0</v>
      </c>
    </row>
    <row r="286" spans="2:60">
      <c r="B286" s="79" t="s">
        <v>553</v>
      </c>
      <c r="C286" s="79" t="s">
        <v>554</v>
      </c>
      <c r="D286" s="80" t="s">
        <v>953</v>
      </c>
      <c r="E286" s="81">
        <v>19</v>
      </c>
      <c r="F286" s="68"/>
      <c r="G286" s="68"/>
      <c r="H286" s="68"/>
      <c r="I286" s="68"/>
      <c r="J286" s="68"/>
      <c r="K286" s="68"/>
      <c r="L286" s="68"/>
      <c r="M286" s="68"/>
      <c r="N286" s="68">
        <f t="shared" si="22"/>
        <v>0</v>
      </c>
      <c r="O286" s="68"/>
      <c r="Q286" s="79" t="s">
        <v>553</v>
      </c>
      <c r="R286" s="79" t="s">
        <v>554</v>
      </c>
      <c r="S286" s="80" t="s">
        <v>954</v>
      </c>
      <c r="T286" s="81">
        <v>16</v>
      </c>
      <c r="U286" s="68">
        <v>15766952.800068272</v>
      </c>
      <c r="V286" s="68">
        <v>426148.01</v>
      </c>
      <c r="W286" s="68">
        <v>315871.09000000003</v>
      </c>
      <c r="X286" s="68">
        <v>52257.72</v>
      </c>
      <c r="Y286" s="68">
        <v>2075771.8291264691</v>
      </c>
      <c r="Z286" s="68">
        <v>929425.27972510678</v>
      </c>
      <c r="AA286" s="68">
        <v>221007.51953698925</v>
      </c>
      <c r="AB286" s="68">
        <v>149976.68693665043</v>
      </c>
      <c r="AC286" s="68">
        <f t="shared" si="23"/>
        <v>19937410.93539349</v>
      </c>
      <c r="AD286" s="68">
        <v>0</v>
      </c>
      <c r="AF286" s="79" t="s">
        <v>553</v>
      </c>
      <c r="AG286" s="79" t="s">
        <v>554</v>
      </c>
      <c r="AH286" s="80" t="s">
        <v>1156</v>
      </c>
      <c r="AI286" s="81">
        <v>16</v>
      </c>
      <c r="AJ286" s="68">
        <v>16023165.245565204</v>
      </c>
      <c r="AK286" s="68">
        <v>432379.57</v>
      </c>
      <c r="AL286" s="68">
        <v>320457.63</v>
      </c>
      <c r="AM286" s="68">
        <v>53020.979999999996</v>
      </c>
      <c r="AN286" s="68">
        <v>2110146.5207510893</v>
      </c>
      <c r="AO286" s="68">
        <v>929425.27972510678</v>
      </c>
      <c r="AP286" s="68">
        <v>224934.59358502878</v>
      </c>
      <c r="AQ286" s="68">
        <v>152208.64916111529</v>
      </c>
      <c r="AR286" s="68">
        <f t="shared" si="24"/>
        <v>20245738.468787547</v>
      </c>
      <c r="AS286" s="68">
        <v>0</v>
      </c>
      <c r="AU286" s="79" t="s">
        <v>553</v>
      </c>
      <c r="AV286" s="79" t="s">
        <v>554</v>
      </c>
      <c r="AW286" s="80" t="s">
        <v>1157</v>
      </c>
      <c r="AX286" s="81">
        <v>16</v>
      </c>
      <c r="AY286" s="68">
        <v>16437491.561826404</v>
      </c>
      <c r="AZ286" s="68">
        <v>443658.82</v>
      </c>
      <c r="BA286" s="68">
        <v>328850.12</v>
      </c>
      <c r="BB286" s="68">
        <v>54361.349999999991</v>
      </c>
      <c r="BC286" s="68">
        <v>2165433.2841369789</v>
      </c>
      <c r="BD286" s="68">
        <v>929425.27972510678</v>
      </c>
      <c r="BE286" s="68">
        <v>230722.57148031061</v>
      </c>
      <c r="BF286" s="68">
        <v>156565.1157813631</v>
      </c>
      <c r="BG286" s="68">
        <f t="shared" si="25"/>
        <v>20746508.102950171</v>
      </c>
      <c r="BH286" s="68">
        <v>0</v>
      </c>
    </row>
    <row r="287" spans="2:60">
      <c r="B287" s="79" t="s">
        <v>555</v>
      </c>
      <c r="C287" s="79" t="s">
        <v>556</v>
      </c>
      <c r="D287" s="80" t="s">
        <v>953</v>
      </c>
      <c r="E287" s="81">
        <v>19</v>
      </c>
      <c r="F287" s="68"/>
      <c r="G287" s="68"/>
      <c r="H287" s="68"/>
      <c r="I287" s="68"/>
      <c r="J287" s="68"/>
      <c r="K287" s="68"/>
      <c r="L287" s="68"/>
      <c r="M287" s="68"/>
      <c r="N287" s="68">
        <f t="shared" si="22"/>
        <v>0</v>
      </c>
      <c r="O287" s="68"/>
      <c r="Q287" s="79" t="s">
        <v>555</v>
      </c>
      <c r="R287" s="79" t="s">
        <v>556</v>
      </c>
      <c r="S287" s="80" t="s">
        <v>954</v>
      </c>
      <c r="T287" s="81">
        <v>16</v>
      </c>
      <c r="U287" s="68">
        <v>16800021.270736087</v>
      </c>
      <c r="V287" s="68">
        <v>641502.88000000012</v>
      </c>
      <c r="W287" s="68">
        <v>404618.24000000005</v>
      </c>
      <c r="X287" s="68">
        <v>55391.149999999994</v>
      </c>
      <c r="Y287" s="68">
        <v>2847760.0450518886</v>
      </c>
      <c r="Z287" s="68">
        <v>1244185.3958912154</v>
      </c>
      <c r="AA287" s="68">
        <v>659088.38799762691</v>
      </c>
      <c r="AB287" s="68">
        <v>202394.93149210885</v>
      </c>
      <c r="AC287" s="68">
        <f t="shared" si="23"/>
        <v>23282468.271168921</v>
      </c>
      <c r="AD287" s="68">
        <v>427505.97</v>
      </c>
      <c r="AF287" s="79" t="s">
        <v>555</v>
      </c>
      <c r="AG287" s="79" t="s">
        <v>556</v>
      </c>
      <c r="AH287" s="80" t="s">
        <v>1156</v>
      </c>
      <c r="AI287" s="81">
        <v>16</v>
      </c>
      <c r="AJ287" s="68">
        <v>17075368.942813121</v>
      </c>
      <c r="AK287" s="68">
        <v>644808.86</v>
      </c>
      <c r="AL287" s="68">
        <v>410583.17000000004</v>
      </c>
      <c r="AM287" s="68">
        <v>56163.71</v>
      </c>
      <c r="AN287" s="68">
        <v>2894651.7654319685</v>
      </c>
      <c r="AO287" s="68">
        <v>1244185.3958912154</v>
      </c>
      <c r="AP287" s="68">
        <v>670245.39023030584</v>
      </c>
      <c r="AQ287" s="68">
        <v>205398.90394853428</v>
      </c>
      <c r="AR287" s="68">
        <f t="shared" si="24"/>
        <v>23641043.73831515</v>
      </c>
      <c r="AS287" s="68">
        <v>439637.6</v>
      </c>
      <c r="AU287" s="79" t="s">
        <v>555</v>
      </c>
      <c r="AV287" s="79" t="s">
        <v>556</v>
      </c>
      <c r="AW287" s="80" t="s">
        <v>1157</v>
      </c>
      <c r="AX287" s="81">
        <v>16</v>
      </c>
      <c r="AY287" s="68">
        <v>17521558.030657761</v>
      </c>
      <c r="AZ287" s="68">
        <v>661702.35</v>
      </c>
      <c r="BA287" s="68">
        <v>421274.74</v>
      </c>
      <c r="BB287" s="68">
        <v>57662.240000000005</v>
      </c>
      <c r="BC287" s="68">
        <v>2970464.4087800169</v>
      </c>
      <c r="BD287" s="68">
        <v>1244185.3958912154</v>
      </c>
      <c r="BE287" s="68">
        <v>687837.93262620782</v>
      </c>
      <c r="BF287" s="68">
        <v>211284.67137074471</v>
      </c>
      <c r="BG287" s="68">
        <f t="shared" si="25"/>
        <v>24227076.409325942</v>
      </c>
      <c r="BH287" s="68">
        <v>451106.64</v>
      </c>
    </row>
    <row r="288" spans="2:60">
      <c r="B288" s="79" t="s">
        <v>557</v>
      </c>
      <c r="C288" s="79" t="s">
        <v>558</v>
      </c>
      <c r="D288" s="80" t="s">
        <v>953</v>
      </c>
      <c r="E288" s="81">
        <v>19</v>
      </c>
      <c r="F288" s="68"/>
      <c r="G288" s="68"/>
      <c r="H288" s="68"/>
      <c r="I288" s="68"/>
      <c r="J288" s="68"/>
      <c r="K288" s="68"/>
      <c r="L288" s="68"/>
      <c r="M288" s="68"/>
      <c r="N288" s="68">
        <f t="shared" si="22"/>
        <v>0</v>
      </c>
      <c r="O288" s="68"/>
      <c r="Q288" s="79" t="s">
        <v>557</v>
      </c>
      <c r="R288" s="79" t="s">
        <v>558</v>
      </c>
      <c r="S288" s="80" t="s">
        <v>954</v>
      </c>
      <c r="T288" s="81">
        <v>16</v>
      </c>
      <c r="U288" s="68">
        <v>15965592.271767888</v>
      </c>
      <c r="V288" s="68">
        <v>667699.78</v>
      </c>
      <c r="W288" s="68">
        <v>200330.68999999997</v>
      </c>
      <c r="X288" s="68">
        <v>55388.05</v>
      </c>
      <c r="Y288" s="68">
        <v>2809913.3124890034</v>
      </c>
      <c r="Z288" s="68">
        <v>1660864.4203018262</v>
      </c>
      <c r="AA288" s="68">
        <v>1037469.4901819756</v>
      </c>
      <c r="AB288" s="68">
        <v>192668.02287107706</v>
      </c>
      <c r="AC288" s="68">
        <f t="shared" si="23"/>
        <v>22869234.417611767</v>
      </c>
      <c r="AD288" s="68">
        <v>279308.38</v>
      </c>
      <c r="AF288" s="79" t="s">
        <v>557</v>
      </c>
      <c r="AG288" s="79" t="s">
        <v>558</v>
      </c>
      <c r="AH288" s="80" t="s">
        <v>1156</v>
      </c>
      <c r="AI288" s="81">
        <v>16</v>
      </c>
      <c r="AJ288" s="68">
        <v>16226446.060865369</v>
      </c>
      <c r="AK288" s="68">
        <v>673479.03999999992</v>
      </c>
      <c r="AL288" s="68">
        <v>203163.67</v>
      </c>
      <c r="AM288" s="68">
        <v>56191.94</v>
      </c>
      <c r="AN288" s="68">
        <v>2856130.8520630295</v>
      </c>
      <c r="AO288" s="68">
        <v>1660864.4203018262</v>
      </c>
      <c r="AP288" s="68">
        <v>1054814.8114565942</v>
      </c>
      <c r="AQ288" s="68">
        <v>195534.76688714698</v>
      </c>
      <c r="AR288" s="68">
        <f t="shared" si="24"/>
        <v>23213837.231573969</v>
      </c>
      <c r="AS288" s="68">
        <v>287211.67000000004</v>
      </c>
      <c r="AU288" s="79" t="s">
        <v>557</v>
      </c>
      <c r="AV288" s="79" t="s">
        <v>558</v>
      </c>
      <c r="AW288" s="80" t="s">
        <v>1157</v>
      </c>
      <c r="AX288" s="81">
        <v>16</v>
      </c>
      <c r="AY288" s="68">
        <v>16651978.64507639</v>
      </c>
      <c r="AZ288" s="68">
        <v>691148.16</v>
      </c>
      <c r="BA288" s="68">
        <v>208474.56</v>
      </c>
      <c r="BB288" s="68">
        <v>57614.780000000006</v>
      </c>
      <c r="BC288" s="68">
        <v>2931211.2116694096</v>
      </c>
      <c r="BD288" s="68">
        <v>1660864.4203018262</v>
      </c>
      <c r="BE288" s="68">
        <v>1082646.5583890565</v>
      </c>
      <c r="BF288" s="68">
        <v>201133.28754897788</v>
      </c>
      <c r="BG288" s="68">
        <f t="shared" si="25"/>
        <v>23779764.472985663</v>
      </c>
      <c r="BH288" s="68">
        <v>294692.84999999998</v>
      </c>
    </row>
    <row r="289" spans="2:60">
      <c r="B289" s="79" t="s">
        <v>559</v>
      </c>
      <c r="C289" s="79" t="s">
        <v>560</v>
      </c>
      <c r="D289" s="80" t="s">
        <v>953</v>
      </c>
      <c r="E289" s="81">
        <v>19</v>
      </c>
      <c r="F289" s="68"/>
      <c r="G289" s="68"/>
      <c r="H289" s="68"/>
      <c r="I289" s="68"/>
      <c r="J289" s="68"/>
      <c r="K289" s="68"/>
      <c r="L289" s="68"/>
      <c r="M289" s="68"/>
      <c r="N289" s="68">
        <f t="shared" si="22"/>
        <v>0</v>
      </c>
      <c r="O289" s="68"/>
      <c r="Q289" s="79" t="s">
        <v>559</v>
      </c>
      <c r="R289" s="79" t="s">
        <v>560</v>
      </c>
      <c r="S289" s="80" t="s">
        <v>954</v>
      </c>
      <c r="T289" s="81">
        <v>16</v>
      </c>
      <c r="U289" s="68">
        <v>4211243.9827735275</v>
      </c>
      <c r="V289" s="68">
        <v>213207.39</v>
      </c>
      <c r="W289" s="68">
        <v>0</v>
      </c>
      <c r="X289" s="68">
        <v>0</v>
      </c>
      <c r="Y289" s="68">
        <v>999669.10983537766</v>
      </c>
      <c r="Z289" s="68">
        <v>0</v>
      </c>
      <c r="AA289" s="68">
        <v>0</v>
      </c>
      <c r="AB289" s="68">
        <v>52871.336801202968</v>
      </c>
      <c r="AC289" s="68">
        <f t="shared" si="23"/>
        <v>5597593.239410108</v>
      </c>
      <c r="AD289" s="68">
        <v>120601.41999999998</v>
      </c>
      <c r="AF289" s="79" t="s">
        <v>559</v>
      </c>
      <c r="AG289" s="79" t="s">
        <v>560</v>
      </c>
      <c r="AH289" s="80" t="s">
        <v>1156</v>
      </c>
      <c r="AI289" s="81">
        <v>16</v>
      </c>
      <c r="AJ289" s="68">
        <v>4237526.4347415203</v>
      </c>
      <c r="AK289" s="68">
        <v>212892.04</v>
      </c>
      <c r="AL289" s="68">
        <v>0</v>
      </c>
      <c r="AM289" s="68">
        <v>0</v>
      </c>
      <c r="AN289" s="68">
        <v>1009352.0653082373</v>
      </c>
      <c r="AO289" s="68">
        <v>0</v>
      </c>
      <c r="AP289" s="68">
        <v>0</v>
      </c>
      <c r="AQ289" s="68">
        <v>53040.599725672975</v>
      </c>
      <c r="AR289" s="68">
        <f t="shared" si="24"/>
        <v>5635932.3497754307</v>
      </c>
      <c r="AS289" s="68">
        <v>123121.20999999999</v>
      </c>
      <c r="AU289" s="79" t="s">
        <v>559</v>
      </c>
      <c r="AV289" s="79" t="s">
        <v>560</v>
      </c>
      <c r="AW289" s="80" t="s">
        <v>1157</v>
      </c>
      <c r="AX289" s="81">
        <v>16</v>
      </c>
      <c r="AY289" s="68">
        <v>4308966.4372117296</v>
      </c>
      <c r="AZ289" s="68">
        <v>216674.08000000007</v>
      </c>
      <c r="BA289" s="68">
        <v>0</v>
      </c>
      <c r="BB289" s="68">
        <v>0</v>
      </c>
      <c r="BC289" s="68">
        <v>1028917.0059928994</v>
      </c>
      <c r="BD289" s="68">
        <v>0</v>
      </c>
      <c r="BE289" s="68">
        <v>0</v>
      </c>
      <c r="BF289" s="68">
        <v>53961.364131724462</v>
      </c>
      <c r="BG289" s="68">
        <f t="shared" si="25"/>
        <v>5733761.0073363539</v>
      </c>
      <c r="BH289" s="68">
        <v>125242.12</v>
      </c>
    </row>
    <row r="290" spans="2:60">
      <c r="B290" s="79" t="s">
        <v>561</v>
      </c>
      <c r="C290" s="79" t="s">
        <v>562</v>
      </c>
      <c r="D290" s="80" t="s">
        <v>953</v>
      </c>
      <c r="E290" s="81">
        <v>19</v>
      </c>
      <c r="F290" s="68"/>
      <c r="G290" s="68"/>
      <c r="H290" s="68"/>
      <c r="I290" s="68"/>
      <c r="J290" s="68"/>
      <c r="K290" s="68"/>
      <c r="L290" s="68"/>
      <c r="M290" s="68"/>
      <c r="N290" s="68">
        <f t="shared" si="22"/>
        <v>0</v>
      </c>
      <c r="O290" s="68"/>
      <c r="Q290" s="79" t="s">
        <v>561</v>
      </c>
      <c r="R290" s="79" t="s">
        <v>562</v>
      </c>
      <c r="S290" s="80" t="s">
        <v>954</v>
      </c>
      <c r="T290" s="81">
        <v>16</v>
      </c>
      <c r="U290" s="68">
        <v>1901278.1916160467</v>
      </c>
      <c r="V290" s="68">
        <v>14413.37</v>
      </c>
      <c r="W290" s="68">
        <v>0</v>
      </c>
      <c r="X290" s="68">
        <v>2286.2600000000002</v>
      </c>
      <c r="Y290" s="68">
        <v>89595.215831193462</v>
      </c>
      <c r="Z290" s="68">
        <v>243780.06715707498</v>
      </c>
      <c r="AA290" s="68">
        <v>29103.492675339505</v>
      </c>
      <c r="AB290" s="68">
        <v>19428.441767498851</v>
      </c>
      <c r="AC290" s="68">
        <f t="shared" si="23"/>
        <v>2299885.0390471532</v>
      </c>
      <c r="AD290" s="68">
        <v>0</v>
      </c>
      <c r="AF290" s="79" t="s">
        <v>561</v>
      </c>
      <c r="AG290" s="79" t="s">
        <v>562</v>
      </c>
      <c r="AH290" s="80" t="s">
        <v>1156</v>
      </c>
      <c r="AI290" s="81">
        <v>16</v>
      </c>
      <c r="AJ290" s="68">
        <v>1909379.410776383</v>
      </c>
      <c r="AK290" s="68">
        <v>14456.029999999999</v>
      </c>
      <c r="AL290" s="68">
        <v>0</v>
      </c>
      <c r="AM290" s="68">
        <v>2293.0200000000004</v>
      </c>
      <c r="AN290" s="68">
        <v>90045.967354040913</v>
      </c>
      <c r="AO290" s="68">
        <v>243780.06715707498</v>
      </c>
      <c r="AP290" s="68">
        <v>29259.421257208975</v>
      </c>
      <c r="AQ290" s="68">
        <v>19494.353317257483</v>
      </c>
      <c r="AR290" s="68">
        <f t="shared" si="24"/>
        <v>2308708.2698619654</v>
      </c>
      <c r="AS290" s="68">
        <v>0</v>
      </c>
      <c r="AU290" s="79" t="s">
        <v>561</v>
      </c>
      <c r="AV290" s="79" t="s">
        <v>562</v>
      </c>
      <c r="AW290" s="80" t="s">
        <v>1157</v>
      </c>
      <c r="AX290" s="81">
        <v>16</v>
      </c>
      <c r="AY290" s="68">
        <v>1942528.1104502114</v>
      </c>
      <c r="AZ290" s="68">
        <v>14708.39</v>
      </c>
      <c r="BA290" s="68">
        <v>0</v>
      </c>
      <c r="BB290" s="68">
        <v>2333.06</v>
      </c>
      <c r="BC290" s="68">
        <v>91624.539914702851</v>
      </c>
      <c r="BD290" s="68">
        <v>243780.06715707498</v>
      </c>
      <c r="BE290" s="68">
        <v>29773.931634017477</v>
      </c>
      <c r="BF290" s="68">
        <v>19884.246983602643</v>
      </c>
      <c r="BG290" s="68">
        <f t="shared" si="25"/>
        <v>2344632.3461396089</v>
      </c>
      <c r="BH290" s="68">
        <v>0</v>
      </c>
    </row>
    <row r="291" spans="2:60">
      <c r="B291" s="79" t="s">
        <v>563</v>
      </c>
      <c r="C291" s="79" t="s">
        <v>564</v>
      </c>
      <c r="D291" s="80" t="s">
        <v>953</v>
      </c>
      <c r="E291" s="81">
        <v>19</v>
      </c>
      <c r="F291" s="68"/>
      <c r="G291" s="68"/>
      <c r="H291" s="68"/>
      <c r="I291" s="68"/>
      <c r="J291" s="68"/>
      <c r="K291" s="68"/>
      <c r="L291" s="68"/>
      <c r="M291" s="68"/>
      <c r="N291" s="68">
        <f t="shared" si="22"/>
        <v>0</v>
      </c>
      <c r="O291" s="68"/>
      <c r="Q291" s="79" t="s">
        <v>563</v>
      </c>
      <c r="R291" s="79" t="s">
        <v>564</v>
      </c>
      <c r="S291" s="80" t="s">
        <v>954</v>
      </c>
      <c r="T291" s="81">
        <v>16</v>
      </c>
      <c r="U291" s="68">
        <v>587194.96928910608</v>
      </c>
      <c r="V291" s="68">
        <v>15882.230000000001</v>
      </c>
      <c r="W291" s="68">
        <v>0</v>
      </c>
      <c r="X291" s="68">
        <v>1056.57</v>
      </c>
      <c r="Y291" s="68">
        <v>39337.859778639366</v>
      </c>
      <c r="Z291" s="68">
        <v>88421.433507002279</v>
      </c>
      <c r="AA291" s="68">
        <v>0</v>
      </c>
      <c r="AB291" s="68">
        <v>5897.6729361385806</v>
      </c>
      <c r="AC291" s="68">
        <f t="shared" si="23"/>
        <v>748994.65551088634</v>
      </c>
      <c r="AD291" s="68">
        <v>11203.92</v>
      </c>
      <c r="AF291" s="79" t="s">
        <v>563</v>
      </c>
      <c r="AG291" s="79" t="s">
        <v>564</v>
      </c>
      <c r="AH291" s="80" t="s">
        <v>1156</v>
      </c>
      <c r="AI291" s="81">
        <v>16</v>
      </c>
      <c r="AJ291" s="68">
        <v>589868.12444439461</v>
      </c>
      <c r="AK291" s="68">
        <v>15776.950000000004</v>
      </c>
      <c r="AL291" s="68">
        <v>0</v>
      </c>
      <c r="AM291" s="68">
        <v>1059.67</v>
      </c>
      <c r="AN291" s="68">
        <v>39544.879888050971</v>
      </c>
      <c r="AO291" s="68">
        <v>88421.433507002279</v>
      </c>
      <c r="AP291" s="68">
        <v>0</v>
      </c>
      <c r="AQ291" s="68">
        <v>5917.6898279350717</v>
      </c>
      <c r="AR291" s="68">
        <f t="shared" si="24"/>
        <v>751977.7076673829</v>
      </c>
      <c r="AS291" s="68">
        <v>11388.96</v>
      </c>
      <c r="AU291" s="79" t="s">
        <v>563</v>
      </c>
      <c r="AV291" s="79" t="s">
        <v>564</v>
      </c>
      <c r="AW291" s="80" t="s">
        <v>1157</v>
      </c>
      <c r="AX291" s="81">
        <v>16</v>
      </c>
      <c r="AY291" s="68">
        <v>600109.12789081852</v>
      </c>
      <c r="AZ291" s="68">
        <v>16050.400000000001</v>
      </c>
      <c r="BA291" s="68">
        <v>0</v>
      </c>
      <c r="BB291" s="68">
        <v>1078.08</v>
      </c>
      <c r="BC291" s="68">
        <v>40236.940657128871</v>
      </c>
      <c r="BD291" s="68">
        <v>88421.433507002279</v>
      </c>
      <c r="BE291" s="68">
        <v>0</v>
      </c>
      <c r="BF291" s="68">
        <v>6036.0576244939584</v>
      </c>
      <c r="BG291" s="68">
        <f t="shared" si="25"/>
        <v>763519.47967944352</v>
      </c>
      <c r="BH291" s="68">
        <v>11587.439999999999</v>
      </c>
    </row>
    <row r="292" spans="2:60">
      <c r="B292" s="79" t="s">
        <v>565</v>
      </c>
      <c r="C292" s="79" t="s">
        <v>566</v>
      </c>
      <c r="D292" s="80" t="s">
        <v>953</v>
      </c>
      <c r="E292" s="81">
        <v>19</v>
      </c>
      <c r="F292" s="68"/>
      <c r="G292" s="68"/>
      <c r="H292" s="68"/>
      <c r="I292" s="68"/>
      <c r="J292" s="68"/>
      <c r="K292" s="68"/>
      <c r="L292" s="68"/>
      <c r="M292" s="68"/>
      <c r="N292" s="68">
        <f t="shared" si="22"/>
        <v>0</v>
      </c>
      <c r="O292" s="68"/>
      <c r="Q292" s="79" t="s">
        <v>565</v>
      </c>
      <c r="R292" s="79" t="s">
        <v>566</v>
      </c>
      <c r="S292" s="80" t="s">
        <v>954</v>
      </c>
      <c r="T292" s="81">
        <v>16</v>
      </c>
      <c r="U292" s="68">
        <v>2510827.067838972</v>
      </c>
      <c r="V292" s="68">
        <v>74430.889999999985</v>
      </c>
      <c r="W292" s="68">
        <v>0</v>
      </c>
      <c r="X292" s="68">
        <v>5864.76</v>
      </c>
      <c r="Y292" s="68">
        <v>270459.2125734837</v>
      </c>
      <c r="Z292" s="68">
        <v>122985.12751185482</v>
      </c>
      <c r="AA292" s="68">
        <v>178829.40447704747</v>
      </c>
      <c r="AB292" s="68">
        <v>29048.853233975358</v>
      </c>
      <c r="AC292" s="68">
        <f t="shared" si="23"/>
        <v>3251710.8456353326</v>
      </c>
      <c r="AD292" s="68">
        <v>59265.53</v>
      </c>
      <c r="AF292" s="79" t="s">
        <v>565</v>
      </c>
      <c r="AG292" s="79" t="s">
        <v>566</v>
      </c>
      <c r="AH292" s="80" t="s">
        <v>1156</v>
      </c>
      <c r="AI292" s="81">
        <v>16</v>
      </c>
      <c r="AJ292" s="68">
        <v>2538232.818541416</v>
      </c>
      <c r="AK292" s="68">
        <v>74633.16</v>
      </c>
      <c r="AL292" s="68">
        <v>0</v>
      </c>
      <c r="AM292" s="68">
        <v>5882.11</v>
      </c>
      <c r="AN292" s="68">
        <v>274931.39379745373</v>
      </c>
      <c r="AO292" s="68">
        <v>122985.12751185482</v>
      </c>
      <c r="AP292" s="68">
        <v>181580.0103065783</v>
      </c>
      <c r="AQ292" s="68">
        <v>29346.609823515173</v>
      </c>
      <c r="AR292" s="68">
        <f t="shared" si="24"/>
        <v>3288545.5899808179</v>
      </c>
      <c r="AS292" s="68">
        <v>60954.360000000008</v>
      </c>
      <c r="AU292" s="79" t="s">
        <v>565</v>
      </c>
      <c r="AV292" s="79" t="s">
        <v>566</v>
      </c>
      <c r="AW292" s="80" t="s">
        <v>1157</v>
      </c>
      <c r="AX292" s="81">
        <v>16</v>
      </c>
      <c r="AY292" s="68">
        <v>2594523.6050726157</v>
      </c>
      <c r="AZ292" s="68">
        <v>76637.479999999981</v>
      </c>
      <c r="BA292" s="68">
        <v>0</v>
      </c>
      <c r="BB292" s="68">
        <v>6086.2199999999993</v>
      </c>
      <c r="BC292" s="68">
        <v>282125.87324497395</v>
      </c>
      <c r="BD292" s="68">
        <v>122985.12751185482</v>
      </c>
      <c r="BE292" s="68">
        <v>186417.10288339973</v>
      </c>
      <c r="BF292" s="68">
        <v>30091.273858787958</v>
      </c>
      <c r="BG292" s="68">
        <f t="shared" si="25"/>
        <v>3361400.9825716321</v>
      </c>
      <c r="BH292" s="68">
        <v>62534.299999999996</v>
      </c>
    </row>
    <row r="293" spans="2:60">
      <c r="B293" s="79" t="s">
        <v>567</v>
      </c>
      <c r="C293" s="79" t="s">
        <v>568</v>
      </c>
      <c r="D293" s="80" t="s">
        <v>953</v>
      </c>
      <c r="E293" s="81">
        <v>19</v>
      </c>
      <c r="F293" s="68"/>
      <c r="G293" s="68"/>
      <c r="H293" s="68"/>
      <c r="I293" s="68"/>
      <c r="J293" s="68"/>
      <c r="K293" s="68"/>
      <c r="L293" s="68"/>
      <c r="M293" s="68"/>
      <c r="N293" s="68">
        <f t="shared" si="22"/>
        <v>0</v>
      </c>
      <c r="O293" s="68"/>
      <c r="Q293" s="79" t="s">
        <v>567</v>
      </c>
      <c r="R293" s="79" t="s">
        <v>568</v>
      </c>
      <c r="S293" s="80" t="s">
        <v>954</v>
      </c>
      <c r="T293" s="81">
        <v>16</v>
      </c>
      <c r="U293" s="68">
        <v>22377413.160604551</v>
      </c>
      <c r="V293" s="68">
        <v>550463.36</v>
      </c>
      <c r="W293" s="68">
        <v>242430.55</v>
      </c>
      <c r="X293" s="68">
        <v>76648.010000000009</v>
      </c>
      <c r="Y293" s="68">
        <v>3279639.1848357338</v>
      </c>
      <c r="Z293" s="68">
        <v>1077157.162120122</v>
      </c>
      <c r="AA293" s="68">
        <v>1482099.8313664857</v>
      </c>
      <c r="AB293" s="68">
        <v>251205.14562486112</v>
      </c>
      <c r="AC293" s="68">
        <f t="shared" si="23"/>
        <v>29337056.404551756</v>
      </c>
      <c r="AD293" s="68">
        <v>0</v>
      </c>
      <c r="AF293" s="79" t="s">
        <v>567</v>
      </c>
      <c r="AG293" s="79" t="s">
        <v>568</v>
      </c>
      <c r="AH293" s="80" t="s">
        <v>1156</v>
      </c>
      <c r="AI293" s="81">
        <v>16</v>
      </c>
      <c r="AJ293" s="68">
        <v>22747952.791327171</v>
      </c>
      <c r="AK293" s="68">
        <v>558442.29999999993</v>
      </c>
      <c r="AL293" s="68">
        <v>245938.11</v>
      </c>
      <c r="AM293" s="68">
        <v>77740.709999999992</v>
      </c>
      <c r="AN293" s="68">
        <v>3334118.4508269336</v>
      </c>
      <c r="AO293" s="68">
        <v>1077157.162120122</v>
      </c>
      <c r="AP293" s="68">
        <v>1506975.7922320482</v>
      </c>
      <c r="AQ293" s="68">
        <v>254940.1170556955</v>
      </c>
      <c r="AR293" s="68">
        <f t="shared" si="24"/>
        <v>29803265.43356197</v>
      </c>
      <c r="AS293" s="68">
        <v>0</v>
      </c>
      <c r="AU293" s="79" t="s">
        <v>567</v>
      </c>
      <c r="AV293" s="79" t="s">
        <v>568</v>
      </c>
      <c r="AW293" s="80" t="s">
        <v>1157</v>
      </c>
      <c r="AX293" s="81">
        <v>16</v>
      </c>
      <c r="AY293" s="68">
        <v>23341111.413810398</v>
      </c>
      <c r="AZ293" s="68">
        <v>572945.96000000008</v>
      </c>
      <c r="BA293" s="68">
        <v>252366.72999999998</v>
      </c>
      <c r="BB293" s="68">
        <v>79777.280000000013</v>
      </c>
      <c r="BC293" s="68">
        <v>3421114.407643043</v>
      </c>
      <c r="BD293" s="68">
        <v>1077157.162120122</v>
      </c>
      <c r="BE293" s="68">
        <v>1546420.1069243131</v>
      </c>
      <c r="BF293" s="68">
        <v>262243.18773143739</v>
      </c>
      <c r="BG293" s="68">
        <f t="shared" si="25"/>
        <v>30553136.248229317</v>
      </c>
      <c r="BH293" s="68">
        <v>0</v>
      </c>
    </row>
    <row r="294" spans="2:60">
      <c r="B294" s="79" t="s">
        <v>569</v>
      </c>
      <c r="C294" s="79" t="s">
        <v>570</v>
      </c>
      <c r="D294" s="80" t="s">
        <v>953</v>
      </c>
      <c r="E294" s="81">
        <v>19</v>
      </c>
      <c r="F294" s="68"/>
      <c r="G294" s="68"/>
      <c r="H294" s="68"/>
      <c r="I294" s="68"/>
      <c r="J294" s="68"/>
      <c r="K294" s="68"/>
      <c r="L294" s="68"/>
      <c r="M294" s="68"/>
      <c r="N294" s="68">
        <f t="shared" si="22"/>
        <v>0</v>
      </c>
      <c r="O294" s="68"/>
      <c r="Q294" s="79" t="s">
        <v>569</v>
      </c>
      <c r="R294" s="79" t="s">
        <v>570</v>
      </c>
      <c r="S294" s="80" t="s">
        <v>954</v>
      </c>
      <c r="T294" s="81">
        <v>16</v>
      </c>
      <c r="U294" s="68">
        <v>4606750.1901777312</v>
      </c>
      <c r="V294" s="68">
        <v>104598.61</v>
      </c>
      <c r="W294" s="68">
        <v>0</v>
      </c>
      <c r="X294" s="68">
        <v>15368.019999999999</v>
      </c>
      <c r="Y294" s="68">
        <v>687628.30825548572</v>
      </c>
      <c r="Z294" s="68">
        <v>505350.36466863821</v>
      </c>
      <c r="AA294" s="68">
        <v>484576.69509624731</v>
      </c>
      <c r="AB294" s="68">
        <v>53140.028869223781</v>
      </c>
      <c r="AC294" s="68">
        <f t="shared" si="23"/>
        <v>6457412.2170673255</v>
      </c>
      <c r="AD294" s="68">
        <v>0</v>
      </c>
      <c r="AF294" s="79" t="s">
        <v>569</v>
      </c>
      <c r="AG294" s="79" t="s">
        <v>570</v>
      </c>
      <c r="AH294" s="80" t="s">
        <v>1156</v>
      </c>
      <c r="AI294" s="81">
        <v>16</v>
      </c>
      <c r="AJ294" s="68">
        <v>4669859.121100191</v>
      </c>
      <c r="AK294" s="68">
        <v>106158.95999999999</v>
      </c>
      <c r="AL294" s="68">
        <v>0</v>
      </c>
      <c r="AM294" s="68">
        <v>15509.6</v>
      </c>
      <c r="AN294" s="68">
        <v>699069.46396202676</v>
      </c>
      <c r="AO294" s="68">
        <v>505350.36466863821</v>
      </c>
      <c r="AP294" s="68">
        <v>493045.62285622483</v>
      </c>
      <c r="AQ294" s="68">
        <v>53804.298123131506</v>
      </c>
      <c r="AR294" s="68">
        <f t="shared" si="24"/>
        <v>6542797.4307102123</v>
      </c>
      <c r="AS294" s="68">
        <v>0</v>
      </c>
      <c r="AU294" s="79" t="s">
        <v>569</v>
      </c>
      <c r="AV294" s="79" t="s">
        <v>570</v>
      </c>
      <c r="AW294" s="80" t="s">
        <v>1157</v>
      </c>
      <c r="AX294" s="81">
        <v>16</v>
      </c>
      <c r="AY294" s="68">
        <v>4781822.0500588436</v>
      </c>
      <c r="AZ294" s="68">
        <v>108885.20999999999</v>
      </c>
      <c r="BA294" s="68">
        <v>0</v>
      </c>
      <c r="BB294" s="68">
        <v>15975.060000000001</v>
      </c>
      <c r="BC294" s="68">
        <v>717304.1792193068</v>
      </c>
      <c r="BD294" s="68">
        <v>505350.36466863821</v>
      </c>
      <c r="BE294" s="68">
        <v>505701.1413204706</v>
      </c>
      <c r="BF294" s="68">
        <v>55247.914059844799</v>
      </c>
      <c r="BG294" s="68">
        <f t="shared" si="25"/>
        <v>6690285.9193271035</v>
      </c>
      <c r="BH294" s="68">
        <v>0</v>
      </c>
    </row>
    <row r="295" spans="2:60">
      <c r="B295" s="79" t="s">
        <v>571</v>
      </c>
      <c r="C295" s="79" t="s">
        <v>572</v>
      </c>
      <c r="D295" s="80" t="s">
        <v>953</v>
      </c>
      <c r="E295" s="81">
        <v>19</v>
      </c>
      <c r="F295" s="68"/>
      <c r="G295" s="68"/>
      <c r="H295" s="68"/>
      <c r="I295" s="68"/>
      <c r="J295" s="68"/>
      <c r="K295" s="68"/>
      <c r="L295" s="68"/>
      <c r="M295" s="68"/>
      <c r="N295" s="68">
        <f t="shared" si="22"/>
        <v>0</v>
      </c>
      <c r="O295" s="68"/>
      <c r="Q295" s="79" t="s">
        <v>571</v>
      </c>
      <c r="R295" s="79" t="s">
        <v>572</v>
      </c>
      <c r="S295" s="80" t="s">
        <v>954</v>
      </c>
      <c r="T295" s="81">
        <v>16</v>
      </c>
      <c r="U295" s="68">
        <v>2341659.9586759494</v>
      </c>
      <c r="V295" s="68">
        <v>36018.800000000003</v>
      </c>
      <c r="W295" s="68">
        <v>0</v>
      </c>
      <c r="X295" s="68">
        <v>0</v>
      </c>
      <c r="Y295" s="68">
        <v>179325.33445112049</v>
      </c>
      <c r="Z295" s="68">
        <v>0</v>
      </c>
      <c r="AA295" s="68">
        <v>99763.296586917393</v>
      </c>
      <c r="AB295" s="68">
        <v>24687.487865189556</v>
      </c>
      <c r="AC295" s="68">
        <f t="shared" si="23"/>
        <v>2681454.8775791763</v>
      </c>
      <c r="AD295" s="68">
        <v>0</v>
      </c>
      <c r="AF295" s="79" t="s">
        <v>571</v>
      </c>
      <c r="AG295" s="79" t="s">
        <v>572</v>
      </c>
      <c r="AH295" s="80" t="s">
        <v>1156</v>
      </c>
      <c r="AI295" s="81">
        <v>16</v>
      </c>
      <c r="AJ295" s="68">
        <v>2364162.8488961849</v>
      </c>
      <c r="AK295" s="68">
        <v>36510.19</v>
      </c>
      <c r="AL295" s="68">
        <v>0</v>
      </c>
      <c r="AM295" s="68">
        <v>0</v>
      </c>
      <c r="AN295" s="68">
        <v>182301.18630415588</v>
      </c>
      <c r="AO295" s="68">
        <v>0</v>
      </c>
      <c r="AP295" s="68">
        <v>101551.61509091697</v>
      </c>
      <c r="AQ295" s="68">
        <v>24908.160332298372</v>
      </c>
      <c r="AR295" s="68">
        <f t="shared" si="24"/>
        <v>2709434.0006235559</v>
      </c>
      <c r="AS295" s="68">
        <v>0</v>
      </c>
      <c r="AU295" s="79" t="s">
        <v>571</v>
      </c>
      <c r="AV295" s="79" t="s">
        <v>572</v>
      </c>
      <c r="AW295" s="80" t="s">
        <v>1157</v>
      </c>
      <c r="AX295" s="81">
        <v>16</v>
      </c>
      <c r="AY295" s="68">
        <v>2414400.1795912613</v>
      </c>
      <c r="AZ295" s="68">
        <v>37536.49</v>
      </c>
      <c r="BA295" s="68">
        <v>0</v>
      </c>
      <c r="BB295" s="68">
        <v>0</v>
      </c>
      <c r="BC295" s="68">
        <v>187055.72027989486</v>
      </c>
      <c r="BD295" s="68">
        <v>0</v>
      </c>
      <c r="BE295" s="68">
        <v>104158.30166846325</v>
      </c>
      <c r="BF295" s="68">
        <v>25512.756334806792</v>
      </c>
      <c r="BG295" s="68">
        <f t="shared" si="25"/>
        <v>2768663.4478744264</v>
      </c>
      <c r="BH295" s="68">
        <v>0</v>
      </c>
    </row>
    <row r="296" spans="2:60">
      <c r="B296" s="79" t="s">
        <v>573</v>
      </c>
      <c r="C296" s="79" t="s">
        <v>574</v>
      </c>
      <c r="D296" s="80" t="s">
        <v>953</v>
      </c>
      <c r="E296" s="81">
        <v>19</v>
      </c>
      <c r="F296" s="68"/>
      <c r="G296" s="68"/>
      <c r="H296" s="68"/>
      <c r="I296" s="68"/>
      <c r="J296" s="68"/>
      <c r="K296" s="68"/>
      <c r="L296" s="68"/>
      <c r="M296" s="68"/>
      <c r="N296" s="68">
        <f t="shared" si="22"/>
        <v>0</v>
      </c>
      <c r="O296" s="68"/>
      <c r="Q296" s="79" t="s">
        <v>573</v>
      </c>
      <c r="R296" s="79" t="s">
        <v>574</v>
      </c>
      <c r="S296" s="80" t="s">
        <v>954</v>
      </c>
      <c r="T296" s="81">
        <v>16</v>
      </c>
      <c r="U296" s="68">
        <v>2181817.7121643908</v>
      </c>
      <c r="V296" s="68">
        <v>36339.750000000007</v>
      </c>
      <c r="W296" s="68">
        <v>0</v>
      </c>
      <c r="X296" s="68">
        <v>0</v>
      </c>
      <c r="Y296" s="68">
        <v>142631.19109072664</v>
      </c>
      <c r="Z296" s="68">
        <v>230618.18335544484</v>
      </c>
      <c r="AA296" s="68">
        <v>35035.200550471731</v>
      </c>
      <c r="AB296" s="68">
        <v>22431.188335241284</v>
      </c>
      <c r="AC296" s="68">
        <f t="shared" si="23"/>
        <v>2659694.1054962757</v>
      </c>
      <c r="AD296" s="68">
        <v>10820.88</v>
      </c>
      <c r="AF296" s="79" t="s">
        <v>573</v>
      </c>
      <c r="AG296" s="79" t="s">
        <v>574</v>
      </c>
      <c r="AH296" s="80" t="s">
        <v>1156</v>
      </c>
      <c r="AI296" s="81">
        <v>16</v>
      </c>
      <c r="AJ296" s="68">
        <v>2202150.1925396789</v>
      </c>
      <c r="AK296" s="68">
        <v>36684.229999999996</v>
      </c>
      <c r="AL296" s="68">
        <v>0</v>
      </c>
      <c r="AM296" s="68">
        <v>0</v>
      </c>
      <c r="AN296" s="68">
        <v>144999.87852924346</v>
      </c>
      <c r="AO296" s="68">
        <v>230618.18335544484</v>
      </c>
      <c r="AP296" s="68">
        <v>35587.07648314043</v>
      </c>
      <c r="AQ296" s="68">
        <v>22623.838811066933</v>
      </c>
      <c r="AR296" s="68">
        <f t="shared" si="24"/>
        <v>2683760.3297185749</v>
      </c>
      <c r="AS296" s="68">
        <v>11096.929999999998</v>
      </c>
      <c r="AU296" s="79" t="s">
        <v>573</v>
      </c>
      <c r="AV296" s="79" t="s">
        <v>574</v>
      </c>
      <c r="AW296" s="80" t="s">
        <v>1157</v>
      </c>
      <c r="AX296" s="81">
        <v>16</v>
      </c>
      <c r="AY296" s="68">
        <v>2247547.5132883769</v>
      </c>
      <c r="AZ296" s="68">
        <v>37711.9</v>
      </c>
      <c r="BA296" s="68">
        <v>0</v>
      </c>
      <c r="BB296" s="68">
        <v>0</v>
      </c>
      <c r="BC296" s="68">
        <v>148788.63574351737</v>
      </c>
      <c r="BD296" s="68">
        <v>230618.18335544484</v>
      </c>
      <c r="BE296" s="68">
        <v>36540.375970169014</v>
      </c>
      <c r="BF296" s="68">
        <v>23162.978225736413</v>
      </c>
      <c r="BG296" s="68">
        <f t="shared" si="25"/>
        <v>2735758.9465832445</v>
      </c>
      <c r="BH296" s="68">
        <v>11389.359999999999</v>
      </c>
    </row>
    <row r="297" spans="2:60">
      <c r="B297" s="79" t="s">
        <v>575</v>
      </c>
      <c r="C297" s="79" t="s">
        <v>576</v>
      </c>
      <c r="D297" s="80" t="s">
        <v>953</v>
      </c>
      <c r="E297" s="81">
        <v>19</v>
      </c>
      <c r="F297" s="68"/>
      <c r="G297" s="68"/>
      <c r="H297" s="68"/>
      <c r="I297" s="68"/>
      <c r="J297" s="68"/>
      <c r="K297" s="68"/>
      <c r="L297" s="68"/>
      <c r="M297" s="68"/>
      <c r="N297" s="68">
        <f t="shared" si="22"/>
        <v>0</v>
      </c>
      <c r="O297" s="68"/>
      <c r="Q297" s="79" t="s">
        <v>575</v>
      </c>
      <c r="R297" s="79" t="s">
        <v>576</v>
      </c>
      <c r="S297" s="80" t="s">
        <v>954</v>
      </c>
      <c r="T297" s="81">
        <v>16</v>
      </c>
      <c r="U297" s="68">
        <v>563127.69027164055</v>
      </c>
      <c r="V297" s="68">
        <v>0</v>
      </c>
      <c r="W297" s="68">
        <v>0</v>
      </c>
      <c r="X297" s="68">
        <v>1344.7</v>
      </c>
      <c r="Y297" s="68">
        <v>69248.747089593118</v>
      </c>
      <c r="Z297" s="68">
        <v>77511.484798344856</v>
      </c>
      <c r="AA297" s="68">
        <v>0</v>
      </c>
      <c r="AB297" s="68">
        <v>5771.2832334304694</v>
      </c>
      <c r="AC297" s="68">
        <f t="shared" si="23"/>
        <v>717003.90539300896</v>
      </c>
      <c r="AD297" s="68">
        <v>0</v>
      </c>
      <c r="AF297" s="79" t="s">
        <v>575</v>
      </c>
      <c r="AG297" s="79" t="s">
        <v>576</v>
      </c>
      <c r="AH297" s="80" t="s">
        <v>1156</v>
      </c>
      <c r="AI297" s="81">
        <v>16</v>
      </c>
      <c r="AJ297" s="68">
        <v>565761.46301467007</v>
      </c>
      <c r="AK297" s="68">
        <v>0</v>
      </c>
      <c r="AL297" s="68">
        <v>0</v>
      </c>
      <c r="AM297" s="68">
        <v>1348.6599999999999</v>
      </c>
      <c r="AN297" s="68">
        <v>69587.336092172613</v>
      </c>
      <c r="AO297" s="68">
        <v>77511.484798344856</v>
      </c>
      <c r="AP297" s="68">
        <v>0</v>
      </c>
      <c r="AQ297" s="68">
        <v>5790.8616393643897</v>
      </c>
      <c r="AR297" s="68">
        <f t="shared" si="24"/>
        <v>719999.80554455204</v>
      </c>
      <c r="AS297" s="68">
        <v>0</v>
      </c>
      <c r="AU297" s="79" t="s">
        <v>575</v>
      </c>
      <c r="AV297" s="79" t="s">
        <v>576</v>
      </c>
      <c r="AW297" s="80" t="s">
        <v>1157</v>
      </c>
      <c r="AX297" s="81">
        <v>16</v>
      </c>
      <c r="AY297" s="68">
        <v>575613.80041519052</v>
      </c>
      <c r="AZ297" s="68">
        <v>0</v>
      </c>
      <c r="BA297" s="68">
        <v>0</v>
      </c>
      <c r="BB297" s="68">
        <v>1372.08</v>
      </c>
      <c r="BC297" s="68">
        <v>70801.999941815491</v>
      </c>
      <c r="BD297" s="68">
        <v>77511.484798344856</v>
      </c>
      <c r="BE297" s="68">
        <v>0</v>
      </c>
      <c r="BF297" s="68">
        <v>5906.6784721515141</v>
      </c>
      <c r="BG297" s="68">
        <f t="shared" si="25"/>
        <v>731206.0436275024</v>
      </c>
      <c r="BH297" s="68">
        <v>0</v>
      </c>
    </row>
    <row r="298" spans="2:60">
      <c r="B298" s="79" t="s">
        <v>577</v>
      </c>
      <c r="C298" s="79" t="s">
        <v>578</v>
      </c>
      <c r="D298" s="80" t="s">
        <v>953</v>
      </c>
      <c r="E298" s="81">
        <v>19</v>
      </c>
      <c r="F298" s="68"/>
      <c r="G298" s="68"/>
      <c r="H298" s="68"/>
      <c r="I298" s="68"/>
      <c r="J298" s="68"/>
      <c r="K298" s="68"/>
      <c r="L298" s="68"/>
      <c r="M298" s="68"/>
      <c r="N298" s="68">
        <f t="shared" si="22"/>
        <v>0</v>
      </c>
      <c r="O298" s="68"/>
      <c r="Q298" s="79" t="s">
        <v>577</v>
      </c>
      <c r="R298" s="79" t="s">
        <v>578</v>
      </c>
      <c r="S298" s="80" t="s">
        <v>954</v>
      </c>
      <c r="T298" s="81">
        <v>16</v>
      </c>
      <c r="U298" s="68">
        <v>2484155.4646514058</v>
      </c>
      <c r="V298" s="68">
        <v>26838.69</v>
      </c>
      <c r="W298" s="68">
        <v>0</v>
      </c>
      <c r="X298" s="68">
        <v>0</v>
      </c>
      <c r="Y298" s="68">
        <v>270540.49645951681</v>
      </c>
      <c r="Z298" s="68">
        <v>161677.43486944467</v>
      </c>
      <c r="AA298" s="68">
        <v>83358.065573749103</v>
      </c>
      <c r="AB298" s="68">
        <v>27030.741349779069</v>
      </c>
      <c r="AC298" s="68">
        <f t="shared" si="23"/>
        <v>3053600.8929038951</v>
      </c>
      <c r="AD298" s="68">
        <v>0</v>
      </c>
      <c r="AF298" s="79" t="s">
        <v>577</v>
      </c>
      <c r="AG298" s="79" t="s">
        <v>578</v>
      </c>
      <c r="AH298" s="80" t="s">
        <v>1156</v>
      </c>
      <c r="AI298" s="81">
        <v>16</v>
      </c>
      <c r="AJ298" s="68">
        <v>2508845.8281399505</v>
      </c>
      <c r="AK298" s="68">
        <v>27316.9</v>
      </c>
      <c r="AL298" s="68">
        <v>0</v>
      </c>
      <c r="AM298" s="68">
        <v>0</v>
      </c>
      <c r="AN298" s="68">
        <v>275010.40629854857</v>
      </c>
      <c r="AO298" s="68">
        <v>161677.43486944467</v>
      </c>
      <c r="AP298" s="68">
        <v>84650.560888924374</v>
      </c>
      <c r="AQ298" s="68">
        <v>27287.126147591043</v>
      </c>
      <c r="AR298" s="68">
        <f t="shared" si="24"/>
        <v>3084788.2563444586</v>
      </c>
      <c r="AS298" s="68">
        <v>0</v>
      </c>
      <c r="AU298" s="79" t="s">
        <v>577</v>
      </c>
      <c r="AV298" s="79" t="s">
        <v>578</v>
      </c>
      <c r="AW298" s="80" t="s">
        <v>1157</v>
      </c>
      <c r="AX298" s="81">
        <v>16</v>
      </c>
      <c r="AY298" s="68">
        <v>2562826.7832315722</v>
      </c>
      <c r="AZ298" s="68">
        <v>27996.65</v>
      </c>
      <c r="BA298" s="68">
        <v>0</v>
      </c>
      <c r="BB298" s="68">
        <v>0</v>
      </c>
      <c r="BC298" s="68">
        <v>282204.17435812077</v>
      </c>
      <c r="BD298" s="68">
        <v>161677.43486944467</v>
      </c>
      <c r="BE298" s="68">
        <v>86893.046424735017</v>
      </c>
      <c r="BF298" s="68">
        <v>27955.186791445129</v>
      </c>
      <c r="BG298" s="68">
        <f t="shared" si="25"/>
        <v>3149553.2756753173</v>
      </c>
      <c r="BH298" s="68">
        <v>0</v>
      </c>
    </row>
    <row r="299" spans="2:60">
      <c r="B299" s="79" t="s">
        <v>579</v>
      </c>
      <c r="C299" s="79" t="s">
        <v>580</v>
      </c>
      <c r="D299" s="80" t="s">
        <v>953</v>
      </c>
      <c r="E299" s="81">
        <v>19</v>
      </c>
      <c r="F299" s="68"/>
      <c r="G299" s="68"/>
      <c r="H299" s="68"/>
      <c r="I299" s="68"/>
      <c r="J299" s="68"/>
      <c r="K299" s="68"/>
      <c r="L299" s="68"/>
      <c r="M299" s="68"/>
      <c r="N299" s="68">
        <f t="shared" si="22"/>
        <v>0</v>
      </c>
      <c r="O299" s="68"/>
      <c r="Q299" s="79" t="s">
        <v>579</v>
      </c>
      <c r="R299" s="79" t="s">
        <v>580</v>
      </c>
      <c r="S299" s="80" t="s">
        <v>954</v>
      </c>
      <c r="T299" s="81">
        <v>16</v>
      </c>
      <c r="U299" s="68">
        <v>1895802.8218864216</v>
      </c>
      <c r="V299" s="68">
        <v>30909.54</v>
      </c>
      <c r="W299" s="68">
        <v>0</v>
      </c>
      <c r="X299" s="68">
        <v>0</v>
      </c>
      <c r="Y299" s="68">
        <v>79080.665454253511</v>
      </c>
      <c r="Z299" s="68">
        <v>206918.46943425387</v>
      </c>
      <c r="AA299" s="68">
        <v>0</v>
      </c>
      <c r="AB299" s="68">
        <v>19070.672229981981</v>
      </c>
      <c r="AC299" s="68">
        <f t="shared" si="23"/>
        <v>2257350.109004911</v>
      </c>
      <c r="AD299" s="68">
        <v>25567.940000000002</v>
      </c>
      <c r="AF299" s="79" t="s">
        <v>579</v>
      </c>
      <c r="AG299" s="79" t="s">
        <v>580</v>
      </c>
      <c r="AH299" s="80" t="s">
        <v>1156</v>
      </c>
      <c r="AI299" s="81">
        <v>16</v>
      </c>
      <c r="AJ299" s="68">
        <v>1903974.5577756283</v>
      </c>
      <c r="AK299" s="68">
        <v>30653.579999999998</v>
      </c>
      <c r="AL299" s="68">
        <v>0</v>
      </c>
      <c r="AM299" s="68">
        <v>0</v>
      </c>
      <c r="AN299" s="68">
        <v>79484.583917250056</v>
      </c>
      <c r="AO299" s="68">
        <v>206918.46943425387</v>
      </c>
      <c r="AP299" s="68">
        <v>0</v>
      </c>
      <c r="AQ299" s="68">
        <v>19135.351178464945</v>
      </c>
      <c r="AR299" s="68">
        <f t="shared" si="24"/>
        <v>2266156.7523055975</v>
      </c>
      <c r="AS299" s="68">
        <v>25990.210000000003</v>
      </c>
      <c r="AU299" s="79" t="s">
        <v>579</v>
      </c>
      <c r="AV299" s="79" t="s">
        <v>580</v>
      </c>
      <c r="AW299" s="80" t="s">
        <v>1157</v>
      </c>
      <c r="AX299" s="81">
        <v>16</v>
      </c>
      <c r="AY299" s="68">
        <v>1936929.6441874935</v>
      </c>
      <c r="AZ299" s="68">
        <v>31184.680000000008</v>
      </c>
      <c r="BA299" s="68">
        <v>0</v>
      </c>
      <c r="BB299" s="68">
        <v>0</v>
      </c>
      <c r="BC299" s="68">
        <v>80874.35259867998</v>
      </c>
      <c r="BD299" s="68">
        <v>206918.46943425387</v>
      </c>
      <c r="BE299" s="68">
        <v>0</v>
      </c>
      <c r="BF299" s="68">
        <v>19518.050002034288</v>
      </c>
      <c r="BG299" s="68">
        <f t="shared" si="25"/>
        <v>2301868.3362224614</v>
      </c>
      <c r="BH299" s="68">
        <v>26443.14</v>
      </c>
    </row>
    <row r="300" spans="2:60">
      <c r="B300" s="79" t="s">
        <v>581</v>
      </c>
      <c r="C300" s="79" t="s">
        <v>582</v>
      </c>
      <c r="D300" s="80" t="s">
        <v>953</v>
      </c>
      <c r="E300" s="81">
        <v>19</v>
      </c>
      <c r="F300" s="68"/>
      <c r="G300" s="68"/>
      <c r="H300" s="68"/>
      <c r="I300" s="68"/>
      <c r="J300" s="68"/>
      <c r="K300" s="68"/>
      <c r="L300" s="68"/>
      <c r="M300" s="68"/>
      <c r="N300" s="68">
        <f t="shared" si="22"/>
        <v>0</v>
      </c>
      <c r="O300" s="68"/>
      <c r="Q300" s="79" t="s">
        <v>581</v>
      </c>
      <c r="R300" s="79" t="s">
        <v>582</v>
      </c>
      <c r="S300" s="80" t="s">
        <v>954</v>
      </c>
      <c r="T300" s="81">
        <v>16</v>
      </c>
      <c r="U300" s="68">
        <v>2568194.4500547987</v>
      </c>
      <c r="V300" s="68">
        <v>73234.800000000017</v>
      </c>
      <c r="W300" s="68">
        <v>0</v>
      </c>
      <c r="X300" s="68">
        <v>5566.54</v>
      </c>
      <c r="Y300" s="68">
        <v>252930.18881126278</v>
      </c>
      <c r="Z300" s="68">
        <v>201611.19244078928</v>
      </c>
      <c r="AA300" s="68">
        <v>78607.940922993104</v>
      </c>
      <c r="AB300" s="68">
        <v>28716.593788319733</v>
      </c>
      <c r="AC300" s="68">
        <f t="shared" si="23"/>
        <v>3267037.0760181635</v>
      </c>
      <c r="AD300" s="68">
        <v>58175.37</v>
      </c>
      <c r="AF300" s="79" t="s">
        <v>581</v>
      </c>
      <c r="AG300" s="79" t="s">
        <v>582</v>
      </c>
      <c r="AH300" s="80" t="s">
        <v>1156</v>
      </c>
      <c r="AI300" s="81">
        <v>16</v>
      </c>
      <c r="AJ300" s="68">
        <v>2594062.5376844099</v>
      </c>
      <c r="AK300" s="68">
        <v>73449.449999999983</v>
      </c>
      <c r="AL300" s="68">
        <v>0</v>
      </c>
      <c r="AM300" s="68">
        <v>5583.02</v>
      </c>
      <c r="AN300" s="68">
        <v>257125.56905406367</v>
      </c>
      <c r="AO300" s="68">
        <v>201611.19244078928</v>
      </c>
      <c r="AP300" s="68">
        <v>79941.364993360301</v>
      </c>
      <c r="AQ300" s="68">
        <v>28994.438588053454</v>
      </c>
      <c r="AR300" s="68">
        <f t="shared" si="24"/>
        <v>3300512.9227606771</v>
      </c>
      <c r="AS300" s="68">
        <v>59745.350000000006</v>
      </c>
      <c r="AU300" s="79" t="s">
        <v>581</v>
      </c>
      <c r="AV300" s="79" t="s">
        <v>582</v>
      </c>
      <c r="AW300" s="80" t="s">
        <v>1157</v>
      </c>
      <c r="AX300" s="81">
        <v>16</v>
      </c>
      <c r="AY300" s="68">
        <v>2649848.5601146659</v>
      </c>
      <c r="AZ300" s="68">
        <v>75331.73000000004</v>
      </c>
      <c r="BA300" s="68">
        <v>0</v>
      </c>
      <c r="BB300" s="68">
        <v>5781.92</v>
      </c>
      <c r="BC300" s="68">
        <v>263846.26036334172</v>
      </c>
      <c r="BD300" s="68">
        <v>201611.19244078928</v>
      </c>
      <c r="BE300" s="68">
        <v>82093.763087984335</v>
      </c>
      <c r="BF300" s="68">
        <v>29709.913127598818</v>
      </c>
      <c r="BG300" s="68">
        <f t="shared" si="25"/>
        <v>3369527.4491343796</v>
      </c>
      <c r="BH300" s="68">
        <v>61304.109999999993</v>
      </c>
    </row>
    <row r="301" spans="2:60">
      <c r="B301" s="79" t="s">
        <v>583</v>
      </c>
      <c r="C301" s="79" t="s">
        <v>584</v>
      </c>
      <c r="D301" s="80" t="s">
        <v>953</v>
      </c>
      <c r="E301" s="81">
        <v>19</v>
      </c>
      <c r="F301" s="68"/>
      <c r="G301" s="68"/>
      <c r="H301" s="68"/>
      <c r="I301" s="68"/>
      <c r="J301" s="68"/>
      <c r="K301" s="68"/>
      <c r="L301" s="68"/>
      <c r="M301" s="68"/>
      <c r="N301" s="68">
        <f t="shared" si="22"/>
        <v>0</v>
      </c>
      <c r="O301" s="68"/>
      <c r="Q301" s="79" t="s">
        <v>583</v>
      </c>
      <c r="R301" s="79" t="s">
        <v>584</v>
      </c>
      <c r="S301" s="80" t="s">
        <v>954</v>
      </c>
      <c r="T301" s="81">
        <v>16</v>
      </c>
      <c r="U301" s="68">
        <v>2008614.0129195764</v>
      </c>
      <c r="V301" s="68">
        <v>34193.840000000004</v>
      </c>
      <c r="W301" s="68">
        <v>0</v>
      </c>
      <c r="X301" s="68">
        <v>0</v>
      </c>
      <c r="Y301" s="68">
        <v>155486.11238051191</v>
      </c>
      <c r="Z301" s="68">
        <v>340733.62511666561</v>
      </c>
      <c r="AA301" s="68">
        <v>128643.72190555927</v>
      </c>
      <c r="AB301" s="68">
        <v>21501.620823865756</v>
      </c>
      <c r="AC301" s="68">
        <f t="shared" si="23"/>
        <v>2689172.9331461787</v>
      </c>
      <c r="AD301" s="68">
        <v>0</v>
      </c>
      <c r="AF301" s="79" t="s">
        <v>583</v>
      </c>
      <c r="AG301" s="79" t="s">
        <v>584</v>
      </c>
      <c r="AH301" s="80" t="s">
        <v>1156</v>
      </c>
      <c r="AI301" s="81">
        <v>16</v>
      </c>
      <c r="AJ301" s="68">
        <v>2024506.4486248014</v>
      </c>
      <c r="AK301" s="68">
        <v>34679.870000000003</v>
      </c>
      <c r="AL301" s="68">
        <v>0</v>
      </c>
      <c r="AM301" s="68">
        <v>0</v>
      </c>
      <c r="AN301" s="68">
        <v>158081.05843172036</v>
      </c>
      <c r="AO301" s="68">
        <v>340733.62511666561</v>
      </c>
      <c r="AP301" s="68">
        <v>130937.79470460201</v>
      </c>
      <c r="AQ301" s="68">
        <v>21667.119100688491</v>
      </c>
      <c r="AR301" s="68">
        <f t="shared" si="24"/>
        <v>2710605.9159784778</v>
      </c>
      <c r="AS301" s="68">
        <v>0</v>
      </c>
      <c r="AU301" s="79" t="s">
        <v>583</v>
      </c>
      <c r="AV301" s="79" t="s">
        <v>584</v>
      </c>
      <c r="AW301" s="80" t="s">
        <v>1157</v>
      </c>
      <c r="AX301" s="81">
        <v>16</v>
      </c>
      <c r="AY301" s="68">
        <v>2065168.0432748995</v>
      </c>
      <c r="AZ301" s="68">
        <v>35576.370000000003</v>
      </c>
      <c r="BA301" s="68">
        <v>0</v>
      </c>
      <c r="BB301" s="68">
        <v>0</v>
      </c>
      <c r="BC301" s="68">
        <v>162218.03067434867</v>
      </c>
      <c r="BD301" s="68">
        <v>340733.62511666561</v>
      </c>
      <c r="BE301" s="68">
        <v>134260.84398941885</v>
      </c>
      <c r="BF301" s="68">
        <v>22169.53507607989</v>
      </c>
      <c r="BG301" s="68">
        <f t="shared" si="25"/>
        <v>2760126.4481314123</v>
      </c>
      <c r="BH301" s="68">
        <v>0</v>
      </c>
    </row>
    <row r="302" spans="2:60">
      <c r="B302" s="79" t="s">
        <v>585</v>
      </c>
      <c r="C302" s="79" t="s">
        <v>586</v>
      </c>
      <c r="D302" s="80" t="s">
        <v>953</v>
      </c>
      <c r="E302" s="81">
        <v>19</v>
      </c>
      <c r="F302" s="68"/>
      <c r="G302" s="68"/>
      <c r="H302" s="68"/>
      <c r="I302" s="68"/>
      <c r="J302" s="68"/>
      <c r="K302" s="68"/>
      <c r="L302" s="68"/>
      <c r="M302" s="68"/>
      <c r="N302" s="68">
        <f t="shared" si="22"/>
        <v>0</v>
      </c>
      <c r="O302" s="68"/>
      <c r="Q302" s="79" t="s">
        <v>585</v>
      </c>
      <c r="R302" s="79" t="s">
        <v>586</v>
      </c>
      <c r="S302" s="80" t="s">
        <v>954</v>
      </c>
      <c r="T302" s="81">
        <v>16</v>
      </c>
      <c r="U302" s="68">
        <v>2068450.5136195552</v>
      </c>
      <c r="V302" s="68">
        <v>28329.73</v>
      </c>
      <c r="W302" s="68">
        <v>0</v>
      </c>
      <c r="X302" s="68">
        <v>3479.09</v>
      </c>
      <c r="Y302" s="68">
        <v>105856.3081299583</v>
      </c>
      <c r="Z302" s="68">
        <v>357837.58632551122</v>
      </c>
      <c r="AA302" s="68">
        <v>54973.98564242851</v>
      </c>
      <c r="AB302" s="68">
        <v>21463.187802962027</v>
      </c>
      <c r="AC302" s="68">
        <f t="shared" si="23"/>
        <v>2640390.4015204152</v>
      </c>
      <c r="AD302" s="68">
        <v>0</v>
      </c>
      <c r="AF302" s="79" t="s">
        <v>585</v>
      </c>
      <c r="AG302" s="79" t="s">
        <v>586</v>
      </c>
      <c r="AH302" s="80" t="s">
        <v>1156</v>
      </c>
      <c r="AI302" s="81">
        <v>16</v>
      </c>
      <c r="AJ302" s="68">
        <v>2085217.3605833706</v>
      </c>
      <c r="AK302" s="68">
        <v>28812.35</v>
      </c>
      <c r="AL302" s="68">
        <v>0</v>
      </c>
      <c r="AM302" s="68">
        <v>3489.3800000000006</v>
      </c>
      <c r="AN302" s="68">
        <v>107610.07332646554</v>
      </c>
      <c r="AO302" s="68">
        <v>357837.58632551122</v>
      </c>
      <c r="AP302" s="68">
        <v>55755.409820880755</v>
      </c>
      <c r="AQ302" s="68">
        <v>21620.967598484363</v>
      </c>
      <c r="AR302" s="68">
        <f t="shared" si="24"/>
        <v>2660343.1276547126</v>
      </c>
      <c r="AS302" s="68">
        <v>0</v>
      </c>
      <c r="AU302" s="79" t="s">
        <v>585</v>
      </c>
      <c r="AV302" s="79" t="s">
        <v>586</v>
      </c>
      <c r="AW302" s="80" t="s">
        <v>1157</v>
      </c>
      <c r="AX302" s="81">
        <v>16</v>
      </c>
      <c r="AY302" s="68">
        <v>2126362.9878915269</v>
      </c>
      <c r="AZ302" s="68">
        <v>29518.22</v>
      </c>
      <c r="BA302" s="68">
        <v>0</v>
      </c>
      <c r="BB302" s="68">
        <v>3550.3</v>
      </c>
      <c r="BC302" s="68">
        <v>110423.99692289188</v>
      </c>
      <c r="BD302" s="68">
        <v>357837.58632551122</v>
      </c>
      <c r="BE302" s="68">
        <v>57126.713637863271</v>
      </c>
      <c r="BF302" s="68">
        <v>22113.572914936114</v>
      </c>
      <c r="BG302" s="68">
        <f t="shared" si="25"/>
        <v>2706933.3776927297</v>
      </c>
      <c r="BH302" s="68">
        <v>0</v>
      </c>
    </row>
    <row r="303" spans="2:60">
      <c r="B303" s="79" t="s">
        <v>587</v>
      </c>
      <c r="C303" s="79" t="s">
        <v>588</v>
      </c>
      <c r="D303" s="80" t="s">
        <v>953</v>
      </c>
      <c r="E303" s="81">
        <v>19</v>
      </c>
      <c r="F303" s="68"/>
      <c r="G303" s="68"/>
      <c r="H303" s="68"/>
      <c r="I303" s="68"/>
      <c r="J303" s="68"/>
      <c r="K303" s="68"/>
      <c r="L303" s="68"/>
      <c r="M303" s="68"/>
      <c r="N303" s="68">
        <f t="shared" si="22"/>
        <v>0</v>
      </c>
      <c r="O303" s="68"/>
      <c r="Q303" s="79" t="s">
        <v>587</v>
      </c>
      <c r="R303" s="79" t="s">
        <v>588</v>
      </c>
      <c r="S303" s="80" t="s">
        <v>954</v>
      </c>
      <c r="T303" s="81">
        <v>16</v>
      </c>
      <c r="U303" s="68">
        <v>5482889.641895229</v>
      </c>
      <c r="V303" s="68">
        <v>359483.28999999992</v>
      </c>
      <c r="W303" s="68">
        <v>282003.21000000002</v>
      </c>
      <c r="X303" s="68">
        <v>17289.04</v>
      </c>
      <c r="Y303" s="68">
        <v>774154.26124170655</v>
      </c>
      <c r="Z303" s="68">
        <v>127479.20159509029</v>
      </c>
      <c r="AA303" s="68">
        <v>0</v>
      </c>
      <c r="AB303" s="68">
        <v>68878.622123777866</v>
      </c>
      <c r="AC303" s="68">
        <f t="shared" si="23"/>
        <v>7291727.3668558039</v>
      </c>
      <c r="AD303" s="68">
        <v>179550.1</v>
      </c>
      <c r="AF303" s="79" t="s">
        <v>587</v>
      </c>
      <c r="AG303" s="79" t="s">
        <v>588</v>
      </c>
      <c r="AH303" s="80" t="s">
        <v>1156</v>
      </c>
      <c r="AI303" s="81">
        <v>16</v>
      </c>
      <c r="AJ303" s="68">
        <v>5572954.1935182996</v>
      </c>
      <c r="AK303" s="68">
        <v>362129.04000000004</v>
      </c>
      <c r="AL303" s="68">
        <v>286012.62</v>
      </c>
      <c r="AM303" s="68">
        <v>17532.599999999999</v>
      </c>
      <c r="AN303" s="68">
        <v>786913.69601489347</v>
      </c>
      <c r="AO303" s="68">
        <v>127479.20159509029</v>
      </c>
      <c r="AP303" s="68">
        <v>0</v>
      </c>
      <c r="AQ303" s="68">
        <v>69901.339078454301</v>
      </c>
      <c r="AR303" s="68">
        <f t="shared" si="24"/>
        <v>7407579.6502067372</v>
      </c>
      <c r="AS303" s="68">
        <v>184656.96</v>
      </c>
      <c r="AU303" s="79" t="s">
        <v>587</v>
      </c>
      <c r="AV303" s="79" t="s">
        <v>588</v>
      </c>
      <c r="AW303" s="80" t="s">
        <v>1157</v>
      </c>
      <c r="AX303" s="81">
        <v>16</v>
      </c>
      <c r="AY303" s="68">
        <v>5717868.1035260521</v>
      </c>
      <c r="AZ303" s="68">
        <v>371529.57999999996</v>
      </c>
      <c r="BA303" s="68">
        <v>293529.46000000002</v>
      </c>
      <c r="BB303" s="68">
        <v>17935.190000000002</v>
      </c>
      <c r="BC303" s="68">
        <v>807419.89385458152</v>
      </c>
      <c r="BD303" s="68">
        <v>127479.20159509029</v>
      </c>
      <c r="BE303" s="68">
        <v>0</v>
      </c>
      <c r="BF303" s="68">
        <v>71899.764328653924</v>
      </c>
      <c r="BG303" s="68">
        <f t="shared" si="25"/>
        <v>7597120.7833043784</v>
      </c>
      <c r="BH303" s="68">
        <v>189459.59</v>
      </c>
    </row>
    <row r="304" spans="2:60">
      <c r="B304" s="79" t="s">
        <v>589</v>
      </c>
      <c r="C304" s="79" t="s">
        <v>590</v>
      </c>
      <c r="D304" s="80" t="s">
        <v>953</v>
      </c>
      <c r="E304" s="81">
        <v>19</v>
      </c>
      <c r="F304" s="68"/>
      <c r="G304" s="68"/>
      <c r="H304" s="68"/>
      <c r="I304" s="68"/>
      <c r="J304" s="68"/>
      <c r="K304" s="68"/>
      <c r="L304" s="68"/>
      <c r="M304" s="68"/>
      <c r="N304" s="68">
        <f t="shared" si="22"/>
        <v>0</v>
      </c>
      <c r="O304" s="68"/>
      <c r="Q304" s="79" t="s">
        <v>589</v>
      </c>
      <c r="R304" s="79" t="s">
        <v>590</v>
      </c>
      <c r="S304" s="80" t="s">
        <v>954</v>
      </c>
      <c r="T304" s="81">
        <v>16</v>
      </c>
      <c r="U304" s="68">
        <v>10294979.293406015</v>
      </c>
      <c r="V304" s="68">
        <v>383426.09</v>
      </c>
      <c r="W304" s="68">
        <v>150702.66999999998</v>
      </c>
      <c r="X304" s="68">
        <v>35250.400000000001</v>
      </c>
      <c r="Y304" s="68">
        <v>1653515.8876977949</v>
      </c>
      <c r="Z304" s="68">
        <v>880574.75549225009</v>
      </c>
      <c r="AA304" s="68">
        <v>659248.08819178888</v>
      </c>
      <c r="AB304" s="68">
        <v>117117.24288352951</v>
      </c>
      <c r="AC304" s="68">
        <f t="shared" si="23"/>
        <v>14426471.857671378</v>
      </c>
      <c r="AD304" s="68">
        <v>251657.43</v>
      </c>
      <c r="AF304" s="79" t="s">
        <v>589</v>
      </c>
      <c r="AG304" s="79" t="s">
        <v>590</v>
      </c>
      <c r="AH304" s="80" t="s">
        <v>1156</v>
      </c>
      <c r="AI304" s="81">
        <v>16</v>
      </c>
      <c r="AJ304" s="68">
        <v>10465141.344858065</v>
      </c>
      <c r="AK304" s="68">
        <v>385541.08999999997</v>
      </c>
      <c r="AL304" s="68">
        <v>152880.44</v>
      </c>
      <c r="AM304" s="68">
        <v>35739.53</v>
      </c>
      <c r="AN304" s="68">
        <v>1680993.4307633594</v>
      </c>
      <c r="AO304" s="68">
        <v>880574.75549225009</v>
      </c>
      <c r="AP304" s="68">
        <v>670411.6263804147</v>
      </c>
      <c r="AQ304" s="68">
        <v>118859.08804763108</v>
      </c>
      <c r="AR304" s="68">
        <f t="shared" si="24"/>
        <v>14648875.195541721</v>
      </c>
      <c r="AS304" s="68">
        <v>258733.89</v>
      </c>
      <c r="AU304" s="79" t="s">
        <v>589</v>
      </c>
      <c r="AV304" s="79" t="s">
        <v>590</v>
      </c>
      <c r="AW304" s="80" t="s">
        <v>1157</v>
      </c>
      <c r="AX304" s="81">
        <v>16</v>
      </c>
      <c r="AY304" s="68">
        <v>10738757.956160009</v>
      </c>
      <c r="AZ304" s="68">
        <v>395534.11000000004</v>
      </c>
      <c r="BA304" s="68">
        <v>156810.38999999998</v>
      </c>
      <c r="BB304" s="68">
        <v>36654.42</v>
      </c>
      <c r="BC304" s="68">
        <v>1724862.8258267231</v>
      </c>
      <c r="BD304" s="68">
        <v>880574.75549225009</v>
      </c>
      <c r="BE304" s="68">
        <v>687949.36355121387</v>
      </c>
      <c r="BF304" s="68">
        <v>122262.70434742235</v>
      </c>
      <c r="BG304" s="68">
        <f t="shared" si="25"/>
        <v>15008828.205377618</v>
      </c>
      <c r="BH304" s="68">
        <v>265421.68</v>
      </c>
    </row>
    <row r="305" spans="2:60">
      <c r="B305" s="79" t="s">
        <v>591</v>
      </c>
      <c r="C305" s="79" t="s">
        <v>592</v>
      </c>
      <c r="D305" s="80" t="s">
        <v>953</v>
      </c>
      <c r="E305" s="81">
        <v>19</v>
      </c>
      <c r="F305" s="68"/>
      <c r="G305" s="68"/>
      <c r="H305" s="68"/>
      <c r="I305" s="68"/>
      <c r="J305" s="68"/>
      <c r="K305" s="68"/>
      <c r="L305" s="68"/>
      <c r="M305" s="68"/>
      <c r="N305" s="68">
        <f t="shared" si="22"/>
        <v>0</v>
      </c>
      <c r="O305" s="68"/>
      <c r="Q305" s="79" t="s">
        <v>591</v>
      </c>
      <c r="R305" s="79" t="s">
        <v>592</v>
      </c>
      <c r="S305" s="80" t="s">
        <v>954</v>
      </c>
      <c r="T305" s="81">
        <v>16</v>
      </c>
      <c r="U305" s="68">
        <v>126227462.73723979</v>
      </c>
      <c r="V305" s="68">
        <v>7660376.6100000013</v>
      </c>
      <c r="W305" s="68">
        <v>7790915.0199999996</v>
      </c>
      <c r="X305" s="68">
        <v>449706.75</v>
      </c>
      <c r="Y305" s="68">
        <v>21590331.613928076</v>
      </c>
      <c r="Z305" s="68">
        <v>3265829.1145323371</v>
      </c>
      <c r="AA305" s="68">
        <v>15983166.515060322</v>
      </c>
      <c r="AB305" s="68">
        <v>1713175.0108971</v>
      </c>
      <c r="AC305" s="68">
        <f t="shared" si="23"/>
        <v>189181398.96165767</v>
      </c>
      <c r="AD305" s="68">
        <v>4500435.59</v>
      </c>
      <c r="AF305" s="79" t="s">
        <v>591</v>
      </c>
      <c r="AG305" s="79" t="s">
        <v>592</v>
      </c>
      <c r="AH305" s="80" t="s">
        <v>1156</v>
      </c>
      <c r="AI305" s="81">
        <v>16</v>
      </c>
      <c r="AJ305" s="68">
        <v>128314780.45836467</v>
      </c>
      <c r="AK305" s="68">
        <v>7709173.830000001</v>
      </c>
      <c r="AL305" s="68">
        <v>7903254.2000000002</v>
      </c>
      <c r="AM305" s="68">
        <v>456232.99000000005</v>
      </c>
      <c r="AN305" s="68">
        <v>21949371.316891678</v>
      </c>
      <c r="AO305" s="68">
        <v>3265829.1145323371</v>
      </c>
      <c r="AP305" s="68">
        <v>16252178.511686506</v>
      </c>
      <c r="AQ305" s="68">
        <v>1738668.3017449677</v>
      </c>
      <c r="AR305" s="68">
        <f t="shared" si="24"/>
        <v>192216620.26322016</v>
      </c>
      <c r="AS305" s="68">
        <v>4627131.54</v>
      </c>
      <c r="AU305" s="79" t="s">
        <v>591</v>
      </c>
      <c r="AV305" s="79" t="s">
        <v>592</v>
      </c>
      <c r="AW305" s="80" t="s">
        <v>1157</v>
      </c>
      <c r="AX305" s="81">
        <v>16</v>
      </c>
      <c r="AY305" s="68">
        <v>131657300.33700328</v>
      </c>
      <c r="AZ305" s="68">
        <v>7909269.6200000001</v>
      </c>
      <c r="BA305" s="68">
        <v>8108763.3200000003</v>
      </c>
      <c r="BB305" s="68">
        <v>468079.00999999995</v>
      </c>
      <c r="BC305" s="68">
        <v>22522202.674303342</v>
      </c>
      <c r="BD305" s="68">
        <v>3265829.1145323371</v>
      </c>
      <c r="BE305" s="68">
        <v>16677295.011092324</v>
      </c>
      <c r="BF305" s="68">
        <v>1788461.4185503423</v>
      </c>
      <c r="BG305" s="68">
        <f t="shared" si="25"/>
        <v>197144881.57548162</v>
      </c>
      <c r="BH305" s="68">
        <v>4747681.0699999994</v>
      </c>
    </row>
    <row r="306" spans="2:60">
      <c r="B306" s="79" t="s">
        <v>593</v>
      </c>
      <c r="C306" s="79" t="s">
        <v>594</v>
      </c>
      <c r="D306" s="80" t="s">
        <v>953</v>
      </c>
      <c r="E306" s="81">
        <v>19</v>
      </c>
      <c r="F306" s="68"/>
      <c r="G306" s="68"/>
      <c r="H306" s="68"/>
      <c r="I306" s="68"/>
      <c r="J306" s="68"/>
      <c r="K306" s="68"/>
      <c r="L306" s="68"/>
      <c r="M306" s="68"/>
      <c r="N306" s="68">
        <f t="shared" si="22"/>
        <v>0</v>
      </c>
      <c r="O306" s="68"/>
      <c r="Q306" s="79" t="s">
        <v>593</v>
      </c>
      <c r="R306" s="79" t="s">
        <v>594</v>
      </c>
      <c r="S306" s="80" t="s">
        <v>954</v>
      </c>
      <c r="T306" s="81">
        <v>16</v>
      </c>
      <c r="U306" s="68">
        <v>26504228.948480275</v>
      </c>
      <c r="V306" s="68">
        <v>1128387.3700000001</v>
      </c>
      <c r="W306" s="68">
        <v>576300.84</v>
      </c>
      <c r="X306" s="68">
        <v>89326.63</v>
      </c>
      <c r="Y306" s="68">
        <v>3997560.6279839445</v>
      </c>
      <c r="Z306" s="68">
        <v>1696615.6666312818</v>
      </c>
      <c r="AA306" s="68">
        <v>1504693.2144536369</v>
      </c>
      <c r="AB306" s="68">
        <v>315372.49502827972</v>
      </c>
      <c r="AC306" s="68">
        <f t="shared" si="23"/>
        <v>36728813.812577419</v>
      </c>
      <c r="AD306" s="68">
        <v>916328.0199999999</v>
      </c>
      <c r="AF306" s="79" t="s">
        <v>593</v>
      </c>
      <c r="AG306" s="79" t="s">
        <v>594</v>
      </c>
      <c r="AH306" s="80" t="s">
        <v>1156</v>
      </c>
      <c r="AI306" s="81">
        <v>16</v>
      </c>
      <c r="AJ306" s="68">
        <v>26942248.607749462</v>
      </c>
      <c r="AK306" s="68">
        <v>1132073.7199999997</v>
      </c>
      <c r="AL306" s="68">
        <v>584644.87000000011</v>
      </c>
      <c r="AM306" s="68">
        <v>90649.329999999987</v>
      </c>
      <c r="AN306" s="68">
        <v>4063914.3079153216</v>
      </c>
      <c r="AO306" s="68">
        <v>1696615.6666312818</v>
      </c>
      <c r="AP306" s="68">
        <v>1530027.7833177038</v>
      </c>
      <c r="AQ306" s="68">
        <v>320063.8240435943</v>
      </c>
      <c r="AR306" s="68">
        <f t="shared" si="24"/>
        <v>37302309.81965737</v>
      </c>
      <c r="AS306" s="68">
        <v>942071.71000000008</v>
      </c>
      <c r="AU306" s="79" t="s">
        <v>593</v>
      </c>
      <c r="AV306" s="79" t="s">
        <v>594</v>
      </c>
      <c r="AW306" s="80" t="s">
        <v>1157</v>
      </c>
      <c r="AX306" s="81">
        <v>16</v>
      </c>
      <c r="AY306" s="68">
        <v>27644733.906342361</v>
      </c>
      <c r="AZ306" s="68">
        <v>1161502.6500000004</v>
      </c>
      <c r="BA306" s="68">
        <v>599799.75</v>
      </c>
      <c r="BB306" s="68">
        <v>93008.16</v>
      </c>
      <c r="BC306" s="68">
        <v>4169971.7803186029</v>
      </c>
      <c r="BD306" s="68">
        <v>1696615.6666312818</v>
      </c>
      <c r="BE306" s="68">
        <v>1570228.3928677207</v>
      </c>
      <c r="BF306" s="68">
        <v>329235.13574458659</v>
      </c>
      <c r="BG306" s="68">
        <f t="shared" si="25"/>
        <v>38231705.801904552</v>
      </c>
      <c r="BH306" s="68">
        <v>966610.36</v>
      </c>
    </row>
    <row r="307" spans="2:60">
      <c r="B307" s="79" t="s">
        <v>595</v>
      </c>
      <c r="C307" s="79" t="s">
        <v>596</v>
      </c>
      <c r="D307" s="80" t="s">
        <v>953</v>
      </c>
      <c r="E307" s="81">
        <v>19</v>
      </c>
      <c r="F307" s="68"/>
      <c r="G307" s="68"/>
      <c r="H307" s="68"/>
      <c r="I307" s="68"/>
      <c r="J307" s="68"/>
      <c r="K307" s="68"/>
      <c r="L307" s="68"/>
      <c r="M307" s="68"/>
      <c r="N307" s="68">
        <f t="shared" si="22"/>
        <v>0</v>
      </c>
      <c r="O307" s="68"/>
      <c r="Q307" s="79" t="s">
        <v>595</v>
      </c>
      <c r="R307" s="79" t="s">
        <v>596</v>
      </c>
      <c r="S307" s="80" t="s">
        <v>954</v>
      </c>
      <c r="T307" s="81">
        <v>16</v>
      </c>
      <c r="U307" s="68">
        <v>30433844.216804538</v>
      </c>
      <c r="V307" s="68">
        <v>1132049.67</v>
      </c>
      <c r="W307" s="68">
        <v>381703.25</v>
      </c>
      <c r="X307" s="68">
        <v>103157.85999999999</v>
      </c>
      <c r="Y307" s="68">
        <v>4733496.1674683196</v>
      </c>
      <c r="Z307" s="68">
        <v>1418678.4617330029</v>
      </c>
      <c r="AA307" s="68">
        <v>1924526.1142971732</v>
      </c>
      <c r="AB307" s="68">
        <v>352317.32231619954</v>
      </c>
      <c r="AC307" s="68">
        <f t="shared" si="23"/>
        <v>41209943.522619233</v>
      </c>
      <c r="AD307" s="68">
        <v>730170.46000000008</v>
      </c>
      <c r="AF307" s="79" t="s">
        <v>595</v>
      </c>
      <c r="AG307" s="79" t="s">
        <v>596</v>
      </c>
      <c r="AH307" s="80" t="s">
        <v>1156</v>
      </c>
      <c r="AI307" s="81">
        <v>16</v>
      </c>
      <c r="AJ307" s="68">
        <v>30937187.628980704</v>
      </c>
      <c r="AK307" s="68">
        <v>1138294.26</v>
      </c>
      <c r="AL307" s="68">
        <v>387354.91999999993</v>
      </c>
      <c r="AM307" s="68">
        <v>104617.61</v>
      </c>
      <c r="AN307" s="68">
        <v>4812159.7189923683</v>
      </c>
      <c r="AO307" s="68">
        <v>1418678.4617330029</v>
      </c>
      <c r="AP307" s="68">
        <v>1956823.2512101557</v>
      </c>
      <c r="AQ307" s="68">
        <v>357561.34860111028</v>
      </c>
      <c r="AR307" s="68">
        <f t="shared" si="24"/>
        <v>41863472.719517343</v>
      </c>
      <c r="AS307" s="68">
        <v>750795.52</v>
      </c>
      <c r="AU307" s="79" t="s">
        <v>595</v>
      </c>
      <c r="AV307" s="79" t="s">
        <v>596</v>
      </c>
      <c r="AW307" s="80" t="s">
        <v>1157</v>
      </c>
      <c r="AX307" s="81">
        <v>16</v>
      </c>
      <c r="AY307" s="68">
        <v>31743274.358690221</v>
      </c>
      <c r="AZ307" s="68">
        <v>1167859.2900000003</v>
      </c>
      <c r="BA307" s="68">
        <v>397416.34</v>
      </c>
      <c r="BB307" s="68">
        <v>107317.10000000002</v>
      </c>
      <c r="BC307" s="68">
        <v>4937752.5139526902</v>
      </c>
      <c r="BD307" s="68">
        <v>1418678.4617330029</v>
      </c>
      <c r="BE307" s="68">
        <v>2008196.350610371</v>
      </c>
      <c r="BF307" s="68">
        <v>367803.92596104741</v>
      </c>
      <c r="BG307" s="68">
        <f t="shared" si="25"/>
        <v>42918615.480947331</v>
      </c>
      <c r="BH307" s="68">
        <v>770317.1399999999</v>
      </c>
    </row>
    <row r="308" spans="2:60">
      <c r="B308" s="79" t="s">
        <v>597</v>
      </c>
      <c r="C308" s="79" t="s">
        <v>598</v>
      </c>
      <c r="D308" s="80" t="s">
        <v>953</v>
      </c>
      <c r="E308" s="81">
        <v>19</v>
      </c>
      <c r="F308" s="68"/>
      <c r="G308" s="68"/>
      <c r="H308" s="68"/>
      <c r="I308" s="68"/>
      <c r="J308" s="68"/>
      <c r="K308" s="68"/>
      <c r="L308" s="68"/>
      <c r="M308" s="68"/>
      <c r="N308" s="68">
        <f t="shared" si="22"/>
        <v>0</v>
      </c>
      <c r="O308" s="68"/>
      <c r="Q308" s="79" t="s">
        <v>597</v>
      </c>
      <c r="R308" s="79" t="s">
        <v>598</v>
      </c>
      <c r="S308" s="80" t="s">
        <v>954</v>
      </c>
      <c r="T308" s="81">
        <v>16</v>
      </c>
      <c r="U308" s="68">
        <v>6966500.7343330216</v>
      </c>
      <c r="V308" s="68">
        <v>472925.06999999995</v>
      </c>
      <c r="W308" s="68">
        <v>599544.96</v>
      </c>
      <c r="X308" s="68">
        <v>0</v>
      </c>
      <c r="Y308" s="68">
        <v>842658.77811572084</v>
      </c>
      <c r="Z308" s="68">
        <v>241227.89162407967</v>
      </c>
      <c r="AA308" s="68">
        <v>696590.51960157638</v>
      </c>
      <c r="AB308" s="68">
        <v>94182.096277844161</v>
      </c>
      <c r="AC308" s="68">
        <f t="shared" si="23"/>
        <v>10158775.819952242</v>
      </c>
      <c r="AD308" s="68">
        <v>245145.77</v>
      </c>
      <c r="AF308" s="79" t="s">
        <v>597</v>
      </c>
      <c r="AG308" s="79" t="s">
        <v>598</v>
      </c>
      <c r="AH308" s="80" t="s">
        <v>1156</v>
      </c>
      <c r="AI308" s="81">
        <v>16</v>
      </c>
      <c r="AJ308" s="68">
        <v>7069029.8313139174</v>
      </c>
      <c r="AK308" s="68">
        <v>476356.35</v>
      </c>
      <c r="AL308" s="68">
        <v>608246.44000000006</v>
      </c>
      <c r="AM308" s="68">
        <v>0</v>
      </c>
      <c r="AN308" s="68">
        <v>856650.64129876369</v>
      </c>
      <c r="AO308" s="68">
        <v>241227.89162407967</v>
      </c>
      <c r="AP308" s="68">
        <v>708321.76855530147</v>
      </c>
      <c r="AQ308" s="68">
        <v>95461.980175027624</v>
      </c>
      <c r="AR308" s="68">
        <f t="shared" si="24"/>
        <v>10307312.232967092</v>
      </c>
      <c r="AS308" s="68">
        <v>252017.32999999996</v>
      </c>
      <c r="AU308" s="79" t="s">
        <v>597</v>
      </c>
      <c r="AV308" s="79" t="s">
        <v>598</v>
      </c>
      <c r="AW308" s="80" t="s">
        <v>1157</v>
      </c>
      <c r="AX308" s="81">
        <v>16</v>
      </c>
      <c r="AY308" s="68">
        <v>7243670.8928445354</v>
      </c>
      <c r="AZ308" s="68">
        <v>488711.42000000004</v>
      </c>
      <c r="BA308" s="68">
        <v>624007.34</v>
      </c>
      <c r="BB308" s="68">
        <v>0</v>
      </c>
      <c r="BC308" s="68">
        <v>879006.14910742571</v>
      </c>
      <c r="BD308" s="68">
        <v>241227.89162407967</v>
      </c>
      <c r="BE308" s="68">
        <v>726858.22762436746</v>
      </c>
      <c r="BF308" s="68">
        <v>98101.185381960124</v>
      </c>
      <c r="BG308" s="68">
        <f t="shared" si="25"/>
        <v>10560171.19658237</v>
      </c>
      <c r="BH308" s="68">
        <v>258588.08999999997</v>
      </c>
    </row>
    <row r="309" spans="2:60">
      <c r="B309" s="79" t="s">
        <v>599</v>
      </c>
      <c r="C309" s="79" t="s">
        <v>600</v>
      </c>
      <c r="D309" s="80" t="s">
        <v>953</v>
      </c>
      <c r="E309" s="81">
        <v>19</v>
      </c>
      <c r="F309" s="68"/>
      <c r="G309" s="68"/>
      <c r="H309" s="68"/>
      <c r="I309" s="68"/>
      <c r="J309" s="68"/>
      <c r="K309" s="68"/>
      <c r="L309" s="68"/>
      <c r="M309" s="68"/>
      <c r="N309" s="68">
        <f t="shared" si="22"/>
        <v>0</v>
      </c>
      <c r="O309" s="68"/>
      <c r="Q309" s="79" t="s">
        <v>599</v>
      </c>
      <c r="R309" s="79" t="s">
        <v>600</v>
      </c>
      <c r="S309" s="80" t="s">
        <v>954</v>
      </c>
      <c r="T309" s="81">
        <v>16</v>
      </c>
      <c r="U309" s="68">
        <v>28925526.903880842</v>
      </c>
      <c r="V309" s="68">
        <v>1899904.62</v>
      </c>
      <c r="W309" s="68">
        <v>1921098.87</v>
      </c>
      <c r="X309" s="68">
        <v>100084.25</v>
      </c>
      <c r="Y309" s="68">
        <v>4726412.2676807735</v>
      </c>
      <c r="Z309" s="68">
        <v>1064658.8894883883</v>
      </c>
      <c r="AA309" s="68">
        <v>2374801.207998937</v>
      </c>
      <c r="AB309" s="68">
        <v>382999.53605630249</v>
      </c>
      <c r="AC309" s="68">
        <f t="shared" si="23"/>
        <v>42420981.045105249</v>
      </c>
      <c r="AD309" s="68">
        <v>1025494.5</v>
      </c>
      <c r="AF309" s="79" t="s">
        <v>599</v>
      </c>
      <c r="AG309" s="79" t="s">
        <v>600</v>
      </c>
      <c r="AH309" s="80" t="s">
        <v>1156</v>
      </c>
      <c r="AI309" s="81">
        <v>16</v>
      </c>
      <c r="AJ309" s="68">
        <v>29403492.225006159</v>
      </c>
      <c r="AK309" s="68">
        <v>1913229.9699999997</v>
      </c>
      <c r="AL309" s="68">
        <v>1948719.89</v>
      </c>
      <c r="AM309" s="68">
        <v>101534.97</v>
      </c>
      <c r="AN309" s="68">
        <v>4804967.0494054584</v>
      </c>
      <c r="AO309" s="68">
        <v>1064658.8894883883</v>
      </c>
      <c r="AP309" s="68">
        <v>2415000.6487318398</v>
      </c>
      <c r="AQ309" s="68">
        <v>388694.63048267365</v>
      </c>
      <c r="AR309" s="68">
        <f t="shared" si="24"/>
        <v>43094702.153114527</v>
      </c>
      <c r="AS309" s="68">
        <v>1054403.8799999999</v>
      </c>
      <c r="AU309" s="79" t="s">
        <v>599</v>
      </c>
      <c r="AV309" s="79" t="s">
        <v>600</v>
      </c>
      <c r="AW309" s="80" t="s">
        <v>1157</v>
      </c>
      <c r="AX309" s="81">
        <v>16</v>
      </c>
      <c r="AY309" s="68">
        <v>30169206.757820543</v>
      </c>
      <c r="AZ309" s="68">
        <v>1962877.2299999997</v>
      </c>
      <c r="BA309" s="68">
        <v>1999430.4899999998</v>
      </c>
      <c r="BB309" s="68">
        <v>104180.9</v>
      </c>
      <c r="BC309" s="68">
        <v>4930360.7218026863</v>
      </c>
      <c r="BD309" s="68">
        <v>1064658.8894883883</v>
      </c>
      <c r="BE309" s="68">
        <v>2478129.9270009296</v>
      </c>
      <c r="BF309" s="68">
        <v>399827.34756124765</v>
      </c>
      <c r="BG309" s="68">
        <f t="shared" si="25"/>
        <v>44190562.793673806</v>
      </c>
      <c r="BH309" s="68">
        <v>1081890.53</v>
      </c>
    </row>
    <row r="310" spans="2:60">
      <c r="B310" s="79" t="s">
        <v>601</v>
      </c>
      <c r="C310" s="79" t="s">
        <v>602</v>
      </c>
      <c r="D310" s="80" t="s">
        <v>953</v>
      </c>
      <c r="E310" s="81">
        <v>19</v>
      </c>
      <c r="F310" s="68"/>
      <c r="G310" s="68"/>
      <c r="H310" s="68"/>
      <c r="I310" s="68"/>
      <c r="J310" s="68"/>
      <c r="K310" s="68"/>
      <c r="L310" s="68"/>
      <c r="M310" s="68"/>
      <c r="N310" s="68">
        <f t="shared" si="22"/>
        <v>0</v>
      </c>
      <c r="O310" s="68"/>
      <c r="Q310" s="79" t="s">
        <v>601</v>
      </c>
      <c r="R310" s="79" t="s">
        <v>602</v>
      </c>
      <c r="S310" s="80" t="s">
        <v>954</v>
      </c>
      <c r="T310" s="81">
        <v>16</v>
      </c>
      <c r="U310" s="68">
        <v>55485249.701762669</v>
      </c>
      <c r="V310" s="68">
        <v>3526884.8</v>
      </c>
      <c r="W310" s="68">
        <v>3344754.03</v>
      </c>
      <c r="X310" s="68">
        <v>186049.12</v>
      </c>
      <c r="Y310" s="68">
        <v>8452043.2564570028</v>
      </c>
      <c r="Z310" s="68">
        <v>2912320.3003943963</v>
      </c>
      <c r="AA310" s="68">
        <v>2342592.5071131419</v>
      </c>
      <c r="AB310" s="68">
        <v>703458.6250513345</v>
      </c>
      <c r="AC310" s="68">
        <f t="shared" si="23"/>
        <v>78862329.170778543</v>
      </c>
      <c r="AD310" s="68">
        <v>1908976.8299999998</v>
      </c>
      <c r="AF310" s="79" t="s">
        <v>601</v>
      </c>
      <c r="AG310" s="79" t="s">
        <v>602</v>
      </c>
      <c r="AH310" s="80" t="s">
        <v>1156</v>
      </c>
      <c r="AI310" s="81">
        <v>16</v>
      </c>
      <c r="AJ310" s="68">
        <v>56404103.250865199</v>
      </c>
      <c r="AK310" s="68">
        <v>3551594.4799999995</v>
      </c>
      <c r="AL310" s="68">
        <v>3392943.9699999997</v>
      </c>
      <c r="AM310" s="68">
        <v>188716.30999999997</v>
      </c>
      <c r="AN310" s="68">
        <v>8592606.5089360662</v>
      </c>
      <c r="AO310" s="68">
        <v>2912320.3003943963</v>
      </c>
      <c r="AP310" s="68">
        <v>2382302.6797930333</v>
      </c>
      <c r="AQ310" s="68">
        <v>713922.86543267965</v>
      </c>
      <c r="AR310" s="68">
        <f t="shared" si="24"/>
        <v>80101208.445421368</v>
      </c>
      <c r="AS310" s="68">
        <v>1962698.0799999998</v>
      </c>
      <c r="AU310" s="79" t="s">
        <v>601</v>
      </c>
      <c r="AV310" s="79" t="s">
        <v>602</v>
      </c>
      <c r="AW310" s="80" t="s">
        <v>1157</v>
      </c>
      <c r="AX310" s="81">
        <v>16</v>
      </c>
      <c r="AY310" s="68">
        <v>57874055.870062575</v>
      </c>
      <c r="AZ310" s="68">
        <v>3643685.28</v>
      </c>
      <c r="BA310" s="68">
        <v>3481190.6799999997</v>
      </c>
      <c r="BB310" s="68">
        <v>193660.82</v>
      </c>
      <c r="BC310" s="68">
        <v>8816853.4259351641</v>
      </c>
      <c r="BD310" s="68">
        <v>2912320.3003943963</v>
      </c>
      <c r="BE310" s="68">
        <v>2444709.3957211794</v>
      </c>
      <c r="BF310" s="68">
        <v>734369.46093657613</v>
      </c>
      <c r="BG310" s="68">
        <f t="shared" si="25"/>
        <v>82114682.843049899</v>
      </c>
      <c r="BH310" s="68">
        <v>2013837.6099999999</v>
      </c>
    </row>
    <row r="311" spans="2:60">
      <c r="B311" s="79" t="s">
        <v>603</v>
      </c>
      <c r="C311" s="79" t="s">
        <v>604</v>
      </c>
      <c r="D311" s="80" t="s">
        <v>953</v>
      </c>
      <c r="E311" s="81">
        <v>19</v>
      </c>
      <c r="F311" s="68"/>
      <c r="G311" s="68"/>
      <c r="H311" s="68"/>
      <c r="I311" s="68"/>
      <c r="J311" s="68"/>
      <c r="K311" s="68"/>
      <c r="L311" s="68"/>
      <c r="M311" s="68"/>
      <c r="N311" s="68">
        <f t="shared" si="22"/>
        <v>0</v>
      </c>
      <c r="O311" s="68"/>
      <c r="Q311" s="79" t="s">
        <v>603</v>
      </c>
      <c r="R311" s="79" t="s">
        <v>604</v>
      </c>
      <c r="S311" s="80" t="s">
        <v>954</v>
      </c>
      <c r="T311" s="81">
        <v>16</v>
      </c>
      <c r="U311" s="68">
        <v>31997037.244691707</v>
      </c>
      <c r="V311" s="68">
        <v>2278859.8099999996</v>
      </c>
      <c r="W311" s="68">
        <v>2186101.19</v>
      </c>
      <c r="X311" s="68">
        <v>116604.86999999998</v>
      </c>
      <c r="Y311" s="68">
        <v>5352019.848709804</v>
      </c>
      <c r="Z311" s="68">
        <v>1588986.5055398466</v>
      </c>
      <c r="AA311" s="68">
        <v>4884976.9164431412</v>
      </c>
      <c r="AB311" s="68">
        <v>410398.72925157845</v>
      </c>
      <c r="AC311" s="68">
        <f t="shared" si="23"/>
        <v>49884529.244636081</v>
      </c>
      <c r="AD311" s="68">
        <v>1069544.1300000001</v>
      </c>
      <c r="AF311" s="79" t="s">
        <v>603</v>
      </c>
      <c r="AG311" s="79" t="s">
        <v>604</v>
      </c>
      <c r="AH311" s="80" t="s">
        <v>1156</v>
      </c>
      <c r="AI311" s="81">
        <v>16</v>
      </c>
      <c r="AJ311" s="68">
        <v>32518759.956910305</v>
      </c>
      <c r="AK311" s="68">
        <v>2297129.58</v>
      </c>
      <c r="AL311" s="68">
        <v>2217777.91</v>
      </c>
      <c r="AM311" s="68">
        <v>118296.9</v>
      </c>
      <c r="AN311" s="68">
        <v>5441188.8181915004</v>
      </c>
      <c r="AO311" s="68">
        <v>1588986.5055398466</v>
      </c>
      <c r="AP311" s="68">
        <v>4967817.9370267447</v>
      </c>
      <c r="AQ311" s="68">
        <v>416508.6143765524</v>
      </c>
      <c r="AR311" s="68">
        <f t="shared" si="24"/>
        <v>50666133.942044951</v>
      </c>
      <c r="AS311" s="68">
        <v>1099667.72</v>
      </c>
      <c r="AU311" s="79" t="s">
        <v>603</v>
      </c>
      <c r="AV311" s="79" t="s">
        <v>604</v>
      </c>
      <c r="AW311" s="80" t="s">
        <v>1157</v>
      </c>
      <c r="AX311" s="81">
        <v>16</v>
      </c>
      <c r="AY311" s="68">
        <v>33358464.716497131</v>
      </c>
      <c r="AZ311" s="68">
        <v>2356674.62</v>
      </c>
      <c r="BA311" s="68">
        <v>2275318.77</v>
      </c>
      <c r="BB311" s="68">
        <v>121332.04</v>
      </c>
      <c r="BC311" s="68">
        <v>5583209.1395185804</v>
      </c>
      <c r="BD311" s="68">
        <v>1588986.5055398466</v>
      </c>
      <c r="BE311" s="68">
        <v>5097650.4122337494</v>
      </c>
      <c r="BF311" s="68">
        <v>428430.35996052623</v>
      </c>
      <c r="BG311" s="68">
        <f t="shared" si="25"/>
        <v>51938306.863749832</v>
      </c>
      <c r="BH311" s="68">
        <v>1128240.3</v>
      </c>
    </row>
    <row r="312" spans="2:60">
      <c r="B312" s="79" t="s">
        <v>605</v>
      </c>
      <c r="C312" s="79" t="s">
        <v>606</v>
      </c>
      <c r="D312" s="80" t="s">
        <v>953</v>
      </c>
      <c r="E312" s="81">
        <v>19</v>
      </c>
      <c r="F312" s="68"/>
      <c r="G312" s="68"/>
      <c r="H312" s="68"/>
      <c r="I312" s="68"/>
      <c r="J312" s="68"/>
      <c r="K312" s="68"/>
      <c r="L312" s="68"/>
      <c r="M312" s="68"/>
      <c r="N312" s="68">
        <f t="shared" si="22"/>
        <v>0</v>
      </c>
      <c r="O312" s="68"/>
      <c r="Q312" s="79" t="s">
        <v>605</v>
      </c>
      <c r="R312" s="79" t="s">
        <v>606</v>
      </c>
      <c r="S312" s="80" t="s">
        <v>954</v>
      </c>
      <c r="T312" s="81">
        <v>16</v>
      </c>
      <c r="U312" s="68">
        <v>9080568.9195921477</v>
      </c>
      <c r="V312" s="68">
        <v>574967.70000000007</v>
      </c>
      <c r="W312" s="68">
        <v>567176.09000000008</v>
      </c>
      <c r="X312" s="68">
        <v>30736.05</v>
      </c>
      <c r="Y312" s="68">
        <v>1318766.8434469556</v>
      </c>
      <c r="Z312" s="68">
        <v>786930.93142372172</v>
      </c>
      <c r="AA312" s="68">
        <v>427229.11971791193</v>
      </c>
      <c r="AB312" s="68">
        <v>116673.6759088356</v>
      </c>
      <c r="AC312" s="68">
        <f t="shared" si="23"/>
        <v>13223941.300089573</v>
      </c>
      <c r="AD312" s="68">
        <v>320891.96999999997</v>
      </c>
      <c r="AF312" s="79" t="s">
        <v>605</v>
      </c>
      <c r="AG312" s="79" t="s">
        <v>606</v>
      </c>
      <c r="AH312" s="80" t="s">
        <v>1156</v>
      </c>
      <c r="AI312" s="81">
        <v>16</v>
      </c>
      <c r="AJ312" s="68">
        <v>9231380.2553396188</v>
      </c>
      <c r="AK312" s="68">
        <v>578914.79</v>
      </c>
      <c r="AL312" s="68">
        <v>575300.57000000007</v>
      </c>
      <c r="AM312" s="68">
        <v>31115.55</v>
      </c>
      <c r="AN312" s="68">
        <v>1340683.2943127074</v>
      </c>
      <c r="AO312" s="68">
        <v>786930.93142372172</v>
      </c>
      <c r="AP312" s="68">
        <v>434496.65323863795</v>
      </c>
      <c r="AQ312" s="68">
        <v>118403.81262492016</v>
      </c>
      <c r="AR312" s="68">
        <f t="shared" si="24"/>
        <v>13427116.426939607</v>
      </c>
      <c r="AS312" s="68">
        <v>329890.57</v>
      </c>
      <c r="AU312" s="79" t="s">
        <v>605</v>
      </c>
      <c r="AV312" s="79" t="s">
        <v>606</v>
      </c>
      <c r="AW312" s="80" t="s">
        <v>1157</v>
      </c>
      <c r="AX312" s="81">
        <v>16</v>
      </c>
      <c r="AY312" s="68">
        <v>9472279.5599708073</v>
      </c>
      <c r="AZ312" s="68">
        <v>593922.09</v>
      </c>
      <c r="BA312" s="68">
        <v>590293.12</v>
      </c>
      <c r="BB312" s="68">
        <v>31950.11</v>
      </c>
      <c r="BC312" s="68">
        <v>1375684.3064616455</v>
      </c>
      <c r="BD312" s="68">
        <v>786930.93142372172</v>
      </c>
      <c r="BE312" s="68">
        <v>445976.7446856444</v>
      </c>
      <c r="BF312" s="68">
        <v>121798.87564600632</v>
      </c>
      <c r="BG312" s="68">
        <f t="shared" si="25"/>
        <v>13757347.438187823</v>
      </c>
      <c r="BH312" s="68">
        <v>338511.69999999995</v>
      </c>
    </row>
    <row r="313" spans="2:60">
      <c r="B313" s="79" t="s">
        <v>607</v>
      </c>
      <c r="C313" s="79" t="s">
        <v>608</v>
      </c>
      <c r="D313" s="80" t="s">
        <v>953</v>
      </c>
      <c r="E313" s="81">
        <v>19</v>
      </c>
      <c r="F313" s="68"/>
      <c r="G313" s="68"/>
      <c r="H313" s="68"/>
      <c r="I313" s="68"/>
      <c r="J313" s="68"/>
      <c r="K313" s="68"/>
      <c r="L313" s="68"/>
      <c r="M313" s="68"/>
      <c r="N313" s="68">
        <f t="shared" si="22"/>
        <v>0</v>
      </c>
      <c r="O313" s="68"/>
      <c r="Q313" s="79" t="s">
        <v>607</v>
      </c>
      <c r="R313" s="79" t="s">
        <v>608</v>
      </c>
      <c r="S313" s="80" t="s">
        <v>954</v>
      </c>
      <c r="T313" s="81">
        <v>16</v>
      </c>
      <c r="U313" s="68">
        <v>11245105.453430271</v>
      </c>
      <c r="V313" s="68">
        <v>799822.4299999997</v>
      </c>
      <c r="W313" s="68">
        <v>900950.32000000007</v>
      </c>
      <c r="X313" s="68">
        <v>40437.120000000003</v>
      </c>
      <c r="Y313" s="68">
        <v>1982713.7725513403</v>
      </c>
      <c r="Z313" s="68">
        <v>510259.9449770854</v>
      </c>
      <c r="AA313" s="68">
        <v>1467191.3285941989</v>
      </c>
      <c r="AB313" s="68">
        <v>160149.12218400836</v>
      </c>
      <c r="AC313" s="68">
        <f t="shared" si="23"/>
        <v>17523089.991736904</v>
      </c>
      <c r="AD313" s="68">
        <v>416460.5</v>
      </c>
      <c r="AF313" s="79" t="s">
        <v>607</v>
      </c>
      <c r="AG313" s="79" t="s">
        <v>608</v>
      </c>
      <c r="AH313" s="80" t="s">
        <v>1156</v>
      </c>
      <c r="AI313" s="81">
        <v>16</v>
      </c>
      <c r="AJ313" s="68">
        <v>11431542.215552781</v>
      </c>
      <c r="AK313" s="68">
        <v>805627.2799999998</v>
      </c>
      <c r="AL313" s="68">
        <v>913911.01</v>
      </c>
      <c r="AM313" s="68">
        <v>41037.85</v>
      </c>
      <c r="AN313" s="68">
        <v>2015679.6972123557</v>
      </c>
      <c r="AO313" s="68">
        <v>510259.9449770854</v>
      </c>
      <c r="AP313" s="68">
        <v>1491843.7786230403</v>
      </c>
      <c r="AQ313" s="68">
        <v>162532.85609778762</v>
      </c>
      <c r="AR313" s="68">
        <f t="shared" si="24"/>
        <v>17800640.192463048</v>
      </c>
      <c r="AS313" s="68">
        <v>428205.56</v>
      </c>
      <c r="AU313" s="79" t="s">
        <v>607</v>
      </c>
      <c r="AV313" s="79" t="s">
        <v>608</v>
      </c>
      <c r="AW313" s="80" t="s">
        <v>1157</v>
      </c>
      <c r="AX313" s="81">
        <v>16</v>
      </c>
      <c r="AY313" s="68">
        <v>11729422.782361589</v>
      </c>
      <c r="AZ313" s="68">
        <v>826519.53999999992</v>
      </c>
      <c r="BA313" s="68">
        <v>937726.14999999991</v>
      </c>
      <c r="BB313" s="68">
        <v>42142.799999999996</v>
      </c>
      <c r="BC313" s="68">
        <v>2068287.4681530076</v>
      </c>
      <c r="BD313" s="68">
        <v>510259.9449770854</v>
      </c>
      <c r="BE313" s="68">
        <v>1530838.8407874824</v>
      </c>
      <c r="BF313" s="68">
        <v>167186.55026525259</v>
      </c>
      <c r="BG313" s="68">
        <f t="shared" si="25"/>
        <v>18251716.416544419</v>
      </c>
      <c r="BH313" s="68">
        <v>439332.33999999997</v>
      </c>
    </row>
    <row r="314" spans="2:60">
      <c r="B314" s="79" t="s">
        <v>609</v>
      </c>
      <c r="C314" s="79" t="s">
        <v>610</v>
      </c>
      <c r="D314" s="80" t="s">
        <v>953</v>
      </c>
      <c r="E314" s="81">
        <v>19</v>
      </c>
      <c r="F314" s="68"/>
      <c r="G314" s="68"/>
      <c r="H314" s="68"/>
      <c r="I314" s="68"/>
      <c r="J314" s="68"/>
      <c r="K314" s="68"/>
      <c r="L314" s="68"/>
      <c r="M314" s="68"/>
      <c r="N314" s="68">
        <f t="shared" si="22"/>
        <v>0</v>
      </c>
      <c r="O314" s="68"/>
      <c r="Q314" s="79" t="s">
        <v>609</v>
      </c>
      <c r="R314" s="79" t="s">
        <v>610</v>
      </c>
      <c r="S314" s="80" t="s">
        <v>954</v>
      </c>
      <c r="T314" s="81">
        <v>16</v>
      </c>
      <c r="U314" s="68">
        <v>10581776.658415772</v>
      </c>
      <c r="V314" s="68">
        <v>464162.94000000012</v>
      </c>
      <c r="W314" s="68">
        <v>227734.87999999998</v>
      </c>
      <c r="X314" s="68">
        <v>35346.449999999997</v>
      </c>
      <c r="Y314" s="68">
        <v>1395873.8797679013</v>
      </c>
      <c r="Z314" s="68">
        <v>419435.59798471403</v>
      </c>
      <c r="AA314" s="68">
        <v>354992.5119211573</v>
      </c>
      <c r="AB314" s="68">
        <v>121551.74738389999</v>
      </c>
      <c r="AC314" s="68">
        <f t="shared" si="23"/>
        <v>13965720.485473447</v>
      </c>
      <c r="AD314" s="68">
        <v>364845.82</v>
      </c>
      <c r="AF314" s="79" t="s">
        <v>609</v>
      </c>
      <c r="AG314" s="79" t="s">
        <v>610</v>
      </c>
      <c r="AH314" s="80" t="s">
        <v>1156</v>
      </c>
      <c r="AI314" s="81">
        <v>16</v>
      </c>
      <c r="AJ314" s="68">
        <v>10757424.133279726</v>
      </c>
      <c r="AK314" s="68">
        <v>465833.55</v>
      </c>
      <c r="AL314" s="68">
        <v>230910.16</v>
      </c>
      <c r="AM314" s="68">
        <v>35835.879999999997</v>
      </c>
      <c r="AN314" s="68">
        <v>1419115.3766777196</v>
      </c>
      <c r="AO314" s="68">
        <v>419435.59798471403</v>
      </c>
      <c r="AP314" s="68">
        <v>361079.58696432388</v>
      </c>
      <c r="AQ314" s="68">
        <v>123362.2965849787</v>
      </c>
      <c r="AR314" s="68">
        <f t="shared" si="24"/>
        <v>14188053.641491465</v>
      </c>
      <c r="AS314" s="68">
        <v>375057.06</v>
      </c>
      <c r="AU314" s="79" t="s">
        <v>609</v>
      </c>
      <c r="AV314" s="79" t="s">
        <v>610</v>
      </c>
      <c r="AW314" s="80" t="s">
        <v>1157</v>
      </c>
      <c r="AX314" s="81">
        <v>16</v>
      </c>
      <c r="AY314" s="68">
        <v>11037583.911291184</v>
      </c>
      <c r="AZ314" s="68">
        <v>477889.7</v>
      </c>
      <c r="BA314" s="68">
        <v>236979.70000000004</v>
      </c>
      <c r="BB314" s="68">
        <v>36752.43</v>
      </c>
      <c r="BC314" s="68">
        <v>1456144.6381358923</v>
      </c>
      <c r="BD314" s="68">
        <v>419435.59798471403</v>
      </c>
      <c r="BE314" s="68">
        <v>370727.74506738409</v>
      </c>
      <c r="BF314" s="68">
        <v>126891.99048173055</v>
      </c>
      <c r="BG314" s="68">
        <f t="shared" si="25"/>
        <v>14547267.172960905</v>
      </c>
      <c r="BH314" s="68">
        <v>384861.46</v>
      </c>
    </row>
    <row r="315" spans="2:60">
      <c r="B315" s="79" t="s">
        <v>611</v>
      </c>
      <c r="C315" s="79" t="s">
        <v>612</v>
      </c>
      <c r="D315" s="80" t="s">
        <v>953</v>
      </c>
      <c r="E315" s="81">
        <v>19</v>
      </c>
      <c r="F315" s="68"/>
      <c r="G315" s="68"/>
      <c r="H315" s="68"/>
      <c r="I315" s="68"/>
      <c r="J315" s="68"/>
      <c r="K315" s="68"/>
      <c r="L315" s="68"/>
      <c r="M315" s="68"/>
      <c r="N315" s="68">
        <f t="shared" si="22"/>
        <v>0</v>
      </c>
      <c r="O315" s="68"/>
      <c r="Q315" s="79" t="s">
        <v>611</v>
      </c>
      <c r="R315" s="79" t="s">
        <v>612</v>
      </c>
      <c r="S315" s="80" t="s">
        <v>954</v>
      </c>
      <c r="T315" s="81">
        <v>16</v>
      </c>
      <c r="U315" s="68">
        <v>26417503.582236651</v>
      </c>
      <c r="V315" s="68">
        <v>1793515.1199999996</v>
      </c>
      <c r="W315" s="68">
        <v>1747632.2999999998</v>
      </c>
      <c r="X315" s="68">
        <v>91631.83</v>
      </c>
      <c r="Y315" s="68">
        <v>3935886.5055991216</v>
      </c>
      <c r="Z315" s="68">
        <v>1660819.4672820324</v>
      </c>
      <c r="AA315" s="68">
        <v>2318246.1925891279</v>
      </c>
      <c r="AB315" s="68">
        <v>354932.83082867414</v>
      </c>
      <c r="AC315" s="68">
        <f t="shared" si="23"/>
        <v>39261776.508535609</v>
      </c>
      <c r="AD315" s="68">
        <v>941608.68000000017</v>
      </c>
      <c r="AF315" s="79" t="s">
        <v>611</v>
      </c>
      <c r="AG315" s="79" t="s">
        <v>612</v>
      </c>
      <c r="AH315" s="80" t="s">
        <v>1156</v>
      </c>
      <c r="AI315" s="81">
        <v>16</v>
      </c>
      <c r="AJ315" s="68">
        <v>26855371.662666935</v>
      </c>
      <c r="AK315" s="68">
        <v>1806520.6399999997</v>
      </c>
      <c r="AL315" s="68">
        <v>1772815.8699999996</v>
      </c>
      <c r="AM315" s="68">
        <v>92961.33</v>
      </c>
      <c r="AN315" s="68">
        <v>4001251.974397081</v>
      </c>
      <c r="AO315" s="68">
        <v>1660819.4672820324</v>
      </c>
      <c r="AP315" s="68">
        <v>2357560.0726852645</v>
      </c>
      <c r="AQ315" s="68">
        <v>360217.21730151027</v>
      </c>
      <c r="AR315" s="68">
        <f t="shared" si="24"/>
        <v>39875580.144332819</v>
      </c>
      <c r="AS315" s="68">
        <v>968061.91</v>
      </c>
      <c r="AU315" s="79" t="s">
        <v>611</v>
      </c>
      <c r="AV315" s="79" t="s">
        <v>612</v>
      </c>
      <c r="AW315" s="80" t="s">
        <v>1157</v>
      </c>
      <c r="AX315" s="81">
        <v>16</v>
      </c>
      <c r="AY315" s="68">
        <v>27555440.97828703</v>
      </c>
      <c r="AZ315" s="68">
        <v>1853347.0399999996</v>
      </c>
      <c r="BA315" s="68">
        <v>1818804.5299999998</v>
      </c>
      <c r="BB315" s="68">
        <v>95360.330000000016</v>
      </c>
      <c r="BC315" s="68">
        <v>4105657.1913396865</v>
      </c>
      <c r="BD315" s="68">
        <v>1660819.4672820324</v>
      </c>
      <c r="BE315" s="68">
        <v>2419157.4943978577</v>
      </c>
      <c r="BF315" s="68">
        <v>370525.99048105627</v>
      </c>
      <c r="BG315" s="68">
        <f t="shared" si="25"/>
        <v>40872364.601787664</v>
      </c>
      <c r="BH315" s="68">
        <v>993251.58</v>
      </c>
    </row>
    <row r="316" spans="2:60">
      <c r="B316" s="79" t="s">
        <v>613</v>
      </c>
      <c r="C316" s="79" t="s">
        <v>614</v>
      </c>
      <c r="D316" s="80" t="s">
        <v>953</v>
      </c>
      <c r="E316" s="81">
        <v>19</v>
      </c>
      <c r="F316" s="68"/>
      <c r="G316" s="68"/>
      <c r="H316" s="68"/>
      <c r="I316" s="68"/>
      <c r="J316" s="68"/>
      <c r="K316" s="68"/>
      <c r="L316" s="68"/>
      <c r="M316" s="68"/>
      <c r="N316" s="68">
        <f t="shared" si="22"/>
        <v>0</v>
      </c>
      <c r="O316" s="68"/>
      <c r="Q316" s="79" t="s">
        <v>613</v>
      </c>
      <c r="R316" s="79" t="s">
        <v>614</v>
      </c>
      <c r="S316" s="80" t="s">
        <v>954</v>
      </c>
      <c r="T316" s="81">
        <v>16</v>
      </c>
      <c r="U316" s="68">
        <v>43181895.193465903</v>
      </c>
      <c r="V316" s="68">
        <v>1518677.55</v>
      </c>
      <c r="W316" s="68">
        <v>631115.1100000001</v>
      </c>
      <c r="X316" s="68">
        <v>156375.4</v>
      </c>
      <c r="Y316" s="68">
        <v>7111697.3567974772</v>
      </c>
      <c r="Z316" s="68">
        <v>2125553.6146560181</v>
      </c>
      <c r="AA316" s="68">
        <v>5268858.1047899574</v>
      </c>
      <c r="AB316" s="68">
        <v>519069.76914726943</v>
      </c>
      <c r="AC316" s="68">
        <f t="shared" si="23"/>
        <v>60860243.478856623</v>
      </c>
      <c r="AD316" s="68">
        <v>347001.38000000006</v>
      </c>
      <c r="AF316" s="79" t="s">
        <v>613</v>
      </c>
      <c r="AG316" s="79" t="s">
        <v>614</v>
      </c>
      <c r="AH316" s="80" t="s">
        <v>1156</v>
      </c>
      <c r="AI316" s="81">
        <v>16</v>
      </c>
      <c r="AJ316" s="68">
        <v>43602059.161743335</v>
      </c>
      <c r="AK316" s="68">
        <v>1522952.83</v>
      </c>
      <c r="AL316" s="68">
        <v>634868.59000000008</v>
      </c>
      <c r="AM316" s="68">
        <v>157321.39000000001</v>
      </c>
      <c r="AN316" s="68">
        <v>7179327.1225026054</v>
      </c>
      <c r="AO316" s="68">
        <v>2125553.6146560181</v>
      </c>
      <c r="AP316" s="68">
        <v>5321176.3645301592</v>
      </c>
      <c r="AQ316" s="68">
        <v>521776.87569151074</v>
      </c>
      <c r="AR316" s="68">
        <f t="shared" si="24"/>
        <v>61418873.529123627</v>
      </c>
      <c r="AS316" s="68">
        <v>353837.57999999996</v>
      </c>
      <c r="AU316" s="79" t="s">
        <v>613</v>
      </c>
      <c r="AV316" s="79" t="s">
        <v>614</v>
      </c>
      <c r="AW316" s="80" t="s">
        <v>1157</v>
      </c>
      <c r="AX316" s="81">
        <v>16</v>
      </c>
      <c r="AY316" s="68">
        <v>44441116.869543955</v>
      </c>
      <c r="AZ316" s="68">
        <v>1549471.73</v>
      </c>
      <c r="BA316" s="68">
        <v>646022.06999999995</v>
      </c>
      <c r="BB316" s="68">
        <v>160021.97</v>
      </c>
      <c r="BC316" s="68">
        <v>7315688.0652394546</v>
      </c>
      <c r="BD316" s="68">
        <v>2125553.6146560181</v>
      </c>
      <c r="BE316" s="68">
        <v>5423086.5390027482</v>
      </c>
      <c r="BF316" s="68">
        <v>531556.45988956094</v>
      </c>
      <c r="BG316" s="68">
        <f t="shared" si="25"/>
        <v>62552547.178331725</v>
      </c>
      <c r="BH316" s="68">
        <v>360029.86000000004</v>
      </c>
    </row>
    <row r="317" spans="2:60">
      <c r="B317" s="79" t="s">
        <v>615</v>
      </c>
      <c r="C317" s="79" t="s">
        <v>616</v>
      </c>
      <c r="D317" s="80" t="s">
        <v>953</v>
      </c>
      <c r="E317" s="81">
        <v>19</v>
      </c>
      <c r="F317" s="68"/>
      <c r="G317" s="68"/>
      <c r="H317" s="68"/>
      <c r="I317" s="68"/>
      <c r="J317" s="68"/>
      <c r="K317" s="68"/>
      <c r="L317" s="68"/>
      <c r="M317" s="68"/>
      <c r="N317" s="68">
        <f t="shared" si="22"/>
        <v>0</v>
      </c>
      <c r="O317" s="68"/>
      <c r="Q317" s="79" t="s">
        <v>615</v>
      </c>
      <c r="R317" s="79" t="s">
        <v>616</v>
      </c>
      <c r="S317" s="80" t="s">
        <v>954</v>
      </c>
      <c r="T317" s="81">
        <v>16</v>
      </c>
      <c r="U317" s="68">
        <v>7425112.5041376669</v>
      </c>
      <c r="V317" s="68">
        <v>531633.18000000017</v>
      </c>
      <c r="W317" s="68">
        <v>210830.06</v>
      </c>
      <c r="X317" s="68">
        <v>24396.74</v>
      </c>
      <c r="Y317" s="68">
        <v>1165522.795052299</v>
      </c>
      <c r="Z317" s="68">
        <v>749819.01281207998</v>
      </c>
      <c r="AA317" s="68">
        <v>419644.4031012184</v>
      </c>
      <c r="AB317" s="68">
        <v>95452.161511227489</v>
      </c>
      <c r="AC317" s="68">
        <f t="shared" si="23"/>
        <v>10874642.866614491</v>
      </c>
      <c r="AD317" s="68">
        <v>252232.00999999995</v>
      </c>
      <c r="AF317" s="79" t="s">
        <v>615</v>
      </c>
      <c r="AG317" s="79" t="s">
        <v>616</v>
      </c>
      <c r="AH317" s="80" t="s">
        <v>1156</v>
      </c>
      <c r="AI317" s="81">
        <v>16</v>
      </c>
      <c r="AJ317" s="68">
        <v>7535359.3067667242</v>
      </c>
      <c r="AK317" s="68">
        <v>535814.5</v>
      </c>
      <c r="AL317" s="68">
        <v>213762.88999999998</v>
      </c>
      <c r="AM317" s="68">
        <v>24757.57</v>
      </c>
      <c r="AN317" s="68">
        <v>1184846.4659926237</v>
      </c>
      <c r="AO317" s="68">
        <v>749819.01281207998</v>
      </c>
      <c r="AP317" s="68">
        <v>426951.78262487595</v>
      </c>
      <c r="AQ317" s="68">
        <v>96747.02627062425</v>
      </c>
      <c r="AR317" s="68">
        <f t="shared" si="24"/>
        <v>11027376.494466927</v>
      </c>
      <c r="AS317" s="68">
        <v>259317.94</v>
      </c>
      <c r="AU317" s="79" t="s">
        <v>615</v>
      </c>
      <c r="AV317" s="79" t="s">
        <v>616</v>
      </c>
      <c r="AW317" s="80" t="s">
        <v>1157</v>
      </c>
      <c r="AX317" s="81">
        <v>16</v>
      </c>
      <c r="AY317" s="68">
        <v>7722843.1006113123</v>
      </c>
      <c r="AZ317" s="68">
        <v>549692.12000000011</v>
      </c>
      <c r="BA317" s="68">
        <v>219436.55</v>
      </c>
      <c r="BB317" s="68">
        <v>25383.679999999997</v>
      </c>
      <c r="BC317" s="68">
        <v>1215783.6400084042</v>
      </c>
      <c r="BD317" s="68">
        <v>749819.01281207998</v>
      </c>
      <c r="BE317" s="68">
        <v>438013.52852009982</v>
      </c>
      <c r="BF317" s="68">
        <v>99426.164943769574</v>
      </c>
      <c r="BG317" s="68">
        <f t="shared" si="25"/>
        <v>11286413.716895666</v>
      </c>
      <c r="BH317" s="68">
        <v>266015.92000000004</v>
      </c>
    </row>
    <row r="318" spans="2:60">
      <c r="B318" s="79" t="s">
        <v>1145</v>
      </c>
      <c r="C318" s="79" t="s">
        <v>1152</v>
      </c>
      <c r="D318" s="80" t="s">
        <v>953</v>
      </c>
      <c r="E318" s="81">
        <v>19</v>
      </c>
      <c r="F318" s="68"/>
      <c r="G318" s="68"/>
      <c r="H318" s="68"/>
      <c r="I318" s="68"/>
      <c r="J318" s="68"/>
      <c r="K318" s="68"/>
      <c r="L318" s="68"/>
      <c r="M318" s="68"/>
      <c r="N318" s="68">
        <f t="shared" si="22"/>
        <v>0</v>
      </c>
      <c r="O318" s="68"/>
      <c r="Q318" s="79" t="s">
        <v>1145</v>
      </c>
      <c r="R318" s="79" t="s">
        <v>1152</v>
      </c>
      <c r="S318" s="80" t="s">
        <v>954</v>
      </c>
      <c r="T318" s="81">
        <v>16</v>
      </c>
      <c r="U318" s="68">
        <v>2079970.2708017845</v>
      </c>
      <c r="V318" s="68">
        <v>0</v>
      </c>
      <c r="W318" s="68">
        <v>0</v>
      </c>
      <c r="X318" s="68">
        <v>0</v>
      </c>
      <c r="Y318" s="68">
        <v>173024.58566478142</v>
      </c>
      <c r="Z318" s="68">
        <v>0</v>
      </c>
      <c r="AA318" s="68">
        <v>0</v>
      </c>
      <c r="AB318" s="68">
        <v>19861.227029117756</v>
      </c>
      <c r="AC318" s="68">
        <f t="shared" si="23"/>
        <v>2272856.0834956835</v>
      </c>
      <c r="AD318" s="68">
        <v>0</v>
      </c>
      <c r="AF318" s="79" t="s">
        <v>1145</v>
      </c>
      <c r="AG318" s="79" t="s">
        <v>1152</v>
      </c>
      <c r="AH318" s="80" t="s">
        <v>1156</v>
      </c>
      <c r="AI318" s="81">
        <v>16</v>
      </c>
      <c r="AJ318" s="68">
        <v>2098847.5793009894</v>
      </c>
      <c r="AK318" s="68">
        <v>0</v>
      </c>
      <c r="AL318" s="68">
        <v>0</v>
      </c>
      <c r="AM318" s="68">
        <v>0</v>
      </c>
      <c r="AN318" s="68">
        <v>175966.14748579066</v>
      </c>
      <c r="AO318" s="68">
        <v>0</v>
      </c>
      <c r="AP318" s="68">
        <v>0</v>
      </c>
      <c r="AQ318" s="68">
        <v>20012.276999619789</v>
      </c>
      <c r="AR318" s="68">
        <f t="shared" si="24"/>
        <v>2294826.0037864</v>
      </c>
      <c r="AS318" s="68">
        <v>0</v>
      </c>
      <c r="AU318" s="79" t="s">
        <v>1145</v>
      </c>
      <c r="AV318" s="79" t="s">
        <v>1152</v>
      </c>
      <c r="AW318" s="80" t="s">
        <v>1157</v>
      </c>
      <c r="AX318" s="81">
        <v>16</v>
      </c>
      <c r="AY318" s="68">
        <v>2141761.342804662</v>
      </c>
      <c r="AZ318" s="68">
        <v>0</v>
      </c>
      <c r="BA318" s="68">
        <v>0</v>
      </c>
      <c r="BB318" s="68">
        <v>0</v>
      </c>
      <c r="BC318" s="68">
        <v>180576.7952600971</v>
      </c>
      <c r="BD318" s="68">
        <v>0</v>
      </c>
      <c r="BE318" s="68">
        <v>0</v>
      </c>
      <c r="BF318" s="68">
        <v>20479.35350745637</v>
      </c>
      <c r="BG318" s="68">
        <f t="shared" si="25"/>
        <v>2342817.4915722152</v>
      </c>
      <c r="BH318" s="68">
        <v>0</v>
      </c>
    </row>
    <row r="320" spans="2:60">
      <c r="AJ320" s="446">
        <v>51983290.283106856</v>
      </c>
      <c r="AL320">
        <v>517539.97000000003</v>
      </c>
      <c r="AM320">
        <v>183455.52</v>
      </c>
      <c r="AN320">
        <v>8510512.7386793178</v>
      </c>
      <c r="AO320">
        <v>3753388.6778195128</v>
      </c>
      <c r="AP320">
        <v>3600484.4923870172</v>
      </c>
    </row>
    <row r="321" spans="36:42">
      <c r="AJ321" s="113">
        <f>AJ320-AJ226</f>
        <v>0</v>
      </c>
      <c r="AK321" s="113"/>
      <c r="AL321" s="113">
        <f>AL320-AL226</f>
        <v>0</v>
      </c>
      <c r="AM321" s="113">
        <f t="shared" ref="AM321:AP321" si="26">AM320-AM226</f>
        <v>0</v>
      </c>
      <c r="AN321" s="113">
        <f t="shared" si="26"/>
        <v>0</v>
      </c>
      <c r="AO321" s="113">
        <f t="shared" si="26"/>
        <v>333186.3034423003</v>
      </c>
      <c r="AP321" s="113">
        <f t="shared" si="26"/>
        <v>0</v>
      </c>
    </row>
    <row r="322" spans="36:42">
      <c r="AJ322" s="239">
        <f>AJ321/AJ320</f>
        <v>0</v>
      </c>
      <c r="AK322" s="239"/>
      <c r="AL322" s="239">
        <f>AL321/AL320</f>
        <v>0</v>
      </c>
      <c r="AM322" s="239">
        <f t="shared" ref="AM322:AP322" si="27">AM321/AM320</f>
        <v>0</v>
      </c>
      <c r="AN322" s="239">
        <f t="shared" si="27"/>
        <v>0</v>
      </c>
      <c r="AO322" s="239">
        <f t="shared" si="27"/>
        <v>8.8769464620397628E-2</v>
      </c>
      <c r="AP322" s="239">
        <f t="shared" si="27"/>
        <v>0</v>
      </c>
    </row>
  </sheetData>
  <autoFilter ref="A4:AW318" xr:uid="{00000000-0009-0000-0000-00000E000000}"/>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
    <tabColor theme="5" tint="0.59999389629810485"/>
  </sheetPr>
  <dimension ref="A1:AI315"/>
  <sheetViews>
    <sheetView workbookViewId="0">
      <pane xSplit="2" ySplit="7" topLeftCell="J8" activePane="bottomRight" state="frozen"/>
      <selection activeCell="K5" sqref="K5:M318"/>
      <selection pane="topRight" activeCell="K5" sqref="K5:M318"/>
      <selection pane="bottomLeft" activeCell="K5" sqref="K5:M318"/>
      <selection pane="bottomRight" activeCell="K5" sqref="K5:M318"/>
    </sheetView>
  </sheetViews>
  <sheetFormatPr defaultColWidth="9.140625" defaultRowHeight="12.75"/>
  <cols>
    <col min="1" max="1" width="6.5703125" style="64" bestFit="1" customWidth="1"/>
    <col min="2" max="2" width="18" style="64" bestFit="1" customWidth="1"/>
    <col min="3" max="3" width="16" style="64" customWidth="1"/>
    <col min="4" max="4" width="14.5703125" style="64" bestFit="1" customWidth="1"/>
    <col min="5" max="5" width="4.85546875" style="84" customWidth="1"/>
    <col min="6" max="6" width="15.7109375" style="64" customWidth="1"/>
    <col min="7" max="7" width="14.5703125" style="64" bestFit="1" customWidth="1"/>
    <col min="8" max="8" width="4.85546875" style="84" customWidth="1"/>
    <col min="9" max="9" width="14.42578125" style="64" customWidth="1"/>
    <col min="10" max="10" width="14.5703125" style="64" bestFit="1" customWidth="1"/>
    <col min="11" max="12" width="14.42578125" style="64" customWidth="1"/>
    <col min="13" max="15" width="16" style="64" bestFit="1" customWidth="1"/>
    <col min="16" max="18" width="14.42578125" style="64" customWidth="1"/>
    <col min="19" max="19" width="16" style="64" bestFit="1" customWidth="1"/>
    <col min="20" max="20" width="15.140625" style="64" bestFit="1" customWidth="1"/>
    <col min="21" max="21" width="15.140625" style="64" customWidth="1"/>
    <col min="22" max="22" width="14.42578125" style="64" customWidth="1"/>
    <col min="23" max="23" width="4.7109375" style="84" customWidth="1"/>
    <col min="24" max="24" width="14.42578125" style="64" customWidth="1"/>
    <col min="25" max="25" width="16" style="64" customWidth="1"/>
    <col min="26" max="27" width="14.42578125" style="64" customWidth="1"/>
    <col min="28" max="35" width="16" style="64" customWidth="1"/>
    <col min="36" max="16384" width="9.140625" style="84"/>
  </cols>
  <sheetData>
    <row r="1" spans="1:35">
      <c r="A1" s="83">
        <v>1</v>
      </c>
      <c r="B1" s="83">
        <f>A1+1</f>
        <v>2</v>
      </c>
      <c r="C1" s="83">
        <f t="shared" ref="C1:AA1" si="0">B1+1</f>
        <v>3</v>
      </c>
      <c r="D1" s="83">
        <f t="shared" si="0"/>
        <v>4</v>
      </c>
      <c r="E1" s="83">
        <f t="shared" si="0"/>
        <v>5</v>
      </c>
      <c r="F1" s="83">
        <f t="shared" si="0"/>
        <v>6</v>
      </c>
      <c r="G1" s="83">
        <f t="shared" si="0"/>
        <v>7</v>
      </c>
      <c r="H1" s="83">
        <f t="shared" si="0"/>
        <v>8</v>
      </c>
      <c r="I1" s="83">
        <f t="shared" si="0"/>
        <v>9</v>
      </c>
      <c r="J1" s="83">
        <f t="shared" si="0"/>
        <v>10</v>
      </c>
      <c r="K1" s="83">
        <f t="shared" si="0"/>
        <v>11</v>
      </c>
      <c r="L1" s="83">
        <f t="shared" si="0"/>
        <v>12</v>
      </c>
      <c r="M1" s="83">
        <f t="shared" si="0"/>
        <v>13</v>
      </c>
      <c r="N1" s="83">
        <f t="shared" si="0"/>
        <v>14</v>
      </c>
      <c r="O1" s="83">
        <f t="shared" si="0"/>
        <v>15</v>
      </c>
      <c r="P1" s="83">
        <f t="shared" si="0"/>
        <v>16</v>
      </c>
      <c r="Q1" s="83">
        <f t="shared" si="0"/>
        <v>17</v>
      </c>
      <c r="R1" s="83">
        <f t="shared" si="0"/>
        <v>18</v>
      </c>
      <c r="S1" s="83">
        <f t="shared" si="0"/>
        <v>19</v>
      </c>
      <c r="T1" s="83">
        <f t="shared" si="0"/>
        <v>20</v>
      </c>
      <c r="U1" s="83">
        <f t="shared" si="0"/>
        <v>21</v>
      </c>
      <c r="V1" s="83">
        <f t="shared" si="0"/>
        <v>22</v>
      </c>
      <c r="W1" s="83">
        <f t="shared" si="0"/>
        <v>23</v>
      </c>
      <c r="X1" s="83">
        <f t="shared" si="0"/>
        <v>24</v>
      </c>
      <c r="Y1" s="83">
        <f t="shared" si="0"/>
        <v>25</v>
      </c>
      <c r="Z1" s="83">
        <f t="shared" si="0"/>
        <v>26</v>
      </c>
      <c r="AA1" s="83">
        <f t="shared" si="0"/>
        <v>27</v>
      </c>
      <c r="AB1" s="83">
        <f t="shared" ref="AB1:AI1" si="1">AA1+1</f>
        <v>28</v>
      </c>
      <c r="AC1" s="83">
        <f t="shared" si="1"/>
        <v>29</v>
      </c>
      <c r="AD1" s="83">
        <f t="shared" si="1"/>
        <v>30</v>
      </c>
      <c r="AE1" s="83">
        <f t="shared" si="1"/>
        <v>31</v>
      </c>
      <c r="AF1" s="83">
        <f t="shared" si="1"/>
        <v>32</v>
      </c>
      <c r="AG1" s="83">
        <f t="shared" si="1"/>
        <v>33</v>
      </c>
      <c r="AH1" s="83">
        <f t="shared" si="1"/>
        <v>34</v>
      </c>
      <c r="AI1" s="83">
        <f t="shared" si="1"/>
        <v>35</v>
      </c>
    </row>
    <row r="2" spans="1:35" ht="12.75" customHeight="1">
      <c r="A2" s="85"/>
      <c r="B2" s="86"/>
      <c r="C2" s="153" t="s">
        <v>1173</v>
      </c>
      <c r="D2" s="419"/>
      <c r="F2" s="153" t="s">
        <v>1464</v>
      </c>
      <c r="G2" s="419"/>
      <c r="I2" s="532" t="s">
        <v>1112</v>
      </c>
      <c r="J2" s="532"/>
      <c r="K2" s="532"/>
      <c r="L2" s="532"/>
      <c r="M2" s="532"/>
      <c r="N2" s="532"/>
      <c r="O2" s="533" t="s">
        <v>1113</v>
      </c>
      <c r="P2" s="533"/>
      <c r="Q2" s="533"/>
      <c r="R2" s="533"/>
      <c r="S2" s="533"/>
      <c r="T2" s="533"/>
      <c r="U2" s="533"/>
      <c r="V2" s="533"/>
      <c r="X2" s="415" t="s">
        <v>1392</v>
      </c>
      <c r="Y2" s="415"/>
      <c r="Z2" s="415"/>
      <c r="AA2" s="415"/>
      <c r="AB2" s="415"/>
      <c r="AC2" s="415"/>
      <c r="AD2" s="287" t="s">
        <v>1392</v>
      </c>
      <c r="AE2" s="287"/>
      <c r="AF2" s="287"/>
      <c r="AG2" s="287"/>
      <c r="AH2" s="287"/>
      <c r="AI2" s="287"/>
    </row>
    <row r="3" spans="1:35" ht="12.75" customHeight="1">
      <c r="A3" s="85"/>
      <c r="B3" s="86"/>
      <c r="C3" s="522" t="s">
        <v>959</v>
      </c>
      <c r="D3" s="522"/>
      <c r="F3" s="522" t="s">
        <v>958</v>
      </c>
      <c r="G3" s="522"/>
      <c r="I3" s="417" t="s">
        <v>955</v>
      </c>
      <c r="J3" s="418" t="s">
        <v>956</v>
      </c>
      <c r="K3" s="523" t="s">
        <v>955</v>
      </c>
      <c r="L3" s="524"/>
      <c r="M3" s="523" t="s">
        <v>956</v>
      </c>
      <c r="N3" s="525"/>
      <c r="O3" s="526" t="s">
        <v>983</v>
      </c>
      <c r="P3" s="526"/>
      <c r="Q3" s="526"/>
      <c r="R3" s="527"/>
      <c r="S3" s="526" t="s">
        <v>984</v>
      </c>
      <c r="T3" s="526"/>
      <c r="U3" s="526"/>
      <c r="V3" s="527"/>
      <c r="X3" s="416" t="s">
        <v>955</v>
      </c>
      <c r="Y3" s="415" t="s">
        <v>956</v>
      </c>
      <c r="Z3" s="530" t="s">
        <v>955</v>
      </c>
      <c r="AA3" s="531"/>
      <c r="AB3" s="530" t="s">
        <v>956</v>
      </c>
      <c r="AC3" s="530"/>
      <c r="AD3" s="528" t="s">
        <v>983</v>
      </c>
      <c r="AE3" s="528"/>
      <c r="AF3" s="529"/>
      <c r="AG3" s="528" t="s">
        <v>984</v>
      </c>
      <c r="AH3" s="528"/>
      <c r="AI3" s="529"/>
    </row>
    <row r="4" spans="1:35" ht="12.75" customHeight="1">
      <c r="A4" s="83"/>
      <c r="B4" s="83"/>
      <c r="C4" s="154" t="s">
        <v>955</v>
      </c>
      <c r="D4" s="155" t="s">
        <v>956</v>
      </c>
      <c r="F4" s="154" t="s">
        <v>955</v>
      </c>
      <c r="G4" s="155" t="s">
        <v>956</v>
      </c>
      <c r="I4" s="88" t="s">
        <v>957</v>
      </c>
      <c r="J4" s="88" t="s">
        <v>957</v>
      </c>
      <c r="K4" s="87" t="s">
        <v>1171</v>
      </c>
      <c r="L4" s="88" t="s">
        <v>1172</v>
      </c>
      <c r="M4" s="87" t="s">
        <v>1171</v>
      </c>
      <c r="N4" s="88" t="s">
        <v>1172</v>
      </c>
      <c r="O4" s="119" t="s">
        <v>953</v>
      </c>
      <c r="P4" s="117" t="s">
        <v>954</v>
      </c>
      <c r="Q4" s="117" t="s">
        <v>1156</v>
      </c>
      <c r="R4" s="118" t="s">
        <v>1157</v>
      </c>
      <c r="S4" s="119" t="s">
        <v>953</v>
      </c>
      <c r="T4" s="117" t="s">
        <v>954</v>
      </c>
      <c r="U4" s="117" t="s">
        <v>1156</v>
      </c>
      <c r="V4" s="118" t="s">
        <v>1157</v>
      </c>
      <c r="X4" s="89" t="s">
        <v>957</v>
      </c>
      <c r="Y4" s="89" t="s">
        <v>957</v>
      </c>
      <c r="Z4" s="89" t="s">
        <v>1171</v>
      </c>
      <c r="AA4" s="89" t="s">
        <v>1172</v>
      </c>
      <c r="AB4" s="89" t="s">
        <v>1171</v>
      </c>
      <c r="AC4" s="89" t="s">
        <v>1172</v>
      </c>
      <c r="AD4" s="90" t="s">
        <v>954</v>
      </c>
      <c r="AE4" s="90" t="s">
        <v>1156</v>
      </c>
      <c r="AF4" s="91" t="s">
        <v>1157</v>
      </c>
      <c r="AG4" s="90" t="s">
        <v>954</v>
      </c>
      <c r="AH4" s="90" t="s">
        <v>1156</v>
      </c>
      <c r="AI4" s="91" t="s">
        <v>1157</v>
      </c>
    </row>
    <row r="5" spans="1:35">
      <c r="C5" s="92"/>
      <c r="D5" s="93"/>
      <c r="F5" s="92"/>
      <c r="G5" s="93"/>
      <c r="I5" s="92"/>
      <c r="K5" s="92"/>
      <c r="L5" s="93"/>
      <c r="O5" s="294"/>
      <c r="P5" s="92"/>
      <c r="Q5" s="92"/>
      <c r="R5" s="93"/>
      <c r="T5" s="92"/>
      <c r="U5" s="92"/>
      <c r="V5" s="93"/>
      <c r="X5" s="223"/>
      <c r="Y5" s="224"/>
      <c r="Z5" s="222"/>
      <c r="AA5" s="223"/>
      <c r="AB5" s="224"/>
      <c r="AC5" s="224"/>
    </row>
    <row r="6" spans="1:35">
      <c r="A6" s="94" t="s">
        <v>659</v>
      </c>
      <c r="B6" s="83" t="s">
        <v>966</v>
      </c>
      <c r="C6" s="156">
        <f>SUM(C8:C309)</f>
        <v>330629209.18000001</v>
      </c>
      <c r="D6" s="157">
        <f>SUM(D8:D309)</f>
        <v>1529601975.8563957</v>
      </c>
      <c r="F6" s="156">
        <f t="shared" ref="F6:G6" si="2">SUM(F8:F309)</f>
        <v>346187372.13999987</v>
      </c>
      <c r="G6" s="157">
        <f t="shared" si="2"/>
        <v>1966122998.292299</v>
      </c>
      <c r="I6" s="319">
        <f t="shared" ref="I6:V6" si="3">SUM(I8:I309)</f>
        <v>302896317.47453594</v>
      </c>
      <c r="J6" s="320">
        <f t="shared" si="3"/>
        <v>2164314544.8855004</v>
      </c>
      <c r="K6" s="95">
        <f t="shared" si="3"/>
        <v>297399266.96903211</v>
      </c>
      <c r="L6" s="96">
        <f t="shared" si="3"/>
        <v>302633392.24818164</v>
      </c>
      <c r="M6" s="97">
        <f t="shared" si="3"/>
        <v>2254296298.1575994</v>
      </c>
      <c r="N6" s="98">
        <f t="shared" si="3"/>
        <v>2308655820.8626995</v>
      </c>
      <c r="O6" s="98">
        <f t="shared" si="3"/>
        <v>341831086.51119977</v>
      </c>
      <c r="P6" s="95">
        <f t="shared" si="3"/>
        <v>315017812.78086585</v>
      </c>
      <c r="Q6" s="319">
        <f t="shared" si="3"/>
        <v>298938441.11057311</v>
      </c>
      <c r="R6" s="96">
        <f t="shared" si="3"/>
        <v>301167837.17001981</v>
      </c>
      <c r="S6" s="98">
        <f t="shared" si="3"/>
        <v>1759299337.8621695</v>
      </c>
      <c r="T6" s="95">
        <f t="shared" si="3"/>
        <v>2070411390.1096413</v>
      </c>
      <c r="U6" s="319">
        <f t="shared" si="3"/>
        <v>2211662943.4572778</v>
      </c>
      <c r="V6" s="96">
        <f t="shared" si="3"/>
        <v>2282900279.005023</v>
      </c>
      <c r="X6" s="99">
        <f t="shared" ref="X6:AI6" si="4">SUM(X8:X309)</f>
        <v>302896317.47453594</v>
      </c>
      <c r="Y6" s="99">
        <f t="shared" si="4"/>
        <v>2164314544.8855004</v>
      </c>
      <c r="Z6" s="99">
        <f t="shared" si="4"/>
        <v>297399266.96903211</v>
      </c>
      <c r="AA6" s="99">
        <f t="shared" si="4"/>
        <v>302633392.24818164</v>
      </c>
      <c r="AB6" s="99">
        <f t="shared" si="4"/>
        <v>2254296298.1575994</v>
      </c>
      <c r="AC6" s="99">
        <f t="shared" si="4"/>
        <v>2308655820.8626995</v>
      </c>
      <c r="AD6" s="99">
        <f t="shared" si="4"/>
        <v>315017812.78086585</v>
      </c>
      <c r="AE6" s="99">
        <f t="shared" si="4"/>
        <v>298938441.11057311</v>
      </c>
      <c r="AF6" s="99">
        <f t="shared" si="4"/>
        <v>301167837.17001981</v>
      </c>
      <c r="AG6" s="99">
        <f t="shared" si="4"/>
        <v>2070411390.1096413</v>
      </c>
      <c r="AH6" s="99">
        <f t="shared" si="4"/>
        <v>2211662943.4572778</v>
      </c>
      <c r="AI6" s="99">
        <f t="shared" si="4"/>
        <v>2282900279.005023</v>
      </c>
    </row>
    <row r="7" spans="1:35" ht="9" customHeight="1">
      <c r="C7" s="92"/>
      <c r="D7" s="93"/>
      <c r="F7" s="92"/>
      <c r="G7" s="93"/>
      <c r="I7" s="92"/>
      <c r="J7" s="116"/>
      <c r="K7" s="92"/>
      <c r="L7" s="93"/>
      <c r="M7" s="116"/>
      <c r="N7" s="116"/>
      <c r="O7" s="116"/>
      <c r="P7" s="92"/>
      <c r="Q7" s="92"/>
      <c r="R7" s="93"/>
      <c r="S7" s="116"/>
      <c r="T7" s="112"/>
      <c r="U7" s="112"/>
      <c r="V7" s="121"/>
      <c r="X7" s="93"/>
      <c r="Z7" s="92"/>
      <c r="AA7" s="93"/>
    </row>
    <row r="8" spans="1:35">
      <c r="A8" s="64" t="s">
        <v>141</v>
      </c>
      <c r="B8" s="64" t="s">
        <v>671</v>
      </c>
      <c r="C8" s="158">
        <v>3006697.81</v>
      </c>
      <c r="D8" s="159">
        <v>1907092.1924999999</v>
      </c>
      <c r="F8" s="158">
        <v>3030502.03</v>
      </c>
      <c r="G8" s="159">
        <v>3530134</v>
      </c>
      <c r="I8" s="122">
        <v>3214422.5654000002</v>
      </c>
      <c r="J8" s="321">
        <v>3302435.8849999998</v>
      </c>
      <c r="K8" s="100">
        <v>3320357.0677</v>
      </c>
      <c r="L8" s="101">
        <v>3536066.9379000003</v>
      </c>
      <c r="M8" s="102">
        <v>3372487.7025000001</v>
      </c>
      <c r="N8" s="103">
        <v>3402241.3475000001</v>
      </c>
      <c r="O8" s="103">
        <f>(0.28*C8)+(0.72*F8)</f>
        <v>3023836.8483999996</v>
      </c>
      <c r="P8" s="100">
        <f>(0.28*F8)+(0.72*I8)</f>
        <v>3162924.8154880004</v>
      </c>
      <c r="Q8" s="122">
        <f t="shared" ref="Q8:Q71" si="5">(0.28*I8)+(0.72*K8)</f>
        <v>3290695.4070560001</v>
      </c>
      <c r="R8" s="101">
        <f t="shared" ref="R8:R71" si="6">(0.28*K8)+(0.72*L8)</f>
        <v>3475668.1742440001</v>
      </c>
      <c r="S8" s="103">
        <f>(0.4738*D8)+(0.5262*G8)</f>
        <v>2761136.7916064998</v>
      </c>
      <c r="T8" s="100">
        <f>(0.4738*G8)+(0.5262*J8)</f>
        <v>3410319.2518870002</v>
      </c>
      <c r="U8" s="122">
        <f t="shared" ref="U8:U71" si="7">(0.4738*J8)+(0.5262*M8)</f>
        <v>3339297.1513684997</v>
      </c>
      <c r="V8" s="101">
        <f t="shared" ref="V8:V71" si="8">(0.4738*M8)+(0.5262*N8)</f>
        <v>3388144.0704990001</v>
      </c>
      <c r="X8" s="105">
        <v>3214422.5654000002</v>
      </c>
      <c r="Y8" s="107">
        <v>3302435.8849999998</v>
      </c>
      <c r="Z8" s="104">
        <v>3320357.0677</v>
      </c>
      <c r="AA8" s="105">
        <v>3536066.9379000003</v>
      </c>
      <c r="AB8" s="106">
        <v>3372487.7025000001</v>
      </c>
      <c r="AC8" s="107">
        <v>3402241.3475000001</v>
      </c>
      <c r="AD8" s="107">
        <f t="shared" ref="AD8:AD71" si="9">(0.28*F8)+(0.72*X8)</f>
        <v>3162924.8154880004</v>
      </c>
      <c r="AE8" s="107">
        <f t="shared" ref="AE8:AE71" si="10">(0.28*X8)+(0.72*Z8)</f>
        <v>3290695.4070560001</v>
      </c>
      <c r="AF8" s="107">
        <f>(0.28*Z8)+(0.72*AA8)</f>
        <v>3475668.1742440001</v>
      </c>
      <c r="AG8" s="107">
        <f t="shared" ref="AG8:AG71" si="11">(0.4738*G8)+(0.5262*Y8)</f>
        <v>3410319.2518870002</v>
      </c>
      <c r="AH8" s="107">
        <f>(0.4738*Y8)+(0.5262*AB8)</f>
        <v>3339297.1513684997</v>
      </c>
      <c r="AI8" s="107">
        <f>(0.4738*AB8)+(0.5262*AC8)</f>
        <v>3388144.0704990001</v>
      </c>
    </row>
    <row r="9" spans="1:35">
      <c r="A9" s="64" t="s">
        <v>281</v>
      </c>
      <c r="B9" s="64" t="s">
        <v>672</v>
      </c>
      <c r="C9" s="158">
        <v>290074.42</v>
      </c>
      <c r="D9" s="159">
        <v>654220.58295000007</v>
      </c>
      <c r="F9" s="158">
        <v>209065.31</v>
      </c>
      <c r="G9" s="159">
        <v>718025</v>
      </c>
      <c r="I9" s="122">
        <v>238755.64930000008</v>
      </c>
      <c r="J9" s="321">
        <v>906687</v>
      </c>
      <c r="K9" s="100">
        <v>203296.02350000013</v>
      </c>
      <c r="L9" s="101">
        <v>189765.50720000002</v>
      </c>
      <c r="M9" s="102">
        <v>1015489</v>
      </c>
      <c r="N9" s="103">
        <v>1015489</v>
      </c>
      <c r="O9" s="103">
        <f t="shared" ref="O9:O72" si="12">(0.28*C9)+(0.72*F9)</f>
        <v>231747.86079999999</v>
      </c>
      <c r="P9" s="100">
        <f t="shared" ref="P9:P72" si="13">(0.28*F9)+(0.72*I9)</f>
        <v>230442.35429600006</v>
      </c>
      <c r="Q9" s="122">
        <f t="shared" si="5"/>
        <v>213224.71872400009</v>
      </c>
      <c r="R9" s="101">
        <f t="shared" si="6"/>
        <v>193554.05176400006</v>
      </c>
      <c r="S9" s="103">
        <f t="shared" ref="S9:S72" si="14">(0.4738*D9)+(0.5262*G9)</f>
        <v>687794.46720170998</v>
      </c>
      <c r="T9" s="100">
        <f t="shared" ref="T9:T72" si="15">(0.4738*G9)+(0.5262*J9)</f>
        <v>817298.94439999992</v>
      </c>
      <c r="U9" s="122">
        <f t="shared" si="7"/>
        <v>963938.61239999998</v>
      </c>
      <c r="V9" s="101">
        <f t="shared" si="8"/>
        <v>1015489</v>
      </c>
      <c r="X9" s="105">
        <v>238755.64930000008</v>
      </c>
      <c r="Y9" s="107">
        <v>906687</v>
      </c>
      <c r="Z9" s="104">
        <v>203296.02350000013</v>
      </c>
      <c r="AA9" s="105">
        <v>189765.50720000002</v>
      </c>
      <c r="AB9" s="106">
        <v>1015489</v>
      </c>
      <c r="AC9" s="107">
        <v>1015489</v>
      </c>
      <c r="AD9" s="107">
        <f t="shared" si="9"/>
        <v>230442.35429600006</v>
      </c>
      <c r="AE9" s="107">
        <f t="shared" si="10"/>
        <v>213224.71872400009</v>
      </c>
      <c r="AF9" s="107">
        <f t="shared" ref="AF9:AF72" si="16">(0.28*Z9)+(0.72*AA9)</f>
        <v>193554.05176400006</v>
      </c>
      <c r="AG9" s="107">
        <f t="shared" si="11"/>
        <v>817298.94439999992</v>
      </c>
      <c r="AH9" s="107">
        <f t="shared" ref="AH9:AH72" si="17">(0.4738*Y9)+(0.5262*AB9)</f>
        <v>963938.61239999998</v>
      </c>
      <c r="AI9" s="107">
        <f t="shared" ref="AI9:AI72" si="18">(0.4738*AB9)+(0.5262*AC9)</f>
        <v>1015489</v>
      </c>
    </row>
    <row r="10" spans="1:35">
      <c r="A10" s="64" t="s">
        <v>303</v>
      </c>
      <c r="B10" s="64" t="s">
        <v>928</v>
      </c>
      <c r="C10" s="158">
        <v>0</v>
      </c>
      <c r="D10" s="159">
        <v>119523.4305</v>
      </c>
      <c r="F10" s="158">
        <v>13383.66</v>
      </c>
      <c r="G10" s="159">
        <v>195757.67</v>
      </c>
      <c r="I10" s="122">
        <v>23532.137200000012</v>
      </c>
      <c r="J10" s="321">
        <v>206429.54250000001</v>
      </c>
      <c r="K10" s="100">
        <v>29169.677300000018</v>
      </c>
      <c r="L10" s="101">
        <v>27555.592900000007</v>
      </c>
      <c r="M10" s="102">
        <v>201456.09</v>
      </c>
      <c r="N10" s="103">
        <v>209398.07750000001</v>
      </c>
      <c r="O10" s="103">
        <f t="shared" si="12"/>
        <v>9636.2351999999992</v>
      </c>
      <c r="P10" s="100">
        <f t="shared" si="13"/>
        <v>20690.56358400001</v>
      </c>
      <c r="Q10" s="122">
        <f t="shared" si="5"/>
        <v>27591.166072000015</v>
      </c>
      <c r="R10" s="101">
        <f t="shared" si="6"/>
        <v>28007.536532000009</v>
      </c>
      <c r="S10" s="103">
        <f t="shared" si="14"/>
        <v>159637.88732490002</v>
      </c>
      <c r="T10" s="100">
        <f t="shared" si="15"/>
        <v>201373.2093095</v>
      </c>
      <c r="U10" s="122">
        <f t="shared" si="7"/>
        <v>203812.51179449999</v>
      </c>
      <c r="V10" s="101">
        <f t="shared" si="8"/>
        <v>205635.16382250001</v>
      </c>
      <c r="X10" s="105">
        <v>23532.137200000012</v>
      </c>
      <c r="Y10" s="107">
        <v>206429.54250000001</v>
      </c>
      <c r="Z10" s="104">
        <v>29169.677300000018</v>
      </c>
      <c r="AA10" s="105">
        <v>27555.592900000007</v>
      </c>
      <c r="AB10" s="106">
        <v>201456.09</v>
      </c>
      <c r="AC10" s="107">
        <v>209398.07750000001</v>
      </c>
      <c r="AD10" s="107">
        <f t="shared" si="9"/>
        <v>20690.56358400001</v>
      </c>
      <c r="AE10" s="107">
        <f t="shared" si="10"/>
        <v>27591.166072000015</v>
      </c>
      <c r="AF10" s="107">
        <f t="shared" si="16"/>
        <v>28007.536532000009</v>
      </c>
      <c r="AG10" s="107">
        <f t="shared" si="11"/>
        <v>201373.2093095</v>
      </c>
      <c r="AH10" s="107">
        <f t="shared" si="17"/>
        <v>203812.51179449999</v>
      </c>
      <c r="AI10" s="107">
        <f t="shared" si="18"/>
        <v>205635.16382250001</v>
      </c>
    </row>
    <row r="11" spans="1:35">
      <c r="A11" s="64" t="s">
        <v>413</v>
      </c>
      <c r="B11" s="64" t="s">
        <v>673</v>
      </c>
      <c r="C11" s="158">
        <v>0</v>
      </c>
      <c r="D11" s="159">
        <v>6794150</v>
      </c>
      <c r="F11" s="158">
        <v>0</v>
      </c>
      <c r="G11" s="159">
        <v>6833288</v>
      </c>
      <c r="I11" s="122">
        <v>0</v>
      </c>
      <c r="J11" s="321">
        <v>6975193.0599999996</v>
      </c>
      <c r="K11" s="100">
        <v>0</v>
      </c>
      <c r="L11" s="101">
        <v>0</v>
      </c>
      <c r="M11" s="102">
        <v>7171370.5915999999</v>
      </c>
      <c r="N11" s="103">
        <v>7479466.3402000004</v>
      </c>
      <c r="O11" s="103">
        <f t="shared" si="12"/>
        <v>0</v>
      </c>
      <c r="P11" s="100">
        <f t="shared" si="13"/>
        <v>0</v>
      </c>
      <c r="Q11" s="122">
        <f t="shared" si="5"/>
        <v>0</v>
      </c>
      <c r="R11" s="101">
        <f t="shared" si="6"/>
        <v>0</v>
      </c>
      <c r="S11" s="103">
        <f t="shared" si="14"/>
        <v>6814744.4155999999</v>
      </c>
      <c r="T11" s="100">
        <f t="shared" si="15"/>
        <v>6907958.4425719995</v>
      </c>
      <c r="U11" s="122">
        <f t="shared" si="7"/>
        <v>7078421.6771279201</v>
      </c>
      <c r="V11" s="101">
        <f t="shared" si="8"/>
        <v>7333490.5745133199</v>
      </c>
      <c r="X11" s="105">
        <v>0</v>
      </c>
      <c r="Y11" s="107">
        <v>6975193.0599999996</v>
      </c>
      <c r="Z11" s="104">
        <v>0</v>
      </c>
      <c r="AA11" s="105">
        <v>0</v>
      </c>
      <c r="AB11" s="106">
        <v>7171370.5915999999</v>
      </c>
      <c r="AC11" s="107">
        <v>7479466.3402000004</v>
      </c>
      <c r="AD11" s="107">
        <f t="shared" si="9"/>
        <v>0</v>
      </c>
      <c r="AE11" s="107">
        <f t="shared" si="10"/>
        <v>0</v>
      </c>
      <c r="AF11" s="107">
        <f t="shared" si="16"/>
        <v>0</v>
      </c>
      <c r="AG11" s="107">
        <f t="shared" si="11"/>
        <v>6907958.4425719995</v>
      </c>
      <c r="AH11" s="107">
        <f t="shared" si="17"/>
        <v>7078421.6771279201</v>
      </c>
      <c r="AI11" s="107">
        <f t="shared" si="18"/>
        <v>7333490.5745133199</v>
      </c>
    </row>
    <row r="12" spans="1:35">
      <c r="A12" s="64" t="s">
        <v>437</v>
      </c>
      <c r="B12" s="64" t="s">
        <v>674</v>
      </c>
      <c r="C12" s="158">
        <v>1111993.6100000001</v>
      </c>
      <c r="D12" s="159">
        <v>7090036.392</v>
      </c>
      <c r="F12" s="158">
        <v>1215975.28</v>
      </c>
      <c r="G12" s="159">
        <v>7650000</v>
      </c>
      <c r="I12" s="122">
        <v>775239.01019999967</v>
      </c>
      <c r="J12" s="321">
        <v>8950000</v>
      </c>
      <c r="K12" s="100">
        <v>783165.72090000031</v>
      </c>
      <c r="L12" s="101">
        <v>817646.89670000062</v>
      </c>
      <c r="M12" s="102">
        <v>9200000</v>
      </c>
      <c r="N12" s="103">
        <v>9500000</v>
      </c>
      <c r="O12" s="103">
        <f t="shared" si="12"/>
        <v>1186860.4124</v>
      </c>
      <c r="P12" s="100">
        <f t="shared" si="13"/>
        <v>898645.16574399988</v>
      </c>
      <c r="Q12" s="122">
        <f t="shared" si="5"/>
        <v>780946.24190400005</v>
      </c>
      <c r="R12" s="101">
        <f t="shared" si="6"/>
        <v>807992.1674760005</v>
      </c>
      <c r="S12" s="103">
        <f t="shared" si="14"/>
        <v>7384689.2425295999</v>
      </c>
      <c r="T12" s="100">
        <f t="shared" si="15"/>
        <v>8334060</v>
      </c>
      <c r="U12" s="122">
        <f t="shared" si="7"/>
        <v>9081550</v>
      </c>
      <c r="V12" s="101">
        <f t="shared" si="8"/>
        <v>9357860</v>
      </c>
      <c r="X12" s="105">
        <v>775239.01019999967</v>
      </c>
      <c r="Y12" s="107">
        <v>8950000</v>
      </c>
      <c r="Z12" s="104">
        <v>783165.72090000031</v>
      </c>
      <c r="AA12" s="105">
        <v>817646.89670000062</v>
      </c>
      <c r="AB12" s="106">
        <v>9200000</v>
      </c>
      <c r="AC12" s="107">
        <v>9500000</v>
      </c>
      <c r="AD12" s="107">
        <f t="shared" si="9"/>
        <v>898645.16574399988</v>
      </c>
      <c r="AE12" s="107">
        <f t="shared" si="10"/>
        <v>780946.24190400005</v>
      </c>
      <c r="AF12" s="107">
        <f t="shared" si="16"/>
        <v>807992.1674760005</v>
      </c>
      <c r="AG12" s="107">
        <f t="shared" si="11"/>
        <v>8334060</v>
      </c>
      <c r="AH12" s="107">
        <f t="shared" si="17"/>
        <v>9081550</v>
      </c>
      <c r="AI12" s="107">
        <f t="shared" si="18"/>
        <v>9357860</v>
      </c>
    </row>
    <row r="13" spans="1:35">
      <c r="A13" s="64" t="s">
        <v>15</v>
      </c>
      <c r="B13" s="64" t="s">
        <v>675</v>
      </c>
      <c r="C13" s="158">
        <v>361771.4</v>
      </c>
      <c r="D13" s="159">
        <v>569338.59750000003</v>
      </c>
      <c r="F13" s="158">
        <v>438087.25</v>
      </c>
      <c r="G13" s="159">
        <v>635000</v>
      </c>
      <c r="I13" s="122">
        <v>371593.37290000007</v>
      </c>
      <c r="J13" s="321">
        <v>648000</v>
      </c>
      <c r="K13" s="100">
        <v>352253.69508000009</v>
      </c>
      <c r="L13" s="101">
        <v>361189.9926213334</v>
      </c>
      <c r="M13" s="102">
        <v>648000</v>
      </c>
      <c r="N13" s="103">
        <v>648000</v>
      </c>
      <c r="O13" s="103">
        <f t="shared" si="12"/>
        <v>416718.81200000003</v>
      </c>
      <c r="P13" s="100">
        <f t="shared" si="13"/>
        <v>390211.65848800004</v>
      </c>
      <c r="Q13" s="122">
        <f t="shared" si="5"/>
        <v>357668.80486960011</v>
      </c>
      <c r="R13" s="101">
        <f t="shared" si="6"/>
        <v>358687.82930976007</v>
      </c>
      <c r="S13" s="103">
        <f t="shared" si="14"/>
        <v>603889.62749550003</v>
      </c>
      <c r="T13" s="100">
        <f t="shared" si="15"/>
        <v>641840.6</v>
      </c>
      <c r="U13" s="122">
        <f t="shared" si="7"/>
        <v>648000</v>
      </c>
      <c r="V13" s="101">
        <f t="shared" si="8"/>
        <v>648000</v>
      </c>
      <c r="X13" s="105">
        <v>371593.37290000007</v>
      </c>
      <c r="Y13" s="107">
        <v>648000</v>
      </c>
      <c r="Z13" s="104">
        <v>352253.69508000009</v>
      </c>
      <c r="AA13" s="105">
        <v>361189.9926213334</v>
      </c>
      <c r="AB13" s="106">
        <v>648000</v>
      </c>
      <c r="AC13" s="107">
        <v>648000</v>
      </c>
      <c r="AD13" s="107">
        <f t="shared" si="9"/>
        <v>390211.65848800004</v>
      </c>
      <c r="AE13" s="107">
        <f t="shared" si="10"/>
        <v>357668.80486960011</v>
      </c>
      <c r="AF13" s="107">
        <f t="shared" si="16"/>
        <v>358687.82930976007</v>
      </c>
      <c r="AG13" s="107">
        <f t="shared" si="11"/>
        <v>641840.6</v>
      </c>
      <c r="AH13" s="107">
        <f t="shared" si="17"/>
        <v>648000</v>
      </c>
      <c r="AI13" s="107">
        <f t="shared" si="18"/>
        <v>648000</v>
      </c>
    </row>
    <row r="14" spans="1:35">
      <c r="A14" s="64" t="s">
        <v>205</v>
      </c>
      <c r="B14" s="64" t="s">
        <v>676</v>
      </c>
      <c r="C14" s="158">
        <v>4802953.28</v>
      </c>
      <c r="D14" s="159">
        <v>19508836.721999999</v>
      </c>
      <c r="F14" s="158">
        <v>5393033.0700000003</v>
      </c>
      <c r="G14" s="159">
        <v>34791448.232500002</v>
      </c>
      <c r="I14" s="122">
        <v>5426840.8302000007</v>
      </c>
      <c r="J14" s="321">
        <v>36442333.7575</v>
      </c>
      <c r="K14" s="100">
        <v>5542569.0562000033</v>
      </c>
      <c r="L14" s="101">
        <v>6516422.9360000025</v>
      </c>
      <c r="M14" s="102">
        <v>37534160.752499998</v>
      </c>
      <c r="N14" s="103">
        <v>37932028.844999999</v>
      </c>
      <c r="O14" s="103">
        <f t="shared" si="12"/>
        <v>5227810.7288000006</v>
      </c>
      <c r="P14" s="100">
        <f t="shared" si="13"/>
        <v>5417374.6573440004</v>
      </c>
      <c r="Q14" s="122">
        <f t="shared" si="5"/>
        <v>5510165.1529200021</v>
      </c>
      <c r="R14" s="101">
        <f t="shared" si="6"/>
        <v>6243743.8496560026</v>
      </c>
      <c r="S14" s="103">
        <f t="shared" si="14"/>
        <v>27550546.898825102</v>
      </c>
      <c r="T14" s="100">
        <f t="shared" si="15"/>
        <v>35660144.195755005</v>
      </c>
      <c r="U14" s="122">
        <f t="shared" si="7"/>
        <v>37016853.122269005</v>
      </c>
      <c r="V14" s="101">
        <f t="shared" si="8"/>
        <v>37743518.942773491</v>
      </c>
      <c r="X14" s="105">
        <v>5426840.8302000007</v>
      </c>
      <c r="Y14" s="107">
        <v>36442333.7575</v>
      </c>
      <c r="Z14" s="104">
        <v>5542569.0562000033</v>
      </c>
      <c r="AA14" s="105">
        <v>6516422.9360000025</v>
      </c>
      <c r="AB14" s="106">
        <v>37534160.752499998</v>
      </c>
      <c r="AC14" s="107">
        <v>37932028.844999999</v>
      </c>
      <c r="AD14" s="107">
        <f t="shared" si="9"/>
        <v>5417374.6573440004</v>
      </c>
      <c r="AE14" s="107">
        <f t="shared" si="10"/>
        <v>5510165.1529200021</v>
      </c>
      <c r="AF14" s="107">
        <f t="shared" si="16"/>
        <v>6243743.8496560026</v>
      </c>
      <c r="AG14" s="107">
        <f t="shared" si="11"/>
        <v>35660144.195755005</v>
      </c>
      <c r="AH14" s="107">
        <f t="shared" si="17"/>
        <v>37016853.122269005</v>
      </c>
      <c r="AI14" s="107">
        <f t="shared" si="18"/>
        <v>37743518.942773491</v>
      </c>
    </row>
    <row r="15" spans="1:35">
      <c r="A15" s="64" t="s">
        <v>231</v>
      </c>
      <c r="B15" s="64" t="s">
        <v>936</v>
      </c>
      <c r="C15" s="158">
        <v>0</v>
      </c>
      <c r="D15" s="159">
        <v>9586575</v>
      </c>
      <c r="F15" s="158">
        <v>0</v>
      </c>
      <c r="G15" s="159">
        <v>9644133.2899999991</v>
      </c>
      <c r="I15" s="122">
        <v>0</v>
      </c>
      <c r="J15" s="321">
        <v>9830165.125</v>
      </c>
      <c r="K15" s="100">
        <v>0</v>
      </c>
      <c r="L15" s="101">
        <v>0</v>
      </c>
      <c r="M15" s="102">
        <v>10106644.2916</v>
      </c>
      <c r="N15" s="103">
        <v>10540840.886599999</v>
      </c>
      <c r="O15" s="103">
        <f t="shared" si="12"/>
        <v>0</v>
      </c>
      <c r="P15" s="100">
        <f t="shared" si="13"/>
        <v>0</v>
      </c>
      <c r="Q15" s="122">
        <f t="shared" si="5"/>
        <v>0</v>
      </c>
      <c r="R15" s="101">
        <f t="shared" si="6"/>
        <v>0</v>
      </c>
      <c r="S15" s="103">
        <f t="shared" si="14"/>
        <v>9616862.1721979994</v>
      </c>
      <c r="T15" s="100">
        <f t="shared" si="15"/>
        <v>9742023.2415769994</v>
      </c>
      <c r="U15" s="122">
        <f t="shared" si="7"/>
        <v>9975648.4624649193</v>
      </c>
      <c r="V15" s="101">
        <f t="shared" si="8"/>
        <v>10335118.539889</v>
      </c>
      <c r="X15" s="105">
        <v>0</v>
      </c>
      <c r="Y15" s="107">
        <v>9830165.125</v>
      </c>
      <c r="Z15" s="104">
        <v>0</v>
      </c>
      <c r="AA15" s="105">
        <v>0</v>
      </c>
      <c r="AB15" s="106">
        <v>10106644.2916</v>
      </c>
      <c r="AC15" s="107">
        <v>10540840.886599999</v>
      </c>
      <c r="AD15" s="107">
        <f t="shared" si="9"/>
        <v>0</v>
      </c>
      <c r="AE15" s="107">
        <f t="shared" si="10"/>
        <v>0</v>
      </c>
      <c r="AF15" s="107">
        <f t="shared" si="16"/>
        <v>0</v>
      </c>
      <c r="AG15" s="107">
        <f t="shared" si="11"/>
        <v>9742023.2415769994</v>
      </c>
      <c r="AH15" s="107">
        <f t="shared" si="17"/>
        <v>9975648.4624649193</v>
      </c>
      <c r="AI15" s="107">
        <f t="shared" si="18"/>
        <v>10335118.539889</v>
      </c>
    </row>
    <row r="16" spans="1:35">
      <c r="A16" s="64" t="s">
        <v>69</v>
      </c>
      <c r="B16" s="64" t="s">
        <v>677</v>
      </c>
      <c r="C16" s="158">
        <v>3890569.14</v>
      </c>
      <c r="D16" s="159">
        <v>15899830.864499999</v>
      </c>
      <c r="F16" s="158">
        <v>3566128.8</v>
      </c>
      <c r="G16" s="159">
        <v>28308300.405000001</v>
      </c>
      <c r="I16" s="122">
        <v>1664162.7407000009</v>
      </c>
      <c r="J16" s="321">
        <v>31948026.120000001</v>
      </c>
      <c r="K16" s="100">
        <v>1163063.2036000022</v>
      </c>
      <c r="L16" s="101">
        <v>1067938.8856999991</v>
      </c>
      <c r="M16" s="102">
        <v>33760103.172499999</v>
      </c>
      <c r="N16" s="103">
        <v>35452871.447499998</v>
      </c>
      <c r="O16" s="103">
        <f t="shared" si="12"/>
        <v>3656972.0951999994</v>
      </c>
      <c r="P16" s="100">
        <f t="shared" si="13"/>
        <v>2196713.2373040006</v>
      </c>
      <c r="Q16" s="122">
        <f t="shared" si="5"/>
        <v>1303371.0739880018</v>
      </c>
      <c r="R16" s="101">
        <f t="shared" si="6"/>
        <v>1094573.694712</v>
      </c>
      <c r="S16" s="103">
        <f t="shared" si="14"/>
        <v>22429167.5367111</v>
      </c>
      <c r="T16" s="100">
        <f t="shared" si="15"/>
        <v>30223524.076233</v>
      </c>
      <c r="U16" s="122">
        <f t="shared" si="7"/>
        <v>32901541.065025501</v>
      </c>
      <c r="V16" s="101">
        <f t="shared" si="8"/>
        <v>34650837.838804998</v>
      </c>
      <c r="X16" s="105">
        <v>1664162.7407000009</v>
      </c>
      <c r="Y16" s="107">
        <v>31948026.120000001</v>
      </c>
      <c r="Z16" s="104">
        <v>1163063.2036000022</v>
      </c>
      <c r="AA16" s="105">
        <v>1067938.8856999991</v>
      </c>
      <c r="AB16" s="106">
        <v>33760103.172499999</v>
      </c>
      <c r="AC16" s="107">
        <v>35452871.447499998</v>
      </c>
      <c r="AD16" s="107">
        <f t="shared" si="9"/>
        <v>2196713.2373040006</v>
      </c>
      <c r="AE16" s="107">
        <f t="shared" si="10"/>
        <v>1303371.0739880018</v>
      </c>
      <c r="AF16" s="107">
        <f t="shared" si="16"/>
        <v>1094573.694712</v>
      </c>
      <c r="AG16" s="107">
        <f t="shared" si="11"/>
        <v>30223524.076233</v>
      </c>
      <c r="AH16" s="107">
        <f t="shared" si="17"/>
        <v>32901541.065025501</v>
      </c>
      <c r="AI16" s="107">
        <f t="shared" si="18"/>
        <v>34650837.838804998</v>
      </c>
    </row>
    <row r="17" spans="1:35">
      <c r="A17" s="64" t="s">
        <v>199</v>
      </c>
      <c r="B17" s="64" t="s">
        <v>678</v>
      </c>
      <c r="C17" s="158">
        <v>0</v>
      </c>
      <c r="D17" s="159">
        <v>51185350</v>
      </c>
      <c r="F17" s="158">
        <v>0</v>
      </c>
      <c r="G17" s="159">
        <v>52546574.740000002</v>
      </c>
      <c r="I17" s="122">
        <v>0</v>
      </c>
      <c r="J17" s="321">
        <v>53481435.455000006</v>
      </c>
      <c r="K17" s="100">
        <v>0</v>
      </c>
      <c r="L17" s="101">
        <v>0</v>
      </c>
      <c r="M17" s="102">
        <v>54985561.222000003</v>
      </c>
      <c r="N17" s="103">
        <v>57347842.993799999</v>
      </c>
      <c r="O17" s="103">
        <f t="shared" si="12"/>
        <v>0</v>
      </c>
      <c r="P17" s="100">
        <f t="shared" si="13"/>
        <v>0</v>
      </c>
      <c r="Q17" s="122">
        <f t="shared" si="5"/>
        <v>0</v>
      </c>
      <c r="R17" s="101">
        <f t="shared" si="6"/>
        <v>0</v>
      </c>
      <c r="S17" s="103">
        <f t="shared" si="14"/>
        <v>51901626.458187997</v>
      </c>
      <c r="T17" s="100">
        <f t="shared" si="15"/>
        <v>53038498.448233001</v>
      </c>
      <c r="U17" s="122">
        <f t="shared" si="7"/>
        <v>54272906.433595404</v>
      </c>
      <c r="V17" s="101">
        <f t="shared" si="8"/>
        <v>56228593.890321165</v>
      </c>
      <c r="X17" s="105">
        <v>0</v>
      </c>
      <c r="Y17" s="107">
        <v>53481435.455000006</v>
      </c>
      <c r="Z17" s="104">
        <v>0</v>
      </c>
      <c r="AA17" s="105">
        <v>0</v>
      </c>
      <c r="AB17" s="106">
        <v>54985561.222000003</v>
      </c>
      <c r="AC17" s="107">
        <v>57347842.993799999</v>
      </c>
      <c r="AD17" s="107">
        <f t="shared" si="9"/>
        <v>0</v>
      </c>
      <c r="AE17" s="107">
        <f t="shared" si="10"/>
        <v>0</v>
      </c>
      <c r="AF17" s="107">
        <f t="shared" si="16"/>
        <v>0</v>
      </c>
      <c r="AG17" s="107">
        <f t="shared" si="11"/>
        <v>53038498.448233001</v>
      </c>
      <c r="AH17" s="107">
        <f t="shared" si="17"/>
        <v>54272906.433595404</v>
      </c>
      <c r="AI17" s="107">
        <f t="shared" si="18"/>
        <v>56228593.890321165</v>
      </c>
    </row>
    <row r="18" spans="1:35">
      <c r="A18" s="64" t="s">
        <v>545</v>
      </c>
      <c r="B18" s="64" t="s">
        <v>679</v>
      </c>
      <c r="C18" s="158">
        <v>0</v>
      </c>
      <c r="D18" s="159">
        <v>23695450.1745</v>
      </c>
      <c r="F18" s="158">
        <v>0</v>
      </c>
      <c r="G18" s="159">
        <v>29694661.699999999</v>
      </c>
      <c r="I18" s="122">
        <v>0</v>
      </c>
      <c r="J18" s="321">
        <v>30160792.484999999</v>
      </c>
      <c r="K18" s="100">
        <v>0</v>
      </c>
      <c r="L18" s="101">
        <v>0</v>
      </c>
      <c r="M18" s="102">
        <v>31009052.978400003</v>
      </c>
      <c r="N18" s="103">
        <v>32341241.571800001</v>
      </c>
      <c r="O18" s="103">
        <f t="shared" si="12"/>
        <v>0</v>
      </c>
      <c r="P18" s="100">
        <f t="shared" si="13"/>
        <v>0</v>
      </c>
      <c r="Q18" s="122">
        <f t="shared" si="5"/>
        <v>0</v>
      </c>
      <c r="R18" s="101">
        <f t="shared" si="6"/>
        <v>0</v>
      </c>
      <c r="S18" s="103">
        <f t="shared" si="14"/>
        <v>26852235.2792181</v>
      </c>
      <c r="T18" s="100">
        <f t="shared" si="15"/>
        <v>29939939.719067</v>
      </c>
      <c r="U18" s="122">
        <f t="shared" si="7"/>
        <v>30607147.156627081</v>
      </c>
      <c r="V18" s="101">
        <f t="shared" si="8"/>
        <v>31710050.61624708</v>
      </c>
      <c r="X18" s="105">
        <v>0</v>
      </c>
      <c r="Y18" s="107">
        <v>30160792.484999999</v>
      </c>
      <c r="Z18" s="104">
        <v>0</v>
      </c>
      <c r="AA18" s="105">
        <v>0</v>
      </c>
      <c r="AB18" s="106">
        <v>31009052.978400003</v>
      </c>
      <c r="AC18" s="107">
        <v>32341241.571800001</v>
      </c>
      <c r="AD18" s="107">
        <f t="shared" si="9"/>
        <v>0</v>
      </c>
      <c r="AE18" s="107">
        <f t="shared" si="10"/>
        <v>0</v>
      </c>
      <c r="AF18" s="107">
        <f t="shared" si="16"/>
        <v>0</v>
      </c>
      <c r="AG18" s="107">
        <f t="shared" si="11"/>
        <v>29939939.719067</v>
      </c>
      <c r="AH18" s="107">
        <f t="shared" si="17"/>
        <v>30607147.156627081</v>
      </c>
      <c r="AI18" s="107">
        <f t="shared" si="18"/>
        <v>31710050.61624708</v>
      </c>
    </row>
    <row r="19" spans="1:35">
      <c r="A19" s="64" t="s">
        <v>5</v>
      </c>
      <c r="B19" s="64" t="s">
        <v>949</v>
      </c>
      <c r="C19" s="158">
        <v>0</v>
      </c>
      <c r="D19" s="159">
        <v>31907.818500000001</v>
      </c>
      <c r="F19" s="158">
        <v>0</v>
      </c>
      <c r="G19" s="159">
        <v>32037.5</v>
      </c>
      <c r="I19" s="122">
        <v>0</v>
      </c>
      <c r="J19" s="321">
        <v>48841.66</v>
      </c>
      <c r="K19" s="100">
        <v>0</v>
      </c>
      <c r="L19" s="101">
        <v>0</v>
      </c>
      <c r="M19" s="102">
        <v>49720.753600000004</v>
      </c>
      <c r="N19" s="103">
        <v>50000</v>
      </c>
      <c r="O19" s="103">
        <f t="shared" si="12"/>
        <v>0</v>
      </c>
      <c r="P19" s="100">
        <f t="shared" si="13"/>
        <v>0</v>
      </c>
      <c r="Q19" s="122">
        <f t="shared" si="5"/>
        <v>0</v>
      </c>
      <c r="R19" s="101">
        <f t="shared" si="6"/>
        <v>0</v>
      </c>
      <c r="S19" s="103">
        <f t="shared" si="14"/>
        <v>31976.0569053</v>
      </c>
      <c r="T19" s="100">
        <f t="shared" si="15"/>
        <v>40879.848991999999</v>
      </c>
      <c r="U19" s="122">
        <f t="shared" si="7"/>
        <v>49304.239052320001</v>
      </c>
      <c r="V19" s="101">
        <f t="shared" si="8"/>
        <v>49867.693055680007</v>
      </c>
      <c r="X19" s="105">
        <v>0</v>
      </c>
      <c r="Y19" s="107">
        <v>48841.66</v>
      </c>
      <c r="Z19" s="104">
        <v>0</v>
      </c>
      <c r="AA19" s="105">
        <v>0</v>
      </c>
      <c r="AB19" s="106">
        <v>49720.753600000004</v>
      </c>
      <c r="AC19" s="107">
        <v>50000</v>
      </c>
      <c r="AD19" s="107">
        <f t="shared" si="9"/>
        <v>0</v>
      </c>
      <c r="AE19" s="107">
        <f t="shared" si="10"/>
        <v>0</v>
      </c>
      <c r="AF19" s="107">
        <f t="shared" si="16"/>
        <v>0</v>
      </c>
      <c r="AG19" s="107">
        <f t="shared" si="11"/>
        <v>40879.848991999999</v>
      </c>
      <c r="AH19" s="107">
        <f t="shared" si="17"/>
        <v>49304.239052320001</v>
      </c>
      <c r="AI19" s="107">
        <f t="shared" si="18"/>
        <v>49867.693055680007</v>
      </c>
    </row>
    <row r="20" spans="1:35">
      <c r="A20" s="64" t="s">
        <v>385</v>
      </c>
      <c r="B20" s="64" t="s">
        <v>680</v>
      </c>
      <c r="C20" s="158">
        <v>10600317.630000001</v>
      </c>
      <c r="D20" s="159">
        <v>18931157.370000001</v>
      </c>
      <c r="F20" s="158">
        <v>10743528.84</v>
      </c>
      <c r="G20" s="159">
        <v>29500000</v>
      </c>
      <c r="I20" s="122">
        <v>9385388.7325000055</v>
      </c>
      <c r="J20" s="321">
        <v>34000000</v>
      </c>
      <c r="K20" s="100">
        <v>9004124.2524999976</v>
      </c>
      <c r="L20" s="101">
        <v>9398926.2897000015</v>
      </c>
      <c r="M20" s="102">
        <v>39000000</v>
      </c>
      <c r="N20" s="103">
        <v>39000000</v>
      </c>
      <c r="O20" s="103">
        <f t="shared" si="12"/>
        <v>10703429.701200001</v>
      </c>
      <c r="P20" s="100">
        <f t="shared" si="13"/>
        <v>9765667.9626000039</v>
      </c>
      <c r="Q20" s="122">
        <f t="shared" si="5"/>
        <v>9110878.3069000002</v>
      </c>
      <c r="R20" s="101">
        <f t="shared" si="6"/>
        <v>9288381.7192840017</v>
      </c>
      <c r="S20" s="103">
        <f t="shared" si="14"/>
        <v>24492482.361905999</v>
      </c>
      <c r="T20" s="100">
        <f t="shared" si="15"/>
        <v>31867900</v>
      </c>
      <c r="U20" s="122">
        <f t="shared" si="7"/>
        <v>36631000</v>
      </c>
      <c r="V20" s="101">
        <f t="shared" si="8"/>
        <v>39000000</v>
      </c>
      <c r="X20" s="105">
        <v>9385388.7325000055</v>
      </c>
      <c r="Y20" s="107">
        <v>34000000</v>
      </c>
      <c r="Z20" s="104">
        <v>9004124.2524999976</v>
      </c>
      <c r="AA20" s="105">
        <v>9398926.2897000015</v>
      </c>
      <c r="AB20" s="106">
        <v>39000000</v>
      </c>
      <c r="AC20" s="107">
        <v>39000000</v>
      </c>
      <c r="AD20" s="107">
        <f t="shared" si="9"/>
        <v>9765667.9626000039</v>
      </c>
      <c r="AE20" s="107">
        <f t="shared" si="10"/>
        <v>9110878.3069000002</v>
      </c>
      <c r="AF20" s="107">
        <f t="shared" si="16"/>
        <v>9288381.7192840017</v>
      </c>
      <c r="AG20" s="107">
        <f t="shared" si="11"/>
        <v>31867900</v>
      </c>
      <c r="AH20" s="107">
        <f t="shared" si="17"/>
        <v>36631000</v>
      </c>
      <c r="AI20" s="107">
        <f t="shared" si="18"/>
        <v>39000000</v>
      </c>
    </row>
    <row r="21" spans="1:35">
      <c r="A21" s="64" t="s">
        <v>255</v>
      </c>
      <c r="B21" s="64" t="s">
        <v>934</v>
      </c>
      <c r="C21" s="158">
        <v>0</v>
      </c>
      <c r="D21" s="159">
        <v>294000</v>
      </c>
      <c r="F21" s="158">
        <v>0</v>
      </c>
      <c r="G21" s="159">
        <v>287491.71000000002</v>
      </c>
      <c r="I21" s="122">
        <v>0</v>
      </c>
      <c r="J21" s="321">
        <v>297501.94500000001</v>
      </c>
      <c r="K21" s="100">
        <v>0</v>
      </c>
      <c r="L21" s="101">
        <v>0</v>
      </c>
      <c r="M21" s="102">
        <v>300000</v>
      </c>
      <c r="N21" s="103">
        <v>300000</v>
      </c>
      <c r="O21" s="103">
        <f t="shared" si="12"/>
        <v>0</v>
      </c>
      <c r="P21" s="100">
        <f t="shared" si="13"/>
        <v>0</v>
      </c>
      <c r="Q21" s="122">
        <f t="shared" si="5"/>
        <v>0</v>
      </c>
      <c r="R21" s="101">
        <f t="shared" si="6"/>
        <v>0</v>
      </c>
      <c r="S21" s="103">
        <f t="shared" si="14"/>
        <v>290575.33780199999</v>
      </c>
      <c r="T21" s="100">
        <f t="shared" si="15"/>
        <v>292759.09565700003</v>
      </c>
      <c r="U21" s="122">
        <f t="shared" si="7"/>
        <v>298816.42154100002</v>
      </c>
      <c r="V21" s="101">
        <f t="shared" si="8"/>
        <v>300000</v>
      </c>
      <c r="X21" s="105">
        <v>0</v>
      </c>
      <c r="Y21" s="107">
        <v>297501.94500000001</v>
      </c>
      <c r="Z21" s="104">
        <v>0</v>
      </c>
      <c r="AA21" s="105">
        <v>0</v>
      </c>
      <c r="AB21" s="106">
        <v>300000</v>
      </c>
      <c r="AC21" s="107">
        <v>300000</v>
      </c>
      <c r="AD21" s="107">
        <f t="shared" si="9"/>
        <v>0</v>
      </c>
      <c r="AE21" s="107">
        <f t="shared" si="10"/>
        <v>0</v>
      </c>
      <c r="AF21" s="107">
        <f t="shared" si="16"/>
        <v>0</v>
      </c>
      <c r="AG21" s="107">
        <f t="shared" si="11"/>
        <v>292759.09565700003</v>
      </c>
      <c r="AH21" s="107">
        <f t="shared" si="17"/>
        <v>298816.42154100002</v>
      </c>
      <c r="AI21" s="107">
        <f t="shared" si="18"/>
        <v>300000</v>
      </c>
    </row>
    <row r="22" spans="1:35">
      <c r="A22" s="64" t="s">
        <v>549</v>
      </c>
      <c r="B22" s="64" t="s">
        <v>681</v>
      </c>
      <c r="C22" s="158">
        <v>0</v>
      </c>
      <c r="D22" s="159">
        <v>5462275</v>
      </c>
      <c r="F22" s="158">
        <v>0</v>
      </c>
      <c r="G22" s="159">
        <v>5678018.9400000004</v>
      </c>
      <c r="I22" s="122">
        <v>0</v>
      </c>
      <c r="J22" s="321">
        <v>5782061.0800000001</v>
      </c>
      <c r="K22" s="100">
        <v>0</v>
      </c>
      <c r="L22" s="101">
        <v>0</v>
      </c>
      <c r="M22" s="102">
        <v>5944677.9692000002</v>
      </c>
      <c r="N22" s="103">
        <v>6200060.0842000004</v>
      </c>
      <c r="O22" s="103">
        <f t="shared" si="12"/>
        <v>0</v>
      </c>
      <c r="P22" s="100">
        <f t="shared" si="13"/>
        <v>0</v>
      </c>
      <c r="Q22" s="122">
        <f t="shared" si="5"/>
        <v>0</v>
      </c>
      <c r="R22" s="101">
        <f t="shared" si="6"/>
        <v>0</v>
      </c>
      <c r="S22" s="103">
        <f t="shared" si="14"/>
        <v>5575799.461228</v>
      </c>
      <c r="T22" s="100">
        <f t="shared" si="15"/>
        <v>5732765.9140680004</v>
      </c>
      <c r="U22" s="122">
        <f t="shared" si="7"/>
        <v>5867630.0870970404</v>
      </c>
      <c r="V22" s="101">
        <f t="shared" si="8"/>
        <v>6079060.0381129999</v>
      </c>
      <c r="X22" s="105">
        <v>0</v>
      </c>
      <c r="Y22" s="107">
        <v>5782061.0800000001</v>
      </c>
      <c r="Z22" s="104">
        <v>0</v>
      </c>
      <c r="AA22" s="105">
        <v>0</v>
      </c>
      <c r="AB22" s="106">
        <v>5944677.9692000002</v>
      </c>
      <c r="AC22" s="107">
        <v>6200060.0842000004</v>
      </c>
      <c r="AD22" s="107">
        <f t="shared" si="9"/>
        <v>0</v>
      </c>
      <c r="AE22" s="107">
        <f t="shared" si="10"/>
        <v>0</v>
      </c>
      <c r="AF22" s="107">
        <f t="shared" si="16"/>
        <v>0</v>
      </c>
      <c r="AG22" s="107">
        <f t="shared" si="11"/>
        <v>5732765.9140680004</v>
      </c>
      <c r="AH22" s="107">
        <f t="shared" si="17"/>
        <v>5867630.0870970404</v>
      </c>
      <c r="AI22" s="107">
        <f t="shared" si="18"/>
        <v>6079060.0381129999</v>
      </c>
    </row>
    <row r="23" spans="1:35">
      <c r="A23" s="64" t="s">
        <v>285</v>
      </c>
      <c r="B23" s="64" t="s">
        <v>930</v>
      </c>
      <c r="C23" s="158">
        <v>0</v>
      </c>
      <c r="D23" s="159">
        <v>200606.45969999998</v>
      </c>
      <c r="F23" s="158">
        <v>0</v>
      </c>
      <c r="G23" s="159">
        <v>250000</v>
      </c>
      <c r="I23" s="122">
        <v>0</v>
      </c>
      <c r="J23" s="321">
        <v>250000</v>
      </c>
      <c r="K23" s="100">
        <v>0</v>
      </c>
      <c r="L23" s="101">
        <v>0</v>
      </c>
      <c r="M23" s="102">
        <v>250000</v>
      </c>
      <c r="N23" s="103">
        <v>250000</v>
      </c>
      <c r="O23" s="103">
        <f t="shared" si="12"/>
        <v>0</v>
      </c>
      <c r="P23" s="100">
        <f t="shared" si="13"/>
        <v>0</v>
      </c>
      <c r="Q23" s="122">
        <f t="shared" si="5"/>
        <v>0</v>
      </c>
      <c r="R23" s="101">
        <f t="shared" si="6"/>
        <v>0</v>
      </c>
      <c r="S23" s="103">
        <f t="shared" si="14"/>
        <v>226597.34060585999</v>
      </c>
      <c r="T23" s="100">
        <f t="shared" si="15"/>
        <v>250000</v>
      </c>
      <c r="U23" s="122">
        <f t="shared" si="7"/>
        <v>250000</v>
      </c>
      <c r="V23" s="101">
        <f t="shared" si="8"/>
        <v>250000</v>
      </c>
      <c r="X23" s="105">
        <v>0</v>
      </c>
      <c r="Y23" s="107">
        <v>250000</v>
      </c>
      <c r="Z23" s="104">
        <v>0</v>
      </c>
      <c r="AA23" s="105">
        <v>0</v>
      </c>
      <c r="AB23" s="106">
        <v>250000</v>
      </c>
      <c r="AC23" s="107">
        <v>250000</v>
      </c>
      <c r="AD23" s="107">
        <f t="shared" si="9"/>
        <v>0</v>
      </c>
      <c r="AE23" s="107">
        <f t="shared" si="10"/>
        <v>0</v>
      </c>
      <c r="AF23" s="107">
        <f t="shared" si="16"/>
        <v>0</v>
      </c>
      <c r="AG23" s="107">
        <f t="shared" si="11"/>
        <v>250000</v>
      </c>
      <c r="AH23" s="107">
        <f t="shared" si="17"/>
        <v>250000</v>
      </c>
      <c r="AI23" s="107">
        <f t="shared" si="18"/>
        <v>250000</v>
      </c>
    </row>
    <row r="24" spans="1:35">
      <c r="A24" s="64" t="s">
        <v>229</v>
      </c>
      <c r="B24" s="64" t="s">
        <v>682</v>
      </c>
      <c r="C24" s="158">
        <v>957258</v>
      </c>
      <c r="D24" s="159">
        <v>6652154</v>
      </c>
      <c r="F24" s="158">
        <v>608874.93999999994</v>
      </c>
      <c r="G24" s="159">
        <v>8647800</v>
      </c>
      <c r="I24" s="122">
        <v>0</v>
      </c>
      <c r="J24" s="321">
        <v>12787991</v>
      </c>
      <c r="K24" s="100">
        <v>0</v>
      </c>
      <c r="L24" s="101">
        <v>0</v>
      </c>
      <c r="M24" s="102">
        <v>13257975.3388</v>
      </c>
      <c r="N24" s="103">
        <v>13827545.7184</v>
      </c>
      <c r="O24" s="103">
        <f t="shared" si="12"/>
        <v>706422.19680000003</v>
      </c>
      <c r="P24" s="100">
        <f t="shared" si="13"/>
        <v>170484.98319999999</v>
      </c>
      <c r="Q24" s="122">
        <f t="shared" si="5"/>
        <v>0</v>
      </c>
      <c r="R24" s="101">
        <f t="shared" si="6"/>
        <v>0</v>
      </c>
      <c r="S24" s="103">
        <f t="shared" si="14"/>
        <v>7702262.9252000004</v>
      </c>
      <c r="T24" s="100">
        <f t="shared" si="15"/>
        <v>10826368.5042</v>
      </c>
      <c r="U24" s="122">
        <f t="shared" si="7"/>
        <v>13035296.75907656</v>
      </c>
      <c r="V24" s="101">
        <f t="shared" si="8"/>
        <v>13557683.27254552</v>
      </c>
      <c r="X24" s="105">
        <v>0</v>
      </c>
      <c r="Y24" s="107">
        <v>12787991</v>
      </c>
      <c r="Z24" s="104">
        <v>0</v>
      </c>
      <c r="AA24" s="105">
        <v>0</v>
      </c>
      <c r="AB24" s="106">
        <v>13257975.3388</v>
      </c>
      <c r="AC24" s="107">
        <v>13827545.7184</v>
      </c>
      <c r="AD24" s="107">
        <f t="shared" si="9"/>
        <v>170484.98319999999</v>
      </c>
      <c r="AE24" s="107">
        <f t="shared" si="10"/>
        <v>0</v>
      </c>
      <c r="AF24" s="107">
        <f t="shared" si="16"/>
        <v>0</v>
      </c>
      <c r="AG24" s="107">
        <f t="shared" si="11"/>
        <v>10826368.5042</v>
      </c>
      <c r="AH24" s="107">
        <f t="shared" si="17"/>
        <v>13035296.75907656</v>
      </c>
      <c r="AI24" s="107">
        <f t="shared" si="18"/>
        <v>13557683.27254552</v>
      </c>
    </row>
    <row r="25" spans="1:35">
      <c r="A25" s="64" t="s">
        <v>335</v>
      </c>
      <c r="B25" s="64" t="s">
        <v>683</v>
      </c>
      <c r="C25" s="158">
        <v>718682.61</v>
      </c>
      <c r="D25" s="159">
        <v>672176</v>
      </c>
      <c r="F25" s="158">
        <v>764713.63</v>
      </c>
      <c r="G25" s="159">
        <v>672176</v>
      </c>
      <c r="I25" s="122">
        <v>782338.52060000005</v>
      </c>
      <c r="J25" s="321">
        <v>931940</v>
      </c>
      <c r="K25" s="100">
        <v>818399.69990000001</v>
      </c>
      <c r="L25" s="101">
        <v>867364.88160000008</v>
      </c>
      <c r="M25" s="102">
        <v>1144955</v>
      </c>
      <c r="N25" s="103">
        <v>1324172.83</v>
      </c>
      <c r="O25" s="103">
        <f t="shared" si="12"/>
        <v>751824.94440000004</v>
      </c>
      <c r="P25" s="100">
        <f t="shared" si="13"/>
        <v>777403.551232</v>
      </c>
      <c r="Q25" s="122">
        <f t="shared" si="5"/>
        <v>808302.56969600008</v>
      </c>
      <c r="R25" s="101">
        <f t="shared" si="6"/>
        <v>853654.63072400005</v>
      </c>
      <c r="S25" s="103">
        <f t="shared" si="14"/>
        <v>672176</v>
      </c>
      <c r="T25" s="100">
        <f t="shared" si="15"/>
        <v>808863.81679999991</v>
      </c>
      <c r="U25" s="122">
        <f t="shared" si="7"/>
        <v>1044028.493</v>
      </c>
      <c r="V25" s="101">
        <f t="shared" si="8"/>
        <v>1239259.422146</v>
      </c>
      <c r="X25" s="105">
        <v>782338.52060000005</v>
      </c>
      <c r="Y25" s="107">
        <v>931940</v>
      </c>
      <c r="Z25" s="104">
        <v>818399.69990000001</v>
      </c>
      <c r="AA25" s="105">
        <v>867364.88160000008</v>
      </c>
      <c r="AB25" s="106">
        <v>1144955</v>
      </c>
      <c r="AC25" s="107">
        <v>1324172.83</v>
      </c>
      <c r="AD25" s="107">
        <f t="shared" si="9"/>
        <v>777403.551232</v>
      </c>
      <c r="AE25" s="107">
        <f t="shared" si="10"/>
        <v>808302.56969600008</v>
      </c>
      <c r="AF25" s="107">
        <f t="shared" si="16"/>
        <v>853654.63072400005</v>
      </c>
      <c r="AG25" s="107">
        <f t="shared" si="11"/>
        <v>808863.81679999991</v>
      </c>
      <c r="AH25" s="107">
        <f t="shared" si="17"/>
        <v>1044028.493</v>
      </c>
      <c r="AI25" s="107">
        <f t="shared" si="18"/>
        <v>1239259.422146</v>
      </c>
    </row>
    <row r="26" spans="1:35">
      <c r="A26" s="64" t="s">
        <v>91</v>
      </c>
      <c r="B26" s="64" t="s">
        <v>684</v>
      </c>
      <c r="C26" s="158">
        <v>1031069.92</v>
      </c>
      <c r="D26" s="159">
        <v>238695.08249999999</v>
      </c>
      <c r="F26" s="158">
        <v>1068832.47</v>
      </c>
      <c r="G26" s="159">
        <v>287985</v>
      </c>
      <c r="I26" s="122">
        <v>994836.80650000006</v>
      </c>
      <c r="J26" s="321">
        <v>280674</v>
      </c>
      <c r="K26" s="100">
        <v>1020309.2188000001</v>
      </c>
      <c r="L26" s="101">
        <v>1059461.5214</v>
      </c>
      <c r="M26" s="102">
        <v>297515</v>
      </c>
      <c r="N26" s="103">
        <v>315366</v>
      </c>
      <c r="O26" s="103">
        <f t="shared" si="12"/>
        <v>1058258.956</v>
      </c>
      <c r="P26" s="100">
        <f t="shared" si="13"/>
        <v>1015555.5922800001</v>
      </c>
      <c r="Q26" s="122">
        <f t="shared" si="5"/>
        <v>1013176.9433560001</v>
      </c>
      <c r="R26" s="101">
        <f t="shared" si="6"/>
        <v>1048498.8766720002</v>
      </c>
      <c r="S26" s="103">
        <f t="shared" si="14"/>
        <v>264631.43708850001</v>
      </c>
      <c r="T26" s="100">
        <f t="shared" si="15"/>
        <v>284137.95180000004</v>
      </c>
      <c r="U26" s="122">
        <f t="shared" si="7"/>
        <v>289535.73420000001</v>
      </c>
      <c r="V26" s="101">
        <f t="shared" si="8"/>
        <v>306908.19620000001</v>
      </c>
      <c r="X26" s="105">
        <v>994836.80650000006</v>
      </c>
      <c r="Y26" s="107">
        <v>280674</v>
      </c>
      <c r="Z26" s="104">
        <v>1020309.2188000001</v>
      </c>
      <c r="AA26" s="105">
        <v>1059461.5214</v>
      </c>
      <c r="AB26" s="106">
        <v>297515</v>
      </c>
      <c r="AC26" s="107">
        <v>315366</v>
      </c>
      <c r="AD26" s="107">
        <f t="shared" si="9"/>
        <v>1015555.5922800001</v>
      </c>
      <c r="AE26" s="107">
        <f t="shared" si="10"/>
        <v>1013176.9433560001</v>
      </c>
      <c r="AF26" s="107">
        <f t="shared" si="16"/>
        <v>1048498.8766720002</v>
      </c>
      <c r="AG26" s="107">
        <f t="shared" si="11"/>
        <v>284137.95180000004</v>
      </c>
      <c r="AH26" s="107">
        <f t="shared" si="17"/>
        <v>289535.73420000001</v>
      </c>
      <c r="AI26" s="107">
        <f t="shared" si="18"/>
        <v>306908.19620000001</v>
      </c>
    </row>
    <row r="27" spans="1:35">
      <c r="A27" s="64" t="s">
        <v>175</v>
      </c>
      <c r="B27" s="64" t="s">
        <v>938</v>
      </c>
      <c r="C27" s="158">
        <v>0</v>
      </c>
      <c r="D27" s="159">
        <v>227500</v>
      </c>
      <c r="F27" s="158">
        <v>0</v>
      </c>
      <c r="G27" s="159">
        <v>261579.78</v>
      </c>
      <c r="I27" s="122">
        <v>0</v>
      </c>
      <c r="J27" s="321">
        <v>245536.08499999999</v>
      </c>
      <c r="K27" s="100">
        <v>0</v>
      </c>
      <c r="L27" s="101">
        <v>0</v>
      </c>
      <c r="M27" s="102">
        <v>249955.45160000003</v>
      </c>
      <c r="N27" s="103">
        <v>255204.74619999999</v>
      </c>
      <c r="O27" s="103">
        <f t="shared" si="12"/>
        <v>0</v>
      </c>
      <c r="P27" s="100">
        <f t="shared" si="13"/>
        <v>0</v>
      </c>
      <c r="Q27" s="122">
        <f t="shared" si="5"/>
        <v>0</v>
      </c>
      <c r="R27" s="101">
        <f t="shared" si="6"/>
        <v>0</v>
      </c>
      <c r="S27" s="103">
        <f t="shared" si="14"/>
        <v>245432.78023599999</v>
      </c>
      <c r="T27" s="100">
        <f t="shared" si="15"/>
        <v>253137.58769099999</v>
      </c>
      <c r="U27" s="122">
        <f t="shared" si="7"/>
        <v>247861.55570492003</v>
      </c>
      <c r="V27" s="101">
        <f t="shared" si="8"/>
        <v>252717.63041852001</v>
      </c>
      <c r="X27" s="105">
        <v>0</v>
      </c>
      <c r="Y27" s="107">
        <v>245536.08499999999</v>
      </c>
      <c r="Z27" s="104">
        <v>0</v>
      </c>
      <c r="AA27" s="105">
        <v>0</v>
      </c>
      <c r="AB27" s="106">
        <v>249955.45160000003</v>
      </c>
      <c r="AC27" s="107">
        <v>255204.74619999999</v>
      </c>
      <c r="AD27" s="107">
        <f t="shared" si="9"/>
        <v>0</v>
      </c>
      <c r="AE27" s="107">
        <f t="shared" si="10"/>
        <v>0</v>
      </c>
      <c r="AF27" s="107">
        <f t="shared" si="16"/>
        <v>0</v>
      </c>
      <c r="AG27" s="107">
        <f t="shared" si="11"/>
        <v>253137.58769099999</v>
      </c>
      <c r="AH27" s="107">
        <f t="shared" si="17"/>
        <v>247861.55570492003</v>
      </c>
      <c r="AI27" s="107">
        <f t="shared" si="18"/>
        <v>252717.63041852001</v>
      </c>
    </row>
    <row r="28" spans="1:35">
      <c r="A28" s="64" t="s">
        <v>409</v>
      </c>
      <c r="B28" s="64" t="s">
        <v>967</v>
      </c>
      <c r="C28" s="158">
        <v>0</v>
      </c>
      <c r="D28" s="159">
        <v>5585416.5915000001</v>
      </c>
      <c r="F28" s="158">
        <v>0</v>
      </c>
      <c r="G28" s="159">
        <v>8825254.7899999991</v>
      </c>
      <c r="I28" s="122">
        <v>0</v>
      </c>
      <c r="J28" s="321">
        <v>9153619.6150000002</v>
      </c>
      <c r="K28" s="100">
        <v>0</v>
      </c>
      <c r="L28" s="101">
        <v>0</v>
      </c>
      <c r="M28" s="102">
        <v>9411057.3096000012</v>
      </c>
      <c r="N28" s="103">
        <v>9815383.9847999997</v>
      </c>
      <c r="O28" s="103">
        <f t="shared" si="12"/>
        <v>0</v>
      </c>
      <c r="P28" s="100">
        <f t="shared" si="13"/>
        <v>0</v>
      </c>
      <c r="Q28" s="122">
        <f t="shared" si="5"/>
        <v>0</v>
      </c>
      <c r="R28" s="101">
        <f t="shared" si="6"/>
        <v>0</v>
      </c>
      <c r="S28" s="103">
        <f t="shared" si="14"/>
        <v>7290219.4515506998</v>
      </c>
      <c r="T28" s="100">
        <f t="shared" si="15"/>
        <v>8998040.3609149996</v>
      </c>
      <c r="U28" s="122">
        <f t="shared" si="7"/>
        <v>9289083.3298985213</v>
      </c>
      <c r="V28" s="101">
        <f t="shared" si="8"/>
        <v>9623814.0060902406</v>
      </c>
      <c r="X28" s="105">
        <v>0</v>
      </c>
      <c r="Y28" s="107">
        <v>9153619.6150000002</v>
      </c>
      <c r="Z28" s="104">
        <v>0</v>
      </c>
      <c r="AA28" s="105">
        <v>0</v>
      </c>
      <c r="AB28" s="106">
        <v>9411057.3096000012</v>
      </c>
      <c r="AC28" s="107">
        <v>9815383.9847999997</v>
      </c>
      <c r="AD28" s="107">
        <f t="shared" si="9"/>
        <v>0</v>
      </c>
      <c r="AE28" s="107">
        <f t="shared" si="10"/>
        <v>0</v>
      </c>
      <c r="AF28" s="107">
        <f t="shared" si="16"/>
        <v>0</v>
      </c>
      <c r="AG28" s="107">
        <f t="shared" si="11"/>
        <v>8998040.3609149996</v>
      </c>
      <c r="AH28" s="107">
        <f t="shared" si="17"/>
        <v>9289083.3298985213</v>
      </c>
      <c r="AI28" s="107">
        <f t="shared" si="18"/>
        <v>9623814.0060902406</v>
      </c>
    </row>
    <row r="29" spans="1:35">
      <c r="A29" s="64" t="s">
        <v>67</v>
      </c>
      <c r="B29" s="64" t="s">
        <v>685</v>
      </c>
      <c r="C29" s="158">
        <v>1512031.18</v>
      </c>
      <c r="D29" s="159">
        <v>9093328.818</v>
      </c>
      <c r="F29" s="158">
        <v>1953709.06</v>
      </c>
      <c r="G29" s="159">
        <v>13711502</v>
      </c>
      <c r="I29" s="122">
        <v>1170998.2556</v>
      </c>
      <c r="J29" s="321">
        <v>17593000</v>
      </c>
      <c r="K29" s="100">
        <v>944218.49059999827</v>
      </c>
      <c r="L29" s="101">
        <v>1179232.5356999994</v>
      </c>
      <c r="M29" s="102">
        <v>17593000</v>
      </c>
      <c r="N29" s="103">
        <v>17593000</v>
      </c>
      <c r="O29" s="103">
        <f t="shared" si="12"/>
        <v>1830039.2535999999</v>
      </c>
      <c r="P29" s="100">
        <f t="shared" si="13"/>
        <v>1390157.2808320001</v>
      </c>
      <c r="Q29" s="122">
        <f t="shared" si="5"/>
        <v>1007716.8247999987</v>
      </c>
      <c r="R29" s="101">
        <f t="shared" si="6"/>
        <v>1113428.6030719993</v>
      </c>
      <c r="S29" s="103">
        <f t="shared" si="14"/>
        <v>11523411.546368401</v>
      </c>
      <c r="T29" s="100">
        <f t="shared" si="15"/>
        <v>15753946.2476</v>
      </c>
      <c r="U29" s="122">
        <f t="shared" si="7"/>
        <v>17593000</v>
      </c>
      <c r="V29" s="101">
        <f t="shared" si="8"/>
        <v>17593000</v>
      </c>
      <c r="X29" s="105">
        <v>1170998.2556</v>
      </c>
      <c r="Y29" s="107">
        <v>17593000</v>
      </c>
      <c r="Z29" s="104">
        <v>944218.49059999827</v>
      </c>
      <c r="AA29" s="105">
        <v>1179232.5356999994</v>
      </c>
      <c r="AB29" s="106">
        <v>17593000</v>
      </c>
      <c r="AC29" s="107">
        <v>17593000</v>
      </c>
      <c r="AD29" s="107">
        <f t="shared" si="9"/>
        <v>1390157.2808320001</v>
      </c>
      <c r="AE29" s="107">
        <f t="shared" si="10"/>
        <v>1007716.8247999987</v>
      </c>
      <c r="AF29" s="107">
        <f t="shared" si="16"/>
        <v>1113428.6030719993</v>
      </c>
      <c r="AG29" s="107">
        <f t="shared" si="11"/>
        <v>15753946.2476</v>
      </c>
      <c r="AH29" s="107">
        <f t="shared" si="17"/>
        <v>17593000</v>
      </c>
      <c r="AI29" s="107">
        <f t="shared" si="18"/>
        <v>17593000</v>
      </c>
    </row>
    <row r="30" spans="1:35">
      <c r="A30" s="64" t="s">
        <v>49</v>
      </c>
      <c r="B30" s="64" t="s">
        <v>686</v>
      </c>
      <c r="C30" s="158">
        <v>522221.02</v>
      </c>
      <c r="D30" s="159">
        <v>208593.981</v>
      </c>
      <c r="F30" s="158">
        <v>573106.72</v>
      </c>
      <c r="G30" s="159">
        <v>275000</v>
      </c>
      <c r="I30" s="122">
        <v>600642.82440000004</v>
      </c>
      <c r="J30" s="321">
        <v>360000</v>
      </c>
      <c r="K30" s="100">
        <v>612764.7969999999</v>
      </c>
      <c r="L30" s="101">
        <v>639983.93910000008</v>
      </c>
      <c r="M30" s="102">
        <v>361800</v>
      </c>
      <c r="N30" s="103">
        <v>361981</v>
      </c>
      <c r="O30" s="103">
        <f t="shared" si="12"/>
        <v>558858.72399999993</v>
      </c>
      <c r="P30" s="100">
        <f t="shared" si="13"/>
        <v>592932.71516799997</v>
      </c>
      <c r="Q30" s="122">
        <f t="shared" si="5"/>
        <v>609370.64467199997</v>
      </c>
      <c r="R30" s="101">
        <f t="shared" si="6"/>
        <v>632362.57931199996</v>
      </c>
      <c r="S30" s="103">
        <f t="shared" si="14"/>
        <v>243536.8281978</v>
      </c>
      <c r="T30" s="100">
        <f t="shared" si="15"/>
        <v>319727</v>
      </c>
      <c r="U30" s="122">
        <f t="shared" si="7"/>
        <v>360947.16000000003</v>
      </c>
      <c r="V30" s="101">
        <f t="shared" si="8"/>
        <v>361895.24219999998</v>
      </c>
      <c r="X30" s="105">
        <v>600642.82440000004</v>
      </c>
      <c r="Y30" s="107">
        <v>360000</v>
      </c>
      <c r="Z30" s="104">
        <v>612764.7969999999</v>
      </c>
      <c r="AA30" s="105">
        <v>639983.93910000008</v>
      </c>
      <c r="AB30" s="106">
        <v>361800</v>
      </c>
      <c r="AC30" s="107">
        <v>361981</v>
      </c>
      <c r="AD30" s="107">
        <f t="shared" si="9"/>
        <v>592932.71516799997</v>
      </c>
      <c r="AE30" s="107">
        <f t="shared" si="10"/>
        <v>609370.64467199997</v>
      </c>
      <c r="AF30" s="107">
        <f t="shared" si="16"/>
        <v>632362.57931199996</v>
      </c>
      <c r="AG30" s="107">
        <f t="shared" si="11"/>
        <v>319727</v>
      </c>
      <c r="AH30" s="107">
        <f t="shared" si="17"/>
        <v>360947.16000000003</v>
      </c>
      <c r="AI30" s="107">
        <f t="shared" si="18"/>
        <v>361895.24219999998</v>
      </c>
    </row>
    <row r="31" spans="1:35">
      <c r="A31" s="64" t="s">
        <v>369</v>
      </c>
      <c r="B31" s="64" t="s">
        <v>923</v>
      </c>
      <c r="C31" s="158">
        <v>148212.43</v>
      </c>
      <c r="D31" s="159">
        <v>185387.57250000001</v>
      </c>
      <c r="F31" s="158">
        <v>157297.26999999999</v>
      </c>
      <c r="G31" s="159">
        <v>332944.8725</v>
      </c>
      <c r="I31" s="122">
        <v>129259.05830000003</v>
      </c>
      <c r="J31" s="321">
        <v>383145</v>
      </c>
      <c r="K31" s="100">
        <v>118605.93349999997</v>
      </c>
      <c r="L31" s="101">
        <v>118672.2873</v>
      </c>
      <c r="M31" s="102">
        <v>410950</v>
      </c>
      <c r="N31" s="103">
        <v>441485</v>
      </c>
      <c r="O31" s="103">
        <f t="shared" si="12"/>
        <v>154753.5148</v>
      </c>
      <c r="P31" s="100">
        <f t="shared" si="13"/>
        <v>137109.757576</v>
      </c>
      <c r="Q31" s="122">
        <f t="shared" si="5"/>
        <v>121588.80844399999</v>
      </c>
      <c r="R31" s="101">
        <f t="shared" si="6"/>
        <v>118653.70823600001</v>
      </c>
      <c r="S31" s="103">
        <f t="shared" si="14"/>
        <v>263032.22376000002</v>
      </c>
      <c r="T31" s="100">
        <f t="shared" si="15"/>
        <v>359360.17959049996</v>
      </c>
      <c r="U31" s="122">
        <f t="shared" si="7"/>
        <v>397775.99100000004</v>
      </c>
      <c r="V31" s="101">
        <f t="shared" si="8"/>
        <v>427017.51699999999</v>
      </c>
      <c r="X31" s="105">
        <v>129259.05830000003</v>
      </c>
      <c r="Y31" s="107">
        <v>383145</v>
      </c>
      <c r="Z31" s="104">
        <v>118605.93349999997</v>
      </c>
      <c r="AA31" s="105">
        <v>118672.2873</v>
      </c>
      <c r="AB31" s="106">
        <v>410950</v>
      </c>
      <c r="AC31" s="107">
        <v>441485</v>
      </c>
      <c r="AD31" s="107">
        <f t="shared" si="9"/>
        <v>137109.757576</v>
      </c>
      <c r="AE31" s="107">
        <f t="shared" si="10"/>
        <v>121588.80844399999</v>
      </c>
      <c r="AF31" s="107">
        <f t="shared" si="16"/>
        <v>118653.70823600001</v>
      </c>
      <c r="AG31" s="107">
        <f t="shared" si="11"/>
        <v>359360.17959049996</v>
      </c>
      <c r="AH31" s="107">
        <f t="shared" si="17"/>
        <v>397775.99100000004</v>
      </c>
      <c r="AI31" s="107">
        <f t="shared" si="18"/>
        <v>427017.51699999999</v>
      </c>
    </row>
    <row r="32" spans="1:35">
      <c r="A32" s="64" t="s">
        <v>39</v>
      </c>
      <c r="B32" s="64" t="s">
        <v>687</v>
      </c>
      <c r="C32" s="158">
        <v>0</v>
      </c>
      <c r="D32" s="159">
        <v>3195365</v>
      </c>
      <c r="F32" s="158">
        <v>0</v>
      </c>
      <c r="G32" s="159">
        <v>3227319</v>
      </c>
      <c r="I32" s="122">
        <v>0</v>
      </c>
      <c r="J32" s="321">
        <v>3259592</v>
      </c>
      <c r="K32" s="100">
        <v>0</v>
      </c>
      <c r="L32" s="101">
        <v>0</v>
      </c>
      <c r="M32" s="102">
        <v>3259592</v>
      </c>
      <c r="N32" s="103">
        <v>3259592</v>
      </c>
      <c r="O32" s="103">
        <f t="shared" si="12"/>
        <v>0</v>
      </c>
      <c r="P32" s="100">
        <f t="shared" si="13"/>
        <v>0</v>
      </c>
      <c r="Q32" s="122">
        <f t="shared" si="5"/>
        <v>0</v>
      </c>
      <c r="R32" s="101">
        <f t="shared" si="6"/>
        <v>0</v>
      </c>
      <c r="S32" s="103">
        <f t="shared" si="14"/>
        <v>3212179.1947999997</v>
      </c>
      <c r="T32" s="100">
        <f t="shared" si="15"/>
        <v>3244301.0526000001</v>
      </c>
      <c r="U32" s="122">
        <f t="shared" si="7"/>
        <v>3259592</v>
      </c>
      <c r="V32" s="101">
        <f t="shared" si="8"/>
        <v>3259592</v>
      </c>
      <c r="X32" s="105">
        <v>0</v>
      </c>
      <c r="Y32" s="107">
        <v>3259592</v>
      </c>
      <c r="Z32" s="104">
        <v>0</v>
      </c>
      <c r="AA32" s="105">
        <v>0</v>
      </c>
      <c r="AB32" s="106">
        <v>3259592</v>
      </c>
      <c r="AC32" s="107">
        <v>3259592</v>
      </c>
      <c r="AD32" s="107">
        <f t="shared" si="9"/>
        <v>0</v>
      </c>
      <c r="AE32" s="107">
        <f t="shared" si="10"/>
        <v>0</v>
      </c>
      <c r="AF32" s="107">
        <f t="shared" si="16"/>
        <v>0</v>
      </c>
      <c r="AG32" s="107">
        <f t="shared" si="11"/>
        <v>3244301.0526000001</v>
      </c>
      <c r="AH32" s="107">
        <f t="shared" si="17"/>
        <v>3259592</v>
      </c>
      <c r="AI32" s="107">
        <f t="shared" si="18"/>
        <v>3259592</v>
      </c>
    </row>
    <row r="33" spans="1:35">
      <c r="A33" s="64" t="s">
        <v>37</v>
      </c>
      <c r="B33" s="64" t="s">
        <v>688</v>
      </c>
      <c r="C33" s="158">
        <v>1151503.08</v>
      </c>
      <c r="D33" s="159">
        <v>1227766.923</v>
      </c>
      <c r="F33" s="158">
        <v>1194590.26</v>
      </c>
      <c r="G33" s="159">
        <v>1324973</v>
      </c>
      <c r="I33" s="122">
        <v>1129643.9557000003</v>
      </c>
      <c r="J33" s="321">
        <v>1673883</v>
      </c>
      <c r="K33" s="100">
        <v>1064166.7051000004</v>
      </c>
      <c r="L33" s="101">
        <v>1068689.3696999999</v>
      </c>
      <c r="M33" s="102">
        <v>2065314</v>
      </c>
      <c r="N33" s="103">
        <v>2508661</v>
      </c>
      <c r="O33" s="103">
        <f t="shared" si="12"/>
        <v>1182525.8496000001</v>
      </c>
      <c r="P33" s="100">
        <f t="shared" si="13"/>
        <v>1147828.9209040003</v>
      </c>
      <c r="Q33" s="122">
        <f t="shared" si="5"/>
        <v>1082500.3352680004</v>
      </c>
      <c r="R33" s="101">
        <f t="shared" si="6"/>
        <v>1067423.023612</v>
      </c>
      <c r="S33" s="103">
        <f t="shared" si="14"/>
        <v>1278916.7607173999</v>
      </c>
      <c r="T33" s="100">
        <f t="shared" si="15"/>
        <v>1508569.4419999998</v>
      </c>
      <c r="U33" s="122">
        <f t="shared" si="7"/>
        <v>1879853.9922000002</v>
      </c>
      <c r="V33" s="101">
        <f t="shared" si="8"/>
        <v>2298603.1913999999</v>
      </c>
      <c r="X33" s="105">
        <v>1129643.9557000003</v>
      </c>
      <c r="Y33" s="107">
        <v>1673883</v>
      </c>
      <c r="Z33" s="104">
        <v>1064166.7051000004</v>
      </c>
      <c r="AA33" s="105">
        <v>1068689.3696999999</v>
      </c>
      <c r="AB33" s="106">
        <v>2065314</v>
      </c>
      <c r="AC33" s="107">
        <v>2508661</v>
      </c>
      <c r="AD33" s="107">
        <f t="shared" si="9"/>
        <v>1147828.9209040003</v>
      </c>
      <c r="AE33" s="107">
        <f t="shared" si="10"/>
        <v>1082500.3352680004</v>
      </c>
      <c r="AF33" s="107">
        <f t="shared" si="16"/>
        <v>1067423.023612</v>
      </c>
      <c r="AG33" s="107">
        <f t="shared" si="11"/>
        <v>1508569.4419999998</v>
      </c>
      <c r="AH33" s="107">
        <f t="shared" si="17"/>
        <v>1879853.9922000002</v>
      </c>
      <c r="AI33" s="107">
        <f t="shared" si="18"/>
        <v>2298603.1913999999</v>
      </c>
    </row>
    <row r="34" spans="1:35">
      <c r="A34" s="64" t="s">
        <v>81</v>
      </c>
      <c r="B34" s="64" t="s">
        <v>689</v>
      </c>
      <c r="C34" s="158">
        <v>518193.24</v>
      </c>
      <c r="D34" s="159">
        <v>1455000</v>
      </c>
      <c r="F34" s="158">
        <v>513130.78</v>
      </c>
      <c r="G34" s="159">
        <v>1605000</v>
      </c>
      <c r="I34" s="122">
        <v>619398.82060000009</v>
      </c>
      <c r="J34" s="321">
        <v>2375000</v>
      </c>
      <c r="K34" s="100">
        <v>530199.50450000027</v>
      </c>
      <c r="L34" s="101">
        <v>462072.66390000004</v>
      </c>
      <c r="M34" s="102">
        <v>2575000</v>
      </c>
      <c r="N34" s="103">
        <v>2575000</v>
      </c>
      <c r="O34" s="103">
        <f t="shared" si="12"/>
        <v>514548.26879999996</v>
      </c>
      <c r="P34" s="100">
        <f t="shared" si="13"/>
        <v>589643.76923200011</v>
      </c>
      <c r="Q34" s="122">
        <f t="shared" si="5"/>
        <v>555175.31300800026</v>
      </c>
      <c r="R34" s="101">
        <f t="shared" si="6"/>
        <v>481148.17926800012</v>
      </c>
      <c r="S34" s="103">
        <f t="shared" si="14"/>
        <v>1533930</v>
      </c>
      <c r="T34" s="100">
        <f t="shared" si="15"/>
        <v>2010174</v>
      </c>
      <c r="U34" s="122">
        <f t="shared" si="7"/>
        <v>2480240</v>
      </c>
      <c r="V34" s="101">
        <f t="shared" si="8"/>
        <v>2575000</v>
      </c>
      <c r="X34" s="105">
        <v>619398.82060000009</v>
      </c>
      <c r="Y34" s="107">
        <v>2375000</v>
      </c>
      <c r="Z34" s="104">
        <v>530199.50450000027</v>
      </c>
      <c r="AA34" s="105">
        <v>462072.66390000004</v>
      </c>
      <c r="AB34" s="106">
        <v>2575000</v>
      </c>
      <c r="AC34" s="107">
        <v>2575000</v>
      </c>
      <c r="AD34" s="107">
        <f t="shared" si="9"/>
        <v>589643.76923200011</v>
      </c>
      <c r="AE34" s="107">
        <f t="shared" si="10"/>
        <v>555175.31300800026</v>
      </c>
      <c r="AF34" s="107">
        <f t="shared" si="16"/>
        <v>481148.17926800012</v>
      </c>
      <c r="AG34" s="107">
        <f t="shared" si="11"/>
        <v>2010174</v>
      </c>
      <c r="AH34" s="107">
        <f t="shared" si="17"/>
        <v>2480240</v>
      </c>
      <c r="AI34" s="107">
        <f t="shared" si="18"/>
        <v>2575000</v>
      </c>
    </row>
    <row r="35" spans="1:35">
      <c r="A35" s="64" t="s">
        <v>257</v>
      </c>
      <c r="B35" s="64" t="s">
        <v>933</v>
      </c>
      <c r="C35" s="158">
        <v>0</v>
      </c>
      <c r="D35" s="159">
        <v>221633.41675499998</v>
      </c>
      <c r="F35" s="158">
        <v>0</v>
      </c>
      <c r="G35" s="159">
        <v>225000</v>
      </c>
      <c r="I35" s="122">
        <v>0</v>
      </c>
      <c r="J35" s="321">
        <v>252487.43000000002</v>
      </c>
      <c r="K35" s="100">
        <v>0</v>
      </c>
      <c r="L35" s="101">
        <v>0</v>
      </c>
      <c r="M35" s="102">
        <v>257031.91280000002</v>
      </c>
      <c r="N35" s="103">
        <v>262429.81959999999</v>
      </c>
      <c r="O35" s="103">
        <f t="shared" si="12"/>
        <v>0</v>
      </c>
      <c r="P35" s="100">
        <f t="shared" si="13"/>
        <v>0</v>
      </c>
      <c r="Q35" s="122">
        <f t="shared" si="5"/>
        <v>0</v>
      </c>
      <c r="R35" s="101">
        <f t="shared" si="6"/>
        <v>0</v>
      </c>
      <c r="S35" s="103">
        <f t="shared" si="14"/>
        <v>223404.912858519</v>
      </c>
      <c r="T35" s="100">
        <f t="shared" si="15"/>
        <v>239463.88566600002</v>
      </c>
      <c r="U35" s="122">
        <f t="shared" si="7"/>
        <v>254878.73684936002</v>
      </c>
      <c r="V35" s="101">
        <f t="shared" si="8"/>
        <v>259872.29135816</v>
      </c>
      <c r="X35" s="105">
        <v>0</v>
      </c>
      <c r="Y35" s="107">
        <v>252487.43000000002</v>
      </c>
      <c r="Z35" s="104">
        <v>0</v>
      </c>
      <c r="AA35" s="105">
        <v>0</v>
      </c>
      <c r="AB35" s="106">
        <v>257031.91280000002</v>
      </c>
      <c r="AC35" s="107">
        <v>262429.81959999999</v>
      </c>
      <c r="AD35" s="107">
        <f t="shared" si="9"/>
        <v>0</v>
      </c>
      <c r="AE35" s="107">
        <f t="shared" si="10"/>
        <v>0</v>
      </c>
      <c r="AF35" s="107">
        <f t="shared" si="16"/>
        <v>0</v>
      </c>
      <c r="AG35" s="107">
        <f t="shared" si="11"/>
        <v>239463.88566600002</v>
      </c>
      <c r="AH35" s="107">
        <f t="shared" si="17"/>
        <v>254878.73684936002</v>
      </c>
      <c r="AI35" s="107">
        <f t="shared" si="18"/>
        <v>259872.29135816</v>
      </c>
    </row>
    <row r="36" spans="1:35">
      <c r="A36" s="64" t="s">
        <v>235</v>
      </c>
      <c r="B36" s="64" t="s">
        <v>690</v>
      </c>
      <c r="C36" s="158">
        <v>4140365.22</v>
      </c>
      <c r="D36" s="159">
        <v>12661914.7755</v>
      </c>
      <c r="F36" s="158">
        <v>3780930.69</v>
      </c>
      <c r="G36" s="159">
        <v>14150000</v>
      </c>
      <c r="I36" s="122">
        <v>4212592.8251000019</v>
      </c>
      <c r="J36" s="321">
        <v>18000000</v>
      </c>
      <c r="K36" s="100">
        <v>3655349.547199999</v>
      </c>
      <c r="L36" s="101">
        <v>2741568.499499999</v>
      </c>
      <c r="M36" s="102">
        <v>18000000</v>
      </c>
      <c r="N36" s="103">
        <v>18000000</v>
      </c>
      <c r="O36" s="103">
        <f t="shared" si="12"/>
        <v>3881572.3584000003</v>
      </c>
      <c r="P36" s="100">
        <f t="shared" si="13"/>
        <v>4091727.4272720013</v>
      </c>
      <c r="Q36" s="122">
        <f t="shared" si="5"/>
        <v>3811377.6650119997</v>
      </c>
      <c r="R36" s="101">
        <f t="shared" si="6"/>
        <v>2997427.1928559989</v>
      </c>
      <c r="S36" s="103">
        <f t="shared" si="14"/>
        <v>13444945.220631899</v>
      </c>
      <c r="T36" s="100">
        <f t="shared" si="15"/>
        <v>16175870</v>
      </c>
      <c r="U36" s="122">
        <f t="shared" si="7"/>
        <v>18000000</v>
      </c>
      <c r="V36" s="101">
        <f t="shared" si="8"/>
        <v>18000000</v>
      </c>
      <c r="X36" s="105">
        <v>4212592.8251000019</v>
      </c>
      <c r="Y36" s="107">
        <v>18000000</v>
      </c>
      <c r="Z36" s="104">
        <v>3655349.547199999</v>
      </c>
      <c r="AA36" s="105">
        <v>2741568.499499999</v>
      </c>
      <c r="AB36" s="106">
        <v>18000000</v>
      </c>
      <c r="AC36" s="107">
        <v>18000000</v>
      </c>
      <c r="AD36" s="107">
        <f t="shared" si="9"/>
        <v>4091727.4272720013</v>
      </c>
      <c r="AE36" s="107">
        <f t="shared" si="10"/>
        <v>3811377.6650119997</v>
      </c>
      <c r="AF36" s="107">
        <f t="shared" si="16"/>
        <v>2997427.1928559989</v>
      </c>
      <c r="AG36" s="107">
        <f t="shared" si="11"/>
        <v>16175870</v>
      </c>
      <c r="AH36" s="107">
        <f t="shared" si="17"/>
        <v>18000000</v>
      </c>
      <c r="AI36" s="107">
        <f t="shared" si="18"/>
        <v>18000000</v>
      </c>
    </row>
    <row r="37" spans="1:35">
      <c r="A37" s="64" t="s">
        <v>469</v>
      </c>
      <c r="B37" s="64" t="s">
        <v>691</v>
      </c>
      <c r="C37" s="158">
        <v>7142756.6399999997</v>
      </c>
      <c r="D37" s="159">
        <v>13446693.357000001</v>
      </c>
      <c r="F37" s="158">
        <v>7274655.1299999999</v>
      </c>
      <c r="G37" s="159">
        <v>14738500</v>
      </c>
      <c r="I37" s="122">
        <v>6036767.4629000016</v>
      </c>
      <c r="J37" s="321">
        <v>27665500</v>
      </c>
      <c r="K37" s="100">
        <v>5999469.0377000021</v>
      </c>
      <c r="L37" s="101">
        <v>6446566.7747000018</v>
      </c>
      <c r="M37" s="102">
        <v>27665500</v>
      </c>
      <c r="N37" s="103">
        <v>27665500</v>
      </c>
      <c r="O37" s="103">
        <f t="shared" si="12"/>
        <v>7237723.5527999997</v>
      </c>
      <c r="P37" s="100">
        <f t="shared" si="13"/>
        <v>6383376.0096880011</v>
      </c>
      <c r="Q37" s="122">
        <f t="shared" si="5"/>
        <v>6009912.5967560019</v>
      </c>
      <c r="R37" s="101">
        <f t="shared" si="6"/>
        <v>6321379.4083400015</v>
      </c>
      <c r="S37" s="103">
        <f t="shared" si="14"/>
        <v>14126442.012546601</v>
      </c>
      <c r="T37" s="100">
        <f t="shared" si="15"/>
        <v>21540687.399999999</v>
      </c>
      <c r="U37" s="122">
        <f t="shared" si="7"/>
        <v>27665500</v>
      </c>
      <c r="V37" s="101">
        <f t="shared" si="8"/>
        <v>27665500</v>
      </c>
      <c r="X37" s="105">
        <v>6036767.4629000016</v>
      </c>
      <c r="Y37" s="107">
        <v>27665500</v>
      </c>
      <c r="Z37" s="104">
        <v>5999469.0377000021</v>
      </c>
      <c r="AA37" s="105">
        <v>6446566.7747000018</v>
      </c>
      <c r="AB37" s="106">
        <v>27665500</v>
      </c>
      <c r="AC37" s="107">
        <v>27665500</v>
      </c>
      <c r="AD37" s="107">
        <f t="shared" si="9"/>
        <v>6383376.0096880011</v>
      </c>
      <c r="AE37" s="107">
        <f t="shared" si="10"/>
        <v>6009912.5967560019</v>
      </c>
      <c r="AF37" s="107">
        <f t="shared" si="16"/>
        <v>6321379.4083400015</v>
      </c>
      <c r="AG37" s="107">
        <f t="shared" si="11"/>
        <v>21540687.399999999</v>
      </c>
      <c r="AH37" s="107">
        <f t="shared" si="17"/>
        <v>27665500</v>
      </c>
      <c r="AI37" s="107">
        <f t="shared" si="18"/>
        <v>27665500</v>
      </c>
    </row>
    <row r="38" spans="1:35">
      <c r="A38" s="64" t="s">
        <v>297</v>
      </c>
      <c r="B38" s="64" t="s">
        <v>692</v>
      </c>
      <c r="C38" s="158">
        <v>2030241.7</v>
      </c>
      <c r="D38" s="159">
        <v>3230138.2950599999</v>
      </c>
      <c r="F38" s="158">
        <v>1372388.41</v>
      </c>
      <c r="G38" s="159">
        <v>3500000</v>
      </c>
      <c r="I38" s="122">
        <v>1948764.6967893334</v>
      </c>
      <c r="J38" s="321">
        <v>3500000</v>
      </c>
      <c r="K38" s="100">
        <v>1727985.7131626671</v>
      </c>
      <c r="L38" s="101">
        <v>1711275.3921466675</v>
      </c>
      <c r="M38" s="102">
        <v>3500000</v>
      </c>
      <c r="N38" s="103">
        <v>3500000</v>
      </c>
      <c r="O38" s="103">
        <f t="shared" si="12"/>
        <v>1556587.3311999999</v>
      </c>
      <c r="P38" s="100">
        <f t="shared" si="13"/>
        <v>1787379.33648832</v>
      </c>
      <c r="Q38" s="122">
        <f t="shared" si="5"/>
        <v>1789803.8285781336</v>
      </c>
      <c r="R38" s="101">
        <f t="shared" si="6"/>
        <v>1715954.2820311473</v>
      </c>
      <c r="S38" s="103">
        <f t="shared" si="14"/>
        <v>3372139.524199428</v>
      </c>
      <c r="T38" s="100">
        <f t="shared" si="15"/>
        <v>3500000</v>
      </c>
      <c r="U38" s="122">
        <f t="shared" si="7"/>
        <v>3500000</v>
      </c>
      <c r="V38" s="101">
        <f t="shared" si="8"/>
        <v>3500000</v>
      </c>
      <c r="X38" s="105">
        <v>1948764.6967893334</v>
      </c>
      <c r="Y38" s="107">
        <v>3500000</v>
      </c>
      <c r="Z38" s="104">
        <v>1727985.7131626671</v>
      </c>
      <c r="AA38" s="105">
        <v>1711275.3921466675</v>
      </c>
      <c r="AB38" s="106">
        <v>3500000</v>
      </c>
      <c r="AC38" s="107">
        <v>3500000</v>
      </c>
      <c r="AD38" s="107">
        <f t="shared" si="9"/>
        <v>1787379.33648832</v>
      </c>
      <c r="AE38" s="107">
        <f t="shared" si="10"/>
        <v>1789803.8285781336</v>
      </c>
      <c r="AF38" s="107">
        <f t="shared" si="16"/>
        <v>1715954.2820311473</v>
      </c>
      <c r="AG38" s="107">
        <f t="shared" si="11"/>
        <v>3500000</v>
      </c>
      <c r="AH38" s="107">
        <f t="shared" si="17"/>
        <v>3500000</v>
      </c>
      <c r="AI38" s="107">
        <f t="shared" si="18"/>
        <v>3500000</v>
      </c>
    </row>
    <row r="39" spans="1:35">
      <c r="A39" s="64" t="s">
        <v>293</v>
      </c>
      <c r="B39" s="64" t="s">
        <v>693</v>
      </c>
      <c r="C39" s="158">
        <v>1307218.8500000001</v>
      </c>
      <c r="D39" s="159">
        <v>2894596.1481300001</v>
      </c>
      <c r="F39" s="158">
        <v>1428149.33</v>
      </c>
      <c r="G39" s="159">
        <v>5100000</v>
      </c>
      <c r="I39" s="122">
        <v>1503701.4507000002</v>
      </c>
      <c r="J39" s="321">
        <v>5215000</v>
      </c>
      <c r="K39" s="100">
        <v>1431537.2013999997</v>
      </c>
      <c r="L39" s="101">
        <v>1438749.8848000003</v>
      </c>
      <c r="M39" s="102">
        <v>5415000</v>
      </c>
      <c r="N39" s="103">
        <v>5650000</v>
      </c>
      <c r="O39" s="103">
        <f t="shared" si="12"/>
        <v>1394288.7956000001</v>
      </c>
      <c r="P39" s="100">
        <f t="shared" si="13"/>
        <v>1482546.856904</v>
      </c>
      <c r="Q39" s="122">
        <f t="shared" si="5"/>
        <v>1451743.1912039998</v>
      </c>
      <c r="R39" s="101">
        <f t="shared" si="6"/>
        <v>1436730.3334480003</v>
      </c>
      <c r="S39" s="103">
        <f t="shared" si="14"/>
        <v>4055079.6549839941</v>
      </c>
      <c r="T39" s="100">
        <f t="shared" si="15"/>
        <v>5160513</v>
      </c>
      <c r="U39" s="122">
        <f t="shared" si="7"/>
        <v>5320240</v>
      </c>
      <c r="V39" s="101">
        <f t="shared" si="8"/>
        <v>5538657</v>
      </c>
      <c r="X39" s="105">
        <v>1503701.4507000002</v>
      </c>
      <c r="Y39" s="107">
        <v>5215000</v>
      </c>
      <c r="Z39" s="104">
        <v>1431537.2013999997</v>
      </c>
      <c r="AA39" s="105">
        <v>1438749.8848000003</v>
      </c>
      <c r="AB39" s="106">
        <v>5415000</v>
      </c>
      <c r="AC39" s="107">
        <v>5650000</v>
      </c>
      <c r="AD39" s="107">
        <f t="shared" si="9"/>
        <v>1482546.856904</v>
      </c>
      <c r="AE39" s="107">
        <f t="shared" si="10"/>
        <v>1451743.1912039998</v>
      </c>
      <c r="AF39" s="107">
        <f t="shared" si="16"/>
        <v>1436730.3334480003</v>
      </c>
      <c r="AG39" s="107">
        <f t="shared" si="11"/>
        <v>5160513</v>
      </c>
      <c r="AH39" s="107">
        <f t="shared" si="17"/>
        <v>5320240</v>
      </c>
      <c r="AI39" s="107">
        <f t="shared" si="18"/>
        <v>5538657</v>
      </c>
    </row>
    <row r="40" spans="1:35">
      <c r="A40" s="64" t="s">
        <v>473</v>
      </c>
      <c r="B40" s="64" t="s">
        <v>694</v>
      </c>
      <c r="C40" s="158">
        <v>1201542.5900000001</v>
      </c>
      <c r="D40" s="159">
        <v>5791172.4134999998</v>
      </c>
      <c r="F40" s="158">
        <v>1107220.52</v>
      </c>
      <c r="G40" s="159">
        <v>6400000</v>
      </c>
      <c r="I40" s="122">
        <v>664381.8966546678</v>
      </c>
      <c r="J40" s="321">
        <v>7000000</v>
      </c>
      <c r="K40" s="100">
        <v>514606.3781173334</v>
      </c>
      <c r="L40" s="101">
        <v>408553.54110600118</v>
      </c>
      <c r="M40" s="102">
        <v>7000000</v>
      </c>
      <c r="N40" s="103">
        <v>7000000</v>
      </c>
      <c r="O40" s="103">
        <f t="shared" si="12"/>
        <v>1133630.6995999999</v>
      </c>
      <c r="P40" s="100">
        <f t="shared" si="13"/>
        <v>788376.71119136084</v>
      </c>
      <c r="Q40" s="122">
        <f t="shared" si="5"/>
        <v>556543.52330778702</v>
      </c>
      <c r="R40" s="101">
        <f t="shared" si="6"/>
        <v>438248.3354691742</v>
      </c>
      <c r="S40" s="103">
        <f t="shared" si="14"/>
        <v>6111537.4895162992</v>
      </c>
      <c r="T40" s="100">
        <f t="shared" si="15"/>
        <v>6715720</v>
      </c>
      <c r="U40" s="122">
        <f t="shared" si="7"/>
        <v>7000000</v>
      </c>
      <c r="V40" s="101">
        <f t="shared" si="8"/>
        <v>7000000</v>
      </c>
      <c r="X40" s="105">
        <v>664381.8966546678</v>
      </c>
      <c r="Y40" s="107">
        <v>7000000</v>
      </c>
      <c r="Z40" s="104">
        <v>514606.3781173334</v>
      </c>
      <c r="AA40" s="105">
        <v>408553.54110600118</v>
      </c>
      <c r="AB40" s="106">
        <v>7000000</v>
      </c>
      <c r="AC40" s="107">
        <v>7000000</v>
      </c>
      <c r="AD40" s="107">
        <f t="shared" si="9"/>
        <v>788376.71119136084</v>
      </c>
      <c r="AE40" s="107">
        <f t="shared" si="10"/>
        <v>556543.52330778702</v>
      </c>
      <c r="AF40" s="107">
        <f t="shared" si="16"/>
        <v>438248.3354691742</v>
      </c>
      <c r="AG40" s="107">
        <f t="shared" si="11"/>
        <v>6715720</v>
      </c>
      <c r="AH40" s="107">
        <f t="shared" si="17"/>
        <v>7000000</v>
      </c>
      <c r="AI40" s="107">
        <f t="shared" si="18"/>
        <v>7000000</v>
      </c>
    </row>
    <row r="41" spans="1:35">
      <c r="A41" s="64" t="s">
        <v>491</v>
      </c>
      <c r="B41" s="64" t="s">
        <v>695</v>
      </c>
      <c r="C41" s="158">
        <v>314384.51</v>
      </c>
      <c r="D41" s="159">
        <v>795075.48622499988</v>
      </c>
      <c r="F41" s="158">
        <v>316165.09999999998</v>
      </c>
      <c r="G41" s="159">
        <v>1000000</v>
      </c>
      <c r="I41" s="122">
        <v>303190.7223000002</v>
      </c>
      <c r="J41" s="321">
        <v>1000000</v>
      </c>
      <c r="K41" s="100">
        <v>286268.47370000009</v>
      </c>
      <c r="L41" s="101">
        <v>326919.22180000006</v>
      </c>
      <c r="M41" s="102">
        <v>1000000</v>
      </c>
      <c r="N41" s="103">
        <v>1000000</v>
      </c>
      <c r="O41" s="103">
        <f t="shared" si="12"/>
        <v>315666.53479999996</v>
      </c>
      <c r="P41" s="100">
        <f t="shared" si="13"/>
        <v>306823.54805600015</v>
      </c>
      <c r="Q41" s="122">
        <f t="shared" si="5"/>
        <v>291006.70330800011</v>
      </c>
      <c r="R41" s="101">
        <f t="shared" si="6"/>
        <v>315537.01233200007</v>
      </c>
      <c r="S41" s="103">
        <f t="shared" si="14"/>
        <v>902906.76537340495</v>
      </c>
      <c r="T41" s="100">
        <f t="shared" si="15"/>
        <v>1000000</v>
      </c>
      <c r="U41" s="122">
        <f t="shared" si="7"/>
        <v>1000000</v>
      </c>
      <c r="V41" s="101">
        <f t="shared" si="8"/>
        <v>1000000</v>
      </c>
      <c r="X41" s="105">
        <v>303190.7223000002</v>
      </c>
      <c r="Y41" s="107">
        <v>1000000</v>
      </c>
      <c r="Z41" s="104">
        <v>286268.47370000009</v>
      </c>
      <c r="AA41" s="105">
        <v>326919.22180000006</v>
      </c>
      <c r="AB41" s="106">
        <v>1000000</v>
      </c>
      <c r="AC41" s="107">
        <v>1000000</v>
      </c>
      <c r="AD41" s="107">
        <f t="shared" si="9"/>
        <v>306823.54805600015</v>
      </c>
      <c r="AE41" s="107">
        <f t="shared" si="10"/>
        <v>291006.70330800011</v>
      </c>
      <c r="AF41" s="107">
        <f t="shared" si="16"/>
        <v>315537.01233200007</v>
      </c>
      <c r="AG41" s="107">
        <f t="shared" si="11"/>
        <v>1000000</v>
      </c>
      <c r="AH41" s="107">
        <f t="shared" si="17"/>
        <v>1000000</v>
      </c>
      <c r="AI41" s="107">
        <f t="shared" si="18"/>
        <v>1000000</v>
      </c>
    </row>
    <row r="42" spans="1:35">
      <c r="A42" s="64" t="s">
        <v>179</v>
      </c>
      <c r="B42" s="64" t="s">
        <v>696</v>
      </c>
      <c r="C42" s="158">
        <v>0</v>
      </c>
      <c r="D42" s="159">
        <v>2339125</v>
      </c>
      <c r="F42" s="158">
        <v>0</v>
      </c>
      <c r="G42" s="159">
        <v>2127853.86</v>
      </c>
      <c r="I42" s="122">
        <v>0</v>
      </c>
      <c r="J42" s="321">
        <v>2066241.74</v>
      </c>
      <c r="K42" s="100">
        <v>0</v>
      </c>
      <c r="L42" s="101">
        <v>0</v>
      </c>
      <c r="M42" s="102">
        <v>2124396.0580000002</v>
      </c>
      <c r="N42" s="103">
        <v>2215797.4168000002</v>
      </c>
      <c r="O42" s="103">
        <f t="shared" si="12"/>
        <v>0</v>
      </c>
      <c r="P42" s="100">
        <f t="shared" si="13"/>
        <v>0</v>
      </c>
      <c r="Q42" s="122">
        <f t="shared" si="5"/>
        <v>0</v>
      </c>
      <c r="R42" s="101">
        <f t="shared" si="6"/>
        <v>0</v>
      </c>
      <c r="S42" s="103">
        <f t="shared" si="14"/>
        <v>2227954.1261320002</v>
      </c>
      <c r="T42" s="100">
        <f t="shared" si="15"/>
        <v>2095433.5624559999</v>
      </c>
      <c r="U42" s="122">
        <f t="shared" si="7"/>
        <v>2096842.5421316002</v>
      </c>
      <c r="V42" s="101">
        <f t="shared" si="8"/>
        <v>2172491.4530005604</v>
      </c>
      <c r="X42" s="105">
        <v>0</v>
      </c>
      <c r="Y42" s="107">
        <v>2066241.74</v>
      </c>
      <c r="Z42" s="104">
        <v>0</v>
      </c>
      <c r="AA42" s="105">
        <v>0</v>
      </c>
      <c r="AB42" s="106">
        <v>2124396.0580000002</v>
      </c>
      <c r="AC42" s="107">
        <v>2215797.4168000002</v>
      </c>
      <c r="AD42" s="107">
        <f t="shared" si="9"/>
        <v>0</v>
      </c>
      <c r="AE42" s="107">
        <f t="shared" si="10"/>
        <v>0</v>
      </c>
      <c r="AF42" s="107">
        <f t="shared" si="16"/>
        <v>0</v>
      </c>
      <c r="AG42" s="107">
        <f t="shared" si="11"/>
        <v>2095433.5624559999</v>
      </c>
      <c r="AH42" s="107">
        <f t="shared" si="17"/>
        <v>2096842.5421316002</v>
      </c>
      <c r="AI42" s="107">
        <f t="shared" si="18"/>
        <v>2172491.4530005604</v>
      </c>
    </row>
    <row r="43" spans="1:35">
      <c r="A43" s="64" t="s">
        <v>13</v>
      </c>
      <c r="B43" s="64" t="s">
        <v>697</v>
      </c>
      <c r="C43" s="158">
        <v>1914862.16</v>
      </c>
      <c r="D43" s="159">
        <v>1954867.8374999999</v>
      </c>
      <c r="F43" s="158">
        <v>1930437.33</v>
      </c>
      <c r="G43" s="159">
        <v>2570834</v>
      </c>
      <c r="I43" s="122">
        <v>2090983.6053000006</v>
      </c>
      <c r="J43" s="321">
        <v>2827917</v>
      </c>
      <c r="K43" s="100">
        <v>2128585.6623000004</v>
      </c>
      <c r="L43" s="101">
        <v>2219913.5812000004</v>
      </c>
      <c r="M43" s="102">
        <v>3110709</v>
      </c>
      <c r="N43" s="103">
        <v>3110709</v>
      </c>
      <c r="O43" s="103">
        <f t="shared" si="12"/>
        <v>1926076.2823999999</v>
      </c>
      <c r="P43" s="100">
        <f t="shared" si="13"/>
        <v>2046030.6482160005</v>
      </c>
      <c r="Q43" s="122">
        <f t="shared" si="5"/>
        <v>2118057.0863400004</v>
      </c>
      <c r="R43" s="101">
        <f t="shared" si="6"/>
        <v>2194341.7639080007</v>
      </c>
      <c r="S43" s="103">
        <f t="shared" si="14"/>
        <v>2278989.2322074999</v>
      </c>
      <c r="T43" s="100">
        <f t="shared" si="15"/>
        <v>2706111.0745999999</v>
      </c>
      <c r="U43" s="122">
        <f t="shared" si="7"/>
        <v>2976722.1503999997</v>
      </c>
      <c r="V43" s="101">
        <f t="shared" si="8"/>
        <v>3110709</v>
      </c>
      <c r="X43" s="105">
        <v>2090983.6053000006</v>
      </c>
      <c r="Y43" s="107">
        <v>2827917</v>
      </c>
      <c r="Z43" s="104">
        <v>2128585.6623000004</v>
      </c>
      <c r="AA43" s="105">
        <v>2219913.5812000004</v>
      </c>
      <c r="AB43" s="106">
        <v>3110709</v>
      </c>
      <c r="AC43" s="107">
        <v>3110709</v>
      </c>
      <c r="AD43" s="107">
        <f t="shared" si="9"/>
        <v>2046030.6482160005</v>
      </c>
      <c r="AE43" s="107">
        <f t="shared" si="10"/>
        <v>2118057.0863400004</v>
      </c>
      <c r="AF43" s="107">
        <f t="shared" si="16"/>
        <v>2194341.7639080007</v>
      </c>
      <c r="AG43" s="107">
        <f t="shared" si="11"/>
        <v>2706111.0745999999</v>
      </c>
      <c r="AH43" s="107">
        <f t="shared" si="17"/>
        <v>2976722.1503999997</v>
      </c>
      <c r="AI43" s="107">
        <f t="shared" si="18"/>
        <v>3110709</v>
      </c>
    </row>
    <row r="44" spans="1:35">
      <c r="A44" s="64" t="s">
        <v>251</v>
      </c>
      <c r="B44" s="64" t="s">
        <v>698</v>
      </c>
      <c r="C44" s="158">
        <v>0</v>
      </c>
      <c r="D44" s="159">
        <v>2200000</v>
      </c>
      <c r="F44" s="158">
        <v>0</v>
      </c>
      <c r="G44" s="159">
        <v>2200000</v>
      </c>
      <c r="I44" s="122">
        <v>0</v>
      </c>
      <c r="J44" s="321">
        <v>2348721.4899999998</v>
      </c>
      <c r="K44" s="100">
        <v>0</v>
      </c>
      <c r="L44" s="101">
        <v>0</v>
      </c>
      <c r="M44" s="102">
        <v>2414769.4996000002</v>
      </c>
      <c r="N44" s="103">
        <v>2518519.8742</v>
      </c>
      <c r="O44" s="103">
        <f t="shared" si="12"/>
        <v>0</v>
      </c>
      <c r="P44" s="100">
        <f t="shared" si="13"/>
        <v>0</v>
      </c>
      <c r="Q44" s="122">
        <f t="shared" si="5"/>
        <v>0</v>
      </c>
      <c r="R44" s="101">
        <f t="shared" si="6"/>
        <v>0</v>
      </c>
      <c r="S44" s="103">
        <f t="shared" si="14"/>
        <v>2200000</v>
      </c>
      <c r="T44" s="100">
        <f t="shared" si="15"/>
        <v>2278257.248038</v>
      </c>
      <c r="U44" s="122">
        <f t="shared" si="7"/>
        <v>2383475.9526515203</v>
      </c>
      <c r="V44" s="101">
        <f t="shared" si="8"/>
        <v>2469362.94671452</v>
      </c>
      <c r="X44" s="105">
        <v>0</v>
      </c>
      <c r="Y44" s="107">
        <v>2348721.4899999998</v>
      </c>
      <c r="Z44" s="104">
        <v>0</v>
      </c>
      <c r="AA44" s="105">
        <v>0</v>
      </c>
      <c r="AB44" s="106">
        <v>2414769.4996000002</v>
      </c>
      <c r="AC44" s="107">
        <v>2518519.8742</v>
      </c>
      <c r="AD44" s="107">
        <f t="shared" si="9"/>
        <v>0</v>
      </c>
      <c r="AE44" s="107">
        <f t="shared" si="10"/>
        <v>0</v>
      </c>
      <c r="AF44" s="107">
        <f t="shared" si="16"/>
        <v>0</v>
      </c>
      <c r="AG44" s="107">
        <f t="shared" si="11"/>
        <v>2278257.248038</v>
      </c>
      <c r="AH44" s="107">
        <f t="shared" si="17"/>
        <v>2383475.9526515203</v>
      </c>
      <c r="AI44" s="107">
        <f t="shared" si="18"/>
        <v>2469362.94671452</v>
      </c>
    </row>
    <row r="45" spans="1:35">
      <c r="A45" s="64" t="s">
        <v>379</v>
      </c>
      <c r="B45" s="64" t="s">
        <v>699</v>
      </c>
      <c r="C45" s="158">
        <v>8710382.4299999997</v>
      </c>
      <c r="D45" s="159">
        <v>10343862.568499999</v>
      </c>
      <c r="F45" s="158">
        <v>8800435.9499999993</v>
      </c>
      <c r="G45" s="159">
        <v>18612516.817499999</v>
      </c>
      <c r="I45" s="122">
        <v>7555005.7269000001</v>
      </c>
      <c r="J45" s="321">
        <v>20467699</v>
      </c>
      <c r="K45" s="100">
        <v>7662416.6694000009</v>
      </c>
      <c r="L45" s="101">
        <v>8250774.6271999991</v>
      </c>
      <c r="M45" s="102">
        <v>22105114</v>
      </c>
      <c r="N45" s="103">
        <v>22635897.585000001</v>
      </c>
      <c r="O45" s="103">
        <f t="shared" si="12"/>
        <v>8775220.9644000009</v>
      </c>
      <c r="P45" s="100">
        <f t="shared" si="13"/>
        <v>7903726.1893680003</v>
      </c>
      <c r="Q45" s="122">
        <f t="shared" si="5"/>
        <v>7632341.6055000005</v>
      </c>
      <c r="R45" s="101">
        <f t="shared" si="6"/>
        <v>8086034.3990160003</v>
      </c>
      <c r="S45" s="103">
        <f t="shared" si="14"/>
        <v>14694828.434323799</v>
      </c>
      <c r="T45" s="100">
        <f t="shared" si="15"/>
        <v>19588713.681931499</v>
      </c>
      <c r="U45" s="122">
        <f t="shared" si="7"/>
        <v>21329306.773000002</v>
      </c>
      <c r="V45" s="101">
        <f t="shared" si="8"/>
        <v>22384412.322427001</v>
      </c>
      <c r="X45" s="105">
        <v>7555005.7269000001</v>
      </c>
      <c r="Y45" s="107">
        <v>20467699</v>
      </c>
      <c r="Z45" s="104">
        <v>7662416.6694000009</v>
      </c>
      <c r="AA45" s="105">
        <v>8250774.6271999991</v>
      </c>
      <c r="AB45" s="106">
        <v>22105114</v>
      </c>
      <c r="AC45" s="107">
        <v>22635897.585000001</v>
      </c>
      <c r="AD45" s="107">
        <f t="shared" si="9"/>
        <v>7903726.1893680003</v>
      </c>
      <c r="AE45" s="107">
        <f t="shared" si="10"/>
        <v>7632341.6055000005</v>
      </c>
      <c r="AF45" s="107">
        <f t="shared" si="16"/>
        <v>8086034.3990160003</v>
      </c>
      <c r="AG45" s="107">
        <f t="shared" si="11"/>
        <v>19588713.681931499</v>
      </c>
      <c r="AH45" s="107">
        <f t="shared" si="17"/>
        <v>21329306.773000002</v>
      </c>
      <c r="AI45" s="107">
        <f t="shared" si="18"/>
        <v>22384412.322427001</v>
      </c>
    </row>
    <row r="46" spans="1:35">
      <c r="A46" s="64" t="s">
        <v>569</v>
      </c>
      <c r="B46" s="64" t="s">
        <v>700</v>
      </c>
      <c r="C46" s="158">
        <v>202518.72</v>
      </c>
      <c r="D46" s="159">
        <v>656441.28449999995</v>
      </c>
      <c r="F46" s="158">
        <v>195352.92</v>
      </c>
      <c r="G46" s="159">
        <v>750000</v>
      </c>
      <c r="I46" s="122">
        <v>199079.23739999998</v>
      </c>
      <c r="J46" s="321">
        <v>900000</v>
      </c>
      <c r="K46" s="100">
        <v>175254.64139999993</v>
      </c>
      <c r="L46" s="101">
        <v>186106.02649999998</v>
      </c>
      <c r="M46" s="102">
        <v>900000</v>
      </c>
      <c r="N46" s="103">
        <v>900000</v>
      </c>
      <c r="O46" s="103">
        <f t="shared" si="12"/>
        <v>197359.34400000001</v>
      </c>
      <c r="P46" s="100">
        <f t="shared" si="13"/>
        <v>198035.86852799999</v>
      </c>
      <c r="Q46" s="122">
        <f t="shared" si="5"/>
        <v>181925.52827999997</v>
      </c>
      <c r="R46" s="101">
        <f t="shared" si="6"/>
        <v>183067.63867199997</v>
      </c>
      <c r="S46" s="103">
        <f t="shared" si="14"/>
        <v>705671.8805961</v>
      </c>
      <c r="T46" s="100">
        <f t="shared" si="15"/>
        <v>828930</v>
      </c>
      <c r="U46" s="122">
        <f t="shared" si="7"/>
        <v>900000</v>
      </c>
      <c r="V46" s="101">
        <f t="shared" si="8"/>
        <v>900000</v>
      </c>
      <c r="X46" s="105">
        <v>199079.23739999998</v>
      </c>
      <c r="Y46" s="107">
        <v>900000</v>
      </c>
      <c r="Z46" s="104">
        <v>175254.64139999993</v>
      </c>
      <c r="AA46" s="105">
        <v>186106.02649999998</v>
      </c>
      <c r="AB46" s="106">
        <v>900000</v>
      </c>
      <c r="AC46" s="107">
        <v>900000</v>
      </c>
      <c r="AD46" s="107">
        <f t="shared" si="9"/>
        <v>198035.86852799999</v>
      </c>
      <c r="AE46" s="107">
        <f t="shared" si="10"/>
        <v>181925.52827999997</v>
      </c>
      <c r="AF46" s="107">
        <f t="shared" si="16"/>
        <v>183067.63867199997</v>
      </c>
      <c r="AG46" s="107">
        <f t="shared" si="11"/>
        <v>828930</v>
      </c>
      <c r="AH46" s="107">
        <f t="shared" si="17"/>
        <v>900000</v>
      </c>
      <c r="AI46" s="107">
        <f t="shared" si="18"/>
        <v>900000</v>
      </c>
    </row>
    <row r="47" spans="1:35">
      <c r="A47" s="64" t="s">
        <v>535</v>
      </c>
      <c r="B47" s="64" t="s">
        <v>701</v>
      </c>
      <c r="C47" s="158">
        <v>494328.3</v>
      </c>
      <c r="D47" s="159">
        <v>1643456.6984999999</v>
      </c>
      <c r="F47" s="158">
        <v>510942.09</v>
      </c>
      <c r="G47" s="159">
        <v>2450000</v>
      </c>
      <c r="I47" s="122">
        <v>678735.86950000026</v>
      </c>
      <c r="J47" s="321">
        <v>2600000</v>
      </c>
      <c r="K47" s="100">
        <v>571863.71609999973</v>
      </c>
      <c r="L47" s="101">
        <v>513029.97120000009</v>
      </c>
      <c r="M47" s="102">
        <v>2750000</v>
      </c>
      <c r="N47" s="103">
        <v>2750000</v>
      </c>
      <c r="O47" s="103">
        <f t="shared" si="12"/>
        <v>506290.22879999998</v>
      </c>
      <c r="P47" s="100">
        <f t="shared" si="13"/>
        <v>631753.61124000023</v>
      </c>
      <c r="Q47" s="122">
        <f t="shared" si="5"/>
        <v>601787.91905199992</v>
      </c>
      <c r="R47" s="101">
        <f t="shared" si="6"/>
        <v>529503.41977200005</v>
      </c>
      <c r="S47" s="103">
        <f t="shared" si="14"/>
        <v>2067859.7837493001</v>
      </c>
      <c r="T47" s="100">
        <f t="shared" si="15"/>
        <v>2528930</v>
      </c>
      <c r="U47" s="122">
        <f t="shared" si="7"/>
        <v>2678930</v>
      </c>
      <c r="V47" s="101">
        <f t="shared" si="8"/>
        <v>2750000</v>
      </c>
      <c r="X47" s="105">
        <v>678735.86950000026</v>
      </c>
      <c r="Y47" s="107">
        <v>2600000</v>
      </c>
      <c r="Z47" s="104">
        <v>571863.71609999973</v>
      </c>
      <c r="AA47" s="105">
        <v>513029.97120000009</v>
      </c>
      <c r="AB47" s="106">
        <v>2750000</v>
      </c>
      <c r="AC47" s="107">
        <v>2750000</v>
      </c>
      <c r="AD47" s="107">
        <f t="shared" si="9"/>
        <v>631753.61124000023</v>
      </c>
      <c r="AE47" s="107">
        <f t="shared" si="10"/>
        <v>601787.91905199992</v>
      </c>
      <c r="AF47" s="107">
        <f t="shared" si="16"/>
        <v>529503.41977200005</v>
      </c>
      <c r="AG47" s="107">
        <f t="shared" si="11"/>
        <v>2528930</v>
      </c>
      <c r="AH47" s="107">
        <f t="shared" si="17"/>
        <v>2678930</v>
      </c>
      <c r="AI47" s="107">
        <f t="shared" si="18"/>
        <v>2750000</v>
      </c>
    </row>
    <row r="48" spans="1:35">
      <c r="A48" s="64" t="s">
        <v>577</v>
      </c>
      <c r="B48" s="64" t="s">
        <v>702</v>
      </c>
      <c r="C48" s="158">
        <v>0</v>
      </c>
      <c r="D48" s="159">
        <v>229769.886</v>
      </c>
      <c r="F48" s="158">
        <v>29966.91</v>
      </c>
      <c r="G48" s="159">
        <v>375000</v>
      </c>
      <c r="I48" s="122">
        <v>31972.996600000002</v>
      </c>
      <c r="J48" s="321">
        <v>398947</v>
      </c>
      <c r="K48" s="100">
        <v>30553.515400000044</v>
      </c>
      <c r="L48" s="101">
        <v>36383.435200000029</v>
      </c>
      <c r="M48" s="102">
        <v>398947</v>
      </c>
      <c r="N48" s="103">
        <v>398947</v>
      </c>
      <c r="O48" s="103">
        <f t="shared" si="12"/>
        <v>21576.175199999998</v>
      </c>
      <c r="P48" s="100">
        <f t="shared" si="13"/>
        <v>31411.292352000004</v>
      </c>
      <c r="Q48" s="122">
        <f t="shared" si="5"/>
        <v>30950.970136000033</v>
      </c>
      <c r="R48" s="101">
        <f t="shared" si="6"/>
        <v>34751.057656000034</v>
      </c>
      <c r="S48" s="103">
        <f t="shared" si="14"/>
        <v>306189.97198679997</v>
      </c>
      <c r="T48" s="100">
        <f t="shared" si="15"/>
        <v>387600.91139999998</v>
      </c>
      <c r="U48" s="122">
        <f t="shared" si="7"/>
        <v>398947</v>
      </c>
      <c r="V48" s="101">
        <f t="shared" si="8"/>
        <v>398947</v>
      </c>
      <c r="X48" s="105">
        <v>31972.996600000002</v>
      </c>
      <c r="Y48" s="107">
        <v>398947</v>
      </c>
      <c r="Z48" s="104">
        <v>30553.515400000044</v>
      </c>
      <c r="AA48" s="105">
        <v>36383.435200000029</v>
      </c>
      <c r="AB48" s="106">
        <v>398947</v>
      </c>
      <c r="AC48" s="107">
        <v>398947</v>
      </c>
      <c r="AD48" s="107">
        <f t="shared" si="9"/>
        <v>31411.292352000004</v>
      </c>
      <c r="AE48" s="107">
        <f t="shared" si="10"/>
        <v>30950.970136000033</v>
      </c>
      <c r="AF48" s="107">
        <f t="shared" si="16"/>
        <v>34751.057656000034</v>
      </c>
      <c r="AG48" s="107">
        <f t="shared" si="11"/>
        <v>387600.91139999998</v>
      </c>
      <c r="AH48" s="107">
        <f t="shared" si="17"/>
        <v>398947</v>
      </c>
      <c r="AI48" s="107">
        <f t="shared" si="18"/>
        <v>398947</v>
      </c>
    </row>
    <row r="49" spans="1:35">
      <c r="A49" s="64" t="s">
        <v>505</v>
      </c>
      <c r="B49" s="64" t="s">
        <v>968</v>
      </c>
      <c r="C49" s="158">
        <v>30500.31</v>
      </c>
      <c r="D49" s="159">
        <v>125000</v>
      </c>
      <c r="F49" s="158">
        <v>6479.43</v>
      </c>
      <c r="G49" s="159">
        <v>125000</v>
      </c>
      <c r="I49" s="122">
        <v>0</v>
      </c>
      <c r="J49" s="321">
        <v>175000</v>
      </c>
      <c r="K49" s="100">
        <v>0</v>
      </c>
      <c r="L49" s="101">
        <v>0</v>
      </c>
      <c r="M49" s="102">
        <v>175000</v>
      </c>
      <c r="N49" s="103">
        <v>175000</v>
      </c>
      <c r="O49" s="103">
        <f t="shared" si="12"/>
        <v>13205.276400000001</v>
      </c>
      <c r="P49" s="100">
        <f t="shared" si="13"/>
        <v>1814.2404000000004</v>
      </c>
      <c r="Q49" s="122">
        <f t="shared" si="5"/>
        <v>0</v>
      </c>
      <c r="R49" s="101">
        <f t="shared" si="6"/>
        <v>0</v>
      </c>
      <c r="S49" s="103">
        <f t="shared" si="14"/>
        <v>125000</v>
      </c>
      <c r="T49" s="100">
        <f t="shared" si="15"/>
        <v>151310</v>
      </c>
      <c r="U49" s="122">
        <f t="shared" si="7"/>
        <v>175000</v>
      </c>
      <c r="V49" s="101">
        <f t="shared" si="8"/>
        <v>175000</v>
      </c>
      <c r="X49" s="105">
        <v>0</v>
      </c>
      <c r="Y49" s="107">
        <v>175000</v>
      </c>
      <c r="Z49" s="104">
        <v>0</v>
      </c>
      <c r="AA49" s="105">
        <v>0</v>
      </c>
      <c r="AB49" s="106">
        <v>175000</v>
      </c>
      <c r="AC49" s="107">
        <v>175000</v>
      </c>
      <c r="AD49" s="107">
        <f t="shared" si="9"/>
        <v>1814.2404000000004</v>
      </c>
      <c r="AE49" s="107">
        <f t="shared" si="10"/>
        <v>0</v>
      </c>
      <c r="AF49" s="107">
        <f t="shared" si="16"/>
        <v>0</v>
      </c>
      <c r="AG49" s="107">
        <f t="shared" si="11"/>
        <v>151310</v>
      </c>
      <c r="AH49" s="107">
        <f t="shared" si="17"/>
        <v>175000</v>
      </c>
      <c r="AI49" s="107">
        <f t="shared" si="18"/>
        <v>175000</v>
      </c>
    </row>
    <row r="50" spans="1:35">
      <c r="A50" s="64" t="s">
        <v>539</v>
      </c>
      <c r="B50" s="64" t="s">
        <v>969</v>
      </c>
      <c r="C50" s="158">
        <v>87214.41</v>
      </c>
      <c r="D50" s="159">
        <v>1034560.5870000001</v>
      </c>
      <c r="F50" s="158">
        <v>0</v>
      </c>
      <c r="G50" s="159">
        <v>1918354.24</v>
      </c>
      <c r="I50" s="122">
        <v>111330.76029999995</v>
      </c>
      <c r="J50" s="321">
        <v>1847065.4025000001</v>
      </c>
      <c r="K50" s="100">
        <v>100537.64079999998</v>
      </c>
      <c r="L50" s="101">
        <v>137202.1163000002</v>
      </c>
      <c r="M50" s="102">
        <v>1922242.405</v>
      </c>
      <c r="N50" s="103">
        <v>1950909.8025</v>
      </c>
      <c r="O50" s="103">
        <f t="shared" si="12"/>
        <v>24420.034800000005</v>
      </c>
      <c r="P50" s="100">
        <f t="shared" si="13"/>
        <v>80158.147415999963</v>
      </c>
      <c r="Q50" s="122">
        <f t="shared" si="5"/>
        <v>103559.71425999996</v>
      </c>
      <c r="R50" s="101">
        <f t="shared" si="6"/>
        <v>126936.06316000014</v>
      </c>
      <c r="S50" s="103">
        <f t="shared" si="14"/>
        <v>1499612.8072086</v>
      </c>
      <c r="T50" s="100">
        <f t="shared" si="15"/>
        <v>1880842.0537075</v>
      </c>
      <c r="U50" s="122">
        <f t="shared" si="7"/>
        <v>1886623.5412155001</v>
      </c>
      <c r="V50" s="101">
        <f t="shared" si="8"/>
        <v>1937327.1895645</v>
      </c>
      <c r="X50" s="105">
        <v>111330.76029999995</v>
      </c>
      <c r="Y50" s="107">
        <v>1847065.4025000001</v>
      </c>
      <c r="Z50" s="104">
        <v>100537.64079999998</v>
      </c>
      <c r="AA50" s="105">
        <v>137202.1163000002</v>
      </c>
      <c r="AB50" s="106">
        <v>1922242.405</v>
      </c>
      <c r="AC50" s="107">
        <v>1950909.8025</v>
      </c>
      <c r="AD50" s="107">
        <f t="shared" si="9"/>
        <v>80158.147415999963</v>
      </c>
      <c r="AE50" s="107">
        <f t="shared" si="10"/>
        <v>103559.71425999996</v>
      </c>
      <c r="AF50" s="107">
        <f t="shared" si="16"/>
        <v>126936.06316000014</v>
      </c>
      <c r="AG50" s="107">
        <f t="shared" si="11"/>
        <v>1880842.0537075</v>
      </c>
      <c r="AH50" s="107">
        <f t="shared" si="17"/>
        <v>1886623.5412155001</v>
      </c>
      <c r="AI50" s="107">
        <f t="shared" si="18"/>
        <v>1937327.1895645</v>
      </c>
    </row>
    <row r="51" spans="1:35">
      <c r="A51" s="64" t="s">
        <v>497</v>
      </c>
      <c r="B51" s="64" t="s">
        <v>703</v>
      </c>
      <c r="C51" s="158">
        <v>1007066.48</v>
      </c>
      <c r="D51" s="159">
        <v>1590688</v>
      </c>
      <c r="F51" s="158">
        <v>1076392.48</v>
      </c>
      <c r="G51" s="159">
        <v>1622502</v>
      </c>
      <c r="I51" s="122">
        <v>1039936.7598426667</v>
      </c>
      <c r="J51" s="321">
        <v>1687402</v>
      </c>
      <c r="K51" s="100">
        <v>1104065.8865999999</v>
      </c>
      <c r="L51" s="101">
        <v>1154338.1204693334</v>
      </c>
      <c r="M51" s="102">
        <v>1738024</v>
      </c>
      <c r="N51" s="103">
        <v>1738024</v>
      </c>
      <c r="O51" s="103">
        <f t="shared" si="12"/>
        <v>1056981.2</v>
      </c>
      <c r="P51" s="100">
        <f t="shared" si="13"/>
        <v>1050144.3614867199</v>
      </c>
      <c r="Q51" s="122">
        <f t="shared" si="5"/>
        <v>1086109.7311079465</v>
      </c>
      <c r="R51" s="101">
        <f t="shared" si="6"/>
        <v>1140261.8949859201</v>
      </c>
      <c r="S51" s="103">
        <f t="shared" si="14"/>
        <v>1607428.5268000001</v>
      </c>
      <c r="T51" s="100">
        <f t="shared" si="15"/>
        <v>1656652.38</v>
      </c>
      <c r="U51" s="122">
        <f t="shared" si="7"/>
        <v>1714039.2963999999</v>
      </c>
      <c r="V51" s="101">
        <f t="shared" si="8"/>
        <v>1738024</v>
      </c>
      <c r="X51" s="105">
        <v>1039936.7598426667</v>
      </c>
      <c r="Y51" s="107">
        <v>1687402</v>
      </c>
      <c r="Z51" s="104">
        <v>1104065.8865999999</v>
      </c>
      <c r="AA51" s="105">
        <v>1154338.1204693334</v>
      </c>
      <c r="AB51" s="106">
        <v>1738024</v>
      </c>
      <c r="AC51" s="107">
        <v>1738024</v>
      </c>
      <c r="AD51" s="107">
        <f t="shared" si="9"/>
        <v>1050144.3614867199</v>
      </c>
      <c r="AE51" s="107">
        <f t="shared" si="10"/>
        <v>1086109.7311079465</v>
      </c>
      <c r="AF51" s="107">
        <f t="shared" si="16"/>
        <v>1140261.8949859201</v>
      </c>
      <c r="AG51" s="107">
        <f t="shared" si="11"/>
        <v>1656652.38</v>
      </c>
      <c r="AH51" s="107">
        <f t="shared" si="17"/>
        <v>1714039.2963999999</v>
      </c>
      <c r="AI51" s="107">
        <f t="shared" si="18"/>
        <v>1738024</v>
      </c>
    </row>
    <row r="52" spans="1:35">
      <c r="A52" s="64" t="s">
        <v>407</v>
      </c>
      <c r="B52" s="64" t="s">
        <v>704</v>
      </c>
      <c r="C52" s="158">
        <v>0</v>
      </c>
      <c r="D52" s="159">
        <v>1072565.0865</v>
      </c>
      <c r="F52" s="158">
        <v>0</v>
      </c>
      <c r="G52" s="159">
        <v>1283191.58</v>
      </c>
      <c r="I52" s="122">
        <v>0</v>
      </c>
      <c r="J52" s="321">
        <v>1329034.68</v>
      </c>
      <c r="K52" s="100">
        <v>0</v>
      </c>
      <c r="L52" s="101">
        <v>0</v>
      </c>
      <c r="M52" s="102">
        <v>1366419.6015999999</v>
      </c>
      <c r="N52" s="103">
        <v>1425125.433</v>
      </c>
      <c r="O52" s="103">
        <f t="shared" si="12"/>
        <v>0</v>
      </c>
      <c r="P52" s="100">
        <f t="shared" si="13"/>
        <v>0</v>
      </c>
      <c r="Q52" s="122">
        <f t="shared" si="5"/>
        <v>0</v>
      </c>
      <c r="R52" s="101">
        <f t="shared" si="6"/>
        <v>0</v>
      </c>
      <c r="S52" s="103">
        <f t="shared" si="14"/>
        <v>1183396.7473797002</v>
      </c>
      <c r="T52" s="100">
        <f t="shared" si="15"/>
        <v>1307314.2192199999</v>
      </c>
      <c r="U52" s="122">
        <f t="shared" si="7"/>
        <v>1348706.62574592</v>
      </c>
      <c r="V52" s="101">
        <f t="shared" si="8"/>
        <v>1397310.6100826799</v>
      </c>
      <c r="X52" s="105">
        <v>0</v>
      </c>
      <c r="Y52" s="107">
        <v>1329034.68</v>
      </c>
      <c r="Z52" s="104">
        <v>0</v>
      </c>
      <c r="AA52" s="105">
        <v>0</v>
      </c>
      <c r="AB52" s="106">
        <v>1366419.6015999999</v>
      </c>
      <c r="AC52" s="107">
        <v>1425125.433</v>
      </c>
      <c r="AD52" s="107">
        <f t="shared" si="9"/>
        <v>0</v>
      </c>
      <c r="AE52" s="107">
        <f t="shared" si="10"/>
        <v>0</v>
      </c>
      <c r="AF52" s="107">
        <f t="shared" si="16"/>
        <v>0</v>
      </c>
      <c r="AG52" s="107">
        <f t="shared" si="11"/>
        <v>1307314.2192199999</v>
      </c>
      <c r="AH52" s="107">
        <f t="shared" si="17"/>
        <v>1348706.62574592</v>
      </c>
      <c r="AI52" s="107">
        <f t="shared" si="18"/>
        <v>1397310.6100826799</v>
      </c>
    </row>
    <row r="53" spans="1:35">
      <c r="A53" s="64" t="s">
        <v>417</v>
      </c>
      <c r="B53" s="64" t="s">
        <v>705</v>
      </c>
      <c r="C53" s="158">
        <v>16092.62</v>
      </c>
      <c r="D53" s="159">
        <v>845567.38500000001</v>
      </c>
      <c r="F53" s="158">
        <v>0</v>
      </c>
      <c r="G53" s="159">
        <v>915800</v>
      </c>
      <c r="I53" s="122">
        <v>0</v>
      </c>
      <c r="J53" s="321">
        <v>1075000</v>
      </c>
      <c r="K53" s="100">
        <v>0</v>
      </c>
      <c r="L53" s="101">
        <v>0</v>
      </c>
      <c r="M53" s="102">
        <v>1164000</v>
      </c>
      <c r="N53" s="103">
        <v>1164000</v>
      </c>
      <c r="O53" s="103">
        <f t="shared" si="12"/>
        <v>4505.9336000000003</v>
      </c>
      <c r="P53" s="100">
        <f t="shared" si="13"/>
        <v>0</v>
      </c>
      <c r="Q53" s="122">
        <f t="shared" si="5"/>
        <v>0</v>
      </c>
      <c r="R53" s="101">
        <f t="shared" si="6"/>
        <v>0</v>
      </c>
      <c r="S53" s="103">
        <f t="shared" si="14"/>
        <v>882523.78701300011</v>
      </c>
      <c r="T53" s="100">
        <f t="shared" si="15"/>
        <v>999571.04</v>
      </c>
      <c r="U53" s="122">
        <f t="shared" si="7"/>
        <v>1121831.8</v>
      </c>
      <c r="V53" s="101">
        <f t="shared" si="8"/>
        <v>1164000</v>
      </c>
      <c r="X53" s="105">
        <v>0</v>
      </c>
      <c r="Y53" s="107">
        <v>1075000</v>
      </c>
      <c r="Z53" s="104">
        <v>0</v>
      </c>
      <c r="AA53" s="105">
        <v>0</v>
      </c>
      <c r="AB53" s="106">
        <v>1164000</v>
      </c>
      <c r="AC53" s="107">
        <v>1164000</v>
      </c>
      <c r="AD53" s="107">
        <f t="shared" si="9"/>
        <v>0</v>
      </c>
      <c r="AE53" s="107">
        <f t="shared" si="10"/>
        <v>0</v>
      </c>
      <c r="AF53" s="107">
        <f t="shared" si="16"/>
        <v>0</v>
      </c>
      <c r="AG53" s="107">
        <f t="shared" si="11"/>
        <v>999571.04</v>
      </c>
      <c r="AH53" s="107">
        <f t="shared" si="17"/>
        <v>1121831.8</v>
      </c>
      <c r="AI53" s="107">
        <f t="shared" si="18"/>
        <v>1164000</v>
      </c>
    </row>
    <row r="54" spans="1:35">
      <c r="A54" s="64" t="s">
        <v>157</v>
      </c>
      <c r="B54" s="64" t="s">
        <v>706</v>
      </c>
      <c r="C54" s="158">
        <v>107982.42</v>
      </c>
      <c r="D54" s="159">
        <v>277727.5785</v>
      </c>
      <c r="F54" s="158">
        <v>115085.93</v>
      </c>
      <c r="G54" s="159">
        <v>521704</v>
      </c>
      <c r="I54" s="122">
        <v>167266.36079999994</v>
      </c>
      <c r="J54" s="321">
        <v>484160.1825</v>
      </c>
      <c r="K54" s="100">
        <v>170895.08820000003</v>
      </c>
      <c r="L54" s="101">
        <v>190657.14500000002</v>
      </c>
      <c r="M54" s="102">
        <v>496366.39500000002</v>
      </c>
      <c r="N54" s="103">
        <v>489930.09</v>
      </c>
      <c r="O54" s="103">
        <f t="shared" si="12"/>
        <v>113096.9472</v>
      </c>
      <c r="P54" s="100">
        <f t="shared" si="13"/>
        <v>152655.84017599997</v>
      </c>
      <c r="Q54" s="122">
        <f t="shared" si="5"/>
        <v>169879.044528</v>
      </c>
      <c r="R54" s="101">
        <f t="shared" si="6"/>
        <v>185123.76909600003</v>
      </c>
      <c r="S54" s="103">
        <f t="shared" si="14"/>
        <v>406107.97149330005</v>
      </c>
      <c r="T54" s="100">
        <f t="shared" si="15"/>
        <v>501948.44323149999</v>
      </c>
      <c r="U54" s="122">
        <f t="shared" si="7"/>
        <v>490583.0915175</v>
      </c>
      <c r="V54" s="101">
        <f t="shared" si="8"/>
        <v>492979.61130900006</v>
      </c>
      <c r="X54" s="105">
        <v>167266.36079999994</v>
      </c>
      <c r="Y54" s="107">
        <v>484160.1825</v>
      </c>
      <c r="Z54" s="104">
        <v>170895.08820000003</v>
      </c>
      <c r="AA54" s="105">
        <v>190657.14500000002</v>
      </c>
      <c r="AB54" s="106">
        <v>496366.39500000002</v>
      </c>
      <c r="AC54" s="107">
        <v>489930.09</v>
      </c>
      <c r="AD54" s="107">
        <f t="shared" si="9"/>
        <v>152655.84017599997</v>
      </c>
      <c r="AE54" s="107">
        <f t="shared" si="10"/>
        <v>169879.044528</v>
      </c>
      <c r="AF54" s="107">
        <f t="shared" si="16"/>
        <v>185123.76909600003</v>
      </c>
      <c r="AG54" s="107">
        <f t="shared" si="11"/>
        <v>501948.44323149999</v>
      </c>
      <c r="AH54" s="107">
        <f t="shared" si="17"/>
        <v>490583.0915175</v>
      </c>
      <c r="AI54" s="107">
        <f t="shared" si="18"/>
        <v>492979.61130900006</v>
      </c>
    </row>
    <row r="55" spans="1:35">
      <c r="A55" s="64" t="s">
        <v>127</v>
      </c>
      <c r="B55" s="64" t="s">
        <v>970</v>
      </c>
      <c r="C55" s="158">
        <v>0</v>
      </c>
      <c r="D55" s="159">
        <v>327917.56949999998</v>
      </c>
      <c r="F55" s="158">
        <v>0</v>
      </c>
      <c r="G55" s="159">
        <v>505924</v>
      </c>
      <c r="I55" s="122">
        <v>0</v>
      </c>
      <c r="J55" s="321">
        <v>366318</v>
      </c>
      <c r="K55" s="100">
        <v>0</v>
      </c>
      <c r="L55" s="101">
        <v>0</v>
      </c>
      <c r="M55" s="102">
        <v>366318</v>
      </c>
      <c r="N55" s="103">
        <v>366318</v>
      </c>
      <c r="O55" s="103">
        <f t="shared" si="12"/>
        <v>0</v>
      </c>
      <c r="P55" s="100">
        <f t="shared" si="13"/>
        <v>0</v>
      </c>
      <c r="Q55" s="122">
        <f t="shared" si="5"/>
        <v>0</v>
      </c>
      <c r="R55" s="101">
        <f t="shared" si="6"/>
        <v>0</v>
      </c>
      <c r="S55" s="103">
        <f t="shared" si="14"/>
        <v>421584.55322910001</v>
      </c>
      <c r="T55" s="100">
        <f t="shared" si="15"/>
        <v>432463.32279999997</v>
      </c>
      <c r="U55" s="122">
        <f t="shared" si="7"/>
        <v>366318</v>
      </c>
      <c r="V55" s="101">
        <f t="shared" si="8"/>
        <v>366318</v>
      </c>
      <c r="X55" s="105">
        <v>0</v>
      </c>
      <c r="Y55" s="107">
        <v>366318</v>
      </c>
      <c r="Z55" s="104">
        <v>0</v>
      </c>
      <c r="AA55" s="105">
        <v>0</v>
      </c>
      <c r="AB55" s="106">
        <v>366318</v>
      </c>
      <c r="AC55" s="107">
        <v>366318</v>
      </c>
      <c r="AD55" s="107">
        <f t="shared" si="9"/>
        <v>0</v>
      </c>
      <c r="AE55" s="107">
        <f t="shared" si="10"/>
        <v>0</v>
      </c>
      <c r="AF55" s="107">
        <f t="shared" si="16"/>
        <v>0</v>
      </c>
      <c r="AG55" s="107">
        <f t="shared" si="11"/>
        <v>432463.32279999997</v>
      </c>
      <c r="AH55" s="107">
        <f t="shared" si="17"/>
        <v>366318</v>
      </c>
      <c r="AI55" s="107">
        <f t="shared" si="18"/>
        <v>366318</v>
      </c>
    </row>
    <row r="56" spans="1:35">
      <c r="A56" s="64" t="s">
        <v>169</v>
      </c>
      <c r="B56" s="64" t="s">
        <v>707</v>
      </c>
      <c r="C56" s="158">
        <v>0</v>
      </c>
      <c r="D56" s="159">
        <v>2440000</v>
      </c>
      <c r="F56" s="158">
        <v>0</v>
      </c>
      <c r="G56" s="159">
        <v>2440000</v>
      </c>
      <c r="I56" s="122">
        <v>0</v>
      </c>
      <c r="J56" s="321">
        <v>2440000</v>
      </c>
      <c r="K56" s="100">
        <v>0</v>
      </c>
      <c r="L56" s="101">
        <v>0</v>
      </c>
      <c r="M56" s="102">
        <v>2440000</v>
      </c>
      <c r="N56" s="103">
        <v>2440000</v>
      </c>
      <c r="O56" s="103">
        <f t="shared" si="12"/>
        <v>0</v>
      </c>
      <c r="P56" s="100">
        <f t="shared" si="13"/>
        <v>0</v>
      </c>
      <c r="Q56" s="122">
        <f t="shared" si="5"/>
        <v>0</v>
      </c>
      <c r="R56" s="101">
        <f t="shared" si="6"/>
        <v>0</v>
      </c>
      <c r="S56" s="103">
        <f t="shared" si="14"/>
        <v>2440000</v>
      </c>
      <c r="T56" s="100">
        <f t="shared" si="15"/>
        <v>2440000</v>
      </c>
      <c r="U56" s="122">
        <f t="shared" si="7"/>
        <v>2440000</v>
      </c>
      <c r="V56" s="101">
        <f t="shared" si="8"/>
        <v>2440000</v>
      </c>
      <c r="X56" s="105">
        <v>0</v>
      </c>
      <c r="Y56" s="107">
        <v>2440000</v>
      </c>
      <c r="Z56" s="104">
        <v>0</v>
      </c>
      <c r="AA56" s="105">
        <v>0</v>
      </c>
      <c r="AB56" s="106">
        <v>2440000</v>
      </c>
      <c r="AC56" s="107">
        <v>2440000</v>
      </c>
      <c r="AD56" s="107">
        <f t="shared" si="9"/>
        <v>0</v>
      </c>
      <c r="AE56" s="107">
        <f t="shared" si="10"/>
        <v>0</v>
      </c>
      <c r="AF56" s="107">
        <f t="shared" si="16"/>
        <v>0</v>
      </c>
      <c r="AG56" s="107">
        <f t="shared" si="11"/>
        <v>2440000</v>
      </c>
      <c r="AH56" s="107">
        <f t="shared" si="17"/>
        <v>2440000</v>
      </c>
      <c r="AI56" s="107">
        <f t="shared" si="18"/>
        <v>2440000</v>
      </c>
    </row>
    <row r="57" spans="1:35">
      <c r="A57" s="64" t="s">
        <v>45</v>
      </c>
      <c r="B57" s="64" t="s">
        <v>946</v>
      </c>
      <c r="C57" s="158">
        <v>0</v>
      </c>
      <c r="D57" s="159">
        <v>522445.83</v>
      </c>
      <c r="F57" s="158">
        <v>0</v>
      </c>
      <c r="G57" s="159">
        <v>520000</v>
      </c>
      <c r="I57" s="122">
        <v>9456.2069613332933</v>
      </c>
      <c r="J57" s="321">
        <v>520000</v>
      </c>
      <c r="K57" s="100">
        <v>0</v>
      </c>
      <c r="L57" s="101">
        <v>0</v>
      </c>
      <c r="M57" s="102">
        <v>520000</v>
      </c>
      <c r="N57" s="103">
        <v>520000</v>
      </c>
      <c r="O57" s="103">
        <f t="shared" si="12"/>
        <v>0</v>
      </c>
      <c r="P57" s="100">
        <f t="shared" si="13"/>
        <v>6808.4690121599706</v>
      </c>
      <c r="Q57" s="122">
        <f t="shared" si="5"/>
        <v>2647.7379491733222</v>
      </c>
      <c r="R57" s="101">
        <f t="shared" si="6"/>
        <v>0</v>
      </c>
      <c r="S57" s="103">
        <f t="shared" si="14"/>
        <v>521158.83425399999</v>
      </c>
      <c r="T57" s="100">
        <f t="shared" si="15"/>
        <v>520000</v>
      </c>
      <c r="U57" s="122">
        <f t="shared" si="7"/>
        <v>520000</v>
      </c>
      <c r="V57" s="101">
        <f t="shared" si="8"/>
        <v>520000</v>
      </c>
      <c r="X57" s="105">
        <v>9456.2069613332933</v>
      </c>
      <c r="Y57" s="107">
        <v>520000</v>
      </c>
      <c r="Z57" s="104">
        <v>0</v>
      </c>
      <c r="AA57" s="105">
        <v>0</v>
      </c>
      <c r="AB57" s="106">
        <v>520000</v>
      </c>
      <c r="AC57" s="107">
        <v>520000</v>
      </c>
      <c r="AD57" s="107">
        <f t="shared" si="9"/>
        <v>6808.4690121599706</v>
      </c>
      <c r="AE57" s="107">
        <f t="shared" si="10"/>
        <v>2647.7379491733222</v>
      </c>
      <c r="AF57" s="107">
        <f t="shared" si="16"/>
        <v>0</v>
      </c>
      <c r="AG57" s="107">
        <f t="shared" si="11"/>
        <v>520000</v>
      </c>
      <c r="AH57" s="107">
        <f t="shared" si="17"/>
        <v>520000</v>
      </c>
      <c r="AI57" s="107">
        <f t="shared" si="18"/>
        <v>520000</v>
      </c>
    </row>
    <row r="58" spans="1:35">
      <c r="A58" s="64" t="s">
        <v>305</v>
      </c>
      <c r="B58" s="64" t="s">
        <v>708</v>
      </c>
      <c r="C58" s="158">
        <v>0</v>
      </c>
      <c r="D58" s="159">
        <v>217075</v>
      </c>
      <c r="F58" s="158">
        <v>0</v>
      </c>
      <c r="G58" s="159">
        <v>239524</v>
      </c>
      <c r="I58" s="122">
        <v>0</v>
      </c>
      <c r="J58" s="321">
        <v>231138.73</v>
      </c>
      <c r="K58" s="100">
        <v>0</v>
      </c>
      <c r="L58" s="101">
        <v>0</v>
      </c>
      <c r="M58" s="102">
        <v>235298.9608</v>
      </c>
      <c r="N58" s="103">
        <v>240000</v>
      </c>
      <c r="O58" s="103">
        <f t="shared" si="12"/>
        <v>0</v>
      </c>
      <c r="P58" s="100">
        <f t="shared" si="13"/>
        <v>0</v>
      </c>
      <c r="Q58" s="122">
        <f t="shared" si="5"/>
        <v>0</v>
      </c>
      <c r="R58" s="101">
        <f t="shared" si="6"/>
        <v>0</v>
      </c>
      <c r="S58" s="103">
        <f t="shared" si="14"/>
        <v>228887.66379999998</v>
      </c>
      <c r="T58" s="100">
        <f t="shared" si="15"/>
        <v>235111.67092599999</v>
      </c>
      <c r="U58" s="122">
        <f t="shared" si="7"/>
        <v>233327.84344696</v>
      </c>
      <c r="V58" s="101">
        <f t="shared" si="8"/>
        <v>237772.64762703999</v>
      </c>
      <c r="X58" s="105">
        <v>0</v>
      </c>
      <c r="Y58" s="107">
        <v>231138.73</v>
      </c>
      <c r="Z58" s="104">
        <v>0</v>
      </c>
      <c r="AA58" s="105">
        <v>0</v>
      </c>
      <c r="AB58" s="106">
        <v>235298.9608</v>
      </c>
      <c r="AC58" s="107">
        <v>240000</v>
      </c>
      <c r="AD58" s="107">
        <f t="shared" si="9"/>
        <v>0</v>
      </c>
      <c r="AE58" s="107">
        <f t="shared" si="10"/>
        <v>0</v>
      </c>
      <c r="AF58" s="107">
        <f t="shared" si="16"/>
        <v>0</v>
      </c>
      <c r="AG58" s="107">
        <f t="shared" si="11"/>
        <v>235111.67092599999</v>
      </c>
      <c r="AH58" s="107">
        <f t="shared" si="17"/>
        <v>233327.84344696</v>
      </c>
      <c r="AI58" s="107">
        <f t="shared" si="18"/>
        <v>237772.64762703999</v>
      </c>
    </row>
    <row r="59" spans="1:35">
      <c r="A59" s="64" t="s">
        <v>103</v>
      </c>
      <c r="B59" s="64" t="s">
        <v>709</v>
      </c>
      <c r="C59" s="158">
        <v>130542.79</v>
      </c>
      <c r="D59" s="159">
        <v>181607.20873690909</v>
      </c>
      <c r="F59" s="158">
        <v>156560.87</v>
      </c>
      <c r="G59" s="159">
        <v>190000</v>
      </c>
      <c r="I59" s="122">
        <v>198216.01239999998</v>
      </c>
      <c r="J59" s="321">
        <v>195000</v>
      </c>
      <c r="K59" s="100">
        <v>207420.26039999997</v>
      </c>
      <c r="L59" s="101">
        <v>225716.23300000004</v>
      </c>
      <c r="M59" s="102">
        <v>200000</v>
      </c>
      <c r="N59" s="103">
        <v>200000</v>
      </c>
      <c r="O59" s="103">
        <f t="shared" si="12"/>
        <v>149275.8076</v>
      </c>
      <c r="P59" s="100">
        <f t="shared" si="13"/>
        <v>186552.57252799999</v>
      </c>
      <c r="Q59" s="122">
        <f t="shared" si="5"/>
        <v>204843.07095999995</v>
      </c>
      <c r="R59" s="101">
        <f t="shared" si="6"/>
        <v>220593.36067200004</v>
      </c>
      <c r="S59" s="103">
        <f t="shared" si="14"/>
        <v>186023.49549954751</v>
      </c>
      <c r="T59" s="100">
        <f t="shared" si="15"/>
        <v>192631</v>
      </c>
      <c r="U59" s="122">
        <f t="shared" si="7"/>
        <v>197631</v>
      </c>
      <c r="V59" s="101">
        <f t="shared" si="8"/>
        <v>200000</v>
      </c>
      <c r="X59" s="105">
        <v>198216.01239999998</v>
      </c>
      <c r="Y59" s="107">
        <v>195000</v>
      </c>
      <c r="Z59" s="104">
        <v>207420.26039999997</v>
      </c>
      <c r="AA59" s="105">
        <v>225716.23300000004</v>
      </c>
      <c r="AB59" s="106">
        <v>200000</v>
      </c>
      <c r="AC59" s="107">
        <v>200000</v>
      </c>
      <c r="AD59" s="107">
        <f t="shared" si="9"/>
        <v>186552.57252799999</v>
      </c>
      <c r="AE59" s="107">
        <f t="shared" si="10"/>
        <v>204843.07095999995</v>
      </c>
      <c r="AF59" s="107">
        <f t="shared" si="16"/>
        <v>220593.36067200004</v>
      </c>
      <c r="AG59" s="107">
        <f t="shared" si="11"/>
        <v>192631</v>
      </c>
      <c r="AH59" s="107">
        <f t="shared" si="17"/>
        <v>197631</v>
      </c>
      <c r="AI59" s="107">
        <f t="shared" si="18"/>
        <v>200000</v>
      </c>
    </row>
    <row r="60" spans="1:35">
      <c r="A60" s="64" t="s">
        <v>359</v>
      </c>
      <c r="B60" s="64" t="s">
        <v>710</v>
      </c>
      <c r="C60" s="158">
        <v>0</v>
      </c>
      <c r="D60" s="159">
        <v>425000</v>
      </c>
      <c r="F60" s="158">
        <v>0</v>
      </c>
      <c r="G60" s="159">
        <v>425000</v>
      </c>
      <c r="I60" s="122">
        <v>0</v>
      </c>
      <c r="J60" s="321">
        <v>495000</v>
      </c>
      <c r="K60" s="100">
        <v>0</v>
      </c>
      <c r="L60" s="101">
        <v>0</v>
      </c>
      <c r="M60" s="102">
        <v>495000</v>
      </c>
      <c r="N60" s="103">
        <v>495000</v>
      </c>
      <c r="O60" s="103">
        <f t="shared" si="12"/>
        <v>0</v>
      </c>
      <c r="P60" s="100">
        <f t="shared" si="13"/>
        <v>0</v>
      </c>
      <c r="Q60" s="122">
        <f t="shared" si="5"/>
        <v>0</v>
      </c>
      <c r="R60" s="101">
        <f t="shared" si="6"/>
        <v>0</v>
      </c>
      <c r="S60" s="103">
        <f t="shared" si="14"/>
        <v>425000</v>
      </c>
      <c r="T60" s="100">
        <f t="shared" si="15"/>
        <v>461834</v>
      </c>
      <c r="U60" s="122">
        <f t="shared" si="7"/>
        <v>495000</v>
      </c>
      <c r="V60" s="101">
        <f t="shared" si="8"/>
        <v>495000</v>
      </c>
      <c r="X60" s="105">
        <v>0</v>
      </c>
      <c r="Y60" s="107">
        <v>495000</v>
      </c>
      <c r="Z60" s="104">
        <v>0</v>
      </c>
      <c r="AA60" s="105">
        <v>0</v>
      </c>
      <c r="AB60" s="106">
        <v>495000</v>
      </c>
      <c r="AC60" s="107">
        <v>495000</v>
      </c>
      <c r="AD60" s="107">
        <f t="shared" si="9"/>
        <v>0</v>
      </c>
      <c r="AE60" s="107">
        <f t="shared" si="10"/>
        <v>0</v>
      </c>
      <c r="AF60" s="107">
        <f t="shared" si="16"/>
        <v>0</v>
      </c>
      <c r="AG60" s="107">
        <f t="shared" si="11"/>
        <v>461834</v>
      </c>
      <c r="AH60" s="107">
        <f t="shared" si="17"/>
        <v>495000</v>
      </c>
      <c r="AI60" s="107">
        <f t="shared" si="18"/>
        <v>495000</v>
      </c>
    </row>
    <row r="61" spans="1:35">
      <c r="A61" s="64" t="s">
        <v>241</v>
      </c>
      <c r="B61" s="64" t="s">
        <v>935</v>
      </c>
      <c r="C61" s="158">
        <v>0</v>
      </c>
      <c r="D61" s="159">
        <v>125000</v>
      </c>
      <c r="F61" s="158">
        <v>0</v>
      </c>
      <c r="G61" s="159">
        <v>125000</v>
      </c>
      <c r="I61" s="122">
        <v>0</v>
      </c>
      <c r="J61" s="321">
        <v>85000</v>
      </c>
      <c r="K61" s="100">
        <v>0</v>
      </c>
      <c r="L61" s="101">
        <v>0</v>
      </c>
      <c r="M61" s="102">
        <v>85000</v>
      </c>
      <c r="N61" s="103">
        <v>85000</v>
      </c>
      <c r="O61" s="103">
        <f t="shared" si="12"/>
        <v>0</v>
      </c>
      <c r="P61" s="100">
        <f t="shared" si="13"/>
        <v>0</v>
      </c>
      <c r="Q61" s="122">
        <f t="shared" si="5"/>
        <v>0</v>
      </c>
      <c r="R61" s="101">
        <f t="shared" si="6"/>
        <v>0</v>
      </c>
      <c r="S61" s="103">
        <f t="shared" si="14"/>
        <v>125000</v>
      </c>
      <c r="T61" s="100">
        <f t="shared" si="15"/>
        <v>103952</v>
      </c>
      <c r="U61" s="122">
        <f t="shared" si="7"/>
        <v>85000</v>
      </c>
      <c r="V61" s="101">
        <f t="shared" si="8"/>
        <v>85000</v>
      </c>
      <c r="X61" s="105">
        <v>0</v>
      </c>
      <c r="Y61" s="107">
        <v>85000</v>
      </c>
      <c r="Z61" s="104">
        <v>0</v>
      </c>
      <c r="AA61" s="105">
        <v>0</v>
      </c>
      <c r="AB61" s="106">
        <v>85000</v>
      </c>
      <c r="AC61" s="107">
        <v>85000</v>
      </c>
      <c r="AD61" s="107">
        <f t="shared" si="9"/>
        <v>0</v>
      </c>
      <c r="AE61" s="107">
        <f t="shared" si="10"/>
        <v>0</v>
      </c>
      <c r="AF61" s="107">
        <f t="shared" si="16"/>
        <v>0</v>
      </c>
      <c r="AG61" s="107">
        <f t="shared" si="11"/>
        <v>103952</v>
      </c>
      <c r="AH61" s="107">
        <f t="shared" si="17"/>
        <v>85000</v>
      </c>
      <c r="AI61" s="107">
        <f t="shared" si="18"/>
        <v>85000</v>
      </c>
    </row>
    <row r="62" spans="1:35">
      <c r="A62" s="64" t="s">
        <v>451</v>
      </c>
      <c r="B62" s="64" t="s">
        <v>711</v>
      </c>
      <c r="C62" s="158">
        <v>0</v>
      </c>
      <c r="D62" s="159">
        <v>520596</v>
      </c>
      <c r="F62" s="158">
        <v>0</v>
      </c>
      <c r="G62" s="159">
        <v>520596</v>
      </c>
      <c r="I62" s="122">
        <v>0</v>
      </c>
      <c r="J62" s="321">
        <v>520596</v>
      </c>
      <c r="K62" s="100">
        <v>0</v>
      </c>
      <c r="L62" s="101">
        <v>0</v>
      </c>
      <c r="M62" s="102">
        <v>520596</v>
      </c>
      <c r="N62" s="103">
        <v>520596</v>
      </c>
      <c r="O62" s="103">
        <f t="shared" si="12"/>
        <v>0</v>
      </c>
      <c r="P62" s="100">
        <f t="shared" si="13"/>
        <v>0</v>
      </c>
      <c r="Q62" s="122">
        <f t="shared" si="5"/>
        <v>0</v>
      </c>
      <c r="R62" s="101">
        <f t="shared" si="6"/>
        <v>0</v>
      </c>
      <c r="S62" s="103">
        <f t="shared" si="14"/>
        <v>520596</v>
      </c>
      <c r="T62" s="100">
        <f t="shared" si="15"/>
        <v>520596</v>
      </c>
      <c r="U62" s="122">
        <f t="shared" si="7"/>
        <v>520596</v>
      </c>
      <c r="V62" s="101">
        <f t="shared" si="8"/>
        <v>520596</v>
      </c>
      <c r="X62" s="105">
        <v>0</v>
      </c>
      <c r="Y62" s="107">
        <v>520596</v>
      </c>
      <c r="Z62" s="104">
        <v>0</v>
      </c>
      <c r="AA62" s="105">
        <v>0</v>
      </c>
      <c r="AB62" s="106">
        <v>520596</v>
      </c>
      <c r="AC62" s="107">
        <v>520596</v>
      </c>
      <c r="AD62" s="107">
        <f t="shared" si="9"/>
        <v>0</v>
      </c>
      <c r="AE62" s="107">
        <f t="shared" si="10"/>
        <v>0</v>
      </c>
      <c r="AF62" s="107">
        <f t="shared" si="16"/>
        <v>0</v>
      </c>
      <c r="AG62" s="107">
        <f t="shared" si="11"/>
        <v>520596</v>
      </c>
      <c r="AH62" s="107">
        <f t="shared" si="17"/>
        <v>520596</v>
      </c>
      <c r="AI62" s="107">
        <f t="shared" si="18"/>
        <v>520596</v>
      </c>
    </row>
    <row r="63" spans="1:35">
      <c r="A63" s="64" t="s">
        <v>313</v>
      </c>
      <c r="B63" s="64" t="s">
        <v>712</v>
      </c>
      <c r="C63" s="158">
        <v>451140.04</v>
      </c>
      <c r="D63" s="159">
        <v>418994.96250000002</v>
      </c>
      <c r="F63" s="158">
        <v>437773.67</v>
      </c>
      <c r="G63" s="159">
        <v>726086.59750000003</v>
      </c>
      <c r="I63" s="122">
        <v>449906.78160000005</v>
      </c>
      <c r="J63" s="321">
        <v>738000</v>
      </c>
      <c r="K63" s="100">
        <v>467028.65380000003</v>
      </c>
      <c r="L63" s="101">
        <v>490830.24380000011</v>
      </c>
      <c r="M63" s="102">
        <v>758066.34750000003</v>
      </c>
      <c r="N63" s="103">
        <v>782000</v>
      </c>
      <c r="O63" s="103">
        <f t="shared" si="12"/>
        <v>441516.2536</v>
      </c>
      <c r="P63" s="100">
        <f t="shared" si="13"/>
        <v>446509.51035200001</v>
      </c>
      <c r="Q63" s="122">
        <f t="shared" si="5"/>
        <v>462234.52958400006</v>
      </c>
      <c r="R63" s="101">
        <f t="shared" si="6"/>
        <v>484165.7986000001</v>
      </c>
      <c r="S63" s="103">
        <f t="shared" si="14"/>
        <v>580586.58083700004</v>
      </c>
      <c r="T63" s="100">
        <f t="shared" si="15"/>
        <v>732355.42989549995</v>
      </c>
      <c r="U63" s="122">
        <f t="shared" si="7"/>
        <v>748558.91205450008</v>
      </c>
      <c r="V63" s="101">
        <f t="shared" si="8"/>
        <v>770660.23544550012</v>
      </c>
      <c r="X63" s="105">
        <v>449906.78160000005</v>
      </c>
      <c r="Y63" s="107">
        <v>738000</v>
      </c>
      <c r="Z63" s="104">
        <v>467028.65380000003</v>
      </c>
      <c r="AA63" s="105">
        <v>490830.24380000011</v>
      </c>
      <c r="AB63" s="106">
        <v>758066.34750000003</v>
      </c>
      <c r="AC63" s="107">
        <v>782000</v>
      </c>
      <c r="AD63" s="107">
        <f t="shared" si="9"/>
        <v>446509.51035200001</v>
      </c>
      <c r="AE63" s="107">
        <f t="shared" si="10"/>
        <v>462234.52958400006</v>
      </c>
      <c r="AF63" s="107">
        <f t="shared" si="16"/>
        <v>484165.7986000001</v>
      </c>
      <c r="AG63" s="107">
        <f t="shared" si="11"/>
        <v>732355.42989549995</v>
      </c>
      <c r="AH63" s="107">
        <f t="shared" si="17"/>
        <v>748558.91205450008</v>
      </c>
      <c r="AI63" s="107">
        <f t="shared" si="18"/>
        <v>770660.23544550012</v>
      </c>
    </row>
    <row r="64" spans="1:35">
      <c r="A64" s="64" t="s">
        <v>73</v>
      </c>
      <c r="B64" s="64" t="s">
        <v>713</v>
      </c>
      <c r="C64" s="158">
        <v>0</v>
      </c>
      <c r="D64" s="159">
        <v>996850</v>
      </c>
      <c r="F64" s="158">
        <v>0</v>
      </c>
      <c r="G64" s="159">
        <v>984217.63</v>
      </c>
      <c r="I64" s="122">
        <v>0</v>
      </c>
      <c r="J64" s="321">
        <v>1024555.355</v>
      </c>
      <c r="K64" s="100">
        <v>0</v>
      </c>
      <c r="L64" s="101">
        <v>0</v>
      </c>
      <c r="M64" s="102">
        <v>1053412.0856000001</v>
      </c>
      <c r="N64" s="103">
        <v>1098400</v>
      </c>
      <c r="O64" s="103">
        <f t="shared" si="12"/>
        <v>0</v>
      </c>
      <c r="P64" s="100">
        <f t="shared" si="13"/>
        <v>0</v>
      </c>
      <c r="Q64" s="122">
        <f t="shared" si="5"/>
        <v>0</v>
      </c>
      <c r="R64" s="101">
        <f t="shared" si="6"/>
        <v>0</v>
      </c>
      <c r="S64" s="103">
        <f t="shared" si="14"/>
        <v>990202.84690600005</v>
      </c>
      <c r="T64" s="100">
        <f t="shared" si="15"/>
        <v>1005443.340895</v>
      </c>
      <c r="U64" s="122">
        <f t="shared" si="7"/>
        <v>1039739.76664172</v>
      </c>
      <c r="V64" s="101">
        <f t="shared" si="8"/>
        <v>1077084.7261572802</v>
      </c>
      <c r="X64" s="105">
        <v>0</v>
      </c>
      <c r="Y64" s="107">
        <v>1024555.355</v>
      </c>
      <c r="Z64" s="104">
        <v>0</v>
      </c>
      <c r="AA64" s="105">
        <v>0</v>
      </c>
      <c r="AB64" s="106">
        <v>1053412.0856000001</v>
      </c>
      <c r="AC64" s="107">
        <v>1098400</v>
      </c>
      <c r="AD64" s="107">
        <f t="shared" si="9"/>
        <v>0</v>
      </c>
      <c r="AE64" s="107">
        <f t="shared" si="10"/>
        <v>0</v>
      </c>
      <c r="AF64" s="107">
        <f t="shared" si="16"/>
        <v>0</v>
      </c>
      <c r="AG64" s="107">
        <f t="shared" si="11"/>
        <v>1005443.340895</v>
      </c>
      <c r="AH64" s="107">
        <f t="shared" si="17"/>
        <v>1039739.76664172</v>
      </c>
      <c r="AI64" s="107">
        <f t="shared" si="18"/>
        <v>1077084.7261572802</v>
      </c>
    </row>
    <row r="65" spans="1:35">
      <c r="A65" s="64" t="s">
        <v>481</v>
      </c>
      <c r="B65" s="64" t="s">
        <v>714</v>
      </c>
      <c r="C65" s="158">
        <v>1969320.26</v>
      </c>
      <c r="D65" s="159">
        <v>1603034.7381150003</v>
      </c>
      <c r="F65" s="158">
        <v>2156739.9500000002</v>
      </c>
      <c r="G65" s="159">
        <v>2000000</v>
      </c>
      <c r="I65" s="122">
        <v>2038834.7896000007</v>
      </c>
      <c r="J65" s="321">
        <v>2000000</v>
      </c>
      <c r="K65" s="100">
        <v>1965039.3474033338</v>
      </c>
      <c r="L65" s="101">
        <v>1881779.8461760003</v>
      </c>
      <c r="M65" s="102">
        <v>2000000</v>
      </c>
      <c r="N65" s="103">
        <v>2000000</v>
      </c>
      <c r="O65" s="103">
        <f t="shared" si="12"/>
        <v>2104262.4368000003</v>
      </c>
      <c r="P65" s="100">
        <f t="shared" si="13"/>
        <v>2071848.2345120003</v>
      </c>
      <c r="Q65" s="122">
        <f t="shared" si="5"/>
        <v>1985702.0712184003</v>
      </c>
      <c r="R65" s="101">
        <f t="shared" si="6"/>
        <v>1905092.5065196538</v>
      </c>
      <c r="S65" s="103">
        <f t="shared" si="14"/>
        <v>1811917.8589188871</v>
      </c>
      <c r="T65" s="100">
        <f t="shared" si="15"/>
        <v>2000000</v>
      </c>
      <c r="U65" s="122">
        <f t="shared" si="7"/>
        <v>2000000</v>
      </c>
      <c r="V65" s="101">
        <f t="shared" si="8"/>
        <v>2000000</v>
      </c>
      <c r="X65" s="105">
        <v>2038834.7896000007</v>
      </c>
      <c r="Y65" s="107">
        <v>2000000</v>
      </c>
      <c r="Z65" s="104">
        <v>1965039.3474033338</v>
      </c>
      <c r="AA65" s="105">
        <v>1881779.8461760003</v>
      </c>
      <c r="AB65" s="106">
        <v>2000000</v>
      </c>
      <c r="AC65" s="107">
        <v>2000000</v>
      </c>
      <c r="AD65" s="107">
        <f t="shared" si="9"/>
        <v>2071848.2345120003</v>
      </c>
      <c r="AE65" s="107">
        <f t="shared" si="10"/>
        <v>1985702.0712184003</v>
      </c>
      <c r="AF65" s="107">
        <f t="shared" si="16"/>
        <v>1905092.5065196538</v>
      </c>
      <c r="AG65" s="107">
        <f t="shared" si="11"/>
        <v>2000000</v>
      </c>
      <c r="AH65" s="107">
        <f t="shared" si="17"/>
        <v>2000000</v>
      </c>
      <c r="AI65" s="107">
        <f t="shared" si="18"/>
        <v>2000000</v>
      </c>
    </row>
    <row r="66" spans="1:35">
      <c r="A66" s="64" t="s">
        <v>375</v>
      </c>
      <c r="B66" s="64" t="s">
        <v>715</v>
      </c>
      <c r="C66" s="158">
        <v>0</v>
      </c>
      <c r="D66" s="159">
        <v>3228332.1614999999</v>
      </c>
      <c r="F66" s="158">
        <v>0</v>
      </c>
      <c r="G66" s="159">
        <v>5167187.41</v>
      </c>
      <c r="I66" s="122">
        <v>0</v>
      </c>
      <c r="J66" s="321">
        <v>5374326.9450000003</v>
      </c>
      <c r="K66" s="100">
        <v>0</v>
      </c>
      <c r="L66" s="101">
        <v>0</v>
      </c>
      <c r="M66" s="102">
        <v>5511238.0948000001</v>
      </c>
      <c r="N66" s="103">
        <v>5716575.4907999998</v>
      </c>
      <c r="O66" s="103">
        <f t="shared" si="12"/>
        <v>0</v>
      </c>
      <c r="P66" s="100">
        <f t="shared" si="13"/>
        <v>0</v>
      </c>
      <c r="Q66" s="122">
        <f t="shared" si="5"/>
        <v>0</v>
      </c>
      <c r="R66" s="101">
        <f t="shared" si="6"/>
        <v>0</v>
      </c>
      <c r="S66" s="103">
        <f t="shared" si="14"/>
        <v>4248557.7932607001</v>
      </c>
      <c r="T66" s="100">
        <f t="shared" si="15"/>
        <v>5276184.2333169999</v>
      </c>
      <c r="U66" s="122">
        <f t="shared" si="7"/>
        <v>5446369.5920247603</v>
      </c>
      <c r="V66" s="101">
        <f t="shared" si="8"/>
        <v>5619286.6325751999</v>
      </c>
      <c r="X66" s="105">
        <v>0</v>
      </c>
      <c r="Y66" s="107">
        <v>5374326.9450000003</v>
      </c>
      <c r="Z66" s="104">
        <v>0</v>
      </c>
      <c r="AA66" s="105">
        <v>0</v>
      </c>
      <c r="AB66" s="106">
        <v>5511238.0948000001</v>
      </c>
      <c r="AC66" s="107">
        <v>5716575.4907999998</v>
      </c>
      <c r="AD66" s="107">
        <f t="shared" si="9"/>
        <v>0</v>
      </c>
      <c r="AE66" s="107">
        <f t="shared" si="10"/>
        <v>0</v>
      </c>
      <c r="AF66" s="107">
        <f t="shared" si="16"/>
        <v>0</v>
      </c>
      <c r="AG66" s="107">
        <f t="shared" si="11"/>
        <v>5276184.2333169999</v>
      </c>
      <c r="AH66" s="107">
        <f t="shared" si="17"/>
        <v>5446369.5920247603</v>
      </c>
      <c r="AI66" s="107">
        <f t="shared" si="18"/>
        <v>5619286.6325751999</v>
      </c>
    </row>
    <row r="67" spans="1:35">
      <c r="A67" s="64" t="s">
        <v>531</v>
      </c>
      <c r="B67" s="64" t="s">
        <v>716</v>
      </c>
      <c r="C67" s="158">
        <v>0</v>
      </c>
      <c r="D67" s="159">
        <v>106000</v>
      </c>
      <c r="F67" s="158">
        <v>0</v>
      </c>
      <c r="G67" s="159">
        <v>73301.8</v>
      </c>
      <c r="I67" s="122">
        <v>0</v>
      </c>
      <c r="J67" s="321">
        <v>74329.925000000003</v>
      </c>
      <c r="K67" s="100">
        <v>0</v>
      </c>
      <c r="L67" s="101">
        <v>0</v>
      </c>
      <c r="M67" s="102">
        <v>75667.778000000006</v>
      </c>
      <c r="N67" s="103">
        <v>77256.870999999999</v>
      </c>
      <c r="O67" s="103">
        <f t="shared" si="12"/>
        <v>0</v>
      </c>
      <c r="P67" s="100">
        <f t="shared" si="13"/>
        <v>0</v>
      </c>
      <c r="Q67" s="122">
        <f t="shared" si="5"/>
        <v>0</v>
      </c>
      <c r="R67" s="101">
        <f t="shared" si="6"/>
        <v>0</v>
      </c>
      <c r="S67" s="103">
        <f t="shared" si="14"/>
        <v>88794.207160000005</v>
      </c>
      <c r="T67" s="100">
        <f t="shared" si="15"/>
        <v>73842.799375000002</v>
      </c>
      <c r="U67" s="122">
        <f t="shared" si="7"/>
        <v>75033.903248600007</v>
      </c>
      <c r="V67" s="101">
        <f t="shared" si="8"/>
        <v>76503.958736600005</v>
      </c>
      <c r="X67" s="105">
        <v>0</v>
      </c>
      <c r="Y67" s="107">
        <v>74329.925000000003</v>
      </c>
      <c r="Z67" s="104">
        <v>0</v>
      </c>
      <c r="AA67" s="105">
        <v>0</v>
      </c>
      <c r="AB67" s="106">
        <v>75667.778000000006</v>
      </c>
      <c r="AC67" s="107">
        <v>77256.870999999999</v>
      </c>
      <c r="AD67" s="107">
        <f t="shared" si="9"/>
        <v>0</v>
      </c>
      <c r="AE67" s="107">
        <f t="shared" si="10"/>
        <v>0</v>
      </c>
      <c r="AF67" s="107">
        <f t="shared" si="16"/>
        <v>0</v>
      </c>
      <c r="AG67" s="107">
        <f t="shared" si="11"/>
        <v>73842.799375000002</v>
      </c>
      <c r="AH67" s="107">
        <f t="shared" si="17"/>
        <v>75033.903248600007</v>
      </c>
      <c r="AI67" s="107">
        <f t="shared" si="18"/>
        <v>76503.958736600005</v>
      </c>
    </row>
    <row r="68" spans="1:35">
      <c r="A68" s="64" t="s">
        <v>475</v>
      </c>
      <c r="B68" s="64" t="s">
        <v>971</v>
      </c>
      <c r="C68" s="158">
        <v>1180564.79</v>
      </c>
      <c r="D68" s="159">
        <v>5022865.2089999998</v>
      </c>
      <c r="F68" s="158">
        <v>928460.44</v>
      </c>
      <c r="G68" s="159">
        <v>6169081</v>
      </c>
      <c r="I68" s="122">
        <v>273393.28020000085</v>
      </c>
      <c r="J68" s="321">
        <v>9945273</v>
      </c>
      <c r="K68" s="100">
        <v>169308.46449999948</v>
      </c>
      <c r="L68" s="101">
        <v>124406.574799999</v>
      </c>
      <c r="M68" s="102">
        <v>10586730.502</v>
      </c>
      <c r="N68" s="103">
        <v>11041562.827399999</v>
      </c>
      <c r="O68" s="103">
        <f t="shared" si="12"/>
        <v>999049.65800000005</v>
      </c>
      <c r="P68" s="100">
        <f t="shared" si="13"/>
        <v>456812.08494400058</v>
      </c>
      <c r="Q68" s="122">
        <f t="shared" si="5"/>
        <v>198452.21289599987</v>
      </c>
      <c r="R68" s="101">
        <f t="shared" si="6"/>
        <v>136979.10391599912</v>
      </c>
      <c r="S68" s="103">
        <f t="shared" si="14"/>
        <v>5626003.9582241997</v>
      </c>
      <c r="T68" s="100">
        <f t="shared" si="15"/>
        <v>8156113.2303999998</v>
      </c>
      <c r="U68" s="122">
        <f t="shared" si="7"/>
        <v>10282807.9375524</v>
      </c>
      <c r="V68" s="101">
        <f t="shared" si="8"/>
        <v>10826063.271625478</v>
      </c>
      <c r="X68" s="105">
        <v>273393.28020000085</v>
      </c>
      <c r="Y68" s="107">
        <v>9945273</v>
      </c>
      <c r="Z68" s="104">
        <v>169308.46449999948</v>
      </c>
      <c r="AA68" s="105">
        <v>124406.574799999</v>
      </c>
      <c r="AB68" s="106">
        <v>10586730.502</v>
      </c>
      <c r="AC68" s="107">
        <v>11041562.827399999</v>
      </c>
      <c r="AD68" s="107">
        <f t="shared" si="9"/>
        <v>456812.08494400058</v>
      </c>
      <c r="AE68" s="107">
        <f t="shared" si="10"/>
        <v>198452.21289599987</v>
      </c>
      <c r="AF68" s="107">
        <f t="shared" si="16"/>
        <v>136979.10391599912</v>
      </c>
      <c r="AG68" s="107">
        <f t="shared" si="11"/>
        <v>8156113.2303999998</v>
      </c>
      <c r="AH68" s="107">
        <f t="shared" si="17"/>
        <v>10282807.9375524</v>
      </c>
      <c r="AI68" s="107">
        <f t="shared" si="18"/>
        <v>10826063.271625478</v>
      </c>
    </row>
    <row r="69" spans="1:35">
      <c r="A69" s="64" t="s">
        <v>593</v>
      </c>
      <c r="B69" s="64" t="s">
        <v>913</v>
      </c>
      <c r="C69" s="158">
        <v>2234240.25</v>
      </c>
      <c r="D69" s="159">
        <v>2528829.7485000002</v>
      </c>
      <c r="F69" s="158">
        <v>2312893.0099999998</v>
      </c>
      <c r="G69" s="159">
        <v>3602000</v>
      </c>
      <c r="I69" s="122">
        <v>2350990.8783</v>
      </c>
      <c r="J69" s="321">
        <v>3746000</v>
      </c>
      <c r="K69" s="100">
        <v>2361344.1562000001</v>
      </c>
      <c r="L69" s="101">
        <v>2471310.0576000004</v>
      </c>
      <c r="M69" s="102">
        <v>3746000</v>
      </c>
      <c r="N69" s="103">
        <v>3746000</v>
      </c>
      <c r="O69" s="103">
        <f t="shared" si="12"/>
        <v>2290870.2371999999</v>
      </c>
      <c r="P69" s="100">
        <f t="shared" si="13"/>
        <v>2340323.475176</v>
      </c>
      <c r="Q69" s="122">
        <f t="shared" si="5"/>
        <v>2358445.2383880001</v>
      </c>
      <c r="R69" s="101">
        <f t="shared" si="6"/>
        <v>2440519.6052080002</v>
      </c>
      <c r="S69" s="103">
        <f t="shared" si="14"/>
        <v>3093531.9348392999</v>
      </c>
      <c r="T69" s="100">
        <f t="shared" si="15"/>
        <v>3677772.8</v>
      </c>
      <c r="U69" s="122">
        <f t="shared" si="7"/>
        <v>3746000</v>
      </c>
      <c r="V69" s="101">
        <f t="shared" si="8"/>
        <v>3746000</v>
      </c>
      <c r="X69" s="105">
        <v>2350990.8783</v>
      </c>
      <c r="Y69" s="107">
        <v>3746000</v>
      </c>
      <c r="Z69" s="104">
        <v>2361344.1562000001</v>
      </c>
      <c r="AA69" s="105">
        <v>2471310.0576000004</v>
      </c>
      <c r="AB69" s="106">
        <v>3746000</v>
      </c>
      <c r="AC69" s="107">
        <v>3746000</v>
      </c>
      <c r="AD69" s="107">
        <f t="shared" si="9"/>
        <v>2340323.475176</v>
      </c>
      <c r="AE69" s="107">
        <f t="shared" si="10"/>
        <v>2358445.2383880001</v>
      </c>
      <c r="AF69" s="107">
        <f t="shared" si="16"/>
        <v>2440519.6052080002</v>
      </c>
      <c r="AG69" s="107">
        <f t="shared" si="11"/>
        <v>3677772.8</v>
      </c>
      <c r="AH69" s="107">
        <f t="shared" si="17"/>
        <v>3746000</v>
      </c>
      <c r="AI69" s="107">
        <f t="shared" si="18"/>
        <v>3746000</v>
      </c>
    </row>
    <row r="70" spans="1:35">
      <c r="A70" s="64" t="s">
        <v>95</v>
      </c>
      <c r="B70" s="64" t="s">
        <v>717</v>
      </c>
      <c r="C70" s="158">
        <v>2281107.58</v>
      </c>
      <c r="D70" s="159">
        <v>6783092.4239999996</v>
      </c>
      <c r="F70" s="158">
        <v>2291157.04</v>
      </c>
      <c r="G70" s="159">
        <v>10216605</v>
      </c>
      <c r="I70" s="122">
        <v>1438413.5323000003</v>
      </c>
      <c r="J70" s="321">
        <v>10523103</v>
      </c>
      <c r="K70" s="100">
        <v>984349.02319999994</v>
      </c>
      <c r="L70" s="101">
        <v>335244.87399999914</v>
      </c>
      <c r="M70" s="102">
        <v>10523103</v>
      </c>
      <c r="N70" s="103">
        <v>10523103</v>
      </c>
      <c r="O70" s="103">
        <f t="shared" si="12"/>
        <v>2288343.1912000002</v>
      </c>
      <c r="P70" s="100">
        <f t="shared" si="13"/>
        <v>1677181.7144560004</v>
      </c>
      <c r="Q70" s="122">
        <f t="shared" si="5"/>
        <v>1111487.0857480001</v>
      </c>
      <c r="R70" s="101">
        <f t="shared" si="6"/>
        <v>516994.03577599942</v>
      </c>
      <c r="S70" s="103">
        <f t="shared" si="14"/>
        <v>8589806.7414912004</v>
      </c>
      <c r="T70" s="100">
        <f t="shared" si="15"/>
        <v>10377884.2476</v>
      </c>
      <c r="U70" s="122">
        <f t="shared" si="7"/>
        <v>10523103</v>
      </c>
      <c r="V70" s="101">
        <f t="shared" si="8"/>
        <v>10523103</v>
      </c>
      <c r="X70" s="105">
        <v>1438413.5323000003</v>
      </c>
      <c r="Y70" s="107">
        <v>10523103</v>
      </c>
      <c r="Z70" s="104">
        <v>984349.02319999994</v>
      </c>
      <c r="AA70" s="105">
        <v>335244.87399999914</v>
      </c>
      <c r="AB70" s="106">
        <v>10523103</v>
      </c>
      <c r="AC70" s="107">
        <v>10523103</v>
      </c>
      <c r="AD70" s="107">
        <f t="shared" si="9"/>
        <v>1677181.7144560004</v>
      </c>
      <c r="AE70" s="107">
        <f t="shared" si="10"/>
        <v>1111487.0857480001</v>
      </c>
      <c r="AF70" s="107">
        <f t="shared" si="16"/>
        <v>516994.03577599942</v>
      </c>
      <c r="AG70" s="107">
        <f t="shared" si="11"/>
        <v>10377884.2476</v>
      </c>
      <c r="AH70" s="107">
        <f t="shared" si="17"/>
        <v>10523103</v>
      </c>
      <c r="AI70" s="107">
        <f t="shared" si="18"/>
        <v>10523103</v>
      </c>
    </row>
    <row r="71" spans="1:35">
      <c r="A71" s="64" t="s">
        <v>243</v>
      </c>
      <c r="B71" s="64" t="s">
        <v>718</v>
      </c>
      <c r="C71" s="158">
        <v>0</v>
      </c>
      <c r="D71" s="159">
        <v>269850</v>
      </c>
      <c r="F71" s="158">
        <v>0</v>
      </c>
      <c r="G71" s="159">
        <v>267743</v>
      </c>
      <c r="I71" s="122">
        <v>0</v>
      </c>
      <c r="J71" s="321">
        <v>242463.95499999999</v>
      </c>
      <c r="K71" s="100">
        <v>0</v>
      </c>
      <c r="L71" s="101">
        <v>0</v>
      </c>
      <c r="M71" s="102">
        <v>246828.02679999999</v>
      </c>
      <c r="N71" s="103">
        <v>252011.64259999999</v>
      </c>
      <c r="O71" s="103">
        <f t="shared" si="12"/>
        <v>0</v>
      </c>
      <c r="P71" s="100">
        <f t="shared" si="13"/>
        <v>0</v>
      </c>
      <c r="Q71" s="122">
        <f t="shared" si="5"/>
        <v>0</v>
      </c>
      <c r="R71" s="101">
        <f t="shared" si="6"/>
        <v>0</v>
      </c>
      <c r="S71" s="103">
        <f t="shared" si="14"/>
        <v>268741.2966</v>
      </c>
      <c r="T71" s="100">
        <f t="shared" si="15"/>
        <v>254441.16652100001</v>
      </c>
      <c r="U71" s="122">
        <f t="shared" si="7"/>
        <v>244760.32958115998</v>
      </c>
      <c r="V71" s="101">
        <f t="shared" si="8"/>
        <v>249555.64543396002</v>
      </c>
      <c r="X71" s="105">
        <v>0</v>
      </c>
      <c r="Y71" s="107">
        <v>242463.95499999999</v>
      </c>
      <c r="Z71" s="104">
        <v>0</v>
      </c>
      <c r="AA71" s="105">
        <v>0</v>
      </c>
      <c r="AB71" s="106">
        <v>246828.02679999999</v>
      </c>
      <c r="AC71" s="107">
        <v>252011.64259999999</v>
      </c>
      <c r="AD71" s="107">
        <f t="shared" si="9"/>
        <v>0</v>
      </c>
      <c r="AE71" s="107">
        <f t="shared" si="10"/>
        <v>0</v>
      </c>
      <c r="AF71" s="107">
        <f t="shared" si="16"/>
        <v>0</v>
      </c>
      <c r="AG71" s="107">
        <f t="shared" si="11"/>
        <v>254441.16652100001</v>
      </c>
      <c r="AH71" s="107">
        <f t="shared" si="17"/>
        <v>244760.32958115998</v>
      </c>
      <c r="AI71" s="107">
        <f t="shared" si="18"/>
        <v>249555.64543396002</v>
      </c>
    </row>
    <row r="72" spans="1:35">
      <c r="A72" s="64" t="s">
        <v>387</v>
      </c>
      <c r="B72" s="64" t="s">
        <v>719</v>
      </c>
      <c r="C72" s="158">
        <v>308207.59999999998</v>
      </c>
      <c r="D72" s="159">
        <v>2490282.3960000002</v>
      </c>
      <c r="F72" s="158">
        <v>393184.04</v>
      </c>
      <c r="G72" s="159">
        <v>3898688</v>
      </c>
      <c r="I72" s="122">
        <v>130277.68790000009</v>
      </c>
      <c r="J72" s="321">
        <v>5005705.875</v>
      </c>
      <c r="K72" s="100">
        <v>142427.59889999995</v>
      </c>
      <c r="L72" s="101">
        <v>234267.60550000006</v>
      </c>
      <c r="M72" s="102">
        <v>5132367.6624999996</v>
      </c>
      <c r="N72" s="103">
        <v>5209989.9225000003</v>
      </c>
      <c r="O72" s="103">
        <f t="shared" si="12"/>
        <v>369390.63679999998</v>
      </c>
      <c r="P72" s="100">
        <f t="shared" si="13"/>
        <v>203891.46648800006</v>
      </c>
      <c r="Q72" s="122">
        <f t="shared" ref="Q72:Q135" si="19">(0.28*I72)+(0.72*K72)</f>
        <v>139025.62381999998</v>
      </c>
      <c r="R72" s="101">
        <f t="shared" ref="R72:R135" si="20">(0.28*K72)+(0.72*L72)</f>
        <v>208552.40365200004</v>
      </c>
      <c r="S72" s="103">
        <f t="shared" si="14"/>
        <v>3231385.4248248003</v>
      </c>
      <c r="T72" s="100">
        <f t="shared" si="15"/>
        <v>4481200.8058250006</v>
      </c>
      <c r="U72" s="122">
        <f t="shared" ref="U72:U135" si="21">(0.4738*J72)+(0.5262*M72)</f>
        <v>5072355.3075824995</v>
      </c>
      <c r="V72" s="101">
        <f t="shared" ref="V72:V135" si="22">(0.4738*M72)+(0.5262*N72)</f>
        <v>5173212.4957119999</v>
      </c>
      <c r="X72" s="105">
        <v>130277.68790000009</v>
      </c>
      <c r="Y72" s="107">
        <v>5005705.875</v>
      </c>
      <c r="Z72" s="104">
        <v>142427.59889999995</v>
      </c>
      <c r="AA72" s="105">
        <v>234267.60550000006</v>
      </c>
      <c r="AB72" s="106">
        <v>5132367.6624999996</v>
      </c>
      <c r="AC72" s="107">
        <v>5209989.9225000003</v>
      </c>
      <c r="AD72" s="107">
        <f t="shared" ref="AD72:AD135" si="23">(0.28*F72)+(0.72*X72)</f>
        <v>203891.46648800006</v>
      </c>
      <c r="AE72" s="107">
        <f t="shared" ref="AE72:AE135" si="24">(0.28*X72)+(0.72*Z72)</f>
        <v>139025.62381999998</v>
      </c>
      <c r="AF72" s="107">
        <f t="shared" si="16"/>
        <v>208552.40365200004</v>
      </c>
      <c r="AG72" s="107">
        <f t="shared" ref="AG72:AG135" si="25">(0.4738*G72)+(0.5262*Y72)</f>
        <v>4481200.8058250006</v>
      </c>
      <c r="AH72" s="107">
        <f t="shared" si="17"/>
        <v>5072355.3075824995</v>
      </c>
      <c r="AI72" s="107">
        <f t="shared" si="18"/>
        <v>5173212.4957119999</v>
      </c>
    </row>
    <row r="73" spans="1:35">
      <c r="A73" s="64" t="s">
        <v>435</v>
      </c>
      <c r="B73" s="64" t="s">
        <v>720</v>
      </c>
      <c r="C73" s="158">
        <v>0</v>
      </c>
      <c r="D73" s="159">
        <v>48009212.362499997</v>
      </c>
      <c r="F73" s="158">
        <v>0</v>
      </c>
      <c r="G73" s="159">
        <v>52749538.709999993</v>
      </c>
      <c r="I73" s="122">
        <v>0</v>
      </c>
      <c r="J73" s="321">
        <v>54246708.244999997</v>
      </c>
      <c r="K73" s="100">
        <v>0</v>
      </c>
      <c r="L73" s="101">
        <v>0</v>
      </c>
      <c r="M73" s="102">
        <v>55772373.595200002</v>
      </c>
      <c r="N73" s="103">
        <v>58168443.558799997</v>
      </c>
      <c r="O73" s="103">
        <f t="shared" ref="O73:O136" si="26">(0.28*C73)+(0.72*F73)</f>
        <v>0</v>
      </c>
      <c r="P73" s="100">
        <f t="shared" ref="P73:P136" si="27">(0.28*F73)+(0.72*I73)</f>
        <v>0</v>
      </c>
      <c r="Q73" s="122">
        <f t="shared" si="19"/>
        <v>0</v>
      </c>
      <c r="R73" s="101">
        <f t="shared" si="20"/>
        <v>0</v>
      </c>
      <c r="S73" s="103">
        <f t="shared" ref="S73:S136" si="28">(0.4738*D73)+(0.5262*G73)</f>
        <v>50503572.086554497</v>
      </c>
      <c r="T73" s="100">
        <f t="shared" ref="T73:T136" si="29">(0.4738*G73)+(0.5262*J73)</f>
        <v>53537349.319316998</v>
      </c>
      <c r="U73" s="122">
        <f t="shared" si="21"/>
        <v>55049513.352275237</v>
      </c>
      <c r="V73" s="101">
        <f t="shared" si="22"/>
        <v>57033185.61004632</v>
      </c>
      <c r="X73" s="105">
        <v>0</v>
      </c>
      <c r="Y73" s="107">
        <v>54246708.244999997</v>
      </c>
      <c r="Z73" s="104">
        <v>0</v>
      </c>
      <c r="AA73" s="105">
        <v>0</v>
      </c>
      <c r="AB73" s="106">
        <v>55772373.595200002</v>
      </c>
      <c r="AC73" s="107">
        <v>58168443.558799997</v>
      </c>
      <c r="AD73" s="107">
        <f t="shared" si="23"/>
        <v>0</v>
      </c>
      <c r="AE73" s="107">
        <f t="shared" si="24"/>
        <v>0</v>
      </c>
      <c r="AF73" s="107">
        <f t="shared" ref="AF73:AF136" si="30">(0.28*Z73)+(0.72*AA73)</f>
        <v>0</v>
      </c>
      <c r="AG73" s="107">
        <f t="shared" si="25"/>
        <v>53537349.319316998</v>
      </c>
      <c r="AH73" s="107">
        <f t="shared" ref="AH73:AH136" si="31">(0.4738*Y73)+(0.5262*AB73)</f>
        <v>55049513.352275237</v>
      </c>
      <c r="AI73" s="107">
        <f t="shared" ref="AI73:AI136" si="32">(0.4738*AB73)+(0.5262*AC73)</f>
        <v>57033185.61004632</v>
      </c>
    </row>
    <row r="74" spans="1:35">
      <c r="A74" s="64" t="s">
        <v>247</v>
      </c>
      <c r="B74" s="64" t="s">
        <v>721</v>
      </c>
      <c r="C74" s="158">
        <v>806107</v>
      </c>
      <c r="D74" s="159">
        <v>4065097.9992000004</v>
      </c>
      <c r="F74" s="158">
        <v>409536.51</v>
      </c>
      <c r="G74" s="159">
        <v>4625392</v>
      </c>
      <c r="I74" s="122">
        <v>789155.57720000017</v>
      </c>
      <c r="J74" s="321">
        <v>4741027</v>
      </c>
      <c r="K74" s="100">
        <v>726909.9854999996</v>
      </c>
      <c r="L74" s="101">
        <v>532083.65743866644</v>
      </c>
      <c r="M74" s="102">
        <v>4859552</v>
      </c>
      <c r="N74" s="103">
        <v>4859552</v>
      </c>
      <c r="O74" s="103">
        <f t="shared" si="26"/>
        <v>520576.24720000004</v>
      </c>
      <c r="P74" s="100">
        <f t="shared" si="27"/>
        <v>682862.23838400014</v>
      </c>
      <c r="Q74" s="122">
        <f t="shared" si="19"/>
        <v>744338.75117599976</v>
      </c>
      <c r="R74" s="101">
        <f t="shared" si="20"/>
        <v>586635.02929583972</v>
      </c>
      <c r="S74" s="103">
        <f t="shared" si="28"/>
        <v>4359924.7024209602</v>
      </c>
      <c r="T74" s="100">
        <f t="shared" si="29"/>
        <v>4686239.1370000001</v>
      </c>
      <c r="U74" s="122">
        <f t="shared" si="21"/>
        <v>4803394.8550000004</v>
      </c>
      <c r="V74" s="101">
        <f t="shared" si="22"/>
        <v>4859552</v>
      </c>
      <c r="X74" s="105">
        <v>789155.57720000017</v>
      </c>
      <c r="Y74" s="107">
        <v>4741027</v>
      </c>
      <c r="Z74" s="104">
        <v>726909.9854999996</v>
      </c>
      <c r="AA74" s="105">
        <v>532083.65743866644</v>
      </c>
      <c r="AB74" s="106">
        <v>4859552</v>
      </c>
      <c r="AC74" s="107">
        <v>4859552</v>
      </c>
      <c r="AD74" s="107">
        <f t="shared" si="23"/>
        <v>682862.23838400014</v>
      </c>
      <c r="AE74" s="107">
        <f t="shared" si="24"/>
        <v>744338.75117599976</v>
      </c>
      <c r="AF74" s="107">
        <f t="shared" si="30"/>
        <v>586635.02929583972</v>
      </c>
      <c r="AG74" s="107">
        <f t="shared" si="25"/>
        <v>4686239.1370000001</v>
      </c>
      <c r="AH74" s="107">
        <f t="shared" si="31"/>
        <v>4803394.8550000004</v>
      </c>
      <c r="AI74" s="107">
        <f t="shared" si="32"/>
        <v>4859552</v>
      </c>
    </row>
    <row r="75" spans="1:35">
      <c r="A75" s="64" t="s">
        <v>151</v>
      </c>
      <c r="B75" s="64" t="s">
        <v>722</v>
      </c>
      <c r="C75" s="158">
        <v>716570.88</v>
      </c>
      <c r="D75" s="159">
        <v>1325769.1185000001</v>
      </c>
      <c r="F75" s="158">
        <v>724817.33</v>
      </c>
      <c r="G75" s="159">
        <v>2514435</v>
      </c>
      <c r="I75" s="122">
        <v>935654.3618999999</v>
      </c>
      <c r="J75" s="321">
        <v>2410950.0125000002</v>
      </c>
      <c r="K75" s="100">
        <v>948429.55920000013</v>
      </c>
      <c r="L75" s="101">
        <v>1021271.2061000001</v>
      </c>
      <c r="M75" s="102">
        <v>2503778.7174999998</v>
      </c>
      <c r="N75" s="103">
        <v>2563227.6875</v>
      </c>
      <c r="O75" s="103">
        <f t="shared" si="26"/>
        <v>722508.32399999991</v>
      </c>
      <c r="P75" s="100">
        <f t="shared" si="27"/>
        <v>876619.99296799989</v>
      </c>
      <c r="Q75" s="122">
        <f t="shared" si="19"/>
        <v>944852.50395600009</v>
      </c>
      <c r="R75" s="101">
        <f t="shared" si="20"/>
        <v>1000875.5449680001</v>
      </c>
      <c r="S75" s="103">
        <f t="shared" si="28"/>
        <v>1951245.1053452999</v>
      </c>
      <c r="T75" s="100">
        <f t="shared" si="29"/>
        <v>2459981.1995775001</v>
      </c>
      <c r="U75" s="122">
        <f t="shared" si="21"/>
        <v>2459796.4770710003</v>
      </c>
      <c r="V75" s="101">
        <f t="shared" si="22"/>
        <v>2535060.7655139999</v>
      </c>
      <c r="X75" s="105">
        <v>935654.3618999999</v>
      </c>
      <c r="Y75" s="107">
        <v>2410950.0125000002</v>
      </c>
      <c r="Z75" s="104">
        <v>948429.55920000013</v>
      </c>
      <c r="AA75" s="105">
        <v>1021271.2061000001</v>
      </c>
      <c r="AB75" s="106">
        <v>2503778.7174999998</v>
      </c>
      <c r="AC75" s="107">
        <v>2563227.6875</v>
      </c>
      <c r="AD75" s="107">
        <f t="shared" si="23"/>
        <v>876619.99296799989</v>
      </c>
      <c r="AE75" s="107">
        <f t="shared" si="24"/>
        <v>944852.50395600009</v>
      </c>
      <c r="AF75" s="107">
        <f t="shared" si="30"/>
        <v>1000875.5449680001</v>
      </c>
      <c r="AG75" s="107">
        <f t="shared" si="25"/>
        <v>2459981.1995775001</v>
      </c>
      <c r="AH75" s="107">
        <f t="shared" si="31"/>
        <v>2459796.4770710003</v>
      </c>
      <c r="AI75" s="107">
        <f t="shared" si="32"/>
        <v>2535060.7655139999</v>
      </c>
    </row>
    <row r="76" spans="1:35">
      <c r="A76" s="64" t="s">
        <v>579</v>
      </c>
      <c r="B76" s="64" t="s">
        <v>914</v>
      </c>
      <c r="C76" s="158">
        <v>0</v>
      </c>
      <c r="D76" s="159">
        <v>177880.78649999999</v>
      </c>
      <c r="F76" s="158">
        <v>0</v>
      </c>
      <c r="G76" s="159">
        <v>213824</v>
      </c>
      <c r="I76" s="122">
        <v>0</v>
      </c>
      <c r="J76" s="321">
        <v>210961.60500000001</v>
      </c>
      <c r="K76" s="100">
        <v>0</v>
      </c>
      <c r="L76" s="101">
        <v>0</v>
      </c>
      <c r="M76" s="102">
        <v>214758.67080000002</v>
      </c>
      <c r="N76" s="103">
        <v>219268.80059999999</v>
      </c>
      <c r="O76" s="103">
        <f t="shared" si="26"/>
        <v>0</v>
      </c>
      <c r="P76" s="100">
        <f t="shared" si="27"/>
        <v>0</v>
      </c>
      <c r="Q76" s="122">
        <f t="shared" si="19"/>
        <v>0</v>
      </c>
      <c r="R76" s="101">
        <f t="shared" si="20"/>
        <v>0</v>
      </c>
      <c r="S76" s="103">
        <f t="shared" si="28"/>
        <v>196794.10544369998</v>
      </c>
      <c r="T76" s="100">
        <f t="shared" si="29"/>
        <v>212317.80775099999</v>
      </c>
      <c r="U76" s="122">
        <f t="shared" si="21"/>
        <v>212959.62102396</v>
      </c>
      <c r="V76" s="101">
        <f t="shared" si="22"/>
        <v>217131.90110076001</v>
      </c>
      <c r="X76" s="105">
        <v>0</v>
      </c>
      <c r="Y76" s="107">
        <v>210961.60500000001</v>
      </c>
      <c r="Z76" s="104">
        <v>0</v>
      </c>
      <c r="AA76" s="105">
        <v>0</v>
      </c>
      <c r="AB76" s="106">
        <v>214758.67080000002</v>
      </c>
      <c r="AC76" s="107">
        <v>219268.80059999999</v>
      </c>
      <c r="AD76" s="107">
        <f t="shared" si="23"/>
        <v>0</v>
      </c>
      <c r="AE76" s="107">
        <f t="shared" si="24"/>
        <v>0</v>
      </c>
      <c r="AF76" s="107">
        <f t="shared" si="30"/>
        <v>0</v>
      </c>
      <c r="AG76" s="107">
        <f t="shared" si="25"/>
        <v>212317.80775099999</v>
      </c>
      <c r="AH76" s="107">
        <f t="shared" si="31"/>
        <v>212959.62102396</v>
      </c>
      <c r="AI76" s="107">
        <f t="shared" si="32"/>
        <v>217131.90110076001</v>
      </c>
    </row>
    <row r="77" spans="1:35">
      <c r="A77" s="64" t="s">
        <v>33</v>
      </c>
      <c r="B77" s="64" t="s">
        <v>723</v>
      </c>
      <c r="C77" s="158">
        <v>0</v>
      </c>
      <c r="D77" s="159">
        <v>462997.34250000003</v>
      </c>
      <c r="F77" s="158">
        <v>0</v>
      </c>
      <c r="G77" s="159">
        <v>470000</v>
      </c>
      <c r="I77" s="122">
        <v>0</v>
      </c>
      <c r="J77" s="321">
        <v>485000</v>
      </c>
      <c r="K77" s="100">
        <v>0</v>
      </c>
      <c r="L77" s="101">
        <v>0</v>
      </c>
      <c r="M77" s="102">
        <v>500000</v>
      </c>
      <c r="N77" s="103">
        <v>500000</v>
      </c>
      <c r="O77" s="103">
        <f t="shared" si="26"/>
        <v>0</v>
      </c>
      <c r="P77" s="100">
        <f t="shared" si="27"/>
        <v>0</v>
      </c>
      <c r="Q77" s="122">
        <f t="shared" si="19"/>
        <v>0</v>
      </c>
      <c r="R77" s="101">
        <f t="shared" si="20"/>
        <v>0</v>
      </c>
      <c r="S77" s="103">
        <f t="shared" si="28"/>
        <v>466682.14087650005</v>
      </c>
      <c r="T77" s="100">
        <f t="shared" si="29"/>
        <v>477893</v>
      </c>
      <c r="U77" s="122">
        <f t="shared" si="21"/>
        <v>492893</v>
      </c>
      <c r="V77" s="101">
        <f t="shared" si="22"/>
        <v>500000</v>
      </c>
      <c r="X77" s="105">
        <v>0</v>
      </c>
      <c r="Y77" s="107">
        <v>485000</v>
      </c>
      <c r="Z77" s="104">
        <v>0</v>
      </c>
      <c r="AA77" s="105">
        <v>0</v>
      </c>
      <c r="AB77" s="106">
        <v>500000</v>
      </c>
      <c r="AC77" s="107">
        <v>500000</v>
      </c>
      <c r="AD77" s="107">
        <f t="shared" si="23"/>
        <v>0</v>
      </c>
      <c r="AE77" s="107">
        <f t="shared" si="24"/>
        <v>0</v>
      </c>
      <c r="AF77" s="107">
        <f t="shared" si="30"/>
        <v>0</v>
      </c>
      <c r="AG77" s="107">
        <f t="shared" si="25"/>
        <v>477893</v>
      </c>
      <c r="AH77" s="107">
        <f t="shared" si="31"/>
        <v>492893</v>
      </c>
      <c r="AI77" s="107">
        <f t="shared" si="32"/>
        <v>500000</v>
      </c>
    </row>
    <row r="78" spans="1:35">
      <c r="A78" s="64" t="s">
        <v>187</v>
      </c>
      <c r="B78" s="64" t="s">
        <v>724</v>
      </c>
      <c r="C78" s="158">
        <v>420614.64</v>
      </c>
      <c r="D78" s="159">
        <v>6320160</v>
      </c>
      <c r="F78" s="158">
        <v>457821.49</v>
      </c>
      <c r="G78" s="159">
        <v>7268164</v>
      </c>
      <c r="I78" s="122">
        <v>287070.97930000006</v>
      </c>
      <c r="J78" s="321">
        <v>8358411</v>
      </c>
      <c r="K78" s="100">
        <v>0</v>
      </c>
      <c r="L78" s="101">
        <v>0</v>
      </c>
      <c r="M78" s="102">
        <v>9612173</v>
      </c>
      <c r="N78" s="103">
        <v>9612173</v>
      </c>
      <c r="O78" s="103">
        <f t="shared" si="26"/>
        <v>447403.57199999999</v>
      </c>
      <c r="P78" s="100">
        <f t="shared" si="27"/>
        <v>334881.12229600007</v>
      </c>
      <c r="Q78" s="122">
        <f t="shared" si="19"/>
        <v>80379.874204000022</v>
      </c>
      <c r="R78" s="101">
        <f t="shared" si="20"/>
        <v>0</v>
      </c>
      <c r="S78" s="103">
        <f t="shared" si="28"/>
        <v>6818999.7048000004</v>
      </c>
      <c r="T78" s="100">
        <f t="shared" si="29"/>
        <v>7841851.9714000002</v>
      </c>
      <c r="U78" s="122">
        <f t="shared" si="21"/>
        <v>9018140.5644000005</v>
      </c>
      <c r="V78" s="101">
        <f t="shared" si="22"/>
        <v>9612173</v>
      </c>
      <c r="X78" s="105">
        <v>287070.97930000006</v>
      </c>
      <c r="Y78" s="107">
        <v>8358411</v>
      </c>
      <c r="Z78" s="104">
        <v>0</v>
      </c>
      <c r="AA78" s="105">
        <v>0</v>
      </c>
      <c r="AB78" s="106">
        <v>9612173</v>
      </c>
      <c r="AC78" s="107">
        <v>9612173</v>
      </c>
      <c r="AD78" s="107">
        <f t="shared" si="23"/>
        <v>334881.12229600007</v>
      </c>
      <c r="AE78" s="107">
        <f t="shared" si="24"/>
        <v>80379.874204000022</v>
      </c>
      <c r="AF78" s="107">
        <f t="shared" si="30"/>
        <v>0</v>
      </c>
      <c r="AG78" s="107">
        <f t="shared" si="25"/>
        <v>7841851.9714000002</v>
      </c>
      <c r="AH78" s="107">
        <f t="shared" si="31"/>
        <v>9018140.5644000005</v>
      </c>
      <c r="AI78" s="107">
        <f t="shared" si="32"/>
        <v>9612173</v>
      </c>
    </row>
    <row r="79" spans="1:35">
      <c r="A79" s="64" t="s">
        <v>135</v>
      </c>
      <c r="B79" s="64" t="s">
        <v>725</v>
      </c>
      <c r="C79" s="158">
        <v>2416574.86</v>
      </c>
      <c r="D79" s="159">
        <v>1379280.1395</v>
      </c>
      <c r="F79" s="158">
        <v>2655803.85</v>
      </c>
      <c r="G79" s="159">
        <v>1540000</v>
      </c>
      <c r="I79" s="122">
        <v>2622899.4231000007</v>
      </c>
      <c r="J79" s="321">
        <v>1694000</v>
      </c>
      <c r="K79" s="100">
        <v>2624784.0142046669</v>
      </c>
      <c r="L79" s="101">
        <v>2654519.1442559995</v>
      </c>
      <c r="M79" s="102">
        <v>1694000</v>
      </c>
      <c r="N79" s="103">
        <v>1694000</v>
      </c>
      <c r="O79" s="103">
        <f t="shared" si="26"/>
        <v>2588819.7327999999</v>
      </c>
      <c r="P79" s="100">
        <f t="shared" si="27"/>
        <v>2632112.6626320006</v>
      </c>
      <c r="Q79" s="122">
        <f t="shared" si="19"/>
        <v>2624256.3286953606</v>
      </c>
      <c r="R79" s="101">
        <f t="shared" si="20"/>
        <v>2646193.3078416265</v>
      </c>
      <c r="S79" s="103">
        <f t="shared" si="28"/>
        <v>1463850.9300951001</v>
      </c>
      <c r="T79" s="100">
        <f t="shared" si="29"/>
        <v>1621034.8</v>
      </c>
      <c r="U79" s="122">
        <f t="shared" si="21"/>
        <v>1694000</v>
      </c>
      <c r="V79" s="101">
        <f t="shared" si="22"/>
        <v>1694000</v>
      </c>
      <c r="X79" s="105">
        <v>2622899.4231000007</v>
      </c>
      <c r="Y79" s="107">
        <v>1694000</v>
      </c>
      <c r="Z79" s="104">
        <v>2624784.0142046669</v>
      </c>
      <c r="AA79" s="105">
        <v>2654519.1442559995</v>
      </c>
      <c r="AB79" s="106">
        <v>1694000</v>
      </c>
      <c r="AC79" s="107">
        <v>1694000</v>
      </c>
      <c r="AD79" s="107">
        <f t="shared" si="23"/>
        <v>2632112.6626320006</v>
      </c>
      <c r="AE79" s="107">
        <f t="shared" si="24"/>
        <v>2624256.3286953606</v>
      </c>
      <c r="AF79" s="107">
        <f t="shared" si="30"/>
        <v>2646193.3078416265</v>
      </c>
      <c r="AG79" s="107">
        <f t="shared" si="25"/>
        <v>1621034.8</v>
      </c>
      <c r="AH79" s="107">
        <f t="shared" si="31"/>
        <v>1694000</v>
      </c>
      <c r="AI79" s="107">
        <f t="shared" si="32"/>
        <v>1694000</v>
      </c>
    </row>
    <row r="80" spans="1:35">
      <c r="A80" s="64" t="s">
        <v>275</v>
      </c>
      <c r="B80" s="64" t="s">
        <v>931</v>
      </c>
      <c r="C80" s="158">
        <v>0</v>
      </c>
      <c r="D80" s="159">
        <v>190000</v>
      </c>
      <c r="F80" s="158">
        <v>0</v>
      </c>
      <c r="G80" s="159">
        <v>190000</v>
      </c>
      <c r="I80" s="122">
        <v>0</v>
      </c>
      <c r="J80" s="321">
        <v>190000</v>
      </c>
      <c r="K80" s="100">
        <v>0</v>
      </c>
      <c r="L80" s="101">
        <v>0</v>
      </c>
      <c r="M80" s="102">
        <v>190000</v>
      </c>
      <c r="N80" s="103">
        <v>190000</v>
      </c>
      <c r="O80" s="103">
        <f t="shared" si="26"/>
        <v>0</v>
      </c>
      <c r="P80" s="100">
        <f t="shared" si="27"/>
        <v>0</v>
      </c>
      <c r="Q80" s="122">
        <f t="shared" si="19"/>
        <v>0</v>
      </c>
      <c r="R80" s="101">
        <f t="shared" si="20"/>
        <v>0</v>
      </c>
      <c r="S80" s="103">
        <f t="shared" si="28"/>
        <v>190000</v>
      </c>
      <c r="T80" s="100">
        <f t="shared" si="29"/>
        <v>190000</v>
      </c>
      <c r="U80" s="122">
        <f t="shared" si="21"/>
        <v>190000</v>
      </c>
      <c r="V80" s="101">
        <f t="shared" si="22"/>
        <v>190000</v>
      </c>
      <c r="X80" s="105">
        <v>0</v>
      </c>
      <c r="Y80" s="107">
        <v>190000</v>
      </c>
      <c r="Z80" s="104">
        <v>0</v>
      </c>
      <c r="AA80" s="105">
        <v>0</v>
      </c>
      <c r="AB80" s="106">
        <v>190000</v>
      </c>
      <c r="AC80" s="107">
        <v>190000</v>
      </c>
      <c r="AD80" s="107">
        <f t="shared" si="23"/>
        <v>0</v>
      </c>
      <c r="AE80" s="107">
        <f t="shared" si="24"/>
        <v>0</v>
      </c>
      <c r="AF80" s="107">
        <f t="shared" si="30"/>
        <v>0</v>
      </c>
      <c r="AG80" s="107">
        <f t="shared" si="25"/>
        <v>190000</v>
      </c>
      <c r="AH80" s="107">
        <f t="shared" si="31"/>
        <v>190000</v>
      </c>
      <c r="AI80" s="107">
        <f t="shared" si="32"/>
        <v>190000</v>
      </c>
    </row>
    <row r="81" spans="1:35">
      <c r="A81" s="64" t="s">
        <v>429</v>
      </c>
      <c r="B81" s="64" t="s">
        <v>726</v>
      </c>
      <c r="C81" s="158">
        <v>0</v>
      </c>
      <c r="D81" s="159">
        <v>32765981.355</v>
      </c>
      <c r="F81" s="158">
        <v>0</v>
      </c>
      <c r="G81" s="159">
        <v>45320000</v>
      </c>
      <c r="I81" s="122">
        <v>0</v>
      </c>
      <c r="J81" s="321">
        <v>48880000</v>
      </c>
      <c r="K81" s="100">
        <v>0</v>
      </c>
      <c r="L81" s="101">
        <v>0</v>
      </c>
      <c r="M81" s="102">
        <v>53250000</v>
      </c>
      <c r="N81" s="103">
        <v>53250000</v>
      </c>
      <c r="O81" s="103">
        <f t="shared" si="26"/>
        <v>0</v>
      </c>
      <c r="P81" s="100">
        <f t="shared" si="27"/>
        <v>0</v>
      </c>
      <c r="Q81" s="122">
        <f t="shared" si="19"/>
        <v>0</v>
      </c>
      <c r="R81" s="101">
        <f t="shared" si="20"/>
        <v>0</v>
      </c>
      <c r="S81" s="103">
        <f t="shared" si="28"/>
        <v>39371905.965999</v>
      </c>
      <c r="T81" s="100">
        <f t="shared" si="29"/>
        <v>47193272</v>
      </c>
      <c r="U81" s="122">
        <f t="shared" si="21"/>
        <v>51179494</v>
      </c>
      <c r="V81" s="101">
        <f t="shared" si="22"/>
        <v>53250000</v>
      </c>
      <c r="X81" s="105">
        <v>0</v>
      </c>
      <c r="Y81" s="107">
        <v>48880000</v>
      </c>
      <c r="Z81" s="104">
        <v>0</v>
      </c>
      <c r="AA81" s="105">
        <v>0</v>
      </c>
      <c r="AB81" s="106">
        <v>53250000</v>
      </c>
      <c r="AC81" s="107">
        <v>53250000</v>
      </c>
      <c r="AD81" s="107">
        <f t="shared" si="23"/>
        <v>0</v>
      </c>
      <c r="AE81" s="107">
        <f t="shared" si="24"/>
        <v>0</v>
      </c>
      <c r="AF81" s="107">
        <f t="shared" si="30"/>
        <v>0</v>
      </c>
      <c r="AG81" s="107">
        <f t="shared" si="25"/>
        <v>47193272</v>
      </c>
      <c r="AH81" s="107">
        <f t="shared" si="31"/>
        <v>51179494</v>
      </c>
      <c r="AI81" s="107">
        <f t="shared" si="32"/>
        <v>53250000</v>
      </c>
    </row>
    <row r="82" spans="1:35">
      <c r="A82" s="64" t="s">
        <v>65</v>
      </c>
      <c r="B82" s="64" t="s">
        <v>727</v>
      </c>
      <c r="C82" s="158">
        <v>11714204.609999999</v>
      </c>
      <c r="D82" s="159">
        <v>27178860.390000001</v>
      </c>
      <c r="F82" s="158">
        <v>17672573.620000001</v>
      </c>
      <c r="G82" s="159">
        <v>31950000</v>
      </c>
      <c r="I82" s="122">
        <v>8893875.6645000037</v>
      </c>
      <c r="J82" s="321">
        <v>35300000</v>
      </c>
      <c r="K82" s="100">
        <v>8716824.0437000021</v>
      </c>
      <c r="L82" s="101">
        <v>9347124.0272000041</v>
      </c>
      <c r="M82" s="102">
        <v>38650000</v>
      </c>
      <c r="N82" s="103">
        <v>38650000</v>
      </c>
      <c r="O82" s="103">
        <f t="shared" si="26"/>
        <v>16004230.2972</v>
      </c>
      <c r="P82" s="100">
        <f t="shared" si="27"/>
        <v>11351911.092040002</v>
      </c>
      <c r="Q82" s="122">
        <f t="shared" si="19"/>
        <v>8766398.4975240026</v>
      </c>
      <c r="R82" s="101">
        <f t="shared" si="20"/>
        <v>9170640.0318200029</v>
      </c>
      <c r="S82" s="103">
        <f t="shared" si="28"/>
        <v>29689434.052781999</v>
      </c>
      <c r="T82" s="100">
        <f t="shared" si="29"/>
        <v>33712770</v>
      </c>
      <c r="U82" s="122">
        <f t="shared" si="21"/>
        <v>37062770</v>
      </c>
      <c r="V82" s="101">
        <f t="shared" si="22"/>
        <v>38650000</v>
      </c>
      <c r="X82" s="105">
        <v>8893875.6645000037</v>
      </c>
      <c r="Y82" s="107">
        <v>35300000</v>
      </c>
      <c r="Z82" s="104">
        <v>8716824.0437000021</v>
      </c>
      <c r="AA82" s="105">
        <v>9347124.0272000041</v>
      </c>
      <c r="AB82" s="106">
        <v>38650000</v>
      </c>
      <c r="AC82" s="107">
        <v>38650000</v>
      </c>
      <c r="AD82" s="107">
        <f t="shared" si="23"/>
        <v>11351911.092040002</v>
      </c>
      <c r="AE82" s="107">
        <f t="shared" si="24"/>
        <v>8766398.4975240026</v>
      </c>
      <c r="AF82" s="107">
        <f t="shared" si="30"/>
        <v>9170640.0318200029</v>
      </c>
      <c r="AG82" s="107">
        <f t="shared" si="25"/>
        <v>33712770</v>
      </c>
      <c r="AH82" s="107">
        <f t="shared" si="31"/>
        <v>37062770</v>
      </c>
      <c r="AI82" s="107">
        <f t="shared" si="32"/>
        <v>38650000</v>
      </c>
    </row>
    <row r="83" spans="1:35">
      <c r="A83" s="64" t="s">
        <v>503</v>
      </c>
      <c r="B83" s="64" t="s">
        <v>972</v>
      </c>
      <c r="C83" s="158">
        <v>0</v>
      </c>
      <c r="D83" s="159">
        <v>30000</v>
      </c>
      <c r="F83" s="158">
        <v>0</v>
      </c>
      <c r="G83" s="159">
        <v>30000</v>
      </c>
      <c r="I83" s="122">
        <v>0</v>
      </c>
      <c r="J83" s="321">
        <v>30000</v>
      </c>
      <c r="K83" s="100">
        <v>0</v>
      </c>
      <c r="L83" s="101">
        <v>0</v>
      </c>
      <c r="M83" s="102">
        <v>30000</v>
      </c>
      <c r="N83" s="103">
        <v>30000</v>
      </c>
      <c r="O83" s="103">
        <f t="shared" si="26"/>
        <v>0</v>
      </c>
      <c r="P83" s="100">
        <f t="shared" si="27"/>
        <v>0</v>
      </c>
      <c r="Q83" s="122">
        <f t="shared" si="19"/>
        <v>0</v>
      </c>
      <c r="R83" s="101">
        <f t="shared" si="20"/>
        <v>0</v>
      </c>
      <c r="S83" s="103">
        <f t="shared" si="28"/>
        <v>30000</v>
      </c>
      <c r="T83" s="100">
        <f t="shared" si="29"/>
        <v>30000</v>
      </c>
      <c r="U83" s="122">
        <f t="shared" si="21"/>
        <v>30000</v>
      </c>
      <c r="V83" s="101">
        <f t="shared" si="22"/>
        <v>30000</v>
      </c>
      <c r="X83" s="105">
        <v>0</v>
      </c>
      <c r="Y83" s="107">
        <v>30000</v>
      </c>
      <c r="Z83" s="104">
        <v>0</v>
      </c>
      <c r="AA83" s="105">
        <v>0</v>
      </c>
      <c r="AB83" s="106">
        <v>30000</v>
      </c>
      <c r="AC83" s="107">
        <v>30000</v>
      </c>
      <c r="AD83" s="107">
        <f t="shared" si="23"/>
        <v>0</v>
      </c>
      <c r="AE83" s="107">
        <f t="shared" si="24"/>
        <v>0</v>
      </c>
      <c r="AF83" s="107">
        <f t="shared" si="30"/>
        <v>0</v>
      </c>
      <c r="AG83" s="107">
        <f t="shared" si="25"/>
        <v>30000</v>
      </c>
      <c r="AH83" s="107">
        <f t="shared" si="31"/>
        <v>30000</v>
      </c>
      <c r="AI83" s="107">
        <f t="shared" si="32"/>
        <v>30000</v>
      </c>
    </row>
    <row r="84" spans="1:35">
      <c r="A84" s="64" t="s">
        <v>185</v>
      </c>
      <c r="B84" s="64" t="s">
        <v>728</v>
      </c>
      <c r="C84" s="158">
        <v>9006695.5600000005</v>
      </c>
      <c r="D84" s="159">
        <v>24644364.441</v>
      </c>
      <c r="F84" s="158">
        <v>9233660.0099999998</v>
      </c>
      <c r="G84" s="159">
        <v>26900000</v>
      </c>
      <c r="I84" s="122">
        <v>8183817.2554000039</v>
      </c>
      <c r="J84" s="321">
        <v>33000000</v>
      </c>
      <c r="K84" s="100">
        <v>8780655.6207999978</v>
      </c>
      <c r="L84" s="101">
        <v>9978693.0343999956</v>
      </c>
      <c r="M84" s="102">
        <v>33000000</v>
      </c>
      <c r="N84" s="103">
        <v>33000000</v>
      </c>
      <c r="O84" s="103">
        <f t="shared" si="26"/>
        <v>9170109.9639999997</v>
      </c>
      <c r="P84" s="100">
        <f t="shared" si="27"/>
        <v>8477773.2266880032</v>
      </c>
      <c r="Q84" s="122">
        <f t="shared" si="19"/>
        <v>8613540.8784880005</v>
      </c>
      <c r="R84" s="101">
        <f t="shared" si="20"/>
        <v>9643242.5585919954</v>
      </c>
      <c r="S84" s="103">
        <f t="shared" si="28"/>
        <v>25831279.872145802</v>
      </c>
      <c r="T84" s="100">
        <f t="shared" si="29"/>
        <v>30109820</v>
      </c>
      <c r="U84" s="122">
        <f t="shared" si="21"/>
        <v>33000000</v>
      </c>
      <c r="V84" s="101">
        <f t="shared" si="22"/>
        <v>33000000</v>
      </c>
      <c r="X84" s="105">
        <v>8183817.2554000039</v>
      </c>
      <c r="Y84" s="107">
        <v>33000000</v>
      </c>
      <c r="Z84" s="104">
        <v>8780655.6207999978</v>
      </c>
      <c r="AA84" s="105">
        <v>9978693.0343999956</v>
      </c>
      <c r="AB84" s="106">
        <v>33000000</v>
      </c>
      <c r="AC84" s="107">
        <v>33000000</v>
      </c>
      <c r="AD84" s="107">
        <f t="shared" si="23"/>
        <v>8477773.2266880032</v>
      </c>
      <c r="AE84" s="107">
        <f t="shared" si="24"/>
        <v>8613540.8784880005</v>
      </c>
      <c r="AF84" s="107">
        <f t="shared" si="30"/>
        <v>9643242.5585919954</v>
      </c>
      <c r="AG84" s="107">
        <f t="shared" si="25"/>
        <v>30109820</v>
      </c>
      <c r="AH84" s="107">
        <f t="shared" si="31"/>
        <v>33000000</v>
      </c>
      <c r="AI84" s="107">
        <f t="shared" si="32"/>
        <v>33000000</v>
      </c>
    </row>
    <row r="85" spans="1:35">
      <c r="A85" s="64" t="s">
        <v>547</v>
      </c>
      <c r="B85" s="64" t="s">
        <v>729</v>
      </c>
      <c r="C85" s="158">
        <v>316237.34999999998</v>
      </c>
      <c r="D85" s="159">
        <v>7177057.6500000004</v>
      </c>
      <c r="F85" s="158">
        <v>52148.92</v>
      </c>
      <c r="G85" s="159">
        <v>12792522.489999998</v>
      </c>
      <c r="I85" s="122">
        <v>0</v>
      </c>
      <c r="J85" s="321">
        <v>13201853.835000001</v>
      </c>
      <c r="K85" s="100">
        <v>0</v>
      </c>
      <c r="L85" s="101">
        <v>0</v>
      </c>
      <c r="M85" s="102">
        <v>12558015.262799999</v>
      </c>
      <c r="N85" s="103">
        <v>13097515.642800001</v>
      </c>
      <c r="O85" s="103">
        <f t="shared" si="26"/>
        <v>126093.6804</v>
      </c>
      <c r="P85" s="100">
        <f t="shared" si="27"/>
        <v>14601.697600000001</v>
      </c>
      <c r="Q85" s="122">
        <f t="shared" si="19"/>
        <v>0</v>
      </c>
      <c r="R85" s="101">
        <f t="shared" si="20"/>
        <v>0</v>
      </c>
      <c r="S85" s="103">
        <f t="shared" si="28"/>
        <v>10131915.248808</v>
      </c>
      <c r="T85" s="100">
        <f t="shared" si="29"/>
        <v>13007912.643739</v>
      </c>
      <c r="U85" s="122">
        <f t="shared" si="21"/>
        <v>12863065.978308359</v>
      </c>
      <c r="V85" s="101">
        <f t="shared" si="22"/>
        <v>12841900.362755999</v>
      </c>
      <c r="X85" s="105">
        <v>0</v>
      </c>
      <c r="Y85" s="107">
        <v>13201853.835000001</v>
      </c>
      <c r="Z85" s="104">
        <v>0</v>
      </c>
      <c r="AA85" s="105">
        <v>0</v>
      </c>
      <c r="AB85" s="106">
        <v>12558015.262799999</v>
      </c>
      <c r="AC85" s="107">
        <v>13097515.642800001</v>
      </c>
      <c r="AD85" s="107">
        <f t="shared" si="23"/>
        <v>14601.697600000001</v>
      </c>
      <c r="AE85" s="107">
        <f t="shared" si="24"/>
        <v>0</v>
      </c>
      <c r="AF85" s="107">
        <f t="shared" si="30"/>
        <v>0</v>
      </c>
      <c r="AG85" s="107">
        <f t="shared" si="25"/>
        <v>13007912.643739</v>
      </c>
      <c r="AH85" s="107">
        <f t="shared" si="31"/>
        <v>12863065.978308359</v>
      </c>
      <c r="AI85" s="107">
        <f t="shared" si="32"/>
        <v>12841900.362755999</v>
      </c>
    </row>
    <row r="86" spans="1:35">
      <c r="A86" s="64" t="s">
        <v>391</v>
      </c>
      <c r="B86" s="64" t="s">
        <v>730</v>
      </c>
      <c r="C86" s="158">
        <v>0</v>
      </c>
      <c r="D86" s="159">
        <v>5886011.9414999997</v>
      </c>
      <c r="F86" s="158">
        <v>0</v>
      </c>
      <c r="G86" s="159">
        <v>9628806.5499999989</v>
      </c>
      <c r="I86" s="122">
        <v>0</v>
      </c>
      <c r="J86" s="321">
        <v>9800000</v>
      </c>
      <c r="K86" s="100">
        <v>0</v>
      </c>
      <c r="L86" s="101">
        <v>0</v>
      </c>
      <c r="M86" s="102">
        <v>9900000</v>
      </c>
      <c r="N86" s="103">
        <v>9900000</v>
      </c>
      <c r="O86" s="103">
        <f t="shared" si="26"/>
        <v>0</v>
      </c>
      <c r="P86" s="100">
        <f t="shared" si="27"/>
        <v>0</v>
      </c>
      <c r="Q86" s="122">
        <f t="shared" si="19"/>
        <v>0</v>
      </c>
      <c r="R86" s="101">
        <f t="shared" si="20"/>
        <v>0</v>
      </c>
      <c r="S86" s="103">
        <f t="shared" si="28"/>
        <v>7855470.4644926991</v>
      </c>
      <c r="T86" s="100">
        <f t="shared" si="29"/>
        <v>9718888.5433899984</v>
      </c>
      <c r="U86" s="122">
        <f t="shared" si="21"/>
        <v>9852620</v>
      </c>
      <c r="V86" s="101">
        <f t="shared" si="22"/>
        <v>9900000</v>
      </c>
      <c r="X86" s="105">
        <v>0</v>
      </c>
      <c r="Y86" s="107">
        <v>9800000</v>
      </c>
      <c r="Z86" s="104">
        <v>0</v>
      </c>
      <c r="AA86" s="105">
        <v>0</v>
      </c>
      <c r="AB86" s="106">
        <v>9900000</v>
      </c>
      <c r="AC86" s="107">
        <v>9900000</v>
      </c>
      <c r="AD86" s="107">
        <f t="shared" si="23"/>
        <v>0</v>
      </c>
      <c r="AE86" s="107">
        <f t="shared" si="24"/>
        <v>0</v>
      </c>
      <c r="AF86" s="107">
        <f t="shared" si="30"/>
        <v>0</v>
      </c>
      <c r="AG86" s="107">
        <f t="shared" si="25"/>
        <v>9718888.5433899984</v>
      </c>
      <c r="AH86" s="107">
        <f t="shared" si="31"/>
        <v>9852620</v>
      </c>
      <c r="AI86" s="107">
        <f t="shared" si="32"/>
        <v>9900000</v>
      </c>
    </row>
    <row r="87" spans="1:35">
      <c r="A87" s="64" t="s">
        <v>23</v>
      </c>
      <c r="B87" s="64" t="s">
        <v>731</v>
      </c>
      <c r="C87" s="158">
        <v>510445.5</v>
      </c>
      <c r="D87" s="159">
        <v>789544.50300000003</v>
      </c>
      <c r="F87" s="158">
        <v>514687.49</v>
      </c>
      <c r="G87" s="159">
        <v>1000000</v>
      </c>
      <c r="I87" s="122">
        <v>493583.93430000026</v>
      </c>
      <c r="J87" s="321">
        <v>1125000</v>
      </c>
      <c r="K87" s="100">
        <v>521604.47690000007</v>
      </c>
      <c r="L87" s="101">
        <v>529340.50369999988</v>
      </c>
      <c r="M87" s="102">
        <v>1175000</v>
      </c>
      <c r="N87" s="103">
        <v>1175000</v>
      </c>
      <c r="O87" s="103">
        <f t="shared" si="26"/>
        <v>513499.7328</v>
      </c>
      <c r="P87" s="100">
        <f t="shared" si="27"/>
        <v>499492.92989600019</v>
      </c>
      <c r="Q87" s="122">
        <f t="shared" si="19"/>
        <v>513758.72497200011</v>
      </c>
      <c r="R87" s="101">
        <f t="shared" si="20"/>
        <v>527174.41619599995</v>
      </c>
      <c r="S87" s="103">
        <f t="shared" si="28"/>
        <v>900286.18552140007</v>
      </c>
      <c r="T87" s="100">
        <f t="shared" si="29"/>
        <v>1065775</v>
      </c>
      <c r="U87" s="122">
        <f t="shared" si="21"/>
        <v>1151310</v>
      </c>
      <c r="V87" s="101">
        <f t="shared" si="22"/>
        <v>1175000</v>
      </c>
      <c r="X87" s="105">
        <v>493583.93430000026</v>
      </c>
      <c r="Y87" s="107">
        <v>1125000</v>
      </c>
      <c r="Z87" s="104">
        <v>521604.47690000007</v>
      </c>
      <c r="AA87" s="105">
        <v>529340.50369999988</v>
      </c>
      <c r="AB87" s="106">
        <v>1175000</v>
      </c>
      <c r="AC87" s="107">
        <v>1175000</v>
      </c>
      <c r="AD87" s="107">
        <f t="shared" si="23"/>
        <v>499492.92989600019</v>
      </c>
      <c r="AE87" s="107">
        <f t="shared" si="24"/>
        <v>513758.72497200011</v>
      </c>
      <c r="AF87" s="107">
        <f t="shared" si="30"/>
        <v>527174.41619599995</v>
      </c>
      <c r="AG87" s="107">
        <f t="shared" si="25"/>
        <v>1065775</v>
      </c>
      <c r="AH87" s="107">
        <f t="shared" si="31"/>
        <v>1151310</v>
      </c>
      <c r="AI87" s="107">
        <f t="shared" si="32"/>
        <v>1175000</v>
      </c>
    </row>
    <row r="88" spans="1:35">
      <c r="A88" s="64" t="s">
        <v>383</v>
      </c>
      <c r="B88" s="64" t="s">
        <v>732</v>
      </c>
      <c r="C88" s="158">
        <v>4684838.99</v>
      </c>
      <c r="D88" s="159">
        <v>6977121.0089999996</v>
      </c>
      <c r="F88" s="158">
        <v>4686769.8899999997</v>
      </c>
      <c r="G88" s="159">
        <v>12884647.352499999</v>
      </c>
      <c r="I88" s="122">
        <v>3870390.0712000015</v>
      </c>
      <c r="J88" s="321">
        <v>14382930.9175</v>
      </c>
      <c r="K88" s="100">
        <v>3867966.5062000006</v>
      </c>
      <c r="L88" s="101">
        <v>4094614.4299000008</v>
      </c>
      <c r="M88" s="102">
        <v>14973001.755000001</v>
      </c>
      <c r="N88" s="103">
        <v>15515477.737500001</v>
      </c>
      <c r="O88" s="103">
        <f t="shared" si="26"/>
        <v>4686229.2379999999</v>
      </c>
      <c r="P88" s="100">
        <f t="shared" si="27"/>
        <v>4098976.4204640007</v>
      </c>
      <c r="Q88" s="122">
        <f t="shared" si="19"/>
        <v>3868645.1044000005</v>
      </c>
      <c r="R88" s="101">
        <f t="shared" si="20"/>
        <v>4031153.0112640006</v>
      </c>
      <c r="S88" s="103">
        <f t="shared" si="28"/>
        <v>10085661.370949699</v>
      </c>
      <c r="T88" s="100">
        <f t="shared" si="29"/>
        <v>13673044.164402999</v>
      </c>
      <c r="U88" s="122">
        <f t="shared" si="21"/>
        <v>14693426.1921925</v>
      </c>
      <c r="V88" s="101">
        <f t="shared" si="22"/>
        <v>15258452.616991501</v>
      </c>
      <c r="X88" s="105">
        <v>3870390.0712000015</v>
      </c>
      <c r="Y88" s="107">
        <v>14382930.9175</v>
      </c>
      <c r="Z88" s="104">
        <v>3867966.5062000006</v>
      </c>
      <c r="AA88" s="105">
        <v>4094614.4299000008</v>
      </c>
      <c r="AB88" s="106">
        <v>14973001.755000001</v>
      </c>
      <c r="AC88" s="107">
        <v>15515477.737500001</v>
      </c>
      <c r="AD88" s="107">
        <f t="shared" si="23"/>
        <v>4098976.4204640007</v>
      </c>
      <c r="AE88" s="107">
        <f t="shared" si="24"/>
        <v>3868645.1044000005</v>
      </c>
      <c r="AF88" s="107">
        <f t="shared" si="30"/>
        <v>4031153.0112640006</v>
      </c>
      <c r="AG88" s="107">
        <f t="shared" si="25"/>
        <v>13673044.164402999</v>
      </c>
      <c r="AH88" s="107">
        <f t="shared" si="31"/>
        <v>14693426.1921925</v>
      </c>
      <c r="AI88" s="107">
        <f t="shared" si="32"/>
        <v>15258452.616991501</v>
      </c>
    </row>
    <row r="89" spans="1:35">
      <c r="A89" s="64" t="s">
        <v>471</v>
      </c>
      <c r="B89" s="64" t="s">
        <v>733</v>
      </c>
      <c r="C89" s="158">
        <v>345103.93</v>
      </c>
      <c r="D89" s="159">
        <v>997304</v>
      </c>
      <c r="F89" s="158">
        <v>339983.95</v>
      </c>
      <c r="G89" s="159">
        <v>1097035</v>
      </c>
      <c r="I89" s="122">
        <v>247674.76724000007</v>
      </c>
      <c r="J89" s="321">
        <v>1206738</v>
      </c>
      <c r="K89" s="100">
        <v>217814.28526133337</v>
      </c>
      <c r="L89" s="101">
        <v>198745.99466533322</v>
      </c>
      <c r="M89" s="102">
        <v>1206738</v>
      </c>
      <c r="N89" s="103">
        <v>1206738</v>
      </c>
      <c r="O89" s="103">
        <f t="shared" si="26"/>
        <v>341417.54440000001</v>
      </c>
      <c r="P89" s="100">
        <f t="shared" si="27"/>
        <v>273521.33841280005</v>
      </c>
      <c r="Q89" s="122">
        <f t="shared" si="19"/>
        <v>226175.22021536005</v>
      </c>
      <c r="R89" s="101">
        <f t="shared" si="20"/>
        <v>204085.11603221326</v>
      </c>
      <c r="S89" s="103">
        <f t="shared" si="28"/>
        <v>1049782.4522000002</v>
      </c>
      <c r="T89" s="100">
        <f t="shared" si="29"/>
        <v>1154760.7186</v>
      </c>
      <c r="U89" s="122">
        <f t="shared" si="21"/>
        <v>1206738</v>
      </c>
      <c r="V89" s="101">
        <f t="shared" si="22"/>
        <v>1206738</v>
      </c>
      <c r="X89" s="105">
        <v>247674.76724000007</v>
      </c>
      <c r="Y89" s="107">
        <v>1206738</v>
      </c>
      <c r="Z89" s="104">
        <v>217814.28526133337</v>
      </c>
      <c r="AA89" s="105">
        <v>198745.99466533322</v>
      </c>
      <c r="AB89" s="106">
        <v>1206738</v>
      </c>
      <c r="AC89" s="107">
        <v>1206738</v>
      </c>
      <c r="AD89" s="107">
        <f t="shared" si="23"/>
        <v>273521.33841280005</v>
      </c>
      <c r="AE89" s="107">
        <f t="shared" si="24"/>
        <v>226175.22021536005</v>
      </c>
      <c r="AF89" s="107">
        <f t="shared" si="30"/>
        <v>204085.11603221326</v>
      </c>
      <c r="AG89" s="107">
        <f t="shared" si="25"/>
        <v>1154760.7186</v>
      </c>
      <c r="AH89" s="107">
        <f t="shared" si="31"/>
        <v>1206738</v>
      </c>
      <c r="AI89" s="107">
        <f t="shared" si="32"/>
        <v>1206738</v>
      </c>
    </row>
    <row r="90" spans="1:35">
      <c r="A90" s="64" t="s">
        <v>573</v>
      </c>
      <c r="B90" s="64" t="s">
        <v>734</v>
      </c>
      <c r="C90" s="158">
        <v>36963.26</v>
      </c>
      <c r="D90" s="159">
        <v>131426.736</v>
      </c>
      <c r="F90" s="158">
        <v>62349.9</v>
      </c>
      <c r="G90" s="159">
        <v>165000</v>
      </c>
      <c r="I90" s="122">
        <v>58699.040800000002</v>
      </c>
      <c r="J90" s="321">
        <v>176040</v>
      </c>
      <c r="K90" s="100">
        <v>56782.432300000029</v>
      </c>
      <c r="L90" s="101">
        <v>63245.511099999996</v>
      </c>
      <c r="M90" s="102">
        <v>176040</v>
      </c>
      <c r="N90" s="103">
        <v>176040</v>
      </c>
      <c r="O90" s="103">
        <f t="shared" si="26"/>
        <v>55241.640800000001</v>
      </c>
      <c r="P90" s="100">
        <f t="shared" si="27"/>
        <v>59721.281375999999</v>
      </c>
      <c r="Q90" s="122">
        <f t="shared" si="19"/>
        <v>57319.082680000021</v>
      </c>
      <c r="R90" s="101">
        <f t="shared" si="20"/>
        <v>61435.849036</v>
      </c>
      <c r="S90" s="103">
        <f t="shared" si="28"/>
        <v>149092.9875168</v>
      </c>
      <c r="T90" s="100">
        <f t="shared" si="29"/>
        <v>170809.24800000002</v>
      </c>
      <c r="U90" s="122">
        <f t="shared" si="21"/>
        <v>176040</v>
      </c>
      <c r="V90" s="101">
        <f t="shared" si="22"/>
        <v>176040</v>
      </c>
      <c r="X90" s="105">
        <v>58699.040800000002</v>
      </c>
      <c r="Y90" s="107">
        <v>176040</v>
      </c>
      <c r="Z90" s="104">
        <v>56782.432300000029</v>
      </c>
      <c r="AA90" s="105">
        <v>63245.511099999996</v>
      </c>
      <c r="AB90" s="106">
        <v>176040</v>
      </c>
      <c r="AC90" s="107">
        <v>176040</v>
      </c>
      <c r="AD90" s="107">
        <f t="shared" si="23"/>
        <v>59721.281375999999</v>
      </c>
      <c r="AE90" s="107">
        <f t="shared" si="24"/>
        <v>57319.082680000021</v>
      </c>
      <c r="AF90" s="107">
        <f t="shared" si="30"/>
        <v>61435.849036</v>
      </c>
      <c r="AG90" s="107">
        <f t="shared" si="25"/>
        <v>170809.24800000002</v>
      </c>
      <c r="AH90" s="107">
        <f t="shared" si="31"/>
        <v>176040</v>
      </c>
      <c r="AI90" s="107">
        <f t="shared" si="32"/>
        <v>176040</v>
      </c>
    </row>
    <row r="91" spans="1:35">
      <c r="A91" s="64" t="s">
        <v>261</v>
      </c>
      <c r="B91" s="64" t="s">
        <v>735</v>
      </c>
      <c r="C91" s="158">
        <v>32635.42</v>
      </c>
      <c r="D91" s="159">
        <v>81544.581405000004</v>
      </c>
      <c r="F91" s="158">
        <v>49139.69</v>
      </c>
      <c r="G91" s="159">
        <v>110000</v>
      </c>
      <c r="I91" s="122">
        <v>19680.314999999988</v>
      </c>
      <c r="J91" s="321">
        <v>110000</v>
      </c>
      <c r="K91" s="100">
        <v>19864.780499999993</v>
      </c>
      <c r="L91" s="101">
        <v>21631.639499999979</v>
      </c>
      <c r="M91" s="102">
        <v>110000</v>
      </c>
      <c r="N91" s="103">
        <v>110000</v>
      </c>
      <c r="O91" s="103">
        <f t="shared" si="26"/>
        <v>44518.494400000003</v>
      </c>
      <c r="P91" s="100">
        <f t="shared" si="27"/>
        <v>27928.939999999991</v>
      </c>
      <c r="Q91" s="122">
        <f t="shared" si="19"/>
        <v>19813.130159999993</v>
      </c>
      <c r="R91" s="101">
        <f t="shared" si="20"/>
        <v>21136.918979999984</v>
      </c>
      <c r="S91" s="103">
        <f t="shared" si="28"/>
        <v>96517.822669689005</v>
      </c>
      <c r="T91" s="100">
        <f t="shared" si="29"/>
        <v>110000</v>
      </c>
      <c r="U91" s="122">
        <f t="shared" si="21"/>
        <v>110000</v>
      </c>
      <c r="V91" s="101">
        <f t="shared" si="22"/>
        <v>110000</v>
      </c>
      <c r="X91" s="105">
        <v>19680.314999999988</v>
      </c>
      <c r="Y91" s="107">
        <v>110000</v>
      </c>
      <c r="Z91" s="104">
        <v>19864.780499999993</v>
      </c>
      <c r="AA91" s="105">
        <v>21631.639499999979</v>
      </c>
      <c r="AB91" s="106">
        <v>110000</v>
      </c>
      <c r="AC91" s="107">
        <v>110000</v>
      </c>
      <c r="AD91" s="107">
        <f t="shared" si="23"/>
        <v>27928.939999999991</v>
      </c>
      <c r="AE91" s="107">
        <f t="shared" si="24"/>
        <v>19813.130159999993</v>
      </c>
      <c r="AF91" s="107">
        <f t="shared" si="30"/>
        <v>21136.918979999984</v>
      </c>
      <c r="AG91" s="107">
        <f t="shared" si="25"/>
        <v>110000</v>
      </c>
      <c r="AH91" s="107">
        <f t="shared" si="31"/>
        <v>110000</v>
      </c>
      <c r="AI91" s="107">
        <f t="shared" si="32"/>
        <v>110000</v>
      </c>
    </row>
    <row r="92" spans="1:35">
      <c r="A92" s="64" t="s">
        <v>267</v>
      </c>
      <c r="B92" s="64" t="s">
        <v>736</v>
      </c>
      <c r="C92" s="158">
        <v>0</v>
      </c>
      <c r="D92" s="159">
        <v>1679610.1268399998</v>
      </c>
      <c r="F92" s="158">
        <v>0</v>
      </c>
      <c r="G92" s="159">
        <v>1943620</v>
      </c>
      <c r="I92" s="122">
        <v>0</v>
      </c>
      <c r="J92" s="321">
        <v>2314954.0949999997</v>
      </c>
      <c r="K92" s="100">
        <v>0</v>
      </c>
      <c r="L92" s="101">
        <v>0</v>
      </c>
      <c r="M92" s="102">
        <v>2380606.3592000003</v>
      </c>
      <c r="N92" s="103">
        <v>2484045.1794000003</v>
      </c>
      <c r="O92" s="103">
        <f t="shared" si="26"/>
        <v>0</v>
      </c>
      <c r="P92" s="100">
        <f t="shared" si="27"/>
        <v>0</v>
      </c>
      <c r="Q92" s="122">
        <f t="shared" si="19"/>
        <v>0</v>
      </c>
      <c r="R92" s="101">
        <f t="shared" si="20"/>
        <v>0</v>
      </c>
      <c r="S92" s="103">
        <f t="shared" si="28"/>
        <v>1818532.1220967919</v>
      </c>
      <c r="T92" s="100">
        <f t="shared" si="29"/>
        <v>2139016.0007889997</v>
      </c>
      <c r="U92" s="122">
        <f t="shared" si="21"/>
        <v>2349500.3164220401</v>
      </c>
      <c r="V92" s="101">
        <f t="shared" si="22"/>
        <v>2435035.8663892401</v>
      </c>
      <c r="X92" s="105">
        <v>0</v>
      </c>
      <c r="Y92" s="107">
        <v>2314954.0949999997</v>
      </c>
      <c r="Z92" s="104">
        <v>0</v>
      </c>
      <c r="AA92" s="105">
        <v>0</v>
      </c>
      <c r="AB92" s="106">
        <v>2380606.3592000003</v>
      </c>
      <c r="AC92" s="107">
        <v>2484045.1794000003</v>
      </c>
      <c r="AD92" s="107">
        <f t="shared" si="23"/>
        <v>0</v>
      </c>
      <c r="AE92" s="107">
        <f t="shared" si="24"/>
        <v>0</v>
      </c>
      <c r="AF92" s="107">
        <f t="shared" si="30"/>
        <v>0</v>
      </c>
      <c r="AG92" s="107">
        <f t="shared" si="25"/>
        <v>2139016.0007889997</v>
      </c>
      <c r="AH92" s="107">
        <f t="shared" si="31"/>
        <v>2349500.3164220401</v>
      </c>
      <c r="AI92" s="107">
        <f t="shared" si="32"/>
        <v>2435035.8663892401</v>
      </c>
    </row>
    <row r="93" spans="1:35">
      <c r="A93" s="64" t="s">
        <v>139</v>
      </c>
      <c r="B93" s="64" t="s">
        <v>737</v>
      </c>
      <c r="C93" s="158">
        <v>537252.89</v>
      </c>
      <c r="D93" s="159">
        <v>431252.11499999999</v>
      </c>
      <c r="F93" s="158">
        <v>651172.56999999995</v>
      </c>
      <c r="G93" s="159">
        <v>475000</v>
      </c>
      <c r="I93" s="122">
        <v>624340.52840000007</v>
      </c>
      <c r="J93" s="321">
        <v>503500</v>
      </c>
      <c r="K93" s="100">
        <v>638454.2607000001</v>
      </c>
      <c r="L93" s="101">
        <v>675561.71440000006</v>
      </c>
      <c r="M93" s="102">
        <v>533710</v>
      </c>
      <c r="N93" s="103">
        <v>533710</v>
      </c>
      <c r="O93" s="103">
        <f t="shared" si="26"/>
        <v>619275.05960000004</v>
      </c>
      <c r="P93" s="100">
        <f t="shared" si="27"/>
        <v>631853.50004800002</v>
      </c>
      <c r="Q93" s="122">
        <f t="shared" si="19"/>
        <v>634502.41565600014</v>
      </c>
      <c r="R93" s="101">
        <f t="shared" si="20"/>
        <v>665171.62736400007</v>
      </c>
      <c r="S93" s="103">
        <f t="shared" si="28"/>
        <v>454272.252087</v>
      </c>
      <c r="T93" s="100">
        <f t="shared" si="29"/>
        <v>489996.7</v>
      </c>
      <c r="U93" s="122">
        <f t="shared" si="21"/>
        <v>519396.50199999998</v>
      </c>
      <c r="V93" s="101">
        <f t="shared" si="22"/>
        <v>533710</v>
      </c>
      <c r="X93" s="105">
        <v>624340.52840000007</v>
      </c>
      <c r="Y93" s="107">
        <v>503500</v>
      </c>
      <c r="Z93" s="104">
        <v>638454.2607000001</v>
      </c>
      <c r="AA93" s="105">
        <v>675561.71440000006</v>
      </c>
      <c r="AB93" s="106">
        <v>533710</v>
      </c>
      <c r="AC93" s="107">
        <v>533710</v>
      </c>
      <c r="AD93" s="107">
        <f t="shared" si="23"/>
        <v>631853.50004800002</v>
      </c>
      <c r="AE93" s="107">
        <f t="shared" si="24"/>
        <v>634502.41565600014</v>
      </c>
      <c r="AF93" s="107">
        <f t="shared" si="30"/>
        <v>665171.62736400007</v>
      </c>
      <c r="AG93" s="107">
        <f t="shared" si="25"/>
        <v>489996.7</v>
      </c>
      <c r="AH93" s="107">
        <f t="shared" si="31"/>
        <v>519396.50199999998</v>
      </c>
      <c r="AI93" s="107">
        <f t="shared" si="32"/>
        <v>533710</v>
      </c>
    </row>
    <row r="94" spans="1:35">
      <c r="A94" s="64" t="s">
        <v>599</v>
      </c>
      <c r="B94" s="64" t="s">
        <v>738</v>
      </c>
      <c r="C94" s="158">
        <v>4157730.23</v>
      </c>
      <c r="D94" s="159">
        <v>1354799.7720000001</v>
      </c>
      <c r="F94" s="158">
        <v>4244395.24</v>
      </c>
      <c r="G94" s="159">
        <v>1725000</v>
      </c>
      <c r="I94" s="122">
        <v>4249750.3370000003</v>
      </c>
      <c r="J94" s="321">
        <v>1800000</v>
      </c>
      <c r="K94" s="100">
        <v>4373262.0110000009</v>
      </c>
      <c r="L94" s="101">
        <v>4542839.7116</v>
      </c>
      <c r="M94" s="102">
        <v>1850000</v>
      </c>
      <c r="N94" s="103">
        <v>1850000</v>
      </c>
      <c r="O94" s="103">
        <f t="shared" si="26"/>
        <v>4220129.0372000001</v>
      </c>
      <c r="P94" s="100">
        <f t="shared" si="27"/>
        <v>4248250.9098400008</v>
      </c>
      <c r="Q94" s="122">
        <f t="shared" si="19"/>
        <v>4338678.7422800008</v>
      </c>
      <c r="R94" s="101">
        <f t="shared" si="20"/>
        <v>4495357.9554320006</v>
      </c>
      <c r="S94" s="103">
        <f t="shared" si="28"/>
        <v>1549599.1319736</v>
      </c>
      <c r="T94" s="100">
        <f t="shared" si="29"/>
        <v>1764465</v>
      </c>
      <c r="U94" s="122">
        <f t="shared" si="21"/>
        <v>1826310</v>
      </c>
      <c r="V94" s="101">
        <f t="shared" si="22"/>
        <v>1850000</v>
      </c>
      <c r="X94" s="105">
        <v>4249750.3370000003</v>
      </c>
      <c r="Y94" s="107">
        <v>1800000</v>
      </c>
      <c r="Z94" s="104">
        <v>4373262.0110000009</v>
      </c>
      <c r="AA94" s="105">
        <v>4542839.7116</v>
      </c>
      <c r="AB94" s="106">
        <v>1850000</v>
      </c>
      <c r="AC94" s="107">
        <v>1850000</v>
      </c>
      <c r="AD94" s="107">
        <f t="shared" si="23"/>
        <v>4248250.9098400008</v>
      </c>
      <c r="AE94" s="107">
        <f t="shared" si="24"/>
        <v>4338678.7422800008</v>
      </c>
      <c r="AF94" s="107">
        <f t="shared" si="30"/>
        <v>4495357.9554320006</v>
      </c>
      <c r="AG94" s="107">
        <f t="shared" si="25"/>
        <v>1764465</v>
      </c>
      <c r="AH94" s="107">
        <f t="shared" si="31"/>
        <v>1826310</v>
      </c>
      <c r="AI94" s="107">
        <f t="shared" si="32"/>
        <v>1850000</v>
      </c>
    </row>
    <row r="95" spans="1:35">
      <c r="A95" s="64" t="s">
        <v>607</v>
      </c>
      <c r="B95" s="64" t="s">
        <v>739</v>
      </c>
      <c r="C95" s="158">
        <v>1613078.77</v>
      </c>
      <c r="D95" s="159">
        <v>529566.23100000003</v>
      </c>
      <c r="F95" s="158">
        <v>1720133.77</v>
      </c>
      <c r="G95" s="159">
        <v>626000</v>
      </c>
      <c r="I95" s="122">
        <v>1727300.9921000001</v>
      </c>
      <c r="J95" s="321">
        <v>626000</v>
      </c>
      <c r="K95" s="100">
        <v>1751594.3829006667</v>
      </c>
      <c r="L95" s="101">
        <v>1721234.1413759997</v>
      </c>
      <c r="M95" s="102">
        <v>626000</v>
      </c>
      <c r="N95" s="103">
        <v>626000</v>
      </c>
      <c r="O95" s="103">
        <f t="shared" si="26"/>
        <v>1690158.37</v>
      </c>
      <c r="P95" s="100">
        <f t="shared" si="27"/>
        <v>1725294.169912</v>
      </c>
      <c r="Q95" s="122">
        <f t="shared" si="19"/>
        <v>1744792.23347648</v>
      </c>
      <c r="R95" s="101">
        <f t="shared" si="20"/>
        <v>1729735.0090029063</v>
      </c>
      <c r="S95" s="103">
        <f t="shared" si="28"/>
        <v>580309.68024779996</v>
      </c>
      <c r="T95" s="100">
        <f t="shared" si="29"/>
        <v>626000</v>
      </c>
      <c r="U95" s="122">
        <f t="shared" si="21"/>
        <v>626000</v>
      </c>
      <c r="V95" s="101">
        <f t="shared" si="22"/>
        <v>626000</v>
      </c>
      <c r="X95" s="105">
        <v>1727300.9921000001</v>
      </c>
      <c r="Y95" s="107">
        <v>626000</v>
      </c>
      <c r="Z95" s="104">
        <v>1751594.3829006667</v>
      </c>
      <c r="AA95" s="105">
        <v>1721234.1413759997</v>
      </c>
      <c r="AB95" s="106">
        <v>626000</v>
      </c>
      <c r="AC95" s="107">
        <v>626000</v>
      </c>
      <c r="AD95" s="107">
        <f t="shared" si="23"/>
        <v>1725294.169912</v>
      </c>
      <c r="AE95" s="107">
        <f t="shared" si="24"/>
        <v>1744792.23347648</v>
      </c>
      <c r="AF95" s="107">
        <f t="shared" si="30"/>
        <v>1729735.0090029063</v>
      </c>
      <c r="AG95" s="107">
        <f t="shared" si="25"/>
        <v>626000</v>
      </c>
      <c r="AH95" s="107">
        <f t="shared" si="31"/>
        <v>626000</v>
      </c>
      <c r="AI95" s="107">
        <f t="shared" si="32"/>
        <v>626000</v>
      </c>
    </row>
    <row r="96" spans="1:35">
      <c r="A96" s="64" t="s">
        <v>453</v>
      </c>
      <c r="B96" s="64" t="s">
        <v>740</v>
      </c>
      <c r="C96" s="158">
        <v>52136.98</v>
      </c>
      <c r="D96" s="159">
        <v>2879613.0210000002</v>
      </c>
      <c r="F96" s="158">
        <v>0</v>
      </c>
      <c r="G96" s="159">
        <v>4449366</v>
      </c>
      <c r="I96" s="122">
        <v>0</v>
      </c>
      <c r="J96" s="321">
        <v>4449366</v>
      </c>
      <c r="K96" s="100">
        <v>0</v>
      </c>
      <c r="L96" s="101">
        <v>0</v>
      </c>
      <c r="M96" s="102">
        <v>4449366</v>
      </c>
      <c r="N96" s="103">
        <v>4449366</v>
      </c>
      <c r="O96" s="103">
        <f t="shared" si="26"/>
        <v>14598.354400000002</v>
      </c>
      <c r="P96" s="100">
        <f t="shared" si="27"/>
        <v>0</v>
      </c>
      <c r="Q96" s="122">
        <f t="shared" si="19"/>
        <v>0</v>
      </c>
      <c r="R96" s="101">
        <f t="shared" si="20"/>
        <v>0</v>
      </c>
      <c r="S96" s="103">
        <f t="shared" si="28"/>
        <v>3705617.0385498004</v>
      </c>
      <c r="T96" s="100">
        <f t="shared" si="29"/>
        <v>4449366</v>
      </c>
      <c r="U96" s="122">
        <f t="shared" si="21"/>
        <v>4449366</v>
      </c>
      <c r="V96" s="101">
        <f t="shared" si="22"/>
        <v>4449366</v>
      </c>
      <c r="X96" s="105">
        <v>0</v>
      </c>
      <c r="Y96" s="107">
        <v>4449366</v>
      </c>
      <c r="Z96" s="104">
        <v>0</v>
      </c>
      <c r="AA96" s="105">
        <v>0</v>
      </c>
      <c r="AB96" s="106">
        <v>4449366</v>
      </c>
      <c r="AC96" s="107">
        <v>4449366</v>
      </c>
      <c r="AD96" s="107">
        <f t="shared" si="23"/>
        <v>0</v>
      </c>
      <c r="AE96" s="107">
        <f t="shared" si="24"/>
        <v>0</v>
      </c>
      <c r="AF96" s="107">
        <f t="shared" si="30"/>
        <v>0</v>
      </c>
      <c r="AG96" s="107">
        <f t="shared" si="25"/>
        <v>4449366</v>
      </c>
      <c r="AH96" s="107">
        <f t="shared" si="31"/>
        <v>4449366</v>
      </c>
      <c r="AI96" s="107">
        <f t="shared" si="32"/>
        <v>4449366</v>
      </c>
    </row>
    <row r="97" spans="1:35">
      <c r="A97" s="64" t="s">
        <v>317</v>
      </c>
      <c r="B97" s="64" t="s">
        <v>741</v>
      </c>
      <c r="C97" s="158">
        <v>0</v>
      </c>
      <c r="D97" s="159">
        <v>692500</v>
      </c>
      <c r="F97" s="158">
        <v>0</v>
      </c>
      <c r="G97" s="159">
        <v>722061</v>
      </c>
      <c r="I97" s="122">
        <v>0</v>
      </c>
      <c r="J97" s="321">
        <v>698154.56</v>
      </c>
      <c r="K97" s="100">
        <v>0</v>
      </c>
      <c r="L97" s="101">
        <v>0</v>
      </c>
      <c r="M97" s="102">
        <v>716021.25760000013</v>
      </c>
      <c r="N97" s="103">
        <v>742883.67059999995</v>
      </c>
      <c r="O97" s="103">
        <f t="shared" si="26"/>
        <v>0</v>
      </c>
      <c r="P97" s="100">
        <f t="shared" si="27"/>
        <v>0</v>
      </c>
      <c r="Q97" s="122">
        <f t="shared" si="19"/>
        <v>0</v>
      </c>
      <c r="R97" s="101">
        <f t="shared" si="20"/>
        <v>0</v>
      </c>
      <c r="S97" s="103">
        <f t="shared" si="28"/>
        <v>708054.99820000003</v>
      </c>
      <c r="T97" s="100">
        <f t="shared" si="29"/>
        <v>709481.43127200007</v>
      </c>
      <c r="U97" s="122">
        <f t="shared" si="21"/>
        <v>707556.0162771201</v>
      </c>
      <c r="V97" s="101">
        <f t="shared" si="22"/>
        <v>730156.25932059996</v>
      </c>
      <c r="X97" s="105">
        <v>0</v>
      </c>
      <c r="Y97" s="107">
        <v>698154.56</v>
      </c>
      <c r="Z97" s="104">
        <v>0</v>
      </c>
      <c r="AA97" s="105">
        <v>0</v>
      </c>
      <c r="AB97" s="106">
        <v>716021.25760000013</v>
      </c>
      <c r="AC97" s="107">
        <v>742883.67059999995</v>
      </c>
      <c r="AD97" s="107">
        <f t="shared" si="23"/>
        <v>0</v>
      </c>
      <c r="AE97" s="107">
        <f t="shared" si="24"/>
        <v>0</v>
      </c>
      <c r="AF97" s="107">
        <f t="shared" si="30"/>
        <v>0</v>
      </c>
      <c r="AG97" s="107">
        <f t="shared" si="25"/>
        <v>709481.43127200007</v>
      </c>
      <c r="AH97" s="107">
        <f t="shared" si="31"/>
        <v>707556.0162771201</v>
      </c>
      <c r="AI97" s="107">
        <f t="shared" si="32"/>
        <v>730156.25932059996</v>
      </c>
    </row>
    <row r="98" spans="1:35">
      <c r="A98" s="64" t="s">
        <v>461</v>
      </c>
      <c r="B98" s="64" t="s">
        <v>920</v>
      </c>
      <c r="C98" s="158">
        <v>0</v>
      </c>
      <c r="D98" s="159">
        <v>184000</v>
      </c>
      <c r="F98" s="158">
        <v>0</v>
      </c>
      <c r="G98" s="159">
        <v>189559.47999999998</v>
      </c>
      <c r="I98" s="122">
        <v>0</v>
      </c>
      <c r="J98" s="321">
        <v>206822.04</v>
      </c>
      <c r="K98" s="100">
        <v>0</v>
      </c>
      <c r="L98" s="101">
        <v>0</v>
      </c>
      <c r="M98" s="102">
        <v>210544.59840000002</v>
      </c>
      <c r="N98" s="103">
        <v>214966.22879999998</v>
      </c>
      <c r="O98" s="103">
        <f t="shared" si="26"/>
        <v>0</v>
      </c>
      <c r="P98" s="100">
        <f t="shared" si="27"/>
        <v>0</v>
      </c>
      <c r="Q98" s="122">
        <f t="shared" si="19"/>
        <v>0</v>
      </c>
      <c r="R98" s="101">
        <f t="shared" si="20"/>
        <v>0</v>
      </c>
      <c r="S98" s="103">
        <f t="shared" si="28"/>
        <v>186925.398376</v>
      </c>
      <c r="T98" s="100">
        <f t="shared" si="29"/>
        <v>198643.03907200001</v>
      </c>
      <c r="U98" s="122">
        <f t="shared" si="21"/>
        <v>208780.85023008002</v>
      </c>
      <c r="V98" s="101">
        <f t="shared" si="22"/>
        <v>212871.26031648001</v>
      </c>
      <c r="X98" s="105">
        <v>0</v>
      </c>
      <c r="Y98" s="107">
        <v>206822.04</v>
      </c>
      <c r="Z98" s="104">
        <v>0</v>
      </c>
      <c r="AA98" s="105">
        <v>0</v>
      </c>
      <c r="AB98" s="106">
        <v>210544.59840000002</v>
      </c>
      <c r="AC98" s="107">
        <v>214966.22879999998</v>
      </c>
      <c r="AD98" s="107">
        <f t="shared" si="23"/>
        <v>0</v>
      </c>
      <c r="AE98" s="107">
        <f t="shared" si="24"/>
        <v>0</v>
      </c>
      <c r="AF98" s="107">
        <f t="shared" si="30"/>
        <v>0</v>
      </c>
      <c r="AG98" s="107">
        <f t="shared" si="25"/>
        <v>198643.03907200001</v>
      </c>
      <c r="AH98" s="107">
        <f t="shared" si="31"/>
        <v>208780.85023008002</v>
      </c>
      <c r="AI98" s="107">
        <f t="shared" si="32"/>
        <v>212871.26031648001</v>
      </c>
    </row>
    <row r="99" spans="1:35">
      <c r="A99" s="64" t="s">
        <v>61</v>
      </c>
      <c r="B99" s="64" t="s">
        <v>944</v>
      </c>
      <c r="C99" s="158">
        <v>6037.15</v>
      </c>
      <c r="D99" s="159">
        <v>287662.84950000001</v>
      </c>
      <c r="F99" s="158">
        <v>29679.35</v>
      </c>
      <c r="G99" s="159">
        <v>321129</v>
      </c>
      <c r="I99" s="122">
        <v>0</v>
      </c>
      <c r="J99" s="321">
        <v>353241</v>
      </c>
      <c r="K99" s="100">
        <v>0</v>
      </c>
      <c r="L99" s="101">
        <v>0</v>
      </c>
      <c r="M99" s="102">
        <v>388566</v>
      </c>
      <c r="N99" s="103">
        <v>388566</v>
      </c>
      <c r="O99" s="103">
        <f t="shared" si="26"/>
        <v>23059.534</v>
      </c>
      <c r="P99" s="100">
        <f t="shared" si="27"/>
        <v>8310.2180000000008</v>
      </c>
      <c r="Q99" s="122">
        <f t="shared" si="19"/>
        <v>0</v>
      </c>
      <c r="R99" s="101">
        <f t="shared" si="20"/>
        <v>0</v>
      </c>
      <c r="S99" s="103">
        <f t="shared" si="28"/>
        <v>305272.73789310001</v>
      </c>
      <c r="T99" s="100">
        <f t="shared" si="29"/>
        <v>338026.33439999999</v>
      </c>
      <c r="U99" s="122">
        <f t="shared" si="21"/>
        <v>371829.01500000001</v>
      </c>
      <c r="V99" s="101">
        <f t="shared" si="22"/>
        <v>388566</v>
      </c>
      <c r="X99" s="105">
        <v>0</v>
      </c>
      <c r="Y99" s="107">
        <v>353241</v>
      </c>
      <c r="Z99" s="104">
        <v>0</v>
      </c>
      <c r="AA99" s="105">
        <v>0</v>
      </c>
      <c r="AB99" s="106">
        <v>388566</v>
      </c>
      <c r="AC99" s="107">
        <v>388566</v>
      </c>
      <c r="AD99" s="107">
        <f t="shared" si="23"/>
        <v>8310.2180000000008</v>
      </c>
      <c r="AE99" s="107">
        <f t="shared" si="24"/>
        <v>0</v>
      </c>
      <c r="AF99" s="107">
        <f t="shared" si="30"/>
        <v>0</v>
      </c>
      <c r="AG99" s="107">
        <f t="shared" si="25"/>
        <v>338026.33439999999</v>
      </c>
      <c r="AH99" s="107">
        <f t="shared" si="31"/>
        <v>371829.01500000001</v>
      </c>
      <c r="AI99" s="107">
        <f t="shared" si="32"/>
        <v>388566</v>
      </c>
    </row>
    <row r="100" spans="1:35">
      <c r="A100" s="64" t="s">
        <v>523</v>
      </c>
      <c r="B100" s="64" t="s">
        <v>742</v>
      </c>
      <c r="C100" s="158">
        <v>0</v>
      </c>
      <c r="D100" s="159">
        <v>1725415.3365</v>
      </c>
      <c r="F100" s="158">
        <v>0</v>
      </c>
      <c r="G100" s="159">
        <v>2172180</v>
      </c>
      <c r="I100" s="122">
        <v>0</v>
      </c>
      <c r="J100" s="321">
        <v>2194412.0449999999</v>
      </c>
      <c r="K100" s="100">
        <v>0</v>
      </c>
      <c r="L100" s="101">
        <v>0</v>
      </c>
      <c r="M100" s="102">
        <v>2250394.1724</v>
      </c>
      <c r="N100" s="103">
        <v>2334429.3336</v>
      </c>
      <c r="O100" s="103">
        <f t="shared" si="26"/>
        <v>0</v>
      </c>
      <c r="P100" s="100">
        <f t="shared" si="27"/>
        <v>0</v>
      </c>
      <c r="Q100" s="122">
        <f t="shared" si="19"/>
        <v>0</v>
      </c>
      <c r="R100" s="101">
        <f t="shared" si="20"/>
        <v>0</v>
      </c>
      <c r="S100" s="103">
        <f t="shared" si="28"/>
        <v>1960502.9024336999</v>
      </c>
      <c r="T100" s="100">
        <f t="shared" si="29"/>
        <v>2183878.5020789998</v>
      </c>
      <c r="U100" s="122">
        <f t="shared" si="21"/>
        <v>2223869.8404378798</v>
      </c>
      <c r="V100" s="101">
        <f t="shared" si="22"/>
        <v>2294613.47422344</v>
      </c>
      <c r="X100" s="105">
        <v>0</v>
      </c>
      <c r="Y100" s="107">
        <v>2194412.0449999999</v>
      </c>
      <c r="Z100" s="104">
        <v>0</v>
      </c>
      <c r="AA100" s="105">
        <v>0</v>
      </c>
      <c r="AB100" s="106">
        <v>2250394.1724</v>
      </c>
      <c r="AC100" s="107">
        <v>2334429.3336</v>
      </c>
      <c r="AD100" s="107">
        <f t="shared" si="23"/>
        <v>0</v>
      </c>
      <c r="AE100" s="107">
        <f t="shared" si="24"/>
        <v>0</v>
      </c>
      <c r="AF100" s="107">
        <f t="shared" si="30"/>
        <v>0</v>
      </c>
      <c r="AG100" s="107">
        <f t="shared" si="25"/>
        <v>2183878.5020789998</v>
      </c>
      <c r="AH100" s="107">
        <f t="shared" si="31"/>
        <v>2223869.8404378798</v>
      </c>
      <c r="AI100" s="107">
        <f t="shared" si="32"/>
        <v>2294613.47422344</v>
      </c>
    </row>
    <row r="101" spans="1:35">
      <c r="A101" s="64" t="s">
        <v>311</v>
      </c>
      <c r="B101" s="64" t="s">
        <v>925</v>
      </c>
      <c r="C101" s="158">
        <v>0</v>
      </c>
      <c r="D101" s="159">
        <v>224045.595</v>
      </c>
      <c r="F101" s="158">
        <v>0</v>
      </c>
      <c r="G101" s="159">
        <v>270000</v>
      </c>
      <c r="I101" s="122">
        <v>0</v>
      </c>
      <c r="J101" s="321">
        <v>323068.315</v>
      </c>
      <c r="K101" s="100">
        <v>0</v>
      </c>
      <c r="L101" s="101">
        <v>0</v>
      </c>
      <c r="M101" s="102">
        <v>332143.1152</v>
      </c>
      <c r="N101" s="103">
        <v>346424.68040000001</v>
      </c>
      <c r="O101" s="103">
        <f t="shared" si="26"/>
        <v>0</v>
      </c>
      <c r="P101" s="100">
        <f t="shared" si="27"/>
        <v>0</v>
      </c>
      <c r="Q101" s="122">
        <f t="shared" si="19"/>
        <v>0</v>
      </c>
      <c r="R101" s="101">
        <f t="shared" si="20"/>
        <v>0</v>
      </c>
      <c r="S101" s="103">
        <f t="shared" si="28"/>
        <v>248226.80291100001</v>
      </c>
      <c r="T101" s="100">
        <f t="shared" si="29"/>
        <v>297924.54735300003</v>
      </c>
      <c r="U101" s="122">
        <f t="shared" si="21"/>
        <v>327843.47486523999</v>
      </c>
      <c r="V101" s="101">
        <f t="shared" si="22"/>
        <v>339658.07480824005</v>
      </c>
      <c r="X101" s="105">
        <v>0</v>
      </c>
      <c r="Y101" s="107">
        <v>323068.315</v>
      </c>
      <c r="Z101" s="104">
        <v>0</v>
      </c>
      <c r="AA101" s="105">
        <v>0</v>
      </c>
      <c r="AB101" s="106">
        <v>332143.1152</v>
      </c>
      <c r="AC101" s="107">
        <v>346424.68040000001</v>
      </c>
      <c r="AD101" s="107">
        <f t="shared" si="23"/>
        <v>0</v>
      </c>
      <c r="AE101" s="107">
        <f t="shared" si="24"/>
        <v>0</v>
      </c>
      <c r="AF101" s="107">
        <f t="shared" si="30"/>
        <v>0</v>
      </c>
      <c r="AG101" s="107">
        <f t="shared" si="25"/>
        <v>297924.54735300003</v>
      </c>
      <c r="AH101" s="107">
        <f t="shared" si="31"/>
        <v>327843.47486523999</v>
      </c>
      <c r="AI101" s="107">
        <f t="shared" si="32"/>
        <v>339658.07480824005</v>
      </c>
    </row>
    <row r="102" spans="1:35">
      <c r="A102" s="64" t="s">
        <v>605</v>
      </c>
      <c r="B102" s="64" t="s">
        <v>743</v>
      </c>
      <c r="C102" s="158">
        <v>864358.27</v>
      </c>
      <c r="D102" s="159">
        <v>817036.73400000005</v>
      </c>
      <c r="F102" s="158">
        <v>903042.08</v>
      </c>
      <c r="G102" s="159">
        <v>1150000</v>
      </c>
      <c r="I102" s="122">
        <v>854589.87550000008</v>
      </c>
      <c r="J102" s="321">
        <v>1200000</v>
      </c>
      <c r="K102" s="100">
        <v>879392.59690000024</v>
      </c>
      <c r="L102" s="101">
        <v>920221.90300000005</v>
      </c>
      <c r="M102" s="102">
        <v>1250000</v>
      </c>
      <c r="N102" s="103">
        <v>1350000</v>
      </c>
      <c r="O102" s="103">
        <f t="shared" si="26"/>
        <v>892210.61320000002</v>
      </c>
      <c r="P102" s="100">
        <f t="shared" si="27"/>
        <v>868156.49276000005</v>
      </c>
      <c r="Q102" s="122">
        <f t="shared" si="19"/>
        <v>872447.83490800019</v>
      </c>
      <c r="R102" s="101">
        <f t="shared" si="20"/>
        <v>908789.69729200006</v>
      </c>
      <c r="S102" s="103">
        <f t="shared" si="28"/>
        <v>992242.0045692001</v>
      </c>
      <c r="T102" s="100">
        <f t="shared" si="29"/>
        <v>1176310</v>
      </c>
      <c r="U102" s="122">
        <f t="shared" si="21"/>
        <v>1226310</v>
      </c>
      <c r="V102" s="101">
        <f t="shared" si="22"/>
        <v>1302620</v>
      </c>
      <c r="X102" s="105">
        <v>854589.87550000008</v>
      </c>
      <c r="Y102" s="107">
        <v>1200000</v>
      </c>
      <c r="Z102" s="104">
        <v>879392.59690000024</v>
      </c>
      <c r="AA102" s="105">
        <v>920221.90300000005</v>
      </c>
      <c r="AB102" s="106">
        <v>1250000</v>
      </c>
      <c r="AC102" s="107">
        <v>1350000</v>
      </c>
      <c r="AD102" s="107">
        <f t="shared" si="23"/>
        <v>868156.49276000005</v>
      </c>
      <c r="AE102" s="107">
        <f t="shared" si="24"/>
        <v>872447.83490800019</v>
      </c>
      <c r="AF102" s="107">
        <f t="shared" si="30"/>
        <v>908789.69729200006</v>
      </c>
      <c r="AG102" s="107">
        <f t="shared" si="25"/>
        <v>1176310</v>
      </c>
      <c r="AH102" s="107">
        <f t="shared" si="31"/>
        <v>1226310</v>
      </c>
      <c r="AI102" s="107">
        <f t="shared" si="32"/>
        <v>1302620</v>
      </c>
    </row>
    <row r="103" spans="1:35">
      <c r="A103" s="64" t="s">
        <v>191</v>
      </c>
      <c r="B103" s="64" t="s">
        <v>744</v>
      </c>
      <c r="C103" s="158">
        <v>0</v>
      </c>
      <c r="D103" s="159">
        <v>31937529.4965</v>
      </c>
      <c r="F103" s="158">
        <v>0</v>
      </c>
      <c r="G103" s="159">
        <v>47568254.799999997</v>
      </c>
      <c r="I103" s="122">
        <v>0</v>
      </c>
      <c r="J103" s="321">
        <v>47971778.580000006</v>
      </c>
      <c r="K103" s="100">
        <v>0</v>
      </c>
      <c r="L103" s="101">
        <v>0</v>
      </c>
      <c r="M103" s="102">
        <v>49320999.801199995</v>
      </c>
      <c r="N103" s="103">
        <v>51439951.888999999</v>
      </c>
      <c r="O103" s="103">
        <f t="shared" si="26"/>
        <v>0</v>
      </c>
      <c r="P103" s="100">
        <f t="shared" si="27"/>
        <v>0</v>
      </c>
      <c r="Q103" s="122">
        <f t="shared" si="19"/>
        <v>0</v>
      </c>
      <c r="R103" s="101">
        <f t="shared" si="20"/>
        <v>0</v>
      </c>
      <c r="S103" s="103">
        <f t="shared" si="28"/>
        <v>40162417.151201695</v>
      </c>
      <c r="T103" s="100">
        <f t="shared" si="29"/>
        <v>47780589.013035998</v>
      </c>
      <c r="U103" s="122">
        <f t="shared" si="21"/>
        <v>48681738.786595441</v>
      </c>
      <c r="V103" s="101">
        <f t="shared" si="22"/>
        <v>50435992.389800355</v>
      </c>
      <c r="X103" s="105">
        <v>0</v>
      </c>
      <c r="Y103" s="107">
        <v>47971778.580000006</v>
      </c>
      <c r="Z103" s="104">
        <v>0</v>
      </c>
      <c r="AA103" s="105">
        <v>0</v>
      </c>
      <c r="AB103" s="106">
        <v>49320999.801199995</v>
      </c>
      <c r="AC103" s="107">
        <v>51439951.888999999</v>
      </c>
      <c r="AD103" s="107">
        <f t="shared" si="23"/>
        <v>0</v>
      </c>
      <c r="AE103" s="107">
        <f t="shared" si="24"/>
        <v>0</v>
      </c>
      <c r="AF103" s="107">
        <f t="shared" si="30"/>
        <v>0</v>
      </c>
      <c r="AG103" s="107">
        <f t="shared" si="25"/>
        <v>47780589.013035998</v>
      </c>
      <c r="AH103" s="107">
        <f t="shared" si="31"/>
        <v>48681738.786595441</v>
      </c>
      <c r="AI103" s="107">
        <f t="shared" si="32"/>
        <v>50435992.389800355</v>
      </c>
    </row>
    <row r="104" spans="1:35">
      <c r="A104" s="64" t="s">
        <v>57</v>
      </c>
      <c r="B104" s="64" t="s">
        <v>745</v>
      </c>
      <c r="C104" s="158">
        <v>518202.91</v>
      </c>
      <c r="D104" s="159">
        <v>2377547.0894999998</v>
      </c>
      <c r="F104" s="158">
        <v>557001.18999999994</v>
      </c>
      <c r="G104" s="159">
        <v>2543704</v>
      </c>
      <c r="I104" s="122">
        <v>385533.95400000038</v>
      </c>
      <c r="J104" s="321">
        <v>3005000</v>
      </c>
      <c r="K104" s="100">
        <v>329537.84430000023</v>
      </c>
      <c r="L104" s="101">
        <v>364977.89129999978</v>
      </c>
      <c r="M104" s="102">
        <v>3335000</v>
      </c>
      <c r="N104" s="103">
        <v>3335000</v>
      </c>
      <c r="O104" s="103">
        <f t="shared" si="26"/>
        <v>546137.6716</v>
      </c>
      <c r="P104" s="100">
        <f t="shared" si="27"/>
        <v>433544.78008000023</v>
      </c>
      <c r="Q104" s="122">
        <f t="shared" si="19"/>
        <v>345216.75501600024</v>
      </c>
      <c r="R104" s="101">
        <f t="shared" si="20"/>
        <v>355054.67813999992</v>
      </c>
      <c r="S104" s="103">
        <f t="shared" si="28"/>
        <v>2464978.8558050999</v>
      </c>
      <c r="T104" s="100">
        <f t="shared" si="29"/>
        <v>2786437.9551999997</v>
      </c>
      <c r="U104" s="122">
        <f t="shared" si="21"/>
        <v>3178646</v>
      </c>
      <c r="V104" s="101">
        <f t="shared" si="22"/>
        <v>3335000</v>
      </c>
      <c r="X104" s="105">
        <v>385533.95400000038</v>
      </c>
      <c r="Y104" s="107">
        <v>3005000</v>
      </c>
      <c r="Z104" s="104">
        <v>329537.84430000023</v>
      </c>
      <c r="AA104" s="105">
        <v>364977.89129999978</v>
      </c>
      <c r="AB104" s="106">
        <v>3335000</v>
      </c>
      <c r="AC104" s="107">
        <v>3335000</v>
      </c>
      <c r="AD104" s="107">
        <f t="shared" si="23"/>
        <v>433544.78008000023</v>
      </c>
      <c r="AE104" s="107">
        <f t="shared" si="24"/>
        <v>345216.75501600024</v>
      </c>
      <c r="AF104" s="107">
        <f t="shared" si="30"/>
        <v>355054.67813999992</v>
      </c>
      <c r="AG104" s="107">
        <f t="shared" si="25"/>
        <v>2786437.9551999997</v>
      </c>
      <c r="AH104" s="107">
        <f t="shared" si="31"/>
        <v>3178646</v>
      </c>
      <c r="AI104" s="107">
        <f t="shared" si="32"/>
        <v>3335000</v>
      </c>
    </row>
    <row r="105" spans="1:35">
      <c r="A105" s="64" t="s">
        <v>327</v>
      </c>
      <c r="B105" s="64" t="s">
        <v>746</v>
      </c>
      <c r="C105" s="158">
        <v>0</v>
      </c>
      <c r="D105" s="159">
        <v>1141500</v>
      </c>
      <c r="F105" s="158">
        <v>0</v>
      </c>
      <c r="G105" s="159">
        <v>1099928</v>
      </c>
      <c r="I105" s="122">
        <v>0</v>
      </c>
      <c r="J105" s="321">
        <v>1161837.9099999999</v>
      </c>
      <c r="K105" s="100">
        <v>0</v>
      </c>
      <c r="L105" s="101">
        <v>0</v>
      </c>
      <c r="M105" s="102">
        <v>1190992.2732000002</v>
      </c>
      <c r="N105" s="103">
        <v>1234378.0832</v>
      </c>
      <c r="O105" s="103">
        <f t="shared" si="26"/>
        <v>0</v>
      </c>
      <c r="P105" s="100">
        <f t="shared" si="27"/>
        <v>0</v>
      </c>
      <c r="Q105" s="122">
        <f t="shared" si="19"/>
        <v>0</v>
      </c>
      <c r="R105" s="101">
        <f t="shared" si="20"/>
        <v>0</v>
      </c>
      <c r="S105" s="103">
        <f t="shared" si="28"/>
        <v>1119624.8136</v>
      </c>
      <c r="T105" s="100">
        <f t="shared" si="29"/>
        <v>1132504.9946419999</v>
      </c>
      <c r="U105" s="122">
        <f t="shared" si="21"/>
        <v>1177178.9359158399</v>
      </c>
      <c r="V105" s="101">
        <f t="shared" si="22"/>
        <v>1213821.8864220001</v>
      </c>
      <c r="X105" s="105">
        <v>0</v>
      </c>
      <c r="Y105" s="107">
        <v>1161837.9099999999</v>
      </c>
      <c r="Z105" s="104">
        <v>0</v>
      </c>
      <c r="AA105" s="105">
        <v>0</v>
      </c>
      <c r="AB105" s="106">
        <v>1190992.2732000002</v>
      </c>
      <c r="AC105" s="107">
        <v>1234378.0832</v>
      </c>
      <c r="AD105" s="107">
        <f t="shared" si="23"/>
        <v>0</v>
      </c>
      <c r="AE105" s="107">
        <f t="shared" si="24"/>
        <v>0</v>
      </c>
      <c r="AF105" s="107">
        <f t="shared" si="30"/>
        <v>0</v>
      </c>
      <c r="AG105" s="107">
        <f t="shared" si="25"/>
        <v>1132504.9946419999</v>
      </c>
      <c r="AH105" s="107">
        <f t="shared" si="31"/>
        <v>1177178.9359158399</v>
      </c>
      <c r="AI105" s="107">
        <f t="shared" si="32"/>
        <v>1213821.8864220001</v>
      </c>
    </row>
    <row r="106" spans="1:35">
      <c r="A106" s="64" t="s">
        <v>143</v>
      </c>
      <c r="B106" s="64" t="s">
        <v>747</v>
      </c>
      <c r="C106" s="158">
        <v>1525198.55</v>
      </c>
      <c r="D106" s="159">
        <v>960301.45050000004</v>
      </c>
      <c r="F106" s="158">
        <v>1580542.23</v>
      </c>
      <c r="G106" s="159">
        <v>1746424</v>
      </c>
      <c r="I106" s="122">
        <v>1580727.2114000004</v>
      </c>
      <c r="J106" s="321">
        <v>1681126.4624999999</v>
      </c>
      <c r="K106" s="100">
        <v>1648756.5199000002</v>
      </c>
      <c r="L106" s="101">
        <v>1737513.9073000001</v>
      </c>
      <c r="M106" s="102">
        <v>1689149.5</v>
      </c>
      <c r="N106" s="103">
        <v>1731825.7675000001</v>
      </c>
      <c r="O106" s="103">
        <f t="shared" si="26"/>
        <v>1565045.9996</v>
      </c>
      <c r="P106" s="100">
        <f t="shared" si="27"/>
        <v>1580675.4166080002</v>
      </c>
      <c r="Q106" s="122">
        <f t="shared" si="19"/>
        <v>1629708.3135200003</v>
      </c>
      <c r="R106" s="101">
        <f t="shared" si="20"/>
        <v>1712661.8388280002</v>
      </c>
      <c r="S106" s="103">
        <f t="shared" si="28"/>
        <v>1373959.1360468999</v>
      </c>
      <c r="T106" s="100">
        <f t="shared" si="29"/>
        <v>1712064.4357675</v>
      </c>
      <c r="U106" s="122">
        <f t="shared" si="21"/>
        <v>1685348.1848324998</v>
      </c>
      <c r="V106" s="101">
        <f t="shared" si="22"/>
        <v>1711605.7519585001</v>
      </c>
      <c r="X106" s="105">
        <v>1580727.2114000004</v>
      </c>
      <c r="Y106" s="107">
        <v>1681126.4624999999</v>
      </c>
      <c r="Z106" s="104">
        <v>1648756.5199000002</v>
      </c>
      <c r="AA106" s="105">
        <v>1737513.9073000001</v>
      </c>
      <c r="AB106" s="106">
        <v>1689149.5</v>
      </c>
      <c r="AC106" s="107">
        <v>1731825.7675000001</v>
      </c>
      <c r="AD106" s="107">
        <f t="shared" si="23"/>
        <v>1580675.4166080002</v>
      </c>
      <c r="AE106" s="107">
        <f t="shared" si="24"/>
        <v>1629708.3135200003</v>
      </c>
      <c r="AF106" s="107">
        <f t="shared" si="30"/>
        <v>1712661.8388280002</v>
      </c>
      <c r="AG106" s="107">
        <f t="shared" si="25"/>
        <v>1712064.4357675</v>
      </c>
      <c r="AH106" s="107">
        <f t="shared" si="31"/>
        <v>1685348.1848324998</v>
      </c>
      <c r="AI106" s="107">
        <f t="shared" si="32"/>
        <v>1711605.7519585001</v>
      </c>
    </row>
    <row r="107" spans="1:35">
      <c r="A107" s="64" t="s">
        <v>107</v>
      </c>
      <c r="B107" s="64" t="s">
        <v>748</v>
      </c>
      <c r="C107" s="158">
        <v>221239.99</v>
      </c>
      <c r="D107" s="159">
        <v>99448</v>
      </c>
      <c r="F107" s="158">
        <v>216335.82</v>
      </c>
      <c r="G107" s="159">
        <v>105312</v>
      </c>
      <c r="I107" s="122">
        <v>237490.14429999999</v>
      </c>
      <c r="J107" s="321">
        <v>106582</v>
      </c>
      <c r="K107" s="100">
        <v>247603.07850000003</v>
      </c>
      <c r="L107" s="101">
        <v>264478.47029999999</v>
      </c>
      <c r="M107" s="102">
        <v>107149</v>
      </c>
      <c r="N107" s="103">
        <v>107149</v>
      </c>
      <c r="O107" s="103">
        <f t="shared" si="26"/>
        <v>217708.98759999999</v>
      </c>
      <c r="P107" s="100">
        <f t="shared" si="27"/>
        <v>231566.93349599998</v>
      </c>
      <c r="Q107" s="122">
        <f t="shared" si="19"/>
        <v>244771.456924</v>
      </c>
      <c r="R107" s="101">
        <f t="shared" si="20"/>
        <v>259753.36059600001</v>
      </c>
      <c r="S107" s="103">
        <f t="shared" si="28"/>
        <v>102533.63680000001</v>
      </c>
      <c r="T107" s="100">
        <f t="shared" si="29"/>
        <v>105980.274</v>
      </c>
      <c r="U107" s="122">
        <f t="shared" si="21"/>
        <v>106880.3554</v>
      </c>
      <c r="V107" s="101">
        <f t="shared" si="22"/>
        <v>107149</v>
      </c>
      <c r="X107" s="105">
        <v>237490.14429999999</v>
      </c>
      <c r="Y107" s="107">
        <v>106582</v>
      </c>
      <c r="Z107" s="104">
        <v>247603.07850000003</v>
      </c>
      <c r="AA107" s="105">
        <v>264478.47029999999</v>
      </c>
      <c r="AB107" s="106">
        <v>107149</v>
      </c>
      <c r="AC107" s="107">
        <v>107149</v>
      </c>
      <c r="AD107" s="107">
        <f t="shared" si="23"/>
        <v>231566.93349599998</v>
      </c>
      <c r="AE107" s="107">
        <f t="shared" si="24"/>
        <v>244771.456924</v>
      </c>
      <c r="AF107" s="107">
        <f t="shared" si="30"/>
        <v>259753.36059600001</v>
      </c>
      <c r="AG107" s="107">
        <f t="shared" si="25"/>
        <v>105980.274</v>
      </c>
      <c r="AH107" s="107">
        <f t="shared" si="31"/>
        <v>106880.3554</v>
      </c>
      <c r="AI107" s="107">
        <f t="shared" si="32"/>
        <v>107149</v>
      </c>
    </row>
    <row r="108" spans="1:35">
      <c r="A108" s="64" t="s">
        <v>441</v>
      </c>
      <c r="B108" s="64" t="s">
        <v>749</v>
      </c>
      <c r="C108" s="158">
        <v>0</v>
      </c>
      <c r="D108" s="159">
        <v>102350</v>
      </c>
      <c r="F108" s="158">
        <v>0</v>
      </c>
      <c r="G108" s="159">
        <v>96343.170000000013</v>
      </c>
      <c r="I108" s="122">
        <v>0</v>
      </c>
      <c r="J108" s="321">
        <v>96407.604999999996</v>
      </c>
      <c r="K108" s="100">
        <v>0</v>
      </c>
      <c r="L108" s="101">
        <v>0</v>
      </c>
      <c r="M108" s="102">
        <v>98142.830800000011</v>
      </c>
      <c r="N108" s="103">
        <v>100203.9206</v>
      </c>
      <c r="O108" s="103">
        <f t="shared" si="26"/>
        <v>0</v>
      </c>
      <c r="P108" s="100">
        <f t="shared" si="27"/>
        <v>0</v>
      </c>
      <c r="Q108" s="122">
        <f t="shared" si="19"/>
        <v>0</v>
      </c>
      <c r="R108" s="101">
        <f t="shared" si="20"/>
        <v>0</v>
      </c>
      <c r="S108" s="103">
        <f t="shared" si="28"/>
        <v>99189.206054000009</v>
      </c>
      <c r="T108" s="100">
        <f t="shared" si="29"/>
        <v>96377.075696999993</v>
      </c>
      <c r="U108" s="122">
        <f t="shared" si="21"/>
        <v>97320.680815960004</v>
      </c>
      <c r="V108" s="101">
        <f t="shared" si="22"/>
        <v>99227.376252760005</v>
      </c>
      <c r="X108" s="105">
        <v>0</v>
      </c>
      <c r="Y108" s="107">
        <v>96407.604999999996</v>
      </c>
      <c r="Z108" s="104">
        <v>0</v>
      </c>
      <c r="AA108" s="105">
        <v>0</v>
      </c>
      <c r="AB108" s="106">
        <v>98142.830800000011</v>
      </c>
      <c r="AC108" s="107">
        <v>100203.9206</v>
      </c>
      <c r="AD108" s="107">
        <f t="shared" si="23"/>
        <v>0</v>
      </c>
      <c r="AE108" s="107">
        <f t="shared" si="24"/>
        <v>0</v>
      </c>
      <c r="AF108" s="107">
        <f t="shared" si="30"/>
        <v>0</v>
      </c>
      <c r="AG108" s="107">
        <f t="shared" si="25"/>
        <v>96377.075696999993</v>
      </c>
      <c r="AH108" s="107">
        <f t="shared" si="31"/>
        <v>97320.680815960004</v>
      </c>
      <c r="AI108" s="107">
        <f t="shared" si="32"/>
        <v>99227.376252760005</v>
      </c>
    </row>
    <row r="109" spans="1:35">
      <c r="A109" s="64" t="s">
        <v>211</v>
      </c>
      <c r="B109" s="64" t="s">
        <v>750</v>
      </c>
      <c r="C109" s="158">
        <v>0</v>
      </c>
      <c r="D109" s="159">
        <v>36300000</v>
      </c>
      <c r="F109" s="158">
        <v>0</v>
      </c>
      <c r="G109" s="159">
        <v>44900000</v>
      </c>
      <c r="I109" s="122">
        <v>0</v>
      </c>
      <c r="J109" s="321">
        <v>49850000</v>
      </c>
      <c r="K109" s="100">
        <v>0</v>
      </c>
      <c r="L109" s="101">
        <v>0</v>
      </c>
      <c r="M109" s="102">
        <v>54000000</v>
      </c>
      <c r="N109" s="103">
        <v>54000000</v>
      </c>
      <c r="O109" s="103">
        <f t="shared" si="26"/>
        <v>0</v>
      </c>
      <c r="P109" s="100">
        <f t="shared" si="27"/>
        <v>0</v>
      </c>
      <c r="Q109" s="122">
        <f t="shared" si="19"/>
        <v>0</v>
      </c>
      <c r="R109" s="101">
        <f t="shared" si="20"/>
        <v>0</v>
      </c>
      <c r="S109" s="103">
        <f t="shared" si="28"/>
        <v>40825320</v>
      </c>
      <c r="T109" s="100">
        <f t="shared" si="29"/>
        <v>47504690</v>
      </c>
      <c r="U109" s="122">
        <f t="shared" si="21"/>
        <v>52033730</v>
      </c>
      <c r="V109" s="101">
        <f t="shared" si="22"/>
        <v>54000000</v>
      </c>
      <c r="X109" s="105">
        <v>0</v>
      </c>
      <c r="Y109" s="107">
        <v>49850000</v>
      </c>
      <c r="Z109" s="104">
        <v>0</v>
      </c>
      <c r="AA109" s="105">
        <v>0</v>
      </c>
      <c r="AB109" s="106">
        <v>54000000</v>
      </c>
      <c r="AC109" s="107">
        <v>54000000</v>
      </c>
      <c r="AD109" s="107">
        <f t="shared" si="23"/>
        <v>0</v>
      </c>
      <c r="AE109" s="107">
        <f t="shared" si="24"/>
        <v>0</v>
      </c>
      <c r="AF109" s="107">
        <f t="shared" si="30"/>
        <v>0</v>
      </c>
      <c r="AG109" s="107">
        <f t="shared" si="25"/>
        <v>47504690</v>
      </c>
      <c r="AH109" s="107">
        <f t="shared" si="31"/>
        <v>52033730</v>
      </c>
      <c r="AI109" s="107">
        <f t="shared" si="32"/>
        <v>54000000</v>
      </c>
    </row>
    <row r="110" spans="1:35">
      <c r="A110" s="64" t="s">
        <v>117</v>
      </c>
      <c r="B110" s="64" t="s">
        <v>941</v>
      </c>
      <c r="C110" s="158">
        <v>0</v>
      </c>
      <c r="D110" s="159">
        <v>75000</v>
      </c>
      <c r="F110" s="158">
        <v>0</v>
      </c>
      <c r="G110" s="159">
        <v>75000</v>
      </c>
      <c r="I110" s="122">
        <v>0</v>
      </c>
      <c r="J110" s="321">
        <v>75000</v>
      </c>
      <c r="K110" s="100">
        <v>0</v>
      </c>
      <c r="L110" s="101">
        <v>0</v>
      </c>
      <c r="M110" s="102">
        <v>75000</v>
      </c>
      <c r="N110" s="103">
        <v>75000</v>
      </c>
      <c r="O110" s="103">
        <f t="shared" si="26"/>
        <v>0</v>
      </c>
      <c r="P110" s="100">
        <f t="shared" si="27"/>
        <v>0</v>
      </c>
      <c r="Q110" s="122">
        <f t="shared" si="19"/>
        <v>0</v>
      </c>
      <c r="R110" s="101">
        <f t="shared" si="20"/>
        <v>0</v>
      </c>
      <c r="S110" s="103">
        <f t="shared" si="28"/>
        <v>75000</v>
      </c>
      <c r="T110" s="100">
        <f t="shared" si="29"/>
        <v>75000</v>
      </c>
      <c r="U110" s="122">
        <f t="shared" si="21"/>
        <v>75000</v>
      </c>
      <c r="V110" s="101">
        <f t="shared" si="22"/>
        <v>75000</v>
      </c>
      <c r="X110" s="105">
        <v>0</v>
      </c>
      <c r="Y110" s="107">
        <v>75000</v>
      </c>
      <c r="Z110" s="104">
        <v>0</v>
      </c>
      <c r="AA110" s="105">
        <v>0</v>
      </c>
      <c r="AB110" s="106">
        <v>75000</v>
      </c>
      <c r="AC110" s="107">
        <v>75000</v>
      </c>
      <c r="AD110" s="107">
        <f t="shared" si="23"/>
        <v>0</v>
      </c>
      <c r="AE110" s="107">
        <f t="shared" si="24"/>
        <v>0</v>
      </c>
      <c r="AF110" s="107">
        <f t="shared" si="30"/>
        <v>0</v>
      </c>
      <c r="AG110" s="107">
        <f t="shared" si="25"/>
        <v>75000</v>
      </c>
      <c r="AH110" s="107">
        <f t="shared" si="31"/>
        <v>75000</v>
      </c>
      <c r="AI110" s="107">
        <f t="shared" si="32"/>
        <v>75000</v>
      </c>
    </row>
    <row r="111" spans="1:35">
      <c r="A111" s="64" t="s">
        <v>83</v>
      </c>
      <c r="B111" s="64" t="s">
        <v>751</v>
      </c>
      <c r="C111" s="158">
        <v>0</v>
      </c>
      <c r="D111" s="159">
        <v>2048588.916</v>
      </c>
      <c r="F111" s="158">
        <v>0</v>
      </c>
      <c r="G111" s="159">
        <v>2271037</v>
      </c>
      <c r="I111" s="122">
        <v>0</v>
      </c>
      <c r="J111" s="321">
        <v>2668947</v>
      </c>
      <c r="K111" s="100">
        <v>0</v>
      </c>
      <c r="L111" s="101">
        <v>0</v>
      </c>
      <c r="M111" s="102">
        <v>2668947</v>
      </c>
      <c r="N111" s="103">
        <v>2668947</v>
      </c>
      <c r="O111" s="103">
        <f t="shared" si="26"/>
        <v>0</v>
      </c>
      <c r="P111" s="100">
        <f t="shared" si="27"/>
        <v>0</v>
      </c>
      <c r="Q111" s="122">
        <f t="shared" si="19"/>
        <v>0</v>
      </c>
      <c r="R111" s="101">
        <f t="shared" si="20"/>
        <v>0</v>
      </c>
      <c r="S111" s="103">
        <f t="shared" si="28"/>
        <v>2165641.0978008001</v>
      </c>
      <c r="T111" s="100">
        <f t="shared" si="29"/>
        <v>2480417.2420000001</v>
      </c>
      <c r="U111" s="122">
        <f t="shared" si="21"/>
        <v>2668947</v>
      </c>
      <c r="V111" s="101">
        <f t="shared" si="22"/>
        <v>2668947</v>
      </c>
      <c r="X111" s="105">
        <v>0</v>
      </c>
      <c r="Y111" s="107">
        <v>2668947</v>
      </c>
      <c r="Z111" s="104">
        <v>0</v>
      </c>
      <c r="AA111" s="105">
        <v>0</v>
      </c>
      <c r="AB111" s="106">
        <v>2668947</v>
      </c>
      <c r="AC111" s="107">
        <v>2668947</v>
      </c>
      <c r="AD111" s="107">
        <f t="shared" si="23"/>
        <v>0</v>
      </c>
      <c r="AE111" s="107">
        <f t="shared" si="24"/>
        <v>0</v>
      </c>
      <c r="AF111" s="107">
        <f t="shared" si="30"/>
        <v>0</v>
      </c>
      <c r="AG111" s="107">
        <f t="shared" si="25"/>
        <v>2480417.2420000001</v>
      </c>
      <c r="AH111" s="107">
        <f t="shared" si="31"/>
        <v>2668947</v>
      </c>
      <c r="AI111" s="107">
        <f t="shared" si="32"/>
        <v>2668947</v>
      </c>
    </row>
    <row r="112" spans="1:35">
      <c r="A112" s="64" t="s">
        <v>101</v>
      </c>
      <c r="B112" s="64" t="s">
        <v>752</v>
      </c>
      <c r="C112" s="158">
        <v>43513.7</v>
      </c>
      <c r="D112" s="159">
        <v>18325</v>
      </c>
      <c r="F112" s="158">
        <v>47117.79</v>
      </c>
      <c r="G112" s="159">
        <v>18325</v>
      </c>
      <c r="I112" s="122">
        <v>59496.744237333332</v>
      </c>
      <c r="J112" s="321">
        <v>18325</v>
      </c>
      <c r="K112" s="100">
        <v>62484.958645333332</v>
      </c>
      <c r="L112" s="101">
        <v>66478.591274666673</v>
      </c>
      <c r="M112" s="102">
        <v>18325</v>
      </c>
      <c r="N112" s="103">
        <v>18325</v>
      </c>
      <c r="O112" s="103">
        <f t="shared" si="26"/>
        <v>46108.644800000002</v>
      </c>
      <c r="P112" s="100">
        <f t="shared" si="27"/>
        <v>56030.637050880003</v>
      </c>
      <c r="Q112" s="122">
        <f t="shared" si="19"/>
        <v>61648.258611093333</v>
      </c>
      <c r="R112" s="101">
        <f t="shared" si="20"/>
        <v>65360.374138453335</v>
      </c>
      <c r="S112" s="103">
        <f t="shared" si="28"/>
        <v>18325</v>
      </c>
      <c r="T112" s="100">
        <f t="shared" si="29"/>
        <v>18325</v>
      </c>
      <c r="U112" s="122">
        <f t="shared" si="21"/>
        <v>18325</v>
      </c>
      <c r="V112" s="101">
        <f t="shared" si="22"/>
        <v>18325</v>
      </c>
      <c r="X112" s="105">
        <v>59496.744237333332</v>
      </c>
      <c r="Y112" s="107">
        <v>18325</v>
      </c>
      <c r="Z112" s="104">
        <v>62484.958645333332</v>
      </c>
      <c r="AA112" s="105">
        <v>66478.591274666673</v>
      </c>
      <c r="AB112" s="106">
        <v>18325</v>
      </c>
      <c r="AC112" s="107">
        <v>18325</v>
      </c>
      <c r="AD112" s="107">
        <f t="shared" si="23"/>
        <v>56030.637050880003</v>
      </c>
      <c r="AE112" s="107">
        <f t="shared" si="24"/>
        <v>61648.258611093333</v>
      </c>
      <c r="AF112" s="107">
        <f t="shared" si="30"/>
        <v>65360.374138453335</v>
      </c>
      <c r="AG112" s="107">
        <f t="shared" si="25"/>
        <v>18325</v>
      </c>
      <c r="AH112" s="107">
        <f t="shared" si="31"/>
        <v>18325</v>
      </c>
      <c r="AI112" s="107">
        <f t="shared" si="32"/>
        <v>18325</v>
      </c>
    </row>
    <row r="113" spans="1:35">
      <c r="A113" s="64" t="s">
        <v>87</v>
      </c>
      <c r="B113" s="64" t="s">
        <v>753</v>
      </c>
      <c r="C113" s="158">
        <v>4065516.8</v>
      </c>
      <c r="D113" s="159">
        <v>3500000</v>
      </c>
      <c r="F113" s="158">
        <v>3813372.15</v>
      </c>
      <c r="G113" s="159">
        <v>3850000</v>
      </c>
      <c r="I113" s="122">
        <v>4014871.4692000002</v>
      </c>
      <c r="J113" s="321">
        <v>6000000</v>
      </c>
      <c r="K113" s="100">
        <v>3913373.0689000003</v>
      </c>
      <c r="L113" s="101">
        <v>3873646.8871000004</v>
      </c>
      <c r="M113" s="102">
        <v>6500000</v>
      </c>
      <c r="N113" s="103">
        <v>7000000</v>
      </c>
      <c r="O113" s="103">
        <f t="shared" si="26"/>
        <v>3883972.6519999998</v>
      </c>
      <c r="P113" s="100">
        <f t="shared" si="27"/>
        <v>3958451.6598240002</v>
      </c>
      <c r="Q113" s="122">
        <f t="shared" si="19"/>
        <v>3941792.6209840002</v>
      </c>
      <c r="R113" s="101">
        <f t="shared" si="20"/>
        <v>3884770.2180040004</v>
      </c>
      <c r="S113" s="103">
        <f t="shared" si="28"/>
        <v>3684170</v>
      </c>
      <c r="T113" s="100">
        <f t="shared" si="29"/>
        <v>4981330</v>
      </c>
      <c r="U113" s="122">
        <f t="shared" si="21"/>
        <v>6263100</v>
      </c>
      <c r="V113" s="101">
        <f t="shared" si="22"/>
        <v>6763100</v>
      </c>
      <c r="X113" s="105">
        <v>4014871.4692000002</v>
      </c>
      <c r="Y113" s="107">
        <v>6000000</v>
      </c>
      <c r="Z113" s="104">
        <v>3913373.0689000003</v>
      </c>
      <c r="AA113" s="105">
        <v>3873646.8871000004</v>
      </c>
      <c r="AB113" s="106">
        <v>6500000</v>
      </c>
      <c r="AC113" s="107">
        <v>7000000</v>
      </c>
      <c r="AD113" s="107">
        <f t="shared" si="23"/>
        <v>3958451.6598240002</v>
      </c>
      <c r="AE113" s="107">
        <f t="shared" si="24"/>
        <v>3941792.6209840002</v>
      </c>
      <c r="AF113" s="107">
        <f t="shared" si="30"/>
        <v>3884770.2180040004</v>
      </c>
      <c r="AG113" s="107">
        <f t="shared" si="25"/>
        <v>4981330</v>
      </c>
      <c r="AH113" s="107">
        <f t="shared" si="31"/>
        <v>6263100</v>
      </c>
      <c r="AI113" s="107">
        <f t="shared" si="32"/>
        <v>6763100</v>
      </c>
    </row>
    <row r="114" spans="1:35">
      <c r="A114" s="64" t="s">
        <v>17</v>
      </c>
      <c r="B114" s="64" t="s">
        <v>754</v>
      </c>
      <c r="C114" s="158">
        <v>15229014.24</v>
      </c>
      <c r="D114" s="159">
        <v>12710600.756999999</v>
      </c>
      <c r="F114" s="158">
        <v>15514024.029999999</v>
      </c>
      <c r="G114" s="159">
        <v>14850000</v>
      </c>
      <c r="I114" s="122">
        <v>15639218.2848</v>
      </c>
      <c r="J114" s="321">
        <v>16500000</v>
      </c>
      <c r="K114" s="100">
        <v>15730764.055100001</v>
      </c>
      <c r="L114" s="101">
        <v>15659416.529099995</v>
      </c>
      <c r="M114" s="102">
        <v>18150000</v>
      </c>
      <c r="N114" s="103">
        <v>18150000</v>
      </c>
      <c r="O114" s="103">
        <f t="shared" si="26"/>
        <v>15434221.288800001</v>
      </c>
      <c r="P114" s="100">
        <f t="shared" si="27"/>
        <v>15604163.893456001</v>
      </c>
      <c r="Q114" s="122">
        <f t="shared" si="19"/>
        <v>15705131.239416001</v>
      </c>
      <c r="R114" s="101">
        <f t="shared" si="20"/>
        <v>15679393.836379997</v>
      </c>
      <c r="S114" s="103">
        <f t="shared" si="28"/>
        <v>13836352.6386666</v>
      </c>
      <c r="T114" s="100">
        <f t="shared" si="29"/>
        <v>15718230</v>
      </c>
      <c r="U114" s="122">
        <f t="shared" si="21"/>
        <v>17368230</v>
      </c>
      <c r="V114" s="101">
        <f t="shared" si="22"/>
        <v>18150000</v>
      </c>
      <c r="X114" s="105">
        <v>15639218.2848</v>
      </c>
      <c r="Y114" s="107">
        <v>16500000</v>
      </c>
      <c r="Z114" s="104">
        <v>15730764.055100001</v>
      </c>
      <c r="AA114" s="105">
        <v>15659416.529099995</v>
      </c>
      <c r="AB114" s="106">
        <v>18150000</v>
      </c>
      <c r="AC114" s="107">
        <v>18150000</v>
      </c>
      <c r="AD114" s="107">
        <f t="shared" si="23"/>
        <v>15604163.893456001</v>
      </c>
      <c r="AE114" s="107">
        <f t="shared" si="24"/>
        <v>15705131.239416001</v>
      </c>
      <c r="AF114" s="107">
        <f t="shared" si="30"/>
        <v>15679393.836379997</v>
      </c>
      <c r="AG114" s="107">
        <f t="shared" si="25"/>
        <v>15718230</v>
      </c>
      <c r="AH114" s="107">
        <f t="shared" si="31"/>
        <v>17368230</v>
      </c>
      <c r="AI114" s="107">
        <f t="shared" si="32"/>
        <v>18150000</v>
      </c>
    </row>
    <row r="115" spans="1:35">
      <c r="A115" s="64" t="s">
        <v>217</v>
      </c>
      <c r="B115" s="64" t="s">
        <v>755</v>
      </c>
      <c r="C115" s="158">
        <v>227560.86</v>
      </c>
      <c r="D115" s="159">
        <v>40679089.138499998</v>
      </c>
      <c r="F115" s="158">
        <v>0</v>
      </c>
      <c r="G115" s="159">
        <v>50000000</v>
      </c>
      <c r="I115" s="122">
        <v>0</v>
      </c>
      <c r="J115" s="321">
        <v>69000000</v>
      </c>
      <c r="K115" s="100">
        <v>0</v>
      </c>
      <c r="L115" s="101">
        <v>0</v>
      </c>
      <c r="M115" s="102">
        <v>71517632.283199996</v>
      </c>
      <c r="N115" s="103">
        <v>74590142.410400003</v>
      </c>
      <c r="O115" s="103">
        <f t="shared" si="26"/>
        <v>63717.040800000002</v>
      </c>
      <c r="P115" s="100">
        <f t="shared" si="27"/>
        <v>0</v>
      </c>
      <c r="Q115" s="122">
        <f t="shared" si="19"/>
        <v>0</v>
      </c>
      <c r="R115" s="101">
        <f t="shared" si="20"/>
        <v>0</v>
      </c>
      <c r="S115" s="103">
        <f t="shared" si="28"/>
        <v>45583752.433821298</v>
      </c>
      <c r="T115" s="100">
        <f t="shared" si="29"/>
        <v>59997800</v>
      </c>
      <c r="U115" s="122">
        <f t="shared" si="21"/>
        <v>70324778.107419848</v>
      </c>
      <c r="V115" s="101">
        <f t="shared" si="22"/>
        <v>73134387.112132639</v>
      </c>
      <c r="X115" s="105">
        <v>0</v>
      </c>
      <c r="Y115" s="107">
        <v>69000000</v>
      </c>
      <c r="Z115" s="104">
        <v>0</v>
      </c>
      <c r="AA115" s="105">
        <v>0</v>
      </c>
      <c r="AB115" s="106">
        <v>71517632.283199996</v>
      </c>
      <c r="AC115" s="107">
        <v>74590142.410400003</v>
      </c>
      <c r="AD115" s="107">
        <f t="shared" si="23"/>
        <v>0</v>
      </c>
      <c r="AE115" s="107">
        <f t="shared" si="24"/>
        <v>0</v>
      </c>
      <c r="AF115" s="107">
        <f t="shared" si="30"/>
        <v>0</v>
      </c>
      <c r="AG115" s="107">
        <f t="shared" si="25"/>
        <v>59997800</v>
      </c>
      <c r="AH115" s="107">
        <f t="shared" si="31"/>
        <v>70324778.107419848</v>
      </c>
      <c r="AI115" s="107">
        <f t="shared" si="32"/>
        <v>73134387.112132639</v>
      </c>
    </row>
    <row r="116" spans="1:35">
      <c r="A116" s="64" t="s">
        <v>511</v>
      </c>
      <c r="B116" s="64" t="s">
        <v>756</v>
      </c>
      <c r="C116" s="158">
        <v>608928.87</v>
      </c>
      <c r="D116" s="159">
        <v>812786.12873767514</v>
      </c>
      <c r="F116" s="158">
        <v>618940.71</v>
      </c>
      <c r="G116" s="159">
        <v>859062</v>
      </c>
      <c r="I116" s="122">
        <v>776504.89950000006</v>
      </c>
      <c r="J116" s="321">
        <v>910606</v>
      </c>
      <c r="K116" s="100">
        <v>790079.65419999999</v>
      </c>
      <c r="L116" s="101">
        <v>848481.91729999986</v>
      </c>
      <c r="M116" s="102">
        <v>965242</v>
      </c>
      <c r="N116" s="103">
        <v>1023157</v>
      </c>
      <c r="O116" s="103">
        <f t="shared" si="26"/>
        <v>616137.39479999989</v>
      </c>
      <c r="P116" s="100">
        <f t="shared" si="27"/>
        <v>732386.92643999995</v>
      </c>
      <c r="Q116" s="122">
        <f t="shared" si="19"/>
        <v>786278.72288400005</v>
      </c>
      <c r="R116" s="101">
        <f t="shared" si="20"/>
        <v>832129.28363199986</v>
      </c>
      <c r="S116" s="103">
        <f t="shared" si="28"/>
        <v>837136.49219591054</v>
      </c>
      <c r="T116" s="100">
        <f t="shared" si="29"/>
        <v>886184.45279999997</v>
      </c>
      <c r="U116" s="122">
        <f t="shared" si="21"/>
        <v>939355.4632</v>
      </c>
      <c r="V116" s="101">
        <f t="shared" si="22"/>
        <v>995716.87300000002</v>
      </c>
      <c r="X116" s="105">
        <v>776504.89950000006</v>
      </c>
      <c r="Y116" s="107">
        <v>910606</v>
      </c>
      <c r="Z116" s="104">
        <v>790079.65419999999</v>
      </c>
      <c r="AA116" s="105">
        <v>848481.91729999986</v>
      </c>
      <c r="AB116" s="106">
        <v>965242</v>
      </c>
      <c r="AC116" s="107">
        <v>1023157</v>
      </c>
      <c r="AD116" s="107">
        <f t="shared" si="23"/>
        <v>732386.92643999995</v>
      </c>
      <c r="AE116" s="107">
        <f t="shared" si="24"/>
        <v>786278.72288400005</v>
      </c>
      <c r="AF116" s="107">
        <f t="shared" si="30"/>
        <v>832129.28363199986</v>
      </c>
      <c r="AG116" s="107">
        <f t="shared" si="25"/>
        <v>886184.45279999997</v>
      </c>
      <c r="AH116" s="107">
        <f t="shared" si="31"/>
        <v>939355.4632</v>
      </c>
      <c r="AI116" s="107">
        <f t="shared" si="32"/>
        <v>995716.87300000002</v>
      </c>
    </row>
    <row r="117" spans="1:35">
      <c r="A117" s="64" t="s">
        <v>21</v>
      </c>
      <c r="B117" s="64" t="s">
        <v>973</v>
      </c>
      <c r="C117" s="158">
        <v>982471.38</v>
      </c>
      <c r="D117" s="159">
        <v>1137868.6244999999</v>
      </c>
      <c r="F117" s="158">
        <v>891599.4</v>
      </c>
      <c r="G117" s="159">
        <v>1500000</v>
      </c>
      <c r="I117" s="122">
        <v>828036.42190000031</v>
      </c>
      <c r="J117" s="321">
        <v>1500000</v>
      </c>
      <c r="K117" s="100">
        <v>822122.21629999985</v>
      </c>
      <c r="L117" s="101">
        <v>724630.65074000007</v>
      </c>
      <c r="M117" s="102">
        <v>1500000</v>
      </c>
      <c r="N117" s="103">
        <v>1500000</v>
      </c>
      <c r="O117" s="103">
        <f t="shared" si="26"/>
        <v>917043.55440000002</v>
      </c>
      <c r="P117" s="100">
        <f t="shared" si="27"/>
        <v>845834.05576800019</v>
      </c>
      <c r="Q117" s="122">
        <f t="shared" si="19"/>
        <v>823778.19386800006</v>
      </c>
      <c r="R117" s="101">
        <f t="shared" si="20"/>
        <v>751928.28909680003</v>
      </c>
      <c r="S117" s="103">
        <f t="shared" si="28"/>
        <v>1328422.1542881001</v>
      </c>
      <c r="T117" s="100">
        <f t="shared" si="29"/>
        <v>1500000</v>
      </c>
      <c r="U117" s="122">
        <f t="shared" si="21"/>
        <v>1500000</v>
      </c>
      <c r="V117" s="101">
        <f t="shared" si="22"/>
        <v>1500000</v>
      </c>
      <c r="X117" s="105">
        <v>828036.42190000031</v>
      </c>
      <c r="Y117" s="107">
        <v>1500000</v>
      </c>
      <c r="Z117" s="104">
        <v>822122.21629999985</v>
      </c>
      <c r="AA117" s="105">
        <v>724630.65074000007</v>
      </c>
      <c r="AB117" s="106">
        <v>1500000</v>
      </c>
      <c r="AC117" s="107">
        <v>1500000</v>
      </c>
      <c r="AD117" s="107">
        <f t="shared" si="23"/>
        <v>845834.05576800019</v>
      </c>
      <c r="AE117" s="107">
        <f t="shared" si="24"/>
        <v>823778.19386800006</v>
      </c>
      <c r="AF117" s="107">
        <f t="shared" si="30"/>
        <v>751928.28909680003</v>
      </c>
      <c r="AG117" s="107">
        <f t="shared" si="25"/>
        <v>1500000</v>
      </c>
      <c r="AH117" s="107">
        <f t="shared" si="31"/>
        <v>1500000</v>
      </c>
      <c r="AI117" s="107">
        <f t="shared" si="32"/>
        <v>1500000</v>
      </c>
    </row>
    <row r="118" spans="1:35">
      <c r="A118" s="64" t="s">
        <v>249</v>
      </c>
      <c r="B118" s="64" t="s">
        <v>757</v>
      </c>
      <c r="C118" s="158">
        <v>0</v>
      </c>
      <c r="D118" s="159">
        <v>1074886.872</v>
      </c>
      <c r="F118" s="158">
        <v>0</v>
      </c>
      <c r="G118" s="159">
        <v>1666605</v>
      </c>
      <c r="I118" s="122">
        <v>0</v>
      </c>
      <c r="J118" s="321">
        <v>1683268</v>
      </c>
      <c r="K118" s="100">
        <v>0</v>
      </c>
      <c r="L118" s="101">
        <v>0</v>
      </c>
      <c r="M118" s="102">
        <v>1700097</v>
      </c>
      <c r="N118" s="103">
        <v>1700097</v>
      </c>
      <c r="O118" s="103">
        <f t="shared" si="26"/>
        <v>0</v>
      </c>
      <c r="P118" s="100">
        <f t="shared" si="27"/>
        <v>0</v>
      </c>
      <c r="Q118" s="122">
        <f t="shared" si="19"/>
        <v>0</v>
      </c>
      <c r="R118" s="101">
        <f t="shared" si="20"/>
        <v>0</v>
      </c>
      <c r="S118" s="103">
        <f t="shared" si="28"/>
        <v>1386248.9509536</v>
      </c>
      <c r="T118" s="100">
        <f t="shared" si="29"/>
        <v>1675373.0706</v>
      </c>
      <c r="U118" s="122">
        <f t="shared" si="21"/>
        <v>1692123.4198</v>
      </c>
      <c r="V118" s="101">
        <f t="shared" si="22"/>
        <v>1700097</v>
      </c>
      <c r="X118" s="105">
        <v>0</v>
      </c>
      <c r="Y118" s="107">
        <v>1683268</v>
      </c>
      <c r="Z118" s="104">
        <v>0</v>
      </c>
      <c r="AA118" s="105">
        <v>0</v>
      </c>
      <c r="AB118" s="106">
        <v>1700097</v>
      </c>
      <c r="AC118" s="107">
        <v>1700097</v>
      </c>
      <c r="AD118" s="107">
        <f t="shared" si="23"/>
        <v>0</v>
      </c>
      <c r="AE118" s="107">
        <f t="shared" si="24"/>
        <v>0</v>
      </c>
      <c r="AF118" s="107">
        <f t="shared" si="30"/>
        <v>0</v>
      </c>
      <c r="AG118" s="107">
        <f t="shared" si="25"/>
        <v>1675373.0706</v>
      </c>
      <c r="AH118" s="107">
        <f t="shared" si="31"/>
        <v>1692123.4198</v>
      </c>
      <c r="AI118" s="107">
        <f t="shared" si="32"/>
        <v>1700097</v>
      </c>
    </row>
    <row r="119" spans="1:35">
      <c r="A119" s="64" t="s">
        <v>263</v>
      </c>
      <c r="B119" s="64" t="s">
        <v>758</v>
      </c>
      <c r="C119" s="158">
        <v>43327.19</v>
      </c>
      <c r="D119" s="159">
        <v>63427.814640000004</v>
      </c>
      <c r="F119" s="158">
        <v>68109.55</v>
      </c>
      <c r="G119" s="159">
        <v>90000</v>
      </c>
      <c r="I119" s="122">
        <v>59970.55710000002</v>
      </c>
      <c r="J119" s="321">
        <v>90000</v>
      </c>
      <c r="K119" s="100">
        <v>59245.482900000003</v>
      </c>
      <c r="L119" s="101">
        <v>61460.773200000003</v>
      </c>
      <c r="M119" s="102">
        <v>90000</v>
      </c>
      <c r="N119" s="103">
        <v>90000</v>
      </c>
      <c r="O119" s="103">
        <f t="shared" si="26"/>
        <v>61170.489200000004</v>
      </c>
      <c r="P119" s="100">
        <f t="shared" si="27"/>
        <v>62249.475112000015</v>
      </c>
      <c r="Q119" s="122">
        <f t="shared" si="19"/>
        <v>59448.503676000008</v>
      </c>
      <c r="R119" s="101">
        <f t="shared" si="20"/>
        <v>60840.491915999999</v>
      </c>
      <c r="S119" s="103">
        <f t="shared" si="28"/>
        <v>77410.098576432007</v>
      </c>
      <c r="T119" s="100">
        <f t="shared" si="29"/>
        <v>90000</v>
      </c>
      <c r="U119" s="122">
        <f t="shared" si="21"/>
        <v>90000</v>
      </c>
      <c r="V119" s="101">
        <f t="shared" si="22"/>
        <v>90000</v>
      </c>
      <c r="X119" s="105">
        <v>59970.55710000002</v>
      </c>
      <c r="Y119" s="107">
        <v>90000</v>
      </c>
      <c r="Z119" s="104">
        <v>59245.482900000003</v>
      </c>
      <c r="AA119" s="105">
        <v>61460.773200000003</v>
      </c>
      <c r="AB119" s="106">
        <v>90000</v>
      </c>
      <c r="AC119" s="107">
        <v>90000</v>
      </c>
      <c r="AD119" s="107">
        <f t="shared" si="23"/>
        <v>62249.475112000015</v>
      </c>
      <c r="AE119" s="107">
        <f t="shared" si="24"/>
        <v>59448.503676000008</v>
      </c>
      <c r="AF119" s="107">
        <f t="shared" si="30"/>
        <v>60840.491915999999</v>
      </c>
      <c r="AG119" s="107">
        <f t="shared" si="25"/>
        <v>90000</v>
      </c>
      <c r="AH119" s="107">
        <f t="shared" si="31"/>
        <v>90000</v>
      </c>
      <c r="AI119" s="107">
        <f t="shared" si="32"/>
        <v>90000</v>
      </c>
    </row>
    <row r="120" spans="1:35">
      <c r="A120" s="64" t="s">
        <v>415</v>
      </c>
      <c r="B120" s="64" t="s">
        <v>759</v>
      </c>
      <c r="C120" s="158">
        <v>0</v>
      </c>
      <c r="D120" s="159">
        <v>881545.3125</v>
      </c>
      <c r="F120" s="158">
        <v>1247.3800000000001</v>
      </c>
      <c r="G120" s="159">
        <v>874605</v>
      </c>
      <c r="I120" s="122">
        <v>0</v>
      </c>
      <c r="J120" s="321">
        <v>874605</v>
      </c>
      <c r="K120" s="100">
        <v>0</v>
      </c>
      <c r="L120" s="101">
        <v>0</v>
      </c>
      <c r="M120" s="102">
        <v>874605</v>
      </c>
      <c r="N120" s="103">
        <v>874605</v>
      </c>
      <c r="O120" s="103">
        <f t="shared" si="26"/>
        <v>898.11360000000002</v>
      </c>
      <c r="P120" s="100">
        <f t="shared" si="27"/>
        <v>349.26640000000009</v>
      </c>
      <c r="Q120" s="122">
        <f t="shared" si="19"/>
        <v>0</v>
      </c>
      <c r="R120" s="101">
        <f t="shared" si="20"/>
        <v>0</v>
      </c>
      <c r="S120" s="103">
        <f t="shared" si="28"/>
        <v>877893.32006249996</v>
      </c>
      <c r="T120" s="100">
        <f t="shared" si="29"/>
        <v>874605</v>
      </c>
      <c r="U120" s="122">
        <f t="shared" si="21"/>
        <v>874605</v>
      </c>
      <c r="V120" s="101">
        <f t="shared" si="22"/>
        <v>874605</v>
      </c>
      <c r="X120" s="105">
        <v>0</v>
      </c>
      <c r="Y120" s="107">
        <v>874605</v>
      </c>
      <c r="Z120" s="104">
        <v>0</v>
      </c>
      <c r="AA120" s="105">
        <v>0</v>
      </c>
      <c r="AB120" s="106">
        <v>874605</v>
      </c>
      <c r="AC120" s="107">
        <v>874605</v>
      </c>
      <c r="AD120" s="107">
        <f t="shared" si="23"/>
        <v>349.26640000000009</v>
      </c>
      <c r="AE120" s="107">
        <f t="shared" si="24"/>
        <v>0</v>
      </c>
      <c r="AF120" s="107">
        <f t="shared" si="30"/>
        <v>0</v>
      </c>
      <c r="AG120" s="107">
        <f t="shared" si="25"/>
        <v>874605</v>
      </c>
      <c r="AH120" s="107">
        <f t="shared" si="31"/>
        <v>874605</v>
      </c>
      <c r="AI120" s="107">
        <f t="shared" si="32"/>
        <v>874605</v>
      </c>
    </row>
    <row r="121" spans="1:35">
      <c r="A121" s="64" t="s">
        <v>59</v>
      </c>
      <c r="B121" s="64" t="s">
        <v>945</v>
      </c>
      <c r="C121" s="158">
        <v>568411.79</v>
      </c>
      <c r="D121" s="159">
        <v>1919368.206</v>
      </c>
      <c r="F121" s="158">
        <v>605728.38</v>
      </c>
      <c r="G121" s="159">
        <v>2010090</v>
      </c>
      <c r="I121" s="122">
        <v>344965.51550000015</v>
      </c>
      <c r="J121" s="321">
        <v>2766641</v>
      </c>
      <c r="K121" s="100">
        <v>249304.08999999991</v>
      </c>
      <c r="L121" s="101">
        <v>265864.08580000018</v>
      </c>
      <c r="M121" s="102">
        <v>3181637</v>
      </c>
      <c r="N121" s="103">
        <v>3181637</v>
      </c>
      <c r="O121" s="103">
        <f t="shared" si="26"/>
        <v>595279.73479999998</v>
      </c>
      <c r="P121" s="100">
        <f t="shared" si="27"/>
        <v>417979.11756000016</v>
      </c>
      <c r="Q121" s="122">
        <f t="shared" si="19"/>
        <v>276089.28914000001</v>
      </c>
      <c r="R121" s="101">
        <f t="shared" si="20"/>
        <v>261227.28697600012</v>
      </c>
      <c r="S121" s="103">
        <f t="shared" si="28"/>
        <v>1967106.0140028</v>
      </c>
      <c r="T121" s="100">
        <f t="shared" si="29"/>
        <v>2408187.1362000001</v>
      </c>
      <c r="U121" s="122">
        <f t="shared" si="21"/>
        <v>2985011.8952000001</v>
      </c>
      <c r="V121" s="101">
        <f t="shared" si="22"/>
        <v>3181637</v>
      </c>
      <c r="X121" s="105">
        <v>344965.51550000015</v>
      </c>
      <c r="Y121" s="107">
        <v>2766641</v>
      </c>
      <c r="Z121" s="104">
        <v>249304.08999999991</v>
      </c>
      <c r="AA121" s="105">
        <v>265864.08580000018</v>
      </c>
      <c r="AB121" s="106">
        <v>3181637</v>
      </c>
      <c r="AC121" s="107">
        <v>3181637</v>
      </c>
      <c r="AD121" s="107">
        <f t="shared" si="23"/>
        <v>417979.11756000016</v>
      </c>
      <c r="AE121" s="107">
        <f t="shared" si="24"/>
        <v>276089.28914000001</v>
      </c>
      <c r="AF121" s="107">
        <f t="shared" si="30"/>
        <v>261227.28697600012</v>
      </c>
      <c r="AG121" s="107">
        <f t="shared" si="25"/>
        <v>2408187.1362000001</v>
      </c>
      <c r="AH121" s="107">
        <f t="shared" si="31"/>
        <v>2985011.8952000001</v>
      </c>
      <c r="AI121" s="107">
        <f t="shared" si="32"/>
        <v>3181637</v>
      </c>
    </row>
    <row r="122" spans="1:35">
      <c r="A122" s="64" t="s">
        <v>561</v>
      </c>
      <c r="B122" s="64" t="s">
        <v>974</v>
      </c>
      <c r="C122" s="158">
        <v>0</v>
      </c>
      <c r="D122" s="159">
        <v>156575</v>
      </c>
      <c r="F122" s="158">
        <v>0</v>
      </c>
      <c r="G122" s="159">
        <v>168901.7</v>
      </c>
      <c r="I122" s="122">
        <v>0</v>
      </c>
      <c r="J122" s="321">
        <v>205936.84999999998</v>
      </c>
      <c r="K122" s="100">
        <v>0</v>
      </c>
      <c r="L122" s="101">
        <v>0</v>
      </c>
      <c r="M122" s="102">
        <v>209643.476</v>
      </c>
      <c r="N122" s="103">
        <v>214046.18199999997</v>
      </c>
      <c r="O122" s="103">
        <f t="shared" si="26"/>
        <v>0</v>
      </c>
      <c r="P122" s="100">
        <f t="shared" si="27"/>
        <v>0</v>
      </c>
      <c r="Q122" s="122">
        <f t="shared" si="19"/>
        <v>0</v>
      </c>
      <c r="R122" s="101">
        <f t="shared" si="20"/>
        <v>0</v>
      </c>
      <c r="S122" s="103">
        <f t="shared" si="28"/>
        <v>163061.30953999999</v>
      </c>
      <c r="T122" s="100">
        <f t="shared" si="29"/>
        <v>188389.59593000001</v>
      </c>
      <c r="U122" s="122">
        <f t="shared" si="21"/>
        <v>207887.27660119999</v>
      </c>
      <c r="V122" s="101">
        <f t="shared" si="22"/>
        <v>211960.17989719997</v>
      </c>
      <c r="X122" s="105">
        <v>0</v>
      </c>
      <c r="Y122" s="107">
        <v>205936.84999999998</v>
      </c>
      <c r="Z122" s="104">
        <v>0</v>
      </c>
      <c r="AA122" s="105">
        <v>0</v>
      </c>
      <c r="AB122" s="106">
        <v>209643.476</v>
      </c>
      <c r="AC122" s="107">
        <v>214046.18199999997</v>
      </c>
      <c r="AD122" s="107">
        <f t="shared" si="23"/>
        <v>0</v>
      </c>
      <c r="AE122" s="107">
        <f t="shared" si="24"/>
        <v>0</v>
      </c>
      <c r="AF122" s="107">
        <f t="shared" si="30"/>
        <v>0</v>
      </c>
      <c r="AG122" s="107">
        <f t="shared" si="25"/>
        <v>188389.59593000001</v>
      </c>
      <c r="AH122" s="107">
        <f t="shared" si="31"/>
        <v>207887.27660119999</v>
      </c>
      <c r="AI122" s="107">
        <f t="shared" si="32"/>
        <v>211960.17989719997</v>
      </c>
    </row>
    <row r="123" spans="1:35">
      <c r="A123" s="64" t="s">
        <v>35</v>
      </c>
      <c r="B123" s="64" t="s">
        <v>760</v>
      </c>
      <c r="C123" s="158">
        <v>0</v>
      </c>
      <c r="D123" s="159">
        <v>3354086</v>
      </c>
      <c r="F123" s="158">
        <v>0</v>
      </c>
      <c r="G123" s="159">
        <v>3454709</v>
      </c>
      <c r="I123" s="122">
        <v>0</v>
      </c>
      <c r="J123" s="321">
        <v>3488169.3</v>
      </c>
      <c r="K123" s="100">
        <v>0</v>
      </c>
      <c r="L123" s="101">
        <v>0</v>
      </c>
      <c r="M123" s="102">
        <v>3587156.2456000005</v>
      </c>
      <c r="N123" s="103">
        <v>3608822</v>
      </c>
      <c r="O123" s="103">
        <f t="shared" si="26"/>
        <v>0</v>
      </c>
      <c r="P123" s="100">
        <f t="shared" si="27"/>
        <v>0</v>
      </c>
      <c r="Q123" s="122">
        <f t="shared" si="19"/>
        <v>0</v>
      </c>
      <c r="R123" s="101">
        <f t="shared" si="20"/>
        <v>0</v>
      </c>
      <c r="S123" s="103">
        <f t="shared" si="28"/>
        <v>3407033.8226000001</v>
      </c>
      <c r="T123" s="100">
        <f t="shared" si="29"/>
        <v>3472315.8098599999</v>
      </c>
      <c r="U123" s="122">
        <f t="shared" si="21"/>
        <v>3540256.2307747202</v>
      </c>
      <c r="V123" s="101">
        <f t="shared" si="22"/>
        <v>3598556.7655652799</v>
      </c>
      <c r="X123" s="105">
        <v>0</v>
      </c>
      <c r="Y123" s="107">
        <v>3488169.3</v>
      </c>
      <c r="Z123" s="104">
        <v>0</v>
      </c>
      <c r="AA123" s="105">
        <v>0</v>
      </c>
      <c r="AB123" s="106">
        <v>3587156.2456000005</v>
      </c>
      <c r="AC123" s="107">
        <v>3608822</v>
      </c>
      <c r="AD123" s="107">
        <f t="shared" si="23"/>
        <v>0</v>
      </c>
      <c r="AE123" s="107">
        <f t="shared" si="24"/>
        <v>0</v>
      </c>
      <c r="AF123" s="107">
        <f t="shared" si="30"/>
        <v>0</v>
      </c>
      <c r="AG123" s="107">
        <f t="shared" si="25"/>
        <v>3472315.8098599999</v>
      </c>
      <c r="AH123" s="107">
        <f t="shared" si="31"/>
        <v>3540256.2307747202</v>
      </c>
      <c r="AI123" s="107">
        <f t="shared" si="32"/>
        <v>3598556.7655652799</v>
      </c>
    </row>
    <row r="124" spans="1:35">
      <c r="A124" s="64" t="s">
        <v>431</v>
      </c>
      <c r="B124" s="64" t="s">
        <v>761</v>
      </c>
      <c r="C124" s="158">
        <v>3556488.5</v>
      </c>
      <c r="D124" s="159">
        <v>9413606.5004999992</v>
      </c>
      <c r="F124" s="158">
        <v>3498270.36</v>
      </c>
      <c r="G124" s="159">
        <v>10980500</v>
      </c>
      <c r="I124" s="122">
        <v>3313978.645500001</v>
      </c>
      <c r="J124" s="321">
        <v>12627600</v>
      </c>
      <c r="K124" s="100">
        <v>3242645.3068000008</v>
      </c>
      <c r="L124" s="101">
        <v>3257874.5543000023</v>
      </c>
      <c r="M124" s="102">
        <v>14521800</v>
      </c>
      <c r="N124" s="103">
        <v>14521800</v>
      </c>
      <c r="O124" s="103">
        <f t="shared" si="26"/>
        <v>3514571.4391999999</v>
      </c>
      <c r="P124" s="100">
        <f t="shared" si="27"/>
        <v>3365580.3255600007</v>
      </c>
      <c r="Q124" s="122">
        <f t="shared" si="19"/>
        <v>3262618.6416360009</v>
      </c>
      <c r="R124" s="101">
        <f t="shared" si="20"/>
        <v>3253610.3650000021</v>
      </c>
      <c r="S124" s="103">
        <f t="shared" si="28"/>
        <v>10238105.8599369</v>
      </c>
      <c r="T124" s="100">
        <f t="shared" si="29"/>
        <v>11847204.02</v>
      </c>
      <c r="U124" s="122">
        <f t="shared" si="21"/>
        <v>13624328.039999999</v>
      </c>
      <c r="V124" s="101">
        <f t="shared" si="22"/>
        <v>14521800</v>
      </c>
      <c r="X124" s="105">
        <v>3313978.645500001</v>
      </c>
      <c r="Y124" s="107">
        <v>12627600</v>
      </c>
      <c r="Z124" s="104">
        <v>3242645.3068000008</v>
      </c>
      <c r="AA124" s="105">
        <v>3257874.5543000023</v>
      </c>
      <c r="AB124" s="106">
        <v>14521800</v>
      </c>
      <c r="AC124" s="107">
        <v>14521800</v>
      </c>
      <c r="AD124" s="107">
        <f t="shared" si="23"/>
        <v>3365580.3255600007</v>
      </c>
      <c r="AE124" s="107">
        <f t="shared" si="24"/>
        <v>3262618.6416360009</v>
      </c>
      <c r="AF124" s="107">
        <f t="shared" si="30"/>
        <v>3253610.3650000021</v>
      </c>
      <c r="AG124" s="107">
        <f t="shared" si="25"/>
        <v>11847204.02</v>
      </c>
      <c r="AH124" s="107">
        <f t="shared" si="31"/>
        <v>13624328.039999999</v>
      </c>
      <c r="AI124" s="107">
        <f t="shared" si="32"/>
        <v>14521800</v>
      </c>
    </row>
    <row r="125" spans="1:35">
      <c r="A125" s="64" t="s">
        <v>215</v>
      </c>
      <c r="B125" s="64" t="s">
        <v>762</v>
      </c>
      <c r="C125" s="158">
        <v>0</v>
      </c>
      <c r="D125" s="159">
        <v>59200000</v>
      </c>
      <c r="F125" s="158">
        <v>0</v>
      </c>
      <c r="G125" s="159">
        <v>62200000</v>
      </c>
      <c r="I125" s="122">
        <v>0</v>
      </c>
      <c r="J125" s="321">
        <v>65100000</v>
      </c>
      <c r="K125" s="100">
        <v>0</v>
      </c>
      <c r="L125" s="101">
        <v>0</v>
      </c>
      <c r="M125" s="102">
        <v>67700000</v>
      </c>
      <c r="N125" s="103">
        <v>67700000</v>
      </c>
      <c r="O125" s="103">
        <f t="shared" si="26"/>
        <v>0</v>
      </c>
      <c r="P125" s="100">
        <f t="shared" si="27"/>
        <v>0</v>
      </c>
      <c r="Q125" s="122">
        <f t="shared" si="19"/>
        <v>0</v>
      </c>
      <c r="R125" s="101">
        <f t="shared" si="20"/>
        <v>0</v>
      </c>
      <c r="S125" s="103">
        <f t="shared" si="28"/>
        <v>60778600</v>
      </c>
      <c r="T125" s="100">
        <f t="shared" si="29"/>
        <v>63725980</v>
      </c>
      <c r="U125" s="122">
        <f t="shared" si="21"/>
        <v>66468120</v>
      </c>
      <c r="V125" s="101">
        <f t="shared" si="22"/>
        <v>67700000</v>
      </c>
      <c r="X125" s="105">
        <v>0</v>
      </c>
      <c r="Y125" s="107">
        <v>65100000</v>
      </c>
      <c r="Z125" s="104">
        <v>0</v>
      </c>
      <c r="AA125" s="105">
        <v>0</v>
      </c>
      <c r="AB125" s="106">
        <v>67700000</v>
      </c>
      <c r="AC125" s="107">
        <v>67700000</v>
      </c>
      <c r="AD125" s="107">
        <f t="shared" si="23"/>
        <v>0</v>
      </c>
      <c r="AE125" s="107">
        <f t="shared" si="24"/>
        <v>0</v>
      </c>
      <c r="AF125" s="107">
        <f t="shared" si="30"/>
        <v>0</v>
      </c>
      <c r="AG125" s="107">
        <f t="shared" si="25"/>
        <v>63725980</v>
      </c>
      <c r="AH125" s="107">
        <f t="shared" si="31"/>
        <v>66468120</v>
      </c>
      <c r="AI125" s="107">
        <f t="shared" si="32"/>
        <v>67700000</v>
      </c>
    </row>
    <row r="126" spans="1:35">
      <c r="A126" s="64" t="s">
        <v>447</v>
      </c>
      <c r="B126" s="64" t="s">
        <v>763</v>
      </c>
      <c r="C126" s="158">
        <v>0</v>
      </c>
      <c r="D126" s="159">
        <v>3880185.7245</v>
      </c>
      <c r="F126" s="158">
        <v>0</v>
      </c>
      <c r="G126" s="159">
        <v>6191310.9500000002</v>
      </c>
      <c r="I126" s="122">
        <v>0</v>
      </c>
      <c r="J126" s="321">
        <v>6519320.21</v>
      </c>
      <c r="K126" s="100">
        <v>0</v>
      </c>
      <c r="L126" s="101">
        <v>0</v>
      </c>
      <c r="M126" s="102">
        <v>6702680.9292000001</v>
      </c>
      <c r="N126" s="103">
        <v>6894049</v>
      </c>
      <c r="O126" s="103">
        <f t="shared" si="26"/>
        <v>0</v>
      </c>
      <c r="P126" s="100">
        <f t="shared" si="27"/>
        <v>0</v>
      </c>
      <c r="Q126" s="122">
        <f t="shared" si="19"/>
        <v>0</v>
      </c>
      <c r="R126" s="101">
        <f t="shared" si="20"/>
        <v>0</v>
      </c>
      <c r="S126" s="103">
        <f t="shared" si="28"/>
        <v>5096299.8181581004</v>
      </c>
      <c r="T126" s="100">
        <f t="shared" si="29"/>
        <v>6363909.4226120003</v>
      </c>
      <c r="U126" s="122">
        <f t="shared" si="21"/>
        <v>6615804.6204430405</v>
      </c>
      <c r="V126" s="101">
        <f t="shared" si="22"/>
        <v>6803378.8080549603</v>
      </c>
      <c r="X126" s="105">
        <v>0</v>
      </c>
      <c r="Y126" s="107">
        <v>6519320.21</v>
      </c>
      <c r="Z126" s="104">
        <v>0</v>
      </c>
      <c r="AA126" s="105">
        <v>0</v>
      </c>
      <c r="AB126" s="106">
        <v>6702680.9292000001</v>
      </c>
      <c r="AC126" s="107">
        <v>6894049</v>
      </c>
      <c r="AD126" s="107">
        <f t="shared" si="23"/>
        <v>0</v>
      </c>
      <c r="AE126" s="107">
        <f t="shared" si="24"/>
        <v>0</v>
      </c>
      <c r="AF126" s="107">
        <f t="shared" si="30"/>
        <v>0</v>
      </c>
      <c r="AG126" s="107">
        <f t="shared" si="25"/>
        <v>6363909.4226120003</v>
      </c>
      <c r="AH126" s="107">
        <f t="shared" si="31"/>
        <v>6615804.6204430405</v>
      </c>
      <c r="AI126" s="107">
        <f t="shared" si="32"/>
        <v>6803378.8080549603</v>
      </c>
    </row>
    <row r="127" spans="1:35">
      <c r="A127" s="64" t="s">
        <v>563</v>
      </c>
      <c r="B127" s="64" t="s">
        <v>764</v>
      </c>
      <c r="C127" s="158">
        <v>7699.82</v>
      </c>
      <c r="D127" s="159">
        <v>71200.182000000001</v>
      </c>
      <c r="F127" s="158">
        <v>2981.38</v>
      </c>
      <c r="G127" s="159">
        <v>85000</v>
      </c>
      <c r="I127" s="122">
        <v>9140.623000000005</v>
      </c>
      <c r="J127" s="321">
        <v>90000</v>
      </c>
      <c r="K127" s="100">
        <v>9666.0559999999987</v>
      </c>
      <c r="L127" s="101">
        <v>10356.238000000003</v>
      </c>
      <c r="M127" s="102">
        <v>90000</v>
      </c>
      <c r="N127" s="103">
        <v>90000</v>
      </c>
      <c r="O127" s="103">
        <f t="shared" si="26"/>
        <v>4302.5432000000001</v>
      </c>
      <c r="P127" s="100">
        <f t="shared" si="27"/>
        <v>7416.0349600000036</v>
      </c>
      <c r="Q127" s="122">
        <f t="shared" si="19"/>
        <v>9518.9347600000001</v>
      </c>
      <c r="R127" s="101">
        <f t="shared" si="20"/>
        <v>10162.987040000002</v>
      </c>
      <c r="S127" s="103">
        <f t="shared" si="28"/>
        <v>78461.646231599996</v>
      </c>
      <c r="T127" s="100">
        <f t="shared" si="29"/>
        <v>87631</v>
      </c>
      <c r="U127" s="122">
        <f t="shared" si="21"/>
        <v>90000</v>
      </c>
      <c r="V127" s="101">
        <f t="shared" si="22"/>
        <v>90000</v>
      </c>
      <c r="X127" s="105">
        <v>9140.623000000005</v>
      </c>
      <c r="Y127" s="107">
        <v>90000</v>
      </c>
      <c r="Z127" s="104">
        <v>9666.0559999999987</v>
      </c>
      <c r="AA127" s="105">
        <v>10356.238000000003</v>
      </c>
      <c r="AB127" s="106">
        <v>90000</v>
      </c>
      <c r="AC127" s="107">
        <v>90000</v>
      </c>
      <c r="AD127" s="107">
        <f t="shared" si="23"/>
        <v>7416.0349600000036</v>
      </c>
      <c r="AE127" s="107">
        <f t="shared" si="24"/>
        <v>9518.9347600000001</v>
      </c>
      <c r="AF127" s="107">
        <f t="shared" si="30"/>
        <v>10162.987040000002</v>
      </c>
      <c r="AG127" s="107">
        <f t="shared" si="25"/>
        <v>87631</v>
      </c>
      <c r="AH127" s="107">
        <f t="shared" si="31"/>
        <v>90000</v>
      </c>
      <c r="AI127" s="107">
        <f t="shared" si="32"/>
        <v>90000</v>
      </c>
    </row>
    <row r="128" spans="1:35">
      <c r="A128" s="64" t="s">
        <v>477</v>
      </c>
      <c r="B128" s="64" t="s">
        <v>765</v>
      </c>
      <c r="C128" s="158">
        <v>0</v>
      </c>
      <c r="D128" s="159">
        <v>963231.73800000001</v>
      </c>
      <c r="F128" s="158">
        <v>0</v>
      </c>
      <c r="G128" s="159">
        <v>1281811</v>
      </c>
      <c r="I128" s="122">
        <v>0</v>
      </c>
      <c r="J128" s="321">
        <v>1419402.165</v>
      </c>
      <c r="K128" s="100">
        <v>0</v>
      </c>
      <c r="L128" s="101">
        <v>0</v>
      </c>
      <c r="M128" s="102">
        <v>1459314.7196000002</v>
      </c>
      <c r="N128" s="103">
        <v>1522028.0092000002</v>
      </c>
      <c r="O128" s="103">
        <f t="shared" si="26"/>
        <v>0</v>
      </c>
      <c r="P128" s="100">
        <f t="shared" si="27"/>
        <v>0</v>
      </c>
      <c r="Q128" s="122">
        <f t="shared" si="19"/>
        <v>0</v>
      </c>
      <c r="R128" s="101">
        <f t="shared" si="20"/>
        <v>0</v>
      </c>
      <c r="S128" s="103">
        <f t="shared" si="28"/>
        <v>1130868.1456644</v>
      </c>
      <c r="T128" s="100">
        <f t="shared" si="29"/>
        <v>1354211.4710230001</v>
      </c>
      <c r="U128" s="122">
        <f t="shared" si="21"/>
        <v>1440404.1512305201</v>
      </c>
      <c r="V128" s="101">
        <f t="shared" si="22"/>
        <v>1492314.4525875202</v>
      </c>
      <c r="X128" s="105">
        <v>0</v>
      </c>
      <c r="Y128" s="107">
        <v>1419402.165</v>
      </c>
      <c r="Z128" s="104">
        <v>0</v>
      </c>
      <c r="AA128" s="105">
        <v>0</v>
      </c>
      <c r="AB128" s="106">
        <v>1459314.7196000002</v>
      </c>
      <c r="AC128" s="107">
        <v>1522028.0092000002</v>
      </c>
      <c r="AD128" s="107">
        <f t="shared" si="23"/>
        <v>0</v>
      </c>
      <c r="AE128" s="107">
        <f t="shared" si="24"/>
        <v>0</v>
      </c>
      <c r="AF128" s="107">
        <f t="shared" si="30"/>
        <v>0</v>
      </c>
      <c r="AG128" s="107">
        <f t="shared" si="25"/>
        <v>1354211.4710230001</v>
      </c>
      <c r="AH128" s="107">
        <f t="shared" si="31"/>
        <v>1440404.1512305201</v>
      </c>
      <c r="AI128" s="107">
        <f t="shared" si="32"/>
        <v>1492314.4525875202</v>
      </c>
    </row>
    <row r="129" spans="1:35">
      <c r="A129" s="64" t="s">
        <v>9</v>
      </c>
      <c r="B129" s="64" t="s">
        <v>766</v>
      </c>
      <c r="C129" s="158">
        <v>0</v>
      </c>
      <c r="D129" s="159">
        <v>446355.84</v>
      </c>
      <c r="F129" s="158">
        <v>0</v>
      </c>
      <c r="G129" s="159">
        <v>507294.59</v>
      </c>
      <c r="I129" s="122">
        <v>0</v>
      </c>
      <c r="J129" s="321">
        <v>497372.63999999996</v>
      </c>
      <c r="K129" s="100">
        <v>0</v>
      </c>
      <c r="L129" s="101">
        <v>0</v>
      </c>
      <c r="M129" s="102">
        <v>511360.4584</v>
      </c>
      <c r="N129" s="103">
        <v>525000</v>
      </c>
      <c r="O129" s="103">
        <f t="shared" si="26"/>
        <v>0</v>
      </c>
      <c r="P129" s="100">
        <f t="shared" si="27"/>
        <v>0</v>
      </c>
      <c r="Q129" s="122">
        <f t="shared" si="19"/>
        <v>0</v>
      </c>
      <c r="R129" s="101">
        <f t="shared" si="20"/>
        <v>0</v>
      </c>
      <c r="S129" s="103">
        <f t="shared" si="28"/>
        <v>478421.81024999998</v>
      </c>
      <c r="T129" s="100">
        <f t="shared" si="29"/>
        <v>502073.65990999999</v>
      </c>
      <c r="U129" s="122">
        <f t="shared" si="21"/>
        <v>504733.03004207998</v>
      </c>
      <c r="V129" s="101">
        <f t="shared" si="22"/>
        <v>518537.58518992004</v>
      </c>
      <c r="X129" s="105">
        <v>0</v>
      </c>
      <c r="Y129" s="107">
        <v>497372.63999999996</v>
      </c>
      <c r="Z129" s="104">
        <v>0</v>
      </c>
      <c r="AA129" s="105">
        <v>0</v>
      </c>
      <c r="AB129" s="106">
        <v>511360.4584</v>
      </c>
      <c r="AC129" s="107">
        <v>525000</v>
      </c>
      <c r="AD129" s="107">
        <f t="shared" si="23"/>
        <v>0</v>
      </c>
      <c r="AE129" s="107">
        <f t="shared" si="24"/>
        <v>0</v>
      </c>
      <c r="AF129" s="107">
        <f t="shared" si="30"/>
        <v>0</v>
      </c>
      <c r="AG129" s="107">
        <f t="shared" si="25"/>
        <v>502073.65990999999</v>
      </c>
      <c r="AH129" s="107">
        <f t="shared" si="31"/>
        <v>504733.03004207998</v>
      </c>
      <c r="AI129" s="107">
        <f t="shared" si="32"/>
        <v>518537.58518992004</v>
      </c>
    </row>
    <row r="130" spans="1:35">
      <c r="A130" s="64" t="s">
        <v>77</v>
      </c>
      <c r="B130" s="64" t="s">
        <v>767</v>
      </c>
      <c r="C130" s="158">
        <v>1774039.57</v>
      </c>
      <c r="D130" s="159">
        <v>7937995.4325000001</v>
      </c>
      <c r="F130" s="158">
        <v>1411019.01</v>
      </c>
      <c r="G130" s="159">
        <v>9075249</v>
      </c>
      <c r="I130" s="122">
        <v>1442742.7535999995</v>
      </c>
      <c r="J130" s="321">
        <v>13790705</v>
      </c>
      <c r="K130" s="100">
        <v>1019533.724200001</v>
      </c>
      <c r="L130" s="101">
        <v>933394.89059999911</v>
      </c>
      <c r="M130" s="102">
        <v>14496559</v>
      </c>
      <c r="N130" s="103">
        <v>15235033</v>
      </c>
      <c r="O130" s="103">
        <f t="shared" si="26"/>
        <v>1512664.7667999999</v>
      </c>
      <c r="P130" s="100">
        <f t="shared" si="27"/>
        <v>1433860.1053919997</v>
      </c>
      <c r="Q130" s="122">
        <f t="shared" si="19"/>
        <v>1138032.2524320006</v>
      </c>
      <c r="R130" s="101">
        <f t="shared" si="20"/>
        <v>957513.76400799956</v>
      </c>
      <c r="S130" s="103">
        <f t="shared" si="28"/>
        <v>8536418.2597185001</v>
      </c>
      <c r="T130" s="100">
        <f t="shared" si="29"/>
        <v>11556521.9472</v>
      </c>
      <c r="U130" s="122">
        <f t="shared" si="21"/>
        <v>14162125.3748</v>
      </c>
      <c r="V130" s="101">
        <f t="shared" si="22"/>
        <v>14885144.0188</v>
      </c>
      <c r="X130" s="105">
        <v>1442742.7535999995</v>
      </c>
      <c r="Y130" s="107">
        <v>13790705</v>
      </c>
      <c r="Z130" s="104">
        <v>1019533.724200001</v>
      </c>
      <c r="AA130" s="105">
        <v>933394.89059999911</v>
      </c>
      <c r="AB130" s="106">
        <v>14496559</v>
      </c>
      <c r="AC130" s="107">
        <v>15235033</v>
      </c>
      <c r="AD130" s="107">
        <f t="shared" si="23"/>
        <v>1433860.1053919997</v>
      </c>
      <c r="AE130" s="107">
        <f t="shared" si="24"/>
        <v>1138032.2524320006</v>
      </c>
      <c r="AF130" s="107">
        <f t="shared" si="30"/>
        <v>957513.76400799956</v>
      </c>
      <c r="AG130" s="107">
        <f t="shared" si="25"/>
        <v>11556521.9472</v>
      </c>
      <c r="AH130" s="107">
        <f t="shared" si="31"/>
        <v>14162125.3748</v>
      </c>
      <c r="AI130" s="107">
        <f t="shared" si="32"/>
        <v>14885144.0188</v>
      </c>
    </row>
    <row r="131" spans="1:35">
      <c r="A131" s="64" t="s">
        <v>499</v>
      </c>
      <c r="B131" s="64" t="s">
        <v>768</v>
      </c>
      <c r="C131" s="158">
        <v>0</v>
      </c>
      <c r="D131" s="159">
        <v>250000</v>
      </c>
      <c r="F131" s="158">
        <v>0</v>
      </c>
      <c r="G131" s="159">
        <v>250000</v>
      </c>
      <c r="I131" s="122">
        <v>0</v>
      </c>
      <c r="J131" s="321">
        <v>250000</v>
      </c>
      <c r="K131" s="100">
        <v>0</v>
      </c>
      <c r="L131" s="101">
        <v>0</v>
      </c>
      <c r="M131" s="102">
        <v>250000</v>
      </c>
      <c r="N131" s="103">
        <v>250000</v>
      </c>
      <c r="O131" s="103">
        <f t="shared" si="26"/>
        <v>0</v>
      </c>
      <c r="P131" s="100">
        <f t="shared" si="27"/>
        <v>0</v>
      </c>
      <c r="Q131" s="122">
        <f t="shared" si="19"/>
        <v>0</v>
      </c>
      <c r="R131" s="101">
        <f t="shared" si="20"/>
        <v>0</v>
      </c>
      <c r="S131" s="103">
        <f t="shared" si="28"/>
        <v>250000</v>
      </c>
      <c r="T131" s="100">
        <f t="shared" si="29"/>
        <v>250000</v>
      </c>
      <c r="U131" s="122">
        <f t="shared" si="21"/>
        <v>250000</v>
      </c>
      <c r="V131" s="101">
        <f t="shared" si="22"/>
        <v>250000</v>
      </c>
      <c r="X131" s="105">
        <v>0</v>
      </c>
      <c r="Y131" s="107">
        <v>250000</v>
      </c>
      <c r="Z131" s="104">
        <v>0</v>
      </c>
      <c r="AA131" s="105">
        <v>0</v>
      </c>
      <c r="AB131" s="106">
        <v>250000</v>
      </c>
      <c r="AC131" s="107">
        <v>250000</v>
      </c>
      <c r="AD131" s="107">
        <f t="shared" si="23"/>
        <v>0</v>
      </c>
      <c r="AE131" s="107">
        <f t="shared" si="24"/>
        <v>0</v>
      </c>
      <c r="AF131" s="107">
        <f t="shared" si="30"/>
        <v>0</v>
      </c>
      <c r="AG131" s="107">
        <f t="shared" si="25"/>
        <v>250000</v>
      </c>
      <c r="AH131" s="107">
        <f t="shared" si="31"/>
        <v>250000</v>
      </c>
      <c r="AI131" s="107">
        <f t="shared" si="32"/>
        <v>250000</v>
      </c>
    </row>
    <row r="132" spans="1:35">
      <c r="A132" s="64" t="s">
        <v>403</v>
      </c>
      <c r="B132" s="64" t="s">
        <v>769</v>
      </c>
      <c r="C132" s="158">
        <v>0</v>
      </c>
      <c r="D132" s="159">
        <v>607500</v>
      </c>
      <c r="F132" s="158">
        <v>0</v>
      </c>
      <c r="G132" s="159">
        <v>585696.76</v>
      </c>
      <c r="I132" s="122">
        <v>0</v>
      </c>
      <c r="J132" s="321">
        <v>625542.94500000007</v>
      </c>
      <c r="K132" s="100">
        <v>0</v>
      </c>
      <c r="L132" s="101">
        <v>0</v>
      </c>
      <c r="M132" s="102">
        <v>643136.35759999999</v>
      </c>
      <c r="N132" s="103">
        <v>670768.23759999999</v>
      </c>
      <c r="O132" s="103">
        <f t="shared" si="26"/>
        <v>0</v>
      </c>
      <c r="P132" s="100">
        <f t="shared" si="27"/>
        <v>0</v>
      </c>
      <c r="Q132" s="122">
        <f t="shared" si="19"/>
        <v>0</v>
      </c>
      <c r="R132" s="101">
        <f t="shared" si="20"/>
        <v>0</v>
      </c>
      <c r="S132" s="103">
        <f t="shared" si="28"/>
        <v>596027.13511199993</v>
      </c>
      <c r="T132" s="100">
        <f t="shared" si="29"/>
        <v>606663.82254700013</v>
      </c>
      <c r="U132" s="122">
        <f t="shared" si="21"/>
        <v>634800.59871011996</v>
      </c>
      <c r="V132" s="101">
        <f t="shared" si="22"/>
        <v>657676.25285599998</v>
      </c>
      <c r="X132" s="105">
        <v>0</v>
      </c>
      <c r="Y132" s="107">
        <v>625542.94500000007</v>
      </c>
      <c r="Z132" s="104">
        <v>0</v>
      </c>
      <c r="AA132" s="105">
        <v>0</v>
      </c>
      <c r="AB132" s="106">
        <v>643136.35759999999</v>
      </c>
      <c r="AC132" s="107">
        <v>670768.23759999999</v>
      </c>
      <c r="AD132" s="107">
        <f t="shared" si="23"/>
        <v>0</v>
      </c>
      <c r="AE132" s="107">
        <f t="shared" si="24"/>
        <v>0</v>
      </c>
      <c r="AF132" s="107">
        <f t="shared" si="30"/>
        <v>0</v>
      </c>
      <c r="AG132" s="107">
        <f t="shared" si="25"/>
        <v>606663.82254700013</v>
      </c>
      <c r="AH132" s="107">
        <f t="shared" si="31"/>
        <v>634800.59871011996</v>
      </c>
      <c r="AI132" s="107">
        <f t="shared" si="32"/>
        <v>657676.25285599998</v>
      </c>
    </row>
    <row r="133" spans="1:35">
      <c r="A133" s="64" t="s">
        <v>271</v>
      </c>
      <c r="B133" s="64" t="s">
        <v>770</v>
      </c>
      <c r="C133" s="158">
        <v>0</v>
      </c>
      <c r="D133" s="159">
        <v>539896.05484500004</v>
      </c>
      <c r="F133" s="158">
        <v>0</v>
      </c>
      <c r="G133" s="159">
        <v>628575.75</v>
      </c>
      <c r="I133" s="122">
        <v>0</v>
      </c>
      <c r="J133" s="321">
        <v>633848.11</v>
      </c>
      <c r="K133" s="100">
        <v>0</v>
      </c>
      <c r="L133" s="101">
        <v>0</v>
      </c>
      <c r="M133" s="102">
        <v>651670.51679999998</v>
      </c>
      <c r="N133" s="103">
        <v>679671.04339999997</v>
      </c>
      <c r="O133" s="103">
        <f t="shared" si="26"/>
        <v>0</v>
      </c>
      <c r="P133" s="100">
        <f t="shared" si="27"/>
        <v>0</v>
      </c>
      <c r="Q133" s="122">
        <f t="shared" si="19"/>
        <v>0</v>
      </c>
      <c r="R133" s="101">
        <f t="shared" si="20"/>
        <v>0</v>
      </c>
      <c r="S133" s="103">
        <f t="shared" si="28"/>
        <v>586559.310435561</v>
      </c>
      <c r="T133" s="100">
        <f t="shared" si="29"/>
        <v>631350.06583199999</v>
      </c>
      <c r="U133" s="122">
        <f t="shared" si="21"/>
        <v>643226.26045815996</v>
      </c>
      <c r="V133" s="101">
        <f t="shared" si="22"/>
        <v>666404.39389691991</v>
      </c>
      <c r="X133" s="105">
        <v>0</v>
      </c>
      <c r="Y133" s="107">
        <v>633848.11</v>
      </c>
      <c r="Z133" s="104">
        <v>0</v>
      </c>
      <c r="AA133" s="105">
        <v>0</v>
      </c>
      <c r="AB133" s="106">
        <v>651670.51679999998</v>
      </c>
      <c r="AC133" s="107">
        <v>679671.04339999997</v>
      </c>
      <c r="AD133" s="107">
        <f t="shared" si="23"/>
        <v>0</v>
      </c>
      <c r="AE133" s="107">
        <f t="shared" si="24"/>
        <v>0</v>
      </c>
      <c r="AF133" s="107">
        <f t="shared" si="30"/>
        <v>0</v>
      </c>
      <c r="AG133" s="107">
        <f t="shared" si="25"/>
        <v>631350.06583199999</v>
      </c>
      <c r="AH133" s="107">
        <f t="shared" si="31"/>
        <v>643226.26045815996</v>
      </c>
      <c r="AI133" s="107">
        <f t="shared" si="32"/>
        <v>666404.39389691991</v>
      </c>
    </row>
    <row r="134" spans="1:35">
      <c r="A134" s="64" t="s">
        <v>551</v>
      </c>
      <c r="B134" s="64" t="s">
        <v>771</v>
      </c>
      <c r="C134" s="158">
        <v>863338.37</v>
      </c>
      <c r="D134" s="159">
        <v>3921856.6260000002</v>
      </c>
      <c r="F134" s="158">
        <v>1050693.74</v>
      </c>
      <c r="G134" s="159">
        <v>5100000</v>
      </c>
      <c r="I134" s="122">
        <v>986123.12980000011</v>
      </c>
      <c r="J134" s="321">
        <v>6700000</v>
      </c>
      <c r="K134" s="100">
        <v>728166.66730000079</v>
      </c>
      <c r="L134" s="101">
        <v>370838.00459999975</v>
      </c>
      <c r="M134" s="102">
        <v>7200000</v>
      </c>
      <c r="N134" s="103">
        <v>7600000</v>
      </c>
      <c r="O134" s="103">
        <f t="shared" si="26"/>
        <v>998234.23640000005</v>
      </c>
      <c r="P134" s="100">
        <f t="shared" si="27"/>
        <v>1004202.900656</v>
      </c>
      <c r="Q134" s="122">
        <f t="shared" si="19"/>
        <v>800394.47680000064</v>
      </c>
      <c r="R134" s="101">
        <f t="shared" si="20"/>
        <v>470890.03015600005</v>
      </c>
      <c r="S134" s="103">
        <f t="shared" si="28"/>
        <v>4541795.6693987995</v>
      </c>
      <c r="T134" s="100">
        <f t="shared" si="29"/>
        <v>5941920</v>
      </c>
      <c r="U134" s="122">
        <f t="shared" si="21"/>
        <v>6963100</v>
      </c>
      <c r="V134" s="101">
        <f t="shared" si="22"/>
        <v>7410480</v>
      </c>
      <c r="X134" s="105">
        <v>986123.12980000011</v>
      </c>
      <c r="Y134" s="107">
        <v>6700000</v>
      </c>
      <c r="Z134" s="104">
        <v>728166.66730000079</v>
      </c>
      <c r="AA134" s="105">
        <v>370838.00459999975</v>
      </c>
      <c r="AB134" s="106">
        <v>7200000</v>
      </c>
      <c r="AC134" s="107">
        <v>7600000</v>
      </c>
      <c r="AD134" s="107">
        <f t="shared" si="23"/>
        <v>1004202.900656</v>
      </c>
      <c r="AE134" s="107">
        <f t="shared" si="24"/>
        <v>800394.47680000064</v>
      </c>
      <c r="AF134" s="107">
        <f t="shared" si="30"/>
        <v>470890.03015600005</v>
      </c>
      <c r="AG134" s="107">
        <f t="shared" si="25"/>
        <v>5941920</v>
      </c>
      <c r="AH134" s="107">
        <f t="shared" si="31"/>
        <v>6963100</v>
      </c>
      <c r="AI134" s="107">
        <f t="shared" si="32"/>
        <v>7410480</v>
      </c>
    </row>
    <row r="135" spans="1:35">
      <c r="A135" s="64" t="s">
        <v>597</v>
      </c>
      <c r="B135" s="64" t="s">
        <v>772</v>
      </c>
      <c r="C135" s="158">
        <v>986586.25</v>
      </c>
      <c r="D135" s="159">
        <v>318143.75099999999</v>
      </c>
      <c r="F135" s="158">
        <v>953869.73</v>
      </c>
      <c r="G135" s="159">
        <v>325000</v>
      </c>
      <c r="I135" s="122">
        <v>1014682.7348000001</v>
      </c>
      <c r="J135" s="321">
        <v>385000</v>
      </c>
      <c r="K135" s="100">
        <v>1037780.7441000001</v>
      </c>
      <c r="L135" s="101">
        <v>1091599.2041000002</v>
      </c>
      <c r="M135" s="102">
        <v>400000</v>
      </c>
      <c r="N135" s="103">
        <v>415000</v>
      </c>
      <c r="O135" s="103">
        <f t="shared" si="26"/>
        <v>963030.35560000001</v>
      </c>
      <c r="P135" s="100">
        <f t="shared" si="27"/>
        <v>997655.09345600009</v>
      </c>
      <c r="Q135" s="122">
        <f t="shared" si="19"/>
        <v>1031313.301496</v>
      </c>
      <c r="R135" s="101">
        <f t="shared" si="20"/>
        <v>1076530.0353000001</v>
      </c>
      <c r="S135" s="103">
        <f t="shared" si="28"/>
        <v>321751.50922380004</v>
      </c>
      <c r="T135" s="100">
        <f t="shared" si="29"/>
        <v>356572</v>
      </c>
      <c r="U135" s="122">
        <f t="shared" si="21"/>
        <v>392893</v>
      </c>
      <c r="V135" s="101">
        <f t="shared" si="22"/>
        <v>407893</v>
      </c>
      <c r="X135" s="105">
        <v>1014682.7348000001</v>
      </c>
      <c r="Y135" s="107">
        <v>385000</v>
      </c>
      <c r="Z135" s="104">
        <v>1037780.7441000001</v>
      </c>
      <c r="AA135" s="105">
        <v>1091599.2041000002</v>
      </c>
      <c r="AB135" s="106">
        <v>400000</v>
      </c>
      <c r="AC135" s="107">
        <v>415000</v>
      </c>
      <c r="AD135" s="107">
        <f t="shared" si="23"/>
        <v>997655.09345600009</v>
      </c>
      <c r="AE135" s="107">
        <f t="shared" si="24"/>
        <v>1031313.301496</v>
      </c>
      <c r="AF135" s="107">
        <f t="shared" si="30"/>
        <v>1076530.0353000001</v>
      </c>
      <c r="AG135" s="107">
        <f t="shared" si="25"/>
        <v>356572</v>
      </c>
      <c r="AH135" s="107">
        <f t="shared" si="31"/>
        <v>392893</v>
      </c>
      <c r="AI135" s="107">
        <f t="shared" si="32"/>
        <v>407893</v>
      </c>
    </row>
    <row r="136" spans="1:35">
      <c r="A136" s="64" t="s">
        <v>97</v>
      </c>
      <c r="B136" s="64" t="s">
        <v>773</v>
      </c>
      <c r="C136" s="158">
        <v>18976.54</v>
      </c>
      <c r="D136" s="159">
        <v>116923.458</v>
      </c>
      <c r="F136" s="158">
        <v>26291.87</v>
      </c>
      <c r="G136" s="159">
        <v>150000</v>
      </c>
      <c r="I136" s="122">
        <v>25014.197700000008</v>
      </c>
      <c r="J136" s="321">
        <v>175000</v>
      </c>
      <c r="K136" s="100">
        <v>26257.345799999992</v>
      </c>
      <c r="L136" s="101">
        <v>21714.966899999985</v>
      </c>
      <c r="M136" s="102">
        <v>175000</v>
      </c>
      <c r="N136" s="103">
        <v>175000</v>
      </c>
      <c r="O136" s="103">
        <f t="shared" si="26"/>
        <v>24243.577599999997</v>
      </c>
      <c r="P136" s="100">
        <f t="shared" si="27"/>
        <v>25371.945944000006</v>
      </c>
      <c r="Q136" s="122">
        <f t="shared" ref="Q136:Q199" si="33">(0.28*I136)+(0.72*K136)</f>
        <v>25909.264331999995</v>
      </c>
      <c r="R136" s="101">
        <f t="shared" ref="R136:R199" si="34">(0.28*K136)+(0.72*L136)</f>
        <v>22986.832991999989</v>
      </c>
      <c r="S136" s="103">
        <f t="shared" si="28"/>
        <v>134328.3344004</v>
      </c>
      <c r="T136" s="100">
        <f t="shared" si="29"/>
        <v>163155</v>
      </c>
      <c r="U136" s="122">
        <f t="shared" ref="U136:U199" si="35">(0.4738*J136)+(0.5262*M136)</f>
        <v>175000</v>
      </c>
      <c r="V136" s="101">
        <f t="shared" ref="V136:V199" si="36">(0.4738*M136)+(0.5262*N136)</f>
        <v>175000</v>
      </c>
      <c r="X136" s="105">
        <v>25014.197700000008</v>
      </c>
      <c r="Y136" s="107">
        <v>175000</v>
      </c>
      <c r="Z136" s="104">
        <v>26257.345799999992</v>
      </c>
      <c r="AA136" s="105">
        <v>21714.966899999985</v>
      </c>
      <c r="AB136" s="106">
        <v>175000</v>
      </c>
      <c r="AC136" s="107">
        <v>175000</v>
      </c>
      <c r="AD136" s="107">
        <f t="shared" ref="AD136:AD199" si="37">(0.28*F136)+(0.72*X136)</f>
        <v>25371.945944000006</v>
      </c>
      <c r="AE136" s="107">
        <f t="shared" ref="AE136:AE199" si="38">(0.28*X136)+(0.72*Z136)</f>
        <v>25909.264331999995</v>
      </c>
      <c r="AF136" s="107">
        <f t="shared" si="30"/>
        <v>22986.832991999989</v>
      </c>
      <c r="AG136" s="107">
        <f t="shared" ref="AG136:AG199" si="39">(0.4738*G136)+(0.5262*Y136)</f>
        <v>163155</v>
      </c>
      <c r="AH136" s="107">
        <f t="shared" si="31"/>
        <v>175000</v>
      </c>
      <c r="AI136" s="107">
        <f t="shared" si="32"/>
        <v>175000</v>
      </c>
    </row>
    <row r="137" spans="1:35">
      <c r="A137" s="64" t="s">
        <v>29</v>
      </c>
      <c r="B137" s="64" t="s">
        <v>774</v>
      </c>
      <c r="C137" s="158">
        <v>0</v>
      </c>
      <c r="D137" s="159">
        <v>1368130.1954999999</v>
      </c>
      <c r="F137" s="158">
        <v>0</v>
      </c>
      <c r="G137" s="159">
        <v>1449314</v>
      </c>
      <c r="I137" s="122">
        <v>0</v>
      </c>
      <c r="J137" s="321">
        <v>1536273</v>
      </c>
      <c r="K137" s="100">
        <v>0</v>
      </c>
      <c r="L137" s="101">
        <v>0</v>
      </c>
      <c r="M137" s="102">
        <v>1536273</v>
      </c>
      <c r="N137" s="103">
        <v>1536273</v>
      </c>
      <c r="O137" s="103">
        <f t="shared" ref="O137:O200" si="40">(0.28*C137)+(0.72*F137)</f>
        <v>0</v>
      </c>
      <c r="P137" s="100">
        <f t="shared" ref="P137:P200" si="41">(0.28*F137)+(0.72*I137)</f>
        <v>0</v>
      </c>
      <c r="Q137" s="122">
        <f t="shared" si="33"/>
        <v>0</v>
      </c>
      <c r="R137" s="101">
        <f t="shared" si="34"/>
        <v>0</v>
      </c>
      <c r="S137" s="103">
        <f t="shared" ref="S137:S200" si="42">(0.4738*D137)+(0.5262*G137)</f>
        <v>1410849.1134278998</v>
      </c>
      <c r="T137" s="100">
        <f t="shared" ref="T137:T200" si="43">(0.4738*G137)+(0.5262*J137)</f>
        <v>1495071.8258</v>
      </c>
      <c r="U137" s="122">
        <f t="shared" si="35"/>
        <v>1536273</v>
      </c>
      <c r="V137" s="101">
        <f t="shared" si="36"/>
        <v>1536273</v>
      </c>
      <c r="X137" s="105">
        <v>0</v>
      </c>
      <c r="Y137" s="107">
        <v>1536273</v>
      </c>
      <c r="Z137" s="104">
        <v>0</v>
      </c>
      <c r="AA137" s="105">
        <v>0</v>
      </c>
      <c r="AB137" s="106">
        <v>1536273</v>
      </c>
      <c r="AC137" s="107">
        <v>1536273</v>
      </c>
      <c r="AD137" s="107">
        <f t="shared" si="37"/>
        <v>0</v>
      </c>
      <c r="AE137" s="107">
        <f t="shared" si="38"/>
        <v>0</v>
      </c>
      <c r="AF137" s="107">
        <f t="shared" ref="AF137:AF200" si="44">(0.28*Z137)+(0.72*AA137)</f>
        <v>0</v>
      </c>
      <c r="AG137" s="107">
        <f t="shared" si="39"/>
        <v>1495071.8258</v>
      </c>
      <c r="AH137" s="107">
        <f t="shared" ref="AH137:AH200" si="45">(0.4738*Y137)+(0.5262*AB137)</f>
        <v>1536273</v>
      </c>
      <c r="AI137" s="107">
        <f t="shared" ref="AI137:AI200" si="46">(0.4738*AB137)+(0.5262*AC137)</f>
        <v>1536273</v>
      </c>
    </row>
    <row r="138" spans="1:35">
      <c r="A138" s="64" t="s">
        <v>321</v>
      </c>
      <c r="B138" s="64" t="s">
        <v>775</v>
      </c>
      <c r="C138" s="158">
        <v>1407271.87</v>
      </c>
      <c r="D138" s="159">
        <v>287383.13409936329</v>
      </c>
      <c r="F138" s="158">
        <v>2416254.89</v>
      </c>
      <c r="G138" s="159">
        <v>505862</v>
      </c>
      <c r="I138" s="122">
        <v>2498164.2217000006</v>
      </c>
      <c r="J138" s="321">
        <v>522624.40500000003</v>
      </c>
      <c r="K138" s="100">
        <v>2557793.1351999999</v>
      </c>
      <c r="L138" s="101">
        <v>2656401.0967000001</v>
      </c>
      <c r="M138" s="102">
        <v>555071.35</v>
      </c>
      <c r="N138" s="103">
        <v>597719.83750000002</v>
      </c>
      <c r="O138" s="103">
        <f t="shared" si="40"/>
        <v>2133739.6444000001</v>
      </c>
      <c r="P138" s="100">
        <f t="shared" si="41"/>
        <v>2475229.6088240007</v>
      </c>
      <c r="Q138" s="122">
        <f t="shared" si="33"/>
        <v>2541097.0394200003</v>
      </c>
      <c r="R138" s="101">
        <f t="shared" si="34"/>
        <v>2628790.86748</v>
      </c>
      <c r="S138" s="103">
        <f t="shared" si="42"/>
        <v>402346.71333627834</v>
      </c>
      <c r="T138" s="100">
        <f t="shared" si="43"/>
        <v>514682.37751100003</v>
      </c>
      <c r="U138" s="122">
        <f t="shared" si="35"/>
        <v>539697.98745899997</v>
      </c>
      <c r="V138" s="101">
        <f t="shared" si="36"/>
        <v>577512.98412250006</v>
      </c>
      <c r="X138" s="105">
        <v>2498164.2217000006</v>
      </c>
      <c r="Y138" s="107">
        <v>522624.40500000003</v>
      </c>
      <c r="Z138" s="104">
        <v>2557793.1351999999</v>
      </c>
      <c r="AA138" s="105">
        <v>2656401.0967000001</v>
      </c>
      <c r="AB138" s="106">
        <v>555071.35</v>
      </c>
      <c r="AC138" s="107">
        <v>597719.83750000002</v>
      </c>
      <c r="AD138" s="107">
        <f t="shared" si="37"/>
        <v>2475229.6088240007</v>
      </c>
      <c r="AE138" s="107">
        <f t="shared" si="38"/>
        <v>2541097.0394200003</v>
      </c>
      <c r="AF138" s="107">
        <f t="shared" si="44"/>
        <v>2628790.86748</v>
      </c>
      <c r="AG138" s="107">
        <f t="shared" si="39"/>
        <v>514682.37751100003</v>
      </c>
      <c r="AH138" s="107">
        <f t="shared" si="45"/>
        <v>539697.98745899997</v>
      </c>
      <c r="AI138" s="107">
        <f t="shared" si="46"/>
        <v>577512.98412250006</v>
      </c>
    </row>
    <row r="139" spans="1:35">
      <c r="A139" s="64" t="s">
        <v>507</v>
      </c>
      <c r="B139" s="64" t="s">
        <v>776</v>
      </c>
      <c r="C139" s="158">
        <v>386504.21</v>
      </c>
      <c r="D139" s="159">
        <v>287000</v>
      </c>
      <c r="F139" s="158">
        <v>312143.73</v>
      </c>
      <c r="G139" s="159">
        <v>287000</v>
      </c>
      <c r="I139" s="122">
        <v>353952.68843733345</v>
      </c>
      <c r="J139" s="321">
        <v>287000</v>
      </c>
      <c r="K139" s="100">
        <v>354118.36680000008</v>
      </c>
      <c r="L139" s="101">
        <v>387765.24403866671</v>
      </c>
      <c r="M139" s="102">
        <v>287000</v>
      </c>
      <c r="N139" s="103">
        <v>287000</v>
      </c>
      <c r="O139" s="103">
        <f t="shared" si="40"/>
        <v>332964.66440000001</v>
      </c>
      <c r="P139" s="100">
        <f t="shared" si="41"/>
        <v>342246.18007488007</v>
      </c>
      <c r="Q139" s="122">
        <f t="shared" si="33"/>
        <v>354071.97685845342</v>
      </c>
      <c r="R139" s="101">
        <f t="shared" si="34"/>
        <v>378344.11841184006</v>
      </c>
      <c r="S139" s="103">
        <f t="shared" si="42"/>
        <v>287000</v>
      </c>
      <c r="T139" s="100">
        <f t="shared" si="43"/>
        <v>287000</v>
      </c>
      <c r="U139" s="122">
        <f t="shared" si="35"/>
        <v>287000</v>
      </c>
      <c r="V139" s="101">
        <f t="shared" si="36"/>
        <v>287000</v>
      </c>
      <c r="X139" s="105">
        <v>353952.68843733345</v>
      </c>
      <c r="Y139" s="107">
        <v>287000</v>
      </c>
      <c r="Z139" s="104">
        <v>354118.36680000008</v>
      </c>
      <c r="AA139" s="105">
        <v>387765.24403866671</v>
      </c>
      <c r="AB139" s="106">
        <v>287000</v>
      </c>
      <c r="AC139" s="107">
        <v>287000</v>
      </c>
      <c r="AD139" s="107">
        <f t="shared" si="37"/>
        <v>342246.18007488007</v>
      </c>
      <c r="AE139" s="107">
        <f t="shared" si="38"/>
        <v>354071.97685845342</v>
      </c>
      <c r="AF139" s="107">
        <f t="shared" si="44"/>
        <v>378344.11841184006</v>
      </c>
      <c r="AG139" s="107">
        <f t="shared" si="39"/>
        <v>287000</v>
      </c>
      <c r="AH139" s="107">
        <f t="shared" si="45"/>
        <v>287000</v>
      </c>
      <c r="AI139" s="107">
        <f t="shared" si="46"/>
        <v>287000</v>
      </c>
    </row>
    <row r="140" spans="1:35">
      <c r="A140" s="64" t="s">
        <v>439</v>
      </c>
      <c r="B140" s="64" t="s">
        <v>777</v>
      </c>
      <c r="C140" s="158">
        <v>3110920.81</v>
      </c>
      <c r="D140" s="159">
        <v>12975769.1895</v>
      </c>
      <c r="F140" s="158">
        <v>2548867.42</v>
      </c>
      <c r="G140" s="159">
        <v>23659627.050000001</v>
      </c>
      <c r="I140" s="122">
        <v>1147918.4874999991</v>
      </c>
      <c r="J140" s="321">
        <v>25953564.372499999</v>
      </c>
      <c r="K140" s="100">
        <v>1362415.2998999998</v>
      </c>
      <c r="L140" s="101">
        <v>1703796.6941000016</v>
      </c>
      <c r="M140" s="102">
        <v>26379926.66</v>
      </c>
      <c r="N140" s="103">
        <v>26500000</v>
      </c>
      <c r="O140" s="103">
        <f t="shared" si="40"/>
        <v>2706242.3692000001</v>
      </c>
      <c r="P140" s="100">
        <f t="shared" si="41"/>
        <v>1540184.1885999993</v>
      </c>
      <c r="Q140" s="122">
        <f t="shared" si="33"/>
        <v>1302356.1924279996</v>
      </c>
      <c r="R140" s="101">
        <f t="shared" si="34"/>
        <v>1608209.903724001</v>
      </c>
      <c r="S140" s="103">
        <f t="shared" si="42"/>
        <v>18597615.195695102</v>
      </c>
      <c r="T140" s="100">
        <f t="shared" si="43"/>
        <v>24866696.869099498</v>
      </c>
      <c r="U140" s="122">
        <f t="shared" si="35"/>
        <v>26177916.208182499</v>
      </c>
      <c r="V140" s="101">
        <f t="shared" si="36"/>
        <v>26443109.251507998</v>
      </c>
      <c r="X140" s="105">
        <v>1147918.4874999991</v>
      </c>
      <c r="Y140" s="107">
        <v>25953564.372499999</v>
      </c>
      <c r="Z140" s="104">
        <v>1362415.2998999998</v>
      </c>
      <c r="AA140" s="105">
        <v>1703796.6941000016</v>
      </c>
      <c r="AB140" s="106">
        <v>26379926.66</v>
      </c>
      <c r="AC140" s="107">
        <v>26500000</v>
      </c>
      <c r="AD140" s="107">
        <f t="shared" si="37"/>
        <v>1540184.1885999993</v>
      </c>
      <c r="AE140" s="107">
        <f t="shared" si="38"/>
        <v>1302356.1924279996</v>
      </c>
      <c r="AF140" s="107">
        <f t="shared" si="44"/>
        <v>1608209.903724001</v>
      </c>
      <c r="AG140" s="107">
        <f t="shared" si="39"/>
        <v>24866696.869099498</v>
      </c>
      <c r="AH140" s="107">
        <f t="shared" si="45"/>
        <v>26177916.208182499</v>
      </c>
      <c r="AI140" s="107">
        <f t="shared" si="46"/>
        <v>26443109.251507998</v>
      </c>
    </row>
    <row r="141" spans="1:35">
      <c r="A141" s="64" t="s">
        <v>147</v>
      </c>
      <c r="B141" s="64" t="s">
        <v>975</v>
      </c>
      <c r="C141" s="158">
        <v>241888.77</v>
      </c>
      <c r="D141" s="159">
        <v>357766.23450000002</v>
      </c>
      <c r="F141" s="158">
        <v>219324.42</v>
      </c>
      <c r="G141" s="159">
        <v>706398.69750000001</v>
      </c>
      <c r="I141" s="122">
        <v>266577.88140000001</v>
      </c>
      <c r="J141" s="321">
        <v>696437.47</v>
      </c>
      <c r="K141" s="100">
        <v>260918.50239999997</v>
      </c>
      <c r="L141" s="101">
        <v>252044.38509999996</v>
      </c>
      <c r="M141" s="102">
        <v>735060.81499999994</v>
      </c>
      <c r="N141" s="103">
        <v>793742.95250000001</v>
      </c>
      <c r="O141" s="103">
        <f t="shared" si="40"/>
        <v>225642.43800000002</v>
      </c>
      <c r="P141" s="100">
        <f t="shared" si="41"/>
        <v>253346.91220799999</v>
      </c>
      <c r="Q141" s="122">
        <f t="shared" si="33"/>
        <v>262503.12852000003</v>
      </c>
      <c r="R141" s="101">
        <f t="shared" si="34"/>
        <v>254529.13794399996</v>
      </c>
      <c r="S141" s="103">
        <f t="shared" si="42"/>
        <v>541216.63653060002</v>
      </c>
      <c r="T141" s="100">
        <f t="shared" si="43"/>
        <v>701157.09958949999</v>
      </c>
      <c r="U141" s="122">
        <f t="shared" si="35"/>
        <v>716761.07413899992</v>
      </c>
      <c r="V141" s="101">
        <f t="shared" si="36"/>
        <v>765939.35575250001</v>
      </c>
      <c r="X141" s="105">
        <v>266577.88140000001</v>
      </c>
      <c r="Y141" s="107">
        <v>696437.47</v>
      </c>
      <c r="Z141" s="104">
        <v>260918.50239999997</v>
      </c>
      <c r="AA141" s="105">
        <v>252044.38509999996</v>
      </c>
      <c r="AB141" s="106">
        <v>735060.81499999994</v>
      </c>
      <c r="AC141" s="107">
        <v>793742.95250000001</v>
      </c>
      <c r="AD141" s="107">
        <f t="shared" si="37"/>
        <v>253346.91220799999</v>
      </c>
      <c r="AE141" s="107">
        <f t="shared" si="38"/>
        <v>262503.12852000003</v>
      </c>
      <c r="AF141" s="107">
        <f t="shared" si="44"/>
        <v>254529.13794399996</v>
      </c>
      <c r="AG141" s="107">
        <f t="shared" si="39"/>
        <v>701157.09958949999</v>
      </c>
      <c r="AH141" s="107">
        <f t="shared" si="45"/>
        <v>716761.07413899992</v>
      </c>
      <c r="AI141" s="107">
        <f t="shared" si="46"/>
        <v>765939.35575250001</v>
      </c>
    </row>
    <row r="142" spans="1:35">
      <c r="A142" s="64" t="s">
        <v>467</v>
      </c>
      <c r="B142" s="64" t="s">
        <v>778</v>
      </c>
      <c r="C142" s="158">
        <v>5970835.4299999997</v>
      </c>
      <c r="D142" s="159">
        <v>9326899.5704999994</v>
      </c>
      <c r="F142" s="158">
        <v>6285056.5599999996</v>
      </c>
      <c r="G142" s="159">
        <v>9900000</v>
      </c>
      <c r="I142" s="122">
        <v>4856437.8271199996</v>
      </c>
      <c r="J142" s="321">
        <v>10500000</v>
      </c>
      <c r="K142" s="100">
        <v>4842194.4875040008</v>
      </c>
      <c r="L142" s="101">
        <v>4787979.8657879988</v>
      </c>
      <c r="M142" s="102">
        <v>10500000</v>
      </c>
      <c r="N142" s="103">
        <v>10500000</v>
      </c>
      <c r="O142" s="103">
        <f t="shared" si="40"/>
        <v>6197074.6436000001</v>
      </c>
      <c r="P142" s="100">
        <f t="shared" si="41"/>
        <v>5256451.0723263994</v>
      </c>
      <c r="Q142" s="122">
        <f t="shared" si="33"/>
        <v>4846182.6225964809</v>
      </c>
      <c r="R142" s="101">
        <f t="shared" si="34"/>
        <v>4803159.9598684795</v>
      </c>
      <c r="S142" s="103">
        <f t="shared" si="42"/>
        <v>9628465.0165029</v>
      </c>
      <c r="T142" s="100">
        <f t="shared" si="43"/>
        <v>10215720</v>
      </c>
      <c r="U142" s="122">
        <f t="shared" si="35"/>
        <v>10500000</v>
      </c>
      <c r="V142" s="101">
        <f t="shared" si="36"/>
        <v>10500000</v>
      </c>
      <c r="X142" s="105">
        <v>4856437.8271199996</v>
      </c>
      <c r="Y142" s="107">
        <v>10500000</v>
      </c>
      <c r="Z142" s="104">
        <v>4842194.4875040008</v>
      </c>
      <c r="AA142" s="105">
        <v>4787979.8657879988</v>
      </c>
      <c r="AB142" s="106">
        <v>10500000</v>
      </c>
      <c r="AC142" s="107">
        <v>10500000</v>
      </c>
      <c r="AD142" s="107">
        <f t="shared" si="37"/>
        <v>5256451.0723263994</v>
      </c>
      <c r="AE142" s="107">
        <f t="shared" si="38"/>
        <v>4846182.6225964809</v>
      </c>
      <c r="AF142" s="107">
        <f t="shared" si="44"/>
        <v>4803159.9598684795</v>
      </c>
      <c r="AG142" s="107">
        <f t="shared" si="39"/>
        <v>10215720</v>
      </c>
      <c r="AH142" s="107">
        <f t="shared" si="45"/>
        <v>10500000</v>
      </c>
      <c r="AI142" s="107">
        <f t="shared" si="46"/>
        <v>10500000</v>
      </c>
    </row>
    <row r="143" spans="1:35">
      <c r="A143" s="64" t="s">
        <v>465</v>
      </c>
      <c r="B143" s="64" t="s">
        <v>779</v>
      </c>
      <c r="C143" s="158">
        <v>1650512.68</v>
      </c>
      <c r="D143" s="159">
        <v>976836</v>
      </c>
      <c r="F143" s="158">
        <v>1600971.75</v>
      </c>
      <c r="G143" s="159">
        <v>1035446</v>
      </c>
      <c r="I143" s="122">
        <v>1457511.5759533336</v>
      </c>
      <c r="J143" s="321">
        <v>1097573</v>
      </c>
      <c r="K143" s="100">
        <v>1432838.6525833332</v>
      </c>
      <c r="L143" s="101">
        <v>1433403.0670399999</v>
      </c>
      <c r="M143" s="102">
        <v>1097573</v>
      </c>
      <c r="N143" s="103">
        <v>1097573</v>
      </c>
      <c r="O143" s="103">
        <f t="shared" si="40"/>
        <v>1614843.2104</v>
      </c>
      <c r="P143" s="100">
        <f t="shared" si="41"/>
        <v>1497680.4246864002</v>
      </c>
      <c r="Q143" s="122">
        <f t="shared" si="33"/>
        <v>1439747.0711269332</v>
      </c>
      <c r="R143" s="101">
        <f t="shared" si="34"/>
        <v>1433245.0309921331</v>
      </c>
      <c r="S143" s="103">
        <f t="shared" si="42"/>
        <v>1007676.5819999999</v>
      </c>
      <c r="T143" s="100">
        <f t="shared" si="43"/>
        <v>1068137.2274</v>
      </c>
      <c r="U143" s="122">
        <f t="shared" si="35"/>
        <v>1097573</v>
      </c>
      <c r="V143" s="101">
        <f t="shared" si="36"/>
        <v>1097573</v>
      </c>
      <c r="X143" s="105">
        <v>1457511.5759533336</v>
      </c>
      <c r="Y143" s="107">
        <v>1097573</v>
      </c>
      <c r="Z143" s="104">
        <v>1432838.6525833332</v>
      </c>
      <c r="AA143" s="105">
        <v>1433403.0670399999</v>
      </c>
      <c r="AB143" s="106">
        <v>1097573</v>
      </c>
      <c r="AC143" s="107">
        <v>1097573</v>
      </c>
      <c r="AD143" s="107">
        <f t="shared" si="37"/>
        <v>1497680.4246864002</v>
      </c>
      <c r="AE143" s="107">
        <f t="shared" si="38"/>
        <v>1439747.0711269332</v>
      </c>
      <c r="AF143" s="107">
        <f t="shared" si="44"/>
        <v>1433245.0309921331</v>
      </c>
      <c r="AG143" s="107">
        <f t="shared" si="39"/>
        <v>1068137.2274</v>
      </c>
      <c r="AH143" s="107">
        <f t="shared" si="45"/>
        <v>1097573</v>
      </c>
      <c r="AI143" s="107">
        <f t="shared" si="46"/>
        <v>1097573</v>
      </c>
    </row>
    <row r="144" spans="1:35">
      <c r="A144" s="64" t="s">
        <v>189</v>
      </c>
      <c r="B144" s="64" t="s">
        <v>780</v>
      </c>
      <c r="C144" s="158">
        <v>0</v>
      </c>
      <c r="D144" s="159">
        <v>11129875</v>
      </c>
      <c r="F144" s="158">
        <v>0</v>
      </c>
      <c r="G144" s="159">
        <v>11328306.219999999</v>
      </c>
      <c r="I144" s="122">
        <v>0</v>
      </c>
      <c r="J144" s="321">
        <v>11358836.185000001</v>
      </c>
      <c r="K144" s="100">
        <v>0</v>
      </c>
      <c r="L144" s="101">
        <v>0</v>
      </c>
      <c r="M144" s="102">
        <v>11678307.771600002</v>
      </c>
      <c r="N144" s="103">
        <v>12180012.501599999</v>
      </c>
      <c r="O144" s="103">
        <f t="shared" si="40"/>
        <v>0</v>
      </c>
      <c r="P144" s="100">
        <f t="shared" si="41"/>
        <v>0</v>
      </c>
      <c r="Q144" s="122">
        <f t="shared" si="33"/>
        <v>0</v>
      </c>
      <c r="R144" s="101">
        <f t="shared" si="34"/>
        <v>0</v>
      </c>
      <c r="S144" s="103">
        <f t="shared" si="42"/>
        <v>11234289.507964</v>
      </c>
      <c r="T144" s="100">
        <f t="shared" si="43"/>
        <v>11344371.087582998</v>
      </c>
      <c r="U144" s="122">
        <f t="shared" si="35"/>
        <v>11526942.133868922</v>
      </c>
      <c r="V144" s="101">
        <f t="shared" si="36"/>
        <v>11942304.800526001</v>
      </c>
      <c r="X144" s="105">
        <v>0</v>
      </c>
      <c r="Y144" s="107">
        <v>11358836.185000001</v>
      </c>
      <c r="Z144" s="104">
        <v>0</v>
      </c>
      <c r="AA144" s="105">
        <v>0</v>
      </c>
      <c r="AB144" s="106">
        <v>11678307.771600002</v>
      </c>
      <c r="AC144" s="107">
        <v>12180012.501599999</v>
      </c>
      <c r="AD144" s="107">
        <f t="shared" si="37"/>
        <v>0</v>
      </c>
      <c r="AE144" s="107">
        <f t="shared" si="38"/>
        <v>0</v>
      </c>
      <c r="AF144" s="107">
        <f t="shared" si="44"/>
        <v>0</v>
      </c>
      <c r="AG144" s="107">
        <f t="shared" si="39"/>
        <v>11344371.087582998</v>
      </c>
      <c r="AH144" s="107">
        <f t="shared" si="45"/>
        <v>11526942.133868922</v>
      </c>
      <c r="AI144" s="107">
        <f t="shared" si="46"/>
        <v>11942304.800526001</v>
      </c>
    </row>
    <row r="145" spans="1:35">
      <c r="A145" s="64" t="s">
        <v>553</v>
      </c>
      <c r="B145" s="64" t="s">
        <v>781</v>
      </c>
      <c r="C145" s="158">
        <v>632288.67000000004</v>
      </c>
      <c r="D145" s="159">
        <v>1994946.3345000001</v>
      </c>
      <c r="F145" s="158">
        <v>566127.03</v>
      </c>
      <c r="G145" s="159">
        <v>3632774.9474999998</v>
      </c>
      <c r="I145" s="122">
        <v>518396.03480000043</v>
      </c>
      <c r="J145" s="321">
        <v>3922531.8125</v>
      </c>
      <c r="K145" s="100">
        <v>411969.50170000026</v>
      </c>
      <c r="L145" s="101">
        <v>358727.2126000002</v>
      </c>
      <c r="M145" s="102">
        <v>4234556.7549999999</v>
      </c>
      <c r="N145" s="103">
        <v>4525317</v>
      </c>
      <c r="O145" s="103">
        <f t="shared" si="40"/>
        <v>584652.2892</v>
      </c>
      <c r="P145" s="100">
        <f t="shared" si="41"/>
        <v>531760.71345600032</v>
      </c>
      <c r="Q145" s="122">
        <f t="shared" si="33"/>
        <v>441768.93096800032</v>
      </c>
      <c r="R145" s="101">
        <f t="shared" si="34"/>
        <v>373635.05354800023</v>
      </c>
      <c r="S145" s="103">
        <f t="shared" si="42"/>
        <v>2856771.7506606001</v>
      </c>
      <c r="T145" s="100">
        <f t="shared" si="43"/>
        <v>3785245.0098629999</v>
      </c>
      <c r="U145" s="122">
        <f t="shared" si="35"/>
        <v>4086719.3372435002</v>
      </c>
      <c r="V145" s="101">
        <f t="shared" si="36"/>
        <v>4387554.7959190002</v>
      </c>
      <c r="X145" s="105">
        <v>518396.03480000043</v>
      </c>
      <c r="Y145" s="107">
        <v>3922531.8125</v>
      </c>
      <c r="Z145" s="104">
        <v>411969.50170000026</v>
      </c>
      <c r="AA145" s="105">
        <v>358727.2126000002</v>
      </c>
      <c r="AB145" s="106">
        <v>4234556.7549999999</v>
      </c>
      <c r="AC145" s="107">
        <v>4525317</v>
      </c>
      <c r="AD145" s="107">
        <f t="shared" si="37"/>
        <v>531760.71345600032</v>
      </c>
      <c r="AE145" s="107">
        <f t="shared" si="38"/>
        <v>441768.93096800032</v>
      </c>
      <c r="AF145" s="107">
        <f t="shared" si="44"/>
        <v>373635.05354800023</v>
      </c>
      <c r="AG145" s="107">
        <f t="shared" si="39"/>
        <v>3785245.0098629999</v>
      </c>
      <c r="AH145" s="107">
        <f t="shared" si="45"/>
        <v>4086719.3372435002</v>
      </c>
      <c r="AI145" s="107">
        <f t="shared" si="46"/>
        <v>4387554.7959190002</v>
      </c>
    </row>
    <row r="146" spans="1:35">
      <c r="A146" s="64" t="s">
        <v>339</v>
      </c>
      <c r="B146" s="64" t="s">
        <v>782</v>
      </c>
      <c r="C146" s="158">
        <v>0</v>
      </c>
      <c r="D146" s="159">
        <v>1607600</v>
      </c>
      <c r="F146" s="158">
        <v>0</v>
      </c>
      <c r="G146" s="159">
        <v>1770417.88</v>
      </c>
      <c r="I146" s="122">
        <v>0</v>
      </c>
      <c r="J146" s="321">
        <v>1809718.885</v>
      </c>
      <c r="K146" s="100">
        <v>0</v>
      </c>
      <c r="L146" s="101">
        <v>0</v>
      </c>
      <c r="M146" s="102">
        <v>1860605.7272000001</v>
      </c>
      <c r="N146" s="103">
        <v>1940541.0623999999</v>
      </c>
      <c r="O146" s="103">
        <f t="shared" si="40"/>
        <v>0</v>
      </c>
      <c r="P146" s="100">
        <f t="shared" si="41"/>
        <v>0</v>
      </c>
      <c r="Q146" s="122">
        <f t="shared" si="33"/>
        <v>0</v>
      </c>
      <c r="R146" s="101">
        <f t="shared" si="34"/>
        <v>0</v>
      </c>
      <c r="S146" s="103">
        <f t="shared" si="42"/>
        <v>1693274.7684559999</v>
      </c>
      <c r="T146" s="100">
        <f t="shared" si="43"/>
        <v>1791098.068831</v>
      </c>
      <c r="U146" s="122">
        <f t="shared" si="35"/>
        <v>1836495.54136564</v>
      </c>
      <c r="V146" s="101">
        <f t="shared" si="36"/>
        <v>1902667.70058224</v>
      </c>
      <c r="X146" s="105">
        <v>0</v>
      </c>
      <c r="Y146" s="107">
        <v>1809718.885</v>
      </c>
      <c r="Z146" s="104">
        <v>0</v>
      </c>
      <c r="AA146" s="105">
        <v>0</v>
      </c>
      <c r="AB146" s="106">
        <v>1860605.7272000001</v>
      </c>
      <c r="AC146" s="107">
        <v>1940541.0623999999</v>
      </c>
      <c r="AD146" s="107">
        <f t="shared" si="37"/>
        <v>0</v>
      </c>
      <c r="AE146" s="107">
        <f t="shared" si="38"/>
        <v>0</v>
      </c>
      <c r="AF146" s="107">
        <f t="shared" si="44"/>
        <v>0</v>
      </c>
      <c r="AG146" s="107">
        <f t="shared" si="39"/>
        <v>1791098.068831</v>
      </c>
      <c r="AH146" s="107">
        <f t="shared" si="45"/>
        <v>1836495.54136564</v>
      </c>
      <c r="AI146" s="107">
        <f t="shared" si="46"/>
        <v>1902667.70058224</v>
      </c>
    </row>
    <row r="147" spans="1:35">
      <c r="A147" s="64" t="s">
        <v>425</v>
      </c>
      <c r="B147" s="64" t="s">
        <v>783</v>
      </c>
      <c r="C147" s="158">
        <v>0</v>
      </c>
      <c r="D147" s="159">
        <v>0</v>
      </c>
      <c r="F147" s="158">
        <v>0</v>
      </c>
      <c r="G147" s="159">
        <v>0</v>
      </c>
      <c r="I147" s="122">
        <v>0</v>
      </c>
      <c r="J147" s="321">
        <v>0</v>
      </c>
      <c r="K147" s="100">
        <v>0</v>
      </c>
      <c r="L147" s="101">
        <v>0</v>
      </c>
      <c r="M147" s="102">
        <v>0</v>
      </c>
      <c r="N147" s="103">
        <v>0</v>
      </c>
      <c r="O147" s="103">
        <f t="shared" si="40"/>
        <v>0</v>
      </c>
      <c r="P147" s="100">
        <f t="shared" si="41"/>
        <v>0</v>
      </c>
      <c r="Q147" s="122">
        <f t="shared" si="33"/>
        <v>0</v>
      </c>
      <c r="R147" s="101">
        <f t="shared" si="34"/>
        <v>0</v>
      </c>
      <c r="S147" s="103">
        <f t="shared" si="42"/>
        <v>0</v>
      </c>
      <c r="T147" s="100">
        <f t="shared" si="43"/>
        <v>0</v>
      </c>
      <c r="U147" s="122">
        <f t="shared" si="35"/>
        <v>0</v>
      </c>
      <c r="V147" s="101">
        <f t="shared" si="36"/>
        <v>0</v>
      </c>
      <c r="X147" s="105">
        <v>0</v>
      </c>
      <c r="Y147" s="107">
        <v>0</v>
      </c>
      <c r="Z147" s="104">
        <v>0</v>
      </c>
      <c r="AA147" s="105">
        <v>0</v>
      </c>
      <c r="AB147" s="106">
        <v>0</v>
      </c>
      <c r="AC147" s="107">
        <v>0</v>
      </c>
      <c r="AD147" s="107">
        <f t="shared" si="37"/>
        <v>0</v>
      </c>
      <c r="AE147" s="107">
        <f t="shared" si="38"/>
        <v>0</v>
      </c>
      <c r="AF147" s="107">
        <f t="shared" si="44"/>
        <v>0</v>
      </c>
      <c r="AG147" s="107">
        <f t="shared" si="39"/>
        <v>0</v>
      </c>
      <c r="AH147" s="107">
        <f t="shared" si="45"/>
        <v>0</v>
      </c>
      <c r="AI147" s="107">
        <f t="shared" si="46"/>
        <v>0</v>
      </c>
    </row>
    <row r="148" spans="1:35">
      <c r="A148" s="64" t="s">
        <v>443</v>
      </c>
      <c r="B148" s="64" t="s">
        <v>784</v>
      </c>
      <c r="C148" s="158">
        <v>0</v>
      </c>
      <c r="D148" s="159">
        <v>10145098.5165</v>
      </c>
      <c r="F148" s="158">
        <v>0</v>
      </c>
      <c r="G148" s="159">
        <v>11902571</v>
      </c>
      <c r="I148" s="122">
        <v>0</v>
      </c>
      <c r="J148" s="321">
        <v>13687957</v>
      </c>
      <c r="K148" s="100">
        <v>0</v>
      </c>
      <c r="L148" s="101">
        <v>0</v>
      </c>
      <c r="M148" s="102">
        <v>15741150</v>
      </c>
      <c r="N148" s="103">
        <v>15741150</v>
      </c>
      <c r="O148" s="103">
        <f t="shared" si="40"/>
        <v>0</v>
      </c>
      <c r="P148" s="100">
        <f t="shared" si="41"/>
        <v>0</v>
      </c>
      <c r="Q148" s="122">
        <f t="shared" si="33"/>
        <v>0</v>
      </c>
      <c r="R148" s="101">
        <f t="shared" si="34"/>
        <v>0</v>
      </c>
      <c r="S148" s="103">
        <f t="shared" si="42"/>
        <v>11069880.537317701</v>
      </c>
      <c r="T148" s="100">
        <f t="shared" si="43"/>
        <v>12842041.1132</v>
      </c>
      <c r="U148" s="122">
        <f t="shared" si="35"/>
        <v>14768347.1566</v>
      </c>
      <c r="V148" s="101">
        <f t="shared" si="36"/>
        <v>15741150</v>
      </c>
      <c r="X148" s="105">
        <v>0</v>
      </c>
      <c r="Y148" s="107">
        <v>13687957</v>
      </c>
      <c r="Z148" s="104">
        <v>0</v>
      </c>
      <c r="AA148" s="105">
        <v>0</v>
      </c>
      <c r="AB148" s="106">
        <v>15741150</v>
      </c>
      <c r="AC148" s="107">
        <v>15741150</v>
      </c>
      <c r="AD148" s="107">
        <f t="shared" si="37"/>
        <v>0</v>
      </c>
      <c r="AE148" s="107">
        <f t="shared" si="38"/>
        <v>0</v>
      </c>
      <c r="AF148" s="107">
        <f t="shared" si="44"/>
        <v>0</v>
      </c>
      <c r="AG148" s="107">
        <f t="shared" si="39"/>
        <v>12842041.1132</v>
      </c>
      <c r="AH148" s="107">
        <f t="shared" si="45"/>
        <v>14768347.1566</v>
      </c>
      <c r="AI148" s="107">
        <f t="shared" si="46"/>
        <v>15741150</v>
      </c>
    </row>
    <row r="149" spans="1:35">
      <c r="A149" s="64" t="s">
        <v>149</v>
      </c>
      <c r="B149" s="64" t="s">
        <v>785</v>
      </c>
      <c r="C149" s="158">
        <v>953484.22</v>
      </c>
      <c r="D149" s="159">
        <v>1103990.7825</v>
      </c>
      <c r="F149" s="158">
        <v>1042537.32</v>
      </c>
      <c r="G149" s="159">
        <v>1944627</v>
      </c>
      <c r="I149" s="122">
        <v>1040659.9428000001</v>
      </c>
      <c r="J149" s="321">
        <v>2095830.7549999999</v>
      </c>
      <c r="K149" s="100">
        <v>1046063.0280000002</v>
      </c>
      <c r="L149" s="101">
        <v>1100335.0407</v>
      </c>
      <c r="M149" s="102">
        <v>2194562.3149999999</v>
      </c>
      <c r="N149" s="103">
        <v>2273299.6724999999</v>
      </c>
      <c r="O149" s="103">
        <f t="shared" si="40"/>
        <v>1017602.4519999999</v>
      </c>
      <c r="P149" s="100">
        <f t="shared" si="41"/>
        <v>1041185.6084159999</v>
      </c>
      <c r="Q149" s="122">
        <f t="shared" si="33"/>
        <v>1044550.164144</v>
      </c>
      <c r="R149" s="101">
        <f t="shared" si="34"/>
        <v>1085138.877144</v>
      </c>
      <c r="S149" s="103">
        <f t="shared" si="42"/>
        <v>1546333.5601484999</v>
      </c>
      <c r="T149" s="100">
        <f t="shared" si="43"/>
        <v>2024190.415881</v>
      </c>
      <c r="U149" s="122">
        <f t="shared" si="35"/>
        <v>2147783.3018720001</v>
      </c>
      <c r="V149" s="101">
        <f t="shared" si="36"/>
        <v>2235993.9125164999</v>
      </c>
      <c r="X149" s="105">
        <v>1040659.9428000001</v>
      </c>
      <c r="Y149" s="107">
        <v>2095830.7549999999</v>
      </c>
      <c r="Z149" s="104">
        <v>1046063.0280000002</v>
      </c>
      <c r="AA149" s="105">
        <v>1100335.0407</v>
      </c>
      <c r="AB149" s="106">
        <v>2194562.3149999999</v>
      </c>
      <c r="AC149" s="107">
        <v>2273299.6724999999</v>
      </c>
      <c r="AD149" s="107">
        <f t="shared" si="37"/>
        <v>1041185.6084159999</v>
      </c>
      <c r="AE149" s="107">
        <f t="shared" si="38"/>
        <v>1044550.164144</v>
      </c>
      <c r="AF149" s="107">
        <f t="shared" si="44"/>
        <v>1085138.877144</v>
      </c>
      <c r="AG149" s="107">
        <f t="shared" si="39"/>
        <v>2024190.415881</v>
      </c>
      <c r="AH149" s="107">
        <f t="shared" si="45"/>
        <v>2147783.3018720001</v>
      </c>
      <c r="AI149" s="107">
        <f t="shared" si="46"/>
        <v>2235993.9125164999</v>
      </c>
    </row>
    <row r="150" spans="1:35">
      <c r="A150" s="64" t="s">
        <v>279</v>
      </c>
      <c r="B150" s="64" t="s">
        <v>786</v>
      </c>
      <c r="C150" s="158">
        <v>0</v>
      </c>
      <c r="D150" s="159">
        <v>524591.04749999999</v>
      </c>
      <c r="F150" s="158">
        <v>0</v>
      </c>
      <c r="G150" s="159">
        <v>805000</v>
      </c>
      <c r="I150" s="122">
        <v>6249.6110000000072</v>
      </c>
      <c r="J150" s="321">
        <v>887923.67500000005</v>
      </c>
      <c r="K150" s="100">
        <v>17085.761200000004</v>
      </c>
      <c r="L150" s="101">
        <v>20156.655500000052</v>
      </c>
      <c r="M150" s="102">
        <v>912889.99840000004</v>
      </c>
      <c r="N150" s="103">
        <v>950260.27249999996</v>
      </c>
      <c r="O150" s="103">
        <f t="shared" si="40"/>
        <v>0</v>
      </c>
      <c r="P150" s="100">
        <f t="shared" si="41"/>
        <v>4499.719920000005</v>
      </c>
      <c r="Q150" s="122">
        <f t="shared" si="33"/>
        <v>14051.639144000004</v>
      </c>
      <c r="R150" s="101">
        <f t="shared" si="34"/>
        <v>19296.80509600004</v>
      </c>
      <c r="S150" s="103">
        <f t="shared" si="42"/>
        <v>672142.23830550001</v>
      </c>
      <c r="T150" s="100">
        <f t="shared" si="43"/>
        <v>848634.43778500007</v>
      </c>
      <c r="U150" s="122">
        <f t="shared" si="35"/>
        <v>901060.95437308005</v>
      </c>
      <c r="V150" s="101">
        <f t="shared" si="36"/>
        <v>932554.23663141998</v>
      </c>
      <c r="X150" s="105">
        <v>6249.6110000000072</v>
      </c>
      <c r="Y150" s="107">
        <v>887923.67500000005</v>
      </c>
      <c r="Z150" s="104">
        <v>17085.761200000004</v>
      </c>
      <c r="AA150" s="105">
        <v>20156.655500000052</v>
      </c>
      <c r="AB150" s="106">
        <v>912889.99840000004</v>
      </c>
      <c r="AC150" s="107">
        <v>950260.27249999996</v>
      </c>
      <c r="AD150" s="107">
        <f t="shared" si="37"/>
        <v>4499.719920000005</v>
      </c>
      <c r="AE150" s="107">
        <f t="shared" si="38"/>
        <v>14051.639144000004</v>
      </c>
      <c r="AF150" s="107">
        <f t="shared" si="44"/>
        <v>19296.80509600004</v>
      </c>
      <c r="AG150" s="107">
        <f t="shared" si="39"/>
        <v>848634.43778500007</v>
      </c>
      <c r="AH150" s="107">
        <f t="shared" si="45"/>
        <v>901060.95437308005</v>
      </c>
      <c r="AI150" s="107">
        <f t="shared" si="46"/>
        <v>932554.23663141998</v>
      </c>
    </row>
    <row r="151" spans="1:35">
      <c r="A151" s="64" t="s">
        <v>133</v>
      </c>
      <c r="B151" s="64" t="s">
        <v>787</v>
      </c>
      <c r="C151" s="158">
        <v>6740931</v>
      </c>
      <c r="D151" s="159">
        <v>6154329.0044999998</v>
      </c>
      <c r="F151" s="158">
        <v>7258988.1399999997</v>
      </c>
      <c r="G151" s="159">
        <v>6559024</v>
      </c>
      <c r="I151" s="122">
        <v>7380365.9272999996</v>
      </c>
      <c r="J151" s="321">
        <v>6952565</v>
      </c>
      <c r="K151" s="100">
        <v>7133908.3640600005</v>
      </c>
      <c r="L151" s="101">
        <v>7228356.9188133329</v>
      </c>
      <c r="M151" s="102">
        <v>6952565</v>
      </c>
      <c r="N151" s="103">
        <v>6952565</v>
      </c>
      <c r="O151" s="103">
        <f t="shared" si="40"/>
        <v>7113932.1407999992</v>
      </c>
      <c r="P151" s="100">
        <f t="shared" si="41"/>
        <v>7346380.1468559997</v>
      </c>
      <c r="Q151" s="122">
        <f t="shared" si="33"/>
        <v>7202916.4817671999</v>
      </c>
      <c r="R151" s="101">
        <f t="shared" si="34"/>
        <v>7201911.3234823998</v>
      </c>
      <c r="S151" s="103">
        <f t="shared" si="42"/>
        <v>6367279.5111320997</v>
      </c>
      <c r="T151" s="100">
        <f t="shared" si="43"/>
        <v>6766105.2741999999</v>
      </c>
      <c r="U151" s="122">
        <f t="shared" si="35"/>
        <v>6952565</v>
      </c>
      <c r="V151" s="101">
        <f t="shared" si="36"/>
        <v>6952565</v>
      </c>
      <c r="X151" s="105">
        <v>7380365.9272999996</v>
      </c>
      <c r="Y151" s="107">
        <v>6952565</v>
      </c>
      <c r="Z151" s="104">
        <v>7133908.3640600005</v>
      </c>
      <c r="AA151" s="105">
        <v>7228356.9188133329</v>
      </c>
      <c r="AB151" s="106">
        <v>6952565</v>
      </c>
      <c r="AC151" s="107">
        <v>6952565</v>
      </c>
      <c r="AD151" s="107">
        <f t="shared" si="37"/>
        <v>7346380.1468559997</v>
      </c>
      <c r="AE151" s="107">
        <f t="shared" si="38"/>
        <v>7202916.4817671999</v>
      </c>
      <c r="AF151" s="107">
        <f t="shared" si="44"/>
        <v>7201911.3234823998</v>
      </c>
      <c r="AG151" s="107">
        <f t="shared" si="39"/>
        <v>6766105.2741999999</v>
      </c>
      <c r="AH151" s="107">
        <f t="shared" si="45"/>
        <v>6952565</v>
      </c>
      <c r="AI151" s="107">
        <f t="shared" si="46"/>
        <v>6952565</v>
      </c>
    </row>
    <row r="152" spans="1:35">
      <c r="A152" s="64" t="s">
        <v>277</v>
      </c>
      <c r="B152" s="64" t="s">
        <v>788</v>
      </c>
      <c r="C152" s="158">
        <v>0</v>
      </c>
      <c r="D152" s="159">
        <v>789264.00150000001</v>
      </c>
      <c r="F152" s="158">
        <v>0</v>
      </c>
      <c r="G152" s="159">
        <v>687299</v>
      </c>
      <c r="I152" s="122">
        <v>24086.552277333361</v>
      </c>
      <c r="J152" s="321">
        <v>721664</v>
      </c>
      <c r="K152" s="100">
        <v>7290.4038373333296</v>
      </c>
      <c r="L152" s="101">
        <v>0</v>
      </c>
      <c r="M152" s="102">
        <v>757747</v>
      </c>
      <c r="N152" s="103">
        <v>757747</v>
      </c>
      <c r="O152" s="103">
        <f t="shared" si="40"/>
        <v>0</v>
      </c>
      <c r="P152" s="100">
        <f t="shared" si="41"/>
        <v>17342.317639680019</v>
      </c>
      <c r="Q152" s="122">
        <f t="shared" si="33"/>
        <v>11993.325400533338</v>
      </c>
      <c r="R152" s="101">
        <f t="shared" si="34"/>
        <v>2041.3130744533325</v>
      </c>
      <c r="S152" s="103">
        <f t="shared" si="42"/>
        <v>735610.01771069993</v>
      </c>
      <c r="T152" s="100">
        <f t="shared" si="43"/>
        <v>705381.86300000001</v>
      </c>
      <c r="U152" s="122">
        <f t="shared" si="35"/>
        <v>740650.87459999998</v>
      </c>
      <c r="V152" s="101">
        <f t="shared" si="36"/>
        <v>757747</v>
      </c>
      <c r="X152" s="105">
        <v>24086.552277333361</v>
      </c>
      <c r="Y152" s="107">
        <v>721664</v>
      </c>
      <c r="Z152" s="104">
        <v>7290.4038373333296</v>
      </c>
      <c r="AA152" s="105">
        <v>0</v>
      </c>
      <c r="AB152" s="106">
        <v>757747</v>
      </c>
      <c r="AC152" s="107">
        <v>757747</v>
      </c>
      <c r="AD152" s="107">
        <f t="shared" si="37"/>
        <v>17342.317639680019</v>
      </c>
      <c r="AE152" s="107">
        <f t="shared" si="38"/>
        <v>11993.325400533338</v>
      </c>
      <c r="AF152" s="107">
        <f t="shared" si="44"/>
        <v>2041.3130744533325</v>
      </c>
      <c r="AG152" s="107">
        <f t="shared" si="39"/>
        <v>705381.86300000001</v>
      </c>
      <c r="AH152" s="107">
        <f t="shared" si="45"/>
        <v>740650.87459999998</v>
      </c>
      <c r="AI152" s="107">
        <f t="shared" si="46"/>
        <v>757747</v>
      </c>
    </row>
    <row r="153" spans="1:35">
      <c r="A153" s="64" t="s">
        <v>615</v>
      </c>
      <c r="B153" s="64" t="s">
        <v>789</v>
      </c>
      <c r="C153" s="158">
        <v>953127.31</v>
      </c>
      <c r="D153" s="159">
        <v>247000</v>
      </c>
      <c r="F153" s="158">
        <v>981132.64</v>
      </c>
      <c r="G153" s="159">
        <v>252000</v>
      </c>
      <c r="I153" s="122">
        <v>921541.09655999998</v>
      </c>
      <c r="J153" s="321">
        <v>257000</v>
      </c>
      <c r="K153" s="100">
        <v>948381.22780800005</v>
      </c>
      <c r="L153" s="101">
        <v>952015.58322199993</v>
      </c>
      <c r="M153" s="102">
        <v>262000</v>
      </c>
      <c r="N153" s="103">
        <v>262000</v>
      </c>
      <c r="O153" s="103">
        <f t="shared" si="40"/>
        <v>973291.14760000003</v>
      </c>
      <c r="P153" s="100">
        <f t="shared" si="41"/>
        <v>938226.72872320004</v>
      </c>
      <c r="Q153" s="122">
        <f t="shared" si="33"/>
        <v>940865.99105856009</v>
      </c>
      <c r="R153" s="101">
        <f t="shared" si="34"/>
        <v>950997.96370607987</v>
      </c>
      <c r="S153" s="103">
        <f t="shared" si="42"/>
        <v>249631</v>
      </c>
      <c r="T153" s="100">
        <f t="shared" si="43"/>
        <v>254631</v>
      </c>
      <c r="U153" s="122">
        <f t="shared" si="35"/>
        <v>259631</v>
      </c>
      <c r="V153" s="101">
        <f t="shared" si="36"/>
        <v>262000</v>
      </c>
      <c r="X153" s="105">
        <v>921541.09655999998</v>
      </c>
      <c r="Y153" s="107">
        <v>257000</v>
      </c>
      <c r="Z153" s="104">
        <v>948381.22780800005</v>
      </c>
      <c r="AA153" s="105">
        <v>952015.58322199993</v>
      </c>
      <c r="AB153" s="106">
        <v>262000</v>
      </c>
      <c r="AC153" s="107">
        <v>262000</v>
      </c>
      <c r="AD153" s="107">
        <f t="shared" si="37"/>
        <v>938226.72872320004</v>
      </c>
      <c r="AE153" s="107">
        <f t="shared" si="38"/>
        <v>940865.99105856009</v>
      </c>
      <c r="AF153" s="107">
        <f t="shared" si="44"/>
        <v>950997.96370607987</v>
      </c>
      <c r="AG153" s="107">
        <f t="shared" si="39"/>
        <v>254631</v>
      </c>
      <c r="AH153" s="107">
        <f t="shared" si="45"/>
        <v>259631</v>
      </c>
      <c r="AI153" s="107">
        <f t="shared" si="46"/>
        <v>262000</v>
      </c>
    </row>
    <row r="154" spans="1:35">
      <c r="A154" s="64" t="s">
        <v>557</v>
      </c>
      <c r="B154" s="64" t="s">
        <v>790</v>
      </c>
      <c r="C154" s="158">
        <v>0</v>
      </c>
      <c r="D154" s="159">
        <v>2782405.4610000001</v>
      </c>
      <c r="F154" s="158">
        <v>0</v>
      </c>
      <c r="G154" s="159">
        <v>4690956.38</v>
      </c>
      <c r="I154" s="122">
        <v>0</v>
      </c>
      <c r="J154" s="321">
        <v>4657114.7649999997</v>
      </c>
      <c r="K154" s="100">
        <v>0</v>
      </c>
      <c r="L154" s="101">
        <v>0</v>
      </c>
      <c r="M154" s="102">
        <v>4788087.3688000003</v>
      </c>
      <c r="N154" s="103">
        <v>4993797.5488</v>
      </c>
      <c r="O154" s="103">
        <f t="shared" si="40"/>
        <v>0</v>
      </c>
      <c r="P154" s="100">
        <f t="shared" si="41"/>
        <v>0</v>
      </c>
      <c r="Q154" s="122">
        <f t="shared" si="33"/>
        <v>0</v>
      </c>
      <c r="R154" s="101">
        <f t="shared" si="34"/>
        <v>0</v>
      </c>
      <c r="S154" s="103">
        <f t="shared" si="42"/>
        <v>3786684.9545777999</v>
      </c>
      <c r="T154" s="100">
        <f t="shared" si="43"/>
        <v>4673148.9221870005</v>
      </c>
      <c r="U154" s="122">
        <f t="shared" si="35"/>
        <v>4726032.54911956</v>
      </c>
      <c r="V154" s="101">
        <f t="shared" si="36"/>
        <v>4896332.0655160006</v>
      </c>
      <c r="X154" s="105">
        <v>0</v>
      </c>
      <c r="Y154" s="107">
        <v>4657114.7649999997</v>
      </c>
      <c r="Z154" s="104">
        <v>0</v>
      </c>
      <c r="AA154" s="105">
        <v>0</v>
      </c>
      <c r="AB154" s="106">
        <v>4788087.3688000003</v>
      </c>
      <c r="AC154" s="107">
        <v>4993797.5488</v>
      </c>
      <c r="AD154" s="107">
        <f t="shared" si="37"/>
        <v>0</v>
      </c>
      <c r="AE154" s="107">
        <f t="shared" si="38"/>
        <v>0</v>
      </c>
      <c r="AF154" s="107">
        <f t="shared" si="44"/>
        <v>0</v>
      </c>
      <c r="AG154" s="107">
        <f t="shared" si="39"/>
        <v>4673148.9221870005</v>
      </c>
      <c r="AH154" s="107">
        <f t="shared" si="45"/>
        <v>4726032.54911956</v>
      </c>
      <c r="AI154" s="107">
        <f t="shared" si="46"/>
        <v>4896332.0655160006</v>
      </c>
    </row>
    <row r="155" spans="1:35">
      <c r="A155" s="64" t="s">
        <v>423</v>
      </c>
      <c r="B155" s="64" t="s">
        <v>791</v>
      </c>
      <c r="C155" s="158">
        <v>35221.379999999997</v>
      </c>
      <c r="D155" s="159">
        <v>82528.62</v>
      </c>
      <c r="F155" s="158">
        <v>40026.51</v>
      </c>
      <c r="G155" s="159">
        <v>146082.73000000001</v>
      </c>
      <c r="I155" s="122">
        <v>38213.107800000013</v>
      </c>
      <c r="J155" s="321">
        <v>155000</v>
      </c>
      <c r="K155" s="100">
        <v>35172.044699999991</v>
      </c>
      <c r="L155" s="101">
        <v>32746.370100000004</v>
      </c>
      <c r="M155" s="102">
        <v>155000</v>
      </c>
      <c r="N155" s="103">
        <v>155000</v>
      </c>
      <c r="O155" s="103">
        <f t="shared" si="40"/>
        <v>38681.073600000003</v>
      </c>
      <c r="P155" s="100">
        <f t="shared" si="41"/>
        <v>38720.86041600001</v>
      </c>
      <c r="Q155" s="122">
        <f t="shared" si="33"/>
        <v>36023.542367999995</v>
      </c>
      <c r="R155" s="101">
        <f t="shared" si="34"/>
        <v>33425.558988000004</v>
      </c>
      <c r="S155" s="103">
        <f t="shared" si="42"/>
        <v>115970.792682</v>
      </c>
      <c r="T155" s="100">
        <f t="shared" si="43"/>
        <v>150774.997474</v>
      </c>
      <c r="U155" s="122">
        <f t="shared" si="35"/>
        <v>155000</v>
      </c>
      <c r="V155" s="101">
        <f t="shared" si="36"/>
        <v>155000</v>
      </c>
      <c r="X155" s="105">
        <v>38213.107800000013</v>
      </c>
      <c r="Y155" s="107">
        <v>155000</v>
      </c>
      <c r="Z155" s="104">
        <v>35172.044699999991</v>
      </c>
      <c r="AA155" s="105">
        <v>32746.370100000004</v>
      </c>
      <c r="AB155" s="106">
        <v>155000</v>
      </c>
      <c r="AC155" s="107">
        <v>155000</v>
      </c>
      <c r="AD155" s="107">
        <f t="shared" si="37"/>
        <v>38720.86041600001</v>
      </c>
      <c r="AE155" s="107">
        <f t="shared" si="38"/>
        <v>36023.542367999995</v>
      </c>
      <c r="AF155" s="107">
        <f t="shared" si="44"/>
        <v>33425.558988000004</v>
      </c>
      <c r="AG155" s="107">
        <f t="shared" si="39"/>
        <v>150774.997474</v>
      </c>
      <c r="AH155" s="107">
        <f t="shared" si="45"/>
        <v>155000</v>
      </c>
      <c r="AI155" s="107">
        <f t="shared" si="46"/>
        <v>155000</v>
      </c>
    </row>
    <row r="156" spans="1:35">
      <c r="A156" s="64" t="s">
        <v>419</v>
      </c>
      <c r="B156" s="64" t="s">
        <v>922</v>
      </c>
      <c r="C156" s="158">
        <v>3602065.43</v>
      </c>
      <c r="D156" s="159">
        <v>6466009.5674999999</v>
      </c>
      <c r="F156" s="158">
        <v>3726642.36</v>
      </c>
      <c r="G156" s="159">
        <v>11316941</v>
      </c>
      <c r="I156" s="122">
        <v>3001145.4928000011</v>
      </c>
      <c r="J156" s="321">
        <v>11882329</v>
      </c>
      <c r="K156" s="100">
        <v>2673556.3726000004</v>
      </c>
      <c r="L156" s="101">
        <v>2097767.1239999998</v>
      </c>
      <c r="M156" s="102">
        <v>11882329</v>
      </c>
      <c r="N156" s="103">
        <v>11882329</v>
      </c>
      <c r="O156" s="103">
        <f t="shared" si="40"/>
        <v>3691760.8196</v>
      </c>
      <c r="P156" s="100">
        <f t="shared" si="41"/>
        <v>3204284.6156160007</v>
      </c>
      <c r="Q156" s="122">
        <f t="shared" si="33"/>
        <v>2765281.3262560004</v>
      </c>
      <c r="R156" s="101">
        <f t="shared" si="34"/>
        <v>2258988.1136079999</v>
      </c>
      <c r="S156" s="103">
        <f t="shared" si="42"/>
        <v>9018569.6872815005</v>
      </c>
      <c r="T156" s="100">
        <f t="shared" si="43"/>
        <v>11614448.1656</v>
      </c>
      <c r="U156" s="122">
        <f t="shared" si="35"/>
        <v>11882329</v>
      </c>
      <c r="V156" s="101">
        <f t="shared" si="36"/>
        <v>11882329</v>
      </c>
      <c r="X156" s="105">
        <v>3001145.4928000011</v>
      </c>
      <c r="Y156" s="107">
        <v>11882329</v>
      </c>
      <c r="Z156" s="104">
        <v>2673556.3726000004</v>
      </c>
      <c r="AA156" s="105">
        <v>2097767.1239999998</v>
      </c>
      <c r="AB156" s="106">
        <v>11882329</v>
      </c>
      <c r="AC156" s="107">
        <v>11882329</v>
      </c>
      <c r="AD156" s="107">
        <f t="shared" si="37"/>
        <v>3204284.6156160007</v>
      </c>
      <c r="AE156" s="107">
        <f t="shared" si="38"/>
        <v>2765281.3262560004</v>
      </c>
      <c r="AF156" s="107">
        <f t="shared" si="44"/>
        <v>2258988.1136079999</v>
      </c>
      <c r="AG156" s="107">
        <f t="shared" si="39"/>
        <v>11614448.1656</v>
      </c>
      <c r="AH156" s="107">
        <f t="shared" si="45"/>
        <v>11882329</v>
      </c>
      <c r="AI156" s="107">
        <f t="shared" si="46"/>
        <v>11882329</v>
      </c>
    </row>
    <row r="157" spans="1:35">
      <c r="A157" s="64" t="s">
        <v>433</v>
      </c>
      <c r="B157" s="64" t="s">
        <v>792</v>
      </c>
      <c r="C157" s="158">
        <v>0</v>
      </c>
      <c r="D157" s="159">
        <v>30144209.513999999</v>
      </c>
      <c r="F157" s="158">
        <v>0</v>
      </c>
      <c r="G157" s="159">
        <v>36381808</v>
      </c>
      <c r="I157" s="122">
        <v>0</v>
      </c>
      <c r="J157" s="321">
        <v>40996194.994999997</v>
      </c>
      <c r="K157" s="100">
        <v>0</v>
      </c>
      <c r="L157" s="101">
        <v>0</v>
      </c>
      <c r="M157" s="102">
        <v>42149205.152000003</v>
      </c>
      <c r="N157" s="103">
        <v>43959998.4652</v>
      </c>
      <c r="O157" s="103">
        <f t="shared" si="40"/>
        <v>0</v>
      </c>
      <c r="P157" s="100">
        <f t="shared" si="41"/>
        <v>0</v>
      </c>
      <c r="Q157" s="122">
        <f t="shared" si="33"/>
        <v>0</v>
      </c>
      <c r="R157" s="101">
        <f t="shared" si="34"/>
        <v>0</v>
      </c>
      <c r="S157" s="103">
        <f t="shared" si="42"/>
        <v>33426433.837333202</v>
      </c>
      <c r="T157" s="100">
        <f t="shared" si="43"/>
        <v>38809898.436768994</v>
      </c>
      <c r="U157" s="122">
        <f t="shared" si="35"/>
        <v>41602908.939613402</v>
      </c>
      <c r="V157" s="101">
        <f t="shared" si="36"/>
        <v>43102044.593405843</v>
      </c>
      <c r="X157" s="105">
        <v>0</v>
      </c>
      <c r="Y157" s="107">
        <v>40996194.994999997</v>
      </c>
      <c r="Z157" s="104">
        <v>0</v>
      </c>
      <c r="AA157" s="105">
        <v>0</v>
      </c>
      <c r="AB157" s="106">
        <v>42149205.152000003</v>
      </c>
      <c r="AC157" s="107">
        <v>43959998.4652</v>
      </c>
      <c r="AD157" s="107">
        <f t="shared" si="37"/>
        <v>0</v>
      </c>
      <c r="AE157" s="107">
        <f t="shared" si="38"/>
        <v>0</v>
      </c>
      <c r="AF157" s="107">
        <f t="shared" si="44"/>
        <v>0</v>
      </c>
      <c r="AG157" s="107">
        <f t="shared" si="39"/>
        <v>38809898.436768994</v>
      </c>
      <c r="AH157" s="107">
        <f t="shared" si="45"/>
        <v>41602908.939613402</v>
      </c>
      <c r="AI157" s="107">
        <f t="shared" si="46"/>
        <v>43102044.593405843</v>
      </c>
    </row>
    <row r="158" spans="1:35">
      <c r="A158" s="64" t="s">
        <v>589</v>
      </c>
      <c r="B158" s="64" t="s">
        <v>793</v>
      </c>
      <c r="C158" s="158">
        <v>507578.06</v>
      </c>
      <c r="D158" s="159">
        <v>1407051.9352500001</v>
      </c>
      <c r="F158" s="158">
        <v>448092.87</v>
      </c>
      <c r="G158" s="159">
        <v>2539839.6637499998</v>
      </c>
      <c r="I158" s="122">
        <v>497793.34470000007</v>
      </c>
      <c r="J158" s="321">
        <v>2557034.5024999999</v>
      </c>
      <c r="K158" s="100">
        <v>500999.97640000033</v>
      </c>
      <c r="L158" s="101">
        <v>539623.81170000019</v>
      </c>
      <c r="M158" s="102">
        <v>2646949.6349999998</v>
      </c>
      <c r="N158" s="103">
        <v>2732179.0975000001</v>
      </c>
      <c r="O158" s="103">
        <f t="shared" si="40"/>
        <v>464748.72320000001</v>
      </c>
      <c r="P158" s="100">
        <f t="shared" si="41"/>
        <v>483877.21178400004</v>
      </c>
      <c r="Q158" s="122">
        <f t="shared" si="33"/>
        <v>500102.11952400027</v>
      </c>
      <c r="R158" s="101">
        <f t="shared" si="34"/>
        <v>528809.13781600026</v>
      </c>
      <c r="S158" s="103">
        <f t="shared" si="42"/>
        <v>2003124.8379867</v>
      </c>
      <c r="T158" s="100">
        <f t="shared" si="43"/>
        <v>2548887.5879002502</v>
      </c>
      <c r="U158" s="122">
        <f t="shared" si="35"/>
        <v>2604347.8452214999</v>
      </c>
      <c r="V158" s="101">
        <f t="shared" si="36"/>
        <v>2691797.3781674998</v>
      </c>
      <c r="X158" s="105">
        <v>497793.34470000007</v>
      </c>
      <c r="Y158" s="107">
        <v>2557034.5024999999</v>
      </c>
      <c r="Z158" s="104">
        <v>500999.97640000033</v>
      </c>
      <c r="AA158" s="105">
        <v>539623.81170000019</v>
      </c>
      <c r="AB158" s="106">
        <v>2646949.6349999998</v>
      </c>
      <c r="AC158" s="107">
        <v>2732179.0975000001</v>
      </c>
      <c r="AD158" s="107">
        <f t="shared" si="37"/>
        <v>483877.21178400004</v>
      </c>
      <c r="AE158" s="107">
        <f t="shared" si="38"/>
        <v>500102.11952400027</v>
      </c>
      <c r="AF158" s="107">
        <f t="shared" si="44"/>
        <v>528809.13781600026</v>
      </c>
      <c r="AG158" s="107">
        <f t="shared" si="39"/>
        <v>2548887.5879002502</v>
      </c>
      <c r="AH158" s="107">
        <f t="shared" si="45"/>
        <v>2604347.8452214999</v>
      </c>
      <c r="AI158" s="107">
        <f t="shared" si="46"/>
        <v>2691797.3781674998</v>
      </c>
    </row>
    <row r="159" spans="1:35">
      <c r="A159" s="64" t="s">
        <v>273</v>
      </c>
      <c r="B159" s="64" t="s">
        <v>794</v>
      </c>
      <c r="C159" s="158">
        <v>504123.79</v>
      </c>
      <c r="D159" s="159">
        <v>690551.2095</v>
      </c>
      <c r="F159" s="158">
        <v>414676.5</v>
      </c>
      <c r="G159" s="159">
        <v>687924</v>
      </c>
      <c r="I159" s="122">
        <v>468461.99898533343</v>
      </c>
      <c r="J159" s="321">
        <v>756716</v>
      </c>
      <c r="K159" s="100">
        <v>477625.47609999991</v>
      </c>
      <c r="L159" s="101">
        <v>472296.1916266667</v>
      </c>
      <c r="M159" s="102">
        <v>832388</v>
      </c>
      <c r="N159" s="103">
        <v>832388</v>
      </c>
      <c r="O159" s="103">
        <f t="shared" si="40"/>
        <v>439721.74120000005</v>
      </c>
      <c r="P159" s="100">
        <f t="shared" si="41"/>
        <v>453402.05926944001</v>
      </c>
      <c r="Q159" s="122">
        <f t="shared" si="33"/>
        <v>475059.70250789332</v>
      </c>
      <c r="R159" s="101">
        <f t="shared" si="34"/>
        <v>473788.39127919998</v>
      </c>
      <c r="S159" s="103">
        <f t="shared" si="42"/>
        <v>689168.77186109999</v>
      </c>
      <c r="T159" s="100">
        <f t="shared" si="43"/>
        <v>724122.3504</v>
      </c>
      <c r="U159" s="122">
        <f t="shared" si="35"/>
        <v>796534.60639999993</v>
      </c>
      <c r="V159" s="101">
        <f t="shared" si="36"/>
        <v>832388</v>
      </c>
      <c r="X159" s="105">
        <v>468461.99898533343</v>
      </c>
      <c r="Y159" s="107">
        <v>756716</v>
      </c>
      <c r="Z159" s="104">
        <v>477625.47609999991</v>
      </c>
      <c r="AA159" s="105">
        <v>472296.1916266667</v>
      </c>
      <c r="AB159" s="106">
        <v>832388</v>
      </c>
      <c r="AC159" s="107">
        <v>832388</v>
      </c>
      <c r="AD159" s="107">
        <f t="shared" si="37"/>
        <v>453402.05926944001</v>
      </c>
      <c r="AE159" s="107">
        <f t="shared" si="38"/>
        <v>475059.70250789332</v>
      </c>
      <c r="AF159" s="107">
        <f t="shared" si="44"/>
        <v>473788.39127919998</v>
      </c>
      <c r="AG159" s="107">
        <f t="shared" si="39"/>
        <v>724122.3504</v>
      </c>
      <c r="AH159" s="107">
        <f t="shared" si="45"/>
        <v>796534.60639999993</v>
      </c>
      <c r="AI159" s="107">
        <f t="shared" si="46"/>
        <v>832388</v>
      </c>
    </row>
    <row r="160" spans="1:35">
      <c r="A160" s="64" t="s">
        <v>351</v>
      </c>
      <c r="B160" s="64" t="s">
        <v>976</v>
      </c>
      <c r="C160" s="158">
        <v>123915.33</v>
      </c>
      <c r="D160" s="159">
        <v>412289.6655</v>
      </c>
      <c r="F160" s="158">
        <v>27672.400000000001</v>
      </c>
      <c r="G160" s="159">
        <v>450000</v>
      </c>
      <c r="I160" s="122">
        <v>69420.998893333322</v>
      </c>
      <c r="J160" s="321">
        <v>450000</v>
      </c>
      <c r="K160" s="100">
        <v>49034.226699999934</v>
      </c>
      <c r="L160" s="101">
        <v>40054.764533333313</v>
      </c>
      <c r="M160" s="102">
        <v>450000</v>
      </c>
      <c r="N160" s="103">
        <v>450000</v>
      </c>
      <c r="O160" s="103">
        <f t="shared" si="40"/>
        <v>54620.420400000003</v>
      </c>
      <c r="P160" s="100">
        <f t="shared" si="41"/>
        <v>57731.391203199993</v>
      </c>
      <c r="Q160" s="122">
        <f t="shared" si="33"/>
        <v>54742.522914133282</v>
      </c>
      <c r="R160" s="101">
        <f t="shared" si="34"/>
        <v>42569.013939999968</v>
      </c>
      <c r="S160" s="103">
        <f t="shared" si="42"/>
        <v>432132.84351390001</v>
      </c>
      <c r="T160" s="100">
        <f t="shared" si="43"/>
        <v>450000</v>
      </c>
      <c r="U160" s="122">
        <f t="shared" si="35"/>
        <v>450000</v>
      </c>
      <c r="V160" s="101">
        <f t="shared" si="36"/>
        <v>450000</v>
      </c>
      <c r="X160" s="105">
        <v>69420.998893333322</v>
      </c>
      <c r="Y160" s="107">
        <v>450000</v>
      </c>
      <c r="Z160" s="104">
        <v>49034.226699999934</v>
      </c>
      <c r="AA160" s="105">
        <v>40054.764533333313</v>
      </c>
      <c r="AB160" s="106">
        <v>450000</v>
      </c>
      <c r="AC160" s="107">
        <v>450000</v>
      </c>
      <c r="AD160" s="107">
        <f t="shared" si="37"/>
        <v>57731.391203199993</v>
      </c>
      <c r="AE160" s="107">
        <f t="shared" si="38"/>
        <v>54742.522914133282</v>
      </c>
      <c r="AF160" s="107">
        <f t="shared" si="44"/>
        <v>42569.013939999968</v>
      </c>
      <c r="AG160" s="107">
        <f t="shared" si="39"/>
        <v>450000</v>
      </c>
      <c r="AH160" s="107">
        <f t="shared" si="45"/>
        <v>450000</v>
      </c>
      <c r="AI160" s="107">
        <f t="shared" si="46"/>
        <v>450000</v>
      </c>
    </row>
    <row r="161" spans="1:35">
      <c r="A161" s="64" t="s">
        <v>329</v>
      </c>
      <c r="B161" s="64" t="s">
        <v>795</v>
      </c>
      <c r="C161" s="158">
        <v>270948.49</v>
      </c>
      <c r="D161" s="159">
        <v>22601.513999999999</v>
      </c>
      <c r="F161" s="158">
        <v>261425.8</v>
      </c>
      <c r="G161" s="159">
        <v>36000</v>
      </c>
      <c r="I161" s="122">
        <v>254237.74470000004</v>
      </c>
      <c r="J161" s="321">
        <v>36000</v>
      </c>
      <c r="K161" s="100">
        <v>261262.56820000001</v>
      </c>
      <c r="L161" s="101">
        <v>271490.342</v>
      </c>
      <c r="M161" s="102">
        <v>36000</v>
      </c>
      <c r="N161" s="103">
        <v>36000</v>
      </c>
      <c r="O161" s="103">
        <f t="shared" si="40"/>
        <v>264092.15319999994</v>
      </c>
      <c r="P161" s="100">
        <f t="shared" si="41"/>
        <v>256250.40018400003</v>
      </c>
      <c r="Q161" s="122">
        <f t="shared" si="33"/>
        <v>259295.61762000003</v>
      </c>
      <c r="R161" s="101">
        <f t="shared" si="34"/>
        <v>268626.565336</v>
      </c>
      <c r="S161" s="103">
        <f t="shared" si="42"/>
        <v>29651.7973332</v>
      </c>
      <c r="T161" s="100">
        <f t="shared" si="43"/>
        <v>36000</v>
      </c>
      <c r="U161" s="122">
        <f t="shared" si="35"/>
        <v>36000</v>
      </c>
      <c r="V161" s="101">
        <f t="shared" si="36"/>
        <v>36000</v>
      </c>
      <c r="X161" s="105">
        <v>254237.74470000004</v>
      </c>
      <c r="Y161" s="107">
        <v>36000</v>
      </c>
      <c r="Z161" s="104">
        <v>261262.56820000001</v>
      </c>
      <c r="AA161" s="105">
        <v>271490.342</v>
      </c>
      <c r="AB161" s="106">
        <v>36000</v>
      </c>
      <c r="AC161" s="107">
        <v>36000</v>
      </c>
      <c r="AD161" s="107">
        <f t="shared" si="37"/>
        <v>256250.40018400003</v>
      </c>
      <c r="AE161" s="107">
        <f t="shared" si="38"/>
        <v>259295.61762000003</v>
      </c>
      <c r="AF161" s="107">
        <f t="shared" si="44"/>
        <v>268626.565336</v>
      </c>
      <c r="AG161" s="107">
        <f t="shared" si="39"/>
        <v>36000</v>
      </c>
      <c r="AH161" s="107">
        <f t="shared" si="45"/>
        <v>36000</v>
      </c>
      <c r="AI161" s="107">
        <f t="shared" si="46"/>
        <v>36000</v>
      </c>
    </row>
    <row r="162" spans="1:35">
      <c r="A162" s="64" t="s">
        <v>357</v>
      </c>
      <c r="B162" s="64" t="s">
        <v>796</v>
      </c>
      <c r="C162" s="158">
        <v>393306.89</v>
      </c>
      <c r="D162" s="159">
        <v>1298318.1105</v>
      </c>
      <c r="F162" s="158">
        <v>368161.2</v>
      </c>
      <c r="G162" s="159">
        <v>1500000</v>
      </c>
      <c r="I162" s="122">
        <v>393465.64519999991</v>
      </c>
      <c r="J162" s="321">
        <v>1573148</v>
      </c>
      <c r="K162" s="100">
        <v>387050.86580000026</v>
      </c>
      <c r="L162" s="101">
        <v>415146.1822000001</v>
      </c>
      <c r="M162" s="102">
        <v>1606681</v>
      </c>
      <c r="N162" s="103">
        <v>1637634</v>
      </c>
      <c r="O162" s="103">
        <f t="shared" si="40"/>
        <v>375201.99320000003</v>
      </c>
      <c r="P162" s="100">
        <f t="shared" si="41"/>
        <v>386380.40054399992</v>
      </c>
      <c r="Q162" s="122">
        <f t="shared" si="33"/>
        <v>388847.0040320002</v>
      </c>
      <c r="R162" s="101">
        <f t="shared" si="34"/>
        <v>407279.49360800011</v>
      </c>
      <c r="S162" s="103">
        <f t="shared" si="42"/>
        <v>1404443.1207548999</v>
      </c>
      <c r="T162" s="100">
        <f t="shared" si="43"/>
        <v>1538490.4775999999</v>
      </c>
      <c r="U162" s="122">
        <f t="shared" si="35"/>
        <v>1590793.0646000002</v>
      </c>
      <c r="V162" s="101">
        <f t="shared" si="36"/>
        <v>1622968.4686</v>
      </c>
      <c r="X162" s="105">
        <v>393465.64519999991</v>
      </c>
      <c r="Y162" s="107">
        <v>1573148</v>
      </c>
      <c r="Z162" s="104">
        <v>387050.86580000026</v>
      </c>
      <c r="AA162" s="105">
        <v>415146.1822000001</v>
      </c>
      <c r="AB162" s="106">
        <v>1606681</v>
      </c>
      <c r="AC162" s="107">
        <v>1637634</v>
      </c>
      <c r="AD162" s="107">
        <f t="shared" si="37"/>
        <v>386380.40054399992</v>
      </c>
      <c r="AE162" s="107">
        <f t="shared" si="38"/>
        <v>388847.0040320002</v>
      </c>
      <c r="AF162" s="107">
        <f t="shared" si="44"/>
        <v>407279.49360800011</v>
      </c>
      <c r="AG162" s="107">
        <f t="shared" si="39"/>
        <v>1538490.4775999999</v>
      </c>
      <c r="AH162" s="107">
        <f t="shared" si="45"/>
        <v>1590793.0646000002</v>
      </c>
      <c r="AI162" s="107">
        <f t="shared" si="46"/>
        <v>1622968.4686</v>
      </c>
    </row>
    <row r="163" spans="1:35">
      <c r="A163" s="64" t="s">
        <v>463</v>
      </c>
      <c r="B163" s="64" t="s">
        <v>797</v>
      </c>
      <c r="C163" s="158">
        <v>570032.48</v>
      </c>
      <c r="D163" s="159">
        <v>1538772.5179499998</v>
      </c>
      <c r="F163" s="158">
        <v>457538.6</v>
      </c>
      <c r="G163" s="159">
        <v>1995000</v>
      </c>
      <c r="I163" s="122">
        <v>458550.83159999986</v>
      </c>
      <c r="J163" s="321">
        <v>2240000</v>
      </c>
      <c r="K163" s="100">
        <v>422592.52340000006</v>
      </c>
      <c r="L163" s="101">
        <v>445758.85879999958</v>
      </c>
      <c r="M163" s="102">
        <v>2240000</v>
      </c>
      <c r="N163" s="103">
        <v>2240000</v>
      </c>
      <c r="O163" s="103">
        <f t="shared" si="40"/>
        <v>489036.88639999996</v>
      </c>
      <c r="P163" s="100">
        <f t="shared" si="41"/>
        <v>458267.40675199992</v>
      </c>
      <c r="Q163" s="122">
        <f t="shared" si="33"/>
        <v>432660.84969599999</v>
      </c>
      <c r="R163" s="101">
        <f t="shared" si="34"/>
        <v>439272.2848879997</v>
      </c>
      <c r="S163" s="103">
        <f t="shared" si="42"/>
        <v>1778839.4190047099</v>
      </c>
      <c r="T163" s="100">
        <f t="shared" si="43"/>
        <v>2123919</v>
      </c>
      <c r="U163" s="122">
        <f t="shared" si="35"/>
        <v>2240000</v>
      </c>
      <c r="V163" s="101">
        <f t="shared" si="36"/>
        <v>2240000</v>
      </c>
      <c r="X163" s="105">
        <v>458550.83159999986</v>
      </c>
      <c r="Y163" s="107">
        <v>2240000</v>
      </c>
      <c r="Z163" s="104">
        <v>422592.52340000006</v>
      </c>
      <c r="AA163" s="105">
        <v>445758.85879999958</v>
      </c>
      <c r="AB163" s="106">
        <v>2240000</v>
      </c>
      <c r="AC163" s="107">
        <v>2240000</v>
      </c>
      <c r="AD163" s="107">
        <f t="shared" si="37"/>
        <v>458267.40675199992</v>
      </c>
      <c r="AE163" s="107">
        <f t="shared" si="38"/>
        <v>432660.84969599999</v>
      </c>
      <c r="AF163" s="107">
        <f t="shared" si="44"/>
        <v>439272.2848879997</v>
      </c>
      <c r="AG163" s="107">
        <f t="shared" si="39"/>
        <v>2123919</v>
      </c>
      <c r="AH163" s="107">
        <f t="shared" si="45"/>
        <v>2240000</v>
      </c>
      <c r="AI163" s="107">
        <f t="shared" si="46"/>
        <v>2240000</v>
      </c>
    </row>
    <row r="164" spans="1:35">
      <c r="A164" s="64" t="s">
        <v>555</v>
      </c>
      <c r="B164" s="64" t="s">
        <v>798</v>
      </c>
      <c r="C164" s="158">
        <v>944412.45</v>
      </c>
      <c r="D164" s="159">
        <v>1672292.5455</v>
      </c>
      <c r="F164" s="158">
        <v>1099068.8</v>
      </c>
      <c r="G164" s="159">
        <v>2000000</v>
      </c>
      <c r="I164" s="122">
        <v>1115954.7743000002</v>
      </c>
      <c r="J164" s="321">
        <v>2500000</v>
      </c>
      <c r="K164" s="100">
        <v>1040424.2697000001</v>
      </c>
      <c r="L164" s="101">
        <v>981851.85549999995</v>
      </c>
      <c r="M164" s="102">
        <v>2700000</v>
      </c>
      <c r="N164" s="103">
        <v>2900000</v>
      </c>
      <c r="O164" s="103">
        <f t="shared" si="40"/>
        <v>1055765.0219999999</v>
      </c>
      <c r="P164" s="100">
        <f t="shared" si="41"/>
        <v>1111226.7014960002</v>
      </c>
      <c r="Q164" s="122">
        <f t="shared" si="33"/>
        <v>1061572.8109880001</v>
      </c>
      <c r="R164" s="101">
        <f t="shared" si="34"/>
        <v>998252.13147599995</v>
      </c>
      <c r="S164" s="103">
        <f t="shared" si="42"/>
        <v>1844732.2080579</v>
      </c>
      <c r="T164" s="100">
        <f t="shared" si="43"/>
        <v>2263100</v>
      </c>
      <c r="U164" s="122">
        <f t="shared" si="35"/>
        <v>2605240</v>
      </c>
      <c r="V164" s="101">
        <f t="shared" si="36"/>
        <v>2805240</v>
      </c>
      <c r="X164" s="105">
        <v>1115954.7743000002</v>
      </c>
      <c r="Y164" s="107">
        <v>2500000</v>
      </c>
      <c r="Z164" s="104">
        <v>1040424.2697000001</v>
      </c>
      <c r="AA164" s="105">
        <v>981851.85549999995</v>
      </c>
      <c r="AB164" s="106">
        <v>2700000</v>
      </c>
      <c r="AC164" s="107">
        <v>2900000</v>
      </c>
      <c r="AD164" s="107">
        <f t="shared" si="37"/>
        <v>1111226.7014960002</v>
      </c>
      <c r="AE164" s="107">
        <f t="shared" si="38"/>
        <v>1061572.8109880001</v>
      </c>
      <c r="AF164" s="107">
        <f t="shared" si="44"/>
        <v>998252.13147599995</v>
      </c>
      <c r="AG164" s="107">
        <f t="shared" si="39"/>
        <v>2263100</v>
      </c>
      <c r="AH164" s="107">
        <f t="shared" si="45"/>
        <v>2605240</v>
      </c>
      <c r="AI164" s="107">
        <f t="shared" si="46"/>
        <v>2805240</v>
      </c>
    </row>
    <row r="165" spans="1:35">
      <c r="A165" s="64" t="s">
        <v>145</v>
      </c>
      <c r="B165" s="64" t="s">
        <v>799</v>
      </c>
      <c r="C165" s="158">
        <v>0</v>
      </c>
      <c r="D165" s="159">
        <v>1705500</v>
      </c>
      <c r="F165" s="158">
        <v>0</v>
      </c>
      <c r="G165" s="159">
        <v>1800387</v>
      </c>
      <c r="I165" s="122">
        <v>0</v>
      </c>
      <c r="J165" s="321">
        <v>1834634.38</v>
      </c>
      <c r="K165" s="100">
        <v>0</v>
      </c>
      <c r="L165" s="101">
        <v>0</v>
      </c>
      <c r="M165" s="102">
        <v>1886234.7084000001</v>
      </c>
      <c r="N165" s="103">
        <v>1967276.54</v>
      </c>
      <c r="O165" s="103">
        <f t="shared" si="40"/>
        <v>0</v>
      </c>
      <c r="P165" s="100">
        <f t="shared" si="41"/>
        <v>0</v>
      </c>
      <c r="Q165" s="122">
        <f t="shared" si="33"/>
        <v>0</v>
      </c>
      <c r="R165" s="101">
        <f t="shared" si="34"/>
        <v>0</v>
      </c>
      <c r="S165" s="103">
        <f t="shared" si="42"/>
        <v>1755429.5394000001</v>
      </c>
      <c r="T165" s="100">
        <f t="shared" si="43"/>
        <v>1818407.9713559998</v>
      </c>
      <c r="U165" s="122">
        <f t="shared" si="35"/>
        <v>1861786.47280408</v>
      </c>
      <c r="V165" s="101">
        <f t="shared" si="36"/>
        <v>1928878.9201879201</v>
      </c>
      <c r="X165" s="105">
        <v>0</v>
      </c>
      <c r="Y165" s="107">
        <v>1834634.38</v>
      </c>
      <c r="Z165" s="104">
        <v>0</v>
      </c>
      <c r="AA165" s="105">
        <v>0</v>
      </c>
      <c r="AB165" s="106">
        <v>1886234.7084000001</v>
      </c>
      <c r="AC165" s="107">
        <v>1967276.54</v>
      </c>
      <c r="AD165" s="107">
        <f t="shared" si="37"/>
        <v>0</v>
      </c>
      <c r="AE165" s="107">
        <f t="shared" si="38"/>
        <v>0</v>
      </c>
      <c r="AF165" s="107">
        <f t="shared" si="44"/>
        <v>0</v>
      </c>
      <c r="AG165" s="107">
        <f t="shared" si="39"/>
        <v>1818407.9713559998</v>
      </c>
      <c r="AH165" s="107">
        <f t="shared" si="45"/>
        <v>1861786.47280408</v>
      </c>
      <c r="AI165" s="107">
        <f t="shared" si="46"/>
        <v>1928878.9201879201</v>
      </c>
    </row>
    <row r="166" spans="1:35">
      <c r="A166" s="64" t="s">
        <v>113</v>
      </c>
      <c r="B166" s="64" t="s">
        <v>800</v>
      </c>
      <c r="C166" s="158">
        <v>1418631.79</v>
      </c>
      <c r="D166" s="159">
        <v>1750673.2080000001</v>
      </c>
      <c r="F166" s="158">
        <v>1491896.33</v>
      </c>
      <c r="G166" s="159">
        <v>1900000</v>
      </c>
      <c r="I166" s="122">
        <v>1249361.6558399999</v>
      </c>
      <c r="J166" s="321">
        <v>1950000</v>
      </c>
      <c r="K166" s="100">
        <v>1155661.209750667</v>
      </c>
      <c r="L166" s="101">
        <v>1009390.2229393332</v>
      </c>
      <c r="M166" s="102">
        <v>2010000</v>
      </c>
      <c r="N166" s="103">
        <v>2010000</v>
      </c>
      <c r="O166" s="103">
        <f t="shared" si="40"/>
        <v>1471382.2588</v>
      </c>
      <c r="P166" s="100">
        <f t="shared" si="41"/>
        <v>1317271.3646048</v>
      </c>
      <c r="Q166" s="122">
        <f t="shared" si="33"/>
        <v>1181897.3346556802</v>
      </c>
      <c r="R166" s="101">
        <f t="shared" si="34"/>
        <v>1050346.0992465066</v>
      </c>
      <c r="S166" s="103">
        <f t="shared" si="42"/>
        <v>1829248.9659504001</v>
      </c>
      <c r="T166" s="100">
        <f t="shared" si="43"/>
        <v>1926310</v>
      </c>
      <c r="U166" s="122">
        <f t="shared" si="35"/>
        <v>1981572</v>
      </c>
      <c r="V166" s="101">
        <f t="shared" si="36"/>
        <v>2010000</v>
      </c>
      <c r="X166" s="105">
        <v>1249361.6558399999</v>
      </c>
      <c r="Y166" s="107">
        <v>1950000</v>
      </c>
      <c r="Z166" s="104">
        <v>1155661.209750667</v>
      </c>
      <c r="AA166" s="105">
        <v>1009390.2229393332</v>
      </c>
      <c r="AB166" s="106">
        <v>2010000</v>
      </c>
      <c r="AC166" s="107">
        <v>2010000</v>
      </c>
      <c r="AD166" s="107">
        <f t="shared" si="37"/>
        <v>1317271.3646048</v>
      </c>
      <c r="AE166" s="107">
        <f t="shared" si="38"/>
        <v>1181897.3346556802</v>
      </c>
      <c r="AF166" s="107">
        <f t="shared" si="44"/>
        <v>1050346.0992465066</v>
      </c>
      <c r="AG166" s="107">
        <f t="shared" si="39"/>
        <v>1926310</v>
      </c>
      <c r="AH166" s="107">
        <f t="shared" si="45"/>
        <v>1981572</v>
      </c>
      <c r="AI166" s="107">
        <f t="shared" si="46"/>
        <v>2010000</v>
      </c>
    </row>
    <row r="167" spans="1:35">
      <c r="A167" s="64" t="s">
        <v>233</v>
      </c>
      <c r="B167" s="64" t="s">
        <v>801</v>
      </c>
      <c r="C167" s="158">
        <v>0</v>
      </c>
      <c r="D167" s="159">
        <v>11405613</v>
      </c>
      <c r="F167" s="158">
        <v>0</v>
      </c>
      <c r="G167" s="159">
        <v>11975894</v>
      </c>
      <c r="I167" s="122">
        <v>0</v>
      </c>
      <c r="J167" s="321">
        <v>12574688</v>
      </c>
      <c r="K167" s="100">
        <v>0</v>
      </c>
      <c r="L167" s="101">
        <v>0</v>
      </c>
      <c r="M167" s="102">
        <v>13203423</v>
      </c>
      <c r="N167" s="103">
        <v>13203423</v>
      </c>
      <c r="O167" s="103">
        <f t="shared" si="40"/>
        <v>0</v>
      </c>
      <c r="P167" s="100">
        <f t="shared" si="41"/>
        <v>0</v>
      </c>
      <c r="Q167" s="122">
        <f t="shared" si="33"/>
        <v>0</v>
      </c>
      <c r="R167" s="101">
        <f t="shared" si="34"/>
        <v>0</v>
      </c>
      <c r="S167" s="103">
        <f t="shared" si="42"/>
        <v>11705694.862199999</v>
      </c>
      <c r="T167" s="100">
        <f t="shared" si="43"/>
        <v>12290979.402800001</v>
      </c>
      <c r="U167" s="122">
        <f t="shared" si="35"/>
        <v>12905528.357000001</v>
      </c>
      <c r="V167" s="101">
        <f t="shared" si="36"/>
        <v>13203423</v>
      </c>
      <c r="X167" s="105">
        <v>0</v>
      </c>
      <c r="Y167" s="107">
        <v>12574688</v>
      </c>
      <c r="Z167" s="104">
        <v>0</v>
      </c>
      <c r="AA167" s="105">
        <v>0</v>
      </c>
      <c r="AB167" s="106">
        <v>13203423</v>
      </c>
      <c r="AC167" s="107">
        <v>13203423</v>
      </c>
      <c r="AD167" s="107">
        <f t="shared" si="37"/>
        <v>0</v>
      </c>
      <c r="AE167" s="107">
        <f t="shared" si="38"/>
        <v>0</v>
      </c>
      <c r="AF167" s="107">
        <f t="shared" si="44"/>
        <v>0</v>
      </c>
      <c r="AG167" s="107">
        <f t="shared" si="39"/>
        <v>12290979.402800001</v>
      </c>
      <c r="AH167" s="107">
        <f t="shared" si="45"/>
        <v>12905528.357000001</v>
      </c>
      <c r="AI167" s="107">
        <f t="shared" si="46"/>
        <v>13203423</v>
      </c>
    </row>
    <row r="168" spans="1:35">
      <c r="A168" s="64" t="s">
        <v>325</v>
      </c>
      <c r="B168" s="64" t="s">
        <v>802</v>
      </c>
      <c r="C168" s="158">
        <v>0</v>
      </c>
      <c r="D168" s="159">
        <v>3506105.7451121104</v>
      </c>
      <c r="F168" s="158">
        <v>0</v>
      </c>
      <c r="G168" s="159">
        <v>4654330</v>
      </c>
      <c r="I168" s="122">
        <v>0</v>
      </c>
      <c r="J168" s="321">
        <v>4654330</v>
      </c>
      <c r="K168" s="100">
        <v>0</v>
      </c>
      <c r="L168" s="101">
        <v>0</v>
      </c>
      <c r="M168" s="102">
        <v>4654330</v>
      </c>
      <c r="N168" s="103">
        <v>4654330</v>
      </c>
      <c r="O168" s="103">
        <f t="shared" si="40"/>
        <v>0</v>
      </c>
      <c r="P168" s="100">
        <f t="shared" si="41"/>
        <v>0</v>
      </c>
      <c r="Q168" s="122">
        <f t="shared" si="33"/>
        <v>0</v>
      </c>
      <c r="R168" s="101">
        <f t="shared" si="34"/>
        <v>0</v>
      </c>
      <c r="S168" s="103">
        <f t="shared" si="42"/>
        <v>4110301.3480341178</v>
      </c>
      <c r="T168" s="100">
        <f t="shared" si="43"/>
        <v>4654330</v>
      </c>
      <c r="U168" s="122">
        <f t="shared" si="35"/>
        <v>4654330</v>
      </c>
      <c r="V168" s="101">
        <f t="shared" si="36"/>
        <v>4654330</v>
      </c>
      <c r="X168" s="105">
        <v>0</v>
      </c>
      <c r="Y168" s="107">
        <v>4654330</v>
      </c>
      <c r="Z168" s="104">
        <v>0</v>
      </c>
      <c r="AA168" s="105">
        <v>0</v>
      </c>
      <c r="AB168" s="106">
        <v>4654330</v>
      </c>
      <c r="AC168" s="107">
        <v>4654330</v>
      </c>
      <c r="AD168" s="107">
        <f t="shared" si="37"/>
        <v>0</v>
      </c>
      <c r="AE168" s="107">
        <f t="shared" si="38"/>
        <v>0</v>
      </c>
      <c r="AF168" s="107">
        <f t="shared" si="44"/>
        <v>0</v>
      </c>
      <c r="AG168" s="107">
        <f t="shared" si="39"/>
        <v>4654330</v>
      </c>
      <c r="AH168" s="107">
        <f t="shared" si="45"/>
        <v>4654330</v>
      </c>
      <c r="AI168" s="107">
        <f t="shared" si="46"/>
        <v>4654330</v>
      </c>
    </row>
    <row r="169" spans="1:35">
      <c r="A169" s="64" t="s">
        <v>355</v>
      </c>
      <c r="B169" s="64" t="s">
        <v>924</v>
      </c>
      <c r="C169" s="158">
        <v>0</v>
      </c>
      <c r="D169" s="159">
        <v>0</v>
      </c>
      <c r="F169" s="158">
        <v>0</v>
      </c>
      <c r="G169" s="159">
        <v>0</v>
      </c>
      <c r="I169" s="122">
        <v>0</v>
      </c>
      <c r="J169" s="321">
        <v>0</v>
      </c>
      <c r="K169" s="100">
        <v>0</v>
      </c>
      <c r="L169" s="101">
        <v>0</v>
      </c>
      <c r="M169" s="102">
        <v>0</v>
      </c>
      <c r="N169" s="103">
        <v>0</v>
      </c>
      <c r="O169" s="103">
        <f t="shared" si="40"/>
        <v>0</v>
      </c>
      <c r="P169" s="100">
        <f t="shared" si="41"/>
        <v>0</v>
      </c>
      <c r="Q169" s="122">
        <f t="shared" si="33"/>
        <v>0</v>
      </c>
      <c r="R169" s="101">
        <f t="shared" si="34"/>
        <v>0</v>
      </c>
      <c r="S169" s="103">
        <f t="shared" si="42"/>
        <v>0</v>
      </c>
      <c r="T169" s="100">
        <f t="shared" si="43"/>
        <v>0</v>
      </c>
      <c r="U169" s="122">
        <f t="shared" si="35"/>
        <v>0</v>
      </c>
      <c r="V169" s="101">
        <f t="shared" si="36"/>
        <v>0</v>
      </c>
      <c r="X169" s="105">
        <v>0</v>
      </c>
      <c r="Y169" s="107">
        <v>0</v>
      </c>
      <c r="Z169" s="104">
        <v>0</v>
      </c>
      <c r="AA169" s="105">
        <v>0</v>
      </c>
      <c r="AB169" s="106">
        <v>0</v>
      </c>
      <c r="AC169" s="107">
        <v>0</v>
      </c>
      <c r="AD169" s="107">
        <f t="shared" si="37"/>
        <v>0</v>
      </c>
      <c r="AE169" s="107">
        <f t="shared" si="38"/>
        <v>0</v>
      </c>
      <c r="AF169" s="107">
        <f t="shared" si="44"/>
        <v>0</v>
      </c>
      <c r="AG169" s="107">
        <f t="shared" si="39"/>
        <v>0</v>
      </c>
      <c r="AH169" s="107">
        <f t="shared" si="45"/>
        <v>0</v>
      </c>
      <c r="AI169" s="107">
        <f t="shared" si="46"/>
        <v>0</v>
      </c>
    </row>
    <row r="170" spans="1:35">
      <c r="A170" s="64" t="s">
        <v>515</v>
      </c>
      <c r="B170" s="64" t="s">
        <v>803</v>
      </c>
      <c r="C170" s="158">
        <v>3135599.45</v>
      </c>
      <c r="D170" s="159">
        <v>19268505.548999999</v>
      </c>
      <c r="F170" s="158">
        <v>2577555.85</v>
      </c>
      <c r="G170" s="159">
        <v>35531166.827500001</v>
      </c>
      <c r="I170" s="122">
        <v>1750276.5606</v>
      </c>
      <c r="J170" s="321">
        <v>38473903.789999999</v>
      </c>
      <c r="K170" s="100">
        <v>310037.20840000355</v>
      </c>
      <c r="L170" s="101">
        <v>0</v>
      </c>
      <c r="M170" s="102">
        <v>40819599.050800003</v>
      </c>
      <c r="N170" s="103">
        <v>42573352.636600003</v>
      </c>
      <c r="O170" s="103">
        <f t="shared" si="40"/>
        <v>2733808.0580000002</v>
      </c>
      <c r="P170" s="100">
        <f t="shared" si="41"/>
        <v>1981914.7616320001</v>
      </c>
      <c r="Q170" s="122">
        <f t="shared" si="33"/>
        <v>713304.22701600264</v>
      </c>
      <c r="R170" s="101">
        <f t="shared" si="34"/>
        <v>86810.418352000997</v>
      </c>
      <c r="S170" s="103">
        <f t="shared" si="42"/>
        <v>27825917.9137467</v>
      </c>
      <c r="T170" s="100">
        <f t="shared" si="43"/>
        <v>37079635.017167501</v>
      </c>
      <c r="U170" s="122">
        <f t="shared" si="35"/>
        <v>39708208.636232957</v>
      </c>
      <c r="V170" s="101">
        <f t="shared" si="36"/>
        <v>41742424.187647969</v>
      </c>
      <c r="X170" s="105">
        <v>1750276.5606</v>
      </c>
      <c r="Y170" s="107">
        <v>38473903.789999999</v>
      </c>
      <c r="Z170" s="104">
        <v>310037.20840000355</v>
      </c>
      <c r="AA170" s="105">
        <v>0</v>
      </c>
      <c r="AB170" s="106">
        <v>40819599.050800003</v>
      </c>
      <c r="AC170" s="107">
        <v>42573352.636600003</v>
      </c>
      <c r="AD170" s="107">
        <f t="shared" si="37"/>
        <v>1981914.7616320001</v>
      </c>
      <c r="AE170" s="107">
        <f t="shared" si="38"/>
        <v>713304.22701600264</v>
      </c>
      <c r="AF170" s="107">
        <f t="shared" si="44"/>
        <v>86810.418352000997</v>
      </c>
      <c r="AG170" s="107">
        <f t="shared" si="39"/>
        <v>37079635.017167501</v>
      </c>
      <c r="AH170" s="107">
        <f t="shared" si="45"/>
        <v>39708208.636232957</v>
      </c>
      <c r="AI170" s="107">
        <f t="shared" si="46"/>
        <v>41742424.187647969</v>
      </c>
    </row>
    <row r="171" spans="1:35">
      <c r="A171" s="64" t="s">
        <v>509</v>
      </c>
      <c r="B171" s="64" t="s">
        <v>804</v>
      </c>
      <c r="C171" s="158">
        <v>42378.11</v>
      </c>
      <c r="D171" s="159">
        <v>300000</v>
      </c>
      <c r="F171" s="158">
        <v>42146.54</v>
      </c>
      <c r="G171" s="159">
        <v>300000</v>
      </c>
      <c r="I171" s="122">
        <v>8215.8756999999969</v>
      </c>
      <c r="J171" s="321">
        <v>375000</v>
      </c>
      <c r="K171" s="100">
        <v>3640.5006000000049</v>
      </c>
      <c r="L171" s="101">
        <v>7907.8701000000419</v>
      </c>
      <c r="M171" s="102">
        <v>375000</v>
      </c>
      <c r="N171" s="103">
        <v>375000</v>
      </c>
      <c r="O171" s="103">
        <f t="shared" si="40"/>
        <v>42211.3796</v>
      </c>
      <c r="P171" s="100">
        <f t="shared" si="41"/>
        <v>17716.461703999998</v>
      </c>
      <c r="Q171" s="122">
        <f t="shared" si="33"/>
        <v>4921.605628000003</v>
      </c>
      <c r="R171" s="101">
        <f t="shared" si="34"/>
        <v>6713.0066400000314</v>
      </c>
      <c r="S171" s="103">
        <f t="shared" si="42"/>
        <v>300000</v>
      </c>
      <c r="T171" s="100">
        <f t="shared" si="43"/>
        <v>339465</v>
      </c>
      <c r="U171" s="122">
        <f t="shared" si="35"/>
        <v>375000</v>
      </c>
      <c r="V171" s="101">
        <f t="shared" si="36"/>
        <v>375000</v>
      </c>
      <c r="X171" s="105">
        <v>8215.8756999999969</v>
      </c>
      <c r="Y171" s="107">
        <v>375000</v>
      </c>
      <c r="Z171" s="104">
        <v>3640.5006000000049</v>
      </c>
      <c r="AA171" s="105">
        <v>7907.8701000000419</v>
      </c>
      <c r="AB171" s="106">
        <v>375000</v>
      </c>
      <c r="AC171" s="107">
        <v>375000</v>
      </c>
      <c r="AD171" s="107">
        <f t="shared" si="37"/>
        <v>17716.461703999998</v>
      </c>
      <c r="AE171" s="107">
        <f t="shared" si="38"/>
        <v>4921.605628000003</v>
      </c>
      <c r="AF171" s="107">
        <f t="shared" si="44"/>
        <v>6713.0066400000314</v>
      </c>
      <c r="AG171" s="107">
        <f t="shared" si="39"/>
        <v>339465</v>
      </c>
      <c r="AH171" s="107">
        <f t="shared" si="45"/>
        <v>375000</v>
      </c>
      <c r="AI171" s="107">
        <f t="shared" si="46"/>
        <v>375000</v>
      </c>
    </row>
    <row r="172" spans="1:35">
      <c r="A172" s="64" t="s">
        <v>219</v>
      </c>
      <c r="B172" s="64" t="s">
        <v>805</v>
      </c>
      <c r="C172" s="158">
        <v>0</v>
      </c>
      <c r="D172" s="159">
        <v>50649654.436499998</v>
      </c>
      <c r="F172" s="158">
        <v>0</v>
      </c>
      <c r="G172" s="159">
        <v>58000000</v>
      </c>
      <c r="I172" s="122">
        <v>0</v>
      </c>
      <c r="J172" s="321">
        <v>59000000</v>
      </c>
      <c r="K172" s="100">
        <v>0</v>
      </c>
      <c r="L172" s="101">
        <v>0</v>
      </c>
      <c r="M172" s="102">
        <v>60000000</v>
      </c>
      <c r="N172" s="103">
        <v>60000000</v>
      </c>
      <c r="O172" s="103">
        <f t="shared" si="40"/>
        <v>0</v>
      </c>
      <c r="P172" s="100">
        <f t="shared" si="41"/>
        <v>0</v>
      </c>
      <c r="Q172" s="122">
        <f t="shared" si="33"/>
        <v>0</v>
      </c>
      <c r="R172" s="101">
        <f t="shared" si="34"/>
        <v>0</v>
      </c>
      <c r="S172" s="103">
        <f t="shared" si="42"/>
        <v>54517406.272013694</v>
      </c>
      <c r="T172" s="100">
        <f t="shared" si="43"/>
        <v>58526200</v>
      </c>
      <c r="U172" s="122">
        <f t="shared" si="35"/>
        <v>59526200</v>
      </c>
      <c r="V172" s="101">
        <f t="shared" si="36"/>
        <v>60000000</v>
      </c>
      <c r="X172" s="105">
        <v>0</v>
      </c>
      <c r="Y172" s="107">
        <v>59000000</v>
      </c>
      <c r="Z172" s="104">
        <v>0</v>
      </c>
      <c r="AA172" s="105">
        <v>0</v>
      </c>
      <c r="AB172" s="106">
        <v>60000000</v>
      </c>
      <c r="AC172" s="107">
        <v>60000000</v>
      </c>
      <c r="AD172" s="107">
        <f t="shared" si="37"/>
        <v>0</v>
      </c>
      <c r="AE172" s="107">
        <f t="shared" si="38"/>
        <v>0</v>
      </c>
      <c r="AF172" s="107">
        <f t="shared" si="44"/>
        <v>0</v>
      </c>
      <c r="AG172" s="107">
        <f t="shared" si="39"/>
        <v>58526200</v>
      </c>
      <c r="AH172" s="107">
        <f t="shared" si="45"/>
        <v>59526200</v>
      </c>
      <c r="AI172" s="107">
        <f t="shared" si="46"/>
        <v>60000000</v>
      </c>
    </row>
    <row r="173" spans="1:35">
      <c r="A173" s="64" t="s">
        <v>167</v>
      </c>
      <c r="B173" s="64" t="s">
        <v>806</v>
      </c>
      <c r="C173" s="158">
        <v>2158273.19</v>
      </c>
      <c r="D173" s="159">
        <v>5771738</v>
      </c>
      <c r="F173" s="158">
        <v>2359139.35</v>
      </c>
      <c r="G173" s="159">
        <v>10450000</v>
      </c>
      <c r="I173" s="122">
        <v>2289510.3181000012</v>
      </c>
      <c r="J173" s="321">
        <v>10950000</v>
      </c>
      <c r="K173" s="100">
        <v>2261621.0853999997</v>
      </c>
      <c r="L173" s="101">
        <v>2133131.3038999992</v>
      </c>
      <c r="M173" s="102">
        <v>10950000</v>
      </c>
      <c r="N173" s="103">
        <v>10950000</v>
      </c>
      <c r="O173" s="103">
        <f t="shared" si="40"/>
        <v>2302896.8251999998</v>
      </c>
      <c r="P173" s="100">
        <f t="shared" si="41"/>
        <v>2309006.4470320009</v>
      </c>
      <c r="Q173" s="122">
        <f t="shared" si="33"/>
        <v>2269430.0705560003</v>
      </c>
      <c r="R173" s="101">
        <f t="shared" si="34"/>
        <v>2169108.4427199992</v>
      </c>
      <c r="S173" s="103">
        <f t="shared" si="42"/>
        <v>8233439.4643999999</v>
      </c>
      <c r="T173" s="100">
        <f t="shared" si="43"/>
        <v>10713100</v>
      </c>
      <c r="U173" s="122">
        <f t="shared" si="35"/>
        <v>10950000</v>
      </c>
      <c r="V173" s="101">
        <f t="shared" si="36"/>
        <v>10950000</v>
      </c>
      <c r="X173" s="105">
        <v>2289510.3181000012</v>
      </c>
      <c r="Y173" s="107">
        <v>10950000</v>
      </c>
      <c r="Z173" s="104">
        <v>2261621.0853999997</v>
      </c>
      <c r="AA173" s="105">
        <v>2133131.3038999992</v>
      </c>
      <c r="AB173" s="106">
        <v>10950000</v>
      </c>
      <c r="AC173" s="107">
        <v>10950000</v>
      </c>
      <c r="AD173" s="107">
        <f t="shared" si="37"/>
        <v>2309006.4470320009</v>
      </c>
      <c r="AE173" s="107">
        <f t="shared" si="38"/>
        <v>2269430.0705560003</v>
      </c>
      <c r="AF173" s="107">
        <f t="shared" si="44"/>
        <v>2169108.4427199992</v>
      </c>
      <c r="AG173" s="107">
        <f t="shared" si="39"/>
        <v>10713100</v>
      </c>
      <c r="AH173" s="107">
        <f t="shared" si="45"/>
        <v>10950000</v>
      </c>
      <c r="AI173" s="107">
        <f t="shared" si="46"/>
        <v>10950000</v>
      </c>
    </row>
    <row r="174" spans="1:35">
      <c r="A174" s="64" t="s">
        <v>585</v>
      </c>
      <c r="B174" s="64" t="s">
        <v>807</v>
      </c>
      <c r="C174" s="158">
        <v>0</v>
      </c>
      <c r="D174" s="159">
        <v>259791.4185</v>
      </c>
      <c r="F174" s="158">
        <v>0</v>
      </c>
      <c r="G174" s="159">
        <v>309687.28999999998</v>
      </c>
      <c r="I174" s="122">
        <v>0</v>
      </c>
      <c r="J174" s="321">
        <v>319475.48499999999</v>
      </c>
      <c r="K174" s="100">
        <v>0</v>
      </c>
      <c r="L174" s="101">
        <v>0</v>
      </c>
      <c r="M174" s="102">
        <v>328459.11480000004</v>
      </c>
      <c r="N174" s="103">
        <v>342582.13199999998</v>
      </c>
      <c r="O174" s="103">
        <f t="shared" si="40"/>
        <v>0</v>
      </c>
      <c r="P174" s="100">
        <f t="shared" si="41"/>
        <v>0</v>
      </c>
      <c r="Q174" s="122">
        <f t="shared" si="33"/>
        <v>0</v>
      </c>
      <c r="R174" s="101">
        <f t="shared" si="34"/>
        <v>0</v>
      </c>
      <c r="S174" s="103">
        <f t="shared" si="42"/>
        <v>286046.62608329998</v>
      </c>
      <c r="T174" s="100">
        <f t="shared" si="43"/>
        <v>314837.83820900001</v>
      </c>
      <c r="U174" s="122">
        <f t="shared" si="35"/>
        <v>324202.67100075999</v>
      </c>
      <c r="V174" s="101">
        <f t="shared" si="36"/>
        <v>335890.64645064005</v>
      </c>
      <c r="X174" s="105">
        <v>0</v>
      </c>
      <c r="Y174" s="107">
        <v>319475.48499999999</v>
      </c>
      <c r="Z174" s="104">
        <v>0</v>
      </c>
      <c r="AA174" s="105">
        <v>0</v>
      </c>
      <c r="AB174" s="106">
        <v>328459.11480000004</v>
      </c>
      <c r="AC174" s="107">
        <v>342582.13199999998</v>
      </c>
      <c r="AD174" s="107">
        <f t="shared" si="37"/>
        <v>0</v>
      </c>
      <c r="AE174" s="107">
        <f t="shared" si="38"/>
        <v>0</v>
      </c>
      <c r="AF174" s="107">
        <f t="shared" si="44"/>
        <v>0</v>
      </c>
      <c r="AG174" s="107">
        <f t="shared" si="39"/>
        <v>314837.83820900001</v>
      </c>
      <c r="AH174" s="107">
        <f t="shared" si="45"/>
        <v>324202.67100075999</v>
      </c>
      <c r="AI174" s="107">
        <f t="shared" si="46"/>
        <v>335890.64645064005</v>
      </c>
    </row>
    <row r="175" spans="1:35">
      <c r="A175" s="64" t="s">
        <v>165</v>
      </c>
      <c r="B175" s="64" t="s">
        <v>808</v>
      </c>
      <c r="C175" s="158">
        <v>79759.320000000007</v>
      </c>
      <c r="D175" s="159">
        <v>269995.67550000001</v>
      </c>
      <c r="F175" s="158">
        <v>59882.19</v>
      </c>
      <c r="G175" s="159">
        <v>384200</v>
      </c>
      <c r="I175" s="122">
        <v>157271.76350000003</v>
      </c>
      <c r="J175" s="321">
        <v>400000</v>
      </c>
      <c r="K175" s="100">
        <v>161624.37260000006</v>
      </c>
      <c r="L175" s="101">
        <v>171226.08830000006</v>
      </c>
      <c r="M175" s="102">
        <v>400000</v>
      </c>
      <c r="N175" s="103">
        <v>410000</v>
      </c>
      <c r="O175" s="103">
        <f t="shared" si="40"/>
        <v>65447.786400000005</v>
      </c>
      <c r="P175" s="100">
        <f t="shared" si="41"/>
        <v>130002.68292000002</v>
      </c>
      <c r="Q175" s="122">
        <f t="shared" si="33"/>
        <v>160405.64205200004</v>
      </c>
      <c r="R175" s="101">
        <f t="shared" si="34"/>
        <v>168537.60790400006</v>
      </c>
      <c r="S175" s="103">
        <f t="shared" si="42"/>
        <v>330089.99105190003</v>
      </c>
      <c r="T175" s="100">
        <f t="shared" si="43"/>
        <v>392513.95999999996</v>
      </c>
      <c r="U175" s="122">
        <f t="shared" si="35"/>
        <v>400000</v>
      </c>
      <c r="V175" s="101">
        <f t="shared" si="36"/>
        <v>405262</v>
      </c>
      <c r="X175" s="105">
        <v>157271.76350000003</v>
      </c>
      <c r="Y175" s="107">
        <v>400000</v>
      </c>
      <c r="Z175" s="104">
        <v>161624.37260000006</v>
      </c>
      <c r="AA175" s="105">
        <v>171226.08830000006</v>
      </c>
      <c r="AB175" s="106">
        <v>400000</v>
      </c>
      <c r="AC175" s="107">
        <v>410000</v>
      </c>
      <c r="AD175" s="107">
        <f t="shared" si="37"/>
        <v>130002.68292000002</v>
      </c>
      <c r="AE175" s="107">
        <f t="shared" si="38"/>
        <v>160405.64205200004</v>
      </c>
      <c r="AF175" s="107">
        <f t="shared" si="44"/>
        <v>168537.60790400006</v>
      </c>
      <c r="AG175" s="107">
        <f t="shared" si="39"/>
        <v>392513.95999999996</v>
      </c>
      <c r="AH175" s="107">
        <f t="shared" si="45"/>
        <v>400000</v>
      </c>
      <c r="AI175" s="107">
        <f t="shared" si="46"/>
        <v>405262</v>
      </c>
    </row>
    <row r="176" spans="1:35">
      <c r="A176" s="64" t="s">
        <v>345</v>
      </c>
      <c r="B176" s="64" t="s">
        <v>809</v>
      </c>
      <c r="C176" s="158">
        <v>0</v>
      </c>
      <c r="D176" s="159">
        <v>2562875</v>
      </c>
      <c r="F176" s="158">
        <v>0</v>
      </c>
      <c r="G176" s="159">
        <v>2627690.12</v>
      </c>
      <c r="I176" s="122">
        <v>0</v>
      </c>
      <c r="J176" s="321">
        <v>2719928.52</v>
      </c>
      <c r="K176" s="100">
        <v>0</v>
      </c>
      <c r="L176" s="101">
        <v>0</v>
      </c>
      <c r="M176" s="102">
        <v>2796421.3396000001</v>
      </c>
      <c r="N176" s="103">
        <v>2916575.4161999999</v>
      </c>
      <c r="O176" s="103">
        <f t="shared" si="40"/>
        <v>0</v>
      </c>
      <c r="P176" s="100">
        <f t="shared" si="41"/>
        <v>0</v>
      </c>
      <c r="Q176" s="122">
        <f t="shared" si="33"/>
        <v>0</v>
      </c>
      <c r="R176" s="101">
        <f t="shared" si="34"/>
        <v>0</v>
      </c>
      <c r="S176" s="103">
        <f t="shared" si="42"/>
        <v>2596980.7161440002</v>
      </c>
      <c r="T176" s="100">
        <f t="shared" si="43"/>
        <v>2676225.9660799997</v>
      </c>
      <c r="U176" s="122">
        <f t="shared" si="35"/>
        <v>2760179.0416735201</v>
      </c>
      <c r="V176" s="101">
        <f t="shared" si="36"/>
        <v>2859646.4147069203</v>
      </c>
      <c r="X176" s="105">
        <v>0</v>
      </c>
      <c r="Y176" s="107">
        <v>2719928.52</v>
      </c>
      <c r="Z176" s="104">
        <v>0</v>
      </c>
      <c r="AA176" s="105">
        <v>0</v>
      </c>
      <c r="AB176" s="106">
        <v>2796421.3396000001</v>
      </c>
      <c r="AC176" s="107">
        <v>2916575.4161999999</v>
      </c>
      <c r="AD176" s="107">
        <f t="shared" si="37"/>
        <v>0</v>
      </c>
      <c r="AE176" s="107">
        <f t="shared" si="38"/>
        <v>0</v>
      </c>
      <c r="AF176" s="107">
        <f t="shared" si="44"/>
        <v>0</v>
      </c>
      <c r="AG176" s="107">
        <f t="shared" si="39"/>
        <v>2676225.9660799997</v>
      </c>
      <c r="AH176" s="107">
        <f t="shared" si="45"/>
        <v>2760179.0416735201</v>
      </c>
      <c r="AI176" s="107">
        <f t="shared" si="46"/>
        <v>2859646.4147069203</v>
      </c>
    </row>
    <row r="177" spans="1:35">
      <c r="A177" s="64" t="s">
        <v>163</v>
      </c>
      <c r="B177" s="64" t="s">
        <v>810</v>
      </c>
      <c r="C177" s="158">
        <v>0</v>
      </c>
      <c r="D177" s="159">
        <v>1143618.7575000001</v>
      </c>
      <c r="F177" s="158">
        <v>0</v>
      </c>
      <c r="G177" s="159">
        <v>1582011</v>
      </c>
      <c r="I177" s="122">
        <v>0</v>
      </c>
      <c r="J177" s="321">
        <v>1589098.2949999999</v>
      </c>
      <c r="K177" s="100">
        <v>0</v>
      </c>
      <c r="L177" s="101">
        <v>0</v>
      </c>
      <c r="M177" s="102">
        <v>1633787.9184000003</v>
      </c>
      <c r="N177" s="103">
        <v>1692600</v>
      </c>
      <c r="O177" s="103">
        <f t="shared" si="40"/>
        <v>0</v>
      </c>
      <c r="P177" s="100">
        <f t="shared" si="41"/>
        <v>0</v>
      </c>
      <c r="Q177" s="122">
        <f t="shared" si="33"/>
        <v>0</v>
      </c>
      <c r="R177" s="101">
        <f t="shared" si="34"/>
        <v>0</v>
      </c>
      <c r="S177" s="103">
        <f t="shared" si="42"/>
        <v>1374300.7555034999</v>
      </c>
      <c r="T177" s="100">
        <f t="shared" si="43"/>
        <v>1585740.3346289999</v>
      </c>
      <c r="U177" s="122">
        <f t="shared" si="35"/>
        <v>1612613.9748330801</v>
      </c>
      <c r="V177" s="101">
        <f t="shared" si="36"/>
        <v>1664734.8357379201</v>
      </c>
      <c r="X177" s="105">
        <v>0</v>
      </c>
      <c r="Y177" s="107">
        <v>1589098.2949999999</v>
      </c>
      <c r="Z177" s="104">
        <v>0</v>
      </c>
      <c r="AA177" s="105">
        <v>0</v>
      </c>
      <c r="AB177" s="106">
        <v>1633787.9184000003</v>
      </c>
      <c r="AC177" s="107">
        <v>1692600</v>
      </c>
      <c r="AD177" s="107">
        <f t="shared" si="37"/>
        <v>0</v>
      </c>
      <c r="AE177" s="107">
        <f t="shared" si="38"/>
        <v>0</v>
      </c>
      <c r="AF177" s="107">
        <f t="shared" si="44"/>
        <v>0</v>
      </c>
      <c r="AG177" s="107">
        <f t="shared" si="39"/>
        <v>1585740.3346289999</v>
      </c>
      <c r="AH177" s="107">
        <f t="shared" si="45"/>
        <v>1612613.9748330801</v>
      </c>
      <c r="AI177" s="107">
        <f t="shared" si="46"/>
        <v>1664734.8357379201</v>
      </c>
    </row>
    <row r="178" spans="1:35">
      <c r="A178" s="64" t="s">
        <v>307</v>
      </c>
      <c r="B178" s="64" t="s">
        <v>927</v>
      </c>
      <c r="C178" s="158">
        <v>1131.58</v>
      </c>
      <c r="D178" s="159">
        <v>367538.41649999999</v>
      </c>
      <c r="F178" s="158">
        <v>8116.02</v>
      </c>
      <c r="G178" s="159">
        <v>398328</v>
      </c>
      <c r="I178" s="122">
        <v>0</v>
      </c>
      <c r="J178" s="321">
        <v>597997.91500000004</v>
      </c>
      <c r="K178" s="100">
        <v>0</v>
      </c>
      <c r="L178" s="101">
        <v>0</v>
      </c>
      <c r="M178" s="102">
        <v>600000</v>
      </c>
      <c r="N178" s="103">
        <v>600000</v>
      </c>
      <c r="O178" s="103">
        <f t="shared" si="40"/>
        <v>6160.3768</v>
      </c>
      <c r="P178" s="100">
        <f t="shared" si="41"/>
        <v>2272.4856000000004</v>
      </c>
      <c r="Q178" s="122">
        <f t="shared" si="33"/>
        <v>0</v>
      </c>
      <c r="R178" s="101">
        <f t="shared" si="34"/>
        <v>0</v>
      </c>
      <c r="S178" s="103">
        <f t="shared" si="42"/>
        <v>383739.89533770003</v>
      </c>
      <c r="T178" s="100">
        <f t="shared" si="43"/>
        <v>503394.30927300005</v>
      </c>
      <c r="U178" s="122">
        <f t="shared" si="35"/>
        <v>599051.41212700005</v>
      </c>
      <c r="V178" s="101">
        <f t="shared" si="36"/>
        <v>600000</v>
      </c>
      <c r="X178" s="105">
        <v>0</v>
      </c>
      <c r="Y178" s="107">
        <v>597997.91500000004</v>
      </c>
      <c r="Z178" s="104">
        <v>0</v>
      </c>
      <c r="AA178" s="105">
        <v>0</v>
      </c>
      <c r="AB178" s="106">
        <v>600000</v>
      </c>
      <c r="AC178" s="107">
        <v>600000</v>
      </c>
      <c r="AD178" s="107">
        <f t="shared" si="37"/>
        <v>2272.4856000000004</v>
      </c>
      <c r="AE178" s="107">
        <f t="shared" si="38"/>
        <v>0</v>
      </c>
      <c r="AF178" s="107">
        <f t="shared" si="44"/>
        <v>0</v>
      </c>
      <c r="AG178" s="107">
        <f t="shared" si="39"/>
        <v>503394.30927300005</v>
      </c>
      <c r="AH178" s="107">
        <f t="shared" si="45"/>
        <v>599051.41212700005</v>
      </c>
      <c r="AI178" s="107">
        <f t="shared" si="46"/>
        <v>600000</v>
      </c>
    </row>
    <row r="179" spans="1:35">
      <c r="A179" s="64" t="s">
        <v>333</v>
      </c>
      <c r="B179" s="64" t="s">
        <v>811</v>
      </c>
      <c r="C179" s="158">
        <v>1165454.92</v>
      </c>
      <c r="D179" s="159">
        <v>500265.07799999998</v>
      </c>
      <c r="F179" s="158">
        <v>1252138.46</v>
      </c>
      <c r="G179" s="159">
        <v>612158</v>
      </c>
      <c r="I179" s="122">
        <v>1298592.9710000001</v>
      </c>
      <c r="J179" s="321">
        <v>642766</v>
      </c>
      <c r="K179" s="100">
        <v>1347696.8243999998</v>
      </c>
      <c r="L179" s="101">
        <v>1408218.0403999998</v>
      </c>
      <c r="M179" s="102">
        <v>674904</v>
      </c>
      <c r="N179" s="103">
        <v>708649</v>
      </c>
      <c r="O179" s="103">
        <f t="shared" si="40"/>
        <v>1227867.0688</v>
      </c>
      <c r="P179" s="100">
        <f t="shared" si="41"/>
        <v>1285585.7079200002</v>
      </c>
      <c r="Q179" s="122">
        <f t="shared" si="33"/>
        <v>1333947.7454479998</v>
      </c>
      <c r="R179" s="101">
        <f t="shared" si="34"/>
        <v>1391272.0999199997</v>
      </c>
      <c r="S179" s="103">
        <f t="shared" si="42"/>
        <v>559143.13355639996</v>
      </c>
      <c r="T179" s="100">
        <f t="shared" si="43"/>
        <v>628263.92959999992</v>
      </c>
      <c r="U179" s="122">
        <f t="shared" si="35"/>
        <v>659677.01560000004</v>
      </c>
      <c r="V179" s="101">
        <f t="shared" si="36"/>
        <v>692660.61899999995</v>
      </c>
      <c r="X179" s="105">
        <v>1298592.9710000001</v>
      </c>
      <c r="Y179" s="107">
        <v>642766</v>
      </c>
      <c r="Z179" s="104">
        <v>1347696.8243999998</v>
      </c>
      <c r="AA179" s="105">
        <v>1408218.0403999998</v>
      </c>
      <c r="AB179" s="106">
        <v>674904</v>
      </c>
      <c r="AC179" s="107">
        <v>708649</v>
      </c>
      <c r="AD179" s="107">
        <f t="shared" si="37"/>
        <v>1285585.7079200002</v>
      </c>
      <c r="AE179" s="107">
        <f t="shared" si="38"/>
        <v>1333947.7454479998</v>
      </c>
      <c r="AF179" s="107">
        <f t="shared" si="44"/>
        <v>1391272.0999199997</v>
      </c>
      <c r="AG179" s="107">
        <f t="shared" si="39"/>
        <v>628263.92959999992</v>
      </c>
      <c r="AH179" s="107">
        <f t="shared" si="45"/>
        <v>659677.01560000004</v>
      </c>
      <c r="AI179" s="107">
        <f t="shared" si="46"/>
        <v>692660.61899999995</v>
      </c>
    </row>
    <row r="180" spans="1:35">
      <c r="A180" s="64" t="s">
        <v>519</v>
      </c>
      <c r="B180" s="64" t="s">
        <v>812</v>
      </c>
      <c r="C180" s="158">
        <v>228211.55</v>
      </c>
      <c r="D180" s="159">
        <v>14233753.455</v>
      </c>
      <c r="F180" s="158">
        <v>0</v>
      </c>
      <c r="G180" s="159">
        <v>24807691</v>
      </c>
      <c r="I180" s="122">
        <v>0</v>
      </c>
      <c r="J180" s="321">
        <v>25609145.504999999</v>
      </c>
      <c r="K180" s="100">
        <v>0</v>
      </c>
      <c r="L180" s="101">
        <v>0</v>
      </c>
      <c r="M180" s="102">
        <v>26335911.722800002</v>
      </c>
      <c r="N180" s="103">
        <v>27481716.735400002</v>
      </c>
      <c r="O180" s="103">
        <f t="shared" si="40"/>
        <v>63899.234000000004</v>
      </c>
      <c r="P180" s="100">
        <f t="shared" si="41"/>
        <v>0</v>
      </c>
      <c r="Q180" s="122">
        <f t="shared" si="33"/>
        <v>0</v>
      </c>
      <c r="R180" s="101">
        <f t="shared" si="34"/>
        <v>0</v>
      </c>
      <c r="S180" s="103">
        <f t="shared" si="42"/>
        <v>19797759.391178999</v>
      </c>
      <c r="T180" s="100">
        <f t="shared" si="43"/>
        <v>25229416.360530999</v>
      </c>
      <c r="U180" s="122">
        <f t="shared" si="35"/>
        <v>25991569.888806362</v>
      </c>
      <c r="V180" s="101">
        <f t="shared" si="36"/>
        <v>26938834.320430122</v>
      </c>
      <c r="X180" s="105">
        <v>0</v>
      </c>
      <c r="Y180" s="107">
        <v>25609145.504999999</v>
      </c>
      <c r="Z180" s="104">
        <v>0</v>
      </c>
      <c r="AA180" s="105">
        <v>0</v>
      </c>
      <c r="AB180" s="106">
        <v>26335911.722800002</v>
      </c>
      <c r="AC180" s="107">
        <v>27481716.735400002</v>
      </c>
      <c r="AD180" s="107">
        <f t="shared" si="37"/>
        <v>0</v>
      </c>
      <c r="AE180" s="107">
        <f t="shared" si="38"/>
        <v>0</v>
      </c>
      <c r="AF180" s="107">
        <f t="shared" si="44"/>
        <v>0</v>
      </c>
      <c r="AG180" s="107">
        <f t="shared" si="39"/>
        <v>25229416.360530999</v>
      </c>
      <c r="AH180" s="107">
        <f t="shared" si="45"/>
        <v>25991569.888806362</v>
      </c>
      <c r="AI180" s="107">
        <f t="shared" si="46"/>
        <v>26938834.320430122</v>
      </c>
    </row>
    <row r="181" spans="1:35">
      <c r="A181" s="64" t="s">
        <v>331</v>
      </c>
      <c r="B181" s="64" t="s">
        <v>813</v>
      </c>
      <c r="C181" s="158">
        <v>6516233.6399999997</v>
      </c>
      <c r="D181" s="159">
        <v>995380</v>
      </c>
      <c r="F181" s="158">
        <v>7355736</v>
      </c>
      <c r="G181" s="159">
        <v>995380</v>
      </c>
      <c r="I181" s="122">
        <v>7861506.9678999996</v>
      </c>
      <c r="J181" s="321">
        <v>1175719</v>
      </c>
      <c r="K181" s="100">
        <v>8101000.4651000006</v>
      </c>
      <c r="L181" s="101">
        <v>8479082.877700001</v>
      </c>
      <c r="M181" s="102">
        <v>1187476</v>
      </c>
      <c r="N181" s="103">
        <v>1199351</v>
      </c>
      <c r="O181" s="103">
        <f t="shared" si="40"/>
        <v>7120675.3392000003</v>
      </c>
      <c r="P181" s="100">
        <f t="shared" si="41"/>
        <v>7719891.0968879992</v>
      </c>
      <c r="Q181" s="122">
        <f t="shared" si="33"/>
        <v>8033942.2858840004</v>
      </c>
      <c r="R181" s="101">
        <f t="shared" si="34"/>
        <v>8373219.8021720015</v>
      </c>
      <c r="S181" s="103">
        <f t="shared" si="42"/>
        <v>995380</v>
      </c>
      <c r="T181" s="100">
        <f t="shared" si="43"/>
        <v>1090274.3818000001</v>
      </c>
      <c r="U181" s="122">
        <f t="shared" si="35"/>
        <v>1181905.5334000001</v>
      </c>
      <c r="V181" s="101">
        <f t="shared" si="36"/>
        <v>1193724.625</v>
      </c>
      <c r="X181" s="105">
        <v>7861506.9678999996</v>
      </c>
      <c r="Y181" s="107">
        <v>1175719</v>
      </c>
      <c r="Z181" s="104">
        <v>8101000.4651000006</v>
      </c>
      <c r="AA181" s="105">
        <v>8479082.877700001</v>
      </c>
      <c r="AB181" s="106">
        <v>1187476</v>
      </c>
      <c r="AC181" s="107">
        <v>1199351</v>
      </c>
      <c r="AD181" s="107">
        <f t="shared" si="37"/>
        <v>7719891.0968879992</v>
      </c>
      <c r="AE181" s="107">
        <f t="shared" si="38"/>
        <v>8033942.2858840004</v>
      </c>
      <c r="AF181" s="107">
        <f t="shared" si="44"/>
        <v>8373219.8021720015</v>
      </c>
      <c r="AG181" s="107">
        <f t="shared" si="39"/>
        <v>1090274.3818000001</v>
      </c>
      <c r="AH181" s="107">
        <f t="shared" si="45"/>
        <v>1181905.5334000001</v>
      </c>
      <c r="AI181" s="107">
        <f t="shared" si="46"/>
        <v>1193724.625</v>
      </c>
    </row>
    <row r="182" spans="1:35">
      <c r="A182" s="64" t="s">
        <v>289</v>
      </c>
      <c r="B182" s="64" t="s">
        <v>814</v>
      </c>
      <c r="C182" s="158">
        <v>397589.61</v>
      </c>
      <c r="D182" s="159">
        <v>845655.39150000003</v>
      </c>
      <c r="F182" s="158">
        <v>278137.40000000002</v>
      </c>
      <c r="G182" s="159">
        <v>864849</v>
      </c>
      <c r="I182" s="122">
        <v>346386.09748600016</v>
      </c>
      <c r="J182" s="321">
        <v>916740</v>
      </c>
      <c r="K182" s="100">
        <v>307293.47130800004</v>
      </c>
      <c r="L182" s="101">
        <v>283517.81880333333</v>
      </c>
      <c r="M182" s="102">
        <v>971743</v>
      </c>
      <c r="N182" s="103">
        <v>971743</v>
      </c>
      <c r="O182" s="103">
        <f t="shared" si="40"/>
        <v>311584.01880000002</v>
      </c>
      <c r="P182" s="100">
        <f t="shared" si="41"/>
        <v>327276.46218992013</v>
      </c>
      <c r="Q182" s="122">
        <f t="shared" si="33"/>
        <v>318239.40663784009</v>
      </c>
      <c r="R182" s="101">
        <f t="shared" si="34"/>
        <v>290175.00150463998</v>
      </c>
      <c r="S182" s="103">
        <f t="shared" si="42"/>
        <v>855755.06829269999</v>
      </c>
      <c r="T182" s="100">
        <f t="shared" si="43"/>
        <v>892154.0442</v>
      </c>
      <c r="U182" s="122">
        <f t="shared" si="35"/>
        <v>945682.57860000001</v>
      </c>
      <c r="V182" s="101">
        <f t="shared" si="36"/>
        <v>971743</v>
      </c>
      <c r="X182" s="105">
        <v>346386.09748600016</v>
      </c>
      <c r="Y182" s="107">
        <v>916740</v>
      </c>
      <c r="Z182" s="104">
        <v>307293.47130800004</v>
      </c>
      <c r="AA182" s="105">
        <v>283517.81880333333</v>
      </c>
      <c r="AB182" s="106">
        <v>971743</v>
      </c>
      <c r="AC182" s="107">
        <v>971743</v>
      </c>
      <c r="AD182" s="107">
        <f t="shared" si="37"/>
        <v>327276.46218992013</v>
      </c>
      <c r="AE182" s="107">
        <f t="shared" si="38"/>
        <v>318239.40663784009</v>
      </c>
      <c r="AF182" s="107">
        <f t="shared" si="44"/>
        <v>290175.00150463998</v>
      </c>
      <c r="AG182" s="107">
        <f t="shared" si="39"/>
        <v>892154.0442</v>
      </c>
      <c r="AH182" s="107">
        <f t="shared" si="45"/>
        <v>945682.57860000001</v>
      </c>
      <c r="AI182" s="107">
        <f t="shared" si="46"/>
        <v>971743</v>
      </c>
    </row>
    <row r="183" spans="1:35">
      <c r="A183" s="64" t="s">
        <v>489</v>
      </c>
      <c r="B183" s="64" t="s">
        <v>815</v>
      </c>
      <c r="C183" s="158">
        <v>18436.22</v>
      </c>
      <c r="D183" s="159">
        <v>42463.781310000006</v>
      </c>
      <c r="F183" s="158">
        <v>41743.35</v>
      </c>
      <c r="G183" s="159">
        <v>45000</v>
      </c>
      <c r="I183" s="122">
        <v>37929.916900000004</v>
      </c>
      <c r="J183" s="321">
        <v>74255</v>
      </c>
      <c r="K183" s="100">
        <v>36834.625100000005</v>
      </c>
      <c r="L183" s="101">
        <v>37152.053800000002</v>
      </c>
      <c r="M183" s="102">
        <v>76060</v>
      </c>
      <c r="N183" s="103">
        <v>77909</v>
      </c>
      <c r="O183" s="103">
        <f t="shared" si="40"/>
        <v>35217.353600000002</v>
      </c>
      <c r="P183" s="100">
        <f t="shared" si="41"/>
        <v>38997.678168000006</v>
      </c>
      <c r="Q183" s="122">
        <f t="shared" si="33"/>
        <v>37141.306804000007</v>
      </c>
      <c r="R183" s="101">
        <f t="shared" si="34"/>
        <v>37063.173764000006</v>
      </c>
      <c r="S183" s="103">
        <f t="shared" si="42"/>
        <v>43798.339584678004</v>
      </c>
      <c r="T183" s="100">
        <f t="shared" si="43"/>
        <v>60393.981</v>
      </c>
      <c r="U183" s="122">
        <f t="shared" si="35"/>
        <v>75204.790999999997</v>
      </c>
      <c r="V183" s="101">
        <f t="shared" si="36"/>
        <v>77032.943800000008</v>
      </c>
      <c r="X183" s="105">
        <v>37929.916900000004</v>
      </c>
      <c r="Y183" s="107">
        <v>74255</v>
      </c>
      <c r="Z183" s="104">
        <v>36834.625100000005</v>
      </c>
      <c r="AA183" s="105">
        <v>37152.053800000002</v>
      </c>
      <c r="AB183" s="106">
        <v>76060</v>
      </c>
      <c r="AC183" s="107">
        <v>77909</v>
      </c>
      <c r="AD183" s="107">
        <f t="shared" si="37"/>
        <v>38997.678168000006</v>
      </c>
      <c r="AE183" s="107">
        <f t="shared" si="38"/>
        <v>37141.306804000007</v>
      </c>
      <c r="AF183" s="107">
        <f t="shared" si="44"/>
        <v>37063.173764000006</v>
      </c>
      <c r="AG183" s="107">
        <f t="shared" si="39"/>
        <v>60393.981</v>
      </c>
      <c r="AH183" s="107">
        <f t="shared" si="45"/>
        <v>75204.790999999997</v>
      </c>
      <c r="AI183" s="107">
        <f t="shared" si="46"/>
        <v>77032.943800000008</v>
      </c>
    </row>
    <row r="184" spans="1:35">
      <c r="A184" s="64" t="s">
        <v>401</v>
      </c>
      <c r="B184" s="64" t="s">
        <v>977</v>
      </c>
      <c r="C184" s="158">
        <v>0</v>
      </c>
      <c r="D184" s="159">
        <v>1904175</v>
      </c>
      <c r="F184" s="158">
        <v>0</v>
      </c>
      <c r="G184" s="159">
        <v>2066777.57</v>
      </c>
      <c r="I184" s="122">
        <v>0</v>
      </c>
      <c r="J184" s="321">
        <v>2063768.415</v>
      </c>
      <c r="K184" s="100">
        <v>0</v>
      </c>
      <c r="L184" s="101">
        <v>0</v>
      </c>
      <c r="M184" s="102">
        <v>2121798.7052000002</v>
      </c>
      <c r="N184" s="103">
        <v>2212956.0957999998</v>
      </c>
      <c r="O184" s="103">
        <f t="shared" si="40"/>
        <v>0</v>
      </c>
      <c r="P184" s="100">
        <f t="shared" si="41"/>
        <v>0</v>
      </c>
      <c r="Q184" s="122">
        <f t="shared" si="33"/>
        <v>0</v>
      </c>
      <c r="R184" s="101">
        <f t="shared" si="34"/>
        <v>0</v>
      </c>
      <c r="S184" s="103">
        <f t="shared" si="42"/>
        <v>1989736.472334</v>
      </c>
      <c r="T184" s="100">
        <f t="shared" si="43"/>
        <v>2065194.152639</v>
      </c>
      <c r="U184" s="122">
        <f t="shared" si="35"/>
        <v>2094303.9537032403</v>
      </c>
      <c r="V184" s="101">
        <f t="shared" si="36"/>
        <v>2169765.7241337202</v>
      </c>
      <c r="X184" s="105">
        <v>0</v>
      </c>
      <c r="Y184" s="107">
        <v>2063768.415</v>
      </c>
      <c r="Z184" s="104">
        <v>0</v>
      </c>
      <c r="AA184" s="105">
        <v>0</v>
      </c>
      <c r="AB184" s="106">
        <v>2121798.7052000002</v>
      </c>
      <c r="AC184" s="107">
        <v>2212956.0957999998</v>
      </c>
      <c r="AD184" s="107">
        <f t="shared" si="37"/>
        <v>0</v>
      </c>
      <c r="AE184" s="107">
        <f t="shared" si="38"/>
        <v>0</v>
      </c>
      <c r="AF184" s="107">
        <f t="shared" si="44"/>
        <v>0</v>
      </c>
      <c r="AG184" s="107">
        <f t="shared" si="39"/>
        <v>2065194.152639</v>
      </c>
      <c r="AH184" s="107">
        <f t="shared" si="45"/>
        <v>2094303.9537032403</v>
      </c>
      <c r="AI184" s="107">
        <f t="shared" si="46"/>
        <v>2169765.7241337202</v>
      </c>
    </row>
    <row r="185" spans="1:35">
      <c r="A185" s="64" t="s">
        <v>459</v>
      </c>
      <c r="B185" s="64" t="s">
        <v>921</v>
      </c>
      <c r="C185" s="158">
        <v>0</v>
      </c>
      <c r="D185" s="159">
        <v>115000</v>
      </c>
      <c r="F185" s="158">
        <v>3288.54</v>
      </c>
      <c r="G185" s="159">
        <v>125000</v>
      </c>
      <c r="I185" s="122">
        <v>0</v>
      </c>
      <c r="J185" s="321">
        <v>125000</v>
      </c>
      <c r="K185" s="100">
        <v>0</v>
      </c>
      <c r="L185" s="101">
        <v>0</v>
      </c>
      <c r="M185" s="102">
        <v>125000</v>
      </c>
      <c r="N185" s="103">
        <v>125000</v>
      </c>
      <c r="O185" s="103">
        <f t="shared" si="40"/>
        <v>2367.7487999999998</v>
      </c>
      <c r="P185" s="100">
        <f t="shared" si="41"/>
        <v>920.79120000000012</v>
      </c>
      <c r="Q185" s="122">
        <f t="shared" si="33"/>
        <v>0</v>
      </c>
      <c r="R185" s="101">
        <f t="shared" si="34"/>
        <v>0</v>
      </c>
      <c r="S185" s="103">
        <f t="shared" si="42"/>
        <v>120262</v>
      </c>
      <c r="T185" s="100">
        <f t="shared" si="43"/>
        <v>125000</v>
      </c>
      <c r="U185" s="122">
        <f t="shared" si="35"/>
        <v>125000</v>
      </c>
      <c r="V185" s="101">
        <f t="shared" si="36"/>
        <v>125000</v>
      </c>
      <c r="X185" s="105">
        <v>0</v>
      </c>
      <c r="Y185" s="107">
        <v>125000</v>
      </c>
      <c r="Z185" s="104">
        <v>0</v>
      </c>
      <c r="AA185" s="105">
        <v>0</v>
      </c>
      <c r="AB185" s="106">
        <v>125000</v>
      </c>
      <c r="AC185" s="107">
        <v>125000</v>
      </c>
      <c r="AD185" s="107">
        <f t="shared" si="37"/>
        <v>920.79120000000012</v>
      </c>
      <c r="AE185" s="107">
        <f t="shared" si="38"/>
        <v>0</v>
      </c>
      <c r="AF185" s="107">
        <f t="shared" si="44"/>
        <v>0</v>
      </c>
      <c r="AG185" s="107">
        <f t="shared" si="39"/>
        <v>125000</v>
      </c>
      <c r="AH185" s="107">
        <f t="shared" si="45"/>
        <v>125000</v>
      </c>
      <c r="AI185" s="107">
        <f t="shared" si="46"/>
        <v>125000</v>
      </c>
    </row>
    <row r="186" spans="1:35">
      <c r="A186" s="64" t="s">
        <v>105</v>
      </c>
      <c r="B186" s="64" t="s">
        <v>816</v>
      </c>
      <c r="C186" s="158">
        <v>0</v>
      </c>
      <c r="D186" s="159">
        <v>60000</v>
      </c>
      <c r="F186" s="158">
        <v>0</v>
      </c>
      <c r="G186" s="159">
        <v>60000</v>
      </c>
      <c r="I186" s="122">
        <v>0</v>
      </c>
      <c r="J186" s="321">
        <v>60000</v>
      </c>
      <c r="K186" s="100">
        <v>0</v>
      </c>
      <c r="L186" s="101">
        <v>0</v>
      </c>
      <c r="M186" s="102">
        <v>60000</v>
      </c>
      <c r="N186" s="103">
        <v>60000</v>
      </c>
      <c r="O186" s="103">
        <f t="shared" si="40"/>
        <v>0</v>
      </c>
      <c r="P186" s="100">
        <f t="shared" si="41"/>
        <v>0</v>
      </c>
      <c r="Q186" s="122">
        <f t="shared" si="33"/>
        <v>0</v>
      </c>
      <c r="R186" s="101">
        <f t="shared" si="34"/>
        <v>0</v>
      </c>
      <c r="S186" s="103">
        <f t="shared" si="42"/>
        <v>60000</v>
      </c>
      <c r="T186" s="100">
        <f t="shared" si="43"/>
        <v>60000</v>
      </c>
      <c r="U186" s="122">
        <f t="shared" si="35"/>
        <v>60000</v>
      </c>
      <c r="V186" s="101">
        <f t="shared" si="36"/>
        <v>60000</v>
      </c>
      <c r="X186" s="105">
        <v>0</v>
      </c>
      <c r="Y186" s="107">
        <v>60000</v>
      </c>
      <c r="Z186" s="104">
        <v>0</v>
      </c>
      <c r="AA186" s="105">
        <v>0</v>
      </c>
      <c r="AB186" s="106">
        <v>60000</v>
      </c>
      <c r="AC186" s="107">
        <v>60000</v>
      </c>
      <c r="AD186" s="107">
        <f t="shared" si="37"/>
        <v>0</v>
      </c>
      <c r="AE186" s="107">
        <f t="shared" si="38"/>
        <v>0</v>
      </c>
      <c r="AF186" s="107">
        <f t="shared" si="44"/>
        <v>0</v>
      </c>
      <c r="AG186" s="107">
        <f t="shared" si="39"/>
        <v>60000</v>
      </c>
      <c r="AH186" s="107">
        <f t="shared" si="45"/>
        <v>60000</v>
      </c>
      <c r="AI186" s="107">
        <f t="shared" si="46"/>
        <v>60000</v>
      </c>
    </row>
    <row r="187" spans="1:35">
      <c r="A187" s="64" t="s">
        <v>89</v>
      </c>
      <c r="B187" s="64" t="s">
        <v>817</v>
      </c>
      <c r="C187" s="158">
        <v>0</v>
      </c>
      <c r="D187" s="159">
        <v>584079</v>
      </c>
      <c r="F187" s="158">
        <v>0</v>
      </c>
      <c r="G187" s="159">
        <v>584079</v>
      </c>
      <c r="I187" s="122">
        <v>0</v>
      </c>
      <c r="J187" s="321">
        <v>631250</v>
      </c>
      <c r="K187" s="100">
        <v>0</v>
      </c>
      <c r="L187" s="101">
        <v>0</v>
      </c>
      <c r="M187" s="102">
        <v>648925</v>
      </c>
      <c r="N187" s="103">
        <v>648925</v>
      </c>
      <c r="O187" s="103">
        <f t="shared" si="40"/>
        <v>0</v>
      </c>
      <c r="P187" s="100">
        <f t="shared" si="41"/>
        <v>0</v>
      </c>
      <c r="Q187" s="122">
        <f t="shared" si="33"/>
        <v>0</v>
      </c>
      <c r="R187" s="101">
        <f t="shared" si="34"/>
        <v>0</v>
      </c>
      <c r="S187" s="103">
        <f t="shared" si="42"/>
        <v>584079</v>
      </c>
      <c r="T187" s="100">
        <f t="shared" si="43"/>
        <v>608900.38020000001</v>
      </c>
      <c r="U187" s="122">
        <f t="shared" si="35"/>
        <v>640550.58499999996</v>
      </c>
      <c r="V187" s="101">
        <f t="shared" si="36"/>
        <v>648925</v>
      </c>
      <c r="X187" s="105">
        <v>0</v>
      </c>
      <c r="Y187" s="107">
        <v>631250</v>
      </c>
      <c r="Z187" s="104">
        <v>0</v>
      </c>
      <c r="AA187" s="105">
        <v>0</v>
      </c>
      <c r="AB187" s="106">
        <v>648925</v>
      </c>
      <c r="AC187" s="107">
        <v>648925</v>
      </c>
      <c r="AD187" s="107">
        <f t="shared" si="37"/>
        <v>0</v>
      </c>
      <c r="AE187" s="107">
        <f t="shared" si="38"/>
        <v>0</v>
      </c>
      <c r="AF187" s="107">
        <f t="shared" si="44"/>
        <v>0</v>
      </c>
      <c r="AG187" s="107">
        <f t="shared" si="39"/>
        <v>608900.38020000001</v>
      </c>
      <c r="AH187" s="107">
        <f t="shared" si="45"/>
        <v>640550.58499999996</v>
      </c>
      <c r="AI187" s="107">
        <f t="shared" si="46"/>
        <v>648925</v>
      </c>
    </row>
    <row r="188" spans="1:35">
      <c r="A188" s="64" t="s">
        <v>343</v>
      </c>
      <c r="B188" s="64" t="s">
        <v>818</v>
      </c>
      <c r="C188" s="158">
        <v>70691.53</v>
      </c>
      <c r="D188" s="159">
        <v>819003.46799999999</v>
      </c>
      <c r="F188" s="158">
        <v>74012.91</v>
      </c>
      <c r="G188" s="159">
        <v>795000</v>
      </c>
      <c r="I188" s="122">
        <v>56090.188500000098</v>
      </c>
      <c r="J188" s="321">
        <v>1229600</v>
      </c>
      <c r="K188" s="100">
        <v>92745.48169999996</v>
      </c>
      <c r="L188" s="101">
        <v>144754.49310000011</v>
      </c>
      <c r="M188" s="102">
        <v>1229600</v>
      </c>
      <c r="N188" s="103">
        <v>1229600</v>
      </c>
      <c r="O188" s="103">
        <f t="shared" si="40"/>
        <v>73082.923600000009</v>
      </c>
      <c r="P188" s="100">
        <f t="shared" si="41"/>
        <v>61108.55052000007</v>
      </c>
      <c r="Q188" s="122">
        <f t="shared" si="33"/>
        <v>82481.999603999997</v>
      </c>
      <c r="R188" s="101">
        <f t="shared" si="34"/>
        <v>130191.96990800006</v>
      </c>
      <c r="S188" s="103">
        <f t="shared" si="42"/>
        <v>806372.8431384</v>
      </c>
      <c r="T188" s="100">
        <f t="shared" si="43"/>
        <v>1023686.52</v>
      </c>
      <c r="U188" s="122">
        <f t="shared" si="35"/>
        <v>1229600</v>
      </c>
      <c r="V188" s="101">
        <f t="shared" si="36"/>
        <v>1229600</v>
      </c>
      <c r="X188" s="105">
        <v>56090.188500000098</v>
      </c>
      <c r="Y188" s="107">
        <v>1229600</v>
      </c>
      <c r="Z188" s="104">
        <v>92745.48169999996</v>
      </c>
      <c r="AA188" s="105">
        <v>144754.49310000011</v>
      </c>
      <c r="AB188" s="106">
        <v>1229600</v>
      </c>
      <c r="AC188" s="107">
        <v>1229600</v>
      </c>
      <c r="AD188" s="107">
        <f t="shared" si="37"/>
        <v>61108.55052000007</v>
      </c>
      <c r="AE188" s="107">
        <f t="shared" si="38"/>
        <v>82481.999603999997</v>
      </c>
      <c r="AF188" s="107">
        <f t="shared" si="44"/>
        <v>130191.96990800006</v>
      </c>
      <c r="AG188" s="107">
        <f t="shared" si="39"/>
        <v>1023686.52</v>
      </c>
      <c r="AH188" s="107">
        <f t="shared" si="45"/>
        <v>1229600</v>
      </c>
      <c r="AI188" s="107">
        <f t="shared" si="46"/>
        <v>1229600</v>
      </c>
    </row>
    <row r="189" spans="1:35">
      <c r="A189" s="64" t="s">
        <v>377</v>
      </c>
      <c r="B189" s="64" t="s">
        <v>819</v>
      </c>
      <c r="C189" s="158">
        <v>1511915.47</v>
      </c>
      <c r="D189" s="159">
        <v>2449989.5295000002</v>
      </c>
      <c r="F189" s="158">
        <v>1592682.39</v>
      </c>
      <c r="G189" s="159">
        <v>3900000</v>
      </c>
      <c r="I189" s="122">
        <v>1112717.3473999999</v>
      </c>
      <c r="J189" s="321">
        <v>3900000</v>
      </c>
      <c r="K189" s="100">
        <v>1105488.1887999997</v>
      </c>
      <c r="L189" s="101">
        <v>1219978.5071999999</v>
      </c>
      <c r="M189" s="102">
        <v>3900000</v>
      </c>
      <c r="N189" s="103">
        <v>3900000</v>
      </c>
      <c r="O189" s="103">
        <f t="shared" si="40"/>
        <v>1570067.6524</v>
      </c>
      <c r="P189" s="100">
        <f t="shared" si="41"/>
        <v>1247107.5593280001</v>
      </c>
      <c r="Q189" s="122">
        <f t="shared" si="33"/>
        <v>1107512.3532079996</v>
      </c>
      <c r="R189" s="101">
        <f t="shared" si="34"/>
        <v>1187921.2180479998</v>
      </c>
      <c r="S189" s="103">
        <f t="shared" si="42"/>
        <v>3212985.0390771003</v>
      </c>
      <c r="T189" s="100">
        <f t="shared" si="43"/>
        <v>3900000</v>
      </c>
      <c r="U189" s="122">
        <f t="shared" si="35"/>
        <v>3900000</v>
      </c>
      <c r="V189" s="101">
        <f t="shared" si="36"/>
        <v>3900000</v>
      </c>
      <c r="X189" s="105">
        <v>1112717.3473999999</v>
      </c>
      <c r="Y189" s="107">
        <v>3900000</v>
      </c>
      <c r="Z189" s="104">
        <v>1105488.1887999997</v>
      </c>
      <c r="AA189" s="105">
        <v>1219978.5071999999</v>
      </c>
      <c r="AB189" s="106">
        <v>3900000</v>
      </c>
      <c r="AC189" s="107">
        <v>3900000</v>
      </c>
      <c r="AD189" s="107">
        <f t="shared" si="37"/>
        <v>1247107.5593280001</v>
      </c>
      <c r="AE189" s="107">
        <f t="shared" si="38"/>
        <v>1107512.3532079996</v>
      </c>
      <c r="AF189" s="107">
        <f t="shared" si="44"/>
        <v>1187921.2180479998</v>
      </c>
      <c r="AG189" s="107">
        <f t="shared" si="39"/>
        <v>3900000</v>
      </c>
      <c r="AH189" s="107">
        <f t="shared" si="45"/>
        <v>3900000</v>
      </c>
      <c r="AI189" s="107">
        <f t="shared" si="46"/>
        <v>3900000</v>
      </c>
    </row>
    <row r="190" spans="1:35">
      <c r="A190" s="64" t="s">
        <v>7</v>
      </c>
      <c r="B190" s="64" t="s">
        <v>820</v>
      </c>
      <c r="C190" s="158">
        <v>4560225.45</v>
      </c>
      <c r="D190" s="159">
        <v>1964474.5545000001</v>
      </c>
      <c r="F190" s="158">
        <v>4893932.25</v>
      </c>
      <c r="G190" s="159">
        <v>2160000</v>
      </c>
      <c r="I190" s="122">
        <v>5188384.7757000001</v>
      </c>
      <c r="J190" s="321">
        <v>2350000</v>
      </c>
      <c r="K190" s="100">
        <v>5332453.3239000002</v>
      </c>
      <c r="L190" s="101">
        <v>5601178.3891000012</v>
      </c>
      <c r="M190" s="102">
        <v>2435000</v>
      </c>
      <c r="N190" s="103">
        <v>2560000</v>
      </c>
      <c r="O190" s="103">
        <f t="shared" si="40"/>
        <v>4800494.3459999999</v>
      </c>
      <c r="P190" s="100">
        <f t="shared" si="41"/>
        <v>5105938.0685040001</v>
      </c>
      <c r="Q190" s="122">
        <f t="shared" si="33"/>
        <v>5292114.1304040002</v>
      </c>
      <c r="R190" s="101">
        <f t="shared" si="34"/>
        <v>5525935.370844001</v>
      </c>
      <c r="S190" s="103">
        <f t="shared" si="42"/>
        <v>2067360.0439221</v>
      </c>
      <c r="T190" s="100">
        <f t="shared" si="43"/>
        <v>2259978</v>
      </c>
      <c r="U190" s="122">
        <f t="shared" si="35"/>
        <v>2394727</v>
      </c>
      <c r="V190" s="101">
        <f t="shared" si="36"/>
        <v>2500775</v>
      </c>
      <c r="X190" s="105">
        <v>5188384.7757000001</v>
      </c>
      <c r="Y190" s="107">
        <v>2350000</v>
      </c>
      <c r="Z190" s="104">
        <v>5332453.3239000002</v>
      </c>
      <c r="AA190" s="105">
        <v>5601178.3891000012</v>
      </c>
      <c r="AB190" s="106">
        <v>2435000</v>
      </c>
      <c r="AC190" s="107">
        <v>2560000</v>
      </c>
      <c r="AD190" s="107">
        <f t="shared" si="37"/>
        <v>5105938.0685040001</v>
      </c>
      <c r="AE190" s="107">
        <f t="shared" si="38"/>
        <v>5292114.1304040002</v>
      </c>
      <c r="AF190" s="107">
        <f t="shared" si="44"/>
        <v>5525935.370844001</v>
      </c>
      <c r="AG190" s="107">
        <f t="shared" si="39"/>
        <v>2259978</v>
      </c>
      <c r="AH190" s="107">
        <f t="shared" si="45"/>
        <v>2394727</v>
      </c>
      <c r="AI190" s="107">
        <f t="shared" si="46"/>
        <v>2500775</v>
      </c>
    </row>
    <row r="191" spans="1:35">
      <c r="A191" s="64" t="s">
        <v>93</v>
      </c>
      <c r="B191" s="64" t="s">
        <v>821</v>
      </c>
      <c r="C191" s="158">
        <v>0</v>
      </c>
      <c r="D191" s="159">
        <v>92602.414499999999</v>
      </c>
      <c r="F191" s="158">
        <v>0</v>
      </c>
      <c r="G191" s="159">
        <v>120640.41</v>
      </c>
      <c r="I191" s="122">
        <v>0</v>
      </c>
      <c r="J191" s="321">
        <v>120542.04999999999</v>
      </c>
      <c r="K191" s="100">
        <v>0</v>
      </c>
      <c r="L191" s="101">
        <v>0</v>
      </c>
      <c r="M191" s="102">
        <v>122711.66800000001</v>
      </c>
      <c r="N191" s="103">
        <v>125288.726</v>
      </c>
      <c r="O191" s="103">
        <f t="shared" si="40"/>
        <v>0</v>
      </c>
      <c r="P191" s="100">
        <f t="shared" si="41"/>
        <v>0</v>
      </c>
      <c r="Q191" s="122">
        <f t="shared" si="33"/>
        <v>0</v>
      </c>
      <c r="R191" s="101">
        <f t="shared" si="34"/>
        <v>0</v>
      </c>
      <c r="S191" s="103">
        <f t="shared" si="42"/>
        <v>107356.0077321</v>
      </c>
      <c r="T191" s="100">
        <f t="shared" si="43"/>
        <v>120588.65296799999</v>
      </c>
      <c r="U191" s="122">
        <f t="shared" si="35"/>
        <v>121683.7029916</v>
      </c>
      <c r="V191" s="101">
        <f t="shared" si="36"/>
        <v>124067.7159196</v>
      </c>
      <c r="X191" s="105">
        <v>0</v>
      </c>
      <c r="Y191" s="107">
        <v>120542.04999999999</v>
      </c>
      <c r="Z191" s="104">
        <v>0</v>
      </c>
      <c r="AA191" s="105">
        <v>0</v>
      </c>
      <c r="AB191" s="106">
        <v>122711.66800000001</v>
      </c>
      <c r="AC191" s="107">
        <v>125288.726</v>
      </c>
      <c r="AD191" s="107">
        <f t="shared" si="37"/>
        <v>0</v>
      </c>
      <c r="AE191" s="107">
        <f t="shared" si="38"/>
        <v>0</v>
      </c>
      <c r="AF191" s="107">
        <f t="shared" si="44"/>
        <v>0</v>
      </c>
      <c r="AG191" s="107">
        <f t="shared" si="39"/>
        <v>120588.65296799999</v>
      </c>
      <c r="AH191" s="107">
        <f t="shared" si="45"/>
        <v>121683.7029916</v>
      </c>
      <c r="AI191" s="107">
        <f t="shared" si="46"/>
        <v>124067.7159196</v>
      </c>
    </row>
    <row r="192" spans="1:35">
      <c r="A192" s="64" t="s">
        <v>571</v>
      </c>
      <c r="B192" s="64" t="s">
        <v>916</v>
      </c>
      <c r="C192" s="158">
        <v>72806.78</v>
      </c>
      <c r="D192" s="159">
        <v>201168.22349999999</v>
      </c>
      <c r="F192" s="158">
        <v>63707.199999999997</v>
      </c>
      <c r="G192" s="159">
        <v>270000</v>
      </c>
      <c r="I192" s="122">
        <v>73951.849399999992</v>
      </c>
      <c r="J192" s="321">
        <v>362800.40749999997</v>
      </c>
      <c r="K192" s="100">
        <v>78228.730599999981</v>
      </c>
      <c r="L192" s="101">
        <v>83259.674099999989</v>
      </c>
      <c r="M192" s="102">
        <v>369352.41249999998</v>
      </c>
      <c r="N192" s="103">
        <v>382423.8075</v>
      </c>
      <c r="O192" s="103">
        <f t="shared" si="40"/>
        <v>66255.082399999999</v>
      </c>
      <c r="P192" s="100">
        <f t="shared" si="41"/>
        <v>71083.347567999997</v>
      </c>
      <c r="Q192" s="122">
        <f t="shared" si="33"/>
        <v>77031.203863999981</v>
      </c>
      <c r="R192" s="101">
        <f t="shared" si="34"/>
        <v>81851.009919999982</v>
      </c>
      <c r="S192" s="103">
        <f t="shared" si="42"/>
        <v>237387.50429429999</v>
      </c>
      <c r="T192" s="100">
        <f t="shared" si="43"/>
        <v>318831.57442650001</v>
      </c>
      <c r="U192" s="122">
        <f t="shared" si="35"/>
        <v>366248.07253100001</v>
      </c>
      <c r="V192" s="101">
        <f t="shared" si="36"/>
        <v>376230.58054899995</v>
      </c>
      <c r="X192" s="105">
        <v>73951.849399999992</v>
      </c>
      <c r="Y192" s="107">
        <v>362800.40749999997</v>
      </c>
      <c r="Z192" s="104">
        <v>78228.730599999981</v>
      </c>
      <c r="AA192" s="105">
        <v>83259.674099999989</v>
      </c>
      <c r="AB192" s="106">
        <v>369352.41249999998</v>
      </c>
      <c r="AC192" s="107">
        <v>382423.8075</v>
      </c>
      <c r="AD192" s="107">
        <f t="shared" si="37"/>
        <v>71083.347567999997</v>
      </c>
      <c r="AE192" s="107">
        <f t="shared" si="38"/>
        <v>77031.203863999981</v>
      </c>
      <c r="AF192" s="107">
        <f t="shared" si="44"/>
        <v>81851.009919999982</v>
      </c>
      <c r="AG192" s="107">
        <f t="shared" si="39"/>
        <v>318831.57442650001</v>
      </c>
      <c r="AH192" s="107">
        <f t="shared" si="45"/>
        <v>366248.07253100001</v>
      </c>
      <c r="AI192" s="107">
        <f t="shared" si="46"/>
        <v>376230.58054899995</v>
      </c>
    </row>
    <row r="193" spans="1:35">
      <c r="A193" s="64" t="s">
        <v>111</v>
      </c>
      <c r="B193" s="64" t="s">
        <v>822</v>
      </c>
      <c r="C193" s="158">
        <v>15882502.130000001</v>
      </c>
      <c r="D193" s="159">
        <v>10537658</v>
      </c>
      <c r="F193" s="158">
        <v>17044310.940000001</v>
      </c>
      <c r="G193" s="159">
        <v>11802177</v>
      </c>
      <c r="I193" s="122">
        <v>16549061.206300002</v>
      </c>
      <c r="J193" s="321">
        <v>13218439</v>
      </c>
      <c r="K193" s="100">
        <v>16119025.398799999</v>
      </c>
      <c r="L193" s="101">
        <v>14351888.001551336</v>
      </c>
      <c r="M193" s="102">
        <v>14804651</v>
      </c>
      <c r="N193" s="103">
        <v>14804651</v>
      </c>
      <c r="O193" s="103">
        <f t="shared" si="40"/>
        <v>16719004.473200001</v>
      </c>
      <c r="P193" s="100">
        <f t="shared" si="41"/>
        <v>16687731.131736001</v>
      </c>
      <c r="Q193" s="122">
        <f t="shared" si="33"/>
        <v>16239435.424899999</v>
      </c>
      <c r="R193" s="101">
        <f t="shared" si="34"/>
        <v>14846686.472780962</v>
      </c>
      <c r="S193" s="103">
        <f t="shared" si="42"/>
        <v>11203047.897799999</v>
      </c>
      <c r="T193" s="100">
        <f t="shared" si="43"/>
        <v>12547414.0644</v>
      </c>
      <c r="U193" s="122">
        <f t="shared" si="35"/>
        <v>14053103.7544</v>
      </c>
      <c r="V193" s="101">
        <f t="shared" si="36"/>
        <v>14804651</v>
      </c>
      <c r="X193" s="105">
        <v>16549061.206300002</v>
      </c>
      <c r="Y193" s="107">
        <v>13218439</v>
      </c>
      <c r="Z193" s="104">
        <v>16119025.398799999</v>
      </c>
      <c r="AA193" s="105">
        <v>14351888.001551336</v>
      </c>
      <c r="AB193" s="106">
        <v>14804651</v>
      </c>
      <c r="AC193" s="107">
        <v>14804651</v>
      </c>
      <c r="AD193" s="107">
        <f t="shared" si="37"/>
        <v>16687731.131736001</v>
      </c>
      <c r="AE193" s="107">
        <f t="shared" si="38"/>
        <v>16239435.424899999</v>
      </c>
      <c r="AF193" s="107">
        <f t="shared" si="44"/>
        <v>14846686.472780962</v>
      </c>
      <c r="AG193" s="107">
        <f t="shared" si="39"/>
        <v>12547414.0644</v>
      </c>
      <c r="AH193" s="107">
        <f t="shared" si="45"/>
        <v>14053103.7544</v>
      </c>
      <c r="AI193" s="107">
        <f t="shared" si="46"/>
        <v>14804651</v>
      </c>
    </row>
    <row r="194" spans="1:35">
      <c r="A194" s="64" t="s">
        <v>337</v>
      </c>
      <c r="B194" s="64" t="s">
        <v>823</v>
      </c>
      <c r="C194" s="158">
        <v>167020.5</v>
      </c>
      <c r="D194" s="159">
        <v>308389.50150000001</v>
      </c>
      <c r="F194" s="158">
        <v>179255.41</v>
      </c>
      <c r="G194" s="159">
        <v>314557</v>
      </c>
      <c r="I194" s="122">
        <v>160675.28970000002</v>
      </c>
      <c r="J194" s="321">
        <v>551560.54249999998</v>
      </c>
      <c r="K194" s="100">
        <v>173268.76169999997</v>
      </c>
      <c r="L194" s="101">
        <v>180445.57239999995</v>
      </c>
      <c r="M194" s="102">
        <v>553620.59</v>
      </c>
      <c r="N194" s="103">
        <v>577861.85499999998</v>
      </c>
      <c r="O194" s="103">
        <f t="shared" si="40"/>
        <v>175829.63520000002</v>
      </c>
      <c r="P194" s="100">
        <f t="shared" si="41"/>
        <v>165877.72338400001</v>
      </c>
      <c r="Q194" s="122">
        <f t="shared" si="33"/>
        <v>169742.58953999999</v>
      </c>
      <c r="R194" s="101">
        <f t="shared" si="34"/>
        <v>178436.06540399996</v>
      </c>
      <c r="S194" s="103">
        <f t="shared" si="42"/>
        <v>311634.83921070001</v>
      </c>
      <c r="T194" s="100">
        <f t="shared" si="43"/>
        <v>439268.26406349998</v>
      </c>
      <c r="U194" s="122">
        <f t="shared" si="35"/>
        <v>552644.53949450003</v>
      </c>
      <c r="V194" s="101">
        <f t="shared" si="36"/>
        <v>566376.343643</v>
      </c>
      <c r="X194" s="105">
        <v>160675.28970000002</v>
      </c>
      <c r="Y194" s="107">
        <v>551560.54249999998</v>
      </c>
      <c r="Z194" s="104">
        <v>173268.76169999997</v>
      </c>
      <c r="AA194" s="105">
        <v>180445.57239999995</v>
      </c>
      <c r="AB194" s="106">
        <v>553620.59</v>
      </c>
      <c r="AC194" s="107">
        <v>577861.85499999998</v>
      </c>
      <c r="AD194" s="107">
        <f t="shared" si="37"/>
        <v>165877.72338400001</v>
      </c>
      <c r="AE194" s="107">
        <f t="shared" si="38"/>
        <v>169742.58953999999</v>
      </c>
      <c r="AF194" s="107">
        <f t="shared" si="44"/>
        <v>178436.06540399996</v>
      </c>
      <c r="AG194" s="107">
        <f t="shared" si="39"/>
        <v>439268.26406349998</v>
      </c>
      <c r="AH194" s="107">
        <f t="shared" si="45"/>
        <v>552644.53949450003</v>
      </c>
      <c r="AI194" s="107">
        <f t="shared" si="46"/>
        <v>566376.343643</v>
      </c>
    </row>
    <row r="195" spans="1:35">
      <c r="A195" s="64" t="s">
        <v>19</v>
      </c>
      <c r="B195" s="64" t="s">
        <v>948</v>
      </c>
      <c r="C195" s="158">
        <v>0</v>
      </c>
      <c r="D195" s="159">
        <v>314807</v>
      </c>
      <c r="F195" s="158">
        <v>0</v>
      </c>
      <c r="G195" s="159">
        <v>330547</v>
      </c>
      <c r="I195" s="122">
        <v>0</v>
      </c>
      <c r="J195" s="321">
        <v>335521</v>
      </c>
      <c r="K195" s="100">
        <v>0</v>
      </c>
      <c r="L195" s="101">
        <v>0</v>
      </c>
      <c r="M195" s="102">
        <v>346314</v>
      </c>
      <c r="N195" s="103">
        <v>355497</v>
      </c>
      <c r="O195" s="103">
        <f t="shared" si="40"/>
        <v>0</v>
      </c>
      <c r="P195" s="100">
        <f t="shared" si="41"/>
        <v>0</v>
      </c>
      <c r="Q195" s="122">
        <f t="shared" si="33"/>
        <v>0</v>
      </c>
      <c r="R195" s="101">
        <f t="shared" si="34"/>
        <v>0</v>
      </c>
      <c r="S195" s="103">
        <f t="shared" si="42"/>
        <v>323089.38800000004</v>
      </c>
      <c r="T195" s="100">
        <f t="shared" si="43"/>
        <v>333164.31880000001</v>
      </c>
      <c r="U195" s="122">
        <f t="shared" si="35"/>
        <v>341200.27659999998</v>
      </c>
      <c r="V195" s="101">
        <f t="shared" si="36"/>
        <v>351146.09460000001</v>
      </c>
      <c r="X195" s="105">
        <v>0</v>
      </c>
      <c r="Y195" s="107">
        <v>335521</v>
      </c>
      <c r="Z195" s="104">
        <v>0</v>
      </c>
      <c r="AA195" s="105">
        <v>0</v>
      </c>
      <c r="AB195" s="106">
        <v>346314</v>
      </c>
      <c r="AC195" s="107">
        <v>355497</v>
      </c>
      <c r="AD195" s="107">
        <f t="shared" si="37"/>
        <v>0</v>
      </c>
      <c r="AE195" s="107">
        <f t="shared" si="38"/>
        <v>0</v>
      </c>
      <c r="AF195" s="107">
        <f t="shared" si="44"/>
        <v>0</v>
      </c>
      <c r="AG195" s="107">
        <f t="shared" si="39"/>
        <v>333164.31880000001</v>
      </c>
      <c r="AH195" s="107">
        <f t="shared" si="45"/>
        <v>341200.27659999998</v>
      </c>
      <c r="AI195" s="107">
        <f t="shared" si="46"/>
        <v>351146.09460000001</v>
      </c>
    </row>
    <row r="196" spans="1:35">
      <c r="A196" s="64" t="s">
        <v>291</v>
      </c>
      <c r="B196" s="64" t="s">
        <v>824</v>
      </c>
      <c r="C196" s="158">
        <v>58201.01</v>
      </c>
      <c r="D196" s="159">
        <v>323788.99349999998</v>
      </c>
      <c r="F196" s="158">
        <v>47930.06</v>
      </c>
      <c r="G196" s="159">
        <v>350000</v>
      </c>
      <c r="I196" s="122">
        <v>75972.965500000006</v>
      </c>
      <c r="J196" s="321">
        <v>350000</v>
      </c>
      <c r="K196" s="100">
        <v>81181.837099999961</v>
      </c>
      <c r="L196" s="101">
        <v>90964.25870000002</v>
      </c>
      <c r="M196" s="102">
        <v>350000</v>
      </c>
      <c r="N196" s="103">
        <v>350000</v>
      </c>
      <c r="O196" s="103">
        <f t="shared" si="40"/>
        <v>50805.925999999999</v>
      </c>
      <c r="P196" s="100">
        <f t="shared" si="41"/>
        <v>68120.951960000006</v>
      </c>
      <c r="Q196" s="122">
        <f t="shared" si="33"/>
        <v>79723.353051999977</v>
      </c>
      <c r="R196" s="101">
        <f t="shared" si="34"/>
        <v>88225.18065200001</v>
      </c>
      <c r="S196" s="103">
        <f t="shared" si="42"/>
        <v>337581.22512029996</v>
      </c>
      <c r="T196" s="100">
        <f t="shared" si="43"/>
        <v>350000</v>
      </c>
      <c r="U196" s="122">
        <f t="shared" si="35"/>
        <v>350000</v>
      </c>
      <c r="V196" s="101">
        <f t="shared" si="36"/>
        <v>350000</v>
      </c>
      <c r="X196" s="105">
        <v>75972.965500000006</v>
      </c>
      <c r="Y196" s="107">
        <v>350000</v>
      </c>
      <c r="Z196" s="104">
        <v>81181.837099999961</v>
      </c>
      <c r="AA196" s="105">
        <v>90964.25870000002</v>
      </c>
      <c r="AB196" s="106">
        <v>350000</v>
      </c>
      <c r="AC196" s="107">
        <v>350000</v>
      </c>
      <c r="AD196" s="107">
        <f t="shared" si="37"/>
        <v>68120.951960000006</v>
      </c>
      <c r="AE196" s="107">
        <f t="shared" si="38"/>
        <v>79723.353051999977</v>
      </c>
      <c r="AF196" s="107">
        <f t="shared" si="44"/>
        <v>88225.18065200001</v>
      </c>
      <c r="AG196" s="107">
        <f t="shared" si="39"/>
        <v>350000</v>
      </c>
      <c r="AH196" s="107">
        <f t="shared" si="45"/>
        <v>350000</v>
      </c>
      <c r="AI196" s="107">
        <f t="shared" si="46"/>
        <v>350000</v>
      </c>
    </row>
    <row r="197" spans="1:35">
      <c r="A197" s="64" t="s">
        <v>381</v>
      </c>
      <c r="B197" s="64" t="s">
        <v>825</v>
      </c>
      <c r="C197" s="158">
        <v>0</v>
      </c>
      <c r="D197" s="159">
        <v>21231957.1965</v>
      </c>
      <c r="F197" s="158">
        <v>0</v>
      </c>
      <c r="G197" s="159">
        <v>23238721</v>
      </c>
      <c r="I197" s="122">
        <v>0</v>
      </c>
      <c r="J197" s="321">
        <v>24091721.565000001</v>
      </c>
      <c r="K197" s="100">
        <v>0</v>
      </c>
      <c r="L197" s="101">
        <v>0</v>
      </c>
      <c r="M197" s="102">
        <v>24769283.926799998</v>
      </c>
      <c r="N197" s="103">
        <v>25833425.833000001</v>
      </c>
      <c r="O197" s="103">
        <f t="shared" si="40"/>
        <v>0</v>
      </c>
      <c r="P197" s="100">
        <f t="shared" si="41"/>
        <v>0</v>
      </c>
      <c r="Q197" s="122">
        <f t="shared" si="33"/>
        <v>0</v>
      </c>
      <c r="R197" s="101">
        <f t="shared" si="34"/>
        <v>0</v>
      </c>
      <c r="S197" s="103">
        <f t="shared" si="42"/>
        <v>22287916.309901699</v>
      </c>
      <c r="T197" s="100">
        <f t="shared" si="43"/>
        <v>23687569.897303</v>
      </c>
      <c r="U197" s="122">
        <f t="shared" si="35"/>
        <v>24448254.87977916</v>
      </c>
      <c r="V197" s="101">
        <f t="shared" si="36"/>
        <v>25329235.397842437</v>
      </c>
      <c r="X197" s="105">
        <v>0</v>
      </c>
      <c r="Y197" s="107">
        <v>24091721.565000001</v>
      </c>
      <c r="Z197" s="104">
        <v>0</v>
      </c>
      <c r="AA197" s="105">
        <v>0</v>
      </c>
      <c r="AB197" s="106">
        <v>24769283.926799998</v>
      </c>
      <c r="AC197" s="107">
        <v>25833425.833000001</v>
      </c>
      <c r="AD197" s="107">
        <f t="shared" si="37"/>
        <v>0</v>
      </c>
      <c r="AE197" s="107">
        <f t="shared" si="38"/>
        <v>0</v>
      </c>
      <c r="AF197" s="107">
        <f t="shared" si="44"/>
        <v>0</v>
      </c>
      <c r="AG197" s="107">
        <f t="shared" si="39"/>
        <v>23687569.897303</v>
      </c>
      <c r="AH197" s="107">
        <f t="shared" si="45"/>
        <v>24448254.87977916</v>
      </c>
      <c r="AI197" s="107">
        <f t="shared" si="46"/>
        <v>25329235.397842437</v>
      </c>
    </row>
    <row r="198" spans="1:35">
      <c r="A198" s="64" t="s">
        <v>323</v>
      </c>
      <c r="B198" s="64" t="s">
        <v>826</v>
      </c>
      <c r="C198" s="158">
        <v>0</v>
      </c>
      <c r="D198" s="159">
        <v>2219199.8774999999</v>
      </c>
      <c r="F198" s="158">
        <v>0</v>
      </c>
      <c r="G198" s="159">
        <v>2641258</v>
      </c>
      <c r="I198" s="122">
        <v>0</v>
      </c>
      <c r="J198" s="321">
        <v>2641258</v>
      </c>
      <c r="K198" s="100">
        <v>0</v>
      </c>
      <c r="L198" s="101">
        <v>0</v>
      </c>
      <c r="M198" s="102">
        <v>2720495</v>
      </c>
      <c r="N198" s="103">
        <v>2802110</v>
      </c>
      <c r="O198" s="103">
        <f t="shared" si="40"/>
        <v>0</v>
      </c>
      <c r="P198" s="100">
        <f t="shared" si="41"/>
        <v>0</v>
      </c>
      <c r="Q198" s="122">
        <f t="shared" si="33"/>
        <v>0</v>
      </c>
      <c r="R198" s="101">
        <f t="shared" si="34"/>
        <v>0</v>
      </c>
      <c r="S198" s="103">
        <f t="shared" si="42"/>
        <v>2441286.8615595</v>
      </c>
      <c r="T198" s="100">
        <f t="shared" si="43"/>
        <v>2641258</v>
      </c>
      <c r="U198" s="122">
        <f t="shared" si="35"/>
        <v>2682952.5093999999</v>
      </c>
      <c r="V198" s="101">
        <f t="shared" si="36"/>
        <v>2763440.8130000001</v>
      </c>
      <c r="X198" s="105">
        <v>0</v>
      </c>
      <c r="Y198" s="107">
        <v>2641258</v>
      </c>
      <c r="Z198" s="104">
        <v>0</v>
      </c>
      <c r="AA198" s="105">
        <v>0</v>
      </c>
      <c r="AB198" s="106">
        <v>2720495</v>
      </c>
      <c r="AC198" s="107">
        <v>2802110</v>
      </c>
      <c r="AD198" s="107">
        <f t="shared" si="37"/>
        <v>0</v>
      </c>
      <c r="AE198" s="107">
        <f t="shared" si="38"/>
        <v>0</v>
      </c>
      <c r="AF198" s="107">
        <f t="shared" si="44"/>
        <v>0</v>
      </c>
      <c r="AG198" s="107">
        <f t="shared" si="39"/>
        <v>2641258</v>
      </c>
      <c r="AH198" s="107">
        <f t="shared" si="45"/>
        <v>2682952.5093999999</v>
      </c>
      <c r="AI198" s="107">
        <f t="shared" si="46"/>
        <v>2763440.8130000001</v>
      </c>
    </row>
    <row r="199" spans="1:35">
      <c r="A199" s="64" t="s">
        <v>119</v>
      </c>
      <c r="B199" s="64" t="s">
        <v>940</v>
      </c>
      <c r="C199" s="158">
        <v>0</v>
      </c>
      <c r="D199" s="159">
        <v>800500</v>
      </c>
      <c r="F199" s="158">
        <v>0</v>
      </c>
      <c r="G199" s="159">
        <v>806217.28</v>
      </c>
      <c r="I199" s="122">
        <v>0</v>
      </c>
      <c r="J199" s="321">
        <v>792869.89</v>
      </c>
      <c r="K199" s="100">
        <v>0</v>
      </c>
      <c r="L199" s="101">
        <v>0</v>
      </c>
      <c r="M199" s="102">
        <v>815171.22519999999</v>
      </c>
      <c r="N199" s="103">
        <v>850177.36360000004</v>
      </c>
      <c r="O199" s="103">
        <f t="shared" si="40"/>
        <v>0</v>
      </c>
      <c r="P199" s="100">
        <f t="shared" si="41"/>
        <v>0</v>
      </c>
      <c r="Q199" s="122">
        <f t="shared" si="33"/>
        <v>0</v>
      </c>
      <c r="R199" s="101">
        <f t="shared" si="34"/>
        <v>0</v>
      </c>
      <c r="S199" s="103">
        <f t="shared" si="42"/>
        <v>803508.43273600005</v>
      </c>
      <c r="T199" s="100">
        <f t="shared" si="43"/>
        <v>799193.88338200003</v>
      </c>
      <c r="U199" s="122">
        <f t="shared" si="35"/>
        <v>804604.85258224001</v>
      </c>
      <c r="V199" s="101">
        <f t="shared" si="36"/>
        <v>833591.45522608003</v>
      </c>
      <c r="X199" s="105">
        <v>0</v>
      </c>
      <c r="Y199" s="107">
        <v>792869.89</v>
      </c>
      <c r="Z199" s="104">
        <v>0</v>
      </c>
      <c r="AA199" s="105">
        <v>0</v>
      </c>
      <c r="AB199" s="106">
        <v>815171.22519999999</v>
      </c>
      <c r="AC199" s="107">
        <v>850177.36360000004</v>
      </c>
      <c r="AD199" s="107">
        <f t="shared" si="37"/>
        <v>0</v>
      </c>
      <c r="AE199" s="107">
        <f t="shared" si="38"/>
        <v>0</v>
      </c>
      <c r="AF199" s="107">
        <f t="shared" si="44"/>
        <v>0</v>
      </c>
      <c r="AG199" s="107">
        <f t="shared" si="39"/>
        <v>799193.88338200003</v>
      </c>
      <c r="AH199" s="107">
        <f t="shared" si="45"/>
        <v>804604.85258224001</v>
      </c>
      <c r="AI199" s="107">
        <f t="shared" si="46"/>
        <v>833591.45522608003</v>
      </c>
    </row>
    <row r="200" spans="1:35">
      <c r="A200" s="64" t="s">
        <v>43</v>
      </c>
      <c r="B200" s="64" t="s">
        <v>827</v>
      </c>
      <c r="C200" s="158">
        <v>603980.98</v>
      </c>
      <c r="D200" s="159">
        <v>5005659.0172499996</v>
      </c>
      <c r="F200" s="158">
        <v>433154.52</v>
      </c>
      <c r="G200" s="159">
        <v>5523294</v>
      </c>
      <c r="I200" s="122">
        <v>122669.61100000008</v>
      </c>
      <c r="J200" s="321">
        <v>9100000</v>
      </c>
      <c r="K200" s="100">
        <v>0</v>
      </c>
      <c r="L200" s="101">
        <v>0</v>
      </c>
      <c r="M200" s="102">
        <v>9100000</v>
      </c>
      <c r="N200" s="103">
        <v>9100000</v>
      </c>
      <c r="O200" s="103">
        <f t="shared" si="40"/>
        <v>480985.92879999999</v>
      </c>
      <c r="P200" s="100">
        <f t="shared" si="41"/>
        <v>209605.38552000007</v>
      </c>
      <c r="Q200" s="122">
        <f t="shared" ref="Q200:Q263" si="47">(0.28*I200)+(0.72*K200)</f>
        <v>34347.491080000022</v>
      </c>
      <c r="R200" s="101">
        <f t="shared" ref="R200:R263" si="48">(0.28*K200)+(0.72*L200)</f>
        <v>0</v>
      </c>
      <c r="S200" s="103">
        <f t="shared" si="42"/>
        <v>5278038.5451730499</v>
      </c>
      <c r="T200" s="100">
        <f t="shared" si="43"/>
        <v>7405356.6972000003</v>
      </c>
      <c r="U200" s="122">
        <f t="shared" ref="U200:U263" si="49">(0.4738*J200)+(0.5262*M200)</f>
        <v>9100000</v>
      </c>
      <c r="V200" s="101">
        <f t="shared" ref="V200:V263" si="50">(0.4738*M200)+(0.5262*N200)</f>
        <v>9100000</v>
      </c>
      <c r="X200" s="105">
        <v>122669.61100000008</v>
      </c>
      <c r="Y200" s="107">
        <v>9100000</v>
      </c>
      <c r="Z200" s="104">
        <v>0</v>
      </c>
      <c r="AA200" s="105">
        <v>0</v>
      </c>
      <c r="AB200" s="106">
        <v>9100000</v>
      </c>
      <c r="AC200" s="107">
        <v>9100000</v>
      </c>
      <c r="AD200" s="107">
        <f t="shared" ref="AD200:AD263" si="51">(0.28*F200)+(0.72*X200)</f>
        <v>209605.38552000007</v>
      </c>
      <c r="AE200" s="107">
        <f t="shared" ref="AE200:AE263" si="52">(0.28*X200)+(0.72*Z200)</f>
        <v>34347.491080000022</v>
      </c>
      <c r="AF200" s="107">
        <f t="shared" si="44"/>
        <v>0</v>
      </c>
      <c r="AG200" s="107">
        <f t="shared" ref="AG200:AG263" si="53">(0.4738*G200)+(0.5262*Y200)</f>
        <v>7405356.6972000003</v>
      </c>
      <c r="AH200" s="107">
        <f t="shared" si="45"/>
        <v>9100000</v>
      </c>
      <c r="AI200" s="107">
        <f t="shared" si="46"/>
        <v>9100000</v>
      </c>
    </row>
    <row r="201" spans="1:35">
      <c r="A201" s="64" t="s">
        <v>181</v>
      </c>
      <c r="B201" s="64" t="s">
        <v>828</v>
      </c>
      <c r="C201" s="158">
        <v>0</v>
      </c>
      <c r="D201" s="159">
        <v>2853475.0000000005</v>
      </c>
      <c r="F201" s="158">
        <v>0</v>
      </c>
      <c r="G201" s="159">
        <v>3021241</v>
      </c>
      <c r="I201" s="122">
        <v>0</v>
      </c>
      <c r="J201" s="321">
        <v>3118107.81</v>
      </c>
      <c r="K201" s="100">
        <v>0</v>
      </c>
      <c r="L201" s="101">
        <v>0</v>
      </c>
      <c r="M201" s="102">
        <v>3205795.9452</v>
      </c>
      <c r="N201" s="103">
        <v>3343531.2517999997</v>
      </c>
      <c r="O201" s="103">
        <f t="shared" ref="O201:O264" si="54">(0.28*C201)+(0.72*F201)</f>
        <v>0</v>
      </c>
      <c r="P201" s="100">
        <f t="shared" ref="P201:P264" si="55">(0.28*F201)+(0.72*I201)</f>
        <v>0</v>
      </c>
      <c r="Q201" s="122">
        <f t="shared" si="47"/>
        <v>0</v>
      </c>
      <c r="R201" s="101">
        <f t="shared" si="48"/>
        <v>0</v>
      </c>
      <c r="S201" s="103">
        <f t="shared" ref="S201:S264" si="56">(0.4738*D201)+(0.5262*G201)</f>
        <v>2941753.4692000002</v>
      </c>
      <c r="T201" s="100">
        <f t="shared" ref="T201:T264" si="57">(0.4738*G201)+(0.5262*J201)</f>
        <v>3072212.3154219999</v>
      </c>
      <c r="U201" s="122">
        <f t="shared" si="49"/>
        <v>3164249.3067422397</v>
      </c>
      <c r="V201" s="101">
        <f t="shared" si="50"/>
        <v>3278272.2635329198</v>
      </c>
      <c r="X201" s="105">
        <v>0</v>
      </c>
      <c r="Y201" s="107">
        <v>3118107.81</v>
      </c>
      <c r="Z201" s="104">
        <v>0</v>
      </c>
      <c r="AA201" s="105">
        <v>0</v>
      </c>
      <c r="AB201" s="106">
        <v>3205795.9452</v>
      </c>
      <c r="AC201" s="107">
        <v>3343531.2517999997</v>
      </c>
      <c r="AD201" s="107">
        <f t="shared" si="51"/>
        <v>0</v>
      </c>
      <c r="AE201" s="107">
        <f t="shared" si="52"/>
        <v>0</v>
      </c>
      <c r="AF201" s="107">
        <f t="shared" ref="AF201:AF264" si="58">(0.28*Z201)+(0.72*AA201)</f>
        <v>0</v>
      </c>
      <c r="AG201" s="107">
        <f t="shared" si="53"/>
        <v>3072212.3154219999</v>
      </c>
      <c r="AH201" s="107">
        <f t="shared" ref="AH201:AH264" si="59">(0.4738*Y201)+(0.5262*AB201)</f>
        <v>3164249.3067422397</v>
      </c>
      <c r="AI201" s="107">
        <f t="shared" ref="AI201:AI264" si="60">(0.4738*AB201)+(0.5262*AC201)</f>
        <v>3278272.2635329198</v>
      </c>
    </row>
    <row r="202" spans="1:35">
      <c r="A202" s="64" t="s">
        <v>543</v>
      </c>
      <c r="B202" s="64" t="s">
        <v>917</v>
      </c>
      <c r="C202" s="158">
        <v>0</v>
      </c>
      <c r="D202" s="159">
        <v>560600</v>
      </c>
      <c r="F202" s="158">
        <v>0</v>
      </c>
      <c r="G202" s="159">
        <v>590000</v>
      </c>
      <c r="I202" s="122">
        <v>0</v>
      </c>
      <c r="J202" s="321">
        <v>635540.38500000001</v>
      </c>
      <c r="K202" s="100">
        <v>0</v>
      </c>
      <c r="L202" s="101">
        <v>0</v>
      </c>
      <c r="M202" s="102">
        <v>653419.75439999998</v>
      </c>
      <c r="N202" s="103">
        <v>670000</v>
      </c>
      <c r="O202" s="103">
        <f t="shared" si="54"/>
        <v>0</v>
      </c>
      <c r="P202" s="100">
        <f t="shared" si="55"/>
        <v>0</v>
      </c>
      <c r="Q202" s="122">
        <f t="shared" si="47"/>
        <v>0</v>
      </c>
      <c r="R202" s="101">
        <f t="shared" si="48"/>
        <v>0</v>
      </c>
      <c r="S202" s="103">
        <f t="shared" si="56"/>
        <v>576070.28</v>
      </c>
      <c r="T202" s="100">
        <f t="shared" si="57"/>
        <v>613963.35058700002</v>
      </c>
      <c r="U202" s="122">
        <f t="shared" si="49"/>
        <v>644948.5091782799</v>
      </c>
      <c r="V202" s="101">
        <f t="shared" si="50"/>
        <v>662144.27963471995</v>
      </c>
      <c r="X202" s="105">
        <v>0</v>
      </c>
      <c r="Y202" s="107">
        <v>635540.38500000001</v>
      </c>
      <c r="Z202" s="104">
        <v>0</v>
      </c>
      <c r="AA202" s="105">
        <v>0</v>
      </c>
      <c r="AB202" s="106">
        <v>653419.75439999998</v>
      </c>
      <c r="AC202" s="107">
        <v>670000</v>
      </c>
      <c r="AD202" s="107">
        <f t="shared" si="51"/>
        <v>0</v>
      </c>
      <c r="AE202" s="107">
        <f t="shared" si="52"/>
        <v>0</v>
      </c>
      <c r="AF202" s="107">
        <f t="shared" si="58"/>
        <v>0</v>
      </c>
      <c r="AG202" s="107">
        <f t="shared" si="53"/>
        <v>613963.35058700002</v>
      </c>
      <c r="AH202" s="107">
        <f t="shared" si="59"/>
        <v>644948.5091782799</v>
      </c>
      <c r="AI202" s="107">
        <f t="shared" si="60"/>
        <v>662144.27963471995</v>
      </c>
    </row>
    <row r="203" spans="1:35">
      <c r="A203" s="64" t="s">
        <v>25</v>
      </c>
      <c r="B203" s="64" t="s">
        <v>829</v>
      </c>
      <c r="C203" s="158">
        <v>1627038.82</v>
      </c>
      <c r="D203" s="159">
        <v>2343866.1779999998</v>
      </c>
      <c r="F203" s="158">
        <v>1719773.51</v>
      </c>
      <c r="G203" s="159">
        <v>2774261</v>
      </c>
      <c r="I203" s="122">
        <v>1489141.0875000004</v>
      </c>
      <c r="J203" s="321">
        <v>3190400</v>
      </c>
      <c r="K203" s="100">
        <v>1459481.0727000006</v>
      </c>
      <c r="L203" s="101">
        <v>1399146.3214999996</v>
      </c>
      <c r="M203" s="102">
        <v>3668960</v>
      </c>
      <c r="N203" s="103">
        <v>3668960</v>
      </c>
      <c r="O203" s="103">
        <f t="shared" si="54"/>
        <v>1693807.7968000001</v>
      </c>
      <c r="P203" s="100">
        <f t="shared" si="55"/>
        <v>1553718.1658000003</v>
      </c>
      <c r="Q203" s="122">
        <f t="shared" si="47"/>
        <v>1467785.8768440005</v>
      </c>
      <c r="R203" s="101">
        <f t="shared" si="48"/>
        <v>1416040.0518359998</v>
      </c>
      <c r="S203" s="103">
        <f t="shared" si="56"/>
        <v>2570339.9333364</v>
      </c>
      <c r="T203" s="100">
        <f t="shared" si="57"/>
        <v>2993233.3418000001</v>
      </c>
      <c r="U203" s="122">
        <f t="shared" si="49"/>
        <v>3442218.2719999999</v>
      </c>
      <c r="V203" s="101">
        <f t="shared" si="50"/>
        <v>3668960</v>
      </c>
      <c r="X203" s="105">
        <v>1489141.0875000004</v>
      </c>
      <c r="Y203" s="107">
        <v>3190400</v>
      </c>
      <c r="Z203" s="104">
        <v>1459481.0727000006</v>
      </c>
      <c r="AA203" s="105">
        <v>1399146.3214999996</v>
      </c>
      <c r="AB203" s="106">
        <v>3668960</v>
      </c>
      <c r="AC203" s="107">
        <v>3668960</v>
      </c>
      <c r="AD203" s="107">
        <f t="shared" si="51"/>
        <v>1553718.1658000003</v>
      </c>
      <c r="AE203" s="107">
        <f t="shared" si="52"/>
        <v>1467785.8768440005</v>
      </c>
      <c r="AF203" s="107">
        <f t="shared" si="58"/>
        <v>1416040.0518359998</v>
      </c>
      <c r="AG203" s="107">
        <f t="shared" si="53"/>
        <v>2993233.3418000001</v>
      </c>
      <c r="AH203" s="107">
        <f t="shared" si="59"/>
        <v>3442218.2719999999</v>
      </c>
      <c r="AI203" s="107">
        <f t="shared" si="60"/>
        <v>3668960</v>
      </c>
    </row>
    <row r="204" spans="1:35">
      <c r="A204" s="64" t="s">
        <v>567</v>
      </c>
      <c r="B204" s="64" t="s">
        <v>830</v>
      </c>
      <c r="C204" s="158">
        <v>873909.26</v>
      </c>
      <c r="D204" s="159">
        <v>3402950.7390000001</v>
      </c>
      <c r="F204" s="158">
        <v>801150.26</v>
      </c>
      <c r="G204" s="159">
        <v>5500000</v>
      </c>
      <c r="I204" s="122">
        <v>579544.11619999993</v>
      </c>
      <c r="J204" s="321">
        <v>5300000</v>
      </c>
      <c r="K204" s="100">
        <v>476060.7624999999</v>
      </c>
      <c r="L204" s="101">
        <v>511491.39720000053</v>
      </c>
      <c r="M204" s="102">
        <v>5300000</v>
      </c>
      <c r="N204" s="103">
        <v>5300000</v>
      </c>
      <c r="O204" s="103">
        <f t="shared" si="54"/>
        <v>821522.77999999991</v>
      </c>
      <c r="P204" s="100">
        <f t="shared" si="55"/>
        <v>641593.83646399993</v>
      </c>
      <c r="Q204" s="122">
        <f t="shared" si="47"/>
        <v>505036.10153599991</v>
      </c>
      <c r="R204" s="101">
        <f t="shared" si="48"/>
        <v>501570.81948400033</v>
      </c>
      <c r="S204" s="103">
        <f t="shared" si="56"/>
        <v>4506418.0601381995</v>
      </c>
      <c r="T204" s="100">
        <f t="shared" si="57"/>
        <v>5394760</v>
      </c>
      <c r="U204" s="122">
        <f t="shared" si="49"/>
        <v>5300000</v>
      </c>
      <c r="V204" s="101">
        <f t="shared" si="50"/>
        <v>5300000</v>
      </c>
      <c r="X204" s="105">
        <v>579544.11619999993</v>
      </c>
      <c r="Y204" s="107">
        <v>5300000</v>
      </c>
      <c r="Z204" s="104">
        <v>476060.7624999999</v>
      </c>
      <c r="AA204" s="105">
        <v>511491.39720000053</v>
      </c>
      <c r="AB204" s="106">
        <v>5300000</v>
      </c>
      <c r="AC204" s="107">
        <v>5300000</v>
      </c>
      <c r="AD204" s="107">
        <f t="shared" si="51"/>
        <v>641593.83646399993</v>
      </c>
      <c r="AE204" s="107">
        <f t="shared" si="52"/>
        <v>505036.10153599991</v>
      </c>
      <c r="AF204" s="107">
        <f t="shared" si="58"/>
        <v>501570.81948400033</v>
      </c>
      <c r="AG204" s="107">
        <f t="shared" si="53"/>
        <v>5394760</v>
      </c>
      <c r="AH204" s="107">
        <f t="shared" si="59"/>
        <v>5300000</v>
      </c>
      <c r="AI204" s="107">
        <f t="shared" si="60"/>
        <v>5300000</v>
      </c>
    </row>
    <row r="205" spans="1:35">
      <c r="A205" s="64" t="s">
        <v>365</v>
      </c>
      <c r="B205" s="64" t="s">
        <v>831</v>
      </c>
      <c r="C205" s="158">
        <v>8750372.5399999991</v>
      </c>
      <c r="D205" s="159">
        <v>26032737.456</v>
      </c>
      <c r="F205" s="158">
        <v>8667127.7400000002</v>
      </c>
      <c r="G205" s="159">
        <v>33000000</v>
      </c>
      <c r="I205" s="122">
        <v>6025133.6618999997</v>
      </c>
      <c r="J205" s="321">
        <v>34500000</v>
      </c>
      <c r="K205" s="100">
        <v>4621401.0215000007</v>
      </c>
      <c r="L205" s="101">
        <v>4490164.8222999992</v>
      </c>
      <c r="M205" s="102">
        <v>36500000</v>
      </c>
      <c r="N205" s="103">
        <v>36500000</v>
      </c>
      <c r="O205" s="103">
        <f t="shared" si="54"/>
        <v>8690436.284</v>
      </c>
      <c r="P205" s="100">
        <f t="shared" si="55"/>
        <v>6764892.0037679989</v>
      </c>
      <c r="Q205" s="122">
        <f t="shared" si="47"/>
        <v>5014446.1608119998</v>
      </c>
      <c r="R205" s="101">
        <f t="shared" si="48"/>
        <v>4526910.9580759993</v>
      </c>
      <c r="S205" s="103">
        <f t="shared" si="56"/>
        <v>29698911.006652802</v>
      </c>
      <c r="T205" s="100">
        <f t="shared" si="57"/>
        <v>33789300</v>
      </c>
      <c r="U205" s="122">
        <f t="shared" si="49"/>
        <v>35552400</v>
      </c>
      <c r="V205" s="101">
        <f t="shared" si="50"/>
        <v>36500000</v>
      </c>
      <c r="X205" s="105">
        <v>6025133.6618999997</v>
      </c>
      <c r="Y205" s="107">
        <v>34500000</v>
      </c>
      <c r="Z205" s="104">
        <v>4621401.0215000007</v>
      </c>
      <c r="AA205" s="105">
        <v>4490164.8222999992</v>
      </c>
      <c r="AB205" s="106">
        <v>36500000</v>
      </c>
      <c r="AC205" s="107">
        <v>36500000</v>
      </c>
      <c r="AD205" s="107">
        <f t="shared" si="51"/>
        <v>6764892.0037679989</v>
      </c>
      <c r="AE205" s="107">
        <f t="shared" si="52"/>
        <v>5014446.1608119998</v>
      </c>
      <c r="AF205" s="107">
        <f t="shared" si="58"/>
        <v>4526910.9580759993</v>
      </c>
      <c r="AG205" s="107">
        <f t="shared" si="53"/>
        <v>33789300</v>
      </c>
      <c r="AH205" s="107">
        <f t="shared" si="59"/>
        <v>35552400</v>
      </c>
      <c r="AI205" s="107">
        <f t="shared" si="60"/>
        <v>36500000</v>
      </c>
    </row>
    <row r="206" spans="1:35">
      <c r="A206" s="64" t="s">
        <v>173</v>
      </c>
      <c r="B206" s="64" t="s">
        <v>832</v>
      </c>
      <c r="C206" s="158">
        <v>0</v>
      </c>
      <c r="D206" s="159">
        <v>65250</v>
      </c>
      <c r="F206" s="158">
        <v>0</v>
      </c>
      <c r="G206" s="159">
        <v>75000</v>
      </c>
      <c r="I206" s="122">
        <v>0</v>
      </c>
      <c r="J206" s="321">
        <v>75000</v>
      </c>
      <c r="K206" s="100">
        <v>0</v>
      </c>
      <c r="L206" s="101">
        <v>0</v>
      </c>
      <c r="M206" s="102">
        <v>75000</v>
      </c>
      <c r="N206" s="103">
        <v>75000</v>
      </c>
      <c r="O206" s="103">
        <f t="shared" si="54"/>
        <v>0</v>
      </c>
      <c r="P206" s="100">
        <f t="shared" si="55"/>
        <v>0</v>
      </c>
      <c r="Q206" s="122">
        <f t="shared" si="47"/>
        <v>0</v>
      </c>
      <c r="R206" s="101">
        <f t="shared" si="48"/>
        <v>0</v>
      </c>
      <c r="S206" s="103">
        <f t="shared" si="56"/>
        <v>70380.45</v>
      </c>
      <c r="T206" s="100">
        <f t="shared" si="57"/>
        <v>75000</v>
      </c>
      <c r="U206" s="122">
        <f t="shared" si="49"/>
        <v>75000</v>
      </c>
      <c r="V206" s="101">
        <f t="shared" si="50"/>
        <v>75000</v>
      </c>
      <c r="X206" s="105">
        <v>0</v>
      </c>
      <c r="Y206" s="107">
        <v>75000</v>
      </c>
      <c r="Z206" s="104">
        <v>0</v>
      </c>
      <c r="AA206" s="105">
        <v>0</v>
      </c>
      <c r="AB206" s="106">
        <v>75000</v>
      </c>
      <c r="AC206" s="107">
        <v>75000</v>
      </c>
      <c r="AD206" s="107">
        <f t="shared" si="51"/>
        <v>0</v>
      </c>
      <c r="AE206" s="107">
        <f t="shared" si="52"/>
        <v>0</v>
      </c>
      <c r="AF206" s="107">
        <f t="shared" si="58"/>
        <v>0</v>
      </c>
      <c r="AG206" s="107">
        <f t="shared" si="53"/>
        <v>75000</v>
      </c>
      <c r="AH206" s="107">
        <f t="shared" si="59"/>
        <v>75000</v>
      </c>
      <c r="AI206" s="107">
        <f t="shared" si="60"/>
        <v>75000</v>
      </c>
    </row>
    <row r="207" spans="1:35">
      <c r="A207" s="64" t="s">
        <v>177</v>
      </c>
      <c r="B207" s="64" t="s">
        <v>833</v>
      </c>
      <c r="C207" s="158">
        <v>337573.37</v>
      </c>
      <c r="D207" s="159">
        <v>562186.62600000005</v>
      </c>
      <c r="F207" s="158">
        <v>334958.76</v>
      </c>
      <c r="G207" s="159">
        <v>573153</v>
      </c>
      <c r="I207" s="122">
        <v>392711.02351600002</v>
      </c>
      <c r="J207" s="321">
        <v>599004</v>
      </c>
      <c r="K207" s="100">
        <v>343648.1443920001</v>
      </c>
      <c r="L207" s="101">
        <v>344249.99219800014</v>
      </c>
      <c r="M207" s="102">
        <v>607737</v>
      </c>
      <c r="N207" s="103">
        <v>616602</v>
      </c>
      <c r="O207" s="103">
        <f t="shared" si="54"/>
        <v>335690.85080000001</v>
      </c>
      <c r="P207" s="100">
        <f t="shared" si="55"/>
        <v>376540.38973152003</v>
      </c>
      <c r="Q207" s="122">
        <f t="shared" si="47"/>
        <v>357385.75054672011</v>
      </c>
      <c r="R207" s="101">
        <f t="shared" si="48"/>
        <v>344081.47481232008</v>
      </c>
      <c r="S207" s="103">
        <f t="shared" si="56"/>
        <v>567957.13199879997</v>
      </c>
      <c r="T207" s="100">
        <f t="shared" si="57"/>
        <v>586755.79619999998</v>
      </c>
      <c r="U207" s="122">
        <f t="shared" si="49"/>
        <v>603599.30459999992</v>
      </c>
      <c r="V207" s="101">
        <f t="shared" si="50"/>
        <v>612401.76300000004</v>
      </c>
      <c r="X207" s="105">
        <v>392711.02351600002</v>
      </c>
      <c r="Y207" s="107">
        <v>599004</v>
      </c>
      <c r="Z207" s="104">
        <v>343648.1443920001</v>
      </c>
      <c r="AA207" s="105">
        <v>344249.99219800014</v>
      </c>
      <c r="AB207" s="106">
        <v>607737</v>
      </c>
      <c r="AC207" s="107">
        <v>616602</v>
      </c>
      <c r="AD207" s="107">
        <f t="shared" si="51"/>
        <v>376540.38973152003</v>
      </c>
      <c r="AE207" s="107">
        <f t="shared" si="52"/>
        <v>357385.75054672011</v>
      </c>
      <c r="AF207" s="107">
        <f t="shared" si="58"/>
        <v>344081.47481232008</v>
      </c>
      <c r="AG207" s="107">
        <f t="shared" si="53"/>
        <v>586755.79619999998</v>
      </c>
      <c r="AH207" s="107">
        <f t="shared" si="59"/>
        <v>603599.30459999992</v>
      </c>
      <c r="AI207" s="107">
        <f t="shared" si="60"/>
        <v>612401.76300000004</v>
      </c>
    </row>
    <row r="208" spans="1:35">
      <c r="A208" s="64" t="s">
        <v>51</v>
      </c>
      <c r="B208" s="64" t="s">
        <v>834</v>
      </c>
      <c r="C208" s="158">
        <v>4028814.06</v>
      </c>
      <c r="D208" s="159">
        <v>706475.93775000004</v>
      </c>
      <c r="F208" s="158">
        <v>4391015.38</v>
      </c>
      <c r="G208" s="159">
        <v>714304</v>
      </c>
      <c r="I208" s="122">
        <v>4681184.8224099996</v>
      </c>
      <c r="J208" s="321">
        <v>714304</v>
      </c>
      <c r="K208" s="100">
        <v>4499020.8628619993</v>
      </c>
      <c r="L208" s="101">
        <v>4573542.6200379999</v>
      </c>
      <c r="M208" s="102">
        <v>714304</v>
      </c>
      <c r="N208" s="103">
        <v>714304</v>
      </c>
      <c r="O208" s="103">
        <f t="shared" si="54"/>
        <v>4289599.0104</v>
      </c>
      <c r="P208" s="100">
        <f t="shared" si="55"/>
        <v>4599937.3785351999</v>
      </c>
      <c r="Q208" s="122">
        <f t="shared" si="47"/>
        <v>4550026.7715354394</v>
      </c>
      <c r="R208" s="101">
        <f t="shared" si="48"/>
        <v>4552676.5280287201</v>
      </c>
      <c r="S208" s="103">
        <f t="shared" si="56"/>
        <v>710595.06410595006</v>
      </c>
      <c r="T208" s="100">
        <f t="shared" si="57"/>
        <v>714304</v>
      </c>
      <c r="U208" s="122">
        <f t="shared" si="49"/>
        <v>714304</v>
      </c>
      <c r="V208" s="101">
        <f t="shared" si="50"/>
        <v>714304</v>
      </c>
      <c r="X208" s="105">
        <v>4681184.8224099996</v>
      </c>
      <c r="Y208" s="107">
        <v>714304</v>
      </c>
      <c r="Z208" s="104">
        <v>4499020.8628619993</v>
      </c>
      <c r="AA208" s="105">
        <v>4573542.6200379999</v>
      </c>
      <c r="AB208" s="106">
        <v>714304</v>
      </c>
      <c r="AC208" s="107">
        <v>714304</v>
      </c>
      <c r="AD208" s="107">
        <f t="shared" si="51"/>
        <v>4599937.3785351999</v>
      </c>
      <c r="AE208" s="107">
        <f t="shared" si="52"/>
        <v>4550026.7715354394</v>
      </c>
      <c r="AF208" s="107">
        <f t="shared" si="58"/>
        <v>4552676.5280287201</v>
      </c>
      <c r="AG208" s="107">
        <f t="shared" si="53"/>
        <v>714304</v>
      </c>
      <c r="AH208" s="107">
        <f t="shared" si="59"/>
        <v>714304</v>
      </c>
      <c r="AI208" s="107">
        <f t="shared" si="60"/>
        <v>714304</v>
      </c>
    </row>
    <row r="209" spans="1:35">
      <c r="A209" s="64" t="s">
        <v>155</v>
      </c>
      <c r="B209" s="64" t="s">
        <v>978</v>
      </c>
      <c r="C209" s="158">
        <v>24516.959999999999</v>
      </c>
      <c r="D209" s="159">
        <v>204509</v>
      </c>
      <c r="F209" s="158">
        <v>19743</v>
      </c>
      <c r="G209" s="159">
        <v>204509</v>
      </c>
      <c r="I209" s="122">
        <v>68969.120400000029</v>
      </c>
      <c r="J209" s="321">
        <v>331448</v>
      </c>
      <c r="K209" s="100">
        <v>73348.499999999985</v>
      </c>
      <c r="L209" s="101">
        <v>87655.102900000013</v>
      </c>
      <c r="M209" s="102">
        <v>331448</v>
      </c>
      <c r="N209" s="103">
        <v>331448</v>
      </c>
      <c r="O209" s="103">
        <f t="shared" si="54"/>
        <v>21079.7088</v>
      </c>
      <c r="P209" s="100">
        <f t="shared" si="55"/>
        <v>55185.806688000019</v>
      </c>
      <c r="Q209" s="122">
        <f t="shared" si="47"/>
        <v>72122.273711999995</v>
      </c>
      <c r="R209" s="101">
        <f t="shared" si="48"/>
        <v>83649.254088000002</v>
      </c>
      <c r="S209" s="103">
        <f t="shared" si="56"/>
        <v>204509</v>
      </c>
      <c r="T209" s="100">
        <f t="shared" si="57"/>
        <v>271304.30180000002</v>
      </c>
      <c r="U209" s="122">
        <f t="shared" si="49"/>
        <v>331448</v>
      </c>
      <c r="V209" s="101">
        <f t="shared" si="50"/>
        <v>331448</v>
      </c>
      <c r="X209" s="105">
        <v>68969.120400000029</v>
      </c>
      <c r="Y209" s="107">
        <v>331448</v>
      </c>
      <c r="Z209" s="104">
        <v>73348.499999999985</v>
      </c>
      <c r="AA209" s="105">
        <v>87655.102900000013</v>
      </c>
      <c r="AB209" s="106">
        <v>331448</v>
      </c>
      <c r="AC209" s="107">
        <v>331448</v>
      </c>
      <c r="AD209" s="107">
        <f t="shared" si="51"/>
        <v>55185.806688000019</v>
      </c>
      <c r="AE209" s="107">
        <f t="shared" si="52"/>
        <v>72122.273711999995</v>
      </c>
      <c r="AF209" s="107">
        <f t="shared" si="58"/>
        <v>83649.254088000002</v>
      </c>
      <c r="AG209" s="107">
        <f t="shared" si="53"/>
        <v>271304.30180000002</v>
      </c>
      <c r="AH209" s="107">
        <f t="shared" si="59"/>
        <v>331448</v>
      </c>
      <c r="AI209" s="107">
        <f t="shared" si="60"/>
        <v>331448</v>
      </c>
    </row>
    <row r="210" spans="1:35">
      <c r="A210" s="64" t="s">
        <v>123</v>
      </c>
      <c r="B210" s="64" t="s">
        <v>835</v>
      </c>
      <c r="C210" s="158">
        <v>0</v>
      </c>
      <c r="D210" s="159">
        <v>6485279.1540000001</v>
      </c>
      <c r="F210" s="158">
        <v>0</v>
      </c>
      <c r="G210" s="159">
        <v>7141484</v>
      </c>
      <c r="I210" s="122">
        <v>0</v>
      </c>
      <c r="J210" s="321">
        <v>7748901.1900000004</v>
      </c>
      <c r="K210" s="100">
        <v>0</v>
      </c>
      <c r="L210" s="101">
        <v>0</v>
      </c>
      <c r="M210" s="102">
        <v>7966823.1384000005</v>
      </c>
      <c r="N210" s="103">
        <v>8309105.0120000001</v>
      </c>
      <c r="O210" s="103">
        <f t="shared" si="54"/>
        <v>0</v>
      </c>
      <c r="P210" s="100">
        <f t="shared" si="55"/>
        <v>0</v>
      </c>
      <c r="Q210" s="122">
        <f t="shared" si="47"/>
        <v>0</v>
      </c>
      <c r="R210" s="101">
        <f t="shared" si="48"/>
        <v>0</v>
      </c>
      <c r="S210" s="103">
        <f t="shared" si="56"/>
        <v>6830574.1439651996</v>
      </c>
      <c r="T210" s="100">
        <f t="shared" si="57"/>
        <v>7461106.9253780004</v>
      </c>
      <c r="U210" s="122">
        <f t="shared" si="49"/>
        <v>7863571.7192480806</v>
      </c>
      <c r="V210" s="101">
        <f t="shared" si="50"/>
        <v>8146931.8602883201</v>
      </c>
      <c r="X210" s="105">
        <v>0</v>
      </c>
      <c r="Y210" s="107">
        <v>7748901.1900000004</v>
      </c>
      <c r="Z210" s="104">
        <v>0</v>
      </c>
      <c r="AA210" s="105">
        <v>0</v>
      </c>
      <c r="AB210" s="106">
        <v>7966823.1384000005</v>
      </c>
      <c r="AC210" s="107">
        <v>8309105.0120000001</v>
      </c>
      <c r="AD210" s="107">
        <f t="shared" si="51"/>
        <v>0</v>
      </c>
      <c r="AE210" s="107">
        <f t="shared" si="52"/>
        <v>0</v>
      </c>
      <c r="AF210" s="107">
        <f t="shared" si="58"/>
        <v>0</v>
      </c>
      <c r="AG210" s="107">
        <f t="shared" si="53"/>
        <v>7461106.9253780004</v>
      </c>
      <c r="AH210" s="107">
        <f t="shared" si="59"/>
        <v>7863571.7192480806</v>
      </c>
      <c r="AI210" s="107">
        <f t="shared" si="60"/>
        <v>8146931.8602883201</v>
      </c>
    </row>
    <row r="211" spans="1:35">
      <c r="A211" s="64" t="s">
        <v>521</v>
      </c>
      <c r="B211" s="64" t="s">
        <v>836</v>
      </c>
      <c r="C211" s="158">
        <v>430591.93</v>
      </c>
      <c r="D211" s="159">
        <v>853018.06949999998</v>
      </c>
      <c r="F211" s="158">
        <v>443088.22</v>
      </c>
      <c r="G211" s="159">
        <v>1512338</v>
      </c>
      <c r="I211" s="122">
        <v>439420.10289999994</v>
      </c>
      <c r="J211" s="321">
        <v>1659079.8225</v>
      </c>
      <c r="K211" s="100">
        <v>424320.05080000003</v>
      </c>
      <c r="L211" s="101">
        <v>417918.31080000021</v>
      </c>
      <c r="M211" s="102">
        <v>1751510.19</v>
      </c>
      <c r="N211" s="103">
        <v>1867811.1850000001</v>
      </c>
      <c r="O211" s="103">
        <f t="shared" si="54"/>
        <v>439589.25879999995</v>
      </c>
      <c r="P211" s="100">
        <f t="shared" si="55"/>
        <v>440447.17568799993</v>
      </c>
      <c r="Q211" s="122">
        <f t="shared" si="47"/>
        <v>428548.06538799999</v>
      </c>
      <c r="R211" s="101">
        <f t="shared" si="48"/>
        <v>419710.79800000018</v>
      </c>
      <c r="S211" s="103">
        <f t="shared" si="56"/>
        <v>1199952.2169291</v>
      </c>
      <c r="T211" s="100">
        <f t="shared" si="57"/>
        <v>1589553.5469995001</v>
      </c>
      <c r="U211" s="122">
        <f t="shared" si="49"/>
        <v>1707716.6818784999</v>
      </c>
      <c r="V211" s="101">
        <f t="shared" si="50"/>
        <v>1812707.773569</v>
      </c>
      <c r="X211" s="105">
        <v>439420.10289999994</v>
      </c>
      <c r="Y211" s="107">
        <v>1659079.8225</v>
      </c>
      <c r="Z211" s="104">
        <v>424320.05080000003</v>
      </c>
      <c r="AA211" s="105">
        <v>417918.31080000021</v>
      </c>
      <c r="AB211" s="106">
        <v>1751510.19</v>
      </c>
      <c r="AC211" s="107">
        <v>1867811.1850000001</v>
      </c>
      <c r="AD211" s="107">
        <f t="shared" si="51"/>
        <v>440447.17568799993</v>
      </c>
      <c r="AE211" s="107">
        <f t="shared" si="52"/>
        <v>428548.06538799999</v>
      </c>
      <c r="AF211" s="107">
        <f t="shared" si="58"/>
        <v>419710.79800000018</v>
      </c>
      <c r="AG211" s="107">
        <f t="shared" si="53"/>
        <v>1589553.5469995001</v>
      </c>
      <c r="AH211" s="107">
        <f t="shared" si="59"/>
        <v>1707716.6818784999</v>
      </c>
      <c r="AI211" s="107">
        <f t="shared" si="60"/>
        <v>1812707.773569</v>
      </c>
    </row>
    <row r="212" spans="1:35">
      <c r="A212" s="64" t="s">
        <v>347</v>
      </c>
      <c r="B212" s="64" t="s">
        <v>837</v>
      </c>
      <c r="C212" s="158">
        <v>511837.87</v>
      </c>
      <c r="D212" s="159">
        <v>365062.13400000002</v>
      </c>
      <c r="F212" s="158">
        <v>452835.26</v>
      </c>
      <c r="G212" s="159">
        <v>665787.60499999998</v>
      </c>
      <c r="I212" s="122">
        <v>475317.5708000001</v>
      </c>
      <c r="J212" s="321">
        <v>632000</v>
      </c>
      <c r="K212" s="100">
        <v>481710.19170000008</v>
      </c>
      <c r="L212" s="101">
        <v>504920.02960000001</v>
      </c>
      <c r="M212" s="102">
        <v>632000</v>
      </c>
      <c r="N212" s="103">
        <v>632000</v>
      </c>
      <c r="O212" s="103">
        <f t="shared" si="54"/>
        <v>469355.99080000003</v>
      </c>
      <c r="P212" s="100">
        <f t="shared" si="55"/>
        <v>469022.52377600007</v>
      </c>
      <c r="Q212" s="122">
        <f t="shared" si="47"/>
        <v>479920.2578480001</v>
      </c>
      <c r="R212" s="101">
        <f t="shared" si="48"/>
        <v>498421.27498800005</v>
      </c>
      <c r="S212" s="103">
        <f t="shared" si="56"/>
        <v>523303.87684020004</v>
      </c>
      <c r="T212" s="100">
        <f t="shared" si="57"/>
        <v>648008.56724900007</v>
      </c>
      <c r="U212" s="122">
        <f t="shared" si="49"/>
        <v>632000</v>
      </c>
      <c r="V212" s="101">
        <f t="shared" si="50"/>
        <v>632000</v>
      </c>
      <c r="X212" s="105">
        <v>475317.5708000001</v>
      </c>
      <c r="Y212" s="107">
        <v>632000</v>
      </c>
      <c r="Z212" s="104">
        <v>481710.19170000008</v>
      </c>
      <c r="AA212" s="105">
        <v>504920.02960000001</v>
      </c>
      <c r="AB212" s="106">
        <v>632000</v>
      </c>
      <c r="AC212" s="107">
        <v>632000</v>
      </c>
      <c r="AD212" s="107">
        <f t="shared" si="51"/>
        <v>469022.52377600007</v>
      </c>
      <c r="AE212" s="107">
        <f t="shared" si="52"/>
        <v>479920.2578480001</v>
      </c>
      <c r="AF212" s="107">
        <f t="shared" si="58"/>
        <v>498421.27498800005</v>
      </c>
      <c r="AG212" s="107">
        <f t="shared" si="53"/>
        <v>648008.56724900007</v>
      </c>
      <c r="AH212" s="107">
        <f t="shared" si="59"/>
        <v>632000</v>
      </c>
      <c r="AI212" s="107">
        <f t="shared" si="60"/>
        <v>632000</v>
      </c>
    </row>
    <row r="213" spans="1:35">
      <c r="A213" s="64" t="s">
        <v>301</v>
      </c>
      <c r="B213" s="64" t="s">
        <v>929</v>
      </c>
      <c r="C213" s="158">
        <v>77016.13</v>
      </c>
      <c r="D213" s="159">
        <v>819713.86800000002</v>
      </c>
      <c r="F213" s="158">
        <v>63806.54</v>
      </c>
      <c r="G213" s="159">
        <v>1083718</v>
      </c>
      <c r="I213" s="122">
        <v>110619.51820000018</v>
      </c>
      <c r="J213" s="321">
        <v>1300462</v>
      </c>
      <c r="K213" s="100">
        <v>112299.60209999996</v>
      </c>
      <c r="L213" s="101">
        <v>117569.49019999993</v>
      </c>
      <c r="M213" s="102">
        <v>1300462</v>
      </c>
      <c r="N213" s="103">
        <v>1300462</v>
      </c>
      <c r="O213" s="103">
        <f t="shared" si="54"/>
        <v>67505.225200000001</v>
      </c>
      <c r="P213" s="100">
        <f t="shared" si="55"/>
        <v>97511.884304000123</v>
      </c>
      <c r="Q213" s="122">
        <f t="shared" si="47"/>
        <v>111829.17860800003</v>
      </c>
      <c r="R213" s="101">
        <f t="shared" si="48"/>
        <v>116093.92153199993</v>
      </c>
      <c r="S213" s="103">
        <f t="shared" si="56"/>
        <v>958632.84225840005</v>
      </c>
      <c r="T213" s="100">
        <f t="shared" si="57"/>
        <v>1197768.6927999998</v>
      </c>
      <c r="U213" s="122">
        <f t="shared" si="49"/>
        <v>1300462</v>
      </c>
      <c r="V213" s="101">
        <f t="shared" si="50"/>
        <v>1300462</v>
      </c>
      <c r="X213" s="105">
        <v>110619.51820000018</v>
      </c>
      <c r="Y213" s="107">
        <v>1300462</v>
      </c>
      <c r="Z213" s="104">
        <v>112299.60209999996</v>
      </c>
      <c r="AA213" s="105">
        <v>117569.49019999993</v>
      </c>
      <c r="AB213" s="106">
        <v>1300462</v>
      </c>
      <c r="AC213" s="107">
        <v>1300462</v>
      </c>
      <c r="AD213" s="107">
        <f t="shared" si="51"/>
        <v>97511.884304000123</v>
      </c>
      <c r="AE213" s="107">
        <f t="shared" si="52"/>
        <v>111829.17860800003</v>
      </c>
      <c r="AF213" s="107">
        <f t="shared" si="58"/>
        <v>116093.92153199993</v>
      </c>
      <c r="AG213" s="107">
        <f t="shared" si="53"/>
        <v>1197768.6927999998</v>
      </c>
      <c r="AH213" s="107">
        <f t="shared" si="59"/>
        <v>1300462</v>
      </c>
      <c r="AI213" s="107">
        <f t="shared" si="60"/>
        <v>1300462</v>
      </c>
    </row>
    <row r="214" spans="1:35">
      <c r="A214" s="64" t="s">
        <v>195</v>
      </c>
      <c r="B214" s="64" t="s">
        <v>838</v>
      </c>
      <c r="C214" s="158">
        <v>0</v>
      </c>
      <c r="D214" s="159">
        <v>38550865.297499999</v>
      </c>
      <c r="F214" s="158">
        <v>0</v>
      </c>
      <c r="G214" s="159">
        <v>39994564.170000002</v>
      </c>
      <c r="I214" s="122">
        <v>0</v>
      </c>
      <c r="J214" s="321">
        <v>40242846.234999999</v>
      </c>
      <c r="K214" s="100">
        <v>0</v>
      </c>
      <c r="L214" s="101">
        <v>0</v>
      </c>
      <c r="M214" s="102">
        <v>41374663.945600003</v>
      </c>
      <c r="N214" s="103">
        <v>43152170.314599998</v>
      </c>
      <c r="O214" s="103">
        <f t="shared" si="54"/>
        <v>0</v>
      </c>
      <c r="P214" s="100">
        <f t="shared" si="55"/>
        <v>0</v>
      </c>
      <c r="Q214" s="122">
        <f t="shared" si="47"/>
        <v>0</v>
      </c>
      <c r="R214" s="101">
        <f t="shared" si="48"/>
        <v>0</v>
      </c>
      <c r="S214" s="103">
        <f t="shared" si="56"/>
        <v>39310539.644209504</v>
      </c>
      <c r="T214" s="100">
        <f t="shared" si="57"/>
        <v>40125210.192603</v>
      </c>
      <c r="U214" s="122">
        <f t="shared" si="49"/>
        <v>40838408.714317724</v>
      </c>
      <c r="V214" s="101">
        <f t="shared" si="50"/>
        <v>42309987.796967804</v>
      </c>
      <c r="X214" s="105">
        <v>0</v>
      </c>
      <c r="Y214" s="107">
        <v>40242846.234999999</v>
      </c>
      <c r="Z214" s="104">
        <v>0</v>
      </c>
      <c r="AA214" s="105">
        <v>0</v>
      </c>
      <c r="AB214" s="106">
        <v>41374663.945600003</v>
      </c>
      <c r="AC214" s="107">
        <v>43152170.314599998</v>
      </c>
      <c r="AD214" s="107">
        <f t="shared" si="51"/>
        <v>0</v>
      </c>
      <c r="AE214" s="107">
        <f t="shared" si="52"/>
        <v>0</v>
      </c>
      <c r="AF214" s="107">
        <f t="shared" si="58"/>
        <v>0</v>
      </c>
      <c r="AG214" s="107">
        <f t="shared" si="53"/>
        <v>40125210.192603</v>
      </c>
      <c r="AH214" s="107">
        <f t="shared" si="59"/>
        <v>40838408.714317724</v>
      </c>
      <c r="AI214" s="107">
        <f t="shared" si="60"/>
        <v>42309987.796967804</v>
      </c>
    </row>
    <row r="215" spans="1:35">
      <c r="A215" s="64" t="s">
        <v>109</v>
      </c>
      <c r="B215" s="64" t="s">
        <v>839</v>
      </c>
      <c r="C215" s="158">
        <v>70950.39</v>
      </c>
      <c r="D215" s="159">
        <v>450000</v>
      </c>
      <c r="F215" s="158">
        <v>18172.05</v>
      </c>
      <c r="G215" s="159">
        <v>460000</v>
      </c>
      <c r="I215" s="122">
        <v>48244.167938000021</v>
      </c>
      <c r="J215" s="321">
        <v>475000</v>
      </c>
      <c r="K215" s="100">
        <v>49681.617028666675</v>
      </c>
      <c r="L215" s="101">
        <v>68699.279853333384</v>
      </c>
      <c r="M215" s="102">
        <v>490000</v>
      </c>
      <c r="N215" s="103">
        <v>490000</v>
      </c>
      <c r="O215" s="103">
        <f t="shared" si="54"/>
        <v>32949.985200000003</v>
      </c>
      <c r="P215" s="100">
        <f t="shared" si="55"/>
        <v>39823.974915360013</v>
      </c>
      <c r="Q215" s="122">
        <f t="shared" si="47"/>
        <v>49279.13128328001</v>
      </c>
      <c r="R215" s="101">
        <f t="shared" si="48"/>
        <v>63374.334262426702</v>
      </c>
      <c r="S215" s="103">
        <f t="shared" si="56"/>
        <v>455262</v>
      </c>
      <c r="T215" s="100">
        <f t="shared" si="57"/>
        <v>467893</v>
      </c>
      <c r="U215" s="122">
        <f t="shared" si="49"/>
        <v>482893</v>
      </c>
      <c r="V215" s="101">
        <f t="shared" si="50"/>
        <v>490000</v>
      </c>
      <c r="X215" s="105">
        <v>48244.167938000021</v>
      </c>
      <c r="Y215" s="107">
        <v>475000</v>
      </c>
      <c r="Z215" s="104">
        <v>49681.617028666675</v>
      </c>
      <c r="AA215" s="105">
        <v>68699.279853333384</v>
      </c>
      <c r="AB215" s="106">
        <v>490000</v>
      </c>
      <c r="AC215" s="107">
        <v>490000</v>
      </c>
      <c r="AD215" s="107">
        <f t="shared" si="51"/>
        <v>39823.974915360013</v>
      </c>
      <c r="AE215" s="107">
        <f t="shared" si="52"/>
        <v>49279.13128328001</v>
      </c>
      <c r="AF215" s="107">
        <f t="shared" si="58"/>
        <v>63374.334262426702</v>
      </c>
      <c r="AG215" s="107">
        <f t="shared" si="53"/>
        <v>467893</v>
      </c>
      <c r="AH215" s="107">
        <f t="shared" si="59"/>
        <v>482893</v>
      </c>
      <c r="AI215" s="107">
        <f t="shared" si="60"/>
        <v>490000</v>
      </c>
    </row>
    <row r="216" spans="1:35">
      <c r="A216" s="64" t="s">
        <v>27</v>
      </c>
      <c r="B216" s="64" t="s">
        <v>840</v>
      </c>
      <c r="C216" s="158">
        <v>7691434.4400000004</v>
      </c>
      <c r="D216" s="159">
        <v>12462685.560000001</v>
      </c>
      <c r="F216" s="158">
        <v>7437512.0199999996</v>
      </c>
      <c r="G216" s="159">
        <v>23364750.5275</v>
      </c>
      <c r="I216" s="122">
        <v>7366662.4956999989</v>
      </c>
      <c r="J216" s="321">
        <v>24512284.202500001</v>
      </c>
      <c r="K216" s="100">
        <v>6949450.4684000015</v>
      </c>
      <c r="L216" s="101">
        <v>6311374.9380999999</v>
      </c>
      <c r="M216" s="102">
        <v>26000000</v>
      </c>
      <c r="N216" s="103">
        <v>26000000</v>
      </c>
      <c r="O216" s="103">
        <f t="shared" si="54"/>
        <v>7508610.2975999992</v>
      </c>
      <c r="P216" s="100">
        <f t="shared" si="55"/>
        <v>7386500.3625039989</v>
      </c>
      <c r="Q216" s="122">
        <f t="shared" si="47"/>
        <v>7066269.8360440014</v>
      </c>
      <c r="R216" s="101">
        <f t="shared" si="48"/>
        <v>6490036.0865839999</v>
      </c>
      <c r="S216" s="103">
        <f t="shared" si="56"/>
        <v>18199352.145898499</v>
      </c>
      <c r="T216" s="100">
        <f t="shared" si="57"/>
        <v>23968582.747285001</v>
      </c>
      <c r="U216" s="122">
        <f t="shared" si="49"/>
        <v>25295120.255144499</v>
      </c>
      <c r="V216" s="101">
        <f t="shared" si="50"/>
        <v>26000000</v>
      </c>
      <c r="X216" s="105">
        <v>7366662.4956999989</v>
      </c>
      <c r="Y216" s="107">
        <v>24512284.202500001</v>
      </c>
      <c r="Z216" s="104">
        <v>6949450.4684000015</v>
      </c>
      <c r="AA216" s="105">
        <v>6311374.9380999999</v>
      </c>
      <c r="AB216" s="106">
        <v>26000000</v>
      </c>
      <c r="AC216" s="107">
        <v>26000000</v>
      </c>
      <c r="AD216" s="107">
        <f t="shared" si="51"/>
        <v>7386500.3625039989</v>
      </c>
      <c r="AE216" s="107">
        <f t="shared" si="52"/>
        <v>7066269.8360440014</v>
      </c>
      <c r="AF216" s="107">
        <f t="shared" si="58"/>
        <v>6490036.0865839999</v>
      </c>
      <c r="AG216" s="107">
        <f t="shared" si="53"/>
        <v>23968582.747285001</v>
      </c>
      <c r="AH216" s="107">
        <f t="shared" si="59"/>
        <v>25295120.255144499</v>
      </c>
      <c r="AI216" s="107">
        <f t="shared" si="60"/>
        <v>26000000</v>
      </c>
    </row>
    <row r="217" spans="1:35">
      <c r="A217" s="64" t="s">
        <v>71</v>
      </c>
      <c r="B217" s="64" t="s">
        <v>841</v>
      </c>
      <c r="C217" s="158">
        <v>0</v>
      </c>
      <c r="D217" s="159">
        <v>5188505.1645</v>
      </c>
      <c r="F217" s="158">
        <v>0</v>
      </c>
      <c r="G217" s="159">
        <v>5798709</v>
      </c>
      <c r="I217" s="122">
        <v>0</v>
      </c>
      <c r="J217" s="321">
        <v>7065957</v>
      </c>
      <c r="K217" s="100">
        <v>0</v>
      </c>
      <c r="L217" s="101">
        <v>0</v>
      </c>
      <c r="M217" s="102">
        <v>7984531</v>
      </c>
      <c r="N217" s="103">
        <v>7984531</v>
      </c>
      <c r="O217" s="103">
        <f t="shared" si="54"/>
        <v>0</v>
      </c>
      <c r="P217" s="100">
        <f t="shared" si="55"/>
        <v>0</v>
      </c>
      <c r="Q217" s="122">
        <f t="shared" si="47"/>
        <v>0</v>
      </c>
      <c r="R217" s="101">
        <f t="shared" si="48"/>
        <v>0</v>
      </c>
      <c r="S217" s="103">
        <f t="shared" si="56"/>
        <v>5509594.4227401</v>
      </c>
      <c r="T217" s="100">
        <f t="shared" si="57"/>
        <v>6465534.8976000007</v>
      </c>
      <c r="U217" s="122">
        <f t="shared" si="49"/>
        <v>7549310.6387999998</v>
      </c>
      <c r="V217" s="101">
        <f t="shared" si="50"/>
        <v>7984531</v>
      </c>
      <c r="X217" s="105">
        <v>0</v>
      </c>
      <c r="Y217" s="107">
        <v>7065957</v>
      </c>
      <c r="Z217" s="104">
        <v>0</v>
      </c>
      <c r="AA217" s="105">
        <v>0</v>
      </c>
      <c r="AB217" s="106">
        <v>7984531</v>
      </c>
      <c r="AC217" s="107">
        <v>7984531</v>
      </c>
      <c r="AD217" s="107">
        <f t="shared" si="51"/>
        <v>0</v>
      </c>
      <c r="AE217" s="107">
        <f t="shared" si="52"/>
        <v>0</v>
      </c>
      <c r="AF217" s="107">
        <f t="shared" si="58"/>
        <v>0</v>
      </c>
      <c r="AG217" s="107">
        <f t="shared" si="53"/>
        <v>6465534.8976000007</v>
      </c>
      <c r="AH217" s="107">
        <f t="shared" si="59"/>
        <v>7549310.6387999998</v>
      </c>
      <c r="AI217" s="107">
        <f t="shared" si="60"/>
        <v>7984531</v>
      </c>
    </row>
    <row r="218" spans="1:35">
      <c r="A218" s="64" t="s">
        <v>11</v>
      </c>
      <c r="B218" s="64" t="s">
        <v>842</v>
      </c>
      <c r="C218" s="158">
        <v>0</v>
      </c>
      <c r="D218" s="159">
        <v>570489.01199999999</v>
      </c>
      <c r="F218" s="158">
        <v>0</v>
      </c>
      <c r="G218" s="159">
        <v>656391</v>
      </c>
      <c r="I218" s="122">
        <v>0</v>
      </c>
      <c r="J218" s="321">
        <v>877500</v>
      </c>
      <c r="K218" s="100">
        <v>0</v>
      </c>
      <c r="L218" s="101">
        <v>0</v>
      </c>
      <c r="M218" s="102">
        <v>877500</v>
      </c>
      <c r="N218" s="103">
        <v>877500</v>
      </c>
      <c r="O218" s="103">
        <f t="shared" si="54"/>
        <v>0</v>
      </c>
      <c r="P218" s="100">
        <f t="shared" si="55"/>
        <v>0</v>
      </c>
      <c r="Q218" s="122">
        <f t="shared" si="47"/>
        <v>0</v>
      </c>
      <c r="R218" s="101">
        <f t="shared" si="48"/>
        <v>0</v>
      </c>
      <c r="S218" s="103">
        <f t="shared" si="56"/>
        <v>615690.63808559999</v>
      </c>
      <c r="T218" s="100">
        <f t="shared" si="57"/>
        <v>772738.55579999997</v>
      </c>
      <c r="U218" s="122">
        <f t="shared" si="49"/>
        <v>877500</v>
      </c>
      <c r="V218" s="101">
        <f t="shared" si="50"/>
        <v>877500</v>
      </c>
      <c r="X218" s="105">
        <v>0</v>
      </c>
      <c r="Y218" s="107">
        <v>877500</v>
      </c>
      <c r="Z218" s="104">
        <v>0</v>
      </c>
      <c r="AA218" s="105">
        <v>0</v>
      </c>
      <c r="AB218" s="106">
        <v>877500</v>
      </c>
      <c r="AC218" s="107">
        <v>877500</v>
      </c>
      <c r="AD218" s="107">
        <f t="shared" si="51"/>
        <v>0</v>
      </c>
      <c r="AE218" s="107">
        <f t="shared" si="52"/>
        <v>0</v>
      </c>
      <c r="AF218" s="107">
        <f t="shared" si="58"/>
        <v>0</v>
      </c>
      <c r="AG218" s="107">
        <f t="shared" si="53"/>
        <v>772738.55579999997</v>
      </c>
      <c r="AH218" s="107">
        <f t="shared" si="59"/>
        <v>877500</v>
      </c>
      <c r="AI218" s="107">
        <f t="shared" si="60"/>
        <v>877500</v>
      </c>
    </row>
    <row r="219" spans="1:35">
      <c r="A219" s="64" t="s">
        <v>483</v>
      </c>
      <c r="B219" s="64" t="s">
        <v>843</v>
      </c>
      <c r="C219" s="158">
        <v>413111.44</v>
      </c>
      <c r="D219" s="159">
        <v>1650858.564</v>
      </c>
      <c r="F219" s="158">
        <v>359450.05</v>
      </c>
      <c r="G219" s="159">
        <v>1864200</v>
      </c>
      <c r="I219" s="122">
        <v>303848.19539999997</v>
      </c>
      <c r="J219" s="321">
        <v>2087900</v>
      </c>
      <c r="K219" s="100">
        <v>270580.01274133293</v>
      </c>
      <c r="L219" s="101">
        <v>246653.23815999992</v>
      </c>
      <c r="M219" s="102">
        <v>2087900</v>
      </c>
      <c r="N219" s="103">
        <v>2087900</v>
      </c>
      <c r="O219" s="103">
        <f t="shared" si="54"/>
        <v>374475.23920000001</v>
      </c>
      <c r="P219" s="100">
        <f t="shared" si="55"/>
        <v>319416.71468799998</v>
      </c>
      <c r="Q219" s="122">
        <f t="shared" si="47"/>
        <v>279895.10388575972</v>
      </c>
      <c r="R219" s="101">
        <f t="shared" si="48"/>
        <v>253352.73504277316</v>
      </c>
      <c r="S219" s="103">
        <f t="shared" si="56"/>
        <v>1763118.8276232001</v>
      </c>
      <c r="T219" s="100">
        <f t="shared" si="57"/>
        <v>1981910.94</v>
      </c>
      <c r="U219" s="122">
        <f t="shared" si="49"/>
        <v>2087900</v>
      </c>
      <c r="V219" s="101">
        <f t="shared" si="50"/>
        <v>2087900</v>
      </c>
      <c r="X219" s="105">
        <v>303848.19539999997</v>
      </c>
      <c r="Y219" s="107">
        <v>2087900</v>
      </c>
      <c r="Z219" s="104">
        <v>270580.01274133293</v>
      </c>
      <c r="AA219" s="105">
        <v>246653.23815999992</v>
      </c>
      <c r="AB219" s="106">
        <v>2087900</v>
      </c>
      <c r="AC219" s="107">
        <v>2087900</v>
      </c>
      <c r="AD219" s="107">
        <f t="shared" si="51"/>
        <v>319416.71468799998</v>
      </c>
      <c r="AE219" s="107">
        <f t="shared" si="52"/>
        <v>279895.10388575972</v>
      </c>
      <c r="AF219" s="107">
        <f t="shared" si="58"/>
        <v>253352.73504277316</v>
      </c>
      <c r="AG219" s="107">
        <f t="shared" si="53"/>
        <v>1981910.94</v>
      </c>
      <c r="AH219" s="107">
        <f t="shared" si="59"/>
        <v>2087900</v>
      </c>
      <c r="AI219" s="107">
        <f t="shared" si="60"/>
        <v>2087900</v>
      </c>
    </row>
    <row r="220" spans="1:35">
      <c r="A220" s="64" t="s">
        <v>203</v>
      </c>
      <c r="B220" s="64" t="s">
        <v>844</v>
      </c>
      <c r="C220" s="158">
        <v>0</v>
      </c>
      <c r="D220" s="159">
        <v>6522395.04</v>
      </c>
      <c r="F220" s="158">
        <v>0</v>
      </c>
      <c r="G220" s="159">
        <v>7800000</v>
      </c>
      <c r="I220" s="122">
        <v>0</v>
      </c>
      <c r="J220" s="321">
        <v>7820000</v>
      </c>
      <c r="K220" s="100">
        <v>0</v>
      </c>
      <c r="L220" s="101">
        <v>0</v>
      </c>
      <c r="M220" s="102">
        <v>7820000</v>
      </c>
      <c r="N220" s="103">
        <v>7820000</v>
      </c>
      <c r="O220" s="103">
        <f t="shared" si="54"/>
        <v>0</v>
      </c>
      <c r="P220" s="100">
        <f t="shared" si="55"/>
        <v>0</v>
      </c>
      <c r="Q220" s="122">
        <f t="shared" si="47"/>
        <v>0</v>
      </c>
      <c r="R220" s="101">
        <f t="shared" si="48"/>
        <v>0</v>
      </c>
      <c r="S220" s="103">
        <f t="shared" si="56"/>
        <v>7194670.7699520001</v>
      </c>
      <c r="T220" s="100">
        <f t="shared" si="57"/>
        <v>7810524</v>
      </c>
      <c r="U220" s="122">
        <f t="shared" si="49"/>
        <v>7820000</v>
      </c>
      <c r="V220" s="101">
        <f t="shared" si="50"/>
        <v>7820000</v>
      </c>
      <c r="X220" s="105">
        <v>0</v>
      </c>
      <c r="Y220" s="107">
        <v>7820000</v>
      </c>
      <c r="Z220" s="104">
        <v>0</v>
      </c>
      <c r="AA220" s="105">
        <v>0</v>
      </c>
      <c r="AB220" s="106">
        <v>7820000</v>
      </c>
      <c r="AC220" s="107">
        <v>7820000</v>
      </c>
      <c r="AD220" s="107">
        <f t="shared" si="51"/>
        <v>0</v>
      </c>
      <c r="AE220" s="107">
        <f t="shared" si="52"/>
        <v>0</v>
      </c>
      <c r="AF220" s="107">
        <f t="shared" si="58"/>
        <v>0</v>
      </c>
      <c r="AG220" s="107">
        <f t="shared" si="53"/>
        <v>7810524</v>
      </c>
      <c r="AH220" s="107">
        <f t="shared" si="59"/>
        <v>7820000</v>
      </c>
      <c r="AI220" s="107">
        <f t="shared" si="60"/>
        <v>7820000</v>
      </c>
    </row>
    <row r="221" spans="1:35">
      <c r="A221" s="64" t="s">
        <v>525</v>
      </c>
      <c r="B221" s="64" t="s">
        <v>845</v>
      </c>
      <c r="C221" s="158">
        <v>1545727.91</v>
      </c>
      <c r="D221" s="159">
        <v>1850692.0889999999</v>
      </c>
      <c r="F221" s="158">
        <v>1678697.26</v>
      </c>
      <c r="G221" s="159">
        <v>3215953.5960500003</v>
      </c>
      <c r="I221" s="122">
        <v>1476747.9125000001</v>
      </c>
      <c r="J221" s="321">
        <v>3420654.4449999998</v>
      </c>
      <c r="K221" s="100">
        <v>1463982.0280000002</v>
      </c>
      <c r="L221" s="101">
        <v>1513097.2001000002</v>
      </c>
      <c r="M221" s="102">
        <v>3607390.2250000001</v>
      </c>
      <c r="N221" s="103">
        <v>3785327.2774999999</v>
      </c>
      <c r="O221" s="103">
        <f t="shared" si="54"/>
        <v>1641465.8419999999</v>
      </c>
      <c r="P221" s="100">
        <f t="shared" si="55"/>
        <v>1533293.7298000001</v>
      </c>
      <c r="Q221" s="122">
        <f t="shared" si="47"/>
        <v>1467556.4756600002</v>
      </c>
      <c r="R221" s="101">
        <f t="shared" si="48"/>
        <v>1499344.9519120003</v>
      </c>
      <c r="S221" s="103">
        <f t="shared" si="56"/>
        <v>2569092.6940097101</v>
      </c>
      <c r="T221" s="100">
        <f t="shared" si="57"/>
        <v>3323667.1827674899</v>
      </c>
      <c r="U221" s="122">
        <f t="shared" si="49"/>
        <v>3518914.812436</v>
      </c>
      <c r="V221" s="101">
        <f t="shared" si="50"/>
        <v>3701020.7020255001</v>
      </c>
      <c r="X221" s="105">
        <v>1476747.9125000001</v>
      </c>
      <c r="Y221" s="107">
        <v>3420654.4449999998</v>
      </c>
      <c r="Z221" s="104">
        <v>1463982.0280000002</v>
      </c>
      <c r="AA221" s="105">
        <v>1513097.2001000002</v>
      </c>
      <c r="AB221" s="106">
        <v>3607390.2250000001</v>
      </c>
      <c r="AC221" s="107">
        <v>3785327.2774999999</v>
      </c>
      <c r="AD221" s="107">
        <f t="shared" si="51"/>
        <v>1533293.7298000001</v>
      </c>
      <c r="AE221" s="107">
        <f t="shared" si="52"/>
        <v>1467556.4756600002</v>
      </c>
      <c r="AF221" s="107">
        <f t="shared" si="58"/>
        <v>1499344.9519120003</v>
      </c>
      <c r="AG221" s="107">
        <f t="shared" si="53"/>
        <v>3323667.1827674899</v>
      </c>
      <c r="AH221" s="107">
        <f t="shared" si="59"/>
        <v>3518914.812436</v>
      </c>
      <c r="AI221" s="107">
        <f t="shared" si="60"/>
        <v>3701020.7020255001</v>
      </c>
    </row>
    <row r="222" spans="1:35">
      <c r="A222" s="64" t="s">
        <v>265</v>
      </c>
      <c r="B222" s="64" t="s">
        <v>846</v>
      </c>
      <c r="C222" s="158">
        <v>0</v>
      </c>
      <c r="D222" s="159">
        <v>60000</v>
      </c>
      <c r="F222" s="158">
        <v>0</v>
      </c>
      <c r="G222" s="159">
        <v>60000</v>
      </c>
      <c r="I222" s="122">
        <v>0</v>
      </c>
      <c r="J222" s="321">
        <v>60000</v>
      </c>
      <c r="K222" s="100">
        <v>0</v>
      </c>
      <c r="L222" s="101">
        <v>0</v>
      </c>
      <c r="M222" s="102">
        <v>60000</v>
      </c>
      <c r="N222" s="103">
        <v>60000</v>
      </c>
      <c r="O222" s="103">
        <f t="shared" si="54"/>
        <v>0</v>
      </c>
      <c r="P222" s="100">
        <f t="shared" si="55"/>
        <v>0</v>
      </c>
      <c r="Q222" s="122">
        <f t="shared" si="47"/>
        <v>0</v>
      </c>
      <c r="R222" s="101">
        <f t="shared" si="48"/>
        <v>0</v>
      </c>
      <c r="S222" s="103">
        <f t="shared" si="56"/>
        <v>60000</v>
      </c>
      <c r="T222" s="100">
        <f t="shared" si="57"/>
        <v>60000</v>
      </c>
      <c r="U222" s="122">
        <f t="shared" si="49"/>
        <v>60000</v>
      </c>
      <c r="V222" s="101">
        <f t="shared" si="50"/>
        <v>60000</v>
      </c>
      <c r="X222" s="105">
        <v>0</v>
      </c>
      <c r="Y222" s="107">
        <v>60000</v>
      </c>
      <c r="Z222" s="104">
        <v>0</v>
      </c>
      <c r="AA222" s="105">
        <v>0</v>
      </c>
      <c r="AB222" s="106">
        <v>60000</v>
      </c>
      <c r="AC222" s="107">
        <v>60000</v>
      </c>
      <c r="AD222" s="107">
        <f t="shared" si="51"/>
        <v>0</v>
      </c>
      <c r="AE222" s="107">
        <f t="shared" si="52"/>
        <v>0</v>
      </c>
      <c r="AF222" s="107">
        <f t="shared" si="58"/>
        <v>0</v>
      </c>
      <c r="AG222" s="107">
        <f t="shared" si="53"/>
        <v>60000</v>
      </c>
      <c r="AH222" s="107">
        <f t="shared" si="59"/>
        <v>60000</v>
      </c>
      <c r="AI222" s="107">
        <f t="shared" si="60"/>
        <v>60000</v>
      </c>
    </row>
    <row r="223" spans="1:35">
      <c r="A223" s="64" t="s">
        <v>581</v>
      </c>
      <c r="B223" s="64" t="s">
        <v>847</v>
      </c>
      <c r="C223" s="158">
        <v>0</v>
      </c>
      <c r="D223" s="159">
        <v>262252.20600000001</v>
      </c>
      <c r="F223" s="158">
        <v>25445.5</v>
      </c>
      <c r="G223" s="159">
        <v>335000</v>
      </c>
      <c r="I223" s="122">
        <v>34148.965799999962</v>
      </c>
      <c r="J223" s="321">
        <v>448000</v>
      </c>
      <c r="K223" s="100">
        <v>35924.138400000018</v>
      </c>
      <c r="L223" s="101">
        <v>49464.363400000024</v>
      </c>
      <c r="M223" s="102">
        <v>448000</v>
      </c>
      <c r="N223" s="103">
        <v>448000</v>
      </c>
      <c r="O223" s="103">
        <f t="shared" si="54"/>
        <v>18320.759999999998</v>
      </c>
      <c r="P223" s="100">
        <f t="shared" si="55"/>
        <v>31711.995375999973</v>
      </c>
      <c r="Q223" s="122">
        <f t="shared" si="47"/>
        <v>35427.090072000006</v>
      </c>
      <c r="R223" s="101">
        <f t="shared" si="48"/>
        <v>45673.100400000025</v>
      </c>
      <c r="S223" s="103">
        <f t="shared" si="56"/>
        <v>300532.0952028</v>
      </c>
      <c r="T223" s="100">
        <f t="shared" si="57"/>
        <v>394460.6</v>
      </c>
      <c r="U223" s="122">
        <f t="shared" si="49"/>
        <v>448000</v>
      </c>
      <c r="V223" s="101">
        <f t="shared" si="50"/>
        <v>448000</v>
      </c>
      <c r="X223" s="105">
        <v>34148.965799999962</v>
      </c>
      <c r="Y223" s="107">
        <v>448000</v>
      </c>
      <c r="Z223" s="104">
        <v>35924.138400000018</v>
      </c>
      <c r="AA223" s="105">
        <v>49464.363400000024</v>
      </c>
      <c r="AB223" s="106">
        <v>448000</v>
      </c>
      <c r="AC223" s="107">
        <v>448000</v>
      </c>
      <c r="AD223" s="107">
        <f t="shared" si="51"/>
        <v>31711.995375999973</v>
      </c>
      <c r="AE223" s="107">
        <f t="shared" si="52"/>
        <v>35427.090072000006</v>
      </c>
      <c r="AF223" s="107">
        <f t="shared" si="58"/>
        <v>45673.100400000025</v>
      </c>
      <c r="AG223" s="107">
        <f t="shared" si="53"/>
        <v>394460.6</v>
      </c>
      <c r="AH223" s="107">
        <f t="shared" si="59"/>
        <v>448000</v>
      </c>
      <c r="AI223" s="107">
        <f t="shared" si="60"/>
        <v>448000</v>
      </c>
    </row>
    <row r="224" spans="1:35">
      <c r="A224" s="64" t="s">
        <v>131</v>
      </c>
      <c r="B224" s="64" t="s">
        <v>848</v>
      </c>
      <c r="C224" s="158">
        <v>1383707.88</v>
      </c>
      <c r="D224" s="159">
        <v>1209207.1214999999</v>
      </c>
      <c r="F224" s="158">
        <v>1535723.93</v>
      </c>
      <c r="G224" s="159">
        <v>1300000</v>
      </c>
      <c r="I224" s="122">
        <v>1422045.0192</v>
      </c>
      <c r="J224" s="321">
        <v>1370000</v>
      </c>
      <c r="K224" s="100">
        <v>1369548.753216</v>
      </c>
      <c r="L224" s="101">
        <v>1389086.5452833334</v>
      </c>
      <c r="M224" s="102">
        <v>1370000</v>
      </c>
      <c r="N224" s="103">
        <v>1370000</v>
      </c>
      <c r="O224" s="103">
        <f t="shared" si="54"/>
        <v>1493159.436</v>
      </c>
      <c r="P224" s="100">
        <f t="shared" si="55"/>
        <v>1453875.1142239999</v>
      </c>
      <c r="Q224" s="122">
        <f t="shared" si="47"/>
        <v>1384247.70769152</v>
      </c>
      <c r="R224" s="101">
        <f t="shared" si="48"/>
        <v>1383615.96350448</v>
      </c>
      <c r="S224" s="103">
        <f t="shared" si="56"/>
        <v>1256982.3341667</v>
      </c>
      <c r="T224" s="100">
        <f t="shared" si="57"/>
        <v>1336834</v>
      </c>
      <c r="U224" s="122">
        <f t="shared" si="49"/>
        <v>1370000</v>
      </c>
      <c r="V224" s="101">
        <f t="shared" si="50"/>
        <v>1370000</v>
      </c>
      <c r="X224" s="105">
        <v>1422045.0192</v>
      </c>
      <c r="Y224" s="107">
        <v>1370000</v>
      </c>
      <c r="Z224" s="104">
        <v>1369548.753216</v>
      </c>
      <c r="AA224" s="105">
        <v>1389086.5452833334</v>
      </c>
      <c r="AB224" s="106">
        <v>1370000</v>
      </c>
      <c r="AC224" s="107">
        <v>1370000</v>
      </c>
      <c r="AD224" s="107">
        <f t="shared" si="51"/>
        <v>1453875.1142239999</v>
      </c>
      <c r="AE224" s="107">
        <f t="shared" si="52"/>
        <v>1384247.70769152</v>
      </c>
      <c r="AF224" s="107">
        <f t="shared" si="58"/>
        <v>1383615.96350448</v>
      </c>
      <c r="AG224" s="107">
        <f t="shared" si="53"/>
        <v>1336834</v>
      </c>
      <c r="AH224" s="107">
        <f t="shared" si="59"/>
        <v>1370000</v>
      </c>
      <c r="AI224" s="107">
        <f t="shared" si="60"/>
        <v>1370000</v>
      </c>
    </row>
    <row r="225" spans="1:35">
      <c r="A225" s="64" t="s">
        <v>405</v>
      </c>
      <c r="B225" s="64" t="s">
        <v>979</v>
      </c>
      <c r="C225" s="158">
        <v>0</v>
      </c>
      <c r="D225" s="159">
        <v>1899800</v>
      </c>
      <c r="F225" s="158">
        <v>0</v>
      </c>
      <c r="G225" s="159">
        <v>1961950.87</v>
      </c>
      <c r="I225" s="122">
        <v>0</v>
      </c>
      <c r="J225" s="321">
        <v>2064080.835</v>
      </c>
      <c r="K225" s="100">
        <v>0</v>
      </c>
      <c r="L225" s="101">
        <v>0</v>
      </c>
      <c r="M225" s="102">
        <v>2122196.2592000002</v>
      </c>
      <c r="N225" s="103">
        <v>2213470.2396</v>
      </c>
      <c r="O225" s="103">
        <f t="shared" si="54"/>
        <v>0</v>
      </c>
      <c r="P225" s="100">
        <f t="shared" si="55"/>
        <v>0</v>
      </c>
      <c r="Q225" s="122">
        <f t="shared" si="47"/>
        <v>0</v>
      </c>
      <c r="R225" s="101">
        <f t="shared" si="48"/>
        <v>0</v>
      </c>
      <c r="S225" s="103">
        <f t="shared" si="56"/>
        <v>1932503.787794</v>
      </c>
      <c r="T225" s="100">
        <f t="shared" si="57"/>
        <v>2015691.6575830001</v>
      </c>
      <c r="U225" s="122">
        <f t="shared" si="49"/>
        <v>2094661.1712140401</v>
      </c>
      <c r="V225" s="101">
        <f t="shared" si="50"/>
        <v>2170224.6276864801</v>
      </c>
      <c r="X225" s="105">
        <v>0</v>
      </c>
      <c r="Y225" s="107">
        <v>2064080.835</v>
      </c>
      <c r="Z225" s="104">
        <v>0</v>
      </c>
      <c r="AA225" s="105">
        <v>0</v>
      </c>
      <c r="AB225" s="106">
        <v>2122196.2592000002</v>
      </c>
      <c r="AC225" s="107">
        <v>2213470.2396</v>
      </c>
      <c r="AD225" s="107">
        <f t="shared" si="51"/>
        <v>0</v>
      </c>
      <c r="AE225" s="107">
        <f t="shared" si="52"/>
        <v>0</v>
      </c>
      <c r="AF225" s="107">
        <f t="shared" si="58"/>
        <v>0</v>
      </c>
      <c r="AG225" s="107">
        <f t="shared" si="53"/>
        <v>2015691.6575830001</v>
      </c>
      <c r="AH225" s="107">
        <f t="shared" si="59"/>
        <v>2094661.1712140401</v>
      </c>
      <c r="AI225" s="107">
        <f t="shared" si="60"/>
        <v>2170224.6276864801</v>
      </c>
    </row>
    <row r="226" spans="1:35">
      <c r="A226" s="64" t="s">
        <v>159</v>
      </c>
      <c r="B226" s="64" t="s">
        <v>849</v>
      </c>
      <c r="C226" s="158">
        <v>68439.09</v>
      </c>
      <c r="D226" s="159">
        <v>71960.914499999999</v>
      </c>
      <c r="F226" s="158">
        <v>52465.85</v>
      </c>
      <c r="G226" s="159">
        <v>80000</v>
      </c>
      <c r="I226" s="122">
        <v>48698.453193333335</v>
      </c>
      <c r="J226" s="321">
        <v>80000</v>
      </c>
      <c r="K226" s="100">
        <v>44447.899555999997</v>
      </c>
      <c r="L226" s="101">
        <v>41815.820552000005</v>
      </c>
      <c r="M226" s="102">
        <v>80000</v>
      </c>
      <c r="N226" s="103">
        <v>80000</v>
      </c>
      <c r="O226" s="103">
        <f t="shared" si="54"/>
        <v>56938.357199999999</v>
      </c>
      <c r="P226" s="100">
        <f t="shared" si="55"/>
        <v>49753.324299200001</v>
      </c>
      <c r="Q226" s="122">
        <f t="shared" si="47"/>
        <v>45638.05457445333</v>
      </c>
      <c r="R226" s="101">
        <f t="shared" si="48"/>
        <v>42552.802673120001</v>
      </c>
      <c r="S226" s="103">
        <f t="shared" si="56"/>
        <v>76191.081290100003</v>
      </c>
      <c r="T226" s="100">
        <f t="shared" si="57"/>
        <v>80000</v>
      </c>
      <c r="U226" s="122">
        <f t="shared" si="49"/>
        <v>80000</v>
      </c>
      <c r="V226" s="101">
        <f t="shared" si="50"/>
        <v>80000</v>
      </c>
      <c r="X226" s="105">
        <v>48698.453193333335</v>
      </c>
      <c r="Y226" s="107">
        <v>80000</v>
      </c>
      <c r="Z226" s="104">
        <v>44447.899555999997</v>
      </c>
      <c r="AA226" s="105">
        <v>41815.820552000005</v>
      </c>
      <c r="AB226" s="106">
        <v>80000</v>
      </c>
      <c r="AC226" s="107">
        <v>80000</v>
      </c>
      <c r="AD226" s="107">
        <f t="shared" si="51"/>
        <v>49753.324299200001</v>
      </c>
      <c r="AE226" s="107">
        <f t="shared" si="52"/>
        <v>45638.05457445333</v>
      </c>
      <c r="AF226" s="107">
        <f t="shared" si="58"/>
        <v>42552.802673120001</v>
      </c>
      <c r="AG226" s="107">
        <f t="shared" si="53"/>
        <v>80000</v>
      </c>
      <c r="AH226" s="107">
        <f t="shared" si="59"/>
        <v>80000</v>
      </c>
      <c r="AI226" s="107">
        <f t="shared" si="60"/>
        <v>80000</v>
      </c>
    </row>
    <row r="227" spans="1:35">
      <c r="A227" s="64" t="s">
        <v>183</v>
      </c>
      <c r="B227" s="64" t="s">
        <v>850</v>
      </c>
      <c r="C227" s="158">
        <v>0</v>
      </c>
      <c r="D227" s="159">
        <v>133885550</v>
      </c>
      <c r="F227" s="158">
        <v>0</v>
      </c>
      <c r="G227" s="159">
        <v>164111766</v>
      </c>
      <c r="I227" s="122">
        <v>0</v>
      </c>
      <c r="J227" s="321">
        <v>168912653.53799999</v>
      </c>
      <c r="K227" s="100">
        <v>0</v>
      </c>
      <c r="L227" s="101">
        <v>0</v>
      </c>
      <c r="M227" s="102">
        <v>173663664.4104</v>
      </c>
      <c r="N227" s="103">
        <v>181124417.0799</v>
      </c>
      <c r="O227" s="103">
        <f t="shared" si="54"/>
        <v>0</v>
      </c>
      <c r="P227" s="100">
        <f t="shared" si="55"/>
        <v>0</v>
      </c>
      <c r="Q227" s="122">
        <f t="shared" si="47"/>
        <v>0</v>
      </c>
      <c r="R227" s="101">
        <f t="shared" si="48"/>
        <v>0</v>
      </c>
      <c r="S227" s="103">
        <f t="shared" si="56"/>
        <v>149790584.8592</v>
      </c>
      <c r="T227" s="100">
        <f t="shared" si="57"/>
        <v>166637993.0224956</v>
      </c>
      <c r="U227" s="122">
        <f t="shared" si="49"/>
        <v>171412635.45905685</v>
      </c>
      <c r="V227" s="101">
        <f t="shared" si="50"/>
        <v>177589512.4650909</v>
      </c>
      <c r="X227" s="105">
        <v>0</v>
      </c>
      <c r="Y227" s="107">
        <v>168912653.53799999</v>
      </c>
      <c r="Z227" s="104">
        <v>0</v>
      </c>
      <c r="AA227" s="105">
        <v>0</v>
      </c>
      <c r="AB227" s="106">
        <v>173663664.4104</v>
      </c>
      <c r="AC227" s="107">
        <v>181124417.0799</v>
      </c>
      <c r="AD227" s="107">
        <f t="shared" si="51"/>
        <v>0</v>
      </c>
      <c r="AE227" s="107">
        <f t="shared" si="52"/>
        <v>0</v>
      </c>
      <c r="AF227" s="107">
        <f t="shared" si="58"/>
        <v>0</v>
      </c>
      <c r="AG227" s="107">
        <f t="shared" si="53"/>
        <v>166637993.0224956</v>
      </c>
      <c r="AH227" s="107">
        <f t="shared" si="59"/>
        <v>171412635.45905685</v>
      </c>
      <c r="AI227" s="107">
        <f t="shared" si="60"/>
        <v>177589512.4650909</v>
      </c>
    </row>
    <row r="228" spans="1:35">
      <c r="A228" s="64" t="s">
        <v>411</v>
      </c>
      <c r="B228" s="64" t="s">
        <v>980</v>
      </c>
      <c r="C228" s="158">
        <v>1512688.95</v>
      </c>
      <c r="D228" s="159">
        <v>5059156.0515000001</v>
      </c>
      <c r="F228" s="158">
        <v>1579221.56</v>
      </c>
      <c r="G228" s="159">
        <v>9259960.6150000002</v>
      </c>
      <c r="I228" s="122">
        <v>964979.85200000042</v>
      </c>
      <c r="J228" s="321">
        <v>10412693.265000001</v>
      </c>
      <c r="K228" s="100">
        <v>579442.61570000055</v>
      </c>
      <c r="L228" s="101">
        <v>333639.75590000115</v>
      </c>
      <c r="M228" s="102">
        <v>11393378.557499999</v>
      </c>
      <c r="N228" s="103">
        <v>12334038.122500001</v>
      </c>
      <c r="O228" s="103">
        <f t="shared" si="54"/>
        <v>1560592.4291999999</v>
      </c>
      <c r="P228" s="100">
        <f t="shared" si="55"/>
        <v>1136967.5302400002</v>
      </c>
      <c r="Q228" s="122">
        <f t="shared" si="47"/>
        <v>687393.04186400049</v>
      </c>
      <c r="R228" s="101">
        <f t="shared" si="48"/>
        <v>402464.55664400099</v>
      </c>
      <c r="S228" s="103">
        <f t="shared" si="56"/>
        <v>7269619.4128136998</v>
      </c>
      <c r="T228" s="100">
        <f t="shared" si="57"/>
        <v>9866528.5354300011</v>
      </c>
      <c r="U228" s="122">
        <f t="shared" si="49"/>
        <v>10928729.865913499</v>
      </c>
      <c r="V228" s="101">
        <f t="shared" si="50"/>
        <v>11888353.620602999</v>
      </c>
      <c r="X228" s="105">
        <v>964979.85200000042</v>
      </c>
      <c r="Y228" s="107">
        <v>10412693.265000001</v>
      </c>
      <c r="Z228" s="104">
        <v>579442.61570000055</v>
      </c>
      <c r="AA228" s="105">
        <v>333639.75590000115</v>
      </c>
      <c r="AB228" s="106">
        <v>11393378.557499999</v>
      </c>
      <c r="AC228" s="107">
        <v>12334038.122500001</v>
      </c>
      <c r="AD228" s="107">
        <f t="shared" si="51"/>
        <v>1136967.5302400002</v>
      </c>
      <c r="AE228" s="107">
        <f t="shared" si="52"/>
        <v>687393.04186400049</v>
      </c>
      <c r="AF228" s="107">
        <f t="shared" si="58"/>
        <v>402464.55664400099</v>
      </c>
      <c r="AG228" s="107">
        <f t="shared" si="53"/>
        <v>9866528.5354300011</v>
      </c>
      <c r="AH228" s="107">
        <f t="shared" si="59"/>
        <v>10928729.865913499</v>
      </c>
      <c r="AI228" s="107">
        <f t="shared" si="60"/>
        <v>11888353.620602999</v>
      </c>
    </row>
    <row r="229" spans="1:35">
      <c r="A229" s="64" t="s">
        <v>595</v>
      </c>
      <c r="B229" s="64" t="s">
        <v>851</v>
      </c>
      <c r="C229" s="158">
        <v>2764322.62</v>
      </c>
      <c r="D229" s="159">
        <v>2706072.3764999998</v>
      </c>
      <c r="F229" s="158">
        <v>2734318.39</v>
      </c>
      <c r="G229" s="159">
        <v>3097205</v>
      </c>
      <c r="I229" s="122">
        <v>3008844.2547000004</v>
      </c>
      <c r="J229" s="321">
        <v>3468869</v>
      </c>
      <c r="K229" s="100">
        <v>3105470.1164000002</v>
      </c>
      <c r="L229" s="101">
        <v>3346265.1738</v>
      </c>
      <c r="M229" s="102">
        <v>3468869</v>
      </c>
      <c r="N229" s="103">
        <v>3468869</v>
      </c>
      <c r="O229" s="103">
        <f t="shared" si="54"/>
        <v>2742719.5744000003</v>
      </c>
      <c r="P229" s="100">
        <f t="shared" si="55"/>
        <v>2931977.0125839999</v>
      </c>
      <c r="Q229" s="122">
        <f t="shared" si="47"/>
        <v>3078414.875124</v>
      </c>
      <c r="R229" s="101">
        <f t="shared" si="48"/>
        <v>3278842.557728</v>
      </c>
      <c r="S229" s="103">
        <f t="shared" si="56"/>
        <v>2911886.3629856999</v>
      </c>
      <c r="T229" s="100">
        <f t="shared" si="57"/>
        <v>3292774.5967999999</v>
      </c>
      <c r="U229" s="122">
        <f t="shared" si="49"/>
        <v>3468869</v>
      </c>
      <c r="V229" s="101">
        <f t="shared" si="50"/>
        <v>3468869</v>
      </c>
      <c r="X229" s="105">
        <v>3008844.2547000004</v>
      </c>
      <c r="Y229" s="107">
        <v>3468869</v>
      </c>
      <c r="Z229" s="104">
        <v>3105470.1164000002</v>
      </c>
      <c r="AA229" s="105">
        <v>3346265.1738</v>
      </c>
      <c r="AB229" s="106">
        <v>3468869</v>
      </c>
      <c r="AC229" s="107">
        <v>3468869</v>
      </c>
      <c r="AD229" s="107">
        <f t="shared" si="51"/>
        <v>2931977.0125839999</v>
      </c>
      <c r="AE229" s="107">
        <f t="shared" si="52"/>
        <v>3078414.875124</v>
      </c>
      <c r="AF229" s="107">
        <f t="shared" si="58"/>
        <v>3278842.557728</v>
      </c>
      <c r="AG229" s="107">
        <f t="shared" si="53"/>
        <v>3292774.5967999999</v>
      </c>
      <c r="AH229" s="107">
        <f t="shared" si="59"/>
        <v>3468869</v>
      </c>
      <c r="AI229" s="107">
        <f t="shared" si="60"/>
        <v>3468869</v>
      </c>
    </row>
    <row r="230" spans="1:35">
      <c r="A230" s="64" t="s">
        <v>361</v>
      </c>
      <c r="B230" s="64" t="s">
        <v>852</v>
      </c>
      <c r="C230" s="158">
        <v>0</v>
      </c>
      <c r="D230" s="159">
        <v>434384.08350000001</v>
      </c>
      <c r="F230" s="158">
        <v>0</v>
      </c>
      <c r="G230" s="159">
        <v>583000</v>
      </c>
      <c r="I230" s="122">
        <v>0</v>
      </c>
      <c r="J230" s="321">
        <v>675910</v>
      </c>
      <c r="K230" s="100">
        <v>0</v>
      </c>
      <c r="L230" s="101">
        <v>0</v>
      </c>
      <c r="M230" s="102">
        <v>695760</v>
      </c>
      <c r="N230" s="103">
        <v>714981</v>
      </c>
      <c r="O230" s="103">
        <f t="shared" si="54"/>
        <v>0</v>
      </c>
      <c r="P230" s="100">
        <f t="shared" si="55"/>
        <v>0</v>
      </c>
      <c r="Q230" s="122">
        <f t="shared" si="47"/>
        <v>0</v>
      </c>
      <c r="R230" s="101">
        <f t="shared" si="48"/>
        <v>0</v>
      </c>
      <c r="S230" s="103">
        <f t="shared" si="56"/>
        <v>512585.77876229997</v>
      </c>
      <c r="T230" s="100">
        <f t="shared" si="57"/>
        <v>631889.24200000009</v>
      </c>
      <c r="U230" s="122">
        <f t="shared" si="49"/>
        <v>686355.07000000007</v>
      </c>
      <c r="V230" s="101">
        <f t="shared" si="50"/>
        <v>705874.09019999998</v>
      </c>
      <c r="X230" s="105">
        <v>0</v>
      </c>
      <c r="Y230" s="107">
        <v>675910</v>
      </c>
      <c r="Z230" s="104">
        <v>0</v>
      </c>
      <c r="AA230" s="105">
        <v>0</v>
      </c>
      <c r="AB230" s="106">
        <v>695760</v>
      </c>
      <c r="AC230" s="107">
        <v>714981</v>
      </c>
      <c r="AD230" s="107">
        <f t="shared" si="51"/>
        <v>0</v>
      </c>
      <c r="AE230" s="107">
        <f t="shared" si="52"/>
        <v>0</v>
      </c>
      <c r="AF230" s="107">
        <f t="shared" si="58"/>
        <v>0</v>
      </c>
      <c r="AG230" s="107">
        <f t="shared" si="53"/>
        <v>631889.24200000009</v>
      </c>
      <c r="AH230" s="107">
        <f t="shared" si="59"/>
        <v>686355.07000000007</v>
      </c>
      <c r="AI230" s="107">
        <f t="shared" si="60"/>
        <v>705874.09019999998</v>
      </c>
    </row>
    <row r="231" spans="1:35">
      <c r="A231" s="64" t="s">
        <v>47</v>
      </c>
      <c r="B231" s="64" t="s">
        <v>853</v>
      </c>
      <c r="C231" s="158">
        <v>0</v>
      </c>
      <c r="D231" s="159">
        <v>6524000</v>
      </c>
      <c r="F231" s="158">
        <v>0</v>
      </c>
      <c r="G231" s="159">
        <v>6724000</v>
      </c>
      <c r="I231" s="122">
        <v>0</v>
      </c>
      <c r="J231" s="321">
        <v>6924000</v>
      </c>
      <c r="K231" s="100">
        <v>0</v>
      </c>
      <c r="L231" s="101">
        <v>0</v>
      </c>
      <c r="M231" s="102">
        <v>6924000</v>
      </c>
      <c r="N231" s="103">
        <v>6924000</v>
      </c>
      <c r="O231" s="103">
        <f t="shared" si="54"/>
        <v>0</v>
      </c>
      <c r="P231" s="100">
        <f t="shared" si="55"/>
        <v>0</v>
      </c>
      <c r="Q231" s="122">
        <f t="shared" si="47"/>
        <v>0</v>
      </c>
      <c r="R231" s="101">
        <f t="shared" si="48"/>
        <v>0</v>
      </c>
      <c r="S231" s="103">
        <f t="shared" si="56"/>
        <v>6629240</v>
      </c>
      <c r="T231" s="100">
        <f t="shared" si="57"/>
        <v>6829240</v>
      </c>
      <c r="U231" s="122">
        <f t="shared" si="49"/>
        <v>6924000</v>
      </c>
      <c r="V231" s="101">
        <f t="shared" si="50"/>
        <v>6924000</v>
      </c>
      <c r="X231" s="105">
        <v>0</v>
      </c>
      <c r="Y231" s="107">
        <v>6924000</v>
      </c>
      <c r="Z231" s="104">
        <v>0</v>
      </c>
      <c r="AA231" s="105">
        <v>0</v>
      </c>
      <c r="AB231" s="106">
        <v>6924000</v>
      </c>
      <c r="AC231" s="107">
        <v>6924000</v>
      </c>
      <c r="AD231" s="107">
        <f t="shared" si="51"/>
        <v>0</v>
      </c>
      <c r="AE231" s="107">
        <f t="shared" si="52"/>
        <v>0</v>
      </c>
      <c r="AF231" s="107">
        <f t="shared" si="58"/>
        <v>0</v>
      </c>
      <c r="AG231" s="107">
        <f t="shared" si="53"/>
        <v>6829240</v>
      </c>
      <c r="AH231" s="107">
        <f t="shared" si="59"/>
        <v>6924000</v>
      </c>
      <c r="AI231" s="107">
        <f t="shared" si="60"/>
        <v>6924000</v>
      </c>
    </row>
    <row r="232" spans="1:35">
      <c r="A232" s="64" t="s">
        <v>399</v>
      </c>
      <c r="B232" s="64" t="s">
        <v>981</v>
      </c>
      <c r="C232" s="158">
        <v>0</v>
      </c>
      <c r="D232" s="159">
        <v>0</v>
      </c>
      <c r="F232" s="158">
        <v>0</v>
      </c>
      <c r="G232" s="159">
        <v>0</v>
      </c>
      <c r="I232" s="122">
        <v>0</v>
      </c>
      <c r="J232" s="321">
        <v>0</v>
      </c>
      <c r="K232" s="100">
        <v>0</v>
      </c>
      <c r="L232" s="101">
        <v>0</v>
      </c>
      <c r="M232" s="102">
        <v>0</v>
      </c>
      <c r="N232" s="103">
        <v>0</v>
      </c>
      <c r="O232" s="103">
        <f t="shared" si="54"/>
        <v>0</v>
      </c>
      <c r="P232" s="100">
        <f t="shared" si="55"/>
        <v>0</v>
      </c>
      <c r="Q232" s="122">
        <f t="shared" si="47"/>
        <v>0</v>
      </c>
      <c r="R232" s="101">
        <f t="shared" si="48"/>
        <v>0</v>
      </c>
      <c r="S232" s="103">
        <f t="shared" si="56"/>
        <v>0</v>
      </c>
      <c r="T232" s="100">
        <f t="shared" si="57"/>
        <v>0</v>
      </c>
      <c r="U232" s="122">
        <f t="shared" si="49"/>
        <v>0</v>
      </c>
      <c r="V232" s="101">
        <f t="shared" si="50"/>
        <v>0</v>
      </c>
      <c r="X232" s="105">
        <v>0</v>
      </c>
      <c r="Y232" s="107">
        <v>0</v>
      </c>
      <c r="Z232" s="104">
        <v>0</v>
      </c>
      <c r="AA232" s="105">
        <v>0</v>
      </c>
      <c r="AB232" s="106">
        <v>0</v>
      </c>
      <c r="AC232" s="107">
        <v>0</v>
      </c>
      <c r="AD232" s="107">
        <f t="shared" si="51"/>
        <v>0</v>
      </c>
      <c r="AE232" s="107">
        <f t="shared" si="52"/>
        <v>0</v>
      </c>
      <c r="AF232" s="107">
        <f t="shared" si="58"/>
        <v>0</v>
      </c>
      <c r="AG232" s="107">
        <f t="shared" si="53"/>
        <v>0</v>
      </c>
      <c r="AH232" s="107">
        <f t="shared" si="59"/>
        <v>0</v>
      </c>
      <c r="AI232" s="107">
        <f t="shared" si="60"/>
        <v>0</v>
      </c>
    </row>
    <row r="233" spans="1:35">
      <c r="A233" s="64" t="s">
        <v>319</v>
      </c>
      <c r="B233" s="64" t="s">
        <v>854</v>
      </c>
      <c r="C233" s="158">
        <v>2665061.65</v>
      </c>
      <c r="D233" s="159">
        <v>2956683.3539999998</v>
      </c>
      <c r="F233" s="158">
        <v>2971104.57</v>
      </c>
      <c r="G233" s="159">
        <v>5268951</v>
      </c>
      <c r="I233" s="122">
        <v>3211474.3648000001</v>
      </c>
      <c r="J233" s="321">
        <v>5410397.8399999999</v>
      </c>
      <c r="K233" s="100">
        <v>3202164.8307999996</v>
      </c>
      <c r="L233" s="101">
        <v>3257075.3073000005</v>
      </c>
      <c r="M233" s="102">
        <v>5500000</v>
      </c>
      <c r="N233" s="103">
        <v>5500000</v>
      </c>
      <c r="O233" s="103">
        <f t="shared" si="54"/>
        <v>2885412.5523999999</v>
      </c>
      <c r="P233" s="100">
        <f t="shared" si="55"/>
        <v>3144170.8222559998</v>
      </c>
      <c r="Q233" s="122">
        <f t="shared" si="47"/>
        <v>3204771.5003199996</v>
      </c>
      <c r="R233" s="101">
        <f t="shared" si="48"/>
        <v>3241700.3738800003</v>
      </c>
      <c r="S233" s="103">
        <f t="shared" si="56"/>
        <v>4173398.5893251998</v>
      </c>
      <c r="T233" s="100">
        <f t="shared" si="57"/>
        <v>5343380.3272079993</v>
      </c>
      <c r="U233" s="122">
        <f t="shared" si="49"/>
        <v>5457546.4965920001</v>
      </c>
      <c r="V233" s="101">
        <f t="shared" si="50"/>
        <v>5500000</v>
      </c>
      <c r="X233" s="105">
        <v>3211474.3648000001</v>
      </c>
      <c r="Y233" s="107">
        <v>5410397.8399999999</v>
      </c>
      <c r="Z233" s="104">
        <v>3202164.8307999996</v>
      </c>
      <c r="AA233" s="105">
        <v>3257075.3073000005</v>
      </c>
      <c r="AB233" s="106">
        <v>5500000</v>
      </c>
      <c r="AC233" s="107">
        <v>5500000</v>
      </c>
      <c r="AD233" s="107">
        <f t="shared" si="51"/>
        <v>3144170.8222559998</v>
      </c>
      <c r="AE233" s="107">
        <f t="shared" si="52"/>
        <v>3204771.5003199996</v>
      </c>
      <c r="AF233" s="107">
        <f t="shared" si="58"/>
        <v>3241700.3738800003</v>
      </c>
      <c r="AG233" s="107">
        <f t="shared" si="53"/>
        <v>5343380.3272079993</v>
      </c>
      <c r="AH233" s="107">
        <f t="shared" si="59"/>
        <v>5457546.4965920001</v>
      </c>
      <c r="AI233" s="107">
        <f t="shared" si="60"/>
        <v>5500000</v>
      </c>
    </row>
    <row r="234" spans="1:35">
      <c r="A234" s="64" t="s">
        <v>213</v>
      </c>
      <c r="B234" s="64" t="s">
        <v>855</v>
      </c>
      <c r="C234" s="158">
        <v>0</v>
      </c>
      <c r="D234" s="159">
        <v>20900362.9245</v>
      </c>
      <c r="F234" s="158">
        <v>0</v>
      </c>
      <c r="G234" s="159">
        <v>23500000</v>
      </c>
      <c r="I234" s="122">
        <v>0</v>
      </c>
      <c r="J234" s="321">
        <v>25056110.035</v>
      </c>
      <c r="K234" s="100">
        <v>0</v>
      </c>
      <c r="L234" s="101">
        <v>0</v>
      </c>
      <c r="M234" s="102">
        <v>25760810.106400002</v>
      </c>
      <c r="N234" s="103">
        <v>26867531.375999998</v>
      </c>
      <c r="O234" s="103">
        <f t="shared" si="54"/>
        <v>0</v>
      </c>
      <c r="P234" s="100">
        <f t="shared" si="55"/>
        <v>0</v>
      </c>
      <c r="Q234" s="122">
        <f t="shared" si="47"/>
        <v>0</v>
      </c>
      <c r="R234" s="101">
        <f t="shared" si="48"/>
        <v>0</v>
      </c>
      <c r="S234" s="103">
        <f t="shared" si="56"/>
        <v>22268291.9536281</v>
      </c>
      <c r="T234" s="100">
        <f t="shared" si="57"/>
        <v>24318825.100416999</v>
      </c>
      <c r="U234" s="122">
        <f t="shared" si="49"/>
        <v>25426923.212570682</v>
      </c>
      <c r="V234" s="101">
        <f t="shared" si="50"/>
        <v>26343166.838463519</v>
      </c>
      <c r="X234" s="105">
        <v>0</v>
      </c>
      <c r="Y234" s="107">
        <v>25056110.035</v>
      </c>
      <c r="Z234" s="104">
        <v>0</v>
      </c>
      <c r="AA234" s="105">
        <v>0</v>
      </c>
      <c r="AB234" s="106">
        <v>25760810.106400002</v>
      </c>
      <c r="AC234" s="107">
        <v>26867531.375999998</v>
      </c>
      <c r="AD234" s="107">
        <f t="shared" si="51"/>
        <v>0</v>
      </c>
      <c r="AE234" s="107">
        <f t="shared" si="52"/>
        <v>0</v>
      </c>
      <c r="AF234" s="107">
        <f t="shared" si="58"/>
        <v>0</v>
      </c>
      <c r="AG234" s="107">
        <f t="shared" si="53"/>
        <v>24318825.100416999</v>
      </c>
      <c r="AH234" s="107">
        <f t="shared" si="59"/>
        <v>25426923.212570682</v>
      </c>
      <c r="AI234" s="107">
        <f t="shared" si="60"/>
        <v>26343166.838463519</v>
      </c>
    </row>
    <row r="235" spans="1:35">
      <c r="A235" s="64" t="s">
        <v>421</v>
      </c>
      <c r="B235" s="64" t="s">
        <v>856</v>
      </c>
      <c r="C235" s="158">
        <v>0</v>
      </c>
      <c r="D235" s="159">
        <v>175000</v>
      </c>
      <c r="F235" s="158">
        <v>0</v>
      </c>
      <c r="G235" s="159">
        <v>175000</v>
      </c>
      <c r="I235" s="122">
        <v>0</v>
      </c>
      <c r="J235" s="321">
        <v>229400</v>
      </c>
      <c r="K235" s="100">
        <v>0</v>
      </c>
      <c r="L235" s="101">
        <v>0</v>
      </c>
      <c r="M235" s="102">
        <v>229400</v>
      </c>
      <c r="N235" s="103">
        <v>229400</v>
      </c>
      <c r="O235" s="103">
        <f t="shared" si="54"/>
        <v>0</v>
      </c>
      <c r="P235" s="100">
        <f t="shared" si="55"/>
        <v>0</v>
      </c>
      <c r="Q235" s="122">
        <f t="shared" si="47"/>
        <v>0</v>
      </c>
      <c r="R235" s="101">
        <f t="shared" si="48"/>
        <v>0</v>
      </c>
      <c r="S235" s="103">
        <f t="shared" si="56"/>
        <v>175000</v>
      </c>
      <c r="T235" s="100">
        <f t="shared" si="57"/>
        <v>203625.28</v>
      </c>
      <c r="U235" s="122">
        <f t="shared" si="49"/>
        <v>229400</v>
      </c>
      <c r="V235" s="101">
        <f t="shared" si="50"/>
        <v>229400</v>
      </c>
      <c r="X235" s="105">
        <v>0</v>
      </c>
      <c r="Y235" s="107">
        <v>229400</v>
      </c>
      <c r="Z235" s="104">
        <v>0</v>
      </c>
      <c r="AA235" s="105">
        <v>0</v>
      </c>
      <c r="AB235" s="106">
        <v>229400</v>
      </c>
      <c r="AC235" s="107">
        <v>229400</v>
      </c>
      <c r="AD235" s="107">
        <f t="shared" si="51"/>
        <v>0</v>
      </c>
      <c r="AE235" s="107">
        <f t="shared" si="52"/>
        <v>0</v>
      </c>
      <c r="AF235" s="107">
        <f t="shared" si="58"/>
        <v>0</v>
      </c>
      <c r="AG235" s="107">
        <f t="shared" si="53"/>
        <v>203625.28</v>
      </c>
      <c r="AH235" s="107">
        <f t="shared" si="59"/>
        <v>229400</v>
      </c>
      <c r="AI235" s="107">
        <f t="shared" si="60"/>
        <v>229400</v>
      </c>
    </row>
    <row r="236" spans="1:35">
      <c r="A236" s="64" t="s">
        <v>197</v>
      </c>
      <c r="B236" s="64" t="s">
        <v>937</v>
      </c>
      <c r="C236" s="158">
        <v>0</v>
      </c>
      <c r="D236" s="159">
        <v>119925</v>
      </c>
      <c r="F236" s="158">
        <v>0</v>
      </c>
      <c r="G236" s="159">
        <v>135557.07</v>
      </c>
      <c r="I236" s="122">
        <v>0</v>
      </c>
      <c r="J236" s="321">
        <v>134757.16</v>
      </c>
      <c r="K236" s="100">
        <v>0</v>
      </c>
      <c r="L236" s="101">
        <v>0</v>
      </c>
      <c r="M236" s="102">
        <v>137182.6336</v>
      </c>
      <c r="N236" s="103">
        <v>140063.59519999998</v>
      </c>
      <c r="O236" s="103">
        <f t="shared" si="54"/>
        <v>0</v>
      </c>
      <c r="P236" s="100">
        <f t="shared" si="55"/>
        <v>0</v>
      </c>
      <c r="Q236" s="122">
        <f t="shared" si="47"/>
        <v>0</v>
      </c>
      <c r="R236" s="101">
        <f t="shared" si="48"/>
        <v>0</v>
      </c>
      <c r="S236" s="103">
        <f t="shared" si="56"/>
        <v>128150.59523399999</v>
      </c>
      <c r="T236" s="100">
        <f t="shared" si="57"/>
        <v>135136.157358</v>
      </c>
      <c r="U236" s="122">
        <f t="shared" si="49"/>
        <v>136033.44420832</v>
      </c>
      <c r="V236" s="101">
        <f t="shared" si="50"/>
        <v>138698.59559391998</v>
      </c>
      <c r="X236" s="105">
        <v>0</v>
      </c>
      <c r="Y236" s="107">
        <v>134757.16</v>
      </c>
      <c r="Z236" s="104">
        <v>0</v>
      </c>
      <c r="AA236" s="105">
        <v>0</v>
      </c>
      <c r="AB236" s="106">
        <v>137182.6336</v>
      </c>
      <c r="AC236" s="107">
        <v>140063.59519999998</v>
      </c>
      <c r="AD236" s="107">
        <f t="shared" si="51"/>
        <v>0</v>
      </c>
      <c r="AE236" s="107">
        <f t="shared" si="52"/>
        <v>0</v>
      </c>
      <c r="AF236" s="107">
        <f t="shared" si="58"/>
        <v>0</v>
      </c>
      <c r="AG236" s="107">
        <f t="shared" si="53"/>
        <v>135136.157358</v>
      </c>
      <c r="AH236" s="107">
        <f t="shared" si="59"/>
        <v>136033.44420832</v>
      </c>
      <c r="AI236" s="107">
        <f t="shared" si="60"/>
        <v>138698.59559391998</v>
      </c>
    </row>
    <row r="237" spans="1:35">
      <c r="A237" s="64" t="s">
        <v>445</v>
      </c>
      <c r="B237" s="64" t="s">
        <v>857</v>
      </c>
      <c r="C237" s="158">
        <v>240917.46</v>
      </c>
      <c r="D237" s="159">
        <v>14593542.544500001</v>
      </c>
      <c r="F237" s="158">
        <v>0</v>
      </c>
      <c r="G237" s="159">
        <v>15748160</v>
      </c>
      <c r="I237" s="122">
        <v>0</v>
      </c>
      <c r="J237" s="321">
        <v>19950000</v>
      </c>
      <c r="K237" s="100">
        <v>0</v>
      </c>
      <c r="L237" s="101">
        <v>0</v>
      </c>
      <c r="M237" s="102">
        <v>22945000</v>
      </c>
      <c r="N237" s="103">
        <v>22945000</v>
      </c>
      <c r="O237" s="103">
        <f t="shared" si="54"/>
        <v>67456.888800000001</v>
      </c>
      <c r="P237" s="100">
        <f t="shared" si="55"/>
        <v>0</v>
      </c>
      <c r="Q237" s="122">
        <f t="shared" si="47"/>
        <v>0</v>
      </c>
      <c r="R237" s="101">
        <f t="shared" si="48"/>
        <v>0</v>
      </c>
      <c r="S237" s="103">
        <f t="shared" si="56"/>
        <v>15201102.249584101</v>
      </c>
      <c r="T237" s="100">
        <f t="shared" si="57"/>
        <v>17959168.208000001</v>
      </c>
      <c r="U237" s="122">
        <f t="shared" si="49"/>
        <v>21525969</v>
      </c>
      <c r="V237" s="101">
        <f t="shared" si="50"/>
        <v>22945000</v>
      </c>
      <c r="X237" s="105">
        <v>0</v>
      </c>
      <c r="Y237" s="107">
        <v>19950000</v>
      </c>
      <c r="Z237" s="104">
        <v>0</v>
      </c>
      <c r="AA237" s="105">
        <v>0</v>
      </c>
      <c r="AB237" s="106">
        <v>22945000</v>
      </c>
      <c r="AC237" s="107">
        <v>22945000</v>
      </c>
      <c r="AD237" s="107">
        <f t="shared" si="51"/>
        <v>0</v>
      </c>
      <c r="AE237" s="107">
        <f t="shared" si="52"/>
        <v>0</v>
      </c>
      <c r="AF237" s="107">
        <f t="shared" si="58"/>
        <v>0</v>
      </c>
      <c r="AG237" s="107">
        <f t="shared" si="53"/>
        <v>17959168.208000001</v>
      </c>
      <c r="AH237" s="107">
        <f t="shared" si="59"/>
        <v>21525969</v>
      </c>
      <c r="AI237" s="107">
        <f t="shared" si="60"/>
        <v>22945000</v>
      </c>
    </row>
    <row r="238" spans="1:35">
      <c r="A238" s="64" t="s">
        <v>209</v>
      </c>
      <c r="B238" s="64" t="s">
        <v>858</v>
      </c>
      <c r="C238" s="158">
        <v>0</v>
      </c>
      <c r="D238" s="159">
        <v>14250000</v>
      </c>
      <c r="F238" s="158">
        <v>0</v>
      </c>
      <c r="G238" s="159">
        <v>15100000</v>
      </c>
      <c r="I238" s="122">
        <v>0</v>
      </c>
      <c r="J238" s="321">
        <v>15950000</v>
      </c>
      <c r="K238" s="100">
        <v>0</v>
      </c>
      <c r="L238" s="101">
        <v>0</v>
      </c>
      <c r="M238" s="102">
        <v>16900000</v>
      </c>
      <c r="N238" s="103">
        <v>16900000</v>
      </c>
      <c r="O238" s="103">
        <f t="shared" si="54"/>
        <v>0</v>
      </c>
      <c r="P238" s="100">
        <f t="shared" si="55"/>
        <v>0</v>
      </c>
      <c r="Q238" s="122">
        <f t="shared" si="47"/>
        <v>0</v>
      </c>
      <c r="R238" s="101">
        <f t="shared" si="48"/>
        <v>0</v>
      </c>
      <c r="S238" s="103">
        <f t="shared" si="56"/>
        <v>14697270</v>
      </c>
      <c r="T238" s="100">
        <f t="shared" si="57"/>
        <v>15547270</v>
      </c>
      <c r="U238" s="122">
        <f t="shared" si="49"/>
        <v>16449890</v>
      </c>
      <c r="V238" s="101">
        <f t="shared" si="50"/>
        <v>16900000</v>
      </c>
      <c r="X238" s="105">
        <v>0</v>
      </c>
      <c r="Y238" s="107">
        <v>15950000</v>
      </c>
      <c r="Z238" s="104">
        <v>0</v>
      </c>
      <c r="AA238" s="105">
        <v>0</v>
      </c>
      <c r="AB238" s="106">
        <v>16900000</v>
      </c>
      <c r="AC238" s="107">
        <v>16900000</v>
      </c>
      <c r="AD238" s="107">
        <f t="shared" si="51"/>
        <v>0</v>
      </c>
      <c r="AE238" s="107">
        <f t="shared" si="52"/>
        <v>0</v>
      </c>
      <c r="AF238" s="107">
        <f t="shared" si="58"/>
        <v>0</v>
      </c>
      <c r="AG238" s="107">
        <f t="shared" si="53"/>
        <v>15547270</v>
      </c>
      <c r="AH238" s="107">
        <f t="shared" si="59"/>
        <v>16449890</v>
      </c>
      <c r="AI238" s="107">
        <f t="shared" si="60"/>
        <v>16900000</v>
      </c>
    </row>
    <row r="239" spans="1:35">
      <c r="A239" s="64" t="s">
        <v>129</v>
      </c>
      <c r="B239" s="64" t="s">
        <v>859</v>
      </c>
      <c r="C239" s="158">
        <v>418921.13</v>
      </c>
      <c r="D239" s="159">
        <v>311908.86749999999</v>
      </c>
      <c r="F239" s="158">
        <v>492220.22</v>
      </c>
      <c r="G239" s="159">
        <v>552634.89249999996</v>
      </c>
      <c r="I239" s="122">
        <v>516673.08850000007</v>
      </c>
      <c r="J239" s="321">
        <v>602257.80500000005</v>
      </c>
      <c r="K239" s="100">
        <v>518957.03580000001</v>
      </c>
      <c r="L239" s="101">
        <v>538783.11119999993</v>
      </c>
      <c r="M239" s="102">
        <v>639612.995</v>
      </c>
      <c r="N239" s="103">
        <v>671218.37</v>
      </c>
      <c r="O239" s="103">
        <f t="shared" si="54"/>
        <v>471696.47479999997</v>
      </c>
      <c r="P239" s="100">
        <f t="shared" si="55"/>
        <v>509826.28532000002</v>
      </c>
      <c r="Q239" s="122">
        <f t="shared" si="47"/>
        <v>518317.53055600001</v>
      </c>
      <c r="R239" s="101">
        <f t="shared" si="48"/>
        <v>533231.81008799991</v>
      </c>
      <c r="S239" s="103">
        <f t="shared" si="56"/>
        <v>438578.90185499995</v>
      </c>
      <c r="T239" s="100">
        <f t="shared" si="57"/>
        <v>578746.46905750001</v>
      </c>
      <c r="U239" s="122">
        <f t="shared" si="49"/>
        <v>621914.10597799998</v>
      </c>
      <c r="V239" s="101">
        <f t="shared" si="50"/>
        <v>656243.74332499993</v>
      </c>
      <c r="X239" s="105">
        <v>516673.08850000007</v>
      </c>
      <c r="Y239" s="107">
        <v>602257.80500000005</v>
      </c>
      <c r="Z239" s="104">
        <v>518957.03580000001</v>
      </c>
      <c r="AA239" s="105">
        <v>538783.11119999993</v>
      </c>
      <c r="AB239" s="106">
        <v>639612.995</v>
      </c>
      <c r="AC239" s="107">
        <v>671218.37</v>
      </c>
      <c r="AD239" s="107">
        <f t="shared" si="51"/>
        <v>509826.28532000002</v>
      </c>
      <c r="AE239" s="107">
        <f t="shared" si="52"/>
        <v>518317.53055600001</v>
      </c>
      <c r="AF239" s="107">
        <f t="shared" si="58"/>
        <v>533231.81008799991</v>
      </c>
      <c r="AG239" s="107">
        <f t="shared" si="53"/>
        <v>578746.46905750001</v>
      </c>
      <c r="AH239" s="107">
        <f t="shared" si="59"/>
        <v>621914.10597799998</v>
      </c>
      <c r="AI239" s="107">
        <f t="shared" si="60"/>
        <v>656243.74332499993</v>
      </c>
    </row>
    <row r="240" spans="1:35">
      <c r="A240" s="64" t="s">
        <v>349</v>
      </c>
      <c r="B240" s="64" t="s">
        <v>860</v>
      </c>
      <c r="C240" s="158">
        <v>574122.02</v>
      </c>
      <c r="D240" s="159">
        <v>316622.98499999999</v>
      </c>
      <c r="F240" s="158">
        <v>548639.46</v>
      </c>
      <c r="G240" s="159">
        <v>566919.67000000004</v>
      </c>
      <c r="I240" s="122">
        <v>520430.92210000014</v>
      </c>
      <c r="J240" s="321">
        <v>525000</v>
      </c>
      <c r="K240" s="100">
        <v>515377.08310000011</v>
      </c>
      <c r="L240" s="101">
        <v>530559.82939999993</v>
      </c>
      <c r="M240" s="102">
        <v>525000</v>
      </c>
      <c r="N240" s="103">
        <v>525000</v>
      </c>
      <c r="O240" s="103">
        <f t="shared" si="54"/>
        <v>555774.57679999992</v>
      </c>
      <c r="P240" s="100">
        <f t="shared" si="55"/>
        <v>528329.3127120001</v>
      </c>
      <c r="Q240" s="122">
        <f t="shared" si="47"/>
        <v>516792.15802000009</v>
      </c>
      <c r="R240" s="101">
        <f t="shared" si="48"/>
        <v>526308.66043599998</v>
      </c>
      <c r="S240" s="103">
        <f t="shared" si="56"/>
        <v>448329.10064700001</v>
      </c>
      <c r="T240" s="100">
        <f t="shared" si="57"/>
        <v>544861.53964600002</v>
      </c>
      <c r="U240" s="122">
        <f t="shared" si="49"/>
        <v>525000</v>
      </c>
      <c r="V240" s="101">
        <f t="shared" si="50"/>
        <v>525000</v>
      </c>
      <c r="X240" s="105">
        <v>520430.92210000014</v>
      </c>
      <c r="Y240" s="107">
        <v>525000</v>
      </c>
      <c r="Z240" s="104">
        <v>515377.08310000011</v>
      </c>
      <c r="AA240" s="105">
        <v>530559.82939999993</v>
      </c>
      <c r="AB240" s="106">
        <v>525000</v>
      </c>
      <c r="AC240" s="107">
        <v>525000</v>
      </c>
      <c r="AD240" s="107">
        <f t="shared" si="51"/>
        <v>528329.3127120001</v>
      </c>
      <c r="AE240" s="107">
        <f t="shared" si="52"/>
        <v>516792.15802000009</v>
      </c>
      <c r="AF240" s="107">
        <f t="shared" si="58"/>
        <v>526308.66043599998</v>
      </c>
      <c r="AG240" s="107">
        <f t="shared" si="53"/>
        <v>544861.53964600002</v>
      </c>
      <c r="AH240" s="107">
        <f t="shared" si="59"/>
        <v>525000</v>
      </c>
      <c r="AI240" s="107">
        <f t="shared" si="60"/>
        <v>525000</v>
      </c>
    </row>
    <row r="241" spans="1:35">
      <c r="A241" s="64" t="s">
        <v>237</v>
      </c>
      <c r="B241" s="64" t="s">
        <v>861</v>
      </c>
      <c r="C241" s="158">
        <v>1829148.82</v>
      </c>
      <c r="D241" s="159">
        <v>12827306.18475</v>
      </c>
      <c r="F241" s="158">
        <v>1272875.92</v>
      </c>
      <c r="G241" s="159">
        <v>23428150.579999998</v>
      </c>
      <c r="I241" s="122">
        <v>179676.51690000086</v>
      </c>
      <c r="J241" s="321">
        <v>25520460</v>
      </c>
      <c r="K241" s="100">
        <v>0</v>
      </c>
      <c r="L241" s="101">
        <v>0</v>
      </c>
      <c r="M241" s="102">
        <v>25520460</v>
      </c>
      <c r="N241" s="103">
        <v>25520460</v>
      </c>
      <c r="O241" s="103">
        <f t="shared" si="54"/>
        <v>1428632.3319999999</v>
      </c>
      <c r="P241" s="100">
        <f t="shared" si="55"/>
        <v>485772.34976800065</v>
      </c>
      <c r="Q241" s="122">
        <f t="shared" si="47"/>
        <v>50309.424732000247</v>
      </c>
      <c r="R241" s="101">
        <f t="shared" si="48"/>
        <v>0</v>
      </c>
      <c r="S241" s="103">
        <f t="shared" si="56"/>
        <v>18405470.505530551</v>
      </c>
      <c r="T241" s="100">
        <f t="shared" si="57"/>
        <v>24529123.796803996</v>
      </c>
      <c r="U241" s="122">
        <f t="shared" si="49"/>
        <v>25520460</v>
      </c>
      <c r="V241" s="101">
        <f t="shared" si="50"/>
        <v>25520460</v>
      </c>
      <c r="X241" s="105">
        <v>179676.51690000086</v>
      </c>
      <c r="Y241" s="107">
        <v>25520460</v>
      </c>
      <c r="Z241" s="104">
        <v>0</v>
      </c>
      <c r="AA241" s="105">
        <v>0</v>
      </c>
      <c r="AB241" s="106">
        <v>25520460</v>
      </c>
      <c r="AC241" s="107">
        <v>25520460</v>
      </c>
      <c r="AD241" s="107">
        <f t="shared" si="51"/>
        <v>485772.34976800065</v>
      </c>
      <c r="AE241" s="107">
        <f t="shared" si="52"/>
        <v>50309.424732000247</v>
      </c>
      <c r="AF241" s="107">
        <f t="shared" si="58"/>
        <v>0</v>
      </c>
      <c r="AG241" s="107">
        <f t="shared" si="53"/>
        <v>24529123.796803996</v>
      </c>
      <c r="AH241" s="107">
        <f t="shared" si="59"/>
        <v>25520460</v>
      </c>
      <c r="AI241" s="107">
        <f t="shared" si="60"/>
        <v>25520460</v>
      </c>
    </row>
    <row r="242" spans="1:35">
      <c r="A242" s="64" t="s">
        <v>171</v>
      </c>
      <c r="B242" s="64" t="s">
        <v>862</v>
      </c>
      <c r="C242" s="158">
        <v>0</v>
      </c>
      <c r="D242" s="159">
        <v>3350875</v>
      </c>
      <c r="F242" s="158">
        <v>0</v>
      </c>
      <c r="G242" s="159">
        <v>3323570.25</v>
      </c>
      <c r="I242" s="122">
        <v>0</v>
      </c>
      <c r="J242" s="321">
        <v>3347944.79</v>
      </c>
      <c r="K242" s="100">
        <v>0</v>
      </c>
      <c r="L242" s="101">
        <v>0</v>
      </c>
      <c r="M242" s="102">
        <v>3442102.0428000004</v>
      </c>
      <c r="N242" s="103">
        <v>3589995.5534000001</v>
      </c>
      <c r="O242" s="103">
        <f t="shared" si="54"/>
        <v>0</v>
      </c>
      <c r="P242" s="100">
        <f t="shared" si="55"/>
        <v>0</v>
      </c>
      <c r="Q242" s="122">
        <f t="shared" si="47"/>
        <v>0</v>
      </c>
      <c r="R242" s="101">
        <f t="shared" si="48"/>
        <v>0</v>
      </c>
      <c r="S242" s="103">
        <f t="shared" si="56"/>
        <v>3336507.2405500002</v>
      </c>
      <c r="T242" s="100">
        <f t="shared" si="57"/>
        <v>3336396.132948</v>
      </c>
      <c r="U242" s="122">
        <f t="shared" si="49"/>
        <v>3397490.3364233603</v>
      </c>
      <c r="V242" s="101">
        <f t="shared" si="50"/>
        <v>3519923.6080777203</v>
      </c>
      <c r="X242" s="105">
        <v>0</v>
      </c>
      <c r="Y242" s="107">
        <v>3347944.79</v>
      </c>
      <c r="Z242" s="104">
        <v>0</v>
      </c>
      <c r="AA242" s="105">
        <v>0</v>
      </c>
      <c r="AB242" s="106">
        <v>3442102.0428000004</v>
      </c>
      <c r="AC242" s="107">
        <v>3589995.5534000001</v>
      </c>
      <c r="AD242" s="107">
        <f t="shared" si="51"/>
        <v>0</v>
      </c>
      <c r="AE242" s="107">
        <f t="shared" si="52"/>
        <v>0</v>
      </c>
      <c r="AF242" s="107">
        <f t="shared" si="58"/>
        <v>0</v>
      </c>
      <c r="AG242" s="107">
        <f t="shared" si="53"/>
        <v>3336396.132948</v>
      </c>
      <c r="AH242" s="107">
        <f t="shared" si="59"/>
        <v>3397490.3364233603</v>
      </c>
      <c r="AI242" s="107">
        <f t="shared" si="60"/>
        <v>3519923.6080777203</v>
      </c>
    </row>
    <row r="243" spans="1:35">
      <c r="A243" s="64" t="s">
        <v>315</v>
      </c>
      <c r="B243" s="64" t="s">
        <v>863</v>
      </c>
      <c r="C243" s="158">
        <v>110174.88</v>
      </c>
      <c r="D243" s="159">
        <v>351075.11700000003</v>
      </c>
      <c r="F243" s="158">
        <v>110543.76</v>
      </c>
      <c r="G243" s="159">
        <v>585383</v>
      </c>
      <c r="I243" s="122">
        <v>79086.714000000051</v>
      </c>
      <c r="J243" s="321">
        <v>597090</v>
      </c>
      <c r="K243" s="100">
        <v>53386.416300000004</v>
      </c>
      <c r="L243" s="101">
        <v>23438.592600000025</v>
      </c>
      <c r="M243" s="102">
        <v>609032</v>
      </c>
      <c r="N243" s="103">
        <v>609032</v>
      </c>
      <c r="O243" s="103">
        <f t="shared" si="54"/>
        <v>110440.4736</v>
      </c>
      <c r="P243" s="100">
        <f t="shared" si="55"/>
        <v>87894.686880000037</v>
      </c>
      <c r="Q243" s="122">
        <f t="shared" si="47"/>
        <v>60582.499656000015</v>
      </c>
      <c r="R243" s="101">
        <f t="shared" si="48"/>
        <v>31823.983236000022</v>
      </c>
      <c r="S243" s="103">
        <f t="shared" si="56"/>
        <v>474367.92503460002</v>
      </c>
      <c r="T243" s="100">
        <f t="shared" si="57"/>
        <v>591543.22340000002</v>
      </c>
      <c r="U243" s="122">
        <f t="shared" si="49"/>
        <v>603373.88040000002</v>
      </c>
      <c r="V243" s="101">
        <f t="shared" si="50"/>
        <v>609032</v>
      </c>
      <c r="X243" s="105">
        <v>79086.714000000051</v>
      </c>
      <c r="Y243" s="107">
        <v>597090</v>
      </c>
      <c r="Z243" s="104">
        <v>53386.416300000004</v>
      </c>
      <c r="AA243" s="105">
        <v>23438.592600000025</v>
      </c>
      <c r="AB243" s="106">
        <v>609032</v>
      </c>
      <c r="AC243" s="107">
        <v>609032</v>
      </c>
      <c r="AD243" s="107">
        <f t="shared" si="51"/>
        <v>87894.686880000037</v>
      </c>
      <c r="AE243" s="107">
        <f t="shared" si="52"/>
        <v>60582.499656000015</v>
      </c>
      <c r="AF243" s="107">
        <f t="shared" si="58"/>
        <v>31823.983236000022</v>
      </c>
      <c r="AG243" s="107">
        <f t="shared" si="53"/>
        <v>591543.22340000002</v>
      </c>
      <c r="AH243" s="107">
        <f t="shared" si="59"/>
        <v>603373.88040000002</v>
      </c>
      <c r="AI243" s="107">
        <f t="shared" si="60"/>
        <v>609032</v>
      </c>
    </row>
    <row r="244" spans="1:35">
      <c r="A244" s="64" t="s">
        <v>457</v>
      </c>
      <c r="B244" s="64" t="s">
        <v>864</v>
      </c>
      <c r="C244" s="158">
        <v>15028989.84</v>
      </c>
      <c r="D244" s="159">
        <v>29999150.161499999</v>
      </c>
      <c r="F244" s="158">
        <v>14703716.880000001</v>
      </c>
      <c r="G244" s="159">
        <v>35000000</v>
      </c>
      <c r="I244" s="122">
        <v>12041959.102800002</v>
      </c>
      <c r="J244" s="321">
        <v>38000000</v>
      </c>
      <c r="K244" s="100">
        <v>11922226.254600005</v>
      </c>
      <c r="L244" s="101">
        <v>12601654.651918663</v>
      </c>
      <c r="M244" s="102">
        <v>38000000</v>
      </c>
      <c r="N244" s="103">
        <v>38000000</v>
      </c>
      <c r="O244" s="103">
        <f t="shared" si="54"/>
        <v>14794793.308800001</v>
      </c>
      <c r="P244" s="100">
        <f t="shared" si="55"/>
        <v>12787251.280416002</v>
      </c>
      <c r="Q244" s="122">
        <f t="shared" si="47"/>
        <v>11955751.452096004</v>
      </c>
      <c r="R244" s="101">
        <f t="shared" si="48"/>
        <v>12411414.70066944</v>
      </c>
      <c r="S244" s="103">
        <f t="shared" si="56"/>
        <v>32630597.346518699</v>
      </c>
      <c r="T244" s="100">
        <f t="shared" si="57"/>
        <v>36578600</v>
      </c>
      <c r="U244" s="122">
        <f t="shared" si="49"/>
        <v>38000000</v>
      </c>
      <c r="V244" s="101">
        <f t="shared" si="50"/>
        <v>38000000</v>
      </c>
      <c r="X244" s="105">
        <v>12041959.102800002</v>
      </c>
      <c r="Y244" s="107">
        <v>38000000</v>
      </c>
      <c r="Z244" s="104">
        <v>11922226.254600005</v>
      </c>
      <c r="AA244" s="105">
        <v>12601654.651918663</v>
      </c>
      <c r="AB244" s="106">
        <v>38000000</v>
      </c>
      <c r="AC244" s="107">
        <v>38000000</v>
      </c>
      <c r="AD244" s="107">
        <f t="shared" si="51"/>
        <v>12787251.280416002</v>
      </c>
      <c r="AE244" s="107">
        <f t="shared" si="52"/>
        <v>11955751.452096004</v>
      </c>
      <c r="AF244" s="107">
        <f t="shared" si="58"/>
        <v>12411414.70066944</v>
      </c>
      <c r="AG244" s="107">
        <f t="shared" si="53"/>
        <v>36578600</v>
      </c>
      <c r="AH244" s="107">
        <f t="shared" si="59"/>
        <v>38000000</v>
      </c>
      <c r="AI244" s="107">
        <f t="shared" si="60"/>
        <v>38000000</v>
      </c>
    </row>
    <row r="245" spans="1:35">
      <c r="A245" s="64" t="s">
        <v>299</v>
      </c>
      <c r="B245" s="64" t="s">
        <v>865</v>
      </c>
      <c r="C245" s="158">
        <v>0</v>
      </c>
      <c r="D245" s="159">
        <v>155950</v>
      </c>
      <c r="F245" s="158">
        <v>0</v>
      </c>
      <c r="G245" s="159">
        <v>163955</v>
      </c>
      <c r="I245" s="122">
        <v>0</v>
      </c>
      <c r="J245" s="321">
        <v>166233.47500000001</v>
      </c>
      <c r="K245" s="100">
        <v>0</v>
      </c>
      <c r="L245" s="101">
        <v>0</v>
      </c>
      <c r="M245" s="102">
        <v>169225.486</v>
      </c>
      <c r="N245" s="103">
        <v>172779.37700000001</v>
      </c>
      <c r="O245" s="103">
        <f t="shared" si="54"/>
        <v>0</v>
      </c>
      <c r="P245" s="100">
        <f t="shared" si="55"/>
        <v>0</v>
      </c>
      <c r="Q245" s="122">
        <f t="shared" si="47"/>
        <v>0</v>
      </c>
      <c r="R245" s="101">
        <f t="shared" si="48"/>
        <v>0</v>
      </c>
      <c r="S245" s="103">
        <f t="shared" si="56"/>
        <v>160162.231</v>
      </c>
      <c r="T245" s="100">
        <f t="shared" si="57"/>
        <v>165153.93354500001</v>
      </c>
      <c r="U245" s="122">
        <f t="shared" si="49"/>
        <v>167807.87118820002</v>
      </c>
      <c r="V245" s="101">
        <f t="shared" si="50"/>
        <v>171095.54344420001</v>
      </c>
      <c r="X245" s="105">
        <v>0</v>
      </c>
      <c r="Y245" s="107">
        <v>166233.47500000001</v>
      </c>
      <c r="Z245" s="104">
        <v>0</v>
      </c>
      <c r="AA245" s="105">
        <v>0</v>
      </c>
      <c r="AB245" s="106">
        <v>169225.486</v>
      </c>
      <c r="AC245" s="107">
        <v>172779.37700000001</v>
      </c>
      <c r="AD245" s="107">
        <f t="shared" si="51"/>
        <v>0</v>
      </c>
      <c r="AE245" s="107">
        <f t="shared" si="52"/>
        <v>0</v>
      </c>
      <c r="AF245" s="107">
        <f t="shared" si="58"/>
        <v>0</v>
      </c>
      <c r="AG245" s="107">
        <f t="shared" si="53"/>
        <v>165153.93354500001</v>
      </c>
      <c r="AH245" s="107">
        <f t="shared" si="59"/>
        <v>167807.87118820002</v>
      </c>
      <c r="AI245" s="107">
        <f t="shared" si="60"/>
        <v>171095.54344420001</v>
      </c>
    </row>
    <row r="246" spans="1:35">
      <c r="A246" s="64" t="s">
        <v>583</v>
      </c>
      <c r="B246" s="64" t="s">
        <v>982</v>
      </c>
      <c r="C246" s="158">
        <v>0</v>
      </c>
      <c r="D246" s="159">
        <v>330636.45150000002</v>
      </c>
      <c r="F246" s="158">
        <v>0</v>
      </c>
      <c r="G246" s="159">
        <v>376530.33</v>
      </c>
      <c r="I246" s="122">
        <v>0</v>
      </c>
      <c r="J246" s="321">
        <v>354987.22499999998</v>
      </c>
      <c r="K246" s="100">
        <v>0</v>
      </c>
      <c r="L246" s="101">
        <v>0</v>
      </c>
      <c r="M246" s="102">
        <v>365087.09</v>
      </c>
      <c r="N246" s="103">
        <v>380980.55579999997</v>
      </c>
      <c r="O246" s="103">
        <f t="shared" si="54"/>
        <v>0</v>
      </c>
      <c r="P246" s="100">
        <f t="shared" si="55"/>
        <v>0</v>
      </c>
      <c r="Q246" s="122">
        <f t="shared" si="47"/>
        <v>0</v>
      </c>
      <c r="R246" s="101">
        <f t="shared" si="48"/>
        <v>0</v>
      </c>
      <c r="S246" s="103">
        <f t="shared" si="56"/>
        <v>354785.81036670005</v>
      </c>
      <c r="T246" s="100">
        <f t="shared" si="57"/>
        <v>365194.34814899997</v>
      </c>
      <c r="U246" s="122">
        <f t="shared" si="49"/>
        <v>360301.77396299999</v>
      </c>
      <c r="V246" s="101">
        <f t="shared" si="50"/>
        <v>373450.23170395999</v>
      </c>
      <c r="X246" s="105">
        <v>0</v>
      </c>
      <c r="Y246" s="107">
        <v>354987.22499999998</v>
      </c>
      <c r="Z246" s="104">
        <v>0</v>
      </c>
      <c r="AA246" s="105">
        <v>0</v>
      </c>
      <c r="AB246" s="106">
        <v>365087.09</v>
      </c>
      <c r="AC246" s="107">
        <v>380980.55579999997</v>
      </c>
      <c r="AD246" s="107">
        <f t="shared" si="51"/>
        <v>0</v>
      </c>
      <c r="AE246" s="107">
        <f t="shared" si="52"/>
        <v>0</v>
      </c>
      <c r="AF246" s="107">
        <f t="shared" si="58"/>
        <v>0</v>
      </c>
      <c r="AG246" s="107">
        <f t="shared" si="53"/>
        <v>365194.34814899997</v>
      </c>
      <c r="AH246" s="107">
        <f t="shared" si="59"/>
        <v>360301.77396299999</v>
      </c>
      <c r="AI246" s="107">
        <f t="shared" si="60"/>
        <v>373450.23170395999</v>
      </c>
    </row>
    <row r="247" spans="1:35">
      <c r="A247" s="64" t="s">
        <v>455</v>
      </c>
      <c r="B247" s="64" t="s">
        <v>866</v>
      </c>
      <c r="C247" s="158">
        <v>0</v>
      </c>
      <c r="D247" s="159">
        <v>10044889.973204998</v>
      </c>
      <c r="F247" s="158">
        <v>0</v>
      </c>
      <c r="G247" s="159">
        <v>11710962.119999999</v>
      </c>
      <c r="I247" s="122">
        <v>0</v>
      </c>
      <c r="J247" s="321">
        <v>12323615.18</v>
      </c>
      <c r="K247" s="100">
        <v>0</v>
      </c>
      <c r="L247" s="101">
        <v>0</v>
      </c>
      <c r="M247" s="102">
        <v>12670390.526800001</v>
      </c>
      <c r="N247" s="103">
        <v>13215173.3924</v>
      </c>
      <c r="O247" s="103">
        <f t="shared" si="54"/>
        <v>0</v>
      </c>
      <c r="P247" s="100">
        <f t="shared" si="55"/>
        <v>0</v>
      </c>
      <c r="Q247" s="122">
        <f t="shared" si="47"/>
        <v>0</v>
      </c>
      <c r="R247" s="101">
        <f t="shared" si="48"/>
        <v>0</v>
      </c>
      <c r="S247" s="103">
        <f t="shared" si="56"/>
        <v>10921577.136848528</v>
      </c>
      <c r="T247" s="100">
        <f t="shared" si="57"/>
        <v>12033340.160172001</v>
      </c>
      <c r="U247" s="122">
        <f t="shared" si="49"/>
        <v>12506088.36748616</v>
      </c>
      <c r="V247" s="101">
        <f t="shared" si="50"/>
        <v>12957055.270678721</v>
      </c>
      <c r="X247" s="105">
        <v>0</v>
      </c>
      <c r="Y247" s="107">
        <v>12323615.18</v>
      </c>
      <c r="Z247" s="104">
        <v>0</v>
      </c>
      <c r="AA247" s="105">
        <v>0</v>
      </c>
      <c r="AB247" s="106">
        <v>12670390.526800001</v>
      </c>
      <c r="AC247" s="107">
        <v>13215173.3924</v>
      </c>
      <c r="AD247" s="107">
        <f t="shared" si="51"/>
        <v>0</v>
      </c>
      <c r="AE247" s="107">
        <f t="shared" si="52"/>
        <v>0</v>
      </c>
      <c r="AF247" s="107">
        <f t="shared" si="58"/>
        <v>0</v>
      </c>
      <c r="AG247" s="107">
        <f t="shared" si="53"/>
        <v>12033340.160172001</v>
      </c>
      <c r="AH247" s="107">
        <f t="shared" si="59"/>
        <v>12506088.36748616</v>
      </c>
      <c r="AI247" s="107">
        <f t="shared" si="60"/>
        <v>12957055.270678721</v>
      </c>
    </row>
    <row r="248" spans="1:35">
      <c r="A248" s="64" t="s">
        <v>115</v>
      </c>
      <c r="B248" s="64" t="s">
        <v>942</v>
      </c>
      <c r="C248" s="158">
        <v>0</v>
      </c>
      <c r="D248" s="159">
        <v>0</v>
      </c>
      <c r="F248" s="158">
        <v>0</v>
      </c>
      <c r="G248" s="159">
        <v>0</v>
      </c>
      <c r="I248" s="122">
        <v>0</v>
      </c>
      <c r="J248" s="321">
        <v>0</v>
      </c>
      <c r="K248" s="100">
        <v>0</v>
      </c>
      <c r="L248" s="101">
        <v>0</v>
      </c>
      <c r="M248" s="102">
        <v>0</v>
      </c>
      <c r="N248" s="103">
        <v>0</v>
      </c>
      <c r="O248" s="103">
        <f t="shared" si="54"/>
        <v>0</v>
      </c>
      <c r="P248" s="100">
        <f t="shared" si="55"/>
        <v>0</v>
      </c>
      <c r="Q248" s="122">
        <f t="shared" si="47"/>
        <v>0</v>
      </c>
      <c r="R248" s="101">
        <f t="shared" si="48"/>
        <v>0</v>
      </c>
      <c r="S248" s="103">
        <f t="shared" si="56"/>
        <v>0</v>
      </c>
      <c r="T248" s="100">
        <f t="shared" si="57"/>
        <v>0</v>
      </c>
      <c r="U248" s="122">
        <f t="shared" si="49"/>
        <v>0</v>
      </c>
      <c r="V248" s="101">
        <f t="shared" si="50"/>
        <v>0</v>
      </c>
      <c r="X248" s="105">
        <v>0</v>
      </c>
      <c r="Y248" s="107">
        <v>0</v>
      </c>
      <c r="Z248" s="104">
        <v>0</v>
      </c>
      <c r="AA248" s="105">
        <v>0</v>
      </c>
      <c r="AB248" s="106">
        <v>0</v>
      </c>
      <c r="AC248" s="107">
        <v>0</v>
      </c>
      <c r="AD248" s="107">
        <f t="shared" si="51"/>
        <v>0</v>
      </c>
      <c r="AE248" s="107">
        <f t="shared" si="52"/>
        <v>0</v>
      </c>
      <c r="AF248" s="107">
        <f t="shared" si="58"/>
        <v>0</v>
      </c>
      <c r="AG248" s="107">
        <f t="shared" si="53"/>
        <v>0</v>
      </c>
      <c r="AH248" s="107">
        <f t="shared" si="59"/>
        <v>0</v>
      </c>
      <c r="AI248" s="107">
        <f t="shared" si="60"/>
        <v>0</v>
      </c>
    </row>
    <row r="249" spans="1:35">
      <c r="A249" s="64" t="s">
        <v>75</v>
      </c>
      <c r="B249" s="64" t="s">
        <v>943</v>
      </c>
      <c r="C249" s="158">
        <v>0</v>
      </c>
      <c r="D249" s="159">
        <v>0</v>
      </c>
      <c r="F249" s="158">
        <v>0</v>
      </c>
      <c r="G249" s="159">
        <v>0</v>
      </c>
      <c r="I249" s="122">
        <v>0</v>
      </c>
      <c r="J249" s="321">
        <v>0</v>
      </c>
      <c r="K249" s="100">
        <v>0</v>
      </c>
      <c r="L249" s="101">
        <v>0</v>
      </c>
      <c r="M249" s="102">
        <v>0</v>
      </c>
      <c r="N249" s="103">
        <v>0</v>
      </c>
      <c r="O249" s="103">
        <f t="shared" si="54"/>
        <v>0</v>
      </c>
      <c r="P249" s="100">
        <f t="shared" si="55"/>
        <v>0</v>
      </c>
      <c r="Q249" s="122">
        <f t="shared" si="47"/>
        <v>0</v>
      </c>
      <c r="R249" s="101">
        <f t="shared" si="48"/>
        <v>0</v>
      </c>
      <c r="S249" s="103">
        <f t="shared" si="56"/>
        <v>0</v>
      </c>
      <c r="T249" s="100">
        <f t="shared" si="57"/>
        <v>0</v>
      </c>
      <c r="U249" s="122">
        <f t="shared" si="49"/>
        <v>0</v>
      </c>
      <c r="V249" s="101">
        <f t="shared" si="50"/>
        <v>0</v>
      </c>
      <c r="X249" s="105">
        <v>0</v>
      </c>
      <c r="Y249" s="107">
        <v>0</v>
      </c>
      <c r="Z249" s="104">
        <v>0</v>
      </c>
      <c r="AA249" s="105">
        <v>0</v>
      </c>
      <c r="AB249" s="106">
        <v>0</v>
      </c>
      <c r="AC249" s="107">
        <v>0</v>
      </c>
      <c r="AD249" s="107">
        <f t="shared" si="51"/>
        <v>0</v>
      </c>
      <c r="AE249" s="107">
        <f t="shared" si="52"/>
        <v>0</v>
      </c>
      <c r="AF249" s="107">
        <f t="shared" si="58"/>
        <v>0</v>
      </c>
      <c r="AG249" s="107">
        <f t="shared" si="53"/>
        <v>0</v>
      </c>
      <c r="AH249" s="107">
        <f t="shared" si="59"/>
        <v>0</v>
      </c>
      <c r="AI249" s="107">
        <f t="shared" si="60"/>
        <v>0</v>
      </c>
    </row>
    <row r="250" spans="1:35">
      <c r="A250" s="64" t="s">
        <v>31</v>
      </c>
      <c r="B250" s="64" t="s">
        <v>947</v>
      </c>
      <c r="C250" s="158">
        <v>0</v>
      </c>
      <c r="D250" s="159">
        <v>0</v>
      </c>
      <c r="F250" s="158">
        <v>0</v>
      </c>
      <c r="G250" s="159">
        <v>0</v>
      </c>
      <c r="I250" s="122">
        <v>0</v>
      </c>
      <c r="J250" s="321">
        <v>0</v>
      </c>
      <c r="K250" s="100">
        <v>0</v>
      </c>
      <c r="L250" s="101">
        <v>0</v>
      </c>
      <c r="M250" s="102">
        <v>0</v>
      </c>
      <c r="N250" s="103">
        <v>0</v>
      </c>
      <c r="O250" s="103">
        <f t="shared" si="54"/>
        <v>0</v>
      </c>
      <c r="P250" s="100">
        <f t="shared" si="55"/>
        <v>0</v>
      </c>
      <c r="Q250" s="122">
        <f t="shared" si="47"/>
        <v>0</v>
      </c>
      <c r="R250" s="101">
        <f t="shared" si="48"/>
        <v>0</v>
      </c>
      <c r="S250" s="103">
        <f t="shared" si="56"/>
        <v>0</v>
      </c>
      <c r="T250" s="100">
        <f t="shared" si="57"/>
        <v>0</v>
      </c>
      <c r="U250" s="122">
        <f t="shared" si="49"/>
        <v>0</v>
      </c>
      <c r="V250" s="101">
        <f t="shared" si="50"/>
        <v>0</v>
      </c>
      <c r="X250" s="105">
        <v>0</v>
      </c>
      <c r="Y250" s="107">
        <v>0</v>
      </c>
      <c r="Z250" s="104">
        <v>0</v>
      </c>
      <c r="AA250" s="105">
        <v>0</v>
      </c>
      <c r="AB250" s="106">
        <v>0</v>
      </c>
      <c r="AC250" s="107">
        <v>0</v>
      </c>
      <c r="AD250" s="107">
        <f t="shared" si="51"/>
        <v>0</v>
      </c>
      <c r="AE250" s="107">
        <f t="shared" si="52"/>
        <v>0</v>
      </c>
      <c r="AF250" s="107">
        <f t="shared" si="58"/>
        <v>0</v>
      </c>
      <c r="AG250" s="107">
        <f t="shared" si="53"/>
        <v>0</v>
      </c>
      <c r="AH250" s="107">
        <f t="shared" si="59"/>
        <v>0</v>
      </c>
      <c r="AI250" s="107">
        <f t="shared" si="60"/>
        <v>0</v>
      </c>
    </row>
    <row r="251" spans="1:35">
      <c r="A251" s="64" t="s">
        <v>363</v>
      </c>
      <c r="B251" s="64" t="s">
        <v>867</v>
      </c>
      <c r="C251" s="158">
        <v>0</v>
      </c>
      <c r="D251" s="159">
        <v>4848890.1164999995</v>
      </c>
      <c r="F251" s="158">
        <v>0</v>
      </c>
      <c r="G251" s="159">
        <v>5475000</v>
      </c>
      <c r="I251" s="122">
        <v>12259.511700000205</v>
      </c>
      <c r="J251" s="321">
        <v>6025000</v>
      </c>
      <c r="K251" s="100">
        <v>375785.99049999996</v>
      </c>
      <c r="L251" s="101">
        <v>529639.59419999947</v>
      </c>
      <c r="M251" s="102">
        <v>6625000</v>
      </c>
      <c r="N251" s="103">
        <v>6625000</v>
      </c>
      <c r="O251" s="103">
        <f t="shared" si="54"/>
        <v>0</v>
      </c>
      <c r="P251" s="100">
        <f t="shared" si="55"/>
        <v>8826.8484240001471</v>
      </c>
      <c r="Q251" s="122">
        <f t="shared" si="47"/>
        <v>273998.576436</v>
      </c>
      <c r="R251" s="101">
        <f t="shared" si="48"/>
        <v>486560.58516399964</v>
      </c>
      <c r="S251" s="103">
        <f t="shared" si="56"/>
        <v>5178349.1371976994</v>
      </c>
      <c r="T251" s="100">
        <f t="shared" si="57"/>
        <v>5764410</v>
      </c>
      <c r="U251" s="122">
        <f t="shared" si="49"/>
        <v>6340720</v>
      </c>
      <c r="V251" s="101">
        <f t="shared" si="50"/>
        <v>6625000</v>
      </c>
      <c r="X251" s="105">
        <v>12259.511700000205</v>
      </c>
      <c r="Y251" s="107">
        <v>6025000</v>
      </c>
      <c r="Z251" s="104">
        <v>375785.99049999996</v>
      </c>
      <c r="AA251" s="105">
        <v>529639.59419999947</v>
      </c>
      <c r="AB251" s="106">
        <v>6625000</v>
      </c>
      <c r="AC251" s="107">
        <v>6625000</v>
      </c>
      <c r="AD251" s="107">
        <f t="shared" si="51"/>
        <v>8826.8484240001471</v>
      </c>
      <c r="AE251" s="107">
        <f t="shared" si="52"/>
        <v>273998.576436</v>
      </c>
      <c r="AF251" s="107">
        <f t="shared" si="58"/>
        <v>486560.58516399964</v>
      </c>
      <c r="AG251" s="107">
        <f t="shared" si="53"/>
        <v>5764410</v>
      </c>
      <c r="AH251" s="107">
        <f t="shared" si="59"/>
        <v>6340720</v>
      </c>
      <c r="AI251" s="107">
        <f t="shared" si="60"/>
        <v>6625000</v>
      </c>
    </row>
    <row r="252" spans="1:35">
      <c r="A252" s="64" t="s">
        <v>575</v>
      </c>
      <c r="B252" s="64" t="s">
        <v>915</v>
      </c>
      <c r="C252" s="158">
        <v>6472.99</v>
      </c>
      <c r="D252" s="159">
        <v>65077.012499999997</v>
      </c>
      <c r="F252" s="158">
        <v>22188.58</v>
      </c>
      <c r="G252" s="159">
        <v>108412.5325</v>
      </c>
      <c r="I252" s="122">
        <v>23620.835300000013</v>
      </c>
      <c r="J252" s="321">
        <v>110000</v>
      </c>
      <c r="K252" s="100">
        <v>24491.645199999999</v>
      </c>
      <c r="L252" s="101">
        <v>25706.899100000006</v>
      </c>
      <c r="M252" s="102">
        <v>110000</v>
      </c>
      <c r="N252" s="103">
        <v>110000</v>
      </c>
      <c r="O252" s="103">
        <f t="shared" si="54"/>
        <v>17788.214800000002</v>
      </c>
      <c r="P252" s="100">
        <f t="shared" si="55"/>
        <v>23219.803816000011</v>
      </c>
      <c r="Q252" s="122">
        <f t="shared" si="47"/>
        <v>24247.818428000002</v>
      </c>
      <c r="R252" s="101">
        <f t="shared" si="48"/>
        <v>25366.628008000003</v>
      </c>
      <c r="S252" s="103">
        <f t="shared" si="56"/>
        <v>87880.163123999999</v>
      </c>
      <c r="T252" s="100">
        <f t="shared" si="57"/>
        <v>109247.85789849999</v>
      </c>
      <c r="U252" s="122">
        <f t="shared" si="49"/>
        <v>110000</v>
      </c>
      <c r="V252" s="101">
        <f t="shared" si="50"/>
        <v>110000</v>
      </c>
      <c r="X252" s="105">
        <v>23620.835300000013</v>
      </c>
      <c r="Y252" s="107">
        <v>110000</v>
      </c>
      <c r="Z252" s="104">
        <v>24491.645199999999</v>
      </c>
      <c r="AA252" s="105">
        <v>25706.899100000006</v>
      </c>
      <c r="AB252" s="106">
        <v>110000</v>
      </c>
      <c r="AC252" s="107">
        <v>110000</v>
      </c>
      <c r="AD252" s="107">
        <f t="shared" si="51"/>
        <v>23219.803816000011</v>
      </c>
      <c r="AE252" s="107">
        <f t="shared" si="52"/>
        <v>24247.818428000002</v>
      </c>
      <c r="AF252" s="107">
        <f t="shared" si="58"/>
        <v>25366.628008000003</v>
      </c>
      <c r="AG252" s="107">
        <f t="shared" si="53"/>
        <v>109247.85789849999</v>
      </c>
      <c r="AH252" s="107">
        <f t="shared" si="59"/>
        <v>110000</v>
      </c>
      <c r="AI252" s="107">
        <f t="shared" si="60"/>
        <v>110000</v>
      </c>
    </row>
    <row r="253" spans="1:35">
      <c r="A253" s="64" t="s">
        <v>427</v>
      </c>
      <c r="B253" s="64" t="s">
        <v>868</v>
      </c>
      <c r="C253" s="158">
        <v>0</v>
      </c>
      <c r="D253" s="159">
        <v>1349325.9044999999</v>
      </c>
      <c r="F253" s="158">
        <v>0</v>
      </c>
      <c r="G253" s="159">
        <v>2000000</v>
      </c>
      <c r="I253" s="122">
        <v>0</v>
      </c>
      <c r="J253" s="321">
        <v>2000000</v>
      </c>
      <c r="K253" s="100">
        <v>5119.4070999999376</v>
      </c>
      <c r="L253" s="101">
        <v>0</v>
      </c>
      <c r="M253" s="102">
        <v>2000000</v>
      </c>
      <c r="N253" s="103">
        <v>2000000</v>
      </c>
      <c r="O253" s="103">
        <f t="shared" si="54"/>
        <v>0</v>
      </c>
      <c r="P253" s="100">
        <f t="shared" si="55"/>
        <v>0</v>
      </c>
      <c r="Q253" s="122">
        <f t="shared" si="47"/>
        <v>3685.9731119999551</v>
      </c>
      <c r="R253" s="101">
        <f t="shared" si="48"/>
        <v>1433.4339879999827</v>
      </c>
      <c r="S253" s="103">
        <f t="shared" si="56"/>
        <v>1691710.6135521</v>
      </c>
      <c r="T253" s="100">
        <f t="shared" si="57"/>
        <v>2000000</v>
      </c>
      <c r="U253" s="122">
        <f t="shared" si="49"/>
        <v>2000000</v>
      </c>
      <c r="V253" s="101">
        <f t="shared" si="50"/>
        <v>2000000</v>
      </c>
      <c r="X253" s="105">
        <v>0</v>
      </c>
      <c r="Y253" s="107">
        <v>2000000</v>
      </c>
      <c r="Z253" s="104">
        <v>5119.4070999999376</v>
      </c>
      <c r="AA253" s="105">
        <v>0</v>
      </c>
      <c r="AB253" s="106">
        <v>2000000</v>
      </c>
      <c r="AC253" s="107">
        <v>2000000</v>
      </c>
      <c r="AD253" s="107">
        <f t="shared" si="51"/>
        <v>0</v>
      </c>
      <c r="AE253" s="107">
        <f t="shared" si="52"/>
        <v>3685.9731119999551</v>
      </c>
      <c r="AF253" s="107">
        <f t="shared" si="58"/>
        <v>1433.4339879999827</v>
      </c>
      <c r="AG253" s="107">
        <f t="shared" si="53"/>
        <v>2000000</v>
      </c>
      <c r="AH253" s="107">
        <f t="shared" si="59"/>
        <v>2000000</v>
      </c>
      <c r="AI253" s="107">
        <f t="shared" si="60"/>
        <v>2000000</v>
      </c>
    </row>
    <row r="254" spans="1:35">
      <c r="A254" s="64" t="s">
        <v>449</v>
      </c>
      <c r="B254" s="64" t="s">
        <v>869</v>
      </c>
      <c r="C254" s="158">
        <v>504292.52</v>
      </c>
      <c r="D254" s="159">
        <v>2372865</v>
      </c>
      <c r="F254" s="158">
        <v>210438.87</v>
      </c>
      <c r="G254" s="159">
        <v>2705066</v>
      </c>
      <c r="I254" s="122">
        <v>104277.61940000001</v>
      </c>
      <c r="J254" s="321">
        <v>3083775</v>
      </c>
      <c r="K254" s="100">
        <v>0</v>
      </c>
      <c r="L254" s="101">
        <v>0</v>
      </c>
      <c r="M254" s="102">
        <v>3515504</v>
      </c>
      <c r="N254" s="103">
        <v>3515504</v>
      </c>
      <c r="O254" s="103">
        <f t="shared" si="54"/>
        <v>292717.89199999999</v>
      </c>
      <c r="P254" s="100">
        <f t="shared" si="55"/>
        <v>134002.76956799999</v>
      </c>
      <c r="Q254" s="122">
        <f t="shared" si="47"/>
        <v>29197.733432000005</v>
      </c>
      <c r="R254" s="101">
        <f t="shared" si="48"/>
        <v>0</v>
      </c>
      <c r="S254" s="103">
        <f t="shared" si="56"/>
        <v>2547669.1661999999</v>
      </c>
      <c r="T254" s="100">
        <f t="shared" si="57"/>
        <v>2904342.6758000003</v>
      </c>
      <c r="U254" s="122">
        <f t="shared" si="49"/>
        <v>3310950.7998000002</v>
      </c>
      <c r="V254" s="101">
        <f t="shared" si="50"/>
        <v>3515504</v>
      </c>
      <c r="X254" s="105">
        <v>104277.61940000001</v>
      </c>
      <c r="Y254" s="107">
        <v>3083775</v>
      </c>
      <c r="Z254" s="104">
        <v>0</v>
      </c>
      <c r="AA254" s="105">
        <v>0</v>
      </c>
      <c r="AB254" s="106">
        <v>3515504</v>
      </c>
      <c r="AC254" s="107">
        <v>3515504</v>
      </c>
      <c r="AD254" s="107">
        <f t="shared" si="51"/>
        <v>134002.76956799999</v>
      </c>
      <c r="AE254" s="107">
        <f t="shared" si="52"/>
        <v>29197.733432000005</v>
      </c>
      <c r="AF254" s="107">
        <f t="shared" si="58"/>
        <v>0</v>
      </c>
      <c r="AG254" s="107">
        <f t="shared" si="53"/>
        <v>2904342.6758000003</v>
      </c>
      <c r="AH254" s="107">
        <f t="shared" si="59"/>
        <v>3310950.7998000002</v>
      </c>
      <c r="AI254" s="107">
        <f t="shared" si="60"/>
        <v>3515504</v>
      </c>
    </row>
    <row r="255" spans="1:35">
      <c r="A255" s="64" t="s">
        <v>501</v>
      </c>
      <c r="B255" s="64" t="s">
        <v>918</v>
      </c>
      <c r="C255" s="158">
        <v>63949.279999999999</v>
      </c>
      <c r="D255" s="159">
        <v>74485.719900000011</v>
      </c>
      <c r="F255" s="158">
        <v>77931.649999999994</v>
      </c>
      <c r="G255" s="159">
        <v>92000</v>
      </c>
      <c r="I255" s="122">
        <v>70539.718600000007</v>
      </c>
      <c r="J255" s="321">
        <v>93000</v>
      </c>
      <c r="K255" s="100">
        <v>72160.631899999993</v>
      </c>
      <c r="L255" s="101">
        <v>73143.164199999985</v>
      </c>
      <c r="M255" s="102">
        <v>93000</v>
      </c>
      <c r="N255" s="103">
        <v>93000</v>
      </c>
      <c r="O255" s="103">
        <f t="shared" si="54"/>
        <v>74016.5864</v>
      </c>
      <c r="P255" s="100">
        <f t="shared" si="55"/>
        <v>72609.459392000004</v>
      </c>
      <c r="Q255" s="122">
        <f t="shared" si="47"/>
        <v>71706.776175999999</v>
      </c>
      <c r="R255" s="101">
        <f t="shared" si="48"/>
        <v>72868.055155999988</v>
      </c>
      <c r="S255" s="103">
        <f t="shared" si="56"/>
        <v>83701.734088619996</v>
      </c>
      <c r="T255" s="100">
        <f t="shared" si="57"/>
        <v>92526.2</v>
      </c>
      <c r="U255" s="122">
        <f t="shared" si="49"/>
        <v>93000</v>
      </c>
      <c r="V255" s="101">
        <f t="shared" si="50"/>
        <v>93000</v>
      </c>
      <c r="X255" s="105">
        <v>70539.718600000007</v>
      </c>
      <c r="Y255" s="107">
        <v>93000</v>
      </c>
      <c r="Z255" s="104">
        <v>72160.631899999993</v>
      </c>
      <c r="AA255" s="105">
        <v>73143.164199999985</v>
      </c>
      <c r="AB255" s="106">
        <v>93000</v>
      </c>
      <c r="AC255" s="107">
        <v>93000</v>
      </c>
      <c r="AD255" s="107">
        <f t="shared" si="51"/>
        <v>72609.459392000004</v>
      </c>
      <c r="AE255" s="107">
        <f t="shared" si="52"/>
        <v>71706.776175999999</v>
      </c>
      <c r="AF255" s="107">
        <f t="shared" si="58"/>
        <v>72868.055155999988</v>
      </c>
      <c r="AG255" s="107">
        <f t="shared" si="53"/>
        <v>92526.2</v>
      </c>
      <c r="AH255" s="107">
        <f t="shared" si="59"/>
        <v>93000</v>
      </c>
      <c r="AI255" s="107">
        <f t="shared" si="60"/>
        <v>93000</v>
      </c>
    </row>
    <row r="256" spans="1:35">
      <c r="A256" s="64" t="s">
        <v>373</v>
      </c>
      <c r="B256" s="64" t="s">
        <v>870</v>
      </c>
      <c r="C256" s="158">
        <v>811710.42</v>
      </c>
      <c r="D256" s="159">
        <v>12956234.58</v>
      </c>
      <c r="F256" s="158">
        <v>305475.3</v>
      </c>
      <c r="G256" s="159">
        <v>23830825.260000002</v>
      </c>
      <c r="I256" s="122">
        <v>0</v>
      </c>
      <c r="J256" s="321">
        <v>24927419.030000001</v>
      </c>
      <c r="K256" s="100">
        <v>0</v>
      </c>
      <c r="L256" s="101">
        <v>0</v>
      </c>
      <c r="M256" s="102">
        <v>25637541.862799998</v>
      </c>
      <c r="N256" s="103">
        <v>26758965.853599999</v>
      </c>
      <c r="O256" s="103">
        <f t="shared" si="54"/>
        <v>447221.13360000006</v>
      </c>
      <c r="P256" s="100">
        <f t="shared" si="55"/>
        <v>85533.084000000003</v>
      </c>
      <c r="Q256" s="122">
        <f t="shared" si="47"/>
        <v>0</v>
      </c>
      <c r="R256" s="101">
        <f t="shared" si="48"/>
        <v>0</v>
      </c>
      <c r="S256" s="103">
        <f t="shared" si="56"/>
        <v>18678444.195816003</v>
      </c>
      <c r="T256" s="100">
        <f t="shared" si="57"/>
        <v>24407852.901774</v>
      </c>
      <c r="U256" s="122">
        <f t="shared" si="49"/>
        <v>25301085.66461936</v>
      </c>
      <c r="V256" s="101">
        <f t="shared" si="50"/>
        <v>26227635.166758958</v>
      </c>
      <c r="X256" s="105">
        <v>0</v>
      </c>
      <c r="Y256" s="107">
        <v>24927419.030000001</v>
      </c>
      <c r="Z256" s="104">
        <v>0</v>
      </c>
      <c r="AA256" s="105">
        <v>0</v>
      </c>
      <c r="AB256" s="106">
        <v>25637541.862799998</v>
      </c>
      <c r="AC256" s="107">
        <v>26758965.853599999</v>
      </c>
      <c r="AD256" s="107">
        <f t="shared" si="51"/>
        <v>85533.084000000003</v>
      </c>
      <c r="AE256" s="107">
        <f t="shared" si="52"/>
        <v>0</v>
      </c>
      <c r="AF256" s="107">
        <f t="shared" si="58"/>
        <v>0</v>
      </c>
      <c r="AG256" s="107">
        <f t="shared" si="53"/>
        <v>24407852.901774</v>
      </c>
      <c r="AH256" s="107">
        <f t="shared" si="59"/>
        <v>25301085.66461936</v>
      </c>
      <c r="AI256" s="107">
        <f t="shared" si="60"/>
        <v>26227635.166758958</v>
      </c>
    </row>
    <row r="257" spans="1:35">
      <c r="A257" s="64" t="s">
        <v>601</v>
      </c>
      <c r="B257" s="64" t="s">
        <v>871</v>
      </c>
      <c r="C257" s="158">
        <v>7859833.6799999997</v>
      </c>
      <c r="D257" s="159">
        <v>2235001.3229999999</v>
      </c>
      <c r="F257" s="158">
        <v>8217929.8499999996</v>
      </c>
      <c r="G257" s="159">
        <v>2582904</v>
      </c>
      <c r="I257" s="122">
        <v>8341319.1492000008</v>
      </c>
      <c r="J257" s="321">
        <v>2800000</v>
      </c>
      <c r="K257" s="100">
        <v>8586975.1692000013</v>
      </c>
      <c r="L257" s="101">
        <v>8987402.339300001</v>
      </c>
      <c r="M257" s="102">
        <v>3100000</v>
      </c>
      <c r="N257" s="103">
        <v>3400000</v>
      </c>
      <c r="O257" s="103">
        <f t="shared" si="54"/>
        <v>8117662.9223999996</v>
      </c>
      <c r="P257" s="100">
        <f t="shared" si="55"/>
        <v>8306770.145424</v>
      </c>
      <c r="Q257" s="122">
        <f t="shared" si="47"/>
        <v>8518191.4836000018</v>
      </c>
      <c r="R257" s="101">
        <f t="shared" si="48"/>
        <v>8875282.731672002</v>
      </c>
      <c r="S257" s="103">
        <f t="shared" si="56"/>
        <v>2418067.7116374001</v>
      </c>
      <c r="T257" s="100">
        <f t="shared" si="57"/>
        <v>2697139.9151999997</v>
      </c>
      <c r="U257" s="122">
        <f t="shared" si="49"/>
        <v>2957860</v>
      </c>
      <c r="V257" s="101">
        <f t="shared" si="50"/>
        <v>3257860</v>
      </c>
      <c r="X257" s="105">
        <v>8341319.1492000008</v>
      </c>
      <c r="Y257" s="107">
        <v>2800000</v>
      </c>
      <c r="Z257" s="104">
        <v>8586975.1692000013</v>
      </c>
      <c r="AA257" s="105">
        <v>8987402.339300001</v>
      </c>
      <c r="AB257" s="106">
        <v>3100000</v>
      </c>
      <c r="AC257" s="107">
        <v>3400000</v>
      </c>
      <c r="AD257" s="107">
        <f t="shared" si="51"/>
        <v>8306770.145424</v>
      </c>
      <c r="AE257" s="107">
        <f t="shared" si="52"/>
        <v>8518191.4836000018</v>
      </c>
      <c r="AF257" s="107">
        <f t="shared" si="58"/>
        <v>8875282.731672002</v>
      </c>
      <c r="AG257" s="107">
        <f t="shared" si="53"/>
        <v>2697139.9151999997</v>
      </c>
      <c r="AH257" s="107">
        <f t="shared" si="59"/>
        <v>2957860</v>
      </c>
      <c r="AI257" s="107">
        <f t="shared" si="60"/>
        <v>3257860</v>
      </c>
    </row>
    <row r="258" spans="1:35">
      <c r="A258" s="64" t="s">
        <v>367</v>
      </c>
      <c r="B258" s="64" t="s">
        <v>872</v>
      </c>
      <c r="C258" s="158">
        <v>333476.58</v>
      </c>
      <c r="D258" s="159">
        <v>42169203.420000002</v>
      </c>
      <c r="F258" s="158">
        <v>0</v>
      </c>
      <c r="G258" s="159">
        <v>72000000</v>
      </c>
      <c r="I258" s="122">
        <v>0</v>
      </c>
      <c r="J258" s="321">
        <v>73989777.724999994</v>
      </c>
      <c r="K258" s="100">
        <v>0</v>
      </c>
      <c r="L258" s="101">
        <v>0</v>
      </c>
      <c r="M258" s="102">
        <v>76000000</v>
      </c>
      <c r="N258" s="103">
        <v>76000000</v>
      </c>
      <c r="O258" s="103">
        <f t="shared" si="54"/>
        <v>93373.442400000014</v>
      </c>
      <c r="P258" s="100">
        <f t="shared" si="55"/>
        <v>0</v>
      </c>
      <c r="Q258" s="122">
        <f t="shared" si="47"/>
        <v>0</v>
      </c>
      <c r="R258" s="101">
        <f t="shared" si="48"/>
        <v>0</v>
      </c>
      <c r="S258" s="103">
        <f t="shared" si="56"/>
        <v>57866168.580395997</v>
      </c>
      <c r="T258" s="100">
        <f t="shared" si="57"/>
        <v>73047021.038894996</v>
      </c>
      <c r="U258" s="122">
        <f t="shared" si="49"/>
        <v>75047556.686104998</v>
      </c>
      <c r="V258" s="101">
        <f t="shared" si="50"/>
        <v>76000000</v>
      </c>
      <c r="X258" s="105">
        <v>0</v>
      </c>
      <c r="Y258" s="107">
        <v>73989777.724999994</v>
      </c>
      <c r="Z258" s="104">
        <v>0</v>
      </c>
      <c r="AA258" s="105">
        <v>0</v>
      </c>
      <c r="AB258" s="106">
        <v>76000000</v>
      </c>
      <c r="AC258" s="107">
        <v>76000000</v>
      </c>
      <c r="AD258" s="107">
        <f t="shared" si="51"/>
        <v>0</v>
      </c>
      <c r="AE258" s="107">
        <f t="shared" si="52"/>
        <v>0</v>
      </c>
      <c r="AF258" s="107">
        <f t="shared" si="58"/>
        <v>0</v>
      </c>
      <c r="AG258" s="107">
        <f t="shared" si="53"/>
        <v>73047021.038894996</v>
      </c>
      <c r="AH258" s="107">
        <f t="shared" si="59"/>
        <v>75047556.686104998</v>
      </c>
      <c r="AI258" s="107">
        <f t="shared" si="60"/>
        <v>76000000</v>
      </c>
    </row>
    <row r="259" spans="1:35">
      <c r="A259" s="64" t="s">
        <v>153</v>
      </c>
      <c r="B259" s="64" t="s">
        <v>873</v>
      </c>
      <c r="C259" s="158">
        <v>225951.24</v>
      </c>
      <c r="D259" s="159">
        <v>23303.764500000001</v>
      </c>
      <c r="F259" s="158">
        <v>250255.28</v>
      </c>
      <c r="G259" s="159">
        <v>39904</v>
      </c>
      <c r="I259" s="122">
        <v>252467.34350000005</v>
      </c>
      <c r="J259" s="321">
        <v>35000</v>
      </c>
      <c r="K259" s="100">
        <v>260419.41150000002</v>
      </c>
      <c r="L259" s="101">
        <v>272977.0295</v>
      </c>
      <c r="M259" s="102">
        <v>36000</v>
      </c>
      <c r="N259" s="103">
        <v>36000</v>
      </c>
      <c r="O259" s="103">
        <f t="shared" si="54"/>
        <v>243450.14880000002</v>
      </c>
      <c r="P259" s="100">
        <f t="shared" si="55"/>
        <v>251847.96572000004</v>
      </c>
      <c r="Q259" s="122">
        <f t="shared" si="47"/>
        <v>258192.83246000001</v>
      </c>
      <c r="R259" s="101">
        <f t="shared" si="48"/>
        <v>269460.89646000002</v>
      </c>
      <c r="S259" s="103">
        <f t="shared" si="56"/>
        <v>32038.808420099998</v>
      </c>
      <c r="T259" s="100">
        <f t="shared" si="57"/>
        <v>37323.515200000002</v>
      </c>
      <c r="U259" s="122">
        <f t="shared" si="49"/>
        <v>35526.199999999997</v>
      </c>
      <c r="V259" s="101">
        <f t="shared" si="50"/>
        <v>36000</v>
      </c>
      <c r="X259" s="105">
        <v>252467.34350000005</v>
      </c>
      <c r="Y259" s="107">
        <v>35000</v>
      </c>
      <c r="Z259" s="104">
        <v>260419.41150000002</v>
      </c>
      <c r="AA259" s="105">
        <v>272977.0295</v>
      </c>
      <c r="AB259" s="106">
        <v>36000</v>
      </c>
      <c r="AC259" s="107">
        <v>36000</v>
      </c>
      <c r="AD259" s="107">
        <f t="shared" si="51"/>
        <v>251847.96572000004</v>
      </c>
      <c r="AE259" s="107">
        <f t="shared" si="52"/>
        <v>258192.83246000001</v>
      </c>
      <c r="AF259" s="107">
        <f t="shared" si="58"/>
        <v>269460.89646000002</v>
      </c>
      <c r="AG259" s="107">
        <f t="shared" si="53"/>
        <v>37323.515200000002</v>
      </c>
      <c r="AH259" s="107">
        <f t="shared" si="59"/>
        <v>35526.199999999997</v>
      </c>
      <c r="AI259" s="107">
        <f t="shared" si="60"/>
        <v>36000</v>
      </c>
    </row>
    <row r="260" spans="1:35">
      <c r="A260" s="64" t="s">
        <v>207</v>
      </c>
      <c r="B260" s="64" t="s">
        <v>874</v>
      </c>
      <c r="C260" s="158">
        <v>1815333.02</v>
      </c>
      <c r="D260" s="159">
        <v>10710073</v>
      </c>
      <c r="F260" s="158">
        <v>2347396.67</v>
      </c>
      <c r="G260" s="159">
        <v>10950415</v>
      </c>
      <c r="I260" s="122">
        <v>1976058.7822000012</v>
      </c>
      <c r="J260" s="321">
        <v>16419347</v>
      </c>
      <c r="K260" s="100">
        <v>2144354.36</v>
      </c>
      <c r="L260" s="101">
        <v>2930231.0028999993</v>
      </c>
      <c r="M260" s="102">
        <v>17895669</v>
      </c>
      <c r="N260" s="103">
        <v>19504860</v>
      </c>
      <c r="O260" s="103">
        <f t="shared" si="54"/>
        <v>2198418.8480000002</v>
      </c>
      <c r="P260" s="100">
        <f t="shared" si="55"/>
        <v>2080033.390784001</v>
      </c>
      <c r="Q260" s="122">
        <f t="shared" si="47"/>
        <v>2097231.598216</v>
      </c>
      <c r="R260" s="101">
        <f t="shared" si="48"/>
        <v>2710185.5428879997</v>
      </c>
      <c r="S260" s="103">
        <f t="shared" si="56"/>
        <v>10836540.9604</v>
      </c>
      <c r="T260" s="100">
        <f t="shared" si="57"/>
        <v>13828167.0184</v>
      </c>
      <c r="U260" s="122">
        <f t="shared" si="49"/>
        <v>17196187.636399999</v>
      </c>
      <c r="V260" s="101">
        <f t="shared" si="50"/>
        <v>18742425.304200001</v>
      </c>
      <c r="X260" s="105">
        <v>1976058.7822000012</v>
      </c>
      <c r="Y260" s="107">
        <v>16419347</v>
      </c>
      <c r="Z260" s="104">
        <v>2144354.36</v>
      </c>
      <c r="AA260" s="105">
        <v>2930231.0028999993</v>
      </c>
      <c r="AB260" s="106">
        <v>17895669</v>
      </c>
      <c r="AC260" s="107">
        <v>19504860</v>
      </c>
      <c r="AD260" s="107">
        <f t="shared" si="51"/>
        <v>2080033.390784001</v>
      </c>
      <c r="AE260" s="107">
        <f t="shared" si="52"/>
        <v>2097231.598216</v>
      </c>
      <c r="AF260" s="107">
        <f t="shared" si="58"/>
        <v>2710185.5428879997</v>
      </c>
      <c r="AG260" s="107">
        <f t="shared" si="53"/>
        <v>13828167.0184</v>
      </c>
      <c r="AH260" s="107">
        <f t="shared" si="59"/>
        <v>17196187.636399999</v>
      </c>
      <c r="AI260" s="107">
        <f t="shared" si="60"/>
        <v>18742425.304200001</v>
      </c>
    </row>
    <row r="261" spans="1:35">
      <c r="A261" s="64" t="s">
        <v>565</v>
      </c>
      <c r="B261" s="64" t="s">
        <v>875</v>
      </c>
      <c r="C261" s="158">
        <v>168456.6</v>
      </c>
      <c r="D261" s="159">
        <v>119783.40300000001</v>
      </c>
      <c r="F261" s="158">
        <v>191681.09</v>
      </c>
      <c r="G261" s="159">
        <v>127000</v>
      </c>
      <c r="I261" s="122">
        <v>191253.85040000002</v>
      </c>
      <c r="J261" s="321">
        <v>218546.97</v>
      </c>
      <c r="K261" s="100">
        <v>196754.7488</v>
      </c>
      <c r="L261" s="101">
        <v>205737.57050000003</v>
      </c>
      <c r="M261" s="102">
        <v>224501.95749999999</v>
      </c>
      <c r="N261" s="103">
        <v>233267.92749999999</v>
      </c>
      <c r="O261" s="103">
        <f t="shared" si="54"/>
        <v>185178.2328</v>
      </c>
      <c r="P261" s="100">
        <f t="shared" si="55"/>
        <v>191373.477488</v>
      </c>
      <c r="Q261" s="122">
        <f t="shared" si="47"/>
        <v>195214.497248</v>
      </c>
      <c r="R261" s="101">
        <f t="shared" si="48"/>
        <v>203222.38042400003</v>
      </c>
      <c r="S261" s="103">
        <f t="shared" si="56"/>
        <v>123580.77634139999</v>
      </c>
      <c r="T261" s="100">
        <f t="shared" si="57"/>
        <v>175172.015614</v>
      </c>
      <c r="U261" s="122">
        <f t="shared" si="49"/>
        <v>221680.48442250001</v>
      </c>
      <c r="V261" s="101">
        <f t="shared" si="50"/>
        <v>229114.61091399999</v>
      </c>
      <c r="X261" s="105">
        <v>191253.85040000002</v>
      </c>
      <c r="Y261" s="107">
        <v>218546.97</v>
      </c>
      <c r="Z261" s="104">
        <v>196754.7488</v>
      </c>
      <c r="AA261" s="105">
        <v>205737.57050000003</v>
      </c>
      <c r="AB261" s="106">
        <v>224501.95749999999</v>
      </c>
      <c r="AC261" s="107">
        <v>233267.92749999999</v>
      </c>
      <c r="AD261" s="107">
        <f t="shared" si="51"/>
        <v>191373.477488</v>
      </c>
      <c r="AE261" s="107">
        <f t="shared" si="52"/>
        <v>195214.497248</v>
      </c>
      <c r="AF261" s="107">
        <f t="shared" si="58"/>
        <v>203222.38042400003</v>
      </c>
      <c r="AG261" s="107">
        <f t="shared" si="53"/>
        <v>175172.015614</v>
      </c>
      <c r="AH261" s="107">
        <f t="shared" si="59"/>
        <v>221680.48442250001</v>
      </c>
      <c r="AI261" s="107">
        <f t="shared" si="60"/>
        <v>229114.61091399999</v>
      </c>
    </row>
    <row r="262" spans="1:35">
      <c r="A262" s="64" t="s">
        <v>527</v>
      </c>
      <c r="B262" s="64" t="s">
        <v>876</v>
      </c>
      <c r="C262" s="158">
        <v>218627.54</v>
      </c>
      <c r="D262" s="159">
        <v>1639437.4605</v>
      </c>
      <c r="F262" s="158">
        <v>275857.78000000003</v>
      </c>
      <c r="G262" s="159">
        <v>2906268.7050000001</v>
      </c>
      <c r="I262" s="122">
        <v>209330.11350000006</v>
      </c>
      <c r="J262" s="321">
        <v>3176463.7574999998</v>
      </c>
      <c r="K262" s="100">
        <v>156798.87940000027</v>
      </c>
      <c r="L262" s="101">
        <v>150573.77450000032</v>
      </c>
      <c r="M262" s="102">
        <v>3363168.3325</v>
      </c>
      <c r="N262" s="103">
        <v>3529271.5525000002</v>
      </c>
      <c r="O262" s="103">
        <f t="shared" si="54"/>
        <v>259833.31280000001</v>
      </c>
      <c r="P262" s="100">
        <f t="shared" si="55"/>
        <v>227957.86012000008</v>
      </c>
      <c r="Q262" s="122">
        <f t="shared" si="47"/>
        <v>171507.62494800022</v>
      </c>
      <c r="R262" s="101">
        <f t="shared" si="48"/>
        <v>152316.80387200031</v>
      </c>
      <c r="S262" s="103">
        <f t="shared" si="56"/>
        <v>2306044.0613559</v>
      </c>
      <c r="T262" s="100">
        <f t="shared" si="57"/>
        <v>3048445.3416254995</v>
      </c>
      <c r="U262" s="122">
        <f t="shared" si="49"/>
        <v>3274707.7048650002</v>
      </c>
      <c r="V262" s="101">
        <f t="shared" si="50"/>
        <v>3450571.846864</v>
      </c>
      <c r="X262" s="105">
        <v>209330.11350000006</v>
      </c>
      <c r="Y262" s="107">
        <v>3176463.7574999998</v>
      </c>
      <c r="Z262" s="104">
        <v>156798.87940000027</v>
      </c>
      <c r="AA262" s="105">
        <v>150573.77450000032</v>
      </c>
      <c r="AB262" s="106">
        <v>3363168.3325</v>
      </c>
      <c r="AC262" s="107">
        <v>3529271.5525000002</v>
      </c>
      <c r="AD262" s="107">
        <f t="shared" si="51"/>
        <v>227957.86012000008</v>
      </c>
      <c r="AE262" s="107">
        <f t="shared" si="52"/>
        <v>171507.62494800022</v>
      </c>
      <c r="AF262" s="107">
        <f t="shared" si="58"/>
        <v>152316.80387200031</v>
      </c>
      <c r="AG262" s="107">
        <f t="shared" si="53"/>
        <v>3048445.3416254995</v>
      </c>
      <c r="AH262" s="107">
        <f t="shared" si="59"/>
        <v>3274707.7048650002</v>
      </c>
      <c r="AI262" s="107">
        <f t="shared" si="60"/>
        <v>3450571.846864</v>
      </c>
    </row>
    <row r="263" spans="1:35">
      <c r="A263" s="64" t="s">
        <v>245</v>
      </c>
      <c r="B263" s="64" t="s">
        <v>877</v>
      </c>
      <c r="C263" s="158">
        <v>0</v>
      </c>
      <c r="D263" s="159">
        <v>384608.11229999998</v>
      </c>
      <c r="F263" s="158">
        <v>0</v>
      </c>
      <c r="G263" s="159">
        <v>467593.72</v>
      </c>
      <c r="I263" s="122">
        <v>0</v>
      </c>
      <c r="J263" s="321">
        <v>582350.88</v>
      </c>
      <c r="K263" s="100">
        <v>0</v>
      </c>
      <c r="L263" s="101">
        <v>0</v>
      </c>
      <c r="M263" s="102">
        <v>598716.32400000002</v>
      </c>
      <c r="N263" s="103">
        <v>624441.17519999994</v>
      </c>
      <c r="O263" s="103">
        <f t="shared" si="54"/>
        <v>0</v>
      </c>
      <c r="P263" s="100">
        <f t="shared" si="55"/>
        <v>0</v>
      </c>
      <c r="Q263" s="122">
        <f t="shared" si="47"/>
        <v>0</v>
      </c>
      <c r="R263" s="101">
        <f t="shared" si="48"/>
        <v>0</v>
      </c>
      <c r="S263" s="103">
        <f t="shared" si="56"/>
        <v>428275.13907173998</v>
      </c>
      <c r="T263" s="100">
        <f t="shared" si="57"/>
        <v>527978.937592</v>
      </c>
      <c r="U263" s="122">
        <f t="shared" si="49"/>
        <v>590962.37663279998</v>
      </c>
      <c r="V263" s="101">
        <f t="shared" si="50"/>
        <v>612252.74070144002</v>
      </c>
      <c r="X263" s="105">
        <v>0</v>
      </c>
      <c r="Y263" s="107">
        <v>582350.88</v>
      </c>
      <c r="Z263" s="104">
        <v>0</v>
      </c>
      <c r="AA263" s="105">
        <v>0</v>
      </c>
      <c r="AB263" s="106">
        <v>598716.32400000002</v>
      </c>
      <c r="AC263" s="107">
        <v>624441.17519999994</v>
      </c>
      <c r="AD263" s="107">
        <f t="shared" si="51"/>
        <v>0</v>
      </c>
      <c r="AE263" s="107">
        <f t="shared" si="52"/>
        <v>0</v>
      </c>
      <c r="AF263" s="107">
        <f t="shared" si="58"/>
        <v>0</v>
      </c>
      <c r="AG263" s="107">
        <f t="shared" si="53"/>
        <v>527978.937592</v>
      </c>
      <c r="AH263" s="107">
        <f t="shared" si="59"/>
        <v>590962.37663279998</v>
      </c>
      <c r="AI263" s="107">
        <f t="shared" si="60"/>
        <v>612252.74070144002</v>
      </c>
    </row>
    <row r="264" spans="1:35">
      <c r="A264" s="64" t="s">
        <v>287</v>
      </c>
      <c r="B264" s="64" t="s">
        <v>878</v>
      </c>
      <c r="C264" s="158">
        <v>383734.83</v>
      </c>
      <c r="D264" s="159">
        <v>817180.1655</v>
      </c>
      <c r="F264" s="158">
        <v>377923.41</v>
      </c>
      <c r="G264" s="159">
        <v>895000</v>
      </c>
      <c r="I264" s="122">
        <v>396704.35691666685</v>
      </c>
      <c r="J264" s="321">
        <v>895000</v>
      </c>
      <c r="K264" s="100">
        <v>387552.89402666665</v>
      </c>
      <c r="L264" s="101">
        <v>333843.51601399994</v>
      </c>
      <c r="M264" s="102">
        <v>895000</v>
      </c>
      <c r="N264" s="103">
        <v>895000</v>
      </c>
      <c r="O264" s="103">
        <f t="shared" si="54"/>
        <v>379550.60759999999</v>
      </c>
      <c r="P264" s="100">
        <f t="shared" si="55"/>
        <v>391445.69178000011</v>
      </c>
      <c r="Q264" s="122">
        <f t="shared" ref="Q264:Q309" si="61">(0.28*I264)+(0.72*K264)</f>
        <v>390115.30363586667</v>
      </c>
      <c r="R264" s="101">
        <f t="shared" ref="R264:R309" si="62">(0.28*K264)+(0.72*L264)</f>
        <v>348882.14185754664</v>
      </c>
      <c r="S264" s="103">
        <f t="shared" si="56"/>
        <v>858128.96241390007</v>
      </c>
      <c r="T264" s="100">
        <f t="shared" si="57"/>
        <v>895000</v>
      </c>
      <c r="U264" s="122">
        <f t="shared" ref="U264:U309" si="63">(0.4738*J264)+(0.5262*M264)</f>
        <v>895000</v>
      </c>
      <c r="V264" s="101">
        <f t="shared" ref="V264:V309" si="64">(0.4738*M264)+(0.5262*N264)</f>
        <v>895000</v>
      </c>
      <c r="X264" s="105">
        <v>396704.35691666685</v>
      </c>
      <c r="Y264" s="107">
        <v>895000</v>
      </c>
      <c r="Z264" s="104">
        <v>387552.89402666665</v>
      </c>
      <c r="AA264" s="105">
        <v>333843.51601399994</v>
      </c>
      <c r="AB264" s="106">
        <v>895000</v>
      </c>
      <c r="AC264" s="107">
        <v>895000</v>
      </c>
      <c r="AD264" s="107">
        <f t="shared" ref="AD264:AD302" si="65">(0.28*F264)+(0.72*X264)</f>
        <v>391445.69178000011</v>
      </c>
      <c r="AE264" s="107">
        <f t="shared" ref="AE264:AE309" si="66">(0.28*X264)+(0.72*Z264)</f>
        <v>390115.30363586667</v>
      </c>
      <c r="AF264" s="107">
        <f t="shared" si="58"/>
        <v>348882.14185754664</v>
      </c>
      <c r="AG264" s="107">
        <f t="shared" ref="AG264:AG302" si="67">(0.4738*G264)+(0.5262*Y264)</f>
        <v>895000</v>
      </c>
      <c r="AH264" s="107">
        <f t="shared" si="59"/>
        <v>895000</v>
      </c>
      <c r="AI264" s="107">
        <f t="shared" si="60"/>
        <v>895000</v>
      </c>
    </row>
    <row r="265" spans="1:35">
      <c r="A265" s="64" t="s">
        <v>341</v>
      </c>
      <c r="B265" s="64" t="s">
        <v>879</v>
      </c>
      <c r="C265" s="158">
        <v>941526.24</v>
      </c>
      <c r="D265" s="159">
        <v>761303.76150000002</v>
      </c>
      <c r="F265" s="158">
        <v>997087.55</v>
      </c>
      <c r="G265" s="159">
        <v>800000</v>
      </c>
      <c r="I265" s="122">
        <v>1020067.1388999999</v>
      </c>
      <c r="J265" s="321">
        <v>878240</v>
      </c>
      <c r="K265" s="100">
        <v>1074898.6076000002</v>
      </c>
      <c r="L265" s="101">
        <v>1170809.8235000002</v>
      </c>
      <c r="M265" s="102">
        <v>922152</v>
      </c>
      <c r="N265" s="103">
        <v>922152</v>
      </c>
      <c r="O265" s="103">
        <f t="shared" ref="O265:O309" si="68">(0.28*C265)+(0.72*F265)</f>
        <v>981530.38320000004</v>
      </c>
      <c r="P265" s="100">
        <f t="shared" ref="P265:P309" si="69">(0.28*F265)+(0.72*I265)</f>
        <v>1013632.8540079999</v>
      </c>
      <c r="Q265" s="122">
        <f t="shared" si="61"/>
        <v>1059545.7963640001</v>
      </c>
      <c r="R265" s="101">
        <f t="shared" si="62"/>
        <v>1143954.6830480001</v>
      </c>
      <c r="S265" s="103">
        <f t="shared" ref="S265:S309" si="70">(0.4738*D265)+(0.5262*G265)</f>
        <v>781665.72219870007</v>
      </c>
      <c r="T265" s="100">
        <f t="shared" ref="T265:T309" si="71">(0.4738*G265)+(0.5262*J265)</f>
        <v>841169.88800000004</v>
      </c>
      <c r="U265" s="122">
        <f t="shared" si="63"/>
        <v>901346.49439999997</v>
      </c>
      <c r="V265" s="101">
        <f t="shared" si="64"/>
        <v>922152</v>
      </c>
      <c r="X265" s="105">
        <v>1020067.1388999999</v>
      </c>
      <c r="Y265" s="107">
        <v>878240</v>
      </c>
      <c r="Z265" s="104">
        <v>1074898.6076000002</v>
      </c>
      <c r="AA265" s="105">
        <v>1170809.8235000002</v>
      </c>
      <c r="AB265" s="106">
        <v>922152</v>
      </c>
      <c r="AC265" s="107">
        <v>922152</v>
      </c>
      <c r="AD265" s="107">
        <f t="shared" si="65"/>
        <v>1013632.8540079999</v>
      </c>
      <c r="AE265" s="107">
        <f t="shared" si="66"/>
        <v>1059545.7963640001</v>
      </c>
      <c r="AF265" s="107">
        <f t="shared" ref="AF265:AF309" si="72">(0.28*Z265)+(0.72*AA265)</f>
        <v>1143954.6830480001</v>
      </c>
      <c r="AG265" s="107">
        <f t="shared" si="67"/>
        <v>841169.88800000004</v>
      </c>
      <c r="AH265" s="107">
        <f t="shared" ref="AH265:AH309" si="73">(0.4738*Y265)+(0.5262*AB265)</f>
        <v>901346.49439999997</v>
      </c>
      <c r="AI265" s="107">
        <f t="shared" ref="AI265:AI309" si="74">(0.4738*AB265)+(0.5262*AC265)</f>
        <v>922152</v>
      </c>
    </row>
    <row r="266" spans="1:35">
      <c r="A266" s="64" t="s">
        <v>603</v>
      </c>
      <c r="B266" s="64" t="s">
        <v>880</v>
      </c>
      <c r="C266" s="158">
        <v>5324500.82</v>
      </c>
      <c r="D266" s="159">
        <v>978949.17749999999</v>
      </c>
      <c r="F266" s="158">
        <v>5613430.9000000004</v>
      </c>
      <c r="G266" s="159">
        <v>1360000</v>
      </c>
      <c r="I266" s="122">
        <v>6026469.5069000004</v>
      </c>
      <c r="J266" s="321">
        <v>1400000</v>
      </c>
      <c r="K266" s="100">
        <v>5967346.8008000003</v>
      </c>
      <c r="L266" s="101">
        <v>6248821.8606999991</v>
      </c>
      <c r="M266" s="102">
        <v>1400000</v>
      </c>
      <c r="N266" s="103">
        <v>1400000</v>
      </c>
      <c r="O266" s="103">
        <f t="shared" si="68"/>
        <v>5532530.4776000008</v>
      </c>
      <c r="P266" s="100">
        <f t="shared" si="69"/>
        <v>5910818.6969680004</v>
      </c>
      <c r="Q266" s="122">
        <f t="shared" si="61"/>
        <v>5983901.1585080009</v>
      </c>
      <c r="R266" s="101">
        <f t="shared" si="62"/>
        <v>6170008.843927999</v>
      </c>
      <c r="S266" s="103">
        <f t="shared" si="70"/>
        <v>1179458.1202994999</v>
      </c>
      <c r="T266" s="100">
        <f t="shared" si="71"/>
        <v>1381048</v>
      </c>
      <c r="U266" s="122">
        <f t="shared" si="63"/>
        <v>1400000</v>
      </c>
      <c r="V266" s="101">
        <f t="shared" si="64"/>
        <v>1400000</v>
      </c>
      <c r="X266" s="105">
        <v>6026469.5069000004</v>
      </c>
      <c r="Y266" s="107">
        <v>1400000</v>
      </c>
      <c r="Z266" s="104">
        <v>5967346.8008000003</v>
      </c>
      <c r="AA266" s="105">
        <v>6248821.8606999991</v>
      </c>
      <c r="AB266" s="106">
        <v>1400000</v>
      </c>
      <c r="AC266" s="107">
        <v>1400000</v>
      </c>
      <c r="AD266" s="107">
        <f t="shared" si="65"/>
        <v>5910818.6969680004</v>
      </c>
      <c r="AE266" s="107">
        <f t="shared" si="66"/>
        <v>5983901.1585080009</v>
      </c>
      <c r="AF266" s="107">
        <f t="shared" si="72"/>
        <v>6170008.843927999</v>
      </c>
      <c r="AG266" s="107">
        <f t="shared" si="67"/>
        <v>1381048</v>
      </c>
      <c r="AH266" s="107">
        <f t="shared" si="73"/>
        <v>1400000</v>
      </c>
      <c r="AI266" s="107">
        <f t="shared" si="74"/>
        <v>1400000</v>
      </c>
    </row>
    <row r="267" spans="1:35">
      <c r="A267" s="64" t="s">
        <v>537</v>
      </c>
      <c r="B267" s="64" t="s">
        <v>881</v>
      </c>
      <c r="C267" s="158">
        <v>0</v>
      </c>
      <c r="D267" s="159">
        <v>351325.44449999998</v>
      </c>
      <c r="F267" s="158">
        <v>0</v>
      </c>
      <c r="G267" s="159">
        <v>543817.34</v>
      </c>
      <c r="I267" s="122">
        <v>0</v>
      </c>
      <c r="J267" s="321">
        <v>572275.33499999996</v>
      </c>
      <c r="K267" s="100">
        <v>0</v>
      </c>
      <c r="L267" s="101">
        <v>0</v>
      </c>
      <c r="M267" s="102">
        <v>588379.92000000004</v>
      </c>
      <c r="N267" s="103">
        <v>613644.15540000005</v>
      </c>
      <c r="O267" s="103">
        <f t="shared" si="68"/>
        <v>0</v>
      </c>
      <c r="P267" s="100">
        <f t="shared" si="69"/>
        <v>0</v>
      </c>
      <c r="Q267" s="122">
        <f t="shared" si="61"/>
        <v>0</v>
      </c>
      <c r="R267" s="101">
        <f t="shared" si="62"/>
        <v>0</v>
      </c>
      <c r="S267" s="103">
        <f t="shared" si="70"/>
        <v>452614.67991209996</v>
      </c>
      <c r="T267" s="100">
        <f t="shared" si="71"/>
        <v>558791.93696899991</v>
      </c>
      <c r="U267" s="122">
        <f t="shared" si="63"/>
        <v>580749.56762700004</v>
      </c>
      <c r="V267" s="101">
        <f t="shared" si="64"/>
        <v>601673.96066748002</v>
      </c>
      <c r="X267" s="105">
        <v>0</v>
      </c>
      <c r="Y267" s="107">
        <v>572275.33499999996</v>
      </c>
      <c r="Z267" s="104">
        <v>0</v>
      </c>
      <c r="AA267" s="105">
        <v>0</v>
      </c>
      <c r="AB267" s="106">
        <v>588379.92000000004</v>
      </c>
      <c r="AC267" s="107">
        <v>613644.15540000005</v>
      </c>
      <c r="AD267" s="107">
        <f t="shared" si="65"/>
        <v>0</v>
      </c>
      <c r="AE267" s="107">
        <f t="shared" si="66"/>
        <v>0</v>
      </c>
      <c r="AF267" s="107">
        <f t="shared" si="72"/>
        <v>0</v>
      </c>
      <c r="AG267" s="107">
        <f t="shared" si="67"/>
        <v>558791.93696899991</v>
      </c>
      <c r="AH267" s="107">
        <f t="shared" si="73"/>
        <v>580749.56762700004</v>
      </c>
      <c r="AI267" s="107">
        <f t="shared" si="74"/>
        <v>601673.96066748002</v>
      </c>
    </row>
    <row r="268" spans="1:35">
      <c r="A268" s="64" t="s">
        <v>79</v>
      </c>
      <c r="B268" s="64" t="s">
        <v>882</v>
      </c>
      <c r="C268" s="158">
        <v>325352.07</v>
      </c>
      <c r="D268" s="159">
        <v>700212.93</v>
      </c>
      <c r="F268" s="158">
        <v>317754.56</v>
      </c>
      <c r="G268" s="159">
        <v>1110000</v>
      </c>
      <c r="I268" s="122">
        <v>296059.04270000017</v>
      </c>
      <c r="J268" s="321">
        <v>1350784.39</v>
      </c>
      <c r="K268" s="100">
        <v>248174.92790000004</v>
      </c>
      <c r="L268" s="101">
        <v>219043.18980000014</v>
      </c>
      <c r="M268" s="102">
        <v>1453300</v>
      </c>
      <c r="N268" s="103">
        <v>1555030</v>
      </c>
      <c r="O268" s="103">
        <f t="shared" si="68"/>
        <v>319881.8628</v>
      </c>
      <c r="P268" s="100">
        <f t="shared" si="69"/>
        <v>302133.78754400014</v>
      </c>
      <c r="Q268" s="122">
        <f t="shared" si="61"/>
        <v>261582.48004400008</v>
      </c>
      <c r="R268" s="101">
        <f t="shared" si="62"/>
        <v>227200.07646800013</v>
      </c>
      <c r="S268" s="103">
        <f t="shared" si="70"/>
        <v>915842.88623400009</v>
      </c>
      <c r="T268" s="100">
        <f t="shared" si="71"/>
        <v>1236700.7460179999</v>
      </c>
      <c r="U268" s="122">
        <f t="shared" si="63"/>
        <v>1404728.1039819999</v>
      </c>
      <c r="V268" s="101">
        <f t="shared" si="64"/>
        <v>1506830.3259999999</v>
      </c>
      <c r="X268" s="105">
        <v>296059.04270000017</v>
      </c>
      <c r="Y268" s="107">
        <v>1350784.39</v>
      </c>
      <c r="Z268" s="104">
        <v>248174.92790000004</v>
      </c>
      <c r="AA268" s="105">
        <v>219043.18980000014</v>
      </c>
      <c r="AB268" s="106">
        <v>1453300</v>
      </c>
      <c r="AC268" s="107">
        <v>1555030</v>
      </c>
      <c r="AD268" s="107">
        <f t="shared" si="65"/>
        <v>302133.78754400014</v>
      </c>
      <c r="AE268" s="107">
        <f t="shared" si="66"/>
        <v>261582.48004400008</v>
      </c>
      <c r="AF268" s="107">
        <f t="shared" si="72"/>
        <v>227200.07646800013</v>
      </c>
      <c r="AG268" s="107">
        <f t="shared" si="67"/>
        <v>1236700.7460179999</v>
      </c>
      <c r="AH268" s="107">
        <f t="shared" si="73"/>
        <v>1404728.1039819999</v>
      </c>
      <c r="AI268" s="107">
        <f t="shared" si="74"/>
        <v>1506830.3259999999</v>
      </c>
    </row>
    <row r="269" spans="1:35">
      <c r="A269" s="64" t="s">
        <v>259</v>
      </c>
      <c r="B269" s="64" t="s">
        <v>883</v>
      </c>
      <c r="C269" s="158">
        <v>78719.070000000007</v>
      </c>
      <c r="D269" s="159">
        <v>282300.92692499998</v>
      </c>
      <c r="F269" s="158">
        <v>79255.570000000007</v>
      </c>
      <c r="G269" s="159">
        <v>290000</v>
      </c>
      <c r="I269" s="122">
        <v>44095.906819999989</v>
      </c>
      <c r="J269" s="321">
        <v>290000</v>
      </c>
      <c r="K269" s="100">
        <v>28566.451797333313</v>
      </c>
      <c r="L269" s="101">
        <v>23933.974320666686</v>
      </c>
      <c r="M269" s="102">
        <v>290000</v>
      </c>
      <c r="N269" s="103">
        <v>290000</v>
      </c>
      <c r="O269" s="103">
        <f t="shared" si="68"/>
        <v>79105.350000000006</v>
      </c>
      <c r="P269" s="100">
        <f t="shared" si="69"/>
        <v>53940.612510399995</v>
      </c>
      <c r="Q269" s="122">
        <f t="shared" si="61"/>
        <v>32914.699203679978</v>
      </c>
      <c r="R269" s="101">
        <f t="shared" si="62"/>
        <v>25231.068014133343</v>
      </c>
      <c r="S269" s="103">
        <f t="shared" si="70"/>
        <v>286352.17917706503</v>
      </c>
      <c r="T269" s="100">
        <f t="shared" si="71"/>
        <v>290000</v>
      </c>
      <c r="U269" s="122">
        <f t="shared" si="63"/>
        <v>290000</v>
      </c>
      <c r="V269" s="101">
        <f t="shared" si="64"/>
        <v>290000</v>
      </c>
      <c r="X269" s="105">
        <v>44095.906819999989</v>
      </c>
      <c r="Y269" s="107">
        <v>290000</v>
      </c>
      <c r="Z269" s="104">
        <v>28566.451797333313</v>
      </c>
      <c r="AA269" s="105">
        <v>23933.974320666686</v>
      </c>
      <c r="AB269" s="106">
        <v>290000</v>
      </c>
      <c r="AC269" s="107">
        <v>290000</v>
      </c>
      <c r="AD269" s="107">
        <f t="shared" si="65"/>
        <v>53940.612510399995</v>
      </c>
      <c r="AE269" s="107">
        <f t="shared" si="66"/>
        <v>32914.699203679978</v>
      </c>
      <c r="AF269" s="107">
        <f t="shared" si="72"/>
        <v>25231.068014133343</v>
      </c>
      <c r="AG269" s="107">
        <f t="shared" si="67"/>
        <v>290000</v>
      </c>
      <c r="AH269" s="107">
        <f t="shared" si="73"/>
        <v>290000</v>
      </c>
      <c r="AI269" s="107">
        <f t="shared" si="74"/>
        <v>290000</v>
      </c>
    </row>
    <row r="270" spans="1:35">
      <c r="A270" s="64" t="s">
        <v>201</v>
      </c>
      <c r="B270" s="64" t="s">
        <v>884</v>
      </c>
      <c r="C270" s="158">
        <v>0</v>
      </c>
      <c r="D270" s="159">
        <v>6059455.1085000001</v>
      </c>
      <c r="F270" s="158">
        <v>0</v>
      </c>
      <c r="G270" s="159">
        <v>7243755.6400000006</v>
      </c>
      <c r="I270" s="122">
        <v>0</v>
      </c>
      <c r="J270" s="321">
        <v>7391336.5</v>
      </c>
      <c r="K270" s="100">
        <v>0</v>
      </c>
      <c r="L270" s="101">
        <v>0</v>
      </c>
      <c r="M270" s="102">
        <v>7599218.2063999996</v>
      </c>
      <c r="N270" s="103">
        <v>7925689.0381999994</v>
      </c>
      <c r="O270" s="103">
        <f t="shared" si="68"/>
        <v>0</v>
      </c>
      <c r="P270" s="100">
        <f t="shared" si="69"/>
        <v>0</v>
      </c>
      <c r="Q270" s="122">
        <f t="shared" si="61"/>
        <v>0</v>
      </c>
      <c r="R270" s="101">
        <f t="shared" si="62"/>
        <v>0</v>
      </c>
      <c r="S270" s="103">
        <f t="shared" si="70"/>
        <v>6682634.0481753005</v>
      </c>
      <c r="T270" s="100">
        <f t="shared" si="71"/>
        <v>7321412.6885320004</v>
      </c>
      <c r="U270" s="122">
        <f t="shared" si="63"/>
        <v>7500723.8539076801</v>
      </c>
      <c r="V270" s="101">
        <f t="shared" si="64"/>
        <v>7771007.1580931591</v>
      </c>
      <c r="X270" s="105">
        <v>0</v>
      </c>
      <c r="Y270" s="107">
        <v>7391336.5</v>
      </c>
      <c r="Z270" s="104">
        <v>0</v>
      </c>
      <c r="AA270" s="105">
        <v>0</v>
      </c>
      <c r="AB270" s="106">
        <v>7599218.2063999996</v>
      </c>
      <c r="AC270" s="107">
        <v>7925689.0381999994</v>
      </c>
      <c r="AD270" s="107">
        <f t="shared" si="65"/>
        <v>0</v>
      </c>
      <c r="AE270" s="107">
        <f t="shared" si="66"/>
        <v>0</v>
      </c>
      <c r="AF270" s="107">
        <f t="shared" si="72"/>
        <v>0</v>
      </c>
      <c r="AG270" s="107">
        <f t="shared" si="67"/>
        <v>7321412.6885320004</v>
      </c>
      <c r="AH270" s="107">
        <f t="shared" si="73"/>
        <v>7500723.8539076801</v>
      </c>
      <c r="AI270" s="107">
        <f t="shared" si="74"/>
        <v>7771007.1580931591</v>
      </c>
    </row>
    <row r="271" spans="1:35">
      <c r="A271" s="64" t="s">
        <v>517</v>
      </c>
      <c r="B271" s="64" t="s">
        <v>885</v>
      </c>
      <c r="C271" s="158">
        <v>2251592.36</v>
      </c>
      <c r="D271" s="159">
        <v>8309157.6449999996</v>
      </c>
      <c r="F271" s="158">
        <v>1791747.67</v>
      </c>
      <c r="G271" s="159">
        <v>14938177</v>
      </c>
      <c r="I271" s="122">
        <v>1405534.6244000006</v>
      </c>
      <c r="J271" s="321">
        <v>15693962.65</v>
      </c>
      <c r="K271" s="100">
        <v>1003180.6255000009</v>
      </c>
      <c r="L271" s="101">
        <v>963894.0556000002</v>
      </c>
      <c r="M271" s="102">
        <v>16872156.712499999</v>
      </c>
      <c r="N271" s="103">
        <v>17734888.100000001</v>
      </c>
      <c r="O271" s="103">
        <f t="shared" si="68"/>
        <v>1920504.1831999999</v>
      </c>
      <c r="P271" s="100">
        <f t="shared" si="69"/>
        <v>1513674.2771680003</v>
      </c>
      <c r="Q271" s="122">
        <f t="shared" si="61"/>
        <v>1115839.7451920006</v>
      </c>
      <c r="R271" s="101">
        <f t="shared" si="62"/>
        <v>974894.2951720003</v>
      </c>
      <c r="S271" s="103">
        <f t="shared" si="70"/>
        <v>11797347.629601</v>
      </c>
      <c r="T271" s="100">
        <f t="shared" si="71"/>
        <v>15335871.409030002</v>
      </c>
      <c r="U271" s="122">
        <f t="shared" si="63"/>
        <v>16313928.365687499</v>
      </c>
      <c r="V271" s="101">
        <f t="shared" si="64"/>
        <v>17326125.968602501</v>
      </c>
      <c r="X271" s="105">
        <v>1405534.6244000006</v>
      </c>
      <c r="Y271" s="107">
        <v>15693962.65</v>
      </c>
      <c r="Z271" s="104">
        <v>1003180.6255000009</v>
      </c>
      <c r="AA271" s="105">
        <v>963894.0556000002</v>
      </c>
      <c r="AB271" s="106">
        <v>16872156.712499999</v>
      </c>
      <c r="AC271" s="107">
        <v>17734888.100000001</v>
      </c>
      <c r="AD271" s="107">
        <f t="shared" si="65"/>
        <v>1513674.2771680003</v>
      </c>
      <c r="AE271" s="107">
        <f t="shared" si="66"/>
        <v>1115839.7451920006</v>
      </c>
      <c r="AF271" s="107">
        <f t="shared" si="72"/>
        <v>974894.2951720003</v>
      </c>
      <c r="AG271" s="107">
        <f t="shared" si="67"/>
        <v>15335871.409030002</v>
      </c>
      <c r="AH271" s="107">
        <f t="shared" si="73"/>
        <v>16313928.365687499</v>
      </c>
      <c r="AI271" s="107">
        <f t="shared" si="74"/>
        <v>17326125.968602501</v>
      </c>
    </row>
    <row r="272" spans="1:35">
      <c r="A272" s="64" t="s">
        <v>587</v>
      </c>
      <c r="B272" s="64" t="s">
        <v>886</v>
      </c>
      <c r="C272" s="158">
        <v>357854.78</v>
      </c>
      <c r="D272" s="159">
        <v>785355.22349999996</v>
      </c>
      <c r="F272" s="158">
        <v>450544.46</v>
      </c>
      <c r="G272" s="159">
        <v>922500</v>
      </c>
      <c r="I272" s="122">
        <v>369196.77710000006</v>
      </c>
      <c r="J272" s="321">
        <v>922500</v>
      </c>
      <c r="K272" s="100">
        <v>325134.15397466655</v>
      </c>
      <c r="L272" s="101">
        <v>332794.99424800009</v>
      </c>
      <c r="M272" s="102">
        <v>922500</v>
      </c>
      <c r="N272" s="103">
        <v>922500</v>
      </c>
      <c r="O272" s="103">
        <f t="shared" si="68"/>
        <v>424591.34960000002</v>
      </c>
      <c r="P272" s="100">
        <f t="shared" si="69"/>
        <v>391974.12831200007</v>
      </c>
      <c r="Q272" s="122">
        <f t="shared" si="61"/>
        <v>337471.68844975997</v>
      </c>
      <c r="R272" s="101">
        <f t="shared" si="62"/>
        <v>330649.95897146669</v>
      </c>
      <c r="S272" s="103">
        <f t="shared" si="70"/>
        <v>857520.80489429994</v>
      </c>
      <c r="T272" s="100">
        <f t="shared" si="71"/>
        <v>922500</v>
      </c>
      <c r="U272" s="122">
        <f t="shared" si="63"/>
        <v>922500</v>
      </c>
      <c r="V272" s="101">
        <f t="shared" si="64"/>
        <v>922500</v>
      </c>
      <c r="X272" s="105">
        <v>369196.77710000006</v>
      </c>
      <c r="Y272" s="107">
        <v>922500</v>
      </c>
      <c r="Z272" s="104">
        <v>325134.15397466655</v>
      </c>
      <c r="AA272" s="105">
        <v>332794.99424800009</v>
      </c>
      <c r="AB272" s="106">
        <v>922500</v>
      </c>
      <c r="AC272" s="107">
        <v>922500</v>
      </c>
      <c r="AD272" s="107">
        <f t="shared" si="65"/>
        <v>391974.12831200007</v>
      </c>
      <c r="AE272" s="107">
        <f t="shared" si="66"/>
        <v>337471.68844975997</v>
      </c>
      <c r="AF272" s="107">
        <f t="shared" si="72"/>
        <v>330649.95897146669</v>
      </c>
      <c r="AG272" s="107">
        <f t="shared" si="67"/>
        <v>922500</v>
      </c>
      <c r="AH272" s="107">
        <f t="shared" si="73"/>
        <v>922500</v>
      </c>
      <c r="AI272" s="107">
        <f t="shared" si="74"/>
        <v>922500</v>
      </c>
    </row>
    <row r="273" spans="1:35">
      <c r="A273" s="64" t="s">
        <v>371</v>
      </c>
      <c r="B273" s="64" t="s">
        <v>887</v>
      </c>
      <c r="C273" s="158">
        <v>2629153.34</v>
      </c>
      <c r="D273" s="159">
        <v>5769136.665</v>
      </c>
      <c r="F273" s="158">
        <v>2675585.4700000002</v>
      </c>
      <c r="G273" s="159">
        <v>10542837.135</v>
      </c>
      <c r="I273" s="122">
        <v>2191209.9388000015</v>
      </c>
      <c r="J273" s="321">
        <v>11466272.752499999</v>
      </c>
      <c r="K273" s="100">
        <v>2182949.5317000006</v>
      </c>
      <c r="L273" s="101">
        <v>2659027.8399000014</v>
      </c>
      <c r="M273" s="102">
        <v>11905309.835000001</v>
      </c>
      <c r="N273" s="103">
        <v>11779617.4575</v>
      </c>
      <c r="O273" s="103">
        <f t="shared" si="68"/>
        <v>2662584.4736000001</v>
      </c>
      <c r="P273" s="100">
        <f t="shared" si="69"/>
        <v>2326835.0875360011</v>
      </c>
      <c r="Q273" s="122">
        <f t="shared" si="61"/>
        <v>2185262.4456880009</v>
      </c>
      <c r="R273" s="101">
        <f t="shared" si="62"/>
        <v>2525725.913604001</v>
      </c>
      <c r="S273" s="103">
        <f t="shared" si="70"/>
        <v>8281057.852314</v>
      </c>
      <c r="T273" s="100">
        <f t="shared" si="71"/>
        <v>11028748.956928499</v>
      </c>
      <c r="U273" s="122">
        <f t="shared" si="63"/>
        <v>11697294.065311501</v>
      </c>
      <c r="V273" s="101">
        <f t="shared" si="64"/>
        <v>11839170.5059595</v>
      </c>
      <c r="X273" s="105">
        <v>2191209.9388000015</v>
      </c>
      <c r="Y273" s="107">
        <v>11466272.752499999</v>
      </c>
      <c r="Z273" s="104">
        <v>2182949.5317000006</v>
      </c>
      <c r="AA273" s="105">
        <v>2659027.8399000014</v>
      </c>
      <c r="AB273" s="106">
        <v>11905309.835000001</v>
      </c>
      <c r="AC273" s="107">
        <v>11779617.4575</v>
      </c>
      <c r="AD273" s="107">
        <f t="shared" si="65"/>
        <v>2326835.0875360011</v>
      </c>
      <c r="AE273" s="107">
        <f t="shared" si="66"/>
        <v>2185262.4456880009</v>
      </c>
      <c r="AF273" s="107">
        <f t="shared" si="72"/>
        <v>2525725.913604001</v>
      </c>
      <c r="AG273" s="107">
        <f t="shared" si="67"/>
        <v>11028748.956928499</v>
      </c>
      <c r="AH273" s="107">
        <f t="shared" si="73"/>
        <v>11697294.065311501</v>
      </c>
      <c r="AI273" s="107">
        <f t="shared" si="74"/>
        <v>11839170.5059595</v>
      </c>
    </row>
    <row r="274" spans="1:35">
      <c r="A274" s="64" t="s">
        <v>495</v>
      </c>
      <c r="B274" s="64" t="s">
        <v>888</v>
      </c>
      <c r="C274" s="158">
        <v>634063.68000000005</v>
      </c>
      <c r="D274" s="159">
        <v>152000</v>
      </c>
      <c r="F274" s="158">
        <v>873885</v>
      </c>
      <c r="G274" s="159">
        <v>152000</v>
      </c>
      <c r="I274" s="122">
        <v>945403.62713333347</v>
      </c>
      <c r="J274" s="321">
        <v>152000</v>
      </c>
      <c r="K274" s="100">
        <v>930594.42380799993</v>
      </c>
      <c r="L274" s="101">
        <v>953309.91527333308</v>
      </c>
      <c r="M274" s="102">
        <v>152000</v>
      </c>
      <c r="N274" s="103">
        <v>152000</v>
      </c>
      <c r="O274" s="103">
        <f t="shared" si="68"/>
        <v>806735.03040000005</v>
      </c>
      <c r="P274" s="100">
        <f t="shared" si="69"/>
        <v>925378.41153600009</v>
      </c>
      <c r="Q274" s="122">
        <f t="shared" si="61"/>
        <v>934741.0007390934</v>
      </c>
      <c r="R274" s="101">
        <f t="shared" si="62"/>
        <v>946949.57766303979</v>
      </c>
      <c r="S274" s="103">
        <f t="shared" si="70"/>
        <v>152000</v>
      </c>
      <c r="T274" s="100">
        <f t="shared" si="71"/>
        <v>152000</v>
      </c>
      <c r="U274" s="122">
        <f t="shared" si="63"/>
        <v>152000</v>
      </c>
      <c r="V274" s="101">
        <f t="shared" si="64"/>
        <v>152000</v>
      </c>
      <c r="X274" s="105">
        <v>945403.62713333347</v>
      </c>
      <c r="Y274" s="107">
        <v>152000</v>
      </c>
      <c r="Z274" s="104">
        <v>930594.42380799993</v>
      </c>
      <c r="AA274" s="105">
        <v>953309.91527333308</v>
      </c>
      <c r="AB274" s="106">
        <v>152000</v>
      </c>
      <c r="AC274" s="107">
        <v>152000</v>
      </c>
      <c r="AD274" s="107">
        <f t="shared" si="65"/>
        <v>925378.41153600009</v>
      </c>
      <c r="AE274" s="107">
        <f t="shared" si="66"/>
        <v>934741.0007390934</v>
      </c>
      <c r="AF274" s="107">
        <f t="shared" si="72"/>
        <v>946949.57766303979</v>
      </c>
      <c r="AG274" s="107">
        <f t="shared" si="67"/>
        <v>152000</v>
      </c>
      <c r="AH274" s="107">
        <f t="shared" si="73"/>
        <v>152000</v>
      </c>
      <c r="AI274" s="107">
        <f t="shared" si="74"/>
        <v>152000</v>
      </c>
    </row>
    <row r="275" spans="1:35">
      <c r="A275" s="64" t="s">
        <v>55</v>
      </c>
      <c r="B275" s="64" t="s">
        <v>889</v>
      </c>
      <c r="C275" s="158">
        <v>4193746.62</v>
      </c>
      <c r="D275" s="159">
        <v>30509338.384500001</v>
      </c>
      <c r="F275" s="158">
        <v>10548987.640000001</v>
      </c>
      <c r="G275" s="159">
        <v>32775000</v>
      </c>
      <c r="I275" s="122">
        <v>917381.11400000111</v>
      </c>
      <c r="J275" s="321">
        <v>45400000</v>
      </c>
      <c r="K275" s="100">
        <v>1270962.3098999965</v>
      </c>
      <c r="L275" s="101">
        <v>1412552.6771999991</v>
      </c>
      <c r="M275" s="102">
        <v>48640000</v>
      </c>
      <c r="N275" s="103">
        <v>52175000</v>
      </c>
      <c r="O275" s="103">
        <f t="shared" si="68"/>
        <v>8769520.1544000003</v>
      </c>
      <c r="P275" s="100">
        <f t="shared" si="69"/>
        <v>3614230.9412800013</v>
      </c>
      <c r="Q275" s="122">
        <f t="shared" si="61"/>
        <v>1171959.5750479978</v>
      </c>
      <c r="R275" s="101">
        <f t="shared" si="62"/>
        <v>1372907.3743559984</v>
      </c>
      <c r="S275" s="103">
        <f t="shared" si="70"/>
        <v>31701529.526576102</v>
      </c>
      <c r="T275" s="100">
        <f t="shared" si="71"/>
        <v>39418275</v>
      </c>
      <c r="U275" s="122">
        <f t="shared" si="63"/>
        <v>47104888</v>
      </c>
      <c r="V275" s="101">
        <f t="shared" si="64"/>
        <v>50500117</v>
      </c>
      <c r="X275" s="105">
        <v>917381.11400000111</v>
      </c>
      <c r="Y275" s="107">
        <v>45400000</v>
      </c>
      <c r="Z275" s="104">
        <v>1270962.3098999965</v>
      </c>
      <c r="AA275" s="105">
        <v>1412552.6771999991</v>
      </c>
      <c r="AB275" s="106">
        <v>48640000</v>
      </c>
      <c r="AC275" s="107">
        <v>52175000</v>
      </c>
      <c r="AD275" s="107">
        <f t="shared" si="65"/>
        <v>3614230.9412800013</v>
      </c>
      <c r="AE275" s="107">
        <f t="shared" si="66"/>
        <v>1171959.5750479978</v>
      </c>
      <c r="AF275" s="107">
        <f t="shared" si="72"/>
        <v>1372907.3743559984</v>
      </c>
      <c r="AG275" s="107">
        <f t="shared" si="67"/>
        <v>39418275</v>
      </c>
      <c r="AH275" s="107">
        <f t="shared" si="73"/>
        <v>47104888</v>
      </c>
      <c r="AI275" s="107">
        <f t="shared" si="74"/>
        <v>50500117</v>
      </c>
    </row>
    <row r="276" spans="1:35">
      <c r="A276" s="64" t="s">
        <v>193</v>
      </c>
      <c r="B276" s="64" t="s">
        <v>890</v>
      </c>
      <c r="C276" s="158">
        <v>0</v>
      </c>
      <c r="D276" s="159">
        <v>3916524.9999999995</v>
      </c>
      <c r="F276" s="158">
        <v>0</v>
      </c>
      <c r="G276" s="159">
        <v>3900757.85</v>
      </c>
      <c r="I276" s="122">
        <v>0</v>
      </c>
      <c r="J276" s="321">
        <v>3905432.2449999996</v>
      </c>
      <c r="K276" s="100">
        <v>0</v>
      </c>
      <c r="L276" s="101">
        <v>0</v>
      </c>
      <c r="M276" s="102">
        <v>4015268.8964000004</v>
      </c>
      <c r="N276" s="103">
        <v>4187782.4315999998</v>
      </c>
      <c r="O276" s="103">
        <f t="shared" si="68"/>
        <v>0</v>
      </c>
      <c r="P276" s="100">
        <f t="shared" si="69"/>
        <v>0</v>
      </c>
      <c r="Q276" s="122">
        <f t="shared" si="61"/>
        <v>0</v>
      </c>
      <c r="R276" s="101">
        <f t="shared" si="62"/>
        <v>0</v>
      </c>
      <c r="S276" s="103">
        <f t="shared" si="70"/>
        <v>3908228.3256699997</v>
      </c>
      <c r="T276" s="100">
        <f t="shared" si="71"/>
        <v>3903217.5166489999</v>
      </c>
      <c r="U276" s="122">
        <f t="shared" si="63"/>
        <v>3963228.2909666803</v>
      </c>
      <c r="V276" s="101">
        <f t="shared" si="64"/>
        <v>4106045.5186222401</v>
      </c>
      <c r="X276" s="105">
        <v>0</v>
      </c>
      <c r="Y276" s="107">
        <v>3905432.2449999996</v>
      </c>
      <c r="Z276" s="104">
        <v>0</v>
      </c>
      <c r="AA276" s="105">
        <v>0</v>
      </c>
      <c r="AB276" s="106">
        <v>4015268.8964000004</v>
      </c>
      <c r="AC276" s="107">
        <v>4187782.4315999998</v>
      </c>
      <c r="AD276" s="107">
        <f t="shared" si="65"/>
        <v>0</v>
      </c>
      <c r="AE276" s="107">
        <f t="shared" si="66"/>
        <v>0</v>
      </c>
      <c r="AF276" s="107">
        <f t="shared" si="72"/>
        <v>0</v>
      </c>
      <c r="AG276" s="107">
        <f t="shared" si="67"/>
        <v>3903217.5166489999</v>
      </c>
      <c r="AH276" s="107">
        <f t="shared" si="73"/>
        <v>3963228.2909666803</v>
      </c>
      <c r="AI276" s="107">
        <f t="shared" si="74"/>
        <v>4106045.5186222401</v>
      </c>
    </row>
    <row r="277" spans="1:35">
      <c r="A277" s="64" t="s">
        <v>529</v>
      </c>
      <c r="B277" s="64" t="s">
        <v>891</v>
      </c>
      <c r="C277" s="158">
        <v>64481.99</v>
      </c>
      <c r="D277" s="159">
        <v>660483.01049999997</v>
      </c>
      <c r="F277" s="158">
        <v>31991.32</v>
      </c>
      <c r="G277" s="159">
        <v>997000</v>
      </c>
      <c r="I277" s="122">
        <v>86867.65489999995</v>
      </c>
      <c r="J277" s="321">
        <v>997000</v>
      </c>
      <c r="K277" s="100">
        <v>70469.326499999966</v>
      </c>
      <c r="L277" s="101">
        <v>61309.058599999917</v>
      </c>
      <c r="M277" s="102">
        <v>997000</v>
      </c>
      <c r="N277" s="103">
        <v>997000</v>
      </c>
      <c r="O277" s="103">
        <f t="shared" si="68"/>
        <v>41088.707599999994</v>
      </c>
      <c r="P277" s="100">
        <f t="shared" si="69"/>
        <v>71502.281127999959</v>
      </c>
      <c r="Q277" s="122">
        <f t="shared" si="61"/>
        <v>75060.858451999957</v>
      </c>
      <c r="R277" s="101">
        <f t="shared" si="62"/>
        <v>63873.933611999935</v>
      </c>
      <c r="S277" s="103">
        <f t="shared" si="70"/>
        <v>837558.25037489994</v>
      </c>
      <c r="T277" s="100">
        <f t="shared" si="71"/>
        <v>997000</v>
      </c>
      <c r="U277" s="122">
        <f t="shared" si="63"/>
        <v>997000</v>
      </c>
      <c r="V277" s="101">
        <f t="shared" si="64"/>
        <v>997000</v>
      </c>
      <c r="X277" s="105">
        <v>86867.65489999995</v>
      </c>
      <c r="Y277" s="107">
        <v>997000</v>
      </c>
      <c r="Z277" s="104">
        <v>70469.326499999966</v>
      </c>
      <c r="AA277" s="105">
        <v>61309.058599999917</v>
      </c>
      <c r="AB277" s="106">
        <v>997000</v>
      </c>
      <c r="AC277" s="107">
        <v>997000</v>
      </c>
      <c r="AD277" s="107">
        <f t="shared" si="65"/>
        <v>71502.281127999959</v>
      </c>
      <c r="AE277" s="107">
        <f t="shared" si="66"/>
        <v>75060.858451999957</v>
      </c>
      <c r="AF277" s="107">
        <f t="shared" si="72"/>
        <v>63873.933611999935</v>
      </c>
      <c r="AG277" s="107">
        <f t="shared" si="67"/>
        <v>997000</v>
      </c>
      <c r="AH277" s="107">
        <f t="shared" si="73"/>
        <v>997000</v>
      </c>
      <c r="AI277" s="107">
        <f t="shared" si="74"/>
        <v>997000</v>
      </c>
    </row>
    <row r="278" spans="1:35">
      <c r="A278" s="64" t="s">
        <v>121</v>
      </c>
      <c r="B278" s="64" t="s">
        <v>892</v>
      </c>
      <c r="C278" s="158">
        <v>2541458.73</v>
      </c>
      <c r="D278" s="159">
        <v>1017576.2745000001</v>
      </c>
      <c r="F278" s="158">
        <v>2763467.3</v>
      </c>
      <c r="G278" s="159">
        <v>1731444.48</v>
      </c>
      <c r="I278" s="122">
        <v>2774513.7340999995</v>
      </c>
      <c r="J278" s="321">
        <v>1821540.99</v>
      </c>
      <c r="K278" s="100">
        <v>2853894.6203000005</v>
      </c>
      <c r="L278" s="101">
        <v>3000864.1819000002</v>
      </c>
      <c r="M278" s="102">
        <v>1870546.0075000001</v>
      </c>
      <c r="N278" s="103">
        <v>1910317.2124999999</v>
      </c>
      <c r="O278" s="103">
        <f t="shared" si="68"/>
        <v>2701304.9003999997</v>
      </c>
      <c r="P278" s="100">
        <f t="shared" si="69"/>
        <v>2771420.7325519994</v>
      </c>
      <c r="Q278" s="122">
        <f t="shared" si="61"/>
        <v>2831667.9721640004</v>
      </c>
      <c r="R278" s="101">
        <f t="shared" si="62"/>
        <v>2959712.7046520002</v>
      </c>
      <c r="S278" s="103">
        <f t="shared" si="70"/>
        <v>1393213.7242341</v>
      </c>
      <c r="T278" s="100">
        <f t="shared" si="71"/>
        <v>1778853.2635619999</v>
      </c>
      <c r="U278" s="122">
        <f t="shared" si="63"/>
        <v>1847327.4302085</v>
      </c>
      <c r="V278" s="101">
        <f t="shared" si="64"/>
        <v>1891473.6155709999</v>
      </c>
      <c r="X278" s="105">
        <v>2774513.7340999995</v>
      </c>
      <c r="Y278" s="107">
        <v>1821540.99</v>
      </c>
      <c r="Z278" s="104">
        <v>2853894.6203000005</v>
      </c>
      <c r="AA278" s="105">
        <v>3000864.1819000002</v>
      </c>
      <c r="AB278" s="106">
        <v>1870546.0075000001</v>
      </c>
      <c r="AC278" s="107">
        <v>1910317.2124999999</v>
      </c>
      <c r="AD278" s="107">
        <f t="shared" si="65"/>
        <v>2771420.7325519994</v>
      </c>
      <c r="AE278" s="107">
        <f t="shared" si="66"/>
        <v>2831667.9721640004</v>
      </c>
      <c r="AF278" s="107">
        <f t="shared" si="72"/>
        <v>2959712.7046520002</v>
      </c>
      <c r="AG278" s="107">
        <f t="shared" si="67"/>
        <v>1778853.2635619999</v>
      </c>
      <c r="AH278" s="107">
        <f t="shared" si="73"/>
        <v>1847327.4302085</v>
      </c>
      <c r="AI278" s="107">
        <f t="shared" si="74"/>
        <v>1891473.6155709999</v>
      </c>
    </row>
    <row r="279" spans="1:35">
      <c r="A279" s="64" t="s">
        <v>541</v>
      </c>
      <c r="B279" s="64" t="s">
        <v>893</v>
      </c>
      <c r="C279" s="158">
        <v>126045.02</v>
      </c>
      <c r="D279" s="159">
        <v>266519.98050000001</v>
      </c>
      <c r="F279" s="158">
        <v>159197.63</v>
      </c>
      <c r="G279" s="159">
        <v>451018.3075</v>
      </c>
      <c r="I279" s="122">
        <v>130885.71759999996</v>
      </c>
      <c r="J279" s="321">
        <v>490289.44750000001</v>
      </c>
      <c r="K279" s="100">
        <v>127967.49139999993</v>
      </c>
      <c r="L279" s="101">
        <v>131097.5852</v>
      </c>
      <c r="M279" s="102">
        <v>515301.64250000002</v>
      </c>
      <c r="N279" s="103">
        <v>541883.755</v>
      </c>
      <c r="O279" s="103">
        <f t="shared" si="68"/>
        <v>149914.89920000001</v>
      </c>
      <c r="P279" s="100">
        <f t="shared" si="69"/>
        <v>138813.05307199998</v>
      </c>
      <c r="Q279" s="122">
        <f t="shared" si="61"/>
        <v>128784.59473599994</v>
      </c>
      <c r="R279" s="101">
        <f t="shared" si="62"/>
        <v>130221.15893599998</v>
      </c>
      <c r="S279" s="103">
        <f t="shared" si="70"/>
        <v>363603.00016739999</v>
      </c>
      <c r="T279" s="100">
        <f t="shared" si="71"/>
        <v>471682.78136799997</v>
      </c>
      <c r="U279" s="122">
        <f t="shared" si="63"/>
        <v>503450.86450899998</v>
      </c>
      <c r="V279" s="101">
        <f t="shared" si="64"/>
        <v>529289.15009749995</v>
      </c>
      <c r="X279" s="105">
        <v>130885.71759999996</v>
      </c>
      <c r="Y279" s="107">
        <v>490289.44750000001</v>
      </c>
      <c r="Z279" s="104">
        <v>127967.49139999993</v>
      </c>
      <c r="AA279" s="105">
        <v>131097.5852</v>
      </c>
      <c r="AB279" s="106">
        <v>515301.64250000002</v>
      </c>
      <c r="AC279" s="107">
        <v>541883.755</v>
      </c>
      <c r="AD279" s="107">
        <f t="shared" si="65"/>
        <v>138813.05307199998</v>
      </c>
      <c r="AE279" s="107">
        <f t="shared" si="66"/>
        <v>128784.59473599994</v>
      </c>
      <c r="AF279" s="107">
        <f t="shared" si="72"/>
        <v>130221.15893599998</v>
      </c>
      <c r="AG279" s="107">
        <f t="shared" si="67"/>
        <v>471682.78136799997</v>
      </c>
      <c r="AH279" s="107">
        <f t="shared" si="73"/>
        <v>503450.86450899998</v>
      </c>
      <c r="AI279" s="107">
        <f t="shared" si="74"/>
        <v>529289.15009749995</v>
      </c>
    </row>
    <row r="280" spans="1:35">
      <c r="A280" s="64" t="s">
        <v>533</v>
      </c>
      <c r="B280" s="64" t="s">
        <v>894</v>
      </c>
      <c r="C280" s="158">
        <v>3276097.38</v>
      </c>
      <c r="D280" s="159">
        <v>5293462.6169999996</v>
      </c>
      <c r="F280" s="158">
        <v>3303404.88</v>
      </c>
      <c r="G280" s="159">
        <v>9523193.1325000003</v>
      </c>
      <c r="I280" s="122">
        <v>3168720.8284000005</v>
      </c>
      <c r="J280" s="321">
        <v>9967916.4149999991</v>
      </c>
      <c r="K280" s="100">
        <v>2884105.8077999996</v>
      </c>
      <c r="L280" s="101">
        <v>2790847.4728000006</v>
      </c>
      <c r="M280" s="102">
        <v>10871378.74</v>
      </c>
      <c r="N280" s="103">
        <v>11567804</v>
      </c>
      <c r="O280" s="103">
        <f t="shared" si="68"/>
        <v>3295758.78</v>
      </c>
      <c r="P280" s="100">
        <f t="shared" si="69"/>
        <v>3206432.3628480006</v>
      </c>
      <c r="Q280" s="122">
        <f t="shared" si="61"/>
        <v>2963798.0135679999</v>
      </c>
      <c r="R280" s="101">
        <f t="shared" si="62"/>
        <v>2816959.8066000002</v>
      </c>
      <c r="S280" s="103">
        <f t="shared" si="70"/>
        <v>7519146.8142561</v>
      </c>
      <c r="T280" s="100">
        <f t="shared" si="71"/>
        <v>9757206.523751501</v>
      </c>
      <c r="U280" s="122">
        <f t="shared" si="63"/>
        <v>10443318.290415</v>
      </c>
      <c r="V280" s="101">
        <f t="shared" si="64"/>
        <v>11237837.711812001</v>
      </c>
      <c r="X280" s="105">
        <v>3168720.8284000005</v>
      </c>
      <c r="Y280" s="107">
        <v>9967916.4149999991</v>
      </c>
      <c r="Z280" s="104">
        <v>2884105.8077999996</v>
      </c>
      <c r="AA280" s="105">
        <v>2790847.4728000006</v>
      </c>
      <c r="AB280" s="106">
        <v>10871378.74</v>
      </c>
      <c r="AC280" s="107">
        <v>11567804</v>
      </c>
      <c r="AD280" s="107">
        <f t="shared" si="65"/>
        <v>3206432.3628480006</v>
      </c>
      <c r="AE280" s="107">
        <f t="shared" si="66"/>
        <v>2963798.0135679999</v>
      </c>
      <c r="AF280" s="107">
        <f t="shared" si="72"/>
        <v>2816959.8066000002</v>
      </c>
      <c r="AG280" s="107">
        <f t="shared" si="67"/>
        <v>9757206.523751501</v>
      </c>
      <c r="AH280" s="107">
        <f t="shared" si="73"/>
        <v>10443318.290415</v>
      </c>
      <c r="AI280" s="107">
        <f t="shared" si="74"/>
        <v>11237837.711812001</v>
      </c>
    </row>
    <row r="281" spans="1:35">
      <c r="A281" s="64" t="s">
        <v>611</v>
      </c>
      <c r="B281" s="64" t="s">
        <v>895</v>
      </c>
      <c r="C281" s="158">
        <v>3903165.33</v>
      </c>
      <c r="D281" s="159">
        <v>1112474.6745</v>
      </c>
      <c r="F281" s="158">
        <v>4152508.54</v>
      </c>
      <c r="G281" s="159">
        <v>1200000</v>
      </c>
      <c r="I281" s="122">
        <v>4046827.6744999997</v>
      </c>
      <c r="J281" s="321">
        <v>1350000</v>
      </c>
      <c r="K281" s="100">
        <v>4153323.5496</v>
      </c>
      <c r="L281" s="101">
        <v>4351141.2541000005</v>
      </c>
      <c r="M281" s="102">
        <v>1350000</v>
      </c>
      <c r="N281" s="103">
        <v>1350000</v>
      </c>
      <c r="O281" s="103">
        <f t="shared" si="68"/>
        <v>4082692.4412000002</v>
      </c>
      <c r="P281" s="100">
        <f t="shared" si="69"/>
        <v>4076418.3168399995</v>
      </c>
      <c r="Q281" s="122">
        <f t="shared" si="61"/>
        <v>4123504.7045719996</v>
      </c>
      <c r="R281" s="101">
        <f t="shared" si="62"/>
        <v>4295752.2968400009</v>
      </c>
      <c r="S281" s="103">
        <f t="shared" si="70"/>
        <v>1158530.5007781</v>
      </c>
      <c r="T281" s="100">
        <f t="shared" si="71"/>
        <v>1278930</v>
      </c>
      <c r="U281" s="122">
        <f t="shared" si="63"/>
        <v>1350000</v>
      </c>
      <c r="V281" s="101">
        <f t="shared" si="64"/>
        <v>1350000</v>
      </c>
      <c r="X281" s="105">
        <v>4046827.6744999997</v>
      </c>
      <c r="Y281" s="107">
        <v>1350000</v>
      </c>
      <c r="Z281" s="104">
        <v>4153323.5496</v>
      </c>
      <c r="AA281" s="105">
        <v>4351141.2541000005</v>
      </c>
      <c r="AB281" s="106">
        <v>1350000</v>
      </c>
      <c r="AC281" s="107">
        <v>1350000</v>
      </c>
      <c r="AD281" s="107">
        <f t="shared" si="65"/>
        <v>4076418.3168399995</v>
      </c>
      <c r="AE281" s="107">
        <f t="shared" si="66"/>
        <v>4123504.7045719996</v>
      </c>
      <c r="AF281" s="107">
        <f t="shared" si="72"/>
        <v>4295752.2968400009</v>
      </c>
      <c r="AG281" s="107">
        <f t="shared" si="67"/>
        <v>1278930</v>
      </c>
      <c r="AH281" s="107">
        <f t="shared" si="73"/>
        <v>1350000</v>
      </c>
      <c r="AI281" s="107">
        <f t="shared" si="74"/>
        <v>1350000</v>
      </c>
    </row>
    <row r="282" spans="1:35">
      <c r="A282" s="64" t="s">
        <v>125</v>
      </c>
      <c r="B282" s="64" t="s">
        <v>896</v>
      </c>
      <c r="C282" s="158">
        <v>718285.35</v>
      </c>
      <c r="D282" s="159">
        <v>723424.65</v>
      </c>
      <c r="F282" s="158">
        <v>707538.46</v>
      </c>
      <c r="G282" s="159">
        <v>905219</v>
      </c>
      <c r="I282" s="122">
        <v>625758.1209000001</v>
      </c>
      <c r="J282" s="321">
        <v>905219</v>
      </c>
      <c r="K282" s="100">
        <v>622598.21710000001</v>
      </c>
      <c r="L282" s="101">
        <v>653532.0122</v>
      </c>
      <c r="M282" s="102">
        <v>905219</v>
      </c>
      <c r="N282" s="103">
        <v>905219</v>
      </c>
      <c r="O282" s="103">
        <f t="shared" si="68"/>
        <v>710547.58919999993</v>
      </c>
      <c r="P282" s="100">
        <f t="shared" si="69"/>
        <v>648656.61584800004</v>
      </c>
      <c r="Q282" s="122">
        <f t="shared" si="61"/>
        <v>623482.99016400008</v>
      </c>
      <c r="R282" s="101">
        <f t="shared" si="62"/>
        <v>644870.54957200005</v>
      </c>
      <c r="S282" s="103">
        <f t="shared" si="70"/>
        <v>819084.83697000006</v>
      </c>
      <c r="T282" s="100">
        <f t="shared" si="71"/>
        <v>905219</v>
      </c>
      <c r="U282" s="122">
        <f t="shared" si="63"/>
        <v>905219</v>
      </c>
      <c r="V282" s="101">
        <f t="shared" si="64"/>
        <v>905219</v>
      </c>
      <c r="X282" s="105">
        <v>625758.1209000001</v>
      </c>
      <c r="Y282" s="107">
        <v>905219</v>
      </c>
      <c r="Z282" s="104">
        <v>622598.21710000001</v>
      </c>
      <c r="AA282" s="105">
        <v>653532.0122</v>
      </c>
      <c r="AB282" s="106">
        <v>905219</v>
      </c>
      <c r="AC282" s="107">
        <v>905219</v>
      </c>
      <c r="AD282" s="107">
        <f t="shared" si="65"/>
        <v>648656.61584800004</v>
      </c>
      <c r="AE282" s="107">
        <f t="shared" si="66"/>
        <v>623482.99016400008</v>
      </c>
      <c r="AF282" s="107">
        <f t="shared" si="72"/>
        <v>644870.54957200005</v>
      </c>
      <c r="AG282" s="107">
        <f t="shared" si="67"/>
        <v>905219</v>
      </c>
      <c r="AH282" s="107">
        <f t="shared" si="73"/>
        <v>905219</v>
      </c>
      <c r="AI282" s="107">
        <f t="shared" si="74"/>
        <v>905219</v>
      </c>
    </row>
    <row r="283" spans="1:35">
      <c r="A283" s="64" t="s">
        <v>63</v>
      </c>
      <c r="B283" s="64" t="s">
        <v>897</v>
      </c>
      <c r="C283" s="158">
        <v>140332.21</v>
      </c>
      <c r="D283" s="159">
        <v>4554067.7895</v>
      </c>
      <c r="F283" s="158">
        <v>41807.089999999997</v>
      </c>
      <c r="G283" s="159">
        <v>6392461</v>
      </c>
      <c r="I283" s="122">
        <v>0</v>
      </c>
      <c r="J283" s="321">
        <v>7392656</v>
      </c>
      <c r="K283" s="100">
        <v>0</v>
      </c>
      <c r="L283" s="101">
        <v>0</v>
      </c>
      <c r="M283" s="102">
        <v>7984068</v>
      </c>
      <c r="N283" s="103">
        <v>8622793</v>
      </c>
      <c r="O283" s="103">
        <f t="shared" si="68"/>
        <v>69394.123599999992</v>
      </c>
      <c r="P283" s="100">
        <f t="shared" si="69"/>
        <v>11705.985200000001</v>
      </c>
      <c r="Q283" s="122">
        <f t="shared" si="61"/>
        <v>0</v>
      </c>
      <c r="R283" s="101">
        <f t="shared" si="62"/>
        <v>0</v>
      </c>
      <c r="S283" s="103">
        <f t="shared" si="70"/>
        <v>5521430.2968651</v>
      </c>
      <c r="T283" s="100">
        <f t="shared" si="71"/>
        <v>6918763.6090000002</v>
      </c>
      <c r="U283" s="122">
        <f t="shared" si="63"/>
        <v>7703856.9944000002</v>
      </c>
      <c r="V283" s="101">
        <f t="shared" si="64"/>
        <v>8320165.0949999997</v>
      </c>
      <c r="X283" s="105">
        <v>0</v>
      </c>
      <c r="Y283" s="107">
        <v>7392656</v>
      </c>
      <c r="Z283" s="104">
        <v>0</v>
      </c>
      <c r="AA283" s="105">
        <v>0</v>
      </c>
      <c r="AB283" s="106">
        <v>7984068</v>
      </c>
      <c r="AC283" s="107">
        <v>8622793</v>
      </c>
      <c r="AD283" s="107">
        <f t="shared" si="65"/>
        <v>11705.985200000001</v>
      </c>
      <c r="AE283" s="107">
        <f t="shared" si="66"/>
        <v>0</v>
      </c>
      <c r="AF283" s="107">
        <f t="shared" si="72"/>
        <v>0</v>
      </c>
      <c r="AG283" s="107">
        <f t="shared" si="67"/>
        <v>6918763.6090000002</v>
      </c>
      <c r="AH283" s="107">
        <f t="shared" si="73"/>
        <v>7703856.9944000002</v>
      </c>
      <c r="AI283" s="107">
        <f t="shared" si="74"/>
        <v>8320165.0949999997</v>
      </c>
    </row>
    <row r="284" spans="1:35">
      <c r="A284" s="64" t="s">
        <v>3</v>
      </c>
      <c r="B284" s="64" t="s">
        <v>950</v>
      </c>
      <c r="C284" s="158">
        <v>0</v>
      </c>
      <c r="D284" s="159">
        <v>79075</v>
      </c>
      <c r="F284" s="158">
        <v>1989.85</v>
      </c>
      <c r="G284" s="159">
        <v>79075</v>
      </c>
      <c r="I284" s="122">
        <v>2667.1162999999979</v>
      </c>
      <c r="J284" s="321">
        <v>146551.01499999998</v>
      </c>
      <c r="K284" s="100">
        <v>3386.1171999999997</v>
      </c>
      <c r="L284" s="101">
        <v>1432.9181000000026</v>
      </c>
      <c r="M284" s="102">
        <v>148518.83249999999</v>
      </c>
      <c r="N284" s="103">
        <v>150000</v>
      </c>
      <c r="O284" s="103">
        <f t="shared" si="68"/>
        <v>1432.6919999999998</v>
      </c>
      <c r="P284" s="100">
        <f t="shared" si="69"/>
        <v>2477.4817359999984</v>
      </c>
      <c r="Q284" s="122">
        <f t="shared" si="61"/>
        <v>3184.7969479999992</v>
      </c>
      <c r="R284" s="101">
        <f t="shared" si="62"/>
        <v>1979.8138480000016</v>
      </c>
      <c r="S284" s="103">
        <f t="shared" si="70"/>
        <v>79075</v>
      </c>
      <c r="T284" s="100">
        <f t="shared" si="71"/>
        <v>114580.879093</v>
      </c>
      <c r="U284" s="122">
        <f t="shared" si="63"/>
        <v>147586.4805685</v>
      </c>
      <c r="V284" s="101">
        <f t="shared" si="64"/>
        <v>149298.22283849999</v>
      </c>
      <c r="X284" s="105">
        <v>2667.1162999999979</v>
      </c>
      <c r="Y284" s="107">
        <v>146551.01499999998</v>
      </c>
      <c r="Z284" s="104">
        <v>3386.1171999999997</v>
      </c>
      <c r="AA284" s="105">
        <v>1432.9181000000026</v>
      </c>
      <c r="AB284" s="106">
        <v>148518.83249999999</v>
      </c>
      <c r="AC284" s="107">
        <v>150000</v>
      </c>
      <c r="AD284" s="107">
        <f t="shared" si="65"/>
        <v>2477.4817359999984</v>
      </c>
      <c r="AE284" s="107">
        <f t="shared" si="66"/>
        <v>3184.7969479999992</v>
      </c>
      <c r="AF284" s="107">
        <f t="shared" si="72"/>
        <v>1979.8138480000016</v>
      </c>
      <c r="AG284" s="107">
        <f t="shared" si="67"/>
        <v>114580.879093</v>
      </c>
      <c r="AH284" s="107">
        <f t="shared" si="73"/>
        <v>147586.4805685</v>
      </c>
      <c r="AI284" s="107">
        <f t="shared" si="74"/>
        <v>149298.22283849999</v>
      </c>
    </row>
    <row r="285" spans="1:35">
      <c r="A285" s="64" t="s">
        <v>99</v>
      </c>
      <c r="B285" s="64" t="s">
        <v>898</v>
      </c>
      <c r="C285" s="158">
        <v>70810.960000000006</v>
      </c>
      <c r="D285" s="159">
        <v>298300</v>
      </c>
      <c r="F285" s="158">
        <v>99008.85</v>
      </c>
      <c r="G285" s="159">
        <v>346656</v>
      </c>
      <c r="I285" s="122">
        <v>55596.684500000069</v>
      </c>
      <c r="J285" s="321">
        <v>568206.96</v>
      </c>
      <c r="K285" s="100">
        <v>60153.523499999981</v>
      </c>
      <c r="L285" s="101">
        <v>60027.085700000011</v>
      </c>
      <c r="M285" s="102">
        <v>579630.54</v>
      </c>
      <c r="N285" s="103">
        <v>610002.38749999995</v>
      </c>
      <c r="O285" s="103">
        <f t="shared" si="68"/>
        <v>91113.440800000011</v>
      </c>
      <c r="P285" s="100">
        <f t="shared" si="69"/>
        <v>67752.090840000048</v>
      </c>
      <c r="Q285" s="122">
        <f t="shared" si="61"/>
        <v>58877.608580000007</v>
      </c>
      <c r="R285" s="101">
        <f t="shared" si="62"/>
        <v>60062.488284000006</v>
      </c>
      <c r="S285" s="103">
        <f t="shared" si="70"/>
        <v>323744.92720000003</v>
      </c>
      <c r="T285" s="100">
        <f t="shared" si="71"/>
        <v>463236.11515199998</v>
      </c>
      <c r="U285" s="122">
        <f t="shared" si="63"/>
        <v>574218.04779600003</v>
      </c>
      <c r="V285" s="101">
        <f t="shared" si="64"/>
        <v>595612.2061544999</v>
      </c>
      <c r="X285" s="105">
        <v>55596.684500000069</v>
      </c>
      <c r="Y285" s="107">
        <v>568206.96</v>
      </c>
      <c r="Z285" s="104">
        <v>60153.523499999981</v>
      </c>
      <c r="AA285" s="105">
        <v>60027.085700000011</v>
      </c>
      <c r="AB285" s="106">
        <v>579630.54</v>
      </c>
      <c r="AC285" s="107">
        <v>610002.38749999995</v>
      </c>
      <c r="AD285" s="107">
        <f t="shared" si="65"/>
        <v>67752.090840000048</v>
      </c>
      <c r="AE285" s="107">
        <f t="shared" si="66"/>
        <v>58877.608580000007</v>
      </c>
      <c r="AF285" s="107">
        <f t="shared" si="72"/>
        <v>60062.488284000006</v>
      </c>
      <c r="AG285" s="107">
        <f t="shared" si="67"/>
        <v>463236.11515199998</v>
      </c>
      <c r="AH285" s="107">
        <f t="shared" si="73"/>
        <v>574218.04779600003</v>
      </c>
      <c r="AI285" s="107">
        <f t="shared" si="74"/>
        <v>595612.2061544999</v>
      </c>
    </row>
    <row r="286" spans="1:35">
      <c r="A286" s="64" t="s">
        <v>493</v>
      </c>
      <c r="B286" s="64" t="s">
        <v>899</v>
      </c>
      <c r="C286" s="158">
        <v>463400.6</v>
      </c>
      <c r="D286" s="159">
        <v>50000</v>
      </c>
      <c r="F286" s="158">
        <v>482850.75</v>
      </c>
      <c r="G286" s="159">
        <v>50000</v>
      </c>
      <c r="I286" s="122">
        <v>438942.94697066664</v>
      </c>
      <c r="J286" s="321">
        <v>50000</v>
      </c>
      <c r="K286" s="100">
        <v>399522.5893220001</v>
      </c>
      <c r="L286" s="101">
        <v>393580.33815466665</v>
      </c>
      <c r="M286" s="102">
        <v>50000</v>
      </c>
      <c r="N286" s="103">
        <v>50000</v>
      </c>
      <c r="O286" s="103">
        <f t="shared" si="68"/>
        <v>477404.70799999998</v>
      </c>
      <c r="P286" s="100">
        <f t="shared" si="69"/>
        <v>451237.13181887998</v>
      </c>
      <c r="Q286" s="122">
        <f t="shared" si="61"/>
        <v>410560.28946362674</v>
      </c>
      <c r="R286" s="101">
        <f t="shared" si="62"/>
        <v>395244.16848152003</v>
      </c>
      <c r="S286" s="103">
        <f t="shared" si="70"/>
        <v>50000</v>
      </c>
      <c r="T286" s="100">
        <f t="shared" si="71"/>
        <v>50000</v>
      </c>
      <c r="U286" s="122">
        <f t="shared" si="63"/>
        <v>50000</v>
      </c>
      <c r="V286" s="101">
        <f t="shared" si="64"/>
        <v>50000</v>
      </c>
      <c r="X286" s="105">
        <v>438942.94697066664</v>
      </c>
      <c r="Y286" s="107">
        <v>50000</v>
      </c>
      <c r="Z286" s="104">
        <v>399522.5893220001</v>
      </c>
      <c r="AA286" s="105">
        <v>393580.33815466665</v>
      </c>
      <c r="AB286" s="106">
        <v>50000</v>
      </c>
      <c r="AC286" s="107">
        <v>50000</v>
      </c>
      <c r="AD286" s="107">
        <f t="shared" si="65"/>
        <v>451237.13181887998</v>
      </c>
      <c r="AE286" s="107">
        <f t="shared" si="66"/>
        <v>410560.28946362674</v>
      </c>
      <c r="AF286" s="107">
        <f t="shared" si="72"/>
        <v>395244.16848152003</v>
      </c>
      <c r="AG286" s="107">
        <f t="shared" si="67"/>
        <v>50000</v>
      </c>
      <c r="AH286" s="107">
        <f t="shared" si="73"/>
        <v>50000</v>
      </c>
      <c r="AI286" s="107">
        <f t="shared" si="74"/>
        <v>50000</v>
      </c>
    </row>
    <row r="287" spans="1:35">
      <c r="A287" s="64" t="s">
        <v>41</v>
      </c>
      <c r="B287" s="64" t="s">
        <v>900</v>
      </c>
      <c r="C287" s="158">
        <v>4342836.42</v>
      </c>
      <c r="D287" s="159">
        <v>7264103.5755000003</v>
      </c>
      <c r="F287" s="158">
        <v>4279760.53</v>
      </c>
      <c r="G287" s="159">
        <v>9065601</v>
      </c>
      <c r="I287" s="122">
        <v>3660817.618900001</v>
      </c>
      <c r="J287" s="321">
        <v>13689564</v>
      </c>
      <c r="K287" s="100">
        <v>3214271.4886999996</v>
      </c>
      <c r="L287" s="101">
        <v>3057818.6413999996</v>
      </c>
      <c r="M287" s="102">
        <v>13689564</v>
      </c>
      <c r="N287" s="103">
        <v>13689564</v>
      </c>
      <c r="O287" s="103">
        <f t="shared" si="68"/>
        <v>4297421.7792000007</v>
      </c>
      <c r="P287" s="100">
        <f t="shared" si="69"/>
        <v>3834121.6340080006</v>
      </c>
      <c r="Q287" s="122">
        <f t="shared" si="61"/>
        <v>3339304.4051560001</v>
      </c>
      <c r="R287" s="101">
        <f t="shared" si="62"/>
        <v>3101625.4386439999</v>
      </c>
      <c r="S287" s="103">
        <f t="shared" si="70"/>
        <v>8212051.5202719001</v>
      </c>
      <c r="T287" s="100">
        <f t="shared" si="71"/>
        <v>11498730.330600001</v>
      </c>
      <c r="U287" s="122">
        <f t="shared" si="63"/>
        <v>13689564</v>
      </c>
      <c r="V287" s="101">
        <f t="shared" si="64"/>
        <v>13689564</v>
      </c>
      <c r="X287" s="105">
        <v>3660817.618900001</v>
      </c>
      <c r="Y287" s="107">
        <v>13689564</v>
      </c>
      <c r="Z287" s="104">
        <v>3214271.4886999996</v>
      </c>
      <c r="AA287" s="105">
        <v>3057818.6413999996</v>
      </c>
      <c r="AB287" s="106">
        <v>13689564</v>
      </c>
      <c r="AC287" s="107">
        <v>13689564</v>
      </c>
      <c r="AD287" s="107">
        <f t="shared" si="65"/>
        <v>3834121.6340080006</v>
      </c>
      <c r="AE287" s="107">
        <f t="shared" si="66"/>
        <v>3339304.4051560001</v>
      </c>
      <c r="AF287" s="107">
        <f t="shared" si="72"/>
        <v>3101625.4386439999</v>
      </c>
      <c r="AG287" s="107">
        <f t="shared" si="67"/>
        <v>11498730.330600001</v>
      </c>
      <c r="AH287" s="107">
        <f t="shared" si="73"/>
        <v>13689564</v>
      </c>
      <c r="AI287" s="107">
        <f t="shared" si="74"/>
        <v>13689564</v>
      </c>
    </row>
    <row r="288" spans="1:35">
      <c r="A288" s="64" t="s">
        <v>479</v>
      </c>
      <c r="B288" s="64" t="s">
        <v>919</v>
      </c>
      <c r="C288" s="158">
        <v>2342525.98</v>
      </c>
      <c r="D288" s="159">
        <v>3233409.0180000002</v>
      </c>
      <c r="F288" s="158">
        <v>2259066.2200000002</v>
      </c>
      <c r="G288" s="159">
        <v>5853848.1699999999</v>
      </c>
      <c r="I288" s="122">
        <v>1959822.4941000005</v>
      </c>
      <c r="J288" s="321">
        <v>6439714.0949999997</v>
      </c>
      <c r="K288" s="100">
        <v>2007672.2420000006</v>
      </c>
      <c r="L288" s="101">
        <v>2119206.9169999999</v>
      </c>
      <c r="M288" s="102">
        <v>6633352.3224999998</v>
      </c>
      <c r="N288" s="103">
        <v>6876967.0549999997</v>
      </c>
      <c r="O288" s="103">
        <f t="shared" si="68"/>
        <v>2282434.9528000001</v>
      </c>
      <c r="P288" s="100">
        <f t="shared" si="69"/>
        <v>2043610.7373520003</v>
      </c>
      <c r="Q288" s="122">
        <f t="shared" si="61"/>
        <v>1994274.3125880007</v>
      </c>
      <c r="R288" s="101">
        <f t="shared" si="62"/>
        <v>2087977.2080000001</v>
      </c>
      <c r="S288" s="103">
        <f t="shared" si="70"/>
        <v>4612284.0997823998</v>
      </c>
      <c r="T288" s="100">
        <f t="shared" si="71"/>
        <v>6162130.8197349999</v>
      </c>
      <c r="U288" s="122">
        <f t="shared" si="63"/>
        <v>6541606.5303104995</v>
      </c>
      <c r="V288" s="101">
        <f t="shared" si="64"/>
        <v>6761542.3947414998</v>
      </c>
      <c r="X288" s="105">
        <v>1959822.4941000005</v>
      </c>
      <c r="Y288" s="107">
        <v>6439714.0949999997</v>
      </c>
      <c r="Z288" s="104">
        <v>2007672.2420000006</v>
      </c>
      <c r="AA288" s="105">
        <v>2119206.9169999999</v>
      </c>
      <c r="AB288" s="106">
        <v>6633352.3224999998</v>
      </c>
      <c r="AC288" s="107">
        <v>6876967.0549999997</v>
      </c>
      <c r="AD288" s="107">
        <f t="shared" si="65"/>
        <v>2043610.7373520003</v>
      </c>
      <c r="AE288" s="107">
        <f t="shared" si="66"/>
        <v>1994274.3125880007</v>
      </c>
      <c r="AF288" s="107">
        <f t="shared" si="72"/>
        <v>2087977.2080000001</v>
      </c>
      <c r="AG288" s="107">
        <f t="shared" si="67"/>
        <v>6162130.8197349999</v>
      </c>
      <c r="AH288" s="107">
        <f t="shared" si="73"/>
        <v>6541606.5303104995</v>
      </c>
      <c r="AI288" s="107">
        <f t="shared" si="74"/>
        <v>6761542.3947414998</v>
      </c>
    </row>
    <row r="289" spans="1:35">
      <c r="A289" s="64" t="s">
        <v>613</v>
      </c>
      <c r="B289" s="64" t="s">
        <v>912</v>
      </c>
      <c r="C289" s="158">
        <v>3338266.68</v>
      </c>
      <c r="D289" s="159">
        <v>4578238.3185000001</v>
      </c>
      <c r="F289" s="158">
        <v>3328142.86</v>
      </c>
      <c r="G289" s="159">
        <v>5965626</v>
      </c>
      <c r="I289" s="122">
        <v>3557025.1679000012</v>
      </c>
      <c r="J289" s="321">
        <v>5965626</v>
      </c>
      <c r="K289" s="100">
        <v>3615689.1738</v>
      </c>
      <c r="L289" s="101">
        <v>3827550.0756999995</v>
      </c>
      <c r="M289" s="102">
        <v>5965626</v>
      </c>
      <c r="N289" s="103">
        <v>5965626</v>
      </c>
      <c r="O289" s="103">
        <f t="shared" si="68"/>
        <v>3330977.5296</v>
      </c>
      <c r="P289" s="100">
        <f t="shared" si="69"/>
        <v>3492938.1216880009</v>
      </c>
      <c r="Q289" s="122">
        <f t="shared" si="61"/>
        <v>3599263.2521480001</v>
      </c>
      <c r="R289" s="101">
        <f t="shared" si="62"/>
        <v>3768229.0231679995</v>
      </c>
      <c r="S289" s="103">
        <f t="shared" si="70"/>
        <v>5308281.7165053003</v>
      </c>
      <c r="T289" s="100">
        <f t="shared" si="71"/>
        <v>5965626</v>
      </c>
      <c r="U289" s="122">
        <f t="shared" si="63"/>
        <v>5965626</v>
      </c>
      <c r="V289" s="101">
        <f t="shared" si="64"/>
        <v>5965626</v>
      </c>
      <c r="X289" s="105">
        <v>3557025.1679000012</v>
      </c>
      <c r="Y289" s="107">
        <v>5965626</v>
      </c>
      <c r="Z289" s="104">
        <v>3615689.1738</v>
      </c>
      <c r="AA289" s="105">
        <v>3827550.0756999995</v>
      </c>
      <c r="AB289" s="106">
        <v>5965626</v>
      </c>
      <c r="AC289" s="107">
        <v>5965626</v>
      </c>
      <c r="AD289" s="107">
        <f t="shared" si="65"/>
        <v>3492938.1216880009</v>
      </c>
      <c r="AE289" s="107">
        <f t="shared" si="66"/>
        <v>3599263.2521480001</v>
      </c>
      <c r="AF289" s="107">
        <f t="shared" si="72"/>
        <v>3768229.0231679995</v>
      </c>
      <c r="AG289" s="107">
        <f t="shared" si="67"/>
        <v>5965626</v>
      </c>
      <c r="AH289" s="107">
        <f t="shared" si="73"/>
        <v>5965626</v>
      </c>
      <c r="AI289" s="107">
        <f t="shared" si="74"/>
        <v>5965626</v>
      </c>
    </row>
    <row r="290" spans="1:35">
      <c r="A290" s="64" t="s">
        <v>295</v>
      </c>
      <c r="B290" s="64" t="s">
        <v>901</v>
      </c>
      <c r="C290" s="158">
        <v>0</v>
      </c>
      <c r="D290" s="159">
        <v>996324.99999999988</v>
      </c>
      <c r="F290" s="158">
        <v>0</v>
      </c>
      <c r="G290" s="159">
        <v>988228</v>
      </c>
      <c r="I290" s="122">
        <v>0</v>
      </c>
      <c r="J290" s="321">
        <v>966861.79500000004</v>
      </c>
      <c r="K290" s="100">
        <v>0</v>
      </c>
      <c r="L290" s="101">
        <v>0</v>
      </c>
      <c r="M290" s="102">
        <v>994044.02160000009</v>
      </c>
      <c r="N290" s="103">
        <v>1036757.4426</v>
      </c>
      <c r="O290" s="103">
        <f t="shared" si="68"/>
        <v>0</v>
      </c>
      <c r="P290" s="100">
        <f t="shared" si="69"/>
        <v>0</v>
      </c>
      <c r="Q290" s="122">
        <f t="shared" si="61"/>
        <v>0</v>
      </c>
      <c r="R290" s="101">
        <f t="shared" si="62"/>
        <v>0</v>
      </c>
      <c r="S290" s="103">
        <f t="shared" si="70"/>
        <v>992064.35859999992</v>
      </c>
      <c r="T290" s="100">
        <f t="shared" si="71"/>
        <v>976985.10292900004</v>
      </c>
      <c r="U290" s="122">
        <f t="shared" si="63"/>
        <v>981165.08263692004</v>
      </c>
      <c r="V290" s="101">
        <f t="shared" si="64"/>
        <v>1016519.8237302001</v>
      </c>
      <c r="X290" s="105">
        <v>0</v>
      </c>
      <c r="Y290" s="107">
        <v>966861.79500000004</v>
      </c>
      <c r="Z290" s="104">
        <v>0</v>
      </c>
      <c r="AA290" s="105">
        <v>0</v>
      </c>
      <c r="AB290" s="106">
        <v>994044.02160000009</v>
      </c>
      <c r="AC290" s="107">
        <v>1036757.4426</v>
      </c>
      <c r="AD290" s="107">
        <f t="shared" si="65"/>
        <v>0</v>
      </c>
      <c r="AE290" s="107">
        <f t="shared" si="66"/>
        <v>0</v>
      </c>
      <c r="AF290" s="107">
        <f t="shared" si="72"/>
        <v>0</v>
      </c>
      <c r="AG290" s="107">
        <f t="shared" si="67"/>
        <v>976985.10292900004</v>
      </c>
      <c r="AH290" s="107">
        <f t="shared" si="73"/>
        <v>981165.08263692004</v>
      </c>
      <c r="AI290" s="107">
        <f t="shared" si="74"/>
        <v>1016519.8237302001</v>
      </c>
    </row>
    <row r="291" spans="1:35">
      <c r="A291" s="64" t="s">
        <v>389</v>
      </c>
      <c r="B291" s="64" t="s">
        <v>902</v>
      </c>
      <c r="C291" s="158">
        <v>553452.06000000006</v>
      </c>
      <c r="D291" s="159">
        <v>4750000</v>
      </c>
      <c r="F291" s="158">
        <v>443483.17</v>
      </c>
      <c r="G291" s="159">
        <v>5100000</v>
      </c>
      <c r="I291" s="122">
        <v>0</v>
      </c>
      <c r="J291" s="321">
        <v>9250000</v>
      </c>
      <c r="K291" s="100">
        <v>0</v>
      </c>
      <c r="L291" s="101">
        <v>0</v>
      </c>
      <c r="M291" s="102">
        <v>9750000</v>
      </c>
      <c r="N291" s="103">
        <v>9750000</v>
      </c>
      <c r="O291" s="103">
        <f t="shared" si="68"/>
        <v>474274.45920000004</v>
      </c>
      <c r="P291" s="100">
        <f t="shared" si="69"/>
        <v>124175.28760000001</v>
      </c>
      <c r="Q291" s="122">
        <f t="shared" si="61"/>
        <v>0</v>
      </c>
      <c r="R291" s="101">
        <f t="shared" si="62"/>
        <v>0</v>
      </c>
      <c r="S291" s="103">
        <f t="shared" si="70"/>
        <v>4934170</v>
      </c>
      <c r="T291" s="100">
        <f t="shared" si="71"/>
        <v>7283730</v>
      </c>
      <c r="U291" s="122">
        <f t="shared" si="63"/>
        <v>9513100</v>
      </c>
      <c r="V291" s="101">
        <f t="shared" si="64"/>
        <v>9750000</v>
      </c>
      <c r="X291" s="105">
        <v>0</v>
      </c>
      <c r="Y291" s="107">
        <v>9250000</v>
      </c>
      <c r="Z291" s="104">
        <v>0</v>
      </c>
      <c r="AA291" s="105">
        <v>0</v>
      </c>
      <c r="AB291" s="106">
        <v>9750000</v>
      </c>
      <c r="AC291" s="107">
        <v>9750000</v>
      </c>
      <c r="AD291" s="107">
        <f t="shared" si="65"/>
        <v>124175.28760000001</v>
      </c>
      <c r="AE291" s="107">
        <f t="shared" si="66"/>
        <v>0</v>
      </c>
      <c r="AF291" s="107">
        <f t="shared" si="72"/>
        <v>0</v>
      </c>
      <c r="AG291" s="107">
        <f t="shared" si="67"/>
        <v>7283730</v>
      </c>
      <c r="AH291" s="107">
        <f t="shared" si="73"/>
        <v>9513100</v>
      </c>
      <c r="AI291" s="107">
        <f t="shared" si="74"/>
        <v>9750000</v>
      </c>
    </row>
    <row r="292" spans="1:35">
      <c r="A292" s="64" t="s">
        <v>269</v>
      </c>
      <c r="B292" s="64" t="s">
        <v>932</v>
      </c>
      <c r="C292" s="158">
        <v>0</v>
      </c>
      <c r="D292" s="159">
        <v>1921125.0032550001</v>
      </c>
      <c r="F292" s="158">
        <v>0</v>
      </c>
      <c r="G292" s="159">
        <v>2880000</v>
      </c>
      <c r="I292" s="122">
        <v>0</v>
      </c>
      <c r="J292" s="321">
        <v>3260000</v>
      </c>
      <c r="K292" s="100">
        <v>0</v>
      </c>
      <c r="L292" s="101">
        <v>0</v>
      </c>
      <c r="M292" s="102">
        <v>3350000</v>
      </c>
      <c r="N292" s="103">
        <v>3425000</v>
      </c>
      <c r="O292" s="103">
        <f t="shared" si="68"/>
        <v>0</v>
      </c>
      <c r="P292" s="100">
        <f t="shared" si="69"/>
        <v>0</v>
      </c>
      <c r="Q292" s="122">
        <f t="shared" si="61"/>
        <v>0</v>
      </c>
      <c r="R292" s="101">
        <f t="shared" si="62"/>
        <v>0</v>
      </c>
      <c r="S292" s="103">
        <f t="shared" si="70"/>
        <v>2425685.0265422193</v>
      </c>
      <c r="T292" s="100">
        <f t="shared" si="71"/>
        <v>3079956</v>
      </c>
      <c r="U292" s="122">
        <f t="shared" si="63"/>
        <v>3307358</v>
      </c>
      <c r="V292" s="101">
        <f t="shared" si="64"/>
        <v>3389465</v>
      </c>
      <c r="X292" s="105">
        <v>0</v>
      </c>
      <c r="Y292" s="107">
        <v>3260000</v>
      </c>
      <c r="Z292" s="104">
        <v>0</v>
      </c>
      <c r="AA292" s="105">
        <v>0</v>
      </c>
      <c r="AB292" s="106">
        <v>3350000</v>
      </c>
      <c r="AC292" s="107">
        <v>3425000</v>
      </c>
      <c r="AD292" s="107">
        <f t="shared" si="65"/>
        <v>0</v>
      </c>
      <c r="AE292" s="107">
        <f t="shared" si="66"/>
        <v>0</v>
      </c>
      <c r="AF292" s="107">
        <f t="shared" si="72"/>
        <v>0</v>
      </c>
      <c r="AG292" s="107">
        <f t="shared" si="67"/>
        <v>3079956</v>
      </c>
      <c r="AH292" s="107">
        <f t="shared" si="73"/>
        <v>3307358</v>
      </c>
      <c r="AI292" s="107">
        <f t="shared" si="74"/>
        <v>3389465</v>
      </c>
    </row>
    <row r="293" spans="1:35">
      <c r="A293" s="64" t="s">
        <v>309</v>
      </c>
      <c r="B293" s="64" t="s">
        <v>926</v>
      </c>
      <c r="C293" s="158">
        <v>90615.59</v>
      </c>
      <c r="D293" s="159">
        <v>275399.40600000002</v>
      </c>
      <c r="F293" s="158">
        <v>81670.81</v>
      </c>
      <c r="G293" s="159">
        <v>350000</v>
      </c>
      <c r="I293" s="122">
        <v>52422.717000000004</v>
      </c>
      <c r="J293" s="321">
        <v>465000</v>
      </c>
      <c r="K293" s="100">
        <v>65849.223199999993</v>
      </c>
      <c r="L293" s="101">
        <v>73235.652699999991</v>
      </c>
      <c r="M293" s="102">
        <v>465000</v>
      </c>
      <c r="N293" s="103">
        <v>465000</v>
      </c>
      <c r="O293" s="103">
        <f t="shared" si="68"/>
        <v>84175.348399999988</v>
      </c>
      <c r="P293" s="100">
        <f t="shared" si="69"/>
        <v>60612.183040000004</v>
      </c>
      <c r="Q293" s="122">
        <f t="shared" si="61"/>
        <v>62089.801463999996</v>
      </c>
      <c r="R293" s="101">
        <f t="shared" si="62"/>
        <v>71167.452439999994</v>
      </c>
      <c r="S293" s="103">
        <f t="shared" si="70"/>
        <v>314654.23856279999</v>
      </c>
      <c r="T293" s="100">
        <f t="shared" si="71"/>
        <v>410513</v>
      </c>
      <c r="U293" s="122">
        <f t="shared" si="63"/>
        <v>465000</v>
      </c>
      <c r="V293" s="101">
        <f t="shared" si="64"/>
        <v>465000</v>
      </c>
      <c r="X293" s="105">
        <v>52422.717000000004</v>
      </c>
      <c r="Y293" s="107">
        <v>465000</v>
      </c>
      <c r="Z293" s="104">
        <v>65849.223199999993</v>
      </c>
      <c r="AA293" s="105">
        <v>73235.652699999991</v>
      </c>
      <c r="AB293" s="106">
        <v>465000</v>
      </c>
      <c r="AC293" s="107">
        <v>465000</v>
      </c>
      <c r="AD293" s="107">
        <f t="shared" si="65"/>
        <v>60612.183040000004</v>
      </c>
      <c r="AE293" s="107">
        <f t="shared" si="66"/>
        <v>62089.801463999996</v>
      </c>
      <c r="AF293" s="107">
        <f t="shared" si="72"/>
        <v>71167.452439999994</v>
      </c>
      <c r="AG293" s="107">
        <f t="shared" si="67"/>
        <v>410513</v>
      </c>
      <c r="AH293" s="107">
        <f t="shared" si="73"/>
        <v>465000</v>
      </c>
      <c r="AI293" s="107">
        <f t="shared" si="74"/>
        <v>465000</v>
      </c>
    </row>
    <row r="294" spans="1:35">
      <c r="A294" s="64" t="s">
        <v>353</v>
      </c>
      <c r="B294" s="64" t="s">
        <v>903</v>
      </c>
      <c r="C294" s="158">
        <v>158015.85</v>
      </c>
      <c r="D294" s="159">
        <v>377199.1545</v>
      </c>
      <c r="F294" s="158">
        <v>103107.08</v>
      </c>
      <c r="G294" s="159">
        <v>724500</v>
      </c>
      <c r="I294" s="122">
        <v>134929.4037</v>
      </c>
      <c r="J294" s="321">
        <v>709883.50749999995</v>
      </c>
      <c r="K294" s="100">
        <v>112742.00710000003</v>
      </c>
      <c r="L294" s="101">
        <v>112042.81090000001</v>
      </c>
      <c r="M294" s="102">
        <v>724500</v>
      </c>
      <c r="N294" s="103">
        <v>724500</v>
      </c>
      <c r="O294" s="103">
        <f t="shared" si="68"/>
        <v>118481.5356</v>
      </c>
      <c r="P294" s="100">
        <f t="shared" si="69"/>
        <v>126019.153064</v>
      </c>
      <c r="Q294" s="122">
        <f t="shared" si="61"/>
        <v>118954.47814800002</v>
      </c>
      <c r="R294" s="101">
        <f t="shared" si="62"/>
        <v>112238.58583600001</v>
      </c>
      <c r="S294" s="103">
        <f t="shared" si="70"/>
        <v>559948.85940210009</v>
      </c>
      <c r="T294" s="100">
        <f t="shared" si="71"/>
        <v>716808.80164649989</v>
      </c>
      <c r="U294" s="122">
        <f t="shared" si="63"/>
        <v>717574.70585349994</v>
      </c>
      <c r="V294" s="101">
        <f t="shared" si="64"/>
        <v>724500</v>
      </c>
      <c r="X294" s="105">
        <v>134929.4037</v>
      </c>
      <c r="Y294" s="107">
        <v>709883.50749999995</v>
      </c>
      <c r="Z294" s="104">
        <v>112742.00710000003</v>
      </c>
      <c r="AA294" s="105">
        <v>112042.81090000001</v>
      </c>
      <c r="AB294" s="106">
        <v>724500</v>
      </c>
      <c r="AC294" s="107">
        <v>724500</v>
      </c>
      <c r="AD294" s="107">
        <f t="shared" si="65"/>
        <v>126019.153064</v>
      </c>
      <c r="AE294" s="107">
        <f t="shared" si="66"/>
        <v>118954.47814800002</v>
      </c>
      <c r="AF294" s="107">
        <f t="shared" si="72"/>
        <v>112238.58583600001</v>
      </c>
      <c r="AG294" s="107">
        <f t="shared" si="67"/>
        <v>716808.80164649989</v>
      </c>
      <c r="AH294" s="107">
        <f t="shared" si="73"/>
        <v>717574.70585349994</v>
      </c>
      <c r="AI294" s="107">
        <f t="shared" si="74"/>
        <v>724500</v>
      </c>
    </row>
    <row r="295" spans="1:35">
      <c r="A295" s="64" t="s">
        <v>137</v>
      </c>
      <c r="B295" s="64" t="s">
        <v>939</v>
      </c>
      <c r="C295" s="158">
        <v>83114.539999999994</v>
      </c>
      <c r="D295" s="159">
        <v>127425.4605</v>
      </c>
      <c r="F295" s="158">
        <v>94016.19</v>
      </c>
      <c r="G295" s="159">
        <v>230995.8725</v>
      </c>
      <c r="I295" s="122">
        <v>79821.060599999997</v>
      </c>
      <c r="J295" s="321">
        <v>212375</v>
      </c>
      <c r="K295" s="100">
        <v>72669.661000000022</v>
      </c>
      <c r="L295" s="101">
        <v>74232.06259999999</v>
      </c>
      <c r="M295" s="102">
        <v>212375</v>
      </c>
      <c r="N295" s="103">
        <v>212375</v>
      </c>
      <c r="O295" s="103">
        <f t="shared" si="68"/>
        <v>90963.728000000003</v>
      </c>
      <c r="P295" s="100">
        <f t="shared" si="69"/>
        <v>83795.696832000001</v>
      </c>
      <c r="Q295" s="122">
        <f t="shared" si="61"/>
        <v>74672.052888000006</v>
      </c>
      <c r="R295" s="101">
        <f t="shared" si="62"/>
        <v>73794.590152000004</v>
      </c>
      <c r="S295" s="103">
        <f t="shared" si="70"/>
        <v>181924.21129439998</v>
      </c>
      <c r="T295" s="100">
        <f t="shared" si="71"/>
        <v>221197.56939050002</v>
      </c>
      <c r="U295" s="122">
        <f t="shared" si="63"/>
        <v>212375</v>
      </c>
      <c r="V295" s="101">
        <f t="shared" si="64"/>
        <v>212375</v>
      </c>
      <c r="X295" s="105">
        <v>79821.060599999997</v>
      </c>
      <c r="Y295" s="107">
        <v>212375</v>
      </c>
      <c r="Z295" s="104">
        <v>72669.661000000022</v>
      </c>
      <c r="AA295" s="105">
        <v>74232.06259999999</v>
      </c>
      <c r="AB295" s="106">
        <v>212375</v>
      </c>
      <c r="AC295" s="107">
        <v>212375</v>
      </c>
      <c r="AD295" s="107">
        <f t="shared" si="65"/>
        <v>83795.696832000001</v>
      </c>
      <c r="AE295" s="107">
        <f t="shared" si="66"/>
        <v>74672.052888000006</v>
      </c>
      <c r="AF295" s="107">
        <f t="shared" si="72"/>
        <v>73794.590152000004</v>
      </c>
      <c r="AG295" s="107">
        <f t="shared" si="67"/>
        <v>221197.56939050002</v>
      </c>
      <c r="AH295" s="107">
        <f t="shared" si="73"/>
        <v>212375</v>
      </c>
      <c r="AI295" s="107">
        <f t="shared" si="74"/>
        <v>212375</v>
      </c>
    </row>
    <row r="296" spans="1:35">
      <c r="A296" s="64" t="s">
        <v>283</v>
      </c>
      <c r="B296" s="64" t="s">
        <v>904</v>
      </c>
      <c r="C296" s="158">
        <v>407061.23</v>
      </c>
      <c r="D296" s="159">
        <v>560000</v>
      </c>
      <c r="F296" s="158">
        <v>388710.09</v>
      </c>
      <c r="G296" s="159">
        <v>600000</v>
      </c>
      <c r="I296" s="122">
        <v>341021.80269999994</v>
      </c>
      <c r="J296" s="321">
        <v>640000</v>
      </c>
      <c r="K296" s="100">
        <v>355259.08723599999</v>
      </c>
      <c r="L296" s="101">
        <v>302100.048618</v>
      </c>
      <c r="M296" s="102">
        <v>680000</v>
      </c>
      <c r="N296" s="103">
        <v>680000</v>
      </c>
      <c r="O296" s="103">
        <f t="shared" si="68"/>
        <v>393848.40919999999</v>
      </c>
      <c r="P296" s="100">
        <f t="shared" si="69"/>
        <v>354374.52314399998</v>
      </c>
      <c r="Q296" s="122">
        <f t="shared" si="61"/>
        <v>351272.64756591996</v>
      </c>
      <c r="R296" s="101">
        <f t="shared" si="62"/>
        <v>316984.57943103998</v>
      </c>
      <c r="S296" s="103">
        <f t="shared" si="70"/>
        <v>581048</v>
      </c>
      <c r="T296" s="100">
        <f t="shared" si="71"/>
        <v>621048</v>
      </c>
      <c r="U296" s="122">
        <f t="shared" si="63"/>
        <v>661048</v>
      </c>
      <c r="V296" s="101">
        <f t="shared" si="64"/>
        <v>680000</v>
      </c>
      <c r="X296" s="105">
        <v>341021.80269999994</v>
      </c>
      <c r="Y296" s="107">
        <v>640000</v>
      </c>
      <c r="Z296" s="104">
        <v>355259.08723599999</v>
      </c>
      <c r="AA296" s="105">
        <v>302100.048618</v>
      </c>
      <c r="AB296" s="106">
        <v>680000</v>
      </c>
      <c r="AC296" s="107">
        <v>680000</v>
      </c>
      <c r="AD296" s="107">
        <f t="shared" si="65"/>
        <v>354374.52314399998</v>
      </c>
      <c r="AE296" s="107">
        <f t="shared" si="66"/>
        <v>351272.64756591996</v>
      </c>
      <c r="AF296" s="107">
        <f t="shared" si="72"/>
        <v>316984.57943103998</v>
      </c>
      <c r="AG296" s="107">
        <f t="shared" si="67"/>
        <v>621048</v>
      </c>
      <c r="AH296" s="107">
        <f t="shared" si="73"/>
        <v>661048</v>
      </c>
      <c r="AI296" s="107">
        <f t="shared" si="74"/>
        <v>680000</v>
      </c>
    </row>
    <row r="297" spans="1:35">
      <c r="A297" s="64" t="s">
        <v>161</v>
      </c>
      <c r="B297" s="64" t="s">
        <v>905</v>
      </c>
      <c r="C297" s="158">
        <v>74924.28</v>
      </c>
      <c r="D297" s="159">
        <v>144510.723</v>
      </c>
      <c r="F297" s="158">
        <v>61432.5</v>
      </c>
      <c r="G297" s="159">
        <v>283209.84000000003</v>
      </c>
      <c r="I297" s="122">
        <v>89710.184200000032</v>
      </c>
      <c r="J297" s="321">
        <v>268041.90250000003</v>
      </c>
      <c r="K297" s="100">
        <v>91276.055999999982</v>
      </c>
      <c r="L297" s="101">
        <v>94542.386199999994</v>
      </c>
      <c r="M297" s="102">
        <v>277167.07750000001</v>
      </c>
      <c r="N297" s="103">
        <v>290190.2</v>
      </c>
      <c r="O297" s="103">
        <f t="shared" si="68"/>
        <v>65210.198400000008</v>
      </c>
      <c r="P297" s="100">
        <f t="shared" si="69"/>
        <v>81792.432624000023</v>
      </c>
      <c r="Q297" s="122">
        <f t="shared" si="61"/>
        <v>90837.611896000002</v>
      </c>
      <c r="R297" s="101">
        <f t="shared" si="62"/>
        <v>93627.813743999985</v>
      </c>
      <c r="S297" s="103">
        <f t="shared" si="70"/>
        <v>217494.19836540002</v>
      </c>
      <c r="T297" s="100">
        <f t="shared" si="71"/>
        <v>275228.4712875</v>
      </c>
      <c r="U297" s="122">
        <f t="shared" si="63"/>
        <v>272843.56958499999</v>
      </c>
      <c r="V297" s="101">
        <f t="shared" si="64"/>
        <v>284019.84455949999</v>
      </c>
      <c r="X297" s="105">
        <v>89710.184200000032</v>
      </c>
      <c r="Y297" s="107">
        <v>268041.90250000003</v>
      </c>
      <c r="Z297" s="104">
        <v>91276.055999999982</v>
      </c>
      <c r="AA297" s="105">
        <v>94542.386199999994</v>
      </c>
      <c r="AB297" s="106">
        <v>277167.07750000001</v>
      </c>
      <c r="AC297" s="107">
        <v>290190.2</v>
      </c>
      <c r="AD297" s="107">
        <f t="shared" si="65"/>
        <v>81792.432624000023</v>
      </c>
      <c r="AE297" s="107">
        <f t="shared" si="66"/>
        <v>90837.611896000002</v>
      </c>
      <c r="AF297" s="107">
        <f t="shared" si="72"/>
        <v>93627.813743999985</v>
      </c>
      <c r="AG297" s="107">
        <f t="shared" si="67"/>
        <v>275228.4712875</v>
      </c>
      <c r="AH297" s="107">
        <f t="shared" si="73"/>
        <v>272843.56958499999</v>
      </c>
      <c r="AI297" s="107">
        <f t="shared" si="74"/>
        <v>284019.84455949999</v>
      </c>
    </row>
    <row r="298" spans="1:35">
      <c r="A298" s="64" t="s">
        <v>253</v>
      </c>
      <c r="B298" s="64" t="s">
        <v>906</v>
      </c>
      <c r="C298" s="158">
        <v>22556.79</v>
      </c>
      <c r="D298" s="159">
        <v>75000</v>
      </c>
      <c r="F298" s="158">
        <v>23373.98</v>
      </c>
      <c r="G298" s="159">
        <v>75000</v>
      </c>
      <c r="I298" s="122">
        <v>25890.564560000006</v>
      </c>
      <c r="J298" s="321">
        <v>75000</v>
      </c>
      <c r="K298" s="100">
        <v>20669.799279999996</v>
      </c>
      <c r="L298" s="101">
        <v>21160.757503999994</v>
      </c>
      <c r="M298" s="102">
        <v>75000</v>
      </c>
      <c r="N298" s="103">
        <v>75000</v>
      </c>
      <c r="O298" s="103">
        <f t="shared" si="68"/>
        <v>23145.166799999999</v>
      </c>
      <c r="P298" s="100">
        <f t="shared" si="69"/>
        <v>25185.920883200004</v>
      </c>
      <c r="Q298" s="122">
        <f t="shared" si="61"/>
        <v>22131.613558399997</v>
      </c>
      <c r="R298" s="101">
        <f t="shared" si="62"/>
        <v>21023.289201279993</v>
      </c>
      <c r="S298" s="103">
        <f t="shared" si="70"/>
        <v>75000</v>
      </c>
      <c r="T298" s="100">
        <f t="shared" si="71"/>
        <v>75000</v>
      </c>
      <c r="U298" s="122">
        <f t="shared" si="63"/>
        <v>75000</v>
      </c>
      <c r="V298" s="101">
        <f t="shared" si="64"/>
        <v>75000</v>
      </c>
      <c r="X298" s="105">
        <v>25890.564560000006</v>
      </c>
      <c r="Y298" s="107">
        <v>75000</v>
      </c>
      <c r="Z298" s="104">
        <v>20669.799279999996</v>
      </c>
      <c r="AA298" s="105">
        <v>21160.757503999994</v>
      </c>
      <c r="AB298" s="106">
        <v>75000</v>
      </c>
      <c r="AC298" s="107">
        <v>75000</v>
      </c>
      <c r="AD298" s="107">
        <f t="shared" si="65"/>
        <v>25185.920883200004</v>
      </c>
      <c r="AE298" s="107">
        <f t="shared" si="66"/>
        <v>22131.613558399997</v>
      </c>
      <c r="AF298" s="107">
        <f t="shared" si="72"/>
        <v>21023.289201279993</v>
      </c>
      <c r="AG298" s="107">
        <f t="shared" si="67"/>
        <v>75000</v>
      </c>
      <c r="AH298" s="107">
        <f t="shared" si="73"/>
        <v>75000</v>
      </c>
      <c r="AI298" s="107">
        <f t="shared" si="74"/>
        <v>75000</v>
      </c>
    </row>
    <row r="299" spans="1:35">
      <c r="A299" s="64" t="s">
        <v>85</v>
      </c>
      <c r="B299" s="64" t="s">
        <v>907</v>
      </c>
      <c r="C299" s="158">
        <v>711571.17</v>
      </c>
      <c r="D299" s="159">
        <v>2893033.83</v>
      </c>
      <c r="F299" s="158">
        <v>713344.3</v>
      </c>
      <c r="G299" s="159">
        <v>5000000</v>
      </c>
      <c r="I299" s="122">
        <v>646098.68750000012</v>
      </c>
      <c r="J299" s="321">
        <v>5000000</v>
      </c>
      <c r="K299" s="100">
        <v>490550.08840000012</v>
      </c>
      <c r="L299" s="101">
        <v>392721.72230000002</v>
      </c>
      <c r="M299" s="102">
        <v>5000000</v>
      </c>
      <c r="N299" s="103">
        <v>5000000</v>
      </c>
      <c r="O299" s="103">
        <f t="shared" si="68"/>
        <v>712847.8236</v>
      </c>
      <c r="P299" s="100">
        <f t="shared" si="69"/>
        <v>664927.45900000003</v>
      </c>
      <c r="Q299" s="122">
        <f t="shared" si="61"/>
        <v>534103.69614800008</v>
      </c>
      <c r="R299" s="101">
        <f t="shared" si="62"/>
        <v>420113.66480800009</v>
      </c>
      <c r="S299" s="103">
        <f t="shared" si="70"/>
        <v>4001719.4286540002</v>
      </c>
      <c r="T299" s="100">
        <f t="shared" si="71"/>
        <v>5000000</v>
      </c>
      <c r="U299" s="122">
        <f t="shared" si="63"/>
        <v>5000000</v>
      </c>
      <c r="V299" s="101">
        <f t="shared" si="64"/>
        <v>5000000</v>
      </c>
      <c r="X299" s="105">
        <v>646098.68750000012</v>
      </c>
      <c r="Y299" s="107">
        <v>5000000</v>
      </c>
      <c r="Z299" s="104">
        <v>490550.08840000012</v>
      </c>
      <c r="AA299" s="105">
        <v>392721.72230000002</v>
      </c>
      <c r="AB299" s="106">
        <v>5000000</v>
      </c>
      <c r="AC299" s="107">
        <v>5000000</v>
      </c>
      <c r="AD299" s="107">
        <f t="shared" si="65"/>
        <v>664927.45900000003</v>
      </c>
      <c r="AE299" s="107">
        <f t="shared" si="66"/>
        <v>534103.69614800008</v>
      </c>
      <c r="AF299" s="107">
        <f t="shared" si="72"/>
        <v>420113.66480800009</v>
      </c>
      <c r="AG299" s="107">
        <f t="shared" si="67"/>
        <v>5000000</v>
      </c>
      <c r="AH299" s="107">
        <f t="shared" si="73"/>
        <v>5000000</v>
      </c>
      <c r="AI299" s="107">
        <f t="shared" si="74"/>
        <v>5000000</v>
      </c>
    </row>
    <row r="300" spans="1:35">
      <c r="A300" s="64" t="s">
        <v>591</v>
      </c>
      <c r="B300" s="64" t="s">
        <v>908</v>
      </c>
      <c r="C300" s="158">
        <v>15989419.27</v>
      </c>
      <c r="D300" s="159">
        <v>7997845.7340000002</v>
      </c>
      <c r="F300" s="158">
        <v>16668010.810000001</v>
      </c>
      <c r="G300" s="159">
        <v>14199905.404999999</v>
      </c>
      <c r="I300" s="122">
        <v>16638355.108099999</v>
      </c>
      <c r="J300" s="321">
        <v>14694709</v>
      </c>
      <c r="K300" s="100">
        <v>17013478.537900001</v>
      </c>
      <c r="L300" s="101">
        <v>17673618.245200001</v>
      </c>
      <c r="M300" s="102">
        <v>15282497</v>
      </c>
      <c r="N300" s="103">
        <v>15893797</v>
      </c>
      <c r="O300" s="103">
        <f t="shared" si="68"/>
        <v>16478005.1788</v>
      </c>
      <c r="P300" s="100">
        <f t="shared" si="69"/>
        <v>16646658.704631999</v>
      </c>
      <c r="Q300" s="122">
        <f t="shared" si="61"/>
        <v>16908443.977556001</v>
      </c>
      <c r="R300" s="101">
        <f t="shared" si="62"/>
        <v>17488779.127156001</v>
      </c>
      <c r="S300" s="103">
        <f t="shared" si="70"/>
        <v>11261369.5328802</v>
      </c>
      <c r="T300" s="100">
        <f t="shared" si="71"/>
        <v>14460271.056688998</v>
      </c>
      <c r="U300" s="122">
        <f t="shared" si="63"/>
        <v>15004003.045600001</v>
      </c>
      <c r="V300" s="101">
        <f t="shared" si="64"/>
        <v>15604163.059999999</v>
      </c>
      <c r="X300" s="105">
        <v>16638355.108099999</v>
      </c>
      <c r="Y300" s="107">
        <v>14694709</v>
      </c>
      <c r="Z300" s="104">
        <v>17013478.537900001</v>
      </c>
      <c r="AA300" s="105">
        <v>17673618.245200001</v>
      </c>
      <c r="AB300" s="106">
        <v>15282497</v>
      </c>
      <c r="AC300" s="107">
        <v>15893797</v>
      </c>
      <c r="AD300" s="107">
        <f t="shared" si="65"/>
        <v>16646658.704631999</v>
      </c>
      <c r="AE300" s="107">
        <f t="shared" si="66"/>
        <v>16908443.977556001</v>
      </c>
      <c r="AF300" s="107">
        <f t="shared" si="72"/>
        <v>17488779.127156001</v>
      </c>
      <c r="AG300" s="107">
        <f t="shared" si="67"/>
        <v>14460271.056688998</v>
      </c>
      <c r="AH300" s="107">
        <f t="shared" si="73"/>
        <v>15004003.045600001</v>
      </c>
      <c r="AI300" s="107">
        <f t="shared" si="74"/>
        <v>15604163.059999999</v>
      </c>
    </row>
    <row r="301" spans="1:35">
      <c r="A301" s="64" t="s">
        <v>513</v>
      </c>
      <c r="B301" s="64" t="s">
        <v>909</v>
      </c>
      <c r="C301" s="158">
        <v>3437013.69</v>
      </c>
      <c r="D301" s="159">
        <v>5042276.3085000003</v>
      </c>
      <c r="F301" s="158">
        <v>3486203.32</v>
      </c>
      <c r="G301" s="159">
        <v>9088866.6724999994</v>
      </c>
      <c r="I301" s="122">
        <v>3212902.6505000005</v>
      </c>
      <c r="J301" s="321">
        <v>10017575.73</v>
      </c>
      <c r="K301" s="100">
        <v>3053122.0707000005</v>
      </c>
      <c r="L301" s="101">
        <v>2982220.3859000001</v>
      </c>
      <c r="M301" s="102">
        <v>10716295.84</v>
      </c>
      <c r="N301" s="103">
        <v>11513456.1525</v>
      </c>
      <c r="O301" s="103">
        <f t="shared" si="68"/>
        <v>3472430.2236000001</v>
      </c>
      <c r="P301" s="100">
        <f t="shared" si="69"/>
        <v>3289426.8379600001</v>
      </c>
      <c r="Q301" s="122">
        <f t="shared" si="61"/>
        <v>3097860.6330440007</v>
      </c>
      <c r="R301" s="101">
        <f t="shared" si="62"/>
        <v>3002072.8576440001</v>
      </c>
      <c r="S301" s="103">
        <f t="shared" si="70"/>
        <v>7171592.1580368001</v>
      </c>
      <c r="T301" s="100">
        <f t="shared" si="71"/>
        <v>9577553.3785564993</v>
      </c>
      <c r="U301" s="122">
        <f t="shared" si="63"/>
        <v>10385242.251882002</v>
      </c>
      <c r="V301" s="101">
        <f t="shared" si="64"/>
        <v>11135761.596437499</v>
      </c>
      <c r="X301" s="105">
        <v>3212902.6505000005</v>
      </c>
      <c r="Y301" s="107">
        <v>10017575.73</v>
      </c>
      <c r="Z301" s="104">
        <v>3053122.0707000005</v>
      </c>
      <c r="AA301" s="105">
        <v>2982220.3859000001</v>
      </c>
      <c r="AB301" s="106">
        <v>10716295.84</v>
      </c>
      <c r="AC301" s="107">
        <v>11513456.1525</v>
      </c>
      <c r="AD301" s="107">
        <f t="shared" si="65"/>
        <v>3289426.8379600001</v>
      </c>
      <c r="AE301" s="107">
        <f t="shared" si="66"/>
        <v>3097860.6330440007</v>
      </c>
      <c r="AF301" s="107">
        <f t="shared" si="72"/>
        <v>3002072.8576440001</v>
      </c>
      <c r="AG301" s="107">
        <f t="shared" si="67"/>
        <v>9577553.3785564993</v>
      </c>
      <c r="AH301" s="107">
        <f t="shared" si="73"/>
        <v>10385242.251882002</v>
      </c>
      <c r="AI301" s="107">
        <f t="shared" si="74"/>
        <v>11135761.596437499</v>
      </c>
    </row>
    <row r="302" spans="1:35">
      <c r="A302" s="64" t="s">
        <v>609</v>
      </c>
      <c r="B302" s="64" t="s">
        <v>910</v>
      </c>
      <c r="C302" s="158">
        <v>1213377.3600000001</v>
      </c>
      <c r="D302" s="159">
        <v>719957.63699999999</v>
      </c>
      <c r="F302" s="158">
        <v>1270656.58</v>
      </c>
      <c r="G302" s="159">
        <v>900000</v>
      </c>
      <c r="I302" s="122">
        <v>1242995.1537000001</v>
      </c>
      <c r="J302" s="321">
        <v>1100000</v>
      </c>
      <c r="K302" s="100">
        <v>1269624.4767</v>
      </c>
      <c r="L302" s="101">
        <v>1341886.8202000002</v>
      </c>
      <c r="M302" s="102">
        <v>1100000</v>
      </c>
      <c r="N302" s="103">
        <v>1100000</v>
      </c>
      <c r="O302" s="103">
        <f t="shared" si="68"/>
        <v>1254618.3984000001</v>
      </c>
      <c r="P302" s="100">
        <f t="shared" si="69"/>
        <v>1250740.3530640001</v>
      </c>
      <c r="Q302" s="122">
        <f t="shared" si="61"/>
        <v>1262168.2662599999</v>
      </c>
      <c r="R302" s="101">
        <f t="shared" si="62"/>
        <v>1321653.3640200002</v>
      </c>
      <c r="S302" s="103">
        <f t="shared" si="70"/>
        <v>814695.92841059994</v>
      </c>
      <c r="T302" s="100">
        <f t="shared" si="71"/>
        <v>1005240</v>
      </c>
      <c r="U302" s="122">
        <f t="shared" si="63"/>
        <v>1100000</v>
      </c>
      <c r="V302" s="101">
        <f t="shared" si="64"/>
        <v>1100000</v>
      </c>
      <c r="X302" s="105">
        <v>1242995.1537000001</v>
      </c>
      <c r="Y302" s="107">
        <v>1100000</v>
      </c>
      <c r="Z302" s="104">
        <v>1269624.4767</v>
      </c>
      <c r="AA302" s="105">
        <v>1341886.8202000002</v>
      </c>
      <c r="AB302" s="106">
        <v>1100000</v>
      </c>
      <c r="AC302" s="107">
        <v>1100000</v>
      </c>
      <c r="AD302" s="107">
        <f t="shared" si="65"/>
        <v>1250740.3530640001</v>
      </c>
      <c r="AE302" s="107">
        <f t="shared" si="66"/>
        <v>1262168.2662599999</v>
      </c>
      <c r="AF302" s="107">
        <f t="shared" si="72"/>
        <v>1321653.3640200002</v>
      </c>
      <c r="AG302" s="107">
        <f t="shared" si="67"/>
        <v>1005240</v>
      </c>
      <c r="AH302" s="107">
        <f t="shared" si="73"/>
        <v>1100000</v>
      </c>
      <c r="AI302" s="107">
        <f t="shared" si="74"/>
        <v>1100000</v>
      </c>
    </row>
    <row r="303" spans="1:35">
      <c r="A303" s="64" t="s">
        <v>1145</v>
      </c>
      <c r="B303" s="64" t="s">
        <v>1454</v>
      </c>
      <c r="C303" s="158">
        <v>0</v>
      </c>
      <c r="D303" s="159">
        <v>0</v>
      </c>
      <c r="F303" s="158">
        <v>0</v>
      </c>
      <c r="G303" s="159">
        <v>0</v>
      </c>
      <c r="I303" s="122">
        <v>0</v>
      </c>
      <c r="J303" s="321">
        <v>0</v>
      </c>
      <c r="K303" s="100">
        <v>35074.231706474828</v>
      </c>
      <c r="L303" s="101">
        <v>35747.067859970492</v>
      </c>
      <c r="M303" s="102">
        <v>0</v>
      </c>
      <c r="N303" s="103">
        <v>0</v>
      </c>
      <c r="O303" s="103">
        <f t="shared" si="68"/>
        <v>0</v>
      </c>
      <c r="P303" s="100">
        <f t="shared" si="69"/>
        <v>0</v>
      </c>
      <c r="Q303" s="122">
        <f t="shared" si="61"/>
        <v>25253.446828661876</v>
      </c>
      <c r="R303" s="101">
        <f t="shared" si="62"/>
        <v>35558.67373699171</v>
      </c>
      <c r="S303" s="103">
        <f t="shared" si="70"/>
        <v>0</v>
      </c>
      <c r="T303" s="100">
        <f t="shared" si="71"/>
        <v>0</v>
      </c>
      <c r="U303" s="122">
        <f t="shared" si="63"/>
        <v>0</v>
      </c>
      <c r="V303" s="101">
        <f t="shared" si="64"/>
        <v>0</v>
      </c>
      <c r="X303" s="105">
        <v>0</v>
      </c>
      <c r="Y303" s="107">
        <v>0</v>
      </c>
      <c r="Z303" s="104">
        <v>35074.231706474828</v>
      </c>
      <c r="AA303" s="105">
        <v>35747.067859970492</v>
      </c>
      <c r="AB303" s="106">
        <v>0</v>
      </c>
      <c r="AC303" s="107">
        <v>0</v>
      </c>
      <c r="AD303" s="107">
        <f t="shared" ref="AD303:AD309" si="75">(0.28*F303)+(0.72*X303)</f>
        <v>0</v>
      </c>
      <c r="AE303" s="107">
        <f t="shared" si="66"/>
        <v>25253.446828661876</v>
      </c>
      <c r="AF303" s="107">
        <f t="shared" si="72"/>
        <v>35558.67373699171</v>
      </c>
      <c r="AG303" s="107">
        <f t="shared" ref="AG303:AG309" si="76">(0.4738*G303)+(0.5262*Y303)</f>
        <v>0</v>
      </c>
      <c r="AH303" s="107">
        <f t="shared" si="73"/>
        <v>0</v>
      </c>
      <c r="AI303" s="107">
        <f t="shared" si="74"/>
        <v>0</v>
      </c>
    </row>
    <row r="304" spans="1:35">
      <c r="A304" s="64" t="s">
        <v>1144</v>
      </c>
      <c r="B304" s="64" t="s">
        <v>1455</v>
      </c>
      <c r="C304" s="158">
        <v>0</v>
      </c>
      <c r="D304" s="159">
        <v>0</v>
      </c>
      <c r="F304" s="158">
        <v>0</v>
      </c>
      <c r="G304" s="159">
        <v>0</v>
      </c>
      <c r="I304" s="122">
        <v>0</v>
      </c>
      <c r="J304" s="321">
        <v>0</v>
      </c>
      <c r="K304" s="100">
        <v>797538.74687767331</v>
      </c>
      <c r="L304" s="101">
        <v>839535.82064442011</v>
      </c>
      <c r="M304" s="102">
        <v>0</v>
      </c>
      <c r="N304" s="103">
        <v>0</v>
      </c>
      <c r="O304" s="103">
        <f t="shared" si="68"/>
        <v>0</v>
      </c>
      <c r="P304" s="100">
        <f t="shared" si="69"/>
        <v>0</v>
      </c>
      <c r="Q304" s="122">
        <f t="shared" si="61"/>
        <v>574227.89775192481</v>
      </c>
      <c r="R304" s="101">
        <f t="shared" si="62"/>
        <v>827776.6399897309</v>
      </c>
      <c r="S304" s="103">
        <f t="shared" si="70"/>
        <v>0</v>
      </c>
      <c r="T304" s="100">
        <f t="shared" si="71"/>
        <v>0</v>
      </c>
      <c r="U304" s="122">
        <f t="shared" si="63"/>
        <v>0</v>
      </c>
      <c r="V304" s="101">
        <f t="shared" si="64"/>
        <v>0</v>
      </c>
      <c r="X304" s="105">
        <v>0</v>
      </c>
      <c r="Y304" s="107">
        <v>0</v>
      </c>
      <c r="Z304" s="104">
        <v>797538.74687767331</v>
      </c>
      <c r="AA304" s="105">
        <v>839535.82064442011</v>
      </c>
      <c r="AB304" s="106">
        <v>0</v>
      </c>
      <c r="AC304" s="107">
        <v>0</v>
      </c>
      <c r="AD304" s="107">
        <f t="shared" si="75"/>
        <v>0</v>
      </c>
      <c r="AE304" s="107">
        <f t="shared" si="66"/>
        <v>574227.89775192481</v>
      </c>
      <c r="AF304" s="107">
        <f t="shared" si="72"/>
        <v>827776.6399897309</v>
      </c>
      <c r="AG304" s="107">
        <f t="shared" si="76"/>
        <v>0</v>
      </c>
      <c r="AH304" s="107">
        <f t="shared" si="73"/>
        <v>0</v>
      </c>
      <c r="AI304" s="107">
        <f t="shared" si="74"/>
        <v>0</v>
      </c>
    </row>
    <row r="305" spans="1:35">
      <c r="A305" s="64" t="s">
        <v>1126</v>
      </c>
      <c r="B305" s="64" t="s">
        <v>1456</v>
      </c>
      <c r="C305" s="158">
        <v>0</v>
      </c>
      <c r="D305" s="159">
        <v>0</v>
      </c>
      <c r="F305" s="158">
        <v>0</v>
      </c>
      <c r="G305" s="159">
        <v>0</v>
      </c>
      <c r="I305" s="122">
        <v>0</v>
      </c>
      <c r="J305" s="321">
        <v>0</v>
      </c>
      <c r="K305" s="100">
        <v>222202.35080515701</v>
      </c>
      <c r="L305" s="101">
        <v>234615.16160000002</v>
      </c>
      <c r="M305" s="102">
        <v>0</v>
      </c>
      <c r="N305" s="103">
        <v>0</v>
      </c>
      <c r="O305" s="103">
        <f t="shared" si="68"/>
        <v>0</v>
      </c>
      <c r="P305" s="100">
        <f t="shared" si="69"/>
        <v>0</v>
      </c>
      <c r="Q305" s="122">
        <f t="shared" si="61"/>
        <v>159985.69257971304</v>
      </c>
      <c r="R305" s="101">
        <f t="shared" si="62"/>
        <v>231139.57457744397</v>
      </c>
      <c r="S305" s="103">
        <f t="shared" si="70"/>
        <v>0</v>
      </c>
      <c r="T305" s="100">
        <f t="shared" si="71"/>
        <v>0</v>
      </c>
      <c r="U305" s="122">
        <f t="shared" si="63"/>
        <v>0</v>
      </c>
      <c r="V305" s="101">
        <f t="shared" si="64"/>
        <v>0</v>
      </c>
      <c r="X305" s="105">
        <v>0</v>
      </c>
      <c r="Y305" s="107">
        <v>0</v>
      </c>
      <c r="Z305" s="104">
        <v>222202.35080515701</v>
      </c>
      <c r="AA305" s="105">
        <v>234615.16160000002</v>
      </c>
      <c r="AB305" s="106">
        <v>0</v>
      </c>
      <c r="AC305" s="107">
        <v>0</v>
      </c>
      <c r="AD305" s="107">
        <f t="shared" si="75"/>
        <v>0</v>
      </c>
      <c r="AE305" s="107">
        <f t="shared" si="66"/>
        <v>159985.69257971304</v>
      </c>
      <c r="AF305" s="107">
        <f t="shared" si="72"/>
        <v>231139.57457744397</v>
      </c>
      <c r="AG305" s="107">
        <f t="shared" si="76"/>
        <v>0</v>
      </c>
      <c r="AH305" s="107">
        <f t="shared" si="73"/>
        <v>0</v>
      </c>
      <c r="AI305" s="107">
        <f t="shared" si="74"/>
        <v>0</v>
      </c>
    </row>
    <row r="306" spans="1:35">
      <c r="A306" s="64" t="s">
        <v>53</v>
      </c>
      <c r="B306" s="64" t="s">
        <v>1457</v>
      </c>
      <c r="C306" s="158">
        <v>0</v>
      </c>
      <c r="D306" s="159">
        <v>0</v>
      </c>
      <c r="F306" s="158">
        <v>0</v>
      </c>
      <c r="G306" s="159">
        <v>0</v>
      </c>
      <c r="I306" s="122">
        <v>0</v>
      </c>
      <c r="J306" s="321">
        <v>0</v>
      </c>
      <c r="K306" s="100">
        <v>26025.417575539501</v>
      </c>
      <c r="L306" s="101">
        <v>26605.280915148982</v>
      </c>
      <c r="M306" s="102">
        <v>0</v>
      </c>
      <c r="N306" s="103">
        <v>0</v>
      </c>
      <c r="O306" s="103">
        <f t="shared" si="68"/>
        <v>0</v>
      </c>
      <c r="P306" s="100">
        <f t="shared" si="69"/>
        <v>0</v>
      </c>
      <c r="Q306" s="122">
        <f t="shared" si="61"/>
        <v>18738.30065438844</v>
      </c>
      <c r="R306" s="101">
        <f t="shared" si="62"/>
        <v>26442.919180058328</v>
      </c>
      <c r="S306" s="103">
        <f t="shared" si="70"/>
        <v>0</v>
      </c>
      <c r="T306" s="100">
        <f t="shared" si="71"/>
        <v>0</v>
      </c>
      <c r="U306" s="122">
        <f t="shared" si="63"/>
        <v>0</v>
      </c>
      <c r="V306" s="101">
        <f t="shared" si="64"/>
        <v>0</v>
      </c>
      <c r="X306" s="105">
        <v>0</v>
      </c>
      <c r="Y306" s="107">
        <v>0</v>
      </c>
      <c r="Z306" s="104">
        <v>26025.417575539501</v>
      </c>
      <c r="AA306" s="105">
        <v>26605.280915148982</v>
      </c>
      <c r="AB306" s="106">
        <v>0</v>
      </c>
      <c r="AC306" s="107">
        <v>0</v>
      </c>
      <c r="AD306" s="107">
        <f t="shared" si="75"/>
        <v>0</v>
      </c>
      <c r="AE306" s="107">
        <f t="shared" si="66"/>
        <v>18738.30065438844</v>
      </c>
      <c r="AF306" s="107">
        <f t="shared" si="72"/>
        <v>26442.919180058328</v>
      </c>
      <c r="AG306" s="107">
        <f t="shared" si="76"/>
        <v>0</v>
      </c>
      <c r="AH306" s="107">
        <f t="shared" si="73"/>
        <v>0</v>
      </c>
      <c r="AI306" s="107">
        <f t="shared" si="74"/>
        <v>0</v>
      </c>
    </row>
    <row r="307" spans="1:35">
      <c r="A307" s="64" t="s">
        <v>223</v>
      </c>
      <c r="B307" s="64" t="s">
        <v>1458</v>
      </c>
      <c r="C307" s="158">
        <v>0</v>
      </c>
      <c r="D307" s="159">
        <v>0</v>
      </c>
      <c r="F307" s="158">
        <v>0</v>
      </c>
      <c r="G307" s="159">
        <v>0</v>
      </c>
      <c r="I307" s="122">
        <v>0</v>
      </c>
      <c r="J307" s="321">
        <v>0</v>
      </c>
      <c r="K307" s="100">
        <v>883318.28649999993</v>
      </c>
      <c r="L307" s="101">
        <v>921280.58880000003</v>
      </c>
      <c r="M307" s="102">
        <v>0</v>
      </c>
      <c r="N307" s="103">
        <v>0</v>
      </c>
      <c r="O307" s="103">
        <f t="shared" si="68"/>
        <v>0</v>
      </c>
      <c r="P307" s="100">
        <f t="shared" si="69"/>
        <v>0</v>
      </c>
      <c r="Q307" s="122">
        <f t="shared" si="61"/>
        <v>635989.16627999989</v>
      </c>
      <c r="R307" s="101">
        <f t="shared" si="62"/>
        <v>910651.14415599999</v>
      </c>
      <c r="S307" s="103">
        <f t="shared" si="70"/>
        <v>0</v>
      </c>
      <c r="T307" s="100">
        <f t="shared" si="71"/>
        <v>0</v>
      </c>
      <c r="U307" s="122">
        <f t="shared" si="63"/>
        <v>0</v>
      </c>
      <c r="V307" s="101">
        <f t="shared" si="64"/>
        <v>0</v>
      </c>
      <c r="X307" s="105">
        <v>0</v>
      </c>
      <c r="Y307" s="107">
        <v>0</v>
      </c>
      <c r="Z307" s="104">
        <v>883318.28649999993</v>
      </c>
      <c r="AA307" s="105">
        <v>921280.58880000003</v>
      </c>
      <c r="AB307" s="106">
        <v>0</v>
      </c>
      <c r="AC307" s="107">
        <v>0</v>
      </c>
      <c r="AD307" s="107">
        <f t="shared" si="75"/>
        <v>0</v>
      </c>
      <c r="AE307" s="107">
        <f t="shared" si="66"/>
        <v>635989.16627999989</v>
      </c>
      <c r="AF307" s="107">
        <f t="shared" si="72"/>
        <v>910651.14415599999</v>
      </c>
      <c r="AG307" s="107">
        <f t="shared" si="76"/>
        <v>0</v>
      </c>
      <c r="AH307" s="107">
        <f t="shared" si="73"/>
        <v>0</v>
      </c>
      <c r="AI307" s="107">
        <f t="shared" si="74"/>
        <v>0</v>
      </c>
    </row>
    <row r="308" spans="1:35">
      <c r="A308" s="64" t="s">
        <v>239</v>
      </c>
      <c r="B308" s="64" t="s">
        <v>1459</v>
      </c>
      <c r="C308" s="158">
        <v>0</v>
      </c>
      <c r="D308" s="159">
        <v>0</v>
      </c>
      <c r="F308" s="158">
        <v>0</v>
      </c>
      <c r="G308" s="159">
        <v>0</v>
      </c>
      <c r="I308" s="122">
        <v>0</v>
      </c>
      <c r="J308" s="321">
        <v>0</v>
      </c>
      <c r="K308" s="100">
        <v>138146.3461</v>
      </c>
      <c r="L308" s="101">
        <v>141047.60179999997</v>
      </c>
      <c r="M308" s="102">
        <v>0</v>
      </c>
      <c r="N308" s="103">
        <v>0</v>
      </c>
      <c r="O308" s="103">
        <f t="shared" si="68"/>
        <v>0</v>
      </c>
      <c r="P308" s="100">
        <f t="shared" si="69"/>
        <v>0</v>
      </c>
      <c r="Q308" s="122">
        <f t="shared" si="61"/>
        <v>99465.369191999998</v>
      </c>
      <c r="R308" s="101">
        <f t="shared" si="62"/>
        <v>140235.25020399998</v>
      </c>
      <c r="S308" s="103">
        <f t="shared" si="70"/>
        <v>0</v>
      </c>
      <c r="T308" s="100">
        <f t="shared" si="71"/>
        <v>0</v>
      </c>
      <c r="U308" s="122">
        <f t="shared" si="63"/>
        <v>0</v>
      </c>
      <c r="V308" s="101">
        <f t="shared" si="64"/>
        <v>0</v>
      </c>
      <c r="X308" s="105">
        <v>0</v>
      </c>
      <c r="Y308" s="107">
        <v>0</v>
      </c>
      <c r="Z308" s="104">
        <v>138146.3461</v>
      </c>
      <c r="AA308" s="105">
        <v>141047.60179999997</v>
      </c>
      <c r="AB308" s="106">
        <v>0</v>
      </c>
      <c r="AC308" s="107">
        <v>0</v>
      </c>
      <c r="AD308" s="107">
        <f t="shared" si="75"/>
        <v>0</v>
      </c>
      <c r="AE308" s="107">
        <f t="shared" si="66"/>
        <v>99465.369191999998</v>
      </c>
      <c r="AF308" s="107">
        <f t="shared" si="72"/>
        <v>140235.25020399998</v>
      </c>
      <c r="AG308" s="107">
        <f t="shared" si="76"/>
        <v>0</v>
      </c>
      <c r="AH308" s="107">
        <f t="shared" si="73"/>
        <v>0</v>
      </c>
      <c r="AI308" s="107">
        <f t="shared" si="74"/>
        <v>0</v>
      </c>
    </row>
    <row r="309" spans="1:35">
      <c r="A309" s="64" t="s">
        <v>559</v>
      </c>
      <c r="B309" s="64" t="s">
        <v>1460</v>
      </c>
      <c r="C309" s="158">
        <v>0</v>
      </c>
      <c r="D309" s="159">
        <v>0</v>
      </c>
      <c r="F309" s="158">
        <v>0</v>
      </c>
      <c r="G309" s="159">
        <v>0</v>
      </c>
      <c r="I309" s="122">
        <v>0</v>
      </c>
      <c r="J309" s="321">
        <v>0</v>
      </c>
      <c r="K309" s="100">
        <v>629389.95459999994</v>
      </c>
      <c r="L309" s="101">
        <v>656432.55240000004</v>
      </c>
      <c r="M309" s="102">
        <v>0</v>
      </c>
      <c r="N309" s="103">
        <v>0</v>
      </c>
      <c r="O309" s="103">
        <f t="shared" si="68"/>
        <v>0</v>
      </c>
      <c r="P309" s="100">
        <f t="shared" si="69"/>
        <v>0</v>
      </c>
      <c r="Q309" s="122">
        <f t="shared" si="61"/>
        <v>453160.76731199992</v>
      </c>
      <c r="R309" s="101">
        <f t="shared" si="62"/>
        <v>648860.62501600001</v>
      </c>
      <c r="S309" s="103">
        <f t="shared" si="70"/>
        <v>0</v>
      </c>
      <c r="T309" s="100">
        <f t="shared" si="71"/>
        <v>0</v>
      </c>
      <c r="U309" s="122">
        <f t="shared" si="63"/>
        <v>0</v>
      </c>
      <c r="V309" s="101">
        <f t="shared" si="64"/>
        <v>0</v>
      </c>
      <c r="X309" s="105">
        <v>0</v>
      </c>
      <c r="Y309" s="107">
        <v>0</v>
      </c>
      <c r="Z309" s="104">
        <v>629389.95459999994</v>
      </c>
      <c r="AA309" s="105">
        <v>656432.55240000004</v>
      </c>
      <c r="AB309" s="106">
        <v>0</v>
      </c>
      <c r="AC309" s="107">
        <v>0</v>
      </c>
      <c r="AD309" s="107">
        <f t="shared" si="75"/>
        <v>0</v>
      </c>
      <c r="AE309" s="107">
        <f t="shared" si="66"/>
        <v>453160.76731199992</v>
      </c>
      <c r="AF309" s="107">
        <f t="shared" si="72"/>
        <v>648860.62501600001</v>
      </c>
      <c r="AG309" s="107">
        <f t="shared" si="76"/>
        <v>0</v>
      </c>
      <c r="AH309" s="107">
        <f t="shared" si="73"/>
        <v>0</v>
      </c>
      <c r="AI309" s="107">
        <f t="shared" si="74"/>
        <v>0</v>
      </c>
    </row>
    <row r="310" spans="1:35">
      <c r="A310" s="108"/>
      <c r="B310" s="108"/>
    </row>
    <row r="311" spans="1:35">
      <c r="A311" s="108"/>
      <c r="B311" s="108"/>
    </row>
    <row r="312" spans="1:35">
      <c r="A312" s="108"/>
      <c r="B312" s="108"/>
    </row>
    <row r="313" spans="1:35">
      <c r="A313" s="108"/>
      <c r="B313" s="108"/>
    </row>
    <row r="314" spans="1:35">
      <c r="A314" s="108"/>
      <c r="B314" s="108"/>
    </row>
    <row r="315" spans="1:35">
      <c r="A315" s="108"/>
      <c r="B315" s="108"/>
    </row>
  </sheetData>
  <autoFilter ref="A7:W302" xr:uid="{00000000-0009-0000-0000-00000F000000}"/>
  <mergeCells count="12">
    <mergeCell ref="C3:D3"/>
    <mergeCell ref="M3:N3"/>
    <mergeCell ref="F3:G3"/>
    <mergeCell ref="O3:R3"/>
    <mergeCell ref="S3:V3"/>
    <mergeCell ref="AG3:AI3"/>
    <mergeCell ref="Z3:AA3"/>
    <mergeCell ref="AB3:AC3"/>
    <mergeCell ref="AD3:AF3"/>
    <mergeCell ref="I2:N2"/>
    <mergeCell ref="O2:V2"/>
    <mergeCell ref="K3:L3"/>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theme="5" tint="0.59999389629810485"/>
  </sheetPr>
  <dimension ref="A1:AB322"/>
  <sheetViews>
    <sheetView workbookViewId="0">
      <pane xSplit="2" ySplit="8" topLeftCell="C9" activePane="bottomRight" state="frozen"/>
      <selection activeCell="K5" sqref="K5:M318"/>
      <selection pane="topRight" activeCell="K5" sqref="K5:M318"/>
      <selection pane="bottomLeft" activeCell="K5" sqref="K5:M318"/>
      <selection pane="bottomRight" activeCell="K5" sqref="K5:M318"/>
    </sheetView>
  </sheetViews>
  <sheetFormatPr defaultRowHeight="15"/>
  <cols>
    <col min="1" max="1" width="7.7109375" style="13" bestFit="1" customWidth="1"/>
    <col min="2" max="2" width="32.85546875" style="13" bestFit="1" customWidth="1"/>
    <col min="3" max="3" width="14" style="13" customWidth="1"/>
    <col min="4" max="4" width="12.5703125" style="13" customWidth="1"/>
    <col min="5" max="6" width="13.140625" style="13" customWidth="1"/>
    <col min="7" max="8" width="14.85546875" style="13" customWidth="1"/>
    <col min="9" max="9" width="13.140625" style="13" customWidth="1"/>
    <col min="10" max="13" width="11.5703125" style="13" customWidth="1"/>
    <col min="14" max="14" width="12.28515625" style="13" customWidth="1"/>
    <col min="15" max="16" width="12.42578125" style="13" customWidth="1"/>
    <col min="17" max="17" width="13.85546875" style="13" bestFit="1" customWidth="1"/>
    <col min="18" max="18" width="11.5703125" style="13" customWidth="1"/>
    <col min="19" max="19" width="13.85546875" style="13" customWidth="1"/>
    <col min="20" max="20" width="12.42578125" style="13" customWidth="1"/>
    <col min="21" max="21" width="13.85546875" style="13" bestFit="1" customWidth="1"/>
    <col min="22" max="22" width="13.7109375" style="13" customWidth="1"/>
    <col min="23" max="23" width="11" style="13" customWidth="1"/>
    <col min="24" max="24" width="10.42578125" customWidth="1"/>
    <col min="25" max="26" width="13.140625" style="13" customWidth="1"/>
    <col min="27" max="28" width="13.85546875" style="13" bestFit="1" customWidth="1"/>
  </cols>
  <sheetData>
    <row r="1" spans="1:28">
      <c r="A1" s="8">
        <v>1</v>
      </c>
      <c r="B1" s="8">
        <f>A1+1</f>
        <v>2</v>
      </c>
      <c r="C1" s="8">
        <f t="shared" ref="C1:AB1" si="0">B1+1</f>
        <v>3</v>
      </c>
      <c r="D1" s="8">
        <f t="shared" si="0"/>
        <v>4</v>
      </c>
      <c r="E1" s="8">
        <f t="shared" si="0"/>
        <v>5</v>
      </c>
      <c r="F1" s="8">
        <f t="shared" si="0"/>
        <v>6</v>
      </c>
      <c r="G1" s="8">
        <f t="shared" si="0"/>
        <v>7</v>
      </c>
      <c r="H1" s="8">
        <f t="shared" si="0"/>
        <v>8</v>
      </c>
      <c r="I1" s="8">
        <f t="shared" si="0"/>
        <v>9</v>
      </c>
      <c r="J1" s="8">
        <f t="shared" si="0"/>
        <v>10</v>
      </c>
      <c r="K1" s="8">
        <f t="shared" si="0"/>
        <v>11</v>
      </c>
      <c r="L1" s="8">
        <f t="shared" si="0"/>
        <v>12</v>
      </c>
      <c r="M1" s="8">
        <f t="shared" si="0"/>
        <v>13</v>
      </c>
      <c r="N1" s="8">
        <f t="shared" si="0"/>
        <v>14</v>
      </c>
      <c r="O1" s="8">
        <f t="shared" si="0"/>
        <v>15</v>
      </c>
      <c r="P1" s="8">
        <f t="shared" si="0"/>
        <v>16</v>
      </c>
      <c r="Q1" s="8">
        <f t="shared" si="0"/>
        <v>17</v>
      </c>
      <c r="R1" s="8">
        <f t="shared" si="0"/>
        <v>18</v>
      </c>
      <c r="S1" s="8">
        <f t="shared" si="0"/>
        <v>19</v>
      </c>
      <c r="T1" s="8">
        <f t="shared" si="0"/>
        <v>20</v>
      </c>
      <c r="U1" s="8">
        <f t="shared" si="0"/>
        <v>21</v>
      </c>
      <c r="V1" s="8">
        <f t="shared" si="0"/>
        <v>22</v>
      </c>
      <c r="W1" s="8">
        <f t="shared" si="0"/>
        <v>23</v>
      </c>
      <c r="X1" s="8">
        <f t="shared" si="0"/>
        <v>24</v>
      </c>
      <c r="Y1" s="8">
        <f t="shared" si="0"/>
        <v>25</v>
      </c>
      <c r="Z1" s="8">
        <f t="shared" si="0"/>
        <v>26</v>
      </c>
      <c r="AA1" s="8">
        <f t="shared" si="0"/>
        <v>27</v>
      </c>
      <c r="AB1" s="8">
        <f t="shared" si="0"/>
        <v>28</v>
      </c>
    </row>
    <row r="2" spans="1:28" ht="21">
      <c r="A2" s="9" t="s">
        <v>637</v>
      </c>
      <c r="B2" s="8"/>
      <c r="C2" s="10"/>
      <c r="D2" s="10"/>
      <c r="E2" s="10"/>
      <c r="F2" s="10"/>
      <c r="G2" s="10"/>
      <c r="H2" s="10"/>
      <c r="I2" s="10"/>
      <c r="J2" s="10"/>
      <c r="K2" s="10"/>
      <c r="L2" s="10"/>
      <c r="M2" s="10"/>
      <c r="N2" s="10"/>
      <c r="O2" s="10"/>
      <c r="P2" s="10"/>
      <c r="Q2" s="10"/>
      <c r="R2" s="10"/>
      <c r="S2" s="10"/>
      <c r="T2" s="10"/>
      <c r="U2" s="10"/>
      <c r="V2" s="10"/>
      <c r="W2" s="10"/>
      <c r="X2" s="11"/>
      <c r="Y2" s="10"/>
      <c r="Z2" s="10"/>
      <c r="AA2" s="10"/>
      <c r="AB2" s="10"/>
    </row>
    <row r="3" spans="1:28" ht="15.75" thickBot="1">
      <c r="A3" s="12">
        <v>9</v>
      </c>
      <c r="B3" s="13">
        <v>315</v>
      </c>
      <c r="D3" s="15"/>
      <c r="E3" s="16"/>
      <c r="H3" s="14"/>
      <c r="W3"/>
    </row>
    <row r="4" spans="1:28" ht="13.5" customHeight="1">
      <c r="A4" s="17"/>
      <c r="B4" s="18"/>
      <c r="C4" s="520" t="s">
        <v>1377</v>
      </c>
      <c r="D4" s="19" t="s">
        <v>638</v>
      </c>
      <c r="E4" s="19"/>
      <c r="F4" s="20"/>
      <c r="G4" s="21" t="s">
        <v>639</v>
      </c>
      <c r="H4" s="55" t="s">
        <v>662</v>
      </c>
      <c r="I4" s="19" t="s">
        <v>640</v>
      </c>
      <c r="J4" s="20"/>
      <c r="K4" s="19" t="s">
        <v>641</v>
      </c>
      <c r="L4" s="19"/>
      <c r="M4" s="21" t="s">
        <v>642</v>
      </c>
      <c r="N4" s="21"/>
      <c r="O4" s="19" t="s">
        <v>643</v>
      </c>
      <c r="P4" s="19"/>
      <c r="Q4" s="19"/>
      <c r="R4" s="21"/>
      <c r="S4" s="19" t="s">
        <v>669</v>
      </c>
      <c r="T4" s="19"/>
      <c r="U4" s="19"/>
      <c r="V4" s="19"/>
      <c r="W4" s="19"/>
      <c r="X4" s="19"/>
      <c r="Y4" s="58"/>
      <c r="Z4" s="58"/>
      <c r="AA4" s="19"/>
      <c r="AB4" s="19"/>
    </row>
    <row r="5" spans="1:28" ht="30.75" thickBot="1">
      <c r="A5" s="22" t="s">
        <v>644</v>
      </c>
      <c r="B5" s="23" t="s">
        <v>645</v>
      </c>
      <c r="C5" s="521"/>
      <c r="D5" s="24" t="s">
        <v>646</v>
      </c>
      <c r="E5" s="24" t="s">
        <v>647</v>
      </c>
      <c r="F5" s="168" t="s">
        <v>1003</v>
      </c>
      <c r="G5" s="26" t="s">
        <v>648</v>
      </c>
      <c r="H5" s="56" t="s">
        <v>661</v>
      </c>
      <c r="I5" s="24" t="s">
        <v>649</v>
      </c>
      <c r="J5" s="25" t="s">
        <v>650</v>
      </c>
      <c r="K5" s="27" t="s">
        <v>652</v>
      </c>
      <c r="L5" s="27" t="s">
        <v>651</v>
      </c>
      <c r="M5" s="28" t="s">
        <v>653</v>
      </c>
      <c r="N5" s="26" t="s">
        <v>654</v>
      </c>
      <c r="O5" s="24" t="s">
        <v>655</v>
      </c>
      <c r="P5" s="24" t="s">
        <v>656</v>
      </c>
      <c r="Q5" s="24" t="s">
        <v>657</v>
      </c>
      <c r="R5" s="57" t="s">
        <v>658</v>
      </c>
      <c r="S5" s="24" t="s">
        <v>663</v>
      </c>
      <c r="T5" s="24" t="s">
        <v>664</v>
      </c>
      <c r="U5" s="24" t="s">
        <v>665</v>
      </c>
      <c r="V5" s="24" t="s">
        <v>666</v>
      </c>
      <c r="W5" s="29" t="s">
        <v>667</v>
      </c>
      <c r="X5" s="24" t="s">
        <v>668</v>
      </c>
      <c r="Y5" s="59" t="s">
        <v>670</v>
      </c>
      <c r="Z5" s="59" t="s">
        <v>998</v>
      </c>
      <c r="AA5" s="120" t="s">
        <v>1000</v>
      </c>
      <c r="AB5" s="120" t="s">
        <v>1057</v>
      </c>
    </row>
    <row r="6" spans="1:28" ht="15.75" thickBot="1">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30"/>
    </row>
    <row r="7" spans="1:28">
      <c r="A7" s="31" t="s">
        <v>659</v>
      </c>
      <c r="B7" s="32"/>
      <c r="C7" s="35">
        <f>SUM(C9:C325)</f>
        <v>1117225.9635727892</v>
      </c>
      <c r="D7" s="33">
        <f t="shared" ref="D7:V7" si="1">SUM(D9:D325)</f>
        <v>10873.246589003458</v>
      </c>
      <c r="E7" s="33">
        <f t="shared" si="1"/>
        <v>54429.073955253036</v>
      </c>
      <c r="F7" s="34">
        <f t="shared" si="1"/>
        <v>65302.320544256479</v>
      </c>
      <c r="G7" s="35">
        <f t="shared" si="1"/>
        <v>5033.4387829791704</v>
      </c>
      <c r="H7" s="33">
        <f t="shared" si="1"/>
        <v>70335.759327235603</v>
      </c>
      <c r="I7" s="34">
        <f t="shared" si="1"/>
        <v>24494.211137653121</v>
      </c>
      <c r="J7" s="33">
        <f t="shared" si="1"/>
        <v>1632.0605560594215</v>
      </c>
      <c r="K7" s="36">
        <f t="shared" si="1"/>
        <v>4788.2189857159146</v>
      </c>
      <c r="L7" s="34">
        <f t="shared" si="1"/>
        <v>77.579325054310416</v>
      </c>
      <c r="M7" s="35">
        <f t="shared" si="1"/>
        <v>29472.960469446771</v>
      </c>
      <c r="N7" s="37">
        <f>AVERAGE(N8:N325)</f>
        <v>0.50538917197452193</v>
      </c>
      <c r="O7" s="33">
        <f t="shared" si="1"/>
        <v>130304.48089449179</v>
      </c>
      <c r="P7" s="33">
        <f t="shared" si="1"/>
        <v>33028.462150769366</v>
      </c>
      <c r="Q7" s="33">
        <f t="shared" si="1"/>
        <v>1106172.0027185937</v>
      </c>
      <c r="R7" s="35">
        <f t="shared" si="1"/>
        <v>54939.41000000004</v>
      </c>
      <c r="S7" s="62">
        <f t="shared" si="1"/>
        <v>1117320.8250671132</v>
      </c>
      <c r="T7" s="62">
        <f t="shared" si="1"/>
        <v>9681.6221007961813</v>
      </c>
      <c r="U7" s="33">
        <f t="shared" si="1"/>
        <v>12504.287410295823</v>
      </c>
      <c r="V7" s="62">
        <f t="shared" si="1"/>
        <v>141765.07908667714</v>
      </c>
      <c r="W7" s="38">
        <f>V7/S7</f>
        <v>0.12687947445905867</v>
      </c>
      <c r="X7" s="38">
        <f>(Y7-T7-U7)/S7</f>
        <v>0.12303552499236967</v>
      </c>
      <c r="Y7" s="63">
        <f>SUM(Y9:Y325)</f>
        <v>159656.0638081319</v>
      </c>
      <c r="Z7" s="63">
        <f>SUM(Z9:Z325)</f>
        <v>163332.94304526114</v>
      </c>
      <c r="AA7" s="312">
        <f>SUM(AA9:AA325)</f>
        <v>487838.02707805578</v>
      </c>
      <c r="AB7" s="313">
        <f>SUM(AB9:AB325)</f>
        <v>332436.41627728415</v>
      </c>
    </row>
    <row r="8" spans="1:28" ht="7.5" customHeight="1">
      <c r="A8" s="39"/>
      <c r="B8" s="40"/>
      <c r="C8" s="43"/>
      <c r="D8" s="40"/>
      <c r="E8" s="40"/>
      <c r="F8" s="42"/>
      <c r="G8" s="43"/>
      <c r="H8" s="40"/>
      <c r="I8" s="40"/>
      <c r="J8" s="40"/>
      <c r="K8" s="44"/>
      <c r="L8" s="42"/>
      <c r="M8" s="43"/>
      <c r="N8" s="45"/>
      <c r="O8" s="40"/>
      <c r="P8" s="40"/>
      <c r="Q8" s="40"/>
      <c r="R8" s="43"/>
      <c r="S8" s="40"/>
      <c r="T8" s="40"/>
      <c r="U8" s="40"/>
      <c r="V8" s="40"/>
      <c r="W8" s="40"/>
      <c r="X8" s="60"/>
      <c r="Y8" s="41"/>
      <c r="Z8" s="41"/>
      <c r="AA8" s="40"/>
      <c r="AB8" s="40"/>
    </row>
    <row r="9" spans="1:28">
      <c r="A9" s="46" t="s">
        <v>3</v>
      </c>
      <c r="B9" s="46" t="s">
        <v>4</v>
      </c>
      <c r="C9" s="49">
        <v>57</v>
      </c>
      <c r="D9" s="47">
        <v>0</v>
      </c>
      <c r="E9" s="47">
        <v>2.71</v>
      </c>
      <c r="F9" s="48">
        <f>D9+E9</f>
        <v>2.71</v>
      </c>
      <c r="G9" s="49">
        <v>0</v>
      </c>
      <c r="H9" s="47">
        <f>SUM(F9:G9)</f>
        <v>2.71</v>
      </c>
      <c r="I9" s="47">
        <v>0</v>
      </c>
      <c r="J9" s="47">
        <v>0</v>
      </c>
      <c r="K9" s="50">
        <v>0</v>
      </c>
      <c r="L9" s="48">
        <v>0</v>
      </c>
      <c r="M9" s="49">
        <v>0</v>
      </c>
      <c r="N9" s="51">
        <v>0.72550000000000003</v>
      </c>
      <c r="O9" s="52">
        <v>0</v>
      </c>
      <c r="P9" s="52">
        <v>0</v>
      </c>
      <c r="Q9" s="52">
        <v>53.1</v>
      </c>
      <c r="R9" s="49">
        <v>2.85</v>
      </c>
      <c r="S9" s="52">
        <v>57</v>
      </c>
      <c r="T9" s="52">
        <v>0</v>
      </c>
      <c r="U9" s="52">
        <v>0</v>
      </c>
      <c r="V9" s="52">
        <v>3.5</v>
      </c>
      <c r="W9" s="53">
        <v>6.1403508771929821E-2</v>
      </c>
      <c r="X9" s="53">
        <v>6.1403508771929821E-2</v>
      </c>
      <c r="Y9" s="61">
        <f>(T9+U9)+(S9*X9)</f>
        <v>3.5</v>
      </c>
      <c r="Z9" s="61">
        <f>O9+P9</f>
        <v>0</v>
      </c>
      <c r="AA9" s="52">
        <f>Q9*N9</f>
        <v>38.524050000000003</v>
      </c>
      <c r="AB9" s="52">
        <v>13</v>
      </c>
    </row>
    <row r="10" spans="1:28">
      <c r="A10" s="46" t="s">
        <v>5</v>
      </c>
      <c r="B10" s="46" t="s">
        <v>6</v>
      </c>
      <c r="C10" s="49">
        <v>18.799999999999997</v>
      </c>
      <c r="D10" s="47">
        <v>0</v>
      </c>
      <c r="E10" s="47">
        <v>0</v>
      </c>
      <c r="F10" s="48">
        <f t="shared" ref="F10:F73" si="2">D10+E10</f>
        <v>0</v>
      </c>
      <c r="G10" s="49">
        <v>0</v>
      </c>
      <c r="H10" s="47">
        <f t="shared" ref="H10:H73" si="3">SUM(F10:G10)</f>
        <v>0</v>
      </c>
      <c r="I10" s="47">
        <v>0</v>
      </c>
      <c r="J10" s="47">
        <v>0</v>
      </c>
      <c r="K10" s="50">
        <v>0</v>
      </c>
      <c r="L10" s="48">
        <v>0</v>
      </c>
      <c r="M10" s="49">
        <v>0</v>
      </c>
      <c r="N10" s="51">
        <v>0.21429999999999999</v>
      </c>
      <c r="O10" s="52">
        <v>0</v>
      </c>
      <c r="P10" s="52">
        <v>0</v>
      </c>
      <c r="Q10" s="52">
        <v>12.5</v>
      </c>
      <c r="R10" s="49">
        <v>0.94</v>
      </c>
      <c r="S10" s="52">
        <v>18.8</v>
      </c>
      <c r="T10" s="52">
        <v>0</v>
      </c>
      <c r="U10" s="52">
        <v>0</v>
      </c>
      <c r="V10" s="52">
        <v>1</v>
      </c>
      <c r="W10" s="53">
        <v>5.3191489361702128E-2</v>
      </c>
      <c r="X10" s="53">
        <v>5.3191489361702128E-2</v>
      </c>
      <c r="Y10" s="61">
        <f t="shared" ref="Y10:Y73" si="4">(T10+U10)+(S10*X10)</f>
        <v>1</v>
      </c>
      <c r="Z10" s="61">
        <f t="shared" ref="Z10:Z73" si="5">O10+P10</f>
        <v>0</v>
      </c>
      <c r="AA10" s="52">
        <f t="shared" ref="AA10:AA73" si="6">Q10*N10</f>
        <v>2.67875</v>
      </c>
      <c r="AB10" s="52">
        <v>8.1999999999999993</v>
      </c>
    </row>
    <row r="11" spans="1:28">
      <c r="A11" s="46" t="s">
        <v>7</v>
      </c>
      <c r="B11" s="46" t="s">
        <v>8</v>
      </c>
      <c r="C11" s="49">
        <v>4566.6186364271189</v>
      </c>
      <c r="D11" s="47">
        <v>11.380187599160179</v>
      </c>
      <c r="E11" s="47">
        <v>202.47839996587481</v>
      </c>
      <c r="F11" s="48">
        <f t="shared" si="2"/>
        <v>213.85858756503498</v>
      </c>
      <c r="G11" s="49">
        <v>0</v>
      </c>
      <c r="H11" s="47">
        <f t="shared" si="3"/>
        <v>213.85858756503498</v>
      </c>
      <c r="I11" s="47">
        <v>58.154173575104508</v>
      </c>
      <c r="J11" s="47">
        <v>4.9624086245005756</v>
      </c>
      <c r="K11" s="50">
        <v>10.308873313626449</v>
      </c>
      <c r="L11" s="48">
        <v>0</v>
      </c>
      <c r="M11" s="49">
        <v>19.809207543831221</v>
      </c>
      <c r="N11" s="51">
        <v>0.81569999999999998</v>
      </c>
      <c r="O11" s="52">
        <v>1864.1879242141163</v>
      </c>
      <c r="P11" s="52">
        <v>308.5081940180857</v>
      </c>
      <c r="Q11" s="52">
        <v>4466.4810709453441</v>
      </c>
      <c r="R11" s="49">
        <v>228.33</v>
      </c>
      <c r="S11" s="52">
        <v>4589.3587981483533</v>
      </c>
      <c r="T11" s="52">
        <v>50.786361177424425</v>
      </c>
      <c r="U11" s="52">
        <v>57.861078157364148</v>
      </c>
      <c r="V11" s="52">
        <v>570.77805920299386</v>
      </c>
      <c r="W11" s="53">
        <v>0.12436989224579324</v>
      </c>
      <c r="X11" s="53">
        <v>0.12436989224579324</v>
      </c>
      <c r="Y11" s="61">
        <f t="shared" si="4"/>
        <v>679.42549853778246</v>
      </c>
      <c r="Z11" s="61">
        <f t="shared" si="5"/>
        <v>2172.696118232202</v>
      </c>
      <c r="AA11" s="52">
        <f t="shared" si="6"/>
        <v>3643.3086095701169</v>
      </c>
      <c r="AB11" s="52">
        <v>1417.9754175507755</v>
      </c>
    </row>
    <row r="12" spans="1:28">
      <c r="A12" s="46" t="s">
        <v>9</v>
      </c>
      <c r="B12" s="46" t="s">
        <v>10</v>
      </c>
      <c r="C12" s="49">
        <v>193.24084093778208</v>
      </c>
      <c r="D12" s="47">
        <v>6.9635428559692389</v>
      </c>
      <c r="E12" s="47">
        <v>12.390861453437282</v>
      </c>
      <c r="F12" s="48">
        <f t="shared" si="2"/>
        <v>19.354404309406519</v>
      </c>
      <c r="G12" s="49">
        <v>0</v>
      </c>
      <c r="H12" s="47">
        <f t="shared" si="3"/>
        <v>19.354404309406519</v>
      </c>
      <c r="I12" s="47">
        <v>0</v>
      </c>
      <c r="J12" s="47">
        <v>0</v>
      </c>
      <c r="K12" s="50">
        <v>0</v>
      </c>
      <c r="L12" s="48">
        <v>0</v>
      </c>
      <c r="M12" s="49">
        <v>0</v>
      </c>
      <c r="N12" s="51">
        <v>0.70589999999999997</v>
      </c>
      <c r="O12" s="52">
        <v>25.014177893358298</v>
      </c>
      <c r="P12" s="52">
        <v>4.042695417108412</v>
      </c>
      <c r="Q12" s="52">
        <v>200.04267597706701</v>
      </c>
      <c r="R12" s="49">
        <v>0</v>
      </c>
      <c r="S12" s="52">
        <v>193.24084093778208</v>
      </c>
      <c r="T12" s="52">
        <v>0</v>
      </c>
      <c r="U12" s="52">
        <v>0</v>
      </c>
      <c r="V12" s="52">
        <v>27.288194065481783</v>
      </c>
      <c r="W12" s="53">
        <v>0.14121338912133893</v>
      </c>
      <c r="X12" s="53">
        <v>0.13500000000000001</v>
      </c>
      <c r="Y12" s="61">
        <f t="shared" si="4"/>
        <v>26.087513526600581</v>
      </c>
      <c r="Z12" s="61">
        <f t="shared" si="5"/>
        <v>29.05687331046671</v>
      </c>
      <c r="AA12" s="52">
        <f t="shared" si="6"/>
        <v>141.21012497221159</v>
      </c>
      <c r="AB12" s="52">
        <v>65.693800528011693</v>
      </c>
    </row>
    <row r="13" spans="1:28">
      <c r="A13" s="46" t="s">
        <v>11</v>
      </c>
      <c r="B13" s="46" t="s">
        <v>12</v>
      </c>
      <c r="C13" s="49">
        <v>352.95763012919269</v>
      </c>
      <c r="D13" s="47">
        <v>12.128086251325236</v>
      </c>
      <c r="E13" s="47">
        <v>30.05744042620104</v>
      </c>
      <c r="F13" s="48">
        <f t="shared" si="2"/>
        <v>42.185526677526276</v>
      </c>
      <c r="G13" s="49">
        <v>0</v>
      </c>
      <c r="H13" s="47">
        <f t="shared" si="3"/>
        <v>42.185526677526276</v>
      </c>
      <c r="I13" s="47">
        <v>6.1145768183764728</v>
      </c>
      <c r="J13" s="47">
        <v>0.33352237191144402</v>
      </c>
      <c r="K13" s="50">
        <v>0</v>
      </c>
      <c r="L13" s="48">
        <v>0</v>
      </c>
      <c r="M13" s="49">
        <v>3.4362911045421503</v>
      </c>
      <c r="N13" s="51">
        <v>0.4551</v>
      </c>
      <c r="O13" s="52">
        <v>0</v>
      </c>
      <c r="P13" s="52">
        <v>0</v>
      </c>
      <c r="Q13" s="52">
        <v>354.69598915854931</v>
      </c>
      <c r="R13" s="49">
        <v>0</v>
      </c>
      <c r="S13" s="52">
        <v>352.94752339064985</v>
      </c>
      <c r="T13" s="52">
        <v>0.50533692713855149</v>
      </c>
      <c r="U13" s="52">
        <v>1.2633423178463787</v>
      </c>
      <c r="V13" s="52">
        <v>27.035525601912504</v>
      </c>
      <c r="W13" s="53">
        <v>7.6599278391844688E-2</v>
      </c>
      <c r="X13" s="53">
        <v>7.6599278391844688E-2</v>
      </c>
      <c r="Y13" s="61">
        <f t="shared" si="4"/>
        <v>28.804204846897434</v>
      </c>
      <c r="Z13" s="61">
        <f t="shared" si="5"/>
        <v>0</v>
      </c>
      <c r="AA13" s="52">
        <f t="shared" si="6"/>
        <v>161.4221446660558</v>
      </c>
      <c r="AB13" s="52">
        <v>107.53569809508376</v>
      </c>
    </row>
    <row r="14" spans="1:28">
      <c r="A14" s="46" t="s">
        <v>13</v>
      </c>
      <c r="B14" s="46" t="s">
        <v>14</v>
      </c>
      <c r="C14" s="49">
        <v>2634.7964178847792</v>
      </c>
      <c r="D14" s="47">
        <v>0</v>
      </c>
      <c r="E14" s="47">
        <v>163.00147921781118</v>
      </c>
      <c r="F14" s="48">
        <f t="shared" si="2"/>
        <v>163.00147921781118</v>
      </c>
      <c r="G14" s="49">
        <v>0</v>
      </c>
      <c r="H14" s="47">
        <f t="shared" si="3"/>
        <v>163.00147921781118</v>
      </c>
      <c r="I14" s="47">
        <v>28.076519671817923</v>
      </c>
      <c r="J14" s="47">
        <v>2.1224150939819162</v>
      </c>
      <c r="K14" s="50">
        <v>23.892329915110714</v>
      </c>
      <c r="L14" s="48">
        <v>0</v>
      </c>
      <c r="M14" s="49">
        <v>80.853908342168239</v>
      </c>
      <c r="N14" s="51">
        <v>0.57350000000000001</v>
      </c>
      <c r="O14" s="52">
        <v>19.202803231264959</v>
      </c>
      <c r="P14" s="52">
        <v>9.6014016156324793</v>
      </c>
      <c r="Q14" s="52">
        <v>2609.3981839267958</v>
      </c>
      <c r="R14" s="49">
        <v>131.74</v>
      </c>
      <c r="S14" s="52">
        <v>2634.8065246233218</v>
      </c>
      <c r="T14" s="52">
        <v>35.373584899698606</v>
      </c>
      <c r="U14" s="52">
        <v>34.362911045421498</v>
      </c>
      <c r="V14" s="52">
        <v>403.25886785656411</v>
      </c>
      <c r="W14" s="53">
        <v>0.15305065631496984</v>
      </c>
      <c r="X14" s="53">
        <v>0.13500000000000001</v>
      </c>
      <c r="Y14" s="61">
        <f t="shared" si="4"/>
        <v>425.4353767692686</v>
      </c>
      <c r="Z14" s="61">
        <f t="shared" si="5"/>
        <v>28.804204846897438</v>
      </c>
      <c r="AA14" s="52">
        <f t="shared" si="6"/>
        <v>1496.4898584820173</v>
      </c>
      <c r="AB14" s="52">
        <v>762.61406348333082</v>
      </c>
    </row>
    <row r="15" spans="1:28">
      <c r="A15" s="46" t="s">
        <v>15</v>
      </c>
      <c r="B15" s="46" t="s">
        <v>16</v>
      </c>
      <c r="C15" s="49">
        <v>624.38420043385133</v>
      </c>
      <c r="D15" s="47">
        <v>3.1330889482590192</v>
      </c>
      <c r="E15" s="47">
        <v>53.889129910055132</v>
      </c>
      <c r="F15" s="48">
        <f t="shared" si="2"/>
        <v>57.022218858314154</v>
      </c>
      <c r="G15" s="49">
        <v>0</v>
      </c>
      <c r="H15" s="47">
        <f t="shared" si="3"/>
        <v>57.022218858314154</v>
      </c>
      <c r="I15" s="47">
        <v>5.6597735839517762</v>
      </c>
      <c r="J15" s="47">
        <v>0.38405606462529912</v>
      </c>
      <c r="K15" s="50">
        <v>0</v>
      </c>
      <c r="L15" s="48">
        <v>0</v>
      </c>
      <c r="M15" s="49">
        <v>0</v>
      </c>
      <c r="N15" s="51">
        <v>0.31240000000000001</v>
      </c>
      <c r="O15" s="52">
        <v>0</v>
      </c>
      <c r="P15" s="52">
        <v>0</v>
      </c>
      <c r="Q15" s="52">
        <v>646.18443547060861</v>
      </c>
      <c r="R15" s="49">
        <v>31.22</v>
      </c>
      <c r="S15" s="52">
        <v>625.06135191621706</v>
      </c>
      <c r="T15" s="52">
        <v>2.7793530992620332</v>
      </c>
      <c r="U15" s="52">
        <v>4.2953638806776873</v>
      </c>
      <c r="V15" s="52">
        <v>87.17061993140014</v>
      </c>
      <c r="W15" s="53">
        <v>0.13945930213756752</v>
      </c>
      <c r="X15" s="53">
        <v>0.13500000000000001</v>
      </c>
      <c r="Y15" s="61">
        <f t="shared" si="4"/>
        <v>91.457999488629028</v>
      </c>
      <c r="Z15" s="61">
        <f t="shared" si="5"/>
        <v>0</v>
      </c>
      <c r="AA15" s="52">
        <f t="shared" si="6"/>
        <v>201.86801764101813</v>
      </c>
      <c r="AB15" s="52">
        <v>185.15545010356524</v>
      </c>
    </row>
    <row r="16" spans="1:28">
      <c r="A16" s="46" t="s">
        <v>17</v>
      </c>
      <c r="B16" s="46" t="s">
        <v>18</v>
      </c>
      <c r="C16" s="49">
        <v>19056.164561747897</v>
      </c>
      <c r="D16" s="47">
        <v>173.00715037515451</v>
      </c>
      <c r="E16" s="47">
        <v>838.47524298537019</v>
      </c>
      <c r="F16" s="48">
        <f t="shared" si="2"/>
        <v>1011.4823933605247</v>
      </c>
      <c r="G16" s="49">
        <v>473.05600423294084</v>
      </c>
      <c r="H16" s="47">
        <f t="shared" si="3"/>
        <v>1484.5383975934656</v>
      </c>
      <c r="I16" s="47">
        <v>388.88708564874366</v>
      </c>
      <c r="J16" s="47">
        <v>17.27241616959569</v>
      </c>
      <c r="K16" s="50">
        <v>34.565045816276928</v>
      </c>
      <c r="L16" s="48">
        <v>0</v>
      </c>
      <c r="M16" s="49">
        <v>349.5213390246505</v>
      </c>
      <c r="N16" s="51">
        <v>0.58450000000000002</v>
      </c>
      <c r="O16" s="52">
        <v>2756.3602690772291</v>
      </c>
      <c r="P16" s="52">
        <v>649.10528290946945</v>
      </c>
      <c r="Q16" s="52">
        <v>18822.072283620229</v>
      </c>
      <c r="R16" s="49">
        <v>952.81</v>
      </c>
      <c r="S16" s="52">
        <v>18778.350532684202</v>
      </c>
      <c r="T16" s="52">
        <v>124.81822100322222</v>
      </c>
      <c r="U16" s="52">
        <v>228.15962260305599</v>
      </c>
      <c r="V16" s="52">
        <v>2160.8207004444462</v>
      </c>
      <c r="W16" s="53">
        <v>0.11506978191100875</v>
      </c>
      <c r="X16" s="53">
        <v>0.11506978191100875</v>
      </c>
      <c r="Y16" s="61">
        <f t="shared" si="4"/>
        <v>2513.7985440507246</v>
      </c>
      <c r="Z16" s="61">
        <f t="shared" si="5"/>
        <v>3405.4655519866983</v>
      </c>
      <c r="AA16" s="52">
        <f t="shared" si="6"/>
        <v>11001.501249776025</v>
      </c>
      <c r="AB16" s="52">
        <v>5664.1700152178828</v>
      </c>
    </row>
    <row r="17" spans="1:28">
      <c r="A17" s="46" t="s">
        <v>19</v>
      </c>
      <c r="B17" s="46" t="s">
        <v>20</v>
      </c>
      <c r="C17" s="49">
        <v>118.8552452629873</v>
      </c>
      <c r="D17" s="47">
        <v>0</v>
      </c>
      <c r="E17" s="47">
        <v>0</v>
      </c>
      <c r="F17" s="48">
        <f t="shared" si="2"/>
        <v>0</v>
      </c>
      <c r="G17" s="49">
        <v>0</v>
      </c>
      <c r="H17" s="47">
        <f t="shared" si="3"/>
        <v>0</v>
      </c>
      <c r="I17" s="47">
        <v>0</v>
      </c>
      <c r="J17" s="47">
        <v>0</v>
      </c>
      <c r="K17" s="50">
        <v>0</v>
      </c>
      <c r="L17" s="48">
        <v>0</v>
      </c>
      <c r="M17" s="49">
        <v>0</v>
      </c>
      <c r="N17" s="51">
        <v>0.73109999999999997</v>
      </c>
      <c r="O17" s="52">
        <v>28.551536383328159</v>
      </c>
      <c r="P17" s="52">
        <v>4.5480323442469635</v>
      </c>
      <c r="Q17" s="52">
        <v>116.63176278357768</v>
      </c>
      <c r="R17" s="49">
        <v>0</v>
      </c>
      <c r="S17" s="52">
        <v>118.85524526298731</v>
      </c>
      <c r="T17" s="52">
        <v>1.010673854277103</v>
      </c>
      <c r="U17" s="52">
        <v>0.50533692713855149</v>
      </c>
      <c r="V17" s="52">
        <v>18.192129376987854</v>
      </c>
      <c r="W17" s="53">
        <v>0.15306122448979592</v>
      </c>
      <c r="X17" s="53">
        <v>0.13500000000000001</v>
      </c>
      <c r="Y17" s="61">
        <f t="shared" si="4"/>
        <v>17.561468891918942</v>
      </c>
      <c r="Z17" s="61">
        <f t="shared" si="5"/>
        <v>33.099568727575125</v>
      </c>
      <c r="AA17" s="52">
        <f t="shared" si="6"/>
        <v>85.269481771073643</v>
      </c>
      <c r="AB17" s="52">
        <v>49.725153630433468</v>
      </c>
    </row>
    <row r="18" spans="1:28">
      <c r="A18" s="46" t="s">
        <v>21</v>
      </c>
      <c r="B18" s="46" t="s">
        <v>22</v>
      </c>
      <c r="C18" s="49">
        <v>1384.8455286075721</v>
      </c>
      <c r="D18" s="47">
        <v>0</v>
      </c>
      <c r="E18" s="47">
        <v>79.843234487891138</v>
      </c>
      <c r="F18" s="48">
        <f t="shared" si="2"/>
        <v>79.843234487891138</v>
      </c>
      <c r="G18" s="49">
        <v>0</v>
      </c>
      <c r="H18" s="47">
        <f t="shared" si="3"/>
        <v>79.843234487891138</v>
      </c>
      <c r="I18" s="47">
        <v>30.11808085745767</v>
      </c>
      <c r="J18" s="47">
        <v>0.81864582196445346</v>
      </c>
      <c r="K18" s="50">
        <v>2.4256172502650473</v>
      </c>
      <c r="L18" s="48">
        <v>0</v>
      </c>
      <c r="M18" s="49">
        <v>0</v>
      </c>
      <c r="N18" s="51">
        <v>0.70530000000000004</v>
      </c>
      <c r="O18" s="52">
        <v>347.41913740775419</v>
      </c>
      <c r="P18" s="52">
        <v>37.394932608252809</v>
      </c>
      <c r="Q18" s="52">
        <v>1399.2678445081062</v>
      </c>
      <c r="R18" s="49">
        <v>69.239999999999995</v>
      </c>
      <c r="S18" s="52">
        <v>1393.9820202502372</v>
      </c>
      <c r="T18" s="52">
        <v>19.708140158403509</v>
      </c>
      <c r="U18" s="52">
        <v>7.8327223706475486</v>
      </c>
      <c r="V18" s="52">
        <v>193.03870616692666</v>
      </c>
      <c r="W18" s="53">
        <v>0.13848005452199003</v>
      </c>
      <c r="X18" s="53">
        <v>0.13500000000000001</v>
      </c>
      <c r="Y18" s="61">
        <f t="shared" si="4"/>
        <v>215.72843526283307</v>
      </c>
      <c r="Z18" s="61">
        <f t="shared" si="5"/>
        <v>384.81407001600701</v>
      </c>
      <c r="AA18" s="52">
        <f t="shared" si="6"/>
        <v>986.90361073156737</v>
      </c>
      <c r="AB18" s="52">
        <v>425.69582742151579</v>
      </c>
    </row>
    <row r="19" spans="1:28">
      <c r="A19" s="46" t="s">
        <v>23</v>
      </c>
      <c r="B19" s="46" t="s">
        <v>24</v>
      </c>
      <c r="C19" s="49">
        <v>870.04869419298689</v>
      </c>
      <c r="D19" s="47">
        <v>5.2555040422409354</v>
      </c>
      <c r="E19" s="47">
        <v>69.918417238889987</v>
      </c>
      <c r="F19" s="48">
        <f t="shared" si="2"/>
        <v>75.173921281130916</v>
      </c>
      <c r="G19" s="49">
        <v>0</v>
      </c>
      <c r="H19" s="47">
        <f t="shared" si="3"/>
        <v>75.173921281130916</v>
      </c>
      <c r="I19" s="47">
        <v>10.713142855337292</v>
      </c>
      <c r="J19" s="47">
        <v>0.17181455522710751</v>
      </c>
      <c r="K19" s="50">
        <v>0</v>
      </c>
      <c r="L19" s="48">
        <v>0</v>
      </c>
      <c r="M19" s="49">
        <v>6.4076722361168335</v>
      </c>
      <c r="N19" s="51">
        <v>0.72050000000000003</v>
      </c>
      <c r="O19" s="52">
        <v>163.4764959293214</v>
      </c>
      <c r="P19" s="52">
        <v>29.309541774035985</v>
      </c>
      <c r="Q19" s="52">
        <v>875.13238368000066</v>
      </c>
      <c r="R19" s="49">
        <v>43.5</v>
      </c>
      <c r="S19" s="52">
        <v>892.55640092773797</v>
      </c>
      <c r="T19" s="52">
        <v>7.3273854435089962</v>
      </c>
      <c r="U19" s="52">
        <v>8.0853908342168239</v>
      </c>
      <c r="V19" s="52">
        <v>123.80754714894512</v>
      </c>
      <c r="W19" s="53">
        <v>0.13871117502519448</v>
      </c>
      <c r="X19" s="53">
        <v>0.13500000000000001</v>
      </c>
      <c r="Y19" s="61">
        <f t="shared" si="4"/>
        <v>135.90789040297045</v>
      </c>
      <c r="Z19" s="61">
        <f t="shared" si="5"/>
        <v>192.78603770335738</v>
      </c>
      <c r="AA19" s="52">
        <f t="shared" si="6"/>
        <v>630.53288244144051</v>
      </c>
      <c r="AB19" s="52">
        <v>257.92396761151667</v>
      </c>
    </row>
    <row r="20" spans="1:28">
      <c r="A20" s="46" t="s">
        <v>25</v>
      </c>
      <c r="B20" s="46" t="s">
        <v>26</v>
      </c>
      <c r="C20" s="49">
        <v>2645.1255046754914</v>
      </c>
      <c r="D20" s="47">
        <v>24.842363338131189</v>
      </c>
      <c r="E20" s="47">
        <v>190.64340913228995</v>
      </c>
      <c r="F20" s="48">
        <f t="shared" si="2"/>
        <v>215.48577247042113</v>
      </c>
      <c r="G20" s="49">
        <v>0</v>
      </c>
      <c r="H20" s="47">
        <f t="shared" si="3"/>
        <v>215.48577247042113</v>
      </c>
      <c r="I20" s="47">
        <v>79.4692851618086</v>
      </c>
      <c r="J20" s="47">
        <v>7.4183460903939356</v>
      </c>
      <c r="K20" s="50">
        <v>4.042695417108412</v>
      </c>
      <c r="L20" s="48">
        <v>0</v>
      </c>
      <c r="M20" s="49">
        <v>0</v>
      </c>
      <c r="N20" s="51">
        <v>0.68530000000000002</v>
      </c>
      <c r="O20" s="52">
        <v>613.73169800977075</v>
      </c>
      <c r="P20" s="52">
        <v>134.67229108242398</v>
      </c>
      <c r="Q20" s="52">
        <v>2651.4927499574369</v>
      </c>
      <c r="R20" s="49">
        <v>132.26</v>
      </c>
      <c r="S20" s="52">
        <v>2648.2788071008358</v>
      </c>
      <c r="T20" s="52">
        <v>15.41277627772582</v>
      </c>
      <c r="U20" s="52">
        <v>15.41277627772582</v>
      </c>
      <c r="V20" s="52">
        <v>344.8924527720614</v>
      </c>
      <c r="W20" s="53">
        <v>0.13023268239254135</v>
      </c>
      <c r="X20" s="53">
        <v>0.13023268239254135</v>
      </c>
      <c r="Y20" s="61">
        <f t="shared" si="4"/>
        <v>375.71800532751303</v>
      </c>
      <c r="Z20" s="61">
        <f t="shared" si="5"/>
        <v>748.40398909219471</v>
      </c>
      <c r="AA20" s="52">
        <f t="shared" si="6"/>
        <v>1817.0679815458316</v>
      </c>
      <c r="AB20" s="52">
        <v>735.69981874393147</v>
      </c>
    </row>
    <row r="21" spans="1:28">
      <c r="A21" s="46" t="s">
        <v>27</v>
      </c>
      <c r="B21" s="46" t="s">
        <v>28</v>
      </c>
      <c r="C21" s="49">
        <v>13825.270427858604</v>
      </c>
      <c r="D21" s="47">
        <v>75.477123437414065</v>
      </c>
      <c r="E21" s="47">
        <v>416.83221771950559</v>
      </c>
      <c r="F21" s="48">
        <f t="shared" si="2"/>
        <v>492.30934115691969</v>
      </c>
      <c r="G21" s="49">
        <v>0</v>
      </c>
      <c r="H21" s="47">
        <f t="shared" si="3"/>
        <v>492.30934115691969</v>
      </c>
      <c r="I21" s="47">
        <v>267.84878486051781</v>
      </c>
      <c r="J21" s="47">
        <v>18.313410239501106</v>
      </c>
      <c r="K21" s="50">
        <v>26.459441504974556</v>
      </c>
      <c r="L21" s="48">
        <v>0</v>
      </c>
      <c r="M21" s="49">
        <v>555.83019289823551</v>
      </c>
      <c r="N21" s="51">
        <v>0.38919999999999999</v>
      </c>
      <c r="O21" s="52">
        <v>741.0766036486857</v>
      </c>
      <c r="P21" s="52">
        <v>156.40177894938168</v>
      </c>
      <c r="Q21" s="52">
        <v>13649.605205246702</v>
      </c>
      <c r="R21" s="49">
        <v>691.26</v>
      </c>
      <c r="S21" s="52">
        <v>13932.199721641118</v>
      </c>
      <c r="T21" s="52">
        <v>90.707978421369987</v>
      </c>
      <c r="U21" s="52">
        <v>134.16695415528542</v>
      </c>
      <c r="V21" s="52">
        <v>1523.5908353227328</v>
      </c>
      <c r="W21" s="53">
        <v>0.10935752183886036</v>
      </c>
      <c r="X21" s="53">
        <v>0.10935752183886036</v>
      </c>
      <c r="Y21" s="61">
        <f t="shared" si="4"/>
        <v>1748.4657678993881</v>
      </c>
      <c r="Z21" s="61">
        <f t="shared" si="5"/>
        <v>897.47838259806736</v>
      </c>
      <c r="AA21" s="52">
        <f t="shared" si="6"/>
        <v>5312.426345882016</v>
      </c>
      <c r="AB21" s="52">
        <v>3893.5401696941972</v>
      </c>
    </row>
    <row r="22" spans="1:28">
      <c r="A22" s="46" t="s">
        <v>29</v>
      </c>
      <c r="B22" s="46" t="s">
        <v>30</v>
      </c>
      <c r="C22" s="49">
        <v>628.48753628221652</v>
      </c>
      <c r="D22" s="47">
        <v>4.4671784359047955</v>
      </c>
      <c r="E22" s="47">
        <v>41.235493254505798</v>
      </c>
      <c r="F22" s="48">
        <f t="shared" si="2"/>
        <v>45.702671690410597</v>
      </c>
      <c r="G22" s="49">
        <v>0</v>
      </c>
      <c r="H22" s="47">
        <f t="shared" si="3"/>
        <v>45.702671690410597</v>
      </c>
      <c r="I22" s="47">
        <v>1.4654770887017994</v>
      </c>
      <c r="J22" s="47">
        <v>0.47501671151023839</v>
      </c>
      <c r="K22" s="50">
        <v>0</v>
      </c>
      <c r="L22" s="48">
        <v>0</v>
      </c>
      <c r="M22" s="49">
        <v>0</v>
      </c>
      <c r="N22" s="51">
        <v>0.70520000000000005</v>
      </c>
      <c r="O22" s="52">
        <v>233.71832880158007</v>
      </c>
      <c r="P22" s="52">
        <v>43.964312661053981</v>
      </c>
      <c r="Q22" s="52">
        <v>611.62949639287433</v>
      </c>
      <c r="R22" s="49">
        <v>31.42</v>
      </c>
      <c r="S22" s="52">
        <v>628.81095191558518</v>
      </c>
      <c r="T22" s="52">
        <v>0</v>
      </c>
      <c r="U22" s="52">
        <v>8.0853908342168239</v>
      </c>
      <c r="V22" s="52">
        <v>74.284528289367074</v>
      </c>
      <c r="W22" s="53">
        <v>0.11813491489464295</v>
      </c>
      <c r="X22" s="53">
        <v>0.11813491489464295</v>
      </c>
      <c r="Y22" s="61">
        <f t="shared" si="4"/>
        <v>82.369919123583898</v>
      </c>
      <c r="Z22" s="61">
        <f t="shared" si="5"/>
        <v>277.68264146263402</v>
      </c>
      <c r="AA22" s="52">
        <f t="shared" si="6"/>
        <v>431.32112085625499</v>
      </c>
      <c r="AB22" s="52">
        <v>156.04804310038472</v>
      </c>
    </row>
    <row r="23" spans="1:28">
      <c r="A23" s="46" t="s">
        <v>31</v>
      </c>
      <c r="B23" s="46" t="s">
        <v>32</v>
      </c>
      <c r="C23" s="49">
        <v>9.5</v>
      </c>
      <c r="D23" s="47">
        <v>0</v>
      </c>
      <c r="E23" s="47">
        <v>0</v>
      </c>
      <c r="F23" s="48">
        <f t="shared" si="2"/>
        <v>0</v>
      </c>
      <c r="G23" s="49">
        <v>0</v>
      </c>
      <c r="H23" s="47">
        <f t="shared" si="3"/>
        <v>0</v>
      </c>
      <c r="I23" s="47">
        <v>0</v>
      </c>
      <c r="J23" s="47">
        <v>0</v>
      </c>
      <c r="K23" s="50">
        <v>0</v>
      </c>
      <c r="L23" s="48">
        <v>0</v>
      </c>
      <c r="M23" s="49">
        <v>0</v>
      </c>
      <c r="N23" s="51">
        <v>0</v>
      </c>
      <c r="O23" s="52">
        <v>0</v>
      </c>
      <c r="P23" s="52">
        <v>0</v>
      </c>
      <c r="Q23" s="52">
        <v>6.4</v>
      </c>
      <c r="R23" s="49">
        <v>0</v>
      </c>
      <c r="S23" s="52">
        <v>9.5</v>
      </c>
      <c r="T23" s="52">
        <v>0</v>
      </c>
      <c r="U23" s="52">
        <v>0</v>
      </c>
      <c r="V23" s="52">
        <v>0</v>
      </c>
      <c r="W23" s="53">
        <v>0</v>
      </c>
      <c r="X23" s="53">
        <v>0</v>
      </c>
      <c r="Y23" s="61">
        <f t="shared" si="4"/>
        <v>0</v>
      </c>
      <c r="Z23" s="61">
        <f t="shared" si="5"/>
        <v>0</v>
      </c>
      <c r="AA23" s="52">
        <f t="shared" si="6"/>
        <v>0</v>
      </c>
      <c r="AB23" s="52">
        <v>3.5</v>
      </c>
    </row>
    <row r="24" spans="1:28">
      <c r="A24" s="46" t="s">
        <v>33</v>
      </c>
      <c r="B24" s="46" t="s">
        <v>34</v>
      </c>
      <c r="C24" s="49">
        <v>308.82150291291163</v>
      </c>
      <c r="D24" s="47">
        <v>0</v>
      </c>
      <c r="E24" s="47">
        <v>0.44469649588192534</v>
      </c>
      <c r="F24" s="48">
        <f t="shared" si="2"/>
        <v>0.44469649588192534</v>
      </c>
      <c r="G24" s="49">
        <v>0</v>
      </c>
      <c r="H24" s="47">
        <f t="shared" si="3"/>
        <v>0.44469649588192534</v>
      </c>
      <c r="I24" s="47">
        <v>14.624450671389681</v>
      </c>
      <c r="J24" s="47">
        <v>2.9511676544891405</v>
      </c>
      <c r="K24" s="50">
        <v>0</v>
      </c>
      <c r="L24" s="48">
        <v>0</v>
      </c>
      <c r="M24" s="49">
        <v>0</v>
      </c>
      <c r="N24" s="51">
        <v>0.60819999999999996</v>
      </c>
      <c r="O24" s="52">
        <v>43.458975733915423</v>
      </c>
      <c r="P24" s="52">
        <v>10.359407006340305</v>
      </c>
      <c r="Q24" s="52">
        <v>313.95572609263928</v>
      </c>
      <c r="R24" s="49">
        <v>15.44</v>
      </c>
      <c r="S24" s="52">
        <v>318.84738754734042</v>
      </c>
      <c r="T24" s="52">
        <v>1.7686792449849302</v>
      </c>
      <c r="U24" s="52">
        <v>3.7900269535391362</v>
      </c>
      <c r="V24" s="52">
        <v>34.362911045421498</v>
      </c>
      <c r="W24" s="53">
        <v>0.10777228350450108</v>
      </c>
      <c r="X24" s="53">
        <v>0.10777228350450108</v>
      </c>
      <c r="Y24" s="61">
        <f t="shared" si="4"/>
        <v>39.921617243945562</v>
      </c>
      <c r="Z24" s="61">
        <f t="shared" si="5"/>
        <v>53.818382740255728</v>
      </c>
      <c r="AA24" s="52">
        <f t="shared" si="6"/>
        <v>190.9478726095432</v>
      </c>
      <c r="AB24" s="52">
        <v>97.631094323168142</v>
      </c>
    </row>
    <row r="25" spans="1:28">
      <c r="A25" s="46" t="s">
        <v>35</v>
      </c>
      <c r="B25" s="46" t="s">
        <v>36</v>
      </c>
      <c r="C25" s="49">
        <v>1393.7798854793816</v>
      </c>
      <c r="D25" s="47">
        <v>3.032021562831309E-2</v>
      </c>
      <c r="E25" s="47">
        <v>110.33526467143133</v>
      </c>
      <c r="F25" s="48">
        <f t="shared" si="2"/>
        <v>110.36558488705964</v>
      </c>
      <c r="G25" s="49">
        <v>0</v>
      </c>
      <c r="H25" s="47">
        <f t="shared" si="3"/>
        <v>110.36558488705964</v>
      </c>
      <c r="I25" s="47">
        <v>27.611609698850454</v>
      </c>
      <c r="J25" s="47">
        <v>3.2038361180584163</v>
      </c>
      <c r="K25" s="50">
        <v>0</v>
      </c>
      <c r="L25" s="48">
        <v>0</v>
      </c>
      <c r="M25" s="49">
        <v>0</v>
      </c>
      <c r="N25" s="51">
        <v>0.61150000000000004</v>
      </c>
      <c r="O25" s="52">
        <v>388.85676543311536</v>
      </c>
      <c r="P25" s="52">
        <v>91.718652275647102</v>
      </c>
      <c r="Q25" s="52">
        <v>1417.9855242893182</v>
      </c>
      <c r="R25" s="49">
        <v>69.69</v>
      </c>
      <c r="S25" s="52">
        <v>1404.8265507066303</v>
      </c>
      <c r="T25" s="52">
        <v>4.5480323442469635</v>
      </c>
      <c r="U25" s="52">
        <v>12.128086251325236</v>
      </c>
      <c r="V25" s="52">
        <v>131.13493259245411</v>
      </c>
      <c r="W25" s="53">
        <v>9.3345995294930179E-2</v>
      </c>
      <c r="X25" s="53">
        <v>9.3345995294930179E-2</v>
      </c>
      <c r="Y25" s="61">
        <f t="shared" si="4"/>
        <v>147.81105118802631</v>
      </c>
      <c r="Z25" s="61">
        <f t="shared" si="5"/>
        <v>480.57541770876247</v>
      </c>
      <c r="AA25" s="52">
        <f t="shared" si="6"/>
        <v>867.09814810291812</v>
      </c>
      <c r="AB25" s="52">
        <v>381.42831260417864</v>
      </c>
    </row>
    <row r="26" spans="1:28">
      <c r="A26" s="46" t="s">
        <v>37</v>
      </c>
      <c r="B26" s="46" t="s">
        <v>38</v>
      </c>
      <c r="C26" s="49">
        <v>1598.1684590298398</v>
      </c>
      <c r="D26" s="47">
        <v>49.806007538775638</v>
      </c>
      <c r="E26" s="47">
        <v>116.9753918940319</v>
      </c>
      <c r="F26" s="48">
        <f t="shared" si="2"/>
        <v>166.78139943280755</v>
      </c>
      <c r="G26" s="49">
        <v>0</v>
      </c>
      <c r="H26" s="47">
        <f t="shared" si="3"/>
        <v>166.78139943280755</v>
      </c>
      <c r="I26" s="47">
        <v>27.460008620708891</v>
      </c>
      <c r="J26" s="47">
        <v>3.4666113201704634</v>
      </c>
      <c r="K26" s="50">
        <v>0</v>
      </c>
      <c r="L26" s="48">
        <v>0</v>
      </c>
      <c r="M26" s="49">
        <v>0</v>
      </c>
      <c r="N26" s="51">
        <v>0.4365</v>
      </c>
      <c r="O26" s="52">
        <v>208.95681937179103</v>
      </c>
      <c r="P26" s="52">
        <v>82.875256050722442</v>
      </c>
      <c r="Q26" s="52">
        <v>1610.7008148228763</v>
      </c>
      <c r="R26" s="49">
        <v>79.91</v>
      </c>
      <c r="S26" s="52">
        <v>1607.8001808611009</v>
      </c>
      <c r="T26" s="52">
        <v>6.8220485163704456</v>
      </c>
      <c r="U26" s="52">
        <v>19.708140158403509</v>
      </c>
      <c r="V26" s="52">
        <v>198.09207543831218</v>
      </c>
      <c r="W26" s="53">
        <v>0.12320689958637684</v>
      </c>
      <c r="X26" s="53">
        <v>0.12320689958637684</v>
      </c>
      <c r="Y26" s="61">
        <f t="shared" si="4"/>
        <v>224.62226411308615</v>
      </c>
      <c r="Z26" s="61">
        <f t="shared" si="5"/>
        <v>291.83207542251347</v>
      </c>
      <c r="AA26" s="52">
        <f t="shared" si="6"/>
        <v>703.07090567018554</v>
      </c>
      <c r="AB26" s="52">
        <v>470.17558374825109</v>
      </c>
    </row>
    <row r="27" spans="1:28">
      <c r="A27" s="46" t="s">
        <v>39</v>
      </c>
      <c r="B27" s="46" t="s">
        <v>40</v>
      </c>
      <c r="C27" s="49">
        <v>1319.161834818103</v>
      </c>
      <c r="D27" s="47">
        <v>43.903672229797351</v>
      </c>
      <c r="E27" s="47">
        <v>100.48119459222958</v>
      </c>
      <c r="F27" s="48">
        <f t="shared" si="2"/>
        <v>144.38486682202694</v>
      </c>
      <c r="G27" s="49">
        <v>0</v>
      </c>
      <c r="H27" s="47">
        <f t="shared" si="3"/>
        <v>144.38486682202694</v>
      </c>
      <c r="I27" s="47">
        <v>44.803171960103974</v>
      </c>
      <c r="J27" s="47">
        <v>3.5575719670554027</v>
      </c>
      <c r="K27" s="50">
        <v>0</v>
      </c>
      <c r="L27" s="48">
        <v>0</v>
      </c>
      <c r="M27" s="49">
        <v>32.179855520182954</v>
      </c>
      <c r="N27" s="51">
        <v>0.40339999999999998</v>
      </c>
      <c r="O27" s="52">
        <v>173.07789754495388</v>
      </c>
      <c r="P27" s="52">
        <v>56.597735839517767</v>
      </c>
      <c r="Q27" s="52">
        <v>1315.4728752499916</v>
      </c>
      <c r="R27" s="49">
        <v>65.959999999999994</v>
      </c>
      <c r="S27" s="52">
        <v>1321.9411879173651</v>
      </c>
      <c r="T27" s="52">
        <v>5.0533692713855149</v>
      </c>
      <c r="U27" s="52">
        <v>12.633423178463786</v>
      </c>
      <c r="V27" s="52">
        <v>129.36625334746918</v>
      </c>
      <c r="W27" s="53">
        <v>9.7860823559993274E-2</v>
      </c>
      <c r="X27" s="53">
        <v>9.7860823559993274E-2</v>
      </c>
      <c r="Y27" s="61">
        <f t="shared" si="4"/>
        <v>147.05304579731848</v>
      </c>
      <c r="Z27" s="61">
        <f t="shared" si="5"/>
        <v>229.67563338447167</v>
      </c>
      <c r="AA27" s="52">
        <f t="shared" si="6"/>
        <v>530.66175787584655</v>
      </c>
      <c r="AB27" s="52">
        <v>349.02610883605473</v>
      </c>
    </row>
    <row r="28" spans="1:28">
      <c r="A28" s="46" t="s">
        <v>41</v>
      </c>
      <c r="B28" s="46" t="s">
        <v>42</v>
      </c>
      <c r="C28" s="49">
        <v>7755.9313711995728</v>
      </c>
      <c r="D28" s="47">
        <v>49.108642579324439</v>
      </c>
      <c r="E28" s="47">
        <v>423.75533362130369</v>
      </c>
      <c r="F28" s="48">
        <f t="shared" si="2"/>
        <v>472.86397620062814</v>
      </c>
      <c r="G28" s="49">
        <v>194.65578433377004</v>
      </c>
      <c r="H28" s="47">
        <f t="shared" si="3"/>
        <v>667.51976053439819</v>
      </c>
      <c r="I28" s="47">
        <v>231.81826195553913</v>
      </c>
      <c r="J28" s="47">
        <v>17.211775738339064</v>
      </c>
      <c r="K28" s="50">
        <v>74.890932601933329</v>
      </c>
      <c r="L28" s="48">
        <v>0</v>
      </c>
      <c r="M28" s="49">
        <v>302.50479132367968</v>
      </c>
      <c r="N28" s="51">
        <v>0.58699999999999997</v>
      </c>
      <c r="O28" s="52">
        <v>1806.832182983891</v>
      </c>
      <c r="P28" s="52">
        <v>353.73584899698602</v>
      </c>
      <c r="Q28" s="52">
        <v>7743.2474143283962</v>
      </c>
      <c r="R28" s="49">
        <v>387.8</v>
      </c>
      <c r="S28" s="52">
        <v>7684.6081173032399</v>
      </c>
      <c r="T28" s="52">
        <v>49.523018859578045</v>
      </c>
      <c r="U28" s="52">
        <v>88.686630712815784</v>
      </c>
      <c r="V28" s="52">
        <v>887.11897559172712</v>
      </c>
      <c r="W28" s="53">
        <v>0.11544101690679887</v>
      </c>
      <c r="X28" s="53">
        <v>0.11544101690679887</v>
      </c>
      <c r="Y28" s="61">
        <f t="shared" si="4"/>
        <v>1025.3286251641209</v>
      </c>
      <c r="Z28" s="61">
        <f t="shared" si="5"/>
        <v>2160.5680319808771</v>
      </c>
      <c r="AA28" s="52">
        <f t="shared" si="6"/>
        <v>4545.2862322107685</v>
      </c>
      <c r="AB28" s="52">
        <v>2118.0793031470675</v>
      </c>
    </row>
    <row r="29" spans="1:28">
      <c r="A29" s="46" t="s">
        <v>43</v>
      </c>
      <c r="B29" s="46" t="s">
        <v>44</v>
      </c>
      <c r="C29" s="49">
        <v>3705.7064338767973</v>
      </c>
      <c r="D29" s="47">
        <v>52.514613468238274</v>
      </c>
      <c r="E29" s="47">
        <v>202.88266950758566</v>
      </c>
      <c r="F29" s="48">
        <f t="shared" si="2"/>
        <v>255.39728297582394</v>
      </c>
      <c r="G29" s="49">
        <v>0</v>
      </c>
      <c r="H29" s="47">
        <f t="shared" si="3"/>
        <v>255.39728297582394</v>
      </c>
      <c r="I29" s="47">
        <v>136.74417248369204</v>
      </c>
      <c r="J29" s="47">
        <v>9.3487331520632022</v>
      </c>
      <c r="K29" s="50">
        <v>0</v>
      </c>
      <c r="L29" s="48">
        <v>0</v>
      </c>
      <c r="M29" s="49">
        <v>12.330221022180657</v>
      </c>
      <c r="N29" s="51">
        <v>0.52</v>
      </c>
      <c r="O29" s="52">
        <v>52.555040422409355</v>
      </c>
      <c r="P29" s="52">
        <v>15.918113204864373</v>
      </c>
      <c r="Q29" s="52">
        <v>3770.0964651327918</v>
      </c>
      <c r="R29" s="49">
        <v>185.29</v>
      </c>
      <c r="S29" s="52">
        <v>3705.6963271382551</v>
      </c>
      <c r="T29" s="52">
        <v>15.918113204864373</v>
      </c>
      <c r="U29" s="52">
        <v>49.017681932439494</v>
      </c>
      <c r="V29" s="52">
        <v>543.23719667394289</v>
      </c>
      <c r="W29" s="53">
        <v>0.14659517367777972</v>
      </c>
      <c r="X29" s="53">
        <v>0.13500000000000001</v>
      </c>
      <c r="Y29" s="61">
        <f t="shared" si="4"/>
        <v>565.20479930096838</v>
      </c>
      <c r="Z29" s="61">
        <f t="shared" si="5"/>
        <v>68.473153627273732</v>
      </c>
      <c r="AA29" s="52">
        <f t="shared" si="6"/>
        <v>1960.4501618690517</v>
      </c>
      <c r="AB29" s="52">
        <v>1115.1067836395559</v>
      </c>
    </row>
    <row r="30" spans="1:28">
      <c r="A30" s="46" t="s">
        <v>45</v>
      </c>
      <c r="B30" s="46" t="s">
        <v>46</v>
      </c>
      <c r="C30" s="49">
        <v>372.4232085625697</v>
      </c>
      <c r="D30" s="47">
        <v>0</v>
      </c>
      <c r="E30" s="47">
        <v>0</v>
      </c>
      <c r="F30" s="48">
        <f t="shared" si="2"/>
        <v>0</v>
      </c>
      <c r="G30" s="49">
        <v>0</v>
      </c>
      <c r="H30" s="47">
        <f t="shared" si="3"/>
        <v>0</v>
      </c>
      <c r="I30" s="47">
        <v>4.2650436650493742</v>
      </c>
      <c r="J30" s="47">
        <v>0.86917951467830856</v>
      </c>
      <c r="K30" s="50">
        <v>0</v>
      </c>
      <c r="L30" s="48">
        <v>0</v>
      </c>
      <c r="M30" s="49">
        <v>126.07145658252583</v>
      </c>
      <c r="N30" s="51">
        <v>0.50149999999999995</v>
      </c>
      <c r="O30" s="52">
        <v>0</v>
      </c>
      <c r="P30" s="52">
        <v>0</v>
      </c>
      <c r="Q30" s="52">
        <v>354.92844414503304</v>
      </c>
      <c r="R30" s="49">
        <v>18.62</v>
      </c>
      <c r="S30" s="52">
        <v>372.4232085625697</v>
      </c>
      <c r="T30" s="52">
        <v>0</v>
      </c>
      <c r="U30" s="52">
        <v>1.010673854277103</v>
      </c>
      <c r="V30" s="52">
        <v>37.900269535391359</v>
      </c>
      <c r="W30" s="53">
        <v>0.1017666693804445</v>
      </c>
      <c r="X30" s="53">
        <v>0.1017666693804445</v>
      </c>
      <c r="Y30" s="61">
        <f t="shared" si="4"/>
        <v>38.910943389668461</v>
      </c>
      <c r="Z30" s="61">
        <f t="shared" si="5"/>
        <v>0</v>
      </c>
      <c r="AA30" s="52">
        <f t="shared" si="6"/>
        <v>177.99661473873405</v>
      </c>
      <c r="AB30" s="52">
        <v>67.775788667822525</v>
      </c>
    </row>
    <row r="31" spans="1:28">
      <c r="A31" s="46" t="s">
        <v>47</v>
      </c>
      <c r="B31" s="46" t="s">
        <v>48</v>
      </c>
      <c r="C31" s="49">
        <v>2756.8251790501968</v>
      </c>
      <c r="D31" s="47">
        <v>13.401535307714385</v>
      </c>
      <c r="E31" s="47">
        <v>235.75988998721982</v>
      </c>
      <c r="F31" s="48">
        <f t="shared" si="2"/>
        <v>249.16142529493422</v>
      </c>
      <c r="G31" s="49">
        <v>0</v>
      </c>
      <c r="H31" s="47">
        <f t="shared" si="3"/>
        <v>249.16142529493422</v>
      </c>
      <c r="I31" s="47">
        <v>61.782492711959307</v>
      </c>
      <c r="J31" s="47">
        <v>3.8607741233385333</v>
      </c>
      <c r="K31" s="50">
        <v>0</v>
      </c>
      <c r="L31" s="48">
        <v>0</v>
      </c>
      <c r="M31" s="49">
        <v>97.873656048194661</v>
      </c>
      <c r="N31" s="51">
        <v>0.43640000000000001</v>
      </c>
      <c r="O31" s="52">
        <v>50.028355786716602</v>
      </c>
      <c r="P31" s="52">
        <v>24.256172502650472</v>
      </c>
      <c r="Q31" s="52">
        <v>2817.0310205494839</v>
      </c>
      <c r="R31" s="49">
        <v>137.84</v>
      </c>
      <c r="S31" s="52">
        <v>2756.8251790501968</v>
      </c>
      <c r="T31" s="52">
        <v>10.864743933478858</v>
      </c>
      <c r="U31" s="52">
        <v>26.530188674773953</v>
      </c>
      <c r="V31" s="52">
        <v>396.94215626733222</v>
      </c>
      <c r="W31" s="53">
        <v>0.14398524769861898</v>
      </c>
      <c r="X31" s="53">
        <v>0.13500000000000001</v>
      </c>
      <c r="Y31" s="61">
        <f t="shared" si="4"/>
        <v>409.56633178002943</v>
      </c>
      <c r="Z31" s="61">
        <f t="shared" si="5"/>
        <v>74.284528289367074</v>
      </c>
      <c r="AA31" s="52">
        <f t="shared" si="6"/>
        <v>1229.3523373677947</v>
      </c>
      <c r="AB31" s="52">
        <v>773.9032904356061</v>
      </c>
    </row>
    <row r="32" spans="1:28">
      <c r="A32" s="46" t="s">
        <v>49</v>
      </c>
      <c r="B32" s="46" t="s">
        <v>50</v>
      </c>
      <c r="C32" s="49">
        <v>516.2825249803725</v>
      </c>
      <c r="D32" s="47">
        <v>0</v>
      </c>
      <c r="E32" s="47">
        <v>9.5912948770897071</v>
      </c>
      <c r="F32" s="48">
        <f t="shared" si="2"/>
        <v>9.5912948770897071</v>
      </c>
      <c r="G32" s="49">
        <v>0</v>
      </c>
      <c r="H32" s="47">
        <f t="shared" si="3"/>
        <v>9.5912948770897071</v>
      </c>
      <c r="I32" s="47">
        <v>8.2167784352728486</v>
      </c>
      <c r="J32" s="47">
        <v>0.92981994593493478</v>
      </c>
      <c r="K32" s="50">
        <v>0</v>
      </c>
      <c r="L32" s="48">
        <v>0</v>
      </c>
      <c r="M32" s="49">
        <v>5.6698803224945475</v>
      </c>
      <c r="N32" s="51">
        <v>0.72089999999999999</v>
      </c>
      <c r="O32" s="52">
        <v>0</v>
      </c>
      <c r="P32" s="52">
        <v>0</v>
      </c>
      <c r="Q32" s="52">
        <v>501.48625975375575</v>
      </c>
      <c r="R32" s="49">
        <v>0</v>
      </c>
      <c r="S32" s="52">
        <v>516.2825249803725</v>
      </c>
      <c r="T32" s="52">
        <v>4.2953638806776873</v>
      </c>
      <c r="U32" s="52">
        <v>11.117412397048133</v>
      </c>
      <c r="V32" s="52">
        <v>68.725822090842996</v>
      </c>
      <c r="W32" s="53">
        <v>0.13311669244171251</v>
      </c>
      <c r="X32" s="53">
        <v>0.13311669244171251</v>
      </c>
      <c r="Y32" s="61">
        <f t="shared" si="4"/>
        <v>84.138598368568822</v>
      </c>
      <c r="Z32" s="61">
        <f t="shared" si="5"/>
        <v>0</v>
      </c>
      <c r="AA32" s="52">
        <f t="shared" si="6"/>
        <v>361.52144465648252</v>
      </c>
      <c r="AB32" s="52">
        <v>186.6815676235237</v>
      </c>
    </row>
    <row r="33" spans="1:28">
      <c r="A33" s="46" t="s">
        <v>51</v>
      </c>
      <c r="B33" s="46" t="s">
        <v>52</v>
      </c>
      <c r="C33" s="49">
        <v>3280.0813536250812</v>
      </c>
      <c r="D33" s="47">
        <v>0</v>
      </c>
      <c r="E33" s="47">
        <v>37.111943929055222</v>
      </c>
      <c r="F33" s="48">
        <f t="shared" si="2"/>
        <v>37.111943929055222</v>
      </c>
      <c r="G33" s="49">
        <v>0</v>
      </c>
      <c r="H33" s="47">
        <f t="shared" si="3"/>
        <v>37.111943929055222</v>
      </c>
      <c r="I33" s="47">
        <v>111.07305658505362</v>
      </c>
      <c r="J33" s="47">
        <v>10.177485712570427</v>
      </c>
      <c r="K33" s="50">
        <v>8.8939299176385074</v>
      </c>
      <c r="L33" s="48">
        <v>0</v>
      </c>
      <c r="M33" s="49">
        <v>2192.424471867691</v>
      </c>
      <c r="N33" s="51">
        <v>0.53159999999999996</v>
      </c>
      <c r="O33" s="52">
        <v>204.66145549111337</v>
      </c>
      <c r="P33" s="52">
        <v>25.014177893358298</v>
      </c>
      <c r="Q33" s="52">
        <v>3357.0037406741117</v>
      </c>
      <c r="R33" s="49">
        <v>164</v>
      </c>
      <c r="S33" s="52">
        <v>3285.1044026808381</v>
      </c>
      <c r="T33" s="52">
        <v>8.5907277613553745</v>
      </c>
      <c r="U33" s="52">
        <v>13.644097032740891</v>
      </c>
      <c r="V33" s="52">
        <v>539.19450125683443</v>
      </c>
      <c r="W33" s="53">
        <v>0.16413314012693783</v>
      </c>
      <c r="X33" s="53">
        <v>0.13500000000000001</v>
      </c>
      <c r="Y33" s="61">
        <f t="shared" si="4"/>
        <v>465.72391915600946</v>
      </c>
      <c r="Z33" s="61">
        <f t="shared" si="5"/>
        <v>229.67563338447167</v>
      </c>
      <c r="AA33" s="52">
        <f t="shared" si="6"/>
        <v>1784.5831885423577</v>
      </c>
      <c r="AB33" s="52">
        <v>296.96629860224118</v>
      </c>
    </row>
    <row r="34" spans="1:28">
      <c r="A34" s="46" t="s">
        <v>53</v>
      </c>
      <c r="B34" s="46" t="s">
        <v>54</v>
      </c>
      <c r="C34" s="49">
        <v>117.08656601800239</v>
      </c>
      <c r="D34" s="47">
        <v>4.4974986515331086</v>
      </c>
      <c r="E34" s="47">
        <v>5.7204140152084033</v>
      </c>
      <c r="F34" s="48">
        <f t="shared" si="2"/>
        <v>10.217912666741512</v>
      </c>
      <c r="G34" s="49">
        <v>0</v>
      </c>
      <c r="H34" s="47">
        <f t="shared" si="3"/>
        <v>10.217912666741512</v>
      </c>
      <c r="I34" s="47">
        <v>0.25266846356927575</v>
      </c>
      <c r="J34" s="47">
        <v>0</v>
      </c>
      <c r="K34" s="50">
        <v>0</v>
      </c>
      <c r="L34" s="48">
        <v>0</v>
      </c>
      <c r="M34" s="49">
        <v>0</v>
      </c>
      <c r="N34" s="51">
        <v>0.71</v>
      </c>
      <c r="O34" s="52">
        <v>0</v>
      </c>
      <c r="P34" s="52">
        <v>0</v>
      </c>
      <c r="Q34" s="52">
        <v>97.964616695079599</v>
      </c>
      <c r="R34" s="49">
        <v>0</v>
      </c>
      <c r="S34" s="52">
        <v>117.08656601800237</v>
      </c>
      <c r="T34" s="52">
        <v>0</v>
      </c>
      <c r="U34" s="52">
        <v>0</v>
      </c>
      <c r="V34" s="52">
        <v>34.868247972560056</v>
      </c>
      <c r="W34" s="53">
        <v>0.29779887785930087</v>
      </c>
      <c r="X34" s="53">
        <v>0.13500000000000001</v>
      </c>
      <c r="Y34" s="61">
        <f t="shared" si="4"/>
        <v>15.806686412430322</v>
      </c>
      <c r="Z34" s="61">
        <f t="shared" si="5"/>
        <v>0</v>
      </c>
      <c r="AA34" s="52">
        <f t="shared" si="6"/>
        <v>69.554877853506511</v>
      </c>
      <c r="AB34" s="52">
        <v>33.958641503710659</v>
      </c>
    </row>
    <row r="35" spans="1:28">
      <c r="A35" s="46" t="s">
        <v>55</v>
      </c>
      <c r="B35" s="46" t="s">
        <v>56</v>
      </c>
      <c r="C35" s="49">
        <v>23138.923090439854</v>
      </c>
      <c r="D35" s="47">
        <v>234.53697462354452</v>
      </c>
      <c r="E35" s="47">
        <v>1277.6837798385709</v>
      </c>
      <c r="F35" s="48">
        <f t="shared" si="2"/>
        <v>1512.2207544621153</v>
      </c>
      <c r="G35" s="49">
        <v>0</v>
      </c>
      <c r="H35" s="47">
        <f t="shared" si="3"/>
        <v>1512.2207544621153</v>
      </c>
      <c r="I35" s="47">
        <v>459.72521609502581</v>
      </c>
      <c r="J35" s="47">
        <v>8.7827557936680236</v>
      </c>
      <c r="K35" s="50">
        <v>283.59508351015512</v>
      </c>
      <c r="L35" s="48">
        <v>0</v>
      </c>
      <c r="M35" s="49">
        <v>483.32445059239615</v>
      </c>
      <c r="N35" s="51">
        <v>0.47489999999999999</v>
      </c>
      <c r="O35" s="52">
        <v>3129.2989213054802</v>
      </c>
      <c r="P35" s="52">
        <v>665.78140150504157</v>
      </c>
      <c r="Q35" s="52">
        <v>23074.189430073398</v>
      </c>
      <c r="R35" s="49">
        <v>1156.95</v>
      </c>
      <c r="S35" s="52">
        <v>23242.759722228275</v>
      </c>
      <c r="T35" s="52">
        <v>167.01385441929128</v>
      </c>
      <c r="U35" s="52">
        <v>210.4728301532067</v>
      </c>
      <c r="V35" s="52">
        <v>2824.0754173137952</v>
      </c>
      <c r="W35" s="53">
        <v>0.12150344671046026</v>
      </c>
      <c r="X35" s="53">
        <v>0.12150344671046026</v>
      </c>
      <c r="Y35" s="61">
        <f t="shared" si="4"/>
        <v>3201.562101886293</v>
      </c>
      <c r="Z35" s="61">
        <f t="shared" si="5"/>
        <v>3795.0803228105219</v>
      </c>
      <c r="AA35" s="52">
        <f t="shared" si="6"/>
        <v>10957.932560341857</v>
      </c>
      <c r="AB35" s="52">
        <v>6893.3212365740674</v>
      </c>
    </row>
    <row r="36" spans="1:28">
      <c r="A36" s="46" t="s">
        <v>57</v>
      </c>
      <c r="B36" s="46" t="s">
        <v>58</v>
      </c>
      <c r="C36" s="49">
        <v>2029.2612848331953</v>
      </c>
      <c r="D36" s="47">
        <v>13.775484633796914</v>
      </c>
      <c r="E36" s="47">
        <v>36.323618322719078</v>
      </c>
      <c r="F36" s="48">
        <f t="shared" si="2"/>
        <v>50.099102956515992</v>
      </c>
      <c r="G36" s="49">
        <v>0</v>
      </c>
      <c r="H36" s="47">
        <f t="shared" si="3"/>
        <v>50.099102956515992</v>
      </c>
      <c r="I36" s="47">
        <v>92.779859822638045</v>
      </c>
      <c r="J36" s="47">
        <v>0.55587061985240671</v>
      </c>
      <c r="K36" s="50">
        <v>2.6277520211204677</v>
      </c>
      <c r="L36" s="48">
        <v>0</v>
      </c>
      <c r="M36" s="49">
        <v>0</v>
      </c>
      <c r="N36" s="51">
        <v>0.18160000000000001</v>
      </c>
      <c r="O36" s="52">
        <v>63.419784355888211</v>
      </c>
      <c r="P36" s="52">
        <v>17.181455522710749</v>
      </c>
      <c r="Q36" s="52">
        <v>1972.2289592363388</v>
      </c>
      <c r="R36" s="49">
        <v>101.46</v>
      </c>
      <c r="S36" s="52">
        <v>2047.2613861778709</v>
      </c>
      <c r="T36" s="52">
        <v>4.2953638806776873</v>
      </c>
      <c r="U36" s="52">
        <v>8.0853908342168239</v>
      </c>
      <c r="V36" s="52">
        <v>177.12059296206229</v>
      </c>
      <c r="W36" s="53">
        <v>8.6515866590312199E-2</v>
      </c>
      <c r="X36" s="53">
        <v>8.6515866590312199E-2</v>
      </c>
      <c r="Y36" s="61">
        <f t="shared" si="4"/>
        <v>189.50134767695681</v>
      </c>
      <c r="Z36" s="61">
        <f t="shared" si="5"/>
        <v>80.60123987859896</v>
      </c>
      <c r="AA36" s="52">
        <f t="shared" si="6"/>
        <v>358.15677899731918</v>
      </c>
      <c r="AB36" s="52">
        <v>555.74933898989343</v>
      </c>
    </row>
    <row r="37" spans="1:28">
      <c r="A37" s="46" t="s">
        <v>59</v>
      </c>
      <c r="B37" s="46" t="s">
        <v>60</v>
      </c>
      <c r="C37" s="49">
        <v>1691.5041894723306</v>
      </c>
      <c r="D37" s="47">
        <v>0</v>
      </c>
      <c r="E37" s="47">
        <v>40.063111583544362</v>
      </c>
      <c r="F37" s="48">
        <f t="shared" si="2"/>
        <v>40.063111583544362</v>
      </c>
      <c r="G37" s="49">
        <v>0</v>
      </c>
      <c r="H37" s="47">
        <f t="shared" si="3"/>
        <v>40.063111583544362</v>
      </c>
      <c r="I37" s="47">
        <v>50.483159021141297</v>
      </c>
      <c r="J37" s="47">
        <v>1.5766512126722807</v>
      </c>
      <c r="K37" s="50">
        <v>4.8512345005300945</v>
      </c>
      <c r="L37" s="48">
        <v>0</v>
      </c>
      <c r="M37" s="49">
        <v>36.727887864429917</v>
      </c>
      <c r="N37" s="51">
        <v>0.2271</v>
      </c>
      <c r="O37" s="52">
        <v>37.647601071822088</v>
      </c>
      <c r="P37" s="52">
        <v>5.0533692713855149</v>
      </c>
      <c r="Q37" s="52">
        <v>1673.5344083432838</v>
      </c>
      <c r="R37" s="49">
        <v>84.58</v>
      </c>
      <c r="S37" s="52">
        <v>1726.675639601174</v>
      </c>
      <c r="T37" s="52">
        <v>3.032021562831309</v>
      </c>
      <c r="U37" s="52">
        <v>7.3273854435089962</v>
      </c>
      <c r="V37" s="52">
        <v>209.46215629892959</v>
      </c>
      <c r="W37" s="53">
        <v>0.1213094987239821</v>
      </c>
      <c r="X37" s="53">
        <v>0.1213094987239821</v>
      </c>
      <c r="Y37" s="61">
        <f t="shared" si="4"/>
        <v>219.82156330526988</v>
      </c>
      <c r="Z37" s="61">
        <f t="shared" si="5"/>
        <v>42.700970343207601</v>
      </c>
      <c r="AA37" s="52">
        <f t="shared" si="6"/>
        <v>380.05966413475971</v>
      </c>
      <c r="AB37" s="52">
        <v>487.42778644076122</v>
      </c>
    </row>
    <row r="38" spans="1:28">
      <c r="A38" s="46" t="s">
        <v>61</v>
      </c>
      <c r="B38" s="46" t="s">
        <v>62</v>
      </c>
      <c r="C38" s="49">
        <v>160.19180590292081</v>
      </c>
      <c r="D38" s="47">
        <v>0</v>
      </c>
      <c r="E38" s="47">
        <v>0</v>
      </c>
      <c r="F38" s="48">
        <f t="shared" si="2"/>
        <v>0</v>
      </c>
      <c r="G38" s="49">
        <v>0</v>
      </c>
      <c r="H38" s="47">
        <f t="shared" si="3"/>
        <v>0</v>
      </c>
      <c r="I38" s="47">
        <v>0</v>
      </c>
      <c r="J38" s="47">
        <v>0</v>
      </c>
      <c r="K38" s="50">
        <v>0</v>
      </c>
      <c r="L38" s="48">
        <v>0</v>
      </c>
      <c r="M38" s="49">
        <v>0</v>
      </c>
      <c r="N38" s="51">
        <v>0.50919999999999999</v>
      </c>
      <c r="O38" s="52">
        <v>0</v>
      </c>
      <c r="P38" s="52">
        <v>2.021347708554206</v>
      </c>
      <c r="Q38" s="52">
        <v>162.61742315318588</v>
      </c>
      <c r="R38" s="49">
        <v>8.01</v>
      </c>
      <c r="S38" s="52">
        <v>160.19180590292083</v>
      </c>
      <c r="T38" s="52">
        <v>0</v>
      </c>
      <c r="U38" s="52">
        <v>0</v>
      </c>
      <c r="V38" s="52">
        <v>19.455471694834234</v>
      </c>
      <c r="W38" s="53">
        <v>0.12145110410094637</v>
      </c>
      <c r="X38" s="53">
        <v>0.12145110410094637</v>
      </c>
      <c r="Y38" s="61">
        <f t="shared" si="4"/>
        <v>19.455471694834234</v>
      </c>
      <c r="Z38" s="61">
        <f t="shared" si="5"/>
        <v>2.021347708554206</v>
      </c>
      <c r="AA38" s="52">
        <f t="shared" si="6"/>
        <v>82.804791869602255</v>
      </c>
      <c r="AB38" s="52">
        <v>70.443967643114078</v>
      </c>
    </row>
    <row r="39" spans="1:28">
      <c r="A39" s="46" t="s">
        <v>63</v>
      </c>
      <c r="B39" s="46" t="s">
        <v>64</v>
      </c>
      <c r="C39" s="49">
        <v>3202.3302140155438</v>
      </c>
      <c r="D39" s="47">
        <v>48.754906730327448</v>
      </c>
      <c r="E39" s="47">
        <v>200.82089484486036</v>
      </c>
      <c r="F39" s="48">
        <f t="shared" si="2"/>
        <v>249.57580157518782</v>
      </c>
      <c r="G39" s="49">
        <v>0</v>
      </c>
      <c r="H39" s="47">
        <f t="shared" si="3"/>
        <v>249.57580157518782</v>
      </c>
      <c r="I39" s="47">
        <v>99.652442031722344</v>
      </c>
      <c r="J39" s="47">
        <v>2.678285713834323</v>
      </c>
      <c r="K39" s="50">
        <v>22.841229106662528</v>
      </c>
      <c r="L39" s="48">
        <v>0</v>
      </c>
      <c r="M39" s="49">
        <v>6.8725822090843005</v>
      </c>
      <c r="N39" s="51">
        <v>0.34239999999999998</v>
      </c>
      <c r="O39" s="52">
        <v>85.907277613553759</v>
      </c>
      <c r="P39" s="52">
        <v>23.245498648373371</v>
      </c>
      <c r="Q39" s="52">
        <v>3127.4797083677813</v>
      </c>
      <c r="R39" s="49">
        <v>160.12</v>
      </c>
      <c r="S39" s="52">
        <v>3243.4545331460786</v>
      </c>
      <c r="T39" s="52">
        <v>19.455471694834234</v>
      </c>
      <c r="U39" s="52">
        <v>36.384258753975708</v>
      </c>
      <c r="V39" s="52">
        <v>461.87795140463606</v>
      </c>
      <c r="W39" s="53">
        <v>0.14240309111305</v>
      </c>
      <c r="X39" s="53">
        <v>0.13500000000000001</v>
      </c>
      <c r="Y39" s="61">
        <f t="shared" si="4"/>
        <v>493.70609242353055</v>
      </c>
      <c r="Z39" s="61">
        <f t="shared" si="5"/>
        <v>109.15277626192713</v>
      </c>
      <c r="AA39" s="52">
        <f t="shared" si="6"/>
        <v>1070.8490521451283</v>
      </c>
      <c r="AB39" s="52">
        <v>871.07958152434946</v>
      </c>
    </row>
    <row r="40" spans="1:28">
      <c r="A40" s="46" t="s">
        <v>65</v>
      </c>
      <c r="B40" s="46" t="s">
        <v>66</v>
      </c>
      <c r="C40" s="49">
        <v>25411.645600029857</v>
      </c>
      <c r="D40" s="47">
        <v>151.87396008222026</v>
      </c>
      <c r="E40" s="47">
        <v>1943.93009131658</v>
      </c>
      <c r="F40" s="48">
        <f t="shared" si="2"/>
        <v>2095.8040513988003</v>
      </c>
      <c r="G40" s="49">
        <v>608.33469962793106</v>
      </c>
      <c r="H40" s="47">
        <f t="shared" si="3"/>
        <v>2704.1387510267314</v>
      </c>
      <c r="I40" s="47">
        <v>486.05326999894436</v>
      </c>
      <c r="J40" s="47">
        <v>6.1448970340047859</v>
      </c>
      <c r="K40" s="50">
        <v>111.37625874133676</v>
      </c>
      <c r="L40" s="48">
        <v>0</v>
      </c>
      <c r="M40" s="49">
        <v>273.67026626115393</v>
      </c>
      <c r="N40" s="51">
        <v>0.4945</v>
      </c>
      <c r="O40" s="52">
        <v>3506.5329374144089</v>
      </c>
      <c r="P40" s="52">
        <v>887.11897559172712</v>
      </c>
      <c r="Q40" s="52">
        <v>25795.600597269724</v>
      </c>
      <c r="R40" s="49">
        <v>1270.58</v>
      </c>
      <c r="S40" s="52">
        <v>24979.86551600559</v>
      </c>
      <c r="T40" s="52">
        <v>134.16695415528542</v>
      </c>
      <c r="U40" s="52">
        <v>205.92479780895974</v>
      </c>
      <c r="V40" s="52">
        <v>3326.6329913530844</v>
      </c>
      <c r="W40" s="53">
        <v>0.13317257409658906</v>
      </c>
      <c r="X40" s="53">
        <v>0.13317257409658906</v>
      </c>
      <c r="Y40" s="61">
        <f t="shared" si="4"/>
        <v>3666.7247433173297</v>
      </c>
      <c r="Z40" s="61">
        <f t="shared" si="5"/>
        <v>4393.6519130061361</v>
      </c>
      <c r="AA40" s="52">
        <f t="shared" si="6"/>
        <v>12755.924495349878</v>
      </c>
      <c r="AB40" s="52">
        <v>7063.4277529874453</v>
      </c>
    </row>
    <row r="41" spans="1:28">
      <c r="A41" s="46" t="s">
        <v>67</v>
      </c>
      <c r="B41" s="46" t="s">
        <v>68</v>
      </c>
      <c r="C41" s="49">
        <v>7494.0556688178322</v>
      </c>
      <c r="D41" s="47">
        <v>30.805339078366099</v>
      </c>
      <c r="E41" s="47">
        <v>394.64792661812322</v>
      </c>
      <c r="F41" s="48">
        <f t="shared" si="2"/>
        <v>425.45326569648932</v>
      </c>
      <c r="G41" s="49">
        <v>0</v>
      </c>
      <c r="H41" s="47">
        <f t="shared" si="3"/>
        <v>425.45326569648932</v>
      </c>
      <c r="I41" s="47">
        <v>199.68894012807002</v>
      </c>
      <c r="J41" s="47">
        <v>2.0718814012680609</v>
      </c>
      <c r="K41" s="50">
        <v>0.80853908342168246</v>
      </c>
      <c r="L41" s="48">
        <v>0</v>
      </c>
      <c r="M41" s="49">
        <v>10.511008084481871</v>
      </c>
      <c r="N41" s="51">
        <v>0.1384</v>
      </c>
      <c r="O41" s="52">
        <v>217.29487866957714</v>
      </c>
      <c r="P41" s="52">
        <v>112.18479782475843</v>
      </c>
      <c r="Q41" s="52">
        <v>7327.284376123569</v>
      </c>
      <c r="R41" s="49">
        <v>374.7</v>
      </c>
      <c r="S41" s="52">
        <v>7539.7684472467863</v>
      </c>
      <c r="T41" s="52">
        <v>27.540862529051058</v>
      </c>
      <c r="U41" s="52">
        <v>64.177789746596034</v>
      </c>
      <c r="V41" s="52">
        <v>749.41466294647182</v>
      </c>
      <c r="W41" s="53">
        <v>9.9394917521655093E-2</v>
      </c>
      <c r="X41" s="53">
        <v>9.9394917521655093E-2</v>
      </c>
      <c r="Y41" s="61">
        <f t="shared" si="4"/>
        <v>841.13331522211888</v>
      </c>
      <c r="Z41" s="61">
        <f t="shared" si="5"/>
        <v>329.47967649433559</v>
      </c>
      <c r="AA41" s="52">
        <f t="shared" si="6"/>
        <v>1014.0961576555019</v>
      </c>
      <c r="AB41" s="52">
        <v>1991.5025096374031</v>
      </c>
    </row>
    <row r="42" spans="1:28">
      <c r="A42" s="46" t="s">
        <v>69</v>
      </c>
      <c r="B42" s="46" t="s">
        <v>70</v>
      </c>
      <c r="C42" s="49">
        <v>13079.140454938533</v>
      </c>
      <c r="D42" s="47">
        <v>56.436028022833433</v>
      </c>
      <c r="E42" s="47">
        <v>896.56877612921812</v>
      </c>
      <c r="F42" s="48">
        <f t="shared" si="2"/>
        <v>953.00480415205152</v>
      </c>
      <c r="G42" s="49">
        <v>0</v>
      </c>
      <c r="H42" s="47">
        <f t="shared" si="3"/>
        <v>953.00480415205152</v>
      </c>
      <c r="I42" s="47">
        <v>447.84979830726991</v>
      </c>
      <c r="J42" s="47">
        <v>8.439126683213809</v>
      </c>
      <c r="K42" s="50">
        <v>28.298867919758884</v>
      </c>
      <c r="L42" s="48">
        <v>0</v>
      </c>
      <c r="M42" s="49">
        <v>1739.6931188442629</v>
      </c>
      <c r="N42" s="51">
        <v>0.3196</v>
      </c>
      <c r="O42" s="52">
        <v>857.80943381769123</v>
      </c>
      <c r="P42" s="52">
        <v>290.5687331046671</v>
      </c>
      <c r="Q42" s="52">
        <v>13080.605932027234</v>
      </c>
      <c r="R42" s="49">
        <v>653.96</v>
      </c>
      <c r="S42" s="52">
        <v>13198.470716913031</v>
      </c>
      <c r="T42" s="52">
        <v>62.914447428749661</v>
      </c>
      <c r="U42" s="52">
        <v>114.45881399688191</v>
      </c>
      <c r="V42" s="52">
        <v>1813.6542315002614</v>
      </c>
      <c r="W42" s="53">
        <v>0.13741396790585556</v>
      </c>
      <c r="X42" s="53">
        <v>0.13500000000000001</v>
      </c>
      <c r="Y42" s="61">
        <f t="shared" si="4"/>
        <v>1959.1668082088909</v>
      </c>
      <c r="Z42" s="61">
        <f t="shared" si="5"/>
        <v>1148.3781669223583</v>
      </c>
      <c r="AA42" s="52">
        <f t="shared" si="6"/>
        <v>4180.5616558759039</v>
      </c>
      <c r="AB42" s="52">
        <v>3317.9816231604727</v>
      </c>
    </row>
    <row r="43" spans="1:28">
      <c r="A43" s="46" t="s">
        <v>71</v>
      </c>
      <c r="B43" s="46" t="s">
        <v>72</v>
      </c>
      <c r="C43" s="49">
        <v>3350.1311584650266</v>
      </c>
      <c r="D43" s="47">
        <v>51.514046352503939</v>
      </c>
      <c r="E43" s="47">
        <v>157.90768299225459</v>
      </c>
      <c r="F43" s="48">
        <f t="shared" si="2"/>
        <v>209.42172934475855</v>
      </c>
      <c r="G43" s="49">
        <v>0</v>
      </c>
      <c r="H43" s="47">
        <f t="shared" si="3"/>
        <v>209.42172934475855</v>
      </c>
      <c r="I43" s="47">
        <v>0.50533692713855149</v>
      </c>
      <c r="J43" s="47">
        <v>0</v>
      </c>
      <c r="K43" s="50">
        <v>5.2555040422409354</v>
      </c>
      <c r="L43" s="48">
        <v>0</v>
      </c>
      <c r="M43" s="49">
        <v>2.8298867919758881</v>
      </c>
      <c r="N43" s="51">
        <v>0.22620000000000001</v>
      </c>
      <c r="O43" s="52">
        <v>103.34140159983377</v>
      </c>
      <c r="P43" s="52">
        <v>34.362911045421498</v>
      </c>
      <c r="Q43" s="52">
        <v>3208.9703412381441</v>
      </c>
      <c r="R43" s="49">
        <v>167.51</v>
      </c>
      <c r="S43" s="52">
        <v>3376.125689997034</v>
      </c>
      <c r="T43" s="52">
        <v>13.391428569171614</v>
      </c>
      <c r="U43" s="52">
        <v>26.782857138343228</v>
      </c>
      <c r="V43" s="52">
        <v>360.05256058621796</v>
      </c>
      <c r="W43" s="53">
        <v>0.10664666948064196</v>
      </c>
      <c r="X43" s="53">
        <v>0.10664666948064196</v>
      </c>
      <c r="Y43" s="61">
        <f t="shared" si="4"/>
        <v>400.22684629373282</v>
      </c>
      <c r="Z43" s="61">
        <f t="shared" si="5"/>
        <v>137.70431264525527</v>
      </c>
      <c r="AA43" s="52">
        <f t="shared" si="6"/>
        <v>725.86909118806818</v>
      </c>
      <c r="AB43" s="52">
        <v>1120.8777313474782</v>
      </c>
    </row>
    <row r="44" spans="1:28">
      <c r="A44" s="46" t="s">
        <v>73</v>
      </c>
      <c r="B44" s="46" t="s">
        <v>74</v>
      </c>
      <c r="C44" s="49">
        <v>401.4800818730364</v>
      </c>
      <c r="D44" s="47">
        <v>4.8209142849017805</v>
      </c>
      <c r="E44" s="47">
        <v>37.061410236341366</v>
      </c>
      <c r="F44" s="48">
        <f t="shared" si="2"/>
        <v>41.882324521243149</v>
      </c>
      <c r="G44" s="49">
        <v>0</v>
      </c>
      <c r="H44" s="47">
        <f t="shared" si="3"/>
        <v>41.882324521243149</v>
      </c>
      <c r="I44" s="47">
        <v>4.9927288401288887</v>
      </c>
      <c r="J44" s="47">
        <v>0.33352237191144402</v>
      </c>
      <c r="K44" s="50">
        <v>4.1942964952499775</v>
      </c>
      <c r="L44" s="48">
        <v>0.93992668447770578</v>
      </c>
      <c r="M44" s="49">
        <v>0</v>
      </c>
      <c r="N44" s="51">
        <v>0.53320000000000001</v>
      </c>
      <c r="O44" s="52">
        <v>2.021347708554206</v>
      </c>
      <c r="P44" s="52">
        <v>0</v>
      </c>
      <c r="Q44" s="52">
        <v>389.02857998834247</v>
      </c>
      <c r="R44" s="49">
        <v>20.07</v>
      </c>
      <c r="S44" s="52">
        <v>401.4800818730364</v>
      </c>
      <c r="T44" s="52">
        <v>3.7900269535391362</v>
      </c>
      <c r="U44" s="52">
        <v>3.7900269535391362</v>
      </c>
      <c r="V44" s="52">
        <v>55.334393521671387</v>
      </c>
      <c r="W44" s="53">
        <v>0.13782599939583123</v>
      </c>
      <c r="X44" s="53">
        <v>0.13500000000000001</v>
      </c>
      <c r="Y44" s="61">
        <f t="shared" si="4"/>
        <v>61.779864959938187</v>
      </c>
      <c r="Z44" s="61">
        <f t="shared" si="5"/>
        <v>2.021347708554206</v>
      </c>
      <c r="AA44" s="52">
        <f t="shared" si="6"/>
        <v>207.43003884978421</v>
      </c>
      <c r="AB44" s="52">
        <v>120.27018865897526</v>
      </c>
    </row>
    <row r="45" spans="1:28">
      <c r="A45" s="46" t="s">
        <v>75</v>
      </c>
      <c r="B45" s="46" t="s">
        <v>76</v>
      </c>
      <c r="C45" s="49">
        <v>28.799999999999997</v>
      </c>
      <c r="D45" s="47">
        <v>0</v>
      </c>
      <c r="E45" s="47">
        <v>0</v>
      </c>
      <c r="F45" s="48">
        <f t="shared" si="2"/>
        <v>0</v>
      </c>
      <c r="G45" s="49">
        <v>0</v>
      </c>
      <c r="H45" s="47">
        <f t="shared" si="3"/>
        <v>0</v>
      </c>
      <c r="I45" s="47">
        <v>0</v>
      </c>
      <c r="J45" s="47">
        <v>0</v>
      </c>
      <c r="K45" s="50">
        <v>0</v>
      </c>
      <c r="L45" s="48">
        <v>0</v>
      </c>
      <c r="M45" s="49">
        <v>0</v>
      </c>
      <c r="N45" s="51">
        <v>0</v>
      </c>
      <c r="O45" s="52">
        <v>0</v>
      </c>
      <c r="P45" s="52">
        <v>0</v>
      </c>
      <c r="Q45" s="52">
        <v>19.100000000000001</v>
      </c>
      <c r="R45" s="49">
        <v>0</v>
      </c>
      <c r="S45" s="52">
        <v>28.8</v>
      </c>
      <c r="T45" s="52">
        <v>0</v>
      </c>
      <c r="U45" s="52">
        <v>1</v>
      </c>
      <c r="V45" s="52">
        <v>4.5</v>
      </c>
      <c r="W45" s="53">
        <v>0.15625</v>
      </c>
      <c r="X45" s="53">
        <v>0.13500000000000001</v>
      </c>
      <c r="Y45" s="61">
        <f t="shared" si="4"/>
        <v>4.8879999999999999</v>
      </c>
      <c r="Z45" s="61">
        <f t="shared" si="5"/>
        <v>0</v>
      </c>
      <c r="AA45" s="52">
        <f t="shared" si="6"/>
        <v>0</v>
      </c>
      <c r="AB45" s="52">
        <v>13.6</v>
      </c>
    </row>
    <row r="46" spans="1:28">
      <c r="A46" s="46" t="s">
        <v>77</v>
      </c>
      <c r="B46" s="46" t="s">
        <v>78</v>
      </c>
      <c r="C46" s="49">
        <v>6588.7950975418325</v>
      </c>
      <c r="D46" s="47">
        <v>80.075689474374869</v>
      </c>
      <c r="E46" s="47">
        <v>322.92040318007719</v>
      </c>
      <c r="F46" s="48">
        <f t="shared" si="2"/>
        <v>402.99609265445207</v>
      </c>
      <c r="G46" s="49">
        <v>0</v>
      </c>
      <c r="H46" s="47">
        <f t="shared" si="3"/>
        <v>402.99609265445207</v>
      </c>
      <c r="I46" s="47">
        <v>177.61582315065809</v>
      </c>
      <c r="J46" s="47">
        <v>8.3986997290427272</v>
      </c>
      <c r="K46" s="50">
        <v>20.819881398108322</v>
      </c>
      <c r="L46" s="48">
        <v>0</v>
      </c>
      <c r="M46" s="49">
        <v>4.8512345005300945</v>
      </c>
      <c r="N46" s="51">
        <v>0.61619999999999997</v>
      </c>
      <c r="O46" s="52">
        <v>421.70366569712121</v>
      </c>
      <c r="P46" s="52">
        <v>76.305875997921277</v>
      </c>
      <c r="Q46" s="52">
        <v>6552.0065692461467</v>
      </c>
      <c r="R46" s="49">
        <v>329.44</v>
      </c>
      <c r="S46" s="52">
        <v>6597.8810554917845</v>
      </c>
      <c r="T46" s="52">
        <v>84.391266832138101</v>
      </c>
      <c r="U46" s="52">
        <v>122.03886790396018</v>
      </c>
      <c r="V46" s="52">
        <v>1057.6701885009884</v>
      </c>
      <c r="W46" s="53">
        <v>0.16030452498391592</v>
      </c>
      <c r="X46" s="53">
        <v>0.13500000000000001</v>
      </c>
      <c r="Y46" s="61">
        <f t="shared" si="4"/>
        <v>1097.1440772274893</v>
      </c>
      <c r="Z46" s="61">
        <f t="shared" si="5"/>
        <v>498.00954169504246</v>
      </c>
      <c r="AA46" s="52">
        <f t="shared" si="6"/>
        <v>4037.3464479694753</v>
      </c>
      <c r="AB46" s="52">
        <v>2027.9474088226355</v>
      </c>
    </row>
    <row r="47" spans="1:28">
      <c r="A47" s="46" t="s">
        <v>79</v>
      </c>
      <c r="B47" s="46" t="s">
        <v>80</v>
      </c>
      <c r="C47" s="49">
        <v>694.51485918213962</v>
      </c>
      <c r="D47" s="47">
        <v>10.672715901166208</v>
      </c>
      <c r="E47" s="47">
        <v>25.499301343411307</v>
      </c>
      <c r="F47" s="48">
        <f t="shared" si="2"/>
        <v>36.172017244577518</v>
      </c>
      <c r="G47" s="49">
        <v>0</v>
      </c>
      <c r="H47" s="47">
        <f t="shared" si="3"/>
        <v>36.172017244577518</v>
      </c>
      <c r="I47" s="47">
        <v>36.353938538347393</v>
      </c>
      <c r="J47" s="47">
        <v>1.5665444741295096</v>
      </c>
      <c r="K47" s="50">
        <v>0</v>
      </c>
      <c r="L47" s="48">
        <v>0</v>
      </c>
      <c r="M47" s="49">
        <v>0</v>
      </c>
      <c r="N47" s="51">
        <v>0.41170000000000001</v>
      </c>
      <c r="O47" s="52">
        <v>0</v>
      </c>
      <c r="P47" s="52">
        <v>0</v>
      </c>
      <c r="Q47" s="52">
        <v>686.53053573335046</v>
      </c>
      <c r="R47" s="49">
        <v>34.729999999999997</v>
      </c>
      <c r="S47" s="52">
        <v>694.68667373736662</v>
      </c>
      <c r="T47" s="52">
        <v>4.042695417108412</v>
      </c>
      <c r="U47" s="52">
        <v>6.3167115892318932</v>
      </c>
      <c r="V47" s="52">
        <v>98.288032328448267</v>
      </c>
      <c r="W47" s="53">
        <v>0.14148541499963632</v>
      </c>
      <c r="X47" s="53">
        <v>0.13500000000000001</v>
      </c>
      <c r="Y47" s="61">
        <f t="shared" si="4"/>
        <v>104.1421079608848</v>
      </c>
      <c r="Z47" s="61">
        <f t="shared" si="5"/>
        <v>0</v>
      </c>
      <c r="AA47" s="52">
        <f t="shared" si="6"/>
        <v>282.64462156142037</v>
      </c>
      <c r="AB47" s="52">
        <v>198.49634498002303</v>
      </c>
    </row>
    <row r="48" spans="1:28">
      <c r="A48" s="46" t="s">
        <v>81</v>
      </c>
      <c r="B48" s="46" t="s">
        <v>82</v>
      </c>
      <c r="C48" s="49">
        <v>1448.6796892437137</v>
      </c>
      <c r="D48" s="47">
        <v>0</v>
      </c>
      <c r="E48" s="47">
        <v>77.164948774056811</v>
      </c>
      <c r="F48" s="48">
        <f t="shared" si="2"/>
        <v>77.164948774056811</v>
      </c>
      <c r="G48" s="49">
        <v>0</v>
      </c>
      <c r="H48" s="47">
        <f t="shared" si="3"/>
        <v>77.164948774056811</v>
      </c>
      <c r="I48" s="47">
        <v>30.54256387625405</v>
      </c>
      <c r="J48" s="47">
        <v>3.5676787055981736</v>
      </c>
      <c r="K48" s="50">
        <v>0</v>
      </c>
      <c r="L48" s="48">
        <v>0</v>
      </c>
      <c r="M48" s="49">
        <v>0</v>
      </c>
      <c r="N48" s="51">
        <v>0.52590000000000003</v>
      </c>
      <c r="O48" s="52">
        <v>27.540862529051054</v>
      </c>
      <c r="P48" s="52">
        <v>6.0640431256626179</v>
      </c>
      <c r="Q48" s="52">
        <v>1396.013474697334</v>
      </c>
      <c r="R48" s="49">
        <v>72.430000000000007</v>
      </c>
      <c r="S48" s="52">
        <v>1452.6718509681084</v>
      </c>
      <c r="T48" s="52">
        <v>9.3487331520632022</v>
      </c>
      <c r="U48" s="52">
        <v>19.202803231264959</v>
      </c>
      <c r="V48" s="52">
        <v>261.2591913306311</v>
      </c>
      <c r="W48" s="53">
        <v>0.17984735586121489</v>
      </c>
      <c r="X48" s="53">
        <v>0.13500000000000001</v>
      </c>
      <c r="Y48" s="61">
        <f t="shared" si="4"/>
        <v>224.66223626402282</v>
      </c>
      <c r="Z48" s="61">
        <f t="shared" si="5"/>
        <v>33.604905654713676</v>
      </c>
      <c r="AA48" s="52">
        <f t="shared" si="6"/>
        <v>734.16348634332803</v>
      </c>
      <c r="AB48" s="52">
        <v>423.67447971296156</v>
      </c>
    </row>
    <row r="49" spans="1:28">
      <c r="A49" s="46" t="s">
        <v>83</v>
      </c>
      <c r="B49" s="46" t="s">
        <v>84</v>
      </c>
      <c r="C49" s="49">
        <v>1057.5185874228466</v>
      </c>
      <c r="D49" s="47">
        <v>6.4076722361168326</v>
      </c>
      <c r="E49" s="47">
        <v>25.610475467381789</v>
      </c>
      <c r="F49" s="48">
        <f t="shared" si="2"/>
        <v>32.01814770349862</v>
      </c>
      <c r="G49" s="49">
        <v>0</v>
      </c>
      <c r="H49" s="47">
        <f t="shared" si="3"/>
        <v>32.01814770349862</v>
      </c>
      <c r="I49" s="47">
        <v>25.620582205924563</v>
      </c>
      <c r="J49" s="47">
        <v>0.22234824794096267</v>
      </c>
      <c r="K49" s="50">
        <v>0</v>
      </c>
      <c r="L49" s="48">
        <v>0</v>
      </c>
      <c r="M49" s="49">
        <v>3.9315212931379309</v>
      </c>
      <c r="N49" s="51">
        <v>0.32329999999999998</v>
      </c>
      <c r="O49" s="52">
        <v>19.960808621972784</v>
      </c>
      <c r="P49" s="52">
        <v>2.021347708554206</v>
      </c>
      <c r="Q49" s="52">
        <v>1031.6251232762675</v>
      </c>
      <c r="R49" s="49">
        <v>52.88</v>
      </c>
      <c r="S49" s="52">
        <v>1059.3782273147167</v>
      </c>
      <c r="T49" s="52">
        <v>13.644097032740891</v>
      </c>
      <c r="U49" s="52">
        <v>16.676118595572198</v>
      </c>
      <c r="V49" s="52">
        <v>168.52986520070692</v>
      </c>
      <c r="W49" s="53">
        <v>0.15908375389957927</v>
      </c>
      <c r="X49" s="53">
        <v>0.13500000000000001</v>
      </c>
      <c r="Y49" s="61">
        <f t="shared" si="4"/>
        <v>173.33627631579986</v>
      </c>
      <c r="Z49" s="61">
        <f t="shared" si="5"/>
        <v>21.98215633052699</v>
      </c>
      <c r="AA49" s="52">
        <f t="shared" si="6"/>
        <v>333.52440235521726</v>
      </c>
      <c r="AB49" s="52">
        <v>339.58641503710658</v>
      </c>
    </row>
    <row r="50" spans="1:28">
      <c r="A50" s="46" t="s">
        <v>85</v>
      </c>
      <c r="B50" s="46" t="s">
        <v>86</v>
      </c>
      <c r="C50" s="49">
        <v>2501.0135197941186</v>
      </c>
      <c r="D50" s="47">
        <v>4.7905940692734683</v>
      </c>
      <c r="E50" s="47">
        <v>74.880825863390569</v>
      </c>
      <c r="F50" s="48">
        <f t="shared" si="2"/>
        <v>79.671419932664037</v>
      </c>
      <c r="G50" s="49">
        <v>0</v>
      </c>
      <c r="H50" s="47">
        <f t="shared" si="3"/>
        <v>79.671419932664037</v>
      </c>
      <c r="I50" s="47">
        <v>89.737731521263981</v>
      </c>
      <c r="J50" s="47">
        <v>0.66704474382288803</v>
      </c>
      <c r="K50" s="50">
        <v>0.80853908342168246</v>
      </c>
      <c r="L50" s="48">
        <v>0</v>
      </c>
      <c r="M50" s="49">
        <v>107.60644526488315</v>
      </c>
      <c r="N50" s="51">
        <v>0.47249999999999998</v>
      </c>
      <c r="O50" s="52">
        <v>217.29487866957714</v>
      </c>
      <c r="P50" s="52">
        <v>62.40911050161111</v>
      </c>
      <c r="Q50" s="52">
        <v>2487.4098497155492</v>
      </c>
      <c r="R50" s="49">
        <v>125.05</v>
      </c>
      <c r="S50" s="52">
        <v>2544.1692933717513</v>
      </c>
      <c r="T50" s="52">
        <v>14.90743935058727</v>
      </c>
      <c r="U50" s="52">
        <v>19.202803231264959</v>
      </c>
      <c r="V50" s="52">
        <v>326.194986467935</v>
      </c>
      <c r="W50" s="53">
        <v>0.1282127676478767</v>
      </c>
      <c r="X50" s="53">
        <v>0.1282127676478767</v>
      </c>
      <c r="Y50" s="61">
        <f t="shared" si="4"/>
        <v>360.30522904978721</v>
      </c>
      <c r="Z50" s="61">
        <f t="shared" si="5"/>
        <v>279.70398917118825</v>
      </c>
      <c r="AA50" s="52">
        <f t="shared" si="6"/>
        <v>1175.301153990597</v>
      </c>
      <c r="AB50" s="52">
        <v>742.8351761551279</v>
      </c>
    </row>
    <row r="51" spans="1:28">
      <c r="A51" s="46" t="s">
        <v>87</v>
      </c>
      <c r="B51" s="46" t="s">
        <v>88</v>
      </c>
      <c r="C51" s="49">
        <v>5047.9722730036747</v>
      </c>
      <c r="D51" s="47">
        <v>58.325988130331616</v>
      </c>
      <c r="E51" s="47">
        <v>350.91606894355289</v>
      </c>
      <c r="F51" s="48">
        <f t="shared" si="2"/>
        <v>409.2420570738845</v>
      </c>
      <c r="G51" s="49">
        <v>0</v>
      </c>
      <c r="H51" s="47">
        <f t="shared" si="3"/>
        <v>409.2420570738845</v>
      </c>
      <c r="I51" s="47">
        <v>103.65471049465968</v>
      </c>
      <c r="J51" s="47">
        <v>6.094363341290931</v>
      </c>
      <c r="K51" s="50">
        <v>9.2577725051782629</v>
      </c>
      <c r="L51" s="48">
        <v>4.042695417108412E-2</v>
      </c>
      <c r="M51" s="49">
        <v>20.789561182480007</v>
      </c>
      <c r="N51" s="51">
        <v>0.58030000000000004</v>
      </c>
      <c r="O51" s="52">
        <v>296.12743930319118</v>
      </c>
      <c r="P51" s="52">
        <v>61.903773574472559</v>
      </c>
      <c r="Q51" s="52">
        <v>5043.3939204438002</v>
      </c>
      <c r="R51" s="49">
        <v>252.4</v>
      </c>
      <c r="S51" s="52">
        <v>5034.9649004991288</v>
      </c>
      <c r="T51" s="52">
        <v>55.839730448809938</v>
      </c>
      <c r="U51" s="52">
        <v>62.914447428749661</v>
      </c>
      <c r="V51" s="52">
        <v>681.699514709906</v>
      </c>
      <c r="W51" s="53">
        <v>0.13539310167630511</v>
      </c>
      <c r="X51" s="53">
        <v>0.13500000000000001</v>
      </c>
      <c r="Y51" s="61">
        <f t="shared" si="4"/>
        <v>798.47443944494205</v>
      </c>
      <c r="Z51" s="61">
        <f t="shared" si="5"/>
        <v>358.03121287766373</v>
      </c>
      <c r="AA51" s="52">
        <f t="shared" si="6"/>
        <v>2926.6814920335373</v>
      </c>
      <c r="AB51" s="52">
        <v>1468.3777226635746</v>
      </c>
    </row>
    <row r="52" spans="1:28">
      <c r="A52" s="46" t="s">
        <v>89</v>
      </c>
      <c r="B52" s="46" t="s">
        <v>90</v>
      </c>
      <c r="C52" s="49">
        <v>177.6764635819147</v>
      </c>
      <c r="D52" s="47">
        <v>0</v>
      </c>
      <c r="E52" s="47">
        <v>0</v>
      </c>
      <c r="F52" s="48">
        <f t="shared" si="2"/>
        <v>0</v>
      </c>
      <c r="G52" s="49">
        <v>0</v>
      </c>
      <c r="H52" s="47">
        <f t="shared" si="3"/>
        <v>0</v>
      </c>
      <c r="I52" s="47">
        <v>0</v>
      </c>
      <c r="J52" s="47">
        <v>0</v>
      </c>
      <c r="K52" s="50">
        <v>0</v>
      </c>
      <c r="L52" s="48">
        <v>0</v>
      </c>
      <c r="M52" s="49">
        <v>0</v>
      </c>
      <c r="N52" s="51">
        <v>0.81010000000000004</v>
      </c>
      <c r="O52" s="52">
        <v>76.305875997921277</v>
      </c>
      <c r="P52" s="52">
        <v>25.519514820496852</v>
      </c>
      <c r="Q52" s="52">
        <v>177.47432881105928</v>
      </c>
      <c r="R52" s="49">
        <v>0</v>
      </c>
      <c r="S52" s="52">
        <v>177.6764635819147</v>
      </c>
      <c r="T52" s="52">
        <v>0</v>
      </c>
      <c r="U52" s="52">
        <v>2.021347708554206</v>
      </c>
      <c r="V52" s="52">
        <v>22.740161721234816</v>
      </c>
      <c r="W52" s="53">
        <v>0.12798634812286688</v>
      </c>
      <c r="X52" s="53">
        <v>0.12798634812286688</v>
      </c>
      <c r="Y52" s="61">
        <f t="shared" si="4"/>
        <v>24.761509429789022</v>
      </c>
      <c r="Z52" s="61">
        <f t="shared" si="5"/>
        <v>101.82539081841813</v>
      </c>
      <c r="AA52" s="52">
        <f t="shared" si="6"/>
        <v>143.77195376983914</v>
      </c>
      <c r="AB52" s="52">
        <v>79.438964946180292</v>
      </c>
    </row>
    <row r="53" spans="1:28">
      <c r="A53" s="46" t="s">
        <v>91</v>
      </c>
      <c r="B53" s="46" t="s">
        <v>92</v>
      </c>
      <c r="C53" s="49">
        <v>789.16446563519025</v>
      </c>
      <c r="D53" s="47">
        <v>0</v>
      </c>
      <c r="E53" s="47">
        <v>30.310108889770316</v>
      </c>
      <c r="F53" s="48">
        <f t="shared" si="2"/>
        <v>30.310108889770316</v>
      </c>
      <c r="G53" s="49">
        <v>0</v>
      </c>
      <c r="H53" s="47">
        <f t="shared" si="3"/>
        <v>30.310108889770316</v>
      </c>
      <c r="I53" s="47">
        <v>0</v>
      </c>
      <c r="J53" s="47">
        <v>0</v>
      </c>
      <c r="K53" s="50">
        <v>0</v>
      </c>
      <c r="L53" s="48">
        <v>0</v>
      </c>
      <c r="M53" s="49">
        <v>11.925951480469816</v>
      </c>
      <c r="N53" s="51">
        <v>0.94869999999999999</v>
      </c>
      <c r="O53" s="52">
        <v>411.09159022721167</v>
      </c>
      <c r="P53" s="52">
        <v>44.974986515331082</v>
      </c>
      <c r="Q53" s="52">
        <v>838.8997260041665</v>
      </c>
      <c r="R53" s="49">
        <v>39.46</v>
      </c>
      <c r="S53" s="52">
        <v>789.16446563519037</v>
      </c>
      <c r="T53" s="52">
        <v>2.7793530992620332</v>
      </c>
      <c r="U53" s="52">
        <v>13.138760105602339</v>
      </c>
      <c r="V53" s="52">
        <v>61.903773574472559</v>
      </c>
      <c r="W53" s="53">
        <v>7.8442170510866646E-2</v>
      </c>
      <c r="X53" s="53">
        <v>7.8442170510866646E-2</v>
      </c>
      <c r="Y53" s="61">
        <f t="shared" si="4"/>
        <v>77.821886779336936</v>
      </c>
      <c r="Z53" s="61">
        <f t="shared" si="5"/>
        <v>456.06657674254274</v>
      </c>
      <c r="AA53" s="52">
        <f t="shared" si="6"/>
        <v>795.86417006015279</v>
      </c>
      <c r="AB53" s="52">
        <v>219.31622637813135</v>
      </c>
    </row>
    <row r="54" spans="1:28">
      <c r="A54" s="46" t="s">
        <v>93</v>
      </c>
      <c r="B54" s="46" t="s">
        <v>94</v>
      </c>
      <c r="C54" s="49">
        <v>24.4</v>
      </c>
      <c r="D54" s="47">
        <v>0</v>
      </c>
      <c r="E54" s="47">
        <v>0</v>
      </c>
      <c r="F54" s="48">
        <f t="shared" si="2"/>
        <v>0</v>
      </c>
      <c r="G54" s="49">
        <v>0</v>
      </c>
      <c r="H54" s="47">
        <f t="shared" si="3"/>
        <v>0</v>
      </c>
      <c r="I54" s="47">
        <v>0</v>
      </c>
      <c r="J54" s="47">
        <v>0</v>
      </c>
      <c r="K54" s="50">
        <v>0</v>
      </c>
      <c r="L54" s="48">
        <v>0</v>
      </c>
      <c r="M54" s="49">
        <v>0</v>
      </c>
      <c r="N54" s="51">
        <v>0.8</v>
      </c>
      <c r="O54" s="52">
        <v>9.75</v>
      </c>
      <c r="P54" s="52">
        <v>1</v>
      </c>
      <c r="Q54" s="52">
        <v>25.4</v>
      </c>
      <c r="R54" s="49">
        <v>1.22</v>
      </c>
      <c r="S54" s="52">
        <v>24.4</v>
      </c>
      <c r="T54" s="52">
        <v>0</v>
      </c>
      <c r="U54" s="52">
        <v>1</v>
      </c>
      <c r="V54" s="52">
        <v>3.25</v>
      </c>
      <c r="W54" s="53">
        <v>0.13319672131147542</v>
      </c>
      <c r="X54" s="53">
        <v>0.13319672131147542</v>
      </c>
      <c r="Y54" s="61">
        <f t="shared" si="4"/>
        <v>4.25</v>
      </c>
      <c r="Z54" s="61">
        <f t="shared" si="5"/>
        <v>10.75</v>
      </c>
      <c r="AA54" s="52">
        <f t="shared" si="6"/>
        <v>20.32</v>
      </c>
      <c r="AB54" s="52">
        <v>11.8</v>
      </c>
    </row>
    <row r="55" spans="1:28">
      <c r="A55" s="46" t="s">
        <v>95</v>
      </c>
      <c r="B55" s="46" t="s">
        <v>96</v>
      </c>
      <c r="C55" s="49">
        <v>6171.8517056983565</v>
      </c>
      <c r="D55" s="47">
        <v>82.157677614185715</v>
      </c>
      <c r="E55" s="47">
        <v>358.83975196108543</v>
      </c>
      <c r="F55" s="48">
        <f t="shared" si="2"/>
        <v>440.99742957527116</v>
      </c>
      <c r="G55" s="49">
        <v>0</v>
      </c>
      <c r="H55" s="47">
        <f t="shared" si="3"/>
        <v>440.99742957527116</v>
      </c>
      <c r="I55" s="47">
        <v>143.46515361463474</v>
      </c>
      <c r="J55" s="47">
        <v>7.1151439341108054</v>
      </c>
      <c r="K55" s="50">
        <v>0</v>
      </c>
      <c r="L55" s="48">
        <v>0</v>
      </c>
      <c r="M55" s="49">
        <v>117.84457140871019</v>
      </c>
      <c r="N55" s="51">
        <v>0.58520000000000005</v>
      </c>
      <c r="O55" s="52">
        <v>1066.0082477987744</v>
      </c>
      <c r="P55" s="52">
        <v>340.849757354953</v>
      </c>
      <c r="Q55" s="52">
        <v>6144.9475676974998</v>
      </c>
      <c r="R55" s="49">
        <v>308.58999999999997</v>
      </c>
      <c r="S55" s="52">
        <v>6208.1955374981608</v>
      </c>
      <c r="T55" s="52">
        <v>28.298867919758884</v>
      </c>
      <c r="U55" s="52">
        <v>74.031859825797795</v>
      </c>
      <c r="V55" s="52">
        <v>691.55358478910773</v>
      </c>
      <c r="W55" s="53">
        <v>0.11139365385836361</v>
      </c>
      <c r="X55" s="53">
        <v>0.11139365385836361</v>
      </c>
      <c r="Y55" s="61">
        <f t="shared" si="4"/>
        <v>793.88431253466445</v>
      </c>
      <c r="Z55" s="61">
        <f t="shared" si="5"/>
        <v>1406.8580051537274</v>
      </c>
      <c r="AA55" s="52">
        <f t="shared" si="6"/>
        <v>3596.0233166165772</v>
      </c>
      <c r="AB55" s="52">
        <v>1783.3643360875765</v>
      </c>
    </row>
    <row r="56" spans="1:28">
      <c r="A56" s="46" t="s">
        <v>97</v>
      </c>
      <c r="B56" s="46" t="s">
        <v>98</v>
      </c>
      <c r="C56" s="49">
        <v>95.800000000000011</v>
      </c>
      <c r="D56" s="47">
        <v>0</v>
      </c>
      <c r="E56" s="47">
        <v>2.72</v>
      </c>
      <c r="F56" s="48">
        <f t="shared" si="2"/>
        <v>2.72</v>
      </c>
      <c r="G56" s="49">
        <v>0</v>
      </c>
      <c r="H56" s="47">
        <f t="shared" si="3"/>
        <v>2.72</v>
      </c>
      <c r="I56" s="47">
        <v>1</v>
      </c>
      <c r="J56" s="47">
        <v>0</v>
      </c>
      <c r="K56" s="50">
        <v>0</v>
      </c>
      <c r="L56" s="48">
        <v>0</v>
      </c>
      <c r="M56" s="49">
        <v>0</v>
      </c>
      <c r="N56" s="51">
        <v>0.73629999999999995</v>
      </c>
      <c r="O56" s="52">
        <v>5</v>
      </c>
      <c r="P56" s="52">
        <v>5</v>
      </c>
      <c r="Q56" s="52">
        <v>89.65</v>
      </c>
      <c r="R56" s="49">
        <v>0</v>
      </c>
      <c r="S56" s="52">
        <v>95.8</v>
      </c>
      <c r="T56" s="52">
        <v>0</v>
      </c>
      <c r="U56" s="52">
        <v>2</v>
      </c>
      <c r="V56" s="52">
        <v>10</v>
      </c>
      <c r="W56" s="53">
        <v>0.10438413361169102</v>
      </c>
      <c r="X56" s="53">
        <v>0.10438413361169102</v>
      </c>
      <c r="Y56" s="61">
        <f t="shared" si="4"/>
        <v>12</v>
      </c>
      <c r="Z56" s="61">
        <f t="shared" si="5"/>
        <v>10</v>
      </c>
      <c r="AA56" s="52">
        <f t="shared" si="6"/>
        <v>66.009294999999995</v>
      </c>
      <c r="AB56" s="52">
        <v>30.8</v>
      </c>
    </row>
    <row r="57" spans="1:28">
      <c r="A57" s="46" t="s">
        <v>99</v>
      </c>
      <c r="B57" s="46" t="s">
        <v>100</v>
      </c>
      <c r="C57" s="49">
        <v>265.27156653211125</v>
      </c>
      <c r="D57" s="47">
        <v>1.2734490563891498</v>
      </c>
      <c r="E57" s="47">
        <v>12.795130995148124</v>
      </c>
      <c r="F57" s="48">
        <f t="shared" si="2"/>
        <v>14.068580051537275</v>
      </c>
      <c r="G57" s="49">
        <v>0</v>
      </c>
      <c r="H57" s="47">
        <f t="shared" si="3"/>
        <v>14.068580051537275</v>
      </c>
      <c r="I57" s="47">
        <v>9.672148785431876</v>
      </c>
      <c r="J57" s="47">
        <v>0.17181455522710751</v>
      </c>
      <c r="K57" s="50">
        <v>0</v>
      </c>
      <c r="L57" s="48">
        <v>0</v>
      </c>
      <c r="M57" s="49">
        <v>0</v>
      </c>
      <c r="N57" s="51">
        <v>0.55989999999999995</v>
      </c>
      <c r="O57" s="52">
        <v>19.45547169483423</v>
      </c>
      <c r="P57" s="52">
        <v>0</v>
      </c>
      <c r="Q57" s="52">
        <v>280.86626410360691</v>
      </c>
      <c r="R57" s="49">
        <v>13.26</v>
      </c>
      <c r="S57" s="52">
        <v>269.66799779821662</v>
      </c>
      <c r="T57" s="52">
        <v>1.2633423178463787</v>
      </c>
      <c r="U57" s="52">
        <v>0.50533692713855149</v>
      </c>
      <c r="V57" s="52">
        <v>47.501671151023842</v>
      </c>
      <c r="W57" s="53">
        <v>0.17614871448916875</v>
      </c>
      <c r="X57" s="53">
        <v>0.13500000000000001</v>
      </c>
      <c r="Y57" s="61">
        <f t="shared" si="4"/>
        <v>38.173858947744179</v>
      </c>
      <c r="Z57" s="61">
        <f t="shared" si="5"/>
        <v>19.45547169483423</v>
      </c>
      <c r="AA57" s="52">
        <f t="shared" si="6"/>
        <v>157.25702127160949</v>
      </c>
      <c r="AB57" s="52">
        <v>74.941466294647199</v>
      </c>
    </row>
    <row r="58" spans="1:28">
      <c r="A58" s="46" t="s">
        <v>101</v>
      </c>
      <c r="B58" s="46" t="s">
        <v>102</v>
      </c>
      <c r="C58" s="49">
        <v>38.799999999999997</v>
      </c>
      <c r="D58" s="47">
        <v>0</v>
      </c>
      <c r="E58" s="47">
        <v>0</v>
      </c>
      <c r="F58" s="48">
        <f t="shared" si="2"/>
        <v>0</v>
      </c>
      <c r="G58" s="49">
        <v>0</v>
      </c>
      <c r="H58" s="47">
        <f t="shared" si="3"/>
        <v>0</v>
      </c>
      <c r="I58" s="47">
        <v>0</v>
      </c>
      <c r="J58" s="47">
        <v>0</v>
      </c>
      <c r="K58" s="50">
        <v>0</v>
      </c>
      <c r="L58" s="48">
        <v>0</v>
      </c>
      <c r="M58" s="49">
        <v>0</v>
      </c>
      <c r="N58" s="51">
        <v>0.5</v>
      </c>
      <c r="O58" s="52">
        <v>0</v>
      </c>
      <c r="P58" s="52">
        <v>0</v>
      </c>
      <c r="Q58" s="52">
        <v>33.700000000000003</v>
      </c>
      <c r="R58" s="49">
        <v>0</v>
      </c>
      <c r="S58" s="52">
        <v>38.799999999999997</v>
      </c>
      <c r="T58" s="52">
        <v>0</v>
      </c>
      <c r="U58" s="52">
        <v>1</v>
      </c>
      <c r="V58" s="52">
        <v>3</v>
      </c>
      <c r="W58" s="53">
        <v>7.7319587628865982E-2</v>
      </c>
      <c r="X58" s="53">
        <v>7.7319587628865982E-2</v>
      </c>
      <c r="Y58" s="61">
        <f t="shared" si="4"/>
        <v>4</v>
      </c>
      <c r="Z58" s="61">
        <f t="shared" si="5"/>
        <v>0</v>
      </c>
      <c r="AA58" s="52">
        <f t="shared" si="6"/>
        <v>16.850000000000001</v>
      </c>
      <c r="AB58" s="52">
        <v>22.4</v>
      </c>
    </row>
    <row r="59" spans="1:28">
      <c r="A59" s="46" t="s">
        <v>103</v>
      </c>
      <c r="B59" s="46" t="s">
        <v>104</v>
      </c>
      <c r="C59" s="49">
        <v>244.76499402882877</v>
      </c>
      <c r="D59" s="47">
        <v>0</v>
      </c>
      <c r="E59" s="47">
        <v>7.4991999987361044</v>
      </c>
      <c r="F59" s="48">
        <f t="shared" si="2"/>
        <v>7.4991999987361044</v>
      </c>
      <c r="G59" s="49">
        <v>0</v>
      </c>
      <c r="H59" s="47">
        <f t="shared" si="3"/>
        <v>7.4991999987361044</v>
      </c>
      <c r="I59" s="47">
        <v>0.92981994593493478</v>
      </c>
      <c r="J59" s="47">
        <v>8.085390834216824E-2</v>
      </c>
      <c r="K59" s="50">
        <v>63.67245281945749</v>
      </c>
      <c r="L59" s="48">
        <v>0</v>
      </c>
      <c r="M59" s="49">
        <v>0.20213477085542061</v>
      </c>
      <c r="N59" s="51">
        <v>0.53210000000000002</v>
      </c>
      <c r="O59" s="52">
        <v>0</v>
      </c>
      <c r="P59" s="52">
        <v>0</v>
      </c>
      <c r="Q59" s="52">
        <v>247.56456060517635</v>
      </c>
      <c r="R59" s="49">
        <v>0</v>
      </c>
      <c r="S59" s="52">
        <v>244.7649940288288</v>
      </c>
      <c r="T59" s="52">
        <v>0</v>
      </c>
      <c r="U59" s="52">
        <v>0.75800539070782724</v>
      </c>
      <c r="V59" s="52">
        <v>20.71881401268061</v>
      </c>
      <c r="W59" s="53">
        <v>8.4647782641010819E-2</v>
      </c>
      <c r="X59" s="53">
        <v>8.4647782641010819E-2</v>
      </c>
      <c r="Y59" s="61">
        <f t="shared" si="4"/>
        <v>21.476819403388436</v>
      </c>
      <c r="Z59" s="61">
        <f t="shared" si="5"/>
        <v>0</v>
      </c>
      <c r="AA59" s="52">
        <f t="shared" si="6"/>
        <v>131.72910269801434</v>
      </c>
      <c r="AB59" s="52">
        <v>48.886294331383468</v>
      </c>
    </row>
    <row r="60" spans="1:28">
      <c r="A60" s="46" t="s">
        <v>105</v>
      </c>
      <c r="B60" s="46" t="s">
        <v>106</v>
      </c>
      <c r="C60" s="49">
        <v>47.320000000000007</v>
      </c>
      <c r="D60" s="47">
        <v>0</v>
      </c>
      <c r="E60" s="47">
        <v>0</v>
      </c>
      <c r="F60" s="48">
        <f t="shared" si="2"/>
        <v>0</v>
      </c>
      <c r="G60" s="49">
        <v>0</v>
      </c>
      <c r="H60" s="47">
        <f t="shared" si="3"/>
        <v>0</v>
      </c>
      <c r="I60" s="47">
        <v>0</v>
      </c>
      <c r="J60" s="47">
        <v>0</v>
      </c>
      <c r="K60" s="50">
        <v>0</v>
      </c>
      <c r="L60" s="48">
        <v>0</v>
      </c>
      <c r="M60" s="49">
        <v>0</v>
      </c>
      <c r="N60" s="51">
        <v>0.61699999999999999</v>
      </c>
      <c r="O60" s="52">
        <v>0</v>
      </c>
      <c r="P60" s="52">
        <v>0</v>
      </c>
      <c r="Q60" s="52">
        <v>46.5</v>
      </c>
      <c r="R60" s="49">
        <v>0</v>
      </c>
      <c r="S60" s="52">
        <v>47.32</v>
      </c>
      <c r="T60" s="52">
        <v>0</v>
      </c>
      <c r="U60" s="52">
        <v>0</v>
      </c>
      <c r="V60" s="52">
        <v>12.75</v>
      </c>
      <c r="W60" s="53">
        <v>0.2694420963651733</v>
      </c>
      <c r="X60" s="53">
        <v>0.13500000000000001</v>
      </c>
      <c r="Y60" s="61">
        <f t="shared" si="4"/>
        <v>6.3882000000000003</v>
      </c>
      <c r="Z60" s="61">
        <f t="shared" si="5"/>
        <v>0</v>
      </c>
      <c r="AA60" s="52">
        <f t="shared" si="6"/>
        <v>28.6905</v>
      </c>
      <c r="AB60" s="52">
        <v>22.92</v>
      </c>
    </row>
    <row r="61" spans="1:28">
      <c r="A61" s="46" t="s">
        <v>107</v>
      </c>
      <c r="B61" s="46" t="s">
        <v>108</v>
      </c>
      <c r="C61" s="49">
        <v>212.43353743050429</v>
      </c>
      <c r="D61" s="47">
        <v>0</v>
      </c>
      <c r="E61" s="47">
        <v>0</v>
      </c>
      <c r="F61" s="48">
        <f t="shared" si="2"/>
        <v>0</v>
      </c>
      <c r="G61" s="49">
        <v>0</v>
      </c>
      <c r="H61" s="47">
        <f t="shared" si="3"/>
        <v>0</v>
      </c>
      <c r="I61" s="47">
        <v>10.874850672021628</v>
      </c>
      <c r="J61" s="47">
        <v>1.010673854277103</v>
      </c>
      <c r="K61" s="50">
        <v>0</v>
      </c>
      <c r="L61" s="48">
        <v>0</v>
      </c>
      <c r="M61" s="49">
        <v>0</v>
      </c>
      <c r="N61" s="51">
        <v>0.7661</v>
      </c>
      <c r="O61" s="52">
        <v>0</v>
      </c>
      <c r="P61" s="52">
        <v>0</v>
      </c>
      <c r="Q61" s="52">
        <v>211.46329053039824</v>
      </c>
      <c r="R61" s="49">
        <v>0</v>
      </c>
      <c r="S61" s="52">
        <v>212.43353743050429</v>
      </c>
      <c r="T61" s="52">
        <v>0</v>
      </c>
      <c r="U61" s="52">
        <v>3.032021562831309</v>
      </c>
      <c r="V61" s="52">
        <v>21.224150939819161</v>
      </c>
      <c r="W61" s="53">
        <v>9.9909605594937903E-2</v>
      </c>
      <c r="X61" s="53">
        <v>9.9909605594937903E-2</v>
      </c>
      <c r="Y61" s="61">
        <f t="shared" si="4"/>
        <v>24.256172502650472</v>
      </c>
      <c r="Z61" s="61">
        <f t="shared" si="5"/>
        <v>0</v>
      </c>
      <c r="AA61" s="52">
        <f t="shared" si="6"/>
        <v>162.00202687533809</v>
      </c>
      <c r="AB61" s="52">
        <v>60.23616171491534</v>
      </c>
    </row>
    <row r="62" spans="1:28">
      <c r="A62" s="46" t="s">
        <v>109</v>
      </c>
      <c r="B62" s="46" t="s">
        <v>110</v>
      </c>
      <c r="C62" s="49">
        <v>335.32137137205723</v>
      </c>
      <c r="D62" s="47">
        <v>0</v>
      </c>
      <c r="E62" s="47">
        <v>6.367245281945749</v>
      </c>
      <c r="F62" s="48">
        <f t="shared" si="2"/>
        <v>6.367245281945749</v>
      </c>
      <c r="G62" s="49">
        <v>0</v>
      </c>
      <c r="H62" s="47">
        <f t="shared" si="3"/>
        <v>6.367245281945749</v>
      </c>
      <c r="I62" s="47">
        <v>3.5878921826837153</v>
      </c>
      <c r="J62" s="47">
        <v>0.45480323442469633</v>
      </c>
      <c r="K62" s="50">
        <v>0</v>
      </c>
      <c r="L62" s="48">
        <v>0</v>
      </c>
      <c r="M62" s="49">
        <v>47.814980045849744</v>
      </c>
      <c r="N62" s="51">
        <v>0.54190000000000005</v>
      </c>
      <c r="O62" s="52">
        <v>0</v>
      </c>
      <c r="P62" s="52">
        <v>0</v>
      </c>
      <c r="Q62" s="52">
        <v>348.51066517037339</v>
      </c>
      <c r="R62" s="49">
        <v>0</v>
      </c>
      <c r="S62" s="52">
        <v>336.18044414819275</v>
      </c>
      <c r="T62" s="52">
        <v>1.010673854277103</v>
      </c>
      <c r="U62" s="52">
        <v>2.021347708554206</v>
      </c>
      <c r="V62" s="52">
        <v>42.19563341606905</v>
      </c>
      <c r="W62" s="53">
        <v>0.12551483630460272</v>
      </c>
      <c r="X62" s="53">
        <v>0.12551483630460272</v>
      </c>
      <c r="Y62" s="61">
        <f t="shared" si="4"/>
        <v>45.227654978900361</v>
      </c>
      <c r="Z62" s="61">
        <f t="shared" si="5"/>
        <v>0</v>
      </c>
      <c r="AA62" s="52">
        <f t="shared" si="6"/>
        <v>188.85792945582534</v>
      </c>
      <c r="AB62" s="52">
        <v>99.248172490011513</v>
      </c>
    </row>
    <row r="63" spans="1:28">
      <c r="A63" s="46" t="s">
        <v>111</v>
      </c>
      <c r="B63" s="46" t="s">
        <v>112</v>
      </c>
      <c r="C63" s="49">
        <v>18643.445786615295</v>
      </c>
      <c r="D63" s="47">
        <v>66.249671147864092</v>
      </c>
      <c r="E63" s="47">
        <v>871.29182303374773</v>
      </c>
      <c r="F63" s="48">
        <f t="shared" si="2"/>
        <v>937.54149418161182</v>
      </c>
      <c r="G63" s="49">
        <v>0</v>
      </c>
      <c r="H63" s="47">
        <f t="shared" si="3"/>
        <v>937.54149418161182</v>
      </c>
      <c r="I63" s="47">
        <v>454.2675772819295</v>
      </c>
      <c r="J63" s="47">
        <v>13.270147706658364</v>
      </c>
      <c r="K63" s="50">
        <v>13.199400536858965</v>
      </c>
      <c r="L63" s="48">
        <v>0</v>
      </c>
      <c r="M63" s="49">
        <v>76.37662316772068</v>
      </c>
      <c r="N63" s="51">
        <v>0.71130000000000004</v>
      </c>
      <c r="O63" s="52">
        <v>6492.821508339679</v>
      </c>
      <c r="P63" s="52">
        <v>1139.2821022338644</v>
      </c>
      <c r="Q63" s="52">
        <v>18311.105903113355</v>
      </c>
      <c r="R63" s="49">
        <v>932.17</v>
      </c>
      <c r="S63" s="52">
        <v>18764.868143468149</v>
      </c>
      <c r="T63" s="52">
        <v>133.40894876457759</v>
      </c>
      <c r="U63" s="52">
        <v>166.761185955722</v>
      </c>
      <c r="V63" s="52">
        <v>2326.0658756187527</v>
      </c>
      <c r="W63" s="53">
        <v>0.12395855157812187</v>
      </c>
      <c r="X63" s="53">
        <v>0.12395855157812187</v>
      </c>
      <c r="Y63" s="61">
        <f t="shared" si="4"/>
        <v>2626.2360103390524</v>
      </c>
      <c r="Z63" s="61">
        <f t="shared" si="5"/>
        <v>7632.1036105735438</v>
      </c>
      <c r="AA63" s="52">
        <f t="shared" si="6"/>
        <v>13024.689628884531</v>
      </c>
      <c r="AB63" s="52">
        <v>5750.7443375752591</v>
      </c>
    </row>
    <row r="64" spans="1:28">
      <c r="A64" s="46" t="s">
        <v>113</v>
      </c>
      <c r="B64" s="46" t="s">
        <v>114</v>
      </c>
      <c r="C64" s="49">
        <v>2089.5277667637392</v>
      </c>
      <c r="D64" s="47">
        <v>7.6406943383348986</v>
      </c>
      <c r="E64" s="47">
        <v>98.207178420106104</v>
      </c>
      <c r="F64" s="48">
        <f t="shared" si="2"/>
        <v>105.847872758441</v>
      </c>
      <c r="G64" s="49">
        <v>0</v>
      </c>
      <c r="H64" s="47">
        <f t="shared" si="3"/>
        <v>105.847872758441</v>
      </c>
      <c r="I64" s="47">
        <v>22.477386519122771</v>
      </c>
      <c r="J64" s="47">
        <v>1.5059040428728834</v>
      </c>
      <c r="K64" s="50">
        <v>12.936625334746919</v>
      </c>
      <c r="L64" s="48">
        <v>0</v>
      </c>
      <c r="M64" s="49">
        <v>7.0747169799397209</v>
      </c>
      <c r="N64" s="51">
        <v>0.7409</v>
      </c>
      <c r="O64" s="52">
        <v>783.77757399189341</v>
      </c>
      <c r="P64" s="52">
        <v>79.085229097183316</v>
      </c>
      <c r="Q64" s="52">
        <v>2117.7659942522419</v>
      </c>
      <c r="R64" s="49">
        <v>104.48</v>
      </c>
      <c r="S64" s="52">
        <v>2101.9590551713482</v>
      </c>
      <c r="T64" s="52">
        <v>10.612075469909581</v>
      </c>
      <c r="U64" s="52">
        <v>22.740161721234816</v>
      </c>
      <c r="V64" s="52">
        <v>285.01002690614303</v>
      </c>
      <c r="W64" s="53">
        <v>0.1355925683732738</v>
      </c>
      <c r="X64" s="53">
        <v>0.13500000000000001</v>
      </c>
      <c r="Y64" s="61">
        <f t="shared" si="4"/>
        <v>317.11670963927645</v>
      </c>
      <c r="Z64" s="61">
        <f t="shared" si="5"/>
        <v>862.86280308907669</v>
      </c>
      <c r="AA64" s="52">
        <f t="shared" si="6"/>
        <v>1569.052825141486</v>
      </c>
      <c r="AB64" s="52">
        <v>601.75521283658713</v>
      </c>
    </row>
    <row r="65" spans="1:28">
      <c r="A65" s="46" t="s">
        <v>115</v>
      </c>
      <c r="B65" s="46" t="s">
        <v>116</v>
      </c>
      <c r="C65" s="49">
        <v>15</v>
      </c>
      <c r="D65" s="47">
        <v>0</v>
      </c>
      <c r="E65" s="47">
        <v>0</v>
      </c>
      <c r="F65" s="48">
        <f t="shared" si="2"/>
        <v>0</v>
      </c>
      <c r="G65" s="49">
        <v>0</v>
      </c>
      <c r="H65" s="47">
        <f t="shared" si="3"/>
        <v>0</v>
      </c>
      <c r="I65" s="47">
        <v>0</v>
      </c>
      <c r="J65" s="47">
        <v>0</v>
      </c>
      <c r="K65" s="50">
        <v>0</v>
      </c>
      <c r="L65" s="48">
        <v>0</v>
      </c>
      <c r="M65" s="49">
        <v>0</v>
      </c>
      <c r="N65" s="51">
        <v>0</v>
      </c>
      <c r="O65" s="52">
        <v>0</v>
      </c>
      <c r="P65" s="52">
        <v>0</v>
      </c>
      <c r="Q65" s="52">
        <v>9.1</v>
      </c>
      <c r="R65" s="49">
        <v>0</v>
      </c>
      <c r="S65" s="52">
        <v>15</v>
      </c>
      <c r="T65" s="52">
        <v>0</v>
      </c>
      <c r="U65" s="52">
        <v>0</v>
      </c>
      <c r="V65" s="52">
        <v>0</v>
      </c>
      <c r="W65" s="53">
        <v>0</v>
      </c>
      <c r="X65" s="53">
        <v>0</v>
      </c>
      <c r="Y65" s="61">
        <f t="shared" si="4"/>
        <v>0</v>
      </c>
      <c r="Z65" s="61">
        <f t="shared" si="5"/>
        <v>0</v>
      </c>
      <c r="AA65" s="52">
        <f t="shared" si="6"/>
        <v>0</v>
      </c>
      <c r="AB65" s="52">
        <v>13</v>
      </c>
    </row>
    <row r="66" spans="1:28">
      <c r="A66" s="46" t="s">
        <v>117</v>
      </c>
      <c r="B66" s="46" t="s">
        <v>118</v>
      </c>
      <c r="C66" s="49">
        <v>43.139999999999993</v>
      </c>
      <c r="D66" s="47">
        <v>0</v>
      </c>
      <c r="E66" s="47">
        <v>3.71</v>
      </c>
      <c r="F66" s="48">
        <f t="shared" si="2"/>
        <v>3.71</v>
      </c>
      <c r="G66" s="49">
        <v>0</v>
      </c>
      <c r="H66" s="47">
        <f t="shared" si="3"/>
        <v>3.71</v>
      </c>
      <c r="I66" s="47">
        <v>0.4</v>
      </c>
      <c r="J66" s="47">
        <v>0</v>
      </c>
      <c r="K66" s="50">
        <v>0</v>
      </c>
      <c r="L66" s="48">
        <v>0</v>
      </c>
      <c r="M66" s="49">
        <v>0</v>
      </c>
      <c r="N66" s="51">
        <v>0.68179999999999996</v>
      </c>
      <c r="O66" s="52">
        <v>0</v>
      </c>
      <c r="P66" s="52">
        <v>0</v>
      </c>
      <c r="Q66" s="52">
        <v>44.22</v>
      </c>
      <c r="R66" s="49">
        <v>0</v>
      </c>
      <c r="S66" s="52">
        <v>43.14</v>
      </c>
      <c r="T66" s="52">
        <v>0</v>
      </c>
      <c r="U66" s="52">
        <v>0</v>
      </c>
      <c r="V66" s="52">
        <v>5</v>
      </c>
      <c r="W66" s="53">
        <v>0.11590171534538711</v>
      </c>
      <c r="X66" s="53">
        <v>0.11590171534538711</v>
      </c>
      <c r="Y66" s="61">
        <f t="shared" si="4"/>
        <v>5</v>
      </c>
      <c r="Z66" s="61">
        <f t="shared" si="5"/>
        <v>0</v>
      </c>
      <c r="AA66" s="52">
        <f t="shared" si="6"/>
        <v>30.149195999999996</v>
      </c>
      <c r="AB66" s="52">
        <v>12</v>
      </c>
    </row>
    <row r="67" spans="1:28">
      <c r="A67" s="46" t="s">
        <v>119</v>
      </c>
      <c r="B67" s="46" t="s">
        <v>120</v>
      </c>
      <c r="C67" s="49">
        <v>307.47730668672307</v>
      </c>
      <c r="D67" s="47">
        <v>12.613209701378246</v>
      </c>
      <c r="E67" s="47">
        <v>21.780021559671571</v>
      </c>
      <c r="F67" s="48">
        <f t="shared" si="2"/>
        <v>34.39323126104982</v>
      </c>
      <c r="G67" s="49">
        <v>0</v>
      </c>
      <c r="H67" s="47">
        <f t="shared" si="3"/>
        <v>34.39323126104982</v>
      </c>
      <c r="I67" s="47">
        <v>1.687825336642762</v>
      </c>
      <c r="J67" s="47">
        <v>0.33352237191144402</v>
      </c>
      <c r="K67" s="50">
        <v>0</v>
      </c>
      <c r="L67" s="48">
        <v>0</v>
      </c>
      <c r="M67" s="49">
        <v>0</v>
      </c>
      <c r="N67" s="51">
        <v>0.51839999999999997</v>
      </c>
      <c r="O67" s="52">
        <v>4.042695417108412</v>
      </c>
      <c r="P67" s="52">
        <v>2.021347708554206</v>
      </c>
      <c r="Q67" s="52">
        <v>317.91756760140549</v>
      </c>
      <c r="R67" s="49">
        <v>15.37</v>
      </c>
      <c r="S67" s="52">
        <v>307.41666625546645</v>
      </c>
      <c r="T67" s="52">
        <v>2.021347708554206</v>
      </c>
      <c r="U67" s="52">
        <v>10.864743933478858</v>
      </c>
      <c r="V67" s="52">
        <v>36.636927217544986</v>
      </c>
      <c r="W67" s="53">
        <v>0.11917677614491895</v>
      </c>
      <c r="X67" s="53">
        <v>0.11917677614491895</v>
      </c>
      <c r="Y67" s="61">
        <f t="shared" si="4"/>
        <v>49.523018859578052</v>
      </c>
      <c r="Z67" s="61">
        <f t="shared" si="5"/>
        <v>6.0640431256626179</v>
      </c>
      <c r="AA67" s="52">
        <f t="shared" si="6"/>
        <v>164.8084670445686</v>
      </c>
      <c r="AB67" s="52">
        <v>91.041500793281429</v>
      </c>
    </row>
    <row r="68" spans="1:28">
      <c r="A68" s="46" t="s">
        <v>121</v>
      </c>
      <c r="B68" s="46" t="s">
        <v>122</v>
      </c>
      <c r="C68" s="49">
        <v>2431.1052092937716</v>
      </c>
      <c r="D68" s="47">
        <v>58.97281939706896</v>
      </c>
      <c r="E68" s="47">
        <v>123.74690671768849</v>
      </c>
      <c r="F68" s="48">
        <f t="shared" si="2"/>
        <v>182.71972611475746</v>
      </c>
      <c r="G68" s="49">
        <v>0</v>
      </c>
      <c r="H68" s="47">
        <f t="shared" si="3"/>
        <v>182.71972611475746</v>
      </c>
      <c r="I68" s="47">
        <v>22.982723446261321</v>
      </c>
      <c r="J68" s="47">
        <v>0.20213477085542061</v>
      </c>
      <c r="K68" s="50">
        <v>0</v>
      </c>
      <c r="L68" s="48">
        <v>0</v>
      </c>
      <c r="M68" s="49">
        <v>0</v>
      </c>
      <c r="N68" s="51">
        <v>0.92300000000000004</v>
      </c>
      <c r="O68" s="52">
        <v>1294.9258757925381</v>
      </c>
      <c r="P68" s="52">
        <v>301.1808085745767</v>
      </c>
      <c r="Q68" s="52">
        <v>2418.4515726382224</v>
      </c>
      <c r="R68" s="49">
        <v>121.56</v>
      </c>
      <c r="S68" s="52">
        <v>2441.7779251949382</v>
      </c>
      <c r="T68" s="52">
        <v>23.245498648373371</v>
      </c>
      <c r="U68" s="52">
        <v>16.928787059141474</v>
      </c>
      <c r="V68" s="52">
        <v>329.98501342147415</v>
      </c>
      <c r="W68" s="53">
        <v>0.13514128783645626</v>
      </c>
      <c r="X68" s="53">
        <v>0.13500000000000001</v>
      </c>
      <c r="Y68" s="61">
        <f t="shared" si="4"/>
        <v>369.81430560883155</v>
      </c>
      <c r="Z68" s="61">
        <f t="shared" si="5"/>
        <v>1596.1066843671149</v>
      </c>
      <c r="AA68" s="52">
        <f t="shared" si="6"/>
        <v>2232.2308015450794</v>
      </c>
      <c r="AB68" s="52">
        <v>731.93000526747801</v>
      </c>
    </row>
    <row r="69" spans="1:28">
      <c r="A69" s="46" t="s">
        <v>123</v>
      </c>
      <c r="B69" s="46" t="s">
        <v>124</v>
      </c>
      <c r="C69" s="49">
        <v>3011.1309342634008</v>
      </c>
      <c r="D69" s="47">
        <v>48.714479776156367</v>
      </c>
      <c r="E69" s="47">
        <v>195.32282907759293</v>
      </c>
      <c r="F69" s="48">
        <f t="shared" si="2"/>
        <v>244.03730885374929</v>
      </c>
      <c r="G69" s="49">
        <v>0</v>
      </c>
      <c r="H69" s="47">
        <f t="shared" si="3"/>
        <v>244.03730885374929</v>
      </c>
      <c r="I69" s="47">
        <v>43.701537458941935</v>
      </c>
      <c r="J69" s="47">
        <v>4.0123752014800989</v>
      </c>
      <c r="K69" s="50">
        <v>2.8298867919758881</v>
      </c>
      <c r="L69" s="48">
        <v>0</v>
      </c>
      <c r="M69" s="49">
        <v>12.987159027460773</v>
      </c>
      <c r="N69" s="51">
        <v>0.82869999999999999</v>
      </c>
      <c r="O69" s="52">
        <v>1275.470404097704</v>
      </c>
      <c r="P69" s="52">
        <v>236.49768190084211</v>
      </c>
      <c r="Q69" s="52">
        <v>2975.2115854823928</v>
      </c>
      <c r="R69" s="49">
        <v>150.56</v>
      </c>
      <c r="S69" s="52">
        <v>3015.5677924836782</v>
      </c>
      <c r="T69" s="52">
        <v>10.612075469909581</v>
      </c>
      <c r="U69" s="52">
        <v>34.615579508990777</v>
      </c>
      <c r="V69" s="52">
        <v>391.38345006880814</v>
      </c>
      <c r="W69" s="53">
        <v>0.12978764763449652</v>
      </c>
      <c r="X69" s="53">
        <v>0.12978764763449652</v>
      </c>
      <c r="Y69" s="61">
        <f t="shared" si="4"/>
        <v>436.61110504770852</v>
      </c>
      <c r="Z69" s="61">
        <f t="shared" si="5"/>
        <v>1511.968085998546</v>
      </c>
      <c r="AA69" s="52">
        <f t="shared" si="6"/>
        <v>2465.5578408892588</v>
      </c>
      <c r="AB69" s="52">
        <v>953.09576479893644</v>
      </c>
    </row>
    <row r="70" spans="1:28">
      <c r="A70" s="46" t="s">
        <v>125</v>
      </c>
      <c r="B70" s="46" t="s">
        <v>126</v>
      </c>
      <c r="C70" s="49">
        <v>913.26510820187582</v>
      </c>
      <c r="D70" s="47">
        <v>4.4570716973620241</v>
      </c>
      <c r="E70" s="47">
        <v>46.086727755035895</v>
      </c>
      <c r="F70" s="48">
        <f t="shared" si="2"/>
        <v>50.54379945239792</v>
      </c>
      <c r="G70" s="49">
        <v>0</v>
      </c>
      <c r="H70" s="47">
        <f t="shared" si="3"/>
        <v>50.54379945239792</v>
      </c>
      <c r="I70" s="47">
        <v>21.062443123134827</v>
      </c>
      <c r="J70" s="47">
        <v>1.2532355793036076</v>
      </c>
      <c r="K70" s="50">
        <v>0</v>
      </c>
      <c r="L70" s="48">
        <v>0</v>
      </c>
      <c r="M70" s="49">
        <v>0</v>
      </c>
      <c r="N70" s="51">
        <v>0.85399999999999998</v>
      </c>
      <c r="O70" s="52">
        <v>259.49051208564617</v>
      </c>
      <c r="P70" s="52">
        <v>65.946468991580971</v>
      </c>
      <c r="Q70" s="52">
        <v>928.08158690557809</v>
      </c>
      <c r="R70" s="49">
        <v>45.66</v>
      </c>
      <c r="S70" s="52">
        <v>914.5183437811794</v>
      </c>
      <c r="T70" s="52">
        <v>1.2633423178463787</v>
      </c>
      <c r="U70" s="52">
        <v>11.370080860617408</v>
      </c>
      <c r="V70" s="52">
        <v>141.24167113522515</v>
      </c>
      <c r="W70" s="53">
        <v>0.15444378135844219</v>
      </c>
      <c r="X70" s="53">
        <v>0.13500000000000001</v>
      </c>
      <c r="Y70" s="61">
        <f t="shared" si="4"/>
        <v>136.09339958892301</v>
      </c>
      <c r="Z70" s="61">
        <f t="shared" si="5"/>
        <v>325.43698107722713</v>
      </c>
      <c r="AA70" s="52">
        <f t="shared" si="6"/>
        <v>792.58167521736368</v>
      </c>
      <c r="AB70" s="52">
        <v>268.23284092514314</v>
      </c>
    </row>
    <row r="71" spans="1:28">
      <c r="A71" s="46" t="s">
        <v>127</v>
      </c>
      <c r="B71" s="46" t="s">
        <v>128</v>
      </c>
      <c r="C71" s="49">
        <v>214.65701990991391</v>
      </c>
      <c r="D71" s="47">
        <v>0</v>
      </c>
      <c r="E71" s="47">
        <v>12.643529917006559</v>
      </c>
      <c r="F71" s="48">
        <f t="shared" si="2"/>
        <v>12.643529917006559</v>
      </c>
      <c r="G71" s="49">
        <v>0</v>
      </c>
      <c r="H71" s="47">
        <f t="shared" si="3"/>
        <v>12.643529917006559</v>
      </c>
      <c r="I71" s="47">
        <v>2.9410609159463696</v>
      </c>
      <c r="J71" s="47">
        <v>0</v>
      </c>
      <c r="K71" s="50">
        <v>0</v>
      </c>
      <c r="L71" s="48">
        <v>0</v>
      </c>
      <c r="M71" s="49">
        <v>0</v>
      </c>
      <c r="N71" s="51">
        <v>0.38369999999999999</v>
      </c>
      <c r="O71" s="52">
        <v>0</v>
      </c>
      <c r="P71" s="52">
        <v>0</v>
      </c>
      <c r="Q71" s="52">
        <v>208.42116222902419</v>
      </c>
      <c r="R71" s="49">
        <v>10.73</v>
      </c>
      <c r="S71" s="52">
        <v>214.95011532765423</v>
      </c>
      <c r="T71" s="52">
        <v>1.010673854277103</v>
      </c>
      <c r="U71" s="52">
        <v>1.010673854277103</v>
      </c>
      <c r="V71" s="52">
        <v>23.750835575511921</v>
      </c>
      <c r="W71" s="53">
        <v>0.11049463983449316</v>
      </c>
      <c r="X71" s="53">
        <v>0.11049463983449316</v>
      </c>
      <c r="Y71" s="61">
        <f t="shared" si="4"/>
        <v>25.772183284066127</v>
      </c>
      <c r="Z71" s="61">
        <f t="shared" si="5"/>
        <v>0</v>
      </c>
      <c r="AA71" s="52">
        <f t="shared" si="6"/>
        <v>79.971199947276574</v>
      </c>
      <c r="AB71" s="52">
        <v>61.044700798337018</v>
      </c>
    </row>
    <row r="72" spans="1:28">
      <c r="A72" s="46" t="s">
        <v>129</v>
      </c>
      <c r="B72" s="46" t="s">
        <v>130</v>
      </c>
      <c r="C72" s="49">
        <v>547.41127969210743</v>
      </c>
      <c r="D72" s="47">
        <v>9.0455309957800711</v>
      </c>
      <c r="E72" s="47">
        <v>25.388127219440829</v>
      </c>
      <c r="F72" s="48">
        <f t="shared" si="2"/>
        <v>34.433658215220902</v>
      </c>
      <c r="G72" s="49">
        <v>0</v>
      </c>
      <c r="H72" s="47">
        <f t="shared" si="3"/>
        <v>34.433658215220902</v>
      </c>
      <c r="I72" s="47">
        <v>7.3374921820517676</v>
      </c>
      <c r="J72" s="47">
        <v>0.45480323442469633</v>
      </c>
      <c r="K72" s="50">
        <v>0</v>
      </c>
      <c r="L72" s="48">
        <v>0</v>
      </c>
      <c r="M72" s="49">
        <v>29.511676544891408</v>
      </c>
      <c r="N72" s="51">
        <v>0.74009999999999998</v>
      </c>
      <c r="O72" s="52">
        <v>114.96415092402046</v>
      </c>
      <c r="P72" s="52">
        <v>29.05687331046671</v>
      </c>
      <c r="Q72" s="52">
        <v>523.74129802493758</v>
      </c>
      <c r="R72" s="49">
        <v>27.37</v>
      </c>
      <c r="S72" s="52">
        <v>551.99973899052532</v>
      </c>
      <c r="T72" s="52">
        <v>2.2740161721234817</v>
      </c>
      <c r="U72" s="52">
        <v>9.8540700792017546</v>
      </c>
      <c r="V72" s="52">
        <v>79.843234487891138</v>
      </c>
      <c r="W72" s="53">
        <v>0.14464360913268764</v>
      </c>
      <c r="X72" s="53">
        <v>0.13500000000000001</v>
      </c>
      <c r="Y72" s="61">
        <f t="shared" si="4"/>
        <v>86.64805101504615</v>
      </c>
      <c r="Z72" s="61">
        <f t="shared" si="5"/>
        <v>144.02102423448716</v>
      </c>
      <c r="AA72" s="52">
        <f t="shared" si="6"/>
        <v>387.62093466825627</v>
      </c>
      <c r="AB72" s="52">
        <v>170.60174660197501</v>
      </c>
    </row>
    <row r="73" spans="1:28">
      <c r="A73" s="46" t="s">
        <v>131</v>
      </c>
      <c r="B73" s="46" t="s">
        <v>132</v>
      </c>
      <c r="C73" s="49">
        <v>1744.018802940569</v>
      </c>
      <c r="D73" s="47">
        <v>18.010208083217975</v>
      </c>
      <c r="E73" s="47">
        <v>89.838798906691679</v>
      </c>
      <c r="F73" s="48">
        <f t="shared" si="2"/>
        <v>107.84900698990965</v>
      </c>
      <c r="G73" s="49">
        <v>0</v>
      </c>
      <c r="H73" s="47">
        <f t="shared" si="3"/>
        <v>107.84900698990965</v>
      </c>
      <c r="I73" s="47">
        <v>31.644198377416092</v>
      </c>
      <c r="J73" s="47">
        <v>0.83885929904999545</v>
      </c>
      <c r="K73" s="50">
        <v>0</v>
      </c>
      <c r="L73" s="48">
        <v>0</v>
      </c>
      <c r="M73" s="49">
        <v>0</v>
      </c>
      <c r="N73" s="51">
        <v>0.78449999999999998</v>
      </c>
      <c r="O73" s="52">
        <v>785.79892170044764</v>
      </c>
      <c r="P73" s="52">
        <v>187.47999996840261</v>
      </c>
      <c r="Q73" s="52">
        <v>1751.9424859581015</v>
      </c>
      <c r="R73" s="49">
        <v>87.2</v>
      </c>
      <c r="S73" s="52">
        <v>1755.0351479521896</v>
      </c>
      <c r="T73" s="52">
        <v>8.0853908342168239</v>
      </c>
      <c r="U73" s="52">
        <v>13.391428569171614</v>
      </c>
      <c r="V73" s="52">
        <v>197.58673851117362</v>
      </c>
      <c r="W73" s="53">
        <v>0.11258278145695362</v>
      </c>
      <c r="X73" s="53">
        <v>0.11258278145695362</v>
      </c>
      <c r="Y73" s="61">
        <f t="shared" si="4"/>
        <v>219.06355791456207</v>
      </c>
      <c r="Z73" s="61">
        <f t="shared" si="5"/>
        <v>973.27892166885022</v>
      </c>
      <c r="AA73" s="52">
        <f t="shared" si="6"/>
        <v>1374.3988802341307</v>
      </c>
      <c r="AB73" s="52">
        <v>519.48636109843096</v>
      </c>
    </row>
    <row r="74" spans="1:28">
      <c r="A74" s="46" t="s">
        <v>133</v>
      </c>
      <c r="B74" s="46" t="s">
        <v>134</v>
      </c>
      <c r="C74" s="49">
        <v>8919.2270842110629</v>
      </c>
      <c r="D74" s="47">
        <v>42.064245815013024</v>
      </c>
      <c r="E74" s="47">
        <v>437.53081825510066</v>
      </c>
      <c r="F74" s="48">
        <f t="shared" ref="F74:F137" si="7">D74+E74</f>
        <v>479.59506407011366</v>
      </c>
      <c r="G74" s="49">
        <v>222.83337139101565</v>
      </c>
      <c r="H74" s="47">
        <f t="shared" ref="H74:H137" si="8">SUM(F74:G74)</f>
        <v>702.42843546112931</v>
      </c>
      <c r="I74" s="47">
        <v>213.65645279417959</v>
      </c>
      <c r="J74" s="47">
        <v>16.9894274903981</v>
      </c>
      <c r="K74" s="50">
        <v>162.51635576775817</v>
      </c>
      <c r="L74" s="48">
        <v>0</v>
      </c>
      <c r="M74" s="49">
        <v>143.26301884377935</v>
      </c>
      <c r="N74" s="51">
        <v>0.63880000000000003</v>
      </c>
      <c r="O74" s="52">
        <v>1355.3136385855951</v>
      </c>
      <c r="P74" s="52">
        <v>335.03838269285961</v>
      </c>
      <c r="Q74" s="52">
        <v>8736.0828750775072</v>
      </c>
      <c r="R74" s="49">
        <v>445.96</v>
      </c>
      <c r="S74" s="52">
        <v>8847.4793472959318</v>
      </c>
      <c r="T74" s="52">
        <v>40.93229109822267</v>
      </c>
      <c r="U74" s="52">
        <v>102.07805928198741</v>
      </c>
      <c r="V74" s="52">
        <v>1082.179029467208</v>
      </c>
      <c r="W74" s="53">
        <v>0.12231495400980574</v>
      </c>
      <c r="X74" s="53">
        <v>0.12231495400980574</v>
      </c>
      <c r="Y74" s="61">
        <f t="shared" ref="Y74:Y137" si="9">(T74+U74)+(S74*X74)</f>
        <v>1225.189379847418</v>
      </c>
      <c r="Z74" s="61">
        <f t="shared" ref="Z74:Z137" si="10">O74+P74</f>
        <v>1690.3520212784547</v>
      </c>
      <c r="AA74" s="52">
        <f t="shared" ref="AA74:AA137" si="11">Q74*N74</f>
        <v>5580.6097405995115</v>
      </c>
      <c r="AB74" s="52">
        <v>2800.0618065361709</v>
      </c>
    </row>
    <row r="75" spans="1:28">
      <c r="A75" s="46" t="s">
        <v>135</v>
      </c>
      <c r="B75" s="46" t="s">
        <v>136</v>
      </c>
      <c r="C75" s="49">
        <v>2648.1069925456086</v>
      </c>
      <c r="D75" s="47">
        <v>39.931723982488336</v>
      </c>
      <c r="E75" s="47">
        <v>172.38053258550269</v>
      </c>
      <c r="F75" s="48">
        <f t="shared" si="7"/>
        <v>212.31225656799103</v>
      </c>
      <c r="G75" s="49">
        <v>0</v>
      </c>
      <c r="H75" s="47">
        <f t="shared" si="8"/>
        <v>212.31225656799103</v>
      </c>
      <c r="I75" s="47">
        <v>44.186660908994945</v>
      </c>
      <c r="J75" s="47">
        <v>2.6075385440349259</v>
      </c>
      <c r="K75" s="50">
        <v>13.745164418168601</v>
      </c>
      <c r="L75" s="48">
        <v>0</v>
      </c>
      <c r="M75" s="49">
        <v>2.0516679241825191</v>
      </c>
      <c r="N75" s="51">
        <v>0.55989999999999995</v>
      </c>
      <c r="O75" s="52">
        <v>294.61142852177551</v>
      </c>
      <c r="P75" s="52">
        <v>89.697304567092885</v>
      </c>
      <c r="Q75" s="52">
        <v>2590.5289030674421</v>
      </c>
      <c r="R75" s="49">
        <v>132.41</v>
      </c>
      <c r="S75" s="52">
        <v>2665.2379143756057</v>
      </c>
      <c r="T75" s="52">
        <v>13.896765496310167</v>
      </c>
      <c r="U75" s="52">
        <v>31.078221019020916</v>
      </c>
      <c r="V75" s="52">
        <v>330.2376818850434</v>
      </c>
      <c r="W75" s="53">
        <v>0.12390551706616004</v>
      </c>
      <c r="X75" s="53">
        <v>0.12390551706616004</v>
      </c>
      <c r="Y75" s="61">
        <f t="shared" si="9"/>
        <v>375.21266840037447</v>
      </c>
      <c r="Z75" s="61">
        <f t="shared" si="10"/>
        <v>384.30873308886839</v>
      </c>
      <c r="AA75" s="52">
        <f t="shared" si="11"/>
        <v>1450.4371328274608</v>
      </c>
      <c r="AB75" s="52">
        <v>772.96336375112833</v>
      </c>
    </row>
    <row r="76" spans="1:28">
      <c r="A76" s="46" t="s">
        <v>137</v>
      </c>
      <c r="B76" s="46" t="s">
        <v>138</v>
      </c>
      <c r="C76" s="49">
        <v>143.09120428855223</v>
      </c>
      <c r="D76" s="47">
        <v>3.1128754711734774</v>
      </c>
      <c r="E76" s="47">
        <v>13.664310509826432</v>
      </c>
      <c r="F76" s="48">
        <f t="shared" si="7"/>
        <v>16.77718598099991</v>
      </c>
      <c r="G76" s="49">
        <v>0</v>
      </c>
      <c r="H76" s="47">
        <f t="shared" si="8"/>
        <v>16.77718598099991</v>
      </c>
      <c r="I76" s="47">
        <v>2.0516679241825191</v>
      </c>
      <c r="J76" s="47">
        <v>1.5261175199584256</v>
      </c>
      <c r="K76" s="50">
        <v>0</v>
      </c>
      <c r="L76" s="48">
        <v>0</v>
      </c>
      <c r="M76" s="49">
        <v>0</v>
      </c>
      <c r="N76" s="51">
        <v>0.66439999999999999</v>
      </c>
      <c r="O76" s="52">
        <v>4.042695417108412</v>
      </c>
      <c r="P76" s="52">
        <v>1.010673854277103</v>
      </c>
      <c r="Q76" s="52">
        <v>147.95254552762509</v>
      </c>
      <c r="R76" s="49">
        <v>7.15</v>
      </c>
      <c r="S76" s="52">
        <v>144.34443986785581</v>
      </c>
      <c r="T76" s="52">
        <v>0</v>
      </c>
      <c r="U76" s="52">
        <v>2.021347708554206</v>
      </c>
      <c r="V76" s="52">
        <v>13.138760105602339</v>
      </c>
      <c r="W76" s="53">
        <v>9.1023666153199859E-2</v>
      </c>
      <c r="X76" s="53">
        <v>9.1023666153199859E-2</v>
      </c>
      <c r="Y76" s="61">
        <f t="shared" si="9"/>
        <v>15.160107814156545</v>
      </c>
      <c r="Z76" s="61">
        <f t="shared" si="10"/>
        <v>5.0533692713855149</v>
      </c>
      <c r="AA76" s="52">
        <f t="shared" si="11"/>
        <v>98.299671248554105</v>
      </c>
      <c r="AB76" s="52">
        <v>40.022684629373281</v>
      </c>
    </row>
    <row r="77" spans="1:28">
      <c r="A77" s="46" t="s">
        <v>139</v>
      </c>
      <c r="B77" s="46" t="s">
        <v>140</v>
      </c>
      <c r="C77" s="49">
        <v>738.07490230148278</v>
      </c>
      <c r="D77" s="47">
        <v>16.878253366427618</v>
      </c>
      <c r="E77" s="47">
        <v>20.99169595333543</v>
      </c>
      <c r="F77" s="48">
        <f t="shared" si="7"/>
        <v>37.869949319763052</v>
      </c>
      <c r="G77" s="49">
        <v>0</v>
      </c>
      <c r="H77" s="47">
        <f t="shared" si="8"/>
        <v>37.869949319763052</v>
      </c>
      <c r="I77" s="47">
        <v>9.6923622625174168</v>
      </c>
      <c r="J77" s="47">
        <v>0.41437628025361223</v>
      </c>
      <c r="K77" s="50">
        <v>0</v>
      </c>
      <c r="L77" s="48">
        <v>0</v>
      </c>
      <c r="M77" s="49">
        <v>32.584125061893801</v>
      </c>
      <c r="N77" s="51">
        <v>0.71060000000000001</v>
      </c>
      <c r="O77" s="52">
        <v>0</v>
      </c>
      <c r="P77" s="52">
        <v>0</v>
      </c>
      <c r="Q77" s="52">
        <v>734.82053249071043</v>
      </c>
      <c r="R77" s="49">
        <v>36.9</v>
      </c>
      <c r="S77" s="52">
        <v>738.08500904002551</v>
      </c>
      <c r="T77" s="52">
        <v>6.0640431256626179</v>
      </c>
      <c r="U77" s="52">
        <v>5.0533692713855149</v>
      </c>
      <c r="V77" s="52">
        <v>110.66878704334277</v>
      </c>
      <c r="W77" s="53">
        <v>0.14994043462186255</v>
      </c>
      <c r="X77" s="53">
        <v>0.13500000000000001</v>
      </c>
      <c r="Y77" s="61">
        <f t="shared" si="9"/>
        <v>110.75888861745157</v>
      </c>
      <c r="Z77" s="61">
        <f t="shared" si="10"/>
        <v>0</v>
      </c>
      <c r="AA77" s="52">
        <f t="shared" si="11"/>
        <v>522.16347038789888</v>
      </c>
      <c r="AB77" s="52">
        <v>192.73550401064352</v>
      </c>
    </row>
    <row r="78" spans="1:28">
      <c r="A78" s="46" t="s">
        <v>141</v>
      </c>
      <c r="B78" s="46" t="s">
        <v>142</v>
      </c>
      <c r="C78" s="49">
        <v>3375.974088918892</v>
      </c>
      <c r="D78" s="47">
        <v>69.564681389892996</v>
      </c>
      <c r="E78" s="47">
        <v>244.97723553822698</v>
      </c>
      <c r="F78" s="48">
        <f t="shared" si="7"/>
        <v>314.54191692811997</v>
      </c>
      <c r="G78" s="49">
        <v>49.886861447117802</v>
      </c>
      <c r="H78" s="47">
        <f t="shared" si="8"/>
        <v>364.42877837523775</v>
      </c>
      <c r="I78" s="47">
        <v>75.891499717667671</v>
      </c>
      <c r="J78" s="47">
        <v>2.2538026950379395</v>
      </c>
      <c r="K78" s="50">
        <v>18.940028029152909</v>
      </c>
      <c r="L78" s="48">
        <v>0</v>
      </c>
      <c r="M78" s="49">
        <v>7.8024021550192346</v>
      </c>
      <c r="N78" s="51">
        <v>0.67930000000000001</v>
      </c>
      <c r="O78" s="52">
        <v>414.37628025361221</v>
      </c>
      <c r="P78" s="52">
        <v>70.494501335827934</v>
      </c>
      <c r="Q78" s="52">
        <v>3385.7877320439234</v>
      </c>
      <c r="R78" s="49">
        <v>168.8</v>
      </c>
      <c r="S78" s="52">
        <v>3367.4136813731657</v>
      </c>
      <c r="T78" s="52">
        <v>17.434123986280028</v>
      </c>
      <c r="U78" s="52">
        <v>51.797035031701526</v>
      </c>
      <c r="V78" s="52">
        <v>539.95250664754224</v>
      </c>
      <c r="W78" s="53">
        <v>0.16034635412758677</v>
      </c>
      <c r="X78" s="53">
        <v>0.13500000000000001</v>
      </c>
      <c r="Y78" s="61">
        <f t="shared" si="9"/>
        <v>523.83200600335897</v>
      </c>
      <c r="Z78" s="61">
        <f t="shared" si="10"/>
        <v>484.87078158944013</v>
      </c>
      <c r="AA78" s="52">
        <f t="shared" si="11"/>
        <v>2299.9656063774373</v>
      </c>
      <c r="AB78" s="52">
        <v>949.12381655162744</v>
      </c>
    </row>
    <row r="79" spans="1:28">
      <c r="A79" s="46" t="s">
        <v>143</v>
      </c>
      <c r="B79" s="46" t="s">
        <v>144</v>
      </c>
      <c r="C79" s="49">
        <v>1629.3073204801178</v>
      </c>
      <c r="D79" s="47">
        <v>10.126952019856571</v>
      </c>
      <c r="E79" s="47">
        <v>133.32809485623542</v>
      </c>
      <c r="F79" s="48">
        <f t="shared" si="7"/>
        <v>143.45504687609198</v>
      </c>
      <c r="G79" s="49">
        <v>0</v>
      </c>
      <c r="H79" s="47">
        <f t="shared" si="8"/>
        <v>143.45504687609198</v>
      </c>
      <c r="I79" s="47">
        <v>29.622850668861886</v>
      </c>
      <c r="J79" s="47">
        <v>0</v>
      </c>
      <c r="K79" s="50">
        <v>13.138760105602339</v>
      </c>
      <c r="L79" s="48">
        <v>0</v>
      </c>
      <c r="M79" s="49">
        <v>84.179025322739903</v>
      </c>
      <c r="N79" s="51">
        <v>0.62619999999999998</v>
      </c>
      <c r="O79" s="52">
        <v>88.43396224924652</v>
      </c>
      <c r="P79" s="52">
        <v>19.202803231264959</v>
      </c>
      <c r="Q79" s="52">
        <v>1672.5843749202634</v>
      </c>
      <c r="R79" s="49">
        <v>81.47</v>
      </c>
      <c r="S79" s="52">
        <v>1632.1169937950081</v>
      </c>
      <c r="T79" s="52">
        <v>17.939460913418579</v>
      </c>
      <c r="U79" s="52">
        <v>11.875417787755961</v>
      </c>
      <c r="V79" s="52">
        <v>250.39444739715228</v>
      </c>
      <c r="W79" s="53">
        <v>0.15341697215892203</v>
      </c>
      <c r="X79" s="53">
        <v>0.13500000000000001</v>
      </c>
      <c r="Y79" s="61">
        <f t="shared" si="9"/>
        <v>250.15067286350063</v>
      </c>
      <c r="Z79" s="61">
        <f t="shared" si="10"/>
        <v>107.63676548051149</v>
      </c>
      <c r="AA79" s="52">
        <f t="shared" si="11"/>
        <v>1047.372335575069</v>
      </c>
      <c r="AB79" s="52">
        <v>458.03739075838308</v>
      </c>
    </row>
    <row r="80" spans="1:28">
      <c r="A80" s="46" t="s">
        <v>145</v>
      </c>
      <c r="B80" s="46" t="s">
        <v>146</v>
      </c>
      <c r="C80" s="49">
        <v>707.27966996165947</v>
      </c>
      <c r="D80" s="47">
        <v>4.426751481733711</v>
      </c>
      <c r="E80" s="47">
        <v>7.731654985219838</v>
      </c>
      <c r="F80" s="48">
        <f t="shared" si="7"/>
        <v>12.158406466953549</v>
      </c>
      <c r="G80" s="49">
        <v>0</v>
      </c>
      <c r="H80" s="47">
        <f t="shared" si="8"/>
        <v>12.158406466953549</v>
      </c>
      <c r="I80" s="47">
        <v>23.983290561995656</v>
      </c>
      <c r="J80" s="47">
        <v>0</v>
      </c>
      <c r="K80" s="50">
        <v>2.4256172502650473</v>
      </c>
      <c r="L80" s="48">
        <v>0</v>
      </c>
      <c r="M80" s="49">
        <v>0</v>
      </c>
      <c r="N80" s="51">
        <v>0.71189999999999998</v>
      </c>
      <c r="O80" s="52">
        <v>20.21347708554206</v>
      </c>
      <c r="P80" s="52">
        <v>2.021347708554206</v>
      </c>
      <c r="Q80" s="52">
        <v>710.08934327654981</v>
      </c>
      <c r="R80" s="49">
        <v>35.36</v>
      </c>
      <c r="S80" s="52">
        <v>707.27966996165935</v>
      </c>
      <c r="T80" s="52">
        <v>2.021347708554206</v>
      </c>
      <c r="U80" s="52">
        <v>5.5587061985240664</v>
      </c>
      <c r="V80" s="52">
        <v>122.03886790396018</v>
      </c>
      <c r="W80" s="53">
        <v>0.17254683414069535</v>
      </c>
      <c r="X80" s="53">
        <v>0.13500000000000001</v>
      </c>
      <c r="Y80" s="61">
        <f t="shared" si="9"/>
        <v>103.06280935190229</v>
      </c>
      <c r="Z80" s="61">
        <f t="shared" si="10"/>
        <v>22.234824794096266</v>
      </c>
      <c r="AA80" s="52">
        <f t="shared" si="11"/>
        <v>505.51260347857578</v>
      </c>
      <c r="AB80" s="52">
        <v>220.9333045449747</v>
      </c>
    </row>
    <row r="81" spans="1:28">
      <c r="A81" s="46" t="s">
        <v>147</v>
      </c>
      <c r="B81" s="46" t="s">
        <v>148</v>
      </c>
      <c r="C81" s="49">
        <v>321.30332501323375</v>
      </c>
      <c r="D81" s="47">
        <v>0</v>
      </c>
      <c r="E81" s="47">
        <v>0</v>
      </c>
      <c r="F81" s="48">
        <f t="shared" si="7"/>
        <v>0</v>
      </c>
      <c r="G81" s="49">
        <v>0</v>
      </c>
      <c r="H81" s="47">
        <f t="shared" si="8"/>
        <v>0</v>
      </c>
      <c r="I81" s="47">
        <v>0</v>
      </c>
      <c r="J81" s="47">
        <v>0</v>
      </c>
      <c r="K81" s="50">
        <v>0</v>
      </c>
      <c r="L81" s="48">
        <v>0</v>
      </c>
      <c r="M81" s="49">
        <v>0</v>
      </c>
      <c r="N81" s="51">
        <v>0.60860000000000003</v>
      </c>
      <c r="O81" s="52">
        <v>0</v>
      </c>
      <c r="P81" s="52">
        <v>0</v>
      </c>
      <c r="Q81" s="52">
        <v>302.04998808925501</v>
      </c>
      <c r="R81" s="49">
        <v>16.07</v>
      </c>
      <c r="S81" s="52">
        <v>321.30332501323386</v>
      </c>
      <c r="T81" s="52">
        <v>1.5160107814156545</v>
      </c>
      <c r="U81" s="52">
        <v>8.5907277613553745</v>
      </c>
      <c r="V81" s="52">
        <v>63.925121283026762</v>
      </c>
      <c r="W81" s="53">
        <v>0.19895567928029942</v>
      </c>
      <c r="X81" s="53">
        <v>0.13500000000000001</v>
      </c>
      <c r="Y81" s="61">
        <f t="shared" si="9"/>
        <v>53.482687419557607</v>
      </c>
      <c r="Z81" s="61">
        <f t="shared" si="10"/>
        <v>0</v>
      </c>
      <c r="AA81" s="52">
        <f t="shared" si="11"/>
        <v>183.8276227511206</v>
      </c>
      <c r="AB81" s="52">
        <v>161.70781668433648</v>
      </c>
    </row>
    <row r="82" spans="1:28">
      <c r="A82" s="46" t="s">
        <v>149</v>
      </c>
      <c r="B82" s="46" t="s">
        <v>150</v>
      </c>
      <c r="C82" s="49">
        <v>1448.3158466561745</v>
      </c>
      <c r="D82" s="47">
        <v>17.322949862309546</v>
      </c>
      <c r="E82" s="47">
        <v>113.23589863320663</v>
      </c>
      <c r="F82" s="48">
        <f t="shared" si="7"/>
        <v>130.55884849551617</v>
      </c>
      <c r="G82" s="49">
        <v>0</v>
      </c>
      <c r="H82" s="47">
        <f t="shared" si="8"/>
        <v>130.55884849551617</v>
      </c>
      <c r="I82" s="47">
        <v>55.334393521671387</v>
      </c>
      <c r="J82" s="47">
        <v>4.699633422388529</v>
      </c>
      <c r="K82" s="50">
        <v>9.6519353083463351</v>
      </c>
      <c r="L82" s="48">
        <v>0</v>
      </c>
      <c r="M82" s="49">
        <v>0</v>
      </c>
      <c r="N82" s="51">
        <v>0.3649</v>
      </c>
      <c r="O82" s="52">
        <v>27.288194065481779</v>
      </c>
      <c r="P82" s="52">
        <v>8.8433962249246516</v>
      </c>
      <c r="Q82" s="52">
        <v>1405.2207135097985</v>
      </c>
      <c r="R82" s="49">
        <v>72.42</v>
      </c>
      <c r="S82" s="52">
        <v>1452.0654466555422</v>
      </c>
      <c r="T82" s="52">
        <v>9.6014016156324793</v>
      </c>
      <c r="U82" s="52">
        <v>26.277520211204678</v>
      </c>
      <c r="V82" s="52">
        <v>194.55471694834233</v>
      </c>
      <c r="W82" s="53">
        <v>0.13398481273447341</v>
      </c>
      <c r="X82" s="53">
        <v>0.13398481273447341</v>
      </c>
      <c r="Y82" s="61">
        <f t="shared" si="9"/>
        <v>230.43363877517947</v>
      </c>
      <c r="Z82" s="61">
        <f t="shared" si="10"/>
        <v>36.131590290406429</v>
      </c>
      <c r="AA82" s="52">
        <f t="shared" si="11"/>
        <v>512.76503835972551</v>
      </c>
      <c r="AB82" s="52">
        <v>410.38411852921769</v>
      </c>
    </row>
    <row r="83" spans="1:28">
      <c r="A83" s="46" t="s">
        <v>151</v>
      </c>
      <c r="B83" s="46" t="s">
        <v>152</v>
      </c>
      <c r="C83" s="49">
        <v>1586.3334681962554</v>
      </c>
      <c r="D83" s="47">
        <v>44.267514817337108</v>
      </c>
      <c r="E83" s="47">
        <v>187.84384255594239</v>
      </c>
      <c r="F83" s="48">
        <f t="shared" si="7"/>
        <v>232.1113573732795</v>
      </c>
      <c r="G83" s="49">
        <v>0</v>
      </c>
      <c r="H83" s="47">
        <f t="shared" si="8"/>
        <v>232.1113573732795</v>
      </c>
      <c r="I83" s="47">
        <v>47.370283549967816</v>
      </c>
      <c r="J83" s="47">
        <v>5.6799870610373189</v>
      </c>
      <c r="K83" s="50">
        <v>29.188260911522732</v>
      </c>
      <c r="L83" s="48">
        <v>0</v>
      </c>
      <c r="M83" s="49">
        <v>20.253904039713142</v>
      </c>
      <c r="N83" s="51">
        <v>0.74550000000000005</v>
      </c>
      <c r="O83" s="52">
        <v>124.56555253965294</v>
      </c>
      <c r="P83" s="52">
        <v>35.373584899698606</v>
      </c>
      <c r="Q83" s="52">
        <v>1516.7586800678196</v>
      </c>
      <c r="R83" s="49">
        <v>79.319999999999993</v>
      </c>
      <c r="S83" s="52">
        <v>1588.9612202173755</v>
      </c>
      <c r="T83" s="52">
        <v>8.0853908342168239</v>
      </c>
      <c r="U83" s="52">
        <v>35.626253363267878</v>
      </c>
      <c r="V83" s="52">
        <v>265.80722367487806</v>
      </c>
      <c r="W83" s="53">
        <v>0.16728364436642115</v>
      </c>
      <c r="X83" s="53">
        <v>0.13500000000000001</v>
      </c>
      <c r="Y83" s="61">
        <f t="shared" si="9"/>
        <v>258.22140892683041</v>
      </c>
      <c r="Z83" s="61">
        <f t="shared" si="10"/>
        <v>159.93913743935155</v>
      </c>
      <c r="AA83" s="52">
        <f t="shared" si="11"/>
        <v>1130.7435959905595</v>
      </c>
      <c r="AB83" s="52">
        <v>422.54252499617121</v>
      </c>
    </row>
    <row r="84" spans="1:28">
      <c r="A84" s="46" t="s">
        <v>153</v>
      </c>
      <c r="B84" s="46" t="s">
        <v>154</v>
      </c>
      <c r="C84" s="49">
        <v>173.15875145329608</v>
      </c>
      <c r="D84" s="47">
        <v>0</v>
      </c>
      <c r="E84" s="47">
        <v>8.3279525592433288</v>
      </c>
      <c r="F84" s="48">
        <f t="shared" si="7"/>
        <v>8.3279525592433288</v>
      </c>
      <c r="G84" s="49">
        <v>0</v>
      </c>
      <c r="H84" s="47">
        <f t="shared" si="8"/>
        <v>8.3279525592433288</v>
      </c>
      <c r="I84" s="47">
        <v>0</v>
      </c>
      <c r="J84" s="47">
        <v>0</v>
      </c>
      <c r="K84" s="50">
        <v>0</v>
      </c>
      <c r="L84" s="48">
        <v>0</v>
      </c>
      <c r="M84" s="49">
        <v>0</v>
      </c>
      <c r="N84" s="51">
        <v>0.77329999999999999</v>
      </c>
      <c r="O84" s="52">
        <v>0</v>
      </c>
      <c r="P84" s="52">
        <v>0</v>
      </c>
      <c r="Q84" s="52">
        <v>174.40188029405689</v>
      </c>
      <c r="R84" s="49">
        <v>0</v>
      </c>
      <c r="S84" s="52">
        <v>173.15875145329608</v>
      </c>
      <c r="T84" s="52">
        <v>0</v>
      </c>
      <c r="U84" s="52">
        <v>1.5160107814156545</v>
      </c>
      <c r="V84" s="52">
        <v>34.362911045421498</v>
      </c>
      <c r="W84" s="53">
        <v>0.19844744061168501</v>
      </c>
      <c r="X84" s="53">
        <v>0.13500000000000001</v>
      </c>
      <c r="Y84" s="61">
        <f t="shared" si="9"/>
        <v>24.892442227610626</v>
      </c>
      <c r="Z84" s="61">
        <f t="shared" si="10"/>
        <v>0</v>
      </c>
      <c r="AA84" s="52">
        <f t="shared" si="11"/>
        <v>134.86497403139418</v>
      </c>
      <c r="AB84" s="52">
        <v>42.044032337927483</v>
      </c>
    </row>
    <row r="85" spans="1:28">
      <c r="A85" s="46" t="s">
        <v>155</v>
      </c>
      <c r="B85" s="46" t="s">
        <v>156</v>
      </c>
      <c r="C85" s="49">
        <v>199.36552449470133</v>
      </c>
      <c r="D85" s="47">
        <v>4.1841897567072062</v>
      </c>
      <c r="E85" s="47">
        <v>2.6984991909198648</v>
      </c>
      <c r="F85" s="48">
        <f t="shared" si="7"/>
        <v>6.882688947627071</v>
      </c>
      <c r="G85" s="49">
        <v>0</v>
      </c>
      <c r="H85" s="47">
        <f t="shared" si="8"/>
        <v>6.882688947627071</v>
      </c>
      <c r="I85" s="47">
        <v>4.3054706192204586</v>
      </c>
      <c r="J85" s="47">
        <v>0</v>
      </c>
      <c r="K85" s="50">
        <v>0</v>
      </c>
      <c r="L85" s="48">
        <v>0</v>
      </c>
      <c r="M85" s="49">
        <v>0</v>
      </c>
      <c r="N85" s="51">
        <v>0.99439999999999995</v>
      </c>
      <c r="O85" s="52">
        <v>37.142264144683537</v>
      </c>
      <c r="P85" s="52">
        <v>5.0533692713855149</v>
      </c>
      <c r="Q85" s="52">
        <v>180.11218757072254</v>
      </c>
      <c r="R85" s="49">
        <v>9.9700000000000006</v>
      </c>
      <c r="S85" s="52">
        <v>199.36552449470133</v>
      </c>
      <c r="T85" s="52">
        <v>0</v>
      </c>
      <c r="U85" s="52">
        <v>3.032021562831309</v>
      </c>
      <c r="V85" s="52">
        <v>35.373584899698606</v>
      </c>
      <c r="W85" s="53">
        <v>0.177430801987225</v>
      </c>
      <c r="X85" s="53">
        <v>0.13500000000000001</v>
      </c>
      <c r="Y85" s="61">
        <f t="shared" si="9"/>
        <v>29.946367369615992</v>
      </c>
      <c r="Z85" s="61">
        <f t="shared" si="10"/>
        <v>42.19563341606905</v>
      </c>
      <c r="AA85" s="52">
        <f t="shared" si="11"/>
        <v>179.1035593203265</v>
      </c>
      <c r="AB85" s="52">
        <v>67.715148236565895</v>
      </c>
    </row>
    <row r="86" spans="1:28">
      <c r="A86" s="46" t="s">
        <v>157</v>
      </c>
      <c r="B86" s="46" t="s">
        <v>158</v>
      </c>
      <c r="C86" s="49">
        <v>166.55905118486658</v>
      </c>
      <c r="D86" s="47">
        <v>0</v>
      </c>
      <c r="E86" s="47">
        <v>0</v>
      </c>
      <c r="F86" s="48">
        <f t="shared" si="7"/>
        <v>0</v>
      </c>
      <c r="G86" s="49">
        <v>0</v>
      </c>
      <c r="H86" s="47">
        <f t="shared" si="8"/>
        <v>0</v>
      </c>
      <c r="I86" s="47">
        <v>0</v>
      </c>
      <c r="J86" s="47">
        <v>0</v>
      </c>
      <c r="K86" s="50">
        <v>0</v>
      </c>
      <c r="L86" s="48">
        <v>0</v>
      </c>
      <c r="M86" s="49">
        <v>0</v>
      </c>
      <c r="N86" s="51">
        <v>0.50329999999999997</v>
      </c>
      <c r="O86" s="52">
        <v>2.021347708554206</v>
      </c>
      <c r="P86" s="52">
        <v>1.010673854277103</v>
      </c>
      <c r="Q86" s="52">
        <v>153.64263932720522</v>
      </c>
      <c r="R86" s="49">
        <v>8.33</v>
      </c>
      <c r="S86" s="52">
        <v>166.55905118486658</v>
      </c>
      <c r="T86" s="52">
        <v>1.2633423178463787</v>
      </c>
      <c r="U86" s="52">
        <v>5.8113746620933426</v>
      </c>
      <c r="V86" s="52">
        <v>28.551536383328159</v>
      </c>
      <c r="W86" s="53">
        <v>0.17141990291262135</v>
      </c>
      <c r="X86" s="53">
        <v>0.13500000000000001</v>
      </c>
      <c r="Y86" s="61">
        <f t="shared" si="9"/>
        <v>29.560188889896708</v>
      </c>
      <c r="Z86" s="61">
        <f t="shared" si="10"/>
        <v>3.032021562831309</v>
      </c>
      <c r="AA86" s="52">
        <f t="shared" si="11"/>
        <v>77.328340373382375</v>
      </c>
      <c r="AB86" s="52">
        <v>98.641768177445243</v>
      </c>
    </row>
    <row r="87" spans="1:28">
      <c r="A87" s="46" t="s">
        <v>159</v>
      </c>
      <c r="B87" s="46" t="s">
        <v>160</v>
      </c>
      <c r="C87" s="49">
        <v>59.399999999999991</v>
      </c>
      <c r="D87" s="47">
        <v>0</v>
      </c>
      <c r="E87" s="47">
        <v>0</v>
      </c>
      <c r="F87" s="48">
        <f t="shared" si="7"/>
        <v>0</v>
      </c>
      <c r="G87" s="49">
        <v>0</v>
      </c>
      <c r="H87" s="47">
        <f t="shared" si="8"/>
        <v>0</v>
      </c>
      <c r="I87" s="47">
        <v>0</v>
      </c>
      <c r="J87" s="47">
        <v>0</v>
      </c>
      <c r="K87" s="50">
        <v>0</v>
      </c>
      <c r="L87" s="48">
        <v>0</v>
      </c>
      <c r="M87" s="49">
        <v>0</v>
      </c>
      <c r="N87" s="51">
        <v>0.52729999999999999</v>
      </c>
      <c r="O87" s="52">
        <v>0</v>
      </c>
      <c r="P87" s="52">
        <v>0</v>
      </c>
      <c r="Q87" s="52">
        <v>55.4</v>
      </c>
      <c r="R87" s="49">
        <v>0</v>
      </c>
      <c r="S87" s="52">
        <v>59.4</v>
      </c>
      <c r="T87" s="52">
        <v>0</v>
      </c>
      <c r="U87" s="52">
        <v>0</v>
      </c>
      <c r="V87" s="52">
        <v>12</v>
      </c>
      <c r="W87" s="53">
        <v>0.20202020202020202</v>
      </c>
      <c r="X87" s="53">
        <v>0.13500000000000001</v>
      </c>
      <c r="Y87" s="61">
        <f t="shared" si="9"/>
        <v>8.0190000000000001</v>
      </c>
      <c r="Z87" s="61">
        <f t="shared" si="10"/>
        <v>0</v>
      </c>
      <c r="AA87" s="52">
        <f t="shared" si="11"/>
        <v>29.212419999999998</v>
      </c>
      <c r="AB87" s="52">
        <v>32.799999999999997</v>
      </c>
    </row>
    <row r="88" spans="1:28">
      <c r="A88" s="46" t="s">
        <v>161</v>
      </c>
      <c r="B88" s="46" t="s">
        <v>162</v>
      </c>
      <c r="C88" s="49">
        <v>157.3315988953166</v>
      </c>
      <c r="D88" s="47">
        <v>2.991594608660225</v>
      </c>
      <c r="E88" s="47">
        <v>9.4902274916619973</v>
      </c>
      <c r="F88" s="48">
        <f t="shared" si="7"/>
        <v>12.481822100322223</v>
      </c>
      <c r="G88" s="49">
        <v>0</v>
      </c>
      <c r="H88" s="47">
        <f t="shared" si="8"/>
        <v>12.481822100322223</v>
      </c>
      <c r="I88" s="47">
        <v>7.2768517507951413</v>
      </c>
      <c r="J88" s="47">
        <v>0</v>
      </c>
      <c r="K88" s="50">
        <v>1.8192129376987853</v>
      </c>
      <c r="L88" s="48">
        <v>0</v>
      </c>
      <c r="M88" s="49">
        <v>0</v>
      </c>
      <c r="N88" s="51">
        <v>0.55100000000000005</v>
      </c>
      <c r="O88" s="52">
        <v>0</v>
      </c>
      <c r="P88" s="52">
        <v>0</v>
      </c>
      <c r="Q88" s="52">
        <v>147.35624795360164</v>
      </c>
      <c r="R88" s="49">
        <v>7.87</v>
      </c>
      <c r="S88" s="52">
        <v>157.3315988953166</v>
      </c>
      <c r="T88" s="52">
        <v>0</v>
      </c>
      <c r="U88" s="52">
        <v>0</v>
      </c>
      <c r="V88" s="52">
        <v>25.519514820496852</v>
      </c>
      <c r="W88" s="53">
        <v>0.16220209417357234</v>
      </c>
      <c r="X88" s="53">
        <v>0.13500000000000001</v>
      </c>
      <c r="Y88" s="61">
        <f t="shared" si="9"/>
        <v>21.239765850867744</v>
      </c>
      <c r="Z88" s="61">
        <f t="shared" si="10"/>
        <v>0</v>
      </c>
      <c r="AA88" s="52">
        <f t="shared" si="11"/>
        <v>81.193292622434512</v>
      </c>
      <c r="AB88" s="52">
        <v>41.437628025361221</v>
      </c>
    </row>
    <row r="89" spans="1:28">
      <c r="A89" s="46" t="s">
        <v>163</v>
      </c>
      <c r="B89" s="46" t="s">
        <v>164</v>
      </c>
      <c r="C89" s="49">
        <v>615.55091094746956</v>
      </c>
      <c r="D89" s="47">
        <v>17.504871156079425</v>
      </c>
      <c r="E89" s="47">
        <v>21.355538540875184</v>
      </c>
      <c r="F89" s="48">
        <f t="shared" si="7"/>
        <v>38.860409696954605</v>
      </c>
      <c r="G89" s="49">
        <v>0</v>
      </c>
      <c r="H89" s="47">
        <f t="shared" si="8"/>
        <v>38.860409696954605</v>
      </c>
      <c r="I89" s="47">
        <v>21.072549861677597</v>
      </c>
      <c r="J89" s="47">
        <v>2.2740161721234817</v>
      </c>
      <c r="K89" s="50">
        <v>1.010673854277103</v>
      </c>
      <c r="L89" s="48">
        <v>0</v>
      </c>
      <c r="M89" s="49">
        <v>0</v>
      </c>
      <c r="N89" s="51">
        <v>0.76590000000000003</v>
      </c>
      <c r="O89" s="52">
        <v>55.587061985240666</v>
      </c>
      <c r="P89" s="52">
        <v>5.0533692713855149</v>
      </c>
      <c r="Q89" s="52">
        <v>623.95971741505502</v>
      </c>
      <c r="R89" s="49">
        <v>30.78</v>
      </c>
      <c r="S89" s="52">
        <v>615.86421984229548</v>
      </c>
      <c r="T89" s="52">
        <v>5.3060377349547903</v>
      </c>
      <c r="U89" s="52">
        <v>10.10673854277103</v>
      </c>
      <c r="V89" s="52">
        <v>89.949973030662164</v>
      </c>
      <c r="W89" s="53">
        <v>0.14605487724826047</v>
      </c>
      <c r="X89" s="53">
        <v>0.13500000000000001</v>
      </c>
      <c r="Y89" s="61">
        <f t="shared" si="9"/>
        <v>98.554445956435728</v>
      </c>
      <c r="Z89" s="61">
        <f t="shared" si="10"/>
        <v>60.640431256626179</v>
      </c>
      <c r="AA89" s="52">
        <f t="shared" si="11"/>
        <v>477.89074756819065</v>
      </c>
      <c r="AB89" s="52">
        <v>192.27059403767609</v>
      </c>
    </row>
    <row r="90" spans="1:28">
      <c r="A90" s="46" t="s">
        <v>165</v>
      </c>
      <c r="B90" s="46" t="s">
        <v>166</v>
      </c>
      <c r="C90" s="49">
        <v>279.01673095027985</v>
      </c>
      <c r="D90" s="47">
        <v>12.128086251325236</v>
      </c>
      <c r="E90" s="47">
        <v>32.947967649433558</v>
      </c>
      <c r="F90" s="48">
        <f t="shared" si="7"/>
        <v>45.076053900758794</v>
      </c>
      <c r="G90" s="49">
        <v>0</v>
      </c>
      <c r="H90" s="47">
        <f t="shared" si="8"/>
        <v>45.076053900758794</v>
      </c>
      <c r="I90" s="47">
        <v>5.0533692713855149</v>
      </c>
      <c r="J90" s="47">
        <v>1.2330221022180656</v>
      </c>
      <c r="K90" s="50">
        <v>0.60640431256626182</v>
      </c>
      <c r="L90" s="48">
        <v>0</v>
      </c>
      <c r="M90" s="49">
        <v>8.5705142842698336</v>
      </c>
      <c r="N90" s="51">
        <v>0.63639999999999997</v>
      </c>
      <c r="O90" s="52">
        <v>3.5373584899698605</v>
      </c>
      <c r="P90" s="52">
        <v>0</v>
      </c>
      <c r="Q90" s="52">
        <v>231.04004308774574</v>
      </c>
      <c r="R90" s="49">
        <v>13.95</v>
      </c>
      <c r="S90" s="52">
        <v>280.10825871289904</v>
      </c>
      <c r="T90" s="52">
        <v>2.7793530992620332</v>
      </c>
      <c r="U90" s="52">
        <v>3.032021562831309</v>
      </c>
      <c r="V90" s="52">
        <v>51.544366568132254</v>
      </c>
      <c r="W90" s="53">
        <v>0.18401587587948767</v>
      </c>
      <c r="X90" s="53">
        <v>0.13500000000000001</v>
      </c>
      <c r="Y90" s="61">
        <f t="shared" si="9"/>
        <v>43.625989588334718</v>
      </c>
      <c r="Z90" s="61">
        <f t="shared" si="10"/>
        <v>3.5373584899698605</v>
      </c>
      <c r="AA90" s="52">
        <f t="shared" si="11"/>
        <v>147.03388342104139</v>
      </c>
      <c r="AB90" s="52">
        <v>79.641099717035715</v>
      </c>
    </row>
    <row r="91" spans="1:28">
      <c r="A91" s="46" t="s">
        <v>167</v>
      </c>
      <c r="B91" s="46" t="s">
        <v>168</v>
      </c>
      <c r="C91" s="49">
        <v>5966.9881154363884</v>
      </c>
      <c r="D91" s="47">
        <v>50.392198374256353</v>
      </c>
      <c r="E91" s="47">
        <v>394.98144899003461</v>
      </c>
      <c r="F91" s="48">
        <f t="shared" si="7"/>
        <v>445.37364736429095</v>
      </c>
      <c r="G91" s="49">
        <v>0</v>
      </c>
      <c r="H91" s="47">
        <f t="shared" si="8"/>
        <v>445.37364736429095</v>
      </c>
      <c r="I91" s="47">
        <v>96.670954161604911</v>
      </c>
      <c r="J91" s="47">
        <v>6.2964981121463524</v>
      </c>
      <c r="K91" s="50">
        <v>31.330889482590194</v>
      </c>
      <c r="L91" s="48">
        <v>0</v>
      </c>
      <c r="M91" s="49">
        <v>210.62443123134824</v>
      </c>
      <c r="N91" s="51">
        <v>0.3856</v>
      </c>
      <c r="O91" s="52">
        <v>221.33757408668555</v>
      </c>
      <c r="P91" s="52">
        <v>56.850404303087046</v>
      </c>
      <c r="Q91" s="52">
        <v>5879.1201305455361</v>
      </c>
      <c r="R91" s="49">
        <v>298.35000000000002</v>
      </c>
      <c r="S91" s="52">
        <v>5962.9555267578226</v>
      </c>
      <c r="T91" s="52">
        <v>68.473153627273732</v>
      </c>
      <c r="U91" s="52">
        <v>116.7328301690054</v>
      </c>
      <c r="V91" s="52">
        <v>908.59579499511563</v>
      </c>
      <c r="W91" s="53">
        <v>0.15237339787592499</v>
      </c>
      <c r="X91" s="53">
        <v>0.13500000000000001</v>
      </c>
      <c r="Y91" s="61">
        <f t="shared" si="9"/>
        <v>990.2049799085853</v>
      </c>
      <c r="Z91" s="61">
        <f t="shared" si="10"/>
        <v>278.18797838977258</v>
      </c>
      <c r="AA91" s="52">
        <f t="shared" si="11"/>
        <v>2266.9887223383589</v>
      </c>
      <c r="AB91" s="52">
        <v>1909.6985678722144</v>
      </c>
    </row>
    <row r="92" spans="1:28">
      <c r="A92" s="46" t="s">
        <v>169</v>
      </c>
      <c r="B92" s="46" t="s">
        <v>170</v>
      </c>
      <c r="C92" s="49">
        <v>1015.87882462663</v>
      </c>
      <c r="D92" s="47">
        <v>0</v>
      </c>
      <c r="E92" s="47">
        <v>18.232556331158936</v>
      </c>
      <c r="F92" s="48">
        <f t="shared" si="7"/>
        <v>18.232556331158936</v>
      </c>
      <c r="G92" s="49">
        <v>0</v>
      </c>
      <c r="H92" s="47">
        <f t="shared" si="8"/>
        <v>18.232556331158936</v>
      </c>
      <c r="I92" s="47">
        <v>17.27241616959569</v>
      </c>
      <c r="J92" s="47">
        <v>0.89949973030662167</v>
      </c>
      <c r="K92" s="50">
        <v>44.267514817337108</v>
      </c>
      <c r="L92" s="48">
        <v>0</v>
      </c>
      <c r="M92" s="49">
        <v>0</v>
      </c>
      <c r="N92" s="51">
        <v>0.3422</v>
      </c>
      <c r="O92" s="52">
        <v>34.110242581852226</v>
      </c>
      <c r="P92" s="52">
        <v>3.032021562831309</v>
      </c>
      <c r="Q92" s="52">
        <v>983.02181762408145</v>
      </c>
      <c r="R92" s="49">
        <v>50.79</v>
      </c>
      <c r="S92" s="52">
        <v>1020.5481378333902</v>
      </c>
      <c r="T92" s="52">
        <v>7.0747169799397209</v>
      </c>
      <c r="U92" s="52">
        <v>11.875417787755961</v>
      </c>
      <c r="V92" s="52">
        <v>150.84307275085763</v>
      </c>
      <c r="W92" s="53">
        <v>0.14780593600522893</v>
      </c>
      <c r="X92" s="53">
        <v>0.13500000000000001</v>
      </c>
      <c r="Y92" s="61">
        <f t="shared" si="9"/>
        <v>156.72413337520337</v>
      </c>
      <c r="Z92" s="61">
        <f t="shared" si="10"/>
        <v>37.142264144683537</v>
      </c>
      <c r="AA92" s="52">
        <f t="shared" si="11"/>
        <v>336.39006599096069</v>
      </c>
      <c r="AB92" s="52">
        <v>312.2982209716248</v>
      </c>
    </row>
    <row r="93" spans="1:28">
      <c r="A93" s="46" t="s">
        <v>171</v>
      </c>
      <c r="B93" s="46" t="s">
        <v>172</v>
      </c>
      <c r="C93" s="49">
        <v>1308.0343156825124</v>
      </c>
      <c r="D93" s="47">
        <v>0</v>
      </c>
      <c r="E93" s="47">
        <v>54.677455516391277</v>
      </c>
      <c r="F93" s="48">
        <f t="shared" si="7"/>
        <v>54.677455516391277</v>
      </c>
      <c r="G93" s="49">
        <v>0</v>
      </c>
      <c r="H93" s="47">
        <f t="shared" si="8"/>
        <v>54.677455516391277</v>
      </c>
      <c r="I93" s="47">
        <v>26.31794716537576</v>
      </c>
      <c r="J93" s="47">
        <v>4.6086727755035897</v>
      </c>
      <c r="K93" s="50">
        <v>0</v>
      </c>
      <c r="L93" s="48">
        <v>0</v>
      </c>
      <c r="M93" s="49">
        <v>4.2549369265066037</v>
      </c>
      <c r="N93" s="51">
        <v>0.29339999999999999</v>
      </c>
      <c r="O93" s="52">
        <v>8.8433962249246516</v>
      </c>
      <c r="P93" s="52">
        <v>3.032021562831309</v>
      </c>
      <c r="Q93" s="52">
        <v>1310.5913205338334</v>
      </c>
      <c r="R93" s="49">
        <v>65.400000000000006</v>
      </c>
      <c r="S93" s="52">
        <v>1322.8811146018427</v>
      </c>
      <c r="T93" s="52">
        <v>7.0747169799397209</v>
      </c>
      <c r="U93" s="52">
        <v>13.644097032740891</v>
      </c>
      <c r="V93" s="52">
        <v>192.78603770335741</v>
      </c>
      <c r="W93" s="53">
        <v>0.14573194490071895</v>
      </c>
      <c r="X93" s="53">
        <v>0.13500000000000001</v>
      </c>
      <c r="Y93" s="61">
        <f t="shared" si="9"/>
        <v>199.30776448392939</v>
      </c>
      <c r="Z93" s="61">
        <f t="shared" si="10"/>
        <v>11.875417787755961</v>
      </c>
      <c r="AA93" s="52">
        <f t="shared" si="11"/>
        <v>384.52749344462671</v>
      </c>
      <c r="AB93" s="52">
        <v>342.90142527913548</v>
      </c>
    </row>
    <row r="94" spans="1:28">
      <c r="A94" s="46" t="s">
        <v>173</v>
      </c>
      <c r="B94" s="46" t="s">
        <v>174</v>
      </c>
      <c r="C94" s="49">
        <v>27.4</v>
      </c>
      <c r="D94" s="47">
        <v>0</v>
      </c>
      <c r="E94" s="47">
        <v>0</v>
      </c>
      <c r="F94" s="48">
        <f t="shared" si="7"/>
        <v>0</v>
      </c>
      <c r="G94" s="49">
        <v>0</v>
      </c>
      <c r="H94" s="47">
        <f t="shared" si="8"/>
        <v>0</v>
      </c>
      <c r="I94" s="47">
        <v>0</v>
      </c>
      <c r="J94" s="47">
        <v>0</v>
      </c>
      <c r="K94" s="50">
        <v>0</v>
      </c>
      <c r="L94" s="48">
        <v>0</v>
      </c>
      <c r="M94" s="49">
        <v>0</v>
      </c>
      <c r="N94" s="51">
        <v>1</v>
      </c>
      <c r="O94" s="52">
        <v>0</v>
      </c>
      <c r="P94" s="52">
        <v>0</v>
      </c>
      <c r="Q94" s="52">
        <v>17.3</v>
      </c>
      <c r="R94" s="49">
        <v>0</v>
      </c>
      <c r="S94" s="52">
        <v>27.4</v>
      </c>
      <c r="T94" s="52">
        <v>0</v>
      </c>
      <c r="U94" s="52">
        <v>0</v>
      </c>
      <c r="V94" s="52">
        <v>1.25</v>
      </c>
      <c r="W94" s="53">
        <v>4.5620437956204379E-2</v>
      </c>
      <c r="X94" s="53">
        <v>4.5620437956204379E-2</v>
      </c>
      <c r="Y94" s="61">
        <f t="shared" si="9"/>
        <v>1.25</v>
      </c>
      <c r="Z94" s="61">
        <f t="shared" si="10"/>
        <v>0</v>
      </c>
      <c r="AA94" s="52">
        <f t="shared" si="11"/>
        <v>17.3</v>
      </c>
      <c r="AB94" s="52">
        <v>13.6</v>
      </c>
    </row>
    <row r="95" spans="1:28">
      <c r="A95" s="46" t="s">
        <v>175</v>
      </c>
      <c r="B95" s="46" t="s">
        <v>176</v>
      </c>
      <c r="C95" s="49">
        <v>68.400000000000006</v>
      </c>
      <c r="D95" s="47">
        <v>0</v>
      </c>
      <c r="E95" s="47">
        <v>0</v>
      </c>
      <c r="F95" s="48">
        <f t="shared" si="7"/>
        <v>0</v>
      </c>
      <c r="G95" s="49">
        <v>0</v>
      </c>
      <c r="H95" s="47">
        <f t="shared" si="8"/>
        <v>0</v>
      </c>
      <c r="I95" s="47">
        <v>0</v>
      </c>
      <c r="J95" s="47">
        <v>0</v>
      </c>
      <c r="K95" s="50">
        <v>0</v>
      </c>
      <c r="L95" s="48">
        <v>0</v>
      </c>
      <c r="M95" s="49">
        <v>2.4</v>
      </c>
      <c r="N95" s="51">
        <v>0.78210000000000002</v>
      </c>
      <c r="O95" s="52">
        <v>0</v>
      </c>
      <c r="P95" s="52">
        <v>0</v>
      </c>
      <c r="Q95" s="52">
        <v>76.3</v>
      </c>
      <c r="R95" s="49">
        <v>3.42</v>
      </c>
      <c r="S95" s="52">
        <v>68.400000000000006</v>
      </c>
      <c r="T95" s="52">
        <v>1</v>
      </c>
      <c r="U95" s="52">
        <v>4.5</v>
      </c>
      <c r="V95" s="52">
        <v>10.5</v>
      </c>
      <c r="W95" s="53">
        <v>0.15350877192982454</v>
      </c>
      <c r="X95" s="53">
        <v>0.13500000000000001</v>
      </c>
      <c r="Y95" s="61">
        <f t="shared" si="9"/>
        <v>14.734000000000002</v>
      </c>
      <c r="Z95" s="61">
        <f t="shared" si="10"/>
        <v>0</v>
      </c>
      <c r="AA95" s="52">
        <f t="shared" si="11"/>
        <v>59.674230000000001</v>
      </c>
      <c r="AB95" s="52">
        <v>28.6</v>
      </c>
    </row>
    <row r="96" spans="1:28">
      <c r="A96" s="46" t="s">
        <v>177</v>
      </c>
      <c r="B96" s="46" t="s">
        <v>178</v>
      </c>
      <c r="C96" s="49">
        <v>655.97786511855372</v>
      </c>
      <c r="D96" s="47">
        <v>5.437425336010814</v>
      </c>
      <c r="E96" s="47">
        <v>13.300467922286675</v>
      </c>
      <c r="F96" s="48">
        <f t="shared" si="7"/>
        <v>18.73789325829749</v>
      </c>
      <c r="G96" s="49">
        <v>0</v>
      </c>
      <c r="H96" s="47">
        <f t="shared" si="8"/>
        <v>18.73789325829749</v>
      </c>
      <c r="I96" s="47">
        <v>6.9332226403409267</v>
      </c>
      <c r="J96" s="47">
        <v>1.0612075469909581</v>
      </c>
      <c r="K96" s="50">
        <v>0</v>
      </c>
      <c r="L96" s="48">
        <v>0</v>
      </c>
      <c r="M96" s="49">
        <v>430.08215194907842</v>
      </c>
      <c r="N96" s="51">
        <v>0.1898</v>
      </c>
      <c r="O96" s="52">
        <v>0</v>
      </c>
      <c r="P96" s="52">
        <v>0</v>
      </c>
      <c r="Q96" s="52">
        <v>621.28143170122075</v>
      </c>
      <c r="R96" s="49">
        <v>32.799999999999997</v>
      </c>
      <c r="S96" s="52">
        <v>658.27209476776261</v>
      </c>
      <c r="T96" s="52">
        <v>0</v>
      </c>
      <c r="U96" s="52">
        <v>0</v>
      </c>
      <c r="V96" s="52">
        <v>52.555040422409355</v>
      </c>
      <c r="W96" s="53">
        <v>7.9837867714794578E-2</v>
      </c>
      <c r="X96" s="53">
        <v>7.9837867714794578E-2</v>
      </c>
      <c r="Y96" s="61">
        <f t="shared" si="9"/>
        <v>52.555040422409348</v>
      </c>
      <c r="Z96" s="61">
        <f t="shared" si="10"/>
        <v>0</v>
      </c>
      <c r="AA96" s="52">
        <f t="shared" si="11"/>
        <v>117.9192157368917</v>
      </c>
      <c r="AB96" s="52">
        <v>53.969983818397296</v>
      </c>
    </row>
    <row r="97" spans="1:28">
      <c r="A97" s="46" t="s">
        <v>179</v>
      </c>
      <c r="B97" s="46" t="s">
        <v>180</v>
      </c>
      <c r="C97" s="49">
        <v>802.74792223667464</v>
      </c>
      <c r="D97" s="47">
        <v>0</v>
      </c>
      <c r="E97" s="47">
        <v>22.052903500326387</v>
      </c>
      <c r="F97" s="48">
        <f t="shared" si="7"/>
        <v>22.052903500326387</v>
      </c>
      <c r="G97" s="49">
        <v>0</v>
      </c>
      <c r="H97" s="47">
        <f t="shared" si="8"/>
        <v>22.052903500326387</v>
      </c>
      <c r="I97" s="47">
        <v>17.171348784167979</v>
      </c>
      <c r="J97" s="47">
        <v>0.63672452819457492</v>
      </c>
      <c r="K97" s="50">
        <v>0</v>
      </c>
      <c r="L97" s="48">
        <v>0</v>
      </c>
      <c r="M97" s="49">
        <v>60.013813466974369</v>
      </c>
      <c r="N97" s="51">
        <v>0.49070000000000003</v>
      </c>
      <c r="O97" s="52">
        <v>8.8433962249246516</v>
      </c>
      <c r="P97" s="52">
        <v>3.032021562831309</v>
      </c>
      <c r="Q97" s="52">
        <v>841.10299500649069</v>
      </c>
      <c r="R97" s="49">
        <v>40.14</v>
      </c>
      <c r="S97" s="52">
        <v>814.53237937754557</v>
      </c>
      <c r="T97" s="52">
        <v>6.0640431256626179</v>
      </c>
      <c r="U97" s="52">
        <v>14.90743935058727</v>
      </c>
      <c r="V97" s="52">
        <v>128.10291102962282</v>
      </c>
      <c r="W97" s="53">
        <v>0.15727172335066322</v>
      </c>
      <c r="X97" s="53">
        <v>0.13500000000000001</v>
      </c>
      <c r="Y97" s="61">
        <f t="shared" si="9"/>
        <v>130.93335369221853</v>
      </c>
      <c r="Z97" s="61">
        <f t="shared" si="10"/>
        <v>11.875417787755961</v>
      </c>
      <c r="AA97" s="52">
        <f t="shared" si="11"/>
        <v>412.72923964968498</v>
      </c>
      <c r="AB97" s="52">
        <v>253.17380049641429</v>
      </c>
    </row>
    <row r="98" spans="1:28">
      <c r="A98" s="46" t="s">
        <v>181</v>
      </c>
      <c r="B98" s="46" t="s">
        <v>182</v>
      </c>
      <c r="C98" s="49">
        <v>1210.5346089604002</v>
      </c>
      <c r="D98" s="47">
        <v>0</v>
      </c>
      <c r="E98" s="47">
        <v>56.506775192632823</v>
      </c>
      <c r="F98" s="48">
        <f t="shared" si="7"/>
        <v>56.506775192632823</v>
      </c>
      <c r="G98" s="49">
        <v>0</v>
      </c>
      <c r="H98" s="47">
        <f t="shared" si="8"/>
        <v>56.506775192632823</v>
      </c>
      <c r="I98" s="47">
        <v>28.632390291670326</v>
      </c>
      <c r="J98" s="47">
        <v>2.2335892179523977</v>
      </c>
      <c r="K98" s="50">
        <v>0</v>
      </c>
      <c r="L98" s="48">
        <v>0</v>
      </c>
      <c r="M98" s="49">
        <v>54.839163333075611</v>
      </c>
      <c r="N98" s="51">
        <v>0.51739999999999997</v>
      </c>
      <c r="O98" s="52">
        <v>28.804204846897434</v>
      </c>
      <c r="P98" s="52">
        <v>8.0853908342168239</v>
      </c>
      <c r="Q98" s="52">
        <v>1196.2638941380076</v>
      </c>
      <c r="R98" s="49">
        <v>60.53</v>
      </c>
      <c r="S98" s="52">
        <v>1222.6525884731825</v>
      </c>
      <c r="T98" s="52">
        <v>10.359407006340305</v>
      </c>
      <c r="U98" s="52">
        <v>15.41277627772582</v>
      </c>
      <c r="V98" s="52">
        <v>174.59390832636953</v>
      </c>
      <c r="W98" s="53">
        <v>0.14279927918395688</v>
      </c>
      <c r="X98" s="53">
        <v>0.13500000000000001</v>
      </c>
      <c r="Y98" s="61">
        <f t="shared" si="9"/>
        <v>190.83028272794579</v>
      </c>
      <c r="Z98" s="61">
        <f t="shared" si="10"/>
        <v>36.889595681114258</v>
      </c>
      <c r="AA98" s="52">
        <f t="shared" si="11"/>
        <v>618.94693882700506</v>
      </c>
      <c r="AB98" s="52">
        <v>311.48968188820311</v>
      </c>
    </row>
    <row r="99" spans="1:28">
      <c r="A99" s="46" t="s">
        <v>183</v>
      </c>
      <c r="B99" s="46" t="s">
        <v>184</v>
      </c>
      <c r="C99" s="49">
        <v>54669.966423131074</v>
      </c>
      <c r="D99" s="47">
        <v>154.00648191474494</v>
      </c>
      <c r="E99" s="47">
        <v>1311.268472016199</v>
      </c>
      <c r="F99" s="48">
        <f t="shared" si="7"/>
        <v>1465.2749539309439</v>
      </c>
      <c r="G99" s="49">
        <v>84.249772492539307</v>
      </c>
      <c r="H99" s="47">
        <f t="shared" si="8"/>
        <v>1549.5247264234831</v>
      </c>
      <c r="I99" s="47">
        <v>1231.5161981751928</v>
      </c>
      <c r="J99" s="47">
        <v>60.498936917027386</v>
      </c>
      <c r="K99" s="50">
        <v>70.625888936883953</v>
      </c>
      <c r="L99" s="48">
        <v>0</v>
      </c>
      <c r="M99" s="49">
        <v>780.40192331860794</v>
      </c>
      <c r="N99" s="51">
        <v>0.31380000000000002</v>
      </c>
      <c r="O99" s="52">
        <v>6798.550349258503</v>
      </c>
      <c r="P99" s="52">
        <v>1538.4982746733201</v>
      </c>
      <c r="Q99" s="52">
        <v>53939.340187135618</v>
      </c>
      <c r="R99" s="49">
        <v>2733.5</v>
      </c>
      <c r="S99" s="52">
        <v>54703.925064634786</v>
      </c>
      <c r="T99" s="52">
        <v>627.12312657894245</v>
      </c>
      <c r="U99" s="52">
        <v>409.575579445796</v>
      </c>
      <c r="V99" s="52">
        <v>7487.0719124847792</v>
      </c>
      <c r="W99" s="53">
        <v>0.13686535113592885</v>
      </c>
      <c r="X99" s="53">
        <v>0.13500000000000001</v>
      </c>
      <c r="Y99" s="61">
        <f t="shared" si="9"/>
        <v>8421.7285897504353</v>
      </c>
      <c r="Z99" s="61">
        <f t="shared" si="10"/>
        <v>8337.0486239318234</v>
      </c>
      <c r="AA99" s="52">
        <f t="shared" si="11"/>
        <v>16926.16495072316</v>
      </c>
      <c r="AB99" s="52">
        <v>18324.891494485695</v>
      </c>
    </row>
    <row r="100" spans="1:28">
      <c r="A100" s="46" t="s">
        <v>185</v>
      </c>
      <c r="B100" s="46" t="s">
        <v>186</v>
      </c>
      <c r="C100" s="49">
        <v>22301.155319152473</v>
      </c>
      <c r="D100" s="47">
        <v>105.82765928135545</v>
      </c>
      <c r="E100" s="47">
        <v>1260.5326445314884</v>
      </c>
      <c r="F100" s="48">
        <f t="shared" si="7"/>
        <v>1366.3603038128438</v>
      </c>
      <c r="G100" s="49">
        <v>0</v>
      </c>
      <c r="H100" s="47">
        <f t="shared" si="8"/>
        <v>1366.3603038128438</v>
      </c>
      <c r="I100" s="47">
        <v>628.41678911241706</v>
      </c>
      <c r="J100" s="47">
        <v>73.607376807001415</v>
      </c>
      <c r="K100" s="50">
        <v>156.40177894938168</v>
      </c>
      <c r="L100" s="48">
        <v>0</v>
      </c>
      <c r="M100" s="49">
        <v>249.39388028141792</v>
      </c>
      <c r="N100" s="51">
        <v>0.62490000000000001</v>
      </c>
      <c r="O100" s="52">
        <v>5227.9631797118845</v>
      </c>
      <c r="P100" s="52">
        <v>1098.6024795992109</v>
      </c>
      <c r="Q100" s="52">
        <v>22503.714573026689</v>
      </c>
      <c r="R100" s="49">
        <v>1115.06</v>
      </c>
      <c r="S100" s="52">
        <v>22424.05325983257</v>
      </c>
      <c r="T100" s="52">
        <v>197.8394069747429</v>
      </c>
      <c r="U100" s="52">
        <v>268.5865767741401</v>
      </c>
      <c r="V100" s="52">
        <v>2914.0253903444573</v>
      </c>
      <c r="W100" s="53">
        <v>0.12995087714870218</v>
      </c>
      <c r="X100" s="53">
        <v>0.12995087714870218</v>
      </c>
      <c r="Y100" s="61">
        <f t="shared" si="9"/>
        <v>3380.4513740933398</v>
      </c>
      <c r="Z100" s="61">
        <f t="shared" si="10"/>
        <v>6326.5656593110953</v>
      </c>
      <c r="AA100" s="52">
        <f t="shared" si="11"/>
        <v>14062.571236684378</v>
      </c>
      <c r="AB100" s="52">
        <v>6618.7110436284356</v>
      </c>
    </row>
    <row r="101" spans="1:28">
      <c r="A101" s="46" t="s">
        <v>187</v>
      </c>
      <c r="B101" s="46" t="s">
        <v>188</v>
      </c>
      <c r="C101" s="49">
        <v>4217.4106062972942</v>
      </c>
      <c r="D101" s="47">
        <v>20.486359026196876</v>
      </c>
      <c r="E101" s="47">
        <v>279.89601720350089</v>
      </c>
      <c r="F101" s="48">
        <f t="shared" si="7"/>
        <v>300.38237622969774</v>
      </c>
      <c r="G101" s="49">
        <v>0</v>
      </c>
      <c r="H101" s="47">
        <f t="shared" si="8"/>
        <v>300.38237622969774</v>
      </c>
      <c r="I101" s="47">
        <v>100.1577789588609</v>
      </c>
      <c r="J101" s="47">
        <v>10.99613153453488</v>
      </c>
      <c r="K101" s="50">
        <v>12.128086251325236</v>
      </c>
      <c r="L101" s="48">
        <v>0</v>
      </c>
      <c r="M101" s="49">
        <v>0</v>
      </c>
      <c r="N101" s="51">
        <v>0.29820000000000002</v>
      </c>
      <c r="O101" s="52">
        <v>267.32323445629373</v>
      </c>
      <c r="P101" s="52">
        <v>64.430458210165312</v>
      </c>
      <c r="Q101" s="52">
        <v>4079.6961869134966</v>
      </c>
      <c r="R101" s="49">
        <v>0</v>
      </c>
      <c r="S101" s="52">
        <v>4212.6907593978194</v>
      </c>
      <c r="T101" s="52">
        <v>35.626253363267878</v>
      </c>
      <c r="U101" s="52">
        <v>45.732991906038912</v>
      </c>
      <c r="V101" s="52">
        <v>631.4184904596201</v>
      </c>
      <c r="W101" s="53">
        <v>0.14988484237800495</v>
      </c>
      <c r="X101" s="53">
        <v>0.13500000000000001</v>
      </c>
      <c r="Y101" s="61">
        <f t="shared" si="9"/>
        <v>650.07249778801247</v>
      </c>
      <c r="Z101" s="61">
        <f t="shared" si="10"/>
        <v>331.75369266645907</v>
      </c>
      <c r="AA101" s="52">
        <f t="shared" si="11"/>
        <v>1216.5654029376049</v>
      </c>
      <c r="AB101" s="52">
        <v>1277.7039933156564</v>
      </c>
    </row>
    <row r="102" spans="1:28">
      <c r="A102" s="46" t="s">
        <v>189</v>
      </c>
      <c r="B102" s="46" t="s">
        <v>190</v>
      </c>
      <c r="C102" s="49">
        <v>4418.8581189318065</v>
      </c>
      <c r="D102" s="47">
        <v>17.626152018592677</v>
      </c>
      <c r="E102" s="47">
        <v>249.77793634604322</v>
      </c>
      <c r="F102" s="48">
        <f t="shared" si="7"/>
        <v>267.40408836463587</v>
      </c>
      <c r="G102" s="49">
        <v>0</v>
      </c>
      <c r="H102" s="47">
        <f t="shared" si="8"/>
        <v>267.40408836463587</v>
      </c>
      <c r="I102" s="47">
        <v>48.007008078162393</v>
      </c>
      <c r="J102" s="47">
        <v>3.2038361180584163</v>
      </c>
      <c r="K102" s="50">
        <v>0</v>
      </c>
      <c r="L102" s="48">
        <v>0</v>
      </c>
      <c r="M102" s="49">
        <v>15.392562800640279</v>
      </c>
      <c r="N102" s="51">
        <v>3.4500000000000003E-2</v>
      </c>
      <c r="O102" s="52">
        <v>161.96048514790573</v>
      </c>
      <c r="P102" s="52">
        <v>135.17762800956251</v>
      </c>
      <c r="Q102" s="52">
        <v>4467.1177954735385</v>
      </c>
      <c r="R102" s="49">
        <v>220.94</v>
      </c>
      <c r="S102" s="52">
        <v>4434.0586537001354</v>
      </c>
      <c r="T102" s="52">
        <v>29.562210237605264</v>
      </c>
      <c r="U102" s="52">
        <v>38.152937998960638</v>
      </c>
      <c r="V102" s="52">
        <v>404.01687324727192</v>
      </c>
      <c r="W102" s="53">
        <v>9.1116718293775323E-2</v>
      </c>
      <c r="X102" s="53">
        <v>9.1116718293775323E-2</v>
      </c>
      <c r="Y102" s="61">
        <f t="shared" si="9"/>
        <v>471.7320214838378</v>
      </c>
      <c r="Z102" s="61">
        <f t="shared" si="10"/>
        <v>297.13811315746824</v>
      </c>
      <c r="AA102" s="52">
        <f t="shared" si="11"/>
        <v>154.11556394383709</v>
      </c>
      <c r="AB102" s="52">
        <v>1109.7401054733446</v>
      </c>
    </row>
    <row r="103" spans="1:28">
      <c r="A103" s="46" t="s">
        <v>191</v>
      </c>
      <c r="B103" s="46" t="s">
        <v>192</v>
      </c>
      <c r="C103" s="49">
        <v>18580.339311154232</v>
      </c>
      <c r="D103" s="47">
        <v>144.04123771157273</v>
      </c>
      <c r="E103" s="47">
        <v>566.28056055146078</v>
      </c>
      <c r="F103" s="48">
        <f t="shared" si="7"/>
        <v>710.32179826303354</v>
      </c>
      <c r="G103" s="49">
        <v>417.27691421538754</v>
      </c>
      <c r="H103" s="47">
        <f t="shared" si="8"/>
        <v>1127.598712478421</v>
      </c>
      <c r="I103" s="47">
        <v>418.44929588634892</v>
      </c>
      <c r="J103" s="47">
        <v>45.348935841413606</v>
      </c>
      <c r="K103" s="50">
        <v>234.3348398526891</v>
      </c>
      <c r="L103" s="48">
        <v>0</v>
      </c>
      <c r="M103" s="49">
        <v>63.328823709003281</v>
      </c>
      <c r="N103" s="51">
        <v>0.66579999999999995</v>
      </c>
      <c r="O103" s="52">
        <v>5844.474230820917</v>
      </c>
      <c r="P103" s="52">
        <v>1046.5527761039402</v>
      </c>
      <c r="Q103" s="52">
        <v>18758.713139695596</v>
      </c>
      <c r="R103" s="49">
        <v>929.02</v>
      </c>
      <c r="S103" s="52">
        <v>18395.183861050664</v>
      </c>
      <c r="T103" s="52">
        <v>179.39460913418577</v>
      </c>
      <c r="U103" s="52">
        <v>209.20948783536031</v>
      </c>
      <c r="V103" s="52">
        <v>2628.2573580476064</v>
      </c>
      <c r="W103" s="53">
        <v>0.14287747151103986</v>
      </c>
      <c r="X103" s="53">
        <v>0.13500000000000001</v>
      </c>
      <c r="Y103" s="61">
        <f t="shared" si="9"/>
        <v>2871.9539182113858</v>
      </c>
      <c r="Z103" s="61">
        <f t="shared" si="10"/>
        <v>6891.0270069248572</v>
      </c>
      <c r="AA103" s="52">
        <f t="shared" si="11"/>
        <v>12489.551208409326</v>
      </c>
      <c r="AB103" s="52">
        <v>5752.3007753108459</v>
      </c>
    </row>
    <row r="104" spans="1:28">
      <c r="A104" s="46" t="s">
        <v>193</v>
      </c>
      <c r="B104" s="46" t="s">
        <v>194</v>
      </c>
      <c r="C104" s="49">
        <v>1515.3841636260026</v>
      </c>
      <c r="D104" s="47">
        <v>23.104004308774574</v>
      </c>
      <c r="E104" s="47">
        <v>85.482794594757365</v>
      </c>
      <c r="F104" s="48">
        <f t="shared" si="7"/>
        <v>108.58679890353194</v>
      </c>
      <c r="G104" s="49">
        <v>0</v>
      </c>
      <c r="H104" s="47">
        <f t="shared" si="8"/>
        <v>108.58679890353194</v>
      </c>
      <c r="I104" s="47">
        <v>40.012577890830514</v>
      </c>
      <c r="J104" s="47">
        <v>1.4048366574451732</v>
      </c>
      <c r="K104" s="50">
        <v>0</v>
      </c>
      <c r="L104" s="48">
        <v>0</v>
      </c>
      <c r="M104" s="49">
        <v>99.905110495291638</v>
      </c>
      <c r="N104" s="51">
        <v>0.21740000000000001</v>
      </c>
      <c r="O104" s="52">
        <v>78.832560633614037</v>
      </c>
      <c r="P104" s="52">
        <v>10.10673854277103</v>
      </c>
      <c r="Q104" s="52">
        <v>1538.195072517037</v>
      </c>
      <c r="R104" s="49">
        <v>75.77</v>
      </c>
      <c r="S104" s="52">
        <v>1516.384730741737</v>
      </c>
      <c r="T104" s="52">
        <v>2.021347708554206</v>
      </c>
      <c r="U104" s="52">
        <v>8.3380592977860992</v>
      </c>
      <c r="V104" s="52">
        <v>184.44797840557129</v>
      </c>
      <c r="W104" s="53">
        <v>0.12163666295647073</v>
      </c>
      <c r="X104" s="53">
        <v>0.12163666295647073</v>
      </c>
      <c r="Y104" s="61">
        <f t="shared" si="9"/>
        <v>194.80738541191158</v>
      </c>
      <c r="Z104" s="61">
        <f t="shared" si="10"/>
        <v>88.939299176385063</v>
      </c>
      <c r="AA104" s="52">
        <f t="shared" si="11"/>
        <v>334.40360876520384</v>
      </c>
      <c r="AB104" s="52">
        <v>326.93277838155728</v>
      </c>
    </row>
    <row r="105" spans="1:28">
      <c r="A105" s="46" t="s">
        <v>195</v>
      </c>
      <c r="B105" s="46" t="s">
        <v>196</v>
      </c>
      <c r="C105" s="49">
        <v>15614.820087934357</v>
      </c>
      <c r="D105" s="47">
        <v>185.3575848744207</v>
      </c>
      <c r="E105" s="47">
        <v>1016.3437345995975</v>
      </c>
      <c r="F105" s="48">
        <f t="shared" si="7"/>
        <v>1201.7013194740182</v>
      </c>
      <c r="G105" s="49">
        <v>0</v>
      </c>
      <c r="H105" s="47">
        <f t="shared" si="8"/>
        <v>1201.7013194740182</v>
      </c>
      <c r="I105" s="47">
        <v>456.51127323842462</v>
      </c>
      <c r="J105" s="47">
        <v>32.099001611840791</v>
      </c>
      <c r="K105" s="50">
        <v>28.824418323982975</v>
      </c>
      <c r="L105" s="48">
        <v>0.20213477085542061</v>
      </c>
      <c r="M105" s="49">
        <v>206.05618541001576</v>
      </c>
      <c r="N105" s="51">
        <v>0.49120000000000003</v>
      </c>
      <c r="O105" s="52">
        <v>2902.6553094838396</v>
      </c>
      <c r="P105" s="52">
        <v>677.65681929279754</v>
      </c>
      <c r="Q105" s="52">
        <v>15771.151119713939</v>
      </c>
      <c r="R105" s="49">
        <v>780.74</v>
      </c>
      <c r="S105" s="52">
        <v>15672.650845876091</v>
      </c>
      <c r="T105" s="52">
        <v>160.19180590292083</v>
      </c>
      <c r="U105" s="52">
        <v>242.56172502650472</v>
      </c>
      <c r="V105" s="52">
        <v>2092.6002152807418</v>
      </c>
      <c r="W105" s="53">
        <v>0.13351922631718444</v>
      </c>
      <c r="X105" s="53">
        <v>0.13351922631718444</v>
      </c>
      <c r="Y105" s="61">
        <f t="shared" si="9"/>
        <v>2495.3537462101676</v>
      </c>
      <c r="Z105" s="61">
        <f t="shared" si="10"/>
        <v>3580.3121287766371</v>
      </c>
      <c r="AA105" s="52">
        <f t="shared" si="11"/>
        <v>7746.7894300034868</v>
      </c>
      <c r="AB105" s="52">
        <v>4939.8705975501962</v>
      </c>
    </row>
    <row r="106" spans="1:28">
      <c r="A106" s="46" t="s">
        <v>197</v>
      </c>
      <c r="B106" s="46" t="s">
        <v>198</v>
      </c>
      <c r="C106" s="49">
        <v>51.25</v>
      </c>
      <c r="D106" s="47">
        <v>0</v>
      </c>
      <c r="E106" s="47">
        <v>0</v>
      </c>
      <c r="F106" s="48">
        <f t="shared" si="7"/>
        <v>0</v>
      </c>
      <c r="G106" s="49">
        <v>0</v>
      </c>
      <c r="H106" s="47">
        <f t="shared" si="8"/>
        <v>0</v>
      </c>
      <c r="I106" s="47">
        <v>0.25</v>
      </c>
      <c r="J106" s="47">
        <v>0</v>
      </c>
      <c r="K106" s="50">
        <v>0</v>
      </c>
      <c r="L106" s="48">
        <v>0</v>
      </c>
      <c r="M106" s="49">
        <v>0</v>
      </c>
      <c r="N106" s="51">
        <v>0.87760000000000005</v>
      </c>
      <c r="O106" s="52">
        <v>0</v>
      </c>
      <c r="P106" s="52">
        <v>0</v>
      </c>
      <c r="Q106" s="52">
        <v>52.89</v>
      </c>
      <c r="R106" s="49">
        <v>2.56</v>
      </c>
      <c r="S106" s="52">
        <v>51.25</v>
      </c>
      <c r="T106" s="52">
        <v>1</v>
      </c>
      <c r="U106" s="52">
        <v>2</v>
      </c>
      <c r="V106" s="52">
        <v>19.75</v>
      </c>
      <c r="W106" s="53">
        <v>0.38536585365853659</v>
      </c>
      <c r="X106" s="53">
        <v>0.13500000000000001</v>
      </c>
      <c r="Y106" s="61">
        <f t="shared" si="9"/>
        <v>9.9187499999999993</v>
      </c>
      <c r="Z106" s="61">
        <f t="shared" si="10"/>
        <v>0</v>
      </c>
      <c r="AA106" s="52">
        <f t="shared" si="11"/>
        <v>46.416264000000005</v>
      </c>
      <c r="AB106" s="52">
        <v>20</v>
      </c>
    </row>
    <row r="107" spans="1:28">
      <c r="A107" s="46" t="s">
        <v>199</v>
      </c>
      <c r="B107" s="46" t="s">
        <v>200</v>
      </c>
      <c r="C107" s="49">
        <v>20765.274689761729</v>
      </c>
      <c r="D107" s="47">
        <v>176.14023932341351</v>
      </c>
      <c r="E107" s="47">
        <v>813.64298638578168</v>
      </c>
      <c r="F107" s="48">
        <f t="shared" si="7"/>
        <v>989.78322570919522</v>
      </c>
      <c r="G107" s="49">
        <v>0</v>
      </c>
      <c r="H107" s="47">
        <f t="shared" si="8"/>
        <v>989.78322570919522</v>
      </c>
      <c r="I107" s="47">
        <v>409.39365815202609</v>
      </c>
      <c r="J107" s="47">
        <v>41.134425869078093</v>
      </c>
      <c r="K107" s="50">
        <v>48.108075463590104</v>
      </c>
      <c r="L107" s="48">
        <v>0</v>
      </c>
      <c r="M107" s="49">
        <v>0</v>
      </c>
      <c r="N107" s="51">
        <v>0.1741</v>
      </c>
      <c r="O107" s="52">
        <v>3133.3416167225887</v>
      </c>
      <c r="P107" s="52">
        <v>1226.4527221652645</v>
      </c>
      <c r="Q107" s="52">
        <v>20720.815146912078</v>
      </c>
      <c r="R107" s="49">
        <v>1038.26</v>
      </c>
      <c r="S107" s="52">
        <v>20941.233007791376</v>
      </c>
      <c r="T107" s="52">
        <v>181.66862530630925</v>
      </c>
      <c r="U107" s="52">
        <v>170.55121290926112</v>
      </c>
      <c r="V107" s="52">
        <v>1658.0104579415874</v>
      </c>
      <c r="W107" s="53">
        <v>7.9174442943484261E-2</v>
      </c>
      <c r="X107" s="53">
        <v>7.9174442943484261E-2</v>
      </c>
      <c r="Y107" s="61">
        <f t="shared" si="9"/>
        <v>2010.2302961571581</v>
      </c>
      <c r="Z107" s="61">
        <f t="shared" si="10"/>
        <v>4359.794338887853</v>
      </c>
      <c r="AA107" s="52">
        <f t="shared" si="11"/>
        <v>3607.4939170773928</v>
      </c>
      <c r="AB107" s="52">
        <v>5812.3853359476188</v>
      </c>
    </row>
    <row r="108" spans="1:28">
      <c r="A108" s="46" t="s">
        <v>201</v>
      </c>
      <c r="B108" s="46" t="s">
        <v>202</v>
      </c>
      <c r="C108" s="49">
        <v>2819.9215477727162</v>
      </c>
      <c r="D108" s="47">
        <v>0</v>
      </c>
      <c r="E108" s="47">
        <v>48.411277619873232</v>
      </c>
      <c r="F108" s="48">
        <f t="shared" si="7"/>
        <v>48.411277619873232</v>
      </c>
      <c r="G108" s="49">
        <v>0</v>
      </c>
      <c r="H108" s="47">
        <f t="shared" si="8"/>
        <v>48.411277619873232</v>
      </c>
      <c r="I108" s="47">
        <v>89.22228785558265</v>
      </c>
      <c r="J108" s="47">
        <v>5.5283859828957533</v>
      </c>
      <c r="K108" s="50">
        <v>1.4149433959879441</v>
      </c>
      <c r="L108" s="48">
        <v>0</v>
      </c>
      <c r="M108" s="49">
        <v>42.973852283862421</v>
      </c>
      <c r="N108" s="51">
        <v>0.70950000000000002</v>
      </c>
      <c r="O108" s="52">
        <v>1052.6168192296027</v>
      </c>
      <c r="P108" s="52">
        <v>189.50134767695681</v>
      </c>
      <c r="Q108" s="52">
        <v>2856.4473008662908</v>
      </c>
      <c r="R108" s="49">
        <v>141</v>
      </c>
      <c r="S108" s="52">
        <v>2837.3253515433676</v>
      </c>
      <c r="T108" s="52">
        <v>34.868247972560056</v>
      </c>
      <c r="U108" s="52">
        <v>23.245498648373371</v>
      </c>
      <c r="V108" s="52">
        <v>340.59708889138369</v>
      </c>
      <c r="W108" s="53">
        <v>0.12004160492419925</v>
      </c>
      <c r="X108" s="53">
        <v>0.12004160492419925</v>
      </c>
      <c r="Y108" s="61">
        <f t="shared" si="9"/>
        <v>398.71083551231709</v>
      </c>
      <c r="Z108" s="61">
        <f t="shared" si="10"/>
        <v>1242.1181669065595</v>
      </c>
      <c r="AA108" s="52">
        <f t="shared" si="11"/>
        <v>2026.6493599646333</v>
      </c>
      <c r="AB108" s="52">
        <v>871.77694648380077</v>
      </c>
    </row>
    <row r="109" spans="1:28">
      <c r="A109" s="46" t="s">
        <v>203</v>
      </c>
      <c r="B109" s="46" t="s">
        <v>204</v>
      </c>
      <c r="C109" s="49">
        <v>3365.5439347427528</v>
      </c>
      <c r="D109" s="47">
        <v>25.711542852809501</v>
      </c>
      <c r="E109" s="47">
        <v>172.0267967365057</v>
      </c>
      <c r="F109" s="48">
        <f t="shared" si="7"/>
        <v>197.73833958931522</v>
      </c>
      <c r="G109" s="49">
        <v>0</v>
      </c>
      <c r="H109" s="47">
        <f t="shared" si="8"/>
        <v>197.73833958931522</v>
      </c>
      <c r="I109" s="47">
        <v>90.040933677547102</v>
      </c>
      <c r="J109" s="47">
        <v>6.0842566027481597</v>
      </c>
      <c r="K109" s="50">
        <v>0</v>
      </c>
      <c r="L109" s="48">
        <v>0</v>
      </c>
      <c r="M109" s="49">
        <v>164.36588892108526</v>
      </c>
      <c r="N109" s="51">
        <v>0.1303</v>
      </c>
      <c r="O109" s="52">
        <v>174.088571399231</v>
      </c>
      <c r="P109" s="52">
        <v>65.441132064442414</v>
      </c>
      <c r="Q109" s="52">
        <v>3394.0348306948244</v>
      </c>
      <c r="R109" s="49">
        <v>168.28</v>
      </c>
      <c r="S109" s="52">
        <v>3392.5592468675804</v>
      </c>
      <c r="T109" s="52">
        <v>29.309541774035985</v>
      </c>
      <c r="U109" s="52">
        <v>27.793530992620333</v>
      </c>
      <c r="V109" s="52">
        <v>330.49035034861265</v>
      </c>
      <c r="W109" s="53">
        <v>9.7416235443422594E-2</v>
      </c>
      <c r="X109" s="53">
        <v>9.7416235443422594E-2</v>
      </c>
      <c r="Y109" s="61">
        <f t="shared" si="9"/>
        <v>387.59342311526899</v>
      </c>
      <c r="Z109" s="61">
        <f t="shared" si="10"/>
        <v>239.5297034636734</v>
      </c>
      <c r="AA109" s="52">
        <f t="shared" si="11"/>
        <v>442.24273843953563</v>
      </c>
      <c r="AB109" s="52">
        <v>967.38669309841464</v>
      </c>
    </row>
    <row r="110" spans="1:28">
      <c r="A110" s="46" t="s">
        <v>205</v>
      </c>
      <c r="B110" s="46" t="s">
        <v>206</v>
      </c>
      <c r="C110" s="49">
        <v>17323.606800314825</v>
      </c>
      <c r="D110" s="47">
        <v>170.61185334051777</v>
      </c>
      <c r="E110" s="47">
        <v>759.58204192049948</v>
      </c>
      <c r="F110" s="48">
        <f t="shared" si="7"/>
        <v>930.19389526101725</v>
      </c>
      <c r="G110" s="49">
        <v>0</v>
      </c>
      <c r="H110" s="47">
        <f t="shared" si="8"/>
        <v>930.19389526101725</v>
      </c>
      <c r="I110" s="47">
        <v>476.39122795205526</v>
      </c>
      <c r="J110" s="47">
        <v>33.898001072454036</v>
      </c>
      <c r="K110" s="50">
        <v>81.894902412073662</v>
      </c>
      <c r="L110" s="48">
        <v>7.6406943383348986</v>
      </c>
      <c r="M110" s="49">
        <v>88.383428556532664</v>
      </c>
      <c r="N110" s="51">
        <v>0.54979999999999996</v>
      </c>
      <c r="O110" s="52">
        <v>3754.9060371030073</v>
      </c>
      <c r="P110" s="52">
        <v>761.29008073422779</v>
      </c>
      <c r="Q110" s="52">
        <v>16901.357370736394</v>
      </c>
      <c r="R110" s="49">
        <v>866.18</v>
      </c>
      <c r="S110" s="52">
        <v>17349.773146402065</v>
      </c>
      <c r="T110" s="52">
        <v>149.83239889658051</v>
      </c>
      <c r="U110" s="52">
        <v>206.4301347360983</v>
      </c>
      <c r="V110" s="52">
        <v>1803.0421560303516</v>
      </c>
      <c r="W110" s="53">
        <v>0.10392309690828783</v>
      </c>
      <c r="X110" s="53">
        <v>0.10392309690828783</v>
      </c>
      <c r="Y110" s="61">
        <f t="shared" si="9"/>
        <v>2159.3046896630303</v>
      </c>
      <c r="Z110" s="61">
        <f t="shared" si="10"/>
        <v>4516.1961178372349</v>
      </c>
      <c r="AA110" s="52">
        <f t="shared" si="11"/>
        <v>9292.3662824308685</v>
      </c>
      <c r="AB110" s="52">
        <v>5232.0968357758784</v>
      </c>
    </row>
    <row r="111" spans="1:28">
      <c r="A111" s="46" t="s">
        <v>207</v>
      </c>
      <c r="B111" s="46" t="s">
        <v>208</v>
      </c>
      <c r="C111" s="49">
        <v>9058.5282615460765</v>
      </c>
      <c r="D111" s="47">
        <v>39.294999454293766</v>
      </c>
      <c r="E111" s="47">
        <v>490.17681932439496</v>
      </c>
      <c r="F111" s="48">
        <f t="shared" si="7"/>
        <v>529.47181877868877</v>
      </c>
      <c r="G111" s="49">
        <v>0</v>
      </c>
      <c r="H111" s="47">
        <f t="shared" si="8"/>
        <v>529.47181877868877</v>
      </c>
      <c r="I111" s="47">
        <v>290.6091600588382</v>
      </c>
      <c r="J111" s="47">
        <v>33.443197838029342</v>
      </c>
      <c r="K111" s="50">
        <v>34.777287325675111</v>
      </c>
      <c r="L111" s="48">
        <v>3.6485326139403416</v>
      </c>
      <c r="M111" s="49">
        <v>0</v>
      </c>
      <c r="N111" s="51">
        <v>0.12939999999999999</v>
      </c>
      <c r="O111" s="52">
        <v>273.89261450909487</v>
      </c>
      <c r="P111" s="52">
        <v>104.85741238124943</v>
      </c>
      <c r="Q111" s="52">
        <v>8734.2737688783527</v>
      </c>
      <c r="R111" s="49">
        <v>452.93</v>
      </c>
      <c r="S111" s="52">
        <v>9072.5362011663565</v>
      </c>
      <c r="T111" s="52">
        <v>87.17061993140014</v>
      </c>
      <c r="U111" s="52">
        <v>106.37342316266509</v>
      </c>
      <c r="V111" s="52">
        <v>1005.8731534692868</v>
      </c>
      <c r="W111" s="53">
        <v>0.11087011737026441</v>
      </c>
      <c r="X111" s="53">
        <v>0.11087011737026441</v>
      </c>
      <c r="Y111" s="61">
        <f t="shared" si="9"/>
        <v>1199.417196563352</v>
      </c>
      <c r="Z111" s="61">
        <f t="shared" si="10"/>
        <v>378.75002689034432</v>
      </c>
      <c r="AA111" s="52">
        <f t="shared" si="11"/>
        <v>1130.2150256928587</v>
      </c>
      <c r="AB111" s="52">
        <v>2670.1396825688494</v>
      </c>
    </row>
    <row r="112" spans="1:28">
      <c r="A112" s="46" t="s">
        <v>209</v>
      </c>
      <c r="B112" s="46" t="s">
        <v>210</v>
      </c>
      <c r="C112" s="49">
        <v>7255.1424764052699</v>
      </c>
      <c r="D112" s="47">
        <v>20.951268999164345</v>
      </c>
      <c r="E112" s="47">
        <v>306.61823391058749</v>
      </c>
      <c r="F112" s="48">
        <f t="shared" si="7"/>
        <v>327.56950290975186</v>
      </c>
      <c r="G112" s="49">
        <v>0</v>
      </c>
      <c r="H112" s="47">
        <f t="shared" si="8"/>
        <v>327.56950290975186</v>
      </c>
      <c r="I112" s="47">
        <v>218.10341775299884</v>
      </c>
      <c r="J112" s="47">
        <v>13.694630725454747</v>
      </c>
      <c r="K112" s="50">
        <v>31.128754711734771</v>
      </c>
      <c r="L112" s="48">
        <v>0</v>
      </c>
      <c r="M112" s="49">
        <v>100.5822619776573</v>
      </c>
      <c r="N112" s="51">
        <v>9.5100000000000004E-2</v>
      </c>
      <c r="O112" s="52">
        <v>232.2023180201644</v>
      </c>
      <c r="P112" s="52">
        <v>72.515849044382136</v>
      </c>
      <c r="Q112" s="52">
        <v>7087.481790719241</v>
      </c>
      <c r="R112" s="49">
        <v>362.76</v>
      </c>
      <c r="S112" s="52">
        <v>7307.5964494422515</v>
      </c>
      <c r="T112" s="52">
        <v>75.042533680074897</v>
      </c>
      <c r="U112" s="52">
        <v>69.989164408689376</v>
      </c>
      <c r="V112" s="52">
        <v>743.60328828437855</v>
      </c>
      <c r="W112" s="53">
        <v>0.10175757424879882</v>
      </c>
      <c r="X112" s="53">
        <v>0.10175757424879882</v>
      </c>
      <c r="Y112" s="61">
        <f t="shared" si="9"/>
        <v>888.63498637314285</v>
      </c>
      <c r="Z112" s="61">
        <f t="shared" si="10"/>
        <v>304.71816706454655</v>
      </c>
      <c r="AA112" s="52">
        <f t="shared" si="11"/>
        <v>674.01951829739983</v>
      </c>
      <c r="AB112" s="52">
        <v>2257.6129354685645</v>
      </c>
    </row>
    <row r="113" spans="1:28">
      <c r="A113" s="46" t="s">
        <v>211</v>
      </c>
      <c r="B113" s="46" t="s">
        <v>212</v>
      </c>
      <c r="C113" s="49">
        <v>21101.08118458384</v>
      </c>
      <c r="D113" s="47">
        <v>81.581593517247754</v>
      </c>
      <c r="E113" s="47">
        <v>1023.4993054878795</v>
      </c>
      <c r="F113" s="48">
        <f t="shared" si="7"/>
        <v>1105.0808990051273</v>
      </c>
      <c r="G113" s="49">
        <v>0</v>
      </c>
      <c r="H113" s="47">
        <f t="shared" si="8"/>
        <v>1105.0808990051273</v>
      </c>
      <c r="I113" s="47">
        <v>604.72659396816186</v>
      </c>
      <c r="J113" s="47">
        <v>49.624086245005756</v>
      </c>
      <c r="K113" s="50">
        <v>0</v>
      </c>
      <c r="L113" s="48">
        <v>0</v>
      </c>
      <c r="M113" s="49">
        <v>7.5800539070782724</v>
      </c>
      <c r="N113" s="51">
        <v>8.3400000000000002E-2</v>
      </c>
      <c r="O113" s="52">
        <v>1316.4026951959268</v>
      </c>
      <c r="P113" s="52">
        <v>844.41800524851953</v>
      </c>
      <c r="Q113" s="52">
        <v>20743.221786261405</v>
      </c>
      <c r="R113" s="49">
        <v>1055.05</v>
      </c>
      <c r="S113" s="52">
        <v>21230.922454642812</v>
      </c>
      <c r="T113" s="52">
        <v>157.91778973079735</v>
      </c>
      <c r="U113" s="52">
        <v>127.0922371753457</v>
      </c>
      <c r="V113" s="52">
        <v>1569.3238272287717</v>
      </c>
      <c r="W113" s="53">
        <v>7.3916893181699195E-2</v>
      </c>
      <c r="X113" s="53">
        <v>7.3916893181699195E-2</v>
      </c>
      <c r="Y113" s="61">
        <f t="shared" si="9"/>
        <v>1854.3338541349144</v>
      </c>
      <c r="Z113" s="61">
        <f t="shared" si="10"/>
        <v>2160.8207004444462</v>
      </c>
      <c r="AA113" s="52">
        <f t="shared" si="11"/>
        <v>1729.9846969742011</v>
      </c>
      <c r="AB113" s="52">
        <v>6252.0486760352451</v>
      </c>
    </row>
    <row r="114" spans="1:28">
      <c r="A114" s="46" t="s">
        <v>213</v>
      </c>
      <c r="B114" s="46" t="s">
        <v>214</v>
      </c>
      <c r="C114" s="49">
        <v>9751.6584975478563</v>
      </c>
      <c r="D114" s="47">
        <v>35.383691638241373</v>
      </c>
      <c r="E114" s="47">
        <v>349.20803012982458</v>
      </c>
      <c r="F114" s="48">
        <f t="shared" si="7"/>
        <v>384.59172176806595</v>
      </c>
      <c r="G114" s="49">
        <v>0</v>
      </c>
      <c r="H114" s="47">
        <f t="shared" si="8"/>
        <v>384.59172176806595</v>
      </c>
      <c r="I114" s="47">
        <v>224.76375845268493</v>
      </c>
      <c r="J114" s="47">
        <v>8.8332894863818812</v>
      </c>
      <c r="K114" s="50">
        <v>0</v>
      </c>
      <c r="L114" s="48">
        <v>0</v>
      </c>
      <c r="M114" s="49">
        <v>122.44313744567103</v>
      </c>
      <c r="N114" s="51">
        <v>0.2676</v>
      </c>
      <c r="O114" s="52">
        <v>840.37530983141119</v>
      </c>
      <c r="P114" s="52">
        <v>292.84274927679058</v>
      </c>
      <c r="Q114" s="52">
        <v>9647.0941805843449</v>
      </c>
      <c r="R114" s="49">
        <v>487.58</v>
      </c>
      <c r="S114" s="52">
        <v>9758.5310797569382</v>
      </c>
      <c r="T114" s="52">
        <v>113.70080860617409</v>
      </c>
      <c r="U114" s="52">
        <v>110.4161185797735</v>
      </c>
      <c r="V114" s="52">
        <v>1062.4708893088045</v>
      </c>
      <c r="W114" s="53">
        <v>0.10887610856851092</v>
      </c>
      <c r="X114" s="53">
        <v>0.10887610856851092</v>
      </c>
      <c r="Y114" s="61">
        <f t="shared" si="9"/>
        <v>1286.5878164947521</v>
      </c>
      <c r="Z114" s="61">
        <f t="shared" si="10"/>
        <v>1133.2180591082017</v>
      </c>
      <c r="AA114" s="52">
        <f t="shared" si="11"/>
        <v>2581.5624027243707</v>
      </c>
      <c r="AB114" s="52">
        <v>2873.5984361733731</v>
      </c>
    </row>
    <row r="115" spans="1:28">
      <c r="A115" s="46" t="s">
        <v>215</v>
      </c>
      <c r="B115" s="46" t="s">
        <v>216</v>
      </c>
      <c r="C115" s="49">
        <v>31602.599041574045</v>
      </c>
      <c r="D115" s="47">
        <v>246.21025764044506</v>
      </c>
      <c r="E115" s="47">
        <v>1290.5597647420611</v>
      </c>
      <c r="F115" s="48">
        <f t="shared" si="7"/>
        <v>1536.7700223825061</v>
      </c>
      <c r="G115" s="49">
        <v>317.8771406472344</v>
      </c>
      <c r="H115" s="47">
        <f t="shared" si="8"/>
        <v>1854.6471630297406</v>
      </c>
      <c r="I115" s="47">
        <v>620.82662846679602</v>
      </c>
      <c r="J115" s="47">
        <v>51.402872228533461</v>
      </c>
      <c r="K115" s="50">
        <v>0</v>
      </c>
      <c r="L115" s="48">
        <v>0</v>
      </c>
      <c r="M115" s="49">
        <v>64.299070609109293</v>
      </c>
      <c r="N115" s="51">
        <v>0.10920000000000001</v>
      </c>
      <c r="O115" s="52">
        <v>3270.7932609042746</v>
      </c>
      <c r="P115" s="52">
        <v>1921.2909969807729</v>
      </c>
      <c r="Q115" s="52">
        <v>30564.182189997038</v>
      </c>
      <c r="R115" s="49">
        <v>1580.13</v>
      </c>
      <c r="S115" s="52">
        <v>31551.378090639289</v>
      </c>
      <c r="T115" s="52">
        <v>304.21283013740799</v>
      </c>
      <c r="U115" s="52">
        <v>252.92113203284504</v>
      </c>
      <c r="V115" s="52">
        <v>3062.0891099960527</v>
      </c>
      <c r="W115" s="53">
        <v>9.7050883203878752E-2</v>
      </c>
      <c r="X115" s="53">
        <v>9.7050883203878752E-2</v>
      </c>
      <c r="Y115" s="61">
        <f t="shared" si="9"/>
        <v>3619.2230721663054</v>
      </c>
      <c r="Z115" s="61">
        <f t="shared" si="10"/>
        <v>5192.0842578850479</v>
      </c>
      <c r="AA115" s="52">
        <f t="shared" si="11"/>
        <v>3337.6086951476768</v>
      </c>
      <c r="AB115" s="52">
        <v>10325.468578313681</v>
      </c>
    </row>
    <row r="116" spans="1:28">
      <c r="A116" s="46" t="s">
        <v>217</v>
      </c>
      <c r="B116" s="46" t="s">
        <v>218</v>
      </c>
      <c r="C116" s="49">
        <v>27007.550149626113</v>
      </c>
      <c r="D116" s="47">
        <v>251.33437408162999</v>
      </c>
      <c r="E116" s="47">
        <v>1227.4836094966272</v>
      </c>
      <c r="F116" s="48">
        <f t="shared" si="7"/>
        <v>1478.8179835782571</v>
      </c>
      <c r="G116" s="49">
        <v>0</v>
      </c>
      <c r="H116" s="47">
        <f t="shared" si="8"/>
        <v>1478.8179835782571</v>
      </c>
      <c r="I116" s="47">
        <v>926.14109310536605</v>
      </c>
      <c r="J116" s="47">
        <v>81.066149851566422</v>
      </c>
      <c r="K116" s="50">
        <v>261.07727003686125</v>
      </c>
      <c r="L116" s="48">
        <v>14.179754175507755</v>
      </c>
      <c r="M116" s="49">
        <v>143.86942315634562</v>
      </c>
      <c r="N116" s="51">
        <v>0.503</v>
      </c>
      <c r="O116" s="52">
        <v>5889.4492173362487</v>
      </c>
      <c r="P116" s="52">
        <v>1444.2529377619801</v>
      </c>
      <c r="Q116" s="52">
        <v>26954.115822950484</v>
      </c>
      <c r="R116" s="49">
        <v>1350.38</v>
      </c>
      <c r="S116" s="52">
        <v>27042.822667140383</v>
      </c>
      <c r="T116" s="52">
        <v>243.06706195364328</v>
      </c>
      <c r="U116" s="52">
        <v>274.90328836337198</v>
      </c>
      <c r="V116" s="52">
        <v>2738.1681397002412</v>
      </c>
      <c r="W116" s="53">
        <v>0.10125304497253453</v>
      </c>
      <c r="X116" s="53">
        <v>0.10125304497253453</v>
      </c>
      <c r="Y116" s="61">
        <f t="shared" si="9"/>
        <v>3256.1384900172566</v>
      </c>
      <c r="Z116" s="61">
        <f t="shared" si="10"/>
        <v>7333.702155098229</v>
      </c>
      <c r="AA116" s="52">
        <f t="shared" si="11"/>
        <v>13557.920258944094</v>
      </c>
      <c r="AB116" s="52">
        <v>8230.715627723328</v>
      </c>
    </row>
    <row r="117" spans="1:28">
      <c r="A117" s="46" t="s">
        <v>219</v>
      </c>
      <c r="B117" s="46" t="s">
        <v>220</v>
      </c>
      <c r="C117" s="49">
        <v>23379.382613849455</v>
      </c>
      <c r="D117" s="47">
        <v>186.03473635678634</v>
      </c>
      <c r="E117" s="47">
        <v>842.2248429847383</v>
      </c>
      <c r="F117" s="48">
        <f t="shared" si="7"/>
        <v>1028.2595793415246</v>
      </c>
      <c r="G117" s="49">
        <v>0</v>
      </c>
      <c r="H117" s="47">
        <f t="shared" si="8"/>
        <v>1028.2595793415246</v>
      </c>
      <c r="I117" s="47">
        <v>487.86237619810038</v>
      </c>
      <c r="J117" s="47">
        <v>13.522816170227639</v>
      </c>
      <c r="K117" s="50">
        <v>14.149433959879442</v>
      </c>
      <c r="L117" s="48">
        <v>0</v>
      </c>
      <c r="M117" s="49">
        <v>222.73230400558796</v>
      </c>
      <c r="N117" s="51">
        <v>0.13550000000000001</v>
      </c>
      <c r="O117" s="52">
        <v>1791.6720751697344</v>
      </c>
      <c r="P117" s="52">
        <v>885.85563327388081</v>
      </c>
      <c r="Q117" s="52">
        <v>22981.55106459036</v>
      </c>
      <c r="R117" s="49">
        <v>1168.97</v>
      </c>
      <c r="S117" s="52">
        <v>23511.740461805588</v>
      </c>
      <c r="T117" s="52">
        <v>196.07072772975798</v>
      </c>
      <c r="U117" s="52">
        <v>255.95315359567633</v>
      </c>
      <c r="V117" s="52">
        <v>2715.9333149061449</v>
      </c>
      <c r="W117" s="53">
        <v>0.1155139203462258</v>
      </c>
      <c r="X117" s="53">
        <v>0.1155139203462258</v>
      </c>
      <c r="Y117" s="61">
        <f t="shared" si="9"/>
        <v>3167.9571962315795</v>
      </c>
      <c r="Z117" s="61">
        <f t="shared" si="10"/>
        <v>2677.5277084436152</v>
      </c>
      <c r="AA117" s="52">
        <f t="shared" si="11"/>
        <v>3114.0001692519941</v>
      </c>
      <c r="AB117" s="52">
        <v>7117.5392311454416</v>
      </c>
    </row>
    <row r="118" spans="1:28">
      <c r="A118" s="46" t="s">
        <v>221</v>
      </c>
      <c r="B118" s="46" t="s">
        <v>222</v>
      </c>
      <c r="C118" s="49">
        <v>333.53247864998673</v>
      </c>
      <c r="D118" s="47">
        <v>0</v>
      </c>
      <c r="E118" s="47">
        <v>0</v>
      </c>
      <c r="F118" s="48">
        <f t="shared" si="7"/>
        <v>0</v>
      </c>
      <c r="G118" s="49">
        <v>0</v>
      </c>
      <c r="H118" s="47">
        <f t="shared" si="8"/>
        <v>0</v>
      </c>
      <c r="I118" s="47">
        <v>9.6014016156324793</v>
      </c>
      <c r="J118" s="47">
        <v>0.48512345005300944</v>
      </c>
      <c r="K118" s="50">
        <v>0</v>
      </c>
      <c r="L118" s="48">
        <v>0</v>
      </c>
      <c r="M118" s="49">
        <v>0</v>
      </c>
      <c r="N118" s="51">
        <v>0.37430000000000002</v>
      </c>
      <c r="O118" s="52">
        <v>32.341563336867296</v>
      </c>
      <c r="P118" s="52">
        <v>4.8007008078162396</v>
      </c>
      <c r="Q118" s="52">
        <v>382.41877298137024</v>
      </c>
      <c r="R118" s="49">
        <v>16.68</v>
      </c>
      <c r="S118" s="52">
        <v>335.0889163855735</v>
      </c>
      <c r="T118" s="52">
        <v>0</v>
      </c>
      <c r="U118" s="52">
        <v>0</v>
      </c>
      <c r="V118" s="52">
        <v>64.177789746596034</v>
      </c>
      <c r="W118" s="53">
        <v>0.19152465691449252</v>
      </c>
      <c r="X118" s="53">
        <v>0.13500000000000001</v>
      </c>
      <c r="Y118" s="61">
        <f t="shared" si="9"/>
        <v>45.237003712052427</v>
      </c>
      <c r="Z118" s="61">
        <f t="shared" si="10"/>
        <v>37.142264144683537</v>
      </c>
      <c r="AA118" s="52">
        <f t="shared" si="11"/>
        <v>143.1393467269269</v>
      </c>
      <c r="AB118" s="52">
        <v>0</v>
      </c>
    </row>
    <row r="119" spans="1:28">
      <c r="A119" s="46" t="s">
        <v>223</v>
      </c>
      <c r="B119" s="46" t="s">
        <v>224</v>
      </c>
      <c r="C119" s="49">
        <v>537.17315354828031</v>
      </c>
      <c r="D119" s="47">
        <v>0</v>
      </c>
      <c r="E119" s="47">
        <v>11.552002154387287</v>
      </c>
      <c r="F119" s="48">
        <f t="shared" si="7"/>
        <v>11.552002154387287</v>
      </c>
      <c r="G119" s="49">
        <v>0</v>
      </c>
      <c r="H119" s="47">
        <f t="shared" si="8"/>
        <v>11.552002154387287</v>
      </c>
      <c r="I119" s="47">
        <v>3.3655439347427532</v>
      </c>
      <c r="J119" s="47">
        <v>0</v>
      </c>
      <c r="K119" s="50">
        <v>0</v>
      </c>
      <c r="L119" s="48">
        <v>0</v>
      </c>
      <c r="M119" s="49">
        <v>0</v>
      </c>
      <c r="N119" s="51">
        <v>0.62780000000000002</v>
      </c>
      <c r="O119" s="52">
        <v>0</v>
      </c>
      <c r="P119" s="52">
        <v>0</v>
      </c>
      <c r="Q119" s="52">
        <v>529.0069088057212</v>
      </c>
      <c r="R119" s="49">
        <v>0</v>
      </c>
      <c r="S119" s="52">
        <v>539.03279344015016</v>
      </c>
      <c r="T119" s="52">
        <v>0</v>
      </c>
      <c r="U119" s="52">
        <v>0</v>
      </c>
      <c r="V119" s="52">
        <v>0</v>
      </c>
      <c r="W119" s="53">
        <v>0</v>
      </c>
      <c r="X119" s="53">
        <v>0</v>
      </c>
      <c r="Y119" s="61">
        <f t="shared" si="9"/>
        <v>0</v>
      </c>
      <c r="Z119" s="61">
        <f t="shared" si="10"/>
        <v>0</v>
      </c>
      <c r="AA119" s="52">
        <f t="shared" si="11"/>
        <v>332.11053734823179</v>
      </c>
      <c r="AB119" s="52">
        <v>186.97466304126405</v>
      </c>
    </row>
    <row r="120" spans="1:28">
      <c r="A120" s="46" t="s">
        <v>1124</v>
      </c>
      <c r="B120" s="46" t="s">
        <v>1146</v>
      </c>
      <c r="C120" s="49">
        <v>480.89883334213118</v>
      </c>
      <c r="D120" s="47">
        <v>0</v>
      </c>
      <c r="E120" s="47">
        <v>0</v>
      </c>
      <c r="F120" s="48">
        <f t="shared" si="7"/>
        <v>0</v>
      </c>
      <c r="G120" s="49">
        <v>0</v>
      </c>
      <c r="H120" s="47">
        <f t="shared" si="8"/>
        <v>0</v>
      </c>
      <c r="I120" s="47">
        <v>1.7787859835277013</v>
      </c>
      <c r="J120" s="47">
        <v>0</v>
      </c>
      <c r="K120" s="50">
        <v>0</v>
      </c>
      <c r="L120" s="48">
        <v>0</v>
      </c>
      <c r="M120" s="49">
        <v>0</v>
      </c>
      <c r="N120" s="51">
        <v>0.52980000000000005</v>
      </c>
      <c r="O120" s="52">
        <v>75.295202143644175</v>
      </c>
      <c r="P120" s="52">
        <v>13.391428569171614</v>
      </c>
      <c r="Q120" s="52">
        <v>333.72450668229942</v>
      </c>
      <c r="R120" s="49">
        <v>24.04</v>
      </c>
      <c r="S120" s="52">
        <v>480.90894008067391</v>
      </c>
      <c r="T120" s="52">
        <v>0</v>
      </c>
      <c r="U120" s="52">
        <v>0</v>
      </c>
      <c r="V120" s="52">
        <v>76.053207534351998</v>
      </c>
      <c r="W120" s="53">
        <v>0.15814471554967111</v>
      </c>
      <c r="X120" s="53">
        <v>0.13500000000000001</v>
      </c>
      <c r="Y120" s="61">
        <f t="shared" si="9"/>
        <v>64.92270691089098</v>
      </c>
      <c r="Z120" s="61">
        <f t="shared" si="10"/>
        <v>88.686630712815784</v>
      </c>
      <c r="AA120" s="52">
        <f t="shared" si="11"/>
        <v>176.80724364028225</v>
      </c>
      <c r="AB120" s="52">
        <v>0</v>
      </c>
    </row>
    <row r="121" spans="1:28">
      <c r="A121" s="46" t="s">
        <v>225</v>
      </c>
      <c r="B121" s="46" t="s">
        <v>226</v>
      </c>
      <c r="C121" s="49">
        <v>480.89883334213118</v>
      </c>
      <c r="D121" s="47">
        <v>0</v>
      </c>
      <c r="E121" s="47">
        <v>0</v>
      </c>
      <c r="F121" s="48">
        <f t="shared" si="7"/>
        <v>0</v>
      </c>
      <c r="G121" s="49">
        <v>0</v>
      </c>
      <c r="H121" s="47">
        <f t="shared" si="8"/>
        <v>0</v>
      </c>
      <c r="I121" s="47">
        <v>1.7787859835277013</v>
      </c>
      <c r="J121" s="47">
        <v>0</v>
      </c>
      <c r="K121" s="50">
        <v>0</v>
      </c>
      <c r="L121" s="48">
        <v>0</v>
      </c>
      <c r="M121" s="49">
        <v>0</v>
      </c>
      <c r="N121" s="51">
        <v>0.52980000000000005</v>
      </c>
      <c r="O121" s="52">
        <v>75.295202143644175</v>
      </c>
      <c r="P121" s="52">
        <v>13.391428569171614</v>
      </c>
      <c r="Q121" s="52">
        <v>333.72450668229942</v>
      </c>
      <c r="R121" s="49">
        <v>24.04</v>
      </c>
      <c r="S121" s="52">
        <v>0</v>
      </c>
      <c r="T121" s="52">
        <v>0</v>
      </c>
      <c r="U121" s="52">
        <v>0</v>
      </c>
      <c r="V121" s="52">
        <v>0</v>
      </c>
      <c r="W121" s="53">
        <v>0</v>
      </c>
      <c r="X121" s="53">
        <v>0</v>
      </c>
      <c r="Y121" s="61">
        <f t="shared" si="9"/>
        <v>0</v>
      </c>
      <c r="Z121" s="61">
        <f t="shared" si="10"/>
        <v>88.686630712815784</v>
      </c>
      <c r="AA121" s="52">
        <f t="shared" si="11"/>
        <v>176.80724364028225</v>
      </c>
      <c r="AB121" s="52">
        <v>0</v>
      </c>
    </row>
    <row r="122" spans="1:28">
      <c r="A122" s="46" t="s">
        <v>227</v>
      </c>
      <c r="B122" s="46" t="s">
        <v>228</v>
      </c>
      <c r="C122" s="49">
        <v>351.310231746721</v>
      </c>
      <c r="D122" s="47">
        <v>0</v>
      </c>
      <c r="E122" s="47">
        <v>0</v>
      </c>
      <c r="F122" s="48">
        <f t="shared" si="7"/>
        <v>0</v>
      </c>
      <c r="G122" s="49">
        <v>0</v>
      </c>
      <c r="H122" s="47">
        <f t="shared" si="8"/>
        <v>0</v>
      </c>
      <c r="I122" s="47">
        <v>0</v>
      </c>
      <c r="J122" s="47">
        <v>0</v>
      </c>
      <c r="K122" s="50">
        <v>0</v>
      </c>
      <c r="L122" s="48">
        <v>0</v>
      </c>
      <c r="M122" s="49">
        <v>0</v>
      </c>
      <c r="N122" s="51">
        <v>0.6804</v>
      </c>
      <c r="O122" s="52">
        <v>77.569218315767657</v>
      </c>
      <c r="P122" s="52">
        <v>64.177789746596034</v>
      </c>
      <c r="Q122" s="52">
        <v>337.05973040141384</v>
      </c>
      <c r="R122" s="49">
        <v>0</v>
      </c>
      <c r="S122" s="52">
        <v>351.310231746721</v>
      </c>
      <c r="T122" s="52">
        <v>0</v>
      </c>
      <c r="U122" s="52">
        <v>0</v>
      </c>
      <c r="V122" s="52">
        <v>39.66894878037629</v>
      </c>
      <c r="W122" s="53">
        <v>0.11291714614499423</v>
      </c>
      <c r="X122" s="53">
        <v>0.11291714614499423</v>
      </c>
      <c r="Y122" s="61">
        <f t="shared" si="9"/>
        <v>39.66894878037629</v>
      </c>
      <c r="Z122" s="61">
        <f t="shared" si="10"/>
        <v>141.7470080623637</v>
      </c>
      <c r="AA122" s="52">
        <f t="shared" si="11"/>
        <v>229.33544056512198</v>
      </c>
      <c r="AB122" s="52">
        <v>0</v>
      </c>
    </row>
    <row r="123" spans="1:28">
      <c r="A123" s="46" t="s">
        <v>1125</v>
      </c>
      <c r="B123" s="46" t="s">
        <v>1147</v>
      </c>
      <c r="C123" s="49">
        <v>301.98934765799834</v>
      </c>
      <c r="D123" s="47">
        <v>0</v>
      </c>
      <c r="E123" s="47">
        <v>0</v>
      </c>
      <c r="F123" s="48">
        <f t="shared" si="7"/>
        <v>0</v>
      </c>
      <c r="G123" s="49">
        <v>0</v>
      </c>
      <c r="H123" s="47">
        <f t="shared" si="8"/>
        <v>0</v>
      </c>
      <c r="I123" s="47">
        <v>0</v>
      </c>
      <c r="J123" s="47">
        <v>0</v>
      </c>
      <c r="K123" s="50">
        <v>0</v>
      </c>
      <c r="L123" s="48">
        <v>0</v>
      </c>
      <c r="M123" s="49">
        <v>0</v>
      </c>
      <c r="N123" s="51">
        <v>0.74309999999999998</v>
      </c>
      <c r="O123" s="52">
        <v>46.743665760316013</v>
      </c>
      <c r="P123" s="52">
        <v>4.2953638806776873</v>
      </c>
      <c r="Q123" s="52">
        <v>252.66846356927576</v>
      </c>
      <c r="R123" s="49">
        <v>15.1</v>
      </c>
      <c r="S123" s="52">
        <v>301.98934765799839</v>
      </c>
      <c r="T123" s="52">
        <v>0</v>
      </c>
      <c r="U123" s="52">
        <v>0</v>
      </c>
      <c r="V123" s="52">
        <v>50.028355786716595</v>
      </c>
      <c r="W123" s="53">
        <v>0.16566265060240962</v>
      </c>
      <c r="X123" s="53">
        <v>0.13500000000000001</v>
      </c>
      <c r="Y123" s="61">
        <f t="shared" si="9"/>
        <v>40.768561933829787</v>
      </c>
      <c r="Z123" s="61">
        <f t="shared" si="10"/>
        <v>51.039029640993704</v>
      </c>
      <c r="AA123" s="52">
        <f t="shared" si="11"/>
        <v>187.7579352783288</v>
      </c>
      <c r="AB123" s="52">
        <v>0</v>
      </c>
    </row>
    <row r="124" spans="1:28">
      <c r="A124" s="46" t="s">
        <v>1136</v>
      </c>
      <c r="B124" s="46" t="s">
        <v>1148</v>
      </c>
      <c r="C124" s="49">
        <v>283.19081396844427</v>
      </c>
      <c r="D124" s="47">
        <v>0</v>
      </c>
      <c r="E124" s="47">
        <v>0</v>
      </c>
      <c r="F124" s="48">
        <f t="shared" si="7"/>
        <v>0</v>
      </c>
      <c r="G124" s="49">
        <v>0</v>
      </c>
      <c r="H124" s="47">
        <f t="shared" si="8"/>
        <v>0</v>
      </c>
      <c r="I124" s="47">
        <v>0</v>
      </c>
      <c r="J124" s="47">
        <v>0</v>
      </c>
      <c r="K124" s="50">
        <v>0</v>
      </c>
      <c r="L124" s="48">
        <v>0</v>
      </c>
      <c r="M124" s="49">
        <v>0</v>
      </c>
      <c r="N124" s="51">
        <v>0.65</v>
      </c>
      <c r="O124" s="52">
        <v>85.401940686415202</v>
      </c>
      <c r="P124" s="52">
        <v>8.3380592977860992</v>
      </c>
      <c r="Q124" s="52">
        <v>179.39460913418577</v>
      </c>
      <c r="R124" s="49">
        <v>14.16</v>
      </c>
      <c r="S124" s="52">
        <v>283.19081396844427</v>
      </c>
      <c r="T124" s="52">
        <v>0</v>
      </c>
      <c r="U124" s="52">
        <v>0</v>
      </c>
      <c r="V124" s="52">
        <v>12.633423178463786</v>
      </c>
      <c r="W124" s="53">
        <v>4.4610992148465374E-2</v>
      </c>
      <c r="X124" s="53">
        <v>4.4610992148465374E-2</v>
      </c>
      <c r="Y124" s="61">
        <f t="shared" si="9"/>
        <v>12.633423178463786</v>
      </c>
      <c r="Z124" s="61">
        <f t="shared" si="10"/>
        <v>93.739999984201305</v>
      </c>
      <c r="AA124" s="52">
        <f t="shared" si="11"/>
        <v>116.60649593722076</v>
      </c>
      <c r="AB124" s="52">
        <v>283.19081396844427</v>
      </c>
    </row>
    <row r="125" spans="1:28">
      <c r="A125" s="46" t="s">
        <v>229</v>
      </c>
      <c r="B125" s="46" t="s">
        <v>230</v>
      </c>
      <c r="C125" s="49">
        <v>5038.6134331130688</v>
      </c>
      <c r="D125" s="47">
        <v>116.57112235232107</v>
      </c>
      <c r="E125" s="47">
        <v>315.44141665842665</v>
      </c>
      <c r="F125" s="48">
        <f t="shared" si="7"/>
        <v>432.01253901074773</v>
      </c>
      <c r="G125" s="49">
        <v>258.51015844699742</v>
      </c>
      <c r="H125" s="47">
        <f t="shared" si="8"/>
        <v>690.52269745774515</v>
      </c>
      <c r="I125" s="47">
        <v>68.099204301191193</v>
      </c>
      <c r="J125" s="47">
        <v>8.3481660363288697</v>
      </c>
      <c r="K125" s="50">
        <v>47.299536380168419</v>
      </c>
      <c r="L125" s="48">
        <v>0</v>
      </c>
      <c r="M125" s="49">
        <v>178.24244094030988</v>
      </c>
      <c r="N125" s="51">
        <v>0.62960000000000005</v>
      </c>
      <c r="O125" s="52">
        <v>451.01320747115722</v>
      </c>
      <c r="P125" s="52">
        <v>41.942964952499771</v>
      </c>
      <c r="Q125" s="52">
        <v>5094.1600681441387</v>
      </c>
      <c r="R125" s="49">
        <v>251.93</v>
      </c>
      <c r="S125" s="52">
        <v>4853.0537134677925</v>
      </c>
      <c r="T125" s="52">
        <v>76.811212925059834</v>
      </c>
      <c r="U125" s="52">
        <v>80.095902951460417</v>
      </c>
      <c r="V125" s="52">
        <v>665.52873304147226</v>
      </c>
      <c r="W125" s="53">
        <v>0.13713607397226041</v>
      </c>
      <c r="X125" s="53">
        <v>0.13500000000000001</v>
      </c>
      <c r="Y125" s="61">
        <f t="shared" si="9"/>
        <v>812.06936719467228</v>
      </c>
      <c r="Z125" s="61">
        <f t="shared" si="10"/>
        <v>492.95617242365699</v>
      </c>
      <c r="AA125" s="52">
        <f t="shared" si="11"/>
        <v>3207.2831789035499</v>
      </c>
      <c r="AB125" s="52">
        <v>1636.9581215569954</v>
      </c>
    </row>
    <row r="126" spans="1:28">
      <c r="A126" s="46" t="s">
        <v>231</v>
      </c>
      <c r="B126" s="46" t="s">
        <v>232</v>
      </c>
      <c r="C126" s="49">
        <v>3822.3988370916318</v>
      </c>
      <c r="D126" s="47">
        <v>96.86298219391756</v>
      </c>
      <c r="E126" s="47">
        <v>279.43110723053343</v>
      </c>
      <c r="F126" s="48">
        <f t="shared" si="7"/>
        <v>376.29408942445099</v>
      </c>
      <c r="G126" s="49">
        <v>0</v>
      </c>
      <c r="H126" s="47">
        <f t="shared" si="8"/>
        <v>376.29408942445099</v>
      </c>
      <c r="I126" s="47">
        <v>77.468150930339945</v>
      </c>
      <c r="J126" s="47">
        <v>2.5570048513210706</v>
      </c>
      <c r="K126" s="50">
        <v>0</v>
      </c>
      <c r="L126" s="48">
        <v>0</v>
      </c>
      <c r="M126" s="49">
        <v>51.95874284838586</v>
      </c>
      <c r="N126" s="51">
        <v>6.3E-2</v>
      </c>
      <c r="O126" s="52">
        <v>53.060377349547906</v>
      </c>
      <c r="P126" s="52">
        <v>19.202803231264959</v>
      </c>
      <c r="Q126" s="52">
        <v>3802.9938990895112</v>
      </c>
      <c r="R126" s="49">
        <v>191.12</v>
      </c>
      <c r="S126" s="52">
        <v>3828.9277901902615</v>
      </c>
      <c r="T126" s="52">
        <v>11.622749324186685</v>
      </c>
      <c r="U126" s="52">
        <v>31.58355794615947</v>
      </c>
      <c r="V126" s="52">
        <v>429.28371960419952</v>
      </c>
      <c r="W126" s="53">
        <v>0.1121159089769275</v>
      </c>
      <c r="X126" s="53">
        <v>0.1121159089769275</v>
      </c>
      <c r="Y126" s="61">
        <f t="shared" si="9"/>
        <v>472.49002687454566</v>
      </c>
      <c r="Z126" s="61">
        <f t="shared" si="10"/>
        <v>72.263180580812872</v>
      </c>
      <c r="AA126" s="52">
        <f t="shared" si="11"/>
        <v>239.58861564263921</v>
      </c>
      <c r="AB126" s="52">
        <v>915.53912437399924</v>
      </c>
    </row>
    <row r="127" spans="1:28">
      <c r="A127" s="46" t="s">
        <v>233</v>
      </c>
      <c r="B127" s="46" t="s">
        <v>234</v>
      </c>
      <c r="C127" s="49">
        <v>5931.7257046606592</v>
      </c>
      <c r="D127" s="47">
        <v>84.694468988421221</v>
      </c>
      <c r="E127" s="47">
        <v>250.51572825966554</v>
      </c>
      <c r="F127" s="48">
        <f t="shared" si="7"/>
        <v>335.21019724808673</v>
      </c>
      <c r="G127" s="49">
        <v>0</v>
      </c>
      <c r="H127" s="47">
        <f t="shared" si="8"/>
        <v>335.21019724808673</v>
      </c>
      <c r="I127" s="47">
        <v>211.09944794285852</v>
      </c>
      <c r="J127" s="47">
        <v>10.521114823024643</v>
      </c>
      <c r="K127" s="50">
        <v>0</v>
      </c>
      <c r="L127" s="48">
        <v>0</v>
      </c>
      <c r="M127" s="49">
        <v>55.859943925895479</v>
      </c>
      <c r="N127" s="51">
        <v>0.33160000000000001</v>
      </c>
      <c r="O127" s="52">
        <v>247.61509429789024</v>
      </c>
      <c r="P127" s="52">
        <v>61.903773574472559</v>
      </c>
      <c r="Q127" s="52">
        <v>5887.1853079026678</v>
      </c>
      <c r="R127" s="49">
        <v>296.58999999999997</v>
      </c>
      <c r="S127" s="52">
        <v>5993.6294782351324</v>
      </c>
      <c r="T127" s="52">
        <v>62.156442038041831</v>
      </c>
      <c r="U127" s="52">
        <v>78.327223706475479</v>
      </c>
      <c r="V127" s="52">
        <v>775.6921831576766</v>
      </c>
      <c r="W127" s="53">
        <v>0.12941944208838294</v>
      </c>
      <c r="X127" s="53">
        <v>0.12941944208838294</v>
      </c>
      <c r="Y127" s="61">
        <f t="shared" si="9"/>
        <v>916.17584890219393</v>
      </c>
      <c r="Z127" s="61">
        <f t="shared" si="10"/>
        <v>309.51886787236282</v>
      </c>
      <c r="AA127" s="52">
        <f t="shared" si="11"/>
        <v>1952.1906481005246</v>
      </c>
      <c r="AB127" s="52">
        <v>1799.2723425538982</v>
      </c>
    </row>
    <row r="128" spans="1:28">
      <c r="A128" s="46" t="s">
        <v>235</v>
      </c>
      <c r="B128" s="46" t="s">
        <v>236</v>
      </c>
      <c r="C128" s="49">
        <v>11778.767047071442</v>
      </c>
      <c r="D128" s="47">
        <v>106.42395685537895</v>
      </c>
      <c r="E128" s="47">
        <v>561.84370233118432</v>
      </c>
      <c r="F128" s="48">
        <f t="shared" si="7"/>
        <v>668.26765918656326</v>
      </c>
      <c r="G128" s="49">
        <v>0</v>
      </c>
      <c r="H128" s="47">
        <f t="shared" si="8"/>
        <v>668.26765918656326</v>
      </c>
      <c r="I128" s="47">
        <v>319.93891530995973</v>
      </c>
      <c r="J128" s="47">
        <v>18.24266306970171</v>
      </c>
      <c r="K128" s="50">
        <v>0</v>
      </c>
      <c r="L128" s="48">
        <v>0</v>
      </c>
      <c r="M128" s="49">
        <v>389.7057314707082</v>
      </c>
      <c r="N128" s="51">
        <v>0.38040000000000002</v>
      </c>
      <c r="O128" s="52">
        <v>361.56857136763358</v>
      </c>
      <c r="P128" s="52">
        <v>120.01752019540598</v>
      </c>
      <c r="Q128" s="52">
        <v>11360.267217492379</v>
      </c>
      <c r="R128" s="49">
        <v>588.94000000000005</v>
      </c>
      <c r="S128" s="52">
        <v>11746.294096133519</v>
      </c>
      <c r="T128" s="52">
        <v>140.48366574451731</v>
      </c>
      <c r="U128" s="52">
        <v>160.44447436649011</v>
      </c>
      <c r="V128" s="52">
        <v>1676.9605927092832</v>
      </c>
      <c r="W128" s="53">
        <v>0.14276507798840843</v>
      </c>
      <c r="X128" s="53">
        <v>0.13500000000000001</v>
      </c>
      <c r="Y128" s="61">
        <f t="shared" si="9"/>
        <v>1886.6778430890326</v>
      </c>
      <c r="Z128" s="61">
        <f t="shared" si="10"/>
        <v>481.58609156303953</v>
      </c>
      <c r="AA128" s="52">
        <f t="shared" si="11"/>
        <v>4321.445649534101</v>
      </c>
      <c r="AB128" s="52">
        <v>3545.2417460332222</v>
      </c>
    </row>
    <row r="129" spans="1:28">
      <c r="A129" s="46" t="s">
        <v>237</v>
      </c>
      <c r="B129" s="46" t="s">
        <v>238</v>
      </c>
      <c r="C129" s="49">
        <v>9920.2085762256447</v>
      </c>
      <c r="D129" s="47">
        <v>248.5348075052824</v>
      </c>
      <c r="E129" s="47">
        <v>638.97833088961283</v>
      </c>
      <c r="F129" s="48">
        <f t="shared" si="7"/>
        <v>887.51313839489524</v>
      </c>
      <c r="G129" s="49">
        <v>0</v>
      </c>
      <c r="H129" s="47">
        <f t="shared" si="8"/>
        <v>887.51313839489524</v>
      </c>
      <c r="I129" s="47">
        <v>214.43467166197294</v>
      </c>
      <c r="J129" s="47">
        <v>12.016912127354756</v>
      </c>
      <c r="K129" s="50">
        <v>0</v>
      </c>
      <c r="L129" s="48">
        <v>0</v>
      </c>
      <c r="M129" s="49">
        <v>630.8322996241393</v>
      </c>
      <c r="N129" s="51">
        <v>0.37280000000000002</v>
      </c>
      <c r="O129" s="52">
        <v>196.32339619332726</v>
      </c>
      <c r="P129" s="52">
        <v>37.394932608252809</v>
      </c>
      <c r="Q129" s="52">
        <v>9750.3446215372951</v>
      </c>
      <c r="R129" s="49">
        <v>496.01</v>
      </c>
      <c r="S129" s="52">
        <v>9999.000709905089</v>
      </c>
      <c r="T129" s="52">
        <v>99.046037719156089</v>
      </c>
      <c r="U129" s="52">
        <v>158.42312665793588</v>
      </c>
      <c r="V129" s="52">
        <v>1391.6978973395708</v>
      </c>
      <c r="W129" s="53">
        <v>0.13918369822305782</v>
      </c>
      <c r="X129" s="53">
        <v>0.13500000000000001</v>
      </c>
      <c r="Y129" s="61">
        <f t="shared" si="9"/>
        <v>1607.3342602142789</v>
      </c>
      <c r="Z129" s="61">
        <f t="shared" si="10"/>
        <v>233.71832880158007</v>
      </c>
      <c r="AA129" s="52">
        <f t="shared" si="11"/>
        <v>3634.9284749091039</v>
      </c>
      <c r="AB129" s="52">
        <v>3027.6756652579174</v>
      </c>
    </row>
    <row r="130" spans="1:28">
      <c r="A130" s="46" t="s">
        <v>239</v>
      </c>
      <c r="B130" s="46" t="s">
        <v>240</v>
      </c>
      <c r="C130" s="49">
        <v>88.2</v>
      </c>
      <c r="D130" s="47">
        <v>0</v>
      </c>
      <c r="E130" s="47">
        <v>2.4900000000000002</v>
      </c>
      <c r="F130" s="48">
        <f t="shared" si="7"/>
        <v>2.4900000000000002</v>
      </c>
      <c r="G130" s="49">
        <v>0</v>
      </c>
      <c r="H130" s="47">
        <f t="shared" si="8"/>
        <v>2.4900000000000002</v>
      </c>
      <c r="I130" s="47">
        <v>4</v>
      </c>
      <c r="J130" s="47">
        <v>0</v>
      </c>
      <c r="K130" s="50">
        <v>0</v>
      </c>
      <c r="L130" s="48">
        <v>0</v>
      </c>
      <c r="M130" s="49">
        <v>0</v>
      </c>
      <c r="N130" s="51">
        <v>0.57689999999999997</v>
      </c>
      <c r="O130" s="52">
        <v>0</v>
      </c>
      <c r="P130" s="52">
        <v>0</v>
      </c>
      <c r="Q130" s="52">
        <v>81.239999999999995</v>
      </c>
      <c r="R130" s="49">
        <v>0</v>
      </c>
      <c r="S130" s="52">
        <v>88.19</v>
      </c>
      <c r="T130" s="52">
        <v>0</v>
      </c>
      <c r="U130" s="52">
        <v>0</v>
      </c>
      <c r="V130" s="52">
        <v>17.25</v>
      </c>
      <c r="W130" s="53">
        <v>0.19560040820954758</v>
      </c>
      <c r="X130" s="53">
        <v>0.13500000000000001</v>
      </c>
      <c r="Y130" s="61">
        <f t="shared" si="9"/>
        <v>11.90565</v>
      </c>
      <c r="Z130" s="61">
        <f t="shared" si="10"/>
        <v>0</v>
      </c>
      <c r="AA130" s="52">
        <f t="shared" si="11"/>
        <v>46.867355999999994</v>
      </c>
      <c r="AB130" s="52">
        <v>0</v>
      </c>
    </row>
    <row r="131" spans="1:28">
      <c r="A131" s="46" t="s">
        <v>241</v>
      </c>
      <c r="B131" s="46" t="s">
        <v>242</v>
      </c>
      <c r="C131" s="49">
        <v>36</v>
      </c>
      <c r="D131" s="47">
        <v>0</v>
      </c>
      <c r="E131" s="47">
        <v>0</v>
      </c>
      <c r="F131" s="48">
        <f t="shared" si="7"/>
        <v>0</v>
      </c>
      <c r="G131" s="49">
        <v>0</v>
      </c>
      <c r="H131" s="47">
        <f t="shared" si="8"/>
        <v>0</v>
      </c>
      <c r="I131" s="47">
        <v>0</v>
      </c>
      <c r="J131" s="47">
        <v>0</v>
      </c>
      <c r="K131" s="50">
        <v>0</v>
      </c>
      <c r="L131" s="48">
        <v>0</v>
      </c>
      <c r="M131" s="49">
        <v>0</v>
      </c>
      <c r="N131" s="51">
        <v>0</v>
      </c>
      <c r="O131" s="52">
        <v>0</v>
      </c>
      <c r="P131" s="52">
        <v>0</v>
      </c>
      <c r="Q131" s="52">
        <v>35.200000000000003</v>
      </c>
      <c r="R131" s="49">
        <v>0</v>
      </c>
      <c r="S131" s="52">
        <v>36</v>
      </c>
      <c r="T131" s="52">
        <v>0</v>
      </c>
      <c r="U131" s="52">
        <v>0</v>
      </c>
      <c r="V131" s="52">
        <v>3</v>
      </c>
      <c r="W131" s="53">
        <v>8.3333333333333329E-2</v>
      </c>
      <c r="X131" s="53">
        <v>8.3333333333333329E-2</v>
      </c>
      <c r="Y131" s="61">
        <f t="shared" si="9"/>
        <v>3</v>
      </c>
      <c r="Z131" s="61">
        <f t="shared" si="10"/>
        <v>0</v>
      </c>
      <c r="AA131" s="52">
        <f t="shared" si="11"/>
        <v>0</v>
      </c>
      <c r="AB131" s="52">
        <v>25.4</v>
      </c>
    </row>
    <row r="132" spans="1:28">
      <c r="A132" s="46" t="s">
        <v>243</v>
      </c>
      <c r="B132" s="46" t="s">
        <v>244</v>
      </c>
      <c r="C132" s="49">
        <v>94.08</v>
      </c>
      <c r="D132" s="47">
        <v>0</v>
      </c>
      <c r="E132" s="47">
        <v>0</v>
      </c>
      <c r="F132" s="48">
        <f t="shared" si="7"/>
        <v>0</v>
      </c>
      <c r="G132" s="49">
        <v>0</v>
      </c>
      <c r="H132" s="47">
        <f t="shared" si="8"/>
        <v>0</v>
      </c>
      <c r="I132" s="47">
        <v>3.33</v>
      </c>
      <c r="J132" s="47">
        <v>0</v>
      </c>
      <c r="K132" s="50">
        <v>0</v>
      </c>
      <c r="L132" s="48">
        <v>0</v>
      </c>
      <c r="M132" s="49">
        <v>0</v>
      </c>
      <c r="N132" s="51">
        <v>0.56730000000000003</v>
      </c>
      <c r="O132" s="52">
        <v>10</v>
      </c>
      <c r="P132" s="52">
        <v>3</v>
      </c>
      <c r="Q132" s="52">
        <v>104.89</v>
      </c>
      <c r="R132" s="49">
        <v>0</v>
      </c>
      <c r="S132" s="52">
        <v>94.08</v>
      </c>
      <c r="T132" s="52">
        <v>2.25</v>
      </c>
      <c r="U132" s="52">
        <v>0.25</v>
      </c>
      <c r="V132" s="52">
        <v>15.5</v>
      </c>
      <c r="W132" s="53">
        <v>0.16475340136054423</v>
      </c>
      <c r="X132" s="53">
        <v>0.13500000000000001</v>
      </c>
      <c r="Y132" s="61">
        <f t="shared" si="9"/>
        <v>15.200800000000001</v>
      </c>
      <c r="Z132" s="61">
        <f t="shared" si="10"/>
        <v>13</v>
      </c>
      <c r="AA132" s="52">
        <f t="shared" si="11"/>
        <v>59.504097000000002</v>
      </c>
      <c r="AB132" s="52">
        <v>21.4</v>
      </c>
    </row>
    <row r="133" spans="1:28">
      <c r="A133" s="46" t="s">
        <v>245</v>
      </c>
      <c r="B133" s="46" t="s">
        <v>246</v>
      </c>
      <c r="C133" s="49">
        <v>223.24774767126925</v>
      </c>
      <c r="D133" s="47">
        <v>1.9202803231264955</v>
      </c>
      <c r="E133" s="47">
        <v>10.197699189655969</v>
      </c>
      <c r="F133" s="48">
        <f t="shared" si="7"/>
        <v>12.117979512782465</v>
      </c>
      <c r="G133" s="49">
        <v>0</v>
      </c>
      <c r="H133" s="47">
        <f t="shared" si="8"/>
        <v>12.117979512782465</v>
      </c>
      <c r="I133" s="47">
        <v>5.5688129370668369</v>
      </c>
      <c r="J133" s="47">
        <v>0</v>
      </c>
      <c r="K133" s="50">
        <v>0</v>
      </c>
      <c r="L133" s="48">
        <v>0</v>
      </c>
      <c r="M133" s="49">
        <v>0</v>
      </c>
      <c r="N133" s="51">
        <v>0.47689999999999999</v>
      </c>
      <c r="O133" s="52">
        <v>0</v>
      </c>
      <c r="P133" s="52">
        <v>0</v>
      </c>
      <c r="Q133" s="52">
        <v>191.9876053584785</v>
      </c>
      <c r="R133" s="49">
        <v>11.16</v>
      </c>
      <c r="S133" s="52">
        <v>223.24774767126925</v>
      </c>
      <c r="T133" s="52">
        <v>1.5160107814156545</v>
      </c>
      <c r="U133" s="52">
        <v>3.032021562831309</v>
      </c>
      <c r="V133" s="52">
        <v>21.47681940338844</v>
      </c>
      <c r="W133" s="53">
        <v>9.6201729367558525E-2</v>
      </c>
      <c r="X133" s="53">
        <v>9.6201729367558525E-2</v>
      </c>
      <c r="Y133" s="61">
        <f t="shared" si="9"/>
        <v>26.024851747635402</v>
      </c>
      <c r="Z133" s="61">
        <f t="shared" si="10"/>
        <v>0</v>
      </c>
      <c r="AA133" s="52">
        <f t="shared" si="11"/>
        <v>91.558888995458403</v>
      </c>
      <c r="AB133" s="52">
        <v>81.662447425589917</v>
      </c>
    </row>
    <row r="134" spans="1:28">
      <c r="A134" s="46" t="s">
        <v>247</v>
      </c>
      <c r="B134" s="46" t="s">
        <v>248</v>
      </c>
      <c r="C134" s="49">
        <v>3356.6803250407424</v>
      </c>
      <c r="D134" s="47">
        <v>22.608774120178794</v>
      </c>
      <c r="E134" s="47">
        <v>152.2175891926745</v>
      </c>
      <c r="F134" s="48">
        <f t="shared" si="7"/>
        <v>174.82636331285329</v>
      </c>
      <c r="G134" s="49">
        <v>0</v>
      </c>
      <c r="H134" s="47">
        <f t="shared" si="8"/>
        <v>174.82636331285329</v>
      </c>
      <c r="I134" s="47">
        <v>98.399206452418753</v>
      </c>
      <c r="J134" s="47">
        <v>0</v>
      </c>
      <c r="K134" s="50">
        <v>2.6277520211204677</v>
      </c>
      <c r="L134" s="48">
        <v>0</v>
      </c>
      <c r="M134" s="49">
        <v>65.72412074364</v>
      </c>
      <c r="N134" s="51">
        <v>0.40550000000000003</v>
      </c>
      <c r="O134" s="52">
        <v>256.96382744995344</v>
      </c>
      <c r="P134" s="52">
        <v>47.754339614593114</v>
      </c>
      <c r="Q134" s="52">
        <v>3313.7266862339661</v>
      </c>
      <c r="R134" s="49">
        <v>167.83</v>
      </c>
      <c r="S134" s="52">
        <v>3359.1969029378929</v>
      </c>
      <c r="T134" s="52">
        <v>41.942964952499771</v>
      </c>
      <c r="U134" s="52">
        <v>50.028355786716595</v>
      </c>
      <c r="V134" s="52">
        <v>406.2908894193954</v>
      </c>
      <c r="W134" s="53">
        <v>0.12094881638645855</v>
      </c>
      <c r="X134" s="53">
        <v>0.12094881638645855</v>
      </c>
      <c r="Y134" s="61">
        <f t="shared" si="9"/>
        <v>498.26221015861177</v>
      </c>
      <c r="Z134" s="61">
        <f t="shared" si="10"/>
        <v>304.71816706454655</v>
      </c>
      <c r="AA134" s="52">
        <f t="shared" si="11"/>
        <v>1343.7161712678733</v>
      </c>
      <c r="AB134" s="52">
        <v>1038.5583459166082</v>
      </c>
    </row>
    <row r="135" spans="1:28">
      <c r="A135" s="46" t="s">
        <v>249</v>
      </c>
      <c r="B135" s="46" t="s">
        <v>250</v>
      </c>
      <c r="C135" s="49">
        <v>655.77573034769819</v>
      </c>
      <c r="D135" s="47">
        <v>15.281388676669797</v>
      </c>
      <c r="E135" s="47">
        <v>47.218682471826249</v>
      </c>
      <c r="F135" s="48">
        <f t="shared" si="7"/>
        <v>62.500071148496048</v>
      </c>
      <c r="G135" s="49">
        <v>0</v>
      </c>
      <c r="H135" s="47">
        <f t="shared" si="8"/>
        <v>62.500071148496048</v>
      </c>
      <c r="I135" s="47">
        <v>22.89176279937638</v>
      </c>
      <c r="J135" s="47">
        <v>0</v>
      </c>
      <c r="K135" s="50">
        <v>0</v>
      </c>
      <c r="L135" s="48">
        <v>0</v>
      </c>
      <c r="M135" s="49">
        <v>0</v>
      </c>
      <c r="N135" s="51">
        <v>0.43909999999999999</v>
      </c>
      <c r="O135" s="52">
        <v>56.597735839517767</v>
      </c>
      <c r="P135" s="52">
        <v>3.032021562831309</v>
      </c>
      <c r="Q135" s="52">
        <v>669.76345649089342</v>
      </c>
      <c r="R135" s="49">
        <v>32.79</v>
      </c>
      <c r="S135" s="52">
        <v>655.7757303476983</v>
      </c>
      <c r="T135" s="52">
        <v>6.0640431256626179</v>
      </c>
      <c r="U135" s="52">
        <v>12.128086251325236</v>
      </c>
      <c r="V135" s="52">
        <v>94.498005374909127</v>
      </c>
      <c r="W135" s="53">
        <v>0.14410110194960313</v>
      </c>
      <c r="X135" s="53">
        <v>0.13500000000000001</v>
      </c>
      <c r="Y135" s="61">
        <f t="shared" si="9"/>
        <v>106.72185297392713</v>
      </c>
      <c r="Z135" s="61">
        <f t="shared" si="10"/>
        <v>59.629757402349078</v>
      </c>
      <c r="AA135" s="52">
        <f t="shared" si="11"/>
        <v>294.09313374515131</v>
      </c>
      <c r="AB135" s="52">
        <v>168.58039889342078</v>
      </c>
    </row>
    <row r="136" spans="1:28">
      <c r="A136" s="46" t="s">
        <v>251</v>
      </c>
      <c r="B136" s="46" t="s">
        <v>252</v>
      </c>
      <c r="C136" s="49">
        <v>913.84119229881389</v>
      </c>
      <c r="D136" s="47">
        <v>4.0123752014800989</v>
      </c>
      <c r="E136" s="47">
        <v>55.809410233181623</v>
      </c>
      <c r="F136" s="48">
        <f t="shared" si="7"/>
        <v>59.82178543466172</v>
      </c>
      <c r="G136" s="49">
        <v>0</v>
      </c>
      <c r="H136" s="47">
        <f t="shared" si="8"/>
        <v>59.82178543466172</v>
      </c>
      <c r="I136" s="47">
        <v>14.937759566215581</v>
      </c>
      <c r="J136" s="47">
        <v>0</v>
      </c>
      <c r="K136" s="50">
        <v>0</v>
      </c>
      <c r="L136" s="48">
        <v>0</v>
      </c>
      <c r="M136" s="49">
        <v>23.477953634857101</v>
      </c>
      <c r="N136" s="51">
        <v>0.40670000000000001</v>
      </c>
      <c r="O136" s="52">
        <v>14.149433959879442</v>
      </c>
      <c r="P136" s="52">
        <v>4.5480323442469635</v>
      </c>
      <c r="Q136" s="52">
        <v>875.8398553779947</v>
      </c>
      <c r="R136" s="49">
        <v>45.69</v>
      </c>
      <c r="S136" s="52">
        <v>913.8512990373564</v>
      </c>
      <c r="T136" s="52">
        <v>2.7793530992620332</v>
      </c>
      <c r="U136" s="52">
        <v>13.896765496310167</v>
      </c>
      <c r="V136" s="52">
        <v>122.03886790396018</v>
      </c>
      <c r="W136" s="53">
        <v>0.13354346383543464</v>
      </c>
      <c r="X136" s="53">
        <v>0.13354346383543464</v>
      </c>
      <c r="Y136" s="61">
        <f t="shared" si="9"/>
        <v>138.71498649953236</v>
      </c>
      <c r="Z136" s="61">
        <f t="shared" si="10"/>
        <v>18.697466304126404</v>
      </c>
      <c r="AA136" s="52">
        <f t="shared" si="11"/>
        <v>356.20406918223046</v>
      </c>
      <c r="AB136" s="52">
        <v>262.37093257033598</v>
      </c>
    </row>
    <row r="137" spans="1:28">
      <c r="A137" s="46" t="s">
        <v>253</v>
      </c>
      <c r="B137" s="46" t="s">
        <v>254</v>
      </c>
      <c r="C137" s="49">
        <v>67.92</v>
      </c>
      <c r="D137" s="47">
        <v>0</v>
      </c>
      <c r="E137" s="47">
        <v>4.32</v>
      </c>
      <c r="F137" s="48">
        <f t="shared" si="7"/>
        <v>4.32</v>
      </c>
      <c r="G137" s="49">
        <v>0</v>
      </c>
      <c r="H137" s="47">
        <f t="shared" si="8"/>
        <v>4.32</v>
      </c>
      <c r="I137" s="47">
        <v>0.57999999999999996</v>
      </c>
      <c r="J137" s="47">
        <v>0</v>
      </c>
      <c r="K137" s="50">
        <v>0</v>
      </c>
      <c r="L137" s="48">
        <v>0</v>
      </c>
      <c r="M137" s="49">
        <v>0</v>
      </c>
      <c r="N137" s="51">
        <v>0.77139999999999997</v>
      </c>
      <c r="O137" s="52">
        <v>0</v>
      </c>
      <c r="P137" s="52">
        <v>0</v>
      </c>
      <c r="Q137" s="52">
        <v>67.39</v>
      </c>
      <c r="R137" s="49">
        <v>0</v>
      </c>
      <c r="S137" s="52">
        <v>67.92</v>
      </c>
      <c r="T137" s="52">
        <v>2.25</v>
      </c>
      <c r="U137" s="52">
        <v>0</v>
      </c>
      <c r="V137" s="52">
        <v>9.5</v>
      </c>
      <c r="W137" s="53">
        <v>0.13987043580683156</v>
      </c>
      <c r="X137" s="53">
        <v>0.13500000000000001</v>
      </c>
      <c r="Y137" s="61">
        <f t="shared" si="9"/>
        <v>11.4192</v>
      </c>
      <c r="Z137" s="61">
        <f t="shared" si="10"/>
        <v>0</v>
      </c>
      <c r="AA137" s="52">
        <f t="shared" si="11"/>
        <v>51.984645999999998</v>
      </c>
      <c r="AB137" s="52">
        <v>23.4</v>
      </c>
    </row>
    <row r="138" spans="1:28">
      <c r="A138" s="46" t="s">
        <v>255</v>
      </c>
      <c r="B138" s="46" t="s">
        <v>256</v>
      </c>
      <c r="C138" s="49">
        <v>123.50434499266198</v>
      </c>
      <c r="D138" s="47">
        <v>0</v>
      </c>
      <c r="E138" s="47">
        <v>0</v>
      </c>
      <c r="F138" s="48">
        <f t="shared" ref="F138:F201" si="12">D138+E138</f>
        <v>0</v>
      </c>
      <c r="G138" s="49">
        <v>0</v>
      </c>
      <c r="H138" s="47">
        <f t="shared" ref="H138:H201" si="13">SUM(F138:G138)</f>
        <v>0</v>
      </c>
      <c r="I138" s="47">
        <v>0</v>
      </c>
      <c r="J138" s="47">
        <v>0</v>
      </c>
      <c r="K138" s="50">
        <v>0</v>
      </c>
      <c r="L138" s="48">
        <v>0</v>
      </c>
      <c r="M138" s="49">
        <v>0</v>
      </c>
      <c r="N138" s="51">
        <v>0.4425</v>
      </c>
      <c r="O138" s="52">
        <v>0</v>
      </c>
      <c r="P138" s="52">
        <v>0</v>
      </c>
      <c r="Q138" s="52">
        <v>118.82492504735899</v>
      </c>
      <c r="R138" s="49">
        <v>0</v>
      </c>
      <c r="S138" s="52">
        <v>123.50434499266198</v>
      </c>
      <c r="T138" s="52">
        <v>0</v>
      </c>
      <c r="U138" s="52">
        <v>0</v>
      </c>
      <c r="V138" s="52">
        <v>16.423450132002923</v>
      </c>
      <c r="W138" s="53">
        <v>0.13297872340425532</v>
      </c>
      <c r="X138" s="53">
        <v>0.13297872340425532</v>
      </c>
      <c r="Y138" s="61">
        <f t="shared" ref="Y138:Y201" si="14">(T138+U138)+(S138*X138)</f>
        <v>16.423450132002923</v>
      </c>
      <c r="Z138" s="61">
        <f t="shared" ref="Z138:Z201" si="15">O138+P138</f>
        <v>0</v>
      </c>
      <c r="AA138" s="52">
        <f t="shared" ref="AA138:AA201" si="16">Q138*N138</f>
        <v>52.580029333456352</v>
      </c>
      <c r="AB138" s="52">
        <v>33.55437196199982</v>
      </c>
    </row>
    <row r="139" spans="1:28">
      <c r="A139" s="46" t="s">
        <v>257</v>
      </c>
      <c r="B139" s="46" t="s">
        <v>258</v>
      </c>
      <c r="C139" s="49">
        <v>85.399999999999991</v>
      </c>
      <c r="D139" s="47">
        <v>0</v>
      </c>
      <c r="E139" s="47">
        <v>0</v>
      </c>
      <c r="F139" s="48">
        <f t="shared" si="12"/>
        <v>0</v>
      </c>
      <c r="G139" s="49">
        <v>0</v>
      </c>
      <c r="H139" s="47">
        <f t="shared" si="13"/>
        <v>0</v>
      </c>
      <c r="I139" s="47">
        <v>0</v>
      </c>
      <c r="J139" s="47">
        <v>0</v>
      </c>
      <c r="K139" s="50">
        <v>0</v>
      </c>
      <c r="L139" s="48">
        <v>0</v>
      </c>
      <c r="M139" s="49">
        <v>0</v>
      </c>
      <c r="N139" s="51">
        <v>0.33329999999999999</v>
      </c>
      <c r="O139" s="52">
        <v>0</v>
      </c>
      <c r="P139" s="52">
        <v>0</v>
      </c>
      <c r="Q139" s="52">
        <v>86.1</v>
      </c>
      <c r="R139" s="49">
        <v>4.2699999999999996</v>
      </c>
      <c r="S139" s="52">
        <v>85.4</v>
      </c>
      <c r="T139" s="52">
        <v>0</v>
      </c>
      <c r="U139" s="52">
        <v>0</v>
      </c>
      <c r="V139" s="52">
        <v>6.25</v>
      </c>
      <c r="W139" s="53">
        <v>7.3185011709601872E-2</v>
      </c>
      <c r="X139" s="53">
        <v>7.3185011709601872E-2</v>
      </c>
      <c r="Y139" s="61">
        <f t="shared" si="14"/>
        <v>6.25</v>
      </c>
      <c r="Z139" s="61">
        <f t="shared" si="15"/>
        <v>0</v>
      </c>
      <c r="AA139" s="52">
        <f t="shared" si="16"/>
        <v>28.697129999999998</v>
      </c>
      <c r="AB139" s="52">
        <v>36.799999999999997</v>
      </c>
    </row>
    <row r="140" spans="1:28">
      <c r="A140" s="46" t="s">
        <v>259</v>
      </c>
      <c r="B140" s="46" t="s">
        <v>260</v>
      </c>
      <c r="C140" s="49">
        <v>226.76489268415361</v>
      </c>
      <c r="D140" s="47">
        <v>0</v>
      </c>
      <c r="E140" s="47">
        <v>0</v>
      </c>
      <c r="F140" s="48">
        <f t="shared" si="12"/>
        <v>0</v>
      </c>
      <c r="G140" s="49">
        <v>0</v>
      </c>
      <c r="H140" s="47">
        <f t="shared" si="13"/>
        <v>0</v>
      </c>
      <c r="I140" s="47">
        <v>3.0522350399168512</v>
      </c>
      <c r="J140" s="47">
        <v>0</v>
      </c>
      <c r="K140" s="50">
        <v>0</v>
      </c>
      <c r="L140" s="48">
        <v>0</v>
      </c>
      <c r="M140" s="49">
        <v>0</v>
      </c>
      <c r="N140" s="51">
        <v>0</v>
      </c>
      <c r="O140" s="52">
        <v>7.3273854435089962</v>
      </c>
      <c r="P140" s="52">
        <v>0</v>
      </c>
      <c r="Q140" s="52">
        <v>234.89071047254151</v>
      </c>
      <c r="R140" s="49">
        <v>11.34</v>
      </c>
      <c r="S140" s="52">
        <v>226.76489268415361</v>
      </c>
      <c r="T140" s="52">
        <v>0</v>
      </c>
      <c r="U140" s="52">
        <v>0</v>
      </c>
      <c r="V140" s="52">
        <v>24.003504039081196</v>
      </c>
      <c r="W140" s="53">
        <v>0.10585194099032848</v>
      </c>
      <c r="X140" s="53">
        <v>0.10585194099032848</v>
      </c>
      <c r="Y140" s="61">
        <f t="shared" si="14"/>
        <v>24.003504039081196</v>
      </c>
      <c r="Z140" s="61">
        <f t="shared" si="15"/>
        <v>7.3273854435089962</v>
      </c>
      <c r="AA140" s="52">
        <f t="shared" si="16"/>
        <v>0</v>
      </c>
      <c r="AB140" s="52">
        <v>58.8212183189274</v>
      </c>
    </row>
    <row r="141" spans="1:28">
      <c r="A141" s="46" t="s">
        <v>261</v>
      </c>
      <c r="B141" s="46" t="s">
        <v>262</v>
      </c>
      <c r="C141" s="49">
        <v>64</v>
      </c>
      <c r="D141" s="47">
        <v>0</v>
      </c>
      <c r="E141" s="47">
        <v>0</v>
      </c>
      <c r="F141" s="48">
        <f t="shared" si="12"/>
        <v>0</v>
      </c>
      <c r="G141" s="49">
        <v>0</v>
      </c>
      <c r="H141" s="47">
        <f t="shared" si="13"/>
        <v>0</v>
      </c>
      <c r="I141" s="47">
        <v>0</v>
      </c>
      <c r="J141" s="47">
        <v>0</v>
      </c>
      <c r="K141" s="50">
        <v>0</v>
      </c>
      <c r="L141" s="48">
        <v>0</v>
      </c>
      <c r="M141" s="49">
        <v>0</v>
      </c>
      <c r="N141" s="51">
        <v>0.5625</v>
      </c>
      <c r="O141" s="52">
        <v>0</v>
      </c>
      <c r="P141" s="52">
        <v>0</v>
      </c>
      <c r="Q141" s="52">
        <v>79.66</v>
      </c>
      <c r="R141" s="49">
        <v>0</v>
      </c>
      <c r="S141" s="52">
        <v>64</v>
      </c>
      <c r="T141" s="52">
        <v>0.5</v>
      </c>
      <c r="U141" s="52">
        <v>1</v>
      </c>
      <c r="V141" s="52">
        <v>11.5</v>
      </c>
      <c r="W141" s="53">
        <v>0.1796875</v>
      </c>
      <c r="X141" s="53">
        <v>0.13500000000000001</v>
      </c>
      <c r="Y141" s="61">
        <f t="shared" si="14"/>
        <v>10.14</v>
      </c>
      <c r="Z141" s="61">
        <f t="shared" si="15"/>
        <v>0</v>
      </c>
      <c r="AA141" s="52">
        <f t="shared" si="16"/>
        <v>44.808749999999996</v>
      </c>
      <c r="AB141" s="52">
        <v>11.6</v>
      </c>
    </row>
    <row r="142" spans="1:28">
      <c r="A142" s="46" t="s">
        <v>263</v>
      </c>
      <c r="B142" s="46" t="s">
        <v>264</v>
      </c>
      <c r="C142" s="49">
        <v>75.28</v>
      </c>
      <c r="D142" s="47">
        <v>0</v>
      </c>
      <c r="E142" s="47">
        <v>0</v>
      </c>
      <c r="F142" s="48">
        <f t="shared" si="12"/>
        <v>0</v>
      </c>
      <c r="G142" s="49">
        <v>0</v>
      </c>
      <c r="H142" s="47">
        <f t="shared" si="13"/>
        <v>0</v>
      </c>
      <c r="I142" s="47">
        <v>1.2</v>
      </c>
      <c r="J142" s="47">
        <v>0</v>
      </c>
      <c r="K142" s="50">
        <v>0</v>
      </c>
      <c r="L142" s="48">
        <v>0</v>
      </c>
      <c r="M142" s="49">
        <v>0</v>
      </c>
      <c r="N142" s="51">
        <v>0.51759999999999995</v>
      </c>
      <c r="O142" s="52">
        <v>0</v>
      </c>
      <c r="P142" s="52">
        <v>0</v>
      </c>
      <c r="Q142" s="52">
        <v>86.49</v>
      </c>
      <c r="R142" s="49">
        <v>3.76</v>
      </c>
      <c r="S142" s="52">
        <v>75.27</v>
      </c>
      <c r="T142" s="52">
        <v>0.25</v>
      </c>
      <c r="U142" s="52">
        <v>0</v>
      </c>
      <c r="V142" s="52">
        <v>8.25</v>
      </c>
      <c r="W142" s="53">
        <v>0.10960542048624951</v>
      </c>
      <c r="X142" s="53">
        <v>0.10960542048624951</v>
      </c>
      <c r="Y142" s="61">
        <f t="shared" si="14"/>
        <v>8.5</v>
      </c>
      <c r="Z142" s="61">
        <f t="shared" si="15"/>
        <v>0</v>
      </c>
      <c r="AA142" s="52">
        <f t="shared" si="16"/>
        <v>44.767223999999992</v>
      </c>
      <c r="AB142" s="52">
        <v>24.2</v>
      </c>
    </row>
    <row r="143" spans="1:28">
      <c r="A143" s="46" t="s">
        <v>265</v>
      </c>
      <c r="B143" s="46" t="s">
        <v>266</v>
      </c>
      <c r="C143" s="49">
        <v>29.62</v>
      </c>
      <c r="D143" s="47">
        <v>0</v>
      </c>
      <c r="E143" s="47">
        <v>0</v>
      </c>
      <c r="F143" s="48">
        <f t="shared" si="12"/>
        <v>0</v>
      </c>
      <c r="G143" s="49">
        <v>0</v>
      </c>
      <c r="H143" s="47">
        <f t="shared" si="13"/>
        <v>0</v>
      </c>
      <c r="I143" s="47">
        <v>0</v>
      </c>
      <c r="J143" s="47">
        <v>0</v>
      </c>
      <c r="K143" s="50">
        <v>0</v>
      </c>
      <c r="L143" s="48">
        <v>0</v>
      </c>
      <c r="M143" s="49">
        <v>0</v>
      </c>
      <c r="N143" s="51">
        <v>0</v>
      </c>
      <c r="O143" s="52">
        <v>17</v>
      </c>
      <c r="P143" s="52">
        <v>0</v>
      </c>
      <c r="Q143" s="52">
        <v>22</v>
      </c>
      <c r="R143" s="49">
        <v>0</v>
      </c>
      <c r="S143" s="52">
        <v>29.62</v>
      </c>
      <c r="T143" s="52">
        <v>0.75</v>
      </c>
      <c r="U143" s="52">
        <v>0</v>
      </c>
      <c r="V143" s="52">
        <v>4</v>
      </c>
      <c r="W143" s="53">
        <v>0.13504388926401079</v>
      </c>
      <c r="X143" s="53">
        <v>0.13500000000000001</v>
      </c>
      <c r="Y143" s="61">
        <f t="shared" si="14"/>
        <v>4.7487000000000004</v>
      </c>
      <c r="Z143" s="61">
        <f t="shared" si="15"/>
        <v>17</v>
      </c>
      <c r="AA143" s="52">
        <f t="shared" si="16"/>
        <v>0</v>
      </c>
      <c r="AB143" s="52">
        <v>15.6</v>
      </c>
    </row>
    <row r="144" spans="1:28">
      <c r="A144" s="46" t="s">
        <v>267</v>
      </c>
      <c r="B144" s="46" t="s">
        <v>268</v>
      </c>
      <c r="C144" s="49">
        <v>927.95019930452202</v>
      </c>
      <c r="D144" s="47">
        <v>23.64976819008421</v>
      </c>
      <c r="E144" s="47">
        <v>80.439532061914633</v>
      </c>
      <c r="F144" s="48">
        <f t="shared" si="12"/>
        <v>104.08930025199885</v>
      </c>
      <c r="G144" s="49">
        <v>0</v>
      </c>
      <c r="H144" s="47">
        <f t="shared" si="13"/>
        <v>104.08930025199885</v>
      </c>
      <c r="I144" s="47">
        <v>7.9438964946180297</v>
      </c>
      <c r="J144" s="47">
        <v>0.35373584899698601</v>
      </c>
      <c r="K144" s="50">
        <v>0</v>
      </c>
      <c r="L144" s="48">
        <v>0</v>
      </c>
      <c r="M144" s="49">
        <v>0</v>
      </c>
      <c r="N144" s="51">
        <v>0.59160000000000001</v>
      </c>
      <c r="O144" s="52">
        <v>34.615579508990777</v>
      </c>
      <c r="P144" s="52">
        <v>0</v>
      </c>
      <c r="Q144" s="52">
        <v>952.39839983948525</v>
      </c>
      <c r="R144" s="49">
        <v>46.4</v>
      </c>
      <c r="S144" s="52">
        <v>928.03105321286444</v>
      </c>
      <c r="T144" s="52">
        <v>6.3167115892318932</v>
      </c>
      <c r="U144" s="52">
        <v>10.864743933478858</v>
      </c>
      <c r="V144" s="52">
        <v>114.45881399688191</v>
      </c>
      <c r="W144" s="53">
        <v>0.12333511211787894</v>
      </c>
      <c r="X144" s="53">
        <v>0.12333511211787894</v>
      </c>
      <c r="Y144" s="61">
        <f t="shared" si="14"/>
        <v>131.64026951959266</v>
      </c>
      <c r="Z144" s="61">
        <f t="shared" si="15"/>
        <v>34.615579508990777</v>
      </c>
      <c r="AA144" s="52">
        <f t="shared" si="16"/>
        <v>563.43889334503945</v>
      </c>
      <c r="AB144" s="52">
        <v>269.66799779821662</v>
      </c>
    </row>
    <row r="145" spans="1:28">
      <c r="A145" s="46" t="s">
        <v>269</v>
      </c>
      <c r="B145" s="46" t="s">
        <v>270</v>
      </c>
      <c r="C145" s="49">
        <v>1267.3749065249444</v>
      </c>
      <c r="D145" s="47">
        <v>0</v>
      </c>
      <c r="E145" s="47">
        <v>57.55787600108102</v>
      </c>
      <c r="F145" s="48">
        <f t="shared" si="12"/>
        <v>57.55787600108102</v>
      </c>
      <c r="G145" s="49">
        <v>0</v>
      </c>
      <c r="H145" s="47">
        <f t="shared" si="13"/>
        <v>57.55787600108102</v>
      </c>
      <c r="I145" s="47">
        <v>20.162943392828204</v>
      </c>
      <c r="J145" s="47">
        <v>0.80853908342168246</v>
      </c>
      <c r="K145" s="50">
        <v>0</v>
      </c>
      <c r="L145" s="48">
        <v>0</v>
      </c>
      <c r="M145" s="49">
        <v>18.828853905182427</v>
      </c>
      <c r="N145" s="51">
        <v>0.42949999999999999</v>
      </c>
      <c r="O145" s="52">
        <v>194.55471694834233</v>
      </c>
      <c r="P145" s="52">
        <v>38.910943389668468</v>
      </c>
      <c r="Q145" s="52">
        <v>1282.0296774119624</v>
      </c>
      <c r="R145" s="49">
        <v>63.37</v>
      </c>
      <c r="S145" s="52">
        <v>1268.0015243145963</v>
      </c>
      <c r="T145" s="52">
        <v>6.8220485163704456</v>
      </c>
      <c r="U145" s="52">
        <v>19.708140158403509</v>
      </c>
      <c r="V145" s="52">
        <v>180.40528298846289</v>
      </c>
      <c r="W145" s="53">
        <v>0.14227528873514478</v>
      </c>
      <c r="X145" s="53">
        <v>0.13500000000000001</v>
      </c>
      <c r="Y145" s="61">
        <f t="shared" si="14"/>
        <v>197.71039445724449</v>
      </c>
      <c r="Z145" s="61">
        <f t="shared" si="15"/>
        <v>233.46566033801079</v>
      </c>
      <c r="AA145" s="52">
        <f t="shared" si="16"/>
        <v>550.63174644843787</v>
      </c>
      <c r="AB145" s="52">
        <v>387.11840640375874</v>
      </c>
    </row>
    <row r="146" spans="1:28">
      <c r="A146" s="46" t="s">
        <v>271</v>
      </c>
      <c r="B146" s="46" t="s">
        <v>272</v>
      </c>
      <c r="C146" s="49">
        <v>242.93567435258723</v>
      </c>
      <c r="D146" s="47">
        <v>0</v>
      </c>
      <c r="E146" s="47">
        <v>7.7922954164764642</v>
      </c>
      <c r="F146" s="48">
        <f t="shared" si="12"/>
        <v>7.7922954164764642</v>
      </c>
      <c r="G146" s="49">
        <v>0</v>
      </c>
      <c r="H146" s="47">
        <f t="shared" si="13"/>
        <v>7.7922954164764642</v>
      </c>
      <c r="I146" s="47">
        <v>8.3380592977860992</v>
      </c>
      <c r="J146" s="47">
        <v>1.2229153636752945</v>
      </c>
      <c r="K146" s="50">
        <v>0</v>
      </c>
      <c r="L146" s="48">
        <v>0</v>
      </c>
      <c r="M146" s="49">
        <v>0</v>
      </c>
      <c r="N146" s="51">
        <v>0.66669999999999996</v>
      </c>
      <c r="O146" s="52">
        <v>11.117412397048133</v>
      </c>
      <c r="P146" s="52">
        <v>0</v>
      </c>
      <c r="Q146" s="52">
        <v>247.86776276145952</v>
      </c>
      <c r="R146" s="49">
        <v>0</v>
      </c>
      <c r="S146" s="52">
        <v>242.93567435258726</v>
      </c>
      <c r="T146" s="52">
        <v>3.2846900264005847</v>
      </c>
      <c r="U146" s="52">
        <v>4.8007008078162396</v>
      </c>
      <c r="V146" s="52">
        <v>33.099568727575125</v>
      </c>
      <c r="W146" s="53">
        <v>0.13624828389566085</v>
      </c>
      <c r="X146" s="53">
        <v>0.13500000000000001</v>
      </c>
      <c r="Y146" s="61">
        <f t="shared" si="14"/>
        <v>40.881706871816107</v>
      </c>
      <c r="Z146" s="61">
        <f t="shared" si="15"/>
        <v>11.117412397048133</v>
      </c>
      <c r="AA146" s="52">
        <f t="shared" si="16"/>
        <v>165.25343743306505</v>
      </c>
      <c r="AB146" s="52">
        <v>86.917951467830861</v>
      </c>
    </row>
    <row r="147" spans="1:28">
      <c r="A147" s="46" t="s">
        <v>273</v>
      </c>
      <c r="B147" s="46" t="s">
        <v>274</v>
      </c>
      <c r="C147" s="49">
        <v>831.64308773045684</v>
      </c>
      <c r="D147" s="47">
        <v>41.518481933703391</v>
      </c>
      <c r="E147" s="47">
        <v>72.627023168352622</v>
      </c>
      <c r="F147" s="48">
        <f t="shared" si="12"/>
        <v>114.14550510205601</v>
      </c>
      <c r="G147" s="49">
        <v>0</v>
      </c>
      <c r="H147" s="47">
        <f t="shared" si="13"/>
        <v>114.14550510205601</v>
      </c>
      <c r="I147" s="47">
        <v>26.429121289346241</v>
      </c>
      <c r="J147" s="47">
        <v>4.618779514046361</v>
      </c>
      <c r="K147" s="50">
        <v>3.6384258753975707</v>
      </c>
      <c r="L147" s="48">
        <v>0</v>
      </c>
      <c r="M147" s="49">
        <v>0</v>
      </c>
      <c r="N147" s="51">
        <v>0.46410000000000001</v>
      </c>
      <c r="O147" s="52">
        <v>17.686792449849303</v>
      </c>
      <c r="P147" s="52">
        <v>13.138760105602339</v>
      </c>
      <c r="Q147" s="52">
        <v>823.31513517121368</v>
      </c>
      <c r="R147" s="49">
        <v>41.58</v>
      </c>
      <c r="S147" s="52">
        <v>837.88905214988938</v>
      </c>
      <c r="T147" s="52">
        <v>8.3380592977860992</v>
      </c>
      <c r="U147" s="52">
        <v>10.10673854277103</v>
      </c>
      <c r="V147" s="52">
        <v>99.804043109863926</v>
      </c>
      <c r="W147" s="53">
        <v>0.11911367364662745</v>
      </c>
      <c r="X147" s="53">
        <v>0.11911367364662745</v>
      </c>
      <c r="Y147" s="61">
        <f t="shared" si="14"/>
        <v>118.24884095042106</v>
      </c>
      <c r="Z147" s="61">
        <f t="shared" si="15"/>
        <v>30.825552555451644</v>
      </c>
      <c r="AA147" s="52">
        <f t="shared" si="16"/>
        <v>382.10055423296029</v>
      </c>
      <c r="AB147" s="52">
        <v>221.7418436283964</v>
      </c>
    </row>
    <row r="148" spans="1:28">
      <c r="A148" s="46" t="s">
        <v>275</v>
      </c>
      <c r="B148" s="46" t="s">
        <v>276</v>
      </c>
      <c r="C148" s="49">
        <v>49.2</v>
      </c>
      <c r="D148" s="47">
        <v>0</v>
      </c>
      <c r="E148" s="47">
        <v>0</v>
      </c>
      <c r="F148" s="48">
        <f t="shared" si="12"/>
        <v>0</v>
      </c>
      <c r="G148" s="49">
        <v>0</v>
      </c>
      <c r="H148" s="47">
        <f t="shared" si="13"/>
        <v>0</v>
      </c>
      <c r="I148" s="47">
        <v>0</v>
      </c>
      <c r="J148" s="47">
        <v>0</v>
      </c>
      <c r="K148" s="50">
        <v>0</v>
      </c>
      <c r="L148" s="48">
        <v>0</v>
      </c>
      <c r="M148" s="49">
        <v>0</v>
      </c>
      <c r="N148" s="51">
        <v>0.6038</v>
      </c>
      <c r="O148" s="52">
        <v>4</v>
      </c>
      <c r="P148" s="52">
        <v>0</v>
      </c>
      <c r="Q148" s="52">
        <v>55</v>
      </c>
      <c r="R148" s="49">
        <v>2.46</v>
      </c>
      <c r="S148" s="52">
        <v>49.2</v>
      </c>
      <c r="T148" s="52">
        <v>0</v>
      </c>
      <c r="U148" s="52">
        <v>1</v>
      </c>
      <c r="V148" s="52">
        <v>8.5</v>
      </c>
      <c r="W148" s="53">
        <v>0.17276422764227642</v>
      </c>
      <c r="X148" s="53">
        <v>0.13500000000000001</v>
      </c>
      <c r="Y148" s="61">
        <f t="shared" si="14"/>
        <v>7.6420000000000012</v>
      </c>
      <c r="Z148" s="61">
        <f t="shared" si="15"/>
        <v>4</v>
      </c>
      <c r="AA148" s="52">
        <f t="shared" si="16"/>
        <v>33.209000000000003</v>
      </c>
      <c r="AB148" s="52">
        <v>30.2</v>
      </c>
    </row>
    <row r="149" spans="1:28">
      <c r="A149" s="46" t="s">
        <v>277</v>
      </c>
      <c r="B149" s="46" t="s">
        <v>278</v>
      </c>
      <c r="C149" s="49">
        <v>556.73979936708486</v>
      </c>
      <c r="D149" s="47">
        <v>11.076985442877049</v>
      </c>
      <c r="E149" s="47">
        <v>30.0372269491155</v>
      </c>
      <c r="F149" s="48">
        <f t="shared" si="12"/>
        <v>41.114212391992552</v>
      </c>
      <c r="G149" s="49">
        <v>0</v>
      </c>
      <c r="H149" s="47">
        <f t="shared" si="13"/>
        <v>41.114212391992552</v>
      </c>
      <c r="I149" s="47">
        <v>7.6002673841638142</v>
      </c>
      <c r="J149" s="47">
        <v>0.35373584899698601</v>
      </c>
      <c r="K149" s="50">
        <v>0</v>
      </c>
      <c r="L149" s="48">
        <v>0</v>
      </c>
      <c r="M149" s="49">
        <v>4.5985660369608183</v>
      </c>
      <c r="N149" s="51">
        <v>0.65010000000000001</v>
      </c>
      <c r="O149" s="52">
        <v>54.576388130963558</v>
      </c>
      <c r="P149" s="52">
        <v>15.665444741295097</v>
      </c>
      <c r="Q149" s="52">
        <v>528.82498751195135</v>
      </c>
      <c r="R149" s="49">
        <v>27.84</v>
      </c>
      <c r="S149" s="52">
        <v>556.73979936708497</v>
      </c>
      <c r="T149" s="52">
        <v>3.5373584899698605</v>
      </c>
      <c r="U149" s="52">
        <v>7.8327223706475486</v>
      </c>
      <c r="V149" s="52">
        <v>97.024690010601887</v>
      </c>
      <c r="W149" s="53">
        <v>0.17427295501579348</v>
      </c>
      <c r="X149" s="53">
        <v>0.13500000000000001</v>
      </c>
      <c r="Y149" s="61">
        <f t="shared" si="14"/>
        <v>86.52995377517388</v>
      </c>
      <c r="Z149" s="61">
        <f t="shared" si="15"/>
        <v>70.241832872258655</v>
      </c>
      <c r="AA149" s="52">
        <f t="shared" si="16"/>
        <v>343.78912438151957</v>
      </c>
      <c r="AB149" s="52">
        <v>179.29354174875809</v>
      </c>
    </row>
    <row r="150" spans="1:28">
      <c r="A150" s="46" t="s">
        <v>279</v>
      </c>
      <c r="B150" s="46" t="s">
        <v>280</v>
      </c>
      <c r="C150" s="49">
        <v>344.12434064281081</v>
      </c>
      <c r="D150" s="47">
        <v>15.493630186067989</v>
      </c>
      <c r="E150" s="47">
        <v>39.850870074146172</v>
      </c>
      <c r="F150" s="48">
        <f t="shared" si="12"/>
        <v>55.344500260214161</v>
      </c>
      <c r="G150" s="49">
        <v>0</v>
      </c>
      <c r="H150" s="47">
        <f t="shared" si="13"/>
        <v>55.344500260214161</v>
      </c>
      <c r="I150" s="47">
        <v>8.6412614540692321</v>
      </c>
      <c r="J150" s="47">
        <v>0.65693800528011692</v>
      </c>
      <c r="K150" s="50">
        <v>0.80853908342168246</v>
      </c>
      <c r="L150" s="48">
        <v>0</v>
      </c>
      <c r="M150" s="49">
        <v>0</v>
      </c>
      <c r="N150" s="51">
        <v>0.59050000000000002</v>
      </c>
      <c r="O150" s="52">
        <v>0</v>
      </c>
      <c r="P150" s="52">
        <v>0</v>
      </c>
      <c r="Q150" s="52">
        <v>317.50319132115186</v>
      </c>
      <c r="R150" s="49">
        <v>17.21</v>
      </c>
      <c r="S150" s="52">
        <v>344.31636867512344</v>
      </c>
      <c r="T150" s="52">
        <v>7.8327223706475486</v>
      </c>
      <c r="U150" s="52">
        <v>5.0533692713855149</v>
      </c>
      <c r="V150" s="52">
        <v>53.565714276686457</v>
      </c>
      <c r="W150" s="53">
        <v>0.1555712105201362</v>
      </c>
      <c r="X150" s="53">
        <v>0.13500000000000001</v>
      </c>
      <c r="Y150" s="61">
        <f t="shared" si="14"/>
        <v>59.368801413174737</v>
      </c>
      <c r="Z150" s="61">
        <f t="shared" si="15"/>
        <v>0</v>
      </c>
      <c r="AA150" s="52">
        <f t="shared" si="16"/>
        <v>187.48563447514019</v>
      </c>
      <c r="AB150" s="52">
        <v>96.620420468891041</v>
      </c>
    </row>
    <row r="151" spans="1:28">
      <c r="A151" s="46" t="s">
        <v>281</v>
      </c>
      <c r="B151" s="46" t="s">
        <v>282</v>
      </c>
      <c r="C151" s="49">
        <v>644.08223385371218</v>
      </c>
      <c r="D151" s="47">
        <v>26.226986518490822</v>
      </c>
      <c r="E151" s="47">
        <v>45.732991906038912</v>
      </c>
      <c r="F151" s="48">
        <f t="shared" si="12"/>
        <v>71.959978424529737</v>
      </c>
      <c r="G151" s="49">
        <v>0</v>
      </c>
      <c r="H151" s="47">
        <f t="shared" si="13"/>
        <v>71.959978424529737</v>
      </c>
      <c r="I151" s="47">
        <v>19.324084093778211</v>
      </c>
      <c r="J151" s="47">
        <v>1.8697466304126407</v>
      </c>
      <c r="K151" s="50">
        <v>2.4256172502650473</v>
      </c>
      <c r="L151" s="48">
        <v>0</v>
      </c>
      <c r="M151" s="49">
        <v>0</v>
      </c>
      <c r="N151" s="51">
        <v>0.2676</v>
      </c>
      <c r="O151" s="52">
        <v>0</v>
      </c>
      <c r="P151" s="52">
        <v>0</v>
      </c>
      <c r="Q151" s="52">
        <v>636.01705649658084</v>
      </c>
      <c r="R151" s="49">
        <v>32.200000000000003</v>
      </c>
      <c r="S151" s="52">
        <v>645.83069962161153</v>
      </c>
      <c r="T151" s="52">
        <v>6.0640431256626179</v>
      </c>
      <c r="U151" s="52">
        <v>0.75800539070782724</v>
      </c>
      <c r="V151" s="52">
        <v>63.925121283026762</v>
      </c>
      <c r="W151" s="53">
        <v>9.8981236600366201E-2</v>
      </c>
      <c r="X151" s="53">
        <v>9.8981236600366201E-2</v>
      </c>
      <c r="Y151" s="61">
        <f t="shared" si="14"/>
        <v>70.747169799397213</v>
      </c>
      <c r="Z151" s="61">
        <f t="shared" si="15"/>
        <v>0</v>
      </c>
      <c r="AA151" s="52">
        <f t="shared" si="16"/>
        <v>170.19816431848503</v>
      </c>
      <c r="AB151" s="52">
        <v>164.13343393460153</v>
      </c>
    </row>
    <row r="152" spans="1:28">
      <c r="A152" s="46" t="s">
        <v>283</v>
      </c>
      <c r="B152" s="46" t="s">
        <v>284</v>
      </c>
      <c r="C152" s="49">
        <v>682.46762683915654</v>
      </c>
      <c r="D152" s="47">
        <v>8.8636097020101925</v>
      </c>
      <c r="E152" s="47">
        <v>51.099670072250326</v>
      </c>
      <c r="F152" s="48">
        <f t="shared" si="12"/>
        <v>59.963279774260521</v>
      </c>
      <c r="G152" s="49">
        <v>0</v>
      </c>
      <c r="H152" s="47">
        <f t="shared" si="13"/>
        <v>59.963279774260521</v>
      </c>
      <c r="I152" s="47">
        <v>6.5188463600873146</v>
      </c>
      <c r="J152" s="47">
        <v>0.50533692713855149</v>
      </c>
      <c r="K152" s="50">
        <v>1.4149433959879441</v>
      </c>
      <c r="L152" s="48">
        <v>0</v>
      </c>
      <c r="M152" s="49">
        <v>20.829988136651092</v>
      </c>
      <c r="N152" s="51">
        <v>0.91100000000000003</v>
      </c>
      <c r="O152" s="52">
        <v>69.483827481550833</v>
      </c>
      <c r="P152" s="52">
        <v>15.41277627772582</v>
      </c>
      <c r="Q152" s="52">
        <v>718.40718909725035</v>
      </c>
      <c r="R152" s="49">
        <v>34.119999999999997</v>
      </c>
      <c r="S152" s="52">
        <v>682.46762683915654</v>
      </c>
      <c r="T152" s="52">
        <v>9.0960646884939269</v>
      </c>
      <c r="U152" s="52">
        <v>7.5800539070782724</v>
      </c>
      <c r="V152" s="52">
        <v>140.23099728094803</v>
      </c>
      <c r="W152" s="53">
        <v>0.20547640908687023</v>
      </c>
      <c r="X152" s="53">
        <v>0.13500000000000001</v>
      </c>
      <c r="Y152" s="61">
        <f t="shared" si="14"/>
        <v>108.80924821885833</v>
      </c>
      <c r="Z152" s="61">
        <f t="shared" si="15"/>
        <v>84.896603759276658</v>
      </c>
      <c r="AA152" s="52">
        <f t="shared" si="16"/>
        <v>654.46894926759512</v>
      </c>
      <c r="AB152" s="52">
        <v>216.48633958615545</v>
      </c>
    </row>
    <row r="153" spans="1:28">
      <c r="A153" s="46" t="s">
        <v>285</v>
      </c>
      <c r="B153" s="46" t="s">
        <v>286</v>
      </c>
      <c r="C153" s="49">
        <v>90.88</v>
      </c>
      <c r="D153" s="47">
        <v>0</v>
      </c>
      <c r="E153" s="47">
        <v>0</v>
      </c>
      <c r="F153" s="48">
        <f t="shared" si="12"/>
        <v>0</v>
      </c>
      <c r="G153" s="49">
        <v>0</v>
      </c>
      <c r="H153" s="47">
        <f t="shared" si="13"/>
        <v>0</v>
      </c>
      <c r="I153" s="47">
        <v>0</v>
      </c>
      <c r="J153" s="47">
        <v>0</v>
      </c>
      <c r="K153" s="50">
        <v>0</v>
      </c>
      <c r="L153" s="48">
        <v>0</v>
      </c>
      <c r="M153" s="49">
        <v>0</v>
      </c>
      <c r="N153" s="51">
        <v>0.52580000000000005</v>
      </c>
      <c r="O153" s="52">
        <v>5</v>
      </c>
      <c r="P153" s="52">
        <v>0</v>
      </c>
      <c r="Q153" s="52">
        <v>94.81</v>
      </c>
      <c r="R153" s="49">
        <v>4.54</v>
      </c>
      <c r="S153" s="52">
        <v>90.88</v>
      </c>
      <c r="T153" s="52">
        <v>1</v>
      </c>
      <c r="U153" s="52">
        <v>0</v>
      </c>
      <c r="V153" s="52">
        <v>20.75</v>
      </c>
      <c r="W153" s="53">
        <v>0.22832306338028169</v>
      </c>
      <c r="X153" s="53">
        <v>0.13500000000000001</v>
      </c>
      <c r="Y153" s="61">
        <f t="shared" si="14"/>
        <v>13.268800000000001</v>
      </c>
      <c r="Z153" s="61">
        <f t="shared" si="15"/>
        <v>5</v>
      </c>
      <c r="AA153" s="52">
        <f t="shared" si="16"/>
        <v>49.851098000000007</v>
      </c>
      <c r="AB153" s="52">
        <v>40.68</v>
      </c>
    </row>
    <row r="154" spans="1:28">
      <c r="A154" s="46" t="s">
        <v>287</v>
      </c>
      <c r="B154" s="46" t="s">
        <v>288</v>
      </c>
      <c r="C154" s="49">
        <v>838.19225430617257</v>
      </c>
      <c r="D154" s="47">
        <v>21.27468463253302</v>
      </c>
      <c r="E154" s="47">
        <v>49.240030180380458</v>
      </c>
      <c r="F154" s="48">
        <f t="shared" si="12"/>
        <v>70.514714812913482</v>
      </c>
      <c r="G154" s="49">
        <v>0</v>
      </c>
      <c r="H154" s="47">
        <f t="shared" si="13"/>
        <v>70.514714812913482</v>
      </c>
      <c r="I154" s="47">
        <v>12.198833421124633</v>
      </c>
      <c r="J154" s="47">
        <v>2.2942296492090239</v>
      </c>
      <c r="K154" s="50">
        <v>1.010673854277103</v>
      </c>
      <c r="L154" s="48">
        <v>0</v>
      </c>
      <c r="M154" s="49">
        <v>38.809876004240749</v>
      </c>
      <c r="N154" s="51">
        <v>0.52</v>
      </c>
      <c r="O154" s="52">
        <v>12.380754714894511</v>
      </c>
      <c r="P154" s="52">
        <v>0.75800539070782724</v>
      </c>
      <c r="Q154" s="52">
        <v>813.93608180352214</v>
      </c>
      <c r="R154" s="49">
        <v>41.91</v>
      </c>
      <c r="S154" s="52">
        <v>838.18214756762984</v>
      </c>
      <c r="T154" s="52">
        <v>4.042695417108412</v>
      </c>
      <c r="U154" s="52">
        <v>6.0640431256626179</v>
      </c>
      <c r="V154" s="52">
        <v>124.0602156125144</v>
      </c>
      <c r="W154" s="53">
        <v>0.1480110450604705</v>
      </c>
      <c r="X154" s="53">
        <v>0.13500000000000001</v>
      </c>
      <c r="Y154" s="61">
        <f t="shared" si="14"/>
        <v>123.26132846440106</v>
      </c>
      <c r="Z154" s="61">
        <f t="shared" si="15"/>
        <v>13.138760105602339</v>
      </c>
      <c r="AA154" s="52">
        <f t="shared" si="16"/>
        <v>423.2467625378315</v>
      </c>
      <c r="AB154" s="52">
        <v>243.75432017455171</v>
      </c>
    </row>
    <row r="155" spans="1:28">
      <c r="A155" s="46" t="s">
        <v>289</v>
      </c>
      <c r="B155" s="46" t="s">
        <v>290</v>
      </c>
      <c r="C155" s="49">
        <v>820.27300686983961</v>
      </c>
      <c r="D155" s="47">
        <v>11.319547167903552</v>
      </c>
      <c r="E155" s="47">
        <v>68.634861443958059</v>
      </c>
      <c r="F155" s="48">
        <f t="shared" si="12"/>
        <v>79.954408611861609</v>
      </c>
      <c r="G155" s="49">
        <v>0</v>
      </c>
      <c r="H155" s="47">
        <f t="shared" si="13"/>
        <v>79.954408611861609</v>
      </c>
      <c r="I155" s="47">
        <v>11.663176278357767</v>
      </c>
      <c r="J155" s="47">
        <v>0.72768517507951413</v>
      </c>
      <c r="K155" s="50">
        <v>1.8192129376987853</v>
      </c>
      <c r="L155" s="48">
        <v>0</v>
      </c>
      <c r="M155" s="49">
        <v>0</v>
      </c>
      <c r="N155" s="51">
        <v>0.57830000000000004</v>
      </c>
      <c r="O155" s="52">
        <v>30.572884091882365</v>
      </c>
      <c r="P155" s="52">
        <v>6.0640431256626179</v>
      </c>
      <c r="Q155" s="52">
        <v>813.59245269306791</v>
      </c>
      <c r="R155" s="49">
        <v>41.01</v>
      </c>
      <c r="S155" s="52">
        <v>820.27300686983949</v>
      </c>
      <c r="T155" s="52">
        <v>1.7686792449849302</v>
      </c>
      <c r="U155" s="52">
        <v>6.3167115892318932</v>
      </c>
      <c r="V155" s="52">
        <v>122.03886790396018</v>
      </c>
      <c r="W155" s="53">
        <v>0.148778354135607</v>
      </c>
      <c r="X155" s="53">
        <v>0.13500000000000001</v>
      </c>
      <c r="Y155" s="61">
        <f t="shared" si="14"/>
        <v>118.82224676164516</v>
      </c>
      <c r="Z155" s="61">
        <f t="shared" si="15"/>
        <v>36.636927217544979</v>
      </c>
      <c r="AA155" s="52">
        <f t="shared" si="16"/>
        <v>470.50051539240121</v>
      </c>
      <c r="AB155" s="52">
        <v>240.13610777623967</v>
      </c>
    </row>
    <row r="156" spans="1:28">
      <c r="A156" s="46" t="s">
        <v>291</v>
      </c>
      <c r="B156" s="46" t="s">
        <v>292</v>
      </c>
      <c r="C156" s="49">
        <v>255.5589907925083</v>
      </c>
      <c r="D156" s="47">
        <v>3.8203471691674493</v>
      </c>
      <c r="E156" s="47">
        <v>16.736759026828825</v>
      </c>
      <c r="F156" s="48">
        <f t="shared" si="12"/>
        <v>20.557106195996273</v>
      </c>
      <c r="G156" s="49">
        <v>0</v>
      </c>
      <c r="H156" s="47">
        <f t="shared" si="13"/>
        <v>20.557106195996273</v>
      </c>
      <c r="I156" s="47">
        <v>2.8298867919758881</v>
      </c>
      <c r="J156" s="47">
        <v>2.1931622637813133</v>
      </c>
      <c r="K156" s="50">
        <v>1.2128086251325236</v>
      </c>
      <c r="L156" s="48">
        <v>0</v>
      </c>
      <c r="M156" s="49">
        <v>0</v>
      </c>
      <c r="N156" s="51">
        <v>0.50939999999999996</v>
      </c>
      <c r="O156" s="52">
        <v>0</v>
      </c>
      <c r="P156" s="52">
        <v>0</v>
      </c>
      <c r="Q156" s="52">
        <v>262.03741019842448</v>
      </c>
      <c r="R156" s="49">
        <v>12.78</v>
      </c>
      <c r="S156" s="52">
        <v>257.58033850106244</v>
      </c>
      <c r="T156" s="52">
        <v>8.0853908342168239</v>
      </c>
      <c r="U156" s="52">
        <v>5.0533692713855149</v>
      </c>
      <c r="V156" s="52">
        <v>45.227654978900361</v>
      </c>
      <c r="W156" s="53">
        <v>0.17558659656281883</v>
      </c>
      <c r="X156" s="53">
        <v>0.13500000000000001</v>
      </c>
      <c r="Y156" s="61">
        <f t="shared" si="14"/>
        <v>47.912105803245773</v>
      </c>
      <c r="Z156" s="61">
        <f t="shared" si="15"/>
        <v>0</v>
      </c>
      <c r="AA156" s="52">
        <f t="shared" si="16"/>
        <v>133.48185675507742</v>
      </c>
      <c r="AB156" s="52">
        <v>70.342900257686367</v>
      </c>
    </row>
    <row r="157" spans="1:28">
      <c r="A157" s="46" t="s">
        <v>293</v>
      </c>
      <c r="B157" s="46" t="s">
        <v>294</v>
      </c>
      <c r="C157" s="49">
        <v>3014.9512814325685</v>
      </c>
      <c r="D157" s="47">
        <v>0</v>
      </c>
      <c r="E157" s="47">
        <v>183.6394393221496</v>
      </c>
      <c r="F157" s="48">
        <f t="shared" si="12"/>
        <v>183.6394393221496</v>
      </c>
      <c r="G157" s="49">
        <v>0</v>
      </c>
      <c r="H157" s="47">
        <f t="shared" si="13"/>
        <v>183.6394393221496</v>
      </c>
      <c r="I157" s="47">
        <v>72.16211319538516</v>
      </c>
      <c r="J157" s="47">
        <v>8.0146436644174273</v>
      </c>
      <c r="K157" s="50">
        <v>4.8512345005300945</v>
      </c>
      <c r="L157" s="48">
        <v>0</v>
      </c>
      <c r="M157" s="49">
        <v>30.60320430751068</v>
      </c>
      <c r="N157" s="51">
        <v>0.46789999999999998</v>
      </c>
      <c r="O157" s="52">
        <v>144.52636116162574</v>
      </c>
      <c r="P157" s="52">
        <v>22.234824794096266</v>
      </c>
      <c r="Q157" s="52">
        <v>2936.5330970792083</v>
      </c>
      <c r="R157" s="49">
        <v>150.75</v>
      </c>
      <c r="S157" s="52">
        <v>3024.0877730752336</v>
      </c>
      <c r="T157" s="52">
        <v>16.423450132002923</v>
      </c>
      <c r="U157" s="52">
        <v>34.110242581852226</v>
      </c>
      <c r="V157" s="52">
        <v>387.08808618813043</v>
      </c>
      <c r="W157" s="53">
        <v>0.12800160419765053</v>
      </c>
      <c r="X157" s="53">
        <v>0.12800160419765053</v>
      </c>
      <c r="Y157" s="61">
        <f t="shared" si="14"/>
        <v>437.62177890198558</v>
      </c>
      <c r="Z157" s="61">
        <f t="shared" si="15"/>
        <v>166.761185955722</v>
      </c>
      <c r="AA157" s="52">
        <f t="shared" si="16"/>
        <v>1374.0038361233615</v>
      </c>
      <c r="AB157" s="52">
        <v>904.55309957800716</v>
      </c>
    </row>
    <row r="158" spans="1:28">
      <c r="A158" s="46" t="s">
        <v>295</v>
      </c>
      <c r="B158" s="46" t="s">
        <v>296</v>
      </c>
      <c r="C158" s="49">
        <v>377.1632689391293</v>
      </c>
      <c r="D158" s="47">
        <v>7.2465315351668282</v>
      </c>
      <c r="E158" s="47">
        <v>38.648168187556422</v>
      </c>
      <c r="F158" s="48">
        <f t="shared" si="12"/>
        <v>45.894699722723253</v>
      </c>
      <c r="G158" s="49">
        <v>0</v>
      </c>
      <c r="H158" s="47">
        <f t="shared" si="13"/>
        <v>45.894699722723253</v>
      </c>
      <c r="I158" s="47">
        <v>9.672148785431876</v>
      </c>
      <c r="J158" s="47">
        <v>0.59629757402349071</v>
      </c>
      <c r="K158" s="50">
        <v>0</v>
      </c>
      <c r="L158" s="48">
        <v>0</v>
      </c>
      <c r="M158" s="49">
        <v>8.4492334217565812</v>
      </c>
      <c r="N158" s="51">
        <v>0.68930000000000002</v>
      </c>
      <c r="O158" s="52">
        <v>0</v>
      </c>
      <c r="P158" s="52">
        <v>0</v>
      </c>
      <c r="Q158" s="52">
        <v>389.76637190196476</v>
      </c>
      <c r="R158" s="49">
        <v>18.86</v>
      </c>
      <c r="S158" s="52">
        <v>377.1632689391293</v>
      </c>
      <c r="T158" s="52">
        <v>0.50533692713855149</v>
      </c>
      <c r="U158" s="52">
        <v>2.7793530992620332</v>
      </c>
      <c r="V158" s="52">
        <v>64.683126673734591</v>
      </c>
      <c r="W158" s="53">
        <v>0.17149900852135699</v>
      </c>
      <c r="X158" s="53">
        <v>0.13500000000000001</v>
      </c>
      <c r="Y158" s="61">
        <f t="shared" si="14"/>
        <v>54.201731333183041</v>
      </c>
      <c r="Z158" s="61">
        <f t="shared" si="15"/>
        <v>0</v>
      </c>
      <c r="AA158" s="52">
        <f t="shared" si="16"/>
        <v>268.6659601520243</v>
      </c>
      <c r="AB158" s="52">
        <v>101.08759890479584</v>
      </c>
    </row>
    <row r="159" spans="1:28">
      <c r="A159" s="46" t="s">
        <v>297</v>
      </c>
      <c r="B159" s="46" t="s">
        <v>298</v>
      </c>
      <c r="C159" s="49">
        <v>3534.0434797278317</v>
      </c>
      <c r="D159" s="47">
        <v>56.092398912379217</v>
      </c>
      <c r="E159" s="47">
        <v>173.94707705963222</v>
      </c>
      <c r="F159" s="48">
        <f t="shared" si="12"/>
        <v>230.03947597201145</v>
      </c>
      <c r="G159" s="49">
        <v>0</v>
      </c>
      <c r="H159" s="47">
        <f t="shared" si="13"/>
        <v>230.03947597201145</v>
      </c>
      <c r="I159" s="47">
        <v>77.943167641850181</v>
      </c>
      <c r="J159" s="47">
        <v>6.4177789746596039</v>
      </c>
      <c r="K159" s="50">
        <v>17.383590293566172</v>
      </c>
      <c r="L159" s="48">
        <v>0</v>
      </c>
      <c r="M159" s="49">
        <v>45.106374116387109</v>
      </c>
      <c r="N159" s="51">
        <v>0.72140000000000004</v>
      </c>
      <c r="O159" s="52">
        <v>439.39045814697056</v>
      </c>
      <c r="P159" s="52">
        <v>84.138598368568822</v>
      </c>
      <c r="Q159" s="52">
        <v>3479.4771983354108</v>
      </c>
      <c r="R159" s="49">
        <v>176.7</v>
      </c>
      <c r="S159" s="52">
        <v>3570.538912605778</v>
      </c>
      <c r="T159" s="52">
        <v>39.66894878037629</v>
      </c>
      <c r="U159" s="52">
        <v>40.93229109822267</v>
      </c>
      <c r="V159" s="52">
        <v>527.57175193264777</v>
      </c>
      <c r="W159" s="53">
        <v>0.14775689744482468</v>
      </c>
      <c r="X159" s="53">
        <v>0.13500000000000001</v>
      </c>
      <c r="Y159" s="61">
        <f t="shared" si="14"/>
        <v>562.62399308037902</v>
      </c>
      <c r="Z159" s="61">
        <f t="shared" si="15"/>
        <v>523.52905651553942</v>
      </c>
      <c r="AA159" s="52">
        <f t="shared" si="16"/>
        <v>2510.0948508791653</v>
      </c>
      <c r="AB159" s="52">
        <v>1132.1063178684969</v>
      </c>
    </row>
    <row r="160" spans="1:28">
      <c r="A160" s="46" t="s">
        <v>299</v>
      </c>
      <c r="B160" s="46" t="s">
        <v>300</v>
      </c>
      <c r="C160" s="49">
        <v>70.36</v>
      </c>
      <c r="D160" s="47">
        <v>0</v>
      </c>
      <c r="E160" s="47">
        <v>8.7899999999999991</v>
      </c>
      <c r="F160" s="48">
        <f t="shared" si="12"/>
        <v>8.7899999999999991</v>
      </c>
      <c r="G160" s="49">
        <v>0</v>
      </c>
      <c r="H160" s="47">
        <f t="shared" si="13"/>
        <v>8.7899999999999991</v>
      </c>
      <c r="I160" s="47">
        <v>0</v>
      </c>
      <c r="J160" s="47">
        <v>0</v>
      </c>
      <c r="K160" s="50">
        <v>0</v>
      </c>
      <c r="L160" s="48">
        <v>0</v>
      </c>
      <c r="M160" s="49">
        <v>0</v>
      </c>
      <c r="N160" s="51">
        <v>0.56410000000000005</v>
      </c>
      <c r="O160" s="52">
        <v>0</v>
      </c>
      <c r="P160" s="52">
        <v>0</v>
      </c>
      <c r="Q160" s="52">
        <v>77.5</v>
      </c>
      <c r="R160" s="49">
        <v>3.52</v>
      </c>
      <c r="S160" s="52">
        <v>70.36</v>
      </c>
      <c r="T160" s="52">
        <v>0</v>
      </c>
      <c r="U160" s="52">
        <v>1</v>
      </c>
      <c r="V160" s="52">
        <v>10</v>
      </c>
      <c r="W160" s="53">
        <v>0.14212620807276863</v>
      </c>
      <c r="X160" s="53">
        <v>0.13500000000000001</v>
      </c>
      <c r="Y160" s="61">
        <f t="shared" si="14"/>
        <v>10.4986</v>
      </c>
      <c r="Z160" s="61">
        <f t="shared" si="15"/>
        <v>0</v>
      </c>
      <c r="AA160" s="52">
        <f t="shared" si="16"/>
        <v>43.717750000000002</v>
      </c>
      <c r="AB160" s="52">
        <v>29.2</v>
      </c>
    </row>
    <row r="161" spans="1:28">
      <c r="A161" s="46" t="s">
        <v>301</v>
      </c>
      <c r="B161" s="46" t="s">
        <v>302</v>
      </c>
      <c r="C161" s="49">
        <v>655.94754490292542</v>
      </c>
      <c r="D161" s="47">
        <v>10.672715901166208</v>
      </c>
      <c r="E161" s="47">
        <v>47.350070072882275</v>
      </c>
      <c r="F161" s="48">
        <f t="shared" si="12"/>
        <v>58.022785974048482</v>
      </c>
      <c r="G161" s="49">
        <v>0</v>
      </c>
      <c r="H161" s="47">
        <f t="shared" si="13"/>
        <v>58.022785974048482</v>
      </c>
      <c r="I161" s="47">
        <v>11.289226952275241</v>
      </c>
      <c r="J161" s="47">
        <v>8.085390834216824E-2</v>
      </c>
      <c r="K161" s="50">
        <v>0</v>
      </c>
      <c r="L161" s="48">
        <v>0</v>
      </c>
      <c r="M161" s="49">
        <v>0</v>
      </c>
      <c r="N161" s="51">
        <v>0.34839999999999999</v>
      </c>
      <c r="O161" s="52">
        <v>7.0747169799397209</v>
      </c>
      <c r="P161" s="52">
        <v>7.8327223706475486</v>
      </c>
      <c r="Q161" s="52">
        <v>600.63336485833952</v>
      </c>
      <c r="R161" s="49">
        <v>0</v>
      </c>
      <c r="S161" s="52">
        <v>656.72576377071869</v>
      </c>
      <c r="T161" s="52">
        <v>0.25266846356927575</v>
      </c>
      <c r="U161" s="52">
        <v>5.3060377349547903</v>
      </c>
      <c r="V161" s="52">
        <v>78.327223706475479</v>
      </c>
      <c r="W161" s="53">
        <v>0.11926930239000293</v>
      </c>
      <c r="X161" s="53">
        <v>0.11926930239000293</v>
      </c>
      <c r="Y161" s="61">
        <f t="shared" si="14"/>
        <v>83.885929904999543</v>
      </c>
      <c r="Z161" s="61">
        <f t="shared" si="15"/>
        <v>14.90743935058727</v>
      </c>
      <c r="AA161" s="52">
        <f t="shared" si="16"/>
        <v>209.26066431664549</v>
      </c>
      <c r="AB161" s="52">
        <v>193.31158810758149</v>
      </c>
    </row>
    <row r="162" spans="1:28">
      <c r="A162" s="46" t="s">
        <v>303</v>
      </c>
      <c r="B162" s="46" t="s">
        <v>304</v>
      </c>
      <c r="C162" s="49">
        <v>88.3</v>
      </c>
      <c r="D162" s="47">
        <v>0</v>
      </c>
      <c r="E162" s="47">
        <v>3.07</v>
      </c>
      <c r="F162" s="48">
        <f t="shared" si="12"/>
        <v>3.07</v>
      </c>
      <c r="G162" s="49">
        <v>0</v>
      </c>
      <c r="H162" s="47">
        <f t="shared" si="13"/>
        <v>3.07</v>
      </c>
      <c r="I162" s="47">
        <v>0</v>
      </c>
      <c r="J162" s="47">
        <v>0.5</v>
      </c>
      <c r="K162" s="50">
        <v>0</v>
      </c>
      <c r="L162" s="48">
        <v>0</v>
      </c>
      <c r="M162" s="49">
        <v>0</v>
      </c>
      <c r="N162" s="51">
        <v>0.37959999999999999</v>
      </c>
      <c r="O162" s="52">
        <v>0</v>
      </c>
      <c r="P162" s="52">
        <v>0</v>
      </c>
      <c r="Q162" s="52">
        <v>82.34</v>
      </c>
      <c r="R162" s="49">
        <v>4.42</v>
      </c>
      <c r="S162" s="52">
        <v>88.3</v>
      </c>
      <c r="T162" s="52">
        <v>0</v>
      </c>
      <c r="U162" s="52">
        <v>4</v>
      </c>
      <c r="V162" s="52">
        <v>7</v>
      </c>
      <c r="W162" s="53">
        <v>7.9275198187995471E-2</v>
      </c>
      <c r="X162" s="53">
        <v>7.9275198187995471E-2</v>
      </c>
      <c r="Y162" s="61">
        <f t="shared" si="14"/>
        <v>11</v>
      </c>
      <c r="Z162" s="61">
        <f t="shared" si="15"/>
        <v>0</v>
      </c>
      <c r="AA162" s="52">
        <f t="shared" si="16"/>
        <v>31.256264000000002</v>
      </c>
      <c r="AB162" s="52">
        <v>27.2</v>
      </c>
    </row>
    <row r="163" spans="1:28">
      <c r="A163" s="46" t="s">
        <v>305</v>
      </c>
      <c r="B163" s="46" t="s">
        <v>306</v>
      </c>
      <c r="C163" s="49">
        <v>85.4</v>
      </c>
      <c r="D163" s="47">
        <v>2.57</v>
      </c>
      <c r="E163" s="47">
        <v>3.81</v>
      </c>
      <c r="F163" s="48">
        <f t="shared" si="12"/>
        <v>6.38</v>
      </c>
      <c r="G163" s="49">
        <v>0</v>
      </c>
      <c r="H163" s="47">
        <f t="shared" si="13"/>
        <v>6.38</v>
      </c>
      <c r="I163" s="47">
        <v>0</v>
      </c>
      <c r="J163" s="47">
        <v>0</v>
      </c>
      <c r="K163" s="50">
        <v>0</v>
      </c>
      <c r="L163" s="48">
        <v>0</v>
      </c>
      <c r="M163" s="49">
        <v>0</v>
      </c>
      <c r="N163" s="51">
        <v>0.31519999999999998</v>
      </c>
      <c r="O163" s="52">
        <v>0</v>
      </c>
      <c r="P163" s="52">
        <v>0</v>
      </c>
      <c r="Q163" s="52">
        <v>93.94</v>
      </c>
      <c r="R163" s="49">
        <v>4.2699999999999996</v>
      </c>
      <c r="S163" s="52">
        <v>85.4</v>
      </c>
      <c r="T163" s="52">
        <v>0</v>
      </c>
      <c r="U163" s="52">
        <v>0</v>
      </c>
      <c r="V163" s="52">
        <v>13</v>
      </c>
      <c r="W163" s="53">
        <v>0.1522248243559719</v>
      </c>
      <c r="X163" s="53">
        <v>0.13500000000000001</v>
      </c>
      <c r="Y163" s="61">
        <f t="shared" si="14"/>
        <v>11.529000000000002</v>
      </c>
      <c r="Z163" s="61">
        <f t="shared" si="15"/>
        <v>0</v>
      </c>
      <c r="AA163" s="52">
        <f t="shared" si="16"/>
        <v>29.609887999999998</v>
      </c>
      <c r="AB163" s="52">
        <v>16</v>
      </c>
    </row>
    <row r="164" spans="1:28">
      <c r="A164" s="46" t="s">
        <v>307</v>
      </c>
      <c r="B164" s="46" t="s">
        <v>308</v>
      </c>
      <c r="C164" s="49">
        <v>234.08217138911985</v>
      </c>
      <c r="D164" s="47">
        <v>0</v>
      </c>
      <c r="E164" s="47">
        <v>16.696332072657739</v>
      </c>
      <c r="F164" s="48">
        <f t="shared" si="12"/>
        <v>16.696332072657739</v>
      </c>
      <c r="G164" s="49">
        <v>0</v>
      </c>
      <c r="H164" s="47">
        <f t="shared" si="13"/>
        <v>16.696332072657739</v>
      </c>
      <c r="I164" s="47">
        <v>2.0314544470969769</v>
      </c>
      <c r="J164" s="47">
        <v>0</v>
      </c>
      <c r="K164" s="50">
        <v>0</v>
      </c>
      <c r="L164" s="48">
        <v>0</v>
      </c>
      <c r="M164" s="49">
        <v>0</v>
      </c>
      <c r="N164" s="51">
        <v>0.53200000000000003</v>
      </c>
      <c r="O164" s="52">
        <v>0</v>
      </c>
      <c r="P164" s="52">
        <v>0</v>
      </c>
      <c r="Q164" s="52">
        <v>253.11316006515767</v>
      </c>
      <c r="R164" s="49">
        <v>11.7</v>
      </c>
      <c r="S164" s="52">
        <v>234.77953634857101</v>
      </c>
      <c r="T164" s="52">
        <v>0</v>
      </c>
      <c r="U164" s="52">
        <v>1.2633423178463787</v>
      </c>
      <c r="V164" s="52">
        <v>26.277520211204678</v>
      </c>
      <c r="W164" s="53">
        <v>0.11192423590185106</v>
      </c>
      <c r="X164" s="53">
        <v>0.11192423590185106</v>
      </c>
      <c r="Y164" s="61">
        <f t="shared" si="14"/>
        <v>27.540862529051058</v>
      </c>
      <c r="Z164" s="61">
        <f t="shared" si="15"/>
        <v>0</v>
      </c>
      <c r="AA164" s="52">
        <f t="shared" si="16"/>
        <v>134.65620115466388</v>
      </c>
      <c r="AB164" s="52">
        <v>66.502339611433371</v>
      </c>
    </row>
    <row r="165" spans="1:28">
      <c r="A165" s="46" t="s">
        <v>309</v>
      </c>
      <c r="B165" s="46" t="s">
        <v>310</v>
      </c>
      <c r="C165" s="49">
        <v>228.65485279165176</v>
      </c>
      <c r="D165" s="47">
        <v>7.0646102413969505</v>
      </c>
      <c r="E165" s="47">
        <v>10.126952019856571</v>
      </c>
      <c r="F165" s="48">
        <f t="shared" si="12"/>
        <v>17.191562261253523</v>
      </c>
      <c r="G165" s="49">
        <v>0</v>
      </c>
      <c r="H165" s="47">
        <f t="shared" si="13"/>
        <v>17.191562261253523</v>
      </c>
      <c r="I165" s="47">
        <v>0</v>
      </c>
      <c r="J165" s="47">
        <v>0</v>
      </c>
      <c r="K165" s="50">
        <v>0</v>
      </c>
      <c r="L165" s="48">
        <v>0</v>
      </c>
      <c r="M165" s="49">
        <v>0</v>
      </c>
      <c r="N165" s="51">
        <v>0.44269999999999998</v>
      </c>
      <c r="O165" s="52">
        <v>0</v>
      </c>
      <c r="P165" s="52">
        <v>0</v>
      </c>
      <c r="Q165" s="52">
        <v>246.09908351647456</v>
      </c>
      <c r="R165" s="49">
        <v>11.43</v>
      </c>
      <c r="S165" s="52">
        <v>228.65485279165179</v>
      </c>
      <c r="T165" s="52">
        <v>0</v>
      </c>
      <c r="U165" s="52">
        <v>2.021347708554206</v>
      </c>
      <c r="V165" s="52">
        <v>37.900269535391359</v>
      </c>
      <c r="W165" s="53">
        <v>0.16575318246110324</v>
      </c>
      <c r="X165" s="53">
        <v>0.13500000000000001</v>
      </c>
      <c r="Y165" s="61">
        <f t="shared" si="14"/>
        <v>32.889752835427203</v>
      </c>
      <c r="Z165" s="61">
        <f t="shared" si="15"/>
        <v>0</v>
      </c>
      <c r="AA165" s="52">
        <f t="shared" si="16"/>
        <v>108.94806427274328</v>
      </c>
      <c r="AB165" s="52">
        <v>56.597735839517767</v>
      </c>
    </row>
    <row r="166" spans="1:28">
      <c r="A166" s="46" t="s">
        <v>311</v>
      </c>
      <c r="B166" s="46" t="s">
        <v>312</v>
      </c>
      <c r="C166" s="49">
        <v>123.24156979054993</v>
      </c>
      <c r="D166" s="47">
        <v>1.1622749324186683</v>
      </c>
      <c r="E166" s="47">
        <v>5.7002005381228606</v>
      </c>
      <c r="F166" s="48">
        <f t="shared" si="12"/>
        <v>6.8624754705415292</v>
      </c>
      <c r="G166" s="49">
        <v>0</v>
      </c>
      <c r="H166" s="47">
        <f t="shared" si="13"/>
        <v>6.8624754705415292</v>
      </c>
      <c r="I166" s="47">
        <v>2.021347708554206</v>
      </c>
      <c r="J166" s="47">
        <v>0</v>
      </c>
      <c r="K166" s="50">
        <v>0</v>
      </c>
      <c r="L166" s="48">
        <v>0</v>
      </c>
      <c r="M166" s="49">
        <v>0</v>
      </c>
      <c r="N166" s="51">
        <v>0.24809999999999999</v>
      </c>
      <c r="O166" s="52">
        <v>0</v>
      </c>
      <c r="P166" s="52">
        <v>0</v>
      </c>
      <c r="Q166" s="52">
        <v>124.22192342919872</v>
      </c>
      <c r="R166" s="49">
        <v>0</v>
      </c>
      <c r="S166" s="52">
        <v>123.86818758020175</v>
      </c>
      <c r="T166" s="52">
        <v>0</v>
      </c>
      <c r="U166" s="52">
        <v>1.2633423178463787</v>
      </c>
      <c r="V166" s="52">
        <v>22.992830184804092</v>
      </c>
      <c r="W166" s="53">
        <v>0.18562336814621408</v>
      </c>
      <c r="X166" s="53">
        <v>0.13500000000000001</v>
      </c>
      <c r="Y166" s="61">
        <f t="shared" si="14"/>
        <v>17.985547641173618</v>
      </c>
      <c r="Z166" s="61">
        <f t="shared" si="15"/>
        <v>0</v>
      </c>
      <c r="AA166" s="52">
        <f t="shared" si="16"/>
        <v>30.819459202784202</v>
      </c>
      <c r="AB166" s="52">
        <v>51.008709425365389</v>
      </c>
    </row>
    <row r="167" spans="1:28">
      <c r="A167" s="46" t="s">
        <v>313</v>
      </c>
      <c r="B167" s="46" t="s">
        <v>314</v>
      </c>
      <c r="C167" s="49">
        <v>560.19630394871251</v>
      </c>
      <c r="D167" s="47">
        <v>20.385291640769168</v>
      </c>
      <c r="E167" s="47">
        <v>63.288396754832185</v>
      </c>
      <c r="F167" s="48">
        <f t="shared" si="12"/>
        <v>83.673688395601346</v>
      </c>
      <c r="G167" s="49">
        <v>7.8630425862758617</v>
      </c>
      <c r="H167" s="47">
        <f t="shared" si="13"/>
        <v>91.536730981877213</v>
      </c>
      <c r="I167" s="47">
        <v>5.1645433953559969</v>
      </c>
      <c r="J167" s="47">
        <v>0</v>
      </c>
      <c r="K167" s="50">
        <v>0</v>
      </c>
      <c r="L167" s="48">
        <v>0</v>
      </c>
      <c r="M167" s="49">
        <v>1.4856905657873414</v>
      </c>
      <c r="N167" s="51">
        <v>0.55049999999999999</v>
      </c>
      <c r="O167" s="52">
        <v>0</v>
      </c>
      <c r="P167" s="52">
        <v>0</v>
      </c>
      <c r="Q167" s="52">
        <v>555.53709748049516</v>
      </c>
      <c r="R167" s="49">
        <v>0</v>
      </c>
      <c r="S167" s="52">
        <v>559.65054006740297</v>
      </c>
      <c r="T167" s="52">
        <v>3.032021562831309</v>
      </c>
      <c r="U167" s="52">
        <v>4.2953638806776873</v>
      </c>
      <c r="V167" s="52">
        <v>69.989164408689376</v>
      </c>
      <c r="W167" s="53">
        <v>0.12505869180481816</v>
      </c>
      <c r="X167" s="53">
        <v>0.12505869180481816</v>
      </c>
      <c r="Y167" s="61">
        <f t="shared" si="14"/>
        <v>77.316549852198378</v>
      </c>
      <c r="Z167" s="61">
        <f t="shared" si="15"/>
        <v>0</v>
      </c>
      <c r="AA167" s="52">
        <f t="shared" si="16"/>
        <v>305.8231721630126</v>
      </c>
      <c r="AB167" s="52">
        <v>152.20748245413171</v>
      </c>
    </row>
    <row r="168" spans="1:28">
      <c r="A168" s="46" t="s">
        <v>315</v>
      </c>
      <c r="B168" s="46" t="s">
        <v>316</v>
      </c>
      <c r="C168" s="49">
        <v>202.94330993884228</v>
      </c>
      <c r="D168" s="47">
        <v>0</v>
      </c>
      <c r="E168" s="47">
        <v>0</v>
      </c>
      <c r="F168" s="48">
        <f t="shared" si="12"/>
        <v>0</v>
      </c>
      <c r="G168" s="49">
        <v>0</v>
      </c>
      <c r="H168" s="47">
        <f t="shared" si="13"/>
        <v>0</v>
      </c>
      <c r="I168" s="47">
        <v>0</v>
      </c>
      <c r="J168" s="47">
        <v>0</v>
      </c>
      <c r="K168" s="50">
        <v>0</v>
      </c>
      <c r="L168" s="48">
        <v>0</v>
      </c>
      <c r="M168" s="49">
        <v>0</v>
      </c>
      <c r="N168" s="51">
        <v>0.44290000000000002</v>
      </c>
      <c r="O168" s="52">
        <v>0</v>
      </c>
      <c r="P168" s="52">
        <v>0</v>
      </c>
      <c r="Q168" s="52">
        <v>216.78954174243859</v>
      </c>
      <c r="R168" s="49">
        <v>10.15</v>
      </c>
      <c r="S168" s="52">
        <v>202.9433099388423</v>
      </c>
      <c r="T168" s="52">
        <v>0</v>
      </c>
      <c r="U168" s="52">
        <v>1.010673854277103</v>
      </c>
      <c r="V168" s="52">
        <v>30.572884091882365</v>
      </c>
      <c r="W168" s="53">
        <v>0.15064741035856571</v>
      </c>
      <c r="X168" s="53">
        <v>0.13500000000000001</v>
      </c>
      <c r="Y168" s="61">
        <f t="shared" si="14"/>
        <v>28.408020696020813</v>
      </c>
      <c r="Z168" s="61">
        <f t="shared" si="15"/>
        <v>0</v>
      </c>
      <c r="AA168" s="52">
        <f t="shared" si="16"/>
        <v>96.01608803772605</v>
      </c>
      <c r="AB168" s="52">
        <v>98.843902948300666</v>
      </c>
    </row>
    <row r="169" spans="1:28">
      <c r="A169" s="46" t="s">
        <v>317</v>
      </c>
      <c r="B169" s="46" t="s">
        <v>318</v>
      </c>
      <c r="C169" s="49">
        <v>203.54971425140855</v>
      </c>
      <c r="D169" s="47">
        <v>0</v>
      </c>
      <c r="E169" s="47">
        <v>0</v>
      </c>
      <c r="F169" s="48">
        <f t="shared" si="12"/>
        <v>0</v>
      </c>
      <c r="G169" s="49">
        <v>0</v>
      </c>
      <c r="H169" s="47">
        <f t="shared" si="13"/>
        <v>0</v>
      </c>
      <c r="I169" s="47">
        <v>0</v>
      </c>
      <c r="J169" s="47">
        <v>0</v>
      </c>
      <c r="K169" s="50">
        <v>0</v>
      </c>
      <c r="L169" s="48">
        <v>0</v>
      </c>
      <c r="M169" s="49">
        <v>0</v>
      </c>
      <c r="N169" s="51">
        <v>0.45540000000000003</v>
      </c>
      <c r="O169" s="52">
        <v>0</v>
      </c>
      <c r="P169" s="52">
        <v>0</v>
      </c>
      <c r="Q169" s="52">
        <v>217.15338432997837</v>
      </c>
      <c r="R169" s="49">
        <v>10.18</v>
      </c>
      <c r="S169" s="52">
        <v>203.54971425140855</v>
      </c>
      <c r="T169" s="52">
        <v>3.032021562831309</v>
      </c>
      <c r="U169" s="52">
        <v>2.021347708554206</v>
      </c>
      <c r="V169" s="52">
        <v>28.804204846897434</v>
      </c>
      <c r="W169" s="53">
        <v>0.14150943396226415</v>
      </c>
      <c r="X169" s="53">
        <v>0.13500000000000001</v>
      </c>
      <c r="Y169" s="61">
        <f t="shared" si="14"/>
        <v>32.53258069532567</v>
      </c>
      <c r="Z169" s="61">
        <f t="shared" si="15"/>
        <v>0</v>
      </c>
      <c r="AA169" s="52">
        <f t="shared" si="16"/>
        <v>98.891651223872159</v>
      </c>
      <c r="AB169" s="52">
        <v>86.513681926120015</v>
      </c>
    </row>
    <row r="170" spans="1:28">
      <c r="A170" s="46" t="s">
        <v>319</v>
      </c>
      <c r="B170" s="46" t="s">
        <v>320</v>
      </c>
      <c r="C170" s="49">
        <v>4604.6098666093967</v>
      </c>
      <c r="D170" s="47">
        <v>158.15024471728105</v>
      </c>
      <c r="E170" s="47">
        <v>517.47512012841946</v>
      </c>
      <c r="F170" s="48">
        <f t="shared" si="12"/>
        <v>675.62536484570046</v>
      </c>
      <c r="G170" s="49">
        <v>0</v>
      </c>
      <c r="H170" s="47">
        <f t="shared" si="13"/>
        <v>675.62536484570046</v>
      </c>
      <c r="I170" s="47">
        <v>73.668017238258031</v>
      </c>
      <c r="J170" s="47">
        <v>7.0545035028541792</v>
      </c>
      <c r="K170" s="50">
        <v>53.161444734975618</v>
      </c>
      <c r="L170" s="48">
        <v>0</v>
      </c>
      <c r="M170" s="49">
        <v>59.265914814809321</v>
      </c>
      <c r="N170" s="51">
        <v>0.6734</v>
      </c>
      <c r="O170" s="52">
        <v>812.5817788387908</v>
      </c>
      <c r="P170" s="52">
        <v>87.928625322107962</v>
      </c>
      <c r="Q170" s="52">
        <v>4447.126666635937</v>
      </c>
      <c r="R170" s="49">
        <v>230.23</v>
      </c>
      <c r="S170" s="52">
        <v>4625.2478267137349</v>
      </c>
      <c r="T170" s="52">
        <v>32.594231800436575</v>
      </c>
      <c r="U170" s="52">
        <v>85.654609149984481</v>
      </c>
      <c r="V170" s="52">
        <v>628.38646889678876</v>
      </c>
      <c r="W170" s="53">
        <v>0.13586006467966083</v>
      </c>
      <c r="X170" s="53">
        <v>0.13500000000000001</v>
      </c>
      <c r="Y170" s="61">
        <f t="shared" si="14"/>
        <v>742.65729755677523</v>
      </c>
      <c r="Z170" s="61">
        <f t="shared" si="15"/>
        <v>900.51040416089882</v>
      </c>
      <c r="AA170" s="52">
        <f t="shared" si="16"/>
        <v>2994.69509731264</v>
      </c>
      <c r="AB170" s="52">
        <v>1232.7593270159537</v>
      </c>
    </row>
    <row r="171" spans="1:28">
      <c r="A171" s="46" t="s">
        <v>321</v>
      </c>
      <c r="B171" s="46" t="s">
        <v>322</v>
      </c>
      <c r="C171" s="49">
        <v>1743.4528255821735</v>
      </c>
      <c r="D171" s="47">
        <v>2.7490328836337201</v>
      </c>
      <c r="E171" s="47">
        <v>5.7204140152084033</v>
      </c>
      <c r="F171" s="48">
        <f t="shared" si="12"/>
        <v>8.4694468988421239</v>
      </c>
      <c r="G171" s="49">
        <v>0</v>
      </c>
      <c r="H171" s="47">
        <f t="shared" si="13"/>
        <v>8.4694468988421239</v>
      </c>
      <c r="I171" s="47">
        <v>2.0415611856397482</v>
      </c>
      <c r="J171" s="47">
        <v>1.0915277626192712</v>
      </c>
      <c r="K171" s="50">
        <v>0.20213477085542061</v>
      </c>
      <c r="L171" s="48">
        <v>0</v>
      </c>
      <c r="M171" s="49">
        <v>1586.4547490587684</v>
      </c>
      <c r="N171" s="51">
        <v>0.18859999999999999</v>
      </c>
      <c r="O171" s="52">
        <v>8.5907277613553745</v>
      </c>
      <c r="P171" s="52">
        <v>0</v>
      </c>
      <c r="Q171" s="52">
        <v>1739.0867145316968</v>
      </c>
      <c r="R171" s="49">
        <v>0</v>
      </c>
      <c r="S171" s="52">
        <v>1745.0092633177603</v>
      </c>
      <c r="T171" s="52">
        <v>0</v>
      </c>
      <c r="U171" s="52">
        <v>1.2633423178463787</v>
      </c>
      <c r="V171" s="52">
        <v>284.75735844257377</v>
      </c>
      <c r="W171" s="53">
        <v>0.16318386637167118</v>
      </c>
      <c r="X171" s="53">
        <v>0.13500000000000001</v>
      </c>
      <c r="Y171" s="61">
        <f t="shared" si="14"/>
        <v>236.83959286574404</v>
      </c>
      <c r="Z171" s="61">
        <f t="shared" si="15"/>
        <v>8.5907277613553745</v>
      </c>
      <c r="AA171" s="52">
        <f t="shared" si="16"/>
        <v>327.99175436067799</v>
      </c>
      <c r="AB171" s="52">
        <v>47.703805921879265</v>
      </c>
    </row>
    <row r="172" spans="1:28">
      <c r="A172" s="46" t="s">
        <v>323</v>
      </c>
      <c r="B172" s="46" t="s">
        <v>324</v>
      </c>
      <c r="C172" s="49">
        <v>737.0440149701202</v>
      </c>
      <c r="D172" s="47">
        <v>0</v>
      </c>
      <c r="E172" s="47">
        <v>0</v>
      </c>
      <c r="F172" s="48">
        <f t="shared" si="12"/>
        <v>0</v>
      </c>
      <c r="G172" s="49">
        <v>0</v>
      </c>
      <c r="H172" s="47">
        <f t="shared" si="13"/>
        <v>0</v>
      </c>
      <c r="I172" s="47">
        <v>0</v>
      </c>
      <c r="J172" s="47">
        <v>0</v>
      </c>
      <c r="K172" s="50">
        <v>0</v>
      </c>
      <c r="L172" s="48">
        <v>0</v>
      </c>
      <c r="M172" s="49">
        <v>0.12128086251325236</v>
      </c>
      <c r="N172" s="51">
        <v>0.65090000000000003</v>
      </c>
      <c r="O172" s="52">
        <v>25.266846356927573</v>
      </c>
      <c r="P172" s="52">
        <v>0</v>
      </c>
      <c r="Q172" s="52">
        <v>747.96939933485567</v>
      </c>
      <c r="R172" s="49">
        <v>36.85</v>
      </c>
      <c r="S172" s="52">
        <v>737.04401497012009</v>
      </c>
      <c r="T172" s="52">
        <v>10.612075469909581</v>
      </c>
      <c r="U172" s="52">
        <v>19.960808621972784</v>
      </c>
      <c r="V172" s="52">
        <v>103.08873313626451</v>
      </c>
      <c r="W172" s="53">
        <v>0.13986781120587993</v>
      </c>
      <c r="X172" s="53">
        <v>0.13500000000000001</v>
      </c>
      <c r="Y172" s="61">
        <f t="shared" si="14"/>
        <v>130.07382611284859</v>
      </c>
      <c r="Z172" s="61">
        <f t="shared" si="15"/>
        <v>25.266846356927573</v>
      </c>
      <c r="AA172" s="52">
        <f t="shared" si="16"/>
        <v>486.85328202705756</v>
      </c>
      <c r="AB172" s="52">
        <v>309.56940156507665</v>
      </c>
    </row>
    <row r="173" spans="1:28">
      <c r="A173" s="46" t="s">
        <v>325</v>
      </c>
      <c r="B173" s="46" t="s">
        <v>326</v>
      </c>
      <c r="C173" s="49">
        <v>2347.8256837013387</v>
      </c>
      <c r="D173" s="47">
        <v>83.168351468462816</v>
      </c>
      <c r="E173" s="47">
        <v>136.94630725454746</v>
      </c>
      <c r="F173" s="48">
        <f t="shared" si="12"/>
        <v>220.11465872301028</v>
      </c>
      <c r="G173" s="49">
        <v>0</v>
      </c>
      <c r="H173" s="47">
        <f t="shared" si="13"/>
        <v>220.11465872301028</v>
      </c>
      <c r="I173" s="47">
        <v>65.643266835297837</v>
      </c>
      <c r="J173" s="47">
        <v>1.8596398918698696</v>
      </c>
      <c r="K173" s="50">
        <v>0</v>
      </c>
      <c r="L173" s="48">
        <v>0</v>
      </c>
      <c r="M173" s="49">
        <v>54.535961176792483</v>
      </c>
      <c r="N173" s="51">
        <v>0.56899999999999995</v>
      </c>
      <c r="O173" s="52">
        <v>318.36226409728744</v>
      </c>
      <c r="P173" s="52">
        <v>40.93229109822267</v>
      </c>
      <c r="Q173" s="52">
        <v>2280.403630882513</v>
      </c>
      <c r="R173" s="49">
        <v>117.39</v>
      </c>
      <c r="S173" s="52">
        <v>2364.1783866635415</v>
      </c>
      <c r="T173" s="52">
        <v>19.708140158403509</v>
      </c>
      <c r="U173" s="52">
        <v>36.636927217544986</v>
      </c>
      <c r="V173" s="52">
        <v>328.97433956719703</v>
      </c>
      <c r="W173" s="53">
        <v>0.13914954193937273</v>
      </c>
      <c r="X173" s="53">
        <v>0.13500000000000001</v>
      </c>
      <c r="Y173" s="61">
        <f t="shared" si="14"/>
        <v>375.50914957552658</v>
      </c>
      <c r="Z173" s="61">
        <f t="shared" si="15"/>
        <v>359.2945551955101</v>
      </c>
      <c r="AA173" s="52">
        <f t="shared" si="16"/>
        <v>1297.5496659721498</v>
      </c>
      <c r="AB173" s="52">
        <v>676.11048829575361</v>
      </c>
    </row>
    <row r="174" spans="1:28">
      <c r="A174" s="46" t="s">
        <v>327</v>
      </c>
      <c r="B174" s="46" t="s">
        <v>328</v>
      </c>
      <c r="C174" s="49">
        <v>316.65422528355913</v>
      </c>
      <c r="D174" s="47">
        <v>0</v>
      </c>
      <c r="E174" s="47">
        <v>0</v>
      </c>
      <c r="F174" s="48">
        <f t="shared" si="12"/>
        <v>0</v>
      </c>
      <c r="G174" s="49">
        <v>0</v>
      </c>
      <c r="H174" s="47">
        <f t="shared" si="13"/>
        <v>0</v>
      </c>
      <c r="I174" s="47">
        <v>0</v>
      </c>
      <c r="J174" s="47">
        <v>0</v>
      </c>
      <c r="K174" s="50">
        <v>0</v>
      </c>
      <c r="L174" s="48">
        <v>0</v>
      </c>
      <c r="M174" s="49">
        <v>0</v>
      </c>
      <c r="N174" s="51">
        <v>0.8034</v>
      </c>
      <c r="O174" s="52">
        <v>6.0640431256626179</v>
      </c>
      <c r="P174" s="52">
        <v>0</v>
      </c>
      <c r="Q174" s="52">
        <v>298.58337676908457</v>
      </c>
      <c r="R174" s="49">
        <v>15.83</v>
      </c>
      <c r="S174" s="52">
        <v>316.65422528355913</v>
      </c>
      <c r="T174" s="52">
        <v>1.010673854277103</v>
      </c>
      <c r="U174" s="52">
        <v>4.042695417108412</v>
      </c>
      <c r="V174" s="52">
        <v>45.227654978900361</v>
      </c>
      <c r="W174" s="53">
        <v>0.14282978519676998</v>
      </c>
      <c r="X174" s="53">
        <v>0.13500000000000001</v>
      </c>
      <c r="Y174" s="61">
        <f t="shared" si="14"/>
        <v>47.801689684666002</v>
      </c>
      <c r="Z174" s="61">
        <f t="shared" si="15"/>
        <v>6.0640431256626179</v>
      </c>
      <c r="AA174" s="52">
        <f t="shared" si="16"/>
        <v>239.88188489628254</v>
      </c>
      <c r="AB174" s="52">
        <v>132.87329162181072</v>
      </c>
    </row>
    <row r="175" spans="1:28">
      <c r="A175" s="46" t="s">
        <v>329</v>
      </c>
      <c r="B175" s="46" t="s">
        <v>330</v>
      </c>
      <c r="C175" s="49">
        <v>135.43029647313182</v>
      </c>
      <c r="D175" s="47">
        <v>0</v>
      </c>
      <c r="E175" s="47">
        <v>0</v>
      </c>
      <c r="F175" s="48">
        <f t="shared" si="12"/>
        <v>0</v>
      </c>
      <c r="G175" s="49">
        <v>0</v>
      </c>
      <c r="H175" s="47">
        <f t="shared" si="13"/>
        <v>0</v>
      </c>
      <c r="I175" s="47">
        <v>0</v>
      </c>
      <c r="J175" s="47">
        <v>0</v>
      </c>
      <c r="K175" s="50">
        <v>0</v>
      </c>
      <c r="L175" s="48">
        <v>0</v>
      </c>
      <c r="M175" s="49">
        <v>0</v>
      </c>
      <c r="N175" s="51">
        <v>1</v>
      </c>
      <c r="O175" s="52">
        <v>0</v>
      </c>
      <c r="P175" s="52">
        <v>0</v>
      </c>
      <c r="Q175" s="52">
        <v>142.50501345307151</v>
      </c>
      <c r="R175" s="49">
        <v>0</v>
      </c>
      <c r="S175" s="52">
        <v>135.43029647313179</v>
      </c>
      <c r="T175" s="52">
        <v>1.010673854277103</v>
      </c>
      <c r="U175" s="52">
        <v>3.032021562831309</v>
      </c>
      <c r="V175" s="52">
        <v>27.540862529051058</v>
      </c>
      <c r="W175" s="53">
        <v>0.20335820895522391</v>
      </c>
      <c r="X175" s="53">
        <v>0.13500000000000001</v>
      </c>
      <c r="Y175" s="61">
        <f t="shared" si="14"/>
        <v>22.325785440981203</v>
      </c>
      <c r="Z175" s="61">
        <f t="shared" si="15"/>
        <v>0</v>
      </c>
      <c r="AA175" s="52">
        <f t="shared" si="16"/>
        <v>142.50501345307151</v>
      </c>
      <c r="AB175" s="52">
        <v>66.704474382288794</v>
      </c>
    </row>
    <row r="176" spans="1:28">
      <c r="A176" s="46" t="s">
        <v>331</v>
      </c>
      <c r="B176" s="46" t="s">
        <v>332</v>
      </c>
      <c r="C176" s="49">
        <v>5472.5462524469431</v>
      </c>
      <c r="D176" s="47">
        <v>9.075851211408386</v>
      </c>
      <c r="E176" s="47">
        <v>118.47118919836201</v>
      </c>
      <c r="F176" s="48">
        <f t="shared" si="12"/>
        <v>127.5470404097704</v>
      </c>
      <c r="G176" s="49">
        <v>0</v>
      </c>
      <c r="H176" s="47">
        <f t="shared" si="13"/>
        <v>127.5470404097704</v>
      </c>
      <c r="I176" s="47">
        <v>116.77325712317649</v>
      </c>
      <c r="J176" s="47">
        <v>12.875984903490293</v>
      </c>
      <c r="K176" s="50">
        <v>0</v>
      </c>
      <c r="L176" s="48">
        <v>0</v>
      </c>
      <c r="M176" s="49">
        <v>3661.1458236417193</v>
      </c>
      <c r="N176" s="51">
        <v>0.4461</v>
      </c>
      <c r="O176" s="52">
        <v>254.43714281426065</v>
      </c>
      <c r="P176" s="52">
        <v>32.341563336867296</v>
      </c>
      <c r="Q176" s="52">
        <v>5422.2551214581144</v>
      </c>
      <c r="R176" s="49">
        <v>273.63</v>
      </c>
      <c r="S176" s="52">
        <v>5422.7200314310821</v>
      </c>
      <c r="T176" s="52">
        <v>30.067547164743814</v>
      </c>
      <c r="U176" s="52">
        <v>23.245498648373371</v>
      </c>
      <c r="V176" s="52">
        <v>866.40016157904654</v>
      </c>
      <c r="W176" s="53">
        <v>0.15977224650308922</v>
      </c>
      <c r="X176" s="53">
        <v>0.13500000000000001</v>
      </c>
      <c r="Y176" s="61">
        <f t="shared" si="14"/>
        <v>785.38025005631334</v>
      </c>
      <c r="Z176" s="61">
        <f t="shared" si="15"/>
        <v>286.77870615112795</v>
      </c>
      <c r="AA176" s="52">
        <f t="shared" si="16"/>
        <v>2418.8680096824646</v>
      </c>
      <c r="AB176" s="52">
        <v>585.96848723277878</v>
      </c>
    </row>
    <row r="177" spans="1:28">
      <c r="A177" s="46" t="s">
        <v>333</v>
      </c>
      <c r="B177" s="46" t="s">
        <v>334</v>
      </c>
      <c r="C177" s="49">
        <v>1145.0631566803295</v>
      </c>
      <c r="D177" s="47">
        <v>9.6014016156324793</v>
      </c>
      <c r="E177" s="47">
        <v>70.191299179544799</v>
      </c>
      <c r="F177" s="48">
        <f t="shared" si="12"/>
        <v>79.792700795177282</v>
      </c>
      <c r="G177" s="49">
        <v>0</v>
      </c>
      <c r="H177" s="47">
        <f t="shared" si="13"/>
        <v>79.792700795177282</v>
      </c>
      <c r="I177" s="47">
        <v>33.685759563055839</v>
      </c>
      <c r="J177" s="47">
        <v>1.4957973043301125</v>
      </c>
      <c r="K177" s="50">
        <v>0</v>
      </c>
      <c r="L177" s="48">
        <v>0</v>
      </c>
      <c r="M177" s="49">
        <v>90.657444728656131</v>
      </c>
      <c r="N177" s="51">
        <v>0.59189999999999998</v>
      </c>
      <c r="O177" s="52">
        <v>100.81471696414101</v>
      </c>
      <c r="P177" s="52">
        <v>31.330889482590194</v>
      </c>
      <c r="Q177" s="52">
        <v>1120.716023530794</v>
      </c>
      <c r="R177" s="49">
        <v>57.25</v>
      </c>
      <c r="S177" s="52">
        <v>1145.0631566803295</v>
      </c>
      <c r="T177" s="52">
        <v>11.875417787755961</v>
      </c>
      <c r="U177" s="52">
        <v>13.644097032740891</v>
      </c>
      <c r="V177" s="52">
        <v>158.42312665793588</v>
      </c>
      <c r="W177" s="53">
        <v>0.13835317793057184</v>
      </c>
      <c r="X177" s="53">
        <v>0.13500000000000001</v>
      </c>
      <c r="Y177" s="61">
        <f t="shared" si="14"/>
        <v>180.10304097234135</v>
      </c>
      <c r="Z177" s="61">
        <f t="shared" si="15"/>
        <v>132.14560644673122</v>
      </c>
      <c r="AA177" s="52">
        <f t="shared" si="16"/>
        <v>663.35181432787692</v>
      </c>
      <c r="AB177" s="52">
        <v>305.82990830425138</v>
      </c>
    </row>
    <row r="178" spans="1:28">
      <c r="A178" s="46" t="s">
        <v>335</v>
      </c>
      <c r="B178" s="46" t="s">
        <v>336</v>
      </c>
      <c r="C178" s="49">
        <v>973.01614646673818</v>
      </c>
      <c r="D178" s="47">
        <v>0</v>
      </c>
      <c r="E178" s="47">
        <v>66.593300258318322</v>
      </c>
      <c r="F178" s="48">
        <f t="shared" si="12"/>
        <v>66.593300258318322</v>
      </c>
      <c r="G178" s="49">
        <v>0</v>
      </c>
      <c r="H178" s="47">
        <f t="shared" si="13"/>
        <v>66.593300258318322</v>
      </c>
      <c r="I178" s="47">
        <v>12.774917518062582</v>
      </c>
      <c r="J178" s="47">
        <v>3.7597067379108231</v>
      </c>
      <c r="K178" s="50">
        <v>0</v>
      </c>
      <c r="L178" s="48">
        <v>0</v>
      </c>
      <c r="M178" s="49">
        <v>16.575051210144487</v>
      </c>
      <c r="N178" s="51">
        <v>0.9073</v>
      </c>
      <c r="O178" s="52">
        <v>395.93148241305511</v>
      </c>
      <c r="P178" s="52">
        <v>118.50150941399032</v>
      </c>
      <c r="Q178" s="52">
        <v>966.06271034931171</v>
      </c>
      <c r="R178" s="49">
        <v>48.65</v>
      </c>
      <c r="S178" s="52">
        <v>973.01614646673818</v>
      </c>
      <c r="T178" s="52">
        <v>14.149433959879442</v>
      </c>
      <c r="U178" s="52">
        <v>12.128086251325236</v>
      </c>
      <c r="V178" s="52">
        <v>100.56204850057175</v>
      </c>
      <c r="W178" s="53">
        <v>0.10335085277437314</v>
      </c>
      <c r="X178" s="53">
        <v>0.10335085277437314</v>
      </c>
      <c r="Y178" s="61">
        <f t="shared" si="14"/>
        <v>126.83956871177642</v>
      </c>
      <c r="Z178" s="61">
        <f t="shared" si="15"/>
        <v>514.43299182704538</v>
      </c>
      <c r="AA178" s="52">
        <f t="shared" si="16"/>
        <v>876.50869709993049</v>
      </c>
      <c r="AB178" s="52">
        <v>282.58440965587801</v>
      </c>
    </row>
    <row r="179" spans="1:28">
      <c r="A179" s="46" t="s">
        <v>337</v>
      </c>
      <c r="B179" s="46" t="s">
        <v>338</v>
      </c>
      <c r="C179" s="49">
        <v>309.36726679422122</v>
      </c>
      <c r="D179" s="47">
        <v>0</v>
      </c>
      <c r="E179" s="47">
        <v>9.0051040416089876</v>
      </c>
      <c r="F179" s="48">
        <f t="shared" si="12"/>
        <v>9.0051040416089876</v>
      </c>
      <c r="G179" s="49">
        <v>0</v>
      </c>
      <c r="H179" s="47">
        <f t="shared" si="13"/>
        <v>9.0051040416089876</v>
      </c>
      <c r="I179" s="47">
        <v>9.4396937989481415</v>
      </c>
      <c r="J179" s="47">
        <v>0.58619083548071971</v>
      </c>
      <c r="K179" s="50">
        <v>0</v>
      </c>
      <c r="L179" s="48">
        <v>0</v>
      </c>
      <c r="M179" s="49">
        <v>0</v>
      </c>
      <c r="N179" s="51">
        <v>0.72289999999999999</v>
      </c>
      <c r="O179" s="52">
        <v>45.227654978900361</v>
      </c>
      <c r="P179" s="52">
        <v>13.138760105602339</v>
      </c>
      <c r="Q179" s="52">
        <v>311.90405816845674</v>
      </c>
      <c r="R179" s="49">
        <v>15.47</v>
      </c>
      <c r="S179" s="52">
        <v>309.36726679422122</v>
      </c>
      <c r="T179" s="52">
        <v>2.021347708554206</v>
      </c>
      <c r="U179" s="52">
        <v>5.3060377349547903</v>
      </c>
      <c r="V179" s="52">
        <v>49.017681932439494</v>
      </c>
      <c r="W179" s="53">
        <v>0.15844495262985953</v>
      </c>
      <c r="X179" s="53">
        <v>0.13500000000000001</v>
      </c>
      <c r="Y179" s="61">
        <f t="shared" si="14"/>
        <v>49.091966460728862</v>
      </c>
      <c r="Z179" s="61">
        <f t="shared" si="15"/>
        <v>58.366415084502698</v>
      </c>
      <c r="AA179" s="52">
        <f t="shared" si="16"/>
        <v>225.47544364997736</v>
      </c>
      <c r="AB179" s="52">
        <v>70.747169799397213</v>
      </c>
    </row>
    <row r="180" spans="1:28">
      <c r="A180" s="46" t="s">
        <v>339</v>
      </c>
      <c r="B180" s="46" t="s">
        <v>340</v>
      </c>
      <c r="C180" s="49">
        <v>704.86415944993712</v>
      </c>
      <c r="D180" s="47">
        <v>0</v>
      </c>
      <c r="E180" s="47">
        <v>30.694164954395617</v>
      </c>
      <c r="F180" s="48">
        <f t="shared" si="12"/>
        <v>30.694164954395617</v>
      </c>
      <c r="G180" s="49">
        <v>0</v>
      </c>
      <c r="H180" s="47">
        <f t="shared" si="13"/>
        <v>30.694164954395617</v>
      </c>
      <c r="I180" s="47">
        <v>9.813643125030671</v>
      </c>
      <c r="J180" s="47">
        <v>0.75800539070782724</v>
      </c>
      <c r="K180" s="50">
        <v>0</v>
      </c>
      <c r="L180" s="48">
        <v>0</v>
      </c>
      <c r="M180" s="49">
        <v>32.068681396212476</v>
      </c>
      <c r="N180" s="51">
        <v>0.39369999999999999</v>
      </c>
      <c r="O180" s="52">
        <v>21.224150939819161</v>
      </c>
      <c r="P180" s="52">
        <v>0</v>
      </c>
      <c r="Q180" s="52">
        <v>698.13307158045166</v>
      </c>
      <c r="R180" s="49">
        <v>35.24</v>
      </c>
      <c r="S180" s="52">
        <v>706.37006349281012</v>
      </c>
      <c r="T180" s="52">
        <v>8.5907277613553745</v>
      </c>
      <c r="U180" s="52">
        <v>7.5800539070782724</v>
      </c>
      <c r="V180" s="52">
        <v>74.537196752936339</v>
      </c>
      <c r="W180" s="53">
        <v>0.10552145483681731</v>
      </c>
      <c r="X180" s="53">
        <v>0.10552145483681731</v>
      </c>
      <c r="Y180" s="61">
        <f t="shared" si="14"/>
        <v>90.707978421369987</v>
      </c>
      <c r="Z180" s="61">
        <f t="shared" si="15"/>
        <v>21.224150939819161</v>
      </c>
      <c r="AA180" s="52">
        <f t="shared" si="16"/>
        <v>274.85499028122382</v>
      </c>
      <c r="AB180" s="52">
        <v>227.28033634983493</v>
      </c>
    </row>
    <row r="181" spans="1:28">
      <c r="A181" s="46" t="s">
        <v>341</v>
      </c>
      <c r="B181" s="46" t="s">
        <v>342</v>
      </c>
      <c r="C181" s="49">
        <v>1131.8132224507563</v>
      </c>
      <c r="D181" s="47">
        <v>5.0634760099282854</v>
      </c>
      <c r="E181" s="47">
        <v>62.368683547440028</v>
      </c>
      <c r="F181" s="48">
        <f t="shared" si="12"/>
        <v>67.432159557368308</v>
      </c>
      <c r="G181" s="49">
        <v>0</v>
      </c>
      <c r="H181" s="47">
        <f t="shared" si="13"/>
        <v>67.432159557368308</v>
      </c>
      <c r="I181" s="47">
        <v>37.152370883226304</v>
      </c>
      <c r="J181" s="47">
        <v>1.2936625334746918</v>
      </c>
      <c r="K181" s="50">
        <v>0</v>
      </c>
      <c r="L181" s="48">
        <v>0</v>
      </c>
      <c r="M181" s="49">
        <v>56.921151472886436</v>
      </c>
      <c r="N181" s="51">
        <v>0.70389999999999997</v>
      </c>
      <c r="O181" s="52">
        <v>139.22032342667094</v>
      </c>
      <c r="P181" s="52">
        <v>44.469649588192532</v>
      </c>
      <c r="Q181" s="52">
        <v>1129.7110208338602</v>
      </c>
      <c r="R181" s="49">
        <v>56.59</v>
      </c>
      <c r="S181" s="52">
        <v>1131.8233291892991</v>
      </c>
      <c r="T181" s="52">
        <v>12.128086251325236</v>
      </c>
      <c r="U181" s="52">
        <v>6.0640431256626179</v>
      </c>
      <c r="V181" s="52">
        <v>116.98549863257468</v>
      </c>
      <c r="W181" s="53">
        <v>0.10336021145311512</v>
      </c>
      <c r="X181" s="53">
        <v>0.10336021145311512</v>
      </c>
      <c r="Y181" s="61">
        <f t="shared" si="14"/>
        <v>135.17762800956254</v>
      </c>
      <c r="Z181" s="61">
        <f t="shared" si="15"/>
        <v>183.68997301486348</v>
      </c>
      <c r="AA181" s="52">
        <f t="shared" si="16"/>
        <v>795.20358756495409</v>
      </c>
      <c r="AB181" s="52">
        <v>291.47833957351651</v>
      </c>
    </row>
    <row r="182" spans="1:28">
      <c r="A182" s="46" t="s">
        <v>343</v>
      </c>
      <c r="B182" s="46" t="s">
        <v>344</v>
      </c>
      <c r="C182" s="49">
        <v>561.98519667078324</v>
      </c>
      <c r="D182" s="47">
        <v>5.5283859828957533</v>
      </c>
      <c r="E182" s="47">
        <v>26.348267381004074</v>
      </c>
      <c r="F182" s="48">
        <f t="shared" si="12"/>
        <v>31.876653363899827</v>
      </c>
      <c r="G182" s="49">
        <v>0</v>
      </c>
      <c r="H182" s="47">
        <f t="shared" si="13"/>
        <v>31.876653363899827</v>
      </c>
      <c r="I182" s="47">
        <v>20.294330993884227</v>
      </c>
      <c r="J182" s="47">
        <v>2.1931622637813133</v>
      </c>
      <c r="K182" s="50">
        <v>0</v>
      </c>
      <c r="L182" s="48">
        <v>0</v>
      </c>
      <c r="M182" s="49">
        <v>15.867579512150517</v>
      </c>
      <c r="N182" s="51">
        <v>0.73089999999999999</v>
      </c>
      <c r="O182" s="52">
        <v>68.473153627273732</v>
      </c>
      <c r="P182" s="52">
        <v>21.47681940338844</v>
      </c>
      <c r="Q182" s="52">
        <v>555.89083332949212</v>
      </c>
      <c r="R182" s="49">
        <v>0</v>
      </c>
      <c r="S182" s="52">
        <v>561.98519667078313</v>
      </c>
      <c r="T182" s="52">
        <v>6.0640431256626179</v>
      </c>
      <c r="U182" s="52">
        <v>4.2953638806776873</v>
      </c>
      <c r="V182" s="52">
        <v>76.305875997921277</v>
      </c>
      <c r="W182" s="53">
        <v>0.13577915655066991</v>
      </c>
      <c r="X182" s="53">
        <v>0.13500000000000001</v>
      </c>
      <c r="Y182" s="61">
        <f t="shared" si="14"/>
        <v>86.227408556896037</v>
      </c>
      <c r="Z182" s="61">
        <f t="shared" si="15"/>
        <v>89.949973030662164</v>
      </c>
      <c r="AA182" s="52">
        <f t="shared" si="16"/>
        <v>406.30061008052581</v>
      </c>
      <c r="AB182" s="52">
        <v>158.67579512150516</v>
      </c>
    </row>
    <row r="183" spans="1:28">
      <c r="A183" s="46" t="s">
        <v>345</v>
      </c>
      <c r="B183" s="46" t="s">
        <v>346</v>
      </c>
      <c r="C183" s="49">
        <v>1059.9138844574832</v>
      </c>
      <c r="D183" s="47">
        <v>0</v>
      </c>
      <c r="E183" s="47">
        <v>70.575355244170098</v>
      </c>
      <c r="F183" s="48">
        <f t="shared" si="12"/>
        <v>70.575355244170098</v>
      </c>
      <c r="G183" s="49">
        <v>0</v>
      </c>
      <c r="H183" s="47">
        <f t="shared" si="13"/>
        <v>70.575355244170098</v>
      </c>
      <c r="I183" s="47">
        <v>14.957973043301125</v>
      </c>
      <c r="J183" s="47">
        <v>0.30320215628313091</v>
      </c>
      <c r="K183" s="50">
        <v>6.2661778965180384</v>
      </c>
      <c r="L183" s="48">
        <v>0</v>
      </c>
      <c r="M183" s="49">
        <v>35.434225330955229</v>
      </c>
      <c r="N183" s="51">
        <v>0.64239999999999997</v>
      </c>
      <c r="O183" s="52">
        <v>47.501671151023842</v>
      </c>
      <c r="P183" s="52">
        <v>6.0640431256626179</v>
      </c>
      <c r="Q183" s="52">
        <v>1036.8300936257945</v>
      </c>
      <c r="R183" s="49">
        <v>53</v>
      </c>
      <c r="S183" s="52">
        <v>1059.9138844574834</v>
      </c>
      <c r="T183" s="52">
        <v>11.117412397048133</v>
      </c>
      <c r="U183" s="52">
        <v>33.604905654713676</v>
      </c>
      <c r="V183" s="52">
        <v>233.21299187444151</v>
      </c>
      <c r="W183" s="53">
        <v>0.22003013197040203</v>
      </c>
      <c r="X183" s="53">
        <v>0.13500000000000001</v>
      </c>
      <c r="Y183" s="61">
        <f t="shared" si="14"/>
        <v>187.81069245352208</v>
      </c>
      <c r="Z183" s="61">
        <f t="shared" si="15"/>
        <v>53.565714276686464</v>
      </c>
      <c r="AA183" s="52">
        <f t="shared" si="16"/>
        <v>666.05965214521029</v>
      </c>
      <c r="AB183" s="52">
        <v>281.73544361828522</v>
      </c>
    </row>
    <row r="184" spans="1:28">
      <c r="A184" s="46" t="s">
        <v>347</v>
      </c>
      <c r="B184" s="46" t="s">
        <v>348</v>
      </c>
      <c r="C184" s="49">
        <v>551.46408184775851</v>
      </c>
      <c r="D184" s="47">
        <v>0</v>
      </c>
      <c r="E184" s="47">
        <v>39.032224252181713</v>
      </c>
      <c r="F184" s="48">
        <f t="shared" si="12"/>
        <v>39.032224252181713</v>
      </c>
      <c r="G184" s="49">
        <v>0</v>
      </c>
      <c r="H184" s="47">
        <f t="shared" si="13"/>
        <v>39.032224252181713</v>
      </c>
      <c r="I184" s="47">
        <v>12.087659297154152</v>
      </c>
      <c r="J184" s="47">
        <v>0</v>
      </c>
      <c r="K184" s="50">
        <v>2.021347708554206</v>
      </c>
      <c r="L184" s="48">
        <v>0</v>
      </c>
      <c r="M184" s="49">
        <v>6.1651105110903286</v>
      </c>
      <c r="N184" s="51">
        <v>0.66849999999999998</v>
      </c>
      <c r="O184" s="52">
        <v>69.736495945120112</v>
      </c>
      <c r="P184" s="52">
        <v>16.170781668433648</v>
      </c>
      <c r="Q184" s="52">
        <v>541.8727869706687</v>
      </c>
      <c r="R184" s="49">
        <v>27.57</v>
      </c>
      <c r="S184" s="52">
        <v>551.89867160509755</v>
      </c>
      <c r="T184" s="52">
        <v>0</v>
      </c>
      <c r="U184" s="52">
        <v>5.0533692713855149</v>
      </c>
      <c r="V184" s="52">
        <v>85.907277613553759</v>
      </c>
      <c r="W184" s="53">
        <v>0.1556576995623272</v>
      </c>
      <c r="X184" s="53">
        <v>0.13500000000000001</v>
      </c>
      <c r="Y184" s="61">
        <f t="shared" si="14"/>
        <v>79.559689938073689</v>
      </c>
      <c r="Z184" s="61">
        <f t="shared" si="15"/>
        <v>85.907277613553759</v>
      </c>
      <c r="AA184" s="52">
        <f t="shared" si="16"/>
        <v>362.24195808989202</v>
      </c>
      <c r="AB184" s="52">
        <v>148.36692180787873</v>
      </c>
    </row>
    <row r="185" spans="1:28">
      <c r="A185" s="46" t="s">
        <v>349</v>
      </c>
      <c r="B185" s="46" t="s">
        <v>350</v>
      </c>
      <c r="C185" s="49">
        <v>552.28272766972293</v>
      </c>
      <c r="D185" s="47">
        <v>2.1022016168963744</v>
      </c>
      <c r="E185" s="47">
        <v>41.882324521243149</v>
      </c>
      <c r="F185" s="48">
        <f t="shared" si="12"/>
        <v>43.984526138139522</v>
      </c>
      <c r="G185" s="49">
        <v>0</v>
      </c>
      <c r="H185" s="47">
        <f t="shared" si="13"/>
        <v>43.984526138139522</v>
      </c>
      <c r="I185" s="47">
        <v>9.4599072760336842</v>
      </c>
      <c r="J185" s="47">
        <v>0</v>
      </c>
      <c r="K185" s="50">
        <v>0</v>
      </c>
      <c r="L185" s="48">
        <v>0</v>
      </c>
      <c r="M185" s="49">
        <v>26.762643661257684</v>
      </c>
      <c r="N185" s="51">
        <v>0.70199999999999996</v>
      </c>
      <c r="O185" s="52">
        <v>90.707978421370001</v>
      </c>
      <c r="P185" s="52">
        <v>26.277520211204678</v>
      </c>
      <c r="Q185" s="52">
        <v>565.31031365135482</v>
      </c>
      <c r="R185" s="49">
        <v>0</v>
      </c>
      <c r="S185" s="52">
        <v>553.01041284480254</v>
      </c>
      <c r="T185" s="52">
        <v>17.686792449849303</v>
      </c>
      <c r="U185" s="52">
        <v>8.8433962249246516</v>
      </c>
      <c r="V185" s="52">
        <v>74.537196752936339</v>
      </c>
      <c r="W185" s="53">
        <v>0.13478443628122883</v>
      </c>
      <c r="X185" s="53">
        <v>0.13478443628122883</v>
      </c>
      <c r="Y185" s="61">
        <f t="shared" si="14"/>
        <v>101.06738542771029</v>
      </c>
      <c r="Z185" s="61">
        <f t="shared" si="15"/>
        <v>116.98549863257468</v>
      </c>
      <c r="AA185" s="52">
        <f t="shared" si="16"/>
        <v>396.84784018325104</v>
      </c>
      <c r="AB185" s="52">
        <v>154.22883016268591</v>
      </c>
    </row>
    <row r="186" spans="1:28">
      <c r="A186" s="46" t="s">
        <v>351</v>
      </c>
      <c r="B186" s="46" t="s">
        <v>352</v>
      </c>
      <c r="C186" s="49">
        <v>332.81490021345002</v>
      </c>
      <c r="D186" s="47">
        <v>2.4862576815216735</v>
      </c>
      <c r="E186" s="47">
        <v>9.8944970333728381</v>
      </c>
      <c r="F186" s="48">
        <f t="shared" si="12"/>
        <v>12.380754714894511</v>
      </c>
      <c r="G186" s="49">
        <v>0</v>
      </c>
      <c r="H186" s="47">
        <f t="shared" si="13"/>
        <v>12.380754714894511</v>
      </c>
      <c r="I186" s="47">
        <v>9.2072388124644071</v>
      </c>
      <c r="J186" s="47">
        <v>2.0718814012680609</v>
      </c>
      <c r="K186" s="50">
        <v>0</v>
      </c>
      <c r="L186" s="48">
        <v>0</v>
      </c>
      <c r="M186" s="49">
        <v>0</v>
      </c>
      <c r="N186" s="51">
        <v>0.45889999999999997</v>
      </c>
      <c r="O186" s="52">
        <v>21.224150939819161</v>
      </c>
      <c r="P186" s="52">
        <v>0</v>
      </c>
      <c r="Q186" s="52">
        <v>335.79638808356748</v>
      </c>
      <c r="R186" s="49">
        <v>16.64</v>
      </c>
      <c r="S186" s="52">
        <v>332.81490021345002</v>
      </c>
      <c r="T186" s="52">
        <v>0</v>
      </c>
      <c r="U186" s="52">
        <v>3.032021562831309</v>
      </c>
      <c r="V186" s="52">
        <v>47.754339614593114</v>
      </c>
      <c r="W186" s="53">
        <v>0.14348618281202549</v>
      </c>
      <c r="X186" s="53">
        <v>0.13500000000000001</v>
      </c>
      <c r="Y186" s="61">
        <f t="shared" si="14"/>
        <v>47.962033091647065</v>
      </c>
      <c r="Z186" s="61">
        <f t="shared" si="15"/>
        <v>21.224150939819161</v>
      </c>
      <c r="AA186" s="52">
        <f t="shared" si="16"/>
        <v>154.09696249154911</v>
      </c>
      <c r="AB186" s="52">
        <v>93.113382194549487</v>
      </c>
    </row>
    <row r="187" spans="1:28">
      <c r="A187" s="46" t="s">
        <v>353</v>
      </c>
      <c r="B187" s="46" t="s">
        <v>354</v>
      </c>
      <c r="C187" s="49">
        <v>354.25129266266737</v>
      </c>
      <c r="D187" s="47">
        <v>7.3172787049662258</v>
      </c>
      <c r="E187" s="47">
        <v>20.870415090822174</v>
      </c>
      <c r="F187" s="48">
        <f t="shared" si="12"/>
        <v>28.187693795788398</v>
      </c>
      <c r="G187" s="49">
        <v>0</v>
      </c>
      <c r="H187" s="47">
        <f t="shared" si="13"/>
        <v>28.187693795788398</v>
      </c>
      <c r="I187" s="47">
        <v>8.0853908342168239</v>
      </c>
      <c r="J187" s="47">
        <v>0</v>
      </c>
      <c r="K187" s="50">
        <v>0</v>
      </c>
      <c r="L187" s="48">
        <v>0</v>
      </c>
      <c r="M187" s="49">
        <v>0</v>
      </c>
      <c r="N187" s="51">
        <v>0.41570000000000001</v>
      </c>
      <c r="O187" s="52">
        <v>5.3060377349547903</v>
      </c>
      <c r="P187" s="52">
        <v>4.042695417108412</v>
      </c>
      <c r="Q187" s="52">
        <v>358.61740371314443</v>
      </c>
      <c r="R187" s="49">
        <v>17.71</v>
      </c>
      <c r="S187" s="52">
        <v>354.79705654397702</v>
      </c>
      <c r="T187" s="52">
        <v>0.25266846356927575</v>
      </c>
      <c r="U187" s="52">
        <v>6.3167115892318932</v>
      </c>
      <c r="V187" s="52">
        <v>47.754339614593114</v>
      </c>
      <c r="W187" s="53">
        <v>0.13459621136590227</v>
      </c>
      <c r="X187" s="53">
        <v>0.13459621136590227</v>
      </c>
      <c r="Y187" s="61">
        <f t="shared" si="14"/>
        <v>54.323719667394286</v>
      </c>
      <c r="Z187" s="61">
        <f t="shared" si="15"/>
        <v>9.3487331520632022</v>
      </c>
      <c r="AA187" s="52">
        <f t="shared" si="16"/>
        <v>149.07725472355415</v>
      </c>
      <c r="AB187" s="52">
        <v>98.237498635734411</v>
      </c>
    </row>
    <row r="188" spans="1:28">
      <c r="A188" s="46" t="s">
        <v>355</v>
      </c>
      <c r="B188" s="46" t="s">
        <v>356</v>
      </c>
      <c r="C188" s="49">
        <v>70.599999999999994</v>
      </c>
      <c r="D188" s="47">
        <v>0</v>
      </c>
      <c r="E188" s="47">
        <v>0</v>
      </c>
      <c r="F188" s="48">
        <f t="shared" si="12"/>
        <v>0</v>
      </c>
      <c r="G188" s="49">
        <v>0</v>
      </c>
      <c r="H188" s="47">
        <f t="shared" si="13"/>
        <v>0</v>
      </c>
      <c r="I188" s="47">
        <v>3</v>
      </c>
      <c r="J188" s="47">
        <v>1</v>
      </c>
      <c r="K188" s="50">
        <v>0</v>
      </c>
      <c r="L188" s="48">
        <v>0</v>
      </c>
      <c r="M188" s="49">
        <v>0</v>
      </c>
      <c r="N188" s="51">
        <v>0.70589999999999997</v>
      </c>
      <c r="O188" s="52">
        <v>0</v>
      </c>
      <c r="P188" s="52">
        <v>0</v>
      </c>
      <c r="Q188" s="52">
        <v>66.34</v>
      </c>
      <c r="R188" s="49">
        <v>0</v>
      </c>
      <c r="S188" s="52">
        <v>70.599999999999994</v>
      </c>
      <c r="T188" s="52">
        <v>0</v>
      </c>
      <c r="U188" s="52">
        <v>0</v>
      </c>
      <c r="V188" s="52">
        <v>8.25</v>
      </c>
      <c r="W188" s="53">
        <v>0.11685552407932012</v>
      </c>
      <c r="X188" s="53">
        <v>0.11685552407932012</v>
      </c>
      <c r="Y188" s="61">
        <f t="shared" si="14"/>
        <v>8.25</v>
      </c>
      <c r="Z188" s="61">
        <f t="shared" si="15"/>
        <v>0</v>
      </c>
      <c r="AA188" s="52">
        <f t="shared" si="16"/>
        <v>46.829405999999999</v>
      </c>
      <c r="AB188" s="52">
        <v>16.600000000000001</v>
      </c>
    </row>
    <row r="189" spans="1:28">
      <c r="A189" s="46" t="s">
        <v>357</v>
      </c>
      <c r="B189" s="46" t="s">
        <v>358</v>
      </c>
      <c r="C189" s="49">
        <v>1123.3235620748287</v>
      </c>
      <c r="D189" s="47">
        <v>39.072651206352795</v>
      </c>
      <c r="E189" s="47">
        <v>98.823689471215133</v>
      </c>
      <c r="F189" s="48">
        <f t="shared" si="12"/>
        <v>137.89634067756793</v>
      </c>
      <c r="G189" s="49">
        <v>0</v>
      </c>
      <c r="H189" s="47">
        <f t="shared" si="13"/>
        <v>137.89634067756793</v>
      </c>
      <c r="I189" s="47">
        <v>13.239827491030049</v>
      </c>
      <c r="J189" s="47">
        <v>0.17181455522710751</v>
      </c>
      <c r="K189" s="50">
        <v>0</v>
      </c>
      <c r="L189" s="48">
        <v>0</v>
      </c>
      <c r="M189" s="49">
        <v>42.25627384732568</v>
      </c>
      <c r="N189" s="51">
        <v>0.60260000000000002</v>
      </c>
      <c r="O189" s="52">
        <v>0</v>
      </c>
      <c r="P189" s="52">
        <v>0</v>
      </c>
      <c r="Q189" s="52">
        <v>1127.3157237992236</v>
      </c>
      <c r="R189" s="49">
        <v>56.17</v>
      </c>
      <c r="S189" s="52">
        <v>1123.3336688133718</v>
      </c>
      <c r="T189" s="52">
        <v>5.5587061985240664</v>
      </c>
      <c r="U189" s="52">
        <v>16.170781668433648</v>
      </c>
      <c r="V189" s="52">
        <v>169.54053905498404</v>
      </c>
      <c r="W189" s="53">
        <v>0.15092625082098482</v>
      </c>
      <c r="X189" s="53">
        <v>0.13500000000000001</v>
      </c>
      <c r="Y189" s="61">
        <f t="shared" si="14"/>
        <v>173.37953315676293</v>
      </c>
      <c r="Z189" s="61">
        <f t="shared" si="15"/>
        <v>0</v>
      </c>
      <c r="AA189" s="52">
        <f t="shared" si="16"/>
        <v>679.32045516141216</v>
      </c>
      <c r="AB189" s="52">
        <v>287.43564415640805</v>
      </c>
    </row>
    <row r="190" spans="1:28">
      <c r="A190" s="46" t="s">
        <v>359</v>
      </c>
      <c r="B190" s="46" t="s">
        <v>360</v>
      </c>
      <c r="C190" s="49">
        <v>249.78804308458601</v>
      </c>
      <c r="D190" s="47">
        <v>0</v>
      </c>
      <c r="E190" s="47">
        <v>5.7204140152084033</v>
      </c>
      <c r="F190" s="48">
        <f t="shared" si="12"/>
        <v>5.7204140152084033</v>
      </c>
      <c r="G190" s="49">
        <v>0</v>
      </c>
      <c r="H190" s="47">
        <f t="shared" si="13"/>
        <v>5.7204140152084033</v>
      </c>
      <c r="I190" s="47">
        <v>5.3161444734975616</v>
      </c>
      <c r="J190" s="47">
        <v>0.23245498648373369</v>
      </c>
      <c r="K190" s="50">
        <v>0</v>
      </c>
      <c r="L190" s="48">
        <v>0</v>
      </c>
      <c r="M190" s="49">
        <v>34.96931535798776</v>
      </c>
      <c r="N190" s="51">
        <v>0.52569999999999995</v>
      </c>
      <c r="O190" s="52">
        <v>0</v>
      </c>
      <c r="P190" s="52">
        <v>0</v>
      </c>
      <c r="Q190" s="52">
        <v>248.89865009282215</v>
      </c>
      <c r="R190" s="49">
        <v>12.49</v>
      </c>
      <c r="S190" s="52">
        <v>249.78804308458601</v>
      </c>
      <c r="T190" s="52">
        <v>0</v>
      </c>
      <c r="U190" s="52">
        <v>2.7793530992620332</v>
      </c>
      <c r="V190" s="52">
        <v>41.6902964889305</v>
      </c>
      <c r="W190" s="53">
        <v>0.16690269067367997</v>
      </c>
      <c r="X190" s="53">
        <v>0.13500000000000001</v>
      </c>
      <c r="Y190" s="61">
        <f t="shared" si="14"/>
        <v>36.500738915681147</v>
      </c>
      <c r="Z190" s="61">
        <f t="shared" si="15"/>
        <v>0</v>
      </c>
      <c r="AA190" s="52">
        <f t="shared" si="16"/>
        <v>130.8460203537966</v>
      </c>
      <c r="AB190" s="52">
        <v>58.8212183189274</v>
      </c>
    </row>
    <row r="191" spans="1:28">
      <c r="A191" s="46" t="s">
        <v>361</v>
      </c>
      <c r="B191" s="46" t="s">
        <v>362</v>
      </c>
      <c r="C191" s="49">
        <v>272.33617677350821</v>
      </c>
      <c r="D191" s="47">
        <v>5.7709477079222582</v>
      </c>
      <c r="E191" s="47">
        <v>20.890628567907722</v>
      </c>
      <c r="F191" s="48">
        <f t="shared" si="12"/>
        <v>26.661576275829979</v>
      </c>
      <c r="G191" s="49">
        <v>0</v>
      </c>
      <c r="H191" s="47">
        <f t="shared" si="13"/>
        <v>26.661576275829979</v>
      </c>
      <c r="I191" s="47">
        <v>2.6176452825776968</v>
      </c>
      <c r="J191" s="47">
        <v>0</v>
      </c>
      <c r="K191" s="50">
        <v>0</v>
      </c>
      <c r="L191" s="48">
        <v>0</v>
      </c>
      <c r="M191" s="49">
        <v>0</v>
      </c>
      <c r="N191" s="51">
        <v>0.48359999999999997</v>
      </c>
      <c r="O191" s="52">
        <v>0</v>
      </c>
      <c r="P191" s="52">
        <v>0</v>
      </c>
      <c r="Q191" s="52">
        <v>269.38500911901906</v>
      </c>
      <c r="R191" s="49">
        <v>0</v>
      </c>
      <c r="S191" s="52">
        <v>272.33617677350816</v>
      </c>
      <c r="T191" s="52">
        <v>0</v>
      </c>
      <c r="U191" s="52">
        <v>5.5587061985240664</v>
      </c>
      <c r="V191" s="52">
        <v>48.512345005300944</v>
      </c>
      <c r="W191" s="53">
        <v>0.17813404586951681</v>
      </c>
      <c r="X191" s="53">
        <v>0.13500000000000001</v>
      </c>
      <c r="Y191" s="61">
        <f t="shared" si="14"/>
        <v>42.324090062947668</v>
      </c>
      <c r="Z191" s="61">
        <f t="shared" si="15"/>
        <v>0</v>
      </c>
      <c r="AA191" s="52">
        <f t="shared" si="16"/>
        <v>130.2745904099576</v>
      </c>
      <c r="AB191" s="52">
        <v>85.098738530132081</v>
      </c>
    </row>
    <row r="192" spans="1:28">
      <c r="A192" s="46" t="s">
        <v>363</v>
      </c>
      <c r="B192" s="46" t="s">
        <v>364</v>
      </c>
      <c r="C192" s="49">
        <v>3397.6530430931361</v>
      </c>
      <c r="D192" s="47">
        <v>6.8422619934559865</v>
      </c>
      <c r="E192" s="47">
        <v>237.18494012175054</v>
      </c>
      <c r="F192" s="48">
        <f t="shared" si="12"/>
        <v>244.02720211520653</v>
      </c>
      <c r="G192" s="49">
        <v>0</v>
      </c>
      <c r="H192" s="47">
        <f t="shared" si="13"/>
        <v>244.02720211520653</v>
      </c>
      <c r="I192" s="47">
        <v>153.54157194177748</v>
      </c>
      <c r="J192" s="47">
        <v>3.2038361180584163</v>
      </c>
      <c r="K192" s="50">
        <v>16.575051210144487</v>
      </c>
      <c r="L192" s="48">
        <v>0</v>
      </c>
      <c r="M192" s="49">
        <v>0</v>
      </c>
      <c r="N192" s="51">
        <v>0.23069999999999999</v>
      </c>
      <c r="O192" s="52">
        <v>107.13142855337291</v>
      </c>
      <c r="P192" s="52">
        <v>46.238328833177462</v>
      </c>
      <c r="Q192" s="52">
        <v>3250.9335196677293</v>
      </c>
      <c r="R192" s="49">
        <v>169.88</v>
      </c>
      <c r="S192" s="52">
        <v>3431.6622182895612</v>
      </c>
      <c r="T192" s="52">
        <v>31.330889482590194</v>
      </c>
      <c r="U192" s="52">
        <v>51.544366568132254</v>
      </c>
      <c r="V192" s="52">
        <v>403.0061993929948</v>
      </c>
      <c r="W192" s="53">
        <v>0.11743760712960398</v>
      </c>
      <c r="X192" s="53">
        <v>0.11743760712960398</v>
      </c>
      <c r="Y192" s="61">
        <f t="shared" si="14"/>
        <v>485.88145544371724</v>
      </c>
      <c r="Z192" s="61">
        <f t="shared" si="15"/>
        <v>153.36975738655036</v>
      </c>
      <c r="AA192" s="52">
        <f t="shared" si="16"/>
        <v>749.99036298734507</v>
      </c>
      <c r="AB192" s="52">
        <v>1036.365183652827</v>
      </c>
    </row>
    <row r="193" spans="1:28">
      <c r="A193" s="46" t="s">
        <v>365</v>
      </c>
      <c r="B193" s="46" t="s">
        <v>366</v>
      </c>
      <c r="C193" s="49">
        <v>23494.649966929759</v>
      </c>
      <c r="D193" s="47">
        <v>313.38974873424405</v>
      </c>
      <c r="E193" s="47">
        <v>1320.6172051682622</v>
      </c>
      <c r="F193" s="48">
        <f t="shared" si="12"/>
        <v>1634.0069539025062</v>
      </c>
      <c r="G193" s="49">
        <v>0</v>
      </c>
      <c r="H193" s="47">
        <f t="shared" si="13"/>
        <v>1634.0069539025062</v>
      </c>
      <c r="I193" s="47">
        <v>717.54811632111489</v>
      </c>
      <c r="J193" s="47">
        <v>35.969882473722102</v>
      </c>
      <c r="K193" s="50">
        <v>72.768517507951415</v>
      </c>
      <c r="L193" s="48">
        <v>0</v>
      </c>
      <c r="M193" s="49">
        <v>306.88100911269953</v>
      </c>
      <c r="N193" s="51">
        <v>0.36080000000000001</v>
      </c>
      <c r="O193" s="52">
        <v>1369.7157410090438</v>
      </c>
      <c r="P193" s="52">
        <v>507.35827484710569</v>
      </c>
      <c r="Q193" s="52">
        <v>23065.91201120687</v>
      </c>
      <c r="R193" s="49">
        <v>1174.73</v>
      </c>
      <c r="S193" s="52">
        <v>23531.044332422283</v>
      </c>
      <c r="T193" s="52">
        <v>133.15628030100831</v>
      </c>
      <c r="U193" s="52">
        <v>280.46199456189606</v>
      </c>
      <c r="V193" s="52">
        <v>2644.6808081796094</v>
      </c>
      <c r="W193" s="53">
        <v>0.11239113618666011</v>
      </c>
      <c r="X193" s="53">
        <v>0.11239113618666011</v>
      </c>
      <c r="Y193" s="61">
        <f t="shared" si="14"/>
        <v>3058.2990830425138</v>
      </c>
      <c r="Z193" s="61">
        <f t="shared" si="15"/>
        <v>1877.0740158561493</v>
      </c>
      <c r="AA193" s="52">
        <f t="shared" si="16"/>
        <v>8322.1810536434386</v>
      </c>
      <c r="AB193" s="52">
        <v>6997.4711772573219</v>
      </c>
    </row>
    <row r="194" spans="1:28">
      <c r="A194" s="46" t="s">
        <v>367</v>
      </c>
      <c r="B194" s="46" t="s">
        <v>368</v>
      </c>
      <c r="C194" s="49">
        <v>28813.189737461962</v>
      </c>
      <c r="D194" s="47">
        <v>322.73848188630728</v>
      </c>
      <c r="E194" s="47">
        <v>1593.670960378307</v>
      </c>
      <c r="F194" s="48">
        <f t="shared" si="12"/>
        <v>1916.4094422646142</v>
      </c>
      <c r="G194" s="49">
        <v>0</v>
      </c>
      <c r="H194" s="47">
        <f t="shared" si="13"/>
        <v>1916.4094422646142</v>
      </c>
      <c r="I194" s="47">
        <v>330.83397945906688</v>
      </c>
      <c r="J194" s="47">
        <v>16.190995145519189</v>
      </c>
      <c r="K194" s="50">
        <v>331.04622096846509</v>
      </c>
      <c r="L194" s="48">
        <v>22.073116977411928</v>
      </c>
      <c r="M194" s="49">
        <v>34.54483233919138</v>
      </c>
      <c r="N194" s="51">
        <v>0.57699999999999996</v>
      </c>
      <c r="O194" s="52">
        <v>3190.6973579528139</v>
      </c>
      <c r="P194" s="52">
        <v>701.40765486830946</v>
      </c>
      <c r="Q194" s="52">
        <v>28534.536849099219</v>
      </c>
      <c r="R194" s="49">
        <v>1440.66</v>
      </c>
      <c r="S194" s="52">
        <v>29043.774977315279</v>
      </c>
      <c r="T194" s="52">
        <v>230.93897570231803</v>
      </c>
      <c r="U194" s="52">
        <v>369.9066306654197</v>
      </c>
      <c r="V194" s="52">
        <v>4062.6562257303849</v>
      </c>
      <c r="W194" s="53">
        <v>0.13988044697714169</v>
      </c>
      <c r="X194" s="53">
        <v>0.13500000000000001</v>
      </c>
      <c r="Y194" s="61">
        <f t="shared" si="14"/>
        <v>4521.755228305301</v>
      </c>
      <c r="Z194" s="61">
        <f t="shared" si="15"/>
        <v>3892.1050128211236</v>
      </c>
      <c r="AA194" s="52">
        <f t="shared" si="16"/>
        <v>16464.427761930248</v>
      </c>
      <c r="AB194" s="52">
        <v>9003.0826939004328</v>
      </c>
    </row>
    <row r="195" spans="1:28">
      <c r="A195" s="46" t="s">
        <v>369</v>
      </c>
      <c r="B195" s="46" t="s">
        <v>370</v>
      </c>
      <c r="C195" s="49">
        <v>184.65011317642671</v>
      </c>
      <c r="D195" s="47">
        <v>0</v>
      </c>
      <c r="E195" s="47">
        <v>0</v>
      </c>
      <c r="F195" s="48">
        <f t="shared" si="12"/>
        <v>0</v>
      </c>
      <c r="G195" s="49">
        <v>0</v>
      </c>
      <c r="H195" s="47">
        <f t="shared" si="13"/>
        <v>0</v>
      </c>
      <c r="I195" s="47">
        <v>0</v>
      </c>
      <c r="J195" s="47">
        <v>0</v>
      </c>
      <c r="K195" s="50">
        <v>0</v>
      </c>
      <c r="L195" s="48">
        <v>0</v>
      </c>
      <c r="M195" s="49">
        <v>0</v>
      </c>
      <c r="N195" s="51">
        <v>0.3034</v>
      </c>
      <c r="O195" s="52">
        <v>0</v>
      </c>
      <c r="P195" s="52">
        <v>0</v>
      </c>
      <c r="Q195" s="52">
        <v>177.04984579226291</v>
      </c>
      <c r="R195" s="49">
        <v>9.23</v>
      </c>
      <c r="S195" s="52">
        <v>185.6607870307038</v>
      </c>
      <c r="T195" s="52">
        <v>0</v>
      </c>
      <c r="U195" s="52">
        <v>0</v>
      </c>
      <c r="V195" s="52">
        <v>25.014177893358298</v>
      </c>
      <c r="W195" s="53">
        <v>0.1347305389221557</v>
      </c>
      <c r="X195" s="53">
        <v>0.1347305389221557</v>
      </c>
      <c r="Y195" s="61">
        <f t="shared" si="14"/>
        <v>25.014177893358298</v>
      </c>
      <c r="Z195" s="61">
        <f t="shared" si="15"/>
        <v>0</v>
      </c>
      <c r="AA195" s="52">
        <f t="shared" si="16"/>
        <v>53.716923213372567</v>
      </c>
      <c r="AB195" s="52">
        <v>83.279525592433288</v>
      </c>
    </row>
    <row r="196" spans="1:28">
      <c r="A196" s="46" t="s">
        <v>371</v>
      </c>
      <c r="B196" s="46" t="s">
        <v>372</v>
      </c>
      <c r="C196" s="49">
        <v>5681.2706168322493</v>
      </c>
      <c r="D196" s="47">
        <v>0</v>
      </c>
      <c r="E196" s="47">
        <v>242.9255676140445</v>
      </c>
      <c r="F196" s="48">
        <f t="shared" si="12"/>
        <v>242.9255676140445</v>
      </c>
      <c r="G196" s="49">
        <v>0</v>
      </c>
      <c r="H196" s="47">
        <f t="shared" si="13"/>
        <v>242.9255676140445</v>
      </c>
      <c r="I196" s="47">
        <v>190.81522368751706</v>
      </c>
      <c r="J196" s="47">
        <v>4.7804873307306979</v>
      </c>
      <c r="K196" s="50">
        <v>0</v>
      </c>
      <c r="L196" s="48">
        <v>0</v>
      </c>
      <c r="M196" s="49">
        <v>1.6170781668433649</v>
      </c>
      <c r="N196" s="51">
        <v>0.35549999999999998</v>
      </c>
      <c r="O196" s="52">
        <v>346.40846355347708</v>
      </c>
      <c r="P196" s="52">
        <v>96.014016156324786</v>
      </c>
      <c r="Q196" s="52">
        <v>5725.3258901401896</v>
      </c>
      <c r="R196" s="49">
        <v>284.06</v>
      </c>
      <c r="S196" s="52">
        <v>5717.6245553705967</v>
      </c>
      <c r="T196" s="52">
        <v>26.277520211204678</v>
      </c>
      <c r="U196" s="52">
        <v>62.661778965180389</v>
      </c>
      <c r="V196" s="52">
        <v>529.593099641202</v>
      </c>
      <c r="W196" s="53">
        <v>9.26246721015902E-2</v>
      </c>
      <c r="X196" s="53">
        <v>9.26246721015902E-2</v>
      </c>
      <c r="Y196" s="61">
        <f t="shared" si="14"/>
        <v>618.53239881758702</v>
      </c>
      <c r="Z196" s="61">
        <f t="shared" si="15"/>
        <v>442.42247970980185</v>
      </c>
      <c r="AA196" s="52">
        <f t="shared" si="16"/>
        <v>2035.3533539448374</v>
      </c>
      <c r="AB196" s="52">
        <v>1707.8872126501624</v>
      </c>
    </row>
    <row r="197" spans="1:28">
      <c r="A197" s="46" t="s">
        <v>373</v>
      </c>
      <c r="B197" s="46" t="s">
        <v>374</v>
      </c>
      <c r="C197" s="49">
        <v>10025.642072703837</v>
      </c>
      <c r="D197" s="47">
        <v>107.55591157216931</v>
      </c>
      <c r="E197" s="47">
        <v>462.15083334529089</v>
      </c>
      <c r="F197" s="48">
        <f t="shared" si="12"/>
        <v>569.70674491746024</v>
      </c>
      <c r="G197" s="49">
        <v>0</v>
      </c>
      <c r="H197" s="47">
        <f t="shared" si="13"/>
        <v>569.70674491746024</v>
      </c>
      <c r="I197" s="47">
        <v>258.28781019905642</v>
      </c>
      <c r="J197" s="47">
        <v>15.837259296522204</v>
      </c>
      <c r="K197" s="50">
        <v>0</v>
      </c>
      <c r="L197" s="48">
        <v>0</v>
      </c>
      <c r="M197" s="49">
        <v>31.573451207616696</v>
      </c>
      <c r="N197" s="51">
        <v>0.29110000000000003</v>
      </c>
      <c r="O197" s="52">
        <v>368.13795142043477</v>
      </c>
      <c r="P197" s="52">
        <v>112.69013475189698</v>
      </c>
      <c r="Q197" s="52">
        <v>9744.2300447189191</v>
      </c>
      <c r="R197" s="49">
        <v>501.28</v>
      </c>
      <c r="S197" s="52">
        <v>10105.626801531325</v>
      </c>
      <c r="T197" s="52">
        <v>39.416280316807018</v>
      </c>
      <c r="U197" s="52">
        <v>95.256010765616963</v>
      </c>
      <c r="V197" s="52">
        <v>1129.6807006182319</v>
      </c>
      <c r="W197" s="53">
        <v>0.11178729660262629</v>
      </c>
      <c r="X197" s="53">
        <v>0.11178729660262629</v>
      </c>
      <c r="Y197" s="61">
        <f t="shared" si="14"/>
        <v>1264.3529917006558</v>
      </c>
      <c r="Z197" s="61">
        <f t="shared" si="15"/>
        <v>480.82808617233172</v>
      </c>
      <c r="AA197" s="52">
        <f t="shared" si="16"/>
        <v>2836.5453660176777</v>
      </c>
      <c r="AB197" s="52">
        <v>3015.9518485483031</v>
      </c>
    </row>
    <row r="198" spans="1:28">
      <c r="A198" s="46" t="s">
        <v>375</v>
      </c>
      <c r="B198" s="46" t="s">
        <v>376</v>
      </c>
      <c r="C198" s="49">
        <v>1537.9626175305532</v>
      </c>
      <c r="D198" s="47">
        <v>29.794665224088998</v>
      </c>
      <c r="E198" s="47">
        <v>0</v>
      </c>
      <c r="F198" s="48">
        <f t="shared" si="12"/>
        <v>29.794665224088998</v>
      </c>
      <c r="G198" s="49">
        <v>0</v>
      </c>
      <c r="H198" s="47">
        <f t="shared" si="13"/>
        <v>29.794665224088998</v>
      </c>
      <c r="I198" s="47">
        <v>0</v>
      </c>
      <c r="J198" s="47">
        <v>0</v>
      </c>
      <c r="K198" s="50">
        <v>0</v>
      </c>
      <c r="L198" s="48">
        <v>0</v>
      </c>
      <c r="M198" s="49">
        <v>0</v>
      </c>
      <c r="N198" s="51">
        <v>0.1336</v>
      </c>
      <c r="O198" s="52">
        <v>73.273854435089973</v>
      </c>
      <c r="P198" s="52">
        <v>45.985660369608183</v>
      </c>
      <c r="Q198" s="52">
        <v>1491.6535415275764</v>
      </c>
      <c r="R198" s="49">
        <v>76.900000000000006</v>
      </c>
      <c r="S198" s="52">
        <v>1538.9631846462876</v>
      </c>
      <c r="T198" s="52">
        <v>12.633423178463786</v>
      </c>
      <c r="U198" s="52">
        <v>24.003504039081196</v>
      </c>
      <c r="V198" s="52">
        <v>178.63660374347796</v>
      </c>
      <c r="W198" s="53">
        <v>0.11607594354801637</v>
      </c>
      <c r="X198" s="53">
        <v>0.11607594354801637</v>
      </c>
      <c r="Y198" s="61">
        <f t="shared" si="14"/>
        <v>215.27353096102294</v>
      </c>
      <c r="Z198" s="61">
        <f t="shared" si="15"/>
        <v>119.25951480469816</v>
      </c>
      <c r="AA198" s="52">
        <f t="shared" si="16"/>
        <v>199.2849131480842</v>
      </c>
      <c r="AB198" s="52">
        <v>632.89407428686468</v>
      </c>
    </row>
    <row r="199" spans="1:28">
      <c r="A199" s="46" t="s">
        <v>377</v>
      </c>
      <c r="B199" s="46" t="s">
        <v>378</v>
      </c>
      <c r="C199" s="49">
        <v>2724.5139359289578</v>
      </c>
      <c r="D199" s="47">
        <v>56.153039343635847</v>
      </c>
      <c r="E199" s="47">
        <v>146.1434393284691</v>
      </c>
      <c r="F199" s="48">
        <f t="shared" si="12"/>
        <v>202.29647867210494</v>
      </c>
      <c r="G199" s="49">
        <v>0</v>
      </c>
      <c r="H199" s="47">
        <f t="shared" si="13"/>
        <v>202.29647867210494</v>
      </c>
      <c r="I199" s="47">
        <v>50.099102956515992</v>
      </c>
      <c r="J199" s="47">
        <v>2.0819881398108322</v>
      </c>
      <c r="K199" s="50">
        <v>0</v>
      </c>
      <c r="L199" s="48">
        <v>0</v>
      </c>
      <c r="M199" s="49">
        <v>2.2942296492090239</v>
      </c>
      <c r="N199" s="51">
        <v>0.31490000000000001</v>
      </c>
      <c r="O199" s="52">
        <v>66.451805918719515</v>
      </c>
      <c r="P199" s="52">
        <v>11.117412397048133</v>
      </c>
      <c r="Q199" s="52">
        <v>2729.6885860628563</v>
      </c>
      <c r="R199" s="49">
        <v>136.22999999999999</v>
      </c>
      <c r="S199" s="52">
        <v>2745.20242972601</v>
      </c>
      <c r="T199" s="52">
        <v>9.8540700792017546</v>
      </c>
      <c r="U199" s="52">
        <v>42.95363880677688</v>
      </c>
      <c r="V199" s="52">
        <v>389.61477082382322</v>
      </c>
      <c r="W199" s="53">
        <v>0.14192569793940824</v>
      </c>
      <c r="X199" s="53">
        <v>0.13500000000000001</v>
      </c>
      <c r="Y199" s="61">
        <f t="shared" si="14"/>
        <v>423.41003689899003</v>
      </c>
      <c r="Z199" s="61">
        <f t="shared" si="15"/>
        <v>77.569218315767642</v>
      </c>
      <c r="AA199" s="52">
        <f t="shared" si="16"/>
        <v>859.57893575119351</v>
      </c>
      <c r="AB199" s="52">
        <v>805.93154487764741</v>
      </c>
    </row>
    <row r="200" spans="1:28">
      <c r="A200" s="46" t="s">
        <v>379</v>
      </c>
      <c r="B200" s="46" t="s">
        <v>380</v>
      </c>
      <c r="C200" s="49">
        <v>12862.411553627348</v>
      </c>
      <c r="D200" s="47">
        <v>129.89180375169329</v>
      </c>
      <c r="E200" s="47">
        <v>570.74773898736566</v>
      </c>
      <c r="F200" s="48">
        <f t="shared" si="12"/>
        <v>700.63954273905892</v>
      </c>
      <c r="G200" s="49">
        <v>0</v>
      </c>
      <c r="H200" s="47">
        <f t="shared" si="13"/>
        <v>700.63954273905892</v>
      </c>
      <c r="I200" s="47">
        <v>143.46515361463474</v>
      </c>
      <c r="J200" s="47">
        <v>4.8411277619873232</v>
      </c>
      <c r="K200" s="50">
        <v>177.87859835277013</v>
      </c>
      <c r="L200" s="48">
        <v>0</v>
      </c>
      <c r="M200" s="49">
        <v>78.9134145419562</v>
      </c>
      <c r="N200" s="51">
        <v>0.6351</v>
      </c>
      <c r="O200" s="52">
        <v>1592.3166574135757</v>
      </c>
      <c r="P200" s="52">
        <v>397.44749319447072</v>
      </c>
      <c r="Q200" s="52">
        <v>12700.491495433616</v>
      </c>
      <c r="R200" s="49">
        <v>643.12</v>
      </c>
      <c r="S200" s="52">
        <v>12948.682673828444</v>
      </c>
      <c r="T200" s="52">
        <v>202.38743931898986</v>
      </c>
      <c r="U200" s="52">
        <v>224.87493257665543</v>
      </c>
      <c r="V200" s="52">
        <v>1831.8463608772493</v>
      </c>
      <c r="W200" s="53">
        <v>0.14146970831092584</v>
      </c>
      <c r="X200" s="53">
        <v>0.13500000000000001</v>
      </c>
      <c r="Y200" s="61">
        <f t="shared" si="14"/>
        <v>2175.3345328624855</v>
      </c>
      <c r="Z200" s="61">
        <f t="shared" si="15"/>
        <v>1989.7641506080465</v>
      </c>
      <c r="AA200" s="52">
        <f t="shared" si="16"/>
        <v>8066.0821487498897</v>
      </c>
      <c r="AB200" s="52">
        <v>4883.6265975596752</v>
      </c>
    </row>
    <row r="201" spans="1:28">
      <c r="A201" s="46" t="s">
        <v>381</v>
      </c>
      <c r="B201" s="46" t="s">
        <v>382</v>
      </c>
      <c r="C201" s="49">
        <v>9371.3014992292101</v>
      </c>
      <c r="D201" s="47">
        <v>100.16788569740368</v>
      </c>
      <c r="E201" s="47">
        <v>439.32981771571389</v>
      </c>
      <c r="F201" s="48">
        <f t="shared" si="12"/>
        <v>539.49770341311751</v>
      </c>
      <c r="G201" s="49">
        <v>0</v>
      </c>
      <c r="H201" s="47">
        <f t="shared" si="13"/>
        <v>539.49770341311751</v>
      </c>
      <c r="I201" s="47">
        <v>357.79875789118</v>
      </c>
      <c r="J201" s="47">
        <v>11.329653906446325</v>
      </c>
      <c r="K201" s="50">
        <v>0</v>
      </c>
      <c r="L201" s="48">
        <v>0</v>
      </c>
      <c r="M201" s="49">
        <v>46.349502957147941</v>
      </c>
      <c r="N201" s="51">
        <v>0.2082</v>
      </c>
      <c r="O201" s="52">
        <v>193.29137463049597</v>
      </c>
      <c r="P201" s="52">
        <v>48.007008078162393</v>
      </c>
      <c r="Q201" s="52">
        <v>9163.7798367304931</v>
      </c>
      <c r="R201" s="49">
        <v>468.57</v>
      </c>
      <c r="S201" s="52">
        <v>9435.5500361456052</v>
      </c>
      <c r="T201" s="52">
        <v>54.323719667394286</v>
      </c>
      <c r="U201" s="52">
        <v>121.02819404968308</v>
      </c>
      <c r="V201" s="52">
        <v>1207.5025873975687</v>
      </c>
      <c r="W201" s="53">
        <v>0.12797373579408519</v>
      </c>
      <c r="X201" s="53">
        <v>0.12797373579408519</v>
      </c>
      <c r="Y201" s="61">
        <f t="shared" si="14"/>
        <v>1382.8545011146462</v>
      </c>
      <c r="Z201" s="61">
        <f t="shared" si="15"/>
        <v>241.29838270865835</v>
      </c>
      <c r="AA201" s="52">
        <f t="shared" si="16"/>
        <v>1907.8989620072887</v>
      </c>
      <c r="AB201" s="52">
        <v>2712.9922539901986</v>
      </c>
    </row>
    <row r="202" spans="1:28">
      <c r="A202" s="46" t="s">
        <v>383</v>
      </c>
      <c r="B202" s="46" t="s">
        <v>384</v>
      </c>
      <c r="C202" s="49">
        <v>7846.8819113459704</v>
      </c>
      <c r="D202" s="47">
        <v>85.523221548928461</v>
      </c>
      <c r="E202" s="47">
        <v>426.83788887684887</v>
      </c>
      <c r="F202" s="48">
        <f t="shared" ref="F202:F265" si="17">D202+E202</f>
        <v>512.36111042577727</v>
      </c>
      <c r="G202" s="49">
        <v>0</v>
      </c>
      <c r="H202" s="47">
        <f t="shared" ref="H202:H265" si="18">SUM(F202:G202)</f>
        <v>512.36111042577727</v>
      </c>
      <c r="I202" s="47">
        <v>132.69137032804085</v>
      </c>
      <c r="J202" s="47">
        <v>11.531788677301746</v>
      </c>
      <c r="K202" s="50">
        <v>0</v>
      </c>
      <c r="L202" s="48">
        <v>0</v>
      </c>
      <c r="M202" s="49">
        <v>0</v>
      </c>
      <c r="N202" s="51">
        <v>0.7823</v>
      </c>
      <c r="O202" s="52">
        <v>854.27207532772127</v>
      </c>
      <c r="P202" s="52">
        <v>325.94231800436569</v>
      </c>
      <c r="Q202" s="52">
        <v>7898.1129690192765</v>
      </c>
      <c r="R202" s="49">
        <v>392.34</v>
      </c>
      <c r="S202" s="52">
        <v>7909.0080331683839</v>
      </c>
      <c r="T202" s="52">
        <v>56.092398912379217</v>
      </c>
      <c r="U202" s="52">
        <v>145.53703501590283</v>
      </c>
      <c r="V202" s="52">
        <v>1024.8232882369825</v>
      </c>
      <c r="W202" s="53">
        <v>0.12957671606086785</v>
      </c>
      <c r="X202" s="53">
        <v>0.12957671606086785</v>
      </c>
      <c r="Y202" s="61">
        <f t="shared" ref="Y202:Y265" si="19">(T202+U202)+(S202*X202)</f>
        <v>1226.4527221652645</v>
      </c>
      <c r="Z202" s="61">
        <f t="shared" ref="Z202:Z265" si="20">O202+P202</f>
        <v>1180.214393332087</v>
      </c>
      <c r="AA202" s="52">
        <f t="shared" ref="AA202:AA265" si="21">Q202*N202</f>
        <v>6178.6937756637799</v>
      </c>
      <c r="AB202" s="52">
        <v>2410.962479378029</v>
      </c>
    </row>
    <row r="203" spans="1:28">
      <c r="A203" s="46" t="s">
        <v>385</v>
      </c>
      <c r="B203" s="46" t="s">
        <v>386</v>
      </c>
      <c r="C203" s="49">
        <v>20436.967394938358</v>
      </c>
      <c r="D203" s="47">
        <v>254.21479456631971</v>
      </c>
      <c r="E203" s="47">
        <v>1058.6606488781799</v>
      </c>
      <c r="F203" s="48">
        <f t="shared" si="17"/>
        <v>1312.8754434444995</v>
      </c>
      <c r="G203" s="49">
        <v>317.2606295961254</v>
      </c>
      <c r="H203" s="47">
        <f t="shared" si="18"/>
        <v>1630.136073040625</v>
      </c>
      <c r="I203" s="47">
        <v>341.51680209877588</v>
      </c>
      <c r="J203" s="47">
        <v>24.286492718278787</v>
      </c>
      <c r="K203" s="50">
        <v>218.50768729470965</v>
      </c>
      <c r="L203" s="48">
        <v>0</v>
      </c>
      <c r="M203" s="49">
        <v>290.11392987024243</v>
      </c>
      <c r="N203" s="51">
        <v>0.49569999999999997</v>
      </c>
      <c r="O203" s="52">
        <v>1068.534932434467</v>
      </c>
      <c r="P203" s="52">
        <v>280.71466302546537</v>
      </c>
      <c r="Q203" s="52">
        <v>20071.042819258786</v>
      </c>
      <c r="R203" s="49">
        <v>1021.85</v>
      </c>
      <c r="S203" s="52">
        <v>20358.256115167256</v>
      </c>
      <c r="T203" s="52">
        <v>143.76835577091791</v>
      </c>
      <c r="U203" s="52">
        <v>227.90695413948671</v>
      </c>
      <c r="V203" s="52">
        <v>2635.8374119546847</v>
      </c>
      <c r="W203" s="53">
        <v>0.12947265212912515</v>
      </c>
      <c r="X203" s="53">
        <v>0.12947265212912515</v>
      </c>
      <c r="Y203" s="61">
        <f t="shared" si="19"/>
        <v>3007.5127218650896</v>
      </c>
      <c r="Z203" s="61">
        <f t="shared" si="20"/>
        <v>1349.2495954599324</v>
      </c>
      <c r="AA203" s="52">
        <f t="shared" si="21"/>
        <v>9949.2159255065799</v>
      </c>
      <c r="AB203" s="52">
        <v>6272.9898382958663</v>
      </c>
    </row>
    <row r="204" spans="1:28">
      <c r="A204" s="46" t="s">
        <v>387</v>
      </c>
      <c r="B204" s="46" t="s">
        <v>388</v>
      </c>
      <c r="C204" s="49">
        <v>1966.9835619326409</v>
      </c>
      <c r="D204" s="47">
        <v>23.316245818172767</v>
      </c>
      <c r="E204" s="47">
        <v>119.58293043806682</v>
      </c>
      <c r="F204" s="48">
        <f t="shared" si="17"/>
        <v>142.8991762562396</v>
      </c>
      <c r="G204" s="49">
        <v>0</v>
      </c>
      <c r="H204" s="47">
        <f t="shared" si="18"/>
        <v>142.8991762562396</v>
      </c>
      <c r="I204" s="47">
        <v>41.548802149331706</v>
      </c>
      <c r="J204" s="47">
        <v>3.0522350399168512</v>
      </c>
      <c r="K204" s="50">
        <v>26.88392452377094</v>
      </c>
      <c r="L204" s="48">
        <v>0</v>
      </c>
      <c r="M204" s="49">
        <v>70.4742878587424</v>
      </c>
      <c r="N204" s="51">
        <v>0.41880000000000001</v>
      </c>
      <c r="O204" s="52">
        <v>14.654770887017992</v>
      </c>
      <c r="P204" s="52">
        <v>2.021347708554206</v>
      </c>
      <c r="Q204" s="52">
        <v>1932.9036395664168</v>
      </c>
      <c r="R204" s="49">
        <v>98.35</v>
      </c>
      <c r="S204" s="52">
        <v>2000.1336643529296</v>
      </c>
      <c r="T204" s="52">
        <v>13.138760105602339</v>
      </c>
      <c r="U204" s="52">
        <v>24.003504039081196</v>
      </c>
      <c r="V204" s="52">
        <v>219.56889484170063</v>
      </c>
      <c r="W204" s="53">
        <v>0.10977711077761103</v>
      </c>
      <c r="X204" s="53">
        <v>0.10977711077761103</v>
      </c>
      <c r="Y204" s="61">
        <f t="shared" si="19"/>
        <v>256.71115898638413</v>
      </c>
      <c r="Z204" s="61">
        <f t="shared" si="20"/>
        <v>16.676118595572198</v>
      </c>
      <c r="AA204" s="52">
        <f t="shared" si="21"/>
        <v>809.50004425041539</v>
      </c>
      <c r="AB204" s="52">
        <v>546.97668993476816</v>
      </c>
    </row>
    <row r="205" spans="1:28">
      <c r="A205" s="46" t="s">
        <v>389</v>
      </c>
      <c r="B205" s="46" t="s">
        <v>390</v>
      </c>
      <c r="C205" s="49">
        <v>3981.1150591673086</v>
      </c>
      <c r="D205" s="47">
        <v>30.006906733487188</v>
      </c>
      <c r="E205" s="47">
        <v>265.32210022482508</v>
      </c>
      <c r="F205" s="48">
        <f t="shared" si="17"/>
        <v>295.32900695831228</v>
      </c>
      <c r="G205" s="49">
        <v>0</v>
      </c>
      <c r="H205" s="47">
        <f t="shared" si="18"/>
        <v>295.32900695831228</v>
      </c>
      <c r="I205" s="47">
        <v>96.003909417782012</v>
      </c>
      <c r="J205" s="47">
        <v>4.5581390827897339</v>
      </c>
      <c r="K205" s="50">
        <v>31.330889482590194</v>
      </c>
      <c r="L205" s="48">
        <v>0</v>
      </c>
      <c r="M205" s="49">
        <v>0</v>
      </c>
      <c r="N205" s="51">
        <v>0.29680000000000001</v>
      </c>
      <c r="O205" s="52">
        <v>144.27369269805644</v>
      </c>
      <c r="P205" s="52">
        <v>29.309541774035985</v>
      </c>
      <c r="Q205" s="52">
        <v>3937.0294656437409</v>
      </c>
      <c r="R205" s="49">
        <v>199.06</v>
      </c>
      <c r="S205" s="52">
        <v>4003.0972154978358</v>
      </c>
      <c r="T205" s="52">
        <v>11.622749324186685</v>
      </c>
      <c r="U205" s="52">
        <v>54.576388130963565</v>
      </c>
      <c r="V205" s="52">
        <v>526.81374654193996</v>
      </c>
      <c r="W205" s="53">
        <v>0.13160153705545818</v>
      </c>
      <c r="X205" s="53">
        <v>0.13160153705545818</v>
      </c>
      <c r="Y205" s="61">
        <f t="shared" si="19"/>
        <v>593.01288399709017</v>
      </c>
      <c r="Z205" s="61">
        <f t="shared" si="20"/>
        <v>173.58323447209241</v>
      </c>
      <c r="AA205" s="52">
        <f t="shared" si="21"/>
        <v>1168.5103454030623</v>
      </c>
      <c r="AB205" s="52">
        <v>1232.2135631346441</v>
      </c>
    </row>
    <row r="206" spans="1:28">
      <c r="A206" s="46" t="s">
        <v>391</v>
      </c>
      <c r="B206" s="46" t="s">
        <v>392</v>
      </c>
      <c r="C206" s="49">
        <v>3862.3912015053766</v>
      </c>
      <c r="D206" s="47">
        <v>48.603305652185888</v>
      </c>
      <c r="E206" s="47">
        <v>282.35195466939427</v>
      </c>
      <c r="F206" s="48">
        <f t="shared" si="17"/>
        <v>330.95526032158017</v>
      </c>
      <c r="G206" s="49">
        <v>0</v>
      </c>
      <c r="H206" s="47">
        <f t="shared" si="18"/>
        <v>330.95526032158017</v>
      </c>
      <c r="I206" s="47">
        <v>77.730926132451984</v>
      </c>
      <c r="J206" s="47">
        <v>6.1550037725475573</v>
      </c>
      <c r="K206" s="50">
        <v>14.957973043301125</v>
      </c>
      <c r="L206" s="48">
        <v>0</v>
      </c>
      <c r="M206" s="49">
        <v>2.6277520211204677</v>
      </c>
      <c r="N206" s="51">
        <v>0.45729999999999998</v>
      </c>
      <c r="O206" s="52">
        <v>527.06641500550916</v>
      </c>
      <c r="P206" s="52">
        <v>113.19547167903553</v>
      </c>
      <c r="Q206" s="52">
        <v>3800.6289222705027</v>
      </c>
      <c r="R206" s="49">
        <v>193.12</v>
      </c>
      <c r="S206" s="52">
        <v>3880.8562128230196</v>
      </c>
      <c r="T206" s="52">
        <v>18.444797840557129</v>
      </c>
      <c r="U206" s="52">
        <v>48.765013468870222</v>
      </c>
      <c r="V206" s="52">
        <v>418.16630720715136</v>
      </c>
      <c r="W206" s="53">
        <v>0.10775104365512374</v>
      </c>
      <c r="X206" s="53">
        <v>0.10775104365512374</v>
      </c>
      <c r="Y206" s="61">
        <f t="shared" si="19"/>
        <v>485.37611851657869</v>
      </c>
      <c r="Z206" s="61">
        <f t="shared" si="20"/>
        <v>640.26188668454472</v>
      </c>
      <c r="AA206" s="52">
        <f t="shared" si="21"/>
        <v>1738.0276061543009</v>
      </c>
      <c r="AB206" s="52">
        <v>1181.4878423884761</v>
      </c>
    </row>
    <row r="207" spans="1:28">
      <c r="A207" s="46" t="s">
        <v>1144</v>
      </c>
      <c r="B207" s="46" t="s">
        <v>1149</v>
      </c>
      <c r="C207" s="49">
        <v>552.15134006866697</v>
      </c>
      <c r="D207" s="47">
        <v>0</v>
      </c>
      <c r="E207" s="47">
        <v>20.546999457453502</v>
      </c>
      <c r="F207" s="48">
        <f t="shared" si="17"/>
        <v>20.546999457453502</v>
      </c>
      <c r="G207" s="49">
        <v>0</v>
      </c>
      <c r="H207" s="47">
        <f t="shared" si="18"/>
        <v>20.546999457453502</v>
      </c>
      <c r="I207" s="47">
        <v>0.95003342302047677</v>
      </c>
      <c r="J207" s="47">
        <v>0</v>
      </c>
      <c r="K207" s="50">
        <v>0</v>
      </c>
      <c r="L207" s="48">
        <v>0</v>
      </c>
      <c r="M207" s="49">
        <v>0</v>
      </c>
      <c r="N207" s="51">
        <v>0</v>
      </c>
      <c r="O207" s="52">
        <v>0</v>
      </c>
      <c r="P207" s="52">
        <v>0</v>
      </c>
      <c r="Q207" s="52">
        <v>606.32345865791956</v>
      </c>
      <c r="R207" s="49">
        <v>0</v>
      </c>
      <c r="S207" s="52">
        <v>552.15134006866697</v>
      </c>
      <c r="T207" s="52">
        <v>0</v>
      </c>
      <c r="U207" s="52">
        <v>0</v>
      </c>
      <c r="V207" s="52">
        <v>0</v>
      </c>
      <c r="W207" s="53">
        <v>0</v>
      </c>
      <c r="X207" s="53">
        <v>0</v>
      </c>
      <c r="Y207" s="61">
        <f t="shared" si="19"/>
        <v>0</v>
      </c>
      <c r="Z207" s="61">
        <f t="shared" si="20"/>
        <v>0</v>
      </c>
      <c r="AA207" s="52">
        <f t="shared" si="21"/>
        <v>0</v>
      </c>
      <c r="AB207" s="52">
        <v>173.02736385224003</v>
      </c>
    </row>
    <row r="208" spans="1:28">
      <c r="A208" s="46" t="s">
        <v>393</v>
      </c>
      <c r="B208" s="46" t="s">
        <v>394</v>
      </c>
      <c r="C208" s="49">
        <v>552.15134006866697</v>
      </c>
      <c r="D208" s="47">
        <v>0</v>
      </c>
      <c r="E208" s="47">
        <v>20.546999457453502</v>
      </c>
      <c r="F208" s="48">
        <f t="shared" si="17"/>
        <v>20.546999457453502</v>
      </c>
      <c r="G208" s="49">
        <v>0</v>
      </c>
      <c r="H208" s="47">
        <f t="shared" si="18"/>
        <v>20.546999457453502</v>
      </c>
      <c r="I208" s="47">
        <v>0.95003342302047677</v>
      </c>
      <c r="J208" s="47">
        <v>0</v>
      </c>
      <c r="K208" s="50">
        <v>0</v>
      </c>
      <c r="L208" s="48">
        <v>0</v>
      </c>
      <c r="M208" s="49">
        <v>0</v>
      </c>
      <c r="N208" s="51">
        <v>0</v>
      </c>
      <c r="O208" s="52">
        <v>0</v>
      </c>
      <c r="P208" s="52">
        <v>0</v>
      </c>
      <c r="Q208" s="52">
        <v>606.32345865791956</v>
      </c>
      <c r="R208" s="49">
        <v>0</v>
      </c>
      <c r="S208" s="52">
        <v>0</v>
      </c>
      <c r="T208" s="52">
        <v>0</v>
      </c>
      <c r="U208" s="52">
        <v>0</v>
      </c>
      <c r="V208" s="52">
        <v>0</v>
      </c>
      <c r="W208" s="53">
        <v>0</v>
      </c>
      <c r="X208" s="53">
        <v>0</v>
      </c>
      <c r="Y208" s="61">
        <f t="shared" si="19"/>
        <v>0</v>
      </c>
      <c r="Z208" s="61">
        <f t="shared" si="20"/>
        <v>0</v>
      </c>
      <c r="AA208" s="52">
        <f t="shared" si="21"/>
        <v>0</v>
      </c>
      <c r="AB208" s="52">
        <v>173.02736385224003</v>
      </c>
    </row>
    <row r="209" spans="1:28">
      <c r="A209" s="46" t="s">
        <v>395</v>
      </c>
      <c r="B209" s="46" t="s">
        <v>396</v>
      </c>
      <c r="C209" s="49">
        <v>185.23630401190744</v>
      </c>
      <c r="D209" s="47">
        <v>0</v>
      </c>
      <c r="E209" s="47">
        <v>0</v>
      </c>
      <c r="F209" s="48">
        <f t="shared" si="17"/>
        <v>0</v>
      </c>
      <c r="G209" s="49">
        <v>0</v>
      </c>
      <c r="H209" s="47">
        <f t="shared" si="18"/>
        <v>0</v>
      </c>
      <c r="I209" s="47">
        <v>1.4856905657873414</v>
      </c>
      <c r="J209" s="47">
        <v>0</v>
      </c>
      <c r="K209" s="50">
        <v>0</v>
      </c>
      <c r="L209" s="48">
        <v>0</v>
      </c>
      <c r="M209" s="49">
        <v>0</v>
      </c>
      <c r="N209" s="51">
        <v>0.66490000000000005</v>
      </c>
      <c r="O209" s="52">
        <v>11.875417787755961</v>
      </c>
      <c r="P209" s="52">
        <v>0.75800539070782724</v>
      </c>
      <c r="Q209" s="52">
        <v>189.88540374158211</v>
      </c>
      <c r="R209" s="49">
        <v>9.26</v>
      </c>
      <c r="S209" s="52">
        <v>185.23630401190744</v>
      </c>
      <c r="T209" s="52">
        <v>0</v>
      </c>
      <c r="U209" s="52">
        <v>0</v>
      </c>
      <c r="V209" s="52">
        <v>41.437628025361221</v>
      </c>
      <c r="W209" s="53">
        <v>0.22370144041903098</v>
      </c>
      <c r="X209" s="53">
        <v>0.13500000000000001</v>
      </c>
      <c r="Y209" s="61">
        <f t="shared" si="19"/>
        <v>25.006901041607506</v>
      </c>
      <c r="Z209" s="61">
        <f t="shared" si="20"/>
        <v>12.633423178463788</v>
      </c>
      <c r="AA209" s="52">
        <f t="shared" si="21"/>
        <v>126.25480494777796</v>
      </c>
      <c r="AB209" s="52">
        <v>0</v>
      </c>
    </row>
    <row r="210" spans="1:28">
      <c r="A210" s="46" t="s">
        <v>397</v>
      </c>
      <c r="B210" s="46" t="s">
        <v>398</v>
      </c>
      <c r="C210" s="49">
        <v>185.23630401190744</v>
      </c>
      <c r="D210" s="47">
        <v>0</v>
      </c>
      <c r="E210" s="47">
        <v>0</v>
      </c>
      <c r="F210" s="48">
        <f t="shared" si="17"/>
        <v>0</v>
      </c>
      <c r="G210" s="49">
        <v>0</v>
      </c>
      <c r="H210" s="47">
        <f t="shared" si="18"/>
        <v>0</v>
      </c>
      <c r="I210" s="47">
        <v>1.4856905657873414</v>
      </c>
      <c r="J210" s="47">
        <v>0</v>
      </c>
      <c r="K210" s="50">
        <v>0</v>
      </c>
      <c r="L210" s="48">
        <v>0</v>
      </c>
      <c r="M210" s="49">
        <v>0</v>
      </c>
      <c r="N210" s="51">
        <v>0.66490000000000005</v>
      </c>
      <c r="O210" s="52">
        <v>11.875417787755961</v>
      </c>
      <c r="P210" s="52">
        <v>0.75800539070782724</v>
      </c>
      <c r="Q210" s="52">
        <v>189.88540374158211</v>
      </c>
      <c r="R210" s="49">
        <v>9.26</v>
      </c>
      <c r="S210" s="52">
        <v>0</v>
      </c>
      <c r="T210" s="52">
        <v>0</v>
      </c>
      <c r="U210" s="52">
        <v>0</v>
      </c>
      <c r="V210" s="52">
        <v>0</v>
      </c>
      <c r="W210" s="53">
        <v>0</v>
      </c>
      <c r="X210" s="53">
        <v>0</v>
      </c>
      <c r="Y210" s="61">
        <f t="shared" si="19"/>
        <v>0</v>
      </c>
      <c r="Z210" s="61">
        <f t="shared" si="20"/>
        <v>12.633423178463788</v>
      </c>
      <c r="AA210" s="52">
        <f t="shared" si="21"/>
        <v>126.25480494777796</v>
      </c>
      <c r="AB210" s="52">
        <v>0</v>
      </c>
    </row>
    <row r="211" spans="1:28">
      <c r="A211" s="46" t="s">
        <v>399</v>
      </c>
      <c r="B211" s="46" t="s">
        <v>400</v>
      </c>
      <c r="C211" s="49">
        <v>5</v>
      </c>
      <c r="D211" s="47">
        <v>0</v>
      </c>
      <c r="E211" s="47">
        <v>0</v>
      </c>
      <c r="F211" s="48">
        <f t="shared" si="17"/>
        <v>0</v>
      </c>
      <c r="G211" s="49">
        <v>0</v>
      </c>
      <c r="H211" s="47">
        <f t="shared" si="18"/>
        <v>0</v>
      </c>
      <c r="I211" s="47">
        <v>0</v>
      </c>
      <c r="J211" s="47">
        <v>0</v>
      </c>
      <c r="K211" s="50">
        <v>0</v>
      </c>
      <c r="L211" s="48">
        <v>0</v>
      </c>
      <c r="M211" s="49">
        <v>0</v>
      </c>
      <c r="N211" s="51">
        <v>0</v>
      </c>
      <c r="O211" s="52">
        <v>0</v>
      </c>
      <c r="P211" s="52">
        <v>0</v>
      </c>
      <c r="Q211" s="52">
        <v>8.3000000000000007</v>
      </c>
      <c r="R211" s="49">
        <v>0.25</v>
      </c>
      <c r="S211" s="52">
        <v>5</v>
      </c>
      <c r="T211" s="52">
        <v>0.5</v>
      </c>
      <c r="U211" s="52">
        <v>0</v>
      </c>
      <c r="V211" s="52">
        <v>0</v>
      </c>
      <c r="W211" s="53">
        <v>0</v>
      </c>
      <c r="X211" s="53">
        <v>0</v>
      </c>
      <c r="Y211" s="61">
        <f t="shared" si="19"/>
        <v>0.5</v>
      </c>
      <c r="Z211" s="61">
        <f t="shared" si="20"/>
        <v>0</v>
      </c>
      <c r="AA211" s="52">
        <f t="shared" si="21"/>
        <v>0</v>
      </c>
      <c r="AB211" s="52">
        <v>3</v>
      </c>
    </row>
    <row r="212" spans="1:28">
      <c r="A212" s="46" t="s">
        <v>401</v>
      </c>
      <c r="B212" s="46" t="s">
        <v>402</v>
      </c>
      <c r="C212" s="49">
        <v>805.63844945990718</v>
      </c>
      <c r="D212" s="47">
        <v>0</v>
      </c>
      <c r="E212" s="47">
        <v>6.0842566027481597</v>
      </c>
      <c r="F212" s="48">
        <f t="shared" si="17"/>
        <v>6.0842566027481597</v>
      </c>
      <c r="G212" s="49">
        <v>0</v>
      </c>
      <c r="H212" s="47">
        <f t="shared" si="18"/>
        <v>6.0842566027481597</v>
      </c>
      <c r="I212" s="47">
        <v>0.80853908342168246</v>
      </c>
      <c r="J212" s="47">
        <v>0</v>
      </c>
      <c r="K212" s="50">
        <v>0</v>
      </c>
      <c r="L212" s="48">
        <v>0</v>
      </c>
      <c r="M212" s="49">
        <v>371.33168079995039</v>
      </c>
      <c r="N212" s="51">
        <v>0.30020000000000002</v>
      </c>
      <c r="O212" s="52">
        <v>41.184959561791949</v>
      </c>
      <c r="P212" s="52">
        <v>9.0960646884939269</v>
      </c>
      <c r="Q212" s="52">
        <v>814.99728935051303</v>
      </c>
      <c r="R212" s="49">
        <v>40.28</v>
      </c>
      <c r="S212" s="52">
        <v>805.63844945990706</v>
      </c>
      <c r="T212" s="52">
        <v>2.7793530992620332</v>
      </c>
      <c r="U212" s="52">
        <v>6.5693800528011694</v>
      </c>
      <c r="V212" s="52">
        <v>83.380592977860999</v>
      </c>
      <c r="W212" s="53">
        <v>0.10349629295096158</v>
      </c>
      <c r="X212" s="53">
        <v>0.10349629295096158</v>
      </c>
      <c r="Y212" s="61">
        <f t="shared" si="19"/>
        <v>92.729326129924203</v>
      </c>
      <c r="Z212" s="61">
        <f t="shared" si="20"/>
        <v>50.281024250285874</v>
      </c>
      <c r="AA212" s="52">
        <f t="shared" si="21"/>
        <v>244.66218626302404</v>
      </c>
      <c r="AB212" s="52">
        <v>118.74407113901682</v>
      </c>
    </row>
    <row r="213" spans="1:28">
      <c r="A213" s="46" t="s">
        <v>403</v>
      </c>
      <c r="B213" s="46" t="s">
        <v>404</v>
      </c>
      <c r="C213" s="49">
        <v>243.79474712872278</v>
      </c>
      <c r="D213" s="47">
        <v>0.58619083548071971</v>
      </c>
      <c r="E213" s="47">
        <v>4.0629088941939537</v>
      </c>
      <c r="F213" s="48">
        <f t="shared" si="17"/>
        <v>4.6490997296746732</v>
      </c>
      <c r="G213" s="49">
        <v>0</v>
      </c>
      <c r="H213" s="47">
        <f t="shared" si="18"/>
        <v>4.6490997296746732</v>
      </c>
      <c r="I213" s="47">
        <v>0.58619083548071971</v>
      </c>
      <c r="J213" s="47">
        <v>0</v>
      </c>
      <c r="K213" s="50">
        <v>0</v>
      </c>
      <c r="L213" s="48">
        <v>0</v>
      </c>
      <c r="M213" s="49">
        <v>16.827719673713766</v>
      </c>
      <c r="N213" s="51">
        <v>0.40529999999999999</v>
      </c>
      <c r="O213" s="52">
        <v>25.772183284066124</v>
      </c>
      <c r="P213" s="52">
        <v>0.50533692713855149</v>
      </c>
      <c r="Q213" s="52">
        <v>230.95918917940358</v>
      </c>
      <c r="R213" s="49">
        <v>12.19</v>
      </c>
      <c r="S213" s="52">
        <v>243.79474712872278</v>
      </c>
      <c r="T213" s="52">
        <v>0.25266846356927575</v>
      </c>
      <c r="U213" s="52">
        <v>2.021347708554206</v>
      </c>
      <c r="V213" s="52">
        <v>43.964312661053981</v>
      </c>
      <c r="W213" s="53">
        <v>0.18033330569604511</v>
      </c>
      <c r="X213" s="53">
        <v>0.13500000000000001</v>
      </c>
      <c r="Y213" s="61">
        <f t="shared" si="19"/>
        <v>35.186307034501056</v>
      </c>
      <c r="Z213" s="61">
        <f t="shared" si="20"/>
        <v>26.277520211204674</v>
      </c>
      <c r="AA213" s="52">
        <f t="shared" si="21"/>
        <v>93.607759374412268</v>
      </c>
      <c r="AB213" s="52">
        <v>71.545602144276131</v>
      </c>
    </row>
    <row r="214" spans="1:28">
      <c r="A214" s="46" t="s">
        <v>405</v>
      </c>
      <c r="B214" s="46" t="s">
        <v>406</v>
      </c>
      <c r="C214" s="49">
        <v>804.24371954100457</v>
      </c>
      <c r="D214" s="47">
        <v>0</v>
      </c>
      <c r="E214" s="47">
        <v>1.5261175199584256</v>
      </c>
      <c r="F214" s="48">
        <f t="shared" si="17"/>
        <v>1.5261175199584256</v>
      </c>
      <c r="G214" s="49">
        <v>0</v>
      </c>
      <c r="H214" s="47">
        <f t="shared" si="18"/>
        <v>1.5261175199584256</v>
      </c>
      <c r="I214" s="47">
        <v>15.331922369383653</v>
      </c>
      <c r="J214" s="47">
        <v>0.30320215628313091</v>
      </c>
      <c r="K214" s="50">
        <v>0</v>
      </c>
      <c r="L214" s="48">
        <v>0</v>
      </c>
      <c r="M214" s="49">
        <v>8.2369919123583895</v>
      </c>
      <c r="N214" s="51">
        <v>0.4</v>
      </c>
      <c r="O214" s="52">
        <v>49.017681932439494</v>
      </c>
      <c r="P214" s="52">
        <v>8.0853908342168239</v>
      </c>
      <c r="Q214" s="52">
        <v>775.68207641913375</v>
      </c>
      <c r="R214" s="49">
        <v>40.21</v>
      </c>
      <c r="S214" s="52">
        <v>804.23361280246195</v>
      </c>
      <c r="T214" s="52">
        <v>6.8220485163704456</v>
      </c>
      <c r="U214" s="52">
        <v>8.3380592977860992</v>
      </c>
      <c r="V214" s="52">
        <v>126.58690024820714</v>
      </c>
      <c r="W214" s="53">
        <v>0.15740065850654736</v>
      </c>
      <c r="X214" s="53">
        <v>0.13500000000000001</v>
      </c>
      <c r="Y214" s="61">
        <f t="shared" si="19"/>
        <v>123.73164554248892</v>
      </c>
      <c r="Z214" s="61">
        <f t="shared" si="20"/>
        <v>57.103072766656318</v>
      </c>
      <c r="AA214" s="52">
        <f t="shared" si="21"/>
        <v>310.2728305676535</v>
      </c>
      <c r="AB214" s="52">
        <v>202.56936061275977</v>
      </c>
    </row>
    <row r="215" spans="1:28">
      <c r="A215" s="46" t="s">
        <v>407</v>
      </c>
      <c r="B215" s="46" t="s">
        <v>408</v>
      </c>
      <c r="C215" s="49">
        <v>513.50317188111046</v>
      </c>
      <c r="D215" s="47">
        <v>8.277418866529473</v>
      </c>
      <c r="E215" s="47">
        <v>39.24446576157991</v>
      </c>
      <c r="F215" s="48">
        <f t="shared" si="17"/>
        <v>47.521884628109383</v>
      </c>
      <c r="G215" s="49">
        <v>0</v>
      </c>
      <c r="H215" s="47">
        <f t="shared" si="18"/>
        <v>47.521884628109383</v>
      </c>
      <c r="I215" s="47">
        <v>8.9646770874379023</v>
      </c>
      <c r="J215" s="47">
        <v>0.63672452819457492</v>
      </c>
      <c r="K215" s="50">
        <v>0</v>
      </c>
      <c r="L215" s="48">
        <v>0</v>
      </c>
      <c r="M215" s="49">
        <v>11.20837304393307</v>
      </c>
      <c r="N215" s="51">
        <v>0.60440000000000005</v>
      </c>
      <c r="O215" s="52">
        <v>0</v>
      </c>
      <c r="P215" s="52">
        <v>0.25266846356927575</v>
      </c>
      <c r="Q215" s="52">
        <v>506.0039718823744</v>
      </c>
      <c r="R215" s="49">
        <v>25.68</v>
      </c>
      <c r="S215" s="52">
        <v>516.15113737931654</v>
      </c>
      <c r="T215" s="52">
        <v>1.010673854277103</v>
      </c>
      <c r="U215" s="52">
        <v>5.3060377349547903</v>
      </c>
      <c r="V215" s="52">
        <v>88.939299176385063</v>
      </c>
      <c r="W215" s="53">
        <v>0.17231251223810454</v>
      </c>
      <c r="X215" s="53">
        <v>0.13500000000000001</v>
      </c>
      <c r="Y215" s="61">
        <f t="shared" si="19"/>
        <v>75.997115135439628</v>
      </c>
      <c r="Z215" s="61">
        <f t="shared" si="20"/>
        <v>0.25266846356927575</v>
      </c>
      <c r="AA215" s="52">
        <f t="shared" si="21"/>
        <v>305.8288006057071</v>
      </c>
      <c r="AB215" s="52">
        <v>179.09140697790264</v>
      </c>
    </row>
    <row r="216" spans="1:28">
      <c r="A216" s="46" t="s">
        <v>409</v>
      </c>
      <c r="B216" s="46" t="s">
        <v>410</v>
      </c>
      <c r="C216" s="49">
        <v>3556.8847088344937</v>
      </c>
      <c r="D216" s="47">
        <v>61.691532065074362</v>
      </c>
      <c r="E216" s="47">
        <v>258.3484506303131</v>
      </c>
      <c r="F216" s="48">
        <f t="shared" si="17"/>
        <v>320.03998269538744</v>
      </c>
      <c r="G216" s="49">
        <v>0</v>
      </c>
      <c r="H216" s="47">
        <f t="shared" si="18"/>
        <v>320.03998269538744</v>
      </c>
      <c r="I216" s="47">
        <v>58.932392442897878</v>
      </c>
      <c r="J216" s="47">
        <v>4.4772851744475659</v>
      </c>
      <c r="K216" s="50">
        <v>12.542462531578849</v>
      </c>
      <c r="L216" s="48">
        <v>1.4048366574451732</v>
      </c>
      <c r="M216" s="49">
        <v>23.073684093146259</v>
      </c>
      <c r="N216" s="51">
        <v>0.52059999999999995</v>
      </c>
      <c r="O216" s="52">
        <v>741.0766036486857</v>
      </c>
      <c r="P216" s="52">
        <v>120.01752019540598</v>
      </c>
      <c r="Q216" s="52">
        <v>3480.0836026479769</v>
      </c>
      <c r="R216" s="49">
        <v>177.84</v>
      </c>
      <c r="S216" s="52">
        <v>3590.9848446778042</v>
      </c>
      <c r="T216" s="52">
        <v>11.117412397048133</v>
      </c>
      <c r="U216" s="52">
        <v>46.238328833177462</v>
      </c>
      <c r="V216" s="52">
        <v>488.40814007941003</v>
      </c>
      <c r="W216" s="53">
        <v>0.13600952418478718</v>
      </c>
      <c r="X216" s="53">
        <v>0.13500000000000001</v>
      </c>
      <c r="Y216" s="61">
        <f t="shared" si="19"/>
        <v>542.13869526172925</v>
      </c>
      <c r="Z216" s="61">
        <f t="shared" si="20"/>
        <v>861.09412384409165</v>
      </c>
      <c r="AA216" s="52">
        <f t="shared" si="21"/>
        <v>1811.7315235385365</v>
      </c>
      <c r="AB216" s="52">
        <v>1038.0530089894696</v>
      </c>
    </row>
    <row r="217" spans="1:28">
      <c r="A217" s="46" t="s">
        <v>411</v>
      </c>
      <c r="B217" s="46" t="s">
        <v>412</v>
      </c>
      <c r="C217" s="49">
        <v>4514.0939162203376</v>
      </c>
      <c r="D217" s="47">
        <v>18.192129376987854</v>
      </c>
      <c r="E217" s="47">
        <v>271.57817138280035</v>
      </c>
      <c r="F217" s="48">
        <f t="shared" si="17"/>
        <v>289.7703007597882</v>
      </c>
      <c r="G217" s="49">
        <v>0</v>
      </c>
      <c r="H217" s="47">
        <f t="shared" si="18"/>
        <v>289.7703007597882</v>
      </c>
      <c r="I217" s="47">
        <v>61.479290555676172</v>
      </c>
      <c r="J217" s="47">
        <v>3.4969315357987765</v>
      </c>
      <c r="K217" s="50">
        <v>72.970652278806838</v>
      </c>
      <c r="L217" s="48">
        <v>0</v>
      </c>
      <c r="M217" s="49">
        <v>32.088894873298017</v>
      </c>
      <c r="N217" s="51">
        <v>0.50880000000000003</v>
      </c>
      <c r="O217" s="52">
        <v>352.72517514270896</v>
      </c>
      <c r="P217" s="52">
        <v>64.430458210165312</v>
      </c>
      <c r="Q217" s="52">
        <v>4538.2995550302749</v>
      </c>
      <c r="R217" s="49">
        <v>225.7</v>
      </c>
      <c r="S217" s="52">
        <v>4582.9713393893235</v>
      </c>
      <c r="T217" s="52">
        <v>41.942964952499771</v>
      </c>
      <c r="U217" s="52">
        <v>55.587061985240666</v>
      </c>
      <c r="V217" s="52">
        <v>760.27940687995067</v>
      </c>
      <c r="W217" s="53">
        <v>0.16589224557124488</v>
      </c>
      <c r="X217" s="53">
        <v>0.13500000000000001</v>
      </c>
      <c r="Y217" s="61">
        <f t="shared" si="19"/>
        <v>716.23115775529914</v>
      </c>
      <c r="Z217" s="61">
        <f t="shared" si="20"/>
        <v>417.15563335287425</v>
      </c>
      <c r="AA217" s="52">
        <f t="shared" si="21"/>
        <v>2309.0868135994042</v>
      </c>
      <c r="AB217" s="52">
        <v>1409.5969312988184</v>
      </c>
    </row>
    <row r="218" spans="1:28">
      <c r="A218" s="46" t="s">
        <v>413</v>
      </c>
      <c r="B218" s="46" t="s">
        <v>414</v>
      </c>
      <c r="C218" s="49">
        <v>2713.2550291923103</v>
      </c>
      <c r="D218" s="47">
        <v>5.0937962255565994</v>
      </c>
      <c r="E218" s="47">
        <v>100.7540765328844</v>
      </c>
      <c r="F218" s="48">
        <f t="shared" si="17"/>
        <v>105.847872758441</v>
      </c>
      <c r="G218" s="49">
        <v>0</v>
      </c>
      <c r="H218" s="47">
        <f t="shared" si="18"/>
        <v>105.847872758441</v>
      </c>
      <c r="I218" s="47">
        <v>39.931723982488336</v>
      </c>
      <c r="J218" s="47">
        <v>1.5867579512150518</v>
      </c>
      <c r="K218" s="50">
        <v>3.6384258753975707</v>
      </c>
      <c r="L218" s="48">
        <v>0</v>
      </c>
      <c r="M218" s="49">
        <v>61.63089163381774</v>
      </c>
      <c r="N218" s="51">
        <v>0.26500000000000001</v>
      </c>
      <c r="O218" s="52">
        <v>45.732991906038912</v>
      </c>
      <c r="P218" s="52">
        <v>23.245498648373371</v>
      </c>
      <c r="Q218" s="52">
        <v>2703.6030938839644</v>
      </c>
      <c r="R218" s="49">
        <v>135.66</v>
      </c>
      <c r="S218" s="52">
        <v>2732.1950572214632</v>
      </c>
      <c r="T218" s="52">
        <v>26.277520211204678</v>
      </c>
      <c r="U218" s="52">
        <v>37.647601071822088</v>
      </c>
      <c r="V218" s="52">
        <v>283.99935305186597</v>
      </c>
      <c r="W218" s="53">
        <v>0.10394548965353972</v>
      </c>
      <c r="X218" s="53">
        <v>0.10394548965353972</v>
      </c>
      <c r="Y218" s="61">
        <f t="shared" si="19"/>
        <v>347.92447433489275</v>
      </c>
      <c r="Z218" s="61">
        <f t="shared" si="20"/>
        <v>68.978490554412275</v>
      </c>
      <c r="AA218" s="52">
        <f t="shared" si="21"/>
        <v>716.45481987925064</v>
      </c>
      <c r="AB218" s="52">
        <v>844.17544352349307</v>
      </c>
    </row>
    <row r="219" spans="1:28">
      <c r="A219" s="46" t="s">
        <v>415</v>
      </c>
      <c r="B219" s="46" t="s">
        <v>416</v>
      </c>
      <c r="C219" s="49">
        <v>615.57112442455514</v>
      </c>
      <c r="D219" s="47">
        <v>0</v>
      </c>
      <c r="E219" s="47">
        <v>12.85577142640475</v>
      </c>
      <c r="F219" s="48">
        <f t="shared" si="17"/>
        <v>12.85577142640475</v>
      </c>
      <c r="G219" s="49">
        <v>0</v>
      </c>
      <c r="H219" s="47">
        <f t="shared" si="18"/>
        <v>12.85577142640475</v>
      </c>
      <c r="I219" s="47">
        <v>9.9854576802577775</v>
      </c>
      <c r="J219" s="47">
        <v>0.36384258753975707</v>
      </c>
      <c r="K219" s="50">
        <v>0.80853908342168246</v>
      </c>
      <c r="L219" s="48">
        <v>0</v>
      </c>
      <c r="M219" s="49">
        <v>0</v>
      </c>
      <c r="N219" s="51">
        <v>0.58089999999999997</v>
      </c>
      <c r="O219" s="52">
        <v>13.138760105602339</v>
      </c>
      <c r="P219" s="52">
        <v>0.25266846356927575</v>
      </c>
      <c r="Q219" s="52">
        <v>603.3116505721739</v>
      </c>
      <c r="R219" s="49">
        <v>30.78</v>
      </c>
      <c r="S219" s="52">
        <v>626.25394706426414</v>
      </c>
      <c r="T219" s="52">
        <v>2.021347708554206</v>
      </c>
      <c r="U219" s="52">
        <v>4.5480323442469635</v>
      </c>
      <c r="V219" s="52">
        <v>105.36274930838799</v>
      </c>
      <c r="W219" s="53">
        <v>0.16824285068749595</v>
      </c>
      <c r="X219" s="53">
        <v>0.13500000000000001</v>
      </c>
      <c r="Y219" s="61">
        <f t="shared" si="19"/>
        <v>91.113662906476833</v>
      </c>
      <c r="Z219" s="61">
        <f t="shared" si="20"/>
        <v>13.391428569171614</v>
      </c>
      <c r="AA219" s="52">
        <f t="shared" si="21"/>
        <v>350.46373781737583</v>
      </c>
      <c r="AB219" s="52">
        <v>160.45458110503287</v>
      </c>
    </row>
    <row r="220" spans="1:28">
      <c r="A220" s="46" t="s">
        <v>417</v>
      </c>
      <c r="B220" s="46" t="s">
        <v>418</v>
      </c>
      <c r="C220" s="49">
        <v>463.5657767412788</v>
      </c>
      <c r="D220" s="47">
        <v>0</v>
      </c>
      <c r="E220" s="47">
        <v>0</v>
      </c>
      <c r="F220" s="48">
        <f t="shared" si="17"/>
        <v>0</v>
      </c>
      <c r="G220" s="49">
        <v>0</v>
      </c>
      <c r="H220" s="47">
        <f t="shared" si="18"/>
        <v>0</v>
      </c>
      <c r="I220" s="47">
        <v>0</v>
      </c>
      <c r="J220" s="47">
        <v>0</v>
      </c>
      <c r="K220" s="50">
        <v>0</v>
      </c>
      <c r="L220" s="48">
        <v>0</v>
      </c>
      <c r="M220" s="49">
        <v>0</v>
      </c>
      <c r="N220" s="51">
        <v>0.1893</v>
      </c>
      <c r="O220" s="52">
        <v>30.067547164743814</v>
      </c>
      <c r="P220" s="52">
        <v>4.042695417108412</v>
      </c>
      <c r="Q220" s="52">
        <v>445.83855733725846</v>
      </c>
      <c r="R220" s="49">
        <v>23.18</v>
      </c>
      <c r="S220" s="52">
        <v>463.56577674127885</v>
      </c>
      <c r="T220" s="52">
        <v>0.50533692713855149</v>
      </c>
      <c r="U220" s="52">
        <v>5.8113746620933426</v>
      </c>
      <c r="V220" s="52">
        <v>44.469649588192532</v>
      </c>
      <c r="W220" s="53">
        <v>9.5929535395818333E-2</v>
      </c>
      <c r="X220" s="53">
        <v>9.5929535395818333E-2</v>
      </c>
      <c r="Y220" s="61">
        <f t="shared" si="19"/>
        <v>50.786361177424425</v>
      </c>
      <c r="Z220" s="61">
        <f t="shared" si="20"/>
        <v>34.110242581852226</v>
      </c>
      <c r="AA220" s="52">
        <f t="shared" si="21"/>
        <v>84.39723890394302</v>
      </c>
      <c r="AB220" s="52">
        <v>185.2767309660785</v>
      </c>
    </row>
    <row r="221" spans="1:28">
      <c r="A221" s="46" t="s">
        <v>419</v>
      </c>
      <c r="B221" s="46" t="s">
        <v>420</v>
      </c>
      <c r="C221" s="49">
        <v>6934.8599319848563</v>
      </c>
      <c r="D221" s="47">
        <v>0</v>
      </c>
      <c r="E221" s="47">
        <v>355.33271368674383</v>
      </c>
      <c r="F221" s="48">
        <f t="shared" si="17"/>
        <v>355.33271368674383</v>
      </c>
      <c r="G221" s="49">
        <v>218.17416492279824</v>
      </c>
      <c r="H221" s="47">
        <f t="shared" si="18"/>
        <v>573.50687860954213</v>
      </c>
      <c r="I221" s="47">
        <v>135.23826844081916</v>
      </c>
      <c r="J221" s="47">
        <v>12.532355793036077</v>
      </c>
      <c r="K221" s="50">
        <v>38.830089481326297</v>
      </c>
      <c r="L221" s="48">
        <v>2.2032690023240846</v>
      </c>
      <c r="M221" s="49">
        <v>310.71146302040978</v>
      </c>
      <c r="N221" s="51">
        <v>0.62180000000000002</v>
      </c>
      <c r="O221" s="52">
        <v>1632.4909431210906</v>
      </c>
      <c r="P221" s="52">
        <v>337.05973040141384</v>
      </c>
      <c r="Q221" s="52">
        <v>6898.7283416944492</v>
      </c>
      <c r="R221" s="49">
        <v>346.74</v>
      </c>
      <c r="S221" s="52">
        <v>6761.731500747188</v>
      </c>
      <c r="T221" s="52">
        <v>33.604905654713676</v>
      </c>
      <c r="U221" s="52">
        <v>104.35207545411089</v>
      </c>
      <c r="V221" s="52">
        <v>895.20436642594393</v>
      </c>
      <c r="W221" s="53">
        <v>0.13239277045044182</v>
      </c>
      <c r="X221" s="53">
        <v>0.13239277045044182</v>
      </c>
      <c r="Y221" s="61">
        <f t="shared" si="19"/>
        <v>1033.1613475347685</v>
      </c>
      <c r="Z221" s="61">
        <f t="shared" si="20"/>
        <v>1969.5506735225044</v>
      </c>
      <c r="AA221" s="52">
        <f t="shared" si="21"/>
        <v>4289.6292828656087</v>
      </c>
      <c r="AB221" s="52">
        <v>1870.8886918679739</v>
      </c>
    </row>
    <row r="222" spans="1:28">
      <c r="A222" s="46" t="s">
        <v>421</v>
      </c>
      <c r="B222" s="46" t="s">
        <v>422</v>
      </c>
      <c r="C222" s="49">
        <v>69.2</v>
      </c>
      <c r="D222" s="47">
        <v>0</v>
      </c>
      <c r="E222" s="47">
        <v>0</v>
      </c>
      <c r="F222" s="48">
        <f t="shared" si="17"/>
        <v>0</v>
      </c>
      <c r="G222" s="49">
        <v>0</v>
      </c>
      <c r="H222" s="47">
        <f t="shared" si="18"/>
        <v>0</v>
      </c>
      <c r="I222" s="47">
        <v>0</v>
      </c>
      <c r="J222" s="47">
        <v>0</v>
      </c>
      <c r="K222" s="50">
        <v>0</v>
      </c>
      <c r="L222" s="48">
        <v>0</v>
      </c>
      <c r="M222" s="49">
        <v>0</v>
      </c>
      <c r="N222" s="51">
        <v>0.66269999999999996</v>
      </c>
      <c r="O222" s="52">
        <v>0</v>
      </c>
      <c r="P222" s="52">
        <v>0</v>
      </c>
      <c r="Q222" s="52">
        <v>82.72</v>
      </c>
      <c r="R222" s="49">
        <v>3.46</v>
      </c>
      <c r="S222" s="52">
        <v>69.2</v>
      </c>
      <c r="T222" s="52">
        <v>0</v>
      </c>
      <c r="U222" s="52">
        <v>0</v>
      </c>
      <c r="V222" s="52">
        <v>12.75</v>
      </c>
      <c r="W222" s="53">
        <v>0.18424855491329478</v>
      </c>
      <c r="X222" s="53">
        <v>0.13500000000000001</v>
      </c>
      <c r="Y222" s="61">
        <f t="shared" si="19"/>
        <v>9.3420000000000005</v>
      </c>
      <c r="Z222" s="61">
        <f t="shared" si="20"/>
        <v>0</v>
      </c>
      <c r="AA222" s="52">
        <f t="shared" si="21"/>
        <v>54.818543999999996</v>
      </c>
      <c r="AB222" s="52">
        <v>26.2</v>
      </c>
    </row>
    <row r="223" spans="1:28">
      <c r="A223" s="46" t="s">
        <v>423</v>
      </c>
      <c r="B223" s="46" t="s">
        <v>424</v>
      </c>
      <c r="C223" s="49">
        <v>65.599999999999994</v>
      </c>
      <c r="D223" s="47">
        <v>0</v>
      </c>
      <c r="E223" s="47">
        <v>0</v>
      </c>
      <c r="F223" s="48">
        <f t="shared" si="17"/>
        <v>0</v>
      </c>
      <c r="G223" s="49">
        <v>0</v>
      </c>
      <c r="H223" s="47">
        <f t="shared" si="18"/>
        <v>0</v>
      </c>
      <c r="I223" s="47">
        <v>0</v>
      </c>
      <c r="J223" s="47">
        <v>0</v>
      </c>
      <c r="K223" s="50">
        <v>0</v>
      </c>
      <c r="L223" s="48">
        <v>0</v>
      </c>
      <c r="M223" s="49">
        <v>0</v>
      </c>
      <c r="N223" s="51">
        <v>7.8100000000000003E-2</v>
      </c>
      <c r="O223" s="52">
        <v>0</v>
      </c>
      <c r="P223" s="52">
        <v>0</v>
      </c>
      <c r="Q223" s="52">
        <v>63.5</v>
      </c>
      <c r="R223" s="49">
        <v>3.28</v>
      </c>
      <c r="S223" s="52">
        <v>65.599999999999994</v>
      </c>
      <c r="T223" s="52">
        <v>0</v>
      </c>
      <c r="U223" s="52">
        <v>0</v>
      </c>
      <c r="V223" s="52">
        <v>8</v>
      </c>
      <c r="W223" s="53">
        <v>0.12195121951219513</v>
      </c>
      <c r="X223" s="53">
        <v>0.12195121951219513</v>
      </c>
      <c r="Y223" s="61">
        <f t="shared" si="19"/>
        <v>8</v>
      </c>
      <c r="Z223" s="61">
        <f t="shared" si="20"/>
        <v>0</v>
      </c>
      <c r="AA223" s="52">
        <f t="shared" si="21"/>
        <v>4.9593500000000006</v>
      </c>
      <c r="AB223" s="52">
        <v>30.8</v>
      </c>
    </row>
    <row r="224" spans="1:28">
      <c r="A224" s="46" t="s">
        <v>425</v>
      </c>
      <c r="B224" s="46" t="s">
        <v>426</v>
      </c>
      <c r="C224" s="49">
        <v>50.199999999999996</v>
      </c>
      <c r="D224" s="47">
        <v>0</v>
      </c>
      <c r="E224" s="47">
        <v>0</v>
      </c>
      <c r="F224" s="48">
        <f t="shared" si="17"/>
        <v>0</v>
      </c>
      <c r="G224" s="49">
        <v>0</v>
      </c>
      <c r="H224" s="47">
        <f t="shared" si="18"/>
        <v>0</v>
      </c>
      <c r="I224" s="47">
        <v>0</v>
      </c>
      <c r="J224" s="47">
        <v>0</v>
      </c>
      <c r="K224" s="50">
        <v>0</v>
      </c>
      <c r="L224" s="48">
        <v>0</v>
      </c>
      <c r="M224" s="49">
        <v>0</v>
      </c>
      <c r="N224" s="51">
        <v>0.51160000000000005</v>
      </c>
      <c r="O224" s="52">
        <v>0</v>
      </c>
      <c r="P224" s="52">
        <v>0</v>
      </c>
      <c r="Q224" s="52">
        <v>43.22</v>
      </c>
      <c r="R224" s="49">
        <v>2.5099999999999998</v>
      </c>
      <c r="S224" s="52">
        <v>50.2</v>
      </c>
      <c r="T224" s="52">
        <v>0</v>
      </c>
      <c r="U224" s="52">
        <v>0</v>
      </c>
      <c r="V224" s="52">
        <v>6.75</v>
      </c>
      <c r="W224" s="53">
        <v>0.1344621513944223</v>
      </c>
      <c r="X224" s="53">
        <v>0.1344621513944223</v>
      </c>
      <c r="Y224" s="61">
        <f t="shared" si="19"/>
        <v>6.75</v>
      </c>
      <c r="Z224" s="61">
        <f t="shared" si="20"/>
        <v>0</v>
      </c>
      <c r="AA224" s="52">
        <f t="shared" si="21"/>
        <v>22.111352</v>
      </c>
      <c r="AB224" s="52">
        <v>14.4</v>
      </c>
    </row>
    <row r="225" spans="1:28">
      <c r="A225" s="46" t="s">
        <v>427</v>
      </c>
      <c r="B225" s="46" t="s">
        <v>428</v>
      </c>
      <c r="C225" s="49">
        <v>916.55990496681932</v>
      </c>
      <c r="D225" s="47">
        <v>10.70303611679452</v>
      </c>
      <c r="E225" s="47">
        <v>31.047900803392604</v>
      </c>
      <c r="F225" s="48">
        <f t="shared" si="17"/>
        <v>41.750936920187122</v>
      </c>
      <c r="G225" s="49">
        <v>0</v>
      </c>
      <c r="H225" s="47">
        <f t="shared" si="18"/>
        <v>41.750936920187122</v>
      </c>
      <c r="I225" s="47">
        <v>3.6182123983120289</v>
      </c>
      <c r="J225" s="47">
        <v>0</v>
      </c>
      <c r="K225" s="50">
        <v>4.4469649588192537</v>
      </c>
      <c r="L225" s="48">
        <v>0</v>
      </c>
      <c r="M225" s="49">
        <v>0</v>
      </c>
      <c r="N225" s="51">
        <v>0.51359999999999995</v>
      </c>
      <c r="O225" s="52">
        <v>27.288194065481783</v>
      </c>
      <c r="P225" s="52">
        <v>5.0533692713855149</v>
      </c>
      <c r="Q225" s="52">
        <v>916.11520847093732</v>
      </c>
      <c r="R225" s="49">
        <v>45.83</v>
      </c>
      <c r="S225" s="52">
        <v>916.5599049668192</v>
      </c>
      <c r="T225" s="52">
        <v>4.042695417108412</v>
      </c>
      <c r="U225" s="52">
        <v>18.95013476769568</v>
      </c>
      <c r="V225" s="52">
        <v>137.45164418168599</v>
      </c>
      <c r="W225" s="53">
        <v>0.14996471418489765</v>
      </c>
      <c r="X225" s="53">
        <v>0.13500000000000001</v>
      </c>
      <c r="Y225" s="61">
        <f t="shared" si="19"/>
        <v>146.72841735532469</v>
      </c>
      <c r="Z225" s="61">
        <f t="shared" si="20"/>
        <v>32.341563336867296</v>
      </c>
      <c r="AA225" s="52">
        <f t="shared" si="21"/>
        <v>470.51677107067337</v>
      </c>
      <c r="AB225" s="52">
        <v>290.26553094838397</v>
      </c>
    </row>
    <row r="226" spans="1:28">
      <c r="A226" s="46" t="s">
        <v>429</v>
      </c>
      <c r="B226" s="46" t="s">
        <v>430</v>
      </c>
      <c r="C226" s="49">
        <v>20525.97744128454</v>
      </c>
      <c r="D226" s="47">
        <v>506.6609098876545</v>
      </c>
      <c r="E226" s="47">
        <v>1319.7581323921265</v>
      </c>
      <c r="F226" s="48">
        <f t="shared" si="17"/>
        <v>1826.419042279781</v>
      </c>
      <c r="G226" s="49">
        <v>0</v>
      </c>
      <c r="H226" s="47">
        <f t="shared" si="18"/>
        <v>1826.419042279781</v>
      </c>
      <c r="I226" s="47">
        <v>314.27914172600794</v>
      </c>
      <c r="J226" s="47">
        <v>20.98158921479266</v>
      </c>
      <c r="K226" s="50">
        <v>85.098738530132081</v>
      </c>
      <c r="L226" s="48">
        <v>0</v>
      </c>
      <c r="M226" s="49">
        <v>328.41846894734465</v>
      </c>
      <c r="N226" s="51">
        <v>0.38140000000000002</v>
      </c>
      <c r="O226" s="52">
        <v>2962.2850668861888</v>
      </c>
      <c r="P226" s="52">
        <v>1020.2752558927355</v>
      </c>
      <c r="Q226" s="52">
        <v>20317.111582559635</v>
      </c>
      <c r="R226" s="49">
        <v>1026.3</v>
      </c>
      <c r="S226" s="52">
        <v>20612.046426714773</v>
      </c>
      <c r="T226" s="52">
        <v>213.75752017960727</v>
      </c>
      <c r="U226" s="52">
        <v>197.8394069747429</v>
      </c>
      <c r="V226" s="52">
        <v>2546.6454443147304</v>
      </c>
      <c r="W226" s="53">
        <v>0.12355131516752675</v>
      </c>
      <c r="X226" s="53">
        <v>0.12355131516752675</v>
      </c>
      <c r="Y226" s="61">
        <f t="shared" si="19"/>
        <v>2958.2423714690804</v>
      </c>
      <c r="Z226" s="61">
        <f t="shared" si="20"/>
        <v>3982.5603227789243</v>
      </c>
      <c r="AA226" s="52">
        <f t="shared" si="21"/>
        <v>7748.9463575882455</v>
      </c>
      <c r="AB226" s="52">
        <v>6627.9283891794421</v>
      </c>
    </row>
    <row r="227" spans="1:28">
      <c r="A227" s="46" t="s">
        <v>431</v>
      </c>
      <c r="B227" s="46" t="s">
        <v>432</v>
      </c>
      <c r="C227" s="49">
        <v>9304.283715952095</v>
      </c>
      <c r="D227" s="47">
        <v>106.1915018688952</v>
      </c>
      <c r="E227" s="47">
        <v>406.97814764030386</v>
      </c>
      <c r="F227" s="48">
        <f t="shared" si="17"/>
        <v>513.16964950919908</v>
      </c>
      <c r="G227" s="49">
        <v>0</v>
      </c>
      <c r="H227" s="47">
        <f t="shared" si="18"/>
        <v>513.16964950919908</v>
      </c>
      <c r="I227" s="47">
        <v>151.56065118739437</v>
      </c>
      <c r="J227" s="47">
        <v>7.6204808612493569</v>
      </c>
      <c r="K227" s="50">
        <v>0</v>
      </c>
      <c r="L227" s="48">
        <v>0</v>
      </c>
      <c r="M227" s="49">
        <v>79.792700795177282</v>
      </c>
      <c r="N227" s="51">
        <v>0.25</v>
      </c>
      <c r="O227" s="52">
        <v>429.03105114063021</v>
      </c>
      <c r="P227" s="52">
        <v>160.19180590292083</v>
      </c>
      <c r="Q227" s="52">
        <v>8951.8415294885835</v>
      </c>
      <c r="R227" s="49">
        <v>465.21</v>
      </c>
      <c r="S227" s="52">
        <v>9360.335687910303</v>
      </c>
      <c r="T227" s="52">
        <v>90.960646884939266</v>
      </c>
      <c r="U227" s="52">
        <v>142.50501345307151</v>
      </c>
      <c r="V227" s="52">
        <v>1364.9150402012276</v>
      </c>
      <c r="W227" s="53">
        <v>0.1458190267646208</v>
      </c>
      <c r="X227" s="53">
        <v>0.13500000000000001</v>
      </c>
      <c r="Y227" s="61">
        <f t="shared" si="19"/>
        <v>1497.1109782059018</v>
      </c>
      <c r="Z227" s="61">
        <f t="shared" si="20"/>
        <v>589.22285704355102</v>
      </c>
      <c r="AA227" s="52">
        <f t="shared" si="21"/>
        <v>2237.9603823721459</v>
      </c>
      <c r="AB227" s="52">
        <v>2896.6721202665194</v>
      </c>
    </row>
    <row r="228" spans="1:28">
      <c r="A228" s="46" t="s">
        <v>433</v>
      </c>
      <c r="B228" s="46" t="s">
        <v>434</v>
      </c>
      <c r="C228" s="49">
        <v>15967.27238113641</v>
      </c>
      <c r="D228" s="47">
        <v>150.53987059457447</v>
      </c>
      <c r="E228" s="47">
        <v>449.28495518034339</v>
      </c>
      <c r="F228" s="48">
        <f t="shared" si="17"/>
        <v>599.82482577491783</v>
      </c>
      <c r="G228" s="49">
        <v>440.41123873979041</v>
      </c>
      <c r="H228" s="47">
        <f t="shared" si="18"/>
        <v>1040.2360645147082</v>
      </c>
      <c r="I228" s="47">
        <v>368.72414225591547</v>
      </c>
      <c r="J228" s="47">
        <v>35.403905115326921</v>
      </c>
      <c r="K228" s="50">
        <v>41.639762796216644</v>
      </c>
      <c r="L228" s="48">
        <v>0</v>
      </c>
      <c r="M228" s="49">
        <v>0</v>
      </c>
      <c r="N228" s="51">
        <v>0.48809999999999998</v>
      </c>
      <c r="O228" s="52">
        <v>3253.1064684544253</v>
      </c>
      <c r="P228" s="52">
        <v>939.42134755056725</v>
      </c>
      <c r="Q228" s="52">
        <v>15882.80026039593</v>
      </c>
      <c r="R228" s="49">
        <v>798.36</v>
      </c>
      <c r="S228" s="52">
        <v>15615.315318122952</v>
      </c>
      <c r="T228" s="52">
        <v>145.53703501590283</v>
      </c>
      <c r="U228" s="52">
        <v>173.58323447209244</v>
      </c>
      <c r="V228" s="52">
        <v>2069.8600535595069</v>
      </c>
      <c r="W228" s="53">
        <v>0.13255320250608399</v>
      </c>
      <c r="X228" s="53">
        <v>0.13255320250608399</v>
      </c>
      <c r="Y228" s="61">
        <f t="shared" si="19"/>
        <v>2388.9803230475022</v>
      </c>
      <c r="Z228" s="61">
        <f t="shared" si="20"/>
        <v>4192.5278160049929</v>
      </c>
      <c r="AA228" s="52">
        <f t="shared" si="21"/>
        <v>7752.3948070992528</v>
      </c>
      <c r="AB228" s="52">
        <v>4749.6819916523318</v>
      </c>
    </row>
    <row r="229" spans="1:28">
      <c r="A229" s="46" t="s">
        <v>435</v>
      </c>
      <c r="B229" s="46" t="s">
        <v>436</v>
      </c>
      <c r="C229" s="49">
        <v>21094.713939301895</v>
      </c>
      <c r="D229" s="47">
        <v>108.60701238061748</v>
      </c>
      <c r="E229" s="47">
        <v>944.71727854697929</v>
      </c>
      <c r="F229" s="48">
        <f t="shared" si="17"/>
        <v>1053.3242909275968</v>
      </c>
      <c r="G229" s="49">
        <v>0</v>
      </c>
      <c r="H229" s="47">
        <f t="shared" si="18"/>
        <v>1053.3242909275968</v>
      </c>
      <c r="I229" s="47">
        <v>455.47027916851926</v>
      </c>
      <c r="J229" s="47">
        <v>53.990197295482844</v>
      </c>
      <c r="K229" s="50">
        <v>261.75442151922692</v>
      </c>
      <c r="L229" s="48">
        <v>0</v>
      </c>
      <c r="M229" s="49">
        <v>809.2566618582191</v>
      </c>
      <c r="N229" s="51">
        <v>0.36670000000000003</v>
      </c>
      <c r="O229" s="52">
        <v>3074.7225331745167</v>
      </c>
      <c r="P229" s="52">
        <v>763.31142844278202</v>
      </c>
      <c r="Q229" s="52">
        <v>20782.122622912528</v>
      </c>
      <c r="R229" s="49">
        <v>1054.74</v>
      </c>
      <c r="S229" s="52">
        <v>21100.717341996304</v>
      </c>
      <c r="T229" s="52">
        <v>261.2591913306311</v>
      </c>
      <c r="U229" s="52">
        <v>295.62210237605262</v>
      </c>
      <c r="V229" s="52">
        <v>2825.5914280952106</v>
      </c>
      <c r="W229" s="53">
        <v>0.13390973312890633</v>
      </c>
      <c r="X229" s="53">
        <v>0.13390973312890633</v>
      </c>
      <c r="Y229" s="61">
        <f t="shared" si="19"/>
        <v>3382.4727218018943</v>
      </c>
      <c r="Z229" s="61">
        <f t="shared" si="20"/>
        <v>3838.0339616172987</v>
      </c>
      <c r="AA229" s="52">
        <f t="shared" si="21"/>
        <v>7620.804365822024</v>
      </c>
      <c r="AB229" s="52">
        <v>6216.6346641813743</v>
      </c>
    </row>
    <row r="230" spans="1:28">
      <c r="A230" s="46" t="s">
        <v>437</v>
      </c>
      <c r="B230" s="46" t="s">
        <v>438</v>
      </c>
      <c r="C230" s="49">
        <v>5742.0020087357616</v>
      </c>
      <c r="D230" s="47">
        <v>35.909242042465472</v>
      </c>
      <c r="E230" s="47">
        <v>327.05405924407057</v>
      </c>
      <c r="F230" s="48">
        <f t="shared" si="17"/>
        <v>362.96330128653602</v>
      </c>
      <c r="G230" s="49">
        <v>0</v>
      </c>
      <c r="H230" s="47">
        <f t="shared" si="18"/>
        <v>362.96330128653602</v>
      </c>
      <c r="I230" s="47">
        <v>76.912280310487532</v>
      </c>
      <c r="J230" s="47">
        <v>9.2274522895499516</v>
      </c>
      <c r="K230" s="50">
        <v>39.618415087662441</v>
      </c>
      <c r="L230" s="48">
        <v>0</v>
      </c>
      <c r="M230" s="49">
        <v>118.56214984524695</v>
      </c>
      <c r="N230" s="51">
        <v>0.32919999999999999</v>
      </c>
      <c r="O230" s="52">
        <v>283.2413476611581</v>
      </c>
      <c r="P230" s="52">
        <v>66.704474382288794</v>
      </c>
      <c r="Q230" s="52">
        <v>5627.9575710191339</v>
      </c>
      <c r="R230" s="49">
        <v>287.10000000000002</v>
      </c>
      <c r="S230" s="52">
        <v>5783.4800637152948</v>
      </c>
      <c r="T230" s="52">
        <v>44.974986515331082</v>
      </c>
      <c r="U230" s="52">
        <v>56.345067375948489</v>
      </c>
      <c r="V230" s="52">
        <v>768.36479771416759</v>
      </c>
      <c r="W230" s="53">
        <v>0.13285509576401508</v>
      </c>
      <c r="X230" s="53">
        <v>0.13285509576401508</v>
      </c>
      <c r="Y230" s="61">
        <f t="shared" si="19"/>
        <v>869.68485160544708</v>
      </c>
      <c r="Z230" s="61">
        <f t="shared" si="20"/>
        <v>349.94582204344692</v>
      </c>
      <c r="AA230" s="52">
        <f t="shared" si="21"/>
        <v>1852.7236323794989</v>
      </c>
      <c r="AB230" s="52">
        <v>1646.6302703424274</v>
      </c>
    </row>
    <row r="231" spans="1:28">
      <c r="A231" s="46" t="s">
        <v>439</v>
      </c>
      <c r="B231" s="46" t="s">
        <v>440</v>
      </c>
      <c r="C231" s="49">
        <v>10492.532966425686</v>
      </c>
      <c r="D231" s="47">
        <v>182.22449592616169</v>
      </c>
      <c r="E231" s="47">
        <v>462.04976595986318</v>
      </c>
      <c r="F231" s="48">
        <f t="shared" si="17"/>
        <v>644.27426188602487</v>
      </c>
      <c r="G231" s="49">
        <v>0</v>
      </c>
      <c r="H231" s="47">
        <f t="shared" si="18"/>
        <v>644.27426188602487</v>
      </c>
      <c r="I231" s="47">
        <v>300.55419078492486</v>
      </c>
      <c r="J231" s="47">
        <v>16.524517517430635</v>
      </c>
      <c r="K231" s="50">
        <v>92.052174647558545</v>
      </c>
      <c r="L231" s="48">
        <v>0</v>
      </c>
      <c r="M231" s="49">
        <v>62.166548776584605</v>
      </c>
      <c r="N231" s="51">
        <v>0.48349999999999999</v>
      </c>
      <c r="O231" s="52">
        <v>1103.6558488705964</v>
      </c>
      <c r="P231" s="52">
        <v>231.69698109302587</v>
      </c>
      <c r="Q231" s="52">
        <v>10658.71806828447</v>
      </c>
      <c r="R231" s="49">
        <v>524.63</v>
      </c>
      <c r="S231" s="52">
        <v>10526.552248360653</v>
      </c>
      <c r="T231" s="52">
        <v>120.27018865897526</v>
      </c>
      <c r="U231" s="52">
        <v>176.1099191077852</v>
      </c>
      <c r="V231" s="52">
        <v>1626.6795684589972</v>
      </c>
      <c r="W231" s="53">
        <v>0.15453108767995022</v>
      </c>
      <c r="X231" s="53">
        <v>0.13500000000000001</v>
      </c>
      <c r="Y231" s="61">
        <f t="shared" si="19"/>
        <v>1717.4646612954489</v>
      </c>
      <c r="Z231" s="61">
        <f t="shared" si="20"/>
        <v>1335.3528299636223</v>
      </c>
      <c r="AA231" s="52">
        <f t="shared" si="21"/>
        <v>5153.4901860155414</v>
      </c>
      <c r="AB231" s="52">
        <v>3247.9621385361547</v>
      </c>
    </row>
    <row r="232" spans="1:28">
      <c r="A232" s="46" t="s">
        <v>441</v>
      </c>
      <c r="B232" s="46" t="s">
        <v>442</v>
      </c>
      <c r="C232" s="49">
        <v>28.88</v>
      </c>
      <c r="D232" s="47">
        <v>0</v>
      </c>
      <c r="E232" s="47">
        <v>0</v>
      </c>
      <c r="F232" s="48">
        <f t="shared" si="17"/>
        <v>0</v>
      </c>
      <c r="G232" s="49">
        <v>0</v>
      </c>
      <c r="H232" s="47">
        <f t="shared" si="18"/>
        <v>0</v>
      </c>
      <c r="I232" s="47">
        <v>0</v>
      </c>
      <c r="J232" s="47">
        <v>0</v>
      </c>
      <c r="K232" s="50">
        <v>0</v>
      </c>
      <c r="L232" s="48">
        <v>0</v>
      </c>
      <c r="M232" s="49">
        <v>0</v>
      </c>
      <c r="N232" s="51">
        <v>0.43330000000000002</v>
      </c>
      <c r="O232" s="52">
        <v>0</v>
      </c>
      <c r="P232" s="52">
        <v>0</v>
      </c>
      <c r="Q232" s="52">
        <v>28.39</v>
      </c>
      <c r="R232" s="49">
        <v>0</v>
      </c>
      <c r="S232" s="52">
        <v>28.88</v>
      </c>
      <c r="T232" s="52">
        <v>1</v>
      </c>
      <c r="U232" s="52">
        <v>0</v>
      </c>
      <c r="V232" s="52">
        <v>6.5</v>
      </c>
      <c r="W232" s="53">
        <v>0.22506925207756234</v>
      </c>
      <c r="X232" s="53">
        <v>0.13500000000000001</v>
      </c>
      <c r="Y232" s="61">
        <f t="shared" si="19"/>
        <v>4.8987999999999996</v>
      </c>
      <c r="Z232" s="61">
        <f t="shared" si="20"/>
        <v>0</v>
      </c>
      <c r="AA232" s="52">
        <f t="shared" si="21"/>
        <v>12.301387</v>
      </c>
      <c r="AB232" s="52">
        <v>15.68</v>
      </c>
    </row>
    <row r="233" spans="1:28">
      <c r="A233" s="46" t="s">
        <v>443</v>
      </c>
      <c r="B233" s="46" t="s">
        <v>444</v>
      </c>
      <c r="C233" s="49">
        <v>6572.7961304286255</v>
      </c>
      <c r="D233" s="47">
        <v>83.5524075330881</v>
      </c>
      <c r="E233" s="47">
        <v>402.37958160334301</v>
      </c>
      <c r="F233" s="48">
        <f t="shared" si="17"/>
        <v>485.93198913643113</v>
      </c>
      <c r="G233" s="49">
        <v>0</v>
      </c>
      <c r="H233" s="47">
        <f t="shared" si="18"/>
        <v>485.93198913643113</v>
      </c>
      <c r="I233" s="47">
        <v>165.48773689933284</v>
      </c>
      <c r="J233" s="47">
        <v>14.553703501590283</v>
      </c>
      <c r="K233" s="50">
        <v>0</v>
      </c>
      <c r="L233" s="48">
        <v>0</v>
      </c>
      <c r="M233" s="49">
        <v>731.03050553717139</v>
      </c>
      <c r="N233" s="51">
        <v>0.28210000000000002</v>
      </c>
      <c r="O233" s="52">
        <v>643.04123978380676</v>
      </c>
      <c r="P233" s="52">
        <v>118.50150941399032</v>
      </c>
      <c r="Q233" s="52">
        <v>6664.1812603323615</v>
      </c>
      <c r="R233" s="49">
        <v>328.64</v>
      </c>
      <c r="S233" s="52">
        <v>6635.9430328438593</v>
      </c>
      <c r="T233" s="52">
        <v>42.448301879638322</v>
      </c>
      <c r="U233" s="52">
        <v>64.177789746596034</v>
      </c>
      <c r="V233" s="52">
        <v>788.83094326327887</v>
      </c>
      <c r="W233" s="53">
        <v>0.11887247062837161</v>
      </c>
      <c r="X233" s="53">
        <v>0.11887247062837161</v>
      </c>
      <c r="Y233" s="61">
        <f t="shared" si="19"/>
        <v>895.45703488951324</v>
      </c>
      <c r="Z233" s="61">
        <f t="shared" si="20"/>
        <v>761.54274919779709</v>
      </c>
      <c r="AA233" s="52">
        <f t="shared" si="21"/>
        <v>1879.9655335397592</v>
      </c>
      <c r="AB233" s="52">
        <v>1678.1734013344158</v>
      </c>
    </row>
    <row r="234" spans="1:28">
      <c r="A234" s="46" t="s">
        <v>445</v>
      </c>
      <c r="B234" s="46" t="s">
        <v>446</v>
      </c>
      <c r="C234" s="49">
        <v>9876.9921622167567</v>
      </c>
      <c r="D234" s="47">
        <v>123.41338434577705</v>
      </c>
      <c r="E234" s="47">
        <v>394.14258969098466</v>
      </c>
      <c r="F234" s="48">
        <f t="shared" si="17"/>
        <v>517.55597403676165</v>
      </c>
      <c r="G234" s="49">
        <v>0</v>
      </c>
      <c r="H234" s="47">
        <f t="shared" si="18"/>
        <v>517.55597403676165</v>
      </c>
      <c r="I234" s="47">
        <v>187.98533689554117</v>
      </c>
      <c r="J234" s="47">
        <v>12.886091642033064</v>
      </c>
      <c r="K234" s="50">
        <v>0</v>
      </c>
      <c r="L234" s="48">
        <v>0</v>
      </c>
      <c r="M234" s="49">
        <v>230.04958271055418</v>
      </c>
      <c r="N234" s="51">
        <v>0.1762</v>
      </c>
      <c r="O234" s="52">
        <v>403.00619939299486</v>
      </c>
      <c r="P234" s="52">
        <v>153.87509431368892</v>
      </c>
      <c r="Q234" s="52">
        <v>9887.3717827001856</v>
      </c>
      <c r="R234" s="49">
        <v>493.85</v>
      </c>
      <c r="S234" s="52">
        <v>9952.7623810719124</v>
      </c>
      <c r="T234" s="52">
        <v>69.483827481550833</v>
      </c>
      <c r="U234" s="52">
        <v>88.181293785677241</v>
      </c>
      <c r="V234" s="52">
        <v>1177.9403771599636</v>
      </c>
      <c r="W234" s="53">
        <v>0.11835310962513901</v>
      </c>
      <c r="X234" s="53">
        <v>0.11835310962513901</v>
      </c>
      <c r="Y234" s="61">
        <f t="shared" si="19"/>
        <v>1335.6054984271918</v>
      </c>
      <c r="Z234" s="61">
        <f t="shared" si="20"/>
        <v>556.88129370668378</v>
      </c>
      <c r="AA234" s="52">
        <f t="shared" si="21"/>
        <v>1742.1549081117726</v>
      </c>
      <c r="AB234" s="52">
        <v>2623.4263370241615</v>
      </c>
    </row>
    <row r="235" spans="1:28">
      <c r="A235" s="46" t="s">
        <v>447</v>
      </c>
      <c r="B235" s="46" t="s">
        <v>448</v>
      </c>
      <c r="C235" s="49">
        <v>2529.5044157461907</v>
      </c>
      <c r="D235" s="47">
        <v>12.734490563891498</v>
      </c>
      <c r="E235" s="47">
        <v>114.99447113964878</v>
      </c>
      <c r="F235" s="48">
        <f t="shared" si="17"/>
        <v>127.72896170354028</v>
      </c>
      <c r="G235" s="49">
        <v>0</v>
      </c>
      <c r="H235" s="47">
        <f t="shared" si="18"/>
        <v>127.72896170354028</v>
      </c>
      <c r="I235" s="47">
        <v>53.151337996432851</v>
      </c>
      <c r="J235" s="47">
        <v>2.3750835575511919</v>
      </c>
      <c r="K235" s="50">
        <v>0</v>
      </c>
      <c r="L235" s="48">
        <v>0</v>
      </c>
      <c r="M235" s="49">
        <v>0</v>
      </c>
      <c r="N235" s="51">
        <v>0.3659</v>
      </c>
      <c r="O235" s="52">
        <v>162.71849053861359</v>
      </c>
      <c r="P235" s="52">
        <v>28.046199456189608</v>
      </c>
      <c r="Q235" s="52">
        <v>2441.4342960844838</v>
      </c>
      <c r="R235" s="49">
        <v>126.48</v>
      </c>
      <c r="S235" s="52">
        <v>2541.1372718089201</v>
      </c>
      <c r="T235" s="52">
        <v>29.05687331046671</v>
      </c>
      <c r="U235" s="52">
        <v>26.530188674773953</v>
      </c>
      <c r="V235" s="52">
        <v>383.04539077102203</v>
      </c>
      <c r="W235" s="53">
        <v>0.15073777989897785</v>
      </c>
      <c r="X235" s="53">
        <v>0.13500000000000001</v>
      </c>
      <c r="Y235" s="61">
        <f t="shared" si="19"/>
        <v>398.64059367944492</v>
      </c>
      <c r="Z235" s="61">
        <f t="shared" si="20"/>
        <v>190.76468999480321</v>
      </c>
      <c r="AA235" s="52">
        <f t="shared" si="21"/>
        <v>893.32080893731268</v>
      </c>
      <c r="AB235" s="52">
        <v>752.92170122081347</v>
      </c>
    </row>
    <row r="236" spans="1:28">
      <c r="A236" s="46" t="s">
        <v>449</v>
      </c>
      <c r="B236" s="46" t="s">
        <v>450</v>
      </c>
      <c r="C236" s="49">
        <v>1973.6135824166988</v>
      </c>
      <c r="D236" s="47">
        <v>9.449800537490912</v>
      </c>
      <c r="E236" s="47">
        <v>99.238065751468739</v>
      </c>
      <c r="F236" s="48">
        <f t="shared" si="17"/>
        <v>108.68786628895965</v>
      </c>
      <c r="G236" s="49">
        <v>0</v>
      </c>
      <c r="H236" s="47">
        <f t="shared" si="18"/>
        <v>108.68786628895965</v>
      </c>
      <c r="I236" s="47">
        <v>28.106839887446235</v>
      </c>
      <c r="J236" s="47">
        <v>1.0612075469909581</v>
      </c>
      <c r="K236" s="50">
        <v>4.6490997296746732</v>
      </c>
      <c r="L236" s="48">
        <v>0</v>
      </c>
      <c r="M236" s="49">
        <v>20.021449053229411</v>
      </c>
      <c r="N236" s="51">
        <v>0.55559999999999998</v>
      </c>
      <c r="O236" s="52">
        <v>218.05288406028495</v>
      </c>
      <c r="P236" s="52">
        <v>45.480323442469633</v>
      </c>
      <c r="Q236" s="52">
        <v>1884.73492367157</v>
      </c>
      <c r="R236" s="49">
        <v>98.68</v>
      </c>
      <c r="S236" s="52">
        <v>1990.0976729799581</v>
      </c>
      <c r="T236" s="52">
        <v>20.466145549111335</v>
      </c>
      <c r="U236" s="52">
        <v>27.793530992620333</v>
      </c>
      <c r="V236" s="52">
        <v>305.22350399168511</v>
      </c>
      <c r="W236" s="53">
        <v>0.15337111747618176</v>
      </c>
      <c r="X236" s="53">
        <v>0.13500000000000001</v>
      </c>
      <c r="Y236" s="61">
        <f t="shared" si="19"/>
        <v>316.92286239402603</v>
      </c>
      <c r="Z236" s="61">
        <f t="shared" si="20"/>
        <v>263.53320750275458</v>
      </c>
      <c r="AA236" s="52">
        <f t="shared" si="21"/>
        <v>1047.1587235919242</v>
      </c>
      <c r="AB236" s="52">
        <v>620.9580160678521</v>
      </c>
    </row>
    <row r="237" spans="1:28">
      <c r="A237" s="46" t="s">
        <v>451</v>
      </c>
      <c r="B237" s="46" t="s">
        <v>452</v>
      </c>
      <c r="C237" s="49">
        <v>420.66267162721579</v>
      </c>
      <c r="D237" s="47">
        <v>0</v>
      </c>
      <c r="E237" s="47">
        <v>25.681222637181186</v>
      </c>
      <c r="F237" s="48">
        <f t="shared" si="17"/>
        <v>25.681222637181186</v>
      </c>
      <c r="G237" s="49">
        <v>0</v>
      </c>
      <c r="H237" s="47">
        <f t="shared" si="18"/>
        <v>25.681222637181186</v>
      </c>
      <c r="I237" s="47">
        <v>3.4463978430849211</v>
      </c>
      <c r="J237" s="47">
        <v>0</v>
      </c>
      <c r="K237" s="50">
        <v>0</v>
      </c>
      <c r="L237" s="48">
        <v>0</v>
      </c>
      <c r="M237" s="49">
        <v>0.15160107814156545</v>
      </c>
      <c r="N237" s="51">
        <v>0.47520000000000001</v>
      </c>
      <c r="O237" s="52">
        <v>2.021347708554206</v>
      </c>
      <c r="P237" s="52">
        <v>1.010673854277103</v>
      </c>
      <c r="Q237" s="52">
        <v>408.93885491760142</v>
      </c>
      <c r="R237" s="49">
        <v>21.03</v>
      </c>
      <c r="S237" s="52">
        <v>423.60373254316221</v>
      </c>
      <c r="T237" s="52">
        <v>2.5266846356927575</v>
      </c>
      <c r="U237" s="52">
        <v>3.7900269535391362</v>
      </c>
      <c r="V237" s="52">
        <v>75.800539070782719</v>
      </c>
      <c r="W237" s="53">
        <v>0.1789420943382721</v>
      </c>
      <c r="X237" s="53">
        <v>0.13500000000000001</v>
      </c>
      <c r="Y237" s="61">
        <f t="shared" si="19"/>
        <v>63.503215482558794</v>
      </c>
      <c r="Z237" s="61">
        <f t="shared" si="20"/>
        <v>3.032021562831309</v>
      </c>
      <c r="AA237" s="52">
        <f t="shared" si="21"/>
        <v>194.32774385684419</v>
      </c>
      <c r="AB237" s="52">
        <v>125.08099620533427</v>
      </c>
    </row>
    <row r="238" spans="1:28">
      <c r="A238" s="46" t="s">
        <v>453</v>
      </c>
      <c r="B238" s="46" t="s">
        <v>454</v>
      </c>
      <c r="C238" s="49">
        <v>2071.497345203436</v>
      </c>
      <c r="D238" s="47">
        <v>54.111478157996096</v>
      </c>
      <c r="E238" s="47">
        <v>130.91258434451316</v>
      </c>
      <c r="F238" s="48">
        <f t="shared" si="17"/>
        <v>185.02406250250925</v>
      </c>
      <c r="G238" s="49">
        <v>0</v>
      </c>
      <c r="H238" s="47">
        <f t="shared" si="18"/>
        <v>185.02406250250925</v>
      </c>
      <c r="I238" s="47">
        <v>13.916978973395707</v>
      </c>
      <c r="J238" s="47">
        <v>0.86917951467830856</v>
      </c>
      <c r="K238" s="50">
        <v>46.693132067602164</v>
      </c>
      <c r="L238" s="48">
        <v>0</v>
      </c>
      <c r="M238" s="49">
        <v>135.43029647313179</v>
      </c>
      <c r="N238" s="51">
        <v>0.46089999999999998</v>
      </c>
      <c r="O238" s="52">
        <v>63.925121283026762</v>
      </c>
      <c r="P238" s="52">
        <v>13.138760105602339</v>
      </c>
      <c r="Q238" s="52">
        <v>1977.1610476452111</v>
      </c>
      <c r="R238" s="49">
        <v>103.57</v>
      </c>
      <c r="S238" s="52">
        <v>2082.4227295681712</v>
      </c>
      <c r="T238" s="52">
        <v>33.352237191144397</v>
      </c>
      <c r="U238" s="52">
        <v>35.373584899698606</v>
      </c>
      <c r="V238" s="52">
        <v>346.66113201704633</v>
      </c>
      <c r="W238" s="53">
        <v>0.16647010575462404</v>
      </c>
      <c r="X238" s="53">
        <v>0.13500000000000001</v>
      </c>
      <c r="Y238" s="61">
        <f t="shared" si="19"/>
        <v>349.85289058254614</v>
      </c>
      <c r="Z238" s="61">
        <f t="shared" si="20"/>
        <v>77.063881388629099</v>
      </c>
      <c r="AA238" s="52">
        <f t="shared" si="21"/>
        <v>911.27352685967776</v>
      </c>
      <c r="AB238" s="52">
        <v>586.19083548071978</v>
      </c>
    </row>
    <row r="239" spans="1:28">
      <c r="A239" s="46" t="s">
        <v>455</v>
      </c>
      <c r="B239" s="46" t="s">
        <v>456</v>
      </c>
      <c r="C239" s="49">
        <v>4792.4638159038805</v>
      </c>
      <c r="D239" s="47">
        <v>80.196970336888114</v>
      </c>
      <c r="E239" s="47">
        <v>333.09788889264757</v>
      </c>
      <c r="F239" s="48">
        <f t="shared" si="17"/>
        <v>413.29485922953569</v>
      </c>
      <c r="G239" s="49">
        <v>0</v>
      </c>
      <c r="H239" s="47">
        <f t="shared" si="18"/>
        <v>413.29485922953569</v>
      </c>
      <c r="I239" s="47">
        <v>107.83890025136689</v>
      </c>
      <c r="J239" s="47">
        <v>8.388592990499955</v>
      </c>
      <c r="K239" s="50">
        <v>15.968646897578228</v>
      </c>
      <c r="L239" s="48">
        <v>0</v>
      </c>
      <c r="M239" s="49">
        <v>187.39914606006045</v>
      </c>
      <c r="N239" s="51">
        <v>0.28179999999999999</v>
      </c>
      <c r="O239" s="52">
        <v>117.23816709614394</v>
      </c>
      <c r="P239" s="52">
        <v>31.58355794615947</v>
      </c>
      <c r="Q239" s="52">
        <v>4625.3994277918755</v>
      </c>
      <c r="R239" s="49">
        <v>239.62</v>
      </c>
      <c r="S239" s="52">
        <v>4795.2229555260574</v>
      </c>
      <c r="T239" s="52">
        <v>40.93229109822267</v>
      </c>
      <c r="U239" s="52">
        <v>64.430458210165312</v>
      </c>
      <c r="V239" s="52">
        <v>656.17999988940915</v>
      </c>
      <c r="W239" s="53">
        <v>0.1368403525707228</v>
      </c>
      <c r="X239" s="53">
        <v>0.13500000000000001</v>
      </c>
      <c r="Y239" s="61">
        <f t="shared" si="19"/>
        <v>752.71784830440572</v>
      </c>
      <c r="Z239" s="61">
        <f t="shared" si="20"/>
        <v>148.8217250423034</v>
      </c>
      <c r="AA239" s="52">
        <f t="shared" si="21"/>
        <v>1303.4375587517504</v>
      </c>
      <c r="AB239" s="52">
        <v>1421.3914951782322</v>
      </c>
    </row>
    <row r="240" spans="1:28">
      <c r="A240" s="46" t="s">
        <v>457</v>
      </c>
      <c r="B240" s="46" t="s">
        <v>458</v>
      </c>
      <c r="C240" s="49">
        <v>30418.170138269623</v>
      </c>
      <c r="D240" s="47">
        <v>278.81459617942443</v>
      </c>
      <c r="E240" s="47">
        <v>1114.4902725884469</v>
      </c>
      <c r="F240" s="48">
        <f t="shared" si="17"/>
        <v>1393.3048687678713</v>
      </c>
      <c r="G240" s="49">
        <v>415.24545976829057</v>
      </c>
      <c r="H240" s="47">
        <f t="shared" si="18"/>
        <v>1808.5503285361619</v>
      </c>
      <c r="I240" s="47">
        <v>416.2460268840249</v>
      </c>
      <c r="J240" s="47">
        <v>14.634557409932452</v>
      </c>
      <c r="K240" s="50">
        <v>126.12199027523968</v>
      </c>
      <c r="L240" s="48">
        <v>1.2330221022180656</v>
      </c>
      <c r="M240" s="49">
        <v>1071.3142855337292</v>
      </c>
      <c r="N240" s="51">
        <v>0.58589999999999998</v>
      </c>
      <c r="O240" s="52">
        <v>1909.4155791930168</v>
      </c>
      <c r="P240" s="52">
        <v>386.83541772456118</v>
      </c>
      <c r="Q240" s="52">
        <v>30373.366966309524</v>
      </c>
      <c r="R240" s="49">
        <v>1520.91</v>
      </c>
      <c r="S240" s="52">
        <v>30210.587835339655</v>
      </c>
      <c r="T240" s="52">
        <v>520.49703495270808</v>
      </c>
      <c r="U240" s="52">
        <v>286.5260376875587</v>
      </c>
      <c r="V240" s="52">
        <v>4452.5236650177776</v>
      </c>
      <c r="W240" s="53">
        <v>0.14738288739318461</v>
      </c>
      <c r="X240" s="53">
        <v>0.13500000000000001</v>
      </c>
      <c r="Y240" s="61">
        <f t="shared" si="19"/>
        <v>4885.4524304111201</v>
      </c>
      <c r="Z240" s="61">
        <f t="shared" si="20"/>
        <v>2296.250996917578</v>
      </c>
      <c r="AA240" s="52">
        <f t="shared" si="21"/>
        <v>17795.75570556075</v>
      </c>
      <c r="AB240" s="52">
        <v>9534.4950064793338</v>
      </c>
    </row>
    <row r="241" spans="1:28">
      <c r="A241" s="46" t="s">
        <v>459</v>
      </c>
      <c r="B241" s="46" t="s">
        <v>460</v>
      </c>
      <c r="C241" s="49">
        <v>74.2</v>
      </c>
      <c r="D241" s="47">
        <v>0</v>
      </c>
      <c r="E241" s="47">
        <v>0</v>
      </c>
      <c r="F241" s="48">
        <f t="shared" si="17"/>
        <v>0</v>
      </c>
      <c r="G241" s="49">
        <v>0</v>
      </c>
      <c r="H241" s="47">
        <f t="shared" si="18"/>
        <v>0</v>
      </c>
      <c r="I241" s="47">
        <v>0</v>
      </c>
      <c r="J241" s="47">
        <v>0</v>
      </c>
      <c r="K241" s="50">
        <v>0</v>
      </c>
      <c r="L241" s="48">
        <v>0</v>
      </c>
      <c r="M241" s="49">
        <v>0</v>
      </c>
      <c r="N241" s="51">
        <v>0.15579999999999999</v>
      </c>
      <c r="O241" s="52">
        <v>0</v>
      </c>
      <c r="P241" s="52">
        <v>0</v>
      </c>
      <c r="Q241" s="52">
        <v>76.8</v>
      </c>
      <c r="R241" s="49">
        <v>0</v>
      </c>
      <c r="S241" s="52">
        <v>74.2</v>
      </c>
      <c r="T241" s="52">
        <v>0</v>
      </c>
      <c r="U241" s="52">
        <v>0</v>
      </c>
      <c r="V241" s="52">
        <v>6</v>
      </c>
      <c r="W241" s="53">
        <v>8.0862533692722366E-2</v>
      </c>
      <c r="X241" s="53">
        <v>8.0862533692722366E-2</v>
      </c>
      <c r="Y241" s="61">
        <f t="shared" si="19"/>
        <v>6</v>
      </c>
      <c r="Z241" s="61">
        <f t="shared" si="20"/>
        <v>0</v>
      </c>
      <c r="AA241" s="52">
        <f t="shared" si="21"/>
        <v>11.965439999999999</v>
      </c>
      <c r="AB241" s="52">
        <v>40.6</v>
      </c>
    </row>
    <row r="242" spans="1:28">
      <c r="A242" s="46" t="s">
        <v>461</v>
      </c>
      <c r="B242" s="46" t="s">
        <v>462</v>
      </c>
      <c r="C242" s="49">
        <v>42.8</v>
      </c>
      <c r="D242" s="47">
        <v>0</v>
      </c>
      <c r="E242" s="47">
        <v>0</v>
      </c>
      <c r="F242" s="48">
        <f t="shared" si="17"/>
        <v>0</v>
      </c>
      <c r="G242" s="49">
        <v>0</v>
      </c>
      <c r="H242" s="47">
        <f t="shared" si="18"/>
        <v>0</v>
      </c>
      <c r="I242" s="47">
        <v>0</v>
      </c>
      <c r="J242" s="47">
        <v>0</v>
      </c>
      <c r="K242" s="50">
        <v>0</v>
      </c>
      <c r="L242" s="48">
        <v>0</v>
      </c>
      <c r="M242" s="49">
        <v>0</v>
      </c>
      <c r="N242" s="51">
        <v>0.24390000000000001</v>
      </c>
      <c r="O242" s="52">
        <v>0</v>
      </c>
      <c r="P242" s="52">
        <v>0</v>
      </c>
      <c r="Q242" s="52">
        <v>37.4</v>
      </c>
      <c r="R242" s="49">
        <v>0</v>
      </c>
      <c r="S242" s="52">
        <v>43.8</v>
      </c>
      <c r="T242" s="52">
        <v>0.5</v>
      </c>
      <c r="U242" s="52">
        <v>0</v>
      </c>
      <c r="V242" s="52">
        <v>6.25</v>
      </c>
      <c r="W242" s="53">
        <v>0.14269406392694065</v>
      </c>
      <c r="X242" s="53">
        <v>0.13500000000000001</v>
      </c>
      <c r="Y242" s="61">
        <f t="shared" si="19"/>
        <v>6.4130000000000003</v>
      </c>
      <c r="Z242" s="61">
        <f t="shared" si="20"/>
        <v>0</v>
      </c>
      <c r="AA242" s="52">
        <f t="shared" si="21"/>
        <v>9.1218599999999999</v>
      </c>
      <c r="AB242" s="52">
        <v>25.4</v>
      </c>
    </row>
    <row r="243" spans="1:28">
      <c r="A243" s="46" t="s">
        <v>463</v>
      </c>
      <c r="B243" s="46" t="s">
        <v>464</v>
      </c>
      <c r="C243" s="49">
        <v>1430.2955318344134</v>
      </c>
      <c r="D243" s="47">
        <v>0</v>
      </c>
      <c r="E243" s="47">
        <v>94.71024688430731</v>
      </c>
      <c r="F243" s="48">
        <f t="shared" si="17"/>
        <v>94.71024688430731</v>
      </c>
      <c r="G243" s="49">
        <v>0</v>
      </c>
      <c r="H243" s="47">
        <f t="shared" si="18"/>
        <v>94.71024688430731</v>
      </c>
      <c r="I243" s="47">
        <v>40.9929315294793</v>
      </c>
      <c r="J243" s="47">
        <v>0.51544366568132249</v>
      </c>
      <c r="K243" s="50">
        <v>1.2128086251325236</v>
      </c>
      <c r="L243" s="48">
        <v>0</v>
      </c>
      <c r="M243" s="49">
        <v>4.8714479776156363</v>
      </c>
      <c r="N243" s="51">
        <v>0.2505</v>
      </c>
      <c r="O243" s="52">
        <v>0</v>
      </c>
      <c r="P243" s="52">
        <v>0</v>
      </c>
      <c r="Q243" s="52">
        <v>1410.3145097353552</v>
      </c>
      <c r="R243" s="49">
        <v>71.510000000000005</v>
      </c>
      <c r="S243" s="52">
        <v>1446.0317237455079</v>
      </c>
      <c r="T243" s="52">
        <v>2.5266846356927575</v>
      </c>
      <c r="U243" s="52">
        <v>12.886091642033064</v>
      </c>
      <c r="V243" s="52">
        <v>186.72199457769477</v>
      </c>
      <c r="W243" s="53">
        <v>0.12912717716458386</v>
      </c>
      <c r="X243" s="53">
        <v>0.12912717716458386</v>
      </c>
      <c r="Y243" s="61">
        <f t="shared" si="19"/>
        <v>202.13477085542058</v>
      </c>
      <c r="Z243" s="61">
        <f t="shared" si="20"/>
        <v>0</v>
      </c>
      <c r="AA243" s="52">
        <f t="shared" si="21"/>
        <v>353.28378468870648</v>
      </c>
      <c r="AB243" s="52">
        <v>385.05663174103347</v>
      </c>
    </row>
    <row r="244" spans="1:28">
      <c r="A244" s="46" t="s">
        <v>465</v>
      </c>
      <c r="B244" s="46" t="s">
        <v>466</v>
      </c>
      <c r="C244" s="49">
        <v>1865.9667101976443</v>
      </c>
      <c r="D244" s="47">
        <v>8.6109412384409172</v>
      </c>
      <c r="E244" s="47">
        <v>117.01581884820298</v>
      </c>
      <c r="F244" s="48">
        <f t="shared" si="17"/>
        <v>125.6267600866439</v>
      </c>
      <c r="G244" s="49">
        <v>0</v>
      </c>
      <c r="H244" s="47">
        <f t="shared" si="18"/>
        <v>125.6267600866439</v>
      </c>
      <c r="I244" s="47">
        <v>31.927187056613683</v>
      </c>
      <c r="J244" s="47">
        <v>1.9202803231264955</v>
      </c>
      <c r="K244" s="50">
        <v>0</v>
      </c>
      <c r="L244" s="48">
        <v>0</v>
      </c>
      <c r="M244" s="49">
        <v>31.098434496106456</v>
      </c>
      <c r="N244" s="51">
        <v>0.38279999999999997</v>
      </c>
      <c r="O244" s="52">
        <v>7.8327223706475486</v>
      </c>
      <c r="P244" s="52">
        <v>6.0640431256626179</v>
      </c>
      <c r="Q244" s="52">
        <v>1843.3781495545511</v>
      </c>
      <c r="R244" s="49">
        <v>93.3</v>
      </c>
      <c r="S244" s="52">
        <v>1871.9903263691358</v>
      </c>
      <c r="T244" s="52">
        <v>33.099568727575125</v>
      </c>
      <c r="U244" s="52">
        <v>26.024851747635402</v>
      </c>
      <c r="V244" s="52">
        <v>213.25218325246874</v>
      </c>
      <c r="W244" s="53">
        <v>0.11391735323017783</v>
      </c>
      <c r="X244" s="53">
        <v>0.11391735323017783</v>
      </c>
      <c r="Y244" s="61">
        <f t="shared" si="19"/>
        <v>272.37660372767925</v>
      </c>
      <c r="Z244" s="61">
        <f t="shared" si="20"/>
        <v>13.896765496310167</v>
      </c>
      <c r="AA244" s="52">
        <f t="shared" si="21"/>
        <v>705.64515564948215</v>
      </c>
      <c r="AB244" s="52">
        <v>593.16448507523171</v>
      </c>
    </row>
    <row r="245" spans="1:28">
      <c r="A245" s="46" t="s">
        <v>467</v>
      </c>
      <c r="B245" s="46" t="s">
        <v>468</v>
      </c>
      <c r="C245" s="49">
        <v>10633.218766941056</v>
      </c>
      <c r="D245" s="47">
        <v>385.24865977334611</v>
      </c>
      <c r="E245" s="47">
        <v>285.03024038322854</v>
      </c>
      <c r="F245" s="48">
        <f t="shared" si="17"/>
        <v>670.27890015657465</v>
      </c>
      <c r="G245" s="49">
        <v>0</v>
      </c>
      <c r="H245" s="47">
        <f t="shared" si="18"/>
        <v>670.27890015657465</v>
      </c>
      <c r="I245" s="47">
        <v>321.35385870594763</v>
      </c>
      <c r="J245" s="47">
        <v>11.380187599160179</v>
      </c>
      <c r="K245" s="50">
        <v>17.181455522710749</v>
      </c>
      <c r="L245" s="48">
        <v>0</v>
      </c>
      <c r="M245" s="49">
        <v>522.29603441332131</v>
      </c>
      <c r="N245" s="51">
        <v>0.29310000000000003</v>
      </c>
      <c r="O245" s="52">
        <v>350.95649589772404</v>
      </c>
      <c r="P245" s="52">
        <v>95.003342302047685</v>
      </c>
      <c r="Q245" s="52">
        <v>10611.92386883144</v>
      </c>
      <c r="R245" s="49">
        <v>531.66</v>
      </c>
      <c r="S245" s="52">
        <v>10693.141619761149</v>
      </c>
      <c r="T245" s="52">
        <v>112.69013475189698</v>
      </c>
      <c r="U245" s="52">
        <v>101.32005389127957</v>
      </c>
      <c r="V245" s="52">
        <v>1335.3528299636223</v>
      </c>
      <c r="W245" s="53">
        <v>0.12487937384985741</v>
      </c>
      <c r="X245" s="53">
        <v>0.12487937384985741</v>
      </c>
      <c r="Y245" s="61">
        <f t="shared" si="19"/>
        <v>1549.363018606799</v>
      </c>
      <c r="Z245" s="61">
        <f t="shared" si="20"/>
        <v>445.95983819977175</v>
      </c>
      <c r="AA245" s="52">
        <f t="shared" si="21"/>
        <v>3110.3548859544953</v>
      </c>
      <c r="AB245" s="52">
        <v>2741.4225095110132</v>
      </c>
    </row>
    <row r="246" spans="1:28">
      <c r="A246" s="46" t="s">
        <v>469</v>
      </c>
      <c r="B246" s="46" t="s">
        <v>470</v>
      </c>
      <c r="C246" s="49">
        <v>14364.373968468552</v>
      </c>
      <c r="D246" s="47">
        <v>23.336459295258308</v>
      </c>
      <c r="E246" s="47">
        <v>491.45026838078411</v>
      </c>
      <c r="F246" s="48">
        <f t="shared" si="17"/>
        <v>514.78672767604246</v>
      </c>
      <c r="G246" s="49">
        <v>43.186093793260611</v>
      </c>
      <c r="H246" s="47">
        <f t="shared" si="18"/>
        <v>557.97282146930308</v>
      </c>
      <c r="I246" s="47">
        <v>328.08494657543315</v>
      </c>
      <c r="J246" s="47">
        <v>8.5604075457270632</v>
      </c>
      <c r="K246" s="50">
        <v>76.639398369832719</v>
      </c>
      <c r="L246" s="48">
        <v>7.0747169799397214E-2</v>
      </c>
      <c r="M246" s="49">
        <v>142.46458649890045</v>
      </c>
      <c r="N246" s="51">
        <v>0.38200000000000001</v>
      </c>
      <c r="O246" s="52">
        <v>483.35477080802451</v>
      </c>
      <c r="P246" s="52">
        <v>101.06738542771029</v>
      </c>
      <c r="Q246" s="52">
        <v>14087.661573906025</v>
      </c>
      <c r="R246" s="49">
        <v>718.22</v>
      </c>
      <c r="S246" s="52">
        <v>14554.410973288277</v>
      </c>
      <c r="T246" s="52">
        <v>208.4514824446525</v>
      </c>
      <c r="U246" s="52">
        <v>180.91061991560144</v>
      </c>
      <c r="V246" s="52">
        <v>1993.5541775615857</v>
      </c>
      <c r="W246" s="53">
        <v>0.13697250828084745</v>
      </c>
      <c r="X246" s="53">
        <v>0.13500000000000001</v>
      </c>
      <c r="Y246" s="61">
        <f t="shared" si="19"/>
        <v>2354.2075837541715</v>
      </c>
      <c r="Z246" s="61">
        <f t="shared" si="20"/>
        <v>584.42215623573475</v>
      </c>
      <c r="AA246" s="52">
        <f t="shared" si="21"/>
        <v>5381.4867212321014</v>
      </c>
      <c r="AB246" s="52">
        <v>4416.8670914388813</v>
      </c>
    </row>
    <row r="247" spans="1:28">
      <c r="A247" s="46" t="s">
        <v>471</v>
      </c>
      <c r="B247" s="46" t="s">
        <v>472</v>
      </c>
      <c r="C247" s="49">
        <v>913.82097882172809</v>
      </c>
      <c r="D247" s="47">
        <v>37.576853902022691</v>
      </c>
      <c r="E247" s="47">
        <v>71.191866295279127</v>
      </c>
      <c r="F247" s="48">
        <f t="shared" si="17"/>
        <v>108.76872019730182</v>
      </c>
      <c r="G247" s="49">
        <v>0</v>
      </c>
      <c r="H247" s="47">
        <f t="shared" si="18"/>
        <v>108.76872019730182</v>
      </c>
      <c r="I247" s="47">
        <v>29.006339617752854</v>
      </c>
      <c r="J247" s="47">
        <v>0.47501671151023839</v>
      </c>
      <c r="K247" s="50">
        <v>0</v>
      </c>
      <c r="L247" s="48">
        <v>0</v>
      </c>
      <c r="M247" s="49">
        <v>3.4362911045421503</v>
      </c>
      <c r="N247" s="51">
        <v>0.2266</v>
      </c>
      <c r="O247" s="52">
        <v>0</v>
      </c>
      <c r="P247" s="52">
        <v>0</v>
      </c>
      <c r="Q247" s="52">
        <v>904.8158747801192</v>
      </c>
      <c r="R247" s="49">
        <v>45.69</v>
      </c>
      <c r="S247" s="52">
        <v>917.64132599089567</v>
      </c>
      <c r="T247" s="52">
        <v>0</v>
      </c>
      <c r="U247" s="52">
        <v>5.8113746620933426</v>
      </c>
      <c r="V247" s="52">
        <v>109.40544472549639</v>
      </c>
      <c r="W247" s="53">
        <v>0.11922462690676799</v>
      </c>
      <c r="X247" s="53">
        <v>0.11922462690676799</v>
      </c>
      <c r="Y247" s="61">
        <f t="shared" si="19"/>
        <v>115.21681938758974</v>
      </c>
      <c r="Z247" s="61">
        <f t="shared" si="20"/>
        <v>0</v>
      </c>
      <c r="AA247" s="52">
        <f t="shared" si="21"/>
        <v>205.03127722517502</v>
      </c>
      <c r="AB247" s="52">
        <v>226.40105009661383</v>
      </c>
    </row>
    <row r="248" spans="1:28">
      <c r="A248" s="46" t="s">
        <v>473</v>
      </c>
      <c r="B248" s="46" t="s">
        <v>474</v>
      </c>
      <c r="C248" s="49">
        <v>5060.1205727320857</v>
      </c>
      <c r="D248" s="47">
        <v>36.151803767491977</v>
      </c>
      <c r="E248" s="47">
        <v>236.61896276335537</v>
      </c>
      <c r="F248" s="48">
        <f t="shared" si="17"/>
        <v>272.77076653084737</v>
      </c>
      <c r="G248" s="49">
        <v>0</v>
      </c>
      <c r="H248" s="47">
        <f t="shared" si="18"/>
        <v>272.77076653084737</v>
      </c>
      <c r="I248" s="47">
        <v>101.14823933605247</v>
      </c>
      <c r="J248" s="47">
        <v>1.0713142855337292</v>
      </c>
      <c r="K248" s="50">
        <v>10.763676548051148</v>
      </c>
      <c r="L248" s="48">
        <v>7.0747169799397214E-2</v>
      </c>
      <c r="M248" s="49">
        <v>146.17375954409741</v>
      </c>
      <c r="N248" s="51">
        <v>0.49630000000000002</v>
      </c>
      <c r="O248" s="52">
        <v>224.36959564951684</v>
      </c>
      <c r="P248" s="52">
        <v>43.206307270346151</v>
      </c>
      <c r="Q248" s="52">
        <v>4950.4523528044774</v>
      </c>
      <c r="R248" s="49">
        <v>253.01</v>
      </c>
      <c r="S248" s="52">
        <v>5075.6546298723242</v>
      </c>
      <c r="T248" s="52">
        <v>80.348571415029681</v>
      </c>
      <c r="U248" s="52">
        <v>79.590566024321859</v>
      </c>
      <c r="V248" s="52">
        <v>815.10846347448353</v>
      </c>
      <c r="W248" s="53">
        <v>0.16059179020519512</v>
      </c>
      <c r="X248" s="53">
        <v>0.13500000000000001</v>
      </c>
      <c r="Y248" s="61">
        <f t="shared" si="19"/>
        <v>845.1525124721154</v>
      </c>
      <c r="Z248" s="61">
        <f t="shared" si="20"/>
        <v>267.57590291986298</v>
      </c>
      <c r="AA248" s="52">
        <f t="shared" si="21"/>
        <v>2456.9095026968621</v>
      </c>
      <c r="AB248" s="52">
        <v>1569.5967091694265</v>
      </c>
    </row>
    <row r="249" spans="1:28">
      <c r="A249" s="46" t="s">
        <v>475</v>
      </c>
      <c r="B249" s="46" t="s">
        <v>476</v>
      </c>
      <c r="C249" s="49">
        <v>4004.4414117240235</v>
      </c>
      <c r="D249" s="47">
        <v>53.252405381860555</v>
      </c>
      <c r="E249" s="47">
        <v>283.4636959090991</v>
      </c>
      <c r="F249" s="48">
        <f t="shared" si="17"/>
        <v>336.71610129095967</v>
      </c>
      <c r="G249" s="49">
        <v>0</v>
      </c>
      <c r="H249" s="47">
        <f t="shared" si="18"/>
        <v>336.71610129095967</v>
      </c>
      <c r="I249" s="47">
        <v>94.043202140484425</v>
      </c>
      <c r="J249" s="47">
        <v>7.3172787049662258</v>
      </c>
      <c r="K249" s="50">
        <v>4.2448301879638324</v>
      </c>
      <c r="L249" s="48">
        <v>0</v>
      </c>
      <c r="M249" s="49">
        <v>264.6146285268311</v>
      </c>
      <c r="N249" s="51">
        <v>0.54400000000000004</v>
      </c>
      <c r="O249" s="52">
        <v>114.71148246045118</v>
      </c>
      <c r="P249" s="52">
        <v>35.373584899698606</v>
      </c>
      <c r="Q249" s="52">
        <v>4058.8257718226746</v>
      </c>
      <c r="R249" s="49">
        <v>200.22</v>
      </c>
      <c r="S249" s="52">
        <v>4098.6160014655634</v>
      </c>
      <c r="T249" s="52">
        <v>52.555040422409355</v>
      </c>
      <c r="U249" s="52">
        <v>45.480323442469633</v>
      </c>
      <c r="V249" s="52">
        <v>581.89547160004201</v>
      </c>
      <c r="W249" s="53">
        <v>0.14197364949338279</v>
      </c>
      <c r="X249" s="53">
        <v>0.13500000000000001</v>
      </c>
      <c r="Y249" s="61">
        <f t="shared" si="19"/>
        <v>651.34852406273001</v>
      </c>
      <c r="Z249" s="61">
        <f t="shared" si="20"/>
        <v>150.08506736014979</v>
      </c>
      <c r="AA249" s="52">
        <f t="shared" si="21"/>
        <v>2208.0012198715353</v>
      </c>
      <c r="AB249" s="52">
        <v>1161.6988483217306</v>
      </c>
    </row>
    <row r="250" spans="1:28">
      <c r="A250" s="46" t="s">
        <v>477</v>
      </c>
      <c r="B250" s="46" t="s">
        <v>478</v>
      </c>
      <c r="C250" s="49">
        <v>548.0783244359302</v>
      </c>
      <c r="D250" s="47">
        <v>0</v>
      </c>
      <c r="E250" s="47">
        <v>27.945132070761897</v>
      </c>
      <c r="F250" s="48">
        <f t="shared" si="17"/>
        <v>27.945132070761897</v>
      </c>
      <c r="G250" s="49">
        <v>0</v>
      </c>
      <c r="H250" s="47">
        <f t="shared" si="18"/>
        <v>27.945132070761897</v>
      </c>
      <c r="I250" s="47">
        <v>15.160107814156545</v>
      </c>
      <c r="J250" s="47">
        <v>0.33352237191144402</v>
      </c>
      <c r="K250" s="50">
        <v>0</v>
      </c>
      <c r="L250" s="48">
        <v>0</v>
      </c>
      <c r="M250" s="49">
        <v>6.2661778965180384</v>
      </c>
      <c r="N250" s="51">
        <v>0.32419999999999999</v>
      </c>
      <c r="O250" s="52">
        <v>5.0533692713855149</v>
      </c>
      <c r="P250" s="52">
        <v>1.010673854277103</v>
      </c>
      <c r="Q250" s="52">
        <v>517.1213842794225</v>
      </c>
      <c r="R250" s="49">
        <v>27.4</v>
      </c>
      <c r="S250" s="52">
        <v>548.07832443593031</v>
      </c>
      <c r="T250" s="52">
        <v>3.032021562831309</v>
      </c>
      <c r="U250" s="52">
        <v>4.042695417108412</v>
      </c>
      <c r="V250" s="52">
        <v>67.209811309427351</v>
      </c>
      <c r="W250" s="53">
        <v>0.12262811410868721</v>
      </c>
      <c r="X250" s="53">
        <v>0.12262811410868721</v>
      </c>
      <c r="Y250" s="61">
        <f t="shared" si="19"/>
        <v>74.284528289367074</v>
      </c>
      <c r="Z250" s="61">
        <f t="shared" si="20"/>
        <v>6.0640431256626179</v>
      </c>
      <c r="AA250" s="52">
        <f t="shared" si="21"/>
        <v>167.65075278338878</v>
      </c>
      <c r="AB250" s="52">
        <v>162.31422099690275</v>
      </c>
    </row>
    <row r="251" spans="1:28">
      <c r="A251" s="46" t="s">
        <v>479</v>
      </c>
      <c r="B251" s="46" t="s">
        <v>480</v>
      </c>
      <c r="C251" s="49">
        <v>3651.655596150058</v>
      </c>
      <c r="D251" s="47">
        <v>103.29086790711993</v>
      </c>
      <c r="E251" s="47">
        <v>193.56425657115076</v>
      </c>
      <c r="F251" s="48">
        <f t="shared" si="17"/>
        <v>296.85512447827068</v>
      </c>
      <c r="G251" s="49">
        <v>0</v>
      </c>
      <c r="H251" s="47">
        <f t="shared" si="18"/>
        <v>296.85512447827068</v>
      </c>
      <c r="I251" s="47">
        <v>76.902173571944772</v>
      </c>
      <c r="J251" s="47">
        <v>1.4351568730734863</v>
      </c>
      <c r="K251" s="50">
        <v>3.6384258753975707</v>
      </c>
      <c r="L251" s="48">
        <v>0</v>
      </c>
      <c r="M251" s="49">
        <v>411.12191044283992</v>
      </c>
      <c r="N251" s="51">
        <v>0.51639999999999997</v>
      </c>
      <c r="O251" s="52">
        <v>121.28086251325236</v>
      </c>
      <c r="P251" s="52">
        <v>26.782857138343228</v>
      </c>
      <c r="Q251" s="52">
        <v>3683.9870527483827</v>
      </c>
      <c r="R251" s="49">
        <v>182.58</v>
      </c>
      <c r="S251" s="52">
        <v>3445.3164220608451</v>
      </c>
      <c r="T251" s="52">
        <v>39.416280316807018</v>
      </c>
      <c r="U251" s="52">
        <v>41.6902964889305</v>
      </c>
      <c r="V251" s="52">
        <v>453.79256057041925</v>
      </c>
      <c r="W251" s="53">
        <v>0.13171288351476856</v>
      </c>
      <c r="X251" s="53">
        <v>0.13171288351476856</v>
      </c>
      <c r="Y251" s="61">
        <f t="shared" si="19"/>
        <v>534.89913737615689</v>
      </c>
      <c r="Z251" s="61">
        <f t="shared" si="20"/>
        <v>148.06371965159559</v>
      </c>
      <c r="AA251" s="52">
        <f t="shared" si="21"/>
        <v>1902.4109140392648</v>
      </c>
      <c r="AB251" s="52">
        <v>916.68118582933243</v>
      </c>
    </row>
    <row r="252" spans="1:28">
      <c r="A252" s="46" t="s">
        <v>481</v>
      </c>
      <c r="B252" s="46" t="s">
        <v>482</v>
      </c>
      <c r="C252" s="49">
        <v>2559.3900416171641</v>
      </c>
      <c r="D252" s="47">
        <v>0</v>
      </c>
      <c r="E252" s="47">
        <v>123.21124957492162</v>
      </c>
      <c r="F252" s="48">
        <f t="shared" si="17"/>
        <v>123.21124957492162</v>
      </c>
      <c r="G252" s="49">
        <v>0</v>
      </c>
      <c r="H252" s="47">
        <f t="shared" si="18"/>
        <v>123.21124957492162</v>
      </c>
      <c r="I252" s="47">
        <v>87.160513192857351</v>
      </c>
      <c r="J252" s="47">
        <v>3.2139428566011876</v>
      </c>
      <c r="K252" s="50">
        <v>0.60640431256626182</v>
      </c>
      <c r="L252" s="48">
        <v>0</v>
      </c>
      <c r="M252" s="49">
        <v>491.71304358289615</v>
      </c>
      <c r="N252" s="51">
        <v>0.46929999999999999</v>
      </c>
      <c r="O252" s="52">
        <v>17.686792449849303</v>
      </c>
      <c r="P252" s="52">
        <v>8.0853908342168239</v>
      </c>
      <c r="Q252" s="52">
        <v>2540.035637307758</v>
      </c>
      <c r="R252" s="49">
        <v>127.97</v>
      </c>
      <c r="S252" s="52">
        <v>2576.0257332585657</v>
      </c>
      <c r="T252" s="52">
        <v>11.622749324186685</v>
      </c>
      <c r="U252" s="52">
        <v>23.245498648373371</v>
      </c>
      <c r="V252" s="52">
        <v>302.94948781956163</v>
      </c>
      <c r="W252" s="53">
        <v>0.11760344002322644</v>
      </c>
      <c r="X252" s="53">
        <v>0.11760344002322644</v>
      </c>
      <c r="Y252" s="61">
        <f t="shared" si="19"/>
        <v>337.81773579212165</v>
      </c>
      <c r="Z252" s="61">
        <f t="shared" si="20"/>
        <v>25.772183284066127</v>
      </c>
      <c r="AA252" s="52">
        <f t="shared" si="21"/>
        <v>1192.0387245885308</v>
      </c>
      <c r="AB252" s="52">
        <v>619.85638156668995</v>
      </c>
    </row>
    <row r="253" spans="1:28">
      <c r="A253" s="46" t="s">
        <v>483</v>
      </c>
      <c r="B253" s="46" t="s">
        <v>484</v>
      </c>
      <c r="C253" s="49">
        <v>1462.7583760337941</v>
      </c>
      <c r="D253" s="47">
        <v>54.980657672674404</v>
      </c>
      <c r="E253" s="47">
        <v>64.834727751876159</v>
      </c>
      <c r="F253" s="48">
        <f t="shared" si="17"/>
        <v>119.81538542455056</v>
      </c>
      <c r="G253" s="49">
        <v>0</v>
      </c>
      <c r="H253" s="47">
        <f t="shared" si="18"/>
        <v>119.81538542455056</v>
      </c>
      <c r="I253" s="47">
        <v>36.808741772772095</v>
      </c>
      <c r="J253" s="47">
        <v>3.3352237191144396</v>
      </c>
      <c r="K253" s="50">
        <v>5.6597735839517762</v>
      </c>
      <c r="L253" s="48">
        <v>0</v>
      </c>
      <c r="M253" s="49">
        <v>107.73783286593917</v>
      </c>
      <c r="N253" s="51">
        <v>0.50660000000000005</v>
      </c>
      <c r="O253" s="52">
        <v>8.3380592977860992</v>
      </c>
      <c r="P253" s="52">
        <v>2.021347708554206</v>
      </c>
      <c r="Q253" s="52">
        <v>1376.9319523285824</v>
      </c>
      <c r="R253" s="49">
        <v>73.14</v>
      </c>
      <c r="S253" s="52">
        <v>1471.9352946306299</v>
      </c>
      <c r="T253" s="52">
        <v>14.149433959879442</v>
      </c>
      <c r="U253" s="52">
        <v>17.434123986280028</v>
      </c>
      <c r="V253" s="52">
        <v>224.62226411308615</v>
      </c>
      <c r="W253" s="53">
        <v>0.15260335487060472</v>
      </c>
      <c r="X253" s="53">
        <v>0.13500000000000001</v>
      </c>
      <c r="Y253" s="61">
        <f t="shared" si="19"/>
        <v>230.29482272129451</v>
      </c>
      <c r="Z253" s="61">
        <f t="shared" si="20"/>
        <v>10.359407006340305</v>
      </c>
      <c r="AA253" s="52">
        <f t="shared" si="21"/>
        <v>697.55372704965987</v>
      </c>
      <c r="AB253" s="52">
        <v>398.62998160397495</v>
      </c>
    </row>
    <row r="254" spans="1:28">
      <c r="A254" s="46" t="s">
        <v>485</v>
      </c>
      <c r="B254" s="46" t="s">
        <v>486</v>
      </c>
      <c r="C254" s="49">
        <v>468.95266838457576</v>
      </c>
      <c r="D254" s="47">
        <v>0</v>
      </c>
      <c r="E254" s="47">
        <v>0</v>
      </c>
      <c r="F254" s="48">
        <f t="shared" si="17"/>
        <v>0</v>
      </c>
      <c r="G254" s="49">
        <v>0</v>
      </c>
      <c r="H254" s="47">
        <f t="shared" si="18"/>
        <v>0</v>
      </c>
      <c r="I254" s="47">
        <v>0</v>
      </c>
      <c r="J254" s="47">
        <v>0</v>
      </c>
      <c r="K254" s="50">
        <v>0</v>
      </c>
      <c r="L254" s="48">
        <v>0</v>
      </c>
      <c r="M254" s="49">
        <v>0</v>
      </c>
      <c r="N254" s="51">
        <v>0.38890000000000002</v>
      </c>
      <c r="O254" s="52">
        <v>7.0747169799397209</v>
      </c>
      <c r="P254" s="52">
        <v>2.021347708554206</v>
      </c>
      <c r="Q254" s="52">
        <v>493.10777350179853</v>
      </c>
      <c r="R254" s="49">
        <v>0</v>
      </c>
      <c r="S254" s="52">
        <v>468.95266838457576</v>
      </c>
      <c r="T254" s="52">
        <v>0</v>
      </c>
      <c r="U254" s="52">
        <v>0</v>
      </c>
      <c r="V254" s="52">
        <v>56.597735839517767</v>
      </c>
      <c r="W254" s="53">
        <v>0.1206896551724138</v>
      </c>
      <c r="X254" s="53">
        <v>0.1206896551724138</v>
      </c>
      <c r="Y254" s="61">
        <f t="shared" si="19"/>
        <v>56.597735839517767</v>
      </c>
      <c r="Z254" s="61">
        <f t="shared" si="20"/>
        <v>9.0960646884939269</v>
      </c>
      <c r="AA254" s="52">
        <f t="shared" si="21"/>
        <v>191.76961311484945</v>
      </c>
      <c r="AB254" s="52">
        <v>191.21949322922788</v>
      </c>
    </row>
    <row r="255" spans="1:28">
      <c r="A255" s="46" t="s">
        <v>487</v>
      </c>
      <c r="B255" s="46" t="s">
        <v>488</v>
      </c>
      <c r="C255" s="49">
        <v>567.55400960784993</v>
      </c>
      <c r="D255" s="47">
        <v>0</v>
      </c>
      <c r="E255" s="47">
        <v>0</v>
      </c>
      <c r="F255" s="48">
        <f t="shared" si="17"/>
        <v>0</v>
      </c>
      <c r="G255" s="49">
        <v>0</v>
      </c>
      <c r="H255" s="47">
        <f t="shared" si="18"/>
        <v>0</v>
      </c>
      <c r="I255" s="47">
        <v>14.836692180787871</v>
      </c>
      <c r="J255" s="47">
        <v>2.7490328836337201</v>
      </c>
      <c r="K255" s="50">
        <v>0</v>
      </c>
      <c r="L255" s="48">
        <v>0</v>
      </c>
      <c r="M255" s="49">
        <v>0</v>
      </c>
      <c r="N255" s="51">
        <v>0.4274</v>
      </c>
      <c r="O255" s="52">
        <v>0</v>
      </c>
      <c r="P255" s="52">
        <v>0</v>
      </c>
      <c r="Q255" s="52">
        <v>495.74563226146176</v>
      </c>
      <c r="R255" s="49">
        <v>0</v>
      </c>
      <c r="S255" s="52">
        <v>567.54390286930709</v>
      </c>
      <c r="T255" s="52">
        <v>0</v>
      </c>
      <c r="U255" s="52">
        <v>0</v>
      </c>
      <c r="V255" s="52">
        <v>93.992668447770583</v>
      </c>
      <c r="W255" s="53">
        <v>0.16561303534858876</v>
      </c>
      <c r="X255" s="53">
        <v>0.13500000000000001</v>
      </c>
      <c r="Y255" s="61">
        <f t="shared" si="19"/>
        <v>76.618426887356463</v>
      </c>
      <c r="Z255" s="61">
        <f t="shared" si="20"/>
        <v>0</v>
      </c>
      <c r="AA255" s="52">
        <f t="shared" si="21"/>
        <v>211.88168322854875</v>
      </c>
      <c r="AB255" s="52">
        <v>0</v>
      </c>
    </row>
    <row r="256" spans="1:28">
      <c r="A256" s="46" t="s">
        <v>489</v>
      </c>
      <c r="B256" s="46" t="s">
        <v>490</v>
      </c>
      <c r="C256" s="49">
        <v>36.130000000000003</v>
      </c>
      <c r="D256" s="47">
        <v>0</v>
      </c>
      <c r="E256" s="47">
        <v>0</v>
      </c>
      <c r="F256" s="48">
        <f t="shared" si="17"/>
        <v>0</v>
      </c>
      <c r="G256" s="49">
        <v>0</v>
      </c>
      <c r="H256" s="47">
        <f t="shared" si="18"/>
        <v>0</v>
      </c>
      <c r="I256" s="47">
        <v>0</v>
      </c>
      <c r="J256" s="47">
        <v>0</v>
      </c>
      <c r="K256" s="50">
        <v>0</v>
      </c>
      <c r="L256" s="48">
        <v>0</v>
      </c>
      <c r="M256" s="49">
        <v>0</v>
      </c>
      <c r="N256" s="51">
        <v>0.75</v>
      </c>
      <c r="O256" s="52">
        <v>0</v>
      </c>
      <c r="P256" s="52">
        <v>0</v>
      </c>
      <c r="Q256" s="52">
        <v>39.020000000000003</v>
      </c>
      <c r="R256" s="49">
        <v>1.81</v>
      </c>
      <c r="S256" s="52">
        <v>36.130000000000003</v>
      </c>
      <c r="T256" s="52">
        <v>0</v>
      </c>
      <c r="U256" s="52">
        <v>0</v>
      </c>
      <c r="V256" s="52">
        <v>3.25</v>
      </c>
      <c r="W256" s="53">
        <v>8.9952947688901178E-2</v>
      </c>
      <c r="X256" s="53">
        <v>8.9952947688901178E-2</v>
      </c>
      <c r="Y256" s="61">
        <f t="shared" si="19"/>
        <v>3.2499999999999996</v>
      </c>
      <c r="Z256" s="61">
        <f t="shared" si="20"/>
        <v>0</v>
      </c>
      <c r="AA256" s="52">
        <f t="shared" si="21"/>
        <v>29.265000000000001</v>
      </c>
      <c r="AB256" s="52">
        <v>19.95</v>
      </c>
    </row>
    <row r="257" spans="1:28">
      <c r="A257" s="46" t="s">
        <v>491</v>
      </c>
      <c r="B257" s="46" t="s">
        <v>492</v>
      </c>
      <c r="C257" s="49">
        <v>779.81573248312702</v>
      </c>
      <c r="D257" s="47">
        <v>9.1870253353788662</v>
      </c>
      <c r="E257" s="47">
        <v>41.296133685762427</v>
      </c>
      <c r="F257" s="48">
        <f t="shared" si="17"/>
        <v>50.48315902114129</v>
      </c>
      <c r="G257" s="49">
        <v>0</v>
      </c>
      <c r="H257" s="47">
        <f t="shared" si="18"/>
        <v>50.48315902114129</v>
      </c>
      <c r="I257" s="47">
        <v>18.192129376987854</v>
      </c>
      <c r="J257" s="47">
        <v>2.2335892179523977</v>
      </c>
      <c r="K257" s="50">
        <v>5.0533692713855149</v>
      </c>
      <c r="L257" s="48">
        <v>0</v>
      </c>
      <c r="M257" s="49">
        <v>114.24657248748372</v>
      </c>
      <c r="N257" s="51">
        <v>0.55810000000000004</v>
      </c>
      <c r="O257" s="52">
        <v>0</v>
      </c>
      <c r="P257" s="52">
        <v>0</v>
      </c>
      <c r="Q257" s="52">
        <v>805.53738207447941</v>
      </c>
      <c r="R257" s="49">
        <v>38.99</v>
      </c>
      <c r="S257" s="52">
        <v>779.81573248312714</v>
      </c>
      <c r="T257" s="52">
        <v>2.5266846356927575</v>
      </c>
      <c r="U257" s="52">
        <v>8.0853908342168239</v>
      </c>
      <c r="V257" s="52">
        <v>120.7755255861138</v>
      </c>
      <c r="W257" s="53">
        <v>0.15487700562482179</v>
      </c>
      <c r="X257" s="53">
        <v>0.13500000000000001</v>
      </c>
      <c r="Y257" s="61">
        <f t="shared" si="19"/>
        <v>115.88719935513176</v>
      </c>
      <c r="Z257" s="61">
        <f t="shared" si="20"/>
        <v>0</v>
      </c>
      <c r="AA257" s="52">
        <f t="shared" si="21"/>
        <v>449.57041293576697</v>
      </c>
      <c r="AB257" s="52">
        <v>187.58106735383032</v>
      </c>
    </row>
    <row r="258" spans="1:28">
      <c r="A258" s="46" t="s">
        <v>493</v>
      </c>
      <c r="B258" s="46" t="s">
        <v>494</v>
      </c>
      <c r="C258" s="49">
        <v>432.22478052014583</v>
      </c>
      <c r="D258" s="47">
        <v>0</v>
      </c>
      <c r="E258" s="47">
        <v>6.4683126673734597</v>
      </c>
      <c r="F258" s="48">
        <f t="shared" si="17"/>
        <v>6.4683126673734597</v>
      </c>
      <c r="G258" s="49">
        <v>0</v>
      </c>
      <c r="H258" s="47">
        <f t="shared" si="18"/>
        <v>6.4683126673734597</v>
      </c>
      <c r="I258" s="47">
        <v>2.7086059294626361</v>
      </c>
      <c r="J258" s="47">
        <v>0</v>
      </c>
      <c r="K258" s="50">
        <v>55.384927214385243</v>
      </c>
      <c r="L258" s="48">
        <v>0</v>
      </c>
      <c r="M258" s="49">
        <v>0</v>
      </c>
      <c r="N258" s="51">
        <v>0.77569999999999995</v>
      </c>
      <c r="O258" s="52">
        <v>0</v>
      </c>
      <c r="P258" s="52">
        <v>0</v>
      </c>
      <c r="Q258" s="52">
        <v>436.81323981856389</v>
      </c>
      <c r="R258" s="49">
        <v>21.61</v>
      </c>
      <c r="S258" s="52">
        <v>432.42691529100131</v>
      </c>
      <c r="T258" s="52">
        <v>3.032021562831309</v>
      </c>
      <c r="U258" s="52">
        <v>3.5373584899698605</v>
      </c>
      <c r="V258" s="52">
        <v>65.188463600873149</v>
      </c>
      <c r="W258" s="53">
        <v>0.15075024540737625</v>
      </c>
      <c r="X258" s="53">
        <v>0.13500000000000001</v>
      </c>
      <c r="Y258" s="61">
        <f t="shared" si="19"/>
        <v>64.947013617086355</v>
      </c>
      <c r="Z258" s="61">
        <f t="shared" si="20"/>
        <v>0</v>
      </c>
      <c r="AA258" s="52">
        <f t="shared" si="21"/>
        <v>338.83603012725996</v>
      </c>
      <c r="AB258" s="52">
        <v>122.29153636752946</v>
      </c>
    </row>
    <row r="259" spans="1:28">
      <c r="A259" s="46" t="s">
        <v>495</v>
      </c>
      <c r="B259" s="46" t="s">
        <v>496</v>
      </c>
      <c r="C259" s="49">
        <v>1005.8731534692868</v>
      </c>
      <c r="D259" s="47">
        <v>0</v>
      </c>
      <c r="E259" s="47">
        <v>0</v>
      </c>
      <c r="F259" s="48">
        <f t="shared" si="17"/>
        <v>0</v>
      </c>
      <c r="G259" s="49">
        <v>0</v>
      </c>
      <c r="H259" s="47">
        <f t="shared" si="18"/>
        <v>0</v>
      </c>
      <c r="I259" s="47">
        <v>0</v>
      </c>
      <c r="J259" s="47">
        <v>0</v>
      </c>
      <c r="K259" s="50">
        <v>0</v>
      </c>
      <c r="L259" s="48">
        <v>0</v>
      </c>
      <c r="M259" s="49">
        <v>722.43977777581597</v>
      </c>
      <c r="N259" s="51">
        <v>0.1852</v>
      </c>
      <c r="O259" s="52">
        <v>38.658274926099189</v>
      </c>
      <c r="P259" s="52">
        <v>5.0533692713855149</v>
      </c>
      <c r="Q259" s="52">
        <v>940.75543703821302</v>
      </c>
      <c r="R259" s="49">
        <v>50.29</v>
      </c>
      <c r="S259" s="52">
        <v>1002.7299577824849</v>
      </c>
      <c r="T259" s="52">
        <v>0</v>
      </c>
      <c r="U259" s="52">
        <v>5.5587061985240664</v>
      </c>
      <c r="V259" s="52">
        <v>100.30938003700247</v>
      </c>
      <c r="W259" s="53">
        <v>0.10003628520168525</v>
      </c>
      <c r="X259" s="53">
        <v>0.10003628520168525</v>
      </c>
      <c r="Y259" s="61">
        <f t="shared" si="19"/>
        <v>105.86808623552653</v>
      </c>
      <c r="Z259" s="61">
        <f t="shared" si="20"/>
        <v>43.711644197484702</v>
      </c>
      <c r="AA259" s="52">
        <f t="shared" si="21"/>
        <v>174.22790693947707</v>
      </c>
      <c r="AB259" s="52">
        <v>94.39693798948143</v>
      </c>
    </row>
    <row r="260" spans="1:28">
      <c r="A260" s="46" t="s">
        <v>497</v>
      </c>
      <c r="B260" s="46" t="s">
        <v>498</v>
      </c>
      <c r="C260" s="49">
        <v>1752.1850476831278</v>
      </c>
      <c r="D260" s="47">
        <v>11.925951480469816</v>
      </c>
      <c r="E260" s="47">
        <v>82.844935835094134</v>
      </c>
      <c r="F260" s="48">
        <f t="shared" si="17"/>
        <v>94.770887315563954</v>
      </c>
      <c r="G260" s="49">
        <v>14.007939620280647</v>
      </c>
      <c r="H260" s="47">
        <f t="shared" si="18"/>
        <v>108.77882693584461</v>
      </c>
      <c r="I260" s="47">
        <v>45.793632337295541</v>
      </c>
      <c r="J260" s="47">
        <v>8.1965649581873041</v>
      </c>
      <c r="K260" s="50">
        <v>7.4082393518511651</v>
      </c>
      <c r="L260" s="48">
        <v>0</v>
      </c>
      <c r="M260" s="49">
        <v>32.048467919126935</v>
      </c>
      <c r="N260" s="51">
        <v>0.51900000000000002</v>
      </c>
      <c r="O260" s="52">
        <v>19.960808621972784</v>
      </c>
      <c r="P260" s="52">
        <v>12.128086251325236</v>
      </c>
      <c r="Q260" s="52">
        <v>1819.6475274561246</v>
      </c>
      <c r="R260" s="49">
        <v>87.61</v>
      </c>
      <c r="S260" s="52">
        <v>1754.8734401355052</v>
      </c>
      <c r="T260" s="52">
        <v>7.3273854435089962</v>
      </c>
      <c r="U260" s="52">
        <v>17.434123986280028</v>
      </c>
      <c r="V260" s="52">
        <v>264.54388135703169</v>
      </c>
      <c r="W260" s="53">
        <v>0.15074812536715157</v>
      </c>
      <c r="X260" s="53">
        <v>0.13500000000000001</v>
      </c>
      <c r="Y260" s="61">
        <f t="shared" si="19"/>
        <v>261.66942384808226</v>
      </c>
      <c r="Z260" s="61">
        <f t="shared" si="20"/>
        <v>32.088894873298017</v>
      </c>
      <c r="AA260" s="52">
        <f t="shared" si="21"/>
        <v>944.39706674972876</v>
      </c>
      <c r="AB260" s="52">
        <v>496.18022201880092</v>
      </c>
    </row>
    <row r="261" spans="1:28">
      <c r="A261" s="46" t="s">
        <v>499</v>
      </c>
      <c r="B261" s="46" t="s">
        <v>500</v>
      </c>
      <c r="C261" s="49">
        <v>216.88</v>
      </c>
      <c r="D261" s="47">
        <v>0</v>
      </c>
      <c r="E261" s="47">
        <v>0</v>
      </c>
      <c r="F261" s="48">
        <f t="shared" si="17"/>
        <v>0</v>
      </c>
      <c r="G261" s="49">
        <v>0</v>
      </c>
      <c r="H261" s="47">
        <f t="shared" si="18"/>
        <v>0</v>
      </c>
      <c r="I261" s="47">
        <v>0</v>
      </c>
      <c r="J261" s="47">
        <v>0</v>
      </c>
      <c r="K261" s="50">
        <v>0</v>
      </c>
      <c r="L261" s="48">
        <v>0</v>
      </c>
      <c r="M261" s="49">
        <v>119.48</v>
      </c>
      <c r="N261" s="51">
        <v>0.39910000000000001</v>
      </c>
      <c r="O261" s="52">
        <v>0</v>
      </c>
      <c r="P261" s="52">
        <v>0</v>
      </c>
      <c r="Q261" s="52">
        <v>219.4</v>
      </c>
      <c r="R261" s="49">
        <v>10.84</v>
      </c>
      <c r="S261" s="52">
        <v>216.88</v>
      </c>
      <c r="T261" s="52">
        <v>0.75</v>
      </c>
      <c r="U261" s="52">
        <v>3</v>
      </c>
      <c r="V261" s="52">
        <v>10.5</v>
      </c>
      <c r="W261" s="53">
        <v>4.8413869420877907E-2</v>
      </c>
      <c r="X261" s="53">
        <v>4.8413869420877907E-2</v>
      </c>
      <c r="Y261" s="61">
        <f t="shared" si="19"/>
        <v>14.25</v>
      </c>
      <c r="Z261" s="61">
        <f t="shared" si="20"/>
        <v>0</v>
      </c>
      <c r="AA261" s="52">
        <f t="shared" si="21"/>
        <v>87.562539999999998</v>
      </c>
      <c r="AB261" s="52">
        <v>53.4</v>
      </c>
    </row>
    <row r="262" spans="1:28">
      <c r="A262" s="46" t="s">
        <v>501</v>
      </c>
      <c r="B262" s="46" t="s">
        <v>502</v>
      </c>
      <c r="C262" s="49">
        <v>72</v>
      </c>
      <c r="D262" s="47">
        <v>0</v>
      </c>
      <c r="E262" s="47">
        <v>0</v>
      </c>
      <c r="F262" s="48">
        <f t="shared" si="17"/>
        <v>0</v>
      </c>
      <c r="G262" s="49">
        <v>0</v>
      </c>
      <c r="H262" s="47">
        <f t="shared" si="18"/>
        <v>0</v>
      </c>
      <c r="I262" s="47">
        <v>0</v>
      </c>
      <c r="J262" s="47">
        <v>0</v>
      </c>
      <c r="K262" s="50">
        <v>0</v>
      </c>
      <c r="L262" s="48">
        <v>0</v>
      </c>
      <c r="M262" s="49">
        <v>0</v>
      </c>
      <c r="N262" s="51">
        <v>0.8</v>
      </c>
      <c r="O262" s="52">
        <v>3.75</v>
      </c>
      <c r="P262" s="52">
        <v>0</v>
      </c>
      <c r="Q262" s="52">
        <v>78.900000000000006</v>
      </c>
      <c r="R262" s="49">
        <v>3.6</v>
      </c>
      <c r="S262" s="52">
        <v>72</v>
      </c>
      <c r="T262" s="52">
        <v>0</v>
      </c>
      <c r="U262" s="52">
        <v>0</v>
      </c>
      <c r="V262" s="52">
        <v>7</v>
      </c>
      <c r="W262" s="53">
        <v>9.7222222222222224E-2</v>
      </c>
      <c r="X262" s="53">
        <v>9.7222222222222224E-2</v>
      </c>
      <c r="Y262" s="61">
        <f t="shared" si="19"/>
        <v>7</v>
      </c>
      <c r="Z262" s="61">
        <f t="shared" si="20"/>
        <v>3.75</v>
      </c>
      <c r="AA262" s="52">
        <f t="shared" si="21"/>
        <v>63.120000000000005</v>
      </c>
      <c r="AB262" s="52">
        <v>36.6</v>
      </c>
    </row>
    <row r="263" spans="1:28">
      <c r="A263" s="46" t="s">
        <v>503</v>
      </c>
      <c r="B263" s="46" t="s">
        <v>504</v>
      </c>
      <c r="C263" s="49">
        <v>35.799999999999997</v>
      </c>
      <c r="D263" s="47">
        <v>0</v>
      </c>
      <c r="E263" s="47">
        <v>0</v>
      </c>
      <c r="F263" s="48">
        <f t="shared" si="17"/>
        <v>0</v>
      </c>
      <c r="G263" s="49">
        <v>0</v>
      </c>
      <c r="H263" s="47">
        <f t="shared" si="18"/>
        <v>0</v>
      </c>
      <c r="I263" s="47">
        <v>0</v>
      </c>
      <c r="J263" s="47">
        <v>0</v>
      </c>
      <c r="K263" s="50">
        <v>0</v>
      </c>
      <c r="L263" s="48">
        <v>0</v>
      </c>
      <c r="M263" s="49">
        <v>0</v>
      </c>
      <c r="N263" s="51">
        <v>0.79410000000000003</v>
      </c>
      <c r="O263" s="52">
        <v>0</v>
      </c>
      <c r="P263" s="52">
        <v>0</v>
      </c>
      <c r="Q263" s="52">
        <v>34.6</v>
      </c>
      <c r="R263" s="49">
        <v>1.79</v>
      </c>
      <c r="S263" s="52">
        <v>35.799999999999997</v>
      </c>
      <c r="T263" s="52">
        <v>0</v>
      </c>
      <c r="U263" s="52">
        <v>0</v>
      </c>
      <c r="V263" s="52">
        <v>1.25</v>
      </c>
      <c r="W263" s="53">
        <v>3.4916201117318441E-2</v>
      </c>
      <c r="X263" s="53">
        <v>3.4916201117318441E-2</v>
      </c>
      <c r="Y263" s="61">
        <f t="shared" si="19"/>
        <v>1.25</v>
      </c>
      <c r="Z263" s="61">
        <f t="shared" si="20"/>
        <v>0</v>
      </c>
      <c r="AA263" s="52">
        <f t="shared" si="21"/>
        <v>27.475860000000001</v>
      </c>
      <c r="AB263" s="52">
        <v>22.4</v>
      </c>
    </row>
    <row r="264" spans="1:28">
      <c r="A264" s="46" t="s">
        <v>505</v>
      </c>
      <c r="B264" s="46" t="s">
        <v>506</v>
      </c>
      <c r="C264" s="49">
        <v>108.76872019730182</v>
      </c>
      <c r="D264" s="47">
        <v>0</v>
      </c>
      <c r="E264" s="47">
        <v>6.2459644194324966</v>
      </c>
      <c r="F264" s="48">
        <f t="shared" si="17"/>
        <v>6.2459644194324966</v>
      </c>
      <c r="G264" s="49">
        <v>0</v>
      </c>
      <c r="H264" s="47">
        <f t="shared" si="18"/>
        <v>6.2459644194324966</v>
      </c>
      <c r="I264" s="47">
        <v>3.8607741233385333</v>
      </c>
      <c r="J264" s="47">
        <v>0.56597735839517771</v>
      </c>
      <c r="K264" s="50">
        <v>0</v>
      </c>
      <c r="L264" s="48">
        <v>0</v>
      </c>
      <c r="M264" s="49">
        <v>0</v>
      </c>
      <c r="N264" s="51">
        <v>0.8</v>
      </c>
      <c r="O264" s="52">
        <v>0</v>
      </c>
      <c r="P264" s="52">
        <v>0</v>
      </c>
      <c r="Q264" s="52">
        <v>128.03216385982341</v>
      </c>
      <c r="R264" s="49">
        <v>5.44</v>
      </c>
      <c r="S264" s="52">
        <v>108.76872019730182</v>
      </c>
      <c r="T264" s="52">
        <v>0</v>
      </c>
      <c r="U264" s="52">
        <v>0</v>
      </c>
      <c r="V264" s="52">
        <v>21.729487866957715</v>
      </c>
      <c r="W264" s="53">
        <v>0.19977699312395467</v>
      </c>
      <c r="X264" s="53">
        <v>0.13500000000000001</v>
      </c>
      <c r="Y264" s="61">
        <f t="shared" si="19"/>
        <v>14.683777226635746</v>
      </c>
      <c r="Z264" s="61">
        <f t="shared" si="20"/>
        <v>0</v>
      </c>
      <c r="AA264" s="52">
        <f t="shared" si="21"/>
        <v>102.42573108785874</v>
      </c>
      <c r="AB264" s="52">
        <v>26.863711046685395</v>
      </c>
    </row>
    <row r="265" spans="1:28">
      <c r="A265" s="46" t="s">
        <v>507</v>
      </c>
      <c r="B265" s="46" t="s">
        <v>508</v>
      </c>
      <c r="C265" s="49">
        <v>475.59279560717647</v>
      </c>
      <c r="D265" s="47">
        <v>0</v>
      </c>
      <c r="E265" s="47">
        <v>31.169181665905857</v>
      </c>
      <c r="F265" s="48">
        <f t="shared" si="17"/>
        <v>31.169181665905857</v>
      </c>
      <c r="G265" s="49">
        <v>0</v>
      </c>
      <c r="H265" s="47">
        <f t="shared" si="18"/>
        <v>31.169181665905857</v>
      </c>
      <c r="I265" s="47">
        <v>10.177485712570427</v>
      </c>
      <c r="J265" s="47">
        <v>0.51544366568132249</v>
      </c>
      <c r="K265" s="50">
        <v>0</v>
      </c>
      <c r="L265" s="48">
        <v>0</v>
      </c>
      <c r="M265" s="49">
        <v>26.904138000856484</v>
      </c>
      <c r="N265" s="51">
        <v>0.74470000000000003</v>
      </c>
      <c r="O265" s="52">
        <v>6.0640431256626179</v>
      </c>
      <c r="P265" s="52">
        <v>0</v>
      </c>
      <c r="Q265" s="52">
        <v>464.15196757675955</v>
      </c>
      <c r="R265" s="49">
        <v>23.78</v>
      </c>
      <c r="S265" s="52">
        <v>477.00773900316426</v>
      </c>
      <c r="T265" s="52">
        <v>0</v>
      </c>
      <c r="U265" s="52">
        <v>3.032021562831309</v>
      </c>
      <c r="V265" s="52">
        <v>74.537196752936339</v>
      </c>
      <c r="W265" s="53">
        <v>0.15625993177532471</v>
      </c>
      <c r="X265" s="53">
        <v>0.13500000000000001</v>
      </c>
      <c r="Y265" s="61">
        <f t="shared" si="19"/>
        <v>67.428066328258481</v>
      </c>
      <c r="Z265" s="61">
        <f t="shared" si="20"/>
        <v>6.0640431256626179</v>
      </c>
      <c r="AA265" s="52">
        <f t="shared" si="21"/>
        <v>345.65397025441285</v>
      </c>
      <c r="AB265" s="52">
        <v>127.97152342856678</v>
      </c>
    </row>
    <row r="266" spans="1:28">
      <c r="A266" s="46" t="s">
        <v>509</v>
      </c>
      <c r="B266" s="46" t="s">
        <v>510</v>
      </c>
      <c r="C266" s="49">
        <v>212.80748675658683</v>
      </c>
      <c r="D266" s="47">
        <v>0</v>
      </c>
      <c r="E266" s="47">
        <v>7.8024021550192346</v>
      </c>
      <c r="F266" s="48">
        <f t="shared" ref="F266:F322" si="22">D266+E266</f>
        <v>7.8024021550192346</v>
      </c>
      <c r="G266" s="49">
        <v>0</v>
      </c>
      <c r="H266" s="47">
        <f t="shared" ref="H266:H322" si="23">SUM(F266:G266)</f>
        <v>7.8024021550192346</v>
      </c>
      <c r="I266" s="47">
        <v>6.7310878694855063</v>
      </c>
      <c r="J266" s="47">
        <v>0.70747169799397203</v>
      </c>
      <c r="K266" s="50">
        <v>0</v>
      </c>
      <c r="L266" s="48">
        <v>0</v>
      </c>
      <c r="M266" s="49">
        <v>47.410710504138905</v>
      </c>
      <c r="N266" s="51">
        <v>0.66810000000000003</v>
      </c>
      <c r="O266" s="52">
        <v>0</v>
      </c>
      <c r="P266" s="52">
        <v>0</v>
      </c>
      <c r="Q266" s="52">
        <v>228.49314497496746</v>
      </c>
      <c r="R266" s="49">
        <v>10.64</v>
      </c>
      <c r="S266" s="52">
        <v>210.4728301532067</v>
      </c>
      <c r="T266" s="52">
        <v>0</v>
      </c>
      <c r="U266" s="52">
        <v>2.021347708554206</v>
      </c>
      <c r="V266" s="52">
        <v>22.992830184804092</v>
      </c>
      <c r="W266" s="53">
        <v>0.10924369747899158</v>
      </c>
      <c r="X266" s="53">
        <v>0.10924369747899158</v>
      </c>
      <c r="Y266" s="61">
        <f t="shared" ref="Y266:Y315" si="24">(T266+U266)+(S266*X266)</f>
        <v>25.014177893358298</v>
      </c>
      <c r="Z266" s="61">
        <f t="shared" ref="Z266:Z315" si="25">O266+P266</f>
        <v>0</v>
      </c>
      <c r="AA266" s="52">
        <f t="shared" ref="AA266:AA315" si="26">Q266*N266</f>
        <v>152.65627015777577</v>
      </c>
      <c r="AB266" s="52">
        <v>44.681891097590722</v>
      </c>
    </row>
    <row r="267" spans="1:28">
      <c r="A267" s="46" t="s">
        <v>511</v>
      </c>
      <c r="B267" s="46" t="s">
        <v>512</v>
      </c>
      <c r="C267" s="49">
        <v>1061.5107491472413</v>
      </c>
      <c r="D267" s="47">
        <v>0</v>
      </c>
      <c r="E267" s="47">
        <v>62.68199244226593</v>
      </c>
      <c r="F267" s="48">
        <f t="shared" si="22"/>
        <v>62.68199244226593</v>
      </c>
      <c r="G267" s="49">
        <v>0</v>
      </c>
      <c r="H267" s="47">
        <f t="shared" si="23"/>
        <v>62.68199244226593</v>
      </c>
      <c r="I267" s="47">
        <v>17.616045280049907</v>
      </c>
      <c r="J267" s="47">
        <v>1.0612075469909581</v>
      </c>
      <c r="K267" s="50">
        <v>0</v>
      </c>
      <c r="L267" s="48">
        <v>0</v>
      </c>
      <c r="M267" s="49">
        <v>269.7589584451016</v>
      </c>
      <c r="N267" s="51">
        <v>0.46750000000000003</v>
      </c>
      <c r="O267" s="52">
        <v>0</v>
      </c>
      <c r="P267" s="52">
        <v>0</v>
      </c>
      <c r="Q267" s="52">
        <v>1028.6739556217781</v>
      </c>
      <c r="R267" s="49">
        <v>53.08</v>
      </c>
      <c r="S267" s="52">
        <v>1061.6320300097545</v>
      </c>
      <c r="T267" s="52">
        <v>2.021347708554206</v>
      </c>
      <c r="U267" s="52">
        <v>10.612075469909581</v>
      </c>
      <c r="V267" s="52">
        <v>141.99967652593298</v>
      </c>
      <c r="W267" s="53">
        <v>0.13375602140096343</v>
      </c>
      <c r="X267" s="53">
        <v>0.13375602140096343</v>
      </c>
      <c r="Y267" s="61">
        <f t="shared" si="24"/>
        <v>154.63309970439678</v>
      </c>
      <c r="Z267" s="61">
        <f t="shared" si="25"/>
        <v>0</v>
      </c>
      <c r="AA267" s="52">
        <f t="shared" si="26"/>
        <v>480.90507425318128</v>
      </c>
      <c r="AB267" s="52">
        <v>227.97770130928612</v>
      </c>
    </row>
    <row r="268" spans="1:28">
      <c r="A268" s="46" t="s">
        <v>513</v>
      </c>
      <c r="B268" s="46" t="s">
        <v>514</v>
      </c>
      <c r="C268" s="49">
        <v>5780.8725251712585</v>
      </c>
      <c r="D268" s="47">
        <v>39.51734770223473</v>
      </c>
      <c r="E268" s="47">
        <v>400.7827169135852</v>
      </c>
      <c r="F268" s="48">
        <f t="shared" si="22"/>
        <v>440.30006461581991</v>
      </c>
      <c r="G268" s="49">
        <v>0</v>
      </c>
      <c r="H268" s="47">
        <f t="shared" si="23"/>
        <v>440.30006461581991</v>
      </c>
      <c r="I268" s="47">
        <v>116.37909432000842</v>
      </c>
      <c r="J268" s="47">
        <v>13.017479243089086</v>
      </c>
      <c r="K268" s="50">
        <v>15.362242585011964</v>
      </c>
      <c r="L268" s="48">
        <v>0</v>
      </c>
      <c r="M268" s="49">
        <v>80.530492708799571</v>
      </c>
      <c r="N268" s="51">
        <v>0.42499999999999999</v>
      </c>
      <c r="O268" s="52">
        <v>165.4978436378756</v>
      </c>
      <c r="P268" s="52">
        <v>38.658274926099189</v>
      </c>
      <c r="Q268" s="52">
        <v>5687.0011375860013</v>
      </c>
      <c r="R268" s="49">
        <v>289.04000000000002</v>
      </c>
      <c r="S268" s="52">
        <v>5798.1045143866831</v>
      </c>
      <c r="T268" s="52">
        <v>39.921617243945569</v>
      </c>
      <c r="U268" s="52">
        <v>79.085229097183316</v>
      </c>
      <c r="V268" s="52">
        <v>764.82743922419763</v>
      </c>
      <c r="W268" s="53">
        <v>0.13190990906191008</v>
      </c>
      <c r="X268" s="53">
        <v>0.13190990906191008</v>
      </c>
      <c r="Y268" s="61">
        <f t="shared" si="24"/>
        <v>883.83428556532658</v>
      </c>
      <c r="Z268" s="61">
        <f t="shared" si="25"/>
        <v>204.15611856397479</v>
      </c>
      <c r="AA268" s="52">
        <f t="shared" si="26"/>
        <v>2416.9754834740506</v>
      </c>
      <c r="AB268" s="52">
        <v>1740.4511242349706</v>
      </c>
    </row>
    <row r="269" spans="1:28">
      <c r="A269" s="46" t="s">
        <v>515</v>
      </c>
      <c r="B269" s="46" t="s">
        <v>516</v>
      </c>
      <c r="C269" s="49">
        <v>15408.167604950317</v>
      </c>
      <c r="D269" s="47">
        <v>219.09387813019038</v>
      </c>
      <c r="E269" s="47">
        <v>741.83460903939363</v>
      </c>
      <c r="F269" s="48">
        <f t="shared" si="22"/>
        <v>960.92848716958406</v>
      </c>
      <c r="G269" s="49">
        <v>0</v>
      </c>
      <c r="H269" s="47">
        <f t="shared" si="23"/>
        <v>960.92848716958406</v>
      </c>
      <c r="I269" s="47">
        <v>340.1928193496729</v>
      </c>
      <c r="J269" s="47">
        <v>31.816012932643204</v>
      </c>
      <c r="K269" s="50">
        <v>82.642801064238711</v>
      </c>
      <c r="L269" s="48">
        <v>0</v>
      </c>
      <c r="M269" s="49">
        <v>0</v>
      </c>
      <c r="N269" s="51">
        <v>0.42859999999999998</v>
      </c>
      <c r="O269" s="52">
        <v>812.0764419116523</v>
      </c>
      <c r="P269" s="52">
        <v>221.08490562311627</v>
      </c>
      <c r="Q269" s="52">
        <v>15069.703037891457</v>
      </c>
      <c r="R269" s="49">
        <v>770.41</v>
      </c>
      <c r="S269" s="52">
        <v>15468.383553188145</v>
      </c>
      <c r="T269" s="52">
        <v>103.59407006340305</v>
      </c>
      <c r="U269" s="52">
        <v>247.86776276145952</v>
      </c>
      <c r="V269" s="52">
        <v>2119.8884093462234</v>
      </c>
      <c r="W269" s="53">
        <v>0.13704653767195341</v>
      </c>
      <c r="X269" s="53">
        <v>0.13500000000000001</v>
      </c>
      <c r="Y269" s="61">
        <f t="shared" si="24"/>
        <v>2439.6936125052621</v>
      </c>
      <c r="Z269" s="61">
        <f t="shared" si="25"/>
        <v>1033.1613475347685</v>
      </c>
      <c r="AA269" s="52">
        <f t="shared" si="26"/>
        <v>6458.8747220402784</v>
      </c>
      <c r="AB269" s="52">
        <v>4872.4384379928279</v>
      </c>
    </row>
    <row r="270" spans="1:28">
      <c r="A270" s="46" t="s">
        <v>517</v>
      </c>
      <c r="B270" s="46" t="s">
        <v>518</v>
      </c>
      <c r="C270" s="49">
        <v>6781.9045508785584</v>
      </c>
      <c r="D270" s="47">
        <v>191.74504363345198</v>
      </c>
      <c r="E270" s="47">
        <v>266.91896491458294</v>
      </c>
      <c r="F270" s="48">
        <f t="shared" si="22"/>
        <v>458.66400854803493</v>
      </c>
      <c r="G270" s="49">
        <v>322.45549320710973</v>
      </c>
      <c r="H270" s="47">
        <f t="shared" si="23"/>
        <v>781.11950175514471</v>
      </c>
      <c r="I270" s="47">
        <v>210.23026842818018</v>
      </c>
      <c r="J270" s="47">
        <v>25.246632879842032</v>
      </c>
      <c r="K270" s="50">
        <v>17.181455522710749</v>
      </c>
      <c r="L270" s="48">
        <v>0</v>
      </c>
      <c r="M270" s="49">
        <v>135.52125712001674</v>
      </c>
      <c r="N270" s="51">
        <v>0.30680000000000002</v>
      </c>
      <c r="O270" s="52">
        <v>125.82889485749931</v>
      </c>
      <c r="P270" s="52">
        <v>61.14576818376473</v>
      </c>
      <c r="Q270" s="52">
        <v>6849.9633282255791</v>
      </c>
      <c r="R270" s="49">
        <v>339.1</v>
      </c>
      <c r="S270" s="52">
        <v>6575.019612908035</v>
      </c>
      <c r="T270" s="52">
        <v>43.964312661053981</v>
      </c>
      <c r="U270" s="52">
        <v>57.608409693794869</v>
      </c>
      <c r="V270" s="52">
        <v>827.99455511651661</v>
      </c>
      <c r="W270" s="53">
        <v>0.12593035517202156</v>
      </c>
      <c r="X270" s="53">
        <v>0.12593035517202156</v>
      </c>
      <c r="Y270" s="61">
        <f t="shared" si="24"/>
        <v>929.56727747136529</v>
      </c>
      <c r="Z270" s="61">
        <f t="shared" si="25"/>
        <v>186.97466304126402</v>
      </c>
      <c r="AA270" s="52">
        <f t="shared" si="26"/>
        <v>2101.5687490996079</v>
      </c>
      <c r="AB270" s="52">
        <v>1892.5575393036747</v>
      </c>
    </row>
    <row r="271" spans="1:28">
      <c r="A271" s="46" t="s">
        <v>519</v>
      </c>
      <c r="B271" s="46" t="s">
        <v>520</v>
      </c>
      <c r="C271" s="49">
        <v>10204.349423617114</v>
      </c>
      <c r="D271" s="47">
        <v>134.10631372402878</v>
      </c>
      <c r="E271" s="47">
        <v>652.3091190275278</v>
      </c>
      <c r="F271" s="48">
        <f t="shared" si="22"/>
        <v>786.41543275155664</v>
      </c>
      <c r="G271" s="49">
        <v>0</v>
      </c>
      <c r="H271" s="47">
        <f t="shared" si="23"/>
        <v>786.41543275155664</v>
      </c>
      <c r="I271" s="47">
        <v>341.20349320395002</v>
      </c>
      <c r="J271" s="47">
        <v>32.755939617120902</v>
      </c>
      <c r="K271" s="50">
        <v>45.551070612269029</v>
      </c>
      <c r="L271" s="48">
        <v>0</v>
      </c>
      <c r="M271" s="49">
        <v>657.65558371665372</v>
      </c>
      <c r="N271" s="51">
        <v>0.30070000000000002</v>
      </c>
      <c r="O271" s="52">
        <v>314.82490560731753</v>
      </c>
      <c r="P271" s="52">
        <v>107.63676548051147</v>
      </c>
      <c r="Q271" s="52">
        <v>10034.162053295391</v>
      </c>
      <c r="R271" s="49">
        <v>510.22</v>
      </c>
      <c r="S271" s="52">
        <v>10249.951027922096</v>
      </c>
      <c r="T271" s="52">
        <v>74.789865216505618</v>
      </c>
      <c r="U271" s="52">
        <v>119.51218326826744</v>
      </c>
      <c r="V271" s="52">
        <v>1414.9433959879441</v>
      </c>
      <c r="W271" s="53">
        <v>0.13804391768638394</v>
      </c>
      <c r="X271" s="53">
        <v>0.13500000000000001</v>
      </c>
      <c r="Y271" s="61">
        <f t="shared" si="24"/>
        <v>1578.0454372542561</v>
      </c>
      <c r="Z271" s="61">
        <f t="shared" si="25"/>
        <v>422.46167108782902</v>
      </c>
      <c r="AA271" s="52">
        <f t="shared" si="26"/>
        <v>3017.2725294259244</v>
      </c>
      <c r="AB271" s="52">
        <v>2680.8225052085586</v>
      </c>
    </row>
    <row r="272" spans="1:28">
      <c r="A272" s="46" t="s">
        <v>521</v>
      </c>
      <c r="B272" s="46" t="s">
        <v>522</v>
      </c>
      <c r="C272" s="49">
        <v>901.62214540060347</v>
      </c>
      <c r="D272" s="47">
        <v>15.281388676669797</v>
      </c>
      <c r="E272" s="47">
        <v>69.888097023261679</v>
      </c>
      <c r="F272" s="48">
        <f t="shared" si="22"/>
        <v>85.169485699931471</v>
      </c>
      <c r="G272" s="49">
        <v>0</v>
      </c>
      <c r="H272" s="47">
        <f t="shared" si="23"/>
        <v>85.169485699931471</v>
      </c>
      <c r="I272" s="47">
        <v>15.736191911094494</v>
      </c>
      <c r="J272" s="47">
        <v>1.1420614553331263</v>
      </c>
      <c r="K272" s="50">
        <v>7.6811212925059822</v>
      </c>
      <c r="L272" s="48">
        <v>0</v>
      </c>
      <c r="M272" s="49">
        <v>0</v>
      </c>
      <c r="N272" s="51">
        <v>0.4415</v>
      </c>
      <c r="O272" s="52">
        <v>0</v>
      </c>
      <c r="P272" s="52">
        <v>0</v>
      </c>
      <c r="Q272" s="52">
        <v>858.97170875010977</v>
      </c>
      <c r="R272" s="49">
        <v>45.08</v>
      </c>
      <c r="S272" s="52">
        <v>904.27011089880955</v>
      </c>
      <c r="T272" s="52">
        <v>5.0533692713855149</v>
      </c>
      <c r="U272" s="52">
        <v>11.117412397048133</v>
      </c>
      <c r="V272" s="52">
        <v>122.03886790396018</v>
      </c>
      <c r="W272" s="53">
        <v>0.1349584227467811</v>
      </c>
      <c r="X272" s="53">
        <v>0.1349584227467811</v>
      </c>
      <c r="Y272" s="61">
        <f t="shared" si="24"/>
        <v>138.2096495723938</v>
      </c>
      <c r="Z272" s="61">
        <f t="shared" si="25"/>
        <v>0</v>
      </c>
      <c r="AA272" s="52">
        <f t="shared" si="26"/>
        <v>379.23600941317346</v>
      </c>
      <c r="AB272" s="52">
        <v>303.00002151227551</v>
      </c>
    </row>
    <row r="273" spans="1:28">
      <c r="A273" s="46" t="s">
        <v>523</v>
      </c>
      <c r="B273" s="46" t="s">
        <v>524</v>
      </c>
      <c r="C273" s="49">
        <v>630.93336700956706</v>
      </c>
      <c r="D273" s="47">
        <v>0</v>
      </c>
      <c r="E273" s="47">
        <v>0</v>
      </c>
      <c r="F273" s="48">
        <f t="shared" si="22"/>
        <v>0</v>
      </c>
      <c r="G273" s="49">
        <v>0</v>
      </c>
      <c r="H273" s="47">
        <f t="shared" si="23"/>
        <v>0</v>
      </c>
      <c r="I273" s="47">
        <v>0</v>
      </c>
      <c r="J273" s="47">
        <v>0</v>
      </c>
      <c r="K273" s="50">
        <v>0</v>
      </c>
      <c r="L273" s="48">
        <v>0</v>
      </c>
      <c r="M273" s="49">
        <v>0</v>
      </c>
      <c r="N273" s="51">
        <v>0.1706</v>
      </c>
      <c r="O273" s="52">
        <v>2.021347708554206</v>
      </c>
      <c r="P273" s="52">
        <v>1.010673854277103</v>
      </c>
      <c r="Q273" s="52">
        <v>636.33036539140687</v>
      </c>
      <c r="R273" s="49">
        <v>31.55</v>
      </c>
      <c r="S273" s="52">
        <v>631.25678264293583</v>
      </c>
      <c r="T273" s="52">
        <v>3.7900269535391362</v>
      </c>
      <c r="U273" s="52">
        <v>11.622749324186685</v>
      </c>
      <c r="V273" s="52">
        <v>84.643935295707379</v>
      </c>
      <c r="W273" s="53">
        <v>0.13408796170287707</v>
      </c>
      <c r="X273" s="53">
        <v>0.13408796170287707</v>
      </c>
      <c r="Y273" s="61">
        <f t="shared" si="24"/>
        <v>100.0567115734332</v>
      </c>
      <c r="Z273" s="61">
        <f t="shared" si="25"/>
        <v>3.032021562831309</v>
      </c>
      <c r="AA273" s="52">
        <f t="shared" si="26"/>
        <v>108.55796033577401</v>
      </c>
      <c r="AB273" s="52">
        <v>254.113727180892</v>
      </c>
    </row>
    <row r="274" spans="1:28">
      <c r="A274" s="46" t="s">
        <v>525</v>
      </c>
      <c r="B274" s="46" t="s">
        <v>526</v>
      </c>
      <c r="C274" s="49">
        <v>2214.3560945055051</v>
      </c>
      <c r="D274" s="47">
        <v>0</v>
      </c>
      <c r="E274" s="47">
        <v>74.779758477962844</v>
      </c>
      <c r="F274" s="48">
        <f t="shared" si="22"/>
        <v>74.779758477962844</v>
      </c>
      <c r="G274" s="49">
        <v>0</v>
      </c>
      <c r="H274" s="47">
        <f t="shared" si="23"/>
        <v>74.779758477962844</v>
      </c>
      <c r="I274" s="47">
        <v>61.489397294218946</v>
      </c>
      <c r="J274" s="47">
        <v>5.5384927214385247</v>
      </c>
      <c r="K274" s="50">
        <v>8.2875256050722435</v>
      </c>
      <c r="L274" s="48">
        <v>0</v>
      </c>
      <c r="M274" s="49">
        <v>16.97932075185533</v>
      </c>
      <c r="N274" s="51">
        <v>0.51419999999999999</v>
      </c>
      <c r="O274" s="52">
        <v>152.61175199584255</v>
      </c>
      <c r="P274" s="52">
        <v>26.530188674773953</v>
      </c>
      <c r="Q274" s="52">
        <v>2295.01797481536</v>
      </c>
      <c r="R274" s="49">
        <v>110.72</v>
      </c>
      <c r="S274" s="52">
        <v>2228.7885171445814</v>
      </c>
      <c r="T274" s="52">
        <v>13.138760105602339</v>
      </c>
      <c r="U274" s="52">
        <v>20.71881401268061</v>
      </c>
      <c r="V274" s="52">
        <v>315.07757407088684</v>
      </c>
      <c r="W274" s="53">
        <v>0.14136719192835279</v>
      </c>
      <c r="X274" s="53">
        <v>0.13500000000000001</v>
      </c>
      <c r="Y274" s="61">
        <f t="shared" si="24"/>
        <v>334.7440239328015</v>
      </c>
      <c r="Z274" s="61">
        <f t="shared" si="25"/>
        <v>179.14194067061652</v>
      </c>
      <c r="AA274" s="52">
        <f t="shared" si="26"/>
        <v>1180.0982426500582</v>
      </c>
      <c r="AB274" s="52">
        <v>704.43967643114081</v>
      </c>
    </row>
    <row r="275" spans="1:28">
      <c r="A275" s="46" t="s">
        <v>527</v>
      </c>
      <c r="B275" s="46" t="s">
        <v>528</v>
      </c>
      <c r="C275" s="49">
        <v>1332.1186736299353</v>
      </c>
      <c r="D275" s="47">
        <v>24.468414012048665</v>
      </c>
      <c r="E275" s="47">
        <v>57.517449046909931</v>
      </c>
      <c r="F275" s="48">
        <f t="shared" si="22"/>
        <v>81.9858630589586</v>
      </c>
      <c r="G275" s="49">
        <v>0</v>
      </c>
      <c r="H275" s="47">
        <f t="shared" si="23"/>
        <v>81.9858630589586</v>
      </c>
      <c r="I275" s="47">
        <v>20.082089484486037</v>
      </c>
      <c r="J275" s="47">
        <v>2.6479654982060099</v>
      </c>
      <c r="K275" s="50">
        <v>11.440828030416807</v>
      </c>
      <c r="L275" s="48">
        <v>0</v>
      </c>
      <c r="M275" s="49">
        <v>0</v>
      </c>
      <c r="N275" s="51">
        <v>0.47820000000000001</v>
      </c>
      <c r="O275" s="52">
        <v>13.391428569171614</v>
      </c>
      <c r="P275" s="52">
        <v>4.042695417108412</v>
      </c>
      <c r="Q275" s="52">
        <v>1284.5664687861979</v>
      </c>
      <c r="R275" s="49">
        <v>66.61</v>
      </c>
      <c r="S275" s="52">
        <v>1339.2641377796747</v>
      </c>
      <c r="T275" s="52">
        <v>7.0747169799397209</v>
      </c>
      <c r="U275" s="52">
        <v>17.434123986280028</v>
      </c>
      <c r="V275" s="52">
        <v>187.47999996840261</v>
      </c>
      <c r="W275" s="53">
        <v>0.13998732190292201</v>
      </c>
      <c r="X275" s="53">
        <v>0.13500000000000001</v>
      </c>
      <c r="Y275" s="61">
        <f t="shared" si="24"/>
        <v>205.30949956647584</v>
      </c>
      <c r="Z275" s="61">
        <f t="shared" si="25"/>
        <v>17.434123986280028</v>
      </c>
      <c r="AA275" s="52">
        <f t="shared" si="26"/>
        <v>614.2796853735598</v>
      </c>
      <c r="AB275" s="52">
        <v>420.31904251676161</v>
      </c>
    </row>
    <row r="276" spans="1:28">
      <c r="A276" s="46" t="s">
        <v>1126</v>
      </c>
      <c r="B276" s="46" t="s">
        <v>1150</v>
      </c>
      <c r="C276" s="49">
        <v>134.82389216056555</v>
      </c>
      <c r="D276" s="47">
        <v>0</v>
      </c>
      <c r="E276" s="47">
        <v>0</v>
      </c>
      <c r="F276" s="48">
        <f t="shared" si="22"/>
        <v>0</v>
      </c>
      <c r="G276" s="49">
        <v>0</v>
      </c>
      <c r="H276" s="47">
        <f t="shared" si="23"/>
        <v>0</v>
      </c>
      <c r="I276" s="47">
        <v>0</v>
      </c>
      <c r="J276" s="47">
        <v>0</v>
      </c>
      <c r="K276" s="50">
        <v>0</v>
      </c>
      <c r="L276" s="48">
        <v>0</v>
      </c>
      <c r="M276" s="49">
        <v>0</v>
      </c>
      <c r="N276" s="51">
        <v>0.81399999999999995</v>
      </c>
      <c r="O276" s="52">
        <v>0</v>
      </c>
      <c r="P276" s="52">
        <v>0</v>
      </c>
      <c r="Q276" s="52">
        <v>130.78119674345714</v>
      </c>
      <c r="R276" s="49">
        <v>0</v>
      </c>
      <c r="S276" s="52">
        <v>134.82389216056555</v>
      </c>
      <c r="T276" s="52">
        <v>0</v>
      </c>
      <c r="U276" s="52">
        <v>0</v>
      </c>
      <c r="V276" s="52">
        <v>21.224150939819161</v>
      </c>
      <c r="W276" s="53">
        <v>0.15742128935532232</v>
      </c>
      <c r="X276" s="53">
        <v>0.13500000000000001</v>
      </c>
      <c r="Y276" s="61">
        <f t="shared" si="24"/>
        <v>18.20122544167635</v>
      </c>
      <c r="Z276" s="61">
        <f t="shared" si="25"/>
        <v>0</v>
      </c>
      <c r="AA276" s="52">
        <f t="shared" si="26"/>
        <v>106.45589414917411</v>
      </c>
      <c r="AB276" s="52">
        <v>55.384927214385243</v>
      </c>
    </row>
    <row r="277" spans="1:28">
      <c r="A277" s="46" t="s">
        <v>529</v>
      </c>
      <c r="B277" s="46" t="s">
        <v>530</v>
      </c>
      <c r="C277" s="49">
        <v>510.86531312144729</v>
      </c>
      <c r="D277" s="47">
        <v>0</v>
      </c>
      <c r="E277" s="47">
        <v>30.956940156507663</v>
      </c>
      <c r="F277" s="48">
        <f t="shared" si="22"/>
        <v>30.956940156507663</v>
      </c>
      <c r="G277" s="49">
        <v>0</v>
      </c>
      <c r="H277" s="47">
        <f t="shared" si="23"/>
        <v>30.956940156507663</v>
      </c>
      <c r="I277" s="47">
        <v>12.875984903490293</v>
      </c>
      <c r="J277" s="47">
        <v>0</v>
      </c>
      <c r="K277" s="50">
        <v>0</v>
      </c>
      <c r="L277" s="48">
        <v>0</v>
      </c>
      <c r="M277" s="49">
        <v>10.076418327142717</v>
      </c>
      <c r="N277" s="51">
        <v>0.64859999999999995</v>
      </c>
      <c r="O277" s="52">
        <v>21.224150939819161</v>
      </c>
      <c r="P277" s="52">
        <v>1.010673854277103</v>
      </c>
      <c r="Q277" s="52">
        <v>511.20894223190146</v>
      </c>
      <c r="R277" s="49">
        <v>25.54</v>
      </c>
      <c r="S277" s="52">
        <v>510.86531312144729</v>
      </c>
      <c r="T277" s="52">
        <v>5.0533692713855149</v>
      </c>
      <c r="U277" s="52">
        <v>3.2846900264005847</v>
      </c>
      <c r="V277" s="52">
        <v>91.465983812077823</v>
      </c>
      <c r="W277" s="53">
        <v>0.17904128830593308</v>
      </c>
      <c r="X277" s="53">
        <v>0.13500000000000001</v>
      </c>
      <c r="Y277" s="61">
        <f t="shared" si="24"/>
        <v>77.304876569181488</v>
      </c>
      <c r="Z277" s="61">
        <f t="shared" si="25"/>
        <v>22.234824794096262</v>
      </c>
      <c r="AA277" s="52">
        <f t="shared" si="26"/>
        <v>331.57011993161126</v>
      </c>
      <c r="AB277" s="52">
        <v>130.91258434451316</v>
      </c>
    </row>
    <row r="278" spans="1:28">
      <c r="A278" s="46" t="s">
        <v>531</v>
      </c>
      <c r="B278" s="46" t="s">
        <v>532</v>
      </c>
      <c r="C278" s="49">
        <v>14.8</v>
      </c>
      <c r="D278" s="47">
        <v>0</v>
      </c>
      <c r="E278" s="47">
        <v>0</v>
      </c>
      <c r="F278" s="48">
        <f t="shared" si="22"/>
        <v>0</v>
      </c>
      <c r="G278" s="49">
        <v>0</v>
      </c>
      <c r="H278" s="47">
        <f t="shared" si="23"/>
        <v>0</v>
      </c>
      <c r="I278" s="47">
        <v>0</v>
      </c>
      <c r="J278" s="47">
        <v>0</v>
      </c>
      <c r="K278" s="50">
        <v>0</v>
      </c>
      <c r="L278" s="48">
        <v>0</v>
      </c>
      <c r="M278" s="49">
        <v>0</v>
      </c>
      <c r="N278" s="51">
        <v>1</v>
      </c>
      <c r="O278" s="52">
        <v>0</v>
      </c>
      <c r="P278" s="52">
        <v>0</v>
      </c>
      <c r="Q278" s="52">
        <v>14.3</v>
      </c>
      <c r="R278" s="49">
        <v>0</v>
      </c>
      <c r="S278" s="52">
        <v>14.8</v>
      </c>
      <c r="T278" s="52">
        <v>0</v>
      </c>
      <c r="U278" s="52">
        <v>0</v>
      </c>
      <c r="V278" s="52">
        <v>3.75</v>
      </c>
      <c r="W278" s="53">
        <v>0.25337837837837834</v>
      </c>
      <c r="X278" s="53">
        <v>0.13500000000000001</v>
      </c>
      <c r="Y278" s="61">
        <f t="shared" si="24"/>
        <v>1.9980000000000002</v>
      </c>
      <c r="Z278" s="61">
        <f t="shared" si="25"/>
        <v>0</v>
      </c>
      <c r="AA278" s="52">
        <f t="shared" si="26"/>
        <v>14.3</v>
      </c>
      <c r="AB278" s="52">
        <v>9.8000000000000007</v>
      </c>
    </row>
    <row r="279" spans="1:28">
      <c r="A279" s="46" t="s">
        <v>533</v>
      </c>
      <c r="B279" s="46" t="s">
        <v>534</v>
      </c>
      <c r="C279" s="49">
        <v>5738.0098470113671</v>
      </c>
      <c r="D279" s="47">
        <v>53.121017780804536</v>
      </c>
      <c r="E279" s="47">
        <v>248.80768944593723</v>
      </c>
      <c r="F279" s="48">
        <f t="shared" si="22"/>
        <v>301.92870722674178</v>
      </c>
      <c r="G279" s="49">
        <v>109.15277626192713</v>
      </c>
      <c r="H279" s="47">
        <f t="shared" si="23"/>
        <v>411.08148348866894</v>
      </c>
      <c r="I279" s="47">
        <v>103.79620483425848</v>
      </c>
      <c r="J279" s="47">
        <v>10.470581130310787</v>
      </c>
      <c r="K279" s="50">
        <v>92.345270065298905</v>
      </c>
      <c r="L279" s="48">
        <v>3.1937293795156454</v>
      </c>
      <c r="M279" s="49">
        <v>246.50335305818544</v>
      </c>
      <c r="N279" s="51">
        <v>0.55479999999999996</v>
      </c>
      <c r="O279" s="52">
        <v>812.8344473023601</v>
      </c>
      <c r="P279" s="52">
        <v>184.44797840557129</v>
      </c>
      <c r="Q279" s="52">
        <v>5741.4764583315382</v>
      </c>
      <c r="R279" s="49">
        <v>286.89999999999998</v>
      </c>
      <c r="S279" s="52">
        <v>5732.3500734274157</v>
      </c>
      <c r="T279" s="52">
        <v>42.700970343207601</v>
      </c>
      <c r="U279" s="52">
        <v>52.302371958840077</v>
      </c>
      <c r="V279" s="52">
        <v>797.16900256106499</v>
      </c>
      <c r="W279" s="53">
        <v>0.13906495457358409</v>
      </c>
      <c r="X279" s="53">
        <v>0.13500000000000001</v>
      </c>
      <c r="Y279" s="61">
        <f t="shared" si="24"/>
        <v>868.87060221474894</v>
      </c>
      <c r="Z279" s="61">
        <f t="shared" si="25"/>
        <v>997.28242570793145</v>
      </c>
      <c r="AA279" s="52">
        <f t="shared" si="26"/>
        <v>3185.3711390823373</v>
      </c>
      <c r="AB279" s="52">
        <v>1652.2496169722078</v>
      </c>
    </row>
    <row r="280" spans="1:28">
      <c r="A280" s="46" t="s">
        <v>535</v>
      </c>
      <c r="B280" s="46" t="s">
        <v>536</v>
      </c>
      <c r="C280" s="49">
        <v>1606.9006811307947</v>
      </c>
      <c r="D280" s="47">
        <v>0</v>
      </c>
      <c r="E280" s="47">
        <v>143.13163124272333</v>
      </c>
      <c r="F280" s="48">
        <f t="shared" si="22"/>
        <v>143.13163124272333</v>
      </c>
      <c r="G280" s="49">
        <v>0</v>
      </c>
      <c r="H280" s="47">
        <f t="shared" si="23"/>
        <v>143.13163124272333</v>
      </c>
      <c r="I280" s="47">
        <v>38.819982742783523</v>
      </c>
      <c r="J280" s="47">
        <v>4.4570716973620241</v>
      </c>
      <c r="K280" s="50">
        <v>18.424584363471588</v>
      </c>
      <c r="L280" s="48">
        <v>2.2942296492090239</v>
      </c>
      <c r="M280" s="49">
        <v>0</v>
      </c>
      <c r="N280" s="51">
        <v>0.56679999999999997</v>
      </c>
      <c r="O280" s="52">
        <v>286.5260376875587</v>
      </c>
      <c r="P280" s="52">
        <v>68.220485163704453</v>
      </c>
      <c r="Q280" s="52">
        <v>1467.6500374884952</v>
      </c>
      <c r="R280" s="49">
        <v>80.349999999999994</v>
      </c>
      <c r="S280" s="52">
        <v>1610.397612666593</v>
      </c>
      <c r="T280" s="52">
        <v>22.740161721234816</v>
      </c>
      <c r="U280" s="52">
        <v>20.21347708554206</v>
      </c>
      <c r="V280" s="52">
        <v>187.47999996840261</v>
      </c>
      <c r="W280" s="53">
        <v>0.11641845373700099</v>
      </c>
      <c r="X280" s="53">
        <v>0.11641845373700099</v>
      </c>
      <c r="Y280" s="61">
        <f t="shared" si="24"/>
        <v>230.43363877517947</v>
      </c>
      <c r="Z280" s="61">
        <f t="shared" si="25"/>
        <v>354.74652285126314</v>
      </c>
      <c r="AA280" s="52">
        <f t="shared" si="26"/>
        <v>831.864041248479</v>
      </c>
      <c r="AB280" s="52">
        <v>476.33058752079864</v>
      </c>
    </row>
    <row r="281" spans="1:28">
      <c r="A281" s="46" t="s">
        <v>537</v>
      </c>
      <c r="B281" s="46" t="s">
        <v>538</v>
      </c>
      <c r="C281" s="49">
        <v>221.99451209196567</v>
      </c>
      <c r="D281" s="47">
        <v>2.7490328836337201</v>
      </c>
      <c r="E281" s="47">
        <v>10.379620483425848</v>
      </c>
      <c r="F281" s="48">
        <f t="shared" si="22"/>
        <v>13.128653367059568</v>
      </c>
      <c r="G281" s="49">
        <v>0</v>
      </c>
      <c r="H281" s="47">
        <f t="shared" si="23"/>
        <v>13.128653367059568</v>
      </c>
      <c r="I281" s="47">
        <v>10.723249593880062</v>
      </c>
      <c r="J281" s="47">
        <v>0.33352237191144402</v>
      </c>
      <c r="K281" s="50">
        <v>0</v>
      </c>
      <c r="L281" s="48">
        <v>0</v>
      </c>
      <c r="M281" s="49">
        <v>0</v>
      </c>
      <c r="N281" s="51">
        <v>0.55400000000000005</v>
      </c>
      <c r="O281" s="52">
        <v>39.416280316807018</v>
      </c>
      <c r="P281" s="52">
        <v>10.10673854277103</v>
      </c>
      <c r="Q281" s="52">
        <v>214.44477840051573</v>
      </c>
      <c r="R281" s="49">
        <v>11.1</v>
      </c>
      <c r="S281" s="52">
        <v>224.12703392449035</v>
      </c>
      <c r="T281" s="52">
        <v>1.010673854277103</v>
      </c>
      <c r="U281" s="52">
        <v>2.2740161721234817</v>
      </c>
      <c r="V281" s="52">
        <v>33.099568727575125</v>
      </c>
      <c r="W281" s="53">
        <v>0.14768217893217894</v>
      </c>
      <c r="X281" s="53">
        <v>0.13500000000000001</v>
      </c>
      <c r="Y281" s="61">
        <f t="shared" si="24"/>
        <v>33.541839606206786</v>
      </c>
      <c r="Z281" s="61">
        <f t="shared" si="25"/>
        <v>49.523018859578045</v>
      </c>
      <c r="AA281" s="52">
        <f t="shared" si="26"/>
        <v>118.80240723388573</v>
      </c>
      <c r="AB281" s="52">
        <v>65.087396215445438</v>
      </c>
    </row>
    <row r="282" spans="1:28">
      <c r="A282" s="46" t="s">
        <v>539</v>
      </c>
      <c r="B282" s="46" t="s">
        <v>540</v>
      </c>
      <c r="C282" s="49">
        <v>768.97120202673386</v>
      </c>
      <c r="D282" s="47">
        <v>0</v>
      </c>
      <c r="E282" s="47">
        <v>54.657242039305729</v>
      </c>
      <c r="F282" s="48">
        <f t="shared" si="22"/>
        <v>54.657242039305729</v>
      </c>
      <c r="G282" s="49">
        <v>0</v>
      </c>
      <c r="H282" s="47">
        <f t="shared" si="23"/>
        <v>54.657242039305729</v>
      </c>
      <c r="I282" s="47">
        <v>15.786725603808348</v>
      </c>
      <c r="J282" s="47">
        <v>0.66704474382288803</v>
      </c>
      <c r="K282" s="50">
        <v>3.8405606462529911</v>
      </c>
      <c r="L282" s="48">
        <v>0</v>
      </c>
      <c r="M282" s="49">
        <v>0</v>
      </c>
      <c r="N282" s="51">
        <v>0.54339999999999999</v>
      </c>
      <c r="O282" s="52">
        <v>132.14560644673122</v>
      </c>
      <c r="P282" s="52">
        <v>22.234824794096266</v>
      </c>
      <c r="Q282" s="52">
        <v>756.46916644932605</v>
      </c>
      <c r="R282" s="49">
        <v>38.450000000000003</v>
      </c>
      <c r="S282" s="52">
        <v>774.35809367003083</v>
      </c>
      <c r="T282" s="52">
        <v>6.5693800528011694</v>
      </c>
      <c r="U282" s="52">
        <v>15.41277627772582</v>
      </c>
      <c r="V282" s="52">
        <v>115.46948785115902</v>
      </c>
      <c r="W282" s="53">
        <v>0.14911639562504894</v>
      </c>
      <c r="X282" s="53">
        <v>0.13500000000000001</v>
      </c>
      <c r="Y282" s="61">
        <f t="shared" si="24"/>
        <v>126.52049897598116</v>
      </c>
      <c r="Z282" s="61">
        <f t="shared" si="25"/>
        <v>154.38043124082748</v>
      </c>
      <c r="AA282" s="52">
        <f t="shared" si="26"/>
        <v>411.06534504856376</v>
      </c>
      <c r="AB282" s="52">
        <v>230.02936923346863</v>
      </c>
    </row>
    <row r="283" spans="1:28">
      <c r="A283" s="46" t="s">
        <v>541</v>
      </c>
      <c r="B283" s="46" t="s">
        <v>542</v>
      </c>
      <c r="C283" s="49">
        <v>275.20649051965512</v>
      </c>
      <c r="D283" s="47">
        <v>0</v>
      </c>
      <c r="E283" s="47">
        <v>11.764243663785479</v>
      </c>
      <c r="F283" s="48">
        <f t="shared" si="22"/>
        <v>11.764243663785479</v>
      </c>
      <c r="G283" s="49">
        <v>0</v>
      </c>
      <c r="H283" s="47">
        <f t="shared" si="23"/>
        <v>11.764243663785479</v>
      </c>
      <c r="I283" s="47">
        <v>8.9545703488951318</v>
      </c>
      <c r="J283" s="47">
        <v>2.0920948783536031</v>
      </c>
      <c r="K283" s="50">
        <v>0</v>
      </c>
      <c r="L283" s="48">
        <v>0</v>
      </c>
      <c r="M283" s="49">
        <v>0</v>
      </c>
      <c r="N283" s="51">
        <v>0.51759999999999995</v>
      </c>
      <c r="O283" s="52">
        <v>6.0640431256626179</v>
      </c>
      <c r="P283" s="52">
        <v>0</v>
      </c>
      <c r="Q283" s="52">
        <v>281.8264042651702</v>
      </c>
      <c r="R283" s="49">
        <v>0</v>
      </c>
      <c r="S283" s="52">
        <v>275.74214766242198</v>
      </c>
      <c r="T283" s="52">
        <v>0</v>
      </c>
      <c r="U283" s="52">
        <v>0</v>
      </c>
      <c r="V283" s="52">
        <v>24.003504039081196</v>
      </c>
      <c r="W283" s="53">
        <v>8.7050544294982227E-2</v>
      </c>
      <c r="X283" s="53">
        <v>8.7050544294982227E-2</v>
      </c>
      <c r="Y283" s="61">
        <f t="shared" si="24"/>
        <v>24.003504039081196</v>
      </c>
      <c r="Z283" s="61">
        <f t="shared" si="25"/>
        <v>6.0640431256626179</v>
      </c>
      <c r="AA283" s="52">
        <f t="shared" si="26"/>
        <v>145.87334684765207</v>
      </c>
      <c r="AB283" s="52">
        <v>86.311547155264606</v>
      </c>
    </row>
    <row r="284" spans="1:28">
      <c r="A284" s="46" t="s">
        <v>543</v>
      </c>
      <c r="B284" s="46" t="s">
        <v>544</v>
      </c>
      <c r="C284" s="49">
        <v>248.15075144065707</v>
      </c>
      <c r="D284" s="47">
        <v>3.7799202149963653</v>
      </c>
      <c r="E284" s="47">
        <v>7.4991999987361044</v>
      </c>
      <c r="F284" s="48">
        <f t="shared" si="22"/>
        <v>11.279120213732469</v>
      </c>
      <c r="G284" s="49">
        <v>0</v>
      </c>
      <c r="H284" s="47">
        <f t="shared" si="23"/>
        <v>11.279120213732469</v>
      </c>
      <c r="I284" s="47">
        <v>3.2038361180584163</v>
      </c>
      <c r="J284" s="47">
        <v>1.1723816709614394</v>
      </c>
      <c r="K284" s="50">
        <v>0</v>
      </c>
      <c r="L284" s="48">
        <v>0</v>
      </c>
      <c r="M284" s="49">
        <v>0</v>
      </c>
      <c r="N284" s="51">
        <v>0.93959999999999999</v>
      </c>
      <c r="O284" s="52">
        <v>95.508679229186242</v>
      </c>
      <c r="P284" s="52">
        <v>24.256172502650472</v>
      </c>
      <c r="Q284" s="52">
        <v>261.3703654546016</v>
      </c>
      <c r="R284" s="49">
        <v>0</v>
      </c>
      <c r="S284" s="52">
        <v>248.1507514406571</v>
      </c>
      <c r="T284" s="52">
        <v>6.8220485163704456</v>
      </c>
      <c r="U284" s="52">
        <v>2.021347708554206</v>
      </c>
      <c r="V284" s="52">
        <v>28.046199456189608</v>
      </c>
      <c r="W284" s="53">
        <v>0.11302081212071845</v>
      </c>
      <c r="X284" s="53">
        <v>0.11302081212071845</v>
      </c>
      <c r="Y284" s="61">
        <f t="shared" si="24"/>
        <v>36.889595681114258</v>
      </c>
      <c r="Z284" s="61">
        <f t="shared" si="25"/>
        <v>119.76485173183671</v>
      </c>
      <c r="AA284" s="52">
        <f t="shared" si="26"/>
        <v>245.58359538114365</v>
      </c>
      <c r="AB284" s="52">
        <v>74.183460903939363</v>
      </c>
    </row>
    <row r="285" spans="1:28">
      <c r="A285" s="46" t="s">
        <v>1135</v>
      </c>
      <c r="B285" s="46" t="s">
        <v>1151</v>
      </c>
      <c r="C285" s="49">
        <v>50.16</v>
      </c>
      <c r="D285" s="47">
        <v>0</v>
      </c>
      <c r="E285" s="47">
        <v>0</v>
      </c>
      <c r="F285" s="48">
        <f t="shared" si="22"/>
        <v>0</v>
      </c>
      <c r="G285" s="49">
        <v>0</v>
      </c>
      <c r="H285" s="47">
        <f t="shared" si="23"/>
        <v>0</v>
      </c>
      <c r="I285" s="47">
        <v>0</v>
      </c>
      <c r="J285" s="47">
        <v>0</v>
      </c>
      <c r="K285" s="50">
        <v>0</v>
      </c>
      <c r="L285" s="48">
        <v>0</v>
      </c>
      <c r="M285" s="49">
        <v>0</v>
      </c>
      <c r="N285" s="51">
        <v>0.40179999999999999</v>
      </c>
      <c r="O285" s="52">
        <v>10</v>
      </c>
      <c r="P285" s="52">
        <v>1</v>
      </c>
      <c r="Q285" s="52">
        <v>93.81</v>
      </c>
      <c r="R285" s="49">
        <v>0</v>
      </c>
      <c r="S285" s="52">
        <v>50.16</v>
      </c>
      <c r="T285" s="52">
        <v>0</v>
      </c>
      <c r="U285" s="52">
        <v>0</v>
      </c>
      <c r="V285" s="52">
        <v>10</v>
      </c>
      <c r="W285" s="53">
        <v>0.19936204146730463</v>
      </c>
      <c r="X285" s="53">
        <v>0.13500000000000001</v>
      </c>
      <c r="Y285" s="61">
        <f t="shared" si="24"/>
        <v>6.7716000000000003</v>
      </c>
      <c r="Z285" s="61">
        <f t="shared" si="25"/>
        <v>11</v>
      </c>
      <c r="AA285" s="52">
        <f t="shared" si="26"/>
        <v>37.692858000000001</v>
      </c>
      <c r="AB285" s="52">
        <v>0</v>
      </c>
    </row>
    <row r="286" spans="1:28">
      <c r="A286" s="46" t="s">
        <v>545</v>
      </c>
      <c r="B286" s="46" t="s">
        <v>546</v>
      </c>
      <c r="C286" s="49">
        <v>11717.479784548077</v>
      </c>
      <c r="D286" s="47">
        <v>53.585927753772005</v>
      </c>
      <c r="E286" s="47">
        <v>544.39947160636154</v>
      </c>
      <c r="F286" s="48">
        <f t="shared" si="22"/>
        <v>597.98539936013356</v>
      </c>
      <c r="G286" s="49">
        <v>0</v>
      </c>
      <c r="H286" s="47">
        <f t="shared" si="23"/>
        <v>597.98539936013356</v>
      </c>
      <c r="I286" s="47">
        <v>383.58104791378889</v>
      </c>
      <c r="J286" s="47">
        <v>41.750936920187129</v>
      </c>
      <c r="K286" s="50">
        <v>92.17345551007179</v>
      </c>
      <c r="L286" s="48">
        <v>8.2875256050722435</v>
      </c>
      <c r="M286" s="49">
        <v>209.43183608330128</v>
      </c>
      <c r="N286" s="51">
        <v>0.34</v>
      </c>
      <c r="O286" s="52">
        <v>857.80943381769112</v>
      </c>
      <c r="P286" s="52">
        <v>136.94630725454746</v>
      </c>
      <c r="Q286" s="52">
        <v>11709.182152204463</v>
      </c>
      <c r="R286" s="49">
        <v>585.87</v>
      </c>
      <c r="S286" s="52">
        <v>11745.879719853261</v>
      </c>
      <c r="T286" s="52">
        <v>138.46231803596311</v>
      </c>
      <c r="U286" s="52">
        <v>117.99617248685178</v>
      </c>
      <c r="V286" s="52">
        <v>1572.8611857187416</v>
      </c>
      <c r="W286" s="53">
        <v>0.13390748272862366</v>
      </c>
      <c r="X286" s="53">
        <v>0.13390748272862366</v>
      </c>
      <c r="Y286" s="61">
        <f t="shared" si="24"/>
        <v>1829.3196762415562</v>
      </c>
      <c r="Z286" s="61">
        <f t="shared" si="25"/>
        <v>994.75574107223861</v>
      </c>
      <c r="AA286" s="52">
        <f t="shared" si="26"/>
        <v>3981.1219317495179</v>
      </c>
      <c r="AB286" s="52">
        <v>3379.036430697352</v>
      </c>
    </row>
    <row r="287" spans="1:28">
      <c r="A287" s="46" t="s">
        <v>547</v>
      </c>
      <c r="B287" s="46" t="s">
        <v>548</v>
      </c>
      <c r="C287" s="49">
        <v>4717.027119420638</v>
      </c>
      <c r="D287" s="47">
        <v>16.554837733058946</v>
      </c>
      <c r="E287" s="47">
        <v>229.35221775110298</v>
      </c>
      <c r="F287" s="48">
        <f t="shared" si="22"/>
        <v>245.90705548416193</v>
      </c>
      <c r="G287" s="49">
        <v>0</v>
      </c>
      <c r="H287" s="47">
        <f t="shared" si="23"/>
        <v>245.90705548416193</v>
      </c>
      <c r="I287" s="47">
        <v>141.70658110819261</v>
      </c>
      <c r="J287" s="47">
        <v>23.43752668068602</v>
      </c>
      <c r="K287" s="50">
        <v>43.741964413113017</v>
      </c>
      <c r="L287" s="48">
        <v>1.3340894876457761</v>
      </c>
      <c r="M287" s="49">
        <v>32.867113741091387</v>
      </c>
      <c r="N287" s="51">
        <v>0.48010000000000003</v>
      </c>
      <c r="O287" s="52">
        <v>346.40846355347708</v>
      </c>
      <c r="P287" s="52">
        <v>98.288032328448267</v>
      </c>
      <c r="Q287" s="52">
        <v>4706.9102741393235</v>
      </c>
      <c r="R287" s="49">
        <v>235.85</v>
      </c>
      <c r="S287" s="52">
        <v>4718.4218493395401</v>
      </c>
      <c r="T287" s="52">
        <v>69.231159017981554</v>
      </c>
      <c r="U287" s="52">
        <v>57.355741230225597</v>
      </c>
      <c r="V287" s="52">
        <v>697.36495945120112</v>
      </c>
      <c r="W287" s="53">
        <v>0.14779622969676071</v>
      </c>
      <c r="X287" s="53">
        <v>0.13500000000000001</v>
      </c>
      <c r="Y287" s="61">
        <f t="shared" si="24"/>
        <v>763.57384990904507</v>
      </c>
      <c r="Z287" s="61">
        <f t="shared" si="25"/>
        <v>444.69649588192533</v>
      </c>
      <c r="AA287" s="52">
        <f t="shared" si="26"/>
        <v>2259.7876226142894</v>
      </c>
      <c r="AB287" s="52">
        <v>1417.0557043433832</v>
      </c>
    </row>
    <row r="288" spans="1:28">
      <c r="A288" s="46" t="s">
        <v>549</v>
      </c>
      <c r="B288" s="46" t="s">
        <v>550</v>
      </c>
      <c r="C288" s="49">
        <v>2242.654962425263</v>
      </c>
      <c r="D288" s="47">
        <v>12.623316439921016</v>
      </c>
      <c r="E288" s="47">
        <v>76.993134218829709</v>
      </c>
      <c r="F288" s="48">
        <f t="shared" si="22"/>
        <v>89.616450658750722</v>
      </c>
      <c r="G288" s="49">
        <v>0</v>
      </c>
      <c r="H288" s="47">
        <f t="shared" si="23"/>
        <v>89.616450658750722</v>
      </c>
      <c r="I288" s="47">
        <v>60.610111040997865</v>
      </c>
      <c r="J288" s="47">
        <v>7.954003233160801</v>
      </c>
      <c r="K288" s="50">
        <v>8.0853908342168239</v>
      </c>
      <c r="L288" s="48">
        <v>0</v>
      </c>
      <c r="M288" s="49">
        <v>76.02288731872369</v>
      </c>
      <c r="N288" s="51">
        <v>0.46639999999999998</v>
      </c>
      <c r="O288" s="52">
        <v>88.43396224924652</v>
      </c>
      <c r="P288" s="52">
        <v>26.277520211204678</v>
      </c>
      <c r="Q288" s="52">
        <v>2242.5842152554637</v>
      </c>
      <c r="R288" s="49">
        <v>112.13</v>
      </c>
      <c r="S288" s="52">
        <v>2247.0412869528259</v>
      </c>
      <c r="T288" s="52">
        <v>24.003504039081196</v>
      </c>
      <c r="U288" s="52">
        <v>41.942964952499771</v>
      </c>
      <c r="V288" s="52">
        <v>327.20566032221211</v>
      </c>
      <c r="W288" s="53">
        <v>0.1456162208598891</v>
      </c>
      <c r="X288" s="53">
        <v>0.13500000000000001</v>
      </c>
      <c r="Y288" s="61">
        <f t="shared" si="24"/>
        <v>369.29704273021247</v>
      </c>
      <c r="Z288" s="61">
        <f t="shared" si="25"/>
        <v>114.71148246045119</v>
      </c>
      <c r="AA288" s="52">
        <f t="shared" si="26"/>
        <v>1045.9412779951483</v>
      </c>
      <c r="AB288" s="52">
        <v>647.13446889362899</v>
      </c>
    </row>
    <row r="289" spans="1:28">
      <c r="A289" s="46" t="s">
        <v>551</v>
      </c>
      <c r="B289" s="46" t="s">
        <v>552</v>
      </c>
      <c r="C289" s="49">
        <v>3517.9838721833685</v>
      </c>
      <c r="D289" s="47">
        <v>16.322382746575212</v>
      </c>
      <c r="E289" s="47">
        <v>198.79954713630616</v>
      </c>
      <c r="F289" s="48">
        <f t="shared" si="22"/>
        <v>215.12192988288137</v>
      </c>
      <c r="G289" s="49">
        <v>0</v>
      </c>
      <c r="H289" s="47">
        <f t="shared" si="23"/>
        <v>215.12192988288137</v>
      </c>
      <c r="I289" s="47">
        <v>118.44086898273369</v>
      </c>
      <c r="J289" s="47">
        <v>8.9646770874379023</v>
      </c>
      <c r="K289" s="50">
        <v>15.362242585011964</v>
      </c>
      <c r="L289" s="48">
        <v>2.2234824794096268</v>
      </c>
      <c r="M289" s="49">
        <v>286.62710507298641</v>
      </c>
      <c r="N289" s="51">
        <v>0.32329999999999998</v>
      </c>
      <c r="O289" s="52">
        <v>389.61477082382316</v>
      </c>
      <c r="P289" s="52">
        <v>72.768517507951415</v>
      </c>
      <c r="Q289" s="52">
        <v>3394.6715552230194</v>
      </c>
      <c r="R289" s="49">
        <v>175.9</v>
      </c>
      <c r="S289" s="52">
        <v>3518.0950463073391</v>
      </c>
      <c r="T289" s="52">
        <v>42.95363880677688</v>
      </c>
      <c r="U289" s="52">
        <v>66.957142845858073</v>
      </c>
      <c r="V289" s="52">
        <v>494.21951474150336</v>
      </c>
      <c r="W289" s="53">
        <v>0.1404792958223928</v>
      </c>
      <c r="X289" s="53">
        <v>0.13500000000000001</v>
      </c>
      <c r="Y289" s="61">
        <f t="shared" si="24"/>
        <v>584.85361290412573</v>
      </c>
      <c r="Z289" s="61">
        <f t="shared" si="25"/>
        <v>462.38328833177457</v>
      </c>
      <c r="AA289" s="52">
        <f t="shared" si="26"/>
        <v>1097.4973138036021</v>
      </c>
      <c r="AB289" s="52">
        <v>1047.6847308207305</v>
      </c>
    </row>
    <row r="290" spans="1:28">
      <c r="A290" s="46" t="s">
        <v>553</v>
      </c>
      <c r="B290" s="46" t="s">
        <v>554</v>
      </c>
      <c r="C290" s="49">
        <v>1796.8164050880048</v>
      </c>
      <c r="D290" s="47">
        <v>0</v>
      </c>
      <c r="E290" s="47">
        <v>24.195532071393846</v>
      </c>
      <c r="F290" s="48">
        <f t="shared" si="22"/>
        <v>24.195532071393846</v>
      </c>
      <c r="G290" s="49">
        <v>0</v>
      </c>
      <c r="H290" s="47">
        <f t="shared" si="23"/>
        <v>24.195532071393846</v>
      </c>
      <c r="I290" s="47">
        <v>64.753873843533981</v>
      </c>
      <c r="J290" s="47">
        <v>8.9242501332668187</v>
      </c>
      <c r="K290" s="50">
        <v>11.723816709614395</v>
      </c>
      <c r="L290" s="48">
        <v>0</v>
      </c>
      <c r="M290" s="49">
        <v>234.00131748077766</v>
      </c>
      <c r="N290" s="51">
        <v>0.37790000000000001</v>
      </c>
      <c r="O290" s="52">
        <v>195.8180592661887</v>
      </c>
      <c r="P290" s="52">
        <v>33.352237191144397</v>
      </c>
      <c r="Q290" s="52">
        <v>1746.4444201908341</v>
      </c>
      <c r="R290" s="49">
        <v>89.84</v>
      </c>
      <c r="S290" s="52">
        <v>1806.7311155984632</v>
      </c>
      <c r="T290" s="52">
        <v>20.466145549111335</v>
      </c>
      <c r="U290" s="52">
        <v>22.234824794096266</v>
      </c>
      <c r="V290" s="52">
        <v>185.71132072341769</v>
      </c>
      <c r="W290" s="53">
        <v>0.10278857718233435</v>
      </c>
      <c r="X290" s="53">
        <v>0.10278857718233435</v>
      </c>
      <c r="Y290" s="61">
        <f t="shared" si="24"/>
        <v>228.4122910666253</v>
      </c>
      <c r="Z290" s="61">
        <f t="shared" si="25"/>
        <v>229.17029645733311</v>
      </c>
      <c r="AA290" s="52">
        <f t="shared" si="26"/>
        <v>659.98134639011619</v>
      </c>
      <c r="AB290" s="52">
        <v>483.9409616435052</v>
      </c>
    </row>
    <row r="291" spans="1:28">
      <c r="A291" s="46" t="s">
        <v>555</v>
      </c>
      <c r="B291" s="46" t="s">
        <v>556</v>
      </c>
      <c r="C291" s="49">
        <v>1905.4638444227935</v>
      </c>
      <c r="D291" s="47">
        <v>0</v>
      </c>
      <c r="E291" s="47">
        <v>72.131792979756838</v>
      </c>
      <c r="F291" s="48">
        <f t="shared" si="22"/>
        <v>72.131792979756838</v>
      </c>
      <c r="G291" s="49">
        <v>0</v>
      </c>
      <c r="H291" s="47">
        <f t="shared" si="23"/>
        <v>72.131792979756838</v>
      </c>
      <c r="I291" s="47">
        <v>27.60150296030768</v>
      </c>
      <c r="J291" s="47">
        <v>2.3346566033801079</v>
      </c>
      <c r="K291" s="50">
        <v>9.2981994593493464</v>
      </c>
      <c r="L291" s="48">
        <v>3.032021562831309</v>
      </c>
      <c r="M291" s="49">
        <v>0</v>
      </c>
      <c r="N291" s="51">
        <v>0.5454</v>
      </c>
      <c r="O291" s="52">
        <v>250.64711586072156</v>
      </c>
      <c r="P291" s="52">
        <v>57.103072766656318</v>
      </c>
      <c r="Q291" s="52">
        <v>1817.7474606100836</v>
      </c>
      <c r="R291" s="49">
        <v>95.27</v>
      </c>
      <c r="S291" s="52">
        <v>1905.4840578998787</v>
      </c>
      <c r="T291" s="52">
        <v>19.455471694834234</v>
      </c>
      <c r="U291" s="52">
        <v>30.82555255545164</v>
      </c>
      <c r="V291" s="52">
        <v>312.04555250805555</v>
      </c>
      <c r="W291" s="53">
        <v>0.16376182797980229</v>
      </c>
      <c r="X291" s="53">
        <v>0.13500000000000001</v>
      </c>
      <c r="Y291" s="61">
        <f t="shared" si="24"/>
        <v>307.52137206676952</v>
      </c>
      <c r="Z291" s="61">
        <f t="shared" si="25"/>
        <v>307.7501886273779</v>
      </c>
      <c r="AA291" s="52">
        <f t="shared" si="26"/>
        <v>991.39946501673955</v>
      </c>
      <c r="AB291" s="52">
        <v>701.75128397876369</v>
      </c>
    </row>
    <row r="292" spans="1:28">
      <c r="A292" s="46" t="s">
        <v>557</v>
      </c>
      <c r="B292" s="46" t="s">
        <v>558</v>
      </c>
      <c r="C292" s="49">
        <v>1814.5436244920254</v>
      </c>
      <c r="D292" s="47">
        <v>8.0247504029601977</v>
      </c>
      <c r="E292" s="47">
        <v>101.07749216625308</v>
      </c>
      <c r="F292" s="48">
        <f t="shared" si="22"/>
        <v>109.10224256921327</v>
      </c>
      <c r="G292" s="49">
        <v>0</v>
      </c>
      <c r="H292" s="47">
        <f t="shared" si="23"/>
        <v>109.10224256921327</v>
      </c>
      <c r="I292" s="47">
        <v>32.442630722295007</v>
      </c>
      <c r="J292" s="47">
        <v>3.4261843659993794</v>
      </c>
      <c r="K292" s="50">
        <v>8.0146436644174273</v>
      </c>
      <c r="L292" s="48">
        <v>3.5070382743415474</v>
      </c>
      <c r="M292" s="49">
        <v>25.640795683010104</v>
      </c>
      <c r="N292" s="51">
        <v>0.53180000000000005</v>
      </c>
      <c r="O292" s="52">
        <v>115.97482477829757</v>
      </c>
      <c r="P292" s="52">
        <v>20.21347708554206</v>
      </c>
      <c r="Q292" s="52">
        <v>1849.7959285292104</v>
      </c>
      <c r="R292" s="49">
        <v>90.73</v>
      </c>
      <c r="S292" s="52">
        <v>1814.5436244920252</v>
      </c>
      <c r="T292" s="52">
        <v>19.708140158403509</v>
      </c>
      <c r="U292" s="52">
        <v>32.088894873298017</v>
      </c>
      <c r="V292" s="52">
        <v>326.70032339507355</v>
      </c>
      <c r="W292" s="53">
        <v>0.18004544998830332</v>
      </c>
      <c r="X292" s="53">
        <v>0.13500000000000001</v>
      </c>
      <c r="Y292" s="61">
        <f t="shared" si="24"/>
        <v>296.76042433812495</v>
      </c>
      <c r="Z292" s="61">
        <f t="shared" si="25"/>
        <v>136.18830186383963</v>
      </c>
      <c r="AA292" s="52">
        <f t="shared" si="26"/>
        <v>983.72147479183423</v>
      </c>
      <c r="AB292" s="52">
        <v>532.4735201258917</v>
      </c>
    </row>
    <row r="293" spans="1:28">
      <c r="A293" s="46" t="s">
        <v>559</v>
      </c>
      <c r="B293" s="46" t="s">
        <v>560</v>
      </c>
      <c r="C293" s="49">
        <v>382.58048079805451</v>
      </c>
      <c r="D293" s="47">
        <v>0</v>
      </c>
      <c r="E293" s="47">
        <v>0</v>
      </c>
      <c r="F293" s="48">
        <f t="shared" si="22"/>
        <v>0</v>
      </c>
      <c r="G293" s="49">
        <v>0</v>
      </c>
      <c r="H293" s="47">
        <f t="shared" si="23"/>
        <v>0</v>
      </c>
      <c r="I293" s="47">
        <v>2.0314544470969769</v>
      </c>
      <c r="J293" s="47">
        <v>0</v>
      </c>
      <c r="K293" s="50">
        <v>0</v>
      </c>
      <c r="L293" s="48">
        <v>0</v>
      </c>
      <c r="M293" s="49">
        <v>0</v>
      </c>
      <c r="N293" s="51">
        <v>0.9375</v>
      </c>
      <c r="O293" s="52">
        <v>0</v>
      </c>
      <c r="P293" s="52">
        <v>0</v>
      </c>
      <c r="Q293" s="52">
        <v>337.59538754418071</v>
      </c>
      <c r="R293" s="49">
        <v>0</v>
      </c>
      <c r="S293" s="52">
        <v>382.57037405951178</v>
      </c>
      <c r="T293" s="52">
        <v>13.896765496310167</v>
      </c>
      <c r="U293" s="52">
        <v>35.120916436129328</v>
      </c>
      <c r="V293" s="52">
        <v>123.04954175823728</v>
      </c>
      <c r="W293" s="53">
        <v>0.32163897181200962</v>
      </c>
      <c r="X293" s="53">
        <v>0.13500000000000001</v>
      </c>
      <c r="Y293" s="61">
        <f t="shared" si="24"/>
        <v>100.66468243047359</v>
      </c>
      <c r="Z293" s="61">
        <f t="shared" si="25"/>
        <v>0</v>
      </c>
      <c r="AA293" s="52">
        <f t="shared" si="26"/>
        <v>316.4956758226694</v>
      </c>
      <c r="AB293" s="52">
        <v>120.47232342983068</v>
      </c>
    </row>
    <row r="294" spans="1:28">
      <c r="A294" s="46" t="s">
        <v>561</v>
      </c>
      <c r="B294" s="46" t="s">
        <v>562</v>
      </c>
      <c r="C294" s="49">
        <v>78.399999999999991</v>
      </c>
      <c r="D294" s="47">
        <v>0</v>
      </c>
      <c r="E294" s="47">
        <v>3.26</v>
      </c>
      <c r="F294" s="48">
        <f t="shared" si="22"/>
        <v>3.26</v>
      </c>
      <c r="G294" s="49">
        <v>0</v>
      </c>
      <c r="H294" s="47">
        <f t="shared" si="23"/>
        <v>3.26</v>
      </c>
      <c r="I294" s="47">
        <v>0</v>
      </c>
      <c r="J294" s="47">
        <v>0</v>
      </c>
      <c r="K294" s="50">
        <v>0</v>
      </c>
      <c r="L294" s="48">
        <v>0</v>
      </c>
      <c r="M294" s="49">
        <v>0</v>
      </c>
      <c r="N294" s="51">
        <v>0.34379999999999999</v>
      </c>
      <c r="O294" s="52">
        <v>0</v>
      </c>
      <c r="P294" s="52">
        <v>0</v>
      </c>
      <c r="Q294" s="52">
        <v>65.900000000000006</v>
      </c>
      <c r="R294" s="49">
        <v>3.92</v>
      </c>
      <c r="S294" s="52">
        <v>78.400000000000006</v>
      </c>
      <c r="T294" s="52">
        <v>0</v>
      </c>
      <c r="U294" s="52">
        <v>1</v>
      </c>
      <c r="V294" s="52">
        <v>9</v>
      </c>
      <c r="W294" s="53">
        <v>0.11479591836734693</v>
      </c>
      <c r="X294" s="53">
        <v>0.11479591836734693</v>
      </c>
      <c r="Y294" s="61">
        <f t="shared" si="24"/>
        <v>10</v>
      </c>
      <c r="Z294" s="61">
        <f t="shared" si="25"/>
        <v>0</v>
      </c>
      <c r="AA294" s="52">
        <f t="shared" si="26"/>
        <v>22.656420000000001</v>
      </c>
      <c r="AB294" s="52">
        <v>27.2</v>
      </c>
    </row>
    <row r="295" spans="1:28">
      <c r="A295" s="46" t="s">
        <v>563</v>
      </c>
      <c r="B295" s="46" t="s">
        <v>564</v>
      </c>
      <c r="C295" s="49">
        <v>38.28</v>
      </c>
      <c r="D295" s="47">
        <v>0</v>
      </c>
      <c r="E295" s="47">
        <v>0</v>
      </c>
      <c r="F295" s="48">
        <f t="shared" si="22"/>
        <v>0</v>
      </c>
      <c r="G295" s="49">
        <v>0</v>
      </c>
      <c r="H295" s="47">
        <f t="shared" si="23"/>
        <v>0</v>
      </c>
      <c r="I295" s="47">
        <v>0</v>
      </c>
      <c r="J295" s="47">
        <v>0</v>
      </c>
      <c r="K295" s="50">
        <v>0</v>
      </c>
      <c r="L295" s="48">
        <v>0</v>
      </c>
      <c r="M295" s="49">
        <v>0</v>
      </c>
      <c r="N295" s="51">
        <v>0.73529999999999995</v>
      </c>
      <c r="O295" s="52">
        <v>0</v>
      </c>
      <c r="P295" s="52">
        <v>0</v>
      </c>
      <c r="Q295" s="52">
        <v>35</v>
      </c>
      <c r="R295" s="49">
        <v>1.91</v>
      </c>
      <c r="S295" s="52">
        <v>38.28</v>
      </c>
      <c r="T295" s="52">
        <v>0</v>
      </c>
      <c r="U295" s="52">
        <v>0</v>
      </c>
      <c r="V295" s="52">
        <v>9.25</v>
      </c>
      <c r="W295" s="53">
        <v>0.2416405433646813</v>
      </c>
      <c r="X295" s="53">
        <v>0.13500000000000001</v>
      </c>
      <c r="Y295" s="61">
        <f t="shared" si="24"/>
        <v>5.1678000000000006</v>
      </c>
      <c r="Z295" s="61">
        <f t="shared" si="25"/>
        <v>0</v>
      </c>
      <c r="AA295" s="52">
        <f t="shared" si="26"/>
        <v>25.735499999999998</v>
      </c>
      <c r="AB295" s="52">
        <v>0</v>
      </c>
    </row>
    <row r="296" spans="1:28">
      <c r="A296" s="46" t="s">
        <v>565</v>
      </c>
      <c r="B296" s="46" t="s">
        <v>566</v>
      </c>
      <c r="C296" s="49">
        <v>203.80238271497782</v>
      </c>
      <c r="D296" s="47">
        <v>2.2841229106662526</v>
      </c>
      <c r="E296" s="47">
        <v>17.696899188392074</v>
      </c>
      <c r="F296" s="48">
        <f t="shared" si="22"/>
        <v>19.981022099058325</v>
      </c>
      <c r="G296" s="49">
        <v>0</v>
      </c>
      <c r="H296" s="47">
        <f t="shared" si="23"/>
        <v>19.981022099058325</v>
      </c>
      <c r="I296" s="47">
        <v>1.9910274929258929</v>
      </c>
      <c r="J296" s="47">
        <v>0</v>
      </c>
      <c r="K296" s="50">
        <v>0</v>
      </c>
      <c r="L296" s="48">
        <v>0</v>
      </c>
      <c r="M296" s="49">
        <v>2.8298867919758881</v>
      </c>
      <c r="N296" s="51">
        <v>0.5897</v>
      </c>
      <c r="O296" s="52">
        <v>1.010673854277103</v>
      </c>
      <c r="P296" s="52">
        <v>0</v>
      </c>
      <c r="Q296" s="52">
        <v>198.2234630393682</v>
      </c>
      <c r="R296" s="49">
        <v>10.19</v>
      </c>
      <c r="S296" s="52">
        <v>203.80238271497782</v>
      </c>
      <c r="T296" s="52">
        <v>0.75800539070782724</v>
      </c>
      <c r="U296" s="52">
        <v>2.021347708554206</v>
      </c>
      <c r="V296" s="52">
        <v>40.679622634653398</v>
      </c>
      <c r="W296" s="53">
        <v>0.19960327299776842</v>
      </c>
      <c r="X296" s="53">
        <v>0.13500000000000001</v>
      </c>
      <c r="Y296" s="61">
        <f t="shared" si="24"/>
        <v>30.292674765784039</v>
      </c>
      <c r="Z296" s="61">
        <f t="shared" si="25"/>
        <v>1.010673854277103</v>
      </c>
      <c r="AA296" s="52">
        <f t="shared" si="26"/>
        <v>116.89237615431543</v>
      </c>
      <c r="AB296" s="52">
        <v>67.10874392399964</v>
      </c>
    </row>
    <row r="297" spans="1:28">
      <c r="A297" s="46" t="s">
        <v>567</v>
      </c>
      <c r="B297" s="46" t="s">
        <v>568</v>
      </c>
      <c r="C297" s="49">
        <v>2774.4513310687894</v>
      </c>
      <c r="D297" s="47">
        <v>37.960909966647989</v>
      </c>
      <c r="E297" s="47">
        <v>131.06418542265473</v>
      </c>
      <c r="F297" s="48">
        <f t="shared" si="22"/>
        <v>169.02509538930272</v>
      </c>
      <c r="G297" s="49">
        <v>0</v>
      </c>
      <c r="H297" s="47">
        <f t="shared" si="23"/>
        <v>169.02509538930272</v>
      </c>
      <c r="I297" s="47">
        <v>37.223118053025701</v>
      </c>
      <c r="J297" s="47">
        <v>0.33352237191144402</v>
      </c>
      <c r="K297" s="50">
        <v>0</v>
      </c>
      <c r="L297" s="48">
        <v>0</v>
      </c>
      <c r="M297" s="49">
        <v>3.8001336920819071</v>
      </c>
      <c r="N297" s="51">
        <v>0.3155</v>
      </c>
      <c r="O297" s="52">
        <v>149.32706196944196</v>
      </c>
      <c r="P297" s="52">
        <v>58.366415084502698</v>
      </c>
      <c r="Q297" s="52">
        <v>2843.2782205450599</v>
      </c>
      <c r="R297" s="49">
        <v>138.72</v>
      </c>
      <c r="S297" s="52">
        <v>2774.4513310687889</v>
      </c>
      <c r="T297" s="52">
        <v>23.750835575511921</v>
      </c>
      <c r="U297" s="52">
        <v>33.352237191144397</v>
      </c>
      <c r="V297" s="52">
        <v>318.10959563371819</v>
      </c>
      <c r="W297" s="53">
        <v>0.11465675828278966</v>
      </c>
      <c r="X297" s="53">
        <v>0.11465675828278966</v>
      </c>
      <c r="Y297" s="61">
        <f t="shared" si="24"/>
        <v>375.21266840037453</v>
      </c>
      <c r="Z297" s="61">
        <f t="shared" si="25"/>
        <v>207.69347705394466</v>
      </c>
      <c r="AA297" s="52">
        <f t="shared" si="26"/>
        <v>897.0542785819664</v>
      </c>
      <c r="AB297" s="52">
        <v>856.0710747883345</v>
      </c>
    </row>
    <row r="298" spans="1:28">
      <c r="A298" s="46" t="s">
        <v>569</v>
      </c>
      <c r="B298" s="46" t="s">
        <v>570</v>
      </c>
      <c r="C298" s="49">
        <v>554.94079990647163</v>
      </c>
      <c r="D298" s="47">
        <v>3.2644765493150425</v>
      </c>
      <c r="E298" s="47">
        <v>52.01938327964249</v>
      </c>
      <c r="F298" s="48">
        <f t="shared" si="22"/>
        <v>55.283859828957532</v>
      </c>
      <c r="G298" s="49">
        <v>0</v>
      </c>
      <c r="H298" s="47">
        <f t="shared" si="23"/>
        <v>55.283859828957532</v>
      </c>
      <c r="I298" s="47">
        <v>1.5463309970439676</v>
      </c>
      <c r="J298" s="47">
        <v>8.085390834216824E-2</v>
      </c>
      <c r="K298" s="50">
        <v>0</v>
      </c>
      <c r="L298" s="48">
        <v>0</v>
      </c>
      <c r="M298" s="49">
        <v>0</v>
      </c>
      <c r="N298" s="51">
        <v>0.30769999999999997</v>
      </c>
      <c r="O298" s="52">
        <v>0</v>
      </c>
      <c r="P298" s="52">
        <v>0</v>
      </c>
      <c r="Q298" s="52">
        <v>554.04130017616512</v>
      </c>
      <c r="R298" s="49">
        <v>27.75</v>
      </c>
      <c r="S298" s="52">
        <v>554.94079990647174</v>
      </c>
      <c r="T298" s="52">
        <v>1.7686792449849302</v>
      </c>
      <c r="U298" s="52">
        <v>3.5373584899698605</v>
      </c>
      <c r="V298" s="52">
        <v>76.558544461490555</v>
      </c>
      <c r="W298" s="53">
        <v>0.13795803890143513</v>
      </c>
      <c r="X298" s="53">
        <v>0.13500000000000001</v>
      </c>
      <c r="Y298" s="61">
        <f t="shared" si="24"/>
        <v>80.223045722328479</v>
      </c>
      <c r="Z298" s="61">
        <f t="shared" si="25"/>
        <v>0</v>
      </c>
      <c r="AA298" s="52">
        <f t="shared" si="26"/>
        <v>170.47850806420598</v>
      </c>
      <c r="AB298" s="52">
        <v>154.93630186067989</v>
      </c>
    </row>
    <row r="299" spans="1:28">
      <c r="A299" s="46" t="s">
        <v>571</v>
      </c>
      <c r="B299" s="46" t="s">
        <v>572</v>
      </c>
      <c r="C299" s="49">
        <v>180.26378864886408</v>
      </c>
      <c r="D299" s="47">
        <v>0</v>
      </c>
      <c r="E299" s="47">
        <v>11.380187599160179</v>
      </c>
      <c r="F299" s="48">
        <f t="shared" si="22"/>
        <v>11.380187599160179</v>
      </c>
      <c r="G299" s="49">
        <v>0</v>
      </c>
      <c r="H299" s="47">
        <f t="shared" si="23"/>
        <v>11.380187599160179</v>
      </c>
      <c r="I299" s="47">
        <v>0</v>
      </c>
      <c r="J299" s="47">
        <v>0</v>
      </c>
      <c r="K299" s="50">
        <v>0</v>
      </c>
      <c r="L299" s="48">
        <v>0</v>
      </c>
      <c r="M299" s="49">
        <v>0</v>
      </c>
      <c r="N299" s="51">
        <v>0.31719999999999998</v>
      </c>
      <c r="O299" s="52">
        <v>0</v>
      </c>
      <c r="P299" s="52">
        <v>0</v>
      </c>
      <c r="Q299" s="52">
        <v>185.09480967230863</v>
      </c>
      <c r="R299" s="49">
        <v>0</v>
      </c>
      <c r="S299" s="52">
        <v>180.26378864886411</v>
      </c>
      <c r="T299" s="52">
        <v>0</v>
      </c>
      <c r="U299" s="52">
        <v>2.021347708554206</v>
      </c>
      <c r="V299" s="52">
        <v>18.444797840557129</v>
      </c>
      <c r="W299" s="53">
        <v>0.10232114823951557</v>
      </c>
      <c r="X299" s="53">
        <v>0.10232114823951557</v>
      </c>
      <c r="Y299" s="61">
        <f t="shared" si="24"/>
        <v>20.466145549111335</v>
      </c>
      <c r="Z299" s="61">
        <f t="shared" si="25"/>
        <v>0</v>
      </c>
      <c r="AA299" s="52">
        <f t="shared" si="26"/>
        <v>58.712073628056295</v>
      </c>
      <c r="AB299" s="52">
        <v>60.640431256626179</v>
      </c>
    </row>
    <row r="300" spans="1:28">
      <c r="A300" s="46" t="s">
        <v>573</v>
      </c>
      <c r="B300" s="46" t="s">
        <v>574</v>
      </c>
      <c r="C300" s="49">
        <v>124.95971534282101</v>
      </c>
      <c r="D300" s="47">
        <v>0</v>
      </c>
      <c r="E300" s="47">
        <v>3.9921617243945571</v>
      </c>
      <c r="F300" s="48">
        <f t="shared" si="22"/>
        <v>3.9921617243945571</v>
      </c>
      <c r="G300" s="49">
        <v>0</v>
      </c>
      <c r="H300" s="47">
        <f t="shared" si="23"/>
        <v>3.9921617243945571</v>
      </c>
      <c r="I300" s="47">
        <v>1.687825336642762</v>
      </c>
      <c r="J300" s="47">
        <v>0</v>
      </c>
      <c r="K300" s="50">
        <v>0</v>
      </c>
      <c r="L300" s="48">
        <v>0</v>
      </c>
      <c r="M300" s="49">
        <v>0</v>
      </c>
      <c r="N300" s="51">
        <v>0.48</v>
      </c>
      <c r="O300" s="52">
        <v>0</v>
      </c>
      <c r="P300" s="52">
        <v>0</v>
      </c>
      <c r="Q300" s="52">
        <v>123.29210348326379</v>
      </c>
      <c r="R300" s="49">
        <v>0</v>
      </c>
      <c r="S300" s="52">
        <v>124.96982208136379</v>
      </c>
      <c r="T300" s="52">
        <v>0</v>
      </c>
      <c r="U300" s="52">
        <v>2.5266846356927575</v>
      </c>
      <c r="V300" s="52">
        <v>13.644097032740891</v>
      </c>
      <c r="W300" s="53">
        <v>0.10917913465426608</v>
      </c>
      <c r="X300" s="53">
        <v>0.10917913465426608</v>
      </c>
      <c r="Y300" s="61">
        <f t="shared" si="24"/>
        <v>16.170781668433648</v>
      </c>
      <c r="Z300" s="61">
        <f t="shared" si="25"/>
        <v>0</v>
      </c>
      <c r="AA300" s="52">
        <f t="shared" si="26"/>
        <v>59.180209671966615</v>
      </c>
      <c r="AB300" s="52">
        <v>43.762177890198558</v>
      </c>
    </row>
    <row r="301" spans="1:28">
      <c r="A301" s="46" t="s">
        <v>575</v>
      </c>
      <c r="B301" s="46" t="s">
        <v>576</v>
      </c>
      <c r="C301" s="49">
        <v>49.8</v>
      </c>
      <c r="D301" s="47">
        <v>0</v>
      </c>
      <c r="E301" s="47">
        <v>0</v>
      </c>
      <c r="F301" s="48">
        <f t="shared" si="22"/>
        <v>0</v>
      </c>
      <c r="G301" s="49">
        <v>0</v>
      </c>
      <c r="H301" s="47">
        <f t="shared" si="23"/>
        <v>0</v>
      </c>
      <c r="I301" s="47">
        <v>0</v>
      </c>
      <c r="J301" s="47">
        <v>0</v>
      </c>
      <c r="K301" s="50">
        <v>0</v>
      </c>
      <c r="L301" s="48">
        <v>0</v>
      </c>
      <c r="M301" s="49">
        <v>0</v>
      </c>
      <c r="N301" s="51">
        <v>0</v>
      </c>
      <c r="O301" s="52">
        <v>0</v>
      </c>
      <c r="P301" s="52">
        <v>0</v>
      </c>
      <c r="Q301" s="52">
        <v>47.3</v>
      </c>
      <c r="R301" s="49">
        <v>2.4900000000000002</v>
      </c>
      <c r="S301" s="52">
        <v>49.8</v>
      </c>
      <c r="T301" s="52">
        <v>0</v>
      </c>
      <c r="U301" s="52">
        <v>1</v>
      </c>
      <c r="V301" s="52">
        <v>6.5</v>
      </c>
      <c r="W301" s="53">
        <v>0.13052208835341367</v>
      </c>
      <c r="X301" s="53">
        <v>0.13052208835341367</v>
      </c>
      <c r="Y301" s="61">
        <f t="shared" si="24"/>
        <v>7.5</v>
      </c>
      <c r="Z301" s="61">
        <f t="shared" si="25"/>
        <v>0</v>
      </c>
      <c r="AA301" s="52">
        <f t="shared" si="26"/>
        <v>0</v>
      </c>
      <c r="AB301" s="52">
        <v>27</v>
      </c>
    </row>
    <row r="302" spans="1:28">
      <c r="A302" s="46" t="s">
        <v>577</v>
      </c>
      <c r="B302" s="46" t="s">
        <v>578</v>
      </c>
      <c r="C302" s="49">
        <v>174.13910509194486</v>
      </c>
      <c r="D302" s="47">
        <v>0</v>
      </c>
      <c r="E302" s="47">
        <v>9.3083061978921187</v>
      </c>
      <c r="F302" s="48">
        <f t="shared" si="22"/>
        <v>9.3083061978921187</v>
      </c>
      <c r="G302" s="49">
        <v>0</v>
      </c>
      <c r="H302" s="47">
        <f t="shared" si="23"/>
        <v>9.3083061978921187</v>
      </c>
      <c r="I302" s="47">
        <v>0.70747169799397203</v>
      </c>
      <c r="J302" s="47">
        <v>0</v>
      </c>
      <c r="K302" s="50">
        <v>0</v>
      </c>
      <c r="L302" s="48">
        <v>0</v>
      </c>
      <c r="M302" s="49">
        <v>0</v>
      </c>
      <c r="N302" s="51">
        <v>0.23760000000000001</v>
      </c>
      <c r="O302" s="52">
        <v>0</v>
      </c>
      <c r="P302" s="52">
        <v>0</v>
      </c>
      <c r="Q302" s="52">
        <v>178.12116007779665</v>
      </c>
      <c r="R302" s="49">
        <v>0</v>
      </c>
      <c r="S302" s="52">
        <v>174.13910509194483</v>
      </c>
      <c r="T302" s="52">
        <v>1.010673854277103</v>
      </c>
      <c r="U302" s="52">
        <v>5.0533692713855149</v>
      </c>
      <c r="V302" s="52">
        <v>24.256172502650472</v>
      </c>
      <c r="W302" s="53">
        <v>0.13929193267556589</v>
      </c>
      <c r="X302" s="53">
        <v>0.13500000000000001</v>
      </c>
      <c r="Y302" s="61">
        <f t="shared" si="24"/>
        <v>29.572822313075172</v>
      </c>
      <c r="Z302" s="61">
        <f t="shared" si="25"/>
        <v>0</v>
      </c>
      <c r="AA302" s="52">
        <f t="shared" si="26"/>
        <v>42.321587634484487</v>
      </c>
      <c r="AB302" s="52">
        <v>63.268183277746651</v>
      </c>
    </row>
    <row r="303" spans="1:28">
      <c r="A303" s="46" t="s">
        <v>579</v>
      </c>
      <c r="B303" s="46" t="s">
        <v>580</v>
      </c>
      <c r="C303" s="49">
        <v>81.400000000000006</v>
      </c>
      <c r="D303" s="47">
        <v>0</v>
      </c>
      <c r="E303" s="47">
        <v>0</v>
      </c>
      <c r="F303" s="48">
        <f t="shared" si="22"/>
        <v>0</v>
      </c>
      <c r="G303" s="49">
        <v>0</v>
      </c>
      <c r="H303" s="47">
        <f t="shared" si="23"/>
        <v>0</v>
      </c>
      <c r="I303" s="47">
        <v>0</v>
      </c>
      <c r="J303" s="47">
        <v>0</v>
      </c>
      <c r="K303" s="50">
        <v>0</v>
      </c>
      <c r="L303" s="48">
        <v>0</v>
      </c>
      <c r="M303" s="49">
        <v>0</v>
      </c>
      <c r="N303" s="51">
        <v>0.59379999999999999</v>
      </c>
      <c r="O303" s="52">
        <v>0</v>
      </c>
      <c r="P303" s="52">
        <v>0</v>
      </c>
      <c r="Q303" s="52">
        <v>84.5</v>
      </c>
      <c r="R303" s="49">
        <v>0</v>
      </c>
      <c r="S303" s="52">
        <v>81.400000000000006</v>
      </c>
      <c r="T303" s="52">
        <v>0.25</v>
      </c>
      <c r="U303" s="52">
        <v>2</v>
      </c>
      <c r="V303" s="52">
        <v>6.75</v>
      </c>
      <c r="W303" s="53">
        <v>8.2923832923832916E-2</v>
      </c>
      <c r="X303" s="53">
        <v>8.2923832923832916E-2</v>
      </c>
      <c r="Y303" s="61">
        <f t="shared" si="24"/>
        <v>9</v>
      </c>
      <c r="Z303" s="61">
        <f t="shared" si="25"/>
        <v>0</v>
      </c>
      <c r="AA303" s="52">
        <f t="shared" si="26"/>
        <v>50.176099999999998</v>
      </c>
      <c r="AB303" s="52">
        <v>23</v>
      </c>
    </row>
    <row r="304" spans="1:28">
      <c r="A304" s="46" t="s">
        <v>581</v>
      </c>
      <c r="B304" s="46" t="s">
        <v>582</v>
      </c>
      <c r="C304" s="49">
        <v>193.20041398361104</v>
      </c>
      <c r="D304" s="47">
        <v>1.8596398918698696</v>
      </c>
      <c r="E304" s="47">
        <v>6.9231159017981554</v>
      </c>
      <c r="F304" s="48">
        <f t="shared" si="22"/>
        <v>8.7827557936680254</v>
      </c>
      <c r="G304" s="49">
        <v>0</v>
      </c>
      <c r="H304" s="47">
        <f t="shared" si="23"/>
        <v>8.7827557936680254</v>
      </c>
      <c r="I304" s="47">
        <v>3.1128754711734774</v>
      </c>
      <c r="J304" s="47">
        <v>0</v>
      </c>
      <c r="K304" s="50">
        <v>0</v>
      </c>
      <c r="L304" s="48">
        <v>0</v>
      </c>
      <c r="M304" s="49">
        <v>0</v>
      </c>
      <c r="N304" s="51">
        <v>0.61619999999999997</v>
      </c>
      <c r="O304" s="52">
        <v>0</v>
      </c>
      <c r="P304" s="52">
        <v>0</v>
      </c>
      <c r="Q304" s="52">
        <v>186.6512474078954</v>
      </c>
      <c r="R304" s="49">
        <v>9.66</v>
      </c>
      <c r="S304" s="52">
        <v>193.2105207221538</v>
      </c>
      <c r="T304" s="52">
        <v>1.010673854277103</v>
      </c>
      <c r="U304" s="52">
        <v>1.010673854277103</v>
      </c>
      <c r="V304" s="52">
        <v>39.416280316807018</v>
      </c>
      <c r="W304" s="53">
        <v>0.20400690484908718</v>
      </c>
      <c r="X304" s="53">
        <v>0.13500000000000001</v>
      </c>
      <c r="Y304" s="61">
        <f t="shared" si="24"/>
        <v>28.104768006044971</v>
      </c>
      <c r="Z304" s="61">
        <f t="shared" si="25"/>
        <v>0</v>
      </c>
      <c r="AA304" s="52">
        <f t="shared" si="26"/>
        <v>115.01449865274513</v>
      </c>
      <c r="AB304" s="52">
        <v>70.221619395173121</v>
      </c>
    </row>
    <row r="305" spans="1:28">
      <c r="A305" s="46" t="s">
        <v>583</v>
      </c>
      <c r="B305" s="46" t="s">
        <v>584</v>
      </c>
      <c r="C305" s="49">
        <v>143.08109755000947</v>
      </c>
      <c r="D305" s="47">
        <v>0</v>
      </c>
      <c r="E305" s="47">
        <v>14.674984364103535</v>
      </c>
      <c r="F305" s="48">
        <f t="shared" si="22"/>
        <v>14.674984364103535</v>
      </c>
      <c r="G305" s="49">
        <v>0</v>
      </c>
      <c r="H305" s="47">
        <f t="shared" si="23"/>
        <v>14.674984364103535</v>
      </c>
      <c r="I305" s="47">
        <v>1.6575051210144489</v>
      </c>
      <c r="J305" s="47">
        <v>0</v>
      </c>
      <c r="K305" s="50">
        <v>0</v>
      </c>
      <c r="L305" s="48">
        <v>0</v>
      </c>
      <c r="M305" s="49">
        <v>0</v>
      </c>
      <c r="N305" s="51">
        <v>0.36499999999999999</v>
      </c>
      <c r="O305" s="52">
        <v>0</v>
      </c>
      <c r="P305" s="52">
        <v>0</v>
      </c>
      <c r="Q305" s="52">
        <v>152.5207913489576</v>
      </c>
      <c r="R305" s="49">
        <v>0</v>
      </c>
      <c r="S305" s="52">
        <v>143.08109755000947</v>
      </c>
      <c r="T305" s="52">
        <v>1.010673854277103</v>
      </c>
      <c r="U305" s="52">
        <v>2.7793530992620332</v>
      </c>
      <c r="V305" s="52">
        <v>13.896765496310167</v>
      </c>
      <c r="W305" s="53">
        <v>9.7125097125097121E-2</v>
      </c>
      <c r="X305" s="53">
        <v>9.7125097125097121E-2</v>
      </c>
      <c r="Y305" s="61">
        <f t="shared" si="24"/>
        <v>17.686792449849303</v>
      </c>
      <c r="Z305" s="61">
        <f t="shared" si="25"/>
        <v>0</v>
      </c>
      <c r="AA305" s="52">
        <f t="shared" si="26"/>
        <v>55.670088842369523</v>
      </c>
      <c r="AB305" s="52">
        <v>39.416280316807018</v>
      </c>
    </row>
    <row r="306" spans="1:28">
      <c r="A306" s="46" t="s">
        <v>585</v>
      </c>
      <c r="B306" s="46" t="s">
        <v>586</v>
      </c>
      <c r="C306" s="49">
        <v>120.29040213606079</v>
      </c>
      <c r="D306" s="47">
        <v>1.5564377355867387</v>
      </c>
      <c r="E306" s="47">
        <v>4.5581390827897339</v>
      </c>
      <c r="F306" s="48">
        <f t="shared" si="22"/>
        <v>6.1145768183764728</v>
      </c>
      <c r="G306" s="49">
        <v>0</v>
      </c>
      <c r="H306" s="47">
        <f t="shared" si="23"/>
        <v>6.1145768183764728</v>
      </c>
      <c r="I306" s="47">
        <v>0.87928625322107956</v>
      </c>
      <c r="J306" s="47">
        <v>8.085390834216824E-2</v>
      </c>
      <c r="K306" s="50">
        <v>0</v>
      </c>
      <c r="L306" s="48">
        <v>0</v>
      </c>
      <c r="M306" s="49">
        <v>0</v>
      </c>
      <c r="N306" s="51">
        <v>0.3659</v>
      </c>
      <c r="O306" s="52">
        <v>0</v>
      </c>
      <c r="P306" s="52">
        <v>0</v>
      </c>
      <c r="Q306" s="52">
        <v>122.11972181230236</v>
      </c>
      <c r="R306" s="49">
        <v>6.01</v>
      </c>
      <c r="S306" s="52">
        <v>121.3718231601373</v>
      </c>
      <c r="T306" s="52">
        <v>0</v>
      </c>
      <c r="U306" s="52">
        <v>1.010673854277103</v>
      </c>
      <c r="V306" s="52">
        <v>10.864743933478858</v>
      </c>
      <c r="W306" s="53">
        <v>8.9516196186193692E-2</v>
      </c>
      <c r="X306" s="53">
        <v>8.9516196186193692E-2</v>
      </c>
      <c r="Y306" s="61">
        <f t="shared" si="24"/>
        <v>11.875417787755961</v>
      </c>
      <c r="Z306" s="61">
        <f t="shared" si="25"/>
        <v>0</v>
      </c>
      <c r="AA306" s="52">
        <f t="shared" si="26"/>
        <v>44.683606211121436</v>
      </c>
      <c r="AB306" s="52">
        <v>38.809876004240756</v>
      </c>
    </row>
    <row r="307" spans="1:28">
      <c r="A307" s="46" t="s">
        <v>587</v>
      </c>
      <c r="B307" s="46" t="s">
        <v>588</v>
      </c>
      <c r="C307" s="49">
        <v>625.40498102667141</v>
      </c>
      <c r="D307" s="47">
        <v>0</v>
      </c>
      <c r="E307" s="47">
        <v>0</v>
      </c>
      <c r="F307" s="48">
        <f t="shared" si="22"/>
        <v>0</v>
      </c>
      <c r="G307" s="49">
        <v>0</v>
      </c>
      <c r="H307" s="47">
        <f t="shared" si="23"/>
        <v>0</v>
      </c>
      <c r="I307" s="47">
        <v>0</v>
      </c>
      <c r="J307" s="47">
        <v>0</v>
      </c>
      <c r="K307" s="50">
        <v>0</v>
      </c>
      <c r="L307" s="48">
        <v>0</v>
      </c>
      <c r="M307" s="49">
        <v>0</v>
      </c>
      <c r="N307" s="51">
        <v>0.93140000000000001</v>
      </c>
      <c r="O307" s="52">
        <v>174.84657678993881</v>
      </c>
      <c r="P307" s="52">
        <v>72.010512117243593</v>
      </c>
      <c r="Q307" s="52">
        <v>627.94177240090676</v>
      </c>
      <c r="R307" s="49">
        <v>31.27</v>
      </c>
      <c r="S307" s="52">
        <v>625.40498102667129</v>
      </c>
      <c r="T307" s="52">
        <v>9.8540700792017546</v>
      </c>
      <c r="U307" s="52">
        <v>8.0853908342168239</v>
      </c>
      <c r="V307" s="52">
        <v>68.473153627273732</v>
      </c>
      <c r="W307" s="53">
        <v>0.10948610213316097</v>
      </c>
      <c r="X307" s="53">
        <v>0.10948610213316097</v>
      </c>
      <c r="Y307" s="61">
        <f t="shared" si="24"/>
        <v>86.412614540692317</v>
      </c>
      <c r="Z307" s="61">
        <f t="shared" si="25"/>
        <v>246.8570889071824</v>
      </c>
      <c r="AA307" s="52">
        <f t="shared" si="26"/>
        <v>584.86496681420454</v>
      </c>
      <c r="AB307" s="52">
        <v>259.74318054921548</v>
      </c>
    </row>
    <row r="308" spans="1:28">
      <c r="A308" s="46" t="s">
        <v>589</v>
      </c>
      <c r="B308" s="46" t="s">
        <v>590</v>
      </c>
      <c r="C308" s="49">
        <v>1274.8033593538812</v>
      </c>
      <c r="D308" s="47">
        <v>18.151702422816772</v>
      </c>
      <c r="E308" s="47">
        <v>57.052539073942469</v>
      </c>
      <c r="F308" s="48">
        <f t="shared" si="22"/>
        <v>75.204241496759238</v>
      </c>
      <c r="G308" s="49">
        <v>0</v>
      </c>
      <c r="H308" s="47">
        <f t="shared" si="23"/>
        <v>75.204241496759238</v>
      </c>
      <c r="I308" s="47">
        <v>33.200636113002837</v>
      </c>
      <c r="J308" s="47">
        <v>0.75800539070782724</v>
      </c>
      <c r="K308" s="50">
        <v>0.80853908342168246</v>
      </c>
      <c r="L308" s="48">
        <v>0</v>
      </c>
      <c r="M308" s="49">
        <v>41.963178429585312</v>
      </c>
      <c r="N308" s="51">
        <v>0.49680000000000002</v>
      </c>
      <c r="O308" s="52">
        <v>93.487331520632026</v>
      </c>
      <c r="P308" s="52">
        <v>21.98215633052699</v>
      </c>
      <c r="Q308" s="52">
        <v>1255.2872472277902</v>
      </c>
      <c r="R308" s="49">
        <v>63.74</v>
      </c>
      <c r="S308" s="52">
        <v>1292.1465226932764</v>
      </c>
      <c r="T308" s="52">
        <v>11.370080860617408</v>
      </c>
      <c r="U308" s="52">
        <v>13.644097032740891</v>
      </c>
      <c r="V308" s="52">
        <v>165.24517517430633</v>
      </c>
      <c r="W308" s="53">
        <v>0.12788423934298002</v>
      </c>
      <c r="X308" s="53">
        <v>0.12788423934298002</v>
      </c>
      <c r="Y308" s="61">
        <f t="shared" si="24"/>
        <v>190.25935306766462</v>
      </c>
      <c r="Z308" s="61">
        <f t="shared" si="25"/>
        <v>115.46948785115902</v>
      </c>
      <c r="AA308" s="52">
        <f t="shared" si="26"/>
        <v>623.62670442276624</v>
      </c>
      <c r="AB308" s="52">
        <v>391.8180398261473</v>
      </c>
    </row>
    <row r="309" spans="1:28">
      <c r="A309" s="46" t="s">
        <v>591</v>
      </c>
      <c r="B309" s="46" t="s">
        <v>592</v>
      </c>
      <c r="C309" s="49">
        <v>16277.438080275509</v>
      </c>
      <c r="D309" s="47">
        <v>280.067831758728</v>
      </c>
      <c r="E309" s="47">
        <v>972.4905960625141</v>
      </c>
      <c r="F309" s="48">
        <f t="shared" si="22"/>
        <v>1252.558427821242</v>
      </c>
      <c r="G309" s="49">
        <v>519.00123764837792</v>
      </c>
      <c r="H309" s="47">
        <f t="shared" si="23"/>
        <v>1771.5596654696201</v>
      </c>
      <c r="I309" s="47">
        <v>159.30241291115698</v>
      </c>
      <c r="J309" s="47">
        <v>16.726652288286054</v>
      </c>
      <c r="K309" s="50">
        <v>86.513681926120015</v>
      </c>
      <c r="L309" s="48">
        <v>0</v>
      </c>
      <c r="M309" s="49">
        <v>144.86999027207995</v>
      </c>
      <c r="N309" s="51">
        <v>0.76900000000000002</v>
      </c>
      <c r="O309" s="52">
        <v>4832.5370342259675</v>
      </c>
      <c r="P309" s="52">
        <v>1259.804959356409</v>
      </c>
      <c r="Q309" s="52">
        <v>16204.659456029016</v>
      </c>
      <c r="R309" s="49">
        <v>813.87</v>
      </c>
      <c r="S309" s="52">
        <v>15925.733685725623</v>
      </c>
      <c r="T309" s="52">
        <v>224.11692718594759</v>
      </c>
      <c r="U309" s="52">
        <v>250.39444739715228</v>
      </c>
      <c r="V309" s="52">
        <v>1993.3015090980164</v>
      </c>
      <c r="W309" s="53">
        <v>0.12516230325291891</v>
      </c>
      <c r="X309" s="53">
        <v>0.12516230325291891</v>
      </c>
      <c r="Y309" s="61">
        <f t="shared" si="24"/>
        <v>2467.8128836811161</v>
      </c>
      <c r="Z309" s="61">
        <f t="shared" si="25"/>
        <v>6092.3419935823767</v>
      </c>
      <c r="AA309" s="52">
        <f t="shared" si="26"/>
        <v>12461.383121686313</v>
      </c>
      <c r="AB309" s="52">
        <v>4804.0259247968106</v>
      </c>
    </row>
    <row r="310" spans="1:28">
      <c r="A310" s="46" t="s">
        <v>593</v>
      </c>
      <c r="B310" s="46" t="s">
        <v>594</v>
      </c>
      <c r="C310" s="49">
        <v>3232.7717105063698</v>
      </c>
      <c r="D310" s="47">
        <v>20.769347705394466</v>
      </c>
      <c r="E310" s="47">
        <v>150.84307275085763</v>
      </c>
      <c r="F310" s="48">
        <f t="shared" si="22"/>
        <v>171.6124204562521</v>
      </c>
      <c r="G310" s="49">
        <v>0</v>
      </c>
      <c r="H310" s="47">
        <f t="shared" si="23"/>
        <v>171.6124204562521</v>
      </c>
      <c r="I310" s="47">
        <v>37.566747163479917</v>
      </c>
      <c r="J310" s="47">
        <v>4.8310210234445528</v>
      </c>
      <c r="K310" s="50">
        <v>3.4362911045421503</v>
      </c>
      <c r="L310" s="48">
        <v>0</v>
      </c>
      <c r="M310" s="49">
        <v>13.745164418168601</v>
      </c>
      <c r="N310" s="51">
        <v>0.56830000000000003</v>
      </c>
      <c r="O310" s="52">
        <v>339.58641503710658</v>
      </c>
      <c r="P310" s="52">
        <v>137.45164418168599</v>
      </c>
      <c r="Q310" s="52">
        <v>3227.7486614506124</v>
      </c>
      <c r="R310" s="49">
        <v>161.63999999999999</v>
      </c>
      <c r="S310" s="52">
        <v>3273.0066366451415</v>
      </c>
      <c r="T310" s="52">
        <v>32.088894873298017</v>
      </c>
      <c r="U310" s="52">
        <v>35.120916436129328</v>
      </c>
      <c r="V310" s="52">
        <v>391.6361185323774</v>
      </c>
      <c r="W310" s="53">
        <v>0.11965637776213238</v>
      </c>
      <c r="X310" s="53">
        <v>0.11965637776213238</v>
      </c>
      <c r="Y310" s="61">
        <f t="shared" si="24"/>
        <v>458.84592984180472</v>
      </c>
      <c r="Z310" s="61">
        <f t="shared" si="25"/>
        <v>477.03805921879257</v>
      </c>
      <c r="AA310" s="52">
        <f t="shared" si="26"/>
        <v>1834.3295643023832</v>
      </c>
      <c r="AB310" s="52">
        <v>1010.8658823094157</v>
      </c>
    </row>
    <row r="311" spans="1:28">
      <c r="A311" s="46" t="s">
        <v>595</v>
      </c>
      <c r="B311" s="46" t="s">
        <v>596</v>
      </c>
      <c r="C311" s="49">
        <v>3733.1664424975056</v>
      </c>
      <c r="D311" s="47">
        <v>5.9427622631493655</v>
      </c>
      <c r="E311" s="47">
        <v>213.55538540875187</v>
      </c>
      <c r="F311" s="48">
        <f t="shared" si="22"/>
        <v>219.49814767190125</v>
      </c>
      <c r="G311" s="49">
        <v>0</v>
      </c>
      <c r="H311" s="47">
        <f t="shared" si="23"/>
        <v>219.49814767190125</v>
      </c>
      <c r="I311" s="47">
        <v>52.322585435925625</v>
      </c>
      <c r="J311" s="47">
        <v>2.8197800534331172</v>
      </c>
      <c r="K311" s="50">
        <v>3.6384258753975707</v>
      </c>
      <c r="L311" s="48">
        <v>0</v>
      </c>
      <c r="M311" s="49">
        <v>48.492131528215403</v>
      </c>
      <c r="N311" s="51">
        <v>0.50160000000000005</v>
      </c>
      <c r="O311" s="52">
        <v>240.79304578151979</v>
      </c>
      <c r="P311" s="52">
        <v>69.736495945120112</v>
      </c>
      <c r="Q311" s="52">
        <v>3670.5147702708687</v>
      </c>
      <c r="R311" s="49">
        <v>186.66</v>
      </c>
      <c r="S311" s="52">
        <v>3777.1509686356458</v>
      </c>
      <c r="T311" s="52">
        <v>28.804204846897434</v>
      </c>
      <c r="U311" s="52">
        <v>37.142264144683537</v>
      </c>
      <c r="V311" s="52">
        <v>478.80673846377755</v>
      </c>
      <c r="W311" s="53">
        <v>0.12676399287178308</v>
      </c>
      <c r="X311" s="53">
        <v>0.12676399287178308</v>
      </c>
      <c r="Y311" s="61">
        <f t="shared" si="24"/>
        <v>544.75320745535851</v>
      </c>
      <c r="Z311" s="61">
        <f t="shared" si="25"/>
        <v>310.52954172663988</v>
      </c>
      <c r="AA311" s="52">
        <f t="shared" si="26"/>
        <v>1841.130208767868</v>
      </c>
      <c r="AB311" s="52">
        <v>1134.2085194853933</v>
      </c>
    </row>
    <row r="312" spans="1:28">
      <c r="A312" s="46" t="s">
        <v>597</v>
      </c>
      <c r="B312" s="46" t="s">
        <v>598</v>
      </c>
      <c r="C312" s="49">
        <v>857.80943381769112</v>
      </c>
      <c r="D312" s="47">
        <v>5.710307276665632</v>
      </c>
      <c r="E312" s="47">
        <v>73.728657669514661</v>
      </c>
      <c r="F312" s="48">
        <f t="shared" si="22"/>
        <v>79.438964946180292</v>
      </c>
      <c r="G312" s="49">
        <v>0</v>
      </c>
      <c r="H312" s="47">
        <f t="shared" si="23"/>
        <v>79.438964946180292</v>
      </c>
      <c r="I312" s="47">
        <v>9.2476657666354924</v>
      </c>
      <c r="J312" s="47">
        <v>0.63672452819457492</v>
      </c>
      <c r="K312" s="50">
        <v>0.80853908342168246</v>
      </c>
      <c r="L312" s="48">
        <v>0</v>
      </c>
      <c r="M312" s="49">
        <v>0</v>
      </c>
      <c r="N312" s="51">
        <v>0.92049999999999998</v>
      </c>
      <c r="O312" s="52">
        <v>394.66814009520874</v>
      </c>
      <c r="P312" s="52">
        <v>57.608409693794869</v>
      </c>
      <c r="Q312" s="52">
        <v>835.91823813404915</v>
      </c>
      <c r="R312" s="49">
        <v>0</v>
      </c>
      <c r="S312" s="52">
        <v>859.22437721367908</v>
      </c>
      <c r="T312" s="52">
        <v>5.3060377349547903</v>
      </c>
      <c r="U312" s="52">
        <v>5.5587061985240664</v>
      </c>
      <c r="V312" s="52">
        <v>86.412614540692303</v>
      </c>
      <c r="W312" s="53">
        <v>0.10057048756101865</v>
      </c>
      <c r="X312" s="53">
        <v>0.10057048756101865</v>
      </c>
      <c r="Y312" s="61">
        <f t="shared" si="24"/>
        <v>97.277358474171166</v>
      </c>
      <c r="Z312" s="61">
        <f t="shared" si="25"/>
        <v>452.27654978900364</v>
      </c>
      <c r="AA312" s="52">
        <f t="shared" si="26"/>
        <v>769.46273820239219</v>
      </c>
      <c r="AB312" s="52">
        <v>262.77520211204677</v>
      </c>
    </row>
    <row r="313" spans="1:28">
      <c r="A313" s="46" t="s">
        <v>599</v>
      </c>
      <c r="B313" s="46" t="s">
        <v>600</v>
      </c>
      <c r="C313" s="49">
        <v>3621.6284759394853</v>
      </c>
      <c r="D313" s="47">
        <v>37.890162796848593</v>
      </c>
      <c r="E313" s="47">
        <v>232.96032341087223</v>
      </c>
      <c r="F313" s="48">
        <f t="shared" si="22"/>
        <v>270.85048620772085</v>
      </c>
      <c r="G313" s="49">
        <v>0</v>
      </c>
      <c r="H313" s="47">
        <f t="shared" si="23"/>
        <v>270.85048620772085</v>
      </c>
      <c r="I313" s="47">
        <v>46.592064682174453</v>
      </c>
      <c r="J313" s="47">
        <v>4.4671784359047955</v>
      </c>
      <c r="K313" s="50">
        <v>12.330221022180655</v>
      </c>
      <c r="L313" s="48">
        <v>0</v>
      </c>
      <c r="M313" s="49">
        <v>31.128754711734771</v>
      </c>
      <c r="N313" s="51">
        <v>0.85250000000000004</v>
      </c>
      <c r="O313" s="52">
        <v>1204.9759027618761</v>
      </c>
      <c r="P313" s="52">
        <v>270.60792448269433</v>
      </c>
      <c r="Q313" s="52">
        <v>3625.8834128659919</v>
      </c>
      <c r="R313" s="49">
        <v>181.08</v>
      </c>
      <c r="S313" s="52">
        <v>3646.4000921078168</v>
      </c>
      <c r="T313" s="52">
        <v>19.708140158403509</v>
      </c>
      <c r="U313" s="52">
        <v>36.889595681114258</v>
      </c>
      <c r="V313" s="52">
        <v>499.77822094002744</v>
      </c>
      <c r="W313" s="53">
        <v>0.13706071970043435</v>
      </c>
      <c r="X313" s="53">
        <v>0.13500000000000001</v>
      </c>
      <c r="Y313" s="61">
        <f t="shared" si="24"/>
        <v>548.86174827407308</v>
      </c>
      <c r="Z313" s="61">
        <f t="shared" si="25"/>
        <v>1475.5838272445703</v>
      </c>
      <c r="AA313" s="52">
        <f t="shared" si="26"/>
        <v>3091.0656094682581</v>
      </c>
      <c r="AB313" s="52">
        <v>1053.9610154557913</v>
      </c>
    </row>
    <row r="314" spans="1:28">
      <c r="A314" s="46" t="s">
        <v>601</v>
      </c>
      <c r="B314" s="46" t="s">
        <v>602</v>
      </c>
      <c r="C314" s="49">
        <v>6734.49384037442</v>
      </c>
      <c r="D314" s="47">
        <v>0</v>
      </c>
      <c r="E314" s="47">
        <v>267.2019535937805</v>
      </c>
      <c r="F314" s="48">
        <f t="shared" si="22"/>
        <v>267.2019535937805</v>
      </c>
      <c r="G314" s="49">
        <v>0</v>
      </c>
      <c r="H314" s="47">
        <f t="shared" si="23"/>
        <v>267.2019535937805</v>
      </c>
      <c r="I314" s="47">
        <v>68.604541228329751</v>
      </c>
      <c r="J314" s="47">
        <v>5.629453368323464</v>
      </c>
      <c r="K314" s="50">
        <v>18.798533689554116</v>
      </c>
      <c r="L314" s="48">
        <v>0</v>
      </c>
      <c r="M314" s="49">
        <v>55.789196756096089</v>
      </c>
      <c r="N314" s="51">
        <v>0.84809999999999997</v>
      </c>
      <c r="O314" s="52">
        <v>2059.2479780895974</v>
      </c>
      <c r="P314" s="52">
        <v>534.89913737615677</v>
      </c>
      <c r="Q314" s="52">
        <v>6765.774196164296</v>
      </c>
      <c r="R314" s="49">
        <v>336.72</v>
      </c>
      <c r="S314" s="52">
        <v>6795.9428107144677</v>
      </c>
      <c r="T314" s="52">
        <v>36.131590290406429</v>
      </c>
      <c r="U314" s="52">
        <v>42.448301879638322</v>
      </c>
      <c r="V314" s="52">
        <v>908.84846345868482</v>
      </c>
      <c r="W314" s="53">
        <v>0.13373397757641461</v>
      </c>
      <c r="X314" s="53">
        <v>0.13373397757641461</v>
      </c>
      <c r="Y314" s="61">
        <f t="shared" si="24"/>
        <v>987.42835562872949</v>
      </c>
      <c r="Z314" s="61">
        <f t="shared" si="25"/>
        <v>2594.1471154657543</v>
      </c>
      <c r="AA314" s="52">
        <f t="shared" si="26"/>
        <v>5738.0530957669389</v>
      </c>
      <c r="AB314" s="52">
        <v>1909.233657899247</v>
      </c>
    </row>
    <row r="315" spans="1:28">
      <c r="A315" s="46" t="s">
        <v>603</v>
      </c>
      <c r="B315" s="46" t="s">
        <v>604</v>
      </c>
      <c r="C315" s="49">
        <v>4219.9473976715299</v>
      </c>
      <c r="D315" s="47">
        <v>135.83456601484264</v>
      </c>
      <c r="E315" s="47">
        <v>421.34992984812419</v>
      </c>
      <c r="F315" s="48">
        <f t="shared" si="22"/>
        <v>557.18449586296686</v>
      </c>
      <c r="G315" s="49">
        <v>0</v>
      </c>
      <c r="H315" s="47">
        <f t="shared" si="23"/>
        <v>557.18449586296686</v>
      </c>
      <c r="I315" s="47">
        <v>37.041196759255826</v>
      </c>
      <c r="J315" s="47">
        <v>3.8203471691674493</v>
      </c>
      <c r="K315" s="50">
        <v>0</v>
      </c>
      <c r="L315" s="48">
        <v>0</v>
      </c>
      <c r="M315" s="49">
        <v>573.01164842094636</v>
      </c>
      <c r="N315" s="51">
        <v>0.87760000000000005</v>
      </c>
      <c r="O315" s="52">
        <v>1374.2637733532908</v>
      </c>
      <c r="P315" s="52">
        <v>285.26269536971233</v>
      </c>
      <c r="Q315" s="52">
        <v>4225.6779184252819</v>
      </c>
      <c r="R315" s="49">
        <v>211</v>
      </c>
      <c r="S315" s="52">
        <v>4276.3733189558207</v>
      </c>
      <c r="T315" s="52">
        <v>34.362911045421498</v>
      </c>
      <c r="U315" s="52">
        <v>36.131590290406429</v>
      </c>
      <c r="V315" s="52">
        <v>550.56458211745189</v>
      </c>
      <c r="W315" s="53">
        <v>0.12874567795027902</v>
      </c>
      <c r="X315" s="53">
        <v>0.12874567795027902</v>
      </c>
      <c r="Y315" s="61">
        <f t="shared" si="24"/>
        <v>621.05908345327975</v>
      </c>
      <c r="Z315" s="61">
        <f t="shared" si="25"/>
        <v>1659.5264687230033</v>
      </c>
      <c r="AA315" s="52">
        <f t="shared" si="26"/>
        <v>3708.4549412100278</v>
      </c>
      <c r="AB315" s="52">
        <v>1110.5284310796808</v>
      </c>
    </row>
    <row r="316" spans="1:28">
      <c r="A316" s="46" t="s">
        <v>605</v>
      </c>
      <c r="B316" s="46" t="s">
        <v>606</v>
      </c>
      <c r="C316" s="49">
        <v>1111.1853690849607</v>
      </c>
      <c r="D316" s="47">
        <v>0</v>
      </c>
      <c r="E316" s="47">
        <v>48.734693253241907</v>
      </c>
      <c r="F316" s="48">
        <f t="shared" si="22"/>
        <v>48.734693253241907</v>
      </c>
      <c r="G316" s="49">
        <v>0</v>
      </c>
      <c r="H316" s="47">
        <f t="shared" si="23"/>
        <v>48.734693253241907</v>
      </c>
      <c r="I316" s="47">
        <v>2.7793530992620332</v>
      </c>
      <c r="J316" s="47">
        <v>5.0533692713855154E-2</v>
      </c>
      <c r="K316" s="50">
        <v>2.021347708554206</v>
      </c>
      <c r="L316" s="48">
        <v>0</v>
      </c>
      <c r="M316" s="49">
        <v>0</v>
      </c>
      <c r="N316" s="51">
        <v>0.82350000000000001</v>
      </c>
      <c r="O316" s="52">
        <v>342.36576813636862</v>
      </c>
      <c r="P316" s="52">
        <v>112.43746628832771</v>
      </c>
      <c r="Q316" s="52">
        <v>1135.9468785147499</v>
      </c>
      <c r="R316" s="49">
        <v>55.56</v>
      </c>
      <c r="S316" s="52">
        <v>1131.1057507527626</v>
      </c>
      <c r="T316" s="52">
        <v>7.8327223706475486</v>
      </c>
      <c r="U316" s="52">
        <v>13.391428569171614</v>
      </c>
      <c r="V316" s="52">
        <v>131.89293798316194</v>
      </c>
      <c r="W316" s="53">
        <v>0.1166053111262018</v>
      </c>
      <c r="X316" s="53">
        <v>0.1166053111262018</v>
      </c>
      <c r="Y316" s="61">
        <f t="shared" ref="Y316:Y322" si="27">(T316+U316)+(S316*X316)</f>
        <v>153.11708892298111</v>
      </c>
      <c r="Z316" s="61">
        <f t="shared" ref="Z316:Z322" si="28">O316+P316</f>
        <v>454.80323442469631</v>
      </c>
      <c r="AA316" s="52">
        <f t="shared" ref="AA316:AA322" si="29">Q316*N316</f>
        <v>935.45225445689653</v>
      </c>
      <c r="AB316" s="52">
        <v>306.43631261681759</v>
      </c>
    </row>
    <row r="317" spans="1:28">
      <c r="A317" s="46" t="s">
        <v>607</v>
      </c>
      <c r="B317" s="46" t="s">
        <v>608</v>
      </c>
      <c r="C317" s="49">
        <v>1464.5573754944073</v>
      </c>
      <c r="D317" s="47">
        <v>25.772183284066127</v>
      </c>
      <c r="E317" s="47">
        <v>141.5650867685938</v>
      </c>
      <c r="F317" s="48">
        <f t="shared" si="22"/>
        <v>167.33727005265993</v>
      </c>
      <c r="G317" s="49">
        <v>0</v>
      </c>
      <c r="H317" s="47">
        <f t="shared" si="23"/>
        <v>167.33727005265993</v>
      </c>
      <c r="I317" s="47">
        <v>19.627286250061342</v>
      </c>
      <c r="J317" s="47">
        <v>0.50533692713855149</v>
      </c>
      <c r="K317" s="50">
        <v>0</v>
      </c>
      <c r="L317" s="48">
        <v>0</v>
      </c>
      <c r="M317" s="49">
        <v>0</v>
      </c>
      <c r="N317" s="51">
        <v>0.89190000000000003</v>
      </c>
      <c r="O317" s="52">
        <v>588.46485165284321</v>
      </c>
      <c r="P317" s="52">
        <v>107.13142855337291</v>
      </c>
      <c r="Q317" s="52">
        <v>1459.0188827729685</v>
      </c>
      <c r="R317" s="49">
        <v>73.23</v>
      </c>
      <c r="S317" s="52">
        <v>1479.7275900471066</v>
      </c>
      <c r="T317" s="52">
        <v>14.90743935058727</v>
      </c>
      <c r="U317" s="52">
        <v>22.234824794096266</v>
      </c>
      <c r="V317" s="52">
        <v>191.01735845837246</v>
      </c>
      <c r="W317" s="53">
        <v>0.12908954306399834</v>
      </c>
      <c r="X317" s="53">
        <v>0.12908954306399834</v>
      </c>
      <c r="Y317" s="61">
        <f t="shared" si="27"/>
        <v>228.15962260305596</v>
      </c>
      <c r="Z317" s="61">
        <f t="shared" si="28"/>
        <v>695.59628020621608</v>
      </c>
      <c r="AA317" s="52">
        <f t="shared" si="29"/>
        <v>1301.2989415452107</v>
      </c>
      <c r="AB317" s="52">
        <v>424.07874925467246</v>
      </c>
    </row>
    <row r="318" spans="1:28">
      <c r="A318" s="46" t="s">
        <v>609</v>
      </c>
      <c r="B318" s="46" t="s">
        <v>610</v>
      </c>
      <c r="C318" s="49">
        <v>1279.7859814554674</v>
      </c>
      <c r="D318" s="47">
        <v>0</v>
      </c>
      <c r="E318" s="47">
        <v>40.497701340883516</v>
      </c>
      <c r="F318" s="48">
        <f t="shared" si="22"/>
        <v>40.497701340883516</v>
      </c>
      <c r="G318" s="49">
        <v>0</v>
      </c>
      <c r="H318" s="47">
        <f t="shared" si="23"/>
        <v>40.497701340883516</v>
      </c>
      <c r="I318" s="47">
        <v>15.867579512150517</v>
      </c>
      <c r="J318" s="47">
        <v>3.2341563336867298</v>
      </c>
      <c r="K318" s="50">
        <v>0</v>
      </c>
      <c r="L318" s="48">
        <v>0</v>
      </c>
      <c r="M318" s="49">
        <v>0</v>
      </c>
      <c r="N318" s="51">
        <v>0.58030000000000004</v>
      </c>
      <c r="O318" s="52">
        <v>127.34490563891498</v>
      </c>
      <c r="P318" s="52">
        <v>71.505175190105035</v>
      </c>
      <c r="Q318" s="52">
        <v>1300.2723404816641</v>
      </c>
      <c r="R318" s="49">
        <v>63.99</v>
      </c>
      <c r="S318" s="52">
        <v>1296.9977571938064</v>
      </c>
      <c r="T318" s="52">
        <v>10.359407006340305</v>
      </c>
      <c r="U318" s="52">
        <v>12.633423178463786</v>
      </c>
      <c r="V318" s="52">
        <v>138.71498649953239</v>
      </c>
      <c r="W318" s="53">
        <v>0.10695082989168549</v>
      </c>
      <c r="X318" s="53">
        <v>0.10695082989168549</v>
      </c>
      <c r="Y318" s="61">
        <f t="shared" si="27"/>
        <v>161.70781668433648</v>
      </c>
      <c r="Z318" s="61">
        <f t="shared" si="28"/>
        <v>198.85008082902002</v>
      </c>
      <c r="AA318" s="52">
        <f t="shared" si="29"/>
        <v>754.54803918150969</v>
      </c>
      <c r="AB318" s="52">
        <v>344.6397843084921</v>
      </c>
    </row>
    <row r="319" spans="1:28">
      <c r="A319" s="46" t="s">
        <v>611</v>
      </c>
      <c r="B319" s="46" t="s">
        <v>612</v>
      </c>
      <c r="C319" s="49">
        <v>3317.5470334031338</v>
      </c>
      <c r="D319" s="47">
        <v>42.367447971296158</v>
      </c>
      <c r="E319" s="47">
        <v>222.03493904613674</v>
      </c>
      <c r="F319" s="48">
        <f t="shared" si="22"/>
        <v>264.40238701743289</v>
      </c>
      <c r="G319" s="49">
        <v>0</v>
      </c>
      <c r="H319" s="47">
        <f t="shared" si="23"/>
        <v>264.40238701743289</v>
      </c>
      <c r="I319" s="47">
        <v>12.633423178463786</v>
      </c>
      <c r="J319" s="47">
        <v>1.1117412397048134</v>
      </c>
      <c r="K319" s="50">
        <v>4.8512345005300945</v>
      </c>
      <c r="L319" s="48">
        <v>0</v>
      </c>
      <c r="M319" s="49">
        <v>0</v>
      </c>
      <c r="N319" s="51">
        <v>0.86250000000000004</v>
      </c>
      <c r="O319" s="52">
        <v>1136.7554175981716</v>
      </c>
      <c r="P319" s="52">
        <v>173.58323447209244</v>
      </c>
      <c r="Q319" s="52">
        <v>3383.382328270744</v>
      </c>
      <c r="R319" s="49">
        <v>165.88</v>
      </c>
      <c r="S319" s="52">
        <v>3339.9334592753712</v>
      </c>
      <c r="T319" s="52">
        <v>24.003504039081196</v>
      </c>
      <c r="U319" s="52">
        <v>39.416280316807018</v>
      </c>
      <c r="V319" s="52">
        <v>389.10943389668466</v>
      </c>
      <c r="W319" s="53">
        <v>0.11650215150726551</v>
      </c>
      <c r="X319" s="53">
        <v>0.11650215150726551</v>
      </c>
      <c r="Y319" s="61">
        <f t="shared" si="27"/>
        <v>452.52921825257289</v>
      </c>
      <c r="Z319" s="61">
        <f t="shared" si="28"/>
        <v>1310.3386520702641</v>
      </c>
      <c r="AA319" s="52">
        <f t="shared" si="29"/>
        <v>2918.167258133517</v>
      </c>
      <c r="AB319" s="52">
        <v>1006.1056084557705</v>
      </c>
    </row>
    <row r="320" spans="1:28">
      <c r="A320" s="46" t="s">
        <v>613</v>
      </c>
      <c r="B320" s="46" t="s">
        <v>614</v>
      </c>
      <c r="C320" s="49">
        <v>5422.2045877654009</v>
      </c>
      <c r="D320" s="47">
        <v>260.55171963263717</v>
      </c>
      <c r="E320" s="47">
        <v>319.92880857141694</v>
      </c>
      <c r="F320" s="48">
        <f t="shared" si="22"/>
        <v>580.48052820405405</v>
      </c>
      <c r="G320" s="49">
        <v>0</v>
      </c>
      <c r="H320" s="47">
        <f t="shared" si="23"/>
        <v>580.48052820405405</v>
      </c>
      <c r="I320" s="47">
        <v>107.10110833774461</v>
      </c>
      <c r="J320" s="47">
        <v>8.9141433947240483</v>
      </c>
      <c r="K320" s="50">
        <v>16.77718598099991</v>
      </c>
      <c r="L320" s="48">
        <v>0</v>
      </c>
      <c r="M320" s="49">
        <v>111.49753960385</v>
      </c>
      <c r="N320" s="51">
        <v>0.44269999999999998</v>
      </c>
      <c r="O320" s="52">
        <v>371.67530991040462</v>
      </c>
      <c r="P320" s="52">
        <v>107.88943394408075</v>
      </c>
      <c r="Q320" s="52">
        <v>5353.0542826557621</v>
      </c>
      <c r="R320" s="49">
        <v>271.11</v>
      </c>
      <c r="S320" s="52">
        <v>5450.0284389736498</v>
      </c>
      <c r="T320" s="52">
        <v>43.45897573391543</v>
      </c>
      <c r="U320" s="52">
        <v>58.113746620933419</v>
      </c>
      <c r="V320" s="52">
        <v>690.54291093483062</v>
      </c>
      <c r="W320" s="53">
        <v>0.12670446010826206</v>
      </c>
      <c r="X320" s="53">
        <v>0.12670446010826206</v>
      </c>
      <c r="Y320" s="61">
        <f t="shared" si="27"/>
        <v>792.11563328967941</v>
      </c>
      <c r="Z320" s="61">
        <f t="shared" si="28"/>
        <v>479.56474385448536</v>
      </c>
      <c r="AA320" s="52">
        <f t="shared" si="29"/>
        <v>2369.7971309317059</v>
      </c>
      <c r="AB320" s="52">
        <v>1590.0123210258239</v>
      </c>
    </row>
    <row r="321" spans="1:28">
      <c r="A321" s="46" t="s">
        <v>615</v>
      </c>
      <c r="B321" s="46" t="s">
        <v>616</v>
      </c>
      <c r="C321" s="49">
        <v>881.65123004008797</v>
      </c>
      <c r="D321" s="47">
        <v>22.265145009724581</v>
      </c>
      <c r="E321" s="47">
        <v>25.610475467381789</v>
      </c>
      <c r="F321" s="48">
        <f t="shared" si="22"/>
        <v>47.875620477106366</v>
      </c>
      <c r="G321" s="49">
        <v>0</v>
      </c>
      <c r="H321" s="47">
        <f t="shared" si="23"/>
        <v>47.875620477106366</v>
      </c>
      <c r="I321" s="47">
        <v>0</v>
      </c>
      <c r="J321" s="47">
        <v>0</v>
      </c>
      <c r="K321" s="50">
        <v>0</v>
      </c>
      <c r="L321" s="48">
        <v>0</v>
      </c>
      <c r="M321" s="49">
        <v>0</v>
      </c>
      <c r="N321" s="51">
        <v>0.96330000000000005</v>
      </c>
      <c r="O321" s="52">
        <v>138.96765496310167</v>
      </c>
      <c r="P321" s="52">
        <v>20.21347708554206</v>
      </c>
      <c r="Q321" s="52">
        <v>898.00393300229155</v>
      </c>
      <c r="R321" s="49">
        <v>44.08</v>
      </c>
      <c r="S321" s="52">
        <v>885.91627370513743</v>
      </c>
      <c r="T321" s="52">
        <v>6.5693800528011694</v>
      </c>
      <c r="U321" s="52">
        <v>12.380754714894511</v>
      </c>
      <c r="V321" s="52">
        <v>115.21681938758974</v>
      </c>
      <c r="W321" s="53">
        <v>0.13005384685589119</v>
      </c>
      <c r="X321" s="53">
        <v>0.13005384685589119</v>
      </c>
      <c r="Y321" s="61">
        <f t="shared" si="27"/>
        <v>134.1669541552854</v>
      </c>
      <c r="Z321" s="61">
        <f t="shared" si="28"/>
        <v>159.18113204864372</v>
      </c>
      <c r="AA321" s="52">
        <f t="shared" si="29"/>
        <v>865.0471886611075</v>
      </c>
      <c r="AB321" s="52">
        <v>279.55238809304672</v>
      </c>
    </row>
    <row r="322" spans="1:28">
      <c r="A322" s="46" t="s">
        <v>1145</v>
      </c>
      <c r="B322" s="46" t="s">
        <v>1152</v>
      </c>
      <c r="C322" s="49">
        <v>149.03396655170161</v>
      </c>
      <c r="D322" s="47">
        <v>0</v>
      </c>
      <c r="E322" s="47">
        <v>0</v>
      </c>
      <c r="F322" s="48">
        <f t="shared" si="22"/>
        <v>0</v>
      </c>
      <c r="G322" s="49">
        <v>0</v>
      </c>
      <c r="H322" s="47">
        <f t="shared" si="23"/>
        <v>0</v>
      </c>
      <c r="I322" s="47">
        <v>0</v>
      </c>
      <c r="J322" s="47">
        <v>0</v>
      </c>
      <c r="K322" s="50">
        <v>0</v>
      </c>
      <c r="L322" s="48">
        <v>0</v>
      </c>
      <c r="M322" s="49">
        <v>0</v>
      </c>
      <c r="N322" s="51">
        <v>0.87760000000000005</v>
      </c>
      <c r="O322" s="52">
        <v>0</v>
      </c>
      <c r="P322" s="52">
        <v>0</v>
      </c>
      <c r="Q322" s="52">
        <v>0</v>
      </c>
      <c r="R322" s="49">
        <v>0</v>
      </c>
      <c r="S322" s="52">
        <v>159.68646897578228</v>
      </c>
      <c r="T322" s="52">
        <v>0</v>
      </c>
      <c r="U322" s="52">
        <v>0</v>
      </c>
      <c r="V322" s="52">
        <v>25.266846356927573</v>
      </c>
      <c r="W322" s="53">
        <v>0.15822784810126581</v>
      </c>
      <c r="X322" s="53">
        <v>0.13500000000000001</v>
      </c>
      <c r="Y322" s="61">
        <f t="shared" si="27"/>
        <v>21.557673311730607</v>
      </c>
      <c r="Z322" s="61">
        <f t="shared" si="28"/>
        <v>0</v>
      </c>
      <c r="AA322" s="52">
        <f t="shared" si="29"/>
        <v>0</v>
      </c>
      <c r="AB322" s="52">
        <v>0</v>
      </c>
    </row>
  </sheetData>
  <autoFilter ref="A8:AB8" xr:uid="{00000000-0009-0000-0000-000010000000}"/>
  <mergeCells count="1">
    <mergeCell ref="C4:C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6">
    <tabColor theme="5" tint="0.59999389629810485"/>
  </sheetPr>
  <dimension ref="A1:AB322"/>
  <sheetViews>
    <sheetView workbookViewId="0">
      <pane xSplit="2" ySplit="8" topLeftCell="C9" activePane="bottomRight" state="frozen"/>
      <selection activeCell="K5" sqref="K5:M318"/>
      <selection pane="topRight" activeCell="K5" sqref="K5:M318"/>
      <selection pane="bottomLeft" activeCell="K5" sqref="K5:M318"/>
      <selection pane="bottomRight" activeCell="K5" sqref="K5:M318"/>
    </sheetView>
  </sheetViews>
  <sheetFormatPr defaultRowHeight="15"/>
  <cols>
    <col min="1" max="1" width="7.7109375" style="13" bestFit="1" customWidth="1"/>
    <col min="2" max="2" width="32.85546875" style="13" bestFit="1" customWidth="1"/>
    <col min="3" max="3" width="14" style="13" customWidth="1"/>
    <col min="4" max="4" width="12.5703125" style="13" customWidth="1"/>
    <col min="5" max="6" width="13.140625" style="13" customWidth="1"/>
    <col min="7" max="8" width="14.85546875" style="13" customWidth="1"/>
    <col min="9" max="9" width="13.140625" style="13" customWidth="1"/>
    <col min="10" max="13" width="11.5703125" style="13" customWidth="1"/>
    <col min="14" max="14" width="12.28515625" style="13" customWidth="1"/>
    <col min="15" max="16" width="12.42578125" style="13" customWidth="1"/>
    <col min="17" max="17" width="13.85546875" style="13" bestFit="1" customWidth="1"/>
    <col min="18" max="18" width="11.5703125" style="13" customWidth="1"/>
    <col min="19" max="19" width="13.85546875" style="13" customWidth="1"/>
    <col min="20" max="20" width="12.42578125" style="13" customWidth="1"/>
    <col min="21" max="21" width="13.85546875" style="13" bestFit="1" customWidth="1"/>
    <col min="22" max="22" width="13.7109375" style="13" customWidth="1"/>
    <col min="23" max="23" width="11" style="13" customWidth="1"/>
    <col min="24" max="24" width="10.42578125" customWidth="1"/>
    <col min="25" max="26" width="13.140625" style="13" customWidth="1"/>
    <col min="27" max="28" width="13.85546875" style="13" bestFit="1" customWidth="1"/>
  </cols>
  <sheetData>
    <row r="1" spans="1:28">
      <c r="A1" s="8">
        <v>1</v>
      </c>
      <c r="B1" s="8">
        <f>A1+1</f>
        <v>2</v>
      </c>
      <c r="C1" s="8">
        <f t="shared" ref="C1:AB1" si="0">B1+1</f>
        <v>3</v>
      </c>
      <c r="D1" s="8">
        <f t="shared" si="0"/>
        <v>4</v>
      </c>
      <c r="E1" s="8">
        <f t="shared" si="0"/>
        <v>5</v>
      </c>
      <c r="F1" s="8">
        <f t="shared" si="0"/>
        <v>6</v>
      </c>
      <c r="G1" s="8">
        <f t="shared" si="0"/>
        <v>7</v>
      </c>
      <c r="H1" s="8">
        <f t="shared" si="0"/>
        <v>8</v>
      </c>
      <c r="I1" s="8">
        <f t="shared" si="0"/>
        <v>9</v>
      </c>
      <c r="J1" s="8">
        <f t="shared" si="0"/>
        <v>10</v>
      </c>
      <c r="K1" s="8">
        <f t="shared" si="0"/>
        <v>11</v>
      </c>
      <c r="L1" s="8">
        <f t="shared" si="0"/>
        <v>12</v>
      </c>
      <c r="M1" s="8">
        <f t="shared" si="0"/>
        <v>13</v>
      </c>
      <c r="N1" s="8">
        <f t="shared" si="0"/>
        <v>14</v>
      </c>
      <c r="O1" s="8">
        <f t="shared" si="0"/>
        <v>15</v>
      </c>
      <c r="P1" s="8">
        <f t="shared" si="0"/>
        <v>16</v>
      </c>
      <c r="Q1" s="8">
        <f t="shared" si="0"/>
        <v>17</v>
      </c>
      <c r="R1" s="8">
        <f t="shared" si="0"/>
        <v>18</v>
      </c>
      <c r="S1" s="8">
        <f t="shared" si="0"/>
        <v>19</v>
      </c>
      <c r="T1" s="8">
        <f t="shared" si="0"/>
        <v>20</v>
      </c>
      <c r="U1" s="8">
        <f t="shared" si="0"/>
        <v>21</v>
      </c>
      <c r="V1" s="8">
        <f t="shared" si="0"/>
        <v>22</v>
      </c>
      <c r="W1" s="8">
        <f t="shared" si="0"/>
        <v>23</v>
      </c>
      <c r="X1" s="8">
        <f t="shared" si="0"/>
        <v>24</v>
      </c>
      <c r="Y1" s="8">
        <f t="shared" si="0"/>
        <v>25</v>
      </c>
      <c r="Z1" s="8">
        <f t="shared" si="0"/>
        <v>26</v>
      </c>
      <c r="AA1" s="8">
        <f t="shared" si="0"/>
        <v>27</v>
      </c>
      <c r="AB1" s="8">
        <f t="shared" si="0"/>
        <v>28</v>
      </c>
    </row>
    <row r="2" spans="1:28" ht="21">
      <c r="A2" s="9" t="s">
        <v>637</v>
      </c>
      <c r="B2" s="8"/>
      <c r="C2" s="10"/>
      <c r="D2" s="10"/>
      <c r="E2" s="10"/>
      <c r="F2" s="10"/>
      <c r="G2" s="10"/>
      <c r="H2" s="10"/>
      <c r="I2" s="10"/>
      <c r="J2" s="10"/>
      <c r="K2" s="10"/>
      <c r="L2" s="10"/>
      <c r="M2" s="10"/>
      <c r="N2" s="10"/>
      <c r="O2" s="10"/>
      <c r="P2" s="10"/>
      <c r="Q2" s="10"/>
      <c r="R2" s="10"/>
      <c r="S2" s="10"/>
      <c r="T2" s="10"/>
      <c r="U2" s="10"/>
      <c r="V2" s="10"/>
      <c r="W2" s="10"/>
      <c r="X2" s="11"/>
      <c r="Y2" s="10"/>
      <c r="Z2" s="10"/>
      <c r="AA2" s="10"/>
      <c r="AB2" s="10"/>
    </row>
    <row r="3" spans="1:28" ht="15.75" thickBot="1">
      <c r="A3" s="12">
        <v>9</v>
      </c>
      <c r="B3" s="13">
        <v>315</v>
      </c>
      <c r="D3" s="15"/>
      <c r="E3" s="16"/>
      <c r="H3" s="14"/>
      <c r="W3"/>
    </row>
    <row r="4" spans="1:28" ht="13.5" customHeight="1">
      <c r="A4" s="17"/>
      <c r="B4" s="18"/>
      <c r="C4" s="520" t="s">
        <v>1377</v>
      </c>
      <c r="D4" s="19" t="s">
        <v>638</v>
      </c>
      <c r="E4" s="19"/>
      <c r="F4" s="20"/>
      <c r="G4" s="21" t="s">
        <v>639</v>
      </c>
      <c r="H4" s="55" t="s">
        <v>662</v>
      </c>
      <c r="I4" s="19" t="s">
        <v>640</v>
      </c>
      <c r="J4" s="20"/>
      <c r="K4" s="19" t="s">
        <v>641</v>
      </c>
      <c r="L4" s="19"/>
      <c r="M4" s="21" t="s">
        <v>642</v>
      </c>
      <c r="N4" s="21"/>
      <c r="O4" s="19" t="s">
        <v>643</v>
      </c>
      <c r="P4" s="19"/>
      <c r="Q4" s="19"/>
      <c r="R4" s="21"/>
      <c r="S4" s="19" t="s">
        <v>669</v>
      </c>
      <c r="T4" s="19"/>
      <c r="U4" s="19"/>
      <c r="V4" s="19"/>
      <c r="W4" s="19"/>
      <c r="X4" s="19"/>
      <c r="Y4" s="58"/>
      <c r="Z4" s="58"/>
      <c r="AA4" s="19"/>
      <c r="AB4" s="19"/>
    </row>
    <row r="5" spans="1:28" ht="30.75" thickBot="1">
      <c r="A5" s="22" t="s">
        <v>644</v>
      </c>
      <c r="B5" s="23" t="s">
        <v>645</v>
      </c>
      <c r="C5" s="521"/>
      <c r="D5" s="24" t="s">
        <v>646</v>
      </c>
      <c r="E5" s="24" t="s">
        <v>647</v>
      </c>
      <c r="F5" s="168" t="s">
        <v>1003</v>
      </c>
      <c r="G5" s="26" t="s">
        <v>648</v>
      </c>
      <c r="H5" s="56" t="s">
        <v>661</v>
      </c>
      <c r="I5" s="24" t="s">
        <v>649</v>
      </c>
      <c r="J5" s="25" t="s">
        <v>650</v>
      </c>
      <c r="K5" s="27" t="s">
        <v>652</v>
      </c>
      <c r="L5" s="27" t="s">
        <v>651</v>
      </c>
      <c r="M5" s="28" t="s">
        <v>653</v>
      </c>
      <c r="N5" s="26" t="s">
        <v>654</v>
      </c>
      <c r="O5" s="24" t="s">
        <v>655</v>
      </c>
      <c r="P5" s="24" t="s">
        <v>656</v>
      </c>
      <c r="Q5" s="24" t="s">
        <v>657</v>
      </c>
      <c r="R5" s="57" t="s">
        <v>658</v>
      </c>
      <c r="S5" s="24" t="s">
        <v>663</v>
      </c>
      <c r="T5" s="24" t="s">
        <v>664</v>
      </c>
      <c r="U5" s="24" t="s">
        <v>665</v>
      </c>
      <c r="V5" s="24" t="s">
        <v>666</v>
      </c>
      <c r="W5" s="29" t="s">
        <v>667</v>
      </c>
      <c r="X5" s="24" t="s">
        <v>668</v>
      </c>
      <c r="Y5" s="59" t="s">
        <v>670</v>
      </c>
      <c r="Z5" s="59" t="s">
        <v>998</v>
      </c>
      <c r="AA5" s="120" t="s">
        <v>1000</v>
      </c>
      <c r="AB5" s="120" t="s">
        <v>1057</v>
      </c>
    </row>
    <row r="6" spans="1:28" ht="15.75" thickBot="1">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30"/>
    </row>
    <row r="7" spans="1:28">
      <c r="A7" s="31" t="s">
        <v>659</v>
      </c>
      <c r="B7" s="32"/>
      <c r="C7" s="35">
        <f>SUM(C9:C325)</f>
        <v>1130092.923214044</v>
      </c>
      <c r="D7" s="33">
        <f t="shared" ref="D7:V7" si="1">SUM(D9:D325)</f>
        <v>10998.733773974884</v>
      </c>
      <c r="E7" s="33">
        <f t="shared" si="1"/>
        <v>55056.980987749892</v>
      </c>
      <c r="F7" s="34">
        <f t="shared" si="1"/>
        <v>66055.714761724739</v>
      </c>
      <c r="G7" s="35">
        <f t="shared" si="1"/>
        <v>5091.5429918966702</v>
      </c>
      <c r="H7" s="33">
        <f t="shared" si="1"/>
        <v>71147.257753621423</v>
      </c>
      <c r="I7" s="34">
        <f t="shared" si="1"/>
        <v>24776.804670350248</v>
      </c>
      <c r="J7" s="33">
        <f t="shared" si="1"/>
        <v>1650.8831612974732</v>
      </c>
      <c r="K7" s="36">
        <f t="shared" si="1"/>
        <v>4843.4924653953713</v>
      </c>
      <c r="L7" s="34">
        <f t="shared" si="1"/>
        <v>78.474872910356126</v>
      </c>
      <c r="M7" s="35">
        <f t="shared" si="1"/>
        <v>29811.778797250434</v>
      </c>
      <c r="N7" s="37">
        <f>AVERAGE(N8:N325)</f>
        <v>0.50538917197452193</v>
      </c>
      <c r="O7" s="33">
        <f t="shared" si="1"/>
        <v>131807.92444185232</v>
      </c>
      <c r="P7" s="33">
        <f t="shared" si="1"/>
        <v>33409.615415100416</v>
      </c>
      <c r="Q7" s="33">
        <f t="shared" si="1"/>
        <v>1118910.9237501677</v>
      </c>
      <c r="R7" s="35">
        <f t="shared" si="1"/>
        <v>55572.660000000033</v>
      </c>
      <c r="S7" s="62">
        <f t="shared" si="1"/>
        <v>1130188.8684426092</v>
      </c>
      <c r="T7" s="62">
        <f t="shared" si="1"/>
        <v>9793.2447442656648</v>
      </c>
      <c r="U7" s="33">
        <f t="shared" si="1"/>
        <v>12648.335162922605</v>
      </c>
      <c r="V7" s="62">
        <f t="shared" si="1"/>
        <v>143397.60764402029</v>
      </c>
      <c r="W7" s="38">
        <f>V7/S7</f>
        <v>0.12687933109943031</v>
      </c>
      <c r="X7" s="38">
        <f>(Y7-T7-U7)/S7</f>
        <v>0.12303593470900422</v>
      </c>
      <c r="Y7" s="63">
        <f>SUM(Y9:Y325)</f>
        <v>161495.42373373648</v>
      </c>
      <c r="Z7" s="63">
        <f>SUM(Z9:Z325)</f>
        <v>165217.53985695264</v>
      </c>
      <c r="AA7" s="312">
        <f>SUM(AA9:AA325)</f>
        <v>493453.98332782404</v>
      </c>
      <c r="AB7" s="313">
        <f>SUM(AB9:AB325)</f>
        <v>336263.09261617315</v>
      </c>
    </row>
    <row r="8" spans="1:28" ht="7.5" customHeight="1">
      <c r="A8" s="39"/>
      <c r="B8" s="40"/>
      <c r="C8" s="43"/>
      <c r="D8" s="40"/>
      <c r="E8" s="40"/>
      <c r="F8" s="42"/>
      <c r="G8" s="43"/>
      <c r="H8" s="40"/>
      <c r="I8" s="40"/>
      <c r="J8" s="40"/>
      <c r="K8" s="44"/>
      <c r="L8" s="42"/>
      <c r="M8" s="43"/>
      <c r="N8" s="45"/>
      <c r="O8" s="40"/>
      <c r="P8" s="40"/>
      <c r="Q8" s="40"/>
      <c r="R8" s="43"/>
      <c r="S8" s="40"/>
      <c r="T8" s="40"/>
      <c r="U8" s="40"/>
      <c r="V8" s="40"/>
      <c r="W8" s="40"/>
      <c r="X8" s="60"/>
      <c r="Y8" s="41"/>
      <c r="Z8" s="41"/>
      <c r="AA8" s="40"/>
      <c r="AB8" s="40"/>
    </row>
    <row r="9" spans="1:28">
      <c r="A9" s="46" t="s">
        <v>3</v>
      </c>
      <c r="B9" s="46" t="s">
        <v>4</v>
      </c>
      <c r="C9" s="49">
        <v>57</v>
      </c>
      <c r="D9" s="47">
        <v>0</v>
      </c>
      <c r="E9" s="47">
        <v>2.71</v>
      </c>
      <c r="F9" s="48">
        <f>D9+E9</f>
        <v>2.71</v>
      </c>
      <c r="G9" s="49">
        <v>0</v>
      </c>
      <c r="H9" s="47">
        <f>SUM(F9:G9)</f>
        <v>2.71</v>
      </c>
      <c r="I9" s="47">
        <v>0</v>
      </c>
      <c r="J9" s="47">
        <v>0</v>
      </c>
      <c r="K9" s="50">
        <v>0</v>
      </c>
      <c r="L9" s="48">
        <v>0</v>
      </c>
      <c r="M9" s="49">
        <v>0</v>
      </c>
      <c r="N9" s="51">
        <v>0.72550000000000003</v>
      </c>
      <c r="O9" s="52">
        <v>0</v>
      </c>
      <c r="P9" s="52">
        <v>0</v>
      </c>
      <c r="Q9" s="52">
        <v>53.1</v>
      </c>
      <c r="R9" s="49">
        <v>2.85</v>
      </c>
      <c r="S9" s="52">
        <v>57</v>
      </c>
      <c r="T9" s="52">
        <v>0</v>
      </c>
      <c r="U9" s="52">
        <v>0</v>
      </c>
      <c r="V9" s="52">
        <v>3.5</v>
      </c>
      <c r="W9" s="53">
        <v>6.1403508771929821E-2</v>
      </c>
      <c r="X9" s="53">
        <v>6.1403508771929821E-2</v>
      </c>
      <c r="Y9" s="61">
        <f>(T9+U9)+(S9*X9)</f>
        <v>3.5</v>
      </c>
      <c r="Z9" s="61">
        <f>O9+P9</f>
        <v>0</v>
      </c>
      <c r="AA9" s="52">
        <f>Q9*N9</f>
        <v>38.524050000000003</v>
      </c>
      <c r="AB9" s="52">
        <v>13</v>
      </c>
    </row>
    <row r="10" spans="1:28">
      <c r="A10" s="46" t="s">
        <v>5</v>
      </c>
      <c r="B10" s="46" t="s">
        <v>6</v>
      </c>
      <c r="C10" s="49">
        <v>18.799999999999997</v>
      </c>
      <c r="D10" s="47">
        <v>0</v>
      </c>
      <c r="E10" s="47">
        <v>0</v>
      </c>
      <c r="F10" s="48">
        <f t="shared" ref="F10:F73" si="2">D10+E10</f>
        <v>0</v>
      </c>
      <c r="G10" s="49">
        <v>0</v>
      </c>
      <c r="H10" s="47">
        <f t="shared" ref="H10:H73" si="3">SUM(F10:G10)</f>
        <v>0</v>
      </c>
      <c r="I10" s="47">
        <v>0</v>
      </c>
      <c r="J10" s="47">
        <v>0</v>
      </c>
      <c r="K10" s="50">
        <v>0</v>
      </c>
      <c r="L10" s="48">
        <v>0</v>
      </c>
      <c r="M10" s="49">
        <v>0</v>
      </c>
      <c r="N10" s="51">
        <v>0.21429999999999999</v>
      </c>
      <c r="O10" s="52">
        <v>0</v>
      </c>
      <c r="P10" s="52">
        <v>0</v>
      </c>
      <c r="Q10" s="52">
        <v>12.5</v>
      </c>
      <c r="R10" s="49">
        <v>0.94</v>
      </c>
      <c r="S10" s="52">
        <v>18.8</v>
      </c>
      <c r="T10" s="52">
        <v>0</v>
      </c>
      <c r="U10" s="52">
        <v>0</v>
      </c>
      <c r="V10" s="52">
        <v>1</v>
      </c>
      <c r="W10" s="53">
        <v>5.3191489361702128E-2</v>
      </c>
      <c r="X10" s="53">
        <v>5.3191489361702128E-2</v>
      </c>
      <c r="Y10" s="61">
        <f t="shared" ref="Y10:Y73" si="4">(T10+U10)+(S10*X10)</f>
        <v>1</v>
      </c>
      <c r="Z10" s="61">
        <f t="shared" ref="Z10:Z73" si="5">O10+P10</f>
        <v>0</v>
      </c>
      <c r="AA10" s="52">
        <f t="shared" ref="AA10:AA73" si="6">Q10*N10</f>
        <v>2.67875</v>
      </c>
      <c r="AB10" s="52">
        <v>8.1999999999999993</v>
      </c>
    </row>
    <row r="11" spans="1:28">
      <c r="A11" s="46" t="s">
        <v>7</v>
      </c>
      <c r="B11" s="46" t="s">
        <v>8</v>
      </c>
      <c r="C11" s="49">
        <v>4619.3340412900479</v>
      </c>
      <c r="D11" s="47">
        <v>11.511556396177827</v>
      </c>
      <c r="E11" s="47">
        <v>204.815737869473</v>
      </c>
      <c r="F11" s="48">
        <f t="shared" si="2"/>
        <v>216.32729426565083</v>
      </c>
      <c r="G11" s="49">
        <v>0</v>
      </c>
      <c r="H11" s="47">
        <f t="shared" si="3"/>
        <v>216.32729426565083</v>
      </c>
      <c r="I11" s="47">
        <v>58.825484461462892</v>
      </c>
      <c r="J11" s="47">
        <v>5.0196928867880226</v>
      </c>
      <c r="K11" s="50">
        <v>10.427875243429291</v>
      </c>
      <c r="L11" s="48">
        <v>0</v>
      </c>
      <c r="M11" s="49">
        <v>20.037877918746485</v>
      </c>
      <c r="N11" s="51">
        <v>0.81569999999999998</v>
      </c>
      <c r="O11" s="52">
        <v>1885.7074398534637</v>
      </c>
      <c r="P11" s="52">
        <v>312.06950177027369</v>
      </c>
      <c r="Q11" s="52">
        <v>4518.0405237293635</v>
      </c>
      <c r="R11" s="49">
        <v>230.97</v>
      </c>
      <c r="S11" s="52">
        <v>4642.3367072681995</v>
      </c>
      <c r="T11" s="52">
        <v>51.372620684541367</v>
      </c>
      <c r="U11" s="52">
        <v>58.529005655522255</v>
      </c>
      <c r="V11" s="52">
        <v>577.36691605163662</v>
      </c>
      <c r="W11" s="53">
        <v>0.12436989224579326</v>
      </c>
      <c r="X11" s="53">
        <v>0.12436989224579326</v>
      </c>
      <c r="Y11" s="61">
        <f t="shared" si="4"/>
        <v>687.26854239170029</v>
      </c>
      <c r="Z11" s="61">
        <f t="shared" si="5"/>
        <v>2197.7769416237375</v>
      </c>
      <c r="AA11" s="52">
        <f t="shared" si="6"/>
        <v>3685.3656552060415</v>
      </c>
      <c r="AB11" s="52">
        <v>1434.3440163265977</v>
      </c>
    </row>
    <row r="12" spans="1:28">
      <c r="A12" s="46" t="s">
        <v>9</v>
      </c>
      <c r="B12" s="46" t="s">
        <v>10</v>
      </c>
      <c r="C12" s="49">
        <v>195.47154377879224</v>
      </c>
      <c r="D12" s="47">
        <v>7.0439274928654729</v>
      </c>
      <c r="E12" s="47">
        <v>12.533897106317953</v>
      </c>
      <c r="F12" s="48">
        <f t="shared" si="2"/>
        <v>19.577824599183426</v>
      </c>
      <c r="G12" s="49">
        <v>0</v>
      </c>
      <c r="H12" s="47">
        <f t="shared" si="3"/>
        <v>19.577824599183426</v>
      </c>
      <c r="I12" s="47">
        <v>0</v>
      </c>
      <c r="J12" s="47">
        <v>0</v>
      </c>
      <c r="K12" s="50">
        <v>0</v>
      </c>
      <c r="L12" s="48">
        <v>0</v>
      </c>
      <c r="M12" s="49">
        <v>0</v>
      </c>
      <c r="N12" s="51">
        <v>0.70589999999999997</v>
      </c>
      <c r="O12" s="52">
        <v>25.302932575968136</v>
      </c>
      <c r="P12" s="52">
        <v>4.0893628405605069</v>
      </c>
      <c r="Q12" s="52">
        <v>202.35189675803528</v>
      </c>
      <c r="R12" s="49">
        <v>0</v>
      </c>
      <c r="S12" s="52">
        <v>195.47154377879221</v>
      </c>
      <c r="T12" s="52">
        <v>0</v>
      </c>
      <c r="U12" s="52">
        <v>0</v>
      </c>
      <c r="V12" s="52">
        <v>27.603199173783423</v>
      </c>
      <c r="W12" s="53">
        <v>0.14121338912133893</v>
      </c>
      <c r="X12" s="53">
        <v>0.13500000000000001</v>
      </c>
      <c r="Y12" s="61">
        <f t="shared" si="4"/>
        <v>26.388658410136951</v>
      </c>
      <c r="Z12" s="61">
        <f t="shared" si="5"/>
        <v>29.392295416528643</v>
      </c>
      <c r="AA12" s="52">
        <f t="shared" si="6"/>
        <v>142.84020392149711</v>
      </c>
      <c r="AB12" s="52">
        <v>66.452146159108239</v>
      </c>
    </row>
    <row r="13" spans="1:28">
      <c r="A13" s="46" t="s">
        <v>11</v>
      </c>
      <c r="B13" s="46" t="s">
        <v>12</v>
      </c>
      <c r="C13" s="49">
        <v>357.03204620223647</v>
      </c>
      <c r="D13" s="47">
        <v>12.26808852168152</v>
      </c>
      <c r="E13" s="47">
        <v>30.404412719567368</v>
      </c>
      <c r="F13" s="48">
        <f t="shared" si="2"/>
        <v>42.672501241248888</v>
      </c>
      <c r="G13" s="49">
        <v>0</v>
      </c>
      <c r="H13" s="47">
        <f t="shared" si="3"/>
        <v>42.672501241248888</v>
      </c>
      <c r="I13" s="47">
        <v>6.1851612963477667</v>
      </c>
      <c r="J13" s="47">
        <v>0.33737243434624181</v>
      </c>
      <c r="K13" s="50">
        <v>0</v>
      </c>
      <c r="L13" s="48">
        <v>0</v>
      </c>
      <c r="M13" s="49">
        <v>3.4759584144764308</v>
      </c>
      <c r="N13" s="51">
        <v>0.4551</v>
      </c>
      <c r="O13" s="52">
        <v>0</v>
      </c>
      <c r="P13" s="52">
        <v>0</v>
      </c>
      <c r="Q13" s="52">
        <v>358.79047222367745</v>
      </c>
      <c r="R13" s="49">
        <v>0</v>
      </c>
      <c r="S13" s="52">
        <v>357.02182279513505</v>
      </c>
      <c r="T13" s="52">
        <v>0.51117035507006336</v>
      </c>
      <c r="U13" s="52">
        <v>1.2779258876751585</v>
      </c>
      <c r="V13" s="52">
        <v>27.347613996248391</v>
      </c>
      <c r="W13" s="53">
        <v>7.6599278391844688E-2</v>
      </c>
      <c r="X13" s="53">
        <v>7.6599278391844688E-2</v>
      </c>
      <c r="Y13" s="61">
        <f t="shared" si="4"/>
        <v>29.136710238993615</v>
      </c>
      <c r="Z13" s="61">
        <f t="shared" si="5"/>
        <v>0</v>
      </c>
      <c r="AA13" s="52">
        <f t="shared" si="6"/>
        <v>163.28554390899561</v>
      </c>
      <c r="AB13" s="52">
        <v>108.77705155890949</v>
      </c>
    </row>
    <row r="14" spans="1:28">
      <c r="A14" s="46" t="s">
        <v>13</v>
      </c>
      <c r="B14" s="46" t="s">
        <v>14</v>
      </c>
      <c r="C14" s="49">
        <v>2665.2115611140061</v>
      </c>
      <c r="D14" s="47">
        <v>0</v>
      </c>
      <c r="E14" s="47">
        <v>164.88310973139963</v>
      </c>
      <c r="F14" s="48">
        <f t="shared" si="2"/>
        <v>164.88310973139963</v>
      </c>
      <c r="G14" s="49">
        <v>0</v>
      </c>
      <c r="H14" s="47">
        <f t="shared" si="3"/>
        <v>164.88310973139963</v>
      </c>
      <c r="I14" s="47">
        <v>28.400624927692721</v>
      </c>
      <c r="J14" s="47">
        <v>2.1469154912942661</v>
      </c>
      <c r="K14" s="50">
        <v>24.168134387712595</v>
      </c>
      <c r="L14" s="48">
        <v>0</v>
      </c>
      <c r="M14" s="49">
        <v>81.787256811210142</v>
      </c>
      <c r="N14" s="51">
        <v>0.57350000000000001</v>
      </c>
      <c r="O14" s="52">
        <v>19.424473492662408</v>
      </c>
      <c r="P14" s="52">
        <v>9.7122367463312038</v>
      </c>
      <c r="Q14" s="52">
        <v>2639.520139068185</v>
      </c>
      <c r="R14" s="49">
        <v>133.26</v>
      </c>
      <c r="S14" s="52">
        <v>2665.2217845211076</v>
      </c>
      <c r="T14" s="52">
        <v>35.781924854904439</v>
      </c>
      <c r="U14" s="52">
        <v>34.759584144764311</v>
      </c>
      <c r="V14" s="52">
        <v>407.91394334591058</v>
      </c>
      <c r="W14" s="53">
        <v>0.15305065631496981</v>
      </c>
      <c r="X14" s="53">
        <v>0.13500000000000001</v>
      </c>
      <c r="Y14" s="61">
        <f t="shared" si="4"/>
        <v>430.34644991001829</v>
      </c>
      <c r="Z14" s="61">
        <f t="shared" si="5"/>
        <v>29.136710238993611</v>
      </c>
      <c r="AA14" s="52">
        <f t="shared" si="6"/>
        <v>1513.7647997556041</v>
      </c>
      <c r="AB14" s="52">
        <v>771.41740624333397</v>
      </c>
    </row>
    <row r="15" spans="1:28">
      <c r="A15" s="46" t="s">
        <v>15</v>
      </c>
      <c r="B15" s="46" t="s">
        <v>16</v>
      </c>
      <c r="C15" s="49">
        <v>631.59186731746877</v>
      </c>
      <c r="D15" s="47">
        <v>3.169256201434393</v>
      </c>
      <c r="E15" s="47">
        <v>54.511206664671555</v>
      </c>
      <c r="F15" s="48">
        <f t="shared" si="2"/>
        <v>57.680462866105948</v>
      </c>
      <c r="G15" s="49">
        <v>0</v>
      </c>
      <c r="H15" s="47">
        <f t="shared" si="3"/>
        <v>57.680462866105948</v>
      </c>
      <c r="I15" s="47">
        <v>5.7251079767847095</v>
      </c>
      <c r="J15" s="47">
        <v>0.38848946985324817</v>
      </c>
      <c r="K15" s="50">
        <v>0</v>
      </c>
      <c r="L15" s="48">
        <v>0</v>
      </c>
      <c r="M15" s="49">
        <v>0</v>
      </c>
      <c r="N15" s="51">
        <v>0.31240000000000001</v>
      </c>
      <c r="O15" s="52">
        <v>0</v>
      </c>
      <c r="P15" s="52">
        <v>0</v>
      </c>
      <c r="Q15" s="52">
        <v>653.64375643519145</v>
      </c>
      <c r="R15" s="49">
        <v>31.58</v>
      </c>
      <c r="S15" s="52">
        <v>632.27683559326272</v>
      </c>
      <c r="T15" s="52">
        <v>2.8114369528853485</v>
      </c>
      <c r="U15" s="52">
        <v>4.3449480180955389</v>
      </c>
      <c r="V15" s="52">
        <v>88.176886249585934</v>
      </c>
      <c r="W15" s="53">
        <v>0.13945930213756752</v>
      </c>
      <c r="X15" s="53">
        <v>0.13500000000000001</v>
      </c>
      <c r="Y15" s="61">
        <f t="shared" si="4"/>
        <v>92.513757776071373</v>
      </c>
      <c r="Z15" s="61">
        <f t="shared" si="5"/>
        <v>0</v>
      </c>
      <c r="AA15" s="52">
        <f t="shared" si="6"/>
        <v>204.19830951035382</v>
      </c>
      <c r="AB15" s="52">
        <v>187.29281809767122</v>
      </c>
    </row>
    <row r="16" spans="1:28">
      <c r="A16" s="46" t="s">
        <v>17</v>
      </c>
      <c r="B16" s="46" t="s">
        <v>18</v>
      </c>
      <c r="C16" s="49">
        <v>19276.142079028181</v>
      </c>
      <c r="D16" s="47">
        <v>175.0042827617869</v>
      </c>
      <c r="E16" s="47">
        <v>848.15429994645194</v>
      </c>
      <c r="F16" s="48">
        <f t="shared" si="2"/>
        <v>1023.1585827082388</v>
      </c>
      <c r="G16" s="49">
        <v>478.51679278818773</v>
      </c>
      <c r="H16" s="47">
        <f t="shared" si="3"/>
        <v>1501.6753754964266</v>
      </c>
      <c r="I16" s="47">
        <v>393.37625844771793</v>
      </c>
      <c r="J16" s="47">
        <v>17.471802736294766</v>
      </c>
      <c r="K16" s="50">
        <v>34.964052286792338</v>
      </c>
      <c r="L16" s="48">
        <v>0</v>
      </c>
      <c r="M16" s="49">
        <v>353.55608778776008</v>
      </c>
      <c r="N16" s="51">
        <v>0.58450000000000002</v>
      </c>
      <c r="O16" s="52">
        <v>2788.1787017296606</v>
      </c>
      <c r="P16" s="52">
        <v>656.5983210874964</v>
      </c>
      <c r="Q16" s="52">
        <v>19039.34752374552</v>
      </c>
      <c r="R16" s="49">
        <v>963.81</v>
      </c>
      <c r="S16" s="52">
        <v>18995.121064624858</v>
      </c>
      <c r="T16" s="52">
        <v>126.25907770230565</v>
      </c>
      <c r="U16" s="52">
        <v>230.7934153141336</v>
      </c>
      <c r="V16" s="52">
        <v>2185.7644382795911</v>
      </c>
      <c r="W16" s="53">
        <v>0.11506978191100876</v>
      </c>
      <c r="X16" s="53">
        <v>0.11506978191100876</v>
      </c>
      <c r="Y16" s="61">
        <f t="shared" si="4"/>
        <v>2542.8169312960304</v>
      </c>
      <c r="Z16" s="61">
        <f t="shared" si="5"/>
        <v>3444.7770228171571</v>
      </c>
      <c r="AA16" s="52">
        <f t="shared" si="6"/>
        <v>11128.498627629257</v>
      </c>
      <c r="AB16" s="52">
        <v>5729.5551588738199</v>
      </c>
    </row>
    <row r="17" spans="1:28">
      <c r="A17" s="46" t="s">
        <v>19</v>
      </c>
      <c r="B17" s="46" t="s">
        <v>20</v>
      </c>
      <c r="C17" s="49">
        <v>120.2272675124789</v>
      </c>
      <c r="D17" s="47">
        <v>0</v>
      </c>
      <c r="E17" s="47">
        <v>0</v>
      </c>
      <c r="F17" s="48">
        <f t="shared" si="2"/>
        <v>0</v>
      </c>
      <c r="G17" s="49">
        <v>0</v>
      </c>
      <c r="H17" s="47">
        <f t="shared" si="3"/>
        <v>0</v>
      </c>
      <c r="I17" s="47">
        <v>0</v>
      </c>
      <c r="J17" s="47">
        <v>0</v>
      </c>
      <c r="K17" s="50">
        <v>0</v>
      </c>
      <c r="L17" s="48">
        <v>0</v>
      </c>
      <c r="M17" s="49">
        <v>0</v>
      </c>
      <c r="N17" s="51">
        <v>0.73109999999999997</v>
      </c>
      <c r="O17" s="52">
        <v>28.881125061458579</v>
      </c>
      <c r="P17" s="52">
        <v>4.6005331956305699</v>
      </c>
      <c r="Q17" s="52">
        <v>117.97811795017063</v>
      </c>
      <c r="R17" s="49">
        <v>0</v>
      </c>
      <c r="S17" s="52">
        <v>120.2272675124789</v>
      </c>
      <c r="T17" s="52">
        <v>1.0223407101401267</v>
      </c>
      <c r="U17" s="52">
        <v>0.51117035507006336</v>
      </c>
      <c r="V17" s="52">
        <v>18.40213278252228</v>
      </c>
      <c r="W17" s="53">
        <v>0.15306122448979589</v>
      </c>
      <c r="X17" s="53">
        <v>0.13500000000000001</v>
      </c>
      <c r="Y17" s="61">
        <f t="shared" si="4"/>
        <v>17.76419217939484</v>
      </c>
      <c r="Z17" s="61">
        <f t="shared" si="5"/>
        <v>33.481658257089151</v>
      </c>
      <c r="AA17" s="52">
        <f t="shared" si="6"/>
        <v>86.253802033369738</v>
      </c>
      <c r="AB17" s="52">
        <v>50.299162938894241</v>
      </c>
    </row>
    <row r="18" spans="1:28">
      <c r="A18" s="46" t="s">
        <v>21</v>
      </c>
      <c r="B18" s="46" t="s">
        <v>22</v>
      </c>
      <c r="C18" s="49">
        <v>1400.8316878482044</v>
      </c>
      <c r="D18" s="47">
        <v>0</v>
      </c>
      <c r="E18" s="47">
        <v>80.764916101070014</v>
      </c>
      <c r="F18" s="48">
        <f t="shared" si="2"/>
        <v>80.764916101070014</v>
      </c>
      <c r="G18" s="49">
        <v>0</v>
      </c>
      <c r="H18" s="47">
        <f t="shared" si="3"/>
        <v>80.764916101070014</v>
      </c>
      <c r="I18" s="47">
        <v>30.465753162175776</v>
      </c>
      <c r="J18" s="47">
        <v>0.82809597521350276</v>
      </c>
      <c r="K18" s="50">
        <v>2.4536177043363039</v>
      </c>
      <c r="L18" s="48">
        <v>0</v>
      </c>
      <c r="M18" s="49">
        <v>0</v>
      </c>
      <c r="N18" s="51">
        <v>0.70530000000000004</v>
      </c>
      <c r="O18" s="52">
        <v>351.42961911066857</v>
      </c>
      <c r="P18" s="52">
        <v>37.826606275184687</v>
      </c>
      <c r="Q18" s="52">
        <v>1415.4204897819041</v>
      </c>
      <c r="R18" s="49">
        <v>70.040000000000006</v>
      </c>
      <c r="S18" s="52">
        <v>1410.0736478678712</v>
      </c>
      <c r="T18" s="52">
        <v>19.935643847732472</v>
      </c>
      <c r="U18" s="52">
        <v>7.9231405035859819</v>
      </c>
      <c r="V18" s="52">
        <v>195.26707563676422</v>
      </c>
      <c r="W18" s="53">
        <v>0.13848005452199005</v>
      </c>
      <c r="X18" s="53">
        <v>0.13500000000000001</v>
      </c>
      <c r="Y18" s="61">
        <f t="shared" si="4"/>
        <v>218.21872681348108</v>
      </c>
      <c r="Z18" s="61">
        <f t="shared" si="5"/>
        <v>389.25622538585327</v>
      </c>
      <c r="AA18" s="52">
        <f t="shared" si="6"/>
        <v>998.29607144317697</v>
      </c>
      <c r="AB18" s="52">
        <v>430.60990711102136</v>
      </c>
    </row>
    <row r="19" spans="1:28">
      <c r="A19" s="46" t="s">
        <v>23</v>
      </c>
      <c r="B19" s="46" t="s">
        <v>24</v>
      </c>
      <c r="C19" s="49">
        <v>880.09222373122941</v>
      </c>
      <c r="D19" s="47">
        <v>5.3161716927286591</v>
      </c>
      <c r="E19" s="47">
        <v>70.725530327493971</v>
      </c>
      <c r="F19" s="48">
        <f t="shared" si="2"/>
        <v>76.04170202022263</v>
      </c>
      <c r="G19" s="49">
        <v>0</v>
      </c>
      <c r="H19" s="47">
        <f t="shared" si="3"/>
        <v>76.04170202022263</v>
      </c>
      <c r="I19" s="47">
        <v>10.836811527485343</v>
      </c>
      <c r="J19" s="47">
        <v>0.17379792072382155</v>
      </c>
      <c r="K19" s="50">
        <v>0</v>
      </c>
      <c r="L19" s="48">
        <v>0</v>
      </c>
      <c r="M19" s="49">
        <v>6.481640102288404</v>
      </c>
      <c r="N19" s="51">
        <v>0.72050000000000003</v>
      </c>
      <c r="O19" s="52">
        <v>165.3636098651655</v>
      </c>
      <c r="P19" s="52">
        <v>29.647880594063675</v>
      </c>
      <c r="Q19" s="52">
        <v>885.23459750323434</v>
      </c>
      <c r="R19" s="49">
        <v>44</v>
      </c>
      <c r="S19" s="52">
        <v>902.85975134605007</v>
      </c>
      <c r="T19" s="52">
        <v>7.4119701485159188</v>
      </c>
      <c r="U19" s="52">
        <v>8.1787256811210138</v>
      </c>
      <c r="V19" s="52">
        <v>125.23673699216552</v>
      </c>
      <c r="W19" s="53">
        <v>0.13871117502519448</v>
      </c>
      <c r="X19" s="53">
        <v>0.13500000000000001</v>
      </c>
      <c r="Y19" s="61">
        <f t="shared" si="4"/>
        <v>137.47676226135371</v>
      </c>
      <c r="Z19" s="61">
        <f t="shared" si="5"/>
        <v>195.01149045922918</v>
      </c>
      <c r="AA19" s="52">
        <f t="shared" si="6"/>
        <v>637.81152750108038</v>
      </c>
      <c r="AB19" s="52">
        <v>260.90134922776031</v>
      </c>
    </row>
    <row r="20" spans="1:28">
      <c r="A20" s="46" t="s">
        <v>25</v>
      </c>
      <c r="B20" s="46" t="s">
        <v>26</v>
      </c>
      <c r="C20" s="49">
        <v>2675.6598831716387</v>
      </c>
      <c r="D20" s="47">
        <v>25.129134655244314</v>
      </c>
      <c r="E20" s="47">
        <v>192.8441281537321</v>
      </c>
      <c r="F20" s="48">
        <f t="shared" si="2"/>
        <v>217.97326280897641</v>
      </c>
      <c r="G20" s="49">
        <v>0</v>
      </c>
      <c r="H20" s="47">
        <f t="shared" si="3"/>
        <v>217.97326280897641</v>
      </c>
      <c r="I20" s="47">
        <v>80.386650038318166</v>
      </c>
      <c r="J20" s="47">
        <v>7.5039808124285301</v>
      </c>
      <c r="K20" s="50">
        <v>4.0893628405605069</v>
      </c>
      <c r="L20" s="48">
        <v>0</v>
      </c>
      <c r="M20" s="49">
        <v>0</v>
      </c>
      <c r="N20" s="51">
        <v>0.68530000000000002</v>
      </c>
      <c r="O20" s="52">
        <v>620.81639623259196</v>
      </c>
      <c r="P20" s="52">
        <v>136.2268996261719</v>
      </c>
      <c r="Q20" s="52">
        <v>2682.1006296455207</v>
      </c>
      <c r="R20" s="49">
        <v>133.78</v>
      </c>
      <c r="S20" s="52">
        <v>2678.8495861872752</v>
      </c>
      <c r="T20" s="52">
        <v>15.590695829636932</v>
      </c>
      <c r="U20" s="52">
        <v>15.590695829636932</v>
      </c>
      <c r="V20" s="52">
        <v>348.87376733531823</v>
      </c>
      <c r="W20" s="53">
        <v>0.13023268239254135</v>
      </c>
      <c r="X20" s="53">
        <v>0.13023268239254135</v>
      </c>
      <c r="Y20" s="61">
        <f t="shared" si="4"/>
        <v>380.05515899459209</v>
      </c>
      <c r="Z20" s="61">
        <f t="shared" si="5"/>
        <v>757.04329585876383</v>
      </c>
      <c r="AA20" s="52">
        <f t="shared" si="6"/>
        <v>1838.0435614960754</v>
      </c>
      <c r="AB20" s="52">
        <v>744.19247313230244</v>
      </c>
    </row>
    <row r="21" spans="1:28">
      <c r="A21" s="46" t="s">
        <v>27</v>
      </c>
      <c r="B21" s="46" t="s">
        <v>28</v>
      </c>
      <c r="C21" s="49">
        <v>13984.86438259143</v>
      </c>
      <c r="D21" s="47">
        <v>76.348404233264674</v>
      </c>
      <c r="E21" s="47">
        <v>421.64397908309246</v>
      </c>
      <c r="F21" s="48">
        <f t="shared" si="2"/>
        <v>497.99238331635712</v>
      </c>
      <c r="G21" s="49">
        <v>0</v>
      </c>
      <c r="H21" s="47">
        <f t="shared" si="3"/>
        <v>497.99238331635712</v>
      </c>
      <c r="I21" s="47">
        <v>270.94073500133635</v>
      </c>
      <c r="J21" s="47">
        <v>18.524813667739096</v>
      </c>
      <c r="K21" s="50">
        <v>26.764879791468516</v>
      </c>
      <c r="L21" s="48">
        <v>0</v>
      </c>
      <c r="M21" s="49">
        <v>562.24649694866412</v>
      </c>
      <c r="N21" s="51">
        <v>0.38919999999999999</v>
      </c>
      <c r="O21" s="52">
        <v>749.63132571024789</v>
      </c>
      <c r="P21" s="52">
        <v>158.20722489418461</v>
      </c>
      <c r="Q21" s="52">
        <v>13807.171343761975</v>
      </c>
      <c r="R21" s="49">
        <v>699.24</v>
      </c>
      <c r="S21" s="52">
        <v>14093.028029724253</v>
      </c>
      <c r="T21" s="52">
        <v>91.755078735076367</v>
      </c>
      <c r="U21" s="52">
        <v>135.71572927110182</v>
      </c>
      <c r="V21" s="52">
        <v>1541.1786205362409</v>
      </c>
      <c r="W21" s="53">
        <v>0.10935752183886034</v>
      </c>
      <c r="X21" s="53">
        <v>0.10935752183886034</v>
      </c>
      <c r="Y21" s="61">
        <f t="shared" si="4"/>
        <v>1768.6494285424192</v>
      </c>
      <c r="Z21" s="61">
        <f t="shared" si="5"/>
        <v>907.8385506044325</v>
      </c>
      <c r="AA21" s="52">
        <f t="shared" si="6"/>
        <v>5373.7510869921607</v>
      </c>
      <c r="AB21" s="52">
        <v>3938.485798558027</v>
      </c>
    </row>
    <row r="22" spans="1:28">
      <c r="A22" s="46" t="s">
        <v>29</v>
      </c>
      <c r="B22" s="46" t="s">
        <v>30</v>
      </c>
      <c r="C22" s="49">
        <v>635.74257060063792</v>
      </c>
      <c r="D22" s="47">
        <v>4.51874593881936</v>
      </c>
      <c r="E22" s="47">
        <v>41.711500973717165</v>
      </c>
      <c r="F22" s="48">
        <f t="shared" si="2"/>
        <v>46.230246912536522</v>
      </c>
      <c r="G22" s="49">
        <v>0</v>
      </c>
      <c r="H22" s="47">
        <f t="shared" si="3"/>
        <v>46.230246912536522</v>
      </c>
      <c r="I22" s="47">
        <v>1.4823940297031837</v>
      </c>
      <c r="J22" s="47">
        <v>0.48050013376585954</v>
      </c>
      <c r="K22" s="50">
        <v>0</v>
      </c>
      <c r="L22" s="48">
        <v>0</v>
      </c>
      <c r="M22" s="49">
        <v>0</v>
      </c>
      <c r="N22" s="51">
        <v>0.70520000000000005</v>
      </c>
      <c r="O22" s="52">
        <v>236.41628921990429</v>
      </c>
      <c r="P22" s="52">
        <v>44.471820891095511</v>
      </c>
      <c r="Q22" s="52">
        <v>618.6899275555005</v>
      </c>
      <c r="R22" s="49">
        <v>31.79</v>
      </c>
      <c r="S22" s="52">
        <v>636.06971962788259</v>
      </c>
      <c r="T22" s="52">
        <v>0</v>
      </c>
      <c r="U22" s="52">
        <v>8.1787256811210138</v>
      </c>
      <c r="V22" s="52">
        <v>75.142042195299311</v>
      </c>
      <c r="W22" s="53">
        <v>0.11813491489464295</v>
      </c>
      <c r="X22" s="53">
        <v>0.11813491489464295</v>
      </c>
      <c r="Y22" s="61">
        <f t="shared" si="4"/>
        <v>83.320767876420319</v>
      </c>
      <c r="Z22" s="61">
        <f t="shared" si="5"/>
        <v>280.88811011099978</v>
      </c>
      <c r="AA22" s="52">
        <f t="shared" si="6"/>
        <v>436.30013691213901</v>
      </c>
      <c r="AB22" s="52">
        <v>157.84940564563558</v>
      </c>
    </row>
    <row r="23" spans="1:28">
      <c r="A23" s="46" t="s">
        <v>31</v>
      </c>
      <c r="B23" s="46" t="s">
        <v>32</v>
      </c>
      <c r="C23" s="49">
        <v>9.5</v>
      </c>
      <c r="D23" s="47">
        <v>0</v>
      </c>
      <c r="E23" s="47">
        <v>0</v>
      </c>
      <c r="F23" s="48">
        <f t="shared" si="2"/>
        <v>0</v>
      </c>
      <c r="G23" s="49">
        <v>0</v>
      </c>
      <c r="H23" s="47">
        <f t="shared" si="3"/>
        <v>0</v>
      </c>
      <c r="I23" s="47">
        <v>0</v>
      </c>
      <c r="J23" s="47">
        <v>0</v>
      </c>
      <c r="K23" s="50">
        <v>0</v>
      </c>
      <c r="L23" s="48">
        <v>0</v>
      </c>
      <c r="M23" s="49">
        <v>0</v>
      </c>
      <c r="N23" s="51">
        <v>0</v>
      </c>
      <c r="O23" s="52">
        <v>0</v>
      </c>
      <c r="P23" s="52">
        <v>0</v>
      </c>
      <c r="Q23" s="52">
        <v>6.4</v>
      </c>
      <c r="R23" s="49">
        <v>0</v>
      </c>
      <c r="S23" s="52">
        <v>9.5</v>
      </c>
      <c r="T23" s="52">
        <v>0</v>
      </c>
      <c r="U23" s="52">
        <v>0</v>
      </c>
      <c r="V23" s="52">
        <v>0</v>
      </c>
      <c r="W23" s="53">
        <v>0</v>
      </c>
      <c r="X23" s="53">
        <v>0</v>
      </c>
      <c r="Y23" s="61">
        <f t="shared" si="4"/>
        <v>0</v>
      </c>
      <c r="Z23" s="61">
        <f t="shared" si="5"/>
        <v>0</v>
      </c>
      <c r="AA23" s="52">
        <f t="shared" si="6"/>
        <v>0</v>
      </c>
      <c r="AB23" s="52">
        <v>3.5</v>
      </c>
    </row>
    <row r="24" spans="1:28">
      <c r="A24" s="46" t="s">
        <v>33</v>
      </c>
      <c r="B24" s="46" t="s">
        <v>34</v>
      </c>
      <c r="C24" s="49">
        <v>312.38642739041705</v>
      </c>
      <c r="D24" s="47">
        <v>0</v>
      </c>
      <c r="E24" s="47">
        <v>0.44982991246165577</v>
      </c>
      <c r="F24" s="48">
        <f t="shared" si="2"/>
        <v>0.44982991246165577</v>
      </c>
      <c r="G24" s="49">
        <v>0</v>
      </c>
      <c r="H24" s="47">
        <f t="shared" si="3"/>
        <v>0.44982991246165577</v>
      </c>
      <c r="I24" s="47">
        <v>14.793270075727634</v>
      </c>
      <c r="J24" s="47">
        <v>2.9852348736091701</v>
      </c>
      <c r="K24" s="50">
        <v>0</v>
      </c>
      <c r="L24" s="48">
        <v>0</v>
      </c>
      <c r="M24" s="49">
        <v>0</v>
      </c>
      <c r="N24" s="51">
        <v>0.60819999999999996</v>
      </c>
      <c r="O24" s="52">
        <v>43.960650536025447</v>
      </c>
      <c r="P24" s="52">
        <v>10.4789922789363</v>
      </c>
      <c r="Q24" s="52">
        <v>317.57991819792898</v>
      </c>
      <c r="R24" s="49">
        <v>15.62</v>
      </c>
      <c r="S24" s="52">
        <v>322.52804723500714</v>
      </c>
      <c r="T24" s="52">
        <v>1.7890962427452217</v>
      </c>
      <c r="U24" s="52">
        <v>3.8337776630254754</v>
      </c>
      <c r="V24" s="52">
        <v>34.759584144764311</v>
      </c>
      <c r="W24" s="53">
        <v>0.1077722835045011</v>
      </c>
      <c r="X24" s="53">
        <v>0.1077722835045011</v>
      </c>
      <c r="Y24" s="61">
        <f t="shared" si="4"/>
        <v>40.382458050535007</v>
      </c>
      <c r="Z24" s="61">
        <f t="shared" si="5"/>
        <v>54.439642814961744</v>
      </c>
      <c r="AA24" s="52">
        <f t="shared" si="6"/>
        <v>193.15210624798038</v>
      </c>
      <c r="AB24" s="52">
        <v>98.758112599536233</v>
      </c>
    </row>
    <row r="25" spans="1:28">
      <c r="A25" s="46" t="s">
        <v>35</v>
      </c>
      <c r="B25" s="46" t="s">
        <v>36</v>
      </c>
      <c r="C25" s="49">
        <v>1409.8691797258432</v>
      </c>
      <c r="D25" s="47">
        <v>3.0670221304203802E-2</v>
      </c>
      <c r="E25" s="47">
        <v>111.60893532599763</v>
      </c>
      <c r="F25" s="48">
        <f t="shared" si="2"/>
        <v>111.63960554730184</v>
      </c>
      <c r="G25" s="49">
        <v>0</v>
      </c>
      <c r="H25" s="47">
        <f t="shared" si="3"/>
        <v>111.63960554730184</v>
      </c>
      <c r="I25" s="47">
        <v>27.930348201028263</v>
      </c>
      <c r="J25" s="47">
        <v>3.2408200511442016</v>
      </c>
      <c r="K25" s="50">
        <v>0</v>
      </c>
      <c r="L25" s="48">
        <v>0</v>
      </c>
      <c r="M25" s="49">
        <v>0</v>
      </c>
      <c r="N25" s="51">
        <v>0.61150000000000004</v>
      </c>
      <c r="O25" s="52">
        <v>393.34558822641372</v>
      </c>
      <c r="P25" s="52">
        <v>92.777419445216495</v>
      </c>
      <c r="Q25" s="52">
        <v>1434.3542397336992</v>
      </c>
      <c r="R25" s="49">
        <v>70.489999999999995</v>
      </c>
      <c r="S25" s="52">
        <v>1421.0433636876749</v>
      </c>
      <c r="T25" s="52">
        <v>4.6005331956305699</v>
      </c>
      <c r="U25" s="52">
        <v>12.26808852168152</v>
      </c>
      <c r="V25" s="52">
        <v>132.64870714068144</v>
      </c>
      <c r="W25" s="53">
        <v>9.3345995294930165E-2</v>
      </c>
      <c r="X25" s="53">
        <v>9.3345995294930165E-2</v>
      </c>
      <c r="Y25" s="61">
        <f t="shared" si="4"/>
        <v>149.51732885799353</v>
      </c>
      <c r="Z25" s="61">
        <f t="shared" si="5"/>
        <v>486.12300767163021</v>
      </c>
      <c r="AA25" s="52">
        <f t="shared" si="6"/>
        <v>877.10761759715706</v>
      </c>
      <c r="AB25" s="52">
        <v>385.83138400688381</v>
      </c>
    </row>
    <row r="26" spans="1:28">
      <c r="A26" s="46" t="s">
        <v>37</v>
      </c>
      <c r="B26" s="46" t="s">
        <v>38</v>
      </c>
      <c r="C26" s="49">
        <v>1616.6171415374811</v>
      </c>
      <c r="D26" s="47">
        <v>50.380950195705445</v>
      </c>
      <c r="E26" s="47">
        <v>118.32571379161826</v>
      </c>
      <c r="F26" s="48">
        <f t="shared" si="2"/>
        <v>168.70666398732371</v>
      </c>
      <c r="G26" s="49">
        <v>0</v>
      </c>
      <c r="H26" s="47">
        <f t="shared" si="3"/>
        <v>168.70666398732371</v>
      </c>
      <c r="I26" s="47">
        <v>27.776997094507244</v>
      </c>
      <c r="J26" s="47">
        <v>3.5066286357806349</v>
      </c>
      <c r="K26" s="50">
        <v>0</v>
      </c>
      <c r="L26" s="48">
        <v>0</v>
      </c>
      <c r="M26" s="49">
        <v>0</v>
      </c>
      <c r="N26" s="51">
        <v>0.4365</v>
      </c>
      <c r="O26" s="52">
        <v>211.3689418214712</v>
      </c>
      <c r="P26" s="52">
        <v>83.831938231490398</v>
      </c>
      <c r="Q26" s="52">
        <v>1629.2941663432186</v>
      </c>
      <c r="R26" s="49">
        <v>80.83</v>
      </c>
      <c r="S26" s="52">
        <v>1626.3600485051163</v>
      </c>
      <c r="T26" s="52">
        <v>6.9007997934458558</v>
      </c>
      <c r="U26" s="52">
        <v>19.935643847732472</v>
      </c>
      <c r="V26" s="52">
        <v>200.37877918746483</v>
      </c>
      <c r="W26" s="53">
        <v>0.12320689958637684</v>
      </c>
      <c r="X26" s="53">
        <v>0.12320689958637684</v>
      </c>
      <c r="Y26" s="61">
        <f t="shared" si="4"/>
        <v>227.21522282864316</v>
      </c>
      <c r="Z26" s="61">
        <f t="shared" si="5"/>
        <v>295.20088005296157</v>
      </c>
      <c r="AA26" s="52">
        <f t="shared" si="6"/>
        <v>711.18690360881499</v>
      </c>
      <c r="AB26" s="52">
        <v>475.60312176428835</v>
      </c>
    </row>
    <row r="27" spans="1:28">
      <c r="A27" s="46" t="s">
        <v>39</v>
      </c>
      <c r="B27" s="46" t="s">
        <v>40</v>
      </c>
      <c r="C27" s="49">
        <v>1334.3897650961976</v>
      </c>
      <c r="D27" s="47">
        <v>44.4104804484871</v>
      </c>
      <c r="E27" s="47">
        <v>101.6411134021314</v>
      </c>
      <c r="F27" s="48">
        <f t="shared" si="2"/>
        <v>146.0515938506185</v>
      </c>
      <c r="G27" s="49">
        <v>0</v>
      </c>
      <c r="H27" s="47">
        <f t="shared" si="3"/>
        <v>146.0515938506185</v>
      </c>
      <c r="I27" s="47">
        <v>45.320363680511818</v>
      </c>
      <c r="J27" s="47">
        <v>3.5986392996932461</v>
      </c>
      <c r="K27" s="50">
        <v>0</v>
      </c>
      <c r="L27" s="48">
        <v>0</v>
      </c>
      <c r="M27" s="49">
        <v>32.551328210861634</v>
      </c>
      <c r="N27" s="51">
        <v>0.40339999999999998</v>
      </c>
      <c r="O27" s="52">
        <v>175.0758466114967</v>
      </c>
      <c r="P27" s="52">
        <v>57.251079767847095</v>
      </c>
      <c r="Q27" s="52">
        <v>1330.658221504186</v>
      </c>
      <c r="R27" s="49">
        <v>66.72</v>
      </c>
      <c r="S27" s="52">
        <v>1337.2012020490829</v>
      </c>
      <c r="T27" s="52">
        <v>5.1117035507006339</v>
      </c>
      <c r="U27" s="52">
        <v>12.779258876751584</v>
      </c>
      <c r="V27" s="52">
        <v>130.85961089793622</v>
      </c>
      <c r="W27" s="53">
        <v>9.7860823559993274E-2</v>
      </c>
      <c r="X27" s="53">
        <v>9.7860823559993274E-2</v>
      </c>
      <c r="Y27" s="61">
        <f t="shared" si="4"/>
        <v>148.75057332538844</v>
      </c>
      <c r="Z27" s="61">
        <f t="shared" si="5"/>
        <v>232.3269263793438</v>
      </c>
      <c r="AA27" s="52">
        <f t="shared" si="6"/>
        <v>536.78752655478866</v>
      </c>
      <c r="AB27" s="52">
        <v>353.05514083979136</v>
      </c>
    </row>
    <row r="28" spans="1:28">
      <c r="A28" s="46" t="s">
        <v>41</v>
      </c>
      <c r="B28" s="46" t="s">
        <v>42</v>
      </c>
      <c r="C28" s="49">
        <v>7845.4630564295358</v>
      </c>
      <c r="D28" s="47">
        <v>49.675535105708761</v>
      </c>
      <c r="E28" s="47">
        <v>428.6470129475523</v>
      </c>
      <c r="F28" s="48">
        <f t="shared" si="2"/>
        <v>478.32254805326107</v>
      </c>
      <c r="G28" s="49">
        <v>196.90282077298841</v>
      </c>
      <c r="H28" s="47">
        <f t="shared" si="3"/>
        <v>675.22536882624945</v>
      </c>
      <c r="I28" s="47">
        <v>234.49428868484088</v>
      </c>
      <c r="J28" s="47">
        <v>17.410462293686358</v>
      </c>
      <c r="K28" s="50">
        <v>75.755446621383385</v>
      </c>
      <c r="L28" s="48">
        <v>0</v>
      </c>
      <c r="M28" s="49">
        <v>305.99679795204133</v>
      </c>
      <c r="N28" s="51">
        <v>0.58699999999999997</v>
      </c>
      <c r="O28" s="52">
        <v>1827.6896045530116</v>
      </c>
      <c r="P28" s="52">
        <v>357.81924854904435</v>
      </c>
      <c r="Q28" s="52">
        <v>7832.6326805172766</v>
      </c>
      <c r="R28" s="49">
        <v>392.27</v>
      </c>
      <c r="S28" s="52">
        <v>7773.3164725149472</v>
      </c>
      <c r="T28" s="52">
        <v>50.094694796866207</v>
      </c>
      <c r="U28" s="52">
        <v>89.710397314796126</v>
      </c>
      <c r="V28" s="52">
        <v>897.35955832549621</v>
      </c>
      <c r="W28" s="53">
        <v>0.11544101690679888</v>
      </c>
      <c r="X28" s="53">
        <v>0.11544101690679888</v>
      </c>
      <c r="Y28" s="61">
        <f t="shared" si="4"/>
        <v>1037.1646504371586</v>
      </c>
      <c r="Z28" s="61">
        <f t="shared" si="5"/>
        <v>2185.508853102056</v>
      </c>
      <c r="AA28" s="52">
        <f t="shared" si="6"/>
        <v>4597.755383463641</v>
      </c>
      <c r="AB28" s="52">
        <v>2142.5296496477649</v>
      </c>
    </row>
    <row r="29" spans="1:28">
      <c r="A29" s="46" t="s">
        <v>43</v>
      </c>
      <c r="B29" s="46" t="s">
        <v>44</v>
      </c>
      <c r="C29" s="49">
        <v>3748.4837775784836</v>
      </c>
      <c r="D29" s="47">
        <v>53.120823298880985</v>
      </c>
      <c r="E29" s="47">
        <v>205.22467415352904</v>
      </c>
      <c r="F29" s="48">
        <f t="shared" si="2"/>
        <v>258.34549745241003</v>
      </c>
      <c r="G29" s="49">
        <v>0</v>
      </c>
      <c r="H29" s="47">
        <f t="shared" si="3"/>
        <v>258.34549745241003</v>
      </c>
      <c r="I29" s="47">
        <v>138.32269808195915</v>
      </c>
      <c r="J29" s="47">
        <v>9.4566515687961719</v>
      </c>
      <c r="K29" s="50">
        <v>0</v>
      </c>
      <c r="L29" s="48">
        <v>0</v>
      </c>
      <c r="M29" s="49">
        <v>12.472556663709545</v>
      </c>
      <c r="N29" s="51">
        <v>0.52</v>
      </c>
      <c r="O29" s="52">
        <v>53.161716927286591</v>
      </c>
      <c r="P29" s="52">
        <v>16.101866184706996</v>
      </c>
      <c r="Q29" s="52">
        <v>3813.6171042215124</v>
      </c>
      <c r="R29" s="49">
        <v>187.42</v>
      </c>
      <c r="S29" s="52">
        <v>3748.4735541713835</v>
      </c>
      <c r="T29" s="52">
        <v>16.101866184706996</v>
      </c>
      <c r="U29" s="52">
        <v>49.583524441796143</v>
      </c>
      <c r="V29" s="52">
        <v>549.50813170031813</v>
      </c>
      <c r="W29" s="53">
        <v>0.14659517367777972</v>
      </c>
      <c r="X29" s="53">
        <v>0.13500000000000001</v>
      </c>
      <c r="Y29" s="61">
        <f t="shared" si="4"/>
        <v>571.72932043963988</v>
      </c>
      <c r="Z29" s="61">
        <f t="shared" si="5"/>
        <v>69.263583111993583</v>
      </c>
      <c r="AA29" s="52">
        <f t="shared" si="6"/>
        <v>1983.0808941951866</v>
      </c>
      <c r="AB29" s="52">
        <v>1127.9791757189059</v>
      </c>
    </row>
    <row r="30" spans="1:28">
      <c r="A30" s="46" t="s">
        <v>45</v>
      </c>
      <c r="B30" s="46" t="s">
        <v>46</v>
      </c>
      <c r="C30" s="49">
        <v>376.7223282795353</v>
      </c>
      <c r="D30" s="47">
        <v>0</v>
      </c>
      <c r="E30" s="47">
        <v>0</v>
      </c>
      <c r="F30" s="48">
        <f t="shared" si="2"/>
        <v>0</v>
      </c>
      <c r="G30" s="49">
        <v>0</v>
      </c>
      <c r="H30" s="47">
        <f t="shared" si="3"/>
        <v>0</v>
      </c>
      <c r="I30" s="47">
        <v>4.3142777967913348</v>
      </c>
      <c r="J30" s="47">
        <v>0.87921301072050895</v>
      </c>
      <c r="K30" s="50">
        <v>0</v>
      </c>
      <c r="L30" s="48">
        <v>0</v>
      </c>
      <c r="M30" s="49">
        <v>127.52678018287941</v>
      </c>
      <c r="N30" s="51">
        <v>0.50149999999999995</v>
      </c>
      <c r="O30" s="52">
        <v>0</v>
      </c>
      <c r="P30" s="52">
        <v>0</v>
      </c>
      <c r="Q30" s="52">
        <v>359.02561058700974</v>
      </c>
      <c r="R30" s="49">
        <v>18.84</v>
      </c>
      <c r="S30" s="52">
        <v>376.7223282795353</v>
      </c>
      <c r="T30" s="52">
        <v>0</v>
      </c>
      <c r="U30" s="52">
        <v>1.0223407101401267</v>
      </c>
      <c r="V30" s="52">
        <v>38.337776630254751</v>
      </c>
      <c r="W30" s="53">
        <v>0.10176666938044451</v>
      </c>
      <c r="X30" s="53">
        <v>0.10176666938044451</v>
      </c>
      <c r="Y30" s="61">
        <f t="shared" si="4"/>
        <v>39.360117340394879</v>
      </c>
      <c r="Z30" s="61">
        <f t="shared" si="5"/>
        <v>0</v>
      </c>
      <c r="AA30" s="52">
        <f t="shared" si="6"/>
        <v>180.05134370938535</v>
      </c>
      <c r="AB30" s="52">
        <v>68.558168021996906</v>
      </c>
    </row>
    <row r="31" spans="1:28">
      <c r="A31" s="46" t="s">
        <v>47</v>
      </c>
      <c r="B31" s="46" t="s">
        <v>48</v>
      </c>
      <c r="C31" s="49">
        <v>2788.648978456325</v>
      </c>
      <c r="D31" s="47">
        <v>13.556237816458081</v>
      </c>
      <c r="E31" s="47">
        <v>238.48141745438738</v>
      </c>
      <c r="F31" s="48">
        <f t="shared" si="2"/>
        <v>252.03765527084548</v>
      </c>
      <c r="G31" s="49">
        <v>0</v>
      </c>
      <c r="H31" s="47">
        <f t="shared" si="3"/>
        <v>252.03765527084548</v>
      </c>
      <c r="I31" s="47">
        <v>62.49568761086595</v>
      </c>
      <c r="J31" s="47">
        <v>3.905341512735284</v>
      </c>
      <c r="K31" s="50">
        <v>0</v>
      </c>
      <c r="L31" s="48">
        <v>0</v>
      </c>
      <c r="M31" s="49">
        <v>99.003474369969865</v>
      </c>
      <c r="N31" s="51">
        <v>0.43640000000000001</v>
      </c>
      <c r="O31" s="52">
        <v>50.605865151936271</v>
      </c>
      <c r="P31" s="52">
        <v>24.53617704336304</v>
      </c>
      <c r="Q31" s="52">
        <v>2849.5498145593729</v>
      </c>
      <c r="R31" s="49">
        <v>139.43</v>
      </c>
      <c r="S31" s="52">
        <v>2788.648978456325</v>
      </c>
      <c r="T31" s="52">
        <v>10.990162634006362</v>
      </c>
      <c r="U31" s="52">
        <v>26.836443641178327</v>
      </c>
      <c r="V31" s="52">
        <v>401.52431390753475</v>
      </c>
      <c r="W31" s="53">
        <v>0.14398524769861898</v>
      </c>
      <c r="X31" s="53">
        <v>0.13500000000000001</v>
      </c>
      <c r="Y31" s="61">
        <f t="shared" si="4"/>
        <v>414.29421836678858</v>
      </c>
      <c r="Z31" s="61">
        <f t="shared" si="5"/>
        <v>75.142042195299311</v>
      </c>
      <c r="AA31" s="52">
        <f t="shared" si="6"/>
        <v>1243.5435390737102</v>
      </c>
      <c r="AB31" s="52">
        <v>782.83695197559928</v>
      </c>
    </row>
    <row r="32" spans="1:28">
      <c r="A32" s="46" t="s">
        <v>49</v>
      </c>
      <c r="B32" s="46" t="s">
        <v>50</v>
      </c>
      <c r="C32" s="49">
        <v>522.24230496088092</v>
      </c>
      <c r="D32" s="47">
        <v>0</v>
      </c>
      <c r="E32" s="47">
        <v>9.7020133392298025</v>
      </c>
      <c r="F32" s="48">
        <f t="shared" si="2"/>
        <v>9.7020133392298025</v>
      </c>
      <c r="G32" s="49">
        <v>0</v>
      </c>
      <c r="H32" s="47">
        <f t="shared" si="3"/>
        <v>9.7020133392298025</v>
      </c>
      <c r="I32" s="47">
        <v>8.3116299734392314</v>
      </c>
      <c r="J32" s="47">
        <v>0.9405534533289166</v>
      </c>
      <c r="K32" s="50">
        <v>0</v>
      </c>
      <c r="L32" s="48">
        <v>0</v>
      </c>
      <c r="M32" s="49">
        <v>5.7353313838861109</v>
      </c>
      <c r="N32" s="51">
        <v>0.72089999999999999</v>
      </c>
      <c r="O32" s="52">
        <v>0</v>
      </c>
      <c r="P32" s="52">
        <v>0</v>
      </c>
      <c r="Q32" s="52">
        <v>507.2752369644295</v>
      </c>
      <c r="R32" s="49">
        <v>0</v>
      </c>
      <c r="S32" s="52">
        <v>522.24230496088092</v>
      </c>
      <c r="T32" s="52">
        <v>4.3449480180955389</v>
      </c>
      <c r="U32" s="52">
        <v>11.245747811541394</v>
      </c>
      <c r="V32" s="52">
        <v>69.519168289528622</v>
      </c>
      <c r="W32" s="53">
        <v>0.13311669244171251</v>
      </c>
      <c r="X32" s="53">
        <v>0.13311669244171251</v>
      </c>
      <c r="Y32" s="61">
        <f t="shared" si="4"/>
        <v>85.10986411916555</v>
      </c>
      <c r="Z32" s="61">
        <f t="shared" si="5"/>
        <v>0</v>
      </c>
      <c r="AA32" s="52">
        <f t="shared" si="6"/>
        <v>365.6947183276572</v>
      </c>
      <c r="AB32" s="52">
        <v>188.83655256998281</v>
      </c>
    </row>
    <row r="33" spans="1:28">
      <c r="A33" s="46" t="s">
        <v>51</v>
      </c>
      <c r="B33" s="46" t="s">
        <v>52</v>
      </c>
      <c r="C33" s="49">
        <v>3317.9454343171728</v>
      </c>
      <c r="D33" s="47">
        <v>0</v>
      </c>
      <c r="E33" s="47">
        <v>37.54035087634545</v>
      </c>
      <c r="F33" s="48">
        <f t="shared" si="2"/>
        <v>37.54035087634545</v>
      </c>
      <c r="G33" s="49">
        <v>0</v>
      </c>
      <c r="H33" s="47">
        <f t="shared" si="3"/>
        <v>37.54035087634545</v>
      </c>
      <c r="I33" s="47">
        <v>112.35524404439994</v>
      </c>
      <c r="J33" s="47">
        <v>10.294970951111077</v>
      </c>
      <c r="K33" s="50">
        <v>8.9965982492331165</v>
      </c>
      <c r="L33" s="48">
        <v>0</v>
      </c>
      <c r="M33" s="49">
        <v>2217.7330322856728</v>
      </c>
      <c r="N33" s="51">
        <v>0.53159999999999996</v>
      </c>
      <c r="O33" s="52">
        <v>207.02399380337567</v>
      </c>
      <c r="P33" s="52">
        <v>25.302932575968136</v>
      </c>
      <c r="Q33" s="52">
        <v>3395.7557857659381</v>
      </c>
      <c r="R33" s="49">
        <v>165.9</v>
      </c>
      <c r="S33" s="52">
        <v>3323.026467646569</v>
      </c>
      <c r="T33" s="52">
        <v>8.6898960361910778</v>
      </c>
      <c r="U33" s="52">
        <v>13.801599586891712</v>
      </c>
      <c r="V33" s="52">
        <v>545.41876885975762</v>
      </c>
      <c r="W33" s="53">
        <v>0.16413314012693786</v>
      </c>
      <c r="X33" s="53">
        <v>0.13500000000000001</v>
      </c>
      <c r="Y33" s="61">
        <f t="shared" si="4"/>
        <v>471.10006875536965</v>
      </c>
      <c r="Z33" s="61">
        <f t="shared" si="5"/>
        <v>232.3269263793438</v>
      </c>
      <c r="AA33" s="52">
        <f t="shared" si="6"/>
        <v>1805.1837757131725</v>
      </c>
      <c r="AB33" s="52">
        <v>300.39437086047343</v>
      </c>
    </row>
    <row r="34" spans="1:28">
      <c r="A34" s="46" t="s">
        <v>53</v>
      </c>
      <c r="B34" s="46" t="s">
        <v>54</v>
      </c>
      <c r="C34" s="49">
        <v>118.43817126973367</v>
      </c>
      <c r="D34" s="47">
        <v>4.5494161601235641</v>
      </c>
      <c r="E34" s="47">
        <v>5.7864484193931176</v>
      </c>
      <c r="F34" s="48">
        <f t="shared" si="2"/>
        <v>10.335864579516681</v>
      </c>
      <c r="G34" s="49">
        <v>0</v>
      </c>
      <c r="H34" s="47">
        <f t="shared" si="3"/>
        <v>10.335864579516681</v>
      </c>
      <c r="I34" s="47">
        <v>0.25558517753503168</v>
      </c>
      <c r="J34" s="47">
        <v>0</v>
      </c>
      <c r="K34" s="50">
        <v>0</v>
      </c>
      <c r="L34" s="48">
        <v>0</v>
      </c>
      <c r="M34" s="49">
        <v>0</v>
      </c>
      <c r="N34" s="51">
        <v>0.71</v>
      </c>
      <c r="O34" s="52">
        <v>0</v>
      </c>
      <c r="P34" s="52">
        <v>0</v>
      </c>
      <c r="Q34" s="52">
        <v>99.095485033882497</v>
      </c>
      <c r="R34" s="49">
        <v>0</v>
      </c>
      <c r="S34" s="52">
        <v>118.43817126973367</v>
      </c>
      <c r="T34" s="52">
        <v>0</v>
      </c>
      <c r="U34" s="52">
        <v>0</v>
      </c>
      <c r="V34" s="52">
        <v>35.270754499834375</v>
      </c>
      <c r="W34" s="53">
        <v>0.29779887785930087</v>
      </c>
      <c r="X34" s="53">
        <v>0.13500000000000001</v>
      </c>
      <c r="Y34" s="61">
        <f t="shared" si="4"/>
        <v>15.989153121414047</v>
      </c>
      <c r="Z34" s="61">
        <f t="shared" si="5"/>
        <v>0</v>
      </c>
      <c r="AA34" s="52">
        <f t="shared" si="6"/>
        <v>70.357794374056567</v>
      </c>
      <c r="AB34" s="52">
        <v>34.350647860708257</v>
      </c>
    </row>
    <row r="35" spans="1:28">
      <c r="A35" s="46" t="s">
        <v>55</v>
      </c>
      <c r="B35" s="46" t="s">
        <v>56</v>
      </c>
      <c r="C35" s="49">
        <v>23406.03050533864</v>
      </c>
      <c r="D35" s="47">
        <v>237.24438519511781</v>
      </c>
      <c r="E35" s="47">
        <v>1292.4329023520468</v>
      </c>
      <c r="F35" s="48">
        <f t="shared" si="2"/>
        <v>1529.6772875471645</v>
      </c>
      <c r="G35" s="49">
        <v>0</v>
      </c>
      <c r="H35" s="47">
        <f t="shared" si="3"/>
        <v>1529.6772875471645</v>
      </c>
      <c r="I35" s="47">
        <v>465.03211882143944</v>
      </c>
      <c r="J35" s="47">
        <v>8.8841407711177016</v>
      </c>
      <c r="K35" s="50">
        <v>286.86880326531957</v>
      </c>
      <c r="L35" s="48">
        <v>0</v>
      </c>
      <c r="M35" s="49">
        <v>488.9037744032114</v>
      </c>
      <c r="N35" s="51">
        <v>0.47489999999999999</v>
      </c>
      <c r="O35" s="52">
        <v>3165.4224237713674</v>
      </c>
      <c r="P35" s="52">
        <v>673.46694280480847</v>
      </c>
      <c r="Q35" s="52">
        <v>23340.549582854164</v>
      </c>
      <c r="R35" s="49">
        <v>1170.3</v>
      </c>
      <c r="S35" s="52">
        <v>23511.065789898432</v>
      </c>
      <c r="T35" s="52">
        <v>168.94180235065593</v>
      </c>
      <c r="U35" s="52">
        <v>212.9024528866814</v>
      </c>
      <c r="V35" s="52">
        <v>2856.6755293090491</v>
      </c>
      <c r="W35" s="53">
        <v>0.12150344671046025</v>
      </c>
      <c r="X35" s="53">
        <v>0.12150344671046025</v>
      </c>
      <c r="Y35" s="61">
        <f t="shared" si="4"/>
        <v>3238.5197845463863</v>
      </c>
      <c r="Z35" s="61">
        <f t="shared" si="5"/>
        <v>3838.8893665761761</v>
      </c>
      <c r="AA35" s="52">
        <f t="shared" si="6"/>
        <v>11084.426996897442</v>
      </c>
      <c r="AB35" s="52">
        <v>6972.8952603249372</v>
      </c>
    </row>
    <row r="36" spans="1:28">
      <c r="A36" s="46" t="s">
        <v>57</v>
      </c>
      <c r="B36" s="46" t="s">
        <v>58</v>
      </c>
      <c r="C36" s="49">
        <v>2052.686348040651</v>
      </c>
      <c r="D36" s="47">
        <v>13.934503879209927</v>
      </c>
      <c r="E36" s="47">
        <v>36.742925122436155</v>
      </c>
      <c r="F36" s="48">
        <f t="shared" si="2"/>
        <v>50.677429001646082</v>
      </c>
      <c r="G36" s="49">
        <v>0</v>
      </c>
      <c r="H36" s="47">
        <f t="shared" si="3"/>
        <v>50.677429001646082</v>
      </c>
      <c r="I36" s="47">
        <v>93.850877190863628</v>
      </c>
      <c r="J36" s="47">
        <v>0.56228739057706978</v>
      </c>
      <c r="K36" s="50">
        <v>2.6580858463643295</v>
      </c>
      <c r="L36" s="48">
        <v>0</v>
      </c>
      <c r="M36" s="49">
        <v>0</v>
      </c>
      <c r="N36" s="51">
        <v>0.18160000000000001</v>
      </c>
      <c r="O36" s="52">
        <v>64.151879561292958</v>
      </c>
      <c r="P36" s="52">
        <v>17.379792072382156</v>
      </c>
      <c r="Q36" s="52">
        <v>1994.9956617674434</v>
      </c>
      <c r="R36" s="49">
        <v>102.63</v>
      </c>
      <c r="S36" s="52">
        <v>2070.8942360882465</v>
      </c>
      <c r="T36" s="52">
        <v>4.3449480180955389</v>
      </c>
      <c r="U36" s="52">
        <v>8.1787256811210138</v>
      </c>
      <c r="V36" s="52">
        <v>179.16520945205721</v>
      </c>
      <c r="W36" s="53">
        <v>8.6515866590312185E-2</v>
      </c>
      <c r="X36" s="53">
        <v>8.6515866590312185E-2</v>
      </c>
      <c r="Y36" s="61">
        <f t="shared" si="4"/>
        <v>191.68888315127376</v>
      </c>
      <c r="Z36" s="61">
        <f t="shared" si="5"/>
        <v>81.531671633675117</v>
      </c>
      <c r="AA36" s="52">
        <f t="shared" si="6"/>
        <v>362.29121217696775</v>
      </c>
      <c r="AB36" s="52">
        <v>562.16470969185286</v>
      </c>
    </row>
    <row r="37" spans="1:28">
      <c r="A37" s="46" t="s">
        <v>59</v>
      </c>
      <c r="B37" s="46" t="s">
        <v>60</v>
      </c>
      <c r="C37" s="49">
        <v>1711.0303061189218</v>
      </c>
      <c r="D37" s="47">
        <v>0</v>
      </c>
      <c r="E37" s="47">
        <v>40.525585749954622</v>
      </c>
      <c r="F37" s="48">
        <f t="shared" si="2"/>
        <v>40.525585749954622</v>
      </c>
      <c r="G37" s="49">
        <v>0</v>
      </c>
      <c r="H37" s="47">
        <f t="shared" si="3"/>
        <v>40.525585749954622</v>
      </c>
      <c r="I37" s="47">
        <v>51.06591847149933</v>
      </c>
      <c r="J37" s="47">
        <v>1.5948515078185979</v>
      </c>
      <c r="K37" s="50">
        <v>4.9072354086726078</v>
      </c>
      <c r="L37" s="48">
        <v>0</v>
      </c>
      <c r="M37" s="49">
        <v>37.151861406492202</v>
      </c>
      <c r="N37" s="51">
        <v>0.2271</v>
      </c>
      <c r="O37" s="52">
        <v>38.082191452719719</v>
      </c>
      <c r="P37" s="52">
        <v>5.1117035507006339</v>
      </c>
      <c r="Q37" s="52">
        <v>1692.8530882926302</v>
      </c>
      <c r="R37" s="49">
        <v>85.55</v>
      </c>
      <c r="S37" s="52">
        <v>1746.6077628317983</v>
      </c>
      <c r="T37" s="52">
        <v>3.06702213042038</v>
      </c>
      <c r="U37" s="52">
        <v>7.4119701485159188</v>
      </c>
      <c r="V37" s="52">
        <v>211.88011217654127</v>
      </c>
      <c r="W37" s="53">
        <v>0.12130949872398211</v>
      </c>
      <c r="X37" s="53">
        <v>0.12130949872398211</v>
      </c>
      <c r="Y37" s="61">
        <f t="shared" si="4"/>
        <v>222.35910445547756</v>
      </c>
      <c r="Z37" s="61">
        <f t="shared" si="5"/>
        <v>43.193895003420351</v>
      </c>
      <c r="AA37" s="52">
        <f t="shared" si="6"/>
        <v>384.44693635125634</v>
      </c>
      <c r="AB37" s="52">
        <v>493.05447768638027</v>
      </c>
    </row>
    <row r="38" spans="1:28">
      <c r="A38" s="46" t="s">
        <v>61</v>
      </c>
      <c r="B38" s="46" t="s">
        <v>62</v>
      </c>
      <c r="C38" s="49">
        <v>162.04100255721008</v>
      </c>
      <c r="D38" s="47">
        <v>0</v>
      </c>
      <c r="E38" s="47">
        <v>0</v>
      </c>
      <c r="F38" s="48">
        <f t="shared" si="2"/>
        <v>0</v>
      </c>
      <c r="G38" s="49">
        <v>0</v>
      </c>
      <c r="H38" s="47">
        <f t="shared" si="3"/>
        <v>0</v>
      </c>
      <c r="I38" s="47">
        <v>0</v>
      </c>
      <c r="J38" s="47">
        <v>0</v>
      </c>
      <c r="K38" s="50">
        <v>0</v>
      </c>
      <c r="L38" s="48">
        <v>0</v>
      </c>
      <c r="M38" s="49">
        <v>0</v>
      </c>
      <c r="N38" s="51">
        <v>0.50919999999999999</v>
      </c>
      <c r="O38" s="52">
        <v>0</v>
      </c>
      <c r="P38" s="52">
        <v>2.0446814202802535</v>
      </c>
      <c r="Q38" s="52">
        <v>164.4946202615464</v>
      </c>
      <c r="R38" s="49">
        <v>8.1</v>
      </c>
      <c r="S38" s="52">
        <v>162.04100255721008</v>
      </c>
      <c r="T38" s="52">
        <v>0</v>
      </c>
      <c r="U38" s="52">
        <v>0</v>
      </c>
      <c r="V38" s="52">
        <v>19.68005867019744</v>
      </c>
      <c r="W38" s="53">
        <v>0.12145110410094638</v>
      </c>
      <c r="X38" s="53">
        <v>0.12145110410094638</v>
      </c>
      <c r="Y38" s="61">
        <f t="shared" si="4"/>
        <v>19.68005867019744</v>
      </c>
      <c r="Z38" s="61">
        <f t="shared" si="5"/>
        <v>2.0446814202802535</v>
      </c>
      <c r="AA38" s="52">
        <f t="shared" si="6"/>
        <v>83.760660637179427</v>
      </c>
      <c r="AB38" s="52">
        <v>71.257147496766834</v>
      </c>
    </row>
    <row r="39" spans="1:28">
      <c r="A39" s="46" t="s">
        <v>63</v>
      </c>
      <c r="B39" s="46" t="s">
        <v>64</v>
      </c>
      <c r="C39" s="49">
        <v>3239.2967634860934</v>
      </c>
      <c r="D39" s="47">
        <v>49.317715857159719</v>
      </c>
      <c r="E39" s="47">
        <v>203.13909910484318</v>
      </c>
      <c r="F39" s="48">
        <f t="shared" si="2"/>
        <v>252.45681496200291</v>
      </c>
      <c r="G39" s="49">
        <v>0</v>
      </c>
      <c r="H39" s="47">
        <f t="shared" si="3"/>
        <v>252.45681496200291</v>
      </c>
      <c r="I39" s="47">
        <v>100.80279401981649</v>
      </c>
      <c r="J39" s="47">
        <v>2.7092028818713358</v>
      </c>
      <c r="K39" s="50">
        <v>23.104900049166865</v>
      </c>
      <c r="L39" s="48">
        <v>0</v>
      </c>
      <c r="M39" s="49">
        <v>6.9519168289528617</v>
      </c>
      <c r="N39" s="51">
        <v>0.34239999999999998</v>
      </c>
      <c r="O39" s="52">
        <v>86.898960361910767</v>
      </c>
      <c r="P39" s="52">
        <v>23.513836333222915</v>
      </c>
      <c r="Q39" s="52">
        <v>3163.5822104931149</v>
      </c>
      <c r="R39" s="49">
        <v>161.96</v>
      </c>
      <c r="S39" s="52">
        <v>3280.8958069816945</v>
      </c>
      <c r="T39" s="52">
        <v>19.68005867019744</v>
      </c>
      <c r="U39" s="52">
        <v>36.80426556504456</v>
      </c>
      <c r="V39" s="52">
        <v>467.20970453403794</v>
      </c>
      <c r="W39" s="53">
        <v>0.14240309111305</v>
      </c>
      <c r="X39" s="53">
        <v>0.13500000000000001</v>
      </c>
      <c r="Y39" s="61">
        <f t="shared" si="4"/>
        <v>499.4052581777708</v>
      </c>
      <c r="Z39" s="61">
        <f t="shared" si="5"/>
        <v>110.41279669513368</v>
      </c>
      <c r="AA39" s="52">
        <f t="shared" si="6"/>
        <v>1083.2105488728425</v>
      </c>
      <c r="AB39" s="52">
        <v>881.13501125557241</v>
      </c>
    </row>
    <row r="40" spans="1:28">
      <c r="A40" s="46" t="s">
        <v>65</v>
      </c>
      <c r="B40" s="46" t="s">
        <v>66</v>
      </c>
      <c r="C40" s="49">
        <v>25704.988507044942</v>
      </c>
      <c r="D40" s="47">
        <v>153.62713851275686</v>
      </c>
      <c r="E40" s="47">
        <v>1966.3701218835199</v>
      </c>
      <c r="F40" s="48">
        <f t="shared" si="2"/>
        <v>2119.9972603962769</v>
      </c>
      <c r="G40" s="49">
        <v>615.35709684044366</v>
      </c>
      <c r="H40" s="47">
        <f t="shared" si="3"/>
        <v>2735.3543572367207</v>
      </c>
      <c r="I40" s="47">
        <v>491.66409432058975</v>
      </c>
      <c r="J40" s="47">
        <v>6.2158315176519707</v>
      </c>
      <c r="K40" s="50">
        <v>112.66194625744197</v>
      </c>
      <c r="L40" s="48">
        <v>0</v>
      </c>
      <c r="M40" s="49">
        <v>276.82941749174353</v>
      </c>
      <c r="N40" s="51">
        <v>0.4945</v>
      </c>
      <c r="O40" s="52">
        <v>3547.01109383117</v>
      </c>
      <c r="P40" s="52">
        <v>897.35955832549621</v>
      </c>
      <c r="Q40" s="52">
        <v>26093.375742827178</v>
      </c>
      <c r="R40" s="49">
        <v>1285.25</v>
      </c>
      <c r="S40" s="52">
        <v>25268.224108858878</v>
      </c>
      <c r="T40" s="52">
        <v>135.71572927110182</v>
      </c>
      <c r="U40" s="52">
        <v>208.30191969105081</v>
      </c>
      <c r="V40" s="52">
        <v>3365.034447426227</v>
      </c>
      <c r="W40" s="53">
        <v>0.13317257409658906</v>
      </c>
      <c r="X40" s="53">
        <v>0.13317257409658906</v>
      </c>
      <c r="Y40" s="61">
        <f t="shared" si="4"/>
        <v>3709.0520963883796</v>
      </c>
      <c r="Z40" s="61">
        <f t="shared" si="5"/>
        <v>4444.3706521566664</v>
      </c>
      <c r="AA40" s="52">
        <f t="shared" si="6"/>
        <v>12903.174304828039</v>
      </c>
      <c r="AB40" s="52">
        <v>7144.9654252486216</v>
      </c>
    </row>
    <row r="41" spans="1:28">
      <c r="A41" s="46" t="s">
        <v>67</v>
      </c>
      <c r="B41" s="46" t="s">
        <v>68</v>
      </c>
      <c r="C41" s="49">
        <v>7580.564355025127</v>
      </c>
      <c r="D41" s="47">
        <v>31.160944845071064</v>
      </c>
      <c r="E41" s="47">
        <v>399.2036004955167</v>
      </c>
      <c r="F41" s="48">
        <f t="shared" si="2"/>
        <v>430.36454534058777</v>
      </c>
      <c r="G41" s="49">
        <v>0</v>
      </c>
      <c r="H41" s="47">
        <f t="shared" si="3"/>
        <v>430.36454534058777</v>
      </c>
      <c r="I41" s="47">
        <v>201.99407750948626</v>
      </c>
      <c r="J41" s="47">
        <v>2.0957984557872598</v>
      </c>
      <c r="K41" s="50">
        <v>0.81787256811210141</v>
      </c>
      <c r="L41" s="48">
        <v>0</v>
      </c>
      <c r="M41" s="49">
        <v>10.632343385457318</v>
      </c>
      <c r="N41" s="51">
        <v>0.1384</v>
      </c>
      <c r="O41" s="52">
        <v>219.80325268012723</v>
      </c>
      <c r="P41" s="52">
        <v>113.47981882555406</v>
      </c>
      <c r="Q41" s="52">
        <v>7411.8679144449043</v>
      </c>
      <c r="R41" s="49">
        <v>379.03</v>
      </c>
      <c r="S41" s="52">
        <v>7626.8048253447641</v>
      </c>
      <c r="T41" s="52">
        <v>27.858784351318452</v>
      </c>
      <c r="U41" s="52">
        <v>64.918635093898047</v>
      </c>
      <c r="V41" s="52">
        <v>758.06563656890398</v>
      </c>
      <c r="W41" s="53">
        <v>9.9394917521655107E-2</v>
      </c>
      <c r="X41" s="53">
        <v>9.9394917521655107E-2</v>
      </c>
      <c r="Y41" s="61">
        <f t="shared" si="4"/>
        <v>850.84305601412052</v>
      </c>
      <c r="Z41" s="61">
        <f t="shared" si="5"/>
        <v>333.28307150568128</v>
      </c>
      <c r="AA41" s="52">
        <f t="shared" si="6"/>
        <v>1025.8025193591748</v>
      </c>
      <c r="AB41" s="52">
        <v>2014.4916991098155</v>
      </c>
    </row>
    <row r="42" spans="1:28">
      <c r="A42" s="46" t="s">
        <v>69</v>
      </c>
      <c r="B42" s="46" t="s">
        <v>70</v>
      </c>
      <c r="C42" s="49">
        <v>13230.12135333048</v>
      </c>
      <c r="D42" s="47">
        <v>57.087505254224681</v>
      </c>
      <c r="E42" s="47">
        <v>906.91844396530644</v>
      </c>
      <c r="F42" s="48">
        <f t="shared" si="2"/>
        <v>964.00594921953109</v>
      </c>
      <c r="G42" s="49">
        <v>0</v>
      </c>
      <c r="H42" s="47">
        <f t="shared" si="3"/>
        <v>964.00594921953109</v>
      </c>
      <c r="I42" s="47">
        <v>453.01961547729297</v>
      </c>
      <c r="J42" s="47">
        <v>8.5365449296700575</v>
      </c>
      <c r="K42" s="50">
        <v>28.625539883923548</v>
      </c>
      <c r="L42" s="48">
        <v>0</v>
      </c>
      <c r="M42" s="49">
        <v>1759.7755111784029</v>
      </c>
      <c r="N42" s="51">
        <v>0.3196</v>
      </c>
      <c r="O42" s="52">
        <v>867.71167773143247</v>
      </c>
      <c r="P42" s="52">
        <v>293.92295416528646</v>
      </c>
      <c r="Q42" s="52">
        <v>13231.603747360185</v>
      </c>
      <c r="R42" s="49">
        <v>661.51</v>
      </c>
      <c r="S42" s="52">
        <v>13350.829120976727</v>
      </c>
      <c r="T42" s="52">
        <v>63.640709206222887</v>
      </c>
      <c r="U42" s="52">
        <v>115.78008542336936</v>
      </c>
      <c r="V42" s="52">
        <v>1834.5904043464575</v>
      </c>
      <c r="W42" s="53">
        <v>0.13741396790585556</v>
      </c>
      <c r="X42" s="53">
        <v>0.13500000000000001</v>
      </c>
      <c r="Y42" s="61">
        <f t="shared" si="4"/>
        <v>1981.7827259614505</v>
      </c>
      <c r="Z42" s="61">
        <f t="shared" si="5"/>
        <v>1161.6346318967189</v>
      </c>
      <c r="AA42" s="52">
        <f t="shared" si="6"/>
        <v>4228.820557656315</v>
      </c>
      <c r="AB42" s="52">
        <v>3356.2832109474275</v>
      </c>
    </row>
    <row r="43" spans="1:28">
      <c r="A43" s="46" t="s">
        <v>71</v>
      </c>
      <c r="B43" s="46" t="s">
        <v>72</v>
      </c>
      <c r="C43" s="49">
        <v>3388.8038689369855</v>
      </c>
      <c r="D43" s="47">
        <v>52.108705995842257</v>
      </c>
      <c r="E43" s="47">
        <v>159.73051255229342</v>
      </c>
      <c r="F43" s="48">
        <f t="shared" si="2"/>
        <v>211.83921854813568</v>
      </c>
      <c r="G43" s="49">
        <v>0</v>
      </c>
      <c r="H43" s="47">
        <f t="shared" si="3"/>
        <v>211.83921854813568</v>
      </c>
      <c r="I43" s="47">
        <v>0.51117035507006336</v>
      </c>
      <c r="J43" s="47">
        <v>0</v>
      </c>
      <c r="K43" s="50">
        <v>5.3161716927286591</v>
      </c>
      <c r="L43" s="48">
        <v>0</v>
      </c>
      <c r="M43" s="49">
        <v>2.8625539883923548</v>
      </c>
      <c r="N43" s="51">
        <v>0.22620000000000001</v>
      </c>
      <c r="O43" s="52">
        <v>104.53433761182795</v>
      </c>
      <c r="P43" s="52">
        <v>34.759584144764311</v>
      </c>
      <c r="Q43" s="52">
        <v>3246.0135419517137</v>
      </c>
      <c r="R43" s="49">
        <v>169.44</v>
      </c>
      <c r="S43" s="52">
        <v>3415.0984720017891</v>
      </c>
      <c r="T43" s="52">
        <v>13.54601440935668</v>
      </c>
      <c r="U43" s="52">
        <v>27.092028818713359</v>
      </c>
      <c r="V43" s="52">
        <v>364.20887798742012</v>
      </c>
      <c r="W43" s="53">
        <v>0.10664666948064194</v>
      </c>
      <c r="X43" s="53">
        <v>0.10664666948064194</v>
      </c>
      <c r="Y43" s="61">
        <f t="shared" si="4"/>
        <v>404.84692121549017</v>
      </c>
      <c r="Z43" s="61">
        <f t="shared" si="5"/>
        <v>139.29392175659225</v>
      </c>
      <c r="AA43" s="52">
        <f t="shared" si="6"/>
        <v>734.24826318947771</v>
      </c>
      <c r="AB43" s="52">
        <v>1133.8167411738061</v>
      </c>
    </row>
    <row r="44" spans="1:28">
      <c r="A44" s="46" t="s">
        <v>73</v>
      </c>
      <c r="B44" s="46" t="s">
        <v>74</v>
      </c>
      <c r="C44" s="49">
        <v>406.11462369606397</v>
      </c>
      <c r="D44" s="47">
        <v>4.8765651873684037</v>
      </c>
      <c r="E44" s="47">
        <v>37.489233840838452</v>
      </c>
      <c r="F44" s="48">
        <f t="shared" si="2"/>
        <v>42.365799028206858</v>
      </c>
      <c r="G44" s="49">
        <v>0</v>
      </c>
      <c r="H44" s="47">
        <f t="shared" si="3"/>
        <v>42.365799028206858</v>
      </c>
      <c r="I44" s="47">
        <v>5.0503631080922267</v>
      </c>
      <c r="J44" s="47">
        <v>0.33737243434624181</v>
      </c>
      <c r="K44" s="50">
        <v>4.2427139470815263</v>
      </c>
      <c r="L44" s="48">
        <v>0.95077686043031795</v>
      </c>
      <c r="M44" s="49">
        <v>0</v>
      </c>
      <c r="N44" s="51">
        <v>0.53320000000000001</v>
      </c>
      <c r="O44" s="52">
        <v>2.0446814202802535</v>
      </c>
      <c r="P44" s="52">
        <v>0</v>
      </c>
      <c r="Q44" s="52">
        <v>393.5193861471376</v>
      </c>
      <c r="R44" s="49">
        <v>20.309999999999999</v>
      </c>
      <c r="S44" s="52">
        <v>406.11462369606397</v>
      </c>
      <c r="T44" s="52">
        <v>3.8337776630254754</v>
      </c>
      <c r="U44" s="52">
        <v>3.8337776630254754</v>
      </c>
      <c r="V44" s="52">
        <v>55.973153880171935</v>
      </c>
      <c r="W44" s="53">
        <v>0.13782599939583121</v>
      </c>
      <c r="X44" s="53">
        <v>0.13500000000000001</v>
      </c>
      <c r="Y44" s="61">
        <f t="shared" si="4"/>
        <v>62.493029525019594</v>
      </c>
      <c r="Z44" s="61">
        <f t="shared" si="5"/>
        <v>2.0446814202802535</v>
      </c>
      <c r="AA44" s="52">
        <f t="shared" si="6"/>
        <v>209.82453669365376</v>
      </c>
      <c r="AB44" s="52">
        <v>121.65854450667509</v>
      </c>
    </row>
    <row r="45" spans="1:28">
      <c r="A45" s="46" t="s">
        <v>75</v>
      </c>
      <c r="B45" s="46" t="s">
        <v>76</v>
      </c>
      <c r="C45" s="49">
        <v>28.799999999999997</v>
      </c>
      <c r="D45" s="47">
        <v>0</v>
      </c>
      <c r="E45" s="47">
        <v>0</v>
      </c>
      <c r="F45" s="48">
        <f t="shared" si="2"/>
        <v>0</v>
      </c>
      <c r="G45" s="49">
        <v>0</v>
      </c>
      <c r="H45" s="47">
        <f t="shared" si="3"/>
        <v>0</v>
      </c>
      <c r="I45" s="47">
        <v>0</v>
      </c>
      <c r="J45" s="47">
        <v>0</v>
      </c>
      <c r="K45" s="50">
        <v>0</v>
      </c>
      <c r="L45" s="48">
        <v>0</v>
      </c>
      <c r="M45" s="49">
        <v>0</v>
      </c>
      <c r="N45" s="51">
        <v>0</v>
      </c>
      <c r="O45" s="52">
        <v>0</v>
      </c>
      <c r="P45" s="52">
        <v>0</v>
      </c>
      <c r="Q45" s="52">
        <v>19.100000000000001</v>
      </c>
      <c r="R45" s="49">
        <v>0</v>
      </c>
      <c r="S45" s="52">
        <v>28.8</v>
      </c>
      <c r="T45" s="52">
        <v>0</v>
      </c>
      <c r="U45" s="52">
        <v>1</v>
      </c>
      <c r="V45" s="52">
        <v>4.5</v>
      </c>
      <c r="W45" s="53">
        <v>0.15625</v>
      </c>
      <c r="X45" s="53">
        <v>0.13500000000000001</v>
      </c>
      <c r="Y45" s="61">
        <f t="shared" si="4"/>
        <v>4.8879999999999999</v>
      </c>
      <c r="Z45" s="61">
        <f t="shared" si="5"/>
        <v>0</v>
      </c>
      <c r="AA45" s="52">
        <f t="shared" si="6"/>
        <v>0</v>
      </c>
      <c r="AB45" s="52">
        <v>13.6</v>
      </c>
    </row>
    <row r="46" spans="1:28">
      <c r="A46" s="46" t="s">
        <v>77</v>
      </c>
      <c r="B46" s="46" t="s">
        <v>78</v>
      </c>
      <c r="C46" s="49">
        <v>6664.853780952616</v>
      </c>
      <c r="D46" s="47">
        <v>81.00005446440224</v>
      </c>
      <c r="E46" s="47">
        <v>326.64808029687191</v>
      </c>
      <c r="F46" s="48">
        <f t="shared" si="2"/>
        <v>407.64813476127415</v>
      </c>
      <c r="G46" s="49">
        <v>0</v>
      </c>
      <c r="H46" s="47">
        <f t="shared" si="3"/>
        <v>407.64813476127415</v>
      </c>
      <c r="I46" s="47">
        <v>179.66615640002587</v>
      </c>
      <c r="J46" s="47">
        <v>8.4956513012644539</v>
      </c>
      <c r="K46" s="50">
        <v>21.060218628886613</v>
      </c>
      <c r="L46" s="48">
        <v>0</v>
      </c>
      <c r="M46" s="49">
        <v>4.9072354086726078</v>
      </c>
      <c r="N46" s="51">
        <v>0.61619999999999997</v>
      </c>
      <c r="O46" s="52">
        <v>426.57166130596784</v>
      </c>
      <c r="P46" s="52">
        <v>77.186723615579567</v>
      </c>
      <c r="Q46" s="52">
        <v>6627.6405791035149</v>
      </c>
      <c r="R46" s="49">
        <v>333.24</v>
      </c>
      <c r="S46" s="52">
        <v>6674.0446239367757</v>
      </c>
      <c r="T46" s="52">
        <v>85.365449296700575</v>
      </c>
      <c r="U46" s="52">
        <v>123.4476407494203</v>
      </c>
      <c r="V46" s="52">
        <v>1069.8795531616427</v>
      </c>
      <c r="W46" s="53">
        <v>0.16030452498391592</v>
      </c>
      <c r="X46" s="53">
        <v>0.13500000000000001</v>
      </c>
      <c r="Y46" s="61">
        <f t="shared" si="4"/>
        <v>1109.8091142775856</v>
      </c>
      <c r="Z46" s="61">
        <f t="shared" si="5"/>
        <v>503.75838492154742</v>
      </c>
      <c r="AA46" s="52">
        <f t="shared" si="6"/>
        <v>4083.9521248435858</v>
      </c>
      <c r="AB46" s="52">
        <v>2051.3573051174685</v>
      </c>
    </row>
    <row r="47" spans="1:28">
      <c r="A47" s="46" t="s">
        <v>79</v>
      </c>
      <c r="B47" s="46" t="s">
        <v>80</v>
      </c>
      <c r="C47" s="49">
        <v>702.53208919409224</v>
      </c>
      <c r="D47" s="47">
        <v>10.795917899079738</v>
      </c>
      <c r="E47" s="47">
        <v>25.793656116835397</v>
      </c>
      <c r="F47" s="48">
        <f t="shared" si="2"/>
        <v>36.589574015915133</v>
      </c>
      <c r="G47" s="49">
        <v>0</v>
      </c>
      <c r="H47" s="47">
        <f t="shared" si="3"/>
        <v>36.589574015915133</v>
      </c>
      <c r="I47" s="47">
        <v>36.773595343740354</v>
      </c>
      <c r="J47" s="47">
        <v>1.5846281007171965</v>
      </c>
      <c r="K47" s="50">
        <v>0</v>
      </c>
      <c r="L47" s="48">
        <v>0</v>
      </c>
      <c r="M47" s="49">
        <v>0</v>
      </c>
      <c r="N47" s="51">
        <v>0.41170000000000001</v>
      </c>
      <c r="O47" s="52">
        <v>0</v>
      </c>
      <c r="P47" s="52">
        <v>0</v>
      </c>
      <c r="Q47" s="52">
        <v>694.45559758398531</v>
      </c>
      <c r="R47" s="49">
        <v>35.130000000000003</v>
      </c>
      <c r="S47" s="52">
        <v>702.70588711481605</v>
      </c>
      <c r="T47" s="52">
        <v>4.0893628405605069</v>
      </c>
      <c r="U47" s="52">
        <v>6.3896294383757919</v>
      </c>
      <c r="V47" s="52">
        <v>99.422634061127326</v>
      </c>
      <c r="W47" s="53">
        <v>0.14148541499963629</v>
      </c>
      <c r="X47" s="53">
        <v>0.13500000000000001</v>
      </c>
      <c r="Y47" s="61">
        <f t="shared" si="4"/>
        <v>105.34428703943648</v>
      </c>
      <c r="Z47" s="61">
        <f t="shared" si="5"/>
        <v>0</v>
      </c>
      <c r="AA47" s="52">
        <f t="shared" si="6"/>
        <v>285.90736952532677</v>
      </c>
      <c r="AB47" s="52">
        <v>200.7877154715209</v>
      </c>
    </row>
    <row r="48" spans="1:28">
      <c r="A48" s="46" t="s">
        <v>81</v>
      </c>
      <c r="B48" s="46" t="s">
        <v>82</v>
      </c>
      <c r="C48" s="49">
        <v>1465.4027271006548</v>
      </c>
      <c r="D48" s="47">
        <v>0</v>
      </c>
      <c r="E48" s="47">
        <v>78.055713219198665</v>
      </c>
      <c r="F48" s="48">
        <f t="shared" si="2"/>
        <v>78.055713219198665</v>
      </c>
      <c r="G48" s="49">
        <v>0</v>
      </c>
      <c r="H48" s="47">
        <f t="shared" si="3"/>
        <v>78.055713219198665</v>
      </c>
      <c r="I48" s="47">
        <v>30.895136260434629</v>
      </c>
      <c r="J48" s="47">
        <v>3.608862706794647</v>
      </c>
      <c r="K48" s="50">
        <v>0</v>
      </c>
      <c r="L48" s="48">
        <v>0</v>
      </c>
      <c r="M48" s="49">
        <v>0</v>
      </c>
      <c r="N48" s="51">
        <v>0.52590000000000003</v>
      </c>
      <c r="O48" s="52">
        <v>27.858784351318455</v>
      </c>
      <c r="P48" s="52">
        <v>6.1340442608407599</v>
      </c>
      <c r="Q48" s="52">
        <v>1412.1285526952529</v>
      </c>
      <c r="R48" s="49">
        <v>73.27</v>
      </c>
      <c r="S48" s="52">
        <v>1469.4409729057083</v>
      </c>
      <c r="T48" s="52">
        <v>9.4566515687961719</v>
      </c>
      <c r="U48" s="52">
        <v>19.424473492662408</v>
      </c>
      <c r="V48" s="52">
        <v>264.27507357122278</v>
      </c>
      <c r="W48" s="53">
        <v>0.17984735586121489</v>
      </c>
      <c r="X48" s="53">
        <v>0.13500000000000001</v>
      </c>
      <c r="Y48" s="61">
        <f t="shared" si="4"/>
        <v>227.25565640372923</v>
      </c>
      <c r="Z48" s="61">
        <f t="shared" si="5"/>
        <v>33.992828612159215</v>
      </c>
      <c r="AA48" s="52">
        <f t="shared" si="6"/>
        <v>742.6384058624335</v>
      </c>
      <c r="AB48" s="52">
        <v>428.5652256907411</v>
      </c>
    </row>
    <row r="49" spans="1:28">
      <c r="A49" s="46" t="s">
        <v>83</v>
      </c>
      <c r="B49" s="46" t="s">
        <v>84</v>
      </c>
      <c r="C49" s="49">
        <v>1069.7262020551213</v>
      </c>
      <c r="D49" s="47">
        <v>6.4816401022884031</v>
      </c>
      <c r="E49" s="47">
        <v>25.90611359495081</v>
      </c>
      <c r="F49" s="48">
        <f t="shared" si="2"/>
        <v>32.387753697239212</v>
      </c>
      <c r="G49" s="49">
        <v>0</v>
      </c>
      <c r="H49" s="47">
        <f t="shared" si="3"/>
        <v>32.387753697239212</v>
      </c>
      <c r="I49" s="47">
        <v>25.916337002052213</v>
      </c>
      <c r="J49" s="47">
        <v>0.22491495623082788</v>
      </c>
      <c r="K49" s="50">
        <v>0</v>
      </c>
      <c r="L49" s="48">
        <v>0</v>
      </c>
      <c r="M49" s="49">
        <v>3.976905362445093</v>
      </c>
      <c r="N49" s="51">
        <v>0.32329999999999998</v>
      </c>
      <c r="O49" s="52">
        <v>20.191229025267504</v>
      </c>
      <c r="P49" s="52">
        <v>2.0446814202802535</v>
      </c>
      <c r="Q49" s="52">
        <v>1043.5338330613315</v>
      </c>
      <c r="R49" s="49">
        <v>53.49</v>
      </c>
      <c r="S49" s="52">
        <v>1071.6073089617794</v>
      </c>
      <c r="T49" s="52">
        <v>13.801599586891712</v>
      </c>
      <c r="U49" s="52">
        <v>16.868621717312092</v>
      </c>
      <c r="V49" s="52">
        <v>170.47531341586614</v>
      </c>
      <c r="W49" s="53">
        <v>0.15908375389957929</v>
      </c>
      <c r="X49" s="53">
        <v>0.13500000000000001</v>
      </c>
      <c r="Y49" s="61">
        <f t="shared" si="4"/>
        <v>175.33720801404402</v>
      </c>
      <c r="Z49" s="61">
        <f t="shared" si="5"/>
        <v>22.235910445547756</v>
      </c>
      <c r="AA49" s="52">
        <f t="shared" si="6"/>
        <v>337.37448822872847</v>
      </c>
      <c r="AB49" s="52">
        <v>343.50647860708256</v>
      </c>
    </row>
    <row r="50" spans="1:28">
      <c r="A50" s="46" t="s">
        <v>85</v>
      </c>
      <c r="B50" s="46" t="s">
        <v>86</v>
      </c>
      <c r="C50" s="49">
        <v>2529.8843213127579</v>
      </c>
      <c r="D50" s="47">
        <v>4.8458949660642006</v>
      </c>
      <c r="E50" s="47">
        <v>75.745223214281992</v>
      </c>
      <c r="F50" s="48">
        <f t="shared" si="2"/>
        <v>80.5911181803462</v>
      </c>
      <c r="G50" s="49">
        <v>0</v>
      </c>
      <c r="H50" s="47">
        <f t="shared" si="3"/>
        <v>80.5911181803462</v>
      </c>
      <c r="I50" s="47">
        <v>90.773631653341852</v>
      </c>
      <c r="J50" s="47">
        <v>0.67474486869248362</v>
      </c>
      <c r="K50" s="50">
        <v>0.81787256811210141</v>
      </c>
      <c r="L50" s="48">
        <v>0</v>
      </c>
      <c r="M50" s="49">
        <v>108.8486154086193</v>
      </c>
      <c r="N50" s="51">
        <v>0.47249999999999998</v>
      </c>
      <c r="O50" s="52">
        <v>219.80325268012726</v>
      </c>
      <c r="P50" s="52">
        <v>63.129538851152823</v>
      </c>
      <c r="Q50" s="52">
        <v>2516.1236153542714</v>
      </c>
      <c r="R50" s="49">
        <v>126.49</v>
      </c>
      <c r="S50" s="52">
        <v>2573.538269635741</v>
      </c>
      <c r="T50" s="52">
        <v>15.07952547456687</v>
      </c>
      <c r="U50" s="52">
        <v>19.424473492662408</v>
      </c>
      <c r="V50" s="52">
        <v>329.96046419772591</v>
      </c>
      <c r="W50" s="53">
        <v>0.1282127676478767</v>
      </c>
      <c r="X50" s="53">
        <v>0.1282127676478767</v>
      </c>
      <c r="Y50" s="61">
        <f t="shared" si="4"/>
        <v>364.46446316495519</v>
      </c>
      <c r="Z50" s="61">
        <f t="shared" si="5"/>
        <v>282.93279153128009</v>
      </c>
      <c r="AA50" s="52">
        <f t="shared" si="6"/>
        <v>1188.8684082548932</v>
      </c>
      <c r="AB50" s="52">
        <v>751.41019854589172</v>
      </c>
    </row>
    <row r="51" spans="1:28">
      <c r="A51" s="46" t="s">
        <v>87</v>
      </c>
      <c r="B51" s="46" t="s">
        <v>88</v>
      </c>
      <c r="C51" s="49">
        <v>5106.2442513084843</v>
      </c>
      <c r="D51" s="47">
        <v>58.999282382186713</v>
      </c>
      <c r="E51" s="47">
        <v>354.96691796775337</v>
      </c>
      <c r="F51" s="48">
        <f t="shared" si="2"/>
        <v>413.9662003499401</v>
      </c>
      <c r="G51" s="49">
        <v>0</v>
      </c>
      <c r="H51" s="47">
        <f t="shared" si="3"/>
        <v>413.9662003499401</v>
      </c>
      <c r="I51" s="47">
        <v>104.8512632319714</v>
      </c>
      <c r="J51" s="47">
        <v>6.1647144821449649</v>
      </c>
      <c r="K51" s="50">
        <v>9.3646409048835615</v>
      </c>
      <c r="L51" s="48">
        <v>4.0893628405605072E-2</v>
      </c>
      <c r="M51" s="49">
        <v>21.029548407582407</v>
      </c>
      <c r="N51" s="51">
        <v>0.58030000000000004</v>
      </c>
      <c r="O51" s="52">
        <v>299.54582807105714</v>
      </c>
      <c r="P51" s="52">
        <v>62.618368496082759</v>
      </c>
      <c r="Q51" s="52">
        <v>5101.6130478915511</v>
      </c>
      <c r="R51" s="49">
        <v>255.31</v>
      </c>
      <c r="S51" s="52">
        <v>5093.0867263689815</v>
      </c>
      <c r="T51" s="52">
        <v>56.484324235241999</v>
      </c>
      <c r="U51" s="52">
        <v>63.640709206222887</v>
      </c>
      <c r="V51" s="52">
        <v>689.56880898951545</v>
      </c>
      <c r="W51" s="53">
        <v>0.13539310167630511</v>
      </c>
      <c r="X51" s="53">
        <v>0.13500000000000001</v>
      </c>
      <c r="Y51" s="61">
        <f t="shared" si="4"/>
        <v>807.69174150127742</v>
      </c>
      <c r="Z51" s="61">
        <f t="shared" si="5"/>
        <v>362.16419656713992</v>
      </c>
      <c r="AA51" s="52">
        <f t="shared" si="6"/>
        <v>2960.4660516914673</v>
      </c>
      <c r="AB51" s="52">
        <v>1485.3281475412857</v>
      </c>
    </row>
    <row r="52" spans="1:28">
      <c r="A52" s="46" t="s">
        <v>89</v>
      </c>
      <c r="B52" s="46" t="s">
        <v>90</v>
      </c>
      <c r="C52" s="49">
        <v>179.72749684263428</v>
      </c>
      <c r="D52" s="47">
        <v>0</v>
      </c>
      <c r="E52" s="47">
        <v>0</v>
      </c>
      <c r="F52" s="48">
        <f t="shared" si="2"/>
        <v>0</v>
      </c>
      <c r="G52" s="49">
        <v>0</v>
      </c>
      <c r="H52" s="47">
        <f t="shared" si="3"/>
        <v>0</v>
      </c>
      <c r="I52" s="47">
        <v>0</v>
      </c>
      <c r="J52" s="47">
        <v>0</v>
      </c>
      <c r="K52" s="50">
        <v>0</v>
      </c>
      <c r="L52" s="48">
        <v>0</v>
      </c>
      <c r="M52" s="49">
        <v>0</v>
      </c>
      <c r="N52" s="51">
        <v>0.81010000000000004</v>
      </c>
      <c r="O52" s="52">
        <v>77.186723615579567</v>
      </c>
      <c r="P52" s="52">
        <v>25.8141029310382</v>
      </c>
      <c r="Q52" s="52">
        <v>179.52302870060626</v>
      </c>
      <c r="R52" s="49">
        <v>0</v>
      </c>
      <c r="S52" s="52">
        <v>179.72749684263428</v>
      </c>
      <c r="T52" s="52">
        <v>0</v>
      </c>
      <c r="U52" s="52">
        <v>2.0446814202802535</v>
      </c>
      <c r="V52" s="52">
        <v>23.002665978152852</v>
      </c>
      <c r="W52" s="53">
        <v>0.12798634812286688</v>
      </c>
      <c r="X52" s="53">
        <v>0.12798634812286688</v>
      </c>
      <c r="Y52" s="61">
        <f t="shared" si="4"/>
        <v>25.0473473984331</v>
      </c>
      <c r="Z52" s="61">
        <f t="shared" si="5"/>
        <v>103.00082654661776</v>
      </c>
      <c r="AA52" s="52">
        <f t="shared" si="6"/>
        <v>145.43160555036113</v>
      </c>
      <c r="AB52" s="52">
        <v>80.35597981701396</v>
      </c>
    </row>
    <row r="53" spans="1:28">
      <c r="A53" s="46" t="s">
        <v>91</v>
      </c>
      <c r="B53" s="46" t="s">
        <v>92</v>
      </c>
      <c r="C53" s="49">
        <v>798.27429669871526</v>
      </c>
      <c r="D53" s="47">
        <v>0</v>
      </c>
      <c r="E53" s="47">
        <v>30.6599978971024</v>
      </c>
      <c r="F53" s="48">
        <f t="shared" si="2"/>
        <v>30.6599978971024</v>
      </c>
      <c r="G53" s="49">
        <v>0</v>
      </c>
      <c r="H53" s="47">
        <f t="shared" si="3"/>
        <v>30.6599978971024</v>
      </c>
      <c r="I53" s="47">
        <v>0</v>
      </c>
      <c r="J53" s="47">
        <v>0</v>
      </c>
      <c r="K53" s="50">
        <v>0</v>
      </c>
      <c r="L53" s="48">
        <v>0</v>
      </c>
      <c r="M53" s="49">
        <v>12.063620379653496</v>
      </c>
      <c r="N53" s="51">
        <v>0.94869999999999999</v>
      </c>
      <c r="O53" s="52">
        <v>415.83708384949648</v>
      </c>
      <c r="P53" s="52">
        <v>45.494161601235639</v>
      </c>
      <c r="Q53" s="52">
        <v>848.58368304471071</v>
      </c>
      <c r="R53" s="49">
        <v>39.909999999999997</v>
      </c>
      <c r="S53" s="52">
        <v>798.27429669871515</v>
      </c>
      <c r="T53" s="52">
        <v>2.8114369528853485</v>
      </c>
      <c r="U53" s="52">
        <v>13.290429231821648</v>
      </c>
      <c r="V53" s="52">
        <v>62.618368496082759</v>
      </c>
      <c r="W53" s="53">
        <v>7.8442170510866632E-2</v>
      </c>
      <c r="X53" s="53">
        <v>7.8442170510866632E-2</v>
      </c>
      <c r="Y53" s="61">
        <f t="shared" si="4"/>
        <v>78.720234680789744</v>
      </c>
      <c r="Z53" s="61">
        <f t="shared" si="5"/>
        <v>461.33124545073213</v>
      </c>
      <c r="AA53" s="52">
        <f t="shared" si="6"/>
        <v>805.05134010451707</v>
      </c>
      <c r="AB53" s="52">
        <v>221.84793410040751</v>
      </c>
    </row>
    <row r="54" spans="1:28">
      <c r="A54" s="46" t="s">
        <v>93</v>
      </c>
      <c r="B54" s="46" t="s">
        <v>94</v>
      </c>
      <c r="C54" s="49">
        <v>24.4</v>
      </c>
      <c r="D54" s="47">
        <v>0</v>
      </c>
      <c r="E54" s="47">
        <v>0</v>
      </c>
      <c r="F54" s="48">
        <f t="shared" si="2"/>
        <v>0</v>
      </c>
      <c r="G54" s="49">
        <v>0</v>
      </c>
      <c r="H54" s="47">
        <f t="shared" si="3"/>
        <v>0</v>
      </c>
      <c r="I54" s="47">
        <v>0</v>
      </c>
      <c r="J54" s="47">
        <v>0</v>
      </c>
      <c r="K54" s="50">
        <v>0</v>
      </c>
      <c r="L54" s="48">
        <v>0</v>
      </c>
      <c r="M54" s="49">
        <v>0</v>
      </c>
      <c r="N54" s="51">
        <v>0.8</v>
      </c>
      <c r="O54" s="52">
        <v>9.75</v>
      </c>
      <c r="P54" s="52">
        <v>1</v>
      </c>
      <c r="Q54" s="52">
        <v>25.4</v>
      </c>
      <c r="R54" s="49">
        <v>1.22</v>
      </c>
      <c r="S54" s="52">
        <v>24.4</v>
      </c>
      <c r="T54" s="52">
        <v>0</v>
      </c>
      <c r="U54" s="52">
        <v>1</v>
      </c>
      <c r="V54" s="52">
        <v>3.25</v>
      </c>
      <c r="W54" s="53">
        <v>0.13319672131147542</v>
      </c>
      <c r="X54" s="53">
        <v>0.13319672131147542</v>
      </c>
      <c r="Y54" s="61">
        <f t="shared" si="4"/>
        <v>4.25</v>
      </c>
      <c r="Z54" s="61">
        <f t="shared" si="5"/>
        <v>10.75</v>
      </c>
      <c r="AA54" s="52">
        <f t="shared" si="6"/>
        <v>20.32</v>
      </c>
      <c r="AB54" s="52">
        <v>11.8</v>
      </c>
    </row>
    <row r="55" spans="1:28">
      <c r="A55" s="46" t="s">
        <v>95</v>
      </c>
      <c r="B55" s="46" t="s">
        <v>96</v>
      </c>
      <c r="C55" s="49">
        <v>6243.0973443914072</v>
      </c>
      <c r="D55" s="47">
        <v>83.106076327290907</v>
      </c>
      <c r="E55" s="47">
        <v>362.982069135252</v>
      </c>
      <c r="F55" s="48">
        <f t="shared" si="2"/>
        <v>446.08814546254291</v>
      </c>
      <c r="G55" s="49">
        <v>0</v>
      </c>
      <c r="H55" s="47">
        <f t="shared" si="3"/>
        <v>446.08814546254291</v>
      </c>
      <c r="I55" s="47">
        <v>145.12126380439096</v>
      </c>
      <c r="J55" s="47">
        <v>7.1972785993864923</v>
      </c>
      <c r="K55" s="50">
        <v>0</v>
      </c>
      <c r="L55" s="48">
        <v>0</v>
      </c>
      <c r="M55" s="49">
        <v>119.20492680233878</v>
      </c>
      <c r="N55" s="51">
        <v>0.58520000000000005</v>
      </c>
      <c r="O55" s="52">
        <v>1078.3138640202988</v>
      </c>
      <c r="P55" s="52">
        <v>344.78440449475772</v>
      </c>
      <c r="Q55" s="52">
        <v>6215.8826346874775</v>
      </c>
      <c r="R55" s="49">
        <v>312.14999999999998</v>
      </c>
      <c r="S55" s="52">
        <v>6279.8607163280458</v>
      </c>
      <c r="T55" s="52">
        <v>28.625539883923548</v>
      </c>
      <c r="U55" s="52">
        <v>74.886457017764286</v>
      </c>
      <c r="V55" s="52">
        <v>699.53663091338171</v>
      </c>
      <c r="W55" s="53">
        <v>0.11139365385836361</v>
      </c>
      <c r="X55" s="53">
        <v>0.11139365385836361</v>
      </c>
      <c r="Y55" s="61">
        <f t="shared" si="4"/>
        <v>803.04862781506949</v>
      </c>
      <c r="Z55" s="61">
        <f t="shared" si="5"/>
        <v>1423.0982685150566</v>
      </c>
      <c r="AA55" s="52">
        <f t="shared" si="6"/>
        <v>3637.5345178191124</v>
      </c>
      <c r="AB55" s="52">
        <v>1803.9508532635577</v>
      </c>
    </row>
    <row r="56" spans="1:28">
      <c r="A56" s="46" t="s">
        <v>97</v>
      </c>
      <c r="B56" s="46" t="s">
        <v>98</v>
      </c>
      <c r="C56" s="49">
        <v>95.800000000000011</v>
      </c>
      <c r="D56" s="47">
        <v>0</v>
      </c>
      <c r="E56" s="47">
        <v>2.72</v>
      </c>
      <c r="F56" s="48">
        <f t="shared" si="2"/>
        <v>2.72</v>
      </c>
      <c r="G56" s="49">
        <v>0</v>
      </c>
      <c r="H56" s="47">
        <f t="shared" si="3"/>
        <v>2.72</v>
      </c>
      <c r="I56" s="47">
        <v>1</v>
      </c>
      <c r="J56" s="47">
        <v>0</v>
      </c>
      <c r="K56" s="50">
        <v>0</v>
      </c>
      <c r="L56" s="48">
        <v>0</v>
      </c>
      <c r="M56" s="49">
        <v>0</v>
      </c>
      <c r="N56" s="51">
        <v>0.73629999999999995</v>
      </c>
      <c r="O56" s="52">
        <v>5</v>
      </c>
      <c r="P56" s="52">
        <v>5</v>
      </c>
      <c r="Q56" s="52">
        <v>89.65</v>
      </c>
      <c r="R56" s="49">
        <v>0</v>
      </c>
      <c r="S56" s="52">
        <v>95.8</v>
      </c>
      <c r="T56" s="52">
        <v>0</v>
      </c>
      <c r="U56" s="52">
        <v>2</v>
      </c>
      <c r="V56" s="52">
        <v>10</v>
      </c>
      <c r="W56" s="53">
        <v>0.10438413361169102</v>
      </c>
      <c r="X56" s="53">
        <v>0.10438413361169102</v>
      </c>
      <c r="Y56" s="61">
        <f t="shared" si="4"/>
        <v>12</v>
      </c>
      <c r="Z56" s="61">
        <f t="shared" si="5"/>
        <v>10</v>
      </c>
      <c r="AA56" s="52">
        <f t="shared" si="6"/>
        <v>66.009294999999995</v>
      </c>
      <c r="AB56" s="52">
        <v>30.8</v>
      </c>
    </row>
    <row r="57" spans="1:28">
      <c r="A57" s="46" t="s">
        <v>99</v>
      </c>
      <c r="B57" s="46" t="s">
        <v>100</v>
      </c>
      <c r="C57" s="49">
        <v>268.33376619047908</v>
      </c>
      <c r="D57" s="47">
        <v>1.2881492947765596</v>
      </c>
      <c r="E57" s="47">
        <v>12.942833390374005</v>
      </c>
      <c r="F57" s="48">
        <f t="shared" si="2"/>
        <v>14.230982685150565</v>
      </c>
      <c r="G57" s="49">
        <v>0</v>
      </c>
      <c r="H57" s="47">
        <f t="shared" si="3"/>
        <v>14.230982685150565</v>
      </c>
      <c r="I57" s="47">
        <v>9.7838005960410133</v>
      </c>
      <c r="J57" s="47">
        <v>0.17379792072382155</v>
      </c>
      <c r="K57" s="50">
        <v>0</v>
      </c>
      <c r="L57" s="48">
        <v>0</v>
      </c>
      <c r="M57" s="49">
        <v>0</v>
      </c>
      <c r="N57" s="51">
        <v>0.55989999999999995</v>
      </c>
      <c r="O57" s="52">
        <v>19.68005867019744</v>
      </c>
      <c r="P57" s="52">
        <v>0</v>
      </c>
      <c r="Q57" s="52">
        <v>284.10848334794122</v>
      </c>
      <c r="R57" s="49">
        <v>13.42</v>
      </c>
      <c r="S57" s="52">
        <v>272.78094827958859</v>
      </c>
      <c r="T57" s="52">
        <v>1.2779258876751585</v>
      </c>
      <c r="U57" s="52">
        <v>0.51117035507006336</v>
      </c>
      <c r="V57" s="52">
        <v>48.050013376585959</v>
      </c>
      <c r="W57" s="53">
        <v>0.17614871448916875</v>
      </c>
      <c r="X57" s="53">
        <v>0.13500000000000001</v>
      </c>
      <c r="Y57" s="61">
        <f t="shared" si="4"/>
        <v>38.614524260489688</v>
      </c>
      <c r="Z57" s="61">
        <f t="shared" si="5"/>
        <v>19.68005867019744</v>
      </c>
      <c r="AA57" s="52">
        <f t="shared" si="6"/>
        <v>159.07233982651226</v>
      </c>
      <c r="AB57" s="52">
        <v>75.806563656890404</v>
      </c>
    </row>
    <row r="58" spans="1:28">
      <c r="A58" s="46" t="s">
        <v>101</v>
      </c>
      <c r="B58" s="46" t="s">
        <v>102</v>
      </c>
      <c r="C58" s="49">
        <v>38.799999999999997</v>
      </c>
      <c r="D58" s="47">
        <v>0</v>
      </c>
      <c r="E58" s="47">
        <v>0</v>
      </c>
      <c r="F58" s="48">
        <f t="shared" si="2"/>
        <v>0</v>
      </c>
      <c r="G58" s="49">
        <v>0</v>
      </c>
      <c r="H58" s="47">
        <f t="shared" si="3"/>
        <v>0</v>
      </c>
      <c r="I58" s="47">
        <v>0</v>
      </c>
      <c r="J58" s="47">
        <v>0</v>
      </c>
      <c r="K58" s="50">
        <v>0</v>
      </c>
      <c r="L58" s="48">
        <v>0</v>
      </c>
      <c r="M58" s="49">
        <v>0</v>
      </c>
      <c r="N58" s="51">
        <v>0.5</v>
      </c>
      <c r="O58" s="52">
        <v>0</v>
      </c>
      <c r="P58" s="52">
        <v>0</v>
      </c>
      <c r="Q58" s="52">
        <v>33.700000000000003</v>
      </c>
      <c r="R58" s="49">
        <v>0</v>
      </c>
      <c r="S58" s="52">
        <v>38.799999999999997</v>
      </c>
      <c r="T58" s="52">
        <v>0</v>
      </c>
      <c r="U58" s="52">
        <v>1</v>
      </c>
      <c r="V58" s="52">
        <v>3</v>
      </c>
      <c r="W58" s="53">
        <v>7.7319587628865982E-2</v>
      </c>
      <c r="X58" s="53">
        <v>7.7319587628865982E-2</v>
      </c>
      <c r="Y58" s="61">
        <f t="shared" si="4"/>
        <v>4</v>
      </c>
      <c r="Z58" s="61">
        <f t="shared" si="5"/>
        <v>0</v>
      </c>
      <c r="AA58" s="52">
        <f t="shared" si="6"/>
        <v>16.850000000000001</v>
      </c>
      <c r="AB58" s="52">
        <v>22.4</v>
      </c>
    </row>
    <row r="59" spans="1:28">
      <c r="A59" s="46" t="s">
        <v>103</v>
      </c>
      <c r="B59" s="46" t="s">
        <v>104</v>
      </c>
      <c r="C59" s="49">
        <v>247.59047318173583</v>
      </c>
      <c r="D59" s="47">
        <v>0</v>
      </c>
      <c r="E59" s="47">
        <v>7.58576806923974</v>
      </c>
      <c r="F59" s="48">
        <f t="shared" si="2"/>
        <v>7.58576806923974</v>
      </c>
      <c r="G59" s="49">
        <v>0</v>
      </c>
      <c r="H59" s="47">
        <f t="shared" si="3"/>
        <v>7.58576806923974</v>
      </c>
      <c r="I59" s="47">
        <v>0.9405534533289166</v>
      </c>
      <c r="J59" s="47">
        <v>8.1787256811210143E-2</v>
      </c>
      <c r="K59" s="50">
        <v>64.407464738827983</v>
      </c>
      <c r="L59" s="48">
        <v>0</v>
      </c>
      <c r="M59" s="49">
        <v>0.20446814202802535</v>
      </c>
      <c r="N59" s="51">
        <v>0.53210000000000002</v>
      </c>
      <c r="O59" s="52">
        <v>0</v>
      </c>
      <c r="P59" s="52">
        <v>0</v>
      </c>
      <c r="Q59" s="52">
        <v>250.42235694882402</v>
      </c>
      <c r="R59" s="49">
        <v>0</v>
      </c>
      <c r="S59" s="52">
        <v>247.59047318173589</v>
      </c>
      <c r="T59" s="52">
        <v>0</v>
      </c>
      <c r="U59" s="52">
        <v>0.76675553260509499</v>
      </c>
      <c r="V59" s="52">
        <v>20.957984557872599</v>
      </c>
      <c r="W59" s="53">
        <v>8.4647782641010819E-2</v>
      </c>
      <c r="X59" s="53">
        <v>8.4647782641010819E-2</v>
      </c>
      <c r="Y59" s="61">
        <f t="shared" si="4"/>
        <v>21.724740090477695</v>
      </c>
      <c r="Z59" s="61">
        <f t="shared" si="5"/>
        <v>0</v>
      </c>
      <c r="AA59" s="52">
        <f t="shared" si="6"/>
        <v>133.24973613246925</v>
      </c>
      <c r="AB59" s="52">
        <v>49.450620149477928</v>
      </c>
    </row>
    <row r="60" spans="1:28">
      <c r="A60" s="46" t="s">
        <v>105</v>
      </c>
      <c r="B60" s="46" t="s">
        <v>106</v>
      </c>
      <c r="C60" s="49">
        <v>47.320000000000007</v>
      </c>
      <c r="D60" s="47">
        <v>0</v>
      </c>
      <c r="E60" s="47">
        <v>0</v>
      </c>
      <c r="F60" s="48">
        <f t="shared" si="2"/>
        <v>0</v>
      </c>
      <c r="G60" s="49">
        <v>0</v>
      </c>
      <c r="H60" s="47">
        <f t="shared" si="3"/>
        <v>0</v>
      </c>
      <c r="I60" s="47">
        <v>0</v>
      </c>
      <c r="J60" s="47">
        <v>0</v>
      </c>
      <c r="K60" s="50">
        <v>0</v>
      </c>
      <c r="L60" s="48">
        <v>0</v>
      </c>
      <c r="M60" s="49">
        <v>0</v>
      </c>
      <c r="N60" s="51">
        <v>0.61699999999999999</v>
      </c>
      <c r="O60" s="52">
        <v>0</v>
      </c>
      <c r="P60" s="52">
        <v>0</v>
      </c>
      <c r="Q60" s="52">
        <v>46.5</v>
      </c>
      <c r="R60" s="49">
        <v>0</v>
      </c>
      <c r="S60" s="52">
        <v>47.32</v>
      </c>
      <c r="T60" s="52">
        <v>0</v>
      </c>
      <c r="U60" s="52">
        <v>0</v>
      </c>
      <c r="V60" s="52">
        <v>12.75</v>
      </c>
      <c r="W60" s="53">
        <v>0.2694420963651733</v>
      </c>
      <c r="X60" s="53">
        <v>0.13500000000000001</v>
      </c>
      <c r="Y60" s="61">
        <f t="shared" si="4"/>
        <v>6.3882000000000003</v>
      </c>
      <c r="Z60" s="61">
        <f t="shared" si="5"/>
        <v>0</v>
      </c>
      <c r="AA60" s="52">
        <f t="shared" si="6"/>
        <v>28.6905</v>
      </c>
      <c r="AB60" s="52">
        <v>22.92</v>
      </c>
    </row>
    <row r="61" spans="1:28">
      <c r="A61" s="46" t="s">
        <v>107</v>
      </c>
      <c r="B61" s="46" t="s">
        <v>108</v>
      </c>
      <c r="C61" s="49">
        <v>214.88579386435322</v>
      </c>
      <c r="D61" s="47">
        <v>0</v>
      </c>
      <c r="E61" s="47">
        <v>0</v>
      </c>
      <c r="F61" s="48">
        <f t="shared" si="2"/>
        <v>0</v>
      </c>
      <c r="G61" s="49">
        <v>0</v>
      </c>
      <c r="H61" s="47">
        <f t="shared" si="3"/>
        <v>0</v>
      </c>
      <c r="I61" s="47">
        <v>11.000386041107763</v>
      </c>
      <c r="J61" s="47">
        <v>1.0223407101401267</v>
      </c>
      <c r="K61" s="50">
        <v>0</v>
      </c>
      <c r="L61" s="48">
        <v>0</v>
      </c>
      <c r="M61" s="49">
        <v>0</v>
      </c>
      <c r="N61" s="51">
        <v>0.7661</v>
      </c>
      <c r="O61" s="52">
        <v>0</v>
      </c>
      <c r="P61" s="52">
        <v>0</v>
      </c>
      <c r="Q61" s="52">
        <v>213.90434678261872</v>
      </c>
      <c r="R61" s="49">
        <v>0</v>
      </c>
      <c r="S61" s="52">
        <v>214.88579386435325</v>
      </c>
      <c r="T61" s="52">
        <v>0</v>
      </c>
      <c r="U61" s="52">
        <v>3.06702213042038</v>
      </c>
      <c r="V61" s="52">
        <v>21.46915491294266</v>
      </c>
      <c r="W61" s="53">
        <v>9.9909605594937903E-2</v>
      </c>
      <c r="X61" s="53">
        <v>9.9909605594937903E-2</v>
      </c>
      <c r="Y61" s="61">
        <f t="shared" si="4"/>
        <v>24.53617704336304</v>
      </c>
      <c r="Z61" s="61">
        <f t="shared" si="5"/>
        <v>0</v>
      </c>
      <c r="AA61" s="52">
        <f t="shared" si="6"/>
        <v>163.87212007016419</v>
      </c>
      <c r="AB61" s="52">
        <v>60.931506324351552</v>
      </c>
    </row>
    <row r="62" spans="1:28">
      <c r="A62" s="46" t="s">
        <v>109</v>
      </c>
      <c r="B62" s="46" t="s">
        <v>110</v>
      </c>
      <c r="C62" s="49">
        <v>339.19220081029118</v>
      </c>
      <c r="D62" s="47">
        <v>0</v>
      </c>
      <c r="E62" s="47">
        <v>6.4407464738827986</v>
      </c>
      <c r="F62" s="48">
        <f t="shared" si="2"/>
        <v>6.4407464738827986</v>
      </c>
      <c r="G62" s="49">
        <v>0</v>
      </c>
      <c r="H62" s="47">
        <f t="shared" si="3"/>
        <v>6.4407464738827986</v>
      </c>
      <c r="I62" s="47">
        <v>3.6293095209974497</v>
      </c>
      <c r="J62" s="47">
        <v>0.46005331956305706</v>
      </c>
      <c r="K62" s="50">
        <v>0</v>
      </c>
      <c r="L62" s="48">
        <v>0</v>
      </c>
      <c r="M62" s="49">
        <v>48.366938996729395</v>
      </c>
      <c r="N62" s="51">
        <v>0.54190000000000005</v>
      </c>
      <c r="O62" s="52">
        <v>0</v>
      </c>
      <c r="P62" s="52">
        <v>0</v>
      </c>
      <c r="Q62" s="52">
        <v>352.53374707761986</v>
      </c>
      <c r="R62" s="49">
        <v>0</v>
      </c>
      <c r="S62" s="52">
        <v>340.06119041391037</v>
      </c>
      <c r="T62" s="52">
        <v>1.0223407101401267</v>
      </c>
      <c r="U62" s="52">
        <v>2.0446814202802535</v>
      </c>
      <c r="V62" s="52">
        <v>42.682724648350288</v>
      </c>
      <c r="W62" s="53">
        <v>0.12551483630460269</v>
      </c>
      <c r="X62" s="53">
        <v>0.12551483630460269</v>
      </c>
      <c r="Y62" s="61">
        <f t="shared" si="4"/>
        <v>45.749746778770671</v>
      </c>
      <c r="Z62" s="61">
        <f t="shared" si="5"/>
        <v>0</v>
      </c>
      <c r="AA62" s="52">
        <f t="shared" si="6"/>
        <v>191.03803754136223</v>
      </c>
      <c r="AB62" s="52">
        <v>100.39385773576045</v>
      </c>
    </row>
    <row r="63" spans="1:28">
      <c r="A63" s="46" t="s">
        <v>111</v>
      </c>
      <c r="B63" s="46" t="s">
        <v>112</v>
      </c>
      <c r="C63" s="49">
        <v>18858.65902663536</v>
      </c>
      <c r="D63" s="47">
        <v>67.014433549685307</v>
      </c>
      <c r="E63" s="47">
        <v>881.34970280470191</v>
      </c>
      <c r="F63" s="48">
        <f t="shared" si="2"/>
        <v>948.36413635438726</v>
      </c>
      <c r="G63" s="49">
        <v>0</v>
      </c>
      <c r="H63" s="47">
        <f t="shared" si="3"/>
        <v>948.36413635438726</v>
      </c>
      <c r="I63" s="47">
        <v>459.51147898668279</v>
      </c>
      <c r="J63" s="47">
        <v>13.423333524139865</v>
      </c>
      <c r="K63" s="50">
        <v>13.351769674430056</v>
      </c>
      <c r="L63" s="48">
        <v>0</v>
      </c>
      <c r="M63" s="49">
        <v>77.258287465289385</v>
      </c>
      <c r="N63" s="51">
        <v>0.71130000000000004</v>
      </c>
      <c r="O63" s="52">
        <v>6567.7723071177088</v>
      </c>
      <c r="P63" s="52">
        <v>1152.4335655054579</v>
      </c>
      <c r="Q63" s="52">
        <v>18522.482730919979</v>
      </c>
      <c r="R63" s="49">
        <v>942.93</v>
      </c>
      <c r="S63" s="52">
        <v>18981.483039551593</v>
      </c>
      <c r="T63" s="52">
        <v>134.94897373849673</v>
      </c>
      <c r="U63" s="52">
        <v>168.68621717312092</v>
      </c>
      <c r="V63" s="52">
        <v>2352.9171443875016</v>
      </c>
      <c r="W63" s="53">
        <v>0.12395855157812187</v>
      </c>
      <c r="X63" s="53">
        <v>0.12395855157812187</v>
      </c>
      <c r="Y63" s="61">
        <f t="shared" si="4"/>
        <v>2656.5523352991195</v>
      </c>
      <c r="Z63" s="61">
        <f t="shared" si="5"/>
        <v>7720.2058726231662</v>
      </c>
      <c r="AA63" s="52">
        <f t="shared" si="6"/>
        <v>13175.041966503382</v>
      </c>
      <c r="AB63" s="52">
        <v>5817.128864104423</v>
      </c>
    </row>
    <row r="64" spans="1:28">
      <c r="A64" s="46" t="s">
        <v>113</v>
      </c>
      <c r="B64" s="46" t="s">
        <v>114</v>
      </c>
      <c r="C64" s="49">
        <v>2113.6485245863068</v>
      </c>
      <c r="D64" s="47">
        <v>7.728895768659358</v>
      </c>
      <c r="E64" s="47">
        <v>99.340846804316115</v>
      </c>
      <c r="F64" s="48">
        <f t="shared" si="2"/>
        <v>107.06974257297547</v>
      </c>
      <c r="G64" s="49">
        <v>0</v>
      </c>
      <c r="H64" s="47">
        <f t="shared" si="3"/>
        <v>107.06974257297547</v>
      </c>
      <c r="I64" s="47">
        <v>22.736857393516416</v>
      </c>
      <c r="J64" s="47">
        <v>1.5232876581087889</v>
      </c>
      <c r="K64" s="50">
        <v>13.085961089793622</v>
      </c>
      <c r="L64" s="48">
        <v>0</v>
      </c>
      <c r="M64" s="49">
        <v>7.1563849709808869</v>
      </c>
      <c r="N64" s="51">
        <v>0.7409</v>
      </c>
      <c r="O64" s="52">
        <v>792.82522071366839</v>
      </c>
      <c r="P64" s="52">
        <v>79.998160568464911</v>
      </c>
      <c r="Q64" s="52">
        <v>2142.2127240276218</v>
      </c>
      <c r="R64" s="49">
        <v>105.68</v>
      </c>
      <c r="S64" s="52">
        <v>2126.22331532103</v>
      </c>
      <c r="T64" s="52">
        <v>10.73457745647133</v>
      </c>
      <c r="U64" s="52">
        <v>23.002665978152852</v>
      </c>
      <c r="V64" s="52">
        <v>288.30008025951571</v>
      </c>
      <c r="W64" s="53">
        <v>0.13559256837327383</v>
      </c>
      <c r="X64" s="53">
        <v>0.13500000000000001</v>
      </c>
      <c r="Y64" s="61">
        <f t="shared" si="4"/>
        <v>320.77739100296327</v>
      </c>
      <c r="Z64" s="61">
        <f t="shared" si="5"/>
        <v>872.82338128213325</v>
      </c>
      <c r="AA64" s="52">
        <f t="shared" si="6"/>
        <v>1587.165407232065</v>
      </c>
      <c r="AB64" s="52">
        <v>608.70165881743139</v>
      </c>
    </row>
    <row r="65" spans="1:28">
      <c r="A65" s="46" t="s">
        <v>115</v>
      </c>
      <c r="B65" s="46" t="s">
        <v>116</v>
      </c>
      <c r="C65" s="49">
        <v>15</v>
      </c>
      <c r="D65" s="47">
        <v>0</v>
      </c>
      <c r="E65" s="47">
        <v>0</v>
      </c>
      <c r="F65" s="48">
        <f t="shared" si="2"/>
        <v>0</v>
      </c>
      <c r="G65" s="49">
        <v>0</v>
      </c>
      <c r="H65" s="47">
        <f t="shared" si="3"/>
        <v>0</v>
      </c>
      <c r="I65" s="47">
        <v>0</v>
      </c>
      <c r="J65" s="47">
        <v>0</v>
      </c>
      <c r="K65" s="50">
        <v>0</v>
      </c>
      <c r="L65" s="48">
        <v>0</v>
      </c>
      <c r="M65" s="49">
        <v>0</v>
      </c>
      <c r="N65" s="51">
        <v>0</v>
      </c>
      <c r="O65" s="52">
        <v>0</v>
      </c>
      <c r="P65" s="52">
        <v>0</v>
      </c>
      <c r="Q65" s="52">
        <v>9.1</v>
      </c>
      <c r="R65" s="49">
        <v>0</v>
      </c>
      <c r="S65" s="52">
        <v>15</v>
      </c>
      <c r="T65" s="52">
        <v>0</v>
      </c>
      <c r="U65" s="52">
        <v>0</v>
      </c>
      <c r="V65" s="52">
        <v>0</v>
      </c>
      <c r="W65" s="53">
        <v>0</v>
      </c>
      <c r="X65" s="53">
        <v>0</v>
      </c>
      <c r="Y65" s="61">
        <f t="shared" si="4"/>
        <v>0</v>
      </c>
      <c r="Z65" s="61">
        <f t="shared" si="5"/>
        <v>0</v>
      </c>
      <c r="AA65" s="52">
        <f t="shared" si="6"/>
        <v>0</v>
      </c>
      <c r="AB65" s="52">
        <v>13</v>
      </c>
    </row>
    <row r="66" spans="1:28">
      <c r="A66" s="46" t="s">
        <v>117</v>
      </c>
      <c r="B66" s="46" t="s">
        <v>118</v>
      </c>
      <c r="C66" s="49">
        <v>43.139999999999993</v>
      </c>
      <c r="D66" s="47">
        <v>0</v>
      </c>
      <c r="E66" s="47">
        <v>3.71</v>
      </c>
      <c r="F66" s="48">
        <f t="shared" si="2"/>
        <v>3.71</v>
      </c>
      <c r="G66" s="49">
        <v>0</v>
      </c>
      <c r="H66" s="47">
        <f t="shared" si="3"/>
        <v>3.71</v>
      </c>
      <c r="I66" s="47">
        <v>0.4</v>
      </c>
      <c r="J66" s="47">
        <v>0</v>
      </c>
      <c r="K66" s="50">
        <v>0</v>
      </c>
      <c r="L66" s="48">
        <v>0</v>
      </c>
      <c r="M66" s="49">
        <v>0</v>
      </c>
      <c r="N66" s="51">
        <v>0.68179999999999996</v>
      </c>
      <c r="O66" s="52">
        <v>0</v>
      </c>
      <c r="P66" s="52">
        <v>0</v>
      </c>
      <c r="Q66" s="52">
        <v>44.22</v>
      </c>
      <c r="R66" s="49">
        <v>0</v>
      </c>
      <c r="S66" s="52">
        <v>43.14</v>
      </c>
      <c r="T66" s="52">
        <v>0</v>
      </c>
      <c r="U66" s="52">
        <v>0</v>
      </c>
      <c r="V66" s="52">
        <v>5</v>
      </c>
      <c r="W66" s="53">
        <v>0.11590171534538711</v>
      </c>
      <c r="X66" s="53">
        <v>0.11590171534538711</v>
      </c>
      <c r="Y66" s="61">
        <f t="shared" si="4"/>
        <v>5</v>
      </c>
      <c r="Z66" s="61">
        <f t="shared" si="5"/>
        <v>0</v>
      </c>
      <c r="AA66" s="52">
        <f t="shared" si="6"/>
        <v>30.149195999999996</v>
      </c>
      <c r="AB66" s="52">
        <v>12</v>
      </c>
    </row>
    <row r="67" spans="1:28">
      <c r="A67" s="46" t="s">
        <v>119</v>
      </c>
      <c r="B67" s="46" t="s">
        <v>120</v>
      </c>
      <c r="C67" s="49">
        <v>311.02671424593075</v>
      </c>
      <c r="D67" s="47">
        <v>12.758812062548783</v>
      </c>
      <c r="E67" s="47">
        <v>22.031442303519732</v>
      </c>
      <c r="F67" s="48">
        <f t="shared" si="2"/>
        <v>34.790254366068517</v>
      </c>
      <c r="G67" s="49">
        <v>0</v>
      </c>
      <c r="H67" s="47">
        <f t="shared" si="3"/>
        <v>34.790254366068517</v>
      </c>
      <c r="I67" s="47">
        <v>1.7073089859340116</v>
      </c>
      <c r="J67" s="47">
        <v>0.33737243434624181</v>
      </c>
      <c r="K67" s="50">
        <v>0</v>
      </c>
      <c r="L67" s="48">
        <v>0</v>
      </c>
      <c r="M67" s="49">
        <v>0</v>
      </c>
      <c r="N67" s="51">
        <v>0.51839999999999997</v>
      </c>
      <c r="O67" s="52">
        <v>4.0893628405605069</v>
      </c>
      <c r="P67" s="52">
        <v>2.0446814202802535</v>
      </c>
      <c r="Q67" s="52">
        <v>321.58749378167829</v>
      </c>
      <c r="R67" s="49">
        <v>15.55</v>
      </c>
      <c r="S67" s="52">
        <v>310.96537380332234</v>
      </c>
      <c r="T67" s="52">
        <v>2.0446814202802535</v>
      </c>
      <c r="U67" s="52">
        <v>10.990162634006362</v>
      </c>
      <c r="V67" s="52">
        <v>37.059850742579592</v>
      </c>
      <c r="W67" s="53">
        <v>0.11917677614491895</v>
      </c>
      <c r="X67" s="53">
        <v>0.11917677614491895</v>
      </c>
      <c r="Y67" s="61">
        <f t="shared" si="4"/>
        <v>50.094694796866207</v>
      </c>
      <c r="Z67" s="61">
        <f t="shared" si="5"/>
        <v>6.1340442608407599</v>
      </c>
      <c r="AA67" s="52">
        <f t="shared" si="6"/>
        <v>166.71095677642202</v>
      </c>
      <c r="AB67" s="52">
        <v>92.092451169422617</v>
      </c>
    </row>
    <row r="68" spans="1:28">
      <c r="A68" s="46" t="s">
        <v>121</v>
      </c>
      <c r="B68" s="46" t="s">
        <v>122</v>
      </c>
      <c r="C68" s="49">
        <v>2459.1690143923647</v>
      </c>
      <c r="D68" s="47">
        <v>59.653580436676393</v>
      </c>
      <c r="E68" s="47">
        <v>125.17539654955712</v>
      </c>
      <c r="F68" s="48">
        <f t="shared" si="2"/>
        <v>184.8289769862335</v>
      </c>
      <c r="G68" s="49">
        <v>0</v>
      </c>
      <c r="H68" s="47">
        <f t="shared" si="3"/>
        <v>184.8289769862335</v>
      </c>
      <c r="I68" s="47">
        <v>23.24802774858648</v>
      </c>
      <c r="J68" s="47">
        <v>0.20446814202802535</v>
      </c>
      <c r="K68" s="50">
        <v>0</v>
      </c>
      <c r="L68" s="48">
        <v>0</v>
      </c>
      <c r="M68" s="49">
        <v>0</v>
      </c>
      <c r="N68" s="51">
        <v>0.92300000000000004</v>
      </c>
      <c r="O68" s="52">
        <v>1309.8740348670374</v>
      </c>
      <c r="P68" s="52">
        <v>304.65753162175776</v>
      </c>
      <c r="Q68" s="52">
        <v>2446.3693087014103</v>
      </c>
      <c r="R68" s="49">
        <v>122.96</v>
      </c>
      <c r="S68" s="52">
        <v>2469.9649322914452</v>
      </c>
      <c r="T68" s="52">
        <v>23.513836333222915</v>
      </c>
      <c r="U68" s="52">
        <v>17.124206894847124</v>
      </c>
      <c r="V68" s="52">
        <v>333.79424186075136</v>
      </c>
      <c r="W68" s="53">
        <v>0.13514128783645624</v>
      </c>
      <c r="X68" s="53">
        <v>0.13500000000000001</v>
      </c>
      <c r="Y68" s="61">
        <f t="shared" si="4"/>
        <v>374.08330908741516</v>
      </c>
      <c r="Z68" s="61">
        <f t="shared" si="5"/>
        <v>1614.5315664887951</v>
      </c>
      <c r="AA68" s="52">
        <f t="shared" si="6"/>
        <v>2257.9988719314019</v>
      </c>
      <c r="AB68" s="52">
        <v>740.37914228347984</v>
      </c>
    </row>
    <row r="69" spans="1:28">
      <c r="A69" s="46" t="s">
        <v>123</v>
      </c>
      <c r="B69" s="46" t="s">
        <v>124</v>
      </c>
      <c r="C69" s="49">
        <v>3045.8903479417836</v>
      </c>
      <c r="D69" s="47">
        <v>49.276822228754114</v>
      </c>
      <c r="E69" s="47">
        <v>197.57756564168088</v>
      </c>
      <c r="F69" s="48">
        <f t="shared" si="2"/>
        <v>246.854387870435</v>
      </c>
      <c r="G69" s="49">
        <v>0</v>
      </c>
      <c r="H69" s="47">
        <f t="shared" si="3"/>
        <v>246.854387870435</v>
      </c>
      <c r="I69" s="47">
        <v>44.20601230645908</v>
      </c>
      <c r="J69" s="47">
        <v>4.0586926192563038</v>
      </c>
      <c r="K69" s="50">
        <v>2.8625539883923548</v>
      </c>
      <c r="L69" s="48">
        <v>0</v>
      </c>
      <c r="M69" s="49">
        <v>13.137078125300627</v>
      </c>
      <c r="N69" s="51">
        <v>0.82869999999999999</v>
      </c>
      <c r="O69" s="52">
        <v>1290.1939761968399</v>
      </c>
      <c r="P69" s="52">
        <v>239.22772617278966</v>
      </c>
      <c r="Q69" s="52">
        <v>3009.5563591034038</v>
      </c>
      <c r="R69" s="49">
        <v>152.29</v>
      </c>
      <c r="S69" s="52">
        <v>3050.3784236592992</v>
      </c>
      <c r="T69" s="52">
        <v>10.73457745647133</v>
      </c>
      <c r="U69" s="52">
        <v>35.015169322299343</v>
      </c>
      <c r="V69" s="52">
        <v>395.90144000176406</v>
      </c>
      <c r="W69" s="53">
        <v>0.12978764763449652</v>
      </c>
      <c r="X69" s="53">
        <v>0.12978764763449652</v>
      </c>
      <c r="Y69" s="61">
        <f t="shared" si="4"/>
        <v>441.65118678053472</v>
      </c>
      <c r="Z69" s="61">
        <f t="shared" si="5"/>
        <v>1529.4217023696297</v>
      </c>
      <c r="AA69" s="52">
        <f t="shared" si="6"/>
        <v>2494.0193547889908</v>
      </c>
      <c r="AB69" s="52">
        <v>964.09795988344365</v>
      </c>
    </row>
    <row r="70" spans="1:28">
      <c r="A70" s="46" t="s">
        <v>125</v>
      </c>
      <c r="B70" s="46" t="s">
        <v>126</v>
      </c>
      <c r="C70" s="49">
        <v>923.80751249682123</v>
      </c>
      <c r="D70" s="47">
        <v>4.5085225317179587</v>
      </c>
      <c r="E70" s="47">
        <v>46.618736382389777</v>
      </c>
      <c r="F70" s="48">
        <f t="shared" si="2"/>
        <v>51.127258914107735</v>
      </c>
      <c r="G70" s="49">
        <v>0</v>
      </c>
      <c r="H70" s="47">
        <f t="shared" si="3"/>
        <v>51.127258914107735</v>
      </c>
      <c r="I70" s="47">
        <v>21.305580399320242</v>
      </c>
      <c r="J70" s="47">
        <v>1.2677024805737571</v>
      </c>
      <c r="K70" s="50">
        <v>0</v>
      </c>
      <c r="L70" s="48">
        <v>0</v>
      </c>
      <c r="M70" s="49">
        <v>0</v>
      </c>
      <c r="N70" s="51">
        <v>0.85399999999999998</v>
      </c>
      <c r="O70" s="52">
        <v>262.48597732847753</v>
      </c>
      <c r="P70" s="52">
        <v>66.707731336643263</v>
      </c>
      <c r="Q70" s="52">
        <v>938.79502730747549</v>
      </c>
      <c r="R70" s="49">
        <v>46.19</v>
      </c>
      <c r="S70" s="52">
        <v>925.07521497739504</v>
      </c>
      <c r="T70" s="52">
        <v>1.2779258876751585</v>
      </c>
      <c r="U70" s="52">
        <v>11.501332989076426</v>
      </c>
      <c r="V70" s="52">
        <v>142.87211424208272</v>
      </c>
      <c r="W70" s="53">
        <v>0.15444378135844219</v>
      </c>
      <c r="X70" s="53">
        <v>0.13500000000000001</v>
      </c>
      <c r="Y70" s="61">
        <f t="shared" si="4"/>
        <v>137.66441289869994</v>
      </c>
      <c r="Z70" s="61">
        <f t="shared" si="5"/>
        <v>329.19370866512077</v>
      </c>
      <c r="AA70" s="52">
        <f t="shared" si="6"/>
        <v>801.73095332058404</v>
      </c>
      <c r="AB70" s="52">
        <v>271.3292244711896</v>
      </c>
    </row>
    <row r="71" spans="1:28">
      <c r="A71" s="46" t="s">
        <v>127</v>
      </c>
      <c r="B71" s="46" t="s">
        <v>128</v>
      </c>
      <c r="C71" s="49">
        <v>217.13494342666152</v>
      </c>
      <c r="D71" s="47">
        <v>0</v>
      </c>
      <c r="E71" s="47">
        <v>12.789482283852985</v>
      </c>
      <c r="F71" s="48">
        <f t="shared" si="2"/>
        <v>12.789482283852985</v>
      </c>
      <c r="G71" s="49">
        <v>0</v>
      </c>
      <c r="H71" s="47">
        <f t="shared" si="3"/>
        <v>12.789482283852985</v>
      </c>
      <c r="I71" s="47">
        <v>2.9750114665077687</v>
      </c>
      <c r="J71" s="47">
        <v>0</v>
      </c>
      <c r="K71" s="50">
        <v>0</v>
      </c>
      <c r="L71" s="48">
        <v>0</v>
      </c>
      <c r="M71" s="49">
        <v>0</v>
      </c>
      <c r="N71" s="51">
        <v>0.38369999999999999</v>
      </c>
      <c r="O71" s="52">
        <v>0</v>
      </c>
      <c r="P71" s="52">
        <v>0</v>
      </c>
      <c r="Q71" s="52">
        <v>210.82710124509694</v>
      </c>
      <c r="R71" s="49">
        <v>10.86</v>
      </c>
      <c r="S71" s="52">
        <v>217.43142223260213</v>
      </c>
      <c r="T71" s="52">
        <v>1.0223407101401267</v>
      </c>
      <c r="U71" s="52">
        <v>1.0223407101401267</v>
      </c>
      <c r="V71" s="52">
        <v>24.025006688292979</v>
      </c>
      <c r="W71" s="53">
        <v>0.11049463983449315</v>
      </c>
      <c r="X71" s="53">
        <v>0.11049463983449315</v>
      </c>
      <c r="Y71" s="61">
        <f t="shared" si="4"/>
        <v>26.069688108573231</v>
      </c>
      <c r="Z71" s="61">
        <f t="shared" si="5"/>
        <v>0</v>
      </c>
      <c r="AA71" s="52">
        <f t="shared" si="6"/>
        <v>80.894358747743695</v>
      </c>
      <c r="AB71" s="52">
        <v>61.749378892463653</v>
      </c>
    </row>
    <row r="72" spans="1:28">
      <c r="A72" s="46" t="s">
        <v>129</v>
      </c>
      <c r="B72" s="46" t="s">
        <v>130</v>
      </c>
      <c r="C72" s="49">
        <v>553.73039883319689</v>
      </c>
      <c r="D72" s="47">
        <v>9.1499493557541332</v>
      </c>
      <c r="E72" s="47">
        <v>25.681198638719984</v>
      </c>
      <c r="F72" s="48">
        <f t="shared" si="2"/>
        <v>34.831147994474115</v>
      </c>
      <c r="G72" s="49">
        <v>0</v>
      </c>
      <c r="H72" s="47">
        <f t="shared" si="3"/>
        <v>34.831147994474115</v>
      </c>
      <c r="I72" s="47">
        <v>7.4221935556173202</v>
      </c>
      <c r="J72" s="47">
        <v>0.46005331956305706</v>
      </c>
      <c r="K72" s="50">
        <v>0</v>
      </c>
      <c r="L72" s="48">
        <v>0</v>
      </c>
      <c r="M72" s="49">
        <v>29.852348736091699</v>
      </c>
      <c r="N72" s="51">
        <v>0.74009999999999998</v>
      </c>
      <c r="O72" s="52">
        <v>116.29125577843942</v>
      </c>
      <c r="P72" s="52">
        <v>29.392295416528643</v>
      </c>
      <c r="Q72" s="52">
        <v>529.78717940171509</v>
      </c>
      <c r="R72" s="49">
        <v>27.69</v>
      </c>
      <c r="S72" s="52">
        <v>558.37182565723299</v>
      </c>
      <c r="T72" s="52">
        <v>2.300266597815285</v>
      </c>
      <c r="U72" s="52">
        <v>9.9678219238662358</v>
      </c>
      <c r="V72" s="52">
        <v>80.764916101070014</v>
      </c>
      <c r="W72" s="53">
        <v>0.14464360913268764</v>
      </c>
      <c r="X72" s="53">
        <v>0.13500000000000001</v>
      </c>
      <c r="Y72" s="61">
        <f t="shared" si="4"/>
        <v>87.648284985407983</v>
      </c>
      <c r="Z72" s="61">
        <f t="shared" si="5"/>
        <v>145.68355119496806</v>
      </c>
      <c r="AA72" s="52">
        <f t="shared" si="6"/>
        <v>392.09549147520931</v>
      </c>
      <c r="AB72" s="52">
        <v>172.57111187165341</v>
      </c>
    </row>
    <row r="73" spans="1:28">
      <c r="A73" s="46" t="s">
        <v>131</v>
      </c>
      <c r="B73" s="46" t="s">
        <v>132</v>
      </c>
      <c r="C73" s="49">
        <v>1764.1511294178026</v>
      </c>
      <c r="D73" s="47">
        <v>18.218111454697059</v>
      </c>
      <c r="E73" s="47">
        <v>90.875865724355862</v>
      </c>
      <c r="F73" s="48">
        <f t="shared" si="2"/>
        <v>109.09397717905293</v>
      </c>
      <c r="G73" s="49">
        <v>0</v>
      </c>
      <c r="H73" s="47">
        <f t="shared" si="3"/>
        <v>109.09397717905293</v>
      </c>
      <c r="I73" s="47">
        <v>32.009487634487364</v>
      </c>
      <c r="J73" s="47">
        <v>0.84854278941630512</v>
      </c>
      <c r="K73" s="50">
        <v>0</v>
      </c>
      <c r="L73" s="48">
        <v>0</v>
      </c>
      <c r="M73" s="49">
        <v>0</v>
      </c>
      <c r="N73" s="51">
        <v>0.78449999999999998</v>
      </c>
      <c r="O73" s="52">
        <v>794.86990213394847</v>
      </c>
      <c r="P73" s="52">
        <v>189.6442017309935</v>
      </c>
      <c r="Q73" s="52">
        <v>1772.1662805853014</v>
      </c>
      <c r="R73" s="49">
        <v>88.21</v>
      </c>
      <c r="S73" s="52">
        <v>1775.2946431583302</v>
      </c>
      <c r="T73" s="52">
        <v>8.1787256811210138</v>
      </c>
      <c r="U73" s="52">
        <v>13.54601440935668</v>
      </c>
      <c r="V73" s="52">
        <v>199.86760883239478</v>
      </c>
      <c r="W73" s="53">
        <v>0.11258278145695363</v>
      </c>
      <c r="X73" s="53">
        <v>0.11258278145695363</v>
      </c>
      <c r="Y73" s="61">
        <f t="shared" si="4"/>
        <v>221.59234892287247</v>
      </c>
      <c r="Z73" s="61">
        <f t="shared" si="5"/>
        <v>984.51410386494194</v>
      </c>
      <c r="AA73" s="52">
        <f t="shared" si="6"/>
        <v>1390.2644471191688</v>
      </c>
      <c r="AB73" s="52">
        <v>525.48312501202508</v>
      </c>
    </row>
    <row r="74" spans="1:28">
      <c r="A74" s="46" t="s">
        <v>133</v>
      </c>
      <c r="B74" s="46" t="s">
        <v>134</v>
      </c>
      <c r="C74" s="49">
        <v>9022.1874372079237</v>
      </c>
      <c r="D74" s="47">
        <v>42.549820356032072</v>
      </c>
      <c r="E74" s="47">
        <v>442.58151682676231</v>
      </c>
      <c r="F74" s="48">
        <f t="shared" ref="F74:F137" si="7">D74+E74</f>
        <v>485.13133718279437</v>
      </c>
      <c r="G74" s="49">
        <v>225.40567977169513</v>
      </c>
      <c r="H74" s="47">
        <f t="shared" ref="H74:H137" si="8">SUM(F74:G74)</f>
        <v>710.53701695448945</v>
      </c>
      <c r="I74" s="47">
        <v>216.12282612362279</v>
      </c>
      <c r="J74" s="47">
        <v>17.185547337455528</v>
      </c>
      <c r="K74" s="50">
        <v>164.39238619053239</v>
      </c>
      <c r="L74" s="48">
        <v>0</v>
      </c>
      <c r="M74" s="49">
        <v>144.91679566236297</v>
      </c>
      <c r="N74" s="51">
        <v>0.63880000000000003</v>
      </c>
      <c r="O74" s="52">
        <v>1370.9588922979099</v>
      </c>
      <c r="P74" s="52">
        <v>338.90594541145202</v>
      </c>
      <c r="Q74" s="52">
        <v>8836.92907712343</v>
      </c>
      <c r="R74" s="49">
        <v>451.11</v>
      </c>
      <c r="S74" s="52">
        <v>8949.6114701950755</v>
      </c>
      <c r="T74" s="52">
        <v>41.404798760675135</v>
      </c>
      <c r="U74" s="52">
        <v>103.2564117241528</v>
      </c>
      <c r="V74" s="52">
        <v>1094.6713153825408</v>
      </c>
      <c r="W74" s="53">
        <v>0.12231495400980576</v>
      </c>
      <c r="X74" s="53">
        <v>0.12231495400980576</v>
      </c>
      <c r="Y74" s="61">
        <f t="shared" ref="Y74:Y137" si="9">(T74+U74)+(S74*X74)</f>
        <v>1239.3325258673688</v>
      </c>
      <c r="Z74" s="61">
        <f t="shared" ref="Z74:Z137" si="10">O74+P74</f>
        <v>1709.8648377093618</v>
      </c>
      <c r="AA74" s="52">
        <f t="shared" ref="AA74:AA137" si="11">Q74*N74</f>
        <v>5645.0302944664472</v>
      </c>
      <c r="AB74" s="52">
        <v>2832.3847140361195</v>
      </c>
    </row>
    <row r="75" spans="1:28">
      <c r="A75" s="46" t="s">
        <v>135</v>
      </c>
      <c r="B75" s="46" t="s">
        <v>136</v>
      </c>
      <c r="C75" s="49">
        <v>2678.6757882665511</v>
      </c>
      <c r="D75" s="47">
        <v>40.392681457636407</v>
      </c>
      <c r="E75" s="47">
        <v>174.37043152150002</v>
      </c>
      <c r="F75" s="48">
        <f t="shared" si="7"/>
        <v>214.76311297913642</v>
      </c>
      <c r="G75" s="49">
        <v>0</v>
      </c>
      <c r="H75" s="47">
        <f t="shared" si="8"/>
        <v>214.76311297913642</v>
      </c>
      <c r="I75" s="47">
        <v>44.696735847326337</v>
      </c>
      <c r="J75" s="47">
        <v>2.6376390321615268</v>
      </c>
      <c r="K75" s="50">
        <v>13.903833657905723</v>
      </c>
      <c r="L75" s="48">
        <v>0</v>
      </c>
      <c r="M75" s="49">
        <v>2.0753516415844571</v>
      </c>
      <c r="N75" s="51">
        <v>0.55989999999999995</v>
      </c>
      <c r="O75" s="52">
        <v>298.01231700584697</v>
      </c>
      <c r="P75" s="52">
        <v>90.732738024936253</v>
      </c>
      <c r="Q75" s="52">
        <v>2620.4330380098686</v>
      </c>
      <c r="R75" s="49">
        <v>133.93</v>
      </c>
      <c r="S75" s="52">
        <v>2696.0044633034267</v>
      </c>
      <c r="T75" s="52">
        <v>14.057184764426742</v>
      </c>
      <c r="U75" s="52">
        <v>31.436976836808896</v>
      </c>
      <c r="V75" s="52">
        <v>334.04982703828642</v>
      </c>
      <c r="W75" s="53">
        <v>0.12390551706616006</v>
      </c>
      <c r="X75" s="53">
        <v>0.12390551706616006</v>
      </c>
      <c r="Y75" s="61">
        <f t="shared" si="9"/>
        <v>379.54398863952207</v>
      </c>
      <c r="Z75" s="61">
        <f t="shared" si="10"/>
        <v>388.74505503078319</v>
      </c>
      <c r="AA75" s="52">
        <f t="shared" si="11"/>
        <v>1467.1804579817253</v>
      </c>
      <c r="AB75" s="52">
        <v>781.88617511516884</v>
      </c>
    </row>
    <row r="76" spans="1:28">
      <c r="A76" s="46" t="s">
        <v>137</v>
      </c>
      <c r="B76" s="46" t="s">
        <v>138</v>
      </c>
      <c r="C76" s="49">
        <v>144.74299774163913</v>
      </c>
      <c r="D76" s="47">
        <v>3.1488093872315903</v>
      </c>
      <c r="E76" s="47">
        <v>13.822046401094513</v>
      </c>
      <c r="F76" s="48">
        <f t="shared" si="7"/>
        <v>16.970855788326102</v>
      </c>
      <c r="G76" s="49">
        <v>0</v>
      </c>
      <c r="H76" s="47">
        <f t="shared" si="8"/>
        <v>16.970855788326102</v>
      </c>
      <c r="I76" s="47">
        <v>2.0753516415844571</v>
      </c>
      <c r="J76" s="47">
        <v>1.5437344723115913</v>
      </c>
      <c r="K76" s="50">
        <v>0</v>
      </c>
      <c r="L76" s="48">
        <v>0</v>
      </c>
      <c r="M76" s="49">
        <v>0</v>
      </c>
      <c r="N76" s="51">
        <v>0.66439999999999999</v>
      </c>
      <c r="O76" s="52">
        <v>4.0893628405605069</v>
      </c>
      <c r="P76" s="52">
        <v>1.0223407101401267</v>
      </c>
      <c r="Q76" s="52">
        <v>149.66045655741314</v>
      </c>
      <c r="R76" s="49">
        <v>7.24</v>
      </c>
      <c r="S76" s="52">
        <v>146.01070022221288</v>
      </c>
      <c r="T76" s="52">
        <v>0</v>
      </c>
      <c r="U76" s="52">
        <v>2.0446814202802535</v>
      </c>
      <c r="V76" s="52">
        <v>13.290429231821648</v>
      </c>
      <c r="W76" s="53">
        <v>9.1023666153199845E-2</v>
      </c>
      <c r="X76" s="53">
        <v>9.1023666153199845E-2</v>
      </c>
      <c r="Y76" s="61">
        <f t="shared" si="9"/>
        <v>15.335110652101902</v>
      </c>
      <c r="Z76" s="61">
        <f t="shared" si="10"/>
        <v>5.1117035507006339</v>
      </c>
      <c r="AA76" s="52">
        <f t="shared" si="11"/>
        <v>99.434407336745295</v>
      </c>
      <c r="AB76" s="52">
        <v>40.484692121549017</v>
      </c>
    </row>
    <row r="77" spans="1:28">
      <c r="A77" s="46" t="s">
        <v>139</v>
      </c>
      <c r="B77" s="46" t="s">
        <v>140</v>
      </c>
      <c r="C77" s="49">
        <v>746.59497380113169</v>
      </c>
      <c r="D77" s="47">
        <v>17.073089859340115</v>
      </c>
      <c r="E77" s="47">
        <v>21.234016549610431</v>
      </c>
      <c r="F77" s="48">
        <f t="shared" si="7"/>
        <v>38.307106408950546</v>
      </c>
      <c r="G77" s="49">
        <v>0</v>
      </c>
      <c r="H77" s="47">
        <f t="shared" si="8"/>
        <v>38.307106408950546</v>
      </c>
      <c r="I77" s="47">
        <v>9.804247410243816</v>
      </c>
      <c r="J77" s="47">
        <v>0.41915969115745194</v>
      </c>
      <c r="K77" s="50">
        <v>0</v>
      </c>
      <c r="L77" s="48">
        <v>0</v>
      </c>
      <c r="M77" s="49">
        <v>32.960264494917688</v>
      </c>
      <c r="N77" s="51">
        <v>0.71060000000000001</v>
      </c>
      <c r="O77" s="52">
        <v>0</v>
      </c>
      <c r="P77" s="52">
        <v>0</v>
      </c>
      <c r="Q77" s="52">
        <v>743.30303671448053</v>
      </c>
      <c r="R77" s="49">
        <v>37.33</v>
      </c>
      <c r="S77" s="52">
        <v>746.60519720823311</v>
      </c>
      <c r="T77" s="52">
        <v>6.1340442608407599</v>
      </c>
      <c r="U77" s="52">
        <v>5.1117035507006339</v>
      </c>
      <c r="V77" s="52">
        <v>111.94630776034387</v>
      </c>
      <c r="W77" s="53">
        <v>0.14994043462186255</v>
      </c>
      <c r="X77" s="53">
        <v>0.13500000000000001</v>
      </c>
      <c r="Y77" s="61">
        <f t="shared" si="9"/>
        <v>112.03744943465287</v>
      </c>
      <c r="Z77" s="61">
        <f t="shared" si="10"/>
        <v>0</v>
      </c>
      <c r="AA77" s="52">
        <f t="shared" si="11"/>
        <v>528.19113788930986</v>
      </c>
      <c r="AB77" s="52">
        <v>194.96037342372216</v>
      </c>
    </row>
    <row r="78" spans="1:28">
      <c r="A78" s="46" t="s">
        <v>141</v>
      </c>
      <c r="B78" s="46" t="s">
        <v>142</v>
      </c>
      <c r="C78" s="49">
        <v>3414.9451208952678</v>
      </c>
      <c r="D78" s="47">
        <v>70.367711078944922</v>
      </c>
      <c r="E78" s="47">
        <v>247.8051647308653</v>
      </c>
      <c r="F78" s="48">
        <f t="shared" si="7"/>
        <v>318.17287580981019</v>
      </c>
      <c r="G78" s="49">
        <v>50.462737452516656</v>
      </c>
      <c r="H78" s="47">
        <f t="shared" si="8"/>
        <v>368.63561326232684</v>
      </c>
      <c r="I78" s="47">
        <v>76.76756392442212</v>
      </c>
      <c r="J78" s="47">
        <v>2.2798197836124827</v>
      </c>
      <c r="K78" s="50">
        <v>19.158664908025973</v>
      </c>
      <c r="L78" s="48">
        <v>0</v>
      </c>
      <c r="M78" s="49">
        <v>7.8924702822817778</v>
      </c>
      <c r="N78" s="51">
        <v>0.67930000000000001</v>
      </c>
      <c r="O78" s="52">
        <v>419.15969115745196</v>
      </c>
      <c r="P78" s="52">
        <v>71.308264532273839</v>
      </c>
      <c r="Q78" s="52">
        <v>3424.8720491907288</v>
      </c>
      <c r="R78" s="49">
        <v>170.75</v>
      </c>
      <c r="S78" s="52">
        <v>3406.2858950803811</v>
      </c>
      <c r="T78" s="52">
        <v>17.635377249917187</v>
      </c>
      <c r="U78" s="52">
        <v>52.394961394681495</v>
      </c>
      <c r="V78" s="52">
        <v>546.18552439236271</v>
      </c>
      <c r="W78" s="53">
        <v>0.16034635412758677</v>
      </c>
      <c r="X78" s="53">
        <v>0.13500000000000001</v>
      </c>
      <c r="Y78" s="61">
        <f t="shared" si="9"/>
        <v>529.8789344804502</v>
      </c>
      <c r="Z78" s="61">
        <f t="shared" si="10"/>
        <v>490.46795568972578</v>
      </c>
      <c r="AA78" s="52">
        <f t="shared" si="11"/>
        <v>2326.5155830152621</v>
      </c>
      <c r="AB78" s="52">
        <v>960.08016089259309</v>
      </c>
    </row>
    <row r="79" spans="1:28">
      <c r="A79" s="46" t="s">
        <v>143</v>
      </c>
      <c r="B79" s="46" t="s">
        <v>144</v>
      </c>
      <c r="C79" s="49">
        <v>1648.1154588168984</v>
      </c>
      <c r="D79" s="47">
        <v>10.243853915604069</v>
      </c>
      <c r="E79" s="47">
        <v>134.86718648168551</v>
      </c>
      <c r="F79" s="48">
        <f t="shared" si="7"/>
        <v>145.11104039728957</v>
      </c>
      <c r="G79" s="49">
        <v>0</v>
      </c>
      <c r="H79" s="47">
        <f t="shared" si="8"/>
        <v>145.11104039728957</v>
      </c>
      <c r="I79" s="47">
        <v>29.964806214207112</v>
      </c>
      <c r="J79" s="47">
        <v>0</v>
      </c>
      <c r="K79" s="50">
        <v>13.290429231821648</v>
      </c>
      <c r="L79" s="48">
        <v>0</v>
      </c>
      <c r="M79" s="49">
        <v>85.150757747571163</v>
      </c>
      <c r="N79" s="51">
        <v>0.62619999999999998</v>
      </c>
      <c r="O79" s="52">
        <v>89.454812137261086</v>
      </c>
      <c r="P79" s="52">
        <v>19.424473492662408</v>
      </c>
      <c r="Q79" s="52">
        <v>1691.8920880250987</v>
      </c>
      <c r="R79" s="49">
        <v>82.41</v>
      </c>
      <c r="S79" s="52">
        <v>1650.9575659910877</v>
      </c>
      <c r="T79" s="52">
        <v>18.146547604987248</v>
      </c>
      <c r="U79" s="52">
        <v>12.01250334414649</v>
      </c>
      <c r="V79" s="52">
        <v>253.28491093721641</v>
      </c>
      <c r="W79" s="53">
        <v>0.15341697215892205</v>
      </c>
      <c r="X79" s="53">
        <v>0.13500000000000001</v>
      </c>
      <c r="Y79" s="61">
        <f t="shared" si="9"/>
        <v>253.03832235793058</v>
      </c>
      <c r="Z79" s="61">
        <f t="shared" si="10"/>
        <v>108.87928562992349</v>
      </c>
      <c r="AA79" s="52">
        <f t="shared" si="11"/>
        <v>1059.4628255213167</v>
      </c>
      <c r="AB79" s="52">
        <v>463.32480983550545</v>
      </c>
    </row>
    <row r="80" spans="1:28">
      <c r="A80" s="46" t="s">
        <v>145</v>
      </c>
      <c r="B80" s="46" t="s">
        <v>146</v>
      </c>
      <c r="C80" s="49">
        <v>715.44425236316204</v>
      </c>
      <c r="D80" s="47">
        <v>4.4778523104137546</v>
      </c>
      <c r="E80" s="47">
        <v>7.8209064325719702</v>
      </c>
      <c r="F80" s="48">
        <f t="shared" si="7"/>
        <v>12.298758742985726</v>
      </c>
      <c r="G80" s="49">
        <v>0</v>
      </c>
      <c r="H80" s="47">
        <f t="shared" si="8"/>
        <v>12.298758742985726</v>
      </c>
      <c r="I80" s="47">
        <v>24.260145051625209</v>
      </c>
      <c r="J80" s="47">
        <v>0</v>
      </c>
      <c r="K80" s="50">
        <v>2.4536177043363039</v>
      </c>
      <c r="L80" s="48">
        <v>0</v>
      </c>
      <c r="M80" s="49">
        <v>0</v>
      </c>
      <c r="N80" s="51">
        <v>0.71189999999999998</v>
      </c>
      <c r="O80" s="52">
        <v>20.446814202802535</v>
      </c>
      <c r="P80" s="52">
        <v>2.0446814202802535</v>
      </c>
      <c r="Q80" s="52">
        <v>718.2863595373517</v>
      </c>
      <c r="R80" s="49">
        <v>35.770000000000003</v>
      </c>
      <c r="S80" s="52">
        <v>715.44425236316204</v>
      </c>
      <c r="T80" s="52">
        <v>2.0446814202802535</v>
      </c>
      <c r="U80" s="52">
        <v>5.6228739057706969</v>
      </c>
      <c r="V80" s="52">
        <v>123.4476407494203</v>
      </c>
      <c r="W80" s="53">
        <v>0.17254683414069535</v>
      </c>
      <c r="X80" s="53">
        <v>0.13500000000000001</v>
      </c>
      <c r="Y80" s="61">
        <f t="shared" si="9"/>
        <v>104.25252939507783</v>
      </c>
      <c r="Z80" s="61">
        <f t="shared" si="10"/>
        <v>22.491495623082788</v>
      </c>
      <c r="AA80" s="52">
        <f t="shared" si="11"/>
        <v>511.34805935464067</v>
      </c>
      <c r="AB80" s="52">
        <v>223.4836792366317</v>
      </c>
    </row>
    <row r="81" spans="1:28">
      <c r="A81" s="46" t="s">
        <v>147</v>
      </c>
      <c r="B81" s="46" t="s">
        <v>148</v>
      </c>
      <c r="C81" s="49">
        <v>325.01233516064769</v>
      </c>
      <c r="D81" s="47">
        <v>0</v>
      </c>
      <c r="E81" s="47">
        <v>0</v>
      </c>
      <c r="F81" s="48">
        <f t="shared" si="7"/>
        <v>0</v>
      </c>
      <c r="G81" s="49">
        <v>0</v>
      </c>
      <c r="H81" s="47">
        <f t="shared" si="8"/>
        <v>0</v>
      </c>
      <c r="I81" s="47">
        <v>0</v>
      </c>
      <c r="J81" s="47">
        <v>0</v>
      </c>
      <c r="K81" s="50">
        <v>0</v>
      </c>
      <c r="L81" s="48">
        <v>0</v>
      </c>
      <c r="M81" s="49">
        <v>0</v>
      </c>
      <c r="N81" s="51">
        <v>0.60860000000000003</v>
      </c>
      <c r="O81" s="52">
        <v>0</v>
      </c>
      <c r="P81" s="52">
        <v>0</v>
      </c>
      <c r="Q81" s="52">
        <v>305.5367446324783</v>
      </c>
      <c r="R81" s="49">
        <v>16.25</v>
      </c>
      <c r="S81" s="52">
        <v>325.01233516064769</v>
      </c>
      <c r="T81" s="52">
        <v>1.53351106521019</v>
      </c>
      <c r="U81" s="52">
        <v>8.6898960361910778</v>
      </c>
      <c r="V81" s="52">
        <v>64.663049916363022</v>
      </c>
      <c r="W81" s="53">
        <v>0.19895567928029947</v>
      </c>
      <c r="X81" s="53">
        <v>0.13500000000000001</v>
      </c>
      <c r="Y81" s="61">
        <f t="shared" si="9"/>
        <v>54.100072348088716</v>
      </c>
      <c r="Z81" s="61">
        <f t="shared" si="10"/>
        <v>0</v>
      </c>
      <c r="AA81" s="52">
        <f t="shared" si="11"/>
        <v>185.94966278332632</v>
      </c>
      <c r="AB81" s="52">
        <v>163.57451362242028</v>
      </c>
    </row>
    <row r="82" spans="1:28">
      <c r="A82" s="46" t="s">
        <v>149</v>
      </c>
      <c r="B82" s="46" t="s">
        <v>150</v>
      </c>
      <c r="C82" s="49">
        <v>1465.0346844450046</v>
      </c>
      <c r="D82" s="47">
        <v>17.522919771801774</v>
      </c>
      <c r="E82" s="47">
        <v>114.5430531640998</v>
      </c>
      <c r="F82" s="48">
        <f t="shared" si="7"/>
        <v>132.06597293590158</v>
      </c>
      <c r="G82" s="49">
        <v>0</v>
      </c>
      <c r="H82" s="47">
        <f t="shared" si="8"/>
        <v>132.06597293590158</v>
      </c>
      <c r="I82" s="47">
        <v>55.973153880171935</v>
      </c>
      <c r="J82" s="47">
        <v>4.7538843021515893</v>
      </c>
      <c r="K82" s="50">
        <v>9.7633537818382106</v>
      </c>
      <c r="L82" s="48">
        <v>0</v>
      </c>
      <c r="M82" s="49">
        <v>0</v>
      </c>
      <c r="N82" s="51">
        <v>0.3649</v>
      </c>
      <c r="O82" s="52">
        <v>27.603199173783423</v>
      </c>
      <c r="P82" s="52">
        <v>8.9454812137261097</v>
      </c>
      <c r="Q82" s="52">
        <v>1421.4420765646296</v>
      </c>
      <c r="R82" s="49">
        <v>73.25</v>
      </c>
      <c r="S82" s="52">
        <v>1468.8275684796242</v>
      </c>
      <c r="T82" s="52">
        <v>9.7122367463312038</v>
      </c>
      <c r="U82" s="52">
        <v>26.580858463643295</v>
      </c>
      <c r="V82" s="52">
        <v>196.8005867019744</v>
      </c>
      <c r="W82" s="53">
        <v>0.13398481273447344</v>
      </c>
      <c r="X82" s="53">
        <v>0.13398481273447344</v>
      </c>
      <c r="Y82" s="61">
        <f t="shared" si="9"/>
        <v>233.09368191194889</v>
      </c>
      <c r="Z82" s="61">
        <f t="shared" si="10"/>
        <v>36.548680387509535</v>
      </c>
      <c r="AA82" s="52">
        <f t="shared" si="11"/>
        <v>518.6842137384333</v>
      </c>
      <c r="AB82" s="52">
        <v>415.1214453523985</v>
      </c>
    </row>
    <row r="83" spans="1:28">
      <c r="A83" s="46" t="s">
        <v>151</v>
      </c>
      <c r="B83" s="46" t="s">
        <v>152</v>
      </c>
      <c r="C83" s="49">
        <v>1604.64553182174</v>
      </c>
      <c r="D83" s="47">
        <v>44.778523104137548</v>
      </c>
      <c r="E83" s="47">
        <v>190.01224438664397</v>
      </c>
      <c r="F83" s="48">
        <f t="shared" si="7"/>
        <v>234.79076749078152</v>
      </c>
      <c r="G83" s="49">
        <v>0</v>
      </c>
      <c r="H83" s="47">
        <f t="shared" si="8"/>
        <v>234.79076749078152</v>
      </c>
      <c r="I83" s="47">
        <v>47.917109084267736</v>
      </c>
      <c r="J83" s="47">
        <v>5.7455547909875122</v>
      </c>
      <c r="K83" s="50">
        <v>29.525199708846859</v>
      </c>
      <c r="L83" s="48">
        <v>0</v>
      </c>
      <c r="M83" s="49">
        <v>20.487707831208137</v>
      </c>
      <c r="N83" s="51">
        <v>0.74550000000000005</v>
      </c>
      <c r="O83" s="52">
        <v>126.00349252477062</v>
      </c>
      <c r="P83" s="52">
        <v>35.781924854904439</v>
      </c>
      <c r="Q83" s="52">
        <v>1534.2675973356938</v>
      </c>
      <c r="R83" s="49">
        <v>80.23</v>
      </c>
      <c r="S83" s="52">
        <v>1607.3036176681044</v>
      </c>
      <c r="T83" s="52">
        <v>8.1787256811210138</v>
      </c>
      <c r="U83" s="52">
        <v>36.037510032439464</v>
      </c>
      <c r="V83" s="52">
        <v>268.87560676685331</v>
      </c>
      <c r="W83" s="53">
        <v>0.16728364436642115</v>
      </c>
      <c r="X83" s="53">
        <v>0.13500000000000001</v>
      </c>
      <c r="Y83" s="61">
        <f t="shared" si="9"/>
        <v>261.20222409875458</v>
      </c>
      <c r="Z83" s="61">
        <f t="shared" si="10"/>
        <v>161.78541737967507</v>
      </c>
      <c r="AA83" s="52">
        <f t="shared" si="11"/>
        <v>1143.7964938137598</v>
      </c>
      <c r="AB83" s="52">
        <v>427.42020409538418</v>
      </c>
    </row>
    <row r="84" spans="1:28">
      <c r="A84" s="46" t="s">
        <v>153</v>
      </c>
      <c r="B84" s="46" t="s">
        <v>154</v>
      </c>
      <c r="C84" s="49">
        <v>175.15763386830793</v>
      </c>
      <c r="D84" s="47">
        <v>0</v>
      </c>
      <c r="E84" s="47">
        <v>8.4240874515546444</v>
      </c>
      <c r="F84" s="48">
        <f t="shared" si="7"/>
        <v>8.4240874515546444</v>
      </c>
      <c r="G84" s="49">
        <v>0</v>
      </c>
      <c r="H84" s="47">
        <f t="shared" si="8"/>
        <v>8.4240874515546444</v>
      </c>
      <c r="I84" s="47">
        <v>0</v>
      </c>
      <c r="J84" s="47">
        <v>0</v>
      </c>
      <c r="K84" s="50">
        <v>0</v>
      </c>
      <c r="L84" s="48">
        <v>0</v>
      </c>
      <c r="M84" s="49">
        <v>0</v>
      </c>
      <c r="N84" s="51">
        <v>0.77329999999999999</v>
      </c>
      <c r="O84" s="52">
        <v>0</v>
      </c>
      <c r="P84" s="52">
        <v>0</v>
      </c>
      <c r="Q84" s="52">
        <v>176.41511294178028</v>
      </c>
      <c r="R84" s="49">
        <v>0</v>
      </c>
      <c r="S84" s="52">
        <v>175.15763386830793</v>
      </c>
      <c r="T84" s="52">
        <v>0</v>
      </c>
      <c r="U84" s="52">
        <v>1.53351106521019</v>
      </c>
      <c r="V84" s="52">
        <v>34.759584144764311</v>
      </c>
      <c r="W84" s="53">
        <v>0.19844744061168504</v>
      </c>
      <c r="X84" s="53">
        <v>0.13500000000000001</v>
      </c>
      <c r="Y84" s="61">
        <f t="shared" si="9"/>
        <v>25.179791637431762</v>
      </c>
      <c r="Z84" s="61">
        <f t="shared" si="10"/>
        <v>0</v>
      </c>
      <c r="AA84" s="52">
        <f t="shared" si="11"/>
        <v>136.42180683787868</v>
      </c>
      <c r="AB84" s="52">
        <v>42.529373541829273</v>
      </c>
    </row>
    <row r="85" spans="1:28">
      <c r="A85" s="46" t="s">
        <v>155</v>
      </c>
      <c r="B85" s="46" t="s">
        <v>156</v>
      </c>
      <c r="C85" s="49">
        <v>201.66692848224142</v>
      </c>
      <c r="D85" s="47">
        <v>4.232490539980124</v>
      </c>
      <c r="E85" s="47">
        <v>2.7296496960741381</v>
      </c>
      <c r="F85" s="48">
        <f t="shared" si="7"/>
        <v>6.9621402360542621</v>
      </c>
      <c r="G85" s="49">
        <v>0</v>
      </c>
      <c r="H85" s="47">
        <f t="shared" si="8"/>
        <v>6.9621402360542621</v>
      </c>
      <c r="I85" s="47">
        <v>4.3551714251969393</v>
      </c>
      <c r="J85" s="47">
        <v>0</v>
      </c>
      <c r="K85" s="50">
        <v>0</v>
      </c>
      <c r="L85" s="48">
        <v>0</v>
      </c>
      <c r="M85" s="49">
        <v>0</v>
      </c>
      <c r="N85" s="51">
        <v>0.99439999999999995</v>
      </c>
      <c r="O85" s="52">
        <v>37.571021097649655</v>
      </c>
      <c r="P85" s="52">
        <v>5.1117035507006339</v>
      </c>
      <c r="Q85" s="52">
        <v>182.191337954072</v>
      </c>
      <c r="R85" s="49">
        <v>10.08</v>
      </c>
      <c r="S85" s="52">
        <v>201.66692848224139</v>
      </c>
      <c r="T85" s="52">
        <v>0</v>
      </c>
      <c r="U85" s="52">
        <v>3.06702213042038</v>
      </c>
      <c r="V85" s="52">
        <v>35.781924854904439</v>
      </c>
      <c r="W85" s="53">
        <v>0.177430801987225</v>
      </c>
      <c r="X85" s="53">
        <v>0.13500000000000001</v>
      </c>
      <c r="Y85" s="61">
        <f t="shared" si="9"/>
        <v>30.29205747552297</v>
      </c>
      <c r="Z85" s="61">
        <f t="shared" si="10"/>
        <v>42.682724648350288</v>
      </c>
      <c r="AA85" s="52">
        <f t="shared" si="11"/>
        <v>181.17106646152919</v>
      </c>
      <c r="AB85" s="52">
        <v>68.496827579388494</v>
      </c>
    </row>
    <row r="86" spans="1:28">
      <c r="A86" s="46" t="s">
        <v>157</v>
      </c>
      <c r="B86" s="46" t="s">
        <v>158</v>
      </c>
      <c r="C86" s="49">
        <v>168.48174903109287</v>
      </c>
      <c r="D86" s="47">
        <v>0</v>
      </c>
      <c r="E86" s="47">
        <v>0</v>
      </c>
      <c r="F86" s="48">
        <f t="shared" si="7"/>
        <v>0</v>
      </c>
      <c r="G86" s="49">
        <v>0</v>
      </c>
      <c r="H86" s="47">
        <f t="shared" si="8"/>
        <v>0</v>
      </c>
      <c r="I86" s="47">
        <v>0</v>
      </c>
      <c r="J86" s="47">
        <v>0</v>
      </c>
      <c r="K86" s="50">
        <v>0</v>
      </c>
      <c r="L86" s="48">
        <v>0</v>
      </c>
      <c r="M86" s="49">
        <v>0</v>
      </c>
      <c r="N86" s="51">
        <v>0.50329999999999997</v>
      </c>
      <c r="O86" s="52">
        <v>2.0446814202802535</v>
      </c>
      <c r="P86" s="52">
        <v>1.0223407101401267</v>
      </c>
      <c r="Q86" s="52">
        <v>155.41623475550207</v>
      </c>
      <c r="R86" s="49">
        <v>8.42</v>
      </c>
      <c r="S86" s="52">
        <v>168.4817490310929</v>
      </c>
      <c r="T86" s="52">
        <v>1.2779258876751585</v>
      </c>
      <c r="U86" s="52">
        <v>5.8784590833057289</v>
      </c>
      <c r="V86" s="52">
        <v>28.881125061458579</v>
      </c>
      <c r="W86" s="53">
        <v>0.17141990291262132</v>
      </c>
      <c r="X86" s="53">
        <v>0.13500000000000001</v>
      </c>
      <c r="Y86" s="61">
        <f t="shared" si="9"/>
        <v>29.901421090178431</v>
      </c>
      <c r="Z86" s="61">
        <f t="shared" si="10"/>
        <v>3.06702213042038</v>
      </c>
      <c r="AA86" s="52">
        <f t="shared" si="11"/>
        <v>78.220990952444183</v>
      </c>
      <c r="AB86" s="52">
        <v>99.780453309676361</v>
      </c>
    </row>
    <row r="87" spans="1:28">
      <c r="A87" s="46" t="s">
        <v>159</v>
      </c>
      <c r="B87" s="46" t="s">
        <v>160</v>
      </c>
      <c r="C87" s="49">
        <v>59.399999999999991</v>
      </c>
      <c r="D87" s="47">
        <v>0</v>
      </c>
      <c r="E87" s="47">
        <v>0</v>
      </c>
      <c r="F87" s="48">
        <f t="shared" si="7"/>
        <v>0</v>
      </c>
      <c r="G87" s="49">
        <v>0</v>
      </c>
      <c r="H87" s="47">
        <f t="shared" si="8"/>
        <v>0</v>
      </c>
      <c r="I87" s="47">
        <v>0</v>
      </c>
      <c r="J87" s="47">
        <v>0</v>
      </c>
      <c r="K87" s="50">
        <v>0</v>
      </c>
      <c r="L87" s="48">
        <v>0</v>
      </c>
      <c r="M87" s="49">
        <v>0</v>
      </c>
      <c r="N87" s="51">
        <v>0.52729999999999999</v>
      </c>
      <c r="O87" s="52">
        <v>0</v>
      </c>
      <c r="P87" s="52">
        <v>0</v>
      </c>
      <c r="Q87" s="52">
        <v>55.4</v>
      </c>
      <c r="R87" s="49">
        <v>0</v>
      </c>
      <c r="S87" s="52">
        <v>59.4</v>
      </c>
      <c r="T87" s="52">
        <v>0</v>
      </c>
      <c r="U87" s="52">
        <v>0</v>
      </c>
      <c r="V87" s="52">
        <v>12</v>
      </c>
      <c r="W87" s="53">
        <v>0.20202020202020202</v>
      </c>
      <c r="X87" s="53">
        <v>0.13500000000000001</v>
      </c>
      <c r="Y87" s="61">
        <f t="shared" si="9"/>
        <v>8.0190000000000001</v>
      </c>
      <c r="Z87" s="61">
        <f t="shared" si="10"/>
        <v>0</v>
      </c>
      <c r="AA87" s="52">
        <f t="shared" si="11"/>
        <v>29.212419999999998</v>
      </c>
      <c r="AB87" s="52">
        <v>32.799999999999997</v>
      </c>
    </row>
    <row r="88" spans="1:28">
      <c r="A88" s="46" t="s">
        <v>161</v>
      </c>
      <c r="B88" s="46" t="s">
        <v>162</v>
      </c>
      <c r="C88" s="49">
        <v>159.14777834751354</v>
      </c>
      <c r="D88" s="47">
        <v>3.026128502014775</v>
      </c>
      <c r="E88" s="47">
        <v>9.5997792682157908</v>
      </c>
      <c r="F88" s="48">
        <f t="shared" si="7"/>
        <v>12.625907770230565</v>
      </c>
      <c r="G88" s="49">
        <v>0</v>
      </c>
      <c r="H88" s="47">
        <f t="shared" si="8"/>
        <v>12.625907770230565</v>
      </c>
      <c r="I88" s="47">
        <v>7.360853113008913</v>
      </c>
      <c r="J88" s="47">
        <v>0</v>
      </c>
      <c r="K88" s="50">
        <v>1.8402132782522282</v>
      </c>
      <c r="L88" s="48">
        <v>0</v>
      </c>
      <c r="M88" s="49">
        <v>0</v>
      </c>
      <c r="N88" s="51">
        <v>0.55100000000000005</v>
      </c>
      <c r="O88" s="52">
        <v>0</v>
      </c>
      <c r="P88" s="52">
        <v>0</v>
      </c>
      <c r="Q88" s="52">
        <v>149.0572755384305</v>
      </c>
      <c r="R88" s="49">
        <v>7.96</v>
      </c>
      <c r="S88" s="52">
        <v>159.14777834751351</v>
      </c>
      <c r="T88" s="52">
        <v>0</v>
      </c>
      <c r="U88" s="52">
        <v>0</v>
      </c>
      <c r="V88" s="52">
        <v>25.8141029310382</v>
      </c>
      <c r="W88" s="53">
        <v>0.16220209417357231</v>
      </c>
      <c r="X88" s="53">
        <v>0.13500000000000001</v>
      </c>
      <c r="Y88" s="61">
        <f t="shared" si="9"/>
        <v>21.484950076914323</v>
      </c>
      <c r="Z88" s="61">
        <f t="shared" si="10"/>
        <v>0</v>
      </c>
      <c r="AA88" s="52">
        <f t="shared" si="11"/>
        <v>82.130558821675208</v>
      </c>
      <c r="AB88" s="52">
        <v>41.915969115745199</v>
      </c>
    </row>
    <row r="89" spans="1:28">
      <c r="A89" s="46" t="s">
        <v>163</v>
      </c>
      <c r="B89" s="46" t="s">
        <v>164</v>
      </c>
      <c r="C89" s="49">
        <v>622.65660951084419</v>
      </c>
      <c r="D89" s="47">
        <v>17.706941099626995</v>
      </c>
      <c r="E89" s="47">
        <v>21.602059205260876</v>
      </c>
      <c r="F89" s="48">
        <f t="shared" si="7"/>
        <v>39.309000304887874</v>
      </c>
      <c r="G89" s="49">
        <v>0</v>
      </c>
      <c r="H89" s="47">
        <f t="shared" si="8"/>
        <v>39.309000304887874</v>
      </c>
      <c r="I89" s="47">
        <v>21.315803806421645</v>
      </c>
      <c r="J89" s="47">
        <v>2.300266597815285</v>
      </c>
      <c r="K89" s="50">
        <v>1.0223407101401267</v>
      </c>
      <c r="L89" s="48">
        <v>0</v>
      </c>
      <c r="M89" s="49">
        <v>0</v>
      </c>
      <c r="N89" s="51">
        <v>0.76590000000000003</v>
      </c>
      <c r="O89" s="52">
        <v>56.228739057706974</v>
      </c>
      <c r="P89" s="52">
        <v>5.1117035507006339</v>
      </c>
      <c r="Q89" s="52">
        <v>631.16248421921</v>
      </c>
      <c r="R89" s="49">
        <v>31.13</v>
      </c>
      <c r="S89" s="52">
        <v>622.97353513098767</v>
      </c>
      <c r="T89" s="52">
        <v>5.3672887282356649</v>
      </c>
      <c r="U89" s="52">
        <v>10.223407101401268</v>
      </c>
      <c r="V89" s="52">
        <v>90.988323202471278</v>
      </c>
      <c r="W89" s="53">
        <v>0.14605487724826047</v>
      </c>
      <c r="X89" s="53">
        <v>0.13500000000000001</v>
      </c>
      <c r="Y89" s="61">
        <f t="shared" si="9"/>
        <v>99.692123072320271</v>
      </c>
      <c r="Z89" s="61">
        <f t="shared" si="10"/>
        <v>61.340442608407606</v>
      </c>
      <c r="AA89" s="52">
        <f t="shared" si="11"/>
        <v>483.40734666349294</v>
      </c>
      <c r="AB89" s="52">
        <v>194.49009669705771</v>
      </c>
    </row>
    <row r="90" spans="1:28">
      <c r="A90" s="46" t="s">
        <v>165</v>
      </c>
      <c r="B90" s="46" t="s">
        <v>166</v>
      </c>
      <c r="C90" s="49">
        <v>282.23759984838472</v>
      </c>
      <c r="D90" s="47">
        <v>12.26808852168152</v>
      </c>
      <c r="E90" s="47">
        <v>33.328307150568136</v>
      </c>
      <c r="F90" s="48">
        <f t="shared" si="7"/>
        <v>45.596395672249656</v>
      </c>
      <c r="G90" s="49">
        <v>0</v>
      </c>
      <c r="H90" s="47">
        <f t="shared" si="8"/>
        <v>45.596395672249656</v>
      </c>
      <c r="I90" s="47">
        <v>5.1117035507006339</v>
      </c>
      <c r="J90" s="47">
        <v>1.2472556663709546</v>
      </c>
      <c r="K90" s="50">
        <v>0.61340442608407597</v>
      </c>
      <c r="L90" s="48">
        <v>0</v>
      </c>
      <c r="M90" s="49">
        <v>8.6694492219882751</v>
      </c>
      <c r="N90" s="51">
        <v>0.63639999999999997</v>
      </c>
      <c r="O90" s="52">
        <v>3.5781924854904434</v>
      </c>
      <c r="P90" s="52">
        <v>0</v>
      </c>
      <c r="Q90" s="52">
        <v>233.70708633803295</v>
      </c>
      <c r="R90" s="49">
        <v>14.11</v>
      </c>
      <c r="S90" s="52">
        <v>283.34172781533613</v>
      </c>
      <c r="T90" s="52">
        <v>2.8114369528853485</v>
      </c>
      <c r="U90" s="52">
        <v>3.06702213042038</v>
      </c>
      <c r="V90" s="52">
        <v>52.139376217146463</v>
      </c>
      <c r="W90" s="53">
        <v>0.18401587587948764</v>
      </c>
      <c r="X90" s="53">
        <v>0.13500000000000001</v>
      </c>
      <c r="Y90" s="61">
        <f t="shared" si="9"/>
        <v>44.129592338376106</v>
      </c>
      <c r="Z90" s="61">
        <f t="shared" si="10"/>
        <v>3.5781924854904434</v>
      </c>
      <c r="AA90" s="52">
        <f t="shared" si="11"/>
        <v>148.73118974552418</v>
      </c>
      <c r="AB90" s="52">
        <v>80.56044795904198</v>
      </c>
    </row>
    <row r="91" spans="1:28">
      <c r="A91" s="46" t="s">
        <v>167</v>
      </c>
      <c r="B91" s="46" t="s">
        <v>168</v>
      </c>
      <c r="C91" s="49">
        <v>6035.8688824460032</v>
      </c>
      <c r="D91" s="47">
        <v>50.97390780758672</v>
      </c>
      <c r="E91" s="47">
        <v>399.5409729298629</v>
      </c>
      <c r="F91" s="48">
        <f t="shared" si="7"/>
        <v>450.51488073744963</v>
      </c>
      <c r="G91" s="49">
        <v>0</v>
      </c>
      <c r="H91" s="47">
        <f t="shared" si="8"/>
        <v>450.51488073744963</v>
      </c>
      <c r="I91" s="47">
        <v>97.786888924903124</v>
      </c>
      <c r="J91" s="47">
        <v>6.3691826241729901</v>
      </c>
      <c r="K91" s="50">
        <v>31.692562014343928</v>
      </c>
      <c r="L91" s="48">
        <v>0</v>
      </c>
      <c r="M91" s="49">
        <v>213.05580399320243</v>
      </c>
      <c r="N91" s="51">
        <v>0.3856</v>
      </c>
      <c r="O91" s="52">
        <v>223.89261552068774</v>
      </c>
      <c r="P91" s="52">
        <v>57.506664945382127</v>
      </c>
      <c r="Q91" s="52">
        <v>5946.986581106421</v>
      </c>
      <c r="R91" s="49">
        <v>301.79000000000002</v>
      </c>
      <c r="S91" s="52">
        <v>6031.7897430125449</v>
      </c>
      <c r="T91" s="52">
        <v>69.263583111993583</v>
      </c>
      <c r="U91" s="52">
        <v>118.08035202118464</v>
      </c>
      <c r="V91" s="52">
        <v>919.08429841597388</v>
      </c>
      <c r="W91" s="53">
        <v>0.15237339787592499</v>
      </c>
      <c r="X91" s="53">
        <v>0.13500000000000001</v>
      </c>
      <c r="Y91" s="61">
        <f t="shared" si="9"/>
        <v>1001.6355504398718</v>
      </c>
      <c r="Z91" s="61">
        <f t="shared" si="10"/>
        <v>281.39928046606985</v>
      </c>
      <c r="AA91" s="52">
        <f t="shared" si="11"/>
        <v>2293.1580256746361</v>
      </c>
      <c r="AB91" s="52">
        <v>1931.7434420310735</v>
      </c>
    </row>
    <row r="92" spans="1:28">
      <c r="A92" s="46" t="s">
        <v>169</v>
      </c>
      <c r="B92" s="46" t="s">
        <v>170</v>
      </c>
      <c r="C92" s="49">
        <v>1027.6057647973482</v>
      </c>
      <c r="D92" s="47">
        <v>0</v>
      </c>
      <c r="E92" s="47">
        <v>18.443026410927885</v>
      </c>
      <c r="F92" s="48">
        <f t="shared" si="7"/>
        <v>18.443026410927885</v>
      </c>
      <c r="G92" s="49">
        <v>0</v>
      </c>
      <c r="H92" s="47">
        <f t="shared" si="8"/>
        <v>18.443026410927885</v>
      </c>
      <c r="I92" s="47">
        <v>17.471802736294766</v>
      </c>
      <c r="J92" s="47">
        <v>0.90988323202471277</v>
      </c>
      <c r="K92" s="50">
        <v>44.778523104137548</v>
      </c>
      <c r="L92" s="48">
        <v>0</v>
      </c>
      <c r="M92" s="49">
        <v>0</v>
      </c>
      <c r="N92" s="51">
        <v>0.3422</v>
      </c>
      <c r="O92" s="52">
        <v>34.503998967229279</v>
      </c>
      <c r="P92" s="52">
        <v>3.06702213042038</v>
      </c>
      <c r="Q92" s="52">
        <v>994.36946831069281</v>
      </c>
      <c r="R92" s="49">
        <v>51.38</v>
      </c>
      <c r="S92" s="52">
        <v>1032.3289788781958</v>
      </c>
      <c r="T92" s="52">
        <v>7.1563849709808869</v>
      </c>
      <c r="U92" s="52">
        <v>12.01250334414649</v>
      </c>
      <c r="V92" s="52">
        <v>152.58435098841392</v>
      </c>
      <c r="W92" s="53">
        <v>0.1478059360052289</v>
      </c>
      <c r="X92" s="53">
        <v>0.13500000000000001</v>
      </c>
      <c r="Y92" s="61">
        <f t="shared" si="9"/>
        <v>158.53330046368382</v>
      </c>
      <c r="Z92" s="61">
        <f t="shared" si="10"/>
        <v>37.571021097649663</v>
      </c>
      <c r="AA92" s="52">
        <f t="shared" si="11"/>
        <v>340.2732320559191</v>
      </c>
      <c r="AB92" s="52">
        <v>315.90327943329913</v>
      </c>
    </row>
    <row r="93" spans="1:28">
      <c r="A93" s="46" t="s">
        <v>171</v>
      </c>
      <c r="B93" s="46" t="s">
        <v>172</v>
      </c>
      <c r="C93" s="49">
        <v>1323.133793877555</v>
      </c>
      <c r="D93" s="47">
        <v>0</v>
      </c>
      <c r="E93" s="47">
        <v>55.308632418580856</v>
      </c>
      <c r="F93" s="48">
        <f t="shared" si="7"/>
        <v>55.308632418580856</v>
      </c>
      <c r="G93" s="49">
        <v>0</v>
      </c>
      <c r="H93" s="47">
        <f t="shared" si="8"/>
        <v>55.308632418580856</v>
      </c>
      <c r="I93" s="47">
        <v>26.621752092048901</v>
      </c>
      <c r="J93" s="47">
        <v>4.6618736382389772</v>
      </c>
      <c r="K93" s="50">
        <v>0</v>
      </c>
      <c r="L93" s="48">
        <v>0</v>
      </c>
      <c r="M93" s="49">
        <v>4.3040543896899335</v>
      </c>
      <c r="N93" s="51">
        <v>0.29339999999999999</v>
      </c>
      <c r="O93" s="52">
        <v>8.9454812137261097</v>
      </c>
      <c r="P93" s="52">
        <v>3.06702213042038</v>
      </c>
      <c r="Q93" s="52">
        <v>1325.7203158742093</v>
      </c>
      <c r="R93" s="49">
        <v>66.16</v>
      </c>
      <c r="S93" s="52">
        <v>1338.1519789095132</v>
      </c>
      <c r="T93" s="52">
        <v>7.1563849709808869</v>
      </c>
      <c r="U93" s="52">
        <v>13.801599586891712</v>
      </c>
      <c r="V93" s="52">
        <v>195.01149045922918</v>
      </c>
      <c r="W93" s="53">
        <v>0.14573194490071892</v>
      </c>
      <c r="X93" s="53">
        <v>0.13500000000000001</v>
      </c>
      <c r="Y93" s="61">
        <f t="shared" si="9"/>
        <v>201.6085017106569</v>
      </c>
      <c r="Z93" s="61">
        <f t="shared" si="10"/>
        <v>12.01250334414649</v>
      </c>
      <c r="AA93" s="52">
        <f t="shared" si="11"/>
        <v>388.96634067749301</v>
      </c>
      <c r="AB93" s="52">
        <v>346.85975613634218</v>
      </c>
    </row>
    <row r="94" spans="1:28">
      <c r="A94" s="46" t="s">
        <v>173</v>
      </c>
      <c r="B94" s="46" t="s">
        <v>174</v>
      </c>
      <c r="C94" s="49">
        <v>27.4</v>
      </c>
      <c r="D94" s="47">
        <v>0</v>
      </c>
      <c r="E94" s="47">
        <v>0</v>
      </c>
      <c r="F94" s="48">
        <f t="shared" si="7"/>
        <v>0</v>
      </c>
      <c r="G94" s="49">
        <v>0</v>
      </c>
      <c r="H94" s="47">
        <f t="shared" si="8"/>
        <v>0</v>
      </c>
      <c r="I94" s="47">
        <v>0</v>
      </c>
      <c r="J94" s="47">
        <v>0</v>
      </c>
      <c r="K94" s="50">
        <v>0</v>
      </c>
      <c r="L94" s="48">
        <v>0</v>
      </c>
      <c r="M94" s="49">
        <v>0</v>
      </c>
      <c r="N94" s="51">
        <v>1</v>
      </c>
      <c r="O94" s="52">
        <v>0</v>
      </c>
      <c r="P94" s="52">
        <v>0</v>
      </c>
      <c r="Q94" s="52">
        <v>17.3</v>
      </c>
      <c r="R94" s="49">
        <v>0</v>
      </c>
      <c r="S94" s="52">
        <v>27.4</v>
      </c>
      <c r="T94" s="52">
        <v>0</v>
      </c>
      <c r="U94" s="52">
        <v>0</v>
      </c>
      <c r="V94" s="52">
        <v>1.25</v>
      </c>
      <c r="W94" s="53">
        <v>4.5620437956204379E-2</v>
      </c>
      <c r="X94" s="53">
        <v>4.5620437956204379E-2</v>
      </c>
      <c r="Y94" s="61">
        <f t="shared" si="9"/>
        <v>1.25</v>
      </c>
      <c r="Z94" s="61">
        <f t="shared" si="10"/>
        <v>0</v>
      </c>
      <c r="AA94" s="52">
        <f t="shared" si="11"/>
        <v>17.3</v>
      </c>
      <c r="AB94" s="52">
        <v>13.6</v>
      </c>
    </row>
    <row r="95" spans="1:28">
      <c r="A95" s="46" t="s">
        <v>175</v>
      </c>
      <c r="B95" s="46" t="s">
        <v>176</v>
      </c>
      <c r="C95" s="49">
        <v>68.400000000000006</v>
      </c>
      <c r="D95" s="47">
        <v>0</v>
      </c>
      <c r="E95" s="47">
        <v>0</v>
      </c>
      <c r="F95" s="48">
        <f t="shared" si="7"/>
        <v>0</v>
      </c>
      <c r="G95" s="49">
        <v>0</v>
      </c>
      <c r="H95" s="47">
        <f t="shared" si="8"/>
        <v>0</v>
      </c>
      <c r="I95" s="47">
        <v>0</v>
      </c>
      <c r="J95" s="47">
        <v>0</v>
      </c>
      <c r="K95" s="50">
        <v>0</v>
      </c>
      <c r="L95" s="48">
        <v>0</v>
      </c>
      <c r="M95" s="49">
        <v>2.4</v>
      </c>
      <c r="N95" s="51">
        <v>0.78210000000000002</v>
      </c>
      <c r="O95" s="52">
        <v>0</v>
      </c>
      <c r="P95" s="52">
        <v>0</v>
      </c>
      <c r="Q95" s="52">
        <v>76.3</v>
      </c>
      <c r="R95" s="49">
        <v>3.42</v>
      </c>
      <c r="S95" s="52">
        <v>68.400000000000006</v>
      </c>
      <c r="T95" s="52">
        <v>1</v>
      </c>
      <c r="U95" s="52">
        <v>4.5</v>
      </c>
      <c r="V95" s="52">
        <v>10.5</v>
      </c>
      <c r="W95" s="53">
        <v>0.15350877192982454</v>
      </c>
      <c r="X95" s="53">
        <v>0.13500000000000001</v>
      </c>
      <c r="Y95" s="61">
        <f t="shared" si="9"/>
        <v>14.734000000000002</v>
      </c>
      <c r="Z95" s="61">
        <f t="shared" si="10"/>
        <v>0</v>
      </c>
      <c r="AA95" s="52">
        <f t="shared" si="11"/>
        <v>59.674230000000001</v>
      </c>
      <c r="AB95" s="52">
        <v>28.6</v>
      </c>
    </row>
    <row r="96" spans="1:28">
      <c r="A96" s="46" t="s">
        <v>177</v>
      </c>
      <c r="B96" s="46" t="s">
        <v>178</v>
      </c>
      <c r="C96" s="49">
        <v>663.55023791644919</v>
      </c>
      <c r="D96" s="47">
        <v>5.5001930205538816</v>
      </c>
      <c r="E96" s="47">
        <v>13.454003745444068</v>
      </c>
      <c r="F96" s="48">
        <f t="shared" si="7"/>
        <v>18.954196765997949</v>
      </c>
      <c r="G96" s="49">
        <v>0</v>
      </c>
      <c r="H96" s="47">
        <f t="shared" si="8"/>
        <v>18.954196765997949</v>
      </c>
      <c r="I96" s="47">
        <v>7.0132572715612698</v>
      </c>
      <c r="J96" s="47">
        <v>1.073457745647133</v>
      </c>
      <c r="K96" s="50">
        <v>0</v>
      </c>
      <c r="L96" s="48">
        <v>0</v>
      </c>
      <c r="M96" s="49">
        <v>435.0468657930295</v>
      </c>
      <c r="N96" s="51">
        <v>0.1898</v>
      </c>
      <c r="O96" s="52">
        <v>0</v>
      </c>
      <c r="P96" s="52">
        <v>0</v>
      </c>
      <c r="Q96" s="52">
        <v>628.45328133733869</v>
      </c>
      <c r="R96" s="49">
        <v>33.18</v>
      </c>
      <c r="S96" s="52">
        <v>665.8709513284673</v>
      </c>
      <c r="T96" s="52">
        <v>0</v>
      </c>
      <c r="U96" s="52">
        <v>0</v>
      </c>
      <c r="V96" s="52">
        <v>53.161716927286591</v>
      </c>
      <c r="W96" s="53">
        <v>7.9837867714794578E-2</v>
      </c>
      <c r="X96" s="53">
        <v>7.9837867714794578E-2</v>
      </c>
      <c r="Y96" s="61">
        <f t="shared" si="9"/>
        <v>53.161716927286591</v>
      </c>
      <c r="Z96" s="61">
        <f t="shared" si="10"/>
        <v>0</v>
      </c>
      <c r="AA96" s="52">
        <f t="shared" si="11"/>
        <v>119.28043279782688</v>
      </c>
      <c r="AB96" s="52">
        <v>54.592993921482766</v>
      </c>
    </row>
    <row r="97" spans="1:28">
      <c r="A97" s="46" t="s">
        <v>179</v>
      </c>
      <c r="B97" s="46" t="s">
        <v>180</v>
      </c>
      <c r="C97" s="49">
        <v>812.01455584299845</v>
      </c>
      <c r="D97" s="47">
        <v>0</v>
      </c>
      <c r="E97" s="47">
        <v>22.307474295257567</v>
      </c>
      <c r="F97" s="48">
        <f t="shared" si="7"/>
        <v>22.307474295257567</v>
      </c>
      <c r="G97" s="49">
        <v>0</v>
      </c>
      <c r="H97" s="47">
        <f t="shared" si="8"/>
        <v>22.307474295257567</v>
      </c>
      <c r="I97" s="47">
        <v>17.369568665280752</v>
      </c>
      <c r="J97" s="47">
        <v>0.6440746473882798</v>
      </c>
      <c r="K97" s="50">
        <v>0</v>
      </c>
      <c r="L97" s="48">
        <v>0</v>
      </c>
      <c r="M97" s="49">
        <v>60.706591368120726</v>
      </c>
      <c r="N97" s="51">
        <v>0.49070000000000003</v>
      </c>
      <c r="O97" s="52">
        <v>8.9454812137261079</v>
      </c>
      <c r="P97" s="52">
        <v>3.06702213042038</v>
      </c>
      <c r="Q97" s="52">
        <v>850.81238579281626</v>
      </c>
      <c r="R97" s="49">
        <v>40.6</v>
      </c>
      <c r="S97" s="52">
        <v>823.93504852323224</v>
      </c>
      <c r="T97" s="52">
        <v>6.1340442608407599</v>
      </c>
      <c r="U97" s="52">
        <v>15.07952547456687</v>
      </c>
      <c r="V97" s="52">
        <v>129.58168501026105</v>
      </c>
      <c r="W97" s="53">
        <v>0.15727172335066322</v>
      </c>
      <c r="X97" s="53">
        <v>0.13500000000000001</v>
      </c>
      <c r="Y97" s="61">
        <f t="shared" si="9"/>
        <v>132.444801286044</v>
      </c>
      <c r="Z97" s="61">
        <f t="shared" si="10"/>
        <v>12.012503344146488</v>
      </c>
      <c r="AA97" s="52">
        <f t="shared" si="11"/>
        <v>417.49363770853495</v>
      </c>
      <c r="AB97" s="52">
        <v>256.09634789010175</v>
      </c>
    </row>
    <row r="98" spans="1:28">
      <c r="A98" s="46" t="s">
        <v>181</v>
      </c>
      <c r="B98" s="46" t="s">
        <v>182</v>
      </c>
      <c r="C98" s="49">
        <v>1224.5085855703371</v>
      </c>
      <c r="D98" s="47">
        <v>0</v>
      </c>
      <c r="E98" s="47">
        <v>57.159069103934485</v>
      </c>
      <c r="F98" s="48">
        <f t="shared" si="7"/>
        <v>57.159069103934485</v>
      </c>
      <c r="G98" s="49">
        <v>0</v>
      </c>
      <c r="H98" s="47">
        <f t="shared" si="8"/>
        <v>57.159069103934485</v>
      </c>
      <c r="I98" s="47">
        <v>28.962912318269787</v>
      </c>
      <c r="J98" s="47">
        <v>2.25937296940968</v>
      </c>
      <c r="K98" s="50">
        <v>0</v>
      </c>
      <c r="L98" s="48">
        <v>0</v>
      </c>
      <c r="M98" s="49">
        <v>55.472206932203278</v>
      </c>
      <c r="N98" s="51">
        <v>0.51739999999999997</v>
      </c>
      <c r="O98" s="52">
        <v>29.136710238993611</v>
      </c>
      <c r="P98" s="52">
        <v>8.1787256811210138</v>
      </c>
      <c r="Q98" s="52">
        <v>1210.0731347431583</v>
      </c>
      <c r="R98" s="49">
        <v>61.23</v>
      </c>
      <c r="S98" s="52">
        <v>1236.7664506849169</v>
      </c>
      <c r="T98" s="52">
        <v>10.4789922789363</v>
      </c>
      <c r="U98" s="52">
        <v>15.590695829636932</v>
      </c>
      <c r="V98" s="52">
        <v>176.60935767670691</v>
      </c>
      <c r="W98" s="53">
        <v>0.14279927918395691</v>
      </c>
      <c r="X98" s="53">
        <v>0.13500000000000001</v>
      </c>
      <c r="Y98" s="61">
        <f t="shared" si="9"/>
        <v>193.03315895103702</v>
      </c>
      <c r="Z98" s="61">
        <f t="shared" si="10"/>
        <v>37.315435920114624</v>
      </c>
      <c r="AA98" s="52">
        <f t="shared" si="11"/>
        <v>626.09183991611008</v>
      </c>
      <c r="AB98" s="52">
        <v>315.08540686518705</v>
      </c>
    </row>
    <row r="99" spans="1:28">
      <c r="A99" s="46" t="s">
        <v>183</v>
      </c>
      <c r="B99" s="46" t="s">
        <v>184</v>
      </c>
      <c r="C99" s="49">
        <v>55301.056873918722</v>
      </c>
      <c r="D99" s="47">
        <v>155.78427741115252</v>
      </c>
      <c r="E99" s="47">
        <v>1326.4052841500034</v>
      </c>
      <c r="F99" s="48">
        <f t="shared" si="7"/>
        <v>1482.1895615611559</v>
      </c>
      <c r="G99" s="49">
        <v>85.222321597280967</v>
      </c>
      <c r="H99" s="47">
        <f t="shared" si="8"/>
        <v>1567.4118831584369</v>
      </c>
      <c r="I99" s="47">
        <v>1245.7323787128457</v>
      </c>
      <c r="J99" s="47">
        <v>61.197314908987984</v>
      </c>
      <c r="K99" s="50">
        <v>71.441168824592054</v>
      </c>
      <c r="L99" s="48">
        <v>0</v>
      </c>
      <c r="M99" s="49">
        <v>789.41060274180029</v>
      </c>
      <c r="N99" s="51">
        <v>0.31380000000000002</v>
      </c>
      <c r="O99" s="52">
        <v>6877.0303719350977</v>
      </c>
      <c r="P99" s="52">
        <v>1556.2581460108079</v>
      </c>
      <c r="Q99" s="52">
        <v>54561.996551151322</v>
      </c>
      <c r="R99" s="49">
        <v>2765.05</v>
      </c>
      <c r="S99" s="52">
        <v>55335.407521779423</v>
      </c>
      <c r="T99" s="52">
        <v>634.3624106419486</v>
      </c>
      <c r="U99" s="52">
        <v>414.30357278428636</v>
      </c>
      <c r="V99" s="52">
        <v>7573.4999807180584</v>
      </c>
      <c r="W99" s="53">
        <v>0.13686535113592885</v>
      </c>
      <c r="X99" s="53">
        <v>0.13500000000000001</v>
      </c>
      <c r="Y99" s="61">
        <f t="shared" si="9"/>
        <v>8518.9459988664585</v>
      </c>
      <c r="Z99" s="61">
        <f t="shared" si="10"/>
        <v>8433.2885179459063</v>
      </c>
      <c r="AA99" s="52">
        <f t="shared" si="11"/>
        <v>17121.554517751287</v>
      </c>
      <c r="AB99" s="52">
        <v>18536.42745820629</v>
      </c>
    </row>
    <row r="100" spans="1:28">
      <c r="A100" s="46" t="s">
        <v>185</v>
      </c>
      <c r="B100" s="46" t="s">
        <v>186</v>
      </c>
      <c r="C100" s="49">
        <v>22558.59184388928</v>
      </c>
      <c r="D100" s="47">
        <v>107.04929575877266</v>
      </c>
      <c r="E100" s="47">
        <v>1275.0837805009689</v>
      </c>
      <c r="F100" s="48">
        <f t="shared" si="7"/>
        <v>1382.1330762597415</v>
      </c>
      <c r="G100" s="49">
        <v>0</v>
      </c>
      <c r="H100" s="47">
        <f t="shared" si="8"/>
        <v>1382.1330762597415</v>
      </c>
      <c r="I100" s="47">
        <v>635.67100675092797</v>
      </c>
      <c r="J100" s="47">
        <v>74.457073919505433</v>
      </c>
      <c r="K100" s="50">
        <v>158.20722489418461</v>
      </c>
      <c r="L100" s="48">
        <v>0</v>
      </c>
      <c r="M100" s="49">
        <v>252.2727936341777</v>
      </c>
      <c r="N100" s="51">
        <v>0.62490000000000001</v>
      </c>
      <c r="O100" s="52">
        <v>5288.3129083773401</v>
      </c>
      <c r="P100" s="52">
        <v>1111.2843519223177</v>
      </c>
      <c r="Q100" s="52">
        <v>22763.48936901557</v>
      </c>
      <c r="R100" s="49">
        <v>1127.93</v>
      </c>
      <c r="S100" s="52">
        <v>22682.908474242326</v>
      </c>
      <c r="T100" s="52">
        <v>200.12319400992982</v>
      </c>
      <c r="U100" s="52">
        <v>271.68704371973865</v>
      </c>
      <c r="V100" s="52">
        <v>2947.6638525115204</v>
      </c>
      <c r="W100" s="53">
        <v>0.12995087714870218</v>
      </c>
      <c r="X100" s="53">
        <v>0.12995087714870218</v>
      </c>
      <c r="Y100" s="61">
        <f t="shared" si="9"/>
        <v>3419.4740902411886</v>
      </c>
      <c r="Z100" s="61">
        <f t="shared" si="10"/>
        <v>6399.597260299658</v>
      </c>
      <c r="AA100" s="52">
        <f t="shared" si="11"/>
        <v>14224.904506697829</v>
      </c>
      <c r="AB100" s="52">
        <v>6695.1150659727637</v>
      </c>
    </row>
    <row r="101" spans="1:28">
      <c r="A101" s="46" t="s">
        <v>187</v>
      </c>
      <c r="B101" s="46" t="s">
        <v>188</v>
      </c>
      <c r="C101" s="49">
        <v>4266.0948791224309</v>
      </c>
      <c r="D101" s="47">
        <v>20.72284619454037</v>
      </c>
      <c r="E101" s="47">
        <v>283.12703626620669</v>
      </c>
      <c r="F101" s="48">
        <f t="shared" si="7"/>
        <v>303.84988246074704</v>
      </c>
      <c r="G101" s="49">
        <v>0</v>
      </c>
      <c r="H101" s="47">
        <f t="shared" si="8"/>
        <v>303.84988246074704</v>
      </c>
      <c r="I101" s="47">
        <v>101.31396437488655</v>
      </c>
      <c r="J101" s="47">
        <v>11.123066926324579</v>
      </c>
      <c r="K101" s="50">
        <v>12.26808852168152</v>
      </c>
      <c r="L101" s="48">
        <v>0</v>
      </c>
      <c r="M101" s="49">
        <v>0</v>
      </c>
      <c r="N101" s="51">
        <v>0.29820000000000002</v>
      </c>
      <c r="O101" s="52">
        <v>270.40911783206354</v>
      </c>
      <c r="P101" s="52">
        <v>65.174220271433086</v>
      </c>
      <c r="Q101" s="52">
        <v>4126.7907339587373</v>
      </c>
      <c r="R101" s="49">
        <v>0</v>
      </c>
      <c r="S101" s="52">
        <v>4261.3205480060751</v>
      </c>
      <c r="T101" s="52">
        <v>36.037510032439464</v>
      </c>
      <c r="U101" s="52">
        <v>46.260917133840735</v>
      </c>
      <c r="V101" s="52">
        <v>638.70735866004418</v>
      </c>
      <c r="W101" s="53">
        <v>0.14988484237800492</v>
      </c>
      <c r="X101" s="53">
        <v>0.13500000000000001</v>
      </c>
      <c r="Y101" s="61">
        <f t="shared" si="9"/>
        <v>657.57670114710027</v>
      </c>
      <c r="Z101" s="61">
        <f t="shared" si="10"/>
        <v>335.58333810349666</v>
      </c>
      <c r="AA101" s="52">
        <f t="shared" si="11"/>
        <v>1230.6089968664955</v>
      </c>
      <c r="AB101" s="52">
        <v>1292.4533491662496</v>
      </c>
    </row>
    <row r="102" spans="1:28">
      <c r="A102" s="46" t="s">
        <v>189</v>
      </c>
      <c r="B102" s="46" t="s">
        <v>190</v>
      </c>
      <c r="C102" s="49">
        <v>4469.8678294675619</v>
      </c>
      <c r="D102" s="47">
        <v>17.829621984843811</v>
      </c>
      <c r="E102" s="47">
        <v>252.6612831040309</v>
      </c>
      <c r="F102" s="48">
        <f t="shared" si="7"/>
        <v>270.49090508887468</v>
      </c>
      <c r="G102" s="49">
        <v>0</v>
      </c>
      <c r="H102" s="47">
        <f t="shared" si="8"/>
        <v>270.49090508887468</v>
      </c>
      <c r="I102" s="47">
        <v>48.561183731656023</v>
      </c>
      <c r="J102" s="47">
        <v>3.2408200511442016</v>
      </c>
      <c r="K102" s="50">
        <v>0</v>
      </c>
      <c r="L102" s="48">
        <v>0</v>
      </c>
      <c r="M102" s="49">
        <v>15.570249015434131</v>
      </c>
      <c r="N102" s="51">
        <v>3.4500000000000003E-2</v>
      </c>
      <c r="O102" s="52">
        <v>163.83009879995529</v>
      </c>
      <c r="P102" s="52">
        <v>136.73806998124195</v>
      </c>
      <c r="Q102" s="52">
        <v>4518.6845983767516</v>
      </c>
      <c r="R102" s="49">
        <v>223.49</v>
      </c>
      <c r="S102" s="52">
        <v>4485.2438337480689</v>
      </c>
      <c r="T102" s="52">
        <v>29.903465771598707</v>
      </c>
      <c r="U102" s="52">
        <v>38.593361807789783</v>
      </c>
      <c r="V102" s="52">
        <v>408.68069887851567</v>
      </c>
      <c r="W102" s="53">
        <v>9.1116718293775337E-2</v>
      </c>
      <c r="X102" s="53">
        <v>9.1116718293775337E-2</v>
      </c>
      <c r="Y102" s="61">
        <f t="shared" si="9"/>
        <v>477.17752645790415</v>
      </c>
      <c r="Z102" s="61">
        <f t="shared" si="10"/>
        <v>300.56816878119724</v>
      </c>
      <c r="AA102" s="52">
        <f t="shared" si="11"/>
        <v>155.89461864399794</v>
      </c>
      <c r="AB102" s="52">
        <v>1122.5505465480619</v>
      </c>
    </row>
    <row r="103" spans="1:28">
      <c r="A103" s="46" t="s">
        <v>191</v>
      </c>
      <c r="B103" s="46" t="s">
        <v>192</v>
      </c>
      <c r="C103" s="49">
        <v>18794.824072694206</v>
      </c>
      <c r="D103" s="47">
        <v>145.70399800917087</v>
      </c>
      <c r="E103" s="47">
        <v>572.81749989151297</v>
      </c>
      <c r="F103" s="48">
        <f t="shared" si="7"/>
        <v>718.52149790068381</v>
      </c>
      <c r="G103" s="49">
        <v>422.09380899555413</v>
      </c>
      <c r="H103" s="47">
        <f t="shared" si="8"/>
        <v>1140.6153068962381</v>
      </c>
      <c r="I103" s="47">
        <v>423.27972421931662</v>
      </c>
      <c r="J103" s="47">
        <v>45.872427663987487</v>
      </c>
      <c r="K103" s="50">
        <v>237.03991705308979</v>
      </c>
      <c r="L103" s="48">
        <v>0</v>
      </c>
      <c r="M103" s="49">
        <v>64.059868897380341</v>
      </c>
      <c r="N103" s="51">
        <v>0.66579999999999995</v>
      </c>
      <c r="O103" s="52">
        <v>5911.9407415628175</v>
      </c>
      <c r="P103" s="52">
        <v>1058.6338053501013</v>
      </c>
      <c r="Q103" s="52">
        <v>18975.256984626834</v>
      </c>
      <c r="R103" s="49">
        <v>939.74</v>
      </c>
      <c r="S103" s="52">
        <v>18607.531254596532</v>
      </c>
      <c r="T103" s="52">
        <v>181.46547604987251</v>
      </c>
      <c r="U103" s="52">
        <v>211.62452699900624</v>
      </c>
      <c r="V103" s="52">
        <v>2658.5970167193996</v>
      </c>
      <c r="W103" s="53">
        <v>0.14287747151103986</v>
      </c>
      <c r="X103" s="53">
        <v>0.13500000000000001</v>
      </c>
      <c r="Y103" s="61">
        <f t="shared" si="9"/>
        <v>2905.1067224194107</v>
      </c>
      <c r="Z103" s="61">
        <f t="shared" si="10"/>
        <v>6970.5745469129188</v>
      </c>
      <c r="AA103" s="52">
        <f t="shared" si="11"/>
        <v>12633.726100364545</v>
      </c>
      <c r="AB103" s="52">
        <v>5818.7032687980382</v>
      </c>
    </row>
    <row r="104" spans="1:28">
      <c r="A104" s="46" t="s">
        <v>193</v>
      </c>
      <c r="B104" s="46" t="s">
        <v>194</v>
      </c>
      <c r="C104" s="49">
        <v>1532.8772139699031</v>
      </c>
      <c r="D104" s="47">
        <v>23.370708633803297</v>
      </c>
      <c r="E104" s="47">
        <v>86.469577263651914</v>
      </c>
      <c r="F104" s="48">
        <f t="shared" si="7"/>
        <v>109.8402858974552</v>
      </c>
      <c r="G104" s="49">
        <v>0</v>
      </c>
      <c r="H104" s="47">
        <f t="shared" si="8"/>
        <v>109.8402858974552</v>
      </c>
      <c r="I104" s="47">
        <v>40.474468714447617</v>
      </c>
      <c r="J104" s="47">
        <v>1.421053587094776</v>
      </c>
      <c r="K104" s="50">
        <v>0</v>
      </c>
      <c r="L104" s="48">
        <v>0</v>
      </c>
      <c r="M104" s="49">
        <v>101.05837919735151</v>
      </c>
      <c r="N104" s="51">
        <v>0.21740000000000001</v>
      </c>
      <c r="O104" s="52">
        <v>79.742575390929886</v>
      </c>
      <c r="P104" s="52">
        <v>10.223407101401268</v>
      </c>
      <c r="Q104" s="52">
        <v>1555.9514437977659</v>
      </c>
      <c r="R104" s="49">
        <v>76.64</v>
      </c>
      <c r="S104" s="52">
        <v>1533.8893312729422</v>
      </c>
      <c r="T104" s="52">
        <v>2.0446814202802535</v>
      </c>
      <c r="U104" s="52">
        <v>8.4343108586560458</v>
      </c>
      <c r="V104" s="52">
        <v>186.57717960057312</v>
      </c>
      <c r="W104" s="53">
        <v>0.12163666295647071</v>
      </c>
      <c r="X104" s="53">
        <v>0.12163666295647071</v>
      </c>
      <c r="Y104" s="61">
        <f t="shared" si="9"/>
        <v>197.05617187950941</v>
      </c>
      <c r="Z104" s="61">
        <f t="shared" si="10"/>
        <v>89.96598249233115</v>
      </c>
      <c r="AA104" s="52">
        <f t="shared" si="11"/>
        <v>338.26384388163433</v>
      </c>
      <c r="AB104" s="52">
        <v>330.70677291612822</v>
      </c>
    </row>
    <row r="105" spans="1:28">
      <c r="A105" s="46" t="s">
        <v>195</v>
      </c>
      <c r="B105" s="46" t="s">
        <v>196</v>
      </c>
      <c r="C105" s="49">
        <v>15795.071961001046</v>
      </c>
      <c r="D105" s="47">
        <v>187.49728623969924</v>
      </c>
      <c r="E105" s="47">
        <v>1028.0760415240129</v>
      </c>
      <c r="F105" s="48">
        <f t="shared" si="7"/>
        <v>1215.5733277637121</v>
      </c>
      <c r="G105" s="49">
        <v>0</v>
      </c>
      <c r="H105" s="47">
        <f t="shared" si="8"/>
        <v>1215.5733277637121</v>
      </c>
      <c r="I105" s="47">
        <v>461.78107536319385</v>
      </c>
      <c r="J105" s="47">
        <v>32.46954095405043</v>
      </c>
      <c r="K105" s="50">
        <v>29.157157053196414</v>
      </c>
      <c r="L105" s="48">
        <v>0.20446814202802535</v>
      </c>
      <c r="M105" s="49">
        <v>208.43482398336903</v>
      </c>
      <c r="N105" s="51">
        <v>0.49120000000000003</v>
      </c>
      <c r="O105" s="52">
        <v>2936.1625195224442</v>
      </c>
      <c r="P105" s="52">
        <v>685.47944614895493</v>
      </c>
      <c r="Q105" s="52">
        <v>15953.20762204552</v>
      </c>
      <c r="R105" s="49">
        <v>789.75</v>
      </c>
      <c r="S105" s="52">
        <v>15853.570296435262</v>
      </c>
      <c r="T105" s="52">
        <v>162.04100255721008</v>
      </c>
      <c r="U105" s="52">
        <v>245.36177043363043</v>
      </c>
      <c r="V105" s="52">
        <v>2116.7564403451324</v>
      </c>
      <c r="W105" s="53">
        <v>0.13351922631718444</v>
      </c>
      <c r="X105" s="53">
        <v>0.13351922631718444</v>
      </c>
      <c r="Y105" s="61">
        <f t="shared" si="9"/>
        <v>2524.1592133359727</v>
      </c>
      <c r="Z105" s="61">
        <f t="shared" si="10"/>
        <v>3621.6419656713992</v>
      </c>
      <c r="AA105" s="52">
        <f t="shared" si="11"/>
        <v>7836.2155839487596</v>
      </c>
      <c r="AB105" s="52">
        <v>4996.8946889518975</v>
      </c>
    </row>
    <row r="106" spans="1:28">
      <c r="A106" s="46" t="s">
        <v>197</v>
      </c>
      <c r="B106" s="46" t="s">
        <v>198</v>
      </c>
      <c r="C106" s="49">
        <v>51.25</v>
      </c>
      <c r="D106" s="47">
        <v>0</v>
      </c>
      <c r="E106" s="47">
        <v>0</v>
      </c>
      <c r="F106" s="48">
        <f t="shared" si="7"/>
        <v>0</v>
      </c>
      <c r="G106" s="49">
        <v>0</v>
      </c>
      <c r="H106" s="47">
        <f t="shared" si="8"/>
        <v>0</v>
      </c>
      <c r="I106" s="47">
        <v>0.25</v>
      </c>
      <c r="J106" s="47">
        <v>0</v>
      </c>
      <c r="K106" s="50">
        <v>0</v>
      </c>
      <c r="L106" s="48">
        <v>0</v>
      </c>
      <c r="M106" s="49">
        <v>0</v>
      </c>
      <c r="N106" s="51">
        <v>0.87760000000000005</v>
      </c>
      <c r="O106" s="52">
        <v>0</v>
      </c>
      <c r="P106" s="52">
        <v>0</v>
      </c>
      <c r="Q106" s="52">
        <v>52.89</v>
      </c>
      <c r="R106" s="49">
        <v>2.56</v>
      </c>
      <c r="S106" s="52">
        <v>51.25</v>
      </c>
      <c r="T106" s="52">
        <v>1</v>
      </c>
      <c r="U106" s="52">
        <v>2</v>
      </c>
      <c r="V106" s="52">
        <v>19.75</v>
      </c>
      <c r="W106" s="53">
        <v>0.38536585365853659</v>
      </c>
      <c r="X106" s="53">
        <v>0.13500000000000001</v>
      </c>
      <c r="Y106" s="61">
        <f t="shared" si="9"/>
        <v>9.9187499999999993</v>
      </c>
      <c r="Z106" s="61">
        <f t="shared" si="10"/>
        <v>0</v>
      </c>
      <c r="AA106" s="52">
        <f t="shared" si="11"/>
        <v>46.416264000000005</v>
      </c>
      <c r="AB106" s="52">
        <v>20</v>
      </c>
    </row>
    <row r="107" spans="1:28">
      <c r="A107" s="46" t="s">
        <v>199</v>
      </c>
      <c r="B107" s="46" t="s">
        <v>200</v>
      </c>
      <c r="C107" s="49">
        <v>21004.981560317738</v>
      </c>
      <c r="D107" s="47">
        <v>178.17353896322129</v>
      </c>
      <c r="E107" s="47">
        <v>823.03538869830902</v>
      </c>
      <c r="F107" s="48">
        <f t="shared" si="7"/>
        <v>1001.2089276615303</v>
      </c>
      <c r="G107" s="49">
        <v>0</v>
      </c>
      <c r="H107" s="47">
        <f t="shared" si="8"/>
        <v>1001.2089276615303</v>
      </c>
      <c r="I107" s="47">
        <v>414.11955145646112</v>
      </c>
      <c r="J107" s="47">
        <v>41.609266902703162</v>
      </c>
      <c r="K107" s="50">
        <v>48.663417802670033</v>
      </c>
      <c r="L107" s="48">
        <v>0</v>
      </c>
      <c r="M107" s="49">
        <v>0</v>
      </c>
      <c r="N107" s="51">
        <v>0.1741</v>
      </c>
      <c r="O107" s="52">
        <v>3169.5117866119276</v>
      </c>
      <c r="P107" s="52">
        <v>1240.6104517550439</v>
      </c>
      <c r="Q107" s="52">
        <v>20960.008792478675</v>
      </c>
      <c r="R107" s="49">
        <v>1050.25</v>
      </c>
      <c r="S107" s="52">
        <v>21182.971077953138</v>
      </c>
      <c r="T107" s="52">
        <v>183.76574264768777</v>
      </c>
      <c r="U107" s="52">
        <v>172.5199948361464</v>
      </c>
      <c r="V107" s="52">
        <v>1677.149934984878</v>
      </c>
      <c r="W107" s="53">
        <v>7.9174442943484261E-2</v>
      </c>
      <c r="X107" s="53">
        <v>7.9174442943484261E-2</v>
      </c>
      <c r="Y107" s="61">
        <f t="shared" si="9"/>
        <v>2033.4356724687123</v>
      </c>
      <c r="Z107" s="61">
        <f t="shared" si="10"/>
        <v>4410.1222383669719</v>
      </c>
      <c r="AA107" s="52">
        <f t="shared" si="11"/>
        <v>3649.1375307705375</v>
      </c>
      <c r="AB107" s="52">
        <v>5879.4814240158685</v>
      </c>
    </row>
    <row r="108" spans="1:28">
      <c r="A108" s="46" t="s">
        <v>201</v>
      </c>
      <c r="B108" s="46" t="s">
        <v>202</v>
      </c>
      <c r="C108" s="49">
        <v>2852.4737089903733</v>
      </c>
      <c r="D108" s="47">
        <v>0</v>
      </c>
      <c r="E108" s="47">
        <v>48.97012001571207</v>
      </c>
      <c r="F108" s="48">
        <f t="shared" si="7"/>
        <v>48.97012001571207</v>
      </c>
      <c r="G108" s="49">
        <v>0</v>
      </c>
      <c r="H108" s="47">
        <f t="shared" si="8"/>
        <v>48.97012001571207</v>
      </c>
      <c r="I108" s="47">
        <v>90.252237891170395</v>
      </c>
      <c r="J108" s="47">
        <v>5.5922036844664929</v>
      </c>
      <c r="K108" s="50">
        <v>1.4312769941961774</v>
      </c>
      <c r="L108" s="48">
        <v>0</v>
      </c>
      <c r="M108" s="49">
        <v>43.46992699515819</v>
      </c>
      <c r="N108" s="51">
        <v>0.70950000000000002</v>
      </c>
      <c r="O108" s="52">
        <v>1064.767849610942</v>
      </c>
      <c r="P108" s="52">
        <v>191.68888315127376</v>
      </c>
      <c r="Q108" s="52">
        <v>2889.4211022548375</v>
      </c>
      <c r="R108" s="49">
        <v>142.62</v>
      </c>
      <c r="S108" s="52">
        <v>2870.078416018986</v>
      </c>
      <c r="T108" s="52">
        <v>35.270754499834375</v>
      </c>
      <c r="U108" s="52">
        <v>23.513836333222915</v>
      </c>
      <c r="V108" s="52">
        <v>344.52881931722271</v>
      </c>
      <c r="W108" s="53">
        <v>0.12004160492419925</v>
      </c>
      <c r="X108" s="53">
        <v>0.12004160492419925</v>
      </c>
      <c r="Y108" s="61">
        <f t="shared" si="9"/>
        <v>403.31341015027999</v>
      </c>
      <c r="Z108" s="61">
        <f t="shared" si="10"/>
        <v>1256.4567327622158</v>
      </c>
      <c r="AA108" s="52">
        <f t="shared" si="11"/>
        <v>2050.0442720498072</v>
      </c>
      <c r="AB108" s="52">
        <v>881.8404263455692</v>
      </c>
    </row>
    <row r="109" spans="1:28">
      <c r="A109" s="46" t="s">
        <v>203</v>
      </c>
      <c r="B109" s="46" t="s">
        <v>204</v>
      </c>
      <c r="C109" s="49">
        <v>3404.3945647666224</v>
      </c>
      <c r="D109" s="47">
        <v>26.008347665964827</v>
      </c>
      <c r="E109" s="47">
        <v>174.01261227295097</v>
      </c>
      <c r="F109" s="48">
        <f t="shared" si="7"/>
        <v>200.02095993891581</v>
      </c>
      <c r="G109" s="49">
        <v>0</v>
      </c>
      <c r="H109" s="47">
        <f t="shared" si="8"/>
        <v>200.02095993891581</v>
      </c>
      <c r="I109" s="47">
        <v>91.080333866383896</v>
      </c>
      <c r="J109" s="47">
        <v>6.1544910750435626</v>
      </c>
      <c r="K109" s="50">
        <v>0</v>
      </c>
      <c r="L109" s="48">
        <v>0</v>
      </c>
      <c r="M109" s="49">
        <v>166.2632696900888</v>
      </c>
      <c r="N109" s="51">
        <v>0.1303</v>
      </c>
      <c r="O109" s="52">
        <v>176.09818732163683</v>
      </c>
      <c r="P109" s="52">
        <v>66.196560981573199</v>
      </c>
      <c r="Q109" s="52">
        <v>3433.2143493854724</v>
      </c>
      <c r="R109" s="49">
        <v>170.22</v>
      </c>
      <c r="S109" s="52">
        <v>3431.7217319486681</v>
      </c>
      <c r="T109" s="52">
        <v>29.647880594063675</v>
      </c>
      <c r="U109" s="52">
        <v>28.114369528853484</v>
      </c>
      <c r="V109" s="52">
        <v>334.30541221582143</v>
      </c>
      <c r="W109" s="53">
        <v>9.7416235443422594E-2</v>
      </c>
      <c r="X109" s="53">
        <v>9.7416235443422594E-2</v>
      </c>
      <c r="Y109" s="61">
        <f t="shared" si="9"/>
        <v>392.06766233873861</v>
      </c>
      <c r="Z109" s="61">
        <f t="shared" si="10"/>
        <v>242.29474830321004</v>
      </c>
      <c r="AA109" s="52">
        <f t="shared" si="11"/>
        <v>447.34782972492707</v>
      </c>
      <c r="AB109" s="52">
        <v>978.55385752482505</v>
      </c>
    </row>
    <row r="110" spans="1:28">
      <c r="A110" s="46" t="s">
        <v>205</v>
      </c>
      <c r="B110" s="46" t="s">
        <v>206</v>
      </c>
      <c r="C110" s="49">
        <v>17523.584293263364</v>
      </c>
      <c r="D110" s="47">
        <v>172.58133527875481</v>
      </c>
      <c r="E110" s="47">
        <v>768.35038411291362</v>
      </c>
      <c r="F110" s="48">
        <f t="shared" si="7"/>
        <v>940.93171939166837</v>
      </c>
      <c r="G110" s="49">
        <v>0</v>
      </c>
      <c r="H110" s="47">
        <f t="shared" si="8"/>
        <v>940.93171939166837</v>
      </c>
      <c r="I110" s="47">
        <v>481.89051713165014</v>
      </c>
      <c r="J110" s="47">
        <v>34.289307418099852</v>
      </c>
      <c r="K110" s="50">
        <v>82.840267742654476</v>
      </c>
      <c r="L110" s="48">
        <v>7.728895768659358</v>
      </c>
      <c r="M110" s="49">
        <v>89.403695101754082</v>
      </c>
      <c r="N110" s="51">
        <v>0.54979999999999996</v>
      </c>
      <c r="O110" s="52">
        <v>3798.2513233481059</v>
      </c>
      <c r="P110" s="52">
        <v>770.07813991305045</v>
      </c>
      <c r="Q110" s="52">
        <v>17096.460567973922</v>
      </c>
      <c r="R110" s="49">
        <v>876.18</v>
      </c>
      <c r="S110" s="52">
        <v>17550.052694248894</v>
      </c>
      <c r="T110" s="52">
        <v>151.56201027827379</v>
      </c>
      <c r="U110" s="52">
        <v>208.81309004612089</v>
      </c>
      <c r="V110" s="52">
        <v>1823.855826889986</v>
      </c>
      <c r="W110" s="53">
        <v>0.10392309690828784</v>
      </c>
      <c r="X110" s="53">
        <v>0.10392309690828784</v>
      </c>
      <c r="Y110" s="61">
        <f t="shared" si="9"/>
        <v>2184.2309272143807</v>
      </c>
      <c r="Z110" s="61">
        <f t="shared" si="10"/>
        <v>4568.329463261156</v>
      </c>
      <c r="AA110" s="52">
        <f t="shared" si="11"/>
        <v>9399.6340202720621</v>
      </c>
      <c r="AB110" s="52">
        <v>5292.4942818818135</v>
      </c>
    </row>
    <row r="111" spans="1:28">
      <c r="A111" s="46" t="s">
        <v>207</v>
      </c>
      <c r="B111" s="46" t="s">
        <v>208</v>
      </c>
      <c r="C111" s="49">
        <v>9163.0966572865364</v>
      </c>
      <c r="D111" s="47">
        <v>39.748606810248127</v>
      </c>
      <c r="E111" s="47">
        <v>495.83524441796146</v>
      </c>
      <c r="F111" s="48">
        <f t="shared" si="7"/>
        <v>535.5838512282096</v>
      </c>
      <c r="G111" s="49">
        <v>0</v>
      </c>
      <c r="H111" s="47">
        <f t="shared" si="8"/>
        <v>535.5838512282096</v>
      </c>
      <c r="I111" s="47">
        <v>293.96384779369208</v>
      </c>
      <c r="J111" s="47">
        <v>33.829254098536794</v>
      </c>
      <c r="K111" s="50">
        <v>35.178743835921757</v>
      </c>
      <c r="L111" s="48">
        <v>3.6906499636058574</v>
      </c>
      <c r="M111" s="49">
        <v>0</v>
      </c>
      <c r="N111" s="51">
        <v>0.12939999999999999</v>
      </c>
      <c r="O111" s="52">
        <v>277.05433244797433</v>
      </c>
      <c r="P111" s="52">
        <v>106.06784867703814</v>
      </c>
      <c r="Q111" s="52">
        <v>8835.0990872522798</v>
      </c>
      <c r="R111" s="49">
        <v>458.15</v>
      </c>
      <c r="S111" s="52">
        <v>9177.2662995290793</v>
      </c>
      <c r="T111" s="52">
        <v>88.176886249585934</v>
      </c>
      <c r="U111" s="52">
        <v>107.60135974224833</v>
      </c>
      <c r="V111" s="52">
        <v>1017.4845917669611</v>
      </c>
      <c r="W111" s="53">
        <v>0.11087011737026441</v>
      </c>
      <c r="X111" s="53">
        <v>0.11087011737026441</v>
      </c>
      <c r="Y111" s="61">
        <f t="shared" si="9"/>
        <v>1213.2628377587953</v>
      </c>
      <c r="Z111" s="61">
        <f t="shared" si="10"/>
        <v>383.1221811250125</v>
      </c>
      <c r="AA111" s="52">
        <f t="shared" si="11"/>
        <v>1143.2618218904449</v>
      </c>
      <c r="AB111" s="52">
        <v>2700.9628157476063</v>
      </c>
    </row>
    <row r="112" spans="1:28">
      <c r="A112" s="46" t="s">
        <v>209</v>
      </c>
      <c r="B112" s="46" t="s">
        <v>210</v>
      </c>
      <c r="C112" s="49">
        <v>7338.8932345551029</v>
      </c>
      <c r="D112" s="47">
        <v>21.193122921204829</v>
      </c>
      <c r="E112" s="47">
        <v>310.15772464231162</v>
      </c>
      <c r="F112" s="48">
        <f t="shared" si="7"/>
        <v>331.35084756351642</v>
      </c>
      <c r="G112" s="49">
        <v>0</v>
      </c>
      <c r="H112" s="47">
        <f t="shared" si="8"/>
        <v>331.35084756351642</v>
      </c>
      <c r="I112" s="47">
        <v>220.62112524823937</v>
      </c>
      <c r="J112" s="47">
        <v>13.852716622398718</v>
      </c>
      <c r="K112" s="50">
        <v>31.488093872315904</v>
      </c>
      <c r="L112" s="48">
        <v>0</v>
      </c>
      <c r="M112" s="49">
        <v>101.74334747314542</v>
      </c>
      <c r="N112" s="51">
        <v>9.5100000000000004E-2</v>
      </c>
      <c r="O112" s="52">
        <v>234.88277815469414</v>
      </c>
      <c r="P112" s="52">
        <v>73.352945952554094</v>
      </c>
      <c r="Q112" s="52">
        <v>7169.2971341499569</v>
      </c>
      <c r="R112" s="49">
        <v>366.94</v>
      </c>
      <c r="S112" s="52">
        <v>7391.9527174113755</v>
      </c>
      <c r="T112" s="52">
        <v>75.908797727904414</v>
      </c>
      <c r="U112" s="52">
        <v>70.797094177203775</v>
      </c>
      <c r="V112" s="52">
        <v>752.18717748559823</v>
      </c>
      <c r="W112" s="53">
        <v>0.10175757424879882</v>
      </c>
      <c r="X112" s="53">
        <v>0.10175757424879882</v>
      </c>
      <c r="Y112" s="61">
        <f t="shared" si="9"/>
        <v>898.89306939070639</v>
      </c>
      <c r="Z112" s="61">
        <f t="shared" si="10"/>
        <v>308.23572410724825</v>
      </c>
      <c r="AA112" s="52">
        <f t="shared" si="11"/>
        <v>681.80015745766093</v>
      </c>
      <c r="AB112" s="52">
        <v>2283.6740080897107</v>
      </c>
    </row>
    <row r="113" spans="1:28">
      <c r="A113" s="46" t="s">
        <v>211</v>
      </c>
      <c r="B113" s="46" t="s">
        <v>212</v>
      </c>
      <c r="C113" s="49">
        <v>21344.664484668898</v>
      </c>
      <c r="D113" s="47">
        <v>82.523342122511025</v>
      </c>
      <c r="E113" s="47">
        <v>1035.314213751805</v>
      </c>
      <c r="F113" s="48">
        <f t="shared" si="7"/>
        <v>1117.837555874316</v>
      </c>
      <c r="G113" s="49">
        <v>0</v>
      </c>
      <c r="H113" s="47">
        <f t="shared" si="8"/>
        <v>1117.837555874316</v>
      </c>
      <c r="I113" s="47">
        <v>611.70734050524345</v>
      </c>
      <c r="J113" s="47">
        <v>50.196928867880224</v>
      </c>
      <c r="K113" s="50">
        <v>0</v>
      </c>
      <c r="L113" s="48">
        <v>0</v>
      </c>
      <c r="M113" s="49">
        <v>7.6675553260509508</v>
      </c>
      <c r="N113" s="51">
        <v>8.3400000000000002E-2</v>
      </c>
      <c r="O113" s="52">
        <v>1331.5987749575149</v>
      </c>
      <c r="P113" s="52">
        <v>854.16566332207583</v>
      </c>
      <c r="Q113" s="52">
        <v>20982.674086022482</v>
      </c>
      <c r="R113" s="49">
        <v>1067.23</v>
      </c>
      <c r="S113" s="52">
        <v>21476.004595700593</v>
      </c>
      <c r="T113" s="52">
        <v>159.74073595939481</v>
      </c>
      <c r="U113" s="52">
        <v>128.55934430012093</v>
      </c>
      <c r="V113" s="52">
        <v>1587.4395376700818</v>
      </c>
      <c r="W113" s="53">
        <v>7.3916893181699195E-2</v>
      </c>
      <c r="X113" s="53">
        <v>7.3916893181699195E-2</v>
      </c>
      <c r="Y113" s="61">
        <f t="shared" si="9"/>
        <v>1875.7396179295974</v>
      </c>
      <c r="Z113" s="61">
        <f t="shared" si="10"/>
        <v>2185.7644382795906</v>
      </c>
      <c r="AA113" s="52">
        <f t="shared" si="11"/>
        <v>1749.955018774275</v>
      </c>
      <c r="AB113" s="52">
        <v>6324.2200797410269</v>
      </c>
    </row>
    <row r="114" spans="1:28">
      <c r="A114" s="46" t="s">
        <v>213</v>
      </c>
      <c r="B114" s="46" t="s">
        <v>214</v>
      </c>
      <c r="C114" s="49">
        <v>9864.2281397077368</v>
      </c>
      <c r="D114" s="47">
        <v>35.792148262005831</v>
      </c>
      <c r="E114" s="47">
        <v>353.23916216761654</v>
      </c>
      <c r="F114" s="48">
        <f t="shared" si="7"/>
        <v>389.03131042962235</v>
      </c>
      <c r="G114" s="49">
        <v>0</v>
      </c>
      <c r="H114" s="47">
        <f t="shared" si="8"/>
        <v>389.03131042962235</v>
      </c>
      <c r="I114" s="47">
        <v>227.35835052806277</v>
      </c>
      <c r="J114" s="47">
        <v>8.9352578066247084</v>
      </c>
      <c r="K114" s="50">
        <v>0</v>
      </c>
      <c r="L114" s="48">
        <v>0</v>
      </c>
      <c r="M114" s="49">
        <v>123.85657703347634</v>
      </c>
      <c r="N114" s="51">
        <v>0.2676</v>
      </c>
      <c r="O114" s="52">
        <v>850.07630048151532</v>
      </c>
      <c r="P114" s="52">
        <v>296.22322076310172</v>
      </c>
      <c r="Q114" s="52">
        <v>9758.4567698366391</v>
      </c>
      <c r="R114" s="49">
        <v>493.21</v>
      </c>
      <c r="S114" s="52">
        <v>9871.1800565366884</v>
      </c>
      <c r="T114" s="52">
        <v>115.01332989076425</v>
      </c>
      <c r="U114" s="52">
        <v>111.69072258280885</v>
      </c>
      <c r="V114" s="52">
        <v>1074.7356715348083</v>
      </c>
      <c r="W114" s="53">
        <v>0.10887610856851092</v>
      </c>
      <c r="X114" s="53">
        <v>0.10887610856851092</v>
      </c>
      <c r="Y114" s="61">
        <f t="shared" si="9"/>
        <v>1301.4397240083813</v>
      </c>
      <c r="Z114" s="61">
        <f t="shared" si="10"/>
        <v>1146.2995212446172</v>
      </c>
      <c r="AA114" s="52">
        <f t="shared" si="11"/>
        <v>2611.3630316082845</v>
      </c>
      <c r="AB114" s="52">
        <v>2906.7702241059155</v>
      </c>
    </row>
    <row r="115" spans="1:28">
      <c r="A115" s="46" t="s">
        <v>215</v>
      </c>
      <c r="B115" s="46" t="s">
        <v>216</v>
      </c>
      <c r="C115" s="49">
        <v>31967.408090858</v>
      </c>
      <c r="D115" s="47">
        <v>249.05242039723629</v>
      </c>
      <c r="E115" s="47">
        <v>1305.4575229992322</v>
      </c>
      <c r="F115" s="48">
        <f t="shared" si="7"/>
        <v>1554.5099433964685</v>
      </c>
      <c r="G115" s="49">
        <v>321.54660015327266</v>
      </c>
      <c r="H115" s="47">
        <f t="shared" si="8"/>
        <v>1876.0565435497413</v>
      </c>
      <c r="I115" s="47">
        <v>627.99322801777566</v>
      </c>
      <c r="J115" s="47">
        <v>51.996248517726848</v>
      </c>
      <c r="K115" s="50">
        <v>0</v>
      </c>
      <c r="L115" s="48">
        <v>0</v>
      </c>
      <c r="M115" s="49">
        <v>65.04131597911487</v>
      </c>
      <c r="N115" s="51">
        <v>0.10920000000000001</v>
      </c>
      <c r="O115" s="52">
        <v>3308.5501231909852</v>
      </c>
      <c r="P115" s="52">
        <v>1943.469689976381</v>
      </c>
      <c r="Q115" s="52">
        <v>30917.004128224526</v>
      </c>
      <c r="R115" s="49">
        <v>1598.37</v>
      </c>
      <c r="S115" s="52">
        <v>31915.595863668103</v>
      </c>
      <c r="T115" s="52">
        <v>307.72455375217817</v>
      </c>
      <c r="U115" s="52">
        <v>255.84076271256671</v>
      </c>
      <c r="V115" s="52">
        <v>3097.436766547049</v>
      </c>
      <c r="W115" s="53">
        <v>9.7050883203878766E-2</v>
      </c>
      <c r="X115" s="53">
        <v>9.7050883203878766E-2</v>
      </c>
      <c r="Y115" s="61">
        <f t="shared" si="9"/>
        <v>3661.0020830117937</v>
      </c>
      <c r="Z115" s="61">
        <f t="shared" si="10"/>
        <v>5252.019813167366</v>
      </c>
      <c r="AA115" s="52">
        <f t="shared" si="11"/>
        <v>3376.1368508021183</v>
      </c>
      <c r="AB115" s="52">
        <v>10444.662077889794</v>
      </c>
    </row>
    <row r="116" spans="1:28">
      <c r="A116" s="46" t="s">
        <v>217</v>
      </c>
      <c r="B116" s="46" t="s">
        <v>218</v>
      </c>
      <c r="C116" s="49">
        <v>27319.315605391712</v>
      </c>
      <c r="D116" s="47">
        <v>254.23568779764673</v>
      </c>
      <c r="E116" s="47">
        <v>1241.6532392793868</v>
      </c>
      <c r="F116" s="48">
        <f t="shared" si="7"/>
        <v>1495.8889270770335</v>
      </c>
      <c r="G116" s="49">
        <v>0</v>
      </c>
      <c r="H116" s="47">
        <f t="shared" si="8"/>
        <v>1495.8889270770335</v>
      </c>
      <c r="I116" s="47">
        <v>936.83213314400655</v>
      </c>
      <c r="J116" s="47">
        <v>82.001948360339554</v>
      </c>
      <c r="K116" s="50">
        <v>264.09105224339754</v>
      </c>
      <c r="L116" s="48">
        <v>14.343440163265978</v>
      </c>
      <c r="M116" s="49">
        <v>145.53020008844703</v>
      </c>
      <c r="N116" s="51">
        <v>0.503</v>
      </c>
      <c r="O116" s="52">
        <v>5957.4349031640531</v>
      </c>
      <c r="P116" s="52">
        <v>1460.9248747902411</v>
      </c>
      <c r="Q116" s="52">
        <v>27265.264452046602</v>
      </c>
      <c r="R116" s="49">
        <v>1365.97</v>
      </c>
      <c r="S116" s="52">
        <v>27354.995296175599</v>
      </c>
      <c r="T116" s="52">
        <v>245.87294078870048</v>
      </c>
      <c r="U116" s="52">
        <v>278.07667315811449</v>
      </c>
      <c r="V116" s="52">
        <v>2769.7765689471385</v>
      </c>
      <c r="W116" s="53">
        <v>0.10125304497253453</v>
      </c>
      <c r="X116" s="53">
        <v>0.10125304497253453</v>
      </c>
      <c r="Y116" s="61">
        <f t="shared" si="9"/>
        <v>3293.7261828939536</v>
      </c>
      <c r="Z116" s="61">
        <f t="shared" si="10"/>
        <v>7418.3597779542943</v>
      </c>
      <c r="AA116" s="52">
        <f t="shared" si="11"/>
        <v>13714.42801937944</v>
      </c>
      <c r="AB116" s="52">
        <v>8325.7280518320622</v>
      </c>
    </row>
    <row r="117" spans="1:28">
      <c r="A117" s="46" t="s">
        <v>219</v>
      </c>
      <c r="B117" s="46" t="s">
        <v>220</v>
      </c>
      <c r="C117" s="49">
        <v>23649.265807095177</v>
      </c>
      <c r="D117" s="47">
        <v>188.18225451549313</v>
      </c>
      <c r="E117" s="47">
        <v>851.94718398107182</v>
      </c>
      <c r="F117" s="48">
        <f t="shared" si="7"/>
        <v>1040.1294384965649</v>
      </c>
      <c r="G117" s="49">
        <v>0</v>
      </c>
      <c r="H117" s="47">
        <f t="shared" si="8"/>
        <v>1040.1294384965649</v>
      </c>
      <c r="I117" s="47">
        <v>493.49408419174057</v>
      </c>
      <c r="J117" s="47">
        <v>13.678918701674897</v>
      </c>
      <c r="K117" s="50">
        <v>14.312769941961774</v>
      </c>
      <c r="L117" s="48">
        <v>0</v>
      </c>
      <c r="M117" s="49">
        <v>225.30344570068112</v>
      </c>
      <c r="N117" s="51">
        <v>0.13550000000000001</v>
      </c>
      <c r="O117" s="52">
        <v>1812.3544939009098</v>
      </c>
      <c r="P117" s="52">
        <v>896.0816324378211</v>
      </c>
      <c r="Q117" s="52">
        <v>23246.84183336272</v>
      </c>
      <c r="R117" s="49">
        <v>1182.46</v>
      </c>
      <c r="S117" s="52">
        <v>23783.15154649513</v>
      </c>
      <c r="T117" s="52">
        <v>198.33409776718457</v>
      </c>
      <c r="U117" s="52">
        <v>258.9077848429871</v>
      </c>
      <c r="V117" s="52">
        <v>2747.2850733240557</v>
      </c>
      <c r="W117" s="53">
        <v>0.11551392034622582</v>
      </c>
      <c r="X117" s="53">
        <v>0.11551392034622582</v>
      </c>
      <c r="Y117" s="61">
        <f t="shared" si="9"/>
        <v>3204.5269559342273</v>
      </c>
      <c r="Z117" s="61">
        <f t="shared" si="10"/>
        <v>2708.4361263387309</v>
      </c>
      <c r="AA117" s="52">
        <f t="shared" si="11"/>
        <v>3149.9470684206485</v>
      </c>
      <c r="AB117" s="52">
        <v>7199.7015468695245</v>
      </c>
    </row>
    <row r="118" spans="1:28">
      <c r="A118" s="46" t="s">
        <v>221</v>
      </c>
      <c r="B118" s="46" t="s">
        <v>222</v>
      </c>
      <c r="C118" s="49">
        <v>337.38265775334315</v>
      </c>
      <c r="D118" s="47">
        <v>0</v>
      </c>
      <c r="E118" s="47">
        <v>0</v>
      </c>
      <c r="F118" s="48">
        <f t="shared" si="7"/>
        <v>0</v>
      </c>
      <c r="G118" s="49">
        <v>0</v>
      </c>
      <c r="H118" s="47">
        <f t="shared" si="8"/>
        <v>0</v>
      </c>
      <c r="I118" s="47">
        <v>9.7122367463312038</v>
      </c>
      <c r="J118" s="47">
        <v>0.49072354086726083</v>
      </c>
      <c r="K118" s="50">
        <v>0</v>
      </c>
      <c r="L118" s="48">
        <v>0</v>
      </c>
      <c r="M118" s="49">
        <v>0</v>
      </c>
      <c r="N118" s="51">
        <v>0.37430000000000002</v>
      </c>
      <c r="O118" s="52">
        <v>32.714902724484055</v>
      </c>
      <c r="P118" s="52">
        <v>4.8561183731656019</v>
      </c>
      <c r="Q118" s="52">
        <v>386.83327790282112</v>
      </c>
      <c r="R118" s="49">
        <v>16.87</v>
      </c>
      <c r="S118" s="52">
        <v>338.95706244695901</v>
      </c>
      <c r="T118" s="52">
        <v>0</v>
      </c>
      <c r="U118" s="52">
        <v>0</v>
      </c>
      <c r="V118" s="52">
        <v>64.918635093898047</v>
      </c>
      <c r="W118" s="53">
        <v>0.19152465691449252</v>
      </c>
      <c r="X118" s="53">
        <v>0.13500000000000001</v>
      </c>
      <c r="Y118" s="61">
        <f t="shared" si="9"/>
        <v>45.759203430339468</v>
      </c>
      <c r="Z118" s="61">
        <f t="shared" si="10"/>
        <v>37.571021097649655</v>
      </c>
      <c r="AA118" s="52">
        <f t="shared" si="11"/>
        <v>144.79169591902595</v>
      </c>
      <c r="AB118" s="52">
        <v>0</v>
      </c>
    </row>
    <row r="119" spans="1:28">
      <c r="A119" s="46" t="s">
        <v>223</v>
      </c>
      <c r="B119" s="46" t="s">
        <v>224</v>
      </c>
      <c r="C119" s="49">
        <v>543.37408743947742</v>
      </c>
      <c r="D119" s="47">
        <v>0</v>
      </c>
      <c r="E119" s="47">
        <v>11.685354316901648</v>
      </c>
      <c r="F119" s="48">
        <f t="shared" si="7"/>
        <v>11.685354316901648</v>
      </c>
      <c r="G119" s="49">
        <v>0</v>
      </c>
      <c r="H119" s="47">
        <f t="shared" si="8"/>
        <v>11.685354316901648</v>
      </c>
      <c r="I119" s="47">
        <v>3.4043945647666223</v>
      </c>
      <c r="J119" s="47">
        <v>0</v>
      </c>
      <c r="K119" s="50">
        <v>0</v>
      </c>
      <c r="L119" s="48">
        <v>0</v>
      </c>
      <c r="M119" s="49">
        <v>0</v>
      </c>
      <c r="N119" s="51">
        <v>0.62780000000000002</v>
      </c>
      <c r="O119" s="52">
        <v>0</v>
      </c>
      <c r="P119" s="52">
        <v>0</v>
      </c>
      <c r="Q119" s="52">
        <v>535.11357450154514</v>
      </c>
      <c r="R119" s="49">
        <v>0</v>
      </c>
      <c r="S119" s="52">
        <v>545.25519434613523</v>
      </c>
      <c r="T119" s="52">
        <v>0</v>
      </c>
      <c r="U119" s="52">
        <v>0</v>
      </c>
      <c r="V119" s="52">
        <v>0</v>
      </c>
      <c r="W119" s="53">
        <v>0</v>
      </c>
      <c r="X119" s="53">
        <v>0</v>
      </c>
      <c r="Y119" s="61">
        <f t="shared" si="9"/>
        <v>0</v>
      </c>
      <c r="Z119" s="61">
        <f t="shared" si="10"/>
        <v>0</v>
      </c>
      <c r="AA119" s="52">
        <f t="shared" si="11"/>
        <v>335.94430207207006</v>
      </c>
      <c r="AB119" s="52">
        <v>189.13303137592345</v>
      </c>
    </row>
    <row r="120" spans="1:28">
      <c r="A120" s="46" t="s">
        <v>1124</v>
      </c>
      <c r="B120" s="46" t="s">
        <v>1146</v>
      </c>
      <c r="C120" s="49">
        <v>486.45015669887511</v>
      </c>
      <c r="D120" s="47">
        <v>0</v>
      </c>
      <c r="E120" s="47">
        <v>0</v>
      </c>
      <c r="F120" s="48">
        <f t="shared" si="7"/>
        <v>0</v>
      </c>
      <c r="G120" s="49">
        <v>0</v>
      </c>
      <c r="H120" s="47">
        <f t="shared" si="8"/>
        <v>0</v>
      </c>
      <c r="I120" s="47">
        <v>1.7993196498466231</v>
      </c>
      <c r="J120" s="47">
        <v>0</v>
      </c>
      <c r="K120" s="50">
        <v>0</v>
      </c>
      <c r="L120" s="48">
        <v>0</v>
      </c>
      <c r="M120" s="49">
        <v>0</v>
      </c>
      <c r="N120" s="51">
        <v>0.52980000000000005</v>
      </c>
      <c r="O120" s="52">
        <v>76.164382905439439</v>
      </c>
      <c r="P120" s="52">
        <v>13.54601440935668</v>
      </c>
      <c r="Q120" s="52">
        <v>337.57690248826981</v>
      </c>
      <c r="R120" s="49">
        <v>24.32</v>
      </c>
      <c r="S120" s="52">
        <v>486.46038010597647</v>
      </c>
      <c r="T120" s="52">
        <v>0</v>
      </c>
      <c r="U120" s="52">
        <v>0</v>
      </c>
      <c r="V120" s="52">
        <v>76.931138438044542</v>
      </c>
      <c r="W120" s="53">
        <v>0.15814471554967113</v>
      </c>
      <c r="X120" s="53">
        <v>0.13500000000000001</v>
      </c>
      <c r="Y120" s="61">
        <f t="shared" si="9"/>
        <v>65.672151314306831</v>
      </c>
      <c r="Z120" s="61">
        <f t="shared" si="10"/>
        <v>89.710397314796126</v>
      </c>
      <c r="AA120" s="52">
        <f t="shared" si="11"/>
        <v>178.84824293828535</v>
      </c>
      <c r="AB120" s="52">
        <v>0</v>
      </c>
    </row>
    <row r="121" spans="1:28">
      <c r="A121" s="46" t="s">
        <v>225</v>
      </c>
      <c r="B121" s="46" t="s">
        <v>226</v>
      </c>
      <c r="C121" s="49">
        <v>486.45015669887511</v>
      </c>
      <c r="D121" s="47">
        <v>0</v>
      </c>
      <c r="E121" s="47">
        <v>0</v>
      </c>
      <c r="F121" s="48">
        <f t="shared" si="7"/>
        <v>0</v>
      </c>
      <c r="G121" s="49">
        <v>0</v>
      </c>
      <c r="H121" s="47">
        <f t="shared" si="8"/>
        <v>0</v>
      </c>
      <c r="I121" s="47">
        <v>1.7993196498466231</v>
      </c>
      <c r="J121" s="47">
        <v>0</v>
      </c>
      <c r="K121" s="50">
        <v>0</v>
      </c>
      <c r="L121" s="48">
        <v>0</v>
      </c>
      <c r="M121" s="49">
        <v>0</v>
      </c>
      <c r="N121" s="51">
        <v>0.52980000000000005</v>
      </c>
      <c r="O121" s="52">
        <v>76.164382905439439</v>
      </c>
      <c r="P121" s="52">
        <v>13.54601440935668</v>
      </c>
      <c r="Q121" s="52">
        <v>337.57690248826981</v>
      </c>
      <c r="R121" s="49">
        <v>24.32</v>
      </c>
      <c r="S121" s="52">
        <v>0</v>
      </c>
      <c r="T121" s="52">
        <v>0</v>
      </c>
      <c r="U121" s="52">
        <v>0</v>
      </c>
      <c r="V121" s="52">
        <v>0</v>
      </c>
      <c r="W121" s="53">
        <v>0</v>
      </c>
      <c r="X121" s="53">
        <v>0</v>
      </c>
      <c r="Y121" s="61">
        <f t="shared" si="9"/>
        <v>0</v>
      </c>
      <c r="Z121" s="61">
        <f t="shared" si="10"/>
        <v>89.710397314796126</v>
      </c>
      <c r="AA121" s="52">
        <f t="shared" si="11"/>
        <v>178.84824293828535</v>
      </c>
      <c r="AB121" s="52">
        <v>0</v>
      </c>
    </row>
    <row r="122" spans="1:28">
      <c r="A122" s="46" t="s">
        <v>227</v>
      </c>
      <c r="B122" s="46" t="s">
        <v>228</v>
      </c>
      <c r="C122" s="49">
        <v>355.36563084470805</v>
      </c>
      <c r="D122" s="47">
        <v>0</v>
      </c>
      <c r="E122" s="47">
        <v>0</v>
      </c>
      <c r="F122" s="48">
        <f t="shared" si="7"/>
        <v>0</v>
      </c>
      <c r="G122" s="49">
        <v>0</v>
      </c>
      <c r="H122" s="47">
        <f t="shared" si="8"/>
        <v>0</v>
      </c>
      <c r="I122" s="47">
        <v>0</v>
      </c>
      <c r="J122" s="47">
        <v>0</v>
      </c>
      <c r="K122" s="50">
        <v>0</v>
      </c>
      <c r="L122" s="48">
        <v>0</v>
      </c>
      <c r="M122" s="49">
        <v>0</v>
      </c>
      <c r="N122" s="51">
        <v>0.6804</v>
      </c>
      <c r="O122" s="52">
        <v>78.464649503254719</v>
      </c>
      <c r="P122" s="52">
        <v>64.918635093898047</v>
      </c>
      <c r="Q122" s="52">
        <v>340.95062683173228</v>
      </c>
      <c r="R122" s="49">
        <v>0</v>
      </c>
      <c r="S122" s="52">
        <v>355.36563084470805</v>
      </c>
      <c r="T122" s="52">
        <v>0</v>
      </c>
      <c r="U122" s="52">
        <v>0</v>
      </c>
      <c r="V122" s="52">
        <v>40.126872872999975</v>
      </c>
      <c r="W122" s="53">
        <v>0.11291714614499425</v>
      </c>
      <c r="X122" s="53">
        <v>0.11291714614499425</v>
      </c>
      <c r="Y122" s="61">
        <f t="shared" si="9"/>
        <v>40.126872872999975</v>
      </c>
      <c r="Z122" s="61">
        <f t="shared" si="10"/>
        <v>143.38328459715277</v>
      </c>
      <c r="AA122" s="52">
        <f t="shared" si="11"/>
        <v>231.98280649631064</v>
      </c>
      <c r="AB122" s="52">
        <v>0</v>
      </c>
    </row>
    <row r="123" spans="1:28">
      <c r="A123" s="46" t="s">
        <v>1125</v>
      </c>
      <c r="B123" s="46" t="s">
        <v>1147</v>
      </c>
      <c r="C123" s="49">
        <v>305.47540418986989</v>
      </c>
      <c r="D123" s="47">
        <v>0</v>
      </c>
      <c r="E123" s="47">
        <v>0</v>
      </c>
      <c r="F123" s="48">
        <f t="shared" si="7"/>
        <v>0</v>
      </c>
      <c r="G123" s="49">
        <v>0</v>
      </c>
      <c r="H123" s="47">
        <f t="shared" si="8"/>
        <v>0</v>
      </c>
      <c r="I123" s="47">
        <v>0</v>
      </c>
      <c r="J123" s="47">
        <v>0</v>
      </c>
      <c r="K123" s="50">
        <v>0</v>
      </c>
      <c r="L123" s="48">
        <v>0</v>
      </c>
      <c r="M123" s="49">
        <v>0</v>
      </c>
      <c r="N123" s="51">
        <v>0.74309999999999998</v>
      </c>
      <c r="O123" s="52">
        <v>47.283257843980863</v>
      </c>
      <c r="P123" s="52">
        <v>4.3449480180955389</v>
      </c>
      <c r="Q123" s="52">
        <v>255.58517753503168</v>
      </c>
      <c r="R123" s="49">
        <v>15.27</v>
      </c>
      <c r="S123" s="52">
        <v>305.47540418986989</v>
      </c>
      <c r="T123" s="52">
        <v>0</v>
      </c>
      <c r="U123" s="52">
        <v>0</v>
      </c>
      <c r="V123" s="52">
        <v>50.605865151936271</v>
      </c>
      <c r="W123" s="53">
        <v>0.16566265060240962</v>
      </c>
      <c r="X123" s="53">
        <v>0.13500000000000001</v>
      </c>
      <c r="Y123" s="61">
        <f t="shared" si="9"/>
        <v>41.23917956563244</v>
      </c>
      <c r="Z123" s="61">
        <f t="shared" si="10"/>
        <v>51.628205862076399</v>
      </c>
      <c r="AA123" s="52">
        <f t="shared" si="11"/>
        <v>189.92534542628204</v>
      </c>
      <c r="AB123" s="52">
        <v>0</v>
      </c>
    </row>
    <row r="124" spans="1:28">
      <c r="A124" s="46" t="s">
        <v>1136</v>
      </c>
      <c r="B124" s="46" t="s">
        <v>1148</v>
      </c>
      <c r="C124" s="49">
        <v>286.45986698126347</v>
      </c>
      <c r="D124" s="47">
        <v>0</v>
      </c>
      <c r="E124" s="47">
        <v>0</v>
      </c>
      <c r="F124" s="48">
        <f t="shared" si="7"/>
        <v>0</v>
      </c>
      <c r="G124" s="49">
        <v>0</v>
      </c>
      <c r="H124" s="47">
        <f t="shared" si="8"/>
        <v>0</v>
      </c>
      <c r="I124" s="47">
        <v>0</v>
      </c>
      <c r="J124" s="47">
        <v>0</v>
      </c>
      <c r="K124" s="50">
        <v>0</v>
      </c>
      <c r="L124" s="48">
        <v>0</v>
      </c>
      <c r="M124" s="49">
        <v>0</v>
      </c>
      <c r="N124" s="51">
        <v>0.65</v>
      </c>
      <c r="O124" s="52">
        <v>86.387790006840703</v>
      </c>
      <c r="P124" s="52">
        <v>8.4343108586560458</v>
      </c>
      <c r="Q124" s="52">
        <v>181.46547604987251</v>
      </c>
      <c r="R124" s="49">
        <v>14.32</v>
      </c>
      <c r="S124" s="52">
        <v>286.45986698126347</v>
      </c>
      <c r="T124" s="52">
        <v>0</v>
      </c>
      <c r="U124" s="52">
        <v>0</v>
      </c>
      <c r="V124" s="52">
        <v>12.779258876751584</v>
      </c>
      <c r="W124" s="53">
        <v>4.4610992148465388E-2</v>
      </c>
      <c r="X124" s="53">
        <v>4.4610992148465388E-2</v>
      </c>
      <c r="Y124" s="61">
        <f t="shared" si="9"/>
        <v>12.779258876751584</v>
      </c>
      <c r="Z124" s="61">
        <f t="shared" si="10"/>
        <v>94.822100865496751</v>
      </c>
      <c r="AA124" s="52">
        <f t="shared" si="11"/>
        <v>117.95255943241713</v>
      </c>
      <c r="AB124" s="52">
        <v>286.45986698126347</v>
      </c>
    </row>
    <row r="125" spans="1:28">
      <c r="A125" s="46" t="s">
        <v>229</v>
      </c>
      <c r="B125" s="46" t="s">
        <v>230</v>
      </c>
      <c r="C125" s="49">
        <v>5096.7773763325877</v>
      </c>
      <c r="D125" s="47">
        <v>117.91677750756222</v>
      </c>
      <c r="E125" s="47">
        <v>319.08275904183495</v>
      </c>
      <c r="F125" s="48">
        <f t="shared" si="7"/>
        <v>436.99953654939713</v>
      </c>
      <c r="G125" s="49">
        <v>261.49430683964164</v>
      </c>
      <c r="H125" s="47">
        <f t="shared" si="8"/>
        <v>698.49384338903883</v>
      </c>
      <c r="I125" s="47">
        <v>68.885317049241735</v>
      </c>
      <c r="J125" s="47">
        <v>8.4445342657574471</v>
      </c>
      <c r="K125" s="50">
        <v>47.845545234557925</v>
      </c>
      <c r="L125" s="48">
        <v>0</v>
      </c>
      <c r="M125" s="49">
        <v>180.30000764031274</v>
      </c>
      <c r="N125" s="51">
        <v>0.62960000000000005</v>
      </c>
      <c r="O125" s="52">
        <v>456.21954190003157</v>
      </c>
      <c r="P125" s="52">
        <v>42.427139470815263</v>
      </c>
      <c r="Q125" s="52">
        <v>5152.9652217618886</v>
      </c>
      <c r="R125" s="49">
        <v>254.84</v>
      </c>
      <c r="S125" s="52">
        <v>4909.0756219508594</v>
      </c>
      <c r="T125" s="52">
        <v>77.697893970649631</v>
      </c>
      <c r="U125" s="52">
        <v>81.020501278605039</v>
      </c>
      <c r="V125" s="52">
        <v>673.2113576272734</v>
      </c>
      <c r="W125" s="53">
        <v>0.13713607397226044</v>
      </c>
      <c r="X125" s="53">
        <v>0.13500000000000001</v>
      </c>
      <c r="Y125" s="61">
        <f t="shared" si="9"/>
        <v>821.44360421262081</v>
      </c>
      <c r="Z125" s="61">
        <f t="shared" si="10"/>
        <v>498.64668137084686</v>
      </c>
      <c r="AA125" s="52">
        <f t="shared" si="11"/>
        <v>3244.3069036212855</v>
      </c>
      <c r="AB125" s="52">
        <v>1655.8545779926592</v>
      </c>
    </row>
    <row r="126" spans="1:28">
      <c r="A126" s="46" t="s">
        <v>231</v>
      </c>
      <c r="B126" s="46" t="s">
        <v>232</v>
      </c>
      <c r="C126" s="49">
        <v>3866.5232359712631</v>
      </c>
      <c r="D126" s="47">
        <v>97.981133659829752</v>
      </c>
      <c r="E126" s="47">
        <v>282.65675953954224</v>
      </c>
      <c r="F126" s="48">
        <f t="shared" si="7"/>
        <v>380.637893199372</v>
      </c>
      <c r="G126" s="49">
        <v>0</v>
      </c>
      <c r="H126" s="47">
        <f t="shared" si="8"/>
        <v>380.637893199372</v>
      </c>
      <c r="I126" s="47">
        <v>78.362415432240724</v>
      </c>
      <c r="J126" s="47">
        <v>2.5865219966545205</v>
      </c>
      <c r="K126" s="50">
        <v>0</v>
      </c>
      <c r="L126" s="48">
        <v>0</v>
      </c>
      <c r="M126" s="49">
        <v>52.558535908303909</v>
      </c>
      <c r="N126" s="51">
        <v>6.3E-2</v>
      </c>
      <c r="O126" s="52">
        <v>53.672887282356655</v>
      </c>
      <c r="P126" s="52">
        <v>19.424473492662408</v>
      </c>
      <c r="Q126" s="52">
        <v>3846.8942943365728</v>
      </c>
      <c r="R126" s="49">
        <v>193.33</v>
      </c>
      <c r="S126" s="52">
        <v>3873.1275569587683</v>
      </c>
      <c r="T126" s="52">
        <v>11.756918166611458</v>
      </c>
      <c r="U126" s="52">
        <v>31.948147191878959</v>
      </c>
      <c r="V126" s="52">
        <v>434.23921663201884</v>
      </c>
      <c r="W126" s="53">
        <v>0.1121159089769275</v>
      </c>
      <c r="X126" s="53">
        <v>0.1121159089769275</v>
      </c>
      <c r="Y126" s="61">
        <f t="shared" si="9"/>
        <v>477.94428199050924</v>
      </c>
      <c r="Z126" s="61">
        <f t="shared" si="10"/>
        <v>73.097360775019069</v>
      </c>
      <c r="AA126" s="52">
        <f t="shared" si="11"/>
        <v>242.35434054320407</v>
      </c>
      <c r="AB126" s="52">
        <v>926.10777909463661</v>
      </c>
    </row>
    <row r="127" spans="1:28">
      <c r="A127" s="46" t="s">
        <v>233</v>
      </c>
      <c r="B127" s="46" t="s">
        <v>234</v>
      </c>
      <c r="C127" s="49">
        <v>6000.1994150692153</v>
      </c>
      <c r="D127" s="47">
        <v>85.672151509742619</v>
      </c>
      <c r="E127" s="47">
        <v>253.4075918224332</v>
      </c>
      <c r="F127" s="48">
        <f t="shared" si="7"/>
        <v>339.07974333217584</v>
      </c>
      <c r="G127" s="49">
        <v>0</v>
      </c>
      <c r="H127" s="47">
        <f t="shared" si="8"/>
        <v>339.07974333217584</v>
      </c>
      <c r="I127" s="47">
        <v>213.53630412696828</v>
      </c>
      <c r="J127" s="47">
        <v>10.64256679255872</v>
      </c>
      <c r="K127" s="50">
        <v>0</v>
      </c>
      <c r="L127" s="48">
        <v>0</v>
      </c>
      <c r="M127" s="49">
        <v>56.504771049444798</v>
      </c>
      <c r="N127" s="51">
        <v>0.33160000000000001</v>
      </c>
      <c r="O127" s="52">
        <v>250.47347398433106</v>
      </c>
      <c r="P127" s="52">
        <v>62.618368496082759</v>
      </c>
      <c r="Q127" s="52">
        <v>5955.1448599733394</v>
      </c>
      <c r="R127" s="49">
        <v>300.01</v>
      </c>
      <c r="S127" s="52">
        <v>6062.8177835652978</v>
      </c>
      <c r="T127" s="52">
        <v>62.873953673617791</v>
      </c>
      <c r="U127" s="52">
        <v>79.231405035859822</v>
      </c>
      <c r="V127" s="52">
        <v>784.64649503254725</v>
      </c>
      <c r="W127" s="53">
        <v>0.12941944208838294</v>
      </c>
      <c r="X127" s="53">
        <v>0.12941944208838294</v>
      </c>
      <c r="Y127" s="61">
        <f t="shared" si="9"/>
        <v>926.75185374202488</v>
      </c>
      <c r="Z127" s="61">
        <f t="shared" si="10"/>
        <v>313.09184248041385</v>
      </c>
      <c r="AA127" s="52">
        <f t="shared" si="11"/>
        <v>1974.7260355671594</v>
      </c>
      <c r="AB127" s="52">
        <v>1820.0424960411633</v>
      </c>
    </row>
    <row r="128" spans="1:28">
      <c r="A128" s="46" t="s">
        <v>235</v>
      </c>
      <c r="B128" s="46" t="s">
        <v>236</v>
      </c>
      <c r="C128" s="49">
        <v>11914.736902035787</v>
      </c>
      <c r="D128" s="47">
        <v>107.65247677775534</v>
      </c>
      <c r="E128" s="47">
        <v>568.32942417399784</v>
      </c>
      <c r="F128" s="48">
        <f t="shared" si="7"/>
        <v>675.98190095175323</v>
      </c>
      <c r="G128" s="49">
        <v>0</v>
      </c>
      <c r="H128" s="47">
        <f t="shared" si="8"/>
        <v>675.98190095175323</v>
      </c>
      <c r="I128" s="47">
        <v>323.63217520195855</v>
      </c>
      <c r="J128" s="47">
        <v>18.453249818029288</v>
      </c>
      <c r="K128" s="50">
        <v>0</v>
      </c>
      <c r="L128" s="48">
        <v>0</v>
      </c>
      <c r="M128" s="49">
        <v>394.20435442293149</v>
      </c>
      <c r="N128" s="51">
        <v>0.38040000000000002</v>
      </c>
      <c r="O128" s="52">
        <v>365.7423890526303</v>
      </c>
      <c r="P128" s="52">
        <v>121.40295932914005</v>
      </c>
      <c r="Q128" s="52">
        <v>11491.406060780966</v>
      </c>
      <c r="R128" s="49">
        <v>595.74</v>
      </c>
      <c r="S128" s="52">
        <v>11881.889095018989</v>
      </c>
      <c r="T128" s="52">
        <v>142.10535870947763</v>
      </c>
      <c r="U128" s="52">
        <v>162.29658773474512</v>
      </c>
      <c r="V128" s="52">
        <v>1696.3188233000053</v>
      </c>
      <c r="W128" s="53">
        <v>0.1427650779884084</v>
      </c>
      <c r="X128" s="53">
        <v>0.13500000000000001</v>
      </c>
      <c r="Y128" s="61">
        <f t="shared" si="9"/>
        <v>1908.4569742717863</v>
      </c>
      <c r="Z128" s="61">
        <f t="shared" si="10"/>
        <v>487.14534838177036</v>
      </c>
      <c r="AA128" s="52">
        <f t="shared" si="11"/>
        <v>4371.3308655210794</v>
      </c>
      <c r="AB128" s="52">
        <v>3586.1667430295365</v>
      </c>
    </row>
    <row r="129" spans="1:28">
      <c r="A129" s="46" t="s">
        <v>237</v>
      </c>
      <c r="B129" s="46" t="s">
        <v>238</v>
      </c>
      <c r="C129" s="49">
        <v>10034.723899937804</v>
      </c>
      <c r="D129" s="47">
        <v>251.40380403055855</v>
      </c>
      <c r="E129" s="47">
        <v>646.35446717189234</v>
      </c>
      <c r="F129" s="48">
        <f t="shared" si="7"/>
        <v>897.75827120245094</v>
      </c>
      <c r="G129" s="49">
        <v>0</v>
      </c>
      <c r="H129" s="47">
        <f t="shared" si="8"/>
        <v>897.75827120245094</v>
      </c>
      <c r="I129" s="47">
        <v>216.91002847043069</v>
      </c>
      <c r="J129" s="47">
        <v>12.155631043566107</v>
      </c>
      <c r="K129" s="50">
        <v>0</v>
      </c>
      <c r="L129" s="48">
        <v>0</v>
      </c>
      <c r="M129" s="49">
        <v>638.1144010481629</v>
      </c>
      <c r="N129" s="51">
        <v>0.37280000000000002</v>
      </c>
      <c r="O129" s="52">
        <v>198.58968294471961</v>
      </c>
      <c r="P129" s="52">
        <v>37.826606275184687</v>
      </c>
      <c r="Q129" s="52">
        <v>9862.8990967845548</v>
      </c>
      <c r="R129" s="49">
        <v>501.74</v>
      </c>
      <c r="S129" s="52">
        <v>10114.425581700327</v>
      </c>
      <c r="T129" s="52">
        <v>100.18938959373241</v>
      </c>
      <c r="U129" s="52">
        <v>160.25190631446486</v>
      </c>
      <c r="V129" s="52">
        <v>1407.7631578629546</v>
      </c>
      <c r="W129" s="53">
        <v>0.13918369822305784</v>
      </c>
      <c r="X129" s="53">
        <v>0.13500000000000001</v>
      </c>
      <c r="Y129" s="61">
        <f t="shared" si="9"/>
        <v>1625.8887494377414</v>
      </c>
      <c r="Z129" s="61">
        <f t="shared" si="10"/>
        <v>236.41628921990429</v>
      </c>
      <c r="AA129" s="52">
        <f t="shared" si="11"/>
        <v>3676.888783281282</v>
      </c>
      <c r="AB129" s="52">
        <v>3062.6260653667773</v>
      </c>
    </row>
    <row r="130" spans="1:28">
      <c r="A130" s="46" t="s">
        <v>239</v>
      </c>
      <c r="B130" s="46" t="s">
        <v>240</v>
      </c>
      <c r="C130" s="49">
        <v>88.2</v>
      </c>
      <c r="D130" s="47">
        <v>0</v>
      </c>
      <c r="E130" s="47">
        <v>2.4900000000000002</v>
      </c>
      <c r="F130" s="48">
        <f t="shared" si="7"/>
        <v>2.4900000000000002</v>
      </c>
      <c r="G130" s="49">
        <v>0</v>
      </c>
      <c r="H130" s="47">
        <f t="shared" si="8"/>
        <v>2.4900000000000002</v>
      </c>
      <c r="I130" s="47">
        <v>4</v>
      </c>
      <c r="J130" s="47">
        <v>0</v>
      </c>
      <c r="K130" s="50">
        <v>0</v>
      </c>
      <c r="L130" s="48">
        <v>0</v>
      </c>
      <c r="M130" s="49">
        <v>0</v>
      </c>
      <c r="N130" s="51">
        <v>0.57689999999999997</v>
      </c>
      <c r="O130" s="52">
        <v>0</v>
      </c>
      <c r="P130" s="52">
        <v>0</v>
      </c>
      <c r="Q130" s="52">
        <v>81.239999999999995</v>
      </c>
      <c r="R130" s="49">
        <v>0</v>
      </c>
      <c r="S130" s="52">
        <v>88.19</v>
      </c>
      <c r="T130" s="52">
        <v>0</v>
      </c>
      <c r="U130" s="52">
        <v>0</v>
      </c>
      <c r="V130" s="52">
        <v>17.25</v>
      </c>
      <c r="W130" s="53">
        <v>0.19560040820954758</v>
      </c>
      <c r="X130" s="53">
        <v>0.13500000000000001</v>
      </c>
      <c r="Y130" s="61">
        <f t="shared" si="9"/>
        <v>11.90565</v>
      </c>
      <c r="Z130" s="61">
        <f t="shared" si="10"/>
        <v>0</v>
      </c>
      <c r="AA130" s="52">
        <f t="shared" si="11"/>
        <v>46.867355999999994</v>
      </c>
      <c r="AB130" s="52">
        <v>0</v>
      </c>
    </row>
    <row r="131" spans="1:28">
      <c r="A131" s="46" t="s">
        <v>241</v>
      </c>
      <c r="B131" s="46" t="s">
        <v>242</v>
      </c>
      <c r="C131" s="49">
        <v>36</v>
      </c>
      <c r="D131" s="47">
        <v>0</v>
      </c>
      <c r="E131" s="47">
        <v>0</v>
      </c>
      <c r="F131" s="48">
        <f t="shared" si="7"/>
        <v>0</v>
      </c>
      <c r="G131" s="49">
        <v>0</v>
      </c>
      <c r="H131" s="47">
        <f t="shared" si="8"/>
        <v>0</v>
      </c>
      <c r="I131" s="47">
        <v>0</v>
      </c>
      <c r="J131" s="47">
        <v>0</v>
      </c>
      <c r="K131" s="50">
        <v>0</v>
      </c>
      <c r="L131" s="48">
        <v>0</v>
      </c>
      <c r="M131" s="49">
        <v>0</v>
      </c>
      <c r="N131" s="51">
        <v>0</v>
      </c>
      <c r="O131" s="52">
        <v>0</v>
      </c>
      <c r="P131" s="52">
        <v>0</v>
      </c>
      <c r="Q131" s="52">
        <v>35.200000000000003</v>
      </c>
      <c r="R131" s="49">
        <v>0</v>
      </c>
      <c r="S131" s="52">
        <v>36</v>
      </c>
      <c r="T131" s="52">
        <v>0</v>
      </c>
      <c r="U131" s="52">
        <v>0</v>
      </c>
      <c r="V131" s="52">
        <v>3</v>
      </c>
      <c r="W131" s="53">
        <v>8.3333333333333329E-2</v>
      </c>
      <c r="X131" s="53">
        <v>8.3333333333333329E-2</v>
      </c>
      <c r="Y131" s="61">
        <f t="shared" si="9"/>
        <v>3</v>
      </c>
      <c r="Z131" s="61">
        <f t="shared" si="10"/>
        <v>0</v>
      </c>
      <c r="AA131" s="52">
        <f t="shared" si="11"/>
        <v>0</v>
      </c>
      <c r="AB131" s="52">
        <v>25.4</v>
      </c>
    </row>
    <row r="132" spans="1:28">
      <c r="A132" s="46" t="s">
        <v>243</v>
      </c>
      <c r="B132" s="46" t="s">
        <v>244</v>
      </c>
      <c r="C132" s="49">
        <v>94.08</v>
      </c>
      <c r="D132" s="47">
        <v>0</v>
      </c>
      <c r="E132" s="47">
        <v>0</v>
      </c>
      <c r="F132" s="48">
        <f t="shared" si="7"/>
        <v>0</v>
      </c>
      <c r="G132" s="49">
        <v>0</v>
      </c>
      <c r="H132" s="47">
        <f t="shared" si="8"/>
        <v>0</v>
      </c>
      <c r="I132" s="47">
        <v>3.33</v>
      </c>
      <c r="J132" s="47">
        <v>0</v>
      </c>
      <c r="K132" s="50">
        <v>0</v>
      </c>
      <c r="L132" s="48">
        <v>0</v>
      </c>
      <c r="M132" s="49">
        <v>0</v>
      </c>
      <c r="N132" s="51">
        <v>0.56730000000000003</v>
      </c>
      <c r="O132" s="52">
        <v>10</v>
      </c>
      <c r="P132" s="52">
        <v>3</v>
      </c>
      <c r="Q132" s="52">
        <v>104.89</v>
      </c>
      <c r="R132" s="49">
        <v>0</v>
      </c>
      <c r="S132" s="52">
        <v>94.08</v>
      </c>
      <c r="T132" s="52">
        <v>2.25</v>
      </c>
      <c r="U132" s="52">
        <v>0.25</v>
      </c>
      <c r="V132" s="52">
        <v>15.5</v>
      </c>
      <c r="W132" s="53">
        <v>0.16475340136054423</v>
      </c>
      <c r="X132" s="53">
        <v>0.13500000000000001</v>
      </c>
      <c r="Y132" s="61">
        <f t="shared" si="9"/>
        <v>15.200800000000001</v>
      </c>
      <c r="Z132" s="61">
        <f t="shared" si="10"/>
        <v>13</v>
      </c>
      <c r="AA132" s="52">
        <f t="shared" si="11"/>
        <v>59.504097000000002</v>
      </c>
      <c r="AB132" s="52">
        <v>21.4</v>
      </c>
    </row>
    <row r="133" spans="1:28">
      <c r="A133" s="46" t="s">
        <v>245</v>
      </c>
      <c r="B133" s="46" t="s">
        <v>246</v>
      </c>
      <c r="C133" s="49">
        <v>225.82483946285259</v>
      </c>
      <c r="D133" s="47">
        <v>1.9424473492662406</v>
      </c>
      <c r="E133" s="47">
        <v>10.315417765313878</v>
      </c>
      <c r="F133" s="48">
        <f t="shared" si="7"/>
        <v>12.257865114580119</v>
      </c>
      <c r="G133" s="49">
        <v>0</v>
      </c>
      <c r="H133" s="47">
        <f t="shared" si="8"/>
        <v>12.257865114580119</v>
      </c>
      <c r="I133" s="47">
        <v>5.6330973128720983</v>
      </c>
      <c r="J133" s="47">
        <v>0</v>
      </c>
      <c r="K133" s="50">
        <v>0</v>
      </c>
      <c r="L133" s="48">
        <v>0</v>
      </c>
      <c r="M133" s="49">
        <v>0</v>
      </c>
      <c r="N133" s="51">
        <v>0.47689999999999999</v>
      </c>
      <c r="O133" s="52">
        <v>0</v>
      </c>
      <c r="P133" s="52">
        <v>0</v>
      </c>
      <c r="Q133" s="52">
        <v>194.20384129821849</v>
      </c>
      <c r="R133" s="49">
        <v>11.29</v>
      </c>
      <c r="S133" s="52">
        <v>225.82483946285257</v>
      </c>
      <c r="T133" s="52">
        <v>1.53351106521019</v>
      </c>
      <c r="U133" s="52">
        <v>3.06702213042038</v>
      </c>
      <c r="V133" s="52">
        <v>21.724740090477692</v>
      </c>
      <c r="W133" s="53">
        <v>9.6201729367558525E-2</v>
      </c>
      <c r="X133" s="53">
        <v>9.6201729367558525E-2</v>
      </c>
      <c r="Y133" s="61">
        <f t="shared" si="9"/>
        <v>26.325273286108263</v>
      </c>
      <c r="Z133" s="61">
        <f t="shared" si="10"/>
        <v>0</v>
      </c>
      <c r="AA133" s="52">
        <f t="shared" si="11"/>
        <v>92.615811915120403</v>
      </c>
      <c r="AB133" s="52">
        <v>82.605129379322236</v>
      </c>
    </row>
    <row r="134" spans="1:28">
      <c r="A134" s="46" t="s">
        <v>247</v>
      </c>
      <c r="B134" s="46" t="s">
        <v>248</v>
      </c>
      <c r="C134" s="49">
        <v>3395.4286367386931</v>
      </c>
      <c r="D134" s="47">
        <v>22.869761685834636</v>
      </c>
      <c r="E134" s="47">
        <v>153.97473435420451</v>
      </c>
      <c r="F134" s="48">
        <f t="shared" si="7"/>
        <v>176.84449604003916</v>
      </c>
      <c r="G134" s="49">
        <v>0</v>
      </c>
      <c r="H134" s="47">
        <f t="shared" si="8"/>
        <v>176.84449604003916</v>
      </c>
      <c r="I134" s="47">
        <v>99.535091539242742</v>
      </c>
      <c r="J134" s="47">
        <v>0</v>
      </c>
      <c r="K134" s="50">
        <v>2.6580858463643295</v>
      </c>
      <c r="L134" s="48">
        <v>0</v>
      </c>
      <c r="M134" s="49">
        <v>66.482816380412444</v>
      </c>
      <c r="N134" s="51">
        <v>0.40550000000000003</v>
      </c>
      <c r="O134" s="52">
        <v>259.9301255531272</v>
      </c>
      <c r="P134" s="52">
        <v>48.305598554120991</v>
      </c>
      <c r="Q134" s="52">
        <v>3351.979156557738</v>
      </c>
      <c r="R134" s="49">
        <v>169.77</v>
      </c>
      <c r="S134" s="52">
        <v>3397.9742651069423</v>
      </c>
      <c r="T134" s="52">
        <v>42.427139470815263</v>
      </c>
      <c r="U134" s="52">
        <v>50.605865151936271</v>
      </c>
      <c r="V134" s="52">
        <v>410.98096547633094</v>
      </c>
      <c r="W134" s="53">
        <v>0.12094881638645853</v>
      </c>
      <c r="X134" s="53">
        <v>0.12094881638645853</v>
      </c>
      <c r="Y134" s="61">
        <f t="shared" si="9"/>
        <v>504.01397009908248</v>
      </c>
      <c r="Z134" s="61">
        <f t="shared" si="10"/>
        <v>308.23572410724819</v>
      </c>
      <c r="AA134" s="52">
        <f t="shared" si="11"/>
        <v>1359.2275479841628</v>
      </c>
      <c r="AB134" s="52">
        <v>1050.5470903328928</v>
      </c>
    </row>
    <row r="135" spans="1:28">
      <c r="A135" s="46" t="s">
        <v>249</v>
      </c>
      <c r="B135" s="46" t="s">
        <v>250</v>
      </c>
      <c r="C135" s="49">
        <v>663.34576977442123</v>
      </c>
      <c r="D135" s="47">
        <v>15.457791537318716</v>
      </c>
      <c r="E135" s="47">
        <v>47.763757977746721</v>
      </c>
      <c r="F135" s="48">
        <f t="shared" si="7"/>
        <v>63.221549515065433</v>
      </c>
      <c r="G135" s="49">
        <v>0</v>
      </c>
      <c r="H135" s="47">
        <f t="shared" si="8"/>
        <v>63.221549515065433</v>
      </c>
      <c r="I135" s="47">
        <v>23.15601708467387</v>
      </c>
      <c r="J135" s="47">
        <v>0</v>
      </c>
      <c r="K135" s="50">
        <v>0</v>
      </c>
      <c r="L135" s="48">
        <v>0</v>
      </c>
      <c r="M135" s="49">
        <v>0</v>
      </c>
      <c r="N135" s="51">
        <v>0.43909999999999999</v>
      </c>
      <c r="O135" s="52">
        <v>57.251079767847095</v>
      </c>
      <c r="P135" s="52">
        <v>3.06702213042038</v>
      </c>
      <c r="Q135" s="52">
        <v>677.49496520276068</v>
      </c>
      <c r="R135" s="49">
        <v>33.17</v>
      </c>
      <c r="S135" s="52">
        <v>663.34576977442123</v>
      </c>
      <c r="T135" s="52">
        <v>6.1340442608407599</v>
      </c>
      <c r="U135" s="52">
        <v>12.26808852168152</v>
      </c>
      <c r="V135" s="52">
        <v>95.588856398101854</v>
      </c>
      <c r="W135" s="53">
        <v>0.14410110194960316</v>
      </c>
      <c r="X135" s="53">
        <v>0.13500000000000001</v>
      </c>
      <c r="Y135" s="61">
        <f t="shared" si="9"/>
        <v>107.95381170206915</v>
      </c>
      <c r="Z135" s="61">
        <f t="shared" si="10"/>
        <v>60.318101898267471</v>
      </c>
      <c r="AA135" s="52">
        <f t="shared" si="11"/>
        <v>297.48803922053219</v>
      </c>
      <c r="AB135" s="52">
        <v>170.52643045137316</v>
      </c>
    </row>
    <row r="136" spans="1:28">
      <c r="A136" s="46" t="s">
        <v>251</v>
      </c>
      <c r="B136" s="46" t="s">
        <v>252</v>
      </c>
      <c r="C136" s="49">
        <v>924.3902467016012</v>
      </c>
      <c r="D136" s="47">
        <v>4.0586926192563038</v>
      </c>
      <c r="E136" s="47">
        <v>56.453654013937793</v>
      </c>
      <c r="F136" s="48">
        <f t="shared" si="7"/>
        <v>60.512346633194099</v>
      </c>
      <c r="G136" s="49">
        <v>0</v>
      </c>
      <c r="H136" s="47">
        <f t="shared" si="8"/>
        <v>60.512346633194099</v>
      </c>
      <c r="I136" s="47">
        <v>15.110195695871072</v>
      </c>
      <c r="J136" s="47">
        <v>0</v>
      </c>
      <c r="K136" s="50">
        <v>0</v>
      </c>
      <c r="L136" s="48">
        <v>0</v>
      </c>
      <c r="M136" s="49">
        <v>23.748974696555145</v>
      </c>
      <c r="N136" s="51">
        <v>0.40670000000000001</v>
      </c>
      <c r="O136" s="52">
        <v>14.312769941961774</v>
      </c>
      <c r="P136" s="52">
        <v>4.6005331956305699</v>
      </c>
      <c r="Q136" s="52">
        <v>885.95023600033244</v>
      </c>
      <c r="R136" s="49">
        <v>46.22</v>
      </c>
      <c r="S136" s="52">
        <v>924.40047010870251</v>
      </c>
      <c r="T136" s="52">
        <v>2.8114369528853485</v>
      </c>
      <c r="U136" s="52">
        <v>14.057184764426742</v>
      </c>
      <c r="V136" s="52">
        <v>123.4476407494203</v>
      </c>
      <c r="W136" s="53">
        <v>0.13354346383543464</v>
      </c>
      <c r="X136" s="53">
        <v>0.13354346383543464</v>
      </c>
      <c r="Y136" s="61">
        <f t="shared" si="9"/>
        <v>140.31626246673238</v>
      </c>
      <c r="Z136" s="61">
        <f t="shared" si="10"/>
        <v>18.913303137592344</v>
      </c>
      <c r="AA136" s="52">
        <f t="shared" si="11"/>
        <v>360.31596098133519</v>
      </c>
      <c r="AB136" s="52">
        <v>265.39964835237691</v>
      </c>
    </row>
    <row r="137" spans="1:28">
      <c r="A137" s="46" t="s">
        <v>253</v>
      </c>
      <c r="B137" s="46" t="s">
        <v>254</v>
      </c>
      <c r="C137" s="49">
        <v>67.92</v>
      </c>
      <c r="D137" s="47">
        <v>0</v>
      </c>
      <c r="E137" s="47">
        <v>4.32</v>
      </c>
      <c r="F137" s="48">
        <f t="shared" si="7"/>
        <v>4.32</v>
      </c>
      <c r="G137" s="49">
        <v>0</v>
      </c>
      <c r="H137" s="47">
        <f t="shared" si="8"/>
        <v>4.32</v>
      </c>
      <c r="I137" s="47">
        <v>0.57999999999999996</v>
      </c>
      <c r="J137" s="47">
        <v>0</v>
      </c>
      <c r="K137" s="50">
        <v>0</v>
      </c>
      <c r="L137" s="48">
        <v>0</v>
      </c>
      <c r="M137" s="49">
        <v>0</v>
      </c>
      <c r="N137" s="51">
        <v>0.77139999999999997</v>
      </c>
      <c r="O137" s="52">
        <v>0</v>
      </c>
      <c r="P137" s="52">
        <v>0</v>
      </c>
      <c r="Q137" s="52">
        <v>67.39</v>
      </c>
      <c r="R137" s="49">
        <v>0</v>
      </c>
      <c r="S137" s="52">
        <v>67.92</v>
      </c>
      <c r="T137" s="52">
        <v>2.25</v>
      </c>
      <c r="U137" s="52">
        <v>0</v>
      </c>
      <c r="V137" s="52">
        <v>9.5</v>
      </c>
      <c r="W137" s="53">
        <v>0.13987043580683156</v>
      </c>
      <c r="X137" s="53">
        <v>0.13500000000000001</v>
      </c>
      <c r="Y137" s="61">
        <f t="shared" si="9"/>
        <v>11.4192</v>
      </c>
      <c r="Z137" s="61">
        <f t="shared" si="10"/>
        <v>0</v>
      </c>
      <c r="AA137" s="52">
        <f t="shared" si="11"/>
        <v>51.984645999999998</v>
      </c>
      <c r="AB137" s="52">
        <v>23.4</v>
      </c>
    </row>
    <row r="138" spans="1:28">
      <c r="A138" s="46" t="s">
        <v>255</v>
      </c>
      <c r="B138" s="46" t="s">
        <v>256</v>
      </c>
      <c r="C138" s="49">
        <v>124.9300347791235</v>
      </c>
      <c r="D138" s="47">
        <v>0</v>
      </c>
      <c r="E138" s="47">
        <v>0</v>
      </c>
      <c r="F138" s="48">
        <f t="shared" ref="F138:F201" si="12">D138+E138</f>
        <v>0</v>
      </c>
      <c r="G138" s="49">
        <v>0</v>
      </c>
      <c r="H138" s="47">
        <f t="shared" ref="H138:H201" si="13">SUM(F138:G138)</f>
        <v>0</v>
      </c>
      <c r="I138" s="47">
        <v>0</v>
      </c>
      <c r="J138" s="47">
        <v>0</v>
      </c>
      <c r="K138" s="50">
        <v>0</v>
      </c>
      <c r="L138" s="48">
        <v>0</v>
      </c>
      <c r="M138" s="49">
        <v>0</v>
      </c>
      <c r="N138" s="51">
        <v>0.4425</v>
      </c>
      <c r="O138" s="52">
        <v>0</v>
      </c>
      <c r="P138" s="52">
        <v>0</v>
      </c>
      <c r="Q138" s="52">
        <v>120.1965972911747</v>
      </c>
      <c r="R138" s="49">
        <v>0</v>
      </c>
      <c r="S138" s="52">
        <v>124.93003477912349</v>
      </c>
      <c r="T138" s="52">
        <v>0</v>
      </c>
      <c r="U138" s="52">
        <v>0</v>
      </c>
      <c r="V138" s="52">
        <v>16.61303653977706</v>
      </c>
      <c r="W138" s="53">
        <v>0.13297872340425532</v>
      </c>
      <c r="X138" s="53">
        <v>0.13297872340425532</v>
      </c>
      <c r="Y138" s="61">
        <f t="shared" ref="Y138:Y201" si="14">(T138+U138)+(S138*X138)</f>
        <v>16.61303653977706</v>
      </c>
      <c r="Z138" s="61">
        <f t="shared" ref="Z138:Z201" si="15">O138+P138</f>
        <v>0</v>
      </c>
      <c r="AA138" s="52">
        <f t="shared" ref="AA138:AA201" si="16">Q138*N138</f>
        <v>53.186994301344804</v>
      </c>
      <c r="AB138" s="52">
        <v>33.94171157665221</v>
      </c>
    </row>
    <row r="139" spans="1:28">
      <c r="A139" s="46" t="s">
        <v>257</v>
      </c>
      <c r="B139" s="46" t="s">
        <v>258</v>
      </c>
      <c r="C139" s="49">
        <v>85.399999999999991</v>
      </c>
      <c r="D139" s="47">
        <v>0</v>
      </c>
      <c r="E139" s="47">
        <v>0</v>
      </c>
      <c r="F139" s="48">
        <f t="shared" si="12"/>
        <v>0</v>
      </c>
      <c r="G139" s="49">
        <v>0</v>
      </c>
      <c r="H139" s="47">
        <f t="shared" si="13"/>
        <v>0</v>
      </c>
      <c r="I139" s="47">
        <v>0</v>
      </c>
      <c r="J139" s="47">
        <v>0</v>
      </c>
      <c r="K139" s="50">
        <v>0</v>
      </c>
      <c r="L139" s="48">
        <v>0</v>
      </c>
      <c r="M139" s="49">
        <v>0</v>
      </c>
      <c r="N139" s="51">
        <v>0.33329999999999999</v>
      </c>
      <c r="O139" s="52">
        <v>0</v>
      </c>
      <c r="P139" s="52">
        <v>0</v>
      </c>
      <c r="Q139" s="52">
        <v>86.1</v>
      </c>
      <c r="R139" s="49">
        <v>4.2699999999999996</v>
      </c>
      <c r="S139" s="52">
        <v>85.4</v>
      </c>
      <c r="T139" s="52">
        <v>0</v>
      </c>
      <c r="U139" s="52">
        <v>0</v>
      </c>
      <c r="V139" s="52">
        <v>6.25</v>
      </c>
      <c r="W139" s="53">
        <v>7.3185011709601872E-2</v>
      </c>
      <c r="X139" s="53">
        <v>7.3185011709601872E-2</v>
      </c>
      <c r="Y139" s="61">
        <f t="shared" si="14"/>
        <v>6.25</v>
      </c>
      <c r="Z139" s="61">
        <f t="shared" si="15"/>
        <v>0</v>
      </c>
      <c r="AA139" s="52">
        <f t="shared" si="16"/>
        <v>28.697129999999998</v>
      </c>
      <c r="AB139" s="52">
        <v>36.799999999999997</v>
      </c>
    </row>
    <row r="140" spans="1:28">
      <c r="A140" s="46" t="s">
        <v>259</v>
      </c>
      <c r="B140" s="46" t="s">
        <v>260</v>
      </c>
      <c r="C140" s="49">
        <v>229.38258513414024</v>
      </c>
      <c r="D140" s="47">
        <v>0</v>
      </c>
      <c r="E140" s="47">
        <v>0</v>
      </c>
      <c r="F140" s="48">
        <f t="shared" si="12"/>
        <v>0</v>
      </c>
      <c r="G140" s="49">
        <v>0</v>
      </c>
      <c r="H140" s="47">
        <f t="shared" si="13"/>
        <v>0</v>
      </c>
      <c r="I140" s="47">
        <v>3.0874689446231827</v>
      </c>
      <c r="J140" s="47">
        <v>0</v>
      </c>
      <c r="K140" s="50">
        <v>0</v>
      </c>
      <c r="L140" s="48">
        <v>0</v>
      </c>
      <c r="M140" s="49">
        <v>0</v>
      </c>
      <c r="N140" s="51">
        <v>0</v>
      </c>
      <c r="O140" s="52">
        <v>7.4119701485159188</v>
      </c>
      <c r="P140" s="52">
        <v>0</v>
      </c>
      <c r="Q140" s="52">
        <v>237.60220444366686</v>
      </c>
      <c r="R140" s="49">
        <v>11.47</v>
      </c>
      <c r="S140" s="52">
        <v>229.38258513414024</v>
      </c>
      <c r="T140" s="52">
        <v>0</v>
      </c>
      <c r="U140" s="52">
        <v>0</v>
      </c>
      <c r="V140" s="52">
        <v>24.280591865828011</v>
      </c>
      <c r="W140" s="53">
        <v>0.10585194099032848</v>
      </c>
      <c r="X140" s="53">
        <v>0.10585194099032848</v>
      </c>
      <c r="Y140" s="61">
        <f t="shared" si="14"/>
        <v>24.280591865828011</v>
      </c>
      <c r="Z140" s="61">
        <f t="shared" si="15"/>
        <v>7.4119701485159188</v>
      </c>
      <c r="AA140" s="52">
        <f t="shared" si="16"/>
        <v>0</v>
      </c>
      <c r="AB140" s="52">
        <v>59.500229330155378</v>
      </c>
    </row>
    <row r="141" spans="1:28">
      <c r="A141" s="46" t="s">
        <v>261</v>
      </c>
      <c r="B141" s="46" t="s">
        <v>262</v>
      </c>
      <c r="C141" s="49">
        <v>64</v>
      </c>
      <c r="D141" s="47">
        <v>0</v>
      </c>
      <c r="E141" s="47">
        <v>0</v>
      </c>
      <c r="F141" s="48">
        <f t="shared" si="12"/>
        <v>0</v>
      </c>
      <c r="G141" s="49">
        <v>0</v>
      </c>
      <c r="H141" s="47">
        <f t="shared" si="13"/>
        <v>0</v>
      </c>
      <c r="I141" s="47">
        <v>0</v>
      </c>
      <c r="J141" s="47">
        <v>0</v>
      </c>
      <c r="K141" s="50">
        <v>0</v>
      </c>
      <c r="L141" s="48">
        <v>0</v>
      </c>
      <c r="M141" s="49">
        <v>0</v>
      </c>
      <c r="N141" s="51">
        <v>0.5625</v>
      </c>
      <c r="O141" s="52">
        <v>0</v>
      </c>
      <c r="P141" s="52">
        <v>0</v>
      </c>
      <c r="Q141" s="52">
        <v>79.66</v>
      </c>
      <c r="R141" s="49">
        <v>0</v>
      </c>
      <c r="S141" s="52">
        <v>64</v>
      </c>
      <c r="T141" s="52">
        <v>0.5</v>
      </c>
      <c r="U141" s="52">
        <v>1</v>
      </c>
      <c r="V141" s="52">
        <v>11.5</v>
      </c>
      <c r="W141" s="53">
        <v>0.1796875</v>
      </c>
      <c r="X141" s="53">
        <v>0.13500000000000001</v>
      </c>
      <c r="Y141" s="61">
        <f t="shared" si="14"/>
        <v>10.14</v>
      </c>
      <c r="Z141" s="61">
        <f t="shared" si="15"/>
        <v>0</v>
      </c>
      <c r="AA141" s="52">
        <f t="shared" si="16"/>
        <v>44.808749999999996</v>
      </c>
      <c r="AB141" s="52">
        <v>11.6</v>
      </c>
    </row>
    <row r="142" spans="1:28">
      <c r="A142" s="46" t="s">
        <v>263</v>
      </c>
      <c r="B142" s="46" t="s">
        <v>264</v>
      </c>
      <c r="C142" s="49">
        <v>75.28</v>
      </c>
      <c r="D142" s="47">
        <v>0</v>
      </c>
      <c r="E142" s="47">
        <v>0</v>
      </c>
      <c r="F142" s="48">
        <f t="shared" si="12"/>
        <v>0</v>
      </c>
      <c r="G142" s="49">
        <v>0</v>
      </c>
      <c r="H142" s="47">
        <f t="shared" si="13"/>
        <v>0</v>
      </c>
      <c r="I142" s="47">
        <v>1.2</v>
      </c>
      <c r="J142" s="47">
        <v>0</v>
      </c>
      <c r="K142" s="50">
        <v>0</v>
      </c>
      <c r="L142" s="48">
        <v>0</v>
      </c>
      <c r="M142" s="49">
        <v>0</v>
      </c>
      <c r="N142" s="51">
        <v>0.51759999999999995</v>
      </c>
      <c r="O142" s="52">
        <v>0</v>
      </c>
      <c r="P142" s="52">
        <v>0</v>
      </c>
      <c r="Q142" s="52">
        <v>86.49</v>
      </c>
      <c r="R142" s="49">
        <v>3.76</v>
      </c>
      <c r="S142" s="52">
        <v>75.27</v>
      </c>
      <c r="T142" s="52">
        <v>0.25</v>
      </c>
      <c r="U142" s="52">
        <v>0</v>
      </c>
      <c r="V142" s="52">
        <v>8.25</v>
      </c>
      <c r="W142" s="53">
        <v>0.10960542048624951</v>
      </c>
      <c r="X142" s="53">
        <v>0.10960542048624951</v>
      </c>
      <c r="Y142" s="61">
        <f t="shared" si="14"/>
        <v>8.5</v>
      </c>
      <c r="Z142" s="61">
        <f t="shared" si="15"/>
        <v>0</v>
      </c>
      <c r="AA142" s="52">
        <f t="shared" si="16"/>
        <v>44.767223999999992</v>
      </c>
      <c r="AB142" s="52">
        <v>24.2</v>
      </c>
    </row>
    <row r="143" spans="1:28">
      <c r="A143" s="46" t="s">
        <v>265</v>
      </c>
      <c r="B143" s="46" t="s">
        <v>266</v>
      </c>
      <c r="C143" s="49">
        <v>29.62</v>
      </c>
      <c r="D143" s="47">
        <v>0</v>
      </c>
      <c r="E143" s="47">
        <v>0</v>
      </c>
      <c r="F143" s="48">
        <f t="shared" si="12"/>
        <v>0</v>
      </c>
      <c r="G143" s="49">
        <v>0</v>
      </c>
      <c r="H143" s="47">
        <f t="shared" si="13"/>
        <v>0</v>
      </c>
      <c r="I143" s="47">
        <v>0</v>
      </c>
      <c r="J143" s="47">
        <v>0</v>
      </c>
      <c r="K143" s="50">
        <v>0</v>
      </c>
      <c r="L143" s="48">
        <v>0</v>
      </c>
      <c r="M143" s="49">
        <v>0</v>
      </c>
      <c r="N143" s="51">
        <v>0</v>
      </c>
      <c r="O143" s="52">
        <v>17</v>
      </c>
      <c r="P143" s="52">
        <v>0</v>
      </c>
      <c r="Q143" s="52">
        <v>22</v>
      </c>
      <c r="R143" s="49">
        <v>0</v>
      </c>
      <c r="S143" s="52">
        <v>29.62</v>
      </c>
      <c r="T143" s="52">
        <v>0.75</v>
      </c>
      <c r="U143" s="52">
        <v>0</v>
      </c>
      <c r="V143" s="52">
        <v>4</v>
      </c>
      <c r="W143" s="53">
        <v>0.13504388926401079</v>
      </c>
      <c r="X143" s="53">
        <v>0.13500000000000001</v>
      </c>
      <c r="Y143" s="61">
        <f t="shared" si="14"/>
        <v>4.7487000000000004</v>
      </c>
      <c r="Z143" s="61">
        <f t="shared" si="15"/>
        <v>17</v>
      </c>
      <c r="AA143" s="52">
        <f t="shared" si="16"/>
        <v>0</v>
      </c>
      <c r="AB143" s="52">
        <v>15.6</v>
      </c>
    </row>
    <row r="144" spans="1:28">
      <c r="A144" s="46" t="s">
        <v>267</v>
      </c>
      <c r="B144" s="46" t="s">
        <v>268</v>
      </c>
      <c r="C144" s="49">
        <v>938.66212301515725</v>
      </c>
      <c r="D144" s="47">
        <v>23.922772617278962</v>
      </c>
      <c r="E144" s="47">
        <v>81.368097120052695</v>
      </c>
      <c r="F144" s="48">
        <f t="shared" si="12"/>
        <v>105.29086973733166</v>
      </c>
      <c r="G144" s="49">
        <v>0</v>
      </c>
      <c r="H144" s="47">
        <f t="shared" si="13"/>
        <v>105.29086973733166</v>
      </c>
      <c r="I144" s="47">
        <v>8.0355979817013967</v>
      </c>
      <c r="J144" s="47">
        <v>0.35781924854904434</v>
      </c>
      <c r="K144" s="50">
        <v>0</v>
      </c>
      <c r="L144" s="48">
        <v>0</v>
      </c>
      <c r="M144" s="49">
        <v>0</v>
      </c>
      <c r="N144" s="51">
        <v>0.59160000000000001</v>
      </c>
      <c r="O144" s="52">
        <v>35.015169322299343</v>
      </c>
      <c r="P144" s="52">
        <v>0</v>
      </c>
      <c r="Q144" s="52">
        <v>963.39254479344709</v>
      </c>
      <c r="R144" s="49">
        <v>46.93</v>
      </c>
      <c r="S144" s="52">
        <v>938.74391027196873</v>
      </c>
      <c r="T144" s="52">
        <v>6.3896294383757919</v>
      </c>
      <c r="U144" s="52">
        <v>10.990162634006362</v>
      </c>
      <c r="V144" s="52">
        <v>115.78008542336936</v>
      </c>
      <c r="W144" s="53">
        <v>0.12333511211787895</v>
      </c>
      <c r="X144" s="53">
        <v>0.12333511211787895</v>
      </c>
      <c r="Y144" s="61">
        <f t="shared" si="14"/>
        <v>133.15987749575152</v>
      </c>
      <c r="Z144" s="61">
        <f t="shared" si="15"/>
        <v>35.015169322299343</v>
      </c>
      <c r="AA144" s="52">
        <f t="shared" si="16"/>
        <v>569.94302949980329</v>
      </c>
      <c r="AB144" s="52">
        <v>272.78094827958859</v>
      </c>
    </row>
    <row r="145" spans="1:28">
      <c r="A145" s="46" t="s">
        <v>269</v>
      </c>
      <c r="B145" s="46" t="s">
        <v>270</v>
      </c>
      <c r="C145" s="49">
        <v>1282.0050271086175</v>
      </c>
      <c r="D145" s="47">
        <v>0</v>
      </c>
      <c r="E145" s="47">
        <v>58.222303442480218</v>
      </c>
      <c r="F145" s="48">
        <f t="shared" si="12"/>
        <v>58.222303442480218</v>
      </c>
      <c r="G145" s="49">
        <v>0</v>
      </c>
      <c r="H145" s="47">
        <f t="shared" si="13"/>
        <v>58.222303442480218</v>
      </c>
      <c r="I145" s="47">
        <v>20.395697167295527</v>
      </c>
      <c r="J145" s="47">
        <v>0.81787256811210141</v>
      </c>
      <c r="K145" s="50">
        <v>0</v>
      </c>
      <c r="L145" s="48">
        <v>0</v>
      </c>
      <c r="M145" s="49">
        <v>19.046207429910559</v>
      </c>
      <c r="N145" s="51">
        <v>0.42949999999999999</v>
      </c>
      <c r="O145" s="52">
        <v>196.8005867019744</v>
      </c>
      <c r="P145" s="52">
        <v>39.360117340394879</v>
      </c>
      <c r="Q145" s="52">
        <v>1296.8289674056493</v>
      </c>
      <c r="R145" s="49">
        <v>64.099999999999994</v>
      </c>
      <c r="S145" s="52">
        <v>1282.6388783489044</v>
      </c>
      <c r="T145" s="52">
        <v>6.9007997934458558</v>
      </c>
      <c r="U145" s="52">
        <v>19.935643847732472</v>
      </c>
      <c r="V145" s="52">
        <v>182.48781676001263</v>
      </c>
      <c r="W145" s="53">
        <v>0.14227528873514481</v>
      </c>
      <c r="X145" s="53">
        <v>0.13500000000000001</v>
      </c>
      <c r="Y145" s="61">
        <f t="shared" si="14"/>
        <v>199.99269221828044</v>
      </c>
      <c r="Z145" s="61">
        <f t="shared" si="15"/>
        <v>236.16070404236928</v>
      </c>
      <c r="AA145" s="52">
        <f t="shared" si="16"/>
        <v>556.98804150072635</v>
      </c>
      <c r="AB145" s="52">
        <v>391.58716220497269</v>
      </c>
    </row>
    <row r="146" spans="1:28">
      <c r="A146" s="46" t="s">
        <v>271</v>
      </c>
      <c r="B146" s="46" t="s">
        <v>272</v>
      </c>
      <c r="C146" s="49">
        <v>245.74003649638223</v>
      </c>
      <c r="D146" s="47">
        <v>0</v>
      </c>
      <c r="E146" s="47">
        <v>7.8822468751803774</v>
      </c>
      <c r="F146" s="48">
        <f t="shared" si="12"/>
        <v>7.8822468751803774</v>
      </c>
      <c r="G146" s="49">
        <v>0</v>
      </c>
      <c r="H146" s="47">
        <f t="shared" si="13"/>
        <v>7.8822468751803774</v>
      </c>
      <c r="I146" s="47">
        <v>8.4343108586560458</v>
      </c>
      <c r="J146" s="47">
        <v>1.2370322592695533</v>
      </c>
      <c r="K146" s="50">
        <v>0</v>
      </c>
      <c r="L146" s="48">
        <v>0</v>
      </c>
      <c r="M146" s="49">
        <v>0</v>
      </c>
      <c r="N146" s="51">
        <v>0.66669999999999996</v>
      </c>
      <c r="O146" s="52">
        <v>11.245747811541394</v>
      </c>
      <c r="P146" s="52">
        <v>0</v>
      </c>
      <c r="Q146" s="52">
        <v>250.72905916186608</v>
      </c>
      <c r="R146" s="49">
        <v>0</v>
      </c>
      <c r="S146" s="52">
        <v>245.74003649638226</v>
      </c>
      <c r="T146" s="52">
        <v>3.3226073079554119</v>
      </c>
      <c r="U146" s="52">
        <v>4.8561183731656019</v>
      </c>
      <c r="V146" s="52">
        <v>33.481658257089151</v>
      </c>
      <c r="W146" s="53">
        <v>0.13624828389566085</v>
      </c>
      <c r="X146" s="53">
        <v>0.13500000000000001</v>
      </c>
      <c r="Y146" s="61">
        <f t="shared" si="14"/>
        <v>41.353630608132626</v>
      </c>
      <c r="Z146" s="61">
        <f t="shared" si="15"/>
        <v>11.245747811541394</v>
      </c>
      <c r="AA146" s="52">
        <f t="shared" si="16"/>
        <v>167.16106374321609</v>
      </c>
      <c r="AB146" s="52">
        <v>87.921301072050895</v>
      </c>
    </row>
    <row r="147" spans="1:28">
      <c r="A147" s="46" t="s">
        <v>273</v>
      </c>
      <c r="B147" s="46" t="s">
        <v>274</v>
      </c>
      <c r="C147" s="49">
        <v>841.24327674590472</v>
      </c>
      <c r="D147" s="47">
        <v>41.997756372556402</v>
      </c>
      <c r="E147" s="47">
        <v>73.465403430669511</v>
      </c>
      <c r="F147" s="48">
        <f t="shared" si="12"/>
        <v>115.46315980322592</v>
      </c>
      <c r="G147" s="49">
        <v>0</v>
      </c>
      <c r="H147" s="47">
        <f t="shared" si="13"/>
        <v>115.46315980322592</v>
      </c>
      <c r="I147" s="47">
        <v>26.734209570164314</v>
      </c>
      <c r="J147" s="47">
        <v>4.6720970453403794</v>
      </c>
      <c r="K147" s="50">
        <v>3.6804265565044565</v>
      </c>
      <c r="L147" s="48">
        <v>0</v>
      </c>
      <c r="M147" s="49">
        <v>0</v>
      </c>
      <c r="N147" s="51">
        <v>0.46410000000000001</v>
      </c>
      <c r="O147" s="52">
        <v>17.890962427452216</v>
      </c>
      <c r="P147" s="52">
        <v>13.290429231821648</v>
      </c>
      <c r="Q147" s="52">
        <v>832.81918929435005</v>
      </c>
      <c r="R147" s="49">
        <v>42.06</v>
      </c>
      <c r="S147" s="52">
        <v>847.56134233457067</v>
      </c>
      <c r="T147" s="52">
        <v>8.4343108586560458</v>
      </c>
      <c r="U147" s="52">
        <v>10.223407101401268</v>
      </c>
      <c r="V147" s="52">
        <v>100.95614512633752</v>
      </c>
      <c r="W147" s="53">
        <v>0.11911367364662742</v>
      </c>
      <c r="X147" s="53">
        <v>0.11911367364662742</v>
      </c>
      <c r="Y147" s="61">
        <f t="shared" si="14"/>
        <v>119.61386308639483</v>
      </c>
      <c r="Z147" s="61">
        <f t="shared" si="15"/>
        <v>31.181391659273864</v>
      </c>
      <c r="AA147" s="52">
        <f t="shared" si="16"/>
        <v>386.51138575150787</v>
      </c>
      <c r="AB147" s="52">
        <v>224.30155180474381</v>
      </c>
    </row>
    <row r="148" spans="1:28">
      <c r="A148" s="46" t="s">
        <v>275</v>
      </c>
      <c r="B148" s="46" t="s">
        <v>276</v>
      </c>
      <c r="C148" s="49">
        <v>49.2</v>
      </c>
      <c r="D148" s="47">
        <v>0</v>
      </c>
      <c r="E148" s="47">
        <v>0</v>
      </c>
      <c r="F148" s="48">
        <f t="shared" si="12"/>
        <v>0</v>
      </c>
      <c r="G148" s="49">
        <v>0</v>
      </c>
      <c r="H148" s="47">
        <f t="shared" si="13"/>
        <v>0</v>
      </c>
      <c r="I148" s="47">
        <v>0</v>
      </c>
      <c r="J148" s="47">
        <v>0</v>
      </c>
      <c r="K148" s="50">
        <v>0</v>
      </c>
      <c r="L148" s="48">
        <v>0</v>
      </c>
      <c r="M148" s="49">
        <v>0</v>
      </c>
      <c r="N148" s="51">
        <v>0.6038</v>
      </c>
      <c r="O148" s="52">
        <v>4</v>
      </c>
      <c r="P148" s="52">
        <v>0</v>
      </c>
      <c r="Q148" s="52">
        <v>55</v>
      </c>
      <c r="R148" s="49">
        <v>2.46</v>
      </c>
      <c r="S148" s="52">
        <v>49.2</v>
      </c>
      <c r="T148" s="52">
        <v>0</v>
      </c>
      <c r="U148" s="52">
        <v>1</v>
      </c>
      <c r="V148" s="52">
        <v>8.5</v>
      </c>
      <c r="W148" s="53">
        <v>0.17276422764227642</v>
      </c>
      <c r="X148" s="53">
        <v>0.13500000000000001</v>
      </c>
      <c r="Y148" s="61">
        <f t="shared" si="14"/>
        <v>7.6420000000000012</v>
      </c>
      <c r="Z148" s="61">
        <f t="shared" si="15"/>
        <v>4</v>
      </c>
      <c r="AA148" s="52">
        <f t="shared" si="16"/>
        <v>33.209000000000003</v>
      </c>
      <c r="AB148" s="52">
        <v>30.2</v>
      </c>
    </row>
    <row r="149" spans="1:28">
      <c r="A149" s="46" t="s">
        <v>277</v>
      </c>
      <c r="B149" s="46" t="s">
        <v>278</v>
      </c>
      <c r="C149" s="49">
        <v>563.16660358779006</v>
      </c>
      <c r="D149" s="47">
        <v>11.20485418313579</v>
      </c>
      <c r="E149" s="47">
        <v>30.383965905364565</v>
      </c>
      <c r="F149" s="48">
        <f t="shared" si="12"/>
        <v>41.588820088500356</v>
      </c>
      <c r="G149" s="49">
        <v>0</v>
      </c>
      <c r="H149" s="47">
        <f t="shared" si="13"/>
        <v>41.588820088500356</v>
      </c>
      <c r="I149" s="47">
        <v>7.6880021402537526</v>
      </c>
      <c r="J149" s="47">
        <v>0.35781924854904434</v>
      </c>
      <c r="K149" s="50">
        <v>0</v>
      </c>
      <c r="L149" s="48">
        <v>0</v>
      </c>
      <c r="M149" s="49">
        <v>4.6516502311375767</v>
      </c>
      <c r="N149" s="51">
        <v>0.65010000000000001</v>
      </c>
      <c r="O149" s="52">
        <v>55.206398347566846</v>
      </c>
      <c r="P149" s="52">
        <v>15.846281007171964</v>
      </c>
      <c r="Q149" s="52">
        <v>534.92955317371991</v>
      </c>
      <c r="R149" s="49">
        <v>28.16</v>
      </c>
      <c r="S149" s="52">
        <v>563.16660358779018</v>
      </c>
      <c r="T149" s="52">
        <v>3.5781924854904434</v>
      </c>
      <c r="U149" s="52">
        <v>7.9231405035859819</v>
      </c>
      <c r="V149" s="52">
        <v>98.144708173452159</v>
      </c>
      <c r="W149" s="53">
        <v>0.17427295501579348</v>
      </c>
      <c r="X149" s="53">
        <v>0.13500000000000001</v>
      </c>
      <c r="Y149" s="61">
        <f t="shared" si="14"/>
        <v>87.528824473428116</v>
      </c>
      <c r="Z149" s="61">
        <f t="shared" si="15"/>
        <v>71.052679354738814</v>
      </c>
      <c r="AA149" s="52">
        <f t="shared" si="16"/>
        <v>347.75770251823531</v>
      </c>
      <c r="AB149" s="52">
        <v>181.3632419788585</v>
      </c>
    </row>
    <row r="150" spans="1:28">
      <c r="A150" s="46" t="s">
        <v>279</v>
      </c>
      <c r="B150" s="46" t="s">
        <v>280</v>
      </c>
      <c r="C150" s="49">
        <v>348.09678839561178</v>
      </c>
      <c r="D150" s="47">
        <v>15.672483086448143</v>
      </c>
      <c r="E150" s="47">
        <v>40.310894200825196</v>
      </c>
      <c r="F150" s="48">
        <f t="shared" si="12"/>
        <v>55.983377287273342</v>
      </c>
      <c r="G150" s="49">
        <v>0</v>
      </c>
      <c r="H150" s="47">
        <f t="shared" si="13"/>
        <v>55.983377287273342</v>
      </c>
      <c r="I150" s="47">
        <v>8.7410130716980845</v>
      </c>
      <c r="J150" s="47">
        <v>0.66452146159108239</v>
      </c>
      <c r="K150" s="50">
        <v>0.81787256811210141</v>
      </c>
      <c r="L150" s="48">
        <v>0</v>
      </c>
      <c r="M150" s="49">
        <v>0</v>
      </c>
      <c r="N150" s="51">
        <v>0.59050000000000002</v>
      </c>
      <c r="O150" s="52">
        <v>0</v>
      </c>
      <c r="P150" s="52">
        <v>0</v>
      </c>
      <c r="Q150" s="52">
        <v>321.16833409052077</v>
      </c>
      <c r="R150" s="49">
        <v>17.399999999999999</v>
      </c>
      <c r="S150" s="52">
        <v>348.29103313053838</v>
      </c>
      <c r="T150" s="52">
        <v>7.9231405035859819</v>
      </c>
      <c r="U150" s="52">
        <v>5.1117035507006339</v>
      </c>
      <c r="V150" s="52">
        <v>54.184057637426719</v>
      </c>
      <c r="W150" s="53">
        <v>0.1555712105201362</v>
      </c>
      <c r="X150" s="53">
        <v>0.13500000000000001</v>
      </c>
      <c r="Y150" s="61">
        <f t="shared" si="14"/>
        <v>60.054133526909297</v>
      </c>
      <c r="Z150" s="61">
        <f t="shared" si="15"/>
        <v>0</v>
      </c>
      <c r="AA150" s="52">
        <f t="shared" si="16"/>
        <v>189.64990128045253</v>
      </c>
      <c r="AB150" s="52">
        <v>97.735771889396105</v>
      </c>
    </row>
    <row r="151" spans="1:28">
      <c r="A151" s="46" t="s">
        <v>281</v>
      </c>
      <c r="B151" s="46" t="s">
        <v>282</v>
      </c>
      <c r="C151" s="49">
        <v>651.5172877581</v>
      </c>
      <c r="D151" s="47">
        <v>26.529741428136287</v>
      </c>
      <c r="E151" s="47">
        <v>46.260917133840735</v>
      </c>
      <c r="F151" s="48">
        <f t="shared" si="12"/>
        <v>72.790658561977025</v>
      </c>
      <c r="G151" s="49">
        <v>0</v>
      </c>
      <c r="H151" s="47">
        <f t="shared" si="13"/>
        <v>72.790658561977025</v>
      </c>
      <c r="I151" s="47">
        <v>19.547154377879224</v>
      </c>
      <c r="J151" s="47">
        <v>1.8913303137592345</v>
      </c>
      <c r="K151" s="50">
        <v>2.4536177043363039</v>
      </c>
      <c r="L151" s="48">
        <v>0</v>
      </c>
      <c r="M151" s="49">
        <v>0</v>
      </c>
      <c r="N151" s="51">
        <v>0.2676</v>
      </c>
      <c r="O151" s="52">
        <v>0</v>
      </c>
      <c r="P151" s="52">
        <v>0</v>
      </c>
      <c r="Q151" s="52">
        <v>643.3590088911817</v>
      </c>
      <c r="R151" s="49">
        <v>32.58</v>
      </c>
      <c r="S151" s="52">
        <v>653.2859371866424</v>
      </c>
      <c r="T151" s="52">
        <v>6.1340442608407599</v>
      </c>
      <c r="U151" s="52">
        <v>0.76675553260509499</v>
      </c>
      <c r="V151" s="52">
        <v>64.663049916363022</v>
      </c>
      <c r="W151" s="53">
        <v>9.8981236600366201E-2</v>
      </c>
      <c r="X151" s="53">
        <v>9.8981236600366201E-2</v>
      </c>
      <c r="Y151" s="61">
        <f t="shared" si="14"/>
        <v>71.563849709808878</v>
      </c>
      <c r="Z151" s="61">
        <f t="shared" si="15"/>
        <v>0</v>
      </c>
      <c r="AA151" s="52">
        <f t="shared" si="16"/>
        <v>172.16287077928024</v>
      </c>
      <c r="AB151" s="52">
        <v>166.02813132675658</v>
      </c>
    </row>
    <row r="152" spans="1:28">
      <c r="A152" s="46" t="s">
        <v>283</v>
      </c>
      <c r="B152" s="46" t="s">
        <v>284</v>
      </c>
      <c r="C152" s="49">
        <v>690.34578792922196</v>
      </c>
      <c r="D152" s="47">
        <v>8.9659280279289106</v>
      </c>
      <c r="E152" s="47">
        <v>51.689546304684811</v>
      </c>
      <c r="F152" s="48">
        <f t="shared" si="12"/>
        <v>60.655474332613721</v>
      </c>
      <c r="G152" s="49">
        <v>0</v>
      </c>
      <c r="H152" s="47">
        <f t="shared" si="13"/>
        <v>60.655474332613721</v>
      </c>
      <c r="I152" s="47">
        <v>6.594097580403818</v>
      </c>
      <c r="J152" s="47">
        <v>0.51117035507006336</v>
      </c>
      <c r="K152" s="50">
        <v>1.4312769941961774</v>
      </c>
      <c r="L152" s="48">
        <v>0</v>
      </c>
      <c r="M152" s="49">
        <v>21.070442035988012</v>
      </c>
      <c r="N152" s="51">
        <v>0.91100000000000003</v>
      </c>
      <c r="O152" s="52">
        <v>70.285923822133711</v>
      </c>
      <c r="P152" s="52">
        <v>15.590695829636932</v>
      </c>
      <c r="Q152" s="52">
        <v>726.70022358180495</v>
      </c>
      <c r="R152" s="49">
        <v>34.520000000000003</v>
      </c>
      <c r="S152" s="52">
        <v>690.34578792922196</v>
      </c>
      <c r="T152" s="52">
        <v>9.2010663912611399</v>
      </c>
      <c r="U152" s="52">
        <v>7.6675553260509508</v>
      </c>
      <c r="V152" s="52">
        <v>141.84977353194259</v>
      </c>
      <c r="W152" s="53">
        <v>0.20547640908687026</v>
      </c>
      <c r="X152" s="53">
        <v>0.13500000000000001</v>
      </c>
      <c r="Y152" s="61">
        <f t="shared" si="14"/>
        <v>110.06530308775706</v>
      </c>
      <c r="Z152" s="61">
        <f t="shared" si="15"/>
        <v>85.876619651770639</v>
      </c>
      <c r="AA152" s="52">
        <f t="shared" si="16"/>
        <v>662.02390368302429</v>
      </c>
      <c r="AB152" s="52">
        <v>218.98538011201512</v>
      </c>
    </row>
    <row r="153" spans="1:28">
      <c r="A153" s="46" t="s">
        <v>285</v>
      </c>
      <c r="B153" s="46" t="s">
        <v>286</v>
      </c>
      <c r="C153" s="49">
        <v>90.88</v>
      </c>
      <c r="D153" s="47">
        <v>0</v>
      </c>
      <c r="E153" s="47">
        <v>0</v>
      </c>
      <c r="F153" s="48">
        <f t="shared" si="12"/>
        <v>0</v>
      </c>
      <c r="G153" s="49">
        <v>0</v>
      </c>
      <c r="H153" s="47">
        <f t="shared" si="13"/>
        <v>0</v>
      </c>
      <c r="I153" s="47">
        <v>0</v>
      </c>
      <c r="J153" s="47">
        <v>0</v>
      </c>
      <c r="K153" s="50">
        <v>0</v>
      </c>
      <c r="L153" s="48">
        <v>0</v>
      </c>
      <c r="M153" s="49">
        <v>0</v>
      </c>
      <c r="N153" s="51">
        <v>0.52580000000000005</v>
      </c>
      <c r="O153" s="52">
        <v>5</v>
      </c>
      <c r="P153" s="52">
        <v>0</v>
      </c>
      <c r="Q153" s="52">
        <v>94.81</v>
      </c>
      <c r="R153" s="49">
        <v>4.54</v>
      </c>
      <c r="S153" s="52">
        <v>90.88</v>
      </c>
      <c r="T153" s="52">
        <v>1</v>
      </c>
      <c r="U153" s="52">
        <v>0</v>
      </c>
      <c r="V153" s="52">
        <v>20.75</v>
      </c>
      <c r="W153" s="53">
        <v>0.22832306338028169</v>
      </c>
      <c r="X153" s="53">
        <v>0.13500000000000001</v>
      </c>
      <c r="Y153" s="61">
        <f t="shared" si="14"/>
        <v>13.268800000000001</v>
      </c>
      <c r="Z153" s="61">
        <f t="shared" si="15"/>
        <v>5</v>
      </c>
      <c r="AA153" s="52">
        <f t="shared" si="16"/>
        <v>49.851098000000007</v>
      </c>
      <c r="AB153" s="52">
        <v>40.68</v>
      </c>
    </row>
    <row r="154" spans="1:28">
      <c r="A154" s="46" t="s">
        <v>287</v>
      </c>
      <c r="B154" s="46" t="s">
        <v>288</v>
      </c>
      <c r="C154" s="49">
        <v>847.86804454761273</v>
      </c>
      <c r="D154" s="47">
        <v>21.520271948449668</v>
      </c>
      <c r="E154" s="47">
        <v>49.808439398026977</v>
      </c>
      <c r="F154" s="48">
        <f t="shared" si="12"/>
        <v>71.328711346476638</v>
      </c>
      <c r="G154" s="49">
        <v>0</v>
      </c>
      <c r="H154" s="47">
        <f t="shared" si="13"/>
        <v>71.328711346476638</v>
      </c>
      <c r="I154" s="47">
        <v>12.339652371391329</v>
      </c>
      <c r="J154" s="47">
        <v>2.3207134120180877</v>
      </c>
      <c r="K154" s="50">
        <v>1.0223407101401267</v>
      </c>
      <c r="L154" s="48">
        <v>0</v>
      </c>
      <c r="M154" s="49">
        <v>39.257883269380862</v>
      </c>
      <c r="N154" s="51">
        <v>0.52</v>
      </c>
      <c r="O154" s="52">
        <v>12.523673699216552</v>
      </c>
      <c r="P154" s="52">
        <v>0.76675553260509499</v>
      </c>
      <c r="Q154" s="52">
        <v>823.33186750424966</v>
      </c>
      <c r="R154" s="49">
        <v>42.39</v>
      </c>
      <c r="S154" s="52">
        <v>847.85782114051131</v>
      </c>
      <c r="T154" s="52">
        <v>4.0893628405605069</v>
      </c>
      <c r="U154" s="52">
        <v>6.1340442608407599</v>
      </c>
      <c r="V154" s="52">
        <v>125.49232216970056</v>
      </c>
      <c r="W154" s="53">
        <v>0.1480110450604705</v>
      </c>
      <c r="X154" s="53">
        <v>0.13500000000000001</v>
      </c>
      <c r="Y154" s="61">
        <f t="shared" si="14"/>
        <v>124.6842129553703</v>
      </c>
      <c r="Z154" s="61">
        <f t="shared" si="15"/>
        <v>13.290429231821648</v>
      </c>
      <c r="AA154" s="52">
        <f t="shared" si="16"/>
        <v>428.13257110220985</v>
      </c>
      <c r="AB154" s="52">
        <v>246.56813247159576</v>
      </c>
    </row>
    <row r="155" spans="1:28">
      <c r="A155" s="46" t="s">
        <v>289</v>
      </c>
      <c r="B155" s="46" t="s">
        <v>290</v>
      </c>
      <c r="C155" s="49">
        <v>829.74194375682828</v>
      </c>
      <c r="D155" s="47">
        <v>11.450215953569419</v>
      </c>
      <c r="E155" s="47">
        <v>69.427157625616005</v>
      </c>
      <c r="F155" s="48">
        <f t="shared" si="12"/>
        <v>80.877373579185416</v>
      </c>
      <c r="G155" s="49">
        <v>0</v>
      </c>
      <c r="H155" s="47">
        <f t="shared" si="13"/>
        <v>80.877373579185416</v>
      </c>
      <c r="I155" s="47">
        <v>11.797811795017061</v>
      </c>
      <c r="J155" s="47">
        <v>0.73608531130089117</v>
      </c>
      <c r="K155" s="50">
        <v>1.8402132782522282</v>
      </c>
      <c r="L155" s="48">
        <v>0</v>
      </c>
      <c r="M155" s="49">
        <v>0</v>
      </c>
      <c r="N155" s="51">
        <v>0.57830000000000004</v>
      </c>
      <c r="O155" s="52">
        <v>30.925806481738835</v>
      </c>
      <c r="P155" s="52">
        <v>6.1340442608407599</v>
      </c>
      <c r="Q155" s="52">
        <v>822.98427166280203</v>
      </c>
      <c r="R155" s="49">
        <v>41.49</v>
      </c>
      <c r="S155" s="52">
        <v>829.74194375682816</v>
      </c>
      <c r="T155" s="52">
        <v>1.7890962427452217</v>
      </c>
      <c r="U155" s="52">
        <v>6.3896294383757919</v>
      </c>
      <c r="V155" s="52">
        <v>123.4476407494203</v>
      </c>
      <c r="W155" s="53">
        <v>0.14877835413560703</v>
      </c>
      <c r="X155" s="53">
        <v>0.13500000000000001</v>
      </c>
      <c r="Y155" s="61">
        <f t="shared" si="14"/>
        <v>120.19388808829282</v>
      </c>
      <c r="Z155" s="61">
        <f t="shared" si="15"/>
        <v>37.059850742579599</v>
      </c>
      <c r="AA155" s="52">
        <f t="shared" si="16"/>
        <v>475.93180430259844</v>
      </c>
      <c r="AB155" s="52">
        <v>242.9081527292941</v>
      </c>
    </row>
    <row r="156" spans="1:28">
      <c r="A156" s="46" t="s">
        <v>291</v>
      </c>
      <c r="B156" s="46" t="s">
        <v>292</v>
      </c>
      <c r="C156" s="49">
        <v>258.50907196603248</v>
      </c>
      <c r="D156" s="47">
        <v>3.864447884329679</v>
      </c>
      <c r="E156" s="47">
        <v>16.929962159920496</v>
      </c>
      <c r="F156" s="48">
        <f t="shared" si="12"/>
        <v>20.794410044250174</v>
      </c>
      <c r="G156" s="49">
        <v>0</v>
      </c>
      <c r="H156" s="47">
        <f t="shared" si="13"/>
        <v>20.794410044250174</v>
      </c>
      <c r="I156" s="47">
        <v>2.8625539883923548</v>
      </c>
      <c r="J156" s="47">
        <v>2.2184793410040751</v>
      </c>
      <c r="K156" s="50">
        <v>1.2268088521681519</v>
      </c>
      <c r="L156" s="48">
        <v>0</v>
      </c>
      <c r="M156" s="49">
        <v>0</v>
      </c>
      <c r="N156" s="51">
        <v>0.50939999999999996</v>
      </c>
      <c r="O156" s="52">
        <v>0</v>
      </c>
      <c r="P156" s="52">
        <v>0</v>
      </c>
      <c r="Q156" s="52">
        <v>265.06227591803065</v>
      </c>
      <c r="R156" s="49">
        <v>12.93</v>
      </c>
      <c r="S156" s="52">
        <v>260.55375338631268</v>
      </c>
      <c r="T156" s="52">
        <v>8.1787256811210138</v>
      </c>
      <c r="U156" s="52">
        <v>5.1117035507006339</v>
      </c>
      <c r="V156" s="52">
        <v>45.749746778770671</v>
      </c>
      <c r="W156" s="53">
        <v>0.1755865965628188</v>
      </c>
      <c r="X156" s="53">
        <v>0.13500000000000001</v>
      </c>
      <c r="Y156" s="61">
        <f t="shared" si="14"/>
        <v>48.46518593897386</v>
      </c>
      <c r="Z156" s="61">
        <f t="shared" si="15"/>
        <v>0</v>
      </c>
      <c r="AA156" s="52">
        <f t="shared" si="16"/>
        <v>135.02272335264482</v>
      </c>
      <c r="AB156" s="52">
        <v>71.15491342575281</v>
      </c>
    </row>
    <row r="157" spans="1:28">
      <c r="A157" s="46" t="s">
        <v>293</v>
      </c>
      <c r="B157" s="46" t="s">
        <v>294</v>
      </c>
      <c r="C157" s="49">
        <v>3049.7547958261134</v>
      </c>
      <c r="D157" s="47">
        <v>0</v>
      </c>
      <c r="E157" s="47">
        <v>185.75930703246101</v>
      </c>
      <c r="F157" s="48">
        <f t="shared" si="12"/>
        <v>185.75930703246101</v>
      </c>
      <c r="G157" s="49">
        <v>0</v>
      </c>
      <c r="H157" s="47">
        <f t="shared" si="13"/>
        <v>185.75930703246101</v>
      </c>
      <c r="I157" s="47">
        <v>72.99512670400506</v>
      </c>
      <c r="J157" s="47">
        <v>8.1071618314112044</v>
      </c>
      <c r="K157" s="50">
        <v>4.9072354086726078</v>
      </c>
      <c r="L157" s="48">
        <v>0</v>
      </c>
      <c r="M157" s="49">
        <v>30.956476703043037</v>
      </c>
      <c r="N157" s="51">
        <v>0.46789999999999998</v>
      </c>
      <c r="O157" s="52">
        <v>146.19472155003814</v>
      </c>
      <c r="P157" s="52">
        <v>22.491495623082788</v>
      </c>
      <c r="Q157" s="52">
        <v>2970.4313801263411</v>
      </c>
      <c r="R157" s="49">
        <v>152.49</v>
      </c>
      <c r="S157" s="52">
        <v>3058.9967558457802</v>
      </c>
      <c r="T157" s="52">
        <v>16.61303653977706</v>
      </c>
      <c r="U157" s="52">
        <v>34.503998967229279</v>
      </c>
      <c r="V157" s="52">
        <v>391.55649198366854</v>
      </c>
      <c r="W157" s="53">
        <v>0.12800160419765053</v>
      </c>
      <c r="X157" s="53">
        <v>0.12800160419765053</v>
      </c>
      <c r="Y157" s="61">
        <f t="shared" si="14"/>
        <v>442.67352749067487</v>
      </c>
      <c r="Z157" s="61">
        <f t="shared" si="15"/>
        <v>168.68621717312092</v>
      </c>
      <c r="AA157" s="52">
        <f t="shared" si="16"/>
        <v>1389.8648427611149</v>
      </c>
      <c r="AB157" s="52">
        <v>914.99493557541348</v>
      </c>
    </row>
    <row r="158" spans="1:28">
      <c r="A158" s="46" t="s">
        <v>295</v>
      </c>
      <c r="B158" s="46" t="s">
        <v>296</v>
      </c>
      <c r="C158" s="49">
        <v>381.51710621009255</v>
      </c>
      <c r="D158" s="47">
        <v>7.3301828917047089</v>
      </c>
      <c r="E158" s="47">
        <v>39.094308755758448</v>
      </c>
      <c r="F158" s="48">
        <f t="shared" si="12"/>
        <v>46.424491647463157</v>
      </c>
      <c r="G158" s="49">
        <v>0</v>
      </c>
      <c r="H158" s="47">
        <f t="shared" si="13"/>
        <v>46.424491647463157</v>
      </c>
      <c r="I158" s="47">
        <v>9.7838005960410133</v>
      </c>
      <c r="J158" s="47">
        <v>0.60318101898267473</v>
      </c>
      <c r="K158" s="50">
        <v>0</v>
      </c>
      <c r="L158" s="48">
        <v>0</v>
      </c>
      <c r="M158" s="49">
        <v>8.5467683367714589</v>
      </c>
      <c r="N158" s="51">
        <v>0.68930000000000002</v>
      </c>
      <c r="O158" s="52">
        <v>0</v>
      </c>
      <c r="P158" s="52">
        <v>0</v>
      </c>
      <c r="Q158" s="52">
        <v>394.26569486553984</v>
      </c>
      <c r="R158" s="49">
        <v>19.079999999999998</v>
      </c>
      <c r="S158" s="52">
        <v>381.51710621009249</v>
      </c>
      <c r="T158" s="52">
        <v>0.51117035507006336</v>
      </c>
      <c r="U158" s="52">
        <v>2.8114369528853485</v>
      </c>
      <c r="V158" s="52">
        <v>65.429805448968111</v>
      </c>
      <c r="W158" s="53">
        <v>0.17149900852135699</v>
      </c>
      <c r="X158" s="53">
        <v>0.13500000000000001</v>
      </c>
      <c r="Y158" s="61">
        <f t="shared" si="14"/>
        <v>54.8274166463179</v>
      </c>
      <c r="Z158" s="61">
        <f t="shared" si="15"/>
        <v>0</v>
      </c>
      <c r="AA158" s="52">
        <f t="shared" si="16"/>
        <v>271.76734347081663</v>
      </c>
      <c r="AB158" s="52">
        <v>102.25451782821547</v>
      </c>
    </row>
    <row r="159" spans="1:28">
      <c r="A159" s="46" t="s">
        <v>297</v>
      </c>
      <c r="B159" s="46" t="s">
        <v>298</v>
      </c>
      <c r="C159" s="49">
        <v>3574.8392079611845</v>
      </c>
      <c r="D159" s="47">
        <v>56.739909412777031</v>
      </c>
      <c r="E159" s="47">
        <v>175.95505962221722</v>
      </c>
      <c r="F159" s="48">
        <f t="shared" si="12"/>
        <v>232.69496903499424</v>
      </c>
      <c r="G159" s="49">
        <v>0</v>
      </c>
      <c r="H159" s="47">
        <f t="shared" si="13"/>
        <v>232.69496903499424</v>
      </c>
      <c r="I159" s="47">
        <v>78.842915566006582</v>
      </c>
      <c r="J159" s="47">
        <v>6.4918635093898045</v>
      </c>
      <c r="K159" s="50">
        <v>17.584260214410179</v>
      </c>
      <c r="L159" s="48">
        <v>0</v>
      </c>
      <c r="M159" s="49">
        <v>45.627065893553862</v>
      </c>
      <c r="N159" s="51">
        <v>0.72140000000000004</v>
      </c>
      <c r="O159" s="52">
        <v>444.46262373342012</v>
      </c>
      <c r="P159" s="52">
        <v>85.10986411916555</v>
      </c>
      <c r="Q159" s="52">
        <v>3519.6430330207186</v>
      </c>
      <c r="R159" s="49">
        <v>178.74</v>
      </c>
      <c r="S159" s="52">
        <v>3611.7559310043443</v>
      </c>
      <c r="T159" s="52">
        <v>40.126872872999975</v>
      </c>
      <c r="U159" s="52">
        <v>41.404798760675135</v>
      </c>
      <c r="V159" s="52">
        <v>533.66185069314611</v>
      </c>
      <c r="W159" s="53">
        <v>0.14775689744482465</v>
      </c>
      <c r="X159" s="53">
        <v>0.13500000000000001</v>
      </c>
      <c r="Y159" s="61">
        <f t="shared" si="14"/>
        <v>569.11872231926168</v>
      </c>
      <c r="Z159" s="61">
        <f t="shared" si="15"/>
        <v>529.57248785258571</v>
      </c>
      <c r="AA159" s="52">
        <f t="shared" si="16"/>
        <v>2539.0704840211465</v>
      </c>
      <c r="AB159" s="52">
        <v>1145.1749464634631</v>
      </c>
    </row>
    <row r="160" spans="1:28">
      <c r="A160" s="46" t="s">
        <v>299</v>
      </c>
      <c r="B160" s="46" t="s">
        <v>300</v>
      </c>
      <c r="C160" s="49">
        <v>70.36</v>
      </c>
      <c r="D160" s="47">
        <v>0</v>
      </c>
      <c r="E160" s="47">
        <v>8.7899999999999991</v>
      </c>
      <c r="F160" s="48">
        <f t="shared" si="12"/>
        <v>8.7899999999999991</v>
      </c>
      <c r="G160" s="49">
        <v>0</v>
      </c>
      <c r="H160" s="47">
        <f t="shared" si="13"/>
        <v>8.7899999999999991</v>
      </c>
      <c r="I160" s="47">
        <v>0</v>
      </c>
      <c r="J160" s="47">
        <v>0</v>
      </c>
      <c r="K160" s="50">
        <v>0</v>
      </c>
      <c r="L160" s="48">
        <v>0</v>
      </c>
      <c r="M160" s="49">
        <v>0</v>
      </c>
      <c r="N160" s="51">
        <v>0.56410000000000005</v>
      </c>
      <c r="O160" s="52">
        <v>0</v>
      </c>
      <c r="P160" s="52">
        <v>0</v>
      </c>
      <c r="Q160" s="52">
        <v>77.5</v>
      </c>
      <c r="R160" s="49">
        <v>3.52</v>
      </c>
      <c r="S160" s="52">
        <v>70.36</v>
      </c>
      <c r="T160" s="52">
        <v>0</v>
      </c>
      <c r="U160" s="52">
        <v>1</v>
      </c>
      <c r="V160" s="52">
        <v>10</v>
      </c>
      <c r="W160" s="53">
        <v>0.14212620807276863</v>
      </c>
      <c r="X160" s="53">
        <v>0.13500000000000001</v>
      </c>
      <c r="Y160" s="61">
        <f t="shared" si="14"/>
        <v>10.4986</v>
      </c>
      <c r="Z160" s="61">
        <f t="shared" si="15"/>
        <v>0</v>
      </c>
      <c r="AA160" s="52">
        <f t="shared" si="16"/>
        <v>43.717750000000002</v>
      </c>
      <c r="AB160" s="52">
        <v>29.2</v>
      </c>
    </row>
    <row r="161" spans="1:28">
      <c r="A161" s="46" t="s">
        <v>301</v>
      </c>
      <c r="B161" s="46" t="s">
        <v>302</v>
      </c>
      <c r="C161" s="49">
        <v>663.51956769514504</v>
      </c>
      <c r="D161" s="47">
        <v>10.795917899079738</v>
      </c>
      <c r="E161" s="47">
        <v>47.896662270064937</v>
      </c>
      <c r="F161" s="48">
        <f t="shared" si="12"/>
        <v>58.692580169144676</v>
      </c>
      <c r="G161" s="49">
        <v>0</v>
      </c>
      <c r="H161" s="47">
        <f t="shared" si="13"/>
        <v>58.692580169144676</v>
      </c>
      <c r="I161" s="47">
        <v>11.419545732265215</v>
      </c>
      <c r="J161" s="47">
        <v>8.1787256811210143E-2</v>
      </c>
      <c r="K161" s="50">
        <v>0</v>
      </c>
      <c r="L161" s="48">
        <v>0</v>
      </c>
      <c r="M161" s="49">
        <v>0</v>
      </c>
      <c r="N161" s="51">
        <v>0.34839999999999999</v>
      </c>
      <c r="O161" s="52">
        <v>7.1563849709808869</v>
      </c>
      <c r="P161" s="52">
        <v>7.9231405035859819</v>
      </c>
      <c r="Q161" s="52">
        <v>607.56686062917584</v>
      </c>
      <c r="R161" s="49">
        <v>0</v>
      </c>
      <c r="S161" s="52">
        <v>664.30677004195286</v>
      </c>
      <c r="T161" s="52">
        <v>0.25558517753503168</v>
      </c>
      <c r="U161" s="52">
        <v>5.3672887282356649</v>
      </c>
      <c r="V161" s="52">
        <v>79.231405035859822</v>
      </c>
      <c r="W161" s="53">
        <v>0.11926930239000294</v>
      </c>
      <c r="X161" s="53">
        <v>0.11926930239000294</v>
      </c>
      <c r="Y161" s="61">
        <f t="shared" si="14"/>
        <v>84.854278941630525</v>
      </c>
      <c r="Z161" s="61">
        <f t="shared" si="15"/>
        <v>15.079525474566868</v>
      </c>
      <c r="AA161" s="52">
        <f t="shared" si="16"/>
        <v>211.67629424320486</v>
      </c>
      <c r="AB161" s="52">
        <v>195.54310762850204</v>
      </c>
    </row>
    <row r="162" spans="1:28">
      <c r="A162" s="46" t="s">
        <v>303</v>
      </c>
      <c r="B162" s="46" t="s">
        <v>304</v>
      </c>
      <c r="C162" s="49">
        <v>88.3</v>
      </c>
      <c r="D162" s="47">
        <v>0</v>
      </c>
      <c r="E162" s="47">
        <v>3.07</v>
      </c>
      <c r="F162" s="48">
        <f t="shared" si="12"/>
        <v>3.07</v>
      </c>
      <c r="G162" s="49">
        <v>0</v>
      </c>
      <c r="H162" s="47">
        <f t="shared" si="13"/>
        <v>3.07</v>
      </c>
      <c r="I162" s="47">
        <v>0</v>
      </c>
      <c r="J162" s="47">
        <v>0.5</v>
      </c>
      <c r="K162" s="50">
        <v>0</v>
      </c>
      <c r="L162" s="48">
        <v>0</v>
      </c>
      <c r="M162" s="49">
        <v>0</v>
      </c>
      <c r="N162" s="51">
        <v>0.37959999999999999</v>
      </c>
      <c r="O162" s="52">
        <v>0</v>
      </c>
      <c r="P162" s="52">
        <v>0</v>
      </c>
      <c r="Q162" s="52">
        <v>82.34</v>
      </c>
      <c r="R162" s="49">
        <v>4.42</v>
      </c>
      <c r="S162" s="52">
        <v>88.3</v>
      </c>
      <c r="T162" s="52">
        <v>0</v>
      </c>
      <c r="U162" s="52">
        <v>4</v>
      </c>
      <c r="V162" s="52">
        <v>7</v>
      </c>
      <c r="W162" s="53">
        <v>7.9275198187995471E-2</v>
      </c>
      <c r="X162" s="53">
        <v>7.9275198187995471E-2</v>
      </c>
      <c r="Y162" s="61">
        <f t="shared" si="14"/>
        <v>11</v>
      </c>
      <c r="Z162" s="61">
        <f t="shared" si="15"/>
        <v>0</v>
      </c>
      <c r="AA162" s="52">
        <f t="shared" si="16"/>
        <v>31.256264000000002</v>
      </c>
      <c r="AB162" s="52">
        <v>27.2</v>
      </c>
    </row>
    <row r="163" spans="1:28">
      <c r="A163" s="46" t="s">
        <v>305</v>
      </c>
      <c r="B163" s="46" t="s">
        <v>306</v>
      </c>
      <c r="C163" s="49">
        <v>85.4</v>
      </c>
      <c r="D163" s="47">
        <v>2.57</v>
      </c>
      <c r="E163" s="47">
        <v>3.81</v>
      </c>
      <c r="F163" s="48">
        <f t="shared" si="12"/>
        <v>6.38</v>
      </c>
      <c r="G163" s="49">
        <v>0</v>
      </c>
      <c r="H163" s="47">
        <f t="shared" si="13"/>
        <v>6.38</v>
      </c>
      <c r="I163" s="47">
        <v>0</v>
      </c>
      <c r="J163" s="47">
        <v>0</v>
      </c>
      <c r="K163" s="50">
        <v>0</v>
      </c>
      <c r="L163" s="48">
        <v>0</v>
      </c>
      <c r="M163" s="49">
        <v>0</v>
      </c>
      <c r="N163" s="51">
        <v>0.31519999999999998</v>
      </c>
      <c r="O163" s="52">
        <v>0</v>
      </c>
      <c r="P163" s="52">
        <v>0</v>
      </c>
      <c r="Q163" s="52">
        <v>93.94</v>
      </c>
      <c r="R163" s="49">
        <v>4.2699999999999996</v>
      </c>
      <c r="S163" s="52">
        <v>85.4</v>
      </c>
      <c r="T163" s="52">
        <v>0</v>
      </c>
      <c r="U163" s="52">
        <v>0</v>
      </c>
      <c r="V163" s="52">
        <v>13</v>
      </c>
      <c r="W163" s="53">
        <v>0.1522248243559719</v>
      </c>
      <c r="X163" s="53">
        <v>0.13500000000000001</v>
      </c>
      <c r="Y163" s="61">
        <f t="shared" si="14"/>
        <v>11.529000000000002</v>
      </c>
      <c r="Z163" s="61">
        <f t="shared" si="15"/>
        <v>0</v>
      </c>
      <c r="AA163" s="52">
        <f t="shared" si="16"/>
        <v>29.609887999999998</v>
      </c>
      <c r="AB163" s="52">
        <v>16</v>
      </c>
    </row>
    <row r="164" spans="1:28">
      <c r="A164" s="46" t="s">
        <v>307</v>
      </c>
      <c r="B164" s="46" t="s">
        <v>308</v>
      </c>
      <c r="C164" s="49">
        <v>236.78433187555473</v>
      </c>
      <c r="D164" s="47">
        <v>0</v>
      </c>
      <c r="E164" s="47">
        <v>16.889068531514894</v>
      </c>
      <c r="F164" s="48">
        <f t="shared" si="12"/>
        <v>16.889068531514894</v>
      </c>
      <c r="G164" s="49">
        <v>0</v>
      </c>
      <c r="H164" s="47">
        <f t="shared" si="13"/>
        <v>16.889068531514894</v>
      </c>
      <c r="I164" s="47">
        <v>2.0549048273816544</v>
      </c>
      <c r="J164" s="47">
        <v>0</v>
      </c>
      <c r="K164" s="50">
        <v>0</v>
      </c>
      <c r="L164" s="48">
        <v>0</v>
      </c>
      <c r="M164" s="49">
        <v>0</v>
      </c>
      <c r="N164" s="51">
        <v>0.53200000000000003</v>
      </c>
      <c r="O164" s="52">
        <v>0</v>
      </c>
      <c r="P164" s="52">
        <v>0</v>
      </c>
      <c r="Q164" s="52">
        <v>256.03500744749334</v>
      </c>
      <c r="R164" s="49">
        <v>11.84</v>
      </c>
      <c r="S164" s="52">
        <v>237.48974696555143</v>
      </c>
      <c r="T164" s="52">
        <v>0</v>
      </c>
      <c r="U164" s="52">
        <v>1.2779258876751585</v>
      </c>
      <c r="V164" s="52">
        <v>26.580858463643295</v>
      </c>
      <c r="W164" s="53">
        <v>0.11192423590185106</v>
      </c>
      <c r="X164" s="53">
        <v>0.11192423590185106</v>
      </c>
      <c r="Y164" s="61">
        <f t="shared" si="14"/>
        <v>27.858784351318455</v>
      </c>
      <c r="Z164" s="61">
        <f t="shared" si="15"/>
        <v>0</v>
      </c>
      <c r="AA164" s="52">
        <f t="shared" si="16"/>
        <v>136.21062396206648</v>
      </c>
      <c r="AB164" s="52">
        <v>67.270018727220332</v>
      </c>
    </row>
    <row r="165" spans="1:28">
      <c r="A165" s="46" t="s">
        <v>309</v>
      </c>
      <c r="B165" s="46" t="s">
        <v>310</v>
      </c>
      <c r="C165" s="49">
        <v>231.29436226210225</v>
      </c>
      <c r="D165" s="47">
        <v>7.1461615638794864</v>
      </c>
      <c r="E165" s="47">
        <v>10.243853915604069</v>
      </c>
      <c r="F165" s="48">
        <f t="shared" si="12"/>
        <v>17.390015479483555</v>
      </c>
      <c r="G165" s="49">
        <v>0</v>
      </c>
      <c r="H165" s="47">
        <f t="shared" si="13"/>
        <v>17.390015479483555</v>
      </c>
      <c r="I165" s="47">
        <v>0</v>
      </c>
      <c r="J165" s="47">
        <v>0</v>
      </c>
      <c r="K165" s="50">
        <v>0</v>
      </c>
      <c r="L165" s="48">
        <v>0</v>
      </c>
      <c r="M165" s="49">
        <v>0</v>
      </c>
      <c r="N165" s="51">
        <v>0.44269999999999998</v>
      </c>
      <c r="O165" s="52">
        <v>0</v>
      </c>
      <c r="P165" s="52">
        <v>0</v>
      </c>
      <c r="Q165" s="52">
        <v>248.93996291912086</v>
      </c>
      <c r="R165" s="49">
        <v>11.56</v>
      </c>
      <c r="S165" s="52">
        <v>231.29436226210228</v>
      </c>
      <c r="T165" s="52">
        <v>0</v>
      </c>
      <c r="U165" s="52">
        <v>2.0446814202802535</v>
      </c>
      <c r="V165" s="52">
        <v>38.337776630254751</v>
      </c>
      <c r="W165" s="53">
        <v>0.16575318246110324</v>
      </c>
      <c r="X165" s="53">
        <v>0.13500000000000001</v>
      </c>
      <c r="Y165" s="61">
        <f t="shared" si="14"/>
        <v>33.269420325664065</v>
      </c>
      <c r="Z165" s="61">
        <f t="shared" si="15"/>
        <v>0</v>
      </c>
      <c r="AA165" s="52">
        <f t="shared" si="16"/>
        <v>110.20572158429481</v>
      </c>
      <c r="AB165" s="52">
        <v>57.251079767847095</v>
      </c>
    </row>
    <row r="166" spans="1:28">
      <c r="A166" s="46" t="s">
        <v>311</v>
      </c>
      <c r="B166" s="46" t="s">
        <v>312</v>
      </c>
      <c r="C166" s="49">
        <v>124.66422619448704</v>
      </c>
      <c r="D166" s="47">
        <v>1.1756918166611456</v>
      </c>
      <c r="E166" s="47">
        <v>5.766001605190314</v>
      </c>
      <c r="F166" s="48">
        <f t="shared" si="12"/>
        <v>6.9416934218514594</v>
      </c>
      <c r="G166" s="49">
        <v>0</v>
      </c>
      <c r="H166" s="47">
        <f t="shared" si="13"/>
        <v>6.9416934218514594</v>
      </c>
      <c r="I166" s="47">
        <v>2.0446814202802535</v>
      </c>
      <c r="J166" s="47">
        <v>0</v>
      </c>
      <c r="K166" s="50">
        <v>0</v>
      </c>
      <c r="L166" s="48">
        <v>0</v>
      </c>
      <c r="M166" s="49">
        <v>0</v>
      </c>
      <c r="N166" s="51">
        <v>0.24809999999999999</v>
      </c>
      <c r="O166" s="52">
        <v>0</v>
      </c>
      <c r="P166" s="52">
        <v>0</v>
      </c>
      <c r="Q166" s="52">
        <v>125.65589668332298</v>
      </c>
      <c r="R166" s="49">
        <v>0</v>
      </c>
      <c r="S166" s="52">
        <v>125.29807743477393</v>
      </c>
      <c r="T166" s="52">
        <v>0</v>
      </c>
      <c r="U166" s="52">
        <v>1.2779258876751585</v>
      </c>
      <c r="V166" s="52">
        <v>23.258251155687883</v>
      </c>
      <c r="W166" s="53">
        <v>0.18562336814621411</v>
      </c>
      <c r="X166" s="53">
        <v>0.13500000000000001</v>
      </c>
      <c r="Y166" s="61">
        <f t="shared" si="14"/>
        <v>18.19316634136964</v>
      </c>
      <c r="Z166" s="61">
        <f t="shared" si="15"/>
        <v>0</v>
      </c>
      <c r="AA166" s="52">
        <f t="shared" si="16"/>
        <v>31.175227967132429</v>
      </c>
      <c r="AB166" s="52">
        <v>51.597535640772193</v>
      </c>
    </row>
    <row r="167" spans="1:28">
      <c r="A167" s="46" t="s">
        <v>313</v>
      </c>
      <c r="B167" s="46" t="s">
        <v>314</v>
      </c>
      <c r="C167" s="49">
        <v>566.66300881646964</v>
      </c>
      <c r="D167" s="47">
        <v>20.620612123526357</v>
      </c>
      <c r="E167" s="47">
        <v>64.018975268974728</v>
      </c>
      <c r="F167" s="48">
        <f t="shared" si="12"/>
        <v>84.639587392501085</v>
      </c>
      <c r="G167" s="49">
        <v>7.9538107248901859</v>
      </c>
      <c r="H167" s="47">
        <f t="shared" si="13"/>
        <v>92.593398117391274</v>
      </c>
      <c r="I167" s="47">
        <v>5.2241610288160478</v>
      </c>
      <c r="J167" s="47">
        <v>0</v>
      </c>
      <c r="K167" s="50">
        <v>0</v>
      </c>
      <c r="L167" s="48">
        <v>0</v>
      </c>
      <c r="M167" s="49">
        <v>1.5028408439059862</v>
      </c>
      <c r="N167" s="51">
        <v>0.55049999999999999</v>
      </c>
      <c r="O167" s="52">
        <v>0</v>
      </c>
      <c r="P167" s="52">
        <v>0</v>
      </c>
      <c r="Q167" s="52">
        <v>561.95001814272337</v>
      </c>
      <c r="R167" s="49">
        <v>0</v>
      </c>
      <c r="S167" s="52">
        <v>566.11094483299382</v>
      </c>
      <c r="T167" s="52">
        <v>3.06702213042038</v>
      </c>
      <c r="U167" s="52">
        <v>4.3449480180955389</v>
      </c>
      <c r="V167" s="52">
        <v>70.797094177203775</v>
      </c>
      <c r="W167" s="53">
        <v>0.12505869180481813</v>
      </c>
      <c r="X167" s="53">
        <v>0.12505869180481813</v>
      </c>
      <c r="Y167" s="61">
        <f t="shared" si="14"/>
        <v>78.209064325719694</v>
      </c>
      <c r="Z167" s="61">
        <f t="shared" si="15"/>
        <v>0</v>
      </c>
      <c r="AA167" s="52">
        <f t="shared" si="16"/>
        <v>309.35348498756923</v>
      </c>
      <c r="AB167" s="52">
        <v>153.96451094710309</v>
      </c>
    </row>
    <row r="168" spans="1:28">
      <c r="A168" s="46" t="s">
        <v>315</v>
      </c>
      <c r="B168" s="46" t="s">
        <v>316</v>
      </c>
      <c r="C168" s="49">
        <v>205.28601459613745</v>
      </c>
      <c r="D168" s="47">
        <v>0</v>
      </c>
      <c r="E168" s="47">
        <v>0</v>
      </c>
      <c r="F168" s="48">
        <f t="shared" si="12"/>
        <v>0</v>
      </c>
      <c r="G168" s="49">
        <v>0</v>
      </c>
      <c r="H168" s="47">
        <f t="shared" si="13"/>
        <v>0</v>
      </c>
      <c r="I168" s="47">
        <v>0</v>
      </c>
      <c r="J168" s="47">
        <v>0</v>
      </c>
      <c r="K168" s="50">
        <v>0</v>
      </c>
      <c r="L168" s="48">
        <v>0</v>
      </c>
      <c r="M168" s="49">
        <v>0</v>
      </c>
      <c r="N168" s="51">
        <v>0.44290000000000002</v>
      </c>
      <c r="O168" s="52">
        <v>0</v>
      </c>
      <c r="P168" s="52">
        <v>0</v>
      </c>
      <c r="Q168" s="52">
        <v>219.29208232505718</v>
      </c>
      <c r="R168" s="49">
        <v>10.26</v>
      </c>
      <c r="S168" s="52">
        <v>205.28601459613745</v>
      </c>
      <c r="T168" s="52">
        <v>0</v>
      </c>
      <c r="U168" s="52">
        <v>1.0223407101401267</v>
      </c>
      <c r="V168" s="52">
        <v>30.925806481738835</v>
      </c>
      <c r="W168" s="53">
        <v>0.15064741035856574</v>
      </c>
      <c r="X168" s="53">
        <v>0.13500000000000001</v>
      </c>
      <c r="Y168" s="61">
        <f t="shared" si="14"/>
        <v>28.735952680618684</v>
      </c>
      <c r="Z168" s="61">
        <f t="shared" si="15"/>
        <v>0</v>
      </c>
      <c r="AA168" s="52">
        <f t="shared" si="16"/>
        <v>97.124463261767829</v>
      </c>
      <c r="AB168" s="52">
        <v>99.984921451704395</v>
      </c>
    </row>
    <row r="169" spans="1:28">
      <c r="A169" s="46" t="s">
        <v>317</v>
      </c>
      <c r="B169" s="46" t="s">
        <v>318</v>
      </c>
      <c r="C169" s="49">
        <v>205.89941902222154</v>
      </c>
      <c r="D169" s="47">
        <v>0</v>
      </c>
      <c r="E169" s="47">
        <v>0</v>
      </c>
      <c r="F169" s="48">
        <f t="shared" si="12"/>
        <v>0</v>
      </c>
      <c r="G169" s="49">
        <v>0</v>
      </c>
      <c r="H169" s="47">
        <f t="shared" si="13"/>
        <v>0</v>
      </c>
      <c r="I169" s="47">
        <v>0</v>
      </c>
      <c r="J169" s="47">
        <v>0</v>
      </c>
      <c r="K169" s="50">
        <v>0</v>
      </c>
      <c r="L169" s="48">
        <v>0</v>
      </c>
      <c r="M169" s="49">
        <v>0</v>
      </c>
      <c r="N169" s="51">
        <v>0.45540000000000003</v>
      </c>
      <c r="O169" s="52">
        <v>0</v>
      </c>
      <c r="P169" s="52">
        <v>0</v>
      </c>
      <c r="Q169" s="52">
        <v>219.66012498070765</v>
      </c>
      <c r="R169" s="49">
        <v>10.29</v>
      </c>
      <c r="S169" s="52">
        <v>205.89941902222154</v>
      </c>
      <c r="T169" s="52">
        <v>3.06702213042038</v>
      </c>
      <c r="U169" s="52">
        <v>2.0446814202802535</v>
      </c>
      <c r="V169" s="52">
        <v>29.136710238993611</v>
      </c>
      <c r="W169" s="53">
        <v>0.14150943396226415</v>
      </c>
      <c r="X169" s="53">
        <v>0.13500000000000001</v>
      </c>
      <c r="Y169" s="61">
        <f t="shared" si="14"/>
        <v>32.908125118700546</v>
      </c>
      <c r="Z169" s="61">
        <f t="shared" si="15"/>
        <v>0</v>
      </c>
      <c r="AA169" s="52">
        <f t="shared" si="16"/>
        <v>100.03322091621428</v>
      </c>
      <c r="AB169" s="52">
        <v>87.512364787994841</v>
      </c>
    </row>
    <row r="170" spans="1:28">
      <c r="A170" s="46" t="s">
        <v>319</v>
      </c>
      <c r="B170" s="46" t="s">
        <v>320</v>
      </c>
      <c r="C170" s="49">
        <v>4657.7638285842149</v>
      </c>
      <c r="D170" s="47">
        <v>159.97587432272701</v>
      </c>
      <c r="E170" s="47">
        <v>523.44866699884631</v>
      </c>
      <c r="F170" s="48">
        <f t="shared" si="12"/>
        <v>683.42454132157332</v>
      </c>
      <c r="G170" s="49">
        <v>0</v>
      </c>
      <c r="H170" s="47">
        <f t="shared" si="13"/>
        <v>683.42454132157332</v>
      </c>
      <c r="I170" s="47">
        <v>74.518414362113845</v>
      </c>
      <c r="J170" s="47">
        <v>7.1359381567780851</v>
      </c>
      <c r="K170" s="50">
        <v>53.775121353370665</v>
      </c>
      <c r="L170" s="48">
        <v>0</v>
      </c>
      <c r="M170" s="49">
        <v>59.95005924261703</v>
      </c>
      <c r="N170" s="51">
        <v>0.6734</v>
      </c>
      <c r="O170" s="52">
        <v>821.96193095266199</v>
      </c>
      <c r="P170" s="52">
        <v>88.943641782191023</v>
      </c>
      <c r="Q170" s="52">
        <v>4498.4626991301802</v>
      </c>
      <c r="R170" s="49">
        <v>232.89</v>
      </c>
      <c r="S170" s="52">
        <v>4678.6400258852764</v>
      </c>
      <c r="T170" s="52">
        <v>32.970487902019087</v>
      </c>
      <c r="U170" s="52">
        <v>86.643375184375742</v>
      </c>
      <c r="V170" s="52">
        <v>635.64033652962382</v>
      </c>
      <c r="W170" s="53">
        <v>0.13586006467966086</v>
      </c>
      <c r="X170" s="53">
        <v>0.13500000000000001</v>
      </c>
      <c r="Y170" s="61">
        <f t="shared" si="14"/>
        <v>751.23026658090726</v>
      </c>
      <c r="Z170" s="61">
        <f t="shared" si="15"/>
        <v>910.90557273485297</v>
      </c>
      <c r="AA170" s="52">
        <f t="shared" si="16"/>
        <v>3029.2647815942632</v>
      </c>
      <c r="AB170" s="52">
        <v>1246.9898577863182</v>
      </c>
    </row>
    <row r="171" spans="1:28">
      <c r="A171" s="46" t="s">
        <v>321</v>
      </c>
      <c r="B171" s="46" t="s">
        <v>322</v>
      </c>
      <c r="C171" s="49">
        <v>1763.5786186201242</v>
      </c>
      <c r="D171" s="47">
        <v>2.7807667315811448</v>
      </c>
      <c r="E171" s="47">
        <v>5.7864484193931176</v>
      </c>
      <c r="F171" s="48">
        <f t="shared" si="12"/>
        <v>8.5672151509742633</v>
      </c>
      <c r="G171" s="49">
        <v>0</v>
      </c>
      <c r="H171" s="47">
        <f t="shared" si="13"/>
        <v>8.5672151509742633</v>
      </c>
      <c r="I171" s="47">
        <v>2.0651282344830562</v>
      </c>
      <c r="J171" s="47">
        <v>1.1041279669513369</v>
      </c>
      <c r="K171" s="50">
        <v>0.20446814202802535</v>
      </c>
      <c r="L171" s="48">
        <v>0</v>
      </c>
      <c r="M171" s="49">
        <v>1604.768212706957</v>
      </c>
      <c r="N171" s="51">
        <v>0.18859999999999999</v>
      </c>
      <c r="O171" s="52">
        <v>8.689896036191076</v>
      </c>
      <c r="P171" s="52">
        <v>0</v>
      </c>
      <c r="Q171" s="52">
        <v>1759.162106752319</v>
      </c>
      <c r="R171" s="49">
        <v>0</v>
      </c>
      <c r="S171" s="52">
        <v>1765.1530233137398</v>
      </c>
      <c r="T171" s="52">
        <v>0</v>
      </c>
      <c r="U171" s="52">
        <v>1.2779258876751585</v>
      </c>
      <c r="V171" s="52">
        <v>288.0444950819807</v>
      </c>
      <c r="W171" s="53">
        <v>0.16318386637167118</v>
      </c>
      <c r="X171" s="53">
        <v>0.13500000000000001</v>
      </c>
      <c r="Y171" s="61">
        <f t="shared" si="14"/>
        <v>239.57358403503005</v>
      </c>
      <c r="Z171" s="61">
        <f t="shared" si="15"/>
        <v>8.689896036191076</v>
      </c>
      <c r="AA171" s="52">
        <f t="shared" si="16"/>
        <v>331.77797333348735</v>
      </c>
      <c r="AB171" s="52">
        <v>48.254481518613986</v>
      </c>
    </row>
    <row r="172" spans="1:28">
      <c r="A172" s="46" t="s">
        <v>323</v>
      </c>
      <c r="B172" s="46" t="s">
        <v>324</v>
      </c>
      <c r="C172" s="49">
        <v>745.55218627678892</v>
      </c>
      <c r="D172" s="47">
        <v>0</v>
      </c>
      <c r="E172" s="47">
        <v>0</v>
      </c>
      <c r="F172" s="48">
        <f t="shared" si="12"/>
        <v>0</v>
      </c>
      <c r="G172" s="49">
        <v>0</v>
      </c>
      <c r="H172" s="47">
        <f t="shared" si="13"/>
        <v>0</v>
      </c>
      <c r="I172" s="47">
        <v>0</v>
      </c>
      <c r="J172" s="47">
        <v>0</v>
      </c>
      <c r="K172" s="50">
        <v>0</v>
      </c>
      <c r="L172" s="48">
        <v>0</v>
      </c>
      <c r="M172" s="49">
        <v>0.12268088521681521</v>
      </c>
      <c r="N172" s="51">
        <v>0.65090000000000003</v>
      </c>
      <c r="O172" s="52">
        <v>25.558517753503168</v>
      </c>
      <c r="P172" s="52">
        <v>0</v>
      </c>
      <c r="Q172" s="52">
        <v>756.60368935340364</v>
      </c>
      <c r="R172" s="49">
        <v>37.28</v>
      </c>
      <c r="S172" s="52">
        <v>745.5521862767888</v>
      </c>
      <c r="T172" s="52">
        <v>10.73457745647133</v>
      </c>
      <c r="U172" s="52">
        <v>20.191229025267504</v>
      </c>
      <c r="V172" s="52">
        <v>104.27875243429293</v>
      </c>
      <c r="W172" s="53">
        <v>0.13986781120587993</v>
      </c>
      <c r="X172" s="53">
        <v>0.13500000000000001</v>
      </c>
      <c r="Y172" s="61">
        <f t="shared" si="14"/>
        <v>131.57535162910534</v>
      </c>
      <c r="Z172" s="61">
        <f t="shared" si="15"/>
        <v>25.558517753503168</v>
      </c>
      <c r="AA172" s="52">
        <f t="shared" si="16"/>
        <v>492.47334140013044</v>
      </c>
      <c r="AB172" s="52">
        <v>313.14295951592084</v>
      </c>
    </row>
    <row r="173" spans="1:28">
      <c r="A173" s="46" t="s">
        <v>325</v>
      </c>
      <c r="B173" s="46" t="s">
        <v>326</v>
      </c>
      <c r="C173" s="49">
        <v>2374.9281398768185</v>
      </c>
      <c r="D173" s="47">
        <v>84.128417037431035</v>
      </c>
      <c r="E173" s="47">
        <v>138.52716622398717</v>
      </c>
      <c r="F173" s="48">
        <f t="shared" si="12"/>
        <v>222.6555832614182</v>
      </c>
      <c r="G173" s="49">
        <v>0</v>
      </c>
      <c r="H173" s="47">
        <f t="shared" si="13"/>
        <v>222.6555832614182</v>
      </c>
      <c r="I173" s="47">
        <v>66.401029123601234</v>
      </c>
      <c r="J173" s="47">
        <v>1.8811069066578332</v>
      </c>
      <c r="K173" s="50">
        <v>0</v>
      </c>
      <c r="L173" s="48">
        <v>0</v>
      </c>
      <c r="M173" s="49">
        <v>55.165504719161234</v>
      </c>
      <c r="N173" s="51">
        <v>0.56899999999999995</v>
      </c>
      <c r="O173" s="52">
        <v>322.0373236941399</v>
      </c>
      <c r="P173" s="52">
        <v>41.404798760675135</v>
      </c>
      <c r="Q173" s="52">
        <v>2306.7277911033707</v>
      </c>
      <c r="R173" s="49">
        <v>118.75</v>
      </c>
      <c r="S173" s="52">
        <v>2391.4696125668856</v>
      </c>
      <c r="T173" s="52">
        <v>19.935643847732472</v>
      </c>
      <c r="U173" s="52">
        <v>37.059850742579592</v>
      </c>
      <c r="V173" s="52">
        <v>332.77190115061126</v>
      </c>
      <c r="W173" s="53">
        <v>0.13914954193937271</v>
      </c>
      <c r="X173" s="53">
        <v>0.13500000000000001</v>
      </c>
      <c r="Y173" s="61">
        <f t="shared" si="14"/>
        <v>379.84389228684165</v>
      </c>
      <c r="Z173" s="61">
        <f t="shared" si="15"/>
        <v>363.44212245481503</v>
      </c>
      <c r="AA173" s="52">
        <f t="shared" si="16"/>
        <v>1312.5281131378179</v>
      </c>
      <c r="AB173" s="52">
        <v>683.91526486244061</v>
      </c>
    </row>
    <row r="174" spans="1:28">
      <c r="A174" s="46" t="s">
        <v>327</v>
      </c>
      <c r="B174" s="46" t="s">
        <v>328</v>
      </c>
      <c r="C174" s="49">
        <v>320.30956789400312</v>
      </c>
      <c r="D174" s="47">
        <v>0</v>
      </c>
      <c r="E174" s="47">
        <v>0</v>
      </c>
      <c r="F174" s="48">
        <f t="shared" si="12"/>
        <v>0</v>
      </c>
      <c r="G174" s="49">
        <v>0</v>
      </c>
      <c r="H174" s="47">
        <f t="shared" si="13"/>
        <v>0</v>
      </c>
      <c r="I174" s="47">
        <v>0</v>
      </c>
      <c r="J174" s="47">
        <v>0</v>
      </c>
      <c r="K174" s="50">
        <v>0</v>
      </c>
      <c r="L174" s="48">
        <v>0</v>
      </c>
      <c r="M174" s="49">
        <v>0</v>
      </c>
      <c r="N174" s="51">
        <v>0.8034</v>
      </c>
      <c r="O174" s="52">
        <v>6.1340442608407599</v>
      </c>
      <c r="P174" s="52">
        <v>0</v>
      </c>
      <c r="Q174" s="52">
        <v>302.03011599669765</v>
      </c>
      <c r="R174" s="49">
        <v>16.02</v>
      </c>
      <c r="S174" s="52">
        <v>320.30956789400312</v>
      </c>
      <c r="T174" s="52">
        <v>1.0223407101401267</v>
      </c>
      <c r="U174" s="52">
        <v>4.0893628405605069</v>
      </c>
      <c r="V174" s="52">
        <v>45.749746778770671</v>
      </c>
      <c r="W174" s="53">
        <v>0.14282978519676998</v>
      </c>
      <c r="X174" s="53">
        <v>0.13500000000000001</v>
      </c>
      <c r="Y174" s="61">
        <f t="shared" si="14"/>
        <v>48.353495216391053</v>
      </c>
      <c r="Z174" s="61">
        <f t="shared" si="15"/>
        <v>6.1340442608407599</v>
      </c>
      <c r="AA174" s="52">
        <f t="shared" si="16"/>
        <v>242.65099519174689</v>
      </c>
      <c r="AB174" s="52">
        <v>134.40713316212245</v>
      </c>
    </row>
    <row r="175" spans="1:28">
      <c r="A175" s="46" t="s">
        <v>329</v>
      </c>
      <c r="B175" s="46" t="s">
        <v>330</v>
      </c>
      <c r="C175" s="49">
        <v>136.99365515877699</v>
      </c>
      <c r="D175" s="47">
        <v>0</v>
      </c>
      <c r="E175" s="47">
        <v>0</v>
      </c>
      <c r="F175" s="48">
        <f t="shared" si="12"/>
        <v>0</v>
      </c>
      <c r="G175" s="49">
        <v>0</v>
      </c>
      <c r="H175" s="47">
        <f t="shared" si="13"/>
        <v>0</v>
      </c>
      <c r="I175" s="47">
        <v>0</v>
      </c>
      <c r="J175" s="47">
        <v>0</v>
      </c>
      <c r="K175" s="50">
        <v>0</v>
      </c>
      <c r="L175" s="48">
        <v>0</v>
      </c>
      <c r="M175" s="49">
        <v>0</v>
      </c>
      <c r="N175" s="51">
        <v>1</v>
      </c>
      <c r="O175" s="52">
        <v>0</v>
      </c>
      <c r="P175" s="52">
        <v>0</v>
      </c>
      <c r="Q175" s="52">
        <v>144.15004012975785</v>
      </c>
      <c r="R175" s="49">
        <v>0</v>
      </c>
      <c r="S175" s="52">
        <v>136.99365515877699</v>
      </c>
      <c r="T175" s="52">
        <v>1.0223407101401267</v>
      </c>
      <c r="U175" s="52">
        <v>3.06702213042038</v>
      </c>
      <c r="V175" s="52">
        <v>27.858784351318452</v>
      </c>
      <c r="W175" s="53">
        <v>0.20335820895522386</v>
      </c>
      <c r="X175" s="53">
        <v>0.13500000000000001</v>
      </c>
      <c r="Y175" s="61">
        <f t="shared" si="14"/>
        <v>22.583506286995402</v>
      </c>
      <c r="Z175" s="61">
        <f t="shared" si="15"/>
        <v>0</v>
      </c>
      <c r="AA175" s="52">
        <f t="shared" si="16"/>
        <v>144.15004012975785</v>
      </c>
      <c r="AB175" s="52">
        <v>67.474486869248366</v>
      </c>
    </row>
    <row r="176" spans="1:28">
      <c r="A176" s="46" t="s">
        <v>331</v>
      </c>
      <c r="B176" s="46" t="s">
        <v>332</v>
      </c>
      <c r="C176" s="49">
        <v>5535.7193602312509</v>
      </c>
      <c r="D176" s="47">
        <v>9.180619577058339</v>
      </c>
      <c r="E176" s="47">
        <v>119.83877804262565</v>
      </c>
      <c r="F176" s="48">
        <f t="shared" si="12"/>
        <v>129.01939761968399</v>
      </c>
      <c r="G176" s="49">
        <v>0</v>
      </c>
      <c r="H176" s="47">
        <f t="shared" si="13"/>
        <v>129.01939761968399</v>
      </c>
      <c r="I176" s="47">
        <v>118.12124564959025</v>
      </c>
      <c r="J176" s="47">
        <v>13.024620647185214</v>
      </c>
      <c r="K176" s="50">
        <v>0</v>
      </c>
      <c r="L176" s="48">
        <v>0</v>
      </c>
      <c r="M176" s="49">
        <v>3703.4087756684057</v>
      </c>
      <c r="N176" s="51">
        <v>0.4461</v>
      </c>
      <c r="O176" s="52">
        <v>257.37427377777692</v>
      </c>
      <c r="P176" s="52">
        <v>32.714902724484055</v>
      </c>
      <c r="Q176" s="52">
        <v>5484.8476864946779</v>
      </c>
      <c r="R176" s="49">
        <v>276.79000000000002</v>
      </c>
      <c r="S176" s="52">
        <v>5485.3179632213423</v>
      </c>
      <c r="T176" s="52">
        <v>30.414636126668771</v>
      </c>
      <c r="U176" s="52">
        <v>23.513836333222915</v>
      </c>
      <c r="V176" s="52">
        <v>876.40157376762363</v>
      </c>
      <c r="W176" s="53">
        <v>0.15977224650308922</v>
      </c>
      <c r="X176" s="53">
        <v>0.13500000000000001</v>
      </c>
      <c r="Y176" s="61">
        <f t="shared" si="14"/>
        <v>794.44639749477301</v>
      </c>
      <c r="Z176" s="61">
        <f t="shared" si="15"/>
        <v>290.08917650226095</v>
      </c>
      <c r="AA176" s="52">
        <f t="shared" si="16"/>
        <v>2446.790552945276</v>
      </c>
      <c r="AB176" s="52">
        <v>592.73269692504266</v>
      </c>
    </row>
    <row r="177" spans="1:28">
      <c r="A177" s="46" t="s">
        <v>333</v>
      </c>
      <c r="B177" s="46" t="s">
        <v>334</v>
      </c>
      <c r="C177" s="49">
        <v>1158.2813543674592</v>
      </c>
      <c r="D177" s="47">
        <v>9.7122367463312038</v>
      </c>
      <c r="E177" s="47">
        <v>71.001562319231809</v>
      </c>
      <c r="F177" s="48">
        <f t="shared" si="12"/>
        <v>80.713799065563009</v>
      </c>
      <c r="G177" s="49">
        <v>0</v>
      </c>
      <c r="H177" s="47">
        <f t="shared" si="13"/>
        <v>80.713799065563009</v>
      </c>
      <c r="I177" s="47">
        <v>34.074615868970419</v>
      </c>
      <c r="J177" s="47">
        <v>1.5130642510073875</v>
      </c>
      <c r="K177" s="50">
        <v>0</v>
      </c>
      <c r="L177" s="48">
        <v>0</v>
      </c>
      <c r="M177" s="49">
        <v>91.703961699569376</v>
      </c>
      <c r="N177" s="51">
        <v>0.59189999999999998</v>
      </c>
      <c r="O177" s="52">
        <v>101.97848583647765</v>
      </c>
      <c r="P177" s="52">
        <v>31.692562014343928</v>
      </c>
      <c r="Q177" s="52">
        <v>1133.6531666601838</v>
      </c>
      <c r="R177" s="49">
        <v>57.91</v>
      </c>
      <c r="S177" s="52">
        <v>1158.2813543674595</v>
      </c>
      <c r="T177" s="52">
        <v>12.01250334414649</v>
      </c>
      <c r="U177" s="52">
        <v>13.801599586891712</v>
      </c>
      <c r="V177" s="52">
        <v>160.25190631446486</v>
      </c>
      <c r="W177" s="53">
        <v>0.13835317793057184</v>
      </c>
      <c r="X177" s="53">
        <v>0.13500000000000001</v>
      </c>
      <c r="Y177" s="61">
        <f t="shared" si="14"/>
        <v>182.18208577064524</v>
      </c>
      <c r="Z177" s="61">
        <f t="shared" si="15"/>
        <v>133.67104785082157</v>
      </c>
      <c r="AA177" s="52">
        <f t="shared" si="16"/>
        <v>671.00930934616281</v>
      </c>
      <c r="AB177" s="52">
        <v>309.36029888840238</v>
      </c>
    </row>
    <row r="178" spans="1:28">
      <c r="A178" s="46" t="s">
        <v>335</v>
      </c>
      <c r="B178" s="46" t="s">
        <v>336</v>
      </c>
      <c r="C178" s="49">
        <v>984.24829528030557</v>
      </c>
      <c r="D178" s="47">
        <v>0</v>
      </c>
      <c r="E178" s="47">
        <v>67.36202939113295</v>
      </c>
      <c r="F178" s="48">
        <f t="shared" si="12"/>
        <v>67.36202939113295</v>
      </c>
      <c r="G178" s="49">
        <v>0</v>
      </c>
      <c r="H178" s="47">
        <f t="shared" si="13"/>
        <v>67.36202939113295</v>
      </c>
      <c r="I178" s="47">
        <v>12.922386576171203</v>
      </c>
      <c r="J178" s="47">
        <v>3.8031074417212718</v>
      </c>
      <c r="K178" s="50">
        <v>0</v>
      </c>
      <c r="L178" s="48">
        <v>0</v>
      </c>
      <c r="M178" s="49">
        <v>16.766387646298078</v>
      </c>
      <c r="N178" s="51">
        <v>0.9073</v>
      </c>
      <c r="O178" s="52">
        <v>400.50197319739459</v>
      </c>
      <c r="P178" s="52">
        <v>119.86944826392985</v>
      </c>
      <c r="Q178" s="52">
        <v>977.21459119454153</v>
      </c>
      <c r="R178" s="49">
        <v>49.21</v>
      </c>
      <c r="S178" s="52">
        <v>984.24829528030557</v>
      </c>
      <c r="T178" s="52">
        <v>14.312769941961774</v>
      </c>
      <c r="U178" s="52">
        <v>12.26808852168152</v>
      </c>
      <c r="V178" s="52">
        <v>101.72290065894261</v>
      </c>
      <c r="W178" s="53">
        <v>0.10335085277437314</v>
      </c>
      <c r="X178" s="53">
        <v>0.10335085277437314</v>
      </c>
      <c r="Y178" s="61">
        <f t="shared" si="14"/>
        <v>128.30375912258592</v>
      </c>
      <c r="Z178" s="61">
        <f t="shared" si="15"/>
        <v>520.37142146132442</v>
      </c>
      <c r="AA178" s="52">
        <f t="shared" si="16"/>
        <v>886.62679859080754</v>
      </c>
      <c r="AB178" s="52">
        <v>285.84646255517947</v>
      </c>
    </row>
    <row r="179" spans="1:28">
      <c r="A179" s="46" t="s">
        <v>337</v>
      </c>
      <c r="B179" s="46" t="s">
        <v>338</v>
      </c>
      <c r="C179" s="49">
        <v>312.93849137389282</v>
      </c>
      <c r="D179" s="47">
        <v>0</v>
      </c>
      <c r="E179" s="47">
        <v>9.1090557273485295</v>
      </c>
      <c r="F179" s="48">
        <f t="shared" si="12"/>
        <v>9.1090557273485295</v>
      </c>
      <c r="G179" s="49">
        <v>0</v>
      </c>
      <c r="H179" s="47">
        <f t="shared" si="13"/>
        <v>9.1090557273485295</v>
      </c>
      <c r="I179" s="47">
        <v>9.548662232708784</v>
      </c>
      <c r="J179" s="47">
        <v>0.59295761188127349</v>
      </c>
      <c r="K179" s="50">
        <v>0</v>
      </c>
      <c r="L179" s="48">
        <v>0</v>
      </c>
      <c r="M179" s="49">
        <v>0</v>
      </c>
      <c r="N179" s="51">
        <v>0.72289999999999999</v>
      </c>
      <c r="O179" s="52">
        <v>45.749746778770671</v>
      </c>
      <c r="P179" s="52">
        <v>13.290429231821648</v>
      </c>
      <c r="Q179" s="52">
        <v>315.50456655634451</v>
      </c>
      <c r="R179" s="49">
        <v>15.65</v>
      </c>
      <c r="S179" s="52">
        <v>312.93849137389282</v>
      </c>
      <c r="T179" s="52">
        <v>2.0446814202802535</v>
      </c>
      <c r="U179" s="52">
        <v>5.3672887282356649</v>
      </c>
      <c r="V179" s="52">
        <v>49.583524441796143</v>
      </c>
      <c r="W179" s="53">
        <v>0.1584449526298595</v>
      </c>
      <c r="X179" s="53">
        <v>0.13500000000000001</v>
      </c>
      <c r="Y179" s="61">
        <f t="shared" si="14"/>
        <v>49.658666483991453</v>
      </c>
      <c r="Z179" s="61">
        <f t="shared" si="15"/>
        <v>59.040176010592319</v>
      </c>
      <c r="AA179" s="52">
        <f t="shared" si="16"/>
        <v>228.07825116358146</v>
      </c>
      <c r="AB179" s="52">
        <v>71.563849709808878</v>
      </c>
    </row>
    <row r="180" spans="1:28">
      <c r="A180" s="46" t="s">
        <v>339</v>
      </c>
      <c r="B180" s="46" t="s">
        <v>340</v>
      </c>
      <c r="C180" s="49">
        <v>713.00085806592699</v>
      </c>
      <c r="D180" s="47">
        <v>0</v>
      </c>
      <c r="E180" s="47">
        <v>31.048487366955651</v>
      </c>
      <c r="F180" s="48">
        <f t="shared" si="12"/>
        <v>31.048487366955651</v>
      </c>
      <c r="G180" s="49">
        <v>0</v>
      </c>
      <c r="H180" s="47">
        <f t="shared" si="13"/>
        <v>31.048487366955651</v>
      </c>
      <c r="I180" s="47">
        <v>9.9269282954606322</v>
      </c>
      <c r="J180" s="47">
        <v>0.76675553260509499</v>
      </c>
      <c r="K180" s="50">
        <v>0</v>
      </c>
      <c r="L180" s="48">
        <v>0</v>
      </c>
      <c r="M180" s="49">
        <v>32.438870732746217</v>
      </c>
      <c r="N180" s="51">
        <v>0.39369999999999999</v>
      </c>
      <c r="O180" s="52">
        <v>21.469154912942663</v>
      </c>
      <c r="P180" s="52">
        <v>0</v>
      </c>
      <c r="Q180" s="52">
        <v>706.19206893639398</v>
      </c>
      <c r="R180" s="49">
        <v>35.65</v>
      </c>
      <c r="S180" s="52">
        <v>714.52414572403609</v>
      </c>
      <c r="T180" s="52">
        <v>8.6898960361910778</v>
      </c>
      <c r="U180" s="52">
        <v>7.6675553260509508</v>
      </c>
      <c r="V180" s="52">
        <v>75.39762737283435</v>
      </c>
      <c r="W180" s="53">
        <v>0.10552145483681732</v>
      </c>
      <c r="X180" s="53">
        <v>0.10552145483681732</v>
      </c>
      <c r="Y180" s="61">
        <f t="shared" si="14"/>
        <v>91.755078735076381</v>
      </c>
      <c r="Z180" s="61">
        <f t="shared" si="15"/>
        <v>21.469154912942663</v>
      </c>
      <c r="AA180" s="52">
        <f t="shared" si="16"/>
        <v>278.0278175402583</v>
      </c>
      <c r="AB180" s="52">
        <v>229.90397889631168</v>
      </c>
    </row>
    <row r="181" spans="1:28">
      <c r="A181" s="46" t="s">
        <v>341</v>
      </c>
      <c r="B181" s="46" t="s">
        <v>342</v>
      </c>
      <c r="C181" s="49">
        <v>1144.8784676575224</v>
      </c>
      <c r="D181" s="47">
        <v>5.1219269578020343</v>
      </c>
      <c r="E181" s="47">
        <v>63.088645222747225</v>
      </c>
      <c r="F181" s="48">
        <f t="shared" si="12"/>
        <v>68.210572180549264</v>
      </c>
      <c r="G181" s="49">
        <v>0</v>
      </c>
      <c r="H181" s="47">
        <f t="shared" si="13"/>
        <v>68.210572180549264</v>
      </c>
      <c r="I181" s="47">
        <v>37.581244504751055</v>
      </c>
      <c r="J181" s="47">
        <v>1.3085961089793623</v>
      </c>
      <c r="K181" s="50">
        <v>0</v>
      </c>
      <c r="L181" s="48">
        <v>0</v>
      </c>
      <c r="M181" s="49">
        <v>57.578228795091938</v>
      </c>
      <c r="N181" s="51">
        <v>0.70389999999999997</v>
      </c>
      <c r="O181" s="52">
        <v>140.82743282180246</v>
      </c>
      <c r="P181" s="52">
        <v>44.982991246165575</v>
      </c>
      <c r="Q181" s="52">
        <v>1142.7519989804309</v>
      </c>
      <c r="R181" s="49">
        <v>57.24</v>
      </c>
      <c r="S181" s="52">
        <v>1144.8886910646236</v>
      </c>
      <c r="T181" s="52">
        <v>12.26808852168152</v>
      </c>
      <c r="U181" s="52">
        <v>6.1340442608407599</v>
      </c>
      <c r="V181" s="52">
        <v>118.33593719871966</v>
      </c>
      <c r="W181" s="53">
        <v>0.10336021145311511</v>
      </c>
      <c r="X181" s="53">
        <v>0.10336021145311511</v>
      </c>
      <c r="Y181" s="61">
        <f t="shared" si="14"/>
        <v>136.73806998124195</v>
      </c>
      <c r="Z181" s="61">
        <f t="shared" si="15"/>
        <v>185.81042406796803</v>
      </c>
      <c r="AA181" s="52">
        <f t="shared" si="16"/>
        <v>804.38313208232535</v>
      </c>
      <c r="AB181" s="52">
        <v>294.84306080441252</v>
      </c>
    </row>
    <row r="182" spans="1:28">
      <c r="A182" s="46" t="s">
        <v>343</v>
      </c>
      <c r="B182" s="46" t="s">
        <v>344</v>
      </c>
      <c r="C182" s="49">
        <v>568.4725518734175</v>
      </c>
      <c r="D182" s="47">
        <v>5.5922036844664929</v>
      </c>
      <c r="E182" s="47">
        <v>26.652422313353103</v>
      </c>
      <c r="F182" s="48">
        <f t="shared" si="12"/>
        <v>32.244625997819597</v>
      </c>
      <c r="G182" s="49">
        <v>0</v>
      </c>
      <c r="H182" s="47">
        <f t="shared" si="13"/>
        <v>32.244625997819597</v>
      </c>
      <c r="I182" s="47">
        <v>20.528601459613743</v>
      </c>
      <c r="J182" s="47">
        <v>2.2184793410040751</v>
      </c>
      <c r="K182" s="50">
        <v>0</v>
      </c>
      <c r="L182" s="48">
        <v>0</v>
      </c>
      <c r="M182" s="49">
        <v>16.050749149199987</v>
      </c>
      <c r="N182" s="51">
        <v>0.73089999999999999</v>
      </c>
      <c r="O182" s="52">
        <v>69.263583111993583</v>
      </c>
      <c r="P182" s="52">
        <v>21.724740090477692</v>
      </c>
      <c r="Q182" s="52">
        <v>562.30783739127253</v>
      </c>
      <c r="R182" s="49">
        <v>0</v>
      </c>
      <c r="S182" s="52">
        <v>568.47255187341739</v>
      </c>
      <c r="T182" s="52">
        <v>6.1340442608407599</v>
      </c>
      <c r="U182" s="52">
        <v>4.3449480180955389</v>
      </c>
      <c r="V182" s="52">
        <v>77.186723615579567</v>
      </c>
      <c r="W182" s="53">
        <v>0.13577915655066991</v>
      </c>
      <c r="X182" s="53">
        <v>0.13500000000000001</v>
      </c>
      <c r="Y182" s="61">
        <f t="shared" si="14"/>
        <v>87.22278678184766</v>
      </c>
      <c r="Z182" s="61">
        <f t="shared" si="15"/>
        <v>90.988323202471278</v>
      </c>
      <c r="AA182" s="52">
        <f t="shared" si="16"/>
        <v>410.99079834928108</v>
      </c>
      <c r="AB182" s="52">
        <v>160.5074914919999</v>
      </c>
    </row>
    <row r="183" spans="1:28">
      <c r="A183" s="46" t="s">
        <v>345</v>
      </c>
      <c r="B183" s="46" t="s">
        <v>346</v>
      </c>
      <c r="C183" s="49">
        <v>1072.1491495381533</v>
      </c>
      <c r="D183" s="47">
        <v>0</v>
      </c>
      <c r="E183" s="47">
        <v>71.390051789085049</v>
      </c>
      <c r="F183" s="48">
        <f t="shared" si="12"/>
        <v>71.390051789085049</v>
      </c>
      <c r="G183" s="49">
        <v>0</v>
      </c>
      <c r="H183" s="47">
        <f t="shared" si="13"/>
        <v>71.390051789085049</v>
      </c>
      <c r="I183" s="47">
        <v>15.130642510073876</v>
      </c>
      <c r="J183" s="47">
        <v>0.30670221304203799</v>
      </c>
      <c r="K183" s="50">
        <v>6.338512402868786</v>
      </c>
      <c r="L183" s="48">
        <v>0</v>
      </c>
      <c r="M183" s="49">
        <v>35.843265297512843</v>
      </c>
      <c r="N183" s="51">
        <v>0.64239999999999997</v>
      </c>
      <c r="O183" s="52">
        <v>48.050013376585952</v>
      </c>
      <c r="P183" s="52">
        <v>6.1340442608407599</v>
      </c>
      <c r="Q183" s="52">
        <v>1048.7988877185533</v>
      </c>
      <c r="R183" s="49">
        <v>53.61</v>
      </c>
      <c r="S183" s="52">
        <v>1072.1491495381538</v>
      </c>
      <c r="T183" s="52">
        <v>11.245747811541394</v>
      </c>
      <c r="U183" s="52">
        <v>33.992828612159215</v>
      </c>
      <c r="V183" s="52">
        <v>235.90511886483424</v>
      </c>
      <c r="W183" s="53">
        <v>0.220030131970402</v>
      </c>
      <c r="X183" s="53">
        <v>0.13500000000000001</v>
      </c>
      <c r="Y183" s="61">
        <f t="shared" si="14"/>
        <v>189.97871161135137</v>
      </c>
      <c r="Z183" s="61">
        <f t="shared" si="15"/>
        <v>54.184057637426712</v>
      </c>
      <c r="AA183" s="52">
        <f t="shared" si="16"/>
        <v>673.74840547039855</v>
      </c>
      <c r="AB183" s="52">
        <v>284.98769635866171</v>
      </c>
    </row>
    <row r="184" spans="1:28">
      <c r="A184" s="46" t="s">
        <v>347</v>
      </c>
      <c r="B184" s="46" t="s">
        <v>348</v>
      </c>
      <c r="C184" s="49">
        <v>557.82998508085882</v>
      </c>
      <c r="D184" s="47">
        <v>0</v>
      </c>
      <c r="E184" s="47">
        <v>39.482798225611688</v>
      </c>
      <c r="F184" s="48">
        <f t="shared" si="12"/>
        <v>39.482798225611688</v>
      </c>
      <c r="G184" s="49">
        <v>0</v>
      </c>
      <c r="H184" s="47">
        <f t="shared" si="13"/>
        <v>39.482798225611688</v>
      </c>
      <c r="I184" s="47">
        <v>12.227194893275916</v>
      </c>
      <c r="J184" s="47">
        <v>0</v>
      </c>
      <c r="K184" s="50">
        <v>2.0446814202802535</v>
      </c>
      <c r="L184" s="48">
        <v>0</v>
      </c>
      <c r="M184" s="49">
        <v>6.2362783318547734</v>
      </c>
      <c r="N184" s="51">
        <v>0.66849999999999998</v>
      </c>
      <c r="O184" s="52">
        <v>70.54150899966875</v>
      </c>
      <c r="P184" s="52">
        <v>16.357451362242028</v>
      </c>
      <c r="Q184" s="52">
        <v>548.12797174162893</v>
      </c>
      <c r="R184" s="49">
        <v>27.89</v>
      </c>
      <c r="S184" s="52">
        <v>558.26959158621889</v>
      </c>
      <c r="T184" s="52">
        <v>0</v>
      </c>
      <c r="U184" s="52">
        <v>5.1117035507006339</v>
      </c>
      <c r="V184" s="52">
        <v>86.898960361910767</v>
      </c>
      <c r="W184" s="53">
        <v>0.1556576995623272</v>
      </c>
      <c r="X184" s="53">
        <v>0.13500000000000001</v>
      </c>
      <c r="Y184" s="61">
        <f t="shared" si="14"/>
        <v>80.47809841484019</v>
      </c>
      <c r="Z184" s="61">
        <f t="shared" si="15"/>
        <v>86.898960361910781</v>
      </c>
      <c r="AA184" s="52">
        <f t="shared" si="16"/>
        <v>366.42354910927895</v>
      </c>
      <c r="AB184" s="52">
        <v>150.0796162485706</v>
      </c>
    </row>
    <row r="185" spans="1:28">
      <c r="A185" s="46" t="s">
        <v>349</v>
      </c>
      <c r="B185" s="46" t="s">
        <v>350</v>
      </c>
      <c r="C185" s="49">
        <v>558.65808105607221</v>
      </c>
      <c r="D185" s="47">
        <v>2.1264686770914638</v>
      </c>
      <c r="E185" s="47">
        <v>42.365799028206851</v>
      </c>
      <c r="F185" s="48">
        <f t="shared" si="12"/>
        <v>44.492267705298318</v>
      </c>
      <c r="G185" s="49">
        <v>0</v>
      </c>
      <c r="H185" s="47">
        <f t="shared" si="13"/>
        <v>44.492267705298318</v>
      </c>
      <c r="I185" s="47">
        <v>9.5691090469115849</v>
      </c>
      <c r="J185" s="47">
        <v>0</v>
      </c>
      <c r="K185" s="50">
        <v>0</v>
      </c>
      <c r="L185" s="48">
        <v>0</v>
      </c>
      <c r="M185" s="49">
        <v>27.071582004510553</v>
      </c>
      <c r="N185" s="51">
        <v>0.70199999999999996</v>
      </c>
      <c r="O185" s="52">
        <v>91.755078735076381</v>
      </c>
      <c r="P185" s="52">
        <v>26.580858463643295</v>
      </c>
      <c r="Q185" s="52">
        <v>571.83605280977849</v>
      </c>
      <c r="R185" s="49">
        <v>0</v>
      </c>
      <c r="S185" s="52">
        <v>559.39416636737326</v>
      </c>
      <c r="T185" s="52">
        <v>17.890962427452219</v>
      </c>
      <c r="U185" s="52">
        <v>8.9454812137261097</v>
      </c>
      <c r="V185" s="52">
        <v>75.39762737283435</v>
      </c>
      <c r="W185" s="53">
        <v>0.13478443628122885</v>
      </c>
      <c r="X185" s="53">
        <v>0.13478443628122885</v>
      </c>
      <c r="Y185" s="61">
        <f t="shared" si="14"/>
        <v>102.23407101401267</v>
      </c>
      <c r="Z185" s="61">
        <f t="shared" si="15"/>
        <v>118.33593719871968</v>
      </c>
      <c r="AA185" s="52">
        <f t="shared" si="16"/>
        <v>401.42890907246448</v>
      </c>
      <c r="AB185" s="52">
        <v>156.00919236738332</v>
      </c>
    </row>
    <row r="186" spans="1:28">
      <c r="A186" s="46" t="s">
        <v>351</v>
      </c>
      <c r="B186" s="46" t="s">
        <v>352</v>
      </c>
      <c r="C186" s="49">
        <v>336.65679584914375</v>
      </c>
      <c r="D186" s="47">
        <v>2.5149581469447115</v>
      </c>
      <c r="E186" s="47">
        <v>10.008715552271839</v>
      </c>
      <c r="F186" s="48">
        <f t="shared" si="12"/>
        <v>12.523673699216552</v>
      </c>
      <c r="G186" s="49">
        <v>0</v>
      </c>
      <c r="H186" s="47">
        <f t="shared" si="13"/>
        <v>12.523673699216552</v>
      </c>
      <c r="I186" s="47">
        <v>9.3135238693765547</v>
      </c>
      <c r="J186" s="47">
        <v>2.0957984557872598</v>
      </c>
      <c r="K186" s="50">
        <v>0</v>
      </c>
      <c r="L186" s="48">
        <v>0</v>
      </c>
      <c r="M186" s="49">
        <v>0</v>
      </c>
      <c r="N186" s="51">
        <v>0.45889999999999997</v>
      </c>
      <c r="O186" s="52">
        <v>21.46915491294266</v>
      </c>
      <c r="P186" s="52">
        <v>0</v>
      </c>
      <c r="Q186" s="52">
        <v>339.67270094405711</v>
      </c>
      <c r="R186" s="49">
        <v>16.829999999999998</v>
      </c>
      <c r="S186" s="52">
        <v>336.65679584914375</v>
      </c>
      <c r="T186" s="52">
        <v>0</v>
      </c>
      <c r="U186" s="52">
        <v>3.06702213042038</v>
      </c>
      <c r="V186" s="52">
        <v>48.305598554120991</v>
      </c>
      <c r="W186" s="53">
        <v>0.14348618281202552</v>
      </c>
      <c r="X186" s="53">
        <v>0.13500000000000001</v>
      </c>
      <c r="Y186" s="61">
        <f t="shared" si="14"/>
        <v>48.515689570054789</v>
      </c>
      <c r="Z186" s="61">
        <f t="shared" si="15"/>
        <v>21.46915491294266</v>
      </c>
      <c r="AA186" s="52">
        <f t="shared" si="16"/>
        <v>155.87580246322781</v>
      </c>
      <c r="AB186" s="52">
        <v>94.188249625209878</v>
      </c>
    </row>
    <row r="187" spans="1:28">
      <c r="A187" s="46" t="s">
        <v>353</v>
      </c>
      <c r="B187" s="46" t="s">
        <v>354</v>
      </c>
      <c r="C187" s="49">
        <v>358.34064231121579</v>
      </c>
      <c r="D187" s="47">
        <v>7.4017467414145175</v>
      </c>
      <c r="E187" s="47">
        <v>21.111335664393614</v>
      </c>
      <c r="F187" s="48">
        <f t="shared" si="12"/>
        <v>28.513082405808131</v>
      </c>
      <c r="G187" s="49">
        <v>0</v>
      </c>
      <c r="H187" s="47">
        <f t="shared" si="13"/>
        <v>28.513082405808131</v>
      </c>
      <c r="I187" s="47">
        <v>8.1787256811210138</v>
      </c>
      <c r="J187" s="47">
        <v>0</v>
      </c>
      <c r="K187" s="50">
        <v>0</v>
      </c>
      <c r="L187" s="48">
        <v>0</v>
      </c>
      <c r="M187" s="49">
        <v>0</v>
      </c>
      <c r="N187" s="51">
        <v>0.41570000000000001</v>
      </c>
      <c r="O187" s="52">
        <v>5.3672887282356658</v>
      </c>
      <c r="P187" s="52">
        <v>4.0893628405605069</v>
      </c>
      <c r="Q187" s="52">
        <v>362.75715417902114</v>
      </c>
      <c r="R187" s="49">
        <v>17.920000000000002</v>
      </c>
      <c r="S187" s="52">
        <v>358.89270629469149</v>
      </c>
      <c r="T187" s="52">
        <v>0.25558517753503168</v>
      </c>
      <c r="U187" s="52">
        <v>6.3896294383757919</v>
      </c>
      <c r="V187" s="52">
        <v>48.305598554120991</v>
      </c>
      <c r="W187" s="53">
        <v>0.1345962113659023</v>
      </c>
      <c r="X187" s="53">
        <v>0.1345962113659023</v>
      </c>
      <c r="Y187" s="61">
        <f t="shared" si="14"/>
        <v>54.950813170031815</v>
      </c>
      <c r="Z187" s="61">
        <f t="shared" si="15"/>
        <v>9.4566515687961719</v>
      </c>
      <c r="AA187" s="52">
        <f t="shared" si="16"/>
        <v>150.7981489922191</v>
      </c>
      <c r="AB187" s="52">
        <v>99.371517025620321</v>
      </c>
    </row>
    <row r="188" spans="1:28">
      <c r="A188" s="46" t="s">
        <v>355</v>
      </c>
      <c r="B188" s="46" t="s">
        <v>356</v>
      </c>
      <c r="C188" s="49">
        <v>70.599999999999994</v>
      </c>
      <c r="D188" s="47">
        <v>0</v>
      </c>
      <c r="E188" s="47">
        <v>0</v>
      </c>
      <c r="F188" s="48">
        <f t="shared" si="12"/>
        <v>0</v>
      </c>
      <c r="G188" s="49">
        <v>0</v>
      </c>
      <c r="H188" s="47">
        <f t="shared" si="13"/>
        <v>0</v>
      </c>
      <c r="I188" s="47">
        <v>3</v>
      </c>
      <c r="J188" s="47">
        <v>1</v>
      </c>
      <c r="K188" s="50">
        <v>0</v>
      </c>
      <c r="L188" s="48">
        <v>0</v>
      </c>
      <c r="M188" s="49">
        <v>0</v>
      </c>
      <c r="N188" s="51">
        <v>0.70589999999999997</v>
      </c>
      <c r="O188" s="52">
        <v>0</v>
      </c>
      <c r="P188" s="52">
        <v>0</v>
      </c>
      <c r="Q188" s="52">
        <v>66.34</v>
      </c>
      <c r="R188" s="49">
        <v>0</v>
      </c>
      <c r="S188" s="52">
        <v>70.599999999999994</v>
      </c>
      <c r="T188" s="52">
        <v>0</v>
      </c>
      <c r="U188" s="52">
        <v>0</v>
      </c>
      <c r="V188" s="52">
        <v>8.25</v>
      </c>
      <c r="W188" s="53">
        <v>0.11685552407932012</v>
      </c>
      <c r="X188" s="53">
        <v>0.11685552407932012</v>
      </c>
      <c r="Y188" s="61">
        <f t="shared" si="14"/>
        <v>8.25</v>
      </c>
      <c r="Z188" s="61">
        <f t="shared" si="15"/>
        <v>0</v>
      </c>
      <c r="AA188" s="52">
        <f t="shared" si="16"/>
        <v>46.829405999999999</v>
      </c>
      <c r="AB188" s="52">
        <v>16.600000000000001</v>
      </c>
    </row>
    <row r="189" spans="1:28">
      <c r="A189" s="46" t="s">
        <v>357</v>
      </c>
      <c r="B189" s="46" t="s">
        <v>358</v>
      </c>
      <c r="C189" s="49">
        <v>1136.2908056923452</v>
      </c>
      <c r="D189" s="47">
        <v>39.523691854017294</v>
      </c>
      <c r="E189" s="47">
        <v>99.964474637501596</v>
      </c>
      <c r="F189" s="48">
        <f t="shared" si="12"/>
        <v>139.48816649151888</v>
      </c>
      <c r="G189" s="49">
        <v>0</v>
      </c>
      <c r="H189" s="47">
        <f t="shared" si="13"/>
        <v>139.48816649151888</v>
      </c>
      <c r="I189" s="47">
        <v>13.392663302835659</v>
      </c>
      <c r="J189" s="47">
        <v>0.17379792072382155</v>
      </c>
      <c r="K189" s="50">
        <v>0</v>
      </c>
      <c r="L189" s="48">
        <v>0</v>
      </c>
      <c r="M189" s="49">
        <v>42.744065090958699</v>
      </c>
      <c r="N189" s="51">
        <v>0.60260000000000002</v>
      </c>
      <c r="O189" s="52">
        <v>0</v>
      </c>
      <c r="P189" s="52">
        <v>0</v>
      </c>
      <c r="Q189" s="52">
        <v>1140.329051497399</v>
      </c>
      <c r="R189" s="49">
        <v>56.81</v>
      </c>
      <c r="S189" s="52">
        <v>1136.3010290994466</v>
      </c>
      <c r="T189" s="52">
        <v>5.6228739057706969</v>
      </c>
      <c r="U189" s="52">
        <v>16.357451362242028</v>
      </c>
      <c r="V189" s="52">
        <v>171.49765412600627</v>
      </c>
      <c r="W189" s="53">
        <v>0.15092625082098485</v>
      </c>
      <c r="X189" s="53">
        <v>0.13500000000000001</v>
      </c>
      <c r="Y189" s="61">
        <f t="shared" si="14"/>
        <v>175.38096419643804</v>
      </c>
      <c r="Z189" s="61">
        <f t="shared" si="15"/>
        <v>0</v>
      </c>
      <c r="AA189" s="52">
        <f t="shared" si="16"/>
        <v>687.16228643233262</v>
      </c>
      <c r="AB189" s="52">
        <v>290.75369796385201</v>
      </c>
    </row>
    <row r="190" spans="1:28">
      <c r="A190" s="46" t="s">
        <v>359</v>
      </c>
      <c r="B190" s="46" t="s">
        <v>360</v>
      </c>
      <c r="C190" s="49">
        <v>252.67150651113232</v>
      </c>
      <c r="D190" s="47">
        <v>0</v>
      </c>
      <c r="E190" s="47">
        <v>5.7864484193931176</v>
      </c>
      <c r="F190" s="48">
        <f t="shared" si="12"/>
        <v>5.7864484193931176</v>
      </c>
      <c r="G190" s="49">
        <v>0</v>
      </c>
      <c r="H190" s="47">
        <f t="shared" si="13"/>
        <v>5.7864484193931176</v>
      </c>
      <c r="I190" s="47">
        <v>5.3775121353370663</v>
      </c>
      <c r="J190" s="47">
        <v>0.23513836333222915</v>
      </c>
      <c r="K190" s="50">
        <v>0</v>
      </c>
      <c r="L190" s="48">
        <v>0</v>
      </c>
      <c r="M190" s="49">
        <v>35.372988570848385</v>
      </c>
      <c r="N190" s="51">
        <v>0.52569999999999995</v>
      </c>
      <c r="O190" s="52">
        <v>0</v>
      </c>
      <c r="P190" s="52">
        <v>0</v>
      </c>
      <c r="Q190" s="52">
        <v>251.77184668620902</v>
      </c>
      <c r="R190" s="49">
        <v>12.63</v>
      </c>
      <c r="S190" s="52">
        <v>252.67150651113232</v>
      </c>
      <c r="T190" s="52">
        <v>0</v>
      </c>
      <c r="U190" s="52">
        <v>2.8114369528853485</v>
      </c>
      <c r="V190" s="52">
        <v>42.171554293280231</v>
      </c>
      <c r="W190" s="53">
        <v>0.16690269067367997</v>
      </c>
      <c r="X190" s="53">
        <v>0.13500000000000001</v>
      </c>
      <c r="Y190" s="61">
        <f t="shared" si="14"/>
        <v>36.922090331888214</v>
      </c>
      <c r="Z190" s="61">
        <f t="shared" si="15"/>
        <v>0</v>
      </c>
      <c r="AA190" s="52">
        <f t="shared" si="16"/>
        <v>132.35645980294007</v>
      </c>
      <c r="AB190" s="52">
        <v>59.500229330155378</v>
      </c>
    </row>
    <row r="191" spans="1:28">
      <c r="A191" s="46" t="s">
        <v>361</v>
      </c>
      <c r="B191" s="46" t="s">
        <v>362</v>
      </c>
      <c r="C191" s="49">
        <v>275.47992775435858</v>
      </c>
      <c r="D191" s="47">
        <v>5.8375654549001235</v>
      </c>
      <c r="E191" s="47">
        <v>21.131782478596421</v>
      </c>
      <c r="F191" s="48">
        <f t="shared" si="12"/>
        <v>26.969347933496543</v>
      </c>
      <c r="G191" s="49">
        <v>0</v>
      </c>
      <c r="H191" s="47">
        <f t="shared" si="13"/>
        <v>26.969347933496543</v>
      </c>
      <c r="I191" s="47">
        <v>2.6478624392629282</v>
      </c>
      <c r="J191" s="47">
        <v>0</v>
      </c>
      <c r="K191" s="50">
        <v>0</v>
      </c>
      <c r="L191" s="48">
        <v>0</v>
      </c>
      <c r="M191" s="49">
        <v>0</v>
      </c>
      <c r="N191" s="51">
        <v>0.48359999999999997</v>
      </c>
      <c r="O191" s="52">
        <v>0</v>
      </c>
      <c r="P191" s="52">
        <v>0</v>
      </c>
      <c r="Q191" s="52">
        <v>272.49469288074943</v>
      </c>
      <c r="R191" s="49">
        <v>0</v>
      </c>
      <c r="S191" s="52">
        <v>275.47992775435853</v>
      </c>
      <c r="T191" s="52">
        <v>0</v>
      </c>
      <c r="U191" s="52">
        <v>5.6228739057706969</v>
      </c>
      <c r="V191" s="52">
        <v>49.072354086726079</v>
      </c>
      <c r="W191" s="53">
        <v>0.17813404586951681</v>
      </c>
      <c r="X191" s="53">
        <v>0.13500000000000001</v>
      </c>
      <c r="Y191" s="61">
        <f t="shared" si="14"/>
        <v>42.812664152609102</v>
      </c>
      <c r="Z191" s="61">
        <f t="shared" si="15"/>
        <v>0</v>
      </c>
      <c r="AA191" s="52">
        <f t="shared" si="16"/>
        <v>131.77843347713042</v>
      </c>
      <c r="AB191" s="52">
        <v>86.081087793798673</v>
      </c>
    </row>
    <row r="192" spans="1:28">
      <c r="A192" s="46" t="s">
        <v>363</v>
      </c>
      <c r="B192" s="46" t="s">
        <v>364</v>
      </c>
      <c r="C192" s="49">
        <v>3436.8743291277733</v>
      </c>
      <c r="D192" s="47">
        <v>6.9212466076486576</v>
      </c>
      <c r="E192" s="47">
        <v>239.92291785568494</v>
      </c>
      <c r="F192" s="48">
        <f t="shared" si="12"/>
        <v>246.84416446333361</v>
      </c>
      <c r="G192" s="49">
        <v>0</v>
      </c>
      <c r="H192" s="47">
        <f t="shared" si="13"/>
        <v>246.84416446333361</v>
      </c>
      <c r="I192" s="47">
        <v>155.31400068448804</v>
      </c>
      <c r="J192" s="47">
        <v>3.2408200511442016</v>
      </c>
      <c r="K192" s="50">
        <v>16.766387646298078</v>
      </c>
      <c r="L192" s="48">
        <v>0</v>
      </c>
      <c r="M192" s="49">
        <v>0</v>
      </c>
      <c r="N192" s="51">
        <v>0.23069999999999999</v>
      </c>
      <c r="O192" s="52">
        <v>108.36811527485344</v>
      </c>
      <c r="P192" s="52">
        <v>46.772087488910799</v>
      </c>
      <c r="Q192" s="52">
        <v>3288.4611282367314</v>
      </c>
      <c r="R192" s="49">
        <v>171.84</v>
      </c>
      <c r="S192" s="52">
        <v>3471.2760940239891</v>
      </c>
      <c r="T192" s="52">
        <v>31.692562014343928</v>
      </c>
      <c r="U192" s="52">
        <v>52.139376217146463</v>
      </c>
      <c r="V192" s="52">
        <v>407.65835816837551</v>
      </c>
      <c r="W192" s="53">
        <v>0.11743760712960399</v>
      </c>
      <c r="X192" s="53">
        <v>0.11743760712960399</v>
      </c>
      <c r="Y192" s="61">
        <f t="shared" si="14"/>
        <v>491.49029639986588</v>
      </c>
      <c r="Z192" s="61">
        <f t="shared" si="15"/>
        <v>155.14020276376425</v>
      </c>
      <c r="AA192" s="52">
        <f t="shared" si="16"/>
        <v>758.64798228421387</v>
      </c>
      <c r="AB192" s="52">
        <v>1048.3286109918888</v>
      </c>
    </row>
    <row r="193" spans="1:28">
      <c r="A193" s="46" t="s">
        <v>365</v>
      </c>
      <c r="B193" s="46" t="s">
        <v>366</v>
      </c>
      <c r="C193" s="49">
        <v>23765.863765086659</v>
      </c>
      <c r="D193" s="47">
        <v>317.00740740025049</v>
      </c>
      <c r="E193" s="47">
        <v>1335.8619357187995</v>
      </c>
      <c r="F193" s="48">
        <f t="shared" si="12"/>
        <v>1652.86934311905</v>
      </c>
      <c r="G193" s="49">
        <v>0</v>
      </c>
      <c r="H193" s="47">
        <f t="shared" si="13"/>
        <v>1652.86934311905</v>
      </c>
      <c r="I193" s="47">
        <v>725.83123397818576</v>
      </c>
      <c r="J193" s="47">
        <v>36.385105873887113</v>
      </c>
      <c r="K193" s="50">
        <v>73.608531130089119</v>
      </c>
      <c r="L193" s="48">
        <v>0</v>
      </c>
      <c r="M193" s="49">
        <v>310.42353322694811</v>
      </c>
      <c r="N193" s="51">
        <v>0.36080000000000001</v>
      </c>
      <c r="O193" s="52">
        <v>1385.5272474174067</v>
      </c>
      <c r="P193" s="52">
        <v>513.21503649034366</v>
      </c>
      <c r="Q193" s="52">
        <v>23332.176612438117</v>
      </c>
      <c r="R193" s="49">
        <v>1188.29</v>
      </c>
      <c r="S193" s="52">
        <v>23802.67825405881</v>
      </c>
      <c r="T193" s="52">
        <v>134.69338856096169</v>
      </c>
      <c r="U193" s="52">
        <v>283.69954706388518</v>
      </c>
      <c r="V193" s="52">
        <v>2675.2100532591767</v>
      </c>
      <c r="W193" s="53">
        <v>0.11239113618666011</v>
      </c>
      <c r="X193" s="53">
        <v>0.11239113618666011</v>
      </c>
      <c r="Y193" s="61">
        <f t="shared" si="14"/>
        <v>3093.6029888840235</v>
      </c>
      <c r="Z193" s="61">
        <f t="shared" si="15"/>
        <v>1898.7422839077503</v>
      </c>
      <c r="AA193" s="52">
        <f t="shared" si="16"/>
        <v>8418.2493217676729</v>
      </c>
      <c r="AB193" s="52">
        <v>7078.2474705048771</v>
      </c>
    </row>
    <row r="194" spans="1:28">
      <c r="A194" s="46" t="s">
        <v>367</v>
      </c>
      <c r="B194" s="46" t="s">
        <v>368</v>
      </c>
      <c r="C194" s="49">
        <v>29145.798847906761</v>
      </c>
      <c r="D194" s="47">
        <v>326.46405896904668</v>
      </c>
      <c r="E194" s="47">
        <v>1612.0677253773574</v>
      </c>
      <c r="F194" s="48">
        <f t="shared" si="12"/>
        <v>1938.531784346404</v>
      </c>
      <c r="G194" s="49">
        <v>0</v>
      </c>
      <c r="H194" s="47">
        <f t="shared" si="13"/>
        <v>1938.531784346404</v>
      </c>
      <c r="I194" s="47">
        <v>334.65300805726906</v>
      </c>
      <c r="J194" s="47">
        <v>16.37789817644483</v>
      </c>
      <c r="K194" s="50">
        <v>334.8676996063985</v>
      </c>
      <c r="L194" s="48">
        <v>22.327921109460366</v>
      </c>
      <c r="M194" s="49">
        <v>34.943605472589532</v>
      </c>
      <c r="N194" s="51">
        <v>0.57699999999999996</v>
      </c>
      <c r="O194" s="52">
        <v>3227.5296219123802</v>
      </c>
      <c r="P194" s="52">
        <v>709.50445283724798</v>
      </c>
      <c r="Q194" s="52">
        <v>28863.929290714022</v>
      </c>
      <c r="R194" s="49">
        <v>1457.29</v>
      </c>
      <c r="S194" s="52">
        <v>29379.045880925227</v>
      </c>
      <c r="T194" s="52">
        <v>233.60485226701897</v>
      </c>
      <c r="U194" s="52">
        <v>374.17669991128639</v>
      </c>
      <c r="V194" s="52">
        <v>4109.5540695857744</v>
      </c>
      <c r="W194" s="53">
        <v>0.13988044697714169</v>
      </c>
      <c r="X194" s="53">
        <v>0.13500000000000001</v>
      </c>
      <c r="Y194" s="61">
        <f t="shared" si="14"/>
        <v>4573.9527461032112</v>
      </c>
      <c r="Z194" s="61">
        <f t="shared" si="15"/>
        <v>3937.0340747496284</v>
      </c>
      <c r="AA194" s="52">
        <f t="shared" si="16"/>
        <v>16654.487200741991</v>
      </c>
      <c r="AB194" s="52">
        <v>9107.0110459282496</v>
      </c>
    </row>
    <row r="195" spans="1:28">
      <c r="A195" s="46" t="s">
        <v>369</v>
      </c>
      <c r="B195" s="46" t="s">
        <v>370</v>
      </c>
      <c r="C195" s="49">
        <v>186.78164774260114</v>
      </c>
      <c r="D195" s="47">
        <v>0</v>
      </c>
      <c r="E195" s="47">
        <v>0</v>
      </c>
      <c r="F195" s="48">
        <f t="shared" si="12"/>
        <v>0</v>
      </c>
      <c r="G195" s="49">
        <v>0</v>
      </c>
      <c r="H195" s="47">
        <f t="shared" si="13"/>
        <v>0</v>
      </c>
      <c r="I195" s="47">
        <v>0</v>
      </c>
      <c r="J195" s="47">
        <v>0</v>
      </c>
      <c r="K195" s="50">
        <v>0</v>
      </c>
      <c r="L195" s="48">
        <v>0</v>
      </c>
      <c r="M195" s="49">
        <v>0</v>
      </c>
      <c r="N195" s="51">
        <v>0.3034</v>
      </c>
      <c r="O195" s="52">
        <v>0</v>
      </c>
      <c r="P195" s="52">
        <v>0</v>
      </c>
      <c r="Q195" s="52">
        <v>179.09364560234741</v>
      </c>
      <c r="R195" s="49">
        <v>9.34</v>
      </c>
      <c r="S195" s="52">
        <v>187.80398845274127</v>
      </c>
      <c r="T195" s="52">
        <v>0</v>
      </c>
      <c r="U195" s="52">
        <v>0</v>
      </c>
      <c r="V195" s="52">
        <v>25.302932575968136</v>
      </c>
      <c r="W195" s="53">
        <v>0.1347305389221557</v>
      </c>
      <c r="X195" s="53">
        <v>0.1347305389221557</v>
      </c>
      <c r="Y195" s="61">
        <f t="shared" si="14"/>
        <v>25.302932575968136</v>
      </c>
      <c r="Z195" s="61">
        <f t="shared" si="15"/>
        <v>0</v>
      </c>
      <c r="AA195" s="52">
        <f t="shared" si="16"/>
        <v>54.337012075752206</v>
      </c>
      <c r="AB195" s="52">
        <v>84.240874515546452</v>
      </c>
    </row>
    <row r="196" spans="1:28">
      <c r="A196" s="46" t="s">
        <v>371</v>
      </c>
      <c r="B196" s="46" t="s">
        <v>372</v>
      </c>
      <c r="C196" s="49">
        <v>5746.8531636893904</v>
      </c>
      <c r="D196" s="47">
        <v>0</v>
      </c>
      <c r="E196" s="47">
        <v>245.72981308928087</v>
      </c>
      <c r="F196" s="48">
        <f t="shared" si="12"/>
        <v>245.72981308928087</v>
      </c>
      <c r="G196" s="49">
        <v>0</v>
      </c>
      <c r="H196" s="47">
        <f t="shared" si="13"/>
        <v>245.72981308928087</v>
      </c>
      <c r="I196" s="47">
        <v>193.01792607445594</v>
      </c>
      <c r="J196" s="47">
        <v>4.8356715589628001</v>
      </c>
      <c r="K196" s="50">
        <v>0</v>
      </c>
      <c r="L196" s="48">
        <v>0</v>
      </c>
      <c r="M196" s="49">
        <v>1.6357451362242028</v>
      </c>
      <c r="N196" s="51">
        <v>0.35549999999999998</v>
      </c>
      <c r="O196" s="52">
        <v>350.40727840052841</v>
      </c>
      <c r="P196" s="52">
        <v>97.122367463312045</v>
      </c>
      <c r="Q196" s="52">
        <v>5791.4169952443981</v>
      </c>
      <c r="R196" s="49">
        <v>287.33999999999997</v>
      </c>
      <c r="S196" s="52">
        <v>5783.626759033129</v>
      </c>
      <c r="T196" s="52">
        <v>26.580858463643295</v>
      </c>
      <c r="U196" s="52">
        <v>63.385124028687855</v>
      </c>
      <c r="V196" s="52">
        <v>535.70653211342642</v>
      </c>
      <c r="W196" s="53">
        <v>9.26246721015902E-2</v>
      </c>
      <c r="X196" s="53">
        <v>9.26246721015902E-2</v>
      </c>
      <c r="Y196" s="61">
        <f t="shared" si="14"/>
        <v>625.67251460575756</v>
      </c>
      <c r="Z196" s="61">
        <f t="shared" si="15"/>
        <v>447.52964586384047</v>
      </c>
      <c r="AA196" s="52">
        <f t="shared" si="16"/>
        <v>2058.8487418093832</v>
      </c>
      <c r="AB196" s="52">
        <v>1727.602449030293</v>
      </c>
    </row>
    <row r="197" spans="1:28">
      <c r="A197" s="46" t="s">
        <v>373</v>
      </c>
      <c r="B197" s="46" t="s">
        <v>374</v>
      </c>
      <c r="C197" s="49">
        <v>10141.374482819621</v>
      </c>
      <c r="D197" s="47">
        <v>108.79749837311229</v>
      </c>
      <c r="E197" s="47">
        <v>467.48573652577574</v>
      </c>
      <c r="F197" s="48">
        <f t="shared" si="12"/>
        <v>576.28323489888805</v>
      </c>
      <c r="G197" s="49">
        <v>0</v>
      </c>
      <c r="H197" s="47">
        <f t="shared" si="13"/>
        <v>576.28323489888805</v>
      </c>
      <c r="I197" s="47">
        <v>261.26939188341078</v>
      </c>
      <c r="J197" s="47">
        <v>16.020078927895785</v>
      </c>
      <c r="K197" s="50">
        <v>0</v>
      </c>
      <c r="L197" s="48">
        <v>0</v>
      </c>
      <c r="M197" s="49">
        <v>31.937923784777556</v>
      </c>
      <c r="N197" s="51">
        <v>0.29110000000000003</v>
      </c>
      <c r="O197" s="52">
        <v>372.38760366854115</v>
      </c>
      <c r="P197" s="52">
        <v>113.99098918062413</v>
      </c>
      <c r="Q197" s="52">
        <v>9856.7139354882056</v>
      </c>
      <c r="R197" s="49">
        <v>507.07</v>
      </c>
      <c r="S197" s="52">
        <v>10222.282526620113</v>
      </c>
      <c r="T197" s="52">
        <v>39.871287695464943</v>
      </c>
      <c r="U197" s="52">
        <v>96.355611930706942</v>
      </c>
      <c r="V197" s="52">
        <v>1142.7213287591267</v>
      </c>
      <c r="W197" s="53">
        <v>0.11178729660262629</v>
      </c>
      <c r="X197" s="53">
        <v>0.11178729660262629</v>
      </c>
      <c r="Y197" s="61">
        <f t="shared" si="14"/>
        <v>1278.9482283852985</v>
      </c>
      <c r="Z197" s="61">
        <f t="shared" si="15"/>
        <v>486.37859284916527</v>
      </c>
      <c r="AA197" s="52">
        <f t="shared" si="16"/>
        <v>2869.2894266206167</v>
      </c>
      <c r="AB197" s="52">
        <v>3050.7669131291523</v>
      </c>
    </row>
    <row r="198" spans="1:28">
      <c r="A198" s="46" t="s">
        <v>375</v>
      </c>
      <c r="B198" s="46" t="s">
        <v>376</v>
      </c>
      <c r="C198" s="49">
        <v>1555.7163054344337</v>
      </c>
      <c r="D198" s="47">
        <v>30.138604134930937</v>
      </c>
      <c r="E198" s="47">
        <v>0</v>
      </c>
      <c r="F198" s="48">
        <f t="shared" si="12"/>
        <v>30.138604134930937</v>
      </c>
      <c r="G198" s="49">
        <v>0</v>
      </c>
      <c r="H198" s="47">
        <f t="shared" si="13"/>
        <v>30.138604134930937</v>
      </c>
      <c r="I198" s="47">
        <v>0</v>
      </c>
      <c r="J198" s="47">
        <v>0</v>
      </c>
      <c r="K198" s="50">
        <v>0</v>
      </c>
      <c r="L198" s="48">
        <v>0</v>
      </c>
      <c r="M198" s="49">
        <v>0</v>
      </c>
      <c r="N198" s="51">
        <v>0.1336</v>
      </c>
      <c r="O198" s="52">
        <v>74.119701485159183</v>
      </c>
      <c r="P198" s="52">
        <v>46.516502311375767</v>
      </c>
      <c r="Q198" s="52">
        <v>1508.8726540958132</v>
      </c>
      <c r="R198" s="49">
        <v>77.790000000000006</v>
      </c>
      <c r="S198" s="52">
        <v>1556.7284227374723</v>
      </c>
      <c r="T198" s="52">
        <v>12.779258876751584</v>
      </c>
      <c r="U198" s="52">
        <v>24.280591865828011</v>
      </c>
      <c r="V198" s="52">
        <v>180.69872051726739</v>
      </c>
      <c r="W198" s="53">
        <v>0.11607594354801637</v>
      </c>
      <c r="X198" s="53">
        <v>0.11607594354801637</v>
      </c>
      <c r="Y198" s="61">
        <f t="shared" si="14"/>
        <v>217.75857125984697</v>
      </c>
      <c r="Z198" s="61">
        <f t="shared" si="15"/>
        <v>120.63620379653494</v>
      </c>
      <c r="AA198" s="52">
        <f t="shared" si="16"/>
        <v>201.58538658720065</v>
      </c>
      <c r="AB198" s="52">
        <v>640.19997609684879</v>
      </c>
    </row>
    <row r="199" spans="1:28">
      <c r="A199" s="46" t="s">
        <v>377</v>
      </c>
      <c r="B199" s="46" t="s">
        <v>378</v>
      </c>
      <c r="C199" s="49">
        <v>2755.9647459531448</v>
      </c>
      <c r="D199" s="47">
        <v>56.801249855385443</v>
      </c>
      <c r="E199" s="47">
        <v>147.83046668626233</v>
      </c>
      <c r="F199" s="48">
        <f t="shared" si="12"/>
        <v>204.63171654164776</v>
      </c>
      <c r="G199" s="49">
        <v>0</v>
      </c>
      <c r="H199" s="47">
        <f t="shared" si="13"/>
        <v>204.63171654164776</v>
      </c>
      <c r="I199" s="47">
        <v>50.677429001646082</v>
      </c>
      <c r="J199" s="47">
        <v>2.1060218628886611</v>
      </c>
      <c r="K199" s="50">
        <v>0</v>
      </c>
      <c r="L199" s="48">
        <v>0</v>
      </c>
      <c r="M199" s="49">
        <v>2.3207134120180877</v>
      </c>
      <c r="N199" s="51">
        <v>0.31490000000000001</v>
      </c>
      <c r="O199" s="52">
        <v>67.218901691713327</v>
      </c>
      <c r="P199" s="52">
        <v>11.245747811541394</v>
      </c>
      <c r="Q199" s="52">
        <v>2761.1991303890627</v>
      </c>
      <c r="R199" s="49">
        <v>137.80000000000001</v>
      </c>
      <c r="S199" s="52">
        <v>2776.8920602897138</v>
      </c>
      <c r="T199" s="52">
        <v>9.9678219238662358</v>
      </c>
      <c r="U199" s="52">
        <v>43.449480180955383</v>
      </c>
      <c r="V199" s="52">
        <v>394.11234375901887</v>
      </c>
      <c r="W199" s="53">
        <v>0.14192569793940821</v>
      </c>
      <c r="X199" s="53">
        <v>0.13500000000000001</v>
      </c>
      <c r="Y199" s="61">
        <f t="shared" si="14"/>
        <v>428.29773024393296</v>
      </c>
      <c r="Z199" s="61">
        <f t="shared" si="15"/>
        <v>78.464649503254719</v>
      </c>
      <c r="AA199" s="52">
        <f t="shared" si="16"/>
        <v>869.50160615951586</v>
      </c>
      <c r="AB199" s="52">
        <v>815.23492907993977</v>
      </c>
    </row>
    <row r="200" spans="1:28">
      <c r="A200" s="46" t="s">
        <v>379</v>
      </c>
      <c r="B200" s="46" t="s">
        <v>380</v>
      </c>
      <c r="C200" s="49">
        <v>13010.890611448032</v>
      </c>
      <c r="D200" s="47">
        <v>131.39122806720908</v>
      </c>
      <c r="E200" s="47">
        <v>577.33624583033236</v>
      </c>
      <c r="F200" s="48">
        <f t="shared" si="12"/>
        <v>708.72747389754147</v>
      </c>
      <c r="G200" s="49">
        <v>0</v>
      </c>
      <c r="H200" s="47">
        <f t="shared" si="13"/>
        <v>708.72747389754147</v>
      </c>
      <c r="I200" s="47">
        <v>145.12126380439096</v>
      </c>
      <c r="J200" s="47">
        <v>4.8970120015712073</v>
      </c>
      <c r="K200" s="50">
        <v>179.9319649846623</v>
      </c>
      <c r="L200" s="48">
        <v>0</v>
      </c>
      <c r="M200" s="49">
        <v>79.824362647741097</v>
      </c>
      <c r="N200" s="51">
        <v>0.6351</v>
      </c>
      <c r="O200" s="52">
        <v>1610.6977888257697</v>
      </c>
      <c r="P200" s="52">
        <v>402.03548426260483</v>
      </c>
      <c r="Q200" s="52">
        <v>12847.101406276484</v>
      </c>
      <c r="R200" s="49">
        <v>650.54</v>
      </c>
      <c r="S200" s="52">
        <v>13098.157614465594</v>
      </c>
      <c r="T200" s="52">
        <v>204.72372720556038</v>
      </c>
      <c r="U200" s="52">
        <v>227.4708080061782</v>
      </c>
      <c r="V200" s="52">
        <v>1852.9925371289796</v>
      </c>
      <c r="W200" s="53">
        <v>0.14146970831092584</v>
      </c>
      <c r="X200" s="53">
        <v>0.13500000000000001</v>
      </c>
      <c r="Y200" s="61">
        <f t="shared" si="14"/>
        <v>2200.4458131645938</v>
      </c>
      <c r="Z200" s="61">
        <f t="shared" si="15"/>
        <v>2012.7332730883745</v>
      </c>
      <c r="AA200" s="52">
        <f t="shared" si="16"/>
        <v>8159.1941031261949</v>
      </c>
      <c r="AB200" s="52">
        <v>4940.0014284325998</v>
      </c>
    </row>
    <row r="201" spans="1:28">
      <c r="A201" s="46" t="s">
        <v>381</v>
      </c>
      <c r="B201" s="46" t="s">
        <v>382</v>
      </c>
      <c r="C201" s="49">
        <v>9479.4804368536024</v>
      </c>
      <c r="D201" s="47">
        <v>101.32418778198796</v>
      </c>
      <c r="E201" s="47">
        <v>444.4012832908117</v>
      </c>
      <c r="F201" s="48">
        <f t="shared" si="12"/>
        <v>545.72547107279968</v>
      </c>
      <c r="G201" s="49">
        <v>0</v>
      </c>
      <c r="H201" s="47">
        <f t="shared" si="13"/>
        <v>545.72547107279968</v>
      </c>
      <c r="I201" s="47">
        <v>361.92905820380764</v>
      </c>
      <c r="J201" s="47">
        <v>11.460439360670822</v>
      </c>
      <c r="K201" s="50">
        <v>0</v>
      </c>
      <c r="L201" s="48">
        <v>0</v>
      </c>
      <c r="M201" s="49">
        <v>46.884544967026208</v>
      </c>
      <c r="N201" s="51">
        <v>0.2082</v>
      </c>
      <c r="O201" s="52">
        <v>195.52266081429923</v>
      </c>
      <c r="P201" s="52">
        <v>48.561183731656023</v>
      </c>
      <c r="Q201" s="52">
        <v>9269.5632188405289</v>
      </c>
      <c r="R201" s="49">
        <v>473.97</v>
      </c>
      <c r="S201" s="52">
        <v>9544.4706357972082</v>
      </c>
      <c r="T201" s="52">
        <v>54.950813170031815</v>
      </c>
      <c r="U201" s="52">
        <v>122.42530003928017</v>
      </c>
      <c r="V201" s="52">
        <v>1221.4415634399163</v>
      </c>
      <c r="W201" s="53">
        <v>0.12797373579408519</v>
      </c>
      <c r="X201" s="53">
        <v>0.12797373579408519</v>
      </c>
      <c r="Y201" s="61">
        <f t="shared" si="14"/>
        <v>1398.8176766492284</v>
      </c>
      <c r="Z201" s="61">
        <f t="shared" si="15"/>
        <v>244.08384454595526</v>
      </c>
      <c r="AA201" s="52">
        <f t="shared" si="16"/>
        <v>1929.9230621625982</v>
      </c>
      <c r="AB201" s="52">
        <v>2744.3100618575481</v>
      </c>
    </row>
    <row r="202" spans="1:28">
      <c r="A202" s="46" t="s">
        <v>383</v>
      </c>
      <c r="B202" s="46" t="s">
        <v>384</v>
      </c>
      <c r="C202" s="49">
        <v>7937.4634969350445</v>
      </c>
      <c r="D202" s="47">
        <v>86.510470892057526</v>
      </c>
      <c r="E202" s="47">
        <v>431.7651521134797</v>
      </c>
      <c r="F202" s="48">
        <f t="shared" ref="F202:F265" si="17">D202+E202</f>
        <v>518.27562300553723</v>
      </c>
      <c r="G202" s="49">
        <v>0</v>
      </c>
      <c r="H202" s="47">
        <f t="shared" ref="H202:H265" si="18">SUM(F202:G202)</f>
        <v>518.27562300553723</v>
      </c>
      <c r="I202" s="47">
        <v>134.22311183429724</v>
      </c>
      <c r="J202" s="47">
        <v>11.664907502698846</v>
      </c>
      <c r="K202" s="50">
        <v>0</v>
      </c>
      <c r="L202" s="48">
        <v>0</v>
      </c>
      <c r="M202" s="49">
        <v>0</v>
      </c>
      <c r="N202" s="51">
        <v>0.7823</v>
      </c>
      <c r="O202" s="52">
        <v>864.13348524594221</v>
      </c>
      <c r="P202" s="52">
        <v>329.70487902019084</v>
      </c>
      <c r="Q202" s="52">
        <v>7989.2859475320483</v>
      </c>
      <c r="R202" s="49">
        <v>396.87</v>
      </c>
      <c r="S202" s="52">
        <v>8000.3067803873582</v>
      </c>
      <c r="T202" s="52">
        <v>56.739909412777031</v>
      </c>
      <c r="U202" s="52">
        <v>147.21706226017824</v>
      </c>
      <c r="V202" s="52">
        <v>1036.6534800820884</v>
      </c>
      <c r="W202" s="53">
        <v>0.12957671606086785</v>
      </c>
      <c r="X202" s="53">
        <v>0.12957671606086785</v>
      </c>
      <c r="Y202" s="61">
        <f t="shared" ref="Y202:Y265" si="19">(T202+U202)+(S202*X202)</f>
        <v>1240.6104517550436</v>
      </c>
      <c r="Z202" s="61">
        <f t="shared" ref="Z202:Z265" si="20">O202+P202</f>
        <v>1193.8383642661331</v>
      </c>
      <c r="AA202" s="52">
        <f t="shared" ref="AA202:AA265" si="21">Q202*N202</f>
        <v>6250.0183967543217</v>
      </c>
      <c r="AB202" s="52">
        <v>2438.7937640392724</v>
      </c>
    </row>
    <row r="203" spans="1:28">
      <c r="A203" s="46" t="s">
        <v>385</v>
      </c>
      <c r="B203" s="46" t="s">
        <v>386</v>
      </c>
      <c r="C203" s="49">
        <v>20672.884404035824</v>
      </c>
      <c r="D203" s="47">
        <v>257.14935882154606</v>
      </c>
      <c r="E203" s="47">
        <v>1070.8814470575799</v>
      </c>
      <c r="F203" s="48">
        <f t="shared" si="17"/>
        <v>1328.0308058791259</v>
      </c>
      <c r="G203" s="49">
        <v>320.92297232008718</v>
      </c>
      <c r="H203" s="47">
        <f t="shared" si="18"/>
        <v>1648.953778199213</v>
      </c>
      <c r="I203" s="47">
        <v>345.45914936345025</v>
      </c>
      <c r="J203" s="47">
        <v>24.566847264667246</v>
      </c>
      <c r="K203" s="50">
        <v>221.03006153229538</v>
      </c>
      <c r="L203" s="48">
        <v>0</v>
      </c>
      <c r="M203" s="49">
        <v>293.46290084572337</v>
      </c>
      <c r="N203" s="51">
        <v>0.49569999999999997</v>
      </c>
      <c r="O203" s="52">
        <v>1080.869715795649</v>
      </c>
      <c r="P203" s="52">
        <v>283.95513224142019</v>
      </c>
      <c r="Q203" s="52">
        <v>20302.735726522485</v>
      </c>
      <c r="R203" s="49">
        <v>1033.6400000000001</v>
      </c>
      <c r="S203" s="52">
        <v>20593.264509530109</v>
      </c>
      <c r="T203" s="52">
        <v>145.42796601743302</v>
      </c>
      <c r="U203" s="52">
        <v>230.53783013659859</v>
      </c>
      <c r="V203" s="52">
        <v>2666.2645720454507</v>
      </c>
      <c r="W203" s="53">
        <v>0.12947265212912515</v>
      </c>
      <c r="X203" s="53">
        <v>0.12947265212912515</v>
      </c>
      <c r="Y203" s="61">
        <f t="shared" si="19"/>
        <v>3042.2303681994822</v>
      </c>
      <c r="Z203" s="61">
        <f t="shared" si="20"/>
        <v>1364.8248480370692</v>
      </c>
      <c r="AA203" s="52">
        <f t="shared" si="21"/>
        <v>10064.066099637195</v>
      </c>
      <c r="AB203" s="52">
        <v>6345.40297925513</v>
      </c>
    </row>
    <row r="204" spans="1:28">
      <c r="A204" s="46" t="s">
        <v>387</v>
      </c>
      <c r="B204" s="46" t="s">
        <v>388</v>
      </c>
      <c r="C204" s="49">
        <v>1989.6897134818157</v>
      </c>
      <c r="D204" s="47">
        <v>23.585400182932723</v>
      </c>
      <c r="E204" s="47">
        <v>120.96335282377979</v>
      </c>
      <c r="F204" s="48">
        <f t="shared" si="17"/>
        <v>144.5487530067125</v>
      </c>
      <c r="G204" s="49">
        <v>0</v>
      </c>
      <c r="H204" s="47">
        <f t="shared" si="18"/>
        <v>144.5487530067125</v>
      </c>
      <c r="I204" s="47">
        <v>42.028426593860608</v>
      </c>
      <c r="J204" s="47">
        <v>3.0874689446231827</v>
      </c>
      <c r="K204" s="50">
        <v>27.194262889727373</v>
      </c>
      <c r="L204" s="48">
        <v>0</v>
      </c>
      <c r="M204" s="49">
        <v>71.28781771807104</v>
      </c>
      <c r="N204" s="51">
        <v>0.41880000000000001</v>
      </c>
      <c r="O204" s="52">
        <v>14.823940297031838</v>
      </c>
      <c r="P204" s="52">
        <v>2.0446814202802535</v>
      </c>
      <c r="Q204" s="52">
        <v>1955.2163847358909</v>
      </c>
      <c r="R204" s="49">
        <v>99.48</v>
      </c>
      <c r="S204" s="52">
        <v>2023.2224887744121</v>
      </c>
      <c r="T204" s="52">
        <v>13.290429231821648</v>
      </c>
      <c r="U204" s="52">
        <v>24.280591865828011</v>
      </c>
      <c r="V204" s="52">
        <v>222.10351927794252</v>
      </c>
      <c r="W204" s="53">
        <v>0.10977711077761103</v>
      </c>
      <c r="X204" s="53">
        <v>0.10977711077761103</v>
      </c>
      <c r="Y204" s="61">
        <f t="shared" si="19"/>
        <v>259.67454037559219</v>
      </c>
      <c r="Z204" s="61">
        <f t="shared" si="20"/>
        <v>16.868621717312092</v>
      </c>
      <c r="AA204" s="52">
        <f t="shared" si="21"/>
        <v>818.84462192739113</v>
      </c>
      <c r="AB204" s="52">
        <v>553.29079232783658</v>
      </c>
    </row>
    <row r="205" spans="1:28">
      <c r="A205" s="46" t="s">
        <v>389</v>
      </c>
      <c r="B205" s="46" t="s">
        <v>390</v>
      </c>
      <c r="C205" s="49">
        <v>4027.0716210916694</v>
      </c>
      <c r="D205" s="47">
        <v>30.353295684060363</v>
      </c>
      <c r="E205" s="47">
        <v>268.38488322598607</v>
      </c>
      <c r="F205" s="48">
        <f t="shared" si="17"/>
        <v>298.73817891004643</v>
      </c>
      <c r="G205" s="49">
        <v>0</v>
      </c>
      <c r="H205" s="47">
        <f t="shared" si="18"/>
        <v>298.73817891004643</v>
      </c>
      <c r="I205" s="47">
        <v>97.112144056210639</v>
      </c>
      <c r="J205" s="47">
        <v>4.6107566027319713</v>
      </c>
      <c r="K205" s="50">
        <v>31.692562014343928</v>
      </c>
      <c r="L205" s="48">
        <v>0</v>
      </c>
      <c r="M205" s="49">
        <v>0</v>
      </c>
      <c r="N205" s="51">
        <v>0.29680000000000001</v>
      </c>
      <c r="O205" s="52">
        <v>145.9391363725031</v>
      </c>
      <c r="P205" s="52">
        <v>29.647880594063675</v>
      </c>
      <c r="Q205" s="52">
        <v>3982.4771193153565</v>
      </c>
      <c r="R205" s="49">
        <v>201.35</v>
      </c>
      <c r="S205" s="52">
        <v>4049.3075315372175</v>
      </c>
      <c r="T205" s="52">
        <v>11.756918166611458</v>
      </c>
      <c r="U205" s="52">
        <v>55.206398347566846</v>
      </c>
      <c r="V205" s="52">
        <v>532.89509516054102</v>
      </c>
      <c r="W205" s="53">
        <v>0.13160153705545818</v>
      </c>
      <c r="X205" s="53">
        <v>0.13160153705545818</v>
      </c>
      <c r="Y205" s="61">
        <f t="shared" si="19"/>
        <v>599.85841167471926</v>
      </c>
      <c r="Z205" s="61">
        <f t="shared" si="20"/>
        <v>175.58701696656678</v>
      </c>
      <c r="AA205" s="52">
        <f t="shared" si="21"/>
        <v>1181.9992090127978</v>
      </c>
      <c r="AB205" s="52">
        <v>1246.4377938028426</v>
      </c>
    </row>
    <row r="206" spans="1:28">
      <c r="A206" s="46" t="s">
        <v>391</v>
      </c>
      <c r="B206" s="46" t="s">
        <v>392</v>
      </c>
      <c r="C206" s="49">
        <v>3906.9772578715083</v>
      </c>
      <c r="D206" s="47">
        <v>49.164364750638697</v>
      </c>
      <c r="E206" s="47">
        <v>285.61132419184719</v>
      </c>
      <c r="F206" s="48">
        <f t="shared" si="17"/>
        <v>334.77568894248589</v>
      </c>
      <c r="G206" s="49">
        <v>0</v>
      </c>
      <c r="H206" s="47">
        <f t="shared" si="18"/>
        <v>334.77568894248589</v>
      </c>
      <c r="I206" s="47">
        <v>78.628224016877141</v>
      </c>
      <c r="J206" s="47">
        <v>6.2260549247533721</v>
      </c>
      <c r="K206" s="50">
        <v>15.130642510073876</v>
      </c>
      <c r="L206" s="48">
        <v>0</v>
      </c>
      <c r="M206" s="49">
        <v>2.6580858463643295</v>
      </c>
      <c r="N206" s="51">
        <v>0.45729999999999998</v>
      </c>
      <c r="O206" s="52">
        <v>533.15068033807609</v>
      </c>
      <c r="P206" s="52">
        <v>114.50215953569419</v>
      </c>
      <c r="Q206" s="52">
        <v>3844.5020170748448</v>
      </c>
      <c r="R206" s="49">
        <v>195.35</v>
      </c>
      <c r="S206" s="52">
        <v>3925.6554226457688</v>
      </c>
      <c r="T206" s="52">
        <v>18.657717960057312</v>
      </c>
      <c r="U206" s="52">
        <v>49.327939264261111</v>
      </c>
      <c r="V206" s="52">
        <v>422.99346882047746</v>
      </c>
      <c r="W206" s="53">
        <v>0.10775104365512374</v>
      </c>
      <c r="X206" s="53">
        <v>0.10775104365512374</v>
      </c>
      <c r="Y206" s="61">
        <f t="shared" si="19"/>
        <v>490.97912604479586</v>
      </c>
      <c r="Z206" s="61">
        <f t="shared" si="20"/>
        <v>647.65283987377029</v>
      </c>
      <c r="AA206" s="52">
        <f t="shared" si="21"/>
        <v>1758.0907724083265</v>
      </c>
      <c r="AB206" s="52">
        <v>1195.1265135609096</v>
      </c>
    </row>
    <row r="207" spans="1:28">
      <c r="A207" s="46" t="s">
        <v>1144</v>
      </c>
      <c r="B207" s="46" t="s">
        <v>1149</v>
      </c>
      <c r="C207" s="49">
        <v>558.52517676375396</v>
      </c>
      <c r="D207" s="47">
        <v>0</v>
      </c>
      <c r="E207" s="47">
        <v>20.784186637148775</v>
      </c>
      <c r="F207" s="48">
        <f t="shared" si="17"/>
        <v>20.784186637148775</v>
      </c>
      <c r="G207" s="49">
        <v>0</v>
      </c>
      <c r="H207" s="47">
        <f t="shared" si="18"/>
        <v>20.784186637148775</v>
      </c>
      <c r="I207" s="47">
        <v>0.96100026753171908</v>
      </c>
      <c r="J207" s="47">
        <v>0</v>
      </c>
      <c r="K207" s="50">
        <v>0</v>
      </c>
      <c r="L207" s="48">
        <v>0</v>
      </c>
      <c r="M207" s="49">
        <v>0</v>
      </c>
      <c r="N207" s="51">
        <v>0</v>
      </c>
      <c r="O207" s="52">
        <v>0</v>
      </c>
      <c r="P207" s="52">
        <v>0</v>
      </c>
      <c r="Q207" s="52">
        <v>613.32263882726477</v>
      </c>
      <c r="R207" s="49">
        <v>0</v>
      </c>
      <c r="S207" s="52">
        <v>558.52517676375408</v>
      </c>
      <c r="T207" s="52">
        <v>0</v>
      </c>
      <c r="U207" s="52">
        <v>0</v>
      </c>
      <c r="V207" s="52">
        <v>0</v>
      </c>
      <c r="W207" s="53">
        <v>0</v>
      </c>
      <c r="X207" s="53">
        <v>0</v>
      </c>
      <c r="Y207" s="61">
        <f t="shared" si="19"/>
        <v>0</v>
      </c>
      <c r="Z207" s="61">
        <f t="shared" si="20"/>
        <v>0</v>
      </c>
      <c r="AA207" s="52">
        <f t="shared" si="21"/>
        <v>0</v>
      </c>
      <c r="AB207" s="52">
        <v>175.02472957598968</v>
      </c>
    </row>
    <row r="208" spans="1:28">
      <c r="A208" s="46" t="s">
        <v>393</v>
      </c>
      <c r="B208" s="46" t="s">
        <v>394</v>
      </c>
      <c r="C208" s="49">
        <v>558.52517676375396</v>
      </c>
      <c r="D208" s="47">
        <v>0</v>
      </c>
      <c r="E208" s="47">
        <v>20.784186637148775</v>
      </c>
      <c r="F208" s="48">
        <f t="shared" si="17"/>
        <v>20.784186637148775</v>
      </c>
      <c r="G208" s="49">
        <v>0</v>
      </c>
      <c r="H208" s="47">
        <f t="shared" si="18"/>
        <v>20.784186637148775</v>
      </c>
      <c r="I208" s="47">
        <v>0.96100026753171908</v>
      </c>
      <c r="J208" s="47">
        <v>0</v>
      </c>
      <c r="K208" s="50">
        <v>0</v>
      </c>
      <c r="L208" s="48">
        <v>0</v>
      </c>
      <c r="M208" s="49">
        <v>0</v>
      </c>
      <c r="N208" s="51">
        <v>0</v>
      </c>
      <c r="O208" s="52">
        <v>0</v>
      </c>
      <c r="P208" s="52">
        <v>0</v>
      </c>
      <c r="Q208" s="52">
        <v>613.32263882726477</v>
      </c>
      <c r="R208" s="49">
        <v>0</v>
      </c>
      <c r="S208" s="52">
        <v>0</v>
      </c>
      <c r="T208" s="52">
        <v>0</v>
      </c>
      <c r="U208" s="52">
        <v>0</v>
      </c>
      <c r="V208" s="52">
        <v>0</v>
      </c>
      <c r="W208" s="53">
        <v>0</v>
      </c>
      <c r="X208" s="53">
        <v>0</v>
      </c>
      <c r="Y208" s="61">
        <f t="shared" si="19"/>
        <v>0</v>
      </c>
      <c r="Z208" s="61">
        <f t="shared" si="20"/>
        <v>0</v>
      </c>
      <c r="AA208" s="52">
        <f t="shared" si="21"/>
        <v>0</v>
      </c>
      <c r="AB208" s="52">
        <v>175.02472957598968</v>
      </c>
    </row>
    <row r="209" spans="1:28">
      <c r="A209" s="46" t="s">
        <v>395</v>
      </c>
      <c r="B209" s="46" t="s">
        <v>396</v>
      </c>
      <c r="C209" s="49">
        <v>187.37460535448244</v>
      </c>
      <c r="D209" s="47">
        <v>0</v>
      </c>
      <c r="E209" s="47">
        <v>0</v>
      </c>
      <c r="F209" s="48">
        <f t="shared" si="17"/>
        <v>0</v>
      </c>
      <c r="G209" s="49">
        <v>0</v>
      </c>
      <c r="H209" s="47">
        <f t="shared" si="18"/>
        <v>0</v>
      </c>
      <c r="I209" s="47">
        <v>1.5028408439059862</v>
      </c>
      <c r="J209" s="47">
        <v>0</v>
      </c>
      <c r="K209" s="50">
        <v>0</v>
      </c>
      <c r="L209" s="48">
        <v>0</v>
      </c>
      <c r="M209" s="49">
        <v>0</v>
      </c>
      <c r="N209" s="51">
        <v>0.66490000000000005</v>
      </c>
      <c r="O209" s="52">
        <v>12.01250334414649</v>
      </c>
      <c r="P209" s="52">
        <v>0.76675553260509499</v>
      </c>
      <c r="Q209" s="52">
        <v>192.07737262112701</v>
      </c>
      <c r="R209" s="49">
        <v>9.3699999999999992</v>
      </c>
      <c r="S209" s="52">
        <v>187.37460535448244</v>
      </c>
      <c r="T209" s="52">
        <v>0</v>
      </c>
      <c r="U209" s="52">
        <v>0</v>
      </c>
      <c r="V209" s="52">
        <v>41.915969115745199</v>
      </c>
      <c r="W209" s="53">
        <v>0.22370144041903098</v>
      </c>
      <c r="X209" s="53">
        <v>0.13500000000000001</v>
      </c>
      <c r="Y209" s="61">
        <f t="shared" si="19"/>
        <v>25.295571722855133</v>
      </c>
      <c r="Z209" s="61">
        <f t="shared" si="20"/>
        <v>12.779258876751584</v>
      </c>
      <c r="AA209" s="52">
        <f t="shared" si="21"/>
        <v>127.71224505578736</v>
      </c>
      <c r="AB209" s="52">
        <v>0</v>
      </c>
    </row>
    <row r="210" spans="1:28">
      <c r="A210" s="46" t="s">
        <v>397</v>
      </c>
      <c r="B210" s="46" t="s">
        <v>398</v>
      </c>
      <c r="C210" s="49">
        <v>187.37460535448244</v>
      </c>
      <c r="D210" s="47">
        <v>0</v>
      </c>
      <c r="E210" s="47">
        <v>0</v>
      </c>
      <c r="F210" s="48">
        <f t="shared" si="17"/>
        <v>0</v>
      </c>
      <c r="G210" s="49">
        <v>0</v>
      </c>
      <c r="H210" s="47">
        <f t="shared" si="18"/>
        <v>0</v>
      </c>
      <c r="I210" s="47">
        <v>1.5028408439059862</v>
      </c>
      <c r="J210" s="47">
        <v>0</v>
      </c>
      <c r="K210" s="50">
        <v>0</v>
      </c>
      <c r="L210" s="48">
        <v>0</v>
      </c>
      <c r="M210" s="49">
        <v>0</v>
      </c>
      <c r="N210" s="51">
        <v>0.66490000000000005</v>
      </c>
      <c r="O210" s="52">
        <v>12.01250334414649</v>
      </c>
      <c r="P210" s="52">
        <v>0.76675553260509499</v>
      </c>
      <c r="Q210" s="52">
        <v>192.07737262112701</v>
      </c>
      <c r="R210" s="49">
        <v>9.3699999999999992</v>
      </c>
      <c r="S210" s="52">
        <v>0</v>
      </c>
      <c r="T210" s="52">
        <v>0</v>
      </c>
      <c r="U210" s="52">
        <v>0</v>
      </c>
      <c r="V210" s="52">
        <v>0</v>
      </c>
      <c r="W210" s="53">
        <v>0</v>
      </c>
      <c r="X210" s="53">
        <v>0</v>
      </c>
      <c r="Y210" s="61">
        <f t="shared" si="19"/>
        <v>0</v>
      </c>
      <c r="Z210" s="61">
        <f t="shared" si="20"/>
        <v>12.779258876751584</v>
      </c>
      <c r="AA210" s="52">
        <f t="shared" si="21"/>
        <v>127.71224505578736</v>
      </c>
      <c r="AB210" s="52">
        <v>0</v>
      </c>
    </row>
    <row r="211" spans="1:28">
      <c r="A211" s="46" t="s">
        <v>399</v>
      </c>
      <c r="B211" s="46" t="s">
        <v>400</v>
      </c>
      <c r="C211" s="49">
        <v>5</v>
      </c>
      <c r="D211" s="47">
        <v>0</v>
      </c>
      <c r="E211" s="47">
        <v>0</v>
      </c>
      <c r="F211" s="48">
        <f t="shared" si="17"/>
        <v>0</v>
      </c>
      <c r="G211" s="49">
        <v>0</v>
      </c>
      <c r="H211" s="47">
        <f t="shared" si="18"/>
        <v>0</v>
      </c>
      <c r="I211" s="47">
        <v>0</v>
      </c>
      <c r="J211" s="47">
        <v>0</v>
      </c>
      <c r="K211" s="50">
        <v>0</v>
      </c>
      <c r="L211" s="48">
        <v>0</v>
      </c>
      <c r="M211" s="49">
        <v>0</v>
      </c>
      <c r="N211" s="51">
        <v>0</v>
      </c>
      <c r="O211" s="52">
        <v>0</v>
      </c>
      <c r="P211" s="52">
        <v>0</v>
      </c>
      <c r="Q211" s="52">
        <v>8.3000000000000007</v>
      </c>
      <c r="R211" s="49">
        <v>0.25</v>
      </c>
      <c r="S211" s="52">
        <v>5</v>
      </c>
      <c r="T211" s="52">
        <v>0.5</v>
      </c>
      <c r="U211" s="52">
        <v>0</v>
      </c>
      <c r="V211" s="52">
        <v>0</v>
      </c>
      <c r="W211" s="53">
        <v>0</v>
      </c>
      <c r="X211" s="53">
        <v>0</v>
      </c>
      <c r="Y211" s="61">
        <f t="shared" si="19"/>
        <v>0.5</v>
      </c>
      <c r="Z211" s="61">
        <f t="shared" si="20"/>
        <v>0</v>
      </c>
      <c r="AA211" s="52">
        <f t="shared" si="21"/>
        <v>0</v>
      </c>
      <c r="AB211" s="52">
        <v>3</v>
      </c>
    </row>
    <row r="212" spans="1:28">
      <c r="A212" s="46" t="s">
        <v>401</v>
      </c>
      <c r="B212" s="46" t="s">
        <v>402</v>
      </c>
      <c r="C212" s="49">
        <v>814.93845027399925</v>
      </c>
      <c r="D212" s="47">
        <v>0</v>
      </c>
      <c r="E212" s="47">
        <v>6.1544910750435626</v>
      </c>
      <c r="F212" s="48">
        <f t="shared" si="17"/>
        <v>6.1544910750435626</v>
      </c>
      <c r="G212" s="49">
        <v>0</v>
      </c>
      <c r="H212" s="47">
        <f t="shared" si="18"/>
        <v>6.1544910750435626</v>
      </c>
      <c r="I212" s="47">
        <v>0.81787256811210141</v>
      </c>
      <c r="J212" s="47">
        <v>0</v>
      </c>
      <c r="K212" s="50">
        <v>0</v>
      </c>
      <c r="L212" s="48">
        <v>0</v>
      </c>
      <c r="M212" s="49">
        <v>375.61820031258395</v>
      </c>
      <c r="N212" s="51">
        <v>0.30020000000000002</v>
      </c>
      <c r="O212" s="52">
        <v>41.660383938210167</v>
      </c>
      <c r="P212" s="52">
        <v>9.2010663912611399</v>
      </c>
      <c r="Q212" s="52">
        <v>824.4053252498968</v>
      </c>
      <c r="R212" s="49">
        <v>40.75</v>
      </c>
      <c r="S212" s="52">
        <v>814.93845027399925</v>
      </c>
      <c r="T212" s="52">
        <v>2.8114369528853485</v>
      </c>
      <c r="U212" s="52">
        <v>6.6452146159108239</v>
      </c>
      <c r="V212" s="52">
        <v>84.343108586560462</v>
      </c>
      <c r="W212" s="53">
        <v>0.10349629295096158</v>
      </c>
      <c r="X212" s="53">
        <v>0.10349629295096158</v>
      </c>
      <c r="Y212" s="61">
        <f t="shared" si="19"/>
        <v>93.799760155356637</v>
      </c>
      <c r="Z212" s="61">
        <f t="shared" si="20"/>
        <v>50.86145032947131</v>
      </c>
      <c r="AA212" s="52">
        <f t="shared" si="21"/>
        <v>247.48647864001904</v>
      </c>
      <c r="AB212" s="52">
        <v>120.11481003436349</v>
      </c>
    </row>
    <row r="213" spans="1:28">
      <c r="A213" s="46" t="s">
        <v>403</v>
      </c>
      <c r="B213" s="46" t="s">
        <v>404</v>
      </c>
      <c r="C213" s="49">
        <v>246.60902610000136</v>
      </c>
      <c r="D213" s="47">
        <v>0.59295761188127349</v>
      </c>
      <c r="E213" s="47">
        <v>4.1098096547633087</v>
      </c>
      <c r="F213" s="48">
        <f t="shared" si="17"/>
        <v>4.7027672666445826</v>
      </c>
      <c r="G213" s="49">
        <v>0</v>
      </c>
      <c r="H213" s="47">
        <f t="shared" si="18"/>
        <v>4.7027672666445826</v>
      </c>
      <c r="I213" s="47">
        <v>0.59295761188127349</v>
      </c>
      <c r="J213" s="47">
        <v>0</v>
      </c>
      <c r="K213" s="50">
        <v>0</v>
      </c>
      <c r="L213" s="48">
        <v>0</v>
      </c>
      <c r="M213" s="49">
        <v>17.02197282383311</v>
      </c>
      <c r="N213" s="51">
        <v>0.40529999999999999</v>
      </c>
      <c r="O213" s="52">
        <v>26.069688108573231</v>
      </c>
      <c r="P213" s="52">
        <v>0.51117035507006336</v>
      </c>
      <c r="Q213" s="52">
        <v>233.62529908122178</v>
      </c>
      <c r="R213" s="49">
        <v>12.33</v>
      </c>
      <c r="S213" s="52">
        <v>246.60902610000136</v>
      </c>
      <c r="T213" s="52">
        <v>0.25558517753503168</v>
      </c>
      <c r="U213" s="52">
        <v>2.0446814202802535</v>
      </c>
      <c r="V213" s="52">
        <v>44.471820891095511</v>
      </c>
      <c r="W213" s="53">
        <v>0.18033330569604511</v>
      </c>
      <c r="X213" s="53">
        <v>0.13500000000000001</v>
      </c>
      <c r="Y213" s="61">
        <f t="shared" si="19"/>
        <v>35.592485121315477</v>
      </c>
      <c r="Z213" s="61">
        <f t="shared" si="20"/>
        <v>26.580858463643295</v>
      </c>
      <c r="AA213" s="52">
        <f t="shared" si="21"/>
        <v>94.688333717619187</v>
      </c>
      <c r="AB213" s="52">
        <v>72.371498870819579</v>
      </c>
    </row>
    <row r="214" spans="1:28">
      <c r="A214" s="46" t="s">
        <v>405</v>
      </c>
      <c r="B214" s="46" t="s">
        <v>406</v>
      </c>
      <c r="C214" s="49">
        <v>813.5276200940059</v>
      </c>
      <c r="D214" s="47">
        <v>0</v>
      </c>
      <c r="E214" s="47">
        <v>1.5437344723115913</v>
      </c>
      <c r="F214" s="48">
        <f t="shared" si="17"/>
        <v>1.5437344723115913</v>
      </c>
      <c r="G214" s="49">
        <v>0</v>
      </c>
      <c r="H214" s="47">
        <f t="shared" si="18"/>
        <v>1.5437344723115913</v>
      </c>
      <c r="I214" s="47">
        <v>15.508908572825723</v>
      </c>
      <c r="J214" s="47">
        <v>0.30670221304203799</v>
      </c>
      <c r="K214" s="50">
        <v>0</v>
      </c>
      <c r="L214" s="48">
        <v>0</v>
      </c>
      <c r="M214" s="49">
        <v>8.3320767876420323</v>
      </c>
      <c r="N214" s="51">
        <v>0.4</v>
      </c>
      <c r="O214" s="52">
        <v>49.583524441796143</v>
      </c>
      <c r="P214" s="52">
        <v>8.1787256811210138</v>
      </c>
      <c r="Q214" s="52">
        <v>784.63627162544583</v>
      </c>
      <c r="R214" s="49">
        <v>40.68</v>
      </c>
      <c r="S214" s="52">
        <v>813.51739668690448</v>
      </c>
      <c r="T214" s="52">
        <v>6.9007997934458558</v>
      </c>
      <c r="U214" s="52">
        <v>8.4343108586560458</v>
      </c>
      <c r="V214" s="52">
        <v>128.04817394505088</v>
      </c>
      <c r="W214" s="53">
        <v>0.15740065850654736</v>
      </c>
      <c r="X214" s="53">
        <v>0.13500000000000001</v>
      </c>
      <c r="Y214" s="61">
        <f t="shared" si="19"/>
        <v>125.15995920483401</v>
      </c>
      <c r="Z214" s="61">
        <f t="shared" si="20"/>
        <v>57.762250122917159</v>
      </c>
      <c r="AA214" s="52">
        <f t="shared" si="21"/>
        <v>313.85450865017833</v>
      </c>
      <c r="AB214" s="52">
        <v>204.90774853338561</v>
      </c>
    </row>
    <row r="215" spans="1:28">
      <c r="A215" s="46" t="s">
        <v>407</v>
      </c>
      <c r="B215" s="46" t="s">
        <v>408</v>
      </c>
      <c r="C215" s="49">
        <v>519.43086800799563</v>
      </c>
      <c r="D215" s="47">
        <v>8.3729704160476377</v>
      </c>
      <c r="E215" s="47">
        <v>39.697489774741122</v>
      </c>
      <c r="F215" s="48">
        <f t="shared" si="17"/>
        <v>48.070460190788758</v>
      </c>
      <c r="G215" s="49">
        <v>0</v>
      </c>
      <c r="H215" s="47">
        <f t="shared" si="18"/>
        <v>48.070460190788758</v>
      </c>
      <c r="I215" s="47">
        <v>9.0681620989429241</v>
      </c>
      <c r="J215" s="47">
        <v>0.6440746473882798</v>
      </c>
      <c r="K215" s="50">
        <v>0</v>
      </c>
      <c r="L215" s="48">
        <v>0</v>
      </c>
      <c r="M215" s="49">
        <v>11.337758475454004</v>
      </c>
      <c r="N215" s="51">
        <v>0.60440000000000005</v>
      </c>
      <c r="O215" s="52">
        <v>0</v>
      </c>
      <c r="P215" s="52">
        <v>0.25558517753503168</v>
      </c>
      <c r="Q215" s="52">
        <v>511.84509993875588</v>
      </c>
      <c r="R215" s="49">
        <v>25.97</v>
      </c>
      <c r="S215" s="52">
        <v>522.10940066856267</v>
      </c>
      <c r="T215" s="52">
        <v>1.0223407101401267</v>
      </c>
      <c r="U215" s="52">
        <v>5.3672887282356649</v>
      </c>
      <c r="V215" s="52">
        <v>89.96598249233115</v>
      </c>
      <c r="W215" s="53">
        <v>0.17231251223810456</v>
      </c>
      <c r="X215" s="53">
        <v>0.13500000000000001</v>
      </c>
      <c r="Y215" s="61">
        <f t="shared" si="19"/>
        <v>76.874398528631758</v>
      </c>
      <c r="Z215" s="61">
        <f t="shared" si="20"/>
        <v>0.25558517753503168</v>
      </c>
      <c r="AA215" s="52">
        <f t="shared" si="21"/>
        <v>309.35917840298407</v>
      </c>
      <c r="AB215" s="52">
        <v>181.15877383683045</v>
      </c>
    </row>
    <row r="216" spans="1:28">
      <c r="A216" s="46" t="s">
        <v>409</v>
      </c>
      <c r="B216" s="46" t="s">
        <v>410</v>
      </c>
      <c r="C216" s="49">
        <v>3597.9441080103502</v>
      </c>
      <c r="D216" s="47">
        <v>62.403676946953333</v>
      </c>
      <c r="E216" s="47">
        <v>261.33073232601919</v>
      </c>
      <c r="F216" s="48">
        <f t="shared" si="17"/>
        <v>323.73440927297253</v>
      </c>
      <c r="G216" s="49">
        <v>0</v>
      </c>
      <c r="H216" s="47">
        <f t="shared" si="18"/>
        <v>323.73440927297253</v>
      </c>
      <c r="I216" s="47">
        <v>59.612686808270794</v>
      </c>
      <c r="J216" s="47">
        <v>4.5289693459207614</v>
      </c>
      <c r="K216" s="50">
        <v>12.687248212838973</v>
      </c>
      <c r="L216" s="48">
        <v>1.421053587094776</v>
      </c>
      <c r="M216" s="49">
        <v>23.340038412499091</v>
      </c>
      <c r="N216" s="51">
        <v>0.52059999999999995</v>
      </c>
      <c r="O216" s="52">
        <v>749.63132571024789</v>
      </c>
      <c r="P216" s="52">
        <v>121.40295932914005</v>
      </c>
      <c r="Q216" s="52">
        <v>3520.2564374468025</v>
      </c>
      <c r="R216" s="49">
        <v>179.9</v>
      </c>
      <c r="S216" s="52">
        <v>3632.4378835704792</v>
      </c>
      <c r="T216" s="52">
        <v>11.245747811541394</v>
      </c>
      <c r="U216" s="52">
        <v>46.772087488910799</v>
      </c>
      <c r="V216" s="52">
        <v>494.04614817521622</v>
      </c>
      <c r="W216" s="53">
        <v>0.13600952418478718</v>
      </c>
      <c r="X216" s="53">
        <v>0.13500000000000001</v>
      </c>
      <c r="Y216" s="61">
        <f t="shared" si="19"/>
        <v>548.39694958246696</v>
      </c>
      <c r="Z216" s="61">
        <f t="shared" si="20"/>
        <v>871.0342850393879</v>
      </c>
      <c r="AA216" s="52">
        <f t="shared" si="21"/>
        <v>1832.6455013348052</v>
      </c>
      <c r="AB216" s="52">
        <v>1050.0359199778227</v>
      </c>
    </row>
    <row r="217" spans="1:28">
      <c r="A217" s="46" t="s">
        <v>411</v>
      </c>
      <c r="B217" s="46" t="s">
        <v>412</v>
      </c>
      <c r="C217" s="49">
        <v>4566.202994584065</v>
      </c>
      <c r="D217" s="47">
        <v>18.40213278252228</v>
      </c>
      <c r="E217" s="47">
        <v>274.71317222175344</v>
      </c>
      <c r="F217" s="48">
        <f t="shared" si="17"/>
        <v>293.11530500427574</v>
      </c>
      <c r="G217" s="49">
        <v>0</v>
      </c>
      <c r="H217" s="47">
        <f t="shared" si="18"/>
        <v>293.11530500427574</v>
      </c>
      <c r="I217" s="47">
        <v>62.188985397823906</v>
      </c>
      <c r="J217" s="47">
        <v>3.5372988570848385</v>
      </c>
      <c r="K217" s="50">
        <v>73.812999272117153</v>
      </c>
      <c r="L217" s="48">
        <v>0</v>
      </c>
      <c r="M217" s="49">
        <v>32.459317546949023</v>
      </c>
      <c r="N217" s="51">
        <v>0.50880000000000003</v>
      </c>
      <c r="O217" s="52">
        <v>356.79690783890419</v>
      </c>
      <c r="P217" s="52">
        <v>65.174220271433086</v>
      </c>
      <c r="Q217" s="52">
        <v>4590.6880545919212</v>
      </c>
      <c r="R217" s="49">
        <v>228.31</v>
      </c>
      <c r="S217" s="52">
        <v>4635.8755139801151</v>
      </c>
      <c r="T217" s="52">
        <v>42.427139470815263</v>
      </c>
      <c r="U217" s="52">
        <v>56.228739057706967</v>
      </c>
      <c r="V217" s="52">
        <v>769.05579920291029</v>
      </c>
      <c r="W217" s="53">
        <v>0.16589224557124488</v>
      </c>
      <c r="X217" s="53">
        <v>0.13500000000000001</v>
      </c>
      <c r="Y217" s="61">
        <f t="shared" si="19"/>
        <v>724.49907291583781</v>
      </c>
      <c r="Z217" s="61">
        <f t="shared" si="20"/>
        <v>421.9711281103373</v>
      </c>
      <c r="AA217" s="52">
        <f t="shared" si="21"/>
        <v>2335.7420821763694</v>
      </c>
      <c r="AB217" s="52">
        <v>1425.8688118395362</v>
      </c>
    </row>
    <row r="218" spans="1:28">
      <c r="A218" s="46" t="s">
        <v>413</v>
      </c>
      <c r="B218" s="46" t="s">
        <v>414</v>
      </c>
      <c r="C218" s="49">
        <v>2744.5758704421842</v>
      </c>
      <c r="D218" s="47">
        <v>5.1525971791062384</v>
      </c>
      <c r="E218" s="47">
        <v>101.91714539386923</v>
      </c>
      <c r="F218" s="48">
        <f t="shared" si="17"/>
        <v>107.06974257297547</v>
      </c>
      <c r="G218" s="49">
        <v>0</v>
      </c>
      <c r="H218" s="47">
        <f t="shared" si="18"/>
        <v>107.06974257297547</v>
      </c>
      <c r="I218" s="47">
        <v>40.392681457636407</v>
      </c>
      <c r="J218" s="47">
        <v>1.605074914919999</v>
      </c>
      <c r="K218" s="50">
        <v>3.6804265565044565</v>
      </c>
      <c r="L218" s="48">
        <v>0</v>
      </c>
      <c r="M218" s="49">
        <v>62.342336504344928</v>
      </c>
      <c r="N218" s="51">
        <v>0.26500000000000001</v>
      </c>
      <c r="O218" s="52">
        <v>46.260917133840735</v>
      </c>
      <c r="P218" s="52">
        <v>23.513836333222915</v>
      </c>
      <c r="Q218" s="52">
        <v>2734.8125166603463</v>
      </c>
      <c r="R218" s="49">
        <v>137.22999999999999</v>
      </c>
      <c r="S218" s="52">
        <v>2763.7345353502101</v>
      </c>
      <c r="T218" s="52">
        <v>26.580858463643295</v>
      </c>
      <c r="U218" s="52">
        <v>38.082191452719719</v>
      </c>
      <c r="V218" s="52">
        <v>287.27773954937561</v>
      </c>
      <c r="W218" s="53">
        <v>0.1039454896535397</v>
      </c>
      <c r="X218" s="53">
        <v>0.1039454896535397</v>
      </c>
      <c r="Y218" s="61">
        <f t="shared" si="19"/>
        <v>351.94078946573859</v>
      </c>
      <c r="Z218" s="61">
        <f t="shared" si="20"/>
        <v>69.774753467063647</v>
      </c>
      <c r="AA218" s="52">
        <f t="shared" si="21"/>
        <v>724.72531691499182</v>
      </c>
      <c r="AB218" s="52">
        <v>853.9203015516423</v>
      </c>
    </row>
    <row r="219" spans="1:28">
      <c r="A219" s="46" t="s">
        <v>415</v>
      </c>
      <c r="B219" s="46" t="s">
        <v>416</v>
      </c>
      <c r="C219" s="49">
        <v>622.67705632504692</v>
      </c>
      <c r="D219" s="47">
        <v>0</v>
      </c>
      <c r="E219" s="47">
        <v>13.004173832982413</v>
      </c>
      <c r="F219" s="48">
        <f t="shared" si="17"/>
        <v>13.004173832982413</v>
      </c>
      <c r="G219" s="49">
        <v>0</v>
      </c>
      <c r="H219" s="47">
        <f t="shared" si="18"/>
        <v>13.004173832982413</v>
      </c>
      <c r="I219" s="47">
        <v>10.100726216184453</v>
      </c>
      <c r="J219" s="47">
        <v>0.36804265565044558</v>
      </c>
      <c r="K219" s="50">
        <v>0.81787256811210141</v>
      </c>
      <c r="L219" s="48">
        <v>0</v>
      </c>
      <c r="M219" s="49">
        <v>0</v>
      </c>
      <c r="N219" s="51">
        <v>0.58089999999999997</v>
      </c>
      <c r="O219" s="52">
        <v>13.290429231821648</v>
      </c>
      <c r="P219" s="52">
        <v>0.25558517753503168</v>
      </c>
      <c r="Q219" s="52">
        <v>610.27606351104725</v>
      </c>
      <c r="R219" s="49">
        <v>31.13</v>
      </c>
      <c r="S219" s="52">
        <v>633.48319763122811</v>
      </c>
      <c r="T219" s="52">
        <v>2.0446814202802535</v>
      </c>
      <c r="U219" s="52">
        <v>4.6005331956305699</v>
      </c>
      <c r="V219" s="52">
        <v>106.57901903210821</v>
      </c>
      <c r="W219" s="53">
        <v>0.16824285068749595</v>
      </c>
      <c r="X219" s="53">
        <v>0.13500000000000001</v>
      </c>
      <c r="Y219" s="61">
        <f t="shared" si="19"/>
        <v>92.165446296126618</v>
      </c>
      <c r="Z219" s="61">
        <f t="shared" si="20"/>
        <v>13.54601440935668</v>
      </c>
      <c r="AA219" s="52">
        <f t="shared" si="21"/>
        <v>354.50936529356733</v>
      </c>
      <c r="AB219" s="52">
        <v>162.30681114184651</v>
      </c>
    </row>
    <row r="220" spans="1:28">
      <c r="A220" s="46" t="s">
        <v>417</v>
      </c>
      <c r="B220" s="46" t="s">
        <v>418</v>
      </c>
      <c r="C220" s="49">
        <v>468.91701351997193</v>
      </c>
      <c r="D220" s="47">
        <v>0</v>
      </c>
      <c r="E220" s="47">
        <v>0</v>
      </c>
      <c r="F220" s="48">
        <f t="shared" si="17"/>
        <v>0</v>
      </c>
      <c r="G220" s="49">
        <v>0</v>
      </c>
      <c r="H220" s="47">
        <f t="shared" si="18"/>
        <v>0</v>
      </c>
      <c r="I220" s="47">
        <v>0</v>
      </c>
      <c r="J220" s="47">
        <v>0</v>
      </c>
      <c r="K220" s="50">
        <v>0</v>
      </c>
      <c r="L220" s="48">
        <v>0</v>
      </c>
      <c r="M220" s="49">
        <v>0</v>
      </c>
      <c r="N220" s="51">
        <v>0.1893</v>
      </c>
      <c r="O220" s="52">
        <v>30.414636126668771</v>
      </c>
      <c r="P220" s="52">
        <v>4.0893628405605069</v>
      </c>
      <c r="Q220" s="52">
        <v>450.98515746411408</v>
      </c>
      <c r="R220" s="49">
        <v>23.45</v>
      </c>
      <c r="S220" s="52">
        <v>468.91701351997193</v>
      </c>
      <c r="T220" s="52">
        <v>0.51117035507006336</v>
      </c>
      <c r="U220" s="52">
        <v>5.8784590833057289</v>
      </c>
      <c r="V220" s="52">
        <v>44.982991246165575</v>
      </c>
      <c r="W220" s="53">
        <v>9.5929535395818347E-2</v>
      </c>
      <c r="X220" s="53">
        <v>9.5929535395818347E-2</v>
      </c>
      <c r="Y220" s="61">
        <f t="shared" si="19"/>
        <v>51.372620684541367</v>
      </c>
      <c r="Z220" s="61">
        <f t="shared" si="20"/>
        <v>34.503998967229279</v>
      </c>
      <c r="AA220" s="52">
        <f t="shared" si="21"/>
        <v>85.37149030795679</v>
      </c>
      <c r="AB220" s="52">
        <v>187.41549898288804</v>
      </c>
    </row>
    <row r="221" spans="1:28">
      <c r="A221" s="46" t="s">
        <v>419</v>
      </c>
      <c r="B221" s="46" t="s">
        <v>420</v>
      </c>
      <c r="C221" s="49">
        <v>7014.9134635116961</v>
      </c>
      <c r="D221" s="47">
        <v>0</v>
      </c>
      <c r="E221" s="47">
        <v>359.43454687106572</v>
      </c>
      <c r="F221" s="48">
        <f t="shared" si="17"/>
        <v>359.43454687106572</v>
      </c>
      <c r="G221" s="49">
        <v>220.69268909794917</v>
      </c>
      <c r="H221" s="47">
        <f t="shared" si="18"/>
        <v>580.12723596901492</v>
      </c>
      <c r="I221" s="47">
        <v>136.79941042385036</v>
      </c>
      <c r="J221" s="47">
        <v>12.677024805737572</v>
      </c>
      <c r="K221" s="50">
        <v>39.278330083583668</v>
      </c>
      <c r="L221" s="48">
        <v>2.2287027481054764</v>
      </c>
      <c r="M221" s="49">
        <v>314.29820451837918</v>
      </c>
      <c r="N221" s="51">
        <v>0.62180000000000002</v>
      </c>
      <c r="O221" s="52">
        <v>1651.3358320538396</v>
      </c>
      <c r="P221" s="52">
        <v>340.95062683173228</v>
      </c>
      <c r="Q221" s="52">
        <v>6978.3647831241869</v>
      </c>
      <c r="R221" s="49">
        <v>350.75</v>
      </c>
      <c r="S221" s="52">
        <v>6839.7864998646937</v>
      </c>
      <c r="T221" s="52">
        <v>33.992828612159215</v>
      </c>
      <c r="U221" s="52">
        <v>105.55667832196808</v>
      </c>
      <c r="V221" s="52">
        <v>905.53828400661723</v>
      </c>
      <c r="W221" s="53">
        <v>0.13239277045044182</v>
      </c>
      <c r="X221" s="53">
        <v>0.13239277045044182</v>
      </c>
      <c r="Y221" s="61">
        <f t="shared" si="19"/>
        <v>1045.0877909407445</v>
      </c>
      <c r="Z221" s="61">
        <f t="shared" si="20"/>
        <v>1992.2864588855718</v>
      </c>
      <c r="AA221" s="52">
        <f t="shared" si="21"/>
        <v>4339.1472221466192</v>
      </c>
      <c r="AB221" s="52">
        <v>1892.4855587616928</v>
      </c>
    </row>
    <row r="222" spans="1:28">
      <c r="A222" s="46" t="s">
        <v>421</v>
      </c>
      <c r="B222" s="46" t="s">
        <v>422</v>
      </c>
      <c r="C222" s="49">
        <v>69.2</v>
      </c>
      <c r="D222" s="47">
        <v>0</v>
      </c>
      <c r="E222" s="47">
        <v>0</v>
      </c>
      <c r="F222" s="48">
        <f t="shared" si="17"/>
        <v>0</v>
      </c>
      <c r="G222" s="49">
        <v>0</v>
      </c>
      <c r="H222" s="47">
        <f t="shared" si="18"/>
        <v>0</v>
      </c>
      <c r="I222" s="47">
        <v>0</v>
      </c>
      <c r="J222" s="47">
        <v>0</v>
      </c>
      <c r="K222" s="50">
        <v>0</v>
      </c>
      <c r="L222" s="48">
        <v>0</v>
      </c>
      <c r="M222" s="49">
        <v>0</v>
      </c>
      <c r="N222" s="51">
        <v>0.66269999999999996</v>
      </c>
      <c r="O222" s="52">
        <v>0</v>
      </c>
      <c r="P222" s="52">
        <v>0</v>
      </c>
      <c r="Q222" s="52">
        <v>82.72</v>
      </c>
      <c r="R222" s="49">
        <v>3.46</v>
      </c>
      <c r="S222" s="52">
        <v>69.2</v>
      </c>
      <c r="T222" s="52">
        <v>0</v>
      </c>
      <c r="U222" s="52">
        <v>0</v>
      </c>
      <c r="V222" s="52">
        <v>12.75</v>
      </c>
      <c r="W222" s="53">
        <v>0.18424855491329478</v>
      </c>
      <c r="X222" s="53">
        <v>0.13500000000000001</v>
      </c>
      <c r="Y222" s="61">
        <f t="shared" si="19"/>
        <v>9.3420000000000005</v>
      </c>
      <c r="Z222" s="61">
        <f t="shared" si="20"/>
        <v>0</v>
      </c>
      <c r="AA222" s="52">
        <f t="shared" si="21"/>
        <v>54.818543999999996</v>
      </c>
      <c r="AB222" s="52">
        <v>26.2</v>
      </c>
    </row>
    <row r="223" spans="1:28">
      <c r="A223" s="46" t="s">
        <v>423</v>
      </c>
      <c r="B223" s="46" t="s">
        <v>424</v>
      </c>
      <c r="C223" s="49">
        <v>65.599999999999994</v>
      </c>
      <c r="D223" s="47">
        <v>0</v>
      </c>
      <c r="E223" s="47">
        <v>0</v>
      </c>
      <c r="F223" s="48">
        <f t="shared" si="17"/>
        <v>0</v>
      </c>
      <c r="G223" s="49">
        <v>0</v>
      </c>
      <c r="H223" s="47">
        <f t="shared" si="18"/>
        <v>0</v>
      </c>
      <c r="I223" s="47">
        <v>0</v>
      </c>
      <c r="J223" s="47">
        <v>0</v>
      </c>
      <c r="K223" s="50">
        <v>0</v>
      </c>
      <c r="L223" s="48">
        <v>0</v>
      </c>
      <c r="M223" s="49">
        <v>0</v>
      </c>
      <c r="N223" s="51">
        <v>7.8100000000000003E-2</v>
      </c>
      <c r="O223" s="52">
        <v>0</v>
      </c>
      <c r="P223" s="52">
        <v>0</v>
      </c>
      <c r="Q223" s="52">
        <v>63.5</v>
      </c>
      <c r="R223" s="49">
        <v>3.28</v>
      </c>
      <c r="S223" s="52">
        <v>65.599999999999994</v>
      </c>
      <c r="T223" s="52">
        <v>0</v>
      </c>
      <c r="U223" s="52">
        <v>0</v>
      </c>
      <c r="V223" s="52">
        <v>8</v>
      </c>
      <c r="W223" s="53">
        <v>0.12195121951219513</v>
      </c>
      <c r="X223" s="53">
        <v>0.12195121951219513</v>
      </c>
      <c r="Y223" s="61">
        <f t="shared" si="19"/>
        <v>8</v>
      </c>
      <c r="Z223" s="61">
        <f t="shared" si="20"/>
        <v>0</v>
      </c>
      <c r="AA223" s="52">
        <f t="shared" si="21"/>
        <v>4.9593500000000006</v>
      </c>
      <c r="AB223" s="52">
        <v>30.8</v>
      </c>
    </row>
    <row r="224" spans="1:28">
      <c r="A224" s="46" t="s">
        <v>425</v>
      </c>
      <c r="B224" s="46" t="s">
        <v>426</v>
      </c>
      <c r="C224" s="49">
        <v>50.199999999999996</v>
      </c>
      <c r="D224" s="47">
        <v>0</v>
      </c>
      <c r="E224" s="47">
        <v>0</v>
      </c>
      <c r="F224" s="48">
        <f t="shared" si="17"/>
        <v>0</v>
      </c>
      <c r="G224" s="49">
        <v>0</v>
      </c>
      <c r="H224" s="47">
        <f t="shared" si="18"/>
        <v>0</v>
      </c>
      <c r="I224" s="47">
        <v>0</v>
      </c>
      <c r="J224" s="47">
        <v>0</v>
      </c>
      <c r="K224" s="50">
        <v>0</v>
      </c>
      <c r="L224" s="48">
        <v>0</v>
      </c>
      <c r="M224" s="49">
        <v>0</v>
      </c>
      <c r="N224" s="51">
        <v>0.51160000000000005</v>
      </c>
      <c r="O224" s="52">
        <v>0</v>
      </c>
      <c r="P224" s="52">
        <v>0</v>
      </c>
      <c r="Q224" s="52">
        <v>43.22</v>
      </c>
      <c r="R224" s="49">
        <v>2.5099999999999998</v>
      </c>
      <c r="S224" s="52">
        <v>50.2</v>
      </c>
      <c r="T224" s="52">
        <v>0</v>
      </c>
      <c r="U224" s="52">
        <v>0</v>
      </c>
      <c r="V224" s="52">
        <v>6.75</v>
      </c>
      <c r="W224" s="53">
        <v>0.1344621513944223</v>
      </c>
      <c r="X224" s="53">
        <v>0.1344621513944223</v>
      </c>
      <c r="Y224" s="61">
        <f t="shared" si="19"/>
        <v>6.75</v>
      </c>
      <c r="Z224" s="61">
        <f t="shared" si="20"/>
        <v>0</v>
      </c>
      <c r="AA224" s="52">
        <f t="shared" si="21"/>
        <v>22.111352</v>
      </c>
      <c r="AB224" s="52">
        <v>14.4</v>
      </c>
    </row>
    <row r="225" spans="1:28">
      <c r="A225" s="46" t="s">
        <v>427</v>
      </c>
      <c r="B225" s="46" t="s">
        <v>428</v>
      </c>
      <c r="C225" s="49">
        <v>927.14034321187808</v>
      </c>
      <c r="D225" s="47">
        <v>10.826588120383942</v>
      </c>
      <c r="E225" s="47">
        <v>31.406306615504693</v>
      </c>
      <c r="F225" s="48">
        <f t="shared" si="17"/>
        <v>42.232894735888635</v>
      </c>
      <c r="G225" s="49">
        <v>0</v>
      </c>
      <c r="H225" s="47">
        <f t="shared" si="18"/>
        <v>42.232894735888635</v>
      </c>
      <c r="I225" s="47">
        <v>3.6599797423016538</v>
      </c>
      <c r="J225" s="47">
        <v>0</v>
      </c>
      <c r="K225" s="50">
        <v>4.4982991246165582</v>
      </c>
      <c r="L225" s="48">
        <v>0</v>
      </c>
      <c r="M225" s="49">
        <v>0</v>
      </c>
      <c r="N225" s="51">
        <v>0.51359999999999995</v>
      </c>
      <c r="O225" s="52">
        <v>27.603199173783423</v>
      </c>
      <c r="P225" s="52">
        <v>5.1117035507006339</v>
      </c>
      <c r="Q225" s="52">
        <v>926.69051329941658</v>
      </c>
      <c r="R225" s="49">
        <v>46.36</v>
      </c>
      <c r="S225" s="52">
        <v>927.14034321187808</v>
      </c>
      <c r="T225" s="52">
        <v>4.0893628405605069</v>
      </c>
      <c r="U225" s="52">
        <v>19.168888315127376</v>
      </c>
      <c r="V225" s="52">
        <v>139.03833657905724</v>
      </c>
      <c r="W225" s="53">
        <v>0.14996471418489768</v>
      </c>
      <c r="X225" s="53">
        <v>0.13500000000000001</v>
      </c>
      <c r="Y225" s="61">
        <f t="shared" si="19"/>
        <v>148.42219748929142</v>
      </c>
      <c r="Z225" s="61">
        <f t="shared" si="20"/>
        <v>32.714902724484055</v>
      </c>
      <c r="AA225" s="52">
        <f t="shared" si="21"/>
        <v>475.94824763058028</v>
      </c>
      <c r="AB225" s="52">
        <v>293.6162519522444</v>
      </c>
    </row>
    <row r="226" spans="1:28">
      <c r="A226" s="46" t="s">
        <v>429</v>
      </c>
      <c r="B226" s="46" t="s">
        <v>430</v>
      </c>
      <c r="C226" s="49">
        <v>20762.921950377862</v>
      </c>
      <c r="D226" s="47">
        <v>512.50962140034699</v>
      </c>
      <c r="E226" s="47">
        <v>1334.9929461151803</v>
      </c>
      <c r="F226" s="48">
        <f t="shared" si="17"/>
        <v>1847.5025675155273</v>
      </c>
      <c r="G226" s="49">
        <v>0</v>
      </c>
      <c r="H226" s="47">
        <f t="shared" si="18"/>
        <v>1847.5025675155273</v>
      </c>
      <c r="I226" s="47">
        <v>317.90706722517376</v>
      </c>
      <c r="J226" s="47">
        <v>21.223793142509031</v>
      </c>
      <c r="K226" s="50">
        <v>86.081087793798673</v>
      </c>
      <c r="L226" s="48">
        <v>0</v>
      </c>
      <c r="M226" s="49">
        <v>332.20961376003419</v>
      </c>
      <c r="N226" s="51">
        <v>0.38140000000000002</v>
      </c>
      <c r="O226" s="52">
        <v>2996.4806214207115</v>
      </c>
      <c r="P226" s="52">
        <v>1032.0529468864579</v>
      </c>
      <c r="Q226" s="52">
        <v>20551.645019220305</v>
      </c>
      <c r="R226" s="49">
        <v>1038.1500000000001</v>
      </c>
      <c r="S226" s="52">
        <v>20849.98448525339</v>
      </c>
      <c r="T226" s="52">
        <v>216.2250601946368</v>
      </c>
      <c r="U226" s="52">
        <v>200.12319400992982</v>
      </c>
      <c r="V226" s="52">
        <v>2576.0430043755841</v>
      </c>
      <c r="W226" s="53">
        <v>0.12355131516752672</v>
      </c>
      <c r="X226" s="53">
        <v>0.12355131516752672</v>
      </c>
      <c r="Y226" s="61">
        <f t="shared" si="19"/>
        <v>2992.3912585801509</v>
      </c>
      <c r="Z226" s="61">
        <f t="shared" si="20"/>
        <v>4028.5335683071694</v>
      </c>
      <c r="AA226" s="52">
        <f t="shared" si="21"/>
        <v>7838.3974103306246</v>
      </c>
      <c r="AB226" s="52">
        <v>6704.4388132492413</v>
      </c>
    </row>
    <row r="227" spans="1:28">
      <c r="A227" s="46" t="s">
        <v>431</v>
      </c>
      <c r="B227" s="46" t="s">
        <v>432</v>
      </c>
      <c r="C227" s="49">
        <v>9411.6890243642065</v>
      </c>
      <c r="D227" s="47">
        <v>107.41733841442311</v>
      </c>
      <c r="E227" s="47">
        <v>411.67615715922625</v>
      </c>
      <c r="F227" s="48">
        <f t="shared" si="17"/>
        <v>519.09349557364931</v>
      </c>
      <c r="G227" s="49">
        <v>0</v>
      </c>
      <c r="H227" s="47">
        <f t="shared" si="18"/>
        <v>519.09349557364931</v>
      </c>
      <c r="I227" s="47">
        <v>153.31021289261341</v>
      </c>
      <c r="J227" s="47">
        <v>7.7084489544565553</v>
      </c>
      <c r="K227" s="50">
        <v>0</v>
      </c>
      <c r="L227" s="48">
        <v>0</v>
      </c>
      <c r="M227" s="49">
        <v>80.713799065562995</v>
      </c>
      <c r="N227" s="51">
        <v>0.25</v>
      </c>
      <c r="O227" s="52">
        <v>433.98363145448377</v>
      </c>
      <c r="P227" s="52">
        <v>162.04100255721008</v>
      </c>
      <c r="Q227" s="52">
        <v>9055.178371924143</v>
      </c>
      <c r="R227" s="49">
        <v>470.58</v>
      </c>
      <c r="S227" s="52">
        <v>9468.3880401485803</v>
      </c>
      <c r="T227" s="52">
        <v>92.010663912611406</v>
      </c>
      <c r="U227" s="52">
        <v>144.15004012975785</v>
      </c>
      <c r="V227" s="52">
        <v>1380.6711290442411</v>
      </c>
      <c r="W227" s="53">
        <v>0.14581902676462077</v>
      </c>
      <c r="X227" s="53">
        <v>0.13500000000000001</v>
      </c>
      <c r="Y227" s="61">
        <f t="shared" si="19"/>
        <v>1514.3930894624277</v>
      </c>
      <c r="Z227" s="61">
        <f t="shared" si="20"/>
        <v>596.02463401169382</v>
      </c>
      <c r="AA227" s="52">
        <f t="shared" si="21"/>
        <v>2263.7945929810357</v>
      </c>
      <c r="AB227" s="52">
        <v>2930.1102625184144</v>
      </c>
    </row>
    <row r="228" spans="1:28">
      <c r="A228" s="46" t="s">
        <v>433</v>
      </c>
      <c r="B228" s="46" t="s">
        <v>434</v>
      </c>
      <c r="C228" s="49">
        <v>16151.592836848213</v>
      </c>
      <c r="D228" s="47">
        <v>152.27764877537186</v>
      </c>
      <c r="E228" s="47">
        <v>454.47133928569195</v>
      </c>
      <c r="F228" s="48">
        <f t="shared" si="17"/>
        <v>606.74898806106376</v>
      </c>
      <c r="G228" s="49">
        <v>445.49518785066164</v>
      </c>
      <c r="H228" s="47">
        <f t="shared" si="18"/>
        <v>1052.2441759117255</v>
      </c>
      <c r="I228" s="47">
        <v>372.98056128042242</v>
      </c>
      <c r="J228" s="47">
        <v>35.812595076208638</v>
      </c>
      <c r="K228" s="50">
        <v>42.120437257773226</v>
      </c>
      <c r="L228" s="48">
        <v>0</v>
      </c>
      <c r="M228" s="49">
        <v>0</v>
      </c>
      <c r="N228" s="51">
        <v>0.48809999999999998</v>
      </c>
      <c r="O228" s="52">
        <v>3290.6591607635328</v>
      </c>
      <c r="P228" s="52">
        <v>950.26569007524779</v>
      </c>
      <c r="Q228" s="52">
        <v>16066.1456002947</v>
      </c>
      <c r="R228" s="49">
        <v>807.58</v>
      </c>
      <c r="S228" s="52">
        <v>15795.572907949014</v>
      </c>
      <c r="T228" s="52">
        <v>147.21706226017824</v>
      </c>
      <c r="U228" s="52">
        <v>175.58701696656678</v>
      </c>
      <c r="V228" s="52">
        <v>2093.7537743669795</v>
      </c>
      <c r="W228" s="53">
        <v>0.13255320250608399</v>
      </c>
      <c r="X228" s="53">
        <v>0.13255320250608399</v>
      </c>
      <c r="Y228" s="61">
        <f t="shared" si="19"/>
        <v>2416.5578535937248</v>
      </c>
      <c r="Z228" s="61">
        <f t="shared" si="20"/>
        <v>4240.9248508387809</v>
      </c>
      <c r="AA228" s="52">
        <f t="shared" si="21"/>
        <v>7841.8856675038423</v>
      </c>
      <c r="AB228" s="52">
        <v>4804.5106141177284</v>
      </c>
    </row>
    <row r="229" spans="1:28">
      <c r="A229" s="46" t="s">
        <v>435</v>
      </c>
      <c r="B229" s="46" t="s">
        <v>436</v>
      </c>
      <c r="C229" s="49">
        <v>21338.223738195014</v>
      </c>
      <c r="D229" s="47">
        <v>109.86073271165802</v>
      </c>
      <c r="E229" s="47">
        <v>955.6227553963821</v>
      </c>
      <c r="F229" s="48">
        <f t="shared" si="17"/>
        <v>1065.4834881080401</v>
      </c>
      <c r="G229" s="49">
        <v>0</v>
      </c>
      <c r="H229" s="47">
        <f t="shared" si="18"/>
        <v>1065.4834881080401</v>
      </c>
      <c r="I229" s="47">
        <v>460.72806443174954</v>
      </c>
      <c r="J229" s="47">
        <v>54.613440735685572</v>
      </c>
      <c r="K229" s="50">
        <v>264.77602051919143</v>
      </c>
      <c r="L229" s="48">
        <v>0</v>
      </c>
      <c r="M229" s="49">
        <v>818.59843001630088</v>
      </c>
      <c r="N229" s="51">
        <v>0.36670000000000003</v>
      </c>
      <c r="O229" s="52">
        <v>3110.2160254238006</v>
      </c>
      <c r="P229" s="52">
        <v>772.12282133333076</v>
      </c>
      <c r="Q229" s="52">
        <v>21022.023979955775</v>
      </c>
      <c r="R229" s="49">
        <v>1066.9100000000001</v>
      </c>
      <c r="S229" s="52">
        <v>21344.296442013252</v>
      </c>
      <c r="T229" s="52">
        <v>264.27507357122278</v>
      </c>
      <c r="U229" s="52">
        <v>299.03465771598707</v>
      </c>
      <c r="V229" s="52">
        <v>2858.2090403742595</v>
      </c>
      <c r="W229" s="53">
        <v>0.13390973312890633</v>
      </c>
      <c r="X229" s="53">
        <v>0.13390973312890633</v>
      </c>
      <c r="Y229" s="61">
        <f t="shared" si="19"/>
        <v>3421.5187716614691</v>
      </c>
      <c r="Z229" s="61">
        <f t="shared" si="20"/>
        <v>3882.3388467571313</v>
      </c>
      <c r="AA229" s="52">
        <f t="shared" si="21"/>
        <v>7708.776193449783</v>
      </c>
      <c r="AB229" s="52">
        <v>6288.3972612577163</v>
      </c>
    </row>
    <row r="230" spans="1:28">
      <c r="A230" s="46" t="s">
        <v>437</v>
      </c>
      <c r="B230" s="46" t="s">
        <v>438</v>
      </c>
      <c r="C230" s="49">
        <v>5808.2856169617098</v>
      </c>
      <c r="D230" s="47">
        <v>36.323765431278701</v>
      </c>
      <c r="E230" s="47">
        <v>330.82945380134504</v>
      </c>
      <c r="F230" s="48">
        <f t="shared" si="17"/>
        <v>367.15321923262377</v>
      </c>
      <c r="G230" s="49">
        <v>0</v>
      </c>
      <c r="H230" s="47">
        <f t="shared" si="18"/>
        <v>367.15321923262377</v>
      </c>
      <c r="I230" s="47">
        <v>77.80012804166364</v>
      </c>
      <c r="J230" s="47">
        <v>9.3339706835793574</v>
      </c>
      <c r="K230" s="50">
        <v>40.07575583749297</v>
      </c>
      <c r="L230" s="48">
        <v>0</v>
      </c>
      <c r="M230" s="49">
        <v>119.93078870653827</v>
      </c>
      <c r="N230" s="51">
        <v>0.32919999999999999</v>
      </c>
      <c r="O230" s="52">
        <v>286.51098401677052</v>
      </c>
      <c r="P230" s="52">
        <v>67.474486869248366</v>
      </c>
      <c r="Q230" s="52">
        <v>5692.9246912294993</v>
      </c>
      <c r="R230" s="49">
        <v>290.41000000000003</v>
      </c>
      <c r="S230" s="52">
        <v>5850.242479705862</v>
      </c>
      <c r="T230" s="52">
        <v>45.494161601235639</v>
      </c>
      <c r="U230" s="52">
        <v>56.995494590312063</v>
      </c>
      <c r="V230" s="52">
        <v>777.23452488403132</v>
      </c>
      <c r="W230" s="53">
        <v>0.13285509576401508</v>
      </c>
      <c r="X230" s="53">
        <v>0.13285509576401508</v>
      </c>
      <c r="Y230" s="61">
        <f t="shared" si="19"/>
        <v>879.72418107557905</v>
      </c>
      <c r="Z230" s="61">
        <f t="shared" si="20"/>
        <v>353.9854708860189</v>
      </c>
      <c r="AA230" s="52">
        <f t="shared" si="21"/>
        <v>1874.1108083527511</v>
      </c>
      <c r="AB230" s="52">
        <v>1665.6383785887001</v>
      </c>
    </row>
    <row r="231" spans="1:28">
      <c r="A231" s="46" t="s">
        <v>439</v>
      </c>
      <c r="B231" s="46" t="s">
        <v>440</v>
      </c>
      <c r="C231" s="49">
        <v>10613.654997275959</v>
      </c>
      <c r="D231" s="47">
        <v>184.32803003826487</v>
      </c>
      <c r="E231" s="47">
        <v>467.38350245476175</v>
      </c>
      <c r="F231" s="48">
        <f t="shared" si="17"/>
        <v>651.71153249302665</v>
      </c>
      <c r="G231" s="49">
        <v>0</v>
      </c>
      <c r="H231" s="47">
        <f t="shared" si="18"/>
        <v>651.71153249302665</v>
      </c>
      <c r="I231" s="47">
        <v>304.02368038147085</v>
      </c>
      <c r="J231" s="47">
        <v>16.715270610791073</v>
      </c>
      <c r="K231" s="50">
        <v>93.114791879562745</v>
      </c>
      <c r="L231" s="48">
        <v>0</v>
      </c>
      <c r="M231" s="49">
        <v>62.884177080719191</v>
      </c>
      <c r="N231" s="51">
        <v>0.48349999999999999</v>
      </c>
      <c r="O231" s="52">
        <v>1116.3960554730184</v>
      </c>
      <c r="P231" s="52">
        <v>234.37160779962406</v>
      </c>
      <c r="Q231" s="52">
        <v>10781.758480244298</v>
      </c>
      <c r="R231" s="49">
        <v>530.67999999999995</v>
      </c>
      <c r="S231" s="52">
        <v>10648.066985579273</v>
      </c>
      <c r="T231" s="52">
        <v>121.65854450667509</v>
      </c>
      <c r="U231" s="52">
        <v>178.14286874191708</v>
      </c>
      <c r="V231" s="52">
        <v>1645.4573729705339</v>
      </c>
      <c r="W231" s="53">
        <v>0.15453108767995022</v>
      </c>
      <c r="X231" s="53">
        <v>0.13500000000000001</v>
      </c>
      <c r="Y231" s="61">
        <f t="shared" si="19"/>
        <v>1737.2904563017939</v>
      </c>
      <c r="Z231" s="61">
        <f t="shared" si="20"/>
        <v>1350.7676632726425</v>
      </c>
      <c r="AA231" s="52">
        <f t="shared" si="21"/>
        <v>5212.9802251981182</v>
      </c>
      <c r="AB231" s="52">
        <v>3285.4554465489196</v>
      </c>
    </row>
    <row r="232" spans="1:28">
      <c r="A232" s="46" t="s">
        <v>441</v>
      </c>
      <c r="B232" s="46" t="s">
        <v>442</v>
      </c>
      <c r="C232" s="49">
        <v>28.88</v>
      </c>
      <c r="D232" s="47">
        <v>0</v>
      </c>
      <c r="E232" s="47">
        <v>0</v>
      </c>
      <c r="F232" s="48">
        <f t="shared" si="17"/>
        <v>0</v>
      </c>
      <c r="G232" s="49">
        <v>0</v>
      </c>
      <c r="H232" s="47">
        <f t="shared" si="18"/>
        <v>0</v>
      </c>
      <c r="I232" s="47">
        <v>0</v>
      </c>
      <c r="J232" s="47">
        <v>0</v>
      </c>
      <c r="K232" s="50">
        <v>0</v>
      </c>
      <c r="L232" s="48">
        <v>0</v>
      </c>
      <c r="M232" s="49">
        <v>0</v>
      </c>
      <c r="N232" s="51">
        <v>0.43330000000000002</v>
      </c>
      <c r="O232" s="52">
        <v>0</v>
      </c>
      <c r="P232" s="52">
        <v>0</v>
      </c>
      <c r="Q232" s="52">
        <v>28.39</v>
      </c>
      <c r="R232" s="49">
        <v>0</v>
      </c>
      <c r="S232" s="52">
        <v>28.88</v>
      </c>
      <c r="T232" s="52">
        <v>1</v>
      </c>
      <c r="U232" s="52">
        <v>0</v>
      </c>
      <c r="V232" s="52">
        <v>6.5</v>
      </c>
      <c r="W232" s="53">
        <v>0.22506925207756234</v>
      </c>
      <c r="X232" s="53">
        <v>0.13500000000000001</v>
      </c>
      <c r="Y232" s="61">
        <f t="shared" si="19"/>
        <v>4.8987999999999996</v>
      </c>
      <c r="Z232" s="61">
        <f t="shared" si="20"/>
        <v>0</v>
      </c>
      <c r="AA232" s="52">
        <f t="shared" si="21"/>
        <v>12.301387</v>
      </c>
      <c r="AB232" s="52">
        <v>15.68</v>
      </c>
    </row>
    <row r="233" spans="1:28">
      <c r="A233" s="46" t="s">
        <v>443</v>
      </c>
      <c r="B233" s="46" t="s">
        <v>444</v>
      </c>
      <c r="C233" s="49">
        <v>6648.6701275110981</v>
      </c>
      <c r="D233" s="47">
        <v>84.516906507284276</v>
      </c>
      <c r="E233" s="47">
        <v>407.02450692808867</v>
      </c>
      <c r="F233" s="48">
        <f t="shared" si="17"/>
        <v>491.54141343537293</v>
      </c>
      <c r="G233" s="49">
        <v>0</v>
      </c>
      <c r="H233" s="47">
        <f t="shared" si="18"/>
        <v>491.54141343537293</v>
      </c>
      <c r="I233" s="47">
        <v>167.39806787834436</v>
      </c>
      <c r="J233" s="47">
        <v>14.721706226017826</v>
      </c>
      <c r="K233" s="50">
        <v>0</v>
      </c>
      <c r="L233" s="48">
        <v>0</v>
      </c>
      <c r="M233" s="49">
        <v>739.46925905145508</v>
      </c>
      <c r="N233" s="51">
        <v>0.28210000000000002</v>
      </c>
      <c r="O233" s="52">
        <v>650.46427682665558</v>
      </c>
      <c r="P233" s="52">
        <v>119.86944826392985</v>
      </c>
      <c r="Q233" s="52">
        <v>6741.1101745219676</v>
      </c>
      <c r="R233" s="49">
        <v>332.43</v>
      </c>
      <c r="S233" s="52">
        <v>6712.5459750806522</v>
      </c>
      <c r="T233" s="52">
        <v>42.93830982588532</v>
      </c>
      <c r="U233" s="52">
        <v>64.918635093898047</v>
      </c>
      <c r="V233" s="52">
        <v>797.93692426436894</v>
      </c>
      <c r="W233" s="53">
        <v>0.11887247062837161</v>
      </c>
      <c r="X233" s="53">
        <v>0.11887247062837161</v>
      </c>
      <c r="Y233" s="61">
        <f t="shared" si="19"/>
        <v>905.7938691841523</v>
      </c>
      <c r="Z233" s="61">
        <f t="shared" si="20"/>
        <v>770.3337250905854</v>
      </c>
      <c r="AA233" s="52">
        <f t="shared" si="21"/>
        <v>1901.6671802326471</v>
      </c>
      <c r="AB233" s="52">
        <v>1697.5456321521735</v>
      </c>
    </row>
    <row r="234" spans="1:28">
      <c r="A234" s="46" t="s">
        <v>445</v>
      </c>
      <c r="B234" s="46" t="s">
        <v>446</v>
      </c>
      <c r="C234" s="49">
        <v>9991.0086111722121</v>
      </c>
      <c r="D234" s="47">
        <v>124.83802411521087</v>
      </c>
      <c r="E234" s="47">
        <v>398.69243014044662</v>
      </c>
      <c r="F234" s="48">
        <f t="shared" si="17"/>
        <v>523.53045425565745</v>
      </c>
      <c r="G234" s="49">
        <v>0</v>
      </c>
      <c r="H234" s="47">
        <f t="shared" si="18"/>
        <v>523.53045425565745</v>
      </c>
      <c r="I234" s="47">
        <v>190.15537208606358</v>
      </c>
      <c r="J234" s="47">
        <v>13.034844054286616</v>
      </c>
      <c r="K234" s="50">
        <v>0</v>
      </c>
      <c r="L234" s="48">
        <v>0</v>
      </c>
      <c r="M234" s="49">
        <v>232.70519244209567</v>
      </c>
      <c r="N234" s="51">
        <v>0.1762</v>
      </c>
      <c r="O234" s="52">
        <v>407.65835816837557</v>
      </c>
      <c r="P234" s="52">
        <v>155.6513731188343</v>
      </c>
      <c r="Q234" s="52">
        <v>10001.508050265353</v>
      </c>
      <c r="R234" s="49">
        <v>499.55</v>
      </c>
      <c r="S234" s="52">
        <v>10067.653494211419</v>
      </c>
      <c r="T234" s="52">
        <v>70.285923822133711</v>
      </c>
      <c r="U234" s="52">
        <v>89.199226959726062</v>
      </c>
      <c r="V234" s="52">
        <v>1191.5380976683177</v>
      </c>
      <c r="W234" s="53">
        <v>0.11835310962513899</v>
      </c>
      <c r="X234" s="53">
        <v>0.11835310962513899</v>
      </c>
      <c r="Y234" s="61">
        <f t="shared" si="19"/>
        <v>1351.0232484501776</v>
      </c>
      <c r="Z234" s="61">
        <f t="shared" si="20"/>
        <v>563.30973128720984</v>
      </c>
      <c r="AA234" s="52">
        <f t="shared" si="21"/>
        <v>1762.2657184567552</v>
      </c>
      <c r="AB234" s="52">
        <v>2653.7102281249295</v>
      </c>
    </row>
    <row r="235" spans="1:28">
      <c r="A235" s="46" t="s">
        <v>447</v>
      </c>
      <c r="B235" s="46" t="s">
        <v>448</v>
      </c>
      <c r="C235" s="49">
        <v>2558.704105931608</v>
      </c>
      <c r="D235" s="47">
        <v>12.881492947765597</v>
      </c>
      <c r="E235" s="47">
        <v>116.32192599974363</v>
      </c>
      <c r="F235" s="48">
        <f t="shared" si="17"/>
        <v>129.20341894750922</v>
      </c>
      <c r="G235" s="49">
        <v>0</v>
      </c>
      <c r="H235" s="47">
        <f t="shared" si="18"/>
        <v>129.20341894750922</v>
      </c>
      <c r="I235" s="47">
        <v>53.764897946269265</v>
      </c>
      <c r="J235" s="47">
        <v>2.402500668829298</v>
      </c>
      <c r="K235" s="50">
        <v>0</v>
      </c>
      <c r="L235" s="48">
        <v>0</v>
      </c>
      <c r="M235" s="49">
        <v>0</v>
      </c>
      <c r="N235" s="51">
        <v>0.3659</v>
      </c>
      <c r="O235" s="52">
        <v>164.59685433256041</v>
      </c>
      <c r="P235" s="52">
        <v>28.369954706388516</v>
      </c>
      <c r="Q235" s="52">
        <v>2469.6173364499973</v>
      </c>
      <c r="R235" s="49">
        <v>127.94</v>
      </c>
      <c r="S235" s="52">
        <v>2570.4712475053207</v>
      </c>
      <c r="T235" s="52">
        <v>29.392295416528643</v>
      </c>
      <c r="U235" s="52">
        <v>26.836443641178327</v>
      </c>
      <c r="V235" s="52">
        <v>387.46712914310802</v>
      </c>
      <c r="W235" s="53">
        <v>0.15073777989897785</v>
      </c>
      <c r="X235" s="53">
        <v>0.13500000000000001</v>
      </c>
      <c r="Y235" s="61">
        <f t="shared" si="19"/>
        <v>403.2423574709253</v>
      </c>
      <c r="Z235" s="61">
        <f t="shared" si="20"/>
        <v>192.96680903894892</v>
      </c>
      <c r="AA235" s="52">
        <f t="shared" si="21"/>
        <v>903.63298340705398</v>
      </c>
      <c r="AB235" s="52">
        <v>761.61315883309021</v>
      </c>
    </row>
    <row r="236" spans="1:28">
      <c r="A236" s="46" t="s">
        <v>449</v>
      </c>
      <c r="B236" s="46" t="s">
        <v>450</v>
      </c>
      <c r="C236" s="49">
        <v>1996.3962685403353</v>
      </c>
      <c r="D236" s="47">
        <v>9.5588856398101854</v>
      </c>
      <c r="E236" s="47">
        <v>100.38363432865904</v>
      </c>
      <c r="F236" s="48">
        <f t="shared" si="17"/>
        <v>109.94251996846923</v>
      </c>
      <c r="G236" s="49">
        <v>0</v>
      </c>
      <c r="H236" s="47">
        <f t="shared" si="18"/>
        <v>109.94251996846923</v>
      </c>
      <c r="I236" s="47">
        <v>28.431295148996924</v>
      </c>
      <c r="J236" s="47">
        <v>1.073457745647133</v>
      </c>
      <c r="K236" s="50">
        <v>4.7027672666445826</v>
      </c>
      <c r="L236" s="48">
        <v>0</v>
      </c>
      <c r="M236" s="49">
        <v>20.252569467875908</v>
      </c>
      <c r="N236" s="51">
        <v>0.55559999999999998</v>
      </c>
      <c r="O236" s="52">
        <v>220.57000821273235</v>
      </c>
      <c r="P236" s="52">
        <v>46.005331956305703</v>
      </c>
      <c r="Q236" s="52">
        <v>1906.4916264906124</v>
      </c>
      <c r="R236" s="49">
        <v>99.82</v>
      </c>
      <c r="S236" s="52">
        <v>2013.070645522721</v>
      </c>
      <c r="T236" s="52">
        <v>20.702399380337567</v>
      </c>
      <c r="U236" s="52">
        <v>28.114369528853484</v>
      </c>
      <c r="V236" s="52">
        <v>308.74689446231827</v>
      </c>
      <c r="W236" s="53">
        <v>0.15337111747618176</v>
      </c>
      <c r="X236" s="53">
        <v>0.13500000000000001</v>
      </c>
      <c r="Y236" s="61">
        <f t="shared" si="19"/>
        <v>320.58130605475844</v>
      </c>
      <c r="Z236" s="61">
        <f t="shared" si="20"/>
        <v>266.57534016903804</v>
      </c>
      <c r="AA236" s="52">
        <f t="shared" si="21"/>
        <v>1059.2467476781842</v>
      </c>
      <c r="AB236" s="52">
        <v>628.12613231009379</v>
      </c>
    </row>
    <row r="237" spans="1:28">
      <c r="A237" s="46" t="s">
        <v>451</v>
      </c>
      <c r="B237" s="46" t="s">
        <v>452</v>
      </c>
      <c r="C237" s="49">
        <v>425.51865037452353</v>
      </c>
      <c r="D237" s="47">
        <v>0</v>
      </c>
      <c r="E237" s="47">
        <v>25.977677444660621</v>
      </c>
      <c r="F237" s="48">
        <f t="shared" si="17"/>
        <v>25.977677444660621</v>
      </c>
      <c r="G237" s="49">
        <v>0</v>
      </c>
      <c r="H237" s="47">
        <f t="shared" si="18"/>
        <v>25.977677444660621</v>
      </c>
      <c r="I237" s="47">
        <v>3.4861818215778322</v>
      </c>
      <c r="J237" s="47">
        <v>0</v>
      </c>
      <c r="K237" s="50">
        <v>0</v>
      </c>
      <c r="L237" s="48">
        <v>0</v>
      </c>
      <c r="M237" s="49">
        <v>0.15335110652101899</v>
      </c>
      <c r="N237" s="51">
        <v>0.47520000000000001</v>
      </c>
      <c r="O237" s="52">
        <v>2.0446814202802535</v>
      </c>
      <c r="P237" s="52">
        <v>1.0223407101401267</v>
      </c>
      <c r="Q237" s="52">
        <v>413.65949813689809</v>
      </c>
      <c r="R237" s="49">
        <v>21.28</v>
      </c>
      <c r="S237" s="52">
        <v>428.49366184103138</v>
      </c>
      <c r="T237" s="52">
        <v>2.5558517753503169</v>
      </c>
      <c r="U237" s="52">
        <v>3.8337776630254754</v>
      </c>
      <c r="V237" s="52">
        <v>76.675553260509503</v>
      </c>
      <c r="W237" s="53">
        <v>0.1789420943382721</v>
      </c>
      <c r="X237" s="53">
        <v>0.13500000000000001</v>
      </c>
      <c r="Y237" s="61">
        <f t="shared" si="19"/>
        <v>64.236273786915035</v>
      </c>
      <c r="Z237" s="61">
        <f t="shared" si="20"/>
        <v>3.06702213042038</v>
      </c>
      <c r="AA237" s="52">
        <f t="shared" si="21"/>
        <v>196.57099351465399</v>
      </c>
      <c r="AB237" s="52">
        <v>126.52488628694209</v>
      </c>
    </row>
    <row r="238" spans="1:28">
      <c r="A238" s="46" t="s">
        <v>453</v>
      </c>
      <c r="B238" s="46" t="s">
        <v>454</v>
      </c>
      <c r="C238" s="49">
        <v>2095.409966317407</v>
      </c>
      <c r="D238" s="47">
        <v>54.736121620902381</v>
      </c>
      <c r="E238" s="47">
        <v>132.4237921844506</v>
      </c>
      <c r="F238" s="48">
        <f t="shared" si="17"/>
        <v>187.15991380535297</v>
      </c>
      <c r="G238" s="49">
        <v>0</v>
      </c>
      <c r="H238" s="47">
        <f t="shared" si="18"/>
        <v>187.15991380535297</v>
      </c>
      <c r="I238" s="47">
        <v>14.077631578629545</v>
      </c>
      <c r="J238" s="47">
        <v>0.87921301072050895</v>
      </c>
      <c r="K238" s="50">
        <v>47.232140808473858</v>
      </c>
      <c r="L238" s="48">
        <v>0</v>
      </c>
      <c r="M238" s="49">
        <v>136.99365515877699</v>
      </c>
      <c r="N238" s="51">
        <v>0.46089999999999998</v>
      </c>
      <c r="O238" s="52">
        <v>64.663049916363022</v>
      </c>
      <c r="P238" s="52">
        <v>13.290429231821648</v>
      </c>
      <c r="Q238" s="52">
        <v>1999.984684432927</v>
      </c>
      <c r="R238" s="49">
        <v>104.77</v>
      </c>
      <c r="S238" s="52">
        <v>2106.4614693940212</v>
      </c>
      <c r="T238" s="52">
        <v>33.737243434624183</v>
      </c>
      <c r="U238" s="52">
        <v>35.781924854904439</v>
      </c>
      <c r="V238" s="52">
        <v>350.66286357806348</v>
      </c>
      <c r="W238" s="53">
        <v>0.16647010575462406</v>
      </c>
      <c r="X238" s="53">
        <v>0.13500000000000001</v>
      </c>
      <c r="Y238" s="61">
        <f t="shared" si="19"/>
        <v>353.89146665772154</v>
      </c>
      <c r="Z238" s="61">
        <f t="shared" si="20"/>
        <v>77.95347914818467</v>
      </c>
      <c r="AA238" s="52">
        <f t="shared" si="21"/>
        <v>921.792941055136</v>
      </c>
      <c r="AB238" s="52">
        <v>592.95761188127346</v>
      </c>
    </row>
    <row r="239" spans="1:28">
      <c r="A239" s="46" t="s">
        <v>455</v>
      </c>
      <c r="B239" s="46" t="s">
        <v>456</v>
      </c>
      <c r="C239" s="49">
        <v>4847.7862963779598</v>
      </c>
      <c r="D239" s="47">
        <v>81.122735349619049</v>
      </c>
      <c r="E239" s="47">
        <v>336.94305124798296</v>
      </c>
      <c r="F239" s="48">
        <f t="shared" si="17"/>
        <v>418.06578659760203</v>
      </c>
      <c r="G239" s="49">
        <v>0</v>
      </c>
      <c r="H239" s="47">
        <f t="shared" si="18"/>
        <v>418.06578659760203</v>
      </c>
      <c r="I239" s="47">
        <v>109.08375377195152</v>
      </c>
      <c r="J239" s="47">
        <v>8.4854278941630525</v>
      </c>
      <c r="K239" s="50">
        <v>16.152983220214004</v>
      </c>
      <c r="L239" s="48">
        <v>0</v>
      </c>
      <c r="M239" s="49">
        <v>189.5624144741823</v>
      </c>
      <c r="N239" s="51">
        <v>0.28179999999999999</v>
      </c>
      <c r="O239" s="52">
        <v>118.59152237625469</v>
      </c>
      <c r="P239" s="52">
        <v>31.948147191878959</v>
      </c>
      <c r="Q239" s="52">
        <v>4678.7933769917972</v>
      </c>
      <c r="R239" s="49">
        <v>242.39</v>
      </c>
      <c r="S239" s="52">
        <v>4850.5772865166427</v>
      </c>
      <c r="T239" s="52">
        <v>41.404798760675135</v>
      </c>
      <c r="U239" s="52">
        <v>65.174220271433086</v>
      </c>
      <c r="V239" s="52">
        <v>663.75470605847727</v>
      </c>
      <c r="W239" s="53">
        <v>0.1368403525707228</v>
      </c>
      <c r="X239" s="53">
        <v>0.13500000000000001</v>
      </c>
      <c r="Y239" s="61">
        <f t="shared" si="19"/>
        <v>761.40695271185507</v>
      </c>
      <c r="Z239" s="61">
        <f t="shared" si="20"/>
        <v>150.53966956813366</v>
      </c>
      <c r="AA239" s="52">
        <f t="shared" si="21"/>
        <v>1318.4839736362885</v>
      </c>
      <c r="AB239" s="52">
        <v>1437.7995279268716</v>
      </c>
    </row>
    <row r="240" spans="1:28">
      <c r="A240" s="46" t="s">
        <v>457</v>
      </c>
      <c r="B240" s="46" t="s">
        <v>458</v>
      </c>
      <c r="C240" s="49">
        <v>30769.306565830586</v>
      </c>
      <c r="D240" s="47">
        <v>282.03313170635676</v>
      </c>
      <c r="E240" s="47">
        <v>1127.3555478857206</v>
      </c>
      <c r="F240" s="48">
        <f t="shared" si="17"/>
        <v>1409.3886795920773</v>
      </c>
      <c r="G240" s="49">
        <v>420.03890416817251</v>
      </c>
      <c r="H240" s="47">
        <f t="shared" si="18"/>
        <v>1829.4275837602499</v>
      </c>
      <c r="I240" s="47">
        <v>421.05102147121124</v>
      </c>
      <c r="J240" s="47">
        <v>14.803493482829035</v>
      </c>
      <c r="K240" s="50">
        <v>127.57789721838643</v>
      </c>
      <c r="L240" s="48">
        <v>1.2472556663709546</v>
      </c>
      <c r="M240" s="49">
        <v>1083.6811527485343</v>
      </c>
      <c r="N240" s="51">
        <v>0.58589999999999998</v>
      </c>
      <c r="O240" s="52">
        <v>1931.4571866322344</v>
      </c>
      <c r="P240" s="52">
        <v>391.30090680613353</v>
      </c>
      <c r="Q240" s="52">
        <v>30723.98620215007</v>
      </c>
      <c r="R240" s="49">
        <v>1538.47</v>
      </c>
      <c r="S240" s="52">
        <v>30559.328007374905</v>
      </c>
      <c r="T240" s="52">
        <v>526.50546572216524</v>
      </c>
      <c r="U240" s="52">
        <v>289.83359132472594</v>
      </c>
      <c r="V240" s="52">
        <v>4503.9219985223281</v>
      </c>
      <c r="W240" s="53">
        <v>0.14738288739318461</v>
      </c>
      <c r="X240" s="53">
        <v>0.13500000000000001</v>
      </c>
      <c r="Y240" s="61">
        <f t="shared" si="19"/>
        <v>4941.8483380425032</v>
      </c>
      <c r="Z240" s="61">
        <f t="shared" si="20"/>
        <v>2322.7580934383677</v>
      </c>
      <c r="AA240" s="52">
        <f t="shared" si="21"/>
        <v>18001.183515839726</v>
      </c>
      <c r="AB240" s="52">
        <v>9644.5577913199268</v>
      </c>
    </row>
    <row r="241" spans="1:28">
      <c r="A241" s="46" t="s">
        <v>459</v>
      </c>
      <c r="B241" s="46" t="s">
        <v>460</v>
      </c>
      <c r="C241" s="49">
        <v>74.2</v>
      </c>
      <c r="D241" s="47">
        <v>0</v>
      </c>
      <c r="E241" s="47">
        <v>0</v>
      </c>
      <c r="F241" s="48">
        <f t="shared" si="17"/>
        <v>0</v>
      </c>
      <c r="G241" s="49">
        <v>0</v>
      </c>
      <c r="H241" s="47">
        <f t="shared" si="18"/>
        <v>0</v>
      </c>
      <c r="I241" s="47">
        <v>0</v>
      </c>
      <c r="J241" s="47">
        <v>0</v>
      </c>
      <c r="K241" s="50">
        <v>0</v>
      </c>
      <c r="L241" s="48">
        <v>0</v>
      </c>
      <c r="M241" s="49">
        <v>0</v>
      </c>
      <c r="N241" s="51">
        <v>0.15579999999999999</v>
      </c>
      <c r="O241" s="52">
        <v>0</v>
      </c>
      <c r="P241" s="52">
        <v>0</v>
      </c>
      <c r="Q241" s="52">
        <v>76.8</v>
      </c>
      <c r="R241" s="49">
        <v>0</v>
      </c>
      <c r="S241" s="52">
        <v>74.2</v>
      </c>
      <c r="T241" s="52">
        <v>0</v>
      </c>
      <c r="U241" s="52">
        <v>0</v>
      </c>
      <c r="V241" s="52">
        <v>6</v>
      </c>
      <c r="W241" s="53">
        <v>8.0862533692722366E-2</v>
      </c>
      <c r="X241" s="53">
        <v>8.0862533692722366E-2</v>
      </c>
      <c r="Y241" s="61">
        <f t="shared" si="19"/>
        <v>6</v>
      </c>
      <c r="Z241" s="61">
        <f t="shared" si="20"/>
        <v>0</v>
      </c>
      <c r="AA241" s="52">
        <f t="shared" si="21"/>
        <v>11.965439999999999</v>
      </c>
      <c r="AB241" s="52">
        <v>40.6</v>
      </c>
    </row>
    <row r="242" spans="1:28">
      <c r="A242" s="46" t="s">
        <v>461</v>
      </c>
      <c r="B242" s="46" t="s">
        <v>462</v>
      </c>
      <c r="C242" s="49">
        <v>42.8</v>
      </c>
      <c r="D242" s="47">
        <v>0</v>
      </c>
      <c r="E242" s="47">
        <v>0</v>
      </c>
      <c r="F242" s="48">
        <f t="shared" si="17"/>
        <v>0</v>
      </c>
      <c r="G242" s="49">
        <v>0</v>
      </c>
      <c r="H242" s="47">
        <f t="shared" si="18"/>
        <v>0</v>
      </c>
      <c r="I242" s="47">
        <v>0</v>
      </c>
      <c r="J242" s="47">
        <v>0</v>
      </c>
      <c r="K242" s="50">
        <v>0</v>
      </c>
      <c r="L242" s="48">
        <v>0</v>
      </c>
      <c r="M242" s="49">
        <v>0</v>
      </c>
      <c r="N242" s="51">
        <v>0.24390000000000001</v>
      </c>
      <c r="O242" s="52">
        <v>0</v>
      </c>
      <c r="P242" s="52">
        <v>0</v>
      </c>
      <c r="Q242" s="52">
        <v>37.4</v>
      </c>
      <c r="R242" s="49">
        <v>0</v>
      </c>
      <c r="S242" s="52">
        <v>43.8</v>
      </c>
      <c r="T242" s="52">
        <v>0.5</v>
      </c>
      <c r="U242" s="52">
        <v>0</v>
      </c>
      <c r="V242" s="52">
        <v>6.25</v>
      </c>
      <c r="W242" s="53">
        <v>0.14269406392694065</v>
      </c>
      <c r="X242" s="53">
        <v>0.13500000000000001</v>
      </c>
      <c r="Y242" s="61">
        <f t="shared" si="19"/>
        <v>6.4130000000000003</v>
      </c>
      <c r="Z242" s="61">
        <f t="shared" si="20"/>
        <v>0</v>
      </c>
      <c r="AA242" s="52">
        <f t="shared" si="21"/>
        <v>9.1218599999999999</v>
      </c>
      <c r="AB242" s="52">
        <v>25.4</v>
      </c>
    </row>
    <row r="243" spans="1:28">
      <c r="A243" s="46" t="s">
        <v>463</v>
      </c>
      <c r="B243" s="46" t="s">
        <v>464</v>
      </c>
      <c r="C243" s="49">
        <v>1446.8063495832062</v>
      </c>
      <c r="D243" s="47">
        <v>0</v>
      </c>
      <c r="E243" s="47">
        <v>95.803547947231266</v>
      </c>
      <c r="F243" s="48">
        <f t="shared" si="17"/>
        <v>95.803547947231266</v>
      </c>
      <c r="G243" s="49">
        <v>0</v>
      </c>
      <c r="H243" s="47">
        <f t="shared" si="18"/>
        <v>95.803547947231266</v>
      </c>
      <c r="I243" s="47">
        <v>41.466139203283539</v>
      </c>
      <c r="J243" s="47">
        <v>0.5213937621714646</v>
      </c>
      <c r="K243" s="50">
        <v>1.2268088521681519</v>
      </c>
      <c r="L243" s="48">
        <v>0</v>
      </c>
      <c r="M243" s="49">
        <v>4.9276822228754105</v>
      </c>
      <c r="N243" s="51">
        <v>0.2505</v>
      </c>
      <c r="O243" s="52">
        <v>0</v>
      </c>
      <c r="P243" s="52">
        <v>0</v>
      </c>
      <c r="Q243" s="52">
        <v>1426.5946737437357</v>
      </c>
      <c r="R243" s="49">
        <v>72.34</v>
      </c>
      <c r="S243" s="52">
        <v>1462.7241944400878</v>
      </c>
      <c r="T243" s="52">
        <v>2.5558517753503169</v>
      </c>
      <c r="U243" s="52">
        <v>13.034844054286616</v>
      </c>
      <c r="V243" s="52">
        <v>188.87744619838841</v>
      </c>
      <c r="W243" s="53">
        <v>0.12912717716458386</v>
      </c>
      <c r="X243" s="53">
        <v>0.12912717716458386</v>
      </c>
      <c r="Y243" s="61">
        <f t="shared" si="19"/>
        <v>204.46814202802534</v>
      </c>
      <c r="Z243" s="61">
        <f t="shared" si="20"/>
        <v>0</v>
      </c>
      <c r="AA243" s="52">
        <f t="shared" si="21"/>
        <v>357.36196577280577</v>
      </c>
      <c r="AB243" s="52">
        <v>389.50158715628692</v>
      </c>
    </row>
    <row r="244" spans="1:28">
      <c r="A244" s="46" t="s">
        <v>465</v>
      </c>
      <c r="B244" s="46" t="s">
        <v>466</v>
      </c>
      <c r="C244" s="49">
        <v>1887.5067595033101</v>
      </c>
      <c r="D244" s="47">
        <v>8.7103428503938787</v>
      </c>
      <c r="E244" s="47">
        <v>118.36660742002387</v>
      </c>
      <c r="F244" s="48">
        <f t="shared" si="17"/>
        <v>127.07695027041774</v>
      </c>
      <c r="G244" s="49">
        <v>0</v>
      </c>
      <c r="H244" s="47">
        <f t="shared" si="18"/>
        <v>127.07695027041774</v>
      </c>
      <c r="I244" s="47">
        <v>32.295743033326602</v>
      </c>
      <c r="J244" s="47">
        <v>1.9424473492662406</v>
      </c>
      <c r="K244" s="50">
        <v>0</v>
      </c>
      <c r="L244" s="48">
        <v>0</v>
      </c>
      <c r="M244" s="49">
        <v>31.457423651011698</v>
      </c>
      <c r="N244" s="51">
        <v>0.38279999999999997</v>
      </c>
      <c r="O244" s="52">
        <v>7.9231405035859819</v>
      </c>
      <c r="P244" s="52">
        <v>6.1340442608407599</v>
      </c>
      <c r="Q244" s="52">
        <v>1864.6574446316786</v>
      </c>
      <c r="R244" s="49">
        <v>94.38</v>
      </c>
      <c r="S244" s="52">
        <v>1893.5999101357456</v>
      </c>
      <c r="T244" s="52">
        <v>33.481658257089151</v>
      </c>
      <c r="U244" s="52">
        <v>26.325273286108263</v>
      </c>
      <c r="V244" s="52">
        <v>215.71388983956675</v>
      </c>
      <c r="W244" s="53">
        <v>0.11391735323017783</v>
      </c>
      <c r="X244" s="53">
        <v>0.11391735323017783</v>
      </c>
      <c r="Y244" s="61">
        <f t="shared" si="19"/>
        <v>275.52082138276415</v>
      </c>
      <c r="Z244" s="61">
        <f t="shared" si="20"/>
        <v>14.057184764426742</v>
      </c>
      <c r="AA244" s="52">
        <f t="shared" si="21"/>
        <v>713.79086980500654</v>
      </c>
      <c r="AB244" s="52">
        <v>600.01176278124035</v>
      </c>
    </row>
    <row r="245" spans="1:28">
      <c r="A245" s="46" t="s">
        <v>467</v>
      </c>
      <c r="B245" s="46" t="s">
        <v>468</v>
      </c>
      <c r="C245" s="49">
        <v>10755.964824127463</v>
      </c>
      <c r="D245" s="47">
        <v>389.69583189121352</v>
      </c>
      <c r="E245" s="47">
        <v>288.32052707371849</v>
      </c>
      <c r="F245" s="48">
        <f t="shared" si="17"/>
        <v>678.01635896493201</v>
      </c>
      <c r="G245" s="49">
        <v>0</v>
      </c>
      <c r="H245" s="47">
        <f t="shared" si="18"/>
        <v>678.01635896493201</v>
      </c>
      <c r="I245" s="47">
        <v>325.06345219615469</v>
      </c>
      <c r="J245" s="47">
        <v>11.511556396177827</v>
      </c>
      <c r="K245" s="50">
        <v>17.379792072382156</v>
      </c>
      <c r="L245" s="48">
        <v>0</v>
      </c>
      <c r="M245" s="49">
        <v>528.32523218621475</v>
      </c>
      <c r="N245" s="51">
        <v>0.29310000000000003</v>
      </c>
      <c r="O245" s="52">
        <v>355.007811596159</v>
      </c>
      <c r="P245" s="52">
        <v>96.100026753171917</v>
      </c>
      <c r="Q245" s="52">
        <v>10734.424105364809</v>
      </c>
      <c r="R245" s="49">
        <v>537.79999999999995</v>
      </c>
      <c r="S245" s="52">
        <v>10816.579404831671</v>
      </c>
      <c r="T245" s="52">
        <v>113.99098918062413</v>
      </c>
      <c r="U245" s="52">
        <v>102.48965619154771</v>
      </c>
      <c r="V245" s="52">
        <v>1350.7676632726425</v>
      </c>
      <c r="W245" s="53">
        <v>0.12487937384985742</v>
      </c>
      <c r="X245" s="53">
        <v>0.12487937384985742</v>
      </c>
      <c r="Y245" s="61">
        <f t="shared" si="19"/>
        <v>1567.2483086448144</v>
      </c>
      <c r="Z245" s="61">
        <f t="shared" si="20"/>
        <v>451.1078383493309</v>
      </c>
      <c r="AA245" s="52">
        <f t="shared" si="21"/>
        <v>3146.2597052824258</v>
      </c>
      <c r="AB245" s="52">
        <v>2773.0685060337892</v>
      </c>
    </row>
    <row r="246" spans="1:28">
      <c r="A246" s="46" t="s">
        <v>469</v>
      </c>
      <c r="B246" s="46" t="s">
        <v>470</v>
      </c>
      <c r="C246" s="49">
        <v>14530.191140787272</v>
      </c>
      <c r="D246" s="47">
        <v>23.605846997135526</v>
      </c>
      <c r="E246" s="47">
        <v>497.12339371273799</v>
      </c>
      <c r="F246" s="48">
        <f t="shared" si="17"/>
        <v>520.72924070987347</v>
      </c>
      <c r="G246" s="49">
        <v>43.684618544287609</v>
      </c>
      <c r="H246" s="47">
        <f t="shared" si="18"/>
        <v>564.41385925416103</v>
      </c>
      <c r="I246" s="47">
        <v>331.87224132568792</v>
      </c>
      <c r="J246" s="47">
        <v>8.6592258148868737</v>
      </c>
      <c r="K246" s="50">
        <v>77.524096049925802</v>
      </c>
      <c r="L246" s="48">
        <v>7.1563849709808877E-2</v>
      </c>
      <c r="M246" s="49">
        <v>144.10914650135226</v>
      </c>
      <c r="N246" s="51">
        <v>0.38200000000000001</v>
      </c>
      <c r="O246" s="52">
        <v>488.93444462451561</v>
      </c>
      <c r="P246" s="52">
        <v>102.23407101401267</v>
      </c>
      <c r="Q246" s="52">
        <v>14250.284477758009</v>
      </c>
      <c r="R246" s="49">
        <v>726.51</v>
      </c>
      <c r="S246" s="52">
        <v>14722.421864514923</v>
      </c>
      <c r="T246" s="52">
        <v>210.85777146640115</v>
      </c>
      <c r="U246" s="52">
        <v>182.99898711508268</v>
      </c>
      <c r="V246" s="52">
        <v>2016.5670507514001</v>
      </c>
      <c r="W246" s="53">
        <v>0.13697250828084748</v>
      </c>
      <c r="X246" s="53">
        <v>0.13500000000000001</v>
      </c>
      <c r="Y246" s="61">
        <f t="shared" si="19"/>
        <v>2381.3837102909988</v>
      </c>
      <c r="Z246" s="61">
        <f t="shared" si="20"/>
        <v>591.16851563852833</v>
      </c>
      <c r="AA246" s="52">
        <f t="shared" si="21"/>
        <v>5443.6086705035596</v>
      </c>
      <c r="AB246" s="52">
        <v>4467.8538182685852</v>
      </c>
    </row>
    <row r="247" spans="1:28">
      <c r="A247" s="46" t="s">
        <v>471</v>
      </c>
      <c r="B247" s="46" t="s">
        <v>472</v>
      </c>
      <c r="C247" s="49">
        <v>924.36979988739836</v>
      </c>
      <c r="D247" s="47">
        <v>38.010627603009908</v>
      </c>
      <c r="E247" s="47">
        <v>72.01367962227053</v>
      </c>
      <c r="F247" s="48">
        <f t="shared" si="17"/>
        <v>110.02430722528044</v>
      </c>
      <c r="G247" s="49">
        <v>0</v>
      </c>
      <c r="H247" s="47">
        <f t="shared" si="18"/>
        <v>110.02430722528044</v>
      </c>
      <c r="I247" s="47">
        <v>29.341178381021635</v>
      </c>
      <c r="J247" s="47">
        <v>0.48050013376585954</v>
      </c>
      <c r="K247" s="50">
        <v>0</v>
      </c>
      <c r="L247" s="48">
        <v>0</v>
      </c>
      <c r="M247" s="49">
        <v>3.4759584144764308</v>
      </c>
      <c r="N247" s="51">
        <v>0.2266</v>
      </c>
      <c r="O247" s="52">
        <v>0</v>
      </c>
      <c r="P247" s="52">
        <v>0</v>
      </c>
      <c r="Q247" s="52">
        <v>915.26074416004985</v>
      </c>
      <c r="R247" s="49">
        <v>46.22</v>
      </c>
      <c r="S247" s="52">
        <v>928.23424777172806</v>
      </c>
      <c r="T247" s="52">
        <v>0</v>
      </c>
      <c r="U247" s="52">
        <v>5.8784590833057289</v>
      </c>
      <c r="V247" s="52">
        <v>110.66838187266872</v>
      </c>
      <c r="W247" s="53">
        <v>0.11922462690676799</v>
      </c>
      <c r="X247" s="53">
        <v>0.11922462690676799</v>
      </c>
      <c r="Y247" s="61">
        <f t="shared" si="19"/>
        <v>116.54684095597445</v>
      </c>
      <c r="Z247" s="61">
        <f t="shared" si="20"/>
        <v>0</v>
      </c>
      <c r="AA247" s="52">
        <f t="shared" si="21"/>
        <v>207.3980846266673</v>
      </c>
      <c r="AB247" s="52">
        <v>229.01454247848977</v>
      </c>
    </row>
    <row r="248" spans="1:28">
      <c r="A248" s="46" t="s">
        <v>473</v>
      </c>
      <c r="B248" s="46" t="s">
        <v>474</v>
      </c>
      <c r="C248" s="49">
        <v>5118.5327866443704</v>
      </c>
      <c r="D248" s="47">
        <v>36.569127201712334</v>
      </c>
      <c r="E248" s="47">
        <v>239.35040705800648</v>
      </c>
      <c r="F248" s="48">
        <f t="shared" si="17"/>
        <v>275.91953425971883</v>
      </c>
      <c r="G248" s="49">
        <v>0</v>
      </c>
      <c r="H248" s="47">
        <f t="shared" si="18"/>
        <v>275.91953425971883</v>
      </c>
      <c r="I248" s="47">
        <v>102.31585827082388</v>
      </c>
      <c r="J248" s="47">
        <v>1.0836811527485344</v>
      </c>
      <c r="K248" s="50">
        <v>10.88792856299235</v>
      </c>
      <c r="L248" s="48">
        <v>7.1563849709808877E-2</v>
      </c>
      <c r="M248" s="49">
        <v>147.86113690756656</v>
      </c>
      <c r="N248" s="51">
        <v>0.49630000000000002</v>
      </c>
      <c r="O248" s="52">
        <v>226.95963765110812</v>
      </c>
      <c r="P248" s="52">
        <v>43.705065358490415</v>
      </c>
      <c r="Q248" s="52">
        <v>5007.5985961870647</v>
      </c>
      <c r="R248" s="49">
        <v>255.93</v>
      </c>
      <c r="S248" s="52">
        <v>5134.2461633592229</v>
      </c>
      <c r="T248" s="52">
        <v>81.276086456140078</v>
      </c>
      <c r="U248" s="52">
        <v>80.509330923534975</v>
      </c>
      <c r="V248" s="52">
        <v>824.51778272801221</v>
      </c>
      <c r="W248" s="53">
        <v>0.1605917902051951</v>
      </c>
      <c r="X248" s="53">
        <v>0.13500000000000001</v>
      </c>
      <c r="Y248" s="61">
        <f t="shared" si="19"/>
        <v>854.90864943317024</v>
      </c>
      <c r="Z248" s="61">
        <f t="shared" si="20"/>
        <v>270.66470300959855</v>
      </c>
      <c r="AA248" s="52">
        <f t="shared" si="21"/>
        <v>2485.2711832876403</v>
      </c>
      <c r="AB248" s="52">
        <v>1587.7155696618197</v>
      </c>
    </row>
    <row r="249" spans="1:28">
      <c r="A249" s="46" t="s">
        <v>475</v>
      </c>
      <c r="B249" s="46" t="s">
        <v>476</v>
      </c>
      <c r="C249" s="49">
        <v>4050.6672446817033</v>
      </c>
      <c r="D249" s="47">
        <v>53.867132017283275</v>
      </c>
      <c r="E249" s="47">
        <v>286.73589897300138</v>
      </c>
      <c r="F249" s="48">
        <f t="shared" si="17"/>
        <v>340.60303099028465</v>
      </c>
      <c r="G249" s="49">
        <v>0</v>
      </c>
      <c r="H249" s="47">
        <f t="shared" si="18"/>
        <v>340.60303099028465</v>
      </c>
      <c r="I249" s="47">
        <v>95.128803078538795</v>
      </c>
      <c r="J249" s="47">
        <v>7.4017467414145175</v>
      </c>
      <c r="K249" s="50">
        <v>4.2938309825885321</v>
      </c>
      <c r="L249" s="48">
        <v>0</v>
      </c>
      <c r="M249" s="49">
        <v>267.66924472888797</v>
      </c>
      <c r="N249" s="51">
        <v>0.54400000000000004</v>
      </c>
      <c r="O249" s="52">
        <v>116.03567060090438</v>
      </c>
      <c r="P249" s="52">
        <v>35.781924854904439</v>
      </c>
      <c r="Q249" s="52">
        <v>4105.6793982943436</v>
      </c>
      <c r="R249" s="49">
        <v>202.53</v>
      </c>
      <c r="S249" s="52">
        <v>4145.9289520525599</v>
      </c>
      <c r="T249" s="52">
        <v>53.161716927286591</v>
      </c>
      <c r="U249" s="52">
        <v>46.005331956305703</v>
      </c>
      <c r="V249" s="52">
        <v>588.612663863178</v>
      </c>
      <c r="W249" s="53">
        <v>0.14197364949338279</v>
      </c>
      <c r="X249" s="53">
        <v>0.13500000000000001</v>
      </c>
      <c r="Y249" s="61">
        <f t="shared" si="19"/>
        <v>658.86745741068796</v>
      </c>
      <c r="Z249" s="61">
        <f t="shared" si="20"/>
        <v>151.81759545580883</v>
      </c>
      <c r="AA249" s="52">
        <f t="shared" si="21"/>
        <v>2233.4895926721233</v>
      </c>
      <c r="AB249" s="52">
        <v>1175.109082456366</v>
      </c>
    </row>
    <row r="250" spans="1:28">
      <c r="A250" s="46" t="s">
        <v>477</v>
      </c>
      <c r="B250" s="46" t="s">
        <v>478</v>
      </c>
      <c r="C250" s="49">
        <v>554.4051437018893</v>
      </c>
      <c r="D250" s="47">
        <v>0</v>
      </c>
      <c r="E250" s="47">
        <v>28.267720635374502</v>
      </c>
      <c r="F250" s="48">
        <f t="shared" si="17"/>
        <v>28.267720635374502</v>
      </c>
      <c r="G250" s="49">
        <v>0</v>
      </c>
      <c r="H250" s="47">
        <f t="shared" si="18"/>
        <v>28.267720635374502</v>
      </c>
      <c r="I250" s="47">
        <v>15.335110652101902</v>
      </c>
      <c r="J250" s="47">
        <v>0.33737243434624181</v>
      </c>
      <c r="K250" s="50">
        <v>0</v>
      </c>
      <c r="L250" s="48">
        <v>0</v>
      </c>
      <c r="M250" s="49">
        <v>6.338512402868786</v>
      </c>
      <c r="N250" s="51">
        <v>0.32419999999999999</v>
      </c>
      <c r="O250" s="52">
        <v>5.1117035507006339</v>
      </c>
      <c r="P250" s="52">
        <v>1.0223407101401267</v>
      </c>
      <c r="Q250" s="52">
        <v>523.09084775029726</v>
      </c>
      <c r="R250" s="49">
        <v>27.72</v>
      </c>
      <c r="S250" s="52">
        <v>554.40514370188941</v>
      </c>
      <c r="T250" s="52">
        <v>3.06702213042038</v>
      </c>
      <c r="U250" s="52">
        <v>4.0893628405605069</v>
      </c>
      <c r="V250" s="52">
        <v>67.98565722431843</v>
      </c>
      <c r="W250" s="53">
        <v>0.12262811410868722</v>
      </c>
      <c r="X250" s="53">
        <v>0.12262811410868722</v>
      </c>
      <c r="Y250" s="61">
        <f t="shared" si="19"/>
        <v>75.142042195299311</v>
      </c>
      <c r="Z250" s="61">
        <f t="shared" si="20"/>
        <v>6.1340442608407608</v>
      </c>
      <c r="AA250" s="52">
        <f t="shared" si="21"/>
        <v>169.58605284064637</v>
      </c>
      <c r="AB250" s="52">
        <v>164.18791804850434</v>
      </c>
    </row>
    <row r="251" spans="1:28">
      <c r="A251" s="46" t="s">
        <v>479</v>
      </c>
      <c r="B251" s="46" t="s">
        <v>480</v>
      </c>
      <c r="C251" s="49">
        <v>3693.8089964001902</v>
      </c>
      <c r="D251" s="47">
        <v>104.48322057632096</v>
      </c>
      <c r="E251" s="47">
        <v>195.79869280603708</v>
      </c>
      <c r="F251" s="48">
        <f t="shared" si="17"/>
        <v>300.28191338235803</v>
      </c>
      <c r="G251" s="49">
        <v>0</v>
      </c>
      <c r="H251" s="47">
        <f t="shared" si="18"/>
        <v>300.28191338235803</v>
      </c>
      <c r="I251" s="47">
        <v>77.789904634562248</v>
      </c>
      <c r="J251" s="47">
        <v>1.4517238083989799</v>
      </c>
      <c r="K251" s="50">
        <v>3.6804265565044565</v>
      </c>
      <c r="L251" s="48">
        <v>0</v>
      </c>
      <c r="M251" s="49">
        <v>415.86775407080074</v>
      </c>
      <c r="N251" s="51">
        <v>0.51639999999999997</v>
      </c>
      <c r="O251" s="52">
        <v>122.6808852168152</v>
      </c>
      <c r="P251" s="52">
        <v>27.092028818713359</v>
      </c>
      <c r="Q251" s="52">
        <v>3726.5136757175733</v>
      </c>
      <c r="R251" s="49">
        <v>184.69</v>
      </c>
      <c r="S251" s="52">
        <v>3485.0879170179824</v>
      </c>
      <c r="T251" s="52">
        <v>39.871287695464943</v>
      </c>
      <c r="U251" s="52">
        <v>42.171554293280231</v>
      </c>
      <c r="V251" s="52">
        <v>459.03097885291692</v>
      </c>
      <c r="W251" s="53">
        <v>0.13171288351476856</v>
      </c>
      <c r="X251" s="53">
        <v>0.13171288351476856</v>
      </c>
      <c r="Y251" s="61">
        <f t="shared" si="19"/>
        <v>541.07382084166215</v>
      </c>
      <c r="Z251" s="61">
        <f t="shared" si="20"/>
        <v>149.77291403552857</v>
      </c>
      <c r="AA251" s="52">
        <f t="shared" si="21"/>
        <v>1924.3716621405547</v>
      </c>
      <c r="AB251" s="52">
        <v>927.2630240970949</v>
      </c>
    </row>
    <row r="252" spans="1:28">
      <c r="A252" s="46" t="s">
        <v>481</v>
      </c>
      <c r="B252" s="46" t="s">
        <v>482</v>
      </c>
      <c r="C252" s="49">
        <v>2588.9347207304513</v>
      </c>
      <c r="D252" s="47">
        <v>0</v>
      </c>
      <c r="E252" s="47">
        <v>124.63355597318285</v>
      </c>
      <c r="F252" s="48">
        <f t="shared" si="17"/>
        <v>124.63355597318285</v>
      </c>
      <c r="G252" s="49">
        <v>0</v>
      </c>
      <c r="H252" s="47">
        <f t="shared" si="18"/>
        <v>124.63355597318285</v>
      </c>
      <c r="I252" s="47">
        <v>88.166662842484527</v>
      </c>
      <c r="J252" s="47">
        <v>3.2510434582456034</v>
      </c>
      <c r="K252" s="50">
        <v>0.61340442608407597</v>
      </c>
      <c r="L252" s="48">
        <v>0</v>
      </c>
      <c r="M252" s="49">
        <v>497.38920229737448</v>
      </c>
      <c r="N252" s="51">
        <v>0.46929999999999999</v>
      </c>
      <c r="O252" s="52">
        <v>17.890962427452219</v>
      </c>
      <c r="P252" s="52">
        <v>8.1787256811210138</v>
      </c>
      <c r="Q252" s="52">
        <v>2569.3568961312681</v>
      </c>
      <c r="R252" s="49">
        <v>129.44999999999999</v>
      </c>
      <c r="S252" s="52">
        <v>2605.7624488193578</v>
      </c>
      <c r="T252" s="52">
        <v>11.756918166611458</v>
      </c>
      <c r="U252" s="52">
        <v>23.513836333222915</v>
      </c>
      <c r="V252" s="52">
        <v>306.446627864503</v>
      </c>
      <c r="W252" s="53">
        <v>0.11760344002322644</v>
      </c>
      <c r="X252" s="53">
        <v>0.11760344002322644</v>
      </c>
      <c r="Y252" s="61">
        <f t="shared" si="19"/>
        <v>341.71738236433737</v>
      </c>
      <c r="Z252" s="61">
        <f t="shared" si="20"/>
        <v>26.069688108573231</v>
      </c>
      <c r="AA252" s="52">
        <f t="shared" si="21"/>
        <v>1205.799191354404</v>
      </c>
      <c r="AB252" s="52">
        <v>627.01178093604108</v>
      </c>
    </row>
    <row r="253" spans="1:28">
      <c r="A253" s="46" t="s">
        <v>483</v>
      </c>
      <c r="B253" s="46" t="s">
        <v>484</v>
      </c>
      <c r="C253" s="49">
        <v>1479.6439331929071</v>
      </c>
      <c r="D253" s="47">
        <v>55.615334631622893</v>
      </c>
      <c r="E253" s="47">
        <v>65.58315655548914</v>
      </c>
      <c r="F253" s="48">
        <f t="shared" si="17"/>
        <v>121.19849118711204</v>
      </c>
      <c r="G253" s="49">
        <v>0</v>
      </c>
      <c r="H253" s="47">
        <f t="shared" si="18"/>
        <v>121.19849118711204</v>
      </c>
      <c r="I253" s="47">
        <v>37.23364866330342</v>
      </c>
      <c r="J253" s="47">
        <v>3.3737243434624182</v>
      </c>
      <c r="K253" s="50">
        <v>5.7251079767847095</v>
      </c>
      <c r="L253" s="48">
        <v>0</v>
      </c>
      <c r="M253" s="49">
        <v>108.98151970093751</v>
      </c>
      <c r="N253" s="51">
        <v>0.50660000000000005</v>
      </c>
      <c r="O253" s="52">
        <v>8.4343108586560458</v>
      </c>
      <c r="P253" s="52">
        <v>2.0446814202802535</v>
      </c>
      <c r="Q253" s="52">
        <v>1392.8267600878073</v>
      </c>
      <c r="R253" s="49">
        <v>73.98</v>
      </c>
      <c r="S253" s="52">
        <v>1488.926786840979</v>
      </c>
      <c r="T253" s="52">
        <v>14.312769941961774</v>
      </c>
      <c r="U253" s="52">
        <v>17.635377249917187</v>
      </c>
      <c r="V253" s="52">
        <v>227.21522282864316</v>
      </c>
      <c r="W253" s="53">
        <v>0.15260335487060472</v>
      </c>
      <c r="X253" s="53">
        <v>0.13500000000000001</v>
      </c>
      <c r="Y253" s="61">
        <f t="shared" si="19"/>
        <v>232.95326341541113</v>
      </c>
      <c r="Z253" s="61">
        <f t="shared" si="20"/>
        <v>10.4789922789363</v>
      </c>
      <c r="AA253" s="52">
        <f t="shared" si="21"/>
        <v>705.60603666048326</v>
      </c>
      <c r="AB253" s="52">
        <v>403.2316228934688</v>
      </c>
    </row>
    <row r="254" spans="1:28">
      <c r="A254" s="46" t="s">
        <v>485</v>
      </c>
      <c r="B254" s="46" t="s">
        <v>486</v>
      </c>
      <c r="C254" s="49">
        <v>474.36608950501875</v>
      </c>
      <c r="D254" s="47">
        <v>0</v>
      </c>
      <c r="E254" s="47">
        <v>0</v>
      </c>
      <c r="F254" s="48">
        <f t="shared" si="17"/>
        <v>0</v>
      </c>
      <c r="G254" s="49">
        <v>0</v>
      </c>
      <c r="H254" s="47">
        <f t="shared" si="18"/>
        <v>0</v>
      </c>
      <c r="I254" s="47">
        <v>0</v>
      </c>
      <c r="J254" s="47">
        <v>0</v>
      </c>
      <c r="K254" s="50">
        <v>0</v>
      </c>
      <c r="L254" s="48">
        <v>0</v>
      </c>
      <c r="M254" s="49">
        <v>0</v>
      </c>
      <c r="N254" s="51">
        <v>0.38890000000000002</v>
      </c>
      <c r="O254" s="52">
        <v>7.1563849709808869</v>
      </c>
      <c r="P254" s="52">
        <v>2.0446814202802535</v>
      </c>
      <c r="Q254" s="52">
        <v>498.80003247736784</v>
      </c>
      <c r="R254" s="49">
        <v>0</v>
      </c>
      <c r="S254" s="52">
        <v>474.36608950501881</v>
      </c>
      <c r="T254" s="52">
        <v>0</v>
      </c>
      <c r="U254" s="52">
        <v>0</v>
      </c>
      <c r="V254" s="52">
        <v>57.251079767847095</v>
      </c>
      <c r="W254" s="53">
        <v>0.12068965517241378</v>
      </c>
      <c r="X254" s="53">
        <v>0.12068965517241378</v>
      </c>
      <c r="Y254" s="61">
        <f t="shared" si="19"/>
        <v>57.251079767847095</v>
      </c>
      <c r="Z254" s="61">
        <f t="shared" si="20"/>
        <v>9.2010663912611399</v>
      </c>
      <c r="AA254" s="52">
        <f t="shared" si="21"/>
        <v>193.98333263044836</v>
      </c>
      <c r="AB254" s="52">
        <v>193.42686235851195</v>
      </c>
    </row>
    <row r="255" spans="1:28">
      <c r="A255" s="46" t="s">
        <v>487</v>
      </c>
      <c r="B255" s="46" t="s">
        <v>488</v>
      </c>
      <c r="C255" s="49">
        <v>574.10564918628961</v>
      </c>
      <c r="D255" s="47">
        <v>0</v>
      </c>
      <c r="E255" s="47">
        <v>0</v>
      </c>
      <c r="F255" s="48">
        <f t="shared" si="17"/>
        <v>0</v>
      </c>
      <c r="G255" s="49">
        <v>0</v>
      </c>
      <c r="H255" s="47">
        <f t="shared" si="18"/>
        <v>0</v>
      </c>
      <c r="I255" s="47">
        <v>15.00796162485706</v>
      </c>
      <c r="J255" s="47">
        <v>2.7807667315811448</v>
      </c>
      <c r="K255" s="50">
        <v>0</v>
      </c>
      <c r="L255" s="48">
        <v>0</v>
      </c>
      <c r="M255" s="49">
        <v>0</v>
      </c>
      <c r="N255" s="51">
        <v>0.4274</v>
      </c>
      <c r="O255" s="52">
        <v>0</v>
      </c>
      <c r="P255" s="52">
        <v>0</v>
      </c>
      <c r="Q255" s="52">
        <v>501.46834173083357</v>
      </c>
      <c r="R255" s="49">
        <v>0</v>
      </c>
      <c r="S255" s="52">
        <v>574.09542577918808</v>
      </c>
      <c r="T255" s="52">
        <v>0</v>
      </c>
      <c r="U255" s="52">
        <v>0</v>
      </c>
      <c r="V255" s="52">
        <v>95.07768604303179</v>
      </c>
      <c r="W255" s="53">
        <v>0.16561303534858876</v>
      </c>
      <c r="X255" s="53">
        <v>0.13500000000000001</v>
      </c>
      <c r="Y255" s="61">
        <f t="shared" si="19"/>
        <v>77.502882480190394</v>
      </c>
      <c r="Z255" s="61">
        <f t="shared" si="20"/>
        <v>0</v>
      </c>
      <c r="AA255" s="52">
        <f t="shared" si="21"/>
        <v>214.32756925575828</v>
      </c>
      <c r="AB255" s="52">
        <v>0</v>
      </c>
    </row>
    <row r="256" spans="1:28">
      <c r="A256" s="46" t="s">
        <v>489</v>
      </c>
      <c r="B256" s="46" t="s">
        <v>490</v>
      </c>
      <c r="C256" s="49">
        <v>36.130000000000003</v>
      </c>
      <c r="D256" s="47">
        <v>0</v>
      </c>
      <c r="E256" s="47">
        <v>0</v>
      </c>
      <c r="F256" s="48">
        <f t="shared" si="17"/>
        <v>0</v>
      </c>
      <c r="G256" s="49">
        <v>0</v>
      </c>
      <c r="H256" s="47">
        <f t="shared" si="18"/>
        <v>0</v>
      </c>
      <c r="I256" s="47">
        <v>0</v>
      </c>
      <c r="J256" s="47">
        <v>0</v>
      </c>
      <c r="K256" s="50">
        <v>0</v>
      </c>
      <c r="L256" s="48">
        <v>0</v>
      </c>
      <c r="M256" s="49">
        <v>0</v>
      </c>
      <c r="N256" s="51">
        <v>0.75</v>
      </c>
      <c r="O256" s="52">
        <v>0</v>
      </c>
      <c r="P256" s="52">
        <v>0</v>
      </c>
      <c r="Q256" s="52">
        <v>39.020000000000003</v>
      </c>
      <c r="R256" s="49">
        <v>1.81</v>
      </c>
      <c r="S256" s="52">
        <v>36.130000000000003</v>
      </c>
      <c r="T256" s="52">
        <v>0</v>
      </c>
      <c r="U256" s="52">
        <v>0</v>
      </c>
      <c r="V256" s="52">
        <v>3.25</v>
      </c>
      <c r="W256" s="53">
        <v>8.9952947688901178E-2</v>
      </c>
      <c r="X256" s="53">
        <v>8.9952947688901178E-2</v>
      </c>
      <c r="Y256" s="61">
        <f t="shared" si="19"/>
        <v>3.2499999999999996</v>
      </c>
      <c r="Z256" s="61">
        <f t="shared" si="20"/>
        <v>0</v>
      </c>
      <c r="AA256" s="52">
        <f t="shared" si="21"/>
        <v>29.265000000000001</v>
      </c>
      <c r="AB256" s="52">
        <v>19.95</v>
      </c>
    </row>
    <row r="257" spans="1:28">
      <c r="A257" s="46" t="s">
        <v>491</v>
      </c>
      <c r="B257" s="46" t="s">
        <v>492</v>
      </c>
      <c r="C257" s="49">
        <v>788.81764512991901</v>
      </c>
      <c r="D257" s="47">
        <v>9.293077055173752</v>
      </c>
      <c r="E257" s="47">
        <v>41.772841416325576</v>
      </c>
      <c r="F257" s="48">
        <f t="shared" si="17"/>
        <v>51.06591847149933</v>
      </c>
      <c r="G257" s="49">
        <v>0</v>
      </c>
      <c r="H257" s="47">
        <f t="shared" si="18"/>
        <v>51.06591847149933</v>
      </c>
      <c r="I257" s="47">
        <v>18.40213278252228</v>
      </c>
      <c r="J257" s="47">
        <v>2.25937296940968</v>
      </c>
      <c r="K257" s="50">
        <v>5.1117035507006339</v>
      </c>
      <c r="L257" s="48">
        <v>0</v>
      </c>
      <c r="M257" s="49">
        <v>115.56539387423993</v>
      </c>
      <c r="N257" s="51">
        <v>0.55810000000000004</v>
      </c>
      <c r="O257" s="52">
        <v>0</v>
      </c>
      <c r="P257" s="52">
        <v>0</v>
      </c>
      <c r="Q257" s="52">
        <v>814.83621620298516</v>
      </c>
      <c r="R257" s="49">
        <v>39.44</v>
      </c>
      <c r="S257" s="52">
        <v>788.81764512991901</v>
      </c>
      <c r="T257" s="52">
        <v>2.5558517753503169</v>
      </c>
      <c r="U257" s="52">
        <v>8.1787256811210138</v>
      </c>
      <c r="V257" s="52">
        <v>122.16971486174515</v>
      </c>
      <c r="W257" s="53">
        <v>0.15487700562482179</v>
      </c>
      <c r="X257" s="53">
        <v>0.13500000000000001</v>
      </c>
      <c r="Y257" s="61">
        <f t="shared" si="19"/>
        <v>117.22495954901041</v>
      </c>
      <c r="Z257" s="61">
        <f t="shared" si="20"/>
        <v>0</v>
      </c>
      <c r="AA257" s="52">
        <f t="shared" si="21"/>
        <v>454.76009226288608</v>
      </c>
      <c r="AB257" s="52">
        <v>189.74643580200751</v>
      </c>
    </row>
    <row r="258" spans="1:28">
      <c r="A258" s="46" t="s">
        <v>493</v>
      </c>
      <c r="B258" s="46" t="s">
        <v>494</v>
      </c>
      <c r="C258" s="49">
        <v>437.21422809852658</v>
      </c>
      <c r="D258" s="47">
        <v>0</v>
      </c>
      <c r="E258" s="47">
        <v>6.5429805448968112</v>
      </c>
      <c r="F258" s="48">
        <f t="shared" si="17"/>
        <v>6.5429805448968112</v>
      </c>
      <c r="G258" s="49">
        <v>0</v>
      </c>
      <c r="H258" s="47">
        <f t="shared" si="18"/>
        <v>6.5429805448968112</v>
      </c>
      <c r="I258" s="47">
        <v>2.7398731031755399</v>
      </c>
      <c r="J258" s="47">
        <v>0</v>
      </c>
      <c r="K258" s="50">
        <v>56.02427091567894</v>
      </c>
      <c r="L258" s="48">
        <v>0</v>
      </c>
      <c r="M258" s="49">
        <v>0</v>
      </c>
      <c r="N258" s="51">
        <v>0.77569999999999995</v>
      </c>
      <c r="O258" s="52">
        <v>0</v>
      </c>
      <c r="P258" s="52">
        <v>0</v>
      </c>
      <c r="Q258" s="52">
        <v>441.85565492256274</v>
      </c>
      <c r="R258" s="49">
        <v>21.86</v>
      </c>
      <c r="S258" s="52">
        <v>437.41869624055465</v>
      </c>
      <c r="T258" s="52">
        <v>3.06702213042038</v>
      </c>
      <c r="U258" s="52">
        <v>3.5781924854904434</v>
      </c>
      <c r="V258" s="52">
        <v>65.940975804038175</v>
      </c>
      <c r="W258" s="53">
        <v>0.15075024540737625</v>
      </c>
      <c r="X258" s="53">
        <v>0.13500000000000001</v>
      </c>
      <c r="Y258" s="61">
        <f t="shared" si="19"/>
        <v>65.696738608385715</v>
      </c>
      <c r="Z258" s="61">
        <f t="shared" si="20"/>
        <v>0</v>
      </c>
      <c r="AA258" s="52">
        <f t="shared" si="21"/>
        <v>342.74743152343189</v>
      </c>
      <c r="AB258" s="52">
        <v>123.70322592695534</v>
      </c>
    </row>
    <row r="259" spans="1:28">
      <c r="A259" s="46" t="s">
        <v>495</v>
      </c>
      <c r="B259" s="46" t="s">
        <v>496</v>
      </c>
      <c r="C259" s="49">
        <v>1017.4845917669611</v>
      </c>
      <c r="D259" s="47">
        <v>0</v>
      </c>
      <c r="E259" s="47">
        <v>0</v>
      </c>
      <c r="F259" s="48">
        <f t="shared" si="17"/>
        <v>0</v>
      </c>
      <c r="G259" s="49">
        <v>0</v>
      </c>
      <c r="H259" s="47">
        <f t="shared" si="18"/>
        <v>0</v>
      </c>
      <c r="I259" s="47">
        <v>0</v>
      </c>
      <c r="J259" s="47">
        <v>0</v>
      </c>
      <c r="K259" s="50">
        <v>0</v>
      </c>
      <c r="L259" s="48">
        <v>0</v>
      </c>
      <c r="M259" s="49">
        <v>730.77936301526393</v>
      </c>
      <c r="N259" s="51">
        <v>0.1852</v>
      </c>
      <c r="O259" s="52">
        <v>39.104532162859847</v>
      </c>
      <c r="P259" s="52">
        <v>5.1117035507006339</v>
      </c>
      <c r="Q259" s="52">
        <v>951.61517981263285</v>
      </c>
      <c r="R259" s="49">
        <v>50.87</v>
      </c>
      <c r="S259" s="52">
        <v>1014.3051121584253</v>
      </c>
      <c r="T259" s="52">
        <v>0</v>
      </c>
      <c r="U259" s="52">
        <v>5.6228739057706969</v>
      </c>
      <c r="V259" s="52">
        <v>101.46731548140758</v>
      </c>
      <c r="W259" s="53">
        <v>0.10003628520168525</v>
      </c>
      <c r="X259" s="53">
        <v>0.10003628520168525</v>
      </c>
      <c r="Y259" s="61">
        <f t="shared" si="19"/>
        <v>107.09018938717828</v>
      </c>
      <c r="Z259" s="61">
        <f t="shared" si="20"/>
        <v>44.216235713560479</v>
      </c>
      <c r="AA259" s="52">
        <f t="shared" si="21"/>
        <v>176.23913130129961</v>
      </c>
      <c r="AB259" s="52">
        <v>95.486622327087844</v>
      </c>
    </row>
    <row r="260" spans="1:28">
      <c r="A260" s="46" t="s">
        <v>497</v>
      </c>
      <c r="B260" s="46" t="s">
        <v>498</v>
      </c>
      <c r="C260" s="49">
        <v>1772.4116423557348</v>
      </c>
      <c r="D260" s="47">
        <v>12.063620379653496</v>
      </c>
      <c r="E260" s="47">
        <v>83.801268010186192</v>
      </c>
      <c r="F260" s="48">
        <f t="shared" si="17"/>
        <v>95.864888389839692</v>
      </c>
      <c r="G260" s="49">
        <v>14.169642242542157</v>
      </c>
      <c r="H260" s="47">
        <f t="shared" si="18"/>
        <v>110.03453063238184</v>
      </c>
      <c r="I260" s="47">
        <v>46.322257576449147</v>
      </c>
      <c r="J260" s="47">
        <v>8.2911831592364269</v>
      </c>
      <c r="K260" s="50">
        <v>7.4937574053271288</v>
      </c>
      <c r="L260" s="48">
        <v>0</v>
      </c>
      <c r="M260" s="49">
        <v>32.418423918543418</v>
      </c>
      <c r="N260" s="51">
        <v>0.51900000000000002</v>
      </c>
      <c r="O260" s="52">
        <v>20.191229025267504</v>
      </c>
      <c r="P260" s="52">
        <v>12.26808852168152</v>
      </c>
      <c r="Q260" s="52">
        <v>1840.6528847575885</v>
      </c>
      <c r="R260" s="49">
        <v>88.62</v>
      </c>
      <c r="S260" s="52">
        <v>1775.1310686447077</v>
      </c>
      <c r="T260" s="52">
        <v>7.4119701485159188</v>
      </c>
      <c r="U260" s="52">
        <v>17.635377249917187</v>
      </c>
      <c r="V260" s="52">
        <v>267.5976808791782</v>
      </c>
      <c r="W260" s="53">
        <v>0.1507481253671516</v>
      </c>
      <c r="X260" s="53">
        <v>0.13500000000000001</v>
      </c>
      <c r="Y260" s="61">
        <f t="shared" si="19"/>
        <v>264.69004166546864</v>
      </c>
      <c r="Z260" s="61">
        <f t="shared" si="20"/>
        <v>32.459317546949023</v>
      </c>
      <c r="AA260" s="52">
        <f t="shared" si="21"/>
        <v>955.29884718918845</v>
      </c>
      <c r="AB260" s="52">
        <v>501.90794823619382</v>
      </c>
    </row>
    <row r="261" spans="1:28">
      <c r="A261" s="46" t="s">
        <v>499</v>
      </c>
      <c r="B261" s="46" t="s">
        <v>500</v>
      </c>
      <c r="C261" s="49">
        <v>216.88</v>
      </c>
      <c r="D261" s="47">
        <v>0</v>
      </c>
      <c r="E261" s="47">
        <v>0</v>
      </c>
      <c r="F261" s="48">
        <f t="shared" si="17"/>
        <v>0</v>
      </c>
      <c r="G261" s="49">
        <v>0</v>
      </c>
      <c r="H261" s="47">
        <f t="shared" si="18"/>
        <v>0</v>
      </c>
      <c r="I261" s="47">
        <v>0</v>
      </c>
      <c r="J261" s="47">
        <v>0</v>
      </c>
      <c r="K261" s="50">
        <v>0</v>
      </c>
      <c r="L261" s="48">
        <v>0</v>
      </c>
      <c r="M261" s="49">
        <v>119.48</v>
      </c>
      <c r="N261" s="51">
        <v>0.39910000000000001</v>
      </c>
      <c r="O261" s="52">
        <v>0</v>
      </c>
      <c r="P261" s="52">
        <v>0</v>
      </c>
      <c r="Q261" s="52">
        <v>219.4</v>
      </c>
      <c r="R261" s="49">
        <v>10.84</v>
      </c>
      <c r="S261" s="52">
        <v>216.88</v>
      </c>
      <c r="T261" s="52">
        <v>0.75</v>
      </c>
      <c r="U261" s="52">
        <v>3</v>
      </c>
      <c r="V261" s="52">
        <v>10.5</v>
      </c>
      <c r="W261" s="53">
        <v>4.8413869420877907E-2</v>
      </c>
      <c r="X261" s="53">
        <v>4.8413869420877907E-2</v>
      </c>
      <c r="Y261" s="61">
        <f t="shared" si="19"/>
        <v>14.25</v>
      </c>
      <c r="Z261" s="61">
        <f t="shared" si="20"/>
        <v>0</v>
      </c>
      <c r="AA261" s="52">
        <f t="shared" si="21"/>
        <v>87.562539999999998</v>
      </c>
      <c r="AB261" s="52">
        <v>53.4</v>
      </c>
    </row>
    <row r="262" spans="1:28">
      <c r="A262" s="46" t="s">
        <v>501</v>
      </c>
      <c r="B262" s="46" t="s">
        <v>502</v>
      </c>
      <c r="C262" s="49">
        <v>72</v>
      </c>
      <c r="D262" s="47">
        <v>0</v>
      </c>
      <c r="E262" s="47">
        <v>0</v>
      </c>
      <c r="F262" s="48">
        <f t="shared" si="17"/>
        <v>0</v>
      </c>
      <c r="G262" s="49">
        <v>0</v>
      </c>
      <c r="H262" s="47">
        <f t="shared" si="18"/>
        <v>0</v>
      </c>
      <c r="I262" s="47">
        <v>0</v>
      </c>
      <c r="J262" s="47">
        <v>0</v>
      </c>
      <c r="K262" s="50">
        <v>0</v>
      </c>
      <c r="L262" s="48">
        <v>0</v>
      </c>
      <c r="M262" s="49">
        <v>0</v>
      </c>
      <c r="N262" s="51">
        <v>0.8</v>
      </c>
      <c r="O262" s="52">
        <v>3.75</v>
      </c>
      <c r="P262" s="52">
        <v>0</v>
      </c>
      <c r="Q262" s="52">
        <v>78.900000000000006</v>
      </c>
      <c r="R262" s="49">
        <v>3.6</v>
      </c>
      <c r="S262" s="52">
        <v>72</v>
      </c>
      <c r="T262" s="52">
        <v>0</v>
      </c>
      <c r="U262" s="52">
        <v>0</v>
      </c>
      <c r="V262" s="52">
        <v>7</v>
      </c>
      <c r="W262" s="53">
        <v>9.7222222222222224E-2</v>
      </c>
      <c r="X262" s="53">
        <v>9.7222222222222224E-2</v>
      </c>
      <c r="Y262" s="61">
        <f t="shared" si="19"/>
        <v>7</v>
      </c>
      <c r="Z262" s="61">
        <f t="shared" si="20"/>
        <v>3.75</v>
      </c>
      <c r="AA262" s="52">
        <f t="shared" si="21"/>
        <v>63.120000000000005</v>
      </c>
      <c r="AB262" s="52">
        <v>36.6</v>
      </c>
    </row>
    <row r="263" spans="1:28">
      <c r="A263" s="46" t="s">
        <v>503</v>
      </c>
      <c r="B263" s="46" t="s">
        <v>504</v>
      </c>
      <c r="C263" s="49">
        <v>35.799999999999997</v>
      </c>
      <c r="D263" s="47">
        <v>0</v>
      </c>
      <c r="E263" s="47">
        <v>0</v>
      </c>
      <c r="F263" s="48">
        <f t="shared" si="17"/>
        <v>0</v>
      </c>
      <c r="G263" s="49">
        <v>0</v>
      </c>
      <c r="H263" s="47">
        <f t="shared" si="18"/>
        <v>0</v>
      </c>
      <c r="I263" s="47">
        <v>0</v>
      </c>
      <c r="J263" s="47">
        <v>0</v>
      </c>
      <c r="K263" s="50">
        <v>0</v>
      </c>
      <c r="L263" s="48">
        <v>0</v>
      </c>
      <c r="M263" s="49">
        <v>0</v>
      </c>
      <c r="N263" s="51">
        <v>0.79410000000000003</v>
      </c>
      <c r="O263" s="52">
        <v>0</v>
      </c>
      <c r="P263" s="52">
        <v>0</v>
      </c>
      <c r="Q263" s="52">
        <v>34.6</v>
      </c>
      <c r="R263" s="49">
        <v>1.79</v>
      </c>
      <c r="S263" s="52">
        <v>35.799999999999997</v>
      </c>
      <c r="T263" s="52">
        <v>0</v>
      </c>
      <c r="U263" s="52">
        <v>0</v>
      </c>
      <c r="V263" s="52">
        <v>1.25</v>
      </c>
      <c r="W263" s="53">
        <v>3.4916201117318441E-2</v>
      </c>
      <c r="X263" s="53">
        <v>3.4916201117318441E-2</v>
      </c>
      <c r="Y263" s="61">
        <f t="shared" si="19"/>
        <v>1.25</v>
      </c>
      <c r="Z263" s="61">
        <f t="shared" si="20"/>
        <v>0</v>
      </c>
      <c r="AA263" s="52">
        <f t="shared" si="21"/>
        <v>27.475860000000001</v>
      </c>
      <c r="AB263" s="52">
        <v>22.4</v>
      </c>
    </row>
    <row r="264" spans="1:28">
      <c r="A264" s="46" t="s">
        <v>505</v>
      </c>
      <c r="B264" s="46" t="s">
        <v>506</v>
      </c>
      <c r="C264" s="49">
        <v>110.02430722528045</v>
      </c>
      <c r="D264" s="47">
        <v>0</v>
      </c>
      <c r="E264" s="47">
        <v>6.3180655886659833</v>
      </c>
      <c r="F264" s="48">
        <f t="shared" si="17"/>
        <v>6.3180655886659833</v>
      </c>
      <c r="G264" s="49">
        <v>0</v>
      </c>
      <c r="H264" s="47">
        <f t="shared" si="18"/>
        <v>6.3180655886659833</v>
      </c>
      <c r="I264" s="47">
        <v>3.905341512735284</v>
      </c>
      <c r="J264" s="47">
        <v>0.57251079767847102</v>
      </c>
      <c r="K264" s="50">
        <v>0</v>
      </c>
      <c r="L264" s="48">
        <v>0</v>
      </c>
      <c r="M264" s="49">
        <v>0</v>
      </c>
      <c r="N264" s="51">
        <v>0.8</v>
      </c>
      <c r="O264" s="52">
        <v>0</v>
      </c>
      <c r="P264" s="52">
        <v>0</v>
      </c>
      <c r="Q264" s="52">
        <v>129.51012116055125</v>
      </c>
      <c r="R264" s="49">
        <v>5.5</v>
      </c>
      <c r="S264" s="52">
        <v>110.02430722528042</v>
      </c>
      <c r="T264" s="52">
        <v>0</v>
      </c>
      <c r="U264" s="52">
        <v>0</v>
      </c>
      <c r="V264" s="52">
        <v>21.980325268012724</v>
      </c>
      <c r="W264" s="53">
        <v>0.19977699312395467</v>
      </c>
      <c r="X264" s="53">
        <v>0.13500000000000001</v>
      </c>
      <c r="Y264" s="61">
        <f t="shared" si="19"/>
        <v>14.853281475412858</v>
      </c>
      <c r="Z264" s="61">
        <f t="shared" si="20"/>
        <v>0</v>
      </c>
      <c r="AA264" s="52">
        <f t="shared" si="21"/>
        <v>103.608096928441</v>
      </c>
      <c r="AB264" s="52">
        <v>27.173816075524567</v>
      </c>
    </row>
    <row r="265" spans="1:28">
      <c r="A265" s="46" t="s">
        <v>507</v>
      </c>
      <c r="B265" s="46" t="s">
        <v>508</v>
      </c>
      <c r="C265" s="49">
        <v>481.08286797063937</v>
      </c>
      <c r="D265" s="47">
        <v>0</v>
      </c>
      <c r="E265" s="47">
        <v>31.528987500721509</v>
      </c>
      <c r="F265" s="48">
        <f t="shared" si="17"/>
        <v>31.528987500721509</v>
      </c>
      <c r="G265" s="49">
        <v>0</v>
      </c>
      <c r="H265" s="47">
        <f t="shared" si="18"/>
        <v>31.528987500721509</v>
      </c>
      <c r="I265" s="47">
        <v>10.294970951111077</v>
      </c>
      <c r="J265" s="47">
        <v>0.5213937621714646</v>
      </c>
      <c r="K265" s="50">
        <v>0</v>
      </c>
      <c r="L265" s="48">
        <v>0</v>
      </c>
      <c r="M265" s="49">
        <v>27.214709703930172</v>
      </c>
      <c r="N265" s="51">
        <v>0.74470000000000003</v>
      </c>
      <c r="O265" s="52">
        <v>6.1340442608407599</v>
      </c>
      <c r="P265" s="52">
        <v>0</v>
      </c>
      <c r="Q265" s="52">
        <v>469.50997113185321</v>
      </c>
      <c r="R265" s="49">
        <v>24.05</v>
      </c>
      <c r="S265" s="52">
        <v>482.51414496483557</v>
      </c>
      <c r="T265" s="52">
        <v>0</v>
      </c>
      <c r="U265" s="52">
        <v>3.06702213042038</v>
      </c>
      <c r="V265" s="52">
        <v>75.39762737283435</v>
      </c>
      <c r="W265" s="53">
        <v>0.15625993177532471</v>
      </c>
      <c r="X265" s="53">
        <v>0.13500000000000001</v>
      </c>
      <c r="Y265" s="61">
        <f t="shared" si="19"/>
        <v>68.206431700673193</v>
      </c>
      <c r="Z265" s="61">
        <f t="shared" si="20"/>
        <v>6.1340442608407599</v>
      </c>
      <c r="AA265" s="52">
        <f t="shared" si="21"/>
        <v>349.64407550189111</v>
      </c>
      <c r="AB265" s="52">
        <v>129.44878071794284</v>
      </c>
    </row>
    <row r="266" spans="1:28">
      <c r="A266" s="46" t="s">
        <v>509</v>
      </c>
      <c r="B266" s="46" t="s">
        <v>510</v>
      </c>
      <c r="C266" s="49">
        <v>215.26405992710508</v>
      </c>
      <c r="D266" s="47">
        <v>0</v>
      </c>
      <c r="E266" s="47">
        <v>7.8924702822817778</v>
      </c>
      <c r="F266" s="48">
        <f t="shared" ref="F266:F322" si="22">D266+E266</f>
        <v>7.8924702822817778</v>
      </c>
      <c r="G266" s="49">
        <v>0</v>
      </c>
      <c r="H266" s="47">
        <f t="shared" ref="H266:H322" si="23">SUM(F266:G266)</f>
        <v>7.8924702822817778</v>
      </c>
      <c r="I266" s="47">
        <v>6.8087891295332446</v>
      </c>
      <c r="J266" s="47">
        <v>0.71563849709808869</v>
      </c>
      <c r="K266" s="50">
        <v>0</v>
      </c>
      <c r="L266" s="48">
        <v>0</v>
      </c>
      <c r="M266" s="49">
        <v>47.958002712673341</v>
      </c>
      <c r="N266" s="51">
        <v>0.66810000000000003</v>
      </c>
      <c r="O266" s="52">
        <v>0</v>
      </c>
      <c r="P266" s="52">
        <v>0</v>
      </c>
      <c r="Q266" s="52">
        <v>231.13078774847986</v>
      </c>
      <c r="R266" s="49">
        <v>10.76</v>
      </c>
      <c r="S266" s="52">
        <v>212.9024528866814</v>
      </c>
      <c r="T266" s="52">
        <v>0</v>
      </c>
      <c r="U266" s="52">
        <v>2.0446814202802535</v>
      </c>
      <c r="V266" s="52">
        <v>23.258251155687883</v>
      </c>
      <c r="W266" s="53">
        <v>0.1092436974789916</v>
      </c>
      <c r="X266" s="53">
        <v>0.1092436974789916</v>
      </c>
      <c r="Y266" s="61">
        <f t="shared" ref="Y266:Y315" si="24">(T266+U266)+(S266*X266)</f>
        <v>25.302932575968136</v>
      </c>
      <c r="Z266" s="61">
        <f t="shared" ref="Z266:Z315" si="25">O266+P266</f>
        <v>0</v>
      </c>
      <c r="AA266" s="52">
        <f t="shared" ref="AA266:AA315" si="26">Q266*N266</f>
        <v>154.41847929475941</v>
      </c>
      <c r="AB266" s="52">
        <v>45.197682795295002</v>
      </c>
    </row>
    <row r="267" spans="1:28">
      <c r="A267" s="46" t="s">
        <v>511</v>
      </c>
      <c r="B267" s="46" t="s">
        <v>512</v>
      </c>
      <c r="C267" s="49">
        <v>1073.7644478601751</v>
      </c>
      <c r="D267" s="47">
        <v>0</v>
      </c>
      <c r="E267" s="47">
        <v>63.405570842890661</v>
      </c>
      <c r="F267" s="48">
        <f t="shared" si="22"/>
        <v>63.405570842890661</v>
      </c>
      <c r="G267" s="49">
        <v>0</v>
      </c>
      <c r="H267" s="47">
        <f t="shared" si="23"/>
        <v>63.405570842890661</v>
      </c>
      <c r="I267" s="47">
        <v>17.819398577742408</v>
      </c>
      <c r="J267" s="47">
        <v>1.073457745647133</v>
      </c>
      <c r="K267" s="50">
        <v>0</v>
      </c>
      <c r="L267" s="48">
        <v>0</v>
      </c>
      <c r="M267" s="49">
        <v>272.87295894350126</v>
      </c>
      <c r="N267" s="51">
        <v>0.46750000000000003</v>
      </c>
      <c r="O267" s="52">
        <v>0</v>
      </c>
      <c r="P267" s="52">
        <v>0</v>
      </c>
      <c r="Q267" s="52">
        <v>1040.5485981877223</v>
      </c>
      <c r="R267" s="49">
        <v>53.69</v>
      </c>
      <c r="S267" s="52">
        <v>1073.8871287453919</v>
      </c>
      <c r="T267" s="52">
        <v>2.0446814202802535</v>
      </c>
      <c r="U267" s="52">
        <v>10.73457745647133</v>
      </c>
      <c r="V267" s="52">
        <v>143.63886977468781</v>
      </c>
      <c r="W267" s="53">
        <v>0.13375602140096343</v>
      </c>
      <c r="X267" s="53">
        <v>0.13375602140096343</v>
      </c>
      <c r="Y267" s="61">
        <f t="shared" si="24"/>
        <v>156.41812865143939</v>
      </c>
      <c r="Z267" s="61">
        <f t="shared" si="25"/>
        <v>0</v>
      </c>
      <c r="AA267" s="52">
        <f t="shared" si="26"/>
        <v>486.45646965276018</v>
      </c>
      <c r="AB267" s="52">
        <v>230.60939398630839</v>
      </c>
    </row>
    <row r="268" spans="1:28">
      <c r="A268" s="46" t="s">
        <v>513</v>
      </c>
      <c r="B268" s="46" t="s">
        <v>514</v>
      </c>
      <c r="C268" s="49">
        <v>5847.6048406736982</v>
      </c>
      <c r="D268" s="47">
        <v>39.973521766478953</v>
      </c>
      <c r="E268" s="47">
        <v>405.40920860606724</v>
      </c>
      <c r="F268" s="48">
        <f t="shared" si="22"/>
        <v>445.38273037254618</v>
      </c>
      <c r="G268" s="49">
        <v>0</v>
      </c>
      <c r="H268" s="47">
        <f t="shared" si="23"/>
        <v>445.38273037254618</v>
      </c>
      <c r="I268" s="47">
        <v>117.7225327726356</v>
      </c>
      <c r="J268" s="47">
        <v>13.167748346604833</v>
      </c>
      <c r="K268" s="50">
        <v>15.539578794129925</v>
      </c>
      <c r="L268" s="48">
        <v>0</v>
      </c>
      <c r="M268" s="49">
        <v>81.460107783965299</v>
      </c>
      <c r="N268" s="51">
        <v>0.42499999999999999</v>
      </c>
      <c r="O268" s="52">
        <v>167.40829128544576</v>
      </c>
      <c r="P268" s="52">
        <v>39.104532162859847</v>
      </c>
      <c r="Q268" s="52">
        <v>5752.6498355158847</v>
      </c>
      <c r="R268" s="49">
        <v>292.38</v>
      </c>
      <c r="S268" s="52">
        <v>5865.0357497815876</v>
      </c>
      <c r="T268" s="52">
        <v>40.382458050535007</v>
      </c>
      <c r="U268" s="52">
        <v>79.998160568464911</v>
      </c>
      <c r="V268" s="52">
        <v>773.65633239854094</v>
      </c>
      <c r="W268" s="53">
        <v>0.13190990906191011</v>
      </c>
      <c r="X268" s="53">
        <v>0.13190990906191011</v>
      </c>
      <c r="Y268" s="61">
        <f t="shared" si="24"/>
        <v>894.0369510175409</v>
      </c>
      <c r="Z268" s="61">
        <f t="shared" si="25"/>
        <v>206.5128234483056</v>
      </c>
      <c r="AA268" s="52">
        <f t="shared" si="26"/>
        <v>2444.8761800942511</v>
      </c>
      <c r="AB268" s="52">
        <v>1760.5422667110079</v>
      </c>
    </row>
    <row r="269" spans="1:28">
      <c r="A269" s="46" t="s">
        <v>515</v>
      </c>
      <c r="B269" s="46" t="s">
        <v>516</v>
      </c>
      <c r="C269" s="49">
        <v>15586.033955998691</v>
      </c>
      <c r="D269" s="47">
        <v>221.62301914417668</v>
      </c>
      <c r="E269" s="47">
        <v>750.39808124285298</v>
      </c>
      <c r="F269" s="48">
        <f t="shared" si="22"/>
        <v>972.02110038702972</v>
      </c>
      <c r="G269" s="49">
        <v>0</v>
      </c>
      <c r="H269" s="47">
        <f t="shared" si="23"/>
        <v>972.02110038702972</v>
      </c>
      <c r="I269" s="47">
        <v>344.11988303316667</v>
      </c>
      <c r="J269" s="47">
        <v>32.183285555211192</v>
      </c>
      <c r="K269" s="50">
        <v>83.596799868158158</v>
      </c>
      <c r="L269" s="48">
        <v>0</v>
      </c>
      <c r="M269" s="49">
        <v>0</v>
      </c>
      <c r="N269" s="51">
        <v>0.42859999999999998</v>
      </c>
      <c r="O269" s="52">
        <v>821.45076059759185</v>
      </c>
      <c r="P269" s="52">
        <v>223.63703034315273</v>
      </c>
      <c r="Q269" s="52">
        <v>15243.662275579865</v>
      </c>
      <c r="R269" s="49">
        <v>779.3</v>
      </c>
      <c r="S269" s="52">
        <v>15646.945015508842</v>
      </c>
      <c r="T269" s="52">
        <v>104.78992278936299</v>
      </c>
      <c r="U269" s="52">
        <v>250.72905916186608</v>
      </c>
      <c r="V269" s="52">
        <v>2144.3596395189156</v>
      </c>
      <c r="W269" s="53">
        <v>0.13704653767195338</v>
      </c>
      <c r="X269" s="53">
        <v>0.13500000000000001</v>
      </c>
      <c r="Y269" s="61">
        <f t="shared" si="24"/>
        <v>2467.8565590449225</v>
      </c>
      <c r="Z269" s="61">
        <f t="shared" si="25"/>
        <v>1045.0877909407445</v>
      </c>
      <c r="AA269" s="52">
        <f t="shared" si="26"/>
        <v>6533.4336513135304</v>
      </c>
      <c r="AB269" s="52">
        <v>4928.6841167713474</v>
      </c>
    </row>
    <row r="270" spans="1:28">
      <c r="A270" s="46" t="s">
        <v>517</v>
      </c>
      <c r="B270" s="46" t="s">
        <v>518</v>
      </c>
      <c r="C270" s="49">
        <v>6860.1924204390889</v>
      </c>
      <c r="D270" s="47">
        <v>193.95847952778485</v>
      </c>
      <c r="E270" s="47">
        <v>270.0001815480075</v>
      </c>
      <c r="F270" s="48">
        <f t="shared" si="22"/>
        <v>463.95866107579235</v>
      </c>
      <c r="G270" s="49">
        <v>326.17780357020746</v>
      </c>
      <c r="H270" s="47">
        <f t="shared" si="23"/>
        <v>790.13646464599981</v>
      </c>
      <c r="I270" s="47">
        <v>212.65709111624776</v>
      </c>
      <c r="J270" s="47">
        <v>25.538070939300365</v>
      </c>
      <c r="K270" s="50">
        <v>17.379792072382156</v>
      </c>
      <c r="L270" s="48">
        <v>0</v>
      </c>
      <c r="M270" s="49">
        <v>137.08566582268961</v>
      </c>
      <c r="N270" s="51">
        <v>0.30680000000000002</v>
      </c>
      <c r="O270" s="52">
        <v>127.28141841244577</v>
      </c>
      <c r="P270" s="52">
        <v>61.85161296347767</v>
      </c>
      <c r="Q270" s="52">
        <v>6929.0368438599253</v>
      </c>
      <c r="R270" s="49">
        <v>343.01</v>
      </c>
      <c r="S270" s="52">
        <v>6650.9192770734044</v>
      </c>
      <c r="T270" s="52">
        <v>44.471820891095511</v>
      </c>
      <c r="U270" s="52">
        <v>58.273420477987223</v>
      </c>
      <c r="V270" s="52">
        <v>837.55262678229883</v>
      </c>
      <c r="W270" s="53">
        <v>0.12593035517202159</v>
      </c>
      <c r="X270" s="53">
        <v>0.12593035517202159</v>
      </c>
      <c r="Y270" s="61">
        <f t="shared" si="24"/>
        <v>940.29786815138152</v>
      </c>
      <c r="Z270" s="61">
        <f t="shared" si="25"/>
        <v>189.13303137592345</v>
      </c>
      <c r="AA270" s="52">
        <f t="shared" si="26"/>
        <v>2125.8285036962252</v>
      </c>
      <c r="AB270" s="52">
        <v>1914.4045435870971</v>
      </c>
    </row>
    <row r="271" spans="1:28">
      <c r="A271" s="46" t="s">
        <v>519</v>
      </c>
      <c r="B271" s="46" t="s">
        <v>520</v>
      </c>
      <c r="C271" s="49">
        <v>10322.144767186603</v>
      </c>
      <c r="D271" s="47">
        <v>135.65438882849341</v>
      </c>
      <c r="E271" s="47">
        <v>659.83914113864057</v>
      </c>
      <c r="F271" s="48">
        <f t="shared" si="22"/>
        <v>795.49352996713401</v>
      </c>
      <c r="G271" s="49">
        <v>0</v>
      </c>
      <c r="H271" s="47">
        <f t="shared" si="23"/>
        <v>795.49352996713401</v>
      </c>
      <c r="I271" s="47">
        <v>345.14222374330683</v>
      </c>
      <c r="J271" s="47">
        <v>33.134062415641502</v>
      </c>
      <c r="K271" s="50">
        <v>46.076895806015514</v>
      </c>
      <c r="L271" s="48">
        <v>0</v>
      </c>
      <c r="M271" s="49">
        <v>665.24732349528188</v>
      </c>
      <c r="N271" s="51">
        <v>0.30070000000000002</v>
      </c>
      <c r="O271" s="52">
        <v>318.45913120864947</v>
      </c>
      <c r="P271" s="52">
        <v>108.8792856299235</v>
      </c>
      <c r="Q271" s="52">
        <v>10149.992815006106</v>
      </c>
      <c r="R271" s="49">
        <v>516.11</v>
      </c>
      <c r="S271" s="52">
        <v>10368.272780028125</v>
      </c>
      <c r="T271" s="52">
        <v>75.653212550369375</v>
      </c>
      <c r="U271" s="52">
        <v>120.89178897406998</v>
      </c>
      <c r="V271" s="52">
        <v>1431.2769941961774</v>
      </c>
      <c r="W271" s="53">
        <v>0.13804391768638391</v>
      </c>
      <c r="X271" s="53">
        <v>0.13500000000000001</v>
      </c>
      <c r="Y271" s="61">
        <f t="shared" si="24"/>
        <v>1596.2618268282363</v>
      </c>
      <c r="Z271" s="61">
        <f t="shared" si="25"/>
        <v>427.33841683857298</v>
      </c>
      <c r="AA271" s="52">
        <f t="shared" si="26"/>
        <v>3052.1028394723362</v>
      </c>
      <c r="AB271" s="52">
        <v>2711.7689570537877</v>
      </c>
    </row>
    <row r="272" spans="1:28">
      <c r="A272" s="46" t="s">
        <v>521</v>
      </c>
      <c r="B272" s="46" t="s">
        <v>522</v>
      </c>
      <c r="C272" s="49">
        <v>912.03014751600699</v>
      </c>
      <c r="D272" s="47">
        <v>15.457791537318716</v>
      </c>
      <c r="E272" s="47">
        <v>70.694860106189765</v>
      </c>
      <c r="F272" s="48">
        <f t="shared" si="22"/>
        <v>86.152651643508477</v>
      </c>
      <c r="G272" s="49">
        <v>0</v>
      </c>
      <c r="H272" s="47">
        <f t="shared" si="23"/>
        <v>86.152651643508477</v>
      </c>
      <c r="I272" s="47">
        <v>15.917844856881773</v>
      </c>
      <c r="J272" s="47">
        <v>1.1552450024583432</v>
      </c>
      <c r="K272" s="50">
        <v>7.7697893970649625</v>
      </c>
      <c r="L272" s="48">
        <v>0</v>
      </c>
      <c r="M272" s="49">
        <v>0</v>
      </c>
      <c r="N272" s="51">
        <v>0.4415</v>
      </c>
      <c r="O272" s="52">
        <v>0</v>
      </c>
      <c r="P272" s="52">
        <v>0</v>
      </c>
      <c r="Q272" s="52">
        <v>868.88736954809372</v>
      </c>
      <c r="R272" s="49">
        <v>45.6</v>
      </c>
      <c r="S272" s="52">
        <v>914.70868017657415</v>
      </c>
      <c r="T272" s="52">
        <v>5.1117035507006339</v>
      </c>
      <c r="U272" s="52">
        <v>11.245747811541394</v>
      </c>
      <c r="V272" s="52">
        <v>123.4476407494203</v>
      </c>
      <c r="W272" s="53">
        <v>0.13495842274678113</v>
      </c>
      <c r="X272" s="53">
        <v>0.13495842274678113</v>
      </c>
      <c r="Y272" s="61">
        <f t="shared" si="24"/>
        <v>139.80509211166233</v>
      </c>
      <c r="Z272" s="61">
        <f t="shared" si="25"/>
        <v>0</v>
      </c>
      <c r="AA272" s="52">
        <f t="shared" si="26"/>
        <v>383.61377365548339</v>
      </c>
      <c r="AB272" s="52">
        <v>306.49774490000999</v>
      </c>
    </row>
    <row r="273" spans="1:28">
      <c r="A273" s="46" t="s">
        <v>523</v>
      </c>
      <c r="B273" s="46" t="s">
        <v>524</v>
      </c>
      <c r="C273" s="49">
        <v>638.21663511917689</v>
      </c>
      <c r="D273" s="47">
        <v>0</v>
      </c>
      <c r="E273" s="47">
        <v>0</v>
      </c>
      <c r="F273" s="48">
        <f t="shared" si="22"/>
        <v>0</v>
      </c>
      <c r="G273" s="49">
        <v>0</v>
      </c>
      <c r="H273" s="47">
        <f t="shared" si="23"/>
        <v>0</v>
      </c>
      <c r="I273" s="47">
        <v>0</v>
      </c>
      <c r="J273" s="47">
        <v>0</v>
      </c>
      <c r="K273" s="50">
        <v>0</v>
      </c>
      <c r="L273" s="48">
        <v>0</v>
      </c>
      <c r="M273" s="49">
        <v>0</v>
      </c>
      <c r="N273" s="51">
        <v>0.1706</v>
      </c>
      <c r="O273" s="52">
        <v>2.0446814202802535</v>
      </c>
      <c r="P273" s="52">
        <v>1.0223407101401267</v>
      </c>
      <c r="Q273" s="52">
        <v>643.67593451132518</v>
      </c>
      <c r="R273" s="49">
        <v>31.91</v>
      </c>
      <c r="S273" s="52">
        <v>638.54378414642179</v>
      </c>
      <c r="T273" s="52">
        <v>3.8337776630254754</v>
      </c>
      <c r="U273" s="52">
        <v>11.756918166611458</v>
      </c>
      <c r="V273" s="52">
        <v>85.621034474235614</v>
      </c>
      <c r="W273" s="53">
        <v>0.1340879617028771</v>
      </c>
      <c r="X273" s="53">
        <v>0.1340879617028771</v>
      </c>
      <c r="Y273" s="61">
        <f t="shared" si="24"/>
        <v>101.21173030387256</v>
      </c>
      <c r="Z273" s="61">
        <f t="shared" si="25"/>
        <v>3.06702213042038</v>
      </c>
      <c r="AA273" s="52">
        <f t="shared" si="26"/>
        <v>109.81111442763208</v>
      </c>
      <c r="AB273" s="52">
        <v>257.04712475053208</v>
      </c>
    </row>
    <row r="274" spans="1:28">
      <c r="A274" s="46" t="s">
        <v>525</v>
      </c>
      <c r="B274" s="46" t="s">
        <v>526</v>
      </c>
      <c r="C274" s="49">
        <v>2239.9178256957134</v>
      </c>
      <c r="D274" s="47">
        <v>0</v>
      </c>
      <c r="E274" s="47">
        <v>75.642989143267968</v>
      </c>
      <c r="F274" s="48">
        <f t="shared" si="22"/>
        <v>75.642989143267968</v>
      </c>
      <c r="G274" s="49">
        <v>0</v>
      </c>
      <c r="H274" s="47">
        <f t="shared" si="23"/>
        <v>75.642989143267968</v>
      </c>
      <c r="I274" s="47">
        <v>62.199208804925313</v>
      </c>
      <c r="J274" s="47">
        <v>5.6024270915678951</v>
      </c>
      <c r="K274" s="50">
        <v>8.383193823149039</v>
      </c>
      <c r="L274" s="48">
        <v>0</v>
      </c>
      <c r="M274" s="49">
        <v>17.175323930354129</v>
      </c>
      <c r="N274" s="51">
        <v>0.51419999999999999</v>
      </c>
      <c r="O274" s="52">
        <v>154.37344723115913</v>
      </c>
      <c r="P274" s="52">
        <v>26.836443641178327</v>
      </c>
      <c r="Q274" s="52">
        <v>2321.5108377719971</v>
      </c>
      <c r="R274" s="49">
        <v>112</v>
      </c>
      <c r="S274" s="52">
        <v>2254.5168510365143</v>
      </c>
      <c r="T274" s="52">
        <v>13.290429231821648</v>
      </c>
      <c r="U274" s="52">
        <v>20.957984557872599</v>
      </c>
      <c r="V274" s="52">
        <v>318.71471638618453</v>
      </c>
      <c r="W274" s="53">
        <v>0.14136719192835281</v>
      </c>
      <c r="X274" s="53">
        <v>0.13500000000000001</v>
      </c>
      <c r="Y274" s="61">
        <f t="shared" si="24"/>
        <v>338.60818867962371</v>
      </c>
      <c r="Z274" s="61">
        <f t="shared" si="25"/>
        <v>181.20989087233747</v>
      </c>
      <c r="AA274" s="52">
        <f t="shared" si="26"/>
        <v>1193.7208727823609</v>
      </c>
      <c r="AB274" s="52">
        <v>712.57147496766834</v>
      </c>
    </row>
    <row r="275" spans="1:28">
      <c r="A275" s="46" t="s">
        <v>527</v>
      </c>
      <c r="B275" s="46" t="s">
        <v>528</v>
      </c>
      <c r="C275" s="49">
        <v>1347.4961730001939</v>
      </c>
      <c r="D275" s="47">
        <v>24.75086859249247</v>
      </c>
      <c r="E275" s="47">
        <v>58.181409814074605</v>
      </c>
      <c r="F275" s="48">
        <f t="shared" si="22"/>
        <v>82.932278406567079</v>
      </c>
      <c r="G275" s="49">
        <v>0</v>
      </c>
      <c r="H275" s="47">
        <f t="shared" si="23"/>
        <v>82.932278406567079</v>
      </c>
      <c r="I275" s="47">
        <v>20.31390991048432</v>
      </c>
      <c r="J275" s="47">
        <v>2.6785326605671322</v>
      </c>
      <c r="K275" s="50">
        <v>11.572896838786235</v>
      </c>
      <c r="L275" s="48">
        <v>0</v>
      </c>
      <c r="M275" s="49">
        <v>0</v>
      </c>
      <c r="N275" s="51">
        <v>0.47820000000000001</v>
      </c>
      <c r="O275" s="52">
        <v>13.54601440935668</v>
      </c>
      <c r="P275" s="52">
        <v>4.0893628405605069</v>
      </c>
      <c r="Q275" s="52">
        <v>1299.395042588101</v>
      </c>
      <c r="R275" s="49">
        <v>67.37</v>
      </c>
      <c r="S275" s="52">
        <v>1354.7241218208846</v>
      </c>
      <c r="T275" s="52">
        <v>7.1563849709808869</v>
      </c>
      <c r="U275" s="52">
        <v>17.635377249917187</v>
      </c>
      <c r="V275" s="52">
        <v>189.6442017309935</v>
      </c>
      <c r="W275" s="53">
        <v>0.13998732190292201</v>
      </c>
      <c r="X275" s="53">
        <v>0.13500000000000001</v>
      </c>
      <c r="Y275" s="61">
        <f t="shared" si="24"/>
        <v>207.67951866671751</v>
      </c>
      <c r="Z275" s="61">
        <f t="shared" si="25"/>
        <v>17.635377249917187</v>
      </c>
      <c r="AA275" s="52">
        <f t="shared" si="26"/>
        <v>621.37070936562986</v>
      </c>
      <c r="AB275" s="52">
        <v>425.1710545330759</v>
      </c>
    </row>
    <row r="276" spans="1:28">
      <c r="A276" s="46" t="s">
        <v>1126</v>
      </c>
      <c r="B276" s="46" t="s">
        <v>1150</v>
      </c>
      <c r="C276" s="49">
        <v>136.3802507326929</v>
      </c>
      <c r="D276" s="47">
        <v>0</v>
      </c>
      <c r="E276" s="47">
        <v>0</v>
      </c>
      <c r="F276" s="48">
        <f t="shared" si="22"/>
        <v>0</v>
      </c>
      <c r="G276" s="49">
        <v>0</v>
      </c>
      <c r="H276" s="47">
        <f t="shared" si="23"/>
        <v>0</v>
      </c>
      <c r="I276" s="47">
        <v>0</v>
      </c>
      <c r="J276" s="47">
        <v>0</v>
      </c>
      <c r="K276" s="50">
        <v>0</v>
      </c>
      <c r="L276" s="48">
        <v>0</v>
      </c>
      <c r="M276" s="49">
        <v>0</v>
      </c>
      <c r="N276" s="51">
        <v>0.81399999999999995</v>
      </c>
      <c r="O276" s="52">
        <v>0</v>
      </c>
      <c r="P276" s="52">
        <v>0</v>
      </c>
      <c r="Q276" s="52">
        <v>132.29088789213242</v>
      </c>
      <c r="R276" s="49">
        <v>0</v>
      </c>
      <c r="S276" s="52">
        <v>136.3802507326929</v>
      </c>
      <c r="T276" s="52">
        <v>0</v>
      </c>
      <c r="U276" s="52">
        <v>0</v>
      </c>
      <c r="V276" s="52">
        <v>21.46915491294266</v>
      </c>
      <c r="W276" s="53">
        <v>0.15742128935532235</v>
      </c>
      <c r="X276" s="53">
        <v>0.13500000000000001</v>
      </c>
      <c r="Y276" s="61">
        <f t="shared" si="24"/>
        <v>18.411333848913543</v>
      </c>
      <c r="Z276" s="61">
        <f t="shared" si="25"/>
        <v>0</v>
      </c>
      <c r="AA276" s="52">
        <f t="shared" si="26"/>
        <v>107.68478274419579</v>
      </c>
      <c r="AB276" s="52">
        <v>56.02427091567894</v>
      </c>
    </row>
    <row r="277" spans="1:28">
      <c r="A277" s="46" t="s">
        <v>529</v>
      </c>
      <c r="B277" s="46" t="s">
        <v>530</v>
      </c>
      <c r="C277" s="49">
        <v>516.76255875452989</v>
      </c>
      <c r="D277" s="47">
        <v>0</v>
      </c>
      <c r="E277" s="47">
        <v>31.314295951592079</v>
      </c>
      <c r="F277" s="48">
        <f t="shared" si="22"/>
        <v>31.314295951592079</v>
      </c>
      <c r="G277" s="49">
        <v>0</v>
      </c>
      <c r="H277" s="47">
        <f t="shared" si="23"/>
        <v>31.314295951592079</v>
      </c>
      <c r="I277" s="47">
        <v>13.024620647185214</v>
      </c>
      <c r="J277" s="47">
        <v>0</v>
      </c>
      <c r="K277" s="50">
        <v>0</v>
      </c>
      <c r="L277" s="48">
        <v>0</v>
      </c>
      <c r="M277" s="49">
        <v>10.192736880097062</v>
      </c>
      <c r="N277" s="51">
        <v>0.64859999999999995</v>
      </c>
      <c r="O277" s="52">
        <v>21.46915491294266</v>
      </c>
      <c r="P277" s="52">
        <v>1.0223407101401267</v>
      </c>
      <c r="Q277" s="52">
        <v>517.11015459597752</v>
      </c>
      <c r="R277" s="49">
        <v>25.84</v>
      </c>
      <c r="S277" s="52">
        <v>516.76255875452989</v>
      </c>
      <c r="T277" s="52">
        <v>5.1117035507006339</v>
      </c>
      <c r="U277" s="52">
        <v>3.3226073079554119</v>
      </c>
      <c r="V277" s="52">
        <v>92.52183426768147</v>
      </c>
      <c r="W277" s="53">
        <v>0.17904128830593308</v>
      </c>
      <c r="X277" s="53">
        <v>0.13500000000000001</v>
      </c>
      <c r="Y277" s="61">
        <f t="shared" si="24"/>
        <v>78.197256290517586</v>
      </c>
      <c r="Z277" s="61">
        <f t="shared" si="25"/>
        <v>22.491495623082788</v>
      </c>
      <c r="AA277" s="52">
        <f t="shared" si="26"/>
        <v>335.39764627095099</v>
      </c>
      <c r="AB277" s="52">
        <v>132.4237921844506</v>
      </c>
    </row>
    <row r="278" spans="1:28">
      <c r="A278" s="46" t="s">
        <v>531</v>
      </c>
      <c r="B278" s="46" t="s">
        <v>532</v>
      </c>
      <c r="C278" s="49">
        <v>14.8</v>
      </c>
      <c r="D278" s="47">
        <v>0</v>
      </c>
      <c r="E278" s="47">
        <v>0</v>
      </c>
      <c r="F278" s="48">
        <f t="shared" si="22"/>
        <v>0</v>
      </c>
      <c r="G278" s="49">
        <v>0</v>
      </c>
      <c r="H278" s="47">
        <f t="shared" si="23"/>
        <v>0</v>
      </c>
      <c r="I278" s="47">
        <v>0</v>
      </c>
      <c r="J278" s="47">
        <v>0</v>
      </c>
      <c r="K278" s="50">
        <v>0</v>
      </c>
      <c r="L278" s="48">
        <v>0</v>
      </c>
      <c r="M278" s="49">
        <v>0</v>
      </c>
      <c r="N278" s="51">
        <v>1</v>
      </c>
      <c r="O278" s="52">
        <v>0</v>
      </c>
      <c r="P278" s="52">
        <v>0</v>
      </c>
      <c r="Q278" s="52">
        <v>14.3</v>
      </c>
      <c r="R278" s="49">
        <v>0</v>
      </c>
      <c r="S278" s="52">
        <v>14.8</v>
      </c>
      <c r="T278" s="52">
        <v>0</v>
      </c>
      <c r="U278" s="52">
        <v>0</v>
      </c>
      <c r="V278" s="52">
        <v>3.75</v>
      </c>
      <c r="W278" s="53">
        <v>0.25337837837837834</v>
      </c>
      <c r="X278" s="53">
        <v>0.13500000000000001</v>
      </c>
      <c r="Y278" s="61">
        <f t="shared" si="24"/>
        <v>1.9980000000000002</v>
      </c>
      <c r="Z278" s="61">
        <f t="shared" si="25"/>
        <v>0</v>
      </c>
      <c r="AA278" s="52">
        <f t="shared" si="26"/>
        <v>14.3</v>
      </c>
      <c r="AB278" s="52">
        <v>9.8000000000000007</v>
      </c>
    </row>
    <row r="279" spans="1:28">
      <c r="A279" s="46" t="s">
        <v>533</v>
      </c>
      <c r="B279" s="46" t="s">
        <v>534</v>
      </c>
      <c r="C279" s="49">
        <v>5804.2473711566581</v>
      </c>
      <c r="D279" s="47">
        <v>53.734227724965066</v>
      </c>
      <c r="E279" s="47">
        <v>251.6798360222964</v>
      </c>
      <c r="F279" s="48">
        <f t="shared" si="22"/>
        <v>305.41406374726148</v>
      </c>
      <c r="G279" s="49">
        <v>110.41279669513369</v>
      </c>
      <c r="H279" s="47">
        <f t="shared" si="23"/>
        <v>415.82686044239517</v>
      </c>
      <c r="I279" s="47">
        <v>104.99439093139102</v>
      </c>
      <c r="J279" s="47">
        <v>10.591449757051713</v>
      </c>
      <c r="K279" s="50">
        <v>93.411270685503382</v>
      </c>
      <c r="L279" s="48">
        <v>3.2305966440428007</v>
      </c>
      <c r="M279" s="49">
        <v>249.3488992031769</v>
      </c>
      <c r="N279" s="51">
        <v>0.55479999999999996</v>
      </c>
      <c r="O279" s="52">
        <v>822.21751613019694</v>
      </c>
      <c r="P279" s="52">
        <v>186.57717960057312</v>
      </c>
      <c r="Q279" s="52">
        <v>5807.7539997924378</v>
      </c>
      <c r="R279" s="49">
        <v>290.20999999999998</v>
      </c>
      <c r="S279" s="52">
        <v>5798.5222631798724</v>
      </c>
      <c r="T279" s="52">
        <v>43.193895003420351</v>
      </c>
      <c r="U279" s="52">
        <v>52.906131749751559</v>
      </c>
      <c r="V279" s="52">
        <v>806.37123512302492</v>
      </c>
      <c r="W279" s="53">
        <v>0.13906495457358409</v>
      </c>
      <c r="X279" s="53">
        <v>0.13500000000000001</v>
      </c>
      <c r="Y279" s="61">
        <f t="shared" si="24"/>
        <v>878.90053228245483</v>
      </c>
      <c r="Z279" s="61">
        <f t="shared" si="25"/>
        <v>1008.7946957307701</v>
      </c>
      <c r="AA279" s="52">
        <f t="shared" si="26"/>
        <v>3222.1419190848442</v>
      </c>
      <c r="AB279" s="52">
        <v>1671.3225929370792</v>
      </c>
    </row>
    <row r="280" spans="1:28">
      <c r="A280" s="46" t="s">
        <v>535</v>
      </c>
      <c r="B280" s="46" t="s">
        <v>536</v>
      </c>
      <c r="C280" s="49">
        <v>1625.4501652730917</v>
      </c>
      <c r="D280" s="47">
        <v>0</v>
      </c>
      <c r="E280" s="47">
        <v>144.78389137004476</v>
      </c>
      <c r="F280" s="48">
        <f t="shared" si="22"/>
        <v>144.78389137004476</v>
      </c>
      <c r="G280" s="49">
        <v>0</v>
      </c>
      <c r="H280" s="47">
        <f t="shared" si="23"/>
        <v>144.78389137004476</v>
      </c>
      <c r="I280" s="47">
        <v>39.268106676482262</v>
      </c>
      <c r="J280" s="47">
        <v>4.5085225317179587</v>
      </c>
      <c r="K280" s="50">
        <v>18.637271145854509</v>
      </c>
      <c r="L280" s="48">
        <v>2.3207134120180877</v>
      </c>
      <c r="M280" s="49">
        <v>0</v>
      </c>
      <c r="N280" s="51">
        <v>0.56679999999999997</v>
      </c>
      <c r="O280" s="52">
        <v>289.83359132472594</v>
      </c>
      <c r="P280" s="52">
        <v>69.007997934458558</v>
      </c>
      <c r="Q280" s="52">
        <v>1484.5920622299852</v>
      </c>
      <c r="R280" s="49">
        <v>81.27</v>
      </c>
      <c r="S280" s="52">
        <v>1628.9874641301765</v>
      </c>
      <c r="T280" s="52">
        <v>23.002665978152852</v>
      </c>
      <c r="U280" s="52">
        <v>20.446814202802535</v>
      </c>
      <c r="V280" s="52">
        <v>189.6442017309935</v>
      </c>
      <c r="W280" s="53">
        <v>0.11641845373700098</v>
      </c>
      <c r="X280" s="53">
        <v>0.11641845373700098</v>
      </c>
      <c r="Y280" s="61">
        <f t="shared" si="24"/>
        <v>233.09368191194889</v>
      </c>
      <c r="Z280" s="61">
        <f t="shared" si="25"/>
        <v>358.8415892591845</v>
      </c>
      <c r="AA280" s="52">
        <f t="shared" si="26"/>
        <v>841.46678087195562</v>
      </c>
      <c r="AB280" s="52">
        <v>481.82917668904173</v>
      </c>
    </row>
    <row r="281" spans="1:28">
      <c r="A281" s="46" t="s">
        <v>537</v>
      </c>
      <c r="B281" s="46" t="s">
        <v>538</v>
      </c>
      <c r="C281" s="49">
        <v>224.55713698227882</v>
      </c>
      <c r="D281" s="47">
        <v>2.7807667315811448</v>
      </c>
      <c r="E281" s="47">
        <v>10.499439093139101</v>
      </c>
      <c r="F281" s="48">
        <f t="shared" si="22"/>
        <v>13.280205824720245</v>
      </c>
      <c r="G281" s="49">
        <v>0</v>
      </c>
      <c r="H281" s="47">
        <f t="shared" si="23"/>
        <v>13.280205824720245</v>
      </c>
      <c r="I281" s="47">
        <v>10.847034934586745</v>
      </c>
      <c r="J281" s="47">
        <v>0.33737243434624181</v>
      </c>
      <c r="K281" s="50">
        <v>0</v>
      </c>
      <c r="L281" s="48">
        <v>0</v>
      </c>
      <c r="M281" s="49">
        <v>0</v>
      </c>
      <c r="N281" s="51">
        <v>0.55400000000000005</v>
      </c>
      <c r="O281" s="52">
        <v>39.871287695464943</v>
      </c>
      <c r="P281" s="52">
        <v>10.223407101401268</v>
      </c>
      <c r="Q281" s="52">
        <v>216.92025187753211</v>
      </c>
      <c r="R281" s="49">
        <v>11.23</v>
      </c>
      <c r="S281" s="52">
        <v>226.71427588067451</v>
      </c>
      <c r="T281" s="52">
        <v>1.0223407101401267</v>
      </c>
      <c r="U281" s="52">
        <v>2.300266597815285</v>
      </c>
      <c r="V281" s="52">
        <v>33.481658257089151</v>
      </c>
      <c r="W281" s="53">
        <v>0.14768217893217894</v>
      </c>
      <c r="X281" s="53">
        <v>0.13500000000000001</v>
      </c>
      <c r="Y281" s="61">
        <f t="shared" si="24"/>
        <v>33.92903455184647</v>
      </c>
      <c r="Z281" s="61">
        <f t="shared" si="25"/>
        <v>50.094694796866207</v>
      </c>
      <c r="AA281" s="52">
        <f t="shared" si="26"/>
        <v>120.17381954015281</v>
      </c>
      <c r="AB281" s="52">
        <v>65.838741733024165</v>
      </c>
    </row>
    <row r="282" spans="1:28">
      <c r="A282" s="46" t="s">
        <v>539</v>
      </c>
      <c r="B282" s="46" t="s">
        <v>540</v>
      </c>
      <c r="C282" s="49">
        <v>777.84792931011532</v>
      </c>
      <c r="D282" s="47">
        <v>0</v>
      </c>
      <c r="E282" s="47">
        <v>55.28818560437805</v>
      </c>
      <c r="F282" s="48">
        <f t="shared" si="22"/>
        <v>55.28818560437805</v>
      </c>
      <c r="G282" s="49">
        <v>0</v>
      </c>
      <c r="H282" s="47">
        <f t="shared" si="23"/>
        <v>55.28818560437805</v>
      </c>
      <c r="I282" s="47">
        <v>15.968961892388778</v>
      </c>
      <c r="J282" s="47">
        <v>0.67474486869248362</v>
      </c>
      <c r="K282" s="50">
        <v>3.8848946985324813</v>
      </c>
      <c r="L282" s="48">
        <v>0</v>
      </c>
      <c r="M282" s="49">
        <v>0</v>
      </c>
      <c r="N282" s="51">
        <v>0.54339999999999999</v>
      </c>
      <c r="O282" s="52">
        <v>133.67104785082157</v>
      </c>
      <c r="P282" s="52">
        <v>22.491495623082788</v>
      </c>
      <c r="Q282" s="52">
        <v>765.20157472568212</v>
      </c>
      <c r="R282" s="49">
        <v>38.89</v>
      </c>
      <c r="S282" s="52">
        <v>783.29700529516231</v>
      </c>
      <c r="T282" s="52">
        <v>6.6452146159108239</v>
      </c>
      <c r="U282" s="52">
        <v>15.590695829636932</v>
      </c>
      <c r="V282" s="52">
        <v>116.80242613350948</v>
      </c>
      <c r="W282" s="53">
        <v>0.14911639562504894</v>
      </c>
      <c r="X282" s="53">
        <v>0.13500000000000001</v>
      </c>
      <c r="Y282" s="61">
        <f t="shared" si="24"/>
        <v>127.98100616039467</v>
      </c>
      <c r="Z282" s="61">
        <f t="shared" si="25"/>
        <v>156.16254347390435</v>
      </c>
      <c r="AA282" s="52">
        <f t="shared" si="26"/>
        <v>415.81053570593565</v>
      </c>
      <c r="AB282" s="52">
        <v>232.68474562789285</v>
      </c>
    </row>
    <row r="283" spans="1:28">
      <c r="A283" s="46" t="s">
        <v>541</v>
      </c>
      <c r="B283" s="46" t="s">
        <v>542</v>
      </c>
      <c r="C283" s="49">
        <v>278.38337537115655</v>
      </c>
      <c r="D283" s="47">
        <v>0</v>
      </c>
      <c r="E283" s="47">
        <v>11.900045866031075</v>
      </c>
      <c r="F283" s="48">
        <f t="shared" si="22"/>
        <v>11.900045866031075</v>
      </c>
      <c r="G283" s="49">
        <v>0</v>
      </c>
      <c r="H283" s="47">
        <f t="shared" si="23"/>
        <v>11.900045866031075</v>
      </c>
      <c r="I283" s="47">
        <v>9.0579386918415228</v>
      </c>
      <c r="J283" s="47">
        <v>2.116245269990062</v>
      </c>
      <c r="K283" s="50">
        <v>0</v>
      </c>
      <c r="L283" s="48">
        <v>0</v>
      </c>
      <c r="M283" s="49">
        <v>0</v>
      </c>
      <c r="N283" s="51">
        <v>0.51759999999999995</v>
      </c>
      <c r="O283" s="52">
        <v>6.1340442608407599</v>
      </c>
      <c r="P283" s="52">
        <v>0</v>
      </c>
      <c r="Q283" s="52">
        <v>285.07970702257438</v>
      </c>
      <c r="R283" s="49">
        <v>0</v>
      </c>
      <c r="S283" s="52">
        <v>278.92521594753077</v>
      </c>
      <c r="T283" s="52">
        <v>0</v>
      </c>
      <c r="U283" s="52">
        <v>0</v>
      </c>
      <c r="V283" s="52">
        <v>24.280591865828011</v>
      </c>
      <c r="W283" s="53">
        <v>8.7050544294982227E-2</v>
      </c>
      <c r="X283" s="53">
        <v>8.7050544294982227E-2</v>
      </c>
      <c r="Y283" s="61">
        <f t="shared" si="24"/>
        <v>24.280591865828011</v>
      </c>
      <c r="Z283" s="61">
        <f t="shared" si="25"/>
        <v>6.1340442608407599</v>
      </c>
      <c r="AA283" s="52">
        <f t="shared" si="26"/>
        <v>147.55725635488449</v>
      </c>
      <c r="AB283" s="52">
        <v>87.307896645966835</v>
      </c>
    </row>
    <row r="284" spans="1:28">
      <c r="A284" s="46" t="s">
        <v>543</v>
      </c>
      <c r="B284" s="46" t="s">
        <v>544</v>
      </c>
      <c r="C284" s="49">
        <v>251.01531456070532</v>
      </c>
      <c r="D284" s="47">
        <v>3.8235542559240741</v>
      </c>
      <c r="E284" s="47">
        <v>7.58576806923974</v>
      </c>
      <c r="F284" s="48">
        <f t="shared" si="22"/>
        <v>11.409322325163814</v>
      </c>
      <c r="G284" s="49">
        <v>0</v>
      </c>
      <c r="H284" s="47">
        <f t="shared" si="23"/>
        <v>11.409322325163814</v>
      </c>
      <c r="I284" s="47">
        <v>3.2408200511442016</v>
      </c>
      <c r="J284" s="47">
        <v>1.185915223762547</v>
      </c>
      <c r="K284" s="50">
        <v>0</v>
      </c>
      <c r="L284" s="48">
        <v>0</v>
      </c>
      <c r="M284" s="49">
        <v>0</v>
      </c>
      <c r="N284" s="51">
        <v>0.93959999999999999</v>
      </c>
      <c r="O284" s="52">
        <v>96.611197108241981</v>
      </c>
      <c r="P284" s="52">
        <v>24.53617704336304</v>
      </c>
      <c r="Q284" s="52">
        <v>264.38753104933818</v>
      </c>
      <c r="R284" s="49">
        <v>0</v>
      </c>
      <c r="S284" s="52">
        <v>251.01531456070532</v>
      </c>
      <c r="T284" s="52">
        <v>6.9007997934458558</v>
      </c>
      <c r="U284" s="52">
        <v>2.0446814202802535</v>
      </c>
      <c r="V284" s="52">
        <v>28.369954706388516</v>
      </c>
      <c r="W284" s="53">
        <v>0.11302081212071843</v>
      </c>
      <c r="X284" s="53">
        <v>0.11302081212071843</v>
      </c>
      <c r="Y284" s="61">
        <f t="shared" si="24"/>
        <v>37.315435920114624</v>
      </c>
      <c r="Z284" s="61">
        <f t="shared" si="25"/>
        <v>121.14737415160502</v>
      </c>
      <c r="AA284" s="52">
        <f t="shared" si="26"/>
        <v>248.41852417395816</v>
      </c>
      <c r="AB284" s="52">
        <v>75.039808124285301</v>
      </c>
    </row>
    <row r="285" spans="1:28">
      <c r="A285" s="46" t="s">
        <v>1135</v>
      </c>
      <c r="B285" s="46" t="s">
        <v>1151</v>
      </c>
      <c r="C285" s="49">
        <v>50.16</v>
      </c>
      <c r="D285" s="47">
        <v>0</v>
      </c>
      <c r="E285" s="47">
        <v>0</v>
      </c>
      <c r="F285" s="48">
        <f t="shared" si="22"/>
        <v>0</v>
      </c>
      <c r="G285" s="49">
        <v>0</v>
      </c>
      <c r="H285" s="47">
        <f t="shared" si="23"/>
        <v>0</v>
      </c>
      <c r="I285" s="47">
        <v>0</v>
      </c>
      <c r="J285" s="47">
        <v>0</v>
      </c>
      <c r="K285" s="50">
        <v>0</v>
      </c>
      <c r="L285" s="48">
        <v>0</v>
      </c>
      <c r="M285" s="49">
        <v>0</v>
      </c>
      <c r="N285" s="51">
        <v>0.40179999999999999</v>
      </c>
      <c r="O285" s="52">
        <v>10</v>
      </c>
      <c r="P285" s="52">
        <v>1</v>
      </c>
      <c r="Q285" s="52">
        <v>93.81</v>
      </c>
      <c r="R285" s="49">
        <v>0</v>
      </c>
      <c r="S285" s="52">
        <v>50.16</v>
      </c>
      <c r="T285" s="52">
        <v>0</v>
      </c>
      <c r="U285" s="52">
        <v>0</v>
      </c>
      <c r="V285" s="52">
        <v>10</v>
      </c>
      <c r="W285" s="53">
        <v>0.19936204146730463</v>
      </c>
      <c r="X285" s="53">
        <v>0.13500000000000001</v>
      </c>
      <c r="Y285" s="61">
        <f t="shared" si="24"/>
        <v>6.7716000000000003</v>
      </c>
      <c r="Z285" s="61">
        <f t="shared" si="25"/>
        <v>11</v>
      </c>
      <c r="AA285" s="52">
        <f t="shared" si="26"/>
        <v>37.692858000000001</v>
      </c>
      <c r="AB285" s="52">
        <v>0</v>
      </c>
    </row>
    <row r="286" spans="1:28">
      <c r="A286" s="46" t="s">
        <v>545</v>
      </c>
      <c r="B286" s="46" t="s">
        <v>546</v>
      </c>
      <c r="C286" s="49">
        <v>11852.742161372893</v>
      </c>
      <c r="D286" s="47">
        <v>54.204504451629525</v>
      </c>
      <c r="E286" s="47">
        <v>550.68382351697926</v>
      </c>
      <c r="F286" s="48">
        <f t="shared" si="22"/>
        <v>604.88832796860879</v>
      </c>
      <c r="G286" s="49">
        <v>0</v>
      </c>
      <c r="H286" s="47">
        <f t="shared" si="23"/>
        <v>604.88832796860879</v>
      </c>
      <c r="I286" s="47">
        <v>388.00896971948225</v>
      </c>
      <c r="J286" s="47">
        <v>42.232894735888635</v>
      </c>
      <c r="K286" s="50">
        <v>93.237472764779554</v>
      </c>
      <c r="L286" s="48">
        <v>8.383193823149039</v>
      </c>
      <c r="M286" s="49">
        <v>211.84944195523704</v>
      </c>
      <c r="N286" s="51">
        <v>0.34</v>
      </c>
      <c r="O286" s="52">
        <v>867.71167773143247</v>
      </c>
      <c r="P286" s="52">
        <v>138.52716622398717</v>
      </c>
      <c r="Q286" s="52">
        <v>11844.348744142642</v>
      </c>
      <c r="R286" s="49">
        <v>592.64</v>
      </c>
      <c r="S286" s="52">
        <v>11881.469935327827</v>
      </c>
      <c r="T286" s="52">
        <v>140.06067728919737</v>
      </c>
      <c r="U286" s="52">
        <v>119.35827790885979</v>
      </c>
      <c r="V286" s="52">
        <v>1591.0177301555723</v>
      </c>
      <c r="W286" s="53">
        <v>0.13390748272862366</v>
      </c>
      <c r="X286" s="53">
        <v>0.13390748272862366</v>
      </c>
      <c r="Y286" s="61">
        <f t="shared" si="24"/>
        <v>1850.4366853536292</v>
      </c>
      <c r="Z286" s="61">
        <f t="shared" si="25"/>
        <v>1006.2388439554196</v>
      </c>
      <c r="AA286" s="52">
        <f t="shared" si="26"/>
        <v>4027.0785730084986</v>
      </c>
      <c r="AB286" s="52">
        <v>3418.0428132469924</v>
      </c>
    </row>
    <row r="287" spans="1:28">
      <c r="A287" s="46" t="s">
        <v>547</v>
      </c>
      <c r="B287" s="46" t="s">
        <v>548</v>
      </c>
      <c r="C287" s="49">
        <v>4771.4787857731008</v>
      </c>
      <c r="D287" s="47">
        <v>16.745940832095275</v>
      </c>
      <c r="E287" s="47">
        <v>231.99977735209896</v>
      </c>
      <c r="F287" s="48">
        <f t="shared" si="22"/>
        <v>248.74571818419423</v>
      </c>
      <c r="G287" s="49">
        <v>0</v>
      </c>
      <c r="H287" s="47">
        <f t="shared" si="23"/>
        <v>248.74571818419423</v>
      </c>
      <c r="I287" s="47">
        <v>143.34239096874717</v>
      </c>
      <c r="J287" s="47">
        <v>23.708081068149539</v>
      </c>
      <c r="K287" s="50">
        <v>44.246905934864685</v>
      </c>
      <c r="L287" s="48">
        <v>1.3494897373849672</v>
      </c>
      <c r="M287" s="49">
        <v>33.246519893756918</v>
      </c>
      <c r="N287" s="51">
        <v>0.48010000000000003</v>
      </c>
      <c r="O287" s="52">
        <v>350.40727840052841</v>
      </c>
      <c r="P287" s="52">
        <v>99.422634061127326</v>
      </c>
      <c r="Q287" s="52">
        <v>4761.245155264598</v>
      </c>
      <c r="R287" s="49">
        <v>238.57</v>
      </c>
      <c r="S287" s="52">
        <v>4772.8896159530941</v>
      </c>
      <c r="T287" s="52">
        <v>70.030338644598686</v>
      </c>
      <c r="U287" s="52">
        <v>58.017835300452191</v>
      </c>
      <c r="V287" s="52">
        <v>705.41508999668747</v>
      </c>
      <c r="W287" s="53">
        <v>0.14779622969676071</v>
      </c>
      <c r="X287" s="53">
        <v>0.13500000000000001</v>
      </c>
      <c r="Y287" s="61">
        <f t="shared" si="24"/>
        <v>772.38827209871863</v>
      </c>
      <c r="Z287" s="61">
        <f t="shared" si="25"/>
        <v>449.82991246165574</v>
      </c>
      <c r="AA287" s="52">
        <f t="shared" si="26"/>
        <v>2285.8737990425338</v>
      </c>
      <c r="AB287" s="52">
        <v>1433.4136862803703</v>
      </c>
    </row>
    <row r="288" spans="1:28">
      <c r="A288" s="46" t="s">
        <v>549</v>
      </c>
      <c r="B288" s="46" t="s">
        <v>550</v>
      </c>
      <c r="C288" s="49">
        <v>2268.5433655796364</v>
      </c>
      <c r="D288" s="47">
        <v>12.769035469650182</v>
      </c>
      <c r="E288" s="47">
        <v>77.881915298474865</v>
      </c>
      <c r="F288" s="48">
        <f t="shared" si="22"/>
        <v>90.650950768125043</v>
      </c>
      <c r="G288" s="49">
        <v>0</v>
      </c>
      <c r="H288" s="47">
        <f t="shared" si="23"/>
        <v>90.650950768125043</v>
      </c>
      <c r="I288" s="47">
        <v>61.309772387103401</v>
      </c>
      <c r="J288" s="47">
        <v>8.0458213888027981</v>
      </c>
      <c r="K288" s="50">
        <v>8.1787256811210138</v>
      </c>
      <c r="L288" s="48">
        <v>0</v>
      </c>
      <c r="M288" s="49">
        <v>76.900468216740336</v>
      </c>
      <c r="N288" s="51">
        <v>0.46639999999999998</v>
      </c>
      <c r="O288" s="52">
        <v>89.454812137261086</v>
      </c>
      <c r="P288" s="52">
        <v>26.580858463643295</v>
      </c>
      <c r="Q288" s="52">
        <v>2268.4718017299274</v>
      </c>
      <c r="R288" s="49">
        <v>113.43</v>
      </c>
      <c r="S288" s="52">
        <v>2272.9803242616449</v>
      </c>
      <c r="T288" s="52">
        <v>24.280591865828011</v>
      </c>
      <c r="U288" s="52">
        <v>42.427139470815263</v>
      </c>
      <c r="V288" s="52">
        <v>330.98280490786601</v>
      </c>
      <c r="W288" s="53">
        <v>0.1456162208598891</v>
      </c>
      <c r="X288" s="53">
        <v>0.13500000000000001</v>
      </c>
      <c r="Y288" s="61">
        <f t="shared" si="24"/>
        <v>373.56007511196538</v>
      </c>
      <c r="Z288" s="61">
        <f t="shared" si="25"/>
        <v>116.03567060090438</v>
      </c>
      <c r="AA288" s="52">
        <f t="shared" si="26"/>
        <v>1058.015248326838</v>
      </c>
      <c r="AB288" s="52">
        <v>654.60475670272308</v>
      </c>
    </row>
    <row r="289" spans="1:28">
      <c r="A289" s="46" t="s">
        <v>551</v>
      </c>
      <c r="B289" s="46" t="s">
        <v>552</v>
      </c>
      <c r="C289" s="49">
        <v>3558.5942140770571</v>
      </c>
      <c r="D289" s="47">
        <v>16.510802468763046</v>
      </c>
      <c r="E289" s="47">
        <v>201.09441768456293</v>
      </c>
      <c r="F289" s="48">
        <f t="shared" si="22"/>
        <v>217.60522015332597</v>
      </c>
      <c r="G289" s="49">
        <v>0</v>
      </c>
      <c r="H289" s="47">
        <f t="shared" si="23"/>
        <v>217.60522015332597</v>
      </c>
      <c r="I289" s="47">
        <v>119.80810782132144</v>
      </c>
      <c r="J289" s="47">
        <v>9.0681620989429241</v>
      </c>
      <c r="K289" s="50">
        <v>15.539578794129925</v>
      </c>
      <c r="L289" s="48">
        <v>2.2491495623082791</v>
      </c>
      <c r="M289" s="49">
        <v>289.93582539573993</v>
      </c>
      <c r="N289" s="51">
        <v>0.32329999999999998</v>
      </c>
      <c r="O289" s="52">
        <v>394.11234375901881</v>
      </c>
      <c r="P289" s="52">
        <v>73.608531130089119</v>
      </c>
      <c r="Q289" s="52">
        <v>3433.8584240328605</v>
      </c>
      <c r="R289" s="49">
        <v>177.93</v>
      </c>
      <c r="S289" s="52">
        <v>3558.7066715551728</v>
      </c>
      <c r="T289" s="52">
        <v>43.449480180955383</v>
      </c>
      <c r="U289" s="52">
        <v>67.730072046783391</v>
      </c>
      <c r="V289" s="52">
        <v>499.92460725852197</v>
      </c>
      <c r="W289" s="53">
        <v>0.1404792958223928</v>
      </c>
      <c r="X289" s="53">
        <v>0.13500000000000001</v>
      </c>
      <c r="Y289" s="61">
        <f t="shared" si="24"/>
        <v>591.6049528876872</v>
      </c>
      <c r="Z289" s="61">
        <f t="shared" si="25"/>
        <v>467.7208748891079</v>
      </c>
      <c r="AA289" s="52">
        <f t="shared" si="26"/>
        <v>1110.1664284898238</v>
      </c>
      <c r="AB289" s="52">
        <v>1059.7788269454581</v>
      </c>
    </row>
    <row r="290" spans="1:28">
      <c r="A290" s="46" t="s">
        <v>553</v>
      </c>
      <c r="B290" s="46" t="s">
        <v>554</v>
      </c>
      <c r="C290" s="49">
        <v>1817.558208115523</v>
      </c>
      <c r="D290" s="47">
        <v>0</v>
      </c>
      <c r="E290" s="47">
        <v>24.474836600754635</v>
      </c>
      <c r="F290" s="48">
        <f t="shared" si="22"/>
        <v>24.474836600754635</v>
      </c>
      <c r="G290" s="49">
        <v>0</v>
      </c>
      <c r="H290" s="47">
        <f t="shared" si="23"/>
        <v>24.474836600754635</v>
      </c>
      <c r="I290" s="47">
        <v>65.501369298677915</v>
      </c>
      <c r="J290" s="47">
        <v>9.0272684705373187</v>
      </c>
      <c r="K290" s="50">
        <v>11.859152237625469</v>
      </c>
      <c r="L290" s="48">
        <v>0</v>
      </c>
      <c r="M290" s="49">
        <v>236.70254461874353</v>
      </c>
      <c r="N290" s="51">
        <v>0.37790000000000001</v>
      </c>
      <c r="O290" s="52">
        <v>198.07851258964956</v>
      </c>
      <c r="P290" s="52">
        <v>33.737243434624183</v>
      </c>
      <c r="Q290" s="52">
        <v>1766.6047471221391</v>
      </c>
      <c r="R290" s="49">
        <v>90.88</v>
      </c>
      <c r="S290" s="52">
        <v>1827.5873704819976</v>
      </c>
      <c r="T290" s="52">
        <v>20.702399380337567</v>
      </c>
      <c r="U290" s="52">
        <v>22.491495623082788</v>
      </c>
      <c r="V290" s="52">
        <v>187.85510548824828</v>
      </c>
      <c r="W290" s="53">
        <v>0.10278857718233435</v>
      </c>
      <c r="X290" s="53">
        <v>0.10278857718233435</v>
      </c>
      <c r="Y290" s="61">
        <f t="shared" si="24"/>
        <v>231.04900049166864</v>
      </c>
      <c r="Z290" s="61">
        <f t="shared" si="25"/>
        <v>231.81575602427375</v>
      </c>
      <c r="AA290" s="52">
        <f t="shared" si="26"/>
        <v>667.5999339374564</v>
      </c>
      <c r="AB290" s="52">
        <v>489.52740223639688</v>
      </c>
    </row>
    <row r="291" spans="1:28">
      <c r="A291" s="46" t="s">
        <v>555</v>
      </c>
      <c r="B291" s="46" t="s">
        <v>556</v>
      </c>
      <c r="C291" s="49">
        <v>1927.4598344555864</v>
      </c>
      <c r="D291" s="47">
        <v>0</v>
      </c>
      <c r="E291" s="47">
        <v>72.964456482700854</v>
      </c>
      <c r="F291" s="48">
        <f t="shared" si="22"/>
        <v>72.964456482700854</v>
      </c>
      <c r="G291" s="49">
        <v>0</v>
      </c>
      <c r="H291" s="47">
        <f t="shared" si="23"/>
        <v>72.964456482700854</v>
      </c>
      <c r="I291" s="47">
        <v>27.92012479392686</v>
      </c>
      <c r="J291" s="47">
        <v>2.3616070404236926</v>
      </c>
      <c r="K291" s="50">
        <v>9.4055345332891651</v>
      </c>
      <c r="L291" s="48">
        <v>3.06702213042038</v>
      </c>
      <c r="M291" s="49">
        <v>0</v>
      </c>
      <c r="N291" s="51">
        <v>0.5454</v>
      </c>
      <c r="O291" s="52">
        <v>253.54049611475142</v>
      </c>
      <c r="P291" s="52">
        <v>57.762250122917159</v>
      </c>
      <c r="Q291" s="52">
        <v>1838.730884222525</v>
      </c>
      <c r="R291" s="49">
        <v>96.37</v>
      </c>
      <c r="S291" s="52">
        <v>1927.4802812697892</v>
      </c>
      <c r="T291" s="52">
        <v>19.68005867019744</v>
      </c>
      <c r="U291" s="52">
        <v>31.181391659273864</v>
      </c>
      <c r="V291" s="52">
        <v>315.64769425576412</v>
      </c>
      <c r="W291" s="53">
        <v>0.16376182797980227</v>
      </c>
      <c r="X291" s="53">
        <v>0.13500000000000001</v>
      </c>
      <c r="Y291" s="61">
        <f t="shared" si="24"/>
        <v>311.07128830089289</v>
      </c>
      <c r="Z291" s="61">
        <f t="shared" si="25"/>
        <v>311.3027462376686</v>
      </c>
      <c r="AA291" s="52">
        <f t="shared" si="26"/>
        <v>1002.8438242549652</v>
      </c>
      <c r="AB291" s="52">
        <v>709.85204867869561</v>
      </c>
    </row>
    <row r="292" spans="1:28">
      <c r="A292" s="46" t="s">
        <v>557</v>
      </c>
      <c r="B292" s="46" t="s">
        <v>558</v>
      </c>
      <c r="C292" s="49">
        <v>1835.4900641713809</v>
      </c>
      <c r="D292" s="47">
        <v>8.1173852385126075</v>
      </c>
      <c r="E292" s="47">
        <v>102.24429442111408</v>
      </c>
      <c r="F292" s="48">
        <f t="shared" si="22"/>
        <v>110.36167965962669</v>
      </c>
      <c r="G292" s="49">
        <v>0</v>
      </c>
      <c r="H292" s="47">
        <f t="shared" si="23"/>
        <v>110.36167965962669</v>
      </c>
      <c r="I292" s="47">
        <v>32.817136795498072</v>
      </c>
      <c r="J292" s="47">
        <v>3.4657350073750299</v>
      </c>
      <c r="K292" s="50">
        <v>8.1071618314112044</v>
      </c>
      <c r="L292" s="48">
        <v>3.5475222641862398</v>
      </c>
      <c r="M292" s="49">
        <v>25.936783816255016</v>
      </c>
      <c r="N292" s="51">
        <v>0.53180000000000005</v>
      </c>
      <c r="O292" s="52">
        <v>117.31359648857953</v>
      </c>
      <c r="P292" s="52">
        <v>20.446814202802535</v>
      </c>
      <c r="Q292" s="52">
        <v>1871.1493081410683</v>
      </c>
      <c r="R292" s="49">
        <v>91.77</v>
      </c>
      <c r="S292" s="52">
        <v>1835.4900641713809</v>
      </c>
      <c r="T292" s="52">
        <v>19.935643847732472</v>
      </c>
      <c r="U292" s="52">
        <v>32.459317546949023</v>
      </c>
      <c r="V292" s="52">
        <v>330.47163455279599</v>
      </c>
      <c r="W292" s="53">
        <v>0.1800454499883033</v>
      </c>
      <c r="X292" s="53">
        <v>0.13500000000000001</v>
      </c>
      <c r="Y292" s="61">
        <f t="shared" si="24"/>
        <v>300.1861200578179</v>
      </c>
      <c r="Z292" s="61">
        <f t="shared" si="25"/>
        <v>137.76041069138208</v>
      </c>
      <c r="AA292" s="52">
        <f t="shared" si="26"/>
        <v>995.0772020694202</v>
      </c>
      <c r="AB292" s="52">
        <v>538.6202031373258</v>
      </c>
    </row>
    <row r="293" spans="1:28">
      <c r="A293" s="46" t="s">
        <v>559</v>
      </c>
      <c r="B293" s="46" t="s">
        <v>560</v>
      </c>
      <c r="C293" s="49">
        <v>386.99685241644357</v>
      </c>
      <c r="D293" s="47">
        <v>0</v>
      </c>
      <c r="E293" s="47">
        <v>0</v>
      </c>
      <c r="F293" s="48">
        <f t="shared" si="22"/>
        <v>0</v>
      </c>
      <c r="G293" s="49">
        <v>0</v>
      </c>
      <c r="H293" s="47">
        <f t="shared" si="23"/>
        <v>0</v>
      </c>
      <c r="I293" s="47">
        <v>2.0549048273816544</v>
      </c>
      <c r="J293" s="47">
        <v>0</v>
      </c>
      <c r="K293" s="50">
        <v>0</v>
      </c>
      <c r="L293" s="48">
        <v>0</v>
      </c>
      <c r="M293" s="49">
        <v>0</v>
      </c>
      <c r="N293" s="51">
        <v>0.9375</v>
      </c>
      <c r="O293" s="52">
        <v>0</v>
      </c>
      <c r="P293" s="52">
        <v>0</v>
      </c>
      <c r="Q293" s="52">
        <v>341.49246740810651</v>
      </c>
      <c r="R293" s="49">
        <v>0</v>
      </c>
      <c r="S293" s="52">
        <v>386.98662900934215</v>
      </c>
      <c r="T293" s="52">
        <v>14.057184764426742</v>
      </c>
      <c r="U293" s="52">
        <v>35.526339677369407</v>
      </c>
      <c r="V293" s="52">
        <v>124.46998145956043</v>
      </c>
      <c r="W293" s="53">
        <v>0.32163897181200962</v>
      </c>
      <c r="X293" s="53">
        <v>0.13500000000000001</v>
      </c>
      <c r="Y293" s="61">
        <f t="shared" si="24"/>
        <v>101.82671935805735</v>
      </c>
      <c r="Z293" s="61">
        <f t="shared" si="25"/>
        <v>0</v>
      </c>
      <c r="AA293" s="52">
        <f t="shared" si="26"/>
        <v>320.14918819509984</v>
      </c>
      <c r="AB293" s="52">
        <v>121.8630126487031</v>
      </c>
    </row>
    <row r="294" spans="1:28">
      <c r="A294" s="46" t="s">
        <v>561</v>
      </c>
      <c r="B294" s="46" t="s">
        <v>562</v>
      </c>
      <c r="C294" s="49">
        <v>78.399999999999991</v>
      </c>
      <c r="D294" s="47">
        <v>0</v>
      </c>
      <c r="E294" s="47">
        <v>3.26</v>
      </c>
      <c r="F294" s="48">
        <f t="shared" si="22"/>
        <v>3.26</v>
      </c>
      <c r="G294" s="49">
        <v>0</v>
      </c>
      <c r="H294" s="47">
        <f t="shared" si="23"/>
        <v>3.26</v>
      </c>
      <c r="I294" s="47">
        <v>0</v>
      </c>
      <c r="J294" s="47">
        <v>0</v>
      </c>
      <c r="K294" s="50">
        <v>0</v>
      </c>
      <c r="L294" s="48">
        <v>0</v>
      </c>
      <c r="M294" s="49">
        <v>0</v>
      </c>
      <c r="N294" s="51">
        <v>0.34379999999999999</v>
      </c>
      <c r="O294" s="52">
        <v>0</v>
      </c>
      <c r="P294" s="52">
        <v>0</v>
      </c>
      <c r="Q294" s="52">
        <v>65.900000000000006</v>
      </c>
      <c r="R294" s="49">
        <v>3.92</v>
      </c>
      <c r="S294" s="52">
        <v>78.400000000000006</v>
      </c>
      <c r="T294" s="52">
        <v>0</v>
      </c>
      <c r="U294" s="52">
        <v>1</v>
      </c>
      <c r="V294" s="52">
        <v>9</v>
      </c>
      <c r="W294" s="53">
        <v>0.11479591836734693</v>
      </c>
      <c r="X294" s="53">
        <v>0.11479591836734693</v>
      </c>
      <c r="Y294" s="61">
        <f t="shared" si="24"/>
        <v>10</v>
      </c>
      <c r="Z294" s="61">
        <f t="shared" si="25"/>
        <v>0</v>
      </c>
      <c r="AA294" s="52">
        <f t="shared" si="26"/>
        <v>22.656420000000001</v>
      </c>
      <c r="AB294" s="52">
        <v>27.2</v>
      </c>
    </row>
    <row r="295" spans="1:28">
      <c r="A295" s="46" t="s">
        <v>563</v>
      </c>
      <c r="B295" s="46" t="s">
        <v>564</v>
      </c>
      <c r="C295" s="49">
        <v>38.28</v>
      </c>
      <c r="D295" s="47">
        <v>0</v>
      </c>
      <c r="E295" s="47">
        <v>0</v>
      </c>
      <c r="F295" s="48">
        <f t="shared" si="22"/>
        <v>0</v>
      </c>
      <c r="G295" s="49">
        <v>0</v>
      </c>
      <c r="H295" s="47">
        <f t="shared" si="23"/>
        <v>0</v>
      </c>
      <c r="I295" s="47">
        <v>0</v>
      </c>
      <c r="J295" s="47">
        <v>0</v>
      </c>
      <c r="K295" s="50">
        <v>0</v>
      </c>
      <c r="L295" s="48">
        <v>0</v>
      </c>
      <c r="M295" s="49">
        <v>0</v>
      </c>
      <c r="N295" s="51">
        <v>0.73529999999999995</v>
      </c>
      <c r="O295" s="52">
        <v>0</v>
      </c>
      <c r="P295" s="52">
        <v>0</v>
      </c>
      <c r="Q295" s="52">
        <v>35</v>
      </c>
      <c r="R295" s="49">
        <v>1.91</v>
      </c>
      <c r="S295" s="52">
        <v>38.28</v>
      </c>
      <c r="T295" s="52">
        <v>0</v>
      </c>
      <c r="U295" s="52">
        <v>0</v>
      </c>
      <c r="V295" s="52">
        <v>9.25</v>
      </c>
      <c r="W295" s="53">
        <v>0.2416405433646813</v>
      </c>
      <c r="X295" s="53">
        <v>0.13500000000000001</v>
      </c>
      <c r="Y295" s="61">
        <f t="shared" si="24"/>
        <v>5.1678000000000006</v>
      </c>
      <c r="Z295" s="61">
        <f t="shared" si="25"/>
        <v>0</v>
      </c>
      <c r="AA295" s="52">
        <f t="shared" si="26"/>
        <v>25.735499999999998</v>
      </c>
      <c r="AB295" s="52">
        <v>0</v>
      </c>
    </row>
    <row r="296" spans="1:28">
      <c r="A296" s="46" t="s">
        <v>565</v>
      </c>
      <c r="B296" s="46" t="s">
        <v>566</v>
      </c>
      <c r="C296" s="49">
        <v>206.15500419975658</v>
      </c>
      <c r="D296" s="47">
        <v>2.3104900049166863</v>
      </c>
      <c r="E296" s="47">
        <v>17.901185834553619</v>
      </c>
      <c r="F296" s="48">
        <f t="shared" si="22"/>
        <v>20.211675839470306</v>
      </c>
      <c r="G296" s="49">
        <v>0</v>
      </c>
      <c r="H296" s="47">
        <f t="shared" si="23"/>
        <v>20.211675839470306</v>
      </c>
      <c r="I296" s="47">
        <v>2.0140111989760494</v>
      </c>
      <c r="J296" s="47">
        <v>0</v>
      </c>
      <c r="K296" s="50">
        <v>0</v>
      </c>
      <c r="L296" s="48">
        <v>0</v>
      </c>
      <c r="M296" s="49">
        <v>2.8625539883923548</v>
      </c>
      <c r="N296" s="51">
        <v>0.5897</v>
      </c>
      <c r="O296" s="52">
        <v>1.0223407101401267</v>
      </c>
      <c r="P296" s="52">
        <v>0</v>
      </c>
      <c r="Q296" s="52">
        <v>200.51168347978304</v>
      </c>
      <c r="R296" s="49">
        <v>10.31</v>
      </c>
      <c r="S296" s="52">
        <v>206.15500419975655</v>
      </c>
      <c r="T296" s="52">
        <v>0.76675553260509499</v>
      </c>
      <c r="U296" s="52">
        <v>2.0446814202802535</v>
      </c>
      <c r="V296" s="52">
        <v>41.149213583140103</v>
      </c>
      <c r="W296" s="53">
        <v>0.19960327299776842</v>
      </c>
      <c r="X296" s="53">
        <v>0.13500000000000001</v>
      </c>
      <c r="Y296" s="61">
        <f t="shared" si="24"/>
        <v>30.642362519852483</v>
      </c>
      <c r="Z296" s="61">
        <f t="shared" si="25"/>
        <v>1.0223407101401267</v>
      </c>
      <c r="AA296" s="52">
        <f t="shared" si="26"/>
        <v>118.24173974802807</v>
      </c>
      <c r="AB296" s="52">
        <v>67.88342315330442</v>
      </c>
    </row>
    <row r="297" spans="1:28">
      <c r="A297" s="46" t="s">
        <v>567</v>
      </c>
      <c r="B297" s="46" t="s">
        <v>568</v>
      </c>
      <c r="C297" s="49">
        <v>2806.478600441169</v>
      </c>
      <c r="D297" s="47">
        <v>38.399117072863163</v>
      </c>
      <c r="E297" s="47">
        <v>132.57714329097163</v>
      </c>
      <c r="F297" s="48">
        <f t="shared" si="22"/>
        <v>170.9762603638348</v>
      </c>
      <c r="G297" s="49">
        <v>0</v>
      </c>
      <c r="H297" s="47">
        <f t="shared" si="23"/>
        <v>170.9762603638348</v>
      </c>
      <c r="I297" s="47">
        <v>37.652808354460866</v>
      </c>
      <c r="J297" s="47">
        <v>0.33737243434624181</v>
      </c>
      <c r="K297" s="50">
        <v>0</v>
      </c>
      <c r="L297" s="48">
        <v>0</v>
      </c>
      <c r="M297" s="49">
        <v>3.8440010701268763</v>
      </c>
      <c r="N297" s="51">
        <v>0.3155</v>
      </c>
      <c r="O297" s="52">
        <v>151.05083992320374</v>
      </c>
      <c r="P297" s="52">
        <v>59.040176010592319</v>
      </c>
      <c r="Q297" s="52">
        <v>2876.1000028017115</v>
      </c>
      <c r="R297" s="49">
        <v>140.32</v>
      </c>
      <c r="S297" s="52">
        <v>2806.4786004411685</v>
      </c>
      <c r="T297" s="52">
        <v>24.025006688292979</v>
      </c>
      <c r="U297" s="52">
        <v>33.737243434624183</v>
      </c>
      <c r="V297" s="52">
        <v>321.78173851660489</v>
      </c>
      <c r="W297" s="53">
        <v>0.11465675828278966</v>
      </c>
      <c r="X297" s="53">
        <v>0.11465675828278966</v>
      </c>
      <c r="Y297" s="61">
        <f t="shared" si="24"/>
        <v>379.54398863952207</v>
      </c>
      <c r="Z297" s="61">
        <f t="shared" si="25"/>
        <v>210.09101593379606</v>
      </c>
      <c r="AA297" s="52">
        <f t="shared" si="26"/>
        <v>907.40955088394003</v>
      </c>
      <c r="AB297" s="52">
        <v>865.95325170999149</v>
      </c>
    </row>
    <row r="298" spans="1:28">
      <c r="A298" s="46" t="s">
        <v>569</v>
      </c>
      <c r="B298" s="46" t="s">
        <v>570</v>
      </c>
      <c r="C298" s="49">
        <v>561.3468371237409</v>
      </c>
      <c r="D298" s="47">
        <v>3.3021604937526092</v>
      </c>
      <c r="E298" s="47">
        <v>52.619876350912321</v>
      </c>
      <c r="F298" s="48">
        <f t="shared" si="22"/>
        <v>55.92203684466493</v>
      </c>
      <c r="G298" s="49">
        <v>0</v>
      </c>
      <c r="H298" s="47">
        <f t="shared" si="23"/>
        <v>55.92203684466493</v>
      </c>
      <c r="I298" s="47">
        <v>1.564181286514394</v>
      </c>
      <c r="J298" s="47">
        <v>8.1787256811210143E-2</v>
      </c>
      <c r="K298" s="50">
        <v>0</v>
      </c>
      <c r="L298" s="48">
        <v>0</v>
      </c>
      <c r="M298" s="49">
        <v>0</v>
      </c>
      <c r="N298" s="51">
        <v>0.30769999999999997</v>
      </c>
      <c r="O298" s="52">
        <v>0</v>
      </c>
      <c r="P298" s="52">
        <v>0</v>
      </c>
      <c r="Q298" s="52">
        <v>560.43695389171614</v>
      </c>
      <c r="R298" s="49">
        <v>28.07</v>
      </c>
      <c r="S298" s="52">
        <v>561.34683712374078</v>
      </c>
      <c r="T298" s="52">
        <v>1.7890962427452217</v>
      </c>
      <c r="U298" s="52">
        <v>3.5781924854904434</v>
      </c>
      <c r="V298" s="52">
        <v>77.442308793114606</v>
      </c>
      <c r="W298" s="53">
        <v>0.13795803890143513</v>
      </c>
      <c r="X298" s="53">
        <v>0.13500000000000001</v>
      </c>
      <c r="Y298" s="61">
        <f t="shared" si="24"/>
        <v>81.149111739940679</v>
      </c>
      <c r="Z298" s="61">
        <f t="shared" si="25"/>
        <v>0</v>
      </c>
      <c r="AA298" s="52">
        <f t="shared" si="26"/>
        <v>172.44645071248104</v>
      </c>
      <c r="AB298" s="52">
        <v>156.72483086448145</v>
      </c>
    </row>
    <row r="299" spans="1:28">
      <c r="A299" s="46" t="s">
        <v>571</v>
      </c>
      <c r="B299" s="46" t="s">
        <v>572</v>
      </c>
      <c r="C299" s="49">
        <v>182.344689060593</v>
      </c>
      <c r="D299" s="47">
        <v>0</v>
      </c>
      <c r="E299" s="47">
        <v>11.511556396177827</v>
      </c>
      <c r="F299" s="48">
        <f t="shared" si="22"/>
        <v>11.511556396177827</v>
      </c>
      <c r="G299" s="49">
        <v>0</v>
      </c>
      <c r="H299" s="47">
        <f t="shared" si="23"/>
        <v>11.511556396177827</v>
      </c>
      <c r="I299" s="47">
        <v>0</v>
      </c>
      <c r="J299" s="47">
        <v>0</v>
      </c>
      <c r="K299" s="50">
        <v>0</v>
      </c>
      <c r="L299" s="48">
        <v>0</v>
      </c>
      <c r="M299" s="49">
        <v>0</v>
      </c>
      <c r="N299" s="51">
        <v>0.31719999999999998</v>
      </c>
      <c r="O299" s="52">
        <v>0</v>
      </c>
      <c r="P299" s="52">
        <v>0</v>
      </c>
      <c r="Q299" s="52">
        <v>187.2314776550628</v>
      </c>
      <c r="R299" s="49">
        <v>0</v>
      </c>
      <c r="S299" s="52">
        <v>182.34468906059303</v>
      </c>
      <c r="T299" s="52">
        <v>0</v>
      </c>
      <c r="U299" s="52">
        <v>2.0446814202802535</v>
      </c>
      <c r="V299" s="52">
        <v>18.657717960057312</v>
      </c>
      <c r="W299" s="53">
        <v>0.10232114823951557</v>
      </c>
      <c r="X299" s="53">
        <v>0.10232114823951557</v>
      </c>
      <c r="Y299" s="61">
        <f t="shared" si="24"/>
        <v>20.702399380337564</v>
      </c>
      <c r="Z299" s="61">
        <f t="shared" si="25"/>
        <v>0</v>
      </c>
      <c r="AA299" s="52">
        <f t="shared" si="26"/>
        <v>59.38982471218592</v>
      </c>
      <c r="AB299" s="52">
        <v>61.340442608407606</v>
      </c>
    </row>
    <row r="300" spans="1:28">
      <c r="A300" s="46" t="s">
        <v>573</v>
      </c>
      <c r="B300" s="46" t="s">
        <v>574</v>
      </c>
      <c r="C300" s="49">
        <v>126.40220540172525</v>
      </c>
      <c r="D300" s="47">
        <v>0</v>
      </c>
      <c r="E300" s="47">
        <v>4.0382458050535011</v>
      </c>
      <c r="F300" s="48">
        <f t="shared" si="22"/>
        <v>4.0382458050535011</v>
      </c>
      <c r="G300" s="49">
        <v>0</v>
      </c>
      <c r="H300" s="47">
        <f t="shared" si="23"/>
        <v>4.0382458050535011</v>
      </c>
      <c r="I300" s="47">
        <v>1.7073089859340116</v>
      </c>
      <c r="J300" s="47">
        <v>0</v>
      </c>
      <c r="K300" s="50">
        <v>0</v>
      </c>
      <c r="L300" s="48">
        <v>0</v>
      </c>
      <c r="M300" s="49">
        <v>0</v>
      </c>
      <c r="N300" s="51">
        <v>0.48</v>
      </c>
      <c r="O300" s="52">
        <v>0</v>
      </c>
      <c r="P300" s="52">
        <v>0</v>
      </c>
      <c r="Q300" s="52">
        <v>124.71534322999405</v>
      </c>
      <c r="R300" s="49">
        <v>0</v>
      </c>
      <c r="S300" s="52">
        <v>126.41242880882668</v>
      </c>
      <c r="T300" s="52">
        <v>0</v>
      </c>
      <c r="U300" s="52">
        <v>2.5558517753503169</v>
      </c>
      <c r="V300" s="52">
        <v>13.801599586891712</v>
      </c>
      <c r="W300" s="53">
        <v>0.10917913465426607</v>
      </c>
      <c r="X300" s="53">
        <v>0.10917913465426607</v>
      </c>
      <c r="Y300" s="61">
        <f t="shared" si="24"/>
        <v>16.357451362242028</v>
      </c>
      <c r="Z300" s="61">
        <f t="shared" si="25"/>
        <v>0</v>
      </c>
      <c r="AA300" s="52">
        <f t="shared" si="26"/>
        <v>59.863364750397139</v>
      </c>
      <c r="AB300" s="52">
        <v>44.267352749067484</v>
      </c>
    </row>
    <row r="301" spans="1:28">
      <c r="A301" s="46" t="s">
        <v>575</v>
      </c>
      <c r="B301" s="46" t="s">
        <v>576</v>
      </c>
      <c r="C301" s="49">
        <v>49.8</v>
      </c>
      <c r="D301" s="47">
        <v>0</v>
      </c>
      <c r="E301" s="47">
        <v>0</v>
      </c>
      <c r="F301" s="48">
        <f t="shared" si="22"/>
        <v>0</v>
      </c>
      <c r="G301" s="49">
        <v>0</v>
      </c>
      <c r="H301" s="47">
        <f t="shared" si="23"/>
        <v>0</v>
      </c>
      <c r="I301" s="47">
        <v>0</v>
      </c>
      <c r="J301" s="47">
        <v>0</v>
      </c>
      <c r="K301" s="50">
        <v>0</v>
      </c>
      <c r="L301" s="48">
        <v>0</v>
      </c>
      <c r="M301" s="49">
        <v>0</v>
      </c>
      <c r="N301" s="51">
        <v>0</v>
      </c>
      <c r="O301" s="52">
        <v>0</v>
      </c>
      <c r="P301" s="52">
        <v>0</v>
      </c>
      <c r="Q301" s="52">
        <v>47.3</v>
      </c>
      <c r="R301" s="49">
        <v>2.4900000000000002</v>
      </c>
      <c r="S301" s="52">
        <v>49.8</v>
      </c>
      <c r="T301" s="52">
        <v>0</v>
      </c>
      <c r="U301" s="52">
        <v>1</v>
      </c>
      <c r="V301" s="52">
        <v>6.5</v>
      </c>
      <c r="W301" s="53">
        <v>0.13052208835341367</v>
      </c>
      <c r="X301" s="53">
        <v>0.13052208835341367</v>
      </c>
      <c r="Y301" s="61">
        <f t="shared" si="24"/>
        <v>7.5</v>
      </c>
      <c r="Z301" s="61">
        <f t="shared" si="25"/>
        <v>0</v>
      </c>
      <c r="AA301" s="52">
        <f t="shared" si="26"/>
        <v>0</v>
      </c>
      <c r="AB301" s="52">
        <v>27</v>
      </c>
    </row>
    <row r="302" spans="1:28">
      <c r="A302" s="46" t="s">
        <v>577</v>
      </c>
      <c r="B302" s="46" t="s">
        <v>578</v>
      </c>
      <c r="C302" s="49">
        <v>176.14930435714388</v>
      </c>
      <c r="D302" s="47">
        <v>0</v>
      </c>
      <c r="E302" s="47">
        <v>9.4157579403905682</v>
      </c>
      <c r="F302" s="48">
        <f t="shared" si="22"/>
        <v>9.4157579403905682</v>
      </c>
      <c r="G302" s="49">
        <v>0</v>
      </c>
      <c r="H302" s="47">
        <f t="shared" si="23"/>
        <v>9.4157579403905682</v>
      </c>
      <c r="I302" s="47">
        <v>0.71563849709808869</v>
      </c>
      <c r="J302" s="47">
        <v>0</v>
      </c>
      <c r="K302" s="50">
        <v>0</v>
      </c>
      <c r="L302" s="48">
        <v>0</v>
      </c>
      <c r="M302" s="49">
        <v>0</v>
      </c>
      <c r="N302" s="51">
        <v>0.23760000000000001</v>
      </c>
      <c r="O302" s="52">
        <v>0</v>
      </c>
      <c r="P302" s="52">
        <v>0</v>
      </c>
      <c r="Q302" s="52">
        <v>180.17732675509595</v>
      </c>
      <c r="R302" s="49">
        <v>0</v>
      </c>
      <c r="S302" s="52">
        <v>176.14930435714382</v>
      </c>
      <c r="T302" s="52">
        <v>1.0223407101401267</v>
      </c>
      <c r="U302" s="52">
        <v>5.1117035507006339</v>
      </c>
      <c r="V302" s="52">
        <v>24.53617704336304</v>
      </c>
      <c r="W302" s="53">
        <v>0.13929193267556589</v>
      </c>
      <c r="X302" s="53">
        <v>0.13500000000000001</v>
      </c>
      <c r="Y302" s="61">
        <f t="shared" si="24"/>
        <v>29.914200349055179</v>
      </c>
      <c r="Z302" s="61">
        <f t="shared" si="25"/>
        <v>0</v>
      </c>
      <c r="AA302" s="52">
        <f t="shared" si="26"/>
        <v>42.810132837010798</v>
      </c>
      <c r="AB302" s="52">
        <v>63.998528454771936</v>
      </c>
    </row>
    <row r="303" spans="1:28">
      <c r="A303" s="46" t="s">
        <v>579</v>
      </c>
      <c r="B303" s="46" t="s">
        <v>580</v>
      </c>
      <c r="C303" s="49">
        <v>81.400000000000006</v>
      </c>
      <c r="D303" s="47">
        <v>0</v>
      </c>
      <c r="E303" s="47">
        <v>0</v>
      </c>
      <c r="F303" s="48">
        <f t="shared" si="22"/>
        <v>0</v>
      </c>
      <c r="G303" s="49">
        <v>0</v>
      </c>
      <c r="H303" s="47">
        <f t="shared" si="23"/>
        <v>0</v>
      </c>
      <c r="I303" s="47">
        <v>0</v>
      </c>
      <c r="J303" s="47">
        <v>0</v>
      </c>
      <c r="K303" s="50">
        <v>0</v>
      </c>
      <c r="L303" s="48">
        <v>0</v>
      </c>
      <c r="M303" s="49">
        <v>0</v>
      </c>
      <c r="N303" s="51">
        <v>0.59379999999999999</v>
      </c>
      <c r="O303" s="52">
        <v>0</v>
      </c>
      <c r="P303" s="52">
        <v>0</v>
      </c>
      <c r="Q303" s="52">
        <v>84.5</v>
      </c>
      <c r="R303" s="49">
        <v>0</v>
      </c>
      <c r="S303" s="52">
        <v>81.400000000000006</v>
      </c>
      <c r="T303" s="52">
        <v>0.25</v>
      </c>
      <c r="U303" s="52">
        <v>2</v>
      </c>
      <c r="V303" s="52">
        <v>6.75</v>
      </c>
      <c r="W303" s="53">
        <v>8.2923832923832916E-2</v>
      </c>
      <c r="X303" s="53">
        <v>8.2923832923832916E-2</v>
      </c>
      <c r="Y303" s="61">
        <f t="shared" si="24"/>
        <v>9</v>
      </c>
      <c r="Z303" s="61">
        <f t="shared" si="25"/>
        <v>0</v>
      </c>
      <c r="AA303" s="52">
        <f t="shared" si="26"/>
        <v>50.176099999999998</v>
      </c>
      <c r="AB303" s="52">
        <v>23</v>
      </c>
    </row>
    <row r="304" spans="1:28">
      <c r="A304" s="46" t="s">
        <v>581</v>
      </c>
      <c r="B304" s="46" t="s">
        <v>582</v>
      </c>
      <c r="C304" s="49">
        <v>195.43065015038664</v>
      </c>
      <c r="D304" s="47">
        <v>1.8811069066578332</v>
      </c>
      <c r="E304" s="47">
        <v>7.0030338644598675</v>
      </c>
      <c r="F304" s="48">
        <f t="shared" si="22"/>
        <v>8.8841407711176998</v>
      </c>
      <c r="G304" s="49">
        <v>0</v>
      </c>
      <c r="H304" s="47">
        <f t="shared" si="23"/>
        <v>8.8841407711176998</v>
      </c>
      <c r="I304" s="47">
        <v>3.1488093872315903</v>
      </c>
      <c r="J304" s="47">
        <v>0</v>
      </c>
      <c r="K304" s="50">
        <v>0</v>
      </c>
      <c r="L304" s="48">
        <v>0</v>
      </c>
      <c r="M304" s="49">
        <v>0</v>
      </c>
      <c r="N304" s="51">
        <v>0.61619999999999997</v>
      </c>
      <c r="O304" s="52">
        <v>0</v>
      </c>
      <c r="P304" s="52">
        <v>0</v>
      </c>
      <c r="Q304" s="52">
        <v>188.80588234867861</v>
      </c>
      <c r="R304" s="49">
        <v>9.77</v>
      </c>
      <c r="S304" s="52">
        <v>195.44087355748803</v>
      </c>
      <c r="T304" s="52">
        <v>1.0223407101401267</v>
      </c>
      <c r="U304" s="52">
        <v>1.0223407101401267</v>
      </c>
      <c r="V304" s="52">
        <v>39.871287695464943</v>
      </c>
      <c r="W304" s="53">
        <v>0.20400690484908721</v>
      </c>
      <c r="X304" s="53">
        <v>0.13500000000000001</v>
      </c>
      <c r="Y304" s="61">
        <f t="shared" si="24"/>
        <v>28.42919935054114</v>
      </c>
      <c r="Z304" s="61">
        <f t="shared" si="25"/>
        <v>0</v>
      </c>
      <c r="AA304" s="52">
        <f t="shared" si="26"/>
        <v>116.34218470325575</v>
      </c>
      <c r="AB304" s="52">
        <v>71.032232540536015</v>
      </c>
    </row>
    <row r="305" spans="1:28">
      <c r="A305" s="46" t="s">
        <v>583</v>
      </c>
      <c r="B305" s="46" t="s">
        <v>584</v>
      </c>
      <c r="C305" s="49">
        <v>144.73277433453774</v>
      </c>
      <c r="D305" s="47">
        <v>0</v>
      </c>
      <c r="E305" s="47">
        <v>14.84438711123464</v>
      </c>
      <c r="F305" s="48">
        <f t="shared" si="22"/>
        <v>14.84438711123464</v>
      </c>
      <c r="G305" s="49">
        <v>0</v>
      </c>
      <c r="H305" s="47">
        <f t="shared" si="23"/>
        <v>14.84438711123464</v>
      </c>
      <c r="I305" s="47">
        <v>1.6766387646298078</v>
      </c>
      <c r="J305" s="47">
        <v>0</v>
      </c>
      <c r="K305" s="50">
        <v>0</v>
      </c>
      <c r="L305" s="48">
        <v>0</v>
      </c>
      <c r="M305" s="49">
        <v>0</v>
      </c>
      <c r="N305" s="51">
        <v>0.36499999999999999</v>
      </c>
      <c r="O305" s="52">
        <v>0</v>
      </c>
      <c r="P305" s="52">
        <v>0</v>
      </c>
      <c r="Q305" s="52">
        <v>154.28143656724652</v>
      </c>
      <c r="R305" s="49">
        <v>0</v>
      </c>
      <c r="S305" s="52">
        <v>144.73277433453774</v>
      </c>
      <c r="T305" s="52">
        <v>1.0223407101401267</v>
      </c>
      <c r="U305" s="52">
        <v>2.8114369528853485</v>
      </c>
      <c r="V305" s="52">
        <v>14.057184764426742</v>
      </c>
      <c r="W305" s="53">
        <v>9.7125097125097121E-2</v>
      </c>
      <c r="X305" s="53">
        <v>9.7125097125097121E-2</v>
      </c>
      <c r="Y305" s="61">
        <f t="shared" si="24"/>
        <v>17.890962427452216</v>
      </c>
      <c r="Z305" s="61">
        <f t="shared" si="25"/>
        <v>0</v>
      </c>
      <c r="AA305" s="52">
        <f t="shared" si="26"/>
        <v>56.312724347044977</v>
      </c>
      <c r="AB305" s="52">
        <v>39.871287695464943</v>
      </c>
    </row>
    <row r="306" spans="1:28">
      <c r="A306" s="46" t="s">
        <v>585</v>
      </c>
      <c r="B306" s="46" t="s">
        <v>586</v>
      </c>
      <c r="C306" s="49">
        <v>121.67899132087787</v>
      </c>
      <c r="D306" s="47">
        <v>1.5744046936157952</v>
      </c>
      <c r="E306" s="47">
        <v>4.6107566027319713</v>
      </c>
      <c r="F306" s="48">
        <f t="shared" si="22"/>
        <v>6.1851612963477667</v>
      </c>
      <c r="G306" s="49">
        <v>0</v>
      </c>
      <c r="H306" s="47">
        <f t="shared" si="23"/>
        <v>6.1851612963477667</v>
      </c>
      <c r="I306" s="47">
        <v>0.8894364178219103</v>
      </c>
      <c r="J306" s="47">
        <v>8.1787256811210143E-2</v>
      </c>
      <c r="K306" s="50">
        <v>0</v>
      </c>
      <c r="L306" s="48">
        <v>0</v>
      </c>
      <c r="M306" s="49">
        <v>0</v>
      </c>
      <c r="N306" s="51">
        <v>0.3659</v>
      </c>
      <c r="O306" s="52">
        <v>0</v>
      </c>
      <c r="P306" s="52">
        <v>0</v>
      </c>
      <c r="Q306" s="52">
        <v>123.52942800623151</v>
      </c>
      <c r="R306" s="49">
        <v>6.08</v>
      </c>
      <c r="S306" s="52">
        <v>122.77289588072782</v>
      </c>
      <c r="T306" s="52">
        <v>0</v>
      </c>
      <c r="U306" s="52">
        <v>1.0223407101401267</v>
      </c>
      <c r="V306" s="52">
        <v>10.990162634006362</v>
      </c>
      <c r="W306" s="53">
        <v>8.9516196186193692E-2</v>
      </c>
      <c r="X306" s="53">
        <v>8.9516196186193692E-2</v>
      </c>
      <c r="Y306" s="61">
        <f t="shared" si="24"/>
        <v>12.012503344146488</v>
      </c>
      <c r="Z306" s="61">
        <f t="shared" si="25"/>
        <v>0</v>
      </c>
      <c r="AA306" s="52">
        <f t="shared" si="26"/>
        <v>45.199417707480109</v>
      </c>
      <c r="AB306" s="52">
        <v>39.257883269380862</v>
      </c>
    </row>
    <row r="307" spans="1:28">
      <c r="A307" s="46" t="s">
        <v>587</v>
      </c>
      <c r="B307" s="46" t="s">
        <v>588</v>
      </c>
      <c r="C307" s="49">
        <v>632.62443143471035</v>
      </c>
      <c r="D307" s="47">
        <v>0</v>
      </c>
      <c r="E307" s="47">
        <v>0</v>
      </c>
      <c r="F307" s="48">
        <f t="shared" si="22"/>
        <v>0</v>
      </c>
      <c r="G307" s="49">
        <v>0</v>
      </c>
      <c r="H307" s="47">
        <f t="shared" si="23"/>
        <v>0</v>
      </c>
      <c r="I307" s="47">
        <v>0</v>
      </c>
      <c r="J307" s="47">
        <v>0</v>
      </c>
      <c r="K307" s="50">
        <v>0</v>
      </c>
      <c r="L307" s="48">
        <v>0</v>
      </c>
      <c r="M307" s="49">
        <v>0</v>
      </c>
      <c r="N307" s="51">
        <v>0.93140000000000001</v>
      </c>
      <c r="O307" s="52">
        <v>176.86494285424192</v>
      </c>
      <c r="P307" s="52">
        <v>72.84177559748403</v>
      </c>
      <c r="Q307" s="52">
        <v>635.1905066171621</v>
      </c>
      <c r="R307" s="49">
        <v>31.63</v>
      </c>
      <c r="S307" s="52">
        <v>632.62443143471035</v>
      </c>
      <c r="T307" s="52">
        <v>9.9678219238662358</v>
      </c>
      <c r="U307" s="52">
        <v>8.1787256811210138</v>
      </c>
      <c r="V307" s="52">
        <v>69.263583111993583</v>
      </c>
      <c r="W307" s="53">
        <v>0.10948610213316097</v>
      </c>
      <c r="X307" s="53">
        <v>0.10948610213316097</v>
      </c>
      <c r="Y307" s="61">
        <f t="shared" si="24"/>
        <v>87.410130716980831</v>
      </c>
      <c r="Z307" s="61">
        <f t="shared" si="25"/>
        <v>249.70671845172595</v>
      </c>
      <c r="AA307" s="52">
        <f t="shared" si="26"/>
        <v>591.61643786322475</v>
      </c>
      <c r="AB307" s="52">
        <v>262.74156250601254</v>
      </c>
    </row>
    <row r="308" spans="1:28">
      <c r="A308" s="46" t="s">
        <v>589</v>
      </c>
      <c r="B308" s="46" t="s">
        <v>590</v>
      </c>
      <c r="C308" s="49">
        <v>1289.5192313281475</v>
      </c>
      <c r="D308" s="47">
        <v>18.361239154116678</v>
      </c>
      <c r="E308" s="47">
        <v>57.711133087410154</v>
      </c>
      <c r="F308" s="48">
        <f t="shared" si="22"/>
        <v>76.072372241526836</v>
      </c>
      <c r="G308" s="49">
        <v>0</v>
      </c>
      <c r="H308" s="47">
        <f t="shared" si="23"/>
        <v>76.072372241526836</v>
      </c>
      <c r="I308" s="47">
        <v>33.583892328103161</v>
      </c>
      <c r="J308" s="47">
        <v>0.76675553260509499</v>
      </c>
      <c r="K308" s="50">
        <v>0.81787256811210141</v>
      </c>
      <c r="L308" s="48">
        <v>0</v>
      </c>
      <c r="M308" s="49">
        <v>42.447586285018062</v>
      </c>
      <c r="N308" s="51">
        <v>0.49680000000000002</v>
      </c>
      <c r="O308" s="52">
        <v>94.566515687961726</v>
      </c>
      <c r="P308" s="52">
        <v>22.235910445547756</v>
      </c>
      <c r="Q308" s="52">
        <v>1269.7778322153415</v>
      </c>
      <c r="R308" s="49">
        <v>64.48</v>
      </c>
      <c r="S308" s="52">
        <v>1307.0625979141523</v>
      </c>
      <c r="T308" s="52">
        <v>11.501332989076426</v>
      </c>
      <c r="U308" s="52">
        <v>13.801599586891712</v>
      </c>
      <c r="V308" s="52">
        <v>167.15270610791072</v>
      </c>
      <c r="W308" s="53">
        <v>0.12788423934298002</v>
      </c>
      <c r="X308" s="53">
        <v>0.12788423934298002</v>
      </c>
      <c r="Y308" s="61">
        <f t="shared" si="24"/>
        <v>192.45563868387885</v>
      </c>
      <c r="Z308" s="61">
        <f t="shared" si="25"/>
        <v>116.80242613350948</v>
      </c>
      <c r="AA308" s="52">
        <f t="shared" si="26"/>
        <v>630.82562704458167</v>
      </c>
      <c r="AB308" s="52">
        <v>396.34104650712436</v>
      </c>
    </row>
    <row r="309" spans="1:28">
      <c r="A309" s="46" t="s">
        <v>591</v>
      </c>
      <c r="B309" s="46" t="s">
        <v>592</v>
      </c>
      <c r="C309" s="49">
        <v>16465.338977383115</v>
      </c>
      <c r="D309" s="47">
        <v>283.30083418693056</v>
      </c>
      <c r="E309" s="47">
        <v>983.71667811103282</v>
      </c>
      <c r="F309" s="48">
        <f t="shared" si="22"/>
        <v>1267.0175122979633</v>
      </c>
      <c r="G309" s="49">
        <v>524.9924014711579</v>
      </c>
      <c r="H309" s="47">
        <f t="shared" si="23"/>
        <v>1792.0099137691213</v>
      </c>
      <c r="I309" s="47">
        <v>161.14134273228677</v>
      </c>
      <c r="J309" s="47">
        <v>16.919738752819097</v>
      </c>
      <c r="K309" s="50">
        <v>87.512364787994841</v>
      </c>
      <c r="L309" s="48">
        <v>0</v>
      </c>
      <c r="M309" s="49">
        <v>146.54231739148577</v>
      </c>
      <c r="N309" s="51">
        <v>0.76900000000000002</v>
      </c>
      <c r="O309" s="52">
        <v>4888.3221055350159</v>
      </c>
      <c r="P309" s="52">
        <v>1274.347695189668</v>
      </c>
      <c r="Q309" s="52">
        <v>16391.720222845925</v>
      </c>
      <c r="R309" s="49">
        <v>823.27</v>
      </c>
      <c r="S309" s="52">
        <v>16109.574633661454</v>
      </c>
      <c r="T309" s="52">
        <v>226.70405247357311</v>
      </c>
      <c r="U309" s="52">
        <v>253.28491093721641</v>
      </c>
      <c r="V309" s="52">
        <v>2016.311465573865</v>
      </c>
      <c r="W309" s="53">
        <v>0.12516230325291891</v>
      </c>
      <c r="X309" s="53">
        <v>0.12516230325291891</v>
      </c>
      <c r="Y309" s="61">
        <f t="shared" si="24"/>
        <v>2496.3004289846544</v>
      </c>
      <c r="Z309" s="61">
        <f t="shared" si="25"/>
        <v>6162.6698007246841</v>
      </c>
      <c r="AA309" s="52">
        <f t="shared" si="26"/>
        <v>12605.232851368517</v>
      </c>
      <c r="AB309" s="52">
        <v>4859.4818741019626</v>
      </c>
    </row>
    <row r="310" spans="1:28">
      <c r="A310" s="46" t="s">
        <v>593</v>
      </c>
      <c r="B310" s="46" t="s">
        <v>594</v>
      </c>
      <c r="C310" s="49">
        <v>3270.0896656755135</v>
      </c>
      <c r="D310" s="47">
        <v>21.009101593379604</v>
      </c>
      <c r="E310" s="47">
        <v>152.58435098841392</v>
      </c>
      <c r="F310" s="48">
        <f t="shared" si="22"/>
        <v>173.59345258179351</v>
      </c>
      <c r="G310" s="49">
        <v>0</v>
      </c>
      <c r="H310" s="47">
        <f t="shared" si="23"/>
        <v>173.59345258179351</v>
      </c>
      <c r="I310" s="47">
        <v>38.000404195908516</v>
      </c>
      <c r="J310" s="47">
        <v>4.886788594469806</v>
      </c>
      <c r="K310" s="50">
        <v>3.4759584144764308</v>
      </c>
      <c r="L310" s="48">
        <v>0</v>
      </c>
      <c r="M310" s="49">
        <v>13.903833657905723</v>
      </c>
      <c r="N310" s="51">
        <v>0.56830000000000003</v>
      </c>
      <c r="O310" s="52">
        <v>343.50647860708261</v>
      </c>
      <c r="P310" s="52">
        <v>139.03833657905724</v>
      </c>
      <c r="Q310" s="52">
        <v>3265.0086323461169</v>
      </c>
      <c r="R310" s="49">
        <v>163.5</v>
      </c>
      <c r="S310" s="52">
        <v>3310.7890493461919</v>
      </c>
      <c r="T310" s="52">
        <v>32.459317546949023</v>
      </c>
      <c r="U310" s="52">
        <v>35.526339677369407</v>
      </c>
      <c r="V310" s="52">
        <v>396.15702517929913</v>
      </c>
      <c r="W310" s="53">
        <v>0.11965637776213239</v>
      </c>
      <c r="X310" s="53">
        <v>0.11965637776213239</v>
      </c>
      <c r="Y310" s="61">
        <f t="shared" si="24"/>
        <v>464.14268240361753</v>
      </c>
      <c r="Z310" s="61">
        <f t="shared" si="25"/>
        <v>482.54481518613989</v>
      </c>
      <c r="AA310" s="52">
        <f t="shared" si="26"/>
        <v>1855.5044057622983</v>
      </c>
      <c r="AB310" s="52">
        <v>1022.5349548750534</v>
      </c>
    </row>
    <row r="311" spans="1:28">
      <c r="A311" s="46" t="s">
        <v>595</v>
      </c>
      <c r="B311" s="46" t="s">
        <v>596</v>
      </c>
      <c r="C311" s="49">
        <v>3776.2607746729918</v>
      </c>
      <c r="D311" s="47">
        <v>6.0113633756239446</v>
      </c>
      <c r="E311" s="47">
        <v>216.02059205260878</v>
      </c>
      <c r="F311" s="48">
        <f t="shared" si="22"/>
        <v>222.03195542823272</v>
      </c>
      <c r="G311" s="49">
        <v>0</v>
      </c>
      <c r="H311" s="47">
        <f t="shared" si="23"/>
        <v>222.03195542823272</v>
      </c>
      <c r="I311" s="47">
        <v>52.926578563954365</v>
      </c>
      <c r="J311" s="47">
        <v>2.8523305812909534</v>
      </c>
      <c r="K311" s="50">
        <v>3.6804265565044565</v>
      </c>
      <c r="L311" s="48">
        <v>0</v>
      </c>
      <c r="M311" s="49">
        <v>49.05190727252328</v>
      </c>
      <c r="N311" s="51">
        <v>0.50160000000000005</v>
      </c>
      <c r="O311" s="52">
        <v>243.57267419088518</v>
      </c>
      <c r="P311" s="52">
        <v>70.54150899966875</v>
      </c>
      <c r="Q311" s="52">
        <v>3712.8858740514052</v>
      </c>
      <c r="R311" s="49">
        <v>188.81</v>
      </c>
      <c r="S311" s="52">
        <v>3820.7530423782896</v>
      </c>
      <c r="T311" s="52">
        <v>29.136710238993611</v>
      </c>
      <c r="U311" s="52">
        <v>37.571021097649655</v>
      </c>
      <c r="V311" s="52">
        <v>484.33391142888502</v>
      </c>
      <c r="W311" s="53">
        <v>0.12676399287178308</v>
      </c>
      <c r="X311" s="53">
        <v>0.12676399287178308</v>
      </c>
      <c r="Y311" s="61">
        <f t="shared" si="24"/>
        <v>551.04164276552831</v>
      </c>
      <c r="Z311" s="61">
        <f t="shared" si="25"/>
        <v>314.11418319055394</v>
      </c>
      <c r="AA311" s="52">
        <f t="shared" si="26"/>
        <v>1862.3835544241849</v>
      </c>
      <c r="AB311" s="52">
        <v>1147.3014151405544</v>
      </c>
    </row>
    <row r="312" spans="1:28">
      <c r="A312" s="46" t="s">
        <v>597</v>
      </c>
      <c r="B312" s="46" t="s">
        <v>598</v>
      </c>
      <c r="C312" s="49">
        <v>867.71167773143259</v>
      </c>
      <c r="D312" s="47">
        <v>5.7762250122917163</v>
      </c>
      <c r="E312" s="47">
        <v>74.579754804722242</v>
      </c>
      <c r="F312" s="48">
        <f t="shared" si="22"/>
        <v>80.35597981701396</v>
      </c>
      <c r="G312" s="49">
        <v>0</v>
      </c>
      <c r="H312" s="47">
        <f t="shared" si="23"/>
        <v>80.35597981701396</v>
      </c>
      <c r="I312" s="47">
        <v>9.3544174977821601</v>
      </c>
      <c r="J312" s="47">
        <v>0.6440746473882798</v>
      </c>
      <c r="K312" s="50">
        <v>0.81787256811210141</v>
      </c>
      <c r="L312" s="48">
        <v>0</v>
      </c>
      <c r="M312" s="49">
        <v>0</v>
      </c>
      <c r="N312" s="51">
        <v>0.92049999999999998</v>
      </c>
      <c r="O312" s="52">
        <v>399.22404730971948</v>
      </c>
      <c r="P312" s="52">
        <v>58.273420477987223</v>
      </c>
      <c r="Q312" s="52">
        <v>845.56777794979746</v>
      </c>
      <c r="R312" s="49">
        <v>0</v>
      </c>
      <c r="S312" s="52">
        <v>869.14295472562867</v>
      </c>
      <c r="T312" s="52">
        <v>5.3672887282356649</v>
      </c>
      <c r="U312" s="52">
        <v>5.6228739057706969</v>
      </c>
      <c r="V312" s="52">
        <v>87.410130716980831</v>
      </c>
      <c r="W312" s="53">
        <v>0.10057048756101865</v>
      </c>
      <c r="X312" s="53">
        <v>0.10057048756101865</v>
      </c>
      <c r="Y312" s="61">
        <f t="shared" si="24"/>
        <v>98.400293350987198</v>
      </c>
      <c r="Z312" s="61">
        <f t="shared" si="25"/>
        <v>457.49746778770668</v>
      </c>
      <c r="AA312" s="52">
        <f t="shared" si="26"/>
        <v>778.34513960278855</v>
      </c>
      <c r="AB312" s="52">
        <v>265.80858463643295</v>
      </c>
    </row>
    <row r="313" spans="1:28">
      <c r="A313" s="46" t="s">
        <v>599</v>
      </c>
      <c r="B313" s="46" t="s">
        <v>600</v>
      </c>
      <c r="C313" s="49">
        <v>3663.4352539019274</v>
      </c>
      <c r="D313" s="47">
        <v>38.327553223153352</v>
      </c>
      <c r="E313" s="47">
        <v>235.6495336872992</v>
      </c>
      <c r="F313" s="48">
        <f t="shared" si="22"/>
        <v>273.97708691045256</v>
      </c>
      <c r="G313" s="49">
        <v>0</v>
      </c>
      <c r="H313" s="47">
        <f t="shared" si="23"/>
        <v>273.97708691045256</v>
      </c>
      <c r="I313" s="47">
        <v>47.129906737459841</v>
      </c>
      <c r="J313" s="47">
        <v>4.51874593881936</v>
      </c>
      <c r="K313" s="50">
        <v>12.472556663709545</v>
      </c>
      <c r="L313" s="48">
        <v>0</v>
      </c>
      <c r="M313" s="49">
        <v>31.488093872315904</v>
      </c>
      <c r="N313" s="51">
        <v>0.85250000000000004</v>
      </c>
      <c r="O313" s="52">
        <v>1218.8857116645661</v>
      </c>
      <c r="P313" s="52">
        <v>273.73172514001891</v>
      </c>
      <c r="Q313" s="52">
        <v>3667.7393082916174</v>
      </c>
      <c r="R313" s="49">
        <v>183.17</v>
      </c>
      <c r="S313" s="52">
        <v>3688.4928247074618</v>
      </c>
      <c r="T313" s="52">
        <v>19.935643847732472</v>
      </c>
      <c r="U313" s="52">
        <v>37.315435920114624</v>
      </c>
      <c r="V313" s="52">
        <v>505.54748116429266</v>
      </c>
      <c r="W313" s="53">
        <v>0.13706071970043432</v>
      </c>
      <c r="X313" s="53">
        <v>0.13500000000000001</v>
      </c>
      <c r="Y313" s="61">
        <f t="shared" si="24"/>
        <v>555.19761110335446</v>
      </c>
      <c r="Z313" s="61">
        <f t="shared" si="25"/>
        <v>1492.6174368045849</v>
      </c>
      <c r="AA313" s="52">
        <f t="shared" si="26"/>
        <v>3126.7477603186039</v>
      </c>
      <c r="AB313" s="52">
        <v>1066.1275627554282</v>
      </c>
    </row>
    <row r="314" spans="1:28">
      <c r="A314" s="46" t="s">
        <v>601</v>
      </c>
      <c r="B314" s="46" t="s">
        <v>602</v>
      </c>
      <c r="C314" s="49">
        <v>6812.2344177264158</v>
      </c>
      <c r="D314" s="47">
        <v>0</v>
      </c>
      <c r="E314" s="47">
        <v>270.28643694684672</v>
      </c>
      <c r="F314" s="48">
        <f t="shared" si="22"/>
        <v>270.28643694684672</v>
      </c>
      <c r="G314" s="49">
        <v>0</v>
      </c>
      <c r="H314" s="47">
        <f t="shared" si="23"/>
        <v>270.28643694684672</v>
      </c>
      <c r="I314" s="47">
        <v>69.396487404311799</v>
      </c>
      <c r="J314" s="47">
        <v>5.6944377554805063</v>
      </c>
      <c r="K314" s="50">
        <v>19.015537208606357</v>
      </c>
      <c r="L314" s="48">
        <v>0</v>
      </c>
      <c r="M314" s="49">
        <v>56.433207199734994</v>
      </c>
      <c r="N314" s="51">
        <v>0.84809999999999997</v>
      </c>
      <c r="O314" s="52">
        <v>2083.0191969105081</v>
      </c>
      <c r="P314" s="52">
        <v>541.07382084166204</v>
      </c>
      <c r="Q314" s="52">
        <v>6843.875862705253</v>
      </c>
      <c r="R314" s="49">
        <v>340.61</v>
      </c>
      <c r="S314" s="52">
        <v>6874.3927329029357</v>
      </c>
      <c r="T314" s="52">
        <v>36.548680387509528</v>
      </c>
      <c r="U314" s="52">
        <v>42.93830982588532</v>
      </c>
      <c r="V314" s="52">
        <v>919.33988359350894</v>
      </c>
      <c r="W314" s="53">
        <v>0.13373397757641464</v>
      </c>
      <c r="X314" s="53">
        <v>0.13373397757641464</v>
      </c>
      <c r="Y314" s="61">
        <f t="shared" si="24"/>
        <v>998.82687380690379</v>
      </c>
      <c r="Z314" s="61">
        <f t="shared" si="25"/>
        <v>2624.09301775217</v>
      </c>
      <c r="AA314" s="52">
        <f t="shared" si="26"/>
        <v>5804.2911191603253</v>
      </c>
      <c r="AB314" s="52">
        <v>1931.2731653044091</v>
      </c>
    </row>
    <row r="315" spans="1:28">
      <c r="A315" s="46" t="s">
        <v>603</v>
      </c>
      <c r="B315" s="46" t="s">
        <v>604</v>
      </c>
      <c r="C315" s="49">
        <v>4268.6609543048826</v>
      </c>
      <c r="D315" s="47">
        <v>137.40259144283303</v>
      </c>
      <c r="E315" s="47">
        <v>426.21384205741879</v>
      </c>
      <c r="F315" s="48">
        <f t="shared" si="22"/>
        <v>563.61643350025179</v>
      </c>
      <c r="G315" s="49">
        <v>0</v>
      </c>
      <c r="H315" s="47">
        <f t="shared" si="23"/>
        <v>563.61643350025179</v>
      </c>
      <c r="I315" s="47">
        <v>37.468787026635646</v>
      </c>
      <c r="J315" s="47">
        <v>3.864447884329679</v>
      </c>
      <c r="K315" s="50">
        <v>0</v>
      </c>
      <c r="L315" s="48">
        <v>0</v>
      </c>
      <c r="M315" s="49">
        <v>579.6262890210462</v>
      </c>
      <c r="N315" s="51">
        <v>0.87760000000000005</v>
      </c>
      <c r="O315" s="52">
        <v>1390.1277806130374</v>
      </c>
      <c r="P315" s="52">
        <v>288.55566543705078</v>
      </c>
      <c r="Q315" s="52">
        <v>4274.4576261313769</v>
      </c>
      <c r="R315" s="49">
        <v>213.43</v>
      </c>
      <c r="S315" s="52">
        <v>4325.7382361520058</v>
      </c>
      <c r="T315" s="52">
        <v>34.759584144764311</v>
      </c>
      <c r="U315" s="52">
        <v>36.548680387509528</v>
      </c>
      <c r="V315" s="52">
        <v>556.92010184883407</v>
      </c>
      <c r="W315" s="53">
        <v>0.128745677950279</v>
      </c>
      <c r="X315" s="53">
        <v>0.128745677950279</v>
      </c>
      <c r="Y315" s="61">
        <f t="shared" si="24"/>
        <v>628.22836638110789</v>
      </c>
      <c r="Z315" s="61">
        <f t="shared" si="25"/>
        <v>1678.6834460500882</v>
      </c>
      <c r="AA315" s="52">
        <f t="shared" si="26"/>
        <v>3751.2640126928964</v>
      </c>
      <c r="AB315" s="52">
        <v>1123.3479723019711</v>
      </c>
    </row>
    <row r="316" spans="1:28">
      <c r="A316" s="46" t="s">
        <v>605</v>
      </c>
      <c r="B316" s="46" t="s">
        <v>606</v>
      </c>
      <c r="C316" s="49">
        <v>1124.0124937635626</v>
      </c>
      <c r="D316" s="47">
        <v>0</v>
      </c>
      <c r="E316" s="47">
        <v>49.297269042956913</v>
      </c>
      <c r="F316" s="48">
        <f t="shared" si="22"/>
        <v>49.297269042956913</v>
      </c>
      <c r="G316" s="49">
        <v>0</v>
      </c>
      <c r="H316" s="47">
        <f t="shared" si="23"/>
        <v>49.297269042956913</v>
      </c>
      <c r="I316" s="47">
        <v>2.8114369528853485</v>
      </c>
      <c r="J316" s="47">
        <v>5.1117035507006338E-2</v>
      </c>
      <c r="K316" s="50">
        <v>2.0446814202802535</v>
      </c>
      <c r="L316" s="48">
        <v>0</v>
      </c>
      <c r="M316" s="49">
        <v>0</v>
      </c>
      <c r="N316" s="51">
        <v>0.82350000000000001</v>
      </c>
      <c r="O316" s="52">
        <v>346.31791555996796</v>
      </c>
      <c r="P316" s="52">
        <v>113.7354040030891</v>
      </c>
      <c r="Q316" s="52">
        <v>1149.0598411619956</v>
      </c>
      <c r="R316" s="49">
        <v>56.2</v>
      </c>
      <c r="S316" s="52">
        <v>1144.1628291604243</v>
      </c>
      <c r="T316" s="52">
        <v>7.9231405035859819</v>
      </c>
      <c r="U316" s="52">
        <v>13.54601440935668</v>
      </c>
      <c r="V316" s="52">
        <v>133.41546267328653</v>
      </c>
      <c r="W316" s="53">
        <v>0.11660531112620177</v>
      </c>
      <c r="X316" s="53">
        <v>0.11660531112620177</v>
      </c>
      <c r="Y316" s="61">
        <f t="shared" ref="Y316:Y322" si="27">(T316+U316)+(S316*X316)</f>
        <v>154.88461758622918</v>
      </c>
      <c r="Z316" s="61">
        <f t="shared" ref="Z316:Z322" si="28">O316+P316</f>
        <v>460.05331956305707</v>
      </c>
      <c r="AA316" s="52">
        <f t="shared" ref="AA316:AA322" si="29">Q316*N316</f>
        <v>946.25077919690341</v>
      </c>
      <c r="AB316" s="52">
        <v>309.97370331448639</v>
      </c>
    </row>
    <row r="317" spans="1:28">
      <c r="A317" s="46" t="s">
        <v>607</v>
      </c>
      <c r="B317" s="46" t="s">
        <v>608</v>
      </c>
      <c r="C317" s="49">
        <v>1481.4636996569561</v>
      </c>
      <c r="D317" s="47">
        <v>26.069688108573231</v>
      </c>
      <c r="E317" s="47">
        <v>143.19926326932753</v>
      </c>
      <c r="F317" s="48">
        <f t="shared" si="22"/>
        <v>169.26895137790075</v>
      </c>
      <c r="G317" s="49">
        <v>0</v>
      </c>
      <c r="H317" s="47">
        <f t="shared" si="23"/>
        <v>169.26895137790075</v>
      </c>
      <c r="I317" s="47">
        <v>19.853856590921264</v>
      </c>
      <c r="J317" s="47">
        <v>0.51117035507006336</v>
      </c>
      <c r="K317" s="50">
        <v>0</v>
      </c>
      <c r="L317" s="48">
        <v>0</v>
      </c>
      <c r="M317" s="49">
        <v>0</v>
      </c>
      <c r="N317" s="51">
        <v>0.89190000000000003</v>
      </c>
      <c r="O317" s="52">
        <v>595.25787847908873</v>
      </c>
      <c r="P317" s="52">
        <v>108.36811527485344</v>
      </c>
      <c r="Q317" s="52">
        <v>1475.8612725653882</v>
      </c>
      <c r="R317" s="49">
        <v>74.069999999999993</v>
      </c>
      <c r="S317" s="52">
        <v>1496.8090337161598</v>
      </c>
      <c r="T317" s="52">
        <v>15.07952547456687</v>
      </c>
      <c r="U317" s="52">
        <v>22.491495623082788</v>
      </c>
      <c r="V317" s="52">
        <v>193.22239421648396</v>
      </c>
      <c r="W317" s="53">
        <v>0.12908954306399834</v>
      </c>
      <c r="X317" s="53">
        <v>0.12908954306399834</v>
      </c>
      <c r="Y317" s="61">
        <f t="shared" si="27"/>
        <v>230.7934153141336</v>
      </c>
      <c r="Z317" s="61">
        <f t="shared" si="28"/>
        <v>703.62599375394211</v>
      </c>
      <c r="AA317" s="52">
        <f t="shared" si="29"/>
        <v>1316.3206690010697</v>
      </c>
      <c r="AB317" s="52">
        <v>428.9741619747972</v>
      </c>
    </row>
    <row r="318" spans="1:28">
      <c r="A318" s="46" t="s">
        <v>609</v>
      </c>
      <c r="B318" s="46" t="s">
        <v>610</v>
      </c>
      <c r="C318" s="49">
        <v>1294.5593710291382</v>
      </c>
      <c r="D318" s="47">
        <v>0</v>
      </c>
      <c r="E318" s="47">
        <v>40.965192255314875</v>
      </c>
      <c r="F318" s="48">
        <f t="shared" si="22"/>
        <v>40.965192255314875</v>
      </c>
      <c r="G318" s="49">
        <v>0</v>
      </c>
      <c r="H318" s="47">
        <f t="shared" si="23"/>
        <v>40.965192255314875</v>
      </c>
      <c r="I318" s="47">
        <v>16.050749149199987</v>
      </c>
      <c r="J318" s="47">
        <v>3.2714902724484056</v>
      </c>
      <c r="K318" s="50">
        <v>0</v>
      </c>
      <c r="L318" s="48">
        <v>0</v>
      </c>
      <c r="M318" s="49">
        <v>0</v>
      </c>
      <c r="N318" s="51">
        <v>0.58030000000000004</v>
      </c>
      <c r="O318" s="52">
        <v>128.81492947765597</v>
      </c>
      <c r="P318" s="52">
        <v>72.330605242413966</v>
      </c>
      <c r="Q318" s="52">
        <v>1315.2822172236786</v>
      </c>
      <c r="R318" s="49">
        <v>64.73</v>
      </c>
      <c r="S318" s="52">
        <v>1311.9698333228248</v>
      </c>
      <c r="T318" s="52">
        <v>10.4789922789363</v>
      </c>
      <c r="U318" s="52">
        <v>12.779258876751584</v>
      </c>
      <c r="V318" s="52">
        <v>140.31626246673238</v>
      </c>
      <c r="W318" s="53">
        <v>0.10695082989168547</v>
      </c>
      <c r="X318" s="53">
        <v>0.10695082989168547</v>
      </c>
      <c r="Y318" s="61">
        <f t="shared" si="27"/>
        <v>163.57451362242026</v>
      </c>
      <c r="Z318" s="61">
        <f t="shared" si="28"/>
        <v>201.14553472006992</v>
      </c>
      <c r="AA318" s="52">
        <f t="shared" si="29"/>
        <v>763.25827065490068</v>
      </c>
      <c r="AB318" s="52">
        <v>348.61818215778322</v>
      </c>
    </row>
    <row r="319" spans="1:28">
      <c r="A319" s="46" t="s">
        <v>611</v>
      </c>
      <c r="B319" s="46" t="s">
        <v>612</v>
      </c>
      <c r="C319" s="49">
        <v>3355.8436044420673</v>
      </c>
      <c r="D319" s="47">
        <v>42.856522569074116</v>
      </c>
      <c r="E319" s="47">
        <v>224.59803061068445</v>
      </c>
      <c r="F319" s="48">
        <f t="shared" si="22"/>
        <v>267.45455317975859</v>
      </c>
      <c r="G319" s="49">
        <v>0</v>
      </c>
      <c r="H319" s="47">
        <f t="shared" si="23"/>
        <v>267.45455317975859</v>
      </c>
      <c r="I319" s="47">
        <v>12.779258876751584</v>
      </c>
      <c r="J319" s="47">
        <v>1.1245747811541396</v>
      </c>
      <c r="K319" s="50">
        <v>4.9072354086726078</v>
      </c>
      <c r="L319" s="48">
        <v>0</v>
      </c>
      <c r="M319" s="49">
        <v>0</v>
      </c>
      <c r="N319" s="51">
        <v>0.86250000000000004</v>
      </c>
      <c r="O319" s="52">
        <v>1149.8777137301076</v>
      </c>
      <c r="P319" s="52">
        <v>175.58701696656678</v>
      </c>
      <c r="Q319" s="52">
        <v>3422.4388783005952</v>
      </c>
      <c r="R319" s="49">
        <v>167.79</v>
      </c>
      <c r="S319" s="52">
        <v>3378.4884511716709</v>
      </c>
      <c r="T319" s="52">
        <v>24.280591865828011</v>
      </c>
      <c r="U319" s="52">
        <v>39.871287695464943</v>
      </c>
      <c r="V319" s="52">
        <v>393.60117340394879</v>
      </c>
      <c r="W319" s="53">
        <v>0.11650215150726551</v>
      </c>
      <c r="X319" s="53">
        <v>0.11650215150726551</v>
      </c>
      <c r="Y319" s="61">
        <f t="shared" si="27"/>
        <v>457.75305296524175</v>
      </c>
      <c r="Z319" s="61">
        <f t="shared" si="28"/>
        <v>1325.4647306966745</v>
      </c>
      <c r="AA319" s="52">
        <f t="shared" si="29"/>
        <v>2951.8535325342636</v>
      </c>
      <c r="AB319" s="52">
        <v>1017.7197301302933</v>
      </c>
    </row>
    <row r="320" spans="1:28">
      <c r="A320" s="46" t="s">
        <v>613</v>
      </c>
      <c r="B320" s="46" t="s">
        <v>614</v>
      </c>
      <c r="C320" s="49">
        <v>5484.7965694591721</v>
      </c>
      <c r="D320" s="47">
        <v>263.55943507412468</v>
      </c>
      <c r="E320" s="47">
        <v>323.62195179485713</v>
      </c>
      <c r="F320" s="48">
        <f t="shared" si="22"/>
        <v>587.1813868689818</v>
      </c>
      <c r="G320" s="49">
        <v>0</v>
      </c>
      <c r="H320" s="47">
        <f t="shared" si="23"/>
        <v>587.1813868689818</v>
      </c>
      <c r="I320" s="47">
        <v>108.33744505354923</v>
      </c>
      <c r="J320" s="47">
        <v>9.0170450634359174</v>
      </c>
      <c r="K320" s="50">
        <v>16.970855788326105</v>
      </c>
      <c r="L320" s="48">
        <v>0</v>
      </c>
      <c r="M320" s="49">
        <v>112.78462714265878</v>
      </c>
      <c r="N320" s="51">
        <v>0.44269999999999998</v>
      </c>
      <c r="O320" s="52">
        <v>375.96579615403164</v>
      </c>
      <c r="P320" s="52">
        <v>109.13487080745853</v>
      </c>
      <c r="Q320" s="52">
        <v>5414.8480180713841</v>
      </c>
      <c r="R320" s="49">
        <v>274.24</v>
      </c>
      <c r="S320" s="52">
        <v>5512.9416092093297</v>
      </c>
      <c r="T320" s="52">
        <v>43.960650536025447</v>
      </c>
      <c r="U320" s="52">
        <v>58.784590833057287</v>
      </c>
      <c r="V320" s="52">
        <v>698.51429020324156</v>
      </c>
      <c r="W320" s="53">
        <v>0.12670446010826206</v>
      </c>
      <c r="X320" s="53">
        <v>0.12670446010826206</v>
      </c>
      <c r="Y320" s="61">
        <f t="shared" si="27"/>
        <v>801.25953157232425</v>
      </c>
      <c r="Z320" s="61">
        <f t="shared" si="28"/>
        <v>485.10066696149016</v>
      </c>
      <c r="AA320" s="52">
        <f t="shared" si="29"/>
        <v>2397.1532176002015</v>
      </c>
      <c r="AB320" s="52">
        <v>1608.3668520066501</v>
      </c>
    </row>
    <row r="321" spans="1:28">
      <c r="A321" s="46" t="s">
        <v>615</v>
      </c>
      <c r="B321" s="46" t="s">
        <v>616</v>
      </c>
      <c r="C321" s="49">
        <v>891.82869508363819</v>
      </c>
      <c r="D321" s="47">
        <v>22.522165844386993</v>
      </c>
      <c r="E321" s="47">
        <v>25.90611359495081</v>
      </c>
      <c r="F321" s="48">
        <f t="shared" si="22"/>
        <v>48.4282794393378</v>
      </c>
      <c r="G321" s="49">
        <v>0</v>
      </c>
      <c r="H321" s="47">
        <f t="shared" si="23"/>
        <v>48.4282794393378</v>
      </c>
      <c r="I321" s="47">
        <v>0</v>
      </c>
      <c r="J321" s="47">
        <v>0</v>
      </c>
      <c r="K321" s="50">
        <v>0</v>
      </c>
      <c r="L321" s="48">
        <v>0</v>
      </c>
      <c r="M321" s="49">
        <v>0</v>
      </c>
      <c r="N321" s="51">
        <v>0.96330000000000005</v>
      </c>
      <c r="O321" s="52">
        <v>140.57184764426742</v>
      </c>
      <c r="P321" s="52">
        <v>20.446814202802535</v>
      </c>
      <c r="Q321" s="52">
        <v>908.37016777370536</v>
      </c>
      <c r="R321" s="49">
        <v>44.59</v>
      </c>
      <c r="S321" s="52">
        <v>896.14297288042951</v>
      </c>
      <c r="T321" s="52">
        <v>6.6452146159108239</v>
      </c>
      <c r="U321" s="52">
        <v>12.523673699216552</v>
      </c>
      <c r="V321" s="52">
        <v>116.54684095597445</v>
      </c>
      <c r="W321" s="53">
        <v>0.13005384685589122</v>
      </c>
      <c r="X321" s="53">
        <v>0.13005384685589122</v>
      </c>
      <c r="Y321" s="61">
        <f t="shared" si="27"/>
        <v>135.71572927110185</v>
      </c>
      <c r="Z321" s="61">
        <f t="shared" si="28"/>
        <v>161.01866184706995</v>
      </c>
      <c r="AA321" s="52">
        <f t="shared" si="29"/>
        <v>875.03298261641044</v>
      </c>
      <c r="AB321" s="52">
        <v>282.77944042475906</v>
      </c>
    </row>
    <row r="322" spans="1:28">
      <c r="A322" s="46" t="s">
        <v>1145</v>
      </c>
      <c r="B322" s="46" t="s">
        <v>1152</v>
      </c>
      <c r="C322" s="49">
        <v>150.75436111726307</v>
      </c>
      <c r="D322" s="47">
        <v>0</v>
      </c>
      <c r="E322" s="47">
        <v>0</v>
      </c>
      <c r="F322" s="48">
        <f t="shared" si="22"/>
        <v>0</v>
      </c>
      <c r="G322" s="49">
        <v>0</v>
      </c>
      <c r="H322" s="47">
        <f t="shared" si="23"/>
        <v>0</v>
      </c>
      <c r="I322" s="47">
        <v>0</v>
      </c>
      <c r="J322" s="47">
        <v>0</v>
      </c>
      <c r="K322" s="50">
        <v>0</v>
      </c>
      <c r="L322" s="48">
        <v>0</v>
      </c>
      <c r="M322" s="49">
        <v>0</v>
      </c>
      <c r="N322" s="51">
        <v>0.87760000000000005</v>
      </c>
      <c r="O322" s="52">
        <v>0</v>
      </c>
      <c r="P322" s="52">
        <v>0</v>
      </c>
      <c r="Q322" s="52">
        <v>0</v>
      </c>
      <c r="R322" s="49">
        <v>0</v>
      </c>
      <c r="S322" s="52">
        <v>161.52983220214003</v>
      </c>
      <c r="T322" s="52">
        <v>0</v>
      </c>
      <c r="U322" s="52">
        <v>0</v>
      </c>
      <c r="V322" s="52">
        <v>25.558517753503168</v>
      </c>
      <c r="W322" s="53">
        <v>0.15822784810126581</v>
      </c>
      <c r="X322" s="53">
        <v>0.13500000000000001</v>
      </c>
      <c r="Y322" s="61">
        <f t="shared" si="27"/>
        <v>21.806527347288906</v>
      </c>
      <c r="Z322" s="61">
        <f t="shared" si="28"/>
        <v>0</v>
      </c>
      <c r="AA322" s="52">
        <f t="shared" si="29"/>
        <v>0</v>
      </c>
      <c r="AB322" s="52">
        <v>0</v>
      </c>
    </row>
  </sheetData>
  <autoFilter ref="A8:AB8" xr:uid="{00000000-0009-0000-0000-000011000000}"/>
  <mergeCells count="1">
    <mergeCell ref="C4:C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theme="5" tint="0.59999389629810485"/>
  </sheetPr>
  <dimension ref="A1:AB322"/>
  <sheetViews>
    <sheetView workbookViewId="0">
      <pane xSplit="2" ySplit="8" topLeftCell="C9" activePane="bottomRight" state="frozen"/>
      <selection activeCell="K5" sqref="K5:M318"/>
      <selection pane="topRight" activeCell="K5" sqref="K5:M318"/>
      <selection pane="bottomLeft" activeCell="K5" sqref="K5:M318"/>
      <selection pane="bottomRight" activeCell="K5" sqref="K5:M318"/>
    </sheetView>
  </sheetViews>
  <sheetFormatPr defaultRowHeight="15"/>
  <cols>
    <col min="1" max="1" width="7.7109375" style="13" bestFit="1" customWidth="1"/>
    <col min="2" max="2" width="32.85546875" style="13" bestFit="1" customWidth="1"/>
    <col min="3" max="3" width="14" style="13" customWidth="1"/>
    <col min="4" max="4" width="12.5703125" style="13" customWidth="1"/>
    <col min="5" max="6" width="13.140625" style="13" customWidth="1"/>
    <col min="7" max="8" width="14.85546875" style="13" customWidth="1"/>
    <col min="9" max="9" width="11.5703125" style="13" customWidth="1"/>
    <col min="10" max="10" width="13.140625" style="13" customWidth="1"/>
    <col min="11" max="13" width="11.5703125" style="13" customWidth="1"/>
    <col min="14" max="14" width="12.28515625" style="13" customWidth="1"/>
    <col min="15" max="16" width="12.42578125" style="13" customWidth="1"/>
    <col min="17" max="17" width="13.85546875" style="13" bestFit="1" customWidth="1"/>
    <col min="18" max="18" width="11.5703125" style="13" customWidth="1"/>
    <col min="19" max="19" width="13.85546875" style="13" customWidth="1"/>
    <col min="20" max="20" width="12.42578125" style="13" customWidth="1"/>
    <col min="21" max="21" width="13.85546875" style="13" bestFit="1" customWidth="1"/>
    <col min="22" max="22" width="13.7109375" style="13" customWidth="1"/>
    <col min="23" max="23" width="11" style="13" customWidth="1"/>
    <col min="24" max="24" width="10.42578125" customWidth="1"/>
    <col min="25" max="26" width="13.140625" style="13" customWidth="1"/>
    <col min="27" max="28" width="13.85546875" style="13" bestFit="1" customWidth="1"/>
  </cols>
  <sheetData>
    <row r="1" spans="1:28">
      <c r="A1" s="8">
        <v>1</v>
      </c>
      <c r="B1" s="8">
        <f>A1+1</f>
        <v>2</v>
      </c>
      <c r="C1" s="8">
        <f t="shared" ref="C1:AB1" si="0">B1+1</f>
        <v>3</v>
      </c>
      <c r="D1" s="8">
        <f t="shared" si="0"/>
        <v>4</v>
      </c>
      <c r="E1" s="8">
        <f t="shared" si="0"/>
        <v>5</v>
      </c>
      <c r="F1" s="8">
        <f t="shared" si="0"/>
        <v>6</v>
      </c>
      <c r="G1" s="8">
        <f t="shared" si="0"/>
        <v>7</v>
      </c>
      <c r="H1" s="8">
        <f t="shared" si="0"/>
        <v>8</v>
      </c>
      <c r="I1" s="8">
        <f t="shared" si="0"/>
        <v>9</v>
      </c>
      <c r="J1" s="8">
        <f t="shared" si="0"/>
        <v>10</v>
      </c>
      <c r="K1" s="8">
        <f t="shared" si="0"/>
        <v>11</v>
      </c>
      <c r="L1" s="8">
        <f t="shared" si="0"/>
        <v>12</v>
      </c>
      <c r="M1" s="8">
        <f t="shared" si="0"/>
        <v>13</v>
      </c>
      <c r="N1" s="8">
        <f t="shared" si="0"/>
        <v>14</v>
      </c>
      <c r="O1" s="8">
        <f t="shared" si="0"/>
        <v>15</v>
      </c>
      <c r="P1" s="8">
        <f t="shared" si="0"/>
        <v>16</v>
      </c>
      <c r="Q1" s="8">
        <f t="shared" si="0"/>
        <v>17</v>
      </c>
      <c r="R1" s="8">
        <f t="shared" si="0"/>
        <v>18</v>
      </c>
      <c r="S1" s="8">
        <f t="shared" si="0"/>
        <v>19</v>
      </c>
      <c r="T1" s="8">
        <f t="shared" si="0"/>
        <v>20</v>
      </c>
      <c r="U1" s="8">
        <f t="shared" si="0"/>
        <v>21</v>
      </c>
      <c r="V1" s="8">
        <f t="shared" si="0"/>
        <v>22</v>
      </c>
      <c r="W1" s="8">
        <f t="shared" si="0"/>
        <v>23</v>
      </c>
      <c r="X1" s="8">
        <f t="shared" si="0"/>
        <v>24</v>
      </c>
      <c r="Y1" s="8">
        <f t="shared" si="0"/>
        <v>25</v>
      </c>
      <c r="Z1" s="8">
        <f t="shared" si="0"/>
        <v>26</v>
      </c>
      <c r="AA1" s="8">
        <f t="shared" si="0"/>
        <v>27</v>
      </c>
      <c r="AB1" s="8">
        <f t="shared" si="0"/>
        <v>28</v>
      </c>
    </row>
    <row r="2" spans="1:28" ht="21">
      <c r="A2" s="9" t="s">
        <v>637</v>
      </c>
      <c r="B2" s="8"/>
      <c r="C2" s="10"/>
      <c r="D2" s="10"/>
      <c r="E2" s="10"/>
      <c r="F2" s="10"/>
      <c r="G2" s="10"/>
      <c r="H2" s="10"/>
      <c r="I2" s="10"/>
      <c r="J2" s="10"/>
      <c r="K2" s="10"/>
      <c r="L2" s="10"/>
      <c r="M2" s="10"/>
      <c r="N2" s="10"/>
      <c r="O2" s="10"/>
      <c r="P2" s="10"/>
      <c r="Q2" s="10"/>
      <c r="R2" s="10"/>
      <c r="S2" s="10"/>
      <c r="T2" s="10"/>
      <c r="U2" s="10"/>
      <c r="V2" s="10"/>
      <c r="W2" s="10"/>
      <c r="X2" s="11"/>
      <c r="Y2" s="10"/>
      <c r="Z2" s="10"/>
      <c r="AA2" s="10"/>
      <c r="AB2" s="10"/>
    </row>
    <row r="3" spans="1:28" ht="15.75" thickBot="1">
      <c r="A3" s="12">
        <v>9</v>
      </c>
      <c r="B3" s="13">
        <v>315</v>
      </c>
      <c r="D3" s="15"/>
      <c r="E3" s="16"/>
      <c r="H3" s="14"/>
      <c r="W3"/>
    </row>
    <row r="4" spans="1:28" ht="13.5" customHeight="1">
      <c r="A4" s="17"/>
      <c r="B4" s="18"/>
      <c r="C4" s="520" t="s">
        <v>1377</v>
      </c>
      <c r="D4" s="19" t="s">
        <v>638</v>
      </c>
      <c r="E4" s="19"/>
      <c r="F4" s="20"/>
      <c r="G4" s="21" t="s">
        <v>639</v>
      </c>
      <c r="H4" s="55" t="s">
        <v>662</v>
      </c>
      <c r="I4" s="142" t="s">
        <v>640</v>
      </c>
      <c r="J4" s="143"/>
      <c r="K4" s="142" t="s">
        <v>641</v>
      </c>
      <c r="L4" s="143"/>
      <c r="M4" s="21" t="s">
        <v>642</v>
      </c>
      <c r="N4" s="21"/>
      <c r="O4" s="19" t="s">
        <v>643</v>
      </c>
      <c r="P4" s="19"/>
      <c r="Q4" s="19"/>
      <c r="R4" s="21"/>
      <c r="S4" s="19" t="s">
        <v>669</v>
      </c>
      <c r="T4" s="19"/>
      <c r="U4" s="19"/>
      <c r="V4" s="19"/>
      <c r="W4" s="19"/>
      <c r="X4" s="19"/>
      <c r="Y4" s="58"/>
      <c r="Z4" s="58"/>
      <c r="AA4" s="19"/>
      <c r="AB4" s="19"/>
    </row>
    <row r="5" spans="1:28" ht="30.75" thickBot="1">
      <c r="A5" s="22" t="s">
        <v>644</v>
      </c>
      <c r="B5" s="23" t="s">
        <v>645</v>
      </c>
      <c r="C5" s="521"/>
      <c r="D5" s="24" t="s">
        <v>646</v>
      </c>
      <c r="E5" s="24" t="s">
        <v>647</v>
      </c>
      <c r="F5" s="168" t="s">
        <v>1003</v>
      </c>
      <c r="G5" s="26" t="s">
        <v>648</v>
      </c>
      <c r="H5" s="56" t="s">
        <v>661</v>
      </c>
      <c r="I5" s="144" t="s">
        <v>649</v>
      </c>
      <c r="J5" s="145" t="s">
        <v>650</v>
      </c>
      <c r="K5" s="146" t="s">
        <v>652</v>
      </c>
      <c r="L5" s="147" t="s">
        <v>651</v>
      </c>
      <c r="M5" s="28" t="s">
        <v>653</v>
      </c>
      <c r="N5" s="26" t="s">
        <v>654</v>
      </c>
      <c r="O5" s="24" t="s">
        <v>655</v>
      </c>
      <c r="P5" s="24" t="s">
        <v>656</v>
      </c>
      <c r="Q5" s="24" t="s">
        <v>657</v>
      </c>
      <c r="R5" s="57" t="s">
        <v>658</v>
      </c>
      <c r="S5" s="24" t="s">
        <v>663</v>
      </c>
      <c r="T5" s="24" t="s">
        <v>664</v>
      </c>
      <c r="U5" s="24" t="s">
        <v>665</v>
      </c>
      <c r="V5" s="24" t="s">
        <v>666</v>
      </c>
      <c r="W5" s="29" t="s">
        <v>667</v>
      </c>
      <c r="X5" s="24" t="s">
        <v>668</v>
      </c>
      <c r="Y5" s="59" t="s">
        <v>670</v>
      </c>
      <c r="Z5" s="59" t="s">
        <v>998</v>
      </c>
      <c r="AA5" s="24" t="s">
        <v>1000</v>
      </c>
      <c r="AB5" s="120" t="s">
        <v>1057</v>
      </c>
    </row>
    <row r="6" spans="1:28" ht="15.75" thickBot="1">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30"/>
    </row>
    <row r="7" spans="1:28">
      <c r="A7" s="31" t="s">
        <v>659</v>
      </c>
      <c r="B7" s="32"/>
      <c r="C7" s="35">
        <f>SUM(C9:C325)</f>
        <v>1139723.119915437</v>
      </c>
      <c r="D7" s="33">
        <f t="shared" ref="D7:V7" si="1">SUM(D9:D325)</f>
        <v>11092.65388474483</v>
      </c>
      <c r="E7" s="33">
        <f t="shared" si="1"/>
        <v>55526.934139211255</v>
      </c>
      <c r="F7" s="34">
        <f t="shared" si="1"/>
        <v>66619.588023956079</v>
      </c>
      <c r="G7" s="35">
        <f t="shared" si="1"/>
        <v>5135.0307292219932</v>
      </c>
      <c r="H7" s="33">
        <f t="shared" si="1"/>
        <v>71754.61875317806</v>
      </c>
      <c r="I7" s="34">
        <f t="shared" si="1"/>
        <v>24988.310059524665</v>
      </c>
      <c r="J7" s="33">
        <f t="shared" si="1"/>
        <v>1664.9708242675131</v>
      </c>
      <c r="K7" s="36">
        <f t="shared" si="1"/>
        <v>4884.8615608557293</v>
      </c>
      <c r="L7" s="34">
        <f t="shared" si="1"/>
        <v>79.145140187917164</v>
      </c>
      <c r="M7" s="35">
        <f t="shared" si="1"/>
        <v>30065.365288057852</v>
      </c>
      <c r="N7" s="37">
        <f>AVERAGE(N8:N325)</f>
        <v>0.50538917197452193</v>
      </c>
      <c r="O7" s="33">
        <f t="shared" si="1"/>
        <v>132933.16750580829</v>
      </c>
      <c r="P7" s="33">
        <f t="shared" si="1"/>
        <v>33694.887228428968</v>
      </c>
      <c r="Q7" s="33">
        <f t="shared" si="1"/>
        <v>1128445.2907426816</v>
      </c>
      <c r="R7" s="35">
        <f t="shared" si="1"/>
        <v>56046.809999999969</v>
      </c>
      <c r="S7" s="62">
        <f t="shared" si="1"/>
        <v>1139819.8762582208</v>
      </c>
      <c r="T7" s="62">
        <f t="shared" si="1"/>
        <v>9876.7880243342588</v>
      </c>
      <c r="U7" s="33">
        <f t="shared" si="1"/>
        <v>12756.146816247619</v>
      </c>
      <c r="V7" s="62">
        <f t="shared" si="1"/>
        <v>144619.46358871827</v>
      </c>
      <c r="W7" s="38">
        <f>V7/S7</f>
        <v>0.12687922592074138</v>
      </c>
      <c r="X7" s="38">
        <f>(Y7-T7-U7)/S7</f>
        <v>0.12303623530589448</v>
      </c>
      <c r="Y7" s="63">
        <f>SUM(Y9:Y325)</f>
        <v>162872.08134222386</v>
      </c>
      <c r="Z7" s="63">
        <f>SUM(Z9:Z325)</f>
        <v>166628.0547342374</v>
      </c>
      <c r="AA7" s="312">
        <f>SUM(AA9:AA325)</f>
        <v>497657.21119668899</v>
      </c>
      <c r="AB7" s="313">
        <f>SUM(AB9:AB325)</f>
        <v>339127.14495515113</v>
      </c>
    </row>
    <row r="8" spans="1:28" ht="8.25" customHeight="1">
      <c r="A8" s="39"/>
      <c r="B8" s="40"/>
      <c r="C8" s="43"/>
      <c r="D8" s="40"/>
      <c r="E8" s="40"/>
      <c r="F8" s="42"/>
      <c r="G8" s="43"/>
      <c r="H8" s="40"/>
      <c r="I8" s="148"/>
      <c r="J8" s="149"/>
      <c r="K8" s="148"/>
      <c r="L8" s="149"/>
      <c r="M8" s="43"/>
      <c r="N8" s="45"/>
      <c r="O8" s="40"/>
      <c r="P8" s="40"/>
      <c r="Q8" s="40"/>
      <c r="R8" s="43"/>
      <c r="S8" s="40"/>
      <c r="T8" s="40"/>
      <c r="U8" s="40"/>
      <c r="V8" s="40"/>
      <c r="W8" s="40"/>
      <c r="X8" s="60"/>
      <c r="Y8" s="41"/>
      <c r="Z8" s="41"/>
      <c r="AA8" s="40"/>
      <c r="AB8" s="40"/>
    </row>
    <row r="9" spans="1:28">
      <c r="A9" s="46" t="s">
        <v>3</v>
      </c>
      <c r="B9" s="46" t="s">
        <v>4</v>
      </c>
      <c r="C9" s="49">
        <v>57</v>
      </c>
      <c r="D9" s="3">
        <v>0</v>
      </c>
      <c r="E9" s="47">
        <v>2.71</v>
      </c>
      <c r="F9" s="48">
        <f>D9+E9</f>
        <v>2.71</v>
      </c>
      <c r="G9" s="49">
        <v>0</v>
      </c>
      <c r="H9" s="47">
        <f>G9+F9</f>
        <v>2.71</v>
      </c>
      <c r="I9" s="150">
        <v>0</v>
      </c>
      <c r="J9" s="151">
        <v>0</v>
      </c>
      <c r="K9" s="150">
        <v>0</v>
      </c>
      <c r="L9" s="151">
        <v>0</v>
      </c>
      <c r="M9" s="49">
        <v>0</v>
      </c>
      <c r="N9" s="51">
        <v>0.72550000000000003</v>
      </c>
      <c r="O9" s="52">
        <v>0</v>
      </c>
      <c r="P9" s="52">
        <v>0</v>
      </c>
      <c r="Q9" s="52">
        <v>53.1</v>
      </c>
      <c r="R9" s="49">
        <v>2.85</v>
      </c>
      <c r="S9" s="52">
        <v>57</v>
      </c>
      <c r="T9" s="52">
        <v>0</v>
      </c>
      <c r="U9" s="52">
        <v>0</v>
      </c>
      <c r="V9" s="52">
        <v>3.5</v>
      </c>
      <c r="W9" s="53">
        <v>6.1403508771929821E-2</v>
      </c>
      <c r="X9" s="53">
        <v>6.1403508771929821E-2</v>
      </c>
      <c r="Y9" s="61">
        <f>(T9+U9)+(S9*X9)</f>
        <v>3.5</v>
      </c>
      <c r="Z9" s="61">
        <f>O9+P9</f>
        <v>0</v>
      </c>
      <c r="AA9" s="52">
        <f>Q9*N9</f>
        <v>38.524050000000003</v>
      </c>
      <c r="AB9" s="52">
        <v>13</v>
      </c>
    </row>
    <row r="10" spans="1:28">
      <c r="A10" s="46" t="s">
        <v>5</v>
      </c>
      <c r="B10" s="46" t="s">
        <v>6</v>
      </c>
      <c r="C10" s="49">
        <v>18.799999999999997</v>
      </c>
      <c r="D10" s="3">
        <v>0</v>
      </c>
      <c r="E10" s="47">
        <v>0</v>
      </c>
      <c r="F10" s="48">
        <f t="shared" ref="F10:F73" si="2">D10+E10</f>
        <v>0</v>
      </c>
      <c r="G10" s="49">
        <v>0</v>
      </c>
      <c r="H10" s="47">
        <f t="shared" ref="H10:H73" si="3">G10+F10</f>
        <v>0</v>
      </c>
      <c r="I10" s="150">
        <v>0</v>
      </c>
      <c r="J10" s="151">
        <v>0</v>
      </c>
      <c r="K10" s="150">
        <v>0</v>
      </c>
      <c r="L10" s="151">
        <v>0</v>
      </c>
      <c r="M10" s="49">
        <v>0</v>
      </c>
      <c r="N10" s="51">
        <v>0.21429999999999999</v>
      </c>
      <c r="O10" s="52">
        <v>0</v>
      </c>
      <c r="P10" s="52">
        <v>0</v>
      </c>
      <c r="Q10" s="52">
        <v>12.5</v>
      </c>
      <c r="R10" s="49">
        <v>0.94</v>
      </c>
      <c r="S10" s="52">
        <v>18.8</v>
      </c>
      <c r="T10" s="52">
        <v>0</v>
      </c>
      <c r="U10" s="52">
        <v>0</v>
      </c>
      <c r="V10" s="52">
        <v>1</v>
      </c>
      <c r="W10" s="53">
        <v>5.3191489361702128E-2</v>
      </c>
      <c r="X10" s="53">
        <v>5.3191489361702128E-2</v>
      </c>
      <c r="Y10" s="61">
        <f t="shared" ref="Y10:Y73" si="4">(T10+U10)+(S10*X10)</f>
        <v>1</v>
      </c>
      <c r="Z10" s="61">
        <f t="shared" ref="Z10:Z73" si="5">O10+P10</f>
        <v>0</v>
      </c>
      <c r="AA10" s="52">
        <f t="shared" ref="AA10:AA73" si="6">Q10*N10</f>
        <v>2.67875</v>
      </c>
      <c r="AB10" s="52">
        <v>8.1999999999999993</v>
      </c>
    </row>
    <row r="11" spans="1:28">
      <c r="A11" s="46" t="s">
        <v>7</v>
      </c>
      <c r="B11" s="46" t="s">
        <v>8</v>
      </c>
      <c r="C11" s="49">
        <v>4658.7885614080651</v>
      </c>
      <c r="D11" s="3">
        <v>11.609878563261431</v>
      </c>
      <c r="E11" s="47">
        <v>206.56510402875622</v>
      </c>
      <c r="F11" s="48">
        <f t="shared" si="2"/>
        <v>218.17498259201764</v>
      </c>
      <c r="G11" s="49">
        <v>0</v>
      </c>
      <c r="H11" s="47">
        <f t="shared" si="3"/>
        <v>218.17498259201764</v>
      </c>
      <c r="I11" s="150">
        <v>59.327922960041093</v>
      </c>
      <c r="J11" s="151">
        <v>5.0625669401077822</v>
      </c>
      <c r="K11" s="150">
        <v>10.516941504908223</v>
      </c>
      <c r="L11" s="151">
        <v>0</v>
      </c>
      <c r="M11" s="49">
        <v>20.209024852568746</v>
      </c>
      <c r="N11" s="51">
        <v>0.81569999999999998</v>
      </c>
      <c r="O11" s="52">
        <v>1901.813588804237</v>
      </c>
      <c r="P11" s="52">
        <v>314.734940624827</v>
      </c>
      <c r="Q11" s="52">
        <v>4556.629878632938</v>
      </c>
      <c r="R11" s="49">
        <v>232.94</v>
      </c>
      <c r="S11" s="52">
        <v>4681.9876970806563</v>
      </c>
      <c r="T11" s="52">
        <v>51.811403002121395</v>
      </c>
      <c r="U11" s="52">
        <v>59.028911878038805</v>
      </c>
      <c r="V11" s="52">
        <v>582.2983053820509</v>
      </c>
      <c r="W11" s="53">
        <v>0.12436989224579324</v>
      </c>
      <c r="X11" s="53">
        <v>0.12436989224579324</v>
      </c>
      <c r="Y11" s="61">
        <f t="shared" si="4"/>
        <v>693.13862026221113</v>
      </c>
      <c r="Z11" s="61">
        <f t="shared" si="5"/>
        <v>2216.5485294290638</v>
      </c>
      <c r="AA11" s="52">
        <f t="shared" si="6"/>
        <v>3716.8429920008875</v>
      </c>
      <c r="AB11" s="52">
        <v>1446.5949932731605</v>
      </c>
    </row>
    <row r="12" spans="1:28">
      <c r="A12" s="46" t="s">
        <v>9</v>
      </c>
      <c r="B12" s="46" t="s">
        <v>10</v>
      </c>
      <c r="C12" s="49">
        <v>197.14109958220121</v>
      </c>
      <c r="D12" s="3">
        <v>7.1040908792958488</v>
      </c>
      <c r="E12" s="47">
        <v>12.64095125982106</v>
      </c>
      <c r="F12" s="48">
        <f t="shared" si="2"/>
        <v>19.745042139116908</v>
      </c>
      <c r="G12" s="49">
        <v>0</v>
      </c>
      <c r="H12" s="47">
        <f t="shared" si="3"/>
        <v>19.745042139116908</v>
      </c>
      <c r="I12" s="150">
        <v>0</v>
      </c>
      <c r="J12" s="151">
        <v>0</v>
      </c>
      <c r="K12" s="150">
        <v>0</v>
      </c>
      <c r="L12" s="151">
        <v>0</v>
      </c>
      <c r="M12" s="49">
        <v>0</v>
      </c>
      <c r="N12" s="51">
        <v>0.70589999999999997</v>
      </c>
      <c r="O12" s="52">
        <v>25.519049239850837</v>
      </c>
      <c r="P12" s="52">
        <v>4.124290786238519</v>
      </c>
      <c r="Q12" s="52">
        <v>204.08021883004753</v>
      </c>
      <c r="R12" s="49">
        <v>0</v>
      </c>
      <c r="S12" s="52">
        <v>197.14109958220121</v>
      </c>
      <c r="T12" s="52">
        <v>0</v>
      </c>
      <c r="U12" s="52">
        <v>0</v>
      </c>
      <c r="V12" s="52">
        <v>27.838962807110004</v>
      </c>
      <c r="W12" s="53">
        <v>0.14121338912133891</v>
      </c>
      <c r="X12" s="53">
        <v>0.13500000000000001</v>
      </c>
      <c r="Y12" s="61">
        <f t="shared" si="4"/>
        <v>26.614048443597163</v>
      </c>
      <c r="Z12" s="61">
        <f t="shared" si="5"/>
        <v>29.643340026089355</v>
      </c>
      <c r="AA12" s="52">
        <f t="shared" si="6"/>
        <v>144.06022647213055</v>
      </c>
      <c r="AB12" s="52">
        <v>67.019725276375937</v>
      </c>
    </row>
    <row r="13" spans="1:28">
      <c r="A13" s="46" t="s">
        <v>11</v>
      </c>
      <c r="B13" s="46" t="s">
        <v>12</v>
      </c>
      <c r="C13" s="49">
        <v>360.08151781951949</v>
      </c>
      <c r="D13" s="3">
        <v>12.372872358715558</v>
      </c>
      <c r="E13" s="47">
        <v>30.664101995683389</v>
      </c>
      <c r="F13" s="48">
        <f t="shared" si="2"/>
        <v>43.03697435439895</v>
      </c>
      <c r="G13" s="49">
        <v>0</v>
      </c>
      <c r="H13" s="47">
        <f t="shared" si="3"/>
        <v>43.03697435439895</v>
      </c>
      <c r="I13" s="150">
        <v>6.2379898141857595</v>
      </c>
      <c r="J13" s="151">
        <v>0.34025398986467781</v>
      </c>
      <c r="K13" s="150">
        <v>0</v>
      </c>
      <c r="L13" s="151">
        <v>0</v>
      </c>
      <c r="M13" s="49">
        <v>3.5056471683027408</v>
      </c>
      <c r="N13" s="51">
        <v>0.4551</v>
      </c>
      <c r="O13" s="52">
        <v>0</v>
      </c>
      <c r="P13" s="52">
        <v>0</v>
      </c>
      <c r="Q13" s="52">
        <v>361.85496285760206</v>
      </c>
      <c r="R13" s="49">
        <v>0</v>
      </c>
      <c r="S13" s="52">
        <v>360.07120709255389</v>
      </c>
      <c r="T13" s="52">
        <v>0.51553634827981487</v>
      </c>
      <c r="U13" s="52">
        <v>1.2888408706995371</v>
      </c>
      <c r="V13" s="52">
        <v>27.581194632970096</v>
      </c>
      <c r="W13" s="53">
        <v>7.6599278391844688E-2</v>
      </c>
      <c r="X13" s="53">
        <v>7.6599278391844688E-2</v>
      </c>
      <c r="Y13" s="61">
        <f t="shared" si="4"/>
        <v>29.385571851949447</v>
      </c>
      <c r="Z13" s="61">
        <f t="shared" si="5"/>
        <v>0</v>
      </c>
      <c r="AA13" s="52">
        <f t="shared" si="6"/>
        <v>164.68019359649469</v>
      </c>
      <c r="AB13" s="52">
        <v>109.70613491394461</v>
      </c>
    </row>
    <row r="14" spans="1:28">
      <c r="A14" s="46" t="s">
        <v>13</v>
      </c>
      <c r="B14" s="46" t="s">
        <v>14</v>
      </c>
      <c r="C14" s="49">
        <v>2687.9755877500584</v>
      </c>
      <c r="D14" s="3">
        <v>0</v>
      </c>
      <c r="E14" s="47">
        <v>166.29140450113709</v>
      </c>
      <c r="F14" s="48">
        <f t="shared" si="2"/>
        <v>166.29140450113709</v>
      </c>
      <c r="G14" s="49">
        <v>0</v>
      </c>
      <c r="H14" s="47">
        <f t="shared" si="3"/>
        <v>166.29140450113709</v>
      </c>
      <c r="I14" s="150">
        <v>28.643199510426516</v>
      </c>
      <c r="J14" s="151">
        <v>2.1652526627752224</v>
      </c>
      <c r="K14" s="150">
        <v>24.374558546669647</v>
      </c>
      <c r="L14" s="151">
        <v>0</v>
      </c>
      <c r="M14" s="49">
        <v>82.485815724770376</v>
      </c>
      <c r="N14" s="51">
        <v>0.57350000000000001</v>
      </c>
      <c r="O14" s="52">
        <v>19.590381234632964</v>
      </c>
      <c r="P14" s="52">
        <v>9.7951906173164822</v>
      </c>
      <c r="Q14" s="52">
        <v>2662.0647308855146</v>
      </c>
      <c r="R14" s="49">
        <v>134.4</v>
      </c>
      <c r="S14" s="52">
        <v>2687.9858984770235</v>
      </c>
      <c r="T14" s="52">
        <v>36.087544379587044</v>
      </c>
      <c r="U14" s="52">
        <v>35.056471683027411</v>
      </c>
      <c r="V14" s="52">
        <v>411.39800592729227</v>
      </c>
      <c r="W14" s="53">
        <v>0.15305065631496981</v>
      </c>
      <c r="X14" s="53">
        <v>0.13500000000000001</v>
      </c>
      <c r="Y14" s="61">
        <f t="shared" si="4"/>
        <v>434.02211235701265</v>
      </c>
      <c r="Z14" s="61">
        <f t="shared" si="5"/>
        <v>29.385571851949447</v>
      </c>
      <c r="AA14" s="52">
        <f t="shared" si="6"/>
        <v>1526.6941231628425</v>
      </c>
      <c r="AB14" s="52">
        <v>778.0062139160342</v>
      </c>
    </row>
    <row r="15" spans="1:28">
      <c r="A15" s="46" t="s">
        <v>15</v>
      </c>
      <c r="B15" s="46" t="s">
        <v>16</v>
      </c>
      <c r="C15" s="49">
        <v>636.98640120757375</v>
      </c>
      <c r="D15" s="3">
        <v>3.1963253593348524</v>
      </c>
      <c r="E15" s="47">
        <v>54.976796180559461</v>
      </c>
      <c r="F15" s="48">
        <f t="shared" si="2"/>
        <v>58.173121539894311</v>
      </c>
      <c r="G15" s="49">
        <v>0</v>
      </c>
      <c r="H15" s="47">
        <f t="shared" si="3"/>
        <v>58.173121539894311</v>
      </c>
      <c r="I15" s="150">
        <v>5.7740071007339262</v>
      </c>
      <c r="J15" s="151">
        <v>0.39180762469265928</v>
      </c>
      <c r="K15" s="150">
        <v>0</v>
      </c>
      <c r="L15" s="151">
        <v>0</v>
      </c>
      <c r="M15" s="49">
        <v>0</v>
      </c>
      <c r="N15" s="51">
        <v>0.31240000000000001</v>
      </c>
      <c r="O15" s="52">
        <v>0</v>
      </c>
      <c r="P15" s="52">
        <v>0</v>
      </c>
      <c r="Q15" s="52">
        <v>659.22663927236488</v>
      </c>
      <c r="R15" s="49">
        <v>31.85</v>
      </c>
      <c r="S15" s="52">
        <v>637.67721991426856</v>
      </c>
      <c r="T15" s="52">
        <v>2.8354499155389816</v>
      </c>
      <c r="U15" s="52">
        <v>4.3820589603784263</v>
      </c>
      <c r="V15" s="52">
        <v>88.930020078268072</v>
      </c>
      <c r="W15" s="53">
        <v>0.13945930213756752</v>
      </c>
      <c r="X15" s="53">
        <v>0.13500000000000001</v>
      </c>
      <c r="Y15" s="61">
        <f t="shared" si="4"/>
        <v>93.303933564343666</v>
      </c>
      <c r="Z15" s="61">
        <f t="shared" si="5"/>
        <v>0</v>
      </c>
      <c r="AA15" s="52">
        <f t="shared" si="6"/>
        <v>205.94240210868679</v>
      </c>
      <c r="AB15" s="52">
        <v>188.89251800972417</v>
      </c>
    </row>
    <row r="16" spans="1:28">
      <c r="A16" s="46" t="s">
        <v>17</v>
      </c>
      <c r="B16" s="46" t="s">
        <v>18</v>
      </c>
      <c r="C16" s="49">
        <v>19440.782897089128</v>
      </c>
      <c r="D16" s="3">
        <v>176.49902419707743</v>
      </c>
      <c r="E16" s="47">
        <v>855.39853051980003</v>
      </c>
      <c r="F16" s="48">
        <f t="shared" si="2"/>
        <v>1031.8975547168775</v>
      </c>
      <c r="G16" s="49">
        <v>482.60388635170028</v>
      </c>
      <c r="H16" s="47">
        <f t="shared" si="3"/>
        <v>1514.5014410685778</v>
      </c>
      <c r="I16" s="150">
        <v>396.73615218221431</v>
      </c>
      <c r="J16" s="151">
        <v>17.621032384204071</v>
      </c>
      <c r="K16" s="150">
        <v>35.26268622233934</v>
      </c>
      <c r="L16" s="151">
        <v>0</v>
      </c>
      <c r="M16" s="49">
        <v>356.57587065121675</v>
      </c>
      <c r="N16" s="51">
        <v>0.58450000000000002</v>
      </c>
      <c r="O16" s="52">
        <v>2811.9930116922505</v>
      </c>
      <c r="P16" s="52">
        <v>662.20643936542217</v>
      </c>
      <c r="Q16" s="52">
        <v>19201.965839111988</v>
      </c>
      <c r="R16" s="49">
        <v>972.04</v>
      </c>
      <c r="S16" s="52">
        <v>19157.361634258818</v>
      </c>
      <c r="T16" s="52">
        <v>127.33747802511428</v>
      </c>
      <c r="U16" s="52">
        <v>232.76466124833641</v>
      </c>
      <c r="V16" s="52">
        <v>2204.4334252444883</v>
      </c>
      <c r="W16" s="53">
        <v>0.11506978191100875</v>
      </c>
      <c r="X16" s="53">
        <v>0.11506978191100875</v>
      </c>
      <c r="Y16" s="61">
        <f t="shared" si="4"/>
        <v>2564.5355645179388</v>
      </c>
      <c r="Z16" s="61">
        <f t="shared" si="5"/>
        <v>3474.1994510576728</v>
      </c>
      <c r="AA16" s="52">
        <f t="shared" si="6"/>
        <v>11223.549032960958</v>
      </c>
      <c r="AB16" s="52">
        <v>5778.4922669639609</v>
      </c>
    </row>
    <row r="17" spans="1:28">
      <c r="A17" s="46" t="s">
        <v>19</v>
      </c>
      <c r="B17" s="46" t="s">
        <v>20</v>
      </c>
      <c r="C17" s="49">
        <v>121.25414911541246</v>
      </c>
      <c r="D17" s="3">
        <v>0</v>
      </c>
      <c r="E17" s="47">
        <v>0</v>
      </c>
      <c r="F17" s="48">
        <f t="shared" si="2"/>
        <v>0</v>
      </c>
      <c r="G17" s="49">
        <v>0</v>
      </c>
      <c r="H17" s="47">
        <f t="shared" si="3"/>
        <v>0</v>
      </c>
      <c r="I17" s="150">
        <v>0</v>
      </c>
      <c r="J17" s="151">
        <v>0</v>
      </c>
      <c r="K17" s="150">
        <v>0</v>
      </c>
      <c r="L17" s="151">
        <v>0</v>
      </c>
      <c r="M17" s="49">
        <v>0</v>
      </c>
      <c r="N17" s="51">
        <v>0.73109999999999997</v>
      </c>
      <c r="O17" s="52">
        <v>29.127803677809538</v>
      </c>
      <c r="P17" s="52">
        <v>4.6398271345183337</v>
      </c>
      <c r="Q17" s="52">
        <v>118.98578918298128</v>
      </c>
      <c r="R17" s="49">
        <v>0</v>
      </c>
      <c r="S17" s="52">
        <v>121.25414911541245</v>
      </c>
      <c r="T17" s="52">
        <v>1.0310726965596297</v>
      </c>
      <c r="U17" s="52">
        <v>0.51553634827981487</v>
      </c>
      <c r="V17" s="52">
        <v>18.559308538073335</v>
      </c>
      <c r="W17" s="53">
        <v>0.15306122448979592</v>
      </c>
      <c r="X17" s="53">
        <v>0.13500000000000001</v>
      </c>
      <c r="Y17" s="61">
        <f t="shared" si="4"/>
        <v>17.915919175420129</v>
      </c>
      <c r="Z17" s="61">
        <f t="shared" si="5"/>
        <v>33.767630812327873</v>
      </c>
      <c r="AA17" s="52">
        <f t="shared" si="6"/>
        <v>86.990510471677609</v>
      </c>
      <c r="AB17" s="52">
        <v>50.728776670733787</v>
      </c>
    </row>
    <row r="18" spans="1:28">
      <c r="A18" s="46" t="s">
        <v>21</v>
      </c>
      <c r="B18" s="46" t="s">
        <v>22</v>
      </c>
      <c r="C18" s="49">
        <v>1412.7964302799357</v>
      </c>
      <c r="D18" s="3">
        <v>0</v>
      </c>
      <c r="E18" s="47">
        <v>81.454743028210743</v>
      </c>
      <c r="F18" s="48">
        <f t="shared" si="2"/>
        <v>81.454743028210743</v>
      </c>
      <c r="G18" s="49">
        <v>0</v>
      </c>
      <c r="H18" s="47">
        <f t="shared" si="3"/>
        <v>81.454743028210743</v>
      </c>
      <c r="I18" s="150">
        <v>30.725966357476967</v>
      </c>
      <c r="J18" s="151">
        <v>0.83516888421330016</v>
      </c>
      <c r="K18" s="150">
        <v>2.4745744717431113</v>
      </c>
      <c r="L18" s="151">
        <v>0</v>
      </c>
      <c r="M18" s="49">
        <v>0</v>
      </c>
      <c r="N18" s="51">
        <v>0.70530000000000004</v>
      </c>
      <c r="O18" s="52">
        <v>354.43123944237271</v>
      </c>
      <c r="P18" s="52">
        <v>38.149689772706303</v>
      </c>
      <c r="Q18" s="52">
        <v>1427.5098376598419</v>
      </c>
      <c r="R18" s="49">
        <v>70.64</v>
      </c>
      <c r="S18" s="52">
        <v>1422.1173274568348</v>
      </c>
      <c r="T18" s="52">
        <v>20.105917582912781</v>
      </c>
      <c r="U18" s="52">
        <v>7.9908133983371306</v>
      </c>
      <c r="V18" s="52">
        <v>196.93488504288928</v>
      </c>
      <c r="W18" s="53">
        <v>0.13848005452199005</v>
      </c>
      <c r="X18" s="53">
        <v>0.13500000000000001</v>
      </c>
      <c r="Y18" s="61">
        <f t="shared" si="4"/>
        <v>220.08257018792264</v>
      </c>
      <c r="Z18" s="61">
        <f t="shared" si="5"/>
        <v>392.58092921507904</v>
      </c>
      <c r="AA18" s="52">
        <f t="shared" si="6"/>
        <v>1006.8226885014865</v>
      </c>
      <c r="AB18" s="52">
        <v>434.28781979091605</v>
      </c>
    </row>
    <row r="19" spans="1:28">
      <c r="A19" s="46" t="s">
        <v>23</v>
      </c>
      <c r="B19" s="46" t="s">
        <v>24</v>
      </c>
      <c r="C19" s="49">
        <v>887.60924156032286</v>
      </c>
      <c r="D19" s="3">
        <v>5.3615780221100753</v>
      </c>
      <c r="E19" s="47">
        <v>71.3296091479952</v>
      </c>
      <c r="F19" s="48">
        <f t="shared" si="2"/>
        <v>76.69118717010528</v>
      </c>
      <c r="G19" s="49">
        <v>0</v>
      </c>
      <c r="H19" s="47">
        <f t="shared" si="3"/>
        <v>76.69118717010528</v>
      </c>
      <c r="I19" s="150">
        <v>10.929370583532075</v>
      </c>
      <c r="J19" s="151">
        <v>0.17528235841513706</v>
      </c>
      <c r="K19" s="150">
        <v>0</v>
      </c>
      <c r="L19" s="151">
        <v>0</v>
      </c>
      <c r="M19" s="49">
        <v>6.5370008961880526</v>
      </c>
      <c r="N19" s="51">
        <v>0.72050000000000003</v>
      </c>
      <c r="O19" s="52">
        <v>166.77600866852012</v>
      </c>
      <c r="P19" s="52">
        <v>29.901108200229263</v>
      </c>
      <c r="Q19" s="52">
        <v>892.79553722401783</v>
      </c>
      <c r="R19" s="49">
        <v>44.38</v>
      </c>
      <c r="S19" s="52">
        <v>910.57123051270582</v>
      </c>
      <c r="T19" s="52">
        <v>7.4752770500573158</v>
      </c>
      <c r="U19" s="52">
        <v>8.2485815724770379</v>
      </c>
      <c r="V19" s="52">
        <v>126.30640532855465</v>
      </c>
      <c r="W19" s="53">
        <v>0.13871117502519448</v>
      </c>
      <c r="X19" s="53">
        <v>0.13500000000000001</v>
      </c>
      <c r="Y19" s="61">
        <f t="shared" si="4"/>
        <v>138.65097474174965</v>
      </c>
      <c r="Z19" s="61">
        <f t="shared" si="5"/>
        <v>196.67711686874938</v>
      </c>
      <c r="AA19" s="52">
        <f t="shared" si="6"/>
        <v>643.25918456990485</v>
      </c>
      <c r="AB19" s="52">
        <v>263.1297521620175</v>
      </c>
    </row>
    <row r="20" spans="1:28">
      <c r="A20" s="46" t="s">
        <v>25</v>
      </c>
      <c r="B20" s="46" t="s">
        <v>26</v>
      </c>
      <c r="C20" s="49">
        <v>2698.5131507088977</v>
      </c>
      <c r="D20" s="3">
        <v>25.343766881435698</v>
      </c>
      <c r="E20" s="47">
        <v>194.49124275204295</v>
      </c>
      <c r="F20" s="48">
        <f t="shared" si="2"/>
        <v>219.83500963347865</v>
      </c>
      <c r="G20" s="49">
        <v>0</v>
      </c>
      <c r="H20" s="47">
        <f t="shared" si="3"/>
        <v>219.83500963347865</v>
      </c>
      <c r="I20" s="150">
        <v>81.073246130483682</v>
      </c>
      <c r="J20" s="151">
        <v>7.5680735927476821</v>
      </c>
      <c r="K20" s="150">
        <v>4.124290786238519</v>
      </c>
      <c r="L20" s="151">
        <v>0</v>
      </c>
      <c r="M20" s="49">
        <v>0</v>
      </c>
      <c r="N20" s="51">
        <v>0.68530000000000002</v>
      </c>
      <c r="O20" s="52">
        <v>626.11889498583514</v>
      </c>
      <c r="P20" s="52">
        <v>137.39043681657066</v>
      </c>
      <c r="Q20" s="52">
        <v>2705.008908697223</v>
      </c>
      <c r="R20" s="49">
        <v>134.93</v>
      </c>
      <c r="S20" s="52">
        <v>2701.7300975221633</v>
      </c>
      <c r="T20" s="52">
        <v>15.723858622534353</v>
      </c>
      <c r="U20" s="52">
        <v>15.723858622534353</v>
      </c>
      <c r="V20" s="52">
        <v>351.85355770097362</v>
      </c>
      <c r="W20" s="53">
        <v>0.13023268239254135</v>
      </c>
      <c r="X20" s="53">
        <v>0.13023268239254135</v>
      </c>
      <c r="Y20" s="61">
        <f t="shared" si="4"/>
        <v>383.30127494604238</v>
      </c>
      <c r="Z20" s="61">
        <f t="shared" si="5"/>
        <v>763.50933180240577</v>
      </c>
      <c r="AA20" s="52">
        <f t="shared" si="6"/>
        <v>1853.742605130207</v>
      </c>
      <c r="AB20" s="52">
        <v>750.54874800665118</v>
      </c>
    </row>
    <row r="21" spans="1:28">
      <c r="A21" s="46" t="s">
        <v>27</v>
      </c>
      <c r="B21" s="46" t="s">
        <v>28</v>
      </c>
      <c r="C21" s="49">
        <v>14104.311495140282</v>
      </c>
      <c r="D21" s="3">
        <v>77.00050897907316</v>
      </c>
      <c r="E21" s="47">
        <v>425.24531224208812</v>
      </c>
      <c r="F21" s="48">
        <f t="shared" si="2"/>
        <v>502.24582122116129</v>
      </c>
      <c r="G21" s="49">
        <v>0</v>
      </c>
      <c r="H21" s="47">
        <f t="shared" si="3"/>
        <v>502.24582122116129</v>
      </c>
      <c r="I21" s="150">
        <v>273.25488604223307</v>
      </c>
      <c r="J21" s="151">
        <v>18.683037261660491</v>
      </c>
      <c r="K21" s="150">
        <v>26.993483195931105</v>
      </c>
      <c r="L21" s="151">
        <v>0</v>
      </c>
      <c r="M21" s="49">
        <v>567.04874019993395</v>
      </c>
      <c r="N21" s="51">
        <v>0.38919999999999999</v>
      </c>
      <c r="O21" s="52">
        <v>756.03405475234854</v>
      </c>
      <c r="P21" s="52">
        <v>159.5584997926027</v>
      </c>
      <c r="Q21" s="52">
        <v>13925.100749751253</v>
      </c>
      <c r="R21" s="49">
        <v>705.22</v>
      </c>
      <c r="S21" s="52">
        <v>14213.398986436287</v>
      </c>
      <c r="T21" s="52">
        <v>92.538774516226766</v>
      </c>
      <c r="U21" s="52">
        <v>136.87490046829086</v>
      </c>
      <c r="V21" s="52">
        <v>1554.3420900636418</v>
      </c>
      <c r="W21" s="53">
        <v>0.10935752183886036</v>
      </c>
      <c r="X21" s="53">
        <v>0.10935752183886036</v>
      </c>
      <c r="Y21" s="61">
        <f t="shared" si="4"/>
        <v>1783.7557650481594</v>
      </c>
      <c r="Z21" s="61">
        <f t="shared" si="5"/>
        <v>915.59255454495121</v>
      </c>
      <c r="AA21" s="52">
        <f t="shared" si="6"/>
        <v>5419.6492118031874</v>
      </c>
      <c r="AB21" s="52">
        <v>3972.125077680249</v>
      </c>
    </row>
    <row r="22" spans="1:28">
      <c r="A22" s="46" t="s">
        <v>29</v>
      </c>
      <c r="B22" s="46" t="s">
        <v>30</v>
      </c>
      <c r="C22" s="49">
        <v>641.17255635560582</v>
      </c>
      <c r="D22" s="3">
        <v>4.5573413187935632</v>
      </c>
      <c r="E22" s="47">
        <v>42.067766019632892</v>
      </c>
      <c r="F22" s="48">
        <f t="shared" si="2"/>
        <v>46.625107338426453</v>
      </c>
      <c r="G22" s="49">
        <v>0</v>
      </c>
      <c r="H22" s="47">
        <f t="shared" si="3"/>
        <v>46.625107338426453</v>
      </c>
      <c r="I22" s="150">
        <v>1.495055410011463</v>
      </c>
      <c r="J22" s="151">
        <v>0.48460416738302597</v>
      </c>
      <c r="K22" s="150">
        <v>0</v>
      </c>
      <c r="L22" s="151">
        <v>0</v>
      </c>
      <c r="M22" s="49">
        <v>0</v>
      </c>
      <c r="N22" s="51">
        <v>0.70520000000000005</v>
      </c>
      <c r="O22" s="52">
        <v>238.43556107941438</v>
      </c>
      <c r="P22" s="52">
        <v>44.851662300343897</v>
      </c>
      <c r="Q22" s="52">
        <v>623.97426377699105</v>
      </c>
      <c r="R22" s="49">
        <v>32.06</v>
      </c>
      <c r="S22" s="52">
        <v>641.50249961850477</v>
      </c>
      <c r="T22" s="52">
        <v>0</v>
      </c>
      <c r="U22" s="52">
        <v>8.2485815724770379</v>
      </c>
      <c r="V22" s="52">
        <v>75.783843197132782</v>
      </c>
      <c r="W22" s="53">
        <v>0.11813491489464295</v>
      </c>
      <c r="X22" s="53">
        <v>0.11813491489464295</v>
      </c>
      <c r="Y22" s="61">
        <f t="shared" si="4"/>
        <v>84.032424769609818</v>
      </c>
      <c r="Z22" s="61">
        <f t="shared" si="5"/>
        <v>283.2872233797583</v>
      </c>
      <c r="AA22" s="52">
        <f t="shared" si="6"/>
        <v>440.02665081553414</v>
      </c>
      <c r="AB22" s="52">
        <v>159.19762434880684</v>
      </c>
    </row>
    <row r="23" spans="1:28">
      <c r="A23" s="46" t="s">
        <v>31</v>
      </c>
      <c r="B23" s="46" t="s">
        <v>32</v>
      </c>
      <c r="C23" s="49">
        <v>9.5</v>
      </c>
      <c r="D23" s="3">
        <v>0</v>
      </c>
      <c r="E23" s="47">
        <v>0</v>
      </c>
      <c r="F23" s="48">
        <f t="shared" si="2"/>
        <v>0</v>
      </c>
      <c r="G23" s="49">
        <v>0</v>
      </c>
      <c r="H23" s="47">
        <f t="shared" si="3"/>
        <v>0</v>
      </c>
      <c r="I23" s="150">
        <v>0</v>
      </c>
      <c r="J23" s="151">
        <v>0</v>
      </c>
      <c r="K23" s="150">
        <v>0</v>
      </c>
      <c r="L23" s="151">
        <v>0</v>
      </c>
      <c r="M23" s="49">
        <v>0</v>
      </c>
      <c r="N23" s="51">
        <v>0</v>
      </c>
      <c r="O23" s="52">
        <v>0</v>
      </c>
      <c r="P23" s="52">
        <v>0</v>
      </c>
      <c r="Q23" s="52">
        <v>6.4</v>
      </c>
      <c r="R23" s="49">
        <v>0</v>
      </c>
      <c r="S23" s="52">
        <v>9.5</v>
      </c>
      <c r="T23" s="52">
        <v>0</v>
      </c>
      <c r="U23" s="52">
        <v>0</v>
      </c>
      <c r="V23" s="52">
        <v>0</v>
      </c>
      <c r="W23" s="53">
        <v>0</v>
      </c>
      <c r="X23" s="53">
        <v>0</v>
      </c>
      <c r="Y23" s="61">
        <f t="shared" si="4"/>
        <v>0</v>
      </c>
      <c r="Z23" s="61">
        <f t="shared" si="5"/>
        <v>0</v>
      </c>
      <c r="AA23" s="52">
        <f t="shared" si="6"/>
        <v>0</v>
      </c>
      <c r="AB23" s="52">
        <v>3.5</v>
      </c>
    </row>
    <row r="24" spans="1:28">
      <c r="A24" s="46" t="s">
        <v>33</v>
      </c>
      <c r="B24" s="46" t="s">
        <v>34</v>
      </c>
      <c r="C24" s="49">
        <v>315.05457316076047</v>
      </c>
      <c r="D24" s="3">
        <v>0</v>
      </c>
      <c r="E24" s="47">
        <v>0.45367198648623708</v>
      </c>
      <c r="F24" s="48">
        <f t="shared" si="2"/>
        <v>0.45367198648623708</v>
      </c>
      <c r="G24" s="49">
        <v>0</v>
      </c>
      <c r="H24" s="47">
        <f t="shared" si="3"/>
        <v>0.45367198648623708</v>
      </c>
      <c r="I24" s="150">
        <v>14.919621919217843</v>
      </c>
      <c r="J24" s="151">
        <v>3.0107322739541189</v>
      </c>
      <c r="K24" s="150">
        <v>0</v>
      </c>
      <c r="L24" s="151">
        <v>0</v>
      </c>
      <c r="M24" s="49">
        <v>0</v>
      </c>
      <c r="N24" s="51">
        <v>0.60819999999999996</v>
      </c>
      <c r="O24" s="52">
        <v>44.33612595206408</v>
      </c>
      <c r="P24" s="52">
        <v>10.568495139736205</v>
      </c>
      <c r="Q24" s="52">
        <v>320.29242245928339</v>
      </c>
      <c r="R24" s="49">
        <v>15.75</v>
      </c>
      <c r="S24" s="52">
        <v>325.28281431063198</v>
      </c>
      <c r="T24" s="52">
        <v>1.8043772189793521</v>
      </c>
      <c r="U24" s="52">
        <v>3.8665226120986116</v>
      </c>
      <c r="V24" s="52">
        <v>35.056471683027411</v>
      </c>
      <c r="W24" s="53">
        <v>0.10777228350450108</v>
      </c>
      <c r="X24" s="53">
        <v>0.10777228350450108</v>
      </c>
      <c r="Y24" s="61">
        <f t="shared" si="4"/>
        <v>40.727371514105371</v>
      </c>
      <c r="Z24" s="61">
        <f t="shared" si="5"/>
        <v>54.904621091800287</v>
      </c>
      <c r="AA24" s="52">
        <f t="shared" si="6"/>
        <v>194.80185133973615</v>
      </c>
      <c r="AB24" s="52">
        <v>99.601622487660222</v>
      </c>
    </row>
    <row r="25" spans="1:28">
      <c r="A25" s="46" t="s">
        <v>35</v>
      </c>
      <c r="B25" s="46" t="s">
        <v>36</v>
      </c>
      <c r="C25" s="49">
        <v>1421.911112917523</v>
      </c>
      <c r="D25" s="3">
        <v>3.093218089678889E-2</v>
      </c>
      <c r="E25" s="47">
        <v>112.56220628341478</v>
      </c>
      <c r="F25" s="48">
        <f t="shared" si="2"/>
        <v>112.59313846431156</v>
      </c>
      <c r="G25" s="49">
        <v>0</v>
      </c>
      <c r="H25" s="47">
        <f t="shared" si="3"/>
        <v>112.59313846431156</v>
      </c>
      <c r="I25" s="150">
        <v>28.168906070009086</v>
      </c>
      <c r="J25" s="151">
        <v>3.2685004480940263</v>
      </c>
      <c r="K25" s="150">
        <v>0</v>
      </c>
      <c r="L25" s="151">
        <v>0</v>
      </c>
      <c r="M25" s="49">
        <v>0</v>
      </c>
      <c r="N25" s="51">
        <v>0.61150000000000004</v>
      </c>
      <c r="O25" s="52">
        <v>396.70522000131751</v>
      </c>
      <c r="P25" s="52">
        <v>93.569847212786399</v>
      </c>
      <c r="Q25" s="52">
        <v>1446.6053040001261</v>
      </c>
      <c r="R25" s="49">
        <v>71.099999999999994</v>
      </c>
      <c r="S25" s="52">
        <v>1433.1807374909197</v>
      </c>
      <c r="T25" s="52">
        <v>4.6398271345183337</v>
      </c>
      <c r="U25" s="52">
        <v>12.372872358715558</v>
      </c>
      <c r="V25" s="52">
        <v>133.78168237861195</v>
      </c>
      <c r="W25" s="53">
        <v>9.3345995294930179E-2</v>
      </c>
      <c r="X25" s="53">
        <v>9.3345995294930179E-2</v>
      </c>
      <c r="Y25" s="61">
        <f t="shared" si="4"/>
        <v>150.79438187184584</v>
      </c>
      <c r="Z25" s="61">
        <f t="shared" si="5"/>
        <v>490.2750672141039</v>
      </c>
      <c r="AA25" s="52">
        <f t="shared" si="6"/>
        <v>884.59914339607724</v>
      </c>
      <c r="AB25" s="52">
        <v>389.12683568160423</v>
      </c>
    </row>
    <row r="26" spans="1:28">
      <c r="A26" s="46" t="s">
        <v>37</v>
      </c>
      <c r="B26" s="46" t="s">
        <v>38</v>
      </c>
      <c r="C26" s="49">
        <v>1630.4249443427766</v>
      </c>
      <c r="D26" s="3">
        <v>50.811262486458553</v>
      </c>
      <c r="E26" s="47">
        <v>119.33635389981154</v>
      </c>
      <c r="F26" s="48">
        <f t="shared" si="2"/>
        <v>170.1476163862701</v>
      </c>
      <c r="G26" s="49">
        <v>0</v>
      </c>
      <c r="H26" s="47">
        <f t="shared" si="3"/>
        <v>170.1476163862701</v>
      </c>
      <c r="I26" s="150">
        <v>28.014245165525143</v>
      </c>
      <c r="J26" s="151">
        <v>3.5365793491995303</v>
      </c>
      <c r="K26" s="150">
        <v>0</v>
      </c>
      <c r="L26" s="151">
        <v>0</v>
      </c>
      <c r="M26" s="49">
        <v>0</v>
      </c>
      <c r="N26" s="51">
        <v>0.4365</v>
      </c>
      <c r="O26" s="52">
        <v>213.17428001370342</v>
      </c>
      <c r="P26" s="52">
        <v>84.547961117889642</v>
      </c>
      <c r="Q26" s="52">
        <v>1643.2102457801163</v>
      </c>
      <c r="R26" s="49">
        <v>81.52</v>
      </c>
      <c r="S26" s="52">
        <v>1640.25106714099</v>
      </c>
      <c r="T26" s="52">
        <v>6.959740701777501</v>
      </c>
      <c r="U26" s="52">
        <v>20.105917582912781</v>
      </c>
      <c r="V26" s="52">
        <v>202.09024852568743</v>
      </c>
      <c r="W26" s="53">
        <v>0.12320689958637684</v>
      </c>
      <c r="X26" s="53">
        <v>0.12320689958637684</v>
      </c>
      <c r="Y26" s="61">
        <f t="shared" si="4"/>
        <v>229.1559068103777</v>
      </c>
      <c r="Z26" s="61">
        <f t="shared" si="5"/>
        <v>297.72224113159308</v>
      </c>
      <c r="AA26" s="52">
        <f t="shared" si="6"/>
        <v>717.26127228302073</v>
      </c>
      <c r="AB26" s="52">
        <v>479.66532916650533</v>
      </c>
    </row>
    <row r="27" spans="1:28">
      <c r="A27" s="46" t="s">
        <v>39</v>
      </c>
      <c r="B27" s="46" t="s">
        <v>40</v>
      </c>
      <c r="C27" s="49">
        <v>1345.7870157305256</v>
      </c>
      <c r="D27" s="3">
        <v>44.789797938550315</v>
      </c>
      <c r="E27" s="47">
        <v>102.50924749195839</v>
      </c>
      <c r="F27" s="48">
        <f t="shared" si="2"/>
        <v>147.2990454305087</v>
      </c>
      <c r="G27" s="49">
        <v>0</v>
      </c>
      <c r="H27" s="47">
        <f t="shared" si="3"/>
        <v>147.2990454305087</v>
      </c>
      <c r="I27" s="150">
        <v>45.707452638488384</v>
      </c>
      <c r="J27" s="151">
        <v>3.6293758918898966</v>
      </c>
      <c r="K27" s="150">
        <v>0</v>
      </c>
      <c r="L27" s="151">
        <v>0</v>
      </c>
      <c r="M27" s="49">
        <v>32.829354658458612</v>
      </c>
      <c r="N27" s="51">
        <v>0.40339999999999998</v>
      </c>
      <c r="O27" s="52">
        <v>176.5711992858366</v>
      </c>
      <c r="P27" s="52">
        <v>57.740071007339267</v>
      </c>
      <c r="Q27" s="52">
        <v>1342.0236003880827</v>
      </c>
      <c r="R27" s="49">
        <v>67.290000000000006</v>
      </c>
      <c r="S27" s="52">
        <v>1348.6224656460645</v>
      </c>
      <c r="T27" s="52">
        <v>5.1553634827981485</v>
      </c>
      <c r="U27" s="52">
        <v>12.888408706995373</v>
      </c>
      <c r="V27" s="52">
        <v>131.97730515963261</v>
      </c>
      <c r="W27" s="53">
        <v>9.7860823559993274E-2</v>
      </c>
      <c r="X27" s="53">
        <v>9.7860823559993274E-2</v>
      </c>
      <c r="Y27" s="61">
        <f t="shared" si="4"/>
        <v>150.02107734942612</v>
      </c>
      <c r="Z27" s="61">
        <f t="shared" si="5"/>
        <v>234.31127029317588</v>
      </c>
      <c r="AA27" s="52">
        <f t="shared" si="6"/>
        <v>541.3723203965526</v>
      </c>
      <c r="AB27" s="52">
        <v>356.07064502990249</v>
      </c>
    </row>
    <row r="28" spans="1:28">
      <c r="A28" s="46" t="s">
        <v>41</v>
      </c>
      <c r="B28" s="46" t="s">
        <v>42</v>
      </c>
      <c r="C28" s="49">
        <v>7912.4724948525281</v>
      </c>
      <c r="D28" s="3">
        <v>50.099822325832413</v>
      </c>
      <c r="E28" s="47">
        <v>432.30816021352155</v>
      </c>
      <c r="F28" s="48">
        <f t="shared" si="2"/>
        <v>482.40798253935395</v>
      </c>
      <c r="G28" s="49">
        <v>198.58460135738468</v>
      </c>
      <c r="H28" s="47">
        <f t="shared" si="3"/>
        <v>680.99258389673867</v>
      </c>
      <c r="I28" s="150">
        <v>236.49714440988228</v>
      </c>
      <c r="J28" s="151">
        <v>17.559168022410496</v>
      </c>
      <c r="K28" s="150">
        <v>76.402486815068556</v>
      </c>
      <c r="L28" s="151">
        <v>0</v>
      </c>
      <c r="M28" s="49">
        <v>308.61036880726283</v>
      </c>
      <c r="N28" s="51">
        <v>0.58699999999999997</v>
      </c>
      <c r="O28" s="52">
        <v>1843.3002132744782</v>
      </c>
      <c r="P28" s="52">
        <v>360.87544379587041</v>
      </c>
      <c r="Q28" s="52">
        <v>7899.5325325107069</v>
      </c>
      <c r="R28" s="49">
        <v>395.62</v>
      </c>
      <c r="S28" s="52">
        <v>7839.7096946563179</v>
      </c>
      <c r="T28" s="52">
        <v>50.522562131421857</v>
      </c>
      <c r="U28" s="52">
        <v>90.476629123107514</v>
      </c>
      <c r="V28" s="52">
        <v>905.02405940521498</v>
      </c>
      <c r="W28" s="53">
        <v>0.11544101690679887</v>
      </c>
      <c r="X28" s="53">
        <v>0.11544101690679887</v>
      </c>
      <c r="Y28" s="61">
        <f t="shared" si="4"/>
        <v>1046.0232506597445</v>
      </c>
      <c r="Z28" s="61">
        <f t="shared" si="5"/>
        <v>2204.1756570703487</v>
      </c>
      <c r="AA28" s="52">
        <f t="shared" si="6"/>
        <v>4637.025596583785</v>
      </c>
      <c r="AB28" s="52">
        <v>2160.8293609069815</v>
      </c>
    </row>
    <row r="29" spans="1:28">
      <c r="A29" s="46" t="s">
        <v>43</v>
      </c>
      <c r="B29" s="46" t="s">
        <v>44</v>
      </c>
      <c r="C29" s="49">
        <v>3780.5002170246416</v>
      </c>
      <c r="D29" s="3">
        <v>53.574537313238359</v>
      </c>
      <c r="E29" s="47">
        <v>206.97753310738008</v>
      </c>
      <c r="F29" s="48">
        <f t="shared" si="2"/>
        <v>260.55207042061846</v>
      </c>
      <c r="G29" s="49">
        <v>0</v>
      </c>
      <c r="H29" s="47">
        <f t="shared" si="3"/>
        <v>260.55207042061846</v>
      </c>
      <c r="I29" s="150">
        <v>139.50413584451792</v>
      </c>
      <c r="J29" s="151">
        <v>9.5374224431765757</v>
      </c>
      <c r="K29" s="150">
        <v>0</v>
      </c>
      <c r="L29" s="151">
        <v>0</v>
      </c>
      <c r="M29" s="49">
        <v>12.579086898027482</v>
      </c>
      <c r="N29" s="51">
        <v>0.52</v>
      </c>
      <c r="O29" s="52">
        <v>53.615780221100749</v>
      </c>
      <c r="P29" s="52">
        <v>16.239394970814168</v>
      </c>
      <c r="Q29" s="52">
        <v>3846.1898585224558</v>
      </c>
      <c r="R29" s="49">
        <v>189.03</v>
      </c>
      <c r="S29" s="52">
        <v>3780.4899062976765</v>
      </c>
      <c r="T29" s="52">
        <v>16.239394970814168</v>
      </c>
      <c r="U29" s="52">
        <v>50.007025783142041</v>
      </c>
      <c r="V29" s="52">
        <v>554.20157440080095</v>
      </c>
      <c r="W29" s="53">
        <v>0.14659517367777969</v>
      </c>
      <c r="X29" s="53">
        <v>0.13500000000000001</v>
      </c>
      <c r="Y29" s="61">
        <f t="shared" si="4"/>
        <v>576.61255810414264</v>
      </c>
      <c r="Z29" s="61">
        <f t="shared" si="5"/>
        <v>69.855175191914924</v>
      </c>
      <c r="AA29" s="52">
        <f t="shared" si="6"/>
        <v>2000.0187264316771</v>
      </c>
      <c r="AB29" s="52">
        <v>1137.6134382951361</v>
      </c>
    </row>
    <row r="30" spans="1:28">
      <c r="A30" s="46" t="s">
        <v>45</v>
      </c>
      <c r="B30" s="46" t="s">
        <v>46</v>
      </c>
      <c r="C30" s="49">
        <v>379.93997795525797</v>
      </c>
      <c r="D30" s="3">
        <v>0</v>
      </c>
      <c r="E30" s="47">
        <v>0</v>
      </c>
      <c r="F30" s="48">
        <f t="shared" si="2"/>
        <v>0</v>
      </c>
      <c r="G30" s="49">
        <v>0</v>
      </c>
      <c r="H30" s="47">
        <f t="shared" si="3"/>
        <v>0</v>
      </c>
      <c r="I30" s="150">
        <v>4.3511267794816373</v>
      </c>
      <c r="J30" s="151">
        <v>0.88672251904128152</v>
      </c>
      <c r="K30" s="150">
        <v>0</v>
      </c>
      <c r="L30" s="151">
        <v>0</v>
      </c>
      <c r="M30" s="49">
        <v>128.6160081688482</v>
      </c>
      <c r="N30" s="51">
        <v>0.50149999999999995</v>
      </c>
      <c r="O30" s="52">
        <v>0</v>
      </c>
      <c r="P30" s="52">
        <v>0</v>
      </c>
      <c r="Q30" s="52">
        <v>362.09210957781079</v>
      </c>
      <c r="R30" s="49">
        <v>19</v>
      </c>
      <c r="S30" s="52">
        <v>379.93997795525797</v>
      </c>
      <c r="T30" s="52">
        <v>0</v>
      </c>
      <c r="U30" s="52">
        <v>1.0310726965596297</v>
      </c>
      <c r="V30" s="52">
        <v>38.665226120986112</v>
      </c>
      <c r="W30" s="53">
        <v>0.10176666938044451</v>
      </c>
      <c r="X30" s="53">
        <v>0.10176666938044451</v>
      </c>
      <c r="Y30" s="61">
        <f t="shared" si="4"/>
        <v>39.696298817545745</v>
      </c>
      <c r="Z30" s="61">
        <f t="shared" si="5"/>
        <v>0</v>
      </c>
      <c r="AA30" s="52">
        <f t="shared" si="6"/>
        <v>181.58919295327209</v>
      </c>
      <c r="AB30" s="52">
        <v>69.14373503128877</v>
      </c>
    </row>
    <row r="31" spans="1:28">
      <c r="A31" s="46" t="s">
        <v>47</v>
      </c>
      <c r="B31" s="46" t="s">
        <v>48</v>
      </c>
      <c r="C31" s="49">
        <v>2812.4673051326677</v>
      </c>
      <c r="D31" s="3">
        <v>13.67202395638069</v>
      </c>
      <c r="E31" s="47">
        <v>240.51832792646485</v>
      </c>
      <c r="F31" s="48">
        <f t="shared" si="2"/>
        <v>254.19035188284553</v>
      </c>
      <c r="G31" s="49">
        <v>0</v>
      </c>
      <c r="H31" s="47">
        <f t="shared" si="3"/>
        <v>254.19035188284553</v>
      </c>
      <c r="I31" s="150">
        <v>63.029473940690167</v>
      </c>
      <c r="J31" s="151">
        <v>3.9386977008577855</v>
      </c>
      <c r="K31" s="150">
        <v>0</v>
      </c>
      <c r="L31" s="151">
        <v>0</v>
      </c>
      <c r="M31" s="49">
        <v>99.849079934834535</v>
      </c>
      <c r="N31" s="51">
        <v>0.43640000000000001</v>
      </c>
      <c r="O31" s="52">
        <v>51.038098479701674</v>
      </c>
      <c r="P31" s="52">
        <v>24.745744717431116</v>
      </c>
      <c r="Q31" s="52">
        <v>2873.888305666725</v>
      </c>
      <c r="R31" s="49">
        <v>140.62</v>
      </c>
      <c r="S31" s="52">
        <v>2812.4673051326677</v>
      </c>
      <c r="T31" s="52">
        <v>11.08403148801602</v>
      </c>
      <c r="U31" s="52">
        <v>27.065658284690279</v>
      </c>
      <c r="V31" s="52">
        <v>404.95380157379458</v>
      </c>
      <c r="W31" s="53">
        <v>0.14398524769861898</v>
      </c>
      <c r="X31" s="53">
        <v>0.13500000000000001</v>
      </c>
      <c r="Y31" s="61">
        <f t="shared" si="4"/>
        <v>417.83277596561641</v>
      </c>
      <c r="Z31" s="61">
        <f t="shared" si="5"/>
        <v>75.783843197132796</v>
      </c>
      <c r="AA31" s="52">
        <f t="shared" si="6"/>
        <v>1254.1648565929588</v>
      </c>
      <c r="AB31" s="52">
        <v>789.52329593660534</v>
      </c>
    </row>
    <row r="32" spans="1:28">
      <c r="A32" s="46" t="s">
        <v>49</v>
      </c>
      <c r="B32" s="46" t="s">
        <v>50</v>
      </c>
      <c r="C32" s="49">
        <v>526.70286558355565</v>
      </c>
      <c r="D32" s="3">
        <v>0</v>
      </c>
      <c r="E32" s="47">
        <v>9.7848798903508865</v>
      </c>
      <c r="F32" s="48">
        <f t="shared" si="2"/>
        <v>9.7848798903508865</v>
      </c>
      <c r="G32" s="49">
        <v>0</v>
      </c>
      <c r="H32" s="47">
        <f t="shared" si="3"/>
        <v>9.7848798903508865</v>
      </c>
      <c r="I32" s="150">
        <v>8.38262102302979</v>
      </c>
      <c r="J32" s="151">
        <v>0.94858688083485942</v>
      </c>
      <c r="K32" s="150">
        <v>0</v>
      </c>
      <c r="L32" s="151">
        <v>0</v>
      </c>
      <c r="M32" s="49">
        <v>5.7843178276995229</v>
      </c>
      <c r="N32" s="51">
        <v>0.72089999999999999</v>
      </c>
      <c r="O32" s="52">
        <v>0</v>
      </c>
      <c r="P32" s="52">
        <v>0</v>
      </c>
      <c r="Q32" s="52">
        <v>511.60796130592269</v>
      </c>
      <c r="R32" s="49">
        <v>0</v>
      </c>
      <c r="S32" s="52">
        <v>526.70286558355565</v>
      </c>
      <c r="T32" s="52">
        <v>4.3820589603784263</v>
      </c>
      <c r="U32" s="52">
        <v>11.341799662155926</v>
      </c>
      <c r="V32" s="52">
        <v>70.112943366054822</v>
      </c>
      <c r="W32" s="53">
        <v>0.13311669244171251</v>
      </c>
      <c r="X32" s="53">
        <v>0.13311669244171251</v>
      </c>
      <c r="Y32" s="61">
        <f t="shared" si="4"/>
        <v>85.836801988589173</v>
      </c>
      <c r="Z32" s="61">
        <f t="shared" si="5"/>
        <v>0</v>
      </c>
      <c r="AA32" s="52">
        <f t="shared" si="6"/>
        <v>368.81817930543968</v>
      </c>
      <c r="AB32" s="52">
        <v>190.44943778152921</v>
      </c>
    </row>
    <row r="33" spans="1:28">
      <c r="A33" s="46" t="s">
        <v>51</v>
      </c>
      <c r="B33" s="46" t="s">
        <v>52</v>
      </c>
      <c r="C33" s="49">
        <v>3346.284572322485</v>
      </c>
      <c r="D33" s="3">
        <v>0</v>
      </c>
      <c r="E33" s="47">
        <v>37.8609894176696</v>
      </c>
      <c r="F33" s="48">
        <f t="shared" si="2"/>
        <v>37.8609894176696</v>
      </c>
      <c r="G33" s="49">
        <v>0</v>
      </c>
      <c r="H33" s="47">
        <f t="shared" si="3"/>
        <v>37.8609894176696</v>
      </c>
      <c r="I33" s="150">
        <v>113.31488935190332</v>
      </c>
      <c r="J33" s="151">
        <v>10.382902054355473</v>
      </c>
      <c r="K33" s="150">
        <v>9.0734397297247433</v>
      </c>
      <c r="L33" s="151">
        <v>0</v>
      </c>
      <c r="M33" s="49">
        <v>2236.6750684659082</v>
      </c>
      <c r="N33" s="51">
        <v>0.53159999999999996</v>
      </c>
      <c r="O33" s="52">
        <v>208.79222105332502</v>
      </c>
      <c r="P33" s="52">
        <v>25.519049239850837</v>
      </c>
      <c r="Q33" s="52">
        <v>3424.7595152576382</v>
      </c>
      <c r="R33" s="49">
        <v>167.31</v>
      </c>
      <c r="S33" s="52">
        <v>3351.4090036243861</v>
      </c>
      <c r="T33" s="52">
        <v>8.7641179207568527</v>
      </c>
      <c r="U33" s="52">
        <v>13.919481403555002</v>
      </c>
      <c r="V33" s="52">
        <v>550.07728361456248</v>
      </c>
      <c r="W33" s="53">
        <v>0.16413314012693783</v>
      </c>
      <c r="X33" s="53">
        <v>0.13500000000000001</v>
      </c>
      <c r="Y33" s="61">
        <f t="shared" si="4"/>
        <v>475.12381481360399</v>
      </c>
      <c r="Z33" s="61">
        <f t="shared" si="5"/>
        <v>234.31127029317585</v>
      </c>
      <c r="AA33" s="52">
        <f t="shared" si="6"/>
        <v>1820.6021583109602</v>
      </c>
      <c r="AB33" s="52">
        <v>302.960090430116</v>
      </c>
    </row>
    <row r="34" spans="1:28">
      <c r="A34" s="46" t="s">
        <v>53</v>
      </c>
      <c r="B34" s="46" t="s">
        <v>54</v>
      </c>
      <c r="C34" s="49">
        <v>119.44977189643312</v>
      </c>
      <c r="D34" s="3">
        <v>4.5882734996903523</v>
      </c>
      <c r="E34" s="47">
        <v>5.8358714625275043</v>
      </c>
      <c r="F34" s="48">
        <f t="shared" si="2"/>
        <v>10.424144962217856</v>
      </c>
      <c r="G34" s="49">
        <v>0</v>
      </c>
      <c r="H34" s="47">
        <f t="shared" si="3"/>
        <v>10.424144962217856</v>
      </c>
      <c r="I34" s="150">
        <v>0.25776817413990744</v>
      </c>
      <c r="J34" s="151">
        <v>0</v>
      </c>
      <c r="K34" s="150">
        <v>0</v>
      </c>
      <c r="L34" s="151">
        <v>0</v>
      </c>
      <c r="M34" s="49">
        <v>0</v>
      </c>
      <c r="N34" s="51">
        <v>0.71</v>
      </c>
      <c r="O34" s="52">
        <v>0</v>
      </c>
      <c r="P34" s="52">
        <v>0</v>
      </c>
      <c r="Q34" s="52">
        <v>99.941876477524914</v>
      </c>
      <c r="R34" s="49">
        <v>0</v>
      </c>
      <c r="S34" s="52">
        <v>119.44977189643311</v>
      </c>
      <c r="T34" s="52">
        <v>0</v>
      </c>
      <c r="U34" s="52">
        <v>0</v>
      </c>
      <c r="V34" s="52">
        <v>35.572008031307227</v>
      </c>
      <c r="W34" s="53">
        <v>0.29779887785930081</v>
      </c>
      <c r="X34" s="53">
        <v>0.13500000000000001</v>
      </c>
      <c r="Y34" s="61">
        <f t="shared" si="4"/>
        <v>16.12571920601847</v>
      </c>
      <c r="Z34" s="61">
        <f t="shared" si="5"/>
        <v>0</v>
      </c>
      <c r="AA34" s="52">
        <f t="shared" si="6"/>
        <v>70.95873229904268</v>
      </c>
      <c r="AB34" s="52">
        <v>34.644042604403559</v>
      </c>
    </row>
    <row r="35" spans="1:28">
      <c r="A35" s="46" t="s">
        <v>55</v>
      </c>
      <c r="B35" s="46" t="s">
        <v>56</v>
      </c>
      <c r="C35" s="49">
        <v>23605.945405019273</v>
      </c>
      <c r="D35" s="3">
        <v>239.27072996362767</v>
      </c>
      <c r="E35" s="47">
        <v>1303.4717922637183</v>
      </c>
      <c r="F35" s="48">
        <f t="shared" si="2"/>
        <v>1542.7425222273459</v>
      </c>
      <c r="G35" s="49">
        <v>0</v>
      </c>
      <c r="H35" s="47">
        <f t="shared" si="3"/>
        <v>1542.7425222273459</v>
      </c>
      <c r="I35" s="150">
        <v>469.00403748407876</v>
      </c>
      <c r="J35" s="151">
        <v>8.9600217331031811</v>
      </c>
      <c r="K35" s="150">
        <v>289.31899865463214</v>
      </c>
      <c r="L35" s="151">
        <v>0</v>
      </c>
      <c r="M35" s="49">
        <v>493.07958494874612</v>
      </c>
      <c r="N35" s="51">
        <v>0.47489999999999999</v>
      </c>
      <c r="O35" s="52">
        <v>3192.4588367227534</v>
      </c>
      <c r="P35" s="52">
        <v>679.21913885865604</v>
      </c>
      <c r="Q35" s="52">
        <v>23539.905198804627</v>
      </c>
      <c r="R35" s="49">
        <v>1180.3</v>
      </c>
      <c r="S35" s="52">
        <v>23711.877813863804</v>
      </c>
      <c r="T35" s="52">
        <v>170.38476310647883</v>
      </c>
      <c r="U35" s="52">
        <v>214.72088905854289</v>
      </c>
      <c r="V35" s="52">
        <v>2881.0748823617455</v>
      </c>
      <c r="W35" s="53">
        <v>0.12150344671046025</v>
      </c>
      <c r="X35" s="53">
        <v>0.12150344671046025</v>
      </c>
      <c r="Y35" s="61">
        <f t="shared" si="4"/>
        <v>3266.1805345267671</v>
      </c>
      <c r="Z35" s="61">
        <f t="shared" si="5"/>
        <v>3871.6779755814096</v>
      </c>
      <c r="AA35" s="52">
        <f t="shared" si="6"/>
        <v>11179.100978912316</v>
      </c>
      <c r="AB35" s="52">
        <v>7032.4519483388867</v>
      </c>
    </row>
    <row r="36" spans="1:28">
      <c r="A36" s="46" t="s">
        <v>57</v>
      </c>
      <c r="B36" s="46" t="s">
        <v>58</v>
      </c>
      <c r="C36" s="49">
        <v>2070.2186923333215</v>
      </c>
      <c r="D36" s="3">
        <v>14.053520854107754</v>
      </c>
      <c r="E36" s="47">
        <v>37.056752714353088</v>
      </c>
      <c r="F36" s="48">
        <f t="shared" si="2"/>
        <v>51.11027356846084</v>
      </c>
      <c r="G36" s="49">
        <v>0</v>
      </c>
      <c r="H36" s="47">
        <f t="shared" si="3"/>
        <v>51.11027356846084</v>
      </c>
      <c r="I36" s="150">
        <v>94.652473544174001</v>
      </c>
      <c r="J36" s="151">
        <v>0.56708998310779646</v>
      </c>
      <c r="K36" s="150">
        <v>2.6807890110550376</v>
      </c>
      <c r="L36" s="151">
        <v>0</v>
      </c>
      <c r="M36" s="49">
        <v>0</v>
      </c>
      <c r="N36" s="51">
        <v>0.18160000000000001</v>
      </c>
      <c r="O36" s="52">
        <v>64.699811709116773</v>
      </c>
      <c r="P36" s="52">
        <v>17.528235841513705</v>
      </c>
      <c r="Q36" s="52">
        <v>2012.0352600664617</v>
      </c>
      <c r="R36" s="49">
        <v>103.51</v>
      </c>
      <c r="S36" s="52">
        <v>2088.5820970590485</v>
      </c>
      <c r="T36" s="52">
        <v>4.3820589603784263</v>
      </c>
      <c r="U36" s="52">
        <v>8.2485815724770379</v>
      </c>
      <c r="V36" s="52">
        <v>180.6954900720751</v>
      </c>
      <c r="W36" s="53">
        <v>8.6515866590312185E-2</v>
      </c>
      <c r="X36" s="53">
        <v>8.6515866590312185E-2</v>
      </c>
      <c r="Y36" s="61">
        <f t="shared" si="4"/>
        <v>193.32613060493057</v>
      </c>
      <c r="Z36" s="61">
        <f t="shared" si="5"/>
        <v>82.228047550630478</v>
      </c>
      <c r="AA36" s="52">
        <f t="shared" si="6"/>
        <v>365.38560322806944</v>
      </c>
      <c r="AB36" s="52">
        <v>566.96625438420915</v>
      </c>
    </row>
    <row r="37" spans="1:28">
      <c r="A37" s="46" t="s">
        <v>59</v>
      </c>
      <c r="B37" s="46" t="s">
        <v>60</v>
      </c>
      <c r="C37" s="49">
        <v>1725.6445078700588</v>
      </c>
      <c r="D37" s="3">
        <v>0</v>
      </c>
      <c r="E37" s="47">
        <v>40.871721691623726</v>
      </c>
      <c r="F37" s="48">
        <f t="shared" si="2"/>
        <v>40.871721691623726</v>
      </c>
      <c r="G37" s="49">
        <v>0</v>
      </c>
      <c r="H37" s="47">
        <f t="shared" si="3"/>
        <v>40.871721691623726</v>
      </c>
      <c r="I37" s="150">
        <v>51.502081193153508</v>
      </c>
      <c r="J37" s="151">
        <v>1.6084734066330224</v>
      </c>
      <c r="K37" s="150">
        <v>4.9491489434862226</v>
      </c>
      <c r="L37" s="151">
        <v>0</v>
      </c>
      <c r="M37" s="49">
        <v>37.46918179297694</v>
      </c>
      <c r="N37" s="51">
        <v>0.2271</v>
      </c>
      <c r="O37" s="52">
        <v>38.407457946846208</v>
      </c>
      <c r="P37" s="52">
        <v>5.1553634827981485</v>
      </c>
      <c r="Q37" s="52">
        <v>1707.3120353252284</v>
      </c>
      <c r="R37" s="49">
        <v>86.28</v>
      </c>
      <c r="S37" s="52">
        <v>1761.5258377103339</v>
      </c>
      <c r="T37" s="52">
        <v>3.0932180896788894</v>
      </c>
      <c r="U37" s="52">
        <v>7.4752770500573158</v>
      </c>
      <c r="V37" s="52">
        <v>213.68981636198328</v>
      </c>
      <c r="W37" s="53">
        <v>0.12130949872398211</v>
      </c>
      <c r="X37" s="53">
        <v>0.12130949872398211</v>
      </c>
      <c r="Y37" s="61">
        <f t="shared" si="4"/>
        <v>224.25831150171948</v>
      </c>
      <c r="Z37" s="61">
        <f t="shared" si="5"/>
        <v>43.562821429644359</v>
      </c>
      <c r="AA37" s="52">
        <f t="shared" si="6"/>
        <v>387.73056322235936</v>
      </c>
      <c r="AB37" s="52">
        <v>497.26574009677819</v>
      </c>
    </row>
    <row r="38" spans="1:28">
      <c r="A38" s="46" t="s">
        <v>61</v>
      </c>
      <c r="B38" s="46" t="s">
        <v>62</v>
      </c>
      <c r="C38" s="49">
        <v>163.42502240470131</v>
      </c>
      <c r="D38" s="3">
        <v>0</v>
      </c>
      <c r="E38" s="47">
        <v>0</v>
      </c>
      <c r="F38" s="48">
        <f t="shared" si="2"/>
        <v>0</v>
      </c>
      <c r="G38" s="49">
        <v>0</v>
      </c>
      <c r="H38" s="47">
        <f t="shared" si="3"/>
        <v>0</v>
      </c>
      <c r="I38" s="150">
        <v>0</v>
      </c>
      <c r="J38" s="151">
        <v>0</v>
      </c>
      <c r="K38" s="150">
        <v>0</v>
      </c>
      <c r="L38" s="151">
        <v>0</v>
      </c>
      <c r="M38" s="49">
        <v>0</v>
      </c>
      <c r="N38" s="51">
        <v>0.50919999999999999</v>
      </c>
      <c r="O38" s="52">
        <v>0</v>
      </c>
      <c r="P38" s="52">
        <v>2.0621453931192595</v>
      </c>
      <c r="Q38" s="52">
        <v>165.89959687644443</v>
      </c>
      <c r="R38" s="49">
        <v>8.17</v>
      </c>
      <c r="S38" s="52">
        <v>163.42502240470131</v>
      </c>
      <c r="T38" s="52">
        <v>0</v>
      </c>
      <c r="U38" s="52">
        <v>0</v>
      </c>
      <c r="V38" s="52">
        <v>19.848149408772873</v>
      </c>
      <c r="W38" s="53">
        <v>0.12145110410094638</v>
      </c>
      <c r="X38" s="53">
        <v>0.12145110410094638</v>
      </c>
      <c r="Y38" s="61">
        <f t="shared" si="4"/>
        <v>19.848149408772873</v>
      </c>
      <c r="Z38" s="61">
        <f t="shared" si="5"/>
        <v>2.0621453931192595</v>
      </c>
      <c r="AA38" s="52">
        <f t="shared" si="6"/>
        <v>84.476074729485504</v>
      </c>
      <c r="AB38" s="52">
        <v>71.865766950206194</v>
      </c>
    </row>
    <row r="39" spans="1:28">
      <c r="A39" s="46" t="s">
        <v>63</v>
      </c>
      <c r="B39" s="46" t="s">
        <v>64</v>
      </c>
      <c r="C39" s="49">
        <v>3266.9641497761522</v>
      </c>
      <c r="D39" s="3">
        <v>49.738946882036544</v>
      </c>
      <c r="E39" s="47">
        <v>204.87414480639842</v>
      </c>
      <c r="F39" s="48">
        <f t="shared" si="2"/>
        <v>254.61309168843496</v>
      </c>
      <c r="G39" s="49">
        <v>0</v>
      </c>
      <c r="H39" s="47">
        <f t="shared" si="3"/>
        <v>254.61309168843496</v>
      </c>
      <c r="I39" s="150">
        <v>101.66376788077949</v>
      </c>
      <c r="J39" s="151">
        <v>2.7323426458830187</v>
      </c>
      <c r="K39" s="150">
        <v>23.302242942247634</v>
      </c>
      <c r="L39" s="151">
        <v>0</v>
      </c>
      <c r="M39" s="49">
        <v>7.0112943366054816</v>
      </c>
      <c r="N39" s="51">
        <v>0.34239999999999998</v>
      </c>
      <c r="O39" s="52">
        <v>87.641179207568527</v>
      </c>
      <c r="P39" s="52">
        <v>23.714672020871483</v>
      </c>
      <c r="Q39" s="52">
        <v>3190.602905868946</v>
      </c>
      <c r="R39" s="49">
        <v>163.35</v>
      </c>
      <c r="S39" s="52">
        <v>3308.9184977991636</v>
      </c>
      <c r="T39" s="52">
        <v>19.848149408772873</v>
      </c>
      <c r="U39" s="52">
        <v>37.11861707614667</v>
      </c>
      <c r="V39" s="52">
        <v>471.20022232775079</v>
      </c>
      <c r="W39" s="53">
        <v>0.14240309111305</v>
      </c>
      <c r="X39" s="53">
        <v>0.13500000000000001</v>
      </c>
      <c r="Y39" s="61">
        <f t="shared" si="4"/>
        <v>503.6707636878067</v>
      </c>
      <c r="Z39" s="61">
        <f t="shared" si="5"/>
        <v>111.35585122844</v>
      </c>
      <c r="AA39" s="52">
        <f t="shared" si="6"/>
        <v>1092.4624349695271</v>
      </c>
      <c r="AB39" s="52">
        <v>888.66093571081365</v>
      </c>
    </row>
    <row r="40" spans="1:28">
      <c r="A40" s="46" t="s">
        <v>65</v>
      </c>
      <c r="B40" s="46" t="s">
        <v>66</v>
      </c>
      <c r="C40" s="49">
        <v>25924.539199226838</v>
      </c>
      <c r="D40" s="3">
        <v>154.93929411201557</v>
      </c>
      <c r="E40" s="47">
        <v>1983.165224562792</v>
      </c>
      <c r="F40" s="48">
        <f t="shared" si="2"/>
        <v>2138.1045186748074</v>
      </c>
      <c r="G40" s="49">
        <v>620.6129667862067</v>
      </c>
      <c r="H40" s="47">
        <f t="shared" si="3"/>
        <v>2758.7174854610139</v>
      </c>
      <c r="I40" s="150">
        <v>495.86348122945714</v>
      </c>
      <c r="J40" s="151">
        <v>6.2689219950825485</v>
      </c>
      <c r="K40" s="150">
        <v>113.6242111608712</v>
      </c>
      <c r="L40" s="151">
        <v>0</v>
      </c>
      <c r="M40" s="49">
        <v>279.19386477441651</v>
      </c>
      <c r="N40" s="51">
        <v>0.4945</v>
      </c>
      <c r="O40" s="52">
        <v>3577.3067207136355</v>
      </c>
      <c r="P40" s="52">
        <v>905.02405940521498</v>
      </c>
      <c r="Q40" s="52">
        <v>26316.243716649842</v>
      </c>
      <c r="R40" s="49">
        <v>1296.23</v>
      </c>
      <c r="S40" s="52">
        <v>25484.044321802638</v>
      </c>
      <c r="T40" s="52">
        <v>136.87490046829086</v>
      </c>
      <c r="U40" s="52">
        <v>210.08106192402457</v>
      </c>
      <c r="V40" s="52">
        <v>3393.7757807260214</v>
      </c>
      <c r="W40" s="53">
        <v>0.13317257409658906</v>
      </c>
      <c r="X40" s="53">
        <v>0.13317257409658906</v>
      </c>
      <c r="Y40" s="61">
        <f t="shared" si="4"/>
        <v>3740.7317431183369</v>
      </c>
      <c r="Z40" s="61">
        <f t="shared" si="5"/>
        <v>4482.3307801188503</v>
      </c>
      <c r="AA40" s="52">
        <f t="shared" si="6"/>
        <v>13013.382517883347</v>
      </c>
      <c r="AB40" s="52">
        <v>7205.9917938968374</v>
      </c>
    </row>
    <row r="41" spans="1:28">
      <c r="A41" s="46" t="s">
        <v>67</v>
      </c>
      <c r="B41" s="46" t="s">
        <v>68</v>
      </c>
      <c r="C41" s="49">
        <v>7645.3112484469648</v>
      </c>
      <c r="D41" s="3">
        <v>31.427095791137514</v>
      </c>
      <c r="E41" s="47">
        <v>402.61326655260422</v>
      </c>
      <c r="F41" s="48">
        <f t="shared" si="2"/>
        <v>434.04036234374172</v>
      </c>
      <c r="G41" s="49">
        <v>0</v>
      </c>
      <c r="H41" s="47">
        <f t="shared" si="3"/>
        <v>434.04036234374172</v>
      </c>
      <c r="I41" s="150">
        <v>203.71934338625167</v>
      </c>
      <c r="J41" s="151">
        <v>2.113699027947241</v>
      </c>
      <c r="K41" s="150">
        <v>0.82485815724770384</v>
      </c>
      <c r="L41" s="151">
        <v>0</v>
      </c>
      <c r="M41" s="49">
        <v>10.723156044220151</v>
      </c>
      <c r="N41" s="51">
        <v>0.1384</v>
      </c>
      <c r="O41" s="52">
        <v>221.68062976032039</v>
      </c>
      <c r="P41" s="52">
        <v>114.4490693181189</v>
      </c>
      <c r="Q41" s="52">
        <v>7475.1739427876591</v>
      </c>
      <c r="R41" s="49">
        <v>382.27</v>
      </c>
      <c r="S41" s="52">
        <v>7691.9466665123555</v>
      </c>
      <c r="T41" s="52">
        <v>28.096730981249909</v>
      </c>
      <c r="U41" s="52">
        <v>65.473116231536494</v>
      </c>
      <c r="V41" s="52">
        <v>764.54040449896547</v>
      </c>
      <c r="W41" s="53">
        <v>9.9394917521655107E-2</v>
      </c>
      <c r="X41" s="53">
        <v>9.9394917521655107E-2</v>
      </c>
      <c r="Y41" s="61">
        <f t="shared" si="4"/>
        <v>858.11025171175186</v>
      </c>
      <c r="Z41" s="61">
        <f t="shared" si="5"/>
        <v>336.12969907843927</v>
      </c>
      <c r="AA41" s="52">
        <f t="shared" si="6"/>
        <v>1034.564073681812</v>
      </c>
      <c r="AB41" s="52">
        <v>2031.6978163898536</v>
      </c>
    </row>
    <row r="42" spans="1:28">
      <c r="A42" s="46" t="s">
        <v>69</v>
      </c>
      <c r="B42" s="46" t="s">
        <v>70</v>
      </c>
      <c r="C42" s="49">
        <v>13343.122076905134</v>
      </c>
      <c r="D42" s="3">
        <v>57.575099375889728</v>
      </c>
      <c r="E42" s="47">
        <v>914.66458911804762</v>
      </c>
      <c r="F42" s="48">
        <f t="shared" si="2"/>
        <v>972.23968849393736</v>
      </c>
      <c r="G42" s="49">
        <v>0</v>
      </c>
      <c r="H42" s="47">
        <f t="shared" si="3"/>
        <v>972.23968849393736</v>
      </c>
      <c r="I42" s="150">
        <v>456.88893329950315</v>
      </c>
      <c r="J42" s="151">
        <v>8.6094570162729074</v>
      </c>
      <c r="K42" s="150">
        <v>28.870035503669634</v>
      </c>
      <c r="L42" s="151">
        <v>0</v>
      </c>
      <c r="M42" s="49">
        <v>1774.8060540420217</v>
      </c>
      <c r="N42" s="51">
        <v>0.3196</v>
      </c>
      <c r="O42" s="52">
        <v>875.12295120498572</v>
      </c>
      <c r="P42" s="52">
        <v>296.43340026089356</v>
      </c>
      <c r="Q42" s="52">
        <v>13344.617132315145</v>
      </c>
      <c r="R42" s="49">
        <v>667.16</v>
      </c>
      <c r="S42" s="52">
        <v>13464.86083018793</v>
      </c>
      <c r="T42" s="52">
        <v>64.184275360836949</v>
      </c>
      <c r="U42" s="52">
        <v>116.76898288537807</v>
      </c>
      <c r="V42" s="52">
        <v>1850.2599539762555</v>
      </c>
      <c r="W42" s="53">
        <v>0.13741396790585553</v>
      </c>
      <c r="X42" s="53">
        <v>0.13500000000000001</v>
      </c>
      <c r="Y42" s="61">
        <f t="shared" si="4"/>
        <v>1998.7094703215857</v>
      </c>
      <c r="Z42" s="61">
        <f t="shared" si="5"/>
        <v>1171.5563514658793</v>
      </c>
      <c r="AA42" s="52">
        <f t="shared" si="6"/>
        <v>4264.93963548792</v>
      </c>
      <c r="AB42" s="52">
        <v>3384.9497984434711</v>
      </c>
    </row>
    <row r="43" spans="1:28">
      <c r="A43" s="46" t="s">
        <v>71</v>
      </c>
      <c r="B43" s="46" t="s">
        <v>72</v>
      </c>
      <c r="C43" s="49">
        <v>3417.748220921033</v>
      </c>
      <c r="D43" s="3">
        <v>52.553775343644325</v>
      </c>
      <c r="E43" s="47">
        <v>161.09479811047657</v>
      </c>
      <c r="F43" s="48">
        <f t="shared" si="2"/>
        <v>213.64857345412091</v>
      </c>
      <c r="G43" s="49">
        <v>0</v>
      </c>
      <c r="H43" s="47">
        <f t="shared" si="3"/>
        <v>213.64857345412091</v>
      </c>
      <c r="I43" s="150">
        <v>0.51553634827981487</v>
      </c>
      <c r="J43" s="151">
        <v>0</v>
      </c>
      <c r="K43" s="150">
        <v>5.3615780221100753</v>
      </c>
      <c r="L43" s="151">
        <v>0</v>
      </c>
      <c r="M43" s="49">
        <v>2.8870035503669631</v>
      </c>
      <c r="N43" s="51">
        <v>0.22620000000000001</v>
      </c>
      <c r="O43" s="52">
        <v>105.42718322322213</v>
      </c>
      <c r="P43" s="52">
        <v>35.056471683027411</v>
      </c>
      <c r="Q43" s="52">
        <v>3273.7382973925492</v>
      </c>
      <c r="R43" s="49">
        <v>170.89</v>
      </c>
      <c r="S43" s="52">
        <v>3444.2674106765462</v>
      </c>
      <c r="T43" s="52">
        <v>13.661713229415094</v>
      </c>
      <c r="U43" s="52">
        <v>27.323426458830188</v>
      </c>
      <c r="V43" s="52">
        <v>367.31964814936811</v>
      </c>
      <c r="W43" s="53">
        <v>0.10664666948064196</v>
      </c>
      <c r="X43" s="53">
        <v>0.10664666948064196</v>
      </c>
      <c r="Y43" s="61">
        <f t="shared" si="4"/>
        <v>408.30478783761339</v>
      </c>
      <c r="Z43" s="61">
        <f t="shared" si="5"/>
        <v>140.48365490624954</v>
      </c>
      <c r="AA43" s="52">
        <f t="shared" si="6"/>
        <v>740.5196028701946</v>
      </c>
      <c r="AB43" s="52">
        <v>1143.5008633924917</v>
      </c>
    </row>
    <row r="44" spans="1:28">
      <c r="A44" s="46" t="s">
        <v>73</v>
      </c>
      <c r="B44" s="46" t="s">
        <v>74</v>
      </c>
      <c r="C44" s="49">
        <v>409.58331798134731</v>
      </c>
      <c r="D44" s="3">
        <v>4.9182167625894335</v>
      </c>
      <c r="E44" s="47">
        <v>37.809435782841625</v>
      </c>
      <c r="F44" s="48">
        <f t="shared" si="2"/>
        <v>42.727652545431056</v>
      </c>
      <c r="G44" s="49">
        <v>0</v>
      </c>
      <c r="H44" s="47">
        <f t="shared" si="3"/>
        <v>42.727652545431056</v>
      </c>
      <c r="I44" s="150">
        <v>5.0934991210045713</v>
      </c>
      <c r="J44" s="151">
        <v>0.34025398986467781</v>
      </c>
      <c r="K44" s="150">
        <v>4.2789516907224634</v>
      </c>
      <c r="L44" s="151">
        <v>0.95889760780045574</v>
      </c>
      <c r="M44" s="49">
        <v>0</v>
      </c>
      <c r="N44" s="51">
        <v>0.53320000000000001</v>
      </c>
      <c r="O44" s="52">
        <v>2.0621453931192595</v>
      </c>
      <c r="P44" s="52">
        <v>0</v>
      </c>
      <c r="Q44" s="52">
        <v>396.8805023597327</v>
      </c>
      <c r="R44" s="49">
        <v>20.48</v>
      </c>
      <c r="S44" s="52">
        <v>409.58331798134731</v>
      </c>
      <c r="T44" s="52">
        <v>3.8665226120986116</v>
      </c>
      <c r="U44" s="52">
        <v>3.8665226120986116</v>
      </c>
      <c r="V44" s="52">
        <v>56.45123013663973</v>
      </c>
      <c r="W44" s="53">
        <v>0.13782599939583123</v>
      </c>
      <c r="X44" s="53">
        <v>0.13500000000000001</v>
      </c>
      <c r="Y44" s="61">
        <f t="shared" si="4"/>
        <v>63.026793151679115</v>
      </c>
      <c r="Z44" s="61">
        <f t="shared" si="5"/>
        <v>2.0621453931192595</v>
      </c>
      <c r="AA44" s="52">
        <f t="shared" si="6"/>
        <v>211.61668385820948</v>
      </c>
      <c r="AB44" s="52">
        <v>122.69765089059594</v>
      </c>
    </row>
    <row r="45" spans="1:28">
      <c r="A45" s="46" t="s">
        <v>75</v>
      </c>
      <c r="B45" s="46" t="s">
        <v>76</v>
      </c>
      <c r="C45" s="49">
        <v>28.799999999999997</v>
      </c>
      <c r="D45" s="3">
        <v>0</v>
      </c>
      <c r="E45" s="47">
        <v>0</v>
      </c>
      <c r="F45" s="48">
        <f t="shared" si="2"/>
        <v>0</v>
      </c>
      <c r="G45" s="49">
        <v>0</v>
      </c>
      <c r="H45" s="47">
        <f t="shared" si="3"/>
        <v>0</v>
      </c>
      <c r="I45" s="150">
        <v>0</v>
      </c>
      <c r="J45" s="151">
        <v>0</v>
      </c>
      <c r="K45" s="150">
        <v>0</v>
      </c>
      <c r="L45" s="151">
        <v>0</v>
      </c>
      <c r="M45" s="49">
        <v>0</v>
      </c>
      <c r="N45" s="51">
        <v>0</v>
      </c>
      <c r="O45" s="52">
        <v>0</v>
      </c>
      <c r="P45" s="52">
        <v>0</v>
      </c>
      <c r="Q45" s="52">
        <v>19.100000000000001</v>
      </c>
      <c r="R45" s="49">
        <v>0</v>
      </c>
      <c r="S45" s="52">
        <v>28.8</v>
      </c>
      <c r="T45" s="52">
        <v>0</v>
      </c>
      <c r="U45" s="52">
        <v>1</v>
      </c>
      <c r="V45" s="52">
        <v>4.5</v>
      </c>
      <c r="W45" s="53">
        <v>0.15625</v>
      </c>
      <c r="X45" s="53">
        <v>0.13500000000000001</v>
      </c>
      <c r="Y45" s="61">
        <f t="shared" si="4"/>
        <v>4.8879999999999999</v>
      </c>
      <c r="Z45" s="61">
        <f t="shared" si="5"/>
        <v>0</v>
      </c>
      <c r="AA45" s="52">
        <f t="shared" si="6"/>
        <v>0</v>
      </c>
      <c r="AB45" s="52">
        <v>13.6</v>
      </c>
    </row>
    <row r="46" spans="1:28">
      <c r="A46" s="46" t="s">
        <v>77</v>
      </c>
      <c r="B46" s="46" t="s">
        <v>78</v>
      </c>
      <c r="C46" s="49">
        <v>6721.7794341385033</v>
      </c>
      <c r="D46" s="3">
        <v>81.69188974841947</v>
      </c>
      <c r="E46" s="47">
        <v>329.43803727776731</v>
      </c>
      <c r="F46" s="48">
        <f t="shared" si="2"/>
        <v>411.12992702618681</v>
      </c>
      <c r="G46" s="49">
        <v>0</v>
      </c>
      <c r="H46" s="47">
        <f t="shared" si="3"/>
        <v>411.12992702618681</v>
      </c>
      <c r="I46" s="150">
        <v>181.20071569338933</v>
      </c>
      <c r="J46" s="151">
        <v>8.5682141084105243</v>
      </c>
      <c r="K46" s="150">
        <v>21.240097549128375</v>
      </c>
      <c r="L46" s="151">
        <v>0</v>
      </c>
      <c r="M46" s="49">
        <v>4.9491489434862226</v>
      </c>
      <c r="N46" s="51">
        <v>0.61619999999999997</v>
      </c>
      <c r="O46" s="52">
        <v>430.21508263950551</v>
      </c>
      <c r="P46" s="52">
        <v>77.845988590252048</v>
      </c>
      <c r="Q46" s="52">
        <v>6684.2483879837337</v>
      </c>
      <c r="R46" s="49">
        <v>336.09</v>
      </c>
      <c r="S46" s="52">
        <v>6731.0487776805758</v>
      </c>
      <c r="T46" s="52">
        <v>86.094570162729084</v>
      </c>
      <c r="U46" s="52">
        <v>124.50202810957529</v>
      </c>
      <c r="V46" s="52">
        <v>1079.0175769496525</v>
      </c>
      <c r="W46" s="53">
        <v>0.1603045249839159</v>
      </c>
      <c r="X46" s="53">
        <v>0.13500000000000001</v>
      </c>
      <c r="Y46" s="61">
        <f t="shared" si="4"/>
        <v>1119.2881832591822</v>
      </c>
      <c r="Z46" s="61">
        <f t="shared" si="5"/>
        <v>508.06107122975754</v>
      </c>
      <c r="AA46" s="52">
        <f t="shared" si="6"/>
        <v>4118.8338566755765</v>
      </c>
      <c r="AB46" s="52">
        <v>2068.8782978277936</v>
      </c>
    </row>
    <row r="47" spans="1:28">
      <c r="A47" s="46" t="s">
        <v>79</v>
      </c>
      <c r="B47" s="46" t="s">
        <v>80</v>
      </c>
      <c r="C47" s="49">
        <v>708.53253562184636</v>
      </c>
      <c r="D47" s="3">
        <v>10.88812767566969</v>
      </c>
      <c r="E47" s="47">
        <v>26.013964134199458</v>
      </c>
      <c r="F47" s="48">
        <f t="shared" si="2"/>
        <v>36.902091809869148</v>
      </c>
      <c r="G47" s="49">
        <v>0</v>
      </c>
      <c r="H47" s="47">
        <f t="shared" si="3"/>
        <v>36.902091809869148</v>
      </c>
      <c r="I47" s="150">
        <v>37.087684895249879</v>
      </c>
      <c r="J47" s="151">
        <v>1.5981626796674262</v>
      </c>
      <c r="K47" s="150">
        <v>0</v>
      </c>
      <c r="L47" s="151">
        <v>0</v>
      </c>
      <c r="M47" s="49">
        <v>0</v>
      </c>
      <c r="N47" s="51">
        <v>0.41170000000000001</v>
      </c>
      <c r="O47" s="52">
        <v>0</v>
      </c>
      <c r="P47" s="52">
        <v>0</v>
      </c>
      <c r="Q47" s="52">
        <v>700.38706131902529</v>
      </c>
      <c r="R47" s="49">
        <v>35.43</v>
      </c>
      <c r="S47" s="52">
        <v>708.70781798026144</v>
      </c>
      <c r="T47" s="52">
        <v>4.124290786238519</v>
      </c>
      <c r="U47" s="52">
        <v>6.4442043534976863</v>
      </c>
      <c r="V47" s="52">
        <v>100.27181974042399</v>
      </c>
      <c r="W47" s="53">
        <v>0.14148541499963629</v>
      </c>
      <c r="X47" s="53">
        <v>0.13500000000000001</v>
      </c>
      <c r="Y47" s="61">
        <f t="shared" si="4"/>
        <v>106.2440505670715</v>
      </c>
      <c r="Z47" s="61">
        <f t="shared" si="5"/>
        <v>0</v>
      </c>
      <c r="AA47" s="52">
        <f t="shared" si="6"/>
        <v>288.3493531450427</v>
      </c>
      <c r="AB47" s="52">
        <v>202.50267760431129</v>
      </c>
    </row>
    <row r="48" spans="1:28">
      <c r="A48" s="46" t="s">
        <v>81</v>
      </c>
      <c r="B48" s="46" t="s">
        <v>82</v>
      </c>
      <c r="C48" s="49">
        <v>1477.9189817946419</v>
      </c>
      <c r="D48" s="3">
        <v>0</v>
      </c>
      <c r="E48" s="47">
        <v>78.72240038232772</v>
      </c>
      <c r="F48" s="48">
        <f t="shared" si="2"/>
        <v>78.72240038232772</v>
      </c>
      <c r="G48" s="49">
        <v>0</v>
      </c>
      <c r="H48" s="47">
        <f t="shared" si="3"/>
        <v>78.72240038232772</v>
      </c>
      <c r="I48" s="150">
        <v>31.15901689003201</v>
      </c>
      <c r="J48" s="151">
        <v>3.6396866188554928</v>
      </c>
      <c r="K48" s="150">
        <v>0</v>
      </c>
      <c r="L48" s="151">
        <v>0</v>
      </c>
      <c r="M48" s="49">
        <v>0</v>
      </c>
      <c r="N48" s="51">
        <v>0.52590000000000003</v>
      </c>
      <c r="O48" s="52">
        <v>28.096730981249909</v>
      </c>
      <c r="P48" s="52">
        <v>6.1864361793577789</v>
      </c>
      <c r="Q48" s="52">
        <v>1424.1897835769198</v>
      </c>
      <c r="R48" s="49">
        <v>73.900000000000006</v>
      </c>
      <c r="S48" s="52">
        <v>1481.9917189460525</v>
      </c>
      <c r="T48" s="52">
        <v>9.5374224431765757</v>
      </c>
      <c r="U48" s="52">
        <v>19.590381234632964</v>
      </c>
      <c r="V48" s="52">
        <v>266.5322920606643</v>
      </c>
      <c r="W48" s="53">
        <v>0.17984735586121492</v>
      </c>
      <c r="X48" s="53">
        <v>0.13500000000000001</v>
      </c>
      <c r="Y48" s="61">
        <f t="shared" si="4"/>
        <v>229.19668573552664</v>
      </c>
      <c r="Z48" s="61">
        <f t="shared" si="5"/>
        <v>34.28316716060769</v>
      </c>
      <c r="AA48" s="52">
        <f t="shared" si="6"/>
        <v>748.98140718310219</v>
      </c>
      <c r="AB48" s="52">
        <v>432.22567439779675</v>
      </c>
    </row>
    <row r="49" spans="1:28">
      <c r="A49" s="46" t="s">
        <v>83</v>
      </c>
      <c r="B49" s="46" t="s">
        <v>84</v>
      </c>
      <c r="C49" s="49">
        <v>1078.8629160451685</v>
      </c>
      <c r="D49" s="3">
        <v>6.5370008961880526</v>
      </c>
      <c r="E49" s="47">
        <v>26.127382130821019</v>
      </c>
      <c r="F49" s="48">
        <f t="shared" si="2"/>
        <v>32.664383027009073</v>
      </c>
      <c r="G49" s="49">
        <v>0</v>
      </c>
      <c r="H49" s="47">
        <f t="shared" si="3"/>
        <v>32.664383027009073</v>
      </c>
      <c r="I49" s="150">
        <v>26.137692857786615</v>
      </c>
      <c r="J49" s="151">
        <v>0.22683599324311854</v>
      </c>
      <c r="K49" s="150">
        <v>0</v>
      </c>
      <c r="L49" s="151">
        <v>0</v>
      </c>
      <c r="M49" s="49">
        <v>4.0108727896169603</v>
      </c>
      <c r="N49" s="51">
        <v>0.32329999999999998</v>
      </c>
      <c r="O49" s="52">
        <v>20.363685757052686</v>
      </c>
      <c r="P49" s="52">
        <v>2.0621453931192595</v>
      </c>
      <c r="Q49" s="52">
        <v>1052.4468335593108</v>
      </c>
      <c r="R49" s="49">
        <v>53.94</v>
      </c>
      <c r="S49" s="52">
        <v>1080.7600898068383</v>
      </c>
      <c r="T49" s="52">
        <v>13.919481403555002</v>
      </c>
      <c r="U49" s="52">
        <v>17.012699493233892</v>
      </c>
      <c r="V49" s="52">
        <v>171.93137215131827</v>
      </c>
      <c r="W49" s="53">
        <v>0.15908375389957929</v>
      </c>
      <c r="X49" s="53">
        <v>0.13500000000000001</v>
      </c>
      <c r="Y49" s="61">
        <f t="shared" si="4"/>
        <v>176.83479302071208</v>
      </c>
      <c r="Z49" s="61">
        <f t="shared" si="5"/>
        <v>22.425831150171945</v>
      </c>
      <c r="AA49" s="52">
        <f t="shared" si="6"/>
        <v>340.25606128972515</v>
      </c>
      <c r="AB49" s="52">
        <v>346.44042604403558</v>
      </c>
    </row>
    <row r="50" spans="1:28">
      <c r="A50" s="46" t="s">
        <v>85</v>
      </c>
      <c r="B50" s="46" t="s">
        <v>86</v>
      </c>
      <c r="C50" s="49">
        <v>2551.4924949064598</v>
      </c>
      <c r="D50" s="3">
        <v>4.8872845816926453</v>
      </c>
      <c r="E50" s="47">
        <v>76.392176088102971</v>
      </c>
      <c r="F50" s="48">
        <f t="shared" si="2"/>
        <v>81.279460669795611</v>
      </c>
      <c r="G50" s="49">
        <v>0</v>
      </c>
      <c r="H50" s="47">
        <f t="shared" si="3"/>
        <v>81.279460669795611</v>
      </c>
      <c r="I50" s="150">
        <v>91.54894472752953</v>
      </c>
      <c r="J50" s="151">
        <v>0.68050797972935562</v>
      </c>
      <c r="K50" s="150">
        <v>0.82485815724770384</v>
      </c>
      <c r="L50" s="151">
        <v>0</v>
      </c>
      <c r="M50" s="49">
        <v>109.77831000270378</v>
      </c>
      <c r="N50" s="51">
        <v>0.47249999999999998</v>
      </c>
      <c r="O50" s="52">
        <v>221.68062976032041</v>
      </c>
      <c r="P50" s="52">
        <v>63.66873901255714</v>
      </c>
      <c r="Q50" s="52">
        <v>2537.6142564107672</v>
      </c>
      <c r="R50" s="49">
        <v>127.57</v>
      </c>
      <c r="S50" s="52">
        <v>2595.5192990495561</v>
      </c>
      <c r="T50" s="52">
        <v>15.208322274254538</v>
      </c>
      <c r="U50" s="52">
        <v>19.590381234632964</v>
      </c>
      <c r="V50" s="52">
        <v>332.77871281462052</v>
      </c>
      <c r="W50" s="53">
        <v>0.1282127676478767</v>
      </c>
      <c r="X50" s="53">
        <v>0.1282127676478767</v>
      </c>
      <c r="Y50" s="61">
        <f t="shared" si="4"/>
        <v>367.57741632350803</v>
      </c>
      <c r="Z50" s="61">
        <f t="shared" si="5"/>
        <v>285.34936877287754</v>
      </c>
      <c r="AA50" s="52">
        <f t="shared" si="6"/>
        <v>1199.0227361540874</v>
      </c>
      <c r="AB50" s="52">
        <v>757.82812124436225</v>
      </c>
    </row>
    <row r="51" spans="1:28">
      <c r="A51" s="46" t="s">
        <v>87</v>
      </c>
      <c r="B51" s="46" t="s">
        <v>88</v>
      </c>
      <c r="C51" s="49">
        <v>5149.8575545985204</v>
      </c>
      <c r="D51" s="3">
        <v>59.503205318456232</v>
      </c>
      <c r="E51" s="47">
        <v>357.998750972469</v>
      </c>
      <c r="F51" s="48">
        <f t="shared" si="2"/>
        <v>417.50195629092525</v>
      </c>
      <c r="G51" s="49">
        <v>0</v>
      </c>
      <c r="H51" s="47">
        <f t="shared" si="3"/>
        <v>417.50195629092525</v>
      </c>
      <c r="I51" s="150">
        <v>105.74681575915562</v>
      </c>
      <c r="J51" s="151">
        <v>6.217368360254568</v>
      </c>
      <c r="K51" s="150">
        <v>9.4446259004862085</v>
      </c>
      <c r="L51" s="151">
        <v>4.1242907862385193E-2</v>
      </c>
      <c r="M51" s="49">
        <v>21.209165368231584</v>
      </c>
      <c r="N51" s="51">
        <v>0.58030000000000004</v>
      </c>
      <c r="O51" s="52">
        <v>302.10430009197154</v>
      </c>
      <c r="P51" s="52">
        <v>63.153202664277323</v>
      </c>
      <c r="Q51" s="52">
        <v>5145.1867952831053</v>
      </c>
      <c r="R51" s="49">
        <v>257.49</v>
      </c>
      <c r="S51" s="52">
        <v>5136.5876489937982</v>
      </c>
      <c r="T51" s="52">
        <v>56.966766484919546</v>
      </c>
      <c r="U51" s="52">
        <v>64.184275360836949</v>
      </c>
      <c r="V51" s="52">
        <v>695.4585338294703</v>
      </c>
      <c r="W51" s="53">
        <v>0.13539310167630511</v>
      </c>
      <c r="X51" s="53">
        <v>0.13500000000000001</v>
      </c>
      <c r="Y51" s="61">
        <f t="shared" si="4"/>
        <v>814.5903744599193</v>
      </c>
      <c r="Z51" s="61">
        <f t="shared" si="5"/>
        <v>365.25750275624887</v>
      </c>
      <c r="AA51" s="52">
        <f t="shared" si="6"/>
        <v>2985.7518973027863</v>
      </c>
      <c r="AB51" s="52">
        <v>1498.0145886505891</v>
      </c>
    </row>
    <row r="52" spans="1:28">
      <c r="A52" s="46" t="s">
        <v>89</v>
      </c>
      <c r="B52" s="46" t="s">
        <v>90</v>
      </c>
      <c r="C52" s="49">
        <v>181.26258005518292</v>
      </c>
      <c r="D52" s="3">
        <v>0</v>
      </c>
      <c r="E52" s="47">
        <v>0</v>
      </c>
      <c r="F52" s="48">
        <f t="shared" si="2"/>
        <v>0</v>
      </c>
      <c r="G52" s="49">
        <v>0</v>
      </c>
      <c r="H52" s="47">
        <f t="shared" si="3"/>
        <v>0</v>
      </c>
      <c r="I52" s="150">
        <v>0</v>
      </c>
      <c r="J52" s="151">
        <v>0</v>
      </c>
      <c r="K52" s="150">
        <v>0</v>
      </c>
      <c r="L52" s="151">
        <v>0</v>
      </c>
      <c r="M52" s="49">
        <v>0</v>
      </c>
      <c r="N52" s="51">
        <v>0.81010000000000004</v>
      </c>
      <c r="O52" s="52">
        <v>77.845988590252048</v>
      </c>
      <c r="P52" s="52">
        <v>26.03458558813065</v>
      </c>
      <c r="Q52" s="52">
        <v>181.05636551587097</v>
      </c>
      <c r="R52" s="49">
        <v>0</v>
      </c>
      <c r="S52" s="52">
        <v>181.26258005518292</v>
      </c>
      <c r="T52" s="52">
        <v>0</v>
      </c>
      <c r="U52" s="52">
        <v>2.0621453931192595</v>
      </c>
      <c r="V52" s="52">
        <v>23.19913567259167</v>
      </c>
      <c r="W52" s="53">
        <v>0.12798634812286688</v>
      </c>
      <c r="X52" s="53">
        <v>0.12798634812286688</v>
      </c>
      <c r="Y52" s="61">
        <f t="shared" si="4"/>
        <v>25.261281065710929</v>
      </c>
      <c r="Z52" s="61">
        <f t="shared" si="5"/>
        <v>103.8805741783827</v>
      </c>
      <c r="AA52" s="52">
        <f t="shared" si="6"/>
        <v>146.67376170440707</v>
      </c>
      <c r="AB52" s="52">
        <v>81.042313949586898</v>
      </c>
    </row>
    <row r="53" spans="1:28">
      <c r="A53" s="46" t="s">
        <v>91</v>
      </c>
      <c r="B53" s="46" t="s">
        <v>92</v>
      </c>
      <c r="C53" s="49">
        <v>805.09249365465575</v>
      </c>
      <c r="D53" s="3">
        <v>0</v>
      </c>
      <c r="E53" s="47">
        <v>30.921870169823293</v>
      </c>
      <c r="F53" s="48">
        <f t="shared" si="2"/>
        <v>30.921870169823293</v>
      </c>
      <c r="G53" s="49">
        <v>0</v>
      </c>
      <c r="H53" s="47">
        <f t="shared" si="3"/>
        <v>30.921870169823293</v>
      </c>
      <c r="I53" s="150">
        <v>0</v>
      </c>
      <c r="J53" s="151">
        <v>0</v>
      </c>
      <c r="K53" s="150">
        <v>0</v>
      </c>
      <c r="L53" s="151">
        <v>0</v>
      </c>
      <c r="M53" s="49">
        <v>12.166657819403632</v>
      </c>
      <c r="N53" s="51">
        <v>0.94869999999999999</v>
      </c>
      <c r="O53" s="52">
        <v>419.38881932562941</v>
      </c>
      <c r="P53" s="52">
        <v>45.882734996903523</v>
      </c>
      <c r="Q53" s="52">
        <v>855.83158105235498</v>
      </c>
      <c r="R53" s="49">
        <v>40.25</v>
      </c>
      <c r="S53" s="52">
        <v>805.09249365465575</v>
      </c>
      <c r="T53" s="52">
        <v>2.8354499155389816</v>
      </c>
      <c r="U53" s="52">
        <v>13.403945055275187</v>
      </c>
      <c r="V53" s="52">
        <v>63.153202664277323</v>
      </c>
      <c r="W53" s="53">
        <v>7.8442170510866632E-2</v>
      </c>
      <c r="X53" s="53">
        <v>7.8442170510866632E-2</v>
      </c>
      <c r="Y53" s="61">
        <f t="shared" si="4"/>
        <v>79.392597635091477</v>
      </c>
      <c r="Z53" s="61">
        <f t="shared" si="5"/>
        <v>465.27155432253295</v>
      </c>
      <c r="AA53" s="52">
        <f t="shared" si="6"/>
        <v>811.92742094436915</v>
      </c>
      <c r="AB53" s="52">
        <v>223.74277515343965</v>
      </c>
    </row>
    <row r="54" spans="1:28">
      <c r="A54" s="46" t="s">
        <v>93</v>
      </c>
      <c r="B54" s="46" t="s">
        <v>94</v>
      </c>
      <c r="C54" s="49">
        <v>24.4</v>
      </c>
      <c r="D54" s="3">
        <v>0</v>
      </c>
      <c r="E54" s="47">
        <v>0</v>
      </c>
      <c r="F54" s="48">
        <f t="shared" si="2"/>
        <v>0</v>
      </c>
      <c r="G54" s="49">
        <v>0</v>
      </c>
      <c r="H54" s="47">
        <f t="shared" si="3"/>
        <v>0</v>
      </c>
      <c r="I54" s="150">
        <v>0</v>
      </c>
      <c r="J54" s="151">
        <v>0</v>
      </c>
      <c r="K54" s="150">
        <v>0</v>
      </c>
      <c r="L54" s="151">
        <v>0</v>
      </c>
      <c r="M54" s="49">
        <v>0</v>
      </c>
      <c r="N54" s="51">
        <v>0.8</v>
      </c>
      <c r="O54" s="52">
        <v>9.75</v>
      </c>
      <c r="P54" s="52">
        <v>1</v>
      </c>
      <c r="Q54" s="52">
        <v>25.4</v>
      </c>
      <c r="R54" s="49">
        <v>1.22</v>
      </c>
      <c r="S54" s="52">
        <v>24.4</v>
      </c>
      <c r="T54" s="52">
        <v>0</v>
      </c>
      <c r="U54" s="52">
        <v>1</v>
      </c>
      <c r="V54" s="52">
        <v>3.25</v>
      </c>
      <c r="W54" s="53">
        <v>0.13319672131147542</v>
      </c>
      <c r="X54" s="53">
        <v>0.13319672131147542</v>
      </c>
      <c r="Y54" s="61">
        <f t="shared" si="4"/>
        <v>4.25</v>
      </c>
      <c r="Z54" s="61">
        <f t="shared" si="5"/>
        <v>10.75</v>
      </c>
      <c r="AA54" s="52">
        <f t="shared" si="6"/>
        <v>20.32</v>
      </c>
      <c r="AB54" s="52">
        <v>11.8</v>
      </c>
    </row>
    <row r="55" spans="1:28">
      <c r="A55" s="46" t="s">
        <v>95</v>
      </c>
      <c r="B55" s="46" t="s">
        <v>96</v>
      </c>
      <c r="C55" s="49">
        <v>6296.4207038997938</v>
      </c>
      <c r="D55" s="3">
        <v>83.815899503332304</v>
      </c>
      <c r="E55" s="47">
        <v>366.08236091349653</v>
      </c>
      <c r="F55" s="48">
        <f t="shared" si="2"/>
        <v>449.89826041682886</v>
      </c>
      <c r="G55" s="49">
        <v>0</v>
      </c>
      <c r="H55" s="47">
        <f t="shared" si="3"/>
        <v>449.89826041682886</v>
      </c>
      <c r="I55" s="150">
        <v>146.36076927663942</v>
      </c>
      <c r="J55" s="151">
        <v>7.2587517837797932</v>
      </c>
      <c r="K55" s="150">
        <v>0</v>
      </c>
      <c r="L55" s="151">
        <v>0</v>
      </c>
      <c r="M55" s="49">
        <v>120.22307641885283</v>
      </c>
      <c r="N55" s="51">
        <v>0.58520000000000005</v>
      </c>
      <c r="O55" s="52">
        <v>1087.5239266962694</v>
      </c>
      <c r="P55" s="52">
        <v>347.72926691473515</v>
      </c>
      <c r="Q55" s="52">
        <v>6268.9735487173766</v>
      </c>
      <c r="R55" s="49">
        <v>314.82</v>
      </c>
      <c r="S55" s="52">
        <v>6333.498078068078</v>
      </c>
      <c r="T55" s="52">
        <v>28.870035503669634</v>
      </c>
      <c r="U55" s="52">
        <v>75.526075022992885</v>
      </c>
      <c r="V55" s="52">
        <v>705.51149262092667</v>
      </c>
      <c r="W55" s="53">
        <v>0.11139365385836361</v>
      </c>
      <c r="X55" s="53">
        <v>0.11139365385836361</v>
      </c>
      <c r="Y55" s="61">
        <f t="shared" si="4"/>
        <v>809.90760314758916</v>
      </c>
      <c r="Z55" s="61">
        <f t="shared" si="5"/>
        <v>1435.2531936110045</v>
      </c>
      <c r="AA55" s="52">
        <f t="shared" si="6"/>
        <v>3668.6033207094092</v>
      </c>
      <c r="AB55" s="52">
        <v>1819.3587052603634</v>
      </c>
    </row>
    <row r="56" spans="1:28">
      <c r="A56" s="46" t="s">
        <v>97</v>
      </c>
      <c r="B56" s="46" t="s">
        <v>98</v>
      </c>
      <c r="C56" s="49">
        <v>95.800000000000011</v>
      </c>
      <c r="D56" s="3">
        <v>0</v>
      </c>
      <c r="E56" s="47">
        <v>2.72</v>
      </c>
      <c r="F56" s="48">
        <f t="shared" si="2"/>
        <v>2.72</v>
      </c>
      <c r="G56" s="49">
        <v>0</v>
      </c>
      <c r="H56" s="47">
        <f t="shared" si="3"/>
        <v>2.72</v>
      </c>
      <c r="I56" s="150">
        <v>1</v>
      </c>
      <c r="J56" s="151">
        <v>0</v>
      </c>
      <c r="K56" s="150">
        <v>0</v>
      </c>
      <c r="L56" s="151">
        <v>0</v>
      </c>
      <c r="M56" s="49">
        <v>0</v>
      </c>
      <c r="N56" s="51">
        <v>0.73629999999999995</v>
      </c>
      <c r="O56" s="52">
        <v>5</v>
      </c>
      <c r="P56" s="52">
        <v>5</v>
      </c>
      <c r="Q56" s="52">
        <v>89.65</v>
      </c>
      <c r="R56" s="49">
        <v>0</v>
      </c>
      <c r="S56" s="52">
        <v>95.8</v>
      </c>
      <c r="T56" s="52">
        <v>0</v>
      </c>
      <c r="U56" s="52">
        <v>2</v>
      </c>
      <c r="V56" s="52">
        <v>10</v>
      </c>
      <c r="W56" s="53">
        <v>0.10438413361169102</v>
      </c>
      <c r="X56" s="53">
        <v>0.10438413361169102</v>
      </c>
      <c r="Y56" s="61">
        <f t="shared" si="4"/>
        <v>12</v>
      </c>
      <c r="Z56" s="61">
        <f t="shared" si="5"/>
        <v>10</v>
      </c>
      <c r="AA56" s="52">
        <f t="shared" si="6"/>
        <v>66.009294999999995</v>
      </c>
      <c r="AB56" s="52">
        <v>30.8</v>
      </c>
    </row>
    <row r="57" spans="1:28">
      <c r="A57" s="46" t="s">
        <v>99</v>
      </c>
      <c r="B57" s="46" t="s">
        <v>100</v>
      </c>
      <c r="C57" s="49">
        <v>270.62565066600598</v>
      </c>
      <c r="D57" s="3">
        <v>1.2991515976651336</v>
      </c>
      <c r="E57" s="47">
        <v>13.053380338444912</v>
      </c>
      <c r="F57" s="48">
        <f t="shared" si="2"/>
        <v>14.352531936110045</v>
      </c>
      <c r="G57" s="49">
        <v>0</v>
      </c>
      <c r="H57" s="47">
        <f t="shared" si="3"/>
        <v>14.352531936110045</v>
      </c>
      <c r="I57" s="150">
        <v>9.8673657060756561</v>
      </c>
      <c r="J57" s="151">
        <v>0.17528235841513706</v>
      </c>
      <c r="K57" s="150">
        <v>0</v>
      </c>
      <c r="L57" s="151">
        <v>0</v>
      </c>
      <c r="M57" s="49">
        <v>0</v>
      </c>
      <c r="N57" s="51">
        <v>0.55989999999999995</v>
      </c>
      <c r="O57" s="52">
        <v>19.848149408772873</v>
      </c>
      <c r="P57" s="52">
        <v>0</v>
      </c>
      <c r="Q57" s="52">
        <v>286.53510237392106</v>
      </c>
      <c r="R57" s="49">
        <v>13.53</v>
      </c>
      <c r="S57" s="52">
        <v>275.11081689604038</v>
      </c>
      <c r="T57" s="52">
        <v>1.2888408706995371</v>
      </c>
      <c r="U57" s="52">
        <v>0.51553634827981487</v>
      </c>
      <c r="V57" s="52">
        <v>48.460416738302598</v>
      </c>
      <c r="W57" s="53">
        <v>0.17614871448916875</v>
      </c>
      <c r="X57" s="53">
        <v>0.13500000000000001</v>
      </c>
      <c r="Y57" s="61">
        <f t="shared" si="4"/>
        <v>38.944337499944808</v>
      </c>
      <c r="Z57" s="61">
        <f t="shared" si="5"/>
        <v>19.848149408772873</v>
      </c>
      <c r="AA57" s="52">
        <f t="shared" si="6"/>
        <v>160.43100381915838</v>
      </c>
      <c r="AB57" s="52">
        <v>76.454040449896553</v>
      </c>
    </row>
    <row r="58" spans="1:28">
      <c r="A58" s="46" t="s">
        <v>101</v>
      </c>
      <c r="B58" s="46" t="s">
        <v>102</v>
      </c>
      <c r="C58" s="49">
        <v>38.799999999999997</v>
      </c>
      <c r="D58" s="3">
        <v>0</v>
      </c>
      <c r="E58" s="47">
        <v>0</v>
      </c>
      <c r="F58" s="48">
        <f t="shared" si="2"/>
        <v>0</v>
      </c>
      <c r="G58" s="49">
        <v>0</v>
      </c>
      <c r="H58" s="47">
        <f t="shared" si="3"/>
        <v>0</v>
      </c>
      <c r="I58" s="150">
        <v>0</v>
      </c>
      <c r="J58" s="151">
        <v>0</v>
      </c>
      <c r="K58" s="150">
        <v>0</v>
      </c>
      <c r="L58" s="151">
        <v>0</v>
      </c>
      <c r="M58" s="49">
        <v>0</v>
      </c>
      <c r="N58" s="51">
        <v>0.5</v>
      </c>
      <c r="O58" s="52">
        <v>0</v>
      </c>
      <c r="P58" s="52">
        <v>0</v>
      </c>
      <c r="Q58" s="52">
        <v>33.700000000000003</v>
      </c>
      <c r="R58" s="49">
        <v>0</v>
      </c>
      <c r="S58" s="52">
        <v>38.799999999999997</v>
      </c>
      <c r="T58" s="52">
        <v>0</v>
      </c>
      <c r="U58" s="52">
        <v>1</v>
      </c>
      <c r="V58" s="52">
        <v>3</v>
      </c>
      <c r="W58" s="53">
        <v>7.7319587628865982E-2</v>
      </c>
      <c r="X58" s="53">
        <v>7.7319587628865982E-2</v>
      </c>
      <c r="Y58" s="61">
        <f t="shared" si="4"/>
        <v>4</v>
      </c>
      <c r="Z58" s="61">
        <f t="shared" si="5"/>
        <v>0</v>
      </c>
      <c r="AA58" s="52">
        <f t="shared" si="6"/>
        <v>16.850000000000001</v>
      </c>
      <c r="AB58" s="52">
        <v>22.4</v>
      </c>
    </row>
    <row r="59" spans="1:28">
      <c r="A59" s="46" t="s">
        <v>103</v>
      </c>
      <c r="B59" s="46" t="s">
        <v>104</v>
      </c>
      <c r="C59" s="49">
        <v>249.70518565281111</v>
      </c>
      <c r="D59" s="3">
        <v>0</v>
      </c>
      <c r="E59" s="47">
        <v>7.6505594084724526</v>
      </c>
      <c r="F59" s="48">
        <f t="shared" si="2"/>
        <v>7.6505594084724526</v>
      </c>
      <c r="G59" s="49">
        <v>0</v>
      </c>
      <c r="H59" s="47">
        <f t="shared" si="3"/>
        <v>7.6505594084724526</v>
      </c>
      <c r="I59" s="150">
        <v>0.94858688083485942</v>
      </c>
      <c r="J59" s="151">
        <v>8.2485815724770387E-2</v>
      </c>
      <c r="K59" s="150">
        <v>64.95757988325667</v>
      </c>
      <c r="L59" s="151">
        <v>0</v>
      </c>
      <c r="M59" s="49">
        <v>0.20621453931192596</v>
      </c>
      <c r="N59" s="51">
        <v>0.53210000000000002</v>
      </c>
      <c r="O59" s="52">
        <v>0</v>
      </c>
      <c r="P59" s="52">
        <v>0</v>
      </c>
      <c r="Q59" s="52">
        <v>252.5612570222813</v>
      </c>
      <c r="R59" s="49">
        <v>0</v>
      </c>
      <c r="S59" s="52">
        <v>249.70518565281114</v>
      </c>
      <c r="T59" s="52">
        <v>0</v>
      </c>
      <c r="U59" s="52">
        <v>0.77330452241972236</v>
      </c>
      <c r="V59" s="52">
        <v>21.13699027947241</v>
      </c>
      <c r="W59" s="53">
        <v>8.4647782641010819E-2</v>
      </c>
      <c r="X59" s="53">
        <v>8.4647782641010819E-2</v>
      </c>
      <c r="Y59" s="61">
        <f t="shared" si="4"/>
        <v>21.910294801892132</v>
      </c>
      <c r="Z59" s="61">
        <f t="shared" si="5"/>
        <v>0</v>
      </c>
      <c r="AA59" s="52">
        <f t="shared" si="6"/>
        <v>134.38784486155589</v>
      </c>
      <c r="AB59" s="52">
        <v>49.872986332589285</v>
      </c>
    </row>
    <row r="60" spans="1:28">
      <c r="A60" s="46" t="s">
        <v>105</v>
      </c>
      <c r="B60" s="46" t="s">
        <v>106</v>
      </c>
      <c r="C60" s="49">
        <v>47.320000000000007</v>
      </c>
      <c r="D60" s="3">
        <v>0</v>
      </c>
      <c r="E60" s="47">
        <v>0</v>
      </c>
      <c r="F60" s="48">
        <f t="shared" si="2"/>
        <v>0</v>
      </c>
      <c r="G60" s="49">
        <v>0</v>
      </c>
      <c r="H60" s="47">
        <f t="shared" si="3"/>
        <v>0</v>
      </c>
      <c r="I60" s="150">
        <v>0</v>
      </c>
      <c r="J60" s="151">
        <v>0</v>
      </c>
      <c r="K60" s="150">
        <v>0</v>
      </c>
      <c r="L60" s="151">
        <v>0</v>
      </c>
      <c r="M60" s="49">
        <v>0</v>
      </c>
      <c r="N60" s="51">
        <v>0.61699999999999999</v>
      </c>
      <c r="O60" s="52">
        <v>0</v>
      </c>
      <c r="P60" s="52">
        <v>0</v>
      </c>
      <c r="Q60" s="52">
        <v>46.5</v>
      </c>
      <c r="R60" s="49">
        <v>0</v>
      </c>
      <c r="S60" s="52">
        <v>47.32</v>
      </c>
      <c r="T60" s="52">
        <v>0</v>
      </c>
      <c r="U60" s="52">
        <v>0</v>
      </c>
      <c r="V60" s="52">
        <v>12.75</v>
      </c>
      <c r="W60" s="53">
        <v>0.2694420963651733</v>
      </c>
      <c r="X60" s="53">
        <v>0.13500000000000001</v>
      </c>
      <c r="Y60" s="61">
        <f t="shared" si="4"/>
        <v>6.3882000000000003</v>
      </c>
      <c r="Z60" s="61">
        <f t="shared" si="5"/>
        <v>0</v>
      </c>
      <c r="AA60" s="52">
        <f t="shared" si="6"/>
        <v>28.6905</v>
      </c>
      <c r="AB60" s="52">
        <v>22.92</v>
      </c>
    </row>
    <row r="61" spans="1:28">
      <c r="A61" s="46" t="s">
        <v>107</v>
      </c>
      <c r="B61" s="46" t="s">
        <v>108</v>
      </c>
      <c r="C61" s="49">
        <v>216.72117008986859</v>
      </c>
      <c r="D61" s="3">
        <v>0</v>
      </c>
      <c r="E61" s="47">
        <v>0</v>
      </c>
      <c r="F61" s="48">
        <f t="shared" si="2"/>
        <v>0</v>
      </c>
      <c r="G61" s="49">
        <v>0</v>
      </c>
      <c r="H61" s="47">
        <f t="shared" si="3"/>
        <v>0</v>
      </c>
      <c r="I61" s="150">
        <v>11.094342214981616</v>
      </c>
      <c r="J61" s="151">
        <v>1.0310726965596297</v>
      </c>
      <c r="K61" s="150">
        <v>0</v>
      </c>
      <c r="L61" s="151">
        <v>0</v>
      </c>
      <c r="M61" s="49">
        <v>0</v>
      </c>
      <c r="N61" s="51">
        <v>0.7661</v>
      </c>
      <c r="O61" s="52">
        <v>0</v>
      </c>
      <c r="P61" s="52">
        <v>0</v>
      </c>
      <c r="Q61" s="52">
        <v>215.73134030117131</v>
      </c>
      <c r="R61" s="49">
        <v>0</v>
      </c>
      <c r="S61" s="52">
        <v>216.72117008986856</v>
      </c>
      <c r="T61" s="52">
        <v>0</v>
      </c>
      <c r="U61" s="52">
        <v>3.0932180896788894</v>
      </c>
      <c r="V61" s="52">
        <v>21.652526627752223</v>
      </c>
      <c r="W61" s="53">
        <v>9.9909605594937917E-2</v>
      </c>
      <c r="X61" s="53">
        <v>9.9909605594937917E-2</v>
      </c>
      <c r="Y61" s="61">
        <f t="shared" si="4"/>
        <v>24.745744717431112</v>
      </c>
      <c r="Z61" s="61">
        <f t="shared" si="5"/>
        <v>0</v>
      </c>
      <c r="AA61" s="52">
        <f t="shared" si="6"/>
        <v>165.27177980472734</v>
      </c>
      <c r="AB61" s="52">
        <v>61.451932714953934</v>
      </c>
    </row>
    <row r="62" spans="1:28">
      <c r="A62" s="46" t="s">
        <v>109</v>
      </c>
      <c r="B62" s="46" t="s">
        <v>110</v>
      </c>
      <c r="C62" s="49">
        <v>342.08929926455397</v>
      </c>
      <c r="D62" s="3">
        <v>0</v>
      </c>
      <c r="E62" s="47">
        <v>6.4957579883256669</v>
      </c>
      <c r="F62" s="48">
        <f t="shared" si="2"/>
        <v>6.4957579883256669</v>
      </c>
      <c r="G62" s="49">
        <v>0</v>
      </c>
      <c r="H62" s="47">
        <f t="shared" si="3"/>
        <v>6.4957579883256669</v>
      </c>
      <c r="I62" s="150">
        <v>3.6603080727866852</v>
      </c>
      <c r="J62" s="151">
        <v>0.4639827134518334</v>
      </c>
      <c r="K62" s="150">
        <v>0</v>
      </c>
      <c r="L62" s="151">
        <v>0</v>
      </c>
      <c r="M62" s="49">
        <v>48.780049274236077</v>
      </c>
      <c r="N62" s="51">
        <v>0.54190000000000005</v>
      </c>
      <c r="O62" s="52">
        <v>0</v>
      </c>
      <c r="P62" s="52">
        <v>0</v>
      </c>
      <c r="Q62" s="52">
        <v>355.5447979546571</v>
      </c>
      <c r="R62" s="49">
        <v>0</v>
      </c>
      <c r="S62" s="52">
        <v>342.96571105662963</v>
      </c>
      <c r="T62" s="52">
        <v>1.0310726965596297</v>
      </c>
      <c r="U62" s="52">
        <v>2.0621453931192595</v>
      </c>
      <c r="V62" s="52">
        <v>43.047285081364542</v>
      </c>
      <c r="W62" s="53">
        <v>0.12551483630460272</v>
      </c>
      <c r="X62" s="53">
        <v>0.12551483630460272</v>
      </c>
      <c r="Y62" s="61">
        <f t="shared" si="4"/>
        <v>46.140503171043434</v>
      </c>
      <c r="Z62" s="61">
        <f t="shared" si="5"/>
        <v>0</v>
      </c>
      <c r="AA62" s="52">
        <f t="shared" si="6"/>
        <v>192.66972601162871</v>
      </c>
      <c r="AB62" s="52">
        <v>101.25133880215564</v>
      </c>
    </row>
    <row r="63" spans="1:28">
      <c r="A63" s="46" t="s">
        <v>111</v>
      </c>
      <c r="B63" s="46" t="s">
        <v>112</v>
      </c>
      <c r="C63" s="49">
        <v>19019.73405072204</v>
      </c>
      <c r="D63" s="3">
        <v>67.586815259483728</v>
      </c>
      <c r="E63" s="47">
        <v>888.87746097709123</v>
      </c>
      <c r="F63" s="48">
        <f t="shared" si="2"/>
        <v>956.46427623657496</v>
      </c>
      <c r="G63" s="49">
        <v>0</v>
      </c>
      <c r="H63" s="47">
        <f t="shared" si="3"/>
        <v>956.46427623657496</v>
      </c>
      <c r="I63" s="150">
        <v>463.43624492265678</v>
      </c>
      <c r="J63" s="151">
        <v>13.537984505827939</v>
      </c>
      <c r="K63" s="150">
        <v>13.465809417068765</v>
      </c>
      <c r="L63" s="151">
        <v>0</v>
      </c>
      <c r="M63" s="49">
        <v>77.918163679011229</v>
      </c>
      <c r="N63" s="51">
        <v>0.71130000000000004</v>
      </c>
      <c r="O63" s="52">
        <v>6623.8687708732014</v>
      </c>
      <c r="P63" s="52">
        <v>1162.2766971968426</v>
      </c>
      <c r="Q63" s="52">
        <v>18680.686415912336</v>
      </c>
      <c r="R63" s="49">
        <v>950.99</v>
      </c>
      <c r="S63" s="52">
        <v>19143.607124486713</v>
      </c>
      <c r="T63" s="52">
        <v>136.10159594587114</v>
      </c>
      <c r="U63" s="52">
        <v>170.1269949323389</v>
      </c>
      <c r="V63" s="52">
        <v>2373.0138111319879</v>
      </c>
      <c r="W63" s="53">
        <v>0.1239585515781219</v>
      </c>
      <c r="X63" s="53">
        <v>0.1239585515781219</v>
      </c>
      <c r="Y63" s="61">
        <f t="shared" si="4"/>
        <v>2679.242402010198</v>
      </c>
      <c r="Z63" s="61">
        <f t="shared" si="5"/>
        <v>7786.1454680700444</v>
      </c>
      <c r="AA63" s="52">
        <f t="shared" si="6"/>
        <v>13287.572247638445</v>
      </c>
      <c r="AB63" s="52">
        <v>5866.8139541512592</v>
      </c>
    </row>
    <row r="64" spans="1:28">
      <c r="A64" s="46" t="s">
        <v>113</v>
      </c>
      <c r="B64" s="46" t="s">
        <v>114</v>
      </c>
      <c r="C64" s="49">
        <v>2131.7015572291721</v>
      </c>
      <c r="D64" s="3">
        <v>7.7949095859908004</v>
      </c>
      <c r="E64" s="47">
        <v>100.18933392469923</v>
      </c>
      <c r="F64" s="48">
        <f t="shared" si="2"/>
        <v>107.98424351069002</v>
      </c>
      <c r="G64" s="49">
        <v>0</v>
      </c>
      <c r="H64" s="47">
        <f t="shared" si="3"/>
        <v>107.98424351069002</v>
      </c>
      <c r="I64" s="150">
        <v>22.931056771486166</v>
      </c>
      <c r="J64" s="151">
        <v>1.5362983178738483</v>
      </c>
      <c r="K64" s="150">
        <v>13.197730515963261</v>
      </c>
      <c r="L64" s="151">
        <v>0</v>
      </c>
      <c r="M64" s="49">
        <v>7.2175088759174084</v>
      </c>
      <c r="N64" s="51">
        <v>0.7409</v>
      </c>
      <c r="O64" s="52">
        <v>799.59687618199291</v>
      </c>
      <c r="P64" s="52">
        <v>80.681438505791021</v>
      </c>
      <c r="Q64" s="52">
        <v>2160.5097283710484</v>
      </c>
      <c r="R64" s="49">
        <v>106.59</v>
      </c>
      <c r="S64" s="52">
        <v>2144.3837513968556</v>
      </c>
      <c r="T64" s="52">
        <v>10.826263313876112</v>
      </c>
      <c r="U64" s="52">
        <v>23.19913567259167</v>
      </c>
      <c r="V64" s="52">
        <v>290.76250042981559</v>
      </c>
      <c r="W64" s="53">
        <v>0.13559256837327383</v>
      </c>
      <c r="X64" s="53">
        <v>0.13500000000000001</v>
      </c>
      <c r="Y64" s="61">
        <f t="shared" si="4"/>
        <v>323.5172054250433</v>
      </c>
      <c r="Z64" s="61">
        <f t="shared" si="5"/>
        <v>880.2783146877839</v>
      </c>
      <c r="AA64" s="52">
        <f t="shared" si="6"/>
        <v>1600.7216577501097</v>
      </c>
      <c r="AB64" s="52">
        <v>613.90068353160348</v>
      </c>
    </row>
    <row r="65" spans="1:28">
      <c r="A65" s="46" t="s">
        <v>115</v>
      </c>
      <c r="B65" s="46" t="s">
        <v>116</v>
      </c>
      <c r="C65" s="49">
        <v>15</v>
      </c>
      <c r="D65" s="3">
        <v>0</v>
      </c>
      <c r="E65" s="47">
        <v>0</v>
      </c>
      <c r="F65" s="48">
        <f t="shared" si="2"/>
        <v>0</v>
      </c>
      <c r="G65" s="49">
        <v>0</v>
      </c>
      <c r="H65" s="47">
        <f t="shared" si="3"/>
        <v>0</v>
      </c>
      <c r="I65" s="150">
        <v>0</v>
      </c>
      <c r="J65" s="151">
        <v>0</v>
      </c>
      <c r="K65" s="150">
        <v>0</v>
      </c>
      <c r="L65" s="151">
        <v>0</v>
      </c>
      <c r="M65" s="49">
        <v>0</v>
      </c>
      <c r="N65" s="51">
        <v>0</v>
      </c>
      <c r="O65" s="52">
        <v>0</v>
      </c>
      <c r="P65" s="52">
        <v>0</v>
      </c>
      <c r="Q65" s="52">
        <v>9.1</v>
      </c>
      <c r="R65" s="49">
        <v>0</v>
      </c>
      <c r="S65" s="52">
        <v>15</v>
      </c>
      <c r="T65" s="52">
        <v>0</v>
      </c>
      <c r="U65" s="52">
        <v>0</v>
      </c>
      <c r="V65" s="52">
        <v>0</v>
      </c>
      <c r="W65" s="53">
        <v>0</v>
      </c>
      <c r="X65" s="53">
        <v>0</v>
      </c>
      <c r="Y65" s="61">
        <f t="shared" si="4"/>
        <v>0</v>
      </c>
      <c r="Z65" s="61">
        <f t="shared" si="5"/>
        <v>0</v>
      </c>
      <c r="AA65" s="52">
        <f t="shared" si="6"/>
        <v>0</v>
      </c>
      <c r="AB65" s="52">
        <v>13</v>
      </c>
    </row>
    <row r="66" spans="1:28">
      <c r="A66" s="46" t="s">
        <v>117</v>
      </c>
      <c r="B66" s="46" t="s">
        <v>118</v>
      </c>
      <c r="C66" s="49">
        <v>43.139999999999993</v>
      </c>
      <c r="D66" s="3">
        <v>0</v>
      </c>
      <c r="E66" s="47">
        <v>3.71</v>
      </c>
      <c r="F66" s="48">
        <f t="shared" si="2"/>
        <v>3.71</v>
      </c>
      <c r="G66" s="49">
        <v>0</v>
      </c>
      <c r="H66" s="47">
        <f t="shared" si="3"/>
        <v>3.71</v>
      </c>
      <c r="I66" s="150">
        <v>0.4</v>
      </c>
      <c r="J66" s="151">
        <v>0</v>
      </c>
      <c r="K66" s="150">
        <v>0</v>
      </c>
      <c r="L66" s="151">
        <v>0</v>
      </c>
      <c r="M66" s="49">
        <v>0</v>
      </c>
      <c r="N66" s="51">
        <v>0.68179999999999996</v>
      </c>
      <c r="O66" s="52">
        <v>0</v>
      </c>
      <c r="P66" s="52">
        <v>0</v>
      </c>
      <c r="Q66" s="52">
        <v>44.22</v>
      </c>
      <c r="R66" s="49">
        <v>0</v>
      </c>
      <c r="S66" s="52">
        <v>43.14</v>
      </c>
      <c r="T66" s="52">
        <v>0</v>
      </c>
      <c r="U66" s="52">
        <v>0</v>
      </c>
      <c r="V66" s="52">
        <v>5</v>
      </c>
      <c r="W66" s="53">
        <v>0.11590171534538711</v>
      </c>
      <c r="X66" s="53">
        <v>0.11590171534538711</v>
      </c>
      <c r="Y66" s="61">
        <f t="shared" si="4"/>
        <v>5</v>
      </c>
      <c r="Z66" s="61">
        <f t="shared" si="5"/>
        <v>0</v>
      </c>
      <c r="AA66" s="52">
        <f t="shared" si="6"/>
        <v>30.149195999999996</v>
      </c>
      <c r="AB66" s="52">
        <v>12</v>
      </c>
    </row>
    <row r="67" spans="1:28">
      <c r="A67" s="46" t="s">
        <v>119</v>
      </c>
      <c r="B67" s="46" t="s">
        <v>120</v>
      </c>
      <c r="C67" s="49">
        <v>313.68324647433616</v>
      </c>
      <c r="D67" s="3">
        <v>12.867787253064179</v>
      </c>
      <c r="E67" s="47">
        <v>22.219616610860022</v>
      </c>
      <c r="F67" s="48">
        <f t="shared" si="2"/>
        <v>35.087403863924202</v>
      </c>
      <c r="G67" s="49">
        <v>0</v>
      </c>
      <c r="H67" s="47">
        <f t="shared" si="3"/>
        <v>35.087403863924202</v>
      </c>
      <c r="I67" s="150">
        <v>1.7218914032545816</v>
      </c>
      <c r="J67" s="151">
        <v>0.34025398986467781</v>
      </c>
      <c r="K67" s="150">
        <v>0</v>
      </c>
      <c r="L67" s="151">
        <v>0</v>
      </c>
      <c r="M67" s="49">
        <v>0</v>
      </c>
      <c r="N67" s="51">
        <v>0.51839999999999997</v>
      </c>
      <c r="O67" s="52">
        <v>4.124290786238519</v>
      </c>
      <c r="P67" s="52">
        <v>2.0621453931192595</v>
      </c>
      <c r="Q67" s="52">
        <v>324.33422742979712</v>
      </c>
      <c r="R67" s="49">
        <v>15.68</v>
      </c>
      <c r="S67" s="52">
        <v>313.62138211254262</v>
      </c>
      <c r="T67" s="52">
        <v>2.0621453931192595</v>
      </c>
      <c r="U67" s="52">
        <v>11.08403148801602</v>
      </c>
      <c r="V67" s="52">
        <v>37.376385250286582</v>
      </c>
      <c r="W67" s="53">
        <v>0.11917677614491895</v>
      </c>
      <c r="X67" s="53">
        <v>0.11917677614491895</v>
      </c>
      <c r="Y67" s="61">
        <f t="shared" si="4"/>
        <v>50.522562131421864</v>
      </c>
      <c r="Z67" s="61">
        <f t="shared" si="5"/>
        <v>6.1864361793577789</v>
      </c>
      <c r="AA67" s="52">
        <f t="shared" si="6"/>
        <v>168.13486349960681</v>
      </c>
      <c r="AB67" s="52">
        <v>92.879028506091444</v>
      </c>
    </row>
    <row r="68" spans="1:28">
      <c r="A68" s="46" t="s">
        <v>121</v>
      </c>
      <c r="B68" s="46" t="s">
        <v>122</v>
      </c>
      <c r="C68" s="49">
        <v>2480.1731964854303</v>
      </c>
      <c r="D68" s="3">
        <v>60.163091844254396</v>
      </c>
      <c r="E68" s="47">
        <v>126.24454096676106</v>
      </c>
      <c r="F68" s="48">
        <f t="shared" si="2"/>
        <v>186.40763281101545</v>
      </c>
      <c r="G68" s="49">
        <v>0</v>
      </c>
      <c r="H68" s="47">
        <f t="shared" si="3"/>
        <v>186.40763281101545</v>
      </c>
      <c r="I68" s="150">
        <v>23.446593119765978</v>
      </c>
      <c r="J68" s="151">
        <v>0.20621453931192596</v>
      </c>
      <c r="K68" s="150">
        <v>0</v>
      </c>
      <c r="L68" s="151">
        <v>0</v>
      </c>
      <c r="M68" s="49">
        <v>0</v>
      </c>
      <c r="N68" s="51">
        <v>0.92300000000000004</v>
      </c>
      <c r="O68" s="52">
        <v>1321.0618924670257</v>
      </c>
      <c r="P68" s="52">
        <v>307.25966357476966</v>
      </c>
      <c r="Q68" s="52">
        <v>2467.2641663245035</v>
      </c>
      <c r="R68" s="49">
        <v>124.01</v>
      </c>
      <c r="S68" s="52">
        <v>2491.0613241610999</v>
      </c>
      <c r="T68" s="52">
        <v>23.714672020871483</v>
      </c>
      <c r="U68" s="52">
        <v>17.270467667373797</v>
      </c>
      <c r="V68" s="52">
        <v>336.64523542671913</v>
      </c>
      <c r="W68" s="53">
        <v>0.13514128783645626</v>
      </c>
      <c r="X68" s="53">
        <v>0.13500000000000001</v>
      </c>
      <c r="Y68" s="61">
        <f t="shared" si="4"/>
        <v>377.27841844999381</v>
      </c>
      <c r="Z68" s="61">
        <f t="shared" si="5"/>
        <v>1628.3215560417952</v>
      </c>
      <c r="AA68" s="52">
        <f t="shared" si="6"/>
        <v>2277.2848255175168</v>
      </c>
      <c r="AB68" s="52">
        <v>746.70284684848389</v>
      </c>
    </row>
    <row r="69" spans="1:28">
      <c r="A69" s="46" t="s">
        <v>123</v>
      </c>
      <c r="B69" s="46" t="s">
        <v>124</v>
      </c>
      <c r="C69" s="49">
        <v>3071.9058170410012</v>
      </c>
      <c r="D69" s="3">
        <v>49.697703974174154</v>
      </c>
      <c r="E69" s="47">
        <v>199.26510933711404</v>
      </c>
      <c r="F69" s="48">
        <f t="shared" si="2"/>
        <v>248.96281331128819</v>
      </c>
      <c r="G69" s="49">
        <v>0</v>
      </c>
      <c r="H69" s="47">
        <f t="shared" si="3"/>
        <v>248.96281331128819</v>
      </c>
      <c r="I69" s="150">
        <v>44.583583399238393</v>
      </c>
      <c r="J69" s="151">
        <v>4.0933586053417299</v>
      </c>
      <c r="K69" s="150">
        <v>2.8870035503669631</v>
      </c>
      <c r="L69" s="151">
        <v>0</v>
      </c>
      <c r="M69" s="49">
        <v>13.249284150791242</v>
      </c>
      <c r="N69" s="51">
        <v>0.82869999999999999</v>
      </c>
      <c r="O69" s="52">
        <v>1301.2137430582527</v>
      </c>
      <c r="P69" s="52">
        <v>241.27101099495337</v>
      </c>
      <c r="Q69" s="52">
        <v>3035.2614934052722</v>
      </c>
      <c r="R69" s="49">
        <v>153.6</v>
      </c>
      <c r="S69" s="52">
        <v>3076.4322261788989</v>
      </c>
      <c r="T69" s="52">
        <v>10.826263313876112</v>
      </c>
      <c r="U69" s="52">
        <v>35.314239857167316</v>
      </c>
      <c r="V69" s="52">
        <v>399.2829017427166</v>
      </c>
      <c r="W69" s="53">
        <v>0.12978764763449652</v>
      </c>
      <c r="X69" s="53">
        <v>0.12978764763449652</v>
      </c>
      <c r="Y69" s="61">
        <f t="shared" si="4"/>
        <v>445.42340491376001</v>
      </c>
      <c r="Z69" s="61">
        <f t="shared" si="5"/>
        <v>1542.484754053206</v>
      </c>
      <c r="AA69" s="52">
        <f t="shared" si="6"/>
        <v>2515.3211995849492</v>
      </c>
      <c r="AB69" s="52">
        <v>972.33248503662765</v>
      </c>
    </row>
    <row r="70" spans="1:28">
      <c r="A70" s="46" t="s">
        <v>125</v>
      </c>
      <c r="B70" s="46" t="s">
        <v>126</v>
      </c>
      <c r="C70" s="49">
        <v>931.69791006521268</v>
      </c>
      <c r="D70" s="3">
        <v>4.5470305918279674</v>
      </c>
      <c r="E70" s="47">
        <v>47.01691496311912</v>
      </c>
      <c r="F70" s="48">
        <f t="shared" si="2"/>
        <v>51.56394555494709</v>
      </c>
      <c r="G70" s="49">
        <v>0</v>
      </c>
      <c r="H70" s="47">
        <f t="shared" si="3"/>
        <v>51.56394555494709</v>
      </c>
      <c r="I70" s="150">
        <v>21.487554996302684</v>
      </c>
      <c r="J70" s="151">
        <v>1.2785301437339409</v>
      </c>
      <c r="K70" s="150">
        <v>0</v>
      </c>
      <c r="L70" s="151">
        <v>0</v>
      </c>
      <c r="M70" s="49">
        <v>0</v>
      </c>
      <c r="N70" s="51">
        <v>0.85399999999999998</v>
      </c>
      <c r="O70" s="52">
        <v>264.72791484168494</v>
      </c>
      <c r="P70" s="52">
        <v>67.277493450515834</v>
      </c>
      <c r="Q70" s="52">
        <v>946.81343579677673</v>
      </c>
      <c r="R70" s="49">
        <v>46.58</v>
      </c>
      <c r="S70" s="52">
        <v>932.97644020894654</v>
      </c>
      <c r="T70" s="52">
        <v>1.2888408706995371</v>
      </c>
      <c r="U70" s="52">
        <v>11.599567836295835</v>
      </c>
      <c r="V70" s="52">
        <v>144.09240934420825</v>
      </c>
      <c r="W70" s="53">
        <v>0.15444378135844219</v>
      </c>
      <c r="X70" s="53">
        <v>0.13500000000000001</v>
      </c>
      <c r="Y70" s="61">
        <f t="shared" si="4"/>
        <v>138.84022813520318</v>
      </c>
      <c r="Z70" s="61">
        <f t="shared" si="5"/>
        <v>332.00540829220074</v>
      </c>
      <c r="AA70" s="52">
        <f t="shared" si="6"/>
        <v>808.57867417044736</v>
      </c>
      <c r="AB70" s="52">
        <v>273.64669366692573</v>
      </c>
    </row>
    <row r="71" spans="1:28">
      <c r="A71" s="46" t="s">
        <v>127</v>
      </c>
      <c r="B71" s="46" t="s">
        <v>128</v>
      </c>
      <c r="C71" s="49">
        <v>218.98953002229976</v>
      </c>
      <c r="D71" s="3">
        <v>0</v>
      </c>
      <c r="E71" s="47">
        <v>12.898719433960968</v>
      </c>
      <c r="F71" s="48">
        <f t="shared" si="2"/>
        <v>12.898719433960968</v>
      </c>
      <c r="G71" s="49">
        <v>0</v>
      </c>
      <c r="H71" s="47">
        <f t="shared" si="3"/>
        <v>12.898719433960968</v>
      </c>
      <c r="I71" s="150">
        <v>3.0004215469885227</v>
      </c>
      <c r="J71" s="151">
        <v>0</v>
      </c>
      <c r="K71" s="150">
        <v>0</v>
      </c>
      <c r="L71" s="151">
        <v>0</v>
      </c>
      <c r="M71" s="49">
        <v>0</v>
      </c>
      <c r="N71" s="51">
        <v>0.38369999999999999</v>
      </c>
      <c r="O71" s="52">
        <v>0</v>
      </c>
      <c r="P71" s="52">
        <v>0</v>
      </c>
      <c r="Q71" s="52">
        <v>212.62781148452683</v>
      </c>
      <c r="R71" s="49">
        <v>10.95</v>
      </c>
      <c r="S71" s="52">
        <v>219.28854110430203</v>
      </c>
      <c r="T71" s="52">
        <v>1.0310726965596297</v>
      </c>
      <c r="U71" s="52">
        <v>1.0310726965596297</v>
      </c>
      <c r="V71" s="52">
        <v>24.230208369151299</v>
      </c>
      <c r="W71" s="53">
        <v>0.11049463983449315</v>
      </c>
      <c r="X71" s="53">
        <v>0.11049463983449315</v>
      </c>
      <c r="Y71" s="61">
        <f t="shared" si="4"/>
        <v>26.292353762270558</v>
      </c>
      <c r="Z71" s="61">
        <f t="shared" si="5"/>
        <v>0</v>
      </c>
      <c r="AA71" s="52">
        <f t="shared" si="6"/>
        <v>81.585291266612941</v>
      </c>
      <c r="AB71" s="52">
        <v>62.276790872201637</v>
      </c>
    </row>
    <row r="72" spans="1:28">
      <c r="A72" s="46" t="s">
        <v>129</v>
      </c>
      <c r="B72" s="46" t="s">
        <v>130</v>
      </c>
      <c r="C72" s="49">
        <v>558.45990463759222</v>
      </c>
      <c r="D72" s="3">
        <v>9.2281006342086851</v>
      </c>
      <c r="E72" s="47">
        <v>25.900546137577901</v>
      </c>
      <c r="F72" s="48">
        <f t="shared" si="2"/>
        <v>35.128646771786585</v>
      </c>
      <c r="G72" s="49">
        <v>0</v>
      </c>
      <c r="H72" s="47">
        <f t="shared" si="3"/>
        <v>35.128646771786585</v>
      </c>
      <c r="I72" s="150">
        <v>7.4855877770229116</v>
      </c>
      <c r="J72" s="151">
        <v>0.4639827134518334</v>
      </c>
      <c r="K72" s="150">
        <v>0</v>
      </c>
      <c r="L72" s="151">
        <v>0</v>
      </c>
      <c r="M72" s="49">
        <v>30.107322739541189</v>
      </c>
      <c r="N72" s="51">
        <v>0.74009999999999998</v>
      </c>
      <c r="O72" s="52">
        <v>117.28451923365787</v>
      </c>
      <c r="P72" s="52">
        <v>29.643340026089355</v>
      </c>
      <c r="Q72" s="52">
        <v>534.31218208416578</v>
      </c>
      <c r="R72" s="49">
        <v>27.92</v>
      </c>
      <c r="S72" s="52">
        <v>563.14097467997294</v>
      </c>
      <c r="T72" s="52">
        <v>2.3199135672591669</v>
      </c>
      <c r="U72" s="52">
        <v>10.05295879145639</v>
      </c>
      <c r="V72" s="52">
        <v>81.454743028210743</v>
      </c>
      <c r="W72" s="53">
        <v>0.14464360913268762</v>
      </c>
      <c r="X72" s="53">
        <v>0.13500000000000001</v>
      </c>
      <c r="Y72" s="61">
        <f t="shared" si="4"/>
        <v>88.396903940511905</v>
      </c>
      <c r="Z72" s="61">
        <f t="shared" si="5"/>
        <v>146.92785925974724</v>
      </c>
      <c r="AA72" s="52">
        <f t="shared" si="6"/>
        <v>395.44444596049107</v>
      </c>
      <c r="AB72" s="52">
        <v>174.04507117926551</v>
      </c>
    </row>
    <row r="73" spans="1:28">
      <c r="A73" s="46" t="s">
        <v>131</v>
      </c>
      <c r="B73" s="46" t="s">
        <v>132</v>
      </c>
      <c r="C73" s="49">
        <v>1779.2190451832971</v>
      </c>
      <c r="D73" s="3">
        <v>18.373715452692601</v>
      </c>
      <c r="E73" s="47">
        <v>91.652051997185495</v>
      </c>
      <c r="F73" s="48">
        <f t="shared" si="2"/>
        <v>110.02576744987809</v>
      </c>
      <c r="G73" s="49">
        <v>0</v>
      </c>
      <c r="H73" s="47">
        <f t="shared" si="3"/>
        <v>110.02576744987809</v>
      </c>
      <c r="I73" s="150">
        <v>32.282886129282005</v>
      </c>
      <c r="J73" s="151">
        <v>0.85579033814449268</v>
      </c>
      <c r="K73" s="150">
        <v>0</v>
      </c>
      <c r="L73" s="151">
        <v>0</v>
      </c>
      <c r="M73" s="49">
        <v>0</v>
      </c>
      <c r="N73" s="51">
        <v>0.78449999999999998</v>
      </c>
      <c r="O73" s="52">
        <v>801.65902157511209</v>
      </c>
      <c r="P73" s="52">
        <v>191.26398521181133</v>
      </c>
      <c r="Q73" s="52">
        <v>1787.3026551243247</v>
      </c>
      <c r="R73" s="49">
        <v>88.96</v>
      </c>
      <c r="S73" s="52">
        <v>1790.4577375757972</v>
      </c>
      <c r="T73" s="52">
        <v>8.2485815724770379</v>
      </c>
      <c r="U73" s="52">
        <v>13.661713229415094</v>
      </c>
      <c r="V73" s="52">
        <v>201.5747121774076</v>
      </c>
      <c r="W73" s="53">
        <v>0.11258278145695363</v>
      </c>
      <c r="X73" s="53">
        <v>0.11258278145695363</v>
      </c>
      <c r="Y73" s="61">
        <f t="shared" si="4"/>
        <v>223.48500697929973</v>
      </c>
      <c r="Z73" s="61">
        <f t="shared" si="5"/>
        <v>992.92300678692345</v>
      </c>
      <c r="AA73" s="52">
        <f t="shared" si="6"/>
        <v>1402.1389329450326</v>
      </c>
      <c r="AB73" s="52">
        <v>529.97136603164972</v>
      </c>
    </row>
    <row r="74" spans="1:28">
      <c r="A74" s="46" t="s">
        <v>133</v>
      </c>
      <c r="B74" s="46" t="s">
        <v>134</v>
      </c>
      <c r="C74" s="49">
        <v>9099.2474793196288</v>
      </c>
      <c r="D74" s="3">
        <v>42.913245630811787</v>
      </c>
      <c r="E74" s="47">
        <v>446.36168106762932</v>
      </c>
      <c r="F74" s="48">
        <f t="shared" ref="F74:F137" si="7">D74+E74</f>
        <v>489.27492669844111</v>
      </c>
      <c r="G74" s="49">
        <v>227.33090813746716</v>
      </c>
      <c r="H74" s="47">
        <f t="shared" ref="H74:H137" si="8">G74+F74</f>
        <v>716.60583483590824</v>
      </c>
      <c r="I74" s="150">
        <v>217.96876805270574</v>
      </c>
      <c r="J74" s="151">
        <v>17.332332029167375</v>
      </c>
      <c r="K74" s="150">
        <v>165.79648960678847</v>
      </c>
      <c r="L74" s="151">
        <v>0</v>
      </c>
      <c r="M74" s="49">
        <v>146.15455473732752</v>
      </c>
      <c r="N74" s="51">
        <v>0.63880000000000003</v>
      </c>
      <c r="O74" s="52">
        <v>1382.6684860864634</v>
      </c>
      <c r="P74" s="52">
        <v>341.80059890951725</v>
      </c>
      <c r="Q74" s="52">
        <v>8912.4067959760578</v>
      </c>
      <c r="R74" s="49">
        <v>454.96</v>
      </c>
      <c r="S74" s="52">
        <v>9026.0516285908616</v>
      </c>
      <c r="T74" s="52">
        <v>41.758444210665004</v>
      </c>
      <c r="U74" s="52">
        <v>104.1383423525226</v>
      </c>
      <c r="V74" s="52">
        <v>1104.0210898412236</v>
      </c>
      <c r="W74" s="53">
        <v>0.12231495400980576</v>
      </c>
      <c r="X74" s="53">
        <v>0.12231495400980576</v>
      </c>
      <c r="Y74" s="61">
        <f t="shared" ref="Y74:Y137" si="9">(T74+U74)+(S74*X74)</f>
        <v>1249.9178764044111</v>
      </c>
      <c r="Z74" s="61">
        <f t="shared" ref="Z74:Z137" si="10">O74+P74</f>
        <v>1724.4690849959807</v>
      </c>
      <c r="AA74" s="52">
        <f t="shared" ref="AA74:AA137" si="11">Q74*N74</f>
        <v>5693.2454612695064</v>
      </c>
      <c r="AB74" s="52">
        <v>2856.5765950914883</v>
      </c>
    </row>
    <row r="75" spans="1:28">
      <c r="A75" s="46" t="s">
        <v>135</v>
      </c>
      <c r="B75" s="46" t="s">
        <v>136</v>
      </c>
      <c r="C75" s="49">
        <v>2701.5548151637486</v>
      </c>
      <c r="D75" s="3">
        <v>40.737682241070971</v>
      </c>
      <c r="E75" s="47">
        <v>175.85975912521045</v>
      </c>
      <c r="F75" s="48">
        <f t="shared" si="7"/>
        <v>216.59744136628143</v>
      </c>
      <c r="G75" s="49">
        <v>0</v>
      </c>
      <c r="H75" s="47">
        <f t="shared" si="8"/>
        <v>216.59744136628143</v>
      </c>
      <c r="I75" s="150">
        <v>45.07849829358701</v>
      </c>
      <c r="J75" s="151">
        <v>2.6601675571238448</v>
      </c>
      <c r="K75" s="150">
        <v>14.022588673210963</v>
      </c>
      <c r="L75" s="151">
        <v>0</v>
      </c>
      <c r="M75" s="49">
        <v>2.0930775740160481</v>
      </c>
      <c r="N75" s="51">
        <v>0.55989999999999995</v>
      </c>
      <c r="O75" s="52">
        <v>300.55769104713204</v>
      </c>
      <c r="P75" s="52">
        <v>91.507701819667133</v>
      </c>
      <c r="Q75" s="52">
        <v>2642.8146036407461</v>
      </c>
      <c r="R75" s="49">
        <v>135.08000000000001</v>
      </c>
      <c r="S75" s="52">
        <v>2719.031497370434</v>
      </c>
      <c r="T75" s="52">
        <v>14.177249577694909</v>
      </c>
      <c r="U75" s="52">
        <v>31.705485419208614</v>
      </c>
      <c r="V75" s="52">
        <v>336.90300360085899</v>
      </c>
      <c r="W75" s="53">
        <v>0.12390551706616004</v>
      </c>
      <c r="X75" s="53">
        <v>0.12390551706616004</v>
      </c>
      <c r="Y75" s="61">
        <f t="shared" si="9"/>
        <v>382.78573859776253</v>
      </c>
      <c r="Z75" s="61">
        <f t="shared" si="10"/>
        <v>392.06539286679919</v>
      </c>
      <c r="AA75" s="52">
        <f t="shared" si="11"/>
        <v>1479.7118965784537</v>
      </c>
      <c r="AB75" s="52">
        <v>788.56439832880483</v>
      </c>
    </row>
    <row r="76" spans="1:28">
      <c r="A76" s="46" t="s">
        <v>137</v>
      </c>
      <c r="B76" s="46" t="s">
        <v>138</v>
      </c>
      <c r="C76" s="49">
        <v>145.97927237891236</v>
      </c>
      <c r="D76" s="3">
        <v>3.1757039054036595</v>
      </c>
      <c r="E76" s="47">
        <v>13.940102857486194</v>
      </c>
      <c r="F76" s="48">
        <f t="shared" si="7"/>
        <v>17.115806762889854</v>
      </c>
      <c r="G76" s="49">
        <v>0</v>
      </c>
      <c r="H76" s="47">
        <f t="shared" si="8"/>
        <v>17.115806762889854</v>
      </c>
      <c r="I76" s="150">
        <v>2.0930775740160481</v>
      </c>
      <c r="J76" s="151">
        <v>1.5569197718050409</v>
      </c>
      <c r="K76" s="150">
        <v>0</v>
      </c>
      <c r="L76" s="151">
        <v>0</v>
      </c>
      <c r="M76" s="49">
        <v>0</v>
      </c>
      <c r="N76" s="51">
        <v>0.66439999999999999</v>
      </c>
      <c r="O76" s="52">
        <v>4.124290786238519</v>
      </c>
      <c r="P76" s="52">
        <v>1.0310726965596297</v>
      </c>
      <c r="Q76" s="52">
        <v>150.93873204936418</v>
      </c>
      <c r="R76" s="49">
        <v>7.3</v>
      </c>
      <c r="S76" s="52">
        <v>147.25780252264627</v>
      </c>
      <c r="T76" s="52">
        <v>0</v>
      </c>
      <c r="U76" s="52">
        <v>2.0621453931192595</v>
      </c>
      <c r="V76" s="52">
        <v>13.403945055275187</v>
      </c>
      <c r="W76" s="53">
        <v>9.1023666153199859E-2</v>
      </c>
      <c r="X76" s="53">
        <v>9.1023666153199859E-2</v>
      </c>
      <c r="Y76" s="61">
        <f t="shared" si="9"/>
        <v>15.466090448394445</v>
      </c>
      <c r="Z76" s="61">
        <f t="shared" si="10"/>
        <v>5.1553634827981485</v>
      </c>
      <c r="AA76" s="52">
        <f t="shared" si="11"/>
        <v>100.28369357359756</v>
      </c>
      <c r="AB76" s="52">
        <v>40.830478783761336</v>
      </c>
    </row>
    <row r="77" spans="1:28">
      <c r="A77" s="46" t="s">
        <v>139</v>
      </c>
      <c r="B77" s="46" t="s">
        <v>140</v>
      </c>
      <c r="C77" s="49">
        <v>752.97176884356645</v>
      </c>
      <c r="D77" s="3">
        <v>17.218914032545815</v>
      </c>
      <c r="E77" s="47">
        <v>21.41537990754351</v>
      </c>
      <c r="F77" s="48">
        <f t="shared" si="7"/>
        <v>38.634293940089321</v>
      </c>
      <c r="G77" s="49">
        <v>0</v>
      </c>
      <c r="H77" s="47">
        <f t="shared" si="8"/>
        <v>38.634293940089321</v>
      </c>
      <c r="I77" s="150">
        <v>9.8879871600068494</v>
      </c>
      <c r="J77" s="151">
        <v>0.42273980558944818</v>
      </c>
      <c r="K77" s="150">
        <v>0</v>
      </c>
      <c r="L77" s="151">
        <v>0</v>
      </c>
      <c r="M77" s="49">
        <v>33.241783737082464</v>
      </c>
      <c r="N77" s="51">
        <v>0.71060000000000001</v>
      </c>
      <c r="O77" s="52">
        <v>0</v>
      </c>
      <c r="P77" s="52">
        <v>0</v>
      </c>
      <c r="Q77" s="52">
        <v>749.65171476064438</v>
      </c>
      <c r="R77" s="49">
        <v>37.65</v>
      </c>
      <c r="S77" s="52">
        <v>752.98207957053194</v>
      </c>
      <c r="T77" s="52">
        <v>6.1864361793577789</v>
      </c>
      <c r="U77" s="52">
        <v>5.1553634827981485</v>
      </c>
      <c r="V77" s="52">
        <v>112.90246027327946</v>
      </c>
      <c r="W77" s="53">
        <v>0.14994043462186257</v>
      </c>
      <c r="X77" s="53">
        <v>0.13500000000000001</v>
      </c>
      <c r="Y77" s="61">
        <f t="shared" si="9"/>
        <v>112.99438040417775</v>
      </c>
      <c r="Z77" s="61">
        <f t="shared" si="10"/>
        <v>0</v>
      </c>
      <c r="AA77" s="52">
        <f t="shared" si="11"/>
        <v>532.70250850891387</v>
      </c>
      <c r="AB77" s="52">
        <v>196.62556323392138</v>
      </c>
    </row>
    <row r="78" spans="1:28">
      <c r="A78" s="46" t="s">
        <v>141</v>
      </c>
      <c r="B78" s="46" t="s">
        <v>142</v>
      </c>
      <c r="C78" s="49">
        <v>3444.1127497720622</v>
      </c>
      <c r="D78" s="3">
        <v>70.968733704199309</v>
      </c>
      <c r="E78" s="47">
        <v>249.92171091908864</v>
      </c>
      <c r="F78" s="48">
        <f t="shared" si="7"/>
        <v>320.89044462328798</v>
      </c>
      <c r="G78" s="49">
        <v>50.893748302183326</v>
      </c>
      <c r="H78" s="47">
        <f t="shared" si="8"/>
        <v>371.7841929254713</v>
      </c>
      <c r="I78" s="150">
        <v>77.423248784662604</v>
      </c>
      <c r="J78" s="151">
        <v>2.2992921133279745</v>
      </c>
      <c r="K78" s="150">
        <v>19.32230233352746</v>
      </c>
      <c r="L78" s="151">
        <v>0</v>
      </c>
      <c r="M78" s="49">
        <v>7.9598812174403415</v>
      </c>
      <c r="N78" s="51">
        <v>0.67930000000000001</v>
      </c>
      <c r="O78" s="52">
        <v>422.73980558944817</v>
      </c>
      <c r="P78" s="52">
        <v>71.917320585034176</v>
      </c>
      <c r="Q78" s="52">
        <v>3454.1244656556564</v>
      </c>
      <c r="R78" s="49">
        <v>172.21</v>
      </c>
      <c r="S78" s="52">
        <v>3435.3795640322023</v>
      </c>
      <c r="T78" s="52">
        <v>17.786004015653614</v>
      </c>
      <c r="U78" s="52">
        <v>52.842475698681021</v>
      </c>
      <c r="V78" s="52">
        <v>550.8505881369822</v>
      </c>
      <c r="W78" s="53">
        <v>0.16034635412758677</v>
      </c>
      <c r="X78" s="53">
        <v>0.13500000000000001</v>
      </c>
      <c r="Y78" s="61">
        <f t="shared" si="9"/>
        <v>534.40472085868203</v>
      </c>
      <c r="Z78" s="61">
        <f t="shared" si="10"/>
        <v>494.65712617448236</v>
      </c>
      <c r="AA78" s="52">
        <f t="shared" si="11"/>
        <v>2346.3867495198874</v>
      </c>
      <c r="AB78" s="52">
        <v>968.28036933914836</v>
      </c>
    </row>
    <row r="79" spans="1:28">
      <c r="A79" s="46" t="s">
        <v>143</v>
      </c>
      <c r="B79" s="46" t="s">
        <v>144</v>
      </c>
      <c r="C79" s="49">
        <v>1662.1922941237792</v>
      </c>
      <c r="D79" s="3">
        <v>10.33134841952749</v>
      </c>
      <c r="E79" s="47">
        <v>136.01911013014634</v>
      </c>
      <c r="F79" s="48">
        <f t="shared" si="7"/>
        <v>146.35045854967385</v>
      </c>
      <c r="G79" s="49">
        <v>0</v>
      </c>
      <c r="H79" s="47">
        <f t="shared" si="8"/>
        <v>146.35045854967385</v>
      </c>
      <c r="I79" s="150">
        <v>30.220740736162746</v>
      </c>
      <c r="J79" s="151">
        <v>0</v>
      </c>
      <c r="K79" s="150">
        <v>13.403945055275187</v>
      </c>
      <c r="L79" s="151">
        <v>0</v>
      </c>
      <c r="M79" s="49">
        <v>85.87804489645157</v>
      </c>
      <c r="N79" s="51">
        <v>0.62619999999999998</v>
      </c>
      <c r="O79" s="52">
        <v>90.218860948967603</v>
      </c>
      <c r="P79" s="52">
        <v>19.590381234632964</v>
      </c>
      <c r="Q79" s="52">
        <v>1706.3428269904625</v>
      </c>
      <c r="R79" s="49">
        <v>83.11</v>
      </c>
      <c r="S79" s="52">
        <v>1665.0586762202147</v>
      </c>
      <c r="T79" s="52">
        <v>18.301540363933427</v>
      </c>
      <c r="U79" s="52">
        <v>12.11510418457565</v>
      </c>
      <c r="V79" s="52">
        <v>255.44826057264828</v>
      </c>
      <c r="W79" s="53">
        <v>0.15341697215892205</v>
      </c>
      <c r="X79" s="53">
        <v>0.13500000000000001</v>
      </c>
      <c r="Y79" s="61">
        <f t="shared" si="9"/>
        <v>255.19956583823807</v>
      </c>
      <c r="Z79" s="61">
        <f t="shared" si="10"/>
        <v>109.80924218360056</v>
      </c>
      <c r="AA79" s="52">
        <f t="shared" si="11"/>
        <v>1068.5118782614277</v>
      </c>
      <c r="AB79" s="52">
        <v>467.28214608082419</v>
      </c>
    </row>
    <row r="80" spans="1:28">
      <c r="A80" s="46" t="s">
        <v>145</v>
      </c>
      <c r="B80" s="46" t="s">
        <v>146</v>
      </c>
      <c r="C80" s="49">
        <v>721.55498377939455</v>
      </c>
      <c r="D80" s="3">
        <v>4.5160984109311784</v>
      </c>
      <c r="E80" s="47">
        <v>7.8877061286811676</v>
      </c>
      <c r="F80" s="48">
        <f t="shared" si="7"/>
        <v>12.403804539612345</v>
      </c>
      <c r="G80" s="49">
        <v>0</v>
      </c>
      <c r="H80" s="47">
        <f t="shared" si="8"/>
        <v>12.403804539612345</v>
      </c>
      <c r="I80" s="150">
        <v>24.467355089360016</v>
      </c>
      <c r="J80" s="151">
        <v>0</v>
      </c>
      <c r="K80" s="150">
        <v>2.4745744717431113</v>
      </c>
      <c r="L80" s="151">
        <v>0</v>
      </c>
      <c r="M80" s="49">
        <v>0</v>
      </c>
      <c r="N80" s="51">
        <v>0.71189999999999998</v>
      </c>
      <c r="O80" s="52">
        <v>20.621453931192594</v>
      </c>
      <c r="P80" s="52">
        <v>2.0621453931192595</v>
      </c>
      <c r="Q80" s="52">
        <v>724.42136587583025</v>
      </c>
      <c r="R80" s="49">
        <v>36.08</v>
      </c>
      <c r="S80" s="52">
        <v>721.55498377939443</v>
      </c>
      <c r="T80" s="52">
        <v>2.0621453931192595</v>
      </c>
      <c r="U80" s="52">
        <v>5.6708998310779632</v>
      </c>
      <c r="V80" s="52">
        <v>124.50202810957529</v>
      </c>
      <c r="W80" s="53">
        <v>0.17254683414069535</v>
      </c>
      <c r="X80" s="53">
        <v>0.13500000000000001</v>
      </c>
      <c r="Y80" s="61">
        <f t="shared" si="9"/>
        <v>105.14296803441547</v>
      </c>
      <c r="Z80" s="61">
        <f t="shared" si="10"/>
        <v>22.683599324311853</v>
      </c>
      <c r="AA80" s="52">
        <f t="shared" si="11"/>
        <v>515.71557036700358</v>
      </c>
      <c r="AB80" s="52">
        <v>225.39249146793506</v>
      </c>
    </row>
    <row r="81" spans="1:28">
      <c r="A81" s="46" t="s">
        <v>147</v>
      </c>
      <c r="B81" s="46" t="s">
        <v>148</v>
      </c>
      <c r="C81" s="49">
        <v>327.78832096327187</v>
      </c>
      <c r="D81" s="3">
        <v>0</v>
      </c>
      <c r="E81" s="47">
        <v>0</v>
      </c>
      <c r="F81" s="48">
        <f t="shared" si="7"/>
        <v>0</v>
      </c>
      <c r="G81" s="49">
        <v>0</v>
      </c>
      <c r="H81" s="47">
        <f t="shared" si="8"/>
        <v>0</v>
      </c>
      <c r="I81" s="150">
        <v>0</v>
      </c>
      <c r="J81" s="151">
        <v>0</v>
      </c>
      <c r="K81" s="150">
        <v>0</v>
      </c>
      <c r="L81" s="151">
        <v>0</v>
      </c>
      <c r="M81" s="49">
        <v>0</v>
      </c>
      <c r="N81" s="51">
        <v>0.60860000000000003</v>
      </c>
      <c r="O81" s="52">
        <v>0</v>
      </c>
      <c r="P81" s="52">
        <v>0</v>
      </c>
      <c r="Q81" s="52">
        <v>308.14638609381097</v>
      </c>
      <c r="R81" s="49">
        <v>16.39</v>
      </c>
      <c r="S81" s="52">
        <v>327.78832096327193</v>
      </c>
      <c r="T81" s="52">
        <v>1.5466090448394447</v>
      </c>
      <c r="U81" s="52">
        <v>8.7641179207568527</v>
      </c>
      <c r="V81" s="52">
        <v>65.215348057396582</v>
      </c>
      <c r="W81" s="53">
        <v>0.19895567928029945</v>
      </c>
      <c r="X81" s="53">
        <v>0.13500000000000001</v>
      </c>
      <c r="Y81" s="61">
        <f t="shared" si="9"/>
        <v>54.562150295638006</v>
      </c>
      <c r="Z81" s="61">
        <f t="shared" si="10"/>
        <v>0</v>
      </c>
      <c r="AA81" s="52">
        <f t="shared" si="11"/>
        <v>187.53789057669337</v>
      </c>
      <c r="AB81" s="52">
        <v>164.97163144954075</v>
      </c>
    </row>
    <row r="82" spans="1:28">
      <c r="A82" s="46" t="s">
        <v>149</v>
      </c>
      <c r="B82" s="46" t="s">
        <v>150</v>
      </c>
      <c r="C82" s="49">
        <v>1477.5477956238806</v>
      </c>
      <c r="D82" s="3">
        <v>17.672586019032053</v>
      </c>
      <c r="E82" s="47">
        <v>115.52138492254092</v>
      </c>
      <c r="F82" s="48">
        <f t="shared" si="7"/>
        <v>133.19397094157296</v>
      </c>
      <c r="G82" s="49">
        <v>0</v>
      </c>
      <c r="H82" s="47">
        <f t="shared" si="8"/>
        <v>133.19397094157296</v>
      </c>
      <c r="I82" s="150">
        <v>56.45123013663973</v>
      </c>
      <c r="J82" s="151">
        <v>4.794488039002279</v>
      </c>
      <c r="K82" s="150">
        <v>9.8467442521444646</v>
      </c>
      <c r="L82" s="151">
        <v>0</v>
      </c>
      <c r="M82" s="49">
        <v>0</v>
      </c>
      <c r="N82" s="51">
        <v>0.3649</v>
      </c>
      <c r="O82" s="52">
        <v>27.838962807110004</v>
      </c>
      <c r="P82" s="52">
        <v>9.021886094896761</v>
      </c>
      <c r="Q82" s="52">
        <v>1433.5828558425781</v>
      </c>
      <c r="R82" s="49">
        <v>73.88</v>
      </c>
      <c r="S82" s="52">
        <v>1481.3730753281168</v>
      </c>
      <c r="T82" s="52">
        <v>9.7951906173164822</v>
      </c>
      <c r="U82" s="52">
        <v>26.807890110550375</v>
      </c>
      <c r="V82" s="52">
        <v>198.48149408772872</v>
      </c>
      <c r="W82" s="53">
        <v>0.13398481273447344</v>
      </c>
      <c r="X82" s="53">
        <v>0.13398481273447344</v>
      </c>
      <c r="Y82" s="61">
        <f t="shared" si="9"/>
        <v>235.0845748155956</v>
      </c>
      <c r="Z82" s="61">
        <f t="shared" si="10"/>
        <v>36.860848902006765</v>
      </c>
      <c r="AA82" s="52">
        <f t="shared" si="11"/>
        <v>523.11438409695677</v>
      </c>
      <c r="AB82" s="52">
        <v>418.66706843803769</v>
      </c>
    </row>
    <row r="83" spans="1:28">
      <c r="A83" s="46" t="s">
        <v>151</v>
      </c>
      <c r="B83" s="46" t="s">
        <v>152</v>
      </c>
      <c r="C83" s="49">
        <v>1618.3510830660639</v>
      </c>
      <c r="D83" s="3">
        <v>45.160984109311777</v>
      </c>
      <c r="E83" s="47">
        <v>191.63517138257279</v>
      </c>
      <c r="F83" s="48">
        <f t="shared" si="7"/>
        <v>236.79615549188458</v>
      </c>
      <c r="G83" s="49">
        <v>0</v>
      </c>
      <c r="H83" s="47">
        <f t="shared" si="8"/>
        <v>236.79615549188458</v>
      </c>
      <c r="I83" s="150">
        <v>48.326377287749843</v>
      </c>
      <c r="J83" s="151">
        <v>5.7946285546651195</v>
      </c>
      <c r="K83" s="150">
        <v>29.777379476642107</v>
      </c>
      <c r="L83" s="151">
        <v>0</v>
      </c>
      <c r="M83" s="49">
        <v>20.662696839054981</v>
      </c>
      <c r="N83" s="51">
        <v>0.74550000000000005</v>
      </c>
      <c r="O83" s="52">
        <v>127.07970985097437</v>
      </c>
      <c r="P83" s="52">
        <v>36.087544379587044</v>
      </c>
      <c r="Q83" s="52">
        <v>1547.3720386348987</v>
      </c>
      <c r="R83" s="49">
        <v>80.92</v>
      </c>
      <c r="S83" s="52">
        <v>1621.0318720771186</v>
      </c>
      <c r="T83" s="52">
        <v>8.2485815724770379</v>
      </c>
      <c r="U83" s="52">
        <v>36.345312553726949</v>
      </c>
      <c r="V83" s="52">
        <v>271.17211919518263</v>
      </c>
      <c r="W83" s="53">
        <v>0.16728364436642115</v>
      </c>
      <c r="X83" s="53">
        <v>0.13500000000000001</v>
      </c>
      <c r="Y83" s="61">
        <f t="shared" si="9"/>
        <v>263.43319685661498</v>
      </c>
      <c r="Z83" s="61">
        <f t="shared" si="10"/>
        <v>163.16725423056141</v>
      </c>
      <c r="AA83" s="52">
        <f t="shared" si="11"/>
        <v>1153.5658548023171</v>
      </c>
      <c r="AB83" s="52">
        <v>431.07087297764997</v>
      </c>
    </row>
    <row r="84" spans="1:28">
      <c r="A84" s="46" t="s">
        <v>153</v>
      </c>
      <c r="B84" s="46" t="s">
        <v>154</v>
      </c>
      <c r="C84" s="49">
        <v>176.65368510156134</v>
      </c>
      <c r="D84" s="3">
        <v>0</v>
      </c>
      <c r="E84" s="47">
        <v>8.4960390196513487</v>
      </c>
      <c r="F84" s="48">
        <f t="shared" si="7"/>
        <v>8.4960390196513487</v>
      </c>
      <c r="G84" s="49">
        <v>0</v>
      </c>
      <c r="H84" s="47">
        <f t="shared" si="8"/>
        <v>8.4960390196513487</v>
      </c>
      <c r="I84" s="150">
        <v>0</v>
      </c>
      <c r="J84" s="151">
        <v>0</v>
      </c>
      <c r="K84" s="150">
        <v>0</v>
      </c>
      <c r="L84" s="151">
        <v>0</v>
      </c>
      <c r="M84" s="49">
        <v>0</v>
      </c>
      <c r="N84" s="51">
        <v>0.77329999999999999</v>
      </c>
      <c r="O84" s="52">
        <v>0</v>
      </c>
      <c r="P84" s="52">
        <v>0</v>
      </c>
      <c r="Q84" s="52">
        <v>177.92190451832971</v>
      </c>
      <c r="R84" s="49">
        <v>0</v>
      </c>
      <c r="S84" s="52">
        <v>176.65368510156136</v>
      </c>
      <c r="T84" s="52">
        <v>0</v>
      </c>
      <c r="U84" s="52">
        <v>1.5466090448394447</v>
      </c>
      <c r="V84" s="52">
        <v>35.056471683027411</v>
      </c>
      <c r="W84" s="53">
        <v>0.19844744061168504</v>
      </c>
      <c r="X84" s="53">
        <v>0.13500000000000001</v>
      </c>
      <c r="Y84" s="61">
        <f t="shared" si="9"/>
        <v>25.394856533550232</v>
      </c>
      <c r="Z84" s="61">
        <f t="shared" si="10"/>
        <v>0</v>
      </c>
      <c r="AA84" s="52">
        <f t="shared" si="11"/>
        <v>137.58700876402438</v>
      </c>
      <c r="AB84" s="52">
        <v>42.892624176880602</v>
      </c>
    </row>
    <row r="85" spans="1:28">
      <c r="A85" s="46" t="s">
        <v>155</v>
      </c>
      <c r="B85" s="46" t="s">
        <v>156</v>
      </c>
      <c r="C85" s="49">
        <v>203.38940012335257</v>
      </c>
      <c r="D85" s="3">
        <v>4.2686409637568667</v>
      </c>
      <c r="E85" s="47">
        <v>2.7529640998142115</v>
      </c>
      <c r="F85" s="48">
        <f t="shared" si="7"/>
        <v>7.0216050635710783</v>
      </c>
      <c r="G85" s="49">
        <v>0</v>
      </c>
      <c r="H85" s="47">
        <f t="shared" si="8"/>
        <v>7.0216050635710783</v>
      </c>
      <c r="I85" s="150">
        <v>4.3923696873440221</v>
      </c>
      <c r="J85" s="151">
        <v>0</v>
      </c>
      <c r="K85" s="150">
        <v>0</v>
      </c>
      <c r="L85" s="151">
        <v>0</v>
      </c>
      <c r="M85" s="49">
        <v>0</v>
      </c>
      <c r="N85" s="51">
        <v>0.99439999999999995</v>
      </c>
      <c r="O85" s="52">
        <v>37.891921598566398</v>
      </c>
      <c r="P85" s="52">
        <v>5.1553634827981485</v>
      </c>
      <c r="Q85" s="52">
        <v>183.74746525389162</v>
      </c>
      <c r="R85" s="49">
        <v>10.17</v>
      </c>
      <c r="S85" s="52">
        <v>203.38940012335254</v>
      </c>
      <c r="T85" s="52">
        <v>0</v>
      </c>
      <c r="U85" s="52">
        <v>3.0932180896788894</v>
      </c>
      <c r="V85" s="52">
        <v>36.087544379587044</v>
      </c>
      <c r="W85" s="53">
        <v>0.17743080198722502</v>
      </c>
      <c r="X85" s="53">
        <v>0.13500000000000001</v>
      </c>
      <c r="Y85" s="61">
        <f t="shared" si="9"/>
        <v>30.550787106331484</v>
      </c>
      <c r="Z85" s="61">
        <f t="shared" si="10"/>
        <v>43.047285081364549</v>
      </c>
      <c r="AA85" s="52">
        <f t="shared" si="11"/>
        <v>182.71847944846982</v>
      </c>
      <c r="AB85" s="52">
        <v>69.081870669495189</v>
      </c>
    </row>
    <row r="86" spans="1:28">
      <c r="A86" s="46" t="s">
        <v>157</v>
      </c>
      <c r="B86" s="46" t="s">
        <v>158</v>
      </c>
      <c r="C86" s="49">
        <v>169.92078039302697</v>
      </c>
      <c r="D86" s="3">
        <v>0</v>
      </c>
      <c r="E86" s="47">
        <v>0</v>
      </c>
      <c r="F86" s="48">
        <f t="shared" si="7"/>
        <v>0</v>
      </c>
      <c r="G86" s="49">
        <v>0</v>
      </c>
      <c r="H86" s="47">
        <f t="shared" si="8"/>
        <v>0</v>
      </c>
      <c r="I86" s="150">
        <v>0</v>
      </c>
      <c r="J86" s="151">
        <v>0</v>
      </c>
      <c r="K86" s="150">
        <v>0</v>
      </c>
      <c r="L86" s="151">
        <v>0</v>
      </c>
      <c r="M86" s="49">
        <v>0</v>
      </c>
      <c r="N86" s="51">
        <v>0.50329999999999997</v>
      </c>
      <c r="O86" s="52">
        <v>2.0621453931192595</v>
      </c>
      <c r="P86" s="52">
        <v>1.0310726965596297</v>
      </c>
      <c r="Q86" s="52">
        <v>156.74367133099491</v>
      </c>
      <c r="R86" s="49">
        <v>8.5</v>
      </c>
      <c r="S86" s="52">
        <v>169.920780393027</v>
      </c>
      <c r="T86" s="52">
        <v>1.2888408706995371</v>
      </c>
      <c r="U86" s="52">
        <v>5.9286680052178706</v>
      </c>
      <c r="V86" s="52">
        <v>29.127803677809542</v>
      </c>
      <c r="W86" s="53">
        <v>0.17141990291262135</v>
      </c>
      <c r="X86" s="53">
        <v>0.13500000000000001</v>
      </c>
      <c r="Y86" s="61">
        <f t="shared" si="9"/>
        <v>30.156814228976053</v>
      </c>
      <c r="Z86" s="61">
        <f t="shared" si="10"/>
        <v>3.0932180896788894</v>
      </c>
      <c r="AA86" s="52">
        <f t="shared" si="11"/>
        <v>78.889089780889734</v>
      </c>
      <c r="AB86" s="52">
        <v>100.63269518421986</v>
      </c>
    </row>
    <row r="87" spans="1:28">
      <c r="A87" s="46" t="s">
        <v>159</v>
      </c>
      <c r="B87" s="46" t="s">
        <v>160</v>
      </c>
      <c r="C87" s="49">
        <v>59.399999999999991</v>
      </c>
      <c r="D87" s="3">
        <v>0</v>
      </c>
      <c r="E87" s="47">
        <v>0</v>
      </c>
      <c r="F87" s="48">
        <f t="shared" si="7"/>
        <v>0</v>
      </c>
      <c r="G87" s="49">
        <v>0</v>
      </c>
      <c r="H87" s="47">
        <f t="shared" si="8"/>
        <v>0</v>
      </c>
      <c r="I87" s="150">
        <v>0</v>
      </c>
      <c r="J87" s="151">
        <v>0</v>
      </c>
      <c r="K87" s="150">
        <v>0</v>
      </c>
      <c r="L87" s="151">
        <v>0</v>
      </c>
      <c r="M87" s="49">
        <v>0</v>
      </c>
      <c r="N87" s="51">
        <v>0.52729999999999999</v>
      </c>
      <c r="O87" s="52">
        <v>0</v>
      </c>
      <c r="P87" s="52">
        <v>0</v>
      </c>
      <c r="Q87" s="52">
        <v>55.4</v>
      </c>
      <c r="R87" s="49">
        <v>0</v>
      </c>
      <c r="S87" s="52">
        <v>59.4</v>
      </c>
      <c r="T87" s="52">
        <v>0</v>
      </c>
      <c r="U87" s="52">
        <v>0</v>
      </c>
      <c r="V87" s="52">
        <v>12</v>
      </c>
      <c r="W87" s="53">
        <v>0.20202020202020202</v>
      </c>
      <c r="X87" s="53">
        <v>0.13500000000000001</v>
      </c>
      <c r="Y87" s="61">
        <f t="shared" si="9"/>
        <v>8.0190000000000001</v>
      </c>
      <c r="Z87" s="61">
        <f t="shared" si="10"/>
        <v>0</v>
      </c>
      <c r="AA87" s="52">
        <f t="shared" si="11"/>
        <v>29.212419999999998</v>
      </c>
      <c r="AB87" s="52">
        <v>32.799999999999997</v>
      </c>
    </row>
    <row r="88" spans="1:28">
      <c r="A88" s="46" t="s">
        <v>161</v>
      </c>
      <c r="B88" s="46" t="s">
        <v>162</v>
      </c>
      <c r="C88" s="49">
        <v>160.50708667343758</v>
      </c>
      <c r="D88" s="3">
        <v>3.0519751818165042</v>
      </c>
      <c r="E88" s="47">
        <v>9.6817726206949235</v>
      </c>
      <c r="F88" s="48">
        <f t="shared" si="7"/>
        <v>12.733747802511427</v>
      </c>
      <c r="G88" s="49">
        <v>0</v>
      </c>
      <c r="H88" s="47">
        <f t="shared" si="8"/>
        <v>12.733747802511427</v>
      </c>
      <c r="I88" s="150">
        <v>7.4237234152293343</v>
      </c>
      <c r="J88" s="151">
        <v>0</v>
      </c>
      <c r="K88" s="150">
        <v>1.8559308538073336</v>
      </c>
      <c r="L88" s="151">
        <v>0</v>
      </c>
      <c r="M88" s="49">
        <v>0</v>
      </c>
      <c r="N88" s="51">
        <v>0.55100000000000005</v>
      </c>
      <c r="O88" s="52">
        <v>0</v>
      </c>
      <c r="P88" s="52">
        <v>0</v>
      </c>
      <c r="Q88" s="52">
        <v>150.33039915839402</v>
      </c>
      <c r="R88" s="49">
        <v>8.0299999999999994</v>
      </c>
      <c r="S88" s="52">
        <v>160.50708667343756</v>
      </c>
      <c r="T88" s="52">
        <v>0</v>
      </c>
      <c r="U88" s="52">
        <v>0</v>
      </c>
      <c r="V88" s="52">
        <v>26.03458558813065</v>
      </c>
      <c r="W88" s="53">
        <v>0.16220209417357229</v>
      </c>
      <c r="X88" s="53">
        <v>0.13500000000000001</v>
      </c>
      <c r="Y88" s="61">
        <f t="shared" si="9"/>
        <v>21.668456700914071</v>
      </c>
      <c r="Z88" s="61">
        <f t="shared" si="10"/>
        <v>0</v>
      </c>
      <c r="AA88" s="52">
        <f t="shared" si="11"/>
        <v>82.832049936275112</v>
      </c>
      <c r="AB88" s="52">
        <v>42.273980558944821</v>
      </c>
    </row>
    <row r="89" spans="1:28">
      <c r="A89" s="46" t="s">
        <v>163</v>
      </c>
      <c r="B89" s="46" t="s">
        <v>164</v>
      </c>
      <c r="C89" s="49">
        <v>627.97482583964245</v>
      </c>
      <c r="D89" s="3">
        <v>17.858179104412788</v>
      </c>
      <c r="E89" s="47">
        <v>21.786566078304975</v>
      </c>
      <c r="F89" s="48">
        <f t="shared" si="7"/>
        <v>39.644745182717763</v>
      </c>
      <c r="G89" s="49">
        <v>0</v>
      </c>
      <c r="H89" s="47">
        <f t="shared" si="8"/>
        <v>39.644745182717763</v>
      </c>
      <c r="I89" s="150">
        <v>21.49786572326828</v>
      </c>
      <c r="J89" s="151">
        <v>2.3199135672591669</v>
      </c>
      <c r="K89" s="150">
        <v>1.0310726965596297</v>
      </c>
      <c r="L89" s="151">
        <v>0</v>
      </c>
      <c r="M89" s="49">
        <v>0</v>
      </c>
      <c r="N89" s="51">
        <v>0.76590000000000003</v>
      </c>
      <c r="O89" s="52">
        <v>56.708998310779634</v>
      </c>
      <c r="P89" s="52">
        <v>5.1553634827981485</v>
      </c>
      <c r="Q89" s="52">
        <v>636.55335067501858</v>
      </c>
      <c r="R89" s="49">
        <v>31.4</v>
      </c>
      <c r="S89" s="52">
        <v>628.29445837557603</v>
      </c>
      <c r="T89" s="52">
        <v>5.4131316569380559</v>
      </c>
      <c r="U89" s="52">
        <v>10.310726965596297</v>
      </c>
      <c r="V89" s="52">
        <v>91.765469993807045</v>
      </c>
      <c r="W89" s="53">
        <v>0.14605487724826047</v>
      </c>
      <c r="X89" s="53">
        <v>0.13500000000000001</v>
      </c>
      <c r="Y89" s="61">
        <f t="shared" si="9"/>
        <v>100.54361050323712</v>
      </c>
      <c r="Z89" s="61">
        <f t="shared" si="10"/>
        <v>61.864361793577785</v>
      </c>
      <c r="AA89" s="52">
        <f t="shared" si="11"/>
        <v>487.53621128199677</v>
      </c>
      <c r="AB89" s="52">
        <v>196.15126979350399</v>
      </c>
    </row>
    <row r="90" spans="1:28">
      <c r="A90" s="46" t="s">
        <v>165</v>
      </c>
      <c r="B90" s="46" t="s">
        <v>166</v>
      </c>
      <c r="C90" s="49">
        <v>284.64823933921701</v>
      </c>
      <c r="D90" s="3">
        <v>12.372872358715558</v>
      </c>
      <c r="E90" s="47">
        <v>33.612969907843933</v>
      </c>
      <c r="F90" s="48">
        <f t="shared" si="7"/>
        <v>45.985842266559487</v>
      </c>
      <c r="G90" s="49">
        <v>0</v>
      </c>
      <c r="H90" s="47">
        <f t="shared" si="8"/>
        <v>45.985842266559487</v>
      </c>
      <c r="I90" s="150">
        <v>5.1553634827981485</v>
      </c>
      <c r="J90" s="151">
        <v>1.2579086898027483</v>
      </c>
      <c r="K90" s="150">
        <v>0.61864361793577782</v>
      </c>
      <c r="L90" s="151">
        <v>0</v>
      </c>
      <c r="M90" s="49">
        <v>8.7434964668256612</v>
      </c>
      <c r="N90" s="51">
        <v>0.63639999999999997</v>
      </c>
      <c r="O90" s="52">
        <v>3.6087544379587042</v>
      </c>
      <c r="P90" s="52">
        <v>0</v>
      </c>
      <c r="Q90" s="52">
        <v>235.70321843353136</v>
      </c>
      <c r="R90" s="49">
        <v>14.23</v>
      </c>
      <c r="S90" s="52">
        <v>285.76179785150134</v>
      </c>
      <c r="T90" s="52">
        <v>2.8354499155389816</v>
      </c>
      <c r="U90" s="52">
        <v>3.0932180896788894</v>
      </c>
      <c r="V90" s="52">
        <v>52.584707524541116</v>
      </c>
      <c r="W90" s="53">
        <v>0.18401587587948767</v>
      </c>
      <c r="X90" s="53">
        <v>0.13500000000000001</v>
      </c>
      <c r="Y90" s="61">
        <f t="shared" si="9"/>
        <v>44.506510715170556</v>
      </c>
      <c r="Z90" s="61">
        <f t="shared" si="10"/>
        <v>3.6087544379587042</v>
      </c>
      <c r="AA90" s="52">
        <f t="shared" si="11"/>
        <v>150.00152821109936</v>
      </c>
      <c r="AB90" s="52">
        <v>81.248528488898828</v>
      </c>
    </row>
    <row r="91" spans="1:28">
      <c r="A91" s="46" t="s">
        <v>167</v>
      </c>
      <c r="B91" s="46" t="s">
        <v>168</v>
      </c>
      <c r="C91" s="49">
        <v>6087.4222683071575</v>
      </c>
      <c r="D91" s="3">
        <v>51.409284650463135</v>
      </c>
      <c r="E91" s="47">
        <v>402.95352054246888</v>
      </c>
      <c r="F91" s="48">
        <f t="shared" si="7"/>
        <v>454.362805192932</v>
      </c>
      <c r="G91" s="49">
        <v>0</v>
      </c>
      <c r="H91" s="47">
        <f t="shared" si="8"/>
        <v>454.362805192932</v>
      </c>
      <c r="I91" s="150">
        <v>98.622103425928586</v>
      </c>
      <c r="J91" s="151">
        <v>6.4235828995664939</v>
      </c>
      <c r="K91" s="150">
        <v>31.963253593348522</v>
      </c>
      <c r="L91" s="151">
        <v>0</v>
      </c>
      <c r="M91" s="49">
        <v>214.87554996302683</v>
      </c>
      <c r="N91" s="51">
        <v>0.3856</v>
      </c>
      <c r="O91" s="52">
        <v>225.80492054655892</v>
      </c>
      <c r="P91" s="52">
        <v>57.997839181479172</v>
      </c>
      <c r="Q91" s="52">
        <v>5997.7808080682626</v>
      </c>
      <c r="R91" s="49">
        <v>304.37</v>
      </c>
      <c r="S91" s="52">
        <v>6083.3082882478848</v>
      </c>
      <c r="T91" s="52">
        <v>69.85517519191491</v>
      </c>
      <c r="U91" s="52">
        <v>119.08889645263723</v>
      </c>
      <c r="V91" s="52">
        <v>926.93435420710716</v>
      </c>
      <c r="W91" s="53">
        <v>0.15237339787592499</v>
      </c>
      <c r="X91" s="53">
        <v>0.13500000000000001</v>
      </c>
      <c r="Y91" s="61">
        <f t="shared" si="9"/>
        <v>1010.1906905580167</v>
      </c>
      <c r="Z91" s="61">
        <f t="shared" si="10"/>
        <v>283.8027597280381</v>
      </c>
      <c r="AA91" s="52">
        <f t="shared" si="11"/>
        <v>2312.744279591122</v>
      </c>
      <c r="AB91" s="52">
        <v>1948.2427923303171</v>
      </c>
    </row>
    <row r="92" spans="1:28">
      <c r="A92" s="46" t="s">
        <v>169</v>
      </c>
      <c r="B92" s="46" t="s">
        <v>170</v>
      </c>
      <c r="C92" s="49">
        <v>1036.3827209469121</v>
      </c>
      <c r="D92" s="3">
        <v>0</v>
      </c>
      <c r="E92" s="47">
        <v>18.600551445935718</v>
      </c>
      <c r="F92" s="48">
        <f t="shared" si="7"/>
        <v>18.600551445935718</v>
      </c>
      <c r="G92" s="49">
        <v>0</v>
      </c>
      <c r="H92" s="47">
        <f t="shared" si="8"/>
        <v>18.600551445935718</v>
      </c>
      <c r="I92" s="150">
        <v>17.621032384204071</v>
      </c>
      <c r="J92" s="151">
        <v>0.91765469993807047</v>
      </c>
      <c r="K92" s="150">
        <v>45.160984109311777</v>
      </c>
      <c r="L92" s="151">
        <v>0</v>
      </c>
      <c r="M92" s="49">
        <v>0</v>
      </c>
      <c r="N92" s="51">
        <v>0.3422</v>
      </c>
      <c r="O92" s="52">
        <v>34.798703508887499</v>
      </c>
      <c r="P92" s="52">
        <v>3.0932180896788894</v>
      </c>
      <c r="Q92" s="52">
        <v>1002.8625475817582</v>
      </c>
      <c r="R92" s="49">
        <v>51.82</v>
      </c>
      <c r="S92" s="52">
        <v>1041.1462768050174</v>
      </c>
      <c r="T92" s="52">
        <v>7.2175088759174084</v>
      </c>
      <c r="U92" s="52">
        <v>12.11510418457565</v>
      </c>
      <c r="V92" s="52">
        <v>153.88759996152473</v>
      </c>
      <c r="W92" s="53">
        <v>0.1478059360052289</v>
      </c>
      <c r="X92" s="53">
        <v>0.13500000000000001</v>
      </c>
      <c r="Y92" s="61">
        <f t="shared" si="9"/>
        <v>159.8873604291704</v>
      </c>
      <c r="Z92" s="61">
        <f t="shared" si="10"/>
        <v>37.891921598566391</v>
      </c>
      <c r="AA92" s="52">
        <f t="shared" si="11"/>
        <v>343.17956378247766</v>
      </c>
      <c r="AB92" s="52">
        <v>318.60146323692561</v>
      </c>
    </row>
    <row r="93" spans="1:28">
      <c r="A93" s="46" t="s">
        <v>171</v>
      </c>
      <c r="B93" s="46" t="s">
        <v>172</v>
      </c>
      <c r="C93" s="49">
        <v>1334.4349053414039</v>
      </c>
      <c r="D93" s="3">
        <v>0</v>
      </c>
      <c r="E93" s="47">
        <v>55.781032883875973</v>
      </c>
      <c r="F93" s="48">
        <f t="shared" si="7"/>
        <v>55.781032883875973</v>
      </c>
      <c r="G93" s="49">
        <v>0</v>
      </c>
      <c r="H93" s="47">
        <f t="shared" si="8"/>
        <v>55.781032883875973</v>
      </c>
      <c r="I93" s="150">
        <v>26.849133018412758</v>
      </c>
      <c r="J93" s="151">
        <v>4.701691496311911</v>
      </c>
      <c r="K93" s="150">
        <v>0</v>
      </c>
      <c r="L93" s="151">
        <v>0</v>
      </c>
      <c r="M93" s="49">
        <v>4.3408160525160415</v>
      </c>
      <c r="N93" s="51">
        <v>0.29339999999999999</v>
      </c>
      <c r="O93" s="52">
        <v>9.021886094896761</v>
      </c>
      <c r="P93" s="52">
        <v>3.0932180896788894</v>
      </c>
      <c r="Q93" s="52">
        <v>1337.0435192636999</v>
      </c>
      <c r="R93" s="49">
        <v>66.72</v>
      </c>
      <c r="S93" s="52">
        <v>1349.5813632538648</v>
      </c>
      <c r="T93" s="52">
        <v>7.2175088759174084</v>
      </c>
      <c r="U93" s="52">
        <v>13.919481403555002</v>
      </c>
      <c r="V93" s="52">
        <v>196.67711686874938</v>
      </c>
      <c r="W93" s="53">
        <v>0.14573194490071895</v>
      </c>
      <c r="X93" s="53">
        <v>0.13500000000000001</v>
      </c>
      <c r="Y93" s="61">
        <f t="shared" si="9"/>
        <v>203.33047431874417</v>
      </c>
      <c r="Z93" s="61">
        <f t="shared" si="10"/>
        <v>12.11510418457565</v>
      </c>
      <c r="AA93" s="52">
        <f t="shared" si="11"/>
        <v>392.28856855196955</v>
      </c>
      <c r="AB93" s="52">
        <v>349.82234448875113</v>
      </c>
    </row>
    <row r="94" spans="1:28">
      <c r="A94" s="46" t="s">
        <v>173</v>
      </c>
      <c r="B94" s="46" t="s">
        <v>174</v>
      </c>
      <c r="C94" s="49">
        <v>27.4</v>
      </c>
      <c r="D94" s="3">
        <v>0</v>
      </c>
      <c r="E94" s="47">
        <v>0</v>
      </c>
      <c r="F94" s="48">
        <f t="shared" si="7"/>
        <v>0</v>
      </c>
      <c r="G94" s="49">
        <v>0</v>
      </c>
      <c r="H94" s="47">
        <f t="shared" si="8"/>
        <v>0</v>
      </c>
      <c r="I94" s="150">
        <v>0</v>
      </c>
      <c r="J94" s="151">
        <v>0</v>
      </c>
      <c r="K94" s="150">
        <v>0</v>
      </c>
      <c r="L94" s="151">
        <v>0</v>
      </c>
      <c r="M94" s="49">
        <v>0</v>
      </c>
      <c r="N94" s="51">
        <v>1</v>
      </c>
      <c r="O94" s="52">
        <v>0</v>
      </c>
      <c r="P94" s="52">
        <v>0</v>
      </c>
      <c r="Q94" s="52">
        <v>17.3</v>
      </c>
      <c r="R94" s="49">
        <v>0</v>
      </c>
      <c r="S94" s="52">
        <v>27.4</v>
      </c>
      <c r="T94" s="52">
        <v>0</v>
      </c>
      <c r="U94" s="52">
        <v>0</v>
      </c>
      <c r="V94" s="52">
        <v>1.25</v>
      </c>
      <c r="W94" s="53">
        <v>4.5620437956204379E-2</v>
      </c>
      <c r="X94" s="53">
        <v>4.5620437956204379E-2</v>
      </c>
      <c r="Y94" s="61">
        <f t="shared" si="9"/>
        <v>1.25</v>
      </c>
      <c r="Z94" s="61">
        <f t="shared" si="10"/>
        <v>0</v>
      </c>
      <c r="AA94" s="52">
        <f t="shared" si="11"/>
        <v>17.3</v>
      </c>
      <c r="AB94" s="52">
        <v>13.6</v>
      </c>
    </row>
    <row r="95" spans="1:28">
      <c r="A95" s="46" t="s">
        <v>175</v>
      </c>
      <c r="B95" s="46" t="s">
        <v>176</v>
      </c>
      <c r="C95" s="49">
        <v>68.400000000000006</v>
      </c>
      <c r="D95" s="3">
        <v>0</v>
      </c>
      <c r="E95" s="47">
        <v>0</v>
      </c>
      <c r="F95" s="48">
        <f t="shared" si="7"/>
        <v>0</v>
      </c>
      <c r="G95" s="49">
        <v>0</v>
      </c>
      <c r="H95" s="47">
        <f t="shared" si="8"/>
        <v>0</v>
      </c>
      <c r="I95" s="150">
        <v>0</v>
      </c>
      <c r="J95" s="151">
        <v>0</v>
      </c>
      <c r="K95" s="150">
        <v>0</v>
      </c>
      <c r="L95" s="151">
        <v>0</v>
      </c>
      <c r="M95" s="49">
        <v>2.4</v>
      </c>
      <c r="N95" s="51">
        <v>0.78210000000000002</v>
      </c>
      <c r="O95" s="52">
        <v>0</v>
      </c>
      <c r="P95" s="52">
        <v>0</v>
      </c>
      <c r="Q95" s="52">
        <v>76.3</v>
      </c>
      <c r="R95" s="49">
        <v>3.42</v>
      </c>
      <c r="S95" s="52">
        <v>68.400000000000006</v>
      </c>
      <c r="T95" s="52">
        <v>1</v>
      </c>
      <c r="U95" s="52">
        <v>4.5</v>
      </c>
      <c r="V95" s="52">
        <v>10.5</v>
      </c>
      <c r="W95" s="53">
        <v>0.15350877192982454</v>
      </c>
      <c r="X95" s="53">
        <v>0.13500000000000001</v>
      </c>
      <c r="Y95" s="61">
        <f t="shared" si="9"/>
        <v>14.734000000000002</v>
      </c>
      <c r="Z95" s="61">
        <f t="shared" si="10"/>
        <v>0</v>
      </c>
      <c r="AA95" s="52">
        <f t="shared" si="11"/>
        <v>59.674230000000001</v>
      </c>
      <c r="AB95" s="52">
        <v>28.6</v>
      </c>
    </row>
    <row r="96" spans="1:28">
      <c r="A96" s="46" t="s">
        <v>177</v>
      </c>
      <c r="B96" s="46" t="s">
        <v>178</v>
      </c>
      <c r="C96" s="49">
        <v>669.21773370202766</v>
      </c>
      <c r="D96" s="3">
        <v>5.5471711074908079</v>
      </c>
      <c r="E96" s="47">
        <v>13.568916686724728</v>
      </c>
      <c r="F96" s="48">
        <f t="shared" si="7"/>
        <v>19.116087794215538</v>
      </c>
      <c r="G96" s="49">
        <v>0</v>
      </c>
      <c r="H96" s="47">
        <f t="shared" si="8"/>
        <v>19.116087794215538</v>
      </c>
      <c r="I96" s="150">
        <v>7.0731586983990606</v>
      </c>
      <c r="J96" s="151">
        <v>1.0826263313876112</v>
      </c>
      <c r="K96" s="150">
        <v>0</v>
      </c>
      <c r="L96" s="151">
        <v>0</v>
      </c>
      <c r="M96" s="49">
        <v>438.76267529398478</v>
      </c>
      <c r="N96" s="51">
        <v>0.1898</v>
      </c>
      <c r="O96" s="52">
        <v>0</v>
      </c>
      <c r="P96" s="52">
        <v>0</v>
      </c>
      <c r="Q96" s="52">
        <v>633.82100802913567</v>
      </c>
      <c r="R96" s="49">
        <v>33.46</v>
      </c>
      <c r="S96" s="52">
        <v>671.55826872321802</v>
      </c>
      <c r="T96" s="52">
        <v>0</v>
      </c>
      <c r="U96" s="52">
        <v>0</v>
      </c>
      <c r="V96" s="52">
        <v>53.615780221100749</v>
      </c>
      <c r="W96" s="53">
        <v>7.9837867714794578E-2</v>
      </c>
      <c r="X96" s="53">
        <v>7.9837867714794578E-2</v>
      </c>
      <c r="Y96" s="61">
        <f t="shared" si="9"/>
        <v>53.615780221100749</v>
      </c>
      <c r="Z96" s="61">
        <f t="shared" si="10"/>
        <v>0</v>
      </c>
      <c r="AA96" s="52">
        <f t="shared" si="11"/>
        <v>120.29922732392994</v>
      </c>
      <c r="AB96" s="52">
        <v>55.059281996284227</v>
      </c>
    </row>
    <row r="97" spans="1:28">
      <c r="A97" s="46" t="s">
        <v>179</v>
      </c>
      <c r="B97" s="46" t="s">
        <v>180</v>
      </c>
      <c r="C97" s="49">
        <v>818.95011069641703</v>
      </c>
      <c r="D97" s="3">
        <v>0</v>
      </c>
      <c r="E97" s="47">
        <v>22.498006238931122</v>
      </c>
      <c r="F97" s="48">
        <f t="shared" si="7"/>
        <v>22.498006238931122</v>
      </c>
      <c r="G97" s="49">
        <v>0</v>
      </c>
      <c r="H97" s="47">
        <f t="shared" si="8"/>
        <v>22.498006238931122</v>
      </c>
      <c r="I97" s="150">
        <v>17.517925114548106</v>
      </c>
      <c r="J97" s="151">
        <v>0.64957579883256678</v>
      </c>
      <c r="K97" s="150">
        <v>0</v>
      </c>
      <c r="L97" s="151">
        <v>0</v>
      </c>
      <c r="M97" s="49">
        <v>61.225096721710813</v>
      </c>
      <c r="N97" s="51">
        <v>0.49070000000000003</v>
      </c>
      <c r="O97" s="52">
        <v>9.021886094896761</v>
      </c>
      <c r="P97" s="52">
        <v>3.0932180896788894</v>
      </c>
      <c r="Q97" s="52">
        <v>858.07931953085506</v>
      </c>
      <c r="R97" s="49">
        <v>40.950000000000003</v>
      </c>
      <c r="S97" s="52">
        <v>830.9724183383023</v>
      </c>
      <c r="T97" s="52">
        <v>6.1864361793577789</v>
      </c>
      <c r="U97" s="52">
        <v>15.208322274254538</v>
      </c>
      <c r="V97" s="52">
        <v>130.68846428893306</v>
      </c>
      <c r="W97" s="53">
        <v>0.15727172335066322</v>
      </c>
      <c r="X97" s="53">
        <v>0.13500000000000001</v>
      </c>
      <c r="Y97" s="61">
        <f t="shared" si="9"/>
        <v>133.57603492928314</v>
      </c>
      <c r="Z97" s="61">
        <f t="shared" si="10"/>
        <v>12.11510418457565</v>
      </c>
      <c r="AA97" s="52">
        <f t="shared" si="11"/>
        <v>421.05952209379058</v>
      </c>
      <c r="AB97" s="52">
        <v>258.28371048818724</v>
      </c>
    </row>
    <row r="98" spans="1:28">
      <c r="A98" s="46" t="s">
        <v>181</v>
      </c>
      <c r="B98" s="46" t="s">
        <v>182</v>
      </c>
      <c r="C98" s="49">
        <v>1234.9673223042964</v>
      </c>
      <c r="D98" s="3">
        <v>0</v>
      </c>
      <c r="E98" s="47">
        <v>57.647274464648895</v>
      </c>
      <c r="F98" s="48">
        <f t="shared" si="7"/>
        <v>57.647274464648895</v>
      </c>
      <c r="G98" s="49">
        <v>0</v>
      </c>
      <c r="H98" s="47">
        <f t="shared" si="8"/>
        <v>57.647274464648895</v>
      </c>
      <c r="I98" s="150">
        <v>29.210289493534308</v>
      </c>
      <c r="J98" s="151">
        <v>2.2786706593967816</v>
      </c>
      <c r="K98" s="150">
        <v>0</v>
      </c>
      <c r="L98" s="151">
        <v>0</v>
      </c>
      <c r="M98" s="49">
        <v>55.946004515325512</v>
      </c>
      <c r="N98" s="51">
        <v>0.51739999999999997</v>
      </c>
      <c r="O98" s="52">
        <v>29.385571851949447</v>
      </c>
      <c r="P98" s="52">
        <v>8.2485815724770379</v>
      </c>
      <c r="Q98" s="52">
        <v>1220.4085758288747</v>
      </c>
      <c r="R98" s="49">
        <v>61.75</v>
      </c>
      <c r="S98" s="52">
        <v>1247.3298839360466</v>
      </c>
      <c r="T98" s="52">
        <v>10.568495139736205</v>
      </c>
      <c r="U98" s="52">
        <v>15.723858622534353</v>
      </c>
      <c r="V98" s="52">
        <v>178.11780833067604</v>
      </c>
      <c r="W98" s="53">
        <v>0.14279927918395688</v>
      </c>
      <c r="X98" s="53">
        <v>0.13500000000000001</v>
      </c>
      <c r="Y98" s="61">
        <f t="shared" si="9"/>
        <v>194.68188809363684</v>
      </c>
      <c r="Z98" s="61">
        <f t="shared" si="10"/>
        <v>37.634153424426486</v>
      </c>
      <c r="AA98" s="52">
        <f t="shared" si="11"/>
        <v>631.43939713385976</v>
      </c>
      <c r="AB98" s="52">
        <v>317.77660507967789</v>
      </c>
    </row>
    <row r="99" spans="1:28">
      <c r="A99" s="46" t="s">
        <v>183</v>
      </c>
      <c r="B99" s="46" t="s">
        <v>184</v>
      </c>
      <c r="C99" s="49">
        <v>55773.392635194461</v>
      </c>
      <c r="D99" s="3">
        <v>157.11485750175638</v>
      </c>
      <c r="E99" s="47">
        <v>1337.7343379703948</v>
      </c>
      <c r="F99" s="48">
        <f t="shared" si="7"/>
        <v>1494.8491954721512</v>
      </c>
      <c r="G99" s="49">
        <v>85.950219985210737</v>
      </c>
      <c r="H99" s="47">
        <f t="shared" si="8"/>
        <v>1580.7994154573619</v>
      </c>
      <c r="I99" s="150">
        <v>1256.3723914848745</v>
      </c>
      <c r="J99" s="151">
        <v>61.720011616059438</v>
      </c>
      <c r="K99" s="150">
        <v>72.051360035586924</v>
      </c>
      <c r="L99" s="151">
        <v>0</v>
      </c>
      <c r="M99" s="49">
        <v>796.15309337548365</v>
      </c>
      <c r="N99" s="51">
        <v>0.31380000000000002</v>
      </c>
      <c r="O99" s="52">
        <v>6935.7682615824888</v>
      </c>
      <c r="P99" s="52">
        <v>1569.5504123378964</v>
      </c>
      <c r="Q99" s="52">
        <v>55028.01987212454</v>
      </c>
      <c r="R99" s="49">
        <v>2788.67</v>
      </c>
      <c r="S99" s="52">
        <v>55808.03667779886</v>
      </c>
      <c r="T99" s="52">
        <v>639.78060821525025</v>
      </c>
      <c r="U99" s="52">
        <v>417.84221028078997</v>
      </c>
      <c r="V99" s="52">
        <v>7638.186536113737</v>
      </c>
      <c r="W99" s="53">
        <v>0.13686535113592885</v>
      </c>
      <c r="X99" s="53">
        <v>0.13500000000000001</v>
      </c>
      <c r="Y99" s="61">
        <f t="shared" si="9"/>
        <v>8591.7077699988877</v>
      </c>
      <c r="Z99" s="61">
        <f t="shared" si="10"/>
        <v>8505.3186739203848</v>
      </c>
      <c r="AA99" s="52">
        <f t="shared" si="11"/>
        <v>17267.792635872684</v>
      </c>
      <c r="AB99" s="52">
        <v>18694.750247493408</v>
      </c>
    </row>
    <row r="100" spans="1:28">
      <c r="A100" s="46" t="s">
        <v>185</v>
      </c>
      <c r="B100" s="46" t="s">
        <v>186</v>
      </c>
      <c r="C100" s="49">
        <v>22751.26862538706</v>
      </c>
      <c r="D100" s="3">
        <v>107.96362205675882</v>
      </c>
      <c r="E100" s="47">
        <v>1285.9744886031015</v>
      </c>
      <c r="F100" s="48">
        <f t="shared" si="7"/>
        <v>1393.9381106598603</v>
      </c>
      <c r="G100" s="49">
        <v>0</v>
      </c>
      <c r="H100" s="47">
        <f t="shared" si="8"/>
        <v>1393.9381106598603</v>
      </c>
      <c r="I100" s="150">
        <v>641.10038126684651</v>
      </c>
      <c r="J100" s="151">
        <v>75.093024490437827</v>
      </c>
      <c r="K100" s="150">
        <v>159.5584997926027</v>
      </c>
      <c r="L100" s="151">
        <v>0</v>
      </c>
      <c r="M100" s="49">
        <v>254.42749860305426</v>
      </c>
      <c r="N100" s="51">
        <v>0.62490000000000001</v>
      </c>
      <c r="O100" s="52">
        <v>5333.4812911288245</v>
      </c>
      <c r="P100" s="52">
        <v>1120.7760211603174</v>
      </c>
      <c r="Q100" s="52">
        <v>22957.916215231544</v>
      </c>
      <c r="R100" s="49">
        <v>1137.56</v>
      </c>
      <c r="S100" s="52">
        <v>22876.647065288718</v>
      </c>
      <c r="T100" s="52">
        <v>201.83248035154753</v>
      </c>
      <c r="U100" s="52">
        <v>274.00756911072159</v>
      </c>
      <c r="V100" s="52">
        <v>2972.8403523555526</v>
      </c>
      <c r="W100" s="53">
        <v>0.12995087714870218</v>
      </c>
      <c r="X100" s="53">
        <v>0.12995087714870218</v>
      </c>
      <c r="Y100" s="61">
        <f t="shared" si="9"/>
        <v>3448.6804018178218</v>
      </c>
      <c r="Z100" s="61">
        <f t="shared" si="10"/>
        <v>6454.2573122891417</v>
      </c>
      <c r="AA100" s="52">
        <f t="shared" si="11"/>
        <v>14346.401842898193</v>
      </c>
      <c r="AB100" s="52">
        <v>6752.2991859566691</v>
      </c>
    </row>
    <row r="101" spans="1:28">
      <c r="A101" s="46" t="s">
        <v>187</v>
      </c>
      <c r="B101" s="46" t="s">
        <v>188</v>
      </c>
      <c r="C101" s="49">
        <v>4302.5323232927813</v>
      </c>
      <c r="D101" s="3">
        <v>20.899843559263694</v>
      </c>
      <c r="E101" s="47">
        <v>285.54527258522387</v>
      </c>
      <c r="F101" s="48">
        <f t="shared" si="7"/>
        <v>306.44511614448754</v>
      </c>
      <c r="G101" s="49">
        <v>0</v>
      </c>
      <c r="H101" s="47">
        <f t="shared" si="8"/>
        <v>306.44511614448754</v>
      </c>
      <c r="I101" s="150">
        <v>102.1793042290593</v>
      </c>
      <c r="J101" s="151">
        <v>11.218070938568772</v>
      </c>
      <c r="K101" s="150">
        <v>12.372872358715558</v>
      </c>
      <c r="L101" s="151">
        <v>0</v>
      </c>
      <c r="M101" s="49">
        <v>0</v>
      </c>
      <c r="N101" s="51">
        <v>0.29820000000000002</v>
      </c>
      <c r="O101" s="52">
        <v>272.71872824002207</v>
      </c>
      <c r="P101" s="52">
        <v>65.730884405676392</v>
      </c>
      <c r="Q101" s="52">
        <v>4162.0383576595668</v>
      </c>
      <c r="R101" s="49">
        <v>0</v>
      </c>
      <c r="S101" s="52">
        <v>4297.7172137998477</v>
      </c>
      <c r="T101" s="52">
        <v>36.345312553726949</v>
      </c>
      <c r="U101" s="52">
        <v>46.656039519323244</v>
      </c>
      <c r="V101" s="52">
        <v>644.16266717562871</v>
      </c>
      <c r="W101" s="53">
        <v>0.14988484237800492</v>
      </c>
      <c r="X101" s="53">
        <v>0.13500000000000001</v>
      </c>
      <c r="Y101" s="61">
        <f t="shared" si="9"/>
        <v>663.19317593602966</v>
      </c>
      <c r="Z101" s="61">
        <f t="shared" si="10"/>
        <v>338.44961264569849</v>
      </c>
      <c r="AA101" s="52">
        <f t="shared" si="11"/>
        <v>1241.1198382540829</v>
      </c>
      <c r="AB101" s="52">
        <v>1303.4924137176495</v>
      </c>
    </row>
    <row r="102" spans="1:28">
      <c r="A102" s="46" t="s">
        <v>189</v>
      </c>
      <c r="B102" s="46" t="s">
        <v>190</v>
      </c>
      <c r="C102" s="49">
        <v>4508.0457331710468</v>
      </c>
      <c r="D102" s="3">
        <v>17.981907827999944</v>
      </c>
      <c r="E102" s="47">
        <v>254.81930622774689</v>
      </c>
      <c r="F102" s="48">
        <f t="shared" si="7"/>
        <v>272.80121405574681</v>
      </c>
      <c r="G102" s="49">
        <v>0</v>
      </c>
      <c r="H102" s="47">
        <f t="shared" si="8"/>
        <v>272.80121405574681</v>
      </c>
      <c r="I102" s="150">
        <v>48.975953086582415</v>
      </c>
      <c r="J102" s="151">
        <v>3.2685004480940263</v>
      </c>
      <c r="K102" s="150">
        <v>0</v>
      </c>
      <c r="L102" s="151">
        <v>0</v>
      </c>
      <c r="M102" s="49">
        <v>15.703237168603161</v>
      </c>
      <c r="N102" s="51">
        <v>3.4500000000000003E-2</v>
      </c>
      <c r="O102" s="52">
        <v>165.22939962368065</v>
      </c>
      <c r="P102" s="52">
        <v>137.90597316485048</v>
      </c>
      <c r="Q102" s="52">
        <v>4557.2794544317694</v>
      </c>
      <c r="R102" s="49">
        <v>225.4</v>
      </c>
      <c r="S102" s="52">
        <v>4523.5530665273045</v>
      </c>
      <c r="T102" s="52">
        <v>30.158876374369171</v>
      </c>
      <c r="U102" s="52">
        <v>38.922994295126024</v>
      </c>
      <c r="V102" s="52">
        <v>412.171310449712</v>
      </c>
      <c r="W102" s="53">
        <v>9.1116718293775337E-2</v>
      </c>
      <c r="X102" s="53">
        <v>9.1116718293775337E-2</v>
      </c>
      <c r="Y102" s="61">
        <f t="shared" si="9"/>
        <v>481.25318111920717</v>
      </c>
      <c r="Z102" s="61">
        <f t="shared" si="10"/>
        <v>303.13537278853113</v>
      </c>
      <c r="AA102" s="52">
        <f t="shared" si="11"/>
        <v>157.22614117789607</v>
      </c>
      <c r="AB102" s="52">
        <v>1132.1384422764047</v>
      </c>
    </row>
    <row r="103" spans="1:28">
      <c r="A103" s="46" t="s">
        <v>191</v>
      </c>
      <c r="B103" s="46" t="s">
        <v>192</v>
      </c>
      <c r="C103" s="49">
        <v>18955.353871548858</v>
      </c>
      <c r="D103" s="3">
        <v>146.94848071367844</v>
      </c>
      <c r="E103" s="47">
        <v>577.71003188236045</v>
      </c>
      <c r="F103" s="48">
        <f t="shared" si="7"/>
        <v>724.65851259603892</v>
      </c>
      <c r="G103" s="49">
        <v>425.69898422857432</v>
      </c>
      <c r="H103" s="47">
        <f t="shared" si="8"/>
        <v>1150.3574968246132</v>
      </c>
      <c r="I103" s="150">
        <v>426.8950285565835</v>
      </c>
      <c r="J103" s="151">
        <v>46.264231894630583</v>
      </c>
      <c r="K103" s="150">
        <v>239.06451542431577</v>
      </c>
      <c r="L103" s="151">
        <v>0</v>
      </c>
      <c r="M103" s="49">
        <v>64.607015166426407</v>
      </c>
      <c r="N103" s="51">
        <v>0.66579999999999995</v>
      </c>
      <c r="O103" s="52">
        <v>5962.435636030199</v>
      </c>
      <c r="P103" s="52">
        <v>1067.6757772874967</v>
      </c>
      <c r="Q103" s="52">
        <v>19137.327891764664</v>
      </c>
      <c r="R103" s="49">
        <v>947.77</v>
      </c>
      <c r="S103" s="52">
        <v>18766.461353539125</v>
      </c>
      <c r="T103" s="52">
        <v>183.01540363933427</v>
      </c>
      <c r="U103" s="52">
        <v>213.43204818784335</v>
      </c>
      <c r="V103" s="52">
        <v>2681.304547403317</v>
      </c>
      <c r="W103" s="53">
        <v>0.14287747151103986</v>
      </c>
      <c r="X103" s="53">
        <v>0.13500000000000001</v>
      </c>
      <c r="Y103" s="61">
        <f t="shared" si="9"/>
        <v>2929.9197345549596</v>
      </c>
      <c r="Z103" s="61">
        <f t="shared" si="10"/>
        <v>7030.1114133176961</v>
      </c>
      <c r="AA103" s="52">
        <f t="shared" si="11"/>
        <v>12741.632910336912</v>
      </c>
      <c r="AB103" s="52">
        <v>5868.4018061039606</v>
      </c>
    </row>
    <row r="104" spans="1:28">
      <c r="A104" s="46" t="s">
        <v>193</v>
      </c>
      <c r="B104" s="46" t="s">
        <v>194</v>
      </c>
      <c r="C104" s="49">
        <v>1545.9697797675774</v>
      </c>
      <c r="D104" s="3">
        <v>23.570321843353135</v>
      </c>
      <c r="E104" s="47">
        <v>87.208128675013484</v>
      </c>
      <c r="F104" s="48">
        <f t="shared" si="7"/>
        <v>110.77845051836661</v>
      </c>
      <c r="G104" s="49">
        <v>0</v>
      </c>
      <c r="H104" s="47">
        <f t="shared" si="8"/>
        <v>110.77845051836661</v>
      </c>
      <c r="I104" s="150">
        <v>40.820168056795744</v>
      </c>
      <c r="J104" s="151">
        <v>1.4331910482178853</v>
      </c>
      <c r="K104" s="150">
        <v>0</v>
      </c>
      <c r="L104" s="151">
        <v>0</v>
      </c>
      <c r="M104" s="49">
        <v>101.92153605491939</v>
      </c>
      <c r="N104" s="51">
        <v>0.21740000000000001</v>
      </c>
      <c r="O104" s="52">
        <v>80.423670331651124</v>
      </c>
      <c r="P104" s="52">
        <v>10.310726965596297</v>
      </c>
      <c r="Q104" s="52">
        <v>1569.2410905289285</v>
      </c>
      <c r="R104" s="49">
        <v>77.3</v>
      </c>
      <c r="S104" s="52">
        <v>1546.9905417371717</v>
      </c>
      <c r="T104" s="52">
        <v>2.0621453931192595</v>
      </c>
      <c r="U104" s="52">
        <v>8.5063497466169462</v>
      </c>
      <c r="V104" s="52">
        <v>188.17076712213242</v>
      </c>
      <c r="W104" s="53">
        <v>0.12163666295647073</v>
      </c>
      <c r="X104" s="53">
        <v>0.12163666295647073</v>
      </c>
      <c r="Y104" s="61">
        <f t="shared" si="9"/>
        <v>198.73926226186862</v>
      </c>
      <c r="Z104" s="61">
        <f t="shared" si="10"/>
        <v>90.734397297247426</v>
      </c>
      <c r="AA104" s="52">
        <f t="shared" si="11"/>
        <v>341.15301308098907</v>
      </c>
      <c r="AB104" s="52">
        <v>333.53139588310904</v>
      </c>
    </row>
    <row r="105" spans="1:28">
      <c r="A105" s="46" t="s">
        <v>195</v>
      </c>
      <c r="B105" s="46" t="s">
        <v>196</v>
      </c>
      <c r="C105" s="49">
        <v>15929.980365303587</v>
      </c>
      <c r="D105" s="3">
        <v>189.0987325490361</v>
      </c>
      <c r="E105" s="47">
        <v>1036.8570143873292</v>
      </c>
      <c r="F105" s="48">
        <f t="shared" si="7"/>
        <v>1225.9557469363654</v>
      </c>
      <c r="G105" s="49">
        <v>0</v>
      </c>
      <c r="H105" s="47">
        <f t="shared" si="8"/>
        <v>1225.9557469363654</v>
      </c>
      <c r="I105" s="150">
        <v>465.72522630901915</v>
      </c>
      <c r="J105" s="151">
        <v>32.746868842733839</v>
      </c>
      <c r="K105" s="150">
        <v>29.406193305880638</v>
      </c>
      <c r="L105" s="151">
        <v>0.20621453931192596</v>
      </c>
      <c r="M105" s="49">
        <v>210.21510137457733</v>
      </c>
      <c r="N105" s="51">
        <v>0.49120000000000003</v>
      </c>
      <c r="O105" s="52">
        <v>2961.2407845192565</v>
      </c>
      <c r="P105" s="52">
        <v>691.33424304323171</v>
      </c>
      <c r="Q105" s="52">
        <v>16089.466690007433</v>
      </c>
      <c r="R105" s="49">
        <v>796.5</v>
      </c>
      <c r="S105" s="52">
        <v>15988.978345000731</v>
      </c>
      <c r="T105" s="52">
        <v>163.42502240470131</v>
      </c>
      <c r="U105" s="52">
        <v>247.45744717431114</v>
      </c>
      <c r="V105" s="52">
        <v>2134.8360182267133</v>
      </c>
      <c r="W105" s="53">
        <v>0.13351922631718441</v>
      </c>
      <c r="X105" s="53">
        <v>0.13351922631718441</v>
      </c>
      <c r="Y105" s="61">
        <f t="shared" si="9"/>
        <v>2545.718487805726</v>
      </c>
      <c r="Z105" s="61">
        <f t="shared" si="10"/>
        <v>3652.5750275624882</v>
      </c>
      <c r="AA105" s="52">
        <f t="shared" si="11"/>
        <v>7903.1460381316519</v>
      </c>
      <c r="AB105" s="52">
        <v>5039.574018974502</v>
      </c>
    </row>
    <row r="106" spans="1:28">
      <c r="A106" s="46" t="s">
        <v>197</v>
      </c>
      <c r="B106" s="46" t="s">
        <v>198</v>
      </c>
      <c r="C106" s="49">
        <v>51.25</v>
      </c>
      <c r="D106" s="3">
        <v>0</v>
      </c>
      <c r="E106" s="47">
        <v>0</v>
      </c>
      <c r="F106" s="48">
        <f t="shared" si="7"/>
        <v>0</v>
      </c>
      <c r="G106" s="49">
        <v>0</v>
      </c>
      <c r="H106" s="47">
        <f t="shared" si="8"/>
        <v>0</v>
      </c>
      <c r="I106" s="150">
        <v>0.25</v>
      </c>
      <c r="J106" s="151">
        <v>0</v>
      </c>
      <c r="K106" s="150">
        <v>0</v>
      </c>
      <c r="L106" s="151">
        <v>0</v>
      </c>
      <c r="M106" s="49">
        <v>0</v>
      </c>
      <c r="N106" s="51">
        <v>0.87760000000000005</v>
      </c>
      <c r="O106" s="52">
        <v>0</v>
      </c>
      <c r="P106" s="52">
        <v>0</v>
      </c>
      <c r="Q106" s="52">
        <v>52.89</v>
      </c>
      <c r="R106" s="49">
        <v>2.56</v>
      </c>
      <c r="S106" s="52">
        <v>51.25</v>
      </c>
      <c r="T106" s="52">
        <v>1</v>
      </c>
      <c r="U106" s="52">
        <v>2</v>
      </c>
      <c r="V106" s="52">
        <v>19.75</v>
      </c>
      <c r="W106" s="53">
        <v>0.38536585365853659</v>
      </c>
      <c r="X106" s="53">
        <v>0.13500000000000001</v>
      </c>
      <c r="Y106" s="61">
        <f t="shared" si="9"/>
        <v>9.9187499999999993</v>
      </c>
      <c r="Z106" s="61">
        <f t="shared" si="10"/>
        <v>0</v>
      </c>
      <c r="AA106" s="52">
        <f t="shared" si="11"/>
        <v>46.416264000000005</v>
      </c>
      <c r="AB106" s="52">
        <v>20</v>
      </c>
    </row>
    <row r="107" spans="1:28">
      <c r="A107" s="46" t="s">
        <v>199</v>
      </c>
      <c r="B107" s="46" t="s">
        <v>200</v>
      </c>
      <c r="C107" s="49">
        <v>21184.388691333257</v>
      </c>
      <c r="D107" s="3">
        <v>179.69534955641228</v>
      </c>
      <c r="E107" s="47">
        <v>830.06507436532991</v>
      </c>
      <c r="F107" s="48">
        <f t="shared" si="7"/>
        <v>1009.7604239217421</v>
      </c>
      <c r="G107" s="49">
        <v>0</v>
      </c>
      <c r="H107" s="47">
        <f t="shared" si="8"/>
        <v>1009.7604239217421</v>
      </c>
      <c r="I107" s="150">
        <v>417.65661719540924</v>
      </c>
      <c r="J107" s="151">
        <v>41.964658749976934</v>
      </c>
      <c r="K107" s="150">
        <v>49.079060356238379</v>
      </c>
      <c r="L107" s="151">
        <v>0</v>
      </c>
      <c r="M107" s="49">
        <v>0</v>
      </c>
      <c r="N107" s="51">
        <v>0.1741</v>
      </c>
      <c r="O107" s="52">
        <v>3196.5831275089922</v>
      </c>
      <c r="P107" s="52">
        <v>1251.2067172751108</v>
      </c>
      <c r="Q107" s="52">
        <v>21139.031803411599</v>
      </c>
      <c r="R107" s="49">
        <v>1059.22</v>
      </c>
      <c r="S107" s="52">
        <v>21363.898447804291</v>
      </c>
      <c r="T107" s="52">
        <v>185.33531720659346</v>
      </c>
      <c r="U107" s="52">
        <v>173.99351754443751</v>
      </c>
      <c r="V107" s="52">
        <v>1691.4747587060726</v>
      </c>
      <c r="W107" s="53">
        <v>7.9174442943484247E-2</v>
      </c>
      <c r="X107" s="53">
        <v>7.9174442943484247E-2</v>
      </c>
      <c r="Y107" s="61">
        <f t="shared" si="9"/>
        <v>2050.8035934571035</v>
      </c>
      <c r="Z107" s="61">
        <f t="shared" si="10"/>
        <v>4447.7898447841035</v>
      </c>
      <c r="AA107" s="52">
        <f t="shared" si="11"/>
        <v>3680.3054369739593</v>
      </c>
      <c r="AB107" s="52">
        <v>5929.6990779144307</v>
      </c>
    </row>
    <row r="108" spans="1:28">
      <c r="A108" s="46" t="s">
        <v>201</v>
      </c>
      <c r="B108" s="46" t="s">
        <v>202</v>
      </c>
      <c r="C108" s="49">
        <v>2876.8371735788851</v>
      </c>
      <c r="D108" s="3">
        <v>0</v>
      </c>
      <c r="E108" s="47">
        <v>49.388382165206266</v>
      </c>
      <c r="F108" s="48">
        <f t="shared" si="7"/>
        <v>49.388382165206266</v>
      </c>
      <c r="G108" s="49">
        <v>0</v>
      </c>
      <c r="H108" s="47">
        <f t="shared" si="8"/>
        <v>49.388382165206266</v>
      </c>
      <c r="I108" s="150">
        <v>91.023097652284122</v>
      </c>
      <c r="J108" s="151">
        <v>5.6399676501811742</v>
      </c>
      <c r="K108" s="150">
        <v>1.4435017751834816</v>
      </c>
      <c r="L108" s="151">
        <v>0</v>
      </c>
      <c r="M108" s="49">
        <v>43.841211057715455</v>
      </c>
      <c r="N108" s="51">
        <v>0.70950000000000002</v>
      </c>
      <c r="O108" s="52">
        <v>1073.8622134668544</v>
      </c>
      <c r="P108" s="52">
        <v>193.32613060493057</v>
      </c>
      <c r="Q108" s="52">
        <v>2914.1001408325506</v>
      </c>
      <c r="R108" s="49">
        <v>143.84</v>
      </c>
      <c r="S108" s="52">
        <v>2894.5922454136416</v>
      </c>
      <c r="T108" s="52">
        <v>35.572008031307227</v>
      </c>
      <c r="U108" s="52">
        <v>23.714672020871483</v>
      </c>
      <c r="V108" s="52">
        <v>347.47149874059522</v>
      </c>
      <c r="W108" s="53">
        <v>0.12004160492419927</v>
      </c>
      <c r="X108" s="53">
        <v>0.12004160492419927</v>
      </c>
      <c r="Y108" s="61">
        <f t="shared" si="9"/>
        <v>406.75817879277395</v>
      </c>
      <c r="Z108" s="61">
        <f t="shared" si="10"/>
        <v>1267.188344071785</v>
      </c>
      <c r="AA108" s="52">
        <f t="shared" si="11"/>
        <v>2067.5540499206945</v>
      </c>
      <c r="AB108" s="52">
        <v>889.37237587143989</v>
      </c>
    </row>
    <row r="109" spans="1:28">
      <c r="A109" s="46" t="s">
        <v>203</v>
      </c>
      <c r="B109" s="46" t="s">
        <v>204</v>
      </c>
      <c r="C109" s="49">
        <v>3433.4720795435669</v>
      </c>
      <c r="D109" s="3">
        <v>26.230489400476984</v>
      </c>
      <c r="E109" s="47">
        <v>175.49888368141458</v>
      </c>
      <c r="F109" s="48">
        <f t="shared" si="7"/>
        <v>201.72937308189157</v>
      </c>
      <c r="G109" s="49">
        <v>0</v>
      </c>
      <c r="H109" s="47">
        <f t="shared" si="8"/>
        <v>201.72937308189157</v>
      </c>
      <c r="I109" s="150">
        <v>91.85826653649741</v>
      </c>
      <c r="J109" s="151">
        <v>6.2070576332889704</v>
      </c>
      <c r="K109" s="150">
        <v>0</v>
      </c>
      <c r="L109" s="151">
        <v>0</v>
      </c>
      <c r="M109" s="49">
        <v>167.68335264149258</v>
      </c>
      <c r="N109" s="51">
        <v>0.1303</v>
      </c>
      <c r="O109" s="52">
        <v>177.60227198239622</v>
      </c>
      <c r="P109" s="52">
        <v>66.761957102236025</v>
      </c>
      <c r="Q109" s="52">
        <v>3462.5380188595832</v>
      </c>
      <c r="R109" s="49">
        <v>171.67</v>
      </c>
      <c r="S109" s="52">
        <v>3461.0326527226066</v>
      </c>
      <c r="T109" s="52">
        <v>29.901108200229263</v>
      </c>
      <c r="U109" s="52">
        <v>28.354499155389817</v>
      </c>
      <c r="V109" s="52">
        <v>337.16077177499892</v>
      </c>
      <c r="W109" s="53">
        <v>9.7416235443422594E-2</v>
      </c>
      <c r="X109" s="53">
        <v>9.7416235443422594E-2</v>
      </c>
      <c r="Y109" s="61">
        <f t="shared" si="9"/>
        <v>395.416379130618</v>
      </c>
      <c r="Z109" s="61">
        <f t="shared" si="10"/>
        <v>244.36422908463226</v>
      </c>
      <c r="AA109" s="52">
        <f t="shared" si="11"/>
        <v>451.16870385740367</v>
      </c>
      <c r="AB109" s="52">
        <v>986.91185296598076</v>
      </c>
    </row>
    <row r="110" spans="1:28">
      <c r="A110" s="46" t="s">
        <v>205</v>
      </c>
      <c r="B110" s="46" t="s">
        <v>206</v>
      </c>
      <c r="C110" s="49">
        <v>17673.256216284823</v>
      </c>
      <c r="D110" s="3">
        <v>174.0553819062311</v>
      </c>
      <c r="E110" s="47">
        <v>774.91299582635531</v>
      </c>
      <c r="F110" s="48">
        <f t="shared" si="7"/>
        <v>948.96837773258642</v>
      </c>
      <c r="G110" s="49">
        <v>0</v>
      </c>
      <c r="H110" s="47">
        <f t="shared" si="8"/>
        <v>948.96837773258642</v>
      </c>
      <c r="I110" s="150">
        <v>486.00642625034709</v>
      </c>
      <c r="J110" s="151">
        <v>34.582178242609977</v>
      </c>
      <c r="K110" s="150">
        <v>83.547820602226793</v>
      </c>
      <c r="L110" s="151">
        <v>7.7949095859908004</v>
      </c>
      <c r="M110" s="49">
        <v>90.16730731413962</v>
      </c>
      <c r="N110" s="51">
        <v>0.54979999999999996</v>
      </c>
      <c r="O110" s="52">
        <v>3830.6928358931646</v>
      </c>
      <c r="P110" s="52">
        <v>776.65550868354114</v>
      </c>
      <c r="Q110" s="52">
        <v>17242.484354389169</v>
      </c>
      <c r="R110" s="49">
        <v>883.66</v>
      </c>
      <c r="S110" s="52">
        <v>17699.950688398752</v>
      </c>
      <c r="T110" s="52">
        <v>152.85652726496511</v>
      </c>
      <c r="U110" s="52">
        <v>210.59659827230436</v>
      </c>
      <c r="V110" s="52">
        <v>1839.4336906623794</v>
      </c>
      <c r="W110" s="53">
        <v>0.10392309690828783</v>
      </c>
      <c r="X110" s="53">
        <v>0.10392309690828783</v>
      </c>
      <c r="Y110" s="61">
        <f t="shared" si="9"/>
        <v>2202.8868161996488</v>
      </c>
      <c r="Z110" s="61">
        <f t="shared" si="10"/>
        <v>4607.348344576706</v>
      </c>
      <c r="AA110" s="52">
        <f t="shared" si="11"/>
        <v>9479.9178980431643</v>
      </c>
      <c r="AB110" s="52">
        <v>5337.6983784577542</v>
      </c>
    </row>
    <row r="111" spans="1:28">
      <c r="A111" s="46" t="s">
        <v>207</v>
      </c>
      <c r="B111" s="46" t="s">
        <v>208</v>
      </c>
      <c r="C111" s="49">
        <v>9241.3602290864437</v>
      </c>
      <c r="D111" s="3">
        <v>40.088106442238406</v>
      </c>
      <c r="E111" s="47">
        <v>500.07025783142041</v>
      </c>
      <c r="F111" s="48">
        <f t="shared" si="7"/>
        <v>540.15836427365878</v>
      </c>
      <c r="G111" s="49">
        <v>0</v>
      </c>
      <c r="H111" s="47">
        <f t="shared" si="8"/>
        <v>540.15836427365878</v>
      </c>
      <c r="I111" s="150">
        <v>296.47464316875596</v>
      </c>
      <c r="J111" s="151">
        <v>34.11819552915815</v>
      </c>
      <c r="K111" s="150">
        <v>35.479211488616855</v>
      </c>
      <c r="L111" s="151">
        <v>3.7221724345802634</v>
      </c>
      <c r="M111" s="49">
        <v>0</v>
      </c>
      <c r="N111" s="51">
        <v>0.12939999999999999</v>
      </c>
      <c r="O111" s="52">
        <v>279.4207007676597</v>
      </c>
      <c r="P111" s="52">
        <v>106.97379226806159</v>
      </c>
      <c r="Q111" s="52">
        <v>8910.5611758492178</v>
      </c>
      <c r="R111" s="49">
        <v>462.07</v>
      </c>
      <c r="S111" s="52">
        <v>9255.6508966607598</v>
      </c>
      <c r="T111" s="52">
        <v>88.930020078268072</v>
      </c>
      <c r="U111" s="52">
        <v>108.52040131290103</v>
      </c>
      <c r="V111" s="52">
        <v>1026.1751012509715</v>
      </c>
      <c r="W111" s="53">
        <v>0.11087011737026441</v>
      </c>
      <c r="X111" s="53">
        <v>0.11087011737026441</v>
      </c>
      <c r="Y111" s="61">
        <f t="shared" si="9"/>
        <v>1223.6255226421406</v>
      </c>
      <c r="Z111" s="61">
        <f t="shared" si="10"/>
        <v>386.39449303572127</v>
      </c>
      <c r="AA111" s="52">
        <f t="shared" si="11"/>
        <v>1153.0266161548886</v>
      </c>
      <c r="AB111" s="52">
        <v>2724.0321999487483</v>
      </c>
    </row>
    <row r="112" spans="1:28">
      <c r="A112" s="46" t="s">
        <v>209</v>
      </c>
      <c r="B112" s="46" t="s">
        <v>210</v>
      </c>
      <c r="C112" s="49">
        <v>7401.575973707234</v>
      </c>
      <c r="D112" s="3">
        <v>21.374136999681124</v>
      </c>
      <c r="E112" s="47">
        <v>312.80683468226044</v>
      </c>
      <c r="F112" s="48">
        <f t="shared" si="7"/>
        <v>334.18097168194157</v>
      </c>
      <c r="G112" s="49">
        <v>0</v>
      </c>
      <c r="H112" s="47">
        <f t="shared" si="8"/>
        <v>334.18097168194157</v>
      </c>
      <c r="I112" s="150">
        <v>222.5054879175681</v>
      </c>
      <c r="J112" s="151">
        <v>13.971035038382984</v>
      </c>
      <c r="K112" s="150">
        <v>31.757039054036596</v>
      </c>
      <c r="L112" s="151">
        <v>0</v>
      </c>
      <c r="M112" s="49">
        <v>102.61235476161437</v>
      </c>
      <c r="N112" s="51">
        <v>9.5100000000000004E-2</v>
      </c>
      <c r="O112" s="52">
        <v>236.88895203457491</v>
      </c>
      <c r="P112" s="52">
        <v>73.979465978153428</v>
      </c>
      <c r="Q112" s="52">
        <v>7230.5313240749565</v>
      </c>
      <c r="R112" s="49">
        <v>370.08</v>
      </c>
      <c r="S112" s="52">
        <v>7455.088646658678</v>
      </c>
      <c r="T112" s="52">
        <v>76.557147719552503</v>
      </c>
      <c r="U112" s="52">
        <v>71.401784236754366</v>
      </c>
      <c r="V112" s="52">
        <v>758.61173649374757</v>
      </c>
      <c r="W112" s="53">
        <v>0.10175757424879882</v>
      </c>
      <c r="X112" s="53">
        <v>0.10175757424879882</v>
      </c>
      <c r="Y112" s="61">
        <f t="shared" si="9"/>
        <v>906.57066845005443</v>
      </c>
      <c r="Z112" s="61">
        <f t="shared" si="10"/>
        <v>310.86841801272834</v>
      </c>
      <c r="AA112" s="52">
        <f t="shared" si="11"/>
        <v>687.62352891952844</v>
      </c>
      <c r="AB112" s="52">
        <v>2303.1792573940043</v>
      </c>
    </row>
    <row r="113" spans="1:28">
      <c r="A113" s="46" t="s">
        <v>211</v>
      </c>
      <c r="B113" s="46" t="s">
        <v>212</v>
      </c>
      <c r="C113" s="49">
        <v>21526.972905492159</v>
      </c>
      <c r="D113" s="3">
        <v>83.228188066293313</v>
      </c>
      <c r="E113" s="47">
        <v>1044.1570090789714</v>
      </c>
      <c r="F113" s="48">
        <f t="shared" si="7"/>
        <v>1127.3851971452648</v>
      </c>
      <c r="G113" s="49">
        <v>0</v>
      </c>
      <c r="H113" s="47">
        <f t="shared" si="8"/>
        <v>1127.3851971452648</v>
      </c>
      <c r="I113" s="150">
        <v>616.93203725948888</v>
      </c>
      <c r="J113" s="151">
        <v>50.625669401077822</v>
      </c>
      <c r="K113" s="150">
        <v>0</v>
      </c>
      <c r="L113" s="151">
        <v>0</v>
      </c>
      <c r="M113" s="49">
        <v>7.7330452241972232</v>
      </c>
      <c r="N113" s="51">
        <v>8.3400000000000002E-2</v>
      </c>
      <c r="O113" s="52">
        <v>1342.9721872689179</v>
      </c>
      <c r="P113" s="52">
        <v>861.46123797557061</v>
      </c>
      <c r="Q113" s="52">
        <v>21161.890685094328</v>
      </c>
      <c r="R113" s="49">
        <v>1076.3499999999999</v>
      </c>
      <c r="S113" s="52">
        <v>21659.434814819168</v>
      </c>
      <c r="T113" s="52">
        <v>161.10510883744215</v>
      </c>
      <c r="U113" s="52">
        <v>129.65739159237344</v>
      </c>
      <c r="V113" s="52">
        <v>1600.998129582965</v>
      </c>
      <c r="W113" s="53">
        <v>7.3916893181699195E-2</v>
      </c>
      <c r="X113" s="53">
        <v>7.3916893181699195E-2</v>
      </c>
      <c r="Y113" s="61">
        <f t="shared" si="9"/>
        <v>1891.7606300127807</v>
      </c>
      <c r="Z113" s="61">
        <f t="shared" si="10"/>
        <v>2204.4334252444887</v>
      </c>
      <c r="AA113" s="52">
        <f t="shared" si="11"/>
        <v>1764.901683136867</v>
      </c>
      <c r="AB113" s="52">
        <v>6378.2363223718012</v>
      </c>
    </row>
    <row r="114" spans="1:28">
      <c r="A114" s="46" t="s">
        <v>213</v>
      </c>
      <c r="B114" s="46" t="s">
        <v>214</v>
      </c>
      <c r="C114" s="49">
        <v>9948.4801951140016</v>
      </c>
      <c r="D114" s="3">
        <v>36.097855106552636</v>
      </c>
      <c r="E114" s="47">
        <v>356.25623811528322</v>
      </c>
      <c r="F114" s="48">
        <f t="shared" si="7"/>
        <v>392.35409322183585</v>
      </c>
      <c r="G114" s="49">
        <v>0</v>
      </c>
      <c r="H114" s="47">
        <f t="shared" si="8"/>
        <v>392.35409322183585</v>
      </c>
      <c r="I114" s="150">
        <v>229.30025698789603</v>
      </c>
      <c r="J114" s="151">
        <v>9.0115753679311634</v>
      </c>
      <c r="K114" s="150">
        <v>0</v>
      </c>
      <c r="L114" s="151">
        <v>0</v>
      </c>
      <c r="M114" s="49">
        <v>124.91445718819914</v>
      </c>
      <c r="N114" s="51">
        <v>0.2676</v>
      </c>
      <c r="O114" s="52">
        <v>857.33694718933214</v>
      </c>
      <c r="P114" s="52">
        <v>298.75331382815273</v>
      </c>
      <c r="Q114" s="52">
        <v>9841.8054139279429</v>
      </c>
      <c r="R114" s="49">
        <v>497.42</v>
      </c>
      <c r="S114" s="52">
        <v>9955.4914894506073</v>
      </c>
      <c r="T114" s="52">
        <v>115.99567836295834</v>
      </c>
      <c r="U114" s="52">
        <v>112.64469209913955</v>
      </c>
      <c r="V114" s="52">
        <v>1083.9151722583108</v>
      </c>
      <c r="W114" s="53">
        <v>0.10887610856851092</v>
      </c>
      <c r="X114" s="53">
        <v>0.10887610856851092</v>
      </c>
      <c r="Y114" s="61">
        <f t="shared" si="9"/>
        <v>1312.5555427204088</v>
      </c>
      <c r="Z114" s="61">
        <f t="shared" si="10"/>
        <v>1156.0902610174849</v>
      </c>
      <c r="AA114" s="52">
        <f t="shared" si="11"/>
        <v>2633.6671287671174</v>
      </c>
      <c r="AB114" s="52">
        <v>2931.5974444931671</v>
      </c>
    </row>
    <row r="115" spans="1:28">
      <c r="A115" s="46" t="s">
        <v>215</v>
      </c>
      <c r="B115" s="46" t="s">
        <v>216</v>
      </c>
      <c r="C115" s="49">
        <v>32240.44717709161</v>
      </c>
      <c r="D115" s="3">
        <v>251.17961960889141</v>
      </c>
      <c r="E115" s="47">
        <v>1316.6076584178882</v>
      </c>
      <c r="F115" s="48">
        <f t="shared" si="7"/>
        <v>1567.7872780267796</v>
      </c>
      <c r="G115" s="49">
        <v>324.29298452193473</v>
      </c>
      <c r="H115" s="47">
        <f t="shared" si="8"/>
        <v>1892.0802625487145</v>
      </c>
      <c r="I115" s="150">
        <v>633.3570253156837</v>
      </c>
      <c r="J115" s="151">
        <v>52.440357347022768</v>
      </c>
      <c r="K115" s="150">
        <v>0</v>
      </c>
      <c r="L115" s="151">
        <v>0</v>
      </c>
      <c r="M115" s="49">
        <v>65.596844955123657</v>
      </c>
      <c r="N115" s="51">
        <v>0.10920000000000001</v>
      </c>
      <c r="O115" s="52">
        <v>3336.8090142411015</v>
      </c>
      <c r="P115" s="52">
        <v>1960.0691961598561</v>
      </c>
      <c r="Q115" s="52">
        <v>31181.071535011422</v>
      </c>
      <c r="R115" s="49">
        <v>1612.02</v>
      </c>
      <c r="S115" s="52">
        <v>32188.192412829976</v>
      </c>
      <c r="T115" s="52">
        <v>310.35288166444855</v>
      </c>
      <c r="U115" s="52">
        <v>258.02594231404737</v>
      </c>
      <c r="V115" s="52">
        <v>3123.8925024015384</v>
      </c>
      <c r="W115" s="53">
        <v>9.7050883203878766E-2</v>
      </c>
      <c r="X115" s="53">
        <v>9.7050883203878766E-2</v>
      </c>
      <c r="Y115" s="61">
        <f t="shared" si="9"/>
        <v>3692.2713263800342</v>
      </c>
      <c r="Z115" s="61">
        <f t="shared" si="10"/>
        <v>5296.8782104009579</v>
      </c>
      <c r="AA115" s="52">
        <f t="shared" si="11"/>
        <v>3404.9730116232477</v>
      </c>
      <c r="AB115" s="52">
        <v>10533.871718585733</v>
      </c>
    </row>
    <row r="116" spans="1:28">
      <c r="A116" s="46" t="s">
        <v>217</v>
      </c>
      <c r="B116" s="46" t="s">
        <v>218</v>
      </c>
      <c r="C116" s="49">
        <v>27552.654540729327</v>
      </c>
      <c r="D116" s="3">
        <v>256.40715818044873</v>
      </c>
      <c r="E116" s="47">
        <v>1252.2584114256015</v>
      </c>
      <c r="F116" s="48">
        <f t="shared" si="7"/>
        <v>1508.6655696060502</v>
      </c>
      <c r="G116" s="49">
        <v>0</v>
      </c>
      <c r="H116" s="47">
        <f t="shared" si="8"/>
        <v>1508.6655696060502</v>
      </c>
      <c r="I116" s="150">
        <v>944.83377621938234</v>
      </c>
      <c r="J116" s="151">
        <v>82.70234099104789</v>
      </c>
      <c r="K116" s="150">
        <v>266.34669897528357</v>
      </c>
      <c r="L116" s="151">
        <v>14.465949932731604</v>
      </c>
      <c r="M116" s="49">
        <v>146.77319835526328</v>
      </c>
      <c r="N116" s="51">
        <v>0.503</v>
      </c>
      <c r="O116" s="52">
        <v>6008.3183710271023</v>
      </c>
      <c r="P116" s="52">
        <v>1473.402883383711</v>
      </c>
      <c r="Q116" s="52">
        <v>27498.141727262217</v>
      </c>
      <c r="R116" s="49">
        <v>1377.63</v>
      </c>
      <c r="S116" s="52">
        <v>27588.638977839255</v>
      </c>
      <c r="T116" s="52">
        <v>247.97298352259097</v>
      </c>
      <c r="U116" s="52">
        <v>280.45177346421929</v>
      </c>
      <c r="V116" s="52">
        <v>2793.4337031541768</v>
      </c>
      <c r="W116" s="53">
        <v>0.10125304497253451</v>
      </c>
      <c r="X116" s="53">
        <v>0.10125304497253451</v>
      </c>
      <c r="Y116" s="61">
        <f t="shared" si="9"/>
        <v>3321.8584601409871</v>
      </c>
      <c r="Z116" s="61">
        <f t="shared" si="10"/>
        <v>7481.7212544108133</v>
      </c>
      <c r="AA116" s="52">
        <f t="shared" si="11"/>
        <v>13831.565288812895</v>
      </c>
      <c r="AB116" s="52">
        <v>8396.8395155153466</v>
      </c>
    </row>
    <row r="117" spans="1:28">
      <c r="A117" s="46" t="s">
        <v>219</v>
      </c>
      <c r="B117" s="46" t="s">
        <v>220</v>
      </c>
      <c r="C117" s="49">
        <v>23851.258220984739</v>
      </c>
      <c r="D117" s="3">
        <v>189.78955125573103</v>
      </c>
      <c r="E117" s="47">
        <v>859.22381022403624</v>
      </c>
      <c r="F117" s="48">
        <f t="shared" si="7"/>
        <v>1049.0133614797674</v>
      </c>
      <c r="G117" s="49">
        <v>0</v>
      </c>
      <c r="H117" s="47">
        <f t="shared" si="8"/>
        <v>1049.0133614797674</v>
      </c>
      <c r="I117" s="150">
        <v>497.70910135629885</v>
      </c>
      <c r="J117" s="151">
        <v>13.795752679967848</v>
      </c>
      <c r="K117" s="150">
        <v>14.435017751834817</v>
      </c>
      <c r="L117" s="151">
        <v>0</v>
      </c>
      <c r="M117" s="49">
        <v>227.2278008678112</v>
      </c>
      <c r="N117" s="51">
        <v>0.13550000000000001</v>
      </c>
      <c r="O117" s="52">
        <v>1827.8341228260836</v>
      </c>
      <c r="P117" s="52">
        <v>903.73521853451552</v>
      </c>
      <c r="Q117" s="52">
        <v>23445.39707543797</v>
      </c>
      <c r="R117" s="49">
        <v>1192.56</v>
      </c>
      <c r="S117" s="52">
        <v>23986.287501326187</v>
      </c>
      <c r="T117" s="52">
        <v>200.02810313256816</v>
      </c>
      <c r="U117" s="52">
        <v>261.11916040372626</v>
      </c>
      <c r="V117" s="52">
        <v>2770.7501038298651</v>
      </c>
      <c r="W117" s="53">
        <v>0.11551392034622582</v>
      </c>
      <c r="X117" s="53">
        <v>0.11551392034622582</v>
      </c>
      <c r="Y117" s="61">
        <f t="shared" si="9"/>
        <v>3231.8973673661594</v>
      </c>
      <c r="Z117" s="61">
        <f t="shared" si="10"/>
        <v>2731.5693413605991</v>
      </c>
      <c r="AA117" s="52">
        <f t="shared" si="11"/>
        <v>3176.8513037218449</v>
      </c>
      <c r="AB117" s="52">
        <v>7261.1954260706398</v>
      </c>
    </row>
    <row r="118" spans="1:28">
      <c r="A118" s="46" t="s">
        <v>221</v>
      </c>
      <c r="B118" s="46" t="s">
        <v>222</v>
      </c>
      <c r="C118" s="49">
        <v>340.2643005916434</v>
      </c>
      <c r="D118" s="3">
        <v>0</v>
      </c>
      <c r="E118" s="47">
        <v>0</v>
      </c>
      <c r="F118" s="48">
        <f t="shared" si="7"/>
        <v>0</v>
      </c>
      <c r="G118" s="49">
        <v>0</v>
      </c>
      <c r="H118" s="47">
        <f t="shared" si="8"/>
        <v>0</v>
      </c>
      <c r="I118" s="150">
        <v>9.7951906173164822</v>
      </c>
      <c r="J118" s="151">
        <v>0.49491489434862224</v>
      </c>
      <c r="K118" s="150">
        <v>0</v>
      </c>
      <c r="L118" s="151">
        <v>0</v>
      </c>
      <c r="M118" s="49">
        <v>0</v>
      </c>
      <c r="N118" s="51">
        <v>0.37430000000000002</v>
      </c>
      <c r="O118" s="52">
        <v>32.994326289908152</v>
      </c>
      <c r="P118" s="52">
        <v>4.8975953086582411</v>
      </c>
      <c r="Q118" s="52">
        <v>390.13728692423268</v>
      </c>
      <c r="R118" s="49">
        <v>17.010000000000002</v>
      </c>
      <c r="S118" s="52">
        <v>341.85215254434524</v>
      </c>
      <c r="T118" s="52">
        <v>0</v>
      </c>
      <c r="U118" s="52">
        <v>0</v>
      </c>
      <c r="V118" s="52">
        <v>65.473116231536494</v>
      </c>
      <c r="W118" s="53">
        <v>0.19152465691449255</v>
      </c>
      <c r="X118" s="53">
        <v>0.13500000000000001</v>
      </c>
      <c r="Y118" s="61">
        <f t="shared" si="9"/>
        <v>46.150040593486608</v>
      </c>
      <c r="Z118" s="61">
        <f t="shared" si="10"/>
        <v>37.891921598566391</v>
      </c>
      <c r="AA118" s="52">
        <f t="shared" si="11"/>
        <v>146.02838649574031</v>
      </c>
      <c r="AB118" s="52">
        <v>0</v>
      </c>
    </row>
    <row r="119" spans="1:28">
      <c r="A119" s="46" t="s">
        <v>223</v>
      </c>
      <c r="B119" s="46" t="s">
        <v>224</v>
      </c>
      <c r="C119" s="49">
        <v>548.01513822144318</v>
      </c>
      <c r="D119" s="3">
        <v>0</v>
      </c>
      <c r="E119" s="47">
        <v>11.785160921676567</v>
      </c>
      <c r="F119" s="48">
        <f t="shared" si="7"/>
        <v>11.785160921676567</v>
      </c>
      <c r="G119" s="49">
        <v>0</v>
      </c>
      <c r="H119" s="47">
        <f t="shared" si="8"/>
        <v>11.785160921676567</v>
      </c>
      <c r="I119" s="150">
        <v>3.4334720795435669</v>
      </c>
      <c r="J119" s="151">
        <v>0</v>
      </c>
      <c r="K119" s="150">
        <v>0</v>
      </c>
      <c r="L119" s="151">
        <v>0</v>
      </c>
      <c r="M119" s="49">
        <v>0</v>
      </c>
      <c r="N119" s="51">
        <v>0.62780000000000002</v>
      </c>
      <c r="O119" s="52">
        <v>0</v>
      </c>
      <c r="P119" s="52">
        <v>0</v>
      </c>
      <c r="Q119" s="52">
        <v>539.68407083324132</v>
      </c>
      <c r="R119" s="49">
        <v>0</v>
      </c>
      <c r="S119" s="52">
        <v>549.912311983113</v>
      </c>
      <c r="T119" s="52">
        <v>0</v>
      </c>
      <c r="U119" s="52">
        <v>0</v>
      </c>
      <c r="V119" s="52">
        <v>0</v>
      </c>
      <c r="W119" s="53">
        <v>0</v>
      </c>
      <c r="X119" s="53">
        <v>0</v>
      </c>
      <c r="Y119" s="61">
        <f t="shared" si="9"/>
        <v>0</v>
      </c>
      <c r="Z119" s="61">
        <f t="shared" si="10"/>
        <v>0</v>
      </c>
      <c r="AA119" s="52">
        <f t="shared" si="11"/>
        <v>338.81365966910892</v>
      </c>
      <c r="AB119" s="52">
        <v>190.74844886353151</v>
      </c>
    </row>
    <row r="120" spans="1:28">
      <c r="A120" s="46" t="s">
        <v>1124</v>
      </c>
      <c r="B120" s="46" t="s">
        <v>1146</v>
      </c>
      <c r="C120" s="49">
        <v>490.60501047700308</v>
      </c>
      <c r="D120" s="3">
        <v>0</v>
      </c>
      <c r="E120" s="47">
        <v>0</v>
      </c>
      <c r="F120" s="48">
        <f t="shared" si="7"/>
        <v>0</v>
      </c>
      <c r="G120" s="49">
        <v>0</v>
      </c>
      <c r="H120" s="47">
        <f t="shared" si="8"/>
        <v>0</v>
      </c>
      <c r="I120" s="150">
        <v>1.8146879459449483</v>
      </c>
      <c r="J120" s="151">
        <v>0</v>
      </c>
      <c r="K120" s="150">
        <v>0</v>
      </c>
      <c r="L120" s="151">
        <v>0</v>
      </c>
      <c r="M120" s="49">
        <v>0</v>
      </c>
      <c r="N120" s="51">
        <v>0.52980000000000005</v>
      </c>
      <c r="O120" s="52">
        <v>76.814915893692415</v>
      </c>
      <c r="P120" s="52">
        <v>13.661713229415094</v>
      </c>
      <c r="Q120" s="52">
        <v>340.46020440398974</v>
      </c>
      <c r="R120" s="49">
        <v>24.53</v>
      </c>
      <c r="S120" s="52">
        <v>490.61532120396862</v>
      </c>
      <c r="T120" s="52">
        <v>0</v>
      </c>
      <c r="U120" s="52">
        <v>0</v>
      </c>
      <c r="V120" s="52">
        <v>77.588220416112136</v>
      </c>
      <c r="W120" s="53">
        <v>0.15814471554967111</v>
      </c>
      <c r="X120" s="53">
        <v>0.13500000000000001</v>
      </c>
      <c r="Y120" s="61">
        <f t="shared" si="9"/>
        <v>66.233068362535775</v>
      </c>
      <c r="Z120" s="61">
        <f t="shared" si="10"/>
        <v>90.476629123107514</v>
      </c>
      <c r="AA120" s="52">
        <f t="shared" si="11"/>
        <v>180.37581629323378</v>
      </c>
      <c r="AB120" s="52">
        <v>0</v>
      </c>
    </row>
    <row r="121" spans="1:28">
      <c r="A121" s="46" t="s">
        <v>225</v>
      </c>
      <c r="B121" s="46" t="s">
        <v>226</v>
      </c>
      <c r="C121" s="49">
        <v>490.60501047700308</v>
      </c>
      <c r="D121" s="3">
        <v>0</v>
      </c>
      <c r="E121" s="47">
        <v>0</v>
      </c>
      <c r="F121" s="48">
        <f t="shared" si="7"/>
        <v>0</v>
      </c>
      <c r="G121" s="49">
        <v>0</v>
      </c>
      <c r="H121" s="47">
        <f t="shared" si="8"/>
        <v>0</v>
      </c>
      <c r="I121" s="150">
        <v>1.8146879459449483</v>
      </c>
      <c r="J121" s="151">
        <v>0</v>
      </c>
      <c r="K121" s="150">
        <v>0</v>
      </c>
      <c r="L121" s="151">
        <v>0</v>
      </c>
      <c r="M121" s="49">
        <v>0</v>
      </c>
      <c r="N121" s="51">
        <v>0.52980000000000005</v>
      </c>
      <c r="O121" s="52">
        <v>76.814915893692415</v>
      </c>
      <c r="P121" s="52">
        <v>13.661713229415094</v>
      </c>
      <c r="Q121" s="52">
        <v>340.46020440398974</v>
      </c>
      <c r="R121" s="49">
        <v>24.53</v>
      </c>
      <c r="S121" s="52">
        <v>0</v>
      </c>
      <c r="T121" s="52">
        <v>0</v>
      </c>
      <c r="U121" s="52">
        <v>0</v>
      </c>
      <c r="V121" s="52">
        <v>0</v>
      </c>
      <c r="W121" s="53">
        <v>0</v>
      </c>
      <c r="X121" s="53">
        <v>0</v>
      </c>
      <c r="Y121" s="61">
        <f t="shared" si="9"/>
        <v>0</v>
      </c>
      <c r="Z121" s="61">
        <f t="shared" si="10"/>
        <v>90.476629123107514</v>
      </c>
      <c r="AA121" s="52">
        <f t="shared" si="11"/>
        <v>180.37581629323378</v>
      </c>
      <c r="AB121" s="52">
        <v>0</v>
      </c>
    </row>
    <row r="122" spans="1:28">
      <c r="A122" s="46" t="s">
        <v>227</v>
      </c>
      <c r="B122" s="46" t="s">
        <v>228</v>
      </c>
      <c r="C122" s="49">
        <v>358.40086932412737</v>
      </c>
      <c r="D122" s="3">
        <v>0</v>
      </c>
      <c r="E122" s="47">
        <v>0</v>
      </c>
      <c r="F122" s="48">
        <f t="shared" si="7"/>
        <v>0</v>
      </c>
      <c r="G122" s="49">
        <v>0</v>
      </c>
      <c r="H122" s="47">
        <f t="shared" si="8"/>
        <v>0</v>
      </c>
      <c r="I122" s="150">
        <v>0</v>
      </c>
      <c r="J122" s="151">
        <v>0</v>
      </c>
      <c r="K122" s="150">
        <v>0</v>
      </c>
      <c r="L122" s="151">
        <v>0</v>
      </c>
      <c r="M122" s="49">
        <v>0</v>
      </c>
      <c r="N122" s="51">
        <v>0.6804</v>
      </c>
      <c r="O122" s="52">
        <v>79.134829460951579</v>
      </c>
      <c r="P122" s="52">
        <v>65.473116231536494</v>
      </c>
      <c r="Q122" s="52">
        <v>343.86274430263654</v>
      </c>
      <c r="R122" s="49">
        <v>0</v>
      </c>
      <c r="S122" s="52">
        <v>358.40086932412731</v>
      </c>
      <c r="T122" s="52">
        <v>0</v>
      </c>
      <c r="U122" s="52">
        <v>0</v>
      </c>
      <c r="V122" s="52">
        <v>40.469603339965467</v>
      </c>
      <c r="W122" s="53">
        <v>0.11291714614499423</v>
      </c>
      <c r="X122" s="53">
        <v>0.11291714614499423</v>
      </c>
      <c r="Y122" s="61">
        <f t="shared" si="9"/>
        <v>40.469603339965467</v>
      </c>
      <c r="Z122" s="61">
        <f t="shared" si="10"/>
        <v>144.60794569248807</v>
      </c>
      <c r="AA122" s="52">
        <f t="shared" si="11"/>
        <v>233.9642112235139</v>
      </c>
      <c r="AB122" s="52">
        <v>0</v>
      </c>
    </row>
    <row r="123" spans="1:28">
      <c r="A123" s="46" t="s">
        <v>1125</v>
      </c>
      <c r="B123" s="46" t="s">
        <v>1147</v>
      </c>
      <c r="C123" s="49">
        <v>308.08452173201738</v>
      </c>
      <c r="D123" s="3">
        <v>0</v>
      </c>
      <c r="E123" s="47">
        <v>0</v>
      </c>
      <c r="F123" s="48">
        <f t="shared" si="7"/>
        <v>0</v>
      </c>
      <c r="G123" s="49">
        <v>0</v>
      </c>
      <c r="H123" s="47">
        <f t="shared" si="8"/>
        <v>0</v>
      </c>
      <c r="I123" s="150">
        <v>0</v>
      </c>
      <c r="J123" s="151">
        <v>0</v>
      </c>
      <c r="K123" s="150">
        <v>0</v>
      </c>
      <c r="L123" s="151">
        <v>0</v>
      </c>
      <c r="M123" s="49">
        <v>0</v>
      </c>
      <c r="N123" s="51">
        <v>0.74309999999999998</v>
      </c>
      <c r="O123" s="52">
        <v>47.687112215882877</v>
      </c>
      <c r="P123" s="52">
        <v>4.3820589603784263</v>
      </c>
      <c r="Q123" s="52">
        <v>257.76817413990744</v>
      </c>
      <c r="R123" s="49">
        <v>15.4</v>
      </c>
      <c r="S123" s="52">
        <v>308.08452173201738</v>
      </c>
      <c r="T123" s="52">
        <v>0</v>
      </c>
      <c r="U123" s="52">
        <v>0</v>
      </c>
      <c r="V123" s="52">
        <v>51.038098479701674</v>
      </c>
      <c r="W123" s="53">
        <v>0.16566265060240964</v>
      </c>
      <c r="X123" s="53">
        <v>0.13500000000000001</v>
      </c>
      <c r="Y123" s="61">
        <f t="shared" si="9"/>
        <v>41.591410433822347</v>
      </c>
      <c r="Z123" s="61">
        <f t="shared" si="10"/>
        <v>52.069171176261307</v>
      </c>
      <c r="AA123" s="52">
        <f t="shared" si="11"/>
        <v>191.54753020336523</v>
      </c>
      <c r="AB123" s="52">
        <v>0</v>
      </c>
    </row>
    <row r="124" spans="1:28">
      <c r="A124" s="46" t="s">
        <v>1136</v>
      </c>
      <c r="B124" s="46" t="s">
        <v>1148</v>
      </c>
      <c r="C124" s="49">
        <v>288.90656957600822</v>
      </c>
      <c r="D124" s="3">
        <v>0</v>
      </c>
      <c r="E124" s="47">
        <v>0</v>
      </c>
      <c r="F124" s="48">
        <f t="shared" si="7"/>
        <v>0</v>
      </c>
      <c r="G124" s="49">
        <v>0</v>
      </c>
      <c r="H124" s="47">
        <f t="shared" si="8"/>
        <v>0</v>
      </c>
      <c r="I124" s="150">
        <v>0</v>
      </c>
      <c r="J124" s="151">
        <v>0</v>
      </c>
      <c r="K124" s="150">
        <v>0</v>
      </c>
      <c r="L124" s="151">
        <v>0</v>
      </c>
      <c r="M124" s="49">
        <v>0</v>
      </c>
      <c r="N124" s="51">
        <v>0.65</v>
      </c>
      <c r="O124" s="52">
        <v>87.125642859288718</v>
      </c>
      <c r="P124" s="52">
        <v>8.5063497466169462</v>
      </c>
      <c r="Q124" s="52">
        <v>183.01540363933427</v>
      </c>
      <c r="R124" s="49">
        <v>14.45</v>
      </c>
      <c r="S124" s="52">
        <v>288.90656957600822</v>
      </c>
      <c r="T124" s="52">
        <v>0</v>
      </c>
      <c r="U124" s="52">
        <v>0</v>
      </c>
      <c r="V124" s="52">
        <v>12.888408706995373</v>
      </c>
      <c r="W124" s="53">
        <v>4.4610992148465388E-2</v>
      </c>
      <c r="X124" s="53">
        <v>4.4610992148465388E-2</v>
      </c>
      <c r="Y124" s="61">
        <f t="shared" si="9"/>
        <v>12.888408706995373</v>
      </c>
      <c r="Z124" s="61">
        <f t="shared" si="10"/>
        <v>95.631992605905666</v>
      </c>
      <c r="AA124" s="52">
        <f t="shared" si="11"/>
        <v>118.96001236556728</v>
      </c>
      <c r="AB124" s="52">
        <v>288.90656957600822</v>
      </c>
    </row>
    <row r="125" spans="1:28">
      <c r="A125" s="46" t="s">
        <v>229</v>
      </c>
      <c r="B125" s="46" t="s">
        <v>230</v>
      </c>
      <c r="C125" s="49">
        <v>5140.3098214283782</v>
      </c>
      <c r="D125" s="3">
        <v>118.9239248211877</v>
      </c>
      <c r="E125" s="47">
        <v>321.80809932322603</v>
      </c>
      <c r="F125" s="48">
        <f t="shared" si="7"/>
        <v>440.73202414441374</v>
      </c>
      <c r="G125" s="49">
        <v>263.72777432602209</v>
      </c>
      <c r="H125" s="47">
        <f t="shared" si="8"/>
        <v>704.45979847043577</v>
      </c>
      <c r="I125" s="150">
        <v>69.473678294187849</v>
      </c>
      <c r="J125" s="151">
        <v>8.516660473582542</v>
      </c>
      <c r="K125" s="150">
        <v>48.254202198990669</v>
      </c>
      <c r="L125" s="151">
        <v>0</v>
      </c>
      <c r="M125" s="49">
        <v>181.83998076525631</v>
      </c>
      <c r="N125" s="51">
        <v>0.62960000000000005</v>
      </c>
      <c r="O125" s="52">
        <v>460.11619083973483</v>
      </c>
      <c r="P125" s="52">
        <v>42.789516907224638</v>
      </c>
      <c r="Q125" s="52">
        <v>5196.9775768312948</v>
      </c>
      <c r="R125" s="49">
        <v>257.02</v>
      </c>
      <c r="S125" s="52">
        <v>4951.0048743400293</v>
      </c>
      <c r="T125" s="52">
        <v>78.361524938531858</v>
      </c>
      <c r="U125" s="52">
        <v>81.712511202350655</v>
      </c>
      <c r="V125" s="52">
        <v>678.96137068451617</v>
      </c>
      <c r="W125" s="53">
        <v>0.13713607397226041</v>
      </c>
      <c r="X125" s="53">
        <v>0.13500000000000001</v>
      </c>
      <c r="Y125" s="61">
        <f t="shared" si="9"/>
        <v>828.45969417678657</v>
      </c>
      <c r="Z125" s="61">
        <f t="shared" si="10"/>
        <v>502.90570774695948</v>
      </c>
      <c r="AA125" s="52">
        <f t="shared" si="11"/>
        <v>3272.0170823729836</v>
      </c>
      <c r="AB125" s="52">
        <v>1669.9975144367356</v>
      </c>
    </row>
    <row r="126" spans="1:28">
      <c r="A126" s="46" t="s">
        <v>231</v>
      </c>
      <c r="B126" s="46" t="s">
        <v>232</v>
      </c>
      <c r="C126" s="49">
        <v>3899.5478705694168</v>
      </c>
      <c r="D126" s="3">
        <v>98.818007238274916</v>
      </c>
      <c r="E126" s="47">
        <v>285.07097914480647</v>
      </c>
      <c r="F126" s="48">
        <f t="shared" si="7"/>
        <v>383.88898638308137</v>
      </c>
      <c r="G126" s="49">
        <v>0</v>
      </c>
      <c r="H126" s="47">
        <f t="shared" si="8"/>
        <v>383.88898638308137</v>
      </c>
      <c r="I126" s="150">
        <v>79.031722191295628</v>
      </c>
      <c r="J126" s="151">
        <v>2.6086139222958629</v>
      </c>
      <c r="K126" s="150">
        <v>0</v>
      </c>
      <c r="L126" s="151">
        <v>0</v>
      </c>
      <c r="M126" s="49">
        <v>53.007447330130567</v>
      </c>
      <c r="N126" s="51">
        <v>6.3E-2</v>
      </c>
      <c r="O126" s="52">
        <v>54.131316569380559</v>
      </c>
      <c r="P126" s="52">
        <v>19.590381234632964</v>
      </c>
      <c r="Q126" s="52">
        <v>3879.7512747954715</v>
      </c>
      <c r="R126" s="49">
        <v>194.98</v>
      </c>
      <c r="S126" s="52">
        <v>3906.2086001891917</v>
      </c>
      <c r="T126" s="52">
        <v>11.857336010435741</v>
      </c>
      <c r="U126" s="52">
        <v>32.22102176748843</v>
      </c>
      <c r="V126" s="52">
        <v>437.94812786370272</v>
      </c>
      <c r="W126" s="53">
        <v>0.11211590897692748</v>
      </c>
      <c r="X126" s="53">
        <v>0.11211590897692748</v>
      </c>
      <c r="Y126" s="61">
        <f t="shared" si="9"/>
        <v>482.02648564162689</v>
      </c>
      <c r="Z126" s="61">
        <f t="shared" si="10"/>
        <v>73.72169780401353</v>
      </c>
      <c r="AA126" s="52">
        <f t="shared" si="11"/>
        <v>244.42433031211471</v>
      </c>
      <c r="AB126" s="52">
        <v>934.01782363247185</v>
      </c>
    </row>
    <row r="127" spans="1:28">
      <c r="A127" s="46" t="s">
        <v>233</v>
      </c>
      <c r="B127" s="46" t="s">
        <v>234</v>
      </c>
      <c r="C127" s="49">
        <v>6051.448141924192</v>
      </c>
      <c r="D127" s="3">
        <v>86.403891971696964</v>
      </c>
      <c r="E127" s="47">
        <v>255.57198929623542</v>
      </c>
      <c r="F127" s="48">
        <f t="shared" si="7"/>
        <v>341.97588126793238</v>
      </c>
      <c r="G127" s="49">
        <v>0</v>
      </c>
      <c r="H127" s="47">
        <f t="shared" si="8"/>
        <v>341.97588126793238</v>
      </c>
      <c r="I127" s="150">
        <v>215.36015413040988</v>
      </c>
      <c r="J127" s="151">
        <v>10.733466771185746</v>
      </c>
      <c r="K127" s="150">
        <v>0</v>
      </c>
      <c r="L127" s="151">
        <v>0</v>
      </c>
      <c r="M127" s="49">
        <v>56.987387938850738</v>
      </c>
      <c r="N127" s="51">
        <v>0.33160000000000001</v>
      </c>
      <c r="O127" s="52">
        <v>252.61281065710926</v>
      </c>
      <c r="P127" s="52">
        <v>63.153202664277323</v>
      </c>
      <c r="Q127" s="52">
        <v>6006.008768186809</v>
      </c>
      <c r="R127" s="49">
        <v>302.57</v>
      </c>
      <c r="S127" s="52">
        <v>6114.6013445884691</v>
      </c>
      <c r="T127" s="52">
        <v>63.410970838417228</v>
      </c>
      <c r="U127" s="52">
        <v>79.9081339833713</v>
      </c>
      <c r="V127" s="52">
        <v>791.34829460951585</v>
      </c>
      <c r="W127" s="53">
        <v>0.12941944208838294</v>
      </c>
      <c r="X127" s="53">
        <v>0.12941944208838294</v>
      </c>
      <c r="Y127" s="61">
        <f t="shared" si="9"/>
        <v>934.66739943130437</v>
      </c>
      <c r="Z127" s="61">
        <f t="shared" si="10"/>
        <v>315.76601332138659</v>
      </c>
      <c r="AA127" s="52">
        <f t="shared" si="11"/>
        <v>1991.5925075307459</v>
      </c>
      <c r="AB127" s="52">
        <v>1835.587789504212</v>
      </c>
    </row>
    <row r="128" spans="1:28">
      <c r="A128" s="46" t="s">
        <v>235</v>
      </c>
      <c r="B128" s="46" t="s">
        <v>236</v>
      </c>
      <c r="C128" s="49">
        <v>12016.502702603651</v>
      </c>
      <c r="D128" s="3">
        <v>108.57195494772901</v>
      </c>
      <c r="E128" s="47">
        <v>573.18362274446372</v>
      </c>
      <c r="F128" s="48">
        <f t="shared" si="7"/>
        <v>681.75557769219267</v>
      </c>
      <c r="G128" s="49">
        <v>0</v>
      </c>
      <c r="H128" s="47">
        <f t="shared" si="8"/>
        <v>681.75557769219267</v>
      </c>
      <c r="I128" s="150">
        <v>326.39637282291642</v>
      </c>
      <c r="J128" s="151">
        <v>18.610862172901317</v>
      </c>
      <c r="K128" s="150">
        <v>0</v>
      </c>
      <c r="L128" s="151">
        <v>0</v>
      </c>
      <c r="M128" s="49">
        <v>397.57132106642769</v>
      </c>
      <c r="N128" s="51">
        <v>0.38040000000000002</v>
      </c>
      <c r="O128" s="52">
        <v>368.86625719420749</v>
      </c>
      <c r="P128" s="52">
        <v>122.43988271645603</v>
      </c>
      <c r="Q128" s="52">
        <v>11589.556120412242</v>
      </c>
      <c r="R128" s="49">
        <v>600.83000000000004</v>
      </c>
      <c r="S128" s="52">
        <v>11983.374336863193</v>
      </c>
      <c r="T128" s="52">
        <v>143.31910482178853</v>
      </c>
      <c r="U128" s="52">
        <v>163.68279057884124</v>
      </c>
      <c r="V128" s="52">
        <v>1710.8073717665657</v>
      </c>
      <c r="W128" s="53">
        <v>0.1427650779884084</v>
      </c>
      <c r="X128" s="53">
        <v>0.13500000000000001</v>
      </c>
      <c r="Y128" s="61">
        <f t="shared" si="9"/>
        <v>1924.7574308771609</v>
      </c>
      <c r="Z128" s="61">
        <f t="shared" si="10"/>
        <v>491.30613991066355</v>
      </c>
      <c r="AA128" s="52">
        <f t="shared" si="11"/>
        <v>4408.6671482048168</v>
      </c>
      <c r="AB128" s="52">
        <v>3616.7968049918695</v>
      </c>
    </row>
    <row r="129" spans="1:28">
      <c r="A129" s="46" t="s">
        <v>237</v>
      </c>
      <c r="B129" s="46" t="s">
        <v>238</v>
      </c>
      <c r="C129" s="49">
        <v>10120.432188719253</v>
      </c>
      <c r="D129" s="3">
        <v>253.55108681097855</v>
      </c>
      <c r="E129" s="47">
        <v>651.87509094589473</v>
      </c>
      <c r="F129" s="48">
        <f t="shared" si="7"/>
        <v>905.42617775687324</v>
      </c>
      <c r="G129" s="49">
        <v>0</v>
      </c>
      <c r="H129" s="47">
        <f t="shared" si="8"/>
        <v>905.42617775687324</v>
      </c>
      <c r="I129" s="150">
        <v>218.76269402905663</v>
      </c>
      <c r="J129" s="151">
        <v>12.259454362093999</v>
      </c>
      <c r="K129" s="150">
        <v>0</v>
      </c>
      <c r="L129" s="151">
        <v>0</v>
      </c>
      <c r="M129" s="49">
        <v>643.56464501162407</v>
      </c>
      <c r="N129" s="51">
        <v>0.37280000000000002</v>
      </c>
      <c r="O129" s="52">
        <v>200.28587130670806</v>
      </c>
      <c r="P129" s="52">
        <v>38.149689772706303</v>
      </c>
      <c r="Q129" s="52">
        <v>9947.1398006084764</v>
      </c>
      <c r="R129" s="49">
        <v>506.02</v>
      </c>
      <c r="S129" s="52">
        <v>10200.81461614304</v>
      </c>
      <c r="T129" s="52">
        <v>101.04512426284371</v>
      </c>
      <c r="U129" s="52">
        <v>161.62064518572197</v>
      </c>
      <c r="V129" s="52">
        <v>1419.7871031626103</v>
      </c>
      <c r="W129" s="53">
        <v>0.13918369822305782</v>
      </c>
      <c r="X129" s="53">
        <v>0.13500000000000001</v>
      </c>
      <c r="Y129" s="61">
        <f t="shared" si="9"/>
        <v>1639.7757426278761</v>
      </c>
      <c r="Z129" s="61">
        <f t="shared" si="10"/>
        <v>238.43556107941436</v>
      </c>
      <c r="AA129" s="52">
        <f t="shared" si="11"/>
        <v>3708.2937176668402</v>
      </c>
      <c r="AB129" s="52">
        <v>3088.7844770836828</v>
      </c>
    </row>
    <row r="130" spans="1:28">
      <c r="A130" s="46" t="s">
        <v>239</v>
      </c>
      <c r="B130" s="46" t="s">
        <v>240</v>
      </c>
      <c r="C130" s="49">
        <v>88.2</v>
      </c>
      <c r="D130" s="3">
        <v>0</v>
      </c>
      <c r="E130" s="47">
        <v>2.4900000000000002</v>
      </c>
      <c r="F130" s="48">
        <f t="shared" si="7"/>
        <v>2.4900000000000002</v>
      </c>
      <c r="G130" s="49">
        <v>0</v>
      </c>
      <c r="H130" s="47">
        <f t="shared" si="8"/>
        <v>2.4900000000000002</v>
      </c>
      <c r="I130" s="150">
        <v>4</v>
      </c>
      <c r="J130" s="151">
        <v>0</v>
      </c>
      <c r="K130" s="150">
        <v>0</v>
      </c>
      <c r="L130" s="151">
        <v>0</v>
      </c>
      <c r="M130" s="49">
        <v>0</v>
      </c>
      <c r="N130" s="51">
        <v>0.57689999999999997</v>
      </c>
      <c r="O130" s="52">
        <v>0</v>
      </c>
      <c r="P130" s="52">
        <v>0</v>
      </c>
      <c r="Q130" s="52">
        <v>81.239999999999995</v>
      </c>
      <c r="R130" s="49">
        <v>0</v>
      </c>
      <c r="S130" s="52">
        <v>88.19</v>
      </c>
      <c r="T130" s="52">
        <v>0</v>
      </c>
      <c r="U130" s="52">
        <v>0</v>
      </c>
      <c r="V130" s="52">
        <v>17.25</v>
      </c>
      <c r="W130" s="53">
        <v>0.19560040820954758</v>
      </c>
      <c r="X130" s="53">
        <v>0.13500000000000001</v>
      </c>
      <c r="Y130" s="61">
        <f t="shared" si="9"/>
        <v>11.90565</v>
      </c>
      <c r="Z130" s="61">
        <f t="shared" si="10"/>
        <v>0</v>
      </c>
      <c r="AA130" s="52">
        <f t="shared" si="11"/>
        <v>46.867355999999994</v>
      </c>
      <c r="AB130" s="52">
        <v>0</v>
      </c>
    </row>
    <row r="131" spans="1:28">
      <c r="A131" s="46" t="s">
        <v>241</v>
      </c>
      <c r="B131" s="46" t="s">
        <v>242</v>
      </c>
      <c r="C131" s="49">
        <v>36</v>
      </c>
      <c r="D131" s="3">
        <v>0</v>
      </c>
      <c r="E131" s="47">
        <v>0</v>
      </c>
      <c r="F131" s="48">
        <f t="shared" si="7"/>
        <v>0</v>
      </c>
      <c r="G131" s="49">
        <v>0</v>
      </c>
      <c r="H131" s="47">
        <f t="shared" si="8"/>
        <v>0</v>
      </c>
      <c r="I131" s="150">
        <v>0</v>
      </c>
      <c r="J131" s="151">
        <v>0</v>
      </c>
      <c r="K131" s="150">
        <v>0</v>
      </c>
      <c r="L131" s="151">
        <v>0</v>
      </c>
      <c r="M131" s="49">
        <v>0</v>
      </c>
      <c r="N131" s="51">
        <v>0</v>
      </c>
      <c r="O131" s="52">
        <v>0</v>
      </c>
      <c r="P131" s="52">
        <v>0</v>
      </c>
      <c r="Q131" s="52">
        <v>35.200000000000003</v>
      </c>
      <c r="R131" s="49">
        <v>0</v>
      </c>
      <c r="S131" s="52">
        <v>36</v>
      </c>
      <c r="T131" s="52">
        <v>0</v>
      </c>
      <c r="U131" s="52">
        <v>0</v>
      </c>
      <c r="V131" s="52">
        <v>3</v>
      </c>
      <c r="W131" s="53">
        <v>8.3333333333333329E-2</v>
      </c>
      <c r="X131" s="53">
        <v>8.3333333333333329E-2</v>
      </c>
      <c r="Y131" s="61">
        <f t="shared" si="9"/>
        <v>3</v>
      </c>
      <c r="Z131" s="61">
        <f t="shared" si="10"/>
        <v>0</v>
      </c>
      <c r="AA131" s="52">
        <f t="shared" si="11"/>
        <v>0</v>
      </c>
      <c r="AB131" s="52">
        <v>25.4</v>
      </c>
    </row>
    <row r="132" spans="1:28">
      <c r="A132" s="46" t="s">
        <v>243</v>
      </c>
      <c r="B132" s="46" t="s">
        <v>244</v>
      </c>
      <c r="C132" s="49">
        <v>94.08</v>
      </c>
      <c r="D132" s="3">
        <v>0</v>
      </c>
      <c r="E132" s="47">
        <v>0</v>
      </c>
      <c r="F132" s="48">
        <f t="shared" si="7"/>
        <v>0</v>
      </c>
      <c r="G132" s="49">
        <v>0</v>
      </c>
      <c r="H132" s="47">
        <f t="shared" si="8"/>
        <v>0</v>
      </c>
      <c r="I132" s="150">
        <v>3.33</v>
      </c>
      <c r="J132" s="151">
        <v>0</v>
      </c>
      <c r="K132" s="150">
        <v>0</v>
      </c>
      <c r="L132" s="151">
        <v>0</v>
      </c>
      <c r="M132" s="49">
        <v>0</v>
      </c>
      <c r="N132" s="51">
        <v>0.56730000000000003</v>
      </c>
      <c r="O132" s="52">
        <v>10</v>
      </c>
      <c r="P132" s="52">
        <v>3</v>
      </c>
      <c r="Q132" s="52">
        <v>104.89</v>
      </c>
      <c r="R132" s="49">
        <v>0</v>
      </c>
      <c r="S132" s="52">
        <v>94.08</v>
      </c>
      <c r="T132" s="52">
        <v>2.25</v>
      </c>
      <c r="U132" s="52">
        <v>0.25</v>
      </c>
      <c r="V132" s="52">
        <v>15.5</v>
      </c>
      <c r="W132" s="53">
        <v>0.16475340136054423</v>
      </c>
      <c r="X132" s="53">
        <v>0.13500000000000001</v>
      </c>
      <c r="Y132" s="61">
        <f t="shared" si="9"/>
        <v>15.200800000000001</v>
      </c>
      <c r="Z132" s="61">
        <f t="shared" si="10"/>
        <v>13</v>
      </c>
      <c r="AA132" s="52">
        <f t="shared" si="11"/>
        <v>59.504097000000002</v>
      </c>
      <c r="AB132" s="52">
        <v>21.4</v>
      </c>
    </row>
    <row r="133" spans="1:28">
      <c r="A133" s="46" t="s">
        <v>245</v>
      </c>
      <c r="B133" s="46" t="s">
        <v>246</v>
      </c>
      <c r="C133" s="49">
        <v>227.75364794305659</v>
      </c>
      <c r="D133" s="3">
        <v>1.9590381234632963</v>
      </c>
      <c r="E133" s="47">
        <v>10.403523508286664</v>
      </c>
      <c r="F133" s="48">
        <f t="shared" si="7"/>
        <v>12.36256163174996</v>
      </c>
      <c r="G133" s="49">
        <v>0</v>
      </c>
      <c r="H133" s="47">
        <f t="shared" si="8"/>
        <v>12.36256163174996</v>
      </c>
      <c r="I133" s="150">
        <v>5.6812105580435599</v>
      </c>
      <c r="J133" s="151">
        <v>0</v>
      </c>
      <c r="K133" s="150">
        <v>0</v>
      </c>
      <c r="L133" s="151">
        <v>0</v>
      </c>
      <c r="M133" s="49">
        <v>0</v>
      </c>
      <c r="N133" s="51">
        <v>0.47689999999999999</v>
      </c>
      <c r="O133" s="52">
        <v>0</v>
      </c>
      <c r="P133" s="52">
        <v>0</v>
      </c>
      <c r="Q133" s="52">
        <v>195.86256943846726</v>
      </c>
      <c r="R133" s="49">
        <v>11.39</v>
      </c>
      <c r="S133" s="52">
        <v>227.75364794305659</v>
      </c>
      <c r="T133" s="52">
        <v>1.5466090448394447</v>
      </c>
      <c r="U133" s="52">
        <v>3.0932180896788894</v>
      </c>
      <c r="V133" s="52">
        <v>21.910294801892132</v>
      </c>
      <c r="W133" s="53">
        <v>9.6201729367558525E-2</v>
      </c>
      <c r="X133" s="53">
        <v>9.6201729367558525E-2</v>
      </c>
      <c r="Y133" s="61">
        <f t="shared" si="9"/>
        <v>26.550121936410466</v>
      </c>
      <c r="Z133" s="61">
        <f t="shared" si="10"/>
        <v>0</v>
      </c>
      <c r="AA133" s="52">
        <f t="shared" si="11"/>
        <v>93.406859365205037</v>
      </c>
      <c r="AB133" s="52">
        <v>83.310673882018079</v>
      </c>
    </row>
    <row r="134" spans="1:28">
      <c r="A134" s="46" t="s">
        <v>247</v>
      </c>
      <c r="B134" s="46" t="s">
        <v>248</v>
      </c>
      <c r="C134" s="49">
        <v>3424.429571994739</v>
      </c>
      <c r="D134" s="3">
        <v>23.065096222038918</v>
      </c>
      <c r="E134" s="47">
        <v>155.28985882884584</v>
      </c>
      <c r="F134" s="48">
        <f t="shared" si="7"/>
        <v>178.35495505088477</v>
      </c>
      <c r="G134" s="49">
        <v>0</v>
      </c>
      <c r="H134" s="47">
        <f t="shared" si="8"/>
        <v>178.35495505088477</v>
      </c>
      <c r="I134" s="150">
        <v>100.38523773704556</v>
      </c>
      <c r="J134" s="151">
        <v>0</v>
      </c>
      <c r="K134" s="150">
        <v>2.6807890110550376</v>
      </c>
      <c r="L134" s="151">
        <v>0</v>
      </c>
      <c r="M134" s="49">
        <v>67.05065745727272</v>
      </c>
      <c r="N134" s="51">
        <v>0.40550000000000003</v>
      </c>
      <c r="O134" s="52">
        <v>262.15023310028585</v>
      </c>
      <c r="P134" s="52">
        <v>48.718184912442503</v>
      </c>
      <c r="Q134" s="52">
        <v>3380.6089823909547</v>
      </c>
      <c r="R134" s="49">
        <v>171.22</v>
      </c>
      <c r="S134" s="52">
        <v>3426.9969430091728</v>
      </c>
      <c r="T134" s="52">
        <v>42.789516907224638</v>
      </c>
      <c r="U134" s="52">
        <v>51.038098479701674</v>
      </c>
      <c r="V134" s="52">
        <v>414.49122401697116</v>
      </c>
      <c r="W134" s="53">
        <v>0.12094881638645853</v>
      </c>
      <c r="X134" s="53">
        <v>0.12094881638645853</v>
      </c>
      <c r="Y134" s="61">
        <f t="shared" si="9"/>
        <v>508.31883940389747</v>
      </c>
      <c r="Z134" s="61">
        <f t="shared" si="10"/>
        <v>310.86841801272834</v>
      </c>
      <c r="AA134" s="52">
        <f t="shared" si="11"/>
        <v>1370.8369423595323</v>
      </c>
      <c r="AB134" s="52">
        <v>1059.5199922577099</v>
      </c>
    </row>
    <row r="135" spans="1:28">
      <c r="A135" s="46" t="s">
        <v>249</v>
      </c>
      <c r="B135" s="46" t="s">
        <v>250</v>
      </c>
      <c r="C135" s="49">
        <v>669.01151916271579</v>
      </c>
      <c r="D135" s="3">
        <v>15.589819171981601</v>
      </c>
      <c r="E135" s="47">
        <v>48.171716383265903</v>
      </c>
      <c r="F135" s="48">
        <f t="shared" si="7"/>
        <v>63.761535555247505</v>
      </c>
      <c r="G135" s="49">
        <v>0</v>
      </c>
      <c r="H135" s="47">
        <f t="shared" si="8"/>
        <v>63.761535555247505</v>
      </c>
      <c r="I135" s="150">
        <v>23.353796577075613</v>
      </c>
      <c r="J135" s="151">
        <v>0</v>
      </c>
      <c r="K135" s="150">
        <v>0</v>
      </c>
      <c r="L135" s="151">
        <v>0</v>
      </c>
      <c r="M135" s="49">
        <v>0</v>
      </c>
      <c r="N135" s="51">
        <v>0.43909999999999999</v>
      </c>
      <c r="O135" s="52">
        <v>57.740071007339267</v>
      </c>
      <c r="P135" s="52">
        <v>3.0932180896788894</v>
      </c>
      <c r="Q135" s="52">
        <v>683.28156528310114</v>
      </c>
      <c r="R135" s="49">
        <v>33.450000000000003</v>
      </c>
      <c r="S135" s="52">
        <v>669.01151916271579</v>
      </c>
      <c r="T135" s="52">
        <v>6.1864361793577789</v>
      </c>
      <c r="U135" s="52">
        <v>12.372872358715558</v>
      </c>
      <c r="V135" s="52">
        <v>96.405297128325387</v>
      </c>
      <c r="W135" s="53">
        <v>0.14410110194960316</v>
      </c>
      <c r="X135" s="53">
        <v>0.13500000000000001</v>
      </c>
      <c r="Y135" s="61">
        <f t="shared" si="9"/>
        <v>108.87586362503997</v>
      </c>
      <c r="Z135" s="61">
        <f t="shared" si="10"/>
        <v>60.833289097018159</v>
      </c>
      <c r="AA135" s="52">
        <f t="shared" si="11"/>
        <v>300.02893531580969</v>
      </c>
      <c r="AB135" s="52">
        <v>171.98292578614624</v>
      </c>
    </row>
    <row r="136" spans="1:28">
      <c r="A136" s="46" t="s">
        <v>251</v>
      </c>
      <c r="B136" s="46" t="s">
        <v>252</v>
      </c>
      <c r="C136" s="49">
        <v>932.28562150225173</v>
      </c>
      <c r="D136" s="3">
        <v>4.0933586053417299</v>
      </c>
      <c r="E136" s="47">
        <v>56.935834304022755</v>
      </c>
      <c r="F136" s="48">
        <f t="shared" si="7"/>
        <v>61.029192909364482</v>
      </c>
      <c r="G136" s="49">
        <v>0</v>
      </c>
      <c r="H136" s="47">
        <f t="shared" si="8"/>
        <v>61.029192909364482</v>
      </c>
      <c r="I136" s="150">
        <v>15.239254455151327</v>
      </c>
      <c r="J136" s="151">
        <v>0</v>
      </c>
      <c r="K136" s="150">
        <v>0</v>
      </c>
      <c r="L136" s="151">
        <v>0</v>
      </c>
      <c r="M136" s="49">
        <v>23.951818741080199</v>
      </c>
      <c r="N136" s="51">
        <v>0.40670000000000001</v>
      </c>
      <c r="O136" s="52">
        <v>14.435017751834817</v>
      </c>
      <c r="P136" s="52">
        <v>4.6398271345183337</v>
      </c>
      <c r="Q136" s="52">
        <v>893.51728811160956</v>
      </c>
      <c r="R136" s="49">
        <v>46.61</v>
      </c>
      <c r="S136" s="52">
        <v>932.2959322292171</v>
      </c>
      <c r="T136" s="52">
        <v>2.8354499155389816</v>
      </c>
      <c r="U136" s="52">
        <v>14.177249577694909</v>
      </c>
      <c r="V136" s="52">
        <v>124.50202810957529</v>
      </c>
      <c r="W136" s="53">
        <v>0.13354346383543467</v>
      </c>
      <c r="X136" s="53">
        <v>0.13354346383543467</v>
      </c>
      <c r="Y136" s="61">
        <f t="shared" si="9"/>
        <v>141.51472760280919</v>
      </c>
      <c r="Z136" s="61">
        <f t="shared" si="10"/>
        <v>19.074844886353151</v>
      </c>
      <c r="AA136" s="52">
        <f t="shared" si="11"/>
        <v>363.3934810749916</v>
      </c>
      <c r="AB136" s="52">
        <v>267.66647202687989</v>
      </c>
    </row>
    <row r="137" spans="1:28">
      <c r="A137" s="46" t="s">
        <v>253</v>
      </c>
      <c r="B137" s="46" t="s">
        <v>254</v>
      </c>
      <c r="C137" s="49">
        <v>67.92</v>
      </c>
      <c r="D137" s="3">
        <v>0</v>
      </c>
      <c r="E137" s="47">
        <v>4.32</v>
      </c>
      <c r="F137" s="48">
        <f t="shared" si="7"/>
        <v>4.32</v>
      </c>
      <c r="G137" s="49">
        <v>0</v>
      </c>
      <c r="H137" s="47">
        <f t="shared" si="8"/>
        <v>4.32</v>
      </c>
      <c r="I137" s="150">
        <v>0.57999999999999996</v>
      </c>
      <c r="J137" s="151">
        <v>0</v>
      </c>
      <c r="K137" s="150">
        <v>0</v>
      </c>
      <c r="L137" s="151">
        <v>0</v>
      </c>
      <c r="M137" s="49">
        <v>0</v>
      </c>
      <c r="N137" s="51">
        <v>0.77139999999999997</v>
      </c>
      <c r="O137" s="52">
        <v>0</v>
      </c>
      <c r="P137" s="52">
        <v>0</v>
      </c>
      <c r="Q137" s="52">
        <v>67.39</v>
      </c>
      <c r="R137" s="49">
        <v>0</v>
      </c>
      <c r="S137" s="52">
        <v>67.92</v>
      </c>
      <c r="T137" s="52">
        <v>2.25</v>
      </c>
      <c r="U137" s="52">
        <v>0</v>
      </c>
      <c r="V137" s="52">
        <v>9.5</v>
      </c>
      <c r="W137" s="53">
        <v>0.13987043580683156</v>
      </c>
      <c r="X137" s="53">
        <v>0.13500000000000001</v>
      </c>
      <c r="Y137" s="61">
        <f t="shared" si="9"/>
        <v>11.4192</v>
      </c>
      <c r="Z137" s="61">
        <f t="shared" si="10"/>
        <v>0</v>
      </c>
      <c r="AA137" s="52">
        <f t="shared" si="11"/>
        <v>51.984645999999998</v>
      </c>
      <c r="AB137" s="52">
        <v>23.4</v>
      </c>
    </row>
    <row r="138" spans="1:28">
      <c r="A138" s="46" t="s">
        <v>255</v>
      </c>
      <c r="B138" s="46" t="s">
        <v>256</v>
      </c>
      <c r="C138" s="49">
        <v>125.99708351958677</v>
      </c>
      <c r="D138" s="3">
        <v>0</v>
      </c>
      <c r="E138" s="47">
        <v>0</v>
      </c>
      <c r="F138" s="48">
        <f t="shared" ref="F138:F201" si="12">D138+E138</f>
        <v>0</v>
      </c>
      <c r="G138" s="49">
        <v>0</v>
      </c>
      <c r="H138" s="47">
        <f t="shared" ref="H138:H201" si="13">G138+F138</f>
        <v>0</v>
      </c>
      <c r="I138" s="150">
        <v>0</v>
      </c>
      <c r="J138" s="151">
        <v>0</v>
      </c>
      <c r="K138" s="150">
        <v>0</v>
      </c>
      <c r="L138" s="151">
        <v>0</v>
      </c>
      <c r="M138" s="49">
        <v>0</v>
      </c>
      <c r="N138" s="51">
        <v>0.4425</v>
      </c>
      <c r="O138" s="52">
        <v>0</v>
      </c>
      <c r="P138" s="52">
        <v>0</v>
      </c>
      <c r="Q138" s="52">
        <v>121.22321693451566</v>
      </c>
      <c r="R138" s="49">
        <v>0</v>
      </c>
      <c r="S138" s="52">
        <v>125.99708351958675</v>
      </c>
      <c r="T138" s="52">
        <v>0</v>
      </c>
      <c r="U138" s="52">
        <v>0</v>
      </c>
      <c r="V138" s="52">
        <v>16.754931319093984</v>
      </c>
      <c r="W138" s="53">
        <v>0.13297872340425532</v>
      </c>
      <c r="X138" s="53">
        <v>0.13297872340425532</v>
      </c>
      <c r="Y138" s="61">
        <f t="shared" ref="Y138:Y201" si="14">(T138+U138)+(S138*X138)</f>
        <v>16.754931319093984</v>
      </c>
      <c r="Z138" s="61">
        <f t="shared" ref="Z138:Z201" si="15">O138+P138</f>
        <v>0</v>
      </c>
      <c r="AA138" s="52">
        <f t="shared" ref="AA138:AA201" si="16">Q138*N138</f>
        <v>53.64127349352318</v>
      </c>
      <c r="AB138" s="52">
        <v>34.231613525779707</v>
      </c>
    </row>
    <row r="139" spans="1:28">
      <c r="A139" s="46" t="s">
        <v>257</v>
      </c>
      <c r="B139" s="46" t="s">
        <v>258</v>
      </c>
      <c r="C139" s="49">
        <v>85.399999999999991</v>
      </c>
      <c r="D139" s="3">
        <v>0</v>
      </c>
      <c r="E139" s="47">
        <v>0</v>
      </c>
      <c r="F139" s="48">
        <f t="shared" si="12"/>
        <v>0</v>
      </c>
      <c r="G139" s="49">
        <v>0</v>
      </c>
      <c r="H139" s="47">
        <f t="shared" si="13"/>
        <v>0</v>
      </c>
      <c r="I139" s="150">
        <v>0</v>
      </c>
      <c r="J139" s="151">
        <v>0</v>
      </c>
      <c r="K139" s="150">
        <v>0</v>
      </c>
      <c r="L139" s="151">
        <v>0</v>
      </c>
      <c r="M139" s="49">
        <v>0</v>
      </c>
      <c r="N139" s="51">
        <v>0.33329999999999999</v>
      </c>
      <c r="O139" s="52">
        <v>0</v>
      </c>
      <c r="P139" s="52">
        <v>0</v>
      </c>
      <c r="Q139" s="52">
        <v>86.1</v>
      </c>
      <c r="R139" s="49">
        <v>4.2699999999999996</v>
      </c>
      <c r="S139" s="52">
        <v>85.4</v>
      </c>
      <c r="T139" s="52">
        <v>0</v>
      </c>
      <c r="U139" s="52">
        <v>0</v>
      </c>
      <c r="V139" s="52">
        <v>6.25</v>
      </c>
      <c r="W139" s="53">
        <v>7.3185011709601872E-2</v>
      </c>
      <c r="X139" s="53">
        <v>7.3185011709601872E-2</v>
      </c>
      <c r="Y139" s="61">
        <f t="shared" si="14"/>
        <v>6.25</v>
      </c>
      <c r="Z139" s="61">
        <f t="shared" si="15"/>
        <v>0</v>
      </c>
      <c r="AA139" s="52">
        <f t="shared" si="16"/>
        <v>28.697129999999998</v>
      </c>
      <c r="AB139" s="52">
        <v>36.799999999999997</v>
      </c>
    </row>
    <row r="140" spans="1:28">
      <c r="A140" s="46" t="s">
        <v>259</v>
      </c>
      <c r="B140" s="46" t="s">
        <v>260</v>
      </c>
      <c r="C140" s="49">
        <v>231.34178092708413</v>
      </c>
      <c r="D140" s="3">
        <v>0</v>
      </c>
      <c r="E140" s="47">
        <v>0</v>
      </c>
      <c r="F140" s="48">
        <f t="shared" si="12"/>
        <v>0</v>
      </c>
      <c r="G140" s="49">
        <v>0</v>
      </c>
      <c r="H140" s="47">
        <f t="shared" si="13"/>
        <v>0</v>
      </c>
      <c r="I140" s="150">
        <v>3.1138395436100819</v>
      </c>
      <c r="J140" s="151">
        <v>0</v>
      </c>
      <c r="K140" s="150">
        <v>0</v>
      </c>
      <c r="L140" s="151">
        <v>0</v>
      </c>
      <c r="M140" s="49">
        <v>0</v>
      </c>
      <c r="N140" s="51">
        <v>0</v>
      </c>
      <c r="O140" s="52">
        <v>7.4752770500573158</v>
      </c>
      <c r="P140" s="52">
        <v>0</v>
      </c>
      <c r="Q140" s="52">
        <v>239.63160540742354</v>
      </c>
      <c r="R140" s="49">
        <v>11.57</v>
      </c>
      <c r="S140" s="52">
        <v>231.34178092708413</v>
      </c>
      <c r="T140" s="52">
        <v>0</v>
      </c>
      <c r="U140" s="52">
        <v>0</v>
      </c>
      <c r="V140" s="52">
        <v>24.487976543291207</v>
      </c>
      <c r="W140" s="53">
        <v>0.10585194099032848</v>
      </c>
      <c r="X140" s="53">
        <v>0.10585194099032848</v>
      </c>
      <c r="Y140" s="61">
        <f t="shared" si="14"/>
        <v>24.487976543291207</v>
      </c>
      <c r="Z140" s="61">
        <f t="shared" si="15"/>
        <v>7.4752770500573158</v>
      </c>
      <c r="AA140" s="52">
        <f t="shared" si="16"/>
        <v>0</v>
      </c>
      <c r="AB140" s="52">
        <v>60.008430939770456</v>
      </c>
    </row>
    <row r="141" spans="1:28">
      <c r="A141" s="46" t="s">
        <v>261</v>
      </c>
      <c r="B141" s="46" t="s">
        <v>262</v>
      </c>
      <c r="C141" s="49">
        <v>64</v>
      </c>
      <c r="D141" s="3">
        <v>0</v>
      </c>
      <c r="E141" s="47">
        <v>0</v>
      </c>
      <c r="F141" s="48">
        <f t="shared" si="12"/>
        <v>0</v>
      </c>
      <c r="G141" s="49">
        <v>0</v>
      </c>
      <c r="H141" s="47">
        <f t="shared" si="13"/>
        <v>0</v>
      </c>
      <c r="I141" s="150">
        <v>0</v>
      </c>
      <c r="J141" s="151">
        <v>0</v>
      </c>
      <c r="K141" s="150">
        <v>0</v>
      </c>
      <c r="L141" s="151">
        <v>0</v>
      </c>
      <c r="M141" s="49">
        <v>0</v>
      </c>
      <c r="N141" s="51">
        <v>0.5625</v>
      </c>
      <c r="O141" s="52">
        <v>0</v>
      </c>
      <c r="P141" s="52">
        <v>0</v>
      </c>
      <c r="Q141" s="52">
        <v>79.66</v>
      </c>
      <c r="R141" s="49">
        <v>0</v>
      </c>
      <c r="S141" s="52">
        <v>64</v>
      </c>
      <c r="T141" s="52">
        <v>0.5</v>
      </c>
      <c r="U141" s="52">
        <v>1</v>
      </c>
      <c r="V141" s="52">
        <v>11.5</v>
      </c>
      <c r="W141" s="53">
        <v>0.1796875</v>
      </c>
      <c r="X141" s="53">
        <v>0.13500000000000001</v>
      </c>
      <c r="Y141" s="61">
        <f t="shared" si="14"/>
        <v>10.14</v>
      </c>
      <c r="Z141" s="61">
        <f t="shared" si="15"/>
        <v>0</v>
      </c>
      <c r="AA141" s="52">
        <f t="shared" si="16"/>
        <v>44.808749999999996</v>
      </c>
      <c r="AB141" s="52">
        <v>11.6</v>
      </c>
    </row>
    <row r="142" spans="1:28">
      <c r="A142" s="46" t="s">
        <v>263</v>
      </c>
      <c r="B142" s="46" t="s">
        <v>264</v>
      </c>
      <c r="C142" s="49">
        <v>75.28</v>
      </c>
      <c r="D142" s="3">
        <v>0</v>
      </c>
      <c r="E142" s="47">
        <v>0</v>
      </c>
      <c r="F142" s="48">
        <f t="shared" si="12"/>
        <v>0</v>
      </c>
      <c r="G142" s="49">
        <v>0</v>
      </c>
      <c r="H142" s="47">
        <f t="shared" si="13"/>
        <v>0</v>
      </c>
      <c r="I142" s="150">
        <v>1.2</v>
      </c>
      <c r="J142" s="151">
        <v>0</v>
      </c>
      <c r="K142" s="150">
        <v>0</v>
      </c>
      <c r="L142" s="151">
        <v>0</v>
      </c>
      <c r="M142" s="49">
        <v>0</v>
      </c>
      <c r="N142" s="51">
        <v>0.51759999999999995</v>
      </c>
      <c r="O142" s="52">
        <v>0</v>
      </c>
      <c r="P142" s="52">
        <v>0</v>
      </c>
      <c r="Q142" s="52">
        <v>86.49</v>
      </c>
      <c r="R142" s="49">
        <v>3.76</v>
      </c>
      <c r="S142" s="52">
        <v>75.27</v>
      </c>
      <c r="T142" s="52">
        <v>0.25</v>
      </c>
      <c r="U142" s="52">
        <v>0</v>
      </c>
      <c r="V142" s="52">
        <v>8.25</v>
      </c>
      <c r="W142" s="53">
        <v>0.10960542048624951</v>
      </c>
      <c r="X142" s="53">
        <v>0.10960542048624951</v>
      </c>
      <c r="Y142" s="61">
        <f t="shared" si="14"/>
        <v>8.5</v>
      </c>
      <c r="Z142" s="61">
        <f t="shared" si="15"/>
        <v>0</v>
      </c>
      <c r="AA142" s="52">
        <f t="shared" si="16"/>
        <v>44.767223999999992</v>
      </c>
      <c r="AB142" s="52">
        <v>24.2</v>
      </c>
    </row>
    <row r="143" spans="1:28">
      <c r="A143" s="46" t="s">
        <v>265</v>
      </c>
      <c r="B143" s="46" t="s">
        <v>266</v>
      </c>
      <c r="C143" s="49">
        <v>29.62</v>
      </c>
      <c r="D143" s="3">
        <v>0</v>
      </c>
      <c r="E143" s="47">
        <v>0</v>
      </c>
      <c r="F143" s="48">
        <f t="shared" si="12"/>
        <v>0</v>
      </c>
      <c r="G143" s="49">
        <v>0</v>
      </c>
      <c r="H143" s="47">
        <f t="shared" si="13"/>
        <v>0</v>
      </c>
      <c r="I143" s="150">
        <v>0</v>
      </c>
      <c r="J143" s="151">
        <v>0</v>
      </c>
      <c r="K143" s="150">
        <v>0</v>
      </c>
      <c r="L143" s="151">
        <v>0</v>
      </c>
      <c r="M143" s="49">
        <v>0</v>
      </c>
      <c r="N143" s="51">
        <v>0</v>
      </c>
      <c r="O143" s="52">
        <v>17</v>
      </c>
      <c r="P143" s="52">
        <v>0</v>
      </c>
      <c r="Q143" s="52">
        <v>22</v>
      </c>
      <c r="R143" s="49">
        <v>0</v>
      </c>
      <c r="S143" s="52">
        <v>29.62</v>
      </c>
      <c r="T143" s="52">
        <v>0.75</v>
      </c>
      <c r="U143" s="52">
        <v>0</v>
      </c>
      <c r="V143" s="52">
        <v>4</v>
      </c>
      <c r="W143" s="53">
        <v>0.13504388926401079</v>
      </c>
      <c r="X143" s="53">
        <v>0.13500000000000001</v>
      </c>
      <c r="Y143" s="61">
        <f t="shared" si="14"/>
        <v>4.7487000000000004</v>
      </c>
      <c r="Z143" s="61">
        <f t="shared" si="15"/>
        <v>17</v>
      </c>
      <c r="AA143" s="52">
        <f t="shared" si="16"/>
        <v>0</v>
      </c>
      <c r="AB143" s="52">
        <v>15.6</v>
      </c>
    </row>
    <row r="144" spans="1:28">
      <c r="A144" s="46" t="s">
        <v>267</v>
      </c>
      <c r="B144" s="46" t="s">
        <v>268</v>
      </c>
      <c r="C144" s="49">
        <v>946.67939634622394</v>
      </c>
      <c r="D144" s="3">
        <v>24.127101099495334</v>
      </c>
      <c r="E144" s="47">
        <v>82.063075919180932</v>
      </c>
      <c r="F144" s="48">
        <f t="shared" si="12"/>
        <v>106.19017701867627</v>
      </c>
      <c r="G144" s="49">
        <v>0</v>
      </c>
      <c r="H144" s="47">
        <f t="shared" si="13"/>
        <v>106.19017701867627</v>
      </c>
      <c r="I144" s="150">
        <v>8.1042313949586902</v>
      </c>
      <c r="J144" s="151">
        <v>0.36087544379587039</v>
      </c>
      <c r="K144" s="150">
        <v>0</v>
      </c>
      <c r="L144" s="151">
        <v>0</v>
      </c>
      <c r="M144" s="49">
        <v>0</v>
      </c>
      <c r="N144" s="51">
        <v>0.59160000000000001</v>
      </c>
      <c r="O144" s="52">
        <v>35.314239857167316</v>
      </c>
      <c r="P144" s="52">
        <v>0</v>
      </c>
      <c r="Q144" s="52">
        <v>971.62104487600152</v>
      </c>
      <c r="R144" s="49">
        <v>47.33</v>
      </c>
      <c r="S144" s="52">
        <v>946.76188216194896</v>
      </c>
      <c r="T144" s="52">
        <v>6.4442043534976863</v>
      </c>
      <c r="U144" s="52">
        <v>11.08403148801602</v>
      </c>
      <c r="V144" s="52">
        <v>116.76898288537807</v>
      </c>
      <c r="W144" s="53">
        <v>0.12333511211787894</v>
      </c>
      <c r="X144" s="53">
        <v>0.12333511211787894</v>
      </c>
      <c r="Y144" s="61">
        <f t="shared" si="14"/>
        <v>134.29721872689177</v>
      </c>
      <c r="Z144" s="61">
        <f t="shared" si="15"/>
        <v>35.314239857167316</v>
      </c>
      <c r="AA144" s="52">
        <f t="shared" si="16"/>
        <v>574.81101014864248</v>
      </c>
      <c r="AB144" s="52">
        <v>275.11081689604038</v>
      </c>
    </row>
    <row r="145" spans="1:28">
      <c r="A145" s="46" t="s">
        <v>269</v>
      </c>
      <c r="B145" s="46" t="s">
        <v>270</v>
      </c>
      <c r="C145" s="49">
        <v>1292.9548507588102</v>
      </c>
      <c r="D145" s="3">
        <v>0</v>
      </c>
      <c r="E145" s="47">
        <v>58.719590069070918</v>
      </c>
      <c r="F145" s="48">
        <f t="shared" si="12"/>
        <v>58.719590069070918</v>
      </c>
      <c r="G145" s="49">
        <v>0</v>
      </c>
      <c r="H145" s="47">
        <f t="shared" si="13"/>
        <v>58.719590069070918</v>
      </c>
      <c r="I145" s="150">
        <v>20.569900296364612</v>
      </c>
      <c r="J145" s="151">
        <v>0.82485815724770384</v>
      </c>
      <c r="K145" s="150">
        <v>0</v>
      </c>
      <c r="L145" s="151">
        <v>0</v>
      </c>
      <c r="M145" s="49">
        <v>19.2088843369059</v>
      </c>
      <c r="N145" s="51">
        <v>0.42949999999999999</v>
      </c>
      <c r="O145" s="52">
        <v>198.48149408772872</v>
      </c>
      <c r="P145" s="52">
        <v>39.696298817545745</v>
      </c>
      <c r="Q145" s="52">
        <v>1307.9054048589248</v>
      </c>
      <c r="R145" s="49">
        <v>64.650000000000006</v>
      </c>
      <c r="S145" s="52">
        <v>1293.5941158306773</v>
      </c>
      <c r="T145" s="52">
        <v>6.959740701777501</v>
      </c>
      <c r="U145" s="52">
        <v>20.105917582912781</v>
      </c>
      <c r="V145" s="52">
        <v>184.04647633589391</v>
      </c>
      <c r="W145" s="53">
        <v>0.14227528873514475</v>
      </c>
      <c r="X145" s="53">
        <v>0.13500000000000001</v>
      </c>
      <c r="Y145" s="61">
        <f t="shared" si="14"/>
        <v>201.70086392183171</v>
      </c>
      <c r="Z145" s="61">
        <f t="shared" si="15"/>
        <v>238.17779290527446</v>
      </c>
      <c r="AA145" s="52">
        <f t="shared" si="16"/>
        <v>561.74537138690823</v>
      </c>
      <c r="AB145" s="52">
        <v>394.93177496323494</v>
      </c>
    </row>
    <row r="146" spans="1:28">
      <c r="A146" s="46" t="s">
        <v>271</v>
      </c>
      <c r="B146" s="46" t="s">
        <v>272</v>
      </c>
      <c r="C146" s="49">
        <v>247.83894407203817</v>
      </c>
      <c r="D146" s="3">
        <v>0</v>
      </c>
      <c r="E146" s="47">
        <v>7.9495704904747448</v>
      </c>
      <c r="F146" s="48">
        <f t="shared" si="12"/>
        <v>7.9495704904747448</v>
      </c>
      <c r="G146" s="49">
        <v>0</v>
      </c>
      <c r="H146" s="47">
        <f t="shared" si="13"/>
        <v>7.9495704904747448</v>
      </c>
      <c r="I146" s="150">
        <v>8.5063497466169462</v>
      </c>
      <c r="J146" s="151">
        <v>1.2475979628371519</v>
      </c>
      <c r="K146" s="150">
        <v>0</v>
      </c>
      <c r="L146" s="151">
        <v>0</v>
      </c>
      <c r="M146" s="49">
        <v>0</v>
      </c>
      <c r="N146" s="51">
        <v>0.66669999999999996</v>
      </c>
      <c r="O146" s="52">
        <v>11.341799662155928</v>
      </c>
      <c r="P146" s="52">
        <v>0</v>
      </c>
      <c r="Q146" s="52">
        <v>252.87057883124919</v>
      </c>
      <c r="R146" s="49">
        <v>0</v>
      </c>
      <c r="S146" s="52">
        <v>247.8389440720382</v>
      </c>
      <c r="T146" s="52">
        <v>3.3509862638187968</v>
      </c>
      <c r="U146" s="52">
        <v>4.8975953086582411</v>
      </c>
      <c r="V146" s="52">
        <v>33.767630812327873</v>
      </c>
      <c r="W146" s="53">
        <v>0.13624828389566085</v>
      </c>
      <c r="X146" s="53">
        <v>0.13500000000000001</v>
      </c>
      <c r="Y146" s="61">
        <f t="shared" si="14"/>
        <v>41.706839022202196</v>
      </c>
      <c r="Z146" s="61">
        <f t="shared" si="15"/>
        <v>11.341799662155928</v>
      </c>
      <c r="AA146" s="52">
        <f t="shared" si="16"/>
        <v>168.58881490679383</v>
      </c>
      <c r="AB146" s="52">
        <v>88.67225190412816</v>
      </c>
    </row>
    <row r="147" spans="1:28">
      <c r="A147" s="46" t="s">
        <v>273</v>
      </c>
      <c r="B147" s="46" t="s">
        <v>274</v>
      </c>
      <c r="C147" s="49">
        <v>848.42847909105694</v>
      </c>
      <c r="D147" s="3">
        <v>42.356466374669587</v>
      </c>
      <c r="E147" s="47">
        <v>74.092883974774992</v>
      </c>
      <c r="F147" s="48">
        <f t="shared" si="12"/>
        <v>116.44935034944459</v>
      </c>
      <c r="G147" s="49">
        <v>0</v>
      </c>
      <c r="H147" s="47">
        <f t="shared" si="13"/>
        <v>116.44935034944459</v>
      </c>
      <c r="I147" s="150">
        <v>26.962551015034315</v>
      </c>
      <c r="J147" s="151">
        <v>4.7120022232775085</v>
      </c>
      <c r="K147" s="150">
        <v>3.7118617076146672</v>
      </c>
      <c r="L147" s="151">
        <v>0</v>
      </c>
      <c r="M147" s="49">
        <v>0</v>
      </c>
      <c r="N147" s="51">
        <v>0.46410000000000001</v>
      </c>
      <c r="O147" s="52">
        <v>18.043772189793522</v>
      </c>
      <c r="P147" s="52">
        <v>13.403945055275187</v>
      </c>
      <c r="Q147" s="52">
        <v>839.93244007140561</v>
      </c>
      <c r="R147" s="49">
        <v>42.42</v>
      </c>
      <c r="S147" s="52">
        <v>854.80050835579539</v>
      </c>
      <c r="T147" s="52">
        <v>8.5063497466169462</v>
      </c>
      <c r="U147" s="52">
        <v>10.310726965596297</v>
      </c>
      <c r="V147" s="52">
        <v>101.81842878526344</v>
      </c>
      <c r="W147" s="53">
        <v>0.11911367364662744</v>
      </c>
      <c r="X147" s="53">
        <v>0.11911367364662744</v>
      </c>
      <c r="Y147" s="61">
        <f t="shared" si="14"/>
        <v>120.63550549747669</v>
      </c>
      <c r="Z147" s="61">
        <f t="shared" si="15"/>
        <v>31.447717245068709</v>
      </c>
      <c r="AA147" s="52">
        <f t="shared" si="16"/>
        <v>389.81264543713934</v>
      </c>
      <c r="AB147" s="52">
        <v>226.21734962518278</v>
      </c>
    </row>
    <row r="148" spans="1:28">
      <c r="A148" s="46" t="s">
        <v>275</v>
      </c>
      <c r="B148" s="46" t="s">
        <v>276</v>
      </c>
      <c r="C148" s="49">
        <v>49.2</v>
      </c>
      <c r="D148" s="3">
        <v>0</v>
      </c>
      <c r="E148" s="47">
        <v>0</v>
      </c>
      <c r="F148" s="48">
        <f t="shared" si="12"/>
        <v>0</v>
      </c>
      <c r="G148" s="49">
        <v>0</v>
      </c>
      <c r="H148" s="47">
        <f t="shared" si="13"/>
        <v>0</v>
      </c>
      <c r="I148" s="150">
        <v>0</v>
      </c>
      <c r="J148" s="151">
        <v>0</v>
      </c>
      <c r="K148" s="150">
        <v>0</v>
      </c>
      <c r="L148" s="151">
        <v>0</v>
      </c>
      <c r="M148" s="49">
        <v>0</v>
      </c>
      <c r="N148" s="51">
        <v>0.6038</v>
      </c>
      <c r="O148" s="52">
        <v>4</v>
      </c>
      <c r="P148" s="52">
        <v>0</v>
      </c>
      <c r="Q148" s="52">
        <v>55</v>
      </c>
      <c r="R148" s="49">
        <v>2.46</v>
      </c>
      <c r="S148" s="52">
        <v>49.2</v>
      </c>
      <c r="T148" s="52">
        <v>0</v>
      </c>
      <c r="U148" s="52">
        <v>1</v>
      </c>
      <c r="V148" s="52">
        <v>8.5</v>
      </c>
      <c r="W148" s="53">
        <v>0.17276422764227642</v>
      </c>
      <c r="X148" s="53">
        <v>0.13500000000000001</v>
      </c>
      <c r="Y148" s="61">
        <f t="shared" si="14"/>
        <v>7.6420000000000012</v>
      </c>
      <c r="Z148" s="61">
        <f t="shared" si="15"/>
        <v>4</v>
      </c>
      <c r="AA148" s="52">
        <f t="shared" si="16"/>
        <v>33.209000000000003</v>
      </c>
      <c r="AB148" s="52">
        <v>30.2</v>
      </c>
    </row>
    <row r="149" spans="1:28">
      <c r="A149" s="46" t="s">
        <v>277</v>
      </c>
      <c r="B149" s="46" t="s">
        <v>278</v>
      </c>
      <c r="C149" s="49">
        <v>567.97670562683766</v>
      </c>
      <c r="D149" s="3">
        <v>11.300556754293543</v>
      </c>
      <c r="E149" s="47">
        <v>30.643480541752194</v>
      </c>
      <c r="F149" s="48">
        <f t="shared" si="12"/>
        <v>41.944037296045735</v>
      </c>
      <c r="G149" s="49">
        <v>0</v>
      </c>
      <c r="H149" s="47">
        <f t="shared" si="13"/>
        <v>41.944037296045735</v>
      </c>
      <c r="I149" s="150">
        <v>7.7536666781284156</v>
      </c>
      <c r="J149" s="151">
        <v>0.36087544379587039</v>
      </c>
      <c r="K149" s="150">
        <v>0</v>
      </c>
      <c r="L149" s="151">
        <v>0</v>
      </c>
      <c r="M149" s="49">
        <v>4.6913807693463152</v>
      </c>
      <c r="N149" s="51">
        <v>0.65010000000000001</v>
      </c>
      <c r="O149" s="52">
        <v>55.677925614220001</v>
      </c>
      <c r="P149" s="52">
        <v>15.981626796674261</v>
      </c>
      <c r="Q149" s="52">
        <v>539.49847774786065</v>
      </c>
      <c r="R149" s="49">
        <v>28.4</v>
      </c>
      <c r="S149" s="52">
        <v>567.97670562683766</v>
      </c>
      <c r="T149" s="52">
        <v>3.6087544379587042</v>
      </c>
      <c r="U149" s="52">
        <v>7.9908133983371306</v>
      </c>
      <c r="V149" s="52">
        <v>98.982978869724462</v>
      </c>
      <c r="W149" s="53">
        <v>0.17427295501579348</v>
      </c>
      <c r="X149" s="53">
        <v>0.13500000000000001</v>
      </c>
      <c r="Y149" s="61">
        <f t="shared" si="14"/>
        <v>88.276423095918915</v>
      </c>
      <c r="Z149" s="61">
        <f t="shared" si="15"/>
        <v>71.659552410894264</v>
      </c>
      <c r="AA149" s="52">
        <f t="shared" si="16"/>
        <v>350.72796038388424</v>
      </c>
      <c r="AB149" s="52">
        <v>182.91229636967833</v>
      </c>
    </row>
    <row r="150" spans="1:28">
      <c r="A150" s="46" t="s">
        <v>279</v>
      </c>
      <c r="B150" s="46" t="s">
        <v>280</v>
      </c>
      <c r="C150" s="49">
        <v>351.06994245158836</v>
      </c>
      <c r="D150" s="3">
        <v>15.806344438259124</v>
      </c>
      <c r="E150" s="47">
        <v>40.655196425346197</v>
      </c>
      <c r="F150" s="48">
        <f t="shared" si="12"/>
        <v>56.461540863605322</v>
      </c>
      <c r="G150" s="49">
        <v>0</v>
      </c>
      <c r="H150" s="47">
        <f t="shared" si="13"/>
        <v>56.461540863605322</v>
      </c>
      <c r="I150" s="150">
        <v>8.8156715555848351</v>
      </c>
      <c r="J150" s="151">
        <v>0.67019725276375941</v>
      </c>
      <c r="K150" s="150">
        <v>0.82485815724770384</v>
      </c>
      <c r="L150" s="151">
        <v>0</v>
      </c>
      <c r="M150" s="49">
        <v>0</v>
      </c>
      <c r="N150" s="51">
        <v>0.59050000000000002</v>
      </c>
      <c r="O150" s="52">
        <v>0</v>
      </c>
      <c r="P150" s="52">
        <v>0</v>
      </c>
      <c r="Q150" s="52">
        <v>323.91148762420767</v>
      </c>
      <c r="R150" s="49">
        <v>17.55</v>
      </c>
      <c r="S150" s="52">
        <v>351.26584626393469</v>
      </c>
      <c r="T150" s="52">
        <v>7.9908133983371306</v>
      </c>
      <c r="U150" s="52">
        <v>5.1553634827981485</v>
      </c>
      <c r="V150" s="52">
        <v>54.646852917660375</v>
      </c>
      <c r="W150" s="53">
        <v>0.15557121052013617</v>
      </c>
      <c r="X150" s="53">
        <v>0.13500000000000001</v>
      </c>
      <c r="Y150" s="61">
        <f t="shared" si="14"/>
        <v>60.567066126766463</v>
      </c>
      <c r="Z150" s="61">
        <f t="shared" si="15"/>
        <v>0</v>
      </c>
      <c r="AA150" s="52">
        <f t="shared" si="16"/>
        <v>191.26973344209463</v>
      </c>
      <c r="AB150" s="52">
        <v>98.570549791100603</v>
      </c>
    </row>
    <row r="151" spans="1:28">
      <c r="A151" s="46" t="s">
        <v>281</v>
      </c>
      <c r="B151" s="46" t="s">
        <v>282</v>
      </c>
      <c r="C151" s="49">
        <v>657.08200806352079</v>
      </c>
      <c r="D151" s="3">
        <v>26.756336475722392</v>
      </c>
      <c r="E151" s="47">
        <v>46.656039519323244</v>
      </c>
      <c r="F151" s="48">
        <f t="shared" si="12"/>
        <v>73.412375995045636</v>
      </c>
      <c r="G151" s="49">
        <v>0</v>
      </c>
      <c r="H151" s="47">
        <f t="shared" si="13"/>
        <v>73.412375995045636</v>
      </c>
      <c r="I151" s="150">
        <v>19.714109958220121</v>
      </c>
      <c r="J151" s="151">
        <v>1.9074844886353151</v>
      </c>
      <c r="K151" s="150">
        <v>2.4745744717431113</v>
      </c>
      <c r="L151" s="151">
        <v>0</v>
      </c>
      <c r="M151" s="49">
        <v>0</v>
      </c>
      <c r="N151" s="51">
        <v>0.2676</v>
      </c>
      <c r="O151" s="52">
        <v>0</v>
      </c>
      <c r="P151" s="52">
        <v>0</v>
      </c>
      <c r="Q151" s="52">
        <v>648.85404794497492</v>
      </c>
      <c r="R151" s="49">
        <v>32.85</v>
      </c>
      <c r="S151" s="52">
        <v>658.86576382856902</v>
      </c>
      <c r="T151" s="52">
        <v>6.1864361793577789</v>
      </c>
      <c r="U151" s="52">
        <v>0.77330452241972236</v>
      </c>
      <c r="V151" s="52">
        <v>65.215348057396582</v>
      </c>
      <c r="W151" s="53">
        <v>9.8981236600366188E-2</v>
      </c>
      <c r="X151" s="53">
        <v>9.8981236600366188E-2</v>
      </c>
      <c r="Y151" s="61">
        <f t="shared" si="14"/>
        <v>72.175088759174088</v>
      </c>
      <c r="Z151" s="61">
        <f t="shared" si="15"/>
        <v>0</v>
      </c>
      <c r="AA151" s="52">
        <f t="shared" si="16"/>
        <v>173.6333432300753</v>
      </c>
      <c r="AB151" s="52">
        <v>167.44620592128388</v>
      </c>
    </row>
    <row r="152" spans="1:28">
      <c r="A152" s="46" t="s">
        <v>283</v>
      </c>
      <c r="B152" s="46" t="s">
        <v>284</v>
      </c>
      <c r="C152" s="49">
        <v>696.2421490788555</v>
      </c>
      <c r="D152" s="3">
        <v>9.0425075488279525</v>
      </c>
      <c r="E152" s="47">
        <v>52.131035538054881</v>
      </c>
      <c r="F152" s="48">
        <f t="shared" si="12"/>
        <v>61.17354308688283</v>
      </c>
      <c r="G152" s="49">
        <v>0</v>
      </c>
      <c r="H152" s="47">
        <f t="shared" si="13"/>
        <v>61.17354308688283</v>
      </c>
      <c r="I152" s="150">
        <v>6.6504188928096122</v>
      </c>
      <c r="J152" s="151">
        <v>0.51553634827981487</v>
      </c>
      <c r="K152" s="150">
        <v>1.4435017751834816</v>
      </c>
      <c r="L152" s="151">
        <v>0</v>
      </c>
      <c r="M152" s="49">
        <v>21.250408276093967</v>
      </c>
      <c r="N152" s="51">
        <v>0.91100000000000003</v>
      </c>
      <c r="O152" s="52">
        <v>70.886247888474543</v>
      </c>
      <c r="P152" s="52">
        <v>15.723858622534353</v>
      </c>
      <c r="Q152" s="52">
        <v>732.9070941685161</v>
      </c>
      <c r="R152" s="49">
        <v>34.81</v>
      </c>
      <c r="S152" s="52">
        <v>696.24214907885562</v>
      </c>
      <c r="T152" s="52">
        <v>9.2796542690366675</v>
      </c>
      <c r="U152" s="52">
        <v>7.7330452241972232</v>
      </c>
      <c r="V152" s="52">
        <v>143.06133664764863</v>
      </c>
      <c r="W152" s="53">
        <v>0.20547640908687023</v>
      </c>
      <c r="X152" s="53">
        <v>0.13500000000000001</v>
      </c>
      <c r="Y152" s="61">
        <f t="shared" si="14"/>
        <v>111.00538961887941</v>
      </c>
      <c r="Z152" s="61">
        <f t="shared" si="15"/>
        <v>86.610106511008894</v>
      </c>
      <c r="AA152" s="52">
        <f t="shared" si="16"/>
        <v>667.67836278751815</v>
      </c>
      <c r="AB152" s="52">
        <v>220.85577160307267</v>
      </c>
    </row>
    <row r="153" spans="1:28">
      <c r="A153" s="46" t="s">
        <v>285</v>
      </c>
      <c r="B153" s="46" t="s">
        <v>286</v>
      </c>
      <c r="C153" s="49">
        <v>90.88</v>
      </c>
      <c r="D153" s="3">
        <v>0</v>
      </c>
      <c r="E153" s="47">
        <v>0</v>
      </c>
      <c r="F153" s="48">
        <f t="shared" si="12"/>
        <v>0</v>
      </c>
      <c r="G153" s="49">
        <v>0</v>
      </c>
      <c r="H153" s="47">
        <f t="shared" si="13"/>
        <v>0</v>
      </c>
      <c r="I153" s="150">
        <v>0</v>
      </c>
      <c r="J153" s="151">
        <v>0</v>
      </c>
      <c r="K153" s="150">
        <v>0</v>
      </c>
      <c r="L153" s="151">
        <v>0</v>
      </c>
      <c r="M153" s="49">
        <v>0</v>
      </c>
      <c r="N153" s="51">
        <v>0.52580000000000005</v>
      </c>
      <c r="O153" s="52">
        <v>5</v>
      </c>
      <c r="P153" s="52">
        <v>0</v>
      </c>
      <c r="Q153" s="52">
        <v>94.81</v>
      </c>
      <c r="R153" s="49">
        <v>4.54</v>
      </c>
      <c r="S153" s="52">
        <v>90.88</v>
      </c>
      <c r="T153" s="52">
        <v>1</v>
      </c>
      <c r="U153" s="52">
        <v>0</v>
      </c>
      <c r="V153" s="52">
        <v>20.75</v>
      </c>
      <c r="W153" s="53">
        <v>0.22832306338028169</v>
      </c>
      <c r="X153" s="53">
        <v>0.13500000000000001</v>
      </c>
      <c r="Y153" s="61">
        <f t="shared" si="14"/>
        <v>13.268800000000001</v>
      </c>
      <c r="Z153" s="61">
        <f t="shared" si="15"/>
        <v>5</v>
      </c>
      <c r="AA153" s="52">
        <f t="shared" si="16"/>
        <v>49.851098000000007</v>
      </c>
      <c r="AB153" s="52">
        <v>40.68</v>
      </c>
    </row>
    <row r="154" spans="1:28">
      <c r="A154" s="46" t="s">
        <v>287</v>
      </c>
      <c r="B154" s="46" t="s">
        <v>288</v>
      </c>
      <c r="C154" s="49">
        <v>855.10983016476325</v>
      </c>
      <c r="D154" s="3">
        <v>21.704080262580206</v>
      </c>
      <c r="E154" s="47">
        <v>50.233861776385162</v>
      </c>
      <c r="F154" s="48">
        <f t="shared" si="12"/>
        <v>71.93794203896536</v>
      </c>
      <c r="G154" s="49">
        <v>0</v>
      </c>
      <c r="H154" s="47">
        <f t="shared" si="13"/>
        <v>71.93794203896536</v>
      </c>
      <c r="I154" s="150">
        <v>12.445047447474732</v>
      </c>
      <c r="J154" s="151">
        <v>2.3405350211903597</v>
      </c>
      <c r="K154" s="150">
        <v>1.0310726965596297</v>
      </c>
      <c r="L154" s="151">
        <v>0</v>
      </c>
      <c r="M154" s="49">
        <v>39.593191547889781</v>
      </c>
      <c r="N154" s="51">
        <v>0.52</v>
      </c>
      <c r="O154" s="52">
        <v>12.630640532855464</v>
      </c>
      <c r="P154" s="52">
        <v>0.77330452241972236</v>
      </c>
      <c r="Q154" s="52">
        <v>830.36408544733229</v>
      </c>
      <c r="R154" s="49">
        <v>42.76</v>
      </c>
      <c r="S154" s="52">
        <v>855.09951943779777</v>
      </c>
      <c r="T154" s="52">
        <v>4.124290786238519</v>
      </c>
      <c r="U154" s="52">
        <v>6.1864361793577789</v>
      </c>
      <c r="V154" s="52">
        <v>126.56417350269454</v>
      </c>
      <c r="W154" s="53">
        <v>0.1480110450604705</v>
      </c>
      <c r="X154" s="53">
        <v>0.13500000000000001</v>
      </c>
      <c r="Y154" s="61">
        <f t="shared" si="14"/>
        <v>125.74916208969901</v>
      </c>
      <c r="Z154" s="61">
        <f t="shared" si="15"/>
        <v>13.403945055275187</v>
      </c>
      <c r="AA154" s="52">
        <f t="shared" si="16"/>
        <v>431.78932443261283</v>
      </c>
      <c r="AB154" s="52">
        <v>248.67411295625152</v>
      </c>
    </row>
    <row r="155" spans="1:28">
      <c r="A155" s="46" t="s">
        <v>289</v>
      </c>
      <c r="B155" s="46" t="s">
        <v>290</v>
      </c>
      <c r="C155" s="49">
        <v>836.82891125476101</v>
      </c>
      <c r="D155" s="3">
        <v>11.548014201467852</v>
      </c>
      <c r="E155" s="47">
        <v>70.020146823364456</v>
      </c>
      <c r="F155" s="48">
        <f t="shared" si="12"/>
        <v>81.568161024832307</v>
      </c>
      <c r="G155" s="49">
        <v>0</v>
      </c>
      <c r="H155" s="47">
        <f t="shared" si="13"/>
        <v>81.568161024832307</v>
      </c>
      <c r="I155" s="150">
        <v>11.898578918298126</v>
      </c>
      <c r="J155" s="151">
        <v>0.74237234152293341</v>
      </c>
      <c r="K155" s="150">
        <v>1.8559308538073336</v>
      </c>
      <c r="L155" s="151">
        <v>0</v>
      </c>
      <c r="M155" s="49">
        <v>0</v>
      </c>
      <c r="N155" s="51">
        <v>0.57830000000000004</v>
      </c>
      <c r="O155" s="52">
        <v>31.189949070928801</v>
      </c>
      <c r="P155" s="52">
        <v>6.1864361793577789</v>
      </c>
      <c r="Q155" s="52">
        <v>830.01352073050191</v>
      </c>
      <c r="R155" s="49">
        <v>41.84</v>
      </c>
      <c r="S155" s="52">
        <v>836.82891125476101</v>
      </c>
      <c r="T155" s="52">
        <v>1.8043772189793521</v>
      </c>
      <c r="U155" s="52">
        <v>6.4442043534976863</v>
      </c>
      <c r="V155" s="52">
        <v>124.50202810957529</v>
      </c>
      <c r="W155" s="53">
        <v>0.14877835413560703</v>
      </c>
      <c r="X155" s="53">
        <v>0.13500000000000001</v>
      </c>
      <c r="Y155" s="61">
        <f t="shared" si="14"/>
        <v>121.22048459186978</v>
      </c>
      <c r="Z155" s="61">
        <f t="shared" si="15"/>
        <v>37.376385250286582</v>
      </c>
      <c r="AA155" s="52">
        <f t="shared" si="16"/>
        <v>479.9968190384493</v>
      </c>
      <c r="AB155" s="52">
        <v>244.98287270256802</v>
      </c>
    </row>
    <row r="156" spans="1:28">
      <c r="A156" s="46" t="s">
        <v>291</v>
      </c>
      <c r="B156" s="46" t="s">
        <v>292</v>
      </c>
      <c r="C156" s="49">
        <v>260.717042052068</v>
      </c>
      <c r="D156" s="3">
        <v>3.8974547929954002</v>
      </c>
      <c r="E156" s="47">
        <v>17.074563855027467</v>
      </c>
      <c r="F156" s="48">
        <f t="shared" si="12"/>
        <v>20.972018648022868</v>
      </c>
      <c r="G156" s="49">
        <v>0</v>
      </c>
      <c r="H156" s="47">
        <f t="shared" si="13"/>
        <v>20.972018648022868</v>
      </c>
      <c r="I156" s="150">
        <v>2.8870035503669631</v>
      </c>
      <c r="J156" s="151">
        <v>2.2374277515343963</v>
      </c>
      <c r="K156" s="150">
        <v>1.2372872358715556</v>
      </c>
      <c r="L156" s="151">
        <v>0</v>
      </c>
      <c r="M156" s="49">
        <v>0</v>
      </c>
      <c r="N156" s="51">
        <v>0.50939999999999996</v>
      </c>
      <c r="O156" s="52">
        <v>0</v>
      </c>
      <c r="P156" s="52">
        <v>0</v>
      </c>
      <c r="Q156" s="52">
        <v>267.32621803701517</v>
      </c>
      <c r="R156" s="49">
        <v>13.04</v>
      </c>
      <c r="S156" s="52">
        <v>262.77918744518723</v>
      </c>
      <c r="T156" s="52">
        <v>8.2485815724770379</v>
      </c>
      <c r="U156" s="52">
        <v>5.1553634827981485</v>
      </c>
      <c r="V156" s="52">
        <v>46.140503171043434</v>
      </c>
      <c r="W156" s="53">
        <v>0.17558659656281883</v>
      </c>
      <c r="X156" s="53">
        <v>0.13500000000000001</v>
      </c>
      <c r="Y156" s="61">
        <f t="shared" si="14"/>
        <v>48.879135360375464</v>
      </c>
      <c r="Z156" s="61">
        <f t="shared" si="15"/>
        <v>0</v>
      </c>
      <c r="AA156" s="52">
        <f t="shared" si="16"/>
        <v>136.17597546805553</v>
      </c>
      <c r="AB156" s="52">
        <v>71.762659680550229</v>
      </c>
    </row>
    <row r="157" spans="1:28">
      <c r="A157" s="46" t="s">
        <v>293</v>
      </c>
      <c r="B157" s="46" t="s">
        <v>294</v>
      </c>
      <c r="C157" s="49">
        <v>3075.8032718339973</v>
      </c>
      <c r="D157" s="3">
        <v>0</v>
      </c>
      <c r="E157" s="47">
        <v>187.3459089648847</v>
      </c>
      <c r="F157" s="48">
        <f t="shared" si="12"/>
        <v>187.3459089648847</v>
      </c>
      <c r="G157" s="49">
        <v>0</v>
      </c>
      <c r="H157" s="47">
        <f t="shared" si="13"/>
        <v>187.3459089648847</v>
      </c>
      <c r="I157" s="150">
        <v>73.618590534357566</v>
      </c>
      <c r="J157" s="151">
        <v>8.176406483717864</v>
      </c>
      <c r="K157" s="150">
        <v>4.9491489434862226</v>
      </c>
      <c r="L157" s="151">
        <v>0</v>
      </c>
      <c r="M157" s="49">
        <v>31.220881251825588</v>
      </c>
      <c r="N157" s="51">
        <v>0.46789999999999998</v>
      </c>
      <c r="O157" s="52">
        <v>147.44339560802706</v>
      </c>
      <c r="P157" s="52">
        <v>22.683599324311853</v>
      </c>
      <c r="Q157" s="52">
        <v>2995.8023413079354</v>
      </c>
      <c r="R157" s="49">
        <v>153.79</v>
      </c>
      <c r="S157" s="52">
        <v>3085.1241690108964</v>
      </c>
      <c r="T157" s="52">
        <v>16.754931319093984</v>
      </c>
      <c r="U157" s="52">
        <v>34.798703508887506</v>
      </c>
      <c r="V157" s="52">
        <v>394.9008427823382</v>
      </c>
      <c r="W157" s="53">
        <v>0.12800160419765053</v>
      </c>
      <c r="X157" s="53">
        <v>0.12800160419765053</v>
      </c>
      <c r="Y157" s="61">
        <f t="shared" si="14"/>
        <v>446.45447761031977</v>
      </c>
      <c r="Z157" s="61">
        <f t="shared" si="15"/>
        <v>170.1269949323389</v>
      </c>
      <c r="AA157" s="52">
        <f t="shared" si="16"/>
        <v>1401.7359154979829</v>
      </c>
      <c r="AB157" s="52">
        <v>922.81006342086857</v>
      </c>
    </row>
    <row r="158" spans="1:28">
      <c r="A158" s="46" t="s">
        <v>295</v>
      </c>
      <c r="B158" s="46" t="s">
        <v>296</v>
      </c>
      <c r="C158" s="49">
        <v>384.77570890212263</v>
      </c>
      <c r="D158" s="3">
        <v>7.3927912343325453</v>
      </c>
      <c r="E158" s="47">
        <v>39.428219916440241</v>
      </c>
      <c r="F158" s="48">
        <f t="shared" si="12"/>
        <v>46.82101115077279</v>
      </c>
      <c r="G158" s="49">
        <v>0</v>
      </c>
      <c r="H158" s="47">
        <f t="shared" si="13"/>
        <v>46.82101115077279</v>
      </c>
      <c r="I158" s="150">
        <v>9.8673657060756561</v>
      </c>
      <c r="J158" s="151">
        <v>0.60833289097018151</v>
      </c>
      <c r="K158" s="150">
        <v>0</v>
      </c>
      <c r="L158" s="151">
        <v>0</v>
      </c>
      <c r="M158" s="49">
        <v>8.6197677432385049</v>
      </c>
      <c r="N158" s="51">
        <v>0.68930000000000002</v>
      </c>
      <c r="O158" s="52">
        <v>0</v>
      </c>
      <c r="P158" s="52">
        <v>0</v>
      </c>
      <c r="Q158" s="52">
        <v>397.63318542822117</v>
      </c>
      <c r="R158" s="49">
        <v>19.239999999999998</v>
      </c>
      <c r="S158" s="52">
        <v>384.77570890212263</v>
      </c>
      <c r="T158" s="52">
        <v>0.51553634827981487</v>
      </c>
      <c r="U158" s="52">
        <v>2.8354499155389816</v>
      </c>
      <c r="V158" s="52">
        <v>65.988652579816304</v>
      </c>
      <c r="W158" s="53">
        <v>0.17149900852135699</v>
      </c>
      <c r="X158" s="53">
        <v>0.13500000000000001</v>
      </c>
      <c r="Y158" s="61">
        <f t="shared" si="14"/>
        <v>55.295706965605355</v>
      </c>
      <c r="Z158" s="61">
        <f t="shared" si="15"/>
        <v>0</v>
      </c>
      <c r="AA158" s="52">
        <f t="shared" si="16"/>
        <v>274.08855471567284</v>
      </c>
      <c r="AB158" s="52">
        <v>103.12789110989416</v>
      </c>
    </row>
    <row r="159" spans="1:28">
      <c r="A159" s="46" t="s">
        <v>297</v>
      </c>
      <c r="B159" s="46" t="s">
        <v>298</v>
      </c>
      <c r="C159" s="49">
        <v>3605.3725195139891</v>
      </c>
      <c r="D159" s="3">
        <v>57.224534659059451</v>
      </c>
      <c r="E159" s="47">
        <v>177.45792180487788</v>
      </c>
      <c r="F159" s="48">
        <f t="shared" si="12"/>
        <v>234.68245646393734</v>
      </c>
      <c r="G159" s="49">
        <v>0</v>
      </c>
      <c r="H159" s="47">
        <f t="shared" si="13"/>
        <v>234.68245646393734</v>
      </c>
      <c r="I159" s="150">
        <v>79.516326358678654</v>
      </c>
      <c r="J159" s="151">
        <v>6.5473116231536483</v>
      </c>
      <c r="K159" s="150">
        <v>17.734450380825631</v>
      </c>
      <c r="L159" s="151">
        <v>0</v>
      </c>
      <c r="M159" s="49">
        <v>46.016774447456278</v>
      </c>
      <c r="N159" s="51">
        <v>0.72140000000000004</v>
      </c>
      <c r="O159" s="52">
        <v>448.25885482929903</v>
      </c>
      <c r="P159" s="52">
        <v>85.836801988589173</v>
      </c>
      <c r="Q159" s="52">
        <v>3549.7049046267343</v>
      </c>
      <c r="R159" s="49">
        <v>180.27</v>
      </c>
      <c r="S159" s="52">
        <v>3642.6045545867573</v>
      </c>
      <c r="T159" s="52">
        <v>40.469603339965467</v>
      </c>
      <c r="U159" s="52">
        <v>41.758444210665004</v>
      </c>
      <c r="V159" s="52">
        <v>538.21994760412667</v>
      </c>
      <c r="W159" s="53">
        <v>0.14775689744482465</v>
      </c>
      <c r="X159" s="53">
        <v>0.13500000000000001</v>
      </c>
      <c r="Y159" s="61">
        <f t="shared" si="14"/>
        <v>573.97966241984273</v>
      </c>
      <c r="Z159" s="61">
        <f t="shared" si="15"/>
        <v>534.0956568178882</v>
      </c>
      <c r="AA159" s="52">
        <f t="shared" si="16"/>
        <v>2560.7571181977264</v>
      </c>
      <c r="AB159" s="52">
        <v>1154.9560810512694</v>
      </c>
    </row>
    <row r="160" spans="1:28">
      <c r="A160" s="46" t="s">
        <v>299</v>
      </c>
      <c r="B160" s="46" t="s">
        <v>300</v>
      </c>
      <c r="C160" s="49">
        <v>70.36</v>
      </c>
      <c r="D160" s="3">
        <v>0</v>
      </c>
      <c r="E160" s="47">
        <v>8.7899999999999991</v>
      </c>
      <c r="F160" s="48">
        <f t="shared" si="12"/>
        <v>8.7899999999999991</v>
      </c>
      <c r="G160" s="49">
        <v>0</v>
      </c>
      <c r="H160" s="47">
        <f t="shared" si="13"/>
        <v>8.7899999999999991</v>
      </c>
      <c r="I160" s="150">
        <v>0</v>
      </c>
      <c r="J160" s="151">
        <v>0</v>
      </c>
      <c r="K160" s="150">
        <v>0</v>
      </c>
      <c r="L160" s="151">
        <v>0</v>
      </c>
      <c r="M160" s="49">
        <v>0</v>
      </c>
      <c r="N160" s="51">
        <v>0.56410000000000005</v>
      </c>
      <c r="O160" s="52">
        <v>0</v>
      </c>
      <c r="P160" s="52">
        <v>0</v>
      </c>
      <c r="Q160" s="52">
        <v>77.5</v>
      </c>
      <c r="R160" s="49">
        <v>3.52</v>
      </c>
      <c r="S160" s="52">
        <v>70.36</v>
      </c>
      <c r="T160" s="52">
        <v>0</v>
      </c>
      <c r="U160" s="52">
        <v>1</v>
      </c>
      <c r="V160" s="52">
        <v>10</v>
      </c>
      <c r="W160" s="53">
        <v>0.14212620807276863</v>
      </c>
      <c r="X160" s="53">
        <v>0.13500000000000001</v>
      </c>
      <c r="Y160" s="61">
        <f t="shared" si="14"/>
        <v>10.4986</v>
      </c>
      <c r="Z160" s="61">
        <f t="shared" si="15"/>
        <v>0</v>
      </c>
      <c r="AA160" s="52">
        <f t="shared" si="16"/>
        <v>43.717750000000002</v>
      </c>
      <c r="AB160" s="52">
        <v>29.2</v>
      </c>
    </row>
    <row r="161" spans="1:28">
      <c r="A161" s="46" t="s">
        <v>301</v>
      </c>
      <c r="B161" s="46" t="s">
        <v>302</v>
      </c>
      <c r="C161" s="49">
        <v>669.18680152113086</v>
      </c>
      <c r="D161" s="3">
        <v>10.88812767566969</v>
      </c>
      <c r="E161" s="47">
        <v>48.305755833818658</v>
      </c>
      <c r="F161" s="48">
        <f t="shared" si="12"/>
        <v>59.193883509488344</v>
      </c>
      <c r="G161" s="49">
        <v>0</v>
      </c>
      <c r="H161" s="47">
        <f t="shared" si="13"/>
        <v>59.193883509488344</v>
      </c>
      <c r="I161" s="150">
        <v>11.517082020571063</v>
      </c>
      <c r="J161" s="151">
        <v>8.2485815724770387E-2</v>
      </c>
      <c r="K161" s="150">
        <v>0</v>
      </c>
      <c r="L161" s="151">
        <v>0</v>
      </c>
      <c r="M161" s="49">
        <v>0</v>
      </c>
      <c r="N161" s="51">
        <v>0.34839999999999999</v>
      </c>
      <c r="O161" s="52">
        <v>7.2175088759174084</v>
      </c>
      <c r="P161" s="52">
        <v>7.9908133983371306</v>
      </c>
      <c r="Q161" s="52">
        <v>612.75619283842229</v>
      </c>
      <c r="R161" s="49">
        <v>0</v>
      </c>
      <c r="S161" s="52">
        <v>669.98072749748178</v>
      </c>
      <c r="T161" s="52">
        <v>0.25776817413990744</v>
      </c>
      <c r="U161" s="52">
        <v>5.4131316569380559</v>
      </c>
      <c r="V161" s="52">
        <v>79.9081339833713</v>
      </c>
      <c r="W161" s="53">
        <v>0.11926930239000293</v>
      </c>
      <c r="X161" s="53">
        <v>0.11926930239000293</v>
      </c>
      <c r="Y161" s="61">
        <f t="shared" si="14"/>
        <v>85.579033814449261</v>
      </c>
      <c r="Z161" s="61">
        <f t="shared" si="15"/>
        <v>15.208322274254538</v>
      </c>
      <c r="AA161" s="52">
        <f t="shared" si="16"/>
        <v>213.48425758490632</v>
      </c>
      <c r="AB161" s="52">
        <v>197.2132746709604</v>
      </c>
    </row>
    <row r="162" spans="1:28">
      <c r="A162" s="46" t="s">
        <v>303</v>
      </c>
      <c r="B162" s="46" t="s">
        <v>304</v>
      </c>
      <c r="C162" s="49">
        <v>88.3</v>
      </c>
      <c r="D162" s="3">
        <v>0</v>
      </c>
      <c r="E162" s="47">
        <v>3.07</v>
      </c>
      <c r="F162" s="48">
        <f t="shared" si="12"/>
        <v>3.07</v>
      </c>
      <c r="G162" s="49">
        <v>0</v>
      </c>
      <c r="H162" s="47">
        <f t="shared" si="13"/>
        <v>3.07</v>
      </c>
      <c r="I162" s="150">
        <v>0</v>
      </c>
      <c r="J162" s="151">
        <v>0.5</v>
      </c>
      <c r="K162" s="150">
        <v>0</v>
      </c>
      <c r="L162" s="151">
        <v>0</v>
      </c>
      <c r="M162" s="49">
        <v>0</v>
      </c>
      <c r="N162" s="51">
        <v>0.37959999999999999</v>
      </c>
      <c r="O162" s="52">
        <v>0</v>
      </c>
      <c r="P162" s="52">
        <v>0</v>
      </c>
      <c r="Q162" s="52">
        <v>82.34</v>
      </c>
      <c r="R162" s="49">
        <v>4.42</v>
      </c>
      <c r="S162" s="52">
        <v>88.3</v>
      </c>
      <c r="T162" s="52">
        <v>0</v>
      </c>
      <c r="U162" s="52">
        <v>4</v>
      </c>
      <c r="V162" s="52">
        <v>7</v>
      </c>
      <c r="W162" s="53">
        <v>7.9275198187995471E-2</v>
      </c>
      <c r="X162" s="53">
        <v>7.9275198187995471E-2</v>
      </c>
      <c r="Y162" s="61">
        <f t="shared" si="14"/>
        <v>11</v>
      </c>
      <c r="Z162" s="61">
        <f t="shared" si="15"/>
        <v>0</v>
      </c>
      <c r="AA162" s="52">
        <f t="shared" si="16"/>
        <v>31.256264000000002</v>
      </c>
      <c r="AB162" s="52">
        <v>27.2</v>
      </c>
    </row>
    <row r="163" spans="1:28">
      <c r="A163" s="46" t="s">
        <v>305</v>
      </c>
      <c r="B163" s="46" t="s">
        <v>306</v>
      </c>
      <c r="C163" s="49">
        <v>85.4</v>
      </c>
      <c r="D163" s="3">
        <v>2.57</v>
      </c>
      <c r="E163" s="47">
        <v>3.81</v>
      </c>
      <c r="F163" s="48">
        <f t="shared" si="12"/>
        <v>6.38</v>
      </c>
      <c r="G163" s="49">
        <v>0</v>
      </c>
      <c r="H163" s="47">
        <f t="shared" si="13"/>
        <v>6.38</v>
      </c>
      <c r="I163" s="150">
        <v>0</v>
      </c>
      <c r="J163" s="151">
        <v>0</v>
      </c>
      <c r="K163" s="150">
        <v>0</v>
      </c>
      <c r="L163" s="151">
        <v>0</v>
      </c>
      <c r="M163" s="49">
        <v>0</v>
      </c>
      <c r="N163" s="51">
        <v>0.31519999999999998</v>
      </c>
      <c r="O163" s="52">
        <v>0</v>
      </c>
      <c r="P163" s="52">
        <v>0</v>
      </c>
      <c r="Q163" s="52">
        <v>93.94</v>
      </c>
      <c r="R163" s="49">
        <v>4.2699999999999996</v>
      </c>
      <c r="S163" s="52">
        <v>85.4</v>
      </c>
      <c r="T163" s="52">
        <v>0</v>
      </c>
      <c r="U163" s="52">
        <v>0</v>
      </c>
      <c r="V163" s="52">
        <v>13</v>
      </c>
      <c r="W163" s="53">
        <v>0.1522248243559719</v>
      </c>
      <c r="X163" s="53">
        <v>0.13500000000000001</v>
      </c>
      <c r="Y163" s="61">
        <f t="shared" si="14"/>
        <v>11.529000000000002</v>
      </c>
      <c r="Z163" s="61">
        <f t="shared" si="15"/>
        <v>0</v>
      </c>
      <c r="AA163" s="52">
        <f t="shared" si="16"/>
        <v>29.609887999999998</v>
      </c>
      <c r="AB163" s="52">
        <v>16</v>
      </c>
    </row>
    <row r="164" spans="1:28">
      <c r="A164" s="46" t="s">
        <v>307</v>
      </c>
      <c r="B164" s="46" t="s">
        <v>308</v>
      </c>
      <c r="C164" s="49">
        <v>238.80674725017585</v>
      </c>
      <c r="D164" s="3">
        <v>0</v>
      </c>
      <c r="E164" s="47">
        <v>17.033320947165084</v>
      </c>
      <c r="F164" s="48">
        <f t="shared" si="12"/>
        <v>17.033320947165084</v>
      </c>
      <c r="G164" s="49">
        <v>0</v>
      </c>
      <c r="H164" s="47">
        <f t="shared" si="13"/>
        <v>17.033320947165084</v>
      </c>
      <c r="I164" s="150">
        <v>2.0724561200848557</v>
      </c>
      <c r="J164" s="151">
        <v>0</v>
      </c>
      <c r="K164" s="150">
        <v>0</v>
      </c>
      <c r="L164" s="151">
        <v>0</v>
      </c>
      <c r="M164" s="49">
        <v>0</v>
      </c>
      <c r="N164" s="51">
        <v>0.53200000000000003</v>
      </c>
      <c r="O164" s="52">
        <v>0</v>
      </c>
      <c r="P164" s="52">
        <v>0</v>
      </c>
      <c r="Q164" s="52">
        <v>258.22184612639364</v>
      </c>
      <c r="R164" s="49">
        <v>11.94</v>
      </c>
      <c r="S164" s="52">
        <v>239.51818741080197</v>
      </c>
      <c r="T164" s="52">
        <v>0</v>
      </c>
      <c r="U164" s="52">
        <v>1.2888408706995371</v>
      </c>
      <c r="V164" s="52">
        <v>26.807890110550375</v>
      </c>
      <c r="W164" s="53">
        <v>0.11192423590185106</v>
      </c>
      <c r="X164" s="53">
        <v>0.11192423590185106</v>
      </c>
      <c r="Y164" s="61">
        <f t="shared" si="14"/>
        <v>28.096730981249912</v>
      </c>
      <c r="Z164" s="61">
        <f t="shared" si="15"/>
        <v>0</v>
      </c>
      <c r="AA164" s="52">
        <f t="shared" si="16"/>
        <v>137.37402213924142</v>
      </c>
      <c r="AB164" s="52">
        <v>67.84458343362364</v>
      </c>
    </row>
    <row r="165" spans="1:28">
      <c r="A165" s="46" t="s">
        <v>309</v>
      </c>
      <c r="B165" s="46" t="s">
        <v>310</v>
      </c>
      <c r="C165" s="49">
        <v>233.26988686965063</v>
      </c>
      <c r="D165" s="3">
        <v>7.2071981489518118</v>
      </c>
      <c r="E165" s="47">
        <v>10.33134841952749</v>
      </c>
      <c r="F165" s="48">
        <f t="shared" si="12"/>
        <v>17.538546568479301</v>
      </c>
      <c r="G165" s="49">
        <v>0</v>
      </c>
      <c r="H165" s="47">
        <f t="shared" si="13"/>
        <v>17.538546568479301</v>
      </c>
      <c r="I165" s="150">
        <v>0</v>
      </c>
      <c r="J165" s="151">
        <v>0</v>
      </c>
      <c r="K165" s="150">
        <v>0</v>
      </c>
      <c r="L165" s="151">
        <v>0</v>
      </c>
      <c r="M165" s="49">
        <v>0</v>
      </c>
      <c r="N165" s="51">
        <v>0.44269999999999998</v>
      </c>
      <c r="O165" s="52">
        <v>0</v>
      </c>
      <c r="P165" s="52">
        <v>0</v>
      </c>
      <c r="Q165" s="52">
        <v>251.06620161226985</v>
      </c>
      <c r="R165" s="49">
        <v>11.66</v>
      </c>
      <c r="S165" s="52">
        <v>233.26988686965063</v>
      </c>
      <c r="T165" s="52">
        <v>0</v>
      </c>
      <c r="U165" s="52">
        <v>2.0621453931192595</v>
      </c>
      <c r="V165" s="52">
        <v>38.665226120986112</v>
      </c>
      <c r="W165" s="53">
        <v>0.16575318246110324</v>
      </c>
      <c r="X165" s="53">
        <v>0.13500000000000001</v>
      </c>
      <c r="Y165" s="61">
        <f t="shared" si="14"/>
        <v>33.553580120522099</v>
      </c>
      <c r="Z165" s="61">
        <f t="shared" si="15"/>
        <v>0</v>
      </c>
      <c r="AA165" s="52">
        <f t="shared" si="16"/>
        <v>111.14700745375185</v>
      </c>
      <c r="AB165" s="52">
        <v>57.740071007339267</v>
      </c>
    </row>
    <row r="166" spans="1:28">
      <c r="A166" s="46" t="s">
        <v>311</v>
      </c>
      <c r="B166" s="46" t="s">
        <v>312</v>
      </c>
      <c r="C166" s="49">
        <v>125.72900461848126</v>
      </c>
      <c r="D166" s="3">
        <v>1.1857336010435742</v>
      </c>
      <c r="E166" s="47">
        <v>5.815250008596311</v>
      </c>
      <c r="F166" s="48">
        <f t="shared" si="12"/>
        <v>7.000983609639885</v>
      </c>
      <c r="G166" s="49">
        <v>0</v>
      </c>
      <c r="H166" s="47">
        <f t="shared" si="13"/>
        <v>7.000983609639885</v>
      </c>
      <c r="I166" s="150">
        <v>2.0621453931192595</v>
      </c>
      <c r="J166" s="151">
        <v>0</v>
      </c>
      <c r="K166" s="150">
        <v>0</v>
      </c>
      <c r="L166" s="151">
        <v>0</v>
      </c>
      <c r="M166" s="49">
        <v>0</v>
      </c>
      <c r="N166" s="51">
        <v>0.24809999999999999</v>
      </c>
      <c r="O166" s="52">
        <v>0</v>
      </c>
      <c r="P166" s="52">
        <v>0</v>
      </c>
      <c r="Q166" s="52">
        <v>126.72914513414409</v>
      </c>
      <c r="R166" s="49">
        <v>0</v>
      </c>
      <c r="S166" s="52">
        <v>126.36826969034823</v>
      </c>
      <c r="T166" s="52">
        <v>0</v>
      </c>
      <c r="U166" s="52">
        <v>1.2888408706995371</v>
      </c>
      <c r="V166" s="52">
        <v>23.456903846731578</v>
      </c>
      <c r="W166" s="53">
        <v>0.18562336814621411</v>
      </c>
      <c r="X166" s="53">
        <v>0.13500000000000001</v>
      </c>
      <c r="Y166" s="61">
        <f t="shared" si="14"/>
        <v>18.34855727889655</v>
      </c>
      <c r="Z166" s="61">
        <f t="shared" si="15"/>
        <v>0</v>
      </c>
      <c r="AA166" s="52">
        <f t="shared" si="16"/>
        <v>31.441500907781148</v>
      </c>
      <c r="AB166" s="52">
        <v>52.038238995364509</v>
      </c>
    </row>
    <row r="167" spans="1:28">
      <c r="A167" s="46" t="s">
        <v>313</v>
      </c>
      <c r="B167" s="46" t="s">
        <v>314</v>
      </c>
      <c r="C167" s="49">
        <v>571.50297424907149</v>
      </c>
      <c r="D167" s="3">
        <v>20.796736289607733</v>
      </c>
      <c r="E167" s="47">
        <v>64.56577225856401</v>
      </c>
      <c r="F167" s="48">
        <f t="shared" si="12"/>
        <v>85.362508548171746</v>
      </c>
      <c r="G167" s="49">
        <v>8.0217455792339205</v>
      </c>
      <c r="H167" s="47">
        <f t="shared" si="13"/>
        <v>93.384254127405669</v>
      </c>
      <c r="I167" s="150">
        <v>5.2687814794197081</v>
      </c>
      <c r="J167" s="151">
        <v>0</v>
      </c>
      <c r="K167" s="150">
        <v>0</v>
      </c>
      <c r="L167" s="151">
        <v>0</v>
      </c>
      <c r="M167" s="49">
        <v>1.5156768639426557</v>
      </c>
      <c r="N167" s="51">
        <v>0.55049999999999999</v>
      </c>
      <c r="O167" s="52">
        <v>0</v>
      </c>
      <c r="P167" s="52">
        <v>0</v>
      </c>
      <c r="Q167" s="52">
        <v>566.74972911793168</v>
      </c>
      <c r="R167" s="49">
        <v>0</v>
      </c>
      <c r="S167" s="52">
        <v>570.94619499292935</v>
      </c>
      <c r="T167" s="52">
        <v>3.0932180896788894</v>
      </c>
      <c r="U167" s="52">
        <v>4.3820589603784263</v>
      </c>
      <c r="V167" s="52">
        <v>71.401784236754366</v>
      </c>
      <c r="W167" s="53">
        <v>0.12505869180481816</v>
      </c>
      <c r="X167" s="53">
        <v>0.12505869180481816</v>
      </c>
      <c r="Y167" s="61">
        <f t="shared" si="14"/>
        <v>78.877061286811681</v>
      </c>
      <c r="Z167" s="61">
        <f t="shared" si="15"/>
        <v>0</v>
      </c>
      <c r="AA167" s="52">
        <f t="shared" si="16"/>
        <v>311.9957258794214</v>
      </c>
      <c r="AB167" s="52">
        <v>155.27954810188024</v>
      </c>
    </row>
    <row r="168" spans="1:28">
      <c r="A168" s="46" t="s">
        <v>315</v>
      </c>
      <c r="B168" s="46" t="s">
        <v>316</v>
      </c>
      <c r="C168" s="49">
        <v>207.03939746917365</v>
      </c>
      <c r="D168" s="3">
        <v>0</v>
      </c>
      <c r="E168" s="47">
        <v>0</v>
      </c>
      <c r="F168" s="48">
        <f t="shared" si="12"/>
        <v>0</v>
      </c>
      <c r="G168" s="49">
        <v>0</v>
      </c>
      <c r="H168" s="47">
        <f t="shared" si="13"/>
        <v>0</v>
      </c>
      <c r="I168" s="150">
        <v>0</v>
      </c>
      <c r="J168" s="151">
        <v>0</v>
      </c>
      <c r="K168" s="150">
        <v>0</v>
      </c>
      <c r="L168" s="151">
        <v>0</v>
      </c>
      <c r="M168" s="49">
        <v>0</v>
      </c>
      <c r="N168" s="51">
        <v>0.44290000000000002</v>
      </c>
      <c r="O168" s="52">
        <v>0</v>
      </c>
      <c r="P168" s="52">
        <v>0</v>
      </c>
      <c r="Q168" s="52">
        <v>221.16509341204059</v>
      </c>
      <c r="R168" s="49">
        <v>10.35</v>
      </c>
      <c r="S168" s="52">
        <v>207.03939746917365</v>
      </c>
      <c r="T168" s="52">
        <v>0</v>
      </c>
      <c r="U168" s="52">
        <v>1.0310726965596297</v>
      </c>
      <c r="V168" s="52">
        <v>31.189949070928801</v>
      </c>
      <c r="W168" s="53">
        <v>0.15064741035856574</v>
      </c>
      <c r="X168" s="53">
        <v>0.13500000000000001</v>
      </c>
      <c r="Y168" s="61">
        <f t="shared" si="14"/>
        <v>28.981391354898076</v>
      </c>
      <c r="Z168" s="61">
        <f t="shared" si="15"/>
        <v>0</v>
      </c>
      <c r="AA168" s="52">
        <f t="shared" si="16"/>
        <v>97.954019872192788</v>
      </c>
      <c r="AB168" s="52">
        <v>100.83890972353178</v>
      </c>
    </row>
    <row r="169" spans="1:28">
      <c r="A169" s="46" t="s">
        <v>317</v>
      </c>
      <c r="B169" s="46" t="s">
        <v>318</v>
      </c>
      <c r="C169" s="49">
        <v>207.65804108710941</v>
      </c>
      <c r="D169" s="3">
        <v>0</v>
      </c>
      <c r="E169" s="47">
        <v>0</v>
      </c>
      <c r="F169" s="48">
        <f t="shared" si="12"/>
        <v>0</v>
      </c>
      <c r="G169" s="49">
        <v>0</v>
      </c>
      <c r="H169" s="47">
        <f t="shared" si="13"/>
        <v>0</v>
      </c>
      <c r="I169" s="150">
        <v>0</v>
      </c>
      <c r="J169" s="151">
        <v>0</v>
      </c>
      <c r="K169" s="150">
        <v>0</v>
      </c>
      <c r="L169" s="151">
        <v>0</v>
      </c>
      <c r="M169" s="49">
        <v>0</v>
      </c>
      <c r="N169" s="51">
        <v>0.45540000000000003</v>
      </c>
      <c r="O169" s="52">
        <v>0</v>
      </c>
      <c r="P169" s="52">
        <v>0</v>
      </c>
      <c r="Q169" s="52">
        <v>221.53627958280205</v>
      </c>
      <c r="R169" s="49">
        <v>10.38</v>
      </c>
      <c r="S169" s="52">
        <v>207.65804108710944</v>
      </c>
      <c r="T169" s="52">
        <v>3.0932180896788894</v>
      </c>
      <c r="U169" s="52">
        <v>2.0621453931192595</v>
      </c>
      <c r="V169" s="52">
        <v>29.385571851949447</v>
      </c>
      <c r="W169" s="53">
        <v>0.14150943396226415</v>
      </c>
      <c r="X169" s="53">
        <v>0.13500000000000001</v>
      </c>
      <c r="Y169" s="61">
        <f t="shared" si="14"/>
        <v>33.189199029557926</v>
      </c>
      <c r="Z169" s="61">
        <f t="shared" si="15"/>
        <v>0</v>
      </c>
      <c r="AA169" s="52">
        <f t="shared" si="16"/>
        <v>100.88762172200806</v>
      </c>
      <c r="AB169" s="52">
        <v>88.259822825504301</v>
      </c>
    </row>
    <row r="170" spans="1:28">
      <c r="A170" s="46" t="s">
        <v>319</v>
      </c>
      <c r="B170" s="46" t="s">
        <v>320</v>
      </c>
      <c r="C170" s="49">
        <v>4697.5465840717425</v>
      </c>
      <c r="D170" s="3">
        <v>161.34225555765084</v>
      </c>
      <c r="E170" s="47">
        <v>527.91953136549603</v>
      </c>
      <c r="F170" s="48">
        <f t="shared" si="12"/>
        <v>689.26178692314693</v>
      </c>
      <c r="G170" s="49">
        <v>0</v>
      </c>
      <c r="H170" s="47">
        <f t="shared" si="13"/>
        <v>689.26178692314693</v>
      </c>
      <c r="I170" s="150">
        <v>75.154888852231409</v>
      </c>
      <c r="J170" s="151">
        <v>7.196887421986216</v>
      </c>
      <c r="K170" s="150">
        <v>54.234423839036523</v>
      </c>
      <c r="L170" s="151">
        <v>0</v>
      </c>
      <c r="M170" s="49">
        <v>60.462102926256691</v>
      </c>
      <c r="N170" s="51">
        <v>0.6734</v>
      </c>
      <c r="O170" s="52">
        <v>828.98244803394232</v>
      </c>
      <c r="P170" s="52">
        <v>89.703324600687793</v>
      </c>
      <c r="Q170" s="52">
        <v>4536.8848364938203</v>
      </c>
      <c r="R170" s="49">
        <v>234.88</v>
      </c>
      <c r="S170" s="52">
        <v>4718.6010885354899</v>
      </c>
      <c r="T170" s="52">
        <v>33.252094464048056</v>
      </c>
      <c r="U170" s="52">
        <v>87.383411033428615</v>
      </c>
      <c r="V170" s="52">
        <v>641.06944908594983</v>
      </c>
      <c r="W170" s="53">
        <v>0.13586006467966086</v>
      </c>
      <c r="X170" s="53">
        <v>0.13500000000000001</v>
      </c>
      <c r="Y170" s="61">
        <f t="shared" si="14"/>
        <v>757.64665244976777</v>
      </c>
      <c r="Z170" s="61">
        <f t="shared" si="15"/>
        <v>918.6857726346301</v>
      </c>
      <c r="AA170" s="52">
        <f t="shared" si="16"/>
        <v>3055.1382488949384</v>
      </c>
      <c r="AB170" s="52">
        <v>1257.6406109016427</v>
      </c>
    </row>
    <row r="171" spans="1:28">
      <c r="A171" s="46" t="s">
        <v>321</v>
      </c>
      <c r="B171" s="46" t="s">
        <v>322</v>
      </c>
      <c r="C171" s="49">
        <v>1778.6416444732238</v>
      </c>
      <c r="D171" s="3">
        <v>2.804517734642193</v>
      </c>
      <c r="E171" s="47">
        <v>5.8358714625275043</v>
      </c>
      <c r="F171" s="48">
        <f t="shared" si="12"/>
        <v>8.6403891971696964</v>
      </c>
      <c r="G171" s="49">
        <v>0</v>
      </c>
      <c r="H171" s="47">
        <f t="shared" si="13"/>
        <v>8.6403891971696964</v>
      </c>
      <c r="I171" s="150">
        <v>2.0827668470504519</v>
      </c>
      <c r="J171" s="151">
        <v>1.1135585122844003</v>
      </c>
      <c r="K171" s="150">
        <v>0.20621453931192596</v>
      </c>
      <c r="L171" s="151">
        <v>0</v>
      </c>
      <c r="M171" s="49">
        <v>1618.4748117896509</v>
      </c>
      <c r="N171" s="51">
        <v>0.18859999999999999</v>
      </c>
      <c r="O171" s="52">
        <v>8.7641179207568527</v>
      </c>
      <c r="P171" s="52">
        <v>0</v>
      </c>
      <c r="Q171" s="52">
        <v>1774.187410424086</v>
      </c>
      <c r="R171" s="49">
        <v>0</v>
      </c>
      <c r="S171" s="52">
        <v>1780.2294964259254</v>
      </c>
      <c r="T171" s="52">
        <v>0</v>
      </c>
      <c r="U171" s="52">
        <v>1.2888408706995371</v>
      </c>
      <c r="V171" s="52">
        <v>290.50473225567566</v>
      </c>
      <c r="W171" s="53">
        <v>0.16318386637167118</v>
      </c>
      <c r="X171" s="53">
        <v>0.13500000000000001</v>
      </c>
      <c r="Y171" s="61">
        <f t="shared" si="14"/>
        <v>241.61982288819948</v>
      </c>
      <c r="Z171" s="61">
        <f t="shared" si="15"/>
        <v>8.7641179207568527</v>
      </c>
      <c r="AA171" s="52">
        <f t="shared" si="16"/>
        <v>334.61174560598261</v>
      </c>
      <c r="AB171" s="52">
        <v>48.666631277614528</v>
      </c>
    </row>
    <row r="172" spans="1:28">
      <c r="A172" s="46" t="s">
        <v>323</v>
      </c>
      <c r="B172" s="46" t="s">
        <v>324</v>
      </c>
      <c r="C172" s="49">
        <v>751.92007469307566</v>
      </c>
      <c r="D172" s="3">
        <v>0</v>
      </c>
      <c r="E172" s="47">
        <v>0</v>
      </c>
      <c r="F172" s="48">
        <f t="shared" si="12"/>
        <v>0</v>
      </c>
      <c r="G172" s="49">
        <v>0</v>
      </c>
      <c r="H172" s="47">
        <f t="shared" si="13"/>
        <v>0</v>
      </c>
      <c r="I172" s="150">
        <v>0</v>
      </c>
      <c r="J172" s="151">
        <v>0</v>
      </c>
      <c r="K172" s="150">
        <v>0</v>
      </c>
      <c r="L172" s="151">
        <v>0</v>
      </c>
      <c r="M172" s="49">
        <v>0.12372872358715556</v>
      </c>
      <c r="N172" s="51">
        <v>0.65090000000000003</v>
      </c>
      <c r="O172" s="52">
        <v>25.776817413990745</v>
      </c>
      <c r="P172" s="52">
        <v>0</v>
      </c>
      <c r="Q172" s="52">
        <v>763.06597054288522</v>
      </c>
      <c r="R172" s="49">
        <v>37.6</v>
      </c>
      <c r="S172" s="52">
        <v>751.92007469307555</v>
      </c>
      <c r="T172" s="52">
        <v>10.826263313876112</v>
      </c>
      <c r="U172" s="52">
        <v>20.363685757052686</v>
      </c>
      <c r="V172" s="52">
        <v>105.16941504908223</v>
      </c>
      <c r="W172" s="53">
        <v>0.13986781120587993</v>
      </c>
      <c r="X172" s="53">
        <v>0.13500000000000001</v>
      </c>
      <c r="Y172" s="61">
        <f t="shared" si="14"/>
        <v>132.699159154494</v>
      </c>
      <c r="Z172" s="61">
        <f t="shared" si="15"/>
        <v>25.776817413990745</v>
      </c>
      <c r="AA172" s="52">
        <f t="shared" si="16"/>
        <v>496.67964022636403</v>
      </c>
      <c r="AB172" s="52">
        <v>315.81756695621459</v>
      </c>
    </row>
    <row r="173" spans="1:28">
      <c r="A173" s="46" t="s">
        <v>325</v>
      </c>
      <c r="B173" s="46" t="s">
        <v>326</v>
      </c>
      <c r="C173" s="49">
        <v>2395.2128062889169</v>
      </c>
      <c r="D173" s="3">
        <v>84.846972199891937</v>
      </c>
      <c r="E173" s="47">
        <v>139.71035038382982</v>
      </c>
      <c r="F173" s="48">
        <f t="shared" si="12"/>
        <v>224.55732258372177</v>
      </c>
      <c r="G173" s="49">
        <v>0</v>
      </c>
      <c r="H173" s="47">
        <f t="shared" si="13"/>
        <v>224.55732258372177</v>
      </c>
      <c r="I173" s="150">
        <v>66.968171641547954</v>
      </c>
      <c r="J173" s="151">
        <v>1.8971737616697188</v>
      </c>
      <c r="K173" s="150">
        <v>0</v>
      </c>
      <c r="L173" s="151">
        <v>0</v>
      </c>
      <c r="M173" s="49">
        <v>55.636682706357625</v>
      </c>
      <c r="N173" s="51">
        <v>0.56899999999999995</v>
      </c>
      <c r="O173" s="52">
        <v>324.78789941628338</v>
      </c>
      <c r="P173" s="52">
        <v>41.758444210665004</v>
      </c>
      <c r="Q173" s="52">
        <v>2326.4299467014239</v>
      </c>
      <c r="R173" s="49">
        <v>119.76</v>
      </c>
      <c r="S173" s="52">
        <v>2411.8955625192511</v>
      </c>
      <c r="T173" s="52">
        <v>20.105917582912781</v>
      </c>
      <c r="U173" s="52">
        <v>37.376385250286582</v>
      </c>
      <c r="V173" s="52">
        <v>335.61416273015948</v>
      </c>
      <c r="W173" s="53">
        <v>0.13914954193937271</v>
      </c>
      <c r="X173" s="53">
        <v>0.13500000000000001</v>
      </c>
      <c r="Y173" s="61">
        <f t="shared" si="14"/>
        <v>383.08820377329829</v>
      </c>
      <c r="Z173" s="61">
        <f t="shared" si="15"/>
        <v>366.54634362694839</v>
      </c>
      <c r="AA173" s="52">
        <f t="shared" si="16"/>
        <v>1323.7386396731101</v>
      </c>
      <c r="AB173" s="52">
        <v>689.75670181749558</v>
      </c>
    </row>
    <row r="174" spans="1:28">
      <c r="A174" s="46" t="s">
        <v>327</v>
      </c>
      <c r="B174" s="46" t="s">
        <v>328</v>
      </c>
      <c r="C174" s="49">
        <v>323.04538655909761</v>
      </c>
      <c r="D174" s="3">
        <v>0</v>
      </c>
      <c r="E174" s="47">
        <v>0</v>
      </c>
      <c r="F174" s="48">
        <f t="shared" si="12"/>
        <v>0</v>
      </c>
      <c r="G174" s="49">
        <v>0</v>
      </c>
      <c r="H174" s="47">
        <f t="shared" si="13"/>
        <v>0</v>
      </c>
      <c r="I174" s="150">
        <v>0</v>
      </c>
      <c r="J174" s="151">
        <v>0</v>
      </c>
      <c r="K174" s="150">
        <v>0</v>
      </c>
      <c r="L174" s="151">
        <v>0</v>
      </c>
      <c r="M174" s="49">
        <v>0</v>
      </c>
      <c r="N174" s="51">
        <v>0.8034</v>
      </c>
      <c r="O174" s="52">
        <v>6.1864361793577789</v>
      </c>
      <c r="P174" s="52">
        <v>0</v>
      </c>
      <c r="Q174" s="52">
        <v>304.60980674461143</v>
      </c>
      <c r="R174" s="49">
        <v>16.149999999999999</v>
      </c>
      <c r="S174" s="52">
        <v>323.04538655909761</v>
      </c>
      <c r="T174" s="52">
        <v>1.0310726965596297</v>
      </c>
      <c r="U174" s="52">
        <v>4.124290786238519</v>
      </c>
      <c r="V174" s="52">
        <v>46.140503171043434</v>
      </c>
      <c r="W174" s="53">
        <v>0.14282978519676998</v>
      </c>
      <c r="X174" s="53">
        <v>0.13500000000000001</v>
      </c>
      <c r="Y174" s="61">
        <f t="shared" si="14"/>
        <v>48.766490668276333</v>
      </c>
      <c r="Z174" s="61">
        <f t="shared" si="15"/>
        <v>6.1864361793577789</v>
      </c>
      <c r="AA174" s="52">
        <f t="shared" si="16"/>
        <v>244.72351873862084</v>
      </c>
      <c r="AB174" s="52">
        <v>135.55512741669452</v>
      </c>
    </row>
    <row r="175" spans="1:28">
      <c r="A175" s="46" t="s">
        <v>329</v>
      </c>
      <c r="B175" s="46" t="s">
        <v>330</v>
      </c>
      <c r="C175" s="49">
        <v>138.16374133899038</v>
      </c>
      <c r="D175" s="3">
        <v>0</v>
      </c>
      <c r="E175" s="47">
        <v>0</v>
      </c>
      <c r="F175" s="48">
        <f t="shared" si="12"/>
        <v>0</v>
      </c>
      <c r="G175" s="49">
        <v>0</v>
      </c>
      <c r="H175" s="47">
        <f t="shared" si="13"/>
        <v>0</v>
      </c>
      <c r="I175" s="150">
        <v>0</v>
      </c>
      <c r="J175" s="151">
        <v>0</v>
      </c>
      <c r="K175" s="150">
        <v>0</v>
      </c>
      <c r="L175" s="151">
        <v>0</v>
      </c>
      <c r="M175" s="49">
        <v>0</v>
      </c>
      <c r="N175" s="51">
        <v>1</v>
      </c>
      <c r="O175" s="52">
        <v>0</v>
      </c>
      <c r="P175" s="52">
        <v>0</v>
      </c>
      <c r="Q175" s="52">
        <v>145.38125021490779</v>
      </c>
      <c r="R175" s="49">
        <v>0</v>
      </c>
      <c r="S175" s="52">
        <v>138.16374133899038</v>
      </c>
      <c r="T175" s="52">
        <v>1.0310726965596297</v>
      </c>
      <c r="U175" s="52">
        <v>3.0932180896788894</v>
      </c>
      <c r="V175" s="52">
        <v>28.096730981249909</v>
      </c>
      <c r="W175" s="53">
        <v>0.20335820895522388</v>
      </c>
      <c r="X175" s="53">
        <v>0.13500000000000001</v>
      </c>
      <c r="Y175" s="61">
        <f t="shared" si="14"/>
        <v>22.776395867002222</v>
      </c>
      <c r="Z175" s="61">
        <f t="shared" si="15"/>
        <v>0</v>
      </c>
      <c r="AA175" s="52">
        <f t="shared" si="16"/>
        <v>145.38125021490779</v>
      </c>
      <c r="AB175" s="52">
        <v>68.05079797293557</v>
      </c>
    </row>
    <row r="176" spans="1:28">
      <c r="A176" s="46" t="s">
        <v>331</v>
      </c>
      <c r="B176" s="46" t="s">
        <v>332</v>
      </c>
      <c r="C176" s="49">
        <v>5583.0008836962552</v>
      </c>
      <c r="D176" s="3">
        <v>9.2590328151054759</v>
      </c>
      <c r="E176" s="47">
        <v>120.8623414907198</v>
      </c>
      <c r="F176" s="48">
        <f t="shared" si="12"/>
        <v>130.12137430582527</v>
      </c>
      <c r="G176" s="49">
        <v>0</v>
      </c>
      <c r="H176" s="47">
        <f t="shared" si="13"/>
        <v>130.12137430582527</v>
      </c>
      <c r="I176" s="150">
        <v>119.13013936049963</v>
      </c>
      <c r="J176" s="151">
        <v>13.135866154169683</v>
      </c>
      <c r="K176" s="150">
        <v>0</v>
      </c>
      <c r="L176" s="151">
        <v>0</v>
      </c>
      <c r="M176" s="49">
        <v>3735.040221833327</v>
      </c>
      <c r="N176" s="51">
        <v>0.4461</v>
      </c>
      <c r="O176" s="52">
        <v>259.57255135888681</v>
      </c>
      <c r="P176" s="52">
        <v>32.994326289908152</v>
      </c>
      <c r="Q176" s="52">
        <v>5531.6947063154475</v>
      </c>
      <c r="R176" s="49">
        <v>279.14999999999998</v>
      </c>
      <c r="S176" s="52">
        <v>5532.1689997558651</v>
      </c>
      <c r="T176" s="52">
        <v>30.674412722648984</v>
      </c>
      <c r="U176" s="52">
        <v>23.714672020871483</v>
      </c>
      <c r="V176" s="52">
        <v>883.88706912574264</v>
      </c>
      <c r="W176" s="53">
        <v>0.15977224650308922</v>
      </c>
      <c r="X176" s="53">
        <v>0.13500000000000001</v>
      </c>
      <c r="Y176" s="61">
        <f t="shared" si="14"/>
        <v>801.23189971056229</v>
      </c>
      <c r="Z176" s="61">
        <f t="shared" si="15"/>
        <v>292.56687764879496</v>
      </c>
      <c r="AA176" s="52">
        <f t="shared" si="16"/>
        <v>2467.6890084873212</v>
      </c>
      <c r="AB176" s="52">
        <v>597.79532801134212</v>
      </c>
    </row>
    <row r="177" spans="1:28">
      <c r="A177" s="46" t="s">
        <v>333</v>
      </c>
      <c r="B177" s="46" t="s">
        <v>334</v>
      </c>
      <c r="C177" s="49">
        <v>1168.1744330211638</v>
      </c>
      <c r="D177" s="3">
        <v>9.7951906173164822</v>
      </c>
      <c r="E177" s="47">
        <v>71.607998776066282</v>
      </c>
      <c r="F177" s="48">
        <f t="shared" si="12"/>
        <v>81.40318939338276</v>
      </c>
      <c r="G177" s="49">
        <v>0</v>
      </c>
      <c r="H177" s="47">
        <f t="shared" si="13"/>
        <v>81.40318939338276</v>
      </c>
      <c r="I177" s="150">
        <v>34.365652976332456</v>
      </c>
      <c r="J177" s="151">
        <v>1.5259875909082521</v>
      </c>
      <c r="K177" s="150">
        <v>0</v>
      </c>
      <c r="L177" s="151">
        <v>0</v>
      </c>
      <c r="M177" s="49">
        <v>92.487220881398784</v>
      </c>
      <c r="N177" s="51">
        <v>0.59189999999999998</v>
      </c>
      <c r="O177" s="52">
        <v>102.84950148182307</v>
      </c>
      <c r="P177" s="52">
        <v>31.963253593348522</v>
      </c>
      <c r="Q177" s="52">
        <v>1143.3358917610424</v>
      </c>
      <c r="R177" s="49">
        <v>58.41</v>
      </c>
      <c r="S177" s="52">
        <v>1168.1744330211638</v>
      </c>
      <c r="T177" s="52">
        <v>12.11510418457565</v>
      </c>
      <c r="U177" s="52">
        <v>13.919481403555002</v>
      </c>
      <c r="V177" s="52">
        <v>161.62064518572197</v>
      </c>
      <c r="W177" s="53">
        <v>0.13835317793057184</v>
      </c>
      <c r="X177" s="53">
        <v>0.13500000000000001</v>
      </c>
      <c r="Y177" s="61">
        <f t="shared" si="14"/>
        <v>183.73813404598778</v>
      </c>
      <c r="Z177" s="61">
        <f t="shared" si="15"/>
        <v>134.81275507517159</v>
      </c>
      <c r="AA177" s="52">
        <f t="shared" si="16"/>
        <v>676.74051433336092</v>
      </c>
      <c r="AB177" s="52">
        <v>312.00259797894398</v>
      </c>
    </row>
    <row r="178" spans="1:28">
      <c r="A178" s="46" t="s">
        <v>335</v>
      </c>
      <c r="B178" s="46" t="s">
        <v>336</v>
      </c>
      <c r="C178" s="49">
        <v>992.65492788581787</v>
      </c>
      <c r="D178" s="3">
        <v>0</v>
      </c>
      <c r="E178" s="47">
        <v>67.937379976314006</v>
      </c>
      <c r="F178" s="48">
        <f t="shared" si="12"/>
        <v>67.937379976314006</v>
      </c>
      <c r="G178" s="49">
        <v>0</v>
      </c>
      <c r="H178" s="47">
        <f t="shared" si="13"/>
        <v>67.937379976314006</v>
      </c>
      <c r="I178" s="150">
        <v>13.03275888451372</v>
      </c>
      <c r="J178" s="151">
        <v>3.835590431201823</v>
      </c>
      <c r="K178" s="150">
        <v>0</v>
      </c>
      <c r="L178" s="151">
        <v>0</v>
      </c>
      <c r="M178" s="49">
        <v>16.909592223577928</v>
      </c>
      <c r="N178" s="51">
        <v>0.9073</v>
      </c>
      <c r="O178" s="52">
        <v>403.92272887723493</v>
      </c>
      <c r="P178" s="52">
        <v>120.89327367161658</v>
      </c>
      <c r="Q178" s="52">
        <v>985.5611477334877</v>
      </c>
      <c r="R178" s="49">
        <v>49.63</v>
      </c>
      <c r="S178" s="52">
        <v>992.65492788581798</v>
      </c>
      <c r="T178" s="52">
        <v>14.435017751834817</v>
      </c>
      <c r="U178" s="52">
        <v>12.372872358715558</v>
      </c>
      <c r="V178" s="52">
        <v>102.59173330768316</v>
      </c>
      <c r="W178" s="53">
        <v>0.10335085277437314</v>
      </c>
      <c r="X178" s="53">
        <v>0.10335085277437314</v>
      </c>
      <c r="Y178" s="61">
        <f t="shared" si="14"/>
        <v>129.39962341823355</v>
      </c>
      <c r="Z178" s="61">
        <f t="shared" si="15"/>
        <v>524.81600254885154</v>
      </c>
      <c r="AA178" s="52">
        <f t="shared" si="16"/>
        <v>894.19962933859335</v>
      </c>
      <c r="AB178" s="52">
        <v>288.28792595807249</v>
      </c>
    </row>
    <row r="179" spans="1:28">
      <c r="A179" s="46" t="s">
        <v>337</v>
      </c>
      <c r="B179" s="46" t="s">
        <v>338</v>
      </c>
      <c r="C179" s="49">
        <v>315.61135241690266</v>
      </c>
      <c r="D179" s="3">
        <v>0</v>
      </c>
      <c r="E179" s="47">
        <v>9.1868577263463003</v>
      </c>
      <c r="F179" s="48">
        <f t="shared" si="12"/>
        <v>9.1868577263463003</v>
      </c>
      <c r="G179" s="49">
        <v>0</v>
      </c>
      <c r="H179" s="47">
        <f t="shared" si="13"/>
        <v>9.1868577263463003</v>
      </c>
      <c r="I179" s="150">
        <v>9.6302189858669411</v>
      </c>
      <c r="J179" s="151">
        <v>0.59802216400458519</v>
      </c>
      <c r="K179" s="150">
        <v>0</v>
      </c>
      <c r="L179" s="151">
        <v>0</v>
      </c>
      <c r="M179" s="49">
        <v>0</v>
      </c>
      <c r="N179" s="51">
        <v>0.72289999999999999</v>
      </c>
      <c r="O179" s="52">
        <v>46.140503171043434</v>
      </c>
      <c r="P179" s="52">
        <v>13.403945055275187</v>
      </c>
      <c r="Q179" s="52">
        <v>318.19934488526735</v>
      </c>
      <c r="R179" s="49">
        <v>15.78</v>
      </c>
      <c r="S179" s="52">
        <v>315.61135241690266</v>
      </c>
      <c r="T179" s="52">
        <v>2.0621453931192595</v>
      </c>
      <c r="U179" s="52">
        <v>5.4131316569380559</v>
      </c>
      <c r="V179" s="52">
        <v>50.007025783142041</v>
      </c>
      <c r="W179" s="53">
        <v>0.15844495262985953</v>
      </c>
      <c r="X179" s="53">
        <v>0.13500000000000001</v>
      </c>
      <c r="Y179" s="61">
        <f t="shared" si="14"/>
        <v>50.082809626339177</v>
      </c>
      <c r="Z179" s="61">
        <f t="shared" si="15"/>
        <v>59.544448226318622</v>
      </c>
      <c r="AA179" s="52">
        <f t="shared" si="16"/>
        <v>230.02630641755977</v>
      </c>
      <c r="AB179" s="52">
        <v>72.175088759174088</v>
      </c>
    </row>
    <row r="180" spans="1:28">
      <c r="A180" s="46" t="s">
        <v>339</v>
      </c>
      <c r="B180" s="46" t="s">
        <v>340</v>
      </c>
      <c r="C180" s="49">
        <v>719.09072003461688</v>
      </c>
      <c r="D180" s="3">
        <v>0</v>
      </c>
      <c r="E180" s="47">
        <v>31.313677794515957</v>
      </c>
      <c r="F180" s="48">
        <f t="shared" si="12"/>
        <v>31.313677794515957</v>
      </c>
      <c r="G180" s="49">
        <v>0</v>
      </c>
      <c r="H180" s="47">
        <f t="shared" si="13"/>
        <v>31.313677794515957</v>
      </c>
      <c r="I180" s="150">
        <v>10.011715883594006</v>
      </c>
      <c r="J180" s="151">
        <v>0.77330452241972236</v>
      </c>
      <c r="K180" s="150">
        <v>0</v>
      </c>
      <c r="L180" s="151">
        <v>0</v>
      </c>
      <c r="M180" s="49">
        <v>32.715936661837048</v>
      </c>
      <c r="N180" s="51">
        <v>0.39369999999999999</v>
      </c>
      <c r="O180" s="52">
        <v>21.652526627752223</v>
      </c>
      <c r="P180" s="52">
        <v>0</v>
      </c>
      <c r="Q180" s="52">
        <v>712.22377587552978</v>
      </c>
      <c r="R180" s="49">
        <v>35.950000000000003</v>
      </c>
      <c r="S180" s="52">
        <v>720.62701835249095</v>
      </c>
      <c r="T180" s="52">
        <v>8.7641179207568527</v>
      </c>
      <c r="U180" s="52">
        <v>7.7330452241972232</v>
      </c>
      <c r="V180" s="52">
        <v>76.041611371272694</v>
      </c>
      <c r="W180" s="53">
        <v>0.10552145483681731</v>
      </c>
      <c r="X180" s="53">
        <v>0.10552145483681731</v>
      </c>
      <c r="Y180" s="61">
        <f t="shared" si="14"/>
        <v>92.538774516226766</v>
      </c>
      <c r="Z180" s="61">
        <f t="shared" si="15"/>
        <v>21.652526627752223</v>
      </c>
      <c r="AA180" s="52">
        <f t="shared" si="16"/>
        <v>280.40250056219605</v>
      </c>
      <c r="AB180" s="52">
        <v>231.86762800232952</v>
      </c>
    </row>
    <row r="181" spans="1:28">
      <c r="A181" s="46" t="s">
        <v>341</v>
      </c>
      <c r="B181" s="46" t="s">
        <v>342</v>
      </c>
      <c r="C181" s="49">
        <v>1154.6570699692668</v>
      </c>
      <c r="D181" s="3">
        <v>5.1656742097637451</v>
      </c>
      <c r="E181" s="47">
        <v>63.62749610469475</v>
      </c>
      <c r="F181" s="48">
        <f t="shared" si="12"/>
        <v>68.793170314458493</v>
      </c>
      <c r="G181" s="49">
        <v>0</v>
      </c>
      <c r="H181" s="47">
        <f t="shared" si="13"/>
        <v>68.793170314458493</v>
      </c>
      <c r="I181" s="150">
        <v>37.90223232553199</v>
      </c>
      <c r="J181" s="151">
        <v>1.3197730515963262</v>
      </c>
      <c r="K181" s="150">
        <v>0</v>
      </c>
      <c r="L181" s="151">
        <v>0</v>
      </c>
      <c r="M181" s="49">
        <v>58.070014270238346</v>
      </c>
      <c r="N181" s="51">
        <v>0.70389999999999997</v>
      </c>
      <c r="O181" s="52">
        <v>142.03026395108898</v>
      </c>
      <c r="P181" s="52">
        <v>45.367198648623706</v>
      </c>
      <c r="Q181" s="52">
        <v>1152.5124387604228</v>
      </c>
      <c r="R181" s="49">
        <v>57.73</v>
      </c>
      <c r="S181" s="52">
        <v>1154.6673806962324</v>
      </c>
      <c r="T181" s="52">
        <v>12.372872358715558</v>
      </c>
      <c r="U181" s="52">
        <v>6.1864361793577789</v>
      </c>
      <c r="V181" s="52">
        <v>119.34666462677714</v>
      </c>
      <c r="W181" s="53">
        <v>0.10336021145311511</v>
      </c>
      <c r="X181" s="53">
        <v>0.10336021145311511</v>
      </c>
      <c r="Y181" s="61">
        <f t="shared" si="14"/>
        <v>137.90597316485048</v>
      </c>
      <c r="Z181" s="61">
        <f t="shared" si="15"/>
        <v>187.3974625997127</v>
      </c>
      <c r="AA181" s="52">
        <f t="shared" si="16"/>
        <v>811.25350564346161</v>
      </c>
      <c r="AB181" s="52">
        <v>297.36136568779722</v>
      </c>
    </row>
    <row r="182" spans="1:28">
      <c r="A182" s="46" t="s">
        <v>343</v>
      </c>
      <c r="B182" s="46" t="s">
        <v>344</v>
      </c>
      <c r="C182" s="49">
        <v>573.32797292198211</v>
      </c>
      <c r="D182" s="3">
        <v>5.6399676501811742</v>
      </c>
      <c r="E182" s="47">
        <v>26.880065199309549</v>
      </c>
      <c r="F182" s="48">
        <f t="shared" si="12"/>
        <v>32.520032849490725</v>
      </c>
      <c r="G182" s="49">
        <v>0</v>
      </c>
      <c r="H182" s="47">
        <f t="shared" si="13"/>
        <v>32.520032849490725</v>
      </c>
      <c r="I182" s="150">
        <v>20.703939746917364</v>
      </c>
      <c r="J182" s="151">
        <v>2.2374277515343963</v>
      </c>
      <c r="K182" s="150">
        <v>0</v>
      </c>
      <c r="L182" s="151">
        <v>0</v>
      </c>
      <c r="M182" s="49">
        <v>16.187841335986185</v>
      </c>
      <c r="N182" s="51">
        <v>0.73089999999999999</v>
      </c>
      <c r="O182" s="52">
        <v>69.855175191914924</v>
      </c>
      <c r="P182" s="52">
        <v>21.910294801892132</v>
      </c>
      <c r="Q182" s="52">
        <v>567.11060456172754</v>
      </c>
      <c r="R182" s="49">
        <v>0</v>
      </c>
      <c r="S182" s="52">
        <v>573.32797292198211</v>
      </c>
      <c r="T182" s="52">
        <v>6.1864361793577789</v>
      </c>
      <c r="U182" s="52">
        <v>4.3820589603784263</v>
      </c>
      <c r="V182" s="52">
        <v>77.845988590252048</v>
      </c>
      <c r="W182" s="53">
        <v>0.13577915655066991</v>
      </c>
      <c r="X182" s="53">
        <v>0.13500000000000001</v>
      </c>
      <c r="Y182" s="61">
        <f t="shared" si="14"/>
        <v>87.967771484203794</v>
      </c>
      <c r="Z182" s="61">
        <f t="shared" si="15"/>
        <v>91.765469993807059</v>
      </c>
      <c r="AA182" s="52">
        <f t="shared" si="16"/>
        <v>414.50114087416665</v>
      </c>
      <c r="AB182" s="52">
        <v>161.87841335986187</v>
      </c>
    </row>
    <row r="183" spans="1:28">
      <c r="A183" s="46" t="s">
        <v>345</v>
      </c>
      <c r="B183" s="46" t="s">
        <v>346</v>
      </c>
      <c r="C183" s="49">
        <v>1081.3065583360149</v>
      </c>
      <c r="D183" s="3">
        <v>0</v>
      </c>
      <c r="E183" s="47">
        <v>71.999806400758942</v>
      </c>
      <c r="F183" s="48">
        <f t="shared" si="12"/>
        <v>71.999806400758942</v>
      </c>
      <c r="G183" s="49">
        <v>0</v>
      </c>
      <c r="H183" s="47">
        <f t="shared" si="13"/>
        <v>71.999806400758942</v>
      </c>
      <c r="I183" s="150">
        <v>15.25987590908252</v>
      </c>
      <c r="J183" s="151">
        <v>0.30932180896788891</v>
      </c>
      <c r="K183" s="150">
        <v>6.3926507186697048</v>
      </c>
      <c r="L183" s="151">
        <v>0</v>
      </c>
      <c r="M183" s="49">
        <v>36.149408741380618</v>
      </c>
      <c r="N183" s="51">
        <v>0.64239999999999997</v>
      </c>
      <c r="O183" s="52">
        <v>48.460416738302598</v>
      </c>
      <c r="P183" s="52">
        <v>6.1864361793577789</v>
      </c>
      <c r="Q183" s="52">
        <v>1057.7568579465931</v>
      </c>
      <c r="R183" s="49">
        <v>54.07</v>
      </c>
      <c r="S183" s="52">
        <v>1081.3065583360149</v>
      </c>
      <c r="T183" s="52">
        <v>11.341799662155926</v>
      </c>
      <c r="U183" s="52">
        <v>34.28316716060769</v>
      </c>
      <c r="V183" s="52">
        <v>237.92002473113456</v>
      </c>
      <c r="W183" s="53">
        <v>0.22003013197040203</v>
      </c>
      <c r="X183" s="53">
        <v>0.13500000000000001</v>
      </c>
      <c r="Y183" s="61">
        <f t="shared" si="14"/>
        <v>191.60135219812562</v>
      </c>
      <c r="Z183" s="61">
        <f t="shared" si="15"/>
        <v>54.646852917660375</v>
      </c>
      <c r="AA183" s="52">
        <f t="shared" si="16"/>
        <v>679.50300554489138</v>
      </c>
      <c r="AB183" s="52">
        <v>287.42182489296238</v>
      </c>
    </row>
    <row r="184" spans="1:28">
      <c r="A184" s="46" t="s">
        <v>347</v>
      </c>
      <c r="B184" s="46" t="s">
        <v>348</v>
      </c>
      <c r="C184" s="49">
        <v>562.59450615079641</v>
      </c>
      <c r="D184" s="3">
        <v>0</v>
      </c>
      <c r="E184" s="47">
        <v>39.820027541132895</v>
      </c>
      <c r="F184" s="48">
        <f t="shared" si="12"/>
        <v>39.820027541132895</v>
      </c>
      <c r="G184" s="49">
        <v>0</v>
      </c>
      <c r="H184" s="47">
        <f t="shared" si="13"/>
        <v>39.820027541132895</v>
      </c>
      <c r="I184" s="150">
        <v>12.331629450853173</v>
      </c>
      <c r="J184" s="151">
        <v>0</v>
      </c>
      <c r="K184" s="150">
        <v>2.0621453931192595</v>
      </c>
      <c r="L184" s="151">
        <v>0</v>
      </c>
      <c r="M184" s="49">
        <v>6.289543449013741</v>
      </c>
      <c r="N184" s="51">
        <v>0.66849999999999998</v>
      </c>
      <c r="O184" s="52">
        <v>71.144016062614455</v>
      </c>
      <c r="P184" s="52">
        <v>16.497163144954076</v>
      </c>
      <c r="Q184" s="52">
        <v>552.8096262604455</v>
      </c>
      <c r="R184" s="49">
        <v>28.13</v>
      </c>
      <c r="S184" s="52">
        <v>563.03786741031695</v>
      </c>
      <c r="T184" s="52">
        <v>0</v>
      </c>
      <c r="U184" s="52">
        <v>5.1553634827981485</v>
      </c>
      <c r="V184" s="52">
        <v>87.641179207568527</v>
      </c>
      <c r="W184" s="53">
        <v>0.1556576995623272</v>
      </c>
      <c r="X184" s="53">
        <v>0.13500000000000001</v>
      </c>
      <c r="Y184" s="61">
        <f t="shared" si="14"/>
        <v>81.16547558319094</v>
      </c>
      <c r="Z184" s="61">
        <f t="shared" si="15"/>
        <v>87.641179207568527</v>
      </c>
      <c r="AA184" s="52">
        <f t="shared" si="16"/>
        <v>369.55323515510781</v>
      </c>
      <c r="AB184" s="52">
        <v>151.36147185495366</v>
      </c>
    </row>
    <row r="185" spans="1:28">
      <c r="A185" s="46" t="s">
        <v>349</v>
      </c>
      <c r="B185" s="46" t="s">
        <v>350</v>
      </c>
      <c r="C185" s="49">
        <v>563.42967503500961</v>
      </c>
      <c r="D185" s="3">
        <v>2.14463120884403</v>
      </c>
      <c r="E185" s="47">
        <v>42.727652545431056</v>
      </c>
      <c r="F185" s="48">
        <f t="shared" si="12"/>
        <v>44.872283754275088</v>
      </c>
      <c r="G185" s="49">
        <v>0</v>
      </c>
      <c r="H185" s="47">
        <f t="shared" si="13"/>
        <v>44.872283754275088</v>
      </c>
      <c r="I185" s="150">
        <v>9.6508404397981344</v>
      </c>
      <c r="J185" s="151">
        <v>0</v>
      </c>
      <c r="K185" s="150">
        <v>0</v>
      </c>
      <c r="L185" s="151">
        <v>0</v>
      </c>
      <c r="M185" s="49">
        <v>27.302805004898993</v>
      </c>
      <c r="N185" s="51">
        <v>0.70199999999999996</v>
      </c>
      <c r="O185" s="52">
        <v>92.538774516226766</v>
      </c>
      <c r="P185" s="52">
        <v>26.807890110550375</v>
      </c>
      <c r="Q185" s="52">
        <v>576.72020209366337</v>
      </c>
      <c r="R185" s="49">
        <v>0</v>
      </c>
      <c r="S185" s="52">
        <v>564.17204737653265</v>
      </c>
      <c r="T185" s="52">
        <v>18.043772189793522</v>
      </c>
      <c r="U185" s="52">
        <v>9.021886094896761</v>
      </c>
      <c r="V185" s="52">
        <v>76.041611371272694</v>
      </c>
      <c r="W185" s="53">
        <v>0.13478443628122885</v>
      </c>
      <c r="X185" s="53">
        <v>0.13478443628122885</v>
      </c>
      <c r="Y185" s="61">
        <f t="shared" si="14"/>
        <v>103.10726965596298</v>
      </c>
      <c r="Z185" s="61">
        <f t="shared" si="15"/>
        <v>119.34666462677714</v>
      </c>
      <c r="AA185" s="52">
        <f t="shared" si="16"/>
        <v>404.85758186975164</v>
      </c>
      <c r="AB185" s="52">
        <v>157.3416934949995</v>
      </c>
    </row>
    <row r="186" spans="1:28">
      <c r="A186" s="46" t="s">
        <v>351</v>
      </c>
      <c r="B186" s="46" t="s">
        <v>352</v>
      </c>
      <c r="C186" s="49">
        <v>339.53223897708614</v>
      </c>
      <c r="D186" s="3">
        <v>2.536438833536689</v>
      </c>
      <c r="E186" s="47">
        <v>10.094201699318774</v>
      </c>
      <c r="F186" s="48">
        <f t="shared" si="12"/>
        <v>12.630640532855463</v>
      </c>
      <c r="G186" s="49">
        <v>0</v>
      </c>
      <c r="H186" s="47">
        <f t="shared" si="13"/>
        <v>12.630640532855463</v>
      </c>
      <c r="I186" s="150">
        <v>9.3930722656582262</v>
      </c>
      <c r="J186" s="151">
        <v>2.113699027947241</v>
      </c>
      <c r="K186" s="150">
        <v>0</v>
      </c>
      <c r="L186" s="151">
        <v>0</v>
      </c>
      <c r="M186" s="49">
        <v>0</v>
      </c>
      <c r="N186" s="51">
        <v>0.45889999999999997</v>
      </c>
      <c r="O186" s="52">
        <v>21.652526627752223</v>
      </c>
      <c r="P186" s="52">
        <v>0</v>
      </c>
      <c r="Q186" s="52">
        <v>342.57390343193697</v>
      </c>
      <c r="R186" s="49">
        <v>16.98</v>
      </c>
      <c r="S186" s="52">
        <v>339.53223897708608</v>
      </c>
      <c r="T186" s="52">
        <v>0</v>
      </c>
      <c r="U186" s="52">
        <v>3.0932180896788894</v>
      </c>
      <c r="V186" s="52">
        <v>48.718184912442503</v>
      </c>
      <c r="W186" s="53">
        <v>0.14348618281202549</v>
      </c>
      <c r="X186" s="53">
        <v>0.13500000000000001</v>
      </c>
      <c r="Y186" s="61">
        <f t="shared" si="14"/>
        <v>48.930070351585513</v>
      </c>
      <c r="Z186" s="61">
        <f t="shared" si="15"/>
        <v>21.652526627752223</v>
      </c>
      <c r="AA186" s="52">
        <f t="shared" si="16"/>
        <v>157.20716428491588</v>
      </c>
      <c r="AB186" s="52">
        <v>94.992727534038679</v>
      </c>
    </row>
    <row r="187" spans="1:28">
      <c r="A187" s="46" t="s">
        <v>353</v>
      </c>
      <c r="B187" s="46" t="s">
        <v>354</v>
      </c>
      <c r="C187" s="49">
        <v>361.40129087111586</v>
      </c>
      <c r="D187" s="3">
        <v>7.4649663230917191</v>
      </c>
      <c r="E187" s="47">
        <v>21.291651183956354</v>
      </c>
      <c r="F187" s="48">
        <f t="shared" si="12"/>
        <v>28.756617507048073</v>
      </c>
      <c r="G187" s="49">
        <v>0</v>
      </c>
      <c r="H187" s="47">
        <f t="shared" si="13"/>
        <v>28.756617507048073</v>
      </c>
      <c r="I187" s="150">
        <v>8.2485815724770379</v>
      </c>
      <c r="J187" s="151">
        <v>0</v>
      </c>
      <c r="K187" s="150">
        <v>0</v>
      </c>
      <c r="L187" s="151">
        <v>0</v>
      </c>
      <c r="M187" s="49">
        <v>0</v>
      </c>
      <c r="N187" s="51">
        <v>0.41570000000000001</v>
      </c>
      <c r="O187" s="52">
        <v>5.4131316569380559</v>
      </c>
      <c r="P187" s="52">
        <v>4.124290786238519</v>
      </c>
      <c r="Q187" s="52">
        <v>365.8555249202534</v>
      </c>
      <c r="R187" s="49">
        <v>18.07</v>
      </c>
      <c r="S187" s="52">
        <v>361.95807012725805</v>
      </c>
      <c r="T187" s="52">
        <v>0.25776817413990744</v>
      </c>
      <c r="U187" s="52">
        <v>6.4442043534976863</v>
      </c>
      <c r="V187" s="52">
        <v>48.718184912442503</v>
      </c>
      <c r="W187" s="53">
        <v>0.13459621136590227</v>
      </c>
      <c r="X187" s="53">
        <v>0.13459621136590227</v>
      </c>
      <c r="Y187" s="61">
        <f t="shared" si="14"/>
        <v>55.420157440080096</v>
      </c>
      <c r="Z187" s="61">
        <f t="shared" si="15"/>
        <v>9.5374224431765739</v>
      </c>
      <c r="AA187" s="52">
        <f t="shared" si="16"/>
        <v>152.08614170934933</v>
      </c>
      <c r="AB187" s="52">
        <v>100.22026610559601</v>
      </c>
    </row>
    <row r="188" spans="1:28">
      <c r="A188" s="46" t="s">
        <v>355</v>
      </c>
      <c r="B188" s="46" t="s">
        <v>356</v>
      </c>
      <c r="C188" s="49">
        <v>70.599999999999994</v>
      </c>
      <c r="D188" s="3">
        <v>0</v>
      </c>
      <c r="E188" s="47">
        <v>0</v>
      </c>
      <c r="F188" s="48">
        <f t="shared" si="12"/>
        <v>0</v>
      </c>
      <c r="G188" s="49">
        <v>0</v>
      </c>
      <c r="H188" s="47">
        <f t="shared" si="13"/>
        <v>0</v>
      </c>
      <c r="I188" s="150">
        <v>3</v>
      </c>
      <c r="J188" s="151">
        <v>1</v>
      </c>
      <c r="K188" s="150">
        <v>0</v>
      </c>
      <c r="L188" s="151">
        <v>0</v>
      </c>
      <c r="M188" s="49">
        <v>0</v>
      </c>
      <c r="N188" s="51">
        <v>0.70589999999999997</v>
      </c>
      <c r="O188" s="52">
        <v>0</v>
      </c>
      <c r="P188" s="52">
        <v>0</v>
      </c>
      <c r="Q188" s="52">
        <v>66.34</v>
      </c>
      <c r="R188" s="49">
        <v>0</v>
      </c>
      <c r="S188" s="52">
        <v>70.599999999999994</v>
      </c>
      <c r="T188" s="52">
        <v>0</v>
      </c>
      <c r="U188" s="52">
        <v>0</v>
      </c>
      <c r="V188" s="52">
        <v>8.25</v>
      </c>
      <c r="W188" s="53">
        <v>0.11685552407932012</v>
      </c>
      <c r="X188" s="53">
        <v>0.11685552407932012</v>
      </c>
      <c r="Y188" s="61">
        <f t="shared" si="14"/>
        <v>8.25</v>
      </c>
      <c r="Z188" s="61">
        <f t="shared" si="15"/>
        <v>0</v>
      </c>
      <c r="AA188" s="52">
        <f t="shared" si="16"/>
        <v>46.829405999999999</v>
      </c>
      <c r="AB188" s="52">
        <v>16.600000000000001</v>
      </c>
    </row>
    <row r="189" spans="1:28">
      <c r="A189" s="46" t="s">
        <v>357</v>
      </c>
      <c r="B189" s="46" t="s">
        <v>358</v>
      </c>
      <c r="C189" s="49">
        <v>1145.9960593181663</v>
      </c>
      <c r="D189" s="3">
        <v>39.861270448995285</v>
      </c>
      <c r="E189" s="47">
        <v>100.8182882696006</v>
      </c>
      <c r="F189" s="48">
        <f t="shared" si="12"/>
        <v>140.6795587185959</v>
      </c>
      <c r="G189" s="49">
        <v>0</v>
      </c>
      <c r="H189" s="47">
        <f t="shared" si="13"/>
        <v>140.6795587185959</v>
      </c>
      <c r="I189" s="150">
        <v>13.507052324931148</v>
      </c>
      <c r="J189" s="151">
        <v>0.17528235841513706</v>
      </c>
      <c r="K189" s="150">
        <v>0</v>
      </c>
      <c r="L189" s="151">
        <v>0</v>
      </c>
      <c r="M189" s="49">
        <v>43.109149443158124</v>
      </c>
      <c r="N189" s="51">
        <v>0.60260000000000002</v>
      </c>
      <c r="O189" s="52">
        <v>0</v>
      </c>
      <c r="P189" s="52">
        <v>0</v>
      </c>
      <c r="Q189" s="52">
        <v>1150.0687964695767</v>
      </c>
      <c r="R189" s="49">
        <v>57.3</v>
      </c>
      <c r="S189" s="52">
        <v>1146.0063700451317</v>
      </c>
      <c r="T189" s="52">
        <v>5.6708998310779632</v>
      </c>
      <c r="U189" s="52">
        <v>16.497163144954076</v>
      </c>
      <c r="V189" s="52">
        <v>172.96244484787789</v>
      </c>
      <c r="W189" s="53">
        <v>0.15092625082098482</v>
      </c>
      <c r="X189" s="53">
        <v>0.13500000000000001</v>
      </c>
      <c r="Y189" s="61">
        <f t="shared" si="14"/>
        <v>176.87892293212482</v>
      </c>
      <c r="Z189" s="61">
        <f t="shared" si="15"/>
        <v>0</v>
      </c>
      <c r="AA189" s="52">
        <f t="shared" si="16"/>
        <v>693.0314567525669</v>
      </c>
      <c r="AB189" s="52">
        <v>293.23707490155869</v>
      </c>
    </row>
    <row r="190" spans="1:28">
      <c r="A190" s="46" t="s">
        <v>359</v>
      </c>
      <c r="B190" s="46" t="s">
        <v>360</v>
      </c>
      <c r="C190" s="49">
        <v>254.82961695471249</v>
      </c>
      <c r="D190" s="3">
        <v>0</v>
      </c>
      <c r="E190" s="47">
        <v>5.8358714625275043</v>
      </c>
      <c r="F190" s="48">
        <f t="shared" si="12"/>
        <v>5.8358714625275043</v>
      </c>
      <c r="G190" s="49">
        <v>0</v>
      </c>
      <c r="H190" s="47">
        <f t="shared" si="13"/>
        <v>5.8358714625275043</v>
      </c>
      <c r="I190" s="150">
        <v>5.4234423839036525</v>
      </c>
      <c r="J190" s="151">
        <v>0.23714672020871486</v>
      </c>
      <c r="K190" s="150">
        <v>0</v>
      </c>
      <c r="L190" s="151">
        <v>0</v>
      </c>
      <c r="M190" s="49">
        <v>35.675115300963185</v>
      </c>
      <c r="N190" s="51">
        <v>0.52569999999999995</v>
      </c>
      <c r="O190" s="52">
        <v>0</v>
      </c>
      <c r="P190" s="52">
        <v>0</v>
      </c>
      <c r="Q190" s="52">
        <v>253.92227298174004</v>
      </c>
      <c r="R190" s="49">
        <v>12.74</v>
      </c>
      <c r="S190" s="52">
        <v>254.82961695471249</v>
      </c>
      <c r="T190" s="52">
        <v>0</v>
      </c>
      <c r="U190" s="52">
        <v>2.8354499155389816</v>
      </c>
      <c r="V190" s="52">
        <v>42.531748733084726</v>
      </c>
      <c r="W190" s="53">
        <v>0.16690269067367994</v>
      </c>
      <c r="X190" s="53">
        <v>0.13500000000000001</v>
      </c>
      <c r="Y190" s="61">
        <f t="shared" si="14"/>
        <v>37.237448204425171</v>
      </c>
      <c r="Z190" s="61">
        <f t="shared" si="15"/>
        <v>0</v>
      </c>
      <c r="AA190" s="52">
        <f t="shared" si="16"/>
        <v>133.48693890650071</v>
      </c>
      <c r="AB190" s="52">
        <v>60.008430939770456</v>
      </c>
    </row>
    <row r="191" spans="1:28">
      <c r="A191" s="46" t="s">
        <v>361</v>
      </c>
      <c r="B191" s="46" t="s">
        <v>362</v>
      </c>
      <c r="C191" s="49">
        <v>277.8328488149578</v>
      </c>
      <c r="D191" s="3">
        <v>5.8874250973554858</v>
      </c>
      <c r="E191" s="47">
        <v>21.312272637887549</v>
      </c>
      <c r="F191" s="48">
        <f t="shared" si="12"/>
        <v>27.199697735243035</v>
      </c>
      <c r="G191" s="49">
        <v>0</v>
      </c>
      <c r="H191" s="47">
        <f t="shared" si="13"/>
        <v>27.199697735243035</v>
      </c>
      <c r="I191" s="150">
        <v>2.670478284089441</v>
      </c>
      <c r="J191" s="151">
        <v>0</v>
      </c>
      <c r="K191" s="150">
        <v>0</v>
      </c>
      <c r="L191" s="151">
        <v>0</v>
      </c>
      <c r="M191" s="49">
        <v>0</v>
      </c>
      <c r="N191" s="51">
        <v>0.48359999999999997</v>
      </c>
      <c r="O191" s="52">
        <v>0</v>
      </c>
      <c r="P191" s="52">
        <v>0</v>
      </c>
      <c r="Q191" s="52">
        <v>274.82211654100371</v>
      </c>
      <c r="R191" s="49">
        <v>0</v>
      </c>
      <c r="S191" s="52">
        <v>277.8328488149578</v>
      </c>
      <c r="T191" s="52">
        <v>0</v>
      </c>
      <c r="U191" s="52">
        <v>5.6708998310779632</v>
      </c>
      <c r="V191" s="52">
        <v>49.491489434862231</v>
      </c>
      <c r="W191" s="53">
        <v>0.17813404586951684</v>
      </c>
      <c r="X191" s="53">
        <v>0.13500000000000001</v>
      </c>
      <c r="Y191" s="61">
        <f t="shared" si="14"/>
        <v>43.178334421097269</v>
      </c>
      <c r="Z191" s="61">
        <f t="shared" si="15"/>
        <v>0</v>
      </c>
      <c r="AA191" s="52">
        <f t="shared" si="16"/>
        <v>132.90397555922939</v>
      </c>
      <c r="AB191" s="52">
        <v>86.816321050320823</v>
      </c>
    </row>
    <row r="192" spans="1:28">
      <c r="A192" s="46" t="s">
        <v>363</v>
      </c>
      <c r="B192" s="46" t="s">
        <v>364</v>
      </c>
      <c r="C192" s="49">
        <v>3466.2292591132664</v>
      </c>
      <c r="D192" s="3">
        <v>6.9803621557086926</v>
      </c>
      <c r="E192" s="47">
        <v>241.97214042861393</v>
      </c>
      <c r="F192" s="48">
        <f t="shared" si="12"/>
        <v>248.95250258432262</v>
      </c>
      <c r="G192" s="49">
        <v>0</v>
      </c>
      <c r="H192" s="47">
        <f t="shared" si="13"/>
        <v>248.95250258432262</v>
      </c>
      <c r="I192" s="150">
        <v>156.64056406133895</v>
      </c>
      <c r="J192" s="151">
        <v>3.2685004480940263</v>
      </c>
      <c r="K192" s="150">
        <v>16.909592223577928</v>
      </c>
      <c r="L192" s="151">
        <v>0</v>
      </c>
      <c r="M192" s="49">
        <v>0</v>
      </c>
      <c r="N192" s="51">
        <v>0.23069999999999999</v>
      </c>
      <c r="O192" s="52">
        <v>109.29370583532075</v>
      </c>
      <c r="P192" s="52">
        <v>47.17157586760306</v>
      </c>
      <c r="Q192" s="52">
        <v>3316.5484357537048</v>
      </c>
      <c r="R192" s="49">
        <v>173.31</v>
      </c>
      <c r="S192" s="52">
        <v>3500.9248553524981</v>
      </c>
      <c r="T192" s="52">
        <v>31.963253593348522</v>
      </c>
      <c r="U192" s="52">
        <v>52.584707524541116</v>
      </c>
      <c r="V192" s="52">
        <v>411.14023775315235</v>
      </c>
      <c r="W192" s="53">
        <v>0.11743760712960399</v>
      </c>
      <c r="X192" s="53">
        <v>0.11743760712960399</v>
      </c>
      <c r="Y192" s="61">
        <f t="shared" si="14"/>
        <v>495.688198871042</v>
      </c>
      <c r="Z192" s="61">
        <f t="shared" si="15"/>
        <v>156.46528170292382</v>
      </c>
      <c r="AA192" s="52">
        <f t="shared" si="16"/>
        <v>765.12772412837967</v>
      </c>
      <c r="AB192" s="52">
        <v>1057.2825645061755</v>
      </c>
    </row>
    <row r="193" spans="1:28">
      <c r="A193" s="46" t="s">
        <v>365</v>
      </c>
      <c r="B193" s="46" t="s">
        <v>366</v>
      </c>
      <c r="C193" s="49">
        <v>23968.852062027363</v>
      </c>
      <c r="D193" s="3">
        <v>319.71502174921</v>
      </c>
      <c r="E193" s="47">
        <v>1347.2717604135714</v>
      </c>
      <c r="F193" s="48">
        <f t="shared" si="12"/>
        <v>1666.9867821627813</v>
      </c>
      <c r="G193" s="49">
        <v>0</v>
      </c>
      <c r="H193" s="47">
        <f t="shared" si="13"/>
        <v>1666.9867821627813</v>
      </c>
      <c r="I193" s="150">
        <v>732.03068237644038</v>
      </c>
      <c r="J193" s="151">
        <v>36.695877270557226</v>
      </c>
      <c r="K193" s="150">
        <v>74.23723415229334</v>
      </c>
      <c r="L193" s="151">
        <v>0</v>
      </c>
      <c r="M193" s="49">
        <v>313.07491358336597</v>
      </c>
      <c r="N193" s="51">
        <v>0.36080000000000001</v>
      </c>
      <c r="O193" s="52">
        <v>1397.3612720124383</v>
      </c>
      <c r="P193" s="52">
        <v>517.59849367293418</v>
      </c>
      <c r="Q193" s="52">
        <v>23531.460713419805</v>
      </c>
      <c r="R193" s="49">
        <v>1198.44</v>
      </c>
      <c r="S193" s="52">
        <v>24005.980989830481</v>
      </c>
      <c r="T193" s="52">
        <v>135.84382777173121</v>
      </c>
      <c r="U193" s="52">
        <v>286.12267329529726</v>
      </c>
      <c r="V193" s="52">
        <v>2698.0594787224113</v>
      </c>
      <c r="W193" s="53">
        <v>0.11239113618666011</v>
      </c>
      <c r="X193" s="53">
        <v>0.11239113618666011</v>
      </c>
      <c r="Y193" s="61">
        <f t="shared" si="14"/>
        <v>3120.0259797894396</v>
      </c>
      <c r="Z193" s="61">
        <f t="shared" si="15"/>
        <v>1914.9597656853725</v>
      </c>
      <c r="AA193" s="52">
        <f t="shared" si="16"/>
        <v>8490.1510254018667</v>
      </c>
      <c r="AB193" s="52">
        <v>7138.7039897193554</v>
      </c>
    </row>
    <row r="194" spans="1:28">
      <c r="A194" s="46" t="s">
        <v>367</v>
      </c>
      <c r="B194" s="46" t="s">
        <v>368</v>
      </c>
      <c r="C194" s="49">
        <v>29394.73808822186</v>
      </c>
      <c r="D194" s="3">
        <v>329.25244419238658</v>
      </c>
      <c r="E194" s="47">
        <v>1625.8366708430865</v>
      </c>
      <c r="F194" s="48">
        <f t="shared" si="12"/>
        <v>1955.089115035473</v>
      </c>
      <c r="G194" s="49">
        <v>0</v>
      </c>
      <c r="H194" s="47">
        <f t="shared" si="13"/>
        <v>1955.089115035473</v>
      </c>
      <c r="I194" s="150">
        <v>337.51133649182918</v>
      </c>
      <c r="J194" s="151">
        <v>16.517784598885267</v>
      </c>
      <c r="K194" s="150">
        <v>337.72786175810671</v>
      </c>
      <c r="L194" s="151">
        <v>22.518627692862314</v>
      </c>
      <c r="M194" s="49">
        <v>35.242064768408142</v>
      </c>
      <c r="N194" s="51">
        <v>0.57699999999999996</v>
      </c>
      <c r="O194" s="52">
        <v>3255.0965030387515</v>
      </c>
      <c r="P194" s="52">
        <v>715.56445141238305</v>
      </c>
      <c r="Q194" s="52">
        <v>29110.461035053406</v>
      </c>
      <c r="R194" s="49">
        <v>1469.74</v>
      </c>
      <c r="S194" s="52">
        <v>29629.977323941945</v>
      </c>
      <c r="T194" s="52">
        <v>235.6001111638754</v>
      </c>
      <c r="U194" s="52">
        <v>377.37260694082448</v>
      </c>
      <c r="V194" s="52">
        <v>4144.6544719955718</v>
      </c>
      <c r="W194" s="53">
        <v>0.13988044697714169</v>
      </c>
      <c r="X194" s="53">
        <v>0.13500000000000001</v>
      </c>
      <c r="Y194" s="61">
        <f t="shared" si="14"/>
        <v>4613.0196568368629</v>
      </c>
      <c r="Z194" s="61">
        <f t="shared" si="15"/>
        <v>3970.6609544511348</v>
      </c>
      <c r="AA194" s="52">
        <f t="shared" si="16"/>
        <v>16796.736017225812</v>
      </c>
      <c r="AB194" s="52">
        <v>9184.7955809531813</v>
      </c>
    </row>
    <row r="195" spans="1:28">
      <c r="A195" s="46" t="s">
        <v>369</v>
      </c>
      <c r="B195" s="46" t="s">
        <v>370</v>
      </c>
      <c r="C195" s="49">
        <v>188.37698166144435</v>
      </c>
      <c r="D195" s="3">
        <v>0</v>
      </c>
      <c r="E195" s="47">
        <v>0</v>
      </c>
      <c r="F195" s="48">
        <f t="shared" si="12"/>
        <v>0</v>
      </c>
      <c r="G195" s="49">
        <v>0</v>
      </c>
      <c r="H195" s="47">
        <f t="shared" si="13"/>
        <v>0</v>
      </c>
      <c r="I195" s="150">
        <v>0</v>
      </c>
      <c r="J195" s="151">
        <v>0</v>
      </c>
      <c r="K195" s="150">
        <v>0</v>
      </c>
      <c r="L195" s="151">
        <v>0</v>
      </c>
      <c r="M195" s="49">
        <v>0</v>
      </c>
      <c r="N195" s="51">
        <v>0.3034</v>
      </c>
      <c r="O195" s="52">
        <v>0</v>
      </c>
      <c r="P195" s="52">
        <v>0</v>
      </c>
      <c r="Q195" s="52">
        <v>180.62331498331594</v>
      </c>
      <c r="R195" s="49">
        <v>9.42</v>
      </c>
      <c r="S195" s="52">
        <v>189.40805435800397</v>
      </c>
      <c r="T195" s="52">
        <v>0</v>
      </c>
      <c r="U195" s="52">
        <v>0</v>
      </c>
      <c r="V195" s="52">
        <v>25.519049239850837</v>
      </c>
      <c r="W195" s="53">
        <v>0.1347305389221557</v>
      </c>
      <c r="X195" s="53">
        <v>0.1347305389221557</v>
      </c>
      <c r="Y195" s="61">
        <f t="shared" si="14"/>
        <v>25.519049239850837</v>
      </c>
      <c r="Z195" s="61">
        <f t="shared" si="15"/>
        <v>0</v>
      </c>
      <c r="AA195" s="52">
        <f t="shared" si="16"/>
        <v>54.801113765938055</v>
      </c>
      <c r="AB195" s="52">
        <v>84.960390196513501</v>
      </c>
    </row>
    <row r="196" spans="1:28">
      <c r="A196" s="46" t="s">
        <v>371</v>
      </c>
      <c r="B196" s="46" t="s">
        <v>372</v>
      </c>
      <c r="C196" s="49">
        <v>5795.9380169897486</v>
      </c>
      <c r="D196" s="3">
        <v>0</v>
      </c>
      <c r="E196" s="47">
        <v>247.82863334507263</v>
      </c>
      <c r="F196" s="48">
        <f t="shared" si="12"/>
        <v>247.82863334507263</v>
      </c>
      <c r="G196" s="49">
        <v>0</v>
      </c>
      <c r="H196" s="47">
        <f t="shared" si="13"/>
        <v>247.82863334507263</v>
      </c>
      <c r="I196" s="150">
        <v>194.66652511045811</v>
      </c>
      <c r="J196" s="151">
        <v>4.8769738547270487</v>
      </c>
      <c r="K196" s="150">
        <v>0</v>
      </c>
      <c r="L196" s="151">
        <v>0</v>
      </c>
      <c r="M196" s="49">
        <v>1.6497163144954077</v>
      </c>
      <c r="N196" s="51">
        <v>0.35549999999999998</v>
      </c>
      <c r="O196" s="52">
        <v>353.40016674581307</v>
      </c>
      <c r="P196" s="52">
        <v>97.951906173164829</v>
      </c>
      <c r="Q196" s="52">
        <v>5840.8824758327837</v>
      </c>
      <c r="R196" s="49">
        <v>289.8</v>
      </c>
      <c r="S196" s="52">
        <v>5833.0257018849989</v>
      </c>
      <c r="T196" s="52">
        <v>26.807890110550375</v>
      </c>
      <c r="U196" s="52">
        <v>63.926507186697044</v>
      </c>
      <c r="V196" s="52">
        <v>540.28209299724597</v>
      </c>
      <c r="W196" s="53">
        <v>9.2624672101590186E-2</v>
      </c>
      <c r="X196" s="53">
        <v>9.2624672101590186E-2</v>
      </c>
      <c r="Y196" s="61">
        <f t="shared" si="14"/>
        <v>631.01649029449345</v>
      </c>
      <c r="Z196" s="61">
        <f t="shared" si="15"/>
        <v>451.35207291897791</v>
      </c>
      <c r="AA196" s="52">
        <f t="shared" si="16"/>
        <v>2076.4337201585545</v>
      </c>
      <c r="AB196" s="52">
        <v>1742.3581962812902</v>
      </c>
    </row>
    <row r="197" spans="1:28">
      <c r="A197" s="46" t="s">
        <v>373</v>
      </c>
      <c r="B197" s="46" t="s">
        <v>374</v>
      </c>
      <c r="C197" s="49">
        <v>10227.993692424354</v>
      </c>
      <c r="D197" s="3">
        <v>109.72675636787579</v>
      </c>
      <c r="E197" s="47">
        <v>471.47861195582186</v>
      </c>
      <c r="F197" s="48">
        <f t="shared" si="12"/>
        <v>581.20536832369771</v>
      </c>
      <c r="G197" s="49">
        <v>0</v>
      </c>
      <c r="H197" s="47">
        <f t="shared" si="13"/>
        <v>581.20536832369771</v>
      </c>
      <c r="I197" s="150">
        <v>263.50093833277896</v>
      </c>
      <c r="J197" s="151">
        <v>16.156909155089398</v>
      </c>
      <c r="K197" s="150">
        <v>0</v>
      </c>
      <c r="L197" s="151">
        <v>0</v>
      </c>
      <c r="M197" s="49">
        <v>32.210711040522831</v>
      </c>
      <c r="N197" s="51">
        <v>0.29110000000000003</v>
      </c>
      <c r="O197" s="52">
        <v>375.56822972184511</v>
      </c>
      <c r="P197" s="52">
        <v>114.96460566639871</v>
      </c>
      <c r="Q197" s="52">
        <v>9940.9018107942884</v>
      </c>
      <c r="R197" s="49">
        <v>511.4</v>
      </c>
      <c r="S197" s="52">
        <v>10309.592785630082</v>
      </c>
      <c r="T197" s="52">
        <v>40.211835165825562</v>
      </c>
      <c r="U197" s="52">
        <v>97.178601650745108</v>
      </c>
      <c r="V197" s="52">
        <v>1152.4815065795262</v>
      </c>
      <c r="W197" s="53">
        <v>0.11178729660262629</v>
      </c>
      <c r="X197" s="53">
        <v>0.11178729660262629</v>
      </c>
      <c r="Y197" s="61">
        <f t="shared" si="14"/>
        <v>1289.8719433960969</v>
      </c>
      <c r="Z197" s="61">
        <f t="shared" si="15"/>
        <v>490.53283538824383</v>
      </c>
      <c r="AA197" s="52">
        <f t="shared" si="16"/>
        <v>2893.7965171222177</v>
      </c>
      <c r="AB197" s="52">
        <v>3076.8240338035912</v>
      </c>
    </row>
    <row r="198" spans="1:28">
      <c r="A198" s="46" t="s">
        <v>375</v>
      </c>
      <c r="B198" s="46" t="s">
        <v>376</v>
      </c>
      <c r="C198" s="49">
        <v>1569.0039438087197</v>
      </c>
      <c r="D198" s="3">
        <v>30.396023094577885</v>
      </c>
      <c r="E198" s="47">
        <v>0</v>
      </c>
      <c r="F198" s="48">
        <f t="shared" si="12"/>
        <v>30.396023094577885</v>
      </c>
      <c r="G198" s="49">
        <v>0</v>
      </c>
      <c r="H198" s="47">
        <f t="shared" si="13"/>
        <v>30.396023094577885</v>
      </c>
      <c r="I198" s="150">
        <v>0</v>
      </c>
      <c r="J198" s="151">
        <v>0</v>
      </c>
      <c r="K198" s="150">
        <v>0</v>
      </c>
      <c r="L198" s="151">
        <v>0</v>
      </c>
      <c r="M198" s="49">
        <v>0</v>
      </c>
      <c r="N198" s="51">
        <v>0.1336</v>
      </c>
      <c r="O198" s="52">
        <v>74.752770500573149</v>
      </c>
      <c r="P198" s="52">
        <v>46.913807693463156</v>
      </c>
      <c r="Q198" s="52">
        <v>1521.7601928523577</v>
      </c>
      <c r="R198" s="49">
        <v>78.45</v>
      </c>
      <c r="S198" s="52">
        <v>1570.0247057783138</v>
      </c>
      <c r="T198" s="52">
        <v>12.888408706995373</v>
      </c>
      <c r="U198" s="52">
        <v>24.487976543291207</v>
      </c>
      <c r="V198" s="52">
        <v>182.24209911691455</v>
      </c>
      <c r="W198" s="53">
        <v>0.11607594354801636</v>
      </c>
      <c r="X198" s="53">
        <v>0.11607594354801636</v>
      </c>
      <c r="Y198" s="61">
        <f t="shared" si="14"/>
        <v>219.61848436720112</v>
      </c>
      <c r="Z198" s="61">
        <f t="shared" si="15"/>
        <v>121.6665781940363</v>
      </c>
      <c r="AA198" s="52">
        <f t="shared" si="16"/>
        <v>203.30716176507499</v>
      </c>
      <c r="AB198" s="52">
        <v>645.66803331260576</v>
      </c>
    </row>
    <row r="199" spans="1:28">
      <c r="A199" s="46" t="s">
        <v>377</v>
      </c>
      <c r="B199" s="46" t="s">
        <v>378</v>
      </c>
      <c r="C199" s="49">
        <v>2779.5039110236562</v>
      </c>
      <c r="D199" s="3">
        <v>57.286399020853032</v>
      </c>
      <c r="E199" s="47">
        <v>149.09311192252247</v>
      </c>
      <c r="F199" s="48">
        <f t="shared" si="12"/>
        <v>206.37951094337549</v>
      </c>
      <c r="G199" s="49">
        <v>0</v>
      </c>
      <c r="H199" s="47">
        <f t="shared" si="13"/>
        <v>206.37951094337549</v>
      </c>
      <c r="I199" s="150">
        <v>51.110273568460848</v>
      </c>
      <c r="J199" s="151">
        <v>2.1240097549128372</v>
      </c>
      <c r="K199" s="150">
        <v>0</v>
      </c>
      <c r="L199" s="151">
        <v>0</v>
      </c>
      <c r="M199" s="49">
        <v>2.3405350211903597</v>
      </c>
      <c r="N199" s="51">
        <v>0.31490000000000001</v>
      </c>
      <c r="O199" s="52">
        <v>67.793029798795658</v>
      </c>
      <c r="P199" s="52">
        <v>11.341799662155926</v>
      </c>
      <c r="Q199" s="52">
        <v>2784.7830032300417</v>
      </c>
      <c r="R199" s="49">
        <v>138.97999999999999</v>
      </c>
      <c r="S199" s="52">
        <v>2800.6099691222321</v>
      </c>
      <c r="T199" s="52">
        <v>10.05295879145639</v>
      </c>
      <c r="U199" s="52">
        <v>43.820589603784263</v>
      </c>
      <c r="V199" s="52">
        <v>397.47852452373729</v>
      </c>
      <c r="W199" s="53">
        <v>0.14192569793940821</v>
      </c>
      <c r="X199" s="53">
        <v>0.13500000000000001</v>
      </c>
      <c r="Y199" s="61">
        <f t="shared" si="14"/>
        <v>431.95589422674203</v>
      </c>
      <c r="Z199" s="61">
        <f t="shared" si="15"/>
        <v>79.134829460951579</v>
      </c>
      <c r="AA199" s="52">
        <f t="shared" si="16"/>
        <v>876.92816771714013</v>
      </c>
      <c r="AB199" s="52">
        <v>822.1979896905799</v>
      </c>
    </row>
    <row r="200" spans="1:28">
      <c r="A200" s="46" t="s">
        <v>379</v>
      </c>
      <c r="B200" s="46" t="s">
        <v>380</v>
      </c>
      <c r="C200" s="49">
        <v>13122.018847854886</v>
      </c>
      <c r="D200" s="3">
        <v>132.51346296184363</v>
      </c>
      <c r="E200" s="47">
        <v>582.2673732011541</v>
      </c>
      <c r="F200" s="48">
        <f t="shared" si="12"/>
        <v>714.78083616299773</v>
      </c>
      <c r="G200" s="49">
        <v>0</v>
      </c>
      <c r="H200" s="47">
        <f t="shared" si="13"/>
        <v>714.78083616299773</v>
      </c>
      <c r="I200" s="150">
        <v>146.36076927663942</v>
      </c>
      <c r="J200" s="151">
        <v>4.9388382165206268</v>
      </c>
      <c r="K200" s="150">
        <v>181.46879459449482</v>
      </c>
      <c r="L200" s="151">
        <v>0</v>
      </c>
      <c r="M200" s="49">
        <v>80.50615614737589</v>
      </c>
      <c r="N200" s="51">
        <v>0.6351</v>
      </c>
      <c r="O200" s="52">
        <v>1624.4550334296969</v>
      </c>
      <c r="P200" s="52">
        <v>405.46933792207437</v>
      </c>
      <c r="Q200" s="52">
        <v>12956.83069113907</v>
      </c>
      <c r="R200" s="49">
        <v>656.1</v>
      </c>
      <c r="S200" s="52">
        <v>13210.031213233216</v>
      </c>
      <c r="T200" s="52">
        <v>206.47230748606586</v>
      </c>
      <c r="U200" s="52">
        <v>229.41367498451763</v>
      </c>
      <c r="V200" s="52">
        <v>1868.819262514329</v>
      </c>
      <c r="W200" s="53">
        <v>0.14146970831092584</v>
      </c>
      <c r="X200" s="53">
        <v>0.13500000000000001</v>
      </c>
      <c r="Y200" s="61">
        <f t="shared" si="14"/>
        <v>2219.2401962570675</v>
      </c>
      <c r="Z200" s="61">
        <f t="shared" si="15"/>
        <v>2029.9243713517712</v>
      </c>
      <c r="AA200" s="52">
        <f t="shared" si="16"/>
        <v>8228.8831719424234</v>
      </c>
      <c r="AB200" s="52">
        <v>4982.1948234109586</v>
      </c>
    </row>
    <row r="201" spans="1:28">
      <c r="A201" s="46" t="s">
        <v>381</v>
      </c>
      <c r="B201" s="46" t="s">
        <v>382</v>
      </c>
      <c r="C201" s="49">
        <v>9560.4462964907507</v>
      </c>
      <c r="D201" s="3">
        <v>102.1896149560249</v>
      </c>
      <c r="E201" s="47">
        <v>448.19699046750543</v>
      </c>
      <c r="F201" s="48">
        <f t="shared" si="12"/>
        <v>550.38660542353034</v>
      </c>
      <c r="G201" s="49">
        <v>0</v>
      </c>
      <c r="H201" s="47">
        <f t="shared" si="13"/>
        <v>550.38660542353034</v>
      </c>
      <c r="I201" s="150">
        <v>365.02035603604008</v>
      </c>
      <c r="J201" s="151">
        <v>11.55832492843345</v>
      </c>
      <c r="K201" s="150">
        <v>0</v>
      </c>
      <c r="L201" s="151">
        <v>0</v>
      </c>
      <c r="M201" s="49">
        <v>47.284993864224617</v>
      </c>
      <c r="N201" s="51">
        <v>0.2082</v>
      </c>
      <c r="O201" s="52">
        <v>197.19265321702918</v>
      </c>
      <c r="P201" s="52">
        <v>48.975953086582415</v>
      </c>
      <c r="Q201" s="52">
        <v>9348.7361397061632</v>
      </c>
      <c r="R201" s="49">
        <v>478.02</v>
      </c>
      <c r="S201" s="52">
        <v>9625.9915878110478</v>
      </c>
      <c r="T201" s="52">
        <v>55.420157440080096</v>
      </c>
      <c r="U201" s="52">
        <v>123.47095541301566</v>
      </c>
      <c r="V201" s="52">
        <v>1231.8741042146175</v>
      </c>
      <c r="W201" s="53">
        <v>0.12797373579408519</v>
      </c>
      <c r="X201" s="53">
        <v>0.12797373579408519</v>
      </c>
      <c r="Y201" s="61">
        <f t="shared" si="14"/>
        <v>1410.7652170677134</v>
      </c>
      <c r="Z201" s="61">
        <f t="shared" si="15"/>
        <v>246.1686063036116</v>
      </c>
      <c r="AA201" s="52">
        <f t="shared" si="16"/>
        <v>1946.4068642868231</v>
      </c>
      <c r="AB201" s="52">
        <v>2767.7496822828766</v>
      </c>
    </row>
    <row r="202" spans="1:28">
      <c r="A202" s="46" t="s">
        <v>383</v>
      </c>
      <c r="B202" s="46" t="s">
        <v>384</v>
      </c>
      <c r="C202" s="49">
        <v>8005.2587268159314</v>
      </c>
      <c r="D202" s="3">
        <v>87.249371582875867</v>
      </c>
      <c r="E202" s="47">
        <v>435.45293193802843</v>
      </c>
      <c r="F202" s="48">
        <f t="shared" ref="F202:F265" si="17">D202+E202</f>
        <v>522.70230352090425</v>
      </c>
      <c r="G202" s="49">
        <v>0</v>
      </c>
      <c r="H202" s="47">
        <f t="shared" ref="H202:H265" si="18">G202+F202</f>
        <v>522.70230352090425</v>
      </c>
      <c r="I202" s="150">
        <v>135.36953433131379</v>
      </c>
      <c r="J202" s="151">
        <v>11.764539467745376</v>
      </c>
      <c r="K202" s="150">
        <v>0</v>
      </c>
      <c r="L202" s="151">
        <v>0</v>
      </c>
      <c r="M202" s="49">
        <v>0</v>
      </c>
      <c r="N202" s="51">
        <v>0.7823</v>
      </c>
      <c r="O202" s="52">
        <v>871.51419676702699</v>
      </c>
      <c r="P202" s="52">
        <v>332.52094464048059</v>
      </c>
      <c r="Q202" s="52">
        <v>8057.5238018045384</v>
      </c>
      <c r="R202" s="49">
        <v>400.26</v>
      </c>
      <c r="S202" s="52">
        <v>8068.6387654734508</v>
      </c>
      <c r="T202" s="52">
        <v>57.224534659059451</v>
      </c>
      <c r="U202" s="52">
        <v>148.47446830458668</v>
      </c>
      <c r="V202" s="52">
        <v>1045.5077143114645</v>
      </c>
      <c r="W202" s="53">
        <v>0.12957671606086782</v>
      </c>
      <c r="X202" s="53">
        <v>0.12957671606086782</v>
      </c>
      <c r="Y202" s="61">
        <f t="shared" ref="Y202:Y265" si="19">(T202+U202)+(S202*X202)</f>
        <v>1251.2067172751106</v>
      </c>
      <c r="Z202" s="61">
        <f t="shared" ref="Z202:Z265" si="20">O202+P202</f>
        <v>1204.0351414075076</v>
      </c>
      <c r="AA202" s="52">
        <f t="shared" ref="AA202:AA265" si="21">Q202*N202</f>
        <v>6303.4008701516905</v>
      </c>
      <c r="AB202" s="52">
        <v>2459.6239176429967</v>
      </c>
    </row>
    <row r="203" spans="1:28">
      <c r="A203" s="46" t="s">
        <v>385</v>
      </c>
      <c r="B203" s="46" t="s">
        <v>386</v>
      </c>
      <c r="C203" s="49">
        <v>20849.455036582829</v>
      </c>
      <c r="D203" s="3">
        <v>259.34571536564368</v>
      </c>
      <c r="E203" s="47">
        <v>1080.028028192281</v>
      </c>
      <c r="F203" s="48">
        <f t="shared" si="17"/>
        <v>1339.3737435579246</v>
      </c>
      <c r="G203" s="49">
        <v>323.6640301770334</v>
      </c>
      <c r="H203" s="47">
        <f t="shared" si="18"/>
        <v>1663.0377737349581</v>
      </c>
      <c r="I203" s="150">
        <v>348.40977489446453</v>
      </c>
      <c r="J203" s="151">
        <v>24.776676898327903</v>
      </c>
      <c r="K203" s="150">
        <v>222.91791699619193</v>
      </c>
      <c r="L203" s="151">
        <v>0</v>
      </c>
      <c r="M203" s="49">
        <v>295.96941754744171</v>
      </c>
      <c r="N203" s="51">
        <v>0.49569999999999997</v>
      </c>
      <c r="O203" s="52">
        <v>1090.1016084376686</v>
      </c>
      <c r="P203" s="52">
        <v>286.38044146943719</v>
      </c>
      <c r="Q203" s="52">
        <v>20476.144856066447</v>
      </c>
      <c r="R203" s="49">
        <v>1042.47</v>
      </c>
      <c r="S203" s="52">
        <v>20769.155094974762</v>
      </c>
      <c r="T203" s="52">
        <v>146.67009108560734</v>
      </c>
      <c r="U203" s="52">
        <v>232.50689307419651</v>
      </c>
      <c r="V203" s="52">
        <v>2689.0375926275142</v>
      </c>
      <c r="W203" s="53">
        <v>0.12947265212912512</v>
      </c>
      <c r="X203" s="53">
        <v>0.12947265212912512</v>
      </c>
      <c r="Y203" s="61">
        <f t="shared" si="19"/>
        <v>3068.2145767873176</v>
      </c>
      <c r="Z203" s="61">
        <f t="shared" si="20"/>
        <v>1376.4820499071056</v>
      </c>
      <c r="AA203" s="52">
        <f t="shared" si="21"/>
        <v>10150.025005152138</v>
      </c>
      <c r="AB203" s="52">
        <v>6399.6001486445157</v>
      </c>
    </row>
    <row r="204" spans="1:28">
      <c r="A204" s="46" t="s">
        <v>387</v>
      </c>
      <c r="B204" s="46" t="s">
        <v>388</v>
      </c>
      <c r="C204" s="49">
        <v>2006.683992771317</v>
      </c>
      <c r="D204" s="3">
        <v>23.78684710963066</v>
      </c>
      <c r="E204" s="47">
        <v>121.99652145693538</v>
      </c>
      <c r="F204" s="48">
        <f t="shared" si="17"/>
        <v>145.78336856656605</v>
      </c>
      <c r="G204" s="49">
        <v>0</v>
      </c>
      <c r="H204" s="47">
        <f t="shared" si="18"/>
        <v>145.78336856656605</v>
      </c>
      <c r="I204" s="150">
        <v>42.387398555566378</v>
      </c>
      <c r="J204" s="151">
        <v>3.1138395436100819</v>
      </c>
      <c r="K204" s="150">
        <v>27.426533728486152</v>
      </c>
      <c r="L204" s="151">
        <v>0</v>
      </c>
      <c r="M204" s="49">
        <v>71.896699131102977</v>
      </c>
      <c r="N204" s="51">
        <v>0.41880000000000001</v>
      </c>
      <c r="O204" s="52">
        <v>14.950554100114632</v>
      </c>
      <c r="P204" s="52">
        <v>2.0621453931192595</v>
      </c>
      <c r="Q204" s="52">
        <v>1971.9162214433263</v>
      </c>
      <c r="R204" s="49">
        <v>100.33</v>
      </c>
      <c r="S204" s="52">
        <v>2040.503177218473</v>
      </c>
      <c r="T204" s="52">
        <v>13.403945055275187</v>
      </c>
      <c r="U204" s="52">
        <v>24.487976543291207</v>
      </c>
      <c r="V204" s="52">
        <v>224.00054332757955</v>
      </c>
      <c r="W204" s="53">
        <v>0.10977711077761101</v>
      </c>
      <c r="X204" s="53">
        <v>0.10977711077761101</v>
      </c>
      <c r="Y204" s="61">
        <f t="shared" si="19"/>
        <v>261.89246492614598</v>
      </c>
      <c r="Z204" s="61">
        <f t="shared" si="20"/>
        <v>17.012699493233892</v>
      </c>
      <c r="AA204" s="52">
        <f t="shared" si="21"/>
        <v>825.8385135404651</v>
      </c>
      <c r="AB204" s="52">
        <v>558.01654337807167</v>
      </c>
    </row>
    <row r="205" spans="1:28">
      <c r="A205" s="46" t="s">
        <v>389</v>
      </c>
      <c r="B205" s="46" t="s">
        <v>390</v>
      </c>
      <c r="C205" s="49">
        <v>4061.4675268371407</v>
      </c>
      <c r="D205" s="3">
        <v>30.61254836085541</v>
      </c>
      <c r="E205" s="47">
        <v>270.67720430083398</v>
      </c>
      <c r="F205" s="48">
        <f t="shared" si="17"/>
        <v>301.28975266168936</v>
      </c>
      <c r="G205" s="49">
        <v>0</v>
      </c>
      <c r="H205" s="47">
        <f t="shared" si="18"/>
        <v>301.28975266168936</v>
      </c>
      <c r="I205" s="150">
        <v>97.94159544619923</v>
      </c>
      <c r="J205" s="151">
        <v>4.6501378614839295</v>
      </c>
      <c r="K205" s="150">
        <v>31.963253593348522</v>
      </c>
      <c r="L205" s="151">
        <v>0</v>
      </c>
      <c r="M205" s="49">
        <v>0</v>
      </c>
      <c r="N205" s="51">
        <v>0.29680000000000001</v>
      </c>
      <c r="O205" s="52">
        <v>147.18562743388713</v>
      </c>
      <c r="P205" s="52">
        <v>29.901108200229263</v>
      </c>
      <c r="Q205" s="52">
        <v>4016.4921358132096</v>
      </c>
      <c r="R205" s="49">
        <v>203.07</v>
      </c>
      <c r="S205" s="52">
        <v>4083.8933579873133</v>
      </c>
      <c r="T205" s="52">
        <v>11.857336010435741</v>
      </c>
      <c r="U205" s="52">
        <v>55.677925614220008</v>
      </c>
      <c r="V205" s="52">
        <v>537.44664308170695</v>
      </c>
      <c r="W205" s="53">
        <v>0.13160153705545818</v>
      </c>
      <c r="X205" s="53">
        <v>0.13160153705545818</v>
      </c>
      <c r="Y205" s="61">
        <f t="shared" si="19"/>
        <v>604.98190470636268</v>
      </c>
      <c r="Z205" s="61">
        <f t="shared" si="20"/>
        <v>177.08673563411639</v>
      </c>
      <c r="AA205" s="52">
        <f t="shared" si="21"/>
        <v>1192.0948659093606</v>
      </c>
      <c r="AB205" s="52">
        <v>1257.0838316455006</v>
      </c>
    </row>
    <row r="206" spans="1:28">
      <c r="A206" s="46" t="s">
        <v>391</v>
      </c>
      <c r="B206" s="46" t="s">
        <v>392</v>
      </c>
      <c r="C206" s="49">
        <v>3940.3474171722805</v>
      </c>
      <c r="D206" s="3">
        <v>49.584285977552597</v>
      </c>
      <c r="E206" s="47">
        <v>288.05077923786376</v>
      </c>
      <c r="F206" s="48">
        <f t="shared" si="17"/>
        <v>337.63506521541638</v>
      </c>
      <c r="G206" s="49">
        <v>0</v>
      </c>
      <c r="H206" s="47">
        <f t="shared" si="18"/>
        <v>337.63506521541638</v>
      </c>
      <c r="I206" s="150">
        <v>79.299801092401125</v>
      </c>
      <c r="J206" s="151">
        <v>6.2792327220481452</v>
      </c>
      <c r="K206" s="150">
        <v>15.25987590908252</v>
      </c>
      <c r="L206" s="151">
        <v>0</v>
      </c>
      <c r="M206" s="49">
        <v>2.6807890110550376</v>
      </c>
      <c r="N206" s="51">
        <v>0.45729999999999998</v>
      </c>
      <c r="O206" s="52">
        <v>537.70441125584694</v>
      </c>
      <c r="P206" s="52">
        <v>115.48014201467853</v>
      </c>
      <c r="Q206" s="52">
        <v>3877.3385646855218</v>
      </c>
      <c r="R206" s="49">
        <v>197.02</v>
      </c>
      <c r="S206" s="52">
        <v>3959.1851153384259</v>
      </c>
      <c r="T206" s="52">
        <v>18.817076712213243</v>
      </c>
      <c r="U206" s="52">
        <v>49.749257609002136</v>
      </c>
      <c r="V206" s="52">
        <v>426.60632820154683</v>
      </c>
      <c r="W206" s="53">
        <v>0.10775104365512374</v>
      </c>
      <c r="X206" s="53">
        <v>0.10775104365512374</v>
      </c>
      <c r="Y206" s="61">
        <f t="shared" si="19"/>
        <v>495.17266252276221</v>
      </c>
      <c r="Z206" s="61">
        <f t="shared" si="20"/>
        <v>653.1845532705255</v>
      </c>
      <c r="AA206" s="52">
        <f t="shared" si="21"/>
        <v>1773.1069256306891</v>
      </c>
      <c r="AB206" s="52">
        <v>1205.3342930051729</v>
      </c>
    </row>
    <row r="207" spans="1:28">
      <c r="A207" s="46" t="s">
        <v>1144</v>
      </c>
      <c r="B207" s="46" t="s">
        <v>1149</v>
      </c>
      <c r="C207" s="49">
        <v>563.29563558445693</v>
      </c>
      <c r="D207" s="3">
        <v>0</v>
      </c>
      <c r="E207" s="47">
        <v>20.961707921057272</v>
      </c>
      <c r="F207" s="48">
        <f t="shared" si="17"/>
        <v>20.961707921057272</v>
      </c>
      <c r="G207" s="49">
        <v>0</v>
      </c>
      <c r="H207" s="47">
        <f t="shared" si="18"/>
        <v>20.961707921057272</v>
      </c>
      <c r="I207" s="150">
        <v>0.96920833476605195</v>
      </c>
      <c r="J207" s="151">
        <v>0</v>
      </c>
      <c r="K207" s="150">
        <v>0</v>
      </c>
      <c r="L207" s="151">
        <v>0</v>
      </c>
      <c r="M207" s="49">
        <v>0</v>
      </c>
      <c r="N207" s="51">
        <v>0</v>
      </c>
      <c r="O207" s="52">
        <v>0</v>
      </c>
      <c r="P207" s="52">
        <v>0</v>
      </c>
      <c r="Q207" s="52">
        <v>618.561132120053</v>
      </c>
      <c r="R207" s="49">
        <v>0</v>
      </c>
      <c r="S207" s="52">
        <v>563.29563558445693</v>
      </c>
      <c r="T207" s="52">
        <v>0</v>
      </c>
      <c r="U207" s="52">
        <v>0</v>
      </c>
      <c r="V207" s="52">
        <v>0</v>
      </c>
      <c r="W207" s="53">
        <v>0</v>
      </c>
      <c r="X207" s="53">
        <v>0</v>
      </c>
      <c r="Y207" s="61">
        <f t="shared" si="19"/>
        <v>0</v>
      </c>
      <c r="Z207" s="61">
        <f t="shared" si="20"/>
        <v>0</v>
      </c>
      <c r="AA207" s="52">
        <f t="shared" si="21"/>
        <v>0</v>
      </c>
      <c r="AB207" s="52">
        <v>176.5196456510086</v>
      </c>
    </row>
    <row r="208" spans="1:28">
      <c r="A208" s="46" t="s">
        <v>393</v>
      </c>
      <c r="B208" s="46" t="s">
        <v>394</v>
      </c>
      <c r="C208" s="49">
        <v>563.29563558445693</v>
      </c>
      <c r="D208" s="3">
        <v>0</v>
      </c>
      <c r="E208" s="47">
        <v>20.961707921057272</v>
      </c>
      <c r="F208" s="48">
        <f t="shared" si="17"/>
        <v>20.961707921057272</v>
      </c>
      <c r="G208" s="49">
        <v>0</v>
      </c>
      <c r="H208" s="47">
        <f t="shared" si="18"/>
        <v>20.961707921057272</v>
      </c>
      <c r="I208" s="150">
        <v>0.96920833476605195</v>
      </c>
      <c r="J208" s="151">
        <v>0</v>
      </c>
      <c r="K208" s="150">
        <v>0</v>
      </c>
      <c r="L208" s="151">
        <v>0</v>
      </c>
      <c r="M208" s="49">
        <v>0</v>
      </c>
      <c r="N208" s="51">
        <v>0</v>
      </c>
      <c r="O208" s="52">
        <v>0</v>
      </c>
      <c r="P208" s="52">
        <v>0</v>
      </c>
      <c r="Q208" s="52">
        <v>618.561132120053</v>
      </c>
      <c r="R208" s="49">
        <v>0</v>
      </c>
      <c r="S208" s="52">
        <v>0</v>
      </c>
      <c r="T208" s="52">
        <v>0</v>
      </c>
      <c r="U208" s="52">
        <v>0</v>
      </c>
      <c r="V208" s="52">
        <v>0</v>
      </c>
      <c r="W208" s="53">
        <v>0</v>
      </c>
      <c r="X208" s="53">
        <v>0</v>
      </c>
      <c r="Y208" s="61">
        <f t="shared" si="19"/>
        <v>0</v>
      </c>
      <c r="Z208" s="61">
        <f t="shared" si="20"/>
        <v>0</v>
      </c>
      <c r="AA208" s="52">
        <f t="shared" si="21"/>
        <v>0</v>
      </c>
      <c r="AB208" s="52">
        <v>176.5196456510086</v>
      </c>
    </row>
    <row r="209" spans="1:28">
      <c r="A209" s="46" t="s">
        <v>395</v>
      </c>
      <c r="B209" s="46" t="s">
        <v>396</v>
      </c>
      <c r="C209" s="49">
        <v>188.97500382544894</v>
      </c>
      <c r="D209" s="3">
        <v>0</v>
      </c>
      <c r="E209" s="47">
        <v>0</v>
      </c>
      <c r="F209" s="48">
        <f t="shared" si="17"/>
        <v>0</v>
      </c>
      <c r="G209" s="49">
        <v>0</v>
      </c>
      <c r="H209" s="47">
        <f t="shared" si="18"/>
        <v>0</v>
      </c>
      <c r="I209" s="150">
        <v>1.5156768639426557</v>
      </c>
      <c r="J209" s="151">
        <v>0</v>
      </c>
      <c r="K209" s="150">
        <v>0</v>
      </c>
      <c r="L209" s="151">
        <v>0</v>
      </c>
      <c r="M209" s="49">
        <v>0</v>
      </c>
      <c r="N209" s="51">
        <v>0.66490000000000005</v>
      </c>
      <c r="O209" s="52">
        <v>12.11510418457565</v>
      </c>
      <c r="P209" s="52">
        <v>0.77330452241972236</v>
      </c>
      <c r="Q209" s="52">
        <v>193.71793822962323</v>
      </c>
      <c r="R209" s="49">
        <v>9.4499999999999993</v>
      </c>
      <c r="S209" s="52">
        <v>188.97500382544894</v>
      </c>
      <c r="T209" s="52">
        <v>0</v>
      </c>
      <c r="U209" s="52">
        <v>0</v>
      </c>
      <c r="V209" s="52">
        <v>42.273980558944821</v>
      </c>
      <c r="W209" s="53">
        <v>0.22370144041903101</v>
      </c>
      <c r="X209" s="53">
        <v>0.13500000000000001</v>
      </c>
      <c r="Y209" s="61">
        <f t="shared" si="19"/>
        <v>25.511625516435608</v>
      </c>
      <c r="Z209" s="61">
        <f t="shared" si="20"/>
        <v>12.888408706995373</v>
      </c>
      <c r="AA209" s="52">
        <f t="shared" si="21"/>
        <v>128.8030571288765</v>
      </c>
      <c r="AB209" s="52">
        <v>0</v>
      </c>
    </row>
    <row r="210" spans="1:28">
      <c r="A210" s="46" t="s">
        <v>397</v>
      </c>
      <c r="B210" s="46" t="s">
        <v>398</v>
      </c>
      <c r="C210" s="49">
        <v>188.97500382544894</v>
      </c>
      <c r="D210" s="3">
        <v>0</v>
      </c>
      <c r="E210" s="47">
        <v>0</v>
      </c>
      <c r="F210" s="48">
        <f t="shared" si="17"/>
        <v>0</v>
      </c>
      <c r="G210" s="49">
        <v>0</v>
      </c>
      <c r="H210" s="47">
        <f t="shared" si="18"/>
        <v>0</v>
      </c>
      <c r="I210" s="150">
        <v>1.5156768639426557</v>
      </c>
      <c r="J210" s="151">
        <v>0</v>
      </c>
      <c r="K210" s="150">
        <v>0</v>
      </c>
      <c r="L210" s="151">
        <v>0</v>
      </c>
      <c r="M210" s="49">
        <v>0</v>
      </c>
      <c r="N210" s="51">
        <v>0.66490000000000005</v>
      </c>
      <c r="O210" s="52">
        <v>12.11510418457565</v>
      </c>
      <c r="P210" s="52">
        <v>0.77330452241972236</v>
      </c>
      <c r="Q210" s="52">
        <v>193.71793822962323</v>
      </c>
      <c r="R210" s="49">
        <v>9.4499999999999993</v>
      </c>
      <c r="S210" s="52">
        <v>0</v>
      </c>
      <c r="T210" s="52">
        <v>0</v>
      </c>
      <c r="U210" s="52">
        <v>0</v>
      </c>
      <c r="V210" s="52">
        <v>0</v>
      </c>
      <c r="W210" s="53">
        <v>0</v>
      </c>
      <c r="X210" s="53">
        <v>0</v>
      </c>
      <c r="Y210" s="61">
        <f t="shared" si="19"/>
        <v>0</v>
      </c>
      <c r="Z210" s="61">
        <f t="shared" si="20"/>
        <v>12.888408706995373</v>
      </c>
      <c r="AA210" s="52">
        <f t="shared" si="21"/>
        <v>128.8030571288765</v>
      </c>
      <c r="AB210" s="52">
        <v>0</v>
      </c>
    </row>
    <row r="211" spans="1:28">
      <c r="A211" s="46" t="s">
        <v>399</v>
      </c>
      <c r="B211" s="46" t="s">
        <v>400</v>
      </c>
      <c r="C211" s="49">
        <v>5</v>
      </c>
      <c r="D211" s="3">
        <v>0</v>
      </c>
      <c r="E211" s="47">
        <v>0</v>
      </c>
      <c r="F211" s="48">
        <f t="shared" si="17"/>
        <v>0</v>
      </c>
      <c r="G211" s="49">
        <v>0</v>
      </c>
      <c r="H211" s="47">
        <f t="shared" si="18"/>
        <v>0</v>
      </c>
      <c r="I211" s="150">
        <v>0</v>
      </c>
      <c r="J211" s="151">
        <v>0</v>
      </c>
      <c r="K211" s="150">
        <v>0</v>
      </c>
      <c r="L211" s="151">
        <v>0</v>
      </c>
      <c r="M211" s="49">
        <v>0</v>
      </c>
      <c r="N211" s="51">
        <v>0</v>
      </c>
      <c r="O211" s="52">
        <v>0</v>
      </c>
      <c r="P211" s="52">
        <v>0</v>
      </c>
      <c r="Q211" s="52">
        <v>8.3000000000000007</v>
      </c>
      <c r="R211" s="49">
        <v>0.25</v>
      </c>
      <c r="S211" s="52">
        <v>5</v>
      </c>
      <c r="T211" s="52">
        <v>0.5</v>
      </c>
      <c r="U211" s="52">
        <v>0</v>
      </c>
      <c r="V211" s="52">
        <v>0</v>
      </c>
      <c r="W211" s="53">
        <v>0</v>
      </c>
      <c r="X211" s="53">
        <v>0</v>
      </c>
      <c r="Y211" s="61">
        <f t="shared" si="19"/>
        <v>0.5</v>
      </c>
      <c r="Z211" s="61">
        <f t="shared" si="20"/>
        <v>0</v>
      </c>
      <c r="AA211" s="52">
        <f t="shared" si="21"/>
        <v>0</v>
      </c>
      <c r="AB211" s="52">
        <v>3</v>
      </c>
    </row>
    <row r="212" spans="1:28">
      <c r="A212" s="46" t="s">
        <v>401</v>
      </c>
      <c r="B212" s="46" t="s">
        <v>402</v>
      </c>
      <c r="C212" s="49">
        <v>821.89897860857764</v>
      </c>
      <c r="D212" s="3">
        <v>0</v>
      </c>
      <c r="E212" s="47">
        <v>6.2070576332889704</v>
      </c>
      <c r="F212" s="48">
        <f t="shared" si="17"/>
        <v>6.2070576332889704</v>
      </c>
      <c r="G212" s="49">
        <v>0</v>
      </c>
      <c r="H212" s="47">
        <f t="shared" si="18"/>
        <v>6.2070576332889704</v>
      </c>
      <c r="I212" s="150">
        <v>0.82485815724770384</v>
      </c>
      <c r="J212" s="151">
        <v>0</v>
      </c>
      <c r="K212" s="150">
        <v>0</v>
      </c>
      <c r="L212" s="151">
        <v>0</v>
      </c>
      <c r="M212" s="49">
        <v>378.82641944297353</v>
      </c>
      <c r="N212" s="51">
        <v>0.30020000000000002</v>
      </c>
      <c r="O212" s="52">
        <v>42.016212384804916</v>
      </c>
      <c r="P212" s="52">
        <v>9.2796542690366675</v>
      </c>
      <c r="Q212" s="52">
        <v>831.44671177871976</v>
      </c>
      <c r="R212" s="49">
        <v>41.09</v>
      </c>
      <c r="S212" s="52">
        <v>821.89897860857764</v>
      </c>
      <c r="T212" s="52">
        <v>2.8354499155389816</v>
      </c>
      <c r="U212" s="52">
        <v>6.7019725276375937</v>
      </c>
      <c r="V212" s="52">
        <v>85.063497466169451</v>
      </c>
      <c r="W212" s="53">
        <v>0.10349629295096158</v>
      </c>
      <c r="X212" s="53">
        <v>0.10349629295096158</v>
      </c>
      <c r="Y212" s="61">
        <f t="shared" si="19"/>
        <v>94.600919909346032</v>
      </c>
      <c r="Z212" s="61">
        <f t="shared" si="20"/>
        <v>51.295866653841586</v>
      </c>
      <c r="AA212" s="52">
        <f t="shared" si="21"/>
        <v>249.60030287597169</v>
      </c>
      <c r="AB212" s="52">
        <v>121.1407311187909</v>
      </c>
    </row>
    <row r="213" spans="1:28">
      <c r="A213" s="46" t="s">
        <v>403</v>
      </c>
      <c r="B213" s="46" t="s">
        <v>404</v>
      </c>
      <c r="C213" s="49">
        <v>248.71535586411389</v>
      </c>
      <c r="D213" s="3">
        <v>0.59802216400458519</v>
      </c>
      <c r="E213" s="47">
        <v>4.1449122401697114</v>
      </c>
      <c r="F213" s="48">
        <f t="shared" si="17"/>
        <v>4.7429344041742967</v>
      </c>
      <c r="G213" s="49">
        <v>0</v>
      </c>
      <c r="H213" s="47">
        <f t="shared" si="18"/>
        <v>4.7429344041742967</v>
      </c>
      <c r="I213" s="150">
        <v>0.59802216400458519</v>
      </c>
      <c r="J213" s="151">
        <v>0</v>
      </c>
      <c r="K213" s="150">
        <v>0</v>
      </c>
      <c r="L213" s="151">
        <v>0</v>
      </c>
      <c r="M213" s="49">
        <v>17.167360397717836</v>
      </c>
      <c r="N213" s="51">
        <v>0.40529999999999999</v>
      </c>
      <c r="O213" s="52">
        <v>26.292353762270558</v>
      </c>
      <c r="P213" s="52">
        <v>0.51553634827981487</v>
      </c>
      <c r="Q213" s="52">
        <v>235.6207326178066</v>
      </c>
      <c r="R213" s="49">
        <v>12.44</v>
      </c>
      <c r="S213" s="52">
        <v>248.71535586411389</v>
      </c>
      <c r="T213" s="52">
        <v>0.25776817413990744</v>
      </c>
      <c r="U213" s="52">
        <v>2.0621453931192595</v>
      </c>
      <c r="V213" s="52">
        <v>44.851662300343897</v>
      </c>
      <c r="W213" s="53">
        <v>0.18033330569604511</v>
      </c>
      <c r="X213" s="53">
        <v>0.13500000000000001</v>
      </c>
      <c r="Y213" s="61">
        <f t="shared" si="19"/>
        <v>35.896486608914543</v>
      </c>
      <c r="Z213" s="61">
        <f t="shared" si="20"/>
        <v>26.807890110550375</v>
      </c>
      <c r="AA213" s="52">
        <f t="shared" si="21"/>
        <v>95.497082929997006</v>
      </c>
      <c r="AB213" s="52">
        <v>72.989636189456192</v>
      </c>
    </row>
    <row r="214" spans="1:28">
      <c r="A214" s="46" t="s">
        <v>405</v>
      </c>
      <c r="B214" s="46" t="s">
        <v>406</v>
      </c>
      <c r="C214" s="49">
        <v>820.47609828732527</v>
      </c>
      <c r="D214" s="3">
        <v>0</v>
      </c>
      <c r="E214" s="47">
        <v>1.5569197718050409</v>
      </c>
      <c r="F214" s="48">
        <f t="shared" si="17"/>
        <v>1.5569197718050409</v>
      </c>
      <c r="G214" s="49">
        <v>0</v>
      </c>
      <c r="H214" s="47">
        <f t="shared" si="18"/>
        <v>1.5569197718050409</v>
      </c>
      <c r="I214" s="150">
        <v>15.641372806809583</v>
      </c>
      <c r="J214" s="151">
        <v>0.30932180896788891</v>
      </c>
      <c r="K214" s="150">
        <v>0</v>
      </c>
      <c r="L214" s="151">
        <v>0</v>
      </c>
      <c r="M214" s="49">
        <v>8.4032424769609815</v>
      </c>
      <c r="N214" s="51">
        <v>0.4</v>
      </c>
      <c r="O214" s="52">
        <v>50.007025783142041</v>
      </c>
      <c r="P214" s="52">
        <v>8.2485815724770379</v>
      </c>
      <c r="Q214" s="52">
        <v>791.33798388255025</v>
      </c>
      <c r="R214" s="49">
        <v>41.02</v>
      </c>
      <c r="S214" s="52">
        <v>820.46578756035979</v>
      </c>
      <c r="T214" s="52">
        <v>6.959740701777501</v>
      </c>
      <c r="U214" s="52">
        <v>8.5063497466169462</v>
      </c>
      <c r="V214" s="52">
        <v>129.14185524409362</v>
      </c>
      <c r="W214" s="53">
        <v>0.15740065850654736</v>
      </c>
      <c r="X214" s="53">
        <v>0.13500000000000001</v>
      </c>
      <c r="Y214" s="61">
        <f t="shared" si="19"/>
        <v>126.22897176904303</v>
      </c>
      <c r="Z214" s="61">
        <f t="shared" si="20"/>
        <v>58.255607355619077</v>
      </c>
      <c r="AA214" s="52">
        <f t="shared" si="21"/>
        <v>316.53519355302012</v>
      </c>
      <c r="AB214" s="52">
        <v>206.65790057144659</v>
      </c>
    </row>
    <row r="215" spans="1:28">
      <c r="A215" s="46" t="s">
        <v>407</v>
      </c>
      <c r="B215" s="46" t="s">
        <v>408</v>
      </c>
      <c r="C215" s="49">
        <v>523.86741566801675</v>
      </c>
      <c r="D215" s="3">
        <v>8.4444853848233663</v>
      </c>
      <c r="E215" s="47">
        <v>40.036552807410423</v>
      </c>
      <c r="F215" s="48">
        <f t="shared" si="17"/>
        <v>48.48103819223379</v>
      </c>
      <c r="G215" s="49">
        <v>0</v>
      </c>
      <c r="H215" s="47">
        <f t="shared" si="18"/>
        <v>48.48103819223379</v>
      </c>
      <c r="I215" s="150">
        <v>9.1456148184839154</v>
      </c>
      <c r="J215" s="151">
        <v>0.64957579883256678</v>
      </c>
      <c r="K215" s="150">
        <v>0</v>
      </c>
      <c r="L215" s="151">
        <v>0</v>
      </c>
      <c r="M215" s="49">
        <v>11.434596204846292</v>
      </c>
      <c r="N215" s="51">
        <v>0.60440000000000005</v>
      </c>
      <c r="O215" s="52">
        <v>0</v>
      </c>
      <c r="P215" s="52">
        <v>0.25776817413990744</v>
      </c>
      <c r="Q215" s="52">
        <v>516.21685625954422</v>
      </c>
      <c r="R215" s="49">
        <v>26.19</v>
      </c>
      <c r="S215" s="52">
        <v>526.56882613300286</v>
      </c>
      <c r="T215" s="52">
        <v>1.0310726965596297</v>
      </c>
      <c r="U215" s="52">
        <v>5.4131316569380559</v>
      </c>
      <c r="V215" s="52">
        <v>90.734397297247412</v>
      </c>
      <c r="W215" s="53">
        <v>0.17231251223810456</v>
      </c>
      <c r="X215" s="53">
        <v>0.13500000000000001</v>
      </c>
      <c r="Y215" s="61">
        <f t="shared" si="19"/>
        <v>77.530995881453066</v>
      </c>
      <c r="Z215" s="61">
        <f t="shared" si="20"/>
        <v>0.25776817413990744</v>
      </c>
      <c r="AA215" s="52">
        <f t="shared" si="21"/>
        <v>312.00146792326854</v>
      </c>
      <c r="AB215" s="52">
        <v>182.70608183036637</v>
      </c>
    </row>
    <row r="216" spans="1:28">
      <c r="A216" s="46" t="s">
        <v>409</v>
      </c>
      <c r="B216" s="46" t="s">
        <v>410</v>
      </c>
      <c r="C216" s="49">
        <v>3628.6747624562363</v>
      </c>
      <c r="D216" s="3">
        <v>62.936677397999802</v>
      </c>
      <c r="E216" s="47">
        <v>263.56280269457255</v>
      </c>
      <c r="F216" s="48">
        <f t="shared" si="17"/>
        <v>326.49948009257236</v>
      </c>
      <c r="G216" s="49">
        <v>0</v>
      </c>
      <c r="H216" s="47">
        <f t="shared" si="18"/>
        <v>326.49948009257236</v>
      </c>
      <c r="I216" s="150">
        <v>60.121848936392013</v>
      </c>
      <c r="J216" s="151">
        <v>4.5676520457591598</v>
      </c>
      <c r="K216" s="150">
        <v>12.795612164305005</v>
      </c>
      <c r="L216" s="151">
        <v>1.4331910482178853</v>
      </c>
      <c r="M216" s="49">
        <v>23.539389662456344</v>
      </c>
      <c r="N216" s="51">
        <v>0.52059999999999995</v>
      </c>
      <c r="O216" s="52">
        <v>756.03405475234854</v>
      </c>
      <c r="P216" s="52">
        <v>122.43988271645603</v>
      </c>
      <c r="Q216" s="52">
        <v>3550.3235482446698</v>
      </c>
      <c r="R216" s="49">
        <v>181.43</v>
      </c>
      <c r="S216" s="52">
        <v>3663.4631552381584</v>
      </c>
      <c r="T216" s="52">
        <v>11.341799662155926</v>
      </c>
      <c r="U216" s="52">
        <v>47.17157586760306</v>
      </c>
      <c r="V216" s="52">
        <v>498.26588061244109</v>
      </c>
      <c r="W216" s="53">
        <v>0.13600952418478718</v>
      </c>
      <c r="X216" s="53">
        <v>0.13500000000000001</v>
      </c>
      <c r="Y216" s="61">
        <f t="shared" si="19"/>
        <v>553.08090148691042</v>
      </c>
      <c r="Z216" s="61">
        <f t="shared" si="20"/>
        <v>878.47393746880459</v>
      </c>
      <c r="AA216" s="52">
        <f t="shared" si="21"/>
        <v>1848.298439216175</v>
      </c>
      <c r="AB216" s="52">
        <v>1059.0044559094301</v>
      </c>
    </row>
    <row r="217" spans="1:28">
      <c r="A217" s="46" t="s">
        <v>411</v>
      </c>
      <c r="B217" s="46" t="s">
        <v>412</v>
      </c>
      <c r="C217" s="49">
        <v>4605.2037133678605</v>
      </c>
      <c r="D217" s="3">
        <v>18.559308538073335</v>
      </c>
      <c r="E217" s="47">
        <v>277.05954429253808</v>
      </c>
      <c r="F217" s="48">
        <f t="shared" si="17"/>
        <v>295.61885283061139</v>
      </c>
      <c r="G217" s="49">
        <v>0</v>
      </c>
      <c r="H217" s="47">
        <f t="shared" si="18"/>
        <v>295.61885283061139</v>
      </c>
      <c r="I217" s="150">
        <v>62.720152131722273</v>
      </c>
      <c r="J217" s="151">
        <v>3.5675115300963189</v>
      </c>
      <c r="K217" s="150">
        <v>74.443448691605269</v>
      </c>
      <c r="L217" s="151">
        <v>0</v>
      </c>
      <c r="M217" s="49">
        <v>32.736558115768247</v>
      </c>
      <c r="N217" s="51">
        <v>0.50880000000000003</v>
      </c>
      <c r="O217" s="52">
        <v>359.84437109931082</v>
      </c>
      <c r="P217" s="52">
        <v>65.730884405676392</v>
      </c>
      <c r="Q217" s="52">
        <v>4629.8979044504649</v>
      </c>
      <c r="R217" s="49">
        <v>230.26</v>
      </c>
      <c r="S217" s="52">
        <v>4675.4713176384012</v>
      </c>
      <c r="T217" s="52">
        <v>42.789516907224638</v>
      </c>
      <c r="U217" s="52">
        <v>56.708998310779634</v>
      </c>
      <c r="V217" s="52">
        <v>775.62443598698144</v>
      </c>
      <c r="W217" s="53">
        <v>0.16589224557124485</v>
      </c>
      <c r="X217" s="53">
        <v>0.13500000000000001</v>
      </c>
      <c r="Y217" s="61">
        <f t="shared" si="19"/>
        <v>730.68714309918846</v>
      </c>
      <c r="Z217" s="61">
        <f t="shared" si="20"/>
        <v>425.57525550498724</v>
      </c>
      <c r="AA217" s="52">
        <f t="shared" si="21"/>
        <v>2355.6920537843966</v>
      </c>
      <c r="AB217" s="52">
        <v>1438.0474006186812</v>
      </c>
    </row>
    <row r="218" spans="1:28">
      <c r="A218" s="46" t="s">
        <v>413</v>
      </c>
      <c r="B218" s="46" t="s">
        <v>414</v>
      </c>
      <c r="C218" s="49">
        <v>2768.0177611839831</v>
      </c>
      <c r="D218" s="3">
        <v>5.1966063906605342</v>
      </c>
      <c r="E218" s="47">
        <v>102.78763712002949</v>
      </c>
      <c r="F218" s="48">
        <f t="shared" si="17"/>
        <v>107.98424351069002</v>
      </c>
      <c r="G218" s="49">
        <v>0</v>
      </c>
      <c r="H218" s="47">
        <f t="shared" si="18"/>
        <v>107.98424351069002</v>
      </c>
      <c r="I218" s="150">
        <v>40.737682241070971</v>
      </c>
      <c r="J218" s="151">
        <v>1.6187841335986188</v>
      </c>
      <c r="K218" s="150">
        <v>3.7118617076146672</v>
      </c>
      <c r="L218" s="151">
        <v>0</v>
      </c>
      <c r="M218" s="49">
        <v>62.87481303620622</v>
      </c>
      <c r="N218" s="51">
        <v>0.26500000000000001</v>
      </c>
      <c r="O218" s="52">
        <v>46.656039519323244</v>
      </c>
      <c r="P218" s="52">
        <v>23.714672020871483</v>
      </c>
      <c r="Q218" s="52">
        <v>2758.1710169318376</v>
      </c>
      <c r="R218" s="49">
        <v>138.4</v>
      </c>
      <c r="S218" s="52">
        <v>2787.340063517509</v>
      </c>
      <c r="T218" s="52">
        <v>26.807890110550375</v>
      </c>
      <c r="U218" s="52">
        <v>38.407457946846208</v>
      </c>
      <c r="V218" s="52">
        <v>289.73142773325594</v>
      </c>
      <c r="W218" s="53">
        <v>0.10394548965353971</v>
      </c>
      <c r="X218" s="53">
        <v>0.10394548965353971</v>
      </c>
      <c r="Y218" s="61">
        <f t="shared" si="19"/>
        <v>354.94677579065251</v>
      </c>
      <c r="Z218" s="61">
        <f t="shared" si="20"/>
        <v>70.370711540194719</v>
      </c>
      <c r="AA218" s="52">
        <f t="shared" si="21"/>
        <v>730.91531948693705</v>
      </c>
      <c r="AB218" s="52">
        <v>861.21378052839634</v>
      </c>
    </row>
    <row r="219" spans="1:28">
      <c r="A219" s="46" t="s">
        <v>415</v>
      </c>
      <c r="B219" s="46" t="s">
        <v>416</v>
      </c>
      <c r="C219" s="49">
        <v>627.99544729357365</v>
      </c>
      <c r="D219" s="3">
        <v>0</v>
      </c>
      <c r="E219" s="47">
        <v>13.115244700238492</v>
      </c>
      <c r="F219" s="48">
        <f t="shared" si="17"/>
        <v>13.115244700238492</v>
      </c>
      <c r="G219" s="49">
        <v>0</v>
      </c>
      <c r="H219" s="47">
        <f t="shared" si="18"/>
        <v>13.115244700238492</v>
      </c>
      <c r="I219" s="150">
        <v>10.186998242009143</v>
      </c>
      <c r="J219" s="151">
        <v>0.3711861707614667</v>
      </c>
      <c r="K219" s="150">
        <v>0.82485815724770384</v>
      </c>
      <c r="L219" s="151">
        <v>0</v>
      </c>
      <c r="M219" s="49">
        <v>0</v>
      </c>
      <c r="N219" s="51">
        <v>0.58089999999999997</v>
      </c>
      <c r="O219" s="52">
        <v>13.403945055275187</v>
      </c>
      <c r="P219" s="52">
        <v>0.25776817413990744</v>
      </c>
      <c r="Q219" s="52">
        <v>615.48853548430543</v>
      </c>
      <c r="R219" s="49">
        <v>31.4</v>
      </c>
      <c r="S219" s="52">
        <v>638.89388569620894</v>
      </c>
      <c r="T219" s="52">
        <v>2.0621453931192595</v>
      </c>
      <c r="U219" s="52">
        <v>4.6398271345183337</v>
      </c>
      <c r="V219" s="52">
        <v>107.4893286163414</v>
      </c>
      <c r="W219" s="53">
        <v>0.16824285068749598</v>
      </c>
      <c r="X219" s="53">
        <v>0.13500000000000001</v>
      </c>
      <c r="Y219" s="61">
        <f t="shared" si="19"/>
        <v>92.95264709662581</v>
      </c>
      <c r="Z219" s="61">
        <f t="shared" si="20"/>
        <v>13.661713229415096</v>
      </c>
      <c r="AA219" s="52">
        <f t="shared" si="21"/>
        <v>357.53729026283298</v>
      </c>
      <c r="AB219" s="52">
        <v>163.69310130580681</v>
      </c>
    </row>
    <row r="220" spans="1:28">
      <c r="A220" s="46" t="s">
        <v>417</v>
      </c>
      <c r="B220" s="46" t="s">
        <v>418</v>
      </c>
      <c r="C220" s="49">
        <v>472.92211373100531</v>
      </c>
      <c r="D220" s="3">
        <v>0</v>
      </c>
      <c r="E220" s="47">
        <v>0</v>
      </c>
      <c r="F220" s="48">
        <f t="shared" si="17"/>
        <v>0</v>
      </c>
      <c r="G220" s="49">
        <v>0</v>
      </c>
      <c r="H220" s="47">
        <f t="shared" si="18"/>
        <v>0</v>
      </c>
      <c r="I220" s="150">
        <v>0</v>
      </c>
      <c r="J220" s="151">
        <v>0</v>
      </c>
      <c r="K220" s="150">
        <v>0</v>
      </c>
      <c r="L220" s="151">
        <v>0</v>
      </c>
      <c r="M220" s="49">
        <v>0</v>
      </c>
      <c r="N220" s="51">
        <v>0.1893</v>
      </c>
      <c r="O220" s="52">
        <v>30.674412722648984</v>
      </c>
      <c r="P220" s="52">
        <v>4.124290786238519</v>
      </c>
      <c r="Q220" s="52">
        <v>454.83709863334946</v>
      </c>
      <c r="R220" s="49">
        <v>23.65</v>
      </c>
      <c r="S220" s="52">
        <v>472.92211373100537</v>
      </c>
      <c r="T220" s="52">
        <v>0.51553634827981487</v>
      </c>
      <c r="U220" s="52">
        <v>5.9286680052178706</v>
      </c>
      <c r="V220" s="52">
        <v>45.367198648623706</v>
      </c>
      <c r="W220" s="53">
        <v>9.5929535395818347E-2</v>
      </c>
      <c r="X220" s="53">
        <v>9.5929535395818347E-2</v>
      </c>
      <c r="Y220" s="61">
        <f t="shared" si="19"/>
        <v>51.811403002121395</v>
      </c>
      <c r="Z220" s="61">
        <f t="shared" si="20"/>
        <v>34.798703508887506</v>
      </c>
      <c r="AA220" s="52">
        <f t="shared" si="21"/>
        <v>86.100662771293045</v>
      </c>
      <c r="AB220" s="52">
        <v>189.01624673331131</v>
      </c>
    </row>
    <row r="221" spans="1:28">
      <c r="A221" s="46" t="s">
        <v>419</v>
      </c>
      <c r="B221" s="46" t="s">
        <v>420</v>
      </c>
      <c r="C221" s="49">
        <v>7074.8290361674854</v>
      </c>
      <c r="D221" s="3">
        <v>0</v>
      </c>
      <c r="E221" s="47">
        <v>362.50453865643459</v>
      </c>
      <c r="F221" s="48">
        <f t="shared" si="17"/>
        <v>362.50453865643459</v>
      </c>
      <c r="G221" s="49">
        <v>222.57766300632727</v>
      </c>
      <c r="H221" s="47">
        <f t="shared" si="18"/>
        <v>585.08220166276192</v>
      </c>
      <c r="I221" s="150">
        <v>137.96783752664405</v>
      </c>
      <c r="J221" s="151">
        <v>12.78530143733941</v>
      </c>
      <c r="K221" s="150">
        <v>39.613813001820979</v>
      </c>
      <c r="L221" s="151">
        <v>2.247738478499993</v>
      </c>
      <c r="M221" s="49">
        <v>316.98267910332697</v>
      </c>
      <c r="N221" s="51">
        <v>0.62180000000000002</v>
      </c>
      <c r="O221" s="52">
        <v>1665.4401731179421</v>
      </c>
      <c r="P221" s="52">
        <v>343.86274430263654</v>
      </c>
      <c r="Q221" s="52">
        <v>7037.9681872654801</v>
      </c>
      <c r="R221" s="49">
        <v>353.74</v>
      </c>
      <c r="S221" s="52">
        <v>6898.2062832468227</v>
      </c>
      <c r="T221" s="52">
        <v>34.28316716060769</v>
      </c>
      <c r="U221" s="52">
        <v>106.45825591978178</v>
      </c>
      <c r="V221" s="52">
        <v>913.27264097769205</v>
      </c>
      <c r="W221" s="53">
        <v>0.13239277045044182</v>
      </c>
      <c r="X221" s="53">
        <v>0.13239277045044182</v>
      </c>
      <c r="Y221" s="61">
        <f t="shared" si="19"/>
        <v>1054.0140640580814</v>
      </c>
      <c r="Z221" s="61">
        <f t="shared" si="20"/>
        <v>2009.3029174205785</v>
      </c>
      <c r="AA221" s="52">
        <f t="shared" si="21"/>
        <v>4376.2086188416761</v>
      </c>
      <c r="AB221" s="52">
        <v>1908.6496007824276</v>
      </c>
    </row>
    <row r="222" spans="1:28">
      <c r="A222" s="46" t="s">
        <v>421</v>
      </c>
      <c r="B222" s="46" t="s">
        <v>422</v>
      </c>
      <c r="C222" s="49">
        <v>69.2</v>
      </c>
      <c r="D222" s="3">
        <v>0</v>
      </c>
      <c r="E222" s="47">
        <v>0</v>
      </c>
      <c r="F222" s="48">
        <f t="shared" si="17"/>
        <v>0</v>
      </c>
      <c r="G222" s="49">
        <v>0</v>
      </c>
      <c r="H222" s="47">
        <f t="shared" si="18"/>
        <v>0</v>
      </c>
      <c r="I222" s="150">
        <v>0</v>
      </c>
      <c r="J222" s="151">
        <v>0</v>
      </c>
      <c r="K222" s="150">
        <v>0</v>
      </c>
      <c r="L222" s="151">
        <v>0</v>
      </c>
      <c r="M222" s="49">
        <v>0</v>
      </c>
      <c r="N222" s="51">
        <v>0.66269999999999996</v>
      </c>
      <c r="O222" s="52">
        <v>0</v>
      </c>
      <c r="P222" s="52">
        <v>0</v>
      </c>
      <c r="Q222" s="52">
        <v>82.72</v>
      </c>
      <c r="R222" s="49">
        <v>3.46</v>
      </c>
      <c r="S222" s="52">
        <v>69.2</v>
      </c>
      <c r="T222" s="52">
        <v>0</v>
      </c>
      <c r="U222" s="52">
        <v>0</v>
      </c>
      <c r="V222" s="52">
        <v>12.75</v>
      </c>
      <c r="W222" s="53">
        <v>0.18424855491329478</v>
      </c>
      <c r="X222" s="53">
        <v>0.13500000000000001</v>
      </c>
      <c r="Y222" s="61">
        <f t="shared" si="19"/>
        <v>9.3420000000000005</v>
      </c>
      <c r="Z222" s="61">
        <f t="shared" si="20"/>
        <v>0</v>
      </c>
      <c r="AA222" s="52">
        <f t="shared" si="21"/>
        <v>54.818543999999996</v>
      </c>
      <c r="AB222" s="52">
        <v>26.2</v>
      </c>
    </row>
    <row r="223" spans="1:28">
      <c r="A223" s="46" t="s">
        <v>423</v>
      </c>
      <c r="B223" s="46" t="s">
        <v>424</v>
      </c>
      <c r="C223" s="49">
        <v>65.599999999999994</v>
      </c>
      <c r="D223" s="3">
        <v>0</v>
      </c>
      <c r="E223" s="47">
        <v>0</v>
      </c>
      <c r="F223" s="48">
        <f t="shared" si="17"/>
        <v>0</v>
      </c>
      <c r="G223" s="49">
        <v>0</v>
      </c>
      <c r="H223" s="47">
        <f t="shared" si="18"/>
        <v>0</v>
      </c>
      <c r="I223" s="150">
        <v>0</v>
      </c>
      <c r="J223" s="151">
        <v>0</v>
      </c>
      <c r="K223" s="150">
        <v>0</v>
      </c>
      <c r="L223" s="151">
        <v>0</v>
      </c>
      <c r="M223" s="49">
        <v>0</v>
      </c>
      <c r="N223" s="51">
        <v>7.8100000000000003E-2</v>
      </c>
      <c r="O223" s="52">
        <v>0</v>
      </c>
      <c r="P223" s="52">
        <v>0</v>
      </c>
      <c r="Q223" s="52">
        <v>63.5</v>
      </c>
      <c r="R223" s="49">
        <v>3.28</v>
      </c>
      <c r="S223" s="52">
        <v>65.599999999999994</v>
      </c>
      <c r="T223" s="52">
        <v>0</v>
      </c>
      <c r="U223" s="52">
        <v>0</v>
      </c>
      <c r="V223" s="52">
        <v>8</v>
      </c>
      <c r="W223" s="53">
        <v>0.12195121951219513</v>
      </c>
      <c r="X223" s="53">
        <v>0.12195121951219513</v>
      </c>
      <c r="Y223" s="61">
        <f t="shared" si="19"/>
        <v>8</v>
      </c>
      <c r="Z223" s="61">
        <f t="shared" si="20"/>
        <v>0</v>
      </c>
      <c r="AA223" s="52">
        <f t="shared" si="21"/>
        <v>4.9593500000000006</v>
      </c>
      <c r="AB223" s="52">
        <v>30.8</v>
      </c>
    </row>
    <row r="224" spans="1:28">
      <c r="A224" s="46" t="s">
        <v>425</v>
      </c>
      <c r="B224" s="46" t="s">
        <v>426</v>
      </c>
      <c r="C224" s="49">
        <v>50.199999999999996</v>
      </c>
      <c r="D224" s="3">
        <v>0</v>
      </c>
      <c r="E224" s="47">
        <v>0</v>
      </c>
      <c r="F224" s="48">
        <f t="shared" si="17"/>
        <v>0</v>
      </c>
      <c r="G224" s="49">
        <v>0</v>
      </c>
      <c r="H224" s="47">
        <f t="shared" si="18"/>
        <v>0</v>
      </c>
      <c r="I224" s="150">
        <v>0</v>
      </c>
      <c r="J224" s="151">
        <v>0</v>
      </c>
      <c r="K224" s="150">
        <v>0</v>
      </c>
      <c r="L224" s="151">
        <v>0</v>
      </c>
      <c r="M224" s="49">
        <v>0</v>
      </c>
      <c r="N224" s="51">
        <v>0.51160000000000005</v>
      </c>
      <c r="O224" s="52">
        <v>0</v>
      </c>
      <c r="P224" s="52">
        <v>0</v>
      </c>
      <c r="Q224" s="52">
        <v>43.22</v>
      </c>
      <c r="R224" s="49">
        <v>2.5099999999999998</v>
      </c>
      <c r="S224" s="52">
        <v>50.2</v>
      </c>
      <c r="T224" s="52">
        <v>0</v>
      </c>
      <c r="U224" s="52">
        <v>0</v>
      </c>
      <c r="V224" s="52">
        <v>6.75</v>
      </c>
      <c r="W224" s="53">
        <v>0.1344621513944223</v>
      </c>
      <c r="X224" s="53">
        <v>0.1344621513944223</v>
      </c>
      <c r="Y224" s="61">
        <f t="shared" si="19"/>
        <v>6.75</v>
      </c>
      <c r="Z224" s="61">
        <f t="shared" si="20"/>
        <v>0</v>
      </c>
      <c r="AA224" s="52">
        <f t="shared" si="21"/>
        <v>22.111352</v>
      </c>
      <c r="AB224" s="52">
        <v>14.4</v>
      </c>
    </row>
    <row r="225" spans="1:28">
      <c r="A225" s="46" t="s">
        <v>427</v>
      </c>
      <c r="B225" s="46" t="s">
        <v>428</v>
      </c>
      <c r="C225" s="49">
        <v>935.05920705599692</v>
      </c>
      <c r="D225" s="3">
        <v>10.919059856566479</v>
      </c>
      <c r="E225" s="47">
        <v>31.674553238311823</v>
      </c>
      <c r="F225" s="48">
        <f t="shared" si="17"/>
        <v>42.5936130948783</v>
      </c>
      <c r="G225" s="49">
        <v>0</v>
      </c>
      <c r="H225" s="47">
        <f t="shared" si="18"/>
        <v>42.5936130948783</v>
      </c>
      <c r="I225" s="150">
        <v>3.6912402536834747</v>
      </c>
      <c r="J225" s="151">
        <v>0</v>
      </c>
      <c r="K225" s="150">
        <v>4.5367198648623717</v>
      </c>
      <c r="L225" s="151">
        <v>0</v>
      </c>
      <c r="M225" s="49">
        <v>0</v>
      </c>
      <c r="N225" s="51">
        <v>0.51359999999999995</v>
      </c>
      <c r="O225" s="52">
        <v>27.838962807110001</v>
      </c>
      <c r="P225" s="52">
        <v>5.1553634827981485</v>
      </c>
      <c r="Q225" s="52">
        <v>934.60553506951089</v>
      </c>
      <c r="R225" s="49">
        <v>46.75</v>
      </c>
      <c r="S225" s="52">
        <v>935.05920705599704</v>
      </c>
      <c r="T225" s="52">
        <v>4.124290786238519</v>
      </c>
      <c r="U225" s="52">
        <v>19.332613060493056</v>
      </c>
      <c r="V225" s="52">
        <v>140.22588673210964</v>
      </c>
      <c r="W225" s="53">
        <v>0.14996471418489768</v>
      </c>
      <c r="X225" s="53">
        <v>0.13500000000000001</v>
      </c>
      <c r="Y225" s="61">
        <f t="shared" si="19"/>
        <v>149.68989679929118</v>
      </c>
      <c r="Z225" s="61">
        <f t="shared" si="20"/>
        <v>32.994326289908152</v>
      </c>
      <c r="AA225" s="52">
        <f t="shared" si="21"/>
        <v>480.01340281170076</v>
      </c>
      <c r="AB225" s="52">
        <v>296.12407845192564</v>
      </c>
    </row>
    <row r="226" spans="1:28">
      <c r="A226" s="46" t="s">
        <v>429</v>
      </c>
      <c r="B226" s="46" t="s">
        <v>430</v>
      </c>
      <c r="C226" s="49">
        <v>20940.261608968834</v>
      </c>
      <c r="D226" s="3">
        <v>516.88705351230794</v>
      </c>
      <c r="E226" s="47">
        <v>1346.3953486214957</v>
      </c>
      <c r="F226" s="48">
        <f t="shared" si="17"/>
        <v>1863.2824021338038</v>
      </c>
      <c r="G226" s="49">
        <v>0</v>
      </c>
      <c r="H226" s="47">
        <f t="shared" si="18"/>
        <v>1863.2824021338038</v>
      </c>
      <c r="I226" s="150">
        <v>320.62236572218245</v>
      </c>
      <c r="J226" s="151">
        <v>21.405069180577915</v>
      </c>
      <c r="K226" s="150">
        <v>86.816321050320823</v>
      </c>
      <c r="L226" s="151">
        <v>0</v>
      </c>
      <c r="M226" s="49">
        <v>335.04707274705169</v>
      </c>
      <c r="N226" s="51">
        <v>0.38140000000000002</v>
      </c>
      <c r="O226" s="52">
        <v>3022.0740736162743</v>
      </c>
      <c r="P226" s="52">
        <v>1040.8678871769462</v>
      </c>
      <c r="Q226" s="52">
        <v>20727.18012549782</v>
      </c>
      <c r="R226" s="49">
        <v>1047.01</v>
      </c>
      <c r="S226" s="52">
        <v>21028.067759807844</v>
      </c>
      <c r="T226" s="52">
        <v>218.07187532236168</v>
      </c>
      <c r="U226" s="52">
        <v>201.83248035154753</v>
      </c>
      <c r="V226" s="52">
        <v>2598.0454271561271</v>
      </c>
      <c r="W226" s="53">
        <v>0.12355131516752675</v>
      </c>
      <c r="X226" s="53">
        <v>0.12355131516752675</v>
      </c>
      <c r="Y226" s="61">
        <f t="shared" si="19"/>
        <v>3017.9497828300364</v>
      </c>
      <c r="Z226" s="61">
        <f t="shared" si="20"/>
        <v>4062.9419607932205</v>
      </c>
      <c r="AA226" s="52">
        <f t="shared" si="21"/>
        <v>7905.3464998648687</v>
      </c>
      <c r="AB226" s="52">
        <v>6761.702568949293</v>
      </c>
    </row>
    <row r="227" spans="1:28">
      <c r="A227" s="46" t="s">
        <v>431</v>
      </c>
      <c r="B227" s="46" t="s">
        <v>432</v>
      </c>
      <c r="C227" s="49">
        <v>9492.0758659818821</v>
      </c>
      <c r="D227" s="3">
        <v>108.33480822752028</v>
      </c>
      <c r="E227" s="47">
        <v>415.19235345063169</v>
      </c>
      <c r="F227" s="48">
        <f t="shared" si="17"/>
        <v>523.52716167815197</v>
      </c>
      <c r="G227" s="49">
        <v>0</v>
      </c>
      <c r="H227" s="47">
        <f t="shared" si="18"/>
        <v>523.52716167815197</v>
      </c>
      <c r="I227" s="150">
        <v>154.61966157608208</v>
      </c>
      <c r="J227" s="151">
        <v>7.774288132059608</v>
      </c>
      <c r="K227" s="150">
        <v>0</v>
      </c>
      <c r="L227" s="151">
        <v>0</v>
      </c>
      <c r="M227" s="49">
        <v>81.40318939338276</v>
      </c>
      <c r="N227" s="51">
        <v>0.25</v>
      </c>
      <c r="O227" s="52">
        <v>437.69035968956285</v>
      </c>
      <c r="P227" s="52">
        <v>163.42502240470131</v>
      </c>
      <c r="Q227" s="52">
        <v>9132.5201952376083</v>
      </c>
      <c r="R227" s="49">
        <v>474.6</v>
      </c>
      <c r="S227" s="52">
        <v>9549.2591577330786</v>
      </c>
      <c r="T227" s="52">
        <v>92.796542690366678</v>
      </c>
      <c r="U227" s="52">
        <v>145.38125021490779</v>
      </c>
      <c r="V227" s="52">
        <v>1392.46367670378</v>
      </c>
      <c r="W227" s="53">
        <v>0.1458190267646208</v>
      </c>
      <c r="X227" s="53">
        <v>0.13500000000000001</v>
      </c>
      <c r="Y227" s="61">
        <f t="shared" si="19"/>
        <v>1527.32777919924</v>
      </c>
      <c r="Z227" s="61">
        <f t="shared" si="20"/>
        <v>601.11538209426419</v>
      </c>
      <c r="AA227" s="52">
        <f t="shared" si="21"/>
        <v>2283.1300488094021</v>
      </c>
      <c r="AB227" s="52">
        <v>2955.1368341556235</v>
      </c>
    </row>
    <row r="228" spans="1:28">
      <c r="A228" s="46" t="s">
        <v>433</v>
      </c>
      <c r="B228" s="46" t="s">
        <v>434</v>
      </c>
      <c r="C228" s="49">
        <v>16289.546346774829</v>
      </c>
      <c r="D228" s="3">
        <v>153.57827815255683</v>
      </c>
      <c r="E228" s="47">
        <v>458.3530565286178</v>
      </c>
      <c r="F228" s="48">
        <f t="shared" si="17"/>
        <v>611.93133468117458</v>
      </c>
      <c r="G228" s="49">
        <v>449.30023825282427</v>
      </c>
      <c r="H228" s="47">
        <f t="shared" si="18"/>
        <v>1061.2315729339989</v>
      </c>
      <c r="I228" s="150">
        <v>376.1662518858497</v>
      </c>
      <c r="J228" s="151">
        <v>36.118476560483828</v>
      </c>
      <c r="K228" s="150">
        <v>42.48019509825675</v>
      </c>
      <c r="L228" s="151">
        <v>0</v>
      </c>
      <c r="M228" s="49">
        <v>0</v>
      </c>
      <c r="N228" s="51">
        <v>0.48809999999999998</v>
      </c>
      <c r="O228" s="52">
        <v>3318.7652420513082</v>
      </c>
      <c r="P228" s="52">
        <v>958.38207145217586</v>
      </c>
      <c r="Q228" s="52">
        <v>16203.369290796374</v>
      </c>
      <c r="R228" s="49">
        <v>814.48</v>
      </c>
      <c r="S228" s="52">
        <v>15930.485590924904</v>
      </c>
      <c r="T228" s="52">
        <v>148.47446830458668</v>
      </c>
      <c r="U228" s="52">
        <v>177.08673563411639</v>
      </c>
      <c r="V228" s="52">
        <v>2111.6368825541217</v>
      </c>
      <c r="W228" s="53">
        <v>0.13255320250608399</v>
      </c>
      <c r="X228" s="53">
        <v>0.13255320250608399</v>
      </c>
      <c r="Y228" s="61">
        <f t="shared" si="19"/>
        <v>2437.1980864928246</v>
      </c>
      <c r="Z228" s="61">
        <f t="shared" si="20"/>
        <v>4277.1473135034839</v>
      </c>
      <c r="AA228" s="52">
        <f t="shared" si="21"/>
        <v>7908.8645508377094</v>
      </c>
      <c r="AB228" s="52">
        <v>4845.5467589359114</v>
      </c>
    </row>
    <row r="229" spans="1:28">
      <c r="A229" s="46" t="s">
        <v>435</v>
      </c>
      <c r="B229" s="46" t="s">
        <v>436</v>
      </c>
      <c r="C229" s="49">
        <v>21520.477147503832</v>
      </c>
      <c r="D229" s="3">
        <v>110.79907197229781</v>
      </c>
      <c r="E229" s="47">
        <v>963.78489238214831</v>
      </c>
      <c r="F229" s="48">
        <f t="shared" si="17"/>
        <v>1074.5839643544462</v>
      </c>
      <c r="G229" s="49">
        <v>0</v>
      </c>
      <c r="H229" s="47">
        <f t="shared" si="18"/>
        <v>1074.5839643544462</v>
      </c>
      <c r="I229" s="150">
        <v>464.66322143156276</v>
      </c>
      <c r="J229" s="151">
        <v>55.079903450215426</v>
      </c>
      <c r="K229" s="150">
        <v>267.0375176819785</v>
      </c>
      <c r="L229" s="151">
        <v>0</v>
      </c>
      <c r="M229" s="49">
        <v>825.59021886226105</v>
      </c>
      <c r="N229" s="51">
        <v>0.36670000000000003</v>
      </c>
      <c r="O229" s="52">
        <v>3136.7809111085335</v>
      </c>
      <c r="P229" s="52">
        <v>778.71765407666032</v>
      </c>
      <c r="Q229" s="52">
        <v>21201.576673184903</v>
      </c>
      <c r="R229" s="49">
        <v>1076.02</v>
      </c>
      <c r="S229" s="52">
        <v>21526.601719321399</v>
      </c>
      <c r="T229" s="52">
        <v>266.5322920606643</v>
      </c>
      <c r="U229" s="52">
        <v>301.58876374369169</v>
      </c>
      <c r="V229" s="52">
        <v>2882.6214914065849</v>
      </c>
      <c r="W229" s="53">
        <v>0.13390973312890633</v>
      </c>
      <c r="X229" s="53">
        <v>0.13390973312890633</v>
      </c>
      <c r="Y229" s="61">
        <f t="shared" si="19"/>
        <v>3450.7425472109408</v>
      </c>
      <c r="Z229" s="61">
        <f t="shared" si="20"/>
        <v>3915.4985651851939</v>
      </c>
      <c r="AA229" s="52">
        <f t="shared" si="21"/>
        <v>7774.6181660569046</v>
      </c>
      <c r="AB229" s="52">
        <v>6342.1075350843512</v>
      </c>
    </row>
    <row r="230" spans="1:28">
      <c r="A230" s="46" t="s">
        <v>437</v>
      </c>
      <c r="B230" s="46" t="s">
        <v>438</v>
      </c>
      <c r="C230" s="49">
        <v>5857.895175326018</v>
      </c>
      <c r="D230" s="3">
        <v>36.634012908763644</v>
      </c>
      <c r="E230" s="47">
        <v>333.65512460669623</v>
      </c>
      <c r="F230" s="48">
        <f t="shared" si="17"/>
        <v>370.28913751545986</v>
      </c>
      <c r="G230" s="49">
        <v>0</v>
      </c>
      <c r="H230" s="47">
        <f t="shared" si="18"/>
        <v>370.28913751545986</v>
      </c>
      <c r="I230" s="150">
        <v>78.464632208187822</v>
      </c>
      <c r="J230" s="151">
        <v>9.4136937195894195</v>
      </c>
      <c r="K230" s="150">
        <v>40.418049705137491</v>
      </c>
      <c r="L230" s="151">
        <v>0</v>
      </c>
      <c r="M230" s="49">
        <v>120.95513803341018</v>
      </c>
      <c r="N230" s="51">
        <v>0.32919999999999999</v>
      </c>
      <c r="O230" s="52">
        <v>288.95812321083622</v>
      </c>
      <c r="P230" s="52">
        <v>68.05079797293557</v>
      </c>
      <c r="Q230" s="52">
        <v>5741.5489322462299</v>
      </c>
      <c r="R230" s="49">
        <v>292.89</v>
      </c>
      <c r="S230" s="52">
        <v>5900.2103987928258</v>
      </c>
      <c r="T230" s="52">
        <v>45.882734996903523</v>
      </c>
      <c r="U230" s="52">
        <v>57.482302833199356</v>
      </c>
      <c r="V230" s="52">
        <v>783.8730175594585</v>
      </c>
      <c r="W230" s="53">
        <v>0.13285509576401508</v>
      </c>
      <c r="X230" s="53">
        <v>0.13285509576401508</v>
      </c>
      <c r="Y230" s="61">
        <f t="shared" si="19"/>
        <v>887.2380553895614</v>
      </c>
      <c r="Z230" s="61">
        <f t="shared" si="20"/>
        <v>357.0089211837718</v>
      </c>
      <c r="AA230" s="52">
        <f t="shared" si="21"/>
        <v>1890.1179084954588</v>
      </c>
      <c r="AB230" s="52">
        <v>1679.8648801428112</v>
      </c>
    </row>
    <row r="231" spans="1:28">
      <c r="A231" s="46" t="s">
        <v>439</v>
      </c>
      <c r="B231" s="46" t="s">
        <v>440</v>
      </c>
      <c r="C231" s="49">
        <v>10704.30803532704</v>
      </c>
      <c r="D231" s="3">
        <v>185.90240718970125</v>
      </c>
      <c r="E231" s="47">
        <v>471.37550468616593</v>
      </c>
      <c r="F231" s="48">
        <f t="shared" si="17"/>
        <v>657.27791187586718</v>
      </c>
      <c r="G231" s="49">
        <v>0</v>
      </c>
      <c r="H231" s="47">
        <f t="shared" si="18"/>
        <v>657.27791187586718</v>
      </c>
      <c r="I231" s="150">
        <v>306.62039850290267</v>
      </c>
      <c r="J231" s="151">
        <v>16.858038588749949</v>
      </c>
      <c r="K231" s="150">
        <v>93.910101202651077</v>
      </c>
      <c r="L231" s="151">
        <v>0</v>
      </c>
      <c r="M231" s="49">
        <v>63.421281565382827</v>
      </c>
      <c r="N231" s="51">
        <v>0.48349999999999999</v>
      </c>
      <c r="O231" s="52">
        <v>1125.9313846431157</v>
      </c>
      <c r="P231" s="52">
        <v>236.37341568629512</v>
      </c>
      <c r="Q231" s="52">
        <v>10873.84731882234</v>
      </c>
      <c r="R231" s="49">
        <v>535.22</v>
      </c>
      <c r="S231" s="52">
        <v>10739.013942293235</v>
      </c>
      <c r="T231" s="52">
        <v>122.69765089059594</v>
      </c>
      <c r="U231" s="52">
        <v>179.66441737551548</v>
      </c>
      <c r="V231" s="52">
        <v>1659.5115051127241</v>
      </c>
      <c r="W231" s="53">
        <v>0.15453108767995025</v>
      </c>
      <c r="X231" s="53">
        <v>0.13500000000000001</v>
      </c>
      <c r="Y231" s="61">
        <f t="shared" si="19"/>
        <v>1752.1289504756983</v>
      </c>
      <c r="Z231" s="61">
        <f t="shared" si="20"/>
        <v>1362.3048003294109</v>
      </c>
      <c r="AA231" s="52">
        <f t="shared" si="21"/>
        <v>5257.505178650601</v>
      </c>
      <c r="AB231" s="52">
        <v>3313.5170820258195</v>
      </c>
    </row>
    <row r="232" spans="1:28">
      <c r="A232" s="46" t="s">
        <v>441</v>
      </c>
      <c r="B232" s="46" t="s">
        <v>442</v>
      </c>
      <c r="C232" s="49">
        <v>28.88</v>
      </c>
      <c r="D232" s="3">
        <v>0</v>
      </c>
      <c r="E232" s="47">
        <v>0</v>
      </c>
      <c r="F232" s="48">
        <f t="shared" si="17"/>
        <v>0</v>
      </c>
      <c r="G232" s="49">
        <v>0</v>
      </c>
      <c r="H232" s="47">
        <f t="shared" si="18"/>
        <v>0</v>
      </c>
      <c r="I232" s="150">
        <v>0</v>
      </c>
      <c r="J232" s="151">
        <v>0</v>
      </c>
      <c r="K232" s="150">
        <v>0</v>
      </c>
      <c r="L232" s="151">
        <v>0</v>
      </c>
      <c r="M232" s="49">
        <v>0</v>
      </c>
      <c r="N232" s="51">
        <v>0.43330000000000002</v>
      </c>
      <c r="O232" s="52">
        <v>0</v>
      </c>
      <c r="P232" s="52">
        <v>0</v>
      </c>
      <c r="Q232" s="52">
        <v>28.39</v>
      </c>
      <c r="R232" s="49">
        <v>0</v>
      </c>
      <c r="S232" s="52">
        <v>28.88</v>
      </c>
      <c r="T232" s="52">
        <v>1</v>
      </c>
      <c r="U232" s="52">
        <v>0</v>
      </c>
      <c r="V232" s="52">
        <v>6.5</v>
      </c>
      <c r="W232" s="53">
        <v>0.22506925207756234</v>
      </c>
      <c r="X232" s="53">
        <v>0.13500000000000001</v>
      </c>
      <c r="Y232" s="61">
        <f t="shared" si="19"/>
        <v>4.8987999999999996</v>
      </c>
      <c r="Z232" s="61">
        <f t="shared" si="20"/>
        <v>0</v>
      </c>
      <c r="AA232" s="52">
        <f t="shared" si="21"/>
        <v>12.301387</v>
      </c>
      <c r="AB232" s="52">
        <v>15.68</v>
      </c>
    </row>
    <row r="233" spans="1:28">
      <c r="A233" s="46" t="s">
        <v>443</v>
      </c>
      <c r="B233" s="46" t="s">
        <v>444</v>
      </c>
      <c r="C233" s="49">
        <v>6705.4575533519655</v>
      </c>
      <c r="D233" s="3">
        <v>85.238779824584597</v>
      </c>
      <c r="E233" s="47">
        <v>410.50097268128536</v>
      </c>
      <c r="F233" s="48">
        <f t="shared" si="17"/>
        <v>495.73975250586994</v>
      </c>
      <c r="G233" s="49">
        <v>0</v>
      </c>
      <c r="H233" s="47">
        <f t="shared" si="18"/>
        <v>495.73975250586994</v>
      </c>
      <c r="I233" s="150">
        <v>168.82784333467379</v>
      </c>
      <c r="J233" s="151">
        <v>14.847446830458669</v>
      </c>
      <c r="K233" s="150">
        <v>0</v>
      </c>
      <c r="L233" s="151">
        <v>0</v>
      </c>
      <c r="M233" s="49">
        <v>745.78519214854578</v>
      </c>
      <c r="N233" s="51">
        <v>0.28210000000000002</v>
      </c>
      <c r="O233" s="52">
        <v>656.0200031860644</v>
      </c>
      <c r="P233" s="52">
        <v>120.89327367161658</v>
      </c>
      <c r="Q233" s="52">
        <v>6798.6871465748864</v>
      </c>
      <c r="R233" s="49">
        <v>335.27</v>
      </c>
      <c r="S233" s="52">
        <v>6769.8789754330101</v>
      </c>
      <c r="T233" s="52">
        <v>43.305053255504447</v>
      </c>
      <c r="U233" s="52">
        <v>65.473116231536494</v>
      </c>
      <c r="V233" s="52">
        <v>804.75223966479098</v>
      </c>
      <c r="W233" s="53">
        <v>0.11887247062837161</v>
      </c>
      <c r="X233" s="53">
        <v>0.11887247062837161</v>
      </c>
      <c r="Y233" s="61">
        <f t="shared" si="19"/>
        <v>913.53040915183192</v>
      </c>
      <c r="Z233" s="61">
        <f t="shared" si="20"/>
        <v>776.91327685768101</v>
      </c>
      <c r="AA233" s="52">
        <f t="shared" si="21"/>
        <v>1917.9096440487756</v>
      </c>
      <c r="AB233" s="52">
        <v>1712.0446590024374</v>
      </c>
    </row>
    <row r="234" spans="1:28">
      <c r="A234" s="46" t="s">
        <v>445</v>
      </c>
      <c r="B234" s="46" t="s">
        <v>446</v>
      </c>
      <c r="C234" s="49">
        <v>10076.343520214363</v>
      </c>
      <c r="D234" s="3">
        <v>125.90428697689639</v>
      </c>
      <c r="E234" s="47">
        <v>402.09773020432442</v>
      </c>
      <c r="F234" s="48">
        <f t="shared" si="17"/>
        <v>528.00201718122082</v>
      </c>
      <c r="G234" s="49">
        <v>0</v>
      </c>
      <c r="H234" s="47">
        <f t="shared" si="18"/>
        <v>528.00201718122082</v>
      </c>
      <c r="I234" s="150">
        <v>191.77952156009113</v>
      </c>
      <c r="J234" s="151">
        <v>13.146176881135279</v>
      </c>
      <c r="K234" s="150">
        <v>0</v>
      </c>
      <c r="L234" s="151">
        <v>0</v>
      </c>
      <c r="M234" s="49">
        <v>234.69276719090291</v>
      </c>
      <c r="N234" s="51">
        <v>0.1762</v>
      </c>
      <c r="O234" s="52">
        <v>411.14023775315235</v>
      </c>
      <c r="P234" s="52">
        <v>156.98081805120364</v>
      </c>
      <c r="Q234" s="52">
        <v>10086.932636808031</v>
      </c>
      <c r="R234" s="49">
        <v>503.82</v>
      </c>
      <c r="S234" s="52">
        <v>10153.643040275438</v>
      </c>
      <c r="T234" s="52">
        <v>70.886247888474543</v>
      </c>
      <c r="U234" s="52">
        <v>89.961092774827691</v>
      </c>
      <c r="V234" s="52">
        <v>1201.7152278402484</v>
      </c>
      <c r="W234" s="53">
        <v>0.11835310962513899</v>
      </c>
      <c r="X234" s="53">
        <v>0.11835310962513899</v>
      </c>
      <c r="Y234" s="61">
        <f t="shared" si="19"/>
        <v>1362.5625685035507</v>
      </c>
      <c r="Z234" s="61">
        <f t="shared" si="20"/>
        <v>568.12105580435605</v>
      </c>
      <c r="AA234" s="52">
        <f t="shared" si="21"/>
        <v>1777.317530605575</v>
      </c>
      <c r="AB234" s="52">
        <v>2676.3760199137619</v>
      </c>
    </row>
    <row r="235" spans="1:28">
      <c r="A235" s="46" t="s">
        <v>447</v>
      </c>
      <c r="B235" s="46" t="s">
        <v>448</v>
      </c>
      <c r="C235" s="49">
        <v>2580.5584342224756</v>
      </c>
      <c r="D235" s="3">
        <v>12.991515976651334</v>
      </c>
      <c r="E235" s="47">
        <v>117.31545141455467</v>
      </c>
      <c r="F235" s="48">
        <f t="shared" si="17"/>
        <v>130.306967391206</v>
      </c>
      <c r="G235" s="49">
        <v>0</v>
      </c>
      <c r="H235" s="47">
        <f t="shared" si="18"/>
        <v>130.306967391206</v>
      </c>
      <c r="I235" s="150">
        <v>54.224113112070931</v>
      </c>
      <c r="J235" s="151">
        <v>2.4230208369151298</v>
      </c>
      <c r="K235" s="150">
        <v>0</v>
      </c>
      <c r="L235" s="151">
        <v>0</v>
      </c>
      <c r="M235" s="49">
        <v>0</v>
      </c>
      <c r="N235" s="51">
        <v>0.3659</v>
      </c>
      <c r="O235" s="52">
        <v>166.0027041461004</v>
      </c>
      <c r="P235" s="52">
        <v>28.612267329529725</v>
      </c>
      <c r="Q235" s="52">
        <v>2490.7107594442696</v>
      </c>
      <c r="R235" s="49">
        <v>129.03</v>
      </c>
      <c r="S235" s="52">
        <v>2592.4260809598773</v>
      </c>
      <c r="T235" s="52">
        <v>29.643340026089355</v>
      </c>
      <c r="U235" s="52">
        <v>27.065658284690279</v>
      </c>
      <c r="V235" s="52">
        <v>390.77655199609967</v>
      </c>
      <c r="W235" s="53">
        <v>0.15073777989897783</v>
      </c>
      <c r="X235" s="53">
        <v>0.13500000000000001</v>
      </c>
      <c r="Y235" s="61">
        <f t="shared" si="19"/>
        <v>406.68651924036311</v>
      </c>
      <c r="Z235" s="61">
        <f t="shared" si="20"/>
        <v>194.61497147563011</v>
      </c>
      <c r="AA235" s="52">
        <f t="shared" si="21"/>
        <v>911.35106688065821</v>
      </c>
      <c r="AB235" s="52">
        <v>768.11822675602741</v>
      </c>
    </row>
    <row r="236" spans="1:28">
      <c r="A236" s="46" t="s">
        <v>449</v>
      </c>
      <c r="B236" s="46" t="s">
        <v>450</v>
      </c>
      <c r="C236" s="49">
        <v>2013.4478296607485</v>
      </c>
      <c r="D236" s="3">
        <v>9.6405297128325369</v>
      </c>
      <c r="E236" s="47">
        <v>101.24102807519004</v>
      </c>
      <c r="F236" s="48">
        <f t="shared" si="17"/>
        <v>110.88155778802258</v>
      </c>
      <c r="G236" s="49">
        <v>0</v>
      </c>
      <c r="H236" s="47">
        <f t="shared" si="18"/>
        <v>110.88155778802258</v>
      </c>
      <c r="I236" s="150">
        <v>28.674131691323304</v>
      </c>
      <c r="J236" s="151">
        <v>1.0826263313876112</v>
      </c>
      <c r="K236" s="150">
        <v>4.7429344041742967</v>
      </c>
      <c r="L236" s="151">
        <v>0</v>
      </c>
      <c r="M236" s="49">
        <v>20.425550118846264</v>
      </c>
      <c r="N236" s="51">
        <v>0.55559999999999998</v>
      </c>
      <c r="O236" s="52">
        <v>222.45393428274014</v>
      </c>
      <c r="P236" s="52">
        <v>46.398271345183339</v>
      </c>
      <c r="Q236" s="52">
        <v>1922.7752967252943</v>
      </c>
      <c r="R236" s="49">
        <v>100.67</v>
      </c>
      <c r="S236" s="52">
        <v>2030.2646253416358</v>
      </c>
      <c r="T236" s="52">
        <v>20.879222105332502</v>
      </c>
      <c r="U236" s="52">
        <v>28.354499155389817</v>
      </c>
      <c r="V236" s="52">
        <v>311.38395436100819</v>
      </c>
      <c r="W236" s="53">
        <v>0.15337111747618176</v>
      </c>
      <c r="X236" s="53">
        <v>0.13500000000000001</v>
      </c>
      <c r="Y236" s="61">
        <f t="shared" si="19"/>
        <v>323.31944568184315</v>
      </c>
      <c r="Z236" s="61">
        <f t="shared" si="20"/>
        <v>268.85220562792347</v>
      </c>
      <c r="AA236" s="52">
        <f t="shared" si="21"/>
        <v>1068.2939548605734</v>
      </c>
      <c r="AB236" s="52">
        <v>633.49106476623649</v>
      </c>
    </row>
    <row r="237" spans="1:28">
      <c r="A237" s="46" t="s">
        <v>451</v>
      </c>
      <c r="B237" s="46" t="s">
        <v>452</v>
      </c>
      <c r="C237" s="49">
        <v>429.15307776204912</v>
      </c>
      <c r="D237" s="3">
        <v>0</v>
      </c>
      <c r="E237" s="47">
        <v>26.199557219580193</v>
      </c>
      <c r="F237" s="48">
        <f t="shared" si="17"/>
        <v>26.199557219580193</v>
      </c>
      <c r="G237" s="49">
        <v>0</v>
      </c>
      <c r="H237" s="47">
        <f t="shared" si="18"/>
        <v>26.199557219580193</v>
      </c>
      <c r="I237" s="150">
        <v>3.5159578952683375</v>
      </c>
      <c r="J237" s="151">
        <v>0</v>
      </c>
      <c r="K237" s="150">
        <v>0</v>
      </c>
      <c r="L237" s="151">
        <v>0</v>
      </c>
      <c r="M237" s="49">
        <v>0.15466090448394446</v>
      </c>
      <c r="N237" s="51">
        <v>0.47520000000000001</v>
      </c>
      <c r="O237" s="52">
        <v>2.0621453931192595</v>
      </c>
      <c r="P237" s="52">
        <v>1.0310726965596297</v>
      </c>
      <c r="Q237" s="52">
        <v>417.19263448195738</v>
      </c>
      <c r="R237" s="49">
        <v>21.46</v>
      </c>
      <c r="S237" s="52">
        <v>432.15349930903767</v>
      </c>
      <c r="T237" s="52">
        <v>2.5776817413990742</v>
      </c>
      <c r="U237" s="52">
        <v>3.8665226120986116</v>
      </c>
      <c r="V237" s="52">
        <v>77.330452241972225</v>
      </c>
      <c r="W237" s="53">
        <v>0.1789420943382721</v>
      </c>
      <c r="X237" s="53">
        <v>0.13500000000000001</v>
      </c>
      <c r="Y237" s="61">
        <f t="shared" si="19"/>
        <v>64.784926760217772</v>
      </c>
      <c r="Z237" s="61">
        <f t="shared" si="20"/>
        <v>3.0932180896788894</v>
      </c>
      <c r="AA237" s="52">
        <f t="shared" si="21"/>
        <v>198.24993990582615</v>
      </c>
      <c r="AB237" s="52">
        <v>127.60555692621978</v>
      </c>
    </row>
    <row r="238" spans="1:28">
      <c r="A238" s="46" t="s">
        <v>453</v>
      </c>
      <c r="B238" s="46" t="s">
        <v>454</v>
      </c>
      <c r="C238" s="49">
        <v>2113.3072203225483</v>
      </c>
      <c r="D238" s="3">
        <v>55.203632173802575</v>
      </c>
      <c r="E238" s="47">
        <v>133.55484638536885</v>
      </c>
      <c r="F238" s="48">
        <f t="shared" si="17"/>
        <v>188.75847855917141</v>
      </c>
      <c r="G238" s="49">
        <v>0</v>
      </c>
      <c r="H238" s="47">
        <f t="shared" si="18"/>
        <v>188.75847855917141</v>
      </c>
      <c r="I238" s="150">
        <v>14.197871031626102</v>
      </c>
      <c r="J238" s="151">
        <v>0.88672251904128152</v>
      </c>
      <c r="K238" s="150">
        <v>47.635558581054894</v>
      </c>
      <c r="L238" s="151">
        <v>0</v>
      </c>
      <c r="M238" s="49">
        <v>138.16374133899038</v>
      </c>
      <c r="N238" s="51">
        <v>0.46089999999999998</v>
      </c>
      <c r="O238" s="52">
        <v>65.215348057396582</v>
      </c>
      <c r="P238" s="52">
        <v>13.403945055275187</v>
      </c>
      <c r="Q238" s="52">
        <v>2017.0668948256725</v>
      </c>
      <c r="R238" s="49">
        <v>105.67</v>
      </c>
      <c r="S238" s="52">
        <v>2124.4531161723576</v>
      </c>
      <c r="T238" s="52">
        <v>34.025398986467785</v>
      </c>
      <c r="U238" s="52">
        <v>36.087544379587044</v>
      </c>
      <c r="V238" s="52">
        <v>353.65793491995299</v>
      </c>
      <c r="W238" s="53">
        <v>0.16647010575462406</v>
      </c>
      <c r="X238" s="53">
        <v>0.13500000000000001</v>
      </c>
      <c r="Y238" s="61">
        <f t="shared" si="19"/>
        <v>356.91411404932313</v>
      </c>
      <c r="Z238" s="61">
        <f t="shared" si="20"/>
        <v>78.61929311267177</v>
      </c>
      <c r="AA238" s="52">
        <f t="shared" si="21"/>
        <v>929.66613182515243</v>
      </c>
      <c r="AB238" s="52">
        <v>598.02216400458531</v>
      </c>
    </row>
    <row r="239" spans="1:28">
      <c r="A239" s="46" t="s">
        <v>455</v>
      </c>
      <c r="B239" s="46" t="s">
        <v>456</v>
      </c>
      <c r="C239" s="49">
        <v>4889.1920661812801</v>
      </c>
      <c r="D239" s="3">
        <v>81.815618472006619</v>
      </c>
      <c r="E239" s="47">
        <v>339.82093933212275</v>
      </c>
      <c r="F239" s="48">
        <f t="shared" si="17"/>
        <v>421.63655780412938</v>
      </c>
      <c r="G239" s="49">
        <v>0</v>
      </c>
      <c r="H239" s="47">
        <f t="shared" si="18"/>
        <v>421.63655780412938</v>
      </c>
      <c r="I239" s="150">
        <v>110.01545672291249</v>
      </c>
      <c r="J239" s="151">
        <v>8.5579033814449268</v>
      </c>
      <c r="K239" s="150">
        <v>16.29094860564215</v>
      </c>
      <c r="L239" s="151">
        <v>0</v>
      </c>
      <c r="M239" s="49">
        <v>191.18149939608654</v>
      </c>
      <c r="N239" s="51">
        <v>0.28179999999999999</v>
      </c>
      <c r="O239" s="52">
        <v>119.60443280091707</v>
      </c>
      <c r="P239" s="52">
        <v>32.22102176748843</v>
      </c>
      <c r="Q239" s="52">
        <v>4718.7557494399734</v>
      </c>
      <c r="R239" s="49">
        <v>244.46</v>
      </c>
      <c r="S239" s="52">
        <v>4892.0068946428883</v>
      </c>
      <c r="T239" s="52">
        <v>41.758444210665004</v>
      </c>
      <c r="U239" s="52">
        <v>65.730884405676392</v>
      </c>
      <c r="V239" s="52">
        <v>669.42394824133964</v>
      </c>
      <c r="W239" s="53">
        <v>0.1368403525707228</v>
      </c>
      <c r="X239" s="53">
        <v>0.13500000000000001</v>
      </c>
      <c r="Y239" s="61">
        <f t="shared" si="19"/>
        <v>767.91025939313135</v>
      </c>
      <c r="Z239" s="61">
        <f t="shared" si="20"/>
        <v>151.82545456840549</v>
      </c>
      <c r="AA239" s="52">
        <f t="shared" si="21"/>
        <v>1329.7453701921845</v>
      </c>
      <c r="AB239" s="52">
        <v>1450.0800189875322</v>
      </c>
    </row>
    <row r="240" spans="1:28">
      <c r="A240" s="46" t="s">
        <v>457</v>
      </c>
      <c r="B240" s="46" t="s">
        <v>458</v>
      </c>
      <c r="C240" s="49">
        <v>31032.112462539451</v>
      </c>
      <c r="D240" s="3">
        <v>284.44202479990508</v>
      </c>
      <c r="E240" s="47">
        <v>1136.984483950235</v>
      </c>
      <c r="F240" s="48">
        <f t="shared" si="17"/>
        <v>1421.4265087501401</v>
      </c>
      <c r="G240" s="49">
        <v>423.62652810848948</v>
      </c>
      <c r="H240" s="47">
        <f t="shared" si="18"/>
        <v>1845.0530368586296</v>
      </c>
      <c r="I240" s="150">
        <v>424.64729007808353</v>
      </c>
      <c r="J240" s="151">
        <v>14.929932646183438</v>
      </c>
      <c r="K240" s="150">
        <v>128.66756180367619</v>
      </c>
      <c r="L240" s="151">
        <v>1.2579086898027483</v>
      </c>
      <c r="M240" s="49">
        <v>1092.9370583532077</v>
      </c>
      <c r="N240" s="51">
        <v>0.58589999999999998</v>
      </c>
      <c r="O240" s="52">
        <v>1947.9540919752803</v>
      </c>
      <c r="P240" s="52">
        <v>394.64307460819828</v>
      </c>
      <c r="Q240" s="52">
        <v>30986.405009900962</v>
      </c>
      <c r="R240" s="49">
        <v>1551.61</v>
      </c>
      <c r="S240" s="52">
        <v>30820.340441393073</v>
      </c>
      <c r="T240" s="52">
        <v>531.00243872820931</v>
      </c>
      <c r="U240" s="52">
        <v>292.30910947465503</v>
      </c>
      <c r="V240" s="52">
        <v>4542.3907646934485</v>
      </c>
      <c r="W240" s="53">
        <v>0.14738288739318459</v>
      </c>
      <c r="X240" s="53">
        <v>0.13500000000000001</v>
      </c>
      <c r="Y240" s="61">
        <f t="shared" si="19"/>
        <v>4984.0575077909298</v>
      </c>
      <c r="Z240" s="61">
        <f t="shared" si="20"/>
        <v>2342.5971665834786</v>
      </c>
      <c r="AA240" s="52">
        <f t="shared" si="21"/>
        <v>18154.934695300974</v>
      </c>
      <c r="AB240" s="52">
        <v>9726.9336048042351</v>
      </c>
    </row>
    <row r="241" spans="1:28">
      <c r="A241" s="46" t="s">
        <v>459</v>
      </c>
      <c r="B241" s="46" t="s">
        <v>460</v>
      </c>
      <c r="C241" s="49">
        <v>74.2</v>
      </c>
      <c r="D241" s="3">
        <v>0</v>
      </c>
      <c r="E241" s="47">
        <v>0</v>
      </c>
      <c r="F241" s="48">
        <f t="shared" si="17"/>
        <v>0</v>
      </c>
      <c r="G241" s="49">
        <v>0</v>
      </c>
      <c r="H241" s="47">
        <f t="shared" si="18"/>
        <v>0</v>
      </c>
      <c r="I241" s="150">
        <v>0</v>
      </c>
      <c r="J241" s="151">
        <v>0</v>
      </c>
      <c r="K241" s="150">
        <v>0</v>
      </c>
      <c r="L241" s="151">
        <v>0</v>
      </c>
      <c r="M241" s="49">
        <v>0</v>
      </c>
      <c r="N241" s="51">
        <v>0.15579999999999999</v>
      </c>
      <c r="O241" s="52">
        <v>0</v>
      </c>
      <c r="P241" s="52">
        <v>0</v>
      </c>
      <c r="Q241" s="52">
        <v>76.8</v>
      </c>
      <c r="R241" s="49">
        <v>0</v>
      </c>
      <c r="S241" s="52">
        <v>74.2</v>
      </c>
      <c r="T241" s="52">
        <v>0</v>
      </c>
      <c r="U241" s="52">
        <v>0</v>
      </c>
      <c r="V241" s="52">
        <v>6</v>
      </c>
      <c r="W241" s="53">
        <v>8.0862533692722366E-2</v>
      </c>
      <c r="X241" s="53">
        <v>8.0862533692722366E-2</v>
      </c>
      <c r="Y241" s="61">
        <f t="shared" si="19"/>
        <v>6</v>
      </c>
      <c r="Z241" s="61">
        <f t="shared" si="20"/>
        <v>0</v>
      </c>
      <c r="AA241" s="52">
        <f t="shared" si="21"/>
        <v>11.965439999999999</v>
      </c>
      <c r="AB241" s="52">
        <v>40.6</v>
      </c>
    </row>
    <row r="242" spans="1:28">
      <c r="A242" s="46" t="s">
        <v>461</v>
      </c>
      <c r="B242" s="46" t="s">
        <v>462</v>
      </c>
      <c r="C242" s="49">
        <v>42.8</v>
      </c>
      <c r="D242" s="3">
        <v>0</v>
      </c>
      <c r="E242" s="47">
        <v>0</v>
      </c>
      <c r="F242" s="48">
        <f t="shared" si="17"/>
        <v>0</v>
      </c>
      <c r="G242" s="49">
        <v>0</v>
      </c>
      <c r="H242" s="47">
        <f t="shared" si="18"/>
        <v>0</v>
      </c>
      <c r="I242" s="150">
        <v>0</v>
      </c>
      <c r="J242" s="151">
        <v>0</v>
      </c>
      <c r="K242" s="150">
        <v>0</v>
      </c>
      <c r="L242" s="151">
        <v>0</v>
      </c>
      <c r="M242" s="49">
        <v>0</v>
      </c>
      <c r="N242" s="51">
        <v>0.24390000000000001</v>
      </c>
      <c r="O242" s="52">
        <v>0</v>
      </c>
      <c r="P242" s="52">
        <v>0</v>
      </c>
      <c r="Q242" s="52">
        <v>37.4</v>
      </c>
      <c r="R242" s="49">
        <v>0</v>
      </c>
      <c r="S242" s="52">
        <v>43.8</v>
      </c>
      <c r="T242" s="52">
        <v>0.5</v>
      </c>
      <c r="U242" s="52">
        <v>0</v>
      </c>
      <c r="V242" s="52">
        <v>6.25</v>
      </c>
      <c r="W242" s="53">
        <v>0.14269406392694065</v>
      </c>
      <c r="X242" s="53">
        <v>0.13500000000000001</v>
      </c>
      <c r="Y242" s="61">
        <f t="shared" si="19"/>
        <v>6.4130000000000003</v>
      </c>
      <c r="Z242" s="61">
        <f t="shared" si="20"/>
        <v>0</v>
      </c>
      <c r="AA242" s="52">
        <f t="shared" si="21"/>
        <v>9.1218599999999999</v>
      </c>
      <c r="AB242" s="52">
        <v>25.4</v>
      </c>
    </row>
    <row r="243" spans="1:28">
      <c r="A243" s="46" t="s">
        <v>463</v>
      </c>
      <c r="B243" s="46" t="s">
        <v>464</v>
      </c>
      <c r="C243" s="49">
        <v>1459.1637694442222</v>
      </c>
      <c r="D243" s="3">
        <v>0</v>
      </c>
      <c r="E243" s="47">
        <v>96.621822394602901</v>
      </c>
      <c r="F243" s="48">
        <f t="shared" si="17"/>
        <v>96.621822394602901</v>
      </c>
      <c r="G243" s="49">
        <v>0</v>
      </c>
      <c r="H243" s="47">
        <f t="shared" si="18"/>
        <v>96.621822394602901</v>
      </c>
      <c r="I243" s="150">
        <v>41.820308572458586</v>
      </c>
      <c r="J243" s="151">
        <v>0.52584707524541119</v>
      </c>
      <c r="K243" s="150">
        <v>1.2372872358715556</v>
      </c>
      <c r="L243" s="151">
        <v>0</v>
      </c>
      <c r="M243" s="49">
        <v>4.969770397417415</v>
      </c>
      <c r="N243" s="51">
        <v>0.2505</v>
      </c>
      <c r="O243" s="52">
        <v>0</v>
      </c>
      <c r="P243" s="52">
        <v>0</v>
      </c>
      <c r="Q243" s="52">
        <v>1438.7794622332385</v>
      </c>
      <c r="R243" s="49">
        <v>72.959999999999994</v>
      </c>
      <c r="S243" s="52">
        <v>1475.2175713296558</v>
      </c>
      <c r="T243" s="52">
        <v>2.5776817413990742</v>
      </c>
      <c r="U243" s="52">
        <v>13.146176881135279</v>
      </c>
      <c r="V243" s="52">
        <v>190.49068068939158</v>
      </c>
      <c r="W243" s="53">
        <v>0.12912717716458386</v>
      </c>
      <c r="X243" s="53">
        <v>0.12912717716458386</v>
      </c>
      <c r="Y243" s="61">
        <f t="shared" si="19"/>
        <v>206.21453931192593</v>
      </c>
      <c r="Z243" s="61">
        <f t="shared" si="20"/>
        <v>0</v>
      </c>
      <c r="AA243" s="52">
        <f t="shared" si="21"/>
        <v>360.41425528942625</v>
      </c>
      <c r="AB243" s="52">
        <v>392.82838666225337</v>
      </c>
    </row>
    <row r="244" spans="1:28">
      <c r="A244" s="46" t="s">
        <v>465</v>
      </c>
      <c r="B244" s="46" t="s">
        <v>466</v>
      </c>
      <c r="C244" s="49">
        <v>1903.6282767501818</v>
      </c>
      <c r="D244" s="3">
        <v>8.7847393746880442</v>
      </c>
      <c r="E244" s="47">
        <v>119.37759680767394</v>
      </c>
      <c r="F244" s="48">
        <f t="shared" si="17"/>
        <v>128.16233618236197</v>
      </c>
      <c r="G244" s="49">
        <v>0</v>
      </c>
      <c r="H244" s="47">
        <f t="shared" si="18"/>
        <v>128.16233618236197</v>
      </c>
      <c r="I244" s="150">
        <v>32.571586484318701</v>
      </c>
      <c r="J244" s="151">
        <v>1.9590381234632963</v>
      </c>
      <c r="K244" s="150">
        <v>0</v>
      </c>
      <c r="L244" s="151">
        <v>0</v>
      </c>
      <c r="M244" s="49">
        <v>31.726106873139805</v>
      </c>
      <c r="N244" s="51">
        <v>0.38279999999999997</v>
      </c>
      <c r="O244" s="52">
        <v>7.9908133983371297</v>
      </c>
      <c r="P244" s="52">
        <v>6.1864361793577789</v>
      </c>
      <c r="Q244" s="52">
        <v>1880.5838019820744</v>
      </c>
      <c r="R244" s="49">
        <v>95.18</v>
      </c>
      <c r="S244" s="52">
        <v>1909.7734700216774</v>
      </c>
      <c r="T244" s="52">
        <v>33.767630812327873</v>
      </c>
      <c r="U244" s="52">
        <v>26.550121936410466</v>
      </c>
      <c r="V244" s="52">
        <v>217.55633897408188</v>
      </c>
      <c r="W244" s="53">
        <v>0.11391735323017785</v>
      </c>
      <c r="X244" s="53">
        <v>0.11391735323017785</v>
      </c>
      <c r="Y244" s="61">
        <f t="shared" si="19"/>
        <v>277.87409172282025</v>
      </c>
      <c r="Z244" s="61">
        <f t="shared" si="20"/>
        <v>14.177249577694909</v>
      </c>
      <c r="AA244" s="52">
        <f t="shared" si="21"/>
        <v>719.88747939873804</v>
      </c>
      <c r="AB244" s="52">
        <v>605.13656561084667</v>
      </c>
    </row>
    <row r="245" spans="1:28">
      <c r="A245" s="46" t="s">
        <v>467</v>
      </c>
      <c r="B245" s="46" t="s">
        <v>468</v>
      </c>
      <c r="C245" s="49">
        <v>10847.83335468814</v>
      </c>
      <c r="D245" s="3">
        <v>393.0242904745997</v>
      </c>
      <c r="E245" s="47">
        <v>290.78312188374679</v>
      </c>
      <c r="F245" s="48">
        <f t="shared" si="17"/>
        <v>683.80741235834648</v>
      </c>
      <c r="G245" s="49">
        <v>0</v>
      </c>
      <c r="H245" s="47">
        <f t="shared" si="18"/>
        <v>683.80741235834648</v>
      </c>
      <c r="I245" s="150">
        <v>327.83987459809987</v>
      </c>
      <c r="J245" s="151">
        <v>11.609878563261431</v>
      </c>
      <c r="K245" s="150">
        <v>17.528235841513705</v>
      </c>
      <c r="L245" s="151">
        <v>0</v>
      </c>
      <c r="M245" s="49">
        <v>532.83774812808542</v>
      </c>
      <c r="N245" s="51">
        <v>0.29310000000000003</v>
      </c>
      <c r="O245" s="52">
        <v>358.03999388033145</v>
      </c>
      <c r="P245" s="52">
        <v>96.920833476605196</v>
      </c>
      <c r="Q245" s="52">
        <v>10826.108652971629</v>
      </c>
      <c r="R245" s="49">
        <v>542.39</v>
      </c>
      <c r="S245" s="52">
        <v>10908.965654867161</v>
      </c>
      <c r="T245" s="52">
        <v>114.96460566639871</v>
      </c>
      <c r="U245" s="52">
        <v>103.36503783010288</v>
      </c>
      <c r="V245" s="52">
        <v>1362.3048003294109</v>
      </c>
      <c r="W245" s="53">
        <v>0.12487937384985742</v>
      </c>
      <c r="X245" s="53">
        <v>0.12487937384985742</v>
      </c>
      <c r="Y245" s="61">
        <f t="shared" si="19"/>
        <v>1580.6344438259125</v>
      </c>
      <c r="Z245" s="61">
        <f t="shared" si="20"/>
        <v>454.96082735693665</v>
      </c>
      <c r="AA245" s="52">
        <f t="shared" si="21"/>
        <v>3173.1324461859845</v>
      </c>
      <c r="AB245" s="52">
        <v>2796.7537572370989</v>
      </c>
    </row>
    <row r="246" spans="1:28">
      <c r="A246" s="46" t="s">
        <v>469</v>
      </c>
      <c r="B246" s="46" t="s">
        <v>470</v>
      </c>
      <c r="C246" s="49">
        <v>14654.295982212154</v>
      </c>
      <c r="D246" s="3">
        <v>23.807468563561851</v>
      </c>
      <c r="E246" s="47">
        <v>501.36940942908552</v>
      </c>
      <c r="F246" s="48">
        <f t="shared" si="17"/>
        <v>525.17687799264741</v>
      </c>
      <c r="G246" s="49">
        <v>44.057736323992977</v>
      </c>
      <c r="H246" s="47">
        <f t="shared" si="18"/>
        <v>569.23461431664043</v>
      </c>
      <c r="I246" s="150">
        <v>334.70681875718702</v>
      </c>
      <c r="J246" s="151">
        <v>8.7331857398600654</v>
      </c>
      <c r="K246" s="150">
        <v>78.186242580116726</v>
      </c>
      <c r="L246" s="151">
        <v>7.2175088759174083E-2</v>
      </c>
      <c r="M246" s="49">
        <v>145.34000730704543</v>
      </c>
      <c r="N246" s="51">
        <v>0.38200000000000001</v>
      </c>
      <c r="O246" s="52">
        <v>493.11051712964291</v>
      </c>
      <c r="P246" s="52">
        <v>103.10726965596298</v>
      </c>
      <c r="Q246" s="52">
        <v>14371.998588621091</v>
      </c>
      <c r="R246" s="49">
        <v>732.71</v>
      </c>
      <c r="S246" s="52">
        <v>14848.168581346261</v>
      </c>
      <c r="T246" s="52">
        <v>212.65874366542363</v>
      </c>
      <c r="U246" s="52">
        <v>184.56201268417374</v>
      </c>
      <c r="V246" s="52">
        <v>2033.7908939638696</v>
      </c>
      <c r="W246" s="53">
        <v>0.13697250828084745</v>
      </c>
      <c r="X246" s="53">
        <v>0.13500000000000001</v>
      </c>
      <c r="Y246" s="61">
        <f t="shared" si="19"/>
        <v>2401.7235148313425</v>
      </c>
      <c r="Z246" s="61">
        <f t="shared" si="20"/>
        <v>596.21778678560588</v>
      </c>
      <c r="AA246" s="52">
        <f t="shared" si="21"/>
        <v>5490.1034608532564</v>
      </c>
      <c r="AB246" s="52">
        <v>4506.0145199588251</v>
      </c>
    </row>
    <row r="247" spans="1:28">
      <c r="A247" s="46" t="s">
        <v>471</v>
      </c>
      <c r="B247" s="46" t="s">
        <v>472</v>
      </c>
      <c r="C247" s="49">
        <v>932.26500004832042</v>
      </c>
      <c r="D247" s="3">
        <v>38.335282858087034</v>
      </c>
      <c r="E247" s="47">
        <v>72.628760745660315</v>
      </c>
      <c r="F247" s="48">
        <f t="shared" si="17"/>
        <v>110.96404360374734</v>
      </c>
      <c r="G247" s="49">
        <v>0</v>
      </c>
      <c r="H247" s="47">
        <f t="shared" si="18"/>
        <v>110.96404360374734</v>
      </c>
      <c r="I247" s="150">
        <v>29.591786391261373</v>
      </c>
      <c r="J247" s="151">
        <v>0.48460416738302597</v>
      </c>
      <c r="K247" s="150">
        <v>0</v>
      </c>
      <c r="L247" s="151">
        <v>0</v>
      </c>
      <c r="M247" s="49">
        <v>3.5056471683027408</v>
      </c>
      <c r="N247" s="51">
        <v>0.2266</v>
      </c>
      <c r="O247" s="52">
        <v>0</v>
      </c>
      <c r="P247" s="52">
        <v>0</v>
      </c>
      <c r="Q247" s="52">
        <v>923.07814232197416</v>
      </c>
      <c r="R247" s="49">
        <v>46.61</v>
      </c>
      <c r="S247" s="52">
        <v>936.16245484131582</v>
      </c>
      <c r="T247" s="52">
        <v>0</v>
      </c>
      <c r="U247" s="52">
        <v>5.9286680052178706</v>
      </c>
      <c r="V247" s="52">
        <v>111.61361940257991</v>
      </c>
      <c r="W247" s="53">
        <v>0.11922462690676799</v>
      </c>
      <c r="X247" s="53">
        <v>0.11922462690676799</v>
      </c>
      <c r="Y247" s="61">
        <f t="shared" si="19"/>
        <v>117.54228740779779</v>
      </c>
      <c r="Z247" s="61">
        <f t="shared" si="20"/>
        <v>0</v>
      </c>
      <c r="AA247" s="52">
        <f t="shared" si="21"/>
        <v>209.16950705015935</v>
      </c>
      <c r="AB247" s="52">
        <v>230.97059475632264</v>
      </c>
    </row>
    <row r="248" spans="1:28">
      <c r="A248" s="46" t="s">
        <v>473</v>
      </c>
      <c r="B248" s="46" t="s">
        <v>474</v>
      </c>
      <c r="C248" s="49">
        <v>5162.2510484111672</v>
      </c>
      <c r="D248" s="3">
        <v>36.881470355937957</v>
      </c>
      <c r="E248" s="47">
        <v>241.39473971854051</v>
      </c>
      <c r="F248" s="48">
        <f t="shared" si="17"/>
        <v>278.27621007447846</v>
      </c>
      <c r="G248" s="49">
        <v>0</v>
      </c>
      <c r="H248" s="47">
        <f t="shared" si="18"/>
        <v>278.27621007447846</v>
      </c>
      <c r="I248" s="150">
        <v>103.18975547168775</v>
      </c>
      <c r="J248" s="151">
        <v>1.0929370583532076</v>
      </c>
      <c r="K248" s="150">
        <v>10.980924218360057</v>
      </c>
      <c r="L248" s="151">
        <v>7.2175088759174083E-2</v>
      </c>
      <c r="M248" s="49">
        <v>149.12404410341927</v>
      </c>
      <c r="N248" s="51">
        <v>0.49630000000000002</v>
      </c>
      <c r="O248" s="52">
        <v>228.8981386362378</v>
      </c>
      <c r="P248" s="52">
        <v>44.078357777924168</v>
      </c>
      <c r="Q248" s="52">
        <v>5050.3693501074813</v>
      </c>
      <c r="R248" s="49">
        <v>258.11</v>
      </c>
      <c r="S248" s="52">
        <v>5178.0986357572874</v>
      </c>
      <c r="T248" s="52">
        <v>81.970279376490566</v>
      </c>
      <c r="U248" s="52">
        <v>81.196974854070845</v>
      </c>
      <c r="V248" s="52">
        <v>831.56012977534135</v>
      </c>
      <c r="W248" s="53">
        <v>0.16059179020519512</v>
      </c>
      <c r="X248" s="53">
        <v>0.13500000000000001</v>
      </c>
      <c r="Y248" s="61">
        <f t="shared" si="19"/>
        <v>862.21057005779528</v>
      </c>
      <c r="Z248" s="61">
        <f t="shared" si="20"/>
        <v>272.97649641416194</v>
      </c>
      <c r="AA248" s="52">
        <f t="shared" si="21"/>
        <v>2506.4983084583432</v>
      </c>
      <c r="AB248" s="52">
        <v>1601.2765192110362</v>
      </c>
    </row>
    <row r="249" spans="1:28">
      <c r="A249" s="46" t="s">
        <v>475</v>
      </c>
      <c r="B249" s="46" t="s">
        <v>476</v>
      </c>
      <c r="C249" s="49">
        <v>4085.2646846737366</v>
      </c>
      <c r="D249" s="3">
        <v>54.327220381726889</v>
      </c>
      <c r="E249" s="47">
        <v>289.18495920407941</v>
      </c>
      <c r="F249" s="48">
        <f t="shared" si="17"/>
        <v>343.51217958580628</v>
      </c>
      <c r="G249" s="49">
        <v>0</v>
      </c>
      <c r="H249" s="47">
        <f t="shared" si="18"/>
        <v>343.51217958580628</v>
      </c>
      <c r="I249" s="150">
        <v>95.941314414873546</v>
      </c>
      <c r="J249" s="151">
        <v>7.4649663230917191</v>
      </c>
      <c r="K249" s="150">
        <v>4.3305053255504449</v>
      </c>
      <c r="L249" s="151">
        <v>0</v>
      </c>
      <c r="M249" s="49">
        <v>269.95545341324225</v>
      </c>
      <c r="N249" s="51">
        <v>0.54400000000000004</v>
      </c>
      <c r="O249" s="52">
        <v>117.02675105951798</v>
      </c>
      <c r="P249" s="52">
        <v>36.087544379587044</v>
      </c>
      <c r="Q249" s="52">
        <v>4140.7467064756111</v>
      </c>
      <c r="R249" s="49">
        <v>204.26</v>
      </c>
      <c r="S249" s="52">
        <v>4181.3400385391624</v>
      </c>
      <c r="T249" s="52">
        <v>53.615780221100749</v>
      </c>
      <c r="U249" s="52">
        <v>46.398271345183339</v>
      </c>
      <c r="V249" s="52">
        <v>593.64010504420685</v>
      </c>
      <c r="W249" s="53">
        <v>0.14197364949338281</v>
      </c>
      <c r="X249" s="53">
        <v>0.13500000000000001</v>
      </c>
      <c r="Y249" s="61">
        <f t="shared" si="19"/>
        <v>664.494956769071</v>
      </c>
      <c r="Z249" s="61">
        <f t="shared" si="20"/>
        <v>153.11429543910504</v>
      </c>
      <c r="AA249" s="52">
        <f t="shared" si="21"/>
        <v>2252.5662083227326</v>
      </c>
      <c r="AB249" s="52">
        <v>1185.1458896065353</v>
      </c>
    </row>
    <row r="250" spans="1:28">
      <c r="A250" s="46" t="s">
        <v>477</v>
      </c>
      <c r="B250" s="46" t="s">
        <v>478</v>
      </c>
      <c r="C250" s="49">
        <v>559.14041261732166</v>
      </c>
      <c r="D250" s="3">
        <v>0</v>
      </c>
      <c r="E250" s="47">
        <v>28.509160059873761</v>
      </c>
      <c r="F250" s="48">
        <f t="shared" si="17"/>
        <v>28.509160059873761</v>
      </c>
      <c r="G250" s="49">
        <v>0</v>
      </c>
      <c r="H250" s="47">
        <f t="shared" si="18"/>
        <v>28.509160059873761</v>
      </c>
      <c r="I250" s="150">
        <v>15.466090448394446</v>
      </c>
      <c r="J250" s="151">
        <v>0.34025398986467781</v>
      </c>
      <c r="K250" s="150">
        <v>0</v>
      </c>
      <c r="L250" s="151">
        <v>0</v>
      </c>
      <c r="M250" s="49">
        <v>6.3926507186697048</v>
      </c>
      <c r="N250" s="51">
        <v>0.32419999999999999</v>
      </c>
      <c r="O250" s="52">
        <v>5.1553634827981485</v>
      </c>
      <c r="P250" s="52">
        <v>1.0310726965596297</v>
      </c>
      <c r="Q250" s="52">
        <v>527.55865592170016</v>
      </c>
      <c r="R250" s="49">
        <v>27.96</v>
      </c>
      <c r="S250" s="52">
        <v>559.14041261732166</v>
      </c>
      <c r="T250" s="52">
        <v>3.0932180896788894</v>
      </c>
      <c r="U250" s="52">
        <v>4.124290786238519</v>
      </c>
      <c r="V250" s="52">
        <v>68.566334321215379</v>
      </c>
      <c r="W250" s="53">
        <v>0.12262811410868722</v>
      </c>
      <c r="X250" s="53">
        <v>0.12262811410868722</v>
      </c>
      <c r="Y250" s="61">
        <f t="shared" si="19"/>
        <v>75.783843197132782</v>
      </c>
      <c r="Z250" s="61">
        <f t="shared" si="20"/>
        <v>6.186436179357778</v>
      </c>
      <c r="AA250" s="52">
        <f t="shared" si="21"/>
        <v>171.0345162498152</v>
      </c>
      <c r="AB250" s="52">
        <v>165.59027506747654</v>
      </c>
    </row>
    <row r="251" spans="1:28">
      <c r="A251" s="46" t="s">
        <v>479</v>
      </c>
      <c r="B251" s="46" t="s">
        <v>480</v>
      </c>
      <c r="C251" s="49">
        <v>3725.3584492126329</v>
      </c>
      <c r="D251" s="3">
        <v>105.37562958839416</v>
      </c>
      <c r="E251" s="47">
        <v>197.4710428451003</v>
      </c>
      <c r="F251" s="48">
        <f t="shared" si="17"/>
        <v>302.84667243349446</v>
      </c>
      <c r="G251" s="49">
        <v>0</v>
      </c>
      <c r="H251" s="47">
        <f t="shared" si="18"/>
        <v>302.84667243349446</v>
      </c>
      <c r="I251" s="150">
        <v>78.454321481222237</v>
      </c>
      <c r="J251" s="151">
        <v>1.4641232291146742</v>
      </c>
      <c r="K251" s="150">
        <v>3.7118617076146672</v>
      </c>
      <c r="L251" s="151">
        <v>0</v>
      </c>
      <c r="M251" s="49">
        <v>419.41975150652615</v>
      </c>
      <c r="N251" s="51">
        <v>0.51639999999999997</v>
      </c>
      <c r="O251" s="52">
        <v>123.72872358715557</v>
      </c>
      <c r="P251" s="52">
        <v>27.323426458830188</v>
      </c>
      <c r="Q251" s="52">
        <v>3758.3424647755751</v>
      </c>
      <c r="R251" s="49">
        <v>186.27</v>
      </c>
      <c r="S251" s="52">
        <v>3514.8546474830191</v>
      </c>
      <c r="T251" s="52">
        <v>40.211835165825562</v>
      </c>
      <c r="U251" s="52">
        <v>42.531748733084726</v>
      </c>
      <c r="V251" s="52">
        <v>462.95164075527373</v>
      </c>
      <c r="W251" s="53">
        <v>0.13171288351476854</v>
      </c>
      <c r="X251" s="53">
        <v>0.13171288351476854</v>
      </c>
      <c r="Y251" s="61">
        <f t="shared" si="19"/>
        <v>545.69522465418402</v>
      </c>
      <c r="Z251" s="61">
        <f t="shared" si="20"/>
        <v>151.05215004598577</v>
      </c>
      <c r="AA251" s="52">
        <f t="shared" si="21"/>
        <v>1940.8080488101068</v>
      </c>
      <c r="AB251" s="52">
        <v>935.18293577958423</v>
      </c>
    </row>
    <row r="252" spans="1:28">
      <c r="A252" s="46" t="s">
        <v>481</v>
      </c>
      <c r="B252" s="46" t="s">
        <v>482</v>
      </c>
      <c r="C252" s="49">
        <v>2611.0472538597442</v>
      </c>
      <c r="D252" s="3">
        <v>0</v>
      </c>
      <c r="E252" s="47">
        <v>125.69807243758446</v>
      </c>
      <c r="F252" s="48">
        <f t="shared" si="17"/>
        <v>125.69807243758446</v>
      </c>
      <c r="G252" s="49">
        <v>0</v>
      </c>
      <c r="H252" s="47">
        <f t="shared" si="18"/>
        <v>125.69807243758446</v>
      </c>
      <c r="I252" s="150">
        <v>88.919709351302458</v>
      </c>
      <c r="J252" s="151">
        <v>3.2788111750596229</v>
      </c>
      <c r="K252" s="150">
        <v>0.61864361793577782</v>
      </c>
      <c r="L252" s="151">
        <v>0</v>
      </c>
      <c r="M252" s="49">
        <v>501.6374883301911</v>
      </c>
      <c r="N252" s="51">
        <v>0.46929999999999999</v>
      </c>
      <c r="O252" s="52">
        <v>18.043772189793522</v>
      </c>
      <c r="P252" s="52">
        <v>8.2485815724770379</v>
      </c>
      <c r="Q252" s="52">
        <v>2591.3022117206269</v>
      </c>
      <c r="R252" s="49">
        <v>130.55000000000001</v>
      </c>
      <c r="S252" s="52">
        <v>2628.0187104451156</v>
      </c>
      <c r="T252" s="52">
        <v>11.857336010435741</v>
      </c>
      <c r="U252" s="52">
        <v>23.714672020871483</v>
      </c>
      <c r="V252" s="52">
        <v>309.06404079374903</v>
      </c>
      <c r="W252" s="53">
        <v>0.11760344002322644</v>
      </c>
      <c r="X252" s="53">
        <v>0.11760344002322644</v>
      </c>
      <c r="Y252" s="61">
        <f t="shared" si="19"/>
        <v>344.63604882505626</v>
      </c>
      <c r="Z252" s="61">
        <f t="shared" si="20"/>
        <v>26.292353762270558</v>
      </c>
      <c r="AA252" s="52">
        <f t="shared" si="21"/>
        <v>1216.0981279604903</v>
      </c>
      <c r="AB252" s="52">
        <v>632.36719552698651</v>
      </c>
    </row>
    <row r="253" spans="1:28">
      <c r="A253" s="46" t="s">
        <v>483</v>
      </c>
      <c r="B253" s="46" t="s">
        <v>484</v>
      </c>
      <c r="C253" s="49">
        <v>1492.2818244577181</v>
      </c>
      <c r="D253" s="3">
        <v>56.090354692843853</v>
      </c>
      <c r="E253" s="47">
        <v>66.143313484300251</v>
      </c>
      <c r="F253" s="48">
        <f t="shared" si="17"/>
        <v>122.2336681771441</v>
      </c>
      <c r="G253" s="49">
        <v>0</v>
      </c>
      <c r="H253" s="47">
        <f t="shared" si="18"/>
        <v>122.2336681771441</v>
      </c>
      <c r="I253" s="150">
        <v>37.55166760870172</v>
      </c>
      <c r="J253" s="151">
        <v>3.4025398986467779</v>
      </c>
      <c r="K253" s="150">
        <v>5.7740071007339262</v>
      </c>
      <c r="L253" s="151">
        <v>0</v>
      </c>
      <c r="M253" s="49">
        <v>109.91234945325652</v>
      </c>
      <c r="N253" s="51">
        <v>0.50660000000000005</v>
      </c>
      <c r="O253" s="52">
        <v>8.5063497466169462</v>
      </c>
      <c r="P253" s="52">
        <v>2.0621453931192595</v>
      </c>
      <c r="Q253" s="52">
        <v>1404.723131065874</v>
      </c>
      <c r="R253" s="49">
        <v>74.61</v>
      </c>
      <c r="S253" s="52">
        <v>1501.6439645424791</v>
      </c>
      <c r="T253" s="52">
        <v>14.435017751834817</v>
      </c>
      <c r="U253" s="52">
        <v>17.786004015653614</v>
      </c>
      <c r="V253" s="52">
        <v>229.1559068103777</v>
      </c>
      <c r="W253" s="53">
        <v>0.15260335487060472</v>
      </c>
      <c r="X253" s="53">
        <v>0.13500000000000001</v>
      </c>
      <c r="Y253" s="61">
        <f t="shared" si="19"/>
        <v>234.94295698072312</v>
      </c>
      <c r="Z253" s="61">
        <f t="shared" si="20"/>
        <v>10.568495139736205</v>
      </c>
      <c r="AA253" s="52">
        <f t="shared" si="21"/>
        <v>711.63273819797178</v>
      </c>
      <c r="AB253" s="52">
        <v>406.67569297704915</v>
      </c>
    </row>
    <row r="254" spans="1:28">
      <c r="A254" s="46" t="s">
        <v>485</v>
      </c>
      <c r="B254" s="46" t="s">
        <v>486</v>
      </c>
      <c r="C254" s="49">
        <v>478.41773120366821</v>
      </c>
      <c r="D254" s="3">
        <v>0</v>
      </c>
      <c r="E254" s="47">
        <v>0</v>
      </c>
      <c r="F254" s="48">
        <f t="shared" si="17"/>
        <v>0</v>
      </c>
      <c r="G254" s="49">
        <v>0</v>
      </c>
      <c r="H254" s="47">
        <f t="shared" si="18"/>
        <v>0</v>
      </c>
      <c r="I254" s="150">
        <v>0</v>
      </c>
      <c r="J254" s="151">
        <v>0</v>
      </c>
      <c r="K254" s="150">
        <v>0</v>
      </c>
      <c r="L254" s="151">
        <v>0</v>
      </c>
      <c r="M254" s="49">
        <v>0</v>
      </c>
      <c r="N254" s="51">
        <v>0.38890000000000002</v>
      </c>
      <c r="O254" s="52">
        <v>7.2175088759174084</v>
      </c>
      <c r="P254" s="52">
        <v>2.0621453931192595</v>
      </c>
      <c r="Q254" s="52">
        <v>503.06036865144335</v>
      </c>
      <c r="R254" s="49">
        <v>0</v>
      </c>
      <c r="S254" s="52">
        <v>478.41773120366821</v>
      </c>
      <c r="T254" s="52">
        <v>0</v>
      </c>
      <c r="U254" s="52">
        <v>0</v>
      </c>
      <c r="V254" s="52">
        <v>57.740071007339267</v>
      </c>
      <c r="W254" s="53">
        <v>0.1206896551724138</v>
      </c>
      <c r="X254" s="53">
        <v>0.1206896551724138</v>
      </c>
      <c r="Y254" s="61">
        <f t="shared" si="19"/>
        <v>57.740071007339267</v>
      </c>
      <c r="Z254" s="61">
        <f t="shared" si="20"/>
        <v>9.2796542690366675</v>
      </c>
      <c r="AA254" s="52">
        <f t="shared" si="21"/>
        <v>195.64017736854632</v>
      </c>
      <c r="AB254" s="52">
        <v>195.07895418908194</v>
      </c>
    </row>
    <row r="255" spans="1:28">
      <c r="A255" s="46" t="s">
        <v>487</v>
      </c>
      <c r="B255" s="46" t="s">
        <v>488</v>
      </c>
      <c r="C255" s="49">
        <v>579.00918348002574</v>
      </c>
      <c r="D255" s="3">
        <v>0</v>
      </c>
      <c r="E255" s="47">
        <v>0</v>
      </c>
      <c r="F255" s="48">
        <f t="shared" si="17"/>
        <v>0</v>
      </c>
      <c r="G255" s="49">
        <v>0</v>
      </c>
      <c r="H255" s="47">
        <f t="shared" si="18"/>
        <v>0</v>
      </c>
      <c r="I255" s="150">
        <v>15.136147185495364</v>
      </c>
      <c r="J255" s="151">
        <v>2.804517734642193</v>
      </c>
      <c r="K255" s="150">
        <v>0</v>
      </c>
      <c r="L255" s="151">
        <v>0</v>
      </c>
      <c r="M255" s="49">
        <v>0</v>
      </c>
      <c r="N255" s="51">
        <v>0.4274</v>
      </c>
      <c r="O255" s="52">
        <v>0</v>
      </c>
      <c r="P255" s="52">
        <v>0</v>
      </c>
      <c r="Q255" s="52">
        <v>505.75146838946398</v>
      </c>
      <c r="R255" s="49">
        <v>0</v>
      </c>
      <c r="S255" s="52">
        <v>578.99887275306003</v>
      </c>
      <c r="T255" s="52">
        <v>0</v>
      </c>
      <c r="U255" s="52">
        <v>0</v>
      </c>
      <c r="V255" s="52">
        <v>95.889760780045563</v>
      </c>
      <c r="W255" s="53">
        <v>0.16561303534858873</v>
      </c>
      <c r="X255" s="53">
        <v>0.13500000000000001</v>
      </c>
      <c r="Y255" s="61">
        <f t="shared" si="19"/>
        <v>78.164847821663102</v>
      </c>
      <c r="Z255" s="61">
        <f t="shared" si="20"/>
        <v>0</v>
      </c>
      <c r="AA255" s="52">
        <f t="shared" si="21"/>
        <v>216.1581775896569</v>
      </c>
      <c r="AB255" s="52">
        <v>0</v>
      </c>
    </row>
    <row r="256" spans="1:28">
      <c r="A256" s="46" t="s">
        <v>489</v>
      </c>
      <c r="B256" s="46" t="s">
        <v>490</v>
      </c>
      <c r="C256" s="49">
        <v>36.130000000000003</v>
      </c>
      <c r="D256" s="3">
        <v>0</v>
      </c>
      <c r="E256" s="47">
        <v>0</v>
      </c>
      <c r="F256" s="48">
        <f t="shared" si="17"/>
        <v>0</v>
      </c>
      <c r="G256" s="49">
        <v>0</v>
      </c>
      <c r="H256" s="47">
        <f t="shared" si="18"/>
        <v>0</v>
      </c>
      <c r="I256" s="150">
        <v>0</v>
      </c>
      <c r="J256" s="151">
        <v>0</v>
      </c>
      <c r="K256" s="150">
        <v>0</v>
      </c>
      <c r="L256" s="151">
        <v>0</v>
      </c>
      <c r="M256" s="49">
        <v>0</v>
      </c>
      <c r="N256" s="51">
        <v>0.75</v>
      </c>
      <c r="O256" s="52">
        <v>0</v>
      </c>
      <c r="P256" s="52">
        <v>0</v>
      </c>
      <c r="Q256" s="52">
        <v>39.020000000000003</v>
      </c>
      <c r="R256" s="49">
        <v>1.81</v>
      </c>
      <c r="S256" s="52">
        <v>36.130000000000003</v>
      </c>
      <c r="T256" s="52">
        <v>0</v>
      </c>
      <c r="U256" s="52">
        <v>0</v>
      </c>
      <c r="V256" s="52">
        <v>3.25</v>
      </c>
      <c r="W256" s="53">
        <v>8.9952947688901178E-2</v>
      </c>
      <c r="X256" s="53">
        <v>8.9952947688901178E-2</v>
      </c>
      <c r="Y256" s="61">
        <f t="shared" si="19"/>
        <v>3.2499999999999996</v>
      </c>
      <c r="Z256" s="61">
        <f t="shared" si="20"/>
        <v>0</v>
      </c>
      <c r="AA256" s="52">
        <f t="shared" si="21"/>
        <v>29.265000000000001</v>
      </c>
      <c r="AB256" s="52">
        <v>19.95</v>
      </c>
    </row>
    <row r="257" spans="1:28">
      <c r="A257" s="46" t="s">
        <v>491</v>
      </c>
      <c r="B257" s="46" t="s">
        <v>492</v>
      </c>
      <c r="C257" s="49">
        <v>795.55507121147912</v>
      </c>
      <c r="D257" s="3">
        <v>9.3724508117270346</v>
      </c>
      <c r="E257" s="47">
        <v>42.129630381426473</v>
      </c>
      <c r="F257" s="48">
        <f t="shared" si="17"/>
        <v>51.502081193153508</v>
      </c>
      <c r="G257" s="49">
        <v>0</v>
      </c>
      <c r="H257" s="47">
        <f t="shared" si="18"/>
        <v>51.502081193153508</v>
      </c>
      <c r="I257" s="150">
        <v>18.559308538073335</v>
      </c>
      <c r="J257" s="151">
        <v>2.2786706593967816</v>
      </c>
      <c r="K257" s="150">
        <v>5.1553634827981485</v>
      </c>
      <c r="L257" s="151">
        <v>0</v>
      </c>
      <c r="M257" s="49">
        <v>116.55245761910055</v>
      </c>
      <c r="N257" s="51">
        <v>0.55810000000000004</v>
      </c>
      <c r="O257" s="52">
        <v>0</v>
      </c>
      <c r="P257" s="52">
        <v>0</v>
      </c>
      <c r="Q257" s="52">
        <v>821.79587133892164</v>
      </c>
      <c r="R257" s="49">
        <v>39.78</v>
      </c>
      <c r="S257" s="52">
        <v>795.55507121147912</v>
      </c>
      <c r="T257" s="52">
        <v>2.5776817413990742</v>
      </c>
      <c r="U257" s="52">
        <v>8.2485815724770379</v>
      </c>
      <c r="V257" s="52">
        <v>123.21318723887575</v>
      </c>
      <c r="W257" s="53">
        <v>0.15487700562482179</v>
      </c>
      <c r="X257" s="53">
        <v>0.13500000000000001</v>
      </c>
      <c r="Y257" s="61">
        <f t="shared" si="19"/>
        <v>118.2261979274258</v>
      </c>
      <c r="Z257" s="61">
        <f t="shared" si="20"/>
        <v>0</v>
      </c>
      <c r="AA257" s="52">
        <f t="shared" si="21"/>
        <v>458.64427579425222</v>
      </c>
      <c r="AB257" s="52">
        <v>191.36709248146727</v>
      </c>
    </row>
    <row r="258" spans="1:28">
      <c r="A258" s="46" t="s">
        <v>493</v>
      </c>
      <c r="B258" s="46" t="s">
        <v>494</v>
      </c>
      <c r="C258" s="49">
        <v>440.94854941069127</v>
      </c>
      <c r="D258" s="3">
        <v>0</v>
      </c>
      <c r="E258" s="47">
        <v>6.5988652579816307</v>
      </c>
      <c r="F258" s="48">
        <f t="shared" si="17"/>
        <v>6.5988652579816307</v>
      </c>
      <c r="G258" s="49">
        <v>0</v>
      </c>
      <c r="H258" s="47">
        <f t="shared" si="18"/>
        <v>6.5988652579816307</v>
      </c>
      <c r="I258" s="150">
        <v>2.7632748267798077</v>
      </c>
      <c r="J258" s="151">
        <v>0</v>
      </c>
      <c r="K258" s="150">
        <v>56.502783771467705</v>
      </c>
      <c r="L258" s="151">
        <v>0</v>
      </c>
      <c r="M258" s="49">
        <v>0</v>
      </c>
      <c r="N258" s="51">
        <v>0.77569999999999995</v>
      </c>
      <c r="O258" s="52">
        <v>0</v>
      </c>
      <c r="P258" s="52">
        <v>0</v>
      </c>
      <c r="Q258" s="52">
        <v>445.62961945307194</v>
      </c>
      <c r="R258" s="49">
        <v>22.05</v>
      </c>
      <c r="S258" s="52">
        <v>441.1547639500032</v>
      </c>
      <c r="T258" s="52">
        <v>3.0932180896788894</v>
      </c>
      <c r="U258" s="52">
        <v>3.6087544379587042</v>
      </c>
      <c r="V258" s="52">
        <v>66.504188928096113</v>
      </c>
      <c r="W258" s="53">
        <v>0.15075024540737622</v>
      </c>
      <c r="X258" s="53">
        <v>0.13500000000000001</v>
      </c>
      <c r="Y258" s="61">
        <f t="shared" si="19"/>
        <v>66.257865660888029</v>
      </c>
      <c r="Z258" s="61">
        <f t="shared" si="20"/>
        <v>0</v>
      </c>
      <c r="AA258" s="52">
        <f t="shared" si="21"/>
        <v>345.67489580974785</v>
      </c>
      <c r="AB258" s="52">
        <v>124.7597962837152</v>
      </c>
    </row>
    <row r="259" spans="1:28">
      <c r="A259" s="46" t="s">
        <v>495</v>
      </c>
      <c r="B259" s="46" t="s">
        <v>496</v>
      </c>
      <c r="C259" s="49">
        <v>1026.1751012509715</v>
      </c>
      <c r="D259" s="3">
        <v>0</v>
      </c>
      <c r="E259" s="47">
        <v>0</v>
      </c>
      <c r="F259" s="48">
        <f t="shared" si="17"/>
        <v>0</v>
      </c>
      <c r="G259" s="49">
        <v>0</v>
      </c>
      <c r="H259" s="47">
        <f t="shared" si="18"/>
        <v>0</v>
      </c>
      <c r="I259" s="150">
        <v>0</v>
      </c>
      <c r="J259" s="151">
        <v>0</v>
      </c>
      <c r="K259" s="150">
        <v>0</v>
      </c>
      <c r="L259" s="151">
        <v>0</v>
      </c>
      <c r="M259" s="49">
        <v>737.02107422778886</v>
      </c>
      <c r="N259" s="51">
        <v>0.1852</v>
      </c>
      <c r="O259" s="52">
        <v>39.438530643405841</v>
      </c>
      <c r="P259" s="52">
        <v>5.1553634827981485</v>
      </c>
      <c r="Q259" s="52">
        <v>959.74308741163463</v>
      </c>
      <c r="R259" s="49">
        <v>51.31</v>
      </c>
      <c r="S259" s="52">
        <v>1022.968465164671</v>
      </c>
      <c r="T259" s="52">
        <v>0</v>
      </c>
      <c r="U259" s="52">
        <v>5.6708998310779632</v>
      </c>
      <c r="V259" s="52">
        <v>102.33396513354324</v>
      </c>
      <c r="W259" s="53">
        <v>0.10003628520168524</v>
      </c>
      <c r="X259" s="53">
        <v>0.10003628520168524</v>
      </c>
      <c r="Y259" s="61">
        <f t="shared" si="19"/>
        <v>108.00486496462121</v>
      </c>
      <c r="Z259" s="61">
        <f t="shared" si="20"/>
        <v>44.593894126203992</v>
      </c>
      <c r="AA259" s="52">
        <f t="shared" si="21"/>
        <v>177.74441978863473</v>
      </c>
      <c r="AB259" s="52">
        <v>96.302189858669422</v>
      </c>
    </row>
    <row r="260" spans="1:28">
      <c r="A260" s="46" t="s">
        <v>497</v>
      </c>
      <c r="B260" s="46" t="s">
        <v>498</v>
      </c>
      <c r="C260" s="49">
        <v>1787.5501125714989</v>
      </c>
      <c r="D260" s="3">
        <v>12.166657819403632</v>
      </c>
      <c r="E260" s="47">
        <v>84.517028936992844</v>
      </c>
      <c r="F260" s="48">
        <f t="shared" si="17"/>
        <v>96.683686756396469</v>
      </c>
      <c r="G260" s="49">
        <v>14.290667574316467</v>
      </c>
      <c r="H260" s="47">
        <f t="shared" si="18"/>
        <v>110.97435433071294</v>
      </c>
      <c r="I260" s="150">
        <v>46.717903881116825</v>
      </c>
      <c r="J260" s="151">
        <v>8.3619995690985967</v>
      </c>
      <c r="K260" s="150">
        <v>7.5577628657820863</v>
      </c>
      <c r="L260" s="151">
        <v>0</v>
      </c>
      <c r="M260" s="49">
        <v>32.695315207905864</v>
      </c>
      <c r="N260" s="51">
        <v>0.51900000000000002</v>
      </c>
      <c r="O260" s="52">
        <v>20.363685757052686</v>
      </c>
      <c r="P260" s="52">
        <v>12.372872358715558</v>
      </c>
      <c r="Q260" s="52">
        <v>1856.3742150668543</v>
      </c>
      <c r="R260" s="49">
        <v>89.38</v>
      </c>
      <c r="S260" s="52">
        <v>1790.2927659443476</v>
      </c>
      <c r="T260" s="52">
        <v>7.4752770500573158</v>
      </c>
      <c r="U260" s="52">
        <v>17.786004015653614</v>
      </c>
      <c r="V260" s="52">
        <v>269.88327832448306</v>
      </c>
      <c r="W260" s="53">
        <v>0.15074812536715157</v>
      </c>
      <c r="X260" s="53">
        <v>0.13500000000000001</v>
      </c>
      <c r="Y260" s="61">
        <f t="shared" si="19"/>
        <v>266.95080446819787</v>
      </c>
      <c r="Z260" s="61">
        <f t="shared" si="20"/>
        <v>32.736558115768247</v>
      </c>
      <c r="AA260" s="52">
        <f t="shared" si="21"/>
        <v>963.45821761969739</v>
      </c>
      <c r="AB260" s="52">
        <v>506.19482964898464</v>
      </c>
    </row>
    <row r="261" spans="1:28">
      <c r="A261" s="46" t="s">
        <v>499</v>
      </c>
      <c r="B261" s="46" t="s">
        <v>500</v>
      </c>
      <c r="C261" s="49">
        <v>216.88</v>
      </c>
      <c r="D261" s="3">
        <v>0</v>
      </c>
      <c r="E261" s="47">
        <v>0</v>
      </c>
      <c r="F261" s="48">
        <f t="shared" si="17"/>
        <v>0</v>
      </c>
      <c r="G261" s="49">
        <v>0</v>
      </c>
      <c r="H261" s="47">
        <f t="shared" si="18"/>
        <v>0</v>
      </c>
      <c r="I261" s="150">
        <v>0</v>
      </c>
      <c r="J261" s="151">
        <v>0</v>
      </c>
      <c r="K261" s="150">
        <v>0</v>
      </c>
      <c r="L261" s="151">
        <v>0</v>
      </c>
      <c r="M261" s="49">
        <v>119.48</v>
      </c>
      <c r="N261" s="51">
        <v>0.39910000000000001</v>
      </c>
      <c r="O261" s="52">
        <v>0</v>
      </c>
      <c r="P261" s="52">
        <v>0</v>
      </c>
      <c r="Q261" s="52">
        <v>219.4</v>
      </c>
      <c r="R261" s="49">
        <v>10.84</v>
      </c>
      <c r="S261" s="52">
        <v>216.88</v>
      </c>
      <c r="T261" s="52">
        <v>0.75</v>
      </c>
      <c r="U261" s="52">
        <v>3</v>
      </c>
      <c r="V261" s="52">
        <v>10.5</v>
      </c>
      <c r="W261" s="53">
        <v>4.8413869420877907E-2</v>
      </c>
      <c r="X261" s="53">
        <v>4.8413869420877907E-2</v>
      </c>
      <c r="Y261" s="61">
        <f t="shared" si="19"/>
        <v>14.25</v>
      </c>
      <c r="Z261" s="61">
        <f t="shared" si="20"/>
        <v>0</v>
      </c>
      <c r="AA261" s="52">
        <f t="shared" si="21"/>
        <v>87.562539999999998</v>
      </c>
      <c r="AB261" s="52">
        <v>53.4</v>
      </c>
    </row>
    <row r="262" spans="1:28">
      <c r="A262" s="46" t="s">
        <v>501</v>
      </c>
      <c r="B262" s="46" t="s">
        <v>502</v>
      </c>
      <c r="C262" s="49">
        <v>72</v>
      </c>
      <c r="D262" s="3">
        <v>0</v>
      </c>
      <c r="E262" s="47">
        <v>0</v>
      </c>
      <c r="F262" s="48">
        <f t="shared" si="17"/>
        <v>0</v>
      </c>
      <c r="G262" s="49">
        <v>0</v>
      </c>
      <c r="H262" s="47">
        <f t="shared" si="18"/>
        <v>0</v>
      </c>
      <c r="I262" s="150">
        <v>0</v>
      </c>
      <c r="J262" s="151">
        <v>0</v>
      </c>
      <c r="K262" s="150">
        <v>0</v>
      </c>
      <c r="L262" s="151">
        <v>0</v>
      </c>
      <c r="M262" s="49">
        <v>0</v>
      </c>
      <c r="N262" s="51">
        <v>0.8</v>
      </c>
      <c r="O262" s="52">
        <v>3.75</v>
      </c>
      <c r="P262" s="52">
        <v>0</v>
      </c>
      <c r="Q262" s="52">
        <v>78.900000000000006</v>
      </c>
      <c r="R262" s="49">
        <v>3.6</v>
      </c>
      <c r="S262" s="52">
        <v>72</v>
      </c>
      <c r="T262" s="52">
        <v>0</v>
      </c>
      <c r="U262" s="52">
        <v>0</v>
      </c>
      <c r="V262" s="52">
        <v>7</v>
      </c>
      <c r="W262" s="53">
        <v>9.7222222222222224E-2</v>
      </c>
      <c r="X262" s="53">
        <v>9.7222222222222224E-2</v>
      </c>
      <c r="Y262" s="61">
        <f t="shared" si="19"/>
        <v>7</v>
      </c>
      <c r="Z262" s="61">
        <f t="shared" si="20"/>
        <v>3.75</v>
      </c>
      <c r="AA262" s="52">
        <f t="shared" si="21"/>
        <v>63.120000000000005</v>
      </c>
      <c r="AB262" s="52">
        <v>36.6</v>
      </c>
    </row>
    <row r="263" spans="1:28">
      <c r="A263" s="46" t="s">
        <v>503</v>
      </c>
      <c r="B263" s="46" t="s">
        <v>504</v>
      </c>
      <c r="C263" s="49">
        <v>35.799999999999997</v>
      </c>
      <c r="D263" s="3">
        <v>0</v>
      </c>
      <c r="E263" s="47">
        <v>0</v>
      </c>
      <c r="F263" s="48">
        <f t="shared" si="17"/>
        <v>0</v>
      </c>
      <c r="G263" s="49">
        <v>0</v>
      </c>
      <c r="H263" s="47">
        <f t="shared" si="18"/>
        <v>0</v>
      </c>
      <c r="I263" s="150">
        <v>0</v>
      </c>
      <c r="J263" s="151">
        <v>0</v>
      </c>
      <c r="K263" s="150">
        <v>0</v>
      </c>
      <c r="L263" s="151">
        <v>0</v>
      </c>
      <c r="M263" s="49">
        <v>0</v>
      </c>
      <c r="N263" s="51">
        <v>0.79410000000000003</v>
      </c>
      <c r="O263" s="52">
        <v>0</v>
      </c>
      <c r="P263" s="52">
        <v>0</v>
      </c>
      <c r="Q263" s="52">
        <v>34.6</v>
      </c>
      <c r="R263" s="49">
        <v>1.79</v>
      </c>
      <c r="S263" s="52">
        <v>35.799999999999997</v>
      </c>
      <c r="T263" s="52">
        <v>0</v>
      </c>
      <c r="U263" s="52">
        <v>0</v>
      </c>
      <c r="V263" s="52">
        <v>1.25</v>
      </c>
      <c r="W263" s="53">
        <v>3.4916201117318441E-2</v>
      </c>
      <c r="X263" s="53">
        <v>3.4916201117318441E-2</v>
      </c>
      <c r="Y263" s="61">
        <f t="shared" si="19"/>
        <v>1.25</v>
      </c>
      <c r="Z263" s="61">
        <f t="shared" si="20"/>
        <v>0</v>
      </c>
      <c r="AA263" s="52">
        <f t="shared" si="21"/>
        <v>27.475860000000001</v>
      </c>
      <c r="AB263" s="52">
        <v>22.4</v>
      </c>
    </row>
    <row r="264" spans="1:28">
      <c r="A264" s="46" t="s">
        <v>505</v>
      </c>
      <c r="B264" s="46" t="s">
        <v>506</v>
      </c>
      <c r="C264" s="49">
        <v>110.96404360374736</v>
      </c>
      <c r="D264" s="3">
        <v>0</v>
      </c>
      <c r="E264" s="47">
        <v>6.3720292647385115</v>
      </c>
      <c r="F264" s="48">
        <f t="shared" si="17"/>
        <v>6.3720292647385115</v>
      </c>
      <c r="G264" s="49">
        <v>0</v>
      </c>
      <c r="H264" s="47">
        <f t="shared" si="18"/>
        <v>6.3720292647385115</v>
      </c>
      <c r="I264" s="150">
        <v>3.9386977008577855</v>
      </c>
      <c r="J264" s="151">
        <v>0.57740071007339266</v>
      </c>
      <c r="K264" s="150">
        <v>0</v>
      </c>
      <c r="L264" s="151">
        <v>0</v>
      </c>
      <c r="M264" s="49">
        <v>0</v>
      </c>
      <c r="N264" s="51">
        <v>0.8</v>
      </c>
      <c r="O264" s="52">
        <v>0</v>
      </c>
      <c r="P264" s="52">
        <v>0</v>
      </c>
      <c r="Q264" s="52">
        <v>130.6162892001739</v>
      </c>
      <c r="R264" s="49">
        <v>5.55</v>
      </c>
      <c r="S264" s="52">
        <v>110.96404360374734</v>
      </c>
      <c r="T264" s="52">
        <v>0</v>
      </c>
      <c r="U264" s="52">
        <v>0</v>
      </c>
      <c r="V264" s="52">
        <v>22.16806297603204</v>
      </c>
      <c r="W264" s="53">
        <v>0.19977699312395467</v>
      </c>
      <c r="X264" s="53">
        <v>0.13500000000000001</v>
      </c>
      <c r="Y264" s="61">
        <f t="shared" si="19"/>
        <v>14.980145886505893</v>
      </c>
      <c r="Z264" s="61">
        <f t="shared" si="20"/>
        <v>0</v>
      </c>
      <c r="AA264" s="52">
        <f t="shared" si="21"/>
        <v>104.49303136013913</v>
      </c>
      <c r="AB264" s="52">
        <v>27.405912274554957</v>
      </c>
    </row>
    <row r="265" spans="1:28">
      <c r="A265" s="46" t="s">
        <v>507</v>
      </c>
      <c r="B265" s="46" t="s">
        <v>508</v>
      </c>
      <c r="C265" s="49">
        <v>485.19187882006503</v>
      </c>
      <c r="D265" s="3">
        <v>0</v>
      </c>
      <c r="E265" s="47">
        <v>31.798281961898979</v>
      </c>
      <c r="F265" s="48">
        <f t="shared" si="17"/>
        <v>31.798281961898979</v>
      </c>
      <c r="G265" s="49">
        <v>0</v>
      </c>
      <c r="H265" s="47">
        <f t="shared" si="18"/>
        <v>31.798281961898979</v>
      </c>
      <c r="I265" s="150">
        <v>10.382902054355473</v>
      </c>
      <c r="J265" s="151">
        <v>0.52584707524541119</v>
      </c>
      <c r="K265" s="150">
        <v>0</v>
      </c>
      <c r="L265" s="151">
        <v>0</v>
      </c>
      <c r="M265" s="49">
        <v>27.44715518241734</v>
      </c>
      <c r="N265" s="51">
        <v>0.74470000000000003</v>
      </c>
      <c r="O265" s="52">
        <v>6.1864361793577789</v>
      </c>
      <c r="P265" s="52">
        <v>0</v>
      </c>
      <c r="Q265" s="52">
        <v>473.52013589500996</v>
      </c>
      <c r="R265" s="49">
        <v>24.26</v>
      </c>
      <c r="S265" s="52">
        <v>486.63538059524842</v>
      </c>
      <c r="T265" s="52">
        <v>0</v>
      </c>
      <c r="U265" s="52">
        <v>3.0932180896788894</v>
      </c>
      <c r="V265" s="52">
        <v>76.041611371272694</v>
      </c>
      <c r="W265" s="53">
        <v>0.15625993177532471</v>
      </c>
      <c r="X265" s="53">
        <v>0.13500000000000001</v>
      </c>
      <c r="Y265" s="61">
        <f t="shared" si="19"/>
        <v>68.788994470037423</v>
      </c>
      <c r="Z265" s="61">
        <f t="shared" si="20"/>
        <v>6.1864361793577789</v>
      </c>
      <c r="AA265" s="52">
        <f t="shared" si="21"/>
        <v>352.63044520101391</v>
      </c>
      <c r="AB265" s="52">
        <v>130.55442483838033</v>
      </c>
    </row>
    <row r="266" spans="1:28">
      <c r="A266" s="46" t="s">
        <v>509</v>
      </c>
      <c r="B266" s="46" t="s">
        <v>510</v>
      </c>
      <c r="C266" s="49">
        <v>217.10266698759565</v>
      </c>
      <c r="D266" s="3">
        <v>0</v>
      </c>
      <c r="E266" s="47">
        <v>7.9598812174403415</v>
      </c>
      <c r="F266" s="48">
        <f t="shared" ref="F266:F322" si="22">D266+E266</f>
        <v>7.9598812174403415</v>
      </c>
      <c r="G266" s="49">
        <v>0</v>
      </c>
      <c r="H266" s="47">
        <f t="shared" ref="H266:H322" si="23">G266+F266</f>
        <v>7.9598812174403415</v>
      </c>
      <c r="I266" s="150">
        <v>6.8669441590871338</v>
      </c>
      <c r="J266" s="151">
        <v>0.72175088759174078</v>
      </c>
      <c r="K266" s="150">
        <v>0</v>
      </c>
      <c r="L266" s="151">
        <v>0</v>
      </c>
      <c r="M266" s="49">
        <v>48.367620195612226</v>
      </c>
      <c r="N266" s="51">
        <v>0.66810000000000003</v>
      </c>
      <c r="O266" s="52">
        <v>0</v>
      </c>
      <c r="P266" s="52">
        <v>0</v>
      </c>
      <c r="Q266" s="52">
        <v>233.1049152382011</v>
      </c>
      <c r="R266" s="49">
        <v>10.86</v>
      </c>
      <c r="S266" s="52">
        <v>214.72088905854289</v>
      </c>
      <c r="T266" s="52">
        <v>0</v>
      </c>
      <c r="U266" s="52">
        <v>2.0621453931192595</v>
      </c>
      <c r="V266" s="52">
        <v>23.456903846731578</v>
      </c>
      <c r="W266" s="53">
        <v>0.1092436974789916</v>
      </c>
      <c r="X266" s="53">
        <v>0.1092436974789916</v>
      </c>
      <c r="Y266" s="61">
        <f t="shared" ref="Y266:Y315" si="24">(T266+U266)+(S266*X266)</f>
        <v>25.519049239850837</v>
      </c>
      <c r="Z266" s="61">
        <f t="shared" ref="Z266:Z315" si="25">O266+P266</f>
        <v>0</v>
      </c>
      <c r="AA266" s="52">
        <f t="shared" ref="AA266:AA315" si="26">Q266*N266</f>
        <v>155.73739387064217</v>
      </c>
      <c r="AB266" s="52">
        <v>45.583723914901235</v>
      </c>
    </row>
    <row r="267" spans="1:28">
      <c r="A267" s="46" t="s">
        <v>511</v>
      </c>
      <c r="B267" s="46" t="s">
        <v>512</v>
      </c>
      <c r="C267" s="49">
        <v>1082.9356531965791</v>
      </c>
      <c r="D267" s="3">
        <v>0</v>
      </c>
      <c r="E267" s="47">
        <v>63.947128640628243</v>
      </c>
      <c r="F267" s="48">
        <f t="shared" si="22"/>
        <v>63.947128640628243</v>
      </c>
      <c r="G267" s="49">
        <v>0</v>
      </c>
      <c r="H267" s="47">
        <f t="shared" si="23"/>
        <v>63.947128640628243</v>
      </c>
      <c r="I267" s="150">
        <v>17.971597101034344</v>
      </c>
      <c r="J267" s="151">
        <v>1.0826263313876112</v>
      </c>
      <c r="K267" s="150">
        <v>0</v>
      </c>
      <c r="L267" s="151">
        <v>0</v>
      </c>
      <c r="M267" s="49">
        <v>275.20361343873083</v>
      </c>
      <c r="N267" s="51">
        <v>0.46750000000000003</v>
      </c>
      <c r="O267" s="52">
        <v>0</v>
      </c>
      <c r="P267" s="52">
        <v>0</v>
      </c>
      <c r="Q267" s="52">
        <v>1049.4361012853567</v>
      </c>
      <c r="R267" s="49">
        <v>54.15</v>
      </c>
      <c r="S267" s="52">
        <v>1083.0593819201663</v>
      </c>
      <c r="T267" s="52">
        <v>2.0621453931192595</v>
      </c>
      <c r="U267" s="52">
        <v>10.826263313876112</v>
      </c>
      <c r="V267" s="52">
        <v>144.86571386662797</v>
      </c>
      <c r="W267" s="53">
        <v>0.1337560214009634</v>
      </c>
      <c r="X267" s="53">
        <v>0.1337560214009634</v>
      </c>
      <c r="Y267" s="61">
        <f t="shared" si="24"/>
        <v>157.75412257362333</v>
      </c>
      <c r="Z267" s="61">
        <f t="shared" si="25"/>
        <v>0</v>
      </c>
      <c r="AA267" s="52">
        <f t="shared" si="26"/>
        <v>490.61137735090426</v>
      </c>
      <c r="AB267" s="52">
        <v>232.57906816295568</v>
      </c>
    </row>
    <row r="268" spans="1:28">
      <c r="A268" s="46" t="s">
        <v>513</v>
      </c>
      <c r="B268" s="46" t="s">
        <v>514</v>
      </c>
      <c r="C268" s="49">
        <v>5897.5502312357021</v>
      </c>
      <c r="D268" s="3">
        <v>40.314942435481527</v>
      </c>
      <c r="E268" s="47">
        <v>408.87187782072118</v>
      </c>
      <c r="F268" s="48">
        <f t="shared" si="22"/>
        <v>449.18682025620274</v>
      </c>
      <c r="G268" s="49">
        <v>0</v>
      </c>
      <c r="H268" s="47">
        <f t="shared" si="23"/>
        <v>449.18682025620274</v>
      </c>
      <c r="I268" s="150">
        <v>118.72802100884137</v>
      </c>
      <c r="J268" s="151">
        <v>13.280216331688031</v>
      </c>
      <c r="K268" s="150">
        <v>15.67230498770637</v>
      </c>
      <c r="L268" s="151">
        <v>0</v>
      </c>
      <c r="M268" s="49">
        <v>82.155872461871311</v>
      </c>
      <c r="N268" s="51">
        <v>0.42499999999999999</v>
      </c>
      <c r="O268" s="52">
        <v>168.83815406163939</v>
      </c>
      <c r="P268" s="52">
        <v>39.438530643405841</v>
      </c>
      <c r="Q268" s="52">
        <v>5801.7841991792429</v>
      </c>
      <c r="R268" s="49">
        <v>294.88</v>
      </c>
      <c r="S268" s="52">
        <v>5915.1300207120421</v>
      </c>
      <c r="T268" s="52">
        <v>40.727371514105371</v>
      </c>
      <c r="U268" s="52">
        <v>80.681438505791021</v>
      </c>
      <c r="V268" s="52">
        <v>780.26426312149977</v>
      </c>
      <c r="W268" s="53">
        <v>0.13190990906191008</v>
      </c>
      <c r="X268" s="53">
        <v>0.13190990906191008</v>
      </c>
      <c r="Y268" s="61">
        <f t="shared" si="24"/>
        <v>901.67307314139612</v>
      </c>
      <c r="Z268" s="61">
        <f t="shared" si="25"/>
        <v>208.27668470504523</v>
      </c>
      <c r="AA268" s="52">
        <f t="shared" si="26"/>
        <v>2465.7582846511782</v>
      </c>
      <c r="AB268" s="52">
        <v>1775.5793585644415</v>
      </c>
    </row>
    <row r="269" spans="1:28">
      <c r="A269" s="46" t="s">
        <v>515</v>
      </c>
      <c r="B269" s="46" t="s">
        <v>516</v>
      </c>
      <c r="C269" s="49">
        <v>15719.15693103804</v>
      </c>
      <c r="D269" s="3">
        <v>223.51593916019652</v>
      </c>
      <c r="E269" s="47">
        <v>756.80735927476826</v>
      </c>
      <c r="F269" s="48">
        <f t="shared" si="22"/>
        <v>980.32329843496473</v>
      </c>
      <c r="G269" s="49">
        <v>0</v>
      </c>
      <c r="H269" s="47">
        <f t="shared" si="23"/>
        <v>980.32329843496473</v>
      </c>
      <c r="I269" s="150">
        <v>347.05906966197142</v>
      </c>
      <c r="J269" s="151">
        <v>32.458168487697144</v>
      </c>
      <c r="K269" s="150">
        <v>84.310814397680915</v>
      </c>
      <c r="L269" s="151">
        <v>0</v>
      </c>
      <c r="M269" s="49">
        <v>0</v>
      </c>
      <c r="N269" s="51">
        <v>0.42859999999999998</v>
      </c>
      <c r="O269" s="52">
        <v>828.46691168566258</v>
      </c>
      <c r="P269" s="52">
        <v>225.54715237241899</v>
      </c>
      <c r="Q269" s="52">
        <v>15373.860995687186</v>
      </c>
      <c r="R269" s="49">
        <v>785.96</v>
      </c>
      <c r="S269" s="52">
        <v>15780.588242299063</v>
      </c>
      <c r="T269" s="52">
        <v>105.68495139736204</v>
      </c>
      <c r="U269" s="52">
        <v>252.87057883124919</v>
      </c>
      <c r="V269" s="52">
        <v>2162.6749810338233</v>
      </c>
      <c r="W269" s="53">
        <v>0.13704653767195338</v>
      </c>
      <c r="X269" s="53">
        <v>0.13500000000000001</v>
      </c>
      <c r="Y269" s="61">
        <f t="shared" si="24"/>
        <v>2488.9349429389849</v>
      </c>
      <c r="Z269" s="61">
        <f t="shared" si="25"/>
        <v>1054.0140640580817</v>
      </c>
      <c r="AA269" s="52">
        <f t="shared" si="26"/>
        <v>6589.2368227515281</v>
      </c>
      <c r="AB269" s="52">
        <v>4970.7808486600434</v>
      </c>
    </row>
    <row r="270" spans="1:28">
      <c r="A270" s="46" t="s">
        <v>517</v>
      </c>
      <c r="B270" s="46" t="s">
        <v>518</v>
      </c>
      <c r="C270" s="49">
        <v>6918.7864942701517</v>
      </c>
      <c r="D270" s="3">
        <v>195.61511199129296</v>
      </c>
      <c r="E270" s="47">
        <v>272.30629916139821</v>
      </c>
      <c r="F270" s="48">
        <f t="shared" si="22"/>
        <v>467.92141115269118</v>
      </c>
      <c r="G270" s="49">
        <v>328.96374383734985</v>
      </c>
      <c r="H270" s="47">
        <f t="shared" si="23"/>
        <v>796.88515499004097</v>
      </c>
      <c r="I270" s="150">
        <v>214.47343161136857</v>
      </c>
      <c r="J270" s="151">
        <v>25.75619596005955</v>
      </c>
      <c r="K270" s="150">
        <v>17.528235841513705</v>
      </c>
      <c r="L270" s="151">
        <v>0</v>
      </c>
      <c r="M270" s="49">
        <v>138.25653788168074</v>
      </c>
      <c r="N270" s="51">
        <v>0.30680000000000002</v>
      </c>
      <c r="O270" s="52">
        <v>128.3685507216739</v>
      </c>
      <c r="P270" s="52">
        <v>62.379898141857602</v>
      </c>
      <c r="Q270" s="52">
        <v>6988.2189296564775</v>
      </c>
      <c r="R270" s="49">
        <v>345.94</v>
      </c>
      <c r="S270" s="52">
        <v>6707.7259132843947</v>
      </c>
      <c r="T270" s="52">
        <v>44.851662300343897</v>
      </c>
      <c r="U270" s="52">
        <v>58.771143703898893</v>
      </c>
      <c r="V270" s="52">
        <v>844.70630665647661</v>
      </c>
      <c r="W270" s="53">
        <v>0.12593035517202159</v>
      </c>
      <c r="X270" s="53">
        <v>0.12593035517202159</v>
      </c>
      <c r="Y270" s="61">
        <f t="shared" si="24"/>
        <v>948.32911266071949</v>
      </c>
      <c r="Z270" s="61">
        <f t="shared" si="25"/>
        <v>190.74844886353151</v>
      </c>
      <c r="AA270" s="52">
        <f t="shared" si="26"/>
        <v>2143.9855676186075</v>
      </c>
      <c r="AB270" s="52">
        <v>1930.7557993966659</v>
      </c>
    </row>
    <row r="271" spans="1:28">
      <c r="A271" s="46" t="s">
        <v>519</v>
      </c>
      <c r="B271" s="46" t="s">
        <v>520</v>
      </c>
      <c r="C271" s="49">
        <v>10410.307966630025</v>
      </c>
      <c r="D271" s="3">
        <v>136.81303610649726</v>
      </c>
      <c r="E271" s="47">
        <v>665.47493981351613</v>
      </c>
      <c r="F271" s="48">
        <f t="shared" si="22"/>
        <v>802.28797592001342</v>
      </c>
      <c r="G271" s="49">
        <v>0</v>
      </c>
      <c r="H271" s="47">
        <f t="shared" si="23"/>
        <v>802.28797592001342</v>
      </c>
      <c r="I271" s="150">
        <v>348.09014235853101</v>
      </c>
      <c r="J271" s="151">
        <v>33.417066095497596</v>
      </c>
      <c r="K271" s="150">
        <v>46.470446433942513</v>
      </c>
      <c r="L271" s="151">
        <v>0</v>
      </c>
      <c r="M271" s="49">
        <v>670.92931437831669</v>
      </c>
      <c r="N271" s="51">
        <v>0.30070000000000002</v>
      </c>
      <c r="O271" s="52">
        <v>321.17914497832464</v>
      </c>
      <c r="P271" s="52">
        <v>109.80924218360057</v>
      </c>
      <c r="Q271" s="52">
        <v>10236.685635256352</v>
      </c>
      <c r="R271" s="49">
        <v>520.52</v>
      </c>
      <c r="S271" s="52">
        <v>10456.829966698797</v>
      </c>
      <c r="T271" s="52">
        <v>76.299379545412606</v>
      </c>
      <c r="U271" s="52">
        <v>121.92434636817622</v>
      </c>
      <c r="V271" s="52">
        <v>1443.5017751834816</v>
      </c>
      <c r="W271" s="53">
        <v>0.13804391768638394</v>
      </c>
      <c r="X271" s="53">
        <v>0.13500000000000001</v>
      </c>
      <c r="Y271" s="61">
        <f t="shared" si="24"/>
        <v>1609.8957714179264</v>
      </c>
      <c r="Z271" s="61">
        <f t="shared" si="25"/>
        <v>430.98838716192523</v>
      </c>
      <c r="AA271" s="52">
        <f t="shared" si="26"/>
        <v>3078.1713705215852</v>
      </c>
      <c r="AB271" s="52">
        <v>2734.9306383513835</v>
      </c>
    </row>
    <row r="272" spans="1:28">
      <c r="A272" s="46" t="s">
        <v>521</v>
      </c>
      <c r="B272" s="46" t="s">
        <v>522</v>
      </c>
      <c r="C272" s="49">
        <v>919.81995260084568</v>
      </c>
      <c r="D272" s="3">
        <v>15.589819171981601</v>
      </c>
      <c r="E272" s="47">
        <v>71.298676967098402</v>
      </c>
      <c r="F272" s="48">
        <f t="shared" si="22"/>
        <v>86.888496139080004</v>
      </c>
      <c r="G272" s="49">
        <v>0</v>
      </c>
      <c r="H272" s="47">
        <f t="shared" si="23"/>
        <v>86.888496139080004</v>
      </c>
      <c r="I272" s="150">
        <v>16.053801885433437</v>
      </c>
      <c r="J272" s="151">
        <v>1.1651121471123815</v>
      </c>
      <c r="K272" s="150">
        <v>7.8361524938531852</v>
      </c>
      <c r="L272" s="151">
        <v>0</v>
      </c>
      <c r="M272" s="49">
        <v>0</v>
      </c>
      <c r="N272" s="51">
        <v>0.4415</v>
      </c>
      <c r="O272" s="52">
        <v>0</v>
      </c>
      <c r="P272" s="52">
        <v>0</v>
      </c>
      <c r="Q272" s="52">
        <v>876.30868480602931</v>
      </c>
      <c r="R272" s="49">
        <v>45.99</v>
      </c>
      <c r="S272" s="52">
        <v>922.52136306583179</v>
      </c>
      <c r="T272" s="52">
        <v>5.1553634827981485</v>
      </c>
      <c r="U272" s="52">
        <v>11.341799662155926</v>
      </c>
      <c r="V272" s="52">
        <v>124.50202810957529</v>
      </c>
      <c r="W272" s="53">
        <v>0.13495842274678113</v>
      </c>
      <c r="X272" s="53">
        <v>0.13495842274678113</v>
      </c>
      <c r="Y272" s="61">
        <f t="shared" si="24"/>
        <v>140.99919125452936</v>
      </c>
      <c r="Z272" s="61">
        <f t="shared" si="25"/>
        <v>0</v>
      </c>
      <c r="AA272" s="52">
        <f t="shared" si="26"/>
        <v>386.89028434186196</v>
      </c>
      <c r="AB272" s="52">
        <v>309.11559442857703</v>
      </c>
    </row>
    <row r="273" spans="1:28">
      <c r="A273" s="46" t="s">
        <v>523</v>
      </c>
      <c r="B273" s="46" t="s">
        <v>524</v>
      </c>
      <c r="C273" s="49">
        <v>643.66775228127995</v>
      </c>
      <c r="D273" s="3">
        <v>0</v>
      </c>
      <c r="E273" s="47">
        <v>0</v>
      </c>
      <c r="F273" s="48">
        <f t="shared" si="22"/>
        <v>0</v>
      </c>
      <c r="G273" s="49">
        <v>0</v>
      </c>
      <c r="H273" s="47">
        <f t="shared" si="23"/>
        <v>0</v>
      </c>
      <c r="I273" s="150">
        <v>0</v>
      </c>
      <c r="J273" s="151">
        <v>0</v>
      </c>
      <c r="K273" s="150">
        <v>0</v>
      </c>
      <c r="L273" s="151">
        <v>0</v>
      </c>
      <c r="M273" s="49">
        <v>0</v>
      </c>
      <c r="N273" s="51">
        <v>0.1706</v>
      </c>
      <c r="O273" s="52">
        <v>2.0621453931192595</v>
      </c>
      <c r="P273" s="52">
        <v>1.0310726965596297</v>
      </c>
      <c r="Q273" s="52">
        <v>649.1736804809085</v>
      </c>
      <c r="R273" s="49">
        <v>32.18</v>
      </c>
      <c r="S273" s="52">
        <v>643.99769554417912</v>
      </c>
      <c r="T273" s="52">
        <v>3.8665226120986116</v>
      </c>
      <c r="U273" s="52">
        <v>11.857336010435741</v>
      </c>
      <c r="V273" s="52">
        <v>86.352338336868996</v>
      </c>
      <c r="W273" s="53">
        <v>0.1340879617028771</v>
      </c>
      <c r="X273" s="53">
        <v>0.1340879617028771</v>
      </c>
      <c r="Y273" s="61">
        <f t="shared" si="24"/>
        <v>102.07619695940335</v>
      </c>
      <c r="Z273" s="61">
        <f t="shared" si="25"/>
        <v>3.0932180896788894</v>
      </c>
      <c r="AA273" s="52">
        <f t="shared" si="26"/>
        <v>110.74902989004299</v>
      </c>
      <c r="AB273" s="52">
        <v>259.24260809598769</v>
      </c>
    </row>
    <row r="274" spans="1:28">
      <c r="A274" s="46" t="s">
        <v>525</v>
      </c>
      <c r="B274" s="46" t="s">
        <v>526</v>
      </c>
      <c r="C274" s="49">
        <v>2259.0493459812524</v>
      </c>
      <c r="D274" s="3">
        <v>0</v>
      </c>
      <c r="E274" s="47">
        <v>76.289068818446992</v>
      </c>
      <c r="F274" s="48">
        <f t="shared" si="22"/>
        <v>76.289068818446992</v>
      </c>
      <c r="G274" s="49">
        <v>0</v>
      </c>
      <c r="H274" s="47">
        <f t="shared" si="23"/>
        <v>76.289068818446992</v>
      </c>
      <c r="I274" s="150">
        <v>62.730462858687879</v>
      </c>
      <c r="J274" s="151">
        <v>5.6502783771467717</v>
      </c>
      <c r="K274" s="150">
        <v>8.4547961117889638</v>
      </c>
      <c r="L274" s="151">
        <v>0</v>
      </c>
      <c r="M274" s="49">
        <v>17.322021302201779</v>
      </c>
      <c r="N274" s="51">
        <v>0.51419999999999999</v>
      </c>
      <c r="O274" s="52">
        <v>155.6919771805041</v>
      </c>
      <c r="P274" s="52">
        <v>27.065658284690279</v>
      </c>
      <c r="Q274" s="52">
        <v>2341.3392578936764</v>
      </c>
      <c r="R274" s="49">
        <v>112.95</v>
      </c>
      <c r="S274" s="52">
        <v>2273.7730640881236</v>
      </c>
      <c r="T274" s="52">
        <v>13.403945055275187</v>
      </c>
      <c r="U274" s="52">
        <v>21.13699027947241</v>
      </c>
      <c r="V274" s="52">
        <v>321.43691315246457</v>
      </c>
      <c r="W274" s="53">
        <v>0.14136719192835279</v>
      </c>
      <c r="X274" s="53">
        <v>0.13500000000000001</v>
      </c>
      <c r="Y274" s="61">
        <f t="shared" si="24"/>
        <v>341.50029898664428</v>
      </c>
      <c r="Z274" s="61">
        <f t="shared" si="25"/>
        <v>182.75763546519437</v>
      </c>
      <c r="AA274" s="52">
        <f t="shared" si="26"/>
        <v>1203.9166464089283</v>
      </c>
      <c r="AB274" s="52">
        <v>718.65766950206194</v>
      </c>
    </row>
    <row r="275" spans="1:28">
      <c r="A275" s="46" t="s">
        <v>527</v>
      </c>
      <c r="B275" s="46" t="s">
        <v>528</v>
      </c>
      <c r="C275" s="49">
        <v>1359.0053677004203</v>
      </c>
      <c r="D275" s="3">
        <v>24.962269983708637</v>
      </c>
      <c r="E275" s="47">
        <v>58.678347161208528</v>
      </c>
      <c r="F275" s="48">
        <f t="shared" si="22"/>
        <v>83.640617144917172</v>
      </c>
      <c r="G275" s="49">
        <v>0</v>
      </c>
      <c r="H275" s="47">
        <f t="shared" si="23"/>
        <v>83.640617144917172</v>
      </c>
      <c r="I275" s="150">
        <v>20.487414480639845</v>
      </c>
      <c r="J275" s="151">
        <v>2.7014104649862301</v>
      </c>
      <c r="K275" s="150">
        <v>11.671742925055009</v>
      </c>
      <c r="L275" s="151">
        <v>0</v>
      </c>
      <c r="M275" s="49">
        <v>0</v>
      </c>
      <c r="N275" s="51">
        <v>0.47820000000000001</v>
      </c>
      <c r="O275" s="52">
        <v>13.661713229415096</v>
      </c>
      <c r="P275" s="52">
        <v>4.124290786238519</v>
      </c>
      <c r="Q275" s="52">
        <v>1310.4933973272894</v>
      </c>
      <c r="R275" s="49">
        <v>67.95</v>
      </c>
      <c r="S275" s="52">
        <v>1366.2950516650965</v>
      </c>
      <c r="T275" s="52">
        <v>7.2175088759174084</v>
      </c>
      <c r="U275" s="52">
        <v>17.786004015653614</v>
      </c>
      <c r="V275" s="52">
        <v>191.26398521181133</v>
      </c>
      <c r="W275" s="53">
        <v>0.13998732190292201</v>
      </c>
      <c r="X275" s="53">
        <v>0.13500000000000001</v>
      </c>
      <c r="Y275" s="61">
        <f t="shared" si="24"/>
        <v>209.45334486635903</v>
      </c>
      <c r="Z275" s="61">
        <f t="shared" si="25"/>
        <v>17.786004015653614</v>
      </c>
      <c r="AA275" s="52">
        <f t="shared" si="26"/>
        <v>626.67794260190976</v>
      </c>
      <c r="AB275" s="52">
        <v>428.8025130452188</v>
      </c>
    </row>
    <row r="276" spans="1:28">
      <c r="A276" s="46" t="s">
        <v>1126</v>
      </c>
      <c r="B276" s="46" t="s">
        <v>1150</v>
      </c>
      <c r="C276" s="49">
        <v>137.54509772105459</v>
      </c>
      <c r="D276" s="3">
        <v>0</v>
      </c>
      <c r="E276" s="47">
        <v>0</v>
      </c>
      <c r="F276" s="48">
        <f t="shared" si="22"/>
        <v>0</v>
      </c>
      <c r="G276" s="49">
        <v>0</v>
      </c>
      <c r="H276" s="47">
        <f t="shared" si="23"/>
        <v>0</v>
      </c>
      <c r="I276" s="150">
        <v>0</v>
      </c>
      <c r="J276" s="151">
        <v>0</v>
      </c>
      <c r="K276" s="150">
        <v>0</v>
      </c>
      <c r="L276" s="151">
        <v>0</v>
      </c>
      <c r="M276" s="49">
        <v>0</v>
      </c>
      <c r="N276" s="51">
        <v>0.81399999999999995</v>
      </c>
      <c r="O276" s="52">
        <v>0</v>
      </c>
      <c r="P276" s="52">
        <v>0</v>
      </c>
      <c r="Q276" s="52">
        <v>133.42080693481608</v>
      </c>
      <c r="R276" s="49">
        <v>0</v>
      </c>
      <c r="S276" s="52">
        <v>137.54509772105462</v>
      </c>
      <c r="T276" s="52">
        <v>0</v>
      </c>
      <c r="U276" s="52">
        <v>0</v>
      </c>
      <c r="V276" s="52">
        <v>21.652526627752223</v>
      </c>
      <c r="W276" s="53">
        <v>0.15742128935532232</v>
      </c>
      <c r="X276" s="53">
        <v>0.13500000000000001</v>
      </c>
      <c r="Y276" s="61">
        <f t="shared" si="24"/>
        <v>18.568588192342375</v>
      </c>
      <c r="Z276" s="61">
        <f t="shared" si="25"/>
        <v>0</v>
      </c>
      <c r="AA276" s="52">
        <f t="shared" si="26"/>
        <v>108.60453684494028</v>
      </c>
      <c r="AB276" s="52">
        <v>56.502783771467705</v>
      </c>
    </row>
    <row r="277" spans="1:28">
      <c r="A277" s="46" t="s">
        <v>529</v>
      </c>
      <c r="B277" s="46" t="s">
        <v>530</v>
      </c>
      <c r="C277" s="49">
        <v>521.17631592999612</v>
      </c>
      <c r="D277" s="3">
        <v>0</v>
      </c>
      <c r="E277" s="47">
        <v>31.581756695621458</v>
      </c>
      <c r="F277" s="48">
        <f t="shared" si="22"/>
        <v>31.581756695621458</v>
      </c>
      <c r="G277" s="49">
        <v>0</v>
      </c>
      <c r="H277" s="47">
        <f t="shared" si="23"/>
        <v>31.581756695621458</v>
      </c>
      <c r="I277" s="150">
        <v>13.135866154169683</v>
      </c>
      <c r="J277" s="151">
        <v>0</v>
      </c>
      <c r="K277" s="150">
        <v>0</v>
      </c>
      <c r="L277" s="151">
        <v>0</v>
      </c>
      <c r="M277" s="49">
        <v>10.279794784699508</v>
      </c>
      <c r="N277" s="51">
        <v>0.64859999999999995</v>
      </c>
      <c r="O277" s="52">
        <v>21.652526627752223</v>
      </c>
      <c r="P277" s="52">
        <v>1.0310726965596297</v>
      </c>
      <c r="Q277" s="52">
        <v>521.52688064682627</v>
      </c>
      <c r="R277" s="49">
        <v>26.06</v>
      </c>
      <c r="S277" s="52">
        <v>521.17631592999612</v>
      </c>
      <c r="T277" s="52">
        <v>5.1553634827981485</v>
      </c>
      <c r="U277" s="52">
        <v>3.3509862638187968</v>
      </c>
      <c r="V277" s="52">
        <v>93.312079038646488</v>
      </c>
      <c r="W277" s="53">
        <v>0.17904128830593305</v>
      </c>
      <c r="X277" s="53">
        <v>0.13500000000000001</v>
      </c>
      <c r="Y277" s="61">
        <f t="shared" si="24"/>
        <v>78.865152397166426</v>
      </c>
      <c r="Z277" s="61">
        <f t="shared" si="25"/>
        <v>22.683599324311853</v>
      </c>
      <c r="AA277" s="52">
        <f t="shared" si="26"/>
        <v>338.26233478753147</v>
      </c>
      <c r="AB277" s="52">
        <v>133.55484638536885</v>
      </c>
    </row>
    <row r="278" spans="1:28">
      <c r="A278" s="46" t="s">
        <v>531</v>
      </c>
      <c r="B278" s="46" t="s">
        <v>532</v>
      </c>
      <c r="C278" s="49">
        <v>14.8</v>
      </c>
      <c r="D278" s="3">
        <v>0</v>
      </c>
      <c r="E278" s="47">
        <v>0</v>
      </c>
      <c r="F278" s="48">
        <f t="shared" si="22"/>
        <v>0</v>
      </c>
      <c r="G278" s="49">
        <v>0</v>
      </c>
      <c r="H278" s="47">
        <f t="shared" si="23"/>
        <v>0</v>
      </c>
      <c r="I278" s="150">
        <v>0</v>
      </c>
      <c r="J278" s="151">
        <v>0</v>
      </c>
      <c r="K278" s="150">
        <v>0</v>
      </c>
      <c r="L278" s="151">
        <v>0</v>
      </c>
      <c r="M278" s="49">
        <v>0</v>
      </c>
      <c r="N278" s="51">
        <v>1</v>
      </c>
      <c r="O278" s="52">
        <v>0</v>
      </c>
      <c r="P278" s="52">
        <v>0</v>
      </c>
      <c r="Q278" s="52">
        <v>14.3</v>
      </c>
      <c r="R278" s="49">
        <v>0</v>
      </c>
      <c r="S278" s="52">
        <v>14.8</v>
      </c>
      <c r="T278" s="52">
        <v>0</v>
      </c>
      <c r="U278" s="52">
        <v>0</v>
      </c>
      <c r="V278" s="52">
        <v>3.75</v>
      </c>
      <c r="W278" s="53">
        <v>0.25337837837837834</v>
      </c>
      <c r="X278" s="53">
        <v>0.13500000000000001</v>
      </c>
      <c r="Y278" s="61">
        <f t="shared" si="24"/>
        <v>1.9980000000000002</v>
      </c>
      <c r="Z278" s="61">
        <f t="shared" si="25"/>
        <v>0</v>
      </c>
      <c r="AA278" s="52">
        <f t="shared" si="26"/>
        <v>14.3</v>
      </c>
      <c r="AB278" s="52">
        <v>9.8000000000000007</v>
      </c>
    </row>
    <row r="279" spans="1:28">
      <c r="A279" s="46" t="s">
        <v>533</v>
      </c>
      <c r="B279" s="46" t="s">
        <v>534</v>
      </c>
      <c r="C279" s="49">
        <v>5853.8224381746077</v>
      </c>
      <c r="D279" s="3">
        <v>54.19318093117414</v>
      </c>
      <c r="E279" s="47">
        <v>253.82947643904967</v>
      </c>
      <c r="F279" s="48">
        <f t="shared" si="22"/>
        <v>308.02265737022378</v>
      </c>
      <c r="G279" s="49">
        <v>111.35585122844002</v>
      </c>
      <c r="H279" s="47">
        <f t="shared" si="23"/>
        <v>419.37850859866381</v>
      </c>
      <c r="I279" s="150">
        <v>105.89116593667397</v>
      </c>
      <c r="J279" s="151">
        <v>10.681913136357764</v>
      </c>
      <c r="K279" s="150">
        <v>94.209112284653372</v>
      </c>
      <c r="L279" s="151">
        <v>3.2581897211284301</v>
      </c>
      <c r="M279" s="49">
        <v>251.47863069089371</v>
      </c>
      <c r="N279" s="51">
        <v>0.55479999999999996</v>
      </c>
      <c r="O279" s="52">
        <v>829.24021620808219</v>
      </c>
      <c r="P279" s="52">
        <v>188.17076712213242</v>
      </c>
      <c r="Q279" s="52">
        <v>5857.3590175238069</v>
      </c>
      <c r="R279" s="49">
        <v>292.69</v>
      </c>
      <c r="S279" s="52">
        <v>5848.0484310738739</v>
      </c>
      <c r="T279" s="52">
        <v>43.562821429644359</v>
      </c>
      <c r="U279" s="52">
        <v>53.358012046960837</v>
      </c>
      <c r="V279" s="52">
        <v>813.25858941140791</v>
      </c>
      <c r="W279" s="53">
        <v>0.13906495457358409</v>
      </c>
      <c r="X279" s="53">
        <v>0.13500000000000001</v>
      </c>
      <c r="Y279" s="61">
        <f t="shared" si="24"/>
        <v>886.40737167157818</v>
      </c>
      <c r="Z279" s="61">
        <f t="shared" si="25"/>
        <v>1017.4109833302145</v>
      </c>
      <c r="AA279" s="52">
        <f t="shared" si="26"/>
        <v>3249.662782922208</v>
      </c>
      <c r="AB279" s="52">
        <v>1685.5976443356826</v>
      </c>
    </row>
    <row r="280" spans="1:28">
      <c r="A280" s="46" t="s">
        <v>535</v>
      </c>
      <c r="B280" s="46" t="s">
        <v>536</v>
      </c>
      <c r="C280" s="49">
        <v>1639.3334124410521</v>
      </c>
      <c r="D280" s="3">
        <v>0</v>
      </c>
      <c r="E280" s="47">
        <v>146.02051528677478</v>
      </c>
      <c r="F280" s="48">
        <f t="shared" si="22"/>
        <v>146.02051528677478</v>
      </c>
      <c r="G280" s="49">
        <v>0</v>
      </c>
      <c r="H280" s="47">
        <f t="shared" si="23"/>
        <v>146.02051528677478</v>
      </c>
      <c r="I280" s="150">
        <v>39.603502274855373</v>
      </c>
      <c r="J280" s="151">
        <v>4.5470305918279674</v>
      </c>
      <c r="K280" s="150">
        <v>18.796455258282052</v>
      </c>
      <c r="L280" s="151">
        <v>2.3405350211903597</v>
      </c>
      <c r="M280" s="49">
        <v>0</v>
      </c>
      <c r="N280" s="51">
        <v>0.56679999999999997</v>
      </c>
      <c r="O280" s="52">
        <v>292.30910947465503</v>
      </c>
      <c r="P280" s="52">
        <v>69.597407017775012</v>
      </c>
      <c r="Q280" s="52">
        <v>1497.2722163090664</v>
      </c>
      <c r="R280" s="49">
        <v>81.97</v>
      </c>
      <c r="S280" s="52">
        <v>1642.9009239711484</v>
      </c>
      <c r="T280" s="52">
        <v>23.19913567259167</v>
      </c>
      <c r="U280" s="52">
        <v>20.621453931192594</v>
      </c>
      <c r="V280" s="52">
        <v>191.26398521181133</v>
      </c>
      <c r="W280" s="53">
        <v>0.11641845373700099</v>
      </c>
      <c r="X280" s="53">
        <v>0.11641845373700099</v>
      </c>
      <c r="Y280" s="61">
        <f t="shared" si="24"/>
        <v>235.0845748155956</v>
      </c>
      <c r="Z280" s="61">
        <f t="shared" si="25"/>
        <v>361.90651649243006</v>
      </c>
      <c r="AA280" s="52">
        <f t="shared" si="26"/>
        <v>848.65389220397878</v>
      </c>
      <c r="AB280" s="52">
        <v>485.94456188855349</v>
      </c>
    </row>
    <row r="281" spans="1:28">
      <c r="A281" s="46" t="s">
        <v>537</v>
      </c>
      <c r="B281" s="46" t="s">
        <v>538</v>
      </c>
      <c r="C281" s="49">
        <v>226.47511779932265</v>
      </c>
      <c r="D281" s="3">
        <v>2.804517734642193</v>
      </c>
      <c r="E281" s="47">
        <v>10.589116593667397</v>
      </c>
      <c r="F281" s="48">
        <f t="shared" si="22"/>
        <v>13.39363432830959</v>
      </c>
      <c r="G281" s="49">
        <v>0</v>
      </c>
      <c r="H281" s="47">
        <f t="shared" si="23"/>
        <v>13.39363432830959</v>
      </c>
      <c r="I281" s="150">
        <v>10.93968131049767</v>
      </c>
      <c r="J281" s="151">
        <v>0.34025398986467781</v>
      </c>
      <c r="K281" s="150">
        <v>0</v>
      </c>
      <c r="L281" s="151">
        <v>0</v>
      </c>
      <c r="M281" s="49">
        <v>0</v>
      </c>
      <c r="N281" s="51">
        <v>0.55400000000000005</v>
      </c>
      <c r="O281" s="52">
        <v>40.211835165825562</v>
      </c>
      <c r="P281" s="52">
        <v>10.310726965596297</v>
      </c>
      <c r="Q281" s="52">
        <v>218.77300475602223</v>
      </c>
      <c r="R281" s="49">
        <v>11.32</v>
      </c>
      <c r="S281" s="52">
        <v>228.65068118906348</v>
      </c>
      <c r="T281" s="52">
        <v>1.0310726965596297</v>
      </c>
      <c r="U281" s="52">
        <v>2.3199135672591669</v>
      </c>
      <c r="V281" s="52">
        <v>33.767630812327873</v>
      </c>
      <c r="W281" s="53">
        <v>0.14768217893217894</v>
      </c>
      <c r="X281" s="53">
        <v>0.13500000000000001</v>
      </c>
      <c r="Y281" s="61">
        <f t="shared" si="24"/>
        <v>34.218828224342367</v>
      </c>
      <c r="Z281" s="61">
        <f t="shared" si="25"/>
        <v>50.522562131421857</v>
      </c>
      <c r="AA281" s="52">
        <f t="shared" si="26"/>
        <v>121.20024463483632</v>
      </c>
      <c r="AB281" s="52">
        <v>66.401081658440162</v>
      </c>
    </row>
    <row r="282" spans="1:28">
      <c r="A282" s="46" t="s">
        <v>539</v>
      </c>
      <c r="B282" s="46" t="s">
        <v>540</v>
      </c>
      <c r="C282" s="49">
        <v>784.49166117739435</v>
      </c>
      <c r="D282" s="3">
        <v>0</v>
      </c>
      <c r="E282" s="47">
        <v>55.760411429944774</v>
      </c>
      <c r="F282" s="48">
        <f t="shared" si="22"/>
        <v>55.760411429944774</v>
      </c>
      <c r="G282" s="49">
        <v>0</v>
      </c>
      <c r="H282" s="47">
        <f t="shared" si="23"/>
        <v>55.760411429944774</v>
      </c>
      <c r="I282" s="150">
        <v>16.105355520261416</v>
      </c>
      <c r="J282" s="151">
        <v>0.68050797972935562</v>
      </c>
      <c r="K282" s="150">
        <v>3.9180762469265926</v>
      </c>
      <c r="L282" s="151">
        <v>0</v>
      </c>
      <c r="M282" s="49">
        <v>0</v>
      </c>
      <c r="N282" s="51">
        <v>0.54339999999999999</v>
      </c>
      <c r="O282" s="52">
        <v>134.81275507517159</v>
      </c>
      <c r="P282" s="52">
        <v>22.683599324311853</v>
      </c>
      <c r="Q282" s="52">
        <v>771.73729192095163</v>
      </c>
      <c r="R282" s="49">
        <v>39.22</v>
      </c>
      <c r="S282" s="52">
        <v>789.98727865005719</v>
      </c>
      <c r="T282" s="52">
        <v>6.7019725276375937</v>
      </c>
      <c r="U282" s="52">
        <v>15.723858622534353</v>
      </c>
      <c r="V282" s="52">
        <v>117.8000555819377</v>
      </c>
      <c r="W282" s="53">
        <v>0.14911639562504894</v>
      </c>
      <c r="X282" s="53">
        <v>0.13500000000000001</v>
      </c>
      <c r="Y282" s="61">
        <f t="shared" si="24"/>
        <v>129.07411376792967</v>
      </c>
      <c r="Z282" s="61">
        <f t="shared" si="25"/>
        <v>157.49635439948344</v>
      </c>
      <c r="AA282" s="52">
        <f t="shared" si="26"/>
        <v>419.36204442984513</v>
      </c>
      <c r="AB282" s="52">
        <v>234.67214573697171</v>
      </c>
    </row>
    <row r="283" spans="1:28">
      <c r="A283" s="46" t="s">
        <v>541</v>
      </c>
      <c r="B283" s="46" t="s">
        <v>542</v>
      </c>
      <c r="C283" s="49">
        <v>280.76109527318715</v>
      </c>
      <c r="D283" s="3">
        <v>0</v>
      </c>
      <c r="E283" s="47">
        <v>12.001686187954091</v>
      </c>
      <c r="F283" s="48">
        <f t="shared" si="22"/>
        <v>12.001686187954091</v>
      </c>
      <c r="G283" s="49">
        <v>0</v>
      </c>
      <c r="H283" s="47">
        <f t="shared" si="23"/>
        <v>12.001686187954091</v>
      </c>
      <c r="I283" s="150">
        <v>9.1353040915183197</v>
      </c>
      <c r="J283" s="151">
        <v>2.1343204818784334</v>
      </c>
      <c r="K283" s="150">
        <v>0</v>
      </c>
      <c r="L283" s="151">
        <v>0</v>
      </c>
      <c r="M283" s="49">
        <v>0</v>
      </c>
      <c r="N283" s="51">
        <v>0.51759999999999995</v>
      </c>
      <c r="O283" s="52">
        <v>6.1864361793577789</v>
      </c>
      <c r="P283" s="52">
        <v>0</v>
      </c>
      <c r="Q283" s="52">
        <v>287.51462143565277</v>
      </c>
      <c r="R283" s="49">
        <v>0</v>
      </c>
      <c r="S283" s="52">
        <v>281.30756380236375</v>
      </c>
      <c r="T283" s="52">
        <v>0</v>
      </c>
      <c r="U283" s="52">
        <v>0</v>
      </c>
      <c r="V283" s="52">
        <v>24.487976543291207</v>
      </c>
      <c r="W283" s="53">
        <v>8.7050544294982241E-2</v>
      </c>
      <c r="X283" s="53">
        <v>8.7050544294982241E-2</v>
      </c>
      <c r="Y283" s="61">
        <f t="shared" si="24"/>
        <v>24.487976543291207</v>
      </c>
      <c r="Z283" s="61">
        <f t="shared" si="25"/>
        <v>6.1864361793577789</v>
      </c>
      <c r="AA283" s="52">
        <f t="shared" si="26"/>
        <v>148.81756805509386</v>
      </c>
      <c r="AB283" s="52">
        <v>88.053608286192386</v>
      </c>
    </row>
    <row r="284" spans="1:28">
      <c r="A284" s="46" t="s">
        <v>543</v>
      </c>
      <c r="B284" s="46" t="s">
        <v>544</v>
      </c>
      <c r="C284" s="49">
        <v>253.15927918628591</v>
      </c>
      <c r="D284" s="3">
        <v>3.8562118851330154</v>
      </c>
      <c r="E284" s="47">
        <v>7.6505594084724526</v>
      </c>
      <c r="F284" s="48">
        <f t="shared" si="22"/>
        <v>11.506771293605468</v>
      </c>
      <c r="G284" s="49">
        <v>0</v>
      </c>
      <c r="H284" s="47">
        <f t="shared" si="23"/>
        <v>11.506771293605468</v>
      </c>
      <c r="I284" s="150">
        <v>3.2685004480940263</v>
      </c>
      <c r="J284" s="151">
        <v>1.1960443280091704</v>
      </c>
      <c r="K284" s="150">
        <v>0</v>
      </c>
      <c r="L284" s="151">
        <v>0</v>
      </c>
      <c r="M284" s="49">
        <v>0</v>
      </c>
      <c r="N284" s="51">
        <v>0.93959999999999999</v>
      </c>
      <c r="O284" s="52">
        <v>97.436369824885006</v>
      </c>
      <c r="P284" s="52">
        <v>24.745744717431116</v>
      </c>
      <c r="Q284" s="52">
        <v>266.64571005728584</v>
      </c>
      <c r="R284" s="49">
        <v>0</v>
      </c>
      <c r="S284" s="52">
        <v>253.15927918628589</v>
      </c>
      <c r="T284" s="52">
        <v>6.959740701777501</v>
      </c>
      <c r="U284" s="52">
        <v>2.0621453931192595</v>
      </c>
      <c r="V284" s="52">
        <v>28.612267329529725</v>
      </c>
      <c r="W284" s="53">
        <v>0.11302081212071845</v>
      </c>
      <c r="X284" s="53">
        <v>0.11302081212071845</v>
      </c>
      <c r="Y284" s="61">
        <f t="shared" si="24"/>
        <v>37.634153424426486</v>
      </c>
      <c r="Z284" s="61">
        <f t="shared" si="25"/>
        <v>122.18211454231613</v>
      </c>
      <c r="AA284" s="52">
        <f t="shared" si="26"/>
        <v>250.54030916982578</v>
      </c>
      <c r="AB284" s="52">
        <v>75.680735927476832</v>
      </c>
    </row>
    <row r="285" spans="1:28">
      <c r="A285" s="46" t="s">
        <v>1135</v>
      </c>
      <c r="B285" s="46" t="s">
        <v>1151</v>
      </c>
      <c r="C285" s="49">
        <v>50.16</v>
      </c>
      <c r="D285" s="3">
        <v>0</v>
      </c>
      <c r="E285" s="47">
        <v>0</v>
      </c>
      <c r="F285" s="48">
        <f t="shared" si="22"/>
        <v>0</v>
      </c>
      <c r="G285" s="49">
        <v>0</v>
      </c>
      <c r="H285" s="47">
        <f t="shared" si="23"/>
        <v>0</v>
      </c>
      <c r="I285" s="150">
        <v>0</v>
      </c>
      <c r="J285" s="151">
        <v>0</v>
      </c>
      <c r="K285" s="150">
        <v>0</v>
      </c>
      <c r="L285" s="151">
        <v>0</v>
      </c>
      <c r="M285" s="49">
        <v>0</v>
      </c>
      <c r="N285" s="51">
        <v>0.40179999999999999</v>
      </c>
      <c r="O285" s="52">
        <v>10</v>
      </c>
      <c r="P285" s="52">
        <v>1</v>
      </c>
      <c r="Q285" s="52">
        <v>93.81</v>
      </c>
      <c r="R285" s="49">
        <v>0</v>
      </c>
      <c r="S285" s="52">
        <v>50.16</v>
      </c>
      <c r="T285" s="52">
        <v>0</v>
      </c>
      <c r="U285" s="52">
        <v>0</v>
      </c>
      <c r="V285" s="52">
        <v>10</v>
      </c>
      <c r="W285" s="53">
        <v>0.19936204146730463</v>
      </c>
      <c r="X285" s="53">
        <v>0.13500000000000001</v>
      </c>
      <c r="Y285" s="61">
        <f t="shared" si="24"/>
        <v>6.7716000000000003</v>
      </c>
      <c r="Z285" s="61">
        <f t="shared" si="25"/>
        <v>11</v>
      </c>
      <c r="AA285" s="52">
        <f t="shared" si="26"/>
        <v>37.692858000000001</v>
      </c>
      <c r="AB285" s="52">
        <v>0</v>
      </c>
    </row>
    <row r="286" spans="1:28">
      <c r="A286" s="46" t="s">
        <v>545</v>
      </c>
      <c r="B286" s="46" t="s">
        <v>546</v>
      </c>
      <c r="C286" s="49">
        <v>11953.978454284277</v>
      </c>
      <c r="D286" s="3">
        <v>54.667474371591574</v>
      </c>
      <c r="E286" s="47">
        <v>555.38730800184453</v>
      </c>
      <c r="F286" s="48">
        <f t="shared" si="22"/>
        <v>610.05478237343607</v>
      </c>
      <c r="G286" s="49">
        <v>0</v>
      </c>
      <c r="H286" s="47">
        <f t="shared" si="23"/>
        <v>610.05478237343607</v>
      </c>
      <c r="I286" s="150">
        <v>391.32302052527626</v>
      </c>
      <c r="J286" s="151">
        <v>42.593613094878307</v>
      </c>
      <c r="K286" s="150">
        <v>94.033829926238241</v>
      </c>
      <c r="L286" s="151">
        <v>8.4547961117889638</v>
      </c>
      <c r="M286" s="49">
        <v>213.65888418108648</v>
      </c>
      <c r="N286" s="51">
        <v>0.34</v>
      </c>
      <c r="O286" s="52">
        <v>875.12295120498572</v>
      </c>
      <c r="P286" s="52">
        <v>139.71035038382982</v>
      </c>
      <c r="Q286" s="52">
        <v>11945.513347445522</v>
      </c>
      <c r="R286" s="49">
        <v>597.70000000000005</v>
      </c>
      <c r="S286" s="52">
        <v>11982.951597057599</v>
      </c>
      <c r="T286" s="52">
        <v>141.25695942866926</v>
      </c>
      <c r="U286" s="52">
        <v>120.37773732333677</v>
      </c>
      <c r="V286" s="52">
        <v>1604.6068840209239</v>
      </c>
      <c r="W286" s="53">
        <v>0.13390748272862366</v>
      </c>
      <c r="X286" s="53">
        <v>0.13390748272862366</v>
      </c>
      <c r="Y286" s="61">
        <f t="shared" si="24"/>
        <v>1866.2415807729296</v>
      </c>
      <c r="Z286" s="61">
        <f t="shared" si="25"/>
        <v>1014.8333015888155</v>
      </c>
      <c r="AA286" s="52">
        <f t="shared" si="26"/>
        <v>4061.4745381314774</v>
      </c>
      <c r="AB286" s="52">
        <v>3447.2369000426379</v>
      </c>
    </row>
    <row r="287" spans="1:28">
      <c r="A287" s="46" t="s">
        <v>547</v>
      </c>
      <c r="B287" s="46" t="s">
        <v>548</v>
      </c>
      <c r="C287" s="49">
        <v>4812.2328001100705</v>
      </c>
      <c r="D287" s="3">
        <v>16.888970769646733</v>
      </c>
      <c r="E287" s="47">
        <v>233.98132703027679</v>
      </c>
      <c r="F287" s="48">
        <f t="shared" si="22"/>
        <v>250.87029779992352</v>
      </c>
      <c r="G287" s="49">
        <v>0</v>
      </c>
      <c r="H287" s="47">
        <f t="shared" si="23"/>
        <v>250.87029779992352</v>
      </c>
      <c r="I287" s="150">
        <v>144.5667027846257</v>
      </c>
      <c r="J287" s="151">
        <v>23.910575833217816</v>
      </c>
      <c r="K287" s="150">
        <v>44.624826307100776</v>
      </c>
      <c r="L287" s="151">
        <v>1.3610159594587112</v>
      </c>
      <c r="M287" s="49">
        <v>33.53048409211916</v>
      </c>
      <c r="N287" s="51">
        <v>0.48010000000000003</v>
      </c>
      <c r="O287" s="52">
        <v>353.40016674581307</v>
      </c>
      <c r="P287" s="52">
        <v>100.27181974042399</v>
      </c>
      <c r="Q287" s="52">
        <v>4801.9117624175078</v>
      </c>
      <c r="R287" s="49">
        <v>240.61</v>
      </c>
      <c r="S287" s="52">
        <v>4813.6556804313223</v>
      </c>
      <c r="T287" s="52">
        <v>70.628479714334631</v>
      </c>
      <c r="U287" s="52">
        <v>58.513375529758989</v>
      </c>
      <c r="V287" s="52">
        <v>711.44016062614457</v>
      </c>
      <c r="W287" s="53">
        <v>0.14779622969676068</v>
      </c>
      <c r="X287" s="53">
        <v>0.13500000000000001</v>
      </c>
      <c r="Y287" s="61">
        <f t="shared" si="24"/>
        <v>778.98537210232212</v>
      </c>
      <c r="Z287" s="61">
        <f t="shared" si="25"/>
        <v>453.67198648623707</v>
      </c>
      <c r="AA287" s="52">
        <f t="shared" si="26"/>
        <v>2305.3978371366456</v>
      </c>
      <c r="AB287" s="52">
        <v>1445.6567171192912</v>
      </c>
    </row>
    <row r="288" spans="1:28">
      <c r="A288" s="46" t="s">
        <v>549</v>
      </c>
      <c r="B288" s="46" t="s">
        <v>550</v>
      </c>
      <c r="C288" s="49">
        <v>2287.9193814849218</v>
      </c>
      <c r="D288" s="3">
        <v>12.878097980029775</v>
      </c>
      <c r="E288" s="47">
        <v>78.547118023912603</v>
      </c>
      <c r="F288" s="48">
        <f t="shared" si="22"/>
        <v>91.425216003942381</v>
      </c>
      <c r="G288" s="49">
        <v>0</v>
      </c>
      <c r="H288" s="47">
        <f t="shared" si="23"/>
        <v>91.425216003942381</v>
      </c>
      <c r="I288" s="150">
        <v>61.833429612680995</v>
      </c>
      <c r="J288" s="151">
        <v>8.1145421219242859</v>
      </c>
      <c r="K288" s="150">
        <v>8.2485815724770379</v>
      </c>
      <c r="L288" s="151">
        <v>0</v>
      </c>
      <c r="M288" s="49">
        <v>77.557288235215353</v>
      </c>
      <c r="N288" s="51">
        <v>0.46639999999999998</v>
      </c>
      <c r="O288" s="52">
        <v>90.218860948967603</v>
      </c>
      <c r="P288" s="52">
        <v>26.807890110550375</v>
      </c>
      <c r="Q288" s="52">
        <v>2287.8472063961626</v>
      </c>
      <c r="R288" s="49">
        <v>114.4</v>
      </c>
      <c r="S288" s="52">
        <v>2292.3942369879906</v>
      </c>
      <c r="T288" s="52">
        <v>24.487976543291207</v>
      </c>
      <c r="U288" s="52">
        <v>42.789516907224638</v>
      </c>
      <c r="V288" s="52">
        <v>333.80978551118011</v>
      </c>
      <c r="W288" s="53">
        <v>0.14561622085988907</v>
      </c>
      <c r="X288" s="53">
        <v>0.13500000000000001</v>
      </c>
      <c r="Y288" s="61">
        <f t="shared" si="24"/>
        <v>376.75071544389459</v>
      </c>
      <c r="Z288" s="61">
        <f t="shared" si="25"/>
        <v>117.02675105951798</v>
      </c>
      <c r="AA288" s="52">
        <f t="shared" si="26"/>
        <v>1067.0519370631703</v>
      </c>
      <c r="AB288" s="52">
        <v>660.19584760713087</v>
      </c>
    </row>
    <row r="289" spans="1:28">
      <c r="A289" s="46" t="s">
        <v>551</v>
      </c>
      <c r="B289" s="46" t="s">
        <v>552</v>
      </c>
      <c r="C289" s="49">
        <v>3588.9887743656559</v>
      </c>
      <c r="D289" s="3">
        <v>16.651824049438019</v>
      </c>
      <c r="E289" s="47">
        <v>202.81199941327915</v>
      </c>
      <c r="F289" s="48">
        <f t="shared" si="22"/>
        <v>219.46382346271719</v>
      </c>
      <c r="G289" s="49">
        <v>0</v>
      </c>
      <c r="H289" s="47">
        <f t="shared" si="23"/>
        <v>219.46382346271719</v>
      </c>
      <c r="I289" s="150">
        <v>120.831409309823</v>
      </c>
      <c r="J289" s="151">
        <v>9.1456148184839154</v>
      </c>
      <c r="K289" s="150">
        <v>15.67230498770637</v>
      </c>
      <c r="L289" s="151">
        <v>2.2683599324311858</v>
      </c>
      <c r="M289" s="49">
        <v>292.41221674431102</v>
      </c>
      <c r="N289" s="51">
        <v>0.32329999999999998</v>
      </c>
      <c r="O289" s="52">
        <v>397.47852452373724</v>
      </c>
      <c r="P289" s="52">
        <v>74.23723415229334</v>
      </c>
      <c r="Q289" s="52">
        <v>3463.1875946584159</v>
      </c>
      <c r="R289" s="49">
        <v>179.45</v>
      </c>
      <c r="S289" s="52">
        <v>3589.1021923622775</v>
      </c>
      <c r="T289" s="52">
        <v>43.820589603784263</v>
      </c>
      <c r="U289" s="52">
        <v>68.308566147075467</v>
      </c>
      <c r="V289" s="52">
        <v>504.19454861765894</v>
      </c>
      <c r="W289" s="53">
        <v>0.1404792958223928</v>
      </c>
      <c r="X289" s="53">
        <v>0.13500000000000001</v>
      </c>
      <c r="Y289" s="61">
        <f t="shared" si="24"/>
        <v>596.6579517197672</v>
      </c>
      <c r="Z289" s="61">
        <f t="shared" si="25"/>
        <v>471.71575867603059</v>
      </c>
      <c r="AA289" s="52">
        <f t="shared" si="26"/>
        <v>1119.6485493530658</v>
      </c>
      <c r="AB289" s="52">
        <v>1068.8305787076433</v>
      </c>
    </row>
    <row r="290" spans="1:28">
      <c r="A290" s="46" t="s">
        <v>553</v>
      </c>
      <c r="B290" s="46" t="s">
        <v>554</v>
      </c>
      <c r="C290" s="49">
        <v>1833.0822828515722</v>
      </c>
      <c r="D290" s="3">
        <v>0</v>
      </c>
      <c r="E290" s="47">
        <v>24.683880355637537</v>
      </c>
      <c r="F290" s="48">
        <f t="shared" si="22"/>
        <v>24.683880355637537</v>
      </c>
      <c r="G290" s="49">
        <v>0</v>
      </c>
      <c r="H290" s="47">
        <f t="shared" si="23"/>
        <v>24.683880355637537</v>
      </c>
      <c r="I290" s="150">
        <v>66.06082766857547</v>
      </c>
      <c r="J290" s="151">
        <v>9.1043719106215306</v>
      </c>
      <c r="K290" s="150">
        <v>11.960443280091704</v>
      </c>
      <c r="L290" s="151">
        <v>0</v>
      </c>
      <c r="M290" s="49">
        <v>238.72426143445108</v>
      </c>
      <c r="N290" s="51">
        <v>0.37790000000000001</v>
      </c>
      <c r="O290" s="52">
        <v>199.77033495842829</v>
      </c>
      <c r="P290" s="52">
        <v>34.025398986467785</v>
      </c>
      <c r="Q290" s="52">
        <v>1781.6936196550403</v>
      </c>
      <c r="R290" s="49">
        <v>91.65</v>
      </c>
      <c r="S290" s="52">
        <v>1843.1971060048222</v>
      </c>
      <c r="T290" s="52">
        <v>20.879222105332502</v>
      </c>
      <c r="U290" s="52">
        <v>22.683599324311853</v>
      </c>
      <c r="V290" s="52">
        <v>189.45960799283196</v>
      </c>
      <c r="W290" s="53">
        <v>0.10278857718233435</v>
      </c>
      <c r="X290" s="53">
        <v>0.10278857718233435</v>
      </c>
      <c r="Y290" s="61">
        <f t="shared" si="24"/>
        <v>233.02242942247631</v>
      </c>
      <c r="Z290" s="61">
        <f t="shared" si="25"/>
        <v>233.79573394489609</v>
      </c>
      <c r="AA290" s="52">
        <f t="shared" si="26"/>
        <v>673.30201886763973</v>
      </c>
      <c r="AB290" s="52">
        <v>493.7085392936475</v>
      </c>
    </row>
    <row r="291" spans="1:28">
      <c r="A291" s="46" t="s">
        <v>555</v>
      </c>
      <c r="B291" s="46" t="s">
        <v>556</v>
      </c>
      <c r="C291" s="49">
        <v>1943.9225977317324</v>
      </c>
      <c r="D291" s="3">
        <v>0</v>
      </c>
      <c r="E291" s="47">
        <v>73.587658353460782</v>
      </c>
      <c r="F291" s="48">
        <f t="shared" si="22"/>
        <v>73.587658353460782</v>
      </c>
      <c r="G291" s="49">
        <v>0</v>
      </c>
      <c r="H291" s="47">
        <f t="shared" si="23"/>
        <v>73.587658353460782</v>
      </c>
      <c r="I291" s="150">
        <v>28.158595343043487</v>
      </c>
      <c r="J291" s="151">
        <v>2.3817779290527445</v>
      </c>
      <c r="K291" s="150">
        <v>9.4858688083485934</v>
      </c>
      <c r="L291" s="151">
        <v>3.0932180896788894</v>
      </c>
      <c r="M291" s="49">
        <v>0</v>
      </c>
      <c r="N291" s="51">
        <v>0.5454</v>
      </c>
      <c r="O291" s="52">
        <v>255.70602874678815</v>
      </c>
      <c r="P291" s="52">
        <v>58.255607355619084</v>
      </c>
      <c r="Q291" s="52">
        <v>1854.4357983973221</v>
      </c>
      <c r="R291" s="49">
        <v>97.2</v>
      </c>
      <c r="S291" s="52">
        <v>1943.9432191856633</v>
      </c>
      <c r="T291" s="52">
        <v>19.848149408772873</v>
      </c>
      <c r="U291" s="52">
        <v>31.447717245068706</v>
      </c>
      <c r="V291" s="52">
        <v>318.34369506278568</v>
      </c>
      <c r="W291" s="53">
        <v>0.16376182797980229</v>
      </c>
      <c r="X291" s="53">
        <v>0.13500000000000001</v>
      </c>
      <c r="Y291" s="61">
        <f t="shared" si="24"/>
        <v>313.72820124390614</v>
      </c>
      <c r="Z291" s="61">
        <f t="shared" si="25"/>
        <v>313.96163610240723</v>
      </c>
      <c r="AA291" s="52">
        <f t="shared" si="26"/>
        <v>1011.4092844458994</v>
      </c>
      <c r="AB291" s="52">
        <v>715.91501612921331</v>
      </c>
    </row>
    <row r="292" spans="1:28">
      <c r="A292" s="46" t="s">
        <v>557</v>
      </c>
      <c r="B292" s="46" t="s">
        <v>558</v>
      </c>
      <c r="C292" s="49">
        <v>1851.167297949228</v>
      </c>
      <c r="D292" s="3">
        <v>8.1867172106834598</v>
      </c>
      <c r="E292" s="47">
        <v>103.11758038292858</v>
      </c>
      <c r="F292" s="48">
        <f t="shared" si="22"/>
        <v>111.30429759361203</v>
      </c>
      <c r="G292" s="49">
        <v>0</v>
      </c>
      <c r="H292" s="47">
        <f t="shared" si="23"/>
        <v>111.30429759361203</v>
      </c>
      <c r="I292" s="150">
        <v>33.097433559564116</v>
      </c>
      <c r="J292" s="151">
        <v>3.4953364413371451</v>
      </c>
      <c r="K292" s="150">
        <v>8.176406483717864</v>
      </c>
      <c r="L292" s="151">
        <v>3.5778222570619156</v>
      </c>
      <c r="M292" s="49">
        <v>26.158314311717806</v>
      </c>
      <c r="N292" s="51">
        <v>0.53180000000000005</v>
      </c>
      <c r="O292" s="52">
        <v>118.31559193021751</v>
      </c>
      <c r="P292" s="52">
        <v>20.621453931192594</v>
      </c>
      <c r="Q292" s="52">
        <v>1887.1311136052279</v>
      </c>
      <c r="R292" s="49">
        <v>92.56</v>
      </c>
      <c r="S292" s="52">
        <v>1851.1672979492282</v>
      </c>
      <c r="T292" s="52">
        <v>20.105917582912781</v>
      </c>
      <c r="U292" s="52">
        <v>32.736558115768247</v>
      </c>
      <c r="V292" s="52">
        <v>333.29424916290031</v>
      </c>
      <c r="W292" s="53">
        <v>0.1800454499883033</v>
      </c>
      <c r="X292" s="53">
        <v>0.13500000000000001</v>
      </c>
      <c r="Y292" s="61">
        <f t="shared" si="24"/>
        <v>302.75006092182684</v>
      </c>
      <c r="Z292" s="61">
        <f t="shared" si="25"/>
        <v>138.9370458614101</v>
      </c>
      <c r="AA292" s="52">
        <f t="shared" si="26"/>
        <v>1003.5763262152603</v>
      </c>
      <c r="AB292" s="52">
        <v>543.22065018244098</v>
      </c>
    </row>
    <row r="293" spans="1:28">
      <c r="A293" s="46" t="s">
        <v>559</v>
      </c>
      <c r="B293" s="46" t="s">
        <v>560</v>
      </c>
      <c r="C293" s="49">
        <v>390.30225855568222</v>
      </c>
      <c r="D293" s="3">
        <v>0</v>
      </c>
      <c r="E293" s="47">
        <v>0</v>
      </c>
      <c r="F293" s="48">
        <f t="shared" si="22"/>
        <v>0</v>
      </c>
      <c r="G293" s="49">
        <v>0</v>
      </c>
      <c r="H293" s="47">
        <f t="shared" si="23"/>
        <v>0</v>
      </c>
      <c r="I293" s="150">
        <v>2.0724561200848557</v>
      </c>
      <c r="J293" s="151">
        <v>0</v>
      </c>
      <c r="K293" s="150">
        <v>0</v>
      </c>
      <c r="L293" s="151">
        <v>0</v>
      </c>
      <c r="M293" s="49">
        <v>0</v>
      </c>
      <c r="N293" s="51">
        <v>0.9375</v>
      </c>
      <c r="O293" s="52">
        <v>0</v>
      </c>
      <c r="P293" s="52">
        <v>0</v>
      </c>
      <c r="Q293" s="52">
        <v>344.40921283181308</v>
      </c>
      <c r="R293" s="49">
        <v>0</v>
      </c>
      <c r="S293" s="52">
        <v>390.29194782871662</v>
      </c>
      <c r="T293" s="52">
        <v>14.177249577694909</v>
      </c>
      <c r="U293" s="52">
        <v>35.829776205447132</v>
      </c>
      <c r="V293" s="52">
        <v>125.53310080613493</v>
      </c>
      <c r="W293" s="53">
        <v>0.32163897181200968</v>
      </c>
      <c r="X293" s="53">
        <v>0.13500000000000001</v>
      </c>
      <c r="Y293" s="61">
        <f t="shared" si="24"/>
        <v>102.69643874001878</v>
      </c>
      <c r="Z293" s="61">
        <f t="shared" si="25"/>
        <v>0</v>
      </c>
      <c r="AA293" s="52">
        <f t="shared" si="26"/>
        <v>322.88363702982474</v>
      </c>
      <c r="AB293" s="52">
        <v>122.90386542990787</v>
      </c>
    </row>
    <row r="294" spans="1:28">
      <c r="A294" s="46" t="s">
        <v>561</v>
      </c>
      <c r="B294" s="46" t="s">
        <v>562</v>
      </c>
      <c r="C294" s="49">
        <v>78.399999999999991</v>
      </c>
      <c r="D294" s="3">
        <v>0</v>
      </c>
      <c r="E294" s="47">
        <v>3.26</v>
      </c>
      <c r="F294" s="48">
        <f t="shared" si="22"/>
        <v>3.26</v>
      </c>
      <c r="G294" s="49">
        <v>0</v>
      </c>
      <c r="H294" s="47">
        <f t="shared" si="23"/>
        <v>3.26</v>
      </c>
      <c r="I294" s="150">
        <v>0</v>
      </c>
      <c r="J294" s="151">
        <v>0</v>
      </c>
      <c r="K294" s="150">
        <v>0</v>
      </c>
      <c r="L294" s="151">
        <v>0</v>
      </c>
      <c r="M294" s="49">
        <v>0</v>
      </c>
      <c r="N294" s="51">
        <v>0.34379999999999999</v>
      </c>
      <c r="O294" s="52">
        <v>0</v>
      </c>
      <c r="P294" s="52">
        <v>0</v>
      </c>
      <c r="Q294" s="52">
        <v>65.900000000000006</v>
      </c>
      <c r="R294" s="49">
        <v>3.92</v>
      </c>
      <c r="S294" s="52">
        <v>78.400000000000006</v>
      </c>
      <c r="T294" s="52">
        <v>0</v>
      </c>
      <c r="U294" s="52">
        <v>1</v>
      </c>
      <c r="V294" s="52">
        <v>9</v>
      </c>
      <c r="W294" s="53">
        <v>0.11479591836734693</v>
      </c>
      <c r="X294" s="53">
        <v>0.11479591836734693</v>
      </c>
      <c r="Y294" s="61">
        <f t="shared" si="24"/>
        <v>10</v>
      </c>
      <c r="Z294" s="61">
        <f t="shared" si="25"/>
        <v>0</v>
      </c>
      <c r="AA294" s="52">
        <f t="shared" si="26"/>
        <v>22.656420000000001</v>
      </c>
      <c r="AB294" s="52">
        <v>27.2</v>
      </c>
    </row>
    <row r="295" spans="1:28">
      <c r="A295" s="46" t="s">
        <v>563</v>
      </c>
      <c r="B295" s="46" t="s">
        <v>564</v>
      </c>
      <c r="C295" s="49">
        <v>38.28</v>
      </c>
      <c r="D295" s="3">
        <v>0</v>
      </c>
      <c r="E295" s="47">
        <v>0</v>
      </c>
      <c r="F295" s="48">
        <f t="shared" si="22"/>
        <v>0</v>
      </c>
      <c r="G295" s="49">
        <v>0</v>
      </c>
      <c r="H295" s="47">
        <f t="shared" si="23"/>
        <v>0</v>
      </c>
      <c r="I295" s="150">
        <v>0</v>
      </c>
      <c r="J295" s="151">
        <v>0</v>
      </c>
      <c r="K295" s="150">
        <v>0</v>
      </c>
      <c r="L295" s="151">
        <v>0</v>
      </c>
      <c r="M295" s="49">
        <v>0</v>
      </c>
      <c r="N295" s="51">
        <v>0.73529999999999995</v>
      </c>
      <c r="O295" s="52">
        <v>0</v>
      </c>
      <c r="P295" s="52">
        <v>0</v>
      </c>
      <c r="Q295" s="52">
        <v>35</v>
      </c>
      <c r="R295" s="49">
        <v>1.91</v>
      </c>
      <c r="S295" s="52">
        <v>38.28</v>
      </c>
      <c r="T295" s="52">
        <v>0</v>
      </c>
      <c r="U295" s="52">
        <v>0</v>
      </c>
      <c r="V295" s="52">
        <v>9.25</v>
      </c>
      <c r="W295" s="53">
        <v>0.2416405433646813</v>
      </c>
      <c r="X295" s="53">
        <v>0.13500000000000001</v>
      </c>
      <c r="Y295" s="61">
        <f t="shared" si="24"/>
        <v>5.1678000000000006</v>
      </c>
      <c r="Z295" s="61">
        <f t="shared" si="25"/>
        <v>0</v>
      </c>
      <c r="AA295" s="52">
        <f t="shared" si="26"/>
        <v>25.735499999999998</v>
      </c>
      <c r="AB295" s="52">
        <v>0</v>
      </c>
    </row>
    <row r="296" spans="1:28">
      <c r="A296" s="46" t="s">
        <v>565</v>
      </c>
      <c r="B296" s="46" t="s">
        <v>566</v>
      </c>
      <c r="C296" s="49">
        <v>207.91580926124934</v>
      </c>
      <c r="D296" s="3">
        <v>2.3302242942247631</v>
      </c>
      <c r="E296" s="47">
        <v>18.054082916759118</v>
      </c>
      <c r="F296" s="48">
        <f t="shared" si="22"/>
        <v>20.384307210983881</v>
      </c>
      <c r="G296" s="49">
        <v>0</v>
      </c>
      <c r="H296" s="47">
        <f t="shared" si="23"/>
        <v>20.384307210983881</v>
      </c>
      <c r="I296" s="150">
        <v>2.0312132122224704</v>
      </c>
      <c r="J296" s="151">
        <v>0</v>
      </c>
      <c r="K296" s="150">
        <v>0</v>
      </c>
      <c r="L296" s="151">
        <v>0</v>
      </c>
      <c r="M296" s="49">
        <v>2.8870035503669631</v>
      </c>
      <c r="N296" s="51">
        <v>0.5897</v>
      </c>
      <c r="O296" s="52">
        <v>1.0310726965596297</v>
      </c>
      <c r="P296" s="52">
        <v>0</v>
      </c>
      <c r="Q296" s="52">
        <v>202.22428797624016</v>
      </c>
      <c r="R296" s="49">
        <v>10.4</v>
      </c>
      <c r="S296" s="52">
        <v>207.91580926124934</v>
      </c>
      <c r="T296" s="52">
        <v>0.77330452241972236</v>
      </c>
      <c r="U296" s="52">
        <v>2.0621453931192595</v>
      </c>
      <c r="V296" s="52">
        <v>41.5006760365251</v>
      </c>
      <c r="W296" s="53">
        <v>0.19960327299776842</v>
      </c>
      <c r="X296" s="53">
        <v>0.13500000000000001</v>
      </c>
      <c r="Y296" s="61">
        <f t="shared" si="24"/>
        <v>30.904084165807646</v>
      </c>
      <c r="Z296" s="61">
        <f t="shared" si="25"/>
        <v>1.0310726965596297</v>
      </c>
      <c r="AA296" s="52">
        <f t="shared" si="26"/>
        <v>119.25166261958883</v>
      </c>
      <c r="AB296" s="52">
        <v>68.463227051559414</v>
      </c>
    </row>
    <row r="297" spans="1:28">
      <c r="A297" s="46" t="s">
        <v>567</v>
      </c>
      <c r="B297" s="46" t="s">
        <v>568</v>
      </c>
      <c r="C297" s="49">
        <v>2830.4492129606679</v>
      </c>
      <c r="D297" s="3">
        <v>38.727090482779694</v>
      </c>
      <c r="E297" s="47">
        <v>133.70950728985278</v>
      </c>
      <c r="F297" s="48">
        <f t="shared" si="22"/>
        <v>172.43659777263247</v>
      </c>
      <c r="G297" s="49">
        <v>0</v>
      </c>
      <c r="H297" s="47">
        <f t="shared" si="23"/>
        <v>172.43659777263247</v>
      </c>
      <c r="I297" s="150">
        <v>37.974407414291164</v>
      </c>
      <c r="J297" s="151">
        <v>0.34025398986467781</v>
      </c>
      <c r="K297" s="150">
        <v>0</v>
      </c>
      <c r="L297" s="151">
        <v>0</v>
      </c>
      <c r="M297" s="49">
        <v>3.8768333390642078</v>
      </c>
      <c r="N297" s="51">
        <v>0.3155</v>
      </c>
      <c r="O297" s="52">
        <v>152.34099091668529</v>
      </c>
      <c r="P297" s="52">
        <v>59.544448226318615</v>
      </c>
      <c r="Q297" s="52">
        <v>2900.6652635963783</v>
      </c>
      <c r="R297" s="49">
        <v>141.52000000000001</v>
      </c>
      <c r="S297" s="52">
        <v>2830.4492129606674</v>
      </c>
      <c r="T297" s="52">
        <v>24.230208369151299</v>
      </c>
      <c r="U297" s="52">
        <v>34.025398986467785</v>
      </c>
      <c r="V297" s="52">
        <v>324.53013124214345</v>
      </c>
      <c r="W297" s="53">
        <v>0.11465675828278965</v>
      </c>
      <c r="X297" s="53">
        <v>0.11465675828278965</v>
      </c>
      <c r="Y297" s="61">
        <f t="shared" si="24"/>
        <v>382.78573859776253</v>
      </c>
      <c r="Z297" s="61">
        <f t="shared" si="25"/>
        <v>211.88543914300391</v>
      </c>
      <c r="AA297" s="52">
        <f t="shared" si="26"/>
        <v>915.15989066465738</v>
      </c>
      <c r="AB297" s="52">
        <v>873.3495061669031</v>
      </c>
    </row>
    <row r="298" spans="1:28">
      <c r="A298" s="46" t="s">
        <v>569</v>
      </c>
      <c r="B298" s="46" t="s">
        <v>570</v>
      </c>
      <c r="C298" s="49">
        <v>566.14139622696143</v>
      </c>
      <c r="D298" s="3">
        <v>3.330364809887604</v>
      </c>
      <c r="E298" s="47">
        <v>53.069311691924142</v>
      </c>
      <c r="F298" s="48">
        <f t="shared" si="22"/>
        <v>56.399676501811747</v>
      </c>
      <c r="G298" s="49">
        <v>0</v>
      </c>
      <c r="H298" s="47">
        <f t="shared" si="23"/>
        <v>56.399676501811747</v>
      </c>
      <c r="I298" s="150">
        <v>1.5775412257362336</v>
      </c>
      <c r="J298" s="151">
        <v>8.2485815724770387E-2</v>
      </c>
      <c r="K298" s="150">
        <v>0</v>
      </c>
      <c r="L298" s="151">
        <v>0</v>
      </c>
      <c r="M298" s="49">
        <v>0</v>
      </c>
      <c r="N298" s="51">
        <v>0.30769999999999997</v>
      </c>
      <c r="O298" s="52">
        <v>0</v>
      </c>
      <c r="P298" s="52">
        <v>0</v>
      </c>
      <c r="Q298" s="52">
        <v>565.22374152702344</v>
      </c>
      <c r="R298" s="49">
        <v>28.31</v>
      </c>
      <c r="S298" s="52">
        <v>566.14139622696155</v>
      </c>
      <c r="T298" s="52">
        <v>1.8043772189793521</v>
      </c>
      <c r="U298" s="52">
        <v>3.6087544379587042</v>
      </c>
      <c r="V298" s="52">
        <v>78.103756764391946</v>
      </c>
      <c r="W298" s="53">
        <v>0.1379580389014351</v>
      </c>
      <c r="X298" s="53">
        <v>0.13500000000000001</v>
      </c>
      <c r="Y298" s="61">
        <f t="shared" si="24"/>
        <v>81.842220147577876</v>
      </c>
      <c r="Z298" s="61">
        <f t="shared" si="25"/>
        <v>0</v>
      </c>
      <c r="AA298" s="52">
        <f t="shared" si="26"/>
        <v>173.91934526786508</v>
      </c>
      <c r="AB298" s="52">
        <v>158.06344438259126</v>
      </c>
    </row>
    <row r="299" spans="1:28">
      <c r="A299" s="46" t="s">
        <v>571</v>
      </c>
      <c r="B299" s="46" t="s">
        <v>572</v>
      </c>
      <c r="C299" s="49">
        <v>183.90212615837555</v>
      </c>
      <c r="D299" s="3">
        <v>0</v>
      </c>
      <c r="E299" s="47">
        <v>11.609878563261431</v>
      </c>
      <c r="F299" s="48">
        <f t="shared" si="22"/>
        <v>11.609878563261431</v>
      </c>
      <c r="G299" s="49">
        <v>0</v>
      </c>
      <c r="H299" s="47">
        <f t="shared" si="23"/>
        <v>11.609878563261431</v>
      </c>
      <c r="I299" s="150">
        <v>0</v>
      </c>
      <c r="J299" s="151">
        <v>0</v>
      </c>
      <c r="K299" s="150">
        <v>0</v>
      </c>
      <c r="L299" s="151">
        <v>0</v>
      </c>
      <c r="M299" s="49">
        <v>0</v>
      </c>
      <c r="N299" s="51">
        <v>0.31719999999999998</v>
      </c>
      <c r="O299" s="52">
        <v>0</v>
      </c>
      <c r="P299" s="52">
        <v>0</v>
      </c>
      <c r="Q299" s="52">
        <v>188.83065364793057</v>
      </c>
      <c r="R299" s="49">
        <v>0</v>
      </c>
      <c r="S299" s="52">
        <v>183.90212615837558</v>
      </c>
      <c r="T299" s="52">
        <v>0</v>
      </c>
      <c r="U299" s="52">
        <v>2.0621453931192595</v>
      </c>
      <c r="V299" s="52">
        <v>18.817076712213243</v>
      </c>
      <c r="W299" s="53">
        <v>0.10232114823951557</v>
      </c>
      <c r="X299" s="53">
        <v>0.10232114823951557</v>
      </c>
      <c r="Y299" s="61">
        <f t="shared" si="24"/>
        <v>20.879222105332502</v>
      </c>
      <c r="Z299" s="61">
        <f t="shared" si="25"/>
        <v>0</v>
      </c>
      <c r="AA299" s="52">
        <f t="shared" si="26"/>
        <v>59.897083337123576</v>
      </c>
      <c r="AB299" s="52">
        <v>61.864361793577785</v>
      </c>
    </row>
    <row r="300" spans="1:28">
      <c r="A300" s="46" t="s">
        <v>573</v>
      </c>
      <c r="B300" s="46" t="s">
        <v>574</v>
      </c>
      <c r="C300" s="49">
        <v>127.48182820263261</v>
      </c>
      <c r="D300" s="3">
        <v>0</v>
      </c>
      <c r="E300" s="47">
        <v>4.0727371514105375</v>
      </c>
      <c r="F300" s="48">
        <f t="shared" si="22"/>
        <v>4.0727371514105375</v>
      </c>
      <c r="G300" s="49">
        <v>0</v>
      </c>
      <c r="H300" s="47">
        <f t="shared" si="23"/>
        <v>4.0727371514105375</v>
      </c>
      <c r="I300" s="150">
        <v>1.7218914032545816</v>
      </c>
      <c r="J300" s="151">
        <v>0</v>
      </c>
      <c r="K300" s="150">
        <v>0</v>
      </c>
      <c r="L300" s="151">
        <v>0</v>
      </c>
      <c r="M300" s="49">
        <v>0</v>
      </c>
      <c r="N300" s="51">
        <v>0.48</v>
      </c>
      <c r="O300" s="52">
        <v>0</v>
      </c>
      <c r="P300" s="52">
        <v>0</v>
      </c>
      <c r="Q300" s="52">
        <v>125.78055825330922</v>
      </c>
      <c r="R300" s="49">
        <v>0</v>
      </c>
      <c r="S300" s="52">
        <v>127.49213892959823</v>
      </c>
      <c r="T300" s="52">
        <v>0</v>
      </c>
      <c r="U300" s="52">
        <v>2.5776817413990742</v>
      </c>
      <c r="V300" s="52">
        <v>13.919481403555002</v>
      </c>
      <c r="W300" s="53">
        <v>0.10917913465426607</v>
      </c>
      <c r="X300" s="53">
        <v>0.10917913465426607</v>
      </c>
      <c r="Y300" s="61">
        <f t="shared" si="24"/>
        <v>16.497163144954076</v>
      </c>
      <c r="Z300" s="61">
        <f t="shared" si="25"/>
        <v>0</v>
      </c>
      <c r="AA300" s="52">
        <f t="shared" si="26"/>
        <v>60.374667961588422</v>
      </c>
      <c r="AB300" s="52">
        <v>44.645447761031967</v>
      </c>
    </row>
    <row r="301" spans="1:28">
      <c r="A301" s="46" t="s">
        <v>575</v>
      </c>
      <c r="B301" s="46" t="s">
        <v>576</v>
      </c>
      <c r="C301" s="49">
        <v>49.8</v>
      </c>
      <c r="D301" s="3">
        <v>0</v>
      </c>
      <c r="E301" s="47">
        <v>0</v>
      </c>
      <c r="F301" s="48">
        <f t="shared" si="22"/>
        <v>0</v>
      </c>
      <c r="G301" s="49">
        <v>0</v>
      </c>
      <c r="H301" s="47">
        <f t="shared" si="23"/>
        <v>0</v>
      </c>
      <c r="I301" s="150">
        <v>0</v>
      </c>
      <c r="J301" s="151">
        <v>0</v>
      </c>
      <c r="K301" s="150">
        <v>0</v>
      </c>
      <c r="L301" s="151">
        <v>0</v>
      </c>
      <c r="M301" s="49">
        <v>0</v>
      </c>
      <c r="N301" s="51">
        <v>0</v>
      </c>
      <c r="O301" s="52">
        <v>0</v>
      </c>
      <c r="P301" s="52">
        <v>0</v>
      </c>
      <c r="Q301" s="52">
        <v>47.3</v>
      </c>
      <c r="R301" s="49">
        <v>2.4900000000000002</v>
      </c>
      <c r="S301" s="52">
        <v>49.8</v>
      </c>
      <c r="T301" s="52">
        <v>0</v>
      </c>
      <c r="U301" s="52">
        <v>1</v>
      </c>
      <c r="V301" s="52">
        <v>6.5</v>
      </c>
      <c r="W301" s="53">
        <v>0.13052208835341367</v>
      </c>
      <c r="X301" s="53">
        <v>0.13052208835341367</v>
      </c>
      <c r="Y301" s="61">
        <f t="shared" si="24"/>
        <v>7.5</v>
      </c>
      <c r="Z301" s="61">
        <f t="shared" si="25"/>
        <v>0</v>
      </c>
      <c r="AA301" s="52">
        <f t="shared" si="26"/>
        <v>0</v>
      </c>
      <c r="AB301" s="52">
        <v>27</v>
      </c>
    </row>
    <row r="302" spans="1:28">
      <c r="A302" s="46" t="s">
        <v>577</v>
      </c>
      <c r="B302" s="46" t="s">
        <v>578</v>
      </c>
      <c r="C302" s="49">
        <v>177.65382561722421</v>
      </c>
      <c r="D302" s="3">
        <v>0</v>
      </c>
      <c r="E302" s="47">
        <v>9.4961795353141909</v>
      </c>
      <c r="F302" s="48">
        <f t="shared" si="22"/>
        <v>9.4961795353141909</v>
      </c>
      <c r="G302" s="49">
        <v>0</v>
      </c>
      <c r="H302" s="47">
        <f t="shared" si="23"/>
        <v>9.4961795353141909</v>
      </c>
      <c r="I302" s="150">
        <v>0.72175088759174078</v>
      </c>
      <c r="J302" s="151">
        <v>0</v>
      </c>
      <c r="K302" s="150">
        <v>0</v>
      </c>
      <c r="L302" s="151">
        <v>0</v>
      </c>
      <c r="M302" s="49">
        <v>0</v>
      </c>
      <c r="N302" s="51">
        <v>0.23760000000000001</v>
      </c>
      <c r="O302" s="52">
        <v>0</v>
      </c>
      <c r="P302" s="52">
        <v>0</v>
      </c>
      <c r="Q302" s="52">
        <v>181.71625204166915</v>
      </c>
      <c r="R302" s="49">
        <v>0</v>
      </c>
      <c r="S302" s="52">
        <v>177.65382561722419</v>
      </c>
      <c r="T302" s="52">
        <v>1.0310726965596297</v>
      </c>
      <c r="U302" s="52">
        <v>5.1553634827981485</v>
      </c>
      <c r="V302" s="52">
        <v>24.745744717431116</v>
      </c>
      <c r="W302" s="53">
        <v>0.13929193267556589</v>
      </c>
      <c r="X302" s="53">
        <v>0.13500000000000001</v>
      </c>
      <c r="Y302" s="61">
        <f t="shared" si="24"/>
        <v>30.169702637683045</v>
      </c>
      <c r="Z302" s="61">
        <f t="shared" si="25"/>
        <v>0</v>
      </c>
      <c r="AA302" s="52">
        <f t="shared" si="26"/>
        <v>43.175781485100593</v>
      </c>
      <c r="AB302" s="52">
        <v>64.545150804632826</v>
      </c>
    </row>
    <row r="303" spans="1:28">
      <c r="A303" s="46" t="s">
        <v>579</v>
      </c>
      <c r="B303" s="46" t="s">
        <v>580</v>
      </c>
      <c r="C303" s="49">
        <v>81.400000000000006</v>
      </c>
      <c r="D303" s="3">
        <v>0</v>
      </c>
      <c r="E303" s="47">
        <v>0</v>
      </c>
      <c r="F303" s="48">
        <f t="shared" si="22"/>
        <v>0</v>
      </c>
      <c r="G303" s="49">
        <v>0</v>
      </c>
      <c r="H303" s="47">
        <f t="shared" si="23"/>
        <v>0</v>
      </c>
      <c r="I303" s="150">
        <v>0</v>
      </c>
      <c r="J303" s="151">
        <v>0</v>
      </c>
      <c r="K303" s="150">
        <v>0</v>
      </c>
      <c r="L303" s="151">
        <v>0</v>
      </c>
      <c r="M303" s="49">
        <v>0</v>
      </c>
      <c r="N303" s="51">
        <v>0.59379999999999999</v>
      </c>
      <c r="O303" s="52">
        <v>0</v>
      </c>
      <c r="P303" s="52">
        <v>0</v>
      </c>
      <c r="Q303" s="52">
        <v>84.5</v>
      </c>
      <c r="R303" s="49">
        <v>0</v>
      </c>
      <c r="S303" s="52">
        <v>81.400000000000006</v>
      </c>
      <c r="T303" s="52">
        <v>0.25</v>
      </c>
      <c r="U303" s="52">
        <v>2</v>
      </c>
      <c r="V303" s="52">
        <v>6.75</v>
      </c>
      <c r="W303" s="53">
        <v>8.2923832923832916E-2</v>
      </c>
      <c r="X303" s="53">
        <v>8.2923832923832916E-2</v>
      </c>
      <c r="Y303" s="61">
        <f t="shared" si="24"/>
        <v>9</v>
      </c>
      <c r="Z303" s="61">
        <f t="shared" si="25"/>
        <v>0</v>
      </c>
      <c r="AA303" s="52">
        <f t="shared" si="26"/>
        <v>50.176099999999998</v>
      </c>
      <c r="AB303" s="52">
        <v>23</v>
      </c>
    </row>
    <row r="304" spans="1:28">
      <c r="A304" s="46" t="s">
        <v>581</v>
      </c>
      <c r="B304" s="46" t="s">
        <v>582</v>
      </c>
      <c r="C304" s="49">
        <v>197.09985667433884</v>
      </c>
      <c r="D304" s="3">
        <v>1.8971737616697188</v>
      </c>
      <c r="E304" s="47">
        <v>7.0628479714334631</v>
      </c>
      <c r="F304" s="48">
        <f t="shared" si="22"/>
        <v>8.9600217331031828</v>
      </c>
      <c r="G304" s="49">
        <v>0</v>
      </c>
      <c r="H304" s="47">
        <f t="shared" si="23"/>
        <v>8.9600217331031828</v>
      </c>
      <c r="I304" s="150">
        <v>3.1757039054036595</v>
      </c>
      <c r="J304" s="151">
        <v>0</v>
      </c>
      <c r="K304" s="150">
        <v>0</v>
      </c>
      <c r="L304" s="151">
        <v>0</v>
      </c>
      <c r="M304" s="49">
        <v>0</v>
      </c>
      <c r="N304" s="51">
        <v>0.61619999999999997</v>
      </c>
      <c r="O304" s="52">
        <v>0</v>
      </c>
      <c r="P304" s="52">
        <v>0</v>
      </c>
      <c r="Q304" s="52">
        <v>190.41850560063241</v>
      </c>
      <c r="R304" s="49">
        <v>9.85</v>
      </c>
      <c r="S304" s="52">
        <v>197.11016740130444</v>
      </c>
      <c r="T304" s="52">
        <v>1.0310726965596297</v>
      </c>
      <c r="U304" s="52">
        <v>1.0310726965596297</v>
      </c>
      <c r="V304" s="52">
        <v>40.211835165825562</v>
      </c>
      <c r="W304" s="53">
        <v>0.20400690484908718</v>
      </c>
      <c r="X304" s="53">
        <v>0.13500000000000001</v>
      </c>
      <c r="Y304" s="61">
        <f t="shared" si="24"/>
        <v>28.672017992295359</v>
      </c>
      <c r="Z304" s="61">
        <f t="shared" si="25"/>
        <v>0</v>
      </c>
      <c r="AA304" s="52">
        <f t="shared" si="26"/>
        <v>117.33588315110968</v>
      </c>
      <c r="AB304" s="52">
        <v>71.63893095696308</v>
      </c>
    </row>
    <row r="305" spans="1:28">
      <c r="A305" s="46" t="s">
        <v>583</v>
      </c>
      <c r="B305" s="46" t="s">
        <v>584</v>
      </c>
      <c r="C305" s="49">
        <v>145.96896165194678</v>
      </c>
      <c r="D305" s="3">
        <v>0</v>
      </c>
      <c r="E305" s="47">
        <v>14.971175554045823</v>
      </c>
      <c r="F305" s="48">
        <f t="shared" si="22"/>
        <v>14.971175554045823</v>
      </c>
      <c r="G305" s="49">
        <v>0</v>
      </c>
      <c r="H305" s="47">
        <f t="shared" si="23"/>
        <v>14.971175554045823</v>
      </c>
      <c r="I305" s="150">
        <v>1.6909592223577927</v>
      </c>
      <c r="J305" s="151">
        <v>0</v>
      </c>
      <c r="K305" s="150">
        <v>0</v>
      </c>
      <c r="L305" s="151">
        <v>0</v>
      </c>
      <c r="M305" s="49">
        <v>0</v>
      </c>
      <c r="N305" s="51">
        <v>0.36499999999999999</v>
      </c>
      <c r="O305" s="52">
        <v>0</v>
      </c>
      <c r="P305" s="52">
        <v>0</v>
      </c>
      <c r="Q305" s="52">
        <v>155.59918063781373</v>
      </c>
      <c r="R305" s="49">
        <v>0</v>
      </c>
      <c r="S305" s="52">
        <v>145.96896165194678</v>
      </c>
      <c r="T305" s="52">
        <v>1.0310726965596297</v>
      </c>
      <c r="U305" s="52">
        <v>2.8354499155389816</v>
      </c>
      <c r="V305" s="52">
        <v>14.177249577694909</v>
      </c>
      <c r="W305" s="53">
        <v>9.7125097125097121E-2</v>
      </c>
      <c r="X305" s="53">
        <v>9.7125097125097121E-2</v>
      </c>
      <c r="Y305" s="61">
        <f t="shared" si="24"/>
        <v>18.043772189793522</v>
      </c>
      <c r="Z305" s="61">
        <f t="shared" si="25"/>
        <v>0</v>
      </c>
      <c r="AA305" s="52">
        <f t="shared" si="26"/>
        <v>56.793700932802011</v>
      </c>
      <c r="AB305" s="52">
        <v>40.211835165825562</v>
      </c>
    </row>
    <row r="306" spans="1:28">
      <c r="A306" s="46" t="s">
        <v>585</v>
      </c>
      <c r="B306" s="46" t="s">
        <v>586</v>
      </c>
      <c r="C306" s="49">
        <v>122.71827234452712</v>
      </c>
      <c r="D306" s="3">
        <v>1.5878519527018298</v>
      </c>
      <c r="E306" s="47">
        <v>4.6501378614839295</v>
      </c>
      <c r="F306" s="48">
        <f t="shared" si="22"/>
        <v>6.2379898141857595</v>
      </c>
      <c r="G306" s="49">
        <v>0</v>
      </c>
      <c r="H306" s="47">
        <f t="shared" si="23"/>
        <v>6.2379898141857595</v>
      </c>
      <c r="I306" s="150">
        <v>0.89703324600687784</v>
      </c>
      <c r="J306" s="151">
        <v>8.2485815724770387E-2</v>
      </c>
      <c r="K306" s="150">
        <v>0</v>
      </c>
      <c r="L306" s="151">
        <v>0</v>
      </c>
      <c r="M306" s="49">
        <v>0</v>
      </c>
      <c r="N306" s="51">
        <v>0.3659</v>
      </c>
      <c r="O306" s="52">
        <v>0</v>
      </c>
      <c r="P306" s="52">
        <v>0</v>
      </c>
      <c r="Q306" s="52">
        <v>124.58451392530006</v>
      </c>
      <c r="R306" s="49">
        <v>6.14</v>
      </c>
      <c r="S306" s="52">
        <v>123.82152012984594</v>
      </c>
      <c r="T306" s="52">
        <v>0</v>
      </c>
      <c r="U306" s="52">
        <v>1.0310726965596297</v>
      </c>
      <c r="V306" s="52">
        <v>11.08403148801602</v>
      </c>
      <c r="W306" s="53">
        <v>8.9516196186193692E-2</v>
      </c>
      <c r="X306" s="53">
        <v>8.9516196186193692E-2</v>
      </c>
      <c r="Y306" s="61">
        <f t="shared" si="24"/>
        <v>12.11510418457565</v>
      </c>
      <c r="Z306" s="61">
        <f t="shared" si="25"/>
        <v>0</v>
      </c>
      <c r="AA306" s="52">
        <f t="shared" si="26"/>
        <v>45.585473645267292</v>
      </c>
      <c r="AB306" s="52">
        <v>39.593191547889781</v>
      </c>
    </row>
    <row r="307" spans="1:28">
      <c r="A307" s="46" t="s">
        <v>587</v>
      </c>
      <c r="B307" s="46" t="s">
        <v>588</v>
      </c>
      <c r="C307" s="49">
        <v>638.02778463109894</v>
      </c>
      <c r="D307" s="3">
        <v>0</v>
      </c>
      <c r="E307" s="47">
        <v>0</v>
      </c>
      <c r="F307" s="48">
        <f t="shared" si="22"/>
        <v>0</v>
      </c>
      <c r="G307" s="49">
        <v>0</v>
      </c>
      <c r="H307" s="47">
        <f t="shared" si="23"/>
        <v>0</v>
      </c>
      <c r="I307" s="150">
        <v>0</v>
      </c>
      <c r="J307" s="151">
        <v>0</v>
      </c>
      <c r="K307" s="150">
        <v>0</v>
      </c>
      <c r="L307" s="151">
        <v>0</v>
      </c>
      <c r="M307" s="49">
        <v>0</v>
      </c>
      <c r="N307" s="51">
        <v>0.93140000000000001</v>
      </c>
      <c r="O307" s="52">
        <v>178.37557650481594</v>
      </c>
      <c r="P307" s="52">
        <v>73.463929629873618</v>
      </c>
      <c r="Q307" s="52">
        <v>640.61577709946346</v>
      </c>
      <c r="R307" s="49">
        <v>31.9</v>
      </c>
      <c r="S307" s="52">
        <v>638.02778463109883</v>
      </c>
      <c r="T307" s="52">
        <v>10.05295879145639</v>
      </c>
      <c r="U307" s="52">
        <v>8.2485815724770379</v>
      </c>
      <c r="V307" s="52">
        <v>69.85517519191491</v>
      </c>
      <c r="W307" s="53">
        <v>0.10948610213316096</v>
      </c>
      <c r="X307" s="53">
        <v>0.10948610213316096</v>
      </c>
      <c r="Y307" s="61">
        <f t="shared" si="24"/>
        <v>88.156715555848336</v>
      </c>
      <c r="Z307" s="61">
        <f t="shared" si="25"/>
        <v>251.83950613468954</v>
      </c>
      <c r="AA307" s="52">
        <f t="shared" si="26"/>
        <v>596.66953479044025</v>
      </c>
      <c r="AB307" s="52">
        <v>264.98568301582486</v>
      </c>
    </row>
    <row r="308" spans="1:28">
      <c r="A308" s="46" t="s">
        <v>589</v>
      </c>
      <c r="B308" s="46" t="s">
        <v>590</v>
      </c>
      <c r="C308" s="49">
        <v>1300.5332350785231</v>
      </c>
      <c r="D308" s="3">
        <v>18.518065630210952</v>
      </c>
      <c r="E308" s="47">
        <v>58.204053720791102</v>
      </c>
      <c r="F308" s="48">
        <f t="shared" si="22"/>
        <v>76.72211935100205</v>
      </c>
      <c r="G308" s="49">
        <v>0</v>
      </c>
      <c r="H308" s="47">
        <f t="shared" si="23"/>
        <v>76.72211935100205</v>
      </c>
      <c r="I308" s="150">
        <v>33.870738081983838</v>
      </c>
      <c r="J308" s="151">
        <v>0.77330452241972236</v>
      </c>
      <c r="K308" s="150">
        <v>0.82485815724770384</v>
      </c>
      <c r="L308" s="151">
        <v>0</v>
      </c>
      <c r="M308" s="49">
        <v>42.810138361155822</v>
      </c>
      <c r="N308" s="51">
        <v>0.49680000000000002</v>
      </c>
      <c r="O308" s="52">
        <v>95.374224431765754</v>
      </c>
      <c r="P308" s="52">
        <v>22.425831150171948</v>
      </c>
      <c r="Q308" s="52">
        <v>1280.623221307957</v>
      </c>
      <c r="R308" s="49">
        <v>65.03</v>
      </c>
      <c r="S308" s="52">
        <v>1318.2264425514868</v>
      </c>
      <c r="T308" s="52">
        <v>11.599567836295835</v>
      </c>
      <c r="U308" s="52">
        <v>13.919481403555002</v>
      </c>
      <c r="V308" s="52">
        <v>168.58038588749946</v>
      </c>
      <c r="W308" s="53">
        <v>0.12788423934298004</v>
      </c>
      <c r="X308" s="53">
        <v>0.12788423934298004</v>
      </c>
      <c r="Y308" s="61">
        <f t="shared" si="24"/>
        <v>194.09943512735029</v>
      </c>
      <c r="Z308" s="61">
        <f t="shared" si="25"/>
        <v>117.8000555819377</v>
      </c>
      <c r="AA308" s="52">
        <f t="shared" si="26"/>
        <v>636.21361634579307</v>
      </c>
      <c r="AB308" s="52">
        <v>399.72626300223726</v>
      </c>
    </row>
    <row r="309" spans="1:28">
      <c r="A309" s="46" t="s">
        <v>591</v>
      </c>
      <c r="B309" s="46" t="s">
        <v>592</v>
      </c>
      <c r="C309" s="49">
        <v>16605.972246622012</v>
      </c>
      <c r="D309" s="3">
        <v>285.720554943639</v>
      </c>
      <c r="E309" s="47">
        <v>992.11877008360693</v>
      </c>
      <c r="F309" s="48">
        <f t="shared" si="22"/>
        <v>1277.8393250272459</v>
      </c>
      <c r="G309" s="49">
        <v>529.47645113730107</v>
      </c>
      <c r="H309" s="47">
        <f t="shared" si="23"/>
        <v>1807.3157761645471</v>
      </c>
      <c r="I309" s="150">
        <v>162.51767843172885</v>
      </c>
      <c r="J309" s="151">
        <v>17.064253128061871</v>
      </c>
      <c r="K309" s="150">
        <v>88.259822825504301</v>
      </c>
      <c r="L309" s="151">
        <v>0</v>
      </c>
      <c r="M309" s="49">
        <v>147.79396032485735</v>
      </c>
      <c r="N309" s="51">
        <v>0.76900000000000002</v>
      </c>
      <c r="O309" s="52">
        <v>4930.0740985998691</v>
      </c>
      <c r="P309" s="52">
        <v>1285.2321162615785</v>
      </c>
      <c r="Q309" s="52">
        <v>16531.724701742754</v>
      </c>
      <c r="R309" s="49">
        <v>830.3</v>
      </c>
      <c r="S309" s="52">
        <v>16247.169258946229</v>
      </c>
      <c r="T309" s="52">
        <v>228.64037046209791</v>
      </c>
      <c r="U309" s="52">
        <v>255.44826057264828</v>
      </c>
      <c r="V309" s="52">
        <v>2033.5331257897299</v>
      </c>
      <c r="W309" s="53">
        <v>0.12516230325291891</v>
      </c>
      <c r="X309" s="53">
        <v>0.12516230325291891</v>
      </c>
      <c r="Y309" s="61">
        <f t="shared" si="24"/>
        <v>2517.6217568244756</v>
      </c>
      <c r="Z309" s="61">
        <f t="shared" si="25"/>
        <v>6215.3062148614481</v>
      </c>
      <c r="AA309" s="52">
        <f t="shared" si="26"/>
        <v>12712.896295640179</v>
      </c>
      <c r="AB309" s="52">
        <v>4900.9875378299221</v>
      </c>
    </row>
    <row r="310" spans="1:28">
      <c r="A310" s="46" t="s">
        <v>593</v>
      </c>
      <c r="B310" s="46" t="s">
        <v>594</v>
      </c>
      <c r="C310" s="49">
        <v>3298.0200593965292</v>
      </c>
      <c r="D310" s="3">
        <v>21.188543914300393</v>
      </c>
      <c r="E310" s="47">
        <v>153.88759996152473</v>
      </c>
      <c r="F310" s="48">
        <f t="shared" si="22"/>
        <v>175.07614387582512</v>
      </c>
      <c r="G310" s="49">
        <v>0</v>
      </c>
      <c r="H310" s="47">
        <f t="shared" si="23"/>
        <v>175.07614387582512</v>
      </c>
      <c r="I310" s="150">
        <v>38.324972131121442</v>
      </c>
      <c r="J310" s="151">
        <v>4.9285274895550302</v>
      </c>
      <c r="K310" s="150">
        <v>3.5056471683027408</v>
      </c>
      <c r="L310" s="151">
        <v>0</v>
      </c>
      <c r="M310" s="49">
        <v>14.022588673210963</v>
      </c>
      <c r="N310" s="51">
        <v>0.56830000000000003</v>
      </c>
      <c r="O310" s="52">
        <v>346.44042604403563</v>
      </c>
      <c r="P310" s="52">
        <v>140.22588673210964</v>
      </c>
      <c r="Q310" s="52">
        <v>3292.8956280946268</v>
      </c>
      <c r="R310" s="49">
        <v>164.9</v>
      </c>
      <c r="S310" s="52">
        <v>3339.0670634465673</v>
      </c>
      <c r="T310" s="52">
        <v>32.736558115768247</v>
      </c>
      <c r="U310" s="52">
        <v>35.829776205447132</v>
      </c>
      <c r="V310" s="52">
        <v>399.54066991685653</v>
      </c>
      <c r="W310" s="53">
        <v>0.11965637776213239</v>
      </c>
      <c r="X310" s="53">
        <v>0.11965637776213239</v>
      </c>
      <c r="Y310" s="61">
        <f t="shared" si="24"/>
        <v>468.10700423807191</v>
      </c>
      <c r="Z310" s="61">
        <f t="shared" si="25"/>
        <v>486.66631277614528</v>
      </c>
      <c r="AA310" s="52">
        <f t="shared" si="26"/>
        <v>1871.3525854461766</v>
      </c>
      <c r="AB310" s="52">
        <v>1031.2686003719762</v>
      </c>
    </row>
    <row r="311" spans="1:28">
      <c r="A311" s="46" t="s">
        <v>595</v>
      </c>
      <c r="B311" s="46" t="s">
        <v>596</v>
      </c>
      <c r="C311" s="49">
        <v>3808.5144621901673</v>
      </c>
      <c r="D311" s="3">
        <v>6.0627074557706226</v>
      </c>
      <c r="E311" s="47">
        <v>217.86566078304978</v>
      </c>
      <c r="F311" s="48">
        <f t="shared" si="22"/>
        <v>223.92836823882041</v>
      </c>
      <c r="G311" s="49">
        <v>0</v>
      </c>
      <c r="H311" s="47">
        <f t="shared" si="23"/>
        <v>223.92836823882041</v>
      </c>
      <c r="I311" s="150">
        <v>53.378633500892036</v>
      </c>
      <c r="J311" s="151">
        <v>2.8766928234013669</v>
      </c>
      <c r="K311" s="150">
        <v>3.7118617076146672</v>
      </c>
      <c r="L311" s="151">
        <v>0</v>
      </c>
      <c r="M311" s="49">
        <v>49.470867980931033</v>
      </c>
      <c r="N311" s="51">
        <v>0.50160000000000005</v>
      </c>
      <c r="O311" s="52">
        <v>245.6530699553318</v>
      </c>
      <c r="P311" s="52">
        <v>71.144016062614455</v>
      </c>
      <c r="Q311" s="52">
        <v>3744.5982657304353</v>
      </c>
      <c r="R311" s="49">
        <v>190.43</v>
      </c>
      <c r="S311" s="52">
        <v>3853.3867459444418</v>
      </c>
      <c r="T311" s="52">
        <v>29.385571851949447</v>
      </c>
      <c r="U311" s="52">
        <v>37.891921598566391</v>
      </c>
      <c r="V311" s="52">
        <v>488.47068999512459</v>
      </c>
      <c r="W311" s="53">
        <v>0.12676399287178308</v>
      </c>
      <c r="X311" s="53">
        <v>0.12676399287178308</v>
      </c>
      <c r="Y311" s="61">
        <f t="shared" si="24"/>
        <v>555.74818344564051</v>
      </c>
      <c r="Z311" s="61">
        <f t="shared" si="25"/>
        <v>316.79708601794624</v>
      </c>
      <c r="AA311" s="52">
        <f t="shared" si="26"/>
        <v>1878.2904900903866</v>
      </c>
      <c r="AB311" s="52">
        <v>1157.1007122601134</v>
      </c>
    </row>
    <row r="312" spans="1:28">
      <c r="A312" s="46" t="s">
        <v>597</v>
      </c>
      <c r="B312" s="46" t="s">
        <v>598</v>
      </c>
      <c r="C312" s="49">
        <v>875.12295120498572</v>
      </c>
      <c r="D312" s="3">
        <v>5.8255607355619086</v>
      </c>
      <c r="E312" s="47">
        <v>75.21675321402499</v>
      </c>
      <c r="F312" s="48">
        <f t="shared" si="22"/>
        <v>81.042313949586898</v>
      </c>
      <c r="G312" s="49">
        <v>0</v>
      </c>
      <c r="H312" s="47">
        <f t="shared" si="23"/>
        <v>81.042313949586898</v>
      </c>
      <c r="I312" s="150">
        <v>9.4343151735206128</v>
      </c>
      <c r="J312" s="151">
        <v>0.64957579883256678</v>
      </c>
      <c r="K312" s="150">
        <v>0.82485815724770384</v>
      </c>
      <c r="L312" s="151">
        <v>0</v>
      </c>
      <c r="M312" s="49">
        <v>0</v>
      </c>
      <c r="N312" s="51">
        <v>0.92049999999999998</v>
      </c>
      <c r="O312" s="52">
        <v>402.63388800653541</v>
      </c>
      <c r="P312" s="52">
        <v>58.771143703898893</v>
      </c>
      <c r="Q312" s="52">
        <v>852.7899165975042</v>
      </c>
      <c r="R312" s="49">
        <v>0</v>
      </c>
      <c r="S312" s="52">
        <v>876.56645298016917</v>
      </c>
      <c r="T312" s="52">
        <v>5.4131316569380559</v>
      </c>
      <c r="U312" s="52">
        <v>5.6708998310779632</v>
      </c>
      <c r="V312" s="52">
        <v>88.156715555848336</v>
      </c>
      <c r="W312" s="53">
        <v>0.10057048756101865</v>
      </c>
      <c r="X312" s="53">
        <v>0.10057048756101865</v>
      </c>
      <c r="Y312" s="61">
        <f t="shared" si="24"/>
        <v>99.24074704386436</v>
      </c>
      <c r="Z312" s="61">
        <f t="shared" si="25"/>
        <v>461.40503171043429</v>
      </c>
      <c r="AA312" s="52">
        <f t="shared" si="26"/>
        <v>784.99311822800257</v>
      </c>
      <c r="AB312" s="52">
        <v>268.07890110550375</v>
      </c>
    </row>
    <row r="313" spans="1:28">
      <c r="A313" s="46" t="s">
        <v>599</v>
      </c>
      <c r="B313" s="46" t="s">
        <v>600</v>
      </c>
      <c r="C313" s="49">
        <v>3694.725279397846</v>
      </c>
      <c r="D313" s="3">
        <v>38.65491539402052</v>
      </c>
      <c r="E313" s="47">
        <v>237.66225655699466</v>
      </c>
      <c r="F313" s="48">
        <f t="shared" si="22"/>
        <v>276.31717195101521</v>
      </c>
      <c r="G313" s="49">
        <v>0</v>
      </c>
      <c r="H313" s="47">
        <f t="shared" si="23"/>
        <v>276.31717195101521</v>
      </c>
      <c r="I313" s="150">
        <v>47.53245131139893</v>
      </c>
      <c r="J313" s="151">
        <v>4.5573413187935632</v>
      </c>
      <c r="K313" s="150">
        <v>12.579086898027482</v>
      </c>
      <c r="L313" s="151">
        <v>0</v>
      </c>
      <c r="M313" s="49">
        <v>31.757039054036596</v>
      </c>
      <c r="N313" s="51">
        <v>0.85250000000000004</v>
      </c>
      <c r="O313" s="52">
        <v>1229.2964224732186</v>
      </c>
      <c r="P313" s="52">
        <v>276.06971450384088</v>
      </c>
      <c r="Q313" s="52">
        <v>3699.0660954503624</v>
      </c>
      <c r="R313" s="49">
        <v>184.74</v>
      </c>
      <c r="S313" s="52">
        <v>3719.9968711905226</v>
      </c>
      <c r="T313" s="52">
        <v>20.105917582912781</v>
      </c>
      <c r="U313" s="52">
        <v>37.634153424426486</v>
      </c>
      <c r="V313" s="52">
        <v>509.86544844873691</v>
      </c>
      <c r="W313" s="53">
        <v>0.13706071970043432</v>
      </c>
      <c r="X313" s="53">
        <v>0.13500000000000001</v>
      </c>
      <c r="Y313" s="61">
        <f t="shared" si="24"/>
        <v>559.93964861805989</v>
      </c>
      <c r="Z313" s="61">
        <f t="shared" si="25"/>
        <v>1505.3661369770596</v>
      </c>
      <c r="AA313" s="52">
        <f t="shared" si="26"/>
        <v>3153.4538463714339</v>
      </c>
      <c r="AB313" s="52">
        <v>1075.2335401532787</v>
      </c>
    </row>
    <row r="314" spans="1:28">
      <c r="A314" s="46" t="s">
        <v>601</v>
      </c>
      <c r="B314" s="46" t="s">
        <v>602</v>
      </c>
      <c r="C314" s="49">
        <v>6870.4188740745412</v>
      </c>
      <c r="D314" s="3">
        <v>0</v>
      </c>
      <c r="E314" s="47">
        <v>272.59499951643488</v>
      </c>
      <c r="F314" s="48">
        <f t="shared" si="22"/>
        <v>272.59499951643488</v>
      </c>
      <c r="G314" s="49">
        <v>0</v>
      </c>
      <c r="H314" s="47">
        <f t="shared" si="23"/>
        <v>272.59499951643488</v>
      </c>
      <c r="I314" s="150">
        <v>69.989214642467658</v>
      </c>
      <c r="J314" s="151">
        <v>5.743074919837138</v>
      </c>
      <c r="K314" s="150">
        <v>19.177952156009116</v>
      </c>
      <c r="L314" s="151">
        <v>0</v>
      </c>
      <c r="M314" s="49">
        <v>56.915212850091564</v>
      </c>
      <c r="N314" s="51">
        <v>0.84809999999999997</v>
      </c>
      <c r="O314" s="52">
        <v>2100.8106192402456</v>
      </c>
      <c r="P314" s="52">
        <v>545.69522465418402</v>
      </c>
      <c r="Q314" s="52">
        <v>6902.3305740330607</v>
      </c>
      <c r="R314" s="49">
        <v>343.52</v>
      </c>
      <c r="S314" s="52">
        <v>6933.108094025366</v>
      </c>
      <c r="T314" s="52">
        <v>36.860848902006765</v>
      </c>
      <c r="U314" s="52">
        <v>43.305053255504447</v>
      </c>
      <c r="V314" s="52">
        <v>927.19212238124703</v>
      </c>
      <c r="W314" s="53">
        <v>0.13373397757641461</v>
      </c>
      <c r="X314" s="53">
        <v>0.13373397757641461</v>
      </c>
      <c r="Y314" s="61">
        <f t="shared" si="24"/>
        <v>1007.3580245387582</v>
      </c>
      <c r="Z314" s="61">
        <f t="shared" si="25"/>
        <v>2646.5058438944297</v>
      </c>
      <c r="AA314" s="52">
        <f t="shared" si="26"/>
        <v>5853.8665598374382</v>
      </c>
      <c r="AB314" s="52">
        <v>1947.7684988898998</v>
      </c>
    </row>
    <row r="315" spans="1:28">
      <c r="A315" s="46" t="s">
        <v>603</v>
      </c>
      <c r="B315" s="46" t="s">
        <v>604</v>
      </c>
      <c r="C315" s="49">
        <v>4305.1203157611471</v>
      </c>
      <c r="D315" s="3">
        <v>138.57617041761424</v>
      </c>
      <c r="E315" s="47">
        <v>429.85420719570959</v>
      </c>
      <c r="F315" s="48">
        <f t="shared" si="22"/>
        <v>568.4303776133238</v>
      </c>
      <c r="G315" s="49">
        <v>0</v>
      </c>
      <c r="H315" s="47">
        <f t="shared" si="23"/>
        <v>568.4303776133238</v>
      </c>
      <c r="I315" s="150">
        <v>37.788814328910426</v>
      </c>
      <c r="J315" s="151">
        <v>3.8974547929954002</v>
      </c>
      <c r="K315" s="150">
        <v>0</v>
      </c>
      <c r="L315" s="151">
        <v>0</v>
      </c>
      <c r="M315" s="49">
        <v>584.57697604144767</v>
      </c>
      <c r="N315" s="51">
        <v>0.87760000000000005</v>
      </c>
      <c r="O315" s="52">
        <v>1402.0010991469564</v>
      </c>
      <c r="P315" s="52">
        <v>291.02026860395551</v>
      </c>
      <c r="Q315" s="52">
        <v>4310.9664979506397</v>
      </c>
      <c r="R315" s="49">
        <v>215.26</v>
      </c>
      <c r="S315" s="52">
        <v>4362.6851044100713</v>
      </c>
      <c r="T315" s="52">
        <v>35.056471683027411</v>
      </c>
      <c r="U315" s="52">
        <v>36.860848902006765</v>
      </c>
      <c r="V315" s="52">
        <v>561.67685145085829</v>
      </c>
      <c r="W315" s="53">
        <v>0.128745677950279</v>
      </c>
      <c r="X315" s="53">
        <v>0.128745677950279</v>
      </c>
      <c r="Y315" s="61">
        <f t="shared" si="24"/>
        <v>633.59417203589248</v>
      </c>
      <c r="Z315" s="61">
        <f t="shared" si="25"/>
        <v>1693.0213677509118</v>
      </c>
      <c r="AA315" s="52">
        <f t="shared" si="26"/>
        <v>3783.3041986014814</v>
      </c>
      <c r="AB315" s="52">
        <v>1132.9426789797212</v>
      </c>
    </row>
    <row r="316" spans="1:28">
      <c r="A316" s="46" t="s">
        <v>605</v>
      </c>
      <c r="B316" s="46" t="s">
        <v>606</v>
      </c>
      <c r="C316" s="49">
        <v>1133.6128762324847</v>
      </c>
      <c r="D316" s="3">
        <v>0</v>
      </c>
      <c r="E316" s="47">
        <v>49.718325428105345</v>
      </c>
      <c r="F316" s="48">
        <f t="shared" si="22"/>
        <v>49.718325428105345</v>
      </c>
      <c r="G316" s="49">
        <v>0</v>
      </c>
      <c r="H316" s="47">
        <f t="shared" si="23"/>
        <v>49.718325428105345</v>
      </c>
      <c r="I316" s="150">
        <v>2.8354499155389816</v>
      </c>
      <c r="J316" s="151">
        <v>5.155363482798149E-2</v>
      </c>
      <c r="K316" s="150">
        <v>2.0621453931192595</v>
      </c>
      <c r="L316" s="151">
        <v>0</v>
      </c>
      <c r="M316" s="49">
        <v>0</v>
      </c>
      <c r="N316" s="51">
        <v>0.82350000000000001</v>
      </c>
      <c r="O316" s="52">
        <v>349.27587595957459</v>
      </c>
      <c r="P316" s="52">
        <v>114.70683749225881</v>
      </c>
      <c r="Q316" s="52">
        <v>1158.874157298196</v>
      </c>
      <c r="R316" s="49">
        <v>56.68</v>
      </c>
      <c r="S316" s="52">
        <v>1153.9353190816753</v>
      </c>
      <c r="T316" s="52">
        <v>7.9908133983371306</v>
      </c>
      <c r="U316" s="52">
        <v>13.661713229415094</v>
      </c>
      <c r="V316" s="52">
        <v>134.55498690103167</v>
      </c>
      <c r="W316" s="53">
        <v>0.11660531112620177</v>
      </c>
      <c r="X316" s="53">
        <v>0.11660531112620177</v>
      </c>
      <c r="Y316" s="61">
        <f t="shared" ref="Y316:Y322" si="27">(T316+U316)+(S316*X316)</f>
        <v>156.20751352878389</v>
      </c>
      <c r="Z316" s="61">
        <f t="shared" ref="Z316:Z322" si="28">O316+P316</f>
        <v>463.98271345183343</v>
      </c>
      <c r="AA316" s="52">
        <f t="shared" ref="AA316:AA322" si="29">Q316*N316</f>
        <v>954.33286853506445</v>
      </c>
      <c r="AB316" s="52">
        <v>312.62124159687971</v>
      </c>
    </row>
    <row r="317" spans="1:28">
      <c r="A317" s="46" t="s">
        <v>607</v>
      </c>
      <c r="B317" s="46" t="s">
        <v>608</v>
      </c>
      <c r="C317" s="49">
        <v>1494.1171338575939</v>
      </c>
      <c r="D317" s="3">
        <v>26.292353762270558</v>
      </c>
      <c r="E317" s="47">
        <v>144.42235260710734</v>
      </c>
      <c r="F317" s="48">
        <f t="shared" si="22"/>
        <v>170.71470636937789</v>
      </c>
      <c r="G317" s="49">
        <v>0</v>
      </c>
      <c r="H317" s="47">
        <f t="shared" si="23"/>
        <v>170.71470636937789</v>
      </c>
      <c r="I317" s="150">
        <v>20.023431767188011</v>
      </c>
      <c r="J317" s="151">
        <v>0.51553634827981487</v>
      </c>
      <c r="K317" s="150">
        <v>0</v>
      </c>
      <c r="L317" s="151">
        <v>0</v>
      </c>
      <c r="M317" s="49">
        <v>0</v>
      </c>
      <c r="N317" s="51">
        <v>0.89190000000000003</v>
      </c>
      <c r="O317" s="52">
        <v>600.34207757184436</v>
      </c>
      <c r="P317" s="52">
        <v>109.29370583532075</v>
      </c>
      <c r="Q317" s="52">
        <v>1488.4668554804471</v>
      </c>
      <c r="R317" s="49">
        <v>74.709999999999994</v>
      </c>
      <c r="S317" s="52">
        <v>1509.5935350329542</v>
      </c>
      <c r="T317" s="52">
        <v>15.208322274254538</v>
      </c>
      <c r="U317" s="52">
        <v>22.683599324311853</v>
      </c>
      <c r="V317" s="52">
        <v>194.87273964977001</v>
      </c>
      <c r="W317" s="53">
        <v>0.12908954306399834</v>
      </c>
      <c r="X317" s="53">
        <v>0.12908954306399834</v>
      </c>
      <c r="Y317" s="61">
        <f t="shared" si="27"/>
        <v>232.76466124833641</v>
      </c>
      <c r="Z317" s="61">
        <f t="shared" si="28"/>
        <v>709.63578340716515</v>
      </c>
      <c r="AA317" s="52">
        <f t="shared" si="29"/>
        <v>1327.5635884030107</v>
      </c>
      <c r="AB317" s="52">
        <v>432.63810347642067</v>
      </c>
    </row>
    <row r="318" spans="1:28">
      <c r="A318" s="46" t="s">
        <v>609</v>
      </c>
      <c r="B318" s="46" t="s">
        <v>610</v>
      </c>
      <c r="C318" s="49">
        <v>1305.6164234725622</v>
      </c>
      <c r="D318" s="3">
        <v>0</v>
      </c>
      <c r="E318" s="47">
        <v>41.315082951144362</v>
      </c>
      <c r="F318" s="48">
        <f t="shared" si="22"/>
        <v>41.315082951144362</v>
      </c>
      <c r="G318" s="49">
        <v>0</v>
      </c>
      <c r="H318" s="47">
        <f t="shared" si="23"/>
        <v>41.315082951144362</v>
      </c>
      <c r="I318" s="150">
        <v>16.187841335986185</v>
      </c>
      <c r="J318" s="151">
        <v>3.2994326289908154</v>
      </c>
      <c r="K318" s="150">
        <v>0</v>
      </c>
      <c r="L318" s="151">
        <v>0</v>
      </c>
      <c r="M318" s="49">
        <v>0</v>
      </c>
      <c r="N318" s="51">
        <v>0.58030000000000004</v>
      </c>
      <c r="O318" s="52">
        <v>129.91515976651334</v>
      </c>
      <c r="P318" s="52">
        <v>72.948393281593809</v>
      </c>
      <c r="Q318" s="52">
        <v>1326.5162670318259</v>
      </c>
      <c r="R318" s="49">
        <v>65.28</v>
      </c>
      <c r="S318" s="52">
        <v>1323.1755914949731</v>
      </c>
      <c r="T318" s="52">
        <v>10.568495139736205</v>
      </c>
      <c r="U318" s="52">
        <v>12.888408706995373</v>
      </c>
      <c r="V318" s="52">
        <v>141.51472760280919</v>
      </c>
      <c r="W318" s="53">
        <v>0.10695082989168549</v>
      </c>
      <c r="X318" s="53">
        <v>0.10695082989168549</v>
      </c>
      <c r="Y318" s="61">
        <f t="shared" si="27"/>
        <v>164.97163144954078</v>
      </c>
      <c r="Z318" s="61">
        <f t="shared" si="28"/>
        <v>202.86355304810715</v>
      </c>
      <c r="AA318" s="52">
        <f t="shared" si="29"/>
        <v>769.77738975856857</v>
      </c>
      <c r="AB318" s="52">
        <v>351.59578952683376</v>
      </c>
    </row>
    <row r="319" spans="1:28">
      <c r="A319" s="46" t="s">
        <v>611</v>
      </c>
      <c r="B319" s="46" t="s">
        <v>612</v>
      </c>
      <c r="C319" s="49">
        <v>3384.5064371839503</v>
      </c>
      <c r="D319" s="3">
        <v>43.222567439779681</v>
      </c>
      <c r="E319" s="47">
        <v>226.51636070718504</v>
      </c>
      <c r="F319" s="48">
        <f t="shared" si="22"/>
        <v>269.73892814696472</v>
      </c>
      <c r="G319" s="49">
        <v>0</v>
      </c>
      <c r="H319" s="47">
        <f t="shared" si="23"/>
        <v>269.73892814696472</v>
      </c>
      <c r="I319" s="150">
        <v>12.888408706995373</v>
      </c>
      <c r="J319" s="151">
        <v>1.1341799662155929</v>
      </c>
      <c r="K319" s="150">
        <v>4.9491489434862226</v>
      </c>
      <c r="L319" s="151">
        <v>0</v>
      </c>
      <c r="M319" s="49">
        <v>0</v>
      </c>
      <c r="N319" s="51">
        <v>0.86250000000000004</v>
      </c>
      <c r="O319" s="52">
        <v>1159.6990154554435</v>
      </c>
      <c r="P319" s="52">
        <v>177.08673563411639</v>
      </c>
      <c r="Q319" s="52">
        <v>3451.6705126378447</v>
      </c>
      <c r="R319" s="49">
        <v>169.23</v>
      </c>
      <c r="S319" s="52">
        <v>3407.344697412746</v>
      </c>
      <c r="T319" s="52">
        <v>24.487976543291207</v>
      </c>
      <c r="U319" s="52">
        <v>40.211835165825562</v>
      </c>
      <c r="V319" s="52">
        <v>396.96298817545744</v>
      </c>
      <c r="W319" s="53">
        <v>0.11650215150726549</v>
      </c>
      <c r="X319" s="53">
        <v>0.11650215150726549</v>
      </c>
      <c r="Y319" s="61">
        <f t="shared" si="27"/>
        <v>461.66279988457421</v>
      </c>
      <c r="Z319" s="61">
        <f t="shared" si="28"/>
        <v>1336.7857510895599</v>
      </c>
      <c r="AA319" s="52">
        <f t="shared" si="29"/>
        <v>2977.0658171501414</v>
      </c>
      <c r="AB319" s="52">
        <v>1026.4122479711802</v>
      </c>
    </row>
    <row r="320" spans="1:28">
      <c r="A320" s="46" t="s">
        <v>613</v>
      </c>
      <c r="B320" s="46" t="s">
        <v>614</v>
      </c>
      <c r="C320" s="49">
        <v>5531.6431526806191</v>
      </c>
      <c r="D320" s="3">
        <v>265.81054117307258</v>
      </c>
      <c r="E320" s="47">
        <v>326.38606209595082</v>
      </c>
      <c r="F320" s="48">
        <f t="shared" si="22"/>
        <v>592.1966032690234</v>
      </c>
      <c r="G320" s="49">
        <v>0</v>
      </c>
      <c r="H320" s="47">
        <f t="shared" si="23"/>
        <v>592.1966032690234</v>
      </c>
      <c r="I320" s="150">
        <v>109.26277365442397</v>
      </c>
      <c r="J320" s="151">
        <v>9.0940611836559349</v>
      </c>
      <c r="K320" s="150">
        <v>17.115806762889854</v>
      </c>
      <c r="L320" s="151">
        <v>0</v>
      </c>
      <c r="M320" s="49">
        <v>113.74793988445836</v>
      </c>
      <c r="N320" s="51">
        <v>0.44269999999999998</v>
      </c>
      <c r="O320" s="52">
        <v>379.17698415980385</v>
      </c>
      <c r="P320" s="52">
        <v>110.06701035774047</v>
      </c>
      <c r="Q320" s="52">
        <v>5461.0971587820104</v>
      </c>
      <c r="R320" s="49">
        <v>276.58</v>
      </c>
      <c r="S320" s="52">
        <v>5560.0285840169072</v>
      </c>
      <c r="T320" s="52">
        <v>44.33612595206408</v>
      </c>
      <c r="U320" s="52">
        <v>59.28668005217871</v>
      </c>
      <c r="V320" s="52">
        <v>704.48041992436697</v>
      </c>
      <c r="W320" s="53">
        <v>0.12670446010826206</v>
      </c>
      <c r="X320" s="53">
        <v>0.12670446010826206</v>
      </c>
      <c r="Y320" s="61">
        <f t="shared" si="27"/>
        <v>808.10322592860973</v>
      </c>
      <c r="Z320" s="61">
        <f t="shared" si="28"/>
        <v>489.24399451754431</v>
      </c>
      <c r="AA320" s="52">
        <f t="shared" si="29"/>
        <v>2417.627712192796</v>
      </c>
      <c r="AB320" s="52">
        <v>1622.1041876815407</v>
      </c>
    </row>
    <row r="321" spans="1:28">
      <c r="A321" s="46" t="s">
        <v>615</v>
      </c>
      <c r="B321" s="46" t="s">
        <v>616</v>
      </c>
      <c r="C321" s="49">
        <v>899.44595611682735</v>
      </c>
      <c r="D321" s="3">
        <v>22.714531505208644</v>
      </c>
      <c r="E321" s="47">
        <v>26.127382130821019</v>
      </c>
      <c r="F321" s="48">
        <f t="shared" si="22"/>
        <v>48.841913636029659</v>
      </c>
      <c r="G321" s="49">
        <v>0</v>
      </c>
      <c r="H321" s="47">
        <f t="shared" si="23"/>
        <v>48.841913636029659</v>
      </c>
      <c r="I321" s="150">
        <v>0</v>
      </c>
      <c r="J321" s="151">
        <v>0</v>
      </c>
      <c r="K321" s="150">
        <v>0</v>
      </c>
      <c r="L321" s="151">
        <v>0</v>
      </c>
      <c r="M321" s="49">
        <v>0</v>
      </c>
      <c r="N321" s="51">
        <v>0.96330000000000005</v>
      </c>
      <c r="O321" s="52">
        <v>141.77249577694909</v>
      </c>
      <c r="P321" s="52">
        <v>20.621453931192594</v>
      </c>
      <c r="Q321" s="52">
        <v>916.12871234716215</v>
      </c>
      <c r="R321" s="49">
        <v>44.97</v>
      </c>
      <c r="S321" s="52">
        <v>903.79708289630912</v>
      </c>
      <c r="T321" s="52">
        <v>6.7019725276375937</v>
      </c>
      <c r="U321" s="52">
        <v>12.630640532855464</v>
      </c>
      <c r="V321" s="52">
        <v>117.54228740779779</v>
      </c>
      <c r="W321" s="53">
        <v>0.13005384685589119</v>
      </c>
      <c r="X321" s="53">
        <v>0.13005384685589119</v>
      </c>
      <c r="Y321" s="61">
        <f t="shared" si="27"/>
        <v>136.87490046829083</v>
      </c>
      <c r="Z321" s="61">
        <f t="shared" si="28"/>
        <v>162.39394970814169</v>
      </c>
      <c r="AA321" s="52">
        <f t="shared" si="29"/>
        <v>882.50678860402138</v>
      </c>
      <c r="AB321" s="52">
        <v>285.19470786839361</v>
      </c>
    </row>
    <row r="322" spans="1:28">
      <c r="A322" s="46" t="s">
        <v>1145</v>
      </c>
      <c r="B322" s="46" t="s">
        <v>1152</v>
      </c>
      <c r="C322" s="49">
        <v>152.04197983468299</v>
      </c>
      <c r="D322" s="3">
        <v>0</v>
      </c>
      <c r="E322" s="47">
        <v>0</v>
      </c>
      <c r="F322" s="48">
        <f t="shared" si="22"/>
        <v>0</v>
      </c>
      <c r="G322" s="49">
        <v>0</v>
      </c>
      <c r="H322" s="47">
        <f t="shared" si="23"/>
        <v>0</v>
      </c>
      <c r="I322" s="150">
        <v>0</v>
      </c>
      <c r="J322" s="151">
        <v>0</v>
      </c>
      <c r="K322" s="150">
        <v>0</v>
      </c>
      <c r="L322" s="151">
        <v>0</v>
      </c>
      <c r="M322" s="49">
        <v>0</v>
      </c>
      <c r="N322" s="51">
        <v>0.87760000000000005</v>
      </c>
      <c r="O322" s="52">
        <v>0</v>
      </c>
      <c r="P322" s="52">
        <v>0</v>
      </c>
      <c r="Q322" s="52">
        <v>0</v>
      </c>
      <c r="R322" s="49">
        <v>0</v>
      </c>
      <c r="S322" s="52">
        <v>162.90948605642149</v>
      </c>
      <c r="T322" s="52">
        <v>0</v>
      </c>
      <c r="U322" s="52">
        <v>0</v>
      </c>
      <c r="V322" s="52">
        <v>25.776817413990745</v>
      </c>
      <c r="W322" s="53">
        <v>0.15822784810126583</v>
      </c>
      <c r="X322" s="53">
        <v>0.13500000000000001</v>
      </c>
      <c r="Y322" s="61">
        <f t="shared" si="27"/>
        <v>21.992780617616901</v>
      </c>
      <c r="Z322" s="61">
        <f t="shared" si="28"/>
        <v>0</v>
      </c>
      <c r="AA322" s="52">
        <f t="shared" si="29"/>
        <v>0</v>
      </c>
      <c r="AB322" s="52">
        <v>0</v>
      </c>
    </row>
  </sheetData>
  <autoFilter ref="A8:AB315" xr:uid="{00000000-0009-0000-0000-000012000000}"/>
  <mergeCells count="1">
    <mergeCell ref="C4:C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XEZ149"/>
  <sheetViews>
    <sheetView zoomScaleNormal="100" workbookViewId="0">
      <selection activeCell="A2" sqref="A2"/>
    </sheetView>
  </sheetViews>
  <sheetFormatPr defaultRowHeight="15"/>
  <cols>
    <col min="1" max="3" width="15.5703125" customWidth="1"/>
    <col min="4" max="4" width="14.7109375" customWidth="1"/>
    <col min="5" max="6" width="15.5703125" customWidth="1"/>
    <col min="7" max="7" width="11.5703125" bestFit="1" customWidth="1"/>
    <col min="8" max="8" width="2" bestFit="1" customWidth="1"/>
    <col min="9" max="11" width="14.85546875" customWidth="1"/>
    <col min="12" max="12" width="1.5703125" customWidth="1"/>
    <col min="13" max="13" width="11.42578125" customWidth="1"/>
    <col min="14" max="15" width="11.5703125" bestFit="1" customWidth="1"/>
    <col min="16" max="16" width="1.5703125" bestFit="1" customWidth="1"/>
    <col min="17" max="22" width="11.5703125" bestFit="1" customWidth="1"/>
    <col min="23" max="23" width="15" customWidth="1"/>
  </cols>
  <sheetData>
    <row r="1" spans="1:16380" ht="21">
      <c r="A1" s="209" t="s">
        <v>1013</v>
      </c>
    </row>
    <row r="2" spans="1:16380" ht="6.75" customHeight="1"/>
    <row r="3" spans="1:16380" ht="6.75" customHeight="1"/>
    <row r="4" spans="1:16380">
      <c r="A4" s="187" t="s">
        <v>1014</v>
      </c>
    </row>
    <row r="5" spans="1:16380" s="293" customFormat="1">
      <c r="A5" s="468" t="s">
        <v>1015</v>
      </c>
      <c r="B5" s="468"/>
      <c r="C5" s="468"/>
      <c r="D5" s="468"/>
      <c r="E5" s="468"/>
      <c r="F5" s="468"/>
      <c r="G5" s="468"/>
      <c r="H5" s="468"/>
      <c r="I5" s="468"/>
      <c r="J5" s="468"/>
      <c r="K5" s="468"/>
      <c r="L5" s="468"/>
      <c r="M5" s="468"/>
      <c r="N5" s="468"/>
      <c r="O5" s="468"/>
      <c r="P5" s="468"/>
      <c r="Q5" s="468"/>
      <c r="R5" s="468"/>
      <c r="S5" s="468"/>
      <c r="T5" s="468"/>
      <c r="U5" s="468"/>
      <c r="V5" s="468"/>
      <c r="W5" s="468"/>
      <c r="X5" s="468"/>
      <c r="Y5" s="468"/>
      <c r="Z5" s="468"/>
      <c r="AA5" s="468"/>
      <c r="AB5" s="468"/>
      <c r="AC5" s="468"/>
      <c r="AD5" s="468"/>
      <c r="AE5" s="468"/>
      <c r="AF5" s="468"/>
      <c r="AG5" s="468"/>
      <c r="AH5" s="468"/>
      <c r="AI5" s="468"/>
      <c r="AJ5" s="468"/>
      <c r="AK5" s="468"/>
      <c r="AL5" s="468"/>
      <c r="AM5" s="468"/>
      <c r="AN5" s="468"/>
      <c r="AO5" s="468"/>
      <c r="AP5" s="468"/>
      <c r="AQ5" s="468"/>
      <c r="AR5" s="468"/>
      <c r="AS5" s="468"/>
      <c r="AT5" s="468"/>
      <c r="AU5" s="468"/>
      <c r="AV5" s="468"/>
      <c r="AW5" s="468"/>
      <c r="AX5" s="468"/>
      <c r="AY5" s="468"/>
      <c r="AZ5" s="468"/>
      <c r="BA5" s="468"/>
      <c r="BB5" s="468"/>
      <c r="BC5" s="468"/>
      <c r="BD5" s="468"/>
      <c r="BE5" s="468"/>
      <c r="BF5" s="468"/>
      <c r="BG5" s="468"/>
      <c r="BH5" s="468"/>
      <c r="BI5" s="468"/>
      <c r="BJ5" s="468"/>
      <c r="BK5" s="468"/>
      <c r="BL5" s="468"/>
      <c r="BM5" s="468"/>
      <c r="BN5" s="468"/>
      <c r="BO5" s="468"/>
      <c r="BP5" s="468"/>
      <c r="BQ5" s="468"/>
      <c r="BR5" s="468"/>
      <c r="BS5" s="468"/>
      <c r="BT5" s="468"/>
      <c r="BU5" s="468"/>
      <c r="BV5" s="468"/>
      <c r="BW5" s="468"/>
      <c r="BX5" s="468"/>
      <c r="BY5" s="468"/>
      <c r="BZ5" s="468"/>
      <c r="CA5" s="468"/>
      <c r="CB5" s="468"/>
      <c r="CC5" s="468"/>
      <c r="CD5" s="468"/>
      <c r="CE5" s="468"/>
      <c r="CF5" s="468"/>
      <c r="CG5" s="468"/>
      <c r="CH5" s="468"/>
      <c r="CI5" s="468"/>
      <c r="CJ5" s="468"/>
      <c r="CK5" s="468"/>
      <c r="CL5" s="468"/>
      <c r="CM5" s="468"/>
      <c r="CN5" s="468"/>
      <c r="CO5" s="468"/>
      <c r="CP5" s="468"/>
      <c r="CQ5" s="468"/>
      <c r="CR5" s="468"/>
      <c r="CS5" s="468"/>
      <c r="CT5" s="468"/>
      <c r="CU5" s="468"/>
      <c r="CV5" s="468"/>
      <c r="CW5" s="468"/>
      <c r="CX5" s="468"/>
      <c r="CY5" s="468"/>
      <c r="CZ5" s="468"/>
      <c r="DA5" s="468"/>
      <c r="DB5" s="468"/>
      <c r="DC5" s="468"/>
      <c r="DD5" s="468"/>
      <c r="DE5" s="468"/>
      <c r="DF5" s="468"/>
      <c r="DG5" s="468"/>
      <c r="DH5" s="468"/>
      <c r="DI5" s="468"/>
      <c r="DJ5" s="468"/>
      <c r="DK5" s="468"/>
      <c r="DL5" s="468"/>
      <c r="DM5" s="468"/>
      <c r="DN5" s="468"/>
      <c r="DO5" s="468"/>
      <c r="DP5" s="468"/>
      <c r="DQ5" s="468"/>
      <c r="DR5" s="468"/>
      <c r="DS5" s="468"/>
      <c r="DT5" s="468"/>
      <c r="DU5" s="468"/>
      <c r="DV5" s="468"/>
      <c r="DW5" s="468"/>
      <c r="DX5" s="468"/>
      <c r="DY5" s="468"/>
      <c r="DZ5" s="468"/>
      <c r="EA5" s="468"/>
      <c r="EB5" s="468"/>
      <c r="EC5" s="468"/>
      <c r="ED5" s="468"/>
      <c r="EE5" s="468"/>
      <c r="EF5" s="468"/>
      <c r="EG5" s="468"/>
      <c r="EH5" s="468"/>
      <c r="EI5" s="468"/>
      <c r="EJ5" s="468"/>
      <c r="EK5" s="468"/>
      <c r="EL5" s="468"/>
      <c r="EM5" s="468"/>
      <c r="EN5" s="468"/>
      <c r="EO5" s="468"/>
      <c r="EP5" s="468"/>
      <c r="EQ5" s="468"/>
      <c r="ER5" s="468"/>
      <c r="ES5" s="468"/>
      <c r="ET5" s="468"/>
      <c r="EU5" s="468"/>
      <c r="EV5" s="468"/>
      <c r="EW5" s="468"/>
      <c r="EX5" s="468"/>
      <c r="EY5" s="468"/>
      <c r="EZ5" s="468"/>
      <c r="FA5" s="468"/>
      <c r="FB5" s="468"/>
      <c r="FC5" s="468"/>
      <c r="FD5" s="468"/>
      <c r="FE5" s="468"/>
      <c r="FF5" s="468"/>
      <c r="FG5" s="468"/>
      <c r="FH5" s="468"/>
      <c r="FI5" s="468"/>
      <c r="FJ5" s="468"/>
      <c r="FK5" s="468"/>
      <c r="FL5" s="468"/>
      <c r="FM5" s="468"/>
      <c r="FN5" s="468"/>
      <c r="FO5" s="468"/>
      <c r="FP5" s="468"/>
      <c r="FQ5" s="468"/>
      <c r="FR5" s="468"/>
      <c r="FS5" s="468"/>
      <c r="FT5" s="468"/>
      <c r="FU5" s="468"/>
      <c r="FV5" s="468"/>
      <c r="FW5" s="468"/>
      <c r="FX5" s="468"/>
      <c r="FY5" s="468"/>
      <c r="FZ5" s="468"/>
      <c r="GA5" s="468"/>
      <c r="GB5" s="468"/>
      <c r="GC5" s="468"/>
      <c r="GD5" s="468"/>
      <c r="GE5" s="468"/>
      <c r="GF5" s="468"/>
      <c r="GG5" s="468"/>
      <c r="GH5" s="468"/>
      <c r="GI5" s="468"/>
      <c r="GJ5" s="468"/>
      <c r="GK5" s="468"/>
      <c r="GL5" s="468"/>
      <c r="GM5" s="468"/>
      <c r="GN5" s="468"/>
      <c r="GO5" s="468"/>
      <c r="GP5" s="468"/>
      <c r="GQ5" s="468"/>
      <c r="GR5" s="468"/>
      <c r="GS5" s="468"/>
      <c r="GT5" s="468"/>
      <c r="GU5" s="468"/>
      <c r="GV5" s="468"/>
      <c r="GW5" s="468"/>
      <c r="GX5" s="468"/>
      <c r="GY5" s="468"/>
      <c r="GZ5" s="468"/>
      <c r="HA5" s="468"/>
      <c r="HB5" s="468"/>
      <c r="HC5" s="468"/>
      <c r="HD5" s="468"/>
      <c r="HE5" s="468"/>
      <c r="HF5" s="468"/>
      <c r="HG5" s="468"/>
      <c r="HH5" s="468"/>
      <c r="HI5" s="468"/>
      <c r="HJ5" s="468"/>
      <c r="HK5" s="468"/>
      <c r="HL5" s="468"/>
      <c r="HM5" s="468"/>
      <c r="HN5" s="468"/>
      <c r="HO5" s="468"/>
      <c r="HP5" s="468"/>
      <c r="HQ5" s="468"/>
      <c r="HR5" s="468"/>
      <c r="HS5" s="468"/>
      <c r="HT5" s="468"/>
      <c r="HU5" s="468"/>
      <c r="HV5" s="468"/>
      <c r="HW5" s="468"/>
      <c r="HX5" s="468"/>
      <c r="HY5" s="468"/>
      <c r="HZ5" s="468"/>
      <c r="IA5" s="468"/>
      <c r="IB5" s="468"/>
      <c r="IC5" s="468"/>
      <c r="ID5" s="468"/>
      <c r="IE5" s="468"/>
      <c r="IF5" s="468"/>
      <c r="IG5" s="468"/>
      <c r="IH5" s="468"/>
      <c r="II5" s="468"/>
      <c r="IJ5" s="468"/>
      <c r="IK5" s="468"/>
      <c r="IL5" s="468"/>
      <c r="IM5" s="468"/>
      <c r="IN5" s="468"/>
      <c r="IO5" s="468"/>
      <c r="IP5" s="468"/>
      <c r="IQ5" s="468"/>
      <c r="IR5" s="468"/>
      <c r="IS5" s="468"/>
      <c r="IT5" s="468"/>
      <c r="IU5" s="468"/>
      <c r="IV5" s="468"/>
      <c r="IW5" s="468"/>
      <c r="IX5" s="468"/>
      <c r="IY5" s="468"/>
      <c r="IZ5" s="468"/>
      <c r="JA5" s="468"/>
      <c r="JB5" s="468"/>
      <c r="JC5" s="468"/>
      <c r="JD5" s="468"/>
      <c r="JE5" s="468"/>
      <c r="JF5" s="468"/>
      <c r="JG5" s="468"/>
      <c r="JH5" s="468"/>
      <c r="JI5" s="468"/>
      <c r="JJ5" s="468"/>
      <c r="JK5" s="468"/>
      <c r="JL5" s="468"/>
      <c r="JM5" s="468"/>
      <c r="JN5" s="468"/>
      <c r="JO5" s="468"/>
      <c r="JP5" s="468"/>
      <c r="JQ5" s="468"/>
      <c r="JR5" s="468"/>
      <c r="JS5" s="468"/>
      <c r="JT5" s="468"/>
      <c r="JU5" s="468"/>
      <c r="JV5" s="468"/>
      <c r="JW5" s="468"/>
      <c r="JX5" s="468"/>
      <c r="JY5" s="468"/>
      <c r="JZ5" s="468"/>
      <c r="KA5" s="468"/>
      <c r="KB5" s="468"/>
      <c r="KC5" s="468"/>
      <c r="KD5" s="468"/>
      <c r="KE5" s="468"/>
      <c r="KF5" s="468"/>
      <c r="KG5" s="468"/>
      <c r="KH5" s="468"/>
      <c r="KI5" s="468"/>
      <c r="KJ5" s="468"/>
      <c r="KK5" s="468"/>
      <c r="KL5" s="468"/>
      <c r="KM5" s="468"/>
      <c r="KN5" s="468"/>
      <c r="KO5" s="468"/>
      <c r="KP5" s="468"/>
      <c r="KQ5" s="468"/>
      <c r="KR5" s="468"/>
      <c r="KS5" s="468"/>
      <c r="KT5" s="468"/>
      <c r="KU5" s="468"/>
      <c r="KV5" s="468"/>
      <c r="KW5" s="468"/>
      <c r="KX5" s="468"/>
      <c r="KY5" s="468"/>
      <c r="KZ5" s="468"/>
      <c r="LA5" s="468"/>
      <c r="LB5" s="468"/>
      <c r="LC5" s="468"/>
      <c r="LD5" s="468"/>
      <c r="LE5" s="468"/>
      <c r="LF5" s="468"/>
      <c r="LG5" s="468"/>
      <c r="LH5" s="468"/>
      <c r="LI5" s="468"/>
      <c r="LJ5" s="468"/>
      <c r="LK5" s="468"/>
      <c r="LL5" s="468"/>
      <c r="LM5" s="468"/>
      <c r="LN5" s="468"/>
      <c r="LO5" s="468"/>
      <c r="LP5" s="468"/>
      <c r="LQ5" s="468"/>
      <c r="LR5" s="468"/>
      <c r="LS5" s="468"/>
      <c r="LT5" s="468"/>
      <c r="LU5" s="468"/>
      <c r="LV5" s="468"/>
      <c r="LW5" s="468"/>
      <c r="LX5" s="468"/>
      <c r="LY5" s="468"/>
      <c r="LZ5" s="468"/>
      <c r="MA5" s="468"/>
      <c r="MB5" s="468"/>
      <c r="MC5" s="468"/>
      <c r="MD5" s="468"/>
      <c r="ME5" s="468"/>
      <c r="MF5" s="468"/>
      <c r="MG5" s="468"/>
      <c r="MH5" s="468"/>
      <c r="MI5" s="468"/>
      <c r="MJ5" s="468"/>
      <c r="MK5" s="468"/>
      <c r="ML5" s="468"/>
      <c r="MM5" s="468"/>
      <c r="MN5" s="468"/>
      <c r="MO5" s="468"/>
      <c r="MP5" s="468"/>
      <c r="MQ5" s="468"/>
      <c r="MR5" s="468"/>
      <c r="MS5" s="468"/>
      <c r="MT5" s="468"/>
      <c r="MU5" s="468"/>
      <c r="MV5" s="468"/>
      <c r="MW5" s="468"/>
      <c r="MX5" s="468"/>
      <c r="MY5" s="468"/>
      <c r="MZ5" s="468"/>
      <c r="NA5" s="468"/>
      <c r="NB5" s="468"/>
      <c r="NC5" s="468"/>
      <c r="ND5" s="468"/>
      <c r="NE5" s="468"/>
      <c r="NF5" s="468"/>
      <c r="NG5" s="468"/>
      <c r="NH5" s="468"/>
      <c r="NI5" s="468"/>
      <c r="NJ5" s="468"/>
      <c r="NK5" s="468"/>
      <c r="NL5" s="468"/>
      <c r="NM5" s="468"/>
      <c r="NN5" s="468"/>
      <c r="NO5" s="468"/>
      <c r="NP5" s="468"/>
      <c r="NQ5" s="468"/>
      <c r="NR5" s="468"/>
      <c r="NS5" s="468"/>
      <c r="NT5" s="468"/>
      <c r="NU5" s="468"/>
      <c r="NV5" s="468"/>
      <c r="NW5" s="468"/>
      <c r="NX5" s="468"/>
      <c r="NY5" s="468"/>
      <c r="NZ5" s="468"/>
      <c r="OA5" s="468"/>
      <c r="OB5" s="468"/>
      <c r="OC5" s="468"/>
      <c r="OD5" s="468"/>
      <c r="OE5" s="468"/>
      <c r="OF5" s="468"/>
      <c r="OG5" s="468"/>
      <c r="OH5" s="468"/>
      <c r="OI5" s="468"/>
      <c r="OJ5" s="468"/>
      <c r="OK5" s="468"/>
      <c r="OL5" s="468"/>
      <c r="OM5" s="468"/>
      <c r="ON5" s="468"/>
      <c r="OO5" s="468"/>
      <c r="OP5" s="468"/>
      <c r="OQ5" s="468"/>
      <c r="OR5" s="468"/>
      <c r="OS5" s="468"/>
      <c r="OT5" s="468"/>
      <c r="OU5" s="468"/>
      <c r="OV5" s="468"/>
      <c r="OW5" s="468"/>
      <c r="OX5" s="468"/>
      <c r="OY5" s="468"/>
      <c r="OZ5" s="468"/>
      <c r="PA5" s="468"/>
      <c r="PB5" s="468"/>
      <c r="PC5" s="468"/>
      <c r="PD5" s="468"/>
      <c r="PE5" s="468"/>
      <c r="PF5" s="468"/>
      <c r="PG5" s="468"/>
      <c r="PH5" s="468"/>
      <c r="PI5" s="468"/>
      <c r="PJ5" s="468"/>
      <c r="PK5" s="468"/>
      <c r="PL5" s="468"/>
      <c r="PM5" s="468"/>
      <c r="PN5" s="468"/>
      <c r="PO5" s="468"/>
      <c r="PP5" s="468"/>
      <c r="PQ5" s="468"/>
      <c r="PR5" s="468"/>
      <c r="PS5" s="468"/>
      <c r="PT5" s="468"/>
      <c r="PU5" s="468"/>
      <c r="PV5" s="468"/>
      <c r="PW5" s="468"/>
      <c r="PX5" s="468"/>
      <c r="PY5" s="468"/>
      <c r="PZ5" s="468"/>
      <c r="QA5" s="468"/>
      <c r="QB5" s="468"/>
      <c r="QC5" s="468"/>
      <c r="QD5" s="468"/>
      <c r="QE5" s="468"/>
      <c r="QF5" s="468"/>
      <c r="QG5" s="468"/>
      <c r="QH5" s="468"/>
      <c r="QI5" s="468"/>
      <c r="QJ5" s="468"/>
      <c r="QK5" s="468"/>
      <c r="QL5" s="468"/>
      <c r="QM5" s="468"/>
      <c r="QN5" s="468"/>
      <c r="QO5" s="468"/>
      <c r="QP5" s="468"/>
      <c r="QQ5" s="468"/>
      <c r="QR5" s="468"/>
      <c r="QS5" s="468"/>
      <c r="QT5" s="468"/>
      <c r="QU5" s="468"/>
      <c r="QV5" s="468"/>
      <c r="QW5" s="468"/>
      <c r="QX5" s="468"/>
      <c r="QY5" s="468"/>
      <c r="QZ5" s="468"/>
      <c r="RA5" s="468"/>
      <c r="RB5" s="468"/>
      <c r="RC5" s="468"/>
      <c r="RD5" s="468"/>
      <c r="RE5" s="468"/>
      <c r="RF5" s="468"/>
      <c r="RG5" s="468"/>
      <c r="RH5" s="468"/>
      <c r="RI5" s="468"/>
      <c r="RJ5" s="468"/>
      <c r="RK5" s="468"/>
      <c r="RL5" s="468"/>
      <c r="RM5" s="468"/>
      <c r="RN5" s="468"/>
      <c r="RO5" s="468"/>
      <c r="RP5" s="468"/>
      <c r="RQ5" s="468"/>
      <c r="RR5" s="468"/>
      <c r="RS5" s="468"/>
      <c r="RT5" s="468"/>
      <c r="RU5" s="468"/>
      <c r="RV5" s="468"/>
      <c r="RW5" s="468"/>
      <c r="RX5" s="468"/>
      <c r="RY5" s="468"/>
      <c r="RZ5" s="468"/>
      <c r="SA5" s="468"/>
      <c r="SB5" s="468"/>
      <c r="SC5" s="468"/>
      <c r="SD5" s="468"/>
      <c r="SE5" s="468"/>
      <c r="SF5" s="468"/>
      <c r="SG5" s="468"/>
      <c r="SH5" s="468"/>
      <c r="SI5" s="468"/>
      <c r="SJ5" s="468"/>
      <c r="SK5" s="468"/>
      <c r="SL5" s="468"/>
      <c r="SM5" s="468"/>
      <c r="SN5" s="468"/>
      <c r="SO5" s="468"/>
      <c r="SP5" s="468"/>
      <c r="SQ5" s="468"/>
      <c r="SR5" s="468"/>
      <c r="SS5" s="468"/>
      <c r="ST5" s="468"/>
      <c r="SU5" s="468"/>
      <c r="SV5" s="468"/>
      <c r="SW5" s="468"/>
      <c r="SX5" s="468"/>
      <c r="SY5" s="468"/>
      <c r="SZ5" s="468"/>
      <c r="TA5" s="468"/>
      <c r="TB5" s="468"/>
      <c r="TC5" s="468"/>
      <c r="TD5" s="468"/>
      <c r="TE5" s="468"/>
      <c r="TF5" s="468"/>
      <c r="TG5" s="468"/>
      <c r="TH5" s="468"/>
      <c r="TI5" s="468"/>
      <c r="TJ5" s="468"/>
      <c r="TK5" s="468"/>
      <c r="TL5" s="468"/>
      <c r="TM5" s="468"/>
      <c r="TN5" s="468"/>
      <c r="TO5" s="468"/>
      <c r="TP5" s="468"/>
      <c r="TQ5" s="468"/>
      <c r="TR5" s="468"/>
      <c r="TS5" s="468"/>
      <c r="TT5" s="468"/>
      <c r="TU5" s="468"/>
      <c r="TV5" s="468"/>
      <c r="TW5" s="468"/>
      <c r="TX5" s="468"/>
      <c r="TY5" s="468"/>
      <c r="TZ5" s="468"/>
      <c r="UA5" s="468"/>
      <c r="UB5" s="468"/>
      <c r="UC5" s="468"/>
      <c r="UD5" s="468"/>
      <c r="UE5" s="468"/>
      <c r="UF5" s="468"/>
      <c r="UG5" s="468"/>
      <c r="UH5" s="468"/>
      <c r="UI5" s="468"/>
      <c r="UJ5" s="468"/>
      <c r="UK5" s="468"/>
      <c r="UL5" s="468"/>
      <c r="UM5" s="468"/>
      <c r="UN5" s="468"/>
      <c r="UO5" s="468"/>
      <c r="UP5" s="468"/>
      <c r="UQ5" s="468"/>
      <c r="UR5" s="468"/>
      <c r="US5" s="468"/>
      <c r="UT5" s="468"/>
      <c r="UU5" s="468"/>
      <c r="UV5" s="468"/>
      <c r="UW5" s="468"/>
      <c r="UX5" s="468"/>
      <c r="UY5" s="468"/>
      <c r="UZ5" s="468"/>
      <c r="VA5" s="468"/>
      <c r="VB5" s="468"/>
      <c r="VC5" s="468"/>
      <c r="VD5" s="468"/>
      <c r="VE5" s="468"/>
      <c r="VF5" s="468"/>
      <c r="VG5" s="468"/>
      <c r="VH5" s="468"/>
      <c r="VI5" s="468"/>
      <c r="VJ5" s="468"/>
      <c r="VK5" s="468"/>
      <c r="VL5" s="468"/>
      <c r="VM5" s="468"/>
      <c r="VN5" s="468"/>
      <c r="VO5" s="468"/>
      <c r="VP5" s="468"/>
      <c r="VQ5" s="468"/>
      <c r="VR5" s="468"/>
      <c r="VS5" s="468"/>
      <c r="VT5" s="468"/>
      <c r="VU5" s="468"/>
      <c r="VV5" s="468"/>
      <c r="VW5" s="468"/>
      <c r="VX5" s="468"/>
      <c r="VY5" s="468"/>
      <c r="VZ5" s="468"/>
      <c r="WA5" s="468"/>
      <c r="WB5" s="468"/>
      <c r="WC5" s="468"/>
      <c r="WD5" s="468"/>
      <c r="WE5" s="468"/>
      <c r="WF5" s="468"/>
      <c r="WG5" s="468"/>
      <c r="WH5" s="468"/>
      <c r="WI5" s="468"/>
      <c r="WJ5" s="468"/>
      <c r="WK5" s="468"/>
      <c r="WL5" s="468"/>
      <c r="WM5" s="468"/>
      <c r="WN5" s="468"/>
      <c r="WO5" s="468"/>
      <c r="WP5" s="468"/>
      <c r="WQ5" s="468"/>
      <c r="WR5" s="468"/>
      <c r="WS5" s="468"/>
      <c r="WT5" s="468"/>
      <c r="WU5" s="468"/>
      <c r="WV5" s="468"/>
      <c r="WW5" s="468"/>
      <c r="WX5" s="468"/>
      <c r="WY5" s="468"/>
      <c r="WZ5" s="468"/>
      <c r="XA5" s="468"/>
      <c r="XB5" s="468"/>
      <c r="XC5" s="468"/>
      <c r="XD5" s="468"/>
      <c r="XE5" s="468"/>
      <c r="XF5" s="468"/>
      <c r="XG5" s="468"/>
      <c r="XH5" s="468"/>
      <c r="XI5" s="468"/>
      <c r="XJ5" s="468"/>
      <c r="XK5" s="468"/>
      <c r="XL5" s="468"/>
      <c r="XM5" s="468"/>
      <c r="XN5" s="468"/>
      <c r="XO5" s="468"/>
      <c r="XP5" s="468"/>
      <c r="XQ5" s="468"/>
      <c r="XR5" s="468"/>
      <c r="XS5" s="468"/>
      <c r="XT5" s="468"/>
      <c r="XU5" s="468"/>
      <c r="XV5" s="468"/>
      <c r="XW5" s="468"/>
      <c r="XX5" s="468"/>
      <c r="XY5" s="468"/>
      <c r="XZ5" s="468"/>
      <c r="YA5" s="468"/>
      <c r="YB5" s="468"/>
      <c r="YC5" s="468"/>
      <c r="YD5" s="468"/>
      <c r="YE5" s="468"/>
      <c r="YF5" s="468"/>
      <c r="YG5" s="468"/>
      <c r="YH5" s="468"/>
      <c r="YI5" s="468"/>
      <c r="YJ5" s="468"/>
      <c r="YK5" s="468"/>
      <c r="YL5" s="468"/>
      <c r="YM5" s="468"/>
      <c r="YN5" s="468"/>
      <c r="YO5" s="468"/>
      <c r="YP5" s="468"/>
      <c r="YQ5" s="468"/>
      <c r="YR5" s="468"/>
      <c r="YS5" s="468"/>
      <c r="YT5" s="468"/>
      <c r="YU5" s="468"/>
      <c r="YV5" s="468"/>
      <c r="YW5" s="468"/>
      <c r="YX5" s="468"/>
      <c r="YY5" s="468"/>
      <c r="YZ5" s="468"/>
      <c r="ZA5" s="468"/>
      <c r="ZB5" s="468"/>
      <c r="ZC5" s="468"/>
      <c r="ZD5" s="468"/>
      <c r="ZE5" s="468"/>
      <c r="ZF5" s="468"/>
      <c r="ZG5" s="468"/>
      <c r="ZH5" s="468"/>
      <c r="ZI5" s="468"/>
      <c r="ZJ5" s="468"/>
      <c r="ZK5" s="468"/>
      <c r="ZL5" s="468"/>
      <c r="ZM5" s="468"/>
      <c r="ZN5" s="468"/>
      <c r="ZO5" s="468"/>
      <c r="ZP5" s="468"/>
      <c r="ZQ5" s="468"/>
      <c r="ZR5" s="468"/>
      <c r="ZS5" s="468"/>
      <c r="ZT5" s="468"/>
      <c r="ZU5" s="468"/>
      <c r="ZV5" s="468"/>
      <c r="ZW5" s="468"/>
      <c r="ZX5" s="468"/>
      <c r="ZY5" s="468"/>
      <c r="ZZ5" s="468"/>
      <c r="AAA5" s="468"/>
      <c r="AAB5" s="468"/>
      <c r="AAC5" s="468"/>
      <c r="AAD5" s="468"/>
      <c r="AAE5" s="468"/>
      <c r="AAF5" s="468"/>
      <c r="AAG5" s="468"/>
      <c r="AAH5" s="468"/>
      <c r="AAI5" s="468"/>
      <c r="AAJ5" s="468"/>
      <c r="AAK5" s="468"/>
      <c r="AAL5" s="468"/>
      <c r="AAM5" s="468"/>
      <c r="AAN5" s="468"/>
      <c r="AAO5" s="468"/>
      <c r="AAP5" s="468"/>
      <c r="AAQ5" s="468"/>
      <c r="AAR5" s="468"/>
      <c r="AAS5" s="468"/>
      <c r="AAT5" s="468"/>
      <c r="AAU5" s="468"/>
      <c r="AAV5" s="468"/>
      <c r="AAW5" s="468"/>
      <c r="AAX5" s="468"/>
      <c r="AAY5" s="468"/>
      <c r="AAZ5" s="468"/>
      <c r="ABA5" s="468"/>
      <c r="ABB5" s="468"/>
      <c r="ABC5" s="468"/>
      <c r="ABD5" s="468"/>
      <c r="ABE5" s="468"/>
      <c r="ABF5" s="468"/>
      <c r="ABG5" s="468"/>
      <c r="ABH5" s="468"/>
      <c r="ABI5" s="468"/>
      <c r="ABJ5" s="468"/>
      <c r="ABK5" s="468"/>
      <c r="ABL5" s="468"/>
      <c r="ABM5" s="468"/>
      <c r="ABN5" s="468"/>
      <c r="ABO5" s="468"/>
      <c r="ABP5" s="468"/>
      <c r="ABQ5" s="468"/>
      <c r="ABR5" s="468"/>
      <c r="ABS5" s="468"/>
      <c r="ABT5" s="468"/>
      <c r="ABU5" s="468"/>
      <c r="ABV5" s="468"/>
      <c r="ABW5" s="468"/>
      <c r="ABX5" s="468"/>
      <c r="ABY5" s="468"/>
      <c r="ABZ5" s="468"/>
      <c r="ACA5" s="468"/>
      <c r="ACB5" s="468"/>
      <c r="ACC5" s="468"/>
      <c r="ACD5" s="468"/>
      <c r="ACE5" s="468"/>
      <c r="ACF5" s="468"/>
      <c r="ACG5" s="468"/>
      <c r="ACH5" s="468"/>
      <c r="ACI5" s="468"/>
      <c r="ACJ5" s="468"/>
      <c r="ACK5" s="468"/>
      <c r="ACL5" s="468"/>
      <c r="ACM5" s="468"/>
      <c r="ACN5" s="468"/>
      <c r="ACO5" s="468"/>
      <c r="ACP5" s="468"/>
      <c r="ACQ5" s="468"/>
      <c r="ACR5" s="468"/>
      <c r="ACS5" s="468"/>
      <c r="ACT5" s="468"/>
      <c r="ACU5" s="468"/>
      <c r="ACV5" s="468"/>
      <c r="ACW5" s="468"/>
      <c r="ACX5" s="468"/>
      <c r="ACY5" s="468"/>
      <c r="ACZ5" s="468"/>
      <c r="ADA5" s="468"/>
      <c r="ADB5" s="468"/>
      <c r="ADC5" s="468"/>
      <c r="ADD5" s="468"/>
      <c r="ADE5" s="468"/>
      <c r="ADF5" s="468"/>
      <c r="ADG5" s="468"/>
      <c r="ADH5" s="468"/>
      <c r="ADI5" s="468"/>
      <c r="ADJ5" s="468"/>
      <c r="ADK5" s="468"/>
      <c r="ADL5" s="468"/>
      <c r="ADM5" s="468"/>
      <c r="ADN5" s="468"/>
      <c r="ADO5" s="468"/>
      <c r="ADP5" s="468"/>
      <c r="ADQ5" s="468"/>
      <c r="ADR5" s="468"/>
      <c r="ADS5" s="468"/>
      <c r="ADT5" s="468"/>
      <c r="ADU5" s="468"/>
      <c r="ADV5" s="468"/>
      <c r="ADW5" s="468"/>
      <c r="ADX5" s="468"/>
      <c r="ADY5" s="468"/>
      <c r="ADZ5" s="468"/>
      <c r="AEA5" s="468"/>
      <c r="AEB5" s="468"/>
      <c r="AEC5" s="468"/>
      <c r="AED5" s="468"/>
      <c r="AEE5" s="468"/>
      <c r="AEF5" s="468"/>
      <c r="AEG5" s="468"/>
      <c r="AEH5" s="468"/>
      <c r="AEI5" s="468"/>
      <c r="AEJ5" s="468"/>
      <c r="AEK5" s="468"/>
      <c r="AEL5" s="468"/>
      <c r="AEM5" s="468"/>
      <c r="AEN5" s="468"/>
      <c r="AEO5" s="468"/>
      <c r="AEP5" s="468"/>
      <c r="AEQ5" s="468"/>
      <c r="AER5" s="468"/>
      <c r="AES5" s="468"/>
      <c r="AET5" s="468"/>
      <c r="AEU5" s="468"/>
      <c r="AEV5" s="468"/>
      <c r="AEW5" s="468"/>
      <c r="AEX5" s="468"/>
      <c r="AEY5" s="468"/>
      <c r="AEZ5" s="468"/>
      <c r="AFA5" s="468"/>
      <c r="AFB5" s="468"/>
      <c r="AFC5" s="468"/>
      <c r="AFD5" s="468"/>
      <c r="AFE5" s="468"/>
      <c r="AFF5" s="468"/>
      <c r="AFG5" s="468"/>
      <c r="AFH5" s="468"/>
      <c r="AFI5" s="468"/>
      <c r="AFJ5" s="468"/>
      <c r="AFK5" s="468"/>
      <c r="AFL5" s="468"/>
      <c r="AFM5" s="468"/>
      <c r="AFN5" s="468"/>
      <c r="AFO5" s="468"/>
      <c r="AFP5" s="468"/>
      <c r="AFQ5" s="468"/>
      <c r="AFR5" s="468"/>
      <c r="AFS5" s="468"/>
      <c r="AFT5" s="468"/>
      <c r="AFU5" s="468"/>
      <c r="AFV5" s="468"/>
      <c r="AFW5" s="468"/>
      <c r="AFX5" s="468"/>
      <c r="AFY5" s="468"/>
      <c r="AFZ5" s="468"/>
      <c r="AGA5" s="468"/>
      <c r="AGB5" s="468"/>
      <c r="AGC5" s="468"/>
      <c r="AGD5" s="468"/>
      <c r="AGE5" s="468"/>
      <c r="AGF5" s="468"/>
      <c r="AGG5" s="468"/>
      <c r="AGH5" s="468"/>
      <c r="AGI5" s="468"/>
      <c r="AGJ5" s="468"/>
      <c r="AGK5" s="468"/>
      <c r="AGL5" s="468"/>
      <c r="AGM5" s="468"/>
      <c r="AGN5" s="468"/>
      <c r="AGO5" s="468"/>
      <c r="AGP5" s="468"/>
      <c r="AGQ5" s="468"/>
      <c r="AGR5" s="468"/>
      <c r="AGS5" s="468"/>
      <c r="AGT5" s="468"/>
      <c r="AGU5" s="468"/>
      <c r="AGV5" s="468"/>
      <c r="AGW5" s="468"/>
      <c r="AGX5" s="468"/>
      <c r="AGY5" s="468"/>
      <c r="AGZ5" s="468"/>
      <c r="AHA5" s="468"/>
      <c r="AHB5" s="468"/>
      <c r="AHC5" s="468"/>
      <c r="AHD5" s="468"/>
      <c r="AHE5" s="468"/>
      <c r="AHF5" s="468"/>
      <c r="AHG5" s="468"/>
      <c r="AHH5" s="468"/>
      <c r="AHI5" s="468"/>
      <c r="AHJ5" s="468"/>
      <c r="AHK5" s="468"/>
      <c r="AHL5" s="468"/>
      <c r="AHM5" s="468"/>
      <c r="AHN5" s="468"/>
      <c r="AHO5" s="468"/>
      <c r="AHP5" s="468"/>
      <c r="AHQ5" s="468"/>
      <c r="AHR5" s="468"/>
      <c r="AHS5" s="468"/>
      <c r="AHT5" s="468"/>
      <c r="AHU5" s="468"/>
      <c r="AHV5" s="468"/>
      <c r="AHW5" s="468"/>
      <c r="AHX5" s="468"/>
      <c r="AHY5" s="468"/>
      <c r="AHZ5" s="468"/>
      <c r="AIA5" s="468"/>
      <c r="AIB5" s="468"/>
      <c r="AIC5" s="468"/>
      <c r="AID5" s="468"/>
      <c r="AIE5" s="468"/>
      <c r="AIF5" s="468"/>
      <c r="AIG5" s="468"/>
      <c r="AIH5" s="468"/>
      <c r="AII5" s="468"/>
      <c r="AIJ5" s="468"/>
      <c r="AIK5" s="468"/>
      <c r="AIL5" s="468"/>
      <c r="AIM5" s="468"/>
      <c r="AIN5" s="468"/>
      <c r="AIO5" s="468"/>
      <c r="AIP5" s="468"/>
      <c r="AIQ5" s="468"/>
      <c r="AIR5" s="468"/>
      <c r="AIS5" s="468"/>
      <c r="AIT5" s="468"/>
      <c r="AIU5" s="468"/>
      <c r="AIV5" s="468"/>
      <c r="AIW5" s="468"/>
      <c r="AIX5" s="468"/>
      <c r="AIY5" s="468"/>
      <c r="AIZ5" s="468"/>
      <c r="AJA5" s="468"/>
      <c r="AJB5" s="468"/>
      <c r="AJC5" s="468"/>
      <c r="AJD5" s="468"/>
      <c r="AJE5" s="468"/>
      <c r="AJF5" s="468"/>
      <c r="AJG5" s="468"/>
      <c r="AJH5" s="468"/>
      <c r="AJI5" s="468"/>
      <c r="AJJ5" s="468"/>
      <c r="AJK5" s="468"/>
      <c r="AJL5" s="468"/>
      <c r="AJM5" s="468"/>
      <c r="AJN5" s="468"/>
      <c r="AJO5" s="468"/>
      <c r="AJP5" s="468"/>
      <c r="AJQ5" s="468"/>
      <c r="AJR5" s="468"/>
      <c r="AJS5" s="468"/>
      <c r="AJT5" s="468"/>
      <c r="AJU5" s="468"/>
      <c r="AJV5" s="468"/>
      <c r="AJW5" s="468"/>
      <c r="AJX5" s="468"/>
      <c r="AJY5" s="468"/>
      <c r="AJZ5" s="468"/>
      <c r="AKA5" s="468"/>
      <c r="AKB5" s="468"/>
      <c r="AKC5" s="468"/>
      <c r="AKD5" s="468"/>
      <c r="AKE5" s="468"/>
      <c r="AKF5" s="468"/>
      <c r="AKG5" s="468"/>
      <c r="AKH5" s="468"/>
      <c r="AKI5" s="468"/>
      <c r="AKJ5" s="468"/>
      <c r="AKK5" s="468"/>
      <c r="AKL5" s="468"/>
      <c r="AKM5" s="468"/>
      <c r="AKN5" s="468"/>
      <c r="AKO5" s="468"/>
      <c r="AKP5" s="468"/>
      <c r="AKQ5" s="468"/>
      <c r="AKR5" s="468"/>
      <c r="AKS5" s="468"/>
      <c r="AKT5" s="468"/>
      <c r="AKU5" s="468"/>
      <c r="AKV5" s="468"/>
      <c r="AKW5" s="468"/>
      <c r="AKX5" s="468"/>
      <c r="AKY5" s="468"/>
      <c r="AKZ5" s="468"/>
      <c r="ALA5" s="468"/>
      <c r="ALB5" s="468"/>
      <c r="ALC5" s="468"/>
      <c r="ALD5" s="468"/>
      <c r="ALE5" s="468"/>
      <c r="ALF5" s="468"/>
      <c r="ALG5" s="468"/>
      <c r="ALH5" s="468"/>
      <c r="ALI5" s="468"/>
      <c r="ALJ5" s="468"/>
      <c r="ALK5" s="468"/>
      <c r="ALL5" s="468"/>
      <c r="ALM5" s="468"/>
      <c r="ALN5" s="468"/>
      <c r="ALO5" s="468"/>
      <c r="ALP5" s="468"/>
      <c r="ALQ5" s="468"/>
      <c r="ALR5" s="468"/>
      <c r="ALS5" s="468"/>
      <c r="ALT5" s="468"/>
      <c r="ALU5" s="468"/>
      <c r="ALV5" s="468"/>
      <c r="ALW5" s="468"/>
      <c r="ALX5" s="468"/>
      <c r="ALY5" s="468"/>
      <c r="ALZ5" s="468"/>
      <c r="AMA5" s="468"/>
      <c r="AMB5" s="468"/>
      <c r="AMC5" s="468"/>
      <c r="AMD5" s="468"/>
      <c r="AME5" s="468"/>
      <c r="AMF5" s="468"/>
      <c r="AMG5" s="468"/>
      <c r="AMH5" s="468"/>
      <c r="AMI5" s="468"/>
      <c r="AMJ5" s="468"/>
      <c r="AMK5" s="468"/>
      <c r="AML5" s="468"/>
      <c r="AMM5" s="468"/>
      <c r="AMN5" s="468"/>
      <c r="AMO5" s="468"/>
      <c r="AMP5" s="468"/>
      <c r="AMQ5" s="468"/>
      <c r="AMR5" s="468"/>
      <c r="AMS5" s="468"/>
      <c r="AMT5" s="468"/>
      <c r="AMU5" s="468"/>
      <c r="AMV5" s="468"/>
      <c r="AMW5" s="468"/>
      <c r="AMX5" s="468"/>
      <c r="AMY5" s="468"/>
      <c r="AMZ5" s="468"/>
      <c r="ANA5" s="468"/>
      <c r="ANB5" s="468"/>
      <c r="ANC5" s="468"/>
      <c r="AND5" s="468"/>
      <c r="ANE5" s="468"/>
      <c r="ANF5" s="468"/>
      <c r="ANG5" s="468"/>
      <c r="ANH5" s="468"/>
      <c r="ANI5" s="468"/>
      <c r="ANJ5" s="468"/>
      <c r="ANK5" s="468"/>
      <c r="ANL5" s="468"/>
      <c r="ANM5" s="468"/>
      <c r="ANN5" s="468"/>
      <c r="ANO5" s="468"/>
      <c r="ANP5" s="468"/>
      <c r="ANQ5" s="468"/>
      <c r="ANR5" s="468"/>
      <c r="ANS5" s="468"/>
      <c r="ANT5" s="468"/>
      <c r="ANU5" s="468"/>
      <c r="ANV5" s="468"/>
      <c r="ANW5" s="468"/>
      <c r="ANX5" s="468"/>
      <c r="ANY5" s="468"/>
      <c r="ANZ5" s="468"/>
      <c r="AOA5" s="468"/>
      <c r="AOB5" s="468"/>
      <c r="AOC5" s="468"/>
      <c r="AOD5" s="468"/>
      <c r="AOE5" s="468"/>
      <c r="AOF5" s="468"/>
      <c r="AOG5" s="468"/>
      <c r="AOH5" s="468"/>
      <c r="AOI5" s="468"/>
      <c r="AOJ5" s="468"/>
      <c r="AOK5" s="468"/>
      <c r="AOL5" s="468"/>
      <c r="AOM5" s="468"/>
      <c r="AON5" s="468"/>
      <c r="AOO5" s="468"/>
      <c r="AOP5" s="468"/>
      <c r="AOQ5" s="468"/>
      <c r="AOR5" s="468"/>
      <c r="AOS5" s="468"/>
      <c r="AOT5" s="468"/>
      <c r="AOU5" s="468"/>
      <c r="AOV5" s="468"/>
      <c r="AOW5" s="468"/>
      <c r="AOX5" s="468"/>
      <c r="AOY5" s="468"/>
      <c r="AOZ5" s="468"/>
      <c r="APA5" s="468"/>
      <c r="APB5" s="468"/>
      <c r="APC5" s="468"/>
      <c r="APD5" s="468"/>
      <c r="APE5" s="468"/>
      <c r="APF5" s="468"/>
      <c r="APG5" s="468"/>
      <c r="APH5" s="468"/>
      <c r="API5" s="468"/>
      <c r="APJ5" s="468"/>
      <c r="APK5" s="468"/>
      <c r="APL5" s="468"/>
      <c r="APM5" s="468"/>
      <c r="APN5" s="468"/>
      <c r="APO5" s="468"/>
      <c r="APP5" s="468"/>
      <c r="APQ5" s="468"/>
      <c r="APR5" s="468"/>
      <c r="APS5" s="468"/>
      <c r="APT5" s="468"/>
      <c r="APU5" s="468"/>
      <c r="APV5" s="468"/>
      <c r="APW5" s="468"/>
      <c r="APX5" s="468"/>
      <c r="APY5" s="468"/>
      <c r="APZ5" s="468"/>
      <c r="AQA5" s="468"/>
      <c r="AQB5" s="468"/>
      <c r="AQC5" s="468"/>
      <c r="AQD5" s="468"/>
      <c r="AQE5" s="468"/>
      <c r="AQF5" s="468"/>
      <c r="AQG5" s="468"/>
      <c r="AQH5" s="468"/>
      <c r="AQI5" s="468"/>
      <c r="AQJ5" s="468"/>
      <c r="AQK5" s="468"/>
      <c r="AQL5" s="468"/>
      <c r="AQM5" s="468"/>
      <c r="AQN5" s="468"/>
      <c r="AQO5" s="468"/>
      <c r="AQP5" s="468"/>
      <c r="AQQ5" s="468"/>
      <c r="AQR5" s="468"/>
      <c r="AQS5" s="468"/>
      <c r="AQT5" s="468"/>
      <c r="AQU5" s="468"/>
      <c r="AQV5" s="468"/>
      <c r="AQW5" s="468"/>
      <c r="AQX5" s="468"/>
      <c r="AQY5" s="468"/>
      <c r="AQZ5" s="468"/>
      <c r="ARA5" s="468"/>
      <c r="ARB5" s="468"/>
      <c r="ARC5" s="468"/>
      <c r="ARD5" s="468"/>
      <c r="ARE5" s="468"/>
      <c r="ARF5" s="468"/>
      <c r="ARG5" s="468"/>
      <c r="ARH5" s="468"/>
      <c r="ARI5" s="468"/>
      <c r="ARJ5" s="468"/>
      <c r="ARK5" s="468"/>
      <c r="ARL5" s="468"/>
      <c r="ARM5" s="468"/>
      <c r="ARN5" s="468"/>
      <c r="ARO5" s="468"/>
      <c r="ARP5" s="468"/>
      <c r="ARQ5" s="468"/>
      <c r="ARR5" s="468"/>
      <c r="ARS5" s="468"/>
      <c r="ART5" s="468"/>
      <c r="ARU5" s="468"/>
      <c r="ARV5" s="468"/>
      <c r="ARW5" s="468"/>
      <c r="ARX5" s="468"/>
      <c r="ARY5" s="468"/>
      <c r="ARZ5" s="468"/>
      <c r="ASA5" s="468"/>
      <c r="ASB5" s="468"/>
      <c r="ASC5" s="468"/>
      <c r="ASD5" s="468"/>
      <c r="ASE5" s="468"/>
      <c r="ASF5" s="468"/>
      <c r="ASG5" s="468"/>
      <c r="ASH5" s="468"/>
      <c r="ASI5" s="468"/>
      <c r="ASJ5" s="468"/>
      <c r="ASK5" s="468"/>
      <c r="ASL5" s="468"/>
      <c r="ASM5" s="468"/>
      <c r="ASN5" s="468"/>
      <c r="ASO5" s="468"/>
      <c r="ASP5" s="468"/>
      <c r="ASQ5" s="468"/>
      <c r="ASR5" s="468"/>
      <c r="ASS5" s="468"/>
      <c r="AST5" s="468"/>
      <c r="ASU5" s="468"/>
      <c r="ASV5" s="468"/>
      <c r="ASW5" s="468"/>
      <c r="ASX5" s="468"/>
      <c r="ASY5" s="468"/>
      <c r="ASZ5" s="468"/>
      <c r="ATA5" s="468"/>
      <c r="ATB5" s="468"/>
      <c r="ATC5" s="468"/>
      <c r="ATD5" s="468"/>
      <c r="ATE5" s="468"/>
      <c r="ATF5" s="468"/>
      <c r="ATG5" s="468"/>
      <c r="ATH5" s="468"/>
      <c r="ATI5" s="468"/>
      <c r="ATJ5" s="468"/>
      <c r="ATK5" s="468"/>
      <c r="ATL5" s="468"/>
      <c r="ATM5" s="468"/>
      <c r="ATN5" s="468"/>
      <c r="ATO5" s="468"/>
      <c r="ATP5" s="468"/>
      <c r="ATQ5" s="468"/>
      <c r="ATR5" s="468"/>
      <c r="ATS5" s="468"/>
      <c r="ATT5" s="468"/>
      <c r="ATU5" s="468"/>
      <c r="ATV5" s="468"/>
      <c r="ATW5" s="468"/>
      <c r="ATX5" s="468"/>
      <c r="ATY5" s="468"/>
      <c r="ATZ5" s="468"/>
      <c r="AUA5" s="468"/>
      <c r="AUB5" s="468"/>
      <c r="AUC5" s="468"/>
      <c r="AUD5" s="468"/>
      <c r="AUE5" s="468"/>
      <c r="AUF5" s="468"/>
      <c r="AUG5" s="468"/>
      <c r="AUH5" s="468"/>
      <c r="AUI5" s="468"/>
      <c r="AUJ5" s="468"/>
      <c r="AUK5" s="468"/>
      <c r="AUL5" s="468"/>
      <c r="AUM5" s="468"/>
      <c r="AUN5" s="468"/>
      <c r="AUO5" s="468"/>
      <c r="AUP5" s="468"/>
      <c r="AUQ5" s="468"/>
      <c r="AUR5" s="468"/>
      <c r="AUS5" s="468"/>
      <c r="AUT5" s="468"/>
      <c r="AUU5" s="468"/>
      <c r="AUV5" s="468"/>
      <c r="AUW5" s="468"/>
      <c r="AUX5" s="468"/>
      <c r="AUY5" s="468"/>
      <c r="AUZ5" s="468"/>
      <c r="AVA5" s="468"/>
      <c r="AVB5" s="468"/>
      <c r="AVC5" s="468"/>
      <c r="AVD5" s="468"/>
      <c r="AVE5" s="468"/>
      <c r="AVF5" s="468"/>
      <c r="AVG5" s="468"/>
      <c r="AVH5" s="468"/>
      <c r="AVI5" s="468"/>
      <c r="AVJ5" s="468"/>
      <c r="AVK5" s="468"/>
      <c r="AVL5" s="468"/>
      <c r="AVM5" s="468"/>
      <c r="AVN5" s="468"/>
      <c r="AVO5" s="468"/>
      <c r="AVP5" s="468"/>
      <c r="AVQ5" s="468"/>
      <c r="AVR5" s="468"/>
      <c r="AVS5" s="468"/>
      <c r="AVT5" s="468"/>
      <c r="AVU5" s="468"/>
      <c r="AVV5" s="468"/>
      <c r="AVW5" s="468"/>
      <c r="AVX5" s="468"/>
      <c r="AVY5" s="468"/>
      <c r="AVZ5" s="468"/>
      <c r="AWA5" s="468"/>
      <c r="AWB5" s="468"/>
      <c r="AWC5" s="468"/>
      <c r="AWD5" s="468"/>
      <c r="AWE5" s="468"/>
      <c r="AWF5" s="468"/>
      <c r="AWG5" s="468"/>
      <c r="AWH5" s="468"/>
      <c r="AWI5" s="468"/>
      <c r="AWJ5" s="468"/>
      <c r="AWK5" s="468"/>
      <c r="AWL5" s="468"/>
      <c r="AWM5" s="468"/>
      <c r="AWN5" s="468"/>
      <c r="AWO5" s="468"/>
      <c r="AWP5" s="468"/>
      <c r="AWQ5" s="468"/>
      <c r="AWR5" s="468"/>
      <c r="AWS5" s="468"/>
      <c r="AWT5" s="468"/>
      <c r="AWU5" s="468"/>
      <c r="AWV5" s="468"/>
      <c r="AWW5" s="468"/>
      <c r="AWX5" s="468"/>
      <c r="AWY5" s="468"/>
      <c r="AWZ5" s="468"/>
      <c r="AXA5" s="468"/>
      <c r="AXB5" s="468"/>
      <c r="AXC5" s="468"/>
      <c r="AXD5" s="468"/>
      <c r="AXE5" s="468"/>
      <c r="AXF5" s="468"/>
      <c r="AXG5" s="468"/>
      <c r="AXH5" s="468"/>
      <c r="AXI5" s="468"/>
      <c r="AXJ5" s="468"/>
      <c r="AXK5" s="468"/>
      <c r="AXL5" s="468"/>
      <c r="AXM5" s="468"/>
      <c r="AXN5" s="468"/>
      <c r="AXO5" s="468"/>
      <c r="AXP5" s="468"/>
      <c r="AXQ5" s="468"/>
      <c r="AXR5" s="468"/>
      <c r="AXS5" s="468"/>
      <c r="AXT5" s="468"/>
      <c r="AXU5" s="468"/>
      <c r="AXV5" s="468"/>
      <c r="AXW5" s="468"/>
      <c r="AXX5" s="468"/>
      <c r="AXY5" s="468"/>
      <c r="AXZ5" s="468"/>
      <c r="AYA5" s="468"/>
      <c r="AYB5" s="468"/>
      <c r="AYC5" s="468"/>
      <c r="AYD5" s="468"/>
      <c r="AYE5" s="468"/>
      <c r="AYF5" s="468"/>
      <c r="AYG5" s="468"/>
      <c r="AYH5" s="468"/>
      <c r="AYI5" s="468"/>
      <c r="AYJ5" s="468"/>
      <c r="AYK5" s="468"/>
      <c r="AYL5" s="468"/>
      <c r="AYM5" s="468"/>
      <c r="AYN5" s="468"/>
      <c r="AYO5" s="468"/>
      <c r="AYP5" s="468"/>
      <c r="AYQ5" s="468"/>
      <c r="AYR5" s="468"/>
      <c r="AYS5" s="468"/>
      <c r="AYT5" s="468"/>
      <c r="AYU5" s="468"/>
      <c r="AYV5" s="468"/>
      <c r="AYW5" s="468"/>
      <c r="AYX5" s="468"/>
      <c r="AYY5" s="468"/>
      <c r="AYZ5" s="468"/>
      <c r="AZA5" s="468"/>
      <c r="AZB5" s="468"/>
      <c r="AZC5" s="468"/>
      <c r="AZD5" s="468"/>
      <c r="AZE5" s="468"/>
      <c r="AZF5" s="468"/>
      <c r="AZG5" s="468"/>
      <c r="AZH5" s="468"/>
      <c r="AZI5" s="468"/>
      <c r="AZJ5" s="468"/>
      <c r="AZK5" s="468"/>
      <c r="AZL5" s="468"/>
      <c r="AZM5" s="468"/>
      <c r="AZN5" s="468"/>
      <c r="AZO5" s="468"/>
      <c r="AZP5" s="468"/>
      <c r="AZQ5" s="468"/>
      <c r="AZR5" s="468"/>
      <c r="AZS5" s="468"/>
      <c r="AZT5" s="468"/>
      <c r="AZU5" s="468"/>
      <c r="AZV5" s="468"/>
      <c r="AZW5" s="468"/>
      <c r="AZX5" s="468"/>
      <c r="AZY5" s="468"/>
      <c r="AZZ5" s="468"/>
      <c r="BAA5" s="468"/>
      <c r="BAB5" s="468"/>
      <c r="BAC5" s="468"/>
      <c r="BAD5" s="468"/>
      <c r="BAE5" s="468"/>
      <c r="BAF5" s="468"/>
      <c r="BAG5" s="468"/>
      <c r="BAH5" s="468"/>
      <c r="BAI5" s="468"/>
      <c r="BAJ5" s="468"/>
      <c r="BAK5" s="468"/>
      <c r="BAL5" s="468"/>
      <c r="BAM5" s="468"/>
      <c r="BAN5" s="468"/>
      <c r="BAO5" s="468"/>
      <c r="BAP5" s="468"/>
      <c r="BAQ5" s="468"/>
      <c r="BAR5" s="468"/>
      <c r="BAS5" s="468"/>
      <c r="BAT5" s="468"/>
      <c r="BAU5" s="468"/>
      <c r="BAV5" s="468"/>
      <c r="BAW5" s="468"/>
      <c r="BAX5" s="468"/>
      <c r="BAY5" s="468"/>
      <c r="BAZ5" s="468"/>
      <c r="BBA5" s="468"/>
      <c r="BBB5" s="468"/>
      <c r="BBC5" s="468"/>
      <c r="BBD5" s="468"/>
      <c r="BBE5" s="468"/>
      <c r="BBF5" s="468"/>
      <c r="BBG5" s="468"/>
      <c r="BBH5" s="468"/>
      <c r="BBI5" s="468"/>
      <c r="BBJ5" s="468"/>
      <c r="BBK5" s="468"/>
      <c r="BBL5" s="468"/>
      <c r="BBM5" s="468"/>
      <c r="BBN5" s="468"/>
      <c r="BBO5" s="468"/>
      <c r="BBP5" s="468"/>
      <c r="BBQ5" s="468"/>
      <c r="BBR5" s="468"/>
      <c r="BBS5" s="468"/>
      <c r="BBT5" s="468"/>
      <c r="BBU5" s="468"/>
      <c r="BBV5" s="468"/>
      <c r="BBW5" s="468"/>
      <c r="BBX5" s="468"/>
      <c r="BBY5" s="468"/>
      <c r="BBZ5" s="468"/>
      <c r="BCA5" s="468"/>
      <c r="BCB5" s="468"/>
      <c r="BCC5" s="468"/>
      <c r="BCD5" s="468"/>
      <c r="BCE5" s="468"/>
      <c r="BCF5" s="468"/>
      <c r="BCG5" s="468"/>
      <c r="BCH5" s="468"/>
      <c r="BCI5" s="468"/>
      <c r="BCJ5" s="468"/>
      <c r="BCK5" s="468"/>
      <c r="BCL5" s="468"/>
      <c r="BCM5" s="468"/>
      <c r="BCN5" s="468"/>
      <c r="BCO5" s="468"/>
      <c r="BCP5" s="468"/>
      <c r="BCQ5" s="468"/>
      <c r="BCR5" s="468"/>
      <c r="BCS5" s="468"/>
      <c r="BCT5" s="468"/>
      <c r="BCU5" s="468"/>
      <c r="BCV5" s="468"/>
      <c r="BCW5" s="468"/>
      <c r="BCX5" s="468"/>
      <c r="BCY5" s="468"/>
      <c r="BCZ5" s="468"/>
      <c r="BDA5" s="468"/>
      <c r="BDB5" s="468"/>
      <c r="BDC5" s="468"/>
      <c r="BDD5" s="468"/>
      <c r="BDE5" s="468"/>
      <c r="BDF5" s="468"/>
      <c r="BDG5" s="468"/>
      <c r="BDH5" s="468"/>
      <c r="BDI5" s="468"/>
      <c r="BDJ5" s="468"/>
      <c r="BDK5" s="468"/>
      <c r="BDL5" s="468"/>
      <c r="BDM5" s="468"/>
      <c r="BDN5" s="468"/>
      <c r="BDO5" s="468"/>
      <c r="BDP5" s="468"/>
      <c r="BDQ5" s="468"/>
      <c r="BDR5" s="468"/>
      <c r="BDS5" s="468"/>
      <c r="BDT5" s="468"/>
      <c r="BDU5" s="468"/>
      <c r="BDV5" s="468"/>
      <c r="BDW5" s="468"/>
      <c r="BDX5" s="468"/>
      <c r="BDY5" s="468"/>
      <c r="BDZ5" s="468"/>
      <c r="BEA5" s="468"/>
      <c r="BEB5" s="468"/>
      <c r="BEC5" s="468"/>
      <c r="BED5" s="468"/>
      <c r="BEE5" s="468"/>
      <c r="BEF5" s="468"/>
      <c r="BEG5" s="468"/>
      <c r="BEH5" s="468"/>
      <c r="BEI5" s="468"/>
      <c r="BEJ5" s="468"/>
      <c r="BEK5" s="468"/>
      <c r="BEL5" s="468"/>
      <c r="BEM5" s="468"/>
      <c r="BEN5" s="468"/>
      <c r="BEO5" s="468"/>
      <c r="BEP5" s="468"/>
      <c r="BEQ5" s="468"/>
      <c r="BER5" s="468"/>
      <c r="BES5" s="468"/>
      <c r="BET5" s="468"/>
      <c r="BEU5" s="468"/>
      <c r="BEV5" s="468"/>
      <c r="BEW5" s="468"/>
      <c r="BEX5" s="468"/>
      <c r="BEY5" s="468"/>
      <c r="BEZ5" s="468"/>
      <c r="BFA5" s="468"/>
      <c r="BFB5" s="468"/>
      <c r="BFC5" s="468"/>
      <c r="BFD5" s="468"/>
      <c r="BFE5" s="468"/>
      <c r="BFF5" s="468"/>
      <c r="BFG5" s="468"/>
      <c r="BFH5" s="468"/>
      <c r="BFI5" s="468"/>
      <c r="BFJ5" s="468"/>
      <c r="BFK5" s="468"/>
      <c r="BFL5" s="468"/>
      <c r="BFM5" s="468"/>
      <c r="BFN5" s="468"/>
      <c r="BFO5" s="468"/>
      <c r="BFP5" s="468"/>
      <c r="BFQ5" s="468"/>
      <c r="BFR5" s="468"/>
      <c r="BFS5" s="468"/>
      <c r="BFT5" s="468"/>
      <c r="BFU5" s="468"/>
      <c r="BFV5" s="468"/>
      <c r="BFW5" s="468"/>
      <c r="BFX5" s="468"/>
      <c r="BFY5" s="468"/>
      <c r="BFZ5" s="468"/>
      <c r="BGA5" s="468"/>
      <c r="BGB5" s="468"/>
      <c r="BGC5" s="468"/>
      <c r="BGD5" s="468"/>
      <c r="BGE5" s="468"/>
      <c r="BGF5" s="468"/>
      <c r="BGG5" s="468"/>
      <c r="BGH5" s="468"/>
      <c r="BGI5" s="468"/>
      <c r="BGJ5" s="468"/>
      <c r="BGK5" s="468"/>
      <c r="BGL5" s="468"/>
      <c r="BGM5" s="468"/>
      <c r="BGN5" s="468"/>
      <c r="BGO5" s="468"/>
      <c r="BGP5" s="468"/>
      <c r="BGQ5" s="468"/>
      <c r="BGR5" s="468"/>
      <c r="BGS5" s="468"/>
      <c r="BGT5" s="468"/>
      <c r="BGU5" s="468"/>
      <c r="BGV5" s="468"/>
      <c r="BGW5" s="468"/>
      <c r="BGX5" s="468"/>
      <c r="BGY5" s="468"/>
      <c r="BGZ5" s="468"/>
      <c r="BHA5" s="468"/>
      <c r="BHB5" s="468"/>
      <c r="BHC5" s="468"/>
      <c r="BHD5" s="468"/>
      <c r="BHE5" s="468"/>
      <c r="BHF5" s="468"/>
      <c r="BHG5" s="468"/>
      <c r="BHH5" s="468"/>
      <c r="BHI5" s="468"/>
      <c r="BHJ5" s="468"/>
      <c r="BHK5" s="468"/>
      <c r="BHL5" s="468"/>
      <c r="BHM5" s="468"/>
      <c r="BHN5" s="468"/>
      <c r="BHO5" s="468"/>
      <c r="BHP5" s="468"/>
      <c r="BHQ5" s="468"/>
      <c r="BHR5" s="468"/>
      <c r="BHS5" s="468"/>
      <c r="BHT5" s="468"/>
      <c r="BHU5" s="468"/>
      <c r="BHV5" s="468"/>
      <c r="BHW5" s="468"/>
      <c r="BHX5" s="468"/>
      <c r="BHY5" s="468"/>
      <c r="BHZ5" s="468"/>
      <c r="BIA5" s="468"/>
      <c r="BIB5" s="468"/>
      <c r="BIC5" s="468"/>
      <c r="BID5" s="468"/>
      <c r="BIE5" s="468"/>
      <c r="BIF5" s="468"/>
      <c r="BIG5" s="468"/>
      <c r="BIH5" s="468"/>
      <c r="BII5" s="468"/>
      <c r="BIJ5" s="468"/>
      <c r="BIK5" s="468"/>
      <c r="BIL5" s="468"/>
      <c r="BIM5" s="468"/>
      <c r="BIN5" s="468"/>
      <c r="BIO5" s="468"/>
      <c r="BIP5" s="468"/>
      <c r="BIQ5" s="468"/>
      <c r="BIR5" s="468"/>
      <c r="BIS5" s="468"/>
      <c r="BIT5" s="468"/>
      <c r="BIU5" s="468"/>
      <c r="BIV5" s="468"/>
      <c r="BIW5" s="468"/>
      <c r="BIX5" s="468"/>
      <c r="BIY5" s="468"/>
      <c r="BIZ5" s="468"/>
      <c r="BJA5" s="468"/>
      <c r="BJB5" s="468"/>
      <c r="BJC5" s="468"/>
      <c r="BJD5" s="468"/>
      <c r="BJE5" s="468"/>
      <c r="BJF5" s="468"/>
      <c r="BJG5" s="468"/>
      <c r="BJH5" s="468"/>
      <c r="BJI5" s="468"/>
      <c r="BJJ5" s="468"/>
      <c r="BJK5" s="468"/>
      <c r="BJL5" s="468"/>
      <c r="BJM5" s="468"/>
      <c r="BJN5" s="468"/>
      <c r="BJO5" s="468"/>
      <c r="BJP5" s="468"/>
      <c r="BJQ5" s="468"/>
      <c r="BJR5" s="468"/>
      <c r="BJS5" s="468"/>
      <c r="BJT5" s="468"/>
      <c r="BJU5" s="468"/>
      <c r="BJV5" s="468"/>
      <c r="BJW5" s="468"/>
      <c r="BJX5" s="468"/>
      <c r="BJY5" s="468"/>
      <c r="BJZ5" s="468"/>
      <c r="BKA5" s="468"/>
      <c r="BKB5" s="468"/>
      <c r="BKC5" s="468"/>
      <c r="BKD5" s="468"/>
      <c r="BKE5" s="468"/>
      <c r="BKF5" s="468"/>
      <c r="BKG5" s="468"/>
      <c r="BKH5" s="468"/>
      <c r="BKI5" s="468"/>
      <c r="BKJ5" s="468"/>
      <c r="BKK5" s="468"/>
      <c r="BKL5" s="468"/>
      <c r="BKM5" s="468"/>
      <c r="BKN5" s="468"/>
      <c r="BKO5" s="468"/>
      <c r="BKP5" s="468"/>
      <c r="BKQ5" s="468"/>
      <c r="BKR5" s="468"/>
      <c r="BKS5" s="468"/>
      <c r="BKT5" s="468"/>
      <c r="BKU5" s="468"/>
      <c r="BKV5" s="468"/>
      <c r="BKW5" s="468"/>
      <c r="BKX5" s="468"/>
      <c r="BKY5" s="468"/>
      <c r="BKZ5" s="468"/>
      <c r="BLA5" s="468"/>
      <c r="BLB5" s="468"/>
      <c r="BLC5" s="468"/>
      <c r="BLD5" s="468"/>
      <c r="BLE5" s="468"/>
      <c r="BLF5" s="468"/>
      <c r="BLG5" s="468"/>
      <c r="BLH5" s="468"/>
      <c r="BLI5" s="468"/>
      <c r="BLJ5" s="468"/>
      <c r="BLK5" s="468"/>
      <c r="BLL5" s="468"/>
      <c r="BLM5" s="468"/>
      <c r="BLN5" s="468"/>
      <c r="BLO5" s="468"/>
      <c r="BLP5" s="468"/>
      <c r="BLQ5" s="468"/>
      <c r="BLR5" s="468"/>
      <c r="BLS5" s="468"/>
      <c r="BLT5" s="468"/>
      <c r="BLU5" s="468"/>
      <c r="BLV5" s="468"/>
      <c r="BLW5" s="468"/>
      <c r="BLX5" s="468"/>
      <c r="BLY5" s="468"/>
      <c r="BLZ5" s="468"/>
      <c r="BMA5" s="468"/>
      <c r="BMB5" s="468"/>
      <c r="BMC5" s="468"/>
      <c r="BMD5" s="468"/>
      <c r="BME5" s="468"/>
      <c r="BMF5" s="468"/>
      <c r="BMG5" s="468"/>
      <c r="BMH5" s="468"/>
      <c r="BMI5" s="468"/>
      <c r="BMJ5" s="468"/>
      <c r="BMK5" s="468"/>
      <c r="BML5" s="468"/>
      <c r="BMM5" s="468"/>
      <c r="BMN5" s="468"/>
      <c r="BMO5" s="468"/>
      <c r="BMP5" s="468"/>
      <c r="BMQ5" s="468"/>
      <c r="BMR5" s="468"/>
      <c r="BMS5" s="468"/>
      <c r="BMT5" s="468"/>
      <c r="BMU5" s="468"/>
      <c r="BMV5" s="468"/>
      <c r="BMW5" s="468"/>
      <c r="BMX5" s="468"/>
      <c r="BMY5" s="468"/>
      <c r="BMZ5" s="468"/>
      <c r="BNA5" s="468"/>
      <c r="BNB5" s="468"/>
      <c r="BNC5" s="468"/>
      <c r="BND5" s="468"/>
      <c r="BNE5" s="468"/>
      <c r="BNF5" s="468"/>
      <c r="BNG5" s="468"/>
      <c r="BNH5" s="468"/>
      <c r="BNI5" s="468"/>
      <c r="BNJ5" s="468"/>
      <c r="BNK5" s="468"/>
      <c r="BNL5" s="468"/>
      <c r="BNM5" s="468"/>
      <c r="BNN5" s="468"/>
      <c r="BNO5" s="468"/>
      <c r="BNP5" s="468"/>
      <c r="BNQ5" s="468"/>
      <c r="BNR5" s="468"/>
      <c r="BNS5" s="468"/>
      <c r="BNT5" s="468"/>
      <c r="BNU5" s="468"/>
      <c r="BNV5" s="468"/>
      <c r="BNW5" s="468"/>
      <c r="BNX5" s="468"/>
      <c r="BNY5" s="468"/>
      <c r="BNZ5" s="468"/>
      <c r="BOA5" s="468"/>
      <c r="BOB5" s="468"/>
      <c r="BOC5" s="468"/>
      <c r="BOD5" s="468"/>
      <c r="BOE5" s="468"/>
      <c r="BOF5" s="468"/>
      <c r="BOG5" s="468"/>
      <c r="BOH5" s="468"/>
      <c r="BOI5" s="468"/>
      <c r="BOJ5" s="468"/>
      <c r="BOK5" s="468"/>
      <c r="BOL5" s="468"/>
      <c r="BOM5" s="468"/>
      <c r="BON5" s="468"/>
      <c r="BOO5" s="468"/>
      <c r="BOP5" s="468"/>
      <c r="BOQ5" s="468"/>
      <c r="BOR5" s="468"/>
      <c r="BOS5" s="468"/>
      <c r="BOT5" s="468"/>
      <c r="BOU5" s="468"/>
      <c r="BOV5" s="468"/>
      <c r="BOW5" s="468"/>
      <c r="BOX5" s="468"/>
      <c r="BOY5" s="468"/>
      <c r="BOZ5" s="468"/>
      <c r="BPA5" s="468"/>
      <c r="BPB5" s="468"/>
      <c r="BPC5" s="468"/>
      <c r="BPD5" s="468"/>
      <c r="BPE5" s="468"/>
      <c r="BPF5" s="468"/>
      <c r="BPG5" s="468"/>
      <c r="BPH5" s="468"/>
      <c r="BPI5" s="468"/>
      <c r="BPJ5" s="468"/>
      <c r="BPK5" s="468"/>
      <c r="BPL5" s="468"/>
      <c r="BPM5" s="468"/>
      <c r="BPN5" s="468"/>
      <c r="BPO5" s="468"/>
      <c r="BPP5" s="468"/>
      <c r="BPQ5" s="468"/>
      <c r="BPR5" s="468"/>
      <c r="BPS5" s="468"/>
      <c r="BPT5" s="468"/>
      <c r="BPU5" s="468"/>
      <c r="BPV5" s="468"/>
      <c r="BPW5" s="468"/>
      <c r="BPX5" s="468"/>
      <c r="BPY5" s="468"/>
      <c r="BPZ5" s="468"/>
      <c r="BQA5" s="468"/>
      <c r="BQB5" s="468"/>
      <c r="BQC5" s="468"/>
      <c r="BQD5" s="468"/>
      <c r="BQE5" s="468"/>
      <c r="BQF5" s="468"/>
      <c r="BQG5" s="468"/>
      <c r="BQH5" s="468"/>
      <c r="BQI5" s="468"/>
      <c r="BQJ5" s="468"/>
      <c r="BQK5" s="468"/>
      <c r="BQL5" s="468"/>
      <c r="BQM5" s="468"/>
      <c r="BQN5" s="468"/>
      <c r="BQO5" s="468"/>
      <c r="BQP5" s="468"/>
      <c r="BQQ5" s="468"/>
      <c r="BQR5" s="468"/>
      <c r="BQS5" s="468"/>
      <c r="BQT5" s="468"/>
      <c r="BQU5" s="468"/>
      <c r="BQV5" s="468"/>
      <c r="BQW5" s="468"/>
      <c r="BQX5" s="468"/>
      <c r="BQY5" s="468"/>
      <c r="BQZ5" s="468"/>
      <c r="BRA5" s="468"/>
      <c r="BRB5" s="468"/>
      <c r="BRC5" s="468"/>
      <c r="BRD5" s="468"/>
      <c r="BRE5" s="468"/>
      <c r="BRF5" s="468"/>
      <c r="BRG5" s="468"/>
      <c r="BRH5" s="468"/>
      <c r="BRI5" s="468"/>
      <c r="BRJ5" s="468"/>
      <c r="BRK5" s="468"/>
      <c r="BRL5" s="468"/>
      <c r="BRM5" s="468"/>
      <c r="BRN5" s="468"/>
      <c r="BRO5" s="468"/>
      <c r="BRP5" s="468"/>
      <c r="BRQ5" s="468"/>
      <c r="BRR5" s="468"/>
      <c r="BRS5" s="468"/>
      <c r="BRT5" s="468"/>
      <c r="BRU5" s="468"/>
      <c r="BRV5" s="468"/>
      <c r="BRW5" s="468"/>
      <c r="BRX5" s="468"/>
      <c r="BRY5" s="468"/>
      <c r="BRZ5" s="468"/>
      <c r="BSA5" s="468"/>
      <c r="BSB5" s="468"/>
      <c r="BSC5" s="468"/>
      <c r="BSD5" s="468"/>
      <c r="BSE5" s="468"/>
      <c r="BSF5" s="468"/>
      <c r="BSG5" s="468"/>
      <c r="BSH5" s="468"/>
      <c r="BSI5" s="468"/>
      <c r="BSJ5" s="468"/>
      <c r="BSK5" s="468"/>
      <c r="BSL5" s="468"/>
      <c r="BSM5" s="468"/>
      <c r="BSN5" s="468"/>
      <c r="BSO5" s="468"/>
      <c r="BSP5" s="468"/>
      <c r="BSQ5" s="468"/>
      <c r="BSR5" s="468"/>
      <c r="BSS5" s="468"/>
      <c r="BST5" s="468"/>
      <c r="BSU5" s="468"/>
      <c r="BSV5" s="468"/>
      <c r="BSW5" s="468"/>
      <c r="BSX5" s="468"/>
      <c r="BSY5" s="468"/>
      <c r="BSZ5" s="468"/>
      <c r="BTA5" s="468"/>
      <c r="BTB5" s="468"/>
      <c r="BTC5" s="468"/>
      <c r="BTD5" s="468"/>
      <c r="BTE5" s="468"/>
      <c r="BTF5" s="468"/>
      <c r="BTG5" s="468"/>
      <c r="BTH5" s="468"/>
      <c r="BTI5" s="468"/>
      <c r="BTJ5" s="468"/>
      <c r="BTK5" s="468"/>
      <c r="BTL5" s="468"/>
      <c r="BTM5" s="468"/>
      <c r="BTN5" s="468"/>
      <c r="BTO5" s="468"/>
      <c r="BTP5" s="468"/>
      <c r="BTQ5" s="468"/>
      <c r="BTR5" s="468"/>
      <c r="BTS5" s="468"/>
      <c r="BTT5" s="468"/>
      <c r="BTU5" s="468"/>
      <c r="BTV5" s="468"/>
      <c r="BTW5" s="468"/>
      <c r="BTX5" s="468"/>
      <c r="BTY5" s="468"/>
      <c r="BTZ5" s="468"/>
      <c r="BUA5" s="468"/>
      <c r="BUB5" s="468"/>
      <c r="BUC5" s="468"/>
      <c r="BUD5" s="468"/>
      <c r="BUE5" s="468"/>
      <c r="BUF5" s="468"/>
      <c r="BUG5" s="468"/>
      <c r="BUH5" s="468"/>
      <c r="BUI5" s="468"/>
      <c r="BUJ5" s="468"/>
      <c r="BUK5" s="468"/>
      <c r="BUL5" s="468"/>
      <c r="BUM5" s="468"/>
      <c r="BUN5" s="468"/>
      <c r="BUO5" s="468"/>
      <c r="BUP5" s="468"/>
      <c r="BUQ5" s="468"/>
      <c r="BUR5" s="468"/>
      <c r="BUS5" s="468"/>
      <c r="BUT5" s="468"/>
      <c r="BUU5" s="468"/>
      <c r="BUV5" s="468"/>
      <c r="BUW5" s="468"/>
      <c r="BUX5" s="468"/>
      <c r="BUY5" s="468"/>
      <c r="BUZ5" s="468"/>
      <c r="BVA5" s="468"/>
      <c r="BVB5" s="468"/>
      <c r="BVC5" s="468"/>
      <c r="BVD5" s="468"/>
      <c r="BVE5" s="468"/>
      <c r="BVF5" s="468"/>
      <c r="BVG5" s="468"/>
      <c r="BVH5" s="468"/>
      <c r="BVI5" s="468"/>
      <c r="BVJ5" s="468"/>
      <c r="BVK5" s="468"/>
      <c r="BVL5" s="468"/>
      <c r="BVM5" s="468"/>
      <c r="BVN5" s="468"/>
      <c r="BVO5" s="468"/>
      <c r="BVP5" s="468"/>
      <c r="BVQ5" s="468"/>
      <c r="BVR5" s="468"/>
      <c r="BVS5" s="468"/>
      <c r="BVT5" s="468"/>
      <c r="BVU5" s="468"/>
      <c r="BVV5" s="468"/>
      <c r="BVW5" s="468"/>
      <c r="BVX5" s="468"/>
      <c r="BVY5" s="468"/>
      <c r="BVZ5" s="468"/>
      <c r="BWA5" s="468"/>
      <c r="BWB5" s="468"/>
      <c r="BWC5" s="468"/>
      <c r="BWD5" s="468"/>
      <c r="BWE5" s="468"/>
      <c r="BWF5" s="468"/>
      <c r="BWG5" s="468"/>
      <c r="BWH5" s="468"/>
      <c r="BWI5" s="468"/>
      <c r="BWJ5" s="468"/>
      <c r="BWK5" s="468"/>
      <c r="BWL5" s="468"/>
      <c r="BWM5" s="468"/>
      <c r="BWN5" s="468"/>
      <c r="BWO5" s="468"/>
      <c r="BWP5" s="468"/>
      <c r="BWQ5" s="468"/>
      <c r="BWR5" s="468"/>
      <c r="BWS5" s="468"/>
      <c r="BWT5" s="468"/>
      <c r="BWU5" s="468"/>
      <c r="BWV5" s="468"/>
      <c r="BWW5" s="468"/>
      <c r="BWX5" s="468"/>
      <c r="BWY5" s="468"/>
      <c r="BWZ5" s="468"/>
      <c r="BXA5" s="468"/>
      <c r="BXB5" s="468"/>
      <c r="BXC5" s="468"/>
      <c r="BXD5" s="468"/>
      <c r="BXE5" s="468"/>
      <c r="BXF5" s="468"/>
      <c r="BXG5" s="468"/>
      <c r="BXH5" s="468"/>
      <c r="BXI5" s="468"/>
      <c r="BXJ5" s="468"/>
      <c r="BXK5" s="468"/>
      <c r="BXL5" s="468"/>
      <c r="BXM5" s="468"/>
      <c r="BXN5" s="468"/>
      <c r="BXO5" s="468"/>
      <c r="BXP5" s="468"/>
      <c r="BXQ5" s="468"/>
      <c r="BXR5" s="468"/>
      <c r="BXS5" s="468"/>
      <c r="BXT5" s="468"/>
      <c r="BXU5" s="468"/>
      <c r="BXV5" s="468"/>
      <c r="BXW5" s="468"/>
      <c r="BXX5" s="468"/>
      <c r="BXY5" s="468"/>
      <c r="BXZ5" s="468"/>
      <c r="BYA5" s="468"/>
      <c r="BYB5" s="468"/>
      <c r="BYC5" s="468"/>
      <c r="BYD5" s="468"/>
      <c r="BYE5" s="468"/>
      <c r="BYF5" s="468"/>
      <c r="BYG5" s="468"/>
      <c r="BYH5" s="468"/>
      <c r="BYI5" s="468"/>
      <c r="BYJ5" s="468"/>
      <c r="BYK5" s="468"/>
      <c r="BYL5" s="468"/>
      <c r="BYM5" s="468"/>
      <c r="BYN5" s="468"/>
      <c r="BYO5" s="468"/>
      <c r="BYP5" s="468"/>
      <c r="BYQ5" s="468"/>
      <c r="BYR5" s="468"/>
      <c r="BYS5" s="468"/>
      <c r="BYT5" s="468"/>
      <c r="BYU5" s="468"/>
      <c r="BYV5" s="468"/>
      <c r="BYW5" s="468"/>
      <c r="BYX5" s="468"/>
      <c r="BYY5" s="468"/>
      <c r="BYZ5" s="468"/>
      <c r="BZA5" s="468"/>
      <c r="BZB5" s="468"/>
      <c r="BZC5" s="468"/>
      <c r="BZD5" s="468"/>
      <c r="BZE5" s="468"/>
      <c r="BZF5" s="468"/>
      <c r="BZG5" s="468"/>
      <c r="BZH5" s="468"/>
      <c r="BZI5" s="468"/>
      <c r="BZJ5" s="468"/>
      <c r="BZK5" s="468"/>
      <c r="BZL5" s="468"/>
      <c r="BZM5" s="468"/>
      <c r="BZN5" s="468"/>
      <c r="BZO5" s="468"/>
      <c r="BZP5" s="468"/>
      <c r="BZQ5" s="468"/>
      <c r="BZR5" s="468"/>
      <c r="BZS5" s="468"/>
      <c r="BZT5" s="468"/>
      <c r="BZU5" s="468"/>
      <c r="BZV5" s="468"/>
      <c r="BZW5" s="468"/>
      <c r="BZX5" s="468"/>
      <c r="BZY5" s="468"/>
      <c r="BZZ5" s="468"/>
      <c r="CAA5" s="468"/>
      <c r="CAB5" s="468"/>
      <c r="CAC5" s="468"/>
      <c r="CAD5" s="468"/>
      <c r="CAE5" s="468"/>
      <c r="CAF5" s="468"/>
      <c r="CAG5" s="468"/>
      <c r="CAH5" s="468"/>
      <c r="CAI5" s="468"/>
      <c r="CAJ5" s="468"/>
      <c r="CAK5" s="468"/>
      <c r="CAL5" s="468"/>
      <c r="CAM5" s="468"/>
      <c r="CAN5" s="468"/>
      <c r="CAO5" s="468"/>
      <c r="CAP5" s="468"/>
      <c r="CAQ5" s="468"/>
      <c r="CAR5" s="468"/>
      <c r="CAS5" s="468"/>
      <c r="CAT5" s="468"/>
      <c r="CAU5" s="468"/>
      <c r="CAV5" s="468"/>
      <c r="CAW5" s="468"/>
      <c r="CAX5" s="468"/>
      <c r="CAY5" s="468"/>
      <c r="CAZ5" s="468"/>
      <c r="CBA5" s="468"/>
      <c r="CBB5" s="468"/>
      <c r="CBC5" s="468"/>
      <c r="CBD5" s="468"/>
      <c r="CBE5" s="468"/>
      <c r="CBF5" s="468"/>
      <c r="CBG5" s="468"/>
      <c r="CBH5" s="468"/>
      <c r="CBI5" s="468"/>
      <c r="CBJ5" s="468"/>
      <c r="CBK5" s="468"/>
      <c r="CBL5" s="468"/>
      <c r="CBM5" s="468"/>
      <c r="CBN5" s="468"/>
      <c r="CBO5" s="468"/>
      <c r="CBP5" s="468"/>
      <c r="CBQ5" s="468"/>
      <c r="CBR5" s="468"/>
      <c r="CBS5" s="468"/>
      <c r="CBT5" s="468"/>
      <c r="CBU5" s="468"/>
      <c r="CBV5" s="468"/>
      <c r="CBW5" s="468"/>
      <c r="CBX5" s="468"/>
      <c r="CBY5" s="468"/>
      <c r="CBZ5" s="468"/>
      <c r="CCA5" s="468"/>
      <c r="CCB5" s="468"/>
      <c r="CCC5" s="468"/>
      <c r="CCD5" s="468"/>
      <c r="CCE5" s="468"/>
      <c r="CCF5" s="468"/>
      <c r="CCG5" s="468"/>
      <c r="CCH5" s="468"/>
      <c r="CCI5" s="468"/>
      <c r="CCJ5" s="468"/>
      <c r="CCK5" s="468"/>
      <c r="CCL5" s="468"/>
      <c r="CCM5" s="468"/>
      <c r="CCN5" s="468"/>
      <c r="CCO5" s="468"/>
      <c r="CCP5" s="468"/>
      <c r="CCQ5" s="468"/>
      <c r="CCR5" s="468"/>
      <c r="CCS5" s="468"/>
      <c r="CCT5" s="468"/>
      <c r="CCU5" s="468"/>
      <c r="CCV5" s="468"/>
      <c r="CCW5" s="468"/>
      <c r="CCX5" s="468"/>
      <c r="CCY5" s="468"/>
      <c r="CCZ5" s="468"/>
      <c r="CDA5" s="468"/>
      <c r="CDB5" s="468"/>
      <c r="CDC5" s="468"/>
      <c r="CDD5" s="468"/>
      <c r="CDE5" s="468"/>
      <c r="CDF5" s="468"/>
      <c r="CDG5" s="468"/>
      <c r="CDH5" s="468"/>
      <c r="CDI5" s="468"/>
      <c r="CDJ5" s="468"/>
      <c r="CDK5" s="468"/>
      <c r="CDL5" s="468"/>
      <c r="CDM5" s="468"/>
      <c r="CDN5" s="468"/>
      <c r="CDO5" s="468"/>
      <c r="CDP5" s="468"/>
      <c r="CDQ5" s="468"/>
      <c r="CDR5" s="468"/>
      <c r="CDS5" s="468"/>
      <c r="CDT5" s="468"/>
      <c r="CDU5" s="468"/>
      <c r="CDV5" s="468"/>
      <c r="CDW5" s="468"/>
      <c r="CDX5" s="468"/>
      <c r="CDY5" s="468"/>
      <c r="CDZ5" s="468"/>
      <c r="CEA5" s="468"/>
      <c r="CEB5" s="468"/>
      <c r="CEC5" s="468"/>
      <c r="CED5" s="468"/>
      <c r="CEE5" s="468"/>
      <c r="CEF5" s="468"/>
      <c r="CEG5" s="468"/>
      <c r="CEH5" s="468"/>
      <c r="CEI5" s="468"/>
      <c r="CEJ5" s="468"/>
      <c r="CEK5" s="468"/>
      <c r="CEL5" s="468"/>
      <c r="CEM5" s="468"/>
      <c r="CEN5" s="468"/>
      <c r="CEO5" s="468"/>
      <c r="CEP5" s="468"/>
      <c r="CEQ5" s="468"/>
      <c r="CER5" s="468"/>
      <c r="CES5" s="468"/>
      <c r="CET5" s="468"/>
      <c r="CEU5" s="468"/>
      <c r="CEV5" s="468"/>
      <c r="CEW5" s="468"/>
      <c r="CEX5" s="468"/>
      <c r="CEY5" s="468"/>
      <c r="CEZ5" s="468"/>
      <c r="CFA5" s="468"/>
      <c r="CFB5" s="468"/>
      <c r="CFC5" s="468"/>
      <c r="CFD5" s="468"/>
      <c r="CFE5" s="468"/>
      <c r="CFF5" s="468"/>
      <c r="CFG5" s="468"/>
      <c r="CFH5" s="468"/>
      <c r="CFI5" s="468"/>
      <c r="CFJ5" s="468"/>
      <c r="CFK5" s="468"/>
      <c r="CFL5" s="468"/>
      <c r="CFM5" s="468"/>
      <c r="CFN5" s="468"/>
      <c r="CFO5" s="468"/>
      <c r="CFP5" s="468"/>
      <c r="CFQ5" s="468"/>
      <c r="CFR5" s="468"/>
      <c r="CFS5" s="468"/>
      <c r="CFT5" s="468"/>
      <c r="CFU5" s="468"/>
      <c r="CFV5" s="468"/>
      <c r="CFW5" s="468"/>
      <c r="CFX5" s="468"/>
      <c r="CFY5" s="468"/>
      <c r="CFZ5" s="468"/>
      <c r="CGA5" s="468"/>
      <c r="CGB5" s="468"/>
      <c r="CGC5" s="468"/>
      <c r="CGD5" s="468"/>
      <c r="CGE5" s="468"/>
      <c r="CGF5" s="468"/>
      <c r="CGG5" s="468"/>
      <c r="CGH5" s="468"/>
      <c r="CGI5" s="468"/>
      <c r="CGJ5" s="468"/>
      <c r="CGK5" s="468"/>
      <c r="CGL5" s="468"/>
      <c r="CGM5" s="468"/>
      <c r="CGN5" s="468"/>
      <c r="CGO5" s="468"/>
      <c r="CGP5" s="468"/>
      <c r="CGQ5" s="468"/>
      <c r="CGR5" s="468"/>
      <c r="CGS5" s="468"/>
      <c r="CGT5" s="468"/>
      <c r="CGU5" s="468"/>
      <c r="CGV5" s="468"/>
      <c r="CGW5" s="468"/>
      <c r="CGX5" s="468"/>
      <c r="CGY5" s="468"/>
      <c r="CGZ5" s="468"/>
      <c r="CHA5" s="468"/>
      <c r="CHB5" s="468"/>
      <c r="CHC5" s="468"/>
      <c r="CHD5" s="468"/>
      <c r="CHE5" s="468"/>
      <c r="CHF5" s="468"/>
      <c r="CHG5" s="468"/>
      <c r="CHH5" s="468"/>
      <c r="CHI5" s="468"/>
      <c r="CHJ5" s="468"/>
      <c r="CHK5" s="468"/>
      <c r="CHL5" s="468"/>
      <c r="CHM5" s="468"/>
      <c r="CHN5" s="468"/>
      <c r="CHO5" s="468"/>
      <c r="CHP5" s="468"/>
      <c r="CHQ5" s="468"/>
      <c r="CHR5" s="468"/>
      <c r="CHS5" s="468"/>
      <c r="CHT5" s="468"/>
      <c r="CHU5" s="468"/>
      <c r="CHV5" s="468"/>
      <c r="CHW5" s="468"/>
      <c r="CHX5" s="468"/>
      <c r="CHY5" s="468"/>
      <c r="CHZ5" s="468"/>
      <c r="CIA5" s="468"/>
      <c r="CIB5" s="468"/>
      <c r="CIC5" s="468"/>
      <c r="CID5" s="468"/>
      <c r="CIE5" s="468"/>
      <c r="CIF5" s="468"/>
      <c r="CIG5" s="468"/>
      <c r="CIH5" s="468"/>
      <c r="CII5" s="468"/>
      <c r="CIJ5" s="468"/>
      <c r="CIK5" s="468"/>
      <c r="CIL5" s="468"/>
      <c r="CIM5" s="468"/>
      <c r="CIN5" s="468"/>
      <c r="CIO5" s="468"/>
      <c r="CIP5" s="468"/>
      <c r="CIQ5" s="468"/>
      <c r="CIR5" s="468"/>
      <c r="CIS5" s="468"/>
      <c r="CIT5" s="468"/>
      <c r="CIU5" s="468"/>
      <c r="CIV5" s="468"/>
      <c r="CIW5" s="468"/>
      <c r="CIX5" s="468"/>
      <c r="CIY5" s="468"/>
      <c r="CIZ5" s="468"/>
      <c r="CJA5" s="468"/>
      <c r="CJB5" s="468"/>
      <c r="CJC5" s="468"/>
      <c r="CJD5" s="468"/>
      <c r="CJE5" s="468"/>
      <c r="CJF5" s="468"/>
      <c r="CJG5" s="468"/>
      <c r="CJH5" s="468"/>
      <c r="CJI5" s="468"/>
      <c r="CJJ5" s="468"/>
      <c r="CJK5" s="468"/>
      <c r="CJL5" s="468"/>
      <c r="CJM5" s="468"/>
      <c r="CJN5" s="468"/>
      <c r="CJO5" s="468"/>
      <c r="CJP5" s="468"/>
      <c r="CJQ5" s="468"/>
      <c r="CJR5" s="468"/>
      <c r="CJS5" s="468"/>
      <c r="CJT5" s="468"/>
      <c r="CJU5" s="468"/>
      <c r="CJV5" s="468"/>
      <c r="CJW5" s="468"/>
      <c r="CJX5" s="468"/>
      <c r="CJY5" s="468"/>
      <c r="CJZ5" s="468"/>
      <c r="CKA5" s="468"/>
      <c r="CKB5" s="468"/>
      <c r="CKC5" s="468"/>
      <c r="CKD5" s="468"/>
      <c r="CKE5" s="468"/>
      <c r="CKF5" s="468"/>
      <c r="CKG5" s="468"/>
      <c r="CKH5" s="468"/>
      <c r="CKI5" s="468"/>
      <c r="CKJ5" s="468"/>
      <c r="CKK5" s="468"/>
      <c r="CKL5" s="468"/>
      <c r="CKM5" s="468"/>
      <c r="CKN5" s="468"/>
      <c r="CKO5" s="468"/>
      <c r="CKP5" s="468"/>
      <c r="CKQ5" s="468"/>
      <c r="CKR5" s="468"/>
      <c r="CKS5" s="468"/>
      <c r="CKT5" s="468"/>
      <c r="CKU5" s="468"/>
      <c r="CKV5" s="468"/>
      <c r="CKW5" s="468"/>
      <c r="CKX5" s="468"/>
      <c r="CKY5" s="468"/>
      <c r="CKZ5" s="468"/>
      <c r="CLA5" s="468"/>
      <c r="CLB5" s="468"/>
      <c r="CLC5" s="468"/>
      <c r="CLD5" s="468"/>
      <c r="CLE5" s="468"/>
      <c r="CLF5" s="468"/>
      <c r="CLG5" s="468"/>
      <c r="CLH5" s="468"/>
      <c r="CLI5" s="468"/>
      <c r="CLJ5" s="468"/>
      <c r="CLK5" s="468"/>
      <c r="CLL5" s="468"/>
      <c r="CLM5" s="468"/>
      <c r="CLN5" s="468"/>
      <c r="CLO5" s="468"/>
      <c r="CLP5" s="468"/>
      <c r="CLQ5" s="468"/>
      <c r="CLR5" s="468"/>
      <c r="CLS5" s="468"/>
      <c r="CLT5" s="468"/>
      <c r="CLU5" s="468"/>
      <c r="CLV5" s="468"/>
      <c r="CLW5" s="468"/>
      <c r="CLX5" s="468"/>
      <c r="CLY5" s="468"/>
      <c r="CLZ5" s="468"/>
      <c r="CMA5" s="468"/>
      <c r="CMB5" s="468"/>
      <c r="CMC5" s="468"/>
      <c r="CMD5" s="468"/>
      <c r="CME5" s="468"/>
      <c r="CMF5" s="468"/>
      <c r="CMG5" s="468"/>
      <c r="CMH5" s="468"/>
      <c r="CMI5" s="468"/>
      <c r="CMJ5" s="468"/>
      <c r="CMK5" s="468"/>
      <c r="CML5" s="468"/>
      <c r="CMM5" s="468"/>
      <c r="CMN5" s="468"/>
      <c r="CMO5" s="468"/>
      <c r="CMP5" s="468"/>
      <c r="CMQ5" s="468"/>
      <c r="CMR5" s="468"/>
      <c r="CMS5" s="468"/>
      <c r="CMT5" s="468"/>
      <c r="CMU5" s="468"/>
      <c r="CMV5" s="468"/>
      <c r="CMW5" s="468"/>
      <c r="CMX5" s="468"/>
      <c r="CMY5" s="468"/>
      <c r="CMZ5" s="468"/>
      <c r="CNA5" s="468"/>
      <c r="CNB5" s="468"/>
      <c r="CNC5" s="468"/>
      <c r="CND5" s="468"/>
      <c r="CNE5" s="468"/>
      <c r="CNF5" s="468"/>
      <c r="CNG5" s="468"/>
      <c r="CNH5" s="468"/>
      <c r="CNI5" s="468"/>
      <c r="CNJ5" s="468"/>
      <c r="CNK5" s="468"/>
      <c r="CNL5" s="468"/>
      <c r="CNM5" s="468"/>
      <c r="CNN5" s="468"/>
      <c r="CNO5" s="468"/>
      <c r="CNP5" s="468"/>
      <c r="CNQ5" s="468"/>
      <c r="CNR5" s="468"/>
      <c r="CNS5" s="468"/>
      <c r="CNT5" s="468"/>
      <c r="CNU5" s="468"/>
      <c r="CNV5" s="468"/>
      <c r="CNW5" s="468"/>
      <c r="CNX5" s="468"/>
      <c r="CNY5" s="468"/>
      <c r="CNZ5" s="468"/>
      <c r="COA5" s="468"/>
      <c r="COB5" s="468"/>
      <c r="COC5" s="468"/>
      <c r="COD5" s="468"/>
      <c r="COE5" s="468"/>
      <c r="COF5" s="468"/>
      <c r="COG5" s="468"/>
      <c r="COH5" s="468"/>
      <c r="COI5" s="468"/>
      <c r="COJ5" s="468"/>
      <c r="COK5" s="468"/>
      <c r="COL5" s="468"/>
      <c r="COM5" s="468"/>
      <c r="CON5" s="468"/>
      <c r="COO5" s="468"/>
      <c r="COP5" s="468"/>
      <c r="COQ5" s="468"/>
      <c r="COR5" s="468"/>
      <c r="COS5" s="468"/>
      <c r="COT5" s="468"/>
      <c r="COU5" s="468"/>
      <c r="COV5" s="468"/>
      <c r="COW5" s="468"/>
      <c r="COX5" s="468"/>
      <c r="COY5" s="468"/>
      <c r="COZ5" s="468"/>
      <c r="CPA5" s="468"/>
      <c r="CPB5" s="468"/>
      <c r="CPC5" s="468"/>
      <c r="CPD5" s="468"/>
      <c r="CPE5" s="468"/>
      <c r="CPF5" s="468"/>
      <c r="CPG5" s="468"/>
      <c r="CPH5" s="468"/>
      <c r="CPI5" s="468"/>
      <c r="CPJ5" s="468"/>
      <c r="CPK5" s="468"/>
      <c r="CPL5" s="468"/>
      <c r="CPM5" s="468"/>
      <c r="CPN5" s="468"/>
      <c r="CPO5" s="468"/>
      <c r="CPP5" s="468"/>
      <c r="CPQ5" s="468"/>
      <c r="CPR5" s="468"/>
      <c r="CPS5" s="468"/>
      <c r="CPT5" s="468"/>
      <c r="CPU5" s="468"/>
      <c r="CPV5" s="468"/>
      <c r="CPW5" s="468"/>
      <c r="CPX5" s="468"/>
      <c r="CPY5" s="468"/>
      <c r="CPZ5" s="468"/>
      <c r="CQA5" s="468"/>
      <c r="CQB5" s="468"/>
      <c r="CQC5" s="468"/>
      <c r="CQD5" s="468"/>
      <c r="CQE5" s="468"/>
      <c r="CQF5" s="468"/>
      <c r="CQG5" s="468"/>
      <c r="CQH5" s="468"/>
      <c r="CQI5" s="468"/>
      <c r="CQJ5" s="468"/>
      <c r="CQK5" s="468"/>
      <c r="CQL5" s="468"/>
      <c r="CQM5" s="468"/>
      <c r="CQN5" s="468"/>
      <c r="CQO5" s="468"/>
      <c r="CQP5" s="468"/>
      <c r="CQQ5" s="468"/>
      <c r="CQR5" s="468"/>
      <c r="CQS5" s="468"/>
      <c r="CQT5" s="468"/>
      <c r="CQU5" s="468"/>
      <c r="CQV5" s="468"/>
      <c r="CQW5" s="468"/>
      <c r="CQX5" s="468"/>
      <c r="CQY5" s="468"/>
      <c r="CQZ5" s="468"/>
      <c r="CRA5" s="468"/>
      <c r="CRB5" s="468"/>
      <c r="CRC5" s="468"/>
      <c r="CRD5" s="468"/>
      <c r="CRE5" s="468"/>
      <c r="CRF5" s="468"/>
      <c r="CRG5" s="468"/>
      <c r="CRH5" s="468"/>
      <c r="CRI5" s="468"/>
      <c r="CRJ5" s="468"/>
      <c r="CRK5" s="468"/>
      <c r="CRL5" s="468"/>
      <c r="CRM5" s="468"/>
      <c r="CRN5" s="468"/>
      <c r="CRO5" s="468"/>
      <c r="CRP5" s="468"/>
      <c r="CRQ5" s="468"/>
      <c r="CRR5" s="468"/>
      <c r="CRS5" s="468"/>
      <c r="CRT5" s="468"/>
      <c r="CRU5" s="468"/>
      <c r="CRV5" s="468"/>
      <c r="CRW5" s="468"/>
      <c r="CRX5" s="468"/>
      <c r="CRY5" s="468"/>
      <c r="CRZ5" s="468"/>
      <c r="CSA5" s="468"/>
      <c r="CSB5" s="468"/>
      <c r="CSC5" s="468"/>
      <c r="CSD5" s="468"/>
      <c r="CSE5" s="468"/>
      <c r="CSF5" s="468"/>
      <c r="CSG5" s="468"/>
      <c r="CSH5" s="468"/>
      <c r="CSI5" s="468"/>
      <c r="CSJ5" s="468"/>
      <c r="CSK5" s="468"/>
      <c r="CSL5" s="468"/>
      <c r="CSM5" s="468"/>
      <c r="CSN5" s="468"/>
      <c r="CSO5" s="468"/>
      <c r="CSP5" s="468"/>
      <c r="CSQ5" s="468"/>
      <c r="CSR5" s="468"/>
      <c r="CSS5" s="468"/>
      <c r="CST5" s="468"/>
      <c r="CSU5" s="468"/>
      <c r="CSV5" s="468"/>
      <c r="CSW5" s="468"/>
      <c r="CSX5" s="468"/>
      <c r="CSY5" s="468"/>
      <c r="CSZ5" s="468"/>
      <c r="CTA5" s="468"/>
      <c r="CTB5" s="468"/>
      <c r="CTC5" s="468"/>
      <c r="CTD5" s="468"/>
      <c r="CTE5" s="468"/>
      <c r="CTF5" s="468"/>
      <c r="CTG5" s="468"/>
      <c r="CTH5" s="468"/>
      <c r="CTI5" s="468"/>
      <c r="CTJ5" s="468"/>
      <c r="CTK5" s="468"/>
      <c r="CTL5" s="468"/>
      <c r="CTM5" s="468"/>
      <c r="CTN5" s="468"/>
      <c r="CTO5" s="468"/>
      <c r="CTP5" s="468"/>
      <c r="CTQ5" s="468"/>
      <c r="CTR5" s="468"/>
      <c r="CTS5" s="468"/>
      <c r="CTT5" s="468"/>
      <c r="CTU5" s="468"/>
      <c r="CTV5" s="468"/>
      <c r="CTW5" s="468"/>
      <c r="CTX5" s="468"/>
      <c r="CTY5" s="468"/>
      <c r="CTZ5" s="468"/>
      <c r="CUA5" s="468"/>
      <c r="CUB5" s="468"/>
      <c r="CUC5" s="468"/>
      <c r="CUD5" s="468"/>
      <c r="CUE5" s="468"/>
      <c r="CUF5" s="468"/>
      <c r="CUG5" s="468"/>
      <c r="CUH5" s="468"/>
      <c r="CUI5" s="468"/>
      <c r="CUJ5" s="468"/>
      <c r="CUK5" s="468"/>
      <c r="CUL5" s="468"/>
      <c r="CUM5" s="468"/>
      <c r="CUN5" s="468"/>
      <c r="CUO5" s="468"/>
      <c r="CUP5" s="468"/>
      <c r="CUQ5" s="468"/>
      <c r="CUR5" s="468"/>
      <c r="CUS5" s="468"/>
      <c r="CUT5" s="468"/>
      <c r="CUU5" s="468"/>
      <c r="CUV5" s="468"/>
      <c r="CUW5" s="468"/>
      <c r="CUX5" s="468"/>
      <c r="CUY5" s="468"/>
      <c r="CUZ5" s="468"/>
      <c r="CVA5" s="468"/>
      <c r="CVB5" s="468"/>
      <c r="CVC5" s="468"/>
      <c r="CVD5" s="468"/>
      <c r="CVE5" s="468"/>
      <c r="CVF5" s="468"/>
      <c r="CVG5" s="468"/>
      <c r="CVH5" s="468"/>
      <c r="CVI5" s="468"/>
      <c r="CVJ5" s="468"/>
      <c r="CVK5" s="468"/>
      <c r="CVL5" s="468"/>
      <c r="CVM5" s="468"/>
      <c r="CVN5" s="468"/>
      <c r="CVO5" s="468"/>
      <c r="CVP5" s="468"/>
      <c r="CVQ5" s="468"/>
      <c r="CVR5" s="468"/>
      <c r="CVS5" s="468"/>
      <c r="CVT5" s="468"/>
      <c r="CVU5" s="468"/>
      <c r="CVV5" s="468"/>
      <c r="CVW5" s="468"/>
      <c r="CVX5" s="468"/>
      <c r="CVY5" s="468"/>
      <c r="CVZ5" s="468"/>
      <c r="CWA5" s="468"/>
      <c r="CWB5" s="468"/>
      <c r="CWC5" s="468"/>
      <c r="CWD5" s="468"/>
      <c r="CWE5" s="468"/>
      <c r="CWF5" s="468"/>
      <c r="CWG5" s="468"/>
      <c r="CWH5" s="468"/>
      <c r="CWI5" s="468"/>
      <c r="CWJ5" s="468"/>
      <c r="CWK5" s="468"/>
      <c r="CWL5" s="468"/>
      <c r="CWM5" s="468"/>
      <c r="CWN5" s="468"/>
      <c r="CWO5" s="468"/>
      <c r="CWP5" s="468"/>
      <c r="CWQ5" s="468"/>
      <c r="CWR5" s="468"/>
      <c r="CWS5" s="468"/>
      <c r="CWT5" s="468"/>
      <c r="CWU5" s="468"/>
      <c r="CWV5" s="468"/>
      <c r="CWW5" s="468"/>
      <c r="CWX5" s="468"/>
      <c r="CWY5" s="468"/>
      <c r="CWZ5" s="468"/>
      <c r="CXA5" s="468"/>
      <c r="CXB5" s="468"/>
      <c r="CXC5" s="468"/>
      <c r="CXD5" s="468"/>
      <c r="CXE5" s="468"/>
      <c r="CXF5" s="468"/>
      <c r="CXG5" s="468"/>
      <c r="CXH5" s="468"/>
      <c r="CXI5" s="468"/>
      <c r="CXJ5" s="468"/>
      <c r="CXK5" s="468"/>
      <c r="CXL5" s="468"/>
      <c r="CXM5" s="468"/>
      <c r="CXN5" s="468"/>
      <c r="CXO5" s="468"/>
      <c r="CXP5" s="468"/>
      <c r="CXQ5" s="468"/>
      <c r="CXR5" s="468"/>
      <c r="CXS5" s="468"/>
      <c r="CXT5" s="468"/>
      <c r="CXU5" s="468"/>
      <c r="CXV5" s="468"/>
      <c r="CXW5" s="468"/>
      <c r="CXX5" s="468"/>
      <c r="CXY5" s="468"/>
      <c r="CXZ5" s="468"/>
      <c r="CYA5" s="468"/>
      <c r="CYB5" s="468"/>
      <c r="CYC5" s="468"/>
      <c r="CYD5" s="468"/>
      <c r="CYE5" s="468"/>
      <c r="CYF5" s="468"/>
      <c r="CYG5" s="468"/>
      <c r="CYH5" s="468"/>
      <c r="CYI5" s="468"/>
      <c r="CYJ5" s="468"/>
      <c r="CYK5" s="468"/>
      <c r="CYL5" s="468"/>
      <c r="CYM5" s="468"/>
      <c r="CYN5" s="468"/>
      <c r="CYO5" s="468"/>
      <c r="CYP5" s="468"/>
      <c r="CYQ5" s="468"/>
      <c r="CYR5" s="468"/>
      <c r="CYS5" s="468"/>
      <c r="CYT5" s="468"/>
      <c r="CYU5" s="468"/>
      <c r="CYV5" s="468"/>
      <c r="CYW5" s="468"/>
      <c r="CYX5" s="468"/>
      <c r="CYY5" s="468"/>
      <c r="CYZ5" s="468"/>
      <c r="CZA5" s="468"/>
      <c r="CZB5" s="468"/>
      <c r="CZC5" s="468"/>
      <c r="CZD5" s="468"/>
      <c r="CZE5" s="468"/>
      <c r="CZF5" s="468"/>
      <c r="CZG5" s="468"/>
      <c r="CZH5" s="468"/>
      <c r="CZI5" s="468"/>
      <c r="CZJ5" s="468"/>
      <c r="CZK5" s="468"/>
      <c r="CZL5" s="468"/>
      <c r="CZM5" s="468"/>
      <c r="CZN5" s="468"/>
      <c r="CZO5" s="468"/>
      <c r="CZP5" s="468"/>
      <c r="CZQ5" s="468"/>
      <c r="CZR5" s="468"/>
      <c r="CZS5" s="468"/>
      <c r="CZT5" s="468"/>
      <c r="CZU5" s="468"/>
      <c r="CZV5" s="468"/>
      <c r="CZW5" s="468"/>
      <c r="CZX5" s="468"/>
      <c r="CZY5" s="468"/>
      <c r="CZZ5" s="468"/>
      <c r="DAA5" s="468"/>
      <c r="DAB5" s="468"/>
      <c r="DAC5" s="468"/>
      <c r="DAD5" s="468"/>
      <c r="DAE5" s="468"/>
      <c r="DAF5" s="468"/>
      <c r="DAG5" s="468"/>
      <c r="DAH5" s="468"/>
      <c r="DAI5" s="468"/>
      <c r="DAJ5" s="468"/>
      <c r="DAK5" s="468"/>
      <c r="DAL5" s="468"/>
      <c r="DAM5" s="468"/>
      <c r="DAN5" s="468"/>
      <c r="DAO5" s="468"/>
      <c r="DAP5" s="468"/>
      <c r="DAQ5" s="468"/>
      <c r="DAR5" s="468"/>
      <c r="DAS5" s="468"/>
      <c r="DAT5" s="468"/>
      <c r="DAU5" s="468"/>
      <c r="DAV5" s="468"/>
      <c r="DAW5" s="468"/>
      <c r="DAX5" s="468"/>
      <c r="DAY5" s="468"/>
      <c r="DAZ5" s="468"/>
      <c r="DBA5" s="468"/>
      <c r="DBB5" s="468"/>
      <c r="DBC5" s="468"/>
      <c r="DBD5" s="468"/>
      <c r="DBE5" s="468"/>
      <c r="DBF5" s="468"/>
      <c r="DBG5" s="468"/>
      <c r="DBH5" s="468"/>
      <c r="DBI5" s="468"/>
      <c r="DBJ5" s="468"/>
      <c r="DBK5" s="468"/>
      <c r="DBL5" s="468"/>
      <c r="DBM5" s="468"/>
      <c r="DBN5" s="468"/>
      <c r="DBO5" s="468"/>
      <c r="DBP5" s="468"/>
      <c r="DBQ5" s="468"/>
      <c r="DBR5" s="468"/>
      <c r="DBS5" s="468"/>
      <c r="DBT5" s="468"/>
      <c r="DBU5" s="468"/>
      <c r="DBV5" s="468"/>
      <c r="DBW5" s="468"/>
      <c r="DBX5" s="468"/>
      <c r="DBY5" s="468"/>
      <c r="DBZ5" s="468"/>
      <c r="DCA5" s="468"/>
      <c r="DCB5" s="468"/>
      <c r="DCC5" s="468"/>
      <c r="DCD5" s="468"/>
      <c r="DCE5" s="468"/>
      <c r="DCF5" s="468"/>
      <c r="DCG5" s="468"/>
      <c r="DCH5" s="468"/>
      <c r="DCI5" s="468"/>
      <c r="DCJ5" s="468"/>
      <c r="DCK5" s="468"/>
      <c r="DCL5" s="468"/>
      <c r="DCM5" s="468"/>
      <c r="DCN5" s="468"/>
      <c r="DCO5" s="468"/>
      <c r="DCP5" s="468"/>
      <c r="DCQ5" s="468"/>
      <c r="DCR5" s="468"/>
      <c r="DCS5" s="468"/>
      <c r="DCT5" s="468"/>
      <c r="DCU5" s="468"/>
      <c r="DCV5" s="468"/>
      <c r="DCW5" s="468"/>
      <c r="DCX5" s="468"/>
      <c r="DCY5" s="468"/>
      <c r="DCZ5" s="468"/>
      <c r="DDA5" s="468"/>
      <c r="DDB5" s="468"/>
      <c r="DDC5" s="468"/>
      <c r="DDD5" s="468"/>
      <c r="DDE5" s="468"/>
      <c r="DDF5" s="468"/>
      <c r="DDG5" s="468"/>
      <c r="DDH5" s="468"/>
      <c r="DDI5" s="468"/>
      <c r="DDJ5" s="468"/>
      <c r="DDK5" s="468"/>
      <c r="DDL5" s="468"/>
      <c r="DDM5" s="468"/>
      <c r="DDN5" s="468"/>
      <c r="DDO5" s="468"/>
      <c r="DDP5" s="468"/>
      <c r="DDQ5" s="468"/>
      <c r="DDR5" s="468"/>
      <c r="DDS5" s="468"/>
      <c r="DDT5" s="468"/>
      <c r="DDU5" s="468"/>
      <c r="DDV5" s="468"/>
      <c r="DDW5" s="468"/>
      <c r="DDX5" s="468"/>
      <c r="DDY5" s="468"/>
      <c r="DDZ5" s="468"/>
      <c r="DEA5" s="468"/>
      <c r="DEB5" s="468"/>
      <c r="DEC5" s="468"/>
      <c r="DED5" s="468"/>
      <c r="DEE5" s="468"/>
      <c r="DEF5" s="468"/>
      <c r="DEG5" s="468"/>
      <c r="DEH5" s="468"/>
      <c r="DEI5" s="468"/>
      <c r="DEJ5" s="468"/>
      <c r="DEK5" s="468"/>
      <c r="DEL5" s="468"/>
      <c r="DEM5" s="468"/>
      <c r="DEN5" s="468"/>
      <c r="DEO5" s="468"/>
      <c r="DEP5" s="468"/>
      <c r="DEQ5" s="468"/>
      <c r="DER5" s="468"/>
      <c r="DES5" s="468"/>
      <c r="DET5" s="468"/>
      <c r="DEU5" s="468"/>
      <c r="DEV5" s="468"/>
      <c r="DEW5" s="468"/>
      <c r="DEX5" s="468"/>
      <c r="DEY5" s="468"/>
      <c r="DEZ5" s="468"/>
      <c r="DFA5" s="468"/>
      <c r="DFB5" s="468"/>
      <c r="DFC5" s="468"/>
      <c r="DFD5" s="468"/>
      <c r="DFE5" s="468"/>
      <c r="DFF5" s="468"/>
      <c r="DFG5" s="468"/>
      <c r="DFH5" s="468"/>
      <c r="DFI5" s="468"/>
      <c r="DFJ5" s="468"/>
      <c r="DFK5" s="468"/>
      <c r="DFL5" s="468"/>
      <c r="DFM5" s="468"/>
      <c r="DFN5" s="468"/>
      <c r="DFO5" s="468"/>
      <c r="DFP5" s="468"/>
      <c r="DFQ5" s="468"/>
      <c r="DFR5" s="468"/>
      <c r="DFS5" s="468"/>
      <c r="DFT5" s="468"/>
      <c r="DFU5" s="468"/>
      <c r="DFV5" s="468"/>
      <c r="DFW5" s="468"/>
      <c r="DFX5" s="468"/>
      <c r="DFY5" s="468"/>
      <c r="DFZ5" s="468"/>
      <c r="DGA5" s="468"/>
      <c r="DGB5" s="468"/>
      <c r="DGC5" s="468"/>
      <c r="DGD5" s="468"/>
      <c r="DGE5" s="468"/>
      <c r="DGF5" s="468"/>
      <c r="DGG5" s="468"/>
      <c r="DGH5" s="468"/>
      <c r="DGI5" s="468"/>
      <c r="DGJ5" s="468"/>
      <c r="DGK5" s="468"/>
      <c r="DGL5" s="468"/>
      <c r="DGM5" s="468"/>
      <c r="DGN5" s="468"/>
      <c r="DGO5" s="468"/>
      <c r="DGP5" s="468"/>
      <c r="DGQ5" s="468"/>
      <c r="DGR5" s="468"/>
      <c r="DGS5" s="468"/>
      <c r="DGT5" s="468"/>
      <c r="DGU5" s="468"/>
      <c r="DGV5" s="468"/>
      <c r="DGW5" s="468"/>
      <c r="DGX5" s="468"/>
      <c r="DGY5" s="468"/>
      <c r="DGZ5" s="468"/>
      <c r="DHA5" s="468"/>
      <c r="DHB5" s="468"/>
      <c r="DHC5" s="468"/>
      <c r="DHD5" s="468"/>
      <c r="DHE5" s="468"/>
      <c r="DHF5" s="468"/>
      <c r="DHG5" s="468"/>
      <c r="DHH5" s="468"/>
      <c r="DHI5" s="468"/>
      <c r="DHJ5" s="468"/>
      <c r="DHK5" s="468"/>
      <c r="DHL5" s="468"/>
      <c r="DHM5" s="468"/>
      <c r="DHN5" s="468"/>
      <c r="DHO5" s="468"/>
      <c r="DHP5" s="468"/>
      <c r="DHQ5" s="468"/>
      <c r="DHR5" s="468"/>
      <c r="DHS5" s="468"/>
      <c r="DHT5" s="468"/>
      <c r="DHU5" s="468"/>
      <c r="DHV5" s="468"/>
      <c r="DHW5" s="468"/>
      <c r="DHX5" s="468"/>
      <c r="DHY5" s="468"/>
      <c r="DHZ5" s="468"/>
      <c r="DIA5" s="468"/>
      <c r="DIB5" s="468"/>
      <c r="DIC5" s="468"/>
      <c r="DID5" s="468"/>
      <c r="DIE5" s="468"/>
      <c r="DIF5" s="468"/>
      <c r="DIG5" s="468"/>
      <c r="DIH5" s="468"/>
      <c r="DII5" s="468"/>
      <c r="DIJ5" s="468"/>
      <c r="DIK5" s="468"/>
      <c r="DIL5" s="468"/>
      <c r="DIM5" s="468"/>
      <c r="DIN5" s="468"/>
      <c r="DIO5" s="468"/>
      <c r="DIP5" s="468"/>
      <c r="DIQ5" s="468"/>
      <c r="DIR5" s="468"/>
      <c r="DIS5" s="468"/>
      <c r="DIT5" s="468"/>
      <c r="DIU5" s="468"/>
      <c r="DIV5" s="468"/>
      <c r="DIW5" s="468"/>
      <c r="DIX5" s="468"/>
      <c r="DIY5" s="468"/>
      <c r="DIZ5" s="468"/>
      <c r="DJA5" s="468"/>
      <c r="DJB5" s="468"/>
      <c r="DJC5" s="468"/>
      <c r="DJD5" s="468"/>
      <c r="DJE5" s="468"/>
      <c r="DJF5" s="468"/>
      <c r="DJG5" s="468"/>
      <c r="DJH5" s="468"/>
      <c r="DJI5" s="468"/>
      <c r="DJJ5" s="468"/>
      <c r="DJK5" s="468"/>
      <c r="DJL5" s="468"/>
      <c r="DJM5" s="468"/>
      <c r="DJN5" s="468"/>
      <c r="DJO5" s="468"/>
      <c r="DJP5" s="468"/>
      <c r="DJQ5" s="468"/>
      <c r="DJR5" s="468"/>
      <c r="DJS5" s="468"/>
      <c r="DJT5" s="468"/>
      <c r="DJU5" s="468"/>
      <c r="DJV5" s="468"/>
      <c r="DJW5" s="468"/>
      <c r="DJX5" s="468"/>
      <c r="DJY5" s="468"/>
      <c r="DJZ5" s="468"/>
      <c r="DKA5" s="468"/>
      <c r="DKB5" s="468"/>
      <c r="DKC5" s="468"/>
      <c r="DKD5" s="468"/>
      <c r="DKE5" s="468"/>
      <c r="DKF5" s="468"/>
      <c r="DKG5" s="468"/>
      <c r="DKH5" s="468"/>
      <c r="DKI5" s="468"/>
      <c r="DKJ5" s="468"/>
      <c r="DKK5" s="468"/>
      <c r="DKL5" s="468"/>
      <c r="DKM5" s="468"/>
      <c r="DKN5" s="468"/>
      <c r="DKO5" s="468"/>
      <c r="DKP5" s="468"/>
      <c r="DKQ5" s="468"/>
      <c r="DKR5" s="468"/>
      <c r="DKS5" s="468"/>
      <c r="DKT5" s="468"/>
      <c r="DKU5" s="468"/>
      <c r="DKV5" s="468"/>
      <c r="DKW5" s="468"/>
      <c r="DKX5" s="468"/>
      <c r="DKY5" s="468"/>
      <c r="DKZ5" s="468"/>
      <c r="DLA5" s="468"/>
      <c r="DLB5" s="468"/>
      <c r="DLC5" s="468"/>
      <c r="DLD5" s="468"/>
      <c r="DLE5" s="468"/>
      <c r="DLF5" s="468"/>
      <c r="DLG5" s="468"/>
      <c r="DLH5" s="468"/>
      <c r="DLI5" s="468"/>
      <c r="DLJ5" s="468"/>
      <c r="DLK5" s="468"/>
      <c r="DLL5" s="468"/>
      <c r="DLM5" s="468"/>
      <c r="DLN5" s="468"/>
      <c r="DLO5" s="468"/>
      <c r="DLP5" s="468"/>
      <c r="DLQ5" s="468"/>
      <c r="DLR5" s="468"/>
      <c r="DLS5" s="468"/>
      <c r="DLT5" s="468"/>
      <c r="DLU5" s="468"/>
      <c r="DLV5" s="468"/>
      <c r="DLW5" s="468"/>
      <c r="DLX5" s="468"/>
      <c r="DLY5" s="468"/>
      <c r="DLZ5" s="468"/>
      <c r="DMA5" s="468"/>
      <c r="DMB5" s="468"/>
      <c r="DMC5" s="468"/>
      <c r="DMD5" s="468"/>
      <c r="DME5" s="468"/>
      <c r="DMF5" s="468"/>
      <c r="DMG5" s="468"/>
      <c r="DMH5" s="468"/>
      <c r="DMI5" s="468"/>
      <c r="DMJ5" s="468"/>
      <c r="DMK5" s="468"/>
      <c r="DML5" s="468"/>
      <c r="DMM5" s="468"/>
      <c r="DMN5" s="468"/>
      <c r="DMO5" s="468"/>
      <c r="DMP5" s="468"/>
      <c r="DMQ5" s="468"/>
      <c r="DMR5" s="468"/>
      <c r="DMS5" s="468"/>
      <c r="DMT5" s="468"/>
      <c r="DMU5" s="468"/>
      <c r="DMV5" s="468"/>
      <c r="DMW5" s="468"/>
      <c r="DMX5" s="468"/>
      <c r="DMY5" s="468"/>
      <c r="DMZ5" s="468"/>
      <c r="DNA5" s="468"/>
      <c r="DNB5" s="468"/>
      <c r="DNC5" s="468"/>
      <c r="DND5" s="468"/>
      <c r="DNE5" s="468"/>
      <c r="DNF5" s="468"/>
      <c r="DNG5" s="468"/>
      <c r="DNH5" s="468"/>
      <c r="DNI5" s="468"/>
      <c r="DNJ5" s="468"/>
      <c r="DNK5" s="468"/>
      <c r="DNL5" s="468"/>
      <c r="DNM5" s="468"/>
      <c r="DNN5" s="468"/>
      <c r="DNO5" s="468"/>
      <c r="DNP5" s="468"/>
      <c r="DNQ5" s="468"/>
      <c r="DNR5" s="468"/>
      <c r="DNS5" s="468"/>
      <c r="DNT5" s="468"/>
      <c r="DNU5" s="468"/>
      <c r="DNV5" s="468"/>
      <c r="DNW5" s="468"/>
      <c r="DNX5" s="468"/>
      <c r="DNY5" s="468"/>
      <c r="DNZ5" s="468"/>
      <c r="DOA5" s="468"/>
      <c r="DOB5" s="468"/>
      <c r="DOC5" s="468"/>
      <c r="DOD5" s="468"/>
      <c r="DOE5" s="468"/>
      <c r="DOF5" s="468"/>
      <c r="DOG5" s="468"/>
      <c r="DOH5" s="468"/>
      <c r="DOI5" s="468"/>
      <c r="DOJ5" s="468"/>
      <c r="DOK5" s="468"/>
      <c r="DOL5" s="468"/>
      <c r="DOM5" s="468"/>
      <c r="DON5" s="468"/>
      <c r="DOO5" s="468"/>
      <c r="DOP5" s="468"/>
      <c r="DOQ5" s="468"/>
      <c r="DOR5" s="468"/>
      <c r="DOS5" s="468"/>
      <c r="DOT5" s="468"/>
      <c r="DOU5" s="468"/>
      <c r="DOV5" s="468"/>
      <c r="DOW5" s="468"/>
      <c r="DOX5" s="468"/>
      <c r="DOY5" s="468"/>
      <c r="DOZ5" s="468"/>
      <c r="DPA5" s="468"/>
      <c r="DPB5" s="468"/>
      <c r="DPC5" s="468"/>
      <c r="DPD5" s="468"/>
      <c r="DPE5" s="468"/>
      <c r="DPF5" s="468"/>
      <c r="DPG5" s="468"/>
      <c r="DPH5" s="468"/>
      <c r="DPI5" s="468"/>
      <c r="DPJ5" s="468"/>
      <c r="DPK5" s="468"/>
      <c r="DPL5" s="468"/>
      <c r="DPM5" s="468"/>
      <c r="DPN5" s="468"/>
      <c r="DPO5" s="468"/>
      <c r="DPP5" s="468"/>
      <c r="DPQ5" s="468"/>
      <c r="DPR5" s="468"/>
      <c r="DPS5" s="468"/>
      <c r="DPT5" s="468"/>
      <c r="DPU5" s="468"/>
      <c r="DPV5" s="468"/>
      <c r="DPW5" s="468"/>
      <c r="DPX5" s="468"/>
      <c r="DPY5" s="468"/>
      <c r="DPZ5" s="468"/>
      <c r="DQA5" s="468"/>
      <c r="DQB5" s="468"/>
      <c r="DQC5" s="468"/>
      <c r="DQD5" s="468"/>
      <c r="DQE5" s="468"/>
      <c r="DQF5" s="468"/>
      <c r="DQG5" s="468"/>
      <c r="DQH5" s="468"/>
      <c r="DQI5" s="468"/>
      <c r="DQJ5" s="468"/>
      <c r="DQK5" s="468"/>
      <c r="DQL5" s="468"/>
      <c r="DQM5" s="468"/>
      <c r="DQN5" s="468"/>
      <c r="DQO5" s="468"/>
      <c r="DQP5" s="468"/>
      <c r="DQQ5" s="468"/>
      <c r="DQR5" s="468"/>
      <c r="DQS5" s="468"/>
      <c r="DQT5" s="468"/>
      <c r="DQU5" s="468"/>
      <c r="DQV5" s="468"/>
      <c r="DQW5" s="468"/>
      <c r="DQX5" s="468"/>
      <c r="DQY5" s="468"/>
      <c r="DQZ5" s="468"/>
      <c r="DRA5" s="468"/>
      <c r="DRB5" s="468"/>
      <c r="DRC5" s="468"/>
      <c r="DRD5" s="468"/>
      <c r="DRE5" s="468"/>
      <c r="DRF5" s="468"/>
      <c r="DRG5" s="468"/>
      <c r="DRH5" s="468"/>
      <c r="DRI5" s="468"/>
      <c r="DRJ5" s="468"/>
      <c r="DRK5" s="468"/>
      <c r="DRL5" s="468"/>
      <c r="DRM5" s="468"/>
      <c r="DRN5" s="468"/>
      <c r="DRO5" s="468"/>
      <c r="DRP5" s="468"/>
      <c r="DRQ5" s="468"/>
      <c r="DRR5" s="468"/>
      <c r="DRS5" s="468"/>
      <c r="DRT5" s="468"/>
      <c r="DRU5" s="468"/>
      <c r="DRV5" s="468"/>
      <c r="DRW5" s="468"/>
      <c r="DRX5" s="468"/>
      <c r="DRY5" s="468"/>
      <c r="DRZ5" s="468"/>
      <c r="DSA5" s="468"/>
      <c r="DSB5" s="468"/>
      <c r="DSC5" s="468"/>
      <c r="DSD5" s="468"/>
      <c r="DSE5" s="468"/>
      <c r="DSF5" s="468"/>
      <c r="DSG5" s="468"/>
      <c r="DSH5" s="468"/>
      <c r="DSI5" s="468"/>
      <c r="DSJ5" s="468"/>
      <c r="DSK5" s="468"/>
      <c r="DSL5" s="468"/>
      <c r="DSM5" s="468"/>
      <c r="DSN5" s="468"/>
      <c r="DSO5" s="468"/>
      <c r="DSP5" s="468"/>
      <c r="DSQ5" s="468"/>
      <c r="DSR5" s="468"/>
      <c r="DSS5" s="468"/>
      <c r="DST5" s="468"/>
      <c r="DSU5" s="468"/>
      <c r="DSV5" s="468"/>
      <c r="DSW5" s="468"/>
      <c r="DSX5" s="468"/>
      <c r="DSY5" s="468"/>
      <c r="DSZ5" s="468"/>
      <c r="DTA5" s="468"/>
      <c r="DTB5" s="468"/>
      <c r="DTC5" s="468"/>
      <c r="DTD5" s="468"/>
      <c r="DTE5" s="468"/>
      <c r="DTF5" s="468"/>
      <c r="DTG5" s="468"/>
      <c r="DTH5" s="468"/>
      <c r="DTI5" s="468"/>
      <c r="DTJ5" s="468"/>
      <c r="DTK5" s="468"/>
      <c r="DTL5" s="468"/>
      <c r="DTM5" s="468"/>
      <c r="DTN5" s="468"/>
      <c r="DTO5" s="468"/>
      <c r="DTP5" s="468"/>
      <c r="DTQ5" s="468"/>
      <c r="DTR5" s="468"/>
      <c r="DTS5" s="468"/>
      <c r="DTT5" s="468"/>
      <c r="DTU5" s="468"/>
      <c r="DTV5" s="468"/>
      <c r="DTW5" s="468"/>
      <c r="DTX5" s="468"/>
      <c r="DTY5" s="468"/>
      <c r="DTZ5" s="468"/>
      <c r="DUA5" s="468"/>
      <c r="DUB5" s="468"/>
      <c r="DUC5" s="468"/>
      <c r="DUD5" s="468"/>
      <c r="DUE5" s="468"/>
      <c r="DUF5" s="468"/>
      <c r="DUG5" s="468"/>
      <c r="DUH5" s="468"/>
      <c r="DUI5" s="468"/>
      <c r="DUJ5" s="468"/>
      <c r="DUK5" s="468"/>
      <c r="DUL5" s="468"/>
      <c r="DUM5" s="468"/>
      <c r="DUN5" s="468"/>
      <c r="DUO5" s="468"/>
      <c r="DUP5" s="468"/>
      <c r="DUQ5" s="468"/>
      <c r="DUR5" s="468"/>
      <c r="DUS5" s="468"/>
      <c r="DUT5" s="468"/>
      <c r="DUU5" s="468"/>
      <c r="DUV5" s="468"/>
      <c r="DUW5" s="468"/>
      <c r="DUX5" s="468"/>
      <c r="DUY5" s="468"/>
      <c r="DUZ5" s="468"/>
      <c r="DVA5" s="468"/>
      <c r="DVB5" s="468"/>
      <c r="DVC5" s="468"/>
      <c r="DVD5" s="468"/>
      <c r="DVE5" s="468"/>
      <c r="DVF5" s="468"/>
      <c r="DVG5" s="468"/>
      <c r="DVH5" s="468"/>
      <c r="DVI5" s="468"/>
      <c r="DVJ5" s="468"/>
      <c r="DVK5" s="468"/>
      <c r="DVL5" s="468"/>
      <c r="DVM5" s="468"/>
      <c r="DVN5" s="468"/>
      <c r="DVO5" s="468"/>
      <c r="DVP5" s="468"/>
      <c r="DVQ5" s="468"/>
      <c r="DVR5" s="468"/>
      <c r="DVS5" s="468"/>
      <c r="DVT5" s="468"/>
      <c r="DVU5" s="468"/>
      <c r="DVV5" s="468"/>
      <c r="DVW5" s="468"/>
      <c r="DVX5" s="468"/>
      <c r="DVY5" s="468"/>
      <c r="DVZ5" s="468"/>
      <c r="DWA5" s="468"/>
      <c r="DWB5" s="468"/>
      <c r="DWC5" s="468"/>
      <c r="DWD5" s="468"/>
      <c r="DWE5" s="468"/>
      <c r="DWF5" s="468"/>
      <c r="DWG5" s="468"/>
      <c r="DWH5" s="468"/>
      <c r="DWI5" s="468"/>
      <c r="DWJ5" s="468"/>
      <c r="DWK5" s="468"/>
      <c r="DWL5" s="468"/>
      <c r="DWM5" s="468"/>
      <c r="DWN5" s="468"/>
      <c r="DWO5" s="468"/>
      <c r="DWP5" s="468"/>
      <c r="DWQ5" s="468"/>
      <c r="DWR5" s="468"/>
      <c r="DWS5" s="468"/>
      <c r="DWT5" s="468"/>
      <c r="DWU5" s="468"/>
      <c r="DWV5" s="468"/>
      <c r="DWW5" s="468"/>
      <c r="DWX5" s="468"/>
      <c r="DWY5" s="468"/>
      <c r="DWZ5" s="468"/>
      <c r="DXA5" s="468"/>
      <c r="DXB5" s="468"/>
      <c r="DXC5" s="468"/>
      <c r="DXD5" s="468"/>
      <c r="DXE5" s="468"/>
      <c r="DXF5" s="468"/>
      <c r="DXG5" s="468"/>
      <c r="DXH5" s="468"/>
      <c r="DXI5" s="468"/>
      <c r="DXJ5" s="468"/>
      <c r="DXK5" s="468"/>
      <c r="DXL5" s="468"/>
      <c r="DXM5" s="468"/>
      <c r="DXN5" s="468"/>
      <c r="DXO5" s="468"/>
      <c r="DXP5" s="468"/>
      <c r="DXQ5" s="468"/>
      <c r="DXR5" s="468"/>
      <c r="DXS5" s="468"/>
      <c r="DXT5" s="468"/>
      <c r="DXU5" s="468"/>
      <c r="DXV5" s="468"/>
      <c r="DXW5" s="468"/>
      <c r="DXX5" s="468"/>
      <c r="DXY5" s="468"/>
      <c r="DXZ5" s="468"/>
      <c r="DYA5" s="468"/>
      <c r="DYB5" s="468"/>
      <c r="DYC5" s="468"/>
      <c r="DYD5" s="468"/>
      <c r="DYE5" s="468"/>
      <c r="DYF5" s="468"/>
      <c r="DYG5" s="468"/>
      <c r="DYH5" s="468"/>
      <c r="DYI5" s="468"/>
      <c r="DYJ5" s="468"/>
      <c r="DYK5" s="468"/>
      <c r="DYL5" s="468"/>
      <c r="DYM5" s="468"/>
      <c r="DYN5" s="468"/>
      <c r="DYO5" s="468"/>
      <c r="DYP5" s="468"/>
      <c r="DYQ5" s="468"/>
      <c r="DYR5" s="468"/>
      <c r="DYS5" s="468"/>
      <c r="DYT5" s="468"/>
      <c r="DYU5" s="468"/>
      <c r="DYV5" s="468"/>
      <c r="DYW5" s="468"/>
      <c r="DYX5" s="468"/>
      <c r="DYY5" s="468"/>
      <c r="DYZ5" s="468"/>
      <c r="DZA5" s="468"/>
      <c r="DZB5" s="468"/>
      <c r="DZC5" s="468"/>
      <c r="DZD5" s="468"/>
      <c r="DZE5" s="468"/>
      <c r="DZF5" s="468"/>
      <c r="DZG5" s="468"/>
      <c r="DZH5" s="468"/>
      <c r="DZI5" s="468"/>
      <c r="DZJ5" s="468"/>
      <c r="DZK5" s="468"/>
      <c r="DZL5" s="468"/>
      <c r="DZM5" s="468"/>
      <c r="DZN5" s="468"/>
      <c r="DZO5" s="468"/>
      <c r="DZP5" s="468"/>
      <c r="DZQ5" s="468"/>
      <c r="DZR5" s="468"/>
      <c r="DZS5" s="468"/>
      <c r="DZT5" s="468"/>
      <c r="DZU5" s="468"/>
      <c r="DZV5" s="468"/>
      <c r="DZW5" s="468"/>
      <c r="DZX5" s="468"/>
      <c r="DZY5" s="468"/>
      <c r="DZZ5" s="468"/>
      <c r="EAA5" s="468"/>
      <c r="EAB5" s="468"/>
      <c r="EAC5" s="468"/>
      <c r="EAD5" s="468"/>
      <c r="EAE5" s="468"/>
      <c r="EAF5" s="468"/>
      <c r="EAG5" s="468"/>
      <c r="EAH5" s="468"/>
      <c r="EAI5" s="468"/>
      <c r="EAJ5" s="468"/>
      <c r="EAK5" s="468"/>
      <c r="EAL5" s="468"/>
      <c r="EAM5" s="468"/>
      <c r="EAN5" s="468"/>
      <c r="EAO5" s="468"/>
      <c r="EAP5" s="468"/>
      <c r="EAQ5" s="468"/>
      <c r="EAR5" s="468"/>
      <c r="EAS5" s="468"/>
      <c r="EAT5" s="468"/>
      <c r="EAU5" s="468"/>
      <c r="EAV5" s="468"/>
      <c r="EAW5" s="468"/>
      <c r="EAX5" s="468"/>
      <c r="EAY5" s="468"/>
      <c r="EAZ5" s="468"/>
      <c r="EBA5" s="468"/>
      <c r="EBB5" s="468"/>
      <c r="EBC5" s="468"/>
      <c r="EBD5" s="468"/>
      <c r="EBE5" s="468"/>
      <c r="EBF5" s="468"/>
      <c r="EBG5" s="468"/>
      <c r="EBH5" s="468"/>
      <c r="EBI5" s="468"/>
      <c r="EBJ5" s="468"/>
      <c r="EBK5" s="468"/>
      <c r="EBL5" s="468"/>
      <c r="EBM5" s="468"/>
      <c r="EBN5" s="468"/>
      <c r="EBO5" s="468"/>
      <c r="EBP5" s="468"/>
      <c r="EBQ5" s="468"/>
      <c r="EBR5" s="468"/>
      <c r="EBS5" s="468"/>
      <c r="EBT5" s="468"/>
      <c r="EBU5" s="468"/>
      <c r="EBV5" s="468"/>
      <c r="EBW5" s="468"/>
      <c r="EBX5" s="468"/>
      <c r="EBY5" s="468"/>
      <c r="EBZ5" s="468"/>
      <c r="ECA5" s="468"/>
      <c r="ECB5" s="468"/>
      <c r="ECC5" s="468"/>
      <c r="ECD5" s="468"/>
      <c r="ECE5" s="468"/>
      <c r="ECF5" s="468"/>
      <c r="ECG5" s="468"/>
      <c r="ECH5" s="468"/>
      <c r="ECI5" s="468"/>
      <c r="ECJ5" s="468"/>
      <c r="ECK5" s="468"/>
      <c r="ECL5" s="468"/>
      <c r="ECM5" s="468"/>
      <c r="ECN5" s="468"/>
      <c r="ECO5" s="468"/>
      <c r="ECP5" s="468"/>
      <c r="ECQ5" s="468"/>
      <c r="ECR5" s="468"/>
      <c r="ECS5" s="468"/>
      <c r="ECT5" s="468"/>
      <c r="ECU5" s="468"/>
      <c r="ECV5" s="468"/>
      <c r="ECW5" s="468"/>
      <c r="ECX5" s="468"/>
      <c r="ECY5" s="468"/>
      <c r="ECZ5" s="468"/>
      <c r="EDA5" s="468"/>
      <c r="EDB5" s="468"/>
      <c r="EDC5" s="468"/>
      <c r="EDD5" s="468"/>
      <c r="EDE5" s="468"/>
      <c r="EDF5" s="468"/>
      <c r="EDG5" s="468"/>
      <c r="EDH5" s="468"/>
      <c r="EDI5" s="468"/>
      <c r="EDJ5" s="468"/>
      <c r="EDK5" s="468"/>
      <c r="EDL5" s="468"/>
      <c r="EDM5" s="468"/>
      <c r="EDN5" s="468"/>
      <c r="EDO5" s="468"/>
      <c r="EDP5" s="468"/>
      <c r="EDQ5" s="468"/>
      <c r="EDR5" s="468"/>
      <c r="EDS5" s="468"/>
      <c r="EDT5" s="468"/>
      <c r="EDU5" s="468"/>
      <c r="EDV5" s="468"/>
      <c r="EDW5" s="468"/>
      <c r="EDX5" s="468"/>
      <c r="EDY5" s="468"/>
      <c r="EDZ5" s="468"/>
      <c r="EEA5" s="468"/>
      <c r="EEB5" s="468"/>
      <c r="EEC5" s="468"/>
      <c r="EED5" s="468"/>
      <c r="EEE5" s="468"/>
      <c r="EEF5" s="468"/>
      <c r="EEG5" s="468"/>
      <c r="EEH5" s="468"/>
      <c r="EEI5" s="468"/>
      <c r="EEJ5" s="468"/>
      <c r="EEK5" s="468"/>
      <c r="EEL5" s="468"/>
      <c r="EEM5" s="468"/>
      <c r="EEN5" s="468"/>
      <c r="EEO5" s="468"/>
      <c r="EEP5" s="468"/>
      <c r="EEQ5" s="468"/>
      <c r="EER5" s="468"/>
      <c r="EES5" s="468"/>
      <c r="EET5" s="468"/>
      <c r="EEU5" s="468"/>
      <c r="EEV5" s="468"/>
      <c r="EEW5" s="468"/>
      <c r="EEX5" s="468"/>
      <c r="EEY5" s="468"/>
      <c r="EEZ5" s="468"/>
      <c r="EFA5" s="468"/>
      <c r="EFB5" s="468"/>
      <c r="EFC5" s="468"/>
      <c r="EFD5" s="468"/>
      <c r="EFE5" s="468"/>
      <c r="EFF5" s="468"/>
      <c r="EFG5" s="468"/>
      <c r="EFH5" s="468"/>
      <c r="EFI5" s="468"/>
      <c r="EFJ5" s="468"/>
      <c r="EFK5" s="468"/>
      <c r="EFL5" s="468"/>
      <c r="EFM5" s="468"/>
      <c r="EFN5" s="468"/>
      <c r="EFO5" s="468"/>
      <c r="EFP5" s="468"/>
      <c r="EFQ5" s="468"/>
      <c r="EFR5" s="468"/>
      <c r="EFS5" s="468"/>
      <c r="EFT5" s="468"/>
      <c r="EFU5" s="468"/>
      <c r="EFV5" s="468"/>
      <c r="EFW5" s="468"/>
      <c r="EFX5" s="468"/>
      <c r="EFY5" s="468"/>
      <c r="EFZ5" s="468"/>
      <c r="EGA5" s="468"/>
      <c r="EGB5" s="468"/>
      <c r="EGC5" s="468"/>
      <c r="EGD5" s="468"/>
      <c r="EGE5" s="468"/>
      <c r="EGF5" s="468"/>
      <c r="EGG5" s="468"/>
      <c r="EGH5" s="468"/>
      <c r="EGI5" s="468"/>
      <c r="EGJ5" s="468"/>
      <c r="EGK5" s="468"/>
      <c r="EGL5" s="468"/>
      <c r="EGM5" s="468"/>
      <c r="EGN5" s="468"/>
      <c r="EGO5" s="468"/>
      <c r="EGP5" s="468"/>
      <c r="EGQ5" s="468"/>
      <c r="EGR5" s="468"/>
      <c r="EGS5" s="468"/>
      <c r="EGT5" s="468"/>
      <c r="EGU5" s="468"/>
      <c r="EGV5" s="468"/>
      <c r="EGW5" s="468"/>
      <c r="EGX5" s="468"/>
      <c r="EGY5" s="468"/>
      <c r="EGZ5" s="468"/>
      <c r="EHA5" s="468"/>
      <c r="EHB5" s="468"/>
      <c r="EHC5" s="468"/>
      <c r="EHD5" s="468"/>
      <c r="EHE5" s="468"/>
      <c r="EHF5" s="468"/>
      <c r="EHG5" s="468"/>
      <c r="EHH5" s="468"/>
      <c r="EHI5" s="468"/>
      <c r="EHJ5" s="468"/>
      <c r="EHK5" s="468"/>
      <c r="EHL5" s="468"/>
      <c r="EHM5" s="468"/>
      <c r="EHN5" s="468"/>
      <c r="EHO5" s="468"/>
      <c r="EHP5" s="468"/>
      <c r="EHQ5" s="468"/>
      <c r="EHR5" s="468"/>
      <c r="EHS5" s="468"/>
      <c r="EHT5" s="468"/>
      <c r="EHU5" s="468"/>
      <c r="EHV5" s="468"/>
      <c r="EHW5" s="468"/>
      <c r="EHX5" s="468"/>
      <c r="EHY5" s="468"/>
      <c r="EHZ5" s="468"/>
      <c r="EIA5" s="468"/>
      <c r="EIB5" s="468"/>
      <c r="EIC5" s="468"/>
      <c r="EID5" s="468"/>
      <c r="EIE5" s="468"/>
      <c r="EIF5" s="468"/>
      <c r="EIG5" s="468"/>
      <c r="EIH5" s="468"/>
      <c r="EII5" s="468"/>
      <c r="EIJ5" s="468"/>
      <c r="EIK5" s="468"/>
      <c r="EIL5" s="468"/>
      <c r="EIM5" s="468"/>
      <c r="EIN5" s="468"/>
      <c r="EIO5" s="468"/>
      <c r="EIP5" s="468"/>
      <c r="EIQ5" s="468"/>
      <c r="EIR5" s="468"/>
      <c r="EIS5" s="468"/>
      <c r="EIT5" s="468"/>
      <c r="EIU5" s="468"/>
      <c r="EIV5" s="468"/>
      <c r="EIW5" s="468"/>
      <c r="EIX5" s="468"/>
      <c r="EIY5" s="468"/>
      <c r="EIZ5" s="468"/>
      <c r="EJA5" s="468"/>
      <c r="EJB5" s="468"/>
      <c r="EJC5" s="468"/>
      <c r="EJD5" s="468"/>
      <c r="EJE5" s="468"/>
      <c r="EJF5" s="468"/>
      <c r="EJG5" s="468"/>
      <c r="EJH5" s="468"/>
      <c r="EJI5" s="468"/>
      <c r="EJJ5" s="468"/>
      <c r="EJK5" s="468"/>
      <c r="EJL5" s="468"/>
      <c r="EJM5" s="468"/>
      <c r="EJN5" s="468"/>
      <c r="EJO5" s="468"/>
      <c r="EJP5" s="468"/>
      <c r="EJQ5" s="468"/>
      <c r="EJR5" s="468"/>
      <c r="EJS5" s="468"/>
      <c r="EJT5" s="468"/>
      <c r="EJU5" s="468"/>
      <c r="EJV5" s="468"/>
      <c r="EJW5" s="468"/>
      <c r="EJX5" s="468"/>
      <c r="EJY5" s="468"/>
      <c r="EJZ5" s="468"/>
      <c r="EKA5" s="468"/>
      <c r="EKB5" s="468"/>
      <c r="EKC5" s="468"/>
      <c r="EKD5" s="468"/>
      <c r="EKE5" s="468"/>
      <c r="EKF5" s="468"/>
      <c r="EKG5" s="468"/>
      <c r="EKH5" s="468"/>
      <c r="EKI5" s="468"/>
      <c r="EKJ5" s="468"/>
      <c r="EKK5" s="468"/>
      <c r="EKL5" s="468"/>
      <c r="EKM5" s="468"/>
      <c r="EKN5" s="468"/>
      <c r="EKO5" s="468"/>
      <c r="EKP5" s="468"/>
      <c r="EKQ5" s="468"/>
      <c r="EKR5" s="468"/>
      <c r="EKS5" s="468"/>
      <c r="EKT5" s="468"/>
      <c r="EKU5" s="468"/>
      <c r="EKV5" s="468"/>
      <c r="EKW5" s="468"/>
      <c r="EKX5" s="468"/>
      <c r="EKY5" s="468"/>
      <c r="EKZ5" s="468"/>
      <c r="ELA5" s="468"/>
      <c r="ELB5" s="468"/>
      <c r="ELC5" s="468"/>
      <c r="ELD5" s="468"/>
      <c r="ELE5" s="468"/>
      <c r="ELF5" s="468"/>
      <c r="ELG5" s="468"/>
      <c r="ELH5" s="468"/>
      <c r="ELI5" s="468"/>
      <c r="ELJ5" s="468"/>
      <c r="ELK5" s="468"/>
      <c r="ELL5" s="468"/>
      <c r="ELM5" s="468"/>
      <c r="ELN5" s="468"/>
      <c r="ELO5" s="468"/>
      <c r="ELP5" s="468"/>
      <c r="ELQ5" s="468"/>
      <c r="ELR5" s="468"/>
      <c r="ELS5" s="468"/>
      <c r="ELT5" s="468"/>
      <c r="ELU5" s="468"/>
      <c r="ELV5" s="468"/>
      <c r="ELW5" s="468"/>
      <c r="ELX5" s="468"/>
      <c r="ELY5" s="468"/>
      <c r="ELZ5" s="468"/>
      <c r="EMA5" s="468"/>
      <c r="EMB5" s="468"/>
      <c r="EMC5" s="468"/>
      <c r="EMD5" s="468"/>
      <c r="EME5" s="468"/>
      <c r="EMF5" s="468"/>
      <c r="EMG5" s="468"/>
      <c r="EMH5" s="468"/>
      <c r="EMI5" s="468"/>
      <c r="EMJ5" s="468"/>
      <c r="EMK5" s="468"/>
      <c r="EML5" s="468"/>
      <c r="EMM5" s="468"/>
      <c r="EMN5" s="468"/>
      <c r="EMO5" s="468"/>
      <c r="EMP5" s="468"/>
      <c r="EMQ5" s="468"/>
      <c r="EMR5" s="468"/>
      <c r="EMS5" s="468"/>
      <c r="EMT5" s="468"/>
      <c r="EMU5" s="468"/>
      <c r="EMV5" s="468"/>
      <c r="EMW5" s="468"/>
      <c r="EMX5" s="468"/>
      <c r="EMY5" s="468"/>
      <c r="EMZ5" s="468"/>
      <c r="ENA5" s="468"/>
      <c r="ENB5" s="468"/>
      <c r="ENC5" s="468"/>
      <c r="END5" s="468"/>
      <c r="ENE5" s="468"/>
      <c r="ENF5" s="468"/>
      <c r="ENG5" s="468"/>
      <c r="ENH5" s="468"/>
      <c r="ENI5" s="468"/>
      <c r="ENJ5" s="468"/>
      <c r="ENK5" s="468"/>
      <c r="ENL5" s="468"/>
      <c r="ENM5" s="468"/>
      <c r="ENN5" s="468"/>
      <c r="ENO5" s="468"/>
      <c r="ENP5" s="468"/>
      <c r="ENQ5" s="468"/>
      <c r="ENR5" s="468"/>
      <c r="ENS5" s="468"/>
      <c r="ENT5" s="468"/>
      <c r="ENU5" s="468"/>
      <c r="ENV5" s="468"/>
      <c r="ENW5" s="468"/>
      <c r="ENX5" s="468"/>
      <c r="ENY5" s="468"/>
      <c r="ENZ5" s="468"/>
      <c r="EOA5" s="468"/>
      <c r="EOB5" s="468"/>
      <c r="EOC5" s="468"/>
      <c r="EOD5" s="468"/>
      <c r="EOE5" s="468"/>
      <c r="EOF5" s="468"/>
      <c r="EOG5" s="468"/>
      <c r="EOH5" s="468"/>
      <c r="EOI5" s="468"/>
      <c r="EOJ5" s="468"/>
      <c r="EOK5" s="468"/>
      <c r="EOL5" s="468"/>
      <c r="EOM5" s="468"/>
      <c r="EON5" s="468"/>
      <c r="EOO5" s="468"/>
      <c r="EOP5" s="468"/>
      <c r="EOQ5" s="468"/>
      <c r="EOR5" s="468"/>
      <c r="EOS5" s="468"/>
      <c r="EOT5" s="468"/>
      <c r="EOU5" s="468"/>
      <c r="EOV5" s="468"/>
      <c r="EOW5" s="468"/>
      <c r="EOX5" s="468"/>
      <c r="EOY5" s="468"/>
      <c r="EOZ5" s="468"/>
      <c r="EPA5" s="468"/>
      <c r="EPB5" s="468"/>
      <c r="EPC5" s="468"/>
      <c r="EPD5" s="468"/>
      <c r="EPE5" s="468"/>
      <c r="EPF5" s="468"/>
      <c r="EPG5" s="468"/>
      <c r="EPH5" s="468"/>
      <c r="EPI5" s="468"/>
      <c r="EPJ5" s="468"/>
      <c r="EPK5" s="468"/>
      <c r="EPL5" s="468"/>
      <c r="EPM5" s="468"/>
      <c r="EPN5" s="468"/>
      <c r="EPO5" s="468"/>
      <c r="EPP5" s="468"/>
      <c r="EPQ5" s="468"/>
      <c r="EPR5" s="468"/>
      <c r="EPS5" s="468"/>
      <c r="EPT5" s="468"/>
      <c r="EPU5" s="468"/>
      <c r="EPV5" s="468"/>
      <c r="EPW5" s="468"/>
      <c r="EPX5" s="468"/>
      <c r="EPY5" s="468"/>
      <c r="EPZ5" s="468"/>
      <c r="EQA5" s="468"/>
      <c r="EQB5" s="468"/>
      <c r="EQC5" s="468"/>
      <c r="EQD5" s="468"/>
      <c r="EQE5" s="468"/>
      <c r="EQF5" s="468"/>
      <c r="EQG5" s="468"/>
      <c r="EQH5" s="468"/>
      <c r="EQI5" s="468"/>
      <c r="EQJ5" s="468"/>
      <c r="EQK5" s="468"/>
      <c r="EQL5" s="468"/>
      <c r="EQM5" s="468"/>
      <c r="EQN5" s="468"/>
      <c r="EQO5" s="468"/>
      <c r="EQP5" s="468"/>
      <c r="EQQ5" s="468"/>
      <c r="EQR5" s="468"/>
      <c r="EQS5" s="468"/>
      <c r="EQT5" s="468"/>
      <c r="EQU5" s="468"/>
      <c r="EQV5" s="468"/>
      <c r="EQW5" s="468"/>
      <c r="EQX5" s="468"/>
      <c r="EQY5" s="468"/>
      <c r="EQZ5" s="468"/>
      <c r="ERA5" s="468"/>
      <c r="ERB5" s="468"/>
      <c r="ERC5" s="468"/>
      <c r="ERD5" s="468"/>
      <c r="ERE5" s="468"/>
      <c r="ERF5" s="468"/>
      <c r="ERG5" s="468"/>
      <c r="ERH5" s="468"/>
      <c r="ERI5" s="468"/>
      <c r="ERJ5" s="468"/>
      <c r="ERK5" s="468"/>
      <c r="ERL5" s="468"/>
      <c r="ERM5" s="468"/>
      <c r="ERN5" s="468"/>
      <c r="ERO5" s="468"/>
      <c r="ERP5" s="468"/>
      <c r="ERQ5" s="468"/>
      <c r="ERR5" s="468"/>
      <c r="ERS5" s="468"/>
      <c r="ERT5" s="468"/>
      <c r="ERU5" s="468"/>
      <c r="ERV5" s="468"/>
      <c r="ERW5" s="468"/>
      <c r="ERX5" s="468"/>
      <c r="ERY5" s="468"/>
      <c r="ERZ5" s="468"/>
      <c r="ESA5" s="468"/>
      <c r="ESB5" s="468"/>
      <c r="ESC5" s="468"/>
      <c r="ESD5" s="468"/>
      <c r="ESE5" s="468"/>
      <c r="ESF5" s="468"/>
      <c r="ESG5" s="468"/>
      <c r="ESH5" s="468"/>
      <c r="ESI5" s="468"/>
      <c r="ESJ5" s="468"/>
      <c r="ESK5" s="468"/>
      <c r="ESL5" s="468"/>
      <c r="ESM5" s="468"/>
      <c r="ESN5" s="468"/>
      <c r="ESO5" s="468"/>
      <c r="ESP5" s="468"/>
      <c r="ESQ5" s="468"/>
      <c r="ESR5" s="468"/>
      <c r="ESS5" s="468"/>
      <c r="EST5" s="468"/>
      <c r="ESU5" s="468"/>
      <c r="ESV5" s="468"/>
      <c r="ESW5" s="468"/>
      <c r="ESX5" s="468"/>
      <c r="ESY5" s="468"/>
      <c r="ESZ5" s="468"/>
      <c r="ETA5" s="468"/>
      <c r="ETB5" s="468"/>
      <c r="ETC5" s="468"/>
      <c r="ETD5" s="468"/>
      <c r="ETE5" s="468"/>
      <c r="ETF5" s="468"/>
      <c r="ETG5" s="468"/>
      <c r="ETH5" s="468"/>
      <c r="ETI5" s="468"/>
      <c r="ETJ5" s="468"/>
      <c r="ETK5" s="468"/>
      <c r="ETL5" s="468"/>
      <c r="ETM5" s="468"/>
      <c r="ETN5" s="468"/>
      <c r="ETO5" s="468"/>
      <c r="ETP5" s="468"/>
      <c r="ETQ5" s="468"/>
      <c r="ETR5" s="468"/>
      <c r="ETS5" s="468"/>
      <c r="ETT5" s="468"/>
      <c r="ETU5" s="468"/>
      <c r="ETV5" s="468"/>
      <c r="ETW5" s="468"/>
      <c r="ETX5" s="468"/>
      <c r="ETY5" s="468"/>
      <c r="ETZ5" s="468"/>
      <c r="EUA5" s="468"/>
      <c r="EUB5" s="468"/>
      <c r="EUC5" s="468"/>
      <c r="EUD5" s="468"/>
      <c r="EUE5" s="468"/>
      <c r="EUF5" s="468"/>
      <c r="EUG5" s="468"/>
      <c r="EUH5" s="468"/>
      <c r="EUI5" s="468"/>
      <c r="EUJ5" s="468"/>
      <c r="EUK5" s="468"/>
      <c r="EUL5" s="468"/>
      <c r="EUM5" s="468"/>
      <c r="EUN5" s="468"/>
      <c r="EUO5" s="468"/>
      <c r="EUP5" s="468"/>
      <c r="EUQ5" s="468"/>
      <c r="EUR5" s="468"/>
      <c r="EUS5" s="468"/>
      <c r="EUT5" s="468"/>
      <c r="EUU5" s="468"/>
      <c r="EUV5" s="468"/>
      <c r="EUW5" s="468"/>
      <c r="EUX5" s="468"/>
      <c r="EUY5" s="468"/>
      <c r="EUZ5" s="468"/>
      <c r="EVA5" s="468"/>
      <c r="EVB5" s="468"/>
      <c r="EVC5" s="468"/>
      <c r="EVD5" s="468"/>
      <c r="EVE5" s="468"/>
      <c r="EVF5" s="468"/>
      <c r="EVG5" s="468"/>
      <c r="EVH5" s="468"/>
      <c r="EVI5" s="468"/>
      <c r="EVJ5" s="468"/>
      <c r="EVK5" s="468"/>
      <c r="EVL5" s="468"/>
      <c r="EVM5" s="468"/>
      <c r="EVN5" s="468"/>
      <c r="EVO5" s="468"/>
      <c r="EVP5" s="468"/>
      <c r="EVQ5" s="468"/>
      <c r="EVR5" s="468"/>
      <c r="EVS5" s="468"/>
      <c r="EVT5" s="468"/>
      <c r="EVU5" s="468"/>
      <c r="EVV5" s="468"/>
      <c r="EVW5" s="468"/>
      <c r="EVX5" s="468"/>
      <c r="EVY5" s="468"/>
      <c r="EVZ5" s="468"/>
      <c r="EWA5" s="468"/>
      <c r="EWB5" s="468"/>
      <c r="EWC5" s="468"/>
      <c r="EWD5" s="468"/>
      <c r="EWE5" s="468"/>
      <c r="EWF5" s="468"/>
      <c r="EWG5" s="468"/>
      <c r="EWH5" s="468"/>
      <c r="EWI5" s="468"/>
      <c r="EWJ5" s="468"/>
      <c r="EWK5" s="468"/>
      <c r="EWL5" s="468"/>
      <c r="EWM5" s="468"/>
      <c r="EWN5" s="468"/>
      <c r="EWO5" s="468"/>
      <c r="EWP5" s="468"/>
      <c r="EWQ5" s="468"/>
      <c r="EWR5" s="468"/>
      <c r="EWS5" s="468"/>
      <c r="EWT5" s="468"/>
      <c r="EWU5" s="468"/>
      <c r="EWV5" s="468"/>
      <c r="EWW5" s="468"/>
      <c r="EWX5" s="468"/>
      <c r="EWY5" s="468"/>
      <c r="EWZ5" s="468"/>
      <c r="EXA5" s="468"/>
      <c r="EXB5" s="468"/>
      <c r="EXC5" s="468"/>
      <c r="EXD5" s="468"/>
      <c r="EXE5" s="468"/>
      <c r="EXF5" s="468"/>
      <c r="EXG5" s="468"/>
      <c r="EXH5" s="468"/>
      <c r="EXI5" s="468"/>
      <c r="EXJ5" s="468"/>
      <c r="EXK5" s="468"/>
      <c r="EXL5" s="468"/>
      <c r="EXM5" s="468"/>
      <c r="EXN5" s="468"/>
      <c r="EXO5" s="468"/>
      <c r="EXP5" s="468"/>
      <c r="EXQ5" s="468"/>
      <c r="EXR5" s="468"/>
      <c r="EXS5" s="468"/>
      <c r="EXT5" s="468"/>
      <c r="EXU5" s="468"/>
      <c r="EXV5" s="468"/>
      <c r="EXW5" s="468"/>
      <c r="EXX5" s="468"/>
      <c r="EXY5" s="468"/>
      <c r="EXZ5" s="468"/>
      <c r="EYA5" s="468"/>
      <c r="EYB5" s="468"/>
      <c r="EYC5" s="468"/>
      <c r="EYD5" s="468"/>
      <c r="EYE5" s="468"/>
      <c r="EYF5" s="468"/>
      <c r="EYG5" s="468"/>
      <c r="EYH5" s="468"/>
      <c r="EYI5" s="468"/>
      <c r="EYJ5" s="468"/>
      <c r="EYK5" s="468"/>
      <c r="EYL5" s="468"/>
      <c r="EYM5" s="468"/>
      <c r="EYN5" s="468"/>
      <c r="EYO5" s="468"/>
      <c r="EYP5" s="468"/>
      <c r="EYQ5" s="468"/>
      <c r="EYR5" s="468"/>
      <c r="EYS5" s="468"/>
      <c r="EYT5" s="468"/>
      <c r="EYU5" s="468"/>
      <c r="EYV5" s="468"/>
      <c r="EYW5" s="468"/>
      <c r="EYX5" s="468"/>
      <c r="EYY5" s="468"/>
      <c r="EYZ5" s="468"/>
      <c r="EZA5" s="468"/>
      <c r="EZB5" s="468"/>
      <c r="EZC5" s="468"/>
      <c r="EZD5" s="468"/>
      <c r="EZE5" s="468"/>
      <c r="EZF5" s="468"/>
      <c r="EZG5" s="468"/>
      <c r="EZH5" s="468"/>
      <c r="EZI5" s="468"/>
      <c r="EZJ5" s="468"/>
      <c r="EZK5" s="468"/>
      <c r="EZL5" s="468"/>
      <c r="EZM5" s="468"/>
      <c r="EZN5" s="468"/>
      <c r="EZO5" s="468"/>
      <c r="EZP5" s="468"/>
      <c r="EZQ5" s="468"/>
      <c r="EZR5" s="468"/>
      <c r="EZS5" s="468"/>
      <c r="EZT5" s="468"/>
      <c r="EZU5" s="468"/>
      <c r="EZV5" s="468"/>
      <c r="EZW5" s="468"/>
      <c r="EZX5" s="468"/>
      <c r="EZY5" s="468"/>
      <c r="EZZ5" s="468"/>
      <c r="FAA5" s="468"/>
      <c r="FAB5" s="468"/>
      <c r="FAC5" s="468"/>
      <c r="FAD5" s="468"/>
      <c r="FAE5" s="468"/>
      <c r="FAF5" s="468"/>
      <c r="FAG5" s="468"/>
      <c r="FAH5" s="468"/>
      <c r="FAI5" s="468"/>
      <c r="FAJ5" s="468"/>
      <c r="FAK5" s="468"/>
      <c r="FAL5" s="468"/>
      <c r="FAM5" s="468"/>
      <c r="FAN5" s="468"/>
      <c r="FAO5" s="468"/>
      <c r="FAP5" s="468"/>
      <c r="FAQ5" s="468"/>
      <c r="FAR5" s="468"/>
      <c r="FAS5" s="468"/>
      <c r="FAT5" s="468"/>
      <c r="FAU5" s="468"/>
      <c r="FAV5" s="468"/>
      <c r="FAW5" s="468"/>
      <c r="FAX5" s="468"/>
      <c r="FAY5" s="468"/>
      <c r="FAZ5" s="468"/>
      <c r="FBA5" s="468"/>
      <c r="FBB5" s="468"/>
      <c r="FBC5" s="468"/>
      <c r="FBD5" s="468"/>
      <c r="FBE5" s="468"/>
      <c r="FBF5" s="468"/>
      <c r="FBG5" s="468"/>
      <c r="FBH5" s="468"/>
      <c r="FBI5" s="468"/>
      <c r="FBJ5" s="468"/>
      <c r="FBK5" s="468"/>
      <c r="FBL5" s="468"/>
      <c r="FBM5" s="468"/>
      <c r="FBN5" s="468"/>
      <c r="FBO5" s="468"/>
      <c r="FBP5" s="468"/>
      <c r="FBQ5" s="468"/>
      <c r="FBR5" s="468"/>
      <c r="FBS5" s="468"/>
      <c r="FBT5" s="468"/>
      <c r="FBU5" s="468"/>
      <c r="FBV5" s="468"/>
      <c r="FBW5" s="468"/>
      <c r="FBX5" s="468"/>
      <c r="FBY5" s="468"/>
      <c r="FBZ5" s="468"/>
      <c r="FCA5" s="468"/>
      <c r="FCB5" s="468"/>
      <c r="FCC5" s="468"/>
      <c r="FCD5" s="468"/>
      <c r="FCE5" s="468"/>
      <c r="FCF5" s="468"/>
      <c r="FCG5" s="468"/>
      <c r="FCH5" s="468"/>
      <c r="FCI5" s="468"/>
      <c r="FCJ5" s="468"/>
      <c r="FCK5" s="468"/>
      <c r="FCL5" s="468"/>
      <c r="FCM5" s="468"/>
      <c r="FCN5" s="468"/>
      <c r="FCO5" s="468"/>
      <c r="FCP5" s="468"/>
      <c r="FCQ5" s="468"/>
      <c r="FCR5" s="468"/>
      <c r="FCS5" s="468"/>
      <c r="FCT5" s="468"/>
      <c r="FCU5" s="468"/>
      <c r="FCV5" s="468"/>
      <c r="FCW5" s="468"/>
      <c r="FCX5" s="468"/>
      <c r="FCY5" s="468"/>
      <c r="FCZ5" s="468"/>
      <c r="FDA5" s="468"/>
      <c r="FDB5" s="468"/>
      <c r="FDC5" s="468"/>
      <c r="FDD5" s="468"/>
      <c r="FDE5" s="468"/>
      <c r="FDF5" s="468"/>
      <c r="FDG5" s="468"/>
      <c r="FDH5" s="468"/>
      <c r="FDI5" s="468"/>
      <c r="FDJ5" s="468"/>
      <c r="FDK5" s="468"/>
      <c r="FDL5" s="468"/>
      <c r="FDM5" s="468"/>
      <c r="FDN5" s="468"/>
      <c r="FDO5" s="468"/>
      <c r="FDP5" s="468"/>
      <c r="FDQ5" s="468"/>
      <c r="FDR5" s="468"/>
      <c r="FDS5" s="468"/>
      <c r="FDT5" s="468"/>
      <c r="FDU5" s="468"/>
      <c r="FDV5" s="468"/>
      <c r="FDW5" s="468"/>
      <c r="FDX5" s="468"/>
      <c r="FDY5" s="468"/>
      <c r="FDZ5" s="468"/>
      <c r="FEA5" s="468"/>
      <c r="FEB5" s="468"/>
      <c r="FEC5" s="468"/>
      <c r="FED5" s="468"/>
      <c r="FEE5" s="468"/>
      <c r="FEF5" s="468"/>
      <c r="FEG5" s="468"/>
      <c r="FEH5" s="468"/>
      <c r="FEI5" s="468"/>
      <c r="FEJ5" s="468"/>
      <c r="FEK5" s="468"/>
      <c r="FEL5" s="468"/>
      <c r="FEM5" s="468"/>
      <c r="FEN5" s="468"/>
      <c r="FEO5" s="468"/>
      <c r="FEP5" s="468"/>
      <c r="FEQ5" s="468"/>
      <c r="FER5" s="468"/>
      <c r="FES5" s="468"/>
      <c r="FET5" s="468"/>
      <c r="FEU5" s="468"/>
      <c r="FEV5" s="468"/>
      <c r="FEW5" s="468"/>
      <c r="FEX5" s="468"/>
      <c r="FEY5" s="468"/>
      <c r="FEZ5" s="468"/>
      <c r="FFA5" s="468"/>
      <c r="FFB5" s="468"/>
      <c r="FFC5" s="468"/>
      <c r="FFD5" s="468"/>
      <c r="FFE5" s="468"/>
      <c r="FFF5" s="468"/>
      <c r="FFG5" s="468"/>
      <c r="FFH5" s="468"/>
      <c r="FFI5" s="468"/>
      <c r="FFJ5" s="468"/>
      <c r="FFK5" s="468"/>
      <c r="FFL5" s="468"/>
      <c r="FFM5" s="468"/>
      <c r="FFN5" s="468"/>
      <c r="FFO5" s="468"/>
      <c r="FFP5" s="468"/>
      <c r="FFQ5" s="468"/>
      <c r="FFR5" s="468"/>
      <c r="FFS5" s="468"/>
      <c r="FFT5" s="468"/>
      <c r="FFU5" s="468"/>
      <c r="FFV5" s="468"/>
      <c r="FFW5" s="468"/>
      <c r="FFX5" s="468"/>
      <c r="FFY5" s="468"/>
      <c r="FFZ5" s="468"/>
      <c r="FGA5" s="468"/>
      <c r="FGB5" s="468"/>
      <c r="FGC5" s="468"/>
      <c r="FGD5" s="468"/>
      <c r="FGE5" s="468"/>
      <c r="FGF5" s="468"/>
      <c r="FGG5" s="468"/>
      <c r="FGH5" s="468"/>
      <c r="FGI5" s="468"/>
      <c r="FGJ5" s="468"/>
      <c r="FGK5" s="468"/>
      <c r="FGL5" s="468"/>
      <c r="FGM5" s="468"/>
      <c r="FGN5" s="468"/>
      <c r="FGO5" s="468"/>
      <c r="FGP5" s="468"/>
      <c r="FGQ5" s="468"/>
      <c r="FGR5" s="468"/>
      <c r="FGS5" s="468"/>
      <c r="FGT5" s="468"/>
      <c r="FGU5" s="468"/>
      <c r="FGV5" s="468"/>
      <c r="FGW5" s="468"/>
      <c r="FGX5" s="468"/>
      <c r="FGY5" s="468"/>
      <c r="FGZ5" s="468"/>
      <c r="FHA5" s="468"/>
      <c r="FHB5" s="468"/>
      <c r="FHC5" s="468"/>
      <c r="FHD5" s="468"/>
      <c r="FHE5" s="468"/>
      <c r="FHF5" s="468"/>
      <c r="FHG5" s="468"/>
      <c r="FHH5" s="468"/>
      <c r="FHI5" s="468"/>
      <c r="FHJ5" s="468"/>
      <c r="FHK5" s="468"/>
      <c r="FHL5" s="468"/>
      <c r="FHM5" s="468"/>
      <c r="FHN5" s="468"/>
      <c r="FHO5" s="468"/>
      <c r="FHP5" s="468"/>
      <c r="FHQ5" s="468"/>
      <c r="FHR5" s="468"/>
      <c r="FHS5" s="468"/>
      <c r="FHT5" s="468"/>
      <c r="FHU5" s="468"/>
      <c r="FHV5" s="468"/>
      <c r="FHW5" s="468"/>
      <c r="FHX5" s="468"/>
      <c r="FHY5" s="468"/>
      <c r="FHZ5" s="468"/>
      <c r="FIA5" s="468"/>
      <c r="FIB5" s="468"/>
      <c r="FIC5" s="468"/>
      <c r="FID5" s="468"/>
      <c r="FIE5" s="468"/>
      <c r="FIF5" s="468"/>
      <c r="FIG5" s="468"/>
      <c r="FIH5" s="468"/>
      <c r="FII5" s="468"/>
      <c r="FIJ5" s="468"/>
      <c r="FIK5" s="468"/>
      <c r="FIL5" s="468"/>
      <c r="FIM5" s="468"/>
      <c r="FIN5" s="468"/>
      <c r="FIO5" s="468"/>
      <c r="FIP5" s="468"/>
      <c r="FIQ5" s="468"/>
      <c r="FIR5" s="468"/>
      <c r="FIS5" s="468"/>
      <c r="FIT5" s="468"/>
      <c r="FIU5" s="468"/>
      <c r="FIV5" s="468"/>
      <c r="FIW5" s="468"/>
      <c r="FIX5" s="468"/>
      <c r="FIY5" s="468"/>
      <c r="FIZ5" s="468"/>
      <c r="FJA5" s="468"/>
      <c r="FJB5" s="468"/>
      <c r="FJC5" s="468"/>
      <c r="FJD5" s="468"/>
      <c r="FJE5" s="468"/>
      <c r="FJF5" s="468"/>
      <c r="FJG5" s="468"/>
      <c r="FJH5" s="468"/>
      <c r="FJI5" s="468"/>
      <c r="FJJ5" s="468"/>
      <c r="FJK5" s="468"/>
      <c r="FJL5" s="468"/>
      <c r="FJM5" s="468"/>
      <c r="FJN5" s="468"/>
      <c r="FJO5" s="468"/>
      <c r="FJP5" s="468"/>
      <c r="FJQ5" s="468"/>
      <c r="FJR5" s="468"/>
      <c r="FJS5" s="468"/>
      <c r="FJT5" s="468"/>
      <c r="FJU5" s="468"/>
      <c r="FJV5" s="468"/>
      <c r="FJW5" s="468"/>
      <c r="FJX5" s="468"/>
      <c r="FJY5" s="468"/>
      <c r="FJZ5" s="468"/>
      <c r="FKA5" s="468"/>
      <c r="FKB5" s="468"/>
      <c r="FKC5" s="468"/>
      <c r="FKD5" s="468"/>
      <c r="FKE5" s="468"/>
      <c r="FKF5" s="468"/>
      <c r="FKG5" s="468"/>
      <c r="FKH5" s="468"/>
      <c r="FKI5" s="468"/>
      <c r="FKJ5" s="468"/>
      <c r="FKK5" s="468"/>
      <c r="FKL5" s="468"/>
      <c r="FKM5" s="468"/>
      <c r="FKN5" s="468"/>
      <c r="FKO5" s="468"/>
      <c r="FKP5" s="468"/>
      <c r="FKQ5" s="468"/>
      <c r="FKR5" s="468"/>
      <c r="FKS5" s="468"/>
      <c r="FKT5" s="468"/>
      <c r="FKU5" s="468"/>
      <c r="FKV5" s="468"/>
      <c r="FKW5" s="468"/>
      <c r="FKX5" s="468"/>
      <c r="FKY5" s="468"/>
      <c r="FKZ5" s="468"/>
      <c r="FLA5" s="468"/>
      <c r="FLB5" s="468"/>
      <c r="FLC5" s="468"/>
      <c r="FLD5" s="468"/>
      <c r="FLE5" s="468"/>
      <c r="FLF5" s="468"/>
      <c r="FLG5" s="468"/>
      <c r="FLH5" s="468"/>
      <c r="FLI5" s="468"/>
      <c r="FLJ5" s="468"/>
      <c r="FLK5" s="468"/>
      <c r="FLL5" s="468"/>
      <c r="FLM5" s="468"/>
      <c r="FLN5" s="468"/>
      <c r="FLO5" s="468"/>
      <c r="FLP5" s="468"/>
      <c r="FLQ5" s="468"/>
      <c r="FLR5" s="468"/>
      <c r="FLS5" s="468"/>
      <c r="FLT5" s="468"/>
      <c r="FLU5" s="468"/>
      <c r="FLV5" s="468"/>
      <c r="FLW5" s="468"/>
      <c r="FLX5" s="468"/>
      <c r="FLY5" s="468"/>
      <c r="FLZ5" s="468"/>
      <c r="FMA5" s="468"/>
      <c r="FMB5" s="468"/>
      <c r="FMC5" s="468"/>
      <c r="FMD5" s="468"/>
      <c r="FME5" s="468"/>
      <c r="FMF5" s="468"/>
      <c r="FMG5" s="468"/>
      <c r="FMH5" s="468"/>
      <c r="FMI5" s="468"/>
      <c r="FMJ5" s="468"/>
      <c r="FMK5" s="468"/>
      <c r="FML5" s="468"/>
      <c r="FMM5" s="468"/>
      <c r="FMN5" s="468"/>
      <c r="FMO5" s="468"/>
      <c r="FMP5" s="468"/>
      <c r="FMQ5" s="468"/>
      <c r="FMR5" s="468"/>
      <c r="FMS5" s="468"/>
      <c r="FMT5" s="468"/>
      <c r="FMU5" s="468"/>
      <c r="FMV5" s="468"/>
      <c r="FMW5" s="468"/>
      <c r="FMX5" s="468"/>
      <c r="FMY5" s="468"/>
      <c r="FMZ5" s="468"/>
      <c r="FNA5" s="468"/>
      <c r="FNB5" s="468"/>
      <c r="FNC5" s="468"/>
      <c r="FND5" s="468"/>
      <c r="FNE5" s="468"/>
      <c r="FNF5" s="468"/>
      <c r="FNG5" s="468"/>
      <c r="FNH5" s="468"/>
      <c r="FNI5" s="468"/>
      <c r="FNJ5" s="468"/>
      <c r="FNK5" s="468"/>
      <c r="FNL5" s="468"/>
      <c r="FNM5" s="468"/>
      <c r="FNN5" s="468"/>
      <c r="FNO5" s="468"/>
      <c r="FNP5" s="468"/>
      <c r="FNQ5" s="468"/>
      <c r="FNR5" s="468"/>
      <c r="FNS5" s="468"/>
      <c r="FNT5" s="468"/>
      <c r="FNU5" s="468"/>
      <c r="FNV5" s="468"/>
      <c r="FNW5" s="468"/>
      <c r="FNX5" s="468"/>
      <c r="FNY5" s="468"/>
      <c r="FNZ5" s="468"/>
      <c r="FOA5" s="468"/>
      <c r="FOB5" s="468"/>
      <c r="FOC5" s="468"/>
      <c r="FOD5" s="468"/>
      <c r="FOE5" s="468"/>
      <c r="FOF5" s="468"/>
      <c r="FOG5" s="468"/>
      <c r="FOH5" s="468"/>
      <c r="FOI5" s="468"/>
      <c r="FOJ5" s="468"/>
      <c r="FOK5" s="468"/>
      <c r="FOL5" s="468"/>
      <c r="FOM5" s="468"/>
      <c r="FON5" s="468"/>
      <c r="FOO5" s="468"/>
      <c r="FOP5" s="468"/>
      <c r="FOQ5" s="468"/>
      <c r="FOR5" s="468"/>
      <c r="FOS5" s="468"/>
      <c r="FOT5" s="468"/>
      <c r="FOU5" s="468"/>
      <c r="FOV5" s="468"/>
      <c r="FOW5" s="468"/>
      <c r="FOX5" s="468"/>
      <c r="FOY5" s="468"/>
      <c r="FOZ5" s="468"/>
      <c r="FPA5" s="468"/>
      <c r="FPB5" s="468"/>
      <c r="FPC5" s="468"/>
      <c r="FPD5" s="468"/>
      <c r="FPE5" s="468"/>
      <c r="FPF5" s="468"/>
      <c r="FPG5" s="468"/>
      <c r="FPH5" s="468"/>
      <c r="FPI5" s="468"/>
      <c r="FPJ5" s="468"/>
      <c r="FPK5" s="468"/>
      <c r="FPL5" s="468"/>
      <c r="FPM5" s="468"/>
      <c r="FPN5" s="468"/>
      <c r="FPO5" s="468"/>
      <c r="FPP5" s="468"/>
      <c r="FPQ5" s="468"/>
      <c r="FPR5" s="468"/>
      <c r="FPS5" s="468"/>
      <c r="FPT5" s="468"/>
      <c r="FPU5" s="468"/>
      <c r="FPV5" s="468"/>
      <c r="FPW5" s="468"/>
      <c r="FPX5" s="468"/>
      <c r="FPY5" s="468"/>
      <c r="FPZ5" s="468"/>
      <c r="FQA5" s="468"/>
      <c r="FQB5" s="468"/>
      <c r="FQC5" s="468"/>
      <c r="FQD5" s="468"/>
      <c r="FQE5" s="468"/>
      <c r="FQF5" s="468"/>
      <c r="FQG5" s="468"/>
      <c r="FQH5" s="468"/>
      <c r="FQI5" s="468"/>
      <c r="FQJ5" s="468"/>
      <c r="FQK5" s="468"/>
      <c r="FQL5" s="468"/>
      <c r="FQM5" s="468"/>
      <c r="FQN5" s="468"/>
      <c r="FQO5" s="468"/>
      <c r="FQP5" s="468"/>
      <c r="FQQ5" s="468"/>
      <c r="FQR5" s="468"/>
      <c r="FQS5" s="468"/>
      <c r="FQT5" s="468"/>
      <c r="FQU5" s="468"/>
      <c r="FQV5" s="468"/>
      <c r="FQW5" s="468"/>
      <c r="FQX5" s="468"/>
      <c r="FQY5" s="468"/>
      <c r="FQZ5" s="468"/>
      <c r="FRA5" s="468"/>
      <c r="FRB5" s="468"/>
      <c r="FRC5" s="468"/>
      <c r="FRD5" s="468"/>
      <c r="FRE5" s="468"/>
      <c r="FRF5" s="468"/>
      <c r="FRG5" s="468"/>
      <c r="FRH5" s="468"/>
      <c r="FRI5" s="468"/>
      <c r="FRJ5" s="468"/>
      <c r="FRK5" s="468"/>
      <c r="FRL5" s="468"/>
      <c r="FRM5" s="468"/>
      <c r="FRN5" s="468"/>
      <c r="FRO5" s="468"/>
      <c r="FRP5" s="468"/>
      <c r="FRQ5" s="468"/>
      <c r="FRR5" s="468"/>
      <c r="FRS5" s="468"/>
      <c r="FRT5" s="468"/>
      <c r="FRU5" s="468"/>
      <c r="FRV5" s="468"/>
      <c r="FRW5" s="468"/>
      <c r="FRX5" s="468"/>
      <c r="FRY5" s="468"/>
      <c r="FRZ5" s="468"/>
      <c r="FSA5" s="468"/>
      <c r="FSB5" s="468"/>
      <c r="FSC5" s="468"/>
      <c r="FSD5" s="468"/>
      <c r="FSE5" s="468"/>
      <c r="FSF5" s="468"/>
      <c r="FSG5" s="468"/>
      <c r="FSH5" s="468"/>
      <c r="FSI5" s="468"/>
      <c r="FSJ5" s="468"/>
      <c r="FSK5" s="468"/>
      <c r="FSL5" s="468"/>
      <c r="FSM5" s="468"/>
      <c r="FSN5" s="468"/>
      <c r="FSO5" s="468"/>
      <c r="FSP5" s="468"/>
      <c r="FSQ5" s="468"/>
      <c r="FSR5" s="468"/>
      <c r="FSS5" s="468"/>
      <c r="FST5" s="468"/>
      <c r="FSU5" s="468"/>
      <c r="FSV5" s="468"/>
      <c r="FSW5" s="468"/>
      <c r="FSX5" s="468"/>
      <c r="FSY5" s="468"/>
      <c r="FSZ5" s="468"/>
      <c r="FTA5" s="468"/>
      <c r="FTB5" s="468"/>
      <c r="FTC5" s="468"/>
      <c r="FTD5" s="468"/>
      <c r="FTE5" s="468"/>
      <c r="FTF5" s="468"/>
      <c r="FTG5" s="468"/>
      <c r="FTH5" s="468"/>
      <c r="FTI5" s="468"/>
      <c r="FTJ5" s="468"/>
      <c r="FTK5" s="468"/>
      <c r="FTL5" s="468"/>
      <c r="FTM5" s="468"/>
      <c r="FTN5" s="468"/>
      <c r="FTO5" s="468"/>
      <c r="FTP5" s="468"/>
      <c r="FTQ5" s="468"/>
      <c r="FTR5" s="468"/>
      <c r="FTS5" s="468"/>
      <c r="FTT5" s="468"/>
      <c r="FTU5" s="468"/>
      <c r="FTV5" s="468"/>
      <c r="FTW5" s="468"/>
      <c r="FTX5" s="468"/>
      <c r="FTY5" s="468"/>
      <c r="FTZ5" s="468"/>
      <c r="FUA5" s="468"/>
      <c r="FUB5" s="468"/>
      <c r="FUC5" s="468"/>
      <c r="FUD5" s="468"/>
      <c r="FUE5" s="468"/>
      <c r="FUF5" s="468"/>
      <c r="FUG5" s="468"/>
      <c r="FUH5" s="468"/>
      <c r="FUI5" s="468"/>
      <c r="FUJ5" s="468"/>
      <c r="FUK5" s="468"/>
      <c r="FUL5" s="468"/>
      <c r="FUM5" s="468"/>
      <c r="FUN5" s="468"/>
      <c r="FUO5" s="468"/>
      <c r="FUP5" s="468"/>
      <c r="FUQ5" s="468"/>
      <c r="FUR5" s="468"/>
      <c r="FUS5" s="468"/>
      <c r="FUT5" s="468"/>
      <c r="FUU5" s="468"/>
      <c r="FUV5" s="468"/>
      <c r="FUW5" s="468"/>
      <c r="FUX5" s="468"/>
      <c r="FUY5" s="468"/>
      <c r="FUZ5" s="468"/>
      <c r="FVA5" s="468"/>
      <c r="FVB5" s="468"/>
      <c r="FVC5" s="468"/>
      <c r="FVD5" s="468"/>
      <c r="FVE5" s="468"/>
      <c r="FVF5" s="468"/>
      <c r="FVG5" s="468"/>
      <c r="FVH5" s="468"/>
      <c r="FVI5" s="468"/>
      <c r="FVJ5" s="468"/>
      <c r="FVK5" s="468"/>
      <c r="FVL5" s="468"/>
      <c r="FVM5" s="468"/>
      <c r="FVN5" s="468"/>
      <c r="FVO5" s="468"/>
      <c r="FVP5" s="468"/>
      <c r="FVQ5" s="468"/>
      <c r="FVR5" s="468"/>
      <c r="FVS5" s="468"/>
      <c r="FVT5" s="468"/>
      <c r="FVU5" s="468"/>
      <c r="FVV5" s="468"/>
      <c r="FVW5" s="468"/>
      <c r="FVX5" s="468"/>
      <c r="FVY5" s="468"/>
      <c r="FVZ5" s="468"/>
      <c r="FWA5" s="468"/>
      <c r="FWB5" s="468"/>
      <c r="FWC5" s="468"/>
      <c r="FWD5" s="468"/>
      <c r="FWE5" s="468"/>
      <c r="FWF5" s="468"/>
      <c r="FWG5" s="468"/>
      <c r="FWH5" s="468"/>
      <c r="FWI5" s="468"/>
      <c r="FWJ5" s="468"/>
      <c r="FWK5" s="468"/>
      <c r="FWL5" s="468"/>
      <c r="FWM5" s="468"/>
      <c r="FWN5" s="468"/>
      <c r="FWO5" s="468"/>
      <c r="FWP5" s="468"/>
      <c r="FWQ5" s="468"/>
      <c r="FWR5" s="468"/>
      <c r="FWS5" s="468"/>
      <c r="FWT5" s="468"/>
      <c r="FWU5" s="468"/>
      <c r="FWV5" s="468"/>
      <c r="FWW5" s="468"/>
      <c r="FWX5" s="468"/>
      <c r="FWY5" s="468"/>
      <c r="FWZ5" s="468"/>
      <c r="FXA5" s="468"/>
      <c r="FXB5" s="468"/>
      <c r="FXC5" s="468"/>
      <c r="FXD5" s="468"/>
      <c r="FXE5" s="468"/>
      <c r="FXF5" s="468"/>
      <c r="FXG5" s="468"/>
      <c r="FXH5" s="468"/>
      <c r="FXI5" s="468"/>
      <c r="FXJ5" s="468"/>
      <c r="FXK5" s="468"/>
      <c r="FXL5" s="468"/>
      <c r="FXM5" s="468"/>
      <c r="FXN5" s="468"/>
      <c r="FXO5" s="468"/>
      <c r="FXP5" s="468"/>
      <c r="FXQ5" s="468"/>
      <c r="FXR5" s="468"/>
      <c r="FXS5" s="468"/>
      <c r="FXT5" s="468"/>
      <c r="FXU5" s="468"/>
      <c r="FXV5" s="468"/>
      <c r="FXW5" s="468"/>
      <c r="FXX5" s="468"/>
      <c r="FXY5" s="468"/>
      <c r="FXZ5" s="468"/>
      <c r="FYA5" s="468"/>
      <c r="FYB5" s="468"/>
      <c r="FYC5" s="468"/>
      <c r="FYD5" s="468"/>
      <c r="FYE5" s="468"/>
      <c r="FYF5" s="468"/>
      <c r="FYG5" s="468"/>
      <c r="FYH5" s="468"/>
      <c r="FYI5" s="468"/>
      <c r="FYJ5" s="468"/>
      <c r="FYK5" s="468"/>
      <c r="FYL5" s="468"/>
      <c r="FYM5" s="468"/>
      <c r="FYN5" s="468"/>
      <c r="FYO5" s="468"/>
      <c r="FYP5" s="468"/>
      <c r="FYQ5" s="468"/>
      <c r="FYR5" s="468"/>
      <c r="FYS5" s="468"/>
      <c r="FYT5" s="468"/>
      <c r="FYU5" s="468"/>
      <c r="FYV5" s="468"/>
      <c r="FYW5" s="468"/>
      <c r="FYX5" s="468"/>
      <c r="FYY5" s="468"/>
      <c r="FYZ5" s="468"/>
      <c r="FZA5" s="468"/>
      <c r="FZB5" s="468"/>
      <c r="FZC5" s="468"/>
      <c r="FZD5" s="468"/>
      <c r="FZE5" s="468"/>
      <c r="FZF5" s="468"/>
      <c r="FZG5" s="468"/>
      <c r="FZH5" s="468"/>
      <c r="FZI5" s="468"/>
      <c r="FZJ5" s="468"/>
      <c r="FZK5" s="468"/>
      <c r="FZL5" s="468"/>
      <c r="FZM5" s="468"/>
      <c r="FZN5" s="468"/>
      <c r="FZO5" s="468"/>
      <c r="FZP5" s="468"/>
      <c r="FZQ5" s="468"/>
      <c r="FZR5" s="468"/>
      <c r="FZS5" s="468"/>
      <c r="FZT5" s="468"/>
      <c r="FZU5" s="468"/>
      <c r="FZV5" s="468"/>
      <c r="FZW5" s="468"/>
      <c r="FZX5" s="468"/>
      <c r="FZY5" s="468"/>
      <c r="FZZ5" s="468"/>
      <c r="GAA5" s="468"/>
      <c r="GAB5" s="468"/>
      <c r="GAC5" s="468"/>
      <c r="GAD5" s="468"/>
      <c r="GAE5" s="468"/>
      <c r="GAF5" s="468"/>
      <c r="GAG5" s="468"/>
      <c r="GAH5" s="468"/>
      <c r="GAI5" s="468"/>
      <c r="GAJ5" s="468"/>
      <c r="GAK5" s="468"/>
      <c r="GAL5" s="468"/>
      <c r="GAM5" s="468"/>
      <c r="GAN5" s="468"/>
      <c r="GAO5" s="468"/>
      <c r="GAP5" s="468"/>
      <c r="GAQ5" s="468"/>
      <c r="GAR5" s="468"/>
      <c r="GAS5" s="468"/>
      <c r="GAT5" s="468"/>
      <c r="GAU5" s="468"/>
      <c r="GAV5" s="468"/>
      <c r="GAW5" s="468"/>
      <c r="GAX5" s="468"/>
      <c r="GAY5" s="468"/>
      <c r="GAZ5" s="468"/>
      <c r="GBA5" s="468"/>
      <c r="GBB5" s="468"/>
      <c r="GBC5" s="468"/>
      <c r="GBD5" s="468"/>
      <c r="GBE5" s="468"/>
      <c r="GBF5" s="468"/>
      <c r="GBG5" s="468"/>
      <c r="GBH5" s="468"/>
      <c r="GBI5" s="468"/>
      <c r="GBJ5" s="468"/>
      <c r="GBK5" s="468"/>
      <c r="GBL5" s="468"/>
      <c r="GBM5" s="468"/>
      <c r="GBN5" s="468"/>
      <c r="GBO5" s="468"/>
      <c r="GBP5" s="468"/>
      <c r="GBQ5" s="468"/>
      <c r="GBR5" s="468"/>
      <c r="GBS5" s="468"/>
      <c r="GBT5" s="468"/>
      <c r="GBU5" s="468"/>
      <c r="GBV5" s="468"/>
      <c r="GBW5" s="468"/>
      <c r="GBX5" s="468"/>
      <c r="GBY5" s="468"/>
      <c r="GBZ5" s="468"/>
      <c r="GCA5" s="468"/>
      <c r="GCB5" s="468"/>
      <c r="GCC5" s="468"/>
      <c r="GCD5" s="468"/>
      <c r="GCE5" s="468"/>
      <c r="GCF5" s="468"/>
      <c r="GCG5" s="468"/>
      <c r="GCH5" s="468"/>
      <c r="GCI5" s="468"/>
      <c r="GCJ5" s="468"/>
      <c r="GCK5" s="468"/>
      <c r="GCL5" s="468"/>
      <c r="GCM5" s="468"/>
      <c r="GCN5" s="468"/>
      <c r="GCO5" s="468"/>
      <c r="GCP5" s="468"/>
      <c r="GCQ5" s="468"/>
      <c r="GCR5" s="468"/>
      <c r="GCS5" s="468"/>
      <c r="GCT5" s="468"/>
      <c r="GCU5" s="468"/>
      <c r="GCV5" s="468"/>
      <c r="GCW5" s="468"/>
      <c r="GCX5" s="468"/>
      <c r="GCY5" s="468"/>
      <c r="GCZ5" s="468"/>
      <c r="GDA5" s="468"/>
      <c r="GDB5" s="468"/>
      <c r="GDC5" s="468"/>
      <c r="GDD5" s="468"/>
      <c r="GDE5" s="468"/>
      <c r="GDF5" s="468"/>
      <c r="GDG5" s="468"/>
      <c r="GDH5" s="468"/>
      <c r="GDI5" s="468"/>
      <c r="GDJ5" s="468"/>
      <c r="GDK5" s="468"/>
      <c r="GDL5" s="468"/>
      <c r="GDM5" s="468"/>
      <c r="GDN5" s="468"/>
      <c r="GDO5" s="468"/>
      <c r="GDP5" s="468"/>
      <c r="GDQ5" s="468"/>
      <c r="GDR5" s="468"/>
      <c r="GDS5" s="468"/>
      <c r="GDT5" s="468"/>
      <c r="GDU5" s="468"/>
      <c r="GDV5" s="468"/>
      <c r="GDW5" s="468"/>
      <c r="GDX5" s="468"/>
      <c r="GDY5" s="468"/>
      <c r="GDZ5" s="468"/>
      <c r="GEA5" s="468"/>
      <c r="GEB5" s="468"/>
      <c r="GEC5" s="468"/>
      <c r="GED5" s="468"/>
      <c r="GEE5" s="468"/>
      <c r="GEF5" s="468"/>
      <c r="GEG5" s="468"/>
      <c r="GEH5" s="468"/>
      <c r="GEI5" s="468"/>
      <c r="GEJ5" s="468"/>
      <c r="GEK5" s="468"/>
      <c r="GEL5" s="468"/>
      <c r="GEM5" s="468"/>
      <c r="GEN5" s="468"/>
      <c r="GEO5" s="468"/>
      <c r="GEP5" s="468"/>
      <c r="GEQ5" s="468"/>
      <c r="GER5" s="468"/>
      <c r="GES5" s="468"/>
      <c r="GET5" s="468"/>
      <c r="GEU5" s="468"/>
      <c r="GEV5" s="468"/>
      <c r="GEW5" s="468"/>
      <c r="GEX5" s="468"/>
      <c r="GEY5" s="468"/>
      <c r="GEZ5" s="468"/>
      <c r="GFA5" s="468"/>
      <c r="GFB5" s="468"/>
      <c r="GFC5" s="468"/>
      <c r="GFD5" s="468"/>
      <c r="GFE5" s="468"/>
      <c r="GFF5" s="468"/>
      <c r="GFG5" s="468"/>
      <c r="GFH5" s="468"/>
      <c r="GFI5" s="468"/>
      <c r="GFJ5" s="468"/>
      <c r="GFK5" s="468"/>
      <c r="GFL5" s="468"/>
      <c r="GFM5" s="468"/>
      <c r="GFN5" s="468"/>
      <c r="GFO5" s="468"/>
      <c r="GFP5" s="468"/>
      <c r="GFQ5" s="468"/>
      <c r="GFR5" s="468"/>
      <c r="GFS5" s="468"/>
      <c r="GFT5" s="468"/>
      <c r="GFU5" s="468"/>
      <c r="GFV5" s="468"/>
      <c r="GFW5" s="468"/>
      <c r="GFX5" s="468"/>
      <c r="GFY5" s="468"/>
      <c r="GFZ5" s="468"/>
      <c r="GGA5" s="468"/>
      <c r="GGB5" s="468"/>
      <c r="GGC5" s="468"/>
      <c r="GGD5" s="468"/>
      <c r="GGE5" s="468"/>
      <c r="GGF5" s="468"/>
      <c r="GGG5" s="468"/>
      <c r="GGH5" s="468"/>
      <c r="GGI5" s="468"/>
      <c r="GGJ5" s="468"/>
      <c r="GGK5" s="468"/>
      <c r="GGL5" s="468"/>
      <c r="GGM5" s="468"/>
      <c r="GGN5" s="468"/>
      <c r="GGO5" s="468"/>
      <c r="GGP5" s="468"/>
      <c r="GGQ5" s="468"/>
      <c r="GGR5" s="468"/>
      <c r="GGS5" s="468"/>
      <c r="GGT5" s="468"/>
      <c r="GGU5" s="468"/>
      <c r="GGV5" s="468"/>
      <c r="GGW5" s="468"/>
      <c r="GGX5" s="468"/>
      <c r="GGY5" s="468"/>
      <c r="GGZ5" s="468"/>
      <c r="GHA5" s="468"/>
      <c r="GHB5" s="468"/>
      <c r="GHC5" s="468"/>
      <c r="GHD5" s="468"/>
      <c r="GHE5" s="468"/>
      <c r="GHF5" s="468"/>
      <c r="GHG5" s="468"/>
      <c r="GHH5" s="468"/>
      <c r="GHI5" s="468"/>
      <c r="GHJ5" s="468"/>
      <c r="GHK5" s="468"/>
      <c r="GHL5" s="468"/>
      <c r="GHM5" s="468"/>
      <c r="GHN5" s="468"/>
      <c r="GHO5" s="468"/>
      <c r="GHP5" s="468"/>
      <c r="GHQ5" s="468"/>
      <c r="GHR5" s="468"/>
      <c r="GHS5" s="468"/>
      <c r="GHT5" s="468"/>
      <c r="GHU5" s="468"/>
      <c r="GHV5" s="468"/>
      <c r="GHW5" s="468"/>
      <c r="GHX5" s="468"/>
      <c r="GHY5" s="468"/>
      <c r="GHZ5" s="468"/>
      <c r="GIA5" s="468"/>
      <c r="GIB5" s="468"/>
      <c r="GIC5" s="468"/>
      <c r="GID5" s="468"/>
      <c r="GIE5" s="468"/>
      <c r="GIF5" s="468"/>
      <c r="GIG5" s="468"/>
      <c r="GIH5" s="468"/>
      <c r="GII5" s="468"/>
      <c r="GIJ5" s="468"/>
      <c r="GIK5" s="468"/>
      <c r="GIL5" s="468"/>
      <c r="GIM5" s="468"/>
      <c r="GIN5" s="468"/>
      <c r="GIO5" s="468"/>
      <c r="GIP5" s="468"/>
      <c r="GIQ5" s="468"/>
      <c r="GIR5" s="468"/>
      <c r="GIS5" s="468"/>
      <c r="GIT5" s="468"/>
      <c r="GIU5" s="468"/>
      <c r="GIV5" s="468"/>
      <c r="GIW5" s="468"/>
      <c r="GIX5" s="468"/>
      <c r="GIY5" s="468"/>
      <c r="GIZ5" s="468"/>
      <c r="GJA5" s="468"/>
      <c r="GJB5" s="468"/>
      <c r="GJC5" s="468"/>
      <c r="GJD5" s="468"/>
      <c r="GJE5" s="468"/>
      <c r="GJF5" s="468"/>
      <c r="GJG5" s="468"/>
      <c r="GJH5" s="468"/>
      <c r="GJI5" s="468"/>
      <c r="GJJ5" s="468"/>
      <c r="GJK5" s="468"/>
      <c r="GJL5" s="468"/>
      <c r="GJM5" s="468"/>
      <c r="GJN5" s="468"/>
      <c r="GJO5" s="468"/>
      <c r="GJP5" s="468"/>
      <c r="GJQ5" s="468"/>
      <c r="GJR5" s="468"/>
      <c r="GJS5" s="468"/>
      <c r="GJT5" s="468"/>
      <c r="GJU5" s="468"/>
      <c r="GJV5" s="468"/>
      <c r="GJW5" s="468"/>
      <c r="GJX5" s="468"/>
      <c r="GJY5" s="468"/>
      <c r="GJZ5" s="468"/>
      <c r="GKA5" s="468"/>
      <c r="GKB5" s="468"/>
      <c r="GKC5" s="468"/>
      <c r="GKD5" s="468"/>
      <c r="GKE5" s="468"/>
      <c r="GKF5" s="468"/>
      <c r="GKG5" s="468"/>
      <c r="GKH5" s="468"/>
      <c r="GKI5" s="468"/>
      <c r="GKJ5" s="468"/>
      <c r="GKK5" s="468"/>
      <c r="GKL5" s="468"/>
      <c r="GKM5" s="468"/>
      <c r="GKN5" s="468"/>
      <c r="GKO5" s="468"/>
      <c r="GKP5" s="468"/>
      <c r="GKQ5" s="468"/>
      <c r="GKR5" s="468"/>
      <c r="GKS5" s="468"/>
      <c r="GKT5" s="468"/>
      <c r="GKU5" s="468"/>
      <c r="GKV5" s="468"/>
      <c r="GKW5" s="468"/>
      <c r="GKX5" s="468"/>
      <c r="GKY5" s="468"/>
      <c r="GKZ5" s="468"/>
      <c r="GLA5" s="468"/>
      <c r="GLB5" s="468"/>
      <c r="GLC5" s="468"/>
      <c r="GLD5" s="468"/>
      <c r="GLE5" s="468"/>
      <c r="GLF5" s="468"/>
      <c r="GLG5" s="468"/>
      <c r="GLH5" s="468"/>
      <c r="GLI5" s="468"/>
      <c r="GLJ5" s="468"/>
      <c r="GLK5" s="468"/>
      <c r="GLL5" s="468"/>
      <c r="GLM5" s="468"/>
      <c r="GLN5" s="468"/>
      <c r="GLO5" s="468"/>
      <c r="GLP5" s="468"/>
      <c r="GLQ5" s="468"/>
      <c r="GLR5" s="468"/>
      <c r="GLS5" s="468"/>
      <c r="GLT5" s="468"/>
      <c r="GLU5" s="468"/>
      <c r="GLV5" s="468"/>
      <c r="GLW5" s="468"/>
      <c r="GLX5" s="468"/>
      <c r="GLY5" s="468"/>
      <c r="GLZ5" s="468"/>
      <c r="GMA5" s="468"/>
      <c r="GMB5" s="468"/>
      <c r="GMC5" s="468"/>
      <c r="GMD5" s="468"/>
      <c r="GME5" s="468"/>
      <c r="GMF5" s="468"/>
      <c r="GMG5" s="468"/>
      <c r="GMH5" s="468"/>
      <c r="GMI5" s="468"/>
      <c r="GMJ5" s="468"/>
      <c r="GMK5" s="468"/>
      <c r="GML5" s="468"/>
      <c r="GMM5" s="468"/>
      <c r="GMN5" s="468"/>
      <c r="GMO5" s="468"/>
      <c r="GMP5" s="468"/>
      <c r="GMQ5" s="468"/>
      <c r="GMR5" s="468"/>
      <c r="GMS5" s="468"/>
      <c r="GMT5" s="468"/>
      <c r="GMU5" s="468"/>
      <c r="GMV5" s="468"/>
      <c r="GMW5" s="468"/>
      <c r="GMX5" s="468"/>
      <c r="GMY5" s="468"/>
      <c r="GMZ5" s="468"/>
      <c r="GNA5" s="468"/>
      <c r="GNB5" s="468"/>
      <c r="GNC5" s="468"/>
      <c r="GND5" s="468"/>
      <c r="GNE5" s="468"/>
      <c r="GNF5" s="468"/>
      <c r="GNG5" s="468"/>
      <c r="GNH5" s="468"/>
      <c r="GNI5" s="468"/>
      <c r="GNJ5" s="468"/>
      <c r="GNK5" s="468"/>
      <c r="GNL5" s="468"/>
      <c r="GNM5" s="468"/>
      <c r="GNN5" s="468"/>
      <c r="GNO5" s="468"/>
      <c r="GNP5" s="468"/>
      <c r="GNQ5" s="468"/>
      <c r="GNR5" s="468"/>
      <c r="GNS5" s="468"/>
      <c r="GNT5" s="468"/>
      <c r="GNU5" s="468"/>
      <c r="GNV5" s="468"/>
      <c r="GNW5" s="468"/>
      <c r="GNX5" s="468"/>
      <c r="GNY5" s="468"/>
      <c r="GNZ5" s="468"/>
      <c r="GOA5" s="468"/>
      <c r="GOB5" s="468"/>
      <c r="GOC5" s="468"/>
      <c r="GOD5" s="468"/>
      <c r="GOE5" s="468"/>
      <c r="GOF5" s="468"/>
      <c r="GOG5" s="468"/>
      <c r="GOH5" s="468"/>
      <c r="GOI5" s="468"/>
      <c r="GOJ5" s="468"/>
      <c r="GOK5" s="468"/>
      <c r="GOL5" s="468"/>
      <c r="GOM5" s="468"/>
      <c r="GON5" s="468"/>
      <c r="GOO5" s="468"/>
      <c r="GOP5" s="468"/>
      <c r="GOQ5" s="468"/>
      <c r="GOR5" s="468"/>
      <c r="GOS5" s="468"/>
      <c r="GOT5" s="468"/>
      <c r="GOU5" s="468"/>
      <c r="GOV5" s="468"/>
      <c r="GOW5" s="468"/>
      <c r="GOX5" s="468"/>
      <c r="GOY5" s="468"/>
      <c r="GOZ5" s="468"/>
      <c r="GPA5" s="468"/>
      <c r="GPB5" s="468"/>
      <c r="GPC5" s="468"/>
      <c r="GPD5" s="468"/>
      <c r="GPE5" s="468"/>
      <c r="GPF5" s="468"/>
      <c r="GPG5" s="468"/>
      <c r="GPH5" s="468"/>
      <c r="GPI5" s="468"/>
      <c r="GPJ5" s="468"/>
      <c r="GPK5" s="468"/>
      <c r="GPL5" s="468"/>
      <c r="GPM5" s="468"/>
      <c r="GPN5" s="468"/>
      <c r="GPO5" s="468"/>
      <c r="GPP5" s="468"/>
      <c r="GPQ5" s="468"/>
      <c r="GPR5" s="468"/>
      <c r="GPS5" s="468"/>
      <c r="GPT5" s="468"/>
      <c r="GPU5" s="468"/>
      <c r="GPV5" s="468"/>
      <c r="GPW5" s="468"/>
      <c r="GPX5" s="468"/>
      <c r="GPY5" s="468"/>
      <c r="GPZ5" s="468"/>
      <c r="GQA5" s="468"/>
      <c r="GQB5" s="468"/>
      <c r="GQC5" s="468"/>
      <c r="GQD5" s="468"/>
      <c r="GQE5" s="468"/>
      <c r="GQF5" s="468"/>
      <c r="GQG5" s="468"/>
      <c r="GQH5" s="468"/>
      <c r="GQI5" s="468"/>
      <c r="GQJ5" s="468"/>
      <c r="GQK5" s="468"/>
      <c r="GQL5" s="468"/>
      <c r="GQM5" s="468"/>
      <c r="GQN5" s="468"/>
      <c r="GQO5" s="468"/>
      <c r="GQP5" s="468"/>
      <c r="GQQ5" s="468"/>
      <c r="GQR5" s="468"/>
      <c r="GQS5" s="468"/>
      <c r="GQT5" s="468"/>
      <c r="GQU5" s="468"/>
      <c r="GQV5" s="468"/>
      <c r="GQW5" s="468"/>
      <c r="GQX5" s="468"/>
      <c r="GQY5" s="468"/>
      <c r="GQZ5" s="468"/>
      <c r="GRA5" s="468"/>
      <c r="GRB5" s="468"/>
      <c r="GRC5" s="468"/>
      <c r="GRD5" s="468"/>
      <c r="GRE5" s="468"/>
      <c r="GRF5" s="468"/>
      <c r="GRG5" s="468"/>
      <c r="GRH5" s="468"/>
      <c r="GRI5" s="468"/>
      <c r="GRJ5" s="468"/>
      <c r="GRK5" s="468"/>
      <c r="GRL5" s="468"/>
      <c r="GRM5" s="468"/>
      <c r="GRN5" s="468"/>
      <c r="GRO5" s="468"/>
      <c r="GRP5" s="468"/>
      <c r="GRQ5" s="468"/>
      <c r="GRR5" s="468"/>
      <c r="GRS5" s="468"/>
      <c r="GRT5" s="468"/>
      <c r="GRU5" s="468"/>
      <c r="GRV5" s="468"/>
      <c r="GRW5" s="468"/>
      <c r="GRX5" s="468"/>
      <c r="GRY5" s="468"/>
      <c r="GRZ5" s="468"/>
      <c r="GSA5" s="468"/>
      <c r="GSB5" s="468"/>
      <c r="GSC5" s="468"/>
      <c r="GSD5" s="468"/>
      <c r="GSE5" s="468"/>
      <c r="GSF5" s="468"/>
      <c r="GSG5" s="468"/>
      <c r="GSH5" s="468"/>
      <c r="GSI5" s="468"/>
      <c r="GSJ5" s="468"/>
      <c r="GSK5" s="468"/>
      <c r="GSL5" s="468"/>
      <c r="GSM5" s="468"/>
      <c r="GSN5" s="468"/>
      <c r="GSO5" s="468"/>
      <c r="GSP5" s="468"/>
      <c r="GSQ5" s="468"/>
      <c r="GSR5" s="468"/>
      <c r="GSS5" s="468"/>
      <c r="GST5" s="468"/>
      <c r="GSU5" s="468"/>
      <c r="GSV5" s="468"/>
      <c r="GSW5" s="468"/>
      <c r="GSX5" s="468"/>
      <c r="GSY5" s="468"/>
      <c r="GSZ5" s="468"/>
      <c r="GTA5" s="468"/>
      <c r="GTB5" s="468"/>
      <c r="GTC5" s="468"/>
      <c r="GTD5" s="468"/>
      <c r="GTE5" s="468"/>
      <c r="GTF5" s="468"/>
      <c r="GTG5" s="468"/>
      <c r="GTH5" s="468"/>
      <c r="GTI5" s="468"/>
      <c r="GTJ5" s="468"/>
      <c r="GTK5" s="468"/>
      <c r="GTL5" s="468"/>
      <c r="GTM5" s="468"/>
      <c r="GTN5" s="468"/>
      <c r="GTO5" s="468"/>
      <c r="GTP5" s="468"/>
      <c r="GTQ5" s="468"/>
      <c r="GTR5" s="468"/>
      <c r="GTS5" s="468"/>
      <c r="GTT5" s="468"/>
      <c r="GTU5" s="468"/>
      <c r="GTV5" s="468"/>
      <c r="GTW5" s="468"/>
      <c r="GTX5" s="468"/>
      <c r="GTY5" s="468"/>
      <c r="GTZ5" s="468"/>
      <c r="GUA5" s="468"/>
      <c r="GUB5" s="468"/>
      <c r="GUC5" s="468"/>
      <c r="GUD5" s="468"/>
      <c r="GUE5" s="468"/>
      <c r="GUF5" s="468"/>
      <c r="GUG5" s="468"/>
      <c r="GUH5" s="468"/>
      <c r="GUI5" s="468"/>
      <c r="GUJ5" s="468"/>
      <c r="GUK5" s="468"/>
      <c r="GUL5" s="468"/>
      <c r="GUM5" s="468"/>
      <c r="GUN5" s="468"/>
      <c r="GUO5" s="468"/>
      <c r="GUP5" s="468"/>
      <c r="GUQ5" s="468"/>
      <c r="GUR5" s="468"/>
      <c r="GUS5" s="468"/>
      <c r="GUT5" s="468"/>
      <c r="GUU5" s="468"/>
      <c r="GUV5" s="468"/>
      <c r="GUW5" s="468"/>
      <c r="GUX5" s="468"/>
      <c r="GUY5" s="468"/>
      <c r="GUZ5" s="468"/>
      <c r="GVA5" s="468"/>
      <c r="GVB5" s="468"/>
      <c r="GVC5" s="468"/>
      <c r="GVD5" s="468"/>
      <c r="GVE5" s="468"/>
      <c r="GVF5" s="468"/>
      <c r="GVG5" s="468"/>
      <c r="GVH5" s="468"/>
      <c r="GVI5" s="468"/>
      <c r="GVJ5" s="468"/>
      <c r="GVK5" s="468"/>
      <c r="GVL5" s="468"/>
      <c r="GVM5" s="468"/>
      <c r="GVN5" s="468"/>
      <c r="GVO5" s="468"/>
      <c r="GVP5" s="468"/>
      <c r="GVQ5" s="468"/>
      <c r="GVR5" s="468"/>
      <c r="GVS5" s="468"/>
      <c r="GVT5" s="468"/>
      <c r="GVU5" s="468"/>
      <c r="GVV5" s="468"/>
      <c r="GVW5" s="468"/>
      <c r="GVX5" s="468"/>
      <c r="GVY5" s="468"/>
      <c r="GVZ5" s="468"/>
      <c r="GWA5" s="468"/>
      <c r="GWB5" s="468"/>
      <c r="GWC5" s="468"/>
      <c r="GWD5" s="468"/>
      <c r="GWE5" s="468"/>
      <c r="GWF5" s="468"/>
      <c r="GWG5" s="468"/>
      <c r="GWH5" s="468"/>
      <c r="GWI5" s="468"/>
      <c r="GWJ5" s="468"/>
      <c r="GWK5" s="468"/>
      <c r="GWL5" s="468"/>
      <c r="GWM5" s="468"/>
      <c r="GWN5" s="468"/>
      <c r="GWO5" s="468"/>
      <c r="GWP5" s="468"/>
      <c r="GWQ5" s="468"/>
      <c r="GWR5" s="468"/>
      <c r="GWS5" s="468"/>
      <c r="GWT5" s="468"/>
      <c r="GWU5" s="468"/>
      <c r="GWV5" s="468"/>
      <c r="GWW5" s="468"/>
      <c r="GWX5" s="468"/>
      <c r="GWY5" s="468"/>
      <c r="GWZ5" s="468"/>
      <c r="GXA5" s="468"/>
      <c r="GXB5" s="468"/>
      <c r="GXC5" s="468"/>
      <c r="GXD5" s="468"/>
      <c r="GXE5" s="468"/>
      <c r="GXF5" s="468"/>
      <c r="GXG5" s="468"/>
      <c r="GXH5" s="468"/>
      <c r="GXI5" s="468"/>
      <c r="GXJ5" s="468"/>
      <c r="GXK5" s="468"/>
      <c r="GXL5" s="468"/>
      <c r="GXM5" s="468"/>
      <c r="GXN5" s="468"/>
      <c r="GXO5" s="468"/>
      <c r="GXP5" s="468"/>
      <c r="GXQ5" s="468"/>
      <c r="GXR5" s="468"/>
      <c r="GXS5" s="468"/>
      <c r="GXT5" s="468"/>
      <c r="GXU5" s="468"/>
      <c r="GXV5" s="468"/>
      <c r="GXW5" s="468"/>
      <c r="GXX5" s="468"/>
      <c r="GXY5" s="468"/>
      <c r="GXZ5" s="468"/>
      <c r="GYA5" s="468"/>
      <c r="GYB5" s="468"/>
      <c r="GYC5" s="468"/>
      <c r="GYD5" s="468"/>
      <c r="GYE5" s="468"/>
      <c r="GYF5" s="468"/>
      <c r="GYG5" s="468"/>
      <c r="GYH5" s="468"/>
      <c r="GYI5" s="468"/>
      <c r="GYJ5" s="468"/>
      <c r="GYK5" s="468"/>
      <c r="GYL5" s="468"/>
      <c r="GYM5" s="468"/>
      <c r="GYN5" s="468"/>
      <c r="GYO5" s="468"/>
      <c r="GYP5" s="468"/>
      <c r="GYQ5" s="468"/>
      <c r="GYR5" s="468"/>
      <c r="GYS5" s="468"/>
      <c r="GYT5" s="468"/>
      <c r="GYU5" s="468"/>
      <c r="GYV5" s="468"/>
      <c r="GYW5" s="468"/>
      <c r="GYX5" s="468"/>
      <c r="GYY5" s="468"/>
      <c r="GYZ5" s="468"/>
      <c r="GZA5" s="468"/>
      <c r="GZB5" s="468"/>
      <c r="GZC5" s="468"/>
      <c r="GZD5" s="468"/>
      <c r="GZE5" s="468"/>
      <c r="GZF5" s="468"/>
      <c r="GZG5" s="468"/>
      <c r="GZH5" s="468"/>
      <c r="GZI5" s="468"/>
      <c r="GZJ5" s="468"/>
      <c r="GZK5" s="468"/>
      <c r="GZL5" s="468"/>
      <c r="GZM5" s="468"/>
      <c r="GZN5" s="468"/>
      <c r="GZO5" s="468"/>
      <c r="GZP5" s="468"/>
      <c r="GZQ5" s="468"/>
      <c r="GZR5" s="468"/>
      <c r="GZS5" s="468"/>
      <c r="GZT5" s="468"/>
      <c r="GZU5" s="468"/>
      <c r="GZV5" s="468"/>
      <c r="GZW5" s="468"/>
      <c r="GZX5" s="468"/>
      <c r="GZY5" s="468"/>
      <c r="GZZ5" s="468"/>
      <c r="HAA5" s="468"/>
      <c r="HAB5" s="468"/>
      <c r="HAC5" s="468"/>
      <c r="HAD5" s="468"/>
      <c r="HAE5" s="468"/>
      <c r="HAF5" s="468"/>
      <c r="HAG5" s="468"/>
      <c r="HAH5" s="468"/>
      <c r="HAI5" s="468"/>
      <c r="HAJ5" s="468"/>
      <c r="HAK5" s="468"/>
      <c r="HAL5" s="468"/>
      <c r="HAM5" s="468"/>
      <c r="HAN5" s="468"/>
      <c r="HAO5" s="468"/>
      <c r="HAP5" s="468"/>
      <c r="HAQ5" s="468"/>
      <c r="HAR5" s="468"/>
      <c r="HAS5" s="468"/>
      <c r="HAT5" s="468"/>
      <c r="HAU5" s="468"/>
      <c r="HAV5" s="468"/>
      <c r="HAW5" s="468"/>
      <c r="HAX5" s="468"/>
      <c r="HAY5" s="468"/>
      <c r="HAZ5" s="468"/>
      <c r="HBA5" s="468"/>
      <c r="HBB5" s="468"/>
      <c r="HBC5" s="468"/>
      <c r="HBD5" s="468"/>
      <c r="HBE5" s="468"/>
      <c r="HBF5" s="468"/>
      <c r="HBG5" s="468"/>
      <c r="HBH5" s="468"/>
      <c r="HBI5" s="468"/>
      <c r="HBJ5" s="468"/>
      <c r="HBK5" s="468"/>
      <c r="HBL5" s="468"/>
      <c r="HBM5" s="468"/>
      <c r="HBN5" s="468"/>
      <c r="HBO5" s="468"/>
      <c r="HBP5" s="468"/>
      <c r="HBQ5" s="468"/>
      <c r="HBR5" s="468"/>
      <c r="HBS5" s="468"/>
      <c r="HBT5" s="468"/>
      <c r="HBU5" s="468"/>
      <c r="HBV5" s="468"/>
      <c r="HBW5" s="468"/>
      <c r="HBX5" s="468"/>
      <c r="HBY5" s="468"/>
      <c r="HBZ5" s="468"/>
      <c r="HCA5" s="468"/>
      <c r="HCB5" s="468"/>
      <c r="HCC5" s="468"/>
      <c r="HCD5" s="468"/>
      <c r="HCE5" s="468"/>
      <c r="HCF5" s="468"/>
      <c r="HCG5" s="468"/>
      <c r="HCH5" s="468"/>
      <c r="HCI5" s="468"/>
      <c r="HCJ5" s="468"/>
      <c r="HCK5" s="468"/>
      <c r="HCL5" s="468"/>
      <c r="HCM5" s="468"/>
      <c r="HCN5" s="468"/>
      <c r="HCO5" s="468"/>
      <c r="HCP5" s="468"/>
      <c r="HCQ5" s="468"/>
      <c r="HCR5" s="468"/>
      <c r="HCS5" s="468"/>
      <c r="HCT5" s="468"/>
      <c r="HCU5" s="468"/>
      <c r="HCV5" s="468"/>
      <c r="HCW5" s="468"/>
      <c r="HCX5" s="468"/>
      <c r="HCY5" s="468"/>
      <c r="HCZ5" s="468"/>
      <c r="HDA5" s="468"/>
      <c r="HDB5" s="468"/>
      <c r="HDC5" s="468"/>
      <c r="HDD5" s="468"/>
      <c r="HDE5" s="468"/>
      <c r="HDF5" s="468"/>
      <c r="HDG5" s="468"/>
      <c r="HDH5" s="468"/>
      <c r="HDI5" s="468"/>
      <c r="HDJ5" s="468"/>
      <c r="HDK5" s="468"/>
      <c r="HDL5" s="468"/>
      <c r="HDM5" s="468"/>
      <c r="HDN5" s="468"/>
      <c r="HDO5" s="468"/>
      <c r="HDP5" s="468"/>
      <c r="HDQ5" s="468"/>
      <c r="HDR5" s="468"/>
      <c r="HDS5" s="468"/>
      <c r="HDT5" s="468"/>
      <c r="HDU5" s="468"/>
      <c r="HDV5" s="468"/>
      <c r="HDW5" s="468"/>
      <c r="HDX5" s="468"/>
      <c r="HDY5" s="468"/>
      <c r="HDZ5" s="468"/>
      <c r="HEA5" s="468"/>
      <c r="HEB5" s="468"/>
      <c r="HEC5" s="468"/>
      <c r="HED5" s="468"/>
      <c r="HEE5" s="468"/>
      <c r="HEF5" s="468"/>
      <c r="HEG5" s="468"/>
      <c r="HEH5" s="468"/>
      <c r="HEI5" s="468"/>
      <c r="HEJ5" s="468"/>
      <c r="HEK5" s="468"/>
      <c r="HEL5" s="468"/>
      <c r="HEM5" s="468"/>
      <c r="HEN5" s="468"/>
      <c r="HEO5" s="468"/>
      <c r="HEP5" s="468"/>
      <c r="HEQ5" s="468"/>
      <c r="HER5" s="468"/>
      <c r="HES5" s="468"/>
      <c r="HET5" s="468"/>
      <c r="HEU5" s="468"/>
      <c r="HEV5" s="468"/>
      <c r="HEW5" s="468"/>
      <c r="HEX5" s="468"/>
      <c r="HEY5" s="468"/>
      <c r="HEZ5" s="468"/>
      <c r="HFA5" s="468"/>
      <c r="HFB5" s="468"/>
      <c r="HFC5" s="468"/>
      <c r="HFD5" s="468"/>
      <c r="HFE5" s="468"/>
      <c r="HFF5" s="468"/>
      <c r="HFG5" s="468"/>
      <c r="HFH5" s="468"/>
      <c r="HFI5" s="468"/>
      <c r="HFJ5" s="468"/>
      <c r="HFK5" s="468"/>
      <c r="HFL5" s="468"/>
      <c r="HFM5" s="468"/>
      <c r="HFN5" s="468"/>
      <c r="HFO5" s="468"/>
      <c r="HFP5" s="468"/>
      <c r="HFQ5" s="468"/>
      <c r="HFR5" s="468"/>
      <c r="HFS5" s="468"/>
      <c r="HFT5" s="468"/>
      <c r="HFU5" s="468"/>
      <c r="HFV5" s="468"/>
      <c r="HFW5" s="468"/>
      <c r="HFX5" s="468"/>
      <c r="HFY5" s="468"/>
      <c r="HFZ5" s="468"/>
      <c r="HGA5" s="468"/>
      <c r="HGB5" s="468"/>
      <c r="HGC5" s="468"/>
      <c r="HGD5" s="468"/>
      <c r="HGE5" s="468"/>
      <c r="HGF5" s="468"/>
      <c r="HGG5" s="468"/>
      <c r="HGH5" s="468"/>
      <c r="HGI5" s="468"/>
      <c r="HGJ5" s="468"/>
      <c r="HGK5" s="468"/>
      <c r="HGL5" s="468"/>
      <c r="HGM5" s="468"/>
      <c r="HGN5" s="468"/>
      <c r="HGO5" s="468"/>
      <c r="HGP5" s="468"/>
      <c r="HGQ5" s="468"/>
      <c r="HGR5" s="468"/>
      <c r="HGS5" s="468"/>
      <c r="HGT5" s="468"/>
      <c r="HGU5" s="468"/>
      <c r="HGV5" s="468"/>
      <c r="HGW5" s="468"/>
      <c r="HGX5" s="468"/>
      <c r="HGY5" s="468"/>
      <c r="HGZ5" s="468"/>
      <c r="HHA5" s="468"/>
      <c r="HHB5" s="468"/>
      <c r="HHC5" s="468"/>
      <c r="HHD5" s="468"/>
      <c r="HHE5" s="468"/>
      <c r="HHF5" s="468"/>
      <c r="HHG5" s="468"/>
      <c r="HHH5" s="468"/>
      <c r="HHI5" s="468"/>
      <c r="HHJ5" s="468"/>
      <c r="HHK5" s="468"/>
      <c r="HHL5" s="468"/>
      <c r="HHM5" s="468"/>
      <c r="HHN5" s="468"/>
      <c r="HHO5" s="468"/>
      <c r="HHP5" s="468"/>
      <c r="HHQ5" s="468"/>
      <c r="HHR5" s="468"/>
      <c r="HHS5" s="468"/>
      <c r="HHT5" s="468"/>
      <c r="HHU5" s="468"/>
      <c r="HHV5" s="468"/>
      <c r="HHW5" s="468"/>
      <c r="HHX5" s="468"/>
      <c r="HHY5" s="468"/>
      <c r="HHZ5" s="468"/>
      <c r="HIA5" s="468"/>
      <c r="HIB5" s="468"/>
      <c r="HIC5" s="468"/>
      <c r="HID5" s="468"/>
      <c r="HIE5" s="468"/>
      <c r="HIF5" s="468"/>
      <c r="HIG5" s="468"/>
      <c r="HIH5" s="468"/>
      <c r="HII5" s="468"/>
      <c r="HIJ5" s="468"/>
      <c r="HIK5" s="468"/>
      <c r="HIL5" s="468"/>
      <c r="HIM5" s="468"/>
      <c r="HIN5" s="468"/>
      <c r="HIO5" s="468"/>
      <c r="HIP5" s="468"/>
      <c r="HIQ5" s="468"/>
      <c r="HIR5" s="468"/>
      <c r="HIS5" s="468"/>
      <c r="HIT5" s="468"/>
      <c r="HIU5" s="468"/>
      <c r="HIV5" s="468"/>
      <c r="HIW5" s="468"/>
      <c r="HIX5" s="468"/>
      <c r="HIY5" s="468"/>
      <c r="HIZ5" s="468"/>
      <c r="HJA5" s="468"/>
      <c r="HJB5" s="468"/>
      <c r="HJC5" s="468"/>
      <c r="HJD5" s="468"/>
      <c r="HJE5" s="468"/>
      <c r="HJF5" s="468"/>
      <c r="HJG5" s="468"/>
      <c r="HJH5" s="468"/>
      <c r="HJI5" s="468"/>
      <c r="HJJ5" s="468"/>
      <c r="HJK5" s="468"/>
      <c r="HJL5" s="468"/>
      <c r="HJM5" s="468"/>
      <c r="HJN5" s="468"/>
      <c r="HJO5" s="468"/>
      <c r="HJP5" s="468"/>
      <c r="HJQ5" s="468"/>
      <c r="HJR5" s="468"/>
      <c r="HJS5" s="468"/>
      <c r="HJT5" s="468"/>
      <c r="HJU5" s="468"/>
      <c r="HJV5" s="468"/>
      <c r="HJW5" s="468"/>
      <c r="HJX5" s="468"/>
      <c r="HJY5" s="468"/>
      <c r="HJZ5" s="468"/>
      <c r="HKA5" s="468"/>
      <c r="HKB5" s="468"/>
      <c r="HKC5" s="468"/>
      <c r="HKD5" s="468"/>
      <c r="HKE5" s="468"/>
      <c r="HKF5" s="468"/>
      <c r="HKG5" s="468"/>
      <c r="HKH5" s="468"/>
      <c r="HKI5" s="468"/>
      <c r="HKJ5" s="468"/>
      <c r="HKK5" s="468"/>
      <c r="HKL5" s="468"/>
      <c r="HKM5" s="468"/>
      <c r="HKN5" s="468"/>
      <c r="HKO5" s="468"/>
      <c r="HKP5" s="468"/>
      <c r="HKQ5" s="468"/>
      <c r="HKR5" s="468"/>
      <c r="HKS5" s="468"/>
      <c r="HKT5" s="468"/>
      <c r="HKU5" s="468"/>
      <c r="HKV5" s="468"/>
      <c r="HKW5" s="468"/>
      <c r="HKX5" s="468"/>
      <c r="HKY5" s="468"/>
      <c r="HKZ5" s="468"/>
      <c r="HLA5" s="468"/>
      <c r="HLB5" s="468"/>
      <c r="HLC5" s="468"/>
      <c r="HLD5" s="468"/>
      <c r="HLE5" s="468"/>
      <c r="HLF5" s="468"/>
      <c r="HLG5" s="468"/>
      <c r="HLH5" s="468"/>
      <c r="HLI5" s="468"/>
      <c r="HLJ5" s="468"/>
      <c r="HLK5" s="468"/>
      <c r="HLL5" s="468"/>
      <c r="HLM5" s="468"/>
      <c r="HLN5" s="468"/>
      <c r="HLO5" s="468"/>
      <c r="HLP5" s="468"/>
      <c r="HLQ5" s="468"/>
      <c r="HLR5" s="468"/>
      <c r="HLS5" s="468"/>
      <c r="HLT5" s="468"/>
      <c r="HLU5" s="468"/>
      <c r="HLV5" s="468"/>
      <c r="HLW5" s="468"/>
      <c r="HLX5" s="468"/>
      <c r="HLY5" s="468"/>
      <c r="HLZ5" s="468"/>
      <c r="HMA5" s="468"/>
      <c r="HMB5" s="468"/>
      <c r="HMC5" s="468"/>
      <c r="HMD5" s="468"/>
      <c r="HME5" s="468"/>
      <c r="HMF5" s="468"/>
      <c r="HMG5" s="468"/>
      <c r="HMH5" s="468"/>
      <c r="HMI5" s="468"/>
      <c r="HMJ5" s="468"/>
      <c r="HMK5" s="468"/>
      <c r="HML5" s="468"/>
      <c r="HMM5" s="468"/>
      <c r="HMN5" s="468"/>
      <c r="HMO5" s="468"/>
      <c r="HMP5" s="468"/>
      <c r="HMQ5" s="468"/>
      <c r="HMR5" s="468"/>
      <c r="HMS5" s="468"/>
      <c r="HMT5" s="468"/>
      <c r="HMU5" s="468"/>
      <c r="HMV5" s="468"/>
      <c r="HMW5" s="468"/>
      <c r="HMX5" s="468"/>
      <c r="HMY5" s="468"/>
      <c r="HMZ5" s="468"/>
      <c r="HNA5" s="468"/>
      <c r="HNB5" s="468"/>
      <c r="HNC5" s="468"/>
      <c r="HND5" s="468"/>
      <c r="HNE5" s="468"/>
      <c r="HNF5" s="468"/>
      <c r="HNG5" s="468"/>
      <c r="HNH5" s="468"/>
      <c r="HNI5" s="468"/>
      <c r="HNJ5" s="468"/>
      <c r="HNK5" s="468"/>
      <c r="HNL5" s="468"/>
      <c r="HNM5" s="468"/>
      <c r="HNN5" s="468"/>
      <c r="HNO5" s="468"/>
      <c r="HNP5" s="468"/>
      <c r="HNQ5" s="468"/>
      <c r="HNR5" s="468"/>
      <c r="HNS5" s="468"/>
      <c r="HNT5" s="468"/>
      <c r="HNU5" s="468"/>
      <c r="HNV5" s="468"/>
      <c r="HNW5" s="468"/>
      <c r="HNX5" s="468"/>
      <c r="HNY5" s="468"/>
      <c r="HNZ5" s="468"/>
      <c r="HOA5" s="468"/>
      <c r="HOB5" s="468"/>
      <c r="HOC5" s="468"/>
      <c r="HOD5" s="468"/>
      <c r="HOE5" s="468"/>
      <c r="HOF5" s="468"/>
      <c r="HOG5" s="468"/>
      <c r="HOH5" s="468"/>
      <c r="HOI5" s="468"/>
      <c r="HOJ5" s="468"/>
      <c r="HOK5" s="468"/>
      <c r="HOL5" s="468"/>
      <c r="HOM5" s="468"/>
      <c r="HON5" s="468"/>
      <c r="HOO5" s="468"/>
      <c r="HOP5" s="468"/>
      <c r="HOQ5" s="468"/>
      <c r="HOR5" s="468"/>
      <c r="HOS5" s="468"/>
      <c r="HOT5" s="468"/>
      <c r="HOU5" s="468"/>
      <c r="HOV5" s="468"/>
      <c r="HOW5" s="468"/>
      <c r="HOX5" s="468"/>
      <c r="HOY5" s="468"/>
      <c r="HOZ5" s="468"/>
      <c r="HPA5" s="468"/>
      <c r="HPB5" s="468"/>
      <c r="HPC5" s="468"/>
      <c r="HPD5" s="468"/>
      <c r="HPE5" s="468"/>
      <c r="HPF5" s="468"/>
      <c r="HPG5" s="468"/>
      <c r="HPH5" s="468"/>
      <c r="HPI5" s="468"/>
      <c r="HPJ5" s="468"/>
      <c r="HPK5" s="468"/>
      <c r="HPL5" s="468"/>
      <c r="HPM5" s="468"/>
      <c r="HPN5" s="468"/>
      <c r="HPO5" s="468"/>
      <c r="HPP5" s="468"/>
      <c r="HPQ5" s="468"/>
      <c r="HPR5" s="468"/>
      <c r="HPS5" s="468"/>
      <c r="HPT5" s="468"/>
      <c r="HPU5" s="468"/>
      <c r="HPV5" s="468"/>
      <c r="HPW5" s="468"/>
      <c r="HPX5" s="468"/>
      <c r="HPY5" s="468"/>
      <c r="HPZ5" s="468"/>
      <c r="HQA5" s="468"/>
      <c r="HQB5" s="468"/>
      <c r="HQC5" s="468"/>
      <c r="HQD5" s="468"/>
      <c r="HQE5" s="468"/>
      <c r="HQF5" s="468"/>
      <c r="HQG5" s="468"/>
      <c r="HQH5" s="468"/>
      <c r="HQI5" s="468"/>
      <c r="HQJ5" s="468"/>
      <c r="HQK5" s="468"/>
      <c r="HQL5" s="468"/>
      <c r="HQM5" s="468"/>
      <c r="HQN5" s="468"/>
      <c r="HQO5" s="468"/>
      <c r="HQP5" s="468"/>
      <c r="HQQ5" s="468"/>
      <c r="HQR5" s="468"/>
      <c r="HQS5" s="468"/>
      <c r="HQT5" s="468"/>
      <c r="HQU5" s="468"/>
      <c r="HQV5" s="468"/>
      <c r="HQW5" s="468"/>
      <c r="HQX5" s="468"/>
      <c r="HQY5" s="468"/>
      <c r="HQZ5" s="468"/>
      <c r="HRA5" s="468"/>
      <c r="HRB5" s="468"/>
      <c r="HRC5" s="468"/>
      <c r="HRD5" s="468"/>
      <c r="HRE5" s="468"/>
      <c r="HRF5" s="468"/>
      <c r="HRG5" s="468"/>
      <c r="HRH5" s="468"/>
      <c r="HRI5" s="468"/>
      <c r="HRJ5" s="468"/>
      <c r="HRK5" s="468"/>
      <c r="HRL5" s="468"/>
      <c r="HRM5" s="468"/>
      <c r="HRN5" s="468"/>
      <c r="HRO5" s="468"/>
      <c r="HRP5" s="468"/>
      <c r="HRQ5" s="468"/>
      <c r="HRR5" s="468"/>
      <c r="HRS5" s="468"/>
      <c r="HRT5" s="468"/>
      <c r="HRU5" s="468"/>
      <c r="HRV5" s="468"/>
      <c r="HRW5" s="468"/>
      <c r="HRX5" s="468"/>
      <c r="HRY5" s="468"/>
      <c r="HRZ5" s="468"/>
      <c r="HSA5" s="468"/>
      <c r="HSB5" s="468"/>
      <c r="HSC5" s="468"/>
      <c r="HSD5" s="468"/>
      <c r="HSE5" s="468"/>
      <c r="HSF5" s="468"/>
      <c r="HSG5" s="468"/>
      <c r="HSH5" s="468"/>
      <c r="HSI5" s="468"/>
      <c r="HSJ5" s="468"/>
      <c r="HSK5" s="468"/>
      <c r="HSL5" s="468"/>
      <c r="HSM5" s="468"/>
      <c r="HSN5" s="468"/>
      <c r="HSO5" s="468"/>
      <c r="HSP5" s="468"/>
      <c r="HSQ5" s="468"/>
      <c r="HSR5" s="468"/>
      <c r="HSS5" s="468"/>
      <c r="HST5" s="468"/>
      <c r="HSU5" s="468"/>
      <c r="HSV5" s="468"/>
      <c r="HSW5" s="468"/>
      <c r="HSX5" s="468"/>
      <c r="HSY5" s="468"/>
      <c r="HSZ5" s="468"/>
      <c r="HTA5" s="468"/>
      <c r="HTB5" s="468"/>
      <c r="HTC5" s="468"/>
      <c r="HTD5" s="468"/>
      <c r="HTE5" s="468"/>
      <c r="HTF5" s="468"/>
      <c r="HTG5" s="468"/>
      <c r="HTH5" s="468"/>
      <c r="HTI5" s="468"/>
      <c r="HTJ5" s="468"/>
      <c r="HTK5" s="468"/>
      <c r="HTL5" s="468"/>
      <c r="HTM5" s="468"/>
      <c r="HTN5" s="468"/>
      <c r="HTO5" s="468"/>
      <c r="HTP5" s="468"/>
      <c r="HTQ5" s="468"/>
      <c r="HTR5" s="468"/>
      <c r="HTS5" s="468"/>
      <c r="HTT5" s="468"/>
      <c r="HTU5" s="468"/>
      <c r="HTV5" s="468"/>
      <c r="HTW5" s="468"/>
      <c r="HTX5" s="468"/>
      <c r="HTY5" s="468"/>
      <c r="HTZ5" s="468"/>
      <c r="HUA5" s="468"/>
      <c r="HUB5" s="468"/>
      <c r="HUC5" s="468"/>
      <c r="HUD5" s="468"/>
      <c r="HUE5" s="468"/>
      <c r="HUF5" s="468"/>
      <c r="HUG5" s="468"/>
      <c r="HUH5" s="468"/>
      <c r="HUI5" s="468"/>
      <c r="HUJ5" s="468"/>
      <c r="HUK5" s="468"/>
      <c r="HUL5" s="468"/>
      <c r="HUM5" s="468"/>
      <c r="HUN5" s="468"/>
      <c r="HUO5" s="468"/>
      <c r="HUP5" s="468"/>
      <c r="HUQ5" s="468"/>
      <c r="HUR5" s="468"/>
      <c r="HUS5" s="468"/>
      <c r="HUT5" s="468"/>
      <c r="HUU5" s="468"/>
      <c r="HUV5" s="468"/>
      <c r="HUW5" s="468"/>
      <c r="HUX5" s="468"/>
      <c r="HUY5" s="468"/>
      <c r="HUZ5" s="468"/>
      <c r="HVA5" s="468"/>
      <c r="HVB5" s="468"/>
      <c r="HVC5" s="468"/>
      <c r="HVD5" s="468"/>
      <c r="HVE5" s="468"/>
      <c r="HVF5" s="468"/>
      <c r="HVG5" s="468"/>
      <c r="HVH5" s="468"/>
      <c r="HVI5" s="468"/>
      <c r="HVJ5" s="468"/>
      <c r="HVK5" s="468"/>
      <c r="HVL5" s="468"/>
      <c r="HVM5" s="468"/>
      <c r="HVN5" s="468"/>
      <c r="HVO5" s="468"/>
      <c r="HVP5" s="468"/>
      <c r="HVQ5" s="468"/>
      <c r="HVR5" s="468"/>
      <c r="HVS5" s="468"/>
      <c r="HVT5" s="468"/>
      <c r="HVU5" s="468"/>
      <c r="HVV5" s="468"/>
      <c r="HVW5" s="468"/>
      <c r="HVX5" s="468"/>
      <c r="HVY5" s="468"/>
      <c r="HVZ5" s="468"/>
      <c r="HWA5" s="468"/>
      <c r="HWB5" s="468"/>
      <c r="HWC5" s="468"/>
      <c r="HWD5" s="468"/>
      <c r="HWE5" s="468"/>
      <c r="HWF5" s="468"/>
      <c r="HWG5" s="468"/>
      <c r="HWH5" s="468"/>
      <c r="HWI5" s="468"/>
      <c r="HWJ5" s="468"/>
      <c r="HWK5" s="468"/>
      <c r="HWL5" s="468"/>
      <c r="HWM5" s="468"/>
      <c r="HWN5" s="468"/>
      <c r="HWO5" s="468"/>
      <c r="HWP5" s="468"/>
      <c r="HWQ5" s="468"/>
      <c r="HWR5" s="468"/>
      <c r="HWS5" s="468"/>
      <c r="HWT5" s="468"/>
      <c r="HWU5" s="468"/>
      <c r="HWV5" s="468"/>
      <c r="HWW5" s="468"/>
      <c r="HWX5" s="468"/>
      <c r="HWY5" s="468"/>
      <c r="HWZ5" s="468"/>
      <c r="HXA5" s="468"/>
      <c r="HXB5" s="468"/>
      <c r="HXC5" s="468"/>
      <c r="HXD5" s="468"/>
      <c r="HXE5" s="468"/>
      <c r="HXF5" s="468"/>
      <c r="HXG5" s="468"/>
      <c r="HXH5" s="468"/>
      <c r="HXI5" s="468"/>
      <c r="HXJ5" s="468"/>
      <c r="HXK5" s="468"/>
      <c r="HXL5" s="468"/>
      <c r="HXM5" s="468"/>
      <c r="HXN5" s="468"/>
      <c r="HXO5" s="468"/>
      <c r="HXP5" s="468"/>
      <c r="HXQ5" s="468"/>
      <c r="HXR5" s="468"/>
      <c r="HXS5" s="468"/>
      <c r="HXT5" s="468"/>
      <c r="HXU5" s="468"/>
      <c r="HXV5" s="468"/>
      <c r="HXW5" s="468"/>
      <c r="HXX5" s="468"/>
      <c r="HXY5" s="468"/>
      <c r="HXZ5" s="468"/>
      <c r="HYA5" s="468"/>
      <c r="HYB5" s="468"/>
      <c r="HYC5" s="468"/>
      <c r="HYD5" s="468"/>
      <c r="HYE5" s="468"/>
      <c r="HYF5" s="468"/>
      <c r="HYG5" s="468"/>
      <c r="HYH5" s="468"/>
      <c r="HYI5" s="468"/>
      <c r="HYJ5" s="468"/>
      <c r="HYK5" s="468"/>
      <c r="HYL5" s="468"/>
      <c r="HYM5" s="468"/>
      <c r="HYN5" s="468"/>
      <c r="HYO5" s="468"/>
      <c r="HYP5" s="468"/>
      <c r="HYQ5" s="468"/>
      <c r="HYR5" s="468"/>
      <c r="HYS5" s="468"/>
      <c r="HYT5" s="468"/>
      <c r="HYU5" s="468"/>
      <c r="HYV5" s="468"/>
      <c r="HYW5" s="468"/>
      <c r="HYX5" s="468"/>
      <c r="HYY5" s="468"/>
      <c r="HYZ5" s="468"/>
      <c r="HZA5" s="468"/>
      <c r="HZB5" s="468"/>
      <c r="HZC5" s="468"/>
      <c r="HZD5" s="468"/>
      <c r="HZE5" s="468"/>
      <c r="HZF5" s="468"/>
      <c r="HZG5" s="468"/>
      <c r="HZH5" s="468"/>
      <c r="HZI5" s="468"/>
      <c r="HZJ5" s="468"/>
      <c r="HZK5" s="468"/>
      <c r="HZL5" s="468"/>
      <c r="HZM5" s="468"/>
      <c r="HZN5" s="468"/>
      <c r="HZO5" s="468"/>
      <c r="HZP5" s="468"/>
      <c r="HZQ5" s="468"/>
      <c r="HZR5" s="468"/>
      <c r="HZS5" s="468"/>
      <c r="HZT5" s="468"/>
      <c r="HZU5" s="468"/>
      <c r="HZV5" s="468"/>
      <c r="HZW5" s="468"/>
      <c r="HZX5" s="468"/>
      <c r="HZY5" s="468"/>
      <c r="HZZ5" s="468"/>
      <c r="IAA5" s="468"/>
      <c r="IAB5" s="468"/>
      <c r="IAC5" s="468"/>
      <c r="IAD5" s="468"/>
      <c r="IAE5" s="468"/>
      <c r="IAF5" s="468"/>
      <c r="IAG5" s="468"/>
      <c r="IAH5" s="468"/>
      <c r="IAI5" s="468"/>
      <c r="IAJ5" s="468"/>
      <c r="IAK5" s="468"/>
      <c r="IAL5" s="468"/>
      <c r="IAM5" s="468"/>
      <c r="IAN5" s="468"/>
      <c r="IAO5" s="468"/>
      <c r="IAP5" s="468"/>
      <c r="IAQ5" s="468"/>
      <c r="IAR5" s="468"/>
      <c r="IAS5" s="468"/>
      <c r="IAT5" s="468"/>
      <c r="IAU5" s="468"/>
      <c r="IAV5" s="468"/>
      <c r="IAW5" s="468"/>
      <c r="IAX5" s="468"/>
      <c r="IAY5" s="468"/>
      <c r="IAZ5" s="468"/>
      <c r="IBA5" s="468"/>
      <c r="IBB5" s="468"/>
      <c r="IBC5" s="468"/>
      <c r="IBD5" s="468"/>
      <c r="IBE5" s="468"/>
      <c r="IBF5" s="468"/>
      <c r="IBG5" s="468"/>
      <c r="IBH5" s="468"/>
      <c r="IBI5" s="468"/>
      <c r="IBJ5" s="468"/>
      <c r="IBK5" s="468"/>
      <c r="IBL5" s="468"/>
      <c r="IBM5" s="468"/>
      <c r="IBN5" s="468"/>
      <c r="IBO5" s="468"/>
      <c r="IBP5" s="468"/>
      <c r="IBQ5" s="468"/>
      <c r="IBR5" s="468"/>
      <c r="IBS5" s="468"/>
      <c r="IBT5" s="468"/>
      <c r="IBU5" s="468"/>
      <c r="IBV5" s="468"/>
      <c r="IBW5" s="468"/>
      <c r="IBX5" s="468"/>
      <c r="IBY5" s="468"/>
      <c r="IBZ5" s="468"/>
      <c r="ICA5" s="468"/>
      <c r="ICB5" s="468"/>
      <c r="ICC5" s="468"/>
      <c r="ICD5" s="468"/>
      <c r="ICE5" s="468"/>
      <c r="ICF5" s="468"/>
      <c r="ICG5" s="468"/>
      <c r="ICH5" s="468"/>
      <c r="ICI5" s="468"/>
      <c r="ICJ5" s="468"/>
      <c r="ICK5" s="468"/>
      <c r="ICL5" s="468"/>
      <c r="ICM5" s="468"/>
      <c r="ICN5" s="468"/>
      <c r="ICO5" s="468"/>
      <c r="ICP5" s="468"/>
      <c r="ICQ5" s="468"/>
      <c r="ICR5" s="468"/>
      <c r="ICS5" s="468"/>
      <c r="ICT5" s="468"/>
      <c r="ICU5" s="468"/>
      <c r="ICV5" s="468"/>
      <c r="ICW5" s="468"/>
      <c r="ICX5" s="468"/>
      <c r="ICY5" s="468"/>
      <c r="ICZ5" s="468"/>
      <c r="IDA5" s="468"/>
      <c r="IDB5" s="468"/>
      <c r="IDC5" s="468"/>
      <c r="IDD5" s="468"/>
      <c r="IDE5" s="468"/>
      <c r="IDF5" s="468"/>
      <c r="IDG5" s="468"/>
      <c r="IDH5" s="468"/>
      <c r="IDI5" s="468"/>
      <c r="IDJ5" s="468"/>
      <c r="IDK5" s="468"/>
      <c r="IDL5" s="468"/>
      <c r="IDM5" s="468"/>
      <c r="IDN5" s="468"/>
      <c r="IDO5" s="468"/>
      <c r="IDP5" s="468"/>
      <c r="IDQ5" s="468"/>
      <c r="IDR5" s="468"/>
      <c r="IDS5" s="468"/>
      <c r="IDT5" s="468"/>
      <c r="IDU5" s="468"/>
      <c r="IDV5" s="468"/>
      <c r="IDW5" s="468"/>
      <c r="IDX5" s="468"/>
      <c r="IDY5" s="468"/>
      <c r="IDZ5" s="468"/>
      <c r="IEA5" s="468"/>
      <c r="IEB5" s="468"/>
      <c r="IEC5" s="468"/>
      <c r="IED5" s="468"/>
      <c r="IEE5" s="468"/>
      <c r="IEF5" s="468"/>
      <c r="IEG5" s="468"/>
      <c r="IEH5" s="468"/>
      <c r="IEI5" s="468"/>
      <c r="IEJ5" s="468"/>
      <c r="IEK5" s="468"/>
      <c r="IEL5" s="468"/>
      <c r="IEM5" s="468"/>
      <c r="IEN5" s="468"/>
      <c r="IEO5" s="468"/>
      <c r="IEP5" s="468"/>
      <c r="IEQ5" s="468"/>
      <c r="IER5" s="468"/>
      <c r="IES5" s="468"/>
      <c r="IET5" s="468"/>
      <c r="IEU5" s="468"/>
      <c r="IEV5" s="468"/>
      <c r="IEW5" s="468"/>
      <c r="IEX5" s="468"/>
      <c r="IEY5" s="468"/>
      <c r="IEZ5" s="468"/>
      <c r="IFA5" s="468"/>
      <c r="IFB5" s="468"/>
      <c r="IFC5" s="468"/>
      <c r="IFD5" s="468"/>
      <c r="IFE5" s="468"/>
      <c r="IFF5" s="468"/>
      <c r="IFG5" s="468"/>
      <c r="IFH5" s="468"/>
      <c r="IFI5" s="468"/>
      <c r="IFJ5" s="468"/>
      <c r="IFK5" s="468"/>
      <c r="IFL5" s="468"/>
      <c r="IFM5" s="468"/>
      <c r="IFN5" s="468"/>
      <c r="IFO5" s="468"/>
      <c r="IFP5" s="468"/>
      <c r="IFQ5" s="468"/>
      <c r="IFR5" s="468"/>
      <c r="IFS5" s="468"/>
      <c r="IFT5" s="468"/>
      <c r="IFU5" s="468"/>
      <c r="IFV5" s="468"/>
      <c r="IFW5" s="468"/>
      <c r="IFX5" s="468"/>
      <c r="IFY5" s="468"/>
      <c r="IFZ5" s="468"/>
      <c r="IGA5" s="468"/>
      <c r="IGB5" s="468"/>
      <c r="IGC5" s="468"/>
      <c r="IGD5" s="468"/>
      <c r="IGE5" s="468"/>
      <c r="IGF5" s="468"/>
      <c r="IGG5" s="468"/>
      <c r="IGH5" s="468"/>
      <c r="IGI5" s="468"/>
      <c r="IGJ5" s="468"/>
      <c r="IGK5" s="468"/>
      <c r="IGL5" s="468"/>
      <c r="IGM5" s="468"/>
      <c r="IGN5" s="468"/>
      <c r="IGO5" s="468"/>
      <c r="IGP5" s="468"/>
      <c r="IGQ5" s="468"/>
      <c r="IGR5" s="468"/>
      <c r="IGS5" s="468"/>
      <c r="IGT5" s="468"/>
      <c r="IGU5" s="468"/>
      <c r="IGV5" s="468"/>
      <c r="IGW5" s="468"/>
      <c r="IGX5" s="468"/>
      <c r="IGY5" s="468"/>
      <c r="IGZ5" s="468"/>
      <c r="IHA5" s="468"/>
      <c r="IHB5" s="468"/>
      <c r="IHC5" s="468"/>
      <c r="IHD5" s="468"/>
      <c r="IHE5" s="468"/>
      <c r="IHF5" s="468"/>
      <c r="IHG5" s="468"/>
      <c r="IHH5" s="468"/>
      <c r="IHI5" s="468"/>
      <c r="IHJ5" s="468"/>
      <c r="IHK5" s="468"/>
      <c r="IHL5" s="468"/>
      <c r="IHM5" s="468"/>
      <c r="IHN5" s="468"/>
      <c r="IHO5" s="468"/>
      <c r="IHP5" s="468"/>
      <c r="IHQ5" s="468"/>
      <c r="IHR5" s="468"/>
      <c r="IHS5" s="468"/>
      <c r="IHT5" s="468"/>
      <c r="IHU5" s="468"/>
      <c r="IHV5" s="468"/>
      <c r="IHW5" s="468"/>
      <c r="IHX5" s="468"/>
      <c r="IHY5" s="468"/>
      <c r="IHZ5" s="468"/>
      <c r="IIA5" s="468"/>
      <c r="IIB5" s="468"/>
      <c r="IIC5" s="468"/>
      <c r="IID5" s="468"/>
      <c r="IIE5" s="468"/>
      <c r="IIF5" s="468"/>
      <c r="IIG5" s="468"/>
      <c r="IIH5" s="468"/>
      <c r="III5" s="468"/>
      <c r="IIJ5" s="468"/>
      <c r="IIK5" s="468"/>
      <c r="IIL5" s="468"/>
      <c r="IIM5" s="468"/>
      <c r="IIN5" s="468"/>
      <c r="IIO5" s="468"/>
      <c r="IIP5" s="468"/>
      <c r="IIQ5" s="468"/>
      <c r="IIR5" s="468"/>
      <c r="IIS5" s="468"/>
      <c r="IIT5" s="468"/>
      <c r="IIU5" s="468"/>
      <c r="IIV5" s="468"/>
      <c r="IIW5" s="468"/>
      <c r="IIX5" s="468"/>
      <c r="IIY5" s="468"/>
      <c r="IIZ5" s="468"/>
      <c r="IJA5" s="468"/>
      <c r="IJB5" s="468"/>
      <c r="IJC5" s="468"/>
      <c r="IJD5" s="468"/>
      <c r="IJE5" s="468"/>
      <c r="IJF5" s="468"/>
      <c r="IJG5" s="468"/>
      <c r="IJH5" s="468"/>
      <c r="IJI5" s="468"/>
      <c r="IJJ5" s="468"/>
      <c r="IJK5" s="468"/>
      <c r="IJL5" s="468"/>
      <c r="IJM5" s="468"/>
      <c r="IJN5" s="468"/>
      <c r="IJO5" s="468"/>
      <c r="IJP5" s="468"/>
      <c r="IJQ5" s="468"/>
      <c r="IJR5" s="468"/>
      <c r="IJS5" s="468"/>
      <c r="IJT5" s="468"/>
      <c r="IJU5" s="468"/>
      <c r="IJV5" s="468"/>
      <c r="IJW5" s="468"/>
      <c r="IJX5" s="468"/>
      <c r="IJY5" s="468"/>
      <c r="IJZ5" s="468"/>
      <c r="IKA5" s="468"/>
      <c r="IKB5" s="468"/>
      <c r="IKC5" s="468"/>
      <c r="IKD5" s="468"/>
      <c r="IKE5" s="468"/>
      <c r="IKF5" s="468"/>
      <c r="IKG5" s="468"/>
      <c r="IKH5" s="468"/>
      <c r="IKI5" s="468"/>
      <c r="IKJ5" s="468"/>
      <c r="IKK5" s="468"/>
      <c r="IKL5" s="468"/>
      <c r="IKM5" s="468"/>
      <c r="IKN5" s="468"/>
      <c r="IKO5" s="468"/>
      <c r="IKP5" s="468"/>
      <c r="IKQ5" s="468"/>
      <c r="IKR5" s="468"/>
      <c r="IKS5" s="468"/>
      <c r="IKT5" s="468"/>
      <c r="IKU5" s="468"/>
      <c r="IKV5" s="468"/>
      <c r="IKW5" s="468"/>
      <c r="IKX5" s="468"/>
      <c r="IKY5" s="468"/>
      <c r="IKZ5" s="468"/>
      <c r="ILA5" s="468"/>
      <c r="ILB5" s="468"/>
      <c r="ILC5" s="468"/>
      <c r="ILD5" s="468"/>
      <c r="ILE5" s="468"/>
      <c r="ILF5" s="468"/>
      <c r="ILG5" s="468"/>
      <c r="ILH5" s="468"/>
      <c r="ILI5" s="468"/>
      <c r="ILJ5" s="468"/>
      <c r="ILK5" s="468"/>
      <c r="ILL5" s="468"/>
      <c r="ILM5" s="468"/>
      <c r="ILN5" s="468"/>
      <c r="ILO5" s="468"/>
      <c r="ILP5" s="468"/>
      <c r="ILQ5" s="468"/>
      <c r="ILR5" s="468"/>
      <c r="ILS5" s="468"/>
      <c r="ILT5" s="468"/>
      <c r="ILU5" s="468"/>
      <c r="ILV5" s="468"/>
      <c r="ILW5" s="468"/>
      <c r="ILX5" s="468"/>
      <c r="ILY5" s="468"/>
      <c r="ILZ5" s="468"/>
      <c r="IMA5" s="468"/>
      <c r="IMB5" s="468"/>
      <c r="IMC5" s="468"/>
      <c r="IMD5" s="468"/>
      <c r="IME5" s="468"/>
      <c r="IMF5" s="468"/>
      <c r="IMG5" s="468"/>
      <c r="IMH5" s="468"/>
      <c r="IMI5" s="468"/>
      <c r="IMJ5" s="468"/>
      <c r="IMK5" s="468"/>
      <c r="IML5" s="468"/>
      <c r="IMM5" s="468"/>
      <c r="IMN5" s="468"/>
      <c r="IMO5" s="468"/>
      <c r="IMP5" s="468"/>
      <c r="IMQ5" s="468"/>
      <c r="IMR5" s="468"/>
      <c r="IMS5" s="468"/>
      <c r="IMT5" s="468"/>
      <c r="IMU5" s="468"/>
      <c r="IMV5" s="468"/>
      <c r="IMW5" s="468"/>
      <c r="IMX5" s="468"/>
      <c r="IMY5" s="468"/>
      <c r="IMZ5" s="468"/>
      <c r="INA5" s="468"/>
      <c r="INB5" s="468"/>
      <c r="INC5" s="468"/>
      <c r="IND5" s="468"/>
      <c r="INE5" s="468"/>
      <c r="INF5" s="468"/>
      <c r="ING5" s="468"/>
      <c r="INH5" s="468"/>
      <c r="INI5" s="468"/>
      <c r="INJ5" s="468"/>
      <c r="INK5" s="468"/>
      <c r="INL5" s="468"/>
      <c r="INM5" s="468"/>
      <c r="INN5" s="468"/>
      <c r="INO5" s="468"/>
      <c r="INP5" s="468"/>
      <c r="INQ5" s="468"/>
      <c r="INR5" s="468"/>
      <c r="INS5" s="468"/>
      <c r="INT5" s="468"/>
      <c r="INU5" s="468"/>
      <c r="INV5" s="468"/>
      <c r="INW5" s="468"/>
      <c r="INX5" s="468"/>
      <c r="INY5" s="468"/>
      <c r="INZ5" s="468"/>
      <c r="IOA5" s="468"/>
      <c r="IOB5" s="468"/>
      <c r="IOC5" s="468"/>
      <c r="IOD5" s="468"/>
      <c r="IOE5" s="468"/>
      <c r="IOF5" s="468"/>
      <c r="IOG5" s="468"/>
      <c r="IOH5" s="468"/>
      <c r="IOI5" s="468"/>
      <c r="IOJ5" s="468"/>
      <c r="IOK5" s="468"/>
      <c r="IOL5" s="468"/>
      <c r="IOM5" s="468"/>
      <c r="ION5" s="468"/>
      <c r="IOO5" s="468"/>
      <c r="IOP5" s="468"/>
      <c r="IOQ5" s="468"/>
      <c r="IOR5" s="468"/>
      <c r="IOS5" s="468"/>
      <c r="IOT5" s="468"/>
      <c r="IOU5" s="468"/>
      <c r="IOV5" s="468"/>
      <c r="IOW5" s="468"/>
      <c r="IOX5" s="468"/>
      <c r="IOY5" s="468"/>
      <c r="IOZ5" s="468"/>
      <c r="IPA5" s="468"/>
      <c r="IPB5" s="468"/>
      <c r="IPC5" s="468"/>
      <c r="IPD5" s="468"/>
      <c r="IPE5" s="468"/>
      <c r="IPF5" s="468"/>
      <c r="IPG5" s="468"/>
      <c r="IPH5" s="468"/>
      <c r="IPI5" s="468"/>
      <c r="IPJ5" s="468"/>
      <c r="IPK5" s="468"/>
      <c r="IPL5" s="468"/>
      <c r="IPM5" s="468"/>
      <c r="IPN5" s="468"/>
      <c r="IPO5" s="468"/>
      <c r="IPP5" s="468"/>
      <c r="IPQ5" s="468"/>
      <c r="IPR5" s="468"/>
      <c r="IPS5" s="468"/>
      <c r="IPT5" s="468"/>
      <c r="IPU5" s="468"/>
      <c r="IPV5" s="468"/>
      <c r="IPW5" s="468"/>
      <c r="IPX5" s="468"/>
      <c r="IPY5" s="468"/>
      <c r="IPZ5" s="468"/>
      <c r="IQA5" s="468"/>
      <c r="IQB5" s="468"/>
      <c r="IQC5" s="468"/>
      <c r="IQD5" s="468"/>
      <c r="IQE5" s="468"/>
      <c r="IQF5" s="468"/>
      <c r="IQG5" s="468"/>
      <c r="IQH5" s="468"/>
      <c r="IQI5" s="468"/>
      <c r="IQJ5" s="468"/>
      <c r="IQK5" s="468"/>
      <c r="IQL5" s="468"/>
      <c r="IQM5" s="468"/>
      <c r="IQN5" s="468"/>
      <c r="IQO5" s="468"/>
      <c r="IQP5" s="468"/>
      <c r="IQQ5" s="468"/>
      <c r="IQR5" s="468"/>
      <c r="IQS5" s="468"/>
      <c r="IQT5" s="468"/>
      <c r="IQU5" s="468"/>
      <c r="IQV5" s="468"/>
      <c r="IQW5" s="468"/>
      <c r="IQX5" s="468"/>
      <c r="IQY5" s="468"/>
      <c r="IQZ5" s="468"/>
      <c r="IRA5" s="468"/>
      <c r="IRB5" s="468"/>
      <c r="IRC5" s="468"/>
      <c r="IRD5" s="468"/>
      <c r="IRE5" s="468"/>
      <c r="IRF5" s="468"/>
      <c r="IRG5" s="468"/>
      <c r="IRH5" s="468"/>
      <c r="IRI5" s="468"/>
      <c r="IRJ5" s="468"/>
      <c r="IRK5" s="468"/>
      <c r="IRL5" s="468"/>
      <c r="IRM5" s="468"/>
      <c r="IRN5" s="468"/>
      <c r="IRO5" s="468"/>
      <c r="IRP5" s="468"/>
      <c r="IRQ5" s="468"/>
      <c r="IRR5" s="468"/>
      <c r="IRS5" s="468"/>
      <c r="IRT5" s="468"/>
      <c r="IRU5" s="468"/>
      <c r="IRV5" s="468"/>
      <c r="IRW5" s="468"/>
      <c r="IRX5" s="468"/>
      <c r="IRY5" s="468"/>
      <c r="IRZ5" s="468"/>
      <c r="ISA5" s="468"/>
      <c r="ISB5" s="468"/>
      <c r="ISC5" s="468"/>
      <c r="ISD5" s="468"/>
      <c r="ISE5" s="468"/>
      <c r="ISF5" s="468"/>
      <c r="ISG5" s="468"/>
      <c r="ISH5" s="468"/>
      <c r="ISI5" s="468"/>
      <c r="ISJ5" s="468"/>
      <c r="ISK5" s="468"/>
      <c r="ISL5" s="468"/>
      <c r="ISM5" s="468"/>
      <c r="ISN5" s="468"/>
      <c r="ISO5" s="468"/>
      <c r="ISP5" s="468"/>
      <c r="ISQ5" s="468"/>
      <c r="ISR5" s="468"/>
      <c r="ISS5" s="468"/>
      <c r="IST5" s="468"/>
      <c r="ISU5" s="468"/>
      <c r="ISV5" s="468"/>
      <c r="ISW5" s="468"/>
      <c r="ISX5" s="468"/>
      <c r="ISY5" s="468"/>
      <c r="ISZ5" s="468"/>
      <c r="ITA5" s="468"/>
      <c r="ITB5" s="468"/>
      <c r="ITC5" s="468"/>
      <c r="ITD5" s="468"/>
      <c r="ITE5" s="468"/>
      <c r="ITF5" s="468"/>
      <c r="ITG5" s="468"/>
      <c r="ITH5" s="468"/>
      <c r="ITI5" s="468"/>
      <c r="ITJ5" s="468"/>
      <c r="ITK5" s="468"/>
      <c r="ITL5" s="468"/>
      <c r="ITM5" s="468"/>
      <c r="ITN5" s="468"/>
      <c r="ITO5" s="468"/>
      <c r="ITP5" s="468"/>
      <c r="ITQ5" s="468"/>
      <c r="ITR5" s="468"/>
      <c r="ITS5" s="468"/>
      <c r="ITT5" s="468"/>
      <c r="ITU5" s="468"/>
      <c r="ITV5" s="468"/>
      <c r="ITW5" s="468"/>
      <c r="ITX5" s="468"/>
      <c r="ITY5" s="468"/>
      <c r="ITZ5" s="468"/>
      <c r="IUA5" s="468"/>
      <c r="IUB5" s="468"/>
      <c r="IUC5" s="468"/>
      <c r="IUD5" s="468"/>
      <c r="IUE5" s="468"/>
      <c r="IUF5" s="468"/>
      <c r="IUG5" s="468"/>
      <c r="IUH5" s="468"/>
      <c r="IUI5" s="468"/>
      <c r="IUJ5" s="468"/>
      <c r="IUK5" s="468"/>
      <c r="IUL5" s="468"/>
      <c r="IUM5" s="468"/>
      <c r="IUN5" s="468"/>
      <c r="IUO5" s="468"/>
      <c r="IUP5" s="468"/>
      <c r="IUQ5" s="468"/>
      <c r="IUR5" s="468"/>
      <c r="IUS5" s="468"/>
      <c r="IUT5" s="468"/>
      <c r="IUU5" s="468"/>
      <c r="IUV5" s="468"/>
      <c r="IUW5" s="468"/>
      <c r="IUX5" s="468"/>
      <c r="IUY5" s="468"/>
      <c r="IUZ5" s="468"/>
      <c r="IVA5" s="468"/>
      <c r="IVB5" s="468"/>
      <c r="IVC5" s="468"/>
      <c r="IVD5" s="468"/>
      <c r="IVE5" s="468"/>
      <c r="IVF5" s="468"/>
      <c r="IVG5" s="468"/>
      <c r="IVH5" s="468"/>
      <c r="IVI5" s="468"/>
      <c r="IVJ5" s="468"/>
      <c r="IVK5" s="468"/>
      <c r="IVL5" s="468"/>
      <c r="IVM5" s="468"/>
      <c r="IVN5" s="468"/>
      <c r="IVO5" s="468"/>
      <c r="IVP5" s="468"/>
      <c r="IVQ5" s="468"/>
      <c r="IVR5" s="468"/>
      <c r="IVS5" s="468"/>
      <c r="IVT5" s="468"/>
      <c r="IVU5" s="468"/>
      <c r="IVV5" s="468"/>
      <c r="IVW5" s="468"/>
      <c r="IVX5" s="468"/>
      <c r="IVY5" s="468"/>
      <c r="IVZ5" s="468"/>
      <c r="IWA5" s="468"/>
      <c r="IWB5" s="468"/>
      <c r="IWC5" s="468"/>
      <c r="IWD5" s="468"/>
      <c r="IWE5" s="468"/>
      <c r="IWF5" s="468"/>
      <c r="IWG5" s="468"/>
      <c r="IWH5" s="468"/>
      <c r="IWI5" s="468"/>
      <c r="IWJ5" s="468"/>
      <c r="IWK5" s="468"/>
      <c r="IWL5" s="468"/>
      <c r="IWM5" s="468"/>
      <c r="IWN5" s="468"/>
      <c r="IWO5" s="468"/>
      <c r="IWP5" s="468"/>
      <c r="IWQ5" s="468"/>
      <c r="IWR5" s="468"/>
      <c r="IWS5" s="468"/>
      <c r="IWT5" s="468"/>
      <c r="IWU5" s="468"/>
      <c r="IWV5" s="468"/>
      <c r="IWW5" s="468"/>
      <c r="IWX5" s="468"/>
      <c r="IWY5" s="468"/>
      <c r="IWZ5" s="468"/>
      <c r="IXA5" s="468"/>
      <c r="IXB5" s="468"/>
      <c r="IXC5" s="468"/>
      <c r="IXD5" s="468"/>
      <c r="IXE5" s="468"/>
      <c r="IXF5" s="468"/>
      <c r="IXG5" s="468"/>
      <c r="IXH5" s="468"/>
      <c r="IXI5" s="468"/>
      <c r="IXJ5" s="468"/>
      <c r="IXK5" s="468"/>
      <c r="IXL5" s="468"/>
      <c r="IXM5" s="468"/>
      <c r="IXN5" s="468"/>
      <c r="IXO5" s="468"/>
      <c r="IXP5" s="468"/>
      <c r="IXQ5" s="468"/>
      <c r="IXR5" s="468"/>
      <c r="IXS5" s="468"/>
      <c r="IXT5" s="468"/>
      <c r="IXU5" s="468"/>
      <c r="IXV5" s="468"/>
      <c r="IXW5" s="468"/>
      <c r="IXX5" s="468"/>
      <c r="IXY5" s="468"/>
      <c r="IXZ5" s="468"/>
      <c r="IYA5" s="468"/>
      <c r="IYB5" s="468"/>
      <c r="IYC5" s="468"/>
      <c r="IYD5" s="468"/>
      <c r="IYE5" s="468"/>
      <c r="IYF5" s="468"/>
      <c r="IYG5" s="468"/>
      <c r="IYH5" s="468"/>
      <c r="IYI5" s="468"/>
      <c r="IYJ5" s="468"/>
      <c r="IYK5" s="468"/>
      <c r="IYL5" s="468"/>
      <c r="IYM5" s="468"/>
      <c r="IYN5" s="468"/>
      <c r="IYO5" s="468"/>
      <c r="IYP5" s="468"/>
      <c r="IYQ5" s="468"/>
      <c r="IYR5" s="468"/>
      <c r="IYS5" s="468"/>
      <c r="IYT5" s="468"/>
      <c r="IYU5" s="468"/>
      <c r="IYV5" s="468"/>
      <c r="IYW5" s="468"/>
      <c r="IYX5" s="468"/>
      <c r="IYY5" s="468"/>
      <c r="IYZ5" s="468"/>
      <c r="IZA5" s="468"/>
      <c r="IZB5" s="468"/>
      <c r="IZC5" s="468"/>
      <c r="IZD5" s="468"/>
      <c r="IZE5" s="468"/>
      <c r="IZF5" s="468"/>
      <c r="IZG5" s="468"/>
      <c r="IZH5" s="468"/>
      <c r="IZI5" s="468"/>
      <c r="IZJ5" s="468"/>
      <c r="IZK5" s="468"/>
      <c r="IZL5" s="468"/>
      <c r="IZM5" s="468"/>
      <c r="IZN5" s="468"/>
      <c r="IZO5" s="468"/>
      <c r="IZP5" s="468"/>
      <c r="IZQ5" s="468"/>
      <c r="IZR5" s="468"/>
      <c r="IZS5" s="468"/>
      <c r="IZT5" s="468"/>
      <c r="IZU5" s="468"/>
      <c r="IZV5" s="468"/>
      <c r="IZW5" s="468"/>
      <c r="IZX5" s="468"/>
      <c r="IZY5" s="468"/>
      <c r="IZZ5" s="468"/>
      <c r="JAA5" s="468"/>
      <c r="JAB5" s="468"/>
      <c r="JAC5" s="468"/>
      <c r="JAD5" s="468"/>
      <c r="JAE5" s="468"/>
      <c r="JAF5" s="468"/>
      <c r="JAG5" s="468"/>
      <c r="JAH5" s="468"/>
      <c r="JAI5" s="468"/>
      <c r="JAJ5" s="468"/>
      <c r="JAK5" s="468"/>
      <c r="JAL5" s="468"/>
      <c r="JAM5" s="468"/>
      <c r="JAN5" s="468"/>
      <c r="JAO5" s="468"/>
      <c r="JAP5" s="468"/>
      <c r="JAQ5" s="468"/>
      <c r="JAR5" s="468"/>
      <c r="JAS5" s="468"/>
      <c r="JAT5" s="468"/>
      <c r="JAU5" s="468"/>
      <c r="JAV5" s="468"/>
      <c r="JAW5" s="468"/>
      <c r="JAX5" s="468"/>
      <c r="JAY5" s="468"/>
      <c r="JAZ5" s="468"/>
      <c r="JBA5" s="468"/>
      <c r="JBB5" s="468"/>
      <c r="JBC5" s="468"/>
      <c r="JBD5" s="468"/>
      <c r="JBE5" s="468"/>
      <c r="JBF5" s="468"/>
      <c r="JBG5" s="468"/>
      <c r="JBH5" s="468"/>
      <c r="JBI5" s="468"/>
      <c r="JBJ5" s="468"/>
      <c r="JBK5" s="468"/>
      <c r="JBL5" s="468"/>
      <c r="JBM5" s="468"/>
      <c r="JBN5" s="468"/>
      <c r="JBO5" s="468"/>
      <c r="JBP5" s="468"/>
      <c r="JBQ5" s="468"/>
      <c r="JBR5" s="468"/>
      <c r="JBS5" s="468"/>
      <c r="JBT5" s="468"/>
      <c r="JBU5" s="468"/>
      <c r="JBV5" s="468"/>
      <c r="JBW5" s="468"/>
      <c r="JBX5" s="468"/>
      <c r="JBY5" s="468"/>
      <c r="JBZ5" s="468"/>
      <c r="JCA5" s="468"/>
      <c r="JCB5" s="468"/>
      <c r="JCC5" s="468"/>
      <c r="JCD5" s="468"/>
      <c r="JCE5" s="468"/>
      <c r="JCF5" s="468"/>
      <c r="JCG5" s="468"/>
      <c r="JCH5" s="468"/>
      <c r="JCI5" s="468"/>
      <c r="JCJ5" s="468"/>
      <c r="JCK5" s="468"/>
      <c r="JCL5" s="468"/>
      <c r="JCM5" s="468"/>
      <c r="JCN5" s="468"/>
      <c r="JCO5" s="468"/>
      <c r="JCP5" s="468"/>
      <c r="JCQ5" s="468"/>
      <c r="JCR5" s="468"/>
      <c r="JCS5" s="468"/>
      <c r="JCT5" s="468"/>
      <c r="JCU5" s="468"/>
      <c r="JCV5" s="468"/>
      <c r="JCW5" s="468"/>
      <c r="JCX5" s="468"/>
      <c r="JCY5" s="468"/>
      <c r="JCZ5" s="468"/>
      <c r="JDA5" s="468"/>
      <c r="JDB5" s="468"/>
      <c r="JDC5" s="468"/>
      <c r="JDD5" s="468"/>
      <c r="JDE5" s="468"/>
      <c r="JDF5" s="468"/>
      <c r="JDG5" s="468"/>
      <c r="JDH5" s="468"/>
      <c r="JDI5" s="468"/>
      <c r="JDJ5" s="468"/>
      <c r="JDK5" s="468"/>
      <c r="JDL5" s="468"/>
      <c r="JDM5" s="468"/>
      <c r="JDN5" s="468"/>
      <c r="JDO5" s="468"/>
      <c r="JDP5" s="468"/>
      <c r="JDQ5" s="468"/>
      <c r="JDR5" s="468"/>
      <c r="JDS5" s="468"/>
      <c r="JDT5" s="468"/>
      <c r="JDU5" s="468"/>
      <c r="JDV5" s="468"/>
      <c r="JDW5" s="468"/>
      <c r="JDX5" s="468"/>
      <c r="JDY5" s="468"/>
      <c r="JDZ5" s="468"/>
      <c r="JEA5" s="468"/>
      <c r="JEB5" s="468"/>
      <c r="JEC5" s="468"/>
      <c r="JED5" s="468"/>
      <c r="JEE5" s="468"/>
      <c r="JEF5" s="468"/>
      <c r="JEG5" s="468"/>
      <c r="JEH5" s="468"/>
      <c r="JEI5" s="468"/>
      <c r="JEJ5" s="468"/>
      <c r="JEK5" s="468"/>
      <c r="JEL5" s="468"/>
      <c r="JEM5" s="468"/>
      <c r="JEN5" s="468"/>
      <c r="JEO5" s="468"/>
      <c r="JEP5" s="468"/>
      <c r="JEQ5" s="468"/>
      <c r="JER5" s="468"/>
      <c r="JES5" s="468"/>
      <c r="JET5" s="468"/>
      <c r="JEU5" s="468"/>
      <c r="JEV5" s="468"/>
      <c r="JEW5" s="468"/>
      <c r="JEX5" s="468"/>
      <c r="JEY5" s="468"/>
      <c r="JEZ5" s="468"/>
      <c r="JFA5" s="468"/>
      <c r="JFB5" s="468"/>
      <c r="JFC5" s="468"/>
      <c r="JFD5" s="468"/>
      <c r="JFE5" s="468"/>
      <c r="JFF5" s="468"/>
      <c r="JFG5" s="468"/>
      <c r="JFH5" s="468"/>
      <c r="JFI5" s="468"/>
      <c r="JFJ5" s="468"/>
      <c r="JFK5" s="468"/>
      <c r="JFL5" s="468"/>
      <c r="JFM5" s="468"/>
      <c r="JFN5" s="468"/>
      <c r="JFO5" s="468"/>
      <c r="JFP5" s="468"/>
      <c r="JFQ5" s="468"/>
      <c r="JFR5" s="468"/>
      <c r="JFS5" s="468"/>
      <c r="JFT5" s="468"/>
      <c r="JFU5" s="468"/>
      <c r="JFV5" s="468"/>
      <c r="JFW5" s="468"/>
      <c r="JFX5" s="468"/>
      <c r="JFY5" s="468"/>
      <c r="JFZ5" s="468"/>
      <c r="JGA5" s="468"/>
      <c r="JGB5" s="468"/>
      <c r="JGC5" s="468"/>
      <c r="JGD5" s="468"/>
      <c r="JGE5" s="468"/>
      <c r="JGF5" s="468"/>
      <c r="JGG5" s="468"/>
      <c r="JGH5" s="468"/>
      <c r="JGI5" s="468"/>
      <c r="JGJ5" s="468"/>
      <c r="JGK5" s="468"/>
      <c r="JGL5" s="468"/>
      <c r="JGM5" s="468"/>
      <c r="JGN5" s="468"/>
      <c r="JGO5" s="468"/>
      <c r="JGP5" s="468"/>
      <c r="JGQ5" s="468"/>
      <c r="JGR5" s="468"/>
      <c r="JGS5" s="468"/>
      <c r="JGT5" s="468"/>
      <c r="JGU5" s="468"/>
      <c r="JGV5" s="468"/>
      <c r="JGW5" s="468"/>
      <c r="JGX5" s="468"/>
      <c r="JGY5" s="468"/>
      <c r="JGZ5" s="468"/>
      <c r="JHA5" s="468"/>
      <c r="JHB5" s="468"/>
      <c r="JHC5" s="468"/>
      <c r="JHD5" s="468"/>
      <c r="JHE5" s="468"/>
      <c r="JHF5" s="468"/>
      <c r="JHG5" s="468"/>
      <c r="JHH5" s="468"/>
      <c r="JHI5" s="468"/>
      <c r="JHJ5" s="468"/>
      <c r="JHK5" s="468"/>
      <c r="JHL5" s="468"/>
      <c r="JHM5" s="468"/>
      <c r="JHN5" s="468"/>
      <c r="JHO5" s="468"/>
      <c r="JHP5" s="468"/>
      <c r="JHQ5" s="468"/>
      <c r="JHR5" s="468"/>
      <c r="JHS5" s="468"/>
      <c r="JHT5" s="468"/>
      <c r="JHU5" s="468"/>
      <c r="JHV5" s="468"/>
      <c r="JHW5" s="468"/>
      <c r="JHX5" s="468"/>
      <c r="JHY5" s="468"/>
      <c r="JHZ5" s="468"/>
      <c r="JIA5" s="468"/>
      <c r="JIB5" s="468"/>
      <c r="JIC5" s="468"/>
      <c r="JID5" s="468"/>
      <c r="JIE5" s="468"/>
      <c r="JIF5" s="468"/>
      <c r="JIG5" s="468"/>
      <c r="JIH5" s="468"/>
      <c r="JII5" s="468"/>
      <c r="JIJ5" s="468"/>
      <c r="JIK5" s="468"/>
      <c r="JIL5" s="468"/>
      <c r="JIM5" s="468"/>
      <c r="JIN5" s="468"/>
      <c r="JIO5" s="468"/>
      <c r="JIP5" s="468"/>
      <c r="JIQ5" s="468"/>
      <c r="JIR5" s="468"/>
      <c r="JIS5" s="468"/>
      <c r="JIT5" s="468"/>
      <c r="JIU5" s="468"/>
      <c r="JIV5" s="468"/>
      <c r="JIW5" s="468"/>
      <c r="JIX5" s="468"/>
      <c r="JIY5" s="468"/>
      <c r="JIZ5" s="468"/>
      <c r="JJA5" s="468"/>
      <c r="JJB5" s="468"/>
      <c r="JJC5" s="468"/>
      <c r="JJD5" s="468"/>
      <c r="JJE5" s="468"/>
      <c r="JJF5" s="468"/>
      <c r="JJG5" s="468"/>
      <c r="JJH5" s="468"/>
      <c r="JJI5" s="468"/>
      <c r="JJJ5" s="468"/>
      <c r="JJK5" s="468"/>
      <c r="JJL5" s="468"/>
      <c r="JJM5" s="468"/>
      <c r="JJN5" s="468"/>
      <c r="JJO5" s="468"/>
      <c r="JJP5" s="468"/>
      <c r="JJQ5" s="468"/>
      <c r="JJR5" s="468"/>
      <c r="JJS5" s="468"/>
      <c r="JJT5" s="468"/>
      <c r="JJU5" s="468"/>
      <c r="JJV5" s="468"/>
      <c r="JJW5" s="468"/>
      <c r="JJX5" s="468"/>
      <c r="JJY5" s="468"/>
      <c r="JJZ5" s="468"/>
      <c r="JKA5" s="468"/>
      <c r="JKB5" s="468"/>
      <c r="JKC5" s="468"/>
      <c r="JKD5" s="468"/>
      <c r="JKE5" s="468"/>
      <c r="JKF5" s="468"/>
      <c r="JKG5" s="468"/>
      <c r="JKH5" s="468"/>
      <c r="JKI5" s="468"/>
      <c r="JKJ5" s="468"/>
      <c r="JKK5" s="468"/>
      <c r="JKL5" s="468"/>
      <c r="JKM5" s="468"/>
      <c r="JKN5" s="468"/>
      <c r="JKO5" s="468"/>
      <c r="JKP5" s="468"/>
      <c r="JKQ5" s="468"/>
      <c r="JKR5" s="468"/>
      <c r="JKS5" s="468"/>
      <c r="JKT5" s="468"/>
      <c r="JKU5" s="468"/>
      <c r="JKV5" s="468"/>
      <c r="JKW5" s="468"/>
      <c r="JKX5" s="468"/>
      <c r="JKY5" s="468"/>
      <c r="JKZ5" s="468"/>
      <c r="JLA5" s="468"/>
      <c r="JLB5" s="468"/>
      <c r="JLC5" s="468"/>
      <c r="JLD5" s="468"/>
      <c r="JLE5" s="468"/>
      <c r="JLF5" s="468"/>
      <c r="JLG5" s="468"/>
      <c r="JLH5" s="468"/>
      <c r="JLI5" s="468"/>
      <c r="JLJ5" s="468"/>
      <c r="JLK5" s="468"/>
      <c r="JLL5" s="468"/>
      <c r="JLM5" s="468"/>
      <c r="JLN5" s="468"/>
      <c r="JLO5" s="468"/>
      <c r="JLP5" s="468"/>
      <c r="JLQ5" s="468"/>
      <c r="JLR5" s="468"/>
      <c r="JLS5" s="468"/>
      <c r="JLT5" s="468"/>
      <c r="JLU5" s="468"/>
      <c r="JLV5" s="468"/>
      <c r="JLW5" s="468"/>
      <c r="JLX5" s="468"/>
      <c r="JLY5" s="468"/>
      <c r="JLZ5" s="468"/>
      <c r="JMA5" s="468"/>
      <c r="JMB5" s="468"/>
      <c r="JMC5" s="468"/>
      <c r="JMD5" s="468"/>
      <c r="JME5" s="468"/>
      <c r="JMF5" s="468"/>
      <c r="JMG5" s="468"/>
      <c r="JMH5" s="468"/>
      <c r="JMI5" s="468"/>
      <c r="JMJ5" s="468"/>
      <c r="JMK5" s="468"/>
      <c r="JML5" s="468"/>
      <c r="JMM5" s="468"/>
      <c r="JMN5" s="468"/>
      <c r="JMO5" s="468"/>
      <c r="JMP5" s="468"/>
      <c r="JMQ5" s="468"/>
      <c r="JMR5" s="468"/>
      <c r="JMS5" s="468"/>
      <c r="JMT5" s="468"/>
      <c r="JMU5" s="468"/>
      <c r="JMV5" s="468"/>
      <c r="JMW5" s="468"/>
      <c r="JMX5" s="468"/>
      <c r="JMY5" s="468"/>
      <c r="JMZ5" s="468"/>
      <c r="JNA5" s="468"/>
      <c r="JNB5" s="468"/>
      <c r="JNC5" s="468"/>
      <c r="JND5" s="468"/>
      <c r="JNE5" s="468"/>
      <c r="JNF5" s="468"/>
      <c r="JNG5" s="468"/>
      <c r="JNH5" s="468"/>
      <c r="JNI5" s="468"/>
      <c r="JNJ5" s="468"/>
      <c r="JNK5" s="468"/>
      <c r="JNL5" s="468"/>
      <c r="JNM5" s="468"/>
      <c r="JNN5" s="468"/>
      <c r="JNO5" s="468"/>
      <c r="JNP5" s="468"/>
      <c r="JNQ5" s="468"/>
      <c r="JNR5" s="468"/>
      <c r="JNS5" s="468"/>
      <c r="JNT5" s="468"/>
      <c r="JNU5" s="468"/>
      <c r="JNV5" s="468"/>
      <c r="JNW5" s="468"/>
      <c r="JNX5" s="468"/>
      <c r="JNY5" s="468"/>
      <c r="JNZ5" s="468"/>
      <c r="JOA5" s="468"/>
      <c r="JOB5" s="468"/>
      <c r="JOC5" s="468"/>
      <c r="JOD5" s="468"/>
      <c r="JOE5" s="468"/>
      <c r="JOF5" s="468"/>
      <c r="JOG5" s="468"/>
      <c r="JOH5" s="468"/>
      <c r="JOI5" s="468"/>
      <c r="JOJ5" s="468"/>
      <c r="JOK5" s="468"/>
      <c r="JOL5" s="468"/>
      <c r="JOM5" s="468"/>
      <c r="JON5" s="468"/>
      <c r="JOO5" s="468"/>
      <c r="JOP5" s="468"/>
      <c r="JOQ5" s="468"/>
      <c r="JOR5" s="468"/>
      <c r="JOS5" s="468"/>
      <c r="JOT5" s="468"/>
      <c r="JOU5" s="468"/>
      <c r="JOV5" s="468"/>
      <c r="JOW5" s="468"/>
      <c r="JOX5" s="468"/>
      <c r="JOY5" s="468"/>
      <c r="JOZ5" s="468"/>
      <c r="JPA5" s="468"/>
      <c r="JPB5" s="468"/>
      <c r="JPC5" s="468"/>
      <c r="JPD5" s="468"/>
      <c r="JPE5" s="468"/>
      <c r="JPF5" s="468"/>
      <c r="JPG5" s="468"/>
      <c r="JPH5" s="468"/>
      <c r="JPI5" s="468"/>
      <c r="JPJ5" s="468"/>
      <c r="JPK5" s="468"/>
      <c r="JPL5" s="468"/>
      <c r="JPM5" s="468"/>
      <c r="JPN5" s="468"/>
      <c r="JPO5" s="468"/>
      <c r="JPP5" s="468"/>
      <c r="JPQ5" s="468"/>
      <c r="JPR5" s="468"/>
      <c r="JPS5" s="468"/>
      <c r="JPT5" s="468"/>
      <c r="JPU5" s="468"/>
      <c r="JPV5" s="468"/>
      <c r="JPW5" s="468"/>
      <c r="JPX5" s="468"/>
      <c r="JPY5" s="468"/>
      <c r="JPZ5" s="468"/>
      <c r="JQA5" s="468"/>
      <c r="JQB5" s="468"/>
      <c r="JQC5" s="468"/>
      <c r="JQD5" s="468"/>
      <c r="JQE5" s="468"/>
      <c r="JQF5" s="468"/>
      <c r="JQG5" s="468"/>
      <c r="JQH5" s="468"/>
      <c r="JQI5" s="468"/>
      <c r="JQJ5" s="468"/>
      <c r="JQK5" s="468"/>
      <c r="JQL5" s="468"/>
      <c r="JQM5" s="468"/>
      <c r="JQN5" s="468"/>
      <c r="JQO5" s="468"/>
      <c r="JQP5" s="468"/>
      <c r="JQQ5" s="468"/>
      <c r="JQR5" s="468"/>
      <c r="JQS5" s="468"/>
      <c r="JQT5" s="468"/>
      <c r="JQU5" s="468"/>
      <c r="JQV5" s="468"/>
      <c r="JQW5" s="468"/>
      <c r="JQX5" s="468"/>
      <c r="JQY5" s="468"/>
      <c r="JQZ5" s="468"/>
      <c r="JRA5" s="468"/>
      <c r="JRB5" s="468"/>
      <c r="JRC5" s="468"/>
      <c r="JRD5" s="468"/>
      <c r="JRE5" s="468"/>
      <c r="JRF5" s="468"/>
      <c r="JRG5" s="468"/>
      <c r="JRH5" s="468"/>
      <c r="JRI5" s="468"/>
      <c r="JRJ5" s="468"/>
      <c r="JRK5" s="468"/>
      <c r="JRL5" s="468"/>
      <c r="JRM5" s="468"/>
      <c r="JRN5" s="468"/>
      <c r="JRO5" s="468"/>
      <c r="JRP5" s="468"/>
      <c r="JRQ5" s="468"/>
      <c r="JRR5" s="468"/>
      <c r="JRS5" s="468"/>
      <c r="JRT5" s="468"/>
      <c r="JRU5" s="468"/>
      <c r="JRV5" s="468"/>
      <c r="JRW5" s="468"/>
      <c r="JRX5" s="468"/>
      <c r="JRY5" s="468"/>
      <c r="JRZ5" s="468"/>
      <c r="JSA5" s="468"/>
      <c r="JSB5" s="468"/>
      <c r="JSC5" s="468"/>
      <c r="JSD5" s="468"/>
      <c r="JSE5" s="468"/>
      <c r="JSF5" s="468"/>
      <c r="JSG5" s="468"/>
      <c r="JSH5" s="468"/>
      <c r="JSI5" s="468"/>
      <c r="JSJ5" s="468"/>
      <c r="JSK5" s="468"/>
      <c r="JSL5" s="468"/>
      <c r="JSM5" s="468"/>
      <c r="JSN5" s="468"/>
      <c r="JSO5" s="468"/>
      <c r="JSP5" s="468"/>
      <c r="JSQ5" s="468"/>
      <c r="JSR5" s="468"/>
      <c r="JSS5" s="468"/>
      <c r="JST5" s="468"/>
      <c r="JSU5" s="468"/>
      <c r="JSV5" s="468"/>
      <c r="JSW5" s="468"/>
      <c r="JSX5" s="468"/>
      <c r="JSY5" s="468"/>
      <c r="JSZ5" s="468"/>
      <c r="JTA5" s="468"/>
      <c r="JTB5" s="468"/>
      <c r="JTC5" s="468"/>
      <c r="JTD5" s="468"/>
      <c r="JTE5" s="468"/>
      <c r="JTF5" s="468"/>
      <c r="JTG5" s="468"/>
      <c r="JTH5" s="468"/>
      <c r="JTI5" s="468"/>
      <c r="JTJ5" s="468"/>
      <c r="JTK5" s="468"/>
      <c r="JTL5" s="468"/>
      <c r="JTM5" s="468"/>
      <c r="JTN5" s="468"/>
      <c r="JTO5" s="468"/>
      <c r="JTP5" s="468"/>
      <c r="JTQ5" s="468"/>
      <c r="JTR5" s="468"/>
      <c r="JTS5" s="468"/>
      <c r="JTT5" s="468"/>
      <c r="JTU5" s="468"/>
      <c r="JTV5" s="468"/>
      <c r="JTW5" s="468"/>
      <c r="JTX5" s="468"/>
      <c r="JTY5" s="468"/>
      <c r="JTZ5" s="468"/>
      <c r="JUA5" s="468"/>
      <c r="JUB5" s="468"/>
      <c r="JUC5" s="468"/>
      <c r="JUD5" s="468"/>
      <c r="JUE5" s="468"/>
      <c r="JUF5" s="468"/>
      <c r="JUG5" s="468"/>
      <c r="JUH5" s="468"/>
      <c r="JUI5" s="468"/>
      <c r="JUJ5" s="468"/>
      <c r="JUK5" s="468"/>
      <c r="JUL5" s="468"/>
      <c r="JUM5" s="468"/>
      <c r="JUN5" s="468"/>
      <c r="JUO5" s="468"/>
      <c r="JUP5" s="468"/>
      <c r="JUQ5" s="468"/>
      <c r="JUR5" s="468"/>
      <c r="JUS5" s="468"/>
      <c r="JUT5" s="468"/>
      <c r="JUU5" s="468"/>
      <c r="JUV5" s="468"/>
      <c r="JUW5" s="468"/>
      <c r="JUX5" s="468"/>
      <c r="JUY5" s="468"/>
      <c r="JUZ5" s="468"/>
      <c r="JVA5" s="468"/>
      <c r="JVB5" s="468"/>
      <c r="JVC5" s="468"/>
      <c r="JVD5" s="468"/>
      <c r="JVE5" s="468"/>
      <c r="JVF5" s="468"/>
      <c r="JVG5" s="468"/>
      <c r="JVH5" s="468"/>
      <c r="JVI5" s="468"/>
      <c r="JVJ5" s="468"/>
      <c r="JVK5" s="468"/>
      <c r="JVL5" s="468"/>
      <c r="JVM5" s="468"/>
      <c r="JVN5" s="468"/>
      <c r="JVO5" s="468"/>
      <c r="JVP5" s="468"/>
      <c r="JVQ5" s="468"/>
      <c r="JVR5" s="468"/>
      <c r="JVS5" s="468"/>
      <c r="JVT5" s="468"/>
      <c r="JVU5" s="468"/>
      <c r="JVV5" s="468"/>
      <c r="JVW5" s="468"/>
      <c r="JVX5" s="468"/>
      <c r="JVY5" s="468"/>
      <c r="JVZ5" s="468"/>
      <c r="JWA5" s="468"/>
      <c r="JWB5" s="468"/>
      <c r="JWC5" s="468"/>
      <c r="JWD5" s="468"/>
      <c r="JWE5" s="468"/>
      <c r="JWF5" s="468"/>
      <c r="JWG5" s="468"/>
      <c r="JWH5" s="468"/>
      <c r="JWI5" s="468"/>
      <c r="JWJ5" s="468"/>
      <c r="JWK5" s="468"/>
      <c r="JWL5" s="468"/>
      <c r="JWM5" s="468"/>
      <c r="JWN5" s="468"/>
      <c r="JWO5" s="468"/>
      <c r="JWP5" s="468"/>
      <c r="JWQ5" s="468"/>
      <c r="JWR5" s="468"/>
      <c r="JWS5" s="468"/>
      <c r="JWT5" s="468"/>
      <c r="JWU5" s="468"/>
      <c r="JWV5" s="468"/>
      <c r="JWW5" s="468"/>
      <c r="JWX5" s="468"/>
      <c r="JWY5" s="468"/>
      <c r="JWZ5" s="468"/>
      <c r="JXA5" s="468"/>
      <c r="JXB5" s="468"/>
      <c r="JXC5" s="468"/>
      <c r="JXD5" s="468"/>
      <c r="JXE5" s="468"/>
      <c r="JXF5" s="468"/>
      <c r="JXG5" s="468"/>
      <c r="JXH5" s="468"/>
      <c r="JXI5" s="468"/>
      <c r="JXJ5" s="468"/>
      <c r="JXK5" s="468"/>
      <c r="JXL5" s="468"/>
      <c r="JXM5" s="468"/>
      <c r="JXN5" s="468"/>
      <c r="JXO5" s="468"/>
      <c r="JXP5" s="468"/>
      <c r="JXQ5" s="468"/>
      <c r="JXR5" s="468"/>
      <c r="JXS5" s="468"/>
      <c r="JXT5" s="468"/>
      <c r="JXU5" s="468"/>
      <c r="JXV5" s="468"/>
      <c r="JXW5" s="468"/>
      <c r="JXX5" s="468"/>
      <c r="JXY5" s="468"/>
      <c r="JXZ5" s="468"/>
      <c r="JYA5" s="468"/>
      <c r="JYB5" s="468"/>
      <c r="JYC5" s="468"/>
      <c r="JYD5" s="468"/>
      <c r="JYE5" s="468"/>
      <c r="JYF5" s="468"/>
      <c r="JYG5" s="468"/>
      <c r="JYH5" s="468"/>
      <c r="JYI5" s="468"/>
      <c r="JYJ5" s="468"/>
      <c r="JYK5" s="468"/>
      <c r="JYL5" s="468"/>
      <c r="JYM5" s="468"/>
      <c r="JYN5" s="468"/>
      <c r="JYO5" s="468"/>
      <c r="JYP5" s="468"/>
      <c r="JYQ5" s="468"/>
      <c r="JYR5" s="468"/>
      <c r="JYS5" s="468"/>
      <c r="JYT5" s="468"/>
      <c r="JYU5" s="468"/>
      <c r="JYV5" s="468"/>
      <c r="JYW5" s="468"/>
      <c r="JYX5" s="468"/>
      <c r="JYY5" s="468"/>
      <c r="JYZ5" s="468"/>
      <c r="JZA5" s="468"/>
      <c r="JZB5" s="468"/>
      <c r="JZC5" s="468"/>
      <c r="JZD5" s="468"/>
      <c r="JZE5" s="468"/>
      <c r="JZF5" s="468"/>
      <c r="JZG5" s="468"/>
      <c r="JZH5" s="468"/>
      <c r="JZI5" s="468"/>
      <c r="JZJ5" s="468"/>
      <c r="JZK5" s="468"/>
      <c r="JZL5" s="468"/>
      <c r="JZM5" s="468"/>
      <c r="JZN5" s="468"/>
      <c r="JZO5" s="468"/>
      <c r="JZP5" s="468"/>
      <c r="JZQ5" s="468"/>
      <c r="JZR5" s="468"/>
      <c r="JZS5" s="468"/>
      <c r="JZT5" s="468"/>
      <c r="JZU5" s="468"/>
      <c r="JZV5" s="468"/>
      <c r="JZW5" s="468"/>
      <c r="JZX5" s="468"/>
      <c r="JZY5" s="468"/>
      <c r="JZZ5" s="468"/>
      <c r="KAA5" s="468"/>
      <c r="KAB5" s="468"/>
      <c r="KAC5" s="468"/>
      <c r="KAD5" s="468"/>
      <c r="KAE5" s="468"/>
      <c r="KAF5" s="468"/>
      <c r="KAG5" s="468"/>
      <c r="KAH5" s="468"/>
      <c r="KAI5" s="468"/>
      <c r="KAJ5" s="468"/>
      <c r="KAK5" s="468"/>
      <c r="KAL5" s="468"/>
      <c r="KAM5" s="468"/>
      <c r="KAN5" s="468"/>
      <c r="KAO5" s="468"/>
      <c r="KAP5" s="468"/>
      <c r="KAQ5" s="468"/>
      <c r="KAR5" s="468"/>
      <c r="KAS5" s="468"/>
      <c r="KAT5" s="468"/>
      <c r="KAU5" s="468"/>
      <c r="KAV5" s="468"/>
      <c r="KAW5" s="468"/>
      <c r="KAX5" s="468"/>
      <c r="KAY5" s="468"/>
      <c r="KAZ5" s="468"/>
      <c r="KBA5" s="468"/>
      <c r="KBB5" s="468"/>
      <c r="KBC5" s="468"/>
      <c r="KBD5" s="468"/>
      <c r="KBE5" s="468"/>
      <c r="KBF5" s="468"/>
      <c r="KBG5" s="468"/>
      <c r="KBH5" s="468"/>
      <c r="KBI5" s="468"/>
      <c r="KBJ5" s="468"/>
      <c r="KBK5" s="468"/>
      <c r="KBL5" s="468"/>
      <c r="KBM5" s="468"/>
      <c r="KBN5" s="468"/>
      <c r="KBO5" s="468"/>
      <c r="KBP5" s="468"/>
      <c r="KBQ5" s="468"/>
      <c r="KBR5" s="468"/>
      <c r="KBS5" s="468"/>
      <c r="KBT5" s="468"/>
      <c r="KBU5" s="468"/>
      <c r="KBV5" s="468"/>
      <c r="KBW5" s="468"/>
      <c r="KBX5" s="468"/>
      <c r="KBY5" s="468"/>
      <c r="KBZ5" s="468"/>
      <c r="KCA5" s="468"/>
      <c r="KCB5" s="468"/>
      <c r="KCC5" s="468"/>
      <c r="KCD5" s="468"/>
      <c r="KCE5" s="468"/>
      <c r="KCF5" s="468"/>
      <c r="KCG5" s="468"/>
      <c r="KCH5" s="468"/>
      <c r="KCI5" s="468"/>
      <c r="KCJ5" s="468"/>
      <c r="KCK5" s="468"/>
      <c r="KCL5" s="468"/>
      <c r="KCM5" s="468"/>
      <c r="KCN5" s="468"/>
      <c r="KCO5" s="468"/>
      <c r="KCP5" s="468"/>
      <c r="KCQ5" s="468"/>
      <c r="KCR5" s="468"/>
      <c r="KCS5" s="468"/>
      <c r="KCT5" s="468"/>
      <c r="KCU5" s="468"/>
      <c r="KCV5" s="468"/>
      <c r="KCW5" s="468"/>
      <c r="KCX5" s="468"/>
      <c r="KCY5" s="468"/>
      <c r="KCZ5" s="468"/>
      <c r="KDA5" s="468"/>
      <c r="KDB5" s="468"/>
      <c r="KDC5" s="468"/>
      <c r="KDD5" s="468"/>
      <c r="KDE5" s="468"/>
      <c r="KDF5" s="468"/>
      <c r="KDG5" s="468"/>
      <c r="KDH5" s="468"/>
      <c r="KDI5" s="468"/>
      <c r="KDJ5" s="468"/>
      <c r="KDK5" s="468"/>
      <c r="KDL5" s="468"/>
      <c r="KDM5" s="468"/>
      <c r="KDN5" s="468"/>
      <c r="KDO5" s="468"/>
      <c r="KDP5" s="468"/>
      <c r="KDQ5" s="468"/>
      <c r="KDR5" s="468"/>
      <c r="KDS5" s="468"/>
      <c r="KDT5" s="468"/>
      <c r="KDU5" s="468"/>
      <c r="KDV5" s="468"/>
      <c r="KDW5" s="468"/>
      <c r="KDX5" s="468"/>
      <c r="KDY5" s="468"/>
      <c r="KDZ5" s="468"/>
      <c r="KEA5" s="468"/>
      <c r="KEB5" s="468"/>
      <c r="KEC5" s="468"/>
      <c r="KED5" s="468"/>
      <c r="KEE5" s="468"/>
      <c r="KEF5" s="468"/>
      <c r="KEG5" s="468"/>
      <c r="KEH5" s="468"/>
      <c r="KEI5" s="468"/>
      <c r="KEJ5" s="468"/>
      <c r="KEK5" s="468"/>
      <c r="KEL5" s="468"/>
      <c r="KEM5" s="468"/>
      <c r="KEN5" s="468"/>
      <c r="KEO5" s="468"/>
      <c r="KEP5" s="468"/>
      <c r="KEQ5" s="468"/>
      <c r="KER5" s="468"/>
      <c r="KES5" s="468"/>
      <c r="KET5" s="468"/>
      <c r="KEU5" s="468"/>
      <c r="KEV5" s="468"/>
      <c r="KEW5" s="468"/>
      <c r="KEX5" s="468"/>
      <c r="KEY5" s="468"/>
      <c r="KEZ5" s="468"/>
      <c r="KFA5" s="468"/>
      <c r="KFB5" s="468"/>
      <c r="KFC5" s="468"/>
      <c r="KFD5" s="468"/>
      <c r="KFE5" s="468"/>
      <c r="KFF5" s="468"/>
      <c r="KFG5" s="468"/>
      <c r="KFH5" s="468"/>
      <c r="KFI5" s="468"/>
      <c r="KFJ5" s="468"/>
      <c r="KFK5" s="468"/>
      <c r="KFL5" s="468"/>
      <c r="KFM5" s="468"/>
      <c r="KFN5" s="468"/>
      <c r="KFO5" s="468"/>
      <c r="KFP5" s="468"/>
      <c r="KFQ5" s="468"/>
      <c r="KFR5" s="468"/>
      <c r="KFS5" s="468"/>
      <c r="KFT5" s="468"/>
      <c r="KFU5" s="468"/>
      <c r="KFV5" s="468"/>
      <c r="KFW5" s="468"/>
      <c r="KFX5" s="468"/>
      <c r="KFY5" s="468"/>
      <c r="KFZ5" s="468"/>
      <c r="KGA5" s="468"/>
      <c r="KGB5" s="468"/>
      <c r="KGC5" s="468"/>
      <c r="KGD5" s="468"/>
      <c r="KGE5" s="468"/>
      <c r="KGF5" s="468"/>
      <c r="KGG5" s="468"/>
      <c r="KGH5" s="468"/>
      <c r="KGI5" s="468"/>
      <c r="KGJ5" s="468"/>
      <c r="KGK5" s="468"/>
      <c r="KGL5" s="468"/>
      <c r="KGM5" s="468"/>
      <c r="KGN5" s="468"/>
      <c r="KGO5" s="468"/>
      <c r="KGP5" s="468"/>
      <c r="KGQ5" s="468"/>
      <c r="KGR5" s="468"/>
      <c r="KGS5" s="468"/>
      <c r="KGT5" s="468"/>
      <c r="KGU5" s="468"/>
      <c r="KGV5" s="468"/>
      <c r="KGW5" s="468"/>
      <c r="KGX5" s="468"/>
      <c r="KGY5" s="468"/>
      <c r="KGZ5" s="468"/>
      <c r="KHA5" s="468"/>
      <c r="KHB5" s="468"/>
      <c r="KHC5" s="468"/>
      <c r="KHD5" s="468"/>
      <c r="KHE5" s="468"/>
      <c r="KHF5" s="468"/>
      <c r="KHG5" s="468"/>
      <c r="KHH5" s="468"/>
      <c r="KHI5" s="468"/>
      <c r="KHJ5" s="468"/>
      <c r="KHK5" s="468"/>
      <c r="KHL5" s="468"/>
      <c r="KHM5" s="468"/>
      <c r="KHN5" s="468"/>
      <c r="KHO5" s="468"/>
      <c r="KHP5" s="468"/>
      <c r="KHQ5" s="468"/>
      <c r="KHR5" s="468"/>
      <c r="KHS5" s="468"/>
      <c r="KHT5" s="468"/>
      <c r="KHU5" s="468"/>
      <c r="KHV5" s="468"/>
      <c r="KHW5" s="468"/>
      <c r="KHX5" s="468"/>
      <c r="KHY5" s="468"/>
      <c r="KHZ5" s="468"/>
      <c r="KIA5" s="468"/>
      <c r="KIB5" s="468"/>
      <c r="KIC5" s="468"/>
      <c r="KID5" s="468"/>
      <c r="KIE5" s="468"/>
      <c r="KIF5" s="468"/>
      <c r="KIG5" s="468"/>
      <c r="KIH5" s="468"/>
      <c r="KII5" s="468"/>
      <c r="KIJ5" s="468"/>
      <c r="KIK5" s="468"/>
      <c r="KIL5" s="468"/>
      <c r="KIM5" s="468"/>
      <c r="KIN5" s="468"/>
      <c r="KIO5" s="468"/>
      <c r="KIP5" s="468"/>
      <c r="KIQ5" s="468"/>
      <c r="KIR5" s="468"/>
      <c r="KIS5" s="468"/>
      <c r="KIT5" s="468"/>
      <c r="KIU5" s="468"/>
      <c r="KIV5" s="468"/>
      <c r="KIW5" s="468"/>
      <c r="KIX5" s="468"/>
      <c r="KIY5" s="468"/>
      <c r="KIZ5" s="468"/>
      <c r="KJA5" s="468"/>
      <c r="KJB5" s="468"/>
      <c r="KJC5" s="468"/>
      <c r="KJD5" s="468"/>
      <c r="KJE5" s="468"/>
      <c r="KJF5" s="468"/>
      <c r="KJG5" s="468"/>
      <c r="KJH5" s="468"/>
      <c r="KJI5" s="468"/>
      <c r="KJJ5" s="468"/>
      <c r="KJK5" s="468"/>
      <c r="KJL5" s="468"/>
      <c r="KJM5" s="468"/>
      <c r="KJN5" s="468"/>
      <c r="KJO5" s="468"/>
      <c r="KJP5" s="468"/>
      <c r="KJQ5" s="468"/>
      <c r="KJR5" s="468"/>
      <c r="KJS5" s="468"/>
      <c r="KJT5" s="468"/>
      <c r="KJU5" s="468"/>
      <c r="KJV5" s="468"/>
      <c r="KJW5" s="468"/>
      <c r="KJX5" s="468"/>
      <c r="KJY5" s="468"/>
      <c r="KJZ5" s="468"/>
      <c r="KKA5" s="468"/>
      <c r="KKB5" s="468"/>
      <c r="KKC5" s="468"/>
      <c r="KKD5" s="468"/>
      <c r="KKE5" s="468"/>
      <c r="KKF5" s="468"/>
      <c r="KKG5" s="468"/>
      <c r="KKH5" s="468"/>
      <c r="KKI5" s="468"/>
      <c r="KKJ5" s="468"/>
      <c r="KKK5" s="468"/>
      <c r="KKL5" s="468"/>
      <c r="KKM5" s="468"/>
      <c r="KKN5" s="468"/>
      <c r="KKO5" s="468"/>
      <c r="KKP5" s="468"/>
      <c r="KKQ5" s="468"/>
      <c r="KKR5" s="468"/>
      <c r="KKS5" s="468"/>
      <c r="KKT5" s="468"/>
      <c r="KKU5" s="468"/>
      <c r="KKV5" s="468"/>
      <c r="KKW5" s="468"/>
      <c r="KKX5" s="468"/>
      <c r="KKY5" s="468"/>
      <c r="KKZ5" s="468"/>
      <c r="KLA5" s="468"/>
      <c r="KLB5" s="468"/>
      <c r="KLC5" s="468"/>
      <c r="KLD5" s="468"/>
      <c r="KLE5" s="468"/>
      <c r="KLF5" s="468"/>
      <c r="KLG5" s="468"/>
      <c r="KLH5" s="468"/>
      <c r="KLI5" s="468"/>
      <c r="KLJ5" s="468"/>
      <c r="KLK5" s="468"/>
      <c r="KLL5" s="468"/>
      <c r="KLM5" s="468"/>
      <c r="KLN5" s="468"/>
      <c r="KLO5" s="468"/>
      <c r="KLP5" s="468"/>
      <c r="KLQ5" s="468"/>
      <c r="KLR5" s="468"/>
      <c r="KLS5" s="468"/>
      <c r="KLT5" s="468"/>
      <c r="KLU5" s="468"/>
      <c r="KLV5" s="468"/>
      <c r="KLW5" s="468"/>
      <c r="KLX5" s="468"/>
      <c r="KLY5" s="468"/>
      <c r="KLZ5" s="468"/>
      <c r="KMA5" s="468"/>
      <c r="KMB5" s="468"/>
      <c r="KMC5" s="468"/>
      <c r="KMD5" s="468"/>
      <c r="KME5" s="468"/>
      <c r="KMF5" s="468"/>
      <c r="KMG5" s="468"/>
      <c r="KMH5" s="468"/>
      <c r="KMI5" s="468"/>
      <c r="KMJ5" s="468"/>
      <c r="KMK5" s="468"/>
      <c r="KML5" s="468"/>
      <c r="KMM5" s="468"/>
      <c r="KMN5" s="468"/>
      <c r="KMO5" s="468"/>
      <c r="KMP5" s="468"/>
      <c r="KMQ5" s="468"/>
      <c r="KMR5" s="468"/>
      <c r="KMS5" s="468"/>
      <c r="KMT5" s="468"/>
      <c r="KMU5" s="468"/>
      <c r="KMV5" s="468"/>
      <c r="KMW5" s="468"/>
      <c r="KMX5" s="468"/>
      <c r="KMY5" s="468"/>
      <c r="KMZ5" s="468"/>
      <c r="KNA5" s="468"/>
      <c r="KNB5" s="468"/>
      <c r="KNC5" s="468"/>
      <c r="KND5" s="468"/>
      <c r="KNE5" s="468"/>
      <c r="KNF5" s="468"/>
      <c r="KNG5" s="468"/>
      <c r="KNH5" s="468"/>
      <c r="KNI5" s="468"/>
      <c r="KNJ5" s="468"/>
      <c r="KNK5" s="468"/>
      <c r="KNL5" s="468"/>
      <c r="KNM5" s="468"/>
      <c r="KNN5" s="468"/>
      <c r="KNO5" s="468"/>
      <c r="KNP5" s="468"/>
      <c r="KNQ5" s="468"/>
      <c r="KNR5" s="468"/>
      <c r="KNS5" s="468"/>
      <c r="KNT5" s="468"/>
      <c r="KNU5" s="468"/>
      <c r="KNV5" s="468"/>
      <c r="KNW5" s="468"/>
      <c r="KNX5" s="468"/>
      <c r="KNY5" s="468"/>
      <c r="KNZ5" s="468"/>
      <c r="KOA5" s="468"/>
      <c r="KOB5" s="468"/>
      <c r="KOC5" s="468"/>
      <c r="KOD5" s="468"/>
      <c r="KOE5" s="468"/>
      <c r="KOF5" s="468"/>
      <c r="KOG5" s="468"/>
      <c r="KOH5" s="468"/>
      <c r="KOI5" s="468"/>
      <c r="KOJ5" s="468"/>
      <c r="KOK5" s="468"/>
      <c r="KOL5" s="468"/>
      <c r="KOM5" s="468"/>
      <c r="KON5" s="468"/>
      <c r="KOO5" s="468"/>
      <c r="KOP5" s="468"/>
      <c r="KOQ5" s="468"/>
      <c r="KOR5" s="468"/>
      <c r="KOS5" s="468"/>
      <c r="KOT5" s="468"/>
      <c r="KOU5" s="468"/>
      <c r="KOV5" s="468"/>
      <c r="KOW5" s="468"/>
      <c r="KOX5" s="468"/>
      <c r="KOY5" s="468"/>
      <c r="KOZ5" s="468"/>
      <c r="KPA5" s="468"/>
      <c r="KPB5" s="468"/>
      <c r="KPC5" s="468"/>
      <c r="KPD5" s="468"/>
      <c r="KPE5" s="468"/>
      <c r="KPF5" s="468"/>
      <c r="KPG5" s="468"/>
      <c r="KPH5" s="468"/>
      <c r="KPI5" s="468"/>
      <c r="KPJ5" s="468"/>
      <c r="KPK5" s="468"/>
      <c r="KPL5" s="468"/>
      <c r="KPM5" s="468"/>
      <c r="KPN5" s="468"/>
      <c r="KPO5" s="468"/>
      <c r="KPP5" s="468"/>
      <c r="KPQ5" s="468"/>
      <c r="KPR5" s="468"/>
      <c r="KPS5" s="468"/>
      <c r="KPT5" s="468"/>
      <c r="KPU5" s="468"/>
      <c r="KPV5" s="468"/>
      <c r="KPW5" s="468"/>
      <c r="KPX5" s="468"/>
      <c r="KPY5" s="468"/>
      <c r="KPZ5" s="468"/>
      <c r="KQA5" s="468"/>
      <c r="KQB5" s="468"/>
      <c r="KQC5" s="468"/>
      <c r="KQD5" s="468"/>
      <c r="KQE5" s="468"/>
      <c r="KQF5" s="468"/>
      <c r="KQG5" s="468"/>
      <c r="KQH5" s="468"/>
      <c r="KQI5" s="468"/>
      <c r="KQJ5" s="468"/>
      <c r="KQK5" s="468"/>
      <c r="KQL5" s="468"/>
      <c r="KQM5" s="468"/>
      <c r="KQN5" s="468"/>
      <c r="KQO5" s="468"/>
      <c r="KQP5" s="468"/>
      <c r="KQQ5" s="468"/>
      <c r="KQR5" s="468"/>
      <c r="KQS5" s="468"/>
      <c r="KQT5" s="468"/>
      <c r="KQU5" s="468"/>
      <c r="KQV5" s="468"/>
      <c r="KQW5" s="468"/>
      <c r="KQX5" s="468"/>
      <c r="KQY5" s="468"/>
      <c r="KQZ5" s="468"/>
      <c r="KRA5" s="468"/>
      <c r="KRB5" s="468"/>
      <c r="KRC5" s="468"/>
      <c r="KRD5" s="468"/>
      <c r="KRE5" s="468"/>
      <c r="KRF5" s="468"/>
      <c r="KRG5" s="468"/>
      <c r="KRH5" s="468"/>
      <c r="KRI5" s="468"/>
      <c r="KRJ5" s="468"/>
      <c r="KRK5" s="468"/>
      <c r="KRL5" s="468"/>
      <c r="KRM5" s="468"/>
      <c r="KRN5" s="468"/>
      <c r="KRO5" s="468"/>
      <c r="KRP5" s="468"/>
      <c r="KRQ5" s="468"/>
      <c r="KRR5" s="468"/>
      <c r="KRS5" s="468"/>
      <c r="KRT5" s="468"/>
      <c r="KRU5" s="468"/>
      <c r="KRV5" s="468"/>
      <c r="KRW5" s="468"/>
      <c r="KRX5" s="468"/>
      <c r="KRY5" s="468"/>
      <c r="KRZ5" s="468"/>
      <c r="KSA5" s="468"/>
      <c r="KSB5" s="468"/>
      <c r="KSC5" s="468"/>
      <c r="KSD5" s="468"/>
      <c r="KSE5" s="468"/>
      <c r="KSF5" s="468"/>
      <c r="KSG5" s="468"/>
      <c r="KSH5" s="468"/>
      <c r="KSI5" s="468"/>
      <c r="KSJ5" s="468"/>
      <c r="KSK5" s="468"/>
      <c r="KSL5" s="468"/>
      <c r="KSM5" s="468"/>
      <c r="KSN5" s="468"/>
      <c r="KSO5" s="468"/>
      <c r="KSP5" s="468"/>
      <c r="KSQ5" s="468"/>
      <c r="KSR5" s="468"/>
      <c r="KSS5" s="468"/>
      <c r="KST5" s="468"/>
      <c r="KSU5" s="468"/>
      <c r="KSV5" s="468"/>
      <c r="KSW5" s="468"/>
      <c r="KSX5" s="468"/>
      <c r="KSY5" s="468"/>
      <c r="KSZ5" s="468"/>
      <c r="KTA5" s="468"/>
      <c r="KTB5" s="468"/>
      <c r="KTC5" s="468"/>
      <c r="KTD5" s="468"/>
      <c r="KTE5" s="468"/>
      <c r="KTF5" s="468"/>
      <c r="KTG5" s="468"/>
      <c r="KTH5" s="468"/>
      <c r="KTI5" s="468"/>
      <c r="KTJ5" s="468"/>
      <c r="KTK5" s="468"/>
      <c r="KTL5" s="468"/>
      <c r="KTM5" s="468"/>
      <c r="KTN5" s="468"/>
      <c r="KTO5" s="468"/>
      <c r="KTP5" s="468"/>
      <c r="KTQ5" s="468"/>
      <c r="KTR5" s="468"/>
      <c r="KTS5" s="468"/>
      <c r="KTT5" s="468"/>
      <c r="KTU5" s="468"/>
      <c r="KTV5" s="468"/>
      <c r="KTW5" s="468"/>
      <c r="KTX5" s="468"/>
      <c r="KTY5" s="468"/>
      <c r="KTZ5" s="468"/>
      <c r="KUA5" s="468"/>
      <c r="KUB5" s="468"/>
      <c r="KUC5" s="468"/>
      <c r="KUD5" s="468"/>
      <c r="KUE5" s="468"/>
      <c r="KUF5" s="468"/>
      <c r="KUG5" s="468"/>
      <c r="KUH5" s="468"/>
      <c r="KUI5" s="468"/>
      <c r="KUJ5" s="468"/>
      <c r="KUK5" s="468"/>
      <c r="KUL5" s="468"/>
      <c r="KUM5" s="468"/>
      <c r="KUN5" s="468"/>
      <c r="KUO5" s="468"/>
      <c r="KUP5" s="468"/>
      <c r="KUQ5" s="468"/>
      <c r="KUR5" s="468"/>
      <c r="KUS5" s="468"/>
      <c r="KUT5" s="468"/>
      <c r="KUU5" s="468"/>
      <c r="KUV5" s="468"/>
      <c r="KUW5" s="468"/>
      <c r="KUX5" s="468"/>
      <c r="KUY5" s="468"/>
      <c r="KUZ5" s="468"/>
      <c r="KVA5" s="468"/>
      <c r="KVB5" s="468"/>
      <c r="KVC5" s="468"/>
      <c r="KVD5" s="468"/>
      <c r="KVE5" s="468"/>
      <c r="KVF5" s="468"/>
      <c r="KVG5" s="468"/>
      <c r="KVH5" s="468"/>
      <c r="KVI5" s="468"/>
      <c r="KVJ5" s="468"/>
      <c r="KVK5" s="468"/>
      <c r="KVL5" s="468"/>
      <c r="KVM5" s="468"/>
      <c r="KVN5" s="468"/>
      <c r="KVO5" s="468"/>
      <c r="KVP5" s="468"/>
      <c r="KVQ5" s="468"/>
      <c r="KVR5" s="468"/>
      <c r="KVS5" s="468"/>
      <c r="KVT5" s="468"/>
      <c r="KVU5" s="468"/>
      <c r="KVV5" s="468"/>
      <c r="KVW5" s="468"/>
      <c r="KVX5" s="468"/>
      <c r="KVY5" s="468"/>
      <c r="KVZ5" s="468"/>
      <c r="KWA5" s="468"/>
      <c r="KWB5" s="468"/>
      <c r="KWC5" s="468"/>
      <c r="KWD5" s="468"/>
      <c r="KWE5" s="468"/>
      <c r="KWF5" s="468"/>
      <c r="KWG5" s="468"/>
      <c r="KWH5" s="468"/>
      <c r="KWI5" s="468"/>
      <c r="KWJ5" s="468"/>
      <c r="KWK5" s="468"/>
      <c r="KWL5" s="468"/>
      <c r="KWM5" s="468"/>
      <c r="KWN5" s="468"/>
      <c r="KWO5" s="468"/>
      <c r="KWP5" s="468"/>
      <c r="KWQ5" s="468"/>
      <c r="KWR5" s="468"/>
      <c r="KWS5" s="468"/>
      <c r="KWT5" s="468"/>
      <c r="KWU5" s="468"/>
      <c r="KWV5" s="468"/>
      <c r="KWW5" s="468"/>
      <c r="KWX5" s="468"/>
      <c r="KWY5" s="468"/>
      <c r="KWZ5" s="468"/>
      <c r="KXA5" s="468"/>
      <c r="KXB5" s="468"/>
      <c r="KXC5" s="468"/>
      <c r="KXD5" s="468"/>
      <c r="KXE5" s="468"/>
      <c r="KXF5" s="468"/>
      <c r="KXG5" s="468"/>
      <c r="KXH5" s="468"/>
      <c r="KXI5" s="468"/>
      <c r="KXJ5" s="468"/>
      <c r="KXK5" s="468"/>
      <c r="KXL5" s="468"/>
      <c r="KXM5" s="468"/>
      <c r="KXN5" s="468"/>
      <c r="KXO5" s="468"/>
      <c r="KXP5" s="468"/>
      <c r="KXQ5" s="468"/>
      <c r="KXR5" s="468"/>
      <c r="KXS5" s="468"/>
      <c r="KXT5" s="468"/>
      <c r="KXU5" s="468"/>
      <c r="KXV5" s="468"/>
      <c r="KXW5" s="468"/>
      <c r="KXX5" s="468"/>
      <c r="KXY5" s="468"/>
      <c r="KXZ5" s="468"/>
      <c r="KYA5" s="468"/>
      <c r="KYB5" s="468"/>
      <c r="KYC5" s="468"/>
      <c r="KYD5" s="468"/>
      <c r="KYE5" s="468"/>
      <c r="KYF5" s="468"/>
      <c r="KYG5" s="468"/>
      <c r="KYH5" s="468"/>
      <c r="KYI5" s="468"/>
      <c r="KYJ5" s="468"/>
      <c r="KYK5" s="468"/>
      <c r="KYL5" s="468"/>
      <c r="KYM5" s="468"/>
      <c r="KYN5" s="468"/>
      <c r="KYO5" s="468"/>
      <c r="KYP5" s="468"/>
      <c r="KYQ5" s="468"/>
      <c r="KYR5" s="468"/>
      <c r="KYS5" s="468"/>
      <c r="KYT5" s="468"/>
      <c r="KYU5" s="468"/>
      <c r="KYV5" s="468"/>
      <c r="KYW5" s="468"/>
      <c r="KYX5" s="468"/>
      <c r="KYY5" s="468"/>
      <c r="KYZ5" s="468"/>
      <c r="KZA5" s="468"/>
      <c r="KZB5" s="468"/>
      <c r="KZC5" s="468"/>
      <c r="KZD5" s="468"/>
      <c r="KZE5" s="468"/>
      <c r="KZF5" s="468"/>
      <c r="KZG5" s="468"/>
      <c r="KZH5" s="468"/>
      <c r="KZI5" s="468"/>
      <c r="KZJ5" s="468"/>
      <c r="KZK5" s="468"/>
      <c r="KZL5" s="468"/>
      <c r="KZM5" s="468"/>
      <c r="KZN5" s="468"/>
      <c r="KZO5" s="468"/>
      <c r="KZP5" s="468"/>
      <c r="KZQ5" s="468"/>
      <c r="KZR5" s="468"/>
      <c r="KZS5" s="468"/>
      <c r="KZT5" s="468"/>
      <c r="KZU5" s="468"/>
      <c r="KZV5" s="468"/>
      <c r="KZW5" s="468"/>
      <c r="KZX5" s="468"/>
      <c r="KZY5" s="468"/>
      <c r="KZZ5" s="468"/>
      <c r="LAA5" s="468"/>
      <c r="LAB5" s="468"/>
      <c r="LAC5" s="468"/>
      <c r="LAD5" s="468"/>
      <c r="LAE5" s="468"/>
      <c r="LAF5" s="468"/>
      <c r="LAG5" s="468"/>
      <c r="LAH5" s="468"/>
      <c r="LAI5" s="468"/>
      <c r="LAJ5" s="468"/>
      <c r="LAK5" s="468"/>
      <c r="LAL5" s="468"/>
      <c r="LAM5" s="468"/>
      <c r="LAN5" s="468"/>
      <c r="LAO5" s="468"/>
      <c r="LAP5" s="468"/>
      <c r="LAQ5" s="468"/>
      <c r="LAR5" s="468"/>
      <c r="LAS5" s="468"/>
      <c r="LAT5" s="468"/>
      <c r="LAU5" s="468"/>
      <c r="LAV5" s="468"/>
      <c r="LAW5" s="468"/>
      <c r="LAX5" s="468"/>
      <c r="LAY5" s="468"/>
      <c r="LAZ5" s="468"/>
      <c r="LBA5" s="468"/>
      <c r="LBB5" s="468"/>
      <c r="LBC5" s="468"/>
      <c r="LBD5" s="468"/>
      <c r="LBE5" s="468"/>
      <c r="LBF5" s="468"/>
      <c r="LBG5" s="468"/>
      <c r="LBH5" s="468"/>
      <c r="LBI5" s="468"/>
      <c r="LBJ5" s="468"/>
      <c r="LBK5" s="468"/>
      <c r="LBL5" s="468"/>
      <c r="LBM5" s="468"/>
      <c r="LBN5" s="468"/>
      <c r="LBO5" s="468"/>
      <c r="LBP5" s="468"/>
      <c r="LBQ5" s="468"/>
      <c r="LBR5" s="468"/>
      <c r="LBS5" s="468"/>
      <c r="LBT5" s="468"/>
      <c r="LBU5" s="468"/>
      <c r="LBV5" s="468"/>
      <c r="LBW5" s="468"/>
      <c r="LBX5" s="468"/>
      <c r="LBY5" s="468"/>
      <c r="LBZ5" s="468"/>
      <c r="LCA5" s="468"/>
      <c r="LCB5" s="468"/>
      <c r="LCC5" s="468"/>
      <c r="LCD5" s="468"/>
      <c r="LCE5" s="468"/>
      <c r="LCF5" s="468"/>
      <c r="LCG5" s="468"/>
      <c r="LCH5" s="468"/>
      <c r="LCI5" s="468"/>
      <c r="LCJ5" s="468"/>
      <c r="LCK5" s="468"/>
      <c r="LCL5" s="468"/>
      <c r="LCM5" s="468"/>
      <c r="LCN5" s="468"/>
      <c r="LCO5" s="468"/>
      <c r="LCP5" s="468"/>
      <c r="LCQ5" s="468"/>
      <c r="LCR5" s="468"/>
      <c r="LCS5" s="468"/>
      <c r="LCT5" s="468"/>
      <c r="LCU5" s="468"/>
      <c r="LCV5" s="468"/>
      <c r="LCW5" s="468"/>
      <c r="LCX5" s="468"/>
      <c r="LCY5" s="468"/>
      <c r="LCZ5" s="468"/>
      <c r="LDA5" s="468"/>
      <c r="LDB5" s="468"/>
      <c r="LDC5" s="468"/>
      <c r="LDD5" s="468"/>
      <c r="LDE5" s="468"/>
      <c r="LDF5" s="468"/>
      <c r="LDG5" s="468"/>
      <c r="LDH5" s="468"/>
      <c r="LDI5" s="468"/>
      <c r="LDJ5" s="468"/>
      <c r="LDK5" s="468"/>
      <c r="LDL5" s="468"/>
      <c r="LDM5" s="468"/>
      <c r="LDN5" s="468"/>
      <c r="LDO5" s="468"/>
      <c r="LDP5" s="468"/>
      <c r="LDQ5" s="468"/>
      <c r="LDR5" s="468"/>
      <c r="LDS5" s="468"/>
      <c r="LDT5" s="468"/>
      <c r="LDU5" s="468"/>
      <c r="LDV5" s="468"/>
      <c r="LDW5" s="468"/>
      <c r="LDX5" s="468"/>
      <c r="LDY5" s="468"/>
      <c r="LDZ5" s="468"/>
      <c r="LEA5" s="468"/>
      <c r="LEB5" s="468"/>
      <c r="LEC5" s="468"/>
      <c r="LED5" s="468"/>
      <c r="LEE5" s="468"/>
      <c r="LEF5" s="468"/>
      <c r="LEG5" s="468"/>
      <c r="LEH5" s="468"/>
      <c r="LEI5" s="468"/>
      <c r="LEJ5" s="468"/>
      <c r="LEK5" s="468"/>
      <c r="LEL5" s="468"/>
      <c r="LEM5" s="468"/>
      <c r="LEN5" s="468"/>
      <c r="LEO5" s="468"/>
      <c r="LEP5" s="468"/>
      <c r="LEQ5" s="468"/>
      <c r="LER5" s="468"/>
      <c r="LES5" s="468"/>
      <c r="LET5" s="468"/>
      <c r="LEU5" s="468"/>
      <c r="LEV5" s="468"/>
      <c r="LEW5" s="468"/>
      <c r="LEX5" s="468"/>
      <c r="LEY5" s="468"/>
      <c r="LEZ5" s="468"/>
      <c r="LFA5" s="468"/>
      <c r="LFB5" s="468"/>
      <c r="LFC5" s="468"/>
      <c r="LFD5" s="468"/>
      <c r="LFE5" s="468"/>
      <c r="LFF5" s="468"/>
      <c r="LFG5" s="468"/>
      <c r="LFH5" s="468"/>
      <c r="LFI5" s="468"/>
      <c r="LFJ5" s="468"/>
      <c r="LFK5" s="468"/>
      <c r="LFL5" s="468"/>
      <c r="LFM5" s="468"/>
      <c r="LFN5" s="468"/>
      <c r="LFO5" s="468"/>
      <c r="LFP5" s="468"/>
      <c r="LFQ5" s="468"/>
      <c r="LFR5" s="468"/>
      <c r="LFS5" s="468"/>
      <c r="LFT5" s="468"/>
      <c r="LFU5" s="468"/>
      <c r="LFV5" s="468"/>
      <c r="LFW5" s="468"/>
      <c r="LFX5" s="468"/>
      <c r="LFY5" s="468"/>
      <c r="LFZ5" s="468"/>
      <c r="LGA5" s="468"/>
      <c r="LGB5" s="468"/>
      <c r="LGC5" s="468"/>
      <c r="LGD5" s="468"/>
      <c r="LGE5" s="468"/>
      <c r="LGF5" s="468"/>
      <c r="LGG5" s="468"/>
      <c r="LGH5" s="468"/>
      <c r="LGI5" s="468"/>
      <c r="LGJ5" s="468"/>
      <c r="LGK5" s="468"/>
      <c r="LGL5" s="468"/>
      <c r="LGM5" s="468"/>
      <c r="LGN5" s="468"/>
      <c r="LGO5" s="468"/>
      <c r="LGP5" s="468"/>
      <c r="LGQ5" s="468"/>
      <c r="LGR5" s="468"/>
      <c r="LGS5" s="468"/>
      <c r="LGT5" s="468"/>
      <c r="LGU5" s="468"/>
      <c r="LGV5" s="468"/>
      <c r="LGW5" s="468"/>
      <c r="LGX5" s="468"/>
      <c r="LGY5" s="468"/>
      <c r="LGZ5" s="468"/>
      <c r="LHA5" s="468"/>
      <c r="LHB5" s="468"/>
      <c r="LHC5" s="468"/>
      <c r="LHD5" s="468"/>
      <c r="LHE5" s="468"/>
      <c r="LHF5" s="468"/>
      <c r="LHG5" s="468"/>
      <c r="LHH5" s="468"/>
      <c r="LHI5" s="468"/>
      <c r="LHJ5" s="468"/>
      <c r="LHK5" s="468"/>
      <c r="LHL5" s="468"/>
      <c r="LHM5" s="468"/>
      <c r="LHN5" s="468"/>
      <c r="LHO5" s="468"/>
      <c r="LHP5" s="468"/>
      <c r="LHQ5" s="468"/>
      <c r="LHR5" s="468"/>
      <c r="LHS5" s="468"/>
      <c r="LHT5" s="468"/>
      <c r="LHU5" s="468"/>
      <c r="LHV5" s="468"/>
      <c r="LHW5" s="468"/>
      <c r="LHX5" s="468"/>
      <c r="LHY5" s="468"/>
      <c r="LHZ5" s="468"/>
      <c r="LIA5" s="468"/>
      <c r="LIB5" s="468"/>
      <c r="LIC5" s="468"/>
      <c r="LID5" s="468"/>
      <c r="LIE5" s="468"/>
      <c r="LIF5" s="468"/>
      <c r="LIG5" s="468"/>
      <c r="LIH5" s="468"/>
      <c r="LII5" s="468"/>
      <c r="LIJ5" s="468"/>
      <c r="LIK5" s="468"/>
      <c r="LIL5" s="468"/>
      <c r="LIM5" s="468"/>
      <c r="LIN5" s="468"/>
      <c r="LIO5" s="468"/>
      <c r="LIP5" s="468"/>
      <c r="LIQ5" s="468"/>
      <c r="LIR5" s="468"/>
      <c r="LIS5" s="468"/>
      <c r="LIT5" s="468"/>
      <c r="LIU5" s="468"/>
      <c r="LIV5" s="468"/>
      <c r="LIW5" s="468"/>
      <c r="LIX5" s="468"/>
      <c r="LIY5" s="468"/>
      <c r="LIZ5" s="468"/>
      <c r="LJA5" s="468"/>
      <c r="LJB5" s="468"/>
      <c r="LJC5" s="468"/>
      <c r="LJD5" s="468"/>
      <c r="LJE5" s="468"/>
      <c r="LJF5" s="468"/>
      <c r="LJG5" s="468"/>
      <c r="LJH5" s="468"/>
      <c r="LJI5" s="468"/>
      <c r="LJJ5" s="468"/>
      <c r="LJK5" s="468"/>
      <c r="LJL5" s="468"/>
      <c r="LJM5" s="468"/>
      <c r="LJN5" s="468"/>
      <c r="LJO5" s="468"/>
      <c r="LJP5" s="468"/>
      <c r="LJQ5" s="468"/>
      <c r="LJR5" s="468"/>
      <c r="LJS5" s="468"/>
      <c r="LJT5" s="468"/>
      <c r="LJU5" s="468"/>
      <c r="LJV5" s="468"/>
      <c r="LJW5" s="468"/>
      <c r="LJX5" s="468"/>
      <c r="LJY5" s="468"/>
      <c r="LJZ5" s="468"/>
      <c r="LKA5" s="468"/>
      <c r="LKB5" s="468"/>
      <c r="LKC5" s="468"/>
      <c r="LKD5" s="468"/>
      <c r="LKE5" s="468"/>
      <c r="LKF5" s="468"/>
      <c r="LKG5" s="468"/>
      <c r="LKH5" s="468"/>
      <c r="LKI5" s="468"/>
      <c r="LKJ5" s="468"/>
      <c r="LKK5" s="468"/>
      <c r="LKL5" s="468"/>
      <c r="LKM5" s="468"/>
      <c r="LKN5" s="468"/>
      <c r="LKO5" s="468"/>
      <c r="LKP5" s="468"/>
      <c r="LKQ5" s="468"/>
      <c r="LKR5" s="468"/>
      <c r="LKS5" s="468"/>
      <c r="LKT5" s="468"/>
      <c r="LKU5" s="468"/>
      <c r="LKV5" s="468"/>
      <c r="LKW5" s="468"/>
      <c r="LKX5" s="468"/>
      <c r="LKY5" s="468"/>
      <c r="LKZ5" s="468"/>
      <c r="LLA5" s="468"/>
      <c r="LLB5" s="468"/>
      <c r="LLC5" s="468"/>
      <c r="LLD5" s="468"/>
      <c r="LLE5" s="468"/>
      <c r="LLF5" s="468"/>
      <c r="LLG5" s="468"/>
      <c r="LLH5" s="468"/>
      <c r="LLI5" s="468"/>
      <c r="LLJ5" s="468"/>
      <c r="LLK5" s="468"/>
      <c r="LLL5" s="468"/>
      <c r="LLM5" s="468"/>
      <c r="LLN5" s="468"/>
      <c r="LLO5" s="468"/>
      <c r="LLP5" s="468"/>
      <c r="LLQ5" s="468"/>
      <c r="LLR5" s="468"/>
      <c r="LLS5" s="468"/>
      <c r="LLT5" s="468"/>
      <c r="LLU5" s="468"/>
      <c r="LLV5" s="468"/>
      <c r="LLW5" s="468"/>
      <c r="LLX5" s="468"/>
      <c r="LLY5" s="468"/>
      <c r="LLZ5" s="468"/>
      <c r="LMA5" s="468"/>
      <c r="LMB5" s="468"/>
      <c r="LMC5" s="468"/>
      <c r="LMD5" s="468"/>
      <c r="LME5" s="468"/>
      <c r="LMF5" s="468"/>
      <c r="LMG5" s="468"/>
      <c r="LMH5" s="468"/>
      <c r="LMI5" s="468"/>
      <c r="LMJ5" s="468"/>
      <c r="LMK5" s="468"/>
      <c r="LML5" s="468"/>
      <c r="LMM5" s="468"/>
      <c r="LMN5" s="468"/>
      <c r="LMO5" s="468"/>
      <c r="LMP5" s="468"/>
      <c r="LMQ5" s="468"/>
      <c r="LMR5" s="468"/>
      <c r="LMS5" s="468"/>
      <c r="LMT5" s="468"/>
      <c r="LMU5" s="468"/>
      <c r="LMV5" s="468"/>
      <c r="LMW5" s="468"/>
      <c r="LMX5" s="468"/>
      <c r="LMY5" s="468"/>
      <c r="LMZ5" s="468"/>
      <c r="LNA5" s="468"/>
      <c r="LNB5" s="468"/>
      <c r="LNC5" s="468"/>
      <c r="LND5" s="468"/>
      <c r="LNE5" s="468"/>
      <c r="LNF5" s="468"/>
      <c r="LNG5" s="468"/>
      <c r="LNH5" s="468"/>
      <c r="LNI5" s="468"/>
      <c r="LNJ5" s="468"/>
      <c r="LNK5" s="468"/>
      <c r="LNL5" s="468"/>
      <c r="LNM5" s="468"/>
      <c r="LNN5" s="468"/>
      <c r="LNO5" s="468"/>
      <c r="LNP5" s="468"/>
      <c r="LNQ5" s="468"/>
      <c r="LNR5" s="468"/>
      <c r="LNS5" s="468"/>
      <c r="LNT5" s="468"/>
      <c r="LNU5" s="468"/>
      <c r="LNV5" s="468"/>
      <c r="LNW5" s="468"/>
      <c r="LNX5" s="468"/>
      <c r="LNY5" s="468"/>
      <c r="LNZ5" s="468"/>
      <c r="LOA5" s="468"/>
      <c r="LOB5" s="468"/>
      <c r="LOC5" s="468"/>
      <c r="LOD5" s="468"/>
      <c r="LOE5" s="468"/>
      <c r="LOF5" s="468"/>
      <c r="LOG5" s="468"/>
      <c r="LOH5" s="468"/>
      <c r="LOI5" s="468"/>
      <c r="LOJ5" s="468"/>
      <c r="LOK5" s="468"/>
      <c r="LOL5" s="468"/>
      <c r="LOM5" s="468"/>
      <c r="LON5" s="468"/>
      <c r="LOO5" s="468"/>
      <c r="LOP5" s="468"/>
      <c r="LOQ5" s="468"/>
      <c r="LOR5" s="468"/>
      <c r="LOS5" s="468"/>
      <c r="LOT5" s="468"/>
      <c r="LOU5" s="468"/>
      <c r="LOV5" s="468"/>
      <c r="LOW5" s="468"/>
      <c r="LOX5" s="468"/>
      <c r="LOY5" s="468"/>
      <c r="LOZ5" s="468"/>
      <c r="LPA5" s="468"/>
      <c r="LPB5" s="468"/>
      <c r="LPC5" s="468"/>
      <c r="LPD5" s="468"/>
      <c r="LPE5" s="468"/>
      <c r="LPF5" s="468"/>
      <c r="LPG5" s="468"/>
      <c r="LPH5" s="468"/>
      <c r="LPI5" s="468"/>
      <c r="LPJ5" s="468"/>
      <c r="LPK5" s="468"/>
      <c r="LPL5" s="468"/>
      <c r="LPM5" s="468"/>
      <c r="LPN5" s="468"/>
      <c r="LPO5" s="468"/>
      <c r="LPP5" s="468"/>
      <c r="LPQ5" s="468"/>
      <c r="LPR5" s="468"/>
      <c r="LPS5" s="468"/>
      <c r="LPT5" s="468"/>
      <c r="LPU5" s="468"/>
      <c r="LPV5" s="468"/>
      <c r="LPW5" s="468"/>
      <c r="LPX5" s="468"/>
      <c r="LPY5" s="468"/>
      <c r="LPZ5" s="468"/>
      <c r="LQA5" s="468"/>
      <c r="LQB5" s="468"/>
      <c r="LQC5" s="468"/>
      <c r="LQD5" s="468"/>
      <c r="LQE5" s="468"/>
      <c r="LQF5" s="468"/>
      <c r="LQG5" s="468"/>
      <c r="LQH5" s="468"/>
      <c r="LQI5" s="468"/>
      <c r="LQJ5" s="468"/>
      <c r="LQK5" s="468"/>
      <c r="LQL5" s="468"/>
      <c r="LQM5" s="468"/>
      <c r="LQN5" s="468"/>
      <c r="LQO5" s="468"/>
      <c r="LQP5" s="468"/>
      <c r="LQQ5" s="468"/>
      <c r="LQR5" s="468"/>
      <c r="LQS5" s="468"/>
      <c r="LQT5" s="468"/>
      <c r="LQU5" s="468"/>
      <c r="LQV5" s="468"/>
      <c r="LQW5" s="468"/>
      <c r="LQX5" s="468"/>
      <c r="LQY5" s="468"/>
      <c r="LQZ5" s="468"/>
      <c r="LRA5" s="468"/>
      <c r="LRB5" s="468"/>
      <c r="LRC5" s="468"/>
      <c r="LRD5" s="468"/>
      <c r="LRE5" s="468"/>
      <c r="LRF5" s="468"/>
      <c r="LRG5" s="468"/>
      <c r="LRH5" s="468"/>
      <c r="LRI5" s="468"/>
      <c r="LRJ5" s="468"/>
      <c r="LRK5" s="468"/>
      <c r="LRL5" s="468"/>
      <c r="LRM5" s="468"/>
      <c r="LRN5" s="468"/>
      <c r="LRO5" s="468"/>
      <c r="LRP5" s="468"/>
      <c r="LRQ5" s="468"/>
      <c r="LRR5" s="468"/>
      <c r="LRS5" s="468"/>
      <c r="LRT5" s="468"/>
      <c r="LRU5" s="468"/>
      <c r="LRV5" s="468"/>
      <c r="LRW5" s="468"/>
      <c r="LRX5" s="468"/>
      <c r="LRY5" s="468"/>
      <c r="LRZ5" s="468"/>
      <c r="LSA5" s="468"/>
      <c r="LSB5" s="468"/>
      <c r="LSC5" s="468"/>
      <c r="LSD5" s="468"/>
      <c r="LSE5" s="468"/>
      <c r="LSF5" s="468"/>
      <c r="LSG5" s="468"/>
      <c r="LSH5" s="468"/>
      <c r="LSI5" s="468"/>
      <c r="LSJ5" s="468"/>
      <c r="LSK5" s="468"/>
      <c r="LSL5" s="468"/>
      <c r="LSM5" s="468"/>
      <c r="LSN5" s="468"/>
      <c r="LSO5" s="468"/>
      <c r="LSP5" s="468"/>
      <c r="LSQ5" s="468"/>
      <c r="LSR5" s="468"/>
      <c r="LSS5" s="468"/>
      <c r="LST5" s="468"/>
      <c r="LSU5" s="468"/>
      <c r="LSV5" s="468"/>
      <c r="LSW5" s="468"/>
      <c r="LSX5" s="468"/>
      <c r="LSY5" s="468"/>
      <c r="LSZ5" s="468"/>
      <c r="LTA5" s="468"/>
      <c r="LTB5" s="468"/>
      <c r="LTC5" s="468"/>
      <c r="LTD5" s="468"/>
      <c r="LTE5" s="468"/>
      <c r="LTF5" s="468"/>
      <c r="LTG5" s="468"/>
      <c r="LTH5" s="468"/>
      <c r="LTI5" s="468"/>
      <c r="LTJ5" s="468"/>
      <c r="LTK5" s="468"/>
      <c r="LTL5" s="468"/>
      <c r="LTM5" s="468"/>
      <c r="LTN5" s="468"/>
      <c r="LTO5" s="468"/>
      <c r="LTP5" s="468"/>
      <c r="LTQ5" s="468"/>
      <c r="LTR5" s="468"/>
      <c r="LTS5" s="468"/>
      <c r="LTT5" s="468"/>
      <c r="LTU5" s="468"/>
      <c r="LTV5" s="468"/>
      <c r="LTW5" s="468"/>
      <c r="LTX5" s="468"/>
      <c r="LTY5" s="468"/>
      <c r="LTZ5" s="468"/>
      <c r="LUA5" s="468"/>
      <c r="LUB5" s="468"/>
      <c r="LUC5" s="468"/>
      <c r="LUD5" s="468"/>
      <c r="LUE5" s="468"/>
      <c r="LUF5" s="468"/>
      <c r="LUG5" s="468"/>
      <c r="LUH5" s="468"/>
      <c r="LUI5" s="468"/>
      <c r="LUJ5" s="468"/>
      <c r="LUK5" s="468"/>
      <c r="LUL5" s="468"/>
      <c r="LUM5" s="468"/>
      <c r="LUN5" s="468"/>
      <c r="LUO5" s="468"/>
      <c r="LUP5" s="468"/>
      <c r="LUQ5" s="468"/>
      <c r="LUR5" s="468"/>
      <c r="LUS5" s="468"/>
      <c r="LUT5" s="468"/>
      <c r="LUU5" s="468"/>
      <c r="LUV5" s="468"/>
      <c r="LUW5" s="468"/>
      <c r="LUX5" s="468"/>
      <c r="LUY5" s="468"/>
      <c r="LUZ5" s="468"/>
      <c r="LVA5" s="468"/>
      <c r="LVB5" s="468"/>
      <c r="LVC5" s="468"/>
      <c r="LVD5" s="468"/>
      <c r="LVE5" s="468"/>
      <c r="LVF5" s="468"/>
      <c r="LVG5" s="468"/>
      <c r="LVH5" s="468"/>
      <c r="LVI5" s="468"/>
      <c r="LVJ5" s="468"/>
      <c r="LVK5" s="468"/>
      <c r="LVL5" s="468"/>
      <c r="LVM5" s="468"/>
      <c r="LVN5" s="468"/>
      <c r="LVO5" s="468"/>
      <c r="LVP5" s="468"/>
      <c r="LVQ5" s="468"/>
      <c r="LVR5" s="468"/>
      <c r="LVS5" s="468"/>
      <c r="LVT5" s="468"/>
      <c r="LVU5" s="468"/>
      <c r="LVV5" s="468"/>
      <c r="LVW5" s="468"/>
      <c r="LVX5" s="468"/>
      <c r="LVY5" s="468"/>
      <c r="LVZ5" s="468"/>
      <c r="LWA5" s="468"/>
      <c r="LWB5" s="468"/>
      <c r="LWC5" s="468"/>
      <c r="LWD5" s="468"/>
      <c r="LWE5" s="468"/>
      <c r="LWF5" s="468"/>
      <c r="LWG5" s="468"/>
      <c r="LWH5" s="468"/>
      <c r="LWI5" s="468"/>
      <c r="LWJ5" s="468"/>
      <c r="LWK5" s="468"/>
      <c r="LWL5" s="468"/>
      <c r="LWM5" s="468"/>
      <c r="LWN5" s="468"/>
      <c r="LWO5" s="468"/>
      <c r="LWP5" s="468"/>
      <c r="LWQ5" s="468"/>
      <c r="LWR5" s="468"/>
      <c r="LWS5" s="468"/>
      <c r="LWT5" s="468"/>
      <c r="LWU5" s="468"/>
      <c r="LWV5" s="468"/>
      <c r="LWW5" s="468"/>
      <c r="LWX5" s="468"/>
      <c r="LWY5" s="468"/>
      <c r="LWZ5" s="468"/>
      <c r="LXA5" s="468"/>
      <c r="LXB5" s="468"/>
      <c r="LXC5" s="468"/>
      <c r="LXD5" s="468"/>
      <c r="LXE5" s="468"/>
      <c r="LXF5" s="468"/>
      <c r="LXG5" s="468"/>
      <c r="LXH5" s="468"/>
      <c r="LXI5" s="468"/>
      <c r="LXJ5" s="468"/>
      <c r="LXK5" s="468"/>
      <c r="LXL5" s="468"/>
      <c r="LXM5" s="468"/>
      <c r="LXN5" s="468"/>
      <c r="LXO5" s="468"/>
      <c r="LXP5" s="468"/>
      <c r="LXQ5" s="468"/>
      <c r="LXR5" s="468"/>
      <c r="LXS5" s="468"/>
      <c r="LXT5" s="468"/>
      <c r="LXU5" s="468"/>
      <c r="LXV5" s="468"/>
      <c r="LXW5" s="468"/>
      <c r="LXX5" s="468"/>
      <c r="LXY5" s="468"/>
      <c r="LXZ5" s="468"/>
      <c r="LYA5" s="468"/>
      <c r="LYB5" s="468"/>
      <c r="LYC5" s="468"/>
      <c r="LYD5" s="468"/>
      <c r="LYE5" s="468"/>
      <c r="LYF5" s="468"/>
      <c r="LYG5" s="468"/>
      <c r="LYH5" s="468"/>
      <c r="LYI5" s="468"/>
      <c r="LYJ5" s="468"/>
      <c r="LYK5" s="468"/>
      <c r="LYL5" s="468"/>
      <c r="LYM5" s="468"/>
      <c r="LYN5" s="468"/>
      <c r="LYO5" s="468"/>
      <c r="LYP5" s="468"/>
      <c r="LYQ5" s="468"/>
      <c r="LYR5" s="468"/>
      <c r="LYS5" s="468"/>
      <c r="LYT5" s="468"/>
      <c r="LYU5" s="468"/>
      <c r="LYV5" s="468"/>
      <c r="LYW5" s="468"/>
      <c r="LYX5" s="468"/>
      <c r="LYY5" s="468"/>
      <c r="LYZ5" s="468"/>
      <c r="LZA5" s="468"/>
      <c r="LZB5" s="468"/>
      <c r="LZC5" s="468"/>
      <c r="LZD5" s="468"/>
      <c r="LZE5" s="468"/>
      <c r="LZF5" s="468"/>
      <c r="LZG5" s="468"/>
      <c r="LZH5" s="468"/>
      <c r="LZI5" s="468"/>
      <c r="LZJ5" s="468"/>
      <c r="LZK5" s="468"/>
      <c r="LZL5" s="468"/>
      <c r="LZM5" s="468"/>
      <c r="LZN5" s="468"/>
      <c r="LZO5" s="468"/>
      <c r="LZP5" s="468"/>
      <c r="LZQ5" s="468"/>
      <c r="LZR5" s="468"/>
      <c r="LZS5" s="468"/>
      <c r="LZT5" s="468"/>
      <c r="LZU5" s="468"/>
      <c r="LZV5" s="468"/>
      <c r="LZW5" s="468"/>
      <c r="LZX5" s="468"/>
      <c r="LZY5" s="468"/>
      <c r="LZZ5" s="468"/>
      <c r="MAA5" s="468"/>
      <c r="MAB5" s="468"/>
      <c r="MAC5" s="468"/>
      <c r="MAD5" s="468"/>
      <c r="MAE5" s="468"/>
      <c r="MAF5" s="468"/>
      <c r="MAG5" s="468"/>
      <c r="MAH5" s="468"/>
      <c r="MAI5" s="468"/>
      <c r="MAJ5" s="468"/>
      <c r="MAK5" s="468"/>
      <c r="MAL5" s="468"/>
      <c r="MAM5" s="468"/>
      <c r="MAN5" s="468"/>
      <c r="MAO5" s="468"/>
      <c r="MAP5" s="468"/>
      <c r="MAQ5" s="468"/>
      <c r="MAR5" s="468"/>
      <c r="MAS5" s="468"/>
      <c r="MAT5" s="468"/>
      <c r="MAU5" s="468"/>
      <c r="MAV5" s="468"/>
      <c r="MAW5" s="468"/>
      <c r="MAX5" s="468"/>
      <c r="MAY5" s="468"/>
      <c r="MAZ5" s="468"/>
      <c r="MBA5" s="468"/>
      <c r="MBB5" s="468"/>
      <c r="MBC5" s="468"/>
      <c r="MBD5" s="468"/>
      <c r="MBE5" s="468"/>
      <c r="MBF5" s="468"/>
      <c r="MBG5" s="468"/>
      <c r="MBH5" s="468"/>
      <c r="MBI5" s="468"/>
      <c r="MBJ5" s="468"/>
      <c r="MBK5" s="468"/>
      <c r="MBL5" s="468"/>
      <c r="MBM5" s="468"/>
      <c r="MBN5" s="468"/>
      <c r="MBO5" s="468"/>
      <c r="MBP5" s="468"/>
      <c r="MBQ5" s="468"/>
      <c r="MBR5" s="468"/>
      <c r="MBS5" s="468"/>
      <c r="MBT5" s="468"/>
      <c r="MBU5" s="468"/>
      <c r="MBV5" s="468"/>
      <c r="MBW5" s="468"/>
      <c r="MBX5" s="468"/>
      <c r="MBY5" s="468"/>
      <c r="MBZ5" s="468"/>
      <c r="MCA5" s="468"/>
      <c r="MCB5" s="468"/>
      <c r="MCC5" s="468"/>
      <c r="MCD5" s="468"/>
      <c r="MCE5" s="468"/>
      <c r="MCF5" s="468"/>
      <c r="MCG5" s="468"/>
      <c r="MCH5" s="468"/>
      <c r="MCI5" s="468"/>
      <c r="MCJ5" s="468"/>
      <c r="MCK5" s="468"/>
      <c r="MCL5" s="468"/>
      <c r="MCM5" s="468"/>
      <c r="MCN5" s="468"/>
      <c r="MCO5" s="468"/>
      <c r="MCP5" s="468"/>
      <c r="MCQ5" s="468"/>
      <c r="MCR5" s="468"/>
      <c r="MCS5" s="468"/>
      <c r="MCT5" s="468"/>
      <c r="MCU5" s="468"/>
      <c r="MCV5" s="468"/>
      <c r="MCW5" s="468"/>
      <c r="MCX5" s="468"/>
      <c r="MCY5" s="468"/>
      <c r="MCZ5" s="468"/>
      <c r="MDA5" s="468"/>
      <c r="MDB5" s="468"/>
      <c r="MDC5" s="468"/>
      <c r="MDD5" s="468"/>
      <c r="MDE5" s="468"/>
      <c r="MDF5" s="468"/>
      <c r="MDG5" s="468"/>
      <c r="MDH5" s="468"/>
      <c r="MDI5" s="468"/>
      <c r="MDJ5" s="468"/>
      <c r="MDK5" s="468"/>
      <c r="MDL5" s="468"/>
      <c r="MDM5" s="468"/>
      <c r="MDN5" s="468"/>
      <c r="MDO5" s="468"/>
      <c r="MDP5" s="468"/>
      <c r="MDQ5" s="468"/>
      <c r="MDR5" s="468"/>
      <c r="MDS5" s="468"/>
      <c r="MDT5" s="468"/>
      <c r="MDU5" s="468"/>
      <c r="MDV5" s="468"/>
      <c r="MDW5" s="468"/>
      <c r="MDX5" s="468"/>
      <c r="MDY5" s="468"/>
      <c r="MDZ5" s="468"/>
      <c r="MEA5" s="468"/>
      <c r="MEB5" s="468"/>
      <c r="MEC5" s="468"/>
      <c r="MED5" s="468"/>
      <c r="MEE5" s="468"/>
      <c r="MEF5" s="468"/>
      <c r="MEG5" s="468"/>
      <c r="MEH5" s="468"/>
      <c r="MEI5" s="468"/>
      <c r="MEJ5" s="468"/>
      <c r="MEK5" s="468"/>
      <c r="MEL5" s="468"/>
      <c r="MEM5" s="468"/>
      <c r="MEN5" s="468"/>
      <c r="MEO5" s="468"/>
      <c r="MEP5" s="468"/>
      <c r="MEQ5" s="468"/>
      <c r="MER5" s="468"/>
      <c r="MES5" s="468"/>
      <c r="MET5" s="468"/>
      <c r="MEU5" s="468"/>
      <c r="MEV5" s="468"/>
      <c r="MEW5" s="468"/>
      <c r="MEX5" s="468"/>
      <c r="MEY5" s="468"/>
      <c r="MEZ5" s="468"/>
      <c r="MFA5" s="468"/>
      <c r="MFB5" s="468"/>
      <c r="MFC5" s="468"/>
      <c r="MFD5" s="468"/>
      <c r="MFE5" s="468"/>
      <c r="MFF5" s="468"/>
      <c r="MFG5" s="468"/>
      <c r="MFH5" s="468"/>
      <c r="MFI5" s="468"/>
      <c r="MFJ5" s="468"/>
      <c r="MFK5" s="468"/>
      <c r="MFL5" s="468"/>
      <c r="MFM5" s="468"/>
      <c r="MFN5" s="468"/>
      <c r="MFO5" s="468"/>
      <c r="MFP5" s="468"/>
      <c r="MFQ5" s="468"/>
      <c r="MFR5" s="468"/>
      <c r="MFS5" s="468"/>
      <c r="MFT5" s="468"/>
      <c r="MFU5" s="468"/>
      <c r="MFV5" s="468"/>
      <c r="MFW5" s="468"/>
      <c r="MFX5" s="468"/>
      <c r="MFY5" s="468"/>
      <c r="MFZ5" s="468"/>
      <c r="MGA5" s="468"/>
      <c r="MGB5" s="468"/>
      <c r="MGC5" s="468"/>
      <c r="MGD5" s="468"/>
      <c r="MGE5" s="468"/>
      <c r="MGF5" s="468"/>
      <c r="MGG5" s="468"/>
      <c r="MGH5" s="468"/>
      <c r="MGI5" s="468"/>
      <c r="MGJ5" s="468"/>
      <c r="MGK5" s="468"/>
      <c r="MGL5" s="468"/>
      <c r="MGM5" s="468"/>
      <c r="MGN5" s="468"/>
      <c r="MGO5" s="468"/>
      <c r="MGP5" s="468"/>
      <c r="MGQ5" s="468"/>
      <c r="MGR5" s="468"/>
      <c r="MGS5" s="468"/>
      <c r="MGT5" s="468"/>
      <c r="MGU5" s="468"/>
      <c r="MGV5" s="468"/>
      <c r="MGW5" s="468"/>
      <c r="MGX5" s="468"/>
      <c r="MGY5" s="468"/>
      <c r="MGZ5" s="468"/>
      <c r="MHA5" s="468"/>
      <c r="MHB5" s="468"/>
      <c r="MHC5" s="468"/>
      <c r="MHD5" s="468"/>
      <c r="MHE5" s="468"/>
      <c r="MHF5" s="468"/>
      <c r="MHG5" s="468"/>
      <c r="MHH5" s="468"/>
      <c r="MHI5" s="468"/>
      <c r="MHJ5" s="468"/>
      <c r="MHK5" s="468"/>
      <c r="MHL5" s="468"/>
      <c r="MHM5" s="468"/>
      <c r="MHN5" s="468"/>
      <c r="MHO5" s="468"/>
      <c r="MHP5" s="468"/>
      <c r="MHQ5" s="468"/>
      <c r="MHR5" s="468"/>
      <c r="MHS5" s="468"/>
      <c r="MHT5" s="468"/>
      <c r="MHU5" s="468"/>
      <c r="MHV5" s="468"/>
      <c r="MHW5" s="468"/>
      <c r="MHX5" s="468"/>
      <c r="MHY5" s="468"/>
      <c r="MHZ5" s="468"/>
      <c r="MIA5" s="468"/>
      <c r="MIB5" s="468"/>
      <c r="MIC5" s="468"/>
      <c r="MID5" s="468"/>
      <c r="MIE5" s="468"/>
      <c r="MIF5" s="468"/>
      <c r="MIG5" s="468"/>
      <c r="MIH5" s="468"/>
      <c r="MII5" s="468"/>
      <c r="MIJ5" s="468"/>
      <c r="MIK5" s="468"/>
      <c r="MIL5" s="468"/>
      <c r="MIM5" s="468"/>
      <c r="MIN5" s="468"/>
      <c r="MIO5" s="468"/>
      <c r="MIP5" s="468"/>
      <c r="MIQ5" s="468"/>
      <c r="MIR5" s="468"/>
      <c r="MIS5" s="468"/>
      <c r="MIT5" s="468"/>
      <c r="MIU5" s="468"/>
      <c r="MIV5" s="468"/>
      <c r="MIW5" s="468"/>
      <c r="MIX5" s="468"/>
      <c r="MIY5" s="468"/>
      <c r="MIZ5" s="468"/>
      <c r="MJA5" s="468"/>
      <c r="MJB5" s="468"/>
      <c r="MJC5" s="468"/>
      <c r="MJD5" s="468"/>
      <c r="MJE5" s="468"/>
      <c r="MJF5" s="468"/>
      <c r="MJG5" s="468"/>
      <c r="MJH5" s="468"/>
      <c r="MJI5" s="468"/>
      <c r="MJJ5" s="468"/>
      <c r="MJK5" s="468"/>
      <c r="MJL5" s="468"/>
      <c r="MJM5" s="468"/>
      <c r="MJN5" s="468"/>
      <c r="MJO5" s="468"/>
      <c r="MJP5" s="468"/>
      <c r="MJQ5" s="468"/>
      <c r="MJR5" s="468"/>
      <c r="MJS5" s="468"/>
      <c r="MJT5" s="468"/>
      <c r="MJU5" s="468"/>
      <c r="MJV5" s="468"/>
      <c r="MJW5" s="468"/>
      <c r="MJX5" s="468"/>
      <c r="MJY5" s="468"/>
      <c r="MJZ5" s="468"/>
      <c r="MKA5" s="468"/>
      <c r="MKB5" s="468"/>
      <c r="MKC5" s="468"/>
      <c r="MKD5" s="468"/>
      <c r="MKE5" s="468"/>
      <c r="MKF5" s="468"/>
      <c r="MKG5" s="468"/>
      <c r="MKH5" s="468"/>
      <c r="MKI5" s="468"/>
      <c r="MKJ5" s="468"/>
      <c r="MKK5" s="468"/>
      <c r="MKL5" s="468"/>
      <c r="MKM5" s="468"/>
      <c r="MKN5" s="468"/>
      <c r="MKO5" s="468"/>
      <c r="MKP5" s="468"/>
      <c r="MKQ5" s="468"/>
      <c r="MKR5" s="468"/>
      <c r="MKS5" s="468"/>
      <c r="MKT5" s="468"/>
      <c r="MKU5" s="468"/>
      <c r="MKV5" s="468"/>
      <c r="MKW5" s="468"/>
      <c r="MKX5" s="468"/>
      <c r="MKY5" s="468"/>
      <c r="MKZ5" s="468"/>
      <c r="MLA5" s="468"/>
      <c r="MLB5" s="468"/>
      <c r="MLC5" s="468"/>
      <c r="MLD5" s="468"/>
      <c r="MLE5" s="468"/>
      <c r="MLF5" s="468"/>
      <c r="MLG5" s="468"/>
      <c r="MLH5" s="468"/>
      <c r="MLI5" s="468"/>
      <c r="MLJ5" s="468"/>
      <c r="MLK5" s="468"/>
      <c r="MLL5" s="468"/>
      <c r="MLM5" s="468"/>
      <c r="MLN5" s="468"/>
      <c r="MLO5" s="468"/>
      <c r="MLP5" s="468"/>
      <c r="MLQ5" s="468"/>
      <c r="MLR5" s="468"/>
      <c r="MLS5" s="468"/>
      <c r="MLT5" s="468"/>
      <c r="MLU5" s="468"/>
      <c r="MLV5" s="468"/>
      <c r="MLW5" s="468"/>
      <c r="MLX5" s="468"/>
      <c r="MLY5" s="468"/>
      <c r="MLZ5" s="468"/>
      <c r="MMA5" s="468"/>
      <c r="MMB5" s="468"/>
      <c r="MMC5" s="468"/>
      <c r="MMD5" s="468"/>
      <c r="MME5" s="468"/>
      <c r="MMF5" s="468"/>
      <c r="MMG5" s="468"/>
      <c r="MMH5" s="468"/>
      <c r="MMI5" s="468"/>
      <c r="MMJ5" s="468"/>
      <c r="MMK5" s="468"/>
      <c r="MML5" s="468"/>
      <c r="MMM5" s="468"/>
      <c r="MMN5" s="468"/>
      <c r="MMO5" s="468"/>
      <c r="MMP5" s="468"/>
      <c r="MMQ5" s="468"/>
      <c r="MMR5" s="468"/>
      <c r="MMS5" s="468"/>
      <c r="MMT5" s="468"/>
      <c r="MMU5" s="468"/>
      <c r="MMV5" s="468"/>
      <c r="MMW5" s="468"/>
      <c r="MMX5" s="468"/>
      <c r="MMY5" s="468"/>
      <c r="MMZ5" s="468"/>
      <c r="MNA5" s="468"/>
      <c r="MNB5" s="468"/>
      <c r="MNC5" s="468"/>
      <c r="MND5" s="468"/>
      <c r="MNE5" s="468"/>
      <c r="MNF5" s="468"/>
      <c r="MNG5" s="468"/>
      <c r="MNH5" s="468"/>
      <c r="MNI5" s="468"/>
      <c r="MNJ5" s="468"/>
      <c r="MNK5" s="468"/>
      <c r="MNL5" s="468"/>
      <c r="MNM5" s="468"/>
      <c r="MNN5" s="468"/>
      <c r="MNO5" s="468"/>
      <c r="MNP5" s="468"/>
      <c r="MNQ5" s="468"/>
      <c r="MNR5" s="468"/>
      <c r="MNS5" s="468"/>
      <c r="MNT5" s="468"/>
      <c r="MNU5" s="468"/>
      <c r="MNV5" s="468"/>
      <c r="MNW5" s="468"/>
      <c r="MNX5" s="468"/>
      <c r="MNY5" s="468"/>
      <c r="MNZ5" s="468"/>
      <c r="MOA5" s="468"/>
      <c r="MOB5" s="468"/>
      <c r="MOC5" s="468"/>
      <c r="MOD5" s="468"/>
      <c r="MOE5" s="468"/>
      <c r="MOF5" s="468"/>
      <c r="MOG5" s="468"/>
      <c r="MOH5" s="468"/>
      <c r="MOI5" s="468"/>
      <c r="MOJ5" s="468"/>
      <c r="MOK5" s="468"/>
      <c r="MOL5" s="468"/>
      <c r="MOM5" s="468"/>
      <c r="MON5" s="468"/>
      <c r="MOO5" s="468"/>
      <c r="MOP5" s="468"/>
      <c r="MOQ5" s="468"/>
      <c r="MOR5" s="468"/>
      <c r="MOS5" s="468"/>
      <c r="MOT5" s="468"/>
      <c r="MOU5" s="468"/>
      <c r="MOV5" s="468"/>
      <c r="MOW5" s="468"/>
      <c r="MOX5" s="468"/>
      <c r="MOY5" s="468"/>
      <c r="MOZ5" s="468"/>
      <c r="MPA5" s="468"/>
      <c r="MPB5" s="468"/>
      <c r="MPC5" s="468"/>
      <c r="MPD5" s="468"/>
      <c r="MPE5" s="468"/>
      <c r="MPF5" s="468"/>
      <c r="MPG5" s="468"/>
      <c r="MPH5" s="468"/>
      <c r="MPI5" s="468"/>
      <c r="MPJ5" s="468"/>
      <c r="MPK5" s="468"/>
      <c r="MPL5" s="468"/>
      <c r="MPM5" s="468"/>
      <c r="MPN5" s="468"/>
      <c r="MPO5" s="468"/>
      <c r="MPP5" s="468"/>
      <c r="MPQ5" s="468"/>
      <c r="MPR5" s="468"/>
      <c r="MPS5" s="468"/>
      <c r="MPT5" s="468"/>
      <c r="MPU5" s="468"/>
      <c r="MPV5" s="468"/>
      <c r="MPW5" s="468"/>
      <c r="MPX5" s="468"/>
      <c r="MPY5" s="468"/>
      <c r="MPZ5" s="468"/>
      <c r="MQA5" s="468"/>
      <c r="MQB5" s="468"/>
      <c r="MQC5" s="468"/>
      <c r="MQD5" s="468"/>
      <c r="MQE5" s="468"/>
      <c r="MQF5" s="468"/>
      <c r="MQG5" s="468"/>
      <c r="MQH5" s="468"/>
      <c r="MQI5" s="468"/>
      <c r="MQJ5" s="468"/>
      <c r="MQK5" s="468"/>
      <c r="MQL5" s="468"/>
      <c r="MQM5" s="468"/>
      <c r="MQN5" s="468"/>
      <c r="MQO5" s="468"/>
      <c r="MQP5" s="468"/>
      <c r="MQQ5" s="468"/>
      <c r="MQR5" s="468"/>
      <c r="MQS5" s="468"/>
      <c r="MQT5" s="468"/>
      <c r="MQU5" s="468"/>
      <c r="MQV5" s="468"/>
      <c r="MQW5" s="468"/>
      <c r="MQX5" s="468"/>
      <c r="MQY5" s="468"/>
      <c r="MQZ5" s="468"/>
      <c r="MRA5" s="468"/>
      <c r="MRB5" s="468"/>
      <c r="MRC5" s="468"/>
      <c r="MRD5" s="468"/>
      <c r="MRE5" s="468"/>
      <c r="MRF5" s="468"/>
      <c r="MRG5" s="468"/>
      <c r="MRH5" s="468"/>
      <c r="MRI5" s="468"/>
      <c r="MRJ5" s="468"/>
      <c r="MRK5" s="468"/>
      <c r="MRL5" s="468"/>
      <c r="MRM5" s="468"/>
      <c r="MRN5" s="468"/>
      <c r="MRO5" s="468"/>
      <c r="MRP5" s="468"/>
      <c r="MRQ5" s="468"/>
      <c r="MRR5" s="468"/>
      <c r="MRS5" s="468"/>
      <c r="MRT5" s="468"/>
      <c r="MRU5" s="468"/>
      <c r="MRV5" s="468"/>
      <c r="MRW5" s="468"/>
      <c r="MRX5" s="468"/>
      <c r="MRY5" s="468"/>
      <c r="MRZ5" s="468"/>
      <c r="MSA5" s="468"/>
      <c r="MSB5" s="468"/>
      <c r="MSC5" s="468"/>
      <c r="MSD5" s="468"/>
      <c r="MSE5" s="468"/>
      <c r="MSF5" s="468"/>
      <c r="MSG5" s="468"/>
      <c r="MSH5" s="468"/>
      <c r="MSI5" s="468"/>
      <c r="MSJ5" s="468"/>
      <c r="MSK5" s="468"/>
      <c r="MSL5" s="468"/>
      <c r="MSM5" s="468"/>
      <c r="MSN5" s="468"/>
      <c r="MSO5" s="468"/>
      <c r="MSP5" s="468"/>
      <c r="MSQ5" s="468"/>
      <c r="MSR5" s="468"/>
      <c r="MSS5" s="468"/>
      <c r="MST5" s="468"/>
      <c r="MSU5" s="468"/>
      <c r="MSV5" s="468"/>
      <c r="MSW5" s="468"/>
      <c r="MSX5" s="468"/>
      <c r="MSY5" s="468"/>
      <c r="MSZ5" s="468"/>
      <c r="MTA5" s="468"/>
      <c r="MTB5" s="468"/>
      <c r="MTC5" s="468"/>
      <c r="MTD5" s="468"/>
      <c r="MTE5" s="468"/>
      <c r="MTF5" s="468"/>
      <c r="MTG5" s="468"/>
      <c r="MTH5" s="468"/>
      <c r="MTI5" s="468"/>
      <c r="MTJ5" s="468"/>
      <c r="MTK5" s="468"/>
      <c r="MTL5" s="468"/>
      <c r="MTM5" s="468"/>
      <c r="MTN5" s="468"/>
      <c r="MTO5" s="468"/>
      <c r="MTP5" s="468"/>
      <c r="MTQ5" s="468"/>
      <c r="MTR5" s="468"/>
      <c r="MTS5" s="468"/>
      <c r="MTT5" s="468"/>
      <c r="MTU5" s="468"/>
      <c r="MTV5" s="468"/>
      <c r="MTW5" s="468"/>
      <c r="MTX5" s="468"/>
      <c r="MTY5" s="468"/>
      <c r="MTZ5" s="468"/>
      <c r="MUA5" s="468"/>
      <c r="MUB5" s="468"/>
      <c r="MUC5" s="468"/>
      <c r="MUD5" s="468"/>
      <c r="MUE5" s="468"/>
      <c r="MUF5" s="468"/>
      <c r="MUG5" s="468"/>
      <c r="MUH5" s="468"/>
      <c r="MUI5" s="468"/>
      <c r="MUJ5" s="468"/>
      <c r="MUK5" s="468"/>
      <c r="MUL5" s="468"/>
      <c r="MUM5" s="468"/>
      <c r="MUN5" s="468"/>
      <c r="MUO5" s="468"/>
      <c r="MUP5" s="468"/>
      <c r="MUQ5" s="468"/>
      <c r="MUR5" s="468"/>
      <c r="MUS5" s="468"/>
      <c r="MUT5" s="468"/>
      <c r="MUU5" s="468"/>
      <c r="MUV5" s="468"/>
      <c r="MUW5" s="468"/>
      <c r="MUX5" s="468"/>
      <c r="MUY5" s="468"/>
      <c r="MUZ5" s="468"/>
      <c r="MVA5" s="468"/>
      <c r="MVB5" s="468"/>
      <c r="MVC5" s="468"/>
      <c r="MVD5" s="468"/>
      <c r="MVE5" s="468"/>
      <c r="MVF5" s="468"/>
      <c r="MVG5" s="468"/>
      <c r="MVH5" s="468"/>
      <c r="MVI5" s="468"/>
      <c r="MVJ5" s="468"/>
      <c r="MVK5" s="468"/>
      <c r="MVL5" s="468"/>
      <c r="MVM5" s="468"/>
      <c r="MVN5" s="468"/>
      <c r="MVO5" s="468"/>
      <c r="MVP5" s="468"/>
      <c r="MVQ5" s="468"/>
      <c r="MVR5" s="468"/>
      <c r="MVS5" s="468"/>
      <c r="MVT5" s="468"/>
      <c r="MVU5" s="468"/>
      <c r="MVV5" s="468"/>
      <c r="MVW5" s="468"/>
      <c r="MVX5" s="468"/>
      <c r="MVY5" s="468"/>
      <c r="MVZ5" s="468"/>
      <c r="MWA5" s="468"/>
      <c r="MWB5" s="468"/>
      <c r="MWC5" s="468"/>
      <c r="MWD5" s="468"/>
      <c r="MWE5" s="468"/>
      <c r="MWF5" s="468"/>
      <c r="MWG5" s="468"/>
      <c r="MWH5" s="468"/>
      <c r="MWI5" s="468"/>
      <c r="MWJ5" s="468"/>
      <c r="MWK5" s="468"/>
      <c r="MWL5" s="468"/>
      <c r="MWM5" s="468"/>
      <c r="MWN5" s="468"/>
      <c r="MWO5" s="468"/>
      <c r="MWP5" s="468"/>
      <c r="MWQ5" s="468"/>
      <c r="MWR5" s="468"/>
      <c r="MWS5" s="468"/>
      <c r="MWT5" s="468"/>
      <c r="MWU5" s="468"/>
      <c r="MWV5" s="468"/>
      <c r="MWW5" s="468"/>
      <c r="MWX5" s="468"/>
      <c r="MWY5" s="468"/>
      <c r="MWZ5" s="468"/>
      <c r="MXA5" s="468"/>
      <c r="MXB5" s="468"/>
      <c r="MXC5" s="468"/>
      <c r="MXD5" s="468"/>
      <c r="MXE5" s="468"/>
      <c r="MXF5" s="468"/>
      <c r="MXG5" s="468"/>
      <c r="MXH5" s="468"/>
      <c r="MXI5" s="468"/>
      <c r="MXJ5" s="468"/>
      <c r="MXK5" s="468"/>
      <c r="MXL5" s="468"/>
      <c r="MXM5" s="468"/>
      <c r="MXN5" s="468"/>
      <c r="MXO5" s="468"/>
      <c r="MXP5" s="468"/>
      <c r="MXQ5" s="468"/>
      <c r="MXR5" s="468"/>
      <c r="MXS5" s="468"/>
      <c r="MXT5" s="468"/>
      <c r="MXU5" s="468"/>
      <c r="MXV5" s="468"/>
      <c r="MXW5" s="468"/>
      <c r="MXX5" s="468"/>
      <c r="MXY5" s="468"/>
      <c r="MXZ5" s="468"/>
      <c r="MYA5" s="468"/>
      <c r="MYB5" s="468"/>
      <c r="MYC5" s="468"/>
      <c r="MYD5" s="468"/>
      <c r="MYE5" s="468"/>
      <c r="MYF5" s="468"/>
      <c r="MYG5" s="468"/>
      <c r="MYH5" s="468"/>
      <c r="MYI5" s="468"/>
      <c r="MYJ5" s="468"/>
      <c r="MYK5" s="468"/>
      <c r="MYL5" s="468"/>
      <c r="MYM5" s="468"/>
      <c r="MYN5" s="468"/>
      <c r="MYO5" s="468"/>
      <c r="MYP5" s="468"/>
      <c r="MYQ5" s="468"/>
      <c r="MYR5" s="468"/>
      <c r="MYS5" s="468"/>
      <c r="MYT5" s="468"/>
      <c r="MYU5" s="468"/>
      <c r="MYV5" s="468"/>
      <c r="MYW5" s="468"/>
      <c r="MYX5" s="468"/>
      <c r="MYY5" s="468"/>
      <c r="MYZ5" s="468"/>
      <c r="MZA5" s="468"/>
      <c r="MZB5" s="468"/>
      <c r="MZC5" s="468"/>
      <c r="MZD5" s="468"/>
      <c r="MZE5" s="468"/>
      <c r="MZF5" s="468"/>
      <c r="MZG5" s="468"/>
      <c r="MZH5" s="468"/>
      <c r="MZI5" s="468"/>
      <c r="MZJ5" s="468"/>
      <c r="MZK5" s="468"/>
      <c r="MZL5" s="468"/>
      <c r="MZM5" s="468"/>
      <c r="MZN5" s="468"/>
      <c r="MZO5" s="468"/>
      <c r="MZP5" s="468"/>
      <c r="MZQ5" s="468"/>
      <c r="MZR5" s="468"/>
      <c r="MZS5" s="468"/>
      <c r="MZT5" s="468"/>
      <c r="MZU5" s="468"/>
      <c r="MZV5" s="468"/>
      <c r="MZW5" s="468"/>
      <c r="MZX5" s="468"/>
      <c r="MZY5" s="468"/>
      <c r="MZZ5" s="468"/>
      <c r="NAA5" s="468"/>
      <c r="NAB5" s="468"/>
      <c r="NAC5" s="468"/>
      <c r="NAD5" s="468"/>
      <c r="NAE5" s="468"/>
      <c r="NAF5" s="468"/>
      <c r="NAG5" s="468"/>
      <c r="NAH5" s="468"/>
      <c r="NAI5" s="468"/>
      <c r="NAJ5" s="468"/>
      <c r="NAK5" s="468"/>
      <c r="NAL5" s="468"/>
      <c r="NAM5" s="468"/>
      <c r="NAN5" s="468"/>
      <c r="NAO5" s="468"/>
      <c r="NAP5" s="468"/>
      <c r="NAQ5" s="468"/>
      <c r="NAR5" s="468"/>
      <c r="NAS5" s="468"/>
      <c r="NAT5" s="468"/>
      <c r="NAU5" s="468"/>
      <c r="NAV5" s="468"/>
      <c r="NAW5" s="468"/>
      <c r="NAX5" s="468"/>
      <c r="NAY5" s="468"/>
      <c r="NAZ5" s="468"/>
      <c r="NBA5" s="468"/>
      <c r="NBB5" s="468"/>
      <c r="NBC5" s="468"/>
      <c r="NBD5" s="468"/>
      <c r="NBE5" s="468"/>
      <c r="NBF5" s="468"/>
      <c r="NBG5" s="468"/>
      <c r="NBH5" s="468"/>
      <c r="NBI5" s="468"/>
      <c r="NBJ5" s="468"/>
      <c r="NBK5" s="468"/>
      <c r="NBL5" s="468"/>
      <c r="NBM5" s="468"/>
      <c r="NBN5" s="468"/>
      <c r="NBO5" s="468"/>
      <c r="NBP5" s="468"/>
      <c r="NBQ5" s="468"/>
      <c r="NBR5" s="468"/>
      <c r="NBS5" s="468"/>
      <c r="NBT5" s="468"/>
      <c r="NBU5" s="468"/>
      <c r="NBV5" s="468"/>
      <c r="NBW5" s="468"/>
      <c r="NBX5" s="468"/>
      <c r="NBY5" s="468"/>
      <c r="NBZ5" s="468"/>
      <c r="NCA5" s="468"/>
      <c r="NCB5" s="468"/>
      <c r="NCC5" s="468"/>
      <c r="NCD5" s="468"/>
      <c r="NCE5" s="468"/>
      <c r="NCF5" s="468"/>
      <c r="NCG5" s="468"/>
      <c r="NCH5" s="468"/>
      <c r="NCI5" s="468"/>
      <c r="NCJ5" s="468"/>
      <c r="NCK5" s="468"/>
      <c r="NCL5" s="468"/>
      <c r="NCM5" s="468"/>
      <c r="NCN5" s="468"/>
      <c r="NCO5" s="468"/>
      <c r="NCP5" s="468"/>
      <c r="NCQ5" s="468"/>
      <c r="NCR5" s="468"/>
      <c r="NCS5" s="468"/>
      <c r="NCT5" s="468"/>
      <c r="NCU5" s="468"/>
      <c r="NCV5" s="468"/>
      <c r="NCW5" s="468"/>
      <c r="NCX5" s="468"/>
      <c r="NCY5" s="468"/>
      <c r="NCZ5" s="468"/>
      <c r="NDA5" s="468"/>
      <c r="NDB5" s="468"/>
      <c r="NDC5" s="468"/>
      <c r="NDD5" s="468"/>
      <c r="NDE5" s="468"/>
      <c r="NDF5" s="468"/>
      <c r="NDG5" s="468"/>
      <c r="NDH5" s="468"/>
      <c r="NDI5" s="468"/>
      <c r="NDJ5" s="468"/>
      <c r="NDK5" s="468"/>
      <c r="NDL5" s="468"/>
      <c r="NDM5" s="468"/>
      <c r="NDN5" s="468"/>
      <c r="NDO5" s="468"/>
      <c r="NDP5" s="468"/>
      <c r="NDQ5" s="468"/>
      <c r="NDR5" s="468"/>
      <c r="NDS5" s="468"/>
      <c r="NDT5" s="468"/>
      <c r="NDU5" s="468"/>
      <c r="NDV5" s="468"/>
      <c r="NDW5" s="468"/>
      <c r="NDX5" s="468"/>
      <c r="NDY5" s="468"/>
      <c r="NDZ5" s="468"/>
      <c r="NEA5" s="468"/>
      <c r="NEB5" s="468"/>
      <c r="NEC5" s="468"/>
      <c r="NED5" s="468"/>
      <c r="NEE5" s="468"/>
      <c r="NEF5" s="468"/>
      <c r="NEG5" s="468"/>
      <c r="NEH5" s="468"/>
      <c r="NEI5" s="468"/>
      <c r="NEJ5" s="468"/>
      <c r="NEK5" s="468"/>
      <c r="NEL5" s="468"/>
      <c r="NEM5" s="468"/>
      <c r="NEN5" s="468"/>
      <c r="NEO5" s="468"/>
      <c r="NEP5" s="468"/>
      <c r="NEQ5" s="468"/>
      <c r="NER5" s="468"/>
      <c r="NES5" s="468"/>
      <c r="NET5" s="468"/>
      <c r="NEU5" s="468"/>
      <c r="NEV5" s="468"/>
      <c r="NEW5" s="468"/>
      <c r="NEX5" s="468"/>
      <c r="NEY5" s="468"/>
      <c r="NEZ5" s="468"/>
      <c r="NFA5" s="468"/>
      <c r="NFB5" s="468"/>
      <c r="NFC5" s="468"/>
      <c r="NFD5" s="468"/>
      <c r="NFE5" s="468"/>
      <c r="NFF5" s="468"/>
      <c r="NFG5" s="468"/>
      <c r="NFH5" s="468"/>
      <c r="NFI5" s="468"/>
      <c r="NFJ5" s="468"/>
      <c r="NFK5" s="468"/>
      <c r="NFL5" s="468"/>
      <c r="NFM5" s="468"/>
      <c r="NFN5" s="468"/>
      <c r="NFO5" s="468"/>
      <c r="NFP5" s="468"/>
      <c r="NFQ5" s="468"/>
      <c r="NFR5" s="468"/>
      <c r="NFS5" s="468"/>
      <c r="NFT5" s="468"/>
      <c r="NFU5" s="468"/>
      <c r="NFV5" s="468"/>
      <c r="NFW5" s="468"/>
      <c r="NFX5" s="468"/>
      <c r="NFY5" s="468"/>
      <c r="NFZ5" s="468"/>
      <c r="NGA5" s="468"/>
      <c r="NGB5" s="468"/>
      <c r="NGC5" s="468"/>
      <c r="NGD5" s="468"/>
      <c r="NGE5" s="468"/>
      <c r="NGF5" s="468"/>
      <c r="NGG5" s="468"/>
      <c r="NGH5" s="468"/>
      <c r="NGI5" s="468"/>
      <c r="NGJ5" s="468"/>
      <c r="NGK5" s="468"/>
      <c r="NGL5" s="468"/>
      <c r="NGM5" s="468"/>
      <c r="NGN5" s="468"/>
      <c r="NGO5" s="468"/>
      <c r="NGP5" s="468"/>
      <c r="NGQ5" s="468"/>
      <c r="NGR5" s="468"/>
      <c r="NGS5" s="468"/>
      <c r="NGT5" s="468"/>
      <c r="NGU5" s="468"/>
      <c r="NGV5" s="468"/>
      <c r="NGW5" s="468"/>
      <c r="NGX5" s="468"/>
      <c r="NGY5" s="468"/>
      <c r="NGZ5" s="468"/>
      <c r="NHA5" s="468"/>
      <c r="NHB5" s="468"/>
      <c r="NHC5" s="468"/>
      <c r="NHD5" s="468"/>
      <c r="NHE5" s="468"/>
      <c r="NHF5" s="468"/>
      <c r="NHG5" s="468"/>
      <c r="NHH5" s="468"/>
      <c r="NHI5" s="468"/>
      <c r="NHJ5" s="468"/>
      <c r="NHK5" s="468"/>
      <c r="NHL5" s="468"/>
      <c r="NHM5" s="468"/>
      <c r="NHN5" s="468"/>
      <c r="NHO5" s="468"/>
      <c r="NHP5" s="468"/>
      <c r="NHQ5" s="468"/>
      <c r="NHR5" s="468"/>
      <c r="NHS5" s="468"/>
      <c r="NHT5" s="468"/>
      <c r="NHU5" s="468"/>
      <c r="NHV5" s="468"/>
      <c r="NHW5" s="468"/>
      <c r="NHX5" s="468"/>
      <c r="NHY5" s="468"/>
      <c r="NHZ5" s="468"/>
      <c r="NIA5" s="468"/>
      <c r="NIB5" s="468"/>
      <c r="NIC5" s="468"/>
      <c r="NID5" s="468"/>
      <c r="NIE5" s="468"/>
      <c r="NIF5" s="468"/>
      <c r="NIG5" s="468"/>
      <c r="NIH5" s="468"/>
      <c r="NII5" s="468"/>
      <c r="NIJ5" s="468"/>
      <c r="NIK5" s="468"/>
      <c r="NIL5" s="468"/>
      <c r="NIM5" s="468"/>
      <c r="NIN5" s="468"/>
      <c r="NIO5" s="468"/>
      <c r="NIP5" s="468"/>
      <c r="NIQ5" s="468"/>
      <c r="NIR5" s="468"/>
      <c r="NIS5" s="468"/>
      <c r="NIT5" s="468"/>
      <c r="NIU5" s="468"/>
      <c r="NIV5" s="468"/>
      <c r="NIW5" s="468"/>
      <c r="NIX5" s="468"/>
      <c r="NIY5" s="468"/>
      <c r="NIZ5" s="468"/>
      <c r="NJA5" s="468"/>
      <c r="NJB5" s="468"/>
      <c r="NJC5" s="468"/>
      <c r="NJD5" s="468"/>
      <c r="NJE5" s="468"/>
      <c r="NJF5" s="468"/>
      <c r="NJG5" s="468"/>
      <c r="NJH5" s="468"/>
      <c r="NJI5" s="468"/>
      <c r="NJJ5" s="468"/>
      <c r="NJK5" s="468"/>
      <c r="NJL5" s="468"/>
      <c r="NJM5" s="468"/>
      <c r="NJN5" s="468"/>
      <c r="NJO5" s="468"/>
      <c r="NJP5" s="468"/>
      <c r="NJQ5" s="468"/>
      <c r="NJR5" s="468"/>
      <c r="NJS5" s="468"/>
      <c r="NJT5" s="468"/>
      <c r="NJU5" s="468"/>
      <c r="NJV5" s="468"/>
      <c r="NJW5" s="468"/>
      <c r="NJX5" s="468"/>
      <c r="NJY5" s="468"/>
      <c r="NJZ5" s="468"/>
      <c r="NKA5" s="468"/>
      <c r="NKB5" s="468"/>
      <c r="NKC5" s="468"/>
      <c r="NKD5" s="468"/>
      <c r="NKE5" s="468"/>
      <c r="NKF5" s="468"/>
      <c r="NKG5" s="468"/>
      <c r="NKH5" s="468"/>
      <c r="NKI5" s="468"/>
      <c r="NKJ5" s="468"/>
      <c r="NKK5" s="468"/>
      <c r="NKL5" s="468"/>
      <c r="NKM5" s="468"/>
      <c r="NKN5" s="468"/>
      <c r="NKO5" s="468"/>
      <c r="NKP5" s="468"/>
      <c r="NKQ5" s="468"/>
      <c r="NKR5" s="468"/>
      <c r="NKS5" s="468"/>
      <c r="NKT5" s="468"/>
      <c r="NKU5" s="468"/>
      <c r="NKV5" s="468"/>
      <c r="NKW5" s="468"/>
      <c r="NKX5" s="468"/>
      <c r="NKY5" s="468"/>
      <c r="NKZ5" s="468"/>
      <c r="NLA5" s="468"/>
      <c r="NLB5" s="468"/>
      <c r="NLC5" s="468"/>
      <c r="NLD5" s="468"/>
      <c r="NLE5" s="468"/>
      <c r="NLF5" s="468"/>
      <c r="NLG5" s="468"/>
      <c r="NLH5" s="468"/>
      <c r="NLI5" s="468"/>
      <c r="NLJ5" s="468"/>
      <c r="NLK5" s="468"/>
      <c r="NLL5" s="468"/>
      <c r="NLM5" s="468"/>
      <c r="NLN5" s="468"/>
      <c r="NLO5" s="468"/>
      <c r="NLP5" s="468"/>
      <c r="NLQ5" s="468"/>
      <c r="NLR5" s="468"/>
      <c r="NLS5" s="468"/>
      <c r="NLT5" s="468"/>
      <c r="NLU5" s="468"/>
      <c r="NLV5" s="468"/>
      <c r="NLW5" s="468"/>
      <c r="NLX5" s="468"/>
      <c r="NLY5" s="468"/>
      <c r="NLZ5" s="468"/>
      <c r="NMA5" s="468"/>
      <c r="NMB5" s="468"/>
      <c r="NMC5" s="468"/>
      <c r="NMD5" s="468"/>
      <c r="NME5" s="468"/>
      <c r="NMF5" s="468"/>
      <c r="NMG5" s="468"/>
      <c r="NMH5" s="468"/>
      <c r="NMI5" s="468"/>
      <c r="NMJ5" s="468"/>
      <c r="NMK5" s="468"/>
      <c r="NML5" s="468"/>
      <c r="NMM5" s="468"/>
      <c r="NMN5" s="468"/>
      <c r="NMO5" s="468"/>
      <c r="NMP5" s="468"/>
      <c r="NMQ5" s="468"/>
      <c r="NMR5" s="468"/>
      <c r="NMS5" s="468"/>
      <c r="NMT5" s="468"/>
      <c r="NMU5" s="468"/>
      <c r="NMV5" s="468"/>
      <c r="NMW5" s="468"/>
      <c r="NMX5" s="468"/>
      <c r="NMY5" s="468"/>
      <c r="NMZ5" s="468"/>
      <c r="NNA5" s="468"/>
      <c r="NNB5" s="468"/>
      <c r="NNC5" s="468"/>
      <c r="NND5" s="468"/>
      <c r="NNE5" s="468"/>
      <c r="NNF5" s="468"/>
      <c r="NNG5" s="468"/>
      <c r="NNH5" s="468"/>
      <c r="NNI5" s="468"/>
      <c r="NNJ5" s="468"/>
      <c r="NNK5" s="468"/>
      <c r="NNL5" s="468"/>
      <c r="NNM5" s="468"/>
      <c r="NNN5" s="468"/>
      <c r="NNO5" s="468"/>
      <c r="NNP5" s="468"/>
      <c r="NNQ5" s="468"/>
      <c r="NNR5" s="468"/>
      <c r="NNS5" s="468"/>
      <c r="NNT5" s="468"/>
      <c r="NNU5" s="468"/>
      <c r="NNV5" s="468"/>
      <c r="NNW5" s="468"/>
      <c r="NNX5" s="468"/>
      <c r="NNY5" s="468"/>
      <c r="NNZ5" s="468"/>
      <c r="NOA5" s="468"/>
      <c r="NOB5" s="468"/>
      <c r="NOC5" s="468"/>
      <c r="NOD5" s="468"/>
      <c r="NOE5" s="468"/>
      <c r="NOF5" s="468"/>
      <c r="NOG5" s="468"/>
      <c r="NOH5" s="468"/>
      <c r="NOI5" s="468"/>
      <c r="NOJ5" s="468"/>
      <c r="NOK5" s="468"/>
      <c r="NOL5" s="468"/>
      <c r="NOM5" s="468"/>
      <c r="NON5" s="468"/>
      <c r="NOO5" s="468"/>
      <c r="NOP5" s="468"/>
      <c r="NOQ5" s="468"/>
      <c r="NOR5" s="468"/>
      <c r="NOS5" s="468"/>
      <c r="NOT5" s="468"/>
      <c r="NOU5" s="468"/>
      <c r="NOV5" s="468"/>
      <c r="NOW5" s="468"/>
      <c r="NOX5" s="468"/>
      <c r="NOY5" s="468"/>
      <c r="NOZ5" s="468"/>
      <c r="NPA5" s="468"/>
      <c r="NPB5" s="468"/>
      <c r="NPC5" s="468"/>
      <c r="NPD5" s="468"/>
      <c r="NPE5" s="468"/>
      <c r="NPF5" s="468"/>
      <c r="NPG5" s="468"/>
      <c r="NPH5" s="468"/>
      <c r="NPI5" s="468"/>
      <c r="NPJ5" s="468"/>
      <c r="NPK5" s="468"/>
      <c r="NPL5" s="468"/>
      <c r="NPM5" s="468"/>
      <c r="NPN5" s="468"/>
      <c r="NPO5" s="468"/>
      <c r="NPP5" s="468"/>
      <c r="NPQ5" s="468"/>
      <c r="NPR5" s="468"/>
      <c r="NPS5" s="468"/>
      <c r="NPT5" s="468"/>
      <c r="NPU5" s="468"/>
      <c r="NPV5" s="468"/>
      <c r="NPW5" s="468"/>
      <c r="NPX5" s="468"/>
      <c r="NPY5" s="468"/>
      <c r="NPZ5" s="468"/>
      <c r="NQA5" s="468"/>
      <c r="NQB5" s="468"/>
      <c r="NQC5" s="468"/>
      <c r="NQD5" s="468"/>
      <c r="NQE5" s="468"/>
      <c r="NQF5" s="468"/>
      <c r="NQG5" s="468"/>
      <c r="NQH5" s="468"/>
      <c r="NQI5" s="468"/>
      <c r="NQJ5" s="468"/>
      <c r="NQK5" s="468"/>
      <c r="NQL5" s="468"/>
      <c r="NQM5" s="468"/>
      <c r="NQN5" s="468"/>
      <c r="NQO5" s="468"/>
      <c r="NQP5" s="468"/>
      <c r="NQQ5" s="468"/>
      <c r="NQR5" s="468"/>
      <c r="NQS5" s="468"/>
      <c r="NQT5" s="468"/>
      <c r="NQU5" s="468"/>
      <c r="NQV5" s="468"/>
      <c r="NQW5" s="468"/>
      <c r="NQX5" s="468"/>
      <c r="NQY5" s="468"/>
      <c r="NQZ5" s="468"/>
      <c r="NRA5" s="468"/>
      <c r="NRB5" s="468"/>
      <c r="NRC5" s="468"/>
      <c r="NRD5" s="468"/>
      <c r="NRE5" s="468"/>
      <c r="NRF5" s="468"/>
      <c r="NRG5" s="468"/>
      <c r="NRH5" s="468"/>
      <c r="NRI5" s="468"/>
      <c r="NRJ5" s="468"/>
      <c r="NRK5" s="468"/>
      <c r="NRL5" s="468"/>
      <c r="NRM5" s="468"/>
      <c r="NRN5" s="468"/>
      <c r="NRO5" s="468"/>
      <c r="NRP5" s="468"/>
      <c r="NRQ5" s="468"/>
      <c r="NRR5" s="468"/>
      <c r="NRS5" s="468"/>
      <c r="NRT5" s="468"/>
      <c r="NRU5" s="468"/>
      <c r="NRV5" s="468"/>
      <c r="NRW5" s="468"/>
      <c r="NRX5" s="468"/>
      <c r="NRY5" s="468"/>
      <c r="NRZ5" s="468"/>
      <c r="NSA5" s="468"/>
      <c r="NSB5" s="468"/>
      <c r="NSC5" s="468"/>
      <c r="NSD5" s="468"/>
      <c r="NSE5" s="468"/>
      <c r="NSF5" s="468"/>
      <c r="NSG5" s="468"/>
      <c r="NSH5" s="468"/>
      <c r="NSI5" s="468"/>
      <c r="NSJ5" s="468"/>
      <c r="NSK5" s="468"/>
      <c r="NSL5" s="468"/>
      <c r="NSM5" s="468"/>
      <c r="NSN5" s="468"/>
      <c r="NSO5" s="468"/>
      <c r="NSP5" s="468"/>
      <c r="NSQ5" s="468"/>
      <c r="NSR5" s="468"/>
      <c r="NSS5" s="468"/>
      <c r="NST5" s="468"/>
      <c r="NSU5" s="468"/>
      <c r="NSV5" s="468"/>
      <c r="NSW5" s="468"/>
      <c r="NSX5" s="468"/>
      <c r="NSY5" s="468"/>
      <c r="NSZ5" s="468"/>
      <c r="NTA5" s="468"/>
      <c r="NTB5" s="468"/>
      <c r="NTC5" s="468"/>
      <c r="NTD5" s="468"/>
      <c r="NTE5" s="468"/>
      <c r="NTF5" s="468"/>
      <c r="NTG5" s="468"/>
      <c r="NTH5" s="468"/>
      <c r="NTI5" s="468"/>
      <c r="NTJ5" s="468"/>
      <c r="NTK5" s="468"/>
      <c r="NTL5" s="468"/>
      <c r="NTM5" s="468"/>
      <c r="NTN5" s="468"/>
      <c r="NTO5" s="468"/>
      <c r="NTP5" s="468"/>
      <c r="NTQ5" s="468"/>
      <c r="NTR5" s="468"/>
      <c r="NTS5" s="468"/>
      <c r="NTT5" s="468"/>
      <c r="NTU5" s="468"/>
      <c r="NTV5" s="468"/>
      <c r="NTW5" s="468"/>
      <c r="NTX5" s="468"/>
      <c r="NTY5" s="468"/>
      <c r="NTZ5" s="468"/>
      <c r="NUA5" s="468"/>
      <c r="NUB5" s="468"/>
      <c r="NUC5" s="468"/>
      <c r="NUD5" s="468"/>
      <c r="NUE5" s="468"/>
      <c r="NUF5" s="468"/>
      <c r="NUG5" s="468"/>
      <c r="NUH5" s="468"/>
      <c r="NUI5" s="468"/>
      <c r="NUJ5" s="468"/>
      <c r="NUK5" s="468"/>
      <c r="NUL5" s="468"/>
      <c r="NUM5" s="468"/>
      <c r="NUN5" s="468"/>
      <c r="NUO5" s="468"/>
      <c r="NUP5" s="468"/>
      <c r="NUQ5" s="468"/>
      <c r="NUR5" s="468"/>
      <c r="NUS5" s="468"/>
      <c r="NUT5" s="468"/>
      <c r="NUU5" s="468"/>
      <c r="NUV5" s="468"/>
      <c r="NUW5" s="468"/>
      <c r="NUX5" s="468"/>
      <c r="NUY5" s="468"/>
      <c r="NUZ5" s="468"/>
      <c r="NVA5" s="468"/>
      <c r="NVB5" s="468"/>
      <c r="NVC5" s="468"/>
      <c r="NVD5" s="468"/>
      <c r="NVE5" s="468"/>
      <c r="NVF5" s="468"/>
      <c r="NVG5" s="468"/>
      <c r="NVH5" s="468"/>
      <c r="NVI5" s="468"/>
      <c r="NVJ5" s="468"/>
      <c r="NVK5" s="468"/>
      <c r="NVL5" s="468"/>
      <c r="NVM5" s="468"/>
      <c r="NVN5" s="468"/>
      <c r="NVO5" s="468"/>
      <c r="NVP5" s="468"/>
      <c r="NVQ5" s="468"/>
      <c r="NVR5" s="468"/>
      <c r="NVS5" s="468"/>
      <c r="NVT5" s="468"/>
      <c r="NVU5" s="468"/>
      <c r="NVV5" s="468"/>
      <c r="NVW5" s="468"/>
      <c r="NVX5" s="468"/>
      <c r="NVY5" s="468"/>
      <c r="NVZ5" s="468"/>
      <c r="NWA5" s="468"/>
      <c r="NWB5" s="468"/>
      <c r="NWC5" s="468"/>
      <c r="NWD5" s="468"/>
      <c r="NWE5" s="468"/>
      <c r="NWF5" s="468"/>
      <c r="NWG5" s="468"/>
      <c r="NWH5" s="468"/>
      <c r="NWI5" s="468"/>
      <c r="NWJ5" s="468"/>
      <c r="NWK5" s="468"/>
      <c r="NWL5" s="468"/>
      <c r="NWM5" s="468"/>
      <c r="NWN5" s="468"/>
      <c r="NWO5" s="468"/>
      <c r="NWP5" s="468"/>
      <c r="NWQ5" s="468"/>
      <c r="NWR5" s="468"/>
      <c r="NWS5" s="468"/>
      <c r="NWT5" s="468"/>
      <c r="NWU5" s="468"/>
      <c r="NWV5" s="468"/>
      <c r="NWW5" s="468"/>
      <c r="NWX5" s="468"/>
      <c r="NWY5" s="468"/>
      <c r="NWZ5" s="468"/>
      <c r="NXA5" s="468"/>
      <c r="NXB5" s="468"/>
      <c r="NXC5" s="468"/>
      <c r="NXD5" s="468"/>
      <c r="NXE5" s="468"/>
      <c r="NXF5" s="468"/>
      <c r="NXG5" s="468"/>
      <c r="NXH5" s="468"/>
      <c r="NXI5" s="468"/>
      <c r="NXJ5" s="468"/>
      <c r="NXK5" s="468"/>
      <c r="NXL5" s="468"/>
      <c r="NXM5" s="468"/>
      <c r="NXN5" s="468"/>
      <c r="NXO5" s="468"/>
      <c r="NXP5" s="468"/>
      <c r="NXQ5" s="468"/>
      <c r="NXR5" s="468"/>
      <c r="NXS5" s="468"/>
      <c r="NXT5" s="468"/>
      <c r="NXU5" s="468"/>
      <c r="NXV5" s="468"/>
      <c r="NXW5" s="468"/>
      <c r="NXX5" s="468"/>
      <c r="NXY5" s="468"/>
      <c r="NXZ5" s="468"/>
      <c r="NYA5" s="468"/>
      <c r="NYB5" s="468"/>
      <c r="NYC5" s="468"/>
      <c r="NYD5" s="468"/>
      <c r="NYE5" s="468"/>
      <c r="NYF5" s="468"/>
      <c r="NYG5" s="468"/>
      <c r="NYH5" s="468"/>
      <c r="NYI5" s="468"/>
      <c r="NYJ5" s="468"/>
      <c r="NYK5" s="468"/>
      <c r="NYL5" s="468"/>
      <c r="NYM5" s="468"/>
      <c r="NYN5" s="468"/>
      <c r="NYO5" s="468"/>
      <c r="NYP5" s="468"/>
      <c r="NYQ5" s="468"/>
      <c r="NYR5" s="468"/>
      <c r="NYS5" s="468"/>
      <c r="NYT5" s="468"/>
      <c r="NYU5" s="468"/>
      <c r="NYV5" s="468"/>
      <c r="NYW5" s="468"/>
      <c r="NYX5" s="468"/>
      <c r="NYY5" s="468"/>
      <c r="NYZ5" s="468"/>
      <c r="NZA5" s="468"/>
      <c r="NZB5" s="468"/>
      <c r="NZC5" s="468"/>
      <c r="NZD5" s="468"/>
      <c r="NZE5" s="468"/>
      <c r="NZF5" s="468"/>
      <c r="NZG5" s="468"/>
      <c r="NZH5" s="468"/>
      <c r="NZI5" s="468"/>
      <c r="NZJ5" s="468"/>
      <c r="NZK5" s="468"/>
      <c r="NZL5" s="468"/>
      <c r="NZM5" s="468"/>
      <c r="NZN5" s="468"/>
      <c r="NZO5" s="468"/>
      <c r="NZP5" s="468"/>
      <c r="NZQ5" s="468"/>
      <c r="NZR5" s="468"/>
      <c r="NZS5" s="468"/>
      <c r="NZT5" s="468"/>
      <c r="NZU5" s="468"/>
      <c r="NZV5" s="468"/>
      <c r="NZW5" s="468"/>
      <c r="NZX5" s="468"/>
      <c r="NZY5" s="468"/>
      <c r="NZZ5" s="468"/>
      <c r="OAA5" s="468"/>
      <c r="OAB5" s="468"/>
      <c r="OAC5" s="468"/>
      <c r="OAD5" s="468"/>
      <c r="OAE5" s="468"/>
      <c r="OAF5" s="468"/>
      <c r="OAG5" s="468"/>
      <c r="OAH5" s="468"/>
      <c r="OAI5" s="468"/>
      <c r="OAJ5" s="468"/>
      <c r="OAK5" s="468"/>
      <c r="OAL5" s="468"/>
      <c r="OAM5" s="468"/>
      <c r="OAN5" s="468"/>
      <c r="OAO5" s="468"/>
      <c r="OAP5" s="468"/>
      <c r="OAQ5" s="468"/>
      <c r="OAR5" s="468"/>
      <c r="OAS5" s="468"/>
      <c r="OAT5" s="468"/>
      <c r="OAU5" s="468"/>
      <c r="OAV5" s="468"/>
      <c r="OAW5" s="468"/>
      <c r="OAX5" s="468"/>
      <c r="OAY5" s="468"/>
      <c r="OAZ5" s="468"/>
      <c r="OBA5" s="468"/>
      <c r="OBB5" s="468"/>
      <c r="OBC5" s="468"/>
      <c r="OBD5" s="468"/>
      <c r="OBE5" s="468"/>
      <c r="OBF5" s="468"/>
      <c r="OBG5" s="468"/>
      <c r="OBH5" s="468"/>
      <c r="OBI5" s="468"/>
      <c r="OBJ5" s="468"/>
      <c r="OBK5" s="468"/>
      <c r="OBL5" s="468"/>
      <c r="OBM5" s="468"/>
      <c r="OBN5" s="468"/>
      <c r="OBO5" s="468"/>
      <c r="OBP5" s="468"/>
      <c r="OBQ5" s="468"/>
      <c r="OBR5" s="468"/>
      <c r="OBS5" s="468"/>
      <c r="OBT5" s="468"/>
      <c r="OBU5" s="468"/>
      <c r="OBV5" s="468"/>
      <c r="OBW5" s="468"/>
      <c r="OBX5" s="468"/>
      <c r="OBY5" s="468"/>
      <c r="OBZ5" s="468"/>
      <c r="OCA5" s="468"/>
      <c r="OCB5" s="468"/>
      <c r="OCC5" s="468"/>
      <c r="OCD5" s="468"/>
      <c r="OCE5" s="468"/>
      <c r="OCF5" s="468"/>
      <c r="OCG5" s="468"/>
      <c r="OCH5" s="468"/>
      <c r="OCI5" s="468"/>
      <c r="OCJ5" s="468"/>
      <c r="OCK5" s="468"/>
      <c r="OCL5" s="468"/>
      <c r="OCM5" s="468"/>
      <c r="OCN5" s="468"/>
      <c r="OCO5" s="468"/>
      <c r="OCP5" s="468"/>
      <c r="OCQ5" s="468"/>
      <c r="OCR5" s="468"/>
      <c r="OCS5" s="468"/>
      <c r="OCT5" s="468"/>
      <c r="OCU5" s="468"/>
      <c r="OCV5" s="468"/>
      <c r="OCW5" s="468"/>
      <c r="OCX5" s="468"/>
      <c r="OCY5" s="468"/>
      <c r="OCZ5" s="468"/>
      <c r="ODA5" s="468"/>
      <c r="ODB5" s="468"/>
      <c r="ODC5" s="468"/>
      <c r="ODD5" s="468"/>
      <c r="ODE5" s="468"/>
      <c r="ODF5" s="468"/>
      <c r="ODG5" s="468"/>
      <c r="ODH5" s="468"/>
      <c r="ODI5" s="468"/>
      <c r="ODJ5" s="468"/>
      <c r="ODK5" s="468"/>
      <c r="ODL5" s="468"/>
      <c r="ODM5" s="468"/>
      <c r="ODN5" s="468"/>
      <c r="ODO5" s="468"/>
      <c r="ODP5" s="468"/>
      <c r="ODQ5" s="468"/>
      <c r="ODR5" s="468"/>
      <c r="ODS5" s="468"/>
      <c r="ODT5" s="468"/>
      <c r="ODU5" s="468"/>
      <c r="ODV5" s="468"/>
      <c r="ODW5" s="468"/>
      <c r="ODX5" s="468"/>
      <c r="ODY5" s="468"/>
      <c r="ODZ5" s="468"/>
      <c r="OEA5" s="468"/>
      <c r="OEB5" s="468"/>
      <c r="OEC5" s="468"/>
      <c r="OED5" s="468"/>
      <c r="OEE5" s="468"/>
      <c r="OEF5" s="468"/>
      <c r="OEG5" s="468"/>
      <c r="OEH5" s="468"/>
      <c r="OEI5" s="468"/>
      <c r="OEJ5" s="468"/>
      <c r="OEK5" s="468"/>
      <c r="OEL5" s="468"/>
      <c r="OEM5" s="468"/>
      <c r="OEN5" s="468"/>
      <c r="OEO5" s="468"/>
      <c r="OEP5" s="468"/>
      <c r="OEQ5" s="468"/>
      <c r="OER5" s="468"/>
      <c r="OES5" s="468"/>
      <c r="OET5" s="468"/>
      <c r="OEU5" s="468"/>
      <c r="OEV5" s="468"/>
      <c r="OEW5" s="468"/>
      <c r="OEX5" s="468"/>
      <c r="OEY5" s="468"/>
      <c r="OEZ5" s="468"/>
      <c r="OFA5" s="468"/>
      <c r="OFB5" s="468"/>
      <c r="OFC5" s="468"/>
      <c r="OFD5" s="468"/>
      <c r="OFE5" s="468"/>
      <c r="OFF5" s="468"/>
      <c r="OFG5" s="468"/>
      <c r="OFH5" s="468"/>
      <c r="OFI5" s="468"/>
      <c r="OFJ5" s="468"/>
      <c r="OFK5" s="468"/>
      <c r="OFL5" s="468"/>
      <c r="OFM5" s="468"/>
      <c r="OFN5" s="468"/>
      <c r="OFO5" s="468"/>
      <c r="OFP5" s="468"/>
      <c r="OFQ5" s="468"/>
      <c r="OFR5" s="468"/>
      <c r="OFS5" s="468"/>
      <c r="OFT5" s="468"/>
      <c r="OFU5" s="468"/>
      <c r="OFV5" s="468"/>
      <c r="OFW5" s="468"/>
      <c r="OFX5" s="468"/>
      <c r="OFY5" s="468"/>
      <c r="OFZ5" s="468"/>
      <c r="OGA5" s="468"/>
      <c r="OGB5" s="468"/>
      <c r="OGC5" s="468"/>
      <c r="OGD5" s="468"/>
      <c r="OGE5" s="468"/>
      <c r="OGF5" s="468"/>
      <c r="OGG5" s="468"/>
      <c r="OGH5" s="468"/>
      <c r="OGI5" s="468"/>
      <c r="OGJ5" s="468"/>
      <c r="OGK5" s="468"/>
      <c r="OGL5" s="468"/>
      <c r="OGM5" s="468"/>
      <c r="OGN5" s="468"/>
      <c r="OGO5" s="468"/>
      <c r="OGP5" s="468"/>
      <c r="OGQ5" s="468"/>
      <c r="OGR5" s="468"/>
      <c r="OGS5" s="468"/>
      <c r="OGT5" s="468"/>
      <c r="OGU5" s="468"/>
      <c r="OGV5" s="468"/>
      <c r="OGW5" s="468"/>
      <c r="OGX5" s="468"/>
      <c r="OGY5" s="468"/>
      <c r="OGZ5" s="468"/>
      <c r="OHA5" s="468"/>
      <c r="OHB5" s="468"/>
      <c r="OHC5" s="468"/>
      <c r="OHD5" s="468"/>
      <c r="OHE5" s="468"/>
      <c r="OHF5" s="468"/>
      <c r="OHG5" s="468"/>
      <c r="OHH5" s="468"/>
      <c r="OHI5" s="468"/>
      <c r="OHJ5" s="468"/>
      <c r="OHK5" s="468"/>
      <c r="OHL5" s="468"/>
      <c r="OHM5" s="468"/>
      <c r="OHN5" s="468"/>
      <c r="OHO5" s="468"/>
      <c r="OHP5" s="468"/>
      <c r="OHQ5" s="468"/>
      <c r="OHR5" s="468"/>
      <c r="OHS5" s="468"/>
      <c r="OHT5" s="468"/>
      <c r="OHU5" s="468"/>
      <c r="OHV5" s="468"/>
      <c r="OHW5" s="468"/>
      <c r="OHX5" s="468"/>
      <c r="OHY5" s="468"/>
      <c r="OHZ5" s="468"/>
      <c r="OIA5" s="468"/>
      <c r="OIB5" s="468"/>
      <c r="OIC5" s="468"/>
      <c r="OID5" s="468"/>
      <c r="OIE5" s="468"/>
      <c r="OIF5" s="468"/>
      <c r="OIG5" s="468"/>
      <c r="OIH5" s="468"/>
      <c r="OII5" s="468"/>
      <c r="OIJ5" s="468"/>
      <c r="OIK5" s="468"/>
      <c r="OIL5" s="468"/>
      <c r="OIM5" s="468"/>
      <c r="OIN5" s="468"/>
      <c r="OIO5" s="468"/>
      <c r="OIP5" s="468"/>
      <c r="OIQ5" s="468"/>
      <c r="OIR5" s="468"/>
      <c r="OIS5" s="468"/>
      <c r="OIT5" s="468"/>
      <c r="OIU5" s="468"/>
      <c r="OIV5" s="468"/>
      <c r="OIW5" s="468"/>
      <c r="OIX5" s="468"/>
      <c r="OIY5" s="468"/>
      <c r="OIZ5" s="468"/>
      <c r="OJA5" s="468"/>
      <c r="OJB5" s="468"/>
      <c r="OJC5" s="468"/>
      <c r="OJD5" s="468"/>
      <c r="OJE5" s="468"/>
      <c r="OJF5" s="468"/>
      <c r="OJG5" s="468"/>
      <c r="OJH5" s="468"/>
      <c r="OJI5" s="468"/>
      <c r="OJJ5" s="468"/>
      <c r="OJK5" s="468"/>
      <c r="OJL5" s="468"/>
      <c r="OJM5" s="468"/>
      <c r="OJN5" s="468"/>
      <c r="OJO5" s="468"/>
      <c r="OJP5" s="468"/>
      <c r="OJQ5" s="468"/>
      <c r="OJR5" s="468"/>
      <c r="OJS5" s="468"/>
      <c r="OJT5" s="468"/>
      <c r="OJU5" s="468"/>
      <c r="OJV5" s="468"/>
      <c r="OJW5" s="468"/>
      <c r="OJX5" s="468"/>
      <c r="OJY5" s="468"/>
      <c r="OJZ5" s="468"/>
      <c r="OKA5" s="468"/>
      <c r="OKB5" s="468"/>
      <c r="OKC5" s="468"/>
      <c r="OKD5" s="468"/>
      <c r="OKE5" s="468"/>
      <c r="OKF5" s="468"/>
      <c r="OKG5" s="468"/>
      <c r="OKH5" s="468"/>
      <c r="OKI5" s="468"/>
      <c r="OKJ5" s="468"/>
      <c r="OKK5" s="468"/>
      <c r="OKL5" s="468"/>
      <c r="OKM5" s="468"/>
      <c r="OKN5" s="468"/>
      <c r="OKO5" s="468"/>
      <c r="OKP5" s="468"/>
      <c r="OKQ5" s="468"/>
      <c r="OKR5" s="468"/>
      <c r="OKS5" s="468"/>
      <c r="OKT5" s="468"/>
      <c r="OKU5" s="468"/>
      <c r="OKV5" s="468"/>
      <c r="OKW5" s="468"/>
      <c r="OKX5" s="468"/>
      <c r="OKY5" s="468"/>
      <c r="OKZ5" s="468"/>
      <c r="OLA5" s="468"/>
      <c r="OLB5" s="468"/>
      <c r="OLC5" s="468"/>
      <c r="OLD5" s="468"/>
      <c r="OLE5" s="468"/>
      <c r="OLF5" s="468"/>
      <c r="OLG5" s="468"/>
      <c r="OLH5" s="468"/>
      <c r="OLI5" s="468"/>
      <c r="OLJ5" s="468"/>
      <c r="OLK5" s="468"/>
      <c r="OLL5" s="468"/>
      <c r="OLM5" s="468"/>
      <c r="OLN5" s="468"/>
      <c r="OLO5" s="468"/>
      <c r="OLP5" s="468"/>
      <c r="OLQ5" s="468"/>
      <c r="OLR5" s="468"/>
      <c r="OLS5" s="468"/>
      <c r="OLT5" s="468"/>
      <c r="OLU5" s="468"/>
      <c r="OLV5" s="468"/>
      <c r="OLW5" s="468"/>
      <c r="OLX5" s="468"/>
      <c r="OLY5" s="468"/>
      <c r="OLZ5" s="468"/>
      <c r="OMA5" s="468"/>
      <c r="OMB5" s="468"/>
      <c r="OMC5" s="468"/>
      <c r="OMD5" s="468"/>
      <c r="OME5" s="468"/>
      <c r="OMF5" s="468"/>
      <c r="OMG5" s="468"/>
      <c r="OMH5" s="468"/>
      <c r="OMI5" s="468"/>
      <c r="OMJ5" s="468"/>
      <c r="OMK5" s="468"/>
      <c r="OML5" s="468"/>
      <c r="OMM5" s="468"/>
      <c r="OMN5" s="468"/>
      <c r="OMO5" s="468"/>
      <c r="OMP5" s="468"/>
      <c r="OMQ5" s="468"/>
      <c r="OMR5" s="468"/>
      <c r="OMS5" s="468"/>
      <c r="OMT5" s="468"/>
      <c r="OMU5" s="468"/>
      <c r="OMV5" s="468"/>
      <c r="OMW5" s="468"/>
      <c r="OMX5" s="468"/>
      <c r="OMY5" s="468"/>
      <c r="OMZ5" s="468"/>
      <c r="ONA5" s="468"/>
      <c r="ONB5" s="468"/>
      <c r="ONC5" s="468"/>
      <c r="OND5" s="468"/>
      <c r="ONE5" s="468"/>
      <c r="ONF5" s="468"/>
      <c r="ONG5" s="468"/>
      <c r="ONH5" s="468"/>
      <c r="ONI5" s="468"/>
      <c r="ONJ5" s="468"/>
      <c r="ONK5" s="468"/>
      <c r="ONL5" s="468"/>
      <c r="ONM5" s="468"/>
      <c r="ONN5" s="468"/>
      <c r="ONO5" s="468"/>
      <c r="ONP5" s="468"/>
      <c r="ONQ5" s="468"/>
      <c r="ONR5" s="468"/>
      <c r="ONS5" s="468"/>
      <c r="ONT5" s="468"/>
      <c r="ONU5" s="468"/>
      <c r="ONV5" s="468"/>
      <c r="ONW5" s="468"/>
      <c r="ONX5" s="468"/>
      <c r="ONY5" s="468"/>
      <c r="ONZ5" s="468"/>
      <c r="OOA5" s="468"/>
      <c r="OOB5" s="468"/>
      <c r="OOC5" s="468"/>
      <c r="OOD5" s="468"/>
      <c r="OOE5" s="468"/>
      <c r="OOF5" s="468"/>
      <c r="OOG5" s="468"/>
      <c r="OOH5" s="468"/>
      <c r="OOI5" s="468"/>
      <c r="OOJ5" s="468"/>
      <c r="OOK5" s="468"/>
      <c r="OOL5" s="468"/>
      <c r="OOM5" s="468"/>
      <c r="OON5" s="468"/>
      <c r="OOO5" s="468"/>
      <c r="OOP5" s="468"/>
      <c r="OOQ5" s="468"/>
      <c r="OOR5" s="468"/>
      <c r="OOS5" s="468"/>
      <c r="OOT5" s="468"/>
      <c r="OOU5" s="468"/>
      <c r="OOV5" s="468"/>
      <c r="OOW5" s="468"/>
      <c r="OOX5" s="468"/>
      <c r="OOY5" s="468"/>
      <c r="OOZ5" s="468"/>
      <c r="OPA5" s="468"/>
      <c r="OPB5" s="468"/>
      <c r="OPC5" s="468"/>
      <c r="OPD5" s="468"/>
      <c r="OPE5" s="468"/>
      <c r="OPF5" s="468"/>
      <c r="OPG5" s="468"/>
      <c r="OPH5" s="468"/>
      <c r="OPI5" s="468"/>
      <c r="OPJ5" s="468"/>
      <c r="OPK5" s="468"/>
      <c r="OPL5" s="468"/>
      <c r="OPM5" s="468"/>
      <c r="OPN5" s="468"/>
      <c r="OPO5" s="468"/>
      <c r="OPP5" s="468"/>
      <c r="OPQ5" s="468"/>
      <c r="OPR5" s="468"/>
      <c r="OPS5" s="468"/>
      <c r="OPT5" s="468"/>
      <c r="OPU5" s="468"/>
      <c r="OPV5" s="468"/>
      <c r="OPW5" s="468"/>
      <c r="OPX5" s="468"/>
      <c r="OPY5" s="468"/>
      <c r="OPZ5" s="468"/>
      <c r="OQA5" s="468"/>
      <c r="OQB5" s="468"/>
      <c r="OQC5" s="468"/>
      <c r="OQD5" s="468"/>
      <c r="OQE5" s="468"/>
      <c r="OQF5" s="468"/>
      <c r="OQG5" s="468"/>
      <c r="OQH5" s="468"/>
      <c r="OQI5" s="468"/>
      <c r="OQJ5" s="468"/>
      <c r="OQK5" s="468"/>
      <c r="OQL5" s="468"/>
      <c r="OQM5" s="468"/>
      <c r="OQN5" s="468"/>
      <c r="OQO5" s="468"/>
      <c r="OQP5" s="468"/>
      <c r="OQQ5" s="468"/>
      <c r="OQR5" s="468"/>
      <c r="OQS5" s="468"/>
      <c r="OQT5" s="468"/>
      <c r="OQU5" s="468"/>
      <c r="OQV5" s="468"/>
      <c r="OQW5" s="468"/>
      <c r="OQX5" s="468"/>
      <c r="OQY5" s="468"/>
      <c r="OQZ5" s="468"/>
      <c r="ORA5" s="468"/>
      <c r="ORB5" s="468"/>
      <c r="ORC5" s="468"/>
      <c r="ORD5" s="468"/>
      <c r="ORE5" s="468"/>
      <c r="ORF5" s="468"/>
      <c r="ORG5" s="468"/>
      <c r="ORH5" s="468"/>
      <c r="ORI5" s="468"/>
      <c r="ORJ5" s="468"/>
      <c r="ORK5" s="468"/>
      <c r="ORL5" s="468"/>
      <c r="ORM5" s="468"/>
      <c r="ORN5" s="468"/>
      <c r="ORO5" s="468"/>
      <c r="ORP5" s="468"/>
      <c r="ORQ5" s="468"/>
      <c r="ORR5" s="468"/>
      <c r="ORS5" s="468"/>
      <c r="ORT5" s="468"/>
      <c r="ORU5" s="468"/>
      <c r="ORV5" s="468"/>
      <c r="ORW5" s="468"/>
      <c r="ORX5" s="468"/>
      <c r="ORY5" s="468"/>
      <c r="ORZ5" s="468"/>
      <c r="OSA5" s="468"/>
      <c r="OSB5" s="468"/>
      <c r="OSC5" s="468"/>
      <c r="OSD5" s="468"/>
      <c r="OSE5" s="468"/>
      <c r="OSF5" s="468"/>
      <c r="OSG5" s="468"/>
      <c r="OSH5" s="468"/>
      <c r="OSI5" s="468"/>
      <c r="OSJ5" s="468"/>
      <c r="OSK5" s="468"/>
      <c r="OSL5" s="468"/>
      <c r="OSM5" s="468"/>
      <c r="OSN5" s="468"/>
      <c r="OSO5" s="468"/>
      <c r="OSP5" s="468"/>
      <c r="OSQ5" s="468"/>
      <c r="OSR5" s="468"/>
      <c r="OSS5" s="468"/>
      <c r="OST5" s="468"/>
      <c r="OSU5" s="468"/>
      <c r="OSV5" s="468"/>
      <c r="OSW5" s="468"/>
      <c r="OSX5" s="468"/>
      <c r="OSY5" s="468"/>
      <c r="OSZ5" s="468"/>
      <c r="OTA5" s="468"/>
      <c r="OTB5" s="468"/>
      <c r="OTC5" s="468"/>
      <c r="OTD5" s="468"/>
      <c r="OTE5" s="468"/>
      <c r="OTF5" s="468"/>
      <c r="OTG5" s="468"/>
      <c r="OTH5" s="468"/>
      <c r="OTI5" s="468"/>
      <c r="OTJ5" s="468"/>
      <c r="OTK5" s="468"/>
      <c r="OTL5" s="468"/>
      <c r="OTM5" s="468"/>
      <c r="OTN5" s="468"/>
      <c r="OTO5" s="468"/>
      <c r="OTP5" s="468"/>
      <c r="OTQ5" s="468"/>
      <c r="OTR5" s="468"/>
      <c r="OTS5" s="468"/>
      <c r="OTT5" s="468"/>
      <c r="OTU5" s="468"/>
      <c r="OTV5" s="468"/>
      <c r="OTW5" s="468"/>
      <c r="OTX5" s="468"/>
      <c r="OTY5" s="468"/>
      <c r="OTZ5" s="468"/>
      <c r="OUA5" s="468"/>
      <c r="OUB5" s="468"/>
      <c r="OUC5" s="468"/>
      <c r="OUD5" s="468"/>
      <c r="OUE5" s="468"/>
      <c r="OUF5" s="468"/>
      <c r="OUG5" s="468"/>
      <c r="OUH5" s="468"/>
      <c r="OUI5" s="468"/>
      <c r="OUJ5" s="468"/>
      <c r="OUK5" s="468"/>
      <c r="OUL5" s="468"/>
      <c r="OUM5" s="468"/>
      <c r="OUN5" s="468"/>
      <c r="OUO5" s="468"/>
      <c r="OUP5" s="468"/>
      <c r="OUQ5" s="468"/>
      <c r="OUR5" s="468"/>
      <c r="OUS5" s="468"/>
      <c r="OUT5" s="468"/>
      <c r="OUU5" s="468"/>
      <c r="OUV5" s="468"/>
      <c r="OUW5" s="468"/>
      <c r="OUX5" s="468"/>
      <c r="OUY5" s="468"/>
      <c r="OUZ5" s="468"/>
      <c r="OVA5" s="468"/>
      <c r="OVB5" s="468"/>
      <c r="OVC5" s="468"/>
      <c r="OVD5" s="468"/>
      <c r="OVE5" s="468"/>
      <c r="OVF5" s="468"/>
      <c r="OVG5" s="468"/>
      <c r="OVH5" s="468"/>
      <c r="OVI5" s="468"/>
      <c r="OVJ5" s="468"/>
      <c r="OVK5" s="468"/>
      <c r="OVL5" s="468"/>
      <c r="OVM5" s="468"/>
      <c r="OVN5" s="468"/>
      <c r="OVO5" s="468"/>
      <c r="OVP5" s="468"/>
      <c r="OVQ5" s="468"/>
      <c r="OVR5" s="468"/>
      <c r="OVS5" s="468"/>
      <c r="OVT5" s="468"/>
      <c r="OVU5" s="468"/>
      <c r="OVV5" s="468"/>
      <c r="OVW5" s="468"/>
      <c r="OVX5" s="468"/>
      <c r="OVY5" s="468"/>
      <c r="OVZ5" s="468"/>
      <c r="OWA5" s="468"/>
      <c r="OWB5" s="468"/>
      <c r="OWC5" s="468"/>
      <c r="OWD5" s="468"/>
      <c r="OWE5" s="468"/>
      <c r="OWF5" s="468"/>
      <c r="OWG5" s="468"/>
      <c r="OWH5" s="468"/>
      <c r="OWI5" s="468"/>
      <c r="OWJ5" s="468"/>
      <c r="OWK5" s="468"/>
      <c r="OWL5" s="468"/>
      <c r="OWM5" s="468"/>
      <c r="OWN5" s="468"/>
      <c r="OWO5" s="468"/>
      <c r="OWP5" s="468"/>
      <c r="OWQ5" s="468"/>
      <c r="OWR5" s="468"/>
      <c r="OWS5" s="468"/>
      <c r="OWT5" s="468"/>
      <c r="OWU5" s="468"/>
      <c r="OWV5" s="468"/>
      <c r="OWW5" s="468"/>
      <c r="OWX5" s="468"/>
      <c r="OWY5" s="468"/>
      <c r="OWZ5" s="468"/>
      <c r="OXA5" s="468"/>
      <c r="OXB5" s="468"/>
      <c r="OXC5" s="468"/>
      <c r="OXD5" s="468"/>
      <c r="OXE5" s="468"/>
      <c r="OXF5" s="468"/>
      <c r="OXG5" s="468"/>
      <c r="OXH5" s="468"/>
      <c r="OXI5" s="468"/>
      <c r="OXJ5" s="468"/>
      <c r="OXK5" s="468"/>
      <c r="OXL5" s="468"/>
      <c r="OXM5" s="468"/>
      <c r="OXN5" s="468"/>
      <c r="OXO5" s="468"/>
      <c r="OXP5" s="468"/>
      <c r="OXQ5" s="468"/>
      <c r="OXR5" s="468"/>
      <c r="OXS5" s="468"/>
      <c r="OXT5" s="468"/>
      <c r="OXU5" s="468"/>
      <c r="OXV5" s="468"/>
      <c r="OXW5" s="468"/>
      <c r="OXX5" s="468"/>
      <c r="OXY5" s="468"/>
      <c r="OXZ5" s="468"/>
      <c r="OYA5" s="468"/>
      <c r="OYB5" s="468"/>
      <c r="OYC5" s="468"/>
      <c r="OYD5" s="468"/>
      <c r="OYE5" s="468"/>
      <c r="OYF5" s="468"/>
      <c r="OYG5" s="468"/>
      <c r="OYH5" s="468"/>
      <c r="OYI5" s="468"/>
      <c r="OYJ5" s="468"/>
      <c r="OYK5" s="468"/>
      <c r="OYL5" s="468"/>
      <c r="OYM5" s="468"/>
      <c r="OYN5" s="468"/>
      <c r="OYO5" s="468"/>
      <c r="OYP5" s="468"/>
      <c r="OYQ5" s="468"/>
      <c r="OYR5" s="468"/>
      <c r="OYS5" s="468"/>
      <c r="OYT5" s="468"/>
      <c r="OYU5" s="468"/>
      <c r="OYV5" s="468"/>
      <c r="OYW5" s="468"/>
      <c r="OYX5" s="468"/>
      <c r="OYY5" s="468"/>
      <c r="OYZ5" s="468"/>
      <c r="OZA5" s="468"/>
      <c r="OZB5" s="468"/>
      <c r="OZC5" s="468"/>
      <c r="OZD5" s="468"/>
      <c r="OZE5" s="468"/>
      <c r="OZF5" s="468"/>
      <c r="OZG5" s="468"/>
      <c r="OZH5" s="468"/>
      <c r="OZI5" s="468"/>
      <c r="OZJ5" s="468"/>
      <c r="OZK5" s="468"/>
      <c r="OZL5" s="468"/>
      <c r="OZM5" s="468"/>
      <c r="OZN5" s="468"/>
      <c r="OZO5" s="468"/>
      <c r="OZP5" s="468"/>
      <c r="OZQ5" s="468"/>
      <c r="OZR5" s="468"/>
      <c r="OZS5" s="468"/>
      <c r="OZT5" s="468"/>
      <c r="OZU5" s="468"/>
      <c r="OZV5" s="468"/>
      <c r="OZW5" s="468"/>
      <c r="OZX5" s="468"/>
      <c r="OZY5" s="468"/>
      <c r="OZZ5" s="468"/>
      <c r="PAA5" s="468"/>
      <c r="PAB5" s="468"/>
      <c r="PAC5" s="468"/>
      <c r="PAD5" s="468"/>
      <c r="PAE5" s="468"/>
      <c r="PAF5" s="468"/>
      <c r="PAG5" s="468"/>
      <c r="PAH5" s="468"/>
      <c r="PAI5" s="468"/>
      <c r="PAJ5" s="468"/>
      <c r="PAK5" s="468"/>
      <c r="PAL5" s="468"/>
      <c r="PAM5" s="468"/>
      <c r="PAN5" s="468"/>
      <c r="PAO5" s="468"/>
      <c r="PAP5" s="468"/>
      <c r="PAQ5" s="468"/>
      <c r="PAR5" s="468"/>
      <c r="PAS5" s="468"/>
      <c r="PAT5" s="468"/>
      <c r="PAU5" s="468"/>
      <c r="PAV5" s="468"/>
      <c r="PAW5" s="468"/>
      <c r="PAX5" s="468"/>
      <c r="PAY5" s="468"/>
      <c r="PAZ5" s="468"/>
      <c r="PBA5" s="468"/>
      <c r="PBB5" s="468"/>
      <c r="PBC5" s="468"/>
      <c r="PBD5" s="468"/>
      <c r="PBE5" s="468"/>
      <c r="PBF5" s="468"/>
      <c r="PBG5" s="468"/>
      <c r="PBH5" s="468"/>
      <c r="PBI5" s="468"/>
      <c r="PBJ5" s="468"/>
      <c r="PBK5" s="468"/>
      <c r="PBL5" s="468"/>
      <c r="PBM5" s="468"/>
      <c r="PBN5" s="468"/>
      <c r="PBO5" s="468"/>
      <c r="PBP5" s="468"/>
      <c r="PBQ5" s="468"/>
      <c r="PBR5" s="468"/>
      <c r="PBS5" s="468"/>
      <c r="PBT5" s="468"/>
      <c r="PBU5" s="468"/>
      <c r="PBV5" s="468"/>
      <c r="PBW5" s="468"/>
      <c r="PBX5" s="468"/>
      <c r="PBY5" s="468"/>
      <c r="PBZ5" s="468"/>
      <c r="PCA5" s="468"/>
      <c r="PCB5" s="468"/>
      <c r="PCC5" s="468"/>
      <c r="PCD5" s="468"/>
      <c r="PCE5" s="468"/>
      <c r="PCF5" s="468"/>
      <c r="PCG5" s="468"/>
      <c r="PCH5" s="468"/>
      <c r="PCI5" s="468"/>
      <c r="PCJ5" s="468"/>
      <c r="PCK5" s="468"/>
      <c r="PCL5" s="468"/>
      <c r="PCM5" s="468"/>
      <c r="PCN5" s="468"/>
      <c r="PCO5" s="468"/>
      <c r="PCP5" s="468"/>
      <c r="PCQ5" s="468"/>
      <c r="PCR5" s="468"/>
      <c r="PCS5" s="468"/>
      <c r="PCT5" s="468"/>
      <c r="PCU5" s="468"/>
      <c r="PCV5" s="468"/>
      <c r="PCW5" s="468"/>
      <c r="PCX5" s="468"/>
      <c r="PCY5" s="468"/>
      <c r="PCZ5" s="468"/>
      <c r="PDA5" s="468"/>
      <c r="PDB5" s="468"/>
      <c r="PDC5" s="468"/>
      <c r="PDD5" s="468"/>
      <c r="PDE5" s="468"/>
      <c r="PDF5" s="468"/>
      <c r="PDG5" s="468"/>
      <c r="PDH5" s="468"/>
      <c r="PDI5" s="468"/>
      <c r="PDJ5" s="468"/>
      <c r="PDK5" s="468"/>
      <c r="PDL5" s="468"/>
      <c r="PDM5" s="468"/>
      <c r="PDN5" s="468"/>
      <c r="PDO5" s="468"/>
      <c r="PDP5" s="468"/>
      <c r="PDQ5" s="468"/>
      <c r="PDR5" s="468"/>
      <c r="PDS5" s="468"/>
      <c r="PDT5" s="468"/>
      <c r="PDU5" s="468"/>
      <c r="PDV5" s="468"/>
      <c r="PDW5" s="468"/>
      <c r="PDX5" s="468"/>
      <c r="PDY5" s="468"/>
      <c r="PDZ5" s="468"/>
      <c r="PEA5" s="468"/>
      <c r="PEB5" s="468"/>
      <c r="PEC5" s="468"/>
      <c r="PED5" s="468"/>
      <c r="PEE5" s="468"/>
      <c r="PEF5" s="468"/>
      <c r="PEG5" s="468"/>
      <c r="PEH5" s="468"/>
      <c r="PEI5" s="468"/>
      <c r="PEJ5" s="468"/>
      <c r="PEK5" s="468"/>
      <c r="PEL5" s="468"/>
      <c r="PEM5" s="468"/>
      <c r="PEN5" s="468"/>
      <c r="PEO5" s="468"/>
      <c r="PEP5" s="468"/>
      <c r="PEQ5" s="468"/>
      <c r="PER5" s="468"/>
      <c r="PES5" s="468"/>
      <c r="PET5" s="468"/>
      <c r="PEU5" s="468"/>
      <c r="PEV5" s="468"/>
      <c r="PEW5" s="468"/>
      <c r="PEX5" s="468"/>
      <c r="PEY5" s="468"/>
      <c r="PEZ5" s="468"/>
      <c r="PFA5" s="468"/>
      <c r="PFB5" s="468"/>
      <c r="PFC5" s="468"/>
      <c r="PFD5" s="468"/>
      <c r="PFE5" s="468"/>
      <c r="PFF5" s="468"/>
      <c r="PFG5" s="468"/>
      <c r="PFH5" s="468"/>
      <c r="PFI5" s="468"/>
      <c r="PFJ5" s="468"/>
      <c r="PFK5" s="468"/>
      <c r="PFL5" s="468"/>
      <c r="PFM5" s="468"/>
      <c r="PFN5" s="468"/>
      <c r="PFO5" s="468"/>
      <c r="PFP5" s="468"/>
      <c r="PFQ5" s="468"/>
      <c r="PFR5" s="468"/>
      <c r="PFS5" s="468"/>
      <c r="PFT5" s="468"/>
      <c r="PFU5" s="468"/>
      <c r="PFV5" s="468"/>
      <c r="PFW5" s="468"/>
      <c r="PFX5" s="468"/>
      <c r="PFY5" s="468"/>
      <c r="PFZ5" s="468"/>
      <c r="PGA5" s="468"/>
      <c r="PGB5" s="468"/>
      <c r="PGC5" s="468"/>
      <c r="PGD5" s="468"/>
      <c r="PGE5" s="468"/>
      <c r="PGF5" s="468"/>
      <c r="PGG5" s="468"/>
      <c r="PGH5" s="468"/>
      <c r="PGI5" s="468"/>
      <c r="PGJ5" s="468"/>
      <c r="PGK5" s="468"/>
      <c r="PGL5" s="468"/>
      <c r="PGM5" s="468"/>
      <c r="PGN5" s="468"/>
      <c r="PGO5" s="468"/>
      <c r="PGP5" s="468"/>
      <c r="PGQ5" s="468"/>
      <c r="PGR5" s="468"/>
      <c r="PGS5" s="468"/>
      <c r="PGT5" s="468"/>
      <c r="PGU5" s="468"/>
      <c r="PGV5" s="468"/>
      <c r="PGW5" s="468"/>
      <c r="PGX5" s="468"/>
      <c r="PGY5" s="468"/>
      <c r="PGZ5" s="468"/>
      <c r="PHA5" s="468"/>
      <c r="PHB5" s="468"/>
      <c r="PHC5" s="468"/>
      <c r="PHD5" s="468"/>
      <c r="PHE5" s="468"/>
      <c r="PHF5" s="468"/>
      <c r="PHG5" s="468"/>
      <c r="PHH5" s="468"/>
      <c r="PHI5" s="468"/>
      <c r="PHJ5" s="468"/>
      <c r="PHK5" s="468"/>
      <c r="PHL5" s="468"/>
      <c r="PHM5" s="468"/>
      <c r="PHN5" s="468"/>
      <c r="PHO5" s="468"/>
      <c r="PHP5" s="468"/>
      <c r="PHQ5" s="468"/>
      <c r="PHR5" s="468"/>
      <c r="PHS5" s="468"/>
      <c r="PHT5" s="468"/>
      <c r="PHU5" s="468"/>
      <c r="PHV5" s="468"/>
      <c r="PHW5" s="468"/>
      <c r="PHX5" s="468"/>
      <c r="PHY5" s="468"/>
      <c r="PHZ5" s="468"/>
      <c r="PIA5" s="468"/>
      <c r="PIB5" s="468"/>
      <c r="PIC5" s="468"/>
      <c r="PID5" s="468"/>
      <c r="PIE5" s="468"/>
      <c r="PIF5" s="468"/>
      <c r="PIG5" s="468"/>
      <c r="PIH5" s="468"/>
      <c r="PII5" s="468"/>
      <c r="PIJ5" s="468"/>
      <c r="PIK5" s="468"/>
      <c r="PIL5" s="468"/>
      <c r="PIM5" s="468"/>
      <c r="PIN5" s="468"/>
      <c r="PIO5" s="468"/>
      <c r="PIP5" s="468"/>
      <c r="PIQ5" s="468"/>
      <c r="PIR5" s="468"/>
      <c r="PIS5" s="468"/>
      <c r="PIT5" s="468"/>
      <c r="PIU5" s="468"/>
      <c r="PIV5" s="468"/>
      <c r="PIW5" s="468"/>
      <c r="PIX5" s="468"/>
      <c r="PIY5" s="468"/>
      <c r="PIZ5" s="468"/>
      <c r="PJA5" s="468"/>
      <c r="PJB5" s="468"/>
      <c r="PJC5" s="468"/>
      <c r="PJD5" s="468"/>
      <c r="PJE5" s="468"/>
      <c r="PJF5" s="468"/>
      <c r="PJG5" s="468"/>
      <c r="PJH5" s="468"/>
      <c r="PJI5" s="468"/>
      <c r="PJJ5" s="468"/>
      <c r="PJK5" s="468"/>
      <c r="PJL5" s="468"/>
      <c r="PJM5" s="468"/>
      <c r="PJN5" s="468"/>
      <c r="PJO5" s="468"/>
      <c r="PJP5" s="468"/>
      <c r="PJQ5" s="468"/>
      <c r="PJR5" s="468"/>
      <c r="PJS5" s="468"/>
      <c r="PJT5" s="468"/>
      <c r="PJU5" s="468"/>
      <c r="PJV5" s="468"/>
      <c r="PJW5" s="468"/>
      <c r="PJX5" s="468"/>
      <c r="PJY5" s="468"/>
      <c r="PJZ5" s="468"/>
      <c r="PKA5" s="468"/>
      <c r="PKB5" s="468"/>
      <c r="PKC5" s="468"/>
      <c r="PKD5" s="468"/>
      <c r="PKE5" s="468"/>
      <c r="PKF5" s="468"/>
      <c r="PKG5" s="468"/>
      <c r="PKH5" s="468"/>
      <c r="PKI5" s="468"/>
      <c r="PKJ5" s="468"/>
      <c r="PKK5" s="468"/>
      <c r="PKL5" s="468"/>
      <c r="PKM5" s="468"/>
      <c r="PKN5" s="468"/>
      <c r="PKO5" s="468"/>
      <c r="PKP5" s="468"/>
      <c r="PKQ5" s="468"/>
      <c r="PKR5" s="468"/>
      <c r="PKS5" s="468"/>
      <c r="PKT5" s="468"/>
      <c r="PKU5" s="468"/>
      <c r="PKV5" s="468"/>
      <c r="PKW5" s="468"/>
      <c r="PKX5" s="468"/>
      <c r="PKY5" s="468"/>
      <c r="PKZ5" s="468"/>
      <c r="PLA5" s="468"/>
      <c r="PLB5" s="468"/>
      <c r="PLC5" s="468"/>
      <c r="PLD5" s="468"/>
      <c r="PLE5" s="468"/>
      <c r="PLF5" s="468"/>
      <c r="PLG5" s="468"/>
      <c r="PLH5" s="468"/>
      <c r="PLI5" s="468"/>
      <c r="PLJ5" s="468"/>
      <c r="PLK5" s="468"/>
      <c r="PLL5" s="468"/>
      <c r="PLM5" s="468"/>
      <c r="PLN5" s="468"/>
      <c r="PLO5" s="468"/>
      <c r="PLP5" s="468"/>
      <c r="PLQ5" s="468"/>
      <c r="PLR5" s="468"/>
      <c r="PLS5" s="468"/>
      <c r="PLT5" s="468"/>
      <c r="PLU5" s="468"/>
      <c r="PLV5" s="468"/>
      <c r="PLW5" s="468"/>
      <c r="PLX5" s="468"/>
      <c r="PLY5" s="468"/>
      <c r="PLZ5" s="468"/>
      <c r="PMA5" s="468"/>
      <c r="PMB5" s="468"/>
      <c r="PMC5" s="468"/>
      <c r="PMD5" s="468"/>
      <c r="PME5" s="468"/>
      <c r="PMF5" s="468"/>
      <c r="PMG5" s="468"/>
      <c r="PMH5" s="468"/>
      <c r="PMI5" s="468"/>
      <c r="PMJ5" s="468"/>
      <c r="PMK5" s="468"/>
      <c r="PML5" s="468"/>
      <c r="PMM5" s="468"/>
      <c r="PMN5" s="468"/>
      <c r="PMO5" s="468"/>
      <c r="PMP5" s="468"/>
      <c r="PMQ5" s="468"/>
      <c r="PMR5" s="468"/>
      <c r="PMS5" s="468"/>
      <c r="PMT5" s="468"/>
      <c r="PMU5" s="468"/>
      <c r="PMV5" s="468"/>
      <c r="PMW5" s="468"/>
      <c r="PMX5" s="468"/>
      <c r="PMY5" s="468"/>
      <c r="PMZ5" s="468"/>
      <c r="PNA5" s="468"/>
      <c r="PNB5" s="468"/>
      <c r="PNC5" s="468"/>
      <c r="PND5" s="468"/>
      <c r="PNE5" s="468"/>
      <c r="PNF5" s="468"/>
      <c r="PNG5" s="468"/>
      <c r="PNH5" s="468"/>
      <c r="PNI5" s="468"/>
      <c r="PNJ5" s="468"/>
      <c r="PNK5" s="468"/>
      <c r="PNL5" s="468"/>
      <c r="PNM5" s="468"/>
      <c r="PNN5" s="468"/>
      <c r="PNO5" s="468"/>
      <c r="PNP5" s="468"/>
      <c r="PNQ5" s="468"/>
      <c r="PNR5" s="468"/>
      <c r="PNS5" s="468"/>
      <c r="PNT5" s="468"/>
      <c r="PNU5" s="468"/>
      <c r="PNV5" s="468"/>
      <c r="PNW5" s="468"/>
      <c r="PNX5" s="468"/>
      <c r="PNY5" s="468"/>
      <c r="PNZ5" s="468"/>
      <c r="POA5" s="468"/>
      <c r="POB5" s="468"/>
      <c r="POC5" s="468"/>
      <c r="POD5" s="468"/>
      <c r="POE5" s="468"/>
      <c r="POF5" s="468"/>
      <c r="POG5" s="468"/>
      <c r="POH5" s="468"/>
      <c r="POI5" s="468"/>
      <c r="POJ5" s="468"/>
      <c r="POK5" s="468"/>
      <c r="POL5" s="468"/>
      <c r="POM5" s="468"/>
      <c r="PON5" s="468"/>
      <c r="POO5" s="468"/>
      <c r="POP5" s="468"/>
      <c r="POQ5" s="468"/>
      <c r="POR5" s="468"/>
      <c r="POS5" s="468"/>
      <c r="POT5" s="468"/>
      <c r="POU5" s="468"/>
      <c r="POV5" s="468"/>
      <c r="POW5" s="468"/>
      <c r="POX5" s="468"/>
      <c r="POY5" s="468"/>
      <c r="POZ5" s="468"/>
      <c r="PPA5" s="468"/>
      <c r="PPB5" s="468"/>
      <c r="PPC5" s="468"/>
      <c r="PPD5" s="468"/>
      <c r="PPE5" s="468"/>
      <c r="PPF5" s="468"/>
      <c r="PPG5" s="468"/>
      <c r="PPH5" s="468"/>
      <c r="PPI5" s="468"/>
      <c r="PPJ5" s="468"/>
      <c r="PPK5" s="468"/>
      <c r="PPL5" s="468"/>
      <c r="PPM5" s="468"/>
      <c r="PPN5" s="468"/>
      <c r="PPO5" s="468"/>
      <c r="PPP5" s="468"/>
      <c r="PPQ5" s="468"/>
      <c r="PPR5" s="468"/>
      <c r="PPS5" s="468"/>
      <c r="PPT5" s="468"/>
      <c r="PPU5" s="468"/>
      <c r="PPV5" s="468"/>
      <c r="PPW5" s="468"/>
      <c r="PPX5" s="468"/>
      <c r="PPY5" s="468"/>
      <c r="PPZ5" s="468"/>
      <c r="PQA5" s="468"/>
      <c r="PQB5" s="468"/>
      <c r="PQC5" s="468"/>
      <c r="PQD5" s="468"/>
      <c r="PQE5" s="468"/>
      <c r="PQF5" s="468"/>
      <c r="PQG5" s="468"/>
      <c r="PQH5" s="468"/>
      <c r="PQI5" s="468"/>
      <c r="PQJ5" s="468"/>
      <c r="PQK5" s="468"/>
      <c r="PQL5" s="468"/>
      <c r="PQM5" s="468"/>
      <c r="PQN5" s="468"/>
      <c r="PQO5" s="468"/>
      <c r="PQP5" s="468"/>
      <c r="PQQ5" s="468"/>
      <c r="PQR5" s="468"/>
      <c r="PQS5" s="468"/>
      <c r="PQT5" s="468"/>
      <c r="PQU5" s="468"/>
      <c r="PQV5" s="468"/>
      <c r="PQW5" s="468"/>
      <c r="PQX5" s="468"/>
      <c r="PQY5" s="468"/>
      <c r="PQZ5" s="468"/>
      <c r="PRA5" s="468"/>
      <c r="PRB5" s="468"/>
      <c r="PRC5" s="468"/>
      <c r="PRD5" s="468"/>
      <c r="PRE5" s="468"/>
      <c r="PRF5" s="468"/>
      <c r="PRG5" s="468"/>
      <c r="PRH5" s="468"/>
      <c r="PRI5" s="468"/>
      <c r="PRJ5" s="468"/>
      <c r="PRK5" s="468"/>
      <c r="PRL5" s="468"/>
      <c r="PRM5" s="468"/>
      <c r="PRN5" s="468"/>
      <c r="PRO5" s="468"/>
      <c r="PRP5" s="468"/>
      <c r="PRQ5" s="468"/>
      <c r="PRR5" s="468"/>
      <c r="PRS5" s="468"/>
      <c r="PRT5" s="468"/>
      <c r="PRU5" s="468"/>
      <c r="PRV5" s="468"/>
      <c r="PRW5" s="468"/>
      <c r="PRX5" s="468"/>
      <c r="PRY5" s="468"/>
      <c r="PRZ5" s="468"/>
      <c r="PSA5" s="468"/>
      <c r="PSB5" s="468"/>
      <c r="PSC5" s="468"/>
      <c r="PSD5" s="468"/>
      <c r="PSE5" s="468"/>
      <c r="PSF5" s="468"/>
      <c r="PSG5" s="468"/>
      <c r="PSH5" s="468"/>
      <c r="PSI5" s="468"/>
      <c r="PSJ5" s="468"/>
      <c r="PSK5" s="468"/>
      <c r="PSL5" s="468"/>
      <c r="PSM5" s="468"/>
      <c r="PSN5" s="468"/>
      <c r="PSO5" s="468"/>
      <c r="PSP5" s="468"/>
      <c r="PSQ5" s="468"/>
      <c r="PSR5" s="468"/>
      <c r="PSS5" s="468"/>
      <c r="PST5" s="468"/>
      <c r="PSU5" s="468"/>
      <c r="PSV5" s="468"/>
      <c r="PSW5" s="468"/>
      <c r="PSX5" s="468"/>
      <c r="PSY5" s="468"/>
      <c r="PSZ5" s="468"/>
      <c r="PTA5" s="468"/>
      <c r="PTB5" s="468"/>
      <c r="PTC5" s="468"/>
      <c r="PTD5" s="468"/>
      <c r="PTE5" s="468"/>
      <c r="PTF5" s="468"/>
      <c r="PTG5" s="468"/>
      <c r="PTH5" s="468"/>
      <c r="PTI5" s="468"/>
      <c r="PTJ5" s="468"/>
      <c r="PTK5" s="468"/>
      <c r="PTL5" s="468"/>
      <c r="PTM5" s="468"/>
      <c r="PTN5" s="468"/>
      <c r="PTO5" s="468"/>
      <c r="PTP5" s="468"/>
      <c r="PTQ5" s="468"/>
      <c r="PTR5" s="468"/>
      <c r="PTS5" s="468"/>
      <c r="PTT5" s="468"/>
      <c r="PTU5" s="468"/>
      <c r="PTV5" s="468"/>
      <c r="PTW5" s="468"/>
      <c r="PTX5" s="468"/>
      <c r="PTY5" s="468"/>
      <c r="PTZ5" s="468"/>
      <c r="PUA5" s="468"/>
      <c r="PUB5" s="468"/>
      <c r="PUC5" s="468"/>
      <c r="PUD5" s="468"/>
      <c r="PUE5" s="468"/>
      <c r="PUF5" s="468"/>
      <c r="PUG5" s="468"/>
      <c r="PUH5" s="468"/>
      <c r="PUI5" s="468"/>
      <c r="PUJ5" s="468"/>
      <c r="PUK5" s="468"/>
      <c r="PUL5" s="468"/>
      <c r="PUM5" s="468"/>
      <c r="PUN5" s="468"/>
      <c r="PUO5" s="468"/>
      <c r="PUP5" s="468"/>
      <c r="PUQ5" s="468"/>
      <c r="PUR5" s="468"/>
      <c r="PUS5" s="468"/>
      <c r="PUT5" s="468"/>
      <c r="PUU5" s="468"/>
      <c r="PUV5" s="468"/>
      <c r="PUW5" s="468"/>
      <c r="PUX5" s="468"/>
      <c r="PUY5" s="468"/>
      <c r="PUZ5" s="468"/>
      <c r="PVA5" s="468"/>
      <c r="PVB5" s="468"/>
      <c r="PVC5" s="468"/>
      <c r="PVD5" s="468"/>
      <c r="PVE5" s="468"/>
      <c r="PVF5" s="468"/>
      <c r="PVG5" s="468"/>
      <c r="PVH5" s="468"/>
      <c r="PVI5" s="468"/>
      <c r="PVJ5" s="468"/>
      <c r="PVK5" s="468"/>
      <c r="PVL5" s="468"/>
      <c r="PVM5" s="468"/>
      <c r="PVN5" s="468"/>
      <c r="PVO5" s="468"/>
      <c r="PVP5" s="468"/>
      <c r="PVQ5" s="468"/>
      <c r="PVR5" s="468"/>
      <c r="PVS5" s="468"/>
      <c r="PVT5" s="468"/>
      <c r="PVU5" s="468"/>
      <c r="PVV5" s="468"/>
      <c r="PVW5" s="468"/>
      <c r="PVX5" s="468"/>
      <c r="PVY5" s="468"/>
      <c r="PVZ5" s="468"/>
      <c r="PWA5" s="468"/>
      <c r="PWB5" s="468"/>
      <c r="PWC5" s="468"/>
      <c r="PWD5" s="468"/>
      <c r="PWE5" s="468"/>
      <c r="PWF5" s="468"/>
      <c r="PWG5" s="468"/>
      <c r="PWH5" s="468"/>
      <c r="PWI5" s="468"/>
      <c r="PWJ5" s="468"/>
      <c r="PWK5" s="468"/>
      <c r="PWL5" s="468"/>
      <c r="PWM5" s="468"/>
      <c r="PWN5" s="468"/>
      <c r="PWO5" s="468"/>
      <c r="PWP5" s="468"/>
      <c r="PWQ5" s="468"/>
      <c r="PWR5" s="468"/>
      <c r="PWS5" s="468"/>
      <c r="PWT5" s="468"/>
      <c r="PWU5" s="468"/>
      <c r="PWV5" s="468"/>
      <c r="PWW5" s="468"/>
      <c r="PWX5" s="468"/>
      <c r="PWY5" s="468"/>
      <c r="PWZ5" s="468"/>
      <c r="PXA5" s="468"/>
      <c r="PXB5" s="468"/>
      <c r="PXC5" s="468"/>
      <c r="PXD5" s="468"/>
      <c r="PXE5" s="468"/>
      <c r="PXF5" s="468"/>
      <c r="PXG5" s="468"/>
      <c r="PXH5" s="468"/>
      <c r="PXI5" s="468"/>
      <c r="PXJ5" s="468"/>
      <c r="PXK5" s="468"/>
      <c r="PXL5" s="468"/>
      <c r="PXM5" s="468"/>
      <c r="PXN5" s="468"/>
      <c r="PXO5" s="468"/>
      <c r="PXP5" s="468"/>
      <c r="PXQ5" s="468"/>
      <c r="PXR5" s="468"/>
      <c r="PXS5" s="468"/>
      <c r="PXT5" s="468"/>
      <c r="PXU5" s="468"/>
      <c r="PXV5" s="468"/>
      <c r="PXW5" s="468"/>
      <c r="PXX5" s="468"/>
      <c r="PXY5" s="468"/>
      <c r="PXZ5" s="468"/>
      <c r="PYA5" s="468"/>
      <c r="PYB5" s="468"/>
      <c r="PYC5" s="468"/>
      <c r="PYD5" s="468"/>
      <c r="PYE5" s="468"/>
      <c r="PYF5" s="468"/>
      <c r="PYG5" s="468"/>
      <c r="PYH5" s="468"/>
      <c r="PYI5" s="468"/>
      <c r="PYJ5" s="468"/>
      <c r="PYK5" s="468"/>
      <c r="PYL5" s="468"/>
      <c r="PYM5" s="468"/>
      <c r="PYN5" s="468"/>
      <c r="PYO5" s="468"/>
      <c r="PYP5" s="468"/>
      <c r="PYQ5" s="468"/>
      <c r="PYR5" s="468"/>
      <c r="PYS5" s="468"/>
      <c r="PYT5" s="468"/>
      <c r="PYU5" s="468"/>
      <c r="PYV5" s="468"/>
      <c r="PYW5" s="468"/>
      <c r="PYX5" s="468"/>
      <c r="PYY5" s="468"/>
      <c r="PYZ5" s="468"/>
      <c r="PZA5" s="468"/>
      <c r="PZB5" s="468"/>
      <c r="PZC5" s="468"/>
      <c r="PZD5" s="468"/>
      <c r="PZE5" s="468"/>
      <c r="PZF5" s="468"/>
      <c r="PZG5" s="468"/>
      <c r="PZH5" s="468"/>
      <c r="PZI5" s="468"/>
      <c r="PZJ5" s="468"/>
      <c r="PZK5" s="468"/>
      <c r="PZL5" s="468"/>
      <c r="PZM5" s="468"/>
      <c r="PZN5" s="468"/>
      <c r="PZO5" s="468"/>
      <c r="PZP5" s="468"/>
      <c r="PZQ5" s="468"/>
      <c r="PZR5" s="468"/>
      <c r="PZS5" s="468"/>
      <c r="PZT5" s="468"/>
      <c r="PZU5" s="468"/>
      <c r="PZV5" s="468"/>
      <c r="PZW5" s="468"/>
      <c r="PZX5" s="468"/>
      <c r="PZY5" s="468"/>
      <c r="PZZ5" s="468"/>
      <c r="QAA5" s="468"/>
      <c r="QAB5" s="468"/>
      <c r="QAC5" s="468"/>
      <c r="QAD5" s="468"/>
      <c r="QAE5" s="468"/>
      <c r="QAF5" s="468"/>
      <c r="QAG5" s="468"/>
      <c r="QAH5" s="468"/>
      <c r="QAI5" s="468"/>
      <c r="QAJ5" s="468"/>
      <c r="QAK5" s="468"/>
      <c r="QAL5" s="468"/>
      <c r="QAM5" s="468"/>
      <c r="QAN5" s="468"/>
      <c r="QAO5" s="468"/>
      <c r="QAP5" s="468"/>
      <c r="QAQ5" s="468"/>
      <c r="QAR5" s="468"/>
      <c r="QAS5" s="468"/>
      <c r="QAT5" s="468"/>
      <c r="QAU5" s="468"/>
      <c r="QAV5" s="468"/>
      <c r="QAW5" s="468"/>
      <c r="QAX5" s="468"/>
      <c r="QAY5" s="468"/>
      <c r="QAZ5" s="468"/>
      <c r="QBA5" s="468"/>
      <c r="QBB5" s="468"/>
      <c r="QBC5" s="468"/>
      <c r="QBD5" s="468"/>
      <c r="QBE5" s="468"/>
      <c r="QBF5" s="468"/>
      <c r="QBG5" s="468"/>
      <c r="QBH5" s="468"/>
      <c r="QBI5" s="468"/>
      <c r="QBJ5" s="468"/>
      <c r="QBK5" s="468"/>
      <c r="QBL5" s="468"/>
      <c r="QBM5" s="468"/>
      <c r="QBN5" s="468"/>
      <c r="QBO5" s="468"/>
      <c r="QBP5" s="468"/>
      <c r="QBQ5" s="468"/>
      <c r="QBR5" s="468"/>
      <c r="QBS5" s="468"/>
      <c r="QBT5" s="468"/>
      <c r="QBU5" s="468"/>
      <c r="QBV5" s="468"/>
      <c r="QBW5" s="468"/>
      <c r="QBX5" s="468"/>
      <c r="QBY5" s="468"/>
      <c r="QBZ5" s="468"/>
      <c r="QCA5" s="468"/>
      <c r="QCB5" s="468"/>
      <c r="QCC5" s="468"/>
      <c r="QCD5" s="468"/>
      <c r="QCE5" s="468"/>
      <c r="QCF5" s="468"/>
      <c r="QCG5" s="468"/>
      <c r="QCH5" s="468"/>
      <c r="QCI5" s="468"/>
      <c r="QCJ5" s="468"/>
      <c r="QCK5" s="468"/>
      <c r="QCL5" s="468"/>
      <c r="QCM5" s="468"/>
      <c r="QCN5" s="468"/>
      <c r="QCO5" s="468"/>
      <c r="QCP5" s="468"/>
      <c r="QCQ5" s="468"/>
      <c r="QCR5" s="468"/>
      <c r="QCS5" s="468"/>
      <c r="QCT5" s="468"/>
      <c r="QCU5" s="468"/>
      <c r="QCV5" s="468"/>
      <c r="QCW5" s="468"/>
      <c r="QCX5" s="468"/>
      <c r="QCY5" s="468"/>
      <c r="QCZ5" s="468"/>
      <c r="QDA5" s="468"/>
      <c r="QDB5" s="468"/>
      <c r="QDC5" s="468"/>
      <c r="QDD5" s="468"/>
      <c r="QDE5" s="468"/>
      <c r="QDF5" s="468"/>
      <c r="QDG5" s="468"/>
      <c r="QDH5" s="468"/>
      <c r="QDI5" s="468"/>
      <c r="QDJ5" s="468"/>
      <c r="QDK5" s="468"/>
      <c r="QDL5" s="468"/>
      <c r="QDM5" s="468"/>
      <c r="QDN5" s="468"/>
      <c r="QDO5" s="468"/>
      <c r="QDP5" s="468"/>
      <c r="QDQ5" s="468"/>
      <c r="QDR5" s="468"/>
      <c r="QDS5" s="468"/>
      <c r="QDT5" s="468"/>
      <c r="QDU5" s="468"/>
      <c r="QDV5" s="468"/>
      <c r="QDW5" s="468"/>
      <c r="QDX5" s="468"/>
      <c r="QDY5" s="468"/>
      <c r="QDZ5" s="468"/>
      <c r="QEA5" s="468"/>
      <c r="QEB5" s="468"/>
      <c r="QEC5" s="468"/>
      <c r="QED5" s="468"/>
      <c r="QEE5" s="468"/>
      <c r="QEF5" s="468"/>
      <c r="QEG5" s="468"/>
      <c r="QEH5" s="468"/>
      <c r="QEI5" s="468"/>
      <c r="QEJ5" s="468"/>
      <c r="QEK5" s="468"/>
      <c r="QEL5" s="468"/>
      <c r="QEM5" s="468"/>
      <c r="QEN5" s="468"/>
      <c r="QEO5" s="468"/>
      <c r="QEP5" s="468"/>
      <c r="QEQ5" s="468"/>
      <c r="QER5" s="468"/>
      <c r="QES5" s="468"/>
      <c r="QET5" s="468"/>
      <c r="QEU5" s="468"/>
      <c r="QEV5" s="468"/>
      <c r="QEW5" s="468"/>
      <c r="QEX5" s="468"/>
      <c r="QEY5" s="468"/>
      <c r="QEZ5" s="468"/>
      <c r="QFA5" s="468"/>
      <c r="QFB5" s="468"/>
      <c r="QFC5" s="468"/>
      <c r="QFD5" s="468"/>
      <c r="QFE5" s="468"/>
      <c r="QFF5" s="468"/>
      <c r="QFG5" s="468"/>
      <c r="QFH5" s="468"/>
      <c r="QFI5" s="468"/>
      <c r="QFJ5" s="468"/>
      <c r="QFK5" s="468"/>
      <c r="QFL5" s="468"/>
      <c r="QFM5" s="468"/>
      <c r="QFN5" s="468"/>
      <c r="QFO5" s="468"/>
      <c r="QFP5" s="468"/>
      <c r="QFQ5" s="468"/>
      <c r="QFR5" s="468"/>
      <c r="QFS5" s="468"/>
      <c r="QFT5" s="468"/>
      <c r="QFU5" s="468"/>
      <c r="QFV5" s="468"/>
      <c r="QFW5" s="468"/>
      <c r="QFX5" s="468"/>
      <c r="QFY5" s="468"/>
      <c r="QFZ5" s="468"/>
      <c r="QGA5" s="468"/>
      <c r="QGB5" s="468"/>
      <c r="QGC5" s="468"/>
      <c r="QGD5" s="468"/>
      <c r="QGE5" s="468"/>
      <c r="QGF5" s="468"/>
      <c r="QGG5" s="468"/>
      <c r="QGH5" s="468"/>
      <c r="QGI5" s="468"/>
      <c r="QGJ5" s="468"/>
      <c r="QGK5" s="468"/>
      <c r="QGL5" s="468"/>
      <c r="QGM5" s="468"/>
      <c r="QGN5" s="468"/>
      <c r="QGO5" s="468"/>
      <c r="QGP5" s="468"/>
      <c r="QGQ5" s="468"/>
      <c r="QGR5" s="468"/>
      <c r="QGS5" s="468"/>
      <c r="QGT5" s="468"/>
      <c r="QGU5" s="468"/>
      <c r="QGV5" s="468"/>
      <c r="QGW5" s="468"/>
      <c r="QGX5" s="468"/>
      <c r="QGY5" s="468"/>
      <c r="QGZ5" s="468"/>
      <c r="QHA5" s="468"/>
      <c r="QHB5" s="468"/>
      <c r="QHC5" s="468"/>
      <c r="QHD5" s="468"/>
      <c r="QHE5" s="468"/>
      <c r="QHF5" s="468"/>
      <c r="QHG5" s="468"/>
      <c r="QHH5" s="468"/>
      <c r="QHI5" s="468"/>
      <c r="QHJ5" s="468"/>
      <c r="QHK5" s="468"/>
      <c r="QHL5" s="468"/>
      <c r="QHM5" s="468"/>
      <c r="QHN5" s="468"/>
      <c r="QHO5" s="468"/>
      <c r="QHP5" s="468"/>
      <c r="QHQ5" s="468"/>
      <c r="QHR5" s="468"/>
      <c r="QHS5" s="468"/>
      <c r="QHT5" s="468"/>
      <c r="QHU5" s="468"/>
      <c r="QHV5" s="468"/>
      <c r="QHW5" s="468"/>
      <c r="QHX5" s="468"/>
      <c r="QHY5" s="468"/>
      <c r="QHZ5" s="468"/>
      <c r="QIA5" s="468"/>
      <c r="QIB5" s="468"/>
      <c r="QIC5" s="468"/>
      <c r="QID5" s="468"/>
      <c r="QIE5" s="468"/>
      <c r="QIF5" s="468"/>
      <c r="QIG5" s="468"/>
      <c r="QIH5" s="468"/>
      <c r="QII5" s="468"/>
      <c r="QIJ5" s="468"/>
      <c r="QIK5" s="468"/>
      <c r="QIL5" s="468"/>
      <c r="QIM5" s="468"/>
      <c r="QIN5" s="468"/>
      <c r="QIO5" s="468"/>
      <c r="QIP5" s="468"/>
      <c r="QIQ5" s="468"/>
      <c r="QIR5" s="468"/>
      <c r="QIS5" s="468"/>
      <c r="QIT5" s="468"/>
      <c r="QIU5" s="468"/>
      <c r="QIV5" s="468"/>
      <c r="QIW5" s="468"/>
      <c r="QIX5" s="468"/>
      <c r="QIY5" s="468"/>
      <c r="QIZ5" s="468"/>
      <c r="QJA5" s="468"/>
      <c r="QJB5" s="468"/>
      <c r="QJC5" s="468"/>
      <c r="QJD5" s="468"/>
      <c r="QJE5" s="468"/>
      <c r="QJF5" s="468"/>
      <c r="QJG5" s="468"/>
      <c r="QJH5" s="468"/>
      <c r="QJI5" s="468"/>
      <c r="QJJ5" s="468"/>
      <c r="QJK5" s="468"/>
      <c r="QJL5" s="468"/>
      <c r="QJM5" s="468"/>
      <c r="QJN5" s="468"/>
      <c r="QJO5" s="468"/>
      <c r="QJP5" s="468"/>
      <c r="QJQ5" s="468"/>
      <c r="QJR5" s="468"/>
      <c r="QJS5" s="468"/>
      <c r="QJT5" s="468"/>
      <c r="QJU5" s="468"/>
      <c r="QJV5" s="468"/>
      <c r="QJW5" s="468"/>
      <c r="QJX5" s="468"/>
      <c r="QJY5" s="468"/>
      <c r="QJZ5" s="468"/>
      <c r="QKA5" s="468"/>
      <c r="QKB5" s="468"/>
      <c r="QKC5" s="468"/>
      <c r="QKD5" s="468"/>
      <c r="QKE5" s="468"/>
      <c r="QKF5" s="468"/>
      <c r="QKG5" s="468"/>
      <c r="QKH5" s="468"/>
      <c r="QKI5" s="468"/>
      <c r="QKJ5" s="468"/>
      <c r="QKK5" s="468"/>
      <c r="QKL5" s="468"/>
      <c r="QKM5" s="468"/>
      <c r="QKN5" s="468"/>
      <c r="QKO5" s="468"/>
      <c r="QKP5" s="468"/>
      <c r="QKQ5" s="468"/>
      <c r="QKR5" s="468"/>
      <c r="QKS5" s="468"/>
      <c r="QKT5" s="468"/>
      <c r="QKU5" s="468"/>
      <c r="QKV5" s="468"/>
      <c r="QKW5" s="468"/>
      <c r="QKX5" s="468"/>
      <c r="QKY5" s="468"/>
      <c r="QKZ5" s="468"/>
      <c r="QLA5" s="468"/>
      <c r="QLB5" s="468"/>
      <c r="QLC5" s="468"/>
      <c r="QLD5" s="468"/>
      <c r="QLE5" s="468"/>
      <c r="QLF5" s="468"/>
      <c r="QLG5" s="468"/>
      <c r="QLH5" s="468"/>
      <c r="QLI5" s="468"/>
      <c r="QLJ5" s="468"/>
      <c r="QLK5" s="468"/>
      <c r="QLL5" s="468"/>
      <c r="QLM5" s="468"/>
      <c r="QLN5" s="468"/>
      <c r="QLO5" s="468"/>
      <c r="QLP5" s="468"/>
      <c r="QLQ5" s="468"/>
      <c r="QLR5" s="468"/>
      <c r="QLS5" s="468"/>
      <c r="QLT5" s="468"/>
      <c r="QLU5" s="468"/>
      <c r="QLV5" s="468"/>
      <c r="QLW5" s="468"/>
      <c r="QLX5" s="468"/>
      <c r="QLY5" s="468"/>
      <c r="QLZ5" s="468"/>
      <c r="QMA5" s="468"/>
      <c r="QMB5" s="468"/>
      <c r="QMC5" s="468"/>
      <c r="QMD5" s="468"/>
      <c r="QME5" s="468"/>
      <c r="QMF5" s="468"/>
      <c r="QMG5" s="468"/>
      <c r="QMH5" s="468"/>
      <c r="QMI5" s="468"/>
      <c r="QMJ5" s="468"/>
      <c r="QMK5" s="468"/>
      <c r="QML5" s="468"/>
      <c r="QMM5" s="468"/>
      <c r="QMN5" s="468"/>
      <c r="QMO5" s="468"/>
      <c r="QMP5" s="468"/>
      <c r="QMQ5" s="468"/>
      <c r="QMR5" s="468"/>
      <c r="QMS5" s="468"/>
      <c r="QMT5" s="468"/>
      <c r="QMU5" s="468"/>
      <c r="QMV5" s="468"/>
      <c r="QMW5" s="468"/>
      <c r="QMX5" s="468"/>
      <c r="QMY5" s="468"/>
      <c r="QMZ5" s="468"/>
      <c r="QNA5" s="468"/>
      <c r="QNB5" s="468"/>
      <c r="QNC5" s="468"/>
      <c r="QND5" s="468"/>
      <c r="QNE5" s="468"/>
      <c r="QNF5" s="468"/>
      <c r="QNG5" s="468"/>
      <c r="QNH5" s="468"/>
      <c r="QNI5" s="468"/>
      <c r="QNJ5" s="468"/>
      <c r="QNK5" s="468"/>
      <c r="QNL5" s="468"/>
      <c r="QNM5" s="468"/>
      <c r="QNN5" s="468"/>
      <c r="QNO5" s="468"/>
      <c r="QNP5" s="468"/>
      <c r="QNQ5" s="468"/>
      <c r="QNR5" s="468"/>
      <c r="QNS5" s="468"/>
      <c r="QNT5" s="468"/>
      <c r="QNU5" s="468"/>
      <c r="QNV5" s="468"/>
      <c r="QNW5" s="468"/>
      <c r="QNX5" s="468"/>
      <c r="QNY5" s="468"/>
      <c r="QNZ5" s="468"/>
      <c r="QOA5" s="468"/>
      <c r="QOB5" s="468"/>
      <c r="QOC5" s="468"/>
      <c r="QOD5" s="468"/>
      <c r="QOE5" s="468"/>
      <c r="QOF5" s="468"/>
      <c r="QOG5" s="468"/>
      <c r="QOH5" s="468"/>
      <c r="QOI5" s="468"/>
      <c r="QOJ5" s="468"/>
      <c r="QOK5" s="468"/>
      <c r="QOL5" s="468"/>
      <c r="QOM5" s="468"/>
      <c r="QON5" s="468"/>
      <c r="QOO5" s="468"/>
      <c r="QOP5" s="468"/>
      <c r="QOQ5" s="468"/>
      <c r="QOR5" s="468"/>
      <c r="QOS5" s="468"/>
      <c r="QOT5" s="468"/>
      <c r="QOU5" s="468"/>
      <c r="QOV5" s="468"/>
      <c r="QOW5" s="468"/>
      <c r="QOX5" s="468"/>
      <c r="QOY5" s="468"/>
      <c r="QOZ5" s="468"/>
      <c r="QPA5" s="468"/>
      <c r="QPB5" s="468"/>
      <c r="QPC5" s="468"/>
      <c r="QPD5" s="468"/>
      <c r="QPE5" s="468"/>
      <c r="QPF5" s="468"/>
      <c r="QPG5" s="468"/>
      <c r="QPH5" s="468"/>
      <c r="QPI5" s="468"/>
      <c r="QPJ5" s="468"/>
      <c r="QPK5" s="468"/>
      <c r="QPL5" s="468"/>
      <c r="QPM5" s="468"/>
      <c r="QPN5" s="468"/>
      <c r="QPO5" s="468"/>
      <c r="QPP5" s="468"/>
      <c r="QPQ5" s="468"/>
      <c r="QPR5" s="468"/>
      <c r="QPS5" s="468"/>
      <c r="QPT5" s="468"/>
      <c r="QPU5" s="468"/>
      <c r="QPV5" s="468"/>
      <c r="QPW5" s="468"/>
      <c r="QPX5" s="468"/>
      <c r="QPY5" s="468"/>
      <c r="QPZ5" s="468"/>
      <c r="QQA5" s="468"/>
      <c r="QQB5" s="468"/>
      <c r="QQC5" s="468"/>
      <c r="QQD5" s="468"/>
      <c r="QQE5" s="468"/>
      <c r="QQF5" s="468"/>
      <c r="QQG5" s="468"/>
      <c r="QQH5" s="468"/>
      <c r="QQI5" s="468"/>
      <c r="QQJ5" s="468"/>
      <c r="QQK5" s="468"/>
      <c r="QQL5" s="468"/>
      <c r="QQM5" s="468"/>
      <c r="QQN5" s="468"/>
      <c r="QQO5" s="468"/>
      <c r="QQP5" s="468"/>
      <c r="QQQ5" s="468"/>
      <c r="QQR5" s="468"/>
      <c r="QQS5" s="468"/>
      <c r="QQT5" s="468"/>
      <c r="QQU5" s="468"/>
      <c r="QQV5" s="468"/>
      <c r="QQW5" s="468"/>
      <c r="QQX5" s="468"/>
      <c r="QQY5" s="468"/>
      <c r="QQZ5" s="468"/>
      <c r="QRA5" s="468"/>
      <c r="QRB5" s="468"/>
      <c r="QRC5" s="468"/>
      <c r="QRD5" s="468"/>
      <c r="QRE5" s="468"/>
      <c r="QRF5" s="468"/>
      <c r="QRG5" s="468"/>
      <c r="QRH5" s="468"/>
      <c r="QRI5" s="468"/>
      <c r="QRJ5" s="468"/>
      <c r="QRK5" s="468"/>
      <c r="QRL5" s="468"/>
      <c r="QRM5" s="468"/>
      <c r="QRN5" s="468"/>
      <c r="QRO5" s="468"/>
      <c r="QRP5" s="468"/>
      <c r="QRQ5" s="468"/>
      <c r="QRR5" s="468"/>
      <c r="QRS5" s="468"/>
      <c r="QRT5" s="468"/>
      <c r="QRU5" s="468"/>
      <c r="QRV5" s="468"/>
      <c r="QRW5" s="468"/>
      <c r="QRX5" s="468"/>
      <c r="QRY5" s="468"/>
      <c r="QRZ5" s="468"/>
      <c r="QSA5" s="468"/>
      <c r="QSB5" s="468"/>
      <c r="QSC5" s="468"/>
      <c r="QSD5" s="468"/>
      <c r="QSE5" s="468"/>
      <c r="QSF5" s="468"/>
      <c r="QSG5" s="468"/>
      <c r="QSH5" s="468"/>
      <c r="QSI5" s="468"/>
      <c r="QSJ5" s="468"/>
      <c r="QSK5" s="468"/>
      <c r="QSL5" s="468"/>
      <c r="QSM5" s="468"/>
      <c r="QSN5" s="468"/>
      <c r="QSO5" s="468"/>
      <c r="QSP5" s="468"/>
      <c r="QSQ5" s="468"/>
      <c r="QSR5" s="468"/>
      <c r="QSS5" s="468"/>
      <c r="QST5" s="468"/>
      <c r="QSU5" s="468"/>
      <c r="QSV5" s="468"/>
      <c r="QSW5" s="468"/>
      <c r="QSX5" s="468"/>
      <c r="QSY5" s="468"/>
      <c r="QSZ5" s="468"/>
      <c r="QTA5" s="468"/>
      <c r="QTB5" s="468"/>
      <c r="QTC5" s="468"/>
      <c r="QTD5" s="468"/>
      <c r="QTE5" s="468"/>
      <c r="QTF5" s="468"/>
      <c r="QTG5" s="468"/>
      <c r="QTH5" s="468"/>
      <c r="QTI5" s="468"/>
      <c r="QTJ5" s="468"/>
      <c r="QTK5" s="468"/>
      <c r="QTL5" s="468"/>
      <c r="QTM5" s="468"/>
      <c r="QTN5" s="468"/>
      <c r="QTO5" s="468"/>
      <c r="QTP5" s="468"/>
      <c r="QTQ5" s="468"/>
      <c r="QTR5" s="468"/>
      <c r="QTS5" s="468"/>
      <c r="QTT5" s="468"/>
      <c r="QTU5" s="468"/>
      <c r="QTV5" s="468"/>
      <c r="QTW5" s="468"/>
      <c r="QTX5" s="468"/>
      <c r="QTY5" s="468"/>
      <c r="QTZ5" s="468"/>
      <c r="QUA5" s="468"/>
      <c r="QUB5" s="468"/>
      <c r="QUC5" s="468"/>
      <c r="QUD5" s="468"/>
      <c r="QUE5" s="468"/>
      <c r="QUF5" s="468"/>
      <c r="QUG5" s="468"/>
      <c r="QUH5" s="468"/>
      <c r="QUI5" s="468"/>
      <c r="QUJ5" s="468"/>
      <c r="QUK5" s="468"/>
      <c r="QUL5" s="468"/>
      <c r="QUM5" s="468"/>
      <c r="QUN5" s="468"/>
      <c r="QUO5" s="468"/>
      <c r="QUP5" s="468"/>
      <c r="QUQ5" s="468"/>
      <c r="QUR5" s="468"/>
      <c r="QUS5" s="468"/>
      <c r="QUT5" s="468"/>
      <c r="QUU5" s="468"/>
      <c r="QUV5" s="468"/>
      <c r="QUW5" s="468"/>
      <c r="QUX5" s="468"/>
      <c r="QUY5" s="468"/>
      <c r="QUZ5" s="468"/>
      <c r="QVA5" s="468"/>
      <c r="QVB5" s="468"/>
      <c r="QVC5" s="468"/>
      <c r="QVD5" s="468"/>
      <c r="QVE5" s="468"/>
      <c r="QVF5" s="468"/>
      <c r="QVG5" s="468"/>
      <c r="QVH5" s="468"/>
      <c r="QVI5" s="468"/>
      <c r="QVJ5" s="468"/>
      <c r="QVK5" s="468"/>
      <c r="QVL5" s="468"/>
      <c r="QVM5" s="468"/>
      <c r="QVN5" s="468"/>
      <c r="QVO5" s="468"/>
      <c r="QVP5" s="468"/>
      <c r="QVQ5" s="468"/>
      <c r="QVR5" s="468"/>
      <c r="QVS5" s="468"/>
      <c r="QVT5" s="468"/>
      <c r="QVU5" s="468"/>
      <c r="QVV5" s="468"/>
      <c r="QVW5" s="468"/>
      <c r="QVX5" s="468"/>
      <c r="QVY5" s="468"/>
      <c r="QVZ5" s="468"/>
      <c r="QWA5" s="468"/>
      <c r="QWB5" s="468"/>
      <c r="QWC5" s="468"/>
      <c r="QWD5" s="468"/>
      <c r="QWE5" s="468"/>
      <c r="QWF5" s="468"/>
      <c r="QWG5" s="468"/>
      <c r="QWH5" s="468"/>
      <c r="QWI5" s="468"/>
      <c r="QWJ5" s="468"/>
      <c r="QWK5" s="468"/>
      <c r="QWL5" s="468"/>
      <c r="QWM5" s="468"/>
      <c r="QWN5" s="468"/>
      <c r="QWO5" s="468"/>
      <c r="QWP5" s="468"/>
      <c r="QWQ5" s="468"/>
      <c r="QWR5" s="468"/>
      <c r="QWS5" s="468"/>
      <c r="QWT5" s="468"/>
      <c r="QWU5" s="468"/>
      <c r="QWV5" s="468"/>
      <c r="QWW5" s="468"/>
      <c r="QWX5" s="468"/>
      <c r="QWY5" s="468"/>
      <c r="QWZ5" s="468"/>
      <c r="QXA5" s="468"/>
      <c r="QXB5" s="468"/>
      <c r="QXC5" s="468"/>
      <c r="QXD5" s="468"/>
      <c r="QXE5" s="468"/>
      <c r="QXF5" s="468"/>
      <c r="QXG5" s="468"/>
      <c r="QXH5" s="468"/>
      <c r="QXI5" s="468"/>
      <c r="QXJ5" s="468"/>
      <c r="QXK5" s="468"/>
      <c r="QXL5" s="468"/>
      <c r="QXM5" s="468"/>
      <c r="QXN5" s="468"/>
      <c r="QXO5" s="468"/>
      <c r="QXP5" s="468"/>
      <c r="QXQ5" s="468"/>
      <c r="QXR5" s="468"/>
      <c r="QXS5" s="468"/>
      <c r="QXT5" s="468"/>
      <c r="QXU5" s="468"/>
      <c r="QXV5" s="468"/>
      <c r="QXW5" s="468"/>
      <c r="QXX5" s="468"/>
      <c r="QXY5" s="468"/>
      <c r="QXZ5" s="468"/>
      <c r="QYA5" s="468"/>
      <c r="QYB5" s="468"/>
      <c r="QYC5" s="468"/>
      <c r="QYD5" s="468"/>
      <c r="QYE5" s="468"/>
      <c r="QYF5" s="468"/>
      <c r="QYG5" s="468"/>
      <c r="QYH5" s="468"/>
      <c r="QYI5" s="468"/>
      <c r="QYJ5" s="468"/>
      <c r="QYK5" s="468"/>
      <c r="QYL5" s="468"/>
      <c r="QYM5" s="468"/>
      <c r="QYN5" s="468"/>
      <c r="QYO5" s="468"/>
      <c r="QYP5" s="468"/>
      <c r="QYQ5" s="468"/>
      <c r="QYR5" s="468"/>
      <c r="QYS5" s="468"/>
      <c r="QYT5" s="468"/>
      <c r="QYU5" s="468"/>
      <c r="QYV5" s="468"/>
      <c r="QYW5" s="468"/>
      <c r="QYX5" s="468"/>
      <c r="QYY5" s="468"/>
      <c r="QYZ5" s="468"/>
      <c r="QZA5" s="468"/>
      <c r="QZB5" s="468"/>
      <c r="QZC5" s="468"/>
      <c r="QZD5" s="468"/>
      <c r="QZE5" s="468"/>
      <c r="QZF5" s="468"/>
      <c r="QZG5" s="468"/>
      <c r="QZH5" s="468"/>
      <c r="QZI5" s="468"/>
      <c r="QZJ5" s="468"/>
      <c r="QZK5" s="468"/>
      <c r="QZL5" s="468"/>
      <c r="QZM5" s="468"/>
      <c r="QZN5" s="468"/>
      <c r="QZO5" s="468"/>
      <c r="QZP5" s="468"/>
      <c r="QZQ5" s="468"/>
      <c r="QZR5" s="468"/>
      <c r="QZS5" s="468"/>
      <c r="QZT5" s="468"/>
      <c r="QZU5" s="468"/>
      <c r="QZV5" s="468"/>
      <c r="QZW5" s="468"/>
      <c r="QZX5" s="468"/>
      <c r="QZY5" s="468"/>
      <c r="QZZ5" s="468"/>
      <c r="RAA5" s="468"/>
      <c r="RAB5" s="468"/>
      <c r="RAC5" s="468"/>
      <c r="RAD5" s="468"/>
      <c r="RAE5" s="468"/>
      <c r="RAF5" s="468"/>
      <c r="RAG5" s="468"/>
      <c r="RAH5" s="468"/>
      <c r="RAI5" s="468"/>
      <c r="RAJ5" s="468"/>
      <c r="RAK5" s="468"/>
      <c r="RAL5" s="468"/>
      <c r="RAM5" s="468"/>
      <c r="RAN5" s="468"/>
      <c r="RAO5" s="468"/>
      <c r="RAP5" s="468"/>
      <c r="RAQ5" s="468"/>
      <c r="RAR5" s="468"/>
      <c r="RAS5" s="468"/>
      <c r="RAT5" s="468"/>
      <c r="RAU5" s="468"/>
      <c r="RAV5" s="468"/>
      <c r="RAW5" s="468"/>
      <c r="RAX5" s="468"/>
      <c r="RAY5" s="468"/>
      <c r="RAZ5" s="468"/>
      <c r="RBA5" s="468"/>
      <c r="RBB5" s="468"/>
      <c r="RBC5" s="468"/>
      <c r="RBD5" s="468"/>
      <c r="RBE5" s="468"/>
      <c r="RBF5" s="468"/>
      <c r="RBG5" s="468"/>
      <c r="RBH5" s="468"/>
      <c r="RBI5" s="468"/>
      <c r="RBJ5" s="468"/>
      <c r="RBK5" s="468"/>
      <c r="RBL5" s="468"/>
      <c r="RBM5" s="468"/>
      <c r="RBN5" s="468"/>
      <c r="RBO5" s="468"/>
      <c r="RBP5" s="468"/>
      <c r="RBQ5" s="468"/>
      <c r="RBR5" s="468"/>
      <c r="RBS5" s="468"/>
      <c r="RBT5" s="468"/>
      <c r="RBU5" s="468"/>
      <c r="RBV5" s="468"/>
      <c r="RBW5" s="468"/>
      <c r="RBX5" s="468"/>
      <c r="RBY5" s="468"/>
      <c r="RBZ5" s="468"/>
      <c r="RCA5" s="468"/>
      <c r="RCB5" s="468"/>
      <c r="RCC5" s="468"/>
      <c r="RCD5" s="468"/>
      <c r="RCE5" s="468"/>
      <c r="RCF5" s="468"/>
      <c r="RCG5" s="468"/>
      <c r="RCH5" s="468"/>
      <c r="RCI5" s="468"/>
      <c r="RCJ5" s="468"/>
      <c r="RCK5" s="468"/>
      <c r="RCL5" s="468"/>
      <c r="RCM5" s="468"/>
      <c r="RCN5" s="468"/>
      <c r="RCO5" s="468"/>
      <c r="RCP5" s="468"/>
      <c r="RCQ5" s="468"/>
      <c r="RCR5" s="468"/>
      <c r="RCS5" s="468"/>
      <c r="RCT5" s="468"/>
      <c r="RCU5" s="468"/>
      <c r="RCV5" s="468"/>
      <c r="RCW5" s="468"/>
      <c r="RCX5" s="468"/>
      <c r="RCY5" s="468"/>
      <c r="RCZ5" s="468"/>
      <c r="RDA5" s="468"/>
      <c r="RDB5" s="468"/>
      <c r="RDC5" s="468"/>
      <c r="RDD5" s="468"/>
      <c r="RDE5" s="468"/>
      <c r="RDF5" s="468"/>
      <c r="RDG5" s="468"/>
      <c r="RDH5" s="468"/>
      <c r="RDI5" s="468"/>
      <c r="RDJ5" s="468"/>
      <c r="RDK5" s="468"/>
      <c r="RDL5" s="468"/>
      <c r="RDM5" s="468"/>
      <c r="RDN5" s="468"/>
      <c r="RDO5" s="468"/>
      <c r="RDP5" s="468"/>
      <c r="RDQ5" s="468"/>
      <c r="RDR5" s="468"/>
      <c r="RDS5" s="468"/>
      <c r="RDT5" s="468"/>
      <c r="RDU5" s="468"/>
      <c r="RDV5" s="468"/>
      <c r="RDW5" s="468"/>
      <c r="RDX5" s="468"/>
      <c r="RDY5" s="468"/>
      <c r="RDZ5" s="468"/>
      <c r="REA5" s="468"/>
      <c r="REB5" s="468"/>
      <c r="REC5" s="468"/>
      <c r="RED5" s="468"/>
      <c r="REE5" s="468"/>
      <c r="REF5" s="468"/>
      <c r="REG5" s="468"/>
      <c r="REH5" s="468"/>
      <c r="REI5" s="468"/>
      <c r="REJ5" s="468"/>
      <c r="REK5" s="468"/>
      <c r="REL5" s="468"/>
      <c r="REM5" s="468"/>
      <c r="REN5" s="468"/>
      <c r="REO5" s="468"/>
      <c r="REP5" s="468"/>
      <c r="REQ5" s="468"/>
      <c r="RER5" s="468"/>
      <c r="RES5" s="468"/>
      <c r="RET5" s="468"/>
      <c r="REU5" s="468"/>
      <c r="REV5" s="468"/>
      <c r="REW5" s="468"/>
      <c r="REX5" s="468"/>
      <c r="REY5" s="468"/>
      <c r="REZ5" s="468"/>
      <c r="RFA5" s="468"/>
      <c r="RFB5" s="468"/>
      <c r="RFC5" s="468"/>
      <c r="RFD5" s="468"/>
      <c r="RFE5" s="468"/>
      <c r="RFF5" s="468"/>
      <c r="RFG5" s="468"/>
      <c r="RFH5" s="468"/>
      <c r="RFI5" s="468"/>
      <c r="RFJ5" s="468"/>
      <c r="RFK5" s="468"/>
      <c r="RFL5" s="468"/>
      <c r="RFM5" s="468"/>
      <c r="RFN5" s="468"/>
      <c r="RFO5" s="468"/>
      <c r="RFP5" s="468"/>
      <c r="RFQ5" s="468"/>
      <c r="RFR5" s="468"/>
      <c r="RFS5" s="468"/>
      <c r="RFT5" s="468"/>
      <c r="RFU5" s="468"/>
      <c r="RFV5" s="468"/>
      <c r="RFW5" s="468"/>
      <c r="RFX5" s="468"/>
      <c r="RFY5" s="468"/>
      <c r="RFZ5" s="468"/>
      <c r="RGA5" s="468"/>
      <c r="RGB5" s="468"/>
      <c r="RGC5" s="468"/>
      <c r="RGD5" s="468"/>
      <c r="RGE5" s="468"/>
      <c r="RGF5" s="468"/>
      <c r="RGG5" s="468"/>
      <c r="RGH5" s="468"/>
      <c r="RGI5" s="468"/>
      <c r="RGJ5" s="468"/>
      <c r="RGK5" s="468"/>
      <c r="RGL5" s="468"/>
      <c r="RGM5" s="468"/>
      <c r="RGN5" s="468"/>
      <c r="RGO5" s="468"/>
      <c r="RGP5" s="468"/>
      <c r="RGQ5" s="468"/>
      <c r="RGR5" s="468"/>
      <c r="RGS5" s="468"/>
      <c r="RGT5" s="468"/>
      <c r="RGU5" s="468"/>
      <c r="RGV5" s="468"/>
      <c r="RGW5" s="468"/>
      <c r="RGX5" s="468"/>
      <c r="RGY5" s="468"/>
      <c r="RGZ5" s="468"/>
      <c r="RHA5" s="468"/>
      <c r="RHB5" s="468"/>
      <c r="RHC5" s="468"/>
      <c r="RHD5" s="468"/>
      <c r="RHE5" s="468"/>
      <c r="RHF5" s="468"/>
      <c r="RHG5" s="468"/>
      <c r="RHH5" s="468"/>
      <c r="RHI5" s="468"/>
      <c r="RHJ5" s="468"/>
      <c r="RHK5" s="468"/>
      <c r="RHL5" s="468"/>
      <c r="RHM5" s="468"/>
      <c r="RHN5" s="468"/>
      <c r="RHO5" s="468"/>
      <c r="RHP5" s="468"/>
      <c r="RHQ5" s="468"/>
      <c r="RHR5" s="468"/>
      <c r="RHS5" s="468"/>
      <c r="RHT5" s="468"/>
      <c r="RHU5" s="468"/>
      <c r="RHV5" s="468"/>
      <c r="RHW5" s="468"/>
      <c r="RHX5" s="468"/>
      <c r="RHY5" s="468"/>
      <c r="RHZ5" s="468"/>
      <c r="RIA5" s="468"/>
      <c r="RIB5" s="468"/>
      <c r="RIC5" s="468"/>
      <c r="RID5" s="468"/>
      <c r="RIE5" s="468"/>
      <c r="RIF5" s="468"/>
      <c r="RIG5" s="468"/>
      <c r="RIH5" s="468"/>
      <c r="RII5" s="468"/>
      <c r="RIJ5" s="468"/>
      <c r="RIK5" s="468"/>
      <c r="RIL5" s="468"/>
      <c r="RIM5" s="468"/>
      <c r="RIN5" s="468"/>
      <c r="RIO5" s="468"/>
      <c r="RIP5" s="468"/>
      <c r="RIQ5" s="468"/>
      <c r="RIR5" s="468"/>
      <c r="RIS5" s="468"/>
      <c r="RIT5" s="468"/>
      <c r="RIU5" s="468"/>
      <c r="RIV5" s="468"/>
      <c r="RIW5" s="468"/>
      <c r="RIX5" s="468"/>
      <c r="RIY5" s="468"/>
      <c r="RIZ5" s="468"/>
      <c r="RJA5" s="468"/>
      <c r="RJB5" s="468"/>
      <c r="RJC5" s="468"/>
      <c r="RJD5" s="468"/>
      <c r="RJE5" s="468"/>
      <c r="RJF5" s="468"/>
      <c r="RJG5" s="468"/>
      <c r="RJH5" s="468"/>
      <c r="RJI5" s="468"/>
      <c r="RJJ5" s="468"/>
      <c r="RJK5" s="468"/>
      <c r="RJL5" s="468"/>
      <c r="RJM5" s="468"/>
      <c r="RJN5" s="468"/>
      <c r="RJO5" s="468"/>
      <c r="RJP5" s="468"/>
      <c r="RJQ5" s="468"/>
      <c r="RJR5" s="468"/>
      <c r="RJS5" s="468"/>
      <c r="RJT5" s="468"/>
      <c r="RJU5" s="468"/>
      <c r="RJV5" s="468"/>
      <c r="RJW5" s="468"/>
      <c r="RJX5" s="468"/>
      <c r="RJY5" s="468"/>
      <c r="RJZ5" s="468"/>
      <c r="RKA5" s="468"/>
      <c r="RKB5" s="468"/>
      <c r="RKC5" s="468"/>
      <c r="RKD5" s="468"/>
      <c r="RKE5" s="468"/>
      <c r="RKF5" s="468"/>
      <c r="RKG5" s="468"/>
      <c r="RKH5" s="468"/>
      <c r="RKI5" s="468"/>
      <c r="RKJ5" s="468"/>
      <c r="RKK5" s="468"/>
      <c r="RKL5" s="468"/>
      <c r="RKM5" s="468"/>
      <c r="RKN5" s="468"/>
      <c r="RKO5" s="468"/>
      <c r="RKP5" s="468"/>
      <c r="RKQ5" s="468"/>
      <c r="RKR5" s="468"/>
      <c r="RKS5" s="468"/>
      <c r="RKT5" s="468"/>
      <c r="RKU5" s="468"/>
      <c r="RKV5" s="468"/>
      <c r="RKW5" s="468"/>
      <c r="RKX5" s="468"/>
      <c r="RKY5" s="468"/>
      <c r="RKZ5" s="468"/>
      <c r="RLA5" s="468"/>
      <c r="RLB5" s="468"/>
      <c r="RLC5" s="468"/>
      <c r="RLD5" s="468"/>
      <c r="RLE5" s="468"/>
      <c r="RLF5" s="468"/>
      <c r="RLG5" s="468"/>
      <c r="RLH5" s="468"/>
      <c r="RLI5" s="468"/>
      <c r="RLJ5" s="468"/>
      <c r="RLK5" s="468"/>
      <c r="RLL5" s="468"/>
      <c r="RLM5" s="468"/>
      <c r="RLN5" s="468"/>
      <c r="RLO5" s="468"/>
      <c r="RLP5" s="468"/>
      <c r="RLQ5" s="468"/>
      <c r="RLR5" s="468"/>
      <c r="RLS5" s="468"/>
      <c r="RLT5" s="468"/>
      <c r="RLU5" s="468"/>
      <c r="RLV5" s="468"/>
      <c r="RLW5" s="468"/>
      <c r="RLX5" s="468"/>
      <c r="RLY5" s="468"/>
      <c r="RLZ5" s="468"/>
      <c r="RMA5" s="468"/>
      <c r="RMB5" s="468"/>
      <c r="RMC5" s="468"/>
      <c r="RMD5" s="468"/>
      <c r="RME5" s="468"/>
      <c r="RMF5" s="468"/>
      <c r="RMG5" s="468"/>
      <c r="RMH5" s="468"/>
      <c r="RMI5" s="468"/>
      <c r="RMJ5" s="468"/>
      <c r="RMK5" s="468"/>
      <c r="RML5" s="468"/>
      <c r="RMM5" s="468"/>
      <c r="RMN5" s="468"/>
      <c r="RMO5" s="468"/>
      <c r="RMP5" s="468"/>
      <c r="RMQ5" s="468"/>
      <c r="RMR5" s="468"/>
      <c r="RMS5" s="468"/>
      <c r="RMT5" s="468"/>
      <c r="RMU5" s="468"/>
      <c r="RMV5" s="468"/>
      <c r="RMW5" s="468"/>
      <c r="RMX5" s="468"/>
      <c r="RMY5" s="468"/>
      <c r="RMZ5" s="468"/>
      <c r="RNA5" s="468"/>
      <c r="RNB5" s="468"/>
      <c r="RNC5" s="468"/>
      <c r="RND5" s="468"/>
      <c r="RNE5" s="468"/>
      <c r="RNF5" s="468"/>
      <c r="RNG5" s="468"/>
      <c r="RNH5" s="468"/>
      <c r="RNI5" s="468"/>
      <c r="RNJ5" s="468"/>
      <c r="RNK5" s="468"/>
      <c r="RNL5" s="468"/>
      <c r="RNM5" s="468"/>
      <c r="RNN5" s="468"/>
      <c r="RNO5" s="468"/>
      <c r="RNP5" s="468"/>
      <c r="RNQ5" s="468"/>
      <c r="RNR5" s="468"/>
      <c r="RNS5" s="468"/>
      <c r="RNT5" s="468"/>
      <c r="RNU5" s="468"/>
      <c r="RNV5" s="468"/>
      <c r="RNW5" s="468"/>
      <c r="RNX5" s="468"/>
      <c r="RNY5" s="468"/>
      <c r="RNZ5" s="468"/>
      <c r="ROA5" s="468"/>
      <c r="ROB5" s="468"/>
      <c r="ROC5" s="468"/>
      <c r="ROD5" s="468"/>
      <c r="ROE5" s="468"/>
      <c r="ROF5" s="468"/>
      <c r="ROG5" s="468"/>
      <c r="ROH5" s="468"/>
      <c r="ROI5" s="468"/>
      <c r="ROJ5" s="468"/>
      <c r="ROK5" s="468"/>
      <c r="ROL5" s="468"/>
      <c r="ROM5" s="468"/>
      <c r="RON5" s="468"/>
      <c r="ROO5" s="468"/>
      <c r="ROP5" s="468"/>
      <c r="ROQ5" s="468"/>
      <c r="ROR5" s="468"/>
      <c r="ROS5" s="468"/>
      <c r="ROT5" s="468"/>
      <c r="ROU5" s="468"/>
      <c r="ROV5" s="468"/>
      <c r="ROW5" s="468"/>
      <c r="ROX5" s="468"/>
      <c r="ROY5" s="468"/>
      <c r="ROZ5" s="468"/>
      <c r="RPA5" s="468"/>
      <c r="RPB5" s="468"/>
      <c r="RPC5" s="468"/>
      <c r="RPD5" s="468"/>
      <c r="RPE5" s="468"/>
      <c r="RPF5" s="468"/>
      <c r="RPG5" s="468"/>
      <c r="RPH5" s="468"/>
      <c r="RPI5" s="468"/>
      <c r="RPJ5" s="468"/>
      <c r="RPK5" s="468"/>
      <c r="RPL5" s="468"/>
      <c r="RPM5" s="468"/>
      <c r="RPN5" s="468"/>
      <c r="RPO5" s="468"/>
      <c r="RPP5" s="468"/>
      <c r="RPQ5" s="468"/>
      <c r="RPR5" s="468"/>
      <c r="RPS5" s="468"/>
      <c r="RPT5" s="468"/>
      <c r="RPU5" s="468"/>
      <c r="RPV5" s="468"/>
      <c r="RPW5" s="468"/>
      <c r="RPX5" s="468"/>
      <c r="RPY5" s="468"/>
      <c r="RPZ5" s="468"/>
      <c r="RQA5" s="468"/>
      <c r="RQB5" s="468"/>
      <c r="RQC5" s="468"/>
      <c r="RQD5" s="468"/>
      <c r="RQE5" s="468"/>
      <c r="RQF5" s="468"/>
      <c r="RQG5" s="468"/>
      <c r="RQH5" s="468"/>
      <c r="RQI5" s="468"/>
      <c r="RQJ5" s="468"/>
      <c r="RQK5" s="468"/>
      <c r="RQL5" s="468"/>
      <c r="RQM5" s="468"/>
      <c r="RQN5" s="468"/>
      <c r="RQO5" s="468"/>
      <c r="RQP5" s="468"/>
      <c r="RQQ5" s="468"/>
      <c r="RQR5" s="468"/>
      <c r="RQS5" s="468"/>
      <c r="RQT5" s="468"/>
      <c r="RQU5" s="468"/>
      <c r="RQV5" s="468"/>
      <c r="RQW5" s="468"/>
      <c r="RQX5" s="468"/>
      <c r="RQY5" s="468"/>
      <c r="RQZ5" s="468"/>
      <c r="RRA5" s="468"/>
      <c r="RRB5" s="468"/>
      <c r="RRC5" s="468"/>
      <c r="RRD5" s="468"/>
      <c r="RRE5" s="468"/>
      <c r="RRF5" s="468"/>
      <c r="RRG5" s="468"/>
      <c r="RRH5" s="468"/>
      <c r="RRI5" s="468"/>
      <c r="RRJ5" s="468"/>
      <c r="RRK5" s="468"/>
      <c r="RRL5" s="468"/>
      <c r="RRM5" s="468"/>
      <c r="RRN5" s="468"/>
      <c r="RRO5" s="468"/>
      <c r="RRP5" s="468"/>
      <c r="RRQ5" s="468"/>
      <c r="RRR5" s="468"/>
      <c r="RRS5" s="468"/>
      <c r="RRT5" s="468"/>
      <c r="RRU5" s="468"/>
      <c r="RRV5" s="468"/>
      <c r="RRW5" s="468"/>
      <c r="RRX5" s="468"/>
      <c r="RRY5" s="468"/>
      <c r="RRZ5" s="468"/>
      <c r="RSA5" s="468"/>
      <c r="RSB5" s="468"/>
      <c r="RSC5" s="468"/>
      <c r="RSD5" s="468"/>
      <c r="RSE5" s="468"/>
      <c r="RSF5" s="468"/>
      <c r="RSG5" s="468"/>
      <c r="RSH5" s="468"/>
      <c r="RSI5" s="468"/>
      <c r="RSJ5" s="468"/>
      <c r="RSK5" s="468"/>
      <c r="RSL5" s="468"/>
      <c r="RSM5" s="468"/>
      <c r="RSN5" s="468"/>
      <c r="RSO5" s="468"/>
      <c r="RSP5" s="468"/>
      <c r="RSQ5" s="468"/>
      <c r="RSR5" s="468"/>
      <c r="RSS5" s="468"/>
      <c r="RST5" s="468"/>
      <c r="RSU5" s="468"/>
      <c r="RSV5" s="468"/>
      <c r="RSW5" s="468"/>
      <c r="RSX5" s="468"/>
      <c r="RSY5" s="468"/>
      <c r="RSZ5" s="468"/>
      <c r="RTA5" s="468"/>
      <c r="RTB5" s="468"/>
      <c r="RTC5" s="468"/>
      <c r="RTD5" s="468"/>
      <c r="RTE5" s="468"/>
      <c r="RTF5" s="468"/>
      <c r="RTG5" s="468"/>
      <c r="RTH5" s="468"/>
      <c r="RTI5" s="468"/>
      <c r="RTJ5" s="468"/>
      <c r="RTK5" s="468"/>
      <c r="RTL5" s="468"/>
      <c r="RTM5" s="468"/>
      <c r="RTN5" s="468"/>
      <c r="RTO5" s="468"/>
      <c r="RTP5" s="468"/>
      <c r="RTQ5" s="468"/>
      <c r="RTR5" s="468"/>
      <c r="RTS5" s="468"/>
      <c r="RTT5" s="468"/>
      <c r="RTU5" s="468"/>
      <c r="RTV5" s="468"/>
      <c r="RTW5" s="468"/>
      <c r="RTX5" s="468"/>
      <c r="RTY5" s="468"/>
      <c r="RTZ5" s="468"/>
      <c r="RUA5" s="468"/>
      <c r="RUB5" s="468"/>
      <c r="RUC5" s="468"/>
      <c r="RUD5" s="468"/>
      <c r="RUE5" s="468"/>
      <c r="RUF5" s="468"/>
      <c r="RUG5" s="468"/>
      <c r="RUH5" s="468"/>
      <c r="RUI5" s="468"/>
      <c r="RUJ5" s="468"/>
      <c r="RUK5" s="468"/>
      <c r="RUL5" s="468"/>
      <c r="RUM5" s="468"/>
      <c r="RUN5" s="468"/>
      <c r="RUO5" s="468"/>
      <c r="RUP5" s="468"/>
      <c r="RUQ5" s="468"/>
      <c r="RUR5" s="468"/>
      <c r="RUS5" s="468"/>
      <c r="RUT5" s="468"/>
      <c r="RUU5" s="468"/>
      <c r="RUV5" s="468"/>
      <c r="RUW5" s="468"/>
      <c r="RUX5" s="468"/>
      <c r="RUY5" s="468"/>
      <c r="RUZ5" s="468"/>
      <c r="RVA5" s="468"/>
      <c r="RVB5" s="468"/>
      <c r="RVC5" s="468"/>
      <c r="RVD5" s="468"/>
      <c r="RVE5" s="468"/>
      <c r="RVF5" s="468"/>
      <c r="RVG5" s="468"/>
      <c r="RVH5" s="468"/>
      <c r="RVI5" s="468"/>
      <c r="RVJ5" s="468"/>
      <c r="RVK5" s="468"/>
      <c r="RVL5" s="468"/>
      <c r="RVM5" s="468"/>
      <c r="RVN5" s="468"/>
      <c r="RVO5" s="468"/>
      <c r="RVP5" s="468"/>
      <c r="RVQ5" s="468"/>
      <c r="RVR5" s="468"/>
      <c r="RVS5" s="468"/>
      <c r="RVT5" s="468"/>
      <c r="RVU5" s="468"/>
      <c r="RVV5" s="468"/>
      <c r="RVW5" s="468"/>
      <c r="RVX5" s="468"/>
      <c r="RVY5" s="468"/>
      <c r="RVZ5" s="468"/>
      <c r="RWA5" s="468"/>
      <c r="RWB5" s="468"/>
      <c r="RWC5" s="468"/>
      <c r="RWD5" s="468"/>
      <c r="RWE5" s="468"/>
      <c r="RWF5" s="468"/>
      <c r="RWG5" s="468"/>
      <c r="RWH5" s="468"/>
      <c r="RWI5" s="468"/>
      <c r="RWJ5" s="468"/>
      <c r="RWK5" s="468"/>
      <c r="RWL5" s="468"/>
      <c r="RWM5" s="468"/>
      <c r="RWN5" s="468"/>
      <c r="RWO5" s="468"/>
      <c r="RWP5" s="468"/>
      <c r="RWQ5" s="468"/>
      <c r="RWR5" s="468"/>
      <c r="RWS5" s="468"/>
      <c r="RWT5" s="468"/>
      <c r="RWU5" s="468"/>
      <c r="RWV5" s="468"/>
      <c r="RWW5" s="468"/>
      <c r="RWX5" s="468"/>
      <c r="RWY5" s="468"/>
      <c r="RWZ5" s="468"/>
      <c r="RXA5" s="468"/>
      <c r="RXB5" s="468"/>
      <c r="RXC5" s="468"/>
      <c r="RXD5" s="468"/>
      <c r="RXE5" s="468"/>
      <c r="RXF5" s="468"/>
      <c r="RXG5" s="468"/>
      <c r="RXH5" s="468"/>
      <c r="RXI5" s="468"/>
      <c r="RXJ5" s="468"/>
      <c r="RXK5" s="468"/>
      <c r="RXL5" s="468"/>
      <c r="RXM5" s="468"/>
      <c r="RXN5" s="468"/>
      <c r="RXO5" s="468"/>
      <c r="RXP5" s="468"/>
      <c r="RXQ5" s="468"/>
      <c r="RXR5" s="468"/>
      <c r="RXS5" s="468"/>
      <c r="RXT5" s="468"/>
      <c r="RXU5" s="468"/>
      <c r="RXV5" s="468"/>
      <c r="RXW5" s="468"/>
      <c r="RXX5" s="468"/>
      <c r="RXY5" s="468"/>
      <c r="RXZ5" s="468"/>
      <c r="RYA5" s="468"/>
      <c r="RYB5" s="468"/>
      <c r="RYC5" s="468"/>
      <c r="RYD5" s="468"/>
      <c r="RYE5" s="468"/>
      <c r="RYF5" s="468"/>
      <c r="RYG5" s="468"/>
      <c r="RYH5" s="468"/>
      <c r="RYI5" s="468"/>
      <c r="RYJ5" s="468"/>
      <c r="RYK5" s="468"/>
      <c r="RYL5" s="468"/>
      <c r="RYM5" s="468"/>
      <c r="RYN5" s="468"/>
      <c r="RYO5" s="468"/>
      <c r="RYP5" s="468"/>
      <c r="RYQ5" s="468"/>
      <c r="RYR5" s="468"/>
      <c r="RYS5" s="468"/>
      <c r="RYT5" s="468"/>
      <c r="RYU5" s="468"/>
      <c r="RYV5" s="468"/>
      <c r="RYW5" s="468"/>
      <c r="RYX5" s="468"/>
      <c r="RYY5" s="468"/>
      <c r="RYZ5" s="468"/>
      <c r="RZA5" s="468"/>
      <c r="RZB5" s="468"/>
      <c r="RZC5" s="468"/>
      <c r="RZD5" s="468"/>
      <c r="RZE5" s="468"/>
      <c r="RZF5" s="468"/>
      <c r="RZG5" s="468"/>
      <c r="RZH5" s="468"/>
      <c r="RZI5" s="468"/>
      <c r="RZJ5" s="468"/>
      <c r="RZK5" s="468"/>
      <c r="RZL5" s="468"/>
      <c r="RZM5" s="468"/>
      <c r="RZN5" s="468"/>
      <c r="RZO5" s="468"/>
      <c r="RZP5" s="468"/>
      <c r="RZQ5" s="468"/>
      <c r="RZR5" s="468"/>
      <c r="RZS5" s="468"/>
      <c r="RZT5" s="468"/>
      <c r="RZU5" s="468"/>
      <c r="RZV5" s="468"/>
      <c r="RZW5" s="468"/>
      <c r="RZX5" s="468"/>
      <c r="RZY5" s="468"/>
      <c r="RZZ5" s="468"/>
      <c r="SAA5" s="468"/>
      <c r="SAB5" s="468"/>
      <c r="SAC5" s="468"/>
      <c r="SAD5" s="468"/>
      <c r="SAE5" s="468"/>
      <c r="SAF5" s="468"/>
      <c r="SAG5" s="468"/>
      <c r="SAH5" s="468"/>
      <c r="SAI5" s="468"/>
      <c r="SAJ5" s="468"/>
      <c r="SAK5" s="468"/>
      <c r="SAL5" s="468"/>
      <c r="SAM5" s="468"/>
      <c r="SAN5" s="468"/>
      <c r="SAO5" s="468"/>
      <c r="SAP5" s="468"/>
      <c r="SAQ5" s="468"/>
      <c r="SAR5" s="468"/>
      <c r="SAS5" s="468"/>
      <c r="SAT5" s="468"/>
      <c r="SAU5" s="468"/>
      <c r="SAV5" s="468"/>
      <c r="SAW5" s="468"/>
      <c r="SAX5" s="468"/>
      <c r="SAY5" s="468"/>
      <c r="SAZ5" s="468"/>
      <c r="SBA5" s="468"/>
      <c r="SBB5" s="468"/>
      <c r="SBC5" s="468"/>
      <c r="SBD5" s="468"/>
      <c r="SBE5" s="468"/>
      <c r="SBF5" s="468"/>
      <c r="SBG5" s="468"/>
      <c r="SBH5" s="468"/>
      <c r="SBI5" s="468"/>
      <c r="SBJ5" s="468"/>
      <c r="SBK5" s="468"/>
      <c r="SBL5" s="468"/>
      <c r="SBM5" s="468"/>
      <c r="SBN5" s="468"/>
      <c r="SBO5" s="468"/>
      <c r="SBP5" s="468"/>
      <c r="SBQ5" s="468"/>
      <c r="SBR5" s="468"/>
      <c r="SBS5" s="468"/>
      <c r="SBT5" s="468"/>
      <c r="SBU5" s="468"/>
      <c r="SBV5" s="468"/>
      <c r="SBW5" s="468"/>
      <c r="SBX5" s="468"/>
      <c r="SBY5" s="468"/>
      <c r="SBZ5" s="468"/>
      <c r="SCA5" s="468"/>
      <c r="SCB5" s="468"/>
      <c r="SCC5" s="468"/>
      <c r="SCD5" s="468"/>
      <c r="SCE5" s="468"/>
      <c r="SCF5" s="468"/>
      <c r="SCG5" s="468"/>
      <c r="SCH5" s="468"/>
      <c r="SCI5" s="468"/>
      <c r="SCJ5" s="468"/>
      <c r="SCK5" s="468"/>
      <c r="SCL5" s="468"/>
      <c r="SCM5" s="468"/>
      <c r="SCN5" s="468"/>
      <c r="SCO5" s="468"/>
      <c r="SCP5" s="468"/>
      <c r="SCQ5" s="468"/>
      <c r="SCR5" s="468"/>
      <c r="SCS5" s="468"/>
      <c r="SCT5" s="468"/>
      <c r="SCU5" s="468"/>
      <c r="SCV5" s="468"/>
      <c r="SCW5" s="468"/>
      <c r="SCX5" s="468"/>
      <c r="SCY5" s="468"/>
      <c r="SCZ5" s="468"/>
      <c r="SDA5" s="468"/>
      <c r="SDB5" s="468"/>
      <c r="SDC5" s="468"/>
      <c r="SDD5" s="468"/>
      <c r="SDE5" s="468"/>
      <c r="SDF5" s="468"/>
      <c r="SDG5" s="468"/>
      <c r="SDH5" s="468"/>
      <c r="SDI5" s="468"/>
      <c r="SDJ5" s="468"/>
      <c r="SDK5" s="468"/>
      <c r="SDL5" s="468"/>
      <c r="SDM5" s="468"/>
      <c r="SDN5" s="468"/>
      <c r="SDO5" s="468"/>
      <c r="SDP5" s="468"/>
      <c r="SDQ5" s="468"/>
      <c r="SDR5" s="468"/>
      <c r="SDS5" s="468"/>
      <c r="SDT5" s="468"/>
      <c r="SDU5" s="468"/>
      <c r="SDV5" s="468"/>
      <c r="SDW5" s="468"/>
      <c r="SDX5" s="468"/>
      <c r="SDY5" s="468"/>
      <c r="SDZ5" s="468"/>
      <c r="SEA5" s="468"/>
      <c r="SEB5" s="468"/>
      <c r="SEC5" s="468"/>
      <c r="SED5" s="468"/>
      <c r="SEE5" s="468"/>
      <c r="SEF5" s="468"/>
      <c r="SEG5" s="468"/>
      <c r="SEH5" s="468"/>
      <c r="SEI5" s="468"/>
      <c r="SEJ5" s="468"/>
      <c r="SEK5" s="468"/>
      <c r="SEL5" s="468"/>
      <c r="SEM5" s="468"/>
      <c r="SEN5" s="468"/>
      <c r="SEO5" s="468"/>
      <c r="SEP5" s="468"/>
      <c r="SEQ5" s="468"/>
      <c r="SER5" s="468"/>
      <c r="SES5" s="468"/>
      <c r="SET5" s="468"/>
      <c r="SEU5" s="468"/>
      <c r="SEV5" s="468"/>
      <c r="SEW5" s="468"/>
      <c r="SEX5" s="468"/>
      <c r="SEY5" s="468"/>
      <c r="SEZ5" s="468"/>
      <c r="SFA5" s="468"/>
      <c r="SFB5" s="468"/>
      <c r="SFC5" s="468"/>
      <c r="SFD5" s="468"/>
      <c r="SFE5" s="468"/>
      <c r="SFF5" s="468"/>
      <c r="SFG5" s="468"/>
      <c r="SFH5" s="468"/>
      <c r="SFI5" s="468"/>
      <c r="SFJ5" s="468"/>
      <c r="SFK5" s="468"/>
      <c r="SFL5" s="468"/>
      <c r="SFM5" s="468"/>
      <c r="SFN5" s="468"/>
      <c r="SFO5" s="468"/>
      <c r="SFP5" s="468"/>
      <c r="SFQ5" s="468"/>
      <c r="SFR5" s="468"/>
      <c r="SFS5" s="468"/>
      <c r="SFT5" s="468"/>
      <c r="SFU5" s="468"/>
      <c r="SFV5" s="468"/>
      <c r="SFW5" s="468"/>
      <c r="SFX5" s="468"/>
      <c r="SFY5" s="468"/>
      <c r="SFZ5" s="468"/>
      <c r="SGA5" s="468"/>
      <c r="SGB5" s="468"/>
      <c r="SGC5" s="468"/>
      <c r="SGD5" s="468"/>
      <c r="SGE5" s="468"/>
      <c r="SGF5" s="468"/>
      <c r="SGG5" s="468"/>
      <c r="SGH5" s="468"/>
      <c r="SGI5" s="468"/>
      <c r="SGJ5" s="468"/>
      <c r="SGK5" s="468"/>
      <c r="SGL5" s="468"/>
      <c r="SGM5" s="468"/>
      <c r="SGN5" s="468"/>
      <c r="SGO5" s="468"/>
      <c r="SGP5" s="468"/>
      <c r="SGQ5" s="468"/>
      <c r="SGR5" s="468"/>
      <c r="SGS5" s="468"/>
      <c r="SGT5" s="468"/>
      <c r="SGU5" s="468"/>
      <c r="SGV5" s="468"/>
      <c r="SGW5" s="468"/>
      <c r="SGX5" s="468"/>
      <c r="SGY5" s="468"/>
      <c r="SGZ5" s="468"/>
      <c r="SHA5" s="468"/>
      <c r="SHB5" s="468"/>
      <c r="SHC5" s="468"/>
      <c r="SHD5" s="468"/>
      <c r="SHE5" s="468"/>
      <c r="SHF5" s="468"/>
      <c r="SHG5" s="468"/>
      <c r="SHH5" s="468"/>
      <c r="SHI5" s="468"/>
      <c r="SHJ5" s="468"/>
      <c r="SHK5" s="468"/>
      <c r="SHL5" s="468"/>
      <c r="SHM5" s="468"/>
      <c r="SHN5" s="468"/>
      <c r="SHO5" s="468"/>
      <c r="SHP5" s="468"/>
      <c r="SHQ5" s="468"/>
      <c r="SHR5" s="468"/>
      <c r="SHS5" s="468"/>
      <c r="SHT5" s="468"/>
      <c r="SHU5" s="468"/>
      <c r="SHV5" s="468"/>
      <c r="SHW5" s="468"/>
      <c r="SHX5" s="468"/>
      <c r="SHY5" s="468"/>
      <c r="SHZ5" s="468"/>
      <c r="SIA5" s="468"/>
      <c r="SIB5" s="468"/>
      <c r="SIC5" s="468"/>
      <c r="SID5" s="468"/>
      <c r="SIE5" s="468"/>
      <c r="SIF5" s="468"/>
      <c r="SIG5" s="468"/>
      <c r="SIH5" s="468"/>
      <c r="SII5" s="468"/>
      <c r="SIJ5" s="468"/>
      <c r="SIK5" s="468"/>
      <c r="SIL5" s="468"/>
      <c r="SIM5" s="468"/>
      <c r="SIN5" s="468"/>
      <c r="SIO5" s="468"/>
      <c r="SIP5" s="468"/>
      <c r="SIQ5" s="468"/>
      <c r="SIR5" s="468"/>
      <c r="SIS5" s="468"/>
      <c r="SIT5" s="468"/>
      <c r="SIU5" s="468"/>
      <c r="SIV5" s="468"/>
      <c r="SIW5" s="468"/>
      <c r="SIX5" s="468"/>
      <c r="SIY5" s="468"/>
      <c r="SIZ5" s="468"/>
      <c r="SJA5" s="468"/>
      <c r="SJB5" s="468"/>
      <c r="SJC5" s="468"/>
      <c r="SJD5" s="468"/>
      <c r="SJE5" s="468"/>
      <c r="SJF5" s="468"/>
      <c r="SJG5" s="468"/>
      <c r="SJH5" s="468"/>
      <c r="SJI5" s="468"/>
      <c r="SJJ5" s="468"/>
      <c r="SJK5" s="468"/>
      <c r="SJL5" s="468"/>
      <c r="SJM5" s="468"/>
      <c r="SJN5" s="468"/>
      <c r="SJO5" s="468"/>
      <c r="SJP5" s="468"/>
      <c r="SJQ5" s="468"/>
      <c r="SJR5" s="468"/>
      <c r="SJS5" s="468"/>
      <c r="SJT5" s="468"/>
      <c r="SJU5" s="468"/>
      <c r="SJV5" s="468"/>
      <c r="SJW5" s="468"/>
      <c r="SJX5" s="468"/>
      <c r="SJY5" s="468"/>
      <c r="SJZ5" s="468"/>
      <c r="SKA5" s="468"/>
      <c r="SKB5" s="468"/>
      <c r="SKC5" s="468"/>
      <c r="SKD5" s="468"/>
      <c r="SKE5" s="468"/>
      <c r="SKF5" s="468"/>
      <c r="SKG5" s="468"/>
      <c r="SKH5" s="468"/>
      <c r="SKI5" s="468"/>
      <c r="SKJ5" s="468"/>
      <c r="SKK5" s="468"/>
      <c r="SKL5" s="468"/>
      <c r="SKM5" s="468"/>
      <c r="SKN5" s="468"/>
      <c r="SKO5" s="468"/>
      <c r="SKP5" s="468"/>
      <c r="SKQ5" s="468"/>
      <c r="SKR5" s="468"/>
      <c r="SKS5" s="468"/>
      <c r="SKT5" s="468"/>
      <c r="SKU5" s="468"/>
      <c r="SKV5" s="468"/>
      <c r="SKW5" s="468"/>
      <c r="SKX5" s="468"/>
      <c r="SKY5" s="468"/>
      <c r="SKZ5" s="468"/>
      <c r="SLA5" s="468"/>
      <c r="SLB5" s="468"/>
      <c r="SLC5" s="468"/>
      <c r="SLD5" s="468"/>
      <c r="SLE5" s="468"/>
      <c r="SLF5" s="468"/>
      <c r="SLG5" s="468"/>
      <c r="SLH5" s="468"/>
      <c r="SLI5" s="468"/>
      <c r="SLJ5" s="468"/>
      <c r="SLK5" s="468"/>
      <c r="SLL5" s="468"/>
      <c r="SLM5" s="468"/>
      <c r="SLN5" s="468"/>
      <c r="SLO5" s="468"/>
      <c r="SLP5" s="468"/>
      <c r="SLQ5" s="468"/>
      <c r="SLR5" s="468"/>
      <c r="SLS5" s="468"/>
      <c r="SLT5" s="468"/>
      <c r="SLU5" s="468"/>
      <c r="SLV5" s="468"/>
      <c r="SLW5" s="468"/>
      <c r="SLX5" s="468"/>
      <c r="SLY5" s="468"/>
      <c r="SLZ5" s="468"/>
      <c r="SMA5" s="468"/>
      <c r="SMB5" s="468"/>
      <c r="SMC5" s="468"/>
      <c r="SMD5" s="468"/>
      <c r="SME5" s="468"/>
      <c r="SMF5" s="468"/>
      <c r="SMG5" s="468"/>
      <c r="SMH5" s="468"/>
      <c r="SMI5" s="468"/>
      <c r="SMJ5" s="468"/>
      <c r="SMK5" s="468"/>
      <c r="SML5" s="468"/>
      <c r="SMM5" s="468"/>
      <c r="SMN5" s="468"/>
      <c r="SMO5" s="468"/>
      <c r="SMP5" s="468"/>
      <c r="SMQ5" s="468"/>
      <c r="SMR5" s="468"/>
      <c r="SMS5" s="468"/>
      <c r="SMT5" s="468"/>
      <c r="SMU5" s="468"/>
      <c r="SMV5" s="468"/>
      <c r="SMW5" s="468"/>
      <c r="SMX5" s="468"/>
      <c r="SMY5" s="468"/>
      <c r="SMZ5" s="468"/>
      <c r="SNA5" s="468"/>
      <c r="SNB5" s="468"/>
      <c r="SNC5" s="468"/>
      <c r="SND5" s="468"/>
      <c r="SNE5" s="468"/>
      <c r="SNF5" s="468"/>
      <c r="SNG5" s="468"/>
      <c r="SNH5" s="468"/>
      <c r="SNI5" s="468"/>
      <c r="SNJ5" s="468"/>
      <c r="SNK5" s="468"/>
      <c r="SNL5" s="468"/>
      <c r="SNM5" s="468"/>
      <c r="SNN5" s="468"/>
      <c r="SNO5" s="468"/>
      <c r="SNP5" s="468"/>
      <c r="SNQ5" s="468"/>
      <c r="SNR5" s="468"/>
      <c r="SNS5" s="468"/>
      <c r="SNT5" s="468"/>
      <c r="SNU5" s="468"/>
      <c r="SNV5" s="468"/>
      <c r="SNW5" s="468"/>
      <c r="SNX5" s="468"/>
      <c r="SNY5" s="468"/>
      <c r="SNZ5" s="468"/>
      <c r="SOA5" s="468"/>
      <c r="SOB5" s="468"/>
      <c r="SOC5" s="468"/>
      <c r="SOD5" s="468"/>
      <c r="SOE5" s="468"/>
      <c r="SOF5" s="468"/>
      <c r="SOG5" s="468"/>
      <c r="SOH5" s="468"/>
      <c r="SOI5" s="468"/>
      <c r="SOJ5" s="468"/>
      <c r="SOK5" s="468"/>
      <c r="SOL5" s="468"/>
      <c r="SOM5" s="468"/>
      <c r="SON5" s="468"/>
      <c r="SOO5" s="468"/>
      <c r="SOP5" s="468"/>
      <c r="SOQ5" s="468"/>
      <c r="SOR5" s="468"/>
      <c r="SOS5" s="468"/>
      <c r="SOT5" s="468"/>
      <c r="SOU5" s="468"/>
      <c r="SOV5" s="468"/>
      <c r="SOW5" s="468"/>
      <c r="SOX5" s="468"/>
      <c r="SOY5" s="468"/>
      <c r="SOZ5" s="468"/>
      <c r="SPA5" s="468"/>
      <c r="SPB5" s="468"/>
      <c r="SPC5" s="468"/>
      <c r="SPD5" s="468"/>
      <c r="SPE5" s="468"/>
      <c r="SPF5" s="468"/>
      <c r="SPG5" s="468"/>
      <c r="SPH5" s="468"/>
      <c r="SPI5" s="468"/>
      <c r="SPJ5" s="468"/>
      <c r="SPK5" s="468"/>
      <c r="SPL5" s="468"/>
      <c r="SPM5" s="468"/>
      <c r="SPN5" s="468"/>
      <c r="SPO5" s="468"/>
      <c r="SPP5" s="468"/>
      <c r="SPQ5" s="468"/>
      <c r="SPR5" s="468"/>
      <c r="SPS5" s="468"/>
      <c r="SPT5" s="468"/>
      <c r="SPU5" s="468"/>
      <c r="SPV5" s="468"/>
      <c r="SPW5" s="468"/>
      <c r="SPX5" s="468"/>
      <c r="SPY5" s="468"/>
      <c r="SPZ5" s="468"/>
      <c r="SQA5" s="468"/>
      <c r="SQB5" s="468"/>
      <c r="SQC5" s="468"/>
      <c r="SQD5" s="468"/>
      <c r="SQE5" s="468"/>
      <c r="SQF5" s="468"/>
      <c r="SQG5" s="468"/>
      <c r="SQH5" s="468"/>
      <c r="SQI5" s="468"/>
      <c r="SQJ5" s="468"/>
      <c r="SQK5" s="468"/>
      <c r="SQL5" s="468"/>
      <c r="SQM5" s="468"/>
      <c r="SQN5" s="468"/>
      <c r="SQO5" s="468"/>
      <c r="SQP5" s="468"/>
      <c r="SQQ5" s="468"/>
      <c r="SQR5" s="468"/>
      <c r="SQS5" s="468"/>
      <c r="SQT5" s="468"/>
      <c r="SQU5" s="468"/>
      <c r="SQV5" s="468"/>
      <c r="SQW5" s="468"/>
      <c r="SQX5" s="468"/>
      <c r="SQY5" s="468"/>
      <c r="SQZ5" s="468"/>
      <c r="SRA5" s="468"/>
      <c r="SRB5" s="468"/>
      <c r="SRC5" s="468"/>
      <c r="SRD5" s="468"/>
      <c r="SRE5" s="468"/>
      <c r="SRF5" s="468"/>
      <c r="SRG5" s="468"/>
      <c r="SRH5" s="468"/>
      <c r="SRI5" s="468"/>
      <c r="SRJ5" s="468"/>
      <c r="SRK5" s="468"/>
      <c r="SRL5" s="468"/>
      <c r="SRM5" s="468"/>
      <c r="SRN5" s="468"/>
      <c r="SRO5" s="468"/>
      <c r="SRP5" s="468"/>
      <c r="SRQ5" s="468"/>
      <c r="SRR5" s="468"/>
      <c r="SRS5" s="468"/>
      <c r="SRT5" s="468"/>
      <c r="SRU5" s="468"/>
      <c r="SRV5" s="468"/>
      <c r="SRW5" s="468"/>
      <c r="SRX5" s="468"/>
      <c r="SRY5" s="468"/>
      <c r="SRZ5" s="468"/>
      <c r="SSA5" s="468"/>
      <c r="SSB5" s="468"/>
      <c r="SSC5" s="468"/>
      <c r="SSD5" s="468"/>
      <c r="SSE5" s="468"/>
      <c r="SSF5" s="468"/>
      <c r="SSG5" s="468"/>
      <c r="SSH5" s="468"/>
      <c r="SSI5" s="468"/>
      <c r="SSJ5" s="468"/>
      <c r="SSK5" s="468"/>
      <c r="SSL5" s="468"/>
      <c r="SSM5" s="468"/>
      <c r="SSN5" s="468"/>
      <c r="SSO5" s="468"/>
      <c r="SSP5" s="468"/>
      <c r="SSQ5" s="468"/>
      <c r="SSR5" s="468"/>
      <c r="SSS5" s="468"/>
      <c r="SST5" s="468"/>
      <c r="SSU5" s="468"/>
      <c r="SSV5" s="468"/>
      <c r="SSW5" s="468"/>
      <c r="SSX5" s="468"/>
      <c r="SSY5" s="468"/>
      <c r="SSZ5" s="468"/>
      <c r="STA5" s="468"/>
      <c r="STB5" s="468"/>
      <c r="STC5" s="468"/>
      <c r="STD5" s="468"/>
      <c r="STE5" s="468"/>
      <c r="STF5" s="468"/>
      <c r="STG5" s="468"/>
      <c r="STH5" s="468"/>
      <c r="STI5" s="468"/>
      <c r="STJ5" s="468"/>
      <c r="STK5" s="468"/>
      <c r="STL5" s="468"/>
      <c r="STM5" s="468"/>
      <c r="STN5" s="468"/>
      <c r="STO5" s="468"/>
      <c r="STP5" s="468"/>
      <c r="STQ5" s="468"/>
      <c r="STR5" s="468"/>
      <c r="STS5" s="468"/>
      <c r="STT5" s="468"/>
      <c r="STU5" s="468"/>
      <c r="STV5" s="468"/>
      <c r="STW5" s="468"/>
      <c r="STX5" s="468"/>
      <c r="STY5" s="468"/>
      <c r="STZ5" s="468"/>
      <c r="SUA5" s="468"/>
      <c r="SUB5" s="468"/>
      <c r="SUC5" s="468"/>
      <c r="SUD5" s="468"/>
      <c r="SUE5" s="468"/>
      <c r="SUF5" s="468"/>
      <c r="SUG5" s="468"/>
      <c r="SUH5" s="468"/>
      <c r="SUI5" s="468"/>
      <c r="SUJ5" s="468"/>
      <c r="SUK5" s="468"/>
      <c r="SUL5" s="468"/>
      <c r="SUM5" s="468"/>
      <c r="SUN5" s="468"/>
      <c r="SUO5" s="468"/>
      <c r="SUP5" s="468"/>
      <c r="SUQ5" s="468"/>
      <c r="SUR5" s="468"/>
      <c r="SUS5" s="468"/>
      <c r="SUT5" s="468"/>
      <c r="SUU5" s="468"/>
      <c r="SUV5" s="468"/>
      <c r="SUW5" s="468"/>
      <c r="SUX5" s="468"/>
      <c r="SUY5" s="468"/>
      <c r="SUZ5" s="468"/>
      <c r="SVA5" s="468"/>
      <c r="SVB5" s="468"/>
      <c r="SVC5" s="468"/>
      <c r="SVD5" s="468"/>
      <c r="SVE5" s="468"/>
      <c r="SVF5" s="468"/>
      <c r="SVG5" s="468"/>
      <c r="SVH5" s="468"/>
      <c r="SVI5" s="468"/>
      <c r="SVJ5" s="468"/>
      <c r="SVK5" s="468"/>
      <c r="SVL5" s="468"/>
      <c r="SVM5" s="468"/>
      <c r="SVN5" s="468"/>
      <c r="SVO5" s="468"/>
      <c r="SVP5" s="468"/>
      <c r="SVQ5" s="468"/>
      <c r="SVR5" s="468"/>
      <c r="SVS5" s="468"/>
      <c r="SVT5" s="468"/>
      <c r="SVU5" s="468"/>
      <c r="SVV5" s="468"/>
      <c r="SVW5" s="468"/>
      <c r="SVX5" s="468"/>
      <c r="SVY5" s="468"/>
      <c r="SVZ5" s="468"/>
      <c r="SWA5" s="468"/>
      <c r="SWB5" s="468"/>
      <c r="SWC5" s="468"/>
      <c r="SWD5" s="468"/>
      <c r="SWE5" s="468"/>
      <c r="SWF5" s="468"/>
      <c r="SWG5" s="468"/>
      <c r="SWH5" s="468"/>
      <c r="SWI5" s="468"/>
      <c r="SWJ5" s="468"/>
      <c r="SWK5" s="468"/>
      <c r="SWL5" s="468"/>
      <c r="SWM5" s="468"/>
      <c r="SWN5" s="468"/>
      <c r="SWO5" s="468"/>
      <c r="SWP5" s="468"/>
      <c r="SWQ5" s="468"/>
      <c r="SWR5" s="468"/>
      <c r="SWS5" s="468"/>
      <c r="SWT5" s="468"/>
      <c r="SWU5" s="468"/>
      <c r="SWV5" s="468"/>
      <c r="SWW5" s="468"/>
      <c r="SWX5" s="468"/>
      <c r="SWY5" s="468"/>
      <c r="SWZ5" s="468"/>
      <c r="SXA5" s="468"/>
      <c r="SXB5" s="468"/>
      <c r="SXC5" s="468"/>
      <c r="SXD5" s="468"/>
      <c r="SXE5" s="468"/>
      <c r="SXF5" s="468"/>
      <c r="SXG5" s="468"/>
      <c r="SXH5" s="468"/>
      <c r="SXI5" s="468"/>
      <c r="SXJ5" s="468"/>
      <c r="SXK5" s="468"/>
      <c r="SXL5" s="468"/>
      <c r="SXM5" s="468"/>
      <c r="SXN5" s="468"/>
      <c r="SXO5" s="468"/>
      <c r="SXP5" s="468"/>
      <c r="SXQ5" s="468"/>
      <c r="SXR5" s="468"/>
      <c r="SXS5" s="468"/>
      <c r="SXT5" s="468"/>
      <c r="SXU5" s="468"/>
      <c r="SXV5" s="468"/>
      <c r="SXW5" s="468"/>
      <c r="SXX5" s="468"/>
      <c r="SXY5" s="468"/>
      <c r="SXZ5" s="468"/>
      <c r="SYA5" s="468"/>
      <c r="SYB5" s="468"/>
      <c r="SYC5" s="468"/>
      <c r="SYD5" s="468"/>
      <c r="SYE5" s="468"/>
      <c r="SYF5" s="468"/>
      <c r="SYG5" s="468"/>
      <c r="SYH5" s="468"/>
      <c r="SYI5" s="468"/>
      <c r="SYJ5" s="468"/>
      <c r="SYK5" s="468"/>
      <c r="SYL5" s="468"/>
      <c r="SYM5" s="468"/>
      <c r="SYN5" s="468"/>
      <c r="SYO5" s="468"/>
      <c r="SYP5" s="468"/>
      <c r="SYQ5" s="468"/>
      <c r="SYR5" s="468"/>
      <c r="SYS5" s="468"/>
      <c r="SYT5" s="468"/>
      <c r="SYU5" s="468"/>
      <c r="SYV5" s="468"/>
      <c r="SYW5" s="468"/>
      <c r="SYX5" s="468"/>
      <c r="SYY5" s="468"/>
      <c r="SYZ5" s="468"/>
      <c r="SZA5" s="468"/>
      <c r="SZB5" s="468"/>
      <c r="SZC5" s="468"/>
      <c r="SZD5" s="468"/>
      <c r="SZE5" s="468"/>
      <c r="SZF5" s="468"/>
      <c r="SZG5" s="468"/>
      <c r="SZH5" s="468"/>
      <c r="SZI5" s="468"/>
      <c r="SZJ5" s="468"/>
      <c r="SZK5" s="468"/>
      <c r="SZL5" s="468"/>
      <c r="SZM5" s="468"/>
      <c r="SZN5" s="468"/>
      <c r="SZO5" s="468"/>
      <c r="SZP5" s="468"/>
      <c r="SZQ5" s="468"/>
      <c r="SZR5" s="468"/>
      <c r="SZS5" s="468"/>
      <c r="SZT5" s="468"/>
      <c r="SZU5" s="468"/>
      <c r="SZV5" s="468"/>
      <c r="SZW5" s="468"/>
      <c r="SZX5" s="468"/>
      <c r="SZY5" s="468"/>
      <c r="SZZ5" s="468"/>
      <c r="TAA5" s="468"/>
      <c r="TAB5" s="468"/>
      <c r="TAC5" s="468"/>
      <c r="TAD5" s="468"/>
      <c r="TAE5" s="468"/>
      <c r="TAF5" s="468"/>
      <c r="TAG5" s="468"/>
      <c r="TAH5" s="468"/>
      <c r="TAI5" s="468"/>
      <c r="TAJ5" s="468"/>
      <c r="TAK5" s="468"/>
      <c r="TAL5" s="468"/>
      <c r="TAM5" s="468"/>
      <c r="TAN5" s="468"/>
      <c r="TAO5" s="468"/>
      <c r="TAP5" s="468"/>
      <c r="TAQ5" s="468"/>
      <c r="TAR5" s="468"/>
      <c r="TAS5" s="468"/>
      <c r="TAT5" s="468"/>
      <c r="TAU5" s="468"/>
      <c r="TAV5" s="468"/>
      <c r="TAW5" s="468"/>
      <c r="TAX5" s="468"/>
      <c r="TAY5" s="468"/>
      <c r="TAZ5" s="468"/>
      <c r="TBA5" s="468"/>
      <c r="TBB5" s="468"/>
      <c r="TBC5" s="468"/>
      <c r="TBD5" s="468"/>
      <c r="TBE5" s="468"/>
      <c r="TBF5" s="468"/>
      <c r="TBG5" s="468"/>
      <c r="TBH5" s="468"/>
      <c r="TBI5" s="468"/>
      <c r="TBJ5" s="468"/>
      <c r="TBK5" s="468"/>
      <c r="TBL5" s="468"/>
      <c r="TBM5" s="468"/>
      <c r="TBN5" s="468"/>
      <c r="TBO5" s="468"/>
      <c r="TBP5" s="468"/>
      <c r="TBQ5" s="468"/>
      <c r="TBR5" s="468"/>
      <c r="TBS5" s="468"/>
      <c r="TBT5" s="468"/>
      <c r="TBU5" s="468"/>
      <c r="TBV5" s="468"/>
      <c r="TBW5" s="468"/>
      <c r="TBX5" s="468"/>
      <c r="TBY5" s="468"/>
      <c r="TBZ5" s="468"/>
      <c r="TCA5" s="468"/>
      <c r="TCB5" s="468"/>
      <c r="TCC5" s="468"/>
      <c r="TCD5" s="468"/>
      <c r="TCE5" s="468"/>
      <c r="TCF5" s="468"/>
      <c r="TCG5" s="468"/>
      <c r="TCH5" s="468"/>
      <c r="TCI5" s="468"/>
      <c r="TCJ5" s="468"/>
      <c r="TCK5" s="468"/>
      <c r="TCL5" s="468"/>
      <c r="TCM5" s="468"/>
      <c r="TCN5" s="468"/>
      <c r="TCO5" s="468"/>
      <c r="TCP5" s="468"/>
      <c r="TCQ5" s="468"/>
      <c r="TCR5" s="468"/>
      <c r="TCS5" s="468"/>
      <c r="TCT5" s="468"/>
      <c r="TCU5" s="468"/>
      <c r="TCV5" s="468"/>
      <c r="TCW5" s="468"/>
      <c r="TCX5" s="468"/>
      <c r="TCY5" s="468"/>
      <c r="TCZ5" s="468"/>
      <c r="TDA5" s="468"/>
      <c r="TDB5" s="468"/>
      <c r="TDC5" s="468"/>
      <c r="TDD5" s="468"/>
      <c r="TDE5" s="468"/>
      <c r="TDF5" s="468"/>
      <c r="TDG5" s="468"/>
      <c r="TDH5" s="468"/>
      <c r="TDI5" s="468"/>
      <c r="TDJ5" s="468"/>
      <c r="TDK5" s="468"/>
      <c r="TDL5" s="468"/>
      <c r="TDM5" s="468"/>
      <c r="TDN5" s="468"/>
      <c r="TDO5" s="468"/>
      <c r="TDP5" s="468"/>
      <c r="TDQ5" s="468"/>
      <c r="TDR5" s="468"/>
      <c r="TDS5" s="468"/>
      <c r="TDT5" s="468"/>
      <c r="TDU5" s="468"/>
      <c r="TDV5" s="468"/>
      <c r="TDW5" s="468"/>
      <c r="TDX5" s="468"/>
      <c r="TDY5" s="468"/>
      <c r="TDZ5" s="468"/>
      <c r="TEA5" s="468"/>
      <c r="TEB5" s="468"/>
      <c r="TEC5" s="468"/>
      <c r="TED5" s="468"/>
      <c r="TEE5" s="468"/>
      <c r="TEF5" s="468"/>
      <c r="TEG5" s="468"/>
      <c r="TEH5" s="468"/>
      <c r="TEI5" s="468"/>
      <c r="TEJ5" s="468"/>
      <c r="TEK5" s="468"/>
      <c r="TEL5" s="468"/>
      <c r="TEM5" s="468"/>
      <c r="TEN5" s="468"/>
      <c r="TEO5" s="468"/>
      <c r="TEP5" s="468"/>
      <c r="TEQ5" s="468"/>
      <c r="TER5" s="468"/>
      <c r="TES5" s="468"/>
      <c r="TET5" s="468"/>
      <c r="TEU5" s="468"/>
      <c r="TEV5" s="468"/>
      <c r="TEW5" s="468"/>
      <c r="TEX5" s="468"/>
      <c r="TEY5" s="468"/>
      <c r="TEZ5" s="468"/>
      <c r="TFA5" s="468"/>
      <c r="TFB5" s="468"/>
      <c r="TFC5" s="468"/>
      <c r="TFD5" s="468"/>
      <c r="TFE5" s="468"/>
      <c r="TFF5" s="468"/>
      <c r="TFG5" s="468"/>
      <c r="TFH5" s="468"/>
      <c r="TFI5" s="468"/>
      <c r="TFJ5" s="468"/>
      <c r="TFK5" s="468"/>
      <c r="TFL5" s="468"/>
      <c r="TFM5" s="468"/>
      <c r="TFN5" s="468"/>
      <c r="TFO5" s="468"/>
      <c r="TFP5" s="468"/>
      <c r="TFQ5" s="468"/>
      <c r="TFR5" s="468"/>
      <c r="TFS5" s="468"/>
      <c r="TFT5" s="468"/>
      <c r="TFU5" s="468"/>
      <c r="TFV5" s="468"/>
      <c r="TFW5" s="468"/>
      <c r="TFX5" s="468"/>
      <c r="TFY5" s="468"/>
      <c r="TFZ5" s="468"/>
      <c r="TGA5" s="468"/>
      <c r="TGB5" s="468"/>
      <c r="TGC5" s="468"/>
      <c r="TGD5" s="468"/>
      <c r="TGE5" s="468"/>
      <c r="TGF5" s="468"/>
      <c r="TGG5" s="468"/>
      <c r="TGH5" s="468"/>
      <c r="TGI5" s="468"/>
      <c r="TGJ5" s="468"/>
      <c r="TGK5" s="468"/>
      <c r="TGL5" s="468"/>
      <c r="TGM5" s="468"/>
      <c r="TGN5" s="468"/>
      <c r="TGO5" s="468"/>
      <c r="TGP5" s="468"/>
      <c r="TGQ5" s="468"/>
      <c r="TGR5" s="468"/>
      <c r="TGS5" s="468"/>
      <c r="TGT5" s="468"/>
      <c r="TGU5" s="468"/>
      <c r="TGV5" s="468"/>
      <c r="TGW5" s="468"/>
      <c r="TGX5" s="468"/>
      <c r="TGY5" s="468"/>
      <c r="TGZ5" s="468"/>
      <c r="THA5" s="468"/>
      <c r="THB5" s="468"/>
      <c r="THC5" s="468"/>
      <c r="THD5" s="468"/>
      <c r="THE5" s="468"/>
      <c r="THF5" s="468"/>
      <c r="THG5" s="468"/>
      <c r="THH5" s="468"/>
      <c r="THI5" s="468"/>
      <c r="THJ5" s="468"/>
      <c r="THK5" s="468"/>
      <c r="THL5" s="468"/>
      <c r="THM5" s="468"/>
      <c r="THN5" s="468"/>
      <c r="THO5" s="468"/>
      <c r="THP5" s="468"/>
      <c r="THQ5" s="468"/>
      <c r="THR5" s="468"/>
      <c r="THS5" s="468"/>
      <c r="THT5" s="468"/>
      <c r="THU5" s="468"/>
      <c r="THV5" s="468"/>
      <c r="THW5" s="468"/>
      <c r="THX5" s="468"/>
      <c r="THY5" s="468"/>
      <c r="THZ5" s="468"/>
      <c r="TIA5" s="468"/>
      <c r="TIB5" s="468"/>
      <c r="TIC5" s="468"/>
      <c r="TID5" s="468"/>
      <c r="TIE5" s="468"/>
      <c r="TIF5" s="468"/>
      <c r="TIG5" s="468"/>
      <c r="TIH5" s="468"/>
      <c r="TII5" s="468"/>
      <c r="TIJ5" s="468"/>
      <c r="TIK5" s="468"/>
      <c r="TIL5" s="468"/>
      <c r="TIM5" s="468"/>
      <c r="TIN5" s="468"/>
      <c r="TIO5" s="468"/>
      <c r="TIP5" s="468"/>
      <c r="TIQ5" s="468"/>
      <c r="TIR5" s="468"/>
      <c r="TIS5" s="468"/>
      <c r="TIT5" s="468"/>
      <c r="TIU5" s="468"/>
      <c r="TIV5" s="468"/>
      <c r="TIW5" s="468"/>
      <c r="TIX5" s="468"/>
      <c r="TIY5" s="468"/>
      <c r="TIZ5" s="468"/>
      <c r="TJA5" s="468"/>
      <c r="TJB5" s="468"/>
      <c r="TJC5" s="468"/>
      <c r="TJD5" s="468"/>
      <c r="TJE5" s="468"/>
      <c r="TJF5" s="468"/>
      <c r="TJG5" s="468"/>
      <c r="TJH5" s="468"/>
      <c r="TJI5" s="468"/>
      <c r="TJJ5" s="468"/>
      <c r="TJK5" s="468"/>
      <c r="TJL5" s="468"/>
      <c r="TJM5" s="468"/>
      <c r="TJN5" s="468"/>
      <c r="TJO5" s="468"/>
      <c r="TJP5" s="468"/>
      <c r="TJQ5" s="468"/>
      <c r="TJR5" s="468"/>
      <c r="TJS5" s="468"/>
      <c r="TJT5" s="468"/>
      <c r="TJU5" s="468"/>
      <c r="TJV5" s="468"/>
      <c r="TJW5" s="468"/>
      <c r="TJX5" s="468"/>
      <c r="TJY5" s="468"/>
      <c r="TJZ5" s="468"/>
      <c r="TKA5" s="468"/>
      <c r="TKB5" s="468"/>
      <c r="TKC5" s="468"/>
      <c r="TKD5" s="468"/>
      <c r="TKE5" s="468"/>
      <c r="TKF5" s="468"/>
      <c r="TKG5" s="468"/>
      <c r="TKH5" s="468"/>
      <c r="TKI5" s="468"/>
      <c r="TKJ5" s="468"/>
      <c r="TKK5" s="468"/>
      <c r="TKL5" s="468"/>
      <c r="TKM5" s="468"/>
      <c r="TKN5" s="468"/>
      <c r="TKO5" s="468"/>
      <c r="TKP5" s="468"/>
      <c r="TKQ5" s="468"/>
      <c r="TKR5" s="468"/>
      <c r="TKS5" s="468"/>
      <c r="TKT5" s="468"/>
      <c r="TKU5" s="468"/>
      <c r="TKV5" s="468"/>
      <c r="TKW5" s="468"/>
      <c r="TKX5" s="468"/>
      <c r="TKY5" s="468"/>
      <c r="TKZ5" s="468"/>
      <c r="TLA5" s="468"/>
      <c r="TLB5" s="468"/>
      <c r="TLC5" s="468"/>
      <c r="TLD5" s="468"/>
      <c r="TLE5" s="468"/>
      <c r="TLF5" s="468"/>
      <c r="TLG5" s="468"/>
      <c r="TLH5" s="468"/>
      <c r="TLI5" s="468"/>
      <c r="TLJ5" s="468"/>
      <c r="TLK5" s="468"/>
      <c r="TLL5" s="468"/>
      <c r="TLM5" s="468"/>
      <c r="TLN5" s="468"/>
      <c r="TLO5" s="468"/>
      <c r="TLP5" s="468"/>
      <c r="TLQ5" s="468"/>
      <c r="TLR5" s="468"/>
      <c r="TLS5" s="468"/>
      <c r="TLT5" s="468"/>
      <c r="TLU5" s="468"/>
      <c r="TLV5" s="468"/>
      <c r="TLW5" s="468"/>
      <c r="TLX5" s="468"/>
      <c r="TLY5" s="468"/>
      <c r="TLZ5" s="468"/>
      <c r="TMA5" s="468"/>
      <c r="TMB5" s="468"/>
      <c r="TMC5" s="468"/>
      <c r="TMD5" s="468"/>
      <c r="TME5" s="468"/>
      <c r="TMF5" s="468"/>
      <c r="TMG5" s="468"/>
      <c r="TMH5" s="468"/>
      <c r="TMI5" s="468"/>
      <c r="TMJ5" s="468"/>
      <c r="TMK5" s="468"/>
      <c r="TML5" s="468"/>
      <c r="TMM5" s="468"/>
      <c r="TMN5" s="468"/>
      <c r="TMO5" s="468"/>
      <c r="TMP5" s="468"/>
      <c r="TMQ5" s="468"/>
      <c r="TMR5" s="468"/>
      <c r="TMS5" s="468"/>
      <c r="TMT5" s="468"/>
      <c r="TMU5" s="468"/>
      <c r="TMV5" s="468"/>
      <c r="TMW5" s="468"/>
      <c r="TMX5" s="468"/>
      <c r="TMY5" s="468"/>
      <c r="TMZ5" s="468"/>
      <c r="TNA5" s="468"/>
      <c r="TNB5" s="468"/>
      <c r="TNC5" s="468"/>
      <c r="TND5" s="468"/>
      <c r="TNE5" s="468"/>
      <c r="TNF5" s="468"/>
      <c r="TNG5" s="468"/>
      <c r="TNH5" s="468"/>
      <c r="TNI5" s="468"/>
      <c r="TNJ5" s="468"/>
      <c r="TNK5" s="468"/>
      <c r="TNL5" s="468"/>
      <c r="TNM5" s="468"/>
      <c r="TNN5" s="468"/>
      <c r="TNO5" s="468"/>
      <c r="TNP5" s="468"/>
      <c r="TNQ5" s="468"/>
      <c r="TNR5" s="468"/>
      <c r="TNS5" s="468"/>
      <c r="TNT5" s="468"/>
      <c r="TNU5" s="468"/>
      <c r="TNV5" s="468"/>
      <c r="TNW5" s="468"/>
      <c r="TNX5" s="468"/>
      <c r="TNY5" s="468"/>
      <c r="TNZ5" s="468"/>
      <c r="TOA5" s="468"/>
      <c r="TOB5" s="468"/>
      <c r="TOC5" s="468"/>
      <c r="TOD5" s="468"/>
      <c r="TOE5" s="468"/>
      <c r="TOF5" s="468"/>
      <c r="TOG5" s="468"/>
      <c r="TOH5" s="468"/>
      <c r="TOI5" s="468"/>
      <c r="TOJ5" s="468"/>
      <c r="TOK5" s="468"/>
      <c r="TOL5" s="468"/>
      <c r="TOM5" s="468"/>
      <c r="TON5" s="468"/>
      <c r="TOO5" s="468"/>
      <c r="TOP5" s="468"/>
      <c r="TOQ5" s="468"/>
      <c r="TOR5" s="468"/>
      <c r="TOS5" s="468"/>
      <c r="TOT5" s="468"/>
      <c r="TOU5" s="468"/>
      <c r="TOV5" s="468"/>
      <c r="TOW5" s="468"/>
      <c r="TOX5" s="468"/>
      <c r="TOY5" s="468"/>
      <c r="TOZ5" s="468"/>
      <c r="TPA5" s="468"/>
      <c r="TPB5" s="468"/>
      <c r="TPC5" s="468"/>
      <c r="TPD5" s="468"/>
      <c r="TPE5" s="468"/>
      <c r="TPF5" s="468"/>
      <c r="TPG5" s="468"/>
      <c r="TPH5" s="468"/>
      <c r="TPI5" s="468"/>
      <c r="TPJ5" s="468"/>
      <c r="TPK5" s="468"/>
      <c r="TPL5" s="468"/>
      <c r="TPM5" s="468"/>
      <c r="TPN5" s="468"/>
      <c r="TPO5" s="468"/>
      <c r="TPP5" s="468"/>
      <c r="TPQ5" s="468"/>
      <c r="TPR5" s="468"/>
      <c r="TPS5" s="468"/>
      <c r="TPT5" s="468"/>
      <c r="TPU5" s="468"/>
      <c r="TPV5" s="468"/>
      <c r="TPW5" s="468"/>
      <c r="TPX5" s="468"/>
      <c r="TPY5" s="468"/>
      <c r="TPZ5" s="468"/>
      <c r="TQA5" s="468"/>
      <c r="TQB5" s="468"/>
      <c r="TQC5" s="468"/>
      <c r="TQD5" s="468"/>
      <c r="TQE5" s="468"/>
      <c r="TQF5" s="468"/>
      <c r="TQG5" s="468"/>
      <c r="TQH5" s="468"/>
      <c r="TQI5" s="468"/>
      <c r="TQJ5" s="468"/>
      <c r="TQK5" s="468"/>
      <c r="TQL5" s="468"/>
      <c r="TQM5" s="468"/>
      <c r="TQN5" s="468"/>
      <c r="TQO5" s="468"/>
      <c r="TQP5" s="468"/>
      <c r="TQQ5" s="468"/>
      <c r="TQR5" s="468"/>
      <c r="TQS5" s="468"/>
      <c r="TQT5" s="468"/>
      <c r="TQU5" s="468"/>
      <c r="TQV5" s="468"/>
      <c r="TQW5" s="468"/>
      <c r="TQX5" s="468"/>
      <c r="TQY5" s="468"/>
      <c r="TQZ5" s="468"/>
      <c r="TRA5" s="468"/>
      <c r="TRB5" s="468"/>
      <c r="TRC5" s="468"/>
      <c r="TRD5" s="468"/>
      <c r="TRE5" s="468"/>
      <c r="TRF5" s="468"/>
      <c r="TRG5" s="468"/>
      <c r="TRH5" s="468"/>
      <c r="TRI5" s="468"/>
      <c r="TRJ5" s="468"/>
      <c r="TRK5" s="468"/>
      <c r="TRL5" s="468"/>
      <c r="TRM5" s="468"/>
      <c r="TRN5" s="468"/>
      <c r="TRO5" s="468"/>
      <c r="TRP5" s="468"/>
      <c r="TRQ5" s="468"/>
      <c r="TRR5" s="468"/>
      <c r="TRS5" s="468"/>
      <c r="TRT5" s="468"/>
      <c r="TRU5" s="468"/>
      <c r="TRV5" s="468"/>
      <c r="TRW5" s="468"/>
      <c r="TRX5" s="468"/>
      <c r="TRY5" s="468"/>
      <c r="TRZ5" s="468"/>
      <c r="TSA5" s="468"/>
      <c r="TSB5" s="468"/>
      <c r="TSC5" s="468"/>
      <c r="TSD5" s="468"/>
      <c r="TSE5" s="468"/>
      <c r="TSF5" s="468"/>
      <c r="TSG5" s="468"/>
      <c r="TSH5" s="468"/>
      <c r="TSI5" s="468"/>
      <c r="TSJ5" s="468"/>
      <c r="TSK5" s="468"/>
      <c r="TSL5" s="468"/>
      <c r="TSM5" s="468"/>
      <c r="TSN5" s="468"/>
      <c r="TSO5" s="468"/>
      <c r="TSP5" s="468"/>
      <c r="TSQ5" s="468"/>
      <c r="TSR5" s="468"/>
      <c r="TSS5" s="468"/>
      <c r="TST5" s="468"/>
      <c r="TSU5" s="468"/>
      <c r="TSV5" s="468"/>
      <c r="TSW5" s="468"/>
      <c r="TSX5" s="468"/>
      <c r="TSY5" s="468"/>
      <c r="TSZ5" s="468"/>
      <c r="TTA5" s="468"/>
      <c r="TTB5" s="468"/>
      <c r="TTC5" s="468"/>
      <c r="TTD5" s="468"/>
      <c r="TTE5" s="468"/>
      <c r="TTF5" s="468"/>
      <c r="TTG5" s="468"/>
      <c r="TTH5" s="468"/>
      <c r="TTI5" s="468"/>
      <c r="TTJ5" s="468"/>
      <c r="TTK5" s="468"/>
      <c r="TTL5" s="468"/>
      <c r="TTM5" s="468"/>
      <c r="TTN5" s="468"/>
      <c r="TTO5" s="468"/>
      <c r="TTP5" s="468"/>
      <c r="TTQ5" s="468"/>
      <c r="TTR5" s="468"/>
      <c r="TTS5" s="468"/>
      <c r="TTT5" s="468"/>
      <c r="TTU5" s="468"/>
      <c r="TTV5" s="468"/>
      <c r="TTW5" s="468"/>
      <c r="TTX5" s="468"/>
      <c r="TTY5" s="468"/>
      <c r="TTZ5" s="468"/>
      <c r="TUA5" s="468"/>
      <c r="TUB5" s="468"/>
      <c r="TUC5" s="468"/>
      <c r="TUD5" s="468"/>
      <c r="TUE5" s="468"/>
      <c r="TUF5" s="468"/>
      <c r="TUG5" s="468"/>
      <c r="TUH5" s="468"/>
      <c r="TUI5" s="468"/>
      <c r="TUJ5" s="468"/>
      <c r="TUK5" s="468"/>
      <c r="TUL5" s="468"/>
      <c r="TUM5" s="468"/>
      <c r="TUN5" s="468"/>
      <c r="TUO5" s="468"/>
      <c r="TUP5" s="468"/>
      <c r="TUQ5" s="468"/>
      <c r="TUR5" s="468"/>
      <c r="TUS5" s="468"/>
      <c r="TUT5" s="468"/>
      <c r="TUU5" s="468"/>
      <c r="TUV5" s="468"/>
      <c r="TUW5" s="468"/>
      <c r="TUX5" s="468"/>
      <c r="TUY5" s="468"/>
      <c r="TUZ5" s="468"/>
      <c r="TVA5" s="468"/>
      <c r="TVB5" s="468"/>
      <c r="TVC5" s="468"/>
      <c r="TVD5" s="468"/>
      <c r="TVE5" s="468"/>
      <c r="TVF5" s="468"/>
      <c r="TVG5" s="468"/>
      <c r="TVH5" s="468"/>
      <c r="TVI5" s="468"/>
      <c r="TVJ5" s="468"/>
      <c r="TVK5" s="468"/>
      <c r="TVL5" s="468"/>
      <c r="TVM5" s="468"/>
      <c r="TVN5" s="468"/>
      <c r="TVO5" s="468"/>
      <c r="TVP5" s="468"/>
      <c r="TVQ5" s="468"/>
      <c r="TVR5" s="468"/>
      <c r="TVS5" s="468"/>
      <c r="TVT5" s="468"/>
      <c r="TVU5" s="468"/>
      <c r="TVV5" s="468"/>
      <c r="TVW5" s="468"/>
      <c r="TVX5" s="468"/>
      <c r="TVY5" s="468"/>
      <c r="TVZ5" s="468"/>
      <c r="TWA5" s="468"/>
      <c r="TWB5" s="468"/>
      <c r="TWC5" s="468"/>
      <c r="TWD5" s="468"/>
      <c r="TWE5" s="468"/>
      <c r="TWF5" s="468"/>
      <c r="TWG5" s="468"/>
      <c r="TWH5" s="468"/>
      <c r="TWI5" s="468"/>
      <c r="TWJ5" s="468"/>
      <c r="TWK5" s="468"/>
      <c r="TWL5" s="468"/>
      <c r="TWM5" s="468"/>
      <c r="TWN5" s="468"/>
      <c r="TWO5" s="468"/>
      <c r="TWP5" s="468"/>
      <c r="TWQ5" s="468"/>
      <c r="TWR5" s="468"/>
      <c r="TWS5" s="468"/>
      <c r="TWT5" s="468"/>
      <c r="TWU5" s="468"/>
      <c r="TWV5" s="468"/>
      <c r="TWW5" s="468"/>
      <c r="TWX5" s="468"/>
      <c r="TWY5" s="468"/>
      <c r="TWZ5" s="468"/>
      <c r="TXA5" s="468"/>
      <c r="TXB5" s="468"/>
      <c r="TXC5" s="468"/>
      <c r="TXD5" s="468"/>
      <c r="TXE5" s="468"/>
      <c r="TXF5" s="468"/>
      <c r="TXG5" s="468"/>
      <c r="TXH5" s="468"/>
      <c r="TXI5" s="468"/>
      <c r="TXJ5" s="468"/>
      <c r="TXK5" s="468"/>
      <c r="TXL5" s="468"/>
      <c r="TXM5" s="468"/>
      <c r="TXN5" s="468"/>
      <c r="TXO5" s="468"/>
      <c r="TXP5" s="468"/>
      <c r="TXQ5" s="468"/>
      <c r="TXR5" s="468"/>
      <c r="TXS5" s="468"/>
      <c r="TXT5" s="468"/>
      <c r="TXU5" s="468"/>
      <c r="TXV5" s="468"/>
      <c r="TXW5" s="468"/>
      <c r="TXX5" s="468"/>
      <c r="TXY5" s="468"/>
      <c r="TXZ5" s="468"/>
      <c r="TYA5" s="468"/>
      <c r="TYB5" s="468"/>
      <c r="TYC5" s="468"/>
      <c r="TYD5" s="468"/>
      <c r="TYE5" s="468"/>
      <c r="TYF5" s="468"/>
      <c r="TYG5" s="468"/>
      <c r="TYH5" s="468"/>
      <c r="TYI5" s="468"/>
      <c r="TYJ5" s="468"/>
      <c r="TYK5" s="468"/>
      <c r="TYL5" s="468"/>
      <c r="TYM5" s="468"/>
      <c r="TYN5" s="468"/>
      <c r="TYO5" s="468"/>
      <c r="TYP5" s="468"/>
      <c r="TYQ5" s="468"/>
      <c r="TYR5" s="468"/>
      <c r="TYS5" s="468"/>
      <c r="TYT5" s="468"/>
      <c r="TYU5" s="468"/>
      <c r="TYV5" s="468"/>
      <c r="TYW5" s="468"/>
      <c r="TYX5" s="468"/>
      <c r="TYY5" s="468"/>
      <c r="TYZ5" s="468"/>
      <c r="TZA5" s="468"/>
      <c r="TZB5" s="468"/>
      <c r="TZC5" s="468"/>
      <c r="TZD5" s="468"/>
      <c r="TZE5" s="468"/>
      <c r="TZF5" s="468"/>
      <c r="TZG5" s="468"/>
      <c r="TZH5" s="468"/>
      <c r="TZI5" s="468"/>
      <c r="TZJ5" s="468"/>
      <c r="TZK5" s="468"/>
      <c r="TZL5" s="468"/>
      <c r="TZM5" s="468"/>
      <c r="TZN5" s="468"/>
      <c r="TZO5" s="468"/>
      <c r="TZP5" s="468"/>
      <c r="TZQ5" s="468"/>
      <c r="TZR5" s="468"/>
      <c r="TZS5" s="468"/>
      <c r="TZT5" s="468"/>
      <c r="TZU5" s="468"/>
      <c r="TZV5" s="468"/>
      <c r="TZW5" s="468"/>
      <c r="TZX5" s="468"/>
      <c r="TZY5" s="468"/>
      <c r="TZZ5" s="468"/>
      <c r="UAA5" s="468"/>
      <c r="UAB5" s="468"/>
      <c r="UAC5" s="468"/>
      <c r="UAD5" s="468"/>
      <c r="UAE5" s="468"/>
      <c r="UAF5" s="468"/>
      <c r="UAG5" s="468"/>
      <c r="UAH5" s="468"/>
      <c r="UAI5" s="468"/>
      <c r="UAJ5" s="468"/>
      <c r="UAK5" s="468"/>
      <c r="UAL5" s="468"/>
      <c r="UAM5" s="468"/>
      <c r="UAN5" s="468"/>
      <c r="UAO5" s="468"/>
      <c r="UAP5" s="468"/>
      <c r="UAQ5" s="468"/>
      <c r="UAR5" s="468"/>
      <c r="UAS5" s="468"/>
      <c r="UAT5" s="468"/>
      <c r="UAU5" s="468"/>
      <c r="UAV5" s="468"/>
      <c r="UAW5" s="468"/>
      <c r="UAX5" s="468"/>
      <c r="UAY5" s="468"/>
      <c r="UAZ5" s="468"/>
      <c r="UBA5" s="468"/>
      <c r="UBB5" s="468"/>
      <c r="UBC5" s="468"/>
      <c r="UBD5" s="468"/>
      <c r="UBE5" s="468"/>
      <c r="UBF5" s="468"/>
      <c r="UBG5" s="468"/>
      <c r="UBH5" s="468"/>
      <c r="UBI5" s="468"/>
      <c r="UBJ5" s="468"/>
      <c r="UBK5" s="468"/>
      <c r="UBL5" s="468"/>
      <c r="UBM5" s="468"/>
      <c r="UBN5" s="468"/>
      <c r="UBO5" s="468"/>
      <c r="UBP5" s="468"/>
      <c r="UBQ5" s="468"/>
      <c r="UBR5" s="468"/>
      <c r="UBS5" s="468"/>
      <c r="UBT5" s="468"/>
      <c r="UBU5" s="468"/>
      <c r="UBV5" s="468"/>
      <c r="UBW5" s="468"/>
      <c r="UBX5" s="468"/>
      <c r="UBY5" s="468"/>
      <c r="UBZ5" s="468"/>
      <c r="UCA5" s="468"/>
      <c r="UCB5" s="468"/>
      <c r="UCC5" s="468"/>
      <c r="UCD5" s="468"/>
      <c r="UCE5" s="468"/>
      <c r="UCF5" s="468"/>
      <c r="UCG5" s="468"/>
      <c r="UCH5" s="468"/>
      <c r="UCI5" s="468"/>
      <c r="UCJ5" s="468"/>
      <c r="UCK5" s="468"/>
      <c r="UCL5" s="468"/>
      <c r="UCM5" s="468"/>
      <c r="UCN5" s="468"/>
      <c r="UCO5" s="468"/>
      <c r="UCP5" s="468"/>
      <c r="UCQ5" s="468"/>
      <c r="UCR5" s="468"/>
      <c r="UCS5" s="468"/>
      <c r="UCT5" s="468"/>
      <c r="UCU5" s="468"/>
      <c r="UCV5" s="468"/>
      <c r="UCW5" s="468"/>
      <c r="UCX5" s="468"/>
      <c r="UCY5" s="468"/>
      <c r="UCZ5" s="468"/>
      <c r="UDA5" s="468"/>
      <c r="UDB5" s="468"/>
      <c r="UDC5" s="468"/>
      <c r="UDD5" s="468"/>
      <c r="UDE5" s="468"/>
      <c r="UDF5" s="468"/>
      <c r="UDG5" s="468"/>
      <c r="UDH5" s="468"/>
      <c r="UDI5" s="468"/>
      <c r="UDJ5" s="468"/>
      <c r="UDK5" s="468"/>
      <c r="UDL5" s="468"/>
      <c r="UDM5" s="468"/>
      <c r="UDN5" s="468"/>
      <c r="UDO5" s="468"/>
      <c r="UDP5" s="468"/>
      <c r="UDQ5" s="468"/>
      <c r="UDR5" s="468"/>
      <c r="UDS5" s="468"/>
      <c r="UDT5" s="468"/>
      <c r="UDU5" s="468"/>
      <c r="UDV5" s="468"/>
      <c r="UDW5" s="468"/>
      <c r="UDX5" s="468"/>
      <c r="UDY5" s="468"/>
      <c r="UDZ5" s="468"/>
      <c r="UEA5" s="468"/>
      <c r="UEB5" s="468"/>
      <c r="UEC5" s="468"/>
      <c r="UED5" s="468"/>
      <c r="UEE5" s="468"/>
      <c r="UEF5" s="468"/>
      <c r="UEG5" s="468"/>
      <c r="UEH5" s="468"/>
      <c r="UEI5" s="468"/>
      <c r="UEJ5" s="468"/>
      <c r="UEK5" s="468"/>
      <c r="UEL5" s="468"/>
      <c r="UEM5" s="468"/>
      <c r="UEN5" s="468"/>
      <c r="UEO5" s="468"/>
      <c r="UEP5" s="468"/>
      <c r="UEQ5" s="468"/>
      <c r="UER5" s="468"/>
      <c r="UES5" s="468"/>
      <c r="UET5" s="468"/>
      <c r="UEU5" s="468"/>
      <c r="UEV5" s="468"/>
      <c r="UEW5" s="468"/>
      <c r="UEX5" s="468"/>
      <c r="UEY5" s="468"/>
      <c r="UEZ5" s="468"/>
      <c r="UFA5" s="468"/>
      <c r="UFB5" s="468"/>
      <c r="UFC5" s="468"/>
      <c r="UFD5" s="468"/>
      <c r="UFE5" s="468"/>
      <c r="UFF5" s="468"/>
      <c r="UFG5" s="468"/>
      <c r="UFH5" s="468"/>
      <c r="UFI5" s="468"/>
      <c r="UFJ5" s="468"/>
      <c r="UFK5" s="468"/>
      <c r="UFL5" s="468"/>
      <c r="UFM5" s="468"/>
      <c r="UFN5" s="468"/>
      <c r="UFO5" s="468"/>
      <c r="UFP5" s="468"/>
      <c r="UFQ5" s="468"/>
      <c r="UFR5" s="468"/>
      <c r="UFS5" s="468"/>
      <c r="UFT5" s="468"/>
      <c r="UFU5" s="468"/>
      <c r="UFV5" s="468"/>
      <c r="UFW5" s="468"/>
      <c r="UFX5" s="468"/>
      <c r="UFY5" s="468"/>
      <c r="UFZ5" s="468"/>
      <c r="UGA5" s="468"/>
      <c r="UGB5" s="468"/>
      <c r="UGC5" s="468"/>
      <c r="UGD5" s="468"/>
      <c r="UGE5" s="468"/>
      <c r="UGF5" s="468"/>
      <c r="UGG5" s="468"/>
      <c r="UGH5" s="468"/>
      <c r="UGI5" s="468"/>
      <c r="UGJ5" s="468"/>
      <c r="UGK5" s="468"/>
      <c r="UGL5" s="468"/>
      <c r="UGM5" s="468"/>
      <c r="UGN5" s="468"/>
      <c r="UGO5" s="468"/>
      <c r="UGP5" s="468"/>
      <c r="UGQ5" s="468"/>
      <c r="UGR5" s="468"/>
      <c r="UGS5" s="468"/>
      <c r="UGT5" s="468"/>
      <c r="UGU5" s="468"/>
      <c r="UGV5" s="468"/>
      <c r="UGW5" s="468"/>
      <c r="UGX5" s="468"/>
      <c r="UGY5" s="468"/>
      <c r="UGZ5" s="468"/>
      <c r="UHA5" s="468"/>
      <c r="UHB5" s="468"/>
      <c r="UHC5" s="468"/>
      <c r="UHD5" s="468"/>
      <c r="UHE5" s="468"/>
      <c r="UHF5" s="468"/>
      <c r="UHG5" s="468"/>
      <c r="UHH5" s="468"/>
      <c r="UHI5" s="468"/>
      <c r="UHJ5" s="468"/>
      <c r="UHK5" s="468"/>
      <c r="UHL5" s="468"/>
      <c r="UHM5" s="468"/>
      <c r="UHN5" s="468"/>
      <c r="UHO5" s="468"/>
      <c r="UHP5" s="468"/>
      <c r="UHQ5" s="468"/>
      <c r="UHR5" s="468"/>
      <c r="UHS5" s="468"/>
      <c r="UHT5" s="468"/>
      <c r="UHU5" s="468"/>
      <c r="UHV5" s="468"/>
      <c r="UHW5" s="468"/>
      <c r="UHX5" s="468"/>
      <c r="UHY5" s="468"/>
      <c r="UHZ5" s="468"/>
      <c r="UIA5" s="468"/>
      <c r="UIB5" s="468"/>
      <c r="UIC5" s="468"/>
      <c r="UID5" s="468"/>
      <c r="UIE5" s="468"/>
      <c r="UIF5" s="468"/>
      <c r="UIG5" s="468"/>
      <c r="UIH5" s="468"/>
      <c r="UII5" s="468"/>
      <c r="UIJ5" s="468"/>
      <c r="UIK5" s="468"/>
      <c r="UIL5" s="468"/>
      <c r="UIM5" s="468"/>
      <c r="UIN5" s="468"/>
      <c r="UIO5" s="468"/>
      <c r="UIP5" s="468"/>
      <c r="UIQ5" s="468"/>
      <c r="UIR5" s="468"/>
      <c r="UIS5" s="468"/>
      <c r="UIT5" s="468"/>
      <c r="UIU5" s="468"/>
      <c r="UIV5" s="468"/>
      <c r="UIW5" s="468"/>
      <c r="UIX5" s="468"/>
      <c r="UIY5" s="468"/>
      <c r="UIZ5" s="468"/>
      <c r="UJA5" s="468"/>
      <c r="UJB5" s="468"/>
      <c r="UJC5" s="468"/>
      <c r="UJD5" s="468"/>
      <c r="UJE5" s="468"/>
      <c r="UJF5" s="468"/>
      <c r="UJG5" s="468"/>
      <c r="UJH5" s="468"/>
      <c r="UJI5" s="468"/>
      <c r="UJJ5" s="468"/>
      <c r="UJK5" s="468"/>
      <c r="UJL5" s="468"/>
      <c r="UJM5" s="468"/>
      <c r="UJN5" s="468"/>
      <c r="UJO5" s="468"/>
      <c r="UJP5" s="468"/>
      <c r="UJQ5" s="468"/>
      <c r="UJR5" s="468"/>
      <c r="UJS5" s="468"/>
      <c r="UJT5" s="468"/>
      <c r="UJU5" s="468"/>
      <c r="UJV5" s="468"/>
      <c r="UJW5" s="468"/>
      <c r="UJX5" s="468"/>
      <c r="UJY5" s="468"/>
      <c r="UJZ5" s="468"/>
      <c r="UKA5" s="468"/>
      <c r="UKB5" s="468"/>
      <c r="UKC5" s="468"/>
      <c r="UKD5" s="468"/>
      <c r="UKE5" s="468"/>
      <c r="UKF5" s="468"/>
      <c r="UKG5" s="468"/>
      <c r="UKH5" s="468"/>
      <c r="UKI5" s="468"/>
      <c r="UKJ5" s="468"/>
      <c r="UKK5" s="468"/>
      <c r="UKL5" s="468"/>
      <c r="UKM5" s="468"/>
      <c r="UKN5" s="468"/>
      <c r="UKO5" s="468"/>
      <c r="UKP5" s="468"/>
      <c r="UKQ5" s="468"/>
      <c r="UKR5" s="468"/>
      <c r="UKS5" s="468"/>
      <c r="UKT5" s="468"/>
      <c r="UKU5" s="468"/>
      <c r="UKV5" s="468"/>
      <c r="UKW5" s="468"/>
      <c r="UKX5" s="468"/>
      <c r="UKY5" s="468"/>
      <c r="UKZ5" s="468"/>
      <c r="ULA5" s="468"/>
      <c r="ULB5" s="468"/>
      <c r="ULC5" s="468"/>
      <c r="ULD5" s="468"/>
      <c r="ULE5" s="468"/>
      <c r="ULF5" s="468"/>
      <c r="ULG5" s="468"/>
      <c r="ULH5" s="468"/>
      <c r="ULI5" s="468"/>
      <c r="ULJ5" s="468"/>
      <c r="ULK5" s="468"/>
      <c r="ULL5" s="468"/>
      <c r="ULM5" s="468"/>
      <c r="ULN5" s="468"/>
      <c r="ULO5" s="468"/>
      <c r="ULP5" s="468"/>
      <c r="ULQ5" s="468"/>
      <c r="ULR5" s="468"/>
      <c r="ULS5" s="468"/>
      <c r="ULT5" s="468"/>
      <c r="ULU5" s="468"/>
      <c r="ULV5" s="468"/>
      <c r="ULW5" s="468"/>
      <c r="ULX5" s="468"/>
      <c r="ULY5" s="468"/>
      <c r="ULZ5" s="468"/>
      <c r="UMA5" s="468"/>
      <c r="UMB5" s="468"/>
      <c r="UMC5" s="468"/>
      <c r="UMD5" s="468"/>
      <c r="UME5" s="468"/>
      <c r="UMF5" s="468"/>
      <c r="UMG5" s="468"/>
      <c r="UMH5" s="468"/>
      <c r="UMI5" s="468"/>
      <c r="UMJ5" s="468"/>
      <c r="UMK5" s="468"/>
      <c r="UML5" s="468"/>
      <c r="UMM5" s="468"/>
      <c r="UMN5" s="468"/>
      <c r="UMO5" s="468"/>
      <c r="UMP5" s="468"/>
      <c r="UMQ5" s="468"/>
      <c r="UMR5" s="468"/>
      <c r="UMS5" s="468"/>
      <c r="UMT5" s="468"/>
      <c r="UMU5" s="468"/>
      <c r="UMV5" s="468"/>
      <c r="UMW5" s="468"/>
      <c r="UMX5" s="468"/>
      <c r="UMY5" s="468"/>
      <c r="UMZ5" s="468"/>
      <c r="UNA5" s="468"/>
      <c r="UNB5" s="468"/>
      <c r="UNC5" s="468"/>
      <c r="UND5" s="468"/>
      <c r="UNE5" s="468"/>
      <c r="UNF5" s="468"/>
      <c r="UNG5" s="468"/>
      <c r="UNH5" s="468"/>
      <c r="UNI5" s="468"/>
      <c r="UNJ5" s="468"/>
      <c r="UNK5" s="468"/>
      <c r="UNL5" s="468"/>
      <c r="UNM5" s="468"/>
      <c r="UNN5" s="468"/>
      <c r="UNO5" s="468"/>
      <c r="UNP5" s="468"/>
      <c r="UNQ5" s="468"/>
      <c r="UNR5" s="468"/>
      <c r="UNS5" s="468"/>
      <c r="UNT5" s="468"/>
      <c r="UNU5" s="468"/>
      <c r="UNV5" s="468"/>
      <c r="UNW5" s="468"/>
      <c r="UNX5" s="468"/>
      <c r="UNY5" s="468"/>
      <c r="UNZ5" s="468"/>
      <c r="UOA5" s="468"/>
      <c r="UOB5" s="468"/>
      <c r="UOC5" s="468"/>
      <c r="UOD5" s="468"/>
      <c r="UOE5" s="468"/>
      <c r="UOF5" s="468"/>
      <c r="UOG5" s="468"/>
      <c r="UOH5" s="468"/>
      <c r="UOI5" s="468"/>
      <c r="UOJ5" s="468"/>
      <c r="UOK5" s="468"/>
      <c r="UOL5" s="468"/>
      <c r="UOM5" s="468"/>
      <c r="UON5" s="468"/>
      <c r="UOO5" s="468"/>
      <c r="UOP5" s="468"/>
      <c r="UOQ5" s="468"/>
      <c r="UOR5" s="468"/>
      <c r="UOS5" s="468"/>
      <c r="UOT5" s="468"/>
      <c r="UOU5" s="468"/>
      <c r="UOV5" s="468"/>
      <c r="UOW5" s="468"/>
      <c r="UOX5" s="468"/>
      <c r="UOY5" s="468"/>
      <c r="UOZ5" s="468"/>
      <c r="UPA5" s="468"/>
      <c r="UPB5" s="468"/>
      <c r="UPC5" s="468"/>
      <c r="UPD5" s="468"/>
      <c r="UPE5" s="468"/>
      <c r="UPF5" s="468"/>
      <c r="UPG5" s="468"/>
      <c r="UPH5" s="468"/>
      <c r="UPI5" s="468"/>
      <c r="UPJ5" s="468"/>
      <c r="UPK5" s="468"/>
      <c r="UPL5" s="468"/>
      <c r="UPM5" s="468"/>
      <c r="UPN5" s="468"/>
      <c r="UPO5" s="468"/>
      <c r="UPP5" s="468"/>
      <c r="UPQ5" s="468"/>
      <c r="UPR5" s="468"/>
      <c r="UPS5" s="468"/>
      <c r="UPT5" s="468"/>
      <c r="UPU5" s="468"/>
      <c r="UPV5" s="468"/>
      <c r="UPW5" s="468"/>
      <c r="UPX5" s="468"/>
      <c r="UPY5" s="468"/>
      <c r="UPZ5" s="468"/>
      <c r="UQA5" s="468"/>
      <c r="UQB5" s="468"/>
      <c r="UQC5" s="468"/>
      <c r="UQD5" s="468"/>
      <c r="UQE5" s="468"/>
      <c r="UQF5" s="468"/>
      <c r="UQG5" s="468"/>
      <c r="UQH5" s="468"/>
      <c r="UQI5" s="468"/>
      <c r="UQJ5" s="468"/>
      <c r="UQK5" s="468"/>
      <c r="UQL5" s="468"/>
      <c r="UQM5" s="468"/>
      <c r="UQN5" s="468"/>
      <c r="UQO5" s="468"/>
      <c r="UQP5" s="468"/>
      <c r="UQQ5" s="468"/>
      <c r="UQR5" s="468"/>
      <c r="UQS5" s="468"/>
      <c r="UQT5" s="468"/>
      <c r="UQU5" s="468"/>
      <c r="UQV5" s="468"/>
      <c r="UQW5" s="468"/>
      <c r="UQX5" s="468"/>
      <c r="UQY5" s="468"/>
      <c r="UQZ5" s="468"/>
      <c r="URA5" s="468"/>
      <c r="URB5" s="468"/>
      <c r="URC5" s="468"/>
      <c r="URD5" s="468"/>
      <c r="URE5" s="468"/>
      <c r="URF5" s="468"/>
      <c r="URG5" s="468"/>
      <c r="URH5" s="468"/>
      <c r="URI5" s="468"/>
      <c r="URJ5" s="468"/>
      <c r="URK5" s="468"/>
      <c r="URL5" s="468"/>
      <c r="URM5" s="468"/>
      <c r="URN5" s="468"/>
      <c r="URO5" s="468"/>
      <c r="URP5" s="468"/>
      <c r="URQ5" s="468"/>
      <c r="URR5" s="468"/>
      <c r="URS5" s="468"/>
      <c r="URT5" s="468"/>
      <c r="URU5" s="468"/>
      <c r="URV5" s="468"/>
      <c r="URW5" s="468"/>
      <c r="URX5" s="468"/>
      <c r="URY5" s="468"/>
      <c r="URZ5" s="468"/>
      <c r="USA5" s="468"/>
      <c r="USB5" s="468"/>
      <c r="USC5" s="468"/>
      <c r="USD5" s="468"/>
      <c r="USE5" s="468"/>
      <c r="USF5" s="468"/>
      <c r="USG5" s="468"/>
      <c r="USH5" s="468"/>
      <c r="USI5" s="468"/>
      <c r="USJ5" s="468"/>
      <c r="USK5" s="468"/>
      <c r="USL5" s="468"/>
      <c r="USM5" s="468"/>
      <c r="USN5" s="468"/>
      <c r="USO5" s="468"/>
      <c r="USP5" s="468"/>
      <c r="USQ5" s="468"/>
      <c r="USR5" s="468"/>
      <c r="USS5" s="468"/>
      <c r="UST5" s="468"/>
      <c r="USU5" s="468"/>
      <c r="USV5" s="468"/>
      <c r="USW5" s="468"/>
      <c r="USX5" s="468"/>
      <c r="USY5" s="468"/>
      <c r="USZ5" s="468"/>
      <c r="UTA5" s="468"/>
      <c r="UTB5" s="468"/>
      <c r="UTC5" s="468"/>
      <c r="UTD5" s="468"/>
      <c r="UTE5" s="468"/>
      <c r="UTF5" s="468"/>
      <c r="UTG5" s="468"/>
      <c r="UTH5" s="468"/>
      <c r="UTI5" s="468"/>
      <c r="UTJ5" s="468"/>
      <c r="UTK5" s="468"/>
      <c r="UTL5" s="468"/>
      <c r="UTM5" s="468"/>
      <c r="UTN5" s="468"/>
      <c r="UTO5" s="468"/>
      <c r="UTP5" s="468"/>
      <c r="UTQ5" s="468"/>
      <c r="UTR5" s="468"/>
      <c r="UTS5" s="468"/>
      <c r="UTT5" s="468"/>
      <c r="UTU5" s="468"/>
      <c r="UTV5" s="468"/>
      <c r="UTW5" s="468"/>
      <c r="UTX5" s="468"/>
      <c r="UTY5" s="468"/>
      <c r="UTZ5" s="468"/>
      <c r="UUA5" s="468"/>
      <c r="UUB5" s="468"/>
      <c r="UUC5" s="468"/>
      <c r="UUD5" s="468"/>
      <c r="UUE5" s="468"/>
      <c r="UUF5" s="468"/>
      <c r="UUG5" s="468"/>
      <c r="UUH5" s="468"/>
      <c r="UUI5" s="468"/>
      <c r="UUJ5" s="468"/>
      <c r="UUK5" s="468"/>
      <c r="UUL5" s="468"/>
      <c r="UUM5" s="468"/>
      <c r="UUN5" s="468"/>
      <c r="UUO5" s="468"/>
      <c r="UUP5" s="468"/>
      <c r="UUQ5" s="468"/>
      <c r="UUR5" s="468"/>
      <c r="UUS5" s="468"/>
      <c r="UUT5" s="468"/>
      <c r="UUU5" s="468"/>
      <c r="UUV5" s="468"/>
      <c r="UUW5" s="468"/>
      <c r="UUX5" s="468"/>
      <c r="UUY5" s="468"/>
      <c r="UUZ5" s="468"/>
      <c r="UVA5" s="468"/>
      <c r="UVB5" s="468"/>
      <c r="UVC5" s="468"/>
      <c r="UVD5" s="468"/>
      <c r="UVE5" s="468"/>
      <c r="UVF5" s="468"/>
      <c r="UVG5" s="468"/>
      <c r="UVH5" s="468"/>
      <c r="UVI5" s="468"/>
      <c r="UVJ5" s="468"/>
      <c r="UVK5" s="468"/>
      <c r="UVL5" s="468"/>
      <c r="UVM5" s="468"/>
      <c r="UVN5" s="468"/>
      <c r="UVO5" s="468"/>
      <c r="UVP5" s="468"/>
      <c r="UVQ5" s="468"/>
      <c r="UVR5" s="468"/>
      <c r="UVS5" s="468"/>
      <c r="UVT5" s="468"/>
      <c r="UVU5" s="468"/>
      <c r="UVV5" s="468"/>
      <c r="UVW5" s="468"/>
      <c r="UVX5" s="468"/>
      <c r="UVY5" s="468"/>
      <c r="UVZ5" s="468"/>
      <c r="UWA5" s="468"/>
      <c r="UWB5" s="468"/>
      <c r="UWC5" s="468"/>
      <c r="UWD5" s="468"/>
      <c r="UWE5" s="468"/>
      <c r="UWF5" s="468"/>
      <c r="UWG5" s="468"/>
      <c r="UWH5" s="468"/>
      <c r="UWI5" s="468"/>
      <c r="UWJ5" s="468"/>
      <c r="UWK5" s="468"/>
      <c r="UWL5" s="468"/>
      <c r="UWM5" s="468"/>
      <c r="UWN5" s="468"/>
      <c r="UWO5" s="468"/>
      <c r="UWP5" s="468"/>
      <c r="UWQ5" s="468"/>
      <c r="UWR5" s="468"/>
      <c r="UWS5" s="468"/>
      <c r="UWT5" s="468"/>
      <c r="UWU5" s="468"/>
      <c r="UWV5" s="468"/>
      <c r="UWW5" s="468"/>
      <c r="UWX5" s="468"/>
      <c r="UWY5" s="468"/>
      <c r="UWZ5" s="468"/>
      <c r="UXA5" s="468"/>
      <c r="UXB5" s="468"/>
      <c r="UXC5" s="468"/>
      <c r="UXD5" s="468"/>
      <c r="UXE5" s="468"/>
      <c r="UXF5" s="468"/>
      <c r="UXG5" s="468"/>
      <c r="UXH5" s="468"/>
      <c r="UXI5" s="468"/>
      <c r="UXJ5" s="468"/>
      <c r="UXK5" s="468"/>
      <c r="UXL5" s="468"/>
      <c r="UXM5" s="468"/>
      <c r="UXN5" s="468"/>
      <c r="UXO5" s="468"/>
      <c r="UXP5" s="468"/>
      <c r="UXQ5" s="468"/>
      <c r="UXR5" s="468"/>
      <c r="UXS5" s="468"/>
      <c r="UXT5" s="468"/>
      <c r="UXU5" s="468"/>
      <c r="UXV5" s="468"/>
      <c r="UXW5" s="468"/>
      <c r="UXX5" s="468"/>
      <c r="UXY5" s="468"/>
      <c r="UXZ5" s="468"/>
      <c r="UYA5" s="468"/>
      <c r="UYB5" s="468"/>
      <c r="UYC5" s="468"/>
      <c r="UYD5" s="468"/>
      <c r="UYE5" s="468"/>
      <c r="UYF5" s="468"/>
      <c r="UYG5" s="468"/>
      <c r="UYH5" s="468"/>
      <c r="UYI5" s="468"/>
      <c r="UYJ5" s="468"/>
      <c r="UYK5" s="468"/>
      <c r="UYL5" s="468"/>
      <c r="UYM5" s="468"/>
      <c r="UYN5" s="468"/>
      <c r="UYO5" s="468"/>
      <c r="UYP5" s="468"/>
      <c r="UYQ5" s="468"/>
      <c r="UYR5" s="468"/>
      <c r="UYS5" s="468"/>
      <c r="UYT5" s="468"/>
      <c r="UYU5" s="468"/>
      <c r="UYV5" s="468"/>
      <c r="UYW5" s="468"/>
      <c r="UYX5" s="468"/>
      <c r="UYY5" s="468"/>
      <c r="UYZ5" s="468"/>
      <c r="UZA5" s="468"/>
      <c r="UZB5" s="468"/>
      <c r="UZC5" s="468"/>
      <c r="UZD5" s="468"/>
      <c r="UZE5" s="468"/>
      <c r="UZF5" s="468"/>
      <c r="UZG5" s="468"/>
      <c r="UZH5" s="468"/>
      <c r="UZI5" s="468"/>
      <c r="UZJ5" s="468"/>
      <c r="UZK5" s="468"/>
      <c r="UZL5" s="468"/>
      <c r="UZM5" s="468"/>
      <c r="UZN5" s="468"/>
      <c r="UZO5" s="468"/>
      <c r="UZP5" s="468"/>
      <c r="UZQ5" s="468"/>
      <c r="UZR5" s="468"/>
      <c r="UZS5" s="468"/>
      <c r="UZT5" s="468"/>
      <c r="UZU5" s="468"/>
      <c r="UZV5" s="468"/>
      <c r="UZW5" s="468"/>
      <c r="UZX5" s="468"/>
      <c r="UZY5" s="468"/>
      <c r="UZZ5" s="468"/>
      <c r="VAA5" s="468"/>
      <c r="VAB5" s="468"/>
      <c r="VAC5" s="468"/>
      <c r="VAD5" s="468"/>
      <c r="VAE5" s="468"/>
      <c r="VAF5" s="468"/>
      <c r="VAG5" s="468"/>
      <c r="VAH5" s="468"/>
      <c r="VAI5" s="468"/>
      <c r="VAJ5" s="468"/>
      <c r="VAK5" s="468"/>
      <c r="VAL5" s="468"/>
      <c r="VAM5" s="468"/>
      <c r="VAN5" s="468"/>
      <c r="VAO5" s="468"/>
      <c r="VAP5" s="468"/>
      <c r="VAQ5" s="468"/>
      <c r="VAR5" s="468"/>
      <c r="VAS5" s="468"/>
      <c r="VAT5" s="468"/>
      <c r="VAU5" s="468"/>
      <c r="VAV5" s="468"/>
      <c r="VAW5" s="468"/>
      <c r="VAX5" s="468"/>
      <c r="VAY5" s="468"/>
      <c r="VAZ5" s="468"/>
      <c r="VBA5" s="468"/>
      <c r="VBB5" s="468"/>
      <c r="VBC5" s="468"/>
      <c r="VBD5" s="468"/>
      <c r="VBE5" s="468"/>
      <c r="VBF5" s="468"/>
      <c r="VBG5" s="468"/>
      <c r="VBH5" s="468"/>
      <c r="VBI5" s="468"/>
      <c r="VBJ5" s="468"/>
      <c r="VBK5" s="468"/>
      <c r="VBL5" s="468"/>
      <c r="VBM5" s="468"/>
      <c r="VBN5" s="468"/>
      <c r="VBO5" s="468"/>
      <c r="VBP5" s="468"/>
      <c r="VBQ5" s="468"/>
      <c r="VBR5" s="468"/>
      <c r="VBS5" s="468"/>
      <c r="VBT5" s="468"/>
      <c r="VBU5" s="468"/>
      <c r="VBV5" s="468"/>
      <c r="VBW5" s="468"/>
      <c r="VBX5" s="468"/>
      <c r="VBY5" s="468"/>
      <c r="VBZ5" s="468"/>
      <c r="VCA5" s="468"/>
      <c r="VCB5" s="468"/>
      <c r="VCC5" s="468"/>
      <c r="VCD5" s="468"/>
      <c r="VCE5" s="468"/>
      <c r="VCF5" s="468"/>
      <c r="VCG5" s="468"/>
      <c r="VCH5" s="468"/>
      <c r="VCI5" s="468"/>
      <c r="VCJ5" s="468"/>
      <c r="VCK5" s="468"/>
      <c r="VCL5" s="468"/>
      <c r="VCM5" s="468"/>
      <c r="VCN5" s="468"/>
      <c r="VCO5" s="468"/>
      <c r="VCP5" s="468"/>
      <c r="VCQ5" s="468"/>
      <c r="VCR5" s="468"/>
      <c r="VCS5" s="468"/>
      <c r="VCT5" s="468"/>
      <c r="VCU5" s="468"/>
      <c r="VCV5" s="468"/>
      <c r="VCW5" s="468"/>
      <c r="VCX5" s="468"/>
      <c r="VCY5" s="468"/>
      <c r="VCZ5" s="468"/>
      <c r="VDA5" s="468"/>
      <c r="VDB5" s="468"/>
      <c r="VDC5" s="468"/>
      <c r="VDD5" s="468"/>
      <c r="VDE5" s="468"/>
      <c r="VDF5" s="468"/>
      <c r="VDG5" s="468"/>
      <c r="VDH5" s="468"/>
      <c r="VDI5" s="468"/>
      <c r="VDJ5" s="468"/>
      <c r="VDK5" s="468"/>
      <c r="VDL5" s="468"/>
      <c r="VDM5" s="468"/>
      <c r="VDN5" s="468"/>
      <c r="VDO5" s="468"/>
      <c r="VDP5" s="468"/>
      <c r="VDQ5" s="468"/>
      <c r="VDR5" s="468"/>
      <c r="VDS5" s="468"/>
      <c r="VDT5" s="468"/>
      <c r="VDU5" s="468"/>
      <c r="VDV5" s="468"/>
      <c r="VDW5" s="468"/>
      <c r="VDX5" s="468"/>
      <c r="VDY5" s="468"/>
      <c r="VDZ5" s="468"/>
      <c r="VEA5" s="468"/>
      <c r="VEB5" s="468"/>
      <c r="VEC5" s="468"/>
      <c r="VED5" s="468"/>
      <c r="VEE5" s="468"/>
      <c r="VEF5" s="468"/>
      <c r="VEG5" s="468"/>
      <c r="VEH5" s="468"/>
      <c r="VEI5" s="468"/>
      <c r="VEJ5" s="468"/>
      <c r="VEK5" s="468"/>
      <c r="VEL5" s="468"/>
      <c r="VEM5" s="468"/>
      <c r="VEN5" s="468"/>
      <c r="VEO5" s="468"/>
      <c r="VEP5" s="468"/>
      <c r="VEQ5" s="468"/>
      <c r="VER5" s="468"/>
      <c r="VES5" s="468"/>
      <c r="VET5" s="468"/>
      <c r="VEU5" s="468"/>
      <c r="VEV5" s="468"/>
      <c r="VEW5" s="468"/>
      <c r="VEX5" s="468"/>
      <c r="VEY5" s="468"/>
      <c r="VEZ5" s="468"/>
      <c r="VFA5" s="468"/>
      <c r="VFB5" s="468"/>
      <c r="VFC5" s="468"/>
      <c r="VFD5" s="468"/>
      <c r="VFE5" s="468"/>
      <c r="VFF5" s="468"/>
      <c r="VFG5" s="468"/>
      <c r="VFH5" s="468"/>
      <c r="VFI5" s="468"/>
      <c r="VFJ5" s="468"/>
      <c r="VFK5" s="468"/>
      <c r="VFL5" s="468"/>
      <c r="VFM5" s="468"/>
      <c r="VFN5" s="468"/>
      <c r="VFO5" s="468"/>
      <c r="VFP5" s="468"/>
      <c r="VFQ5" s="468"/>
      <c r="VFR5" s="468"/>
      <c r="VFS5" s="468"/>
      <c r="VFT5" s="468"/>
      <c r="VFU5" s="468"/>
      <c r="VFV5" s="468"/>
      <c r="VFW5" s="468"/>
      <c r="VFX5" s="468"/>
      <c r="VFY5" s="468"/>
      <c r="VFZ5" s="468"/>
      <c r="VGA5" s="468"/>
      <c r="VGB5" s="468"/>
      <c r="VGC5" s="468"/>
      <c r="VGD5" s="468"/>
      <c r="VGE5" s="468"/>
      <c r="VGF5" s="468"/>
      <c r="VGG5" s="468"/>
      <c r="VGH5" s="468"/>
      <c r="VGI5" s="468"/>
      <c r="VGJ5" s="468"/>
      <c r="VGK5" s="468"/>
      <c r="VGL5" s="468"/>
      <c r="VGM5" s="468"/>
      <c r="VGN5" s="468"/>
      <c r="VGO5" s="468"/>
      <c r="VGP5" s="468"/>
      <c r="VGQ5" s="468"/>
      <c r="VGR5" s="468"/>
      <c r="VGS5" s="468"/>
      <c r="VGT5" s="468"/>
      <c r="VGU5" s="468"/>
      <c r="VGV5" s="468"/>
      <c r="VGW5" s="468"/>
      <c r="VGX5" s="468"/>
      <c r="VGY5" s="468"/>
      <c r="VGZ5" s="468"/>
      <c r="VHA5" s="468"/>
      <c r="VHB5" s="468"/>
      <c r="VHC5" s="468"/>
      <c r="VHD5" s="468"/>
      <c r="VHE5" s="468"/>
      <c r="VHF5" s="468"/>
      <c r="VHG5" s="468"/>
      <c r="VHH5" s="468"/>
      <c r="VHI5" s="468"/>
      <c r="VHJ5" s="468"/>
      <c r="VHK5" s="468"/>
      <c r="VHL5" s="468"/>
      <c r="VHM5" s="468"/>
      <c r="VHN5" s="468"/>
      <c r="VHO5" s="468"/>
      <c r="VHP5" s="468"/>
      <c r="VHQ5" s="468"/>
      <c r="VHR5" s="468"/>
      <c r="VHS5" s="468"/>
      <c r="VHT5" s="468"/>
      <c r="VHU5" s="468"/>
      <c r="VHV5" s="468"/>
      <c r="VHW5" s="468"/>
      <c r="VHX5" s="468"/>
      <c r="VHY5" s="468"/>
      <c r="VHZ5" s="468"/>
      <c r="VIA5" s="468"/>
      <c r="VIB5" s="468"/>
      <c r="VIC5" s="468"/>
      <c r="VID5" s="468"/>
      <c r="VIE5" s="468"/>
      <c r="VIF5" s="468"/>
      <c r="VIG5" s="468"/>
      <c r="VIH5" s="468"/>
      <c r="VII5" s="468"/>
      <c r="VIJ5" s="468"/>
      <c r="VIK5" s="468"/>
      <c r="VIL5" s="468"/>
      <c r="VIM5" s="468"/>
      <c r="VIN5" s="468"/>
      <c r="VIO5" s="468"/>
      <c r="VIP5" s="468"/>
      <c r="VIQ5" s="468"/>
      <c r="VIR5" s="468"/>
      <c r="VIS5" s="468"/>
      <c r="VIT5" s="468"/>
      <c r="VIU5" s="468"/>
      <c r="VIV5" s="468"/>
      <c r="VIW5" s="468"/>
      <c r="VIX5" s="468"/>
      <c r="VIY5" s="468"/>
      <c r="VIZ5" s="468"/>
      <c r="VJA5" s="468"/>
      <c r="VJB5" s="468"/>
      <c r="VJC5" s="468"/>
      <c r="VJD5" s="468"/>
      <c r="VJE5" s="468"/>
      <c r="VJF5" s="468"/>
      <c r="VJG5" s="468"/>
      <c r="VJH5" s="468"/>
      <c r="VJI5" s="468"/>
      <c r="VJJ5" s="468"/>
      <c r="VJK5" s="468"/>
      <c r="VJL5" s="468"/>
      <c r="VJM5" s="468"/>
      <c r="VJN5" s="468"/>
      <c r="VJO5" s="468"/>
      <c r="VJP5" s="468"/>
      <c r="VJQ5" s="468"/>
      <c r="VJR5" s="468"/>
      <c r="VJS5" s="468"/>
      <c r="VJT5" s="468"/>
      <c r="VJU5" s="468"/>
      <c r="VJV5" s="468"/>
      <c r="VJW5" s="468"/>
      <c r="VJX5" s="468"/>
      <c r="VJY5" s="468"/>
      <c r="VJZ5" s="468"/>
      <c r="VKA5" s="468"/>
      <c r="VKB5" s="468"/>
      <c r="VKC5" s="468"/>
      <c r="VKD5" s="468"/>
      <c r="VKE5" s="468"/>
      <c r="VKF5" s="468"/>
      <c r="VKG5" s="468"/>
      <c r="VKH5" s="468"/>
      <c r="VKI5" s="468"/>
      <c r="VKJ5" s="468"/>
      <c r="VKK5" s="468"/>
      <c r="VKL5" s="468"/>
      <c r="VKM5" s="468"/>
      <c r="VKN5" s="468"/>
      <c r="VKO5" s="468"/>
      <c r="VKP5" s="468"/>
      <c r="VKQ5" s="468"/>
      <c r="VKR5" s="468"/>
      <c r="VKS5" s="468"/>
      <c r="VKT5" s="468"/>
      <c r="VKU5" s="468"/>
      <c r="VKV5" s="468"/>
      <c r="VKW5" s="468"/>
      <c r="VKX5" s="468"/>
      <c r="VKY5" s="468"/>
      <c r="VKZ5" s="468"/>
      <c r="VLA5" s="468"/>
      <c r="VLB5" s="468"/>
      <c r="VLC5" s="468"/>
      <c r="VLD5" s="468"/>
      <c r="VLE5" s="468"/>
      <c r="VLF5" s="468"/>
      <c r="VLG5" s="468"/>
      <c r="VLH5" s="468"/>
      <c r="VLI5" s="468"/>
      <c r="VLJ5" s="468"/>
      <c r="VLK5" s="468"/>
      <c r="VLL5" s="468"/>
      <c r="VLM5" s="468"/>
      <c r="VLN5" s="468"/>
      <c r="VLO5" s="468"/>
      <c r="VLP5" s="468"/>
      <c r="VLQ5" s="468"/>
      <c r="VLR5" s="468"/>
      <c r="VLS5" s="468"/>
      <c r="VLT5" s="468"/>
      <c r="VLU5" s="468"/>
      <c r="VLV5" s="468"/>
      <c r="VLW5" s="468"/>
      <c r="VLX5" s="468"/>
      <c r="VLY5" s="468"/>
      <c r="VLZ5" s="468"/>
      <c r="VMA5" s="468"/>
      <c r="VMB5" s="468"/>
      <c r="VMC5" s="468"/>
      <c r="VMD5" s="468"/>
      <c r="VME5" s="468"/>
      <c r="VMF5" s="468"/>
      <c r="VMG5" s="468"/>
      <c r="VMH5" s="468"/>
      <c r="VMI5" s="468"/>
      <c r="VMJ5" s="468"/>
      <c r="VMK5" s="468"/>
      <c r="VML5" s="468"/>
      <c r="VMM5" s="468"/>
      <c r="VMN5" s="468"/>
      <c r="VMO5" s="468"/>
      <c r="VMP5" s="468"/>
      <c r="VMQ5" s="468"/>
      <c r="VMR5" s="468"/>
      <c r="VMS5" s="468"/>
      <c r="VMT5" s="468"/>
      <c r="VMU5" s="468"/>
      <c r="VMV5" s="468"/>
      <c r="VMW5" s="468"/>
      <c r="VMX5" s="468"/>
      <c r="VMY5" s="468"/>
      <c r="VMZ5" s="468"/>
      <c r="VNA5" s="468"/>
      <c r="VNB5" s="468"/>
      <c r="VNC5" s="468"/>
      <c r="VND5" s="468"/>
      <c r="VNE5" s="468"/>
      <c r="VNF5" s="468"/>
      <c r="VNG5" s="468"/>
      <c r="VNH5" s="468"/>
      <c r="VNI5" s="468"/>
      <c r="VNJ5" s="468"/>
      <c r="VNK5" s="468"/>
      <c r="VNL5" s="468"/>
      <c r="VNM5" s="468"/>
      <c r="VNN5" s="468"/>
      <c r="VNO5" s="468"/>
      <c r="VNP5" s="468"/>
      <c r="VNQ5" s="468"/>
      <c r="VNR5" s="468"/>
      <c r="VNS5" s="468"/>
      <c r="VNT5" s="468"/>
      <c r="VNU5" s="468"/>
      <c r="VNV5" s="468"/>
      <c r="VNW5" s="468"/>
      <c r="VNX5" s="468"/>
      <c r="VNY5" s="468"/>
      <c r="VNZ5" s="468"/>
      <c r="VOA5" s="468"/>
      <c r="VOB5" s="468"/>
      <c r="VOC5" s="468"/>
      <c r="VOD5" s="468"/>
      <c r="VOE5" s="468"/>
      <c r="VOF5" s="468"/>
      <c r="VOG5" s="468"/>
      <c r="VOH5" s="468"/>
      <c r="VOI5" s="468"/>
      <c r="VOJ5" s="468"/>
      <c r="VOK5" s="468"/>
      <c r="VOL5" s="468"/>
      <c r="VOM5" s="468"/>
      <c r="VON5" s="468"/>
      <c r="VOO5" s="468"/>
      <c r="VOP5" s="468"/>
      <c r="VOQ5" s="468"/>
      <c r="VOR5" s="468"/>
      <c r="VOS5" s="468"/>
      <c r="VOT5" s="468"/>
      <c r="VOU5" s="468"/>
      <c r="VOV5" s="468"/>
      <c r="VOW5" s="468"/>
      <c r="VOX5" s="468"/>
      <c r="VOY5" s="468"/>
      <c r="VOZ5" s="468"/>
      <c r="VPA5" s="468"/>
      <c r="VPB5" s="468"/>
      <c r="VPC5" s="468"/>
      <c r="VPD5" s="468"/>
      <c r="VPE5" s="468"/>
      <c r="VPF5" s="468"/>
      <c r="VPG5" s="468"/>
      <c r="VPH5" s="468"/>
      <c r="VPI5" s="468"/>
      <c r="VPJ5" s="468"/>
      <c r="VPK5" s="468"/>
      <c r="VPL5" s="468"/>
      <c r="VPM5" s="468"/>
      <c r="VPN5" s="468"/>
      <c r="VPO5" s="468"/>
      <c r="VPP5" s="468"/>
      <c r="VPQ5" s="468"/>
      <c r="VPR5" s="468"/>
      <c r="VPS5" s="468"/>
      <c r="VPT5" s="468"/>
      <c r="VPU5" s="468"/>
      <c r="VPV5" s="468"/>
      <c r="VPW5" s="468"/>
      <c r="VPX5" s="468"/>
      <c r="VPY5" s="468"/>
      <c r="VPZ5" s="468"/>
      <c r="VQA5" s="468"/>
      <c r="VQB5" s="468"/>
      <c r="VQC5" s="468"/>
      <c r="VQD5" s="468"/>
      <c r="VQE5" s="468"/>
      <c r="VQF5" s="468"/>
      <c r="VQG5" s="468"/>
      <c r="VQH5" s="468"/>
      <c r="VQI5" s="468"/>
      <c r="VQJ5" s="468"/>
      <c r="VQK5" s="468"/>
      <c r="VQL5" s="468"/>
      <c r="VQM5" s="468"/>
      <c r="VQN5" s="468"/>
      <c r="VQO5" s="468"/>
      <c r="VQP5" s="468"/>
      <c r="VQQ5" s="468"/>
      <c r="VQR5" s="468"/>
      <c r="VQS5" s="468"/>
      <c r="VQT5" s="468"/>
      <c r="VQU5" s="468"/>
      <c r="VQV5" s="468"/>
      <c r="VQW5" s="468"/>
      <c r="VQX5" s="468"/>
      <c r="VQY5" s="468"/>
      <c r="VQZ5" s="468"/>
      <c r="VRA5" s="468"/>
      <c r="VRB5" s="468"/>
      <c r="VRC5" s="468"/>
      <c r="VRD5" s="468"/>
      <c r="VRE5" s="468"/>
      <c r="VRF5" s="468"/>
      <c r="VRG5" s="468"/>
      <c r="VRH5" s="468"/>
      <c r="VRI5" s="468"/>
      <c r="VRJ5" s="468"/>
      <c r="VRK5" s="468"/>
      <c r="VRL5" s="468"/>
      <c r="VRM5" s="468"/>
      <c r="VRN5" s="468"/>
      <c r="VRO5" s="468"/>
      <c r="VRP5" s="468"/>
      <c r="VRQ5" s="468"/>
      <c r="VRR5" s="468"/>
      <c r="VRS5" s="468"/>
      <c r="VRT5" s="468"/>
      <c r="VRU5" s="468"/>
      <c r="VRV5" s="468"/>
      <c r="VRW5" s="468"/>
      <c r="VRX5" s="468"/>
      <c r="VRY5" s="468"/>
      <c r="VRZ5" s="468"/>
      <c r="VSA5" s="468"/>
      <c r="VSB5" s="468"/>
      <c r="VSC5" s="468"/>
      <c r="VSD5" s="468"/>
      <c r="VSE5" s="468"/>
      <c r="VSF5" s="468"/>
      <c r="VSG5" s="468"/>
      <c r="VSH5" s="468"/>
      <c r="VSI5" s="468"/>
      <c r="VSJ5" s="468"/>
      <c r="VSK5" s="468"/>
      <c r="VSL5" s="468"/>
      <c r="VSM5" s="468"/>
      <c r="VSN5" s="468"/>
      <c r="VSO5" s="468"/>
      <c r="VSP5" s="468"/>
      <c r="VSQ5" s="468"/>
      <c r="VSR5" s="468"/>
      <c r="VSS5" s="468"/>
      <c r="VST5" s="468"/>
      <c r="VSU5" s="468"/>
      <c r="VSV5" s="468"/>
      <c r="VSW5" s="468"/>
      <c r="VSX5" s="468"/>
      <c r="VSY5" s="468"/>
      <c r="VSZ5" s="468"/>
      <c r="VTA5" s="468"/>
      <c r="VTB5" s="468"/>
      <c r="VTC5" s="468"/>
      <c r="VTD5" s="468"/>
      <c r="VTE5" s="468"/>
      <c r="VTF5" s="468"/>
      <c r="VTG5" s="468"/>
      <c r="VTH5" s="468"/>
      <c r="VTI5" s="468"/>
      <c r="VTJ5" s="468"/>
      <c r="VTK5" s="468"/>
      <c r="VTL5" s="468"/>
      <c r="VTM5" s="468"/>
      <c r="VTN5" s="468"/>
      <c r="VTO5" s="468"/>
      <c r="VTP5" s="468"/>
      <c r="VTQ5" s="468"/>
      <c r="VTR5" s="468"/>
      <c r="VTS5" s="468"/>
      <c r="VTT5" s="468"/>
      <c r="VTU5" s="468"/>
      <c r="VTV5" s="468"/>
      <c r="VTW5" s="468"/>
      <c r="VTX5" s="468"/>
      <c r="VTY5" s="468"/>
      <c r="VTZ5" s="468"/>
      <c r="VUA5" s="468"/>
      <c r="VUB5" s="468"/>
      <c r="VUC5" s="468"/>
      <c r="VUD5" s="468"/>
      <c r="VUE5" s="468"/>
      <c r="VUF5" s="468"/>
      <c r="VUG5" s="468"/>
      <c r="VUH5" s="468"/>
      <c r="VUI5" s="468"/>
      <c r="VUJ5" s="468"/>
      <c r="VUK5" s="468"/>
      <c r="VUL5" s="468"/>
      <c r="VUM5" s="468"/>
      <c r="VUN5" s="468"/>
      <c r="VUO5" s="468"/>
      <c r="VUP5" s="468"/>
      <c r="VUQ5" s="468"/>
      <c r="VUR5" s="468"/>
      <c r="VUS5" s="468"/>
      <c r="VUT5" s="468"/>
      <c r="VUU5" s="468"/>
      <c r="VUV5" s="468"/>
      <c r="VUW5" s="468"/>
      <c r="VUX5" s="468"/>
      <c r="VUY5" s="468"/>
      <c r="VUZ5" s="468"/>
      <c r="VVA5" s="468"/>
      <c r="VVB5" s="468"/>
      <c r="VVC5" s="468"/>
      <c r="VVD5" s="468"/>
      <c r="VVE5" s="468"/>
      <c r="VVF5" s="468"/>
      <c r="VVG5" s="468"/>
      <c r="VVH5" s="468"/>
      <c r="VVI5" s="468"/>
      <c r="VVJ5" s="468"/>
      <c r="VVK5" s="468"/>
      <c r="VVL5" s="468"/>
      <c r="VVM5" s="468"/>
      <c r="VVN5" s="468"/>
      <c r="VVO5" s="468"/>
      <c r="VVP5" s="468"/>
      <c r="VVQ5" s="468"/>
      <c r="VVR5" s="468"/>
      <c r="VVS5" s="468"/>
      <c r="VVT5" s="468"/>
      <c r="VVU5" s="468"/>
      <c r="VVV5" s="468"/>
      <c r="VVW5" s="468"/>
      <c r="VVX5" s="468"/>
      <c r="VVY5" s="468"/>
      <c r="VVZ5" s="468"/>
      <c r="VWA5" s="468"/>
      <c r="VWB5" s="468"/>
      <c r="VWC5" s="468"/>
      <c r="VWD5" s="468"/>
      <c r="VWE5" s="468"/>
      <c r="VWF5" s="468"/>
      <c r="VWG5" s="468"/>
      <c r="VWH5" s="468"/>
      <c r="VWI5" s="468"/>
      <c r="VWJ5" s="468"/>
      <c r="VWK5" s="468"/>
      <c r="VWL5" s="468"/>
      <c r="VWM5" s="468"/>
      <c r="VWN5" s="468"/>
      <c r="VWO5" s="468"/>
      <c r="VWP5" s="468"/>
      <c r="VWQ5" s="468"/>
      <c r="VWR5" s="468"/>
      <c r="VWS5" s="468"/>
      <c r="VWT5" s="468"/>
      <c r="VWU5" s="468"/>
      <c r="VWV5" s="468"/>
      <c r="VWW5" s="468"/>
      <c r="VWX5" s="468"/>
      <c r="VWY5" s="468"/>
      <c r="VWZ5" s="468"/>
      <c r="VXA5" s="468"/>
      <c r="VXB5" s="468"/>
      <c r="VXC5" s="468"/>
      <c r="VXD5" s="468"/>
      <c r="VXE5" s="468"/>
      <c r="VXF5" s="468"/>
      <c r="VXG5" s="468"/>
      <c r="VXH5" s="468"/>
      <c r="VXI5" s="468"/>
      <c r="VXJ5" s="468"/>
      <c r="VXK5" s="468"/>
      <c r="VXL5" s="468"/>
      <c r="VXM5" s="468"/>
      <c r="VXN5" s="468"/>
      <c r="VXO5" s="468"/>
      <c r="VXP5" s="468"/>
      <c r="VXQ5" s="468"/>
      <c r="VXR5" s="468"/>
      <c r="VXS5" s="468"/>
      <c r="VXT5" s="468"/>
      <c r="VXU5" s="468"/>
      <c r="VXV5" s="468"/>
      <c r="VXW5" s="468"/>
      <c r="VXX5" s="468"/>
      <c r="VXY5" s="468"/>
      <c r="VXZ5" s="468"/>
      <c r="VYA5" s="468"/>
      <c r="VYB5" s="468"/>
      <c r="VYC5" s="468"/>
      <c r="VYD5" s="468"/>
      <c r="VYE5" s="468"/>
      <c r="VYF5" s="468"/>
      <c r="VYG5" s="468"/>
      <c r="VYH5" s="468"/>
      <c r="VYI5" s="468"/>
      <c r="VYJ5" s="468"/>
      <c r="VYK5" s="468"/>
      <c r="VYL5" s="468"/>
      <c r="VYM5" s="468"/>
      <c r="VYN5" s="468"/>
      <c r="VYO5" s="468"/>
      <c r="VYP5" s="468"/>
      <c r="VYQ5" s="468"/>
      <c r="VYR5" s="468"/>
      <c r="VYS5" s="468"/>
      <c r="VYT5" s="468"/>
      <c r="VYU5" s="468"/>
      <c r="VYV5" s="468"/>
      <c r="VYW5" s="468"/>
      <c r="VYX5" s="468"/>
      <c r="VYY5" s="468"/>
      <c r="VYZ5" s="468"/>
      <c r="VZA5" s="468"/>
      <c r="VZB5" s="468"/>
      <c r="VZC5" s="468"/>
      <c r="VZD5" s="468"/>
      <c r="VZE5" s="468"/>
      <c r="VZF5" s="468"/>
      <c r="VZG5" s="468"/>
      <c r="VZH5" s="468"/>
      <c r="VZI5" s="468"/>
      <c r="VZJ5" s="468"/>
      <c r="VZK5" s="468"/>
      <c r="VZL5" s="468"/>
      <c r="VZM5" s="468"/>
      <c r="VZN5" s="468"/>
      <c r="VZO5" s="468"/>
      <c r="VZP5" s="468"/>
      <c r="VZQ5" s="468"/>
      <c r="VZR5" s="468"/>
      <c r="VZS5" s="468"/>
      <c r="VZT5" s="468"/>
      <c r="VZU5" s="468"/>
      <c r="VZV5" s="468"/>
      <c r="VZW5" s="468"/>
      <c r="VZX5" s="468"/>
      <c r="VZY5" s="468"/>
      <c r="VZZ5" s="468"/>
      <c r="WAA5" s="468"/>
      <c r="WAB5" s="468"/>
      <c r="WAC5" s="468"/>
      <c r="WAD5" s="468"/>
      <c r="WAE5" s="468"/>
      <c r="WAF5" s="468"/>
      <c r="WAG5" s="468"/>
      <c r="WAH5" s="468"/>
      <c r="WAI5" s="468"/>
      <c r="WAJ5" s="468"/>
      <c r="WAK5" s="468"/>
      <c r="WAL5" s="468"/>
      <c r="WAM5" s="468"/>
      <c r="WAN5" s="468"/>
      <c r="WAO5" s="468"/>
      <c r="WAP5" s="468"/>
      <c r="WAQ5" s="468"/>
      <c r="WAR5" s="468"/>
      <c r="WAS5" s="468"/>
      <c r="WAT5" s="468"/>
      <c r="WAU5" s="468"/>
      <c r="WAV5" s="468"/>
      <c r="WAW5" s="468"/>
      <c r="WAX5" s="468"/>
      <c r="WAY5" s="468"/>
      <c r="WAZ5" s="468"/>
      <c r="WBA5" s="468"/>
      <c r="WBB5" s="468"/>
      <c r="WBC5" s="468"/>
      <c r="WBD5" s="468"/>
      <c r="WBE5" s="468"/>
      <c r="WBF5" s="468"/>
      <c r="WBG5" s="468"/>
      <c r="WBH5" s="468"/>
      <c r="WBI5" s="468"/>
      <c r="WBJ5" s="468"/>
      <c r="WBK5" s="468"/>
      <c r="WBL5" s="468"/>
      <c r="WBM5" s="468"/>
      <c r="WBN5" s="468"/>
      <c r="WBO5" s="468"/>
      <c r="WBP5" s="468"/>
      <c r="WBQ5" s="468"/>
      <c r="WBR5" s="468"/>
      <c r="WBS5" s="468"/>
      <c r="WBT5" s="468"/>
      <c r="WBU5" s="468"/>
      <c r="WBV5" s="468"/>
      <c r="WBW5" s="468"/>
      <c r="WBX5" s="468"/>
      <c r="WBY5" s="468"/>
      <c r="WBZ5" s="468"/>
      <c r="WCA5" s="468"/>
      <c r="WCB5" s="468"/>
      <c r="WCC5" s="468"/>
      <c r="WCD5" s="468"/>
      <c r="WCE5" s="468"/>
      <c r="WCF5" s="468"/>
      <c r="WCG5" s="468"/>
      <c r="WCH5" s="468"/>
      <c r="WCI5" s="468"/>
      <c r="WCJ5" s="468"/>
      <c r="WCK5" s="468"/>
      <c r="WCL5" s="468"/>
      <c r="WCM5" s="468"/>
      <c r="WCN5" s="468"/>
      <c r="WCO5" s="468"/>
      <c r="WCP5" s="468"/>
      <c r="WCQ5" s="468"/>
      <c r="WCR5" s="468"/>
      <c r="WCS5" s="468"/>
      <c r="WCT5" s="468"/>
      <c r="WCU5" s="468"/>
      <c r="WCV5" s="468"/>
      <c r="WCW5" s="468"/>
      <c r="WCX5" s="468"/>
      <c r="WCY5" s="468"/>
      <c r="WCZ5" s="468"/>
      <c r="WDA5" s="468"/>
      <c r="WDB5" s="468"/>
      <c r="WDC5" s="468"/>
      <c r="WDD5" s="468"/>
      <c r="WDE5" s="468"/>
      <c r="WDF5" s="468"/>
      <c r="WDG5" s="468"/>
      <c r="WDH5" s="468"/>
      <c r="WDI5" s="468"/>
      <c r="WDJ5" s="468"/>
      <c r="WDK5" s="468"/>
      <c r="WDL5" s="468"/>
      <c r="WDM5" s="468"/>
      <c r="WDN5" s="468"/>
      <c r="WDO5" s="468"/>
      <c r="WDP5" s="468"/>
      <c r="WDQ5" s="468"/>
      <c r="WDR5" s="468"/>
      <c r="WDS5" s="468"/>
      <c r="WDT5" s="468"/>
      <c r="WDU5" s="468"/>
      <c r="WDV5" s="468"/>
      <c r="WDW5" s="468"/>
      <c r="WDX5" s="468"/>
      <c r="WDY5" s="468"/>
      <c r="WDZ5" s="468"/>
      <c r="WEA5" s="468"/>
      <c r="WEB5" s="468"/>
      <c r="WEC5" s="468"/>
      <c r="WED5" s="468"/>
      <c r="WEE5" s="468"/>
      <c r="WEF5" s="468"/>
      <c r="WEG5" s="468"/>
      <c r="WEH5" s="468"/>
      <c r="WEI5" s="468"/>
      <c r="WEJ5" s="468"/>
      <c r="WEK5" s="468"/>
      <c r="WEL5" s="468"/>
      <c r="WEM5" s="468"/>
      <c r="WEN5" s="468"/>
      <c r="WEO5" s="468"/>
      <c r="WEP5" s="468"/>
      <c r="WEQ5" s="468"/>
      <c r="WER5" s="468"/>
      <c r="WES5" s="468"/>
      <c r="WET5" s="468"/>
      <c r="WEU5" s="468"/>
      <c r="WEV5" s="468"/>
      <c r="WEW5" s="468"/>
      <c r="WEX5" s="468"/>
      <c r="WEY5" s="468"/>
      <c r="WEZ5" s="468"/>
      <c r="WFA5" s="468"/>
      <c r="WFB5" s="468"/>
      <c r="WFC5" s="468"/>
      <c r="WFD5" s="468"/>
      <c r="WFE5" s="468"/>
      <c r="WFF5" s="468"/>
      <c r="WFG5" s="468"/>
      <c r="WFH5" s="468"/>
      <c r="WFI5" s="468"/>
      <c r="WFJ5" s="468"/>
      <c r="WFK5" s="468"/>
      <c r="WFL5" s="468"/>
      <c r="WFM5" s="468"/>
      <c r="WFN5" s="468"/>
      <c r="WFO5" s="468"/>
      <c r="WFP5" s="468"/>
      <c r="WFQ5" s="468"/>
      <c r="WFR5" s="468"/>
      <c r="WFS5" s="468"/>
      <c r="WFT5" s="468"/>
      <c r="WFU5" s="468"/>
      <c r="WFV5" s="468"/>
      <c r="WFW5" s="468"/>
      <c r="WFX5" s="468"/>
      <c r="WFY5" s="468"/>
      <c r="WFZ5" s="468"/>
      <c r="WGA5" s="468"/>
      <c r="WGB5" s="468"/>
      <c r="WGC5" s="468"/>
      <c r="WGD5" s="468"/>
      <c r="WGE5" s="468"/>
      <c r="WGF5" s="468"/>
      <c r="WGG5" s="468"/>
      <c r="WGH5" s="468"/>
      <c r="WGI5" s="468"/>
      <c r="WGJ5" s="468"/>
      <c r="WGK5" s="468"/>
      <c r="WGL5" s="468"/>
      <c r="WGM5" s="468"/>
      <c r="WGN5" s="468"/>
      <c r="WGO5" s="468"/>
      <c r="WGP5" s="468"/>
      <c r="WGQ5" s="468"/>
      <c r="WGR5" s="468"/>
      <c r="WGS5" s="468"/>
      <c r="WGT5" s="468"/>
      <c r="WGU5" s="468"/>
      <c r="WGV5" s="468"/>
      <c r="WGW5" s="468"/>
      <c r="WGX5" s="468"/>
      <c r="WGY5" s="468"/>
      <c r="WGZ5" s="468"/>
      <c r="WHA5" s="468"/>
      <c r="WHB5" s="468"/>
      <c r="WHC5" s="468"/>
      <c r="WHD5" s="468"/>
      <c r="WHE5" s="468"/>
      <c r="WHF5" s="468"/>
      <c r="WHG5" s="468"/>
      <c r="WHH5" s="468"/>
      <c r="WHI5" s="468"/>
      <c r="WHJ5" s="468"/>
      <c r="WHK5" s="468"/>
      <c r="WHL5" s="468"/>
      <c r="WHM5" s="468"/>
      <c r="WHN5" s="468"/>
      <c r="WHO5" s="468"/>
      <c r="WHP5" s="468"/>
      <c r="WHQ5" s="468"/>
      <c r="WHR5" s="468"/>
      <c r="WHS5" s="468"/>
      <c r="WHT5" s="468"/>
      <c r="WHU5" s="468"/>
      <c r="WHV5" s="468"/>
      <c r="WHW5" s="468"/>
      <c r="WHX5" s="468"/>
      <c r="WHY5" s="468"/>
      <c r="WHZ5" s="468"/>
      <c r="WIA5" s="468"/>
      <c r="WIB5" s="468"/>
      <c r="WIC5" s="468"/>
      <c r="WID5" s="468"/>
      <c r="WIE5" s="468"/>
      <c r="WIF5" s="468"/>
      <c r="WIG5" s="468"/>
      <c r="WIH5" s="468"/>
      <c r="WII5" s="468"/>
      <c r="WIJ5" s="468"/>
      <c r="WIK5" s="468"/>
      <c r="WIL5" s="468"/>
      <c r="WIM5" s="468"/>
      <c r="WIN5" s="468"/>
      <c r="WIO5" s="468"/>
      <c r="WIP5" s="468"/>
      <c r="WIQ5" s="468"/>
      <c r="WIR5" s="468"/>
      <c r="WIS5" s="468"/>
      <c r="WIT5" s="468"/>
      <c r="WIU5" s="468"/>
      <c r="WIV5" s="468"/>
      <c r="WIW5" s="468"/>
      <c r="WIX5" s="468"/>
      <c r="WIY5" s="468"/>
      <c r="WIZ5" s="468"/>
      <c r="WJA5" s="468"/>
      <c r="WJB5" s="468"/>
      <c r="WJC5" s="468"/>
      <c r="WJD5" s="468"/>
      <c r="WJE5" s="468"/>
      <c r="WJF5" s="468"/>
      <c r="WJG5" s="468"/>
      <c r="WJH5" s="468"/>
      <c r="WJI5" s="468"/>
      <c r="WJJ5" s="468"/>
      <c r="WJK5" s="468"/>
      <c r="WJL5" s="468"/>
      <c r="WJM5" s="468"/>
      <c r="WJN5" s="468"/>
      <c r="WJO5" s="468"/>
      <c r="WJP5" s="468"/>
      <c r="WJQ5" s="468"/>
      <c r="WJR5" s="468"/>
      <c r="WJS5" s="468"/>
      <c r="WJT5" s="468"/>
      <c r="WJU5" s="468"/>
      <c r="WJV5" s="468"/>
      <c r="WJW5" s="468"/>
      <c r="WJX5" s="468"/>
      <c r="WJY5" s="468"/>
      <c r="WJZ5" s="468"/>
      <c r="WKA5" s="468"/>
      <c r="WKB5" s="468"/>
      <c r="WKC5" s="468"/>
      <c r="WKD5" s="468"/>
      <c r="WKE5" s="468"/>
      <c r="WKF5" s="468"/>
      <c r="WKG5" s="468"/>
      <c r="WKH5" s="468"/>
      <c r="WKI5" s="468"/>
      <c r="WKJ5" s="468"/>
      <c r="WKK5" s="468"/>
      <c r="WKL5" s="468"/>
      <c r="WKM5" s="468"/>
      <c r="WKN5" s="468"/>
      <c r="WKO5" s="468"/>
      <c r="WKP5" s="468"/>
      <c r="WKQ5" s="468"/>
      <c r="WKR5" s="468"/>
      <c r="WKS5" s="468"/>
      <c r="WKT5" s="468"/>
      <c r="WKU5" s="468"/>
      <c r="WKV5" s="468"/>
      <c r="WKW5" s="468"/>
      <c r="WKX5" s="468"/>
      <c r="WKY5" s="468"/>
      <c r="WKZ5" s="468"/>
      <c r="WLA5" s="468"/>
      <c r="WLB5" s="468"/>
      <c r="WLC5" s="468"/>
      <c r="WLD5" s="468"/>
      <c r="WLE5" s="468"/>
      <c r="WLF5" s="468"/>
      <c r="WLG5" s="468"/>
      <c r="WLH5" s="468"/>
      <c r="WLI5" s="468"/>
      <c r="WLJ5" s="468"/>
      <c r="WLK5" s="468"/>
      <c r="WLL5" s="468"/>
      <c r="WLM5" s="468"/>
      <c r="WLN5" s="468"/>
      <c r="WLO5" s="468"/>
      <c r="WLP5" s="468"/>
      <c r="WLQ5" s="468"/>
      <c r="WLR5" s="468"/>
      <c r="WLS5" s="468"/>
      <c r="WLT5" s="468"/>
      <c r="WLU5" s="468"/>
      <c r="WLV5" s="468"/>
      <c r="WLW5" s="468"/>
      <c r="WLX5" s="468"/>
      <c r="WLY5" s="468"/>
      <c r="WLZ5" s="468"/>
      <c r="WMA5" s="468"/>
      <c r="WMB5" s="468"/>
      <c r="WMC5" s="468"/>
      <c r="WMD5" s="468"/>
      <c r="WME5" s="468"/>
      <c r="WMF5" s="468"/>
      <c r="WMG5" s="468"/>
      <c r="WMH5" s="468"/>
      <c r="WMI5" s="468"/>
      <c r="WMJ5" s="468"/>
      <c r="WMK5" s="468"/>
      <c r="WML5" s="468"/>
      <c r="WMM5" s="468"/>
      <c r="WMN5" s="468"/>
      <c r="WMO5" s="468"/>
      <c r="WMP5" s="468"/>
      <c r="WMQ5" s="468"/>
      <c r="WMR5" s="468"/>
      <c r="WMS5" s="468"/>
      <c r="WMT5" s="468"/>
      <c r="WMU5" s="468"/>
      <c r="WMV5" s="468"/>
      <c r="WMW5" s="468"/>
      <c r="WMX5" s="468"/>
      <c r="WMY5" s="468"/>
      <c r="WMZ5" s="468"/>
      <c r="WNA5" s="468"/>
      <c r="WNB5" s="468"/>
      <c r="WNC5" s="468"/>
      <c r="WND5" s="468"/>
      <c r="WNE5" s="468"/>
      <c r="WNF5" s="468"/>
      <c r="WNG5" s="468"/>
      <c r="WNH5" s="468"/>
      <c r="WNI5" s="468"/>
      <c r="WNJ5" s="468"/>
      <c r="WNK5" s="468"/>
      <c r="WNL5" s="468"/>
      <c r="WNM5" s="468"/>
      <c r="WNN5" s="468"/>
      <c r="WNO5" s="468"/>
      <c r="WNP5" s="468"/>
      <c r="WNQ5" s="468"/>
      <c r="WNR5" s="468"/>
      <c r="WNS5" s="468"/>
      <c r="WNT5" s="468"/>
      <c r="WNU5" s="468"/>
      <c r="WNV5" s="468"/>
      <c r="WNW5" s="468"/>
      <c r="WNX5" s="468"/>
      <c r="WNY5" s="468"/>
      <c r="WNZ5" s="468"/>
      <c r="WOA5" s="468"/>
      <c r="WOB5" s="468"/>
      <c r="WOC5" s="468"/>
      <c r="WOD5" s="468"/>
      <c r="WOE5" s="468"/>
      <c r="WOF5" s="468"/>
      <c r="WOG5" s="468"/>
      <c r="WOH5" s="468"/>
      <c r="WOI5" s="468"/>
      <c r="WOJ5" s="468"/>
      <c r="WOK5" s="468"/>
      <c r="WOL5" s="468"/>
      <c r="WOM5" s="468"/>
      <c r="WON5" s="468"/>
      <c r="WOO5" s="468"/>
      <c r="WOP5" s="468"/>
      <c r="WOQ5" s="468"/>
      <c r="WOR5" s="468"/>
      <c r="WOS5" s="468"/>
      <c r="WOT5" s="468"/>
      <c r="WOU5" s="468"/>
      <c r="WOV5" s="468"/>
      <c r="WOW5" s="468"/>
      <c r="WOX5" s="468"/>
      <c r="WOY5" s="468"/>
      <c r="WOZ5" s="468"/>
      <c r="WPA5" s="468"/>
      <c r="WPB5" s="468"/>
      <c r="WPC5" s="468"/>
      <c r="WPD5" s="468"/>
      <c r="WPE5" s="468"/>
      <c r="WPF5" s="468"/>
      <c r="WPG5" s="468"/>
      <c r="WPH5" s="468"/>
      <c r="WPI5" s="468"/>
      <c r="WPJ5" s="468"/>
      <c r="WPK5" s="468"/>
      <c r="WPL5" s="468"/>
      <c r="WPM5" s="468"/>
      <c r="WPN5" s="468"/>
      <c r="WPO5" s="468"/>
      <c r="WPP5" s="468"/>
      <c r="WPQ5" s="468"/>
      <c r="WPR5" s="468"/>
      <c r="WPS5" s="468"/>
      <c r="WPT5" s="468"/>
      <c r="WPU5" s="468"/>
      <c r="WPV5" s="468"/>
      <c r="WPW5" s="468"/>
      <c r="WPX5" s="468"/>
      <c r="WPY5" s="468"/>
      <c r="WPZ5" s="468"/>
      <c r="WQA5" s="468"/>
      <c r="WQB5" s="468"/>
      <c r="WQC5" s="468"/>
      <c r="WQD5" s="468"/>
      <c r="WQE5" s="468"/>
      <c r="WQF5" s="468"/>
      <c r="WQG5" s="468"/>
      <c r="WQH5" s="468"/>
      <c r="WQI5" s="468"/>
      <c r="WQJ5" s="468"/>
      <c r="WQK5" s="468"/>
      <c r="WQL5" s="468"/>
      <c r="WQM5" s="468"/>
      <c r="WQN5" s="468"/>
      <c r="WQO5" s="468"/>
      <c r="WQP5" s="468"/>
      <c r="WQQ5" s="468"/>
      <c r="WQR5" s="468"/>
      <c r="WQS5" s="468"/>
      <c r="WQT5" s="468"/>
      <c r="WQU5" s="468"/>
      <c r="WQV5" s="468"/>
      <c r="WQW5" s="468"/>
      <c r="WQX5" s="468"/>
      <c r="WQY5" s="468"/>
      <c r="WQZ5" s="468"/>
      <c r="WRA5" s="468"/>
      <c r="WRB5" s="468"/>
      <c r="WRC5" s="468"/>
      <c r="WRD5" s="468"/>
      <c r="WRE5" s="468"/>
      <c r="WRF5" s="468"/>
      <c r="WRG5" s="468"/>
      <c r="WRH5" s="468"/>
      <c r="WRI5" s="468"/>
      <c r="WRJ5" s="468"/>
      <c r="WRK5" s="468"/>
      <c r="WRL5" s="468"/>
      <c r="WRM5" s="468"/>
      <c r="WRN5" s="468"/>
      <c r="WRO5" s="468"/>
      <c r="WRP5" s="468"/>
      <c r="WRQ5" s="468"/>
      <c r="WRR5" s="468"/>
      <c r="WRS5" s="468"/>
      <c r="WRT5" s="468"/>
      <c r="WRU5" s="468"/>
      <c r="WRV5" s="468"/>
      <c r="WRW5" s="468"/>
      <c r="WRX5" s="468"/>
      <c r="WRY5" s="468"/>
      <c r="WRZ5" s="468"/>
      <c r="WSA5" s="468"/>
      <c r="WSB5" s="468"/>
      <c r="WSC5" s="468"/>
      <c r="WSD5" s="468"/>
      <c r="WSE5" s="468"/>
      <c r="WSF5" s="468"/>
      <c r="WSG5" s="468"/>
      <c r="WSH5" s="468"/>
      <c r="WSI5" s="468"/>
      <c r="WSJ5" s="468"/>
      <c r="WSK5" s="468"/>
      <c r="WSL5" s="468"/>
      <c r="WSM5" s="468"/>
      <c r="WSN5" s="468"/>
      <c r="WSO5" s="468"/>
      <c r="WSP5" s="468"/>
      <c r="WSQ5" s="468"/>
      <c r="WSR5" s="468"/>
      <c r="WSS5" s="468"/>
      <c r="WST5" s="468"/>
      <c r="WSU5" s="468"/>
      <c r="WSV5" s="468"/>
      <c r="WSW5" s="468"/>
      <c r="WSX5" s="468"/>
      <c r="WSY5" s="468"/>
      <c r="WSZ5" s="468"/>
      <c r="WTA5" s="468"/>
      <c r="WTB5" s="468"/>
      <c r="WTC5" s="468"/>
      <c r="WTD5" s="468"/>
      <c r="WTE5" s="468"/>
      <c r="WTF5" s="468"/>
      <c r="WTG5" s="468"/>
      <c r="WTH5" s="468"/>
      <c r="WTI5" s="468"/>
      <c r="WTJ5" s="468"/>
      <c r="WTK5" s="468"/>
      <c r="WTL5" s="468"/>
      <c r="WTM5" s="468"/>
      <c r="WTN5" s="468"/>
      <c r="WTO5" s="468"/>
      <c r="WTP5" s="468"/>
      <c r="WTQ5" s="468"/>
      <c r="WTR5" s="468"/>
      <c r="WTS5" s="468"/>
      <c r="WTT5" s="468"/>
      <c r="WTU5" s="468"/>
      <c r="WTV5" s="468"/>
      <c r="WTW5" s="468"/>
      <c r="WTX5" s="468"/>
      <c r="WTY5" s="468"/>
      <c r="WTZ5" s="468"/>
      <c r="WUA5" s="468"/>
      <c r="WUB5" s="468"/>
      <c r="WUC5" s="468"/>
      <c r="WUD5" s="468"/>
      <c r="WUE5" s="468"/>
      <c r="WUF5" s="468"/>
      <c r="WUG5" s="468"/>
      <c r="WUH5" s="468"/>
      <c r="WUI5" s="468"/>
      <c r="WUJ5" s="468"/>
      <c r="WUK5" s="468"/>
      <c r="WUL5" s="468"/>
      <c r="WUM5" s="468"/>
      <c r="WUN5" s="468"/>
      <c r="WUO5" s="468"/>
      <c r="WUP5" s="468"/>
      <c r="WUQ5" s="468"/>
      <c r="WUR5" s="468"/>
      <c r="WUS5" s="468"/>
      <c r="WUT5" s="468"/>
      <c r="WUU5" s="468"/>
      <c r="WUV5" s="468"/>
      <c r="WUW5" s="468"/>
      <c r="WUX5" s="468"/>
      <c r="WUY5" s="468"/>
      <c r="WUZ5" s="468"/>
      <c r="WVA5" s="468"/>
      <c r="WVB5" s="468"/>
      <c r="WVC5" s="468"/>
      <c r="WVD5" s="468"/>
      <c r="WVE5" s="468"/>
      <c r="WVF5" s="468"/>
      <c r="WVG5" s="468"/>
      <c r="WVH5" s="468"/>
      <c r="WVI5" s="468"/>
      <c r="WVJ5" s="468"/>
      <c r="WVK5" s="468"/>
      <c r="WVL5" s="468"/>
      <c r="WVM5" s="468"/>
      <c r="WVN5" s="468"/>
      <c r="WVO5" s="468"/>
      <c r="WVP5" s="468"/>
      <c r="WVQ5" s="468"/>
      <c r="WVR5" s="468"/>
      <c r="WVS5" s="468"/>
      <c r="WVT5" s="468"/>
      <c r="WVU5" s="468"/>
      <c r="WVV5" s="468"/>
      <c r="WVW5" s="468"/>
      <c r="WVX5" s="468"/>
      <c r="WVY5" s="468"/>
      <c r="WVZ5" s="468"/>
      <c r="WWA5" s="468"/>
      <c r="WWB5" s="468"/>
      <c r="WWC5" s="468"/>
      <c r="WWD5" s="468"/>
      <c r="WWE5" s="468"/>
      <c r="WWF5" s="468"/>
      <c r="WWG5" s="468"/>
      <c r="WWH5" s="468"/>
      <c r="WWI5" s="468"/>
      <c r="WWJ5" s="468"/>
      <c r="WWK5" s="468"/>
      <c r="WWL5" s="468"/>
      <c r="WWM5" s="468"/>
      <c r="WWN5" s="468"/>
      <c r="WWO5" s="468"/>
      <c r="WWP5" s="468"/>
      <c r="WWQ5" s="468"/>
      <c r="WWR5" s="468"/>
      <c r="WWS5" s="468"/>
      <c r="WWT5" s="468"/>
      <c r="WWU5" s="468"/>
      <c r="WWV5" s="468"/>
      <c r="WWW5" s="468"/>
      <c r="WWX5" s="468"/>
      <c r="WWY5" s="468"/>
      <c r="WWZ5" s="468"/>
      <c r="WXA5" s="468"/>
      <c r="WXB5" s="468"/>
      <c r="WXC5" s="468"/>
      <c r="WXD5" s="468"/>
      <c r="WXE5" s="468"/>
      <c r="WXF5" s="468"/>
      <c r="WXG5" s="468"/>
      <c r="WXH5" s="468"/>
      <c r="WXI5" s="468"/>
      <c r="WXJ5" s="468"/>
      <c r="WXK5" s="468"/>
      <c r="WXL5" s="468"/>
      <c r="WXM5" s="468"/>
      <c r="WXN5" s="468"/>
      <c r="WXO5" s="468"/>
      <c r="WXP5" s="468"/>
      <c r="WXQ5" s="468"/>
      <c r="WXR5" s="468"/>
      <c r="WXS5" s="468"/>
      <c r="WXT5" s="468"/>
      <c r="WXU5" s="468"/>
      <c r="WXV5" s="468"/>
      <c r="WXW5" s="468"/>
      <c r="WXX5" s="468"/>
      <c r="WXY5" s="468"/>
      <c r="WXZ5" s="468"/>
      <c r="WYA5" s="468"/>
      <c r="WYB5" s="468"/>
      <c r="WYC5" s="468"/>
      <c r="WYD5" s="468"/>
      <c r="WYE5" s="468"/>
      <c r="WYF5" s="468"/>
      <c r="WYG5" s="468"/>
      <c r="WYH5" s="468"/>
      <c r="WYI5" s="468"/>
      <c r="WYJ5" s="468"/>
      <c r="WYK5" s="468"/>
      <c r="WYL5" s="468"/>
      <c r="WYM5" s="468"/>
      <c r="WYN5" s="468"/>
      <c r="WYO5" s="468"/>
      <c r="WYP5" s="468"/>
      <c r="WYQ5" s="468"/>
      <c r="WYR5" s="468"/>
      <c r="WYS5" s="468"/>
      <c r="WYT5" s="468"/>
      <c r="WYU5" s="468"/>
      <c r="WYV5" s="468"/>
      <c r="WYW5" s="468"/>
      <c r="WYX5" s="468"/>
      <c r="WYY5" s="468"/>
      <c r="WYZ5" s="468"/>
      <c r="WZA5" s="468"/>
      <c r="WZB5" s="468"/>
      <c r="WZC5" s="468"/>
      <c r="WZD5" s="468"/>
      <c r="WZE5" s="468"/>
      <c r="WZF5" s="468"/>
      <c r="WZG5" s="468"/>
      <c r="WZH5" s="468"/>
      <c r="WZI5" s="468"/>
      <c r="WZJ5" s="468"/>
      <c r="WZK5" s="468"/>
      <c r="WZL5" s="468"/>
      <c r="WZM5" s="468"/>
      <c r="WZN5" s="468"/>
      <c r="WZO5" s="468"/>
      <c r="WZP5" s="468"/>
      <c r="WZQ5" s="468"/>
      <c r="WZR5" s="468"/>
      <c r="WZS5" s="468"/>
      <c r="WZT5" s="468"/>
      <c r="WZU5" s="468"/>
      <c r="WZV5" s="468"/>
      <c r="WZW5" s="468"/>
      <c r="WZX5" s="468"/>
      <c r="WZY5" s="468"/>
      <c r="WZZ5" s="468"/>
      <c r="XAA5" s="468"/>
      <c r="XAB5" s="468"/>
      <c r="XAC5" s="468"/>
      <c r="XAD5" s="468"/>
      <c r="XAE5" s="468"/>
      <c r="XAF5" s="468"/>
      <c r="XAG5" s="468"/>
      <c r="XAH5" s="468"/>
      <c r="XAI5" s="468"/>
      <c r="XAJ5" s="468"/>
      <c r="XAK5" s="468"/>
      <c r="XAL5" s="468"/>
      <c r="XAM5" s="468"/>
      <c r="XAN5" s="468"/>
      <c r="XAO5" s="468"/>
      <c r="XAP5" s="468"/>
      <c r="XAQ5" s="468"/>
      <c r="XAR5" s="468"/>
      <c r="XAS5" s="468"/>
      <c r="XAT5" s="468"/>
      <c r="XAU5" s="468"/>
      <c r="XAV5" s="468"/>
      <c r="XAW5" s="468"/>
      <c r="XAX5" s="468"/>
      <c r="XAY5" s="468"/>
      <c r="XAZ5" s="468"/>
      <c r="XBA5" s="468"/>
      <c r="XBB5" s="468"/>
      <c r="XBC5" s="468"/>
      <c r="XBD5" s="468"/>
      <c r="XBE5" s="468"/>
      <c r="XBF5" s="468"/>
      <c r="XBG5" s="468"/>
      <c r="XBH5" s="468"/>
      <c r="XBI5" s="468"/>
      <c r="XBJ5" s="468"/>
      <c r="XBK5" s="468"/>
      <c r="XBL5" s="468"/>
      <c r="XBM5" s="468"/>
      <c r="XBN5" s="468"/>
      <c r="XBO5" s="468"/>
      <c r="XBP5" s="468"/>
      <c r="XBQ5" s="468"/>
      <c r="XBR5" s="468"/>
      <c r="XBS5" s="468"/>
      <c r="XBT5" s="468"/>
      <c r="XBU5" s="468"/>
      <c r="XBV5" s="468"/>
      <c r="XBW5" s="468"/>
      <c r="XBX5" s="468"/>
      <c r="XBY5" s="468"/>
      <c r="XBZ5" s="468"/>
      <c r="XCA5" s="468"/>
      <c r="XCB5" s="468"/>
      <c r="XCC5" s="468"/>
      <c r="XCD5" s="468"/>
      <c r="XCE5" s="468"/>
      <c r="XCF5" s="468"/>
      <c r="XCG5" s="468"/>
      <c r="XCH5" s="468"/>
      <c r="XCI5" s="468"/>
      <c r="XCJ5" s="468"/>
      <c r="XCK5" s="468"/>
      <c r="XCL5" s="468"/>
      <c r="XCM5" s="468"/>
      <c r="XCN5" s="468"/>
      <c r="XCO5" s="468"/>
      <c r="XCP5" s="468"/>
      <c r="XCQ5" s="468"/>
      <c r="XCR5" s="468"/>
      <c r="XCS5" s="468"/>
      <c r="XCT5" s="468"/>
      <c r="XCU5" s="468"/>
      <c r="XCV5" s="468"/>
      <c r="XCW5" s="468"/>
      <c r="XCX5" s="468"/>
      <c r="XCY5" s="468"/>
      <c r="XCZ5" s="468"/>
      <c r="XDA5" s="468"/>
      <c r="XDB5" s="468"/>
      <c r="XDC5" s="468"/>
      <c r="XDD5" s="468"/>
      <c r="XDE5" s="468"/>
      <c r="XDF5" s="468"/>
      <c r="XDG5" s="468"/>
      <c r="XDH5" s="468"/>
      <c r="XDI5" s="468"/>
      <c r="XDJ5" s="468"/>
      <c r="XDK5" s="468"/>
      <c r="XDL5" s="468"/>
      <c r="XDM5" s="468"/>
      <c r="XDN5" s="468"/>
      <c r="XDO5" s="468"/>
      <c r="XDP5" s="468"/>
      <c r="XDQ5" s="468"/>
      <c r="XDR5" s="468"/>
      <c r="XDS5" s="468"/>
      <c r="XDT5" s="468"/>
      <c r="XDU5" s="468"/>
      <c r="XDV5" s="468"/>
      <c r="XDW5" s="468"/>
      <c r="XDX5" s="468"/>
      <c r="XDY5" s="468"/>
      <c r="XDZ5" s="468"/>
      <c r="XEA5" s="468"/>
      <c r="XEB5" s="468"/>
      <c r="XEC5" s="468"/>
      <c r="XED5" s="468"/>
      <c r="XEE5" s="468"/>
      <c r="XEF5" s="468"/>
      <c r="XEG5" s="468"/>
      <c r="XEH5" s="468"/>
      <c r="XEI5" s="468"/>
      <c r="XEJ5" s="468"/>
      <c r="XEK5" s="468"/>
      <c r="XEL5" s="468"/>
      <c r="XEM5" s="468"/>
      <c r="XEN5" s="468"/>
      <c r="XEO5" s="468"/>
      <c r="XEP5" s="468"/>
      <c r="XEQ5" s="468"/>
      <c r="XER5" s="468"/>
      <c r="XES5" s="468"/>
      <c r="XET5" s="468"/>
      <c r="XEU5" s="468"/>
      <c r="XEV5" s="468"/>
      <c r="XEW5" s="468"/>
      <c r="XEX5" s="468"/>
      <c r="XEY5" s="468"/>
      <c r="XEZ5" s="468"/>
    </row>
    <row r="6" spans="1:16380" s="293" customFormat="1">
      <c r="A6" s="468" t="s">
        <v>1016</v>
      </c>
      <c r="B6" s="468"/>
      <c r="C6" s="468"/>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8"/>
      <c r="AN6" s="468"/>
      <c r="AO6" s="468"/>
      <c r="AP6" s="468"/>
      <c r="AQ6" s="468"/>
      <c r="AR6" s="468"/>
      <c r="AS6" s="468"/>
      <c r="AT6" s="468"/>
      <c r="AU6" s="468"/>
      <c r="AV6" s="468"/>
      <c r="AW6" s="468"/>
      <c r="AX6" s="468"/>
      <c r="AY6" s="468"/>
      <c r="AZ6" s="468"/>
      <c r="BA6" s="468"/>
      <c r="BB6" s="468"/>
      <c r="BC6" s="468"/>
      <c r="BD6" s="468"/>
      <c r="BE6" s="468"/>
      <c r="BF6" s="468"/>
      <c r="BG6" s="468"/>
      <c r="BH6" s="468"/>
      <c r="BI6" s="468"/>
      <c r="BJ6" s="468"/>
      <c r="BK6" s="468"/>
      <c r="BL6" s="468"/>
      <c r="BM6" s="468"/>
      <c r="BN6" s="468"/>
      <c r="BO6" s="468"/>
      <c r="BP6" s="468"/>
      <c r="BQ6" s="468"/>
      <c r="BR6" s="468"/>
      <c r="BS6" s="468"/>
      <c r="BT6" s="468"/>
      <c r="BU6" s="468"/>
      <c r="BV6" s="468"/>
      <c r="BW6" s="468"/>
      <c r="BX6" s="468"/>
      <c r="BY6" s="468"/>
      <c r="BZ6" s="468"/>
      <c r="CA6" s="468"/>
      <c r="CB6" s="468"/>
      <c r="CC6" s="468"/>
      <c r="CD6" s="468"/>
      <c r="CE6" s="468"/>
      <c r="CF6" s="468"/>
      <c r="CG6" s="468"/>
      <c r="CH6" s="468"/>
      <c r="CI6" s="468"/>
      <c r="CJ6" s="468"/>
      <c r="CK6" s="468"/>
      <c r="CL6" s="468"/>
      <c r="CM6" s="468"/>
      <c r="CN6" s="468"/>
      <c r="CO6" s="468"/>
      <c r="CP6" s="468"/>
      <c r="CQ6" s="468"/>
      <c r="CR6" s="468"/>
      <c r="CS6" s="468"/>
      <c r="CT6" s="468"/>
      <c r="CU6" s="468"/>
      <c r="CV6" s="468"/>
      <c r="CW6" s="468"/>
      <c r="CX6" s="468"/>
      <c r="CY6" s="468"/>
      <c r="CZ6" s="468"/>
      <c r="DA6" s="468"/>
      <c r="DB6" s="468"/>
      <c r="DC6" s="468"/>
      <c r="DD6" s="468"/>
      <c r="DE6" s="468"/>
      <c r="DF6" s="468"/>
      <c r="DG6" s="468"/>
      <c r="DH6" s="468"/>
      <c r="DI6" s="468"/>
      <c r="DJ6" s="468"/>
      <c r="DK6" s="468"/>
      <c r="DL6" s="468"/>
      <c r="DM6" s="468"/>
      <c r="DN6" s="468"/>
      <c r="DO6" s="468"/>
      <c r="DP6" s="468"/>
      <c r="DQ6" s="468"/>
      <c r="DR6" s="468"/>
      <c r="DS6" s="468"/>
      <c r="DT6" s="468"/>
      <c r="DU6" s="468"/>
      <c r="DV6" s="468"/>
      <c r="DW6" s="468"/>
      <c r="DX6" s="468"/>
      <c r="DY6" s="468"/>
      <c r="DZ6" s="468"/>
      <c r="EA6" s="468"/>
      <c r="EB6" s="468"/>
      <c r="EC6" s="468"/>
      <c r="ED6" s="468"/>
      <c r="EE6" s="468"/>
      <c r="EF6" s="468"/>
      <c r="EG6" s="468"/>
      <c r="EH6" s="468"/>
      <c r="EI6" s="468"/>
      <c r="EJ6" s="468"/>
      <c r="EK6" s="468"/>
      <c r="EL6" s="468"/>
      <c r="EM6" s="468"/>
      <c r="EN6" s="468"/>
      <c r="EO6" s="468"/>
      <c r="EP6" s="468"/>
      <c r="EQ6" s="468"/>
      <c r="ER6" s="468"/>
      <c r="ES6" s="468"/>
      <c r="ET6" s="468"/>
      <c r="EU6" s="468"/>
      <c r="EV6" s="468"/>
      <c r="EW6" s="468"/>
      <c r="EX6" s="468"/>
      <c r="EY6" s="468"/>
      <c r="EZ6" s="468"/>
      <c r="FA6" s="468"/>
      <c r="FB6" s="468"/>
      <c r="FC6" s="468"/>
      <c r="FD6" s="468"/>
      <c r="FE6" s="468"/>
      <c r="FF6" s="468"/>
      <c r="FG6" s="468"/>
      <c r="FH6" s="468"/>
      <c r="FI6" s="468"/>
      <c r="FJ6" s="468"/>
      <c r="FK6" s="468"/>
      <c r="FL6" s="468"/>
      <c r="FM6" s="468"/>
      <c r="FN6" s="468"/>
      <c r="FO6" s="468"/>
      <c r="FP6" s="468"/>
      <c r="FQ6" s="468"/>
      <c r="FR6" s="468"/>
      <c r="FS6" s="468"/>
      <c r="FT6" s="468"/>
      <c r="FU6" s="468"/>
      <c r="FV6" s="468"/>
      <c r="FW6" s="468"/>
      <c r="FX6" s="468"/>
      <c r="FY6" s="468"/>
      <c r="FZ6" s="468"/>
      <c r="GA6" s="468"/>
      <c r="GB6" s="468"/>
      <c r="GC6" s="468"/>
      <c r="GD6" s="468"/>
      <c r="GE6" s="468"/>
      <c r="GF6" s="468"/>
      <c r="GG6" s="468"/>
      <c r="GH6" s="468"/>
      <c r="GI6" s="468"/>
      <c r="GJ6" s="468"/>
      <c r="GK6" s="468"/>
      <c r="GL6" s="468"/>
      <c r="GM6" s="468"/>
      <c r="GN6" s="468"/>
      <c r="GO6" s="468"/>
      <c r="GP6" s="468"/>
      <c r="GQ6" s="468"/>
      <c r="GR6" s="468"/>
      <c r="GS6" s="468"/>
      <c r="GT6" s="468"/>
      <c r="GU6" s="468"/>
      <c r="GV6" s="468"/>
      <c r="GW6" s="468"/>
      <c r="GX6" s="468"/>
      <c r="GY6" s="468"/>
      <c r="GZ6" s="468"/>
      <c r="HA6" s="468"/>
      <c r="HB6" s="468"/>
      <c r="HC6" s="468"/>
      <c r="HD6" s="468"/>
      <c r="HE6" s="468"/>
      <c r="HF6" s="468"/>
      <c r="HG6" s="468"/>
      <c r="HH6" s="468"/>
      <c r="HI6" s="468"/>
      <c r="HJ6" s="468"/>
      <c r="HK6" s="468"/>
      <c r="HL6" s="468"/>
      <c r="HM6" s="468"/>
      <c r="HN6" s="468"/>
      <c r="HO6" s="468"/>
      <c r="HP6" s="468"/>
      <c r="HQ6" s="468"/>
      <c r="HR6" s="468"/>
      <c r="HS6" s="468"/>
      <c r="HT6" s="468"/>
      <c r="HU6" s="468"/>
      <c r="HV6" s="468"/>
      <c r="HW6" s="468"/>
      <c r="HX6" s="468"/>
      <c r="HY6" s="468"/>
      <c r="HZ6" s="468"/>
      <c r="IA6" s="468"/>
      <c r="IB6" s="468"/>
      <c r="IC6" s="468"/>
      <c r="ID6" s="468"/>
      <c r="IE6" s="468"/>
      <c r="IF6" s="468"/>
      <c r="IG6" s="468"/>
      <c r="IH6" s="468"/>
      <c r="II6" s="468"/>
      <c r="IJ6" s="468"/>
      <c r="IK6" s="468"/>
      <c r="IL6" s="468"/>
      <c r="IM6" s="468"/>
      <c r="IN6" s="468"/>
      <c r="IO6" s="468"/>
      <c r="IP6" s="468"/>
      <c r="IQ6" s="468"/>
      <c r="IR6" s="468"/>
      <c r="IS6" s="468"/>
      <c r="IT6" s="468"/>
      <c r="IU6" s="468"/>
      <c r="IV6" s="468"/>
      <c r="IW6" s="468"/>
      <c r="IX6" s="468"/>
      <c r="IY6" s="468"/>
      <c r="IZ6" s="468"/>
      <c r="JA6" s="468"/>
      <c r="JB6" s="468"/>
      <c r="JC6" s="468"/>
      <c r="JD6" s="468"/>
      <c r="JE6" s="468"/>
      <c r="JF6" s="468"/>
      <c r="JG6" s="468"/>
      <c r="JH6" s="468"/>
      <c r="JI6" s="468"/>
      <c r="JJ6" s="468"/>
      <c r="JK6" s="468"/>
      <c r="JL6" s="468"/>
      <c r="JM6" s="468"/>
      <c r="JN6" s="468"/>
      <c r="JO6" s="468"/>
      <c r="JP6" s="468"/>
      <c r="JQ6" s="468"/>
      <c r="JR6" s="468"/>
      <c r="JS6" s="468"/>
      <c r="JT6" s="468"/>
      <c r="JU6" s="468"/>
      <c r="JV6" s="468"/>
      <c r="JW6" s="468"/>
      <c r="JX6" s="468"/>
      <c r="JY6" s="468"/>
      <c r="JZ6" s="468"/>
      <c r="KA6" s="468"/>
      <c r="KB6" s="468"/>
      <c r="KC6" s="468"/>
      <c r="KD6" s="468"/>
      <c r="KE6" s="468"/>
      <c r="KF6" s="468"/>
      <c r="KG6" s="468"/>
      <c r="KH6" s="468"/>
      <c r="KI6" s="468"/>
      <c r="KJ6" s="468"/>
      <c r="KK6" s="468"/>
      <c r="KL6" s="468"/>
      <c r="KM6" s="468"/>
      <c r="KN6" s="468"/>
      <c r="KO6" s="468"/>
      <c r="KP6" s="468"/>
      <c r="KQ6" s="468"/>
      <c r="KR6" s="468"/>
      <c r="KS6" s="468"/>
      <c r="KT6" s="468"/>
      <c r="KU6" s="468"/>
      <c r="KV6" s="468"/>
      <c r="KW6" s="468"/>
      <c r="KX6" s="468"/>
      <c r="KY6" s="468"/>
      <c r="KZ6" s="468"/>
      <c r="LA6" s="468"/>
      <c r="LB6" s="468"/>
      <c r="LC6" s="468"/>
      <c r="LD6" s="468"/>
      <c r="LE6" s="468"/>
      <c r="LF6" s="468"/>
      <c r="LG6" s="468"/>
      <c r="LH6" s="468"/>
      <c r="LI6" s="468"/>
      <c r="LJ6" s="468"/>
      <c r="LK6" s="468"/>
      <c r="LL6" s="468"/>
      <c r="LM6" s="468"/>
      <c r="LN6" s="468"/>
      <c r="LO6" s="468"/>
      <c r="LP6" s="468"/>
      <c r="LQ6" s="468"/>
      <c r="LR6" s="468"/>
      <c r="LS6" s="468"/>
      <c r="LT6" s="468"/>
      <c r="LU6" s="468"/>
      <c r="LV6" s="468"/>
      <c r="LW6" s="468"/>
      <c r="LX6" s="468"/>
      <c r="LY6" s="468"/>
      <c r="LZ6" s="468"/>
      <c r="MA6" s="468"/>
      <c r="MB6" s="468"/>
      <c r="MC6" s="468"/>
      <c r="MD6" s="468"/>
      <c r="ME6" s="468"/>
      <c r="MF6" s="468"/>
      <c r="MG6" s="468"/>
      <c r="MH6" s="468"/>
      <c r="MI6" s="468"/>
      <c r="MJ6" s="468"/>
      <c r="MK6" s="468"/>
      <c r="ML6" s="468"/>
      <c r="MM6" s="468"/>
      <c r="MN6" s="468"/>
      <c r="MO6" s="468"/>
      <c r="MP6" s="468"/>
      <c r="MQ6" s="468"/>
      <c r="MR6" s="468"/>
      <c r="MS6" s="468"/>
      <c r="MT6" s="468"/>
      <c r="MU6" s="468"/>
      <c r="MV6" s="468"/>
      <c r="MW6" s="468"/>
      <c r="MX6" s="468"/>
      <c r="MY6" s="468"/>
      <c r="MZ6" s="468"/>
      <c r="NA6" s="468"/>
      <c r="NB6" s="468"/>
      <c r="NC6" s="468"/>
      <c r="ND6" s="468"/>
      <c r="NE6" s="468"/>
      <c r="NF6" s="468"/>
      <c r="NG6" s="468"/>
      <c r="NH6" s="468"/>
      <c r="NI6" s="468"/>
      <c r="NJ6" s="468"/>
      <c r="NK6" s="468"/>
      <c r="NL6" s="468"/>
      <c r="NM6" s="468"/>
      <c r="NN6" s="468"/>
      <c r="NO6" s="468"/>
      <c r="NP6" s="468"/>
      <c r="NQ6" s="468"/>
      <c r="NR6" s="468"/>
      <c r="NS6" s="468"/>
      <c r="NT6" s="468"/>
      <c r="NU6" s="468"/>
      <c r="NV6" s="468"/>
      <c r="NW6" s="468"/>
      <c r="NX6" s="468"/>
      <c r="NY6" s="468"/>
      <c r="NZ6" s="468"/>
      <c r="OA6" s="468"/>
      <c r="OB6" s="468"/>
      <c r="OC6" s="468"/>
      <c r="OD6" s="468"/>
      <c r="OE6" s="468"/>
      <c r="OF6" s="468"/>
      <c r="OG6" s="468"/>
      <c r="OH6" s="468"/>
      <c r="OI6" s="468"/>
      <c r="OJ6" s="468"/>
      <c r="OK6" s="468"/>
      <c r="OL6" s="468"/>
      <c r="OM6" s="468"/>
      <c r="ON6" s="468"/>
      <c r="OO6" s="468"/>
      <c r="OP6" s="468"/>
      <c r="OQ6" s="468"/>
      <c r="OR6" s="468"/>
      <c r="OS6" s="468"/>
      <c r="OT6" s="468"/>
      <c r="OU6" s="468"/>
      <c r="OV6" s="468"/>
      <c r="OW6" s="468"/>
      <c r="OX6" s="468"/>
      <c r="OY6" s="468"/>
      <c r="OZ6" s="468"/>
      <c r="PA6" s="468"/>
      <c r="PB6" s="468"/>
      <c r="PC6" s="468"/>
      <c r="PD6" s="468"/>
      <c r="PE6" s="468"/>
      <c r="PF6" s="468"/>
      <c r="PG6" s="468"/>
      <c r="PH6" s="468"/>
      <c r="PI6" s="468"/>
      <c r="PJ6" s="468"/>
      <c r="PK6" s="468"/>
      <c r="PL6" s="468"/>
      <c r="PM6" s="468"/>
      <c r="PN6" s="468"/>
      <c r="PO6" s="468"/>
      <c r="PP6" s="468"/>
      <c r="PQ6" s="468"/>
      <c r="PR6" s="468"/>
      <c r="PS6" s="468"/>
      <c r="PT6" s="468"/>
      <c r="PU6" s="468"/>
      <c r="PV6" s="468"/>
      <c r="PW6" s="468"/>
      <c r="PX6" s="468"/>
      <c r="PY6" s="468"/>
      <c r="PZ6" s="468"/>
      <c r="QA6" s="468"/>
      <c r="QB6" s="468"/>
      <c r="QC6" s="468"/>
      <c r="QD6" s="468"/>
      <c r="QE6" s="468"/>
      <c r="QF6" s="468"/>
      <c r="QG6" s="468"/>
      <c r="QH6" s="468"/>
      <c r="QI6" s="468"/>
      <c r="QJ6" s="468"/>
      <c r="QK6" s="468"/>
      <c r="QL6" s="468"/>
      <c r="QM6" s="468"/>
      <c r="QN6" s="468"/>
      <c r="QO6" s="468"/>
      <c r="QP6" s="468"/>
      <c r="QQ6" s="468"/>
      <c r="QR6" s="468"/>
      <c r="QS6" s="468"/>
      <c r="QT6" s="468"/>
      <c r="QU6" s="468"/>
      <c r="QV6" s="468"/>
      <c r="QW6" s="468"/>
      <c r="QX6" s="468"/>
      <c r="QY6" s="468"/>
      <c r="QZ6" s="468"/>
      <c r="RA6" s="468"/>
      <c r="RB6" s="468"/>
      <c r="RC6" s="468"/>
      <c r="RD6" s="468"/>
      <c r="RE6" s="468"/>
      <c r="RF6" s="468"/>
      <c r="RG6" s="468"/>
      <c r="RH6" s="468"/>
      <c r="RI6" s="468"/>
      <c r="RJ6" s="468"/>
      <c r="RK6" s="468"/>
      <c r="RL6" s="468"/>
      <c r="RM6" s="468"/>
      <c r="RN6" s="468"/>
      <c r="RO6" s="468"/>
      <c r="RP6" s="468"/>
      <c r="RQ6" s="468"/>
      <c r="RR6" s="468"/>
      <c r="RS6" s="468"/>
      <c r="RT6" s="468"/>
      <c r="RU6" s="468"/>
      <c r="RV6" s="468"/>
      <c r="RW6" s="468"/>
      <c r="RX6" s="468"/>
      <c r="RY6" s="468"/>
      <c r="RZ6" s="468"/>
      <c r="SA6" s="468"/>
      <c r="SB6" s="468"/>
      <c r="SC6" s="468"/>
      <c r="SD6" s="468"/>
      <c r="SE6" s="468"/>
      <c r="SF6" s="468"/>
      <c r="SG6" s="468"/>
      <c r="SH6" s="468"/>
      <c r="SI6" s="468"/>
      <c r="SJ6" s="468"/>
      <c r="SK6" s="468"/>
      <c r="SL6" s="468"/>
      <c r="SM6" s="468"/>
      <c r="SN6" s="468"/>
      <c r="SO6" s="468"/>
      <c r="SP6" s="468"/>
      <c r="SQ6" s="468"/>
      <c r="SR6" s="468"/>
      <c r="SS6" s="468"/>
      <c r="ST6" s="468"/>
      <c r="SU6" s="468"/>
      <c r="SV6" s="468"/>
      <c r="SW6" s="468"/>
      <c r="SX6" s="468"/>
      <c r="SY6" s="468"/>
      <c r="SZ6" s="468"/>
      <c r="TA6" s="468"/>
      <c r="TB6" s="468"/>
      <c r="TC6" s="468"/>
      <c r="TD6" s="468"/>
      <c r="TE6" s="468"/>
      <c r="TF6" s="468"/>
      <c r="TG6" s="468"/>
      <c r="TH6" s="468"/>
      <c r="TI6" s="468"/>
      <c r="TJ6" s="468"/>
      <c r="TK6" s="468"/>
      <c r="TL6" s="468"/>
      <c r="TM6" s="468"/>
      <c r="TN6" s="468"/>
      <c r="TO6" s="468"/>
      <c r="TP6" s="468"/>
      <c r="TQ6" s="468"/>
      <c r="TR6" s="468"/>
      <c r="TS6" s="468"/>
      <c r="TT6" s="468"/>
      <c r="TU6" s="468"/>
      <c r="TV6" s="468"/>
      <c r="TW6" s="468"/>
      <c r="TX6" s="468"/>
      <c r="TY6" s="468"/>
      <c r="TZ6" s="468"/>
      <c r="UA6" s="468"/>
      <c r="UB6" s="468"/>
      <c r="UC6" s="468"/>
      <c r="UD6" s="468"/>
      <c r="UE6" s="468"/>
      <c r="UF6" s="468"/>
      <c r="UG6" s="468"/>
      <c r="UH6" s="468"/>
      <c r="UI6" s="468"/>
      <c r="UJ6" s="468"/>
      <c r="UK6" s="468"/>
      <c r="UL6" s="468"/>
      <c r="UM6" s="468"/>
      <c r="UN6" s="468"/>
      <c r="UO6" s="468"/>
      <c r="UP6" s="468"/>
      <c r="UQ6" s="468"/>
      <c r="UR6" s="468"/>
      <c r="US6" s="468"/>
      <c r="UT6" s="468"/>
      <c r="UU6" s="468"/>
      <c r="UV6" s="468"/>
      <c r="UW6" s="468"/>
      <c r="UX6" s="468"/>
      <c r="UY6" s="468"/>
      <c r="UZ6" s="468"/>
      <c r="VA6" s="468"/>
      <c r="VB6" s="468"/>
      <c r="VC6" s="468"/>
      <c r="VD6" s="468"/>
      <c r="VE6" s="468"/>
      <c r="VF6" s="468"/>
      <c r="VG6" s="468"/>
      <c r="VH6" s="468"/>
      <c r="VI6" s="468"/>
      <c r="VJ6" s="468"/>
      <c r="VK6" s="468"/>
      <c r="VL6" s="468"/>
      <c r="VM6" s="468"/>
      <c r="VN6" s="468"/>
      <c r="VO6" s="468"/>
      <c r="VP6" s="468"/>
      <c r="VQ6" s="468"/>
      <c r="VR6" s="468"/>
      <c r="VS6" s="468"/>
      <c r="VT6" s="468"/>
      <c r="VU6" s="468"/>
      <c r="VV6" s="468"/>
      <c r="VW6" s="468"/>
      <c r="VX6" s="468"/>
      <c r="VY6" s="468"/>
      <c r="VZ6" s="468"/>
      <c r="WA6" s="468"/>
      <c r="WB6" s="468"/>
      <c r="WC6" s="468"/>
      <c r="WD6" s="468"/>
      <c r="WE6" s="468"/>
      <c r="WF6" s="468"/>
      <c r="WG6" s="468"/>
      <c r="WH6" s="468"/>
      <c r="WI6" s="468"/>
      <c r="WJ6" s="468"/>
      <c r="WK6" s="468"/>
      <c r="WL6" s="468"/>
      <c r="WM6" s="468"/>
      <c r="WN6" s="468"/>
      <c r="WO6" s="468"/>
      <c r="WP6" s="468"/>
      <c r="WQ6" s="468"/>
      <c r="WR6" s="468"/>
      <c r="WS6" s="468"/>
      <c r="WT6" s="468"/>
      <c r="WU6" s="468"/>
      <c r="WV6" s="468"/>
      <c r="WW6" s="468"/>
      <c r="WX6" s="468"/>
      <c r="WY6" s="468"/>
      <c r="WZ6" s="468"/>
      <c r="XA6" s="468"/>
      <c r="XB6" s="468"/>
      <c r="XC6" s="468"/>
      <c r="XD6" s="468"/>
      <c r="XE6" s="468"/>
      <c r="XF6" s="468"/>
      <c r="XG6" s="468"/>
      <c r="XH6" s="468"/>
      <c r="XI6" s="468"/>
      <c r="XJ6" s="468"/>
      <c r="XK6" s="468"/>
      <c r="XL6" s="468"/>
      <c r="XM6" s="468"/>
      <c r="XN6" s="468"/>
      <c r="XO6" s="468"/>
      <c r="XP6" s="468"/>
      <c r="XQ6" s="468"/>
      <c r="XR6" s="468"/>
      <c r="XS6" s="468"/>
      <c r="XT6" s="468"/>
      <c r="XU6" s="468"/>
      <c r="XV6" s="468"/>
      <c r="XW6" s="468"/>
      <c r="XX6" s="468"/>
      <c r="XY6" s="468"/>
      <c r="XZ6" s="468"/>
      <c r="YA6" s="468"/>
      <c r="YB6" s="468"/>
      <c r="YC6" s="468"/>
      <c r="YD6" s="468"/>
      <c r="YE6" s="468"/>
      <c r="YF6" s="468"/>
      <c r="YG6" s="468"/>
      <c r="YH6" s="468"/>
      <c r="YI6" s="468"/>
      <c r="YJ6" s="468"/>
      <c r="YK6" s="468"/>
      <c r="YL6" s="468"/>
      <c r="YM6" s="468"/>
      <c r="YN6" s="468"/>
      <c r="YO6" s="468"/>
      <c r="YP6" s="468"/>
      <c r="YQ6" s="468"/>
      <c r="YR6" s="468"/>
      <c r="YS6" s="468"/>
      <c r="YT6" s="468"/>
      <c r="YU6" s="468"/>
      <c r="YV6" s="468"/>
      <c r="YW6" s="468"/>
      <c r="YX6" s="468"/>
      <c r="YY6" s="468"/>
      <c r="YZ6" s="468"/>
      <c r="ZA6" s="468"/>
      <c r="ZB6" s="468"/>
      <c r="ZC6" s="468"/>
      <c r="ZD6" s="468"/>
      <c r="ZE6" s="468"/>
      <c r="ZF6" s="468"/>
      <c r="ZG6" s="468"/>
      <c r="ZH6" s="468"/>
      <c r="ZI6" s="468"/>
      <c r="ZJ6" s="468"/>
      <c r="ZK6" s="468"/>
      <c r="ZL6" s="468"/>
      <c r="ZM6" s="468"/>
      <c r="ZN6" s="468"/>
      <c r="ZO6" s="468"/>
      <c r="ZP6" s="468"/>
      <c r="ZQ6" s="468"/>
      <c r="ZR6" s="468"/>
      <c r="ZS6" s="468"/>
      <c r="ZT6" s="468"/>
      <c r="ZU6" s="468"/>
      <c r="ZV6" s="468"/>
      <c r="ZW6" s="468"/>
      <c r="ZX6" s="468"/>
      <c r="ZY6" s="468"/>
      <c r="ZZ6" s="468"/>
      <c r="AAA6" s="468"/>
      <c r="AAB6" s="468"/>
      <c r="AAC6" s="468"/>
      <c r="AAD6" s="468"/>
      <c r="AAE6" s="468"/>
      <c r="AAF6" s="468"/>
      <c r="AAG6" s="468"/>
      <c r="AAH6" s="468"/>
      <c r="AAI6" s="468"/>
      <c r="AAJ6" s="468"/>
      <c r="AAK6" s="468"/>
      <c r="AAL6" s="468"/>
      <c r="AAM6" s="468"/>
      <c r="AAN6" s="468"/>
      <c r="AAO6" s="468"/>
      <c r="AAP6" s="468"/>
      <c r="AAQ6" s="468"/>
      <c r="AAR6" s="468"/>
      <c r="AAS6" s="468"/>
      <c r="AAT6" s="468"/>
      <c r="AAU6" s="468"/>
      <c r="AAV6" s="468"/>
      <c r="AAW6" s="468"/>
      <c r="AAX6" s="468"/>
      <c r="AAY6" s="468"/>
      <c r="AAZ6" s="468"/>
      <c r="ABA6" s="468"/>
      <c r="ABB6" s="468"/>
      <c r="ABC6" s="468"/>
      <c r="ABD6" s="468"/>
      <c r="ABE6" s="468"/>
      <c r="ABF6" s="468"/>
      <c r="ABG6" s="468"/>
      <c r="ABH6" s="468"/>
      <c r="ABI6" s="468"/>
      <c r="ABJ6" s="468"/>
      <c r="ABK6" s="468"/>
      <c r="ABL6" s="468"/>
      <c r="ABM6" s="468"/>
      <c r="ABN6" s="468"/>
      <c r="ABO6" s="468"/>
      <c r="ABP6" s="468"/>
      <c r="ABQ6" s="468"/>
      <c r="ABR6" s="468"/>
      <c r="ABS6" s="468"/>
      <c r="ABT6" s="468"/>
      <c r="ABU6" s="468"/>
      <c r="ABV6" s="468"/>
      <c r="ABW6" s="468"/>
      <c r="ABX6" s="468"/>
      <c r="ABY6" s="468"/>
      <c r="ABZ6" s="468"/>
      <c r="ACA6" s="468"/>
      <c r="ACB6" s="468"/>
      <c r="ACC6" s="468"/>
      <c r="ACD6" s="468"/>
      <c r="ACE6" s="468"/>
      <c r="ACF6" s="468"/>
      <c r="ACG6" s="468"/>
      <c r="ACH6" s="468"/>
      <c r="ACI6" s="468"/>
      <c r="ACJ6" s="468"/>
      <c r="ACK6" s="468"/>
      <c r="ACL6" s="468"/>
      <c r="ACM6" s="468"/>
      <c r="ACN6" s="468"/>
      <c r="ACO6" s="468"/>
      <c r="ACP6" s="468"/>
      <c r="ACQ6" s="468"/>
      <c r="ACR6" s="468"/>
      <c r="ACS6" s="468"/>
      <c r="ACT6" s="468"/>
      <c r="ACU6" s="468"/>
      <c r="ACV6" s="468"/>
      <c r="ACW6" s="468"/>
      <c r="ACX6" s="468"/>
      <c r="ACY6" s="468"/>
      <c r="ACZ6" s="468"/>
      <c r="ADA6" s="468"/>
      <c r="ADB6" s="468"/>
      <c r="ADC6" s="468"/>
      <c r="ADD6" s="468"/>
      <c r="ADE6" s="468"/>
      <c r="ADF6" s="468"/>
      <c r="ADG6" s="468"/>
      <c r="ADH6" s="468"/>
      <c r="ADI6" s="468"/>
      <c r="ADJ6" s="468"/>
      <c r="ADK6" s="468"/>
      <c r="ADL6" s="468"/>
      <c r="ADM6" s="468"/>
      <c r="ADN6" s="468"/>
      <c r="ADO6" s="468"/>
      <c r="ADP6" s="468"/>
      <c r="ADQ6" s="468"/>
      <c r="ADR6" s="468"/>
      <c r="ADS6" s="468"/>
      <c r="ADT6" s="468"/>
      <c r="ADU6" s="468"/>
      <c r="ADV6" s="468"/>
      <c r="ADW6" s="468"/>
      <c r="ADX6" s="468"/>
      <c r="ADY6" s="468"/>
      <c r="ADZ6" s="468"/>
      <c r="AEA6" s="468"/>
      <c r="AEB6" s="468"/>
      <c r="AEC6" s="468"/>
      <c r="AED6" s="468"/>
      <c r="AEE6" s="468"/>
      <c r="AEF6" s="468"/>
      <c r="AEG6" s="468"/>
      <c r="AEH6" s="468"/>
      <c r="AEI6" s="468"/>
      <c r="AEJ6" s="468"/>
      <c r="AEK6" s="468"/>
      <c r="AEL6" s="468"/>
      <c r="AEM6" s="468"/>
      <c r="AEN6" s="468"/>
      <c r="AEO6" s="468"/>
      <c r="AEP6" s="468"/>
      <c r="AEQ6" s="468"/>
      <c r="AER6" s="468"/>
      <c r="AES6" s="468"/>
      <c r="AET6" s="468"/>
      <c r="AEU6" s="468"/>
      <c r="AEV6" s="468"/>
      <c r="AEW6" s="468"/>
      <c r="AEX6" s="468"/>
      <c r="AEY6" s="468"/>
      <c r="AEZ6" s="468"/>
      <c r="AFA6" s="468"/>
      <c r="AFB6" s="468"/>
      <c r="AFC6" s="468"/>
      <c r="AFD6" s="468"/>
      <c r="AFE6" s="468"/>
      <c r="AFF6" s="468"/>
      <c r="AFG6" s="468"/>
      <c r="AFH6" s="468"/>
      <c r="AFI6" s="468"/>
      <c r="AFJ6" s="468"/>
      <c r="AFK6" s="468"/>
      <c r="AFL6" s="468"/>
      <c r="AFM6" s="468"/>
      <c r="AFN6" s="468"/>
      <c r="AFO6" s="468"/>
      <c r="AFP6" s="468"/>
      <c r="AFQ6" s="468"/>
      <c r="AFR6" s="468"/>
      <c r="AFS6" s="468"/>
      <c r="AFT6" s="468"/>
      <c r="AFU6" s="468"/>
      <c r="AFV6" s="468"/>
      <c r="AFW6" s="468"/>
      <c r="AFX6" s="468"/>
      <c r="AFY6" s="468"/>
      <c r="AFZ6" s="468"/>
      <c r="AGA6" s="468"/>
      <c r="AGB6" s="468"/>
      <c r="AGC6" s="468"/>
      <c r="AGD6" s="468"/>
      <c r="AGE6" s="468"/>
      <c r="AGF6" s="468"/>
      <c r="AGG6" s="468"/>
      <c r="AGH6" s="468"/>
      <c r="AGI6" s="468"/>
      <c r="AGJ6" s="468"/>
      <c r="AGK6" s="468"/>
      <c r="AGL6" s="468"/>
      <c r="AGM6" s="468"/>
      <c r="AGN6" s="468"/>
      <c r="AGO6" s="468"/>
      <c r="AGP6" s="468"/>
      <c r="AGQ6" s="468"/>
      <c r="AGR6" s="468"/>
      <c r="AGS6" s="468"/>
      <c r="AGT6" s="468"/>
      <c r="AGU6" s="468"/>
      <c r="AGV6" s="468"/>
      <c r="AGW6" s="468"/>
      <c r="AGX6" s="468"/>
      <c r="AGY6" s="468"/>
      <c r="AGZ6" s="468"/>
      <c r="AHA6" s="468"/>
      <c r="AHB6" s="468"/>
      <c r="AHC6" s="468"/>
      <c r="AHD6" s="468"/>
      <c r="AHE6" s="468"/>
      <c r="AHF6" s="468"/>
      <c r="AHG6" s="468"/>
      <c r="AHH6" s="468"/>
      <c r="AHI6" s="468"/>
      <c r="AHJ6" s="468"/>
      <c r="AHK6" s="468"/>
      <c r="AHL6" s="468"/>
      <c r="AHM6" s="468"/>
      <c r="AHN6" s="468"/>
      <c r="AHO6" s="468"/>
      <c r="AHP6" s="468"/>
      <c r="AHQ6" s="468"/>
      <c r="AHR6" s="468"/>
      <c r="AHS6" s="468"/>
      <c r="AHT6" s="468"/>
      <c r="AHU6" s="468"/>
      <c r="AHV6" s="468"/>
      <c r="AHW6" s="468"/>
      <c r="AHX6" s="468"/>
      <c r="AHY6" s="468"/>
      <c r="AHZ6" s="468"/>
      <c r="AIA6" s="468"/>
      <c r="AIB6" s="468"/>
      <c r="AIC6" s="468"/>
      <c r="AID6" s="468"/>
      <c r="AIE6" s="468"/>
      <c r="AIF6" s="468"/>
      <c r="AIG6" s="468"/>
      <c r="AIH6" s="468"/>
      <c r="AII6" s="468"/>
      <c r="AIJ6" s="468"/>
      <c r="AIK6" s="468"/>
      <c r="AIL6" s="468"/>
      <c r="AIM6" s="468"/>
      <c r="AIN6" s="468"/>
      <c r="AIO6" s="468"/>
      <c r="AIP6" s="468"/>
      <c r="AIQ6" s="468"/>
      <c r="AIR6" s="468"/>
      <c r="AIS6" s="468"/>
      <c r="AIT6" s="468"/>
      <c r="AIU6" s="468"/>
      <c r="AIV6" s="468"/>
      <c r="AIW6" s="468"/>
      <c r="AIX6" s="468"/>
      <c r="AIY6" s="468"/>
      <c r="AIZ6" s="468"/>
      <c r="AJA6" s="468"/>
      <c r="AJB6" s="468"/>
      <c r="AJC6" s="468"/>
      <c r="AJD6" s="468"/>
      <c r="AJE6" s="468"/>
      <c r="AJF6" s="468"/>
      <c r="AJG6" s="468"/>
      <c r="AJH6" s="468"/>
      <c r="AJI6" s="468"/>
      <c r="AJJ6" s="468"/>
      <c r="AJK6" s="468"/>
      <c r="AJL6" s="468"/>
      <c r="AJM6" s="468"/>
      <c r="AJN6" s="468"/>
      <c r="AJO6" s="468"/>
      <c r="AJP6" s="468"/>
      <c r="AJQ6" s="468"/>
      <c r="AJR6" s="468"/>
      <c r="AJS6" s="468"/>
      <c r="AJT6" s="468"/>
      <c r="AJU6" s="468"/>
      <c r="AJV6" s="468"/>
      <c r="AJW6" s="468"/>
      <c r="AJX6" s="468"/>
      <c r="AJY6" s="468"/>
      <c r="AJZ6" s="468"/>
      <c r="AKA6" s="468"/>
      <c r="AKB6" s="468"/>
      <c r="AKC6" s="468"/>
      <c r="AKD6" s="468"/>
      <c r="AKE6" s="468"/>
      <c r="AKF6" s="468"/>
      <c r="AKG6" s="468"/>
      <c r="AKH6" s="468"/>
      <c r="AKI6" s="468"/>
      <c r="AKJ6" s="468"/>
      <c r="AKK6" s="468"/>
      <c r="AKL6" s="468"/>
      <c r="AKM6" s="468"/>
      <c r="AKN6" s="468"/>
      <c r="AKO6" s="468"/>
      <c r="AKP6" s="468"/>
      <c r="AKQ6" s="468"/>
      <c r="AKR6" s="468"/>
      <c r="AKS6" s="468"/>
      <c r="AKT6" s="468"/>
      <c r="AKU6" s="468"/>
      <c r="AKV6" s="468"/>
      <c r="AKW6" s="468"/>
      <c r="AKX6" s="468"/>
      <c r="AKY6" s="468"/>
      <c r="AKZ6" s="468"/>
      <c r="ALA6" s="468"/>
      <c r="ALB6" s="468"/>
      <c r="ALC6" s="468"/>
      <c r="ALD6" s="468"/>
      <c r="ALE6" s="468"/>
      <c r="ALF6" s="468"/>
      <c r="ALG6" s="468"/>
      <c r="ALH6" s="468"/>
      <c r="ALI6" s="468"/>
      <c r="ALJ6" s="468"/>
      <c r="ALK6" s="468"/>
      <c r="ALL6" s="468"/>
      <c r="ALM6" s="468"/>
      <c r="ALN6" s="468"/>
      <c r="ALO6" s="468"/>
      <c r="ALP6" s="468"/>
      <c r="ALQ6" s="468"/>
      <c r="ALR6" s="468"/>
      <c r="ALS6" s="468"/>
      <c r="ALT6" s="468"/>
      <c r="ALU6" s="468"/>
      <c r="ALV6" s="468"/>
      <c r="ALW6" s="468"/>
      <c r="ALX6" s="468"/>
      <c r="ALY6" s="468"/>
      <c r="ALZ6" s="468"/>
      <c r="AMA6" s="468"/>
      <c r="AMB6" s="468"/>
      <c r="AMC6" s="468"/>
      <c r="AMD6" s="468"/>
      <c r="AME6" s="468"/>
      <c r="AMF6" s="468"/>
      <c r="AMG6" s="468"/>
      <c r="AMH6" s="468"/>
      <c r="AMI6" s="468"/>
      <c r="AMJ6" s="468"/>
      <c r="AMK6" s="468"/>
      <c r="AML6" s="468"/>
      <c r="AMM6" s="468"/>
      <c r="AMN6" s="468"/>
      <c r="AMO6" s="468"/>
      <c r="AMP6" s="468"/>
      <c r="AMQ6" s="468"/>
      <c r="AMR6" s="468"/>
      <c r="AMS6" s="468"/>
      <c r="AMT6" s="468"/>
      <c r="AMU6" s="468"/>
      <c r="AMV6" s="468"/>
      <c r="AMW6" s="468"/>
      <c r="AMX6" s="468"/>
      <c r="AMY6" s="468"/>
      <c r="AMZ6" s="468"/>
      <c r="ANA6" s="468"/>
      <c r="ANB6" s="468"/>
      <c r="ANC6" s="468"/>
      <c r="AND6" s="468"/>
      <c r="ANE6" s="468"/>
      <c r="ANF6" s="468"/>
      <c r="ANG6" s="468"/>
      <c r="ANH6" s="468"/>
      <c r="ANI6" s="468"/>
      <c r="ANJ6" s="468"/>
      <c r="ANK6" s="468"/>
      <c r="ANL6" s="468"/>
      <c r="ANM6" s="468"/>
      <c r="ANN6" s="468"/>
      <c r="ANO6" s="468"/>
      <c r="ANP6" s="468"/>
      <c r="ANQ6" s="468"/>
      <c r="ANR6" s="468"/>
      <c r="ANS6" s="468"/>
      <c r="ANT6" s="468"/>
      <c r="ANU6" s="468"/>
      <c r="ANV6" s="468"/>
      <c r="ANW6" s="468"/>
      <c r="ANX6" s="468"/>
      <c r="ANY6" s="468"/>
      <c r="ANZ6" s="468"/>
      <c r="AOA6" s="468"/>
      <c r="AOB6" s="468"/>
      <c r="AOC6" s="468"/>
      <c r="AOD6" s="468"/>
      <c r="AOE6" s="468"/>
      <c r="AOF6" s="468"/>
      <c r="AOG6" s="468"/>
      <c r="AOH6" s="468"/>
      <c r="AOI6" s="468"/>
      <c r="AOJ6" s="468"/>
      <c r="AOK6" s="468"/>
      <c r="AOL6" s="468"/>
      <c r="AOM6" s="468"/>
      <c r="AON6" s="468"/>
      <c r="AOO6" s="468"/>
      <c r="AOP6" s="468"/>
      <c r="AOQ6" s="468"/>
      <c r="AOR6" s="468"/>
      <c r="AOS6" s="468"/>
      <c r="AOT6" s="468"/>
      <c r="AOU6" s="468"/>
      <c r="AOV6" s="468"/>
      <c r="AOW6" s="468"/>
      <c r="AOX6" s="468"/>
      <c r="AOY6" s="468"/>
      <c r="AOZ6" s="468"/>
      <c r="APA6" s="468"/>
      <c r="APB6" s="468"/>
      <c r="APC6" s="468"/>
      <c r="APD6" s="468"/>
      <c r="APE6" s="468"/>
      <c r="APF6" s="468"/>
      <c r="APG6" s="468"/>
      <c r="APH6" s="468"/>
      <c r="API6" s="468"/>
      <c r="APJ6" s="468"/>
      <c r="APK6" s="468"/>
      <c r="APL6" s="468"/>
      <c r="APM6" s="468"/>
      <c r="APN6" s="468"/>
      <c r="APO6" s="468"/>
      <c r="APP6" s="468"/>
      <c r="APQ6" s="468"/>
      <c r="APR6" s="468"/>
      <c r="APS6" s="468"/>
      <c r="APT6" s="468"/>
      <c r="APU6" s="468"/>
      <c r="APV6" s="468"/>
      <c r="APW6" s="468"/>
      <c r="APX6" s="468"/>
      <c r="APY6" s="468"/>
      <c r="APZ6" s="468"/>
      <c r="AQA6" s="468"/>
      <c r="AQB6" s="468"/>
      <c r="AQC6" s="468"/>
      <c r="AQD6" s="468"/>
      <c r="AQE6" s="468"/>
      <c r="AQF6" s="468"/>
      <c r="AQG6" s="468"/>
      <c r="AQH6" s="468"/>
      <c r="AQI6" s="468"/>
      <c r="AQJ6" s="468"/>
      <c r="AQK6" s="468"/>
      <c r="AQL6" s="468"/>
      <c r="AQM6" s="468"/>
      <c r="AQN6" s="468"/>
      <c r="AQO6" s="468"/>
      <c r="AQP6" s="468"/>
      <c r="AQQ6" s="468"/>
      <c r="AQR6" s="468"/>
      <c r="AQS6" s="468"/>
      <c r="AQT6" s="468"/>
      <c r="AQU6" s="468"/>
      <c r="AQV6" s="468"/>
      <c r="AQW6" s="468"/>
      <c r="AQX6" s="468"/>
      <c r="AQY6" s="468"/>
      <c r="AQZ6" s="468"/>
      <c r="ARA6" s="468"/>
      <c r="ARB6" s="468"/>
      <c r="ARC6" s="468"/>
      <c r="ARD6" s="468"/>
      <c r="ARE6" s="468"/>
      <c r="ARF6" s="468"/>
      <c r="ARG6" s="468"/>
      <c r="ARH6" s="468"/>
      <c r="ARI6" s="468"/>
      <c r="ARJ6" s="468"/>
      <c r="ARK6" s="468"/>
      <c r="ARL6" s="468"/>
      <c r="ARM6" s="468"/>
      <c r="ARN6" s="468"/>
      <c r="ARO6" s="468"/>
      <c r="ARP6" s="468"/>
      <c r="ARQ6" s="468"/>
      <c r="ARR6" s="468"/>
      <c r="ARS6" s="468"/>
      <c r="ART6" s="468"/>
      <c r="ARU6" s="468"/>
      <c r="ARV6" s="468"/>
      <c r="ARW6" s="468"/>
      <c r="ARX6" s="468"/>
      <c r="ARY6" s="468"/>
      <c r="ARZ6" s="468"/>
      <c r="ASA6" s="468"/>
      <c r="ASB6" s="468"/>
      <c r="ASC6" s="468"/>
      <c r="ASD6" s="468"/>
      <c r="ASE6" s="468"/>
      <c r="ASF6" s="468"/>
      <c r="ASG6" s="468"/>
      <c r="ASH6" s="468"/>
      <c r="ASI6" s="468"/>
      <c r="ASJ6" s="468"/>
      <c r="ASK6" s="468"/>
      <c r="ASL6" s="468"/>
      <c r="ASM6" s="468"/>
      <c r="ASN6" s="468"/>
      <c r="ASO6" s="468"/>
      <c r="ASP6" s="468"/>
      <c r="ASQ6" s="468"/>
      <c r="ASR6" s="468"/>
      <c r="ASS6" s="468"/>
      <c r="AST6" s="468"/>
      <c r="ASU6" s="468"/>
      <c r="ASV6" s="468"/>
      <c r="ASW6" s="468"/>
      <c r="ASX6" s="468"/>
      <c r="ASY6" s="468"/>
      <c r="ASZ6" s="468"/>
      <c r="ATA6" s="468"/>
      <c r="ATB6" s="468"/>
      <c r="ATC6" s="468"/>
      <c r="ATD6" s="468"/>
      <c r="ATE6" s="468"/>
      <c r="ATF6" s="468"/>
      <c r="ATG6" s="468"/>
      <c r="ATH6" s="468"/>
      <c r="ATI6" s="468"/>
      <c r="ATJ6" s="468"/>
      <c r="ATK6" s="468"/>
      <c r="ATL6" s="468"/>
      <c r="ATM6" s="468"/>
      <c r="ATN6" s="468"/>
      <c r="ATO6" s="468"/>
      <c r="ATP6" s="468"/>
      <c r="ATQ6" s="468"/>
      <c r="ATR6" s="468"/>
      <c r="ATS6" s="468"/>
      <c r="ATT6" s="468"/>
      <c r="ATU6" s="468"/>
      <c r="ATV6" s="468"/>
      <c r="ATW6" s="468"/>
      <c r="ATX6" s="468"/>
      <c r="ATY6" s="468"/>
      <c r="ATZ6" s="468"/>
      <c r="AUA6" s="468"/>
      <c r="AUB6" s="468"/>
      <c r="AUC6" s="468"/>
      <c r="AUD6" s="468"/>
      <c r="AUE6" s="468"/>
      <c r="AUF6" s="468"/>
      <c r="AUG6" s="468"/>
      <c r="AUH6" s="468"/>
      <c r="AUI6" s="468"/>
      <c r="AUJ6" s="468"/>
      <c r="AUK6" s="468"/>
      <c r="AUL6" s="468"/>
      <c r="AUM6" s="468"/>
      <c r="AUN6" s="468"/>
      <c r="AUO6" s="468"/>
      <c r="AUP6" s="468"/>
      <c r="AUQ6" s="468"/>
      <c r="AUR6" s="468"/>
      <c r="AUS6" s="468"/>
      <c r="AUT6" s="468"/>
      <c r="AUU6" s="468"/>
      <c r="AUV6" s="468"/>
      <c r="AUW6" s="468"/>
      <c r="AUX6" s="468"/>
      <c r="AUY6" s="468"/>
      <c r="AUZ6" s="468"/>
      <c r="AVA6" s="468"/>
      <c r="AVB6" s="468"/>
      <c r="AVC6" s="468"/>
      <c r="AVD6" s="468"/>
      <c r="AVE6" s="468"/>
      <c r="AVF6" s="468"/>
      <c r="AVG6" s="468"/>
      <c r="AVH6" s="468"/>
      <c r="AVI6" s="468"/>
      <c r="AVJ6" s="468"/>
      <c r="AVK6" s="468"/>
      <c r="AVL6" s="468"/>
      <c r="AVM6" s="468"/>
      <c r="AVN6" s="468"/>
      <c r="AVO6" s="468"/>
      <c r="AVP6" s="468"/>
      <c r="AVQ6" s="468"/>
      <c r="AVR6" s="468"/>
      <c r="AVS6" s="468"/>
      <c r="AVT6" s="468"/>
      <c r="AVU6" s="468"/>
      <c r="AVV6" s="468"/>
      <c r="AVW6" s="468"/>
      <c r="AVX6" s="468"/>
      <c r="AVY6" s="468"/>
      <c r="AVZ6" s="468"/>
      <c r="AWA6" s="468"/>
      <c r="AWB6" s="468"/>
      <c r="AWC6" s="468"/>
      <c r="AWD6" s="468"/>
      <c r="AWE6" s="468"/>
      <c r="AWF6" s="468"/>
      <c r="AWG6" s="468"/>
      <c r="AWH6" s="468"/>
      <c r="AWI6" s="468"/>
      <c r="AWJ6" s="468"/>
      <c r="AWK6" s="468"/>
      <c r="AWL6" s="468"/>
      <c r="AWM6" s="468"/>
      <c r="AWN6" s="468"/>
      <c r="AWO6" s="468"/>
      <c r="AWP6" s="468"/>
      <c r="AWQ6" s="468"/>
      <c r="AWR6" s="468"/>
      <c r="AWS6" s="468"/>
      <c r="AWT6" s="468"/>
      <c r="AWU6" s="468"/>
      <c r="AWV6" s="468"/>
      <c r="AWW6" s="468"/>
      <c r="AWX6" s="468"/>
      <c r="AWY6" s="468"/>
      <c r="AWZ6" s="468"/>
      <c r="AXA6" s="468"/>
      <c r="AXB6" s="468"/>
      <c r="AXC6" s="468"/>
      <c r="AXD6" s="468"/>
      <c r="AXE6" s="468"/>
      <c r="AXF6" s="468"/>
      <c r="AXG6" s="468"/>
      <c r="AXH6" s="468"/>
      <c r="AXI6" s="468"/>
      <c r="AXJ6" s="468"/>
      <c r="AXK6" s="468"/>
      <c r="AXL6" s="468"/>
      <c r="AXM6" s="468"/>
      <c r="AXN6" s="468"/>
      <c r="AXO6" s="468"/>
      <c r="AXP6" s="468"/>
      <c r="AXQ6" s="468"/>
      <c r="AXR6" s="468"/>
      <c r="AXS6" s="468"/>
      <c r="AXT6" s="468"/>
      <c r="AXU6" s="468"/>
      <c r="AXV6" s="468"/>
      <c r="AXW6" s="468"/>
      <c r="AXX6" s="468"/>
      <c r="AXY6" s="468"/>
      <c r="AXZ6" s="468"/>
      <c r="AYA6" s="468"/>
      <c r="AYB6" s="468"/>
      <c r="AYC6" s="468"/>
      <c r="AYD6" s="468"/>
      <c r="AYE6" s="468"/>
      <c r="AYF6" s="468"/>
      <c r="AYG6" s="468"/>
      <c r="AYH6" s="468"/>
      <c r="AYI6" s="468"/>
      <c r="AYJ6" s="468"/>
      <c r="AYK6" s="468"/>
      <c r="AYL6" s="468"/>
      <c r="AYM6" s="468"/>
      <c r="AYN6" s="468"/>
      <c r="AYO6" s="468"/>
      <c r="AYP6" s="468"/>
      <c r="AYQ6" s="468"/>
      <c r="AYR6" s="468"/>
      <c r="AYS6" s="468"/>
      <c r="AYT6" s="468"/>
      <c r="AYU6" s="468"/>
      <c r="AYV6" s="468"/>
      <c r="AYW6" s="468"/>
      <c r="AYX6" s="468"/>
      <c r="AYY6" s="468"/>
      <c r="AYZ6" s="468"/>
      <c r="AZA6" s="468"/>
      <c r="AZB6" s="468"/>
      <c r="AZC6" s="468"/>
      <c r="AZD6" s="468"/>
      <c r="AZE6" s="468"/>
      <c r="AZF6" s="468"/>
      <c r="AZG6" s="468"/>
      <c r="AZH6" s="468"/>
      <c r="AZI6" s="468"/>
      <c r="AZJ6" s="468"/>
      <c r="AZK6" s="468"/>
      <c r="AZL6" s="468"/>
      <c r="AZM6" s="468"/>
      <c r="AZN6" s="468"/>
      <c r="AZO6" s="468"/>
      <c r="AZP6" s="468"/>
      <c r="AZQ6" s="468"/>
      <c r="AZR6" s="468"/>
      <c r="AZS6" s="468"/>
      <c r="AZT6" s="468"/>
      <c r="AZU6" s="468"/>
      <c r="AZV6" s="468"/>
      <c r="AZW6" s="468"/>
      <c r="AZX6" s="468"/>
      <c r="AZY6" s="468"/>
      <c r="AZZ6" s="468"/>
      <c r="BAA6" s="468"/>
      <c r="BAB6" s="468"/>
      <c r="BAC6" s="468"/>
      <c r="BAD6" s="468"/>
      <c r="BAE6" s="468"/>
      <c r="BAF6" s="468"/>
      <c r="BAG6" s="468"/>
      <c r="BAH6" s="468"/>
      <c r="BAI6" s="468"/>
      <c r="BAJ6" s="468"/>
      <c r="BAK6" s="468"/>
      <c r="BAL6" s="468"/>
      <c r="BAM6" s="468"/>
      <c r="BAN6" s="468"/>
      <c r="BAO6" s="468"/>
      <c r="BAP6" s="468"/>
      <c r="BAQ6" s="468"/>
      <c r="BAR6" s="468"/>
      <c r="BAS6" s="468"/>
      <c r="BAT6" s="468"/>
      <c r="BAU6" s="468"/>
      <c r="BAV6" s="468"/>
      <c r="BAW6" s="468"/>
      <c r="BAX6" s="468"/>
      <c r="BAY6" s="468"/>
      <c r="BAZ6" s="468"/>
      <c r="BBA6" s="468"/>
      <c r="BBB6" s="468"/>
      <c r="BBC6" s="468"/>
      <c r="BBD6" s="468"/>
      <c r="BBE6" s="468"/>
      <c r="BBF6" s="468"/>
      <c r="BBG6" s="468"/>
      <c r="BBH6" s="468"/>
      <c r="BBI6" s="468"/>
      <c r="BBJ6" s="468"/>
      <c r="BBK6" s="468"/>
      <c r="BBL6" s="468"/>
      <c r="BBM6" s="468"/>
      <c r="BBN6" s="468"/>
      <c r="BBO6" s="468"/>
      <c r="BBP6" s="468"/>
      <c r="BBQ6" s="468"/>
      <c r="BBR6" s="468"/>
      <c r="BBS6" s="468"/>
      <c r="BBT6" s="468"/>
      <c r="BBU6" s="468"/>
      <c r="BBV6" s="468"/>
      <c r="BBW6" s="468"/>
      <c r="BBX6" s="468"/>
      <c r="BBY6" s="468"/>
      <c r="BBZ6" s="468"/>
      <c r="BCA6" s="468"/>
      <c r="BCB6" s="468"/>
      <c r="BCC6" s="468"/>
      <c r="BCD6" s="468"/>
      <c r="BCE6" s="468"/>
      <c r="BCF6" s="468"/>
      <c r="BCG6" s="468"/>
      <c r="BCH6" s="468"/>
      <c r="BCI6" s="468"/>
      <c r="BCJ6" s="468"/>
      <c r="BCK6" s="468"/>
      <c r="BCL6" s="468"/>
      <c r="BCM6" s="468"/>
      <c r="BCN6" s="468"/>
      <c r="BCO6" s="468"/>
      <c r="BCP6" s="468"/>
      <c r="BCQ6" s="468"/>
      <c r="BCR6" s="468"/>
      <c r="BCS6" s="468"/>
      <c r="BCT6" s="468"/>
      <c r="BCU6" s="468"/>
      <c r="BCV6" s="468"/>
      <c r="BCW6" s="468"/>
      <c r="BCX6" s="468"/>
      <c r="BCY6" s="468"/>
      <c r="BCZ6" s="468"/>
      <c r="BDA6" s="468"/>
      <c r="BDB6" s="468"/>
      <c r="BDC6" s="468"/>
      <c r="BDD6" s="468"/>
      <c r="BDE6" s="468"/>
      <c r="BDF6" s="468"/>
      <c r="BDG6" s="468"/>
      <c r="BDH6" s="468"/>
      <c r="BDI6" s="468"/>
      <c r="BDJ6" s="468"/>
      <c r="BDK6" s="468"/>
      <c r="BDL6" s="468"/>
      <c r="BDM6" s="468"/>
      <c r="BDN6" s="468"/>
      <c r="BDO6" s="468"/>
      <c r="BDP6" s="468"/>
      <c r="BDQ6" s="468"/>
      <c r="BDR6" s="468"/>
      <c r="BDS6" s="468"/>
      <c r="BDT6" s="468"/>
      <c r="BDU6" s="468"/>
      <c r="BDV6" s="468"/>
      <c r="BDW6" s="468"/>
      <c r="BDX6" s="468"/>
      <c r="BDY6" s="468"/>
      <c r="BDZ6" s="468"/>
      <c r="BEA6" s="468"/>
      <c r="BEB6" s="468"/>
      <c r="BEC6" s="468"/>
      <c r="BED6" s="468"/>
      <c r="BEE6" s="468"/>
      <c r="BEF6" s="468"/>
      <c r="BEG6" s="468"/>
      <c r="BEH6" s="468"/>
      <c r="BEI6" s="468"/>
      <c r="BEJ6" s="468"/>
      <c r="BEK6" s="468"/>
      <c r="BEL6" s="468"/>
      <c r="BEM6" s="468"/>
      <c r="BEN6" s="468"/>
      <c r="BEO6" s="468"/>
      <c r="BEP6" s="468"/>
      <c r="BEQ6" s="468"/>
      <c r="BER6" s="468"/>
      <c r="BES6" s="468"/>
      <c r="BET6" s="468"/>
      <c r="BEU6" s="468"/>
      <c r="BEV6" s="468"/>
      <c r="BEW6" s="468"/>
      <c r="BEX6" s="468"/>
      <c r="BEY6" s="468"/>
      <c r="BEZ6" s="468"/>
      <c r="BFA6" s="468"/>
      <c r="BFB6" s="468"/>
      <c r="BFC6" s="468"/>
      <c r="BFD6" s="468"/>
      <c r="BFE6" s="468"/>
      <c r="BFF6" s="468"/>
      <c r="BFG6" s="468"/>
      <c r="BFH6" s="468"/>
      <c r="BFI6" s="468"/>
      <c r="BFJ6" s="468"/>
      <c r="BFK6" s="468"/>
      <c r="BFL6" s="468"/>
      <c r="BFM6" s="468"/>
      <c r="BFN6" s="468"/>
      <c r="BFO6" s="468"/>
      <c r="BFP6" s="468"/>
      <c r="BFQ6" s="468"/>
      <c r="BFR6" s="468"/>
      <c r="BFS6" s="468"/>
      <c r="BFT6" s="468"/>
      <c r="BFU6" s="468"/>
      <c r="BFV6" s="468"/>
      <c r="BFW6" s="468"/>
      <c r="BFX6" s="468"/>
      <c r="BFY6" s="468"/>
      <c r="BFZ6" s="468"/>
      <c r="BGA6" s="468"/>
      <c r="BGB6" s="468"/>
      <c r="BGC6" s="468"/>
      <c r="BGD6" s="468"/>
      <c r="BGE6" s="468"/>
      <c r="BGF6" s="468"/>
      <c r="BGG6" s="468"/>
      <c r="BGH6" s="468"/>
      <c r="BGI6" s="468"/>
      <c r="BGJ6" s="468"/>
      <c r="BGK6" s="468"/>
      <c r="BGL6" s="468"/>
      <c r="BGM6" s="468"/>
      <c r="BGN6" s="468"/>
      <c r="BGO6" s="468"/>
      <c r="BGP6" s="468"/>
      <c r="BGQ6" s="468"/>
      <c r="BGR6" s="468"/>
      <c r="BGS6" s="468"/>
      <c r="BGT6" s="468"/>
      <c r="BGU6" s="468"/>
      <c r="BGV6" s="468"/>
      <c r="BGW6" s="468"/>
      <c r="BGX6" s="468"/>
      <c r="BGY6" s="468"/>
      <c r="BGZ6" s="468"/>
      <c r="BHA6" s="468"/>
      <c r="BHB6" s="468"/>
      <c r="BHC6" s="468"/>
      <c r="BHD6" s="468"/>
      <c r="BHE6" s="468"/>
      <c r="BHF6" s="468"/>
      <c r="BHG6" s="468"/>
      <c r="BHH6" s="468"/>
      <c r="BHI6" s="468"/>
      <c r="BHJ6" s="468"/>
      <c r="BHK6" s="468"/>
      <c r="BHL6" s="468"/>
      <c r="BHM6" s="468"/>
      <c r="BHN6" s="468"/>
      <c r="BHO6" s="468"/>
      <c r="BHP6" s="468"/>
      <c r="BHQ6" s="468"/>
      <c r="BHR6" s="468"/>
      <c r="BHS6" s="468"/>
      <c r="BHT6" s="468"/>
      <c r="BHU6" s="468"/>
      <c r="BHV6" s="468"/>
      <c r="BHW6" s="468"/>
      <c r="BHX6" s="468"/>
      <c r="BHY6" s="468"/>
      <c r="BHZ6" s="468"/>
      <c r="BIA6" s="468"/>
      <c r="BIB6" s="468"/>
      <c r="BIC6" s="468"/>
      <c r="BID6" s="468"/>
      <c r="BIE6" s="468"/>
      <c r="BIF6" s="468"/>
      <c r="BIG6" s="468"/>
      <c r="BIH6" s="468"/>
      <c r="BII6" s="468"/>
      <c r="BIJ6" s="468"/>
      <c r="BIK6" s="468"/>
      <c r="BIL6" s="468"/>
      <c r="BIM6" s="468"/>
      <c r="BIN6" s="468"/>
      <c r="BIO6" s="468"/>
      <c r="BIP6" s="468"/>
      <c r="BIQ6" s="468"/>
      <c r="BIR6" s="468"/>
      <c r="BIS6" s="468"/>
      <c r="BIT6" s="468"/>
      <c r="BIU6" s="468"/>
      <c r="BIV6" s="468"/>
      <c r="BIW6" s="468"/>
      <c r="BIX6" s="468"/>
      <c r="BIY6" s="468"/>
      <c r="BIZ6" s="468"/>
      <c r="BJA6" s="468"/>
      <c r="BJB6" s="468"/>
      <c r="BJC6" s="468"/>
      <c r="BJD6" s="468"/>
      <c r="BJE6" s="468"/>
      <c r="BJF6" s="468"/>
      <c r="BJG6" s="468"/>
      <c r="BJH6" s="468"/>
      <c r="BJI6" s="468"/>
      <c r="BJJ6" s="468"/>
      <c r="BJK6" s="468"/>
      <c r="BJL6" s="468"/>
      <c r="BJM6" s="468"/>
      <c r="BJN6" s="468"/>
      <c r="BJO6" s="468"/>
      <c r="BJP6" s="468"/>
      <c r="BJQ6" s="468"/>
      <c r="BJR6" s="468"/>
      <c r="BJS6" s="468"/>
      <c r="BJT6" s="468"/>
      <c r="BJU6" s="468"/>
      <c r="BJV6" s="468"/>
      <c r="BJW6" s="468"/>
      <c r="BJX6" s="468"/>
      <c r="BJY6" s="468"/>
      <c r="BJZ6" s="468"/>
      <c r="BKA6" s="468"/>
      <c r="BKB6" s="468"/>
      <c r="BKC6" s="468"/>
      <c r="BKD6" s="468"/>
      <c r="BKE6" s="468"/>
      <c r="BKF6" s="468"/>
      <c r="BKG6" s="468"/>
      <c r="BKH6" s="468"/>
      <c r="BKI6" s="468"/>
      <c r="BKJ6" s="468"/>
      <c r="BKK6" s="468"/>
      <c r="BKL6" s="468"/>
      <c r="BKM6" s="468"/>
      <c r="BKN6" s="468"/>
      <c r="BKO6" s="468"/>
      <c r="BKP6" s="468"/>
      <c r="BKQ6" s="468"/>
      <c r="BKR6" s="468"/>
      <c r="BKS6" s="468"/>
      <c r="BKT6" s="468"/>
      <c r="BKU6" s="468"/>
      <c r="BKV6" s="468"/>
      <c r="BKW6" s="468"/>
      <c r="BKX6" s="468"/>
      <c r="BKY6" s="468"/>
      <c r="BKZ6" s="468"/>
      <c r="BLA6" s="468"/>
      <c r="BLB6" s="468"/>
      <c r="BLC6" s="468"/>
      <c r="BLD6" s="468"/>
      <c r="BLE6" s="468"/>
      <c r="BLF6" s="468"/>
      <c r="BLG6" s="468"/>
      <c r="BLH6" s="468"/>
      <c r="BLI6" s="468"/>
      <c r="BLJ6" s="468"/>
      <c r="BLK6" s="468"/>
      <c r="BLL6" s="468"/>
      <c r="BLM6" s="468"/>
      <c r="BLN6" s="468"/>
      <c r="BLO6" s="468"/>
      <c r="BLP6" s="468"/>
      <c r="BLQ6" s="468"/>
      <c r="BLR6" s="468"/>
      <c r="BLS6" s="468"/>
      <c r="BLT6" s="468"/>
      <c r="BLU6" s="468"/>
      <c r="BLV6" s="468"/>
      <c r="BLW6" s="468"/>
      <c r="BLX6" s="468"/>
      <c r="BLY6" s="468"/>
      <c r="BLZ6" s="468"/>
      <c r="BMA6" s="468"/>
      <c r="BMB6" s="468"/>
      <c r="BMC6" s="468"/>
      <c r="BMD6" s="468"/>
      <c r="BME6" s="468"/>
      <c r="BMF6" s="468"/>
      <c r="BMG6" s="468"/>
      <c r="BMH6" s="468"/>
      <c r="BMI6" s="468"/>
      <c r="BMJ6" s="468"/>
      <c r="BMK6" s="468"/>
      <c r="BML6" s="468"/>
      <c r="BMM6" s="468"/>
      <c r="BMN6" s="468"/>
      <c r="BMO6" s="468"/>
      <c r="BMP6" s="468"/>
      <c r="BMQ6" s="468"/>
      <c r="BMR6" s="468"/>
      <c r="BMS6" s="468"/>
      <c r="BMT6" s="468"/>
      <c r="BMU6" s="468"/>
      <c r="BMV6" s="468"/>
      <c r="BMW6" s="468"/>
      <c r="BMX6" s="468"/>
      <c r="BMY6" s="468"/>
      <c r="BMZ6" s="468"/>
      <c r="BNA6" s="468"/>
      <c r="BNB6" s="468"/>
      <c r="BNC6" s="468"/>
      <c r="BND6" s="468"/>
      <c r="BNE6" s="468"/>
      <c r="BNF6" s="468"/>
      <c r="BNG6" s="468"/>
      <c r="BNH6" s="468"/>
      <c r="BNI6" s="468"/>
      <c r="BNJ6" s="468"/>
      <c r="BNK6" s="468"/>
      <c r="BNL6" s="468"/>
      <c r="BNM6" s="468"/>
      <c r="BNN6" s="468"/>
      <c r="BNO6" s="468"/>
      <c r="BNP6" s="468"/>
      <c r="BNQ6" s="468"/>
      <c r="BNR6" s="468"/>
      <c r="BNS6" s="468"/>
      <c r="BNT6" s="468"/>
      <c r="BNU6" s="468"/>
      <c r="BNV6" s="468"/>
      <c r="BNW6" s="468"/>
      <c r="BNX6" s="468"/>
      <c r="BNY6" s="468"/>
      <c r="BNZ6" s="468"/>
      <c r="BOA6" s="468"/>
      <c r="BOB6" s="468"/>
      <c r="BOC6" s="468"/>
      <c r="BOD6" s="468"/>
      <c r="BOE6" s="468"/>
      <c r="BOF6" s="468"/>
      <c r="BOG6" s="468"/>
      <c r="BOH6" s="468"/>
      <c r="BOI6" s="468"/>
      <c r="BOJ6" s="468"/>
      <c r="BOK6" s="468"/>
      <c r="BOL6" s="468"/>
      <c r="BOM6" s="468"/>
      <c r="BON6" s="468"/>
      <c r="BOO6" s="468"/>
      <c r="BOP6" s="468"/>
      <c r="BOQ6" s="468"/>
      <c r="BOR6" s="468"/>
      <c r="BOS6" s="468"/>
      <c r="BOT6" s="468"/>
      <c r="BOU6" s="468"/>
      <c r="BOV6" s="468"/>
      <c r="BOW6" s="468"/>
      <c r="BOX6" s="468"/>
      <c r="BOY6" s="468"/>
      <c r="BOZ6" s="468"/>
      <c r="BPA6" s="468"/>
      <c r="BPB6" s="468"/>
      <c r="BPC6" s="468"/>
      <c r="BPD6" s="468"/>
      <c r="BPE6" s="468"/>
      <c r="BPF6" s="468"/>
      <c r="BPG6" s="468"/>
      <c r="BPH6" s="468"/>
      <c r="BPI6" s="468"/>
      <c r="BPJ6" s="468"/>
      <c r="BPK6" s="468"/>
      <c r="BPL6" s="468"/>
      <c r="BPM6" s="468"/>
      <c r="BPN6" s="468"/>
      <c r="BPO6" s="468"/>
      <c r="BPP6" s="468"/>
      <c r="BPQ6" s="468"/>
      <c r="BPR6" s="468"/>
      <c r="BPS6" s="468"/>
      <c r="BPT6" s="468"/>
      <c r="BPU6" s="468"/>
      <c r="BPV6" s="468"/>
      <c r="BPW6" s="468"/>
      <c r="BPX6" s="468"/>
      <c r="BPY6" s="468"/>
      <c r="BPZ6" s="468"/>
      <c r="BQA6" s="468"/>
      <c r="BQB6" s="468"/>
      <c r="BQC6" s="468"/>
      <c r="BQD6" s="468"/>
      <c r="BQE6" s="468"/>
      <c r="BQF6" s="468"/>
      <c r="BQG6" s="468"/>
      <c r="BQH6" s="468"/>
      <c r="BQI6" s="468"/>
      <c r="BQJ6" s="468"/>
      <c r="BQK6" s="468"/>
      <c r="BQL6" s="468"/>
      <c r="BQM6" s="468"/>
      <c r="BQN6" s="468"/>
      <c r="BQO6" s="468"/>
      <c r="BQP6" s="468"/>
      <c r="BQQ6" s="468"/>
      <c r="BQR6" s="468"/>
      <c r="BQS6" s="468"/>
      <c r="BQT6" s="468"/>
      <c r="BQU6" s="468"/>
      <c r="BQV6" s="468"/>
      <c r="BQW6" s="468"/>
      <c r="BQX6" s="468"/>
      <c r="BQY6" s="468"/>
      <c r="BQZ6" s="468"/>
      <c r="BRA6" s="468"/>
      <c r="BRB6" s="468"/>
      <c r="BRC6" s="468"/>
      <c r="BRD6" s="468"/>
      <c r="BRE6" s="468"/>
      <c r="BRF6" s="468"/>
      <c r="BRG6" s="468"/>
      <c r="BRH6" s="468"/>
      <c r="BRI6" s="468"/>
      <c r="BRJ6" s="468"/>
      <c r="BRK6" s="468"/>
      <c r="BRL6" s="468"/>
      <c r="BRM6" s="468"/>
      <c r="BRN6" s="468"/>
      <c r="BRO6" s="468"/>
      <c r="BRP6" s="468"/>
      <c r="BRQ6" s="468"/>
      <c r="BRR6" s="468"/>
      <c r="BRS6" s="468"/>
      <c r="BRT6" s="468"/>
      <c r="BRU6" s="468"/>
      <c r="BRV6" s="468"/>
      <c r="BRW6" s="468"/>
      <c r="BRX6" s="468"/>
      <c r="BRY6" s="468"/>
      <c r="BRZ6" s="468"/>
      <c r="BSA6" s="468"/>
      <c r="BSB6" s="468"/>
      <c r="BSC6" s="468"/>
      <c r="BSD6" s="468"/>
      <c r="BSE6" s="468"/>
      <c r="BSF6" s="468"/>
      <c r="BSG6" s="468"/>
      <c r="BSH6" s="468"/>
      <c r="BSI6" s="468"/>
      <c r="BSJ6" s="468"/>
      <c r="BSK6" s="468"/>
      <c r="BSL6" s="468"/>
      <c r="BSM6" s="468"/>
      <c r="BSN6" s="468"/>
      <c r="BSO6" s="468"/>
      <c r="BSP6" s="468"/>
      <c r="BSQ6" s="468"/>
      <c r="BSR6" s="468"/>
      <c r="BSS6" s="468"/>
      <c r="BST6" s="468"/>
      <c r="BSU6" s="468"/>
      <c r="BSV6" s="468"/>
      <c r="BSW6" s="468"/>
      <c r="BSX6" s="468"/>
      <c r="BSY6" s="468"/>
      <c r="BSZ6" s="468"/>
      <c r="BTA6" s="468"/>
      <c r="BTB6" s="468"/>
      <c r="BTC6" s="468"/>
      <c r="BTD6" s="468"/>
      <c r="BTE6" s="468"/>
      <c r="BTF6" s="468"/>
      <c r="BTG6" s="468"/>
      <c r="BTH6" s="468"/>
      <c r="BTI6" s="468"/>
      <c r="BTJ6" s="468"/>
      <c r="BTK6" s="468"/>
      <c r="BTL6" s="468"/>
      <c r="BTM6" s="468"/>
      <c r="BTN6" s="468"/>
      <c r="BTO6" s="468"/>
      <c r="BTP6" s="468"/>
      <c r="BTQ6" s="468"/>
      <c r="BTR6" s="468"/>
      <c r="BTS6" s="468"/>
      <c r="BTT6" s="468"/>
      <c r="BTU6" s="468"/>
      <c r="BTV6" s="468"/>
      <c r="BTW6" s="468"/>
      <c r="BTX6" s="468"/>
      <c r="BTY6" s="468"/>
      <c r="BTZ6" s="468"/>
      <c r="BUA6" s="468"/>
      <c r="BUB6" s="468"/>
      <c r="BUC6" s="468"/>
      <c r="BUD6" s="468"/>
      <c r="BUE6" s="468"/>
      <c r="BUF6" s="468"/>
      <c r="BUG6" s="468"/>
      <c r="BUH6" s="468"/>
      <c r="BUI6" s="468"/>
      <c r="BUJ6" s="468"/>
      <c r="BUK6" s="468"/>
      <c r="BUL6" s="468"/>
      <c r="BUM6" s="468"/>
      <c r="BUN6" s="468"/>
      <c r="BUO6" s="468"/>
      <c r="BUP6" s="468"/>
      <c r="BUQ6" s="468"/>
      <c r="BUR6" s="468"/>
      <c r="BUS6" s="468"/>
      <c r="BUT6" s="468"/>
      <c r="BUU6" s="468"/>
      <c r="BUV6" s="468"/>
      <c r="BUW6" s="468"/>
      <c r="BUX6" s="468"/>
      <c r="BUY6" s="468"/>
      <c r="BUZ6" s="468"/>
      <c r="BVA6" s="468"/>
      <c r="BVB6" s="468"/>
      <c r="BVC6" s="468"/>
      <c r="BVD6" s="468"/>
      <c r="BVE6" s="468"/>
      <c r="BVF6" s="468"/>
      <c r="BVG6" s="468"/>
      <c r="BVH6" s="468"/>
      <c r="BVI6" s="468"/>
      <c r="BVJ6" s="468"/>
      <c r="BVK6" s="468"/>
      <c r="BVL6" s="468"/>
      <c r="BVM6" s="468"/>
      <c r="BVN6" s="468"/>
      <c r="BVO6" s="468"/>
      <c r="BVP6" s="468"/>
      <c r="BVQ6" s="468"/>
      <c r="BVR6" s="468"/>
      <c r="BVS6" s="468"/>
      <c r="BVT6" s="468"/>
      <c r="BVU6" s="468"/>
      <c r="BVV6" s="468"/>
      <c r="BVW6" s="468"/>
      <c r="BVX6" s="468"/>
      <c r="BVY6" s="468"/>
      <c r="BVZ6" s="468"/>
      <c r="BWA6" s="468"/>
      <c r="BWB6" s="468"/>
      <c r="BWC6" s="468"/>
      <c r="BWD6" s="468"/>
      <c r="BWE6" s="468"/>
      <c r="BWF6" s="468"/>
      <c r="BWG6" s="468"/>
      <c r="BWH6" s="468"/>
      <c r="BWI6" s="468"/>
      <c r="BWJ6" s="468"/>
      <c r="BWK6" s="468"/>
      <c r="BWL6" s="468"/>
      <c r="BWM6" s="468"/>
      <c r="BWN6" s="468"/>
      <c r="BWO6" s="468"/>
      <c r="BWP6" s="468"/>
      <c r="BWQ6" s="468"/>
      <c r="BWR6" s="468"/>
      <c r="BWS6" s="468"/>
      <c r="BWT6" s="468"/>
      <c r="BWU6" s="468"/>
      <c r="BWV6" s="468"/>
      <c r="BWW6" s="468"/>
      <c r="BWX6" s="468"/>
      <c r="BWY6" s="468"/>
      <c r="BWZ6" s="468"/>
      <c r="BXA6" s="468"/>
      <c r="BXB6" s="468"/>
      <c r="BXC6" s="468"/>
      <c r="BXD6" s="468"/>
      <c r="BXE6" s="468"/>
      <c r="BXF6" s="468"/>
      <c r="BXG6" s="468"/>
      <c r="BXH6" s="468"/>
      <c r="BXI6" s="468"/>
      <c r="BXJ6" s="468"/>
      <c r="BXK6" s="468"/>
      <c r="BXL6" s="468"/>
      <c r="BXM6" s="468"/>
      <c r="BXN6" s="468"/>
      <c r="BXO6" s="468"/>
      <c r="BXP6" s="468"/>
      <c r="BXQ6" s="468"/>
      <c r="BXR6" s="468"/>
      <c r="BXS6" s="468"/>
      <c r="BXT6" s="468"/>
      <c r="BXU6" s="468"/>
      <c r="BXV6" s="468"/>
      <c r="BXW6" s="468"/>
      <c r="BXX6" s="468"/>
      <c r="BXY6" s="468"/>
      <c r="BXZ6" s="468"/>
      <c r="BYA6" s="468"/>
      <c r="BYB6" s="468"/>
      <c r="BYC6" s="468"/>
      <c r="BYD6" s="468"/>
      <c r="BYE6" s="468"/>
      <c r="BYF6" s="468"/>
      <c r="BYG6" s="468"/>
      <c r="BYH6" s="468"/>
      <c r="BYI6" s="468"/>
      <c r="BYJ6" s="468"/>
      <c r="BYK6" s="468"/>
      <c r="BYL6" s="468"/>
      <c r="BYM6" s="468"/>
      <c r="BYN6" s="468"/>
      <c r="BYO6" s="468"/>
      <c r="BYP6" s="468"/>
      <c r="BYQ6" s="468"/>
      <c r="BYR6" s="468"/>
      <c r="BYS6" s="468"/>
      <c r="BYT6" s="468"/>
      <c r="BYU6" s="468"/>
      <c r="BYV6" s="468"/>
      <c r="BYW6" s="468"/>
      <c r="BYX6" s="468"/>
      <c r="BYY6" s="468"/>
      <c r="BYZ6" s="468"/>
      <c r="BZA6" s="468"/>
      <c r="BZB6" s="468"/>
      <c r="BZC6" s="468"/>
      <c r="BZD6" s="468"/>
      <c r="BZE6" s="468"/>
      <c r="BZF6" s="468"/>
      <c r="BZG6" s="468"/>
      <c r="BZH6" s="468"/>
      <c r="BZI6" s="468"/>
      <c r="BZJ6" s="468"/>
      <c r="BZK6" s="468"/>
      <c r="BZL6" s="468"/>
      <c r="BZM6" s="468"/>
      <c r="BZN6" s="468"/>
      <c r="BZO6" s="468"/>
      <c r="BZP6" s="468"/>
      <c r="BZQ6" s="468"/>
      <c r="BZR6" s="468"/>
      <c r="BZS6" s="468"/>
      <c r="BZT6" s="468"/>
      <c r="BZU6" s="468"/>
      <c r="BZV6" s="468"/>
      <c r="BZW6" s="468"/>
      <c r="BZX6" s="468"/>
      <c r="BZY6" s="468"/>
      <c r="BZZ6" s="468"/>
      <c r="CAA6" s="468"/>
      <c r="CAB6" s="468"/>
      <c r="CAC6" s="468"/>
      <c r="CAD6" s="468"/>
      <c r="CAE6" s="468"/>
      <c r="CAF6" s="468"/>
      <c r="CAG6" s="468"/>
      <c r="CAH6" s="468"/>
      <c r="CAI6" s="468"/>
      <c r="CAJ6" s="468"/>
      <c r="CAK6" s="468"/>
      <c r="CAL6" s="468"/>
      <c r="CAM6" s="468"/>
      <c r="CAN6" s="468"/>
      <c r="CAO6" s="468"/>
      <c r="CAP6" s="468"/>
      <c r="CAQ6" s="468"/>
      <c r="CAR6" s="468"/>
      <c r="CAS6" s="468"/>
      <c r="CAT6" s="468"/>
      <c r="CAU6" s="468"/>
      <c r="CAV6" s="468"/>
      <c r="CAW6" s="468"/>
      <c r="CAX6" s="468"/>
      <c r="CAY6" s="468"/>
      <c r="CAZ6" s="468"/>
      <c r="CBA6" s="468"/>
      <c r="CBB6" s="468"/>
      <c r="CBC6" s="468"/>
      <c r="CBD6" s="468"/>
      <c r="CBE6" s="468"/>
      <c r="CBF6" s="468"/>
      <c r="CBG6" s="468"/>
      <c r="CBH6" s="468"/>
      <c r="CBI6" s="468"/>
      <c r="CBJ6" s="468"/>
      <c r="CBK6" s="468"/>
      <c r="CBL6" s="468"/>
      <c r="CBM6" s="468"/>
      <c r="CBN6" s="468"/>
      <c r="CBO6" s="468"/>
      <c r="CBP6" s="468"/>
      <c r="CBQ6" s="468"/>
      <c r="CBR6" s="468"/>
      <c r="CBS6" s="468"/>
      <c r="CBT6" s="468"/>
      <c r="CBU6" s="468"/>
      <c r="CBV6" s="468"/>
      <c r="CBW6" s="468"/>
      <c r="CBX6" s="468"/>
      <c r="CBY6" s="468"/>
      <c r="CBZ6" s="468"/>
      <c r="CCA6" s="468"/>
      <c r="CCB6" s="468"/>
      <c r="CCC6" s="468"/>
      <c r="CCD6" s="468"/>
      <c r="CCE6" s="468"/>
      <c r="CCF6" s="468"/>
      <c r="CCG6" s="468"/>
      <c r="CCH6" s="468"/>
      <c r="CCI6" s="468"/>
      <c r="CCJ6" s="468"/>
      <c r="CCK6" s="468"/>
      <c r="CCL6" s="468"/>
      <c r="CCM6" s="468"/>
      <c r="CCN6" s="468"/>
      <c r="CCO6" s="468"/>
      <c r="CCP6" s="468"/>
      <c r="CCQ6" s="468"/>
      <c r="CCR6" s="468"/>
      <c r="CCS6" s="468"/>
      <c r="CCT6" s="468"/>
      <c r="CCU6" s="468"/>
      <c r="CCV6" s="468"/>
      <c r="CCW6" s="468"/>
      <c r="CCX6" s="468"/>
      <c r="CCY6" s="468"/>
      <c r="CCZ6" s="468"/>
      <c r="CDA6" s="468"/>
      <c r="CDB6" s="468"/>
      <c r="CDC6" s="468"/>
      <c r="CDD6" s="468"/>
      <c r="CDE6" s="468"/>
      <c r="CDF6" s="468"/>
      <c r="CDG6" s="468"/>
      <c r="CDH6" s="468"/>
      <c r="CDI6" s="468"/>
      <c r="CDJ6" s="468"/>
      <c r="CDK6" s="468"/>
      <c r="CDL6" s="468"/>
      <c r="CDM6" s="468"/>
      <c r="CDN6" s="468"/>
      <c r="CDO6" s="468"/>
      <c r="CDP6" s="468"/>
      <c r="CDQ6" s="468"/>
      <c r="CDR6" s="468"/>
      <c r="CDS6" s="468"/>
      <c r="CDT6" s="468"/>
      <c r="CDU6" s="468"/>
      <c r="CDV6" s="468"/>
      <c r="CDW6" s="468"/>
      <c r="CDX6" s="468"/>
      <c r="CDY6" s="468"/>
      <c r="CDZ6" s="468"/>
      <c r="CEA6" s="468"/>
      <c r="CEB6" s="468"/>
      <c r="CEC6" s="468"/>
      <c r="CED6" s="468"/>
      <c r="CEE6" s="468"/>
      <c r="CEF6" s="468"/>
      <c r="CEG6" s="468"/>
      <c r="CEH6" s="468"/>
      <c r="CEI6" s="468"/>
      <c r="CEJ6" s="468"/>
      <c r="CEK6" s="468"/>
      <c r="CEL6" s="468"/>
      <c r="CEM6" s="468"/>
      <c r="CEN6" s="468"/>
      <c r="CEO6" s="468"/>
      <c r="CEP6" s="468"/>
      <c r="CEQ6" s="468"/>
      <c r="CER6" s="468"/>
      <c r="CES6" s="468"/>
      <c r="CET6" s="468"/>
      <c r="CEU6" s="468"/>
      <c r="CEV6" s="468"/>
      <c r="CEW6" s="468"/>
      <c r="CEX6" s="468"/>
      <c r="CEY6" s="468"/>
      <c r="CEZ6" s="468"/>
      <c r="CFA6" s="468"/>
      <c r="CFB6" s="468"/>
      <c r="CFC6" s="468"/>
      <c r="CFD6" s="468"/>
      <c r="CFE6" s="468"/>
      <c r="CFF6" s="468"/>
      <c r="CFG6" s="468"/>
      <c r="CFH6" s="468"/>
      <c r="CFI6" s="468"/>
      <c r="CFJ6" s="468"/>
      <c r="CFK6" s="468"/>
      <c r="CFL6" s="468"/>
      <c r="CFM6" s="468"/>
      <c r="CFN6" s="468"/>
      <c r="CFO6" s="468"/>
      <c r="CFP6" s="468"/>
      <c r="CFQ6" s="468"/>
      <c r="CFR6" s="468"/>
      <c r="CFS6" s="468"/>
      <c r="CFT6" s="468"/>
      <c r="CFU6" s="468"/>
      <c r="CFV6" s="468"/>
      <c r="CFW6" s="468"/>
      <c r="CFX6" s="468"/>
      <c r="CFY6" s="468"/>
      <c r="CFZ6" s="468"/>
      <c r="CGA6" s="468"/>
      <c r="CGB6" s="468"/>
      <c r="CGC6" s="468"/>
      <c r="CGD6" s="468"/>
      <c r="CGE6" s="468"/>
      <c r="CGF6" s="468"/>
      <c r="CGG6" s="468"/>
      <c r="CGH6" s="468"/>
      <c r="CGI6" s="468"/>
      <c r="CGJ6" s="468"/>
      <c r="CGK6" s="468"/>
      <c r="CGL6" s="468"/>
      <c r="CGM6" s="468"/>
      <c r="CGN6" s="468"/>
      <c r="CGO6" s="468"/>
      <c r="CGP6" s="468"/>
      <c r="CGQ6" s="468"/>
      <c r="CGR6" s="468"/>
      <c r="CGS6" s="468"/>
      <c r="CGT6" s="468"/>
      <c r="CGU6" s="468"/>
      <c r="CGV6" s="468"/>
      <c r="CGW6" s="468"/>
      <c r="CGX6" s="468"/>
      <c r="CGY6" s="468"/>
      <c r="CGZ6" s="468"/>
      <c r="CHA6" s="468"/>
      <c r="CHB6" s="468"/>
      <c r="CHC6" s="468"/>
      <c r="CHD6" s="468"/>
      <c r="CHE6" s="468"/>
      <c r="CHF6" s="468"/>
      <c r="CHG6" s="468"/>
      <c r="CHH6" s="468"/>
      <c r="CHI6" s="468"/>
      <c r="CHJ6" s="468"/>
      <c r="CHK6" s="468"/>
      <c r="CHL6" s="468"/>
      <c r="CHM6" s="468"/>
      <c r="CHN6" s="468"/>
      <c r="CHO6" s="468"/>
      <c r="CHP6" s="468"/>
      <c r="CHQ6" s="468"/>
      <c r="CHR6" s="468"/>
      <c r="CHS6" s="468"/>
      <c r="CHT6" s="468"/>
      <c r="CHU6" s="468"/>
      <c r="CHV6" s="468"/>
      <c r="CHW6" s="468"/>
      <c r="CHX6" s="468"/>
      <c r="CHY6" s="468"/>
      <c r="CHZ6" s="468"/>
      <c r="CIA6" s="468"/>
      <c r="CIB6" s="468"/>
      <c r="CIC6" s="468"/>
      <c r="CID6" s="468"/>
      <c r="CIE6" s="468"/>
      <c r="CIF6" s="468"/>
      <c r="CIG6" s="468"/>
      <c r="CIH6" s="468"/>
      <c r="CII6" s="468"/>
      <c r="CIJ6" s="468"/>
      <c r="CIK6" s="468"/>
      <c r="CIL6" s="468"/>
      <c r="CIM6" s="468"/>
      <c r="CIN6" s="468"/>
      <c r="CIO6" s="468"/>
      <c r="CIP6" s="468"/>
      <c r="CIQ6" s="468"/>
      <c r="CIR6" s="468"/>
      <c r="CIS6" s="468"/>
      <c r="CIT6" s="468"/>
      <c r="CIU6" s="468"/>
      <c r="CIV6" s="468"/>
      <c r="CIW6" s="468"/>
      <c r="CIX6" s="468"/>
      <c r="CIY6" s="468"/>
      <c r="CIZ6" s="468"/>
      <c r="CJA6" s="468"/>
      <c r="CJB6" s="468"/>
      <c r="CJC6" s="468"/>
      <c r="CJD6" s="468"/>
      <c r="CJE6" s="468"/>
      <c r="CJF6" s="468"/>
      <c r="CJG6" s="468"/>
      <c r="CJH6" s="468"/>
      <c r="CJI6" s="468"/>
      <c r="CJJ6" s="468"/>
      <c r="CJK6" s="468"/>
      <c r="CJL6" s="468"/>
      <c r="CJM6" s="468"/>
      <c r="CJN6" s="468"/>
      <c r="CJO6" s="468"/>
      <c r="CJP6" s="468"/>
      <c r="CJQ6" s="468"/>
      <c r="CJR6" s="468"/>
      <c r="CJS6" s="468"/>
      <c r="CJT6" s="468"/>
      <c r="CJU6" s="468"/>
      <c r="CJV6" s="468"/>
      <c r="CJW6" s="468"/>
      <c r="CJX6" s="468"/>
      <c r="CJY6" s="468"/>
      <c r="CJZ6" s="468"/>
      <c r="CKA6" s="468"/>
      <c r="CKB6" s="468"/>
      <c r="CKC6" s="468"/>
      <c r="CKD6" s="468"/>
      <c r="CKE6" s="468"/>
      <c r="CKF6" s="468"/>
      <c r="CKG6" s="468"/>
      <c r="CKH6" s="468"/>
      <c r="CKI6" s="468"/>
      <c r="CKJ6" s="468"/>
      <c r="CKK6" s="468"/>
      <c r="CKL6" s="468"/>
      <c r="CKM6" s="468"/>
      <c r="CKN6" s="468"/>
      <c r="CKO6" s="468"/>
      <c r="CKP6" s="468"/>
      <c r="CKQ6" s="468"/>
      <c r="CKR6" s="468"/>
      <c r="CKS6" s="468"/>
      <c r="CKT6" s="468"/>
      <c r="CKU6" s="468"/>
      <c r="CKV6" s="468"/>
      <c r="CKW6" s="468"/>
      <c r="CKX6" s="468"/>
      <c r="CKY6" s="468"/>
      <c r="CKZ6" s="468"/>
      <c r="CLA6" s="468"/>
      <c r="CLB6" s="468"/>
      <c r="CLC6" s="468"/>
      <c r="CLD6" s="468"/>
      <c r="CLE6" s="468"/>
      <c r="CLF6" s="468"/>
      <c r="CLG6" s="468"/>
      <c r="CLH6" s="468"/>
      <c r="CLI6" s="468"/>
      <c r="CLJ6" s="468"/>
      <c r="CLK6" s="468"/>
      <c r="CLL6" s="468"/>
      <c r="CLM6" s="468"/>
      <c r="CLN6" s="468"/>
      <c r="CLO6" s="468"/>
      <c r="CLP6" s="468"/>
      <c r="CLQ6" s="468"/>
      <c r="CLR6" s="468"/>
      <c r="CLS6" s="468"/>
      <c r="CLT6" s="468"/>
      <c r="CLU6" s="468"/>
      <c r="CLV6" s="468"/>
      <c r="CLW6" s="468"/>
      <c r="CLX6" s="468"/>
      <c r="CLY6" s="468"/>
      <c r="CLZ6" s="468"/>
      <c r="CMA6" s="468"/>
      <c r="CMB6" s="468"/>
      <c r="CMC6" s="468"/>
      <c r="CMD6" s="468"/>
      <c r="CME6" s="468"/>
      <c r="CMF6" s="468"/>
      <c r="CMG6" s="468"/>
      <c r="CMH6" s="468"/>
      <c r="CMI6" s="468"/>
      <c r="CMJ6" s="468"/>
      <c r="CMK6" s="468"/>
      <c r="CML6" s="468"/>
      <c r="CMM6" s="468"/>
      <c r="CMN6" s="468"/>
      <c r="CMO6" s="468"/>
      <c r="CMP6" s="468"/>
      <c r="CMQ6" s="468"/>
      <c r="CMR6" s="468"/>
      <c r="CMS6" s="468"/>
      <c r="CMT6" s="468"/>
      <c r="CMU6" s="468"/>
      <c r="CMV6" s="468"/>
      <c r="CMW6" s="468"/>
      <c r="CMX6" s="468"/>
      <c r="CMY6" s="468"/>
      <c r="CMZ6" s="468"/>
      <c r="CNA6" s="468"/>
      <c r="CNB6" s="468"/>
      <c r="CNC6" s="468"/>
      <c r="CND6" s="468"/>
      <c r="CNE6" s="468"/>
      <c r="CNF6" s="468"/>
      <c r="CNG6" s="468"/>
      <c r="CNH6" s="468"/>
      <c r="CNI6" s="468"/>
      <c r="CNJ6" s="468"/>
      <c r="CNK6" s="468"/>
      <c r="CNL6" s="468"/>
      <c r="CNM6" s="468"/>
      <c r="CNN6" s="468"/>
      <c r="CNO6" s="468"/>
      <c r="CNP6" s="468"/>
      <c r="CNQ6" s="468"/>
      <c r="CNR6" s="468"/>
      <c r="CNS6" s="468"/>
      <c r="CNT6" s="468"/>
      <c r="CNU6" s="468"/>
      <c r="CNV6" s="468"/>
      <c r="CNW6" s="468"/>
      <c r="CNX6" s="468"/>
      <c r="CNY6" s="468"/>
      <c r="CNZ6" s="468"/>
      <c r="COA6" s="468"/>
      <c r="COB6" s="468"/>
      <c r="COC6" s="468"/>
      <c r="COD6" s="468"/>
      <c r="COE6" s="468"/>
      <c r="COF6" s="468"/>
      <c r="COG6" s="468"/>
      <c r="COH6" s="468"/>
      <c r="COI6" s="468"/>
      <c r="COJ6" s="468"/>
      <c r="COK6" s="468"/>
      <c r="COL6" s="468"/>
      <c r="COM6" s="468"/>
      <c r="CON6" s="468"/>
      <c r="COO6" s="468"/>
      <c r="COP6" s="468"/>
      <c r="COQ6" s="468"/>
      <c r="COR6" s="468"/>
      <c r="COS6" s="468"/>
      <c r="COT6" s="468"/>
      <c r="COU6" s="468"/>
      <c r="COV6" s="468"/>
      <c r="COW6" s="468"/>
      <c r="COX6" s="468"/>
      <c r="COY6" s="468"/>
      <c r="COZ6" s="468"/>
      <c r="CPA6" s="468"/>
      <c r="CPB6" s="468"/>
      <c r="CPC6" s="468"/>
      <c r="CPD6" s="468"/>
      <c r="CPE6" s="468"/>
      <c r="CPF6" s="468"/>
      <c r="CPG6" s="468"/>
      <c r="CPH6" s="468"/>
      <c r="CPI6" s="468"/>
      <c r="CPJ6" s="468"/>
      <c r="CPK6" s="468"/>
      <c r="CPL6" s="468"/>
      <c r="CPM6" s="468"/>
      <c r="CPN6" s="468"/>
      <c r="CPO6" s="468"/>
      <c r="CPP6" s="468"/>
      <c r="CPQ6" s="468"/>
      <c r="CPR6" s="468"/>
      <c r="CPS6" s="468"/>
      <c r="CPT6" s="468"/>
      <c r="CPU6" s="468"/>
      <c r="CPV6" s="468"/>
      <c r="CPW6" s="468"/>
      <c r="CPX6" s="468"/>
      <c r="CPY6" s="468"/>
      <c r="CPZ6" s="468"/>
      <c r="CQA6" s="468"/>
      <c r="CQB6" s="468"/>
      <c r="CQC6" s="468"/>
      <c r="CQD6" s="468"/>
      <c r="CQE6" s="468"/>
      <c r="CQF6" s="468"/>
      <c r="CQG6" s="468"/>
      <c r="CQH6" s="468"/>
      <c r="CQI6" s="468"/>
      <c r="CQJ6" s="468"/>
      <c r="CQK6" s="468"/>
      <c r="CQL6" s="468"/>
      <c r="CQM6" s="468"/>
      <c r="CQN6" s="468"/>
      <c r="CQO6" s="468"/>
      <c r="CQP6" s="468"/>
      <c r="CQQ6" s="468"/>
      <c r="CQR6" s="468"/>
      <c r="CQS6" s="468"/>
      <c r="CQT6" s="468"/>
      <c r="CQU6" s="468"/>
      <c r="CQV6" s="468"/>
      <c r="CQW6" s="468"/>
      <c r="CQX6" s="468"/>
      <c r="CQY6" s="468"/>
      <c r="CQZ6" s="468"/>
      <c r="CRA6" s="468"/>
      <c r="CRB6" s="468"/>
      <c r="CRC6" s="468"/>
      <c r="CRD6" s="468"/>
      <c r="CRE6" s="468"/>
      <c r="CRF6" s="468"/>
      <c r="CRG6" s="468"/>
      <c r="CRH6" s="468"/>
      <c r="CRI6" s="468"/>
      <c r="CRJ6" s="468"/>
      <c r="CRK6" s="468"/>
      <c r="CRL6" s="468"/>
      <c r="CRM6" s="468"/>
      <c r="CRN6" s="468"/>
      <c r="CRO6" s="468"/>
      <c r="CRP6" s="468"/>
      <c r="CRQ6" s="468"/>
      <c r="CRR6" s="468"/>
      <c r="CRS6" s="468"/>
      <c r="CRT6" s="468"/>
      <c r="CRU6" s="468"/>
      <c r="CRV6" s="468"/>
      <c r="CRW6" s="468"/>
      <c r="CRX6" s="468"/>
      <c r="CRY6" s="468"/>
      <c r="CRZ6" s="468"/>
      <c r="CSA6" s="468"/>
      <c r="CSB6" s="468"/>
      <c r="CSC6" s="468"/>
      <c r="CSD6" s="468"/>
      <c r="CSE6" s="468"/>
      <c r="CSF6" s="468"/>
      <c r="CSG6" s="468"/>
      <c r="CSH6" s="468"/>
      <c r="CSI6" s="468"/>
      <c r="CSJ6" s="468"/>
      <c r="CSK6" s="468"/>
      <c r="CSL6" s="468"/>
      <c r="CSM6" s="468"/>
      <c r="CSN6" s="468"/>
      <c r="CSO6" s="468"/>
      <c r="CSP6" s="468"/>
      <c r="CSQ6" s="468"/>
      <c r="CSR6" s="468"/>
      <c r="CSS6" s="468"/>
      <c r="CST6" s="468"/>
      <c r="CSU6" s="468"/>
      <c r="CSV6" s="468"/>
      <c r="CSW6" s="468"/>
      <c r="CSX6" s="468"/>
      <c r="CSY6" s="468"/>
      <c r="CSZ6" s="468"/>
      <c r="CTA6" s="468"/>
      <c r="CTB6" s="468"/>
      <c r="CTC6" s="468"/>
      <c r="CTD6" s="468"/>
      <c r="CTE6" s="468"/>
      <c r="CTF6" s="468"/>
      <c r="CTG6" s="468"/>
      <c r="CTH6" s="468"/>
      <c r="CTI6" s="468"/>
      <c r="CTJ6" s="468"/>
      <c r="CTK6" s="468"/>
      <c r="CTL6" s="468"/>
      <c r="CTM6" s="468"/>
      <c r="CTN6" s="468"/>
      <c r="CTO6" s="468"/>
      <c r="CTP6" s="468"/>
      <c r="CTQ6" s="468"/>
      <c r="CTR6" s="468"/>
      <c r="CTS6" s="468"/>
      <c r="CTT6" s="468"/>
      <c r="CTU6" s="468"/>
      <c r="CTV6" s="468"/>
      <c r="CTW6" s="468"/>
      <c r="CTX6" s="468"/>
      <c r="CTY6" s="468"/>
      <c r="CTZ6" s="468"/>
      <c r="CUA6" s="468"/>
      <c r="CUB6" s="468"/>
      <c r="CUC6" s="468"/>
      <c r="CUD6" s="468"/>
      <c r="CUE6" s="468"/>
      <c r="CUF6" s="468"/>
      <c r="CUG6" s="468"/>
      <c r="CUH6" s="468"/>
      <c r="CUI6" s="468"/>
      <c r="CUJ6" s="468"/>
      <c r="CUK6" s="468"/>
      <c r="CUL6" s="468"/>
      <c r="CUM6" s="468"/>
      <c r="CUN6" s="468"/>
      <c r="CUO6" s="468"/>
      <c r="CUP6" s="468"/>
      <c r="CUQ6" s="468"/>
      <c r="CUR6" s="468"/>
      <c r="CUS6" s="468"/>
      <c r="CUT6" s="468"/>
      <c r="CUU6" s="468"/>
      <c r="CUV6" s="468"/>
      <c r="CUW6" s="468"/>
      <c r="CUX6" s="468"/>
      <c r="CUY6" s="468"/>
      <c r="CUZ6" s="468"/>
      <c r="CVA6" s="468"/>
      <c r="CVB6" s="468"/>
      <c r="CVC6" s="468"/>
      <c r="CVD6" s="468"/>
      <c r="CVE6" s="468"/>
      <c r="CVF6" s="468"/>
      <c r="CVG6" s="468"/>
      <c r="CVH6" s="468"/>
      <c r="CVI6" s="468"/>
      <c r="CVJ6" s="468"/>
      <c r="CVK6" s="468"/>
      <c r="CVL6" s="468"/>
      <c r="CVM6" s="468"/>
      <c r="CVN6" s="468"/>
      <c r="CVO6" s="468"/>
      <c r="CVP6" s="468"/>
      <c r="CVQ6" s="468"/>
      <c r="CVR6" s="468"/>
      <c r="CVS6" s="468"/>
      <c r="CVT6" s="468"/>
      <c r="CVU6" s="468"/>
      <c r="CVV6" s="468"/>
      <c r="CVW6" s="468"/>
      <c r="CVX6" s="468"/>
      <c r="CVY6" s="468"/>
      <c r="CVZ6" s="468"/>
      <c r="CWA6" s="468"/>
      <c r="CWB6" s="468"/>
      <c r="CWC6" s="468"/>
      <c r="CWD6" s="468"/>
      <c r="CWE6" s="468"/>
      <c r="CWF6" s="468"/>
      <c r="CWG6" s="468"/>
      <c r="CWH6" s="468"/>
      <c r="CWI6" s="468"/>
      <c r="CWJ6" s="468"/>
      <c r="CWK6" s="468"/>
      <c r="CWL6" s="468"/>
      <c r="CWM6" s="468"/>
      <c r="CWN6" s="468"/>
      <c r="CWO6" s="468"/>
      <c r="CWP6" s="468"/>
      <c r="CWQ6" s="468"/>
      <c r="CWR6" s="468"/>
      <c r="CWS6" s="468"/>
      <c r="CWT6" s="468"/>
      <c r="CWU6" s="468"/>
      <c r="CWV6" s="468"/>
      <c r="CWW6" s="468"/>
      <c r="CWX6" s="468"/>
      <c r="CWY6" s="468"/>
      <c r="CWZ6" s="468"/>
      <c r="CXA6" s="468"/>
      <c r="CXB6" s="468"/>
      <c r="CXC6" s="468"/>
      <c r="CXD6" s="468"/>
      <c r="CXE6" s="468"/>
      <c r="CXF6" s="468"/>
      <c r="CXG6" s="468"/>
      <c r="CXH6" s="468"/>
      <c r="CXI6" s="468"/>
      <c r="CXJ6" s="468"/>
      <c r="CXK6" s="468"/>
      <c r="CXL6" s="468"/>
      <c r="CXM6" s="468"/>
      <c r="CXN6" s="468"/>
      <c r="CXO6" s="468"/>
      <c r="CXP6" s="468"/>
      <c r="CXQ6" s="468"/>
      <c r="CXR6" s="468"/>
      <c r="CXS6" s="468"/>
      <c r="CXT6" s="468"/>
      <c r="CXU6" s="468"/>
      <c r="CXV6" s="468"/>
      <c r="CXW6" s="468"/>
      <c r="CXX6" s="468"/>
      <c r="CXY6" s="468"/>
      <c r="CXZ6" s="468"/>
      <c r="CYA6" s="468"/>
      <c r="CYB6" s="468"/>
      <c r="CYC6" s="468"/>
      <c r="CYD6" s="468"/>
      <c r="CYE6" s="468"/>
      <c r="CYF6" s="468"/>
      <c r="CYG6" s="468"/>
      <c r="CYH6" s="468"/>
      <c r="CYI6" s="468"/>
      <c r="CYJ6" s="468"/>
      <c r="CYK6" s="468"/>
      <c r="CYL6" s="468"/>
      <c r="CYM6" s="468"/>
      <c r="CYN6" s="468"/>
      <c r="CYO6" s="468"/>
      <c r="CYP6" s="468"/>
      <c r="CYQ6" s="468"/>
      <c r="CYR6" s="468"/>
      <c r="CYS6" s="468"/>
      <c r="CYT6" s="468"/>
      <c r="CYU6" s="468"/>
      <c r="CYV6" s="468"/>
      <c r="CYW6" s="468"/>
      <c r="CYX6" s="468"/>
      <c r="CYY6" s="468"/>
      <c r="CYZ6" s="468"/>
      <c r="CZA6" s="468"/>
      <c r="CZB6" s="468"/>
      <c r="CZC6" s="468"/>
      <c r="CZD6" s="468"/>
      <c r="CZE6" s="468"/>
      <c r="CZF6" s="468"/>
      <c r="CZG6" s="468"/>
      <c r="CZH6" s="468"/>
      <c r="CZI6" s="468"/>
      <c r="CZJ6" s="468"/>
      <c r="CZK6" s="468"/>
      <c r="CZL6" s="468"/>
      <c r="CZM6" s="468"/>
      <c r="CZN6" s="468"/>
      <c r="CZO6" s="468"/>
      <c r="CZP6" s="468"/>
      <c r="CZQ6" s="468"/>
      <c r="CZR6" s="468"/>
      <c r="CZS6" s="468"/>
      <c r="CZT6" s="468"/>
      <c r="CZU6" s="468"/>
      <c r="CZV6" s="468"/>
      <c r="CZW6" s="468"/>
      <c r="CZX6" s="468"/>
      <c r="CZY6" s="468"/>
      <c r="CZZ6" s="468"/>
      <c r="DAA6" s="468"/>
      <c r="DAB6" s="468"/>
      <c r="DAC6" s="468"/>
      <c r="DAD6" s="468"/>
      <c r="DAE6" s="468"/>
      <c r="DAF6" s="468"/>
      <c r="DAG6" s="468"/>
      <c r="DAH6" s="468"/>
      <c r="DAI6" s="468"/>
      <c r="DAJ6" s="468"/>
      <c r="DAK6" s="468"/>
      <c r="DAL6" s="468"/>
      <c r="DAM6" s="468"/>
      <c r="DAN6" s="468"/>
      <c r="DAO6" s="468"/>
      <c r="DAP6" s="468"/>
      <c r="DAQ6" s="468"/>
      <c r="DAR6" s="468"/>
      <c r="DAS6" s="468"/>
      <c r="DAT6" s="468"/>
      <c r="DAU6" s="468"/>
      <c r="DAV6" s="468"/>
      <c r="DAW6" s="468"/>
      <c r="DAX6" s="468"/>
      <c r="DAY6" s="468"/>
      <c r="DAZ6" s="468"/>
      <c r="DBA6" s="468"/>
      <c r="DBB6" s="468"/>
      <c r="DBC6" s="468"/>
      <c r="DBD6" s="468"/>
      <c r="DBE6" s="468"/>
      <c r="DBF6" s="468"/>
      <c r="DBG6" s="468"/>
      <c r="DBH6" s="468"/>
      <c r="DBI6" s="468"/>
      <c r="DBJ6" s="468"/>
      <c r="DBK6" s="468"/>
      <c r="DBL6" s="468"/>
      <c r="DBM6" s="468"/>
      <c r="DBN6" s="468"/>
      <c r="DBO6" s="468"/>
      <c r="DBP6" s="468"/>
      <c r="DBQ6" s="468"/>
      <c r="DBR6" s="468"/>
      <c r="DBS6" s="468"/>
      <c r="DBT6" s="468"/>
      <c r="DBU6" s="468"/>
      <c r="DBV6" s="468"/>
      <c r="DBW6" s="468"/>
      <c r="DBX6" s="468"/>
      <c r="DBY6" s="468"/>
      <c r="DBZ6" s="468"/>
      <c r="DCA6" s="468"/>
      <c r="DCB6" s="468"/>
      <c r="DCC6" s="468"/>
      <c r="DCD6" s="468"/>
      <c r="DCE6" s="468"/>
      <c r="DCF6" s="468"/>
      <c r="DCG6" s="468"/>
      <c r="DCH6" s="468"/>
      <c r="DCI6" s="468"/>
      <c r="DCJ6" s="468"/>
      <c r="DCK6" s="468"/>
      <c r="DCL6" s="468"/>
      <c r="DCM6" s="468"/>
      <c r="DCN6" s="468"/>
      <c r="DCO6" s="468"/>
      <c r="DCP6" s="468"/>
      <c r="DCQ6" s="468"/>
      <c r="DCR6" s="468"/>
      <c r="DCS6" s="468"/>
      <c r="DCT6" s="468"/>
      <c r="DCU6" s="468"/>
      <c r="DCV6" s="468"/>
      <c r="DCW6" s="468"/>
      <c r="DCX6" s="468"/>
      <c r="DCY6" s="468"/>
      <c r="DCZ6" s="468"/>
      <c r="DDA6" s="468"/>
      <c r="DDB6" s="468"/>
      <c r="DDC6" s="468"/>
      <c r="DDD6" s="468"/>
      <c r="DDE6" s="468"/>
      <c r="DDF6" s="468"/>
      <c r="DDG6" s="468"/>
      <c r="DDH6" s="468"/>
      <c r="DDI6" s="468"/>
      <c r="DDJ6" s="468"/>
      <c r="DDK6" s="468"/>
      <c r="DDL6" s="468"/>
      <c r="DDM6" s="468"/>
      <c r="DDN6" s="468"/>
      <c r="DDO6" s="468"/>
      <c r="DDP6" s="468"/>
      <c r="DDQ6" s="468"/>
      <c r="DDR6" s="468"/>
      <c r="DDS6" s="468"/>
      <c r="DDT6" s="468"/>
      <c r="DDU6" s="468"/>
      <c r="DDV6" s="468"/>
      <c r="DDW6" s="468"/>
      <c r="DDX6" s="468"/>
      <c r="DDY6" s="468"/>
      <c r="DDZ6" s="468"/>
      <c r="DEA6" s="468"/>
      <c r="DEB6" s="468"/>
      <c r="DEC6" s="468"/>
      <c r="DED6" s="468"/>
      <c r="DEE6" s="468"/>
      <c r="DEF6" s="468"/>
      <c r="DEG6" s="468"/>
      <c r="DEH6" s="468"/>
      <c r="DEI6" s="468"/>
      <c r="DEJ6" s="468"/>
      <c r="DEK6" s="468"/>
      <c r="DEL6" s="468"/>
      <c r="DEM6" s="468"/>
      <c r="DEN6" s="468"/>
      <c r="DEO6" s="468"/>
      <c r="DEP6" s="468"/>
      <c r="DEQ6" s="468"/>
      <c r="DER6" s="468"/>
      <c r="DES6" s="468"/>
      <c r="DET6" s="468"/>
      <c r="DEU6" s="468"/>
      <c r="DEV6" s="468"/>
      <c r="DEW6" s="468"/>
      <c r="DEX6" s="468"/>
      <c r="DEY6" s="468"/>
      <c r="DEZ6" s="468"/>
      <c r="DFA6" s="468"/>
      <c r="DFB6" s="468"/>
      <c r="DFC6" s="468"/>
      <c r="DFD6" s="468"/>
      <c r="DFE6" s="468"/>
      <c r="DFF6" s="468"/>
      <c r="DFG6" s="468"/>
      <c r="DFH6" s="468"/>
      <c r="DFI6" s="468"/>
      <c r="DFJ6" s="468"/>
      <c r="DFK6" s="468"/>
      <c r="DFL6" s="468"/>
      <c r="DFM6" s="468"/>
      <c r="DFN6" s="468"/>
      <c r="DFO6" s="468"/>
      <c r="DFP6" s="468"/>
      <c r="DFQ6" s="468"/>
      <c r="DFR6" s="468"/>
      <c r="DFS6" s="468"/>
      <c r="DFT6" s="468"/>
      <c r="DFU6" s="468"/>
      <c r="DFV6" s="468"/>
      <c r="DFW6" s="468"/>
      <c r="DFX6" s="468"/>
      <c r="DFY6" s="468"/>
      <c r="DFZ6" s="468"/>
      <c r="DGA6" s="468"/>
      <c r="DGB6" s="468"/>
      <c r="DGC6" s="468"/>
      <c r="DGD6" s="468"/>
      <c r="DGE6" s="468"/>
      <c r="DGF6" s="468"/>
      <c r="DGG6" s="468"/>
      <c r="DGH6" s="468"/>
      <c r="DGI6" s="468"/>
      <c r="DGJ6" s="468"/>
      <c r="DGK6" s="468"/>
      <c r="DGL6" s="468"/>
      <c r="DGM6" s="468"/>
      <c r="DGN6" s="468"/>
      <c r="DGO6" s="468"/>
      <c r="DGP6" s="468"/>
      <c r="DGQ6" s="468"/>
      <c r="DGR6" s="468"/>
      <c r="DGS6" s="468"/>
      <c r="DGT6" s="468"/>
      <c r="DGU6" s="468"/>
      <c r="DGV6" s="468"/>
      <c r="DGW6" s="468"/>
      <c r="DGX6" s="468"/>
      <c r="DGY6" s="468"/>
      <c r="DGZ6" s="468"/>
      <c r="DHA6" s="468"/>
      <c r="DHB6" s="468"/>
      <c r="DHC6" s="468"/>
      <c r="DHD6" s="468"/>
      <c r="DHE6" s="468"/>
      <c r="DHF6" s="468"/>
      <c r="DHG6" s="468"/>
      <c r="DHH6" s="468"/>
      <c r="DHI6" s="468"/>
      <c r="DHJ6" s="468"/>
      <c r="DHK6" s="468"/>
      <c r="DHL6" s="468"/>
      <c r="DHM6" s="468"/>
      <c r="DHN6" s="468"/>
      <c r="DHO6" s="468"/>
      <c r="DHP6" s="468"/>
      <c r="DHQ6" s="468"/>
      <c r="DHR6" s="468"/>
      <c r="DHS6" s="468"/>
      <c r="DHT6" s="468"/>
      <c r="DHU6" s="468"/>
      <c r="DHV6" s="468"/>
      <c r="DHW6" s="468"/>
      <c r="DHX6" s="468"/>
      <c r="DHY6" s="468"/>
      <c r="DHZ6" s="468"/>
      <c r="DIA6" s="468"/>
      <c r="DIB6" s="468"/>
      <c r="DIC6" s="468"/>
      <c r="DID6" s="468"/>
      <c r="DIE6" s="468"/>
      <c r="DIF6" s="468"/>
      <c r="DIG6" s="468"/>
      <c r="DIH6" s="468"/>
      <c r="DII6" s="468"/>
      <c r="DIJ6" s="468"/>
      <c r="DIK6" s="468"/>
      <c r="DIL6" s="468"/>
      <c r="DIM6" s="468"/>
      <c r="DIN6" s="468"/>
      <c r="DIO6" s="468"/>
      <c r="DIP6" s="468"/>
      <c r="DIQ6" s="468"/>
      <c r="DIR6" s="468"/>
      <c r="DIS6" s="468"/>
      <c r="DIT6" s="468"/>
      <c r="DIU6" s="468"/>
      <c r="DIV6" s="468"/>
      <c r="DIW6" s="468"/>
      <c r="DIX6" s="468"/>
      <c r="DIY6" s="468"/>
      <c r="DIZ6" s="468"/>
      <c r="DJA6" s="468"/>
      <c r="DJB6" s="468"/>
      <c r="DJC6" s="468"/>
      <c r="DJD6" s="468"/>
      <c r="DJE6" s="468"/>
      <c r="DJF6" s="468"/>
      <c r="DJG6" s="468"/>
      <c r="DJH6" s="468"/>
      <c r="DJI6" s="468"/>
      <c r="DJJ6" s="468"/>
      <c r="DJK6" s="468"/>
      <c r="DJL6" s="468"/>
      <c r="DJM6" s="468"/>
      <c r="DJN6" s="468"/>
      <c r="DJO6" s="468"/>
      <c r="DJP6" s="468"/>
      <c r="DJQ6" s="468"/>
      <c r="DJR6" s="468"/>
      <c r="DJS6" s="468"/>
      <c r="DJT6" s="468"/>
      <c r="DJU6" s="468"/>
      <c r="DJV6" s="468"/>
      <c r="DJW6" s="468"/>
      <c r="DJX6" s="468"/>
      <c r="DJY6" s="468"/>
      <c r="DJZ6" s="468"/>
      <c r="DKA6" s="468"/>
      <c r="DKB6" s="468"/>
      <c r="DKC6" s="468"/>
      <c r="DKD6" s="468"/>
      <c r="DKE6" s="468"/>
      <c r="DKF6" s="468"/>
      <c r="DKG6" s="468"/>
      <c r="DKH6" s="468"/>
      <c r="DKI6" s="468"/>
      <c r="DKJ6" s="468"/>
      <c r="DKK6" s="468"/>
      <c r="DKL6" s="468"/>
      <c r="DKM6" s="468"/>
      <c r="DKN6" s="468"/>
      <c r="DKO6" s="468"/>
      <c r="DKP6" s="468"/>
      <c r="DKQ6" s="468"/>
      <c r="DKR6" s="468"/>
      <c r="DKS6" s="468"/>
      <c r="DKT6" s="468"/>
      <c r="DKU6" s="468"/>
      <c r="DKV6" s="468"/>
      <c r="DKW6" s="468"/>
      <c r="DKX6" s="468"/>
      <c r="DKY6" s="468"/>
      <c r="DKZ6" s="468"/>
      <c r="DLA6" s="468"/>
      <c r="DLB6" s="468"/>
      <c r="DLC6" s="468"/>
      <c r="DLD6" s="468"/>
      <c r="DLE6" s="468"/>
      <c r="DLF6" s="468"/>
      <c r="DLG6" s="468"/>
      <c r="DLH6" s="468"/>
      <c r="DLI6" s="468"/>
      <c r="DLJ6" s="468"/>
      <c r="DLK6" s="468"/>
      <c r="DLL6" s="468"/>
      <c r="DLM6" s="468"/>
      <c r="DLN6" s="468"/>
      <c r="DLO6" s="468"/>
      <c r="DLP6" s="468"/>
      <c r="DLQ6" s="468"/>
      <c r="DLR6" s="468"/>
      <c r="DLS6" s="468"/>
      <c r="DLT6" s="468"/>
      <c r="DLU6" s="468"/>
      <c r="DLV6" s="468"/>
      <c r="DLW6" s="468"/>
      <c r="DLX6" s="468"/>
      <c r="DLY6" s="468"/>
      <c r="DLZ6" s="468"/>
      <c r="DMA6" s="468"/>
      <c r="DMB6" s="468"/>
      <c r="DMC6" s="468"/>
      <c r="DMD6" s="468"/>
      <c r="DME6" s="468"/>
      <c r="DMF6" s="468"/>
      <c r="DMG6" s="468"/>
      <c r="DMH6" s="468"/>
      <c r="DMI6" s="468"/>
      <c r="DMJ6" s="468"/>
      <c r="DMK6" s="468"/>
      <c r="DML6" s="468"/>
      <c r="DMM6" s="468"/>
      <c r="DMN6" s="468"/>
      <c r="DMO6" s="468"/>
      <c r="DMP6" s="468"/>
      <c r="DMQ6" s="468"/>
      <c r="DMR6" s="468"/>
      <c r="DMS6" s="468"/>
      <c r="DMT6" s="468"/>
      <c r="DMU6" s="468"/>
      <c r="DMV6" s="468"/>
      <c r="DMW6" s="468"/>
      <c r="DMX6" s="468"/>
      <c r="DMY6" s="468"/>
      <c r="DMZ6" s="468"/>
      <c r="DNA6" s="468"/>
      <c r="DNB6" s="468"/>
      <c r="DNC6" s="468"/>
      <c r="DND6" s="468"/>
      <c r="DNE6" s="468"/>
      <c r="DNF6" s="468"/>
      <c r="DNG6" s="468"/>
      <c r="DNH6" s="468"/>
      <c r="DNI6" s="468"/>
      <c r="DNJ6" s="468"/>
      <c r="DNK6" s="468"/>
      <c r="DNL6" s="468"/>
      <c r="DNM6" s="468"/>
      <c r="DNN6" s="468"/>
      <c r="DNO6" s="468"/>
      <c r="DNP6" s="468"/>
      <c r="DNQ6" s="468"/>
      <c r="DNR6" s="468"/>
      <c r="DNS6" s="468"/>
      <c r="DNT6" s="468"/>
      <c r="DNU6" s="468"/>
      <c r="DNV6" s="468"/>
      <c r="DNW6" s="468"/>
      <c r="DNX6" s="468"/>
      <c r="DNY6" s="468"/>
      <c r="DNZ6" s="468"/>
      <c r="DOA6" s="468"/>
      <c r="DOB6" s="468"/>
      <c r="DOC6" s="468"/>
      <c r="DOD6" s="468"/>
      <c r="DOE6" s="468"/>
      <c r="DOF6" s="468"/>
      <c r="DOG6" s="468"/>
      <c r="DOH6" s="468"/>
      <c r="DOI6" s="468"/>
      <c r="DOJ6" s="468"/>
      <c r="DOK6" s="468"/>
      <c r="DOL6" s="468"/>
      <c r="DOM6" s="468"/>
      <c r="DON6" s="468"/>
      <c r="DOO6" s="468"/>
      <c r="DOP6" s="468"/>
      <c r="DOQ6" s="468"/>
      <c r="DOR6" s="468"/>
      <c r="DOS6" s="468"/>
      <c r="DOT6" s="468"/>
      <c r="DOU6" s="468"/>
      <c r="DOV6" s="468"/>
      <c r="DOW6" s="468"/>
      <c r="DOX6" s="468"/>
      <c r="DOY6" s="468"/>
      <c r="DOZ6" s="468"/>
      <c r="DPA6" s="468"/>
      <c r="DPB6" s="468"/>
      <c r="DPC6" s="468"/>
      <c r="DPD6" s="468"/>
      <c r="DPE6" s="468"/>
      <c r="DPF6" s="468"/>
      <c r="DPG6" s="468"/>
      <c r="DPH6" s="468"/>
      <c r="DPI6" s="468"/>
      <c r="DPJ6" s="468"/>
      <c r="DPK6" s="468"/>
      <c r="DPL6" s="468"/>
      <c r="DPM6" s="468"/>
      <c r="DPN6" s="468"/>
      <c r="DPO6" s="468"/>
      <c r="DPP6" s="468"/>
      <c r="DPQ6" s="468"/>
      <c r="DPR6" s="468"/>
      <c r="DPS6" s="468"/>
      <c r="DPT6" s="468"/>
      <c r="DPU6" s="468"/>
      <c r="DPV6" s="468"/>
      <c r="DPW6" s="468"/>
      <c r="DPX6" s="468"/>
      <c r="DPY6" s="468"/>
      <c r="DPZ6" s="468"/>
      <c r="DQA6" s="468"/>
      <c r="DQB6" s="468"/>
      <c r="DQC6" s="468"/>
      <c r="DQD6" s="468"/>
      <c r="DQE6" s="468"/>
      <c r="DQF6" s="468"/>
      <c r="DQG6" s="468"/>
      <c r="DQH6" s="468"/>
      <c r="DQI6" s="468"/>
      <c r="DQJ6" s="468"/>
      <c r="DQK6" s="468"/>
      <c r="DQL6" s="468"/>
      <c r="DQM6" s="468"/>
      <c r="DQN6" s="468"/>
      <c r="DQO6" s="468"/>
      <c r="DQP6" s="468"/>
      <c r="DQQ6" s="468"/>
      <c r="DQR6" s="468"/>
      <c r="DQS6" s="468"/>
      <c r="DQT6" s="468"/>
      <c r="DQU6" s="468"/>
      <c r="DQV6" s="468"/>
      <c r="DQW6" s="468"/>
      <c r="DQX6" s="468"/>
      <c r="DQY6" s="468"/>
      <c r="DQZ6" s="468"/>
      <c r="DRA6" s="468"/>
      <c r="DRB6" s="468"/>
      <c r="DRC6" s="468"/>
      <c r="DRD6" s="468"/>
      <c r="DRE6" s="468"/>
      <c r="DRF6" s="468"/>
      <c r="DRG6" s="468"/>
      <c r="DRH6" s="468"/>
      <c r="DRI6" s="468"/>
      <c r="DRJ6" s="468"/>
      <c r="DRK6" s="468"/>
      <c r="DRL6" s="468"/>
      <c r="DRM6" s="468"/>
      <c r="DRN6" s="468"/>
      <c r="DRO6" s="468"/>
      <c r="DRP6" s="468"/>
      <c r="DRQ6" s="468"/>
      <c r="DRR6" s="468"/>
      <c r="DRS6" s="468"/>
      <c r="DRT6" s="468"/>
      <c r="DRU6" s="468"/>
      <c r="DRV6" s="468"/>
      <c r="DRW6" s="468"/>
      <c r="DRX6" s="468"/>
      <c r="DRY6" s="468"/>
      <c r="DRZ6" s="468"/>
      <c r="DSA6" s="468"/>
      <c r="DSB6" s="468"/>
      <c r="DSC6" s="468"/>
      <c r="DSD6" s="468"/>
      <c r="DSE6" s="468"/>
      <c r="DSF6" s="468"/>
      <c r="DSG6" s="468"/>
      <c r="DSH6" s="468"/>
      <c r="DSI6" s="468"/>
      <c r="DSJ6" s="468"/>
      <c r="DSK6" s="468"/>
      <c r="DSL6" s="468"/>
      <c r="DSM6" s="468"/>
      <c r="DSN6" s="468"/>
      <c r="DSO6" s="468"/>
      <c r="DSP6" s="468"/>
      <c r="DSQ6" s="468"/>
      <c r="DSR6" s="468"/>
      <c r="DSS6" s="468"/>
      <c r="DST6" s="468"/>
      <c r="DSU6" s="468"/>
      <c r="DSV6" s="468"/>
      <c r="DSW6" s="468"/>
      <c r="DSX6" s="468"/>
      <c r="DSY6" s="468"/>
      <c r="DSZ6" s="468"/>
      <c r="DTA6" s="468"/>
      <c r="DTB6" s="468"/>
      <c r="DTC6" s="468"/>
      <c r="DTD6" s="468"/>
      <c r="DTE6" s="468"/>
      <c r="DTF6" s="468"/>
      <c r="DTG6" s="468"/>
      <c r="DTH6" s="468"/>
      <c r="DTI6" s="468"/>
      <c r="DTJ6" s="468"/>
      <c r="DTK6" s="468"/>
      <c r="DTL6" s="468"/>
      <c r="DTM6" s="468"/>
      <c r="DTN6" s="468"/>
      <c r="DTO6" s="468"/>
      <c r="DTP6" s="468"/>
      <c r="DTQ6" s="468"/>
      <c r="DTR6" s="468"/>
      <c r="DTS6" s="468"/>
      <c r="DTT6" s="468"/>
      <c r="DTU6" s="468"/>
      <c r="DTV6" s="468"/>
      <c r="DTW6" s="468"/>
      <c r="DTX6" s="468"/>
      <c r="DTY6" s="468"/>
      <c r="DTZ6" s="468"/>
      <c r="DUA6" s="468"/>
      <c r="DUB6" s="468"/>
      <c r="DUC6" s="468"/>
      <c r="DUD6" s="468"/>
      <c r="DUE6" s="468"/>
      <c r="DUF6" s="468"/>
      <c r="DUG6" s="468"/>
      <c r="DUH6" s="468"/>
      <c r="DUI6" s="468"/>
      <c r="DUJ6" s="468"/>
      <c r="DUK6" s="468"/>
      <c r="DUL6" s="468"/>
      <c r="DUM6" s="468"/>
      <c r="DUN6" s="468"/>
      <c r="DUO6" s="468"/>
      <c r="DUP6" s="468"/>
      <c r="DUQ6" s="468"/>
      <c r="DUR6" s="468"/>
      <c r="DUS6" s="468"/>
      <c r="DUT6" s="468"/>
      <c r="DUU6" s="468"/>
      <c r="DUV6" s="468"/>
      <c r="DUW6" s="468"/>
      <c r="DUX6" s="468"/>
      <c r="DUY6" s="468"/>
      <c r="DUZ6" s="468"/>
      <c r="DVA6" s="468"/>
      <c r="DVB6" s="468"/>
      <c r="DVC6" s="468"/>
      <c r="DVD6" s="468"/>
      <c r="DVE6" s="468"/>
      <c r="DVF6" s="468"/>
      <c r="DVG6" s="468"/>
      <c r="DVH6" s="468"/>
      <c r="DVI6" s="468"/>
      <c r="DVJ6" s="468"/>
      <c r="DVK6" s="468"/>
      <c r="DVL6" s="468"/>
      <c r="DVM6" s="468"/>
      <c r="DVN6" s="468"/>
      <c r="DVO6" s="468"/>
      <c r="DVP6" s="468"/>
      <c r="DVQ6" s="468"/>
      <c r="DVR6" s="468"/>
      <c r="DVS6" s="468"/>
      <c r="DVT6" s="468"/>
      <c r="DVU6" s="468"/>
      <c r="DVV6" s="468"/>
      <c r="DVW6" s="468"/>
      <c r="DVX6" s="468"/>
      <c r="DVY6" s="468"/>
      <c r="DVZ6" s="468"/>
      <c r="DWA6" s="468"/>
      <c r="DWB6" s="468"/>
      <c r="DWC6" s="468"/>
      <c r="DWD6" s="468"/>
      <c r="DWE6" s="468"/>
      <c r="DWF6" s="468"/>
      <c r="DWG6" s="468"/>
      <c r="DWH6" s="468"/>
      <c r="DWI6" s="468"/>
      <c r="DWJ6" s="468"/>
      <c r="DWK6" s="468"/>
      <c r="DWL6" s="468"/>
      <c r="DWM6" s="468"/>
      <c r="DWN6" s="468"/>
      <c r="DWO6" s="468"/>
      <c r="DWP6" s="468"/>
      <c r="DWQ6" s="468"/>
      <c r="DWR6" s="468"/>
      <c r="DWS6" s="468"/>
      <c r="DWT6" s="468"/>
      <c r="DWU6" s="468"/>
      <c r="DWV6" s="468"/>
      <c r="DWW6" s="468"/>
      <c r="DWX6" s="468"/>
      <c r="DWY6" s="468"/>
      <c r="DWZ6" s="468"/>
      <c r="DXA6" s="468"/>
      <c r="DXB6" s="468"/>
      <c r="DXC6" s="468"/>
      <c r="DXD6" s="468"/>
      <c r="DXE6" s="468"/>
      <c r="DXF6" s="468"/>
      <c r="DXG6" s="468"/>
      <c r="DXH6" s="468"/>
      <c r="DXI6" s="468"/>
      <c r="DXJ6" s="468"/>
      <c r="DXK6" s="468"/>
      <c r="DXL6" s="468"/>
      <c r="DXM6" s="468"/>
      <c r="DXN6" s="468"/>
      <c r="DXO6" s="468"/>
      <c r="DXP6" s="468"/>
      <c r="DXQ6" s="468"/>
      <c r="DXR6" s="468"/>
      <c r="DXS6" s="468"/>
      <c r="DXT6" s="468"/>
      <c r="DXU6" s="468"/>
      <c r="DXV6" s="468"/>
      <c r="DXW6" s="468"/>
      <c r="DXX6" s="468"/>
      <c r="DXY6" s="468"/>
      <c r="DXZ6" s="468"/>
      <c r="DYA6" s="468"/>
      <c r="DYB6" s="468"/>
      <c r="DYC6" s="468"/>
      <c r="DYD6" s="468"/>
      <c r="DYE6" s="468"/>
      <c r="DYF6" s="468"/>
      <c r="DYG6" s="468"/>
      <c r="DYH6" s="468"/>
      <c r="DYI6" s="468"/>
      <c r="DYJ6" s="468"/>
      <c r="DYK6" s="468"/>
      <c r="DYL6" s="468"/>
      <c r="DYM6" s="468"/>
      <c r="DYN6" s="468"/>
      <c r="DYO6" s="468"/>
      <c r="DYP6" s="468"/>
      <c r="DYQ6" s="468"/>
      <c r="DYR6" s="468"/>
      <c r="DYS6" s="468"/>
      <c r="DYT6" s="468"/>
      <c r="DYU6" s="468"/>
      <c r="DYV6" s="468"/>
      <c r="DYW6" s="468"/>
      <c r="DYX6" s="468"/>
      <c r="DYY6" s="468"/>
      <c r="DYZ6" s="468"/>
      <c r="DZA6" s="468"/>
      <c r="DZB6" s="468"/>
      <c r="DZC6" s="468"/>
      <c r="DZD6" s="468"/>
      <c r="DZE6" s="468"/>
      <c r="DZF6" s="468"/>
      <c r="DZG6" s="468"/>
      <c r="DZH6" s="468"/>
      <c r="DZI6" s="468"/>
      <c r="DZJ6" s="468"/>
      <c r="DZK6" s="468"/>
      <c r="DZL6" s="468"/>
      <c r="DZM6" s="468"/>
      <c r="DZN6" s="468"/>
      <c r="DZO6" s="468"/>
      <c r="DZP6" s="468"/>
      <c r="DZQ6" s="468"/>
      <c r="DZR6" s="468"/>
      <c r="DZS6" s="468"/>
      <c r="DZT6" s="468"/>
      <c r="DZU6" s="468"/>
      <c r="DZV6" s="468"/>
      <c r="DZW6" s="468"/>
      <c r="DZX6" s="468"/>
      <c r="DZY6" s="468"/>
      <c r="DZZ6" s="468"/>
      <c r="EAA6" s="468"/>
      <c r="EAB6" s="468"/>
      <c r="EAC6" s="468"/>
      <c r="EAD6" s="468"/>
      <c r="EAE6" s="468"/>
      <c r="EAF6" s="468"/>
      <c r="EAG6" s="468"/>
      <c r="EAH6" s="468"/>
      <c r="EAI6" s="468"/>
      <c r="EAJ6" s="468"/>
      <c r="EAK6" s="468"/>
      <c r="EAL6" s="468"/>
      <c r="EAM6" s="468"/>
      <c r="EAN6" s="468"/>
      <c r="EAO6" s="468"/>
      <c r="EAP6" s="468"/>
      <c r="EAQ6" s="468"/>
      <c r="EAR6" s="468"/>
      <c r="EAS6" s="468"/>
      <c r="EAT6" s="468"/>
      <c r="EAU6" s="468"/>
      <c r="EAV6" s="468"/>
      <c r="EAW6" s="468"/>
      <c r="EAX6" s="468"/>
      <c r="EAY6" s="468"/>
      <c r="EAZ6" s="468"/>
      <c r="EBA6" s="468"/>
      <c r="EBB6" s="468"/>
      <c r="EBC6" s="468"/>
      <c r="EBD6" s="468"/>
      <c r="EBE6" s="468"/>
      <c r="EBF6" s="468"/>
      <c r="EBG6" s="468"/>
      <c r="EBH6" s="468"/>
      <c r="EBI6" s="468"/>
      <c r="EBJ6" s="468"/>
      <c r="EBK6" s="468"/>
      <c r="EBL6" s="468"/>
      <c r="EBM6" s="468"/>
      <c r="EBN6" s="468"/>
      <c r="EBO6" s="468"/>
      <c r="EBP6" s="468"/>
      <c r="EBQ6" s="468"/>
      <c r="EBR6" s="468"/>
      <c r="EBS6" s="468"/>
      <c r="EBT6" s="468"/>
      <c r="EBU6" s="468"/>
      <c r="EBV6" s="468"/>
      <c r="EBW6" s="468"/>
      <c r="EBX6" s="468"/>
      <c r="EBY6" s="468"/>
      <c r="EBZ6" s="468"/>
      <c r="ECA6" s="468"/>
      <c r="ECB6" s="468"/>
      <c r="ECC6" s="468"/>
      <c r="ECD6" s="468"/>
      <c r="ECE6" s="468"/>
      <c r="ECF6" s="468"/>
      <c r="ECG6" s="468"/>
      <c r="ECH6" s="468"/>
      <c r="ECI6" s="468"/>
      <c r="ECJ6" s="468"/>
      <c r="ECK6" s="468"/>
      <c r="ECL6" s="468"/>
      <c r="ECM6" s="468"/>
      <c r="ECN6" s="468"/>
      <c r="ECO6" s="468"/>
      <c r="ECP6" s="468"/>
      <c r="ECQ6" s="468"/>
      <c r="ECR6" s="468"/>
      <c r="ECS6" s="468"/>
      <c r="ECT6" s="468"/>
      <c r="ECU6" s="468"/>
      <c r="ECV6" s="468"/>
      <c r="ECW6" s="468"/>
      <c r="ECX6" s="468"/>
      <c r="ECY6" s="468"/>
      <c r="ECZ6" s="468"/>
      <c r="EDA6" s="468"/>
      <c r="EDB6" s="468"/>
      <c r="EDC6" s="468"/>
      <c r="EDD6" s="468"/>
      <c r="EDE6" s="468"/>
      <c r="EDF6" s="468"/>
      <c r="EDG6" s="468"/>
      <c r="EDH6" s="468"/>
      <c r="EDI6" s="468"/>
      <c r="EDJ6" s="468"/>
      <c r="EDK6" s="468"/>
      <c r="EDL6" s="468"/>
      <c r="EDM6" s="468"/>
      <c r="EDN6" s="468"/>
      <c r="EDO6" s="468"/>
      <c r="EDP6" s="468"/>
      <c r="EDQ6" s="468"/>
      <c r="EDR6" s="468"/>
      <c r="EDS6" s="468"/>
      <c r="EDT6" s="468"/>
      <c r="EDU6" s="468"/>
      <c r="EDV6" s="468"/>
      <c r="EDW6" s="468"/>
      <c r="EDX6" s="468"/>
      <c r="EDY6" s="468"/>
      <c r="EDZ6" s="468"/>
      <c r="EEA6" s="468"/>
      <c r="EEB6" s="468"/>
      <c r="EEC6" s="468"/>
      <c r="EED6" s="468"/>
      <c r="EEE6" s="468"/>
      <c r="EEF6" s="468"/>
      <c r="EEG6" s="468"/>
      <c r="EEH6" s="468"/>
      <c r="EEI6" s="468"/>
      <c r="EEJ6" s="468"/>
      <c r="EEK6" s="468"/>
      <c r="EEL6" s="468"/>
      <c r="EEM6" s="468"/>
      <c r="EEN6" s="468"/>
      <c r="EEO6" s="468"/>
      <c r="EEP6" s="468"/>
      <c r="EEQ6" s="468"/>
      <c r="EER6" s="468"/>
      <c r="EES6" s="468"/>
      <c r="EET6" s="468"/>
      <c r="EEU6" s="468"/>
      <c r="EEV6" s="468"/>
      <c r="EEW6" s="468"/>
      <c r="EEX6" s="468"/>
      <c r="EEY6" s="468"/>
      <c r="EEZ6" s="468"/>
      <c r="EFA6" s="468"/>
      <c r="EFB6" s="468"/>
      <c r="EFC6" s="468"/>
      <c r="EFD6" s="468"/>
      <c r="EFE6" s="468"/>
      <c r="EFF6" s="468"/>
      <c r="EFG6" s="468"/>
      <c r="EFH6" s="468"/>
      <c r="EFI6" s="468"/>
      <c r="EFJ6" s="468"/>
      <c r="EFK6" s="468"/>
      <c r="EFL6" s="468"/>
      <c r="EFM6" s="468"/>
      <c r="EFN6" s="468"/>
      <c r="EFO6" s="468"/>
      <c r="EFP6" s="468"/>
      <c r="EFQ6" s="468"/>
      <c r="EFR6" s="468"/>
      <c r="EFS6" s="468"/>
      <c r="EFT6" s="468"/>
      <c r="EFU6" s="468"/>
      <c r="EFV6" s="468"/>
      <c r="EFW6" s="468"/>
      <c r="EFX6" s="468"/>
      <c r="EFY6" s="468"/>
      <c r="EFZ6" s="468"/>
      <c r="EGA6" s="468"/>
      <c r="EGB6" s="468"/>
      <c r="EGC6" s="468"/>
      <c r="EGD6" s="468"/>
      <c r="EGE6" s="468"/>
      <c r="EGF6" s="468"/>
      <c r="EGG6" s="468"/>
      <c r="EGH6" s="468"/>
      <c r="EGI6" s="468"/>
      <c r="EGJ6" s="468"/>
      <c r="EGK6" s="468"/>
      <c r="EGL6" s="468"/>
      <c r="EGM6" s="468"/>
      <c r="EGN6" s="468"/>
      <c r="EGO6" s="468"/>
      <c r="EGP6" s="468"/>
      <c r="EGQ6" s="468"/>
      <c r="EGR6" s="468"/>
      <c r="EGS6" s="468"/>
      <c r="EGT6" s="468"/>
      <c r="EGU6" s="468"/>
      <c r="EGV6" s="468"/>
      <c r="EGW6" s="468"/>
      <c r="EGX6" s="468"/>
      <c r="EGY6" s="468"/>
      <c r="EGZ6" s="468"/>
      <c r="EHA6" s="468"/>
      <c r="EHB6" s="468"/>
      <c r="EHC6" s="468"/>
      <c r="EHD6" s="468"/>
      <c r="EHE6" s="468"/>
      <c r="EHF6" s="468"/>
      <c r="EHG6" s="468"/>
      <c r="EHH6" s="468"/>
      <c r="EHI6" s="468"/>
      <c r="EHJ6" s="468"/>
      <c r="EHK6" s="468"/>
      <c r="EHL6" s="468"/>
      <c r="EHM6" s="468"/>
      <c r="EHN6" s="468"/>
      <c r="EHO6" s="468"/>
      <c r="EHP6" s="468"/>
      <c r="EHQ6" s="468"/>
      <c r="EHR6" s="468"/>
      <c r="EHS6" s="468"/>
      <c r="EHT6" s="468"/>
      <c r="EHU6" s="468"/>
      <c r="EHV6" s="468"/>
      <c r="EHW6" s="468"/>
      <c r="EHX6" s="468"/>
      <c r="EHY6" s="468"/>
      <c r="EHZ6" s="468"/>
      <c r="EIA6" s="468"/>
      <c r="EIB6" s="468"/>
      <c r="EIC6" s="468"/>
      <c r="EID6" s="468"/>
      <c r="EIE6" s="468"/>
      <c r="EIF6" s="468"/>
      <c r="EIG6" s="468"/>
      <c r="EIH6" s="468"/>
      <c r="EII6" s="468"/>
      <c r="EIJ6" s="468"/>
      <c r="EIK6" s="468"/>
      <c r="EIL6" s="468"/>
      <c r="EIM6" s="468"/>
      <c r="EIN6" s="468"/>
      <c r="EIO6" s="468"/>
      <c r="EIP6" s="468"/>
      <c r="EIQ6" s="468"/>
      <c r="EIR6" s="468"/>
      <c r="EIS6" s="468"/>
      <c r="EIT6" s="468"/>
      <c r="EIU6" s="468"/>
      <c r="EIV6" s="468"/>
      <c r="EIW6" s="468"/>
      <c r="EIX6" s="468"/>
      <c r="EIY6" s="468"/>
      <c r="EIZ6" s="468"/>
      <c r="EJA6" s="468"/>
      <c r="EJB6" s="468"/>
      <c r="EJC6" s="468"/>
      <c r="EJD6" s="468"/>
      <c r="EJE6" s="468"/>
      <c r="EJF6" s="468"/>
      <c r="EJG6" s="468"/>
      <c r="EJH6" s="468"/>
      <c r="EJI6" s="468"/>
      <c r="EJJ6" s="468"/>
      <c r="EJK6" s="468"/>
      <c r="EJL6" s="468"/>
      <c r="EJM6" s="468"/>
      <c r="EJN6" s="468"/>
      <c r="EJO6" s="468"/>
      <c r="EJP6" s="468"/>
      <c r="EJQ6" s="468"/>
      <c r="EJR6" s="468"/>
      <c r="EJS6" s="468"/>
      <c r="EJT6" s="468"/>
      <c r="EJU6" s="468"/>
      <c r="EJV6" s="468"/>
      <c r="EJW6" s="468"/>
      <c r="EJX6" s="468"/>
      <c r="EJY6" s="468"/>
      <c r="EJZ6" s="468"/>
      <c r="EKA6" s="468"/>
      <c r="EKB6" s="468"/>
      <c r="EKC6" s="468"/>
      <c r="EKD6" s="468"/>
      <c r="EKE6" s="468"/>
      <c r="EKF6" s="468"/>
      <c r="EKG6" s="468"/>
      <c r="EKH6" s="468"/>
      <c r="EKI6" s="468"/>
      <c r="EKJ6" s="468"/>
      <c r="EKK6" s="468"/>
      <c r="EKL6" s="468"/>
      <c r="EKM6" s="468"/>
      <c r="EKN6" s="468"/>
      <c r="EKO6" s="468"/>
      <c r="EKP6" s="468"/>
      <c r="EKQ6" s="468"/>
      <c r="EKR6" s="468"/>
      <c r="EKS6" s="468"/>
      <c r="EKT6" s="468"/>
      <c r="EKU6" s="468"/>
      <c r="EKV6" s="468"/>
      <c r="EKW6" s="468"/>
      <c r="EKX6" s="468"/>
      <c r="EKY6" s="468"/>
      <c r="EKZ6" s="468"/>
      <c r="ELA6" s="468"/>
      <c r="ELB6" s="468"/>
      <c r="ELC6" s="468"/>
      <c r="ELD6" s="468"/>
      <c r="ELE6" s="468"/>
      <c r="ELF6" s="468"/>
      <c r="ELG6" s="468"/>
      <c r="ELH6" s="468"/>
      <c r="ELI6" s="468"/>
      <c r="ELJ6" s="468"/>
      <c r="ELK6" s="468"/>
      <c r="ELL6" s="468"/>
      <c r="ELM6" s="468"/>
      <c r="ELN6" s="468"/>
      <c r="ELO6" s="468"/>
      <c r="ELP6" s="468"/>
      <c r="ELQ6" s="468"/>
      <c r="ELR6" s="468"/>
      <c r="ELS6" s="468"/>
      <c r="ELT6" s="468"/>
      <c r="ELU6" s="468"/>
      <c r="ELV6" s="468"/>
      <c r="ELW6" s="468"/>
      <c r="ELX6" s="468"/>
      <c r="ELY6" s="468"/>
      <c r="ELZ6" s="468"/>
      <c r="EMA6" s="468"/>
      <c r="EMB6" s="468"/>
      <c r="EMC6" s="468"/>
      <c r="EMD6" s="468"/>
      <c r="EME6" s="468"/>
      <c r="EMF6" s="468"/>
      <c r="EMG6" s="468"/>
      <c r="EMH6" s="468"/>
      <c r="EMI6" s="468"/>
      <c r="EMJ6" s="468"/>
      <c r="EMK6" s="468"/>
      <c r="EML6" s="468"/>
      <c r="EMM6" s="468"/>
      <c r="EMN6" s="468"/>
      <c r="EMO6" s="468"/>
      <c r="EMP6" s="468"/>
      <c r="EMQ6" s="468"/>
      <c r="EMR6" s="468"/>
      <c r="EMS6" s="468"/>
      <c r="EMT6" s="468"/>
      <c r="EMU6" s="468"/>
      <c r="EMV6" s="468"/>
      <c r="EMW6" s="468"/>
      <c r="EMX6" s="468"/>
      <c r="EMY6" s="468"/>
      <c r="EMZ6" s="468"/>
      <c r="ENA6" s="468"/>
      <c r="ENB6" s="468"/>
      <c r="ENC6" s="468"/>
      <c r="END6" s="468"/>
      <c r="ENE6" s="468"/>
      <c r="ENF6" s="468"/>
      <c r="ENG6" s="468"/>
      <c r="ENH6" s="468"/>
      <c r="ENI6" s="468"/>
      <c r="ENJ6" s="468"/>
      <c r="ENK6" s="468"/>
      <c r="ENL6" s="468"/>
      <c r="ENM6" s="468"/>
      <c r="ENN6" s="468"/>
      <c r="ENO6" s="468"/>
      <c r="ENP6" s="468"/>
      <c r="ENQ6" s="468"/>
      <c r="ENR6" s="468"/>
      <c r="ENS6" s="468"/>
      <c r="ENT6" s="468"/>
      <c r="ENU6" s="468"/>
      <c r="ENV6" s="468"/>
      <c r="ENW6" s="468"/>
      <c r="ENX6" s="468"/>
      <c r="ENY6" s="468"/>
      <c r="ENZ6" s="468"/>
      <c r="EOA6" s="468"/>
      <c r="EOB6" s="468"/>
      <c r="EOC6" s="468"/>
      <c r="EOD6" s="468"/>
      <c r="EOE6" s="468"/>
      <c r="EOF6" s="468"/>
      <c r="EOG6" s="468"/>
      <c r="EOH6" s="468"/>
      <c r="EOI6" s="468"/>
      <c r="EOJ6" s="468"/>
      <c r="EOK6" s="468"/>
      <c r="EOL6" s="468"/>
      <c r="EOM6" s="468"/>
      <c r="EON6" s="468"/>
      <c r="EOO6" s="468"/>
      <c r="EOP6" s="468"/>
      <c r="EOQ6" s="468"/>
      <c r="EOR6" s="468"/>
      <c r="EOS6" s="468"/>
      <c r="EOT6" s="468"/>
      <c r="EOU6" s="468"/>
      <c r="EOV6" s="468"/>
      <c r="EOW6" s="468"/>
      <c r="EOX6" s="468"/>
      <c r="EOY6" s="468"/>
      <c r="EOZ6" s="468"/>
      <c r="EPA6" s="468"/>
      <c r="EPB6" s="468"/>
      <c r="EPC6" s="468"/>
      <c r="EPD6" s="468"/>
      <c r="EPE6" s="468"/>
      <c r="EPF6" s="468"/>
      <c r="EPG6" s="468"/>
      <c r="EPH6" s="468"/>
      <c r="EPI6" s="468"/>
      <c r="EPJ6" s="468"/>
      <c r="EPK6" s="468"/>
      <c r="EPL6" s="468"/>
      <c r="EPM6" s="468"/>
      <c r="EPN6" s="468"/>
      <c r="EPO6" s="468"/>
      <c r="EPP6" s="468"/>
      <c r="EPQ6" s="468"/>
      <c r="EPR6" s="468"/>
      <c r="EPS6" s="468"/>
      <c r="EPT6" s="468"/>
      <c r="EPU6" s="468"/>
      <c r="EPV6" s="468"/>
      <c r="EPW6" s="468"/>
      <c r="EPX6" s="468"/>
      <c r="EPY6" s="468"/>
      <c r="EPZ6" s="468"/>
      <c r="EQA6" s="468"/>
      <c r="EQB6" s="468"/>
      <c r="EQC6" s="468"/>
      <c r="EQD6" s="468"/>
      <c r="EQE6" s="468"/>
      <c r="EQF6" s="468"/>
      <c r="EQG6" s="468"/>
      <c r="EQH6" s="468"/>
      <c r="EQI6" s="468"/>
      <c r="EQJ6" s="468"/>
      <c r="EQK6" s="468"/>
      <c r="EQL6" s="468"/>
      <c r="EQM6" s="468"/>
      <c r="EQN6" s="468"/>
      <c r="EQO6" s="468"/>
      <c r="EQP6" s="468"/>
      <c r="EQQ6" s="468"/>
      <c r="EQR6" s="468"/>
      <c r="EQS6" s="468"/>
      <c r="EQT6" s="468"/>
      <c r="EQU6" s="468"/>
      <c r="EQV6" s="468"/>
      <c r="EQW6" s="468"/>
      <c r="EQX6" s="468"/>
      <c r="EQY6" s="468"/>
      <c r="EQZ6" s="468"/>
      <c r="ERA6" s="468"/>
      <c r="ERB6" s="468"/>
      <c r="ERC6" s="468"/>
      <c r="ERD6" s="468"/>
      <c r="ERE6" s="468"/>
      <c r="ERF6" s="468"/>
      <c r="ERG6" s="468"/>
      <c r="ERH6" s="468"/>
      <c r="ERI6" s="468"/>
      <c r="ERJ6" s="468"/>
      <c r="ERK6" s="468"/>
      <c r="ERL6" s="468"/>
      <c r="ERM6" s="468"/>
      <c r="ERN6" s="468"/>
      <c r="ERO6" s="468"/>
      <c r="ERP6" s="468"/>
      <c r="ERQ6" s="468"/>
      <c r="ERR6" s="468"/>
      <c r="ERS6" s="468"/>
      <c r="ERT6" s="468"/>
      <c r="ERU6" s="468"/>
      <c r="ERV6" s="468"/>
      <c r="ERW6" s="468"/>
      <c r="ERX6" s="468"/>
      <c r="ERY6" s="468"/>
      <c r="ERZ6" s="468"/>
      <c r="ESA6" s="468"/>
      <c r="ESB6" s="468"/>
      <c r="ESC6" s="468"/>
      <c r="ESD6" s="468"/>
      <c r="ESE6" s="468"/>
      <c r="ESF6" s="468"/>
      <c r="ESG6" s="468"/>
      <c r="ESH6" s="468"/>
      <c r="ESI6" s="468"/>
      <c r="ESJ6" s="468"/>
      <c r="ESK6" s="468"/>
      <c r="ESL6" s="468"/>
      <c r="ESM6" s="468"/>
      <c r="ESN6" s="468"/>
      <c r="ESO6" s="468"/>
      <c r="ESP6" s="468"/>
      <c r="ESQ6" s="468"/>
      <c r="ESR6" s="468"/>
      <c r="ESS6" s="468"/>
      <c r="EST6" s="468"/>
      <c r="ESU6" s="468"/>
      <c r="ESV6" s="468"/>
      <c r="ESW6" s="468"/>
      <c r="ESX6" s="468"/>
      <c r="ESY6" s="468"/>
      <c r="ESZ6" s="468"/>
      <c r="ETA6" s="468"/>
      <c r="ETB6" s="468"/>
      <c r="ETC6" s="468"/>
      <c r="ETD6" s="468"/>
      <c r="ETE6" s="468"/>
      <c r="ETF6" s="468"/>
      <c r="ETG6" s="468"/>
      <c r="ETH6" s="468"/>
      <c r="ETI6" s="468"/>
      <c r="ETJ6" s="468"/>
      <c r="ETK6" s="468"/>
      <c r="ETL6" s="468"/>
      <c r="ETM6" s="468"/>
      <c r="ETN6" s="468"/>
      <c r="ETO6" s="468"/>
      <c r="ETP6" s="468"/>
      <c r="ETQ6" s="468"/>
      <c r="ETR6" s="468"/>
      <c r="ETS6" s="468"/>
      <c r="ETT6" s="468"/>
      <c r="ETU6" s="468"/>
      <c r="ETV6" s="468"/>
      <c r="ETW6" s="468"/>
      <c r="ETX6" s="468"/>
      <c r="ETY6" s="468"/>
      <c r="ETZ6" s="468"/>
      <c r="EUA6" s="468"/>
      <c r="EUB6" s="468"/>
      <c r="EUC6" s="468"/>
      <c r="EUD6" s="468"/>
      <c r="EUE6" s="468"/>
      <c r="EUF6" s="468"/>
      <c r="EUG6" s="468"/>
      <c r="EUH6" s="468"/>
      <c r="EUI6" s="468"/>
      <c r="EUJ6" s="468"/>
      <c r="EUK6" s="468"/>
      <c r="EUL6" s="468"/>
      <c r="EUM6" s="468"/>
      <c r="EUN6" s="468"/>
      <c r="EUO6" s="468"/>
      <c r="EUP6" s="468"/>
      <c r="EUQ6" s="468"/>
      <c r="EUR6" s="468"/>
      <c r="EUS6" s="468"/>
      <c r="EUT6" s="468"/>
      <c r="EUU6" s="468"/>
      <c r="EUV6" s="468"/>
      <c r="EUW6" s="468"/>
      <c r="EUX6" s="468"/>
      <c r="EUY6" s="468"/>
      <c r="EUZ6" s="468"/>
      <c r="EVA6" s="468"/>
      <c r="EVB6" s="468"/>
      <c r="EVC6" s="468"/>
      <c r="EVD6" s="468"/>
      <c r="EVE6" s="468"/>
      <c r="EVF6" s="468"/>
      <c r="EVG6" s="468"/>
      <c r="EVH6" s="468"/>
      <c r="EVI6" s="468"/>
      <c r="EVJ6" s="468"/>
      <c r="EVK6" s="468"/>
      <c r="EVL6" s="468"/>
      <c r="EVM6" s="468"/>
      <c r="EVN6" s="468"/>
      <c r="EVO6" s="468"/>
      <c r="EVP6" s="468"/>
      <c r="EVQ6" s="468"/>
      <c r="EVR6" s="468"/>
      <c r="EVS6" s="468"/>
      <c r="EVT6" s="468"/>
      <c r="EVU6" s="468"/>
      <c r="EVV6" s="468"/>
      <c r="EVW6" s="468"/>
      <c r="EVX6" s="468"/>
      <c r="EVY6" s="468"/>
      <c r="EVZ6" s="468"/>
      <c r="EWA6" s="468"/>
      <c r="EWB6" s="468"/>
      <c r="EWC6" s="468"/>
      <c r="EWD6" s="468"/>
      <c r="EWE6" s="468"/>
      <c r="EWF6" s="468"/>
      <c r="EWG6" s="468"/>
      <c r="EWH6" s="468"/>
      <c r="EWI6" s="468"/>
      <c r="EWJ6" s="468"/>
      <c r="EWK6" s="468"/>
      <c r="EWL6" s="468"/>
      <c r="EWM6" s="468"/>
      <c r="EWN6" s="468"/>
      <c r="EWO6" s="468"/>
      <c r="EWP6" s="468"/>
      <c r="EWQ6" s="468"/>
      <c r="EWR6" s="468"/>
      <c r="EWS6" s="468"/>
      <c r="EWT6" s="468"/>
      <c r="EWU6" s="468"/>
      <c r="EWV6" s="468"/>
      <c r="EWW6" s="468"/>
      <c r="EWX6" s="468"/>
      <c r="EWY6" s="468"/>
      <c r="EWZ6" s="468"/>
      <c r="EXA6" s="468"/>
      <c r="EXB6" s="468"/>
      <c r="EXC6" s="468"/>
      <c r="EXD6" s="468"/>
      <c r="EXE6" s="468"/>
      <c r="EXF6" s="468"/>
      <c r="EXG6" s="468"/>
      <c r="EXH6" s="468"/>
      <c r="EXI6" s="468"/>
      <c r="EXJ6" s="468"/>
      <c r="EXK6" s="468"/>
      <c r="EXL6" s="468"/>
      <c r="EXM6" s="468"/>
      <c r="EXN6" s="468"/>
      <c r="EXO6" s="468"/>
      <c r="EXP6" s="468"/>
      <c r="EXQ6" s="468"/>
      <c r="EXR6" s="468"/>
      <c r="EXS6" s="468"/>
      <c r="EXT6" s="468"/>
      <c r="EXU6" s="468"/>
      <c r="EXV6" s="468"/>
      <c r="EXW6" s="468"/>
      <c r="EXX6" s="468"/>
      <c r="EXY6" s="468"/>
      <c r="EXZ6" s="468"/>
      <c r="EYA6" s="468"/>
      <c r="EYB6" s="468"/>
      <c r="EYC6" s="468"/>
      <c r="EYD6" s="468"/>
      <c r="EYE6" s="468"/>
      <c r="EYF6" s="468"/>
      <c r="EYG6" s="468"/>
      <c r="EYH6" s="468"/>
      <c r="EYI6" s="468"/>
      <c r="EYJ6" s="468"/>
      <c r="EYK6" s="468"/>
      <c r="EYL6" s="468"/>
      <c r="EYM6" s="468"/>
      <c r="EYN6" s="468"/>
      <c r="EYO6" s="468"/>
      <c r="EYP6" s="468"/>
      <c r="EYQ6" s="468"/>
      <c r="EYR6" s="468"/>
      <c r="EYS6" s="468"/>
      <c r="EYT6" s="468"/>
      <c r="EYU6" s="468"/>
      <c r="EYV6" s="468"/>
      <c r="EYW6" s="468"/>
      <c r="EYX6" s="468"/>
      <c r="EYY6" s="468"/>
      <c r="EYZ6" s="468"/>
      <c r="EZA6" s="468"/>
      <c r="EZB6" s="468"/>
      <c r="EZC6" s="468"/>
      <c r="EZD6" s="468"/>
      <c r="EZE6" s="468"/>
      <c r="EZF6" s="468"/>
      <c r="EZG6" s="468"/>
      <c r="EZH6" s="468"/>
      <c r="EZI6" s="468"/>
      <c r="EZJ6" s="468"/>
      <c r="EZK6" s="468"/>
      <c r="EZL6" s="468"/>
      <c r="EZM6" s="468"/>
      <c r="EZN6" s="468"/>
      <c r="EZO6" s="468"/>
      <c r="EZP6" s="468"/>
      <c r="EZQ6" s="468"/>
      <c r="EZR6" s="468"/>
      <c r="EZS6" s="468"/>
      <c r="EZT6" s="468"/>
      <c r="EZU6" s="468"/>
      <c r="EZV6" s="468"/>
      <c r="EZW6" s="468"/>
      <c r="EZX6" s="468"/>
      <c r="EZY6" s="468"/>
      <c r="EZZ6" s="468"/>
      <c r="FAA6" s="468"/>
      <c r="FAB6" s="468"/>
      <c r="FAC6" s="468"/>
      <c r="FAD6" s="468"/>
      <c r="FAE6" s="468"/>
      <c r="FAF6" s="468"/>
      <c r="FAG6" s="468"/>
      <c r="FAH6" s="468"/>
      <c r="FAI6" s="468"/>
      <c r="FAJ6" s="468"/>
      <c r="FAK6" s="468"/>
      <c r="FAL6" s="468"/>
      <c r="FAM6" s="468"/>
      <c r="FAN6" s="468"/>
      <c r="FAO6" s="468"/>
      <c r="FAP6" s="468"/>
      <c r="FAQ6" s="468"/>
      <c r="FAR6" s="468"/>
      <c r="FAS6" s="468"/>
      <c r="FAT6" s="468"/>
      <c r="FAU6" s="468"/>
      <c r="FAV6" s="468"/>
      <c r="FAW6" s="468"/>
      <c r="FAX6" s="468"/>
      <c r="FAY6" s="468"/>
      <c r="FAZ6" s="468"/>
      <c r="FBA6" s="468"/>
      <c r="FBB6" s="468"/>
      <c r="FBC6" s="468"/>
      <c r="FBD6" s="468"/>
      <c r="FBE6" s="468"/>
      <c r="FBF6" s="468"/>
      <c r="FBG6" s="468"/>
      <c r="FBH6" s="468"/>
      <c r="FBI6" s="468"/>
      <c r="FBJ6" s="468"/>
      <c r="FBK6" s="468"/>
      <c r="FBL6" s="468"/>
      <c r="FBM6" s="468"/>
      <c r="FBN6" s="468"/>
      <c r="FBO6" s="468"/>
      <c r="FBP6" s="468"/>
      <c r="FBQ6" s="468"/>
      <c r="FBR6" s="468"/>
      <c r="FBS6" s="468"/>
      <c r="FBT6" s="468"/>
      <c r="FBU6" s="468"/>
      <c r="FBV6" s="468"/>
      <c r="FBW6" s="468"/>
      <c r="FBX6" s="468"/>
      <c r="FBY6" s="468"/>
      <c r="FBZ6" s="468"/>
      <c r="FCA6" s="468"/>
      <c r="FCB6" s="468"/>
      <c r="FCC6" s="468"/>
      <c r="FCD6" s="468"/>
      <c r="FCE6" s="468"/>
      <c r="FCF6" s="468"/>
      <c r="FCG6" s="468"/>
      <c r="FCH6" s="468"/>
      <c r="FCI6" s="468"/>
      <c r="FCJ6" s="468"/>
      <c r="FCK6" s="468"/>
      <c r="FCL6" s="468"/>
      <c r="FCM6" s="468"/>
      <c r="FCN6" s="468"/>
      <c r="FCO6" s="468"/>
      <c r="FCP6" s="468"/>
      <c r="FCQ6" s="468"/>
      <c r="FCR6" s="468"/>
      <c r="FCS6" s="468"/>
      <c r="FCT6" s="468"/>
      <c r="FCU6" s="468"/>
      <c r="FCV6" s="468"/>
      <c r="FCW6" s="468"/>
      <c r="FCX6" s="468"/>
      <c r="FCY6" s="468"/>
      <c r="FCZ6" s="468"/>
      <c r="FDA6" s="468"/>
      <c r="FDB6" s="468"/>
      <c r="FDC6" s="468"/>
      <c r="FDD6" s="468"/>
      <c r="FDE6" s="468"/>
      <c r="FDF6" s="468"/>
      <c r="FDG6" s="468"/>
      <c r="FDH6" s="468"/>
      <c r="FDI6" s="468"/>
      <c r="FDJ6" s="468"/>
      <c r="FDK6" s="468"/>
      <c r="FDL6" s="468"/>
      <c r="FDM6" s="468"/>
      <c r="FDN6" s="468"/>
      <c r="FDO6" s="468"/>
      <c r="FDP6" s="468"/>
      <c r="FDQ6" s="468"/>
      <c r="FDR6" s="468"/>
      <c r="FDS6" s="468"/>
      <c r="FDT6" s="468"/>
      <c r="FDU6" s="468"/>
      <c r="FDV6" s="468"/>
      <c r="FDW6" s="468"/>
      <c r="FDX6" s="468"/>
      <c r="FDY6" s="468"/>
      <c r="FDZ6" s="468"/>
      <c r="FEA6" s="468"/>
      <c r="FEB6" s="468"/>
      <c r="FEC6" s="468"/>
      <c r="FED6" s="468"/>
      <c r="FEE6" s="468"/>
      <c r="FEF6" s="468"/>
      <c r="FEG6" s="468"/>
      <c r="FEH6" s="468"/>
      <c r="FEI6" s="468"/>
      <c r="FEJ6" s="468"/>
      <c r="FEK6" s="468"/>
      <c r="FEL6" s="468"/>
      <c r="FEM6" s="468"/>
      <c r="FEN6" s="468"/>
      <c r="FEO6" s="468"/>
      <c r="FEP6" s="468"/>
      <c r="FEQ6" s="468"/>
      <c r="FER6" s="468"/>
      <c r="FES6" s="468"/>
      <c r="FET6" s="468"/>
      <c r="FEU6" s="468"/>
      <c r="FEV6" s="468"/>
      <c r="FEW6" s="468"/>
      <c r="FEX6" s="468"/>
      <c r="FEY6" s="468"/>
      <c r="FEZ6" s="468"/>
      <c r="FFA6" s="468"/>
      <c r="FFB6" s="468"/>
      <c r="FFC6" s="468"/>
      <c r="FFD6" s="468"/>
      <c r="FFE6" s="468"/>
      <c r="FFF6" s="468"/>
      <c r="FFG6" s="468"/>
      <c r="FFH6" s="468"/>
      <c r="FFI6" s="468"/>
      <c r="FFJ6" s="468"/>
      <c r="FFK6" s="468"/>
      <c r="FFL6" s="468"/>
      <c r="FFM6" s="468"/>
      <c r="FFN6" s="468"/>
      <c r="FFO6" s="468"/>
      <c r="FFP6" s="468"/>
      <c r="FFQ6" s="468"/>
      <c r="FFR6" s="468"/>
      <c r="FFS6" s="468"/>
      <c r="FFT6" s="468"/>
      <c r="FFU6" s="468"/>
      <c r="FFV6" s="468"/>
      <c r="FFW6" s="468"/>
      <c r="FFX6" s="468"/>
      <c r="FFY6" s="468"/>
      <c r="FFZ6" s="468"/>
      <c r="FGA6" s="468"/>
      <c r="FGB6" s="468"/>
      <c r="FGC6" s="468"/>
      <c r="FGD6" s="468"/>
      <c r="FGE6" s="468"/>
      <c r="FGF6" s="468"/>
      <c r="FGG6" s="468"/>
      <c r="FGH6" s="468"/>
      <c r="FGI6" s="468"/>
      <c r="FGJ6" s="468"/>
      <c r="FGK6" s="468"/>
      <c r="FGL6" s="468"/>
      <c r="FGM6" s="468"/>
      <c r="FGN6" s="468"/>
      <c r="FGO6" s="468"/>
      <c r="FGP6" s="468"/>
      <c r="FGQ6" s="468"/>
      <c r="FGR6" s="468"/>
      <c r="FGS6" s="468"/>
      <c r="FGT6" s="468"/>
      <c r="FGU6" s="468"/>
      <c r="FGV6" s="468"/>
      <c r="FGW6" s="468"/>
      <c r="FGX6" s="468"/>
      <c r="FGY6" s="468"/>
      <c r="FGZ6" s="468"/>
      <c r="FHA6" s="468"/>
      <c r="FHB6" s="468"/>
      <c r="FHC6" s="468"/>
      <c r="FHD6" s="468"/>
      <c r="FHE6" s="468"/>
      <c r="FHF6" s="468"/>
      <c r="FHG6" s="468"/>
      <c r="FHH6" s="468"/>
      <c r="FHI6" s="468"/>
      <c r="FHJ6" s="468"/>
      <c r="FHK6" s="468"/>
      <c r="FHL6" s="468"/>
      <c r="FHM6" s="468"/>
      <c r="FHN6" s="468"/>
      <c r="FHO6" s="468"/>
      <c r="FHP6" s="468"/>
      <c r="FHQ6" s="468"/>
      <c r="FHR6" s="468"/>
      <c r="FHS6" s="468"/>
      <c r="FHT6" s="468"/>
      <c r="FHU6" s="468"/>
      <c r="FHV6" s="468"/>
      <c r="FHW6" s="468"/>
      <c r="FHX6" s="468"/>
      <c r="FHY6" s="468"/>
      <c r="FHZ6" s="468"/>
      <c r="FIA6" s="468"/>
      <c r="FIB6" s="468"/>
      <c r="FIC6" s="468"/>
      <c r="FID6" s="468"/>
      <c r="FIE6" s="468"/>
      <c r="FIF6" s="468"/>
      <c r="FIG6" s="468"/>
      <c r="FIH6" s="468"/>
      <c r="FII6" s="468"/>
      <c r="FIJ6" s="468"/>
      <c r="FIK6" s="468"/>
      <c r="FIL6" s="468"/>
      <c r="FIM6" s="468"/>
      <c r="FIN6" s="468"/>
      <c r="FIO6" s="468"/>
      <c r="FIP6" s="468"/>
      <c r="FIQ6" s="468"/>
      <c r="FIR6" s="468"/>
      <c r="FIS6" s="468"/>
      <c r="FIT6" s="468"/>
      <c r="FIU6" s="468"/>
      <c r="FIV6" s="468"/>
      <c r="FIW6" s="468"/>
      <c r="FIX6" s="468"/>
      <c r="FIY6" s="468"/>
      <c r="FIZ6" s="468"/>
      <c r="FJA6" s="468"/>
      <c r="FJB6" s="468"/>
      <c r="FJC6" s="468"/>
      <c r="FJD6" s="468"/>
      <c r="FJE6" s="468"/>
      <c r="FJF6" s="468"/>
      <c r="FJG6" s="468"/>
      <c r="FJH6" s="468"/>
      <c r="FJI6" s="468"/>
      <c r="FJJ6" s="468"/>
      <c r="FJK6" s="468"/>
      <c r="FJL6" s="468"/>
      <c r="FJM6" s="468"/>
      <c r="FJN6" s="468"/>
      <c r="FJO6" s="468"/>
      <c r="FJP6" s="468"/>
      <c r="FJQ6" s="468"/>
      <c r="FJR6" s="468"/>
      <c r="FJS6" s="468"/>
      <c r="FJT6" s="468"/>
      <c r="FJU6" s="468"/>
      <c r="FJV6" s="468"/>
      <c r="FJW6" s="468"/>
      <c r="FJX6" s="468"/>
      <c r="FJY6" s="468"/>
      <c r="FJZ6" s="468"/>
      <c r="FKA6" s="468"/>
      <c r="FKB6" s="468"/>
      <c r="FKC6" s="468"/>
      <c r="FKD6" s="468"/>
      <c r="FKE6" s="468"/>
      <c r="FKF6" s="468"/>
      <c r="FKG6" s="468"/>
      <c r="FKH6" s="468"/>
      <c r="FKI6" s="468"/>
      <c r="FKJ6" s="468"/>
      <c r="FKK6" s="468"/>
      <c r="FKL6" s="468"/>
      <c r="FKM6" s="468"/>
      <c r="FKN6" s="468"/>
      <c r="FKO6" s="468"/>
      <c r="FKP6" s="468"/>
      <c r="FKQ6" s="468"/>
      <c r="FKR6" s="468"/>
      <c r="FKS6" s="468"/>
      <c r="FKT6" s="468"/>
      <c r="FKU6" s="468"/>
      <c r="FKV6" s="468"/>
      <c r="FKW6" s="468"/>
      <c r="FKX6" s="468"/>
      <c r="FKY6" s="468"/>
      <c r="FKZ6" s="468"/>
      <c r="FLA6" s="468"/>
      <c r="FLB6" s="468"/>
      <c r="FLC6" s="468"/>
      <c r="FLD6" s="468"/>
      <c r="FLE6" s="468"/>
      <c r="FLF6" s="468"/>
      <c r="FLG6" s="468"/>
      <c r="FLH6" s="468"/>
      <c r="FLI6" s="468"/>
      <c r="FLJ6" s="468"/>
      <c r="FLK6" s="468"/>
      <c r="FLL6" s="468"/>
      <c r="FLM6" s="468"/>
      <c r="FLN6" s="468"/>
      <c r="FLO6" s="468"/>
      <c r="FLP6" s="468"/>
      <c r="FLQ6" s="468"/>
      <c r="FLR6" s="468"/>
      <c r="FLS6" s="468"/>
      <c r="FLT6" s="468"/>
      <c r="FLU6" s="468"/>
      <c r="FLV6" s="468"/>
      <c r="FLW6" s="468"/>
      <c r="FLX6" s="468"/>
      <c r="FLY6" s="468"/>
      <c r="FLZ6" s="468"/>
      <c r="FMA6" s="468"/>
      <c r="FMB6" s="468"/>
      <c r="FMC6" s="468"/>
      <c r="FMD6" s="468"/>
      <c r="FME6" s="468"/>
      <c r="FMF6" s="468"/>
      <c r="FMG6" s="468"/>
      <c r="FMH6" s="468"/>
      <c r="FMI6" s="468"/>
      <c r="FMJ6" s="468"/>
      <c r="FMK6" s="468"/>
      <c r="FML6" s="468"/>
      <c r="FMM6" s="468"/>
      <c r="FMN6" s="468"/>
      <c r="FMO6" s="468"/>
      <c r="FMP6" s="468"/>
      <c r="FMQ6" s="468"/>
      <c r="FMR6" s="468"/>
      <c r="FMS6" s="468"/>
      <c r="FMT6" s="468"/>
      <c r="FMU6" s="468"/>
      <c r="FMV6" s="468"/>
      <c r="FMW6" s="468"/>
      <c r="FMX6" s="468"/>
      <c r="FMY6" s="468"/>
      <c r="FMZ6" s="468"/>
      <c r="FNA6" s="468"/>
      <c r="FNB6" s="468"/>
      <c r="FNC6" s="468"/>
      <c r="FND6" s="468"/>
      <c r="FNE6" s="468"/>
      <c r="FNF6" s="468"/>
      <c r="FNG6" s="468"/>
      <c r="FNH6" s="468"/>
      <c r="FNI6" s="468"/>
      <c r="FNJ6" s="468"/>
      <c r="FNK6" s="468"/>
      <c r="FNL6" s="468"/>
      <c r="FNM6" s="468"/>
      <c r="FNN6" s="468"/>
      <c r="FNO6" s="468"/>
      <c r="FNP6" s="468"/>
      <c r="FNQ6" s="468"/>
      <c r="FNR6" s="468"/>
      <c r="FNS6" s="468"/>
      <c r="FNT6" s="468"/>
      <c r="FNU6" s="468"/>
      <c r="FNV6" s="468"/>
      <c r="FNW6" s="468"/>
      <c r="FNX6" s="468"/>
      <c r="FNY6" s="468"/>
      <c r="FNZ6" s="468"/>
      <c r="FOA6" s="468"/>
      <c r="FOB6" s="468"/>
      <c r="FOC6" s="468"/>
      <c r="FOD6" s="468"/>
      <c r="FOE6" s="468"/>
      <c r="FOF6" s="468"/>
      <c r="FOG6" s="468"/>
      <c r="FOH6" s="468"/>
      <c r="FOI6" s="468"/>
      <c r="FOJ6" s="468"/>
      <c r="FOK6" s="468"/>
      <c r="FOL6" s="468"/>
      <c r="FOM6" s="468"/>
      <c r="FON6" s="468"/>
      <c r="FOO6" s="468"/>
      <c r="FOP6" s="468"/>
      <c r="FOQ6" s="468"/>
      <c r="FOR6" s="468"/>
      <c r="FOS6" s="468"/>
      <c r="FOT6" s="468"/>
      <c r="FOU6" s="468"/>
      <c r="FOV6" s="468"/>
      <c r="FOW6" s="468"/>
      <c r="FOX6" s="468"/>
      <c r="FOY6" s="468"/>
      <c r="FOZ6" s="468"/>
      <c r="FPA6" s="468"/>
      <c r="FPB6" s="468"/>
      <c r="FPC6" s="468"/>
      <c r="FPD6" s="468"/>
      <c r="FPE6" s="468"/>
      <c r="FPF6" s="468"/>
      <c r="FPG6" s="468"/>
      <c r="FPH6" s="468"/>
      <c r="FPI6" s="468"/>
      <c r="FPJ6" s="468"/>
      <c r="FPK6" s="468"/>
      <c r="FPL6" s="468"/>
      <c r="FPM6" s="468"/>
      <c r="FPN6" s="468"/>
      <c r="FPO6" s="468"/>
      <c r="FPP6" s="468"/>
      <c r="FPQ6" s="468"/>
      <c r="FPR6" s="468"/>
      <c r="FPS6" s="468"/>
      <c r="FPT6" s="468"/>
      <c r="FPU6" s="468"/>
      <c r="FPV6" s="468"/>
      <c r="FPW6" s="468"/>
      <c r="FPX6" s="468"/>
      <c r="FPY6" s="468"/>
      <c r="FPZ6" s="468"/>
      <c r="FQA6" s="468"/>
      <c r="FQB6" s="468"/>
      <c r="FQC6" s="468"/>
      <c r="FQD6" s="468"/>
      <c r="FQE6" s="468"/>
      <c r="FQF6" s="468"/>
      <c r="FQG6" s="468"/>
      <c r="FQH6" s="468"/>
      <c r="FQI6" s="468"/>
      <c r="FQJ6" s="468"/>
      <c r="FQK6" s="468"/>
      <c r="FQL6" s="468"/>
      <c r="FQM6" s="468"/>
      <c r="FQN6" s="468"/>
      <c r="FQO6" s="468"/>
      <c r="FQP6" s="468"/>
      <c r="FQQ6" s="468"/>
      <c r="FQR6" s="468"/>
      <c r="FQS6" s="468"/>
      <c r="FQT6" s="468"/>
      <c r="FQU6" s="468"/>
      <c r="FQV6" s="468"/>
      <c r="FQW6" s="468"/>
      <c r="FQX6" s="468"/>
      <c r="FQY6" s="468"/>
      <c r="FQZ6" s="468"/>
      <c r="FRA6" s="468"/>
      <c r="FRB6" s="468"/>
      <c r="FRC6" s="468"/>
      <c r="FRD6" s="468"/>
      <c r="FRE6" s="468"/>
      <c r="FRF6" s="468"/>
      <c r="FRG6" s="468"/>
      <c r="FRH6" s="468"/>
      <c r="FRI6" s="468"/>
      <c r="FRJ6" s="468"/>
      <c r="FRK6" s="468"/>
      <c r="FRL6" s="468"/>
      <c r="FRM6" s="468"/>
      <c r="FRN6" s="468"/>
      <c r="FRO6" s="468"/>
      <c r="FRP6" s="468"/>
      <c r="FRQ6" s="468"/>
      <c r="FRR6" s="468"/>
      <c r="FRS6" s="468"/>
      <c r="FRT6" s="468"/>
      <c r="FRU6" s="468"/>
      <c r="FRV6" s="468"/>
      <c r="FRW6" s="468"/>
      <c r="FRX6" s="468"/>
      <c r="FRY6" s="468"/>
      <c r="FRZ6" s="468"/>
      <c r="FSA6" s="468"/>
      <c r="FSB6" s="468"/>
      <c r="FSC6" s="468"/>
      <c r="FSD6" s="468"/>
      <c r="FSE6" s="468"/>
      <c r="FSF6" s="468"/>
      <c r="FSG6" s="468"/>
      <c r="FSH6" s="468"/>
      <c r="FSI6" s="468"/>
      <c r="FSJ6" s="468"/>
      <c r="FSK6" s="468"/>
      <c r="FSL6" s="468"/>
      <c r="FSM6" s="468"/>
      <c r="FSN6" s="468"/>
      <c r="FSO6" s="468"/>
      <c r="FSP6" s="468"/>
      <c r="FSQ6" s="468"/>
      <c r="FSR6" s="468"/>
      <c r="FSS6" s="468"/>
      <c r="FST6" s="468"/>
      <c r="FSU6" s="468"/>
      <c r="FSV6" s="468"/>
      <c r="FSW6" s="468"/>
      <c r="FSX6" s="468"/>
      <c r="FSY6" s="468"/>
      <c r="FSZ6" s="468"/>
      <c r="FTA6" s="468"/>
      <c r="FTB6" s="468"/>
      <c r="FTC6" s="468"/>
      <c r="FTD6" s="468"/>
      <c r="FTE6" s="468"/>
      <c r="FTF6" s="468"/>
      <c r="FTG6" s="468"/>
      <c r="FTH6" s="468"/>
      <c r="FTI6" s="468"/>
      <c r="FTJ6" s="468"/>
      <c r="FTK6" s="468"/>
      <c r="FTL6" s="468"/>
      <c r="FTM6" s="468"/>
      <c r="FTN6" s="468"/>
      <c r="FTO6" s="468"/>
      <c r="FTP6" s="468"/>
      <c r="FTQ6" s="468"/>
      <c r="FTR6" s="468"/>
      <c r="FTS6" s="468"/>
      <c r="FTT6" s="468"/>
      <c r="FTU6" s="468"/>
      <c r="FTV6" s="468"/>
      <c r="FTW6" s="468"/>
      <c r="FTX6" s="468"/>
      <c r="FTY6" s="468"/>
      <c r="FTZ6" s="468"/>
      <c r="FUA6" s="468"/>
      <c r="FUB6" s="468"/>
      <c r="FUC6" s="468"/>
      <c r="FUD6" s="468"/>
      <c r="FUE6" s="468"/>
      <c r="FUF6" s="468"/>
      <c r="FUG6" s="468"/>
      <c r="FUH6" s="468"/>
      <c r="FUI6" s="468"/>
      <c r="FUJ6" s="468"/>
      <c r="FUK6" s="468"/>
      <c r="FUL6" s="468"/>
      <c r="FUM6" s="468"/>
      <c r="FUN6" s="468"/>
      <c r="FUO6" s="468"/>
      <c r="FUP6" s="468"/>
      <c r="FUQ6" s="468"/>
      <c r="FUR6" s="468"/>
      <c r="FUS6" s="468"/>
      <c r="FUT6" s="468"/>
      <c r="FUU6" s="468"/>
      <c r="FUV6" s="468"/>
      <c r="FUW6" s="468"/>
      <c r="FUX6" s="468"/>
      <c r="FUY6" s="468"/>
      <c r="FUZ6" s="468"/>
      <c r="FVA6" s="468"/>
      <c r="FVB6" s="468"/>
      <c r="FVC6" s="468"/>
      <c r="FVD6" s="468"/>
      <c r="FVE6" s="468"/>
      <c r="FVF6" s="468"/>
      <c r="FVG6" s="468"/>
      <c r="FVH6" s="468"/>
      <c r="FVI6" s="468"/>
      <c r="FVJ6" s="468"/>
      <c r="FVK6" s="468"/>
      <c r="FVL6" s="468"/>
      <c r="FVM6" s="468"/>
      <c r="FVN6" s="468"/>
      <c r="FVO6" s="468"/>
      <c r="FVP6" s="468"/>
      <c r="FVQ6" s="468"/>
      <c r="FVR6" s="468"/>
      <c r="FVS6" s="468"/>
      <c r="FVT6" s="468"/>
      <c r="FVU6" s="468"/>
      <c r="FVV6" s="468"/>
      <c r="FVW6" s="468"/>
      <c r="FVX6" s="468"/>
      <c r="FVY6" s="468"/>
      <c r="FVZ6" s="468"/>
      <c r="FWA6" s="468"/>
      <c r="FWB6" s="468"/>
      <c r="FWC6" s="468"/>
      <c r="FWD6" s="468"/>
      <c r="FWE6" s="468"/>
      <c r="FWF6" s="468"/>
      <c r="FWG6" s="468"/>
      <c r="FWH6" s="468"/>
      <c r="FWI6" s="468"/>
      <c r="FWJ6" s="468"/>
      <c r="FWK6" s="468"/>
      <c r="FWL6" s="468"/>
      <c r="FWM6" s="468"/>
      <c r="FWN6" s="468"/>
      <c r="FWO6" s="468"/>
      <c r="FWP6" s="468"/>
      <c r="FWQ6" s="468"/>
      <c r="FWR6" s="468"/>
      <c r="FWS6" s="468"/>
      <c r="FWT6" s="468"/>
      <c r="FWU6" s="468"/>
      <c r="FWV6" s="468"/>
      <c r="FWW6" s="468"/>
      <c r="FWX6" s="468"/>
      <c r="FWY6" s="468"/>
      <c r="FWZ6" s="468"/>
      <c r="FXA6" s="468"/>
      <c r="FXB6" s="468"/>
      <c r="FXC6" s="468"/>
      <c r="FXD6" s="468"/>
      <c r="FXE6" s="468"/>
      <c r="FXF6" s="468"/>
      <c r="FXG6" s="468"/>
      <c r="FXH6" s="468"/>
      <c r="FXI6" s="468"/>
      <c r="FXJ6" s="468"/>
      <c r="FXK6" s="468"/>
      <c r="FXL6" s="468"/>
      <c r="FXM6" s="468"/>
      <c r="FXN6" s="468"/>
      <c r="FXO6" s="468"/>
      <c r="FXP6" s="468"/>
      <c r="FXQ6" s="468"/>
      <c r="FXR6" s="468"/>
      <c r="FXS6" s="468"/>
      <c r="FXT6" s="468"/>
      <c r="FXU6" s="468"/>
      <c r="FXV6" s="468"/>
      <c r="FXW6" s="468"/>
      <c r="FXX6" s="468"/>
      <c r="FXY6" s="468"/>
      <c r="FXZ6" s="468"/>
      <c r="FYA6" s="468"/>
      <c r="FYB6" s="468"/>
      <c r="FYC6" s="468"/>
      <c r="FYD6" s="468"/>
      <c r="FYE6" s="468"/>
      <c r="FYF6" s="468"/>
      <c r="FYG6" s="468"/>
      <c r="FYH6" s="468"/>
      <c r="FYI6" s="468"/>
      <c r="FYJ6" s="468"/>
      <c r="FYK6" s="468"/>
      <c r="FYL6" s="468"/>
      <c r="FYM6" s="468"/>
      <c r="FYN6" s="468"/>
      <c r="FYO6" s="468"/>
      <c r="FYP6" s="468"/>
      <c r="FYQ6" s="468"/>
      <c r="FYR6" s="468"/>
      <c r="FYS6" s="468"/>
      <c r="FYT6" s="468"/>
      <c r="FYU6" s="468"/>
      <c r="FYV6" s="468"/>
      <c r="FYW6" s="468"/>
      <c r="FYX6" s="468"/>
      <c r="FYY6" s="468"/>
      <c r="FYZ6" s="468"/>
      <c r="FZA6" s="468"/>
      <c r="FZB6" s="468"/>
      <c r="FZC6" s="468"/>
      <c r="FZD6" s="468"/>
      <c r="FZE6" s="468"/>
      <c r="FZF6" s="468"/>
      <c r="FZG6" s="468"/>
      <c r="FZH6" s="468"/>
      <c r="FZI6" s="468"/>
      <c r="FZJ6" s="468"/>
      <c r="FZK6" s="468"/>
      <c r="FZL6" s="468"/>
      <c r="FZM6" s="468"/>
      <c r="FZN6" s="468"/>
      <c r="FZO6" s="468"/>
      <c r="FZP6" s="468"/>
      <c r="FZQ6" s="468"/>
      <c r="FZR6" s="468"/>
      <c r="FZS6" s="468"/>
      <c r="FZT6" s="468"/>
      <c r="FZU6" s="468"/>
      <c r="FZV6" s="468"/>
      <c r="FZW6" s="468"/>
      <c r="FZX6" s="468"/>
      <c r="FZY6" s="468"/>
      <c r="FZZ6" s="468"/>
      <c r="GAA6" s="468"/>
      <c r="GAB6" s="468"/>
      <c r="GAC6" s="468"/>
      <c r="GAD6" s="468"/>
      <c r="GAE6" s="468"/>
      <c r="GAF6" s="468"/>
      <c r="GAG6" s="468"/>
      <c r="GAH6" s="468"/>
      <c r="GAI6" s="468"/>
      <c r="GAJ6" s="468"/>
      <c r="GAK6" s="468"/>
      <c r="GAL6" s="468"/>
      <c r="GAM6" s="468"/>
      <c r="GAN6" s="468"/>
      <c r="GAO6" s="468"/>
      <c r="GAP6" s="468"/>
      <c r="GAQ6" s="468"/>
      <c r="GAR6" s="468"/>
      <c r="GAS6" s="468"/>
      <c r="GAT6" s="468"/>
      <c r="GAU6" s="468"/>
      <c r="GAV6" s="468"/>
      <c r="GAW6" s="468"/>
      <c r="GAX6" s="468"/>
      <c r="GAY6" s="468"/>
      <c r="GAZ6" s="468"/>
      <c r="GBA6" s="468"/>
      <c r="GBB6" s="468"/>
      <c r="GBC6" s="468"/>
      <c r="GBD6" s="468"/>
      <c r="GBE6" s="468"/>
      <c r="GBF6" s="468"/>
      <c r="GBG6" s="468"/>
      <c r="GBH6" s="468"/>
      <c r="GBI6" s="468"/>
      <c r="GBJ6" s="468"/>
      <c r="GBK6" s="468"/>
      <c r="GBL6" s="468"/>
      <c r="GBM6" s="468"/>
      <c r="GBN6" s="468"/>
      <c r="GBO6" s="468"/>
      <c r="GBP6" s="468"/>
      <c r="GBQ6" s="468"/>
      <c r="GBR6" s="468"/>
      <c r="GBS6" s="468"/>
      <c r="GBT6" s="468"/>
      <c r="GBU6" s="468"/>
      <c r="GBV6" s="468"/>
      <c r="GBW6" s="468"/>
      <c r="GBX6" s="468"/>
      <c r="GBY6" s="468"/>
      <c r="GBZ6" s="468"/>
      <c r="GCA6" s="468"/>
      <c r="GCB6" s="468"/>
      <c r="GCC6" s="468"/>
      <c r="GCD6" s="468"/>
      <c r="GCE6" s="468"/>
      <c r="GCF6" s="468"/>
      <c r="GCG6" s="468"/>
      <c r="GCH6" s="468"/>
      <c r="GCI6" s="468"/>
      <c r="GCJ6" s="468"/>
      <c r="GCK6" s="468"/>
      <c r="GCL6" s="468"/>
      <c r="GCM6" s="468"/>
      <c r="GCN6" s="468"/>
      <c r="GCO6" s="468"/>
      <c r="GCP6" s="468"/>
      <c r="GCQ6" s="468"/>
      <c r="GCR6" s="468"/>
      <c r="GCS6" s="468"/>
      <c r="GCT6" s="468"/>
      <c r="GCU6" s="468"/>
      <c r="GCV6" s="468"/>
      <c r="GCW6" s="468"/>
      <c r="GCX6" s="468"/>
      <c r="GCY6" s="468"/>
      <c r="GCZ6" s="468"/>
      <c r="GDA6" s="468"/>
      <c r="GDB6" s="468"/>
      <c r="GDC6" s="468"/>
      <c r="GDD6" s="468"/>
      <c r="GDE6" s="468"/>
      <c r="GDF6" s="468"/>
      <c r="GDG6" s="468"/>
      <c r="GDH6" s="468"/>
      <c r="GDI6" s="468"/>
      <c r="GDJ6" s="468"/>
      <c r="GDK6" s="468"/>
      <c r="GDL6" s="468"/>
      <c r="GDM6" s="468"/>
      <c r="GDN6" s="468"/>
      <c r="GDO6" s="468"/>
      <c r="GDP6" s="468"/>
      <c r="GDQ6" s="468"/>
      <c r="GDR6" s="468"/>
      <c r="GDS6" s="468"/>
      <c r="GDT6" s="468"/>
      <c r="GDU6" s="468"/>
      <c r="GDV6" s="468"/>
      <c r="GDW6" s="468"/>
      <c r="GDX6" s="468"/>
      <c r="GDY6" s="468"/>
      <c r="GDZ6" s="468"/>
      <c r="GEA6" s="468"/>
      <c r="GEB6" s="468"/>
      <c r="GEC6" s="468"/>
      <c r="GED6" s="468"/>
      <c r="GEE6" s="468"/>
      <c r="GEF6" s="468"/>
      <c r="GEG6" s="468"/>
      <c r="GEH6" s="468"/>
      <c r="GEI6" s="468"/>
      <c r="GEJ6" s="468"/>
      <c r="GEK6" s="468"/>
      <c r="GEL6" s="468"/>
      <c r="GEM6" s="468"/>
      <c r="GEN6" s="468"/>
      <c r="GEO6" s="468"/>
      <c r="GEP6" s="468"/>
      <c r="GEQ6" s="468"/>
      <c r="GER6" s="468"/>
      <c r="GES6" s="468"/>
      <c r="GET6" s="468"/>
      <c r="GEU6" s="468"/>
      <c r="GEV6" s="468"/>
      <c r="GEW6" s="468"/>
      <c r="GEX6" s="468"/>
      <c r="GEY6" s="468"/>
      <c r="GEZ6" s="468"/>
      <c r="GFA6" s="468"/>
      <c r="GFB6" s="468"/>
      <c r="GFC6" s="468"/>
      <c r="GFD6" s="468"/>
      <c r="GFE6" s="468"/>
      <c r="GFF6" s="468"/>
      <c r="GFG6" s="468"/>
      <c r="GFH6" s="468"/>
      <c r="GFI6" s="468"/>
      <c r="GFJ6" s="468"/>
      <c r="GFK6" s="468"/>
      <c r="GFL6" s="468"/>
      <c r="GFM6" s="468"/>
      <c r="GFN6" s="468"/>
      <c r="GFO6" s="468"/>
      <c r="GFP6" s="468"/>
      <c r="GFQ6" s="468"/>
      <c r="GFR6" s="468"/>
      <c r="GFS6" s="468"/>
      <c r="GFT6" s="468"/>
      <c r="GFU6" s="468"/>
      <c r="GFV6" s="468"/>
      <c r="GFW6" s="468"/>
      <c r="GFX6" s="468"/>
      <c r="GFY6" s="468"/>
      <c r="GFZ6" s="468"/>
      <c r="GGA6" s="468"/>
      <c r="GGB6" s="468"/>
      <c r="GGC6" s="468"/>
      <c r="GGD6" s="468"/>
      <c r="GGE6" s="468"/>
      <c r="GGF6" s="468"/>
      <c r="GGG6" s="468"/>
      <c r="GGH6" s="468"/>
      <c r="GGI6" s="468"/>
      <c r="GGJ6" s="468"/>
      <c r="GGK6" s="468"/>
      <c r="GGL6" s="468"/>
      <c r="GGM6" s="468"/>
      <c r="GGN6" s="468"/>
      <c r="GGO6" s="468"/>
      <c r="GGP6" s="468"/>
      <c r="GGQ6" s="468"/>
      <c r="GGR6" s="468"/>
      <c r="GGS6" s="468"/>
      <c r="GGT6" s="468"/>
      <c r="GGU6" s="468"/>
      <c r="GGV6" s="468"/>
      <c r="GGW6" s="468"/>
      <c r="GGX6" s="468"/>
      <c r="GGY6" s="468"/>
      <c r="GGZ6" s="468"/>
      <c r="GHA6" s="468"/>
      <c r="GHB6" s="468"/>
      <c r="GHC6" s="468"/>
      <c r="GHD6" s="468"/>
      <c r="GHE6" s="468"/>
      <c r="GHF6" s="468"/>
      <c r="GHG6" s="468"/>
      <c r="GHH6" s="468"/>
      <c r="GHI6" s="468"/>
      <c r="GHJ6" s="468"/>
      <c r="GHK6" s="468"/>
      <c r="GHL6" s="468"/>
      <c r="GHM6" s="468"/>
      <c r="GHN6" s="468"/>
      <c r="GHO6" s="468"/>
      <c r="GHP6" s="468"/>
      <c r="GHQ6" s="468"/>
      <c r="GHR6" s="468"/>
      <c r="GHS6" s="468"/>
      <c r="GHT6" s="468"/>
      <c r="GHU6" s="468"/>
      <c r="GHV6" s="468"/>
      <c r="GHW6" s="468"/>
      <c r="GHX6" s="468"/>
      <c r="GHY6" s="468"/>
      <c r="GHZ6" s="468"/>
      <c r="GIA6" s="468"/>
      <c r="GIB6" s="468"/>
      <c r="GIC6" s="468"/>
      <c r="GID6" s="468"/>
      <c r="GIE6" s="468"/>
      <c r="GIF6" s="468"/>
      <c r="GIG6" s="468"/>
      <c r="GIH6" s="468"/>
      <c r="GII6" s="468"/>
      <c r="GIJ6" s="468"/>
      <c r="GIK6" s="468"/>
      <c r="GIL6" s="468"/>
      <c r="GIM6" s="468"/>
      <c r="GIN6" s="468"/>
      <c r="GIO6" s="468"/>
      <c r="GIP6" s="468"/>
      <c r="GIQ6" s="468"/>
      <c r="GIR6" s="468"/>
      <c r="GIS6" s="468"/>
      <c r="GIT6" s="468"/>
      <c r="GIU6" s="468"/>
      <c r="GIV6" s="468"/>
      <c r="GIW6" s="468"/>
      <c r="GIX6" s="468"/>
      <c r="GIY6" s="468"/>
      <c r="GIZ6" s="468"/>
      <c r="GJA6" s="468"/>
      <c r="GJB6" s="468"/>
      <c r="GJC6" s="468"/>
      <c r="GJD6" s="468"/>
      <c r="GJE6" s="468"/>
      <c r="GJF6" s="468"/>
      <c r="GJG6" s="468"/>
      <c r="GJH6" s="468"/>
      <c r="GJI6" s="468"/>
      <c r="GJJ6" s="468"/>
      <c r="GJK6" s="468"/>
      <c r="GJL6" s="468"/>
      <c r="GJM6" s="468"/>
      <c r="GJN6" s="468"/>
      <c r="GJO6" s="468"/>
      <c r="GJP6" s="468"/>
      <c r="GJQ6" s="468"/>
      <c r="GJR6" s="468"/>
      <c r="GJS6" s="468"/>
      <c r="GJT6" s="468"/>
      <c r="GJU6" s="468"/>
      <c r="GJV6" s="468"/>
      <c r="GJW6" s="468"/>
      <c r="GJX6" s="468"/>
      <c r="GJY6" s="468"/>
      <c r="GJZ6" s="468"/>
      <c r="GKA6" s="468"/>
      <c r="GKB6" s="468"/>
      <c r="GKC6" s="468"/>
      <c r="GKD6" s="468"/>
      <c r="GKE6" s="468"/>
      <c r="GKF6" s="468"/>
      <c r="GKG6" s="468"/>
      <c r="GKH6" s="468"/>
      <c r="GKI6" s="468"/>
      <c r="GKJ6" s="468"/>
      <c r="GKK6" s="468"/>
      <c r="GKL6" s="468"/>
      <c r="GKM6" s="468"/>
      <c r="GKN6" s="468"/>
      <c r="GKO6" s="468"/>
      <c r="GKP6" s="468"/>
      <c r="GKQ6" s="468"/>
      <c r="GKR6" s="468"/>
      <c r="GKS6" s="468"/>
      <c r="GKT6" s="468"/>
      <c r="GKU6" s="468"/>
      <c r="GKV6" s="468"/>
      <c r="GKW6" s="468"/>
      <c r="GKX6" s="468"/>
      <c r="GKY6" s="468"/>
      <c r="GKZ6" s="468"/>
      <c r="GLA6" s="468"/>
      <c r="GLB6" s="468"/>
      <c r="GLC6" s="468"/>
      <c r="GLD6" s="468"/>
      <c r="GLE6" s="468"/>
      <c r="GLF6" s="468"/>
      <c r="GLG6" s="468"/>
      <c r="GLH6" s="468"/>
      <c r="GLI6" s="468"/>
      <c r="GLJ6" s="468"/>
      <c r="GLK6" s="468"/>
      <c r="GLL6" s="468"/>
      <c r="GLM6" s="468"/>
      <c r="GLN6" s="468"/>
      <c r="GLO6" s="468"/>
      <c r="GLP6" s="468"/>
      <c r="GLQ6" s="468"/>
      <c r="GLR6" s="468"/>
      <c r="GLS6" s="468"/>
      <c r="GLT6" s="468"/>
      <c r="GLU6" s="468"/>
      <c r="GLV6" s="468"/>
      <c r="GLW6" s="468"/>
      <c r="GLX6" s="468"/>
      <c r="GLY6" s="468"/>
      <c r="GLZ6" s="468"/>
      <c r="GMA6" s="468"/>
      <c r="GMB6" s="468"/>
      <c r="GMC6" s="468"/>
      <c r="GMD6" s="468"/>
      <c r="GME6" s="468"/>
      <c r="GMF6" s="468"/>
      <c r="GMG6" s="468"/>
      <c r="GMH6" s="468"/>
      <c r="GMI6" s="468"/>
      <c r="GMJ6" s="468"/>
      <c r="GMK6" s="468"/>
      <c r="GML6" s="468"/>
      <c r="GMM6" s="468"/>
      <c r="GMN6" s="468"/>
      <c r="GMO6" s="468"/>
      <c r="GMP6" s="468"/>
      <c r="GMQ6" s="468"/>
      <c r="GMR6" s="468"/>
      <c r="GMS6" s="468"/>
      <c r="GMT6" s="468"/>
      <c r="GMU6" s="468"/>
      <c r="GMV6" s="468"/>
      <c r="GMW6" s="468"/>
      <c r="GMX6" s="468"/>
      <c r="GMY6" s="468"/>
      <c r="GMZ6" s="468"/>
      <c r="GNA6" s="468"/>
      <c r="GNB6" s="468"/>
      <c r="GNC6" s="468"/>
      <c r="GND6" s="468"/>
      <c r="GNE6" s="468"/>
      <c r="GNF6" s="468"/>
      <c r="GNG6" s="468"/>
      <c r="GNH6" s="468"/>
      <c r="GNI6" s="468"/>
      <c r="GNJ6" s="468"/>
      <c r="GNK6" s="468"/>
      <c r="GNL6" s="468"/>
      <c r="GNM6" s="468"/>
      <c r="GNN6" s="468"/>
      <c r="GNO6" s="468"/>
      <c r="GNP6" s="468"/>
      <c r="GNQ6" s="468"/>
      <c r="GNR6" s="468"/>
      <c r="GNS6" s="468"/>
      <c r="GNT6" s="468"/>
      <c r="GNU6" s="468"/>
      <c r="GNV6" s="468"/>
      <c r="GNW6" s="468"/>
      <c r="GNX6" s="468"/>
      <c r="GNY6" s="468"/>
      <c r="GNZ6" s="468"/>
      <c r="GOA6" s="468"/>
      <c r="GOB6" s="468"/>
      <c r="GOC6" s="468"/>
      <c r="GOD6" s="468"/>
      <c r="GOE6" s="468"/>
      <c r="GOF6" s="468"/>
      <c r="GOG6" s="468"/>
      <c r="GOH6" s="468"/>
      <c r="GOI6" s="468"/>
      <c r="GOJ6" s="468"/>
      <c r="GOK6" s="468"/>
      <c r="GOL6" s="468"/>
      <c r="GOM6" s="468"/>
      <c r="GON6" s="468"/>
      <c r="GOO6" s="468"/>
      <c r="GOP6" s="468"/>
      <c r="GOQ6" s="468"/>
      <c r="GOR6" s="468"/>
      <c r="GOS6" s="468"/>
      <c r="GOT6" s="468"/>
      <c r="GOU6" s="468"/>
      <c r="GOV6" s="468"/>
      <c r="GOW6" s="468"/>
      <c r="GOX6" s="468"/>
      <c r="GOY6" s="468"/>
      <c r="GOZ6" s="468"/>
      <c r="GPA6" s="468"/>
      <c r="GPB6" s="468"/>
      <c r="GPC6" s="468"/>
      <c r="GPD6" s="468"/>
      <c r="GPE6" s="468"/>
      <c r="GPF6" s="468"/>
      <c r="GPG6" s="468"/>
      <c r="GPH6" s="468"/>
      <c r="GPI6" s="468"/>
      <c r="GPJ6" s="468"/>
      <c r="GPK6" s="468"/>
      <c r="GPL6" s="468"/>
      <c r="GPM6" s="468"/>
      <c r="GPN6" s="468"/>
      <c r="GPO6" s="468"/>
      <c r="GPP6" s="468"/>
      <c r="GPQ6" s="468"/>
      <c r="GPR6" s="468"/>
      <c r="GPS6" s="468"/>
      <c r="GPT6" s="468"/>
      <c r="GPU6" s="468"/>
      <c r="GPV6" s="468"/>
      <c r="GPW6" s="468"/>
      <c r="GPX6" s="468"/>
      <c r="GPY6" s="468"/>
      <c r="GPZ6" s="468"/>
      <c r="GQA6" s="468"/>
      <c r="GQB6" s="468"/>
      <c r="GQC6" s="468"/>
      <c r="GQD6" s="468"/>
      <c r="GQE6" s="468"/>
      <c r="GQF6" s="468"/>
      <c r="GQG6" s="468"/>
      <c r="GQH6" s="468"/>
      <c r="GQI6" s="468"/>
      <c r="GQJ6" s="468"/>
      <c r="GQK6" s="468"/>
      <c r="GQL6" s="468"/>
      <c r="GQM6" s="468"/>
      <c r="GQN6" s="468"/>
      <c r="GQO6" s="468"/>
      <c r="GQP6" s="468"/>
      <c r="GQQ6" s="468"/>
      <c r="GQR6" s="468"/>
      <c r="GQS6" s="468"/>
      <c r="GQT6" s="468"/>
      <c r="GQU6" s="468"/>
      <c r="GQV6" s="468"/>
      <c r="GQW6" s="468"/>
      <c r="GQX6" s="468"/>
      <c r="GQY6" s="468"/>
      <c r="GQZ6" s="468"/>
      <c r="GRA6" s="468"/>
      <c r="GRB6" s="468"/>
      <c r="GRC6" s="468"/>
      <c r="GRD6" s="468"/>
      <c r="GRE6" s="468"/>
      <c r="GRF6" s="468"/>
      <c r="GRG6" s="468"/>
      <c r="GRH6" s="468"/>
      <c r="GRI6" s="468"/>
      <c r="GRJ6" s="468"/>
      <c r="GRK6" s="468"/>
      <c r="GRL6" s="468"/>
      <c r="GRM6" s="468"/>
      <c r="GRN6" s="468"/>
      <c r="GRO6" s="468"/>
      <c r="GRP6" s="468"/>
      <c r="GRQ6" s="468"/>
      <c r="GRR6" s="468"/>
      <c r="GRS6" s="468"/>
      <c r="GRT6" s="468"/>
      <c r="GRU6" s="468"/>
      <c r="GRV6" s="468"/>
      <c r="GRW6" s="468"/>
      <c r="GRX6" s="468"/>
      <c r="GRY6" s="468"/>
      <c r="GRZ6" s="468"/>
      <c r="GSA6" s="468"/>
      <c r="GSB6" s="468"/>
      <c r="GSC6" s="468"/>
      <c r="GSD6" s="468"/>
      <c r="GSE6" s="468"/>
      <c r="GSF6" s="468"/>
      <c r="GSG6" s="468"/>
      <c r="GSH6" s="468"/>
      <c r="GSI6" s="468"/>
      <c r="GSJ6" s="468"/>
      <c r="GSK6" s="468"/>
      <c r="GSL6" s="468"/>
      <c r="GSM6" s="468"/>
      <c r="GSN6" s="468"/>
      <c r="GSO6" s="468"/>
      <c r="GSP6" s="468"/>
      <c r="GSQ6" s="468"/>
      <c r="GSR6" s="468"/>
      <c r="GSS6" s="468"/>
      <c r="GST6" s="468"/>
      <c r="GSU6" s="468"/>
      <c r="GSV6" s="468"/>
      <c r="GSW6" s="468"/>
      <c r="GSX6" s="468"/>
      <c r="GSY6" s="468"/>
      <c r="GSZ6" s="468"/>
      <c r="GTA6" s="468"/>
      <c r="GTB6" s="468"/>
      <c r="GTC6" s="468"/>
      <c r="GTD6" s="468"/>
      <c r="GTE6" s="468"/>
      <c r="GTF6" s="468"/>
      <c r="GTG6" s="468"/>
      <c r="GTH6" s="468"/>
      <c r="GTI6" s="468"/>
      <c r="GTJ6" s="468"/>
      <c r="GTK6" s="468"/>
      <c r="GTL6" s="468"/>
      <c r="GTM6" s="468"/>
      <c r="GTN6" s="468"/>
      <c r="GTO6" s="468"/>
      <c r="GTP6" s="468"/>
      <c r="GTQ6" s="468"/>
      <c r="GTR6" s="468"/>
      <c r="GTS6" s="468"/>
      <c r="GTT6" s="468"/>
      <c r="GTU6" s="468"/>
      <c r="GTV6" s="468"/>
      <c r="GTW6" s="468"/>
      <c r="GTX6" s="468"/>
      <c r="GTY6" s="468"/>
      <c r="GTZ6" s="468"/>
      <c r="GUA6" s="468"/>
      <c r="GUB6" s="468"/>
      <c r="GUC6" s="468"/>
      <c r="GUD6" s="468"/>
      <c r="GUE6" s="468"/>
      <c r="GUF6" s="468"/>
      <c r="GUG6" s="468"/>
      <c r="GUH6" s="468"/>
      <c r="GUI6" s="468"/>
      <c r="GUJ6" s="468"/>
      <c r="GUK6" s="468"/>
      <c r="GUL6" s="468"/>
      <c r="GUM6" s="468"/>
      <c r="GUN6" s="468"/>
      <c r="GUO6" s="468"/>
      <c r="GUP6" s="468"/>
      <c r="GUQ6" s="468"/>
      <c r="GUR6" s="468"/>
      <c r="GUS6" s="468"/>
      <c r="GUT6" s="468"/>
      <c r="GUU6" s="468"/>
      <c r="GUV6" s="468"/>
      <c r="GUW6" s="468"/>
      <c r="GUX6" s="468"/>
      <c r="GUY6" s="468"/>
      <c r="GUZ6" s="468"/>
      <c r="GVA6" s="468"/>
      <c r="GVB6" s="468"/>
      <c r="GVC6" s="468"/>
      <c r="GVD6" s="468"/>
      <c r="GVE6" s="468"/>
      <c r="GVF6" s="468"/>
      <c r="GVG6" s="468"/>
      <c r="GVH6" s="468"/>
      <c r="GVI6" s="468"/>
      <c r="GVJ6" s="468"/>
      <c r="GVK6" s="468"/>
      <c r="GVL6" s="468"/>
      <c r="GVM6" s="468"/>
      <c r="GVN6" s="468"/>
      <c r="GVO6" s="468"/>
      <c r="GVP6" s="468"/>
      <c r="GVQ6" s="468"/>
      <c r="GVR6" s="468"/>
      <c r="GVS6" s="468"/>
      <c r="GVT6" s="468"/>
      <c r="GVU6" s="468"/>
      <c r="GVV6" s="468"/>
      <c r="GVW6" s="468"/>
      <c r="GVX6" s="468"/>
      <c r="GVY6" s="468"/>
      <c r="GVZ6" s="468"/>
      <c r="GWA6" s="468"/>
      <c r="GWB6" s="468"/>
      <c r="GWC6" s="468"/>
      <c r="GWD6" s="468"/>
      <c r="GWE6" s="468"/>
      <c r="GWF6" s="468"/>
      <c r="GWG6" s="468"/>
      <c r="GWH6" s="468"/>
      <c r="GWI6" s="468"/>
      <c r="GWJ6" s="468"/>
      <c r="GWK6" s="468"/>
      <c r="GWL6" s="468"/>
      <c r="GWM6" s="468"/>
      <c r="GWN6" s="468"/>
      <c r="GWO6" s="468"/>
      <c r="GWP6" s="468"/>
      <c r="GWQ6" s="468"/>
      <c r="GWR6" s="468"/>
      <c r="GWS6" s="468"/>
      <c r="GWT6" s="468"/>
      <c r="GWU6" s="468"/>
      <c r="GWV6" s="468"/>
      <c r="GWW6" s="468"/>
      <c r="GWX6" s="468"/>
      <c r="GWY6" s="468"/>
      <c r="GWZ6" s="468"/>
      <c r="GXA6" s="468"/>
      <c r="GXB6" s="468"/>
      <c r="GXC6" s="468"/>
      <c r="GXD6" s="468"/>
      <c r="GXE6" s="468"/>
      <c r="GXF6" s="468"/>
      <c r="GXG6" s="468"/>
      <c r="GXH6" s="468"/>
      <c r="GXI6" s="468"/>
      <c r="GXJ6" s="468"/>
      <c r="GXK6" s="468"/>
      <c r="GXL6" s="468"/>
      <c r="GXM6" s="468"/>
      <c r="GXN6" s="468"/>
      <c r="GXO6" s="468"/>
      <c r="GXP6" s="468"/>
      <c r="GXQ6" s="468"/>
      <c r="GXR6" s="468"/>
      <c r="GXS6" s="468"/>
      <c r="GXT6" s="468"/>
      <c r="GXU6" s="468"/>
      <c r="GXV6" s="468"/>
      <c r="GXW6" s="468"/>
      <c r="GXX6" s="468"/>
      <c r="GXY6" s="468"/>
      <c r="GXZ6" s="468"/>
      <c r="GYA6" s="468"/>
      <c r="GYB6" s="468"/>
      <c r="GYC6" s="468"/>
      <c r="GYD6" s="468"/>
      <c r="GYE6" s="468"/>
      <c r="GYF6" s="468"/>
      <c r="GYG6" s="468"/>
      <c r="GYH6" s="468"/>
      <c r="GYI6" s="468"/>
      <c r="GYJ6" s="468"/>
      <c r="GYK6" s="468"/>
      <c r="GYL6" s="468"/>
      <c r="GYM6" s="468"/>
      <c r="GYN6" s="468"/>
      <c r="GYO6" s="468"/>
      <c r="GYP6" s="468"/>
      <c r="GYQ6" s="468"/>
      <c r="GYR6" s="468"/>
      <c r="GYS6" s="468"/>
      <c r="GYT6" s="468"/>
      <c r="GYU6" s="468"/>
      <c r="GYV6" s="468"/>
      <c r="GYW6" s="468"/>
      <c r="GYX6" s="468"/>
      <c r="GYY6" s="468"/>
      <c r="GYZ6" s="468"/>
      <c r="GZA6" s="468"/>
      <c r="GZB6" s="468"/>
      <c r="GZC6" s="468"/>
      <c r="GZD6" s="468"/>
      <c r="GZE6" s="468"/>
      <c r="GZF6" s="468"/>
      <c r="GZG6" s="468"/>
      <c r="GZH6" s="468"/>
      <c r="GZI6" s="468"/>
      <c r="GZJ6" s="468"/>
      <c r="GZK6" s="468"/>
      <c r="GZL6" s="468"/>
      <c r="GZM6" s="468"/>
      <c r="GZN6" s="468"/>
      <c r="GZO6" s="468"/>
      <c r="GZP6" s="468"/>
      <c r="GZQ6" s="468"/>
      <c r="GZR6" s="468"/>
      <c r="GZS6" s="468"/>
      <c r="GZT6" s="468"/>
      <c r="GZU6" s="468"/>
      <c r="GZV6" s="468"/>
      <c r="GZW6" s="468"/>
      <c r="GZX6" s="468"/>
      <c r="GZY6" s="468"/>
      <c r="GZZ6" s="468"/>
      <c r="HAA6" s="468"/>
      <c r="HAB6" s="468"/>
      <c r="HAC6" s="468"/>
      <c r="HAD6" s="468"/>
      <c r="HAE6" s="468"/>
      <c r="HAF6" s="468"/>
      <c r="HAG6" s="468"/>
      <c r="HAH6" s="468"/>
      <c r="HAI6" s="468"/>
      <c r="HAJ6" s="468"/>
      <c r="HAK6" s="468"/>
      <c r="HAL6" s="468"/>
      <c r="HAM6" s="468"/>
      <c r="HAN6" s="468"/>
      <c r="HAO6" s="468"/>
      <c r="HAP6" s="468"/>
      <c r="HAQ6" s="468"/>
      <c r="HAR6" s="468"/>
      <c r="HAS6" s="468"/>
      <c r="HAT6" s="468"/>
      <c r="HAU6" s="468"/>
      <c r="HAV6" s="468"/>
      <c r="HAW6" s="468"/>
      <c r="HAX6" s="468"/>
      <c r="HAY6" s="468"/>
      <c r="HAZ6" s="468"/>
      <c r="HBA6" s="468"/>
      <c r="HBB6" s="468"/>
      <c r="HBC6" s="468"/>
      <c r="HBD6" s="468"/>
      <c r="HBE6" s="468"/>
      <c r="HBF6" s="468"/>
      <c r="HBG6" s="468"/>
      <c r="HBH6" s="468"/>
      <c r="HBI6" s="468"/>
      <c r="HBJ6" s="468"/>
      <c r="HBK6" s="468"/>
      <c r="HBL6" s="468"/>
      <c r="HBM6" s="468"/>
      <c r="HBN6" s="468"/>
      <c r="HBO6" s="468"/>
      <c r="HBP6" s="468"/>
      <c r="HBQ6" s="468"/>
      <c r="HBR6" s="468"/>
      <c r="HBS6" s="468"/>
      <c r="HBT6" s="468"/>
      <c r="HBU6" s="468"/>
      <c r="HBV6" s="468"/>
      <c r="HBW6" s="468"/>
      <c r="HBX6" s="468"/>
      <c r="HBY6" s="468"/>
      <c r="HBZ6" s="468"/>
      <c r="HCA6" s="468"/>
      <c r="HCB6" s="468"/>
      <c r="HCC6" s="468"/>
      <c r="HCD6" s="468"/>
      <c r="HCE6" s="468"/>
      <c r="HCF6" s="468"/>
      <c r="HCG6" s="468"/>
      <c r="HCH6" s="468"/>
      <c r="HCI6" s="468"/>
      <c r="HCJ6" s="468"/>
      <c r="HCK6" s="468"/>
      <c r="HCL6" s="468"/>
      <c r="HCM6" s="468"/>
      <c r="HCN6" s="468"/>
      <c r="HCO6" s="468"/>
      <c r="HCP6" s="468"/>
      <c r="HCQ6" s="468"/>
      <c r="HCR6" s="468"/>
      <c r="HCS6" s="468"/>
      <c r="HCT6" s="468"/>
      <c r="HCU6" s="468"/>
      <c r="HCV6" s="468"/>
      <c r="HCW6" s="468"/>
      <c r="HCX6" s="468"/>
      <c r="HCY6" s="468"/>
      <c r="HCZ6" s="468"/>
      <c r="HDA6" s="468"/>
      <c r="HDB6" s="468"/>
      <c r="HDC6" s="468"/>
      <c r="HDD6" s="468"/>
      <c r="HDE6" s="468"/>
      <c r="HDF6" s="468"/>
      <c r="HDG6" s="468"/>
      <c r="HDH6" s="468"/>
      <c r="HDI6" s="468"/>
      <c r="HDJ6" s="468"/>
      <c r="HDK6" s="468"/>
      <c r="HDL6" s="468"/>
      <c r="HDM6" s="468"/>
      <c r="HDN6" s="468"/>
      <c r="HDO6" s="468"/>
      <c r="HDP6" s="468"/>
      <c r="HDQ6" s="468"/>
      <c r="HDR6" s="468"/>
      <c r="HDS6" s="468"/>
      <c r="HDT6" s="468"/>
      <c r="HDU6" s="468"/>
      <c r="HDV6" s="468"/>
      <c r="HDW6" s="468"/>
      <c r="HDX6" s="468"/>
      <c r="HDY6" s="468"/>
      <c r="HDZ6" s="468"/>
      <c r="HEA6" s="468"/>
      <c r="HEB6" s="468"/>
      <c r="HEC6" s="468"/>
      <c r="HED6" s="468"/>
      <c r="HEE6" s="468"/>
      <c r="HEF6" s="468"/>
      <c r="HEG6" s="468"/>
      <c r="HEH6" s="468"/>
      <c r="HEI6" s="468"/>
      <c r="HEJ6" s="468"/>
      <c r="HEK6" s="468"/>
      <c r="HEL6" s="468"/>
      <c r="HEM6" s="468"/>
      <c r="HEN6" s="468"/>
      <c r="HEO6" s="468"/>
      <c r="HEP6" s="468"/>
      <c r="HEQ6" s="468"/>
      <c r="HER6" s="468"/>
      <c r="HES6" s="468"/>
      <c r="HET6" s="468"/>
      <c r="HEU6" s="468"/>
      <c r="HEV6" s="468"/>
      <c r="HEW6" s="468"/>
      <c r="HEX6" s="468"/>
      <c r="HEY6" s="468"/>
      <c r="HEZ6" s="468"/>
      <c r="HFA6" s="468"/>
      <c r="HFB6" s="468"/>
      <c r="HFC6" s="468"/>
      <c r="HFD6" s="468"/>
      <c r="HFE6" s="468"/>
      <c r="HFF6" s="468"/>
      <c r="HFG6" s="468"/>
      <c r="HFH6" s="468"/>
      <c r="HFI6" s="468"/>
      <c r="HFJ6" s="468"/>
      <c r="HFK6" s="468"/>
      <c r="HFL6" s="468"/>
      <c r="HFM6" s="468"/>
      <c r="HFN6" s="468"/>
      <c r="HFO6" s="468"/>
      <c r="HFP6" s="468"/>
      <c r="HFQ6" s="468"/>
      <c r="HFR6" s="468"/>
      <c r="HFS6" s="468"/>
      <c r="HFT6" s="468"/>
      <c r="HFU6" s="468"/>
      <c r="HFV6" s="468"/>
      <c r="HFW6" s="468"/>
      <c r="HFX6" s="468"/>
      <c r="HFY6" s="468"/>
      <c r="HFZ6" s="468"/>
      <c r="HGA6" s="468"/>
      <c r="HGB6" s="468"/>
      <c r="HGC6" s="468"/>
      <c r="HGD6" s="468"/>
      <c r="HGE6" s="468"/>
      <c r="HGF6" s="468"/>
      <c r="HGG6" s="468"/>
      <c r="HGH6" s="468"/>
      <c r="HGI6" s="468"/>
      <c r="HGJ6" s="468"/>
      <c r="HGK6" s="468"/>
      <c r="HGL6" s="468"/>
      <c r="HGM6" s="468"/>
      <c r="HGN6" s="468"/>
      <c r="HGO6" s="468"/>
      <c r="HGP6" s="468"/>
      <c r="HGQ6" s="468"/>
      <c r="HGR6" s="468"/>
      <c r="HGS6" s="468"/>
      <c r="HGT6" s="468"/>
      <c r="HGU6" s="468"/>
      <c r="HGV6" s="468"/>
      <c r="HGW6" s="468"/>
      <c r="HGX6" s="468"/>
      <c r="HGY6" s="468"/>
      <c r="HGZ6" s="468"/>
      <c r="HHA6" s="468"/>
      <c r="HHB6" s="468"/>
      <c r="HHC6" s="468"/>
      <c r="HHD6" s="468"/>
      <c r="HHE6" s="468"/>
      <c r="HHF6" s="468"/>
      <c r="HHG6" s="468"/>
      <c r="HHH6" s="468"/>
      <c r="HHI6" s="468"/>
      <c r="HHJ6" s="468"/>
      <c r="HHK6" s="468"/>
      <c r="HHL6" s="468"/>
      <c r="HHM6" s="468"/>
      <c r="HHN6" s="468"/>
      <c r="HHO6" s="468"/>
      <c r="HHP6" s="468"/>
      <c r="HHQ6" s="468"/>
      <c r="HHR6" s="468"/>
      <c r="HHS6" s="468"/>
      <c r="HHT6" s="468"/>
      <c r="HHU6" s="468"/>
      <c r="HHV6" s="468"/>
      <c r="HHW6" s="468"/>
      <c r="HHX6" s="468"/>
      <c r="HHY6" s="468"/>
      <c r="HHZ6" s="468"/>
      <c r="HIA6" s="468"/>
      <c r="HIB6" s="468"/>
      <c r="HIC6" s="468"/>
      <c r="HID6" s="468"/>
      <c r="HIE6" s="468"/>
      <c r="HIF6" s="468"/>
      <c r="HIG6" s="468"/>
      <c r="HIH6" s="468"/>
      <c r="HII6" s="468"/>
      <c r="HIJ6" s="468"/>
      <c r="HIK6" s="468"/>
      <c r="HIL6" s="468"/>
      <c r="HIM6" s="468"/>
      <c r="HIN6" s="468"/>
      <c r="HIO6" s="468"/>
      <c r="HIP6" s="468"/>
      <c r="HIQ6" s="468"/>
      <c r="HIR6" s="468"/>
      <c r="HIS6" s="468"/>
      <c r="HIT6" s="468"/>
      <c r="HIU6" s="468"/>
      <c r="HIV6" s="468"/>
      <c r="HIW6" s="468"/>
      <c r="HIX6" s="468"/>
      <c r="HIY6" s="468"/>
      <c r="HIZ6" s="468"/>
      <c r="HJA6" s="468"/>
      <c r="HJB6" s="468"/>
      <c r="HJC6" s="468"/>
      <c r="HJD6" s="468"/>
      <c r="HJE6" s="468"/>
      <c r="HJF6" s="468"/>
      <c r="HJG6" s="468"/>
      <c r="HJH6" s="468"/>
      <c r="HJI6" s="468"/>
      <c r="HJJ6" s="468"/>
      <c r="HJK6" s="468"/>
      <c r="HJL6" s="468"/>
      <c r="HJM6" s="468"/>
      <c r="HJN6" s="468"/>
      <c r="HJO6" s="468"/>
      <c r="HJP6" s="468"/>
      <c r="HJQ6" s="468"/>
      <c r="HJR6" s="468"/>
      <c r="HJS6" s="468"/>
      <c r="HJT6" s="468"/>
      <c r="HJU6" s="468"/>
      <c r="HJV6" s="468"/>
      <c r="HJW6" s="468"/>
      <c r="HJX6" s="468"/>
      <c r="HJY6" s="468"/>
      <c r="HJZ6" s="468"/>
      <c r="HKA6" s="468"/>
      <c r="HKB6" s="468"/>
      <c r="HKC6" s="468"/>
      <c r="HKD6" s="468"/>
      <c r="HKE6" s="468"/>
      <c r="HKF6" s="468"/>
      <c r="HKG6" s="468"/>
      <c r="HKH6" s="468"/>
      <c r="HKI6" s="468"/>
      <c r="HKJ6" s="468"/>
      <c r="HKK6" s="468"/>
      <c r="HKL6" s="468"/>
      <c r="HKM6" s="468"/>
      <c r="HKN6" s="468"/>
      <c r="HKO6" s="468"/>
      <c r="HKP6" s="468"/>
      <c r="HKQ6" s="468"/>
      <c r="HKR6" s="468"/>
      <c r="HKS6" s="468"/>
      <c r="HKT6" s="468"/>
      <c r="HKU6" s="468"/>
      <c r="HKV6" s="468"/>
      <c r="HKW6" s="468"/>
      <c r="HKX6" s="468"/>
      <c r="HKY6" s="468"/>
      <c r="HKZ6" s="468"/>
      <c r="HLA6" s="468"/>
      <c r="HLB6" s="468"/>
      <c r="HLC6" s="468"/>
      <c r="HLD6" s="468"/>
      <c r="HLE6" s="468"/>
      <c r="HLF6" s="468"/>
      <c r="HLG6" s="468"/>
      <c r="HLH6" s="468"/>
      <c r="HLI6" s="468"/>
      <c r="HLJ6" s="468"/>
      <c r="HLK6" s="468"/>
      <c r="HLL6" s="468"/>
      <c r="HLM6" s="468"/>
      <c r="HLN6" s="468"/>
      <c r="HLO6" s="468"/>
      <c r="HLP6" s="468"/>
      <c r="HLQ6" s="468"/>
      <c r="HLR6" s="468"/>
      <c r="HLS6" s="468"/>
      <c r="HLT6" s="468"/>
      <c r="HLU6" s="468"/>
      <c r="HLV6" s="468"/>
      <c r="HLW6" s="468"/>
      <c r="HLX6" s="468"/>
      <c r="HLY6" s="468"/>
      <c r="HLZ6" s="468"/>
      <c r="HMA6" s="468"/>
      <c r="HMB6" s="468"/>
      <c r="HMC6" s="468"/>
      <c r="HMD6" s="468"/>
      <c r="HME6" s="468"/>
      <c r="HMF6" s="468"/>
      <c r="HMG6" s="468"/>
      <c r="HMH6" s="468"/>
      <c r="HMI6" s="468"/>
      <c r="HMJ6" s="468"/>
      <c r="HMK6" s="468"/>
      <c r="HML6" s="468"/>
      <c r="HMM6" s="468"/>
      <c r="HMN6" s="468"/>
      <c r="HMO6" s="468"/>
      <c r="HMP6" s="468"/>
      <c r="HMQ6" s="468"/>
      <c r="HMR6" s="468"/>
      <c r="HMS6" s="468"/>
      <c r="HMT6" s="468"/>
      <c r="HMU6" s="468"/>
      <c r="HMV6" s="468"/>
      <c r="HMW6" s="468"/>
      <c r="HMX6" s="468"/>
      <c r="HMY6" s="468"/>
      <c r="HMZ6" s="468"/>
      <c r="HNA6" s="468"/>
      <c r="HNB6" s="468"/>
      <c r="HNC6" s="468"/>
      <c r="HND6" s="468"/>
      <c r="HNE6" s="468"/>
      <c r="HNF6" s="468"/>
      <c r="HNG6" s="468"/>
      <c r="HNH6" s="468"/>
      <c r="HNI6" s="468"/>
      <c r="HNJ6" s="468"/>
      <c r="HNK6" s="468"/>
      <c r="HNL6" s="468"/>
      <c r="HNM6" s="468"/>
      <c r="HNN6" s="468"/>
      <c r="HNO6" s="468"/>
      <c r="HNP6" s="468"/>
      <c r="HNQ6" s="468"/>
      <c r="HNR6" s="468"/>
      <c r="HNS6" s="468"/>
      <c r="HNT6" s="468"/>
      <c r="HNU6" s="468"/>
      <c r="HNV6" s="468"/>
      <c r="HNW6" s="468"/>
      <c r="HNX6" s="468"/>
      <c r="HNY6" s="468"/>
      <c r="HNZ6" s="468"/>
      <c r="HOA6" s="468"/>
      <c r="HOB6" s="468"/>
      <c r="HOC6" s="468"/>
      <c r="HOD6" s="468"/>
      <c r="HOE6" s="468"/>
      <c r="HOF6" s="468"/>
      <c r="HOG6" s="468"/>
      <c r="HOH6" s="468"/>
      <c r="HOI6" s="468"/>
      <c r="HOJ6" s="468"/>
      <c r="HOK6" s="468"/>
      <c r="HOL6" s="468"/>
      <c r="HOM6" s="468"/>
      <c r="HON6" s="468"/>
      <c r="HOO6" s="468"/>
      <c r="HOP6" s="468"/>
      <c r="HOQ6" s="468"/>
      <c r="HOR6" s="468"/>
      <c r="HOS6" s="468"/>
      <c r="HOT6" s="468"/>
      <c r="HOU6" s="468"/>
      <c r="HOV6" s="468"/>
      <c r="HOW6" s="468"/>
      <c r="HOX6" s="468"/>
      <c r="HOY6" s="468"/>
      <c r="HOZ6" s="468"/>
      <c r="HPA6" s="468"/>
      <c r="HPB6" s="468"/>
      <c r="HPC6" s="468"/>
      <c r="HPD6" s="468"/>
      <c r="HPE6" s="468"/>
      <c r="HPF6" s="468"/>
      <c r="HPG6" s="468"/>
      <c r="HPH6" s="468"/>
      <c r="HPI6" s="468"/>
      <c r="HPJ6" s="468"/>
      <c r="HPK6" s="468"/>
      <c r="HPL6" s="468"/>
      <c r="HPM6" s="468"/>
      <c r="HPN6" s="468"/>
      <c r="HPO6" s="468"/>
      <c r="HPP6" s="468"/>
      <c r="HPQ6" s="468"/>
      <c r="HPR6" s="468"/>
      <c r="HPS6" s="468"/>
      <c r="HPT6" s="468"/>
      <c r="HPU6" s="468"/>
      <c r="HPV6" s="468"/>
      <c r="HPW6" s="468"/>
      <c r="HPX6" s="468"/>
      <c r="HPY6" s="468"/>
      <c r="HPZ6" s="468"/>
      <c r="HQA6" s="468"/>
      <c r="HQB6" s="468"/>
      <c r="HQC6" s="468"/>
      <c r="HQD6" s="468"/>
      <c r="HQE6" s="468"/>
      <c r="HQF6" s="468"/>
      <c r="HQG6" s="468"/>
      <c r="HQH6" s="468"/>
      <c r="HQI6" s="468"/>
      <c r="HQJ6" s="468"/>
      <c r="HQK6" s="468"/>
      <c r="HQL6" s="468"/>
      <c r="HQM6" s="468"/>
      <c r="HQN6" s="468"/>
      <c r="HQO6" s="468"/>
      <c r="HQP6" s="468"/>
      <c r="HQQ6" s="468"/>
      <c r="HQR6" s="468"/>
      <c r="HQS6" s="468"/>
      <c r="HQT6" s="468"/>
      <c r="HQU6" s="468"/>
      <c r="HQV6" s="468"/>
      <c r="HQW6" s="468"/>
      <c r="HQX6" s="468"/>
      <c r="HQY6" s="468"/>
      <c r="HQZ6" s="468"/>
      <c r="HRA6" s="468"/>
      <c r="HRB6" s="468"/>
      <c r="HRC6" s="468"/>
      <c r="HRD6" s="468"/>
      <c r="HRE6" s="468"/>
      <c r="HRF6" s="468"/>
      <c r="HRG6" s="468"/>
      <c r="HRH6" s="468"/>
      <c r="HRI6" s="468"/>
      <c r="HRJ6" s="468"/>
      <c r="HRK6" s="468"/>
      <c r="HRL6" s="468"/>
      <c r="HRM6" s="468"/>
      <c r="HRN6" s="468"/>
      <c r="HRO6" s="468"/>
      <c r="HRP6" s="468"/>
      <c r="HRQ6" s="468"/>
      <c r="HRR6" s="468"/>
      <c r="HRS6" s="468"/>
      <c r="HRT6" s="468"/>
      <c r="HRU6" s="468"/>
      <c r="HRV6" s="468"/>
      <c r="HRW6" s="468"/>
      <c r="HRX6" s="468"/>
      <c r="HRY6" s="468"/>
      <c r="HRZ6" s="468"/>
      <c r="HSA6" s="468"/>
      <c r="HSB6" s="468"/>
      <c r="HSC6" s="468"/>
      <c r="HSD6" s="468"/>
      <c r="HSE6" s="468"/>
      <c r="HSF6" s="468"/>
      <c r="HSG6" s="468"/>
      <c r="HSH6" s="468"/>
      <c r="HSI6" s="468"/>
      <c r="HSJ6" s="468"/>
      <c r="HSK6" s="468"/>
      <c r="HSL6" s="468"/>
      <c r="HSM6" s="468"/>
      <c r="HSN6" s="468"/>
      <c r="HSO6" s="468"/>
      <c r="HSP6" s="468"/>
      <c r="HSQ6" s="468"/>
      <c r="HSR6" s="468"/>
      <c r="HSS6" s="468"/>
      <c r="HST6" s="468"/>
      <c r="HSU6" s="468"/>
      <c r="HSV6" s="468"/>
      <c r="HSW6" s="468"/>
      <c r="HSX6" s="468"/>
      <c r="HSY6" s="468"/>
      <c r="HSZ6" s="468"/>
      <c r="HTA6" s="468"/>
      <c r="HTB6" s="468"/>
      <c r="HTC6" s="468"/>
      <c r="HTD6" s="468"/>
      <c r="HTE6" s="468"/>
      <c r="HTF6" s="468"/>
      <c r="HTG6" s="468"/>
      <c r="HTH6" s="468"/>
      <c r="HTI6" s="468"/>
      <c r="HTJ6" s="468"/>
      <c r="HTK6" s="468"/>
      <c r="HTL6" s="468"/>
      <c r="HTM6" s="468"/>
      <c r="HTN6" s="468"/>
      <c r="HTO6" s="468"/>
      <c r="HTP6" s="468"/>
      <c r="HTQ6" s="468"/>
      <c r="HTR6" s="468"/>
      <c r="HTS6" s="468"/>
      <c r="HTT6" s="468"/>
      <c r="HTU6" s="468"/>
      <c r="HTV6" s="468"/>
      <c r="HTW6" s="468"/>
      <c r="HTX6" s="468"/>
      <c r="HTY6" s="468"/>
      <c r="HTZ6" s="468"/>
      <c r="HUA6" s="468"/>
      <c r="HUB6" s="468"/>
      <c r="HUC6" s="468"/>
      <c r="HUD6" s="468"/>
      <c r="HUE6" s="468"/>
      <c r="HUF6" s="468"/>
      <c r="HUG6" s="468"/>
      <c r="HUH6" s="468"/>
      <c r="HUI6" s="468"/>
      <c r="HUJ6" s="468"/>
      <c r="HUK6" s="468"/>
      <c r="HUL6" s="468"/>
      <c r="HUM6" s="468"/>
      <c r="HUN6" s="468"/>
      <c r="HUO6" s="468"/>
      <c r="HUP6" s="468"/>
      <c r="HUQ6" s="468"/>
      <c r="HUR6" s="468"/>
      <c r="HUS6" s="468"/>
      <c r="HUT6" s="468"/>
      <c r="HUU6" s="468"/>
      <c r="HUV6" s="468"/>
      <c r="HUW6" s="468"/>
      <c r="HUX6" s="468"/>
      <c r="HUY6" s="468"/>
      <c r="HUZ6" s="468"/>
      <c r="HVA6" s="468"/>
      <c r="HVB6" s="468"/>
      <c r="HVC6" s="468"/>
      <c r="HVD6" s="468"/>
      <c r="HVE6" s="468"/>
      <c r="HVF6" s="468"/>
      <c r="HVG6" s="468"/>
      <c r="HVH6" s="468"/>
      <c r="HVI6" s="468"/>
      <c r="HVJ6" s="468"/>
      <c r="HVK6" s="468"/>
      <c r="HVL6" s="468"/>
      <c r="HVM6" s="468"/>
      <c r="HVN6" s="468"/>
      <c r="HVO6" s="468"/>
      <c r="HVP6" s="468"/>
      <c r="HVQ6" s="468"/>
      <c r="HVR6" s="468"/>
      <c r="HVS6" s="468"/>
      <c r="HVT6" s="468"/>
      <c r="HVU6" s="468"/>
      <c r="HVV6" s="468"/>
      <c r="HVW6" s="468"/>
      <c r="HVX6" s="468"/>
      <c r="HVY6" s="468"/>
      <c r="HVZ6" s="468"/>
      <c r="HWA6" s="468"/>
      <c r="HWB6" s="468"/>
      <c r="HWC6" s="468"/>
      <c r="HWD6" s="468"/>
      <c r="HWE6" s="468"/>
      <c r="HWF6" s="468"/>
      <c r="HWG6" s="468"/>
      <c r="HWH6" s="468"/>
      <c r="HWI6" s="468"/>
      <c r="HWJ6" s="468"/>
      <c r="HWK6" s="468"/>
      <c r="HWL6" s="468"/>
      <c r="HWM6" s="468"/>
      <c r="HWN6" s="468"/>
      <c r="HWO6" s="468"/>
      <c r="HWP6" s="468"/>
      <c r="HWQ6" s="468"/>
      <c r="HWR6" s="468"/>
      <c r="HWS6" s="468"/>
      <c r="HWT6" s="468"/>
      <c r="HWU6" s="468"/>
      <c r="HWV6" s="468"/>
      <c r="HWW6" s="468"/>
      <c r="HWX6" s="468"/>
      <c r="HWY6" s="468"/>
      <c r="HWZ6" s="468"/>
      <c r="HXA6" s="468"/>
      <c r="HXB6" s="468"/>
      <c r="HXC6" s="468"/>
      <c r="HXD6" s="468"/>
      <c r="HXE6" s="468"/>
      <c r="HXF6" s="468"/>
      <c r="HXG6" s="468"/>
      <c r="HXH6" s="468"/>
      <c r="HXI6" s="468"/>
      <c r="HXJ6" s="468"/>
      <c r="HXK6" s="468"/>
      <c r="HXL6" s="468"/>
      <c r="HXM6" s="468"/>
      <c r="HXN6" s="468"/>
      <c r="HXO6" s="468"/>
      <c r="HXP6" s="468"/>
      <c r="HXQ6" s="468"/>
      <c r="HXR6" s="468"/>
      <c r="HXS6" s="468"/>
      <c r="HXT6" s="468"/>
      <c r="HXU6" s="468"/>
      <c r="HXV6" s="468"/>
      <c r="HXW6" s="468"/>
      <c r="HXX6" s="468"/>
      <c r="HXY6" s="468"/>
      <c r="HXZ6" s="468"/>
      <c r="HYA6" s="468"/>
      <c r="HYB6" s="468"/>
      <c r="HYC6" s="468"/>
      <c r="HYD6" s="468"/>
      <c r="HYE6" s="468"/>
      <c r="HYF6" s="468"/>
      <c r="HYG6" s="468"/>
      <c r="HYH6" s="468"/>
      <c r="HYI6" s="468"/>
      <c r="HYJ6" s="468"/>
      <c r="HYK6" s="468"/>
      <c r="HYL6" s="468"/>
      <c r="HYM6" s="468"/>
      <c r="HYN6" s="468"/>
      <c r="HYO6" s="468"/>
      <c r="HYP6" s="468"/>
      <c r="HYQ6" s="468"/>
      <c r="HYR6" s="468"/>
      <c r="HYS6" s="468"/>
      <c r="HYT6" s="468"/>
      <c r="HYU6" s="468"/>
      <c r="HYV6" s="468"/>
      <c r="HYW6" s="468"/>
      <c r="HYX6" s="468"/>
      <c r="HYY6" s="468"/>
      <c r="HYZ6" s="468"/>
      <c r="HZA6" s="468"/>
      <c r="HZB6" s="468"/>
      <c r="HZC6" s="468"/>
      <c r="HZD6" s="468"/>
      <c r="HZE6" s="468"/>
      <c r="HZF6" s="468"/>
      <c r="HZG6" s="468"/>
      <c r="HZH6" s="468"/>
      <c r="HZI6" s="468"/>
      <c r="HZJ6" s="468"/>
      <c r="HZK6" s="468"/>
      <c r="HZL6" s="468"/>
      <c r="HZM6" s="468"/>
      <c r="HZN6" s="468"/>
      <c r="HZO6" s="468"/>
      <c r="HZP6" s="468"/>
      <c r="HZQ6" s="468"/>
      <c r="HZR6" s="468"/>
      <c r="HZS6" s="468"/>
      <c r="HZT6" s="468"/>
      <c r="HZU6" s="468"/>
      <c r="HZV6" s="468"/>
      <c r="HZW6" s="468"/>
      <c r="HZX6" s="468"/>
      <c r="HZY6" s="468"/>
      <c r="HZZ6" s="468"/>
      <c r="IAA6" s="468"/>
      <c r="IAB6" s="468"/>
      <c r="IAC6" s="468"/>
      <c r="IAD6" s="468"/>
      <c r="IAE6" s="468"/>
      <c r="IAF6" s="468"/>
      <c r="IAG6" s="468"/>
      <c r="IAH6" s="468"/>
      <c r="IAI6" s="468"/>
      <c r="IAJ6" s="468"/>
      <c r="IAK6" s="468"/>
      <c r="IAL6" s="468"/>
      <c r="IAM6" s="468"/>
      <c r="IAN6" s="468"/>
      <c r="IAO6" s="468"/>
      <c r="IAP6" s="468"/>
      <c r="IAQ6" s="468"/>
      <c r="IAR6" s="468"/>
      <c r="IAS6" s="468"/>
      <c r="IAT6" s="468"/>
      <c r="IAU6" s="468"/>
      <c r="IAV6" s="468"/>
      <c r="IAW6" s="468"/>
      <c r="IAX6" s="468"/>
      <c r="IAY6" s="468"/>
      <c r="IAZ6" s="468"/>
      <c r="IBA6" s="468"/>
      <c r="IBB6" s="468"/>
      <c r="IBC6" s="468"/>
      <c r="IBD6" s="468"/>
      <c r="IBE6" s="468"/>
      <c r="IBF6" s="468"/>
      <c r="IBG6" s="468"/>
      <c r="IBH6" s="468"/>
      <c r="IBI6" s="468"/>
      <c r="IBJ6" s="468"/>
      <c r="IBK6" s="468"/>
      <c r="IBL6" s="468"/>
      <c r="IBM6" s="468"/>
      <c r="IBN6" s="468"/>
      <c r="IBO6" s="468"/>
      <c r="IBP6" s="468"/>
      <c r="IBQ6" s="468"/>
      <c r="IBR6" s="468"/>
      <c r="IBS6" s="468"/>
      <c r="IBT6" s="468"/>
      <c r="IBU6" s="468"/>
      <c r="IBV6" s="468"/>
      <c r="IBW6" s="468"/>
      <c r="IBX6" s="468"/>
      <c r="IBY6" s="468"/>
      <c r="IBZ6" s="468"/>
      <c r="ICA6" s="468"/>
      <c r="ICB6" s="468"/>
      <c r="ICC6" s="468"/>
      <c r="ICD6" s="468"/>
      <c r="ICE6" s="468"/>
      <c r="ICF6" s="468"/>
      <c r="ICG6" s="468"/>
      <c r="ICH6" s="468"/>
      <c r="ICI6" s="468"/>
      <c r="ICJ6" s="468"/>
      <c r="ICK6" s="468"/>
      <c r="ICL6" s="468"/>
      <c r="ICM6" s="468"/>
      <c r="ICN6" s="468"/>
      <c r="ICO6" s="468"/>
      <c r="ICP6" s="468"/>
      <c r="ICQ6" s="468"/>
      <c r="ICR6" s="468"/>
      <c r="ICS6" s="468"/>
      <c r="ICT6" s="468"/>
      <c r="ICU6" s="468"/>
      <c r="ICV6" s="468"/>
      <c r="ICW6" s="468"/>
      <c r="ICX6" s="468"/>
      <c r="ICY6" s="468"/>
      <c r="ICZ6" s="468"/>
      <c r="IDA6" s="468"/>
      <c r="IDB6" s="468"/>
      <c r="IDC6" s="468"/>
      <c r="IDD6" s="468"/>
      <c r="IDE6" s="468"/>
      <c r="IDF6" s="468"/>
      <c r="IDG6" s="468"/>
      <c r="IDH6" s="468"/>
      <c r="IDI6" s="468"/>
      <c r="IDJ6" s="468"/>
      <c r="IDK6" s="468"/>
      <c r="IDL6" s="468"/>
      <c r="IDM6" s="468"/>
      <c r="IDN6" s="468"/>
      <c r="IDO6" s="468"/>
      <c r="IDP6" s="468"/>
      <c r="IDQ6" s="468"/>
      <c r="IDR6" s="468"/>
      <c r="IDS6" s="468"/>
      <c r="IDT6" s="468"/>
      <c r="IDU6" s="468"/>
      <c r="IDV6" s="468"/>
      <c r="IDW6" s="468"/>
      <c r="IDX6" s="468"/>
      <c r="IDY6" s="468"/>
      <c r="IDZ6" s="468"/>
      <c r="IEA6" s="468"/>
      <c r="IEB6" s="468"/>
      <c r="IEC6" s="468"/>
      <c r="IED6" s="468"/>
      <c r="IEE6" s="468"/>
      <c r="IEF6" s="468"/>
      <c r="IEG6" s="468"/>
      <c r="IEH6" s="468"/>
      <c r="IEI6" s="468"/>
      <c r="IEJ6" s="468"/>
      <c r="IEK6" s="468"/>
      <c r="IEL6" s="468"/>
      <c r="IEM6" s="468"/>
      <c r="IEN6" s="468"/>
      <c r="IEO6" s="468"/>
      <c r="IEP6" s="468"/>
      <c r="IEQ6" s="468"/>
      <c r="IER6" s="468"/>
      <c r="IES6" s="468"/>
      <c r="IET6" s="468"/>
      <c r="IEU6" s="468"/>
      <c r="IEV6" s="468"/>
      <c r="IEW6" s="468"/>
      <c r="IEX6" s="468"/>
      <c r="IEY6" s="468"/>
      <c r="IEZ6" s="468"/>
      <c r="IFA6" s="468"/>
      <c r="IFB6" s="468"/>
      <c r="IFC6" s="468"/>
      <c r="IFD6" s="468"/>
      <c r="IFE6" s="468"/>
      <c r="IFF6" s="468"/>
      <c r="IFG6" s="468"/>
      <c r="IFH6" s="468"/>
      <c r="IFI6" s="468"/>
      <c r="IFJ6" s="468"/>
      <c r="IFK6" s="468"/>
      <c r="IFL6" s="468"/>
      <c r="IFM6" s="468"/>
      <c r="IFN6" s="468"/>
      <c r="IFO6" s="468"/>
      <c r="IFP6" s="468"/>
      <c r="IFQ6" s="468"/>
      <c r="IFR6" s="468"/>
      <c r="IFS6" s="468"/>
      <c r="IFT6" s="468"/>
      <c r="IFU6" s="468"/>
      <c r="IFV6" s="468"/>
      <c r="IFW6" s="468"/>
      <c r="IFX6" s="468"/>
      <c r="IFY6" s="468"/>
      <c r="IFZ6" s="468"/>
      <c r="IGA6" s="468"/>
      <c r="IGB6" s="468"/>
      <c r="IGC6" s="468"/>
      <c r="IGD6" s="468"/>
      <c r="IGE6" s="468"/>
      <c r="IGF6" s="468"/>
      <c r="IGG6" s="468"/>
      <c r="IGH6" s="468"/>
      <c r="IGI6" s="468"/>
      <c r="IGJ6" s="468"/>
      <c r="IGK6" s="468"/>
      <c r="IGL6" s="468"/>
      <c r="IGM6" s="468"/>
      <c r="IGN6" s="468"/>
      <c r="IGO6" s="468"/>
      <c r="IGP6" s="468"/>
      <c r="IGQ6" s="468"/>
      <c r="IGR6" s="468"/>
      <c r="IGS6" s="468"/>
      <c r="IGT6" s="468"/>
      <c r="IGU6" s="468"/>
      <c r="IGV6" s="468"/>
      <c r="IGW6" s="468"/>
      <c r="IGX6" s="468"/>
      <c r="IGY6" s="468"/>
      <c r="IGZ6" s="468"/>
      <c r="IHA6" s="468"/>
      <c r="IHB6" s="468"/>
      <c r="IHC6" s="468"/>
      <c r="IHD6" s="468"/>
      <c r="IHE6" s="468"/>
      <c r="IHF6" s="468"/>
      <c r="IHG6" s="468"/>
      <c r="IHH6" s="468"/>
      <c r="IHI6" s="468"/>
      <c r="IHJ6" s="468"/>
      <c r="IHK6" s="468"/>
      <c r="IHL6" s="468"/>
      <c r="IHM6" s="468"/>
      <c r="IHN6" s="468"/>
      <c r="IHO6" s="468"/>
      <c r="IHP6" s="468"/>
      <c r="IHQ6" s="468"/>
      <c r="IHR6" s="468"/>
      <c r="IHS6" s="468"/>
      <c r="IHT6" s="468"/>
      <c r="IHU6" s="468"/>
      <c r="IHV6" s="468"/>
      <c r="IHW6" s="468"/>
      <c r="IHX6" s="468"/>
      <c r="IHY6" s="468"/>
      <c r="IHZ6" s="468"/>
      <c r="IIA6" s="468"/>
      <c r="IIB6" s="468"/>
      <c r="IIC6" s="468"/>
      <c r="IID6" s="468"/>
      <c r="IIE6" s="468"/>
      <c r="IIF6" s="468"/>
      <c r="IIG6" s="468"/>
      <c r="IIH6" s="468"/>
      <c r="III6" s="468"/>
      <c r="IIJ6" s="468"/>
      <c r="IIK6" s="468"/>
      <c r="IIL6" s="468"/>
      <c r="IIM6" s="468"/>
      <c r="IIN6" s="468"/>
      <c r="IIO6" s="468"/>
      <c r="IIP6" s="468"/>
      <c r="IIQ6" s="468"/>
      <c r="IIR6" s="468"/>
      <c r="IIS6" s="468"/>
      <c r="IIT6" s="468"/>
      <c r="IIU6" s="468"/>
      <c r="IIV6" s="468"/>
      <c r="IIW6" s="468"/>
      <c r="IIX6" s="468"/>
      <c r="IIY6" s="468"/>
      <c r="IIZ6" s="468"/>
      <c r="IJA6" s="468"/>
      <c r="IJB6" s="468"/>
      <c r="IJC6" s="468"/>
      <c r="IJD6" s="468"/>
      <c r="IJE6" s="468"/>
      <c r="IJF6" s="468"/>
      <c r="IJG6" s="468"/>
      <c r="IJH6" s="468"/>
      <c r="IJI6" s="468"/>
      <c r="IJJ6" s="468"/>
      <c r="IJK6" s="468"/>
      <c r="IJL6" s="468"/>
      <c r="IJM6" s="468"/>
      <c r="IJN6" s="468"/>
      <c r="IJO6" s="468"/>
      <c r="IJP6" s="468"/>
      <c r="IJQ6" s="468"/>
      <c r="IJR6" s="468"/>
      <c r="IJS6" s="468"/>
      <c r="IJT6" s="468"/>
      <c r="IJU6" s="468"/>
      <c r="IJV6" s="468"/>
      <c r="IJW6" s="468"/>
      <c r="IJX6" s="468"/>
      <c r="IJY6" s="468"/>
      <c r="IJZ6" s="468"/>
      <c r="IKA6" s="468"/>
      <c r="IKB6" s="468"/>
      <c r="IKC6" s="468"/>
      <c r="IKD6" s="468"/>
      <c r="IKE6" s="468"/>
      <c r="IKF6" s="468"/>
      <c r="IKG6" s="468"/>
      <c r="IKH6" s="468"/>
      <c r="IKI6" s="468"/>
      <c r="IKJ6" s="468"/>
      <c r="IKK6" s="468"/>
      <c r="IKL6" s="468"/>
      <c r="IKM6" s="468"/>
      <c r="IKN6" s="468"/>
      <c r="IKO6" s="468"/>
      <c r="IKP6" s="468"/>
      <c r="IKQ6" s="468"/>
      <c r="IKR6" s="468"/>
      <c r="IKS6" s="468"/>
      <c r="IKT6" s="468"/>
      <c r="IKU6" s="468"/>
      <c r="IKV6" s="468"/>
      <c r="IKW6" s="468"/>
      <c r="IKX6" s="468"/>
      <c r="IKY6" s="468"/>
      <c r="IKZ6" s="468"/>
      <c r="ILA6" s="468"/>
      <c r="ILB6" s="468"/>
      <c r="ILC6" s="468"/>
      <c r="ILD6" s="468"/>
      <c r="ILE6" s="468"/>
      <c r="ILF6" s="468"/>
      <c r="ILG6" s="468"/>
      <c r="ILH6" s="468"/>
      <c r="ILI6" s="468"/>
      <c r="ILJ6" s="468"/>
      <c r="ILK6" s="468"/>
      <c r="ILL6" s="468"/>
      <c r="ILM6" s="468"/>
      <c r="ILN6" s="468"/>
      <c r="ILO6" s="468"/>
      <c r="ILP6" s="468"/>
      <c r="ILQ6" s="468"/>
      <c r="ILR6" s="468"/>
      <c r="ILS6" s="468"/>
      <c r="ILT6" s="468"/>
      <c r="ILU6" s="468"/>
      <c r="ILV6" s="468"/>
      <c r="ILW6" s="468"/>
      <c r="ILX6" s="468"/>
      <c r="ILY6" s="468"/>
      <c r="ILZ6" s="468"/>
      <c r="IMA6" s="468"/>
      <c r="IMB6" s="468"/>
      <c r="IMC6" s="468"/>
      <c r="IMD6" s="468"/>
      <c r="IME6" s="468"/>
      <c r="IMF6" s="468"/>
      <c r="IMG6" s="468"/>
      <c r="IMH6" s="468"/>
      <c r="IMI6" s="468"/>
      <c r="IMJ6" s="468"/>
      <c r="IMK6" s="468"/>
      <c r="IML6" s="468"/>
      <c r="IMM6" s="468"/>
      <c r="IMN6" s="468"/>
      <c r="IMO6" s="468"/>
      <c r="IMP6" s="468"/>
      <c r="IMQ6" s="468"/>
      <c r="IMR6" s="468"/>
      <c r="IMS6" s="468"/>
      <c r="IMT6" s="468"/>
      <c r="IMU6" s="468"/>
      <c r="IMV6" s="468"/>
      <c r="IMW6" s="468"/>
      <c r="IMX6" s="468"/>
      <c r="IMY6" s="468"/>
      <c r="IMZ6" s="468"/>
      <c r="INA6" s="468"/>
      <c r="INB6" s="468"/>
      <c r="INC6" s="468"/>
      <c r="IND6" s="468"/>
      <c r="INE6" s="468"/>
      <c r="INF6" s="468"/>
      <c r="ING6" s="468"/>
      <c r="INH6" s="468"/>
      <c r="INI6" s="468"/>
      <c r="INJ6" s="468"/>
      <c r="INK6" s="468"/>
      <c r="INL6" s="468"/>
      <c r="INM6" s="468"/>
      <c r="INN6" s="468"/>
      <c r="INO6" s="468"/>
      <c r="INP6" s="468"/>
      <c r="INQ6" s="468"/>
      <c r="INR6" s="468"/>
      <c r="INS6" s="468"/>
      <c r="INT6" s="468"/>
      <c r="INU6" s="468"/>
      <c r="INV6" s="468"/>
      <c r="INW6" s="468"/>
      <c r="INX6" s="468"/>
      <c r="INY6" s="468"/>
      <c r="INZ6" s="468"/>
      <c r="IOA6" s="468"/>
      <c r="IOB6" s="468"/>
      <c r="IOC6" s="468"/>
      <c r="IOD6" s="468"/>
      <c r="IOE6" s="468"/>
      <c r="IOF6" s="468"/>
      <c r="IOG6" s="468"/>
      <c r="IOH6" s="468"/>
      <c r="IOI6" s="468"/>
      <c r="IOJ6" s="468"/>
      <c r="IOK6" s="468"/>
      <c r="IOL6" s="468"/>
      <c r="IOM6" s="468"/>
      <c r="ION6" s="468"/>
      <c r="IOO6" s="468"/>
      <c r="IOP6" s="468"/>
      <c r="IOQ6" s="468"/>
      <c r="IOR6" s="468"/>
      <c r="IOS6" s="468"/>
      <c r="IOT6" s="468"/>
      <c r="IOU6" s="468"/>
      <c r="IOV6" s="468"/>
      <c r="IOW6" s="468"/>
      <c r="IOX6" s="468"/>
      <c r="IOY6" s="468"/>
      <c r="IOZ6" s="468"/>
      <c r="IPA6" s="468"/>
      <c r="IPB6" s="468"/>
      <c r="IPC6" s="468"/>
      <c r="IPD6" s="468"/>
      <c r="IPE6" s="468"/>
      <c r="IPF6" s="468"/>
      <c r="IPG6" s="468"/>
      <c r="IPH6" s="468"/>
      <c r="IPI6" s="468"/>
      <c r="IPJ6" s="468"/>
      <c r="IPK6" s="468"/>
      <c r="IPL6" s="468"/>
      <c r="IPM6" s="468"/>
      <c r="IPN6" s="468"/>
      <c r="IPO6" s="468"/>
      <c r="IPP6" s="468"/>
      <c r="IPQ6" s="468"/>
      <c r="IPR6" s="468"/>
      <c r="IPS6" s="468"/>
      <c r="IPT6" s="468"/>
      <c r="IPU6" s="468"/>
      <c r="IPV6" s="468"/>
      <c r="IPW6" s="468"/>
      <c r="IPX6" s="468"/>
      <c r="IPY6" s="468"/>
      <c r="IPZ6" s="468"/>
      <c r="IQA6" s="468"/>
      <c r="IQB6" s="468"/>
      <c r="IQC6" s="468"/>
      <c r="IQD6" s="468"/>
      <c r="IQE6" s="468"/>
      <c r="IQF6" s="468"/>
      <c r="IQG6" s="468"/>
      <c r="IQH6" s="468"/>
      <c r="IQI6" s="468"/>
      <c r="IQJ6" s="468"/>
      <c r="IQK6" s="468"/>
      <c r="IQL6" s="468"/>
      <c r="IQM6" s="468"/>
      <c r="IQN6" s="468"/>
      <c r="IQO6" s="468"/>
      <c r="IQP6" s="468"/>
      <c r="IQQ6" s="468"/>
      <c r="IQR6" s="468"/>
      <c r="IQS6" s="468"/>
      <c r="IQT6" s="468"/>
      <c r="IQU6" s="468"/>
      <c r="IQV6" s="468"/>
      <c r="IQW6" s="468"/>
      <c r="IQX6" s="468"/>
      <c r="IQY6" s="468"/>
      <c r="IQZ6" s="468"/>
      <c r="IRA6" s="468"/>
      <c r="IRB6" s="468"/>
      <c r="IRC6" s="468"/>
      <c r="IRD6" s="468"/>
      <c r="IRE6" s="468"/>
      <c r="IRF6" s="468"/>
      <c r="IRG6" s="468"/>
      <c r="IRH6" s="468"/>
      <c r="IRI6" s="468"/>
      <c r="IRJ6" s="468"/>
      <c r="IRK6" s="468"/>
      <c r="IRL6" s="468"/>
      <c r="IRM6" s="468"/>
      <c r="IRN6" s="468"/>
      <c r="IRO6" s="468"/>
      <c r="IRP6" s="468"/>
      <c r="IRQ6" s="468"/>
      <c r="IRR6" s="468"/>
      <c r="IRS6" s="468"/>
      <c r="IRT6" s="468"/>
      <c r="IRU6" s="468"/>
      <c r="IRV6" s="468"/>
      <c r="IRW6" s="468"/>
      <c r="IRX6" s="468"/>
      <c r="IRY6" s="468"/>
      <c r="IRZ6" s="468"/>
      <c r="ISA6" s="468"/>
      <c r="ISB6" s="468"/>
      <c r="ISC6" s="468"/>
      <c r="ISD6" s="468"/>
      <c r="ISE6" s="468"/>
      <c r="ISF6" s="468"/>
      <c r="ISG6" s="468"/>
      <c r="ISH6" s="468"/>
      <c r="ISI6" s="468"/>
      <c r="ISJ6" s="468"/>
      <c r="ISK6" s="468"/>
      <c r="ISL6" s="468"/>
      <c r="ISM6" s="468"/>
      <c r="ISN6" s="468"/>
      <c r="ISO6" s="468"/>
      <c r="ISP6" s="468"/>
      <c r="ISQ6" s="468"/>
      <c r="ISR6" s="468"/>
      <c r="ISS6" s="468"/>
      <c r="IST6" s="468"/>
      <c r="ISU6" s="468"/>
      <c r="ISV6" s="468"/>
      <c r="ISW6" s="468"/>
      <c r="ISX6" s="468"/>
      <c r="ISY6" s="468"/>
      <c r="ISZ6" s="468"/>
      <c r="ITA6" s="468"/>
      <c r="ITB6" s="468"/>
      <c r="ITC6" s="468"/>
      <c r="ITD6" s="468"/>
      <c r="ITE6" s="468"/>
      <c r="ITF6" s="468"/>
      <c r="ITG6" s="468"/>
      <c r="ITH6" s="468"/>
      <c r="ITI6" s="468"/>
      <c r="ITJ6" s="468"/>
      <c r="ITK6" s="468"/>
      <c r="ITL6" s="468"/>
      <c r="ITM6" s="468"/>
      <c r="ITN6" s="468"/>
      <c r="ITO6" s="468"/>
      <c r="ITP6" s="468"/>
      <c r="ITQ6" s="468"/>
      <c r="ITR6" s="468"/>
      <c r="ITS6" s="468"/>
      <c r="ITT6" s="468"/>
      <c r="ITU6" s="468"/>
      <c r="ITV6" s="468"/>
      <c r="ITW6" s="468"/>
      <c r="ITX6" s="468"/>
      <c r="ITY6" s="468"/>
      <c r="ITZ6" s="468"/>
      <c r="IUA6" s="468"/>
      <c r="IUB6" s="468"/>
      <c r="IUC6" s="468"/>
      <c r="IUD6" s="468"/>
      <c r="IUE6" s="468"/>
      <c r="IUF6" s="468"/>
      <c r="IUG6" s="468"/>
      <c r="IUH6" s="468"/>
      <c r="IUI6" s="468"/>
      <c r="IUJ6" s="468"/>
      <c r="IUK6" s="468"/>
      <c r="IUL6" s="468"/>
      <c r="IUM6" s="468"/>
      <c r="IUN6" s="468"/>
      <c r="IUO6" s="468"/>
      <c r="IUP6" s="468"/>
      <c r="IUQ6" s="468"/>
      <c r="IUR6" s="468"/>
      <c r="IUS6" s="468"/>
      <c r="IUT6" s="468"/>
      <c r="IUU6" s="468"/>
      <c r="IUV6" s="468"/>
      <c r="IUW6" s="468"/>
      <c r="IUX6" s="468"/>
      <c r="IUY6" s="468"/>
      <c r="IUZ6" s="468"/>
      <c r="IVA6" s="468"/>
      <c r="IVB6" s="468"/>
      <c r="IVC6" s="468"/>
      <c r="IVD6" s="468"/>
      <c r="IVE6" s="468"/>
      <c r="IVF6" s="468"/>
      <c r="IVG6" s="468"/>
      <c r="IVH6" s="468"/>
      <c r="IVI6" s="468"/>
      <c r="IVJ6" s="468"/>
      <c r="IVK6" s="468"/>
      <c r="IVL6" s="468"/>
      <c r="IVM6" s="468"/>
      <c r="IVN6" s="468"/>
      <c r="IVO6" s="468"/>
      <c r="IVP6" s="468"/>
      <c r="IVQ6" s="468"/>
      <c r="IVR6" s="468"/>
      <c r="IVS6" s="468"/>
      <c r="IVT6" s="468"/>
      <c r="IVU6" s="468"/>
      <c r="IVV6" s="468"/>
      <c r="IVW6" s="468"/>
      <c r="IVX6" s="468"/>
      <c r="IVY6" s="468"/>
      <c r="IVZ6" s="468"/>
      <c r="IWA6" s="468"/>
      <c r="IWB6" s="468"/>
      <c r="IWC6" s="468"/>
      <c r="IWD6" s="468"/>
      <c r="IWE6" s="468"/>
      <c r="IWF6" s="468"/>
      <c r="IWG6" s="468"/>
      <c r="IWH6" s="468"/>
      <c r="IWI6" s="468"/>
      <c r="IWJ6" s="468"/>
      <c r="IWK6" s="468"/>
      <c r="IWL6" s="468"/>
      <c r="IWM6" s="468"/>
      <c r="IWN6" s="468"/>
      <c r="IWO6" s="468"/>
      <c r="IWP6" s="468"/>
      <c r="IWQ6" s="468"/>
      <c r="IWR6" s="468"/>
      <c r="IWS6" s="468"/>
      <c r="IWT6" s="468"/>
      <c r="IWU6" s="468"/>
      <c r="IWV6" s="468"/>
      <c r="IWW6" s="468"/>
      <c r="IWX6" s="468"/>
      <c r="IWY6" s="468"/>
      <c r="IWZ6" s="468"/>
      <c r="IXA6" s="468"/>
      <c r="IXB6" s="468"/>
      <c r="IXC6" s="468"/>
      <c r="IXD6" s="468"/>
      <c r="IXE6" s="468"/>
      <c r="IXF6" s="468"/>
      <c r="IXG6" s="468"/>
      <c r="IXH6" s="468"/>
      <c r="IXI6" s="468"/>
      <c r="IXJ6" s="468"/>
      <c r="IXK6" s="468"/>
      <c r="IXL6" s="468"/>
      <c r="IXM6" s="468"/>
      <c r="IXN6" s="468"/>
      <c r="IXO6" s="468"/>
      <c r="IXP6" s="468"/>
      <c r="IXQ6" s="468"/>
      <c r="IXR6" s="468"/>
      <c r="IXS6" s="468"/>
      <c r="IXT6" s="468"/>
      <c r="IXU6" s="468"/>
      <c r="IXV6" s="468"/>
      <c r="IXW6" s="468"/>
      <c r="IXX6" s="468"/>
      <c r="IXY6" s="468"/>
      <c r="IXZ6" s="468"/>
      <c r="IYA6" s="468"/>
      <c r="IYB6" s="468"/>
      <c r="IYC6" s="468"/>
      <c r="IYD6" s="468"/>
      <c r="IYE6" s="468"/>
      <c r="IYF6" s="468"/>
      <c r="IYG6" s="468"/>
      <c r="IYH6" s="468"/>
      <c r="IYI6" s="468"/>
      <c r="IYJ6" s="468"/>
      <c r="IYK6" s="468"/>
      <c r="IYL6" s="468"/>
      <c r="IYM6" s="468"/>
      <c r="IYN6" s="468"/>
      <c r="IYO6" s="468"/>
      <c r="IYP6" s="468"/>
      <c r="IYQ6" s="468"/>
      <c r="IYR6" s="468"/>
      <c r="IYS6" s="468"/>
      <c r="IYT6" s="468"/>
      <c r="IYU6" s="468"/>
      <c r="IYV6" s="468"/>
      <c r="IYW6" s="468"/>
      <c r="IYX6" s="468"/>
      <c r="IYY6" s="468"/>
      <c r="IYZ6" s="468"/>
      <c r="IZA6" s="468"/>
      <c r="IZB6" s="468"/>
      <c r="IZC6" s="468"/>
      <c r="IZD6" s="468"/>
      <c r="IZE6" s="468"/>
      <c r="IZF6" s="468"/>
      <c r="IZG6" s="468"/>
      <c r="IZH6" s="468"/>
      <c r="IZI6" s="468"/>
      <c r="IZJ6" s="468"/>
      <c r="IZK6" s="468"/>
      <c r="IZL6" s="468"/>
      <c r="IZM6" s="468"/>
      <c r="IZN6" s="468"/>
      <c r="IZO6" s="468"/>
      <c r="IZP6" s="468"/>
      <c r="IZQ6" s="468"/>
      <c r="IZR6" s="468"/>
      <c r="IZS6" s="468"/>
      <c r="IZT6" s="468"/>
      <c r="IZU6" s="468"/>
      <c r="IZV6" s="468"/>
      <c r="IZW6" s="468"/>
      <c r="IZX6" s="468"/>
      <c r="IZY6" s="468"/>
      <c r="IZZ6" s="468"/>
      <c r="JAA6" s="468"/>
      <c r="JAB6" s="468"/>
      <c r="JAC6" s="468"/>
      <c r="JAD6" s="468"/>
      <c r="JAE6" s="468"/>
      <c r="JAF6" s="468"/>
      <c r="JAG6" s="468"/>
      <c r="JAH6" s="468"/>
      <c r="JAI6" s="468"/>
      <c r="JAJ6" s="468"/>
      <c r="JAK6" s="468"/>
      <c r="JAL6" s="468"/>
      <c r="JAM6" s="468"/>
      <c r="JAN6" s="468"/>
      <c r="JAO6" s="468"/>
      <c r="JAP6" s="468"/>
      <c r="JAQ6" s="468"/>
      <c r="JAR6" s="468"/>
      <c r="JAS6" s="468"/>
      <c r="JAT6" s="468"/>
      <c r="JAU6" s="468"/>
      <c r="JAV6" s="468"/>
      <c r="JAW6" s="468"/>
      <c r="JAX6" s="468"/>
      <c r="JAY6" s="468"/>
      <c r="JAZ6" s="468"/>
      <c r="JBA6" s="468"/>
      <c r="JBB6" s="468"/>
      <c r="JBC6" s="468"/>
      <c r="JBD6" s="468"/>
      <c r="JBE6" s="468"/>
      <c r="JBF6" s="468"/>
      <c r="JBG6" s="468"/>
      <c r="JBH6" s="468"/>
      <c r="JBI6" s="468"/>
      <c r="JBJ6" s="468"/>
      <c r="JBK6" s="468"/>
      <c r="JBL6" s="468"/>
      <c r="JBM6" s="468"/>
      <c r="JBN6" s="468"/>
      <c r="JBO6" s="468"/>
      <c r="JBP6" s="468"/>
      <c r="JBQ6" s="468"/>
      <c r="JBR6" s="468"/>
      <c r="JBS6" s="468"/>
      <c r="JBT6" s="468"/>
      <c r="JBU6" s="468"/>
      <c r="JBV6" s="468"/>
      <c r="JBW6" s="468"/>
      <c r="JBX6" s="468"/>
      <c r="JBY6" s="468"/>
      <c r="JBZ6" s="468"/>
      <c r="JCA6" s="468"/>
      <c r="JCB6" s="468"/>
      <c r="JCC6" s="468"/>
      <c r="JCD6" s="468"/>
      <c r="JCE6" s="468"/>
      <c r="JCF6" s="468"/>
      <c r="JCG6" s="468"/>
      <c r="JCH6" s="468"/>
      <c r="JCI6" s="468"/>
      <c r="JCJ6" s="468"/>
      <c r="JCK6" s="468"/>
      <c r="JCL6" s="468"/>
      <c r="JCM6" s="468"/>
      <c r="JCN6" s="468"/>
      <c r="JCO6" s="468"/>
      <c r="JCP6" s="468"/>
      <c r="JCQ6" s="468"/>
      <c r="JCR6" s="468"/>
      <c r="JCS6" s="468"/>
      <c r="JCT6" s="468"/>
      <c r="JCU6" s="468"/>
      <c r="JCV6" s="468"/>
      <c r="JCW6" s="468"/>
      <c r="JCX6" s="468"/>
      <c r="JCY6" s="468"/>
      <c r="JCZ6" s="468"/>
      <c r="JDA6" s="468"/>
      <c r="JDB6" s="468"/>
      <c r="JDC6" s="468"/>
      <c r="JDD6" s="468"/>
      <c r="JDE6" s="468"/>
      <c r="JDF6" s="468"/>
      <c r="JDG6" s="468"/>
      <c r="JDH6" s="468"/>
      <c r="JDI6" s="468"/>
      <c r="JDJ6" s="468"/>
      <c r="JDK6" s="468"/>
      <c r="JDL6" s="468"/>
      <c r="JDM6" s="468"/>
      <c r="JDN6" s="468"/>
      <c r="JDO6" s="468"/>
      <c r="JDP6" s="468"/>
      <c r="JDQ6" s="468"/>
      <c r="JDR6" s="468"/>
      <c r="JDS6" s="468"/>
      <c r="JDT6" s="468"/>
      <c r="JDU6" s="468"/>
      <c r="JDV6" s="468"/>
      <c r="JDW6" s="468"/>
      <c r="JDX6" s="468"/>
      <c r="JDY6" s="468"/>
      <c r="JDZ6" s="468"/>
      <c r="JEA6" s="468"/>
      <c r="JEB6" s="468"/>
      <c r="JEC6" s="468"/>
      <c r="JED6" s="468"/>
      <c r="JEE6" s="468"/>
      <c r="JEF6" s="468"/>
      <c r="JEG6" s="468"/>
      <c r="JEH6" s="468"/>
      <c r="JEI6" s="468"/>
      <c r="JEJ6" s="468"/>
      <c r="JEK6" s="468"/>
      <c r="JEL6" s="468"/>
      <c r="JEM6" s="468"/>
      <c r="JEN6" s="468"/>
      <c r="JEO6" s="468"/>
      <c r="JEP6" s="468"/>
      <c r="JEQ6" s="468"/>
      <c r="JER6" s="468"/>
      <c r="JES6" s="468"/>
      <c r="JET6" s="468"/>
      <c r="JEU6" s="468"/>
      <c r="JEV6" s="468"/>
      <c r="JEW6" s="468"/>
      <c r="JEX6" s="468"/>
      <c r="JEY6" s="468"/>
      <c r="JEZ6" s="468"/>
      <c r="JFA6" s="468"/>
      <c r="JFB6" s="468"/>
      <c r="JFC6" s="468"/>
      <c r="JFD6" s="468"/>
      <c r="JFE6" s="468"/>
      <c r="JFF6" s="468"/>
      <c r="JFG6" s="468"/>
      <c r="JFH6" s="468"/>
      <c r="JFI6" s="468"/>
      <c r="JFJ6" s="468"/>
      <c r="JFK6" s="468"/>
      <c r="JFL6" s="468"/>
      <c r="JFM6" s="468"/>
      <c r="JFN6" s="468"/>
      <c r="JFO6" s="468"/>
      <c r="JFP6" s="468"/>
      <c r="JFQ6" s="468"/>
      <c r="JFR6" s="468"/>
      <c r="JFS6" s="468"/>
      <c r="JFT6" s="468"/>
      <c r="JFU6" s="468"/>
      <c r="JFV6" s="468"/>
      <c r="JFW6" s="468"/>
      <c r="JFX6" s="468"/>
      <c r="JFY6" s="468"/>
      <c r="JFZ6" s="468"/>
      <c r="JGA6" s="468"/>
      <c r="JGB6" s="468"/>
      <c r="JGC6" s="468"/>
      <c r="JGD6" s="468"/>
      <c r="JGE6" s="468"/>
      <c r="JGF6" s="468"/>
      <c r="JGG6" s="468"/>
      <c r="JGH6" s="468"/>
      <c r="JGI6" s="468"/>
      <c r="JGJ6" s="468"/>
      <c r="JGK6" s="468"/>
      <c r="JGL6" s="468"/>
      <c r="JGM6" s="468"/>
      <c r="JGN6" s="468"/>
      <c r="JGO6" s="468"/>
      <c r="JGP6" s="468"/>
      <c r="JGQ6" s="468"/>
      <c r="JGR6" s="468"/>
      <c r="JGS6" s="468"/>
      <c r="JGT6" s="468"/>
      <c r="JGU6" s="468"/>
      <c r="JGV6" s="468"/>
      <c r="JGW6" s="468"/>
      <c r="JGX6" s="468"/>
      <c r="JGY6" s="468"/>
      <c r="JGZ6" s="468"/>
      <c r="JHA6" s="468"/>
      <c r="JHB6" s="468"/>
      <c r="JHC6" s="468"/>
      <c r="JHD6" s="468"/>
      <c r="JHE6" s="468"/>
      <c r="JHF6" s="468"/>
      <c r="JHG6" s="468"/>
      <c r="JHH6" s="468"/>
      <c r="JHI6" s="468"/>
      <c r="JHJ6" s="468"/>
      <c r="JHK6" s="468"/>
      <c r="JHL6" s="468"/>
      <c r="JHM6" s="468"/>
      <c r="JHN6" s="468"/>
      <c r="JHO6" s="468"/>
      <c r="JHP6" s="468"/>
      <c r="JHQ6" s="468"/>
      <c r="JHR6" s="468"/>
      <c r="JHS6" s="468"/>
      <c r="JHT6" s="468"/>
      <c r="JHU6" s="468"/>
      <c r="JHV6" s="468"/>
      <c r="JHW6" s="468"/>
      <c r="JHX6" s="468"/>
      <c r="JHY6" s="468"/>
      <c r="JHZ6" s="468"/>
      <c r="JIA6" s="468"/>
      <c r="JIB6" s="468"/>
      <c r="JIC6" s="468"/>
      <c r="JID6" s="468"/>
      <c r="JIE6" s="468"/>
      <c r="JIF6" s="468"/>
      <c r="JIG6" s="468"/>
      <c r="JIH6" s="468"/>
      <c r="JII6" s="468"/>
      <c r="JIJ6" s="468"/>
      <c r="JIK6" s="468"/>
      <c r="JIL6" s="468"/>
      <c r="JIM6" s="468"/>
      <c r="JIN6" s="468"/>
      <c r="JIO6" s="468"/>
      <c r="JIP6" s="468"/>
      <c r="JIQ6" s="468"/>
      <c r="JIR6" s="468"/>
      <c r="JIS6" s="468"/>
      <c r="JIT6" s="468"/>
      <c r="JIU6" s="468"/>
      <c r="JIV6" s="468"/>
      <c r="JIW6" s="468"/>
      <c r="JIX6" s="468"/>
      <c r="JIY6" s="468"/>
      <c r="JIZ6" s="468"/>
      <c r="JJA6" s="468"/>
      <c r="JJB6" s="468"/>
      <c r="JJC6" s="468"/>
      <c r="JJD6" s="468"/>
      <c r="JJE6" s="468"/>
      <c r="JJF6" s="468"/>
      <c r="JJG6" s="468"/>
      <c r="JJH6" s="468"/>
      <c r="JJI6" s="468"/>
      <c r="JJJ6" s="468"/>
      <c r="JJK6" s="468"/>
      <c r="JJL6" s="468"/>
      <c r="JJM6" s="468"/>
      <c r="JJN6" s="468"/>
      <c r="JJO6" s="468"/>
      <c r="JJP6" s="468"/>
      <c r="JJQ6" s="468"/>
      <c r="JJR6" s="468"/>
      <c r="JJS6" s="468"/>
      <c r="JJT6" s="468"/>
      <c r="JJU6" s="468"/>
      <c r="JJV6" s="468"/>
      <c r="JJW6" s="468"/>
      <c r="JJX6" s="468"/>
      <c r="JJY6" s="468"/>
      <c r="JJZ6" s="468"/>
      <c r="JKA6" s="468"/>
      <c r="JKB6" s="468"/>
      <c r="JKC6" s="468"/>
      <c r="JKD6" s="468"/>
      <c r="JKE6" s="468"/>
      <c r="JKF6" s="468"/>
      <c r="JKG6" s="468"/>
      <c r="JKH6" s="468"/>
      <c r="JKI6" s="468"/>
      <c r="JKJ6" s="468"/>
      <c r="JKK6" s="468"/>
      <c r="JKL6" s="468"/>
      <c r="JKM6" s="468"/>
      <c r="JKN6" s="468"/>
      <c r="JKO6" s="468"/>
      <c r="JKP6" s="468"/>
      <c r="JKQ6" s="468"/>
      <c r="JKR6" s="468"/>
      <c r="JKS6" s="468"/>
      <c r="JKT6" s="468"/>
      <c r="JKU6" s="468"/>
      <c r="JKV6" s="468"/>
      <c r="JKW6" s="468"/>
      <c r="JKX6" s="468"/>
      <c r="JKY6" s="468"/>
      <c r="JKZ6" s="468"/>
      <c r="JLA6" s="468"/>
      <c r="JLB6" s="468"/>
      <c r="JLC6" s="468"/>
      <c r="JLD6" s="468"/>
      <c r="JLE6" s="468"/>
      <c r="JLF6" s="468"/>
      <c r="JLG6" s="468"/>
      <c r="JLH6" s="468"/>
      <c r="JLI6" s="468"/>
      <c r="JLJ6" s="468"/>
      <c r="JLK6" s="468"/>
      <c r="JLL6" s="468"/>
      <c r="JLM6" s="468"/>
      <c r="JLN6" s="468"/>
      <c r="JLO6" s="468"/>
      <c r="JLP6" s="468"/>
      <c r="JLQ6" s="468"/>
      <c r="JLR6" s="468"/>
      <c r="JLS6" s="468"/>
      <c r="JLT6" s="468"/>
      <c r="JLU6" s="468"/>
      <c r="JLV6" s="468"/>
      <c r="JLW6" s="468"/>
      <c r="JLX6" s="468"/>
      <c r="JLY6" s="468"/>
      <c r="JLZ6" s="468"/>
      <c r="JMA6" s="468"/>
      <c r="JMB6" s="468"/>
      <c r="JMC6" s="468"/>
      <c r="JMD6" s="468"/>
      <c r="JME6" s="468"/>
      <c r="JMF6" s="468"/>
      <c r="JMG6" s="468"/>
      <c r="JMH6" s="468"/>
      <c r="JMI6" s="468"/>
      <c r="JMJ6" s="468"/>
      <c r="JMK6" s="468"/>
      <c r="JML6" s="468"/>
      <c r="JMM6" s="468"/>
      <c r="JMN6" s="468"/>
      <c r="JMO6" s="468"/>
      <c r="JMP6" s="468"/>
      <c r="JMQ6" s="468"/>
      <c r="JMR6" s="468"/>
      <c r="JMS6" s="468"/>
      <c r="JMT6" s="468"/>
      <c r="JMU6" s="468"/>
      <c r="JMV6" s="468"/>
      <c r="JMW6" s="468"/>
      <c r="JMX6" s="468"/>
      <c r="JMY6" s="468"/>
      <c r="JMZ6" s="468"/>
      <c r="JNA6" s="468"/>
      <c r="JNB6" s="468"/>
      <c r="JNC6" s="468"/>
      <c r="JND6" s="468"/>
      <c r="JNE6" s="468"/>
      <c r="JNF6" s="468"/>
      <c r="JNG6" s="468"/>
      <c r="JNH6" s="468"/>
      <c r="JNI6" s="468"/>
      <c r="JNJ6" s="468"/>
      <c r="JNK6" s="468"/>
      <c r="JNL6" s="468"/>
      <c r="JNM6" s="468"/>
      <c r="JNN6" s="468"/>
      <c r="JNO6" s="468"/>
      <c r="JNP6" s="468"/>
      <c r="JNQ6" s="468"/>
      <c r="JNR6" s="468"/>
      <c r="JNS6" s="468"/>
      <c r="JNT6" s="468"/>
      <c r="JNU6" s="468"/>
      <c r="JNV6" s="468"/>
      <c r="JNW6" s="468"/>
      <c r="JNX6" s="468"/>
      <c r="JNY6" s="468"/>
      <c r="JNZ6" s="468"/>
      <c r="JOA6" s="468"/>
      <c r="JOB6" s="468"/>
      <c r="JOC6" s="468"/>
      <c r="JOD6" s="468"/>
      <c r="JOE6" s="468"/>
      <c r="JOF6" s="468"/>
      <c r="JOG6" s="468"/>
      <c r="JOH6" s="468"/>
      <c r="JOI6" s="468"/>
      <c r="JOJ6" s="468"/>
      <c r="JOK6" s="468"/>
      <c r="JOL6" s="468"/>
      <c r="JOM6" s="468"/>
      <c r="JON6" s="468"/>
      <c r="JOO6" s="468"/>
      <c r="JOP6" s="468"/>
      <c r="JOQ6" s="468"/>
      <c r="JOR6" s="468"/>
      <c r="JOS6" s="468"/>
      <c r="JOT6" s="468"/>
      <c r="JOU6" s="468"/>
      <c r="JOV6" s="468"/>
      <c r="JOW6" s="468"/>
      <c r="JOX6" s="468"/>
      <c r="JOY6" s="468"/>
      <c r="JOZ6" s="468"/>
      <c r="JPA6" s="468"/>
      <c r="JPB6" s="468"/>
      <c r="JPC6" s="468"/>
      <c r="JPD6" s="468"/>
      <c r="JPE6" s="468"/>
      <c r="JPF6" s="468"/>
      <c r="JPG6" s="468"/>
      <c r="JPH6" s="468"/>
      <c r="JPI6" s="468"/>
      <c r="JPJ6" s="468"/>
      <c r="JPK6" s="468"/>
      <c r="JPL6" s="468"/>
      <c r="JPM6" s="468"/>
      <c r="JPN6" s="468"/>
      <c r="JPO6" s="468"/>
      <c r="JPP6" s="468"/>
      <c r="JPQ6" s="468"/>
      <c r="JPR6" s="468"/>
      <c r="JPS6" s="468"/>
      <c r="JPT6" s="468"/>
      <c r="JPU6" s="468"/>
      <c r="JPV6" s="468"/>
      <c r="JPW6" s="468"/>
      <c r="JPX6" s="468"/>
      <c r="JPY6" s="468"/>
      <c r="JPZ6" s="468"/>
      <c r="JQA6" s="468"/>
      <c r="JQB6" s="468"/>
      <c r="JQC6" s="468"/>
      <c r="JQD6" s="468"/>
      <c r="JQE6" s="468"/>
      <c r="JQF6" s="468"/>
      <c r="JQG6" s="468"/>
      <c r="JQH6" s="468"/>
      <c r="JQI6" s="468"/>
      <c r="JQJ6" s="468"/>
      <c r="JQK6" s="468"/>
      <c r="JQL6" s="468"/>
      <c r="JQM6" s="468"/>
      <c r="JQN6" s="468"/>
      <c r="JQO6" s="468"/>
      <c r="JQP6" s="468"/>
      <c r="JQQ6" s="468"/>
      <c r="JQR6" s="468"/>
      <c r="JQS6" s="468"/>
      <c r="JQT6" s="468"/>
      <c r="JQU6" s="468"/>
      <c r="JQV6" s="468"/>
      <c r="JQW6" s="468"/>
      <c r="JQX6" s="468"/>
      <c r="JQY6" s="468"/>
      <c r="JQZ6" s="468"/>
      <c r="JRA6" s="468"/>
      <c r="JRB6" s="468"/>
      <c r="JRC6" s="468"/>
      <c r="JRD6" s="468"/>
      <c r="JRE6" s="468"/>
      <c r="JRF6" s="468"/>
      <c r="JRG6" s="468"/>
      <c r="JRH6" s="468"/>
      <c r="JRI6" s="468"/>
      <c r="JRJ6" s="468"/>
      <c r="JRK6" s="468"/>
      <c r="JRL6" s="468"/>
      <c r="JRM6" s="468"/>
      <c r="JRN6" s="468"/>
      <c r="JRO6" s="468"/>
      <c r="JRP6" s="468"/>
      <c r="JRQ6" s="468"/>
      <c r="JRR6" s="468"/>
      <c r="JRS6" s="468"/>
      <c r="JRT6" s="468"/>
      <c r="JRU6" s="468"/>
      <c r="JRV6" s="468"/>
      <c r="JRW6" s="468"/>
      <c r="JRX6" s="468"/>
      <c r="JRY6" s="468"/>
      <c r="JRZ6" s="468"/>
      <c r="JSA6" s="468"/>
      <c r="JSB6" s="468"/>
      <c r="JSC6" s="468"/>
      <c r="JSD6" s="468"/>
      <c r="JSE6" s="468"/>
      <c r="JSF6" s="468"/>
      <c r="JSG6" s="468"/>
      <c r="JSH6" s="468"/>
      <c r="JSI6" s="468"/>
      <c r="JSJ6" s="468"/>
      <c r="JSK6" s="468"/>
      <c r="JSL6" s="468"/>
      <c r="JSM6" s="468"/>
      <c r="JSN6" s="468"/>
      <c r="JSO6" s="468"/>
      <c r="JSP6" s="468"/>
      <c r="JSQ6" s="468"/>
      <c r="JSR6" s="468"/>
      <c r="JSS6" s="468"/>
      <c r="JST6" s="468"/>
      <c r="JSU6" s="468"/>
      <c r="JSV6" s="468"/>
      <c r="JSW6" s="468"/>
      <c r="JSX6" s="468"/>
      <c r="JSY6" s="468"/>
      <c r="JSZ6" s="468"/>
      <c r="JTA6" s="468"/>
      <c r="JTB6" s="468"/>
      <c r="JTC6" s="468"/>
      <c r="JTD6" s="468"/>
      <c r="JTE6" s="468"/>
      <c r="JTF6" s="468"/>
      <c r="JTG6" s="468"/>
      <c r="JTH6" s="468"/>
      <c r="JTI6" s="468"/>
      <c r="JTJ6" s="468"/>
      <c r="JTK6" s="468"/>
      <c r="JTL6" s="468"/>
      <c r="JTM6" s="468"/>
      <c r="JTN6" s="468"/>
      <c r="JTO6" s="468"/>
      <c r="JTP6" s="468"/>
      <c r="JTQ6" s="468"/>
      <c r="JTR6" s="468"/>
      <c r="JTS6" s="468"/>
      <c r="JTT6" s="468"/>
      <c r="JTU6" s="468"/>
      <c r="JTV6" s="468"/>
      <c r="JTW6" s="468"/>
      <c r="JTX6" s="468"/>
      <c r="JTY6" s="468"/>
      <c r="JTZ6" s="468"/>
      <c r="JUA6" s="468"/>
      <c r="JUB6" s="468"/>
      <c r="JUC6" s="468"/>
      <c r="JUD6" s="468"/>
      <c r="JUE6" s="468"/>
      <c r="JUF6" s="468"/>
      <c r="JUG6" s="468"/>
      <c r="JUH6" s="468"/>
      <c r="JUI6" s="468"/>
      <c r="JUJ6" s="468"/>
      <c r="JUK6" s="468"/>
      <c r="JUL6" s="468"/>
      <c r="JUM6" s="468"/>
      <c r="JUN6" s="468"/>
      <c r="JUO6" s="468"/>
      <c r="JUP6" s="468"/>
      <c r="JUQ6" s="468"/>
      <c r="JUR6" s="468"/>
      <c r="JUS6" s="468"/>
      <c r="JUT6" s="468"/>
      <c r="JUU6" s="468"/>
      <c r="JUV6" s="468"/>
      <c r="JUW6" s="468"/>
      <c r="JUX6" s="468"/>
      <c r="JUY6" s="468"/>
      <c r="JUZ6" s="468"/>
      <c r="JVA6" s="468"/>
      <c r="JVB6" s="468"/>
      <c r="JVC6" s="468"/>
      <c r="JVD6" s="468"/>
      <c r="JVE6" s="468"/>
      <c r="JVF6" s="468"/>
      <c r="JVG6" s="468"/>
      <c r="JVH6" s="468"/>
      <c r="JVI6" s="468"/>
      <c r="JVJ6" s="468"/>
      <c r="JVK6" s="468"/>
      <c r="JVL6" s="468"/>
      <c r="JVM6" s="468"/>
      <c r="JVN6" s="468"/>
      <c r="JVO6" s="468"/>
      <c r="JVP6" s="468"/>
      <c r="JVQ6" s="468"/>
      <c r="JVR6" s="468"/>
      <c r="JVS6" s="468"/>
      <c r="JVT6" s="468"/>
      <c r="JVU6" s="468"/>
      <c r="JVV6" s="468"/>
      <c r="JVW6" s="468"/>
      <c r="JVX6" s="468"/>
      <c r="JVY6" s="468"/>
      <c r="JVZ6" s="468"/>
      <c r="JWA6" s="468"/>
      <c r="JWB6" s="468"/>
      <c r="JWC6" s="468"/>
      <c r="JWD6" s="468"/>
      <c r="JWE6" s="468"/>
      <c r="JWF6" s="468"/>
      <c r="JWG6" s="468"/>
      <c r="JWH6" s="468"/>
      <c r="JWI6" s="468"/>
      <c r="JWJ6" s="468"/>
      <c r="JWK6" s="468"/>
      <c r="JWL6" s="468"/>
      <c r="JWM6" s="468"/>
      <c r="JWN6" s="468"/>
      <c r="JWO6" s="468"/>
      <c r="JWP6" s="468"/>
      <c r="JWQ6" s="468"/>
      <c r="JWR6" s="468"/>
      <c r="JWS6" s="468"/>
      <c r="JWT6" s="468"/>
      <c r="JWU6" s="468"/>
      <c r="JWV6" s="468"/>
      <c r="JWW6" s="468"/>
      <c r="JWX6" s="468"/>
      <c r="JWY6" s="468"/>
      <c r="JWZ6" s="468"/>
      <c r="JXA6" s="468"/>
      <c r="JXB6" s="468"/>
      <c r="JXC6" s="468"/>
      <c r="JXD6" s="468"/>
      <c r="JXE6" s="468"/>
      <c r="JXF6" s="468"/>
      <c r="JXG6" s="468"/>
      <c r="JXH6" s="468"/>
      <c r="JXI6" s="468"/>
      <c r="JXJ6" s="468"/>
      <c r="JXK6" s="468"/>
      <c r="JXL6" s="468"/>
      <c r="JXM6" s="468"/>
      <c r="JXN6" s="468"/>
      <c r="JXO6" s="468"/>
      <c r="JXP6" s="468"/>
      <c r="JXQ6" s="468"/>
      <c r="JXR6" s="468"/>
      <c r="JXS6" s="468"/>
      <c r="JXT6" s="468"/>
      <c r="JXU6" s="468"/>
      <c r="JXV6" s="468"/>
      <c r="JXW6" s="468"/>
      <c r="JXX6" s="468"/>
      <c r="JXY6" s="468"/>
      <c r="JXZ6" s="468"/>
      <c r="JYA6" s="468"/>
      <c r="JYB6" s="468"/>
      <c r="JYC6" s="468"/>
      <c r="JYD6" s="468"/>
      <c r="JYE6" s="468"/>
      <c r="JYF6" s="468"/>
      <c r="JYG6" s="468"/>
      <c r="JYH6" s="468"/>
      <c r="JYI6" s="468"/>
      <c r="JYJ6" s="468"/>
      <c r="JYK6" s="468"/>
      <c r="JYL6" s="468"/>
      <c r="JYM6" s="468"/>
      <c r="JYN6" s="468"/>
      <c r="JYO6" s="468"/>
      <c r="JYP6" s="468"/>
      <c r="JYQ6" s="468"/>
      <c r="JYR6" s="468"/>
      <c r="JYS6" s="468"/>
      <c r="JYT6" s="468"/>
      <c r="JYU6" s="468"/>
      <c r="JYV6" s="468"/>
      <c r="JYW6" s="468"/>
      <c r="JYX6" s="468"/>
      <c r="JYY6" s="468"/>
      <c r="JYZ6" s="468"/>
      <c r="JZA6" s="468"/>
      <c r="JZB6" s="468"/>
      <c r="JZC6" s="468"/>
      <c r="JZD6" s="468"/>
      <c r="JZE6" s="468"/>
      <c r="JZF6" s="468"/>
      <c r="JZG6" s="468"/>
      <c r="JZH6" s="468"/>
      <c r="JZI6" s="468"/>
      <c r="JZJ6" s="468"/>
      <c r="JZK6" s="468"/>
      <c r="JZL6" s="468"/>
      <c r="JZM6" s="468"/>
      <c r="JZN6" s="468"/>
      <c r="JZO6" s="468"/>
      <c r="JZP6" s="468"/>
      <c r="JZQ6" s="468"/>
      <c r="JZR6" s="468"/>
      <c r="JZS6" s="468"/>
      <c r="JZT6" s="468"/>
      <c r="JZU6" s="468"/>
      <c r="JZV6" s="468"/>
      <c r="JZW6" s="468"/>
      <c r="JZX6" s="468"/>
      <c r="JZY6" s="468"/>
      <c r="JZZ6" s="468"/>
      <c r="KAA6" s="468"/>
      <c r="KAB6" s="468"/>
      <c r="KAC6" s="468"/>
      <c r="KAD6" s="468"/>
      <c r="KAE6" s="468"/>
      <c r="KAF6" s="468"/>
      <c r="KAG6" s="468"/>
      <c r="KAH6" s="468"/>
      <c r="KAI6" s="468"/>
      <c r="KAJ6" s="468"/>
      <c r="KAK6" s="468"/>
      <c r="KAL6" s="468"/>
      <c r="KAM6" s="468"/>
      <c r="KAN6" s="468"/>
      <c r="KAO6" s="468"/>
      <c r="KAP6" s="468"/>
      <c r="KAQ6" s="468"/>
      <c r="KAR6" s="468"/>
      <c r="KAS6" s="468"/>
      <c r="KAT6" s="468"/>
      <c r="KAU6" s="468"/>
      <c r="KAV6" s="468"/>
      <c r="KAW6" s="468"/>
      <c r="KAX6" s="468"/>
      <c r="KAY6" s="468"/>
      <c r="KAZ6" s="468"/>
      <c r="KBA6" s="468"/>
      <c r="KBB6" s="468"/>
      <c r="KBC6" s="468"/>
      <c r="KBD6" s="468"/>
      <c r="KBE6" s="468"/>
      <c r="KBF6" s="468"/>
      <c r="KBG6" s="468"/>
      <c r="KBH6" s="468"/>
      <c r="KBI6" s="468"/>
      <c r="KBJ6" s="468"/>
      <c r="KBK6" s="468"/>
      <c r="KBL6" s="468"/>
      <c r="KBM6" s="468"/>
      <c r="KBN6" s="468"/>
      <c r="KBO6" s="468"/>
      <c r="KBP6" s="468"/>
      <c r="KBQ6" s="468"/>
      <c r="KBR6" s="468"/>
      <c r="KBS6" s="468"/>
      <c r="KBT6" s="468"/>
      <c r="KBU6" s="468"/>
      <c r="KBV6" s="468"/>
      <c r="KBW6" s="468"/>
      <c r="KBX6" s="468"/>
      <c r="KBY6" s="468"/>
      <c r="KBZ6" s="468"/>
      <c r="KCA6" s="468"/>
      <c r="KCB6" s="468"/>
      <c r="KCC6" s="468"/>
      <c r="KCD6" s="468"/>
      <c r="KCE6" s="468"/>
      <c r="KCF6" s="468"/>
      <c r="KCG6" s="468"/>
      <c r="KCH6" s="468"/>
      <c r="KCI6" s="468"/>
      <c r="KCJ6" s="468"/>
      <c r="KCK6" s="468"/>
      <c r="KCL6" s="468"/>
      <c r="KCM6" s="468"/>
      <c r="KCN6" s="468"/>
      <c r="KCO6" s="468"/>
      <c r="KCP6" s="468"/>
      <c r="KCQ6" s="468"/>
      <c r="KCR6" s="468"/>
      <c r="KCS6" s="468"/>
      <c r="KCT6" s="468"/>
      <c r="KCU6" s="468"/>
      <c r="KCV6" s="468"/>
      <c r="KCW6" s="468"/>
      <c r="KCX6" s="468"/>
      <c r="KCY6" s="468"/>
      <c r="KCZ6" s="468"/>
      <c r="KDA6" s="468"/>
      <c r="KDB6" s="468"/>
      <c r="KDC6" s="468"/>
      <c r="KDD6" s="468"/>
      <c r="KDE6" s="468"/>
      <c r="KDF6" s="468"/>
      <c r="KDG6" s="468"/>
      <c r="KDH6" s="468"/>
      <c r="KDI6" s="468"/>
      <c r="KDJ6" s="468"/>
      <c r="KDK6" s="468"/>
      <c r="KDL6" s="468"/>
      <c r="KDM6" s="468"/>
      <c r="KDN6" s="468"/>
      <c r="KDO6" s="468"/>
      <c r="KDP6" s="468"/>
      <c r="KDQ6" s="468"/>
      <c r="KDR6" s="468"/>
      <c r="KDS6" s="468"/>
      <c r="KDT6" s="468"/>
      <c r="KDU6" s="468"/>
      <c r="KDV6" s="468"/>
      <c r="KDW6" s="468"/>
      <c r="KDX6" s="468"/>
      <c r="KDY6" s="468"/>
      <c r="KDZ6" s="468"/>
      <c r="KEA6" s="468"/>
      <c r="KEB6" s="468"/>
      <c r="KEC6" s="468"/>
      <c r="KED6" s="468"/>
      <c r="KEE6" s="468"/>
      <c r="KEF6" s="468"/>
      <c r="KEG6" s="468"/>
      <c r="KEH6" s="468"/>
      <c r="KEI6" s="468"/>
      <c r="KEJ6" s="468"/>
      <c r="KEK6" s="468"/>
      <c r="KEL6" s="468"/>
      <c r="KEM6" s="468"/>
      <c r="KEN6" s="468"/>
      <c r="KEO6" s="468"/>
      <c r="KEP6" s="468"/>
      <c r="KEQ6" s="468"/>
      <c r="KER6" s="468"/>
      <c r="KES6" s="468"/>
      <c r="KET6" s="468"/>
      <c r="KEU6" s="468"/>
      <c r="KEV6" s="468"/>
      <c r="KEW6" s="468"/>
      <c r="KEX6" s="468"/>
      <c r="KEY6" s="468"/>
      <c r="KEZ6" s="468"/>
      <c r="KFA6" s="468"/>
      <c r="KFB6" s="468"/>
      <c r="KFC6" s="468"/>
      <c r="KFD6" s="468"/>
      <c r="KFE6" s="468"/>
      <c r="KFF6" s="468"/>
      <c r="KFG6" s="468"/>
      <c r="KFH6" s="468"/>
      <c r="KFI6" s="468"/>
      <c r="KFJ6" s="468"/>
      <c r="KFK6" s="468"/>
      <c r="KFL6" s="468"/>
      <c r="KFM6" s="468"/>
      <c r="KFN6" s="468"/>
      <c r="KFO6" s="468"/>
      <c r="KFP6" s="468"/>
      <c r="KFQ6" s="468"/>
      <c r="KFR6" s="468"/>
      <c r="KFS6" s="468"/>
      <c r="KFT6" s="468"/>
      <c r="KFU6" s="468"/>
      <c r="KFV6" s="468"/>
      <c r="KFW6" s="468"/>
      <c r="KFX6" s="468"/>
      <c r="KFY6" s="468"/>
      <c r="KFZ6" s="468"/>
      <c r="KGA6" s="468"/>
      <c r="KGB6" s="468"/>
      <c r="KGC6" s="468"/>
      <c r="KGD6" s="468"/>
      <c r="KGE6" s="468"/>
      <c r="KGF6" s="468"/>
      <c r="KGG6" s="468"/>
      <c r="KGH6" s="468"/>
      <c r="KGI6" s="468"/>
      <c r="KGJ6" s="468"/>
      <c r="KGK6" s="468"/>
      <c r="KGL6" s="468"/>
      <c r="KGM6" s="468"/>
      <c r="KGN6" s="468"/>
      <c r="KGO6" s="468"/>
      <c r="KGP6" s="468"/>
      <c r="KGQ6" s="468"/>
      <c r="KGR6" s="468"/>
      <c r="KGS6" s="468"/>
      <c r="KGT6" s="468"/>
      <c r="KGU6" s="468"/>
      <c r="KGV6" s="468"/>
      <c r="KGW6" s="468"/>
      <c r="KGX6" s="468"/>
      <c r="KGY6" s="468"/>
      <c r="KGZ6" s="468"/>
      <c r="KHA6" s="468"/>
      <c r="KHB6" s="468"/>
      <c r="KHC6" s="468"/>
      <c r="KHD6" s="468"/>
      <c r="KHE6" s="468"/>
      <c r="KHF6" s="468"/>
      <c r="KHG6" s="468"/>
      <c r="KHH6" s="468"/>
      <c r="KHI6" s="468"/>
      <c r="KHJ6" s="468"/>
      <c r="KHK6" s="468"/>
      <c r="KHL6" s="468"/>
      <c r="KHM6" s="468"/>
      <c r="KHN6" s="468"/>
      <c r="KHO6" s="468"/>
      <c r="KHP6" s="468"/>
      <c r="KHQ6" s="468"/>
      <c r="KHR6" s="468"/>
      <c r="KHS6" s="468"/>
      <c r="KHT6" s="468"/>
      <c r="KHU6" s="468"/>
      <c r="KHV6" s="468"/>
      <c r="KHW6" s="468"/>
      <c r="KHX6" s="468"/>
      <c r="KHY6" s="468"/>
      <c r="KHZ6" s="468"/>
      <c r="KIA6" s="468"/>
      <c r="KIB6" s="468"/>
      <c r="KIC6" s="468"/>
      <c r="KID6" s="468"/>
      <c r="KIE6" s="468"/>
      <c r="KIF6" s="468"/>
      <c r="KIG6" s="468"/>
      <c r="KIH6" s="468"/>
      <c r="KII6" s="468"/>
      <c r="KIJ6" s="468"/>
      <c r="KIK6" s="468"/>
      <c r="KIL6" s="468"/>
      <c r="KIM6" s="468"/>
      <c r="KIN6" s="468"/>
      <c r="KIO6" s="468"/>
      <c r="KIP6" s="468"/>
      <c r="KIQ6" s="468"/>
      <c r="KIR6" s="468"/>
      <c r="KIS6" s="468"/>
      <c r="KIT6" s="468"/>
      <c r="KIU6" s="468"/>
      <c r="KIV6" s="468"/>
      <c r="KIW6" s="468"/>
      <c r="KIX6" s="468"/>
      <c r="KIY6" s="468"/>
      <c r="KIZ6" s="468"/>
      <c r="KJA6" s="468"/>
      <c r="KJB6" s="468"/>
      <c r="KJC6" s="468"/>
      <c r="KJD6" s="468"/>
      <c r="KJE6" s="468"/>
      <c r="KJF6" s="468"/>
      <c r="KJG6" s="468"/>
      <c r="KJH6" s="468"/>
      <c r="KJI6" s="468"/>
      <c r="KJJ6" s="468"/>
      <c r="KJK6" s="468"/>
      <c r="KJL6" s="468"/>
      <c r="KJM6" s="468"/>
      <c r="KJN6" s="468"/>
      <c r="KJO6" s="468"/>
      <c r="KJP6" s="468"/>
      <c r="KJQ6" s="468"/>
      <c r="KJR6" s="468"/>
      <c r="KJS6" s="468"/>
      <c r="KJT6" s="468"/>
      <c r="KJU6" s="468"/>
      <c r="KJV6" s="468"/>
      <c r="KJW6" s="468"/>
      <c r="KJX6" s="468"/>
      <c r="KJY6" s="468"/>
      <c r="KJZ6" s="468"/>
      <c r="KKA6" s="468"/>
      <c r="KKB6" s="468"/>
      <c r="KKC6" s="468"/>
      <c r="KKD6" s="468"/>
      <c r="KKE6" s="468"/>
      <c r="KKF6" s="468"/>
      <c r="KKG6" s="468"/>
      <c r="KKH6" s="468"/>
      <c r="KKI6" s="468"/>
      <c r="KKJ6" s="468"/>
      <c r="KKK6" s="468"/>
      <c r="KKL6" s="468"/>
      <c r="KKM6" s="468"/>
      <c r="KKN6" s="468"/>
      <c r="KKO6" s="468"/>
      <c r="KKP6" s="468"/>
      <c r="KKQ6" s="468"/>
      <c r="KKR6" s="468"/>
      <c r="KKS6" s="468"/>
      <c r="KKT6" s="468"/>
      <c r="KKU6" s="468"/>
      <c r="KKV6" s="468"/>
      <c r="KKW6" s="468"/>
      <c r="KKX6" s="468"/>
      <c r="KKY6" s="468"/>
      <c r="KKZ6" s="468"/>
      <c r="KLA6" s="468"/>
      <c r="KLB6" s="468"/>
      <c r="KLC6" s="468"/>
      <c r="KLD6" s="468"/>
      <c r="KLE6" s="468"/>
      <c r="KLF6" s="468"/>
      <c r="KLG6" s="468"/>
      <c r="KLH6" s="468"/>
      <c r="KLI6" s="468"/>
      <c r="KLJ6" s="468"/>
      <c r="KLK6" s="468"/>
      <c r="KLL6" s="468"/>
      <c r="KLM6" s="468"/>
      <c r="KLN6" s="468"/>
      <c r="KLO6" s="468"/>
      <c r="KLP6" s="468"/>
      <c r="KLQ6" s="468"/>
      <c r="KLR6" s="468"/>
      <c r="KLS6" s="468"/>
      <c r="KLT6" s="468"/>
      <c r="KLU6" s="468"/>
      <c r="KLV6" s="468"/>
      <c r="KLW6" s="468"/>
      <c r="KLX6" s="468"/>
      <c r="KLY6" s="468"/>
      <c r="KLZ6" s="468"/>
      <c r="KMA6" s="468"/>
      <c r="KMB6" s="468"/>
      <c r="KMC6" s="468"/>
      <c r="KMD6" s="468"/>
      <c r="KME6" s="468"/>
      <c r="KMF6" s="468"/>
      <c r="KMG6" s="468"/>
      <c r="KMH6" s="468"/>
      <c r="KMI6" s="468"/>
      <c r="KMJ6" s="468"/>
      <c r="KMK6" s="468"/>
      <c r="KML6" s="468"/>
      <c r="KMM6" s="468"/>
      <c r="KMN6" s="468"/>
      <c r="KMO6" s="468"/>
      <c r="KMP6" s="468"/>
      <c r="KMQ6" s="468"/>
      <c r="KMR6" s="468"/>
      <c r="KMS6" s="468"/>
      <c r="KMT6" s="468"/>
      <c r="KMU6" s="468"/>
      <c r="KMV6" s="468"/>
      <c r="KMW6" s="468"/>
      <c r="KMX6" s="468"/>
      <c r="KMY6" s="468"/>
      <c r="KMZ6" s="468"/>
      <c r="KNA6" s="468"/>
      <c r="KNB6" s="468"/>
      <c r="KNC6" s="468"/>
      <c r="KND6" s="468"/>
      <c r="KNE6" s="468"/>
      <c r="KNF6" s="468"/>
      <c r="KNG6" s="468"/>
      <c r="KNH6" s="468"/>
      <c r="KNI6" s="468"/>
      <c r="KNJ6" s="468"/>
      <c r="KNK6" s="468"/>
      <c r="KNL6" s="468"/>
      <c r="KNM6" s="468"/>
      <c r="KNN6" s="468"/>
      <c r="KNO6" s="468"/>
      <c r="KNP6" s="468"/>
      <c r="KNQ6" s="468"/>
      <c r="KNR6" s="468"/>
      <c r="KNS6" s="468"/>
      <c r="KNT6" s="468"/>
      <c r="KNU6" s="468"/>
      <c r="KNV6" s="468"/>
      <c r="KNW6" s="468"/>
      <c r="KNX6" s="468"/>
      <c r="KNY6" s="468"/>
      <c r="KNZ6" s="468"/>
      <c r="KOA6" s="468"/>
      <c r="KOB6" s="468"/>
      <c r="KOC6" s="468"/>
      <c r="KOD6" s="468"/>
      <c r="KOE6" s="468"/>
      <c r="KOF6" s="468"/>
      <c r="KOG6" s="468"/>
      <c r="KOH6" s="468"/>
      <c r="KOI6" s="468"/>
      <c r="KOJ6" s="468"/>
      <c r="KOK6" s="468"/>
      <c r="KOL6" s="468"/>
      <c r="KOM6" s="468"/>
      <c r="KON6" s="468"/>
      <c r="KOO6" s="468"/>
      <c r="KOP6" s="468"/>
      <c r="KOQ6" s="468"/>
      <c r="KOR6" s="468"/>
      <c r="KOS6" s="468"/>
      <c r="KOT6" s="468"/>
      <c r="KOU6" s="468"/>
      <c r="KOV6" s="468"/>
      <c r="KOW6" s="468"/>
      <c r="KOX6" s="468"/>
      <c r="KOY6" s="468"/>
      <c r="KOZ6" s="468"/>
      <c r="KPA6" s="468"/>
      <c r="KPB6" s="468"/>
      <c r="KPC6" s="468"/>
      <c r="KPD6" s="468"/>
      <c r="KPE6" s="468"/>
      <c r="KPF6" s="468"/>
      <c r="KPG6" s="468"/>
      <c r="KPH6" s="468"/>
      <c r="KPI6" s="468"/>
      <c r="KPJ6" s="468"/>
      <c r="KPK6" s="468"/>
      <c r="KPL6" s="468"/>
      <c r="KPM6" s="468"/>
      <c r="KPN6" s="468"/>
      <c r="KPO6" s="468"/>
      <c r="KPP6" s="468"/>
      <c r="KPQ6" s="468"/>
      <c r="KPR6" s="468"/>
      <c r="KPS6" s="468"/>
      <c r="KPT6" s="468"/>
      <c r="KPU6" s="468"/>
      <c r="KPV6" s="468"/>
      <c r="KPW6" s="468"/>
      <c r="KPX6" s="468"/>
      <c r="KPY6" s="468"/>
      <c r="KPZ6" s="468"/>
      <c r="KQA6" s="468"/>
      <c r="KQB6" s="468"/>
      <c r="KQC6" s="468"/>
      <c r="KQD6" s="468"/>
      <c r="KQE6" s="468"/>
      <c r="KQF6" s="468"/>
      <c r="KQG6" s="468"/>
      <c r="KQH6" s="468"/>
      <c r="KQI6" s="468"/>
      <c r="KQJ6" s="468"/>
      <c r="KQK6" s="468"/>
      <c r="KQL6" s="468"/>
      <c r="KQM6" s="468"/>
      <c r="KQN6" s="468"/>
      <c r="KQO6" s="468"/>
      <c r="KQP6" s="468"/>
      <c r="KQQ6" s="468"/>
      <c r="KQR6" s="468"/>
      <c r="KQS6" s="468"/>
      <c r="KQT6" s="468"/>
      <c r="KQU6" s="468"/>
      <c r="KQV6" s="468"/>
      <c r="KQW6" s="468"/>
      <c r="KQX6" s="468"/>
      <c r="KQY6" s="468"/>
      <c r="KQZ6" s="468"/>
      <c r="KRA6" s="468"/>
      <c r="KRB6" s="468"/>
      <c r="KRC6" s="468"/>
      <c r="KRD6" s="468"/>
      <c r="KRE6" s="468"/>
      <c r="KRF6" s="468"/>
      <c r="KRG6" s="468"/>
      <c r="KRH6" s="468"/>
      <c r="KRI6" s="468"/>
      <c r="KRJ6" s="468"/>
      <c r="KRK6" s="468"/>
      <c r="KRL6" s="468"/>
      <c r="KRM6" s="468"/>
      <c r="KRN6" s="468"/>
      <c r="KRO6" s="468"/>
      <c r="KRP6" s="468"/>
      <c r="KRQ6" s="468"/>
      <c r="KRR6" s="468"/>
      <c r="KRS6" s="468"/>
      <c r="KRT6" s="468"/>
      <c r="KRU6" s="468"/>
      <c r="KRV6" s="468"/>
      <c r="KRW6" s="468"/>
      <c r="KRX6" s="468"/>
      <c r="KRY6" s="468"/>
      <c r="KRZ6" s="468"/>
      <c r="KSA6" s="468"/>
      <c r="KSB6" s="468"/>
      <c r="KSC6" s="468"/>
      <c r="KSD6" s="468"/>
      <c r="KSE6" s="468"/>
      <c r="KSF6" s="468"/>
      <c r="KSG6" s="468"/>
      <c r="KSH6" s="468"/>
      <c r="KSI6" s="468"/>
      <c r="KSJ6" s="468"/>
      <c r="KSK6" s="468"/>
      <c r="KSL6" s="468"/>
      <c r="KSM6" s="468"/>
      <c r="KSN6" s="468"/>
      <c r="KSO6" s="468"/>
      <c r="KSP6" s="468"/>
      <c r="KSQ6" s="468"/>
      <c r="KSR6" s="468"/>
      <c r="KSS6" s="468"/>
      <c r="KST6" s="468"/>
      <c r="KSU6" s="468"/>
      <c r="KSV6" s="468"/>
      <c r="KSW6" s="468"/>
      <c r="KSX6" s="468"/>
      <c r="KSY6" s="468"/>
      <c r="KSZ6" s="468"/>
      <c r="KTA6" s="468"/>
      <c r="KTB6" s="468"/>
      <c r="KTC6" s="468"/>
      <c r="KTD6" s="468"/>
      <c r="KTE6" s="468"/>
      <c r="KTF6" s="468"/>
      <c r="KTG6" s="468"/>
      <c r="KTH6" s="468"/>
      <c r="KTI6" s="468"/>
      <c r="KTJ6" s="468"/>
      <c r="KTK6" s="468"/>
      <c r="KTL6" s="468"/>
      <c r="KTM6" s="468"/>
      <c r="KTN6" s="468"/>
      <c r="KTO6" s="468"/>
      <c r="KTP6" s="468"/>
      <c r="KTQ6" s="468"/>
      <c r="KTR6" s="468"/>
      <c r="KTS6" s="468"/>
      <c r="KTT6" s="468"/>
      <c r="KTU6" s="468"/>
      <c r="KTV6" s="468"/>
      <c r="KTW6" s="468"/>
      <c r="KTX6" s="468"/>
      <c r="KTY6" s="468"/>
      <c r="KTZ6" s="468"/>
      <c r="KUA6" s="468"/>
      <c r="KUB6" s="468"/>
      <c r="KUC6" s="468"/>
      <c r="KUD6" s="468"/>
      <c r="KUE6" s="468"/>
      <c r="KUF6" s="468"/>
      <c r="KUG6" s="468"/>
      <c r="KUH6" s="468"/>
      <c r="KUI6" s="468"/>
      <c r="KUJ6" s="468"/>
      <c r="KUK6" s="468"/>
      <c r="KUL6" s="468"/>
      <c r="KUM6" s="468"/>
      <c r="KUN6" s="468"/>
      <c r="KUO6" s="468"/>
      <c r="KUP6" s="468"/>
      <c r="KUQ6" s="468"/>
      <c r="KUR6" s="468"/>
      <c r="KUS6" s="468"/>
      <c r="KUT6" s="468"/>
      <c r="KUU6" s="468"/>
      <c r="KUV6" s="468"/>
      <c r="KUW6" s="468"/>
      <c r="KUX6" s="468"/>
      <c r="KUY6" s="468"/>
      <c r="KUZ6" s="468"/>
      <c r="KVA6" s="468"/>
      <c r="KVB6" s="468"/>
      <c r="KVC6" s="468"/>
      <c r="KVD6" s="468"/>
      <c r="KVE6" s="468"/>
      <c r="KVF6" s="468"/>
      <c r="KVG6" s="468"/>
      <c r="KVH6" s="468"/>
      <c r="KVI6" s="468"/>
      <c r="KVJ6" s="468"/>
      <c r="KVK6" s="468"/>
      <c r="KVL6" s="468"/>
      <c r="KVM6" s="468"/>
      <c r="KVN6" s="468"/>
      <c r="KVO6" s="468"/>
      <c r="KVP6" s="468"/>
      <c r="KVQ6" s="468"/>
      <c r="KVR6" s="468"/>
      <c r="KVS6" s="468"/>
      <c r="KVT6" s="468"/>
      <c r="KVU6" s="468"/>
      <c r="KVV6" s="468"/>
      <c r="KVW6" s="468"/>
      <c r="KVX6" s="468"/>
      <c r="KVY6" s="468"/>
      <c r="KVZ6" s="468"/>
      <c r="KWA6" s="468"/>
      <c r="KWB6" s="468"/>
      <c r="KWC6" s="468"/>
      <c r="KWD6" s="468"/>
      <c r="KWE6" s="468"/>
      <c r="KWF6" s="468"/>
      <c r="KWG6" s="468"/>
      <c r="KWH6" s="468"/>
      <c r="KWI6" s="468"/>
      <c r="KWJ6" s="468"/>
      <c r="KWK6" s="468"/>
      <c r="KWL6" s="468"/>
      <c r="KWM6" s="468"/>
      <c r="KWN6" s="468"/>
      <c r="KWO6" s="468"/>
      <c r="KWP6" s="468"/>
      <c r="KWQ6" s="468"/>
      <c r="KWR6" s="468"/>
      <c r="KWS6" s="468"/>
      <c r="KWT6" s="468"/>
      <c r="KWU6" s="468"/>
      <c r="KWV6" s="468"/>
      <c r="KWW6" s="468"/>
      <c r="KWX6" s="468"/>
      <c r="KWY6" s="468"/>
      <c r="KWZ6" s="468"/>
      <c r="KXA6" s="468"/>
      <c r="KXB6" s="468"/>
      <c r="KXC6" s="468"/>
      <c r="KXD6" s="468"/>
      <c r="KXE6" s="468"/>
      <c r="KXF6" s="468"/>
      <c r="KXG6" s="468"/>
      <c r="KXH6" s="468"/>
      <c r="KXI6" s="468"/>
      <c r="KXJ6" s="468"/>
      <c r="KXK6" s="468"/>
      <c r="KXL6" s="468"/>
      <c r="KXM6" s="468"/>
      <c r="KXN6" s="468"/>
      <c r="KXO6" s="468"/>
      <c r="KXP6" s="468"/>
      <c r="KXQ6" s="468"/>
      <c r="KXR6" s="468"/>
      <c r="KXS6" s="468"/>
      <c r="KXT6" s="468"/>
      <c r="KXU6" s="468"/>
      <c r="KXV6" s="468"/>
      <c r="KXW6" s="468"/>
      <c r="KXX6" s="468"/>
      <c r="KXY6" s="468"/>
      <c r="KXZ6" s="468"/>
      <c r="KYA6" s="468"/>
      <c r="KYB6" s="468"/>
      <c r="KYC6" s="468"/>
      <c r="KYD6" s="468"/>
      <c r="KYE6" s="468"/>
      <c r="KYF6" s="468"/>
      <c r="KYG6" s="468"/>
      <c r="KYH6" s="468"/>
      <c r="KYI6" s="468"/>
      <c r="KYJ6" s="468"/>
      <c r="KYK6" s="468"/>
      <c r="KYL6" s="468"/>
      <c r="KYM6" s="468"/>
      <c r="KYN6" s="468"/>
      <c r="KYO6" s="468"/>
      <c r="KYP6" s="468"/>
      <c r="KYQ6" s="468"/>
      <c r="KYR6" s="468"/>
      <c r="KYS6" s="468"/>
      <c r="KYT6" s="468"/>
      <c r="KYU6" s="468"/>
      <c r="KYV6" s="468"/>
      <c r="KYW6" s="468"/>
      <c r="KYX6" s="468"/>
      <c r="KYY6" s="468"/>
      <c r="KYZ6" s="468"/>
      <c r="KZA6" s="468"/>
      <c r="KZB6" s="468"/>
      <c r="KZC6" s="468"/>
      <c r="KZD6" s="468"/>
      <c r="KZE6" s="468"/>
      <c r="KZF6" s="468"/>
      <c r="KZG6" s="468"/>
      <c r="KZH6" s="468"/>
      <c r="KZI6" s="468"/>
      <c r="KZJ6" s="468"/>
      <c r="KZK6" s="468"/>
      <c r="KZL6" s="468"/>
      <c r="KZM6" s="468"/>
      <c r="KZN6" s="468"/>
      <c r="KZO6" s="468"/>
      <c r="KZP6" s="468"/>
      <c r="KZQ6" s="468"/>
      <c r="KZR6" s="468"/>
      <c r="KZS6" s="468"/>
      <c r="KZT6" s="468"/>
      <c r="KZU6" s="468"/>
      <c r="KZV6" s="468"/>
      <c r="KZW6" s="468"/>
      <c r="KZX6" s="468"/>
      <c r="KZY6" s="468"/>
      <c r="KZZ6" s="468"/>
      <c r="LAA6" s="468"/>
      <c r="LAB6" s="468"/>
      <c r="LAC6" s="468"/>
      <c r="LAD6" s="468"/>
      <c r="LAE6" s="468"/>
      <c r="LAF6" s="468"/>
      <c r="LAG6" s="468"/>
      <c r="LAH6" s="468"/>
      <c r="LAI6" s="468"/>
      <c r="LAJ6" s="468"/>
      <c r="LAK6" s="468"/>
      <c r="LAL6" s="468"/>
      <c r="LAM6" s="468"/>
      <c r="LAN6" s="468"/>
      <c r="LAO6" s="468"/>
      <c r="LAP6" s="468"/>
      <c r="LAQ6" s="468"/>
      <c r="LAR6" s="468"/>
      <c r="LAS6" s="468"/>
      <c r="LAT6" s="468"/>
      <c r="LAU6" s="468"/>
      <c r="LAV6" s="468"/>
      <c r="LAW6" s="468"/>
      <c r="LAX6" s="468"/>
      <c r="LAY6" s="468"/>
      <c r="LAZ6" s="468"/>
      <c r="LBA6" s="468"/>
      <c r="LBB6" s="468"/>
      <c r="LBC6" s="468"/>
      <c r="LBD6" s="468"/>
      <c r="LBE6" s="468"/>
      <c r="LBF6" s="468"/>
      <c r="LBG6" s="468"/>
      <c r="LBH6" s="468"/>
      <c r="LBI6" s="468"/>
      <c r="LBJ6" s="468"/>
      <c r="LBK6" s="468"/>
      <c r="LBL6" s="468"/>
      <c r="LBM6" s="468"/>
      <c r="LBN6" s="468"/>
      <c r="LBO6" s="468"/>
      <c r="LBP6" s="468"/>
      <c r="LBQ6" s="468"/>
      <c r="LBR6" s="468"/>
      <c r="LBS6" s="468"/>
      <c r="LBT6" s="468"/>
      <c r="LBU6" s="468"/>
      <c r="LBV6" s="468"/>
      <c r="LBW6" s="468"/>
      <c r="LBX6" s="468"/>
      <c r="LBY6" s="468"/>
      <c r="LBZ6" s="468"/>
      <c r="LCA6" s="468"/>
      <c r="LCB6" s="468"/>
      <c r="LCC6" s="468"/>
      <c r="LCD6" s="468"/>
      <c r="LCE6" s="468"/>
      <c r="LCF6" s="468"/>
      <c r="LCG6" s="468"/>
      <c r="LCH6" s="468"/>
      <c r="LCI6" s="468"/>
      <c r="LCJ6" s="468"/>
      <c r="LCK6" s="468"/>
      <c r="LCL6" s="468"/>
      <c r="LCM6" s="468"/>
      <c r="LCN6" s="468"/>
      <c r="LCO6" s="468"/>
      <c r="LCP6" s="468"/>
      <c r="LCQ6" s="468"/>
      <c r="LCR6" s="468"/>
      <c r="LCS6" s="468"/>
      <c r="LCT6" s="468"/>
      <c r="LCU6" s="468"/>
      <c r="LCV6" s="468"/>
      <c r="LCW6" s="468"/>
      <c r="LCX6" s="468"/>
      <c r="LCY6" s="468"/>
      <c r="LCZ6" s="468"/>
      <c r="LDA6" s="468"/>
      <c r="LDB6" s="468"/>
      <c r="LDC6" s="468"/>
      <c r="LDD6" s="468"/>
      <c r="LDE6" s="468"/>
      <c r="LDF6" s="468"/>
      <c r="LDG6" s="468"/>
      <c r="LDH6" s="468"/>
      <c r="LDI6" s="468"/>
      <c r="LDJ6" s="468"/>
      <c r="LDK6" s="468"/>
      <c r="LDL6" s="468"/>
      <c r="LDM6" s="468"/>
      <c r="LDN6" s="468"/>
      <c r="LDO6" s="468"/>
      <c r="LDP6" s="468"/>
      <c r="LDQ6" s="468"/>
      <c r="LDR6" s="468"/>
      <c r="LDS6" s="468"/>
      <c r="LDT6" s="468"/>
      <c r="LDU6" s="468"/>
      <c r="LDV6" s="468"/>
      <c r="LDW6" s="468"/>
      <c r="LDX6" s="468"/>
      <c r="LDY6" s="468"/>
      <c r="LDZ6" s="468"/>
      <c r="LEA6" s="468"/>
      <c r="LEB6" s="468"/>
      <c r="LEC6" s="468"/>
      <c r="LED6" s="468"/>
      <c r="LEE6" s="468"/>
      <c r="LEF6" s="468"/>
      <c r="LEG6" s="468"/>
      <c r="LEH6" s="468"/>
      <c r="LEI6" s="468"/>
      <c r="LEJ6" s="468"/>
      <c r="LEK6" s="468"/>
      <c r="LEL6" s="468"/>
      <c r="LEM6" s="468"/>
      <c r="LEN6" s="468"/>
      <c r="LEO6" s="468"/>
      <c r="LEP6" s="468"/>
      <c r="LEQ6" s="468"/>
      <c r="LER6" s="468"/>
      <c r="LES6" s="468"/>
      <c r="LET6" s="468"/>
      <c r="LEU6" s="468"/>
      <c r="LEV6" s="468"/>
      <c r="LEW6" s="468"/>
      <c r="LEX6" s="468"/>
      <c r="LEY6" s="468"/>
      <c r="LEZ6" s="468"/>
      <c r="LFA6" s="468"/>
      <c r="LFB6" s="468"/>
      <c r="LFC6" s="468"/>
      <c r="LFD6" s="468"/>
      <c r="LFE6" s="468"/>
      <c r="LFF6" s="468"/>
      <c r="LFG6" s="468"/>
      <c r="LFH6" s="468"/>
      <c r="LFI6" s="468"/>
      <c r="LFJ6" s="468"/>
      <c r="LFK6" s="468"/>
      <c r="LFL6" s="468"/>
      <c r="LFM6" s="468"/>
      <c r="LFN6" s="468"/>
      <c r="LFO6" s="468"/>
      <c r="LFP6" s="468"/>
      <c r="LFQ6" s="468"/>
      <c r="LFR6" s="468"/>
      <c r="LFS6" s="468"/>
      <c r="LFT6" s="468"/>
      <c r="LFU6" s="468"/>
      <c r="LFV6" s="468"/>
      <c r="LFW6" s="468"/>
      <c r="LFX6" s="468"/>
      <c r="LFY6" s="468"/>
      <c r="LFZ6" s="468"/>
      <c r="LGA6" s="468"/>
      <c r="LGB6" s="468"/>
      <c r="LGC6" s="468"/>
      <c r="LGD6" s="468"/>
      <c r="LGE6" s="468"/>
      <c r="LGF6" s="468"/>
      <c r="LGG6" s="468"/>
      <c r="LGH6" s="468"/>
      <c r="LGI6" s="468"/>
      <c r="LGJ6" s="468"/>
      <c r="LGK6" s="468"/>
      <c r="LGL6" s="468"/>
      <c r="LGM6" s="468"/>
      <c r="LGN6" s="468"/>
      <c r="LGO6" s="468"/>
      <c r="LGP6" s="468"/>
      <c r="LGQ6" s="468"/>
      <c r="LGR6" s="468"/>
      <c r="LGS6" s="468"/>
      <c r="LGT6" s="468"/>
      <c r="LGU6" s="468"/>
      <c r="LGV6" s="468"/>
      <c r="LGW6" s="468"/>
      <c r="LGX6" s="468"/>
      <c r="LGY6" s="468"/>
      <c r="LGZ6" s="468"/>
      <c r="LHA6" s="468"/>
      <c r="LHB6" s="468"/>
      <c r="LHC6" s="468"/>
      <c r="LHD6" s="468"/>
      <c r="LHE6" s="468"/>
      <c r="LHF6" s="468"/>
      <c r="LHG6" s="468"/>
      <c r="LHH6" s="468"/>
      <c r="LHI6" s="468"/>
      <c r="LHJ6" s="468"/>
      <c r="LHK6" s="468"/>
      <c r="LHL6" s="468"/>
      <c r="LHM6" s="468"/>
      <c r="LHN6" s="468"/>
      <c r="LHO6" s="468"/>
      <c r="LHP6" s="468"/>
      <c r="LHQ6" s="468"/>
      <c r="LHR6" s="468"/>
      <c r="LHS6" s="468"/>
      <c r="LHT6" s="468"/>
      <c r="LHU6" s="468"/>
      <c r="LHV6" s="468"/>
      <c r="LHW6" s="468"/>
      <c r="LHX6" s="468"/>
      <c r="LHY6" s="468"/>
      <c r="LHZ6" s="468"/>
      <c r="LIA6" s="468"/>
      <c r="LIB6" s="468"/>
      <c r="LIC6" s="468"/>
      <c r="LID6" s="468"/>
      <c r="LIE6" s="468"/>
      <c r="LIF6" s="468"/>
      <c r="LIG6" s="468"/>
      <c r="LIH6" s="468"/>
      <c r="LII6" s="468"/>
      <c r="LIJ6" s="468"/>
      <c r="LIK6" s="468"/>
      <c r="LIL6" s="468"/>
      <c r="LIM6" s="468"/>
      <c r="LIN6" s="468"/>
      <c r="LIO6" s="468"/>
      <c r="LIP6" s="468"/>
      <c r="LIQ6" s="468"/>
      <c r="LIR6" s="468"/>
      <c r="LIS6" s="468"/>
      <c r="LIT6" s="468"/>
      <c r="LIU6" s="468"/>
      <c r="LIV6" s="468"/>
      <c r="LIW6" s="468"/>
      <c r="LIX6" s="468"/>
      <c r="LIY6" s="468"/>
      <c r="LIZ6" s="468"/>
      <c r="LJA6" s="468"/>
      <c r="LJB6" s="468"/>
      <c r="LJC6" s="468"/>
      <c r="LJD6" s="468"/>
      <c r="LJE6" s="468"/>
      <c r="LJF6" s="468"/>
      <c r="LJG6" s="468"/>
      <c r="LJH6" s="468"/>
      <c r="LJI6" s="468"/>
      <c r="LJJ6" s="468"/>
      <c r="LJK6" s="468"/>
      <c r="LJL6" s="468"/>
      <c r="LJM6" s="468"/>
      <c r="LJN6" s="468"/>
      <c r="LJO6" s="468"/>
      <c r="LJP6" s="468"/>
      <c r="LJQ6" s="468"/>
      <c r="LJR6" s="468"/>
      <c r="LJS6" s="468"/>
      <c r="LJT6" s="468"/>
      <c r="LJU6" s="468"/>
      <c r="LJV6" s="468"/>
      <c r="LJW6" s="468"/>
      <c r="LJX6" s="468"/>
      <c r="LJY6" s="468"/>
      <c r="LJZ6" s="468"/>
      <c r="LKA6" s="468"/>
      <c r="LKB6" s="468"/>
      <c r="LKC6" s="468"/>
      <c r="LKD6" s="468"/>
      <c r="LKE6" s="468"/>
      <c r="LKF6" s="468"/>
      <c r="LKG6" s="468"/>
      <c r="LKH6" s="468"/>
      <c r="LKI6" s="468"/>
      <c r="LKJ6" s="468"/>
      <c r="LKK6" s="468"/>
      <c r="LKL6" s="468"/>
      <c r="LKM6" s="468"/>
      <c r="LKN6" s="468"/>
      <c r="LKO6" s="468"/>
      <c r="LKP6" s="468"/>
      <c r="LKQ6" s="468"/>
      <c r="LKR6" s="468"/>
      <c r="LKS6" s="468"/>
      <c r="LKT6" s="468"/>
      <c r="LKU6" s="468"/>
      <c r="LKV6" s="468"/>
      <c r="LKW6" s="468"/>
      <c r="LKX6" s="468"/>
      <c r="LKY6" s="468"/>
      <c r="LKZ6" s="468"/>
      <c r="LLA6" s="468"/>
      <c r="LLB6" s="468"/>
      <c r="LLC6" s="468"/>
      <c r="LLD6" s="468"/>
      <c r="LLE6" s="468"/>
      <c r="LLF6" s="468"/>
      <c r="LLG6" s="468"/>
      <c r="LLH6" s="468"/>
      <c r="LLI6" s="468"/>
      <c r="LLJ6" s="468"/>
      <c r="LLK6" s="468"/>
      <c r="LLL6" s="468"/>
      <c r="LLM6" s="468"/>
      <c r="LLN6" s="468"/>
      <c r="LLO6" s="468"/>
      <c r="LLP6" s="468"/>
      <c r="LLQ6" s="468"/>
      <c r="LLR6" s="468"/>
      <c r="LLS6" s="468"/>
      <c r="LLT6" s="468"/>
      <c r="LLU6" s="468"/>
      <c r="LLV6" s="468"/>
      <c r="LLW6" s="468"/>
      <c r="LLX6" s="468"/>
      <c r="LLY6" s="468"/>
      <c r="LLZ6" s="468"/>
      <c r="LMA6" s="468"/>
      <c r="LMB6" s="468"/>
      <c r="LMC6" s="468"/>
      <c r="LMD6" s="468"/>
      <c r="LME6" s="468"/>
      <c r="LMF6" s="468"/>
      <c r="LMG6" s="468"/>
      <c r="LMH6" s="468"/>
      <c r="LMI6" s="468"/>
      <c r="LMJ6" s="468"/>
      <c r="LMK6" s="468"/>
      <c r="LML6" s="468"/>
      <c r="LMM6" s="468"/>
      <c r="LMN6" s="468"/>
      <c r="LMO6" s="468"/>
      <c r="LMP6" s="468"/>
      <c r="LMQ6" s="468"/>
      <c r="LMR6" s="468"/>
      <c r="LMS6" s="468"/>
      <c r="LMT6" s="468"/>
      <c r="LMU6" s="468"/>
      <c r="LMV6" s="468"/>
      <c r="LMW6" s="468"/>
      <c r="LMX6" s="468"/>
      <c r="LMY6" s="468"/>
      <c r="LMZ6" s="468"/>
      <c r="LNA6" s="468"/>
      <c r="LNB6" s="468"/>
      <c r="LNC6" s="468"/>
      <c r="LND6" s="468"/>
      <c r="LNE6" s="468"/>
      <c r="LNF6" s="468"/>
      <c r="LNG6" s="468"/>
      <c r="LNH6" s="468"/>
      <c r="LNI6" s="468"/>
      <c r="LNJ6" s="468"/>
      <c r="LNK6" s="468"/>
      <c r="LNL6" s="468"/>
      <c r="LNM6" s="468"/>
      <c r="LNN6" s="468"/>
      <c r="LNO6" s="468"/>
      <c r="LNP6" s="468"/>
      <c r="LNQ6" s="468"/>
      <c r="LNR6" s="468"/>
      <c r="LNS6" s="468"/>
      <c r="LNT6" s="468"/>
      <c r="LNU6" s="468"/>
      <c r="LNV6" s="468"/>
      <c r="LNW6" s="468"/>
      <c r="LNX6" s="468"/>
      <c r="LNY6" s="468"/>
      <c r="LNZ6" s="468"/>
      <c r="LOA6" s="468"/>
      <c r="LOB6" s="468"/>
      <c r="LOC6" s="468"/>
      <c r="LOD6" s="468"/>
      <c r="LOE6" s="468"/>
      <c r="LOF6" s="468"/>
      <c r="LOG6" s="468"/>
      <c r="LOH6" s="468"/>
      <c r="LOI6" s="468"/>
      <c r="LOJ6" s="468"/>
      <c r="LOK6" s="468"/>
      <c r="LOL6" s="468"/>
      <c r="LOM6" s="468"/>
      <c r="LON6" s="468"/>
      <c r="LOO6" s="468"/>
      <c r="LOP6" s="468"/>
      <c r="LOQ6" s="468"/>
      <c r="LOR6" s="468"/>
      <c r="LOS6" s="468"/>
      <c r="LOT6" s="468"/>
      <c r="LOU6" s="468"/>
      <c r="LOV6" s="468"/>
      <c r="LOW6" s="468"/>
      <c r="LOX6" s="468"/>
      <c r="LOY6" s="468"/>
      <c r="LOZ6" s="468"/>
      <c r="LPA6" s="468"/>
      <c r="LPB6" s="468"/>
      <c r="LPC6" s="468"/>
      <c r="LPD6" s="468"/>
      <c r="LPE6" s="468"/>
      <c r="LPF6" s="468"/>
      <c r="LPG6" s="468"/>
      <c r="LPH6" s="468"/>
      <c r="LPI6" s="468"/>
      <c r="LPJ6" s="468"/>
      <c r="LPK6" s="468"/>
      <c r="LPL6" s="468"/>
      <c r="LPM6" s="468"/>
      <c r="LPN6" s="468"/>
      <c r="LPO6" s="468"/>
      <c r="LPP6" s="468"/>
      <c r="LPQ6" s="468"/>
      <c r="LPR6" s="468"/>
      <c r="LPS6" s="468"/>
      <c r="LPT6" s="468"/>
      <c r="LPU6" s="468"/>
      <c r="LPV6" s="468"/>
      <c r="LPW6" s="468"/>
      <c r="LPX6" s="468"/>
      <c r="LPY6" s="468"/>
      <c r="LPZ6" s="468"/>
      <c r="LQA6" s="468"/>
      <c r="LQB6" s="468"/>
      <c r="LQC6" s="468"/>
      <c r="LQD6" s="468"/>
      <c r="LQE6" s="468"/>
      <c r="LQF6" s="468"/>
      <c r="LQG6" s="468"/>
      <c r="LQH6" s="468"/>
      <c r="LQI6" s="468"/>
      <c r="LQJ6" s="468"/>
      <c r="LQK6" s="468"/>
      <c r="LQL6" s="468"/>
      <c r="LQM6" s="468"/>
      <c r="LQN6" s="468"/>
      <c r="LQO6" s="468"/>
      <c r="LQP6" s="468"/>
      <c r="LQQ6" s="468"/>
      <c r="LQR6" s="468"/>
      <c r="LQS6" s="468"/>
      <c r="LQT6" s="468"/>
      <c r="LQU6" s="468"/>
      <c r="LQV6" s="468"/>
      <c r="LQW6" s="468"/>
      <c r="LQX6" s="468"/>
      <c r="LQY6" s="468"/>
      <c r="LQZ6" s="468"/>
      <c r="LRA6" s="468"/>
      <c r="LRB6" s="468"/>
      <c r="LRC6" s="468"/>
      <c r="LRD6" s="468"/>
      <c r="LRE6" s="468"/>
      <c r="LRF6" s="468"/>
      <c r="LRG6" s="468"/>
      <c r="LRH6" s="468"/>
      <c r="LRI6" s="468"/>
      <c r="LRJ6" s="468"/>
      <c r="LRK6" s="468"/>
      <c r="LRL6" s="468"/>
      <c r="LRM6" s="468"/>
      <c r="LRN6" s="468"/>
      <c r="LRO6" s="468"/>
      <c r="LRP6" s="468"/>
      <c r="LRQ6" s="468"/>
      <c r="LRR6" s="468"/>
      <c r="LRS6" s="468"/>
      <c r="LRT6" s="468"/>
      <c r="LRU6" s="468"/>
      <c r="LRV6" s="468"/>
      <c r="LRW6" s="468"/>
      <c r="LRX6" s="468"/>
      <c r="LRY6" s="468"/>
      <c r="LRZ6" s="468"/>
      <c r="LSA6" s="468"/>
      <c r="LSB6" s="468"/>
      <c r="LSC6" s="468"/>
      <c r="LSD6" s="468"/>
      <c r="LSE6" s="468"/>
      <c r="LSF6" s="468"/>
      <c r="LSG6" s="468"/>
      <c r="LSH6" s="468"/>
      <c r="LSI6" s="468"/>
      <c r="LSJ6" s="468"/>
      <c r="LSK6" s="468"/>
      <c r="LSL6" s="468"/>
      <c r="LSM6" s="468"/>
      <c r="LSN6" s="468"/>
      <c r="LSO6" s="468"/>
      <c r="LSP6" s="468"/>
      <c r="LSQ6" s="468"/>
      <c r="LSR6" s="468"/>
      <c r="LSS6" s="468"/>
      <c r="LST6" s="468"/>
      <c r="LSU6" s="468"/>
      <c r="LSV6" s="468"/>
      <c r="LSW6" s="468"/>
      <c r="LSX6" s="468"/>
      <c r="LSY6" s="468"/>
      <c r="LSZ6" s="468"/>
      <c r="LTA6" s="468"/>
      <c r="LTB6" s="468"/>
      <c r="LTC6" s="468"/>
      <c r="LTD6" s="468"/>
      <c r="LTE6" s="468"/>
      <c r="LTF6" s="468"/>
      <c r="LTG6" s="468"/>
      <c r="LTH6" s="468"/>
      <c r="LTI6" s="468"/>
      <c r="LTJ6" s="468"/>
      <c r="LTK6" s="468"/>
      <c r="LTL6" s="468"/>
      <c r="LTM6" s="468"/>
      <c r="LTN6" s="468"/>
      <c r="LTO6" s="468"/>
      <c r="LTP6" s="468"/>
      <c r="LTQ6" s="468"/>
      <c r="LTR6" s="468"/>
      <c r="LTS6" s="468"/>
      <c r="LTT6" s="468"/>
      <c r="LTU6" s="468"/>
      <c r="LTV6" s="468"/>
      <c r="LTW6" s="468"/>
      <c r="LTX6" s="468"/>
      <c r="LTY6" s="468"/>
      <c r="LTZ6" s="468"/>
      <c r="LUA6" s="468"/>
      <c r="LUB6" s="468"/>
      <c r="LUC6" s="468"/>
      <c r="LUD6" s="468"/>
      <c r="LUE6" s="468"/>
      <c r="LUF6" s="468"/>
      <c r="LUG6" s="468"/>
      <c r="LUH6" s="468"/>
      <c r="LUI6" s="468"/>
      <c r="LUJ6" s="468"/>
      <c r="LUK6" s="468"/>
      <c r="LUL6" s="468"/>
      <c r="LUM6" s="468"/>
      <c r="LUN6" s="468"/>
      <c r="LUO6" s="468"/>
      <c r="LUP6" s="468"/>
      <c r="LUQ6" s="468"/>
      <c r="LUR6" s="468"/>
      <c r="LUS6" s="468"/>
      <c r="LUT6" s="468"/>
      <c r="LUU6" s="468"/>
      <c r="LUV6" s="468"/>
      <c r="LUW6" s="468"/>
      <c r="LUX6" s="468"/>
      <c r="LUY6" s="468"/>
      <c r="LUZ6" s="468"/>
      <c r="LVA6" s="468"/>
      <c r="LVB6" s="468"/>
      <c r="LVC6" s="468"/>
      <c r="LVD6" s="468"/>
      <c r="LVE6" s="468"/>
      <c r="LVF6" s="468"/>
      <c r="LVG6" s="468"/>
      <c r="LVH6" s="468"/>
      <c r="LVI6" s="468"/>
      <c r="LVJ6" s="468"/>
      <c r="LVK6" s="468"/>
      <c r="LVL6" s="468"/>
      <c r="LVM6" s="468"/>
      <c r="LVN6" s="468"/>
      <c r="LVO6" s="468"/>
      <c r="LVP6" s="468"/>
      <c r="LVQ6" s="468"/>
      <c r="LVR6" s="468"/>
      <c r="LVS6" s="468"/>
      <c r="LVT6" s="468"/>
      <c r="LVU6" s="468"/>
      <c r="LVV6" s="468"/>
      <c r="LVW6" s="468"/>
      <c r="LVX6" s="468"/>
      <c r="LVY6" s="468"/>
      <c r="LVZ6" s="468"/>
      <c r="LWA6" s="468"/>
      <c r="LWB6" s="468"/>
      <c r="LWC6" s="468"/>
      <c r="LWD6" s="468"/>
      <c r="LWE6" s="468"/>
      <c r="LWF6" s="468"/>
      <c r="LWG6" s="468"/>
      <c r="LWH6" s="468"/>
      <c r="LWI6" s="468"/>
      <c r="LWJ6" s="468"/>
      <c r="LWK6" s="468"/>
      <c r="LWL6" s="468"/>
      <c r="LWM6" s="468"/>
      <c r="LWN6" s="468"/>
      <c r="LWO6" s="468"/>
      <c r="LWP6" s="468"/>
      <c r="LWQ6" s="468"/>
      <c r="LWR6" s="468"/>
      <c r="LWS6" s="468"/>
      <c r="LWT6" s="468"/>
      <c r="LWU6" s="468"/>
      <c r="LWV6" s="468"/>
      <c r="LWW6" s="468"/>
      <c r="LWX6" s="468"/>
      <c r="LWY6" s="468"/>
      <c r="LWZ6" s="468"/>
      <c r="LXA6" s="468"/>
      <c r="LXB6" s="468"/>
      <c r="LXC6" s="468"/>
      <c r="LXD6" s="468"/>
      <c r="LXE6" s="468"/>
      <c r="LXF6" s="468"/>
      <c r="LXG6" s="468"/>
      <c r="LXH6" s="468"/>
      <c r="LXI6" s="468"/>
      <c r="LXJ6" s="468"/>
      <c r="LXK6" s="468"/>
      <c r="LXL6" s="468"/>
      <c r="LXM6" s="468"/>
      <c r="LXN6" s="468"/>
      <c r="LXO6" s="468"/>
      <c r="LXP6" s="468"/>
      <c r="LXQ6" s="468"/>
      <c r="LXR6" s="468"/>
      <c r="LXS6" s="468"/>
      <c r="LXT6" s="468"/>
      <c r="LXU6" s="468"/>
      <c r="LXV6" s="468"/>
      <c r="LXW6" s="468"/>
      <c r="LXX6" s="468"/>
      <c r="LXY6" s="468"/>
      <c r="LXZ6" s="468"/>
      <c r="LYA6" s="468"/>
      <c r="LYB6" s="468"/>
      <c r="LYC6" s="468"/>
      <c r="LYD6" s="468"/>
      <c r="LYE6" s="468"/>
      <c r="LYF6" s="468"/>
      <c r="LYG6" s="468"/>
      <c r="LYH6" s="468"/>
      <c r="LYI6" s="468"/>
      <c r="LYJ6" s="468"/>
      <c r="LYK6" s="468"/>
      <c r="LYL6" s="468"/>
      <c r="LYM6" s="468"/>
      <c r="LYN6" s="468"/>
      <c r="LYO6" s="468"/>
      <c r="LYP6" s="468"/>
      <c r="LYQ6" s="468"/>
      <c r="LYR6" s="468"/>
      <c r="LYS6" s="468"/>
      <c r="LYT6" s="468"/>
      <c r="LYU6" s="468"/>
      <c r="LYV6" s="468"/>
      <c r="LYW6" s="468"/>
      <c r="LYX6" s="468"/>
      <c r="LYY6" s="468"/>
      <c r="LYZ6" s="468"/>
      <c r="LZA6" s="468"/>
      <c r="LZB6" s="468"/>
      <c r="LZC6" s="468"/>
      <c r="LZD6" s="468"/>
      <c r="LZE6" s="468"/>
      <c r="LZF6" s="468"/>
      <c r="LZG6" s="468"/>
      <c r="LZH6" s="468"/>
      <c r="LZI6" s="468"/>
      <c r="LZJ6" s="468"/>
      <c r="LZK6" s="468"/>
      <c r="LZL6" s="468"/>
      <c r="LZM6" s="468"/>
      <c r="LZN6" s="468"/>
      <c r="LZO6" s="468"/>
      <c r="LZP6" s="468"/>
      <c r="LZQ6" s="468"/>
      <c r="LZR6" s="468"/>
      <c r="LZS6" s="468"/>
      <c r="LZT6" s="468"/>
      <c r="LZU6" s="468"/>
      <c r="LZV6" s="468"/>
      <c r="LZW6" s="468"/>
      <c r="LZX6" s="468"/>
      <c r="LZY6" s="468"/>
      <c r="LZZ6" s="468"/>
      <c r="MAA6" s="468"/>
      <c r="MAB6" s="468"/>
      <c r="MAC6" s="468"/>
      <c r="MAD6" s="468"/>
      <c r="MAE6" s="468"/>
      <c r="MAF6" s="468"/>
      <c r="MAG6" s="468"/>
      <c r="MAH6" s="468"/>
      <c r="MAI6" s="468"/>
      <c r="MAJ6" s="468"/>
      <c r="MAK6" s="468"/>
      <c r="MAL6" s="468"/>
      <c r="MAM6" s="468"/>
      <c r="MAN6" s="468"/>
      <c r="MAO6" s="468"/>
      <c r="MAP6" s="468"/>
      <c r="MAQ6" s="468"/>
      <c r="MAR6" s="468"/>
      <c r="MAS6" s="468"/>
      <c r="MAT6" s="468"/>
      <c r="MAU6" s="468"/>
      <c r="MAV6" s="468"/>
      <c r="MAW6" s="468"/>
      <c r="MAX6" s="468"/>
      <c r="MAY6" s="468"/>
      <c r="MAZ6" s="468"/>
      <c r="MBA6" s="468"/>
      <c r="MBB6" s="468"/>
      <c r="MBC6" s="468"/>
      <c r="MBD6" s="468"/>
      <c r="MBE6" s="468"/>
      <c r="MBF6" s="468"/>
      <c r="MBG6" s="468"/>
      <c r="MBH6" s="468"/>
      <c r="MBI6" s="468"/>
      <c r="MBJ6" s="468"/>
      <c r="MBK6" s="468"/>
      <c r="MBL6" s="468"/>
      <c r="MBM6" s="468"/>
      <c r="MBN6" s="468"/>
      <c r="MBO6" s="468"/>
      <c r="MBP6" s="468"/>
      <c r="MBQ6" s="468"/>
      <c r="MBR6" s="468"/>
      <c r="MBS6" s="468"/>
      <c r="MBT6" s="468"/>
      <c r="MBU6" s="468"/>
      <c r="MBV6" s="468"/>
      <c r="MBW6" s="468"/>
      <c r="MBX6" s="468"/>
      <c r="MBY6" s="468"/>
      <c r="MBZ6" s="468"/>
      <c r="MCA6" s="468"/>
      <c r="MCB6" s="468"/>
      <c r="MCC6" s="468"/>
      <c r="MCD6" s="468"/>
      <c r="MCE6" s="468"/>
      <c r="MCF6" s="468"/>
      <c r="MCG6" s="468"/>
      <c r="MCH6" s="468"/>
      <c r="MCI6" s="468"/>
      <c r="MCJ6" s="468"/>
      <c r="MCK6" s="468"/>
      <c r="MCL6" s="468"/>
      <c r="MCM6" s="468"/>
      <c r="MCN6" s="468"/>
      <c r="MCO6" s="468"/>
      <c r="MCP6" s="468"/>
      <c r="MCQ6" s="468"/>
      <c r="MCR6" s="468"/>
      <c r="MCS6" s="468"/>
      <c r="MCT6" s="468"/>
      <c r="MCU6" s="468"/>
      <c r="MCV6" s="468"/>
      <c r="MCW6" s="468"/>
      <c r="MCX6" s="468"/>
      <c r="MCY6" s="468"/>
      <c r="MCZ6" s="468"/>
      <c r="MDA6" s="468"/>
      <c r="MDB6" s="468"/>
      <c r="MDC6" s="468"/>
      <c r="MDD6" s="468"/>
      <c r="MDE6" s="468"/>
      <c r="MDF6" s="468"/>
      <c r="MDG6" s="468"/>
      <c r="MDH6" s="468"/>
      <c r="MDI6" s="468"/>
      <c r="MDJ6" s="468"/>
      <c r="MDK6" s="468"/>
      <c r="MDL6" s="468"/>
      <c r="MDM6" s="468"/>
      <c r="MDN6" s="468"/>
      <c r="MDO6" s="468"/>
      <c r="MDP6" s="468"/>
      <c r="MDQ6" s="468"/>
      <c r="MDR6" s="468"/>
      <c r="MDS6" s="468"/>
      <c r="MDT6" s="468"/>
      <c r="MDU6" s="468"/>
      <c r="MDV6" s="468"/>
      <c r="MDW6" s="468"/>
      <c r="MDX6" s="468"/>
      <c r="MDY6" s="468"/>
      <c r="MDZ6" s="468"/>
      <c r="MEA6" s="468"/>
      <c r="MEB6" s="468"/>
      <c r="MEC6" s="468"/>
      <c r="MED6" s="468"/>
      <c r="MEE6" s="468"/>
      <c r="MEF6" s="468"/>
      <c r="MEG6" s="468"/>
      <c r="MEH6" s="468"/>
      <c r="MEI6" s="468"/>
      <c r="MEJ6" s="468"/>
      <c r="MEK6" s="468"/>
      <c r="MEL6" s="468"/>
      <c r="MEM6" s="468"/>
      <c r="MEN6" s="468"/>
      <c r="MEO6" s="468"/>
      <c r="MEP6" s="468"/>
      <c r="MEQ6" s="468"/>
      <c r="MER6" s="468"/>
      <c r="MES6" s="468"/>
      <c r="MET6" s="468"/>
      <c r="MEU6" s="468"/>
      <c r="MEV6" s="468"/>
      <c r="MEW6" s="468"/>
      <c r="MEX6" s="468"/>
      <c r="MEY6" s="468"/>
      <c r="MEZ6" s="468"/>
      <c r="MFA6" s="468"/>
      <c r="MFB6" s="468"/>
      <c r="MFC6" s="468"/>
      <c r="MFD6" s="468"/>
      <c r="MFE6" s="468"/>
      <c r="MFF6" s="468"/>
      <c r="MFG6" s="468"/>
      <c r="MFH6" s="468"/>
      <c r="MFI6" s="468"/>
      <c r="MFJ6" s="468"/>
      <c r="MFK6" s="468"/>
      <c r="MFL6" s="468"/>
      <c r="MFM6" s="468"/>
      <c r="MFN6" s="468"/>
      <c r="MFO6" s="468"/>
      <c r="MFP6" s="468"/>
      <c r="MFQ6" s="468"/>
      <c r="MFR6" s="468"/>
      <c r="MFS6" s="468"/>
      <c r="MFT6" s="468"/>
      <c r="MFU6" s="468"/>
      <c r="MFV6" s="468"/>
      <c r="MFW6" s="468"/>
      <c r="MFX6" s="468"/>
      <c r="MFY6" s="468"/>
      <c r="MFZ6" s="468"/>
      <c r="MGA6" s="468"/>
      <c r="MGB6" s="468"/>
      <c r="MGC6" s="468"/>
      <c r="MGD6" s="468"/>
      <c r="MGE6" s="468"/>
      <c r="MGF6" s="468"/>
      <c r="MGG6" s="468"/>
      <c r="MGH6" s="468"/>
      <c r="MGI6" s="468"/>
      <c r="MGJ6" s="468"/>
      <c r="MGK6" s="468"/>
      <c r="MGL6" s="468"/>
      <c r="MGM6" s="468"/>
      <c r="MGN6" s="468"/>
      <c r="MGO6" s="468"/>
      <c r="MGP6" s="468"/>
      <c r="MGQ6" s="468"/>
      <c r="MGR6" s="468"/>
      <c r="MGS6" s="468"/>
      <c r="MGT6" s="468"/>
      <c r="MGU6" s="468"/>
      <c r="MGV6" s="468"/>
      <c r="MGW6" s="468"/>
      <c r="MGX6" s="468"/>
      <c r="MGY6" s="468"/>
      <c r="MGZ6" s="468"/>
      <c r="MHA6" s="468"/>
      <c r="MHB6" s="468"/>
      <c r="MHC6" s="468"/>
      <c r="MHD6" s="468"/>
      <c r="MHE6" s="468"/>
      <c r="MHF6" s="468"/>
      <c r="MHG6" s="468"/>
      <c r="MHH6" s="468"/>
      <c r="MHI6" s="468"/>
      <c r="MHJ6" s="468"/>
      <c r="MHK6" s="468"/>
      <c r="MHL6" s="468"/>
      <c r="MHM6" s="468"/>
      <c r="MHN6" s="468"/>
      <c r="MHO6" s="468"/>
      <c r="MHP6" s="468"/>
      <c r="MHQ6" s="468"/>
      <c r="MHR6" s="468"/>
      <c r="MHS6" s="468"/>
      <c r="MHT6" s="468"/>
      <c r="MHU6" s="468"/>
      <c r="MHV6" s="468"/>
      <c r="MHW6" s="468"/>
      <c r="MHX6" s="468"/>
      <c r="MHY6" s="468"/>
      <c r="MHZ6" s="468"/>
      <c r="MIA6" s="468"/>
      <c r="MIB6" s="468"/>
      <c r="MIC6" s="468"/>
      <c r="MID6" s="468"/>
      <c r="MIE6" s="468"/>
      <c r="MIF6" s="468"/>
      <c r="MIG6" s="468"/>
      <c r="MIH6" s="468"/>
      <c r="MII6" s="468"/>
      <c r="MIJ6" s="468"/>
      <c r="MIK6" s="468"/>
      <c r="MIL6" s="468"/>
      <c r="MIM6" s="468"/>
      <c r="MIN6" s="468"/>
      <c r="MIO6" s="468"/>
      <c r="MIP6" s="468"/>
      <c r="MIQ6" s="468"/>
      <c r="MIR6" s="468"/>
      <c r="MIS6" s="468"/>
      <c r="MIT6" s="468"/>
      <c r="MIU6" s="468"/>
      <c r="MIV6" s="468"/>
      <c r="MIW6" s="468"/>
      <c r="MIX6" s="468"/>
      <c r="MIY6" s="468"/>
      <c r="MIZ6" s="468"/>
      <c r="MJA6" s="468"/>
      <c r="MJB6" s="468"/>
      <c r="MJC6" s="468"/>
      <c r="MJD6" s="468"/>
      <c r="MJE6" s="468"/>
      <c r="MJF6" s="468"/>
      <c r="MJG6" s="468"/>
      <c r="MJH6" s="468"/>
      <c r="MJI6" s="468"/>
      <c r="MJJ6" s="468"/>
      <c r="MJK6" s="468"/>
      <c r="MJL6" s="468"/>
      <c r="MJM6" s="468"/>
      <c r="MJN6" s="468"/>
      <c r="MJO6" s="468"/>
      <c r="MJP6" s="468"/>
      <c r="MJQ6" s="468"/>
      <c r="MJR6" s="468"/>
      <c r="MJS6" s="468"/>
      <c r="MJT6" s="468"/>
      <c r="MJU6" s="468"/>
      <c r="MJV6" s="468"/>
      <c r="MJW6" s="468"/>
      <c r="MJX6" s="468"/>
      <c r="MJY6" s="468"/>
      <c r="MJZ6" s="468"/>
      <c r="MKA6" s="468"/>
      <c r="MKB6" s="468"/>
      <c r="MKC6" s="468"/>
      <c r="MKD6" s="468"/>
      <c r="MKE6" s="468"/>
      <c r="MKF6" s="468"/>
      <c r="MKG6" s="468"/>
      <c r="MKH6" s="468"/>
      <c r="MKI6" s="468"/>
      <c r="MKJ6" s="468"/>
      <c r="MKK6" s="468"/>
      <c r="MKL6" s="468"/>
      <c r="MKM6" s="468"/>
      <c r="MKN6" s="468"/>
      <c r="MKO6" s="468"/>
      <c r="MKP6" s="468"/>
      <c r="MKQ6" s="468"/>
      <c r="MKR6" s="468"/>
      <c r="MKS6" s="468"/>
      <c r="MKT6" s="468"/>
      <c r="MKU6" s="468"/>
      <c r="MKV6" s="468"/>
      <c r="MKW6" s="468"/>
      <c r="MKX6" s="468"/>
      <c r="MKY6" s="468"/>
      <c r="MKZ6" s="468"/>
      <c r="MLA6" s="468"/>
      <c r="MLB6" s="468"/>
      <c r="MLC6" s="468"/>
      <c r="MLD6" s="468"/>
      <c r="MLE6" s="468"/>
      <c r="MLF6" s="468"/>
      <c r="MLG6" s="468"/>
      <c r="MLH6" s="468"/>
      <c r="MLI6" s="468"/>
      <c r="MLJ6" s="468"/>
      <c r="MLK6" s="468"/>
      <c r="MLL6" s="468"/>
      <c r="MLM6" s="468"/>
      <c r="MLN6" s="468"/>
      <c r="MLO6" s="468"/>
      <c r="MLP6" s="468"/>
      <c r="MLQ6" s="468"/>
      <c r="MLR6" s="468"/>
      <c r="MLS6" s="468"/>
      <c r="MLT6" s="468"/>
      <c r="MLU6" s="468"/>
      <c r="MLV6" s="468"/>
      <c r="MLW6" s="468"/>
      <c r="MLX6" s="468"/>
      <c r="MLY6" s="468"/>
      <c r="MLZ6" s="468"/>
      <c r="MMA6" s="468"/>
      <c r="MMB6" s="468"/>
      <c r="MMC6" s="468"/>
      <c r="MMD6" s="468"/>
      <c r="MME6" s="468"/>
      <c r="MMF6" s="468"/>
      <c r="MMG6" s="468"/>
      <c r="MMH6" s="468"/>
      <c r="MMI6" s="468"/>
      <c r="MMJ6" s="468"/>
      <c r="MMK6" s="468"/>
      <c r="MML6" s="468"/>
      <c r="MMM6" s="468"/>
      <c r="MMN6" s="468"/>
      <c r="MMO6" s="468"/>
      <c r="MMP6" s="468"/>
      <c r="MMQ6" s="468"/>
      <c r="MMR6" s="468"/>
      <c r="MMS6" s="468"/>
      <c r="MMT6" s="468"/>
      <c r="MMU6" s="468"/>
      <c r="MMV6" s="468"/>
      <c r="MMW6" s="468"/>
      <c r="MMX6" s="468"/>
      <c r="MMY6" s="468"/>
      <c r="MMZ6" s="468"/>
      <c r="MNA6" s="468"/>
      <c r="MNB6" s="468"/>
      <c r="MNC6" s="468"/>
      <c r="MND6" s="468"/>
      <c r="MNE6" s="468"/>
      <c r="MNF6" s="468"/>
      <c r="MNG6" s="468"/>
      <c r="MNH6" s="468"/>
      <c r="MNI6" s="468"/>
      <c r="MNJ6" s="468"/>
      <c r="MNK6" s="468"/>
      <c r="MNL6" s="468"/>
      <c r="MNM6" s="468"/>
      <c r="MNN6" s="468"/>
      <c r="MNO6" s="468"/>
      <c r="MNP6" s="468"/>
      <c r="MNQ6" s="468"/>
      <c r="MNR6" s="468"/>
      <c r="MNS6" s="468"/>
      <c r="MNT6" s="468"/>
      <c r="MNU6" s="468"/>
      <c r="MNV6" s="468"/>
      <c r="MNW6" s="468"/>
      <c r="MNX6" s="468"/>
      <c r="MNY6" s="468"/>
      <c r="MNZ6" s="468"/>
      <c r="MOA6" s="468"/>
      <c r="MOB6" s="468"/>
      <c r="MOC6" s="468"/>
      <c r="MOD6" s="468"/>
      <c r="MOE6" s="468"/>
      <c r="MOF6" s="468"/>
      <c r="MOG6" s="468"/>
      <c r="MOH6" s="468"/>
      <c r="MOI6" s="468"/>
      <c r="MOJ6" s="468"/>
      <c r="MOK6" s="468"/>
      <c r="MOL6" s="468"/>
      <c r="MOM6" s="468"/>
      <c r="MON6" s="468"/>
      <c r="MOO6" s="468"/>
      <c r="MOP6" s="468"/>
      <c r="MOQ6" s="468"/>
      <c r="MOR6" s="468"/>
      <c r="MOS6" s="468"/>
      <c r="MOT6" s="468"/>
      <c r="MOU6" s="468"/>
      <c r="MOV6" s="468"/>
      <c r="MOW6" s="468"/>
      <c r="MOX6" s="468"/>
      <c r="MOY6" s="468"/>
      <c r="MOZ6" s="468"/>
      <c r="MPA6" s="468"/>
      <c r="MPB6" s="468"/>
      <c r="MPC6" s="468"/>
      <c r="MPD6" s="468"/>
      <c r="MPE6" s="468"/>
      <c r="MPF6" s="468"/>
      <c r="MPG6" s="468"/>
      <c r="MPH6" s="468"/>
      <c r="MPI6" s="468"/>
      <c r="MPJ6" s="468"/>
      <c r="MPK6" s="468"/>
      <c r="MPL6" s="468"/>
      <c r="MPM6" s="468"/>
      <c r="MPN6" s="468"/>
      <c r="MPO6" s="468"/>
      <c r="MPP6" s="468"/>
      <c r="MPQ6" s="468"/>
      <c r="MPR6" s="468"/>
      <c r="MPS6" s="468"/>
      <c r="MPT6" s="468"/>
      <c r="MPU6" s="468"/>
      <c r="MPV6" s="468"/>
      <c r="MPW6" s="468"/>
      <c r="MPX6" s="468"/>
      <c r="MPY6" s="468"/>
      <c r="MPZ6" s="468"/>
      <c r="MQA6" s="468"/>
      <c r="MQB6" s="468"/>
      <c r="MQC6" s="468"/>
      <c r="MQD6" s="468"/>
      <c r="MQE6" s="468"/>
      <c r="MQF6" s="468"/>
      <c r="MQG6" s="468"/>
      <c r="MQH6" s="468"/>
      <c r="MQI6" s="468"/>
      <c r="MQJ6" s="468"/>
      <c r="MQK6" s="468"/>
      <c r="MQL6" s="468"/>
      <c r="MQM6" s="468"/>
      <c r="MQN6" s="468"/>
      <c r="MQO6" s="468"/>
      <c r="MQP6" s="468"/>
      <c r="MQQ6" s="468"/>
      <c r="MQR6" s="468"/>
      <c r="MQS6" s="468"/>
      <c r="MQT6" s="468"/>
      <c r="MQU6" s="468"/>
      <c r="MQV6" s="468"/>
      <c r="MQW6" s="468"/>
      <c r="MQX6" s="468"/>
      <c r="MQY6" s="468"/>
      <c r="MQZ6" s="468"/>
      <c r="MRA6" s="468"/>
      <c r="MRB6" s="468"/>
      <c r="MRC6" s="468"/>
      <c r="MRD6" s="468"/>
      <c r="MRE6" s="468"/>
      <c r="MRF6" s="468"/>
      <c r="MRG6" s="468"/>
      <c r="MRH6" s="468"/>
      <c r="MRI6" s="468"/>
      <c r="MRJ6" s="468"/>
      <c r="MRK6" s="468"/>
      <c r="MRL6" s="468"/>
      <c r="MRM6" s="468"/>
      <c r="MRN6" s="468"/>
      <c r="MRO6" s="468"/>
      <c r="MRP6" s="468"/>
      <c r="MRQ6" s="468"/>
      <c r="MRR6" s="468"/>
      <c r="MRS6" s="468"/>
      <c r="MRT6" s="468"/>
      <c r="MRU6" s="468"/>
      <c r="MRV6" s="468"/>
      <c r="MRW6" s="468"/>
      <c r="MRX6" s="468"/>
      <c r="MRY6" s="468"/>
      <c r="MRZ6" s="468"/>
      <c r="MSA6" s="468"/>
      <c r="MSB6" s="468"/>
      <c r="MSC6" s="468"/>
      <c r="MSD6" s="468"/>
      <c r="MSE6" s="468"/>
      <c r="MSF6" s="468"/>
      <c r="MSG6" s="468"/>
      <c r="MSH6" s="468"/>
      <c r="MSI6" s="468"/>
      <c r="MSJ6" s="468"/>
      <c r="MSK6" s="468"/>
      <c r="MSL6" s="468"/>
      <c r="MSM6" s="468"/>
      <c r="MSN6" s="468"/>
      <c r="MSO6" s="468"/>
      <c r="MSP6" s="468"/>
      <c r="MSQ6" s="468"/>
      <c r="MSR6" s="468"/>
      <c r="MSS6" s="468"/>
      <c r="MST6" s="468"/>
      <c r="MSU6" s="468"/>
      <c r="MSV6" s="468"/>
      <c r="MSW6" s="468"/>
      <c r="MSX6" s="468"/>
      <c r="MSY6" s="468"/>
      <c r="MSZ6" s="468"/>
      <c r="MTA6" s="468"/>
      <c r="MTB6" s="468"/>
      <c r="MTC6" s="468"/>
      <c r="MTD6" s="468"/>
      <c r="MTE6" s="468"/>
      <c r="MTF6" s="468"/>
      <c r="MTG6" s="468"/>
      <c r="MTH6" s="468"/>
      <c r="MTI6" s="468"/>
      <c r="MTJ6" s="468"/>
      <c r="MTK6" s="468"/>
      <c r="MTL6" s="468"/>
      <c r="MTM6" s="468"/>
      <c r="MTN6" s="468"/>
      <c r="MTO6" s="468"/>
      <c r="MTP6" s="468"/>
      <c r="MTQ6" s="468"/>
      <c r="MTR6" s="468"/>
      <c r="MTS6" s="468"/>
      <c r="MTT6" s="468"/>
      <c r="MTU6" s="468"/>
      <c r="MTV6" s="468"/>
      <c r="MTW6" s="468"/>
      <c r="MTX6" s="468"/>
      <c r="MTY6" s="468"/>
      <c r="MTZ6" s="468"/>
      <c r="MUA6" s="468"/>
      <c r="MUB6" s="468"/>
      <c r="MUC6" s="468"/>
      <c r="MUD6" s="468"/>
      <c r="MUE6" s="468"/>
      <c r="MUF6" s="468"/>
      <c r="MUG6" s="468"/>
      <c r="MUH6" s="468"/>
      <c r="MUI6" s="468"/>
      <c r="MUJ6" s="468"/>
      <c r="MUK6" s="468"/>
      <c r="MUL6" s="468"/>
      <c r="MUM6" s="468"/>
      <c r="MUN6" s="468"/>
      <c r="MUO6" s="468"/>
      <c r="MUP6" s="468"/>
      <c r="MUQ6" s="468"/>
      <c r="MUR6" s="468"/>
      <c r="MUS6" s="468"/>
      <c r="MUT6" s="468"/>
      <c r="MUU6" s="468"/>
      <c r="MUV6" s="468"/>
      <c r="MUW6" s="468"/>
      <c r="MUX6" s="468"/>
      <c r="MUY6" s="468"/>
      <c r="MUZ6" s="468"/>
      <c r="MVA6" s="468"/>
      <c r="MVB6" s="468"/>
      <c r="MVC6" s="468"/>
      <c r="MVD6" s="468"/>
      <c r="MVE6" s="468"/>
      <c r="MVF6" s="468"/>
      <c r="MVG6" s="468"/>
      <c r="MVH6" s="468"/>
      <c r="MVI6" s="468"/>
      <c r="MVJ6" s="468"/>
      <c r="MVK6" s="468"/>
      <c r="MVL6" s="468"/>
      <c r="MVM6" s="468"/>
      <c r="MVN6" s="468"/>
      <c r="MVO6" s="468"/>
      <c r="MVP6" s="468"/>
      <c r="MVQ6" s="468"/>
      <c r="MVR6" s="468"/>
      <c r="MVS6" s="468"/>
      <c r="MVT6" s="468"/>
      <c r="MVU6" s="468"/>
      <c r="MVV6" s="468"/>
      <c r="MVW6" s="468"/>
      <c r="MVX6" s="468"/>
      <c r="MVY6" s="468"/>
      <c r="MVZ6" s="468"/>
      <c r="MWA6" s="468"/>
      <c r="MWB6" s="468"/>
      <c r="MWC6" s="468"/>
      <c r="MWD6" s="468"/>
      <c r="MWE6" s="468"/>
      <c r="MWF6" s="468"/>
      <c r="MWG6" s="468"/>
      <c r="MWH6" s="468"/>
      <c r="MWI6" s="468"/>
      <c r="MWJ6" s="468"/>
      <c r="MWK6" s="468"/>
      <c r="MWL6" s="468"/>
      <c r="MWM6" s="468"/>
      <c r="MWN6" s="468"/>
      <c r="MWO6" s="468"/>
      <c r="MWP6" s="468"/>
      <c r="MWQ6" s="468"/>
      <c r="MWR6" s="468"/>
      <c r="MWS6" s="468"/>
      <c r="MWT6" s="468"/>
      <c r="MWU6" s="468"/>
      <c r="MWV6" s="468"/>
      <c r="MWW6" s="468"/>
      <c r="MWX6" s="468"/>
      <c r="MWY6" s="468"/>
      <c r="MWZ6" s="468"/>
      <c r="MXA6" s="468"/>
      <c r="MXB6" s="468"/>
      <c r="MXC6" s="468"/>
      <c r="MXD6" s="468"/>
      <c r="MXE6" s="468"/>
      <c r="MXF6" s="468"/>
      <c r="MXG6" s="468"/>
      <c r="MXH6" s="468"/>
      <c r="MXI6" s="468"/>
      <c r="MXJ6" s="468"/>
      <c r="MXK6" s="468"/>
      <c r="MXL6" s="468"/>
      <c r="MXM6" s="468"/>
      <c r="MXN6" s="468"/>
      <c r="MXO6" s="468"/>
      <c r="MXP6" s="468"/>
      <c r="MXQ6" s="468"/>
      <c r="MXR6" s="468"/>
      <c r="MXS6" s="468"/>
      <c r="MXT6" s="468"/>
      <c r="MXU6" s="468"/>
      <c r="MXV6" s="468"/>
      <c r="MXW6" s="468"/>
      <c r="MXX6" s="468"/>
      <c r="MXY6" s="468"/>
      <c r="MXZ6" s="468"/>
      <c r="MYA6" s="468"/>
      <c r="MYB6" s="468"/>
      <c r="MYC6" s="468"/>
      <c r="MYD6" s="468"/>
      <c r="MYE6" s="468"/>
      <c r="MYF6" s="468"/>
      <c r="MYG6" s="468"/>
      <c r="MYH6" s="468"/>
      <c r="MYI6" s="468"/>
      <c r="MYJ6" s="468"/>
      <c r="MYK6" s="468"/>
      <c r="MYL6" s="468"/>
      <c r="MYM6" s="468"/>
      <c r="MYN6" s="468"/>
      <c r="MYO6" s="468"/>
      <c r="MYP6" s="468"/>
      <c r="MYQ6" s="468"/>
      <c r="MYR6" s="468"/>
      <c r="MYS6" s="468"/>
      <c r="MYT6" s="468"/>
      <c r="MYU6" s="468"/>
      <c r="MYV6" s="468"/>
      <c r="MYW6" s="468"/>
      <c r="MYX6" s="468"/>
      <c r="MYY6" s="468"/>
      <c r="MYZ6" s="468"/>
      <c r="MZA6" s="468"/>
      <c r="MZB6" s="468"/>
      <c r="MZC6" s="468"/>
      <c r="MZD6" s="468"/>
      <c r="MZE6" s="468"/>
      <c r="MZF6" s="468"/>
      <c r="MZG6" s="468"/>
      <c r="MZH6" s="468"/>
      <c r="MZI6" s="468"/>
      <c r="MZJ6" s="468"/>
      <c r="MZK6" s="468"/>
      <c r="MZL6" s="468"/>
      <c r="MZM6" s="468"/>
      <c r="MZN6" s="468"/>
      <c r="MZO6" s="468"/>
      <c r="MZP6" s="468"/>
      <c r="MZQ6" s="468"/>
      <c r="MZR6" s="468"/>
      <c r="MZS6" s="468"/>
      <c r="MZT6" s="468"/>
      <c r="MZU6" s="468"/>
      <c r="MZV6" s="468"/>
      <c r="MZW6" s="468"/>
      <c r="MZX6" s="468"/>
      <c r="MZY6" s="468"/>
      <c r="MZZ6" s="468"/>
      <c r="NAA6" s="468"/>
      <c r="NAB6" s="468"/>
      <c r="NAC6" s="468"/>
      <c r="NAD6" s="468"/>
      <c r="NAE6" s="468"/>
      <c r="NAF6" s="468"/>
      <c r="NAG6" s="468"/>
      <c r="NAH6" s="468"/>
      <c r="NAI6" s="468"/>
      <c r="NAJ6" s="468"/>
      <c r="NAK6" s="468"/>
      <c r="NAL6" s="468"/>
      <c r="NAM6" s="468"/>
      <c r="NAN6" s="468"/>
      <c r="NAO6" s="468"/>
      <c r="NAP6" s="468"/>
      <c r="NAQ6" s="468"/>
      <c r="NAR6" s="468"/>
      <c r="NAS6" s="468"/>
      <c r="NAT6" s="468"/>
      <c r="NAU6" s="468"/>
      <c r="NAV6" s="468"/>
      <c r="NAW6" s="468"/>
      <c r="NAX6" s="468"/>
      <c r="NAY6" s="468"/>
      <c r="NAZ6" s="468"/>
      <c r="NBA6" s="468"/>
      <c r="NBB6" s="468"/>
      <c r="NBC6" s="468"/>
      <c r="NBD6" s="468"/>
      <c r="NBE6" s="468"/>
      <c r="NBF6" s="468"/>
      <c r="NBG6" s="468"/>
      <c r="NBH6" s="468"/>
      <c r="NBI6" s="468"/>
      <c r="NBJ6" s="468"/>
      <c r="NBK6" s="468"/>
      <c r="NBL6" s="468"/>
      <c r="NBM6" s="468"/>
      <c r="NBN6" s="468"/>
      <c r="NBO6" s="468"/>
      <c r="NBP6" s="468"/>
      <c r="NBQ6" s="468"/>
      <c r="NBR6" s="468"/>
      <c r="NBS6" s="468"/>
      <c r="NBT6" s="468"/>
      <c r="NBU6" s="468"/>
      <c r="NBV6" s="468"/>
      <c r="NBW6" s="468"/>
      <c r="NBX6" s="468"/>
      <c r="NBY6" s="468"/>
      <c r="NBZ6" s="468"/>
      <c r="NCA6" s="468"/>
      <c r="NCB6" s="468"/>
      <c r="NCC6" s="468"/>
      <c r="NCD6" s="468"/>
      <c r="NCE6" s="468"/>
      <c r="NCF6" s="468"/>
      <c r="NCG6" s="468"/>
      <c r="NCH6" s="468"/>
      <c r="NCI6" s="468"/>
      <c r="NCJ6" s="468"/>
      <c r="NCK6" s="468"/>
      <c r="NCL6" s="468"/>
      <c r="NCM6" s="468"/>
      <c r="NCN6" s="468"/>
      <c r="NCO6" s="468"/>
      <c r="NCP6" s="468"/>
      <c r="NCQ6" s="468"/>
      <c r="NCR6" s="468"/>
      <c r="NCS6" s="468"/>
      <c r="NCT6" s="468"/>
      <c r="NCU6" s="468"/>
      <c r="NCV6" s="468"/>
      <c r="NCW6" s="468"/>
      <c r="NCX6" s="468"/>
      <c r="NCY6" s="468"/>
      <c r="NCZ6" s="468"/>
      <c r="NDA6" s="468"/>
      <c r="NDB6" s="468"/>
      <c r="NDC6" s="468"/>
      <c r="NDD6" s="468"/>
      <c r="NDE6" s="468"/>
      <c r="NDF6" s="468"/>
      <c r="NDG6" s="468"/>
      <c r="NDH6" s="468"/>
      <c r="NDI6" s="468"/>
      <c r="NDJ6" s="468"/>
      <c r="NDK6" s="468"/>
      <c r="NDL6" s="468"/>
      <c r="NDM6" s="468"/>
      <c r="NDN6" s="468"/>
      <c r="NDO6" s="468"/>
      <c r="NDP6" s="468"/>
      <c r="NDQ6" s="468"/>
      <c r="NDR6" s="468"/>
      <c r="NDS6" s="468"/>
      <c r="NDT6" s="468"/>
      <c r="NDU6" s="468"/>
      <c r="NDV6" s="468"/>
      <c r="NDW6" s="468"/>
      <c r="NDX6" s="468"/>
      <c r="NDY6" s="468"/>
      <c r="NDZ6" s="468"/>
      <c r="NEA6" s="468"/>
      <c r="NEB6" s="468"/>
      <c r="NEC6" s="468"/>
      <c r="NED6" s="468"/>
      <c r="NEE6" s="468"/>
      <c r="NEF6" s="468"/>
      <c r="NEG6" s="468"/>
      <c r="NEH6" s="468"/>
      <c r="NEI6" s="468"/>
      <c r="NEJ6" s="468"/>
      <c r="NEK6" s="468"/>
      <c r="NEL6" s="468"/>
      <c r="NEM6" s="468"/>
      <c r="NEN6" s="468"/>
      <c r="NEO6" s="468"/>
      <c r="NEP6" s="468"/>
      <c r="NEQ6" s="468"/>
      <c r="NER6" s="468"/>
      <c r="NES6" s="468"/>
      <c r="NET6" s="468"/>
      <c r="NEU6" s="468"/>
      <c r="NEV6" s="468"/>
      <c r="NEW6" s="468"/>
      <c r="NEX6" s="468"/>
      <c r="NEY6" s="468"/>
      <c r="NEZ6" s="468"/>
      <c r="NFA6" s="468"/>
      <c r="NFB6" s="468"/>
      <c r="NFC6" s="468"/>
      <c r="NFD6" s="468"/>
      <c r="NFE6" s="468"/>
      <c r="NFF6" s="468"/>
      <c r="NFG6" s="468"/>
      <c r="NFH6" s="468"/>
      <c r="NFI6" s="468"/>
      <c r="NFJ6" s="468"/>
      <c r="NFK6" s="468"/>
      <c r="NFL6" s="468"/>
      <c r="NFM6" s="468"/>
      <c r="NFN6" s="468"/>
      <c r="NFO6" s="468"/>
      <c r="NFP6" s="468"/>
      <c r="NFQ6" s="468"/>
      <c r="NFR6" s="468"/>
      <c r="NFS6" s="468"/>
      <c r="NFT6" s="468"/>
      <c r="NFU6" s="468"/>
      <c r="NFV6" s="468"/>
      <c r="NFW6" s="468"/>
      <c r="NFX6" s="468"/>
      <c r="NFY6" s="468"/>
      <c r="NFZ6" s="468"/>
      <c r="NGA6" s="468"/>
      <c r="NGB6" s="468"/>
      <c r="NGC6" s="468"/>
      <c r="NGD6" s="468"/>
      <c r="NGE6" s="468"/>
      <c r="NGF6" s="468"/>
      <c r="NGG6" s="468"/>
      <c r="NGH6" s="468"/>
      <c r="NGI6" s="468"/>
      <c r="NGJ6" s="468"/>
      <c r="NGK6" s="468"/>
      <c r="NGL6" s="468"/>
      <c r="NGM6" s="468"/>
      <c r="NGN6" s="468"/>
      <c r="NGO6" s="468"/>
      <c r="NGP6" s="468"/>
      <c r="NGQ6" s="468"/>
      <c r="NGR6" s="468"/>
      <c r="NGS6" s="468"/>
      <c r="NGT6" s="468"/>
      <c r="NGU6" s="468"/>
      <c r="NGV6" s="468"/>
      <c r="NGW6" s="468"/>
      <c r="NGX6" s="468"/>
      <c r="NGY6" s="468"/>
      <c r="NGZ6" s="468"/>
      <c r="NHA6" s="468"/>
      <c r="NHB6" s="468"/>
      <c r="NHC6" s="468"/>
      <c r="NHD6" s="468"/>
      <c r="NHE6" s="468"/>
      <c r="NHF6" s="468"/>
      <c r="NHG6" s="468"/>
      <c r="NHH6" s="468"/>
      <c r="NHI6" s="468"/>
      <c r="NHJ6" s="468"/>
      <c r="NHK6" s="468"/>
      <c r="NHL6" s="468"/>
      <c r="NHM6" s="468"/>
      <c r="NHN6" s="468"/>
      <c r="NHO6" s="468"/>
      <c r="NHP6" s="468"/>
      <c r="NHQ6" s="468"/>
      <c r="NHR6" s="468"/>
      <c r="NHS6" s="468"/>
      <c r="NHT6" s="468"/>
      <c r="NHU6" s="468"/>
      <c r="NHV6" s="468"/>
      <c r="NHW6" s="468"/>
      <c r="NHX6" s="468"/>
      <c r="NHY6" s="468"/>
      <c r="NHZ6" s="468"/>
      <c r="NIA6" s="468"/>
      <c r="NIB6" s="468"/>
      <c r="NIC6" s="468"/>
      <c r="NID6" s="468"/>
      <c r="NIE6" s="468"/>
      <c r="NIF6" s="468"/>
      <c r="NIG6" s="468"/>
      <c r="NIH6" s="468"/>
      <c r="NII6" s="468"/>
      <c r="NIJ6" s="468"/>
      <c r="NIK6" s="468"/>
      <c r="NIL6" s="468"/>
      <c r="NIM6" s="468"/>
      <c r="NIN6" s="468"/>
      <c r="NIO6" s="468"/>
      <c r="NIP6" s="468"/>
      <c r="NIQ6" s="468"/>
      <c r="NIR6" s="468"/>
      <c r="NIS6" s="468"/>
      <c r="NIT6" s="468"/>
      <c r="NIU6" s="468"/>
      <c r="NIV6" s="468"/>
      <c r="NIW6" s="468"/>
      <c r="NIX6" s="468"/>
      <c r="NIY6" s="468"/>
      <c r="NIZ6" s="468"/>
      <c r="NJA6" s="468"/>
      <c r="NJB6" s="468"/>
      <c r="NJC6" s="468"/>
      <c r="NJD6" s="468"/>
      <c r="NJE6" s="468"/>
      <c r="NJF6" s="468"/>
      <c r="NJG6" s="468"/>
      <c r="NJH6" s="468"/>
      <c r="NJI6" s="468"/>
      <c r="NJJ6" s="468"/>
      <c r="NJK6" s="468"/>
      <c r="NJL6" s="468"/>
      <c r="NJM6" s="468"/>
      <c r="NJN6" s="468"/>
      <c r="NJO6" s="468"/>
      <c r="NJP6" s="468"/>
      <c r="NJQ6" s="468"/>
      <c r="NJR6" s="468"/>
      <c r="NJS6" s="468"/>
      <c r="NJT6" s="468"/>
      <c r="NJU6" s="468"/>
      <c r="NJV6" s="468"/>
      <c r="NJW6" s="468"/>
      <c r="NJX6" s="468"/>
      <c r="NJY6" s="468"/>
      <c r="NJZ6" s="468"/>
      <c r="NKA6" s="468"/>
      <c r="NKB6" s="468"/>
      <c r="NKC6" s="468"/>
      <c r="NKD6" s="468"/>
      <c r="NKE6" s="468"/>
      <c r="NKF6" s="468"/>
      <c r="NKG6" s="468"/>
      <c r="NKH6" s="468"/>
      <c r="NKI6" s="468"/>
      <c r="NKJ6" s="468"/>
      <c r="NKK6" s="468"/>
      <c r="NKL6" s="468"/>
      <c r="NKM6" s="468"/>
      <c r="NKN6" s="468"/>
      <c r="NKO6" s="468"/>
      <c r="NKP6" s="468"/>
      <c r="NKQ6" s="468"/>
      <c r="NKR6" s="468"/>
      <c r="NKS6" s="468"/>
      <c r="NKT6" s="468"/>
      <c r="NKU6" s="468"/>
      <c r="NKV6" s="468"/>
      <c r="NKW6" s="468"/>
      <c r="NKX6" s="468"/>
      <c r="NKY6" s="468"/>
      <c r="NKZ6" s="468"/>
      <c r="NLA6" s="468"/>
      <c r="NLB6" s="468"/>
      <c r="NLC6" s="468"/>
      <c r="NLD6" s="468"/>
      <c r="NLE6" s="468"/>
      <c r="NLF6" s="468"/>
      <c r="NLG6" s="468"/>
      <c r="NLH6" s="468"/>
      <c r="NLI6" s="468"/>
      <c r="NLJ6" s="468"/>
      <c r="NLK6" s="468"/>
      <c r="NLL6" s="468"/>
      <c r="NLM6" s="468"/>
      <c r="NLN6" s="468"/>
      <c r="NLO6" s="468"/>
      <c r="NLP6" s="468"/>
      <c r="NLQ6" s="468"/>
      <c r="NLR6" s="468"/>
      <c r="NLS6" s="468"/>
      <c r="NLT6" s="468"/>
      <c r="NLU6" s="468"/>
      <c r="NLV6" s="468"/>
      <c r="NLW6" s="468"/>
      <c r="NLX6" s="468"/>
      <c r="NLY6" s="468"/>
      <c r="NLZ6" s="468"/>
      <c r="NMA6" s="468"/>
      <c r="NMB6" s="468"/>
      <c r="NMC6" s="468"/>
      <c r="NMD6" s="468"/>
      <c r="NME6" s="468"/>
      <c r="NMF6" s="468"/>
      <c r="NMG6" s="468"/>
      <c r="NMH6" s="468"/>
      <c r="NMI6" s="468"/>
      <c r="NMJ6" s="468"/>
      <c r="NMK6" s="468"/>
      <c r="NML6" s="468"/>
      <c r="NMM6" s="468"/>
      <c r="NMN6" s="468"/>
      <c r="NMO6" s="468"/>
      <c r="NMP6" s="468"/>
      <c r="NMQ6" s="468"/>
      <c r="NMR6" s="468"/>
      <c r="NMS6" s="468"/>
      <c r="NMT6" s="468"/>
      <c r="NMU6" s="468"/>
      <c r="NMV6" s="468"/>
      <c r="NMW6" s="468"/>
      <c r="NMX6" s="468"/>
      <c r="NMY6" s="468"/>
      <c r="NMZ6" s="468"/>
      <c r="NNA6" s="468"/>
      <c r="NNB6" s="468"/>
      <c r="NNC6" s="468"/>
      <c r="NND6" s="468"/>
      <c r="NNE6" s="468"/>
      <c r="NNF6" s="468"/>
      <c r="NNG6" s="468"/>
      <c r="NNH6" s="468"/>
      <c r="NNI6" s="468"/>
      <c r="NNJ6" s="468"/>
      <c r="NNK6" s="468"/>
      <c r="NNL6" s="468"/>
      <c r="NNM6" s="468"/>
      <c r="NNN6" s="468"/>
      <c r="NNO6" s="468"/>
      <c r="NNP6" s="468"/>
      <c r="NNQ6" s="468"/>
      <c r="NNR6" s="468"/>
      <c r="NNS6" s="468"/>
      <c r="NNT6" s="468"/>
      <c r="NNU6" s="468"/>
      <c r="NNV6" s="468"/>
      <c r="NNW6" s="468"/>
      <c r="NNX6" s="468"/>
      <c r="NNY6" s="468"/>
      <c r="NNZ6" s="468"/>
      <c r="NOA6" s="468"/>
      <c r="NOB6" s="468"/>
      <c r="NOC6" s="468"/>
      <c r="NOD6" s="468"/>
      <c r="NOE6" s="468"/>
      <c r="NOF6" s="468"/>
      <c r="NOG6" s="468"/>
      <c r="NOH6" s="468"/>
      <c r="NOI6" s="468"/>
      <c r="NOJ6" s="468"/>
      <c r="NOK6" s="468"/>
      <c r="NOL6" s="468"/>
      <c r="NOM6" s="468"/>
      <c r="NON6" s="468"/>
      <c r="NOO6" s="468"/>
      <c r="NOP6" s="468"/>
      <c r="NOQ6" s="468"/>
      <c r="NOR6" s="468"/>
      <c r="NOS6" s="468"/>
      <c r="NOT6" s="468"/>
      <c r="NOU6" s="468"/>
      <c r="NOV6" s="468"/>
      <c r="NOW6" s="468"/>
      <c r="NOX6" s="468"/>
      <c r="NOY6" s="468"/>
      <c r="NOZ6" s="468"/>
      <c r="NPA6" s="468"/>
      <c r="NPB6" s="468"/>
      <c r="NPC6" s="468"/>
      <c r="NPD6" s="468"/>
      <c r="NPE6" s="468"/>
      <c r="NPF6" s="468"/>
      <c r="NPG6" s="468"/>
      <c r="NPH6" s="468"/>
      <c r="NPI6" s="468"/>
      <c r="NPJ6" s="468"/>
      <c r="NPK6" s="468"/>
      <c r="NPL6" s="468"/>
      <c r="NPM6" s="468"/>
      <c r="NPN6" s="468"/>
      <c r="NPO6" s="468"/>
      <c r="NPP6" s="468"/>
      <c r="NPQ6" s="468"/>
      <c r="NPR6" s="468"/>
      <c r="NPS6" s="468"/>
      <c r="NPT6" s="468"/>
      <c r="NPU6" s="468"/>
      <c r="NPV6" s="468"/>
      <c r="NPW6" s="468"/>
      <c r="NPX6" s="468"/>
      <c r="NPY6" s="468"/>
      <c r="NPZ6" s="468"/>
      <c r="NQA6" s="468"/>
      <c r="NQB6" s="468"/>
      <c r="NQC6" s="468"/>
      <c r="NQD6" s="468"/>
      <c r="NQE6" s="468"/>
      <c r="NQF6" s="468"/>
      <c r="NQG6" s="468"/>
      <c r="NQH6" s="468"/>
      <c r="NQI6" s="468"/>
      <c r="NQJ6" s="468"/>
      <c r="NQK6" s="468"/>
      <c r="NQL6" s="468"/>
      <c r="NQM6" s="468"/>
      <c r="NQN6" s="468"/>
      <c r="NQO6" s="468"/>
      <c r="NQP6" s="468"/>
      <c r="NQQ6" s="468"/>
      <c r="NQR6" s="468"/>
      <c r="NQS6" s="468"/>
      <c r="NQT6" s="468"/>
      <c r="NQU6" s="468"/>
      <c r="NQV6" s="468"/>
      <c r="NQW6" s="468"/>
      <c r="NQX6" s="468"/>
      <c r="NQY6" s="468"/>
      <c r="NQZ6" s="468"/>
      <c r="NRA6" s="468"/>
      <c r="NRB6" s="468"/>
      <c r="NRC6" s="468"/>
      <c r="NRD6" s="468"/>
      <c r="NRE6" s="468"/>
      <c r="NRF6" s="468"/>
      <c r="NRG6" s="468"/>
      <c r="NRH6" s="468"/>
      <c r="NRI6" s="468"/>
      <c r="NRJ6" s="468"/>
      <c r="NRK6" s="468"/>
      <c r="NRL6" s="468"/>
      <c r="NRM6" s="468"/>
      <c r="NRN6" s="468"/>
      <c r="NRO6" s="468"/>
      <c r="NRP6" s="468"/>
      <c r="NRQ6" s="468"/>
      <c r="NRR6" s="468"/>
      <c r="NRS6" s="468"/>
      <c r="NRT6" s="468"/>
      <c r="NRU6" s="468"/>
      <c r="NRV6" s="468"/>
      <c r="NRW6" s="468"/>
      <c r="NRX6" s="468"/>
      <c r="NRY6" s="468"/>
      <c r="NRZ6" s="468"/>
      <c r="NSA6" s="468"/>
      <c r="NSB6" s="468"/>
      <c r="NSC6" s="468"/>
      <c r="NSD6" s="468"/>
      <c r="NSE6" s="468"/>
      <c r="NSF6" s="468"/>
      <c r="NSG6" s="468"/>
      <c r="NSH6" s="468"/>
      <c r="NSI6" s="468"/>
      <c r="NSJ6" s="468"/>
      <c r="NSK6" s="468"/>
      <c r="NSL6" s="468"/>
      <c r="NSM6" s="468"/>
      <c r="NSN6" s="468"/>
      <c r="NSO6" s="468"/>
      <c r="NSP6" s="468"/>
      <c r="NSQ6" s="468"/>
      <c r="NSR6" s="468"/>
      <c r="NSS6" s="468"/>
      <c r="NST6" s="468"/>
      <c r="NSU6" s="468"/>
      <c r="NSV6" s="468"/>
      <c r="NSW6" s="468"/>
      <c r="NSX6" s="468"/>
      <c r="NSY6" s="468"/>
      <c r="NSZ6" s="468"/>
      <c r="NTA6" s="468"/>
      <c r="NTB6" s="468"/>
      <c r="NTC6" s="468"/>
      <c r="NTD6" s="468"/>
      <c r="NTE6" s="468"/>
      <c r="NTF6" s="468"/>
      <c r="NTG6" s="468"/>
      <c r="NTH6" s="468"/>
      <c r="NTI6" s="468"/>
      <c r="NTJ6" s="468"/>
      <c r="NTK6" s="468"/>
      <c r="NTL6" s="468"/>
      <c r="NTM6" s="468"/>
      <c r="NTN6" s="468"/>
      <c r="NTO6" s="468"/>
      <c r="NTP6" s="468"/>
      <c r="NTQ6" s="468"/>
      <c r="NTR6" s="468"/>
      <c r="NTS6" s="468"/>
      <c r="NTT6" s="468"/>
      <c r="NTU6" s="468"/>
      <c r="NTV6" s="468"/>
      <c r="NTW6" s="468"/>
      <c r="NTX6" s="468"/>
      <c r="NTY6" s="468"/>
      <c r="NTZ6" s="468"/>
      <c r="NUA6" s="468"/>
      <c r="NUB6" s="468"/>
      <c r="NUC6" s="468"/>
      <c r="NUD6" s="468"/>
      <c r="NUE6" s="468"/>
      <c r="NUF6" s="468"/>
      <c r="NUG6" s="468"/>
      <c r="NUH6" s="468"/>
      <c r="NUI6" s="468"/>
      <c r="NUJ6" s="468"/>
      <c r="NUK6" s="468"/>
      <c r="NUL6" s="468"/>
      <c r="NUM6" s="468"/>
      <c r="NUN6" s="468"/>
      <c r="NUO6" s="468"/>
      <c r="NUP6" s="468"/>
      <c r="NUQ6" s="468"/>
      <c r="NUR6" s="468"/>
      <c r="NUS6" s="468"/>
      <c r="NUT6" s="468"/>
      <c r="NUU6" s="468"/>
      <c r="NUV6" s="468"/>
      <c r="NUW6" s="468"/>
      <c r="NUX6" s="468"/>
      <c r="NUY6" s="468"/>
      <c r="NUZ6" s="468"/>
      <c r="NVA6" s="468"/>
      <c r="NVB6" s="468"/>
      <c r="NVC6" s="468"/>
      <c r="NVD6" s="468"/>
      <c r="NVE6" s="468"/>
      <c r="NVF6" s="468"/>
      <c r="NVG6" s="468"/>
      <c r="NVH6" s="468"/>
      <c r="NVI6" s="468"/>
      <c r="NVJ6" s="468"/>
      <c r="NVK6" s="468"/>
      <c r="NVL6" s="468"/>
      <c r="NVM6" s="468"/>
      <c r="NVN6" s="468"/>
      <c r="NVO6" s="468"/>
      <c r="NVP6" s="468"/>
      <c r="NVQ6" s="468"/>
      <c r="NVR6" s="468"/>
      <c r="NVS6" s="468"/>
      <c r="NVT6" s="468"/>
      <c r="NVU6" s="468"/>
      <c r="NVV6" s="468"/>
      <c r="NVW6" s="468"/>
      <c r="NVX6" s="468"/>
      <c r="NVY6" s="468"/>
      <c r="NVZ6" s="468"/>
      <c r="NWA6" s="468"/>
      <c r="NWB6" s="468"/>
      <c r="NWC6" s="468"/>
      <c r="NWD6" s="468"/>
      <c r="NWE6" s="468"/>
      <c r="NWF6" s="468"/>
      <c r="NWG6" s="468"/>
      <c r="NWH6" s="468"/>
      <c r="NWI6" s="468"/>
      <c r="NWJ6" s="468"/>
      <c r="NWK6" s="468"/>
      <c r="NWL6" s="468"/>
      <c r="NWM6" s="468"/>
      <c r="NWN6" s="468"/>
      <c r="NWO6" s="468"/>
      <c r="NWP6" s="468"/>
      <c r="NWQ6" s="468"/>
      <c r="NWR6" s="468"/>
      <c r="NWS6" s="468"/>
      <c r="NWT6" s="468"/>
      <c r="NWU6" s="468"/>
      <c r="NWV6" s="468"/>
      <c r="NWW6" s="468"/>
      <c r="NWX6" s="468"/>
      <c r="NWY6" s="468"/>
      <c r="NWZ6" s="468"/>
      <c r="NXA6" s="468"/>
      <c r="NXB6" s="468"/>
      <c r="NXC6" s="468"/>
      <c r="NXD6" s="468"/>
      <c r="NXE6" s="468"/>
      <c r="NXF6" s="468"/>
      <c r="NXG6" s="468"/>
      <c r="NXH6" s="468"/>
      <c r="NXI6" s="468"/>
      <c r="NXJ6" s="468"/>
      <c r="NXK6" s="468"/>
      <c r="NXL6" s="468"/>
      <c r="NXM6" s="468"/>
      <c r="NXN6" s="468"/>
      <c r="NXO6" s="468"/>
      <c r="NXP6" s="468"/>
      <c r="NXQ6" s="468"/>
      <c r="NXR6" s="468"/>
      <c r="NXS6" s="468"/>
      <c r="NXT6" s="468"/>
      <c r="NXU6" s="468"/>
      <c r="NXV6" s="468"/>
      <c r="NXW6" s="468"/>
      <c r="NXX6" s="468"/>
      <c r="NXY6" s="468"/>
      <c r="NXZ6" s="468"/>
      <c r="NYA6" s="468"/>
      <c r="NYB6" s="468"/>
      <c r="NYC6" s="468"/>
      <c r="NYD6" s="468"/>
      <c r="NYE6" s="468"/>
      <c r="NYF6" s="468"/>
      <c r="NYG6" s="468"/>
      <c r="NYH6" s="468"/>
      <c r="NYI6" s="468"/>
      <c r="NYJ6" s="468"/>
      <c r="NYK6" s="468"/>
      <c r="NYL6" s="468"/>
      <c r="NYM6" s="468"/>
      <c r="NYN6" s="468"/>
      <c r="NYO6" s="468"/>
      <c r="NYP6" s="468"/>
      <c r="NYQ6" s="468"/>
      <c r="NYR6" s="468"/>
      <c r="NYS6" s="468"/>
      <c r="NYT6" s="468"/>
      <c r="NYU6" s="468"/>
      <c r="NYV6" s="468"/>
      <c r="NYW6" s="468"/>
      <c r="NYX6" s="468"/>
      <c r="NYY6" s="468"/>
      <c r="NYZ6" s="468"/>
      <c r="NZA6" s="468"/>
      <c r="NZB6" s="468"/>
      <c r="NZC6" s="468"/>
      <c r="NZD6" s="468"/>
      <c r="NZE6" s="468"/>
      <c r="NZF6" s="468"/>
      <c r="NZG6" s="468"/>
      <c r="NZH6" s="468"/>
      <c r="NZI6" s="468"/>
      <c r="NZJ6" s="468"/>
      <c r="NZK6" s="468"/>
      <c r="NZL6" s="468"/>
      <c r="NZM6" s="468"/>
      <c r="NZN6" s="468"/>
      <c r="NZO6" s="468"/>
      <c r="NZP6" s="468"/>
      <c r="NZQ6" s="468"/>
      <c r="NZR6" s="468"/>
      <c r="NZS6" s="468"/>
      <c r="NZT6" s="468"/>
      <c r="NZU6" s="468"/>
      <c r="NZV6" s="468"/>
      <c r="NZW6" s="468"/>
      <c r="NZX6" s="468"/>
      <c r="NZY6" s="468"/>
      <c r="NZZ6" s="468"/>
      <c r="OAA6" s="468"/>
      <c r="OAB6" s="468"/>
      <c r="OAC6" s="468"/>
      <c r="OAD6" s="468"/>
      <c r="OAE6" s="468"/>
      <c r="OAF6" s="468"/>
      <c r="OAG6" s="468"/>
      <c r="OAH6" s="468"/>
      <c r="OAI6" s="468"/>
      <c r="OAJ6" s="468"/>
      <c r="OAK6" s="468"/>
      <c r="OAL6" s="468"/>
      <c r="OAM6" s="468"/>
      <c r="OAN6" s="468"/>
      <c r="OAO6" s="468"/>
      <c r="OAP6" s="468"/>
      <c r="OAQ6" s="468"/>
      <c r="OAR6" s="468"/>
      <c r="OAS6" s="468"/>
      <c r="OAT6" s="468"/>
      <c r="OAU6" s="468"/>
      <c r="OAV6" s="468"/>
      <c r="OAW6" s="468"/>
      <c r="OAX6" s="468"/>
      <c r="OAY6" s="468"/>
      <c r="OAZ6" s="468"/>
      <c r="OBA6" s="468"/>
      <c r="OBB6" s="468"/>
      <c r="OBC6" s="468"/>
      <c r="OBD6" s="468"/>
      <c r="OBE6" s="468"/>
      <c r="OBF6" s="468"/>
      <c r="OBG6" s="468"/>
      <c r="OBH6" s="468"/>
      <c r="OBI6" s="468"/>
      <c r="OBJ6" s="468"/>
      <c r="OBK6" s="468"/>
      <c r="OBL6" s="468"/>
      <c r="OBM6" s="468"/>
      <c r="OBN6" s="468"/>
      <c r="OBO6" s="468"/>
      <c r="OBP6" s="468"/>
      <c r="OBQ6" s="468"/>
      <c r="OBR6" s="468"/>
      <c r="OBS6" s="468"/>
      <c r="OBT6" s="468"/>
      <c r="OBU6" s="468"/>
      <c r="OBV6" s="468"/>
      <c r="OBW6" s="468"/>
      <c r="OBX6" s="468"/>
      <c r="OBY6" s="468"/>
      <c r="OBZ6" s="468"/>
      <c r="OCA6" s="468"/>
      <c r="OCB6" s="468"/>
      <c r="OCC6" s="468"/>
      <c r="OCD6" s="468"/>
      <c r="OCE6" s="468"/>
      <c r="OCF6" s="468"/>
      <c r="OCG6" s="468"/>
      <c r="OCH6" s="468"/>
      <c r="OCI6" s="468"/>
      <c r="OCJ6" s="468"/>
      <c r="OCK6" s="468"/>
      <c r="OCL6" s="468"/>
      <c r="OCM6" s="468"/>
      <c r="OCN6" s="468"/>
      <c r="OCO6" s="468"/>
      <c r="OCP6" s="468"/>
      <c r="OCQ6" s="468"/>
      <c r="OCR6" s="468"/>
      <c r="OCS6" s="468"/>
      <c r="OCT6" s="468"/>
      <c r="OCU6" s="468"/>
      <c r="OCV6" s="468"/>
      <c r="OCW6" s="468"/>
      <c r="OCX6" s="468"/>
      <c r="OCY6" s="468"/>
      <c r="OCZ6" s="468"/>
      <c r="ODA6" s="468"/>
      <c r="ODB6" s="468"/>
      <c r="ODC6" s="468"/>
      <c r="ODD6" s="468"/>
      <c r="ODE6" s="468"/>
      <c r="ODF6" s="468"/>
      <c r="ODG6" s="468"/>
      <c r="ODH6" s="468"/>
      <c r="ODI6" s="468"/>
      <c r="ODJ6" s="468"/>
      <c r="ODK6" s="468"/>
      <c r="ODL6" s="468"/>
      <c r="ODM6" s="468"/>
      <c r="ODN6" s="468"/>
      <c r="ODO6" s="468"/>
      <c r="ODP6" s="468"/>
      <c r="ODQ6" s="468"/>
      <c r="ODR6" s="468"/>
      <c r="ODS6" s="468"/>
      <c r="ODT6" s="468"/>
      <c r="ODU6" s="468"/>
      <c r="ODV6" s="468"/>
      <c r="ODW6" s="468"/>
      <c r="ODX6" s="468"/>
      <c r="ODY6" s="468"/>
      <c r="ODZ6" s="468"/>
      <c r="OEA6" s="468"/>
      <c r="OEB6" s="468"/>
      <c r="OEC6" s="468"/>
      <c r="OED6" s="468"/>
      <c r="OEE6" s="468"/>
      <c r="OEF6" s="468"/>
      <c r="OEG6" s="468"/>
      <c r="OEH6" s="468"/>
      <c r="OEI6" s="468"/>
      <c r="OEJ6" s="468"/>
      <c r="OEK6" s="468"/>
      <c r="OEL6" s="468"/>
      <c r="OEM6" s="468"/>
      <c r="OEN6" s="468"/>
      <c r="OEO6" s="468"/>
      <c r="OEP6" s="468"/>
      <c r="OEQ6" s="468"/>
      <c r="OER6" s="468"/>
      <c r="OES6" s="468"/>
      <c r="OET6" s="468"/>
      <c r="OEU6" s="468"/>
      <c r="OEV6" s="468"/>
      <c r="OEW6" s="468"/>
      <c r="OEX6" s="468"/>
      <c r="OEY6" s="468"/>
      <c r="OEZ6" s="468"/>
      <c r="OFA6" s="468"/>
      <c r="OFB6" s="468"/>
      <c r="OFC6" s="468"/>
      <c r="OFD6" s="468"/>
      <c r="OFE6" s="468"/>
      <c r="OFF6" s="468"/>
      <c r="OFG6" s="468"/>
      <c r="OFH6" s="468"/>
      <c r="OFI6" s="468"/>
      <c r="OFJ6" s="468"/>
      <c r="OFK6" s="468"/>
      <c r="OFL6" s="468"/>
      <c r="OFM6" s="468"/>
      <c r="OFN6" s="468"/>
      <c r="OFO6" s="468"/>
      <c r="OFP6" s="468"/>
      <c r="OFQ6" s="468"/>
      <c r="OFR6" s="468"/>
      <c r="OFS6" s="468"/>
      <c r="OFT6" s="468"/>
      <c r="OFU6" s="468"/>
      <c r="OFV6" s="468"/>
      <c r="OFW6" s="468"/>
      <c r="OFX6" s="468"/>
      <c r="OFY6" s="468"/>
      <c r="OFZ6" s="468"/>
      <c r="OGA6" s="468"/>
      <c r="OGB6" s="468"/>
      <c r="OGC6" s="468"/>
      <c r="OGD6" s="468"/>
      <c r="OGE6" s="468"/>
      <c r="OGF6" s="468"/>
      <c r="OGG6" s="468"/>
      <c r="OGH6" s="468"/>
      <c r="OGI6" s="468"/>
      <c r="OGJ6" s="468"/>
      <c r="OGK6" s="468"/>
      <c r="OGL6" s="468"/>
      <c r="OGM6" s="468"/>
      <c r="OGN6" s="468"/>
      <c r="OGO6" s="468"/>
      <c r="OGP6" s="468"/>
      <c r="OGQ6" s="468"/>
      <c r="OGR6" s="468"/>
      <c r="OGS6" s="468"/>
      <c r="OGT6" s="468"/>
      <c r="OGU6" s="468"/>
      <c r="OGV6" s="468"/>
      <c r="OGW6" s="468"/>
      <c r="OGX6" s="468"/>
      <c r="OGY6" s="468"/>
      <c r="OGZ6" s="468"/>
      <c r="OHA6" s="468"/>
      <c r="OHB6" s="468"/>
      <c r="OHC6" s="468"/>
      <c r="OHD6" s="468"/>
      <c r="OHE6" s="468"/>
      <c r="OHF6" s="468"/>
      <c r="OHG6" s="468"/>
      <c r="OHH6" s="468"/>
      <c r="OHI6" s="468"/>
      <c r="OHJ6" s="468"/>
      <c r="OHK6" s="468"/>
      <c r="OHL6" s="468"/>
      <c r="OHM6" s="468"/>
      <c r="OHN6" s="468"/>
      <c r="OHO6" s="468"/>
      <c r="OHP6" s="468"/>
      <c r="OHQ6" s="468"/>
      <c r="OHR6" s="468"/>
      <c r="OHS6" s="468"/>
      <c r="OHT6" s="468"/>
      <c r="OHU6" s="468"/>
      <c r="OHV6" s="468"/>
      <c r="OHW6" s="468"/>
      <c r="OHX6" s="468"/>
      <c r="OHY6" s="468"/>
      <c r="OHZ6" s="468"/>
      <c r="OIA6" s="468"/>
      <c r="OIB6" s="468"/>
      <c r="OIC6" s="468"/>
      <c r="OID6" s="468"/>
      <c r="OIE6" s="468"/>
      <c r="OIF6" s="468"/>
      <c r="OIG6" s="468"/>
      <c r="OIH6" s="468"/>
      <c r="OII6" s="468"/>
      <c r="OIJ6" s="468"/>
      <c r="OIK6" s="468"/>
      <c r="OIL6" s="468"/>
      <c r="OIM6" s="468"/>
      <c r="OIN6" s="468"/>
      <c r="OIO6" s="468"/>
      <c r="OIP6" s="468"/>
      <c r="OIQ6" s="468"/>
      <c r="OIR6" s="468"/>
      <c r="OIS6" s="468"/>
      <c r="OIT6" s="468"/>
      <c r="OIU6" s="468"/>
      <c r="OIV6" s="468"/>
      <c r="OIW6" s="468"/>
      <c r="OIX6" s="468"/>
      <c r="OIY6" s="468"/>
      <c r="OIZ6" s="468"/>
      <c r="OJA6" s="468"/>
      <c r="OJB6" s="468"/>
      <c r="OJC6" s="468"/>
      <c r="OJD6" s="468"/>
      <c r="OJE6" s="468"/>
      <c r="OJF6" s="468"/>
      <c r="OJG6" s="468"/>
      <c r="OJH6" s="468"/>
      <c r="OJI6" s="468"/>
      <c r="OJJ6" s="468"/>
      <c r="OJK6" s="468"/>
      <c r="OJL6" s="468"/>
      <c r="OJM6" s="468"/>
      <c r="OJN6" s="468"/>
      <c r="OJO6" s="468"/>
      <c r="OJP6" s="468"/>
      <c r="OJQ6" s="468"/>
      <c r="OJR6" s="468"/>
      <c r="OJS6" s="468"/>
      <c r="OJT6" s="468"/>
      <c r="OJU6" s="468"/>
      <c r="OJV6" s="468"/>
      <c r="OJW6" s="468"/>
      <c r="OJX6" s="468"/>
      <c r="OJY6" s="468"/>
      <c r="OJZ6" s="468"/>
      <c r="OKA6" s="468"/>
      <c r="OKB6" s="468"/>
      <c r="OKC6" s="468"/>
      <c r="OKD6" s="468"/>
      <c r="OKE6" s="468"/>
      <c r="OKF6" s="468"/>
      <c r="OKG6" s="468"/>
      <c r="OKH6" s="468"/>
      <c r="OKI6" s="468"/>
      <c r="OKJ6" s="468"/>
      <c r="OKK6" s="468"/>
      <c r="OKL6" s="468"/>
      <c r="OKM6" s="468"/>
      <c r="OKN6" s="468"/>
      <c r="OKO6" s="468"/>
      <c r="OKP6" s="468"/>
      <c r="OKQ6" s="468"/>
      <c r="OKR6" s="468"/>
      <c r="OKS6" s="468"/>
      <c r="OKT6" s="468"/>
      <c r="OKU6" s="468"/>
      <c r="OKV6" s="468"/>
      <c r="OKW6" s="468"/>
      <c r="OKX6" s="468"/>
      <c r="OKY6" s="468"/>
      <c r="OKZ6" s="468"/>
      <c r="OLA6" s="468"/>
      <c r="OLB6" s="468"/>
      <c r="OLC6" s="468"/>
      <c r="OLD6" s="468"/>
      <c r="OLE6" s="468"/>
      <c r="OLF6" s="468"/>
      <c r="OLG6" s="468"/>
      <c r="OLH6" s="468"/>
      <c r="OLI6" s="468"/>
      <c r="OLJ6" s="468"/>
      <c r="OLK6" s="468"/>
      <c r="OLL6" s="468"/>
      <c r="OLM6" s="468"/>
      <c r="OLN6" s="468"/>
      <c r="OLO6" s="468"/>
      <c r="OLP6" s="468"/>
      <c r="OLQ6" s="468"/>
      <c r="OLR6" s="468"/>
      <c r="OLS6" s="468"/>
      <c r="OLT6" s="468"/>
      <c r="OLU6" s="468"/>
      <c r="OLV6" s="468"/>
      <c r="OLW6" s="468"/>
      <c r="OLX6" s="468"/>
      <c r="OLY6" s="468"/>
      <c r="OLZ6" s="468"/>
      <c r="OMA6" s="468"/>
      <c r="OMB6" s="468"/>
      <c r="OMC6" s="468"/>
      <c r="OMD6" s="468"/>
      <c r="OME6" s="468"/>
      <c r="OMF6" s="468"/>
      <c r="OMG6" s="468"/>
      <c r="OMH6" s="468"/>
      <c r="OMI6" s="468"/>
      <c r="OMJ6" s="468"/>
      <c r="OMK6" s="468"/>
      <c r="OML6" s="468"/>
      <c r="OMM6" s="468"/>
      <c r="OMN6" s="468"/>
      <c r="OMO6" s="468"/>
      <c r="OMP6" s="468"/>
      <c r="OMQ6" s="468"/>
      <c r="OMR6" s="468"/>
      <c r="OMS6" s="468"/>
      <c r="OMT6" s="468"/>
      <c r="OMU6" s="468"/>
      <c r="OMV6" s="468"/>
      <c r="OMW6" s="468"/>
      <c r="OMX6" s="468"/>
      <c r="OMY6" s="468"/>
      <c r="OMZ6" s="468"/>
      <c r="ONA6" s="468"/>
      <c r="ONB6" s="468"/>
      <c r="ONC6" s="468"/>
      <c r="OND6" s="468"/>
      <c r="ONE6" s="468"/>
      <c r="ONF6" s="468"/>
      <c r="ONG6" s="468"/>
      <c r="ONH6" s="468"/>
      <c r="ONI6" s="468"/>
      <c r="ONJ6" s="468"/>
      <c r="ONK6" s="468"/>
      <c r="ONL6" s="468"/>
      <c r="ONM6" s="468"/>
      <c r="ONN6" s="468"/>
      <c r="ONO6" s="468"/>
      <c r="ONP6" s="468"/>
      <c r="ONQ6" s="468"/>
      <c r="ONR6" s="468"/>
      <c r="ONS6" s="468"/>
      <c r="ONT6" s="468"/>
      <c r="ONU6" s="468"/>
      <c r="ONV6" s="468"/>
      <c r="ONW6" s="468"/>
      <c r="ONX6" s="468"/>
      <c r="ONY6" s="468"/>
      <c r="ONZ6" s="468"/>
      <c r="OOA6" s="468"/>
      <c r="OOB6" s="468"/>
      <c r="OOC6" s="468"/>
      <c r="OOD6" s="468"/>
      <c r="OOE6" s="468"/>
      <c r="OOF6" s="468"/>
      <c r="OOG6" s="468"/>
      <c r="OOH6" s="468"/>
      <c r="OOI6" s="468"/>
      <c r="OOJ6" s="468"/>
      <c r="OOK6" s="468"/>
      <c r="OOL6" s="468"/>
      <c r="OOM6" s="468"/>
      <c r="OON6" s="468"/>
      <c r="OOO6" s="468"/>
      <c r="OOP6" s="468"/>
      <c r="OOQ6" s="468"/>
      <c r="OOR6" s="468"/>
      <c r="OOS6" s="468"/>
      <c r="OOT6" s="468"/>
      <c r="OOU6" s="468"/>
      <c r="OOV6" s="468"/>
      <c r="OOW6" s="468"/>
      <c r="OOX6" s="468"/>
      <c r="OOY6" s="468"/>
      <c r="OOZ6" s="468"/>
      <c r="OPA6" s="468"/>
      <c r="OPB6" s="468"/>
      <c r="OPC6" s="468"/>
      <c r="OPD6" s="468"/>
      <c r="OPE6" s="468"/>
      <c r="OPF6" s="468"/>
      <c r="OPG6" s="468"/>
      <c r="OPH6" s="468"/>
      <c r="OPI6" s="468"/>
      <c r="OPJ6" s="468"/>
      <c r="OPK6" s="468"/>
      <c r="OPL6" s="468"/>
      <c r="OPM6" s="468"/>
      <c r="OPN6" s="468"/>
      <c r="OPO6" s="468"/>
      <c r="OPP6" s="468"/>
      <c r="OPQ6" s="468"/>
      <c r="OPR6" s="468"/>
      <c r="OPS6" s="468"/>
      <c r="OPT6" s="468"/>
      <c r="OPU6" s="468"/>
      <c r="OPV6" s="468"/>
      <c r="OPW6" s="468"/>
      <c r="OPX6" s="468"/>
      <c r="OPY6" s="468"/>
      <c r="OPZ6" s="468"/>
      <c r="OQA6" s="468"/>
      <c r="OQB6" s="468"/>
      <c r="OQC6" s="468"/>
      <c r="OQD6" s="468"/>
      <c r="OQE6" s="468"/>
      <c r="OQF6" s="468"/>
      <c r="OQG6" s="468"/>
      <c r="OQH6" s="468"/>
      <c r="OQI6" s="468"/>
      <c r="OQJ6" s="468"/>
      <c r="OQK6" s="468"/>
      <c r="OQL6" s="468"/>
      <c r="OQM6" s="468"/>
      <c r="OQN6" s="468"/>
      <c r="OQO6" s="468"/>
      <c r="OQP6" s="468"/>
      <c r="OQQ6" s="468"/>
      <c r="OQR6" s="468"/>
      <c r="OQS6" s="468"/>
      <c r="OQT6" s="468"/>
      <c r="OQU6" s="468"/>
      <c r="OQV6" s="468"/>
      <c r="OQW6" s="468"/>
      <c r="OQX6" s="468"/>
      <c r="OQY6" s="468"/>
      <c r="OQZ6" s="468"/>
      <c r="ORA6" s="468"/>
      <c r="ORB6" s="468"/>
      <c r="ORC6" s="468"/>
      <c r="ORD6" s="468"/>
      <c r="ORE6" s="468"/>
      <c r="ORF6" s="468"/>
      <c r="ORG6" s="468"/>
      <c r="ORH6" s="468"/>
      <c r="ORI6" s="468"/>
      <c r="ORJ6" s="468"/>
      <c r="ORK6" s="468"/>
      <c r="ORL6" s="468"/>
      <c r="ORM6" s="468"/>
      <c r="ORN6" s="468"/>
      <c r="ORO6" s="468"/>
      <c r="ORP6" s="468"/>
      <c r="ORQ6" s="468"/>
      <c r="ORR6" s="468"/>
      <c r="ORS6" s="468"/>
      <c r="ORT6" s="468"/>
      <c r="ORU6" s="468"/>
      <c r="ORV6" s="468"/>
      <c r="ORW6" s="468"/>
      <c r="ORX6" s="468"/>
      <c r="ORY6" s="468"/>
      <c r="ORZ6" s="468"/>
      <c r="OSA6" s="468"/>
      <c r="OSB6" s="468"/>
      <c r="OSC6" s="468"/>
      <c r="OSD6" s="468"/>
      <c r="OSE6" s="468"/>
      <c r="OSF6" s="468"/>
      <c r="OSG6" s="468"/>
      <c r="OSH6" s="468"/>
      <c r="OSI6" s="468"/>
      <c r="OSJ6" s="468"/>
      <c r="OSK6" s="468"/>
      <c r="OSL6" s="468"/>
      <c r="OSM6" s="468"/>
      <c r="OSN6" s="468"/>
      <c r="OSO6" s="468"/>
      <c r="OSP6" s="468"/>
      <c r="OSQ6" s="468"/>
      <c r="OSR6" s="468"/>
      <c r="OSS6" s="468"/>
      <c r="OST6" s="468"/>
      <c r="OSU6" s="468"/>
      <c r="OSV6" s="468"/>
      <c r="OSW6" s="468"/>
      <c r="OSX6" s="468"/>
      <c r="OSY6" s="468"/>
      <c r="OSZ6" s="468"/>
      <c r="OTA6" s="468"/>
      <c r="OTB6" s="468"/>
      <c r="OTC6" s="468"/>
      <c r="OTD6" s="468"/>
      <c r="OTE6" s="468"/>
      <c r="OTF6" s="468"/>
      <c r="OTG6" s="468"/>
      <c r="OTH6" s="468"/>
      <c r="OTI6" s="468"/>
      <c r="OTJ6" s="468"/>
      <c r="OTK6" s="468"/>
      <c r="OTL6" s="468"/>
      <c r="OTM6" s="468"/>
      <c r="OTN6" s="468"/>
      <c r="OTO6" s="468"/>
      <c r="OTP6" s="468"/>
      <c r="OTQ6" s="468"/>
      <c r="OTR6" s="468"/>
      <c r="OTS6" s="468"/>
      <c r="OTT6" s="468"/>
      <c r="OTU6" s="468"/>
      <c r="OTV6" s="468"/>
      <c r="OTW6" s="468"/>
      <c r="OTX6" s="468"/>
      <c r="OTY6" s="468"/>
      <c r="OTZ6" s="468"/>
      <c r="OUA6" s="468"/>
      <c r="OUB6" s="468"/>
      <c r="OUC6" s="468"/>
      <c r="OUD6" s="468"/>
      <c r="OUE6" s="468"/>
      <c r="OUF6" s="468"/>
      <c r="OUG6" s="468"/>
      <c r="OUH6" s="468"/>
      <c r="OUI6" s="468"/>
      <c r="OUJ6" s="468"/>
      <c r="OUK6" s="468"/>
      <c r="OUL6" s="468"/>
      <c r="OUM6" s="468"/>
      <c r="OUN6" s="468"/>
      <c r="OUO6" s="468"/>
      <c r="OUP6" s="468"/>
      <c r="OUQ6" s="468"/>
      <c r="OUR6" s="468"/>
      <c r="OUS6" s="468"/>
      <c r="OUT6" s="468"/>
      <c r="OUU6" s="468"/>
      <c r="OUV6" s="468"/>
      <c r="OUW6" s="468"/>
      <c r="OUX6" s="468"/>
      <c r="OUY6" s="468"/>
      <c r="OUZ6" s="468"/>
      <c r="OVA6" s="468"/>
      <c r="OVB6" s="468"/>
      <c r="OVC6" s="468"/>
      <c r="OVD6" s="468"/>
      <c r="OVE6" s="468"/>
      <c r="OVF6" s="468"/>
      <c r="OVG6" s="468"/>
      <c r="OVH6" s="468"/>
      <c r="OVI6" s="468"/>
      <c r="OVJ6" s="468"/>
      <c r="OVK6" s="468"/>
      <c r="OVL6" s="468"/>
      <c r="OVM6" s="468"/>
      <c r="OVN6" s="468"/>
      <c r="OVO6" s="468"/>
      <c r="OVP6" s="468"/>
      <c r="OVQ6" s="468"/>
      <c r="OVR6" s="468"/>
      <c r="OVS6" s="468"/>
      <c r="OVT6" s="468"/>
      <c r="OVU6" s="468"/>
      <c r="OVV6" s="468"/>
      <c r="OVW6" s="468"/>
      <c r="OVX6" s="468"/>
      <c r="OVY6" s="468"/>
      <c r="OVZ6" s="468"/>
      <c r="OWA6" s="468"/>
      <c r="OWB6" s="468"/>
      <c r="OWC6" s="468"/>
      <c r="OWD6" s="468"/>
      <c r="OWE6" s="468"/>
      <c r="OWF6" s="468"/>
      <c r="OWG6" s="468"/>
      <c r="OWH6" s="468"/>
      <c r="OWI6" s="468"/>
      <c r="OWJ6" s="468"/>
      <c r="OWK6" s="468"/>
      <c r="OWL6" s="468"/>
      <c r="OWM6" s="468"/>
      <c r="OWN6" s="468"/>
      <c r="OWO6" s="468"/>
      <c r="OWP6" s="468"/>
      <c r="OWQ6" s="468"/>
      <c r="OWR6" s="468"/>
      <c r="OWS6" s="468"/>
      <c r="OWT6" s="468"/>
      <c r="OWU6" s="468"/>
      <c r="OWV6" s="468"/>
      <c r="OWW6" s="468"/>
      <c r="OWX6" s="468"/>
      <c r="OWY6" s="468"/>
      <c r="OWZ6" s="468"/>
      <c r="OXA6" s="468"/>
      <c r="OXB6" s="468"/>
      <c r="OXC6" s="468"/>
      <c r="OXD6" s="468"/>
      <c r="OXE6" s="468"/>
      <c r="OXF6" s="468"/>
      <c r="OXG6" s="468"/>
      <c r="OXH6" s="468"/>
      <c r="OXI6" s="468"/>
      <c r="OXJ6" s="468"/>
      <c r="OXK6" s="468"/>
      <c r="OXL6" s="468"/>
      <c r="OXM6" s="468"/>
      <c r="OXN6" s="468"/>
      <c r="OXO6" s="468"/>
      <c r="OXP6" s="468"/>
      <c r="OXQ6" s="468"/>
      <c r="OXR6" s="468"/>
      <c r="OXS6" s="468"/>
      <c r="OXT6" s="468"/>
      <c r="OXU6" s="468"/>
      <c r="OXV6" s="468"/>
      <c r="OXW6" s="468"/>
      <c r="OXX6" s="468"/>
      <c r="OXY6" s="468"/>
      <c r="OXZ6" s="468"/>
      <c r="OYA6" s="468"/>
      <c r="OYB6" s="468"/>
      <c r="OYC6" s="468"/>
      <c r="OYD6" s="468"/>
      <c r="OYE6" s="468"/>
      <c r="OYF6" s="468"/>
      <c r="OYG6" s="468"/>
      <c r="OYH6" s="468"/>
      <c r="OYI6" s="468"/>
      <c r="OYJ6" s="468"/>
      <c r="OYK6" s="468"/>
      <c r="OYL6" s="468"/>
      <c r="OYM6" s="468"/>
      <c r="OYN6" s="468"/>
      <c r="OYO6" s="468"/>
      <c r="OYP6" s="468"/>
      <c r="OYQ6" s="468"/>
      <c r="OYR6" s="468"/>
      <c r="OYS6" s="468"/>
      <c r="OYT6" s="468"/>
      <c r="OYU6" s="468"/>
      <c r="OYV6" s="468"/>
      <c r="OYW6" s="468"/>
      <c r="OYX6" s="468"/>
      <c r="OYY6" s="468"/>
      <c r="OYZ6" s="468"/>
      <c r="OZA6" s="468"/>
      <c r="OZB6" s="468"/>
      <c r="OZC6" s="468"/>
      <c r="OZD6" s="468"/>
      <c r="OZE6" s="468"/>
      <c r="OZF6" s="468"/>
      <c r="OZG6" s="468"/>
      <c r="OZH6" s="468"/>
      <c r="OZI6" s="468"/>
      <c r="OZJ6" s="468"/>
      <c r="OZK6" s="468"/>
      <c r="OZL6" s="468"/>
      <c r="OZM6" s="468"/>
      <c r="OZN6" s="468"/>
      <c r="OZO6" s="468"/>
      <c r="OZP6" s="468"/>
      <c r="OZQ6" s="468"/>
      <c r="OZR6" s="468"/>
      <c r="OZS6" s="468"/>
      <c r="OZT6" s="468"/>
      <c r="OZU6" s="468"/>
      <c r="OZV6" s="468"/>
      <c r="OZW6" s="468"/>
      <c r="OZX6" s="468"/>
      <c r="OZY6" s="468"/>
      <c r="OZZ6" s="468"/>
      <c r="PAA6" s="468"/>
      <c r="PAB6" s="468"/>
      <c r="PAC6" s="468"/>
      <c r="PAD6" s="468"/>
      <c r="PAE6" s="468"/>
      <c r="PAF6" s="468"/>
      <c r="PAG6" s="468"/>
      <c r="PAH6" s="468"/>
      <c r="PAI6" s="468"/>
      <c r="PAJ6" s="468"/>
      <c r="PAK6" s="468"/>
      <c r="PAL6" s="468"/>
      <c r="PAM6" s="468"/>
      <c r="PAN6" s="468"/>
      <c r="PAO6" s="468"/>
      <c r="PAP6" s="468"/>
      <c r="PAQ6" s="468"/>
      <c r="PAR6" s="468"/>
      <c r="PAS6" s="468"/>
      <c r="PAT6" s="468"/>
      <c r="PAU6" s="468"/>
      <c r="PAV6" s="468"/>
      <c r="PAW6" s="468"/>
      <c r="PAX6" s="468"/>
      <c r="PAY6" s="468"/>
      <c r="PAZ6" s="468"/>
      <c r="PBA6" s="468"/>
      <c r="PBB6" s="468"/>
      <c r="PBC6" s="468"/>
      <c r="PBD6" s="468"/>
      <c r="PBE6" s="468"/>
      <c r="PBF6" s="468"/>
      <c r="PBG6" s="468"/>
      <c r="PBH6" s="468"/>
      <c r="PBI6" s="468"/>
      <c r="PBJ6" s="468"/>
      <c r="PBK6" s="468"/>
      <c r="PBL6" s="468"/>
      <c r="PBM6" s="468"/>
      <c r="PBN6" s="468"/>
      <c r="PBO6" s="468"/>
      <c r="PBP6" s="468"/>
      <c r="PBQ6" s="468"/>
      <c r="PBR6" s="468"/>
      <c r="PBS6" s="468"/>
      <c r="PBT6" s="468"/>
      <c r="PBU6" s="468"/>
      <c r="PBV6" s="468"/>
      <c r="PBW6" s="468"/>
      <c r="PBX6" s="468"/>
      <c r="PBY6" s="468"/>
      <c r="PBZ6" s="468"/>
      <c r="PCA6" s="468"/>
      <c r="PCB6" s="468"/>
      <c r="PCC6" s="468"/>
      <c r="PCD6" s="468"/>
      <c r="PCE6" s="468"/>
      <c r="PCF6" s="468"/>
      <c r="PCG6" s="468"/>
      <c r="PCH6" s="468"/>
      <c r="PCI6" s="468"/>
      <c r="PCJ6" s="468"/>
      <c r="PCK6" s="468"/>
      <c r="PCL6" s="468"/>
      <c r="PCM6" s="468"/>
      <c r="PCN6" s="468"/>
      <c r="PCO6" s="468"/>
      <c r="PCP6" s="468"/>
      <c r="PCQ6" s="468"/>
      <c r="PCR6" s="468"/>
      <c r="PCS6" s="468"/>
      <c r="PCT6" s="468"/>
      <c r="PCU6" s="468"/>
      <c r="PCV6" s="468"/>
      <c r="PCW6" s="468"/>
      <c r="PCX6" s="468"/>
      <c r="PCY6" s="468"/>
      <c r="PCZ6" s="468"/>
      <c r="PDA6" s="468"/>
      <c r="PDB6" s="468"/>
      <c r="PDC6" s="468"/>
      <c r="PDD6" s="468"/>
      <c r="PDE6" s="468"/>
      <c r="PDF6" s="468"/>
      <c r="PDG6" s="468"/>
      <c r="PDH6" s="468"/>
      <c r="PDI6" s="468"/>
      <c r="PDJ6" s="468"/>
      <c r="PDK6" s="468"/>
      <c r="PDL6" s="468"/>
      <c r="PDM6" s="468"/>
      <c r="PDN6" s="468"/>
      <c r="PDO6" s="468"/>
      <c r="PDP6" s="468"/>
      <c r="PDQ6" s="468"/>
      <c r="PDR6" s="468"/>
      <c r="PDS6" s="468"/>
      <c r="PDT6" s="468"/>
      <c r="PDU6" s="468"/>
      <c r="PDV6" s="468"/>
      <c r="PDW6" s="468"/>
      <c r="PDX6" s="468"/>
      <c r="PDY6" s="468"/>
      <c r="PDZ6" s="468"/>
      <c r="PEA6" s="468"/>
      <c r="PEB6" s="468"/>
      <c r="PEC6" s="468"/>
      <c r="PED6" s="468"/>
      <c r="PEE6" s="468"/>
      <c r="PEF6" s="468"/>
      <c r="PEG6" s="468"/>
      <c r="PEH6" s="468"/>
      <c r="PEI6" s="468"/>
      <c r="PEJ6" s="468"/>
      <c r="PEK6" s="468"/>
      <c r="PEL6" s="468"/>
      <c r="PEM6" s="468"/>
      <c r="PEN6" s="468"/>
      <c r="PEO6" s="468"/>
      <c r="PEP6" s="468"/>
      <c r="PEQ6" s="468"/>
      <c r="PER6" s="468"/>
      <c r="PES6" s="468"/>
      <c r="PET6" s="468"/>
      <c r="PEU6" s="468"/>
      <c r="PEV6" s="468"/>
      <c r="PEW6" s="468"/>
      <c r="PEX6" s="468"/>
      <c r="PEY6" s="468"/>
      <c r="PEZ6" s="468"/>
      <c r="PFA6" s="468"/>
      <c r="PFB6" s="468"/>
      <c r="PFC6" s="468"/>
      <c r="PFD6" s="468"/>
      <c r="PFE6" s="468"/>
      <c r="PFF6" s="468"/>
      <c r="PFG6" s="468"/>
      <c r="PFH6" s="468"/>
      <c r="PFI6" s="468"/>
      <c r="PFJ6" s="468"/>
      <c r="PFK6" s="468"/>
      <c r="PFL6" s="468"/>
      <c r="PFM6" s="468"/>
      <c r="PFN6" s="468"/>
      <c r="PFO6" s="468"/>
      <c r="PFP6" s="468"/>
      <c r="PFQ6" s="468"/>
      <c r="PFR6" s="468"/>
      <c r="PFS6" s="468"/>
      <c r="PFT6" s="468"/>
      <c r="PFU6" s="468"/>
      <c r="PFV6" s="468"/>
      <c r="PFW6" s="468"/>
      <c r="PFX6" s="468"/>
      <c r="PFY6" s="468"/>
      <c r="PFZ6" s="468"/>
      <c r="PGA6" s="468"/>
      <c r="PGB6" s="468"/>
      <c r="PGC6" s="468"/>
      <c r="PGD6" s="468"/>
      <c r="PGE6" s="468"/>
      <c r="PGF6" s="468"/>
      <c r="PGG6" s="468"/>
      <c r="PGH6" s="468"/>
      <c r="PGI6" s="468"/>
      <c r="PGJ6" s="468"/>
      <c r="PGK6" s="468"/>
      <c r="PGL6" s="468"/>
      <c r="PGM6" s="468"/>
      <c r="PGN6" s="468"/>
      <c r="PGO6" s="468"/>
      <c r="PGP6" s="468"/>
      <c r="PGQ6" s="468"/>
      <c r="PGR6" s="468"/>
      <c r="PGS6" s="468"/>
      <c r="PGT6" s="468"/>
      <c r="PGU6" s="468"/>
      <c r="PGV6" s="468"/>
      <c r="PGW6" s="468"/>
      <c r="PGX6" s="468"/>
      <c r="PGY6" s="468"/>
      <c r="PGZ6" s="468"/>
      <c r="PHA6" s="468"/>
      <c r="PHB6" s="468"/>
      <c r="PHC6" s="468"/>
      <c r="PHD6" s="468"/>
      <c r="PHE6" s="468"/>
      <c r="PHF6" s="468"/>
      <c r="PHG6" s="468"/>
      <c r="PHH6" s="468"/>
      <c r="PHI6" s="468"/>
      <c r="PHJ6" s="468"/>
      <c r="PHK6" s="468"/>
      <c r="PHL6" s="468"/>
      <c r="PHM6" s="468"/>
      <c r="PHN6" s="468"/>
      <c r="PHO6" s="468"/>
      <c r="PHP6" s="468"/>
      <c r="PHQ6" s="468"/>
      <c r="PHR6" s="468"/>
      <c r="PHS6" s="468"/>
      <c r="PHT6" s="468"/>
      <c r="PHU6" s="468"/>
      <c r="PHV6" s="468"/>
      <c r="PHW6" s="468"/>
      <c r="PHX6" s="468"/>
      <c r="PHY6" s="468"/>
      <c r="PHZ6" s="468"/>
      <c r="PIA6" s="468"/>
      <c r="PIB6" s="468"/>
      <c r="PIC6" s="468"/>
      <c r="PID6" s="468"/>
      <c r="PIE6" s="468"/>
      <c r="PIF6" s="468"/>
      <c r="PIG6" s="468"/>
      <c r="PIH6" s="468"/>
      <c r="PII6" s="468"/>
      <c r="PIJ6" s="468"/>
      <c r="PIK6" s="468"/>
      <c r="PIL6" s="468"/>
      <c r="PIM6" s="468"/>
      <c r="PIN6" s="468"/>
      <c r="PIO6" s="468"/>
      <c r="PIP6" s="468"/>
      <c r="PIQ6" s="468"/>
      <c r="PIR6" s="468"/>
      <c r="PIS6" s="468"/>
      <c r="PIT6" s="468"/>
      <c r="PIU6" s="468"/>
      <c r="PIV6" s="468"/>
      <c r="PIW6" s="468"/>
      <c r="PIX6" s="468"/>
      <c r="PIY6" s="468"/>
      <c r="PIZ6" s="468"/>
      <c r="PJA6" s="468"/>
      <c r="PJB6" s="468"/>
      <c r="PJC6" s="468"/>
      <c r="PJD6" s="468"/>
      <c r="PJE6" s="468"/>
      <c r="PJF6" s="468"/>
      <c r="PJG6" s="468"/>
      <c r="PJH6" s="468"/>
      <c r="PJI6" s="468"/>
      <c r="PJJ6" s="468"/>
      <c r="PJK6" s="468"/>
      <c r="PJL6" s="468"/>
      <c r="PJM6" s="468"/>
      <c r="PJN6" s="468"/>
      <c r="PJO6" s="468"/>
      <c r="PJP6" s="468"/>
      <c r="PJQ6" s="468"/>
      <c r="PJR6" s="468"/>
      <c r="PJS6" s="468"/>
      <c r="PJT6" s="468"/>
      <c r="PJU6" s="468"/>
      <c r="PJV6" s="468"/>
      <c r="PJW6" s="468"/>
      <c r="PJX6" s="468"/>
      <c r="PJY6" s="468"/>
      <c r="PJZ6" s="468"/>
      <c r="PKA6" s="468"/>
      <c r="PKB6" s="468"/>
      <c r="PKC6" s="468"/>
      <c r="PKD6" s="468"/>
      <c r="PKE6" s="468"/>
      <c r="PKF6" s="468"/>
      <c r="PKG6" s="468"/>
      <c r="PKH6" s="468"/>
      <c r="PKI6" s="468"/>
      <c r="PKJ6" s="468"/>
      <c r="PKK6" s="468"/>
      <c r="PKL6" s="468"/>
      <c r="PKM6" s="468"/>
      <c r="PKN6" s="468"/>
      <c r="PKO6" s="468"/>
      <c r="PKP6" s="468"/>
      <c r="PKQ6" s="468"/>
      <c r="PKR6" s="468"/>
      <c r="PKS6" s="468"/>
      <c r="PKT6" s="468"/>
      <c r="PKU6" s="468"/>
      <c r="PKV6" s="468"/>
      <c r="PKW6" s="468"/>
      <c r="PKX6" s="468"/>
      <c r="PKY6" s="468"/>
      <c r="PKZ6" s="468"/>
      <c r="PLA6" s="468"/>
      <c r="PLB6" s="468"/>
      <c r="PLC6" s="468"/>
      <c r="PLD6" s="468"/>
      <c r="PLE6" s="468"/>
      <c r="PLF6" s="468"/>
      <c r="PLG6" s="468"/>
      <c r="PLH6" s="468"/>
      <c r="PLI6" s="468"/>
      <c r="PLJ6" s="468"/>
      <c r="PLK6" s="468"/>
      <c r="PLL6" s="468"/>
      <c r="PLM6" s="468"/>
      <c r="PLN6" s="468"/>
      <c r="PLO6" s="468"/>
      <c r="PLP6" s="468"/>
      <c r="PLQ6" s="468"/>
      <c r="PLR6" s="468"/>
      <c r="PLS6" s="468"/>
      <c r="PLT6" s="468"/>
      <c r="PLU6" s="468"/>
      <c r="PLV6" s="468"/>
      <c r="PLW6" s="468"/>
      <c r="PLX6" s="468"/>
      <c r="PLY6" s="468"/>
      <c r="PLZ6" s="468"/>
      <c r="PMA6" s="468"/>
      <c r="PMB6" s="468"/>
      <c r="PMC6" s="468"/>
      <c r="PMD6" s="468"/>
      <c r="PME6" s="468"/>
      <c r="PMF6" s="468"/>
      <c r="PMG6" s="468"/>
      <c r="PMH6" s="468"/>
      <c r="PMI6" s="468"/>
      <c r="PMJ6" s="468"/>
      <c r="PMK6" s="468"/>
      <c r="PML6" s="468"/>
      <c r="PMM6" s="468"/>
      <c r="PMN6" s="468"/>
      <c r="PMO6" s="468"/>
      <c r="PMP6" s="468"/>
      <c r="PMQ6" s="468"/>
      <c r="PMR6" s="468"/>
      <c r="PMS6" s="468"/>
      <c r="PMT6" s="468"/>
      <c r="PMU6" s="468"/>
      <c r="PMV6" s="468"/>
      <c r="PMW6" s="468"/>
      <c r="PMX6" s="468"/>
      <c r="PMY6" s="468"/>
      <c r="PMZ6" s="468"/>
      <c r="PNA6" s="468"/>
      <c r="PNB6" s="468"/>
      <c r="PNC6" s="468"/>
      <c r="PND6" s="468"/>
      <c r="PNE6" s="468"/>
      <c r="PNF6" s="468"/>
      <c r="PNG6" s="468"/>
      <c r="PNH6" s="468"/>
      <c r="PNI6" s="468"/>
      <c r="PNJ6" s="468"/>
      <c r="PNK6" s="468"/>
      <c r="PNL6" s="468"/>
      <c r="PNM6" s="468"/>
      <c r="PNN6" s="468"/>
      <c r="PNO6" s="468"/>
      <c r="PNP6" s="468"/>
      <c r="PNQ6" s="468"/>
      <c r="PNR6" s="468"/>
      <c r="PNS6" s="468"/>
      <c r="PNT6" s="468"/>
      <c r="PNU6" s="468"/>
      <c r="PNV6" s="468"/>
      <c r="PNW6" s="468"/>
      <c r="PNX6" s="468"/>
      <c r="PNY6" s="468"/>
      <c r="PNZ6" s="468"/>
      <c r="POA6" s="468"/>
      <c r="POB6" s="468"/>
      <c r="POC6" s="468"/>
      <c r="POD6" s="468"/>
      <c r="POE6" s="468"/>
      <c r="POF6" s="468"/>
      <c r="POG6" s="468"/>
      <c r="POH6" s="468"/>
      <c r="POI6" s="468"/>
      <c r="POJ6" s="468"/>
      <c r="POK6" s="468"/>
      <c r="POL6" s="468"/>
      <c r="POM6" s="468"/>
      <c r="PON6" s="468"/>
      <c r="POO6" s="468"/>
      <c r="POP6" s="468"/>
      <c r="POQ6" s="468"/>
      <c r="POR6" s="468"/>
      <c r="POS6" s="468"/>
      <c r="POT6" s="468"/>
      <c r="POU6" s="468"/>
      <c r="POV6" s="468"/>
      <c r="POW6" s="468"/>
      <c r="POX6" s="468"/>
      <c r="POY6" s="468"/>
      <c r="POZ6" s="468"/>
      <c r="PPA6" s="468"/>
      <c r="PPB6" s="468"/>
      <c r="PPC6" s="468"/>
      <c r="PPD6" s="468"/>
      <c r="PPE6" s="468"/>
      <c r="PPF6" s="468"/>
      <c r="PPG6" s="468"/>
      <c r="PPH6" s="468"/>
      <c r="PPI6" s="468"/>
      <c r="PPJ6" s="468"/>
      <c r="PPK6" s="468"/>
      <c r="PPL6" s="468"/>
      <c r="PPM6" s="468"/>
      <c r="PPN6" s="468"/>
      <c r="PPO6" s="468"/>
      <c r="PPP6" s="468"/>
      <c r="PPQ6" s="468"/>
      <c r="PPR6" s="468"/>
      <c r="PPS6" s="468"/>
      <c r="PPT6" s="468"/>
      <c r="PPU6" s="468"/>
      <c r="PPV6" s="468"/>
      <c r="PPW6" s="468"/>
      <c r="PPX6" s="468"/>
      <c r="PPY6" s="468"/>
      <c r="PPZ6" s="468"/>
      <c r="PQA6" s="468"/>
      <c r="PQB6" s="468"/>
      <c r="PQC6" s="468"/>
      <c r="PQD6" s="468"/>
      <c r="PQE6" s="468"/>
      <c r="PQF6" s="468"/>
      <c r="PQG6" s="468"/>
      <c r="PQH6" s="468"/>
      <c r="PQI6" s="468"/>
      <c r="PQJ6" s="468"/>
      <c r="PQK6" s="468"/>
      <c r="PQL6" s="468"/>
      <c r="PQM6" s="468"/>
      <c r="PQN6" s="468"/>
      <c r="PQO6" s="468"/>
      <c r="PQP6" s="468"/>
      <c r="PQQ6" s="468"/>
      <c r="PQR6" s="468"/>
      <c r="PQS6" s="468"/>
      <c r="PQT6" s="468"/>
      <c r="PQU6" s="468"/>
      <c r="PQV6" s="468"/>
      <c r="PQW6" s="468"/>
      <c r="PQX6" s="468"/>
      <c r="PQY6" s="468"/>
      <c r="PQZ6" s="468"/>
      <c r="PRA6" s="468"/>
      <c r="PRB6" s="468"/>
      <c r="PRC6" s="468"/>
      <c r="PRD6" s="468"/>
      <c r="PRE6" s="468"/>
      <c r="PRF6" s="468"/>
      <c r="PRG6" s="468"/>
      <c r="PRH6" s="468"/>
      <c r="PRI6" s="468"/>
      <c r="PRJ6" s="468"/>
      <c r="PRK6" s="468"/>
      <c r="PRL6" s="468"/>
      <c r="PRM6" s="468"/>
      <c r="PRN6" s="468"/>
      <c r="PRO6" s="468"/>
      <c r="PRP6" s="468"/>
      <c r="PRQ6" s="468"/>
      <c r="PRR6" s="468"/>
      <c r="PRS6" s="468"/>
      <c r="PRT6" s="468"/>
      <c r="PRU6" s="468"/>
      <c r="PRV6" s="468"/>
      <c r="PRW6" s="468"/>
      <c r="PRX6" s="468"/>
      <c r="PRY6" s="468"/>
      <c r="PRZ6" s="468"/>
      <c r="PSA6" s="468"/>
      <c r="PSB6" s="468"/>
      <c r="PSC6" s="468"/>
      <c r="PSD6" s="468"/>
      <c r="PSE6" s="468"/>
      <c r="PSF6" s="468"/>
      <c r="PSG6" s="468"/>
      <c r="PSH6" s="468"/>
      <c r="PSI6" s="468"/>
      <c r="PSJ6" s="468"/>
      <c r="PSK6" s="468"/>
      <c r="PSL6" s="468"/>
      <c r="PSM6" s="468"/>
      <c r="PSN6" s="468"/>
      <c r="PSO6" s="468"/>
      <c r="PSP6" s="468"/>
      <c r="PSQ6" s="468"/>
      <c r="PSR6" s="468"/>
      <c r="PSS6" s="468"/>
      <c r="PST6" s="468"/>
      <c r="PSU6" s="468"/>
      <c r="PSV6" s="468"/>
      <c r="PSW6" s="468"/>
      <c r="PSX6" s="468"/>
      <c r="PSY6" s="468"/>
      <c r="PSZ6" s="468"/>
      <c r="PTA6" s="468"/>
      <c r="PTB6" s="468"/>
      <c r="PTC6" s="468"/>
      <c r="PTD6" s="468"/>
      <c r="PTE6" s="468"/>
      <c r="PTF6" s="468"/>
      <c r="PTG6" s="468"/>
      <c r="PTH6" s="468"/>
      <c r="PTI6" s="468"/>
      <c r="PTJ6" s="468"/>
      <c r="PTK6" s="468"/>
      <c r="PTL6" s="468"/>
      <c r="PTM6" s="468"/>
      <c r="PTN6" s="468"/>
      <c r="PTO6" s="468"/>
      <c r="PTP6" s="468"/>
      <c r="PTQ6" s="468"/>
      <c r="PTR6" s="468"/>
      <c r="PTS6" s="468"/>
      <c r="PTT6" s="468"/>
      <c r="PTU6" s="468"/>
      <c r="PTV6" s="468"/>
      <c r="PTW6" s="468"/>
      <c r="PTX6" s="468"/>
      <c r="PTY6" s="468"/>
      <c r="PTZ6" s="468"/>
      <c r="PUA6" s="468"/>
      <c r="PUB6" s="468"/>
      <c r="PUC6" s="468"/>
      <c r="PUD6" s="468"/>
      <c r="PUE6" s="468"/>
      <c r="PUF6" s="468"/>
      <c r="PUG6" s="468"/>
      <c r="PUH6" s="468"/>
      <c r="PUI6" s="468"/>
      <c r="PUJ6" s="468"/>
      <c r="PUK6" s="468"/>
      <c r="PUL6" s="468"/>
      <c r="PUM6" s="468"/>
      <c r="PUN6" s="468"/>
      <c r="PUO6" s="468"/>
      <c r="PUP6" s="468"/>
      <c r="PUQ6" s="468"/>
      <c r="PUR6" s="468"/>
      <c r="PUS6" s="468"/>
      <c r="PUT6" s="468"/>
      <c r="PUU6" s="468"/>
      <c r="PUV6" s="468"/>
      <c r="PUW6" s="468"/>
      <c r="PUX6" s="468"/>
      <c r="PUY6" s="468"/>
      <c r="PUZ6" s="468"/>
      <c r="PVA6" s="468"/>
      <c r="PVB6" s="468"/>
      <c r="PVC6" s="468"/>
      <c r="PVD6" s="468"/>
      <c r="PVE6" s="468"/>
      <c r="PVF6" s="468"/>
      <c r="PVG6" s="468"/>
      <c r="PVH6" s="468"/>
      <c r="PVI6" s="468"/>
      <c r="PVJ6" s="468"/>
      <c r="PVK6" s="468"/>
      <c r="PVL6" s="468"/>
      <c r="PVM6" s="468"/>
      <c r="PVN6" s="468"/>
      <c r="PVO6" s="468"/>
      <c r="PVP6" s="468"/>
      <c r="PVQ6" s="468"/>
      <c r="PVR6" s="468"/>
      <c r="PVS6" s="468"/>
      <c r="PVT6" s="468"/>
      <c r="PVU6" s="468"/>
      <c r="PVV6" s="468"/>
      <c r="PVW6" s="468"/>
      <c r="PVX6" s="468"/>
      <c r="PVY6" s="468"/>
      <c r="PVZ6" s="468"/>
      <c r="PWA6" s="468"/>
      <c r="PWB6" s="468"/>
      <c r="PWC6" s="468"/>
      <c r="PWD6" s="468"/>
      <c r="PWE6" s="468"/>
      <c r="PWF6" s="468"/>
      <c r="PWG6" s="468"/>
      <c r="PWH6" s="468"/>
      <c r="PWI6" s="468"/>
      <c r="PWJ6" s="468"/>
      <c r="PWK6" s="468"/>
      <c r="PWL6" s="468"/>
      <c r="PWM6" s="468"/>
      <c r="PWN6" s="468"/>
      <c r="PWO6" s="468"/>
      <c r="PWP6" s="468"/>
      <c r="PWQ6" s="468"/>
      <c r="PWR6" s="468"/>
      <c r="PWS6" s="468"/>
      <c r="PWT6" s="468"/>
      <c r="PWU6" s="468"/>
      <c r="PWV6" s="468"/>
      <c r="PWW6" s="468"/>
      <c r="PWX6" s="468"/>
      <c r="PWY6" s="468"/>
      <c r="PWZ6" s="468"/>
      <c r="PXA6" s="468"/>
      <c r="PXB6" s="468"/>
      <c r="PXC6" s="468"/>
      <c r="PXD6" s="468"/>
      <c r="PXE6" s="468"/>
      <c r="PXF6" s="468"/>
      <c r="PXG6" s="468"/>
      <c r="PXH6" s="468"/>
      <c r="PXI6" s="468"/>
      <c r="PXJ6" s="468"/>
      <c r="PXK6" s="468"/>
      <c r="PXL6" s="468"/>
      <c r="PXM6" s="468"/>
      <c r="PXN6" s="468"/>
      <c r="PXO6" s="468"/>
      <c r="PXP6" s="468"/>
      <c r="PXQ6" s="468"/>
      <c r="PXR6" s="468"/>
      <c r="PXS6" s="468"/>
      <c r="PXT6" s="468"/>
      <c r="PXU6" s="468"/>
      <c r="PXV6" s="468"/>
      <c r="PXW6" s="468"/>
      <c r="PXX6" s="468"/>
      <c r="PXY6" s="468"/>
      <c r="PXZ6" s="468"/>
      <c r="PYA6" s="468"/>
      <c r="PYB6" s="468"/>
      <c r="PYC6" s="468"/>
      <c r="PYD6" s="468"/>
      <c r="PYE6" s="468"/>
      <c r="PYF6" s="468"/>
      <c r="PYG6" s="468"/>
      <c r="PYH6" s="468"/>
      <c r="PYI6" s="468"/>
      <c r="PYJ6" s="468"/>
      <c r="PYK6" s="468"/>
      <c r="PYL6" s="468"/>
      <c r="PYM6" s="468"/>
      <c r="PYN6" s="468"/>
      <c r="PYO6" s="468"/>
      <c r="PYP6" s="468"/>
      <c r="PYQ6" s="468"/>
      <c r="PYR6" s="468"/>
      <c r="PYS6" s="468"/>
      <c r="PYT6" s="468"/>
      <c r="PYU6" s="468"/>
      <c r="PYV6" s="468"/>
      <c r="PYW6" s="468"/>
      <c r="PYX6" s="468"/>
      <c r="PYY6" s="468"/>
      <c r="PYZ6" s="468"/>
      <c r="PZA6" s="468"/>
      <c r="PZB6" s="468"/>
      <c r="PZC6" s="468"/>
      <c r="PZD6" s="468"/>
      <c r="PZE6" s="468"/>
      <c r="PZF6" s="468"/>
      <c r="PZG6" s="468"/>
      <c r="PZH6" s="468"/>
      <c r="PZI6" s="468"/>
      <c r="PZJ6" s="468"/>
      <c r="PZK6" s="468"/>
      <c r="PZL6" s="468"/>
      <c r="PZM6" s="468"/>
      <c r="PZN6" s="468"/>
      <c r="PZO6" s="468"/>
      <c r="PZP6" s="468"/>
      <c r="PZQ6" s="468"/>
      <c r="PZR6" s="468"/>
      <c r="PZS6" s="468"/>
      <c r="PZT6" s="468"/>
      <c r="PZU6" s="468"/>
      <c r="PZV6" s="468"/>
      <c r="PZW6" s="468"/>
      <c r="PZX6" s="468"/>
      <c r="PZY6" s="468"/>
      <c r="PZZ6" s="468"/>
      <c r="QAA6" s="468"/>
      <c r="QAB6" s="468"/>
      <c r="QAC6" s="468"/>
      <c r="QAD6" s="468"/>
      <c r="QAE6" s="468"/>
      <c r="QAF6" s="468"/>
      <c r="QAG6" s="468"/>
      <c r="QAH6" s="468"/>
      <c r="QAI6" s="468"/>
      <c r="QAJ6" s="468"/>
      <c r="QAK6" s="468"/>
      <c r="QAL6" s="468"/>
      <c r="QAM6" s="468"/>
      <c r="QAN6" s="468"/>
      <c r="QAO6" s="468"/>
      <c r="QAP6" s="468"/>
      <c r="QAQ6" s="468"/>
      <c r="QAR6" s="468"/>
      <c r="QAS6" s="468"/>
      <c r="QAT6" s="468"/>
      <c r="QAU6" s="468"/>
      <c r="QAV6" s="468"/>
      <c r="QAW6" s="468"/>
      <c r="QAX6" s="468"/>
      <c r="QAY6" s="468"/>
      <c r="QAZ6" s="468"/>
      <c r="QBA6" s="468"/>
      <c r="QBB6" s="468"/>
      <c r="QBC6" s="468"/>
      <c r="QBD6" s="468"/>
      <c r="QBE6" s="468"/>
      <c r="QBF6" s="468"/>
      <c r="QBG6" s="468"/>
      <c r="QBH6" s="468"/>
      <c r="QBI6" s="468"/>
      <c r="QBJ6" s="468"/>
      <c r="QBK6" s="468"/>
      <c r="QBL6" s="468"/>
      <c r="QBM6" s="468"/>
      <c r="QBN6" s="468"/>
      <c r="QBO6" s="468"/>
      <c r="QBP6" s="468"/>
      <c r="QBQ6" s="468"/>
      <c r="QBR6" s="468"/>
      <c r="QBS6" s="468"/>
      <c r="QBT6" s="468"/>
      <c r="QBU6" s="468"/>
      <c r="QBV6" s="468"/>
      <c r="QBW6" s="468"/>
      <c r="QBX6" s="468"/>
      <c r="QBY6" s="468"/>
      <c r="QBZ6" s="468"/>
      <c r="QCA6" s="468"/>
      <c r="QCB6" s="468"/>
      <c r="QCC6" s="468"/>
      <c r="QCD6" s="468"/>
      <c r="QCE6" s="468"/>
      <c r="QCF6" s="468"/>
      <c r="QCG6" s="468"/>
      <c r="QCH6" s="468"/>
      <c r="QCI6" s="468"/>
      <c r="QCJ6" s="468"/>
      <c r="QCK6" s="468"/>
      <c r="QCL6" s="468"/>
      <c r="QCM6" s="468"/>
      <c r="QCN6" s="468"/>
      <c r="QCO6" s="468"/>
      <c r="QCP6" s="468"/>
      <c r="QCQ6" s="468"/>
      <c r="QCR6" s="468"/>
      <c r="QCS6" s="468"/>
      <c r="QCT6" s="468"/>
      <c r="QCU6" s="468"/>
      <c r="QCV6" s="468"/>
      <c r="QCW6" s="468"/>
      <c r="QCX6" s="468"/>
      <c r="QCY6" s="468"/>
      <c r="QCZ6" s="468"/>
      <c r="QDA6" s="468"/>
      <c r="QDB6" s="468"/>
      <c r="QDC6" s="468"/>
      <c r="QDD6" s="468"/>
      <c r="QDE6" s="468"/>
      <c r="QDF6" s="468"/>
      <c r="QDG6" s="468"/>
      <c r="QDH6" s="468"/>
      <c r="QDI6" s="468"/>
      <c r="QDJ6" s="468"/>
      <c r="QDK6" s="468"/>
      <c r="QDL6" s="468"/>
      <c r="QDM6" s="468"/>
      <c r="QDN6" s="468"/>
      <c r="QDO6" s="468"/>
      <c r="QDP6" s="468"/>
      <c r="QDQ6" s="468"/>
      <c r="QDR6" s="468"/>
      <c r="QDS6" s="468"/>
      <c r="QDT6" s="468"/>
      <c r="QDU6" s="468"/>
      <c r="QDV6" s="468"/>
      <c r="QDW6" s="468"/>
      <c r="QDX6" s="468"/>
      <c r="QDY6" s="468"/>
      <c r="QDZ6" s="468"/>
      <c r="QEA6" s="468"/>
      <c r="QEB6" s="468"/>
      <c r="QEC6" s="468"/>
      <c r="QED6" s="468"/>
      <c r="QEE6" s="468"/>
      <c r="QEF6" s="468"/>
      <c r="QEG6" s="468"/>
      <c r="QEH6" s="468"/>
      <c r="QEI6" s="468"/>
      <c r="QEJ6" s="468"/>
      <c r="QEK6" s="468"/>
      <c r="QEL6" s="468"/>
      <c r="QEM6" s="468"/>
      <c r="QEN6" s="468"/>
      <c r="QEO6" s="468"/>
      <c r="QEP6" s="468"/>
      <c r="QEQ6" s="468"/>
      <c r="QER6" s="468"/>
      <c r="QES6" s="468"/>
      <c r="QET6" s="468"/>
      <c r="QEU6" s="468"/>
      <c r="QEV6" s="468"/>
      <c r="QEW6" s="468"/>
      <c r="QEX6" s="468"/>
      <c r="QEY6" s="468"/>
      <c r="QEZ6" s="468"/>
      <c r="QFA6" s="468"/>
      <c r="QFB6" s="468"/>
      <c r="QFC6" s="468"/>
      <c r="QFD6" s="468"/>
      <c r="QFE6" s="468"/>
      <c r="QFF6" s="468"/>
      <c r="QFG6" s="468"/>
      <c r="QFH6" s="468"/>
      <c r="QFI6" s="468"/>
      <c r="QFJ6" s="468"/>
      <c r="QFK6" s="468"/>
      <c r="QFL6" s="468"/>
      <c r="QFM6" s="468"/>
      <c r="QFN6" s="468"/>
      <c r="QFO6" s="468"/>
      <c r="QFP6" s="468"/>
      <c r="QFQ6" s="468"/>
      <c r="QFR6" s="468"/>
      <c r="QFS6" s="468"/>
      <c r="QFT6" s="468"/>
      <c r="QFU6" s="468"/>
      <c r="QFV6" s="468"/>
      <c r="QFW6" s="468"/>
      <c r="QFX6" s="468"/>
      <c r="QFY6" s="468"/>
      <c r="QFZ6" s="468"/>
      <c r="QGA6" s="468"/>
      <c r="QGB6" s="468"/>
      <c r="QGC6" s="468"/>
      <c r="QGD6" s="468"/>
      <c r="QGE6" s="468"/>
      <c r="QGF6" s="468"/>
      <c r="QGG6" s="468"/>
      <c r="QGH6" s="468"/>
      <c r="QGI6" s="468"/>
      <c r="QGJ6" s="468"/>
      <c r="QGK6" s="468"/>
      <c r="QGL6" s="468"/>
      <c r="QGM6" s="468"/>
      <c r="QGN6" s="468"/>
      <c r="QGO6" s="468"/>
      <c r="QGP6" s="468"/>
      <c r="QGQ6" s="468"/>
      <c r="QGR6" s="468"/>
      <c r="QGS6" s="468"/>
      <c r="QGT6" s="468"/>
      <c r="QGU6" s="468"/>
      <c r="QGV6" s="468"/>
      <c r="QGW6" s="468"/>
      <c r="QGX6" s="468"/>
      <c r="QGY6" s="468"/>
      <c r="QGZ6" s="468"/>
      <c r="QHA6" s="468"/>
      <c r="QHB6" s="468"/>
      <c r="QHC6" s="468"/>
      <c r="QHD6" s="468"/>
      <c r="QHE6" s="468"/>
      <c r="QHF6" s="468"/>
      <c r="QHG6" s="468"/>
      <c r="QHH6" s="468"/>
      <c r="QHI6" s="468"/>
      <c r="QHJ6" s="468"/>
      <c r="QHK6" s="468"/>
      <c r="QHL6" s="468"/>
      <c r="QHM6" s="468"/>
      <c r="QHN6" s="468"/>
      <c r="QHO6" s="468"/>
      <c r="QHP6" s="468"/>
      <c r="QHQ6" s="468"/>
      <c r="QHR6" s="468"/>
      <c r="QHS6" s="468"/>
      <c r="QHT6" s="468"/>
      <c r="QHU6" s="468"/>
      <c r="QHV6" s="468"/>
      <c r="QHW6" s="468"/>
      <c r="QHX6" s="468"/>
      <c r="QHY6" s="468"/>
      <c r="QHZ6" s="468"/>
      <c r="QIA6" s="468"/>
      <c r="QIB6" s="468"/>
      <c r="QIC6" s="468"/>
      <c r="QID6" s="468"/>
      <c r="QIE6" s="468"/>
      <c r="QIF6" s="468"/>
      <c r="QIG6" s="468"/>
      <c r="QIH6" s="468"/>
      <c r="QII6" s="468"/>
      <c r="QIJ6" s="468"/>
      <c r="QIK6" s="468"/>
      <c r="QIL6" s="468"/>
      <c r="QIM6" s="468"/>
      <c r="QIN6" s="468"/>
      <c r="QIO6" s="468"/>
      <c r="QIP6" s="468"/>
      <c r="QIQ6" s="468"/>
      <c r="QIR6" s="468"/>
      <c r="QIS6" s="468"/>
      <c r="QIT6" s="468"/>
      <c r="QIU6" s="468"/>
      <c r="QIV6" s="468"/>
      <c r="QIW6" s="468"/>
      <c r="QIX6" s="468"/>
      <c r="QIY6" s="468"/>
      <c r="QIZ6" s="468"/>
      <c r="QJA6" s="468"/>
      <c r="QJB6" s="468"/>
      <c r="QJC6" s="468"/>
      <c r="QJD6" s="468"/>
      <c r="QJE6" s="468"/>
      <c r="QJF6" s="468"/>
      <c r="QJG6" s="468"/>
      <c r="QJH6" s="468"/>
      <c r="QJI6" s="468"/>
      <c r="QJJ6" s="468"/>
      <c r="QJK6" s="468"/>
      <c r="QJL6" s="468"/>
      <c r="QJM6" s="468"/>
      <c r="QJN6" s="468"/>
      <c r="QJO6" s="468"/>
      <c r="QJP6" s="468"/>
      <c r="QJQ6" s="468"/>
      <c r="QJR6" s="468"/>
      <c r="QJS6" s="468"/>
      <c r="QJT6" s="468"/>
      <c r="QJU6" s="468"/>
      <c r="QJV6" s="468"/>
      <c r="QJW6" s="468"/>
      <c r="QJX6" s="468"/>
      <c r="QJY6" s="468"/>
      <c r="QJZ6" s="468"/>
      <c r="QKA6" s="468"/>
      <c r="QKB6" s="468"/>
      <c r="QKC6" s="468"/>
      <c r="QKD6" s="468"/>
      <c r="QKE6" s="468"/>
      <c r="QKF6" s="468"/>
      <c r="QKG6" s="468"/>
      <c r="QKH6" s="468"/>
      <c r="QKI6" s="468"/>
      <c r="QKJ6" s="468"/>
      <c r="QKK6" s="468"/>
      <c r="QKL6" s="468"/>
      <c r="QKM6" s="468"/>
      <c r="QKN6" s="468"/>
      <c r="QKO6" s="468"/>
      <c r="QKP6" s="468"/>
      <c r="QKQ6" s="468"/>
      <c r="QKR6" s="468"/>
      <c r="QKS6" s="468"/>
      <c r="QKT6" s="468"/>
      <c r="QKU6" s="468"/>
      <c r="QKV6" s="468"/>
      <c r="QKW6" s="468"/>
      <c r="QKX6" s="468"/>
      <c r="QKY6" s="468"/>
      <c r="QKZ6" s="468"/>
      <c r="QLA6" s="468"/>
      <c r="QLB6" s="468"/>
      <c r="QLC6" s="468"/>
      <c r="QLD6" s="468"/>
      <c r="QLE6" s="468"/>
      <c r="QLF6" s="468"/>
      <c r="QLG6" s="468"/>
      <c r="QLH6" s="468"/>
      <c r="QLI6" s="468"/>
      <c r="QLJ6" s="468"/>
      <c r="QLK6" s="468"/>
      <c r="QLL6" s="468"/>
      <c r="QLM6" s="468"/>
      <c r="QLN6" s="468"/>
      <c r="QLO6" s="468"/>
      <c r="QLP6" s="468"/>
      <c r="QLQ6" s="468"/>
      <c r="QLR6" s="468"/>
      <c r="QLS6" s="468"/>
      <c r="QLT6" s="468"/>
      <c r="QLU6" s="468"/>
      <c r="QLV6" s="468"/>
      <c r="QLW6" s="468"/>
      <c r="QLX6" s="468"/>
      <c r="QLY6" s="468"/>
      <c r="QLZ6" s="468"/>
      <c r="QMA6" s="468"/>
      <c r="QMB6" s="468"/>
      <c r="QMC6" s="468"/>
      <c r="QMD6" s="468"/>
      <c r="QME6" s="468"/>
      <c r="QMF6" s="468"/>
      <c r="QMG6" s="468"/>
      <c r="QMH6" s="468"/>
      <c r="QMI6" s="468"/>
      <c r="QMJ6" s="468"/>
      <c r="QMK6" s="468"/>
      <c r="QML6" s="468"/>
      <c r="QMM6" s="468"/>
      <c r="QMN6" s="468"/>
      <c r="QMO6" s="468"/>
      <c r="QMP6" s="468"/>
      <c r="QMQ6" s="468"/>
      <c r="QMR6" s="468"/>
      <c r="QMS6" s="468"/>
      <c r="QMT6" s="468"/>
      <c r="QMU6" s="468"/>
      <c r="QMV6" s="468"/>
      <c r="QMW6" s="468"/>
      <c r="QMX6" s="468"/>
      <c r="QMY6" s="468"/>
      <c r="QMZ6" s="468"/>
      <c r="QNA6" s="468"/>
      <c r="QNB6" s="468"/>
      <c r="QNC6" s="468"/>
      <c r="QND6" s="468"/>
      <c r="QNE6" s="468"/>
      <c r="QNF6" s="468"/>
      <c r="QNG6" s="468"/>
      <c r="QNH6" s="468"/>
      <c r="QNI6" s="468"/>
      <c r="QNJ6" s="468"/>
      <c r="QNK6" s="468"/>
      <c r="QNL6" s="468"/>
      <c r="QNM6" s="468"/>
      <c r="QNN6" s="468"/>
      <c r="QNO6" s="468"/>
      <c r="QNP6" s="468"/>
      <c r="QNQ6" s="468"/>
      <c r="QNR6" s="468"/>
      <c r="QNS6" s="468"/>
      <c r="QNT6" s="468"/>
      <c r="QNU6" s="468"/>
      <c r="QNV6" s="468"/>
      <c r="QNW6" s="468"/>
      <c r="QNX6" s="468"/>
      <c r="QNY6" s="468"/>
      <c r="QNZ6" s="468"/>
      <c r="QOA6" s="468"/>
      <c r="QOB6" s="468"/>
      <c r="QOC6" s="468"/>
      <c r="QOD6" s="468"/>
      <c r="QOE6" s="468"/>
      <c r="QOF6" s="468"/>
      <c r="QOG6" s="468"/>
      <c r="QOH6" s="468"/>
      <c r="QOI6" s="468"/>
      <c r="QOJ6" s="468"/>
      <c r="QOK6" s="468"/>
      <c r="QOL6" s="468"/>
      <c r="QOM6" s="468"/>
      <c r="QON6" s="468"/>
      <c r="QOO6" s="468"/>
      <c r="QOP6" s="468"/>
      <c r="QOQ6" s="468"/>
      <c r="QOR6" s="468"/>
      <c r="QOS6" s="468"/>
      <c r="QOT6" s="468"/>
      <c r="QOU6" s="468"/>
      <c r="QOV6" s="468"/>
      <c r="QOW6" s="468"/>
      <c r="QOX6" s="468"/>
      <c r="QOY6" s="468"/>
      <c r="QOZ6" s="468"/>
      <c r="QPA6" s="468"/>
      <c r="QPB6" s="468"/>
      <c r="QPC6" s="468"/>
      <c r="QPD6" s="468"/>
      <c r="QPE6" s="468"/>
      <c r="QPF6" s="468"/>
      <c r="QPG6" s="468"/>
      <c r="QPH6" s="468"/>
      <c r="QPI6" s="468"/>
      <c r="QPJ6" s="468"/>
      <c r="QPK6" s="468"/>
      <c r="QPL6" s="468"/>
      <c r="QPM6" s="468"/>
      <c r="QPN6" s="468"/>
      <c r="QPO6" s="468"/>
      <c r="QPP6" s="468"/>
      <c r="QPQ6" s="468"/>
      <c r="QPR6" s="468"/>
      <c r="QPS6" s="468"/>
      <c r="QPT6" s="468"/>
      <c r="QPU6" s="468"/>
      <c r="QPV6" s="468"/>
      <c r="QPW6" s="468"/>
      <c r="QPX6" s="468"/>
      <c r="QPY6" s="468"/>
      <c r="QPZ6" s="468"/>
      <c r="QQA6" s="468"/>
      <c r="QQB6" s="468"/>
      <c r="QQC6" s="468"/>
      <c r="QQD6" s="468"/>
      <c r="QQE6" s="468"/>
      <c r="QQF6" s="468"/>
      <c r="QQG6" s="468"/>
      <c r="QQH6" s="468"/>
      <c r="QQI6" s="468"/>
      <c r="QQJ6" s="468"/>
      <c r="QQK6" s="468"/>
      <c r="QQL6" s="468"/>
      <c r="QQM6" s="468"/>
      <c r="QQN6" s="468"/>
      <c r="QQO6" s="468"/>
      <c r="QQP6" s="468"/>
      <c r="QQQ6" s="468"/>
      <c r="QQR6" s="468"/>
      <c r="QQS6" s="468"/>
      <c r="QQT6" s="468"/>
      <c r="QQU6" s="468"/>
      <c r="QQV6" s="468"/>
      <c r="QQW6" s="468"/>
      <c r="QQX6" s="468"/>
      <c r="QQY6" s="468"/>
      <c r="QQZ6" s="468"/>
      <c r="QRA6" s="468"/>
      <c r="QRB6" s="468"/>
      <c r="QRC6" s="468"/>
      <c r="QRD6" s="468"/>
      <c r="QRE6" s="468"/>
      <c r="QRF6" s="468"/>
      <c r="QRG6" s="468"/>
      <c r="QRH6" s="468"/>
      <c r="QRI6" s="468"/>
      <c r="QRJ6" s="468"/>
      <c r="QRK6" s="468"/>
      <c r="QRL6" s="468"/>
      <c r="QRM6" s="468"/>
      <c r="QRN6" s="468"/>
      <c r="QRO6" s="468"/>
      <c r="QRP6" s="468"/>
      <c r="QRQ6" s="468"/>
      <c r="QRR6" s="468"/>
      <c r="QRS6" s="468"/>
      <c r="QRT6" s="468"/>
      <c r="QRU6" s="468"/>
      <c r="QRV6" s="468"/>
      <c r="QRW6" s="468"/>
      <c r="QRX6" s="468"/>
      <c r="QRY6" s="468"/>
      <c r="QRZ6" s="468"/>
      <c r="QSA6" s="468"/>
      <c r="QSB6" s="468"/>
      <c r="QSC6" s="468"/>
      <c r="QSD6" s="468"/>
      <c r="QSE6" s="468"/>
      <c r="QSF6" s="468"/>
      <c r="QSG6" s="468"/>
      <c r="QSH6" s="468"/>
      <c r="QSI6" s="468"/>
      <c r="QSJ6" s="468"/>
      <c r="QSK6" s="468"/>
      <c r="QSL6" s="468"/>
      <c r="QSM6" s="468"/>
      <c r="QSN6" s="468"/>
      <c r="QSO6" s="468"/>
      <c r="QSP6" s="468"/>
      <c r="QSQ6" s="468"/>
      <c r="QSR6" s="468"/>
      <c r="QSS6" s="468"/>
      <c r="QST6" s="468"/>
      <c r="QSU6" s="468"/>
      <c r="QSV6" s="468"/>
      <c r="QSW6" s="468"/>
      <c r="QSX6" s="468"/>
      <c r="QSY6" s="468"/>
      <c r="QSZ6" s="468"/>
      <c r="QTA6" s="468"/>
      <c r="QTB6" s="468"/>
      <c r="QTC6" s="468"/>
      <c r="QTD6" s="468"/>
      <c r="QTE6" s="468"/>
      <c r="QTF6" s="468"/>
      <c r="QTG6" s="468"/>
      <c r="QTH6" s="468"/>
      <c r="QTI6" s="468"/>
      <c r="QTJ6" s="468"/>
      <c r="QTK6" s="468"/>
      <c r="QTL6" s="468"/>
      <c r="QTM6" s="468"/>
      <c r="QTN6" s="468"/>
      <c r="QTO6" s="468"/>
      <c r="QTP6" s="468"/>
      <c r="QTQ6" s="468"/>
      <c r="QTR6" s="468"/>
      <c r="QTS6" s="468"/>
      <c r="QTT6" s="468"/>
      <c r="QTU6" s="468"/>
      <c r="QTV6" s="468"/>
      <c r="QTW6" s="468"/>
      <c r="QTX6" s="468"/>
      <c r="QTY6" s="468"/>
      <c r="QTZ6" s="468"/>
      <c r="QUA6" s="468"/>
      <c r="QUB6" s="468"/>
      <c r="QUC6" s="468"/>
      <c r="QUD6" s="468"/>
      <c r="QUE6" s="468"/>
      <c r="QUF6" s="468"/>
      <c r="QUG6" s="468"/>
      <c r="QUH6" s="468"/>
      <c r="QUI6" s="468"/>
      <c r="QUJ6" s="468"/>
      <c r="QUK6" s="468"/>
      <c r="QUL6" s="468"/>
      <c r="QUM6" s="468"/>
      <c r="QUN6" s="468"/>
      <c r="QUO6" s="468"/>
      <c r="QUP6" s="468"/>
      <c r="QUQ6" s="468"/>
      <c r="QUR6" s="468"/>
      <c r="QUS6" s="468"/>
      <c r="QUT6" s="468"/>
      <c r="QUU6" s="468"/>
      <c r="QUV6" s="468"/>
      <c r="QUW6" s="468"/>
      <c r="QUX6" s="468"/>
      <c r="QUY6" s="468"/>
      <c r="QUZ6" s="468"/>
      <c r="QVA6" s="468"/>
      <c r="QVB6" s="468"/>
      <c r="QVC6" s="468"/>
      <c r="QVD6" s="468"/>
      <c r="QVE6" s="468"/>
      <c r="QVF6" s="468"/>
      <c r="QVG6" s="468"/>
      <c r="QVH6" s="468"/>
      <c r="QVI6" s="468"/>
      <c r="QVJ6" s="468"/>
      <c r="QVK6" s="468"/>
      <c r="QVL6" s="468"/>
      <c r="QVM6" s="468"/>
      <c r="QVN6" s="468"/>
      <c r="QVO6" s="468"/>
      <c r="QVP6" s="468"/>
      <c r="QVQ6" s="468"/>
      <c r="QVR6" s="468"/>
      <c r="QVS6" s="468"/>
      <c r="QVT6" s="468"/>
      <c r="QVU6" s="468"/>
      <c r="QVV6" s="468"/>
      <c r="QVW6" s="468"/>
      <c r="QVX6" s="468"/>
      <c r="QVY6" s="468"/>
      <c r="QVZ6" s="468"/>
      <c r="QWA6" s="468"/>
      <c r="QWB6" s="468"/>
      <c r="QWC6" s="468"/>
      <c r="QWD6" s="468"/>
      <c r="QWE6" s="468"/>
      <c r="QWF6" s="468"/>
      <c r="QWG6" s="468"/>
      <c r="QWH6" s="468"/>
      <c r="QWI6" s="468"/>
      <c r="QWJ6" s="468"/>
      <c r="QWK6" s="468"/>
      <c r="QWL6" s="468"/>
      <c r="QWM6" s="468"/>
      <c r="QWN6" s="468"/>
      <c r="QWO6" s="468"/>
      <c r="QWP6" s="468"/>
      <c r="QWQ6" s="468"/>
      <c r="QWR6" s="468"/>
      <c r="QWS6" s="468"/>
      <c r="QWT6" s="468"/>
      <c r="QWU6" s="468"/>
      <c r="QWV6" s="468"/>
      <c r="QWW6" s="468"/>
      <c r="QWX6" s="468"/>
      <c r="QWY6" s="468"/>
      <c r="QWZ6" s="468"/>
      <c r="QXA6" s="468"/>
      <c r="QXB6" s="468"/>
      <c r="QXC6" s="468"/>
      <c r="QXD6" s="468"/>
      <c r="QXE6" s="468"/>
      <c r="QXF6" s="468"/>
      <c r="QXG6" s="468"/>
      <c r="QXH6" s="468"/>
      <c r="QXI6" s="468"/>
      <c r="QXJ6" s="468"/>
      <c r="QXK6" s="468"/>
      <c r="QXL6" s="468"/>
      <c r="QXM6" s="468"/>
      <c r="QXN6" s="468"/>
      <c r="QXO6" s="468"/>
      <c r="QXP6" s="468"/>
      <c r="QXQ6" s="468"/>
      <c r="QXR6" s="468"/>
      <c r="QXS6" s="468"/>
      <c r="QXT6" s="468"/>
      <c r="QXU6" s="468"/>
      <c r="QXV6" s="468"/>
      <c r="QXW6" s="468"/>
      <c r="QXX6" s="468"/>
      <c r="QXY6" s="468"/>
      <c r="QXZ6" s="468"/>
      <c r="QYA6" s="468"/>
      <c r="QYB6" s="468"/>
      <c r="QYC6" s="468"/>
      <c r="QYD6" s="468"/>
      <c r="QYE6" s="468"/>
      <c r="QYF6" s="468"/>
      <c r="QYG6" s="468"/>
      <c r="QYH6" s="468"/>
      <c r="QYI6" s="468"/>
      <c r="QYJ6" s="468"/>
      <c r="QYK6" s="468"/>
      <c r="QYL6" s="468"/>
      <c r="QYM6" s="468"/>
      <c r="QYN6" s="468"/>
      <c r="QYO6" s="468"/>
      <c r="QYP6" s="468"/>
      <c r="QYQ6" s="468"/>
      <c r="QYR6" s="468"/>
      <c r="QYS6" s="468"/>
      <c r="QYT6" s="468"/>
      <c r="QYU6" s="468"/>
      <c r="QYV6" s="468"/>
      <c r="QYW6" s="468"/>
      <c r="QYX6" s="468"/>
      <c r="QYY6" s="468"/>
      <c r="QYZ6" s="468"/>
      <c r="QZA6" s="468"/>
      <c r="QZB6" s="468"/>
      <c r="QZC6" s="468"/>
      <c r="QZD6" s="468"/>
      <c r="QZE6" s="468"/>
      <c r="QZF6" s="468"/>
      <c r="QZG6" s="468"/>
      <c r="QZH6" s="468"/>
      <c r="QZI6" s="468"/>
      <c r="QZJ6" s="468"/>
      <c r="QZK6" s="468"/>
      <c r="QZL6" s="468"/>
      <c r="QZM6" s="468"/>
      <c r="QZN6" s="468"/>
      <c r="QZO6" s="468"/>
      <c r="QZP6" s="468"/>
      <c r="QZQ6" s="468"/>
      <c r="QZR6" s="468"/>
      <c r="QZS6" s="468"/>
      <c r="QZT6" s="468"/>
      <c r="QZU6" s="468"/>
      <c r="QZV6" s="468"/>
      <c r="QZW6" s="468"/>
      <c r="QZX6" s="468"/>
      <c r="QZY6" s="468"/>
      <c r="QZZ6" s="468"/>
      <c r="RAA6" s="468"/>
      <c r="RAB6" s="468"/>
      <c r="RAC6" s="468"/>
      <c r="RAD6" s="468"/>
      <c r="RAE6" s="468"/>
      <c r="RAF6" s="468"/>
      <c r="RAG6" s="468"/>
      <c r="RAH6" s="468"/>
      <c r="RAI6" s="468"/>
      <c r="RAJ6" s="468"/>
      <c r="RAK6" s="468"/>
      <c r="RAL6" s="468"/>
      <c r="RAM6" s="468"/>
      <c r="RAN6" s="468"/>
      <c r="RAO6" s="468"/>
      <c r="RAP6" s="468"/>
      <c r="RAQ6" s="468"/>
      <c r="RAR6" s="468"/>
      <c r="RAS6" s="468"/>
      <c r="RAT6" s="468"/>
      <c r="RAU6" s="468"/>
      <c r="RAV6" s="468"/>
      <c r="RAW6" s="468"/>
      <c r="RAX6" s="468"/>
      <c r="RAY6" s="468"/>
      <c r="RAZ6" s="468"/>
      <c r="RBA6" s="468"/>
      <c r="RBB6" s="468"/>
      <c r="RBC6" s="468"/>
      <c r="RBD6" s="468"/>
      <c r="RBE6" s="468"/>
      <c r="RBF6" s="468"/>
      <c r="RBG6" s="468"/>
      <c r="RBH6" s="468"/>
      <c r="RBI6" s="468"/>
      <c r="RBJ6" s="468"/>
      <c r="RBK6" s="468"/>
      <c r="RBL6" s="468"/>
      <c r="RBM6" s="468"/>
      <c r="RBN6" s="468"/>
      <c r="RBO6" s="468"/>
      <c r="RBP6" s="468"/>
      <c r="RBQ6" s="468"/>
      <c r="RBR6" s="468"/>
      <c r="RBS6" s="468"/>
      <c r="RBT6" s="468"/>
      <c r="RBU6" s="468"/>
      <c r="RBV6" s="468"/>
      <c r="RBW6" s="468"/>
      <c r="RBX6" s="468"/>
      <c r="RBY6" s="468"/>
      <c r="RBZ6" s="468"/>
      <c r="RCA6" s="468"/>
      <c r="RCB6" s="468"/>
      <c r="RCC6" s="468"/>
      <c r="RCD6" s="468"/>
      <c r="RCE6" s="468"/>
      <c r="RCF6" s="468"/>
      <c r="RCG6" s="468"/>
      <c r="RCH6" s="468"/>
      <c r="RCI6" s="468"/>
      <c r="RCJ6" s="468"/>
      <c r="RCK6" s="468"/>
      <c r="RCL6" s="468"/>
      <c r="RCM6" s="468"/>
      <c r="RCN6" s="468"/>
      <c r="RCO6" s="468"/>
      <c r="RCP6" s="468"/>
      <c r="RCQ6" s="468"/>
      <c r="RCR6" s="468"/>
      <c r="RCS6" s="468"/>
      <c r="RCT6" s="468"/>
      <c r="RCU6" s="468"/>
      <c r="RCV6" s="468"/>
      <c r="RCW6" s="468"/>
      <c r="RCX6" s="468"/>
      <c r="RCY6" s="468"/>
      <c r="RCZ6" s="468"/>
      <c r="RDA6" s="468"/>
      <c r="RDB6" s="468"/>
      <c r="RDC6" s="468"/>
      <c r="RDD6" s="468"/>
      <c r="RDE6" s="468"/>
      <c r="RDF6" s="468"/>
      <c r="RDG6" s="468"/>
      <c r="RDH6" s="468"/>
      <c r="RDI6" s="468"/>
      <c r="RDJ6" s="468"/>
      <c r="RDK6" s="468"/>
      <c r="RDL6" s="468"/>
      <c r="RDM6" s="468"/>
      <c r="RDN6" s="468"/>
      <c r="RDO6" s="468"/>
      <c r="RDP6" s="468"/>
      <c r="RDQ6" s="468"/>
      <c r="RDR6" s="468"/>
      <c r="RDS6" s="468"/>
      <c r="RDT6" s="468"/>
      <c r="RDU6" s="468"/>
      <c r="RDV6" s="468"/>
      <c r="RDW6" s="468"/>
      <c r="RDX6" s="468"/>
      <c r="RDY6" s="468"/>
      <c r="RDZ6" s="468"/>
      <c r="REA6" s="468"/>
      <c r="REB6" s="468"/>
      <c r="REC6" s="468"/>
      <c r="RED6" s="468"/>
      <c r="REE6" s="468"/>
      <c r="REF6" s="468"/>
      <c r="REG6" s="468"/>
      <c r="REH6" s="468"/>
      <c r="REI6" s="468"/>
      <c r="REJ6" s="468"/>
      <c r="REK6" s="468"/>
      <c r="REL6" s="468"/>
      <c r="REM6" s="468"/>
      <c r="REN6" s="468"/>
      <c r="REO6" s="468"/>
      <c r="REP6" s="468"/>
      <c r="REQ6" s="468"/>
      <c r="RER6" s="468"/>
      <c r="RES6" s="468"/>
      <c r="RET6" s="468"/>
      <c r="REU6" s="468"/>
      <c r="REV6" s="468"/>
      <c r="REW6" s="468"/>
      <c r="REX6" s="468"/>
      <c r="REY6" s="468"/>
      <c r="REZ6" s="468"/>
      <c r="RFA6" s="468"/>
      <c r="RFB6" s="468"/>
      <c r="RFC6" s="468"/>
      <c r="RFD6" s="468"/>
      <c r="RFE6" s="468"/>
      <c r="RFF6" s="468"/>
      <c r="RFG6" s="468"/>
      <c r="RFH6" s="468"/>
      <c r="RFI6" s="468"/>
      <c r="RFJ6" s="468"/>
      <c r="RFK6" s="468"/>
      <c r="RFL6" s="468"/>
      <c r="RFM6" s="468"/>
      <c r="RFN6" s="468"/>
      <c r="RFO6" s="468"/>
      <c r="RFP6" s="468"/>
      <c r="RFQ6" s="468"/>
      <c r="RFR6" s="468"/>
      <c r="RFS6" s="468"/>
      <c r="RFT6" s="468"/>
      <c r="RFU6" s="468"/>
      <c r="RFV6" s="468"/>
      <c r="RFW6" s="468"/>
      <c r="RFX6" s="468"/>
      <c r="RFY6" s="468"/>
      <c r="RFZ6" s="468"/>
      <c r="RGA6" s="468"/>
      <c r="RGB6" s="468"/>
      <c r="RGC6" s="468"/>
      <c r="RGD6" s="468"/>
      <c r="RGE6" s="468"/>
      <c r="RGF6" s="468"/>
      <c r="RGG6" s="468"/>
      <c r="RGH6" s="468"/>
      <c r="RGI6" s="468"/>
      <c r="RGJ6" s="468"/>
      <c r="RGK6" s="468"/>
      <c r="RGL6" s="468"/>
      <c r="RGM6" s="468"/>
      <c r="RGN6" s="468"/>
      <c r="RGO6" s="468"/>
      <c r="RGP6" s="468"/>
      <c r="RGQ6" s="468"/>
      <c r="RGR6" s="468"/>
      <c r="RGS6" s="468"/>
      <c r="RGT6" s="468"/>
      <c r="RGU6" s="468"/>
      <c r="RGV6" s="468"/>
      <c r="RGW6" s="468"/>
      <c r="RGX6" s="468"/>
      <c r="RGY6" s="468"/>
      <c r="RGZ6" s="468"/>
      <c r="RHA6" s="468"/>
      <c r="RHB6" s="468"/>
      <c r="RHC6" s="468"/>
      <c r="RHD6" s="468"/>
      <c r="RHE6" s="468"/>
      <c r="RHF6" s="468"/>
      <c r="RHG6" s="468"/>
      <c r="RHH6" s="468"/>
      <c r="RHI6" s="468"/>
      <c r="RHJ6" s="468"/>
      <c r="RHK6" s="468"/>
      <c r="RHL6" s="468"/>
      <c r="RHM6" s="468"/>
      <c r="RHN6" s="468"/>
      <c r="RHO6" s="468"/>
      <c r="RHP6" s="468"/>
      <c r="RHQ6" s="468"/>
      <c r="RHR6" s="468"/>
      <c r="RHS6" s="468"/>
      <c r="RHT6" s="468"/>
      <c r="RHU6" s="468"/>
      <c r="RHV6" s="468"/>
      <c r="RHW6" s="468"/>
      <c r="RHX6" s="468"/>
      <c r="RHY6" s="468"/>
      <c r="RHZ6" s="468"/>
      <c r="RIA6" s="468"/>
      <c r="RIB6" s="468"/>
      <c r="RIC6" s="468"/>
      <c r="RID6" s="468"/>
      <c r="RIE6" s="468"/>
      <c r="RIF6" s="468"/>
      <c r="RIG6" s="468"/>
      <c r="RIH6" s="468"/>
      <c r="RII6" s="468"/>
      <c r="RIJ6" s="468"/>
      <c r="RIK6" s="468"/>
      <c r="RIL6" s="468"/>
      <c r="RIM6" s="468"/>
      <c r="RIN6" s="468"/>
      <c r="RIO6" s="468"/>
      <c r="RIP6" s="468"/>
      <c r="RIQ6" s="468"/>
      <c r="RIR6" s="468"/>
      <c r="RIS6" s="468"/>
      <c r="RIT6" s="468"/>
      <c r="RIU6" s="468"/>
      <c r="RIV6" s="468"/>
      <c r="RIW6" s="468"/>
      <c r="RIX6" s="468"/>
      <c r="RIY6" s="468"/>
      <c r="RIZ6" s="468"/>
      <c r="RJA6" s="468"/>
      <c r="RJB6" s="468"/>
      <c r="RJC6" s="468"/>
      <c r="RJD6" s="468"/>
      <c r="RJE6" s="468"/>
      <c r="RJF6" s="468"/>
      <c r="RJG6" s="468"/>
      <c r="RJH6" s="468"/>
      <c r="RJI6" s="468"/>
      <c r="RJJ6" s="468"/>
      <c r="RJK6" s="468"/>
      <c r="RJL6" s="468"/>
      <c r="RJM6" s="468"/>
      <c r="RJN6" s="468"/>
      <c r="RJO6" s="468"/>
      <c r="RJP6" s="468"/>
      <c r="RJQ6" s="468"/>
      <c r="RJR6" s="468"/>
      <c r="RJS6" s="468"/>
      <c r="RJT6" s="468"/>
      <c r="RJU6" s="468"/>
      <c r="RJV6" s="468"/>
      <c r="RJW6" s="468"/>
      <c r="RJX6" s="468"/>
      <c r="RJY6" s="468"/>
      <c r="RJZ6" s="468"/>
      <c r="RKA6" s="468"/>
      <c r="RKB6" s="468"/>
      <c r="RKC6" s="468"/>
      <c r="RKD6" s="468"/>
      <c r="RKE6" s="468"/>
      <c r="RKF6" s="468"/>
      <c r="RKG6" s="468"/>
      <c r="RKH6" s="468"/>
      <c r="RKI6" s="468"/>
      <c r="RKJ6" s="468"/>
      <c r="RKK6" s="468"/>
      <c r="RKL6" s="468"/>
      <c r="RKM6" s="468"/>
      <c r="RKN6" s="468"/>
      <c r="RKO6" s="468"/>
      <c r="RKP6" s="468"/>
      <c r="RKQ6" s="468"/>
      <c r="RKR6" s="468"/>
      <c r="RKS6" s="468"/>
      <c r="RKT6" s="468"/>
      <c r="RKU6" s="468"/>
      <c r="RKV6" s="468"/>
      <c r="RKW6" s="468"/>
      <c r="RKX6" s="468"/>
      <c r="RKY6" s="468"/>
      <c r="RKZ6" s="468"/>
      <c r="RLA6" s="468"/>
      <c r="RLB6" s="468"/>
      <c r="RLC6" s="468"/>
      <c r="RLD6" s="468"/>
      <c r="RLE6" s="468"/>
      <c r="RLF6" s="468"/>
      <c r="RLG6" s="468"/>
      <c r="RLH6" s="468"/>
      <c r="RLI6" s="468"/>
      <c r="RLJ6" s="468"/>
      <c r="RLK6" s="468"/>
      <c r="RLL6" s="468"/>
      <c r="RLM6" s="468"/>
      <c r="RLN6" s="468"/>
      <c r="RLO6" s="468"/>
      <c r="RLP6" s="468"/>
      <c r="RLQ6" s="468"/>
      <c r="RLR6" s="468"/>
      <c r="RLS6" s="468"/>
      <c r="RLT6" s="468"/>
      <c r="RLU6" s="468"/>
      <c r="RLV6" s="468"/>
      <c r="RLW6" s="468"/>
      <c r="RLX6" s="468"/>
      <c r="RLY6" s="468"/>
      <c r="RLZ6" s="468"/>
      <c r="RMA6" s="468"/>
      <c r="RMB6" s="468"/>
      <c r="RMC6" s="468"/>
      <c r="RMD6" s="468"/>
      <c r="RME6" s="468"/>
      <c r="RMF6" s="468"/>
      <c r="RMG6" s="468"/>
      <c r="RMH6" s="468"/>
      <c r="RMI6" s="468"/>
      <c r="RMJ6" s="468"/>
      <c r="RMK6" s="468"/>
      <c r="RML6" s="468"/>
      <c r="RMM6" s="468"/>
      <c r="RMN6" s="468"/>
      <c r="RMO6" s="468"/>
      <c r="RMP6" s="468"/>
      <c r="RMQ6" s="468"/>
      <c r="RMR6" s="468"/>
      <c r="RMS6" s="468"/>
      <c r="RMT6" s="468"/>
      <c r="RMU6" s="468"/>
      <c r="RMV6" s="468"/>
      <c r="RMW6" s="468"/>
      <c r="RMX6" s="468"/>
      <c r="RMY6" s="468"/>
      <c r="RMZ6" s="468"/>
      <c r="RNA6" s="468"/>
      <c r="RNB6" s="468"/>
      <c r="RNC6" s="468"/>
      <c r="RND6" s="468"/>
      <c r="RNE6" s="468"/>
      <c r="RNF6" s="468"/>
      <c r="RNG6" s="468"/>
      <c r="RNH6" s="468"/>
      <c r="RNI6" s="468"/>
      <c r="RNJ6" s="468"/>
      <c r="RNK6" s="468"/>
      <c r="RNL6" s="468"/>
      <c r="RNM6" s="468"/>
      <c r="RNN6" s="468"/>
      <c r="RNO6" s="468"/>
      <c r="RNP6" s="468"/>
      <c r="RNQ6" s="468"/>
      <c r="RNR6" s="468"/>
      <c r="RNS6" s="468"/>
      <c r="RNT6" s="468"/>
      <c r="RNU6" s="468"/>
      <c r="RNV6" s="468"/>
      <c r="RNW6" s="468"/>
      <c r="RNX6" s="468"/>
      <c r="RNY6" s="468"/>
      <c r="RNZ6" s="468"/>
      <c r="ROA6" s="468"/>
      <c r="ROB6" s="468"/>
      <c r="ROC6" s="468"/>
      <c r="ROD6" s="468"/>
      <c r="ROE6" s="468"/>
      <c r="ROF6" s="468"/>
      <c r="ROG6" s="468"/>
      <c r="ROH6" s="468"/>
      <c r="ROI6" s="468"/>
      <c r="ROJ6" s="468"/>
      <c r="ROK6" s="468"/>
      <c r="ROL6" s="468"/>
      <c r="ROM6" s="468"/>
      <c r="RON6" s="468"/>
      <c r="ROO6" s="468"/>
      <c r="ROP6" s="468"/>
      <c r="ROQ6" s="468"/>
      <c r="ROR6" s="468"/>
      <c r="ROS6" s="468"/>
      <c r="ROT6" s="468"/>
      <c r="ROU6" s="468"/>
      <c r="ROV6" s="468"/>
      <c r="ROW6" s="468"/>
      <c r="ROX6" s="468"/>
      <c r="ROY6" s="468"/>
      <c r="ROZ6" s="468"/>
      <c r="RPA6" s="468"/>
      <c r="RPB6" s="468"/>
      <c r="RPC6" s="468"/>
      <c r="RPD6" s="468"/>
      <c r="RPE6" s="468"/>
      <c r="RPF6" s="468"/>
      <c r="RPG6" s="468"/>
      <c r="RPH6" s="468"/>
      <c r="RPI6" s="468"/>
      <c r="RPJ6" s="468"/>
      <c r="RPK6" s="468"/>
      <c r="RPL6" s="468"/>
      <c r="RPM6" s="468"/>
      <c r="RPN6" s="468"/>
      <c r="RPO6" s="468"/>
      <c r="RPP6" s="468"/>
      <c r="RPQ6" s="468"/>
      <c r="RPR6" s="468"/>
      <c r="RPS6" s="468"/>
      <c r="RPT6" s="468"/>
      <c r="RPU6" s="468"/>
      <c r="RPV6" s="468"/>
      <c r="RPW6" s="468"/>
      <c r="RPX6" s="468"/>
      <c r="RPY6" s="468"/>
      <c r="RPZ6" s="468"/>
      <c r="RQA6" s="468"/>
      <c r="RQB6" s="468"/>
      <c r="RQC6" s="468"/>
      <c r="RQD6" s="468"/>
      <c r="RQE6" s="468"/>
      <c r="RQF6" s="468"/>
      <c r="RQG6" s="468"/>
      <c r="RQH6" s="468"/>
      <c r="RQI6" s="468"/>
      <c r="RQJ6" s="468"/>
      <c r="RQK6" s="468"/>
      <c r="RQL6" s="468"/>
      <c r="RQM6" s="468"/>
      <c r="RQN6" s="468"/>
      <c r="RQO6" s="468"/>
      <c r="RQP6" s="468"/>
      <c r="RQQ6" s="468"/>
      <c r="RQR6" s="468"/>
      <c r="RQS6" s="468"/>
      <c r="RQT6" s="468"/>
      <c r="RQU6" s="468"/>
      <c r="RQV6" s="468"/>
      <c r="RQW6" s="468"/>
      <c r="RQX6" s="468"/>
      <c r="RQY6" s="468"/>
      <c r="RQZ6" s="468"/>
      <c r="RRA6" s="468"/>
      <c r="RRB6" s="468"/>
      <c r="RRC6" s="468"/>
      <c r="RRD6" s="468"/>
      <c r="RRE6" s="468"/>
      <c r="RRF6" s="468"/>
      <c r="RRG6" s="468"/>
      <c r="RRH6" s="468"/>
      <c r="RRI6" s="468"/>
      <c r="RRJ6" s="468"/>
      <c r="RRK6" s="468"/>
      <c r="RRL6" s="468"/>
      <c r="RRM6" s="468"/>
      <c r="RRN6" s="468"/>
      <c r="RRO6" s="468"/>
      <c r="RRP6" s="468"/>
      <c r="RRQ6" s="468"/>
      <c r="RRR6" s="468"/>
      <c r="RRS6" s="468"/>
      <c r="RRT6" s="468"/>
      <c r="RRU6" s="468"/>
      <c r="RRV6" s="468"/>
      <c r="RRW6" s="468"/>
      <c r="RRX6" s="468"/>
      <c r="RRY6" s="468"/>
      <c r="RRZ6" s="468"/>
      <c r="RSA6" s="468"/>
      <c r="RSB6" s="468"/>
      <c r="RSC6" s="468"/>
      <c r="RSD6" s="468"/>
      <c r="RSE6" s="468"/>
      <c r="RSF6" s="468"/>
      <c r="RSG6" s="468"/>
      <c r="RSH6" s="468"/>
      <c r="RSI6" s="468"/>
      <c r="RSJ6" s="468"/>
      <c r="RSK6" s="468"/>
      <c r="RSL6" s="468"/>
      <c r="RSM6" s="468"/>
      <c r="RSN6" s="468"/>
      <c r="RSO6" s="468"/>
      <c r="RSP6" s="468"/>
      <c r="RSQ6" s="468"/>
      <c r="RSR6" s="468"/>
      <c r="RSS6" s="468"/>
      <c r="RST6" s="468"/>
      <c r="RSU6" s="468"/>
      <c r="RSV6" s="468"/>
      <c r="RSW6" s="468"/>
      <c r="RSX6" s="468"/>
      <c r="RSY6" s="468"/>
      <c r="RSZ6" s="468"/>
      <c r="RTA6" s="468"/>
      <c r="RTB6" s="468"/>
      <c r="RTC6" s="468"/>
      <c r="RTD6" s="468"/>
      <c r="RTE6" s="468"/>
      <c r="RTF6" s="468"/>
      <c r="RTG6" s="468"/>
      <c r="RTH6" s="468"/>
      <c r="RTI6" s="468"/>
      <c r="RTJ6" s="468"/>
      <c r="RTK6" s="468"/>
      <c r="RTL6" s="468"/>
      <c r="RTM6" s="468"/>
      <c r="RTN6" s="468"/>
      <c r="RTO6" s="468"/>
      <c r="RTP6" s="468"/>
      <c r="RTQ6" s="468"/>
      <c r="RTR6" s="468"/>
      <c r="RTS6" s="468"/>
      <c r="RTT6" s="468"/>
      <c r="RTU6" s="468"/>
      <c r="RTV6" s="468"/>
      <c r="RTW6" s="468"/>
      <c r="RTX6" s="468"/>
      <c r="RTY6" s="468"/>
      <c r="RTZ6" s="468"/>
      <c r="RUA6" s="468"/>
      <c r="RUB6" s="468"/>
      <c r="RUC6" s="468"/>
      <c r="RUD6" s="468"/>
      <c r="RUE6" s="468"/>
      <c r="RUF6" s="468"/>
      <c r="RUG6" s="468"/>
      <c r="RUH6" s="468"/>
      <c r="RUI6" s="468"/>
      <c r="RUJ6" s="468"/>
      <c r="RUK6" s="468"/>
      <c r="RUL6" s="468"/>
      <c r="RUM6" s="468"/>
      <c r="RUN6" s="468"/>
      <c r="RUO6" s="468"/>
      <c r="RUP6" s="468"/>
      <c r="RUQ6" s="468"/>
      <c r="RUR6" s="468"/>
      <c r="RUS6" s="468"/>
      <c r="RUT6" s="468"/>
      <c r="RUU6" s="468"/>
      <c r="RUV6" s="468"/>
      <c r="RUW6" s="468"/>
      <c r="RUX6" s="468"/>
      <c r="RUY6" s="468"/>
      <c r="RUZ6" s="468"/>
      <c r="RVA6" s="468"/>
      <c r="RVB6" s="468"/>
      <c r="RVC6" s="468"/>
      <c r="RVD6" s="468"/>
      <c r="RVE6" s="468"/>
      <c r="RVF6" s="468"/>
      <c r="RVG6" s="468"/>
      <c r="RVH6" s="468"/>
      <c r="RVI6" s="468"/>
      <c r="RVJ6" s="468"/>
      <c r="RVK6" s="468"/>
      <c r="RVL6" s="468"/>
      <c r="RVM6" s="468"/>
      <c r="RVN6" s="468"/>
      <c r="RVO6" s="468"/>
      <c r="RVP6" s="468"/>
      <c r="RVQ6" s="468"/>
      <c r="RVR6" s="468"/>
      <c r="RVS6" s="468"/>
      <c r="RVT6" s="468"/>
      <c r="RVU6" s="468"/>
      <c r="RVV6" s="468"/>
      <c r="RVW6" s="468"/>
      <c r="RVX6" s="468"/>
      <c r="RVY6" s="468"/>
      <c r="RVZ6" s="468"/>
      <c r="RWA6" s="468"/>
      <c r="RWB6" s="468"/>
      <c r="RWC6" s="468"/>
      <c r="RWD6" s="468"/>
      <c r="RWE6" s="468"/>
      <c r="RWF6" s="468"/>
      <c r="RWG6" s="468"/>
      <c r="RWH6" s="468"/>
      <c r="RWI6" s="468"/>
      <c r="RWJ6" s="468"/>
      <c r="RWK6" s="468"/>
      <c r="RWL6" s="468"/>
      <c r="RWM6" s="468"/>
      <c r="RWN6" s="468"/>
      <c r="RWO6" s="468"/>
      <c r="RWP6" s="468"/>
      <c r="RWQ6" s="468"/>
      <c r="RWR6" s="468"/>
      <c r="RWS6" s="468"/>
      <c r="RWT6" s="468"/>
      <c r="RWU6" s="468"/>
      <c r="RWV6" s="468"/>
      <c r="RWW6" s="468"/>
      <c r="RWX6" s="468"/>
      <c r="RWY6" s="468"/>
      <c r="RWZ6" s="468"/>
      <c r="RXA6" s="468"/>
      <c r="RXB6" s="468"/>
      <c r="RXC6" s="468"/>
      <c r="RXD6" s="468"/>
      <c r="RXE6" s="468"/>
      <c r="RXF6" s="468"/>
      <c r="RXG6" s="468"/>
      <c r="RXH6" s="468"/>
      <c r="RXI6" s="468"/>
      <c r="RXJ6" s="468"/>
      <c r="RXK6" s="468"/>
      <c r="RXL6" s="468"/>
      <c r="RXM6" s="468"/>
      <c r="RXN6" s="468"/>
      <c r="RXO6" s="468"/>
      <c r="RXP6" s="468"/>
      <c r="RXQ6" s="468"/>
      <c r="RXR6" s="468"/>
      <c r="RXS6" s="468"/>
      <c r="RXT6" s="468"/>
      <c r="RXU6" s="468"/>
      <c r="RXV6" s="468"/>
      <c r="RXW6" s="468"/>
      <c r="RXX6" s="468"/>
      <c r="RXY6" s="468"/>
      <c r="RXZ6" s="468"/>
      <c r="RYA6" s="468"/>
      <c r="RYB6" s="468"/>
      <c r="RYC6" s="468"/>
      <c r="RYD6" s="468"/>
      <c r="RYE6" s="468"/>
      <c r="RYF6" s="468"/>
      <c r="RYG6" s="468"/>
      <c r="RYH6" s="468"/>
      <c r="RYI6" s="468"/>
      <c r="RYJ6" s="468"/>
      <c r="RYK6" s="468"/>
      <c r="RYL6" s="468"/>
      <c r="RYM6" s="468"/>
      <c r="RYN6" s="468"/>
      <c r="RYO6" s="468"/>
      <c r="RYP6" s="468"/>
      <c r="RYQ6" s="468"/>
      <c r="RYR6" s="468"/>
      <c r="RYS6" s="468"/>
      <c r="RYT6" s="468"/>
      <c r="RYU6" s="468"/>
      <c r="RYV6" s="468"/>
      <c r="RYW6" s="468"/>
      <c r="RYX6" s="468"/>
      <c r="RYY6" s="468"/>
      <c r="RYZ6" s="468"/>
      <c r="RZA6" s="468"/>
      <c r="RZB6" s="468"/>
      <c r="RZC6" s="468"/>
      <c r="RZD6" s="468"/>
      <c r="RZE6" s="468"/>
      <c r="RZF6" s="468"/>
      <c r="RZG6" s="468"/>
      <c r="RZH6" s="468"/>
      <c r="RZI6" s="468"/>
      <c r="RZJ6" s="468"/>
      <c r="RZK6" s="468"/>
      <c r="RZL6" s="468"/>
      <c r="RZM6" s="468"/>
      <c r="RZN6" s="468"/>
      <c r="RZO6" s="468"/>
      <c r="RZP6" s="468"/>
      <c r="RZQ6" s="468"/>
      <c r="RZR6" s="468"/>
      <c r="RZS6" s="468"/>
      <c r="RZT6" s="468"/>
      <c r="RZU6" s="468"/>
      <c r="RZV6" s="468"/>
      <c r="RZW6" s="468"/>
      <c r="RZX6" s="468"/>
      <c r="RZY6" s="468"/>
      <c r="RZZ6" s="468"/>
      <c r="SAA6" s="468"/>
      <c r="SAB6" s="468"/>
      <c r="SAC6" s="468"/>
      <c r="SAD6" s="468"/>
      <c r="SAE6" s="468"/>
      <c r="SAF6" s="468"/>
      <c r="SAG6" s="468"/>
      <c r="SAH6" s="468"/>
      <c r="SAI6" s="468"/>
      <c r="SAJ6" s="468"/>
      <c r="SAK6" s="468"/>
      <c r="SAL6" s="468"/>
      <c r="SAM6" s="468"/>
      <c r="SAN6" s="468"/>
      <c r="SAO6" s="468"/>
      <c r="SAP6" s="468"/>
      <c r="SAQ6" s="468"/>
      <c r="SAR6" s="468"/>
      <c r="SAS6" s="468"/>
      <c r="SAT6" s="468"/>
      <c r="SAU6" s="468"/>
      <c r="SAV6" s="468"/>
      <c r="SAW6" s="468"/>
      <c r="SAX6" s="468"/>
      <c r="SAY6" s="468"/>
      <c r="SAZ6" s="468"/>
      <c r="SBA6" s="468"/>
      <c r="SBB6" s="468"/>
      <c r="SBC6" s="468"/>
      <c r="SBD6" s="468"/>
      <c r="SBE6" s="468"/>
      <c r="SBF6" s="468"/>
      <c r="SBG6" s="468"/>
      <c r="SBH6" s="468"/>
      <c r="SBI6" s="468"/>
      <c r="SBJ6" s="468"/>
      <c r="SBK6" s="468"/>
      <c r="SBL6" s="468"/>
      <c r="SBM6" s="468"/>
      <c r="SBN6" s="468"/>
      <c r="SBO6" s="468"/>
      <c r="SBP6" s="468"/>
      <c r="SBQ6" s="468"/>
      <c r="SBR6" s="468"/>
      <c r="SBS6" s="468"/>
      <c r="SBT6" s="468"/>
      <c r="SBU6" s="468"/>
      <c r="SBV6" s="468"/>
      <c r="SBW6" s="468"/>
      <c r="SBX6" s="468"/>
      <c r="SBY6" s="468"/>
      <c r="SBZ6" s="468"/>
      <c r="SCA6" s="468"/>
      <c r="SCB6" s="468"/>
      <c r="SCC6" s="468"/>
      <c r="SCD6" s="468"/>
      <c r="SCE6" s="468"/>
      <c r="SCF6" s="468"/>
      <c r="SCG6" s="468"/>
      <c r="SCH6" s="468"/>
      <c r="SCI6" s="468"/>
      <c r="SCJ6" s="468"/>
      <c r="SCK6" s="468"/>
      <c r="SCL6" s="468"/>
      <c r="SCM6" s="468"/>
      <c r="SCN6" s="468"/>
      <c r="SCO6" s="468"/>
      <c r="SCP6" s="468"/>
      <c r="SCQ6" s="468"/>
      <c r="SCR6" s="468"/>
      <c r="SCS6" s="468"/>
      <c r="SCT6" s="468"/>
      <c r="SCU6" s="468"/>
      <c r="SCV6" s="468"/>
      <c r="SCW6" s="468"/>
      <c r="SCX6" s="468"/>
      <c r="SCY6" s="468"/>
      <c r="SCZ6" s="468"/>
      <c r="SDA6" s="468"/>
      <c r="SDB6" s="468"/>
      <c r="SDC6" s="468"/>
      <c r="SDD6" s="468"/>
      <c r="SDE6" s="468"/>
      <c r="SDF6" s="468"/>
      <c r="SDG6" s="468"/>
      <c r="SDH6" s="468"/>
      <c r="SDI6" s="468"/>
      <c r="SDJ6" s="468"/>
      <c r="SDK6" s="468"/>
      <c r="SDL6" s="468"/>
      <c r="SDM6" s="468"/>
      <c r="SDN6" s="468"/>
      <c r="SDO6" s="468"/>
      <c r="SDP6" s="468"/>
      <c r="SDQ6" s="468"/>
      <c r="SDR6" s="468"/>
      <c r="SDS6" s="468"/>
      <c r="SDT6" s="468"/>
      <c r="SDU6" s="468"/>
      <c r="SDV6" s="468"/>
      <c r="SDW6" s="468"/>
      <c r="SDX6" s="468"/>
      <c r="SDY6" s="468"/>
      <c r="SDZ6" s="468"/>
      <c r="SEA6" s="468"/>
      <c r="SEB6" s="468"/>
      <c r="SEC6" s="468"/>
      <c r="SED6" s="468"/>
      <c r="SEE6" s="468"/>
      <c r="SEF6" s="468"/>
      <c r="SEG6" s="468"/>
      <c r="SEH6" s="468"/>
      <c r="SEI6" s="468"/>
      <c r="SEJ6" s="468"/>
      <c r="SEK6" s="468"/>
      <c r="SEL6" s="468"/>
      <c r="SEM6" s="468"/>
      <c r="SEN6" s="468"/>
      <c r="SEO6" s="468"/>
      <c r="SEP6" s="468"/>
      <c r="SEQ6" s="468"/>
      <c r="SER6" s="468"/>
      <c r="SES6" s="468"/>
      <c r="SET6" s="468"/>
      <c r="SEU6" s="468"/>
      <c r="SEV6" s="468"/>
      <c r="SEW6" s="468"/>
      <c r="SEX6" s="468"/>
      <c r="SEY6" s="468"/>
      <c r="SEZ6" s="468"/>
      <c r="SFA6" s="468"/>
      <c r="SFB6" s="468"/>
      <c r="SFC6" s="468"/>
      <c r="SFD6" s="468"/>
      <c r="SFE6" s="468"/>
      <c r="SFF6" s="468"/>
      <c r="SFG6" s="468"/>
      <c r="SFH6" s="468"/>
      <c r="SFI6" s="468"/>
      <c r="SFJ6" s="468"/>
      <c r="SFK6" s="468"/>
      <c r="SFL6" s="468"/>
      <c r="SFM6" s="468"/>
      <c r="SFN6" s="468"/>
      <c r="SFO6" s="468"/>
      <c r="SFP6" s="468"/>
      <c r="SFQ6" s="468"/>
      <c r="SFR6" s="468"/>
      <c r="SFS6" s="468"/>
      <c r="SFT6" s="468"/>
      <c r="SFU6" s="468"/>
      <c r="SFV6" s="468"/>
      <c r="SFW6" s="468"/>
      <c r="SFX6" s="468"/>
      <c r="SFY6" s="468"/>
      <c r="SFZ6" s="468"/>
      <c r="SGA6" s="468"/>
      <c r="SGB6" s="468"/>
      <c r="SGC6" s="468"/>
      <c r="SGD6" s="468"/>
      <c r="SGE6" s="468"/>
      <c r="SGF6" s="468"/>
      <c r="SGG6" s="468"/>
      <c r="SGH6" s="468"/>
      <c r="SGI6" s="468"/>
      <c r="SGJ6" s="468"/>
      <c r="SGK6" s="468"/>
      <c r="SGL6" s="468"/>
      <c r="SGM6" s="468"/>
      <c r="SGN6" s="468"/>
      <c r="SGO6" s="468"/>
      <c r="SGP6" s="468"/>
      <c r="SGQ6" s="468"/>
      <c r="SGR6" s="468"/>
      <c r="SGS6" s="468"/>
      <c r="SGT6" s="468"/>
      <c r="SGU6" s="468"/>
      <c r="SGV6" s="468"/>
      <c r="SGW6" s="468"/>
      <c r="SGX6" s="468"/>
      <c r="SGY6" s="468"/>
      <c r="SGZ6" s="468"/>
      <c r="SHA6" s="468"/>
      <c r="SHB6" s="468"/>
      <c r="SHC6" s="468"/>
      <c r="SHD6" s="468"/>
      <c r="SHE6" s="468"/>
      <c r="SHF6" s="468"/>
      <c r="SHG6" s="468"/>
      <c r="SHH6" s="468"/>
      <c r="SHI6" s="468"/>
      <c r="SHJ6" s="468"/>
      <c r="SHK6" s="468"/>
      <c r="SHL6" s="468"/>
      <c r="SHM6" s="468"/>
      <c r="SHN6" s="468"/>
      <c r="SHO6" s="468"/>
      <c r="SHP6" s="468"/>
      <c r="SHQ6" s="468"/>
      <c r="SHR6" s="468"/>
      <c r="SHS6" s="468"/>
      <c r="SHT6" s="468"/>
      <c r="SHU6" s="468"/>
      <c r="SHV6" s="468"/>
      <c r="SHW6" s="468"/>
      <c r="SHX6" s="468"/>
      <c r="SHY6" s="468"/>
      <c r="SHZ6" s="468"/>
      <c r="SIA6" s="468"/>
      <c r="SIB6" s="468"/>
      <c r="SIC6" s="468"/>
      <c r="SID6" s="468"/>
      <c r="SIE6" s="468"/>
      <c r="SIF6" s="468"/>
      <c r="SIG6" s="468"/>
      <c r="SIH6" s="468"/>
      <c r="SII6" s="468"/>
      <c r="SIJ6" s="468"/>
      <c r="SIK6" s="468"/>
      <c r="SIL6" s="468"/>
      <c r="SIM6" s="468"/>
      <c r="SIN6" s="468"/>
      <c r="SIO6" s="468"/>
      <c r="SIP6" s="468"/>
      <c r="SIQ6" s="468"/>
      <c r="SIR6" s="468"/>
      <c r="SIS6" s="468"/>
      <c r="SIT6" s="468"/>
      <c r="SIU6" s="468"/>
      <c r="SIV6" s="468"/>
      <c r="SIW6" s="468"/>
      <c r="SIX6" s="468"/>
      <c r="SIY6" s="468"/>
      <c r="SIZ6" s="468"/>
      <c r="SJA6" s="468"/>
      <c r="SJB6" s="468"/>
      <c r="SJC6" s="468"/>
      <c r="SJD6" s="468"/>
      <c r="SJE6" s="468"/>
      <c r="SJF6" s="468"/>
      <c r="SJG6" s="468"/>
      <c r="SJH6" s="468"/>
      <c r="SJI6" s="468"/>
      <c r="SJJ6" s="468"/>
      <c r="SJK6" s="468"/>
      <c r="SJL6" s="468"/>
      <c r="SJM6" s="468"/>
      <c r="SJN6" s="468"/>
      <c r="SJO6" s="468"/>
      <c r="SJP6" s="468"/>
      <c r="SJQ6" s="468"/>
      <c r="SJR6" s="468"/>
      <c r="SJS6" s="468"/>
      <c r="SJT6" s="468"/>
      <c r="SJU6" s="468"/>
      <c r="SJV6" s="468"/>
      <c r="SJW6" s="468"/>
      <c r="SJX6" s="468"/>
      <c r="SJY6" s="468"/>
      <c r="SJZ6" s="468"/>
      <c r="SKA6" s="468"/>
      <c r="SKB6" s="468"/>
      <c r="SKC6" s="468"/>
      <c r="SKD6" s="468"/>
      <c r="SKE6" s="468"/>
      <c r="SKF6" s="468"/>
      <c r="SKG6" s="468"/>
      <c r="SKH6" s="468"/>
      <c r="SKI6" s="468"/>
      <c r="SKJ6" s="468"/>
      <c r="SKK6" s="468"/>
      <c r="SKL6" s="468"/>
      <c r="SKM6" s="468"/>
      <c r="SKN6" s="468"/>
      <c r="SKO6" s="468"/>
      <c r="SKP6" s="468"/>
      <c r="SKQ6" s="468"/>
      <c r="SKR6" s="468"/>
      <c r="SKS6" s="468"/>
      <c r="SKT6" s="468"/>
      <c r="SKU6" s="468"/>
      <c r="SKV6" s="468"/>
      <c r="SKW6" s="468"/>
      <c r="SKX6" s="468"/>
      <c r="SKY6" s="468"/>
      <c r="SKZ6" s="468"/>
      <c r="SLA6" s="468"/>
      <c r="SLB6" s="468"/>
      <c r="SLC6" s="468"/>
      <c r="SLD6" s="468"/>
      <c r="SLE6" s="468"/>
      <c r="SLF6" s="468"/>
      <c r="SLG6" s="468"/>
      <c r="SLH6" s="468"/>
      <c r="SLI6" s="468"/>
      <c r="SLJ6" s="468"/>
      <c r="SLK6" s="468"/>
      <c r="SLL6" s="468"/>
      <c r="SLM6" s="468"/>
      <c r="SLN6" s="468"/>
      <c r="SLO6" s="468"/>
      <c r="SLP6" s="468"/>
      <c r="SLQ6" s="468"/>
      <c r="SLR6" s="468"/>
      <c r="SLS6" s="468"/>
      <c r="SLT6" s="468"/>
      <c r="SLU6" s="468"/>
      <c r="SLV6" s="468"/>
      <c r="SLW6" s="468"/>
      <c r="SLX6" s="468"/>
      <c r="SLY6" s="468"/>
      <c r="SLZ6" s="468"/>
      <c r="SMA6" s="468"/>
      <c r="SMB6" s="468"/>
      <c r="SMC6" s="468"/>
      <c r="SMD6" s="468"/>
      <c r="SME6" s="468"/>
      <c r="SMF6" s="468"/>
      <c r="SMG6" s="468"/>
      <c r="SMH6" s="468"/>
      <c r="SMI6" s="468"/>
      <c r="SMJ6" s="468"/>
      <c r="SMK6" s="468"/>
      <c r="SML6" s="468"/>
      <c r="SMM6" s="468"/>
      <c r="SMN6" s="468"/>
      <c r="SMO6" s="468"/>
      <c r="SMP6" s="468"/>
      <c r="SMQ6" s="468"/>
      <c r="SMR6" s="468"/>
      <c r="SMS6" s="468"/>
      <c r="SMT6" s="468"/>
      <c r="SMU6" s="468"/>
      <c r="SMV6" s="468"/>
      <c r="SMW6" s="468"/>
      <c r="SMX6" s="468"/>
      <c r="SMY6" s="468"/>
      <c r="SMZ6" s="468"/>
      <c r="SNA6" s="468"/>
      <c r="SNB6" s="468"/>
      <c r="SNC6" s="468"/>
      <c r="SND6" s="468"/>
      <c r="SNE6" s="468"/>
      <c r="SNF6" s="468"/>
      <c r="SNG6" s="468"/>
      <c r="SNH6" s="468"/>
      <c r="SNI6" s="468"/>
      <c r="SNJ6" s="468"/>
      <c r="SNK6" s="468"/>
      <c r="SNL6" s="468"/>
      <c r="SNM6" s="468"/>
      <c r="SNN6" s="468"/>
      <c r="SNO6" s="468"/>
      <c r="SNP6" s="468"/>
      <c r="SNQ6" s="468"/>
      <c r="SNR6" s="468"/>
      <c r="SNS6" s="468"/>
      <c r="SNT6" s="468"/>
      <c r="SNU6" s="468"/>
      <c r="SNV6" s="468"/>
      <c r="SNW6" s="468"/>
      <c r="SNX6" s="468"/>
      <c r="SNY6" s="468"/>
      <c r="SNZ6" s="468"/>
      <c r="SOA6" s="468"/>
      <c r="SOB6" s="468"/>
      <c r="SOC6" s="468"/>
      <c r="SOD6" s="468"/>
      <c r="SOE6" s="468"/>
      <c r="SOF6" s="468"/>
      <c r="SOG6" s="468"/>
      <c r="SOH6" s="468"/>
      <c r="SOI6" s="468"/>
      <c r="SOJ6" s="468"/>
      <c r="SOK6" s="468"/>
      <c r="SOL6" s="468"/>
      <c r="SOM6" s="468"/>
      <c r="SON6" s="468"/>
      <c r="SOO6" s="468"/>
      <c r="SOP6" s="468"/>
      <c r="SOQ6" s="468"/>
      <c r="SOR6" s="468"/>
      <c r="SOS6" s="468"/>
      <c r="SOT6" s="468"/>
      <c r="SOU6" s="468"/>
      <c r="SOV6" s="468"/>
      <c r="SOW6" s="468"/>
      <c r="SOX6" s="468"/>
      <c r="SOY6" s="468"/>
      <c r="SOZ6" s="468"/>
      <c r="SPA6" s="468"/>
      <c r="SPB6" s="468"/>
      <c r="SPC6" s="468"/>
      <c r="SPD6" s="468"/>
      <c r="SPE6" s="468"/>
      <c r="SPF6" s="468"/>
      <c r="SPG6" s="468"/>
      <c r="SPH6" s="468"/>
      <c r="SPI6" s="468"/>
      <c r="SPJ6" s="468"/>
      <c r="SPK6" s="468"/>
      <c r="SPL6" s="468"/>
      <c r="SPM6" s="468"/>
      <c r="SPN6" s="468"/>
      <c r="SPO6" s="468"/>
      <c r="SPP6" s="468"/>
      <c r="SPQ6" s="468"/>
      <c r="SPR6" s="468"/>
      <c r="SPS6" s="468"/>
      <c r="SPT6" s="468"/>
      <c r="SPU6" s="468"/>
      <c r="SPV6" s="468"/>
      <c r="SPW6" s="468"/>
      <c r="SPX6" s="468"/>
      <c r="SPY6" s="468"/>
      <c r="SPZ6" s="468"/>
      <c r="SQA6" s="468"/>
      <c r="SQB6" s="468"/>
      <c r="SQC6" s="468"/>
      <c r="SQD6" s="468"/>
      <c r="SQE6" s="468"/>
      <c r="SQF6" s="468"/>
      <c r="SQG6" s="468"/>
      <c r="SQH6" s="468"/>
      <c r="SQI6" s="468"/>
      <c r="SQJ6" s="468"/>
      <c r="SQK6" s="468"/>
      <c r="SQL6" s="468"/>
      <c r="SQM6" s="468"/>
      <c r="SQN6" s="468"/>
      <c r="SQO6" s="468"/>
      <c r="SQP6" s="468"/>
      <c r="SQQ6" s="468"/>
      <c r="SQR6" s="468"/>
      <c r="SQS6" s="468"/>
      <c r="SQT6" s="468"/>
      <c r="SQU6" s="468"/>
      <c r="SQV6" s="468"/>
      <c r="SQW6" s="468"/>
      <c r="SQX6" s="468"/>
      <c r="SQY6" s="468"/>
      <c r="SQZ6" s="468"/>
      <c r="SRA6" s="468"/>
      <c r="SRB6" s="468"/>
      <c r="SRC6" s="468"/>
      <c r="SRD6" s="468"/>
      <c r="SRE6" s="468"/>
      <c r="SRF6" s="468"/>
      <c r="SRG6" s="468"/>
      <c r="SRH6" s="468"/>
      <c r="SRI6" s="468"/>
      <c r="SRJ6" s="468"/>
      <c r="SRK6" s="468"/>
      <c r="SRL6" s="468"/>
      <c r="SRM6" s="468"/>
      <c r="SRN6" s="468"/>
      <c r="SRO6" s="468"/>
      <c r="SRP6" s="468"/>
      <c r="SRQ6" s="468"/>
      <c r="SRR6" s="468"/>
      <c r="SRS6" s="468"/>
      <c r="SRT6" s="468"/>
      <c r="SRU6" s="468"/>
      <c r="SRV6" s="468"/>
      <c r="SRW6" s="468"/>
      <c r="SRX6" s="468"/>
      <c r="SRY6" s="468"/>
      <c r="SRZ6" s="468"/>
      <c r="SSA6" s="468"/>
      <c r="SSB6" s="468"/>
      <c r="SSC6" s="468"/>
      <c r="SSD6" s="468"/>
      <c r="SSE6" s="468"/>
      <c r="SSF6" s="468"/>
      <c r="SSG6" s="468"/>
      <c r="SSH6" s="468"/>
      <c r="SSI6" s="468"/>
      <c r="SSJ6" s="468"/>
      <c r="SSK6" s="468"/>
      <c r="SSL6" s="468"/>
      <c r="SSM6" s="468"/>
      <c r="SSN6" s="468"/>
      <c r="SSO6" s="468"/>
      <c r="SSP6" s="468"/>
      <c r="SSQ6" s="468"/>
      <c r="SSR6" s="468"/>
      <c r="SSS6" s="468"/>
      <c r="SST6" s="468"/>
      <c r="SSU6" s="468"/>
      <c r="SSV6" s="468"/>
      <c r="SSW6" s="468"/>
      <c r="SSX6" s="468"/>
      <c r="SSY6" s="468"/>
      <c r="SSZ6" s="468"/>
      <c r="STA6" s="468"/>
      <c r="STB6" s="468"/>
      <c r="STC6" s="468"/>
      <c r="STD6" s="468"/>
      <c r="STE6" s="468"/>
      <c r="STF6" s="468"/>
      <c r="STG6" s="468"/>
      <c r="STH6" s="468"/>
      <c r="STI6" s="468"/>
      <c r="STJ6" s="468"/>
      <c r="STK6" s="468"/>
      <c r="STL6" s="468"/>
      <c r="STM6" s="468"/>
      <c r="STN6" s="468"/>
      <c r="STO6" s="468"/>
      <c r="STP6" s="468"/>
      <c r="STQ6" s="468"/>
      <c r="STR6" s="468"/>
      <c r="STS6" s="468"/>
      <c r="STT6" s="468"/>
      <c r="STU6" s="468"/>
      <c r="STV6" s="468"/>
      <c r="STW6" s="468"/>
      <c r="STX6" s="468"/>
      <c r="STY6" s="468"/>
      <c r="STZ6" s="468"/>
      <c r="SUA6" s="468"/>
      <c r="SUB6" s="468"/>
      <c r="SUC6" s="468"/>
      <c r="SUD6" s="468"/>
      <c r="SUE6" s="468"/>
      <c r="SUF6" s="468"/>
      <c r="SUG6" s="468"/>
      <c r="SUH6" s="468"/>
      <c r="SUI6" s="468"/>
      <c r="SUJ6" s="468"/>
      <c r="SUK6" s="468"/>
      <c r="SUL6" s="468"/>
      <c r="SUM6" s="468"/>
      <c r="SUN6" s="468"/>
      <c r="SUO6" s="468"/>
      <c r="SUP6" s="468"/>
      <c r="SUQ6" s="468"/>
      <c r="SUR6" s="468"/>
      <c r="SUS6" s="468"/>
      <c r="SUT6" s="468"/>
      <c r="SUU6" s="468"/>
      <c r="SUV6" s="468"/>
      <c r="SUW6" s="468"/>
      <c r="SUX6" s="468"/>
      <c r="SUY6" s="468"/>
      <c r="SUZ6" s="468"/>
      <c r="SVA6" s="468"/>
      <c r="SVB6" s="468"/>
      <c r="SVC6" s="468"/>
      <c r="SVD6" s="468"/>
      <c r="SVE6" s="468"/>
      <c r="SVF6" s="468"/>
      <c r="SVG6" s="468"/>
      <c r="SVH6" s="468"/>
      <c r="SVI6" s="468"/>
      <c r="SVJ6" s="468"/>
      <c r="SVK6" s="468"/>
      <c r="SVL6" s="468"/>
      <c r="SVM6" s="468"/>
      <c r="SVN6" s="468"/>
      <c r="SVO6" s="468"/>
      <c r="SVP6" s="468"/>
      <c r="SVQ6" s="468"/>
      <c r="SVR6" s="468"/>
      <c r="SVS6" s="468"/>
      <c r="SVT6" s="468"/>
      <c r="SVU6" s="468"/>
      <c r="SVV6" s="468"/>
      <c r="SVW6" s="468"/>
      <c r="SVX6" s="468"/>
      <c r="SVY6" s="468"/>
      <c r="SVZ6" s="468"/>
      <c r="SWA6" s="468"/>
      <c r="SWB6" s="468"/>
      <c r="SWC6" s="468"/>
      <c r="SWD6" s="468"/>
      <c r="SWE6" s="468"/>
      <c r="SWF6" s="468"/>
      <c r="SWG6" s="468"/>
      <c r="SWH6" s="468"/>
      <c r="SWI6" s="468"/>
      <c r="SWJ6" s="468"/>
      <c r="SWK6" s="468"/>
      <c r="SWL6" s="468"/>
      <c r="SWM6" s="468"/>
      <c r="SWN6" s="468"/>
      <c r="SWO6" s="468"/>
      <c r="SWP6" s="468"/>
      <c r="SWQ6" s="468"/>
      <c r="SWR6" s="468"/>
      <c r="SWS6" s="468"/>
      <c r="SWT6" s="468"/>
      <c r="SWU6" s="468"/>
      <c r="SWV6" s="468"/>
      <c r="SWW6" s="468"/>
      <c r="SWX6" s="468"/>
      <c r="SWY6" s="468"/>
      <c r="SWZ6" s="468"/>
      <c r="SXA6" s="468"/>
      <c r="SXB6" s="468"/>
      <c r="SXC6" s="468"/>
      <c r="SXD6" s="468"/>
      <c r="SXE6" s="468"/>
      <c r="SXF6" s="468"/>
      <c r="SXG6" s="468"/>
      <c r="SXH6" s="468"/>
      <c r="SXI6" s="468"/>
      <c r="SXJ6" s="468"/>
      <c r="SXK6" s="468"/>
      <c r="SXL6" s="468"/>
      <c r="SXM6" s="468"/>
      <c r="SXN6" s="468"/>
      <c r="SXO6" s="468"/>
      <c r="SXP6" s="468"/>
      <c r="SXQ6" s="468"/>
      <c r="SXR6" s="468"/>
      <c r="SXS6" s="468"/>
      <c r="SXT6" s="468"/>
      <c r="SXU6" s="468"/>
      <c r="SXV6" s="468"/>
      <c r="SXW6" s="468"/>
      <c r="SXX6" s="468"/>
      <c r="SXY6" s="468"/>
      <c r="SXZ6" s="468"/>
      <c r="SYA6" s="468"/>
      <c r="SYB6" s="468"/>
      <c r="SYC6" s="468"/>
      <c r="SYD6" s="468"/>
      <c r="SYE6" s="468"/>
      <c r="SYF6" s="468"/>
      <c r="SYG6" s="468"/>
      <c r="SYH6" s="468"/>
      <c r="SYI6" s="468"/>
      <c r="SYJ6" s="468"/>
      <c r="SYK6" s="468"/>
      <c r="SYL6" s="468"/>
      <c r="SYM6" s="468"/>
      <c r="SYN6" s="468"/>
      <c r="SYO6" s="468"/>
      <c r="SYP6" s="468"/>
      <c r="SYQ6" s="468"/>
      <c r="SYR6" s="468"/>
      <c r="SYS6" s="468"/>
      <c r="SYT6" s="468"/>
      <c r="SYU6" s="468"/>
      <c r="SYV6" s="468"/>
      <c r="SYW6" s="468"/>
      <c r="SYX6" s="468"/>
      <c r="SYY6" s="468"/>
      <c r="SYZ6" s="468"/>
      <c r="SZA6" s="468"/>
      <c r="SZB6" s="468"/>
      <c r="SZC6" s="468"/>
      <c r="SZD6" s="468"/>
      <c r="SZE6" s="468"/>
      <c r="SZF6" s="468"/>
      <c r="SZG6" s="468"/>
      <c r="SZH6" s="468"/>
      <c r="SZI6" s="468"/>
      <c r="SZJ6" s="468"/>
      <c r="SZK6" s="468"/>
      <c r="SZL6" s="468"/>
      <c r="SZM6" s="468"/>
      <c r="SZN6" s="468"/>
      <c r="SZO6" s="468"/>
      <c r="SZP6" s="468"/>
      <c r="SZQ6" s="468"/>
      <c r="SZR6" s="468"/>
      <c r="SZS6" s="468"/>
      <c r="SZT6" s="468"/>
      <c r="SZU6" s="468"/>
      <c r="SZV6" s="468"/>
      <c r="SZW6" s="468"/>
      <c r="SZX6" s="468"/>
      <c r="SZY6" s="468"/>
      <c r="SZZ6" s="468"/>
      <c r="TAA6" s="468"/>
      <c r="TAB6" s="468"/>
      <c r="TAC6" s="468"/>
      <c r="TAD6" s="468"/>
      <c r="TAE6" s="468"/>
      <c r="TAF6" s="468"/>
      <c r="TAG6" s="468"/>
      <c r="TAH6" s="468"/>
      <c r="TAI6" s="468"/>
      <c r="TAJ6" s="468"/>
      <c r="TAK6" s="468"/>
      <c r="TAL6" s="468"/>
      <c r="TAM6" s="468"/>
      <c r="TAN6" s="468"/>
      <c r="TAO6" s="468"/>
      <c r="TAP6" s="468"/>
      <c r="TAQ6" s="468"/>
      <c r="TAR6" s="468"/>
      <c r="TAS6" s="468"/>
      <c r="TAT6" s="468"/>
      <c r="TAU6" s="468"/>
      <c r="TAV6" s="468"/>
      <c r="TAW6" s="468"/>
      <c r="TAX6" s="468"/>
      <c r="TAY6" s="468"/>
      <c r="TAZ6" s="468"/>
      <c r="TBA6" s="468"/>
      <c r="TBB6" s="468"/>
      <c r="TBC6" s="468"/>
      <c r="TBD6" s="468"/>
      <c r="TBE6" s="468"/>
      <c r="TBF6" s="468"/>
      <c r="TBG6" s="468"/>
      <c r="TBH6" s="468"/>
      <c r="TBI6" s="468"/>
      <c r="TBJ6" s="468"/>
      <c r="TBK6" s="468"/>
      <c r="TBL6" s="468"/>
      <c r="TBM6" s="468"/>
      <c r="TBN6" s="468"/>
      <c r="TBO6" s="468"/>
      <c r="TBP6" s="468"/>
      <c r="TBQ6" s="468"/>
      <c r="TBR6" s="468"/>
      <c r="TBS6" s="468"/>
      <c r="TBT6" s="468"/>
      <c r="TBU6" s="468"/>
      <c r="TBV6" s="468"/>
      <c r="TBW6" s="468"/>
      <c r="TBX6" s="468"/>
      <c r="TBY6" s="468"/>
      <c r="TBZ6" s="468"/>
      <c r="TCA6" s="468"/>
      <c r="TCB6" s="468"/>
      <c r="TCC6" s="468"/>
      <c r="TCD6" s="468"/>
      <c r="TCE6" s="468"/>
      <c r="TCF6" s="468"/>
      <c r="TCG6" s="468"/>
      <c r="TCH6" s="468"/>
      <c r="TCI6" s="468"/>
      <c r="TCJ6" s="468"/>
      <c r="TCK6" s="468"/>
      <c r="TCL6" s="468"/>
      <c r="TCM6" s="468"/>
      <c r="TCN6" s="468"/>
      <c r="TCO6" s="468"/>
      <c r="TCP6" s="468"/>
      <c r="TCQ6" s="468"/>
      <c r="TCR6" s="468"/>
      <c r="TCS6" s="468"/>
      <c r="TCT6" s="468"/>
      <c r="TCU6" s="468"/>
      <c r="TCV6" s="468"/>
      <c r="TCW6" s="468"/>
      <c r="TCX6" s="468"/>
      <c r="TCY6" s="468"/>
      <c r="TCZ6" s="468"/>
      <c r="TDA6" s="468"/>
      <c r="TDB6" s="468"/>
      <c r="TDC6" s="468"/>
      <c r="TDD6" s="468"/>
      <c r="TDE6" s="468"/>
      <c r="TDF6" s="468"/>
      <c r="TDG6" s="468"/>
      <c r="TDH6" s="468"/>
      <c r="TDI6" s="468"/>
      <c r="TDJ6" s="468"/>
      <c r="TDK6" s="468"/>
      <c r="TDL6" s="468"/>
      <c r="TDM6" s="468"/>
      <c r="TDN6" s="468"/>
      <c r="TDO6" s="468"/>
      <c r="TDP6" s="468"/>
      <c r="TDQ6" s="468"/>
      <c r="TDR6" s="468"/>
      <c r="TDS6" s="468"/>
      <c r="TDT6" s="468"/>
      <c r="TDU6" s="468"/>
      <c r="TDV6" s="468"/>
      <c r="TDW6" s="468"/>
      <c r="TDX6" s="468"/>
      <c r="TDY6" s="468"/>
      <c r="TDZ6" s="468"/>
      <c r="TEA6" s="468"/>
      <c r="TEB6" s="468"/>
      <c r="TEC6" s="468"/>
      <c r="TED6" s="468"/>
      <c r="TEE6" s="468"/>
      <c r="TEF6" s="468"/>
      <c r="TEG6" s="468"/>
      <c r="TEH6" s="468"/>
      <c r="TEI6" s="468"/>
      <c r="TEJ6" s="468"/>
      <c r="TEK6" s="468"/>
      <c r="TEL6" s="468"/>
      <c r="TEM6" s="468"/>
      <c r="TEN6" s="468"/>
      <c r="TEO6" s="468"/>
      <c r="TEP6" s="468"/>
      <c r="TEQ6" s="468"/>
      <c r="TER6" s="468"/>
      <c r="TES6" s="468"/>
      <c r="TET6" s="468"/>
      <c r="TEU6" s="468"/>
      <c r="TEV6" s="468"/>
      <c r="TEW6" s="468"/>
      <c r="TEX6" s="468"/>
      <c r="TEY6" s="468"/>
      <c r="TEZ6" s="468"/>
      <c r="TFA6" s="468"/>
      <c r="TFB6" s="468"/>
      <c r="TFC6" s="468"/>
      <c r="TFD6" s="468"/>
      <c r="TFE6" s="468"/>
      <c r="TFF6" s="468"/>
      <c r="TFG6" s="468"/>
      <c r="TFH6" s="468"/>
      <c r="TFI6" s="468"/>
      <c r="TFJ6" s="468"/>
      <c r="TFK6" s="468"/>
      <c r="TFL6" s="468"/>
      <c r="TFM6" s="468"/>
      <c r="TFN6" s="468"/>
      <c r="TFO6" s="468"/>
      <c r="TFP6" s="468"/>
      <c r="TFQ6" s="468"/>
      <c r="TFR6" s="468"/>
      <c r="TFS6" s="468"/>
      <c r="TFT6" s="468"/>
      <c r="TFU6" s="468"/>
      <c r="TFV6" s="468"/>
      <c r="TFW6" s="468"/>
      <c r="TFX6" s="468"/>
      <c r="TFY6" s="468"/>
      <c r="TFZ6" s="468"/>
      <c r="TGA6" s="468"/>
      <c r="TGB6" s="468"/>
      <c r="TGC6" s="468"/>
      <c r="TGD6" s="468"/>
      <c r="TGE6" s="468"/>
      <c r="TGF6" s="468"/>
      <c r="TGG6" s="468"/>
      <c r="TGH6" s="468"/>
      <c r="TGI6" s="468"/>
      <c r="TGJ6" s="468"/>
      <c r="TGK6" s="468"/>
      <c r="TGL6" s="468"/>
      <c r="TGM6" s="468"/>
      <c r="TGN6" s="468"/>
      <c r="TGO6" s="468"/>
      <c r="TGP6" s="468"/>
      <c r="TGQ6" s="468"/>
      <c r="TGR6" s="468"/>
      <c r="TGS6" s="468"/>
      <c r="TGT6" s="468"/>
      <c r="TGU6" s="468"/>
      <c r="TGV6" s="468"/>
      <c r="TGW6" s="468"/>
      <c r="TGX6" s="468"/>
      <c r="TGY6" s="468"/>
      <c r="TGZ6" s="468"/>
      <c r="THA6" s="468"/>
      <c r="THB6" s="468"/>
      <c r="THC6" s="468"/>
      <c r="THD6" s="468"/>
      <c r="THE6" s="468"/>
      <c r="THF6" s="468"/>
      <c r="THG6" s="468"/>
      <c r="THH6" s="468"/>
      <c r="THI6" s="468"/>
      <c r="THJ6" s="468"/>
      <c r="THK6" s="468"/>
      <c r="THL6" s="468"/>
      <c r="THM6" s="468"/>
      <c r="THN6" s="468"/>
      <c r="THO6" s="468"/>
      <c r="THP6" s="468"/>
      <c r="THQ6" s="468"/>
      <c r="THR6" s="468"/>
      <c r="THS6" s="468"/>
      <c r="THT6" s="468"/>
      <c r="THU6" s="468"/>
      <c r="THV6" s="468"/>
      <c r="THW6" s="468"/>
      <c r="THX6" s="468"/>
      <c r="THY6" s="468"/>
      <c r="THZ6" s="468"/>
      <c r="TIA6" s="468"/>
      <c r="TIB6" s="468"/>
      <c r="TIC6" s="468"/>
      <c r="TID6" s="468"/>
      <c r="TIE6" s="468"/>
      <c r="TIF6" s="468"/>
      <c r="TIG6" s="468"/>
      <c r="TIH6" s="468"/>
      <c r="TII6" s="468"/>
      <c r="TIJ6" s="468"/>
      <c r="TIK6" s="468"/>
      <c r="TIL6" s="468"/>
      <c r="TIM6" s="468"/>
      <c r="TIN6" s="468"/>
      <c r="TIO6" s="468"/>
      <c r="TIP6" s="468"/>
      <c r="TIQ6" s="468"/>
      <c r="TIR6" s="468"/>
      <c r="TIS6" s="468"/>
      <c r="TIT6" s="468"/>
      <c r="TIU6" s="468"/>
      <c r="TIV6" s="468"/>
      <c r="TIW6" s="468"/>
      <c r="TIX6" s="468"/>
      <c r="TIY6" s="468"/>
      <c r="TIZ6" s="468"/>
      <c r="TJA6" s="468"/>
      <c r="TJB6" s="468"/>
      <c r="TJC6" s="468"/>
      <c r="TJD6" s="468"/>
      <c r="TJE6" s="468"/>
      <c r="TJF6" s="468"/>
      <c r="TJG6" s="468"/>
      <c r="TJH6" s="468"/>
      <c r="TJI6" s="468"/>
      <c r="TJJ6" s="468"/>
      <c r="TJK6" s="468"/>
      <c r="TJL6" s="468"/>
      <c r="TJM6" s="468"/>
      <c r="TJN6" s="468"/>
      <c r="TJO6" s="468"/>
      <c r="TJP6" s="468"/>
      <c r="TJQ6" s="468"/>
      <c r="TJR6" s="468"/>
      <c r="TJS6" s="468"/>
      <c r="TJT6" s="468"/>
      <c r="TJU6" s="468"/>
      <c r="TJV6" s="468"/>
      <c r="TJW6" s="468"/>
      <c r="TJX6" s="468"/>
      <c r="TJY6" s="468"/>
      <c r="TJZ6" s="468"/>
      <c r="TKA6" s="468"/>
      <c r="TKB6" s="468"/>
      <c r="TKC6" s="468"/>
      <c r="TKD6" s="468"/>
      <c r="TKE6" s="468"/>
      <c r="TKF6" s="468"/>
      <c r="TKG6" s="468"/>
      <c r="TKH6" s="468"/>
      <c r="TKI6" s="468"/>
      <c r="TKJ6" s="468"/>
      <c r="TKK6" s="468"/>
      <c r="TKL6" s="468"/>
      <c r="TKM6" s="468"/>
      <c r="TKN6" s="468"/>
      <c r="TKO6" s="468"/>
      <c r="TKP6" s="468"/>
      <c r="TKQ6" s="468"/>
      <c r="TKR6" s="468"/>
      <c r="TKS6" s="468"/>
      <c r="TKT6" s="468"/>
      <c r="TKU6" s="468"/>
      <c r="TKV6" s="468"/>
      <c r="TKW6" s="468"/>
      <c r="TKX6" s="468"/>
      <c r="TKY6" s="468"/>
      <c r="TKZ6" s="468"/>
      <c r="TLA6" s="468"/>
      <c r="TLB6" s="468"/>
      <c r="TLC6" s="468"/>
      <c r="TLD6" s="468"/>
      <c r="TLE6" s="468"/>
      <c r="TLF6" s="468"/>
      <c r="TLG6" s="468"/>
      <c r="TLH6" s="468"/>
      <c r="TLI6" s="468"/>
      <c r="TLJ6" s="468"/>
      <c r="TLK6" s="468"/>
      <c r="TLL6" s="468"/>
      <c r="TLM6" s="468"/>
      <c r="TLN6" s="468"/>
      <c r="TLO6" s="468"/>
      <c r="TLP6" s="468"/>
      <c r="TLQ6" s="468"/>
      <c r="TLR6" s="468"/>
      <c r="TLS6" s="468"/>
      <c r="TLT6" s="468"/>
      <c r="TLU6" s="468"/>
      <c r="TLV6" s="468"/>
      <c r="TLW6" s="468"/>
      <c r="TLX6" s="468"/>
      <c r="TLY6" s="468"/>
      <c r="TLZ6" s="468"/>
      <c r="TMA6" s="468"/>
      <c r="TMB6" s="468"/>
      <c r="TMC6" s="468"/>
      <c r="TMD6" s="468"/>
      <c r="TME6" s="468"/>
      <c r="TMF6" s="468"/>
      <c r="TMG6" s="468"/>
      <c r="TMH6" s="468"/>
      <c r="TMI6" s="468"/>
      <c r="TMJ6" s="468"/>
      <c r="TMK6" s="468"/>
      <c r="TML6" s="468"/>
      <c r="TMM6" s="468"/>
      <c r="TMN6" s="468"/>
      <c r="TMO6" s="468"/>
      <c r="TMP6" s="468"/>
      <c r="TMQ6" s="468"/>
      <c r="TMR6" s="468"/>
      <c r="TMS6" s="468"/>
      <c r="TMT6" s="468"/>
      <c r="TMU6" s="468"/>
      <c r="TMV6" s="468"/>
      <c r="TMW6" s="468"/>
      <c r="TMX6" s="468"/>
      <c r="TMY6" s="468"/>
      <c r="TMZ6" s="468"/>
      <c r="TNA6" s="468"/>
      <c r="TNB6" s="468"/>
      <c r="TNC6" s="468"/>
      <c r="TND6" s="468"/>
      <c r="TNE6" s="468"/>
      <c r="TNF6" s="468"/>
      <c r="TNG6" s="468"/>
      <c r="TNH6" s="468"/>
      <c r="TNI6" s="468"/>
      <c r="TNJ6" s="468"/>
      <c r="TNK6" s="468"/>
      <c r="TNL6" s="468"/>
      <c r="TNM6" s="468"/>
      <c r="TNN6" s="468"/>
      <c r="TNO6" s="468"/>
      <c r="TNP6" s="468"/>
      <c r="TNQ6" s="468"/>
      <c r="TNR6" s="468"/>
      <c r="TNS6" s="468"/>
      <c r="TNT6" s="468"/>
      <c r="TNU6" s="468"/>
      <c r="TNV6" s="468"/>
      <c r="TNW6" s="468"/>
      <c r="TNX6" s="468"/>
      <c r="TNY6" s="468"/>
      <c r="TNZ6" s="468"/>
      <c r="TOA6" s="468"/>
      <c r="TOB6" s="468"/>
      <c r="TOC6" s="468"/>
      <c r="TOD6" s="468"/>
      <c r="TOE6" s="468"/>
      <c r="TOF6" s="468"/>
      <c r="TOG6" s="468"/>
      <c r="TOH6" s="468"/>
      <c r="TOI6" s="468"/>
      <c r="TOJ6" s="468"/>
      <c r="TOK6" s="468"/>
      <c r="TOL6" s="468"/>
      <c r="TOM6" s="468"/>
      <c r="TON6" s="468"/>
      <c r="TOO6" s="468"/>
      <c r="TOP6" s="468"/>
      <c r="TOQ6" s="468"/>
      <c r="TOR6" s="468"/>
      <c r="TOS6" s="468"/>
      <c r="TOT6" s="468"/>
      <c r="TOU6" s="468"/>
      <c r="TOV6" s="468"/>
      <c r="TOW6" s="468"/>
      <c r="TOX6" s="468"/>
      <c r="TOY6" s="468"/>
      <c r="TOZ6" s="468"/>
      <c r="TPA6" s="468"/>
      <c r="TPB6" s="468"/>
      <c r="TPC6" s="468"/>
      <c r="TPD6" s="468"/>
      <c r="TPE6" s="468"/>
      <c r="TPF6" s="468"/>
      <c r="TPG6" s="468"/>
      <c r="TPH6" s="468"/>
      <c r="TPI6" s="468"/>
      <c r="TPJ6" s="468"/>
      <c r="TPK6" s="468"/>
      <c r="TPL6" s="468"/>
      <c r="TPM6" s="468"/>
      <c r="TPN6" s="468"/>
      <c r="TPO6" s="468"/>
      <c r="TPP6" s="468"/>
      <c r="TPQ6" s="468"/>
      <c r="TPR6" s="468"/>
      <c r="TPS6" s="468"/>
      <c r="TPT6" s="468"/>
      <c r="TPU6" s="468"/>
      <c r="TPV6" s="468"/>
      <c r="TPW6" s="468"/>
      <c r="TPX6" s="468"/>
      <c r="TPY6" s="468"/>
      <c r="TPZ6" s="468"/>
      <c r="TQA6" s="468"/>
      <c r="TQB6" s="468"/>
      <c r="TQC6" s="468"/>
      <c r="TQD6" s="468"/>
      <c r="TQE6" s="468"/>
      <c r="TQF6" s="468"/>
      <c r="TQG6" s="468"/>
      <c r="TQH6" s="468"/>
      <c r="TQI6" s="468"/>
      <c r="TQJ6" s="468"/>
      <c r="TQK6" s="468"/>
      <c r="TQL6" s="468"/>
      <c r="TQM6" s="468"/>
      <c r="TQN6" s="468"/>
      <c r="TQO6" s="468"/>
      <c r="TQP6" s="468"/>
      <c r="TQQ6" s="468"/>
      <c r="TQR6" s="468"/>
      <c r="TQS6" s="468"/>
      <c r="TQT6" s="468"/>
      <c r="TQU6" s="468"/>
      <c r="TQV6" s="468"/>
      <c r="TQW6" s="468"/>
      <c r="TQX6" s="468"/>
      <c r="TQY6" s="468"/>
      <c r="TQZ6" s="468"/>
      <c r="TRA6" s="468"/>
      <c r="TRB6" s="468"/>
      <c r="TRC6" s="468"/>
      <c r="TRD6" s="468"/>
      <c r="TRE6" s="468"/>
      <c r="TRF6" s="468"/>
      <c r="TRG6" s="468"/>
      <c r="TRH6" s="468"/>
      <c r="TRI6" s="468"/>
      <c r="TRJ6" s="468"/>
      <c r="TRK6" s="468"/>
      <c r="TRL6" s="468"/>
      <c r="TRM6" s="468"/>
      <c r="TRN6" s="468"/>
      <c r="TRO6" s="468"/>
      <c r="TRP6" s="468"/>
      <c r="TRQ6" s="468"/>
      <c r="TRR6" s="468"/>
      <c r="TRS6" s="468"/>
      <c r="TRT6" s="468"/>
      <c r="TRU6" s="468"/>
      <c r="TRV6" s="468"/>
      <c r="TRW6" s="468"/>
      <c r="TRX6" s="468"/>
      <c r="TRY6" s="468"/>
      <c r="TRZ6" s="468"/>
      <c r="TSA6" s="468"/>
      <c r="TSB6" s="468"/>
      <c r="TSC6" s="468"/>
      <c r="TSD6" s="468"/>
      <c r="TSE6" s="468"/>
      <c r="TSF6" s="468"/>
      <c r="TSG6" s="468"/>
      <c r="TSH6" s="468"/>
      <c r="TSI6" s="468"/>
      <c r="TSJ6" s="468"/>
      <c r="TSK6" s="468"/>
      <c r="TSL6" s="468"/>
      <c r="TSM6" s="468"/>
      <c r="TSN6" s="468"/>
      <c r="TSO6" s="468"/>
      <c r="TSP6" s="468"/>
      <c r="TSQ6" s="468"/>
      <c r="TSR6" s="468"/>
      <c r="TSS6" s="468"/>
      <c r="TST6" s="468"/>
      <c r="TSU6" s="468"/>
      <c r="TSV6" s="468"/>
      <c r="TSW6" s="468"/>
      <c r="TSX6" s="468"/>
      <c r="TSY6" s="468"/>
      <c r="TSZ6" s="468"/>
      <c r="TTA6" s="468"/>
      <c r="TTB6" s="468"/>
      <c r="TTC6" s="468"/>
      <c r="TTD6" s="468"/>
      <c r="TTE6" s="468"/>
      <c r="TTF6" s="468"/>
      <c r="TTG6" s="468"/>
      <c r="TTH6" s="468"/>
      <c r="TTI6" s="468"/>
      <c r="TTJ6" s="468"/>
      <c r="TTK6" s="468"/>
      <c r="TTL6" s="468"/>
      <c r="TTM6" s="468"/>
      <c r="TTN6" s="468"/>
      <c r="TTO6" s="468"/>
      <c r="TTP6" s="468"/>
      <c r="TTQ6" s="468"/>
      <c r="TTR6" s="468"/>
      <c r="TTS6" s="468"/>
      <c r="TTT6" s="468"/>
      <c r="TTU6" s="468"/>
      <c r="TTV6" s="468"/>
      <c r="TTW6" s="468"/>
      <c r="TTX6" s="468"/>
      <c r="TTY6" s="468"/>
      <c r="TTZ6" s="468"/>
      <c r="TUA6" s="468"/>
      <c r="TUB6" s="468"/>
      <c r="TUC6" s="468"/>
      <c r="TUD6" s="468"/>
      <c r="TUE6" s="468"/>
      <c r="TUF6" s="468"/>
      <c r="TUG6" s="468"/>
      <c r="TUH6" s="468"/>
      <c r="TUI6" s="468"/>
      <c r="TUJ6" s="468"/>
      <c r="TUK6" s="468"/>
      <c r="TUL6" s="468"/>
      <c r="TUM6" s="468"/>
      <c r="TUN6" s="468"/>
      <c r="TUO6" s="468"/>
      <c r="TUP6" s="468"/>
      <c r="TUQ6" s="468"/>
      <c r="TUR6" s="468"/>
      <c r="TUS6" s="468"/>
      <c r="TUT6" s="468"/>
      <c r="TUU6" s="468"/>
      <c r="TUV6" s="468"/>
      <c r="TUW6" s="468"/>
      <c r="TUX6" s="468"/>
      <c r="TUY6" s="468"/>
      <c r="TUZ6" s="468"/>
      <c r="TVA6" s="468"/>
      <c r="TVB6" s="468"/>
      <c r="TVC6" s="468"/>
      <c r="TVD6" s="468"/>
      <c r="TVE6" s="468"/>
      <c r="TVF6" s="468"/>
      <c r="TVG6" s="468"/>
      <c r="TVH6" s="468"/>
      <c r="TVI6" s="468"/>
      <c r="TVJ6" s="468"/>
      <c r="TVK6" s="468"/>
      <c r="TVL6" s="468"/>
      <c r="TVM6" s="468"/>
      <c r="TVN6" s="468"/>
      <c r="TVO6" s="468"/>
      <c r="TVP6" s="468"/>
      <c r="TVQ6" s="468"/>
      <c r="TVR6" s="468"/>
      <c r="TVS6" s="468"/>
      <c r="TVT6" s="468"/>
      <c r="TVU6" s="468"/>
      <c r="TVV6" s="468"/>
      <c r="TVW6" s="468"/>
      <c r="TVX6" s="468"/>
      <c r="TVY6" s="468"/>
      <c r="TVZ6" s="468"/>
      <c r="TWA6" s="468"/>
      <c r="TWB6" s="468"/>
      <c r="TWC6" s="468"/>
      <c r="TWD6" s="468"/>
      <c r="TWE6" s="468"/>
      <c r="TWF6" s="468"/>
      <c r="TWG6" s="468"/>
      <c r="TWH6" s="468"/>
      <c r="TWI6" s="468"/>
      <c r="TWJ6" s="468"/>
      <c r="TWK6" s="468"/>
      <c r="TWL6" s="468"/>
      <c r="TWM6" s="468"/>
      <c r="TWN6" s="468"/>
      <c r="TWO6" s="468"/>
      <c r="TWP6" s="468"/>
      <c r="TWQ6" s="468"/>
      <c r="TWR6" s="468"/>
      <c r="TWS6" s="468"/>
      <c r="TWT6" s="468"/>
      <c r="TWU6" s="468"/>
      <c r="TWV6" s="468"/>
      <c r="TWW6" s="468"/>
      <c r="TWX6" s="468"/>
      <c r="TWY6" s="468"/>
      <c r="TWZ6" s="468"/>
      <c r="TXA6" s="468"/>
      <c r="TXB6" s="468"/>
      <c r="TXC6" s="468"/>
      <c r="TXD6" s="468"/>
      <c r="TXE6" s="468"/>
      <c r="TXF6" s="468"/>
      <c r="TXG6" s="468"/>
      <c r="TXH6" s="468"/>
      <c r="TXI6" s="468"/>
      <c r="TXJ6" s="468"/>
      <c r="TXK6" s="468"/>
      <c r="TXL6" s="468"/>
      <c r="TXM6" s="468"/>
      <c r="TXN6" s="468"/>
      <c r="TXO6" s="468"/>
      <c r="TXP6" s="468"/>
      <c r="TXQ6" s="468"/>
      <c r="TXR6" s="468"/>
      <c r="TXS6" s="468"/>
      <c r="TXT6" s="468"/>
      <c r="TXU6" s="468"/>
      <c r="TXV6" s="468"/>
      <c r="TXW6" s="468"/>
      <c r="TXX6" s="468"/>
      <c r="TXY6" s="468"/>
      <c r="TXZ6" s="468"/>
      <c r="TYA6" s="468"/>
      <c r="TYB6" s="468"/>
      <c r="TYC6" s="468"/>
      <c r="TYD6" s="468"/>
      <c r="TYE6" s="468"/>
      <c r="TYF6" s="468"/>
      <c r="TYG6" s="468"/>
      <c r="TYH6" s="468"/>
      <c r="TYI6" s="468"/>
      <c r="TYJ6" s="468"/>
      <c r="TYK6" s="468"/>
      <c r="TYL6" s="468"/>
      <c r="TYM6" s="468"/>
      <c r="TYN6" s="468"/>
      <c r="TYO6" s="468"/>
      <c r="TYP6" s="468"/>
      <c r="TYQ6" s="468"/>
      <c r="TYR6" s="468"/>
      <c r="TYS6" s="468"/>
      <c r="TYT6" s="468"/>
      <c r="TYU6" s="468"/>
      <c r="TYV6" s="468"/>
      <c r="TYW6" s="468"/>
      <c r="TYX6" s="468"/>
      <c r="TYY6" s="468"/>
      <c r="TYZ6" s="468"/>
      <c r="TZA6" s="468"/>
      <c r="TZB6" s="468"/>
      <c r="TZC6" s="468"/>
      <c r="TZD6" s="468"/>
      <c r="TZE6" s="468"/>
      <c r="TZF6" s="468"/>
      <c r="TZG6" s="468"/>
      <c r="TZH6" s="468"/>
      <c r="TZI6" s="468"/>
      <c r="TZJ6" s="468"/>
      <c r="TZK6" s="468"/>
      <c r="TZL6" s="468"/>
      <c r="TZM6" s="468"/>
      <c r="TZN6" s="468"/>
      <c r="TZO6" s="468"/>
      <c r="TZP6" s="468"/>
      <c r="TZQ6" s="468"/>
      <c r="TZR6" s="468"/>
      <c r="TZS6" s="468"/>
      <c r="TZT6" s="468"/>
      <c r="TZU6" s="468"/>
      <c r="TZV6" s="468"/>
      <c r="TZW6" s="468"/>
      <c r="TZX6" s="468"/>
      <c r="TZY6" s="468"/>
      <c r="TZZ6" s="468"/>
      <c r="UAA6" s="468"/>
      <c r="UAB6" s="468"/>
      <c r="UAC6" s="468"/>
      <c r="UAD6" s="468"/>
      <c r="UAE6" s="468"/>
      <c r="UAF6" s="468"/>
      <c r="UAG6" s="468"/>
      <c r="UAH6" s="468"/>
      <c r="UAI6" s="468"/>
      <c r="UAJ6" s="468"/>
      <c r="UAK6" s="468"/>
      <c r="UAL6" s="468"/>
      <c r="UAM6" s="468"/>
      <c r="UAN6" s="468"/>
      <c r="UAO6" s="468"/>
      <c r="UAP6" s="468"/>
      <c r="UAQ6" s="468"/>
      <c r="UAR6" s="468"/>
      <c r="UAS6" s="468"/>
      <c r="UAT6" s="468"/>
      <c r="UAU6" s="468"/>
      <c r="UAV6" s="468"/>
      <c r="UAW6" s="468"/>
      <c r="UAX6" s="468"/>
      <c r="UAY6" s="468"/>
      <c r="UAZ6" s="468"/>
      <c r="UBA6" s="468"/>
      <c r="UBB6" s="468"/>
      <c r="UBC6" s="468"/>
      <c r="UBD6" s="468"/>
      <c r="UBE6" s="468"/>
      <c r="UBF6" s="468"/>
      <c r="UBG6" s="468"/>
      <c r="UBH6" s="468"/>
      <c r="UBI6" s="468"/>
      <c r="UBJ6" s="468"/>
      <c r="UBK6" s="468"/>
      <c r="UBL6" s="468"/>
      <c r="UBM6" s="468"/>
      <c r="UBN6" s="468"/>
      <c r="UBO6" s="468"/>
      <c r="UBP6" s="468"/>
      <c r="UBQ6" s="468"/>
      <c r="UBR6" s="468"/>
      <c r="UBS6" s="468"/>
      <c r="UBT6" s="468"/>
      <c r="UBU6" s="468"/>
      <c r="UBV6" s="468"/>
      <c r="UBW6" s="468"/>
      <c r="UBX6" s="468"/>
      <c r="UBY6" s="468"/>
      <c r="UBZ6" s="468"/>
      <c r="UCA6" s="468"/>
      <c r="UCB6" s="468"/>
      <c r="UCC6" s="468"/>
      <c r="UCD6" s="468"/>
      <c r="UCE6" s="468"/>
      <c r="UCF6" s="468"/>
      <c r="UCG6" s="468"/>
      <c r="UCH6" s="468"/>
      <c r="UCI6" s="468"/>
      <c r="UCJ6" s="468"/>
      <c r="UCK6" s="468"/>
      <c r="UCL6" s="468"/>
      <c r="UCM6" s="468"/>
      <c r="UCN6" s="468"/>
      <c r="UCO6" s="468"/>
      <c r="UCP6" s="468"/>
      <c r="UCQ6" s="468"/>
      <c r="UCR6" s="468"/>
      <c r="UCS6" s="468"/>
      <c r="UCT6" s="468"/>
      <c r="UCU6" s="468"/>
      <c r="UCV6" s="468"/>
      <c r="UCW6" s="468"/>
      <c r="UCX6" s="468"/>
      <c r="UCY6" s="468"/>
      <c r="UCZ6" s="468"/>
      <c r="UDA6" s="468"/>
      <c r="UDB6" s="468"/>
      <c r="UDC6" s="468"/>
      <c r="UDD6" s="468"/>
      <c r="UDE6" s="468"/>
      <c r="UDF6" s="468"/>
      <c r="UDG6" s="468"/>
      <c r="UDH6" s="468"/>
      <c r="UDI6" s="468"/>
      <c r="UDJ6" s="468"/>
      <c r="UDK6" s="468"/>
      <c r="UDL6" s="468"/>
      <c r="UDM6" s="468"/>
      <c r="UDN6" s="468"/>
      <c r="UDO6" s="468"/>
      <c r="UDP6" s="468"/>
      <c r="UDQ6" s="468"/>
      <c r="UDR6" s="468"/>
      <c r="UDS6" s="468"/>
      <c r="UDT6" s="468"/>
      <c r="UDU6" s="468"/>
      <c r="UDV6" s="468"/>
      <c r="UDW6" s="468"/>
      <c r="UDX6" s="468"/>
      <c r="UDY6" s="468"/>
      <c r="UDZ6" s="468"/>
      <c r="UEA6" s="468"/>
      <c r="UEB6" s="468"/>
      <c r="UEC6" s="468"/>
      <c r="UED6" s="468"/>
      <c r="UEE6" s="468"/>
      <c r="UEF6" s="468"/>
      <c r="UEG6" s="468"/>
      <c r="UEH6" s="468"/>
      <c r="UEI6" s="468"/>
      <c r="UEJ6" s="468"/>
      <c r="UEK6" s="468"/>
      <c r="UEL6" s="468"/>
      <c r="UEM6" s="468"/>
      <c r="UEN6" s="468"/>
      <c r="UEO6" s="468"/>
      <c r="UEP6" s="468"/>
      <c r="UEQ6" s="468"/>
      <c r="UER6" s="468"/>
      <c r="UES6" s="468"/>
      <c r="UET6" s="468"/>
      <c r="UEU6" s="468"/>
      <c r="UEV6" s="468"/>
      <c r="UEW6" s="468"/>
      <c r="UEX6" s="468"/>
      <c r="UEY6" s="468"/>
      <c r="UEZ6" s="468"/>
      <c r="UFA6" s="468"/>
      <c r="UFB6" s="468"/>
      <c r="UFC6" s="468"/>
      <c r="UFD6" s="468"/>
      <c r="UFE6" s="468"/>
      <c r="UFF6" s="468"/>
      <c r="UFG6" s="468"/>
      <c r="UFH6" s="468"/>
      <c r="UFI6" s="468"/>
      <c r="UFJ6" s="468"/>
      <c r="UFK6" s="468"/>
      <c r="UFL6" s="468"/>
      <c r="UFM6" s="468"/>
      <c r="UFN6" s="468"/>
      <c r="UFO6" s="468"/>
      <c r="UFP6" s="468"/>
      <c r="UFQ6" s="468"/>
      <c r="UFR6" s="468"/>
      <c r="UFS6" s="468"/>
      <c r="UFT6" s="468"/>
      <c r="UFU6" s="468"/>
      <c r="UFV6" s="468"/>
      <c r="UFW6" s="468"/>
      <c r="UFX6" s="468"/>
      <c r="UFY6" s="468"/>
      <c r="UFZ6" s="468"/>
      <c r="UGA6" s="468"/>
      <c r="UGB6" s="468"/>
      <c r="UGC6" s="468"/>
      <c r="UGD6" s="468"/>
      <c r="UGE6" s="468"/>
      <c r="UGF6" s="468"/>
      <c r="UGG6" s="468"/>
      <c r="UGH6" s="468"/>
      <c r="UGI6" s="468"/>
      <c r="UGJ6" s="468"/>
      <c r="UGK6" s="468"/>
      <c r="UGL6" s="468"/>
      <c r="UGM6" s="468"/>
      <c r="UGN6" s="468"/>
      <c r="UGO6" s="468"/>
      <c r="UGP6" s="468"/>
      <c r="UGQ6" s="468"/>
      <c r="UGR6" s="468"/>
      <c r="UGS6" s="468"/>
      <c r="UGT6" s="468"/>
      <c r="UGU6" s="468"/>
      <c r="UGV6" s="468"/>
      <c r="UGW6" s="468"/>
      <c r="UGX6" s="468"/>
      <c r="UGY6" s="468"/>
      <c r="UGZ6" s="468"/>
      <c r="UHA6" s="468"/>
      <c r="UHB6" s="468"/>
      <c r="UHC6" s="468"/>
      <c r="UHD6" s="468"/>
      <c r="UHE6" s="468"/>
      <c r="UHF6" s="468"/>
      <c r="UHG6" s="468"/>
      <c r="UHH6" s="468"/>
      <c r="UHI6" s="468"/>
      <c r="UHJ6" s="468"/>
      <c r="UHK6" s="468"/>
      <c r="UHL6" s="468"/>
      <c r="UHM6" s="468"/>
      <c r="UHN6" s="468"/>
      <c r="UHO6" s="468"/>
      <c r="UHP6" s="468"/>
      <c r="UHQ6" s="468"/>
      <c r="UHR6" s="468"/>
      <c r="UHS6" s="468"/>
      <c r="UHT6" s="468"/>
      <c r="UHU6" s="468"/>
      <c r="UHV6" s="468"/>
      <c r="UHW6" s="468"/>
      <c r="UHX6" s="468"/>
      <c r="UHY6" s="468"/>
      <c r="UHZ6" s="468"/>
      <c r="UIA6" s="468"/>
      <c r="UIB6" s="468"/>
      <c r="UIC6" s="468"/>
      <c r="UID6" s="468"/>
      <c r="UIE6" s="468"/>
      <c r="UIF6" s="468"/>
      <c r="UIG6" s="468"/>
      <c r="UIH6" s="468"/>
      <c r="UII6" s="468"/>
      <c r="UIJ6" s="468"/>
      <c r="UIK6" s="468"/>
      <c r="UIL6" s="468"/>
      <c r="UIM6" s="468"/>
      <c r="UIN6" s="468"/>
      <c r="UIO6" s="468"/>
      <c r="UIP6" s="468"/>
      <c r="UIQ6" s="468"/>
      <c r="UIR6" s="468"/>
      <c r="UIS6" s="468"/>
      <c r="UIT6" s="468"/>
      <c r="UIU6" s="468"/>
      <c r="UIV6" s="468"/>
      <c r="UIW6" s="468"/>
      <c r="UIX6" s="468"/>
      <c r="UIY6" s="468"/>
      <c r="UIZ6" s="468"/>
      <c r="UJA6" s="468"/>
      <c r="UJB6" s="468"/>
      <c r="UJC6" s="468"/>
      <c r="UJD6" s="468"/>
      <c r="UJE6" s="468"/>
      <c r="UJF6" s="468"/>
      <c r="UJG6" s="468"/>
      <c r="UJH6" s="468"/>
      <c r="UJI6" s="468"/>
      <c r="UJJ6" s="468"/>
      <c r="UJK6" s="468"/>
      <c r="UJL6" s="468"/>
      <c r="UJM6" s="468"/>
      <c r="UJN6" s="468"/>
      <c r="UJO6" s="468"/>
      <c r="UJP6" s="468"/>
      <c r="UJQ6" s="468"/>
      <c r="UJR6" s="468"/>
      <c r="UJS6" s="468"/>
      <c r="UJT6" s="468"/>
      <c r="UJU6" s="468"/>
      <c r="UJV6" s="468"/>
      <c r="UJW6" s="468"/>
      <c r="UJX6" s="468"/>
      <c r="UJY6" s="468"/>
      <c r="UJZ6" s="468"/>
      <c r="UKA6" s="468"/>
      <c r="UKB6" s="468"/>
      <c r="UKC6" s="468"/>
      <c r="UKD6" s="468"/>
      <c r="UKE6" s="468"/>
      <c r="UKF6" s="468"/>
      <c r="UKG6" s="468"/>
      <c r="UKH6" s="468"/>
      <c r="UKI6" s="468"/>
      <c r="UKJ6" s="468"/>
      <c r="UKK6" s="468"/>
      <c r="UKL6" s="468"/>
      <c r="UKM6" s="468"/>
      <c r="UKN6" s="468"/>
      <c r="UKO6" s="468"/>
      <c r="UKP6" s="468"/>
      <c r="UKQ6" s="468"/>
      <c r="UKR6" s="468"/>
      <c r="UKS6" s="468"/>
      <c r="UKT6" s="468"/>
      <c r="UKU6" s="468"/>
      <c r="UKV6" s="468"/>
      <c r="UKW6" s="468"/>
      <c r="UKX6" s="468"/>
      <c r="UKY6" s="468"/>
      <c r="UKZ6" s="468"/>
      <c r="ULA6" s="468"/>
      <c r="ULB6" s="468"/>
      <c r="ULC6" s="468"/>
      <c r="ULD6" s="468"/>
      <c r="ULE6" s="468"/>
      <c r="ULF6" s="468"/>
      <c r="ULG6" s="468"/>
      <c r="ULH6" s="468"/>
      <c r="ULI6" s="468"/>
      <c r="ULJ6" s="468"/>
      <c r="ULK6" s="468"/>
      <c r="ULL6" s="468"/>
      <c r="ULM6" s="468"/>
      <c r="ULN6" s="468"/>
      <c r="ULO6" s="468"/>
      <c r="ULP6" s="468"/>
      <c r="ULQ6" s="468"/>
      <c r="ULR6" s="468"/>
      <c r="ULS6" s="468"/>
      <c r="ULT6" s="468"/>
      <c r="ULU6" s="468"/>
      <c r="ULV6" s="468"/>
      <c r="ULW6" s="468"/>
      <c r="ULX6" s="468"/>
      <c r="ULY6" s="468"/>
      <c r="ULZ6" s="468"/>
      <c r="UMA6" s="468"/>
      <c r="UMB6" s="468"/>
      <c r="UMC6" s="468"/>
      <c r="UMD6" s="468"/>
      <c r="UME6" s="468"/>
      <c r="UMF6" s="468"/>
      <c r="UMG6" s="468"/>
      <c r="UMH6" s="468"/>
      <c r="UMI6" s="468"/>
      <c r="UMJ6" s="468"/>
      <c r="UMK6" s="468"/>
      <c r="UML6" s="468"/>
      <c r="UMM6" s="468"/>
      <c r="UMN6" s="468"/>
      <c r="UMO6" s="468"/>
      <c r="UMP6" s="468"/>
      <c r="UMQ6" s="468"/>
      <c r="UMR6" s="468"/>
      <c r="UMS6" s="468"/>
      <c r="UMT6" s="468"/>
      <c r="UMU6" s="468"/>
      <c r="UMV6" s="468"/>
      <c r="UMW6" s="468"/>
      <c r="UMX6" s="468"/>
      <c r="UMY6" s="468"/>
      <c r="UMZ6" s="468"/>
      <c r="UNA6" s="468"/>
      <c r="UNB6" s="468"/>
      <c r="UNC6" s="468"/>
      <c r="UND6" s="468"/>
      <c r="UNE6" s="468"/>
      <c r="UNF6" s="468"/>
      <c r="UNG6" s="468"/>
      <c r="UNH6" s="468"/>
      <c r="UNI6" s="468"/>
      <c r="UNJ6" s="468"/>
      <c r="UNK6" s="468"/>
      <c r="UNL6" s="468"/>
      <c r="UNM6" s="468"/>
      <c r="UNN6" s="468"/>
      <c r="UNO6" s="468"/>
      <c r="UNP6" s="468"/>
      <c r="UNQ6" s="468"/>
      <c r="UNR6" s="468"/>
      <c r="UNS6" s="468"/>
      <c r="UNT6" s="468"/>
      <c r="UNU6" s="468"/>
      <c r="UNV6" s="468"/>
      <c r="UNW6" s="468"/>
      <c r="UNX6" s="468"/>
      <c r="UNY6" s="468"/>
      <c r="UNZ6" s="468"/>
      <c r="UOA6" s="468"/>
      <c r="UOB6" s="468"/>
      <c r="UOC6" s="468"/>
      <c r="UOD6" s="468"/>
      <c r="UOE6" s="468"/>
      <c r="UOF6" s="468"/>
      <c r="UOG6" s="468"/>
      <c r="UOH6" s="468"/>
      <c r="UOI6" s="468"/>
      <c r="UOJ6" s="468"/>
      <c r="UOK6" s="468"/>
      <c r="UOL6" s="468"/>
      <c r="UOM6" s="468"/>
      <c r="UON6" s="468"/>
      <c r="UOO6" s="468"/>
      <c r="UOP6" s="468"/>
      <c r="UOQ6" s="468"/>
      <c r="UOR6" s="468"/>
      <c r="UOS6" s="468"/>
      <c r="UOT6" s="468"/>
      <c r="UOU6" s="468"/>
      <c r="UOV6" s="468"/>
      <c r="UOW6" s="468"/>
      <c r="UOX6" s="468"/>
      <c r="UOY6" s="468"/>
      <c r="UOZ6" s="468"/>
      <c r="UPA6" s="468"/>
      <c r="UPB6" s="468"/>
      <c r="UPC6" s="468"/>
      <c r="UPD6" s="468"/>
      <c r="UPE6" s="468"/>
      <c r="UPF6" s="468"/>
      <c r="UPG6" s="468"/>
      <c r="UPH6" s="468"/>
      <c r="UPI6" s="468"/>
      <c r="UPJ6" s="468"/>
      <c r="UPK6" s="468"/>
      <c r="UPL6" s="468"/>
      <c r="UPM6" s="468"/>
      <c r="UPN6" s="468"/>
      <c r="UPO6" s="468"/>
      <c r="UPP6" s="468"/>
      <c r="UPQ6" s="468"/>
      <c r="UPR6" s="468"/>
      <c r="UPS6" s="468"/>
      <c r="UPT6" s="468"/>
      <c r="UPU6" s="468"/>
      <c r="UPV6" s="468"/>
      <c r="UPW6" s="468"/>
      <c r="UPX6" s="468"/>
      <c r="UPY6" s="468"/>
      <c r="UPZ6" s="468"/>
      <c r="UQA6" s="468"/>
      <c r="UQB6" s="468"/>
      <c r="UQC6" s="468"/>
      <c r="UQD6" s="468"/>
      <c r="UQE6" s="468"/>
      <c r="UQF6" s="468"/>
      <c r="UQG6" s="468"/>
      <c r="UQH6" s="468"/>
      <c r="UQI6" s="468"/>
      <c r="UQJ6" s="468"/>
      <c r="UQK6" s="468"/>
      <c r="UQL6" s="468"/>
      <c r="UQM6" s="468"/>
      <c r="UQN6" s="468"/>
      <c r="UQO6" s="468"/>
      <c r="UQP6" s="468"/>
      <c r="UQQ6" s="468"/>
      <c r="UQR6" s="468"/>
      <c r="UQS6" s="468"/>
      <c r="UQT6" s="468"/>
      <c r="UQU6" s="468"/>
      <c r="UQV6" s="468"/>
      <c r="UQW6" s="468"/>
      <c r="UQX6" s="468"/>
      <c r="UQY6" s="468"/>
      <c r="UQZ6" s="468"/>
      <c r="URA6" s="468"/>
      <c r="URB6" s="468"/>
      <c r="URC6" s="468"/>
      <c r="URD6" s="468"/>
      <c r="URE6" s="468"/>
      <c r="URF6" s="468"/>
      <c r="URG6" s="468"/>
      <c r="URH6" s="468"/>
      <c r="URI6" s="468"/>
      <c r="URJ6" s="468"/>
      <c r="URK6" s="468"/>
      <c r="URL6" s="468"/>
      <c r="URM6" s="468"/>
      <c r="URN6" s="468"/>
      <c r="URO6" s="468"/>
      <c r="URP6" s="468"/>
      <c r="URQ6" s="468"/>
      <c r="URR6" s="468"/>
      <c r="URS6" s="468"/>
      <c r="URT6" s="468"/>
      <c r="URU6" s="468"/>
      <c r="URV6" s="468"/>
      <c r="URW6" s="468"/>
      <c r="URX6" s="468"/>
      <c r="URY6" s="468"/>
      <c r="URZ6" s="468"/>
      <c r="USA6" s="468"/>
      <c r="USB6" s="468"/>
      <c r="USC6" s="468"/>
      <c r="USD6" s="468"/>
      <c r="USE6" s="468"/>
      <c r="USF6" s="468"/>
      <c r="USG6" s="468"/>
      <c r="USH6" s="468"/>
      <c r="USI6" s="468"/>
      <c r="USJ6" s="468"/>
      <c r="USK6" s="468"/>
      <c r="USL6" s="468"/>
      <c r="USM6" s="468"/>
      <c r="USN6" s="468"/>
      <c r="USO6" s="468"/>
      <c r="USP6" s="468"/>
      <c r="USQ6" s="468"/>
      <c r="USR6" s="468"/>
      <c r="USS6" s="468"/>
      <c r="UST6" s="468"/>
      <c r="USU6" s="468"/>
      <c r="USV6" s="468"/>
      <c r="USW6" s="468"/>
      <c r="USX6" s="468"/>
      <c r="USY6" s="468"/>
      <c r="USZ6" s="468"/>
      <c r="UTA6" s="468"/>
      <c r="UTB6" s="468"/>
      <c r="UTC6" s="468"/>
      <c r="UTD6" s="468"/>
      <c r="UTE6" s="468"/>
      <c r="UTF6" s="468"/>
      <c r="UTG6" s="468"/>
      <c r="UTH6" s="468"/>
      <c r="UTI6" s="468"/>
      <c r="UTJ6" s="468"/>
      <c r="UTK6" s="468"/>
      <c r="UTL6" s="468"/>
      <c r="UTM6" s="468"/>
      <c r="UTN6" s="468"/>
      <c r="UTO6" s="468"/>
      <c r="UTP6" s="468"/>
      <c r="UTQ6" s="468"/>
      <c r="UTR6" s="468"/>
      <c r="UTS6" s="468"/>
      <c r="UTT6" s="468"/>
      <c r="UTU6" s="468"/>
      <c r="UTV6" s="468"/>
      <c r="UTW6" s="468"/>
      <c r="UTX6" s="468"/>
      <c r="UTY6" s="468"/>
      <c r="UTZ6" s="468"/>
      <c r="UUA6" s="468"/>
      <c r="UUB6" s="468"/>
      <c r="UUC6" s="468"/>
      <c r="UUD6" s="468"/>
      <c r="UUE6" s="468"/>
      <c r="UUF6" s="468"/>
      <c r="UUG6" s="468"/>
      <c r="UUH6" s="468"/>
      <c r="UUI6" s="468"/>
      <c r="UUJ6" s="468"/>
      <c r="UUK6" s="468"/>
      <c r="UUL6" s="468"/>
      <c r="UUM6" s="468"/>
      <c r="UUN6" s="468"/>
      <c r="UUO6" s="468"/>
      <c r="UUP6" s="468"/>
      <c r="UUQ6" s="468"/>
      <c r="UUR6" s="468"/>
      <c r="UUS6" s="468"/>
      <c r="UUT6" s="468"/>
      <c r="UUU6" s="468"/>
      <c r="UUV6" s="468"/>
      <c r="UUW6" s="468"/>
      <c r="UUX6" s="468"/>
      <c r="UUY6" s="468"/>
      <c r="UUZ6" s="468"/>
      <c r="UVA6" s="468"/>
      <c r="UVB6" s="468"/>
      <c r="UVC6" s="468"/>
      <c r="UVD6" s="468"/>
      <c r="UVE6" s="468"/>
      <c r="UVF6" s="468"/>
      <c r="UVG6" s="468"/>
      <c r="UVH6" s="468"/>
      <c r="UVI6" s="468"/>
      <c r="UVJ6" s="468"/>
      <c r="UVK6" s="468"/>
      <c r="UVL6" s="468"/>
      <c r="UVM6" s="468"/>
      <c r="UVN6" s="468"/>
      <c r="UVO6" s="468"/>
      <c r="UVP6" s="468"/>
      <c r="UVQ6" s="468"/>
      <c r="UVR6" s="468"/>
      <c r="UVS6" s="468"/>
      <c r="UVT6" s="468"/>
      <c r="UVU6" s="468"/>
      <c r="UVV6" s="468"/>
      <c r="UVW6" s="468"/>
      <c r="UVX6" s="468"/>
      <c r="UVY6" s="468"/>
      <c r="UVZ6" s="468"/>
      <c r="UWA6" s="468"/>
      <c r="UWB6" s="468"/>
      <c r="UWC6" s="468"/>
      <c r="UWD6" s="468"/>
      <c r="UWE6" s="468"/>
      <c r="UWF6" s="468"/>
      <c r="UWG6" s="468"/>
      <c r="UWH6" s="468"/>
      <c r="UWI6" s="468"/>
      <c r="UWJ6" s="468"/>
      <c r="UWK6" s="468"/>
      <c r="UWL6" s="468"/>
      <c r="UWM6" s="468"/>
      <c r="UWN6" s="468"/>
      <c r="UWO6" s="468"/>
      <c r="UWP6" s="468"/>
      <c r="UWQ6" s="468"/>
      <c r="UWR6" s="468"/>
      <c r="UWS6" s="468"/>
      <c r="UWT6" s="468"/>
      <c r="UWU6" s="468"/>
      <c r="UWV6" s="468"/>
      <c r="UWW6" s="468"/>
      <c r="UWX6" s="468"/>
      <c r="UWY6" s="468"/>
      <c r="UWZ6" s="468"/>
      <c r="UXA6" s="468"/>
      <c r="UXB6" s="468"/>
      <c r="UXC6" s="468"/>
      <c r="UXD6" s="468"/>
      <c r="UXE6" s="468"/>
      <c r="UXF6" s="468"/>
      <c r="UXG6" s="468"/>
      <c r="UXH6" s="468"/>
      <c r="UXI6" s="468"/>
      <c r="UXJ6" s="468"/>
      <c r="UXK6" s="468"/>
      <c r="UXL6" s="468"/>
      <c r="UXM6" s="468"/>
      <c r="UXN6" s="468"/>
      <c r="UXO6" s="468"/>
      <c r="UXP6" s="468"/>
      <c r="UXQ6" s="468"/>
      <c r="UXR6" s="468"/>
      <c r="UXS6" s="468"/>
      <c r="UXT6" s="468"/>
      <c r="UXU6" s="468"/>
      <c r="UXV6" s="468"/>
      <c r="UXW6" s="468"/>
      <c r="UXX6" s="468"/>
      <c r="UXY6" s="468"/>
      <c r="UXZ6" s="468"/>
      <c r="UYA6" s="468"/>
      <c r="UYB6" s="468"/>
      <c r="UYC6" s="468"/>
      <c r="UYD6" s="468"/>
      <c r="UYE6" s="468"/>
      <c r="UYF6" s="468"/>
      <c r="UYG6" s="468"/>
      <c r="UYH6" s="468"/>
      <c r="UYI6" s="468"/>
      <c r="UYJ6" s="468"/>
      <c r="UYK6" s="468"/>
      <c r="UYL6" s="468"/>
      <c r="UYM6" s="468"/>
      <c r="UYN6" s="468"/>
      <c r="UYO6" s="468"/>
      <c r="UYP6" s="468"/>
      <c r="UYQ6" s="468"/>
      <c r="UYR6" s="468"/>
      <c r="UYS6" s="468"/>
      <c r="UYT6" s="468"/>
      <c r="UYU6" s="468"/>
      <c r="UYV6" s="468"/>
      <c r="UYW6" s="468"/>
      <c r="UYX6" s="468"/>
      <c r="UYY6" s="468"/>
      <c r="UYZ6" s="468"/>
      <c r="UZA6" s="468"/>
      <c r="UZB6" s="468"/>
      <c r="UZC6" s="468"/>
      <c r="UZD6" s="468"/>
      <c r="UZE6" s="468"/>
      <c r="UZF6" s="468"/>
      <c r="UZG6" s="468"/>
      <c r="UZH6" s="468"/>
      <c r="UZI6" s="468"/>
      <c r="UZJ6" s="468"/>
      <c r="UZK6" s="468"/>
      <c r="UZL6" s="468"/>
      <c r="UZM6" s="468"/>
      <c r="UZN6" s="468"/>
      <c r="UZO6" s="468"/>
      <c r="UZP6" s="468"/>
      <c r="UZQ6" s="468"/>
      <c r="UZR6" s="468"/>
      <c r="UZS6" s="468"/>
      <c r="UZT6" s="468"/>
      <c r="UZU6" s="468"/>
      <c r="UZV6" s="468"/>
      <c r="UZW6" s="468"/>
      <c r="UZX6" s="468"/>
      <c r="UZY6" s="468"/>
      <c r="UZZ6" s="468"/>
      <c r="VAA6" s="468"/>
      <c r="VAB6" s="468"/>
      <c r="VAC6" s="468"/>
      <c r="VAD6" s="468"/>
      <c r="VAE6" s="468"/>
      <c r="VAF6" s="468"/>
      <c r="VAG6" s="468"/>
      <c r="VAH6" s="468"/>
      <c r="VAI6" s="468"/>
      <c r="VAJ6" s="468"/>
      <c r="VAK6" s="468"/>
      <c r="VAL6" s="468"/>
      <c r="VAM6" s="468"/>
      <c r="VAN6" s="468"/>
      <c r="VAO6" s="468"/>
      <c r="VAP6" s="468"/>
      <c r="VAQ6" s="468"/>
      <c r="VAR6" s="468"/>
      <c r="VAS6" s="468"/>
      <c r="VAT6" s="468"/>
      <c r="VAU6" s="468"/>
      <c r="VAV6" s="468"/>
      <c r="VAW6" s="468"/>
      <c r="VAX6" s="468"/>
      <c r="VAY6" s="468"/>
      <c r="VAZ6" s="468"/>
      <c r="VBA6" s="468"/>
      <c r="VBB6" s="468"/>
      <c r="VBC6" s="468"/>
      <c r="VBD6" s="468"/>
      <c r="VBE6" s="468"/>
      <c r="VBF6" s="468"/>
      <c r="VBG6" s="468"/>
      <c r="VBH6" s="468"/>
      <c r="VBI6" s="468"/>
      <c r="VBJ6" s="468"/>
      <c r="VBK6" s="468"/>
      <c r="VBL6" s="468"/>
      <c r="VBM6" s="468"/>
      <c r="VBN6" s="468"/>
      <c r="VBO6" s="468"/>
      <c r="VBP6" s="468"/>
      <c r="VBQ6" s="468"/>
      <c r="VBR6" s="468"/>
      <c r="VBS6" s="468"/>
      <c r="VBT6" s="468"/>
      <c r="VBU6" s="468"/>
      <c r="VBV6" s="468"/>
      <c r="VBW6" s="468"/>
      <c r="VBX6" s="468"/>
      <c r="VBY6" s="468"/>
      <c r="VBZ6" s="468"/>
      <c r="VCA6" s="468"/>
      <c r="VCB6" s="468"/>
      <c r="VCC6" s="468"/>
      <c r="VCD6" s="468"/>
      <c r="VCE6" s="468"/>
      <c r="VCF6" s="468"/>
      <c r="VCG6" s="468"/>
      <c r="VCH6" s="468"/>
      <c r="VCI6" s="468"/>
      <c r="VCJ6" s="468"/>
      <c r="VCK6" s="468"/>
      <c r="VCL6" s="468"/>
      <c r="VCM6" s="468"/>
      <c r="VCN6" s="468"/>
      <c r="VCO6" s="468"/>
      <c r="VCP6" s="468"/>
      <c r="VCQ6" s="468"/>
      <c r="VCR6" s="468"/>
      <c r="VCS6" s="468"/>
      <c r="VCT6" s="468"/>
      <c r="VCU6" s="468"/>
      <c r="VCV6" s="468"/>
      <c r="VCW6" s="468"/>
      <c r="VCX6" s="468"/>
      <c r="VCY6" s="468"/>
      <c r="VCZ6" s="468"/>
      <c r="VDA6" s="468"/>
      <c r="VDB6" s="468"/>
      <c r="VDC6" s="468"/>
      <c r="VDD6" s="468"/>
      <c r="VDE6" s="468"/>
      <c r="VDF6" s="468"/>
      <c r="VDG6" s="468"/>
      <c r="VDH6" s="468"/>
      <c r="VDI6" s="468"/>
      <c r="VDJ6" s="468"/>
      <c r="VDK6" s="468"/>
      <c r="VDL6" s="468"/>
      <c r="VDM6" s="468"/>
      <c r="VDN6" s="468"/>
      <c r="VDO6" s="468"/>
      <c r="VDP6" s="468"/>
      <c r="VDQ6" s="468"/>
      <c r="VDR6" s="468"/>
      <c r="VDS6" s="468"/>
      <c r="VDT6" s="468"/>
      <c r="VDU6" s="468"/>
      <c r="VDV6" s="468"/>
      <c r="VDW6" s="468"/>
      <c r="VDX6" s="468"/>
      <c r="VDY6" s="468"/>
      <c r="VDZ6" s="468"/>
      <c r="VEA6" s="468"/>
      <c r="VEB6" s="468"/>
      <c r="VEC6" s="468"/>
      <c r="VED6" s="468"/>
      <c r="VEE6" s="468"/>
      <c r="VEF6" s="468"/>
      <c r="VEG6" s="468"/>
      <c r="VEH6" s="468"/>
      <c r="VEI6" s="468"/>
      <c r="VEJ6" s="468"/>
      <c r="VEK6" s="468"/>
      <c r="VEL6" s="468"/>
      <c r="VEM6" s="468"/>
      <c r="VEN6" s="468"/>
      <c r="VEO6" s="468"/>
      <c r="VEP6" s="468"/>
      <c r="VEQ6" s="468"/>
      <c r="VER6" s="468"/>
      <c r="VES6" s="468"/>
      <c r="VET6" s="468"/>
      <c r="VEU6" s="468"/>
      <c r="VEV6" s="468"/>
      <c r="VEW6" s="468"/>
      <c r="VEX6" s="468"/>
      <c r="VEY6" s="468"/>
      <c r="VEZ6" s="468"/>
      <c r="VFA6" s="468"/>
      <c r="VFB6" s="468"/>
      <c r="VFC6" s="468"/>
      <c r="VFD6" s="468"/>
      <c r="VFE6" s="468"/>
      <c r="VFF6" s="468"/>
      <c r="VFG6" s="468"/>
      <c r="VFH6" s="468"/>
      <c r="VFI6" s="468"/>
      <c r="VFJ6" s="468"/>
      <c r="VFK6" s="468"/>
      <c r="VFL6" s="468"/>
      <c r="VFM6" s="468"/>
      <c r="VFN6" s="468"/>
      <c r="VFO6" s="468"/>
      <c r="VFP6" s="468"/>
      <c r="VFQ6" s="468"/>
      <c r="VFR6" s="468"/>
      <c r="VFS6" s="468"/>
      <c r="VFT6" s="468"/>
      <c r="VFU6" s="468"/>
      <c r="VFV6" s="468"/>
      <c r="VFW6" s="468"/>
      <c r="VFX6" s="468"/>
      <c r="VFY6" s="468"/>
      <c r="VFZ6" s="468"/>
      <c r="VGA6" s="468"/>
      <c r="VGB6" s="468"/>
      <c r="VGC6" s="468"/>
      <c r="VGD6" s="468"/>
      <c r="VGE6" s="468"/>
      <c r="VGF6" s="468"/>
      <c r="VGG6" s="468"/>
      <c r="VGH6" s="468"/>
      <c r="VGI6" s="468"/>
      <c r="VGJ6" s="468"/>
      <c r="VGK6" s="468"/>
      <c r="VGL6" s="468"/>
      <c r="VGM6" s="468"/>
      <c r="VGN6" s="468"/>
      <c r="VGO6" s="468"/>
      <c r="VGP6" s="468"/>
      <c r="VGQ6" s="468"/>
      <c r="VGR6" s="468"/>
      <c r="VGS6" s="468"/>
      <c r="VGT6" s="468"/>
      <c r="VGU6" s="468"/>
      <c r="VGV6" s="468"/>
      <c r="VGW6" s="468"/>
      <c r="VGX6" s="468"/>
      <c r="VGY6" s="468"/>
      <c r="VGZ6" s="468"/>
      <c r="VHA6" s="468"/>
      <c r="VHB6" s="468"/>
      <c r="VHC6" s="468"/>
      <c r="VHD6" s="468"/>
      <c r="VHE6" s="468"/>
      <c r="VHF6" s="468"/>
      <c r="VHG6" s="468"/>
      <c r="VHH6" s="468"/>
      <c r="VHI6" s="468"/>
      <c r="VHJ6" s="468"/>
      <c r="VHK6" s="468"/>
      <c r="VHL6" s="468"/>
      <c r="VHM6" s="468"/>
      <c r="VHN6" s="468"/>
      <c r="VHO6" s="468"/>
      <c r="VHP6" s="468"/>
      <c r="VHQ6" s="468"/>
      <c r="VHR6" s="468"/>
      <c r="VHS6" s="468"/>
      <c r="VHT6" s="468"/>
      <c r="VHU6" s="468"/>
      <c r="VHV6" s="468"/>
      <c r="VHW6" s="468"/>
      <c r="VHX6" s="468"/>
      <c r="VHY6" s="468"/>
      <c r="VHZ6" s="468"/>
      <c r="VIA6" s="468"/>
      <c r="VIB6" s="468"/>
      <c r="VIC6" s="468"/>
      <c r="VID6" s="468"/>
      <c r="VIE6" s="468"/>
      <c r="VIF6" s="468"/>
      <c r="VIG6" s="468"/>
      <c r="VIH6" s="468"/>
      <c r="VII6" s="468"/>
      <c r="VIJ6" s="468"/>
      <c r="VIK6" s="468"/>
      <c r="VIL6" s="468"/>
      <c r="VIM6" s="468"/>
      <c r="VIN6" s="468"/>
      <c r="VIO6" s="468"/>
      <c r="VIP6" s="468"/>
      <c r="VIQ6" s="468"/>
      <c r="VIR6" s="468"/>
      <c r="VIS6" s="468"/>
      <c r="VIT6" s="468"/>
      <c r="VIU6" s="468"/>
      <c r="VIV6" s="468"/>
      <c r="VIW6" s="468"/>
      <c r="VIX6" s="468"/>
      <c r="VIY6" s="468"/>
      <c r="VIZ6" s="468"/>
      <c r="VJA6" s="468"/>
      <c r="VJB6" s="468"/>
      <c r="VJC6" s="468"/>
      <c r="VJD6" s="468"/>
      <c r="VJE6" s="468"/>
      <c r="VJF6" s="468"/>
      <c r="VJG6" s="468"/>
      <c r="VJH6" s="468"/>
      <c r="VJI6" s="468"/>
      <c r="VJJ6" s="468"/>
      <c r="VJK6" s="468"/>
      <c r="VJL6" s="468"/>
      <c r="VJM6" s="468"/>
      <c r="VJN6" s="468"/>
      <c r="VJO6" s="468"/>
      <c r="VJP6" s="468"/>
      <c r="VJQ6" s="468"/>
      <c r="VJR6" s="468"/>
      <c r="VJS6" s="468"/>
      <c r="VJT6" s="468"/>
      <c r="VJU6" s="468"/>
      <c r="VJV6" s="468"/>
      <c r="VJW6" s="468"/>
      <c r="VJX6" s="468"/>
      <c r="VJY6" s="468"/>
      <c r="VJZ6" s="468"/>
      <c r="VKA6" s="468"/>
      <c r="VKB6" s="468"/>
      <c r="VKC6" s="468"/>
      <c r="VKD6" s="468"/>
      <c r="VKE6" s="468"/>
      <c r="VKF6" s="468"/>
      <c r="VKG6" s="468"/>
      <c r="VKH6" s="468"/>
      <c r="VKI6" s="468"/>
      <c r="VKJ6" s="468"/>
      <c r="VKK6" s="468"/>
      <c r="VKL6" s="468"/>
      <c r="VKM6" s="468"/>
      <c r="VKN6" s="468"/>
      <c r="VKO6" s="468"/>
      <c r="VKP6" s="468"/>
      <c r="VKQ6" s="468"/>
      <c r="VKR6" s="468"/>
      <c r="VKS6" s="468"/>
      <c r="VKT6" s="468"/>
      <c r="VKU6" s="468"/>
      <c r="VKV6" s="468"/>
      <c r="VKW6" s="468"/>
      <c r="VKX6" s="468"/>
      <c r="VKY6" s="468"/>
      <c r="VKZ6" s="468"/>
      <c r="VLA6" s="468"/>
      <c r="VLB6" s="468"/>
      <c r="VLC6" s="468"/>
      <c r="VLD6" s="468"/>
      <c r="VLE6" s="468"/>
      <c r="VLF6" s="468"/>
      <c r="VLG6" s="468"/>
      <c r="VLH6" s="468"/>
      <c r="VLI6" s="468"/>
      <c r="VLJ6" s="468"/>
      <c r="VLK6" s="468"/>
      <c r="VLL6" s="468"/>
      <c r="VLM6" s="468"/>
      <c r="VLN6" s="468"/>
      <c r="VLO6" s="468"/>
      <c r="VLP6" s="468"/>
      <c r="VLQ6" s="468"/>
      <c r="VLR6" s="468"/>
      <c r="VLS6" s="468"/>
      <c r="VLT6" s="468"/>
      <c r="VLU6" s="468"/>
      <c r="VLV6" s="468"/>
      <c r="VLW6" s="468"/>
      <c r="VLX6" s="468"/>
      <c r="VLY6" s="468"/>
      <c r="VLZ6" s="468"/>
      <c r="VMA6" s="468"/>
      <c r="VMB6" s="468"/>
      <c r="VMC6" s="468"/>
      <c r="VMD6" s="468"/>
      <c r="VME6" s="468"/>
      <c r="VMF6" s="468"/>
      <c r="VMG6" s="468"/>
      <c r="VMH6" s="468"/>
      <c r="VMI6" s="468"/>
      <c r="VMJ6" s="468"/>
      <c r="VMK6" s="468"/>
      <c r="VML6" s="468"/>
      <c r="VMM6" s="468"/>
      <c r="VMN6" s="468"/>
      <c r="VMO6" s="468"/>
      <c r="VMP6" s="468"/>
      <c r="VMQ6" s="468"/>
      <c r="VMR6" s="468"/>
      <c r="VMS6" s="468"/>
      <c r="VMT6" s="468"/>
      <c r="VMU6" s="468"/>
      <c r="VMV6" s="468"/>
      <c r="VMW6" s="468"/>
      <c r="VMX6" s="468"/>
      <c r="VMY6" s="468"/>
      <c r="VMZ6" s="468"/>
      <c r="VNA6" s="468"/>
      <c r="VNB6" s="468"/>
      <c r="VNC6" s="468"/>
      <c r="VND6" s="468"/>
      <c r="VNE6" s="468"/>
      <c r="VNF6" s="468"/>
      <c r="VNG6" s="468"/>
      <c r="VNH6" s="468"/>
      <c r="VNI6" s="468"/>
      <c r="VNJ6" s="468"/>
      <c r="VNK6" s="468"/>
      <c r="VNL6" s="468"/>
      <c r="VNM6" s="468"/>
      <c r="VNN6" s="468"/>
      <c r="VNO6" s="468"/>
      <c r="VNP6" s="468"/>
      <c r="VNQ6" s="468"/>
      <c r="VNR6" s="468"/>
      <c r="VNS6" s="468"/>
      <c r="VNT6" s="468"/>
      <c r="VNU6" s="468"/>
      <c r="VNV6" s="468"/>
      <c r="VNW6" s="468"/>
      <c r="VNX6" s="468"/>
      <c r="VNY6" s="468"/>
      <c r="VNZ6" s="468"/>
      <c r="VOA6" s="468"/>
      <c r="VOB6" s="468"/>
      <c r="VOC6" s="468"/>
      <c r="VOD6" s="468"/>
      <c r="VOE6" s="468"/>
      <c r="VOF6" s="468"/>
      <c r="VOG6" s="468"/>
      <c r="VOH6" s="468"/>
      <c r="VOI6" s="468"/>
      <c r="VOJ6" s="468"/>
      <c r="VOK6" s="468"/>
      <c r="VOL6" s="468"/>
      <c r="VOM6" s="468"/>
      <c r="VON6" s="468"/>
      <c r="VOO6" s="468"/>
      <c r="VOP6" s="468"/>
      <c r="VOQ6" s="468"/>
      <c r="VOR6" s="468"/>
      <c r="VOS6" s="468"/>
      <c r="VOT6" s="468"/>
      <c r="VOU6" s="468"/>
      <c r="VOV6" s="468"/>
      <c r="VOW6" s="468"/>
      <c r="VOX6" s="468"/>
      <c r="VOY6" s="468"/>
      <c r="VOZ6" s="468"/>
      <c r="VPA6" s="468"/>
      <c r="VPB6" s="468"/>
      <c r="VPC6" s="468"/>
      <c r="VPD6" s="468"/>
      <c r="VPE6" s="468"/>
      <c r="VPF6" s="468"/>
      <c r="VPG6" s="468"/>
      <c r="VPH6" s="468"/>
      <c r="VPI6" s="468"/>
      <c r="VPJ6" s="468"/>
      <c r="VPK6" s="468"/>
      <c r="VPL6" s="468"/>
      <c r="VPM6" s="468"/>
      <c r="VPN6" s="468"/>
      <c r="VPO6" s="468"/>
      <c r="VPP6" s="468"/>
      <c r="VPQ6" s="468"/>
      <c r="VPR6" s="468"/>
      <c r="VPS6" s="468"/>
      <c r="VPT6" s="468"/>
      <c r="VPU6" s="468"/>
      <c r="VPV6" s="468"/>
      <c r="VPW6" s="468"/>
      <c r="VPX6" s="468"/>
      <c r="VPY6" s="468"/>
      <c r="VPZ6" s="468"/>
      <c r="VQA6" s="468"/>
      <c r="VQB6" s="468"/>
      <c r="VQC6" s="468"/>
      <c r="VQD6" s="468"/>
      <c r="VQE6" s="468"/>
      <c r="VQF6" s="468"/>
      <c r="VQG6" s="468"/>
      <c r="VQH6" s="468"/>
      <c r="VQI6" s="468"/>
      <c r="VQJ6" s="468"/>
      <c r="VQK6" s="468"/>
      <c r="VQL6" s="468"/>
      <c r="VQM6" s="468"/>
      <c r="VQN6" s="468"/>
      <c r="VQO6" s="468"/>
      <c r="VQP6" s="468"/>
      <c r="VQQ6" s="468"/>
      <c r="VQR6" s="468"/>
      <c r="VQS6" s="468"/>
      <c r="VQT6" s="468"/>
      <c r="VQU6" s="468"/>
      <c r="VQV6" s="468"/>
      <c r="VQW6" s="468"/>
      <c r="VQX6" s="468"/>
      <c r="VQY6" s="468"/>
      <c r="VQZ6" s="468"/>
      <c r="VRA6" s="468"/>
      <c r="VRB6" s="468"/>
      <c r="VRC6" s="468"/>
      <c r="VRD6" s="468"/>
      <c r="VRE6" s="468"/>
      <c r="VRF6" s="468"/>
      <c r="VRG6" s="468"/>
      <c r="VRH6" s="468"/>
      <c r="VRI6" s="468"/>
      <c r="VRJ6" s="468"/>
      <c r="VRK6" s="468"/>
      <c r="VRL6" s="468"/>
      <c r="VRM6" s="468"/>
      <c r="VRN6" s="468"/>
      <c r="VRO6" s="468"/>
      <c r="VRP6" s="468"/>
      <c r="VRQ6" s="468"/>
      <c r="VRR6" s="468"/>
      <c r="VRS6" s="468"/>
      <c r="VRT6" s="468"/>
      <c r="VRU6" s="468"/>
      <c r="VRV6" s="468"/>
      <c r="VRW6" s="468"/>
      <c r="VRX6" s="468"/>
      <c r="VRY6" s="468"/>
      <c r="VRZ6" s="468"/>
      <c r="VSA6" s="468"/>
      <c r="VSB6" s="468"/>
      <c r="VSC6" s="468"/>
      <c r="VSD6" s="468"/>
      <c r="VSE6" s="468"/>
      <c r="VSF6" s="468"/>
      <c r="VSG6" s="468"/>
      <c r="VSH6" s="468"/>
      <c r="VSI6" s="468"/>
      <c r="VSJ6" s="468"/>
      <c r="VSK6" s="468"/>
      <c r="VSL6" s="468"/>
      <c r="VSM6" s="468"/>
      <c r="VSN6" s="468"/>
      <c r="VSO6" s="468"/>
      <c r="VSP6" s="468"/>
      <c r="VSQ6" s="468"/>
      <c r="VSR6" s="468"/>
      <c r="VSS6" s="468"/>
      <c r="VST6" s="468"/>
      <c r="VSU6" s="468"/>
      <c r="VSV6" s="468"/>
      <c r="VSW6" s="468"/>
      <c r="VSX6" s="468"/>
      <c r="VSY6" s="468"/>
      <c r="VSZ6" s="468"/>
      <c r="VTA6" s="468"/>
      <c r="VTB6" s="468"/>
      <c r="VTC6" s="468"/>
      <c r="VTD6" s="468"/>
      <c r="VTE6" s="468"/>
      <c r="VTF6" s="468"/>
      <c r="VTG6" s="468"/>
      <c r="VTH6" s="468"/>
      <c r="VTI6" s="468"/>
      <c r="VTJ6" s="468"/>
      <c r="VTK6" s="468"/>
      <c r="VTL6" s="468"/>
      <c r="VTM6" s="468"/>
      <c r="VTN6" s="468"/>
      <c r="VTO6" s="468"/>
      <c r="VTP6" s="468"/>
      <c r="VTQ6" s="468"/>
      <c r="VTR6" s="468"/>
      <c r="VTS6" s="468"/>
      <c r="VTT6" s="468"/>
      <c r="VTU6" s="468"/>
      <c r="VTV6" s="468"/>
      <c r="VTW6" s="468"/>
      <c r="VTX6" s="468"/>
      <c r="VTY6" s="468"/>
      <c r="VTZ6" s="468"/>
      <c r="VUA6" s="468"/>
      <c r="VUB6" s="468"/>
      <c r="VUC6" s="468"/>
      <c r="VUD6" s="468"/>
      <c r="VUE6" s="468"/>
      <c r="VUF6" s="468"/>
      <c r="VUG6" s="468"/>
      <c r="VUH6" s="468"/>
      <c r="VUI6" s="468"/>
      <c r="VUJ6" s="468"/>
      <c r="VUK6" s="468"/>
      <c r="VUL6" s="468"/>
      <c r="VUM6" s="468"/>
      <c r="VUN6" s="468"/>
      <c r="VUO6" s="468"/>
      <c r="VUP6" s="468"/>
      <c r="VUQ6" s="468"/>
      <c r="VUR6" s="468"/>
      <c r="VUS6" s="468"/>
      <c r="VUT6" s="468"/>
      <c r="VUU6" s="468"/>
      <c r="VUV6" s="468"/>
      <c r="VUW6" s="468"/>
      <c r="VUX6" s="468"/>
      <c r="VUY6" s="468"/>
      <c r="VUZ6" s="468"/>
      <c r="VVA6" s="468"/>
      <c r="VVB6" s="468"/>
      <c r="VVC6" s="468"/>
      <c r="VVD6" s="468"/>
      <c r="VVE6" s="468"/>
      <c r="VVF6" s="468"/>
      <c r="VVG6" s="468"/>
      <c r="VVH6" s="468"/>
      <c r="VVI6" s="468"/>
      <c r="VVJ6" s="468"/>
      <c r="VVK6" s="468"/>
      <c r="VVL6" s="468"/>
      <c r="VVM6" s="468"/>
      <c r="VVN6" s="468"/>
      <c r="VVO6" s="468"/>
      <c r="VVP6" s="468"/>
      <c r="VVQ6" s="468"/>
      <c r="VVR6" s="468"/>
      <c r="VVS6" s="468"/>
      <c r="VVT6" s="468"/>
      <c r="VVU6" s="468"/>
      <c r="VVV6" s="468"/>
      <c r="VVW6" s="468"/>
      <c r="VVX6" s="468"/>
      <c r="VVY6" s="468"/>
      <c r="VVZ6" s="468"/>
      <c r="VWA6" s="468"/>
      <c r="VWB6" s="468"/>
      <c r="VWC6" s="468"/>
      <c r="VWD6" s="468"/>
      <c r="VWE6" s="468"/>
      <c r="VWF6" s="468"/>
      <c r="VWG6" s="468"/>
      <c r="VWH6" s="468"/>
      <c r="VWI6" s="468"/>
      <c r="VWJ6" s="468"/>
      <c r="VWK6" s="468"/>
      <c r="VWL6" s="468"/>
      <c r="VWM6" s="468"/>
      <c r="VWN6" s="468"/>
      <c r="VWO6" s="468"/>
      <c r="VWP6" s="468"/>
      <c r="VWQ6" s="468"/>
      <c r="VWR6" s="468"/>
      <c r="VWS6" s="468"/>
      <c r="VWT6" s="468"/>
      <c r="VWU6" s="468"/>
      <c r="VWV6" s="468"/>
      <c r="VWW6" s="468"/>
      <c r="VWX6" s="468"/>
      <c r="VWY6" s="468"/>
      <c r="VWZ6" s="468"/>
      <c r="VXA6" s="468"/>
      <c r="VXB6" s="468"/>
      <c r="VXC6" s="468"/>
      <c r="VXD6" s="468"/>
      <c r="VXE6" s="468"/>
      <c r="VXF6" s="468"/>
      <c r="VXG6" s="468"/>
      <c r="VXH6" s="468"/>
      <c r="VXI6" s="468"/>
      <c r="VXJ6" s="468"/>
      <c r="VXK6" s="468"/>
      <c r="VXL6" s="468"/>
      <c r="VXM6" s="468"/>
      <c r="VXN6" s="468"/>
      <c r="VXO6" s="468"/>
      <c r="VXP6" s="468"/>
      <c r="VXQ6" s="468"/>
      <c r="VXR6" s="468"/>
      <c r="VXS6" s="468"/>
      <c r="VXT6" s="468"/>
      <c r="VXU6" s="468"/>
      <c r="VXV6" s="468"/>
      <c r="VXW6" s="468"/>
      <c r="VXX6" s="468"/>
      <c r="VXY6" s="468"/>
      <c r="VXZ6" s="468"/>
      <c r="VYA6" s="468"/>
      <c r="VYB6" s="468"/>
      <c r="VYC6" s="468"/>
      <c r="VYD6" s="468"/>
      <c r="VYE6" s="468"/>
      <c r="VYF6" s="468"/>
      <c r="VYG6" s="468"/>
      <c r="VYH6" s="468"/>
      <c r="VYI6" s="468"/>
      <c r="VYJ6" s="468"/>
      <c r="VYK6" s="468"/>
      <c r="VYL6" s="468"/>
      <c r="VYM6" s="468"/>
      <c r="VYN6" s="468"/>
      <c r="VYO6" s="468"/>
      <c r="VYP6" s="468"/>
      <c r="VYQ6" s="468"/>
      <c r="VYR6" s="468"/>
      <c r="VYS6" s="468"/>
      <c r="VYT6" s="468"/>
      <c r="VYU6" s="468"/>
      <c r="VYV6" s="468"/>
      <c r="VYW6" s="468"/>
      <c r="VYX6" s="468"/>
      <c r="VYY6" s="468"/>
      <c r="VYZ6" s="468"/>
      <c r="VZA6" s="468"/>
      <c r="VZB6" s="468"/>
      <c r="VZC6" s="468"/>
      <c r="VZD6" s="468"/>
      <c r="VZE6" s="468"/>
      <c r="VZF6" s="468"/>
      <c r="VZG6" s="468"/>
      <c r="VZH6" s="468"/>
      <c r="VZI6" s="468"/>
      <c r="VZJ6" s="468"/>
      <c r="VZK6" s="468"/>
      <c r="VZL6" s="468"/>
      <c r="VZM6" s="468"/>
      <c r="VZN6" s="468"/>
      <c r="VZO6" s="468"/>
      <c r="VZP6" s="468"/>
      <c r="VZQ6" s="468"/>
      <c r="VZR6" s="468"/>
      <c r="VZS6" s="468"/>
      <c r="VZT6" s="468"/>
      <c r="VZU6" s="468"/>
      <c r="VZV6" s="468"/>
      <c r="VZW6" s="468"/>
      <c r="VZX6" s="468"/>
      <c r="VZY6" s="468"/>
      <c r="VZZ6" s="468"/>
      <c r="WAA6" s="468"/>
      <c r="WAB6" s="468"/>
      <c r="WAC6" s="468"/>
      <c r="WAD6" s="468"/>
      <c r="WAE6" s="468"/>
      <c r="WAF6" s="468"/>
      <c r="WAG6" s="468"/>
      <c r="WAH6" s="468"/>
      <c r="WAI6" s="468"/>
      <c r="WAJ6" s="468"/>
      <c r="WAK6" s="468"/>
      <c r="WAL6" s="468"/>
      <c r="WAM6" s="468"/>
      <c r="WAN6" s="468"/>
      <c r="WAO6" s="468"/>
      <c r="WAP6" s="468"/>
      <c r="WAQ6" s="468"/>
      <c r="WAR6" s="468"/>
      <c r="WAS6" s="468"/>
      <c r="WAT6" s="468"/>
      <c r="WAU6" s="468"/>
      <c r="WAV6" s="468"/>
      <c r="WAW6" s="468"/>
      <c r="WAX6" s="468"/>
      <c r="WAY6" s="468"/>
      <c r="WAZ6" s="468"/>
      <c r="WBA6" s="468"/>
      <c r="WBB6" s="468"/>
      <c r="WBC6" s="468"/>
      <c r="WBD6" s="468"/>
      <c r="WBE6" s="468"/>
      <c r="WBF6" s="468"/>
      <c r="WBG6" s="468"/>
      <c r="WBH6" s="468"/>
      <c r="WBI6" s="468"/>
      <c r="WBJ6" s="468"/>
      <c r="WBK6" s="468"/>
      <c r="WBL6" s="468"/>
      <c r="WBM6" s="468"/>
      <c r="WBN6" s="468"/>
      <c r="WBO6" s="468"/>
      <c r="WBP6" s="468"/>
      <c r="WBQ6" s="468"/>
      <c r="WBR6" s="468"/>
      <c r="WBS6" s="468"/>
      <c r="WBT6" s="468"/>
      <c r="WBU6" s="468"/>
      <c r="WBV6" s="468"/>
      <c r="WBW6" s="468"/>
      <c r="WBX6" s="468"/>
      <c r="WBY6" s="468"/>
      <c r="WBZ6" s="468"/>
      <c r="WCA6" s="468"/>
      <c r="WCB6" s="468"/>
      <c r="WCC6" s="468"/>
      <c r="WCD6" s="468"/>
      <c r="WCE6" s="468"/>
      <c r="WCF6" s="468"/>
      <c r="WCG6" s="468"/>
      <c r="WCH6" s="468"/>
      <c r="WCI6" s="468"/>
      <c r="WCJ6" s="468"/>
      <c r="WCK6" s="468"/>
      <c r="WCL6" s="468"/>
      <c r="WCM6" s="468"/>
      <c r="WCN6" s="468"/>
      <c r="WCO6" s="468"/>
      <c r="WCP6" s="468"/>
      <c r="WCQ6" s="468"/>
      <c r="WCR6" s="468"/>
      <c r="WCS6" s="468"/>
      <c r="WCT6" s="468"/>
      <c r="WCU6" s="468"/>
      <c r="WCV6" s="468"/>
      <c r="WCW6" s="468"/>
      <c r="WCX6" s="468"/>
      <c r="WCY6" s="468"/>
      <c r="WCZ6" s="468"/>
      <c r="WDA6" s="468"/>
      <c r="WDB6" s="468"/>
      <c r="WDC6" s="468"/>
      <c r="WDD6" s="468"/>
      <c r="WDE6" s="468"/>
      <c r="WDF6" s="468"/>
      <c r="WDG6" s="468"/>
      <c r="WDH6" s="468"/>
      <c r="WDI6" s="468"/>
      <c r="WDJ6" s="468"/>
      <c r="WDK6" s="468"/>
      <c r="WDL6" s="468"/>
      <c r="WDM6" s="468"/>
      <c r="WDN6" s="468"/>
      <c r="WDO6" s="468"/>
      <c r="WDP6" s="468"/>
      <c r="WDQ6" s="468"/>
      <c r="WDR6" s="468"/>
      <c r="WDS6" s="468"/>
      <c r="WDT6" s="468"/>
      <c r="WDU6" s="468"/>
      <c r="WDV6" s="468"/>
      <c r="WDW6" s="468"/>
      <c r="WDX6" s="468"/>
      <c r="WDY6" s="468"/>
      <c r="WDZ6" s="468"/>
      <c r="WEA6" s="468"/>
      <c r="WEB6" s="468"/>
      <c r="WEC6" s="468"/>
      <c r="WED6" s="468"/>
      <c r="WEE6" s="468"/>
      <c r="WEF6" s="468"/>
      <c r="WEG6" s="468"/>
      <c r="WEH6" s="468"/>
      <c r="WEI6" s="468"/>
      <c r="WEJ6" s="468"/>
      <c r="WEK6" s="468"/>
      <c r="WEL6" s="468"/>
      <c r="WEM6" s="468"/>
      <c r="WEN6" s="468"/>
      <c r="WEO6" s="468"/>
      <c r="WEP6" s="468"/>
      <c r="WEQ6" s="468"/>
      <c r="WER6" s="468"/>
      <c r="WES6" s="468"/>
      <c r="WET6" s="468"/>
      <c r="WEU6" s="468"/>
      <c r="WEV6" s="468"/>
      <c r="WEW6" s="468"/>
      <c r="WEX6" s="468"/>
      <c r="WEY6" s="468"/>
      <c r="WEZ6" s="468"/>
      <c r="WFA6" s="468"/>
      <c r="WFB6" s="468"/>
      <c r="WFC6" s="468"/>
      <c r="WFD6" s="468"/>
      <c r="WFE6" s="468"/>
      <c r="WFF6" s="468"/>
      <c r="WFG6" s="468"/>
      <c r="WFH6" s="468"/>
      <c r="WFI6" s="468"/>
      <c r="WFJ6" s="468"/>
      <c r="WFK6" s="468"/>
      <c r="WFL6" s="468"/>
      <c r="WFM6" s="468"/>
      <c r="WFN6" s="468"/>
      <c r="WFO6" s="468"/>
      <c r="WFP6" s="468"/>
      <c r="WFQ6" s="468"/>
      <c r="WFR6" s="468"/>
      <c r="WFS6" s="468"/>
      <c r="WFT6" s="468"/>
      <c r="WFU6" s="468"/>
      <c r="WFV6" s="468"/>
      <c r="WFW6" s="468"/>
      <c r="WFX6" s="468"/>
      <c r="WFY6" s="468"/>
      <c r="WFZ6" s="468"/>
      <c r="WGA6" s="468"/>
      <c r="WGB6" s="468"/>
      <c r="WGC6" s="468"/>
      <c r="WGD6" s="468"/>
      <c r="WGE6" s="468"/>
      <c r="WGF6" s="468"/>
      <c r="WGG6" s="468"/>
      <c r="WGH6" s="468"/>
      <c r="WGI6" s="468"/>
      <c r="WGJ6" s="468"/>
      <c r="WGK6" s="468"/>
      <c r="WGL6" s="468"/>
      <c r="WGM6" s="468"/>
      <c r="WGN6" s="468"/>
      <c r="WGO6" s="468"/>
      <c r="WGP6" s="468"/>
      <c r="WGQ6" s="468"/>
      <c r="WGR6" s="468"/>
      <c r="WGS6" s="468"/>
      <c r="WGT6" s="468"/>
      <c r="WGU6" s="468"/>
      <c r="WGV6" s="468"/>
      <c r="WGW6" s="468"/>
      <c r="WGX6" s="468"/>
      <c r="WGY6" s="468"/>
      <c r="WGZ6" s="468"/>
      <c r="WHA6" s="468"/>
      <c r="WHB6" s="468"/>
      <c r="WHC6" s="468"/>
      <c r="WHD6" s="468"/>
      <c r="WHE6" s="468"/>
      <c r="WHF6" s="468"/>
      <c r="WHG6" s="468"/>
      <c r="WHH6" s="468"/>
      <c r="WHI6" s="468"/>
      <c r="WHJ6" s="468"/>
      <c r="WHK6" s="468"/>
      <c r="WHL6" s="468"/>
      <c r="WHM6" s="468"/>
      <c r="WHN6" s="468"/>
      <c r="WHO6" s="468"/>
      <c r="WHP6" s="468"/>
      <c r="WHQ6" s="468"/>
      <c r="WHR6" s="468"/>
      <c r="WHS6" s="468"/>
      <c r="WHT6" s="468"/>
      <c r="WHU6" s="468"/>
      <c r="WHV6" s="468"/>
      <c r="WHW6" s="468"/>
      <c r="WHX6" s="468"/>
      <c r="WHY6" s="468"/>
      <c r="WHZ6" s="468"/>
      <c r="WIA6" s="468"/>
      <c r="WIB6" s="468"/>
      <c r="WIC6" s="468"/>
      <c r="WID6" s="468"/>
      <c r="WIE6" s="468"/>
      <c r="WIF6" s="468"/>
      <c r="WIG6" s="468"/>
      <c r="WIH6" s="468"/>
      <c r="WII6" s="468"/>
      <c r="WIJ6" s="468"/>
      <c r="WIK6" s="468"/>
      <c r="WIL6" s="468"/>
      <c r="WIM6" s="468"/>
      <c r="WIN6" s="468"/>
      <c r="WIO6" s="468"/>
      <c r="WIP6" s="468"/>
      <c r="WIQ6" s="468"/>
      <c r="WIR6" s="468"/>
      <c r="WIS6" s="468"/>
      <c r="WIT6" s="468"/>
      <c r="WIU6" s="468"/>
      <c r="WIV6" s="468"/>
      <c r="WIW6" s="468"/>
      <c r="WIX6" s="468"/>
      <c r="WIY6" s="468"/>
      <c r="WIZ6" s="468"/>
      <c r="WJA6" s="468"/>
      <c r="WJB6" s="468"/>
      <c r="WJC6" s="468"/>
      <c r="WJD6" s="468"/>
      <c r="WJE6" s="468"/>
      <c r="WJF6" s="468"/>
      <c r="WJG6" s="468"/>
      <c r="WJH6" s="468"/>
      <c r="WJI6" s="468"/>
      <c r="WJJ6" s="468"/>
      <c r="WJK6" s="468"/>
      <c r="WJL6" s="468"/>
      <c r="WJM6" s="468"/>
      <c r="WJN6" s="468"/>
      <c r="WJO6" s="468"/>
      <c r="WJP6" s="468"/>
      <c r="WJQ6" s="468"/>
      <c r="WJR6" s="468"/>
      <c r="WJS6" s="468"/>
      <c r="WJT6" s="468"/>
      <c r="WJU6" s="468"/>
      <c r="WJV6" s="468"/>
      <c r="WJW6" s="468"/>
      <c r="WJX6" s="468"/>
      <c r="WJY6" s="468"/>
      <c r="WJZ6" s="468"/>
      <c r="WKA6" s="468"/>
      <c r="WKB6" s="468"/>
      <c r="WKC6" s="468"/>
      <c r="WKD6" s="468"/>
      <c r="WKE6" s="468"/>
      <c r="WKF6" s="468"/>
      <c r="WKG6" s="468"/>
      <c r="WKH6" s="468"/>
      <c r="WKI6" s="468"/>
      <c r="WKJ6" s="468"/>
      <c r="WKK6" s="468"/>
      <c r="WKL6" s="468"/>
      <c r="WKM6" s="468"/>
      <c r="WKN6" s="468"/>
      <c r="WKO6" s="468"/>
      <c r="WKP6" s="468"/>
      <c r="WKQ6" s="468"/>
      <c r="WKR6" s="468"/>
      <c r="WKS6" s="468"/>
      <c r="WKT6" s="468"/>
      <c r="WKU6" s="468"/>
      <c r="WKV6" s="468"/>
      <c r="WKW6" s="468"/>
      <c r="WKX6" s="468"/>
      <c r="WKY6" s="468"/>
      <c r="WKZ6" s="468"/>
      <c r="WLA6" s="468"/>
      <c r="WLB6" s="468"/>
      <c r="WLC6" s="468"/>
      <c r="WLD6" s="468"/>
      <c r="WLE6" s="468"/>
      <c r="WLF6" s="468"/>
      <c r="WLG6" s="468"/>
      <c r="WLH6" s="468"/>
      <c r="WLI6" s="468"/>
      <c r="WLJ6" s="468"/>
      <c r="WLK6" s="468"/>
      <c r="WLL6" s="468"/>
      <c r="WLM6" s="468"/>
      <c r="WLN6" s="468"/>
      <c r="WLO6" s="468"/>
      <c r="WLP6" s="468"/>
      <c r="WLQ6" s="468"/>
      <c r="WLR6" s="468"/>
      <c r="WLS6" s="468"/>
      <c r="WLT6" s="468"/>
      <c r="WLU6" s="468"/>
      <c r="WLV6" s="468"/>
      <c r="WLW6" s="468"/>
      <c r="WLX6" s="468"/>
      <c r="WLY6" s="468"/>
      <c r="WLZ6" s="468"/>
      <c r="WMA6" s="468"/>
      <c r="WMB6" s="468"/>
      <c r="WMC6" s="468"/>
      <c r="WMD6" s="468"/>
      <c r="WME6" s="468"/>
      <c r="WMF6" s="468"/>
      <c r="WMG6" s="468"/>
      <c r="WMH6" s="468"/>
      <c r="WMI6" s="468"/>
      <c r="WMJ6" s="468"/>
      <c r="WMK6" s="468"/>
      <c r="WML6" s="468"/>
      <c r="WMM6" s="468"/>
      <c r="WMN6" s="468"/>
      <c r="WMO6" s="468"/>
      <c r="WMP6" s="468"/>
      <c r="WMQ6" s="468"/>
      <c r="WMR6" s="468"/>
      <c r="WMS6" s="468"/>
      <c r="WMT6" s="468"/>
      <c r="WMU6" s="468"/>
      <c r="WMV6" s="468"/>
      <c r="WMW6" s="468"/>
      <c r="WMX6" s="468"/>
      <c r="WMY6" s="468"/>
      <c r="WMZ6" s="468"/>
      <c r="WNA6" s="468"/>
      <c r="WNB6" s="468"/>
      <c r="WNC6" s="468"/>
      <c r="WND6" s="468"/>
      <c r="WNE6" s="468"/>
      <c r="WNF6" s="468"/>
      <c r="WNG6" s="468"/>
      <c r="WNH6" s="468"/>
      <c r="WNI6" s="468"/>
      <c r="WNJ6" s="468"/>
      <c r="WNK6" s="468"/>
      <c r="WNL6" s="468"/>
      <c r="WNM6" s="468"/>
      <c r="WNN6" s="468"/>
      <c r="WNO6" s="468"/>
      <c r="WNP6" s="468"/>
      <c r="WNQ6" s="468"/>
      <c r="WNR6" s="468"/>
      <c r="WNS6" s="468"/>
      <c r="WNT6" s="468"/>
      <c r="WNU6" s="468"/>
      <c r="WNV6" s="468"/>
      <c r="WNW6" s="468"/>
      <c r="WNX6" s="468"/>
      <c r="WNY6" s="468"/>
      <c r="WNZ6" s="468"/>
      <c r="WOA6" s="468"/>
      <c r="WOB6" s="468"/>
      <c r="WOC6" s="468"/>
      <c r="WOD6" s="468"/>
      <c r="WOE6" s="468"/>
      <c r="WOF6" s="468"/>
      <c r="WOG6" s="468"/>
      <c r="WOH6" s="468"/>
      <c r="WOI6" s="468"/>
      <c r="WOJ6" s="468"/>
      <c r="WOK6" s="468"/>
      <c r="WOL6" s="468"/>
      <c r="WOM6" s="468"/>
      <c r="WON6" s="468"/>
      <c r="WOO6" s="468"/>
      <c r="WOP6" s="468"/>
      <c r="WOQ6" s="468"/>
      <c r="WOR6" s="468"/>
      <c r="WOS6" s="468"/>
      <c r="WOT6" s="468"/>
      <c r="WOU6" s="468"/>
      <c r="WOV6" s="468"/>
      <c r="WOW6" s="468"/>
      <c r="WOX6" s="468"/>
      <c r="WOY6" s="468"/>
      <c r="WOZ6" s="468"/>
      <c r="WPA6" s="468"/>
      <c r="WPB6" s="468"/>
      <c r="WPC6" s="468"/>
      <c r="WPD6" s="468"/>
      <c r="WPE6" s="468"/>
      <c r="WPF6" s="468"/>
      <c r="WPG6" s="468"/>
      <c r="WPH6" s="468"/>
      <c r="WPI6" s="468"/>
      <c r="WPJ6" s="468"/>
      <c r="WPK6" s="468"/>
      <c r="WPL6" s="468"/>
      <c r="WPM6" s="468"/>
      <c r="WPN6" s="468"/>
      <c r="WPO6" s="468"/>
      <c r="WPP6" s="468"/>
      <c r="WPQ6" s="468"/>
      <c r="WPR6" s="468"/>
      <c r="WPS6" s="468"/>
      <c r="WPT6" s="468"/>
      <c r="WPU6" s="468"/>
      <c r="WPV6" s="468"/>
      <c r="WPW6" s="468"/>
      <c r="WPX6" s="468"/>
      <c r="WPY6" s="468"/>
      <c r="WPZ6" s="468"/>
      <c r="WQA6" s="468"/>
      <c r="WQB6" s="468"/>
      <c r="WQC6" s="468"/>
      <c r="WQD6" s="468"/>
      <c r="WQE6" s="468"/>
      <c r="WQF6" s="468"/>
      <c r="WQG6" s="468"/>
      <c r="WQH6" s="468"/>
      <c r="WQI6" s="468"/>
      <c r="WQJ6" s="468"/>
      <c r="WQK6" s="468"/>
      <c r="WQL6" s="468"/>
      <c r="WQM6" s="468"/>
      <c r="WQN6" s="468"/>
      <c r="WQO6" s="468"/>
      <c r="WQP6" s="468"/>
      <c r="WQQ6" s="468"/>
      <c r="WQR6" s="468"/>
      <c r="WQS6" s="468"/>
      <c r="WQT6" s="468"/>
      <c r="WQU6" s="468"/>
      <c r="WQV6" s="468"/>
      <c r="WQW6" s="468"/>
      <c r="WQX6" s="468"/>
      <c r="WQY6" s="468"/>
      <c r="WQZ6" s="468"/>
      <c r="WRA6" s="468"/>
      <c r="WRB6" s="468"/>
      <c r="WRC6" s="468"/>
      <c r="WRD6" s="468"/>
      <c r="WRE6" s="468"/>
      <c r="WRF6" s="468"/>
      <c r="WRG6" s="468"/>
      <c r="WRH6" s="468"/>
      <c r="WRI6" s="468"/>
      <c r="WRJ6" s="468"/>
      <c r="WRK6" s="468"/>
      <c r="WRL6" s="468"/>
      <c r="WRM6" s="468"/>
      <c r="WRN6" s="468"/>
      <c r="WRO6" s="468"/>
      <c r="WRP6" s="468"/>
      <c r="WRQ6" s="468"/>
      <c r="WRR6" s="468"/>
      <c r="WRS6" s="468"/>
      <c r="WRT6" s="468"/>
      <c r="WRU6" s="468"/>
      <c r="WRV6" s="468"/>
      <c r="WRW6" s="468"/>
      <c r="WRX6" s="468"/>
      <c r="WRY6" s="468"/>
      <c r="WRZ6" s="468"/>
      <c r="WSA6" s="468"/>
      <c r="WSB6" s="468"/>
      <c r="WSC6" s="468"/>
      <c r="WSD6" s="468"/>
      <c r="WSE6" s="468"/>
      <c r="WSF6" s="468"/>
      <c r="WSG6" s="468"/>
      <c r="WSH6" s="468"/>
      <c r="WSI6" s="468"/>
      <c r="WSJ6" s="468"/>
      <c r="WSK6" s="468"/>
      <c r="WSL6" s="468"/>
      <c r="WSM6" s="468"/>
      <c r="WSN6" s="468"/>
      <c r="WSO6" s="468"/>
      <c r="WSP6" s="468"/>
      <c r="WSQ6" s="468"/>
      <c r="WSR6" s="468"/>
      <c r="WSS6" s="468"/>
      <c r="WST6" s="468"/>
      <c r="WSU6" s="468"/>
      <c r="WSV6" s="468"/>
      <c r="WSW6" s="468"/>
      <c r="WSX6" s="468"/>
      <c r="WSY6" s="468"/>
      <c r="WSZ6" s="468"/>
      <c r="WTA6" s="468"/>
      <c r="WTB6" s="468"/>
      <c r="WTC6" s="468"/>
      <c r="WTD6" s="468"/>
      <c r="WTE6" s="468"/>
      <c r="WTF6" s="468"/>
      <c r="WTG6" s="468"/>
      <c r="WTH6" s="468"/>
      <c r="WTI6" s="468"/>
      <c r="WTJ6" s="468"/>
      <c r="WTK6" s="468"/>
      <c r="WTL6" s="468"/>
      <c r="WTM6" s="468"/>
      <c r="WTN6" s="468"/>
      <c r="WTO6" s="468"/>
      <c r="WTP6" s="468"/>
      <c r="WTQ6" s="468"/>
      <c r="WTR6" s="468"/>
      <c r="WTS6" s="468"/>
      <c r="WTT6" s="468"/>
      <c r="WTU6" s="468"/>
      <c r="WTV6" s="468"/>
      <c r="WTW6" s="468"/>
      <c r="WTX6" s="468"/>
      <c r="WTY6" s="468"/>
      <c r="WTZ6" s="468"/>
      <c r="WUA6" s="468"/>
      <c r="WUB6" s="468"/>
      <c r="WUC6" s="468"/>
      <c r="WUD6" s="468"/>
      <c r="WUE6" s="468"/>
      <c r="WUF6" s="468"/>
      <c r="WUG6" s="468"/>
      <c r="WUH6" s="468"/>
      <c r="WUI6" s="468"/>
      <c r="WUJ6" s="468"/>
      <c r="WUK6" s="468"/>
      <c r="WUL6" s="468"/>
      <c r="WUM6" s="468"/>
      <c r="WUN6" s="468"/>
      <c r="WUO6" s="468"/>
      <c r="WUP6" s="468"/>
      <c r="WUQ6" s="468"/>
      <c r="WUR6" s="468"/>
      <c r="WUS6" s="468"/>
      <c r="WUT6" s="468"/>
      <c r="WUU6" s="468"/>
      <c r="WUV6" s="468"/>
      <c r="WUW6" s="468"/>
      <c r="WUX6" s="468"/>
      <c r="WUY6" s="468"/>
      <c r="WUZ6" s="468"/>
      <c r="WVA6" s="468"/>
      <c r="WVB6" s="468"/>
      <c r="WVC6" s="468"/>
      <c r="WVD6" s="468"/>
      <c r="WVE6" s="468"/>
      <c r="WVF6" s="468"/>
      <c r="WVG6" s="468"/>
      <c r="WVH6" s="468"/>
      <c r="WVI6" s="468"/>
      <c r="WVJ6" s="468"/>
      <c r="WVK6" s="468"/>
      <c r="WVL6" s="468"/>
      <c r="WVM6" s="468"/>
      <c r="WVN6" s="468"/>
      <c r="WVO6" s="468"/>
      <c r="WVP6" s="468"/>
      <c r="WVQ6" s="468"/>
      <c r="WVR6" s="468"/>
      <c r="WVS6" s="468"/>
      <c r="WVT6" s="468"/>
      <c r="WVU6" s="468"/>
      <c r="WVV6" s="468"/>
      <c r="WVW6" s="468"/>
      <c r="WVX6" s="468"/>
      <c r="WVY6" s="468"/>
      <c r="WVZ6" s="468"/>
      <c r="WWA6" s="468"/>
      <c r="WWB6" s="468"/>
      <c r="WWC6" s="468"/>
      <c r="WWD6" s="468"/>
      <c r="WWE6" s="468"/>
      <c r="WWF6" s="468"/>
      <c r="WWG6" s="468"/>
      <c r="WWH6" s="468"/>
      <c r="WWI6" s="468"/>
      <c r="WWJ6" s="468"/>
      <c r="WWK6" s="468"/>
      <c r="WWL6" s="468"/>
      <c r="WWM6" s="468"/>
      <c r="WWN6" s="468"/>
      <c r="WWO6" s="468"/>
      <c r="WWP6" s="468"/>
      <c r="WWQ6" s="468"/>
      <c r="WWR6" s="468"/>
      <c r="WWS6" s="468"/>
      <c r="WWT6" s="468"/>
      <c r="WWU6" s="468"/>
      <c r="WWV6" s="468"/>
      <c r="WWW6" s="468"/>
      <c r="WWX6" s="468"/>
      <c r="WWY6" s="468"/>
      <c r="WWZ6" s="468"/>
      <c r="WXA6" s="468"/>
      <c r="WXB6" s="468"/>
      <c r="WXC6" s="468"/>
      <c r="WXD6" s="468"/>
      <c r="WXE6" s="468"/>
      <c r="WXF6" s="468"/>
      <c r="WXG6" s="468"/>
      <c r="WXH6" s="468"/>
      <c r="WXI6" s="468"/>
      <c r="WXJ6" s="468"/>
      <c r="WXK6" s="468"/>
      <c r="WXL6" s="468"/>
      <c r="WXM6" s="468"/>
      <c r="WXN6" s="468"/>
      <c r="WXO6" s="468"/>
      <c r="WXP6" s="468"/>
      <c r="WXQ6" s="468"/>
      <c r="WXR6" s="468"/>
      <c r="WXS6" s="468"/>
      <c r="WXT6" s="468"/>
      <c r="WXU6" s="468"/>
      <c r="WXV6" s="468"/>
      <c r="WXW6" s="468"/>
      <c r="WXX6" s="468"/>
      <c r="WXY6" s="468"/>
      <c r="WXZ6" s="468"/>
      <c r="WYA6" s="468"/>
      <c r="WYB6" s="468"/>
      <c r="WYC6" s="468"/>
      <c r="WYD6" s="468"/>
      <c r="WYE6" s="468"/>
      <c r="WYF6" s="468"/>
      <c r="WYG6" s="468"/>
      <c r="WYH6" s="468"/>
      <c r="WYI6" s="468"/>
      <c r="WYJ6" s="468"/>
      <c r="WYK6" s="468"/>
      <c r="WYL6" s="468"/>
      <c r="WYM6" s="468"/>
      <c r="WYN6" s="468"/>
      <c r="WYO6" s="468"/>
      <c r="WYP6" s="468"/>
      <c r="WYQ6" s="468"/>
      <c r="WYR6" s="468"/>
      <c r="WYS6" s="468"/>
      <c r="WYT6" s="468"/>
      <c r="WYU6" s="468"/>
      <c r="WYV6" s="468"/>
      <c r="WYW6" s="468"/>
      <c r="WYX6" s="468"/>
      <c r="WYY6" s="468"/>
      <c r="WYZ6" s="468"/>
      <c r="WZA6" s="468"/>
      <c r="WZB6" s="468"/>
      <c r="WZC6" s="468"/>
      <c r="WZD6" s="468"/>
      <c r="WZE6" s="468"/>
      <c r="WZF6" s="468"/>
      <c r="WZG6" s="468"/>
      <c r="WZH6" s="468"/>
      <c r="WZI6" s="468"/>
      <c r="WZJ6" s="468"/>
      <c r="WZK6" s="468"/>
      <c r="WZL6" s="468"/>
      <c r="WZM6" s="468"/>
      <c r="WZN6" s="468"/>
      <c r="WZO6" s="468"/>
      <c r="WZP6" s="468"/>
      <c r="WZQ6" s="468"/>
      <c r="WZR6" s="468"/>
      <c r="WZS6" s="468"/>
      <c r="WZT6" s="468"/>
      <c r="WZU6" s="468"/>
      <c r="WZV6" s="468"/>
      <c r="WZW6" s="468"/>
      <c r="WZX6" s="468"/>
      <c r="WZY6" s="468"/>
      <c r="WZZ6" s="468"/>
      <c r="XAA6" s="468"/>
      <c r="XAB6" s="468"/>
      <c r="XAC6" s="468"/>
      <c r="XAD6" s="468"/>
      <c r="XAE6" s="468"/>
      <c r="XAF6" s="468"/>
      <c r="XAG6" s="468"/>
      <c r="XAH6" s="468"/>
      <c r="XAI6" s="468"/>
      <c r="XAJ6" s="468"/>
      <c r="XAK6" s="468"/>
      <c r="XAL6" s="468"/>
      <c r="XAM6" s="468"/>
      <c r="XAN6" s="468"/>
      <c r="XAO6" s="468"/>
      <c r="XAP6" s="468"/>
      <c r="XAQ6" s="468"/>
      <c r="XAR6" s="468"/>
      <c r="XAS6" s="468"/>
      <c r="XAT6" s="468"/>
      <c r="XAU6" s="468"/>
      <c r="XAV6" s="468"/>
      <c r="XAW6" s="468"/>
      <c r="XAX6" s="468"/>
      <c r="XAY6" s="468"/>
      <c r="XAZ6" s="468"/>
      <c r="XBA6" s="468"/>
      <c r="XBB6" s="468"/>
      <c r="XBC6" s="468"/>
      <c r="XBD6" s="468"/>
      <c r="XBE6" s="468"/>
      <c r="XBF6" s="468"/>
      <c r="XBG6" s="468"/>
      <c r="XBH6" s="468"/>
      <c r="XBI6" s="468"/>
      <c r="XBJ6" s="468"/>
      <c r="XBK6" s="468"/>
      <c r="XBL6" s="468"/>
      <c r="XBM6" s="468"/>
      <c r="XBN6" s="468"/>
      <c r="XBO6" s="468"/>
      <c r="XBP6" s="468"/>
      <c r="XBQ6" s="468"/>
      <c r="XBR6" s="468"/>
      <c r="XBS6" s="468"/>
      <c r="XBT6" s="468"/>
      <c r="XBU6" s="468"/>
      <c r="XBV6" s="468"/>
      <c r="XBW6" s="468"/>
      <c r="XBX6" s="468"/>
      <c r="XBY6" s="468"/>
      <c r="XBZ6" s="468"/>
      <c r="XCA6" s="468"/>
      <c r="XCB6" s="468"/>
      <c r="XCC6" s="468"/>
      <c r="XCD6" s="468"/>
      <c r="XCE6" s="468"/>
      <c r="XCF6" s="468"/>
      <c r="XCG6" s="468"/>
      <c r="XCH6" s="468"/>
      <c r="XCI6" s="468"/>
      <c r="XCJ6" s="468"/>
      <c r="XCK6" s="468"/>
      <c r="XCL6" s="468"/>
      <c r="XCM6" s="468"/>
      <c r="XCN6" s="468"/>
      <c r="XCO6" s="468"/>
      <c r="XCP6" s="468"/>
      <c r="XCQ6" s="468"/>
      <c r="XCR6" s="468"/>
      <c r="XCS6" s="468"/>
      <c r="XCT6" s="468"/>
      <c r="XCU6" s="468"/>
      <c r="XCV6" s="468"/>
      <c r="XCW6" s="468"/>
      <c r="XCX6" s="468"/>
      <c r="XCY6" s="468"/>
      <c r="XCZ6" s="468"/>
      <c r="XDA6" s="468"/>
      <c r="XDB6" s="468"/>
      <c r="XDC6" s="468"/>
      <c r="XDD6" s="468"/>
      <c r="XDE6" s="468"/>
      <c r="XDF6" s="468"/>
      <c r="XDG6" s="468"/>
      <c r="XDH6" s="468"/>
      <c r="XDI6" s="468"/>
      <c r="XDJ6" s="468"/>
      <c r="XDK6" s="468"/>
      <c r="XDL6" s="468"/>
      <c r="XDM6" s="468"/>
      <c r="XDN6" s="468"/>
      <c r="XDO6" s="468"/>
      <c r="XDP6" s="468"/>
      <c r="XDQ6" s="468"/>
      <c r="XDR6" s="468"/>
      <c r="XDS6" s="468"/>
      <c r="XDT6" s="468"/>
      <c r="XDU6" s="468"/>
      <c r="XDV6" s="468"/>
      <c r="XDW6" s="468"/>
      <c r="XDX6" s="468"/>
      <c r="XDY6" s="468"/>
      <c r="XDZ6" s="468"/>
      <c r="XEA6" s="468"/>
      <c r="XEB6" s="468"/>
      <c r="XEC6" s="468"/>
      <c r="XED6" s="468"/>
      <c r="XEE6" s="468"/>
      <c r="XEF6" s="468"/>
      <c r="XEG6" s="468"/>
      <c r="XEH6" s="468"/>
      <c r="XEI6" s="468"/>
      <c r="XEJ6" s="468"/>
      <c r="XEK6" s="468"/>
      <c r="XEL6" s="468"/>
      <c r="XEM6" s="468"/>
      <c r="XEN6" s="468"/>
      <c r="XEO6" s="468"/>
      <c r="XEP6" s="468"/>
      <c r="XEQ6" s="468"/>
      <c r="XER6" s="468"/>
      <c r="XES6" s="468"/>
      <c r="XET6" s="468"/>
      <c r="XEU6" s="468"/>
      <c r="XEV6" s="468"/>
      <c r="XEW6" s="468"/>
      <c r="XEX6" s="468"/>
      <c r="XEY6" s="468"/>
      <c r="XEZ6" s="468"/>
    </row>
    <row r="7" spans="1:16380" s="54" customFormat="1" ht="27" customHeight="1">
      <c r="A7" s="468" t="s">
        <v>1493</v>
      </c>
      <c r="B7" s="468"/>
      <c r="C7" s="468"/>
      <c r="D7" s="468"/>
      <c r="E7" s="468"/>
      <c r="F7" s="468"/>
      <c r="G7" s="468"/>
      <c r="H7" s="468"/>
      <c r="I7" s="468"/>
      <c r="J7" s="468"/>
      <c r="K7" s="468"/>
    </row>
    <row r="8" spans="1:16380" s="54" customFormat="1" ht="15.75" customHeight="1">
      <c r="A8" s="188"/>
    </row>
    <row r="9" spans="1:16380">
      <c r="A9" s="187" t="s">
        <v>1046</v>
      </c>
    </row>
    <row r="10" spans="1:16380" s="54" customFormat="1">
      <c r="A10" s="188" t="s">
        <v>1372</v>
      </c>
    </row>
    <row r="11" spans="1:16380" s="54" customFormat="1" ht="58.5" customHeight="1">
      <c r="A11" s="469" t="s">
        <v>1415</v>
      </c>
      <c r="B11" s="469"/>
      <c r="C11" s="469"/>
      <c r="D11" s="469"/>
      <c r="E11" s="469"/>
      <c r="F11" s="469"/>
      <c r="G11" s="469"/>
      <c r="H11" s="469"/>
      <c r="I11" s="469"/>
      <c r="J11" s="469"/>
      <c r="K11" s="469"/>
    </row>
    <row r="12" spans="1:16380" s="54" customFormat="1">
      <c r="A12" s="188" t="s">
        <v>1017</v>
      </c>
    </row>
    <row r="13" spans="1:16380" s="54" customFormat="1" ht="30" customHeight="1">
      <c r="A13" s="469" t="s">
        <v>1018</v>
      </c>
      <c r="B13" s="469"/>
      <c r="C13" s="469"/>
      <c r="D13" s="469"/>
      <c r="E13" s="469"/>
      <c r="F13" s="469"/>
      <c r="G13" s="469"/>
      <c r="H13" s="469"/>
      <c r="I13" s="469"/>
      <c r="J13" s="469"/>
      <c r="K13" s="469"/>
    </row>
    <row r="14" spans="1:16380" s="54" customFormat="1">
      <c r="A14" s="188" t="s">
        <v>1179</v>
      </c>
    </row>
    <row r="15" spans="1:16380" s="54" customFormat="1" ht="33.75" customHeight="1">
      <c r="A15" s="469" t="s">
        <v>1180</v>
      </c>
      <c r="B15" s="469"/>
      <c r="C15" s="469"/>
      <c r="D15" s="469"/>
      <c r="E15" s="469"/>
      <c r="F15" s="469"/>
      <c r="G15" s="469"/>
      <c r="H15" s="469"/>
      <c r="I15" s="469"/>
      <c r="J15" s="469"/>
      <c r="K15" s="469"/>
    </row>
    <row r="16" spans="1:16380" s="54" customFormat="1">
      <c r="A16" s="188" t="s">
        <v>1452</v>
      </c>
    </row>
    <row r="17" spans="1:11" s="54" customFormat="1">
      <c r="A17" s="469" t="s">
        <v>1453</v>
      </c>
      <c r="B17" s="469"/>
      <c r="C17" s="469"/>
      <c r="D17" s="469"/>
      <c r="E17" s="469"/>
      <c r="F17" s="469"/>
      <c r="G17" s="469"/>
      <c r="H17" s="469"/>
      <c r="I17" s="469"/>
      <c r="J17" s="469"/>
      <c r="K17" s="469"/>
    </row>
    <row r="18" spans="1:11" s="54" customFormat="1">
      <c r="A18" s="188" t="s">
        <v>1019</v>
      </c>
    </row>
    <row r="19" spans="1:11" s="54" customFormat="1">
      <c r="A19" s="469" t="s">
        <v>1181</v>
      </c>
      <c r="B19" s="469"/>
      <c r="C19" s="469"/>
      <c r="D19" s="469"/>
      <c r="E19" s="469"/>
      <c r="F19" s="469"/>
      <c r="G19" s="469"/>
      <c r="H19" s="469"/>
      <c r="I19" s="469"/>
      <c r="J19" s="469"/>
      <c r="K19" s="469"/>
    </row>
    <row r="20" spans="1:11" s="54" customFormat="1" ht="9.75" customHeight="1">
      <c r="A20" s="188"/>
    </row>
    <row r="21" spans="1:11" s="54" customFormat="1">
      <c r="A21" s="191" t="s">
        <v>1389</v>
      </c>
    </row>
    <row r="22" spans="1:11" s="54" customFormat="1">
      <c r="A22" s="465" t="s">
        <v>1128</v>
      </c>
      <c r="B22" s="466"/>
      <c r="C22" s="467"/>
      <c r="D22" s="465" t="s">
        <v>965</v>
      </c>
      <c r="E22" s="466"/>
      <c r="F22" s="467"/>
    </row>
    <row r="23" spans="1:11" s="54" customFormat="1">
      <c r="A23" s="192" t="s">
        <v>954</v>
      </c>
      <c r="B23" s="193" t="s">
        <v>1156</v>
      </c>
      <c r="C23" s="194" t="s">
        <v>1157</v>
      </c>
      <c r="D23" s="192" t="s">
        <v>954</v>
      </c>
      <c r="E23" s="193" t="s">
        <v>1156</v>
      </c>
      <c r="F23" s="194" t="s">
        <v>1157</v>
      </c>
    </row>
    <row r="24" spans="1:11" s="54" customFormat="1">
      <c r="A24" s="296">
        <v>2.5000000000000001E-2</v>
      </c>
      <c r="B24" s="297">
        <v>1.6E-2</v>
      </c>
      <c r="C24" s="298">
        <v>1.7999999999999999E-2</v>
      </c>
      <c r="D24" s="296">
        <v>1.6E-2</v>
      </c>
      <c r="E24" s="297">
        <v>1.9E-2</v>
      </c>
      <c r="F24" s="298">
        <v>0.02</v>
      </c>
    </row>
    <row r="25" spans="1:11" s="54" customFormat="1" ht="15" customHeight="1">
      <c r="A25" s="188"/>
    </row>
    <row r="26" spans="1:11" s="381" customFormat="1" ht="30.75" customHeight="1">
      <c r="B26" s="382"/>
      <c r="C26" s="382"/>
      <c r="D26" s="406" t="s">
        <v>1418</v>
      </c>
      <c r="E26" s="470" t="s">
        <v>1449</v>
      </c>
      <c r="F26" s="470"/>
      <c r="G26" s="470"/>
      <c r="H26" s="383"/>
      <c r="I26" s="470" t="s">
        <v>1463</v>
      </c>
      <c r="J26" s="470"/>
      <c r="K26" s="470"/>
    </row>
    <row r="27" spans="1:11" ht="6.75" customHeight="1">
      <c r="H27" s="380"/>
    </row>
    <row r="28" spans="1:11">
      <c r="A28" s="460" t="s">
        <v>1051</v>
      </c>
      <c r="B28" s="460"/>
      <c r="C28" s="460"/>
      <c r="D28" s="235" t="s">
        <v>1122</v>
      </c>
      <c r="E28" s="377" t="s">
        <v>954</v>
      </c>
      <c r="F28" s="377" t="s">
        <v>1156</v>
      </c>
      <c r="G28" s="377" t="s">
        <v>1157</v>
      </c>
      <c r="H28" s="380"/>
      <c r="I28" s="377" t="s">
        <v>954</v>
      </c>
      <c r="J28" s="377" t="s">
        <v>1156</v>
      </c>
      <c r="K28" s="377" t="s">
        <v>1157</v>
      </c>
    </row>
    <row r="29" spans="1:11" ht="13.9" customHeight="1">
      <c r="H29" s="380"/>
    </row>
    <row r="30" spans="1:11" ht="15.75" customHeight="1">
      <c r="A30" s="123" t="s">
        <v>1182</v>
      </c>
      <c r="D30" s="169"/>
      <c r="H30" s="380"/>
    </row>
    <row r="31" spans="1:11" ht="16.899999999999999" customHeight="1">
      <c r="A31" s="288"/>
      <c r="B31" s="288" t="s">
        <v>1183</v>
      </c>
      <c r="C31" s="288"/>
      <c r="D31" s="68">
        <v>66520</v>
      </c>
      <c r="E31" s="68">
        <v>67584.649999999994</v>
      </c>
      <c r="F31" s="68">
        <v>68868.75</v>
      </c>
      <c r="G31" s="68">
        <v>70246.13</v>
      </c>
      <c r="H31" s="380"/>
      <c r="I31" s="68">
        <v>67584.649999999994</v>
      </c>
      <c r="J31" s="68">
        <v>68868.75</v>
      </c>
      <c r="K31" s="68">
        <v>70246.13</v>
      </c>
    </row>
    <row r="32" spans="1:11">
      <c r="A32" s="288"/>
      <c r="B32" s="288" t="s">
        <v>1184</v>
      </c>
      <c r="C32" s="288"/>
      <c r="D32" s="68">
        <v>47720</v>
      </c>
      <c r="E32" s="68">
        <v>48483.48</v>
      </c>
      <c r="F32" s="68">
        <v>49404.67</v>
      </c>
      <c r="G32" s="68">
        <v>50392.76</v>
      </c>
      <c r="H32" s="380"/>
      <c r="I32" s="68">
        <v>48483.48</v>
      </c>
      <c r="J32" s="68">
        <v>49404.67</v>
      </c>
      <c r="K32" s="68">
        <v>50392.76</v>
      </c>
    </row>
    <row r="33" spans="1:11">
      <c r="A33" s="288"/>
      <c r="B33" s="288" t="s">
        <v>1185</v>
      </c>
      <c r="C33" s="288"/>
      <c r="D33" s="68">
        <v>98741</v>
      </c>
      <c r="E33" s="68">
        <v>100320.88</v>
      </c>
      <c r="F33" s="68">
        <v>102226.98</v>
      </c>
      <c r="G33" s="68">
        <v>104271.52</v>
      </c>
      <c r="H33" s="380"/>
      <c r="I33" s="68">
        <v>100320.88</v>
      </c>
      <c r="J33" s="68">
        <v>102226.98</v>
      </c>
      <c r="K33" s="68">
        <v>104271.52</v>
      </c>
    </row>
    <row r="34" spans="1:11">
      <c r="A34" s="288"/>
      <c r="B34" s="288"/>
      <c r="C34" s="326" t="s">
        <v>1189</v>
      </c>
      <c r="E34" s="239"/>
      <c r="F34" s="239"/>
      <c r="G34" s="239"/>
      <c r="H34" s="380"/>
      <c r="I34" s="239"/>
      <c r="J34" s="239"/>
      <c r="K34" s="239"/>
    </row>
    <row r="35" spans="1:11">
      <c r="A35" s="288"/>
      <c r="B35" s="288" t="s">
        <v>1188</v>
      </c>
      <c r="C35" s="288"/>
      <c r="D35" s="327" t="s">
        <v>1186</v>
      </c>
      <c r="E35" s="327" t="s">
        <v>1187</v>
      </c>
      <c r="F35" s="327" t="s">
        <v>1187</v>
      </c>
      <c r="G35" s="327" t="s">
        <v>1187</v>
      </c>
      <c r="H35" s="380"/>
      <c r="I35" s="327" t="s">
        <v>1187</v>
      </c>
      <c r="J35" s="327" t="s">
        <v>1187</v>
      </c>
      <c r="K35" s="327" t="s">
        <v>1187</v>
      </c>
    </row>
    <row r="36" spans="1:11">
      <c r="A36" s="288"/>
      <c r="B36" s="288"/>
      <c r="C36" s="288"/>
      <c r="D36" s="326"/>
      <c r="E36" s="239"/>
      <c r="F36" s="239"/>
      <c r="G36" s="239"/>
      <c r="H36" s="380"/>
      <c r="I36" s="239"/>
      <c r="J36" s="239"/>
      <c r="K36" s="239"/>
    </row>
    <row r="37" spans="1:11">
      <c r="H37" s="380"/>
    </row>
    <row r="38" spans="1:11">
      <c r="A38" s="460" t="s">
        <v>1115</v>
      </c>
      <c r="B38" s="460"/>
      <c r="C38" s="460"/>
      <c r="D38" s="289" t="s">
        <v>1122</v>
      </c>
      <c r="E38" s="377" t="s">
        <v>954</v>
      </c>
      <c r="F38" s="377" t="s">
        <v>1156</v>
      </c>
      <c r="G38" s="377" t="s">
        <v>1157</v>
      </c>
      <c r="H38" s="380"/>
      <c r="I38" s="377" t="s">
        <v>954</v>
      </c>
      <c r="J38" s="377" t="s">
        <v>1156</v>
      </c>
      <c r="K38" s="377" t="s">
        <v>1157</v>
      </c>
    </row>
    <row r="39" spans="1:11" ht="13.9" customHeight="1">
      <c r="H39" s="380"/>
    </row>
    <row r="40" spans="1:11" ht="15.75" customHeight="1">
      <c r="A40" s="123" t="s">
        <v>1116</v>
      </c>
      <c r="H40" s="380"/>
    </row>
    <row r="41" spans="1:11" ht="16.899999999999999" customHeight="1">
      <c r="A41" s="288"/>
      <c r="B41" s="288" t="s">
        <v>1117</v>
      </c>
      <c r="C41" s="288"/>
      <c r="D41" s="239">
        <v>0.23799999999999999</v>
      </c>
      <c r="E41" s="239">
        <v>0.23799999999999996</v>
      </c>
      <c r="F41" s="239">
        <v>0.21909999999999999</v>
      </c>
      <c r="G41" s="239">
        <v>0.21909999999999999</v>
      </c>
      <c r="H41" s="380"/>
      <c r="I41" s="239">
        <v>0.24029999999999999</v>
      </c>
      <c r="J41" s="239">
        <v>0.22139999999999996</v>
      </c>
      <c r="K41" s="239">
        <v>0.22139999999999996</v>
      </c>
    </row>
    <row r="42" spans="1:11">
      <c r="A42" s="288"/>
      <c r="B42" s="288" t="s">
        <v>1118</v>
      </c>
      <c r="C42" s="288"/>
      <c r="D42" s="239">
        <v>0.24329999999999999</v>
      </c>
      <c r="E42" s="239">
        <v>0.24328549000000002</v>
      </c>
      <c r="F42" s="239">
        <v>0.22120221000000001</v>
      </c>
      <c r="G42" s="239">
        <v>0.22120221000000001</v>
      </c>
      <c r="H42" s="380"/>
      <c r="I42" s="239">
        <v>0.24368549000000003</v>
      </c>
      <c r="J42" s="239">
        <v>0.22160220999999999</v>
      </c>
      <c r="K42" s="239">
        <v>0.22160220999999999</v>
      </c>
    </row>
    <row r="43" spans="1:11">
      <c r="A43" s="288"/>
      <c r="B43" s="288" t="s">
        <v>1119</v>
      </c>
      <c r="C43" s="288"/>
      <c r="D43" s="239">
        <v>0.2316</v>
      </c>
      <c r="E43" s="239">
        <v>0.23159999999999997</v>
      </c>
      <c r="F43" s="239">
        <v>0.2127</v>
      </c>
      <c r="G43" s="239">
        <v>0.2127</v>
      </c>
      <c r="H43" s="380"/>
      <c r="I43" s="239">
        <v>0.2339</v>
      </c>
      <c r="J43" s="239">
        <v>0.21499999999999997</v>
      </c>
      <c r="K43" s="239">
        <v>0.21499999999999997</v>
      </c>
    </row>
    <row r="44" spans="1:11">
      <c r="A44" s="288"/>
      <c r="B44" s="288" t="s">
        <v>1120</v>
      </c>
      <c r="C44" s="288"/>
      <c r="D44" s="239">
        <v>0.20830000000000001</v>
      </c>
      <c r="E44" s="239">
        <v>0.20828549000000002</v>
      </c>
      <c r="F44" s="239">
        <v>0.18620221000000001</v>
      </c>
      <c r="G44" s="239">
        <v>0.18620221000000001</v>
      </c>
      <c r="H44" s="380"/>
      <c r="I44" s="239">
        <v>0.20868549000000003</v>
      </c>
      <c r="J44" s="239">
        <v>0.18660220999999999</v>
      </c>
      <c r="K44" s="239">
        <v>0.18660220999999999</v>
      </c>
    </row>
    <row r="45" spans="1:11">
      <c r="A45" s="288"/>
      <c r="B45" s="288"/>
      <c r="C45" s="288"/>
      <c r="D45" s="239"/>
      <c r="E45" s="239"/>
      <c r="F45" s="239"/>
      <c r="G45" s="239"/>
      <c r="H45" s="380"/>
      <c r="I45" s="239"/>
      <c r="J45" s="239"/>
      <c r="K45" s="239"/>
    </row>
    <row r="46" spans="1:11" ht="16.149999999999999" customHeight="1">
      <c r="A46" s="123" t="s">
        <v>1121</v>
      </c>
      <c r="D46" s="67">
        <v>1195</v>
      </c>
      <c r="E46" s="67">
        <v>1061</v>
      </c>
      <c r="F46" s="67">
        <v>1061</v>
      </c>
      <c r="G46" s="67">
        <v>1061</v>
      </c>
      <c r="H46" s="380"/>
      <c r="I46" s="67">
        <v>1000</v>
      </c>
      <c r="J46" s="67">
        <v>1000</v>
      </c>
      <c r="K46" s="67">
        <v>1000</v>
      </c>
    </row>
    <row r="47" spans="1:11" ht="16.149999999999999" customHeight="1">
      <c r="A47" s="123" t="s">
        <v>1190</v>
      </c>
      <c r="D47" s="206">
        <v>1.02</v>
      </c>
      <c r="E47" s="206">
        <v>1.02</v>
      </c>
      <c r="F47" s="206">
        <v>1.02</v>
      </c>
      <c r="G47" s="206">
        <v>1.02</v>
      </c>
      <c r="H47" s="380"/>
      <c r="I47" s="206">
        <v>1.02</v>
      </c>
      <c r="J47" s="206">
        <v>1.02</v>
      </c>
      <c r="K47" s="206">
        <v>1.02</v>
      </c>
    </row>
    <row r="48" spans="1:11" ht="16.149999999999999" customHeight="1">
      <c r="A48" s="123" t="s">
        <v>1129</v>
      </c>
      <c r="D48" s="206">
        <v>1.43</v>
      </c>
      <c r="E48" s="206">
        <v>1.43</v>
      </c>
      <c r="F48" s="206">
        <v>1.43</v>
      </c>
      <c r="G48" s="206">
        <v>1.43</v>
      </c>
      <c r="H48" s="380"/>
      <c r="I48" s="206">
        <v>1.43</v>
      </c>
      <c r="J48" s="206">
        <v>1.43</v>
      </c>
      <c r="K48" s="206">
        <v>1.43</v>
      </c>
    </row>
    <row r="49" spans="1:11">
      <c r="A49" s="288"/>
      <c r="B49" s="288"/>
      <c r="C49" s="288"/>
      <c r="D49" s="207"/>
      <c r="E49" s="207"/>
      <c r="F49" s="207"/>
      <c r="G49" s="207"/>
      <c r="H49" s="380"/>
      <c r="I49" s="392"/>
      <c r="J49" s="392"/>
      <c r="K49" s="392"/>
    </row>
    <row r="50" spans="1:11">
      <c r="A50" s="460" t="s">
        <v>1065</v>
      </c>
      <c r="B50" s="460"/>
      <c r="C50" s="460"/>
      <c r="D50" s="235" t="s">
        <v>1047</v>
      </c>
      <c r="E50" s="377" t="s">
        <v>954</v>
      </c>
      <c r="F50" s="377" t="s">
        <v>1156</v>
      </c>
      <c r="G50" s="377" t="s">
        <v>1157</v>
      </c>
      <c r="H50" s="380"/>
      <c r="I50" s="377" t="s">
        <v>954</v>
      </c>
      <c r="J50" s="377" t="s">
        <v>1156</v>
      </c>
      <c r="K50" s="377" t="s">
        <v>1157</v>
      </c>
    </row>
    <row r="51" spans="1:11">
      <c r="H51" s="380"/>
    </row>
    <row r="52" spans="1:11" ht="31.5" customHeight="1">
      <c r="A52" s="462" t="s">
        <v>1416</v>
      </c>
      <c r="B52" s="462"/>
      <c r="C52" s="462"/>
      <c r="D52" s="462"/>
      <c r="E52" s="462"/>
      <c r="F52" s="462"/>
      <c r="G52" s="462"/>
      <c r="H52" s="462"/>
      <c r="I52" s="462"/>
      <c r="J52" s="462"/>
      <c r="K52" s="462"/>
    </row>
    <row r="53" spans="1:11" ht="15.75" customHeight="1">
      <c r="A53" s="123" t="s">
        <v>1191</v>
      </c>
      <c r="H53" s="380"/>
    </row>
    <row r="54" spans="1:11" ht="16.899999999999999" customHeight="1">
      <c r="A54" s="230"/>
      <c r="B54" s="328" t="s">
        <v>1192</v>
      </c>
      <c r="C54" s="230"/>
      <c r="D54" s="330">
        <v>1.2529999999999999</v>
      </c>
      <c r="E54" s="384">
        <v>1.2529999999999999</v>
      </c>
      <c r="F54" s="384">
        <v>1.2529999999999999</v>
      </c>
      <c r="G54" s="384">
        <v>1.2529999999999999</v>
      </c>
      <c r="H54" s="380"/>
      <c r="I54" s="384">
        <v>1.2529999999999999</v>
      </c>
      <c r="J54" s="384">
        <v>1.2529999999999999</v>
      </c>
      <c r="K54" s="384">
        <v>1.2529999999999999</v>
      </c>
    </row>
    <row r="55" spans="1:11">
      <c r="A55" s="230"/>
      <c r="B55" s="328" t="s">
        <v>1193</v>
      </c>
      <c r="C55" s="230"/>
      <c r="D55" s="330">
        <v>0.66300000000000003</v>
      </c>
      <c r="E55" s="384">
        <v>0.66300000000000003</v>
      </c>
      <c r="F55" s="384">
        <v>0.66300000000000003</v>
      </c>
      <c r="G55" s="384">
        <v>0.66300000000000003</v>
      </c>
      <c r="H55" s="380"/>
      <c r="I55" s="384">
        <v>0.66300000000000003</v>
      </c>
      <c r="J55" s="384">
        <v>0.66300000000000003</v>
      </c>
      <c r="K55" s="384">
        <v>0.66300000000000003</v>
      </c>
    </row>
    <row r="56" spans="1:11">
      <c r="A56" s="230"/>
      <c r="B56" s="328" t="s">
        <v>1194</v>
      </c>
      <c r="C56" s="230"/>
      <c r="D56" s="330">
        <v>0.49299999999999999</v>
      </c>
      <c r="E56" s="384">
        <v>0.49299999999999999</v>
      </c>
      <c r="F56" s="384">
        <v>0.49299999999999999</v>
      </c>
      <c r="G56" s="384">
        <v>0.49299999999999999</v>
      </c>
      <c r="H56" s="380"/>
      <c r="I56" s="384">
        <v>0.49299999999999999</v>
      </c>
      <c r="J56" s="384">
        <v>0.49299999999999999</v>
      </c>
      <c r="K56" s="384">
        <v>0.49299999999999999</v>
      </c>
    </row>
    <row r="57" spans="1:11" s="135" customFormat="1" ht="27" customHeight="1">
      <c r="B57" s="458" t="s">
        <v>1373</v>
      </c>
      <c r="C57" s="458"/>
      <c r="D57" s="385">
        <v>0.307</v>
      </c>
      <c r="E57" s="386">
        <v>0.307</v>
      </c>
      <c r="F57" s="386">
        <v>0.307</v>
      </c>
      <c r="G57" s="386">
        <v>0.307</v>
      </c>
      <c r="H57" s="387" t="s">
        <v>1374</v>
      </c>
      <c r="I57" s="386">
        <v>0</v>
      </c>
      <c r="J57" s="386">
        <v>0</v>
      </c>
      <c r="K57" s="386">
        <v>0</v>
      </c>
    </row>
    <row r="58" spans="1:11">
      <c r="A58" s="230"/>
      <c r="B58" s="329" t="s">
        <v>1195</v>
      </c>
      <c r="C58" s="230"/>
      <c r="D58" s="330"/>
      <c r="E58" s="384"/>
      <c r="F58" s="384"/>
      <c r="G58" s="384"/>
      <c r="H58" s="380"/>
      <c r="I58" s="384"/>
      <c r="J58" s="384"/>
      <c r="K58" s="384"/>
    </row>
    <row r="59" spans="1:11">
      <c r="A59" s="288"/>
      <c r="B59" s="328"/>
      <c r="C59" s="328" t="s">
        <v>1201</v>
      </c>
      <c r="D59" s="330">
        <v>7.5999999999999998E-2</v>
      </c>
      <c r="E59" s="384">
        <v>7.5999999999999998E-2</v>
      </c>
      <c r="F59" s="384">
        <v>7.5999999999999998E-2</v>
      </c>
      <c r="G59" s="384">
        <v>7.5999999999999998E-2</v>
      </c>
      <c r="H59" s="380"/>
      <c r="I59" s="384">
        <v>7.5999999999999998E-2</v>
      </c>
      <c r="J59" s="384">
        <v>7.5999999999999998E-2</v>
      </c>
      <c r="K59" s="384">
        <v>7.5999999999999998E-2</v>
      </c>
    </row>
    <row r="60" spans="1:11">
      <c r="A60" s="288"/>
      <c r="B60" s="328"/>
      <c r="C60" s="328" t="s">
        <v>1202</v>
      </c>
      <c r="D60" s="330">
        <v>4.2000000000000003E-2</v>
      </c>
      <c r="E60" s="384">
        <v>4.2000000000000003E-2</v>
      </c>
      <c r="F60" s="384">
        <v>4.2000000000000003E-2</v>
      </c>
      <c r="G60" s="384">
        <v>4.2000000000000003E-2</v>
      </c>
      <c r="H60" s="380"/>
      <c r="I60" s="384">
        <v>4.2000000000000003E-2</v>
      </c>
      <c r="J60" s="384">
        <v>4.2000000000000003E-2</v>
      </c>
      <c r="K60" s="384">
        <v>4.2000000000000003E-2</v>
      </c>
    </row>
    <row r="61" spans="1:11">
      <c r="A61" s="288"/>
      <c r="B61" s="328"/>
      <c r="C61" s="328" t="s">
        <v>1203</v>
      </c>
      <c r="D61" s="330">
        <v>1.7000000000000001E-2</v>
      </c>
      <c r="E61" s="384">
        <v>1.7000000000000001E-2</v>
      </c>
      <c r="F61" s="384">
        <v>1.7000000000000001E-2</v>
      </c>
      <c r="G61" s="384">
        <v>1.7000000000000001E-2</v>
      </c>
      <c r="H61" s="380"/>
      <c r="I61" s="384">
        <v>1.7000000000000001E-2</v>
      </c>
      <c r="J61" s="384">
        <v>1.7000000000000001E-2</v>
      </c>
      <c r="K61" s="384">
        <v>1.7000000000000001E-2</v>
      </c>
    </row>
    <row r="62" spans="1:11">
      <c r="A62" s="288"/>
      <c r="B62" s="328" t="s">
        <v>1196</v>
      </c>
      <c r="C62" s="288"/>
      <c r="D62" s="330">
        <v>0.93600000000000005</v>
      </c>
      <c r="E62" s="384">
        <v>0.93600000000000005</v>
      </c>
      <c r="F62" s="384">
        <v>0.93600000000000005</v>
      </c>
      <c r="G62" s="384">
        <v>0.93600000000000005</v>
      </c>
      <c r="H62" s="380"/>
      <c r="I62" s="384">
        <v>0.93600000000000005</v>
      </c>
      <c r="J62" s="384">
        <v>0.93600000000000005</v>
      </c>
      <c r="K62" s="384">
        <v>0.93600000000000005</v>
      </c>
    </row>
    <row r="63" spans="1:11">
      <c r="A63" s="288"/>
      <c r="B63" s="328" t="s">
        <v>1197</v>
      </c>
      <c r="C63" s="288"/>
      <c r="D63" s="330">
        <v>2.012</v>
      </c>
      <c r="E63" s="384">
        <v>2.012</v>
      </c>
      <c r="F63" s="384">
        <v>2.012</v>
      </c>
      <c r="G63" s="384">
        <v>2.012</v>
      </c>
      <c r="H63" s="380"/>
      <c r="I63" s="384">
        <v>2.012</v>
      </c>
      <c r="J63" s="384">
        <v>2.012</v>
      </c>
      <c r="K63" s="384">
        <v>2.012</v>
      </c>
    </row>
    <row r="64" spans="1:11">
      <c r="A64" s="288"/>
      <c r="B64" s="328" t="s">
        <v>1198</v>
      </c>
      <c r="C64" s="288"/>
      <c r="D64" s="330">
        <v>1.657</v>
      </c>
      <c r="E64" s="384">
        <v>1.657</v>
      </c>
      <c r="F64" s="384">
        <v>1.657</v>
      </c>
      <c r="G64" s="384">
        <v>1.657</v>
      </c>
      <c r="H64" s="380"/>
      <c r="I64" s="384">
        <v>1.657</v>
      </c>
      <c r="J64" s="384">
        <v>1.657</v>
      </c>
      <c r="K64" s="384">
        <v>1.657</v>
      </c>
    </row>
    <row r="65" spans="1:11">
      <c r="A65" s="288"/>
      <c r="B65" s="328" t="s">
        <v>1199</v>
      </c>
      <c r="C65" s="288"/>
      <c r="D65" s="330">
        <v>7.9000000000000001E-2</v>
      </c>
      <c r="E65" s="384">
        <v>7.9000000000000001E-2</v>
      </c>
      <c r="F65" s="384">
        <v>7.9000000000000001E-2</v>
      </c>
      <c r="G65" s="384">
        <v>7.9000000000000001E-2</v>
      </c>
      <c r="H65" s="380"/>
      <c r="I65" s="384">
        <v>7.9000000000000001E-2</v>
      </c>
      <c r="J65" s="384">
        <v>7.9000000000000001E-2</v>
      </c>
      <c r="K65" s="384">
        <v>7.9000000000000001E-2</v>
      </c>
    </row>
    <row r="66" spans="1:11">
      <c r="A66" s="288"/>
      <c r="B66" s="328" t="s">
        <v>1200</v>
      </c>
      <c r="C66" s="288"/>
      <c r="D66" s="330">
        <v>8.2500000000000004E-2</v>
      </c>
      <c r="E66" s="384">
        <v>8.2500000000000004E-2</v>
      </c>
      <c r="F66" s="384">
        <v>8.2500000000000004E-2</v>
      </c>
      <c r="G66" s="384">
        <v>8.2500000000000004E-2</v>
      </c>
      <c r="H66" s="380"/>
      <c r="I66" s="384">
        <v>8.2500000000000004E-2</v>
      </c>
      <c r="J66" s="384">
        <v>8.2500000000000004E-2</v>
      </c>
      <c r="K66" s="384">
        <v>8.2500000000000004E-2</v>
      </c>
    </row>
    <row r="67" spans="1:11" ht="15" customHeight="1">
      <c r="A67" s="404"/>
      <c r="B67" s="404"/>
      <c r="C67" s="404"/>
      <c r="D67" s="404"/>
      <c r="E67" s="404"/>
      <c r="F67" s="404"/>
      <c r="G67" s="404"/>
      <c r="H67" s="380"/>
      <c r="I67" s="422"/>
      <c r="J67" s="422"/>
      <c r="K67" s="422"/>
    </row>
    <row r="68" spans="1:11">
      <c r="A68" s="230"/>
      <c r="B68" s="230"/>
      <c r="C68" s="230"/>
      <c r="D68" s="206"/>
      <c r="E68" s="206"/>
      <c r="F68" s="206"/>
      <c r="G68" s="206"/>
      <c r="H68" s="380"/>
      <c r="I68" s="206"/>
      <c r="J68" s="206"/>
      <c r="K68" s="206"/>
    </row>
    <row r="69" spans="1:11" ht="15.75" customHeight="1">
      <c r="A69" s="123" t="s">
        <v>1204</v>
      </c>
      <c r="H69" s="380"/>
    </row>
    <row r="70" spans="1:11" ht="16.899999999999999" customHeight="1">
      <c r="A70" s="288"/>
      <c r="B70" s="328" t="s">
        <v>1192</v>
      </c>
      <c r="C70" s="288"/>
      <c r="D70" s="330">
        <v>1.353</v>
      </c>
      <c r="E70" s="384">
        <v>1.353</v>
      </c>
      <c r="F70" s="384">
        <v>1.353</v>
      </c>
      <c r="G70" s="384">
        <v>1.353</v>
      </c>
      <c r="H70" s="380"/>
      <c r="I70" s="384">
        <v>1.353</v>
      </c>
      <c r="J70" s="384">
        <v>1.353</v>
      </c>
      <c r="K70" s="384">
        <v>1.353</v>
      </c>
    </row>
    <row r="71" spans="1:11">
      <c r="A71" s="288"/>
      <c r="B71" s="328" t="s">
        <v>1193</v>
      </c>
      <c r="C71" s="288"/>
      <c r="D71" s="330">
        <v>0.51900000000000002</v>
      </c>
      <c r="E71" s="384">
        <v>0.51900000000000002</v>
      </c>
      <c r="F71" s="384">
        <v>0.51900000000000002</v>
      </c>
      <c r="G71" s="384">
        <v>0.51900000000000002</v>
      </c>
      <c r="H71" s="380"/>
      <c r="I71" s="384">
        <v>0.51900000000000002</v>
      </c>
      <c r="J71" s="384">
        <v>0.51900000000000002</v>
      </c>
      <c r="K71" s="384">
        <v>0.51900000000000002</v>
      </c>
    </row>
    <row r="72" spans="1:11">
      <c r="A72" s="288"/>
      <c r="B72" s="328" t="s">
        <v>1194</v>
      </c>
      <c r="C72" s="288"/>
      <c r="D72" s="330">
        <v>1.216</v>
      </c>
      <c r="E72" s="384">
        <v>1.216</v>
      </c>
      <c r="F72" s="384">
        <v>1.216</v>
      </c>
      <c r="G72" s="384">
        <v>1.216</v>
      </c>
      <c r="H72" s="380"/>
      <c r="I72" s="384">
        <v>1.216</v>
      </c>
      <c r="J72" s="384">
        <v>1.216</v>
      </c>
      <c r="K72" s="384">
        <v>1.216</v>
      </c>
    </row>
    <row r="73" spans="1:11" s="135" customFormat="1" ht="27" customHeight="1">
      <c r="B73" s="458" t="s">
        <v>1373</v>
      </c>
      <c r="C73" s="458"/>
      <c r="D73" s="385">
        <v>0</v>
      </c>
      <c r="E73" s="386">
        <v>0.51200000000000001</v>
      </c>
      <c r="F73" s="386">
        <v>0.51200000000000001</v>
      </c>
      <c r="G73" s="386">
        <v>0.51200000000000001</v>
      </c>
      <c r="H73" s="387"/>
      <c r="I73" s="386">
        <v>0</v>
      </c>
      <c r="J73" s="386">
        <v>0</v>
      </c>
      <c r="K73" s="386">
        <v>0</v>
      </c>
    </row>
    <row r="74" spans="1:11">
      <c r="A74" s="288"/>
      <c r="B74" s="329" t="s">
        <v>1195</v>
      </c>
      <c r="C74" s="288"/>
      <c r="D74" s="330"/>
      <c r="E74" s="384"/>
      <c r="F74" s="384"/>
      <c r="G74" s="384"/>
      <c r="H74" s="380"/>
      <c r="I74" s="384"/>
      <c r="J74" s="384"/>
      <c r="K74" s="384"/>
    </row>
    <row r="75" spans="1:11">
      <c r="A75" s="288"/>
      <c r="B75" s="328"/>
      <c r="C75" s="328" t="s">
        <v>1201</v>
      </c>
      <c r="D75" s="330">
        <v>0.06</v>
      </c>
      <c r="E75" s="384">
        <v>0.06</v>
      </c>
      <c r="F75" s="384">
        <v>0.06</v>
      </c>
      <c r="G75" s="384">
        <v>0.06</v>
      </c>
      <c r="H75" s="380"/>
      <c r="I75" s="384">
        <v>0.06</v>
      </c>
      <c r="J75" s="384">
        <v>0.06</v>
      </c>
      <c r="K75" s="384">
        <v>0.06</v>
      </c>
    </row>
    <row r="76" spans="1:11">
      <c r="A76" s="288"/>
      <c r="B76" s="328"/>
      <c r="C76" s="328" t="s">
        <v>1202</v>
      </c>
      <c r="D76" s="330">
        <v>6.0000000000000001E-3</v>
      </c>
      <c r="E76" s="384">
        <v>6.0000000000000001E-3</v>
      </c>
      <c r="F76" s="384">
        <v>6.0000000000000001E-3</v>
      </c>
      <c r="G76" s="384">
        <v>6.0000000000000001E-3</v>
      </c>
      <c r="H76" s="380"/>
      <c r="I76" s="384">
        <v>6.0000000000000001E-3</v>
      </c>
      <c r="J76" s="384">
        <v>6.0000000000000001E-3</v>
      </c>
      <c r="K76" s="384">
        <v>6.0000000000000001E-3</v>
      </c>
    </row>
    <row r="77" spans="1:11">
      <c r="A77" s="288"/>
      <c r="B77" s="328"/>
      <c r="C77" s="328" t="s">
        <v>1203</v>
      </c>
      <c r="D77" s="330">
        <v>2E-3</v>
      </c>
      <c r="E77" s="384">
        <v>2E-3</v>
      </c>
      <c r="F77" s="384">
        <v>2E-3</v>
      </c>
      <c r="G77" s="384">
        <v>2E-3</v>
      </c>
      <c r="H77" s="380"/>
      <c r="I77" s="384">
        <v>2E-3</v>
      </c>
      <c r="J77" s="384">
        <v>2E-3</v>
      </c>
      <c r="K77" s="384">
        <v>2E-3</v>
      </c>
    </row>
    <row r="78" spans="1:11">
      <c r="A78" s="288"/>
      <c r="B78" s="328" t="s">
        <v>1196</v>
      </c>
      <c r="C78" s="288"/>
      <c r="D78" s="330">
        <v>0.7</v>
      </c>
      <c r="E78" s="384">
        <v>0.7</v>
      </c>
      <c r="F78" s="384">
        <v>0.7</v>
      </c>
      <c r="G78" s="384">
        <v>0.7</v>
      </c>
      <c r="H78" s="380"/>
      <c r="I78" s="384">
        <v>0.7</v>
      </c>
      <c r="J78" s="384">
        <v>0.7</v>
      </c>
      <c r="K78" s="384">
        <v>0.7</v>
      </c>
    </row>
    <row r="79" spans="1:11">
      <c r="A79" s="288"/>
      <c r="B79" s="328" t="s">
        <v>1197</v>
      </c>
      <c r="C79" s="288"/>
      <c r="D79" s="330">
        <v>2.3250000000000002</v>
      </c>
      <c r="E79" s="384">
        <v>2.3250000000000002</v>
      </c>
      <c r="F79" s="384">
        <v>2.3250000000000002</v>
      </c>
      <c r="G79" s="384">
        <v>2.3250000000000002</v>
      </c>
      <c r="H79" s="380"/>
      <c r="I79" s="384">
        <v>2.3250000000000002</v>
      </c>
      <c r="J79" s="384">
        <v>2.3250000000000002</v>
      </c>
      <c r="K79" s="384">
        <v>2.3250000000000002</v>
      </c>
    </row>
    <row r="80" spans="1:11">
      <c r="A80" s="288"/>
      <c r="B80" s="328" t="s">
        <v>1198</v>
      </c>
      <c r="C80" s="288"/>
      <c r="D80" s="330">
        <v>1.9419999999999999</v>
      </c>
      <c r="E80" s="384">
        <v>1.9419999999999999</v>
      </c>
      <c r="F80" s="384">
        <v>1.9419999999999999</v>
      </c>
      <c r="G80" s="384">
        <v>1.9419999999999999</v>
      </c>
      <c r="H80" s="380"/>
      <c r="I80" s="384">
        <v>1.9419999999999999</v>
      </c>
      <c r="J80" s="384">
        <v>1.9419999999999999</v>
      </c>
      <c r="K80" s="384">
        <v>1.9419999999999999</v>
      </c>
    </row>
    <row r="81" spans="1:11">
      <c r="A81" s="288"/>
      <c r="B81" s="328" t="s">
        <v>1199</v>
      </c>
      <c r="C81" s="288"/>
      <c r="D81" s="330">
        <v>9.1999999999999998E-2</v>
      </c>
      <c r="E81" s="384">
        <v>9.1999999999999998E-2</v>
      </c>
      <c r="F81" s="384">
        <v>9.1999999999999998E-2</v>
      </c>
      <c r="G81" s="384">
        <v>9.1999999999999998E-2</v>
      </c>
      <c r="H81" s="380"/>
      <c r="I81" s="384">
        <v>9.1999999999999998E-2</v>
      </c>
      <c r="J81" s="384">
        <v>9.1999999999999998E-2</v>
      </c>
      <c r="K81" s="384">
        <v>9.1999999999999998E-2</v>
      </c>
    </row>
    <row r="82" spans="1:11">
      <c r="A82" s="288"/>
      <c r="B82" s="328" t="s">
        <v>1200</v>
      </c>
      <c r="C82" s="288"/>
      <c r="D82" s="330">
        <v>0</v>
      </c>
      <c r="E82" s="384">
        <v>0</v>
      </c>
      <c r="F82" s="384">
        <v>0</v>
      </c>
      <c r="G82" s="384">
        <v>0</v>
      </c>
      <c r="H82" s="380"/>
      <c r="I82" s="384">
        <v>0</v>
      </c>
      <c r="J82" s="384">
        <v>0</v>
      </c>
      <c r="K82" s="384">
        <v>0</v>
      </c>
    </row>
    <row r="83" spans="1:11">
      <c r="A83" s="404"/>
      <c r="B83" s="404"/>
      <c r="C83" s="404"/>
      <c r="D83" s="404"/>
      <c r="E83" s="404"/>
      <c r="F83" s="404"/>
      <c r="G83" s="404"/>
      <c r="H83" s="380"/>
      <c r="I83" s="404"/>
      <c r="J83" s="404"/>
      <c r="K83" s="404"/>
    </row>
    <row r="84" spans="1:11">
      <c r="A84" s="230"/>
      <c r="B84" s="230"/>
      <c r="C84" s="230"/>
      <c r="D84" s="206"/>
      <c r="E84" s="206"/>
      <c r="F84" s="206"/>
      <c r="G84" s="206"/>
      <c r="H84" s="380"/>
      <c r="I84" s="206"/>
      <c r="J84" s="206"/>
      <c r="K84" s="206"/>
    </row>
    <row r="85" spans="1:11">
      <c r="A85" s="236"/>
      <c r="B85" s="236"/>
      <c r="C85" s="236"/>
      <c r="D85" s="236"/>
      <c r="E85" s="379"/>
      <c r="F85" s="379"/>
      <c r="H85" s="380"/>
      <c r="I85" s="379"/>
      <c r="J85" s="379"/>
    </row>
    <row r="86" spans="1:11" ht="15" customHeight="1">
      <c r="A86" s="461" t="s">
        <v>1066</v>
      </c>
      <c r="B86" s="461"/>
      <c r="C86" s="461"/>
      <c r="D86" s="237" t="s">
        <v>1047</v>
      </c>
      <c r="E86" s="237" t="s">
        <v>954</v>
      </c>
      <c r="F86" s="237" t="s">
        <v>1156</v>
      </c>
      <c r="G86" s="237" t="s">
        <v>1157</v>
      </c>
      <c r="H86" s="380"/>
      <c r="I86" s="237" t="s">
        <v>954</v>
      </c>
      <c r="J86" s="237" t="s">
        <v>1156</v>
      </c>
      <c r="K86" s="237" t="s">
        <v>1157</v>
      </c>
    </row>
    <row r="87" spans="1:11">
      <c r="A87" s="230"/>
      <c r="B87" s="230" t="s">
        <v>1067</v>
      </c>
      <c r="C87" s="230"/>
      <c r="D87" s="67">
        <v>1293.1600000000001</v>
      </c>
      <c r="E87" s="67">
        <v>1313.85</v>
      </c>
      <c r="F87" s="67">
        <v>1338.81</v>
      </c>
      <c r="G87" s="67">
        <v>1365.59</v>
      </c>
      <c r="H87" s="380"/>
      <c r="I87" s="67">
        <v>1313.85</v>
      </c>
      <c r="J87" s="67">
        <v>1338.81</v>
      </c>
      <c r="K87" s="67">
        <v>1365.59</v>
      </c>
    </row>
    <row r="88" spans="1:11">
      <c r="A88" s="230"/>
      <c r="B88" s="230" t="s">
        <v>1068</v>
      </c>
      <c r="C88" s="230"/>
      <c r="D88" s="67">
        <v>177.64000000000001</v>
      </c>
      <c r="E88" s="67">
        <v>180.48</v>
      </c>
      <c r="F88" s="67">
        <v>183.91</v>
      </c>
      <c r="G88" s="67">
        <v>187.59</v>
      </c>
      <c r="H88" s="380"/>
      <c r="I88" s="67">
        <v>180.48</v>
      </c>
      <c r="J88" s="67">
        <v>183.91</v>
      </c>
      <c r="K88" s="67">
        <v>187.59</v>
      </c>
    </row>
    <row r="89" spans="1:11">
      <c r="A89" s="230"/>
      <c r="B89" s="230"/>
      <c r="C89" s="230"/>
      <c r="D89" s="67"/>
      <c r="E89" s="67"/>
      <c r="F89" s="67"/>
      <c r="G89" s="67"/>
      <c r="H89" s="380"/>
      <c r="I89" s="67"/>
      <c r="J89" s="67"/>
      <c r="K89" s="67"/>
    </row>
    <row r="90" spans="1:11">
      <c r="A90" s="238" t="s">
        <v>1069</v>
      </c>
      <c r="B90" s="230"/>
      <c r="C90" s="230"/>
      <c r="D90" s="67">
        <v>11952.7</v>
      </c>
      <c r="E90" s="67">
        <v>12143.9</v>
      </c>
      <c r="F90" s="67">
        <v>12374.6</v>
      </c>
      <c r="G90" s="67">
        <v>12622.1</v>
      </c>
      <c r="H90" s="380"/>
      <c r="I90" s="67">
        <v>12143.9</v>
      </c>
      <c r="J90" s="67">
        <v>12374.6</v>
      </c>
      <c r="K90" s="67">
        <v>12622.1</v>
      </c>
    </row>
    <row r="91" spans="1:11">
      <c r="A91" s="230"/>
      <c r="B91" s="230"/>
      <c r="C91" s="230"/>
      <c r="D91" s="206"/>
      <c r="E91" s="206"/>
      <c r="F91" s="206"/>
      <c r="G91" s="206"/>
      <c r="H91" s="380"/>
      <c r="I91" s="206"/>
      <c r="J91" s="206"/>
      <c r="K91" s="206"/>
    </row>
    <row r="92" spans="1:11">
      <c r="A92" s="238" t="s">
        <v>1205</v>
      </c>
      <c r="B92" s="230"/>
      <c r="C92" s="230"/>
      <c r="H92" s="380"/>
    </row>
    <row r="93" spans="1:11">
      <c r="B93" s="332" t="s">
        <v>1451</v>
      </c>
      <c r="C93" s="288"/>
      <c r="D93" s="333">
        <v>0.995</v>
      </c>
      <c r="E93" s="333">
        <v>1.0075000000000001</v>
      </c>
      <c r="F93" s="333">
        <v>1.0075000000000001</v>
      </c>
      <c r="G93" s="333">
        <v>1.0075000000000001</v>
      </c>
      <c r="H93" s="380"/>
      <c r="I93" s="333">
        <v>1.0075000000000001</v>
      </c>
      <c r="J93" s="333">
        <v>1.0075000000000001</v>
      </c>
      <c r="K93" s="333">
        <v>1.0075000000000001</v>
      </c>
    </row>
    <row r="94" spans="1:11">
      <c r="B94" s="332" t="s">
        <v>1450</v>
      </c>
      <c r="C94" s="288"/>
      <c r="D94" s="333">
        <v>0.995</v>
      </c>
      <c r="E94" s="333">
        <v>0.995</v>
      </c>
      <c r="F94" s="333">
        <v>0.995</v>
      </c>
      <c r="G94" s="333">
        <v>0.995</v>
      </c>
      <c r="H94" s="380"/>
      <c r="I94" s="333">
        <v>0.995</v>
      </c>
      <c r="J94" s="333">
        <v>0.995</v>
      </c>
      <c r="K94" s="333">
        <v>0.995</v>
      </c>
    </row>
    <row r="95" spans="1:11" hidden="1">
      <c r="B95" s="332" t="s">
        <v>1206</v>
      </c>
      <c r="C95" s="288"/>
      <c r="D95" s="333"/>
      <c r="E95" s="333"/>
      <c r="F95" s="333"/>
      <c r="G95" s="333"/>
      <c r="H95" s="380"/>
      <c r="I95" s="333"/>
      <c r="J95" s="333"/>
      <c r="K95" s="333"/>
    </row>
    <row r="96" spans="1:11" hidden="1">
      <c r="B96" s="332" t="s">
        <v>1207</v>
      </c>
      <c r="C96" s="288"/>
      <c r="D96" s="333"/>
      <c r="E96" s="333"/>
      <c r="F96" s="333"/>
      <c r="G96" s="333"/>
      <c r="H96" s="380"/>
      <c r="I96" s="333"/>
      <c r="J96" s="333"/>
      <c r="K96" s="333"/>
    </row>
    <row r="97" spans="1:11" hidden="1">
      <c r="B97" s="332" t="s">
        <v>1208</v>
      </c>
      <c r="C97" s="288"/>
      <c r="D97" s="333"/>
      <c r="E97" s="333"/>
      <c r="F97" s="333"/>
      <c r="G97" s="333"/>
      <c r="H97" s="380"/>
      <c r="I97" s="333"/>
      <c r="J97" s="333"/>
      <c r="K97" s="333"/>
    </row>
    <row r="98" spans="1:11" hidden="1">
      <c r="B98" s="332" t="s">
        <v>1209</v>
      </c>
      <c r="C98" s="288"/>
      <c r="D98" s="333"/>
      <c r="E98" s="333"/>
      <c r="F98" s="333"/>
      <c r="G98" s="333"/>
      <c r="H98" s="380"/>
      <c r="I98" s="333"/>
      <c r="J98" s="333"/>
      <c r="K98" s="333"/>
    </row>
    <row r="99" spans="1:11" hidden="1">
      <c r="B99" s="332" t="s">
        <v>1210</v>
      </c>
      <c r="C99" s="288"/>
      <c r="D99" s="333"/>
      <c r="E99" s="333"/>
      <c r="F99" s="333"/>
      <c r="G99" s="333"/>
      <c r="H99" s="380"/>
      <c r="I99" s="333"/>
      <c r="J99" s="333"/>
      <c r="K99" s="333"/>
    </row>
    <row r="100" spans="1:11" hidden="1">
      <c r="B100" s="332" t="s">
        <v>1211</v>
      </c>
      <c r="C100" s="288"/>
      <c r="D100" s="333"/>
      <c r="E100" s="333"/>
      <c r="F100" s="333"/>
      <c r="G100" s="333"/>
      <c r="H100" s="380"/>
      <c r="I100" s="333"/>
      <c r="J100" s="333"/>
      <c r="K100" s="333"/>
    </row>
    <row r="101" spans="1:11" hidden="1">
      <c r="B101" s="332" t="s">
        <v>1212</v>
      </c>
      <c r="C101" s="288"/>
      <c r="D101" s="333"/>
      <c r="E101" s="333"/>
      <c r="F101" s="333"/>
      <c r="G101" s="333"/>
      <c r="H101" s="380"/>
      <c r="I101" s="333"/>
      <c r="J101" s="333"/>
      <c r="K101" s="333"/>
    </row>
    <row r="102" spans="1:11" hidden="1">
      <c r="B102" s="332" t="s">
        <v>1213</v>
      </c>
      <c r="C102" s="288"/>
      <c r="D102" s="333"/>
      <c r="E102" s="333"/>
      <c r="F102" s="333"/>
      <c r="G102" s="333"/>
      <c r="H102" s="380"/>
      <c r="I102" s="333"/>
      <c r="J102" s="333"/>
      <c r="K102" s="333"/>
    </row>
    <row r="103" spans="1:11" hidden="1">
      <c r="B103" s="332" t="s">
        <v>1214</v>
      </c>
      <c r="C103" s="288"/>
      <c r="D103" s="333"/>
      <c r="E103" s="333"/>
      <c r="F103" s="333"/>
      <c r="G103" s="333"/>
      <c r="H103" s="380"/>
      <c r="I103" s="333"/>
      <c r="J103" s="333"/>
      <c r="K103" s="333"/>
    </row>
    <row r="104" spans="1:11">
      <c r="A104" s="331"/>
      <c r="B104" s="288"/>
      <c r="C104" s="288"/>
      <c r="D104" s="291"/>
      <c r="E104" s="291"/>
      <c r="F104" s="291"/>
      <c r="G104" s="291"/>
      <c r="H104" s="380"/>
      <c r="I104" s="291"/>
      <c r="J104" s="291"/>
      <c r="K104" s="291"/>
    </row>
    <row r="105" spans="1:11">
      <c r="A105" s="230"/>
      <c r="B105" s="230"/>
      <c r="C105" s="230"/>
      <c r="D105" s="206"/>
      <c r="E105" s="206"/>
      <c r="F105" s="206"/>
      <c r="G105" s="206"/>
      <c r="H105" s="380"/>
      <c r="I105" s="206"/>
      <c r="J105" s="206"/>
      <c r="K105" s="206"/>
    </row>
    <row r="106" spans="1:11">
      <c r="A106" s="189" t="s">
        <v>1133</v>
      </c>
      <c r="B106" s="288"/>
      <c r="C106" s="288"/>
      <c r="D106" s="67">
        <v>8503.15</v>
      </c>
      <c r="E106" s="67">
        <v>8726.3658980203763</v>
      </c>
      <c r="F106" s="67">
        <v>8757.0760177817265</v>
      </c>
      <c r="G106" s="67">
        <v>8895.3947308412644</v>
      </c>
      <c r="H106" s="380"/>
      <c r="I106" s="67">
        <v>8679.6492633311555</v>
      </c>
      <c r="J106" s="67">
        <v>8710.5345814478915</v>
      </c>
      <c r="K106" s="67">
        <v>8849.0412953464147</v>
      </c>
    </row>
    <row r="107" spans="1:11">
      <c r="A107" s="288"/>
      <c r="B107" s="288"/>
      <c r="C107" s="288"/>
      <c r="D107" s="67"/>
      <c r="E107" s="67"/>
      <c r="F107" s="67"/>
      <c r="G107" s="67"/>
      <c r="H107" s="380"/>
      <c r="I107" s="67"/>
      <c r="J107" s="67"/>
      <c r="K107" s="67"/>
    </row>
    <row r="108" spans="1:11">
      <c r="A108" s="189" t="s">
        <v>1134</v>
      </c>
      <c r="D108" s="67"/>
      <c r="E108" s="67"/>
      <c r="F108" s="67"/>
      <c r="G108" s="67"/>
      <c r="H108" s="380"/>
      <c r="I108" s="67"/>
      <c r="J108" s="67"/>
      <c r="K108" s="67"/>
    </row>
    <row r="109" spans="1:11">
      <c r="A109" s="459" t="s">
        <v>1131</v>
      </c>
      <c r="B109" s="459"/>
      <c r="C109" s="459"/>
      <c r="D109" s="67">
        <v>9470.11</v>
      </c>
      <c r="E109" s="67">
        <v>9715.6142328238566</v>
      </c>
      <c r="F109" s="67">
        <v>9751.886239522215</v>
      </c>
      <c r="G109" s="67">
        <v>9906.8034483324809</v>
      </c>
      <c r="H109" s="380"/>
      <c r="I109" s="67">
        <v>9664.9354998941853</v>
      </c>
      <c r="J109" s="67">
        <v>9701.4006120037229</v>
      </c>
      <c r="K109" s="67">
        <v>9856.5258798804771</v>
      </c>
    </row>
    <row r="110" spans="1:11">
      <c r="A110" s="459" t="s">
        <v>1132</v>
      </c>
      <c r="B110" s="459"/>
      <c r="C110" s="459"/>
      <c r="D110" s="67">
        <v>8503.15</v>
      </c>
      <c r="E110" s="67">
        <v>8726.3658980203763</v>
      </c>
      <c r="F110" s="67">
        <v>8757.0760177817265</v>
      </c>
      <c r="G110" s="67">
        <v>8895.3947308412644</v>
      </c>
      <c r="H110" s="380"/>
      <c r="I110" s="67">
        <v>8679.6492633311555</v>
      </c>
      <c r="J110" s="67">
        <v>8710.5345814478915</v>
      </c>
      <c r="K110" s="67">
        <v>8849.0412953464147</v>
      </c>
    </row>
    <row r="111" spans="1:11" ht="17.25" customHeight="1">
      <c r="A111" s="463" t="s">
        <v>1417</v>
      </c>
      <c r="B111" s="463"/>
      <c r="C111" s="463"/>
      <c r="D111" s="463"/>
      <c r="E111" s="463"/>
      <c r="F111" s="463"/>
      <c r="G111" s="463"/>
      <c r="H111" s="463"/>
      <c r="I111" s="463"/>
      <c r="J111" s="463"/>
      <c r="K111" s="463"/>
    </row>
    <row r="112" spans="1:11">
      <c r="A112" s="300"/>
      <c r="B112" s="300"/>
      <c r="C112" s="300"/>
      <c r="D112" s="207"/>
      <c r="E112" s="207"/>
      <c r="F112" s="207"/>
      <c r="H112" s="380"/>
      <c r="I112" s="207"/>
      <c r="J112" s="207"/>
    </row>
    <row r="113" spans="1:11">
      <c r="A113" s="123" t="s">
        <v>1052</v>
      </c>
      <c r="D113" s="206"/>
      <c r="E113" s="206"/>
      <c r="F113" s="206"/>
      <c r="G113" s="206"/>
      <c r="H113" s="380"/>
      <c r="I113" s="206"/>
      <c r="J113" s="206"/>
      <c r="K113" s="206"/>
    </row>
    <row r="114" spans="1:11">
      <c r="A114" s="459" t="s">
        <v>1048</v>
      </c>
      <c r="B114" s="459"/>
      <c r="C114" s="459"/>
      <c r="D114" s="67">
        <v>1529.98</v>
      </c>
      <c r="E114" s="67">
        <v>1554.46</v>
      </c>
      <c r="F114" s="67">
        <v>1583.99</v>
      </c>
      <c r="G114" s="67">
        <v>1615.67</v>
      </c>
      <c r="H114" s="380"/>
      <c r="I114" s="67">
        <v>1554.46</v>
      </c>
      <c r="J114" s="67">
        <v>1583.99</v>
      </c>
      <c r="K114" s="67">
        <v>1615.67</v>
      </c>
    </row>
    <row r="115" spans="1:11">
      <c r="A115" s="459" t="s">
        <v>1049</v>
      </c>
      <c r="B115" s="459"/>
      <c r="C115" s="459"/>
      <c r="D115" s="334">
        <v>23</v>
      </c>
      <c r="E115" s="334">
        <v>23</v>
      </c>
      <c r="F115" s="334">
        <v>23</v>
      </c>
      <c r="G115" s="334">
        <v>23</v>
      </c>
      <c r="H115" s="380"/>
      <c r="I115" s="334">
        <v>23</v>
      </c>
      <c r="J115" s="334">
        <v>23</v>
      </c>
      <c r="K115" s="334">
        <v>23</v>
      </c>
    </row>
    <row r="116" spans="1:11">
      <c r="H116" s="380"/>
    </row>
    <row r="117" spans="1:11">
      <c r="A117" s="123" t="s">
        <v>1053</v>
      </c>
      <c r="D117" s="206"/>
      <c r="E117" s="240"/>
      <c r="F117" s="206"/>
      <c r="G117" s="206"/>
      <c r="H117" s="380"/>
      <c r="I117" s="240"/>
      <c r="J117" s="206"/>
      <c r="K117" s="206"/>
    </row>
    <row r="118" spans="1:11">
      <c r="A118" s="459" t="s">
        <v>1048</v>
      </c>
      <c r="B118" s="459"/>
      <c r="C118" s="459"/>
      <c r="D118" s="67">
        <v>1529.98</v>
      </c>
      <c r="E118" s="67">
        <v>1554.46</v>
      </c>
      <c r="F118" s="67">
        <v>1583.99</v>
      </c>
      <c r="G118" s="67">
        <v>1615.67</v>
      </c>
      <c r="H118" s="380"/>
      <c r="I118" s="67">
        <v>1554.46</v>
      </c>
      <c r="J118" s="67">
        <v>1583.99</v>
      </c>
      <c r="K118" s="67">
        <v>1615.67</v>
      </c>
    </row>
    <row r="119" spans="1:11">
      <c r="A119" s="459" t="s">
        <v>1050</v>
      </c>
      <c r="B119" s="459"/>
      <c r="C119" s="459"/>
      <c r="D119" s="334">
        <v>20</v>
      </c>
      <c r="E119" s="334">
        <v>20</v>
      </c>
      <c r="F119" s="334">
        <v>20</v>
      </c>
      <c r="G119" s="334">
        <v>20</v>
      </c>
      <c r="H119" s="380"/>
      <c r="I119" s="334">
        <v>20</v>
      </c>
      <c r="J119" s="334">
        <v>20</v>
      </c>
      <c r="K119" s="334">
        <v>20</v>
      </c>
    </row>
    <row r="120" spans="1:11">
      <c r="H120" s="380"/>
    </row>
    <row r="121" spans="1:11">
      <c r="A121" s="123" t="s">
        <v>1070</v>
      </c>
      <c r="D121" s="206"/>
      <c r="E121" s="206"/>
      <c r="F121" s="206"/>
      <c r="G121" s="206"/>
      <c r="H121" s="380"/>
      <c r="I121" s="206"/>
      <c r="J121" s="206"/>
      <c r="K121" s="206"/>
    </row>
    <row r="122" spans="1:11">
      <c r="A122" s="123"/>
      <c r="B122" t="s">
        <v>1071</v>
      </c>
      <c r="D122" s="335">
        <v>2.3975</v>
      </c>
      <c r="E122" s="335">
        <v>2.3975</v>
      </c>
      <c r="F122" s="335">
        <v>2.3975</v>
      </c>
      <c r="G122" s="335">
        <v>2.3975</v>
      </c>
      <c r="H122" s="380"/>
      <c r="I122" s="335">
        <v>2.3975</v>
      </c>
      <c r="J122" s="335">
        <v>2.3975</v>
      </c>
      <c r="K122" s="335">
        <v>2.3975</v>
      </c>
    </row>
    <row r="123" spans="1:11">
      <c r="A123" s="123"/>
      <c r="B123" t="s">
        <v>1072</v>
      </c>
      <c r="D123" s="335">
        <v>1.1000000000000001</v>
      </c>
      <c r="E123" s="335">
        <v>1.1000000000000001</v>
      </c>
      <c r="F123" s="335">
        <v>1.1000000000000001</v>
      </c>
      <c r="G123" s="335">
        <v>1.1000000000000001</v>
      </c>
      <c r="H123" s="380"/>
      <c r="I123" s="335">
        <v>1.1000000000000001</v>
      </c>
      <c r="J123" s="335">
        <v>1.1000000000000001</v>
      </c>
      <c r="K123" s="335">
        <v>1.1000000000000001</v>
      </c>
    </row>
    <row r="124" spans="1:11" ht="33" customHeight="1">
      <c r="A124" s="464" t="s">
        <v>1123</v>
      </c>
      <c r="B124" s="464"/>
      <c r="C124" s="464"/>
      <c r="D124" s="464"/>
      <c r="E124" s="464"/>
      <c r="F124" s="464"/>
      <c r="G124" s="464"/>
      <c r="H124" s="464"/>
      <c r="I124" s="464"/>
      <c r="J124" s="464"/>
      <c r="K124" s="464"/>
    </row>
    <row r="125" spans="1:11">
      <c r="A125" s="241"/>
      <c r="B125" s="242"/>
      <c r="C125" s="242"/>
      <c r="D125" s="242"/>
      <c r="E125" s="378"/>
      <c r="F125" s="378"/>
      <c r="G125" s="378"/>
      <c r="H125" s="380"/>
      <c r="I125" s="378"/>
      <c r="J125" s="378"/>
      <c r="K125" s="378"/>
    </row>
    <row r="126" spans="1:11">
      <c r="A126" s="123" t="s">
        <v>1073</v>
      </c>
      <c r="D126" s="206"/>
      <c r="E126" s="206"/>
      <c r="F126" s="206"/>
      <c r="G126" s="206"/>
      <c r="H126" s="380"/>
      <c r="I126" s="206"/>
      <c r="J126" s="206"/>
      <c r="K126" s="206"/>
    </row>
    <row r="127" spans="1:11">
      <c r="A127" s="243"/>
      <c r="B127" s="208" t="s">
        <v>1074</v>
      </c>
      <c r="C127" s="243"/>
      <c r="D127" s="336">
        <v>4.7779999999999996</v>
      </c>
      <c r="E127" s="336">
        <v>4.7779999999999996</v>
      </c>
      <c r="F127" s="336">
        <v>4.7779999999999996</v>
      </c>
      <c r="G127" s="336">
        <v>4.7779999999999996</v>
      </c>
      <c r="H127" s="380"/>
      <c r="I127" s="336">
        <v>4.7779999999999996</v>
      </c>
      <c r="J127" s="336">
        <v>4.7779999999999996</v>
      </c>
      <c r="K127" s="336">
        <v>4.7779999999999996</v>
      </c>
    </row>
    <row r="128" spans="1:11">
      <c r="B128" t="s">
        <v>1075</v>
      </c>
      <c r="D128" s="337">
        <v>6.7779999999999996</v>
      </c>
      <c r="E128" s="337">
        <v>6.7779999999999996</v>
      </c>
      <c r="F128" s="337">
        <v>6.7779999999999996</v>
      </c>
      <c r="G128" s="337">
        <v>6.7779999999999996</v>
      </c>
      <c r="H128" s="380"/>
      <c r="I128" s="337">
        <v>6.7779999999999996</v>
      </c>
      <c r="J128" s="337">
        <v>6.7779999999999996</v>
      </c>
      <c r="K128" s="337">
        <v>6.7779999999999996</v>
      </c>
    </row>
    <row r="129" spans="1:20" ht="21">
      <c r="A129" s="244"/>
      <c r="B129" s="244"/>
      <c r="C129" s="244"/>
      <c r="D129" s="338"/>
      <c r="E129" s="338"/>
      <c r="F129" s="338"/>
      <c r="G129" s="338"/>
      <c r="H129" s="380"/>
      <c r="I129" s="338"/>
      <c r="J129" s="338"/>
      <c r="K129" s="338"/>
    </row>
    <row r="130" spans="1:20">
      <c r="A130" s="123" t="s">
        <v>1076</v>
      </c>
      <c r="D130" s="339">
        <v>0.05</v>
      </c>
      <c r="E130" s="339">
        <v>0.05</v>
      </c>
      <c r="F130" s="339">
        <v>0.05</v>
      </c>
      <c r="G130" s="339">
        <v>0.05</v>
      </c>
      <c r="H130" s="380"/>
      <c r="I130" s="339">
        <v>0.05</v>
      </c>
      <c r="J130" s="339">
        <v>0.05</v>
      </c>
      <c r="K130" s="339">
        <v>0.05</v>
      </c>
    </row>
    <row r="131" spans="1:20" ht="9.75" customHeight="1">
      <c r="A131" s="163"/>
      <c r="B131" s="245"/>
      <c r="C131" s="163"/>
      <c r="H131" s="380"/>
    </row>
    <row r="132" spans="1:20" ht="9.75" customHeight="1"/>
    <row r="133" spans="1:20" ht="9.75" customHeight="1"/>
    <row r="134" spans="1:20">
      <c r="A134" s="405" t="s">
        <v>1077</v>
      </c>
      <c r="B134" s="405"/>
      <c r="C134" s="405"/>
      <c r="D134" s="405"/>
      <c r="E134" s="405"/>
      <c r="F134" s="405"/>
      <c r="G134" s="405"/>
      <c r="H134" s="341"/>
      <c r="I134" s="457"/>
      <c r="J134" s="457"/>
      <c r="K134" s="457"/>
      <c r="L134" s="341"/>
      <c r="M134" s="457"/>
      <c r="N134" s="457"/>
      <c r="O134" s="457"/>
      <c r="P134" s="341"/>
      <c r="Q134" s="457"/>
      <c r="R134" s="457"/>
      <c r="S134" s="457"/>
      <c r="T134" s="341"/>
    </row>
    <row r="135" spans="1:20">
      <c r="A135" s="243"/>
      <c r="C135" s="292"/>
      <c r="D135" s="292"/>
      <c r="E135" s="292"/>
      <c r="F135" s="292"/>
    </row>
    <row r="136" spans="1:20">
      <c r="A136" s="340" t="s">
        <v>1019</v>
      </c>
      <c r="C136" s="290" t="s">
        <v>958</v>
      </c>
      <c r="D136" s="246" t="s">
        <v>957</v>
      </c>
      <c r="E136" s="323" t="s">
        <v>1171</v>
      </c>
      <c r="F136" s="324" t="s">
        <v>1172</v>
      </c>
    </row>
    <row r="137" spans="1:20">
      <c r="A137" s="231" t="s">
        <v>1054</v>
      </c>
      <c r="C137" s="474" t="s">
        <v>1419</v>
      </c>
      <c r="D137" s="475"/>
      <c r="E137" s="475"/>
      <c r="F137" s="476"/>
    </row>
    <row r="138" spans="1:20" ht="37.5" customHeight="1">
      <c r="A138" s="247" t="s">
        <v>1055</v>
      </c>
      <c r="C138" s="471" t="s">
        <v>1421</v>
      </c>
      <c r="D138" s="472"/>
      <c r="E138" s="472"/>
      <c r="F138" s="473"/>
    </row>
    <row r="139" spans="1:20" ht="16.899999999999999" customHeight="1">
      <c r="A139" s="231" t="s">
        <v>1420</v>
      </c>
      <c r="B139" s="231"/>
      <c r="C139" s="231"/>
      <c r="D139" s="231"/>
      <c r="E139" s="231"/>
      <c r="F139" s="231"/>
    </row>
    <row r="140" spans="1:20">
      <c r="A140" s="231"/>
      <c r="B140" s="231"/>
      <c r="C140" s="248"/>
      <c r="D140" s="249"/>
      <c r="E140" s="249"/>
      <c r="F140" s="249"/>
    </row>
    <row r="141" spans="1:20" ht="16.899999999999999" customHeight="1">
      <c r="A141" s="393"/>
      <c r="B141" s="393"/>
      <c r="C141" s="393"/>
      <c r="D141" s="393"/>
      <c r="E141" s="393"/>
      <c r="F141" s="393"/>
    </row>
    <row r="142" spans="1:20" ht="30">
      <c r="A142" s="340" t="s">
        <v>1388</v>
      </c>
      <c r="C142" s="290" t="s">
        <v>958</v>
      </c>
      <c r="D142" s="323" t="s">
        <v>957</v>
      </c>
      <c r="E142" s="323" t="s">
        <v>1171</v>
      </c>
      <c r="F142" s="324" t="s">
        <v>1172</v>
      </c>
    </row>
    <row r="143" spans="1:20" ht="31.5" customHeight="1">
      <c r="A143" s="247" t="s">
        <v>1054</v>
      </c>
      <c r="C143" s="481" t="s">
        <v>1375</v>
      </c>
      <c r="D143" s="477" t="s">
        <v>1385</v>
      </c>
      <c r="E143" s="477"/>
      <c r="F143" s="478"/>
    </row>
    <row r="144" spans="1:20" ht="37.15" customHeight="1">
      <c r="A144" s="247" t="s">
        <v>1055</v>
      </c>
      <c r="C144" s="482"/>
      <c r="D144" s="479" t="s">
        <v>1387</v>
      </c>
      <c r="E144" s="479"/>
      <c r="F144" s="480"/>
    </row>
    <row r="145" spans="1:21" ht="16.899999999999999" customHeight="1">
      <c r="A145" s="231" t="s">
        <v>1386</v>
      </c>
      <c r="B145" s="231"/>
      <c r="C145" s="231"/>
      <c r="D145" s="231"/>
      <c r="E145" s="231"/>
      <c r="F145" s="231"/>
      <c r="G145" s="231"/>
    </row>
    <row r="146" spans="1:21" ht="16.899999999999999" customHeight="1">
      <c r="A146" s="393"/>
      <c r="B146" s="393"/>
      <c r="C146" s="393"/>
      <c r="D146" s="393"/>
      <c r="E146" s="393"/>
      <c r="F146" s="393"/>
      <c r="G146" s="393"/>
    </row>
    <row r="147" spans="1:21">
      <c r="A147" s="407" t="s">
        <v>1215</v>
      </c>
      <c r="B147" s="407"/>
      <c r="C147" s="407"/>
      <c r="D147" s="407"/>
      <c r="E147" s="407"/>
      <c r="F147" s="407"/>
      <c r="G147" s="407"/>
    </row>
    <row r="149" spans="1:21">
      <c r="A149" s="295"/>
      <c r="B149" s="295"/>
      <c r="C149" s="295"/>
      <c r="D149" s="295"/>
      <c r="E149" s="295"/>
      <c r="F149" s="295"/>
      <c r="G149" s="295"/>
      <c r="H149" s="208"/>
      <c r="I149" s="208"/>
      <c r="J149" s="208"/>
      <c r="K149" s="208"/>
      <c r="N149" s="208"/>
      <c r="O149" s="208"/>
      <c r="P149" s="208"/>
      <c r="S149" s="208"/>
      <c r="T149" s="208"/>
      <c r="U149" s="208"/>
    </row>
  </sheetData>
  <sheetProtection algorithmName="SHA-512" hashValue="VM9sx1Bt1UKAyZw1ti2lKp0eELkTw+x3WuCzJ5Jf2xLWIXJRawkkUb6TlL+zlhP9be8eeGje11ENnC0ZWFgrLg==" saltValue="81EBIOSz8Ix/8QDriVF58Q==" spinCount="100000" sheet="1" objects="1" scenarios="1"/>
  <mergeCells count="2219">
    <mergeCell ref="XDD6:XDR6"/>
    <mergeCell ref="XDS6:XEG6"/>
    <mergeCell ref="XEH6:XEV6"/>
    <mergeCell ref="XEW6:XEZ6"/>
    <mergeCell ref="WZR6:XAF6"/>
    <mergeCell ref="XAG6:XAU6"/>
    <mergeCell ref="XAV6:XBJ6"/>
    <mergeCell ref="XBK6:XBY6"/>
    <mergeCell ref="XBZ6:XCN6"/>
    <mergeCell ref="WWU6:WXI6"/>
    <mergeCell ref="WXJ6:WXX6"/>
    <mergeCell ref="WXY6:WYM6"/>
    <mergeCell ref="WYN6:WZB6"/>
    <mergeCell ref="WZC6:WZQ6"/>
    <mergeCell ref="WTX6:WUL6"/>
    <mergeCell ref="WUM6:WVA6"/>
    <mergeCell ref="WVB6:WVP6"/>
    <mergeCell ref="WVQ6:WWE6"/>
    <mergeCell ref="WWF6:WWT6"/>
    <mergeCell ref="WRA6:WRO6"/>
    <mergeCell ref="WRP6:WSD6"/>
    <mergeCell ref="C138:F138"/>
    <mergeCell ref="C137:F137"/>
    <mergeCell ref="D143:F143"/>
    <mergeCell ref="D144:F144"/>
    <mergeCell ref="C143:C144"/>
    <mergeCell ref="Q134:S134"/>
    <mergeCell ref="XCO6:XDC6"/>
    <mergeCell ref="WST6:WTH6"/>
    <mergeCell ref="WTI6:WTW6"/>
    <mergeCell ref="WSE6:WSS6"/>
    <mergeCell ref="WFM6:WGA6"/>
    <mergeCell ref="WGB6:WGP6"/>
    <mergeCell ref="WGQ6:WHE6"/>
    <mergeCell ref="WHF6:WHT6"/>
    <mergeCell ref="WHU6:WII6"/>
    <mergeCell ref="WCP6:WDD6"/>
    <mergeCell ref="WDE6:WDS6"/>
    <mergeCell ref="WDT6:WEH6"/>
    <mergeCell ref="WEI6:WEW6"/>
    <mergeCell ref="WEX6:WFL6"/>
    <mergeCell ref="VZS6:WAG6"/>
    <mergeCell ref="WAH6:WAV6"/>
    <mergeCell ref="WAW6:WBK6"/>
    <mergeCell ref="WBL6:WBZ6"/>
    <mergeCell ref="WCA6:WCO6"/>
    <mergeCell ref="VWV6:VXJ6"/>
    <mergeCell ref="VXK6:VXY6"/>
    <mergeCell ref="VXZ6:VYN6"/>
    <mergeCell ref="VYO6:VZC6"/>
    <mergeCell ref="VZD6:VZR6"/>
    <mergeCell ref="WOD6:WOR6"/>
    <mergeCell ref="WOS6:WPG6"/>
    <mergeCell ref="WPH6:WPV6"/>
    <mergeCell ref="WPW6:WQK6"/>
    <mergeCell ref="WQL6:WQZ6"/>
    <mergeCell ref="WLG6:WLU6"/>
    <mergeCell ref="WLV6:WMJ6"/>
    <mergeCell ref="WMK6:WMY6"/>
    <mergeCell ref="WMZ6:WNN6"/>
    <mergeCell ref="WNO6:WOC6"/>
    <mergeCell ref="WIJ6:WIX6"/>
    <mergeCell ref="WIY6:WJM6"/>
    <mergeCell ref="WJN6:WKB6"/>
    <mergeCell ref="WKC6:WKQ6"/>
    <mergeCell ref="WKR6:WLF6"/>
    <mergeCell ref="VTY6:VUM6"/>
    <mergeCell ref="VUN6:VVB6"/>
    <mergeCell ref="VVC6:VVQ6"/>
    <mergeCell ref="VVR6:VWF6"/>
    <mergeCell ref="VWG6:VWU6"/>
    <mergeCell ref="VRB6:VRP6"/>
    <mergeCell ref="VRQ6:VSE6"/>
    <mergeCell ref="VSF6:VST6"/>
    <mergeCell ref="VSU6:VTI6"/>
    <mergeCell ref="VTJ6:VTX6"/>
    <mergeCell ref="VOE6:VOS6"/>
    <mergeCell ref="VOT6:VPH6"/>
    <mergeCell ref="VPI6:VPW6"/>
    <mergeCell ref="VPX6:VQL6"/>
    <mergeCell ref="VQM6:VRA6"/>
    <mergeCell ref="VLH6:VLV6"/>
    <mergeCell ref="VLW6:VMK6"/>
    <mergeCell ref="VML6:VMZ6"/>
    <mergeCell ref="VNA6:VNO6"/>
    <mergeCell ref="VNP6:VOD6"/>
    <mergeCell ref="VIK6:VIY6"/>
    <mergeCell ref="VIZ6:VJN6"/>
    <mergeCell ref="VJO6:VKC6"/>
    <mergeCell ref="VKD6:VKR6"/>
    <mergeCell ref="VKS6:VLG6"/>
    <mergeCell ref="VFN6:VGB6"/>
    <mergeCell ref="VGC6:VGQ6"/>
    <mergeCell ref="VGR6:VHF6"/>
    <mergeCell ref="VHG6:VHU6"/>
    <mergeCell ref="VHV6:VIJ6"/>
    <mergeCell ref="VCQ6:VDE6"/>
    <mergeCell ref="VDF6:VDT6"/>
    <mergeCell ref="VDU6:VEI6"/>
    <mergeCell ref="VEJ6:VEX6"/>
    <mergeCell ref="VEY6:VFM6"/>
    <mergeCell ref="UZT6:VAH6"/>
    <mergeCell ref="VAI6:VAW6"/>
    <mergeCell ref="VAX6:VBL6"/>
    <mergeCell ref="VBM6:VCA6"/>
    <mergeCell ref="VCB6:VCP6"/>
    <mergeCell ref="UWW6:UXK6"/>
    <mergeCell ref="UXL6:UXZ6"/>
    <mergeCell ref="UYA6:UYO6"/>
    <mergeCell ref="UYP6:UZD6"/>
    <mergeCell ref="UZE6:UZS6"/>
    <mergeCell ref="UTZ6:UUN6"/>
    <mergeCell ref="UUO6:UVC6"/>
    <mergeCell ref="UVD6:UVR6"/>
    <mergeCell ref="UVS6:UWG6"/>
    <mergeCell ref="UWH6:UWV6"/>
    <mergeCell ref="URC6:URQ6"/>
    <mergeCell ref="URR6:USF6"/>
    <mergeCell ref="USG6:USU6"/>
    <mergeCell ref="USV6:UTJ6"/>
    <mergeCell ref="UTK6:UTY6"/>
    <mergeCell ref="UOF6:UOT6"/>
    <mergeCell ref="UOU6:UPI6"/>
    <mergeCell ref="UPJ6:UPX6"/>
    <mergeCell ref="UPY6:UQM6"/>
    <mergeCell ref="UQN6:URB6"/>
    <mergeCell ref="ULI6:ULW6"/>
    <mergeCell ref="ULX6:UML6"/>
    <mergeCell ref="UMM6:UNA6"/>
    <mergeCell ref="UNB6:UNP6"/>
    <mergeCell ref="UNQ6:UOE6"/>
    <mergeCell ref="UIL6:UIZ6"/>
    <mergeCell ref="UJA6:UJO6"/>
    <mergeCell ref="UJP6:UKD6"/>
    <mergeCell ref="UKE6:UKS6"/>
    <mergeCell ref="UKT6:ULH6"/>
    <mergeCell ref="UFO6:UGC6"/>
    <mergeCell ref="UGD6:UGR6"/>
    <mergeCell ref="UGS6:UHG6"/>
    <mergeCell ref="UHH6:UHV6"/>
    <mergeCell ref="UHW6:UIK6"/>
    <mergeCell ref="UCR6:UDF6"/>
    <mergeCell ref="UDG6:UDU6"/>
    <mergeCell ref="UDV6:UEJ6"/>
    <mergeCell ref="UEK6:UEY6"/>
    <mergeCell ref="UEZ6:UFN6"/>
    <mergeCell ref="TZU6:UAI6"/>
    <mergeCell ref="UAJ6:UAX6"/>
    <mergeCell ref="UAY6:UBM6"/>
    <mergeCell ref="UBN6:UCB6"/>
    <mergeCell ref="UCC6:UCQ6"/>
    <mergeCell ref="TWX6:TXL6"/>
    <mergeCell ref="TXM6:TYA6"/>
    <mergeCell ref="TYB6:TYP6"/>
    <mergeCell ref="TYQ6:TZE6"/>
    <mergeCell ref="TZF6:TZT6"/>
    <mergeCell ref="TUA6:TUO6"/>
    <mergeCell ref="TUP6:TVD6"/>
    <mergeCell ref="TVE6:TVS6"/>
    <mergeCell ref="TVT6:TWH6"/>
    <mergeCell ref="TWI6:TWW6"/>
    <mergeCell ref="TRD6:TRR6"/>
    <mergeCell ref="TRS6:TSG6"/>
    <mergeCell ref="TSH6:TSV6"/>
    <mergeCell ref="TSW6:TTK6"/>
    <mergeCell ref="TTL6:TTZ6"/>
    <mergeCell ref="TOG6:TOU6"/>
    <mergeCell ref="TOV6:TPJ6"/>
    <mergeCell ref="TPK6:TPY6"/>
    <mergeCell ref="TPZ6:TQN6"/>
    <mergeCell ref="TQO6:TRC6"/>
    <mergeCell ref="TLJ6:TLX6"/>
    <mergeCell ref="TLY6:TMM6"/>
    <mergeCell ref="TMN6:TNB6"/>
    <mergeCell ref="TNC6:TNQ6"/>
    <mergeCell ref="TNR6:TOF6"/>
    <mergeCell ref="TIM6:TJA6"/>
    <mergeCell ref="TJB6:TJP6"/>
    <mergeCell ref="TJQ6:TKE6"/>
    <mergeCell ref="TKF6:TKT6"/>
    <mergeCell ref="TKU6:TLI6"/>
    <mergeCell ref="TFP6:TGD6"/>
    <mergeCell ref="TGE6:TGS6"/>
    <mergeCell ref="TGT6:THH6"/>
    <mergeCell ref="THI6:THW6"/>
    <mergeCell ref="THX6:TIL6"/>
    <mergeCell ref="TCS6:TDG6"/>
    <mergeCell ref="TDH6:TDV6"/>
    <mergeCell ref="TDW6:TEK6"/>
    <mergeCell ref="TEL6:TEZ6"/>
    <mergeCell ref="TFA6:TFO6"/>
    <mergeCell ref="SZV6:TAJ6"/>
    <mergeCell ref="TAK6:TAY6"/>
    <mergeCell ref="TAZ6:TBN6"/>
    <mergeCell ref="TBO6:TCC6"/>
    <mergeCell ref="TCD6:TCR6"/>
    <mergeCell ref="SWY6:SXM6"/>
    <mergeCell ref="SXN6:SYB6"/>
    <mergeCell ref="SYC6:SYQ6"/>
    <mergeCell ref="SYR6:SZF6"/>
    <mergeCell ref="SZG6:SZU6"/>
    <mergeCell ref="SUB6:SUP6"/>
    <mergeCell ref="SUQ6:SVE6"/>
    <mergeCell ref="SVF6:SVT6"/>
    <mergeCell ref="SVU6:SWI6"/>
    <mergeCell ref="SWJ6:SWX6"/>
    <mergeCell ref="SRE6:SRS6"/>
    <mergeCell ref="SRT6:SSH6"/>
    <mergeCell ref="SSI6:SSW6"/>
    <mergeCell ref="SSX6:STL6"/>
    <mergeCell ref="STM6:SUA6"/>
    <mergeCell ref="SOH6:SOV6"/>
    <mergeCell ref="SOW6:SPK6"/>
    <mergeCell ref="SPL6:SPZ6"/>
    <mergeCell ref="SQA6:SQO6"/>
    <mergeCell ref="SQP6:SRD6"/>
    <mergeCell ref="SLK6:SLY6"/>
    <mergeCell ref="SLZ6:SMN6"/>
    <mergeCell ref="SMO6:SNC6"/>
    <mergeCell ref="SND6:SNR6"/>
    <mergeCell ref="SNS6:SOG6"/>
    <mergeCell ref="SIN6:SJB6"/>
    <mergeCell ref="SJC6:SJQ6"/>
    <mergeCell ref="SJR6:SKF6"/>
    <mergeCell ref="SKG6:SKU6"/>
    <mergeCell ref="SKV6:SLJ6"/>
    <mergeCell ref="SFQ6:SGE6"/>
    <mergeCell ref="SGF6:SGT6"/>
    <mergeCell ref="SGU6:SHI6"/>
    <mergeCell ref="SHJ6:SHX6"/>
    <mergeCell ref="SHY6:SIM6"/>
    <mergeCell ref="SCT6:SDH6"/>
    <mergeCell ref="SDI6:SDW6"/>
    <mergeCell ref="SDX6:SEL6"/>
    <mergeCell ref="SEM6:SFA6"/>
    <mergeCell ref="SFB6:SFP6"/>
    <mergeCell ref="RZW6:SAK6"/>
    <mergeCell ref="SAL6:SAZ6"/>
    <mergeCell ref="SBA6:SBO6"/>
    <mergeCell ref="SBP6:SCD6"/>
    <mergeCell ref="SCE6:SCS6"/>
    <mergeCell ref="RWZ6:RXN6"/>
    <mergeCell ref="RXO6:RYC6"/>
    <mergeCell ref="RYD6:RYR6"/>
    <mergeCell ref="RYS6:RZG6"/>
    <mergeCell ref="RZH6:RZV6"/>
    <mergeCell ref="RUC6:RUQ6"/>
    <mergeCell ref="RUR6:RVF6"/>
    <mergeCell ref="RVG6:RVU6"/>
    <mergeCell ref="RVV6:RWJ6"/>
    <mergeCell ref="RWK6:RWY6"/>
    <mergeCell ref="RRF6:RRT6"/>
    <mergeCell ref="RRU6:RSI6"/>
    <mergeCell ref="RSJ6:RSX6"/>
    <mergeCell ref="RSY6:RTM6"/>
    <mergeCell ref="RTN6:RUB6"/>
    <mergeCell ref="ROI6:ROW6"/>
    <mergeCell ref="ROX6:RPL6"/>
    <mergeCell ref="RPM6:RQA6"/>
    <mergeCell ref="RQB6:RQP6"/>
    <mergeCell ref="RQQ6:RRE6"/>
    <mergeCell ref="RLL6:RLZ6"/>
    <mergeCell ref="RMA6:RMO6"/>
    <mergeCell ref="RMP6:RND6"/>
    <mergeCell ref="RNE6:RNS6"/>
    <mergeCell ref="RNT6:ROH6"/>
    <mergeCell ref="RIO6:RJC6"/>
    <mergeCell ref="RJD6:RJR6"/>
    <mergeCell ref="RJS6:RKG6"/>
    <mergeCell ref="RKH6:RKV6"/>
    <mergeCell ref="RKW6:RLK6"/>
    <mergeCell ref="RFR6:RGF6"/>
    <mergeCell ref="RGG6:RGU6"/>
    <mergeCell ref="RGV6:RHJ6"/>
    <mergeCell ref="RHK6:RHY6"/>
    <mergeCell ref="RHZ6:RIN6"/>
    <mergeCell ref="RCU6:RDI6"/>
    <mergeCell ref="RDJ6:RDX6"/>
    <mergeCell ref="RDY6:REM6"/>
    <mergeCell ref="REN6:RFB6"/>
    <mergeCell ref="RFC6:RFQ6"/>
    <mergeCell ref="QZX6:RAL6"/>
    <mergeCell ref="RAM6:RBA6"/>
    <mergeCell ref="RBB6:RBP6"/>
    <mergeCell ref="RBQ6:RCE6"/>
    <mergeCell ref="RCF6:RCT6"/>
    <mergeCell ref="QXA6:QXO6"/>
    <mergeCell ref="QXP6:QYD6"/>
    <mergeCell ref="QYE6:QYS6"/>
    <mergeCell ref="QYT6:QZH6"/>
    <mergeCell ref="QZI6:QZW6"/>
    <mergeCell ref="QUD6:QUR6"/>
    <mergeCell ref="QUS6:QVG6"/>
    <mergeCell ref="QVH6:QVV6"/>
    <mergeCell ref="QVW6:QWK6"/>
    <mergeCell ref="QWL6:QWZ6"/>
    <mergeCell ref="QRG6:QRU6"/>
    <mergeCell ref="QRV6:QSJ6"/>
    <mergeCell ref="QSK6:QSY6"/>
    <mergeCell ref="QSZ6:QTN6"/>
    <mergeCell ref="QTO6:QUC6"/>
    <mergeCell ref="QOJ6:QOX6"/>
    <mergeCell ref="QOY6:QPM6"/>
    <mergeCell ref="QPN6:QQB6"/>
    <mergeCell ref="QQC6:QQQ6"/>
    <mergeCell ref="QQR6:QRF6"/>
    <mergeCell ref="QLM6:QMA6"/>
    <mergeCell ref="QMB6:QMP6"/>
    <mergeCell ref="QMQ6:QNE6"/>
    <mergeCell ref="QNF6:QNT6"/>
    <mergeCell ref="QNU6:QOI6"/>
    <mergeCell ref="QIP6:QJD6"/>
    <mergeCell ref="QJE6:QJS6"/>
    <mergeCell ref="QJT6:QKH6"/>
    <mergeCell ref="QKI6:QKW6"/>
    <mergeCell ref="QKX6:QLL6"/>
    <mergeCell ref="QFS6:QGG6"/>
    <mergeCell ref="QGH6:QGV6"/>
    <mergeCell ref="QGW6:QHK6"/>
    <mergeCell ref="QHL6:QHZ6"/>
    <mergeCell ref="QIA6:QIO6"/>
    <mergeCell ref="QCV6:QDJ6"/>
    <mergeCell ref="QDK6:QDY6"/>
    <mergeCell ref="QDZ6:QEN6"/>
    <mergeCell ref="QEO6:QFC6"/>
    <mergeCell ref="QFD6:QFR6"/>
    <mergeCell ref="PZY6:QAM6"/>
    <mergeCell ref="QAN6:QBB6"/>
    <mergeCell ref="QBC6:QBQ6"/>
    <mergeCell ref="QBR6:QCF6"/>
    <mergeCell ref="QCG6:QCU6"/>
    <mergeCell ref="PXB6:PXP6"/>
    <mergeCell ref="PXQ6:PYE6"/>
    <mergeCell ref="PYF6:PYT6"/>
    <mergeCell ref="PYU6:PZI6"/>
    <mergeCell ref="PZJ6:PZX6"/>
    <mergeCell ref="PUE6:PUS6"/>
    <mergeCell ref="PUT6:PVH6"/>
    <mergeCell ref="PVI6:PVW6"/>
    <mergeCell ref="PVX6:PWL6"/>
    <mergeCell ref="PWM6:PXA6"/>
    <mergeCell ref="PRH6:PRV6"/>
    <mergeCell ref="PRW6:PSK6"/>
    <mergeCell ref="PSL6:PSZ6"/>
    <mergeCell ref="PTA6:PTO6"/>
    <mergeCell ref="PTP6:PUD6"/>
    <mergeCell ref="POK6:POY6"/>
    <mergeCell ref="POZ6:PPN6"/>
    <mergeCell ref="PPO6:PQC6"/>
    <mergeCell ref="PQD6:PQR6"/>
    <mergeCell ref="PQS6:PRG6"/>
    <mergeCell ref="PLN6:PMB6"/>
    <mergeCell ref="PMC6:PMQ6"/>
    <mergeCell ref="PMR6:PNF6"/>
    <mergeCell ref="PNG6:PNU6"/>
    <mergeCell ref="PNV6:POJ6"/>
    <mergeCell ref="PIQ6:PJE6"/>
    <mergeCell ref="PJF6:PJT6"/>
    <mergeCell ref="PJU6:PKI6"/>
    <mergeCell ref="PKJ6:PKX6"/>
    <mergeCell ref="PKY6:PLM6"/>
    <mergeCell ref="PFT6:PGH6"/>
    <mergeCell ref="PGI6:PGW6"/>
    <mergeCell ref="PGX6:PHL6"/>
    <mergeCell ref="PHM6:PIA6"/>
    <mergeCell ref="PIB6:PIP6"/>
    <mergeCell ref="PCW6:PDK6"/>
    <mergeCell ref="PDL6:PDZ6"/>
    <mergeCell ref="PEA6:PEO6"/>
    <mergeCell ref="PEP6:PFD6"/>
    <mergeCell ref="PFE6:PFS6"/>
    <mergeCell ref="OZZ6:PAN6"/>
    <mergeCell ref="PAO6:PBC6"/>
    <mergeCell ref="PBD6:PBR6"/>
    <mergeCell ref="PBS6:PCG6"/>
    <mergeCell ref="PCH6:PCV6"/>
    <mergeCell ref="OXC6:OXQ6"/>
    <mergeCell ref="OXR6:OYF6"/>
    <mergeCell ref="OYG6:OYU6"/>
    <mergeCell ref="OYV6:OZJ6"/>
    <mergeCell ref="OZK6:OZY6"/>
    <mergeCell ref="OUF6:OUT6"/>
    <mergeCell ref="OUU6:OVI6"/>
    <mergeCell ref="OVJ6:OVX6"/>
    <mergeCell ref="OVY6:OWM6"/>
    <mergeCell ref="OWN6:OXB6"/>
    <mergeCell ref="ORI6:ORW6"/>
    <mergeCell ref="ORX6:OSL6"/>
    <mergeCell ref="OSM6:OTA6"/>
    <mergeCell ref="OTB6:OTP6"/>
    <mergeCell ref="OTQ6:OUE6"/>
    <mergeCell ref="OOL6:OOZ6"/>
    <mergeCell ref="OPA6:OPO6"/>
    <mergeCell ref="OPP6:OQD6"/>
    <mergeCell ref="OQE6:OQS6"/>
    <mergeCell ref="OQT6:ORH6"/>
    <mergeCell ref="OLO6:OMC6"/>
    <mergeCell ref="OMD6:OMR6"/>
    <mergeCell ref="OMS6:ONG6"/>
    <mergeCell ref="ONH6:ONV6"/>
    <mergeCell ref="ONW6:OOK6"/>
    <mergeCell ref="OIR6:OJF6"/>
    <mergeCell ref="OJG6:OJU6"/>
    <mergeCell ref="OJV6:OKJ6"/>
    <mergeCell ref="OKK6:OKY6"/>
    <mergeCell ref="OKZ6:OLN6"/>
    <mergeCell ref="OFU6:OGI6"/>
    <mergeCell ref="OGJ6:OGX6"/>
    <mergeCell ref="OGY6:OHM6"/>
    <mergeCell ref="OHN6:OIB6"/>
    <mergeCell ref="OIC6:OIQ6"/>
    <mergeCell ref="OCX6:ODL6"/>
    <mergeCell ref="ODM6:OEA6"/>
    <mergeCell ref="OEB6:OEP6"/>
    <mergeCell ref="OEQ6:OFE6"/>
    <mergeCell ref="OFF6:OFT6"/>
    <mergeCell ref="OAA6:OAO6"/>
    <mergeCell ref="OAP6:OBD6"/>
    <mergeCell ref="OBE6:OBS6"/>
    <mergeCell ref="OBT6:OCH6"/>
    <mergeCell ref="OCI6:OCW6"/>
    <mergeCell ref="NXD6:NXR6"/>
    <mergeCell ref="NXS6:NYG6"/>
    <mergeCell ref="NYH6:NYV6"/>
    <mergeCell ref="NYW6:NZK6"/>
    <mergeCell ref="NZL6:NZZ6"/>
    <mergeCell ref="NUG6:NUU6"/>
    <mergeCell ref="NUV6:NVJ6"/>
    <mergeCell ref="NVK6:NVY6"/>
    <mergeCell ref="NVZ6:NWN6"/>
    <mergeCell ref="NWO6:NXC6"/>
    <mergeCell ref="NRJ6:NRX6"/>
    <mergeCell ref="NRY6:NSM6"/>
    <mergeCell ref="NSN6:NTB6"/>
    <mergeCell ref="NTC6:NTQ6"/>
    <mergeCell ref="NTR6:NUF6"/>
    <mergeCell ref="NOM6:NPA6"/>
    <mergeCell ref="NPB6:NPP6"/>
    <mergeCell ref="NPQ6:NQE6"/>
    <mergeCell ref="NQF6:NQT6"/>
    <mergeCell ref="NQU6:NRI6"/>
    <mergeCell ref="NLP6:NMD6"/>
    <mergeCell ref="NME6:NMS6"/>
    <mergeCell ref="NMT6:NNH6"/>
    <mergeCell ref="NNI6:NNW6"/>
    <mergeCell ref="NNX6:NOL6"/>
    <mergeCell ref="NIS6:NJG6"/>
    <mergeCell ref="NJH6:NJV6"/>
    <mergeCell ref="NJW6:NKK6"/>
    <mergeCell ref="NKL6:NKZ6"/>
    <mergeCell ref="NLA6:NLO6"/>
    <mergeCell ref="NFV6:NGJ6"/>
    <mergeCell ref="NGK6:NGY6"/>
    <mergeCell ref="NGZ6:NHN6"/>
    <mergeCell ref="NHO6:NIC6"/>
    <mergeCell ref="NID6:NIR6"/>
    <mergeCell ref="NCY6:NDM6"/>
    <mergeCell ref="NDN6:NEB6"/>
    <mergeCell ref="NEC6:NEQ6"/>
    <mergeCell ref="NER6:NFF6"/>
    <mergeCell ref="NFG6:NFU6"/>
    <mergeCell ref="NAB6:NAP6"/>
    <mergeCell ref="NAQ6:NBE6"/>
    <mergeCell ref="NBF6:NBT6"/>
    <mergeCell ref="NBU6:NCI6"/>
    <mergeCell ref="NCJ6:NCX6"/>
    <mergeCell ref="MXE6:MXS6"/>
    <mergeCell ref="MXT6:MYH6"/>
    <mergeCell ref="MYI6:MYW6"/>
    <mergeCell ref="MYX6:MZL6"/>
    <mergeCell ref="MZM6:NAA6"/>
    <mergeCell ref="MUH6:MUV6"/>
    <mergeCell ref="MUW6:MVK6"/>
    <mergeCell ref="MVL6:MVZ6"/>
    <mergeCell ref="MWA6:MWO6"/>
    <mergeCell ref="MWP6:MXD6"/>
    <mergeCell ref="MRK6:MRY6"/>
    <mergeCell ref="MRZ6:MSN6"/>
    <mergeCell ref="MSO6:MTC6"/>
    <mergeCell ref="MTD6:MTR6"/>
    <mergeCell ref="MTS6:MUG6"/>
    <mergeCell ref="MON6:MPB6"/>
    <mergeCell ref="MPC6:MPQ6"/>
    <mergeCell ref="MPR6:MQF6"/>
    <mergeCell ref="MQG6:MQU6"/>
    <mergeCell ref="MQV6:MRJ6"/>
    <mergeCell ref="MLQ6:MME6"/>
    <mergeCell ref="MMF6:MMT6"/>
    <mergeCell ref="MMU6:MNI6"/>
    <mergeCell ref="MNJ6:MNX6"/>
    <mergeCell ref="MNY6:MOM6"/>
    <mergeCell ref="MIT6:MJH6"/>
    <mergeCell ref="MJI6:MJW6"/>
    <mergeCell ref="MJX6:MKL6"/>
    <mergeCell ref="MKM6:MLA6"/>
    <mergeCell ref="MLB6:MLP6"/>
    <mergeCell ref="MFW6:MGK6"/>
    <mergeCell ref="MGL6:MGZ6"/>
    <mergeCell ref="MHA6:MHO6"/>
    <mergeCell ref="MHP6:MID6"/>
    <mergeCell ref="MIE6:MIS6"/>
    <mergeCell ref="MCZ6:MDN6"/>
    <mergeCell ref="MDO6:MEC6"/>
    <mergeCell ref="MED6:MER6"/>
    <mergeCell ref="MES6:MFG6"/>
    <mergeCell ref="MFH6:MFV6"/>
    <mergeCell ref="MAC6:MAQ6"/>
    <mergeCell ref="MAR6:MBF6"/>
    <mergeCell ref="MBG6:MBU6"/>
    <mergeCell ref="MBV6:MCJ6"/>
    <mergeCell ref="MCK6:MCY6"/>
    <mergeCell ref="LXF6:LXT6"/>
    <mergeCell ref="LXU6:LYI6"/>
    <mergeCell ref="LYJ6:LYX6"/>
    <mergeCell ref="LYY6:LZM6"/>
    <mergeCell ref="LZN6:MAB6"/>
    <mergeCell ref="LUI6:LUW6"/>
    <mergeCell ref="LUX6:LVL6"/>
    <mergeCell ref="LVM6:LWA6"/>
    <mergeCell ref="LWB6:LWP6"/>
    <mergeCell ref="LWQ6:LXE6"/>
    <mergeCell ref="LRL6:LRZ6"/>
    <mergeCell ref="LSA6:LSO6"/>
    <mergeCell ref="LSP6:LTD6"/>
    <mergeCell ref="LTE6:LTS6"/>
    <mergeCell ref="LTT6:LUH6"/>
    <mergeCell ref="LOO6:LPC6"/>
    <mergeCell ref="LPD6:LPR6"/>
    <mergeCell ref="LPS6:LQG6"/>
    <mergeCell ref="LQH6:LQV6"/>
    <mergeCell ref="LQW6:LRK6"/>
    <mergeCell ref="LLR6:LMF6"/>
    <mergeCell ref="LMG6:LMU6"/>
    <mergeCell ref="LMV6:LNJ6"/>
    <mergeCell ref="LNK6:LNY6"/>
    <mergeCell ref="LNZ6:LON6"/>
    <mergeCell ref="LIU6:LJI6"/>
    <mergeCell ref="LJJ6:LJX6"/>
    <mergeCell ref="LJY6:LKM6"/>
    <mergeCell ref="LKN6:LLB6"/>
    <mergeCell ref="LLC6:LLQ6"/>
    <mergeCell ref="LFX6:LGL6"/>
    <mergeCell ref="LGM6:LHA6"/>
    <mergeCell ref="LHB6:LHP6"/>
    <mergeCell ref="LHQ6:LIE6"/>
    <mergeCell ref="LIF6:LIT6"/>
    <mergeCell ref="LDA6:LDO6"/>
    <mergeCell ref="LDP6:LED6"/>
    <mergeCell ref="LEE6:LES6"/>
    <mergeCell ref="LET6:LFH6"/>
    <mergeCell ref="LFI6:LFW6"/>
    <mergeCell ref="LAD6:LAR6"/>
    <mergeCell ref="LAS6:LBG6"/>
    <mergeCell ref="LBH6:LBV6"/>
    <mergeCell ref="LBW6:LCK6"/>
    <mergeCell ref="LCL6:LCZ6"/>
    <mergeCell ref="KXG6:KXU6"/>
    <mergeCell ref="KXV6:KYJ6"/>
    <mergeCell ref="KYK6:KYY6"/>
    <mergeCell ref="KYZ6:KZN6"/>
    <mergeCell ref="KZO6:LAC6"/>
    <mergeCell ref="KUJ6:KUX6"/>
    <mergeCell ref="KUY6:KVM6"/>
    <mergeCell ref="KVN6:KWB6"/>
    <mergeCell ref="KWC6:KWQ6"/>
    <mergeCell ref="KWR6:KXF6"/>
    <mergeCell ref="KRM6:KSA6"/>
    <mergeCell ref="KSB6:KSP6"/>
    <mergeCell ref="KSQ6:KTE6"/>
    <mergeCell ref="KTF6:KTT6"/>
    <mergeCell ref="KTU6:KUI6"/>
    <mergeCell ref="KOP6:KPD6"/>
    <mergeCell ref="KPE6:KPS6"/>
    <mergeCell ref="KPT6:KQH6"/>
    <mergeCell ref="KQI6:KQW6"/>
    <mergeCell ref="KQX6:KRL6"/>
    <mergeCell ref="KLS6:KMG6"/>
    <mergeCell ref="KMH6:KMV6"/>
    <mergeCell ref="KMW6:KNK6"/>
    <mergeCell ref="KNL6:KNZ6"/>
    <mergeCell ref="KOA6:KOO6"/>
    <mergeCell ref="KIV6:KJJ6"/>
    <mergeCell ref="KJK6:KJY6"/>
    <mergeCell ref="KJZ6:KKN6"/>
    <mergeCell ref="KKO6:KLC6"/>
    <mergeCell ref="KLD6:KLR6"/>
    <mergeCell ref="KFY6:KGM6"/>
    <mergeCell ref="KGN6:KHB6"/>
    <mergeCell ref="KHC6:KHQ6"/>
    <mergeCell ref="KHR6:KIF6"/>
    <mergeCell ref="KIG6:KIU6"/>
    <mergeCell ref="KDB6:KDP6"/>
    <mergeCell ref="KDQ6:KEE6"/>
    <mergeCell ref="KEF6:KET6"/>
    <mergeCell ref="KEU6:KFI6"/>
    <mergeCell ref="KFJ6:KFX6"/>
    <mergeCell ref="KAE6:KAS6"/>
    <mergeCell ref="KAT6:KBH6"/>
    <mergeCell ref="KBI6:KBW6"/>
    <mergeCell ref="KBX6:KCL6"/>
    <mergeCell ref="KCM6:KDA6"/>
    <mergeCell ref="JXH6:JXV6"/>
    <mergeCell ref="JXW6:JYK6"/>
    <mergeCell ref="JYL6:JYZ6"/>
    <mergeCell ref="JZA6:JZO6"/>
    <mergeCell ref="JZP6:KAD6"/>
    <mergeCell ref="JUK6:JUY6"/>
    <mergeCell ref="JUZ6:JVN6"/>
    <mergeCell ref="JVO6:JWC6"/>
    <mergeCell ref="JWD6:JWR6"/>
    <mergeCell ref="JWS6:JXG6"/>
    <mergeCell ref="JRN6:JSB6"/>
    <mergeCell ref="JSC6:JSQ6"/>
    <mergeCell ref="JSR6:JTF6"/>
    <mergeCell ref="JTG6:JTU6"/>
    <mergeCell ref="JTV6:JUJ6"/>
    <mergeCell ref="JOQ6:JPE6"/>
    <mergeCell ref="JPF6:JPT6"/>
    <mergeCell ref="JPU6:JQI6"/>
    <mergeCell ref="JQJ6:JQX6"/>
    <mergeCell ref="JQY6:JRM6"/>
    <mergeCell ref="JLT6:JMH6"/>
    <mergeCell ref="JMI6:JMW6"/>
    <mergeCell ref="JMX6:JNL6"/>
    <mergeCell ref="JNM6:JOA6"/>
    <mergeCell ref="JOB6:JOP6"/>
    <mergeCell ref="JIW6:JJK6"/>
    <mergeCell ref="JJL6:JJZ6"/>
    <mergeCell ref="JKA6:JKO6"/>
    <mergeCell ref="JKP6:JLD6"/>
    <mergeCell ref="JLE6:JLS6"/>
    <mergeCell ref="JFZ6:JGN6"/>
    <mergeCell ref="JGO6:JHC6"/>
    <mergeCell ref="JHD6:JHR6"/>
    <mergeCell ref="JHS6:JIG6"/>
    <mergeCell ref="JIH6:JIV6"/>
    <mergeCell ref="JDC6:JDQ6"/>
    <mergeCell ref="JDR6:JEF6"/>
    <mergeCell ref="JEG6:JEU6"/>
    <mergeCell ref="JEV6:JFJ6"/>
    <mergeCell ref="JFK6:JFY6"/>
    <mergeCell ref="JAF6:JAT6"/>
    <mergeCell ref="JAU6:JBI6"/>
    <mergeCell ref="JBJ6:JBX6"/>
    <mergeCell ref="JBY6:JCM6"/>
    <mergeCell ref="JCN6:JDB6"/>
    <mergeCell ref="IXI6:IXW6"/>
    <mergeCell ref="IXX6:IYL6"/>
    <mergeCell ref="IYM6:IZA6"/>
    <mergeCell ref="IZB6:IZP6"/>
    <mergeCell ref="IZQ6:JAE6"/>
    <mergeCell ref="IUL6:IUZ6"/>
    <mergeCell ref="IVA6:IVO6"/>
    <mergeCell ref="IVP6:IWD6"/>
    <mergeCell ref="IWE6:IWS6"/>
    <mergeCell ref="IWT6:IXH6"/>
    <mergeCell ref="IRO6:ISC6"/>
    <mergeCell ref="ISD6:ISR6"/>
    <mergeCell ref="ISS6:ITG6"/>
    <mergeCell ref="ITH6:ITV6"/>
    <mergeCell ref="ITW6:IUK6"/>
    <mergeCell ref="IOR6:IPF6"/>
    <mergeCell ref="IPG6:IPU6"/>
    <mergeCell ref="IPV6:IQJ6"/>
    <mergeCell ref="IQK6:IQY6"/>
    <mergeCell ref="IQZ6:IRN6"/>
    <mergeCell ref="ILU6:IMI6"/>
    <mergeCell ref="IMJ6:IMX6"/>
    <mergeCell ref="IMY6:INM6"/>
    <mergeCell ref="INN6:IOB6"/>
    <mergeCell ref="IOC6:IOQ6"/>
    <mergeCell ref="IIX6:IJL6"/>
    <mergeCell ref="IJM6:IKA6"/>
    <mergeCell ref="IKB6:IKP6"/>
    <mergeCell ref="IKQ6:ILE6"/>
    <mergeCell ref="ILF6:ILT6"/>
    <mergeCell ref="IGA6:IGO6"/>
    <mergeCell ref="IGP6:IHD6"/>
    <mergeCell ref="IHE6:IHS6"/>
    <mergeCell ref="IHT6:IIH6"/>
    <mergeCell ref="III6:IIW6"/>
    <mergeCell ref="IDD6:IDR6"/>
    <mergeCell ref="IDS6:IEG6"/>
    <mergeCell ref="IEH6:IEV6"/>
    <mergeCell ref="IEW6:IFK6"/>
    <mergeCell ref="IFL6:IFZ6"/>
    <mergeCell ref="IAG6:IAU6"/>
    <mergeCell ref="IAV6:IBJ6"/>
    <mergeCell ref="IBK6:IBY6"/>
    <mergeCell ref="IBZ6:ICN6"/>
    <mergeCell ref="ICO6:IDC6"/>
    <mergeCell ref="HXJ6:HXX6"/>
    <mergeCell ref="HXY6:HYM6"/>
    <mergeCell ref="HYN6:HZB6"/>
    <mergeCell ref="HZC6:HZQ6"/>
    <mergeCell ref="HZR6:IAF6"/>
    <mergeCell ref="HUM6:HVA6"/>
    <mergeCell ref="HVB6:HVP6"/>
    <mergeCell ref="HVQ6:HWE6"/>
    <mergeCell ref="HWF6:HWT6"/>
    <mergeCell ref="HWU6:HXI6"/>
    <mergeCell ref="HRP6:HSD6"/>
    <mergeCell ref="HSE6:HSS6"/>
    <mergeCell ref="HST6:HTH6"/>
    <mergeCell ref="HTI6:HTW6"/>
    <mergeCell ref="HTX6:HUL6"/>
    <mergeCell ref="HOS6:HPG6"/>
    <mergeCell ref="HPH6:HPV6"/>
    <mergeCell ref="HPW6:HQK6"/>
    <mergeCell ref="HQL6:HQZ6"/>
    <mergeCell ref="HRA6:HRO6"/>
    <mergeCell ref="HLV6:HMJ6"/>
    <mergeCell ref="HMK6:HMY6"/>
    <mergeCell ref="HMZ6:HNN6"/>
    <mergeCell ref="HNO6:HOC6"/>
    <mergeCell ref="HOD6:HOR6"/>
    <mergeCell ref="HIY6:HJM6"/>
    <mergeCell ref="HJN6:HKB6"/>
    <mergeCell ref="HKC6:HKQ6"/>
    <mergeCell ref="HKR6:HLF6"/>
    <mergeCell ref="HLG6:HLU6"/>
    <mergeCell ref="HGB6:HGP6"/>
    <mergeCell ref="HGQ6:HHE6"/>
    <mergeCell ref="HHF6:HHT6"/>
    <mergeCell ref="HHU6:HII6"/>
    <mergeCell ref="HIJ6:HIX6"/>
    <mergeCell ref="HDE6:HDS6"/>
    <mergeCell ref="HDT6:HEH6"/>
    <mergeCell ref="HEI6:HEW6"/>
    <mergeCell ref="HEX6:HFL6"/>
    <mergeCell ref="HFM6:HGA6"/>
    <mergeCell ref="HAH6:HAV6"/>
    <mergeCell ref="HAW6:HBK6"/>
    <mergeCell ref="HBL6:HBZ6"/>
    <mergeCell ref="HCA6:HCO6"/>
    <mergeCell ref="HCP6:HDD6"/>
    <mergeCell ref="GXK6:GXY6"/>
    <mergeCell ref="GXZ6:GYN6"/>
    <mergeCell ref="GYO6:GZC6"/>
    <mergeCell ref="GZD6:GZR6"/>
    <mergeCell ref="GZS6:HAG6"/>
    <mergeCell ref="GUN6:GVB6"/>
    <mergeCell ref="GVC6:GVQ6"/>
    <mergeCell ref="GVR6:GWF6"/>
    <mergeCell ref="GWG6:GWU6"/>
    <mergeCell ref="GWV6:GXJ6"/>
    <mergeCell ref="GRQ6:GSE6"/>
    <mergeCell ref="GSF6:GST6"/>
    <mergeCell ref="GSU6:GTI6"/>
    <mergeCell ref="GTJ6:GTX6"/>
    <mergeCell ref="GTY6:GUM6"/>
    <mergeCell ref="GOT6:GPH6"/>
    <mergeCell ref="GPI6:GPW6"/>
    <mergeCell ref="GPX6:GQL6"/>
    <mergeCell ref="GQM6:GRA6"/>
    <mergeCell ref="GRB6:GRP6"/>
    <mergeCell ref="GLW6:GMK6"/>
    <mergeCell ref="GML6:GMZ6"/>
    <mergeCell ref="GNA6:GNO6"/>
    <mergeCell ref="GNP6:GOD6"/>
    <mergeCell ref="GOE6:GOS6"/>
    <mergeCell ref="GIZ6:GJN6"/>
    <mergeCell ref="GJO6:GKC6"/>
    <mergeCell ref="GKD6:GKR6"/>
    <mergeCell ref="GKS6:GLG6"/>
    <mergeCell ref="GLH6:GLV6"/>
    <mergeCell ref="GGC6:GGQ6"/>
    <mergeCell ref="GGR6:GHF6"/>
    <mergeCell ref="GHG6:GHU6"/>
    <mergeCell ref="GHV6:GIJ6"/>
    <mergeCell ref="GIK6:GIY6"/>
    <mergeCell ref="GDF6:GDT6"/>
    <mergeCell ref="GDU6:GEI6"/>
    <mergeCell ref="GEJ6:GEX6"/>
    <mergeCell ref="GEY6:GFM6"/>
    <mergeCell ref="GFN6:GGB6"/>
    <mergeCell ref="GAI6:GAW6"/>
    <mergeCell ref="GAX6:GBL6"/>
    <mergeCell ref="GBM6:GCA6"/>
    <mergeCell ref="GCB6:GCP6"/>
    <mergeCell ref="GCQ6:GDE6"/>
    <mergeCell ref="FXL6:FXZ6"/>
    <mergeCell ref="FYA6:FYO6"/>
    <mergeCell ref="FYP6:FZD6"/>
    <mergeCell ref="FZE6:FZS6"/>
    <mergeCell ref="FZT6:GAH6"/>
    <mergeCell ref="FUO6:FVC6"/>
    <mergeCell ref="FVD6:FVR6"/>
    <mergeCell ref="FVS6:FWG6"/>
    <mergeCell ref="FWH6:FWV6"/>
    <mergeCell ref="FWW6:FXK6"/>
    <mergeCell ref="FRR6:FSF6"/>
    <mergeCell ref="FSG6:FSU6"/>
    <mergeCell ref="FSV6:FTJ6"/>
    <mergeCell ref="FTK6:FTY6"/>
    <mergeCell ref="FTZ6:FUN6"/>
    <mergeCell ref="FOU6:FPI6"/>
    <mergeCell ref="FPJ6:FPX6"/>
    <mergeCell ref="FPY6:FQM6"/>
    <mergeCell ref="FQN6:FRB6"/>
    <mergeCell ref="FRC6:FRQ6"/>
    <mergeCell ref="FLX6:FML6"/>
    <mergeCell ref="FMM6:FNA6"/>
    <mergeCell ref="FNB6:FNP6"/>
    <mergeCell ref="FNQ6:FOE6"/>
    <mergeCell ref="FOF6:FOT6"/>
    <mergeCell ref="FJA6:FJO6"/>
    <mergeCell ref="FJP6:FKD6"/>
    <mergeCell ref="FKE6:FKS6"/>
    <mergeCell ref="FKT6:FLH6"/>
    <mergeCell ref="FLI6:FLW6"/>
    <mergeCell ref="FGD6:FGR6"/>
    <mergeCell ref="FGS6:FHG6"/>
    <mergeCell ref="FHH6:FHV6"/>
    <mergeCell ref="FHW6:FIK6"/>
    <mergeCell ref="FIL6:FIZ6"/>
    <mergeCell ref="FDG6:FDU6"/>
    <mergeCell ref="FDV6:FEJ6"/>
    <mergeCell ref="FEK6:FEY6"/>
    <mergeCell ref="FEZ6:FFN6"/>
    <mergeCell ref="FFO6:FGC6"/>
    <mergeCell ref="FAJ6:FAX6"/>
    <mergeCell ref="FAY6:FBM6"/>
    <mergeCell ref="FBN6:FCB6"/>
    <mergeCell ref="FCC6:FCQ6"/>
    <mergeCell ref="FCR6:FDF6"/>
    <mergeCell ref="EXM6:EYA6"/>
    <mergeCell ref="EYB6:EYP6"/>
    <mergeCell ref="EYQ6:EZE6"/>
    <mergeCell ref="EZF6:EZT6"/>
    <mergeCell ref="EZU6:FAI6"/>
    <mergeCell ref="EUP6:EVD6"/>
    <mergeCell ref="EVE6:EVS6"/>
    <mergeCell ref="EVT6:EWH6"/>
    <mergeCell ref="EWI6:EWW6"/>
    <mergeCell ref="EWX6:EXL6"/>
    <mergeCell ref="ERS6:ESG6"/>
    <mergeCell ref="ESH6:ESV6"/>
    <mergeCell ref="ESW6:ETK6"/>
    <mergeCell ref="ETL6:ETZ6"/>
    <mergeCell ref="EUA6:EUO6"/>
    <mergeCell ref="EOV6:EPJ6"/>
    <mergeCell ref="EPK6:EPY6"/>
    <mergeCell ref="EPZ6:EQN6"/>
    <mergeCell ref="EQO6:ERC6"/>
    <mergeCell ref="ERD6:ERR6"/>
    <mergeCell ref="ELY6:EMM6"/>
    <mergeCell ref="EMN6:ENB6"/>
    <mergeCell ref="ENC6:ENQ6"/>
    <mergeCell ref="ENR6:EOF6"/>
    <mergeCell ref="EOG6:EOU6"/>
    <mergeCell ref="EJB6:EJP6"/>
    <mergeCell ref="EJQ6:EKE6"/>
    <mergeCell ref="EKF6:EKT6"/>
    <mergeCell ref="EKU6:ELI6"/>
    <mergeCell ref="ELJ6:ELX6"/>
    <mergeCell ref="EGE6:EGS6"/>
    <mergeCell ref="EGT6:EHH6"/>
    <mergeCell ref="EHI6:EHW6"/>
    <mergeCell ref="EHX6:EIL6"/>
    <mergeCell ref="EIM6:EJA6"/>
    <mergeCell ref="EDH6:EDV6"/>
    <mergeCell ref="EDW6:EEK6"/>
    <mergeCell ref="EEL6:EEZ6"/>
    <mergeCell ref="EFA6:EFO6"/>
    <mergeCell ref="EFP6:EGD6"/>
    <mergeCell ref="EAK6:EAY6"/>
    <mergeCell ref="EAZ6:EBN6"/>
    <mergeCell ref="EBO6:ECC6"/>
    <mergeCell ref="ECD6:ECR6"/>
    <mergeCell ref="ECS6:EDG6"/>
    <mergeCell ref="DXN6:DYB6"/>
    <mergeCell ref="DYC6:DYQ6"/>
    <mergeCell ref="DYR6:DZF6"/>
    <mergeCell ref="DZG6:DZU6"/>
    <mergeCell ref="DZV6:EAJ6"/>
    <mergeCell ref="DUQ6:DVE6"/>
    <mergeCell ref="DVF6:DVT6"/>
    <mergeCell ref="DVU6:DWI6"/>
    <mergeCell ref="DWJ6:DWX6"/>
    <mergeCell ref="DWY6:DXM6"/>
    <mergeCell ref="DRT6:DSH6"/>
    <mergeCell ref="DSI6:DSW6"/>
    <mergeCell ref="DSX6:DTL6"/>
    <mergeCell ref="DTM6:DUA6"/>
    <mergeCell ref="DUB6:DUP6"/>
    <mergeCell ref="DOW6:DPK6"/>
    <mergeCell ref="DPL6:DPZ6"/>
    <mergeCell ref="DQA6:DQO6"/>
    <mergeCell ref="DQP6:DRD6"/>
    <mergeCell ref="DRE6:DRS6"/>
    <mergeCell ref="DLZ6:DMN6"/>
    <mergeCell ref="DMO6:DNC6"/>
    <mergeCell ref="DND6:DNR6"/>
    <mergeCell ref="DNS6:DOG6"/>
    <mergeCell ref="DOH6:DOV6"/>
    <mergeCell ref="DJC6:DJQ6"/>
    <mergeCell ref="DJR6:DKF6"/>
    <mergeCell ref="DKG6:DKU6"/>
    <mergeCell ref="DKV6:DLJ6"/>
    <mergeCell ref="DLK6:DLY6"/>
    <mergeCell ref="DGF6:DGT6"/>
    <mergeCell ref="DGU6:DHI6"/>
    <mergeCell ref="DHJ6:DHX6"/>
    <mergeCell ref="DHY6:DIM6"/>
    <mergeCell ref="DIN6:DJB6"/>
    <mergeCell ref="DDI6:DDW6"/>
    <mergeCell ref="DDX6:DEL6"/>
    <mergeCell ref="DEM6:DFA6"/>
    <mergeCell ref="DFB6:DFP6"/>
    <mergeCell ref="DFQ6:DGE6"/>
    <mergeCell ref="DAL6:DAZ6"/>
    <mergeCell ref="DBA6:DBO6"/>
    <mergeCell ref="DBP6:DCD6"/>
    <mergeCell ref="DCE6:DCS6"/>
    <mergeCell ref="DCT6:DDH6"/>
    <mergeCell ref="CXO6:CYC6"/>
    <mergeCell ref="CYD6:CYR6"/>
    <mergeCell ref="CYS6:CZG6"/>
    <mergeCell ref="CZH6:CZV6"/>
    <mergeCell ref="CZW6:DAK6"/>
    <mergeCell ref="CUR6:CVF6"/>
    <mergeCell ref="CVG6:CVU6"/>
    <mergeCell ref="CVV6:CWJ6"/>
    <mergeCell ref="CWK6:CWY6"/>
    <mergeCell ref="CWZ6:CXN6"/>
    <mergeCell ref="CRU6:CSI6"/>
    <mergeCell ref="CSJ6:CSX6"/>
    <mergeCell ref="CSY6:CTM6"/>
    <mergeCell ref="CTN6:CUB6"/>
    <mergeCell ref="CUC6:CUQ6"/>
    <mergeCell ref="COX6:CPL6"/>
    <mergeCell ref="CPM6:CQA6"/>
    <mergeCell ref="CQB6:CQP6"/>
    <mergeCell ref="CQQ6:CRE6"/>
    <mergeCell ref="CRF6:CRT6"/>
    <mergeCell ref="CMA6:CMO6"/>
    <mergeCell ref="CMP6:CND6"/>
    <mergeCell ref="CNE6:CNS6"/>
    <mergeCell ref="CNT6:COH6"/>
    <mergeCell ref="COI6:COW6"/>
    <mergeCell ref="CJD6:CJR6"/>
    <mergeCell ref="CJS6:CKG6"/>
    <mergeCell ref="CKH6:CKV6"/>
    <mergeCell ref="CKW6:CLK6"/>
    <mergeCell ref="CLL6:CLZ6"/>
    <mergeCell ref="CGG6:CGU6"/>
    <mergeCell ref="CGV6:CHJ6"/>
    <mergeCell ref="CHK6:CHY6"/>
    <mergeCell ref="CHZ6:CIN6"/>
    <mergeCell ref="CIO6:CJC6"/>
    <mergeCell ref="CDJ6:CDX6"/>
    <mergeCell ref="CDY6:CEM6"/>
    <mergeCell ref="CEN6:CFB6"/>
    <mergeCell ref="CFC6:CFQ6"/>
    <mergeCell ref="CFR6:CGF6"/>
    <mergeCell ref="CAM6:CBA6"/>
    <mergeCell ref="CBB6:CBP6"/>
    <mergeCell ref="CBQ6:CCE6"/>
    <mergeCell ref="CCF6:CCT6"/>
    <mergeCell ref="CCU6:CDI6"/>
    <mergeCell ref="BXP6:BYD6"/>
    <mergeCell ref="BYE6:BYS6"/>
    <mergeCell ref="BYT6:BZH6"/>
    <mergeCell ref="BZI6:BZW6"/>
    <mergeCell ref="BZX6:CAL6"/>
    <mergeCell ref="BUS6:BVG6"/>
    <mergeCell ref="BVH6:BVV6"/>
    <mergeCell ref="BVW6:BWK6"/>
    <mergeCell ref="BWL6:BWZ6"/>
    <mergeCell ref="BXA6:BXO6"/>
    <mergeCell ref="BRV6:BSJ6"/>
    <mergeCell ref="BSK6:BSY6"/>
    <mergeCell ref="BSZ6:BTN6"/>
    <mergeCell ref="BTO6:BUC6"/>
    <mergeCell ref="BUD6:BUR6"/>
    <mergeCell ref="BOY6:BPM6"/>
    <mergeCell ref="BPN6:BQB6"/>
    <mergeCell ref="BQC6:BQQ6"/>
    <mergeCell ref="BQR6:BRF6"/>
    <mergeCell ref="BRG6:BRU6"/>
    <mergeCell ref="BMB6:BMP6"/>
    <mergeCell ref="BMQ6:BNE6"/>
    <mergeCell ref="BNF6:BNT6"/>
    <mergeCell ref="BNU6:BOI6"/>
    <mergeCell ref="BOJ6:BOX6"/>
    <mergeCell ref="BJE6:BJS6"/>
    <mergeCell ref="BJT6:BKH6"/>
    <mergeCell ref="BKI6:BKW6"/>
    <mergeCell ref="BKX6:BLL6"/>
    <mergeCell ref="BLM6:BMA6"/>
    <mergeCell ref="ATA6:ATO6"/>
    <mergeCell ref="ATP6:AUD6"/>
    <mergeCell ref="AUE6:AUS6"/>
    <mergeCell ref="AOZ6:APN6"/>
    <mergeCell ref="APO6:AQC6"/>
    <mergeCell ref="AQD6:AQR6"/>
    <mergeCell ref="AQS6:ARG6"/>
    <mergeCell ref="ARH6:ARV6"/>
    <mergeCell ref="AMR6:ANF6"/>
    <mergeCell ref="ANG6:ANU6"/>
    <mergeCell ref="ANV6:AOJ6"/>
    <mergeCell ref="AOK6:AOY6"/>
    <mergeCell ref="BGH6:BGV6"/>
    <mergeCell ref="BGW6:BHK6"/>
    <mergeCell ref="BHL6:BHZ6"/>
    <mergeCell ref="BIA6:BIO6"/>
    <mergeCell ref="BIP6:BJD6"/>
    <mergeCell ref="BDK6:BDY6"/>
    <mergeCell ref="BDZ6:BEN6"/>
    <mergeCell ref="BEO6:BFC6"/>
    <mergeCell ref="BFD6:BFR6"/>
    <mergeCell ref="BFS6:BGG6"/>
    <mergeCell ref="BAN6:BBB6"/>
    <mergeCell ref="BBC6:BBQ6"/>
    <mergeCell ref="BBR6:BCF6"/>
    <mergeCell ref="BCG6:BCU6"/>
    <mergeCell ref="BCV6:BDJ6"/>
    <mergeCell ref="WGQ5:WHE5"/>
    <mergeCell ref="WHF5:WHT5"/>
    <mergeCell ref="WHU5:WII5"/>
    <mergeCell ref="AXQ6:AYE6"/>
    <mergeCell ref="AYF6:AYT6"/>
    <mergeCell ref="AYU6:AZI6"/>
    <mergeCell ref="AZJ6:AZX6"/>
    <mergeCell ref="AZY6:BAM6"/>
    <mergeCell ref="HN6:IB6"/>
    <mergeCell ref="IC6:IQ6"/>
    <mergeCell ref="IR6:JF6"/>
    <mergeCell ref="AAO6:ABC6"/>
    <mergeCell ref="ABD6:ABR6"/>
    <mergeCell ref="XR6:YF6"/>
    <mergeCell ref="YG6:YU6"/>
    <mergeCell ref="YV6:ZJ6"/>
    <mergeCell ref="ZK6:ZY6"/>
    <mergeCell ref="ZZ6:AAN6"/>
    <mergeCell ref="UU6:VI6"/>
    <mergeCell ref="VJ6:VX6"/>
    <mergeCell ref="VY6:WM6"/>
    <mergeCell ref="WN6:XB6"/>
    <mergeCell ref="XC6:XQ6"/>
    <mergeCell ref="RX6:SL6"/>
    <mergeCell ref="SM6:TA6"/>
    <mergeCell ref="TB6:TP6"/>
    <mergeCell ref="TQ6:UE6"/>
    <mergeCell ref="UF6:UT6"/>
    <mergeCell ref="PA6:PO6"/>
    <mergeCell ref="PP6:QD6"/>
    <mergeCell ref="QE6:QS6"/>
    <mergeCell ref="QT6:RH6"/>
    <mergeCell ref="XDS5:XEG5"/>
    <mergeCell ref="XEH5:XEV5"/>
    <mergeCell ref="WTI5:WTW5"/>
    <mergeCell ref="WTX5:WUL5"/>
    <mergeCell ref="WUM5:WVA5"/>
    <mergeCell ref="WPH5:WPV5"/>
    <mergeCell ref="WPW5:WQK5"/>
    <mergeCell ref="WQL5:WQZ5"/>
    <mergeCell ref="WRA5:WRO5"/>
    <mergeCell ref="WRP5:WSD5"/>
    <mergeCell ref="WMK5:WMY5"/>
    <mergeCell ref="WMZ5:WNN5"/>
    <mergeCell ref="WNO5:WOC5"/>
    <mergeCell ref="WOD5:WOR5"/>
    <mergeCell ref="WOS5:WPG5"/>
    <mergeCell ref="WJN5:WKB5"/>
    <mergeCell ref="WKC5:WKQ5"/>
    <mergeCell ref="WKR5:WLF5"/>
    <mergeCell ref="WLG5:WLU5"/>
    <mergeCell ref="WLV5:WMJ5"/>
    <mergeCell ref="WVQ5:WWE5"/>
    <mergeCell ref="WWF5:WWT5"/>
    <mergeCell ref="WWU5:WXI5"/>
    <mergeCell ref="WXJ5:WXX5"/>
    <mergeCell ref="WIJ5:WIX5"/>
    <mergeCell ref="WIY5:WJM5"/>
    <mergeCell ref="WDT5:WEH5"/>
    <mergeCell ref="WEI5:WEW5"/>
    <mergeCell ref="XEW5:XEZ5"/>
    <mergeCell ref="A6:K6"/>
    <mergeCell ref="L6:Z6"/>
    <mergeCell ref="AA6:AO6"/>
    <mergeCell ref="AP6:BD6"/>
    <mergeCell ref="BE6:BS6"/>
    <mergeCell ref="BT6:CH6"/>
    <mergeCell ref="CI6:CW6"/>
    <mergeCell ref="CX6:DL6"/>
    <mergeCell ref="DM6:EA6"/>
    <mergeCell ref="EB6:EP6"/>
    <mergeCell ref="EQ6:FE6"/>
    <mergeCell ref="FF6:FT6"/>
    <mergeCell ref="FU6:GI6"/>
    <mergeCell ref="XAV5:XBJ5"/>
    <mergeCell ref="XBK5:XBY5"/>
    <mergeCell ref="XBZ5:XCN5"/>
    <mergeCell ref="XCO5:XDC5"/>
    <mergeCell ref="XDD5:XDR5"/>
    <mergeCell ref="WXY5:WYM5"/>
    <mergeCell ref="WYN5:WZB5"/>
    <mergeCell ref="WZC5:WZQ5"/>
    <mergeCell ref="WZR5:XAF5"/>
    <mergeCell ref="XAG5:XAU5"/>
    <mergeCell ref="WVB5:WVP5"/>
    <mergeCell ref="MD6:MR6"/>
    <mergeCell ref="WSE5:WSS5"/>
    <mergeCell ref="WST5:WTH5"/>
    <mergeCell ref="WEX5:WFL5"/>
    <mergeCell ref="WFM5:WGA5"/>
    <mergeCell ref="WGB5:WGP5"/>
    <mergeCell ref="WAW5:WBK5"/>
    <mergeCell ref="WBL5:WBZ5"/>
    <mergeCell ref="WCA5:WCO5"/>
    <mergeCell ref="WCP5:WDD5"/>
    <mergeCell ref="WDE5:WDS5"/>
    <mergeCell ref="VXZ5:VYN5"/>
    <mergeCell ref="VYO5:VZC5"/>
    <mergeCell ref="VZD5:VZR5"/>
    <mergeCell ref="VZS5:WAG5"/>
    <mergeCell ref="WAH5:WAV5"/>
    <mergeCell ref="VVC5:VVQ5"/>
    <mergeCell ref="VVR5:VWF5"/>
    <mergeCell ref="VWG5:VWU5"/>
    <mergeCell ref="VWV5:VXJ5"/>
    <mergeCell ref="VXK5:VXY5"/>
    <mergeCell ref="VSF5:VST5"/>
    <mergeCell ref="VSU5:VTI5"/>
    <mergeCell ref="VTJ5:VTX5"/>
    <mergeCell ref="VTY5:VUM5"/>
    <mergeCell ref="VUN5:VVB5"/>
    <mergeCell ref="VPI5:VPW5"/>
    <mergeCell ref="VPX5:VQL5"/>
    <mergeCell ref="VQM5:VRA5"/>
    <mergeCell ref="VRB5:VRP5"/>
    <mergeCell ref="VRQ5:VSE5"/>
    <mergeCell ref="VML5:VMZ5"/>
    <mergeCell ref="VNA5:VNO5"/>
    <mergeCell ref="VNP5:VOD5"/>
    <mergeCell ref="VOE5:VOS5"/>
    <mergeCell ref="VOT5:VPH5"/>
    <mergeCell ref="VJO5:VKC5"/>
    <mergeCell ref="VKD5:VKR5"/>
    <mergeCell ref="VKS5:VLG5"/>
    <mergeCell ref="VLH5:VLV5"/>
    <mergeCell ref="VLW5:VMK5"/>
    <mergeCell ref="VGR5:VHF5"/>
    <mergeCell ref="VHG5:VHU5"/>
    <mergeCell ref="VHV5:VIJ5"/>
    <mergeCell ref="VIK5:VIY5"/>
    <mergeCell ref="VIZ5:VJN5"/>
    <mergeCell ref="VDU5:VEI5"/>
    <mergeCell ref="VEJ5:VEX5"/>
    <mergeCell ref="VEY5:VFM5"/>
    <mergeCell ref="VFN5:VGB5"/>
    <mergeCell ref="VGC5:VGQ5"/>
    <mergeCell ref="VAX5:VBL5"/>
    <mergeCell ref="VBM5:VCA5"/>
    <mergeCell ref="VCB5:VCP5"/>
    <mergeCell ref="VCQ5:VDE5"/>
    <mergeCell ref="VDF5:VDT5"/>
    <mergeCell ref="UYA5:UYO5"/>
    <mergeCell ref="UYP5:UZD5"/>
    <mergeCell ref="UZE5:UZS5"/>
    <mergeCell ref="UZT5:VAH5"/>
    <mergeCell ref="VAI5:VAW5"/>
    <mergeCell ref="UVD5:UVR5"/>
    <mergeCell ref="UVS5:UWG5"/>
    <mergeCell ref="UWH5:UWV5"/>
    <mergeCell ref="UWW5:UXK5"/>
    <mergeCell ref="UXL5:UXZ5"/>
    <mergeCell ref="USG5:USU5"/>
    <mergeCell ref="USV5:UTJ5"/>
    <mergeCell ref="UTK5:UTY5"/>
    <mergeCell ref="UTZ5:UUN5"/>
    <mergeCell ref="UUO5:UVC5"/>
    <mergeCell ref="UPJ5:UPX5"/>
    <mergeCell ref="UPY5:UQM5"/>
    <mergeCell ref="UQN5:URB5"/>
    <mergeCell ref="URC5:URQ5"/>
    <mergeCell ref="URR5:USF5"/>
    <mergeCell ref="UMM5:UNA5"/>
    <mergeCell ref="UNB5:UNP5"/>
    <mergeCell ref="UNQ5:UOE5"/>
    <mergeCell ref="UOF5:UOT5"/>
    <mergeCell ref="UOU5:UPI5"/>
    <mergeCell ref="UJP5:UKD5"/>
    <mergeCell ref="UKE5:UKS5"/>
    <mergeCell ref="UKT5:ULH5"/>
    <mergeCell ref="ULI5:ULW5"/>
    <mergeCell ref="ULX5:UML5"/>
    <mergeCell ref="UGS5:UHG5"/>
    <mergeCell ref="UHH5:UHV5"/>
    <mergeCell ref="UHW5:UIK5"/>
    <mergeCell ref="UIL5:UIZ5"/>
    <mergeCell ref="UJA5:UJO5"/>
    <mergeCell ref="UDV5:UEJ5"/>
    <mergeCell ref="UEK5:UEY5"/>
    <mergeCell ref="UEZ5:UFN5"/>
    <mergeCell ref="UFO5:UGC5"/>
    <mergeCell ref="UGD5:UGR5"/>
    <mergeCell ref="UAY5:UBM5"/>
    <mergeCell ref="UBN5:UCB5"/>
    <mergeCell ref="UCC5:UCQ5"/>
    <mergeCell ref="UCR5:UDF5"/>
    <mergeCell ref="UDG5:UDU5"/>
    <mergeCell ref="TYB5:TYP5"/>
    <mergeCell ref="TYQ5:TZE5"/>
    <mergeCell ref="TZF5:TZT5"/>
    <mergeCell ref="TZU5:UAI5"/>
    <mergeCell ref="UAJ5:UAX5"/>
    <mergeCell ref="TVE5:TVS5"/>
    <mergeCell ref="TVT5:TWH5"/>
    <mergeCell ref="TWI5:TWW5"/>
    <mergeCell ref="TWX5:TXL5"/>
    <mergeCell ref="TXM5:TYA5"/>
    <mergeCell ref="TSH5:TSV5"/>
    <mergeCell ref="TSW5:TTK5"/>
    <mergeCell ref="TTL5:TTZ5"/>
    <mergeCell ref="TUA5:TUO5"/>
    <mergeCell ref="TUP5:TVD5"/>
    <mergeCell ref="TPK5:TPY5"/>
    <mergeCell ref="TPZ5:TQN5"/>
    <mergeCell ref="TQO5:TRC5"/>
    <mergeCell ref="TRD5:TRR5"/>
    <mergeCell ref="TRS5:TSG5"/>
    <mergeCell ref="TMN5:TNB5"/>
    <mergeCell ref="TNC5:TNQ5"/>
    <mergeCell ref="TNR5:TOF5"/>
    <mergeCell ref="TOG5:TOU5"/>
    <mergeCell ref="TOV5:TPJ5"/>
    <mergeCell ref="TJQ5:TKE5"/>
    <mergeCell ref="TKF5:TKT5"/>
    <mergeCell ref="TKU5:TLI5"/>
    <mergeCell ref="TLJ5:TLX5"/>
    <mergeCell ref="TLY5:TMM5"/>
    <mergeCell ref="TGT5:THH5"/>
    <mergeCell ref="THI5:THW5"/>
    <mergeCell ref="THX5:TIL5"/>
    <mergeCell ref="TIM5:TJA5"/>
    <mergeCell ref="TJB5:TJP5"/>
    <mergeCell ref="TDW5:TEK5"/>
    <mergeCell ref="TEL5:TEZ5"/>
    <mergeCell ref="TFA5:TFO5"/>
    <mergeCell ref="TFP5:TGD5"/>
    <mergeCell ref="TGE5:TGS5"/>
    <mergeCell ref="TAZ5:TBN5"/>
    <mergeCell ref="TBO5:TCC5"/>
    <mergeCell ref="TCD5:TCR5"/>
    <mergeCell ref="TCS5:TDG5"/>
    <mergeCell ref="TDH5:TDV5"/>
    <mergeCell ref="SYC5:SYQ5"/>
    <mergeCell ref="SYR5:SZF5"/>
    <mergeCell ref="SZG5:SZU5"/>
    <mergeCell ref="SZV5:TAJ5"/>
    <mergeCell ref="TAK5:TAY5"/>
    <mergeCell ref="SVF5:SVT5"/>
    <mergeCell ref="SVU5:SWI5"/>
    <mergeCell ref="SWJ5:SWX5"/>
    <mergeCell ref="SWY5:SXM5"/>
    <mergeCell ref="SXN5:SYB5"/>
    <mergeCell ref="SSI5:SSW5"/>
    <mergeCell ref="SSX5:STL5"/>
    <mergeCell ref="STM5:SUA5"/>
    <mergeCell ref="SUB5:SUP5"/>
    <mergeCell ref="SUQ5:SVE5"/>
    <mergeCell ref="SPL5:SPZ5"/>
    <mergeCell ref="SQA5:SQO5"/>
    <mergeCell ref="SQP5:SRD5"/>
    <mergeCell ref="SRE5:SRS5"/>
    <mergeCell ref="SRT5:SSH5"/>
    <mergeCell ref="SMO5:SNC5"/>
    <mergeCell ref="SND5:SNR5"/>
    <mergeCell ref="SNS5:SOG5"/>
    <mergeCell ref="SOH5:SOV5"/>
    <mergeCell ref="SOW5:SPK5"/>
    <mergeCell ref="SJR5:SKF5"/>
    <mergeCell ref="SKG5:SKU5"/>
    <mergeCell ref="SKV5:SLJ5"/>
    <mergeCell ref="SLK5:SLY5"/>
    <mergeCell ref="SLZ5:SMN5"/>
    <mergeCell ref="SGU5:SHI5"/>
    <mergeCell ref="SHJ5:SHX5"/>
    <mergeCell ref="SHY5:SIM5"/>
    <mergeCell ref="SIN5:SJB5"/>
    <mergeCell ref="SJC5:SJQ5"/>
    <mergeCell ref="SDX5:SEL5"/>
    <mergeCell ref="SEM5:SFA5"/>
    <mergeCell ref="SFB5:SFP5"/>
    <mergeCell ref="SFQ5:SGE5"/>
    <mergeCell ref="SGF5:SGT5"/>
    <mergeCell ref="SBA5:SBO5"/>
    <mergeCell ref="SBP5:SCD5"/>
    <mergeCell ref="SCE5:SCS5"/>
    <mergeCell ref="SCT5:SDH5"/>
    <mergeCell ref="SDI5:SDW5"/>
    <mergeCell ref="RYD5:RYR5"/>
    <mergeCell ref="RYS5:RZG5"/>
    <mergeCell ref="RZH5:RZV5"/>
    <mergeCell ref="RZW5:SAK5"/>
    <mergeCell ref="SAL5:SAZ5"/>
    <mergeCell ref="RVG5:RVU5"/>
    <mergeCell ref="RVV5:RWJ5"/>
    <mergeCell ref="RWK5:RWY5"/>
    <mergeCell ref="RWZ5:RXN5"/>
    <mergeCell ref="RXO5:RYC5"/>
    <mergeCell ref="RSJ5:RSX5"/>
    <mergeCell ref="RSY5:RTM5"/>
    <mergeCell ref="RTN5:RUB5"/>
    <mergeCell ref="RUC5:RUQ5"/>
    <mergeCell ref="RUR5:RVF5"/>
    <mergeCell ref="RPM5:RQA5"/>
    <mergeCell ref="RQB5:RQP5"/>
    <mergeCell ref="RQQ5:RRE5"/>
    <mergeCell ref="RRF5:RRT5"/>
    <mergeCell ref="RRU5:RSI5"/>
    <mergeCell ref="RMP5:RND5"/>
    <mergeCell ref="RNE5:RNS5"/>
    <mergeCell ref="RNT5:ROH5"/>
    <mergeCell ref="ROI5:ROW5"/>
    <mergeCell ref="ROX5:RPL5"/>
    <mergeCell ref="RJS5:RKG5"/>
    <mergeCell ref="RKH5:RKV5"/>
    <mergeCell ref="RKW5:RLK5"/>
    <mergeCell ref="RLL5:RLZ5"/>
    <mergeCell ref="RMA5:RMO5"/>
    <mergeCell ref="RGV5:RHJ5"/>
    <mergeCell ref="RHK5:RHY5"/>
    <mergeCell ref="RHZ5:RIN5"/>
    <mergeCell ref="RIO5:RJC5"/>
    <mergeCell ref="RJD5:RJR5"/>
    <mergeCell ref="RDY5:REM5"/>
    <mergeCell ref="REN5:RFB5"/>
    <mergeCell ref="RFC5:RFQ5"/>
    <mergeCell ref="RFR5:RGF5"/>
    <mergeCell ref="RGG5:RGU5"/>
    <mergeCell ref="RBB5:RBP5"/>
    <mergeCell ref="RBQ5:RCE5"/>
    <mergeCell ref="RCF5:RCT5"/>
    <mergeCell ref="RCU5:RDI5"/>
    <mergeCell ref="RDJ5:RDX5"/>
    <mergeCell ref="QYE5:QYS5"/>
    <mergeCell ref="QYT5:QZH5"/>
    <mergeCell ref="QZI5:QZW5"/>
    <mergeCell ref="QZX5:RAL5"/>
    <mergeCell ref="RAM5:RBA5"/>
    <mergeCell ref="QVH5:QVV5"/>
    <mergeCell ref="QVW5:QWK5"/>
    <mergeCell ref="QWL5:QWZ5"/>
    <mergeCell ref="QXA5:QXO5"/>
    <mergeCell ref="QXP5:QYD5"/>
    <mergeCell ref="QSK5:QSY5"/>
    <mergeCell ref="QSZ5:QTN5"/>
    <mergeCell ref="QTO5:QUC5"/>
    <mergeCell ref="QUD5:QUR5"/>
    <mergeCell ref="QUS5:QVG5"/>
    <mergeCell ref="QPN5:QQB5"/>
    <mergeCell ref="QQC5:QQQ5"/>
    <mergeCell ref="QQR5:QRF5"/>
    <mergeCell ref="QRG5:QRU5"/>
    <mergeCell ref="QRV5:QSJ5"/>
    <mergeCell ref="QMQ5:QNE5"/>
    <mergeCell ref="QNF5:QNT5"/>
    <mergeCell ref="QNU5:QOI5"/>
    <mergeCell ref="QOJ5:QOX5"/>
    <mergeCell ref="QOY5:QPM5"/>
    <mergeCell ref="QJT5:QKH5"/>
    <mergeCell ref="QKI5:QKW5"/>
    <mergeCell ref="QKX5:QLL5"/>
    <mergeCell ref="QLM5:QMA5"/>
    <mergeCell ref="QMB5:QMP5"/>
    <mergeCell ref="QGW5:QHK5"/>
    <mergeCell ref="QHL5:QHZ5"/>
    <mergeCell ref="QIA5:QIO5"/>
    <mergeCell ref="QIP5:QJD5"/>
    <mergeCell ref="QJE5:QJS5"/>
    <mergeCell ref="QDZ5:QEN5"/>
    <mergeCell ref="QEO5:QFC5"/>
    <mergeCell ref="QFD5:QFR5"/>
    <mergeCell ref="QFS5:QGG5"/>
    <mergeCell ref="QGH5:QGV5"/>
    <mergeCell ref="QBC5:QBQ5"/>
    <mergeCell ref="QBR5:QCF5"/>
    <mergeCell ref="QCG5:QCU5"/>
    <mergeCell ref="QCV5:QDJ5"/>
    <mergeCell ref="QDK5:QDY5"/>
    <mergeCell ref="PYF5:PYT5"/>
    <mergeCell ref="PYU5:PZI5"/>
    <mergeCell ref="PZJ5:PZX5"/>
    <mergeCell ref="PZY5:QAM5"/>
    <mergeCell ref="QAN5:QBB5"/>
    <mergeCell ref="PVI5:PVW5"/>
    <mergeCell ref="PVX5:PWL5"/>
    <mergeCell ref="PWM5:PXA5"/>
    <mergeCell ref="PXB5:PXP5"/>
    <mergeCell ref="PXQ5:PYE5"/>
    <mergeCell ref="PSL5:PSZ5"/>
    <mergeCell ref="PTA5:PTO5"/>
    <mergeCell ref="PTP5:PUD5"/>
    <mergeCell ref="PUE5:PUS5"/>
    <mergeCell ref="PUT5:PVH5"/>
    <mergeCell ref="PPO5:PQC5"/>
    <mergeCell ref="PQD5:PQR5"/>
    <mergeCell ref="PQS5:PRG5"/>
    <mergeCell ref="PRH5:PRV5"/>
    <mergeCell ref="PRW5:PSK5"/>
    <mergeCell ref="PMR5:PNF5"/>
    <mergeCell ref="PNG5:PNU5"/>
    <mergeCell ref="PNV5:POJ5"/>
    <mergeCell ref="POK5:POY5"/>
    <mergeCell ref="POZ5:PPN5"/>
    <mergeCell ref="PJU5:PKI5"/>
    <mergeCell ref="PKJ5:PKX5"/>
    <mergeCell ref="PKY5:PLM5"/>
    <mergeCell ref="PLN5:PMB5"/>
    <mergeCell ref="PMC5:PMQ5"/>
    <mergeCell ref="PGX5:PHL5"/>
    <mergeCell ref="PHM5:PIA5"/>
    <mergeCell ref="PIB5:PIP5"/>
    <mergeCell ref="PIQ5:PJE5"/>
    <mergeCell ref="PJF5:PJT5"/>
    <mergeCell ref="PEA5:PEO5"/>
    <mergeCell ref="PEP5:PFD5"/>
    <mergeCell ref="PFE5:PFS5"/>
    <mergeCell ref="PFT5:PGH5"/>
    <mergeCell ref="PGI5:PGW5"/>
    <mergeCell ref="PBD5:PBR5"/>
    <mergeCell ref="PBS5:PCG5"/>
    <mergeCell ref="PCH5:PCV5"/>
    <mergeCell ref="PCW5:PDK5"/>
    <mergeCell ref="PDL5:PDZ5"/>
    <mergeCell ref="OYG5:OYU5"/>
    <mergeCell ref="OYV5:OZJ5"/>
    <mergeCell ref="OZK5:OZY5"/>
    <mergeCell ref="OZZ5:PAN5"/>
    <mergeCell ref="PAO5:PBC5"/>
    <mergeCell ref="OVJ5:OVX5"/>
    <mergeCell ref="OVY5:OWM5"/>
    <mergeCell ref="OWN5:OXB5"/>
    <mergeCell ref="OXC5:OXQ5"/>
    <mergeCell ref="OXR5:OYF5"/>
    <mergeCell ref="OSM5:OTA5"/>
    <mergeCell ref="OTB5:OTP5"/>
    <mergeCell ref="OTQ5:OUE5"/>
    <mergeCell ref="OUF5:OUT5"/>
    <mergeCell ref="OUU5:OVI5"/>
    <mergeCell ref="OPP5:OQD5"/>
    <mergeCell ref="OQE5:OQS5"/>
    <mergeCell ref="OQT5:ORH5"/>
    <mergeCell ref="ORI5:ORW5"/>
    <mergeCell ref="ORX5:OSL5"/>
    <mergeCell ref="OMS5:ONG5"/>
    <mergeCell ref="ONH5:ONV5"/>
    <mergeCell ref="ONW5:OOK5"/>
    <mergeCell ref="OOL5:OOZ5"/>
    <mergeCell ref="OPA5:OPO5"/>
    <mergeCell ref="OJV5:OKJ5"/>
    <mergeCell ref="OKK5:OKY5"/>
    <mergeCell ref="OKZ5:OLN5"/>
    <mergeCell ref="OLO5:OMC5"/>
    <mergeCell ref="OMD5:OMR5"/>
    <mergeCell ref="OGY5:OHM5"/>
    <mergeCell ref="OHN5:OIB5"/>
    <mergeCell ref="OIC5:OIQ5"/>
    <mergeCell ref="OIR5:OJF5"/>
    <mergeCell ref="OJG5:OJU5"/>
    <mergeCell ref="OEB5:OEP5"/>
    <mergeCell ref="OEQ5:OFE5"/>
    <mergeCell ref="OFF5:OFT5"/>
    <mergeCell ref="OFU5:OGI5"/>
    <mergeCell ref="OGJ5:OGX5"/>
    <mergeCell ref="OBE5:OBS5"/>
    <mergeCell ref="OBT5:OCH5"/>
    <mergeCell ref="OCI5:OCW5"/>
    <mergeCell ref="OCX5:ODL5"/>
    <mergeCell ref="ODM5:OEA5"/>
    <mergeCell ref="NYH5:NYV5"/>
    <mergeCell ref="NYW5:NZK5"/>
    <mergeCell ref="NZL5:NZZ5"/>
    <mergeCell ref="OAA5:OAO5"/>
    <mergeCell ref="OAP5:OBD5"/>
    <mergeCell ref="NVK5:NVY5"/>
    <mergeCell ref="NVZ5:NWN5"/>
    <mergeCell ref="NWO5:NXC5"/>
    <mergeCell ref="NXD5:NXR5"/>
    <mergeCell ref="NXS5:NYG5"/>
    <mergeCell ref="NSN5:NTB5"/>
    <mergeCell ref="NTC5:NTQ5"/>
    <mergeCell ref="NTR5:NUF5"/>
    <mergeCell ref="NUG5:NUU5"/>
    <mergeCell ref="NUV5:NVJ5"/>
    <mergeCell ref="NPQ5:NQE5"/>
    <mergeCell ref="NQF5:NQT5"/>
    <mergeCell ref="NQU5:NRI5"/>
    <mergeCell ref="NRJ5:NRX5"/>
    <mergeCell ref="NRY5:NSM5"/>
    <mergeCell ref="NMT5:NNH5"/>
    <mergeCell ref="NNI5:NNW5"/>
    <mergeCell ref="NNX5:NOL5"/>
    <mergeCell ref="NOM5:NPA5"/>
    <mergeCell ref="NPB5:NPP5"/>
    <mergeCell ref="NJW5:NKK5"/>
    <mergeCell ref="NKL5:NKZ5"/>
    <mergeCell ref="NLA5:NLO5"/>
    <mergeCell ref="NLP5:NMD5"/>
    <mergeCell ref="NME5:NMS5"/>
    <mergeCell ref="NGZ5:NHN5"/>
    <mergeCell ref="NHO5:NIC5"/>
    <mergeCell ref="NID5:NIR5"/>
    <mergeCell ref="NIS5:NJG5"/>
    <mergeCell ref="NJH5:NJV5"/>
    <mergeCell ref="NEC5:NEQ5"/>
    <mergeCell ref="NER5:NFF5"/>
    <mergeCell ref="NFG5:NFU5"/>
    <mergeCell ref="NFV5:NGJ5"/>
    <mergeCell ref="NGK5:NGY5"/>
    <mergeCell ref="NBF5:NBT5"/>
    <mergeCell ref="NBU5:NCI5"/>
    <mergeCell ref="NCJ5:NCX5"/>
    <mergeCell ref="NCY5:NDM5"/>
    <mergeCell ref="NDN5:NEB5"/>
    <mergeCell ref="MYI5:MYW5"/>
    <mergeCell ref="MYX5:MZL5"/>
    <mergeCell ref="MZM5:NAA5"/>
    <mergeCell ref="NAB5:NAP5"/>
    <mergeCell ref="NAQ5:NBE5"/>
    <mergeCell ref="MVL5:MVZ5"/>
    <mergeCell ref="MWA5:MWO5"/>
    <mergeCell ref="MWP5:MXD5"/>
    <mergeCell ref="MXE5:MXS5"/>
    <mergeCell ref="MXT5:MYH5"/>
    <mergeCell ref="MSO5:MTC5"/>
    <mergeCell ref="MTD5:MTR5"/>
    <mergeCell ref="MTS5:MUG5"/>
    <mergeCell ref="MUH5:MUV5"/>
    <mergeCell ref="MUW5:MVK5"/>
    <mergeCell ref="MPR5:MQF5"/>
    <mergeCell ref="MQG5:MQU5"/>
    <mergeCell ref="MQV5:MRJ5"/>
    <mergeCell ref="MRK5:MRY5"/>
    <mergeCell ref="MRZ5:MSN5"/>
    <mergeCell ref="MMU5:MNI5"/>
    <mergeCell ref="MNJ5:MNX5"/>
    <mergeCell ref="MNY5:MOM5"/>
    <mergeCell ref="MON5:MPB5"/>
    <mergeCell ref="MPC5:MPQ5"/>
    <mergeCell ref="MJX5:MKL5"/>
    <mergeCell ref="MKM5:MLA5"/>
    <mergeCell ref="MLB5:MLP5"/>
    <mergeCell ref="MLQ5:MME5"/>
    <mergeCell ref="MMF5:MMT5"/>
    <mergeCell ref="MHA5:MHO5"/>
    <mergeCell ref="MHP5:MID5"/>
    <mergeCell ref="MIE5:MIS5"/>
    <mergeCell ref="MIT5:MJH5"/>
    <mergeCell ref="MJI5:MJW5"/>
    <mergeCell ref="MED5:MER5"/>
    <mergeCell ref="MES5:MFG5"/>
    <mergeCell ref="MFH5:MFV5"/>
    <mergeCell ref="MFW5:MGK5"/>
    <mergeCell ref="MGL5:MGZ5"/>
    <mergeCell ref="MBG5:MBU5"/>
    <mergeCell ref="MBV5:MCJ5"/>
    <mergeCell ref="MCK5:MCY5"/>
    <mergeCell ref="MCZ5:MDN5"/>
    <mergeCell ref="MDO5:MEC5"/>
    <mergeCell ref="LYJ5:LYX5"/>
    <mergeCell ref="LYY5:LZM5"/>
    <mergeCell ref="LZN5:MAB5"/>
    <mergeCell ref="MAC5:MAQ5"/>
    <mergeCell ref="MAR5:MBF5"/>
    <mergeCell ref="LVM5:LWA5"/>
    <mergeCell ref="LWB5:LWP5"/>
    <mergeCell ref="LWQ5:LXE5"/>
    <mergeCell ref="LXF5:LXT5"/>
    <mergeCell ref="LXU5:LYI5"/>
    <mergeCell ref="LSP5:LTD5"/>
    <mergeCell ref="LTE5:LTS5"/>
    <mergeCell ref="LTT5:LUH5"/>
    <mergeCell ref="LUI5:LUW5"/>
    <mergeCell ref="LUX5:LVL5"/>
    <mergeCell ref="LPS5:LQG5"/>
    <mergeCell ref="LQH5:LQV5"/>
    <mergeCell ref="LQW5:LRK5"/>
    <mergeCell ref="LRL5:LRZ5"/>
    <mergeCell ref="LSA5:LSO5"/>
    <mergeCell ref="LMV5:LNJ5"/>
    <mergeCell ref="LNK5:LNY5"/>
    <mergeCell ref="LNZ5:LON5"/>
    <mergeCell ref="LOO5:LPC5"/>
    <mergeCell ref="LPD5:LPR5"/>
    <mergeCell ref="LJY5:LKM5"/>
    <mergeCell ref="LKN5:LLB5"/>
    <mergeCell ref="LLC5:LLQ5"/>
    <mergeCell ref="LLR5:LMF5"/>
    <mergeCell ref="LMG5:LMU5"/>
    <mergeCell ref="LHB5:LHP5"/>
    <mergeCell ref="LHQ5:LIE5"/>
    <mergeCell ref="LIF5:LIT5"/>
    <mergeCell ref="LIU5:LJI5"/>
    <mergeCell ref="LJJ5:LJX5"/>
    <mergeCell ref="LEE5:LES5"/>
    <mergeCell ref="LET5:LFH5"/>
    <mergeCell ref="LFI5:LFW5"/>
    <mergeCell ref="LFX5:LGL5"/>
    <mergeCell ref="LGM5:LHA5"/>
    <mergeCell ref="LBH5:LBV5"/>
    <mergeCell ref="LBW5:LCK5"/>
    <mergeCell ref="LCL5:LCZ5"/>
    <mergeCell ref="LDA5:LDO5"/>
    <mergeCell ref="LDP5:LED5"/>
    <mergeCell ref="KYK5:KYY5"/>
    <mergeCell ref="KYZ5:KZN5"/>
    <mergeCell ref="KZO5:LAC5"/>
    <mergeCell ref="LAD5:LAR5"/>
    <mergeCell ref="LAS5:LBG5"/>
    <mergeCell ref="KVN5:KWB5"/>
    <mergeCell ref="KWC5:KWQ5"/>
    <mergeCell ref="KWR5:KXF5"/>
    <mergeCell ref="KXG5:KXU5"/>
    <mergeCell ref="KXV5:KYJ5"/>
    <mergeCell ref="KSQ5:KTE5"/>
    <mergeCell ref="KTF5:KTT5"/>
    <mergeCell ref="KTU5:KUI5"/>
    <mergeCell ref="KUJ5:KUX5"/>
    <mergeCell ref="KUY5:KVM5"/>
    <mergeCell ref="KPT5:KQH5"/>
    <mergeCell ref="KQI5:KQW5"/>
    <mergeCell ref="KQX5:KRL5"/>
    <mergeCell ref="KRM5:KSA5"/>
    <mergeCell ref="KSB5:KSP5"/>
    <mergeCell ref="KMW5:KNK5"/>
    <mergeCell ref="KNL5:KNZ5"/>
    <mergeCell ref="KOA5:KOO5"/>
    <mergeCell ref="KOP5:KPD5"/>
    <mergeCell ref="KPE5:KPS5"/>
    <mergeCell ref="KJZ5:KKN5"/>
    <mergeCell ref="KKO5:KLC5"/>
    <mergeCell ref="KLD5:KLR5"/>
    <mergeCell ref="KLS5:KMG5"/>
    <mergeCell ref="KMH5:KMV5"/>
    <mergeCell ref="KHC5:KHQ5"/>
    <mergeCell ref="KHR5:KIF5"/>
    <mergeCell ref="KIG5:KIU5"/>
    <mergeCell ref="KIV5:KJJ5"/>
    <mergeCell ref="KJK5:KJY5"/>
    <mergeCell ref="KEF5:KET5"/>
    <mergeCell ref="KEU5:KFI5"/>
    <mergeCell ref="KFJ5:KFX5"/>
    <mergeCell ref="KFY5:KGM5"/>
    <mergeCell ref="KGN5:KHB5"/>
    <mergeCell ref="KBI5:KBW5"/>
    <mergeCell ref="KBX5:KCL5"/>
    <mergeCell ref="KCM5:KDA5"/>
    <mergeCell ref="KDB5:KDP5"/>
    <mergeCell ref="KDQ5:KEE5"/>
    <mergeCell ref="JYL5:JYZ5"/>
    <mergeCell ref="JZA5:JZO5"/>
    <mergeCell ref="JZP5:KAD5"/>
    <mergeCell ref="KAE5:KAS5"/>
    <mergeCell ref="KAT5:KBH5"/>
    <mergeCell ref="JVO5:JWC5"/>
    <mergeCell ref="JWD5:JWR5"/>
    <mergeCell ref="JWS5:JXG5"/>
    <mergeCell ref="JXH5:JXV5"/>
    <mergeCell ref="JXW5:JYK5"/>
    <mergeCell ref="JSR5:JTF5"/>
    <mergeCell ref="JTG5:JTU5"/>
    <mergeCell ref="JTV5:JUJ5"/>
    <mergeCell ref="JUK5:JUY5"/>
    <mergeCell ref="JUZ5:JVN5"/>
    <mergeCell ref="JPU5:JQI5"/>
    <mergeCell ref="JQJ5:JQX5"/>
    <mergeCell ref="JQY5:JRM5"/>
    <mergeCell ref="JRN5:JSB5"/>
    <mergeCell ref="JSC5:JSQ5"/>
    <mergeCell ref="JMX5:JNL5"/>
    <mergeCell ref="JNM5:JOA5"/>
    <mergeCell ref="JOB5:JOP5"/>
    <mergeCell ref="JOQ5:JPE5"/>
    <mergeCell ref="JPF5:JPT5"/>
    <mergeCell ref="JKA5:JKO5"/>
    <mergeCell ref="JKP5:JLD5"/>
    <mergeCell ref="JLE5:JLS5"/>
    <mergeCell ref="JLT5:JMH5"/>
    <mergeCell ref="JMI5:JMW5"/>
    <mergeCell ref="JHD5:JHR5"/>
    <mergeCell ref="JHS5:JIG5"/>
    <mergeCell ref="JIH5:JIV5"/>
    <mergeCell ref="JIW5:JJK5"/>
    <mergeCell ref="JJL5:JJZ5"/>
    <mergeCell ref="JEG5:JEU5"/>
    <mergeCell ref="JEV5:JFJ5"/>
    <mergeCell ref="JFK5:JFY5"/>
    <mergeCell ref="JFZ5:JGN5"/>
    <mergeCell ref="JGO5:JHC5"/>
    <mergeCell ref="JBJ5:JBX5"/>
    <mergeCell ref="JBY5:JCM5"/>
    <mergeCell ref="JCN5:JDB5"/>
    <mergeCell ref="JDC5:JDQ5"/>
    <mergeCell ref="JDR5:JEF5"/>
    <mergeCell ref="IYM5:IZA5"/>
    <mergeCell ref="IZB5:IZP5"/>
    <mergeCell ref="IZQ5:JAE5"/>
    <mergeCell ref="JAF5:JAT5"/>
    <mergeCell ref="JAU5:JBI5"/>
    <mergeCell ref="IVP5:IWD5"/>
    <mergeCell ref="IWE5:IWS5"/>
    <mergeCell ref="IWT5:IXH5"/>
    <mergeCell ref="IXI5:IXW5"/>
    <mergeCell ref="IXX5:IYL5"/>
    <mergeCell ref="ISS5:ITG5"/>
    <mergeCell ref="ITH5:ITV5"/>
    <mergeCell ref="ITW5:IUK5"/>
    <mergeCell ref="IUL5:IUZ5"/>
    <mergeCell ref="IVA5:IVO5"/>
    <mergeCell ref="IPV5:IQJ5"/>
    <mergeCell ref="IQK5:IQY5"/>
    <mergeCell ref="IQZ5:IRN5"/>
    <mergeCell ref="IRO5:ISC5"/>
    <mergeCell ref="ISD5:ISR5"/>
    <mergeCell ref="IMY5:INM5"/>
    <mergeCell ref="INN5:IOB5"/>
    <mergeCell ref="IOC5:IOQ5"/>
    <mergeCell ref="IOR5:IPF5"/>
    <mergeCell ref="IPG5:IPU5"/>
    <mergeCell ref="IKB5:IKP5"/>
    <mergeCell ref="IKQ5:ILE5"/>
    <mergeCell ref="ILF5:ILT5"/>
    <mergeCell ref="ILU5:IMI5"/>
    <mergeCell ref="IMJ5:IMX5"/>
    <mergeCell ref="IHE5:IHS5"/>
    <mergeCell ref="IHT5:IIH5"/>
    <mergeCell ref="III5:IIW5"/>
    <mergeCell ref="IIX5:IJL5"/>
    <mergeCell ref="IJM5:IKA5"/>
    <mergeCell ref="IEH5:IEV5"/>
    <mergeCell ref="IEW5:IFK5"/>
    <mergeCell ref="IFL5:IFZ5"/>
    <mergeCell ref="IGA5:IGO5"/>
    <mergeCell ref="IGP5:IHD5"/>
    <mergeCell ref="IBK5:IBY5"/>
    <mergeCell ref="IBZ5:ICN5"/>
    <mergeCell ref="ICO5:IDC5"/>
    <mergeCell ref="IDD5:IDR5"/>
    <mergeCell ref="IDS5:IEG5"/>
    <mergeCell ref="HYN5:HZB5"/>
    <mergeCell ref="HZC5:HZQ5"/>
    <mergeCell ref="HZR5:IAF5"/>
    <mergeCell ref="IAG5:IAU5"/>
    <mergeCell ref="IAV5:IBJ5"/>
    <mergeCell ref="HVQ5:HWE5"/>
    <mergeCell ref="HWF5:HWT5"/>
    <mergeCell ref="HWU5:HXI5"/>
    <mergeCell ref="HXJ5:HXX5"/>
    <mergeCell ref="HXY5:HYM5"/>
    <mergeCell ref="HST5:HTH5"/>
    <mergeCell ref="HTI5:HTW5"/>
    <mergeCell ref="HTX5:HUL5"/>
    <mergeCell ref="HUM5:HVA5"/>
    <mergeCell ref="HVB5:HVP5"/>
    <mergeCell ref="HPW5:HQK5"/>
    <mergeCell ref="HQL5:HQZ5"/>
    <mergeCell ref="HRA5:HRO5"/>
    <mergeCell ref="HRP5:HSD5"/>
    <mergeCell ref="HSE5:HSS5"/>
    <mergeCell ref="HMZ5:HNN5"/>
    <mergeCell ref="HNO5:HOC5"/>
    <mergeCell ref="HOD5:HOR5"/>
    <mergeCell ref="HOS5:HPG5"/>
    <mergeCell ref="HPH5:HPV5"/>
    <mergeCell ref="HKC5:HKQ5"/>
    <mergeCell ref="HKR5:HLF5"/>
    <mergeCell ref="HLG5:HLU5"/>
    <mergeCell ref="HLV5:HMJ5"/>
    <mergeCell ref="HMK5:HMY5"/>
    <mergeCell ref="HHF5:HHT5"/>
    <mergeCell ref="HHU5:HII5"/>
    <mergeCell ref="HIJ5:HIX5"/>
    <mergeCell ref="HIY5:HJM5"/>
    <mergeCell ref="HJN5:HKB5"/>
    <mergeCell ref="HEI5:HEW5"/>
    <mergeCell ref="HEX5:HFL5"/>
    <mergeCell ref="HFM5:HGA5"/>
    <mergeCell ref="HGB5:HGP5"/>
    <mergeCell ref="HGQ5:HHE5"/>
    <mergeCell ref="HBL5:HBZ5"/>
    <mergeCell ref="HCA5:HCO5"/>
    <mergeCell ref="HCP5:HDD5"/>
    <mergeCell ref="HDE5:HDS5"/>
    <mergeCell ref="HDT5:HEH5"/>
    <mergeCell ref="GYO5:GZC5"/>
    <mergeCell ref="GZD5:GZR5"/>
    <mergeCell ref="GZS5:HAG5"/>
    <mergeCell ref="HAH5:HAV5"/>
    <mergeCell ref="HAW5:HBK5"/>
    <mergeCell ref="GVR5:GWF5"/>
    <mergeCell ref="GWG5:GWU5"/>
    <mergeCell ref="GWV5:GXJ5"/>
    <mergeCell ref="GXK5:GXY5"/>
    <mergeCell ref="GXZ5:GYN5"/>
    <mergeCell ref="GSU5:GTI5"/>
    <mergeCell ref="GTJ5:GTX5"/>
    <mergeCell ref="GTY5:GUM5"/>
    <mergeCell ref="GUN5:GVB5"/>
    <mergeCell ref="GVC5:GVQ5"/>
    <mergeCell ref="GPX5:GQL5"/>
    <mergeCell ref="GQM5:GRA5"/>
    <mergeCell ref="GRB5:GRP5"/>
    <mergeCell ref="GRQ5:GSE5"/>
    <mergeCell ref="GSF5:GST5"/>
    <mergeCell ref="GNA5:GNO5"/>
    <mergeCell ref="GNP5:GOD5"/>
    <mergeCell ref="GOE5:GOS5"/>
    <mergeCell ref="GOT5:GPH5"/>
    <mergeCell ref="GPI5:GPW5"/>
    <mergeCell ref="GKD5:GKR5"/>
    <mergeCell ref="GKS5:GLG5"/>
    <mergeCell ref="GLH5:GLV5"/>
    <mergeCell ref="GLW5:GMK5"/>
    <mergeCell ref="GML5:GMZ5"/>
    <mergeCell ref="GHG5:GHU5"/>
    <mergeCell ref="GHV5:GIJ5"/>
    <mergeCell ref="GIK5:GIY5"/>
    <mergeCell ref="GIZ5:GJN5"/>
    <mergeCell ref="GJO5:GKC5"/>
    <mergeCell ref="GEJ5:GEX5"/>
    <mergeCell ref="GEY5:GFM5"/>
    <mergeCell ref="GFN5:GGB5"/>
    <mergeCell ref="GGC5:GGQ5"/>
    <mergeCell ref="GGR5:GHF5"/>
    <mergeCell ref="GBM5:GCA5"/>
    <mergeCell ref="GCB5:GCP5"/>
    <mergeCell ref="GCQ5:GDE5"/>
    <mergeCell ref="GDF5:GDT5"/>
    <mergeCell ref="GDU5:GEI5"/>
    <mergeCell ref="FYP5:FZD5"/>
    <mergeCell ref="FZE5:FZS5"/>
    <mergeCell ref="FZT5:GAH5"/>
    <mergeCell ref="GAI5:GAW5"/>
    <mergeCell ref="GAX5:GBL5"/>
    <mergeCell ref="FVS5:FWG5"/>
    <mergeCell ref="FWH5:FWV5"/>
    <mergeCell ref="FWW5:FXK5"/>
    <mergeCell ref="FXL5:FXZ5"/>
    <mergeCell ref="FYA5:FYO5"/>
    <mergeCell ref="FSV5:FTJ5"/>
    <mergeCell ref="FTK5:FTY5"/>
    <mergeCell ref="FTZ5:FUN5"/>
    <mergeCell ref="FUO5:FVC5"/>
    <mergeCell ref="FVD5:FVR5"/>
    <mergeCell ref="FPY5:FQM5"/>
    <mergeCell ref="FQN5:FRB5"/>
    <mergeCell ref="FRC5:FRQ5"/>
    <mergeCell ref="FRR5:FSF5"/>
    <mergeCell ref="FSG5:FSU5"/>
    <mergeCell ref="FNB5:FNP5"/>
    <mergeCell ref="FNQ5:FOE5"/>
    <mergeCell ref="FOF5:FOT5"/>
    <mergeCell ref="FOU5:FPI5"/>
    <mergeCell ref="FPJ5:FPX5"/>
    <mergeCell ref="FKE5:FKS5"/>
    <mergeCell ref="FKT5:FLH5"/>
    <mergeCell ref="FLI5:FLW5"/>
    <mergeCell ref="FLX5:FML5"/>
    <mergeCell ref="FMM5:FNA5"/>
    <mergeCell ref="FHH5:FHV5"/>
    <mergeCell ref="FHW5:FIK5"/>
    <mergeCell ref="FIL5:FIZ5"/>
    <mergeCell ref="FJA5:FJO5"/>
    <mergeCell ref="FJP5:FKD5"/>
    <mergeCell ref="FEK5:FEY5"/>
    <mergeCell ref="FEZ5:FFN5"/>
    <mergeCell ref="FFO5:FGC5"/>
    <mergeCell ref="FGD5:FGR5"/>
    <mergeCell ref="FGS5:FHG5"/>
    <mergeCell ref="FBN5:FCB5"/>
    <mergeCell ref="FCC5:FCQ5"/>
    <mergeCell ref="FCR5:FDF5"/>
    <mergeCell ref="FDG5:FDU5"/>
    <mergeCell ref="FDV5:FEJ5"/>
    <mergeCell ref="EYQ5:EZE5"/>
    <mergeCell ref="EZF5:EZT5"/>
    <mergeCell ref="EZU5:FAI5"/>
    <mergeCell ref="FAJ5:FAX5"/>
    <mergeCell ref="FAY5:FBM5"/>
    <mergeCell ref="EVT5:EWH5"/>
    <mergeCell ref="EWI5:EWW5"/>
    <mergeCell ref="EWX5:EXL5"/>
    <mergeCell ref="EXM5:EYA5"/>
    <mergeCell ref="EYB5:EYP5"/>
    <mergeCell ref="ESW5:ETK5"/>
    <mergeCell ref="ETL5:ETZ5"/>
    <mergeCell ref="EUA5:EUO5"/>
    <mergeCell ref="EUP5:EVD5"/>
    <mergeCell ref="EVE5:EVS5"/>
    <mergeCell ref="EPZ5:EQN5"/>
    <mergeCell ref="EQO5:ERC5"/>
    <mergeCell ref="ERD5:ERR5"/>
    <mergeCell ref="ERS5:ESG5"/>
    <mergeCell ref="ESH5:ESV5"/>
    <mergeCell ref="ENC5:ENQ5"/>
    <mergeCell ref="ENR5:EOF5"/>
    <mergeCell ref="EOG5:EOU5"/>
    <mergeCell ref="EOV5:EPJ5"/>
    <mergeCell ref="EPK5:EPY5"/>
    <mergeCell ref="EKF5:EKT5"/>
    <mergeCell ref="EKU5:ELI5"/>
    <mergeCell ref="ELJ5:ELX5"/>
    <mergeCell ref="ELY5:EMM5"/>
    <mergeCell ref="EMN5:ENB5"/>
    <mergeCell ref="EHI5:EHW5"/>
    <mergeCell ref="EHX5:EIL5"/>
    <mergeCell ref="EIM5:EJA5"/>
    <mergeCell ref="EJB5:EJP5"/>
    <mergeCell ref="EJQ5:EKE5"/>
    <mergeCell ref="EEL5:EEZ5"/>
    <mergeCell ref="EFA5:EFO5"/>
    <mergeCell ref="EFP5:EGD5"/>
    <mergeCell ref="EGE5:EGS5"/>
    <mergeCell ref="EGT5:EHH5"/>
    <mergeCell ref="EBO5:ECC5"/>
    <mergeCell ref="ECD5:ECR5"/>
    <mergeCell ref="ECS5:EDG5"/>
    <mergeCell ref="EDH5:EDV5"/>
    <mergeCell ref="EDW5:EEK5"/>
    <mergeCell ref="DYR5:DZF5"/>
    <mergeCell ref="DZG5:DZU5"/>
    <mergeCell ref="DZV5:EAJ5"/>
    <mergeCell ref="EAK5:EAY5"/>
    <mergeCell ref="EAZ5:EBN5"/>
    <mergeCell ref="DVU5:DWI5"/>
    <mergeCell ref="DWJ5:DWX5"/>
    <mergeCell ref="DWY5:DXM5"/>
    <mergeCell ref="DXN5:DYB5"/>
    <mergeCell ref="DYC5:DYQ5"/>
    <mergeCell ref="DSX5:DTL5"/>
    <mergeCell ref="DTM5:DUA5"/>
    <mergeCell ref="DUB5:DUP5"/>
    <mergeCell ref="DUQ5:DVE5"/>
    <mergeCell ref="DVF5:DVT5"/>
    <mergeCell ref="DQA5:DQO5"/>
    <mergeCell ref="DQP5:DRD5"/>
    <mergeCell ref="DRE5:DRS5"/>
    <mergeCell ref="DRT5:DSH5"/>
    <mergeCell ref="DSI5:DSW5"/>
    <mergeCell ref="DND5:DNR5"/>
    <mergeCell ref="DNS5:DOG5"/>
    <mergeCell ref="DOH5:DOV5"/>
    <mergeCell ref="DOW5:DPK5"/>
    <mergeCell ref="DPL5:DPZ5"/>
    <mergeCell ref="DKG5:DKU5"/>
    <mergeCell ref="DKV5:DLJ5"/>
    <mergeCell ref="DLK5:DLY5"/>
    <mergeCell ref="DLZ5:DMN5"/>
    <mergeCell ref="DMO5:DNC5"/>
    <mergeCell ref="DHJ5:DHX5"/>
    <mergeCell ref="DHY5:DIM5"/>
    <mergeCell ref="DIN5:DJB5"/>
    <mergeCell ref="DJC5:DJQ5"/>
    <mergeCell ref="DJR5:DKF5"/>
    <mergeCell ref="DEM5:DFA5"/>
    <mergeCell ref="DFB5:DFP5"/>
    <mergeCell ref="DFQ5:DGE5"/>
    <mergeCell ref="DGF5:DGT5"/>
    <mergeCell ref="DGU5:DHI5"/>
    <mergeCell ref="DBP5:DCD5"/>
    <mergeCell ref="DCE5:DCS5"/>
    <mergeCell ref="DCT5:DDH5"/>
    <mergeCell ref="DDI5:DDW5"/>
    <mergeCell ref="DDX5:DEL5"/>
    <mergeCell ref="CYS5:CZG5"/>
    <mergeCell ref="CZH5:CZV5"/>
    <mergeCell ref="CZW5:DAK5"/>
    <mergeCell ref="DAL5:DAZ5"/>
    <mergeCell ref="DBA5:DBO5"/>
    <mergeCell ref="CVV5:CWJ5"/>
    <mergeCell ref="CWK5:CWY5"/>
    <mergeCell ref="CWZ5:CXN5"/>
    <mergeCell ref="CXO5:CYC5"/>
    <mergeCell ref="CYD5:CYR5"/>
    <mergeCell ref="CSY5:CTM5"/>
    <mergeCell ref="CTN5:CUB5"/>
    <mergeCell ref="CUC5:CUQ5"/>
    <mergeCell ref="CUR5:CVF5"/>
    <mergeCell ref="CVG5:CVU5"/>
    <mergeCell ref="CQB5:CQP5"/>
    <mergeCell ref="CQQ5:CRE5"/>
    <mergeCell ref="CRF5:CRT5"/>
    <mergeCell ref="CRU5:CSI5"/>
    <mergeCell ref="CSJ5:CSX5"/>
    <mergeCell ref="CNE5:CNS5"/>
    <mergeCell ref="CNT5:COH5"/>
    <mergeCell ref="COI5:COW5"/>
    <mergeCell ref="COX5:CPL5"/>
    <mergeCell ref="CPM5:CQA5"/>
    <mergeCell ref="CKH5:CKV5"/>
    <mergeCell ref="CKW5:CLK5"/>
    <mergeCell ref="CLL5:CLZ5"/>
    <mergeCell ref="CMA5:CMO5"/>
    <mergeCell ref="CMP5:CND5"/>
    <mergeCell ref="CHK5:CHY5"/>
    <mergeCell ref="CHZ5:CIN5"/>
    <mergeCell ref="CIO5:CJC5"/>
    <mergeCell ref="CJD5:CJR5"/>
    <mergeCell ref="CJS5:CKG5"/>
    <mergeCell ref="CEN5:CFB5"/>
    <mergeCell ref="CFC5:CFQ5"/>
    <mergeCell ref="CFR5:CGF5"/>
    <mergeCell ref="CGG5:CGU5"/>
    <mergeCell ref="CGV5:CHJ5"/>
    <mergeCell ref="CBQ5:CCE5"/>
    <mergeCell ref="CCF5:CCT5"/>
    <mergeCell ref="CCU5:CDI5"/>
    <mergeCell ref="CDJ5:CDX5"/>
    <mergeCell ref="CDY5:CEM5"/>
    <mergeCell ref="BYT5:BZH5"/>
    <mergeCell ref="BZI5:BZW5"/>
    <mergeCell ref="BZX5:CAL5"/>
    <mergeCell ref="CAM5:CBA5"/>
    <mergeCell ref="CBB5:CBP5"/>
    <mergeCell ref="BVW5:BWK5"/>
    <mergeCell ref="BWL5:BWZ5"/>
    <mergeCell ref="BXA5:BXO5"/>
    <mergeCell ref="BXP5:BYD5"/>
    <mergeCell ref="BYE5:BYS5"/>
    <mergeCell ref="BSZ5:BTN5"/>
    <mergeCell ref="BTO5:BUC5"/>
    <mergeCell ref="BUD5:BUR5"/>
    <mergeCell ref="BUS5:BVG5"/>
    <mergeCell ref="BVH5:BVV5"/>
    <mergeCell ref="BQC5:BQQ5"/>
    <mergeCell ref="BQR5:BRF5"/>
    <mergeCell ref="BRG5:BRU5"/>
    <mergeCell ref="BRV5:BSJ5"/>
    <mergeCell ref="BSK5:BSY5"/>
    <mergeCell ref="BNF5:BNT5"/>
    <mergeCell ref="BNU5:BOI5"/>
    <mergeCell ref="BOJ5:BOX5"/>
    <mergeCell ref="BOY5:BPM5"/>
    <mergeCell ref="BPN5:BQB5"/>
    <mergeCell ref="BKI5:BKW5"/>
    <mergeCell ref="BKX5:BLL5"/>
    <mergeCell ref="BLM5:BMA5"/>
    <mergeCell ref="BMB5:BMP5"/>
    <mergeCell ref="BMQ5:BNE5"/>
    <mergeCell ref="BHL5:BHZ5"/>
    <mergeCell ref="BIA5:BIO5"/>
    <mergeCell ref="BIP5:BJD5"/>
    <mergeCell ref="BJE5:BJS5"/>
    <mergeCell ref="BJT5:BKH5"/>
    <mergeCell ref="BEO5:BFC5"/>
    <mergeCell ref="BFD5:BFR5"/>
    <mergeCell ref="BFS5:BGG5"/>
    <mergeCell ref="BGH5:BGV5"/>
    <mergeCell ref="BGW5:BHK5"/>
    <mergeCell ref="BBR5:BCF5"/>
    <mergeCell ref="BCG5:BCU5"/>
    <mergeCell ref="BCV5:BDJ5"/>
    <mergeCell ref="BDK5:BDY5"/>
    <mergeCell ref="BDZ5:BEN5"/>
    <mergeCell ref="AYU5:AZI5"/>
    <mergeCell ref="AZJ5:AZX5"/>
    <mergeCell ref="AZY5:BAM5"/>
    <mergeCell ref="BAN5:BBB5"/>
    <mergeCell ref="BBC5:BBQ5"/>
    <mergeCell ref="AOK5:AOY5"/>
    <mergeCell ref="AOZ5:APN5"/>
    <mergeCell ref="APO5:AQC5"/>
    <mergeCell ref="AKJ5:AKX5"/>
    <mergeCell ref="AKY5:ALM5"/>
    <mergeCell ref="ALN5:AMB5"/>
    <mergeCell ref="AMC5:AMQ5"/>
    <mergeCell ref="AMR5:ANF5"/>
    <mergeCell ref="AHM5:AIA5"/>
    <mergeCell ref="AIB5:AIP5"/>
    <mergeCell ref="TB5:TP5"/>
    <mergeCell ref="TQ5:UE5"/>
    <mergeCell ref="UF5:UT5"/>
    <mergeCell ref="UU5:VI5"/>
    <mergeCell ref="VJ5:VX5"/>
    <mergeCell ref="YV5:ZJ5"/>
    <mergeCell ref="ZK5:ZY5"/>
    <mergeCell ref="ZZ5:AAN5"/>
    <mergeCell ref="AAO5:ABC5"/>
    <mergeCell ref="ABD5:ABR5"/>
    <mergeCell ref="VY5:WM5"/>
    <mergeCell ref="WN5:XB5"/>
    <mergeCell ref="XC5:XQ5"/>
    <mergeCell ref="XR5:YF5"/>
    <mergeCell ref="YG5:YU5"/>
    <mergeCell ref="AVX5:AWL5"/>
    <mergeCell ref="AWM5:AXA5"/>
    <mergeCell ref="AXB5:AXP5"/>
    <mergeCell ref="AXQ5:AYE5"/>
    <mergeCell ref="AYF5:AYT5"/>
    <mergeCell ref="ATA5:ATO5"/>
    <mergeCell ref="ATP5:AUD5"/>
    <mergeCell ref="AUE5:AUS5"/>
    <mergeCell ref="AUT5:AVH5"/>
    <mergeCell ref="AVI5:AVW5"/>
    <mergeCell ref="AQD5:AQR5"/>
    <mergeCell ref="AQS5:ARG5"/>
    <mergeCell ref="ARH5:ARV5"/>
    <mergeCell ref="ARW5:ASK5"/>
    <mergeCell ref="ASL5:ASZ5"/>
    <mergeCell ref="ADL6:ADZ6"/>
    <mergeCell ref="AEA6:AEO6"/>
    <mergeCell ref="AEP6:AFD6"/>
    <mergeCell ref="AFE6:AFS6"/>
    <mergeCell ref="AFT6:AGH6"/>
    <mergeCell ref="AUT6:AVH6"/>
    <mergeCell ref="AVI6:AVW6"/>
    <mergeCell ref="AMC6:AMQ6"/>
    <mergeCell ref="ADL5:ADZ5"/>
    <mergeCell ref="AEA5:AEO5"/>
    <mergeCell ref="AVX6:AWL6"/>
    <mergeCell ref="AWM6:AXA6"/>
    <mergeCell ref="AXB6:AXP6"/>
    <mergeCell ref="ARW6:ASK6"/>
    <mergeCell ref="ASL6:ASZ6"/>
    <mergeCell ref="ANG5:ANU5"/>
    <mergeCell ref="ANV5:AOJ5"/>
    <mergeCell ref="QT5:RH5"/>
    <mergeCell ref="RI5:RW5"/>
    <mergeCell ref="RX5:SL5"/>
    <mergeCell ref="SM5:TA5"/>
    <mergeCell ref="KZ6:LN6"/>
    <mergeCell ref="LO6:MC6"/>
    <mergeCell ref="RI6:RW6"/>
    <mergeCell ref="MS6:NG6"/>
    <mergeCell ref="OL6:OZ6"/>
    <mergeCell ref="JG6:JU6"/>
    <mergeCell ref="JV6:KJ6"/>
    <mergeCell ref="KK6:KY6"/>
    <mergeCell ref="AJF6:AJT6"/>
    <mergeCell ref="AJU6:AKI6"/>
    <mergeCell ref="AKJ6:AKX6"/>
    <mergeCell ref="AKY6:ALM6"/>
    <mergeCell ref="ALN6:AMB6"/>
    <mergeCell ref="AGI6:AGW6"/>
    <mergeCell ref="AGX6:AHL6"/>
    <mergeCell ref="AHM6:AIA6"/>
    <mergeCell ref="AIB6:AIP6"/>
    <mergeCell ref="AIQ6:AJE6"/>
    <mergeCell ref="AIQ5:AJE5"/>
    <mergeCell ref="AJF5:AJT5"/>
    <mergeCell ref="AJU5:AKI5"/>
    <mergeCell ref="AEP5:AFD5"/>
    <mergeCell ref="AFE5:AFS5"/>
    <mergeCell ref="AFT5:AGH5"/>
    <mergeCell ref="AGI5:AGW5"/>
    <mergeCell ref="AGX5:AHL5"/>
    <mergeCell ref="ACW6:ADK6"/>
    <mergeCell ref="ACW5:ADK5"/>
    <mergeCell ref="NH6:NV6"/>
    <mergeCell ref="NW6:OK6"/>
    <mergeCell ref="BT5:CH5"/>
    <mergeCell ref="CI5:CW5"/>
    <mergeCell ref="CX5:DL5"/>
    <mergeCell ref="DM5:EA5"/>
    <mergeCell ref="EB5:EP5"/>
    <mergeCell ref="A5:K5"/>
    <mergeCell ref="L5:Z5"/>
    <mergeCell ref="AA5:AO5"/>
    <mergeCell ref="AP5:BD5"/>
    <mergeCell ref="BE5:BS5"/>
    <mergeCell ref="ABS6:ACG6"/>
    <mergeCell ref="ACH6:ACV6"/>
    <mergeCell ref="ABS5:ACG5"/>
    <mergeCell ref="ACH5:ACV5"/>
    <mergeCell ref="NH5:NV5"/>
    <mergeCell ref="NW5:OK5"/>
    <mergeCell ref="OL5:OZ5"/>
    <mergeCell ref="PA5:PO5"/>
    <mergeCell ref="PP5:QD5"/>
    <mergeCell ref="KK5:KY5"/>
    <mergeCell ref="KZ5:LN5"/>
    <mergeCell ref="LO5:MC5"/>
    <mergeCell ref="MD5:MR5"/>
    <mergeCell ref="MS5:NG5"/>
    <mergeCell ref="HN5:IB5"/>
    <mergeCell ref="IC5:IQ5"/>
    <mergeCell ref="IR5:JF5"/>
    <mergeCell ref="JG5:JU5"/>
    <mergeCell ref="JV5:KJ5"/>
    <mergeCell ref="QE5:QS5"/>
    <mergeCell ref="A22:C22"/>
    <mergeCell ref="D22:F22"/>
    <mergeCell ref="GJ6:GX6"/>
    <mergeCell ref="GY6:HM6"/>
    <mergeCell ref="A11:K11"/>
    <mergeCell ref="A7:K7"/>
    <mergeCell ref="A13:K13"/>
    <mergeCell ref="A15:K15"/>
    <mergeCell ref="A17:K17"/>
    <mergeCell ref="A19:K19"/>
    <mergeCell ref="I26:K26"/>
    <mergeCell ref="E26:G26"/>
    <mergeCell ref="EQ5:FE5"/>
    <mergeCell ref="FF5:FT5"/>
    <mergeCell ref="FU5:GI5"/>
    <mergeCell ref="GJ5:GX5"/>
    <mergeCell ref="GY5:HM5"/>
    <mergeCell ref="M134:O134"/>
    <mergeCell ref="B57:C57"/>
    <mergeCell ref="B73:C73"/>
    <mergeCell ref="I134:K134"/>
    <mergeCell ref="A109:C109"/>
    <mergeCell ref="A110:C110"/>
    <mergeCell ref="A28:C28"/>
    <mergeCell ref="A50:C50"/>
    <mergeCell ref="A86:C86"/>
    <mergeCell ref="A114:C114"/>
    <mergeCell ref="A115:C115"/>
    <mergeCell ref="A118:C118"/>
    <mergeCell ref="A119:C119"/>
    <mergeCell ref="A38:C38"/>
    <mergeCell ref="A52:K52"/>
    <mergeCell ref="A111:K111"/>
    <mergeCell ref="A124:K124"/>
  </mergeCells>
  <pageMargins left="0.7" right="0.7" top="0.75" bottom="0.75" header="0.3" footer="0.3"/>
  <pageSetup paperSize="17" scale="2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7">
    <tabColor theme="7" tint="0.59999389629810485"/>
  </sheetPr>
  <dimension ref="A1:BJ318"/>
  <sheetViews>
    <sheetView zoomScaleNormal="100" workbookViewId="0">
      <selection activeCell="K5" sqref="K5:M318"/>
    </sheetView>
  </sheetViews>
  <sheetFormatPr defaultRowHeight="15"/>
  <cols>
    <col min="1" max="1" width="5.28515625" customWidth="1"/>
    <col min="2" max="2" width="7.140625" hidden="1" customWidth="1"/>
    <col min="3" max="3" width="54.5703125" hidden="1" customWidth="1"/>
    <col min="4" max="4" width="7.5703125" hidden="1" customWidth="1"/>
    <col min="5" max="5" width="10.140625" hidden="1" customWidth="1"/>
    <col min="6" max="7" width="18.140625" hidden="1" customWidth="1"/>
    <col min="8" max="10" width="14.28515625" hidden="1" customWidth="1"/>
    <col min="11" max="11" width="15.28515625" hidden="1" customWidth="1"/>
    <col min="12" max="13" width="16.85546875" hidden="1" customWidth="1"/>
    <col min="14" max="15" width="15.28515625" hidden="1" customWidth="1"/>
    <col min="16" max="16" width="8" bestFit="1" customWidth="1"/>
    <col min="17" max="17" width="7.140625" bestFit="1" customWidth="1"/>
    <col min="18" max="18" width="54.5703125" bestFit="1" customWidth="1"/>
    <col min="19" max="19" width="7.5703125" bestFit="1" customWidth="1"/>
    <col min="20" max="20" width="10.140625" bestFit="1" customWidth="1"/>
    <col min="21" max="22" width="18.140625" customWidth="1"/>
    <col min="23" max="25" width="14.28515625" bestFit="1" customWidth="1"/>
    <col min="26" max="26" width="15.28515625" bestFit="1" customWidth="1"/>
    <col min="27" max="27" width="16.85546875" bestFit="1" customWidth="1"/>
    <col min="28" max="28" width="16.85546875" customWidth="1"/>
    <col min="29" max="29" width="15.28515625" bestFit="1" customWidth="1"/>
    <col min="30" max="30" width="15.28515625" customWidth="1"/>
    <col min="31" max="31" width="8" bestFit="1" customWidth="1"/>
    <col min="32" max="32" width="7.140625" bestFit="1" customWidth="1"/>
    <col min="33" max="33" width="54.5703125" bestFit="1" customWidth="1"/>
    <col min="34" max="34" width="7.5703125" bestFit="1" customWidth="1"/>
    <col min="35" max="35" width="10.140625" bestFit="1" customWidth="1"/>
    <col min="36" max="37" width="18.140625" customWidth="1"/>
    <col min="38" max="40" width="14.28515625" bestFit="1" customWidth="1"/>
    <col min="41" max="41" width="15.28515625" bestFit="1" customWidth="1"/>
    <col min="42" max="42" width="16.85546875" bestFit="1" customWidth="1"/>
    <col min="43" max="43" width="16.85546875" customWidth="1"/>
    <col min="44" max="44" width="15.28515625" bestFit="1" customWidth="1"/>
    <col min="45" max="45" width="15.28515625" customWidth="1"/>
    <col min="47" max="47" width="7.140625" bestFit="1" customWidth="1"/>
    <col min="48" max="48" width="54.5703125" bestFit="1" customWidth="1"/>
    <col min="49" max="49" width="7.5703125" bestFit="1" customWidth="1"/>
    <col min="50" max="50" width="10.140625" bestFit="1" customWidth="1"/>
    <col min="51" max="52" width="18.140625" customWidth="1"/>
    <col min="53" max="55" width="14.28515625" bestFit="1" customWidth="1"/>
    <col min="56" max="56" width="15.28515625" bestFit="1" customWidth="1"/>
    <col min="57" max="57" width="16.85546875" bestFit="1" customWidth="1"/>
    <col min="58" max="58" width="16.85546875" customWidth="1"/>
    <col min="59" max="59" width="15.28515625" bestFit="1" customWidth="1"/>
    <col min="60" max="60" width="15.28515625" customWidth="1"/>
  </cols>
  <sheetData>
    <row r="1" spans="1:62" s="60" customFormat="1">
      <c r="A1" s="82"/>
      <c r="B1" s="82">
        <v>1</v>
      </c>
      <c r="C1" s="82">
        <f>B1+1</f>
        <v>2</v>
      </c>
      <c r="D1" s="82">
        <f t="shared" ref="D1:N1" si="0">C1+1</f>
        <v>3</v>
      </c>
      <c r="E1" s="82">
        <f t="shared" si="0"/>
        <v>4</v>
      </c>
      <c r="F1" s="82">
        <f t="shared" si="0"/>
        <v>5</v>
      </c>
      <c r="G1" s="82">
        <f t="shared" si="0"/>
        <v>6</v>
      </c>
      <c r="H1" s="82">
        <f t="shared" si="0"/>
        <v>7</v>
      </c>
      <c r="I1" s="82">
        <f t="shared" si="0"/>
        <v>8</v>
      </c>
      <c r="J1" s="82">
        <f t="shared" si="0"/>
        <v>9</v>
      </c>
      <c r="K1" s="82">
        <f t="shared" si="0"/>
        <v>10</v>
      </c>
      <c r="L1" s="82">
        <f t="shared" si="0"/>
        <v>11</v>
      </c>
      <c r="M1" s="82">
        <f t="shared" si="0"/>
        <v>12</v>
      </c>
      <c r="N1" s="82">
        <f t="shared" si="0"/>
        <v>13</v>
      </c>
      <c r="O1" s="82"/>
      <c r="P1" s="82"/>
      <c r="Q1" s="82">
        <v>1</v>
      </c>
      <c r="R1" s="82">
        <f>Q1+1</f>
        <v>2</v>
      </c>
      <c r="S1" s="82">
        <f t="shared" ref="S1:AC1" si="1">R1+1</f>
        <v>3</v>
      </c>
      <c r="T1" s="82">
        <f t="shared" si="1"/>
        <v>4</v>
      </c>
      <c r="U1" s="82">
        <f t="shared" si="1"/>
        <v>5</v>
      </c>
      <c r="V1" s="82">
        <f t="shared" si="1"/>
        <v>6</v>
      </c>
      <c r="W1" s="82">
        <f t="shared" si="1"/>
        <v>7</v>
      </c>
      <c r="X1" s="82">
        <f t="shared" si="1"/>
        <v>8</v>
      </c>
      <c r="Y1" s="82">
        <f t="shared" si="1"/>
        <v>9</v>
      </c>
      <c r="Z1" s="82">
        <f t="shared" si="1"/>
        <v>10</v>
      </c>
      <c r="AA1" s="82">
        <f t="shared" si="1"/>
        <v>11</v>
      </c>
      <c r="AB1" s="82">
        <f t="shared" si="1"/>
        <v>12</v>
      </c>
      <c r="AC1" s="82">
        <f t="shared" si="1"/>
        <v>13</v>
      </c>
      <c r="AD1" s="82"/>
      <c r="AE1" s="82"/>
      <c r="AF1" s="82">
        <v>1</v>
      </c>
      <c r="AG1" s="82">
        <f>AF1+1</f>
        <v>2</v>
      </c>
      <c r="AH1" s="82">
        <f t="shared" ref="AH1:AR1" si="2">AG1+1</f>
        <v>3</v>
      </c>
      <c r="AI1" s="82">
        <f t="shared" si="2"/>
        <v>4</v>
      </c>
      <c r="AJ1" s="82">
        <f t="shared" si="2"/>
        <v>5</v>
      </c>
      <c r="AK1" s="82">
        <f t="shared" si="2"/>
        <v>6</v>
      </c>
      <c r="AL1" s="82">
        <f t="shared" si="2"/>
        <v>7</v>
      </c>
      <c r="AM1" s="82">
        <f t="shared" si="2"/>
        <v>8</v>
      </c>
      <c r="AN1" s="82">
        <f t="shared" si="2"/>
        <v>9</v>
      </c>
      <c r="AO1" s="82">
        <f t="shared" si="2"/>
        <v>10</v>
      </c>
      <c r="AP1" s="82">
        <f t="shared" si="2"/>
        <v>11</v>
      </c>
      <c r="AQ1" s="82">
        <f t="shared" si="2"/>
        <v>12</v>
      </c>
      <c r="AR1" s="82">
        <f t="shared" si="2"/>
        <v>13</v>
      </c>
      <c r="AS1" s="82"/>
      <c r="AU1" s="82">
        <v>1</v>
      </c>
      <c r="AV1" s="82">
        <f>AU1+1</f>
        <v>2</v>
      </c>
      <c r="AW1" s="82">
        <f t="shared" ref="AW1:BG1" si="3">AV1+1</f>
        <v>3</v>
      </c>
      <c r="AX1" s="82">
        <f t="shared" si="3"/>
        <v>4</v>
      </c>
      <c r="AY1" s="82">
        <f t="shared" si="3"/>
        <v>5</v>
      </c>
      <c r="AZ1" s="82">
        <f t="shared" si="3"/>
        <v>6</v>
      </c>
      <c r="BA1" s="82">
        <f t="shared" si="3"/>
        <v>7</v>
      </c>
      <c r="BB1" s="82">
        <f t="shared" si="3"/>
        <v>8</v>
      </c>
      <c r="BC1" s="82">
        <f t="shared" si="3"/>
        <v>9</v>
      </c>
      <c r="BD1" s="82">
        <f t="shared" si="3"/>
        <v>10</v>
      </c>
      <c r="BE1" s="82">
        <f t="shared" si="3"/>
        <v>11</v>
      </c>
      <c r="BF1" s="82">
        <f t="shared" si="3"/>
        <v>12</v>
      </c>
      <c r="BG1" s="82">
        <f t="shared" si="3"/>
        <v>13</v>
      </c>
      <c r="BH1" s="82"/>
      <c r="BI1" s="82"/>
      <c r="BJ1" s="82"/>
    </row>
    <row r="2" spans="1:62">
      <c r="B2" s="72"/>
      <c r="C2" s="72"/>
      <c r="D2" s="73"/>
      <c r="E2" s="73"/>
      <c r="K2" s="114"/>
      <c r="L2" s="114"/>
      <c r="M2" s="114"/>
      <c r="N2" s="114"/>
      <c r="O2" s="114"/>
      <c r="Q2" s="72"/>
      <c r="R2" s="72"/>
      <c r="S2" s="73"/>
      <c r="T2" s="73"/>
      <c r="Z2" s="114"/>
      <c r="AA2" s="114"/>
      <c r="AB2" s="114"/>
      <c r="AC2" s="114"/>
      <c r="AD2" s="114"/>
      <c r="AF2" s="72"/>
      <c r="AG2" s="72"/>
      <c r="AH2" s="73"/>
      <c r="AI2" s="73"/>
      <c r="AO2" s="114"/>
      <c r="AP2" s="114"/>
      <c r="AQ2" s="114"/>
      <c r="AR2" s="114"/>
      <c r="AS2" s="114"/>
      <c r="AU2" s="72"/>
      <c r="AV2" s="72"/>
      <c r="AW2" s="73"/>
      <c r="AX2" s="73"/>
      <c r="BD2" s="114"/>
      <c r="BE2" s="114"/>
      <c r="BF2" s="114"/>
      <c r="BG2" s="114"/>
      <c r="BH2" s="114"/>
    </row>
    <row r="3" spans="1:62" ht="27" thickBot="1">
      <c r="B3" s="69" t="s">
        <v>644</v>
      </c>
      <c r="C3" s="69" t="s">
        <v>951</v>
      </c>
      <c r="D3" s="70" t="s">
        <v>960</v>
      </c>
      <c r="E3" s="70" t="s">
        <v>961</v>
      </c>
      <c r="F3" s="71" t="s">
        <v>1020</v>
      </c>
      <c r="G3" s="71" t="s">
        <v>660</v>
      </c>
      <c r="H3" s="71" t="s">
        <v>962</v>
      </c>
      <c r="I3" s="71" t="s">
        <v>658</v>
      </c>
      <c r="J3" s="71" t="s">
        <v>963</v>
      </c>
      <c r="K3" s="71" t="s">
        <v>964</v>
      </c>
      <c r="L3" s="71" t="s">
        <v>1155</v>
      </c>
      <c r="M3" s="71" t="s">
        <v>1159</v>
      </c>
      <c r="N3" s="71" t="s">
        <v>1158</v>
      </c>
      <c r="O3" s="71" t="s">
        <v>1175</v>
      </c>
      <c r="Q3" s="69" t="s">
        <v>644</v>
      </c>
      <c r="R3" s="69" t="s">
        <v>951</v>
      </c>
      <c r="S3" s="70" t="s">
        <v>960</v>
      </c>
      <c r="T3" s="70" t="s">
        <v>961</v>
      </c>
      <c r="U3" s="71" t="s">
        <v>1020</v>
      </c>
      <c r="V3" s="71" t="s">
        <v>660</v>
      </c>
      <c r="W3" s="71" t="s">
        <v>962</v>
      </c>
      <c r="X3" s="71" t="s">
        <v>658</v>
      </c>
      <c r="Y3" s="71" t="s">
        <v>963</v>
      </c>
      <c r="Z3" s="71" t="s">
        <v>964</v>
      </c>
      <c r="AA3" s="71" t="s">
        <v>1155</v>
      </c>
      <c r="AB3" s="71" t="s">
        <v>1159</v>
      </c>
      <c r="AC3" s="71" t="s">
        <v>1158</v>
      </c>
      <c r="AD3" s="71" t="s">
        <v>1175</v>
      </c>
      <c r="AF3" s="69" t="s">
        <v>644</v>
      </c>
      <c r="AG3" s="69" t="s">
        <v>951</v>
      </c>
      <c r="AH3" s="70" t="s">
        <v>960</v>
      </c>
      <c r="AI3" s="70" t="s">
        <v>961</v>
      </c>
      <c r="AJ3" s="71" t="s">
        <v>1020</v>
      </c>
      <c r="AK3" s="71" t="s">
        <v>660</v>
      </c>
      <c r="AL3" s="71" t="s">
        <v>962</v>
      </c>
      <c r="AM3" s="71" t="s">
        <v>658</v>
      </c>
      <c r="AN3" s="71" t="s">
        <v>963</v>
      </c>
      <c r="AO3" s="71" t="s">
        <v>964</v>
      </c>
      <c r="AP3" s="71" t="s">
        <v>1155</v>
      </c>
      <c r="AQ3" s="71" t="s">
        <v>1159</v>
      </c>
      <c r="AR3" s="71" t="s">
        <v>1158</v>
      </c>
      <c r="AS3" s="71" t="s">
        <v>1175</v>
      </c>
      <c r="AU3" s="69" t="s">
        <v>644</v>
      </c>
      <c r="AV3" s="69" t="s">
        <v>951</v>
      </c>
      <c r="AW3" s="70" t="s">
        <v>960</v>
      </c>
      <c r="AX3" s="70" t="s">
        <v>961</v>
      </c>
      <c r="AY3" s="71" t="s">
        <v>1020</v>
      </c>
      <c r="AZ3" s="71" t="s">
        <v>660</v>
      </c>
      <c r="BA3" s="71" t="s">
        <v>962</v>
      </c>
      <c r="BB3" s="71" t="s">
        <v>658</v>
      </c>
      <c r="BC3" s="71" t="s">
        <v>963</v>
      </c>
      <c r="BD3" s="71" t="s">
        <v>964</v>
      </c>
      <c r="BE3" s="71" t="s">
        <v>1155</v>
      </c>
      <c r="BF3" s="71" t="s">
        <v>1159</v>
      </c>
      <c r="BG3" s="71" t="s">
        <v>1158</v>
      </c>
      <c r="BH3" s="71" t="s">
        <v>1175</v>
      </c>
    </row>
    <row r="4" spans="1:62">
      <c r="B4" s="74" t="s">
        <v>659</v>
      </c>
      <c r="C4" s="75" t="s">
        <v>911</v>
      </c>
      <c r="D4" s="76" t="s">
        <v>953</v>
      </c>
      <c r="E4" s="77">
        <v>10</v>
      </c>
      <c r="F4" s="78">
        <f t="shared" ref="F4:M4" si="4">SUM(F5:F318)</f>
        <v>0</v>
      </c>
      <c r="G4" s="78">
        <f t="shared" si="4"/>
        <v>0</v>
      </c>
      <c r="H4" s="78">
        <f t="shared" si="4"/>
        <v>0</v>
      </c>
      <c r="I4" s="78">
        <f t="shared" si="4"/>
        <v>0</v>
      </c>
      <c r="J4" s="78">
        <f t="shared" si="4"/>
        <v>0</v>
      </c>
      <c r="K4" s="78">
        <f t="shared" si="4"/>
        <v>0</v>
      </c>
      <c r="L4" s="78">
        <f t="shared" si="4"/>
        <v>0</v>
      </c>
      <c r="M4" s="78">
        <f t="shared" si="4"/>
        <v>0</v>
      </c>
      <c r="N4" s="78">
        <f>SUM(N5:N318)</f>
        <v>0</v>
      </c>
      <c r="O4" s="78">
        <f t="shared" ref="O4" si="5">SUM(O5:O318)</f>
        <v>0</v>
      </c>
      <c r="Q4" s="74" t="s">
        <v>659</v>
      </c>
      <c r="R4" s="75" t="s">
        <v>911</v>
      </c>
      <c r="S4" s="76" t="s">
        <v>954</v>
      </c>
      <c r="T4" s="77">
        <v>2</v>
      </c>
      <c r="U4" s="78">
        <v>9609425280.1708889</v>
      </c>
      <c r="V4" s="78">
        <v>321949913.45000017</v>
      </c>
      <c r="W4" s="78">
        <v>220840286.29999992</v>
      </c>
      <c r="X4" s="78">
        <v>34622108.750000007</v>
      </c>
      <c r="Y4" s="78">
        <v>1336222044.8631048</v>
      </c>
      <c r="Z4" s="78">
        <v>540017823.59980285</v>
      </c>
      <c r="AA4" s="78">
        <v>650867231.24291158</v>
      </c>
      <c r="AB4" s="78">
        <v>122338827.43065584</v>
      </c>
      <c r="AC4" s="78">
        <f>SUM(AC5:AC318)</f>
        <v>12925464812.407362</v>
      </c>
      <c r="AD4" s="78">
        <v>89181296.599999964</v>
      </c>
      <c r="AF4" s="74" t="s">
        <v>659</v>
      </c>
      <c r="AG4" s="75" t="s">
        <v>911</v>
      </c>
      <c r="AH4" s="76" t="s">
        <v>1156</v>
      </c>
      <c r="AI4" s="77">
        <v>2</v>
      </c>
      <c r="AJ4" s="78">
        <v>9816455621.2908115</v>
      </c>
      <c r="AK4" s="78">
        <v>326958280.71000034</v>
      </c>
      <c r="AL4" s="78">
        <v>224307893.88999996</v>
      </c>
      <c r="AM4" s="78">
        <v>35334982.710000008</v>
      </c>
      <c r="AN4" s="78">
        <v>1357766523.4386554</v>
      </c>
      <c r="AO4" s="78">
        <v>540017823.59980285</v>
      </c>
      <c r="AP4" s="78">
        <v>661163560.0001328</v>
      </c>
      <c r="AQ4" s="78">
        <v>124709343.84770162</v>
      </c>
      <c r="AR4" s="78">
        <f>SUM(AR5:AR318)</f>
        <v>13177312201.967112</v>
      </c>
      <c r="AS4" s="78">
        <v>90598172.479999959</v>
      </c>
      <c r="AU4" s="74" t="s">
        <v>659</v>
      </c>
      <c r="AV4" s="75" t="s">
        <v>911</v>
      </c>
      <c r="AW4" s="76" t="s">
        <v>1157</v>
      </c>
      <c r="AX4" s="77">
        <v>2</v>
      </c>
      <c r="AY4" s="78">
        <v>10009861747.24999</v>
      </c>
      <c r="AZ4" s="78">
        <v>331764497.8700003</v>
      </c>
      <c r="BA4" s="78">
        <v>227638117.09999987</v>
      </c>
      <c r="BB4" s="78">
        <v>35991078.13000001</v>
      </c>
      <c r="BC4" s="78">
        <v>1378532596.8981111</v>
      </c>
      <c r="BD4" s="78">
        <v>540017823.59980285</v>
      </c>
      <c r="BE4" s="78">
        <v>671049838.95072126</v>
      </c>
      <c r="BF4" s="78">
        <v>126900483.70905246</v>
      </c>
      <c r="BG4" s="78">
        <f>SUM(BG5:BG318)</f>
        <v>13413716497.167681</v>
      </c>
      <c r="BH4" s="78">
        <v>91960313.660000011</v>
      </c>
    </row>
    <row r="5" spans="1:62">
      <c r="B5" s="79" t="s">
        <v>3</v>
      </c>
      <c r="C5" s="79" t="s">
        <v>4</v>
      </c>
      <c r="D5" s="80" t="s">
        <v>953</v>
      </c>
      <c r="E5" s="81">
        <v>10</v>
      </c>
      <c r="F5" s="68"/>
      <c r="G5" s="68"/>
      <c r="H5" s="68"/>
      <c r="I5" s="68"/>
      <c r="J5" s="68"/>
      <c r="K5" s="68"/>
      <c r="L5" s="68"/>
      <c r="M5" s="68"/>
      <c r="N5" s="68">
        <f>SUM(F5:M5,O5)</f>
        <v>0</v>
      </c>
      <c r="O5" s="68"/>
      <c r="Q5" s="79" t="s">
        <v>3</v>
      </c>
      <c r="R5" s="79" t="s">
        <v>4</v>
      </c>
      <c r="S5" s="80" t="s">
        <v>954</v>
      </c>
      <c r="T5" s="81">
        <v>2</v>
      </c>
      <c r="U5" s="68">
        <v>1848874.5061697268</v>
      </c>
      <c r="V5" s="68">
        <v>23947.65</v>
      </c>
      <c r="W5" s="68">
        <v>0</v>
      </c>
      <c r="X5" s="68">
        <v>1628.8300000000004</v>
      </c>
      <c r="Y5" s="68">
        <v>26639.517515635038</v>
      </c>
      <c r="Z5" s="68">
        <v>140150.91523499833</v>
      </c>
      <c r="AA5" s="68">
        <v>23593.930645385717</v>
      </c>
      <c r="AB5" s="68">
        <v>20355.441805840703</v>
      </c>
      <c r="AC5" s="68">
        <f>SUM(U5:AB5,AD5)</f>
        <v>2098235.4313715869</v>
      </c>
      <c r="AD5" s="68">
        <v>13044.64</v>
      </c>
      <c r="AF5" s="79" t="s">
        <v>3</v>
      </c>
      <c r="AG5" s="79" t="s">
        <v>4</v>
      </c>
      <c r="AH5" s="80" t="s">
        <v>1156</v>
      </c>
      <c r="AI5" s="81">
        <v>2</v>
      </c>
      <c r="AJ5" s="68">
        <v>1877437.1104037866</v>
      </c>
      <c r="AK5" s="68">
        <v>24366.300000000003</v>
      </c>
      <c r="AL5" s="68">
        <v>0</v>
      </c>
      <c r="AM5" s="68">
        <v>1559.8200000000002</v>
      </c>
      <c r="AN5" s="68">
        <v>27046.558518981084</v>
      </c>
      <c r="AO5" s="68">
        <v>140150.91523499833</v>
      </c>
      <c r="AP5" s="68">
        <v>24007.959847215527</v>
      </c>
      <c r="AQ5" s="68">
        <v>20711.925382453483</v>
      </c>
      <c r="AR5" s="68">
        <f>SUM(AJ5:AQ5,AS5)</f>
        <v>2128553.2693874356</v>
      </c>
      <c r="AS5" s="68">
        <v>13272.679999999998</v>
      </c>
      <c r="AU5" s="79" t="s">
        <v>3</v>
      </c>
      <c r="AV5" s="79" t="s">
        <v>4</v>
      </c>
      <c r="AW5" s="80" t="s">
        <v>1157</v>
      </c>
      <c r="AX5" s="81">
        <v>2</v>
      </c>
      <c r="AY5" s="68">
        <v>1885857.7154748715</v>
      </c>
      <c r="AZ5" s="68">
        <v>24771.9</v>
      </c>
      <c r="BA5" s="68">
        <v>0</v>
      </c>
      <c r="BB5" s="68">
        <v>1387.56</v>
      </c>
      <c r="BC5" s="68">
        <v>27864.407815121129</v>
      </c>
      <c r="BD5" s="68">
        <v>140150.91523499833</v>
      </c>
      <c r="BE5" s="68">
        <v>24408.860433434646</v>
      </c>
      <c r="BF5" s="68">
        <v>20898.62414122792</v>
      </c>
      <c r="BG5" s="68">
        <f>SUM(AY5:BF5,BH5)</f>
        <v>2138833.6130996533</v>
      </c>
      <c r="BH5" s="68">
        <v>13493.63</v>
      </c>
    </row>
    <row r="6" spans="1:62">
      <c r="B6" s="79" t="s">
        <v>5</v>
      </c>
      <c r="C6" s="79" t="s">
        <v>6</v>
      </c>
      <c r="D6" s="80" t="s">
        <v>953</v>
      </c>
      <c r="E6" s="81">
        <v>10</v>
      </c>
      <c r="F6" s="68"/>
      <c r="G6" s="68"/>
      <c r="H6" s="68"/>
      <c r="I6" s="68"/>
      <c r="J6" s="68"/>
      <c r="K6" s="68"/>
      <c r="L6" s="68"/>
      <c r="M6" s="68"/>
      <c r="N6" s="68">
        <f t="shared" ref="N6:N69" si="6">SUM(F6:M6,O6)</f>
        <v>0</v>
      </c>
      <c r="O6" s="68"/>
      <c r="Q6" s="79" t="s">
        <v>5</v>
      </c>
      <c r="R6" s="79" t="s">
        <v>6</v>
      </c>
      <c r="S6" s="80" t="s">
        <v>954</v>
      </c>
      <c r="T6" s="81">
        <v>2</v>
      </c>
      <c r="U6" s="68">
        <v>328494.68396088772</v>
      </c>
      <c r="V6" s="68">
        <v>0</v>
      </c>
      <c r="W6" s="68">
        <v>0</v>
      </c>
      <c r="X6" s="68">
        <v>287.43</v>
      </c>
      <c r="Y6" s="68">
        <v>8054.8603618217994</v>
      </c>
      <c r="Z6" s="68">
        <v>63360.909243680457</v>
      </c>
      <c r="AA6" s="68">
        <v>0</v>
      </c>
      <c r="AB6" s="68">
        <v>3322.3313686635229</v>
      </c>
      <c r="AC6" s="68">
        <f t="shared" ref="AC6:AC69" si="7">SUM(U6:AB6,AD6)</f>
        <v>403520.21493505349</v>
      </c>
      <c r="AD6" s="68">
        <v>0</v>
      </c>
      <c r="AF6" s="79" t="s">
        <v>5</v>
      </c>
      <c r="AG6" s="79" t="s">
        <v>6</v>
      </c>
      <c r="AH6" s="80" t="s">
        <v>1156</v>
      </c>
      <c r="AI6" s="81">
        <v>2</v>
      </c>
      <c r="AJ6" s="68">
        <v>333837.44517308474</v>
      </c>
      <c r="AK6" s="68">
        <v>0</v>
      </c>
      <c r="AL6" s="68">
        <v>0</v>
      </c>
      <c r="AM6" s="68">
        <v>292.45999999999998</v>
      </c>
      <c r="AN6" s="68">
        <v>8196.1571322325781</v>
      </c>
      <c r="AO6" s="68">
        <v>63360.909243680457</v>
      </c>
      <c r="AP6" s="68">
        <v>0</v>
      </c>
      <c r="AQ6" s="68">
        <v>3380.6943212786573</v>
      </c>
      <c r="AR6" s="68">
        <f t="shared" ref="AR6:AR69" si="8">SUM(AJ6:AQ6,AS6)</f>
        <v>409067.66587027645</v>
      </c>
      <c r="AS6" s="68">
        <v>0</v>
      </c>
      <c r="AU6" s="79" t="s">
        <v>5</v>
      </c>
      <c r="AV6" s="79" t="s">
        <v>6</v>
      </c>
      <c r="AW6" s="80" t="s">
        <v>1157</v>
      </c>
      <c r="AX6" s="81">
        <v>2</v>
      </c>
      <c r="AY6" s="68">
        <v>339013.5333596844</v>
      </c>
      <c r="AZ6" s="68">
        <v>0</v>
      </c>
      <c r="BA6" s="68">
        <v>0</v>
      </c>
      <c r="BB6" s="68">
        <v>297.33</v>
      </c>
      <c r="BC6" s="68">
        <v>8332.9865614266801</v>
      </c>
      <c r="BD6" s="68">
        <v>63360.909243680457</v>
      </c>
      <c r="BE6" s="68">
        <v>0</v>
      </c>
      <c r="BF6" s="68">
        <v>3436.6743609992554</v>
      </c>
      <c r="BG6" s="68">
        <f t="shared" ref="BG6:BG69" si="9">SUM(AY6:BF6,BH6)</f>
        <v>414441.43352579081</v>
      </c>
      <c r="BH6" s="68">
        <v>0</v>
      </c>
    </row>
    <row r="7" spans="1:62">
      <c r="B7" s="79" t="s">
        <v>7</v>
      </c>
      <c r="C7" s="79" t="s">
        <v>8</v>
      </c>
      <c r="D7" s="80" t="s">
        <v>953</v>
      </c>
      <c r="E7" s="81">
        <v>10</v>
      </c>
      <c r="F7" s="68"/>
      <c r="G7" s="68"/>
      <c r="H7" s="68"/>
      <c r="I7" s="68"/>
      <c r="J7" s="68"/>
      <c r="K7" s="68"/>
      <c r="L7" s="68"/>
      <c r="M7" s="68"/>
      <c r="N7" s="68">
        <f t="shared" si="6"/>
        <v>0</v>
      </c>
      <c r="O7" s="68"/>
      <c r="Q7" s="79" t="s">
        <v>7</v>
      </c>
      <c r="R7" s="79" t="s">
        <v>8</v>
      </c>
      <c r="S7" s="80" t="s">
        <v>954</v>
      </c>
      <c r="T7" s="81">
        <v>2</v>
      </c>
      <c r="U7" s="68">
        <v>37876965.399239346</v>
      </c>
      <c r="V7" s="68">
        <v>2243582.62</v>
      </c>
      <c r="W7" s="68">
        <v>2796899.28</v>
      </c>
      <c r="X7" s="68">
        <v>133085.31</v>
      </c>
      <c r="Y7" s="68">
        <v>5429662.0387545833</v>
      </c>
      <c r="Z7" s="68">
        <v>2036913.3125936298</v>
      </c>
      <c r="AA7" s="68">
        <v>1844010.5929397244</v>
      </c>
      <c r="AB7" s="68">
        <v>538438.29089222103</v>
      </c>
      <c r="AC7" s="68">
        <f t="shared" si="7"/>
        <v>53935925.194419511</v>
      </c>
      <c r="AD7" s="68">
        <v>1036368.3499999999</v>
      </c>
      <c r="AF7" s="79" t="s">
        <v>7</v>
      </c>
      <c r="AG7" s="79" t="s">
        <v>8</v>
      </c>
      <c r="AH7" s="80" t="s">
        <v>1156</v>
      </c>
      <c r="AI7" s="81">
        <v>2</v>
      </c>
      <c r="AJ7" s="68">
        <v>39363632.037205197</v>
      </c>
      <c r="AK7" s="68">
        <v>2282804.19</v>
      </c>
      <c r="AL7" s="68">
        <v>2845790</v>
      </c>
      <c r="AM7" s="68">
        <v>137751.41</v>
      </c>
      <c r="AN7" s="68">
        <v>5543358.898887678</v>
      </c>
      <c r="AO7" s="68">
        <v>2036913.3125936298</v>
      </c>
      <c r="AP7" s="68">
        <v>1876361.0731798285</v>
      </c>
      <c r="AQ7" s="68">
        <v>556839.92097404599</v>
      </c>
      <c r="AR7" s="68">
        <f t="shared" si="8"/>
        <v>55697936.612840377</v>
      </c>
      <c r="AS7" s="68">
        <v>1054485.77</v>
      </c>
      <c r="AU7" s="79" t="s">
        <v>7</v>
      </c>
      <c r="AV7" s="79" t="s">
        <v>8</v>
      </c>
      <c r="AW7" s="80" t="s">
        <v>1157</v>
      </c>
      <c r="AX7" s="81">
        <v>2</v>
      </c>
      <c r="AY7" s="68">
        <v>40827619.839846328</v>
      </c>
      <c r="AZ7" s="68">
        <v>2320804.5699999998</v>
      </c>
      <c r="BA7" s="68">
        <v>2893165.9400000004</v>
      </c>
      <c r="BB7" s="68">
        <v>142423.32</v>
      </c>
      <c r="BC7" s="68">
        <v>5646725.2041882733</v>
      </c>
      <c r="BD7" s="68">
        <v>2036913.3125936298</v>
      </c>
      <c r="BE7" s="68">
        <v>1907685.7568748724</v>
      </c>
      <c r="BF7" s="68">
        <v>574360.71669935435</v>
      </c>
      <c r="BG7" s="68">
        <f t="shared" si="9"/>
        <v>57421737.780202456</v>
      </c>
      <c r="BH7" s="68">
        <v>1072039.1200000001</v>
      </c>
    </row>
    <row r="8" spans="1:62">
      <c r="B8" s="79" t="s">
        <v>9</v>
      </c>
      <c r="C8" s="79" t="s">
        <v>10</v>
      </c>
      <c r="D8" s="80" t="s">
        <v>953</v>
      </c>
      <c r="E8" s="81">
        <v>10</v>
      </c>
      <c r="F8" s="68"/>
      <c r="G8" s="68"/>
      <c r="H8" s="68"/>
      <c r="I8" s="68"/>
      <c r="J8" s="68"/>
      <c r="K8" s="68"/>
      <c r="L8" s="68"/>
      <c r="M8" s="68"/>
      <c r="N8" s="68">
        <f t="shared" si="6"/>
        <v>0</v>
      </c>
      <c r="O8" s="68"/>
      <c r="Q8" s="79" t="s">
        <v>9</v>
      </c>
      <c r="R8" s="79" t="s">
        <v>10</v>
      </c>
      <c r="S8" s="80" t="s">
        <v>954</v>
      </c>
      <c r="T8" s="81">
        <v>2</v>
      </c>
      <c r="U8" s="68">
        <v>2307866.6440528128</v>
      </c>
      <c r="V8" s="68">
        <v>86931.89</v>
      </c>
      <c r="W8" s="68">
        <v>38421.30999999999</v>
      </c>
      <c r="X8" s="68">
        <v>0</v>
      </c>
      <c r="Y8" s="68">
        <v>192845.72688516678</v>
      </c>
      <c r="Z8" s="68">
        <v>917214.35786735767</v>
      </c>
      <c r="AA8" s="68">
        <v>166848.27302322065</v>
      </c>
      <c r="AB8" s="68">
        <v>29633.190361223649</v>
      </c>
      <c r="AC8" s="68">
        <f t="shared" si="7"/>
        <v>3777629.8221897823</v>
      </c>
      <c r="AD8" s="68">
        <v>37868.430000000008</v>
      </c>
      <c r="AF8" s="79" t="s">
        <v>9</v>
      </c>
      <c r="AG8" s="79" t="s">
        <v>10</v>
      </c>
      <c r="AH8" s="80" t="s">
        <v>1156</v>
      </c>
      <c r="AI8" s="81">
        <v>2</v>
      </c>
      <c r="AJ8" s="68">
        <v>2287038.0508317612</v>
      </c>
      <c r="AK8" s="68">
        <v>88451.6</v>
      </c>
      <c r="AL8" s="68">
        <v>39092.939999999995</v>
      </c>
      <c r="AM8" s="68">
        <v>0</v>
      </c>
      <c r="AN8" s="68">
        <v>194251.71859735096</v>
      </c>
      <c r="AO8" s="68">
        <v>917214.35786735767</v>
      </c>
      <c r="AP8" s="68">
        <v>169775.24989118357</v>
      </c>
      <c r="AQ8" s="68">
        <v>29412.60058518406</v>
      </c>
      <c r="AR8" s="68">
        <f t="shared" si="8"/>
        <v>3763766.9477728377</v>
      </c>
      <c r="AS8" s="68">
        <v>38530.430000000008</v>
      </c>
      <c r="AU8" s="79" t="s">
        <v>9</v>
      </c>
      <c r="AV8" s="79" t="s">
        <v>10</v>
      </c>
      <c r="AW8" s="80" t="s">
        <v>1157</v>
      </c>
      <c r="AX8" s="81">
        <v>2</v>
      </c>
      <c r="AY8" s="68">
        <v>2308690.8257008111</v>
      </c>
      <c r="AZ8" s="68">
        <v>89924.01</v>
      </c>
      <c r="BA8" s="68">
        <v>39743.739999999991</v>
      </c>
      <c r="BB8" s="68">
        <v>0</v>
      </c>
      <c r="BC8" s="68">
        <v>196541.41387747668</v>
      </c>
      <c r="BD8" s="68">
        <v>917214.35786735767</v>
      </c>
      <c r="BE8" s="68">
        <v>172609.41513824713</v>
      </c>
      <c r="BF8" s="68">
        <v>29691.180920953862</v>
      </c>
      <c r="BG8" s="68">
        <f t="shared" si="9"/>
        <v>3793586.763504846</v>
      </c>
      <c r="BH8" s="68">
        <v>39171.820000000007</v>
      </c>
    </row>
    <row r="9" spans="1:62">
      <c r="B9" s="79" t="s">
        <v>11</v>
      </c>
      <c r="C9" s="79" t="s">
        <v>12</v>
      </c>
      <c r="D9" s="80" t="s">
        <v>953</v>
      </c>
      <c r="E9" s="81">
        <v>10</v>
      </c>
      <c r="F9" s="68"/>
      <c r="G9" s="68"/>
      <c r="H9" s="68"/>
      <c r="I9" s="68"/>
      <c r="J9" s="68"/>
      <c r="K9" s="68"/>
      <c r="L9" s="68"/>
      <c r="M9" s="68"/>
      <c r="N9" s="68">
        <f t="shared" si="6"/>
        <v>0</v>
      </c>
      <c r="O9" s="68"/>
      <c r="Q9" s="79" t="s">
        <v>11</v>
      </c>
      <c r="R9" s="79" t="s">
        <v>12</v>
      </c>
      <c r="S9" s="80" t="s">
        <v>954</v>
      </c>
      <c r="T9" s="81">
        <v>2</v>
      </c>
      <c r="U9" s="68">
        <v>3436084.1383391209</v>
      </c>
      <c r="V9" s="68">
        <v>102892.29000000001</v>
      </c>
      <c r="W9" s="68">
        <v>0</v>
      </c>
      <c r="X9" s="68">
        <v>0</v>
      </c>
      <c r="Y9" s="68">
        <v>219120.82276412041</v>
      </c>
      <c r="Z9" s="68">
        <v>0</v>
      </c>
      <c r="AA9" s="68">
        <v>371705.26510856935</v>
      </c>
      <c r="AB9" s="68">
        <v>42356.354468815494</v>
      </c>
      <c r="AC9" s="68">
        <f t="shared" si="7"/>
        <v>4196244.3306806264</v>
      </c>
      <c r="AD9" s="68">
        <v>24085.46</v>
      </c>
      <c r="AF9" s="79" t="s">
        <v>11</v>
      </c>
      <c r="AG9" s="79" t="s">
        <v>12</v>
      </c>
      <c r="AH9" s="80" t="s">
        <v>1156</v>
      </c>
      <c r="AI9" s="81">
        <v>2</v>
      </c>
      <c r="AJ9" s="68">
        <v>3511035.3487916812</v>
      </c>
      <c r="AK9" s="68">
        <v>104699.33000000002</v>
      </c>
      <c r="AL9" s="68">
        <v>0</v>
      </c>
      <c r="AM9" s="68">
        <v>0</v>
      </c>
      <c r="AN9" s="68">
        <v>221708.36083575987</v>
      </c>
      <c r="AO9" s="68">
        <v>0</v>
      </c>
      <c r="AP9" s="68">
        <v>378244.64370286767</v>
      </c>
      <c r="AQ9" s="68">
        <v>43230.870177030563</v>
      </c>
      <c r="AR9" s="68">
        <f t="shared" si="8"/>
        <v>4283427.0235073389</v>
      </c>
      <c r="AS9" s="68">
        <v>24508.47</v>
      </c>
      <c r="AU9" s="79" t="s">
        <v>11</v>
      </c>
      <c r="AV9" s="79" t="s">
        <v>12</v>
      </c>
      <c r="AW9" s="80" t="s">
        <v>1157</v>
      </c>
      <c r="AX9" s="81">
        <v>2</v>
      </c>
      <c r="AY9" s="68">
        <v>3531202.0633647749</v>
      </c>
      <c r="AZ9" s="68">
        <v>106450.09999999999</v>
      </c>
      <c r="BA9" s="68">
        <v>0</v>
      </c>
      <c r="BB9" s="68">
        <v>0</v>
      </c>
      <c r="BC9" s="68">
        <v>224525.48073412068</v>
      </c>
      <c r="BD9" s="68">
        <v>0</v>
      </c>
      <c r="BE9" s="68">
        <v>384576.78066428017</v>
      </c>
      <c r="BF9" s="68">
        <v>43483.881541130133</v>
      </c>
      <c r="BG9" s="68">
        <f t="shared" si="9"/>
        <v>4315156.6063043056</v>
      </c>
      <c r="BH9" s="68">
        <v>24918.300000000003</v>
      </c>
    </row>
    <row r="10" spans="1:62">
      <c r="B10" s="79" t="s">
        <v>13</v>
      </c>
      <c r="C10" s="79" t="s">
        <v>14</v>
      </c>
      <c r="D10" s="80" t="s">
        <v>953</v>
      </c>
      <c r="E10" s="81">
        <v>10</v>
      </c>
      <c r="F10" s="68"/>
      <c r="G10" s="68"/>
      <c r="H10" s="68"/>
      <c r="I10" s="68"/>
      <c r="J10" s="68"/>
      <c r="K10" s="68"/>
      <c r="L10" s="68"/>
      <c r="M10" s="68"/>
      <c r="N10" s="68">
        <f t="shared" si="6"/>
        <v>0</v>
      </c>
      <c r="O10" s="68"/>
      <c r="Q10" s="79" t="s">
        <v>13</v>
      </c>
      <c r="R10" s="79" t="s">
        <v>14</v>
      </c>
      <c r="S10" s="80" t="s">
        <v>954</v>
      </c>
      <c r="T10" s="81">
        <v>2</v>
      </c>
      <c r="U10" s="68">
        <v>20687553.660615049</v>
      </c>
      <c r="V10" s="68">
        <v>921594.85999999964</v>
      </c>
      <c r="W10" s="68">
        <v>34588.76</v>
      </c>
      <c r="X10" s="68">
        <v>74830.55</v>
      </c>
      <c r="Y10" s="68">
        <v>3348638.454626231</v>
      </c>
      <c r="Z10" s="68">
        <v>923475.98855391564</v>
      </c>
      <c r="AA10" s="68">
        <v>1405597.8317716098</v>
      </c>
      <c r="AB10" s="68">
        <v>259438.89691078663</v>
      </c>
      <c r="AC10" s="68">
        <f t="shared" si="7"/>
        <v>27948834.262477595</v>
      </c>
      <c r="AD10" s="68">
        <v>293115.26</v>
      </c>
      <c r="AF10" s="79" t="s">
        <v>13</v>
      </c>
      <c r="AG10" s="79" t="s">
        <v>14</v>
      </c>
      <c r="AH10" s="80" t="s">
        <v>1156</v>
      </c>
      <c r="AI10" s="81">
        <v>2</v>
      </c>
      <c r="AJ10" s="68">
        <v>21062109.499905307</v>
      </c>
      <c r="AK10" s="68">
        <v>937705.85999999987</v>
      </c>
      <c r="AL10" s="68">
        <v>35193.380000000005</v>
      </c>
      <c r="AM10" s="68">
        <v>76138.610000000015</v>
      </c>
      <c r="AN10" s="68">
        <v>3410287.0201569456</v>
      </c>
      <c r="AO10" s="68">
        <v>923475.98855391564</v>
      </c>
      <c r="AP10" s="68">
        <v>1430257.121685266</v>
      </c>
      <c r="AQ10" s="68">
        <v>264615.41432935372</v>
      </c>
      <c r="AR10" s="68">
        <f t="shared" si="8"/>
        <v>28438022.294630785</v>
      </c>
      <c r="AS10" s="68">
        <v>298239.39999999997</v>
      </c>
      <c r="AU10" s="79" t="s">
        <v>13</v>
      </c>
      <c r="AV10" s="79" t="s">
        <v>14</v>
      </c>
      <c r="AW10" s="80" t="s">
        <v>1157</v>
      </c>
      <c r="AX10" s="81">
        <v>2</v>
      </c>
      <c r="AY10" s="68">
        <v>21505437.517449178</v>
      </c>
      <c r="AZ10" s="68">
        <v>953315.28</v>
      </c>
      <c r="BA10" s="68">
        <v>35779.280000000006</v>
      </c>
      <c r="BB10" s="68">
        <v>77703.47</v>
      </c>
      <c r="BC10" s="68">
        <v>3469246.3926853631</v>
      </c>
      <c r="BD10" s="68">
        <v>923475.98855391564</v>
      </c>
      <c r="BE10" s="68">
        <v>1454134.4952725961</v>
      </c>
      <c r="BF10" s="68">
        <v>269987.46773682907</v>
      </c>
      <c r="BG10" s="68">
        <f t="shared" si="9"/>
        <v>28992283.881697878</v>
      </c>
      <c r="BH10" s="68">
        <v>303203.98999999993</v>
      </c>
    </row>
    <row r="11" spans="1:62">
      <c r="B11" s="79" t="s">
        <v>15</v>
      </c>
      <c r="C11" s="79" t="s">
        <v>16</v>
      </c>
      <c r="D11" s="80" t="s">
        <v>953</v>
      </c>
      <c r="E11" s="81">
        <v>10</v>
      </c>
      <c r="F11" s="68"/>
      <c r="G11" s="68"/>
      <c r="H11" s="68"/>
      <c r="I11" s="68"/>
      <c r="J11" s="68"/>
      <c r="K11" s="68"/>
      <c r="L11" s="68"/>
      <c r="M11" s="68"/>
      <c r="N11" s="68">
        <f t="shared" si="6"/>
        <v>0</v>
      </c>
      <c r="O11" s="68"/>
      <c r="Q11" s="79" t="s">
        <v>15</v>
      </c>
      <c r="R11" s="79" t="s">
        <v>16</v>
      </c>
      <c r="S11" s="80" t="s">
        <v>954</v>
      </c>
      <c r="T11" s="81">
        <v>2</v>
      </c>
      <c r="U11" s="68">
        <v>5048492.1182684749</v>
      </c>
      <c r="V11" s="68">
        <v>124313.59000000001</v>
      </c>
      <c r="W11" s="68">
        <v>0</v>
      </c>
      <c r="X11" s="68">
        <v>18300.420000000002</v>
      </c>
      <c r="Y11" s="68">
        <v>685162.20083415974</v>
      </c>
      <c r="Z11" s="68">
        <v>275798.33101314009</v>
      </c>
      <c r="AA11" s="68">
        <v>491804.08335558634</v>
      </c>
      <c r="AB11" s="68">
        <v>61567.147741875611</v>
      </c>
      <c r="AC11" s="68">
        <f t="shared" si="7"/>
        <v>6705437.8912132364</v>
      </c>
      <c r="AD11" s="68">
        <v>0</v>
      </c>
      <c r="AF11" s="79" t="s">
        <v>15</v>
      </c>
      <c r="AG11" s="79" t="s">
        <v>16</v>
      </c>
      <c r="AH11" s="80" t="s">
        <v>1156</v>
      </c>
      <c r="AI11" s="81">
        <v>2</v>
      </c>
      <c r="AJ11" s="68">
        <v>5036304.0211882424</v>
      </c>
      <c r="AK11" s="68">
        <v>126486.78000000001</v>
      </c>
      <c r="AL11" s="68">
        <v>0</v>
      </c>
      <c r="AM11" s="68">
        <v>18327.86</v>
      </c>
      <c r="AN11" s="68">
        <v>696019.78745177563</v>
      </c>
      <c r="AO11" s="68">
        <v>275798.33101314009</v>
      </c>
      <c r="AP11" s="68">
        <v>500432.10872802133</v>
      </c>
      <c r="AQ11" s="68">
        <v>61654.688978632912</v>
      </c>
      <c r="AR11" s="68">
        <f t="shared" si="8"/>
        <v>6715023.5773598133</v>
      </c>
      <c r="AS11" s="68">
        <v>0</v>
      </c>
      <c r="AU11" s="79" t="s">
        <v>15</v>
      </c>
      <c r="AV11" s="79" t="s">
        <v>16</v>
      </c>
      <c r="AW11" s="80" t="s">
        <v>1157</v>
      </c>
      <c r="AX11" s="81">
        <v>2</v>
      </c>
      <c r="AY11" s="68">
        <v>4932041.9501595767</v>
      </c>
      <c r="AZ11" s="68">
        <v>128592.33000000002</v>
      </c>
      <c r="BA11" s="68">
        <v>0</v>
      </c>
      <c r="BB11" s="68">
        <v>18038.3</v>
      </c>
      <c r="BC11" s="68">
        <v>703314.06765007193</v>
      </c>
      <c r="BD11" s="68">
        <v>275798.33101314009</v>
      </c>
      <c r="BE11" s="68">
        <v>508786.55094921513</v>
      </c>
      <c r="BF11" s="68">
        <v>60673.164560171776</v>
      </c>
      <c r="BG11" s="68">
        <f t="shared" si="9"/>
        <v>6627244.6943321759</v>
      </c>
      <c r="BH11" s="68">
        <v>0</v>
      </c>
    </row>
    <row r="12" spans="1:62">
      <c r="B12" s="79" t="s">
        <v>17</v>
      </c>
      <c r="C12" s="79" t="s">
        <v>18</v>
      </c>
      <c r="D12" s="80" t="s">
        <v>953</v>
      </c>
      <c r="E12" s="81">
        <v>10</v>
      </c>
      <c r="F12" s="68"/>
      <c r="G12" s="68"/>
      <c r="H12" s="68"/>
      <c r="I12" s="68"/>
      <c r="J12" s="68"/>
      <c r="K12" s="68"/>
      <c r="L12" s="68"/>
      <c r="M12" s="68"/>
      <c r="N12" s="68">
        <f t="shared" si="6"/>
        <v>0</v>
      </c>
      <c r="O12" s="68"/>
      <c r="Q12" s="79" t="s">
        <v>17</v>
      </c>
      <c r="R12" s="79" t="s">
        <v>18</v>
      </c>
      <c r="S12" s="80" t="s">
        <v>954</v>
      </c>
      <c r="T12" s="81">
        <v>2</v>
      </c>
      <c r="U12" s="68">
        <v>151334150.31230465</v>
      </c>
      <c r="V12" s="68">
        <v>6774749.3099999996</v>
      </c>
      <c r="W12" s="68">
        <v>4151226.6799999997</v>
      </c>
      <c r="X12" s="68">
        <v>562043.4800000001</v>
      </c>
      <c r="Y12" s="68">
        <v>19448085.13688511</v>
      </c>
      <c r="Z12" s="68">
        <v>7811079.0035226978</v>
      </c>
      <c r="AA12" s="68">
        <v>13207080.754001379</v>
      </c>
      <c r="AB12" s="68">
        <v>1963272.302536428</v>
      </c>
      <c r="AC12" s="68">
        <f t="shared" si="7"/>
        <v>207727834.34925026</v>
      </c>
      <c r="AD12" s="68">
        <v>2476147.37</v>
      </c>
      <c r="AF12" s="79" t="s">
        <v>17</v>
      </c>
      <c r="AG12" s="79" t="s">
        <v>18</v>
      </c>
      <c r="AH12" s="80" t="s">
        <v>1156</v>
      </c>
      <c r="AI12" s="81">
        <v>2</v>
      </c>
      <c r="AJ12" s="68">
        <v>155583260.92828441</v>
      </c>
      <c r="AK12" s="68">
        <v>6893183.1500000004</v>
      </c>
      <c r="AL12" s="68">
        <v>4223791.5</v>
      </c>
      <c r="AM12" s="68">
        <v>577230.06999999995</v>
      </c>
      <c r="AN12" s="68">
        <v>19800826.271802586</v>
      </c>
      <c r="AO12" s="68">
        <v>7811079.0035226978</v>
      </c>
      <c r="AP12" s="68">
        <v>13438743.50359183</v>
      </c>
      <c r="AQ12" s="68">
        <v>2013931.8445703685</v>
      </c>
      <c r="AR12" s="68">
        <f t="shared" si="8"/>
        <v>212861480.78177187</v>
      </c>
      <c r="AS12" s="68">
        <v>2519434.5099999998</v>
      </c>
      <c r="AU12" s="79" t="s">
        <v>17</v>
      </c>
      <c r="AV12" s="79" t="s">
        <v>18</v>
      </c>
      <c r="AW12" s="80" t="s">
        <v>1157</v>
      </c>
      <c r="AX12" s="81">
        <v>2</v>
      </c>
      <c r="AY12" s="68">
        <v>159698804.11448064</v>
      </c>
      <c r="AZ12" s="68">
        <v>7007929.5600000024</v>
      </c>
      <c r="BA12" s="68">
        <v>4294108.04</v>
      </c>
      <c r="BB12" s="68">
        <v>591795.19999999995</v>
      </c>
      <c r="BC12" s="68">
        <v>20144235.466532953</v>
      </c>
      <c r="BD12" s="68">
        <v>7811079.0035226978</v>
      </c>
      <c r="BE12" s="68">
        <v>13663065.630580263</v>
      </c>
      <c r="BF12" s="68">
        <v>2062799.0073428452</v>
      </c>
      <c r="BG12" s="68">
        <f t="shared" si="9"/>
        <v>217835189.95245939</v>
      </c>
      <c r="BH12" s="68">
        <v>2561373.9299999997</v>
      </c>
    </row>
    <row r="13" spans="1:62">
      <c r="B13" s="79" t="s">
        <v>19</v>
      </c>
      <c r="C13" s="79" t="s">
        <v>20</v>
      </c>
      <c r="D13" s="80" t="s">
        <v>953</v>
      </c>
      <c r="E13" s="81">
        <v>10</v>
      </c>
      <c r="F13" s="68"/>
      <c r="G13" s="68"/>
      <c r="H13" s="68"/>
      <c r="I13" s="68"/>
      <c r="J13" s="68"/>
      <c r="K13" s="68"/>
      <c r="L13" s="68"/>
      <c r="M13" s="68"/>
      <c r="N13" s="68">
        <f t="shared" si="6"/>
        <v>0</v>
      </c>
      <c r="O13" s="68"/>
      <c r="Q13" s="79" t="s">
        <v>19</v>
      </c>
      <c r="R13" s="79" t="s">
        <v>20</v>
      </c>
      <c r="S13" s="80" t="s">
        <v>954</v>
      </c>
      <c r="T13" s="81">
        <v>2</v>
      </c>
      <c r="U13" s="68">
        <v>1039273.3447332304</v>
      </c>
      <c r="V13" s="68">
        <v>52470.66</v>
      </c>
      <c r="W13" s="68">
        <v>41966.42</v>
      </c>
      <c r="X13" s="68">
        <v>0</v>
      </c>
      <c r="Y13" s="68">
        <v>147864.52548614185</v>
      </c>
      <c r="Z13" s="68">
        <v>339778.33090701408</v>
      </c>
      <c r="AA13" s="68">
        <v>0</v>
      </c>
      <c r="AB13" s="68">
        <v>13903.774525534362</v>
      </c>
      <c r="AC13" s="68">
        <f t="shared" si="7"/>
        <v>1658717.9556519208</v>
      </c>
      <c r="AD13" s="68">
        <v>23460.899999999998</v>
      </c>
      <c r="AF13" s="79" t="s">
        <v>19</v>
      </c>
      <c r="AG13" s="79" t="s">
        <v>20</v>
      </c>
      <c r="AH13" s="80" t="s">
        <v>1156</v>
      </c>
      <c r="AI13" s="81">
        <v>2</v>
      </c>
      <c r="AJ13" s="68">
        <v>1065603.7899992268</v>
      </c>
      <c r="AK13" s="68">
        <v>53387.92</v>
      </c>
      <c r="AL13" s="68">
        <v>42700</v>
      </c>
      <c r="AM13" s="68">
        <v>0</v>
      </c>
      <c r="AN13" s="68">
        <v>151581.39587378278</v>
      </c>
      <c r="AO13" s="68">
        <v>339778.33090701408</v>
      </c>
      <c r="AP13" s="68">
        <v>0</v>
      </c>
      <c r="AQ13" s="68">
        <v>14286.899515175726</v>
      </c>
      <c r="AR13" s="68">
        <f t="shared" si="8"/>
        <v>1691209.3762951992</v>
      </c>
      <c r="AS13" s="68">
        <v>23871.039999999997</v>
      </c>
      <c r="AU13" s="79" t="s">
        <v>19</v>
      </c>
      <c r="AV13" s="79" t="s">
        <v>20</v>
      </c>
      <c r="AW13" s="80" t="s">
        <v>1157</v>
      </c>
      <c r="AX13" s="81">
        <v>2</v>
      </c>
      <c r="AY13" s="68">
        <v>1101394.1319267745</v>
      </c>
      <c r="AZ13" s="68">
        <v>54276.62999999999</v>
      </c>
      <c r="BA13" s="68">
        <v>43410.86</v>
      </c>
      <c r="BB13" s="68">
        <v>0</v>
      </c>
      <c r="BC13" s="68">
        <v>154114.41446375506</v>
      </c>
      <c r="BD13" s="68">
        <v>339778.33090701408</v>
      </c>
      <c r="BE13" s="68">
        <v>0</v>
      </c>
      <c r="BF13" s="68">
        <v>14705.957691943506</v>
      </c>
      <c r="BG13" s="68">
        <f t="shared" si="9"/>
        <v>1731948.7349894871</v>
      </c>
      <c r="BH13" s="68">
        <v>24268.41</v>
      </c>
    </row>
    <row r="14" spans="1:62">
      <c r="B14" s="79" t="s">
        <v>21</v>
      </c>
      <c r="C14" s="79" t="s">
        <v>22</v>
      </c>
      <c r="D14" s="80" t="s">
        <v>953</v>
      </c>
      <c r="E14" s="81">
        <v>10</v>
      </c>
      <c r="F14" s="68"/>
      <c r="G14" s="68"/>
      <c r="H14" s="68"/>
      <c r="I14" s="68"/>
      <c r="J14" s="68"/>
      <c r="K14" s="68"/>
      <c r="L14" s="68"/>
      <c r="M14" s="68"/>
      <c r="N14" s="68">
        <f t="shared" si="6"/>
        <v>0</v>
      </c>
      <c r="O14" s="68"/>
      <c r="Q14" s="79" t="s">
        <v>21</v>
      </c>
      <c r="R14" s="79" t="s">
        <v>22</v>
      </c>
      <c r="S14" s="80" t="s">
        <v>954</v>
      </c>
      <c r="T14" s="81">
        <v>2</v>
      </c>
      <c r="U14" s="68">
        <v>11413102.655846929</v>
      </c>
      <c r="V14" s="68">
        <v>607744.47</v>
      </c>
      <c r="W14" s="68">
        <v>500435.23</v>
      </c>
      <c r="X14" s="68">
        <v>40816.659999999996</v>
      </c>
      <c r="Y14" s="68">
        <v>1698781.1809008601</v>
      </c>
      <c r="Z14" s="68">
        <v>728751.33005615266</v>
      </c>
      <c r="AA14" s="68">
        <v>688512.83976521343</v>
      </c>
      <c r="AB14" s="68">
        <v>155317.07650428824</v>
      </c>
      <c r="AC14" s="68">
        <f t="shared" si="7"/>
        <v>16069725.383073445</v>
      </c>
      <c r="AD14" s="68">
        <v>236263.94</v>
      </c>
      <c r="AF14" s="79" t="s">
        <v>21</v>
      </c>
      <c r="AG14" s="79" t="s">
        <v>22</v>
      </c>
      <c r="AH14" s="80" t="s">
        <v>1156</v>
      </c>
      <c r="AI14" s="81">
        <v>2</v>
      </c>
      <c r="AJ14" s="68">
        <v>11662070.192897951</v>
      </c>
      <c r="AK14" s="68">
        <v>618368.85</v>
      </c>
      <c r="AL14" s="68">
        <v>509183.02</v>
      </c>
      <c r="AM14" s="68">
        <v>41725.119999999995</v>
      </c>
      <c r="AN14" s="68">
        <v>1727409.6442279639</v>
      </c>
      <c r="AO14" s="68">
        <v>728751.33005615266</v>
      </c>
      <c r="AP14" s="68">
        <v>700591.83504976821</v>
      </c>
      <c r="AQ14" s="68">
        <v>158367.55889338069</v>
      </c>
      <c r="AR14" s="68">
        <f t="shared" si="8"/>
        <v>16386861.771125218</v>
      </c>
      <c r="AS14" s="68">
        <v>240394.21999999997</v>
      </c>
      <c r="AU14" s="79" t="s">
        <v>21</v>
      </c>
      <c r="AV14" s="79" t="s">
        <v>22</v>
      </c>
      <c r="AW14" s="80" t="s">
        <v>1157</v>
      </c>
      <c r="AX14" s="81">
        <v>2</v>
      </c>
      <c r="AY14" s="68">
        <v>11996679.980616564</v>
      </c>
      <c r="AZ14" s="68">
        <v>628662.43999999994</v>
      </c>
      <c r="BA14" s="68">
        <v>517659.75000000006</v>
      </c>
      <c r="BB14" s="68">
        <v>42915.299999999996</v>
      </c>
      <c r="BC14" s="68">
        <v>1754568.817388308</v>
      </c>
      <c r="BD14" s="68">
        <v>728751.33005615266</v>
      </c>
      <c r="BE14" s="68">
        <v>712287.82004528667</v>
      </c>
      <c r="BF14" s="68">
        <v>161849.01316687278</v>
      </c>
      <c r="BG14" s="68">
        <f t="shared" si="9"/>
        <v>16787770.361273184</v>
      </c>
      <c r="BH14" s="68">
        <v>244395.90999999997</v>
      </c>
    </row>
    <row r="15" spans="1:62">
      <c r="B15" s="79" t="s">
        <v>23</v>
      </c>
      <c r="C15" s="79" t="s">
        <v>24</v>
      </c>
      <c r="D15" s="80" t="s">
        <v>953</v>
      </c>
      <c r="E15" s="81">
        <v>10</v>
      </c>
      <c r="F15" s="68"/>
      <c r="G15" s="68"/>
      <c r="H15" s="68"/>
      <c r="I15" s="68"/>
      <c r="J15" s="68"/>
      <c r="K15" s="68"/>
      <c r="L15" s="68"/>
      <c r="M15" s="68"/>
      <c r="N15" s="68">
        <f t="shared" si="6"/>
        <v>0</v>
      </c>
      <c r="O15" s="68"/>
      <c r="Q15" s="79" t="s">
        <v>23</v>
      </c>
      <c r="R15" s="79" t="s">
        <v>24</v>
      </c>
      <c r="S15" s="80" t="s">
        <v>954</v>
      </c>
      <c r="T15" s="81">
        <v>2</v>
      </c>
      <c r="U15" s="68">
        <v>6826440.6411138056</v>
      </c>
      <c r="V15" s="68">
        <v>388321.76</v>
      </c>
      <c r="W15" s="68">
        <v>249019.94</v>
      </c>
      <c r="X15" s="68">
        <v>25486.460000000003</v>
      </c>
      <c r="Y15" s="68">
        <v>1040606.2284844911</v>
      </c>
      <c r="Z15" s="68">
        <v>617200.84523483005</v>
      </c>
      <c r="AA15" s="68">
        <v>648255.49987228971</v>
      </c>
      <c r="AB15" s="68">
        <v>95048.908982956782</v>
      </c>
      <c r="AC15" s="68">
        <f t="shared" si="7"/>
        <v>10075341.743688375</v>
      </c>
      <c r="AD15" s="68">
        <v>184961.46</v>
      </c>
      <c r="AF15" s="79" t="s">
        <v>23</v>
      </c>
      <c r="AG15" s="79" t="s">
        <v>24</v>
      </c>
      <c r="AH15" s="80" t="s">
        <v>1156</v>
      </c>
      <c r="AI15" s="81">
        <v>2</v>
      </c>
      <c r="AJ15" s="68">
        <v>6827860.1220729891</v>
      </c>
      <c r="AK15" s="68">
        <v>395110.23999999993</v>
      </c>
      <c r="AL15" s="68">
        <v>253372.9</v>
      </c>
      <c r="AM15" s="68">
        <v>25542.02</v>
      </c>
      <c r="AN15" s="68">
        <v>1054404.534264297</v>
      </c>
      <c r="AO15" s="68">
        <v>617200.84523483005</v>
      </c>
      <c r="AP15" s="68">
        <v>659628.27468453581</v>
      </c>
      <c r="AQ15" s="68">
        <v>95829.648887176067</v>
      </c>
      <c r="AR15" s="68">
        <f t="shared" si="8"/>
        <v>10117143.495143827</v>
      </c>
      <c r="AS15" s="68">
        <v>188194.90999999997</v>
      </c>
      <c r="AU15" s="79" t="s">
        <v>23</v>
      </c>
      <c r="AV15" s="79" t="s">
        <v>24</v>
      </c>
      <c r="AW15" s="80" t="s">
        <v>1157</v>
      </c>
      <c r="AX15" s="81">
        <v>2</v>
      </c>
      <c r="AY15" s="68">
        <v>6816290.2430122308</v>
      </c>
      <c r="AZ15" s="68">
        <v>401687.39000000007</v>
      </c>
      <c r="BA15" s="68">
        <v>257590.97999999998</v>
      </c>
      <c r="BB15" s="68">
        <v>25669.899999999998</v>
      </c>
      <c r="BC15" s="68">
        <v>1069965.805362937</v>
      </c>
      <c r="BD15" s="68">
        <v>617200.84523483005</v>
      </c>
      <c r="BE15" s="68">
        <v>670640.43270333356</v>
      </c>
      <c r="BF15" s="68">
        <v>95801.706352656707</v>
      </c>
      <c r="BG15" s="68">
        <f t="shared" si="9"/>
        <v>10146174.972665986</v>
      </c>
      <c r="BH15" s="68">
        <v>191327.66999999998</v>
      </c>
    </row>
    <row r="16" spans="1:62">
      <c r="B16" s="79" t="s">
        <v>25</v>
      </c>
      <c r="C16" s="79" t="s">
        <v>26</v>
      </c>
      <c r="D16" s="80" t="s">
        <v>953</v>
      </c>
      <c r="E16" s="81">
        <v>10</v>
      </c>
      <c r="F16" s="68"/>
      <c r="G16" s="68"/>
      <c r="H16" s="68"/>
      <c r="I16" s="68"/>
      <c r="J16" s="68"/>
      <c r="K16" s="68"/>
      <c r="L16" s="68"/>
      <c r="M16" s="68"/>
      <c r="N16" s="68">
        <f t="shared" si="6"/>
        <v>0</v>
      </c>
      <c r="O16" s="68"/>
      <c r="Q16" s="79" t="s">
        <v>25</v>
      </c>
      <c r="R16" s="79" t="s">
        <v>26</v>
      </c>
      <c r="S16" s="80" t="s">
        <v>954</v>
      </c>
      <c r="T16" s="81">
        <v>2</v>
      </c>
      <c r="U16" s="68">
        <v>19890955.031242348</v>
      </c>
      <c r="V16" s="68">
        <v>1118919.5399999998</v>
      </c>
      <c r="W16" s="68">
        <v>951622.2</v>
      </c>
      <c r="X16" s="68">
        <v>75597.05</v>
      </c>
      <c r="Y16" s="68">
        <v>2831531.1933230464</v>
      </c>
      <c r="Z16" s="68">
        <v>1359730.3082092474</v>
      </c>
      <c r="AA16" s="68">
        <v>1858305.2429817251</v>
      </c>
      <c r="AB16" s="68">
        <v>274862.04649332166</v>
      </c>
      <c r="AC16" s="68">
        <f t="shared" si="7"/>
        <v>28876104.912249688</v>
      </c>
      <c r="AD16" s="68">
        <v>514582.3000000001</v>
      </c>
      <c r="AF16" s="79" t="s">
        <v>25</v>
      </c>
      <c r="AG16" s="79" t="s">
        <v>26</v>
      </c>
      <c r="AH16" s="80" t="s">
        <v>1156</v>
      </c>
      <c r="AI16" s="81">
        <v>2</v>
      </c>
      <c r="AJ16" s="68">
        <v>19893640.862928346</v>
      </c>
      <c r="AK16" s="68">
        <v>1138480.1100000001</v>
      </c>
      <c r="AL16" s="68">
        <v>968256.87</v>
      </c>
      <c r="AM16" s="68">
        <v>75748.640000000014</v>
      </c>
      <c r="AN16" s="68">
        <v>2877921.875113728</v>
      </c>
      <c r="AO16" s="68">
        <v>1359730.3082092474</v>
      </c>
      <c r="AP16" s="68">
        <v>1890906.7630387098</v>
      </c>
      <c r="AQ16" s="68">
        <v>276184.97406814247</v>
      </c>
      <c r="AR16" s="68">
        <f t="shared" si="8"/>
        <v>29004448.433358178</v>
      </c>
      <c r="AS16" s="68">
        <v>523578.03</v>
      </c>
      <c r="AU16" s="79" t="s">
        <v>25</v>
      </c>
      <c r="AV16" s="79" t="s">
        <v>26</v>
      </c>
      <c r="AW16" s="80" t="s">
        <v>1157</v>
      </c>
      <c r="AX16" s="81">
        <v>2</v>
      </c>
      <c r="AY16" s="68">
        <v>19871079.164813869</v>
      </c>
      <c r="AZ16" s="68">
        <v>1157431.6600000001</v>
      </c>
      <c r="BA16" s="68">
        <v>984376.15</v>
      </c>
      <c r="BB16" s="68">
        <v>75622.139999999985</v>
      </c>
      <c r="BC16" s="68">
        <v>2930911.7762007075</v>
      </c>
      <c r="BD16" s="68">
        <v>1359730.3082092474</v>
      </c>
      <c r="BE16" s="68">
        <v>1922474.5298376158</v>
      </c>
      <c r="BF16" s="68">
        <v>277661.37930365279</v>
      </c>
      <c r="BG16" s="68">
        <f t="shared" si="9"/>
        <v>29111580.818365093</v>
      </c>
      <c r="BH16" s="68">
        <v>532293.71000000008</v>
      </c>
    </row>
    <row r="17" spans="2:60">
      <c r="B17" s="79" t="s">
        <v>27</v>
      </c>
      <c r="C17" s="79" t="s">
        <v>28</v>
      </c>
      <c r="D17" s="80" t="s">
        <v>953</v>
      </c>
      <c r="E17" s="81">
        <v>10</v>
      </c>
      <c r="F17" s="68"/>
      <c r="G17" s="68"/>
      <c r="H17" s="68"/>
      <c r="I17" s="68"/>
      <c r="J17" s="68"/>
      <c r="K17" s="68"/>
      <c r="L17" s="68"/>
      <c r="M17" s="68"/>
      <c r="N17" s="68">
        <f t="shared" si="6"/>
        <v>0</v>
      </c>
      <c r="O17" s="68"/>
      <c r="Q17" s="79" t="s">
        <v>27</v>
      </c>
      <c r="R17" s="79" t="s">
        <v>28</v>
      </c>
      <c r="S17" s="80" t="s">
        <v>954</v>
      </c>
      <c r="T17" s="81">
        <v>2</v>
      </c>
      <c r="U17" s="68">
        <v>123344958.70169066</v>
      </c>
      <c r="V17" s="68">
        <v>3415375.2699999996</v>
      </c>
      <c r="W17" s="68">
        <v>1200462.1500000001</v>
      </c>
      <c r="X17" s="68">
        <v>430393.97000000003</v>
      </c>
      <c r="Y17" s="68">
        <v>14432236.271418203</v>
      </c>
      <c r="Z17" s="68">
        <v>4389524.7095314339</v>
      </c>
      <c r="AA17" s="68">
        <v>4396589.3175857309</v>
      </c>
      <c r="AB17" s="68">
        <v>1444742.6116197705</v>
      </c>
      <c r="AC17" s="68">
        <f t="shared" si="7"/>
        <v>153596901.33184582</v>
      </c>
      <c r="AD17" s="68">
        <v>542618.33000000007</v>
      </c>
      <c r="AF17" s="79" t="s">
        <v>27</v>
      </c>
      <c r="AG17" s="79" t="s">
        <v>28</v>
      </c>
      <c r="AH17" s="80" t="s">
        <v>1156</v>
      </c>
      <c r="AI17" s="81">
        <v>2</v>
      </c>
      <c r="AJ17" s="68">
        <v>127308659.77447355</v>
      </c>
      <c r="AK17" s="68">
        <v>3446053.8699999996</v>
      </c>
      <c r="AL17" s="68">
        <v>1211266.73</v>
      </c>
      <c r="AM17" s="68">
        <v>442946.99000000005</v>
      </c>
      <c r="AN17" s="68">
        <v>14592896.997686181</v>
      </c>
      <c r="AO17" s="68">
        <v>4389524.7095314339</v>
      </c>
      <c r="AP17" s="68">
        <v>4443194.9719250407</v>
      </c>
      <c r="AQ17" s="68">
        <v>1482661.6557908952</v>
      </c>
      <c r="AR17" s="68">
        <f t="shared" si="8"/>
        <v>157864698.08940709</v>
      </c>
      <c r="AS17" s="68">
        <v>547492.39</v>
      </c>
      <c r="AU17" s="79" t="s">
        <v>27</v>
      </c>
      <c r="AV17" s="79" t="s">
        <v>28</v>
      </c>
      <c r="AW17" s="80" t="s">
        <v>1157</v>
      </c>
      <c r="AX17" s="81">
        <v>2</v>
      </c>
      <c r="AY17" s="68">
        <v>131715468.1087697</v>
      </c>
      <c r="AZ17" s="68">
        <v>3473754.6799999997</v>
      </c>
      <c r="BA17" s="68">
        <v>1221027.8</v>
      </c>
      <c r="BB17" s="68">
        <v>456588.3</v>
      </c>
      <c r="BC17" s="68">
        <v>14752641.583176309</v>
      </c>
      <c r="BD17" s="68">
        <v>4389524.7095314339</v>
      </c>
      <c r="BE17" s="68">
        <v>4486182.878243167</v>
      </c>
      <c r="BF17" s="68">
        <v>1524813.7965141535</v>
      </c>
      <c r="BG17" s="68">
        <f t="shared" si="9"/>
        <v>162571895.22623479</v>
      </c>
      <c r="BH17" s="68">
        <v>551893.37</v>
      </c>
    </row>
    <row r="18" spans="2:60">
      <c r="B18" s="79" t="s">
        <v>29</v>
      </c>
      <c r="C18" s="79" t="s">
        <v>30</v>
      </c>
      <c r="D18" s="80" t="s">
        <v>953</v>
      </c>
      <c r="E18" s="81">
        <v>10</v>
      </c>
      <c r="F18" s="68"/>
      <c r="G18" s="68"/>
      <c r="H18" s="68"/>
      <c r="I18" s="68"/>
      <c r="J18" s="68"/>
      <c r="K18" s="68"/>
      <c r="L18" s="68"/>
      <c r="M18" s="68"/>
      <c r="N18" s="68">
        <f t="shared" si="6"/>
        <v>0</v>
      </c>
      <c r="O18" s="68"/>
      <c r="Q18" s="79" t="s">
        <v>29</v>
      </c>
      <c r="R18" s="79" t="s">
        <v>30</v>
      </c>
      <c r="S18" s="80" t="s">
        <v>954</v>
      </c>
      <c r="T18" s="81">
        <v>2</v>
      </c>
      <c r="U18" s="68">
        <v>5027530.1789484993</v>
      </c>
      <c r="V18" s="68">
        <v>265565.71000000002</v>
      </c>
      <c r="W18" s="68">
        <v>357193.67</v>
      </c>
      <c r="X18" s="68">
        <v>17821.349999999999</v>
      </c>
      <c r="Y18" s="68">
        <v>626023.95522091642</v>
      </c>
      <c r="Z18" s="68">
        <v>334834.10166138818</v>
      </c>
      <c r="AA18" s="68">
        <v>394065.78218539711</v>
      </c>
      <c r="AB18" s="68">
        <v>71019.397655947134</v>
      </c>
      <c r="AC18" s="68">
        <f t="shared" si="7"/>
        <v>7221677.5756721469</v>
      </c>
      <c r="AD18" s="68">
        <v>127623.43000000001</v>
      </c>
      <c r="AF18" s="79" t="s">
        <v>29</v>
      </c>
      <c r="AG18" s="79" t="s">
        <v>30</v>
      </c>
      <c r="AH18" s="80" t="s">
        <v>1156</v>
      </c>
      <c r="AI18" s="81">
        <v>2</v>
      </c>
      <c r="AJ18" s="68">
        <v>5016278.9446852617</v>
      </c>
      <c r="AK18" s="68">
        <v>270208.24</v>
      </c>
      <c r="AL18" s="68">
        <v>363437.55000000005</v>
      </c>
      <c r="AM18" s="68">
        <v>17645.439999999999</v>
      </c>
      <c r="AN18" s="68">
        <v>636642.96519216057</v>
      </c>
      <c r="AO18" s="68">
        <v>334834.10166138818</v>
      </c>
      <c r="AP18" s="68">
        <v>400979.05566517182</v>
      </c>
      <c r="AQ18" s="68">
        <v>71343.648128816858</v>
      </c>
      <c r="AR18" s="68">
        <f t="shared" si="8"/>
        <v>7241224.4453327991</v>
      </c>
      <c r="AS18" s="68">
        <v>129854.50000000001</v>
      </c>
      <c r="AU18" s="79" t="s">
        <v>29</v>
      </c>
      <c r="AV18" s="79" t="s">
        <v>30</v>
      </c>
      <c r="AW18" s="80" t="s">
        <v>1157</v>
      </c>
      <c r="AX18" s="81">
        <v>2</v>
      </c>
      <c r="AY18" s="68">
        <v>5046467.6542075593</v>
      </c>
      <c r="AZ18" s="68">
        <v>274706.25</v>
      </c>
      <c r="BA18" s="68">
        <v>369487.94999999995</v>
      </c>
      <c r="BB18" s="68">
        <v>17840.100000000002</v>
      </c>
      <c r="BC18" s="68">
        <v>651517.31513309665</v>
      </c>
      <c r="BD18" s="68">
        <v>334834.10166138818</v>
      </c>
      <c r="BE18" s="68">
        <v>407673.11707086308</v>
      </c>
      <c r="BF18" s="68">
        <v>72148.527346792631</v>
      </c>
      <c r="BG18" s="68">
        <f t="shared" si="9"/>
        <v>7306691.1054196991</v>
      </c>
      <c r="BH18" s="68">
        <v>132016.09</v>
      </c>
    </row>
    <row r="19" spans="2:60">
      <c r="B19" s="79" t="s">
        <v>31</v>
      </c>
      <c r="C19" s="79" t="s">
        <v>32</v>
      </c>
      <c r="D19" s="80" t="s">
        <v>953</v>
      </c>
      <c r="E19" s="81">
        <v>10</v>
      </c>
      <c r="F19" s="68"/>
      <c r="G19" s="68"/>
      <c r="H19" s="68"/>
      <c r="I19" s="68"/>
      <c r="J19" s="68"/>
      <c r="K19" s="68"/>
      <c r="L19" s="68"/>
      <c r="M19" s="68"/>
      <c r="N19" s="68">
        <f t="shared" si="6"/>
        <v>0</v>
      </c>
      <c r="O19" s="68"/>
      <c r="Q19" s="79" t="s">
        <v>31</v>
      </c>
      <c r="R19" s="79" t="s">
        <v>32</v>
      </c>
      <c r="S19" s="80" t="s">
        <v>954</v>
      </c>
      <c r="T19" s="81">
        <v>2</v>
      </c>
      <c r="U19" s="68">
        <v>287967.87413071207</v>
      </c>
      <c r="V19" s="68">
        <v>0</v>
      </c>
      <c r="W19" s="68">
        <v>0</v>
      </c>
      <c r="X19" s="68">
        <v>0</v>
      </c>
      <c r="Y19" s="68">
        <v>0</v>
      </c>
      <c r="Z19" s="68">
        <v>0</v>
      </c>
      <c r="AA19" s="68">
        <v>0</v>
      </c>
      <c r="AB19" s="68">
        <v>2835.5517558697029</v>
      </c>
      <c r="AC19" s="68">
        <f t="shared" si="7"/>
        <v>290803.42588658177</v>
      </c>
      <c r="AD19" s="68">
        <v>0</v>
      </c>
      <c r="AF19" s="79" t="s">
        <v>31</v>
      </c>
      <c r="AG19" s="79" t="s">
        <v>32</v>
      </c>
      <c r="AH19" s="80" t="s">
        <v>1156</v>
      </c>
      <c r="AI19" s="81">
        <v>2</v>
      </c>
      <c r="AJ19" s="68">
        <v>290340.42154087964</v>
      </c>
      <c r="AK19" s="68">
        <v>0</v>
      </c>
      <c r="AL19" s="68">
        <v>0</v>
      </c>
      <c r="AM19" s="68">
        <v>0</v>
      </c>
      <c r="AN19" s="68">
        <v>0</v>
      </c>
      <c r="AO19" s="68">
        <v>0</v>
      </c>
      <c r="AP19" s="68">
        <v>0</v>
      </c>
      <c r="AQ19" s="68">
        <v>2857.8760817163857</v>
      </c>
      <c r="AR19" s="68">
        <f t="shared" si="8"/>
        <v>293198.29762259603</v>
      </c>
      <c r="AS19" s="68">
        <v>0</v>
      </c>
      <c r="AU19" s="79" t="s">
        <v>31</v>
      </c>
      <c r="AV19" s="79" t="s">
        <v>32</v>
      </c>
      <c r="AW19" s="80" t="s">
        <v>1157</v>
      </c>
      <c r="AX19" s="81">
        <v>2</v>
      </c>
      <c r="AY19" s="68">
        <v>292486.03357502137</v>
      </c>
      <c r="AZ19" s="68">
        <v>0</v>
      </c>
      <c r="BA19" s="68">
        <v>0</v>
      </c>
      <c r="BB19" s="68">
        <v>0</v>
      </c>
      <c r="BC19" s="68">
        <v>0</v>
      </c>
      <c r="BD19" s="68">
        <v>0</v>
      </c>
      <c r="BE19" s="68">
        <v>0</v>
      </c>
      <c r="BF19" s="68">
        <v>2877.2707274694112</v>
      </c>
      <c r="BG19" s="68">
        <f t="shared" si="9"/>
        <v>295363.30430249078</v>
      </c>
      <c r="BH19" s="68">
        <v>0</v>
      </c>
    </row>
    <row r="20" spans="2:60">
      <c r="B20" s="79" t="s">
        <v>33</v>
      </c>
      <c r="C20" s="79" t="s">
        <v>34</v>
      </c>
      <c r="D20" s="80" t="s">
        <v>953</v>
      </c>
      <c r="E20" s="81">
        <v>10</v>
      </c>
      <c r="F20" s="68"/>
      <c r="G20" s="68"/>
      <c r="H20" s="68"/>
      <c r="I20" s="68"/>
      <c r="J20" s="68"/>
      <c r="K20" s="68"/>
      <c r="L20" s="68"/>
      <c r="M20" s="68"/>
      <c r="N20" s="68">
        <f t="shared" si="6"/>
        <v>0</v>
      </c>
      <c r="O20" s="68"/>
      <c r="Q20" s="79" t="s">
        <v>33</v>
      </c>
      <c r="R20" s="79" t="s">
        <v>34</v>
      </c>
      <c r="S20" s="80" t="s">
        <v>954</v>
      </c>
      <c r="T20" s="81">
        <v>2</v>
      </c>
      <c r="U20" s="68">
        <v>3458404.8733030278</v>
      </c>
      <c r="V20" s="68">
        <v>121737.40000000002</v>
      </c>
      <c r="W20" s="68">
        <v>68930.259999999995</v>
      </c>
      <c r="X20" s="68">
        <v>8727.8599999999988</v>
      </c>
      <c r="Y20" s="68">
        <v>333428.61801536911</v>
      </c>
      <c r="Z20" s="68">
        <v>265411.63907558133</v>
      </c>
      <c r="AA20" s="68">
        <v>3729.4911565965558</v>
      </c>
      <c r="AB20" s="68">
        <v>41434.088864508085</v>
      </c>
      <c r="AC20" s="68">
        <f t="shared" si="7"/>
        <v>4359145.7704150826</v>
      </c>
      <c r="AD20" s="68">
        <v>57341.54</v>
      </c>
      <c r="AF20" s="79" t="s">
        <v>33</v>
      </c>
      <c r="AG20" s="79" t="s">
        <v>34</v>
      </c>
      <c r="AH20" s="80" t="s">
        <v>1156</v>
      </c>
      <c r="AI20" s="81">
        <v>2</v>
      </c>
      <c r="AJ20" s="68">
        <v>3536147.9191582417</v>
      </c>
      <c r="AK20" s="68">
        <v>123875.39000000004</v>
      </c>
      <c r="AL20" s="68">
        <v>70140.83</v>
      </c>
      <c r="AM20" s="68">
        <v>8881.14</v>
      </c>
      <c r="AN20" s="68">
        <v>339893.51504374243</v>
      </c>
      <c r="AO20" s="68">
        <v>265411.63907558133</v>
      </c>
      <c r="AP20" s="68">
        <v>3795.090488360469</v>
      </c>
      <c r="AQ20" s="68">
        <v>42283.859127306379</v>
      </c>
      <c r="AR20" s="68">
        <f t="shared" si="8"/>
        <v>4448777.992893233</v>
      </c>
      <c r="AS20" s="68">
        <v>58348.609999999993</v>
      </c>
      <c r="AU20" s="79" t="s">
        <v>33</v>
      </c>
      <c r="AV20" s="79" t="s">
        <v>34</v>
      </c>
      <c r="AW20" s="80" t="s">
        <v>1157</v>
      </c>
      <c r="AX20" s="81">
        <v>2</v>
      </c>
      <c r="AY20" s="68">
        <v>3551631.4744895119</v>
      </c>
      <c r="AZ20" s="68">
        <v>125946.84</v>
      </c>
      <c r="BA20" s="68">
        <v>71313.91</v>
      </c>
      <c r="BB20" s="68">
        <v>9132.3000000000011</v>
      </c>
      <c r="BC20" s="68">
        <v>341640.94637952925</v>
      </c>
      <c r="BD20" s="68">
        <v>265411.63907558133</v>
      </c>
      <c r="BE20" s="68">
        <v>3858.6085750614252</v>
      </c>
      <c r="BF20" s="68">
        <v>42255.871141589247</v>
      </c>
      <c r="BG20" s="68">
        <f t="shared" si="9"/>
        <v>4470515.8996612718</v>
      </c>
      <c r="BH20" s="68">
        <v>59324.31</v>
      </c>
    </row>
    <row r="21" spans="2:60">
      <c r="B21" s="79" t="s">
        <v>35</v>
      </c>
      <c r="C21" s="79" t="s">
        <v>36</v>
      </c>
      <c r="D21" s="80" t="s">
        <v>953</v>
      </c>
      <c r="E21" s="81">
        <v>10</v>
      </c>
      <c r="F21" s="68"/>
      <c r="G21" s="68"/>
      <c r="H21" s="68"/>
      <c r="I21" s="68"/>
      <c r="J21" s="68"/>
      <c r="K21" s="68"/>
      <c r="L21" s="68"/>
      <c r="M21" s="68"/>
      <c r="N21" s="68">
        <f t="shared" si="6"/>
        <v>0</v>
      </c>
      <c r="O21" s="68"/>
      <c r="Q21" s="79" t="s">
        <v>35</v>
      </c>
      <c r="R21" s="79" t="s">
        <v>36</v>
      </c>
      <c r="S21" s="80" t="s">
        <v>954</v>
      </c>
      <c r="T21" s="81">
        <v>2</v>
      </c>
      <c r="U21" s="68">
        <v>11078587.171496801</v>
      </c>
      <c r="V21" s="68">
        <v>533954.54999999993</v>
      </c>
      <c r="W21" s="68">
        <v>601327.10999999987</v>
      </c>
      <c r="X21" s="68">
        <v>40720.85</v>
      </c>
      <c r="Y21" s="68">
        <v>1127090.1210292969</v>
      </c>
      <c r="Z21" s="68">
        <v>774941.48718249274</v>
      </c>
      <c r="AA21" s="68">
        <v>951802.15843433677</v>
      </c>
      <c r="AB21" s="68">
        <v>147824.89263349213</v>
      </c>
      <c r="AC21" s="68">
        <f t="shared" si="7"/>
        <v>15500008.100776419</v>
      </c>
      <c r="AD21" s="68">
        <v>243759.76</v>
      </c>
      <c r="AF21" s="79" t="s">
        <v>35</v>
      </c>
      <c r="AG21" s="79" t="s">
        <v>36</v>
      </c>
      <c r="AH21" s="80" t="s">
        <v>1156</v>
      </c>
      <c r="AI21" s="81">
        <v>2</v>
      </c>
      <c r="AJ21" s="68">
        <v>11245687.99698188</v>
      </c>
      <c r="AK21" s="68">
        <v>543288.97</v>
      </c>
      <c r="AL21" s="68">
        <v>611838.51</v>
      </c>
      <c r="AM21" s="68">
        <v>41237.68</v>
      </c>
      <c r="AN21" s="68">
        <v>1150642.5280545873</v>
      </c>
      <c r="AO21" s="68">
        <v>774941.48718249274</v>
      </c>
      <c r="AP21" s="68">
        <v>968500.31733427302</v>
      </c>
      <c r="AQ21" s="68">
        <v>150464.70371942967</v>
      </c>
      <c r="AR21" s="68">
        <f t="shared" si="8"/>
        <v>15734623.263272664</v>
      </c>
      <c r="AS21" s="68">
        <v>248021.06999999995</v>
      </c>
      <c r="AU21" s="79" t="s">
        <v>35</v>
      </c>
      <c r="AV21" s="79" t="s">
        <v>36</v>
      </c>
      <c r="AW21" s="80" t="s">
        <v>1157</v>
      </c>
      <c r="AX21" s="81">
        <v>2</v>
      </c>
      <c r="AY21" s="68">
        <v>11568346.046997588</v>
      </c>
      <c r="AZ21" s="68">
        <v>552332.74</v>
      </c>
      <c r="BA21" s="68">
        <v>622024.24</v>
      </c>
      <c r="BB21" s="68">
        <v>42122.42</v>
      </c>
      <c r="BC21" s="68">
        <v>1176826.9074121756</v>
      </c>
      <c r="BD21" s="68">
        <v>774941.48718249274</v>
      </c>
      <c r="BE21" s="68">
        <v>984668.99903057283</v>
      </c>
      <c r="BF21" s="68">
        <v>154746.39991026185</v>
      </c>
      <c r="BG21" s="68">
        <f t="shared" si="9"/>
        <v>16128158.970533092</v>
      </c>
      <c r="BH21" s="68">
        <v>252149.72999999998</v>
      </c>
    </row>
    <row r="22" spans="2:60">
      <c r="B22" s="79" t="s">
        <v>37</v>
      </c>
      <c r="C22" s="79" t="s">
        <v>38</v>
      </c>
      <c r="D22" s="80" t="s">
        <v>953</v>
      </c>
      <c r="E22" s="81">
        <v>10</v>
      </c>
      <c r="F22" s="68"/>
      <c r="G22" s="68"/>
      <c r="H22" s="68"/>
      <c r="I22" s="68"/>
      <c r="J22" s="68"/>
      <c r="K22" s="68"/>
      <c r="L22" s="68"/>
      <c r="M22" s="68"/>
      <c r="N22" s="68">
        <f t="shared" si="6"/>
        <v>0</v>
      </c>
      <c r="O22" s="68"/>
      <c r="Q22" s="79" t="s">
        <v>37</v>
      </c>
      <c r="R22" s="79" t="s">
        <v>38</v>
      </c>
      <c r="S22" s="80" t="s">
        <v>954</v>
      </c>
      <c r="T22" s="81">
        <v>2</v>
      </c>
      <c r="U22" s="68">
        <v>12464945.933467731</v>
      </c>
      <c r="V22" s="68">
        <v>448251.58999999997</v>
      </c>
      <c r="W22" s="68">
        <v>346138.98000000004</v>
      </c>
      <c r="X22" s="68">
        <v>49193.39</v>
      </c>
      <c r="Y22" s="68">
        <v>1731185.4016388801</v>
      </c>
      <c r="Z22" s="68">
        <v>461538.99988290539</v>
      </c>
      <c r="AA22" s="68">
        <v>1468848.0523736307</v>
      </c>
      <c r="AB22" s="68">
        <v>165814.13146255538</v>
      </c>
      <c r="AC22" s="68">
        <f t="shared" si="7"/>
        <v>17135916.478825703</v>
      </c>
      <c r="AD22" s="68">
        <v>0</v>
      </c>
      <c r="AF22" s="79" t="s">
        <v>37</v>
      </c>
      <c r="AG22" s="79" t="s">
        <v>38</v>
      </c>
      <c r="AH22" s="80" t="s">
        <v>1156</v>
      </c>
      <c r="AI22" s="81">
        <v>2</v>
      </c>
      <c r="AJ22" s="68">
        <v>12817579.512272393</v>
      </c>
      <c r="AK22" s="68">
        <v>456124.01999999996</v>
      </c>
      <c r="AL22" s="68">
        <v>352218.04999999993</v>
      </c>
      <c r="AM22" s="68">
        <v>50461.04</v>
      </c>
      <c r="AN22" s="68">
        <v>1764421.5662448152</v>
      </c>
      <c r="AO22" s="68">
        <v>461538.99988290539</v>
      </c>
      <c r="AP22" s="68">
        <v>1494689.3524676524</v>
      </c>
      <c r="AQ22" s="68">
        <v>170157.06299964711</v>
      </c>
      <c r="AR22" s="68">
        <f t="shared" si="8"/>
        <v>17567189.603867412</v>
      </c>
      <c r="AS22" s="68">
        <v>0</v>
      </c>
      <c r="AU22" s="79" t="s">
        <v>37</v>
      </c>
      <c r="AV22" s="79" t="s">
        <v>38</v>
      </c>
      <c r="AW22" s="80" t="s">
        <v>1157</v>
      </c>
      <c r="AX22" s="81">
        <v>2</v>
      </c>
      <c r="AY22" s="68">
        <v>13027829.192028161</v>
      </c>
      <c r="AZ22" s="68">
        <v>463751.34999999992</v>
      </c>
      <c r="BA22" s="68">
        <v>358108.75</v>
      </c>
      <c r="BB22" s="68">
        <v>51304.98</v>
      </c>
      <c r="BC22" s="68">
        <v>1793607.3909476046</v>
      </c>
      <c r="BD22" s="68">
        <v>461538.99988290539</v>
      </c>
      <c r="BE22" s="68">
        <v>1519711.6988012372</v>
      </c>
      <c r="BF22" s="68">
        <v>172906.07683296874</v>
      </c>
      <c r="BG22" s="68">
        <f t="shared" si="9"/>
        <v>17848758.438492876</v>
      </c>
      <c r="BH22" s="68">
        <v>0</v>
      </c>
    </row>
    <row r="23" spans="2:60">
      <c r="B23" s="79" t="s">
        <v>39</v>
      </c>
      <c r="C23" s="79" t="s">
        <v>40</v>
      </c>
      <c r="D23" s="80" t="s">
        <v>953</v>
      </c>
      <c r="E23" s="81">
        <v>10</v>
      </c>
      <c r="F23" s="68"/>
      <c r="G23" s="68"/>
      <c r="H23" s="68"/>
      <c r="I23" s="68"/>
      <c r="J23" s="68"/>
      <c r="K23" s="68"/>
      <c r="L23" s="68"/>
      <c r="M23" s="68"/>
      <c r="N23" s="68">
        <f t="shared" si="6"/>
        <v>0</v>
      </c>
      <c r="O23" s="68"/>
      <c r="Q23" s="79" t="s">
        <v>39</v>
      </c>
      <c r="R23" s="79" t="s">
        <v>40</v>
      </c>
      <c r="S23" s="80" t="s">
        <v>954</v>
      </c>
      <c r="T23" s="81">
        <v>2</v>
      </c>
      <c r="U23" s="68">
        <v>9878137.6785253249</v>
      </c>
      <c r="V23" s="68">
        <v>326797.73000000004</v>
      </c>
      <c r="W23" s="68">
        <v>280638.48</v>
      </c>
      <c r="X23" s="68">
        <v>38517.129999999997</v>
      </c>
      <c r="Y23" s="68">
        <v>1094057.1828334839</v>
      </c>
      <c r="Z23" s="68">
        <v>922480.13009982649</v>
      </c>
      <c r="AA23" s="68">
        <v>1244967.6127468629</v>
      </c>
      <c r="AB23" s="68">
        <v>121089.72326999344</v>
      </c>
      <c r="AC23" s="68">
        <f t="shared" si="7"/>
        <v>13906685.667475492</v>
      </c>
      <c r="AD23" s="68">
        <v>0</v>
      </c>
      <c r="AF23" s="79" t="s">
        <v>39</v>
      </c>
      <c r="AG23" s="79" t="s">
        <v>40</v>
      </c>
      <c r="AH23" s="80" t="s">
        <v>1156</v>
      </c>
      <c r="AI23" s="81">
        <v>2</v>
      </c>
      <c r="AJ23" s="68">
        <v>9874730.1837205477</v>
      </c>
      <c r="AK23" s="68">
        <v>332510.68</v>
      </c>
      <c r="AL23" s="68">
        <v>285544.14</v>
      </c>
      <c r="AM23" s="68">
        <v>38702.97</v>
      </c>
      <c r="AN23" s="68">
        <v>1109056.2087561148</v>
      </c>
      <c r="AO23" s="68">
        <v>922480.13009982649</v>
      </c>
      <c r="AP23" s="68">
        <v>1266808.87930702</v>
      </c>
      <c r="AQ23" s="68">
        <v>121269.88888515346</v>
      </c>
      <c r="AR23" s="68">
        <f t="shared" si="8"/>
        <v>13951103.080768665</v>
      </c>
      <c r="AS23" s="68">
        <v>0</v>
      </c>
      <c r="AU23" s="79" t="s">
        <v>39</v>
      </c>
      <c r="AV23" s="79" t="s">
        <v>40</v>
      </c>
      <c r="AW23" s="80" t="s">
        <v>1157</v>
      </c>
      <c r="AX23" s="81">
        <v>2</v>
      </c>
      <c r="AY23" s="68">
        <v>9927949.9944101665</v>
      </c>
      <c r="AZ23" s="68">
        <v>338045.77</v>
      </c>
      <c r="BA23" s="68">
        <v>290297.8</v>
      </c>
      <c r="BB23" s="68">
        <v>38950.85</v>
      </c>
      <c r="BC23" s="68">
        <v>1129495.2273829659</v>
      </c>
      <c r="BD23" s="68">
        <v>922480.13009982649</v>
      </c>
      <c r="BE23" s="68">
        <v>1287957.5844814298</v>
      </c>
      <c r="BF23" s="68">
        <v>122324.5036363285</v>
      </c>
      <c r="BG23" s="68">
        <f t="shared" si="9"/>
        <v>14057501.860010715</v>
      </c>
      <c r="BH23" s="68">
        <v>0</v>
      </c>
    </row>
    <row r="24" spans="2:60">
      <c r="B24" s="79" t="s">
        <v>41</v>
      </c>
      <c r="C24" s="79" t="s">
        <v>42</v>
      </c>
      <c r="D24" s="80" t="s">
        <v>953</v>
      </c>
      <c r="E24" s="81">
        <v>10</v>
      </c>
      <c r="F24" s="68"/>
      <c r="G24" s="68"/>
      <c r="H24" s="68"/>
      <c r="I24" s="68"/>
      <c r="J24" s="68"/>
      <c r="K24" s="68"/>
      <c r="L24" s="68"/>
      <c r="M24" s="68"/>
      <c r="N24" s="68">
        <f t="shared" si="6"/>
        <v>0</v>
      </c>
      <c r="O24" s="68"/>
      <c r="Q24" s="79" t="s">
        <v>41</v>
      </c>
      <c r="R24" s="79" t="s">
        <v>42</v>
      </c>
      <c r="S24" s="80" t="s">
        <v>954</v>
      </c>
      <c r="T24" s="81">
        <v>2</v>
      </c>
      <c r="U24" s="68">
        <v>62051821.87665312</v>
      </c>
      <c r="V24" s="68">
        <v>2922252.19</v>
      </c>
      <c r="W24" s="68">
        <v>2891431.4000000004</v>
      </c>
      <c r="X24" s="68">
        <v>237251.8</v>
      </c>
      <c r="Y24" s="68">
        <v>8104776.5479804669</v>
      </c>
      <c r="Z24" s="68">
        <v>2145157.0420984775</v>
      </c>
      <c r="AA24" s="68">
        <v>6135629.0107417088</v>
      </c>
      <c r="AB24" s="68">
        <v>813866.9594565779</v>
      </c>
      <c r="AC24" s="68">
        <f t="shared" si="7"/>
        <v>86498711.556930363</v>
      </c>
      <c r="AD24" s="68">
        <v>1196524.73</v>
      </c>
      <c r="AF24" s="79" t="s">
        <v>41</v>
      </c>
      <c r="AG24" s="79" t="s">
        <v>42</v>
      </c>
      <c r="AH24" s="80" t="s">
        <v>1156</v>
      </c>
      <c r="AI24" s="81">
        <v>2</v>
      </c>
      <c r="AJ24" s="68">
        <v>62532676.871042758</v>
      </c>
      <c r="AK24" s="68">
        <v>2948501.3300000005</v>
      </c>
      <c r="AL24" s="68">
        <v>2917455.3300000005</v>
      </c>
      <c r="AM24" s="68">
        <v>238781.62</v>
      </c>
      <c r="AN24" s="68">
        <v>8187073.0767301926</v>
      </c>
      <c r="AO24" s="68">
        <v>2145157.0420984775</v>
      </c>
      <c r="AP24" s="68">
        <v>6200387.8632763512</v>
      </c>
      <c r="AQ24" s="68">
        <v>817632.83815291524</v>
      </c>
      <c r="AR24" s="68">
        <f t="shared" si="8"/>
        <v>87194938.471300691</v>
      </c>
      <c r="AS24" s="68">
        <v>1207272.5</v>
      </c>
      <c r="AU24" s="79" t="s">
        <v>41</v>
      </c>
      <c r="AV24" s="79" t="s">
        <v>42</v>
      </c>
      <c r="AW24" s="80" t="s">
        <v>1157</v>
      </c>
      <c r="AX24" s="81">
        <v>2</v>
      </c>
      <c r="AY24" s="68">
        <v>62547582.180123165</v>
      </c>
      <c r="AZ24" s="68">
        <v>2972202.6100000003</v>
      </c>
      <c r="BA24" s="68">
        <v>2940965.83</v>
      </c>
      <c r="BB24" s="68">
        <v>238467.69</v>
      </c>
      <c r="BC24" s="68">
        <v>8267952.7236010777</v>
      </c>
      <c r="BD24" s="68">
        <v>2145157.0420984775</v>
      </c>
      <c r="BE24" s="68">
        <v>6260090.1312907226</v>
      </c>
      <c r="BF24" s="68">
        <v>817437.10520069301</v>
      </c>
      <c r="BG24" s="68">
        <f t="shared" si="9"/>
        <v>87406832.372314125</v>
      </c>
      <c r="BH24" s="68">
        <v>1216977.06</v>
      </c>
    </row>
    <row r="25" spans="2:60">
      <c r="B25" s="79" t="s">
        <v>43</v>
      </c>
      <c r="C25" s="79" t="s">
        <v>44</v>
      </c>
      <c r="D25" s="80" t="s">
        <v>953</v>
      </c>
      <c r="E25" s="81">
        <v>10</v>
      </c>
      <c r="F25" s="68"/>
      <c r="G25" s="68"/>
      <c r="H25" s="68"/>
      <c r="I25" s="68"/>
      <c r="J25" s="68"/>
      <c r="K25" s="68"/>
      <c r="L25" s="68"/>
      <c r="M25" s="68"/>
      <c r="N25" s="68">
        <f t="shared" si="6"/>
        <v>0</v>
      </c>
      <c r="O25" s="68"/>
      <c r="Q25" s="79" t="s">
        <v>43</v>
      </c>
      <c r="R25" s="79" t="s">
        <v>44</v>
      </c>
      <c r="S25" s="80" t="s">
        <v>954</v>
      </c>
      <c r="T25" s="81">
        <v>2</v>
      </c>
      <c r="U25" s="68">
        <v>31499770.902423888</v>
      </c>
      <c r="V25" s="68">
        <v>1260350.2100000002</v>
      </c>
      <c r="W25" s="68">
        <v>89719.580000000016</v>
      </c>
      <c r="X25" s="68">
        <v>115825.3</v>
      </c>
      <c r="Y25" s="68">
        <v>4549089.2609696183</v>
      </c>
      <c r="Z25" s="68">
        <v>1564300.6454938569</v>
      </c>
      <c r="AA25" s="68">
        <v>2280931.6307808841</v>
      </c>
      <c r="AB25" s="68">
        <v>395153.14121380448</v>
      </c>
      <c r="AC25" s="68">
        <f t="shared" si="7"/>
        <v>42191247.660882056</v>
      </c>
      <c r="AD25" s="68">
        <v>436106.99000000005</v>
      </c>
      <c r="AF25" s="79" t="s">
        <v>43</v>
      </c>
      <c r="AG25" s="79" t="s">
        <v>44</v>
      </c>
      <c r="AH25" s="80" t="s">
        <v>1156</v>
      </c>
      <c r="AI25" s="81">
        <v>2</v>
      </c>
      <c r="AJ25" s="68">
        <v>31835859.46253515</v>
      </c>
      <c r="AK25" s="68">
        <v>1271671.3099999998</v>
      </c>
      <c r="AL25" s="68">
        <v>90527.099999999991</v>
      </c>
      <c r="AM25" s="68">
        <v>116867.77000000002</v>
      </c>
      <c r="AN25" s="68">
        <v>4597071.7813732987</v>
      </c>
      <c r="AO25" s="68">
        <v>1564300.6454938569</v>
      </c>
      <c r="AP25" s="68">
        <v>2305110.2652159771</v>
      </c>
      <c r="AQ25" s="68">
        <v>398264.16327643394</v>
      </c>
      <c r="AR25" s="68">
        <f t="shared" si="8"/>
        <v>42619696.807894722</v>
      </c>
      <c r="AS25" s="68">
        <v>440024.31000000006</v>
      </c>
      <c r="AU25" s="79" t="s">
        <v>43</v>
      </c>
      <c r="AV25" s="79" t="s">
        <v>44</v>
      </c>
      <c r="AW25" s="80" t="s">
        <v>1157</v>
      </c>
      <c r="AX25" s="81">
        <v>2</v>
      </c>
      <c r="AY25" s="68">
        <v>32144512.042946931</v>
      </c>
      <c r="AZ25" s="68">
        <v>1281893.5099999998</v>
      </c>
      <c r="BA25" s="68">
        <v>91256.62</v>
      </c>
      <c r="BB25" s="68">
        <v>117809.54</v>
      </c>
      <c r="BC25" s="68">
        <v>4641298.0784310447</v>
      </c>
      <c r="BD25" s="68">
        <v>1564300.6454938569</v>
      </c>
      <c r="BE25" s="68">
        <v>2327412.0245949952</v>
      </c>
      <c r="BF25" s="68">
        <v>400950.70045743138</v>
      </c>
      <c r="BG25" s="68">
        <f t="shared" si="9"/>
        <v>43012994.581924267</v>
      </c>
      <c r="BH25" s="68">
        <v>443561.4200000001</v>
      </c>
    </row>
    <row r="26" spans="2:60">
      <c r="B26" s="79" t="s">
        <v>45</v>
      </c>
      <c r="C26" s="79" t="s">
        <v>46</v>
      </c>
      <c r="D26" s="80" t="s">
        <v>953</v>
      </c>
      <c r="E26" s="81">
        <v>10</v>
      </c>
      <c r="F26" s="68"/>
      <c r="G26" s="68"/>
      <c r="H26" s="68"/>
      <c r="I26" s="68"/>
      <c r="J26" s="68"/>
      <c r="K26" s="68"/>
      <c r="L26" s="68"/>
      <c r="M26" s="68"/>
      <c r="N26" s="68">
        <f t="shared" si="6"/>
        <v>0</v>
      </c>
      <c r="O26" s="68"/>
      <c r="Q26" s="79" t="s">
        <v>45</v>
      </c>
      <c r="R26" s="79" t="s">
        <v>46</v>
      </c>
      <c r="S26" s="80" t="s">
        <v>954</v>
      </c>
      <c r="T26" s="81">
        <v>2</v>
      </c>
      <c r="U26" s="68">
        <v>3483695.2639972861</v>
      </c>
      <c r="V26" s="68">
        <v>109614.00000000001</v>
      </c>
      <c r="W26" s="68">
        <v>0</v>
      </c>
      <c r="X26" s="68">
        <v>9485.5599999999977</v>
      </c>
      <c r="Y26" s="68">
        <v>306703.27518360916</v>
      </c>
      <c r="Z26" s="68">
        <v>115870.26116470269</v>
      </c>
      <c r="AA26" s="68">
        <v>0</v>
      </c>
      <c r="AB26" s="68">
        <v>29631.934756430797</v>
      </c>
      <c r="AC26" s="68">
        <f t="shared" si="7"/>
        <v>4090532.3751020287</v>
      </c>
      <c r="AD26" s="68">
        <v>35532.080000000002</v>
      </c>
      <c r="AF26" s="79" t="s">
        <v>45</v>
      </c>
      <c r="AG26" s="79" t="s">
        <v>46</v>
      </c>
      <c r="AH26" s="80" t="s">
        <v>1156</v>
      </c>
      <c r="AI26" s="81">
        <v>2</v>
      </c>
      <c r="AJ26" s="68">
        <v>3508041.0137308845</v>
      </c>
      <c r="AK26" s="68">
        <v>111530.24000000001</v>
      </c>
      <c r="AL26" s="68">
        <v>0</v>
      </c>
      <c r="AM26" s="68">
        <v>9651.369999999999</v>
      </c>
      <c r="AN26" s="68">
        <v>311238.59019811044</v>
      </c>
      <c r="AO26" s="68">
        <v>115870.26116470269</v>
      </c>
      <c r="AP26" s="68">
        <v>0</v>
      </c>
      <c r="AQ26" s="68">
        <v>29852.23118404625</v>
      </c>
      <c r="AR26" s="68">
        <f t="shared" si="8"/>
        <v>4122336.9362777439</v>
      </c>
      <c r="AS26" s="68">
        <v>36153.229999999996</v>
      </c>
      <c r="AU26" s="79" t="s">
        <v>45</v>
      </c>
      <c r="AV26" s="79" t="s">
        <v>46</v>
      </c>
      <c r="AW26" s="80" t="s">
        <v>1157</v>
      </c>
      <c r="AX26" s="81">
        <v>2</v>
      </c>
      <c r="AY26" s="68">
        <v>3542238.5392639362</v>
      </c>
      <c r="AZ26" s="68">
        <v>113386.81000000001</v>
      </c>
      <c r="BA26" s="68">
        <v>0</v>
      </c>
      <c r="BB26" s="68">
        <v>9712.94</v>
      </c>
      <c r="BC26" s="68">
        <v>316491.73670178279</v>
      </c>
      <c r="BD26" s="68">
        <v>115870.26116470269</v>
      </c>
      <c r="BE26" s="68">
        <v>0</v>
      </c>
      <c r="BF26" s="68">
        <v>30260.530283304397</v>
      </c>
      <c r="BG26" s="68">
        <f t="shared" si="9"/>
        <v>4164715.8674137257</v>
      </c>
      <c r="BH26" s="68">
        <v>36755.050000000003</v>
      </c>
    </row>
    <row r="27" spans="2:60">
      <c r="B27" s="79" t="s">
        <v>47</v>
      </c>
      <c r="C27" s="79" t="s">
        <v>48</v>
      </c>
      <c r="D27" s="80" t="s">
        <v>953</v>
      </c>
      <c r="E27" s="81">
        <v>10</v>
      </c>
      <c r="F27" s="68"/>
      <c r="G27" s="68"/>
      <c r="H27" s="68"/>
      <c r="I27" s="68"/>
      <c r="J27" s="68"/>
      <c r="K27" s="68"/>
      <c r="L27" s="68"/>
      <c r="M27" s="68"/>
      <c r="N27" s="68">
        <f t="shared" si="6"/>
        <v>0</v>
      </c>
      <c r="O27" s="68"/>
      <c r="Q27" s="79" t="s">
        <v>47</v>
      </c>
      <c r="R27" s="79" t="s">
        <v>48</v>
      </c>
      <c r="S27" s="80" t="s">
        <v>954</v>
      </c>
      <c r="T27" s="81">
        <v>2</v>
      </c>
      <c r="U27" s="68">
        <v>23053849.362060994</v>
      </c>
      <c r="V27" s="68">
        <v>797064.0199999999</v>
      </c>
      <c r="W27" s="68">
        <v>91584.01999999999</v>
      </c>
      <c r="X27" s="68">
        <v>88356.37999999999</v>
      </c>
      <c r="Y27" s="68">
        <v>3235595.225869067</v>
      </c>
      <c r="Z27" s="68">
        <v>1235104.2371651365</v>
      </c>
      <c r="AA27" s="68">
        <v>2240559.9871808826</v>
      </c>
      <c r="AB27" s="68">
        <v>283033.2151087448</v>
      </c>
      <c r="AC27" s="68">
        <f t="shared" si="7"/>
        <v>31109905.607384823</v>
      </c>
      <c r="AD27" s="68">
        <v>84759.159999999989</v>
      </c>
      <c r="AF27" s="79" t="s">
        <v>47</v>
      </c>
      <c r="AG27" s="79" t="s">
        <v>48</v>
      </c>
      <c r="AH27" s="80" t="s">
        <v>1156</v>
      </c>
      <c r="AI27" s="81">
        <v>2</v>
      </c>
      <c r="AJ27" s="68">
        <v>23461412.890660852</v>
      </c>
      <c r="AK27" s="68">
        <v>811093.08000000007</v>
      </c>
      <c r="AL27" s="68">
        <v>93196.03</v>
      </c>
      <c r="AM27" s="68">
        <v>90014.23000000001</v>
      </c>
      <c r="AN27" s="68">
        <v>3291618.1398824723</v>
      </c>
      <c r="AO27" s="68">
        <v>1235104.2371651365</v>
      </c>
      <c r="AP27" s="68">
        <v>2280077.4884339916</v>
      </c>
      <c r="AQ27" s="68">
        <v>287994.43429061025</v>
      </c>
      <c r="AR27" s="68">
        <f t="shared" si="8"/>
        <v>31636761.530433062</v>
      </c>
      <c r="AS27" s="68">
        <v>86251</v>
      </c>
      <c r="AU27" s="79" t="s">
        <v>47</v>
      </c>
      <c r="AV27" s="79" t="s">
        <v>48</v>
      </c>
      <c r="AW27" s="80" t="s">
        <v>1157</v>
      </c>
      <c r="AX27" s="81">
        <v>2</v>
      </c>
      <c r="AY27" s="68">
        <v>23850767.391926073</v>
      </c>
      <c r="AZ27" s="68">
        <v>824685.33</v>
      </c>
      <c r="BA27" s="68">
        <v>94758.110000000015</v>
      </c>
      <c r="BB27" s="68">
        <v>91627.34</v>
      </c>
      <c r="BC27" s="68">
        <v>3342775.8995244936</v>
      </c>
      <c r="BD27" s="68">
        <v>1235104.2371651365</v>
      </c>
      <c r="BE27" s="68">
        <v>2318343.2529239161</v>
      </c>
      <c r="BF27" s="68">
        <v>292508.75877463818</v>
      </c>
      <c r="BG27" s="68">
        <f t="shared" si="9"/>
        <v>32138266.720314257</v>
      </c>
      <c r="BH27" s="68">
        <v>87696.4</v>
      </c>
    </row>
    <row r="28" spans="2:60">
      <c r="B28" s="79" t="s">
        <v>49</v>
      </c>
      <c r="C28" s="79" t="s">
        <v>50</v>
      </c>
      <c r="D28" s="80" t="s">
        <v>953</v>
      </c>
      <c r="E28" s="81">
        <v>10</v>
      </c>
      <c r="F28" s="68"/>
      <c r="G28" s="68"/>
      <c r="H28" s="68"/>
      <c r="I28" s="68"/>
      <c r="J28" s="68"/>
      <c r="K28" s="68"/>
      <c r="L28" s="68"/>
      <c r="M28" s="68"/>
      <c r="N28" s="68">
        <f t="shared" si="6"/>
        <v>0</v>
      </c>
      <c r="O28" s="68"/>
      <c r="Q28" s="79" t="s">
        <v>49</v>
      </c>
      <c r="R28" s="79" t="s">
        <v>50</v>
      </c>
      <c r="S28" s="80" t="s">
        <v>954</v>
      </c>
      <c r="T28" s="81">
        <v>2</v>
      </c>
      <c r="U28" s="68">
        <v>4792901.5034729866</v>
      </c>
      <c r="V28" s="68">
        <v>222635.18</v>
      </c>
      <c r="W28" s="68">
        <v>0</v>
      </c>
      <c r="X28" s="68">
        <v>0</v>
      </c>
      <c r="Y28" s="68">
        <v>693344.93530080013</v>
      </c>
      <c r="Z28" s="68">
        <v>272667.00841059361</v>
      </c>
      <c r="AA28" s="68">
        <v>82626.94434089135</v>
      </c>
      <c r="AB28" s="68">
        <v>58704.315510854125</v>
      </c>
      <c r="AC28" s="68">
        <f t="shared" si="7"/>
        <v>6228210.5870361254</v>
      </c>
      <c r="AD28" s="68">
        <v>105330.7</v>
      </c>
      <c r="AF28" s="79" t="s">
        <v>49</v>
      </c>
      <c r="AG28" s="79" t="s">
        <v>50</v>
      </c>
      <c r="AH28" s="80" t="s">
        <v>1156</v>
      </c>
      <c r="AI28" s="81">
        <v>2</v>
      </c>
      <c r="AJ28" s="68">
        <v>5003160.4408002105</v>
      </c>
      <c r="AK28" s="68">
        <v>226527.23000000004</v>
      </c>
      <c r="AL28" s="68">
        <v>0</v>
      </c>
      <c r="AM28" s="68">
        <v>0</v>
      </c>
      <c r="AN28" s="68">
        <v>705552.26062815089</v>
      </c>
      <c r="AO28" s="68">
        <v>272667.00841059361</v>
      </c>
      <c r="AP28" s="68">
        <v>84076.589259096712</v>
      </c>
      <c r="AQ28" s="68">
        <v>61010.979307882488</v>
      </c>
      <c r="AR28" s="68">
        <f t="shared" si="8"/>
        <v>6460166.5584059339</v>
      </c>
      <c r="AS28" s="68">
        <v>107172.05</v>
      </c>
      <c r="AU28" s="79" t="s">
        <v>49</v>
      </c>
      <c r="AV28" s="79" t="s">
        <v>50</v>
      </c>
      <c r="AW28" s="80" t="s">
        <v>1157</v>
      </c>
      <c r="AX28" s="81">
        <v>2</v>
      </c>
      <c r="AY28" s="68">
        <v>5111454.267373913</v>
      </c>
      <c r="AZ28" s="68">
        <v>230298.09999999992</v>
      </c>
      <c r="BA28" s="68">
        <v>0</v>
      </c>
      <c r="BB28" s="68">
        <v>0</v>
      </c>
      <c r="BC28" s="68">
        <v>715980.73826666689</v>
      </c>
      <c r="BD28" s="68">
        <v>272667.00841059361</v>
      </c>
      <c r="BE28" s="68">
        <v>85480.266719013045</v>
      </c>
      <c r="BF28" s="68">
        <v>62235.231113110669</v>
      </c>
      <c r="BG28" s="68">
        <f t="shared" si="9"/>
        <v>6587071.6818832969</v>
      </c>
      <c r="BH28" s="68">
        <v>108956.06999999999</v>
      </c>
    </row>
    <row r="29" spans="2:60">
      <c r="B29" s="79" t="s">
        <v>51</v>
      </c>
      <c r="C29" s="79" t="s">
        <v>52</v>
      </c>
      <c r="D29" s="80" t="s">
        <v>953</v>
      </c>
      <c r="E29" s="81">
        <v>10</v>
      </c>
      <c r="F29" s="68"/>
      <c r="G29" s="68"/>
      <c r="H29" s="68"/>
      <c r="I29" s="68"/>
      <c r="J29" s="68"/>
      <c r="K29" s="68"/>
      <c r="L29" s="68"/>
      <c r="M29" s="68"/>
      <c r="N29" s="68">
        <f t="shared" si="6"/>
        <v>0</v>
      </c>
      <c r="O29" s="68"/>
      <c r="Q29" s="79" t="s">
        <v>51</v>
      </c>
      <c r="R29" s="79" t="s">
        <v>52</v>
      </c>
      <c r="S29" s="80" t="s">
        <v>954</v>
      </c>
      <c r="T29" s="81">
        <v>2</v>
      </c>
      <c r="U29" s="68">
        <v>28302497.364426471</v>
      </c>
      <c r="V29" s="68">
        <v>1098963.1900000002</v>
      </c>
      <c r="W29" s="68">
        <v>323850.48000000004</v>
      </c>
      <c r="X29" s="68">
        <v>92939.34</v>
      </c>
      <c r="Y29" s="68">
        <v>3589666.512172719</v>
      </c>
      <c r="Z29" s="68">
        <v>620495.14310195413</v>
      </c>
      <c r="AA29" s="68">
        <v>320041.73973611137</v>
      </c>
      <c r="AB29" s="68">
        <v>141334.9013048932</v>
      </c>
      <c r="AC29" s="68">
        <f t="shared" si="7"/>
        <v>34669590.69074215</v>
      </c>
      <c r="AD29" s="68">
        <v>179802.02</v>
      </c>
      <c r="AF29" s="79" t="s">
        <v>51</v>
      </c>
      <c r="AG29" s="79" t="s">
        <v>52</v>
      </c>
      <c r="AH29" s="80" t="s">
        <v>1156</v>
      </c>
      <c r="AI29" s="81">
        <v>2</v>
      </c>
      <c r="AJ29" s="68">
        <v>28852179.593739636</v>
      </c>
      <c r="AK29" s="68">
        <v>1118174.8899999999</v>
      </c>
      <c r="AL29" s="68">
        <v>329511.49000000005</v>
      </c>
      <c r="AM29" s="68">
        <v>95051.389999999985</v>
      </c>
      <c r="AN29" s="68">
        <v>3653002.084029757</v>
      </c>
      <c r="AO29" s="68">
        <v>620495.14310195413</v>
      </c>
      <c r="AP29" s="68">
        <v>325656.47942641238</v>
      </c>
      <c r="AQ29" s="68">
        <v>144245.10158193111</v>
      </c>
      <c r="AR29" s="68">
        <f t="shared" si="8"/>
        <v>35321261.411879696</v>
      </c>
      <c r="AS29" s="68">
        <v>182945.24</v>
      </c>
      <c r="AU29" s="79" t="s">
        <v>51</v>
      </c>
      <c r="AV29" s="79" t="s">
        <v>52</v>
      </c>
      <c r="AW29" s="80" t="s">
        <v>1157</v>
      </c>
      <c r="AX29" s="81">
        <v>2</v>
      </c>
      <c r="AY29" s="68">
        <v>29392636.838616073</v>
      </c>
      <c r="AZ29" s="68">
        <v>1136788.42</v>
      </c>
      <c r="BA29" s="68">
        <v>334997.11000000004</v>
      </c>
      <c r="BB29" s="68">
        <v>97030.23</v>
      </c>
      <c r="BC29" s="68">
        <v>3715125.570939309</v>
      </c>
      <c r="BD29" s="68">
        <v>620495.14310195413</v>
      </c>
      <c r="BE29" s="68">
        <v>331093.18274743482</v>
      </c>
      <c r="BF29" s="68">
        <v>147551.21549154073</v>
      </c>
      <c r="BG29" s="68">
        <f t="shared" si="9"/>
        <v>35961708.330896303</v>
      </c>
      <c r="BH29" s="68">
        <v>185990.61999999997</v>
      </c>
    </row>
    <row r="30" spans="2:60">
      <c r="B30" s="79" t="s">
        <v>53</v>
      </c>
      <c r="C30" s="79" t="s">
        <v>54</v>
      </c>
      <c r="D30" s="80" t="s">
        <v>953</v>
      </c>
      <c r="E30" s="81">
        <v>10</v>
      </c>
      <c r="F30" s="68"/>
      <c r="G30" s="68"/>
      <c r="H30" s="68"/>
      <c r="I30" s="68"/>
      <c r="J30" s="68"/>
      <c r="K30" s="68"/>
      <c r="L30" s="68"/>
      <c r="M30" s="68"/>
      <c r="N30" s="68">
        <f t="shared" si="6"/>
        <v>0</v>
      </c>
      <c r="O30" s="68"/>
      <c r="Q30" s="79" t="s">
        <v>53</v>
      </c>
      <c r="R30" s="79" t="s">
        <v>54</v>
      </c>
      <c r="S30" s="80" t="s">
        <v>954</v>
      </c>
      <c r="T30" s="81">
        <v>2</v>
      </c>
      <c r="U30" s="68">
        <v>1888295.3914195416</v>
      </c>
      <c r="V30" s="68">
        <v>42833.200000000012</v>
      </c>
      <c r="W30" s="68">
        <v>0</v>
      </c>
      <c r="X30" s="68">
        <v>0</v>
      </c>
      <c r="Y30" s="68">
        <v>117998.4169591642</v>
      </c>
      <c r="Z30" s="68">
        <v>0</v>
      </c>
      <c r="AA30" s="68">
        <v>87949.158053840569</v>
      </c>
      <c r="AB30" s="68">
        <v>22438.439786043018</v>
      </c>
      <c r="AC30" s="68">
        <f t="shared" si="7"/>
        <v>2176258.4862185894</v>
      </c>
      <c r="AD30" s="68">
        <v>16743.879999999997</v>
      </c>
      <c r="AF30" s="79" t="s">
        <v>53</v>
      </c>
      <c r="AG30" s="79" t="s">
        <v>54</v>
      </c>
      <c r="AH30" s="80" t="s">
        <v>1156</v>
      </c>
      <c r="AI30" s="81">
        <v>2</v>
      </c>
      <c r="AJ30" s="68">
        <v>1919392.188037703</v>
      </c>
      <c r="AK30" s="68">
        <v>43581.979999999996</v>
      </c>
      <c r="AL30" s="68">
        <v>0</v>
      </c>
      <c r="AM30" s="68">
        <v>0</v>
      </c>
      <c r="AN30" s="68">
        <v>120073.14873504624</v>
      </c>
      <c r="AO30" s="68">
        <v>0</v>
      </c>
      <c r="AP30" s="68">
        <v>89492.085401072924</v>
      </c>
      <c r="AQ30" s="68">
        <v>22832.537134478334</v>
      </c>
      <c r="AR30" s="68">
        <f t="shared" si="8"/>
        <v>2212408.5193083007</v>
      </c>
      <c r="AS30" s="68">
        <v>17036.579999999998</v>
      </c>
      <c r="AU30" s="79" t="s">
        <v>53</v>
      </c>
      <c r="AV30" s="79" t="s">
        <v>54</v>
      </c>
      <c r="AW30" s="80" t="s">
        <v>1157</v>
      </c>
      <c r="AX30" s="81">
        <v>2</v>
      </c>
      <c r="AY30" s="68">
        <v>1949515.208518819</v>
      </c>
      <c r="AZ30" s="68">
        <v>44307.469999999994</v>
      </c>
      <c r="BA30" s="68">
        <v>0</v>
      </c>
      <c r="BB30" s="68">
        <v>0</v>
      </c>
      <c r="BC30" s="68">
        <v>122082.14302567102</v>
      </c>
      <c r="BD30" s="68">
        <v>0</v>
      </c>
      <c r="BE30" s="68">
        <v>90986.086336509441</v>
      </c>
      <c r="BF30" s="68">
        <v>23210.682458007243</v>
      </c>
      <c r="BG30" s="68">
        <f t="shared" si="9"/>
        <v>2247421.7703390066</v>
      </c>
      <c r="BH30" s="68">
        <v>17320.18</v>
      </c>
    </row>
    <row r="31" spans="2:60">
      <c r="B31" s="79" t="s">
        <v>55</v>
      </c>
      <c r="C31" s="79" t="s">
        <v>56</v>
      </c>
      <c r="D31" s="80" t="s">
        <v>953</v>
      </c>
      <c r="E31" s="81">
        <v>10</v>
      </c>
      <c r="F31" s="68"/>
      <c r="G31" s="68"/>
      <c r="H31" s="68"/>
      <c r="I31" s="68"/>
      <c r="J31" s="68"/>
      <c r="K31" s="68"/>
      <c r="L31" s="68"/>
      <c r="M31" s="68"/>
      <c r="N31" s="68">
        <f t="shared" si="6"/>
        <v>0</v>
      </c>
      <c r="O31" s="68"/>
      <c r="Q31" s="79" t="s">
        <v>55</v>
      </c>
      <c r="R31" s="79" t="s">
        <v>56</v>
      </c>
      <c r="S31" s="80" t="s">
        <v>954</v>
      </c>
      <c r="T31" s="81">
        <v>2</v>
      </c>
      <c r="U31" s="68">
        <v>188077888.65135816</v>
      </c>
      <c r="V31" s="68">
        <v>7104395.6900000023</v>
      </c>
      <c r="W31" s="68">
        <v>5050939.42</v>
      </c>
      <c r="X31" s="68">
        <v>692831.1</v>
      </c>
      <c r="Y31" s="68">
        <v>25959265.534031976</v>
      </c>
      <c r="Z31" s="68">
        <v>10003888.822396303</v>
      </c>
      <c r="AA31" s="68">
        <v>13597656.76763341</v>
      </c>
      <c r="AB31" s="68">
        <v>2420398.0994808376</v>
      </c>
      <c r="AC31" s="68">
        <f t="shared" si="7"/>
        <v>255395821.62490067</v>
      </c>
      <c r="AD31" s="68">
        <v>2488557.54</v>
      </c>
      <c r="AF31" s="79" t="s">
        <v>55</v>
      </c>
      <c r="AG31" s="79" t="s">
        <v>56</v>
      </c>
      <c r="AH31" s="80" t="s">
        <v>1156</v>
      </c>
      <c r="AI31" s="81">
        <v>2</v>
      </c>
      <c r="AJ31" s="68">
        <v>192249045.76409686</v>
      </c>
      <c r="AK31" s="68">
        <v>7229439.4500000011</v>
      </c>
      <c r="AL31" s="68">
        <v>5139843.5100000007</v>
      </c>
      <c r="AM31" s="68">
        <v>706976.1</v>
      </c>
      <c r="AN31" s="68">
        <v>26459903.563286252</v>
      </c>
      <c r="AO31" s="68">
        <v>10003888.822396303</v>
      </c>
      <c r="AP31" s="68">
        <v>13837482.783822533</v>
      </c>
      <c r="AQ31" s="68">
        <v>2473856.5871540606</v>
      </c>
      <c r="AR31" s="68">
        <f t="shared" si="8"/>
        <v>260632794.99075598</v>
      </c>
      <c r="AS31" s="68">
        <v>2532358.4100000006</v>
      </c>
      <c r="AU31" s="79" t="s">
        <v>55</v>
      </c>
      <c r="AV31" s="79" t="s">
        <v>56</v>
      </c>
      <c r="AW31" s="80" t="s">
        <v>1157</v>
      </c>
      <c r="AX31" s="81">
        <v>2</v>
      </c>
      <c r="AY31" s="68">
        <v>196958932.08029136</v>
      </c>
      <c r="AZ31" s="68">
        <v>7350590.0099999998</v>
      </c>
      <c r="BA31" s="68">
        <v>5225993.0500000007</v>
      </c>
      <c r="BB31" s="68">
        <v>722582.75</v>
      </c>
      <c r="BC31" s="68">
        <v>26963023.122409053</v>
      </c>
      <c r="BD31" s="68">
        <v>10003888.822396303</v>
      </c>
      <c r="BE31" s="68">
        <v>14069712.179674853</v>
      </c>
      <c r="BF31" s="68">
        <v>2532911.7755550742</v>
      </c>
      <c r="BG31" s="68">
        <f t="shared" si="9"/>
        <v>266402429.33032665</v>
      </c>
      <c r="BH31" s="68">
        <v>2574795.5400000005</v>
      </c>
    </row>
    <row r="32" spans="2:60">
      <c r="B32" s="79" t="s">
        <v>57</v>
      </c>
      <c r="C32" s="79" t="s">
        <v>58</v>
      </c>
      <c r="D32" s="80" t="s">
        <v>953</v>
      </c>
      <c r="E32" s="81">
        <v>10</v>
      </c>
      <c r="F32" s="68"/>
      <c r="G32" s="68"/>
      <c r="H32" s="68"/>
      <c r="I32" s="68"/>
      <c r="J32" s="68"/>
      <c r="K32" s="68"/>
      <c r="L32" s="68"/>
      <c r="M32" s="68"/>
      <c r="N32" s="68">
        <f t="shared" si="6"/>
        <v>0</v>
      </c>
      <c r="O32" s="68"/>
      <c r="Q32" s="79" t="s">
        <v>57</v>
      </c>
      <c r="R32" s="79" t="s">
        <v>58</v>
      </c>
      <c r="S32" s="80" t="s">
        <v>954</v>
      </c>
      <c r="T32" s="81">
        <v>2</v>
      </c>
      <c r="U32" s="68">
        <v>17829816.99905245</v>
      </c>
      <c r="V32" s="68">
        <v>232242.14</v>
      </c>
      <c r="W32" s="68">
        <v>104797.14</v>
      </c>
      <c r="X32" s="68">
        <v>61425.849999999991</v>
      </c>
      <c r="Y32" s="68">
        <v>1564560.7714724399</v>
      </c>
      <c r="Z32" s="68">
        <v>1178449.4018666532</v>
      </c>
      <c r="AA32" s="68">
        <v>450375.21361330908</v>
      </c>
      <c r="AB32" s="68">
        <v>196857.34654657543</v>
      </c>
      <c r="AC32" s="68">
        <f t="shared" si="7"/>
        <v>21618524.862551428</v>
      </c>
      <c r="AD32" s="68">
        <v>0</v>
      </c>
      <c r="AF32" s="79" t="s">
        <v>57</v>
      </c>
      <c r="AG32" s="79" t="s">
        <v>58</v>
      </c>
      <c r="AH32" s="80" t="s">
        <v>1156</v>
      </c>
      <c r="AI32" s="81">
        <v>2</v>
      </c>
      <c r="AJ32" s="68">
        <v>18829804.546173085</v>
      </c>
      <c r="AK32" s="68">
        <v>236329.81</v>
      </c>
      <c r="AL32" s="68">
        <v>106641.73000000001</v>
      </c>
      <c r="AM32" s="68">
        <v>64765.09</v>
      </c>
      <c r="AN32" s="68">
        <v>1593411.8973884732</v>
      </c>
      <c r="AO32" s="68">
        <v>1178449.4018666532</v>
      </c>
      <c r="AP32" s="68">
        <v>458318.68117852299</v>
      </c>
      <c r="AQ32" s="68">
        <v>207042.26673377305</v>
      </c>
      <c r="AR32" s="68">
        <f t="shared" si="8"/>
        <v>22674763.423340503</v>
      </c>
      <c r="AS32" s="68">
        <v>0</v>
      </c>
      <c r="AU32" s="79" t="s">
        <v>57</v>
      </c>
      <c r="AV32" s="79" t="s">
        <v>58</v>
      </c>
      <c r="AW32" s="80" t="s">
        <v>1157</v>
      </c>
      <c r="AX32" s="81">
        <v>2</v>
      </c>
      <c r="AY32" s="68">
        <v>19540691.714322865</v>
      </c>
      <c r="AZ32" s="68">
        <v>240290.21</v>
      </c>
      <c r="BA32" s="68">
        <v>108429.16</v>
      </c>
      <c r="BB32" s="68">
        <v>67416.010000000009</v>
      </c>
      <c r="BC32" s="68">
        <v>1614929.9792989101</v>
      </c>
      <c r="BD32" s="68">
        <v>1178449.4018666532</v>
      </c>
      <c r="BE32" s="68">
        <v>466010.53379513475</v>
      </c>
      <c r="BF32" s="68">
        <v>213838.86240116879</v>
      </c>
      <c r="BG32" s="68">
        <f t="shared" si="9"/>
        <v>23430055.871684734</v>
      </c>
      <c r="BH32" s="68">
        <v>0</v>
      </c>
    </row>
    <row r="33" spans="2:60">
      <c r="B33" s="79" t="s">
        <v>59</v>
      </c>
      <c r="C33" s="79" t="s">
        <v>60</v>
      </c>
      <c r="D33" s="80" t="s">
        <v>953</v>
      </c>
      <c r="E33" s="81">
        <v>10</v>
      </c>
      <c r="F33" s="68"/>
      <c r="G33" s="68"/>
      <c r="H33" s="68"/>
      <c r="I33" s="68"/>
      <c r="J33" s="68"/>
      <c r="K33" s="68"/>
      <c r="L33" s="68"/>
      <c r="M33" s="68"/>
      <c r="N33" s="68">
        <f t="shared" si="6"/>
        <v>0</v>
      </c>
      <c r="O33" s="68"/>
      <c r="Q33" s="79" t="s">
        <v>59</v>
      </c>
      <c r="R33" s="79" t="s">
        <v>60</v>
      </c>
      <c r="S33" s="80" t="s">
        <v>954</v>
      </c>
      <c r="T33" s="81">
        <v>2</v>
      </c>
      <c r="U33" s="68">
        <v>14859406.738547187</v>
      </c>
      <c r="V33" s="68">
        <v>254626.28000000003</v>
      </c>
      <c r="W33" s="68">
        <v>61078.73</v>
      </c>
      <c r="X33" s="68">
        <v>51593.81</v>
      </c>
      <c r="Y33" s="68">
        <v>1853953.4124026727</v>
      </c>
      <c r="Z33" s="68">
        <v>0</v>
      </c>
      <c r="AA33" s="68">
        <v>367562.76957675081</v>
      </c>
      <c r="AB33" s="68">
        <v>172843.75114364922</v>
      </c>
      <c r="AC33" s="68">
        <f t="shared" si="7"/>
        <v>17621065.491670258</v>
      </c>
      <c r="AD33" s="68">
        <v>0</v>
      </c>
      <c r="AF33" s="79" t="s">
        <v>59</v>
      </c>
      <c r="AG33" s="79" t="s">
        <v>60</v>
      </c>
      <c r="AH33" s="80" t="s">
        <v>1156</v>
      </c>
      <c r="AI33" s="81">
        <v>2</v>
      </c>
      <c r="AJ33" s="68">
        <v>15632531.343262341</v>
      </c>
      <c r="AK33" s="68">
        <v>259126.53999999998</v>
      </c>
      <c r="AL33" s="68">
        <v>62158.35</v>
      </c>
      <c r="AM33" s="68">
        <v>54202.94</v>
      </c>
      <c r="AN33" s="68">
        <v>1889123.1354675679</v>
      </c>
      <c r="AO33" s="68">
        <v>0</v>
      </c>
      <c r="AP33" s="68">
        <v>374062.2992048962</v>
      </c>
      <c r="AQ33" s="68">
        <v>180800.34527763352</v>
      </c>
      <c r="AR33" s="68">
        <f t="shared" si="8"/>
        <v>18452004.953212436</v>
      </c>
      <c r="AS33" s="68">
        <v>0</v>
      </c>
      <c r="AU33" s="79" t="s">
        <v>59</v>
      </c>
      <c r="AV33" s="79" t="s">
        <v>60</v>
      </c>
      <c r="AW33" s="80" t="s">
        <v>1157</v>
      </c>
      <c r="AX33" s="81">
        <v>2</v>
      </c>
      <c r="AY33" s="68">
        <v>16065850.386377554</v>
      </c>
      <c r="AZ33" s="68">
        <v>263486.69</v>
      </c>
      <c r="BA33" s="68">
        <v>63204.5</v>
      </c>
      <c r="BB33" s="68">
        <v>55762.340000000004</v>
      </c>
      <c r="BC33" s="68">
        <v>1919855.3523433825</v>
      </c>
      <c r="BD33" s="68">
        <v>0</v>
      </c>
      <c r="BE33" s="68">
        <v>380356.05365144782</v>
      </c>
      <c r="BF33" s="68">
        <v>185036.18590122834</v>
      </c>
      <c r="BG33" s="68">
        <f t="shared" si="9"/>
        <v>18933551.508273613</v>
      </c>
      <c r="BH33" s="68">
        <v>0</v>
      </c>
    </row>
    <row r="34" spans="2:60">
      <c r="B34" s="79" t="s">
        <v>61</v>
      </c>
      <c r="C34" s="79" t="s">
        <v>62</v>
      </c>
      <c r="D34" s="80" t="s">
        <v>953</v>
      </c>
      <c r="E34" s="81">
        <v>10</v>
      </c>
      <c r="F34" s="68"/>
      <c r="G34" s="68"/>
      <c r="H34" s="68"/>
      <c r="I34" s="68"/>
      <c r="J34" s="68"/>
      <c r="K34" s="68"/>
      <c r="L34" s="68"/>
      <c r="M34" s="68"/>
      <c r="N34" s="68">
        <f t="shared" si="6"/>
        <v>0</v>
      </c>
      <c r="O34" s="68"/>
      <c r="Q34" s="79" t="s">
        <v>61</v>
      </c>
      <c r="R34" s="79" t="s">
        <v>62</v>
      </c>
      <c r="S34" s="80" t="s">
        <v>954</v>
      </c>
      <c r="T34" s="81">
        <v>2</v>
      </c>
      <c r="U34" s="68">
        <v>1420101.1433754833</v>
      </c>
      <c r="V34" s="68">
        <v>51010.420000000006</v>
      </c>
      <c r="W34" s="68">
        <v>0</v>
      </c>
      <c r="X34" s="68">
        <v>4503.2400000000007</v>
      </c>
      <c r="Y34" s="68">
        <v>159756.25355584847</v>
      </c>
      <c r="Z34" s="68">
        <v>177599.48996403799</v>
      </c>
      <c r="AA34" s="68">
        <v>0</v>
      </c>
      <c r="AB34" s="68">
        <v>16825.360856554471</v>
      </c>
      <c r="AC34" s="68">
        <f t="shared" si="7"/>
        <v>1829795.9077519241</v>
      </c>
      <c r="AD34" s="68">
        <v>0</v>
      </c>
      <c r="AF34" s="79" t="s">
        <v>61</v>
      </c>
      <c r="AG34" s="79" t="s">
        <v>62</v>
      </c>
      <c r="AH34" s="80" t="s">
        <v>1156</v>
      </c>
      <c r="AI34" s="81">
        <v>2</v>
      </c>
      <c r="AJ34" s="68">
        <v>1411888.2104384939</v>
      </c>
      <c r="AK34" s="68">
        <v>51902.17</v>
      </c>
      <c r="AL34" s="68">
        <v>0</v>
      </c>
      <c r="AM34" s="68">
        <v>4484.4799999999996</v>
      </c>
      <c r="AN34" s="68">
        <v>163811.02050830997</v>
      </c>
      <c r="AO34" s="68">
        <v>177599.48996403799</v>
      </c>
      <c r="AP34" s="68">
        <v>0</v>
      </c>
      <c r="AQ34" s="68">
        <v>16855.492236257298</v>
      </c>
      <c r="AR34" s="68">
        <f t="shared" si="8"/>
        <v>1826540.863147099</v>
      </c>
      <c r="AS34" s="68">
        <v>0</v>
      </c>
      <c r="AU34" s="79" t="s">
        <v>61</v>
      </c>
      <c r="AV34" s="79" t="s">
        <v>62</v>
      </c>
      <c r="AW34" s="80" t="s">
        <v>1157</v>
      </c>
      <c r="AX34" s="81">
        <v>2</v>
      </c>
      <c r="AY34" s="68">
        <v>1445980.4468370043</v>
      </c>
      <c r="AZ34" s="68">
        <v>52766.159999999996</v>
      </c>
      <c r="BA34" s="68">
        <v>0</v>
      </c>
      <c r="BB34" s="68">
        <v>4559.1399999999994</v>
      </c>
      <c r="BC34" s="68">
        <v>166704.86002111662</v>
      </c>
      <c r="BD34" s="68">
        <v>177599.48996403799</v>
      </c>
      <c r="BE34" s="68">
        <v>0</v>
      </c>
      <c r="BF34" s="68">
        <v>17249.821241952479</v>
      </c>
      <c r="BG34" s="68">
        <f t="shared" si="9"/>
        <v>1864859.9180641111</v>
      </c>
      <c r="BH34" s="68">
        <v>0</v>
      </c>
    </row>
    <row r="35" spans="2:60">
      <c r="B35" s="79" t="s">
        <v>63</v>
      </c>
      <c r="C35" s="79" t="s">
        <v>64</v>
      </c>
      <c r="D35" s="80" t="s">
        <v>953</v>
      </c>
      <c r="E35" s="81">
        <v>10</v>
      </c>
      <c r="F35" s="68"/>
      <c r="G35" s="68"/>
      <c r="H35" s="68"/>
      <c r="I35" s="68"/>
      <c r="J35" s="68"/>
      <c r="K35" s="68"/>
      <c r="L35" s="68"/>
      <c r="M35" s="68"/>
      <c r="N35" s="68">
        <f t="shared" si="6"/>
        <v>0</v>
      </c>
      <c r="O35" s="68"/>
      <c r="Q35" s="79" t="s">
        <v>63</v>
      </c>
      <c r="R35" s="79" t="s">
        <v>64</v>
      </c>
      <c r="S35" s="80" t="s">
        <v>954</v>
      </c>
      <c r="T35" s="81">
        <v>2</v>
      </c>
      <c r="U35" s="68">
        <v>25492693.757335551</v>
      </c>
      <c r="V35" s="68">
        <v>694266.66</v>
      </c>
      <c r="W35" s="68">
        <v>144638.20000000001</v>
      </c>
      <c r="X35" s="68">
        <v>96526.319999999978</v>
      </c>
      <c r="Y35" s="68">
        <v>3939255.3212863635</v>
      </c>
      <c r="Z35" s="68">
        <v>1940239.9280678094</v>
      </c>
      <c r="AA35" s="68">
        <v>2244333.7320096097</v>
      </c>
      <c r="AB35" s="68">
        <v>316080.22340058535</v>
      </c>
      <c r="AC35" s="68">
        <f t="shared" si="7"/>
        <v>34868034.142099924</v>
      </c>
      <c r="AD35" s="68">
        <v>0</v>
      </c>
      <c r="AF35" s="79" t="s">
        <v>63</v>
      </c>
      <c r="AG35" s="79" t="s">
        <v>64</v>
      </c>
      <c r="AH35" s="80" t="s">
        <v>1156</v>
      </c>
      <c r="AI35" s="81">
        <v>2</v>
      </c>
      <c r="AJ35" s="68">
        <v>26062266.952648956</v>
      </c>
      <c r="AK35" s="68">
        <v>706486.38</v>
      </c>
      <c r="AL35" s="68">
        <v>147184.06</v>
      </c>
      <c r="AM35" s="68">
        <v>98635.890000000014</v>
      </c>
      <c r="AN35" s="68">
        <v>4009981.3514443557</v>
      </c>
      <c r="AO35" s="68">
        <v>1940239.9280678094</v>
      </c>
      <c r="AP35" s="68">
        <v>2283917.7237042636</v>
      </c>
      <c r="AQ35" s="68">
        <v>322776.23449020088</v>
      </c>
      <c r="AR35" s="68">
        <f t="shared" si="8"/>
        <v>35571488.520355582</v>
      </c>
      <c r="AS35" s="68">
        <v>0</v>
      </c>
      <c r="AU35" s="79" t="s">
        <v>63</v>
      </c>
      <c r="AV35" s="79" t="s">
        <v>64</v>
      </c>
      <c r="AW35" s="80" t="s">
        <v>1157</v>
      </c>
      <c r="AX35" s="81">
        <v>2</v>
      </c>
      <c r="AY35" s="68">
        <v>26292408.772347767</v>
      </c>
      <c r="AZ35" s="68">
        <v>718325.64</v>
      </c>
      <c r="BA35" s="68">
        <v>149651.03</v>
      </c>
      <c r="BB35" s="68">
        <v>99558.62999999999</v>
      </c>
      <c r="BC35" s="68">
        <v>4077762.2321520909</v>
      </c>
      <c r="BD35" s="68">
        <v>1940239.9280678094</v>
      </c>
      <c r="BE35" s="68">
        <v>2322247.8730179379</v>
      </c>
      <c r="BF35" s="68">
        <v>326108.11876124144</v>
      </c>
      <c r="BG35" s="68">
        <f t="shared" si="9"/>
        <v>35926302.224346846</v>
      </c>
      <c r="BH35" s="68">
        <v>0</v>
      </c>
    </row>
    <row r="36" spans="2:60">
      <c r="B36" s="79" t="s">
        <v>65</v>
      </c>
      <c r="C36" s="79" t="s">
        <v>66</v>
      </c>
      <c r="D36" s="80" t="s">
        <v>953</v>
      </c>
      <c r="E36" s="81">
        <v>10</v>
      </c>
      <c r="F36" s="68"/>
      <c r="G36" s="68"/>
      <c r="H36" s="68"/>
      <c r="I36" s="68"/>
      <c r="J36" s="68"/>
      <c r="K36" s="68"/>
      <c r="L36" s="68"/>
      <c r="M36" s="68"/>
      <c r="N36" s="68">
        <f t="shared" si="6"/>
        <v>0</v>
      </c>
      <c r="O36" s="68"/>
      <c r="Q36" s="79" t="s">
        <v>65</v>
      </c>
      <c r="R36" s="79" t="s">
        <v>66</v>
      </c>
      <c r="S36" s="80" t="s">
        <v>954</v>
      </c>
      <c r="T36" s="81">
        <v>2</v>
      </c>
      <c r="U36" s="68">
        <v>205445638.62904701</v>
      </c>
      <c r="V36" s="68">
        <v>8270115.9399999995</v>
      </c>
      <c r="W36" s="68">
        <v>5743669.6600000001</v>
      </c>
      <c r="X36" s="68">
        <v>813161.19</v>
      </c>
      <c r="Y36" s="68">
        <v>28550569.506040163</v>
      </c>
      <c r="Z36" s="68">
        <v>14811735.795968685</v>
      </c>
      <c r="AA36" s="68">
        <v>24865217.180290397</v>
      </c>
      <c r="AB36" s="68">
        <v>2755066.7910333276</v>
      </c>
      <c r="AC36" s="68">
        <f t="shared" si="7"/>
        <v>293653336.13237953</v>
      </c>
      <c r="AD36" s="68">
        <v>2398161.44</v>
      </c>
      <c r="AF36" s="79" t="s">
        <v>65</v>
      </c>
      <c r="AG36" s="79" t="s">
        <v>66</v>
      </c>
      <c r="AH36" s="80" t="s">
        <v>1156</v>
      </c>
      <c r="AI36" s="81">
        <v>2</v>
      </c>
      <c r="AJ36" s="68">
        <v>206792998.15396506</v>
      </c>
      <c r="AK36" s="68">
        <v>8415677.4499999993</v>
      </c>
      <c r="AL36" s="68">
        <v>5844766.8399999999</v>
      </c>
      <c r="AM36" s="68">
        <v>819262.95</v>
      </c>
      <c r="AN36" s="68">
        <v>29061789.103525996</v>
      </c>
      <c r="AO36" s="68">
        <v>14811735.795968685</v>
      </c>
      <c r="AP36" s="68">
        <v>25303737.657585394</v>
      </c>
      <c r="AQ36" s="68">
        <v>2782173.3251342773</v>
      </c>
      <c r="AR36" s="68">
        <f t="shared" si="8"/>
        <v>296272512.52617937</v>
      </c>
      <c r="AS36" s="68">
        <v>2440371.25</v>
      </c>
      <c r="AU36" s="79" t="s">
        <v>65</v>
      </c>
      <c r="AV36" s="79" t="s">
        <v>66</v>
      </c>
      <c r="AW36" s="80" t="s">
        <v>1157</v>
      </c>
      <c r="AX36" s="81">
        <v>2</v>
      </c>
      <c r="AY36" s="68">
        <v>208289616.96478966</v>
      </c>
      <c r="AZ36" s="68">
        <v>8556706.9300000016</v>
      </c>
      <c r="BA36" s="68">
        <v>5942731.7000000002</v>
      </c>
      <c r="BB36" s="68">
        <v>825689.58</v>
      </c>
      <c r="BC36" s="68">
        <v>29559150.223542269</v>
      </c>
      <c r="BD36" s="68">
        <v>14811735.795968685</v>
      </c>
      <c r="BE36" s="68">
        <v>25728374.434424721</v>
      </c>
      <c r="BF36" s="68">
        <v>2809882.402094543</v>
      </c>
      <c r="BG36" s="68">
        <f t="shared" si="9"/>
        <v>299005154.89081991</v>
      </c>
      <c r="BH36" s="68">
        <v>2481266.86</v>
      </c>
    </row>
    <row r="37" spans="2:60">
      <c r="B37" s="79" t="s">
        <v>67</v>
      </c>
      <c r="C37" s="79" t="s">
        <v>68</v>
      </c>
      <c r="D37" s="80" t="s">
        <v>953</v>
      </c>
      <c r="E37" s="81">
        <v>10</v>
      </c>
      <c r="F37" s="68"/>
      <c r="G37" s="68"/>
      <c r="H37" s="68"/>
      <c r="I37" s="68"/>
      <c r="J37" s="68"/>
      <c r="K37" s="68"/>
      <c r="L37" s="68"/>
      <c r="M37" s="68"/>
      <c r="N37" s="68">
        <f t="shared" si="6"/>
        <v>0</v>
      </c>
      <c r="O37" s="68"/>
      <c r="Q37" s="79" t="s">
        <v>67</v>
      </c>
      <c r="R37" s="79" t="s">
        <v>68</v>
      </c>
      <c r="S37" s="80" t="s">
        <v>954</v>
      </c>
      <c r="T37" s="81">
        <v>2</v>
      </c>
      <c r="U37" s="68">
        <v>62627367.044311464</v>
      </c>
      <c r="V37" s="68">
        <v>684959.83000000007</v>
      </c>
      <c r="W37" s="68">
        <v>406521.81999999995</v>
      </c>
      <c r="X37" s="68">
        <v>232523.34999999998</v>
      </c>
      <c r="Y37" s="68">
        <v>6996610.4473012509</v>
      </c>
      <c r="Z37" s="68">
        <v>3179120.5401929799</v>
      </c>
      <c r="AA37" s="68">
        <v>3956584.3665809687</v>
      </c>
      <c r="AB37" s="68">
        <v>740042.32870556414</v>
      </c>
      <c r="AC37" s="68">
        <f t="shared" si="7"/>
        <v>78823729.727092221</v>
      </c>
      <c r="AD37" s="68">
        <v>0</v>
      </c>
      <c r="AF37" s="79" t="s">
        <v>67</v>
      </c>
      <c r="AG37" s="79" t="s">
        <v>68</v>
      </c>
      <c r="AH37" s="80" t="s">
        <v>1156</v>
      </c>
      <c r="AI37" s="81">
        <v>2</v>
      </c>
      <c r="AJ37" s="68">
        <v>63207919.599440314</v>
      </c>
      <c r="AK37" s="68">
        <v>691471.2</v>
      </c>
      <c r="AL37" s="68">
        <v>410393.61</v>
      </c>
      <c r="AM37" s="68">
        <v>234525.79</v>
      </c>
      <c r="AN37" s="68">
        <v>7067272.635585025</v>
      </c>
      <c r="AO37" s="68">
        <v>3179120.5401929799</v>
      </c>
      <c r="AP37" s="68">
        <v>3999973.9720639372</v>
      </c>
      <c r="AQ37" s="68">
        <v>744743.8773342371</v>
      </c>
      <c r="AR37" s="68">
        <f t="shared" si="8"/>
        <v>79535421.224616498</v>
      </c>
      <c r="AS37" s="68">
        <v>0</v>
      </c>
      <c r="AU37" s="79" t="s">
        <v>67</v>
      </c>
      <c r="AV37" s="79" t="s">
        <v>68</v>
      </c>
      <c r="AW37" s="80" t="s">
        <v>1157</v>
      </c>
      <c r="AX37" s="81">
        <v>2</v>
      </c>
      <c r="AY37" s="68">
        <v>63642121.319859691</v>
      </c>
      <c r="AZ37" s="68">
        <v>697393.7699999999</v>
      </c>
      <c r="BA37" s="68">
        <v>413916.99</v>
      </c>
      <c r="BB37" s="68">
        <v>236432.3</v>
      </c>
      <c r="BC37" s="68">
        <v>7121242.0259268368</v>
      </c>
      <c r="BD37" s="68">
        <v>3179120.5401929799</v>
      </c>
      <c r="BE37" s="68">
        <v>4040140.6033875891</v>
      </c>
      <c r="BF37" s="68">
        <v>747056.87017694116</v>
      </c>
      <c r="BG37" s="68">
        <f t="shared" si="9"/>
        <v>80077424.419544041</v>
      </c>
      <c r="BH37" s="68">
        <v>0</v>
      </c>
    </row>
    <row r="38" spans="2:60">
      <c r="B38" s="79" t="s">
        <v>69</v>
      </c>
      <c r="C38" s="79" t="s">
        <v>70</v>
      </c>
      <c r="D38" s="80" t="s">
        <v>953</v>
      </c>
      <c r="E38" s="81">
        <v>10</v>
      </c>
      <c r="F38" s="68"/>
      <c r="G38" s="68"/>
      <c r="H38" s="68"/>
      <c r="I38" s="68"/>
      <c r="J38" s="68"/>
      <c r="K38" s="68"/>
      <c r="L38" s="68"/>
      <c r="M38" s="68"/>
      <c r="N38" s="68">
        <f t="shared" si="6"/>
        <v>0</v>
      </c>
      <c r="O38" s="68"/>
      <c r="Q38" s="79" t="s">
        <v>69</v>
      </c>
      <c r="R38" s="79" t="s">
        <v>70</v>
      </c>
      <c r="S38" s="80" t="s">
        <v>954</v>
      </c>
      <c r="T38" s="81">
        <v>2</v>
      </c>
      <c r="U38" s="68">
        <v>108813692.48359121</v>
      </c>
      <c r="V38" s="68">
        <v>2710345.7100000004</v>
      </c>
      <c r="W38" s="68">
        <v>1473514.2599999998</v>
      </c>
      <c r="X38" s="68">
        <v>407286.65</v>
      </c>
      <c r="Y38" s="68">
        <v>15571321.673716329</v>
      </c>
      <c r="Z38" s="68">
        <v>9607315.7571972851</v>
      </c>
      <c r="AA38" s="68">
        <v>8569284.2949434202</v>
      </c>
      <c r="AB38" s="68">
        <v>1195956.4690137804</v>
      </c>
      <c r="AC38" s="68">
        <f t="shared" si="7"/>
        <v>148348717.29846203</v>
      </c>
      <c r="AD38" s="68">
        <v>0</v>
      </c>
      <c r="AF38" s="79" t="s">
        <v>69</v>
      </c>
      <c r="AG38" s="79" t="s">
        <v>70</v>
      </c>
      <c r="AH38" s="80" t="s">
        <v>1156</v>
      </c>
      <c r="AI38" s="81">
        <v>2</v>
      </c>
      <c r="AJ38" s="68">
        <v>110915511.00552142</v>
      </c>
      <c r="AK38" s="68">
        <v>2758050.23</v>
      </c>
      <c r="AL38" s="68">
        <v>1499450.33</v>
      </c>
      <c r="AM38" s="68">
        <v>415892.43000000005</v>
      </c>
      <c r="AN38" s="68">
        <v>15828969.705721622</v>
      </c>
      <c r="AO38" s="68">
        <v>9607315.7571972851</v>
      </c>
      <c r="AP38" s="68">
        <v>8720423.376725655</v>
      </c>
      <c r="AQ38" s="68">
        <v>1216783.8091081977</v>
      </c>
      <c r="AR38" s="68">
        <f t="shared" si="8"/>
        <v>150962396.64427418</v>
      </c>
      <c r="AS38" s="68">
        <v>0</v>
      </c>
      <c r="AU38" s="79" t="s">
        <v>69</v>
      </c>
      <c r="AV38" s="79" t="s">
        <v>70</v>
      </c>
      <c r="AW38" s="80" t="s">
        <v>1157</v>
      </c>
      <c r="AX38" s="81">
        <v>2</v>
      </c>
      <c r="AY38" s="68">
        <v>113024729.50494498</v>
      </c>
      <c r="AZ38" s="68">
        <v>2804269.5</v>
      </c>
      <c r="BA38" s="68">
        <v>1524582.8</v>
      </c>
      <c r="BB38" s="68">
        <v>423593.77999999991</v>
      </c>
      <c r="BC38" s="68">
        <v>16108192.967758143</v>
      </c>
      <c r="BD38" s="68">
        <v>9607315.7571972851</v>
      </c>
      <c r="BE38" s="68">
        <v>8866775.0455009881</v>
      </c>
      <c r="BF38" s="68">
        <v>1239116.0367177427</v>
      </c>
      <c r="BG38" s="68">
        <f t="shared" si="9"/>
        <v>153598575.39211914</v>
      </c>
      <c r="BH38" s="68">
        <v>0</v>
      </c>
    </row>
    <row r="39" spans="2:60">
      <c r="B39" s="79" t="s">
        <v>71</v>
      </c>
      <c r="C39" s="79" t="s">
        <v>72</v>
      </c>
      <c r="D39" s="80" t="s">
        <v>953</v>
      </c>
      <c r="E39" s="81">
        <v>10</v>
      </c>
      <c r="F39" s="68"/>
      <c r="G39" s="68"/>
      <c r="H39" s="68"/>
      <c r="I39" s="68"/>
      <c r="J39" s="68"/>
      <c r="K39" s="68"/>
      <c r="L39" s="68"/>
      <c r="M39" s="68"/>
      <c r="N39" s="68">
        <f t="shared" si="6"/>
        <v>0</v>
      </c>
      <c r="O39" s="68"/>
      <c r="Q39" s="79" t="s">
        <v>71</v>
      </c>
      <c r="R39" s="79" t="s">
        <v>72</v>
      </c>
      <c r="S39" s="80" t="s">
        <v>954</v>
      </c>
      <c r="T39" s="81">
        <v>2</v>
      </c>
      <c r="U39" s="68">
        <v>30135026.920524064</v>
      </c>
      <c r="V39" s="68">
        <v>470633.66000000003</v>
      </c>
      <c r="W39" s="68">
        <v>175401.55</v>
      </c>
      <c r="X39" s="68">
        <v>109537.7</v>
      </c>
      <c r="Y39" s="68">
        <v>3255650.907465335</v>
      </c>
      <c r="Z39" s="68">
        <v>0</v>
      </c>
      <c r="AA39" s="68">
        <v>1883121.5021556513</v>
      </c>
      <c r="AB39" s="68">
        <v>356746.16381942481</v>
      </c>
      <c r="AC39" s="68">
        <f t="shared" si="7"/>
        <v>36386118.403964475</v>
      </c>
      <c r="AD39" s="68">
        <v>0</v>
      </c>
      <c r="AF39" s="79" t="s">
        <v>71</v>
      </c>
      <c r="AG39" s="79" t="s">
        <v>72</v>
      </c>
      <c r="AH39" s="80" t="s">
        <v>1156</v>
      </c>
      <c r="AI39" s="81">
        <v>2</v>
      </c>
      <c r="AJ39" s="68">
        <v>32148188.182341408</v>
      </c>
      <c r="AK39" s="68">
        <v>478917.26</v>
      </c>
      <c r="AL39" s="68">
        <v>178488.89</v>
      </c>
      <c r="AM39" s="68">
        <v>116802.95999999999</v>
      </c>
      <c r="AN39" s="68">
        <v>3306689.978084303</v>
      </c>
      <c r="AO39" s="68">
        <v>0</v>
      </c>
      <c r="AP39" s="68">
        <v>1916334.7509974069</v>
      </c>
      <c r="AQ39" s="68">
        <v>376391.30690488219</v>
      </c>
      <c r="AR39" s="68">
        <f t="shared" si="8"/>
        <v>38521813.328328006</v>
      </c>
      <c r="AS39" s="68">
        <v>0</v>
      </c>
      <c r="AU39" s="79" t="s">
        <v>71</v>
      </c>
      <c r="AV39" s="79" t="s">
        <v>72</v>
      </c>
      <c r="AW39" s="80" t="s">
        <v>1157</v>
      </c>
      <c r="AX39" s="81">
        <v>2</v>
      </c>
      <c r="AY39" s="68">
        <v>34354411.304377429</v>
      </c>
      <c r="AZ39" s="68">
        <v>486942.91999999993</v>
      </c>
      <c r="BA39" s="68">
        <v>181480.57</v>
      </c>
      <c r="BB39" s="68">
        <v>124396.09</v>
      </c>
      <c r="BC39" s="68">
        <v>3365658.8637291724</v>
      </c>
      <c r="BD39" s="68">
        <v>0</v>
      </c>
      <c r="BE39" s="68">
        <v>1948495.9524474116</v>
      </c>
      <c r="BF39" s="68">
        <v>398615.60484259576</v>
      </c>
      <c r="BG39" s="68">
        <f t="shared" si="9"/>
        <v>40860001.305396616</v>
      </c>
      <c r="BH39" s="68">
        <v>0</v>
      </c>
    </row>
    <row r="40" spans="2:60">
      <c r="B40" s="79" t="s">
        <v>73</v>
      </c>
      <c r="C40" s="79" t="s">
        <v>74</v>
      </c>
      <c r="D40" s="80" t="s">
        <v>953</v>
      </c>
      <c r="E40" s="81">
        <v>10</v>
      </c>
      <c r="F40" s="68"/>
      <c r="G40" s="68"/>
      <c r="H40" s="68"/>
      <c r="I40" s="68"/>
      <c r="J40" s="68"/>
      <c r="K40" s="68"/>
      <c r="L40" s="68"/>
      <c r="M40" s="68"/>
      <c r="N40" s="68">
        <f t="shared" si="6"/>
        <v>0</v>
      </c>
      <c r="O40" s="68"/>
      <c r="Q40" s="79" t="s">
        <v>73</v>
      </c>
      <c r="R40" s="79" t="s">
        <v>74</v>
      </c>
      <c r="S40" s="80" t="s">
        <v>954</v>
      </c>
      <c r="T40" s="81">
        <v>2</v>
      </c>
      <c r="U40" s="68">
        <v>3547736.3281385577</v>
      </c>
      <c r="V40" s="68">
        <v>127720.76000000001</v>
      </c>
      <c r="W40" s="68">
        <v>2395.3500000000004</v>
      </c>
      <c r="X40" s="68">
        <v>11497.65</v>
      </c>
      <c r="Y40" s="68">
        <v>457133.47243463504</v>
      </c>
      <c r="Z40" s="68">
        <v>239713.55273385131</v>
      </c>
      <c r="AA40" s="68">
        <v>361219.43423662661</v>
      </c>
      <c r="AB40" s="68">
        <v>45470.827382558957</v>
      </c>
      <c r="AC40" s="68">
        <f t="shared" si="7"/>
        <v>4839906.5249262303</v>
      </c>
      <c r="AD40" s="68">
        <v>47019.15</v>
      </c>
      <c r="AF40" s="79" t="s">
        <v>73</v>
      </c>
      <c r="AG40" s="79" t="s">
        <v>74</v>
      </c>
      <c r="AH40" s="80" t="s">
        <v>1156</v>
      </c>
      <c r="AI40" s="81">
        <v>2</v>
      </c>
      <c r="AJ40" s="68">
        <v>3557876.8573960955</v>
      </c>
      <c r="AK40" s="68">
        <v>129953.53</v>
      </c>
      <c r="AL40" s="68">
        <v>2437.2200000000003</v>
      </c>
      <c r="AM40" s="68">
        <v>11601.15</v>
      </c>
      <c r="AN40" s="68">
        <v>465868.34163150412</v>
      </c>
      <c r="AO40" s="68">
        <v>239713.55273385131</v>
      </c>
      <c r="AP40" s="68">
        <v>367556.57952962199</v>
      </c>
      <c r="AQ40" s="68">
        <v>45651.968672486953</v>
      </c>
      <c r="AR40" s="68">
        <f t="shared" si="8"/>
        <v>4868500.3299635593</v>
      </c>
      <c r="AS40" s="68">
        <v>47841.13</v>
      </c>
      <c r="AU40" s="79" t="s">
        <v>73</v>
      </c>
      <c r="AV40" s="79" t="s">
        <v>74</v>
      </c>
      <c r="AW40" s="80" t="s">
        <v>1157</v>
      </c>
      <c r="AX40" s="81">
        <v>2</v>
      </c>
      <c r="AY40" s="68">
        <v>3555595.004979596</v>
      </c>
      <c r="AZ40" s="68">
        <v>132116.78</v>
      </c>
      <c r="BA40" s="68">
        <v>2477.7900000000004</v>
      </c>
      <c r="BB40" s="68">
        <v>11794.29</v>
      </c>
      <c r="BC40" s="68">
        <v>473167.39282334421</v>
      </c>
      <c r="BD40" s="68">
        <v>239713.55273385131</v>
      </c>
      <c r="BE40" s="68">
        <v>373692.78236673743</v>
      </c>
      <c r="BF40" s="68">
        <v>45719.391911946237</v>
      </c>
      <c r="BG40" s="68">
        <f t="shared" si="9"/>
        <v>4882914.4948154753</v>
      </c>
      <c r="BH40" s="68">
        <v>48637.51</v>
      </c>
    </row>
    <row r="41" spans="2:60">
      <c r="B41" s="79" t="s">
        <v>75</v>
      </c>
      <c r="C41" s="79" t="s">
        <v>76</v>
      </c>
      <c r="D41" s="80" t="s">
        <v>953</v>
      </c>
      <c r="E41" s="81">
        <v>10</v>
      </c>
      <c r="F41" s="68"/>
      <c r="G41" s="68"/>
      <c r="H41" s="68"/>
      <c r="I41" s="68"/>
      <c r="J41" s="68"/>
      <c r="K41" s="68"/>
      <c r="L41" s="68"/>
      <c r="M41" s="68"/>
      <c r="N41" s="68">
        <f t="shared" si="6"/>
        <v>0</v>
      </c>
      <c r="O41" s="68"/>
      <c r="Q41" s="79" t="s">
        <v>75</v>
      </c>
      <c r="R41" s="79" t="s">
        <v>76</v>
      </c>
      <c r="S41" s="80" t="s">
        <v>954</v>
      </c>
      <c r="T41" s="81">
        <v>2</v>
      </c>
      <c r="U41" s="68">
        <v>488106.75767185714</v>
      </c>
      <c r="V41" s="68">
        <v>0</v>
      </c>
      <c r="W41" s="68">
        <v>0</v>
      </c>
      <c r="X41" s="68">
        <v>0</v>
      </c>
      <c r="Y41" s="68">
        <v>41200.425232750706</v>
      </c>
      <c r="Z41" s="68">
        <v>94483.468157672396</v>
      </c>
      <c r="AA41" s="68">
        <v>0</v>
      </c>
      <c r="AB41" s="68">
        <v>5290.6338446192676</v>
      </c>
      <c r="AC41" s="68">
        <f t="shared" si="7"/>
        <v>629081.28490689956</v>
      </c>
      <c r="AD41" s="68">
        <v>0</v>
      </c>
      <c r="AF41" s="79" t="s">
        <v>75</v>
      </c>
      <c r="AG41" s="79" t="s">
        <v>76</v>
      </c>
      <c r="AH41" s="80" t="s">
        <v>1156</v>
      </c>
      <c r="AI41" s="81">
        <v>2</v>
      </c>
      <c r="AJ41" s="68">
        <v>509295.16776888596</v>
      </c>
      <c r="AK41" s="68">
        <v>0</v>
      </c>
      <c r="AL41" s="68">
        <v>0</v>
      </c>
      <c r="AM41" s="68">
        <v>0</v>
      </c>
      <c r="AN41" s="68">
        <v>42330.031279221155</v>
      </c>
      <c r="AO41" s="68">
        <v>94483.468157672396</v>
      </c>
      <c r="AP41" s="68">
        <v>0</v>
      </c>
      <c r="AQ41" s="68">
        <v>5545.9863707800396</v>
      </c>
      <c r="AR41" s="68">
        <f t="shared" si="8"/>
        <v>651654.65357655962</v>
      </c>
      <c r="AS41" s="68">
        <v>0</v>
      </c>
      <c r="AU41" s="79" t="s">
        <v>75</v>
      </c>
      <c r="AV41" s="79" t="s">
        <v>76</v>
      </c>
      <c r="AW41" s="80" t="s">
        <v>1157</v>
      </c>
      <c r="AX41" s="81">
        <v>2</v>
      </c>
      <c r="AY41" s="68">
        <v>517227.20742464589</v>
      </c>
      <c r="AZ41" s="68">
        <v>0</v>
      </c>
      <c r="BA41" s="68">
        <v>0</v>
      </c>
      <c r="BB41" s="68">
        <v>0</v>
      </c>
      <c r="BC41" s="68">
        <v>43036.235392608483</v>
      </c>
      <c r="BD41" s="68">
        <v>94483.468157672396</v>
      </c>
      <c r="BE41" s="68">
        <v>0</v>
      </c>
      <c r="BF41" s="68">
        <v>5637.8335038911318</v>
      </c>
      <c r="BG41" s="68">
        <f t="shared" si="9"/>
        <v>660384.74447881791</v>
      </c>
      <c r="BH41" s="68">
        <v>0</v>
      </c>
    </row>
    <row r="42" spans="2:60">
      <c r="B42" s="79" t="s">
        <v>77</v>
      </c>
      <c r="C42" s="79" t="s">
        <v>78</v>
      </c>
      <c r="D42" s="80" t="s">
        <v>953</v>
      </c>
      <c r="E42" s="81">
        <v>10</v>
      </c>
      <c r="F42" s="68"/>
      <c r="G42" s="68"/>
      <c r="H42" s="68"/>
      <c r="I42" s="68"/>
      <c r="J42" s="68"/>
      <c r="K42" s="68"/>
      <c r="L42" s="68"/>
      <c r="M42" s="68"/>
      <c r="N42" s="68">
        <f t="shared" si="6"/>
        <v>0</v>
      </c>
      <c r="O42" s="68"/>
      <c r="Q42" s="79" t="s">
        <v>77</v>
      </c>
      <c r="R42" s="79" t="s">
        <v>78</v>
      </c>
      <c r="S42" s="80" t="s">
        <v>954</v>
      </c>
      <c r="T42" s="81">
        <v>2</v>
      </c>
      <c r="U42" s="68">
        <v>52529366.550271593</v>
      </c>
      <c r="V42" s="68">
        <v>2486271.5700000003</v>
      </c>
      <c r="W42" s="68">
        <v>638119.59</v>
      </c>
      <c r="X42" s="68">
        <v>189902.85</v>
      </c>
      <c r="Y42" s="68">
        <v>8679160.4551000465</v>
      </c>
      <c r="Z42" s="68">
        <v>2502370.3813066683</v>
      </c>
      <c r="AA42" s="68">
        <v>3475025.8899819828</v>
      </c>
      <c r="AB42" s="68">
        <v>682360.15840424597</v>
      </c>
      <c r="AC42" s="68">
        <f t="shared" si="7"/>
        <v>71984823.495064542</v>
      </c>
      <c r="AD42" s="68">
        <v>802246.04999999993</v>
      </c>
      <c r="AF42" s="79" t="s">
        <v>77</v>
      </c>
      <c r="AG42" s="79" t="s">
        <v>78</v>
      </c>
      <c r="AH42" s="80" t="s">
        <v>1156</v>
      </c>
      <c r="AI42" s="81">
        <v>2</v>
      </c>
      <c r="AJ42" s="68">
        <v>53443456.181085326</v>
      </c>
      <c r="AK42" s="68">
        <v>2529735.7199999997</v>
      </c>
      <c r="AL42" s="68">
        <v>649274.14000000013</v>
      </c>
      <c r="AM42" s="68">
        <v>193222.42000000004</v>
      </c>
      <c r="AN42" s="68">
        <v>8831593.0400067475</v>
      </c>
      <c r="AO42" s="68">
        <v>2502370.3813066683</v>
      </c>
      <c r="AP42" s="68">
        <v>3535990.4150937656</v>
      </c>
      <c r="AQ42" s="68">
        <v>694345.18089665473</v>
      </c>
      <c r="AR42" s="68">
        <f t="shared" si="8"/>
        <v>73196258.098389164</v>
      </c>
      <c r="AS42" s="68">
        <v>816270.62000000011</v>
      </c>
      <c r="AU42" s="79" t="s">
        <v>77</v>
      </c>
      <c r="AV42" s="79" t="s">
        <v>78</v>
      </c>
      <c r="AW42" s="80" t="s">
        <v>1157</v>
      </c>
      <c r="AX42" s="81">
        <v>2</v>
      </c>
      <c r="AY42" s="68">
        <v>54328446.238102011</v>
      </c>
      <c r="AZ42" s="68">
        <v>2571846.62</v>
      </c>
      <c r="BA42" s="68">
        <v>660083.08000000007</v>
      </c>
      <c r="BB42" s="68">
        <v>196439.13000000003</v>
      </c>
      <c r="BC42" s="68">
        <v>8979197.9659979269</v>
      </c>
      <c r="BD42" s="68">
        <v>2502370.3813066683</v>
      </c>
      <c r="BE42" s="68">
        <v>3595021.8273913721</v>
      </c>
      <c r="BF42" s="68">
        <v>705844.25143139064</v>
      </c>
      <c r="BG42" s="68">
        <f t="shared" si="9"/>
        <v>74369108.044229358</v>
      </c>
      <c r="BH42" s="68">
        <v>829858.55</v>
      </c>
    </row>
    <row r="43" spans="2:60">
      <c r="B43" s="79" t="s">
        <v>79</v>
      </c>
      <c r="C43" s="79" t="s">
        <v>80</v>
      </c>
      <c r="D43" s="80" t="s">
        <v>953</v>
      </c>
      <c r="E43" s="81">
        <v>10</v>
      </c>
      <c r="F43" s="68"/>
      <c r="G43" s="68"/>
      <c r="H43" s="68"/>
      <c r="I43" s="68"/>
      <c r="J43" s="68"/>
      <c r="K43" s="68"/>
      <c r="L43" s="68"/>
      <c r="M43" s="68"/>
      <c r="N43" s="68">
        <f t="shared" si="6"/>
        <v>0</v>
      </c>
      <c r="O43" s="68"/>
      <c r="Q43" s="79" t="s">
        <v>79</v>
      </c>
      <c r="R43" s="79" t="s">
        <v>80</v>
      </c>
      <c r="S43" s="80" t="s">
        <v>954</v>
      </c>
      <c r="T43" s="81">
        <v>2</v>
      </c>
      <c r="U43" s="68">
        <v>5932227.0403906014</v>
      </c>
      <c r="V43" s="68">
        <v>180187.47</v>
      </c>
      <c r="W43" s="68">
        <v>0</v>
      </c>
      <c r="X43" s="68">
        <v>19935.22</v>
      </c>
      <c r="Y43" s="68">
        <v>825582.59476475767</v>
      </c>
      <c r="Z43" s="68">
        <v>399867.72195138136</v>
      </c>
      <c r="AA43" s="68">
        <v>318517.47492275148</v>
      </c>
      <c r="AB43" s="68">
        <v>70616.171995293349</v>
      </c>
      <c r="AC43" s="68">
        <f t="shared" si="7"/>
        <v>7746933.6940247845</v>
      </c>
      <c r="AD43" s="68">
        <v>0</v>
      </c>
      <c r="AF43" s="79" t="s">
        <v>79</v>
      </c>
      <c r="AG43" s="79" t="s">
        <v>80</v>
      </c>
      <c r="AH43" s="80" t="s">
        <v>1156</v>
      </c>
      <c r="AI43" s="81">
        <v>2</v>
      </c>
      <c r="AJ43" s="68">
        <v>6034268.0561948661</v>
      </c>
      <c r="AK43" s="68">
        <v>183352.02</v>
      </c>
      <c r="AL43" s="68">
        <v>0</v>
      </c>
      <c r="AM43" s="68">
        <v>20285.329999999998</v>
      </c>
      <c r="AN43" s="68">
        <v>840123.87837375142</v>
      </c>
      <c r="AO43" s="68">
        <v>399867.72195138136</v>
      </c>
      <c r="AP43" s="68">
        <v>324121.16734325577</v>
      </c>
      <c r="AQ43" s="68">
        <v>71856.493137138896</v>
      </c>
      <c r="AR43" s="68">
        <f t="shared" si="8"/>
        <v>7873874.6670003934</v>
      </c>
      <c r="AS43" s="68">
        <v>0</v>
      </c>
      <c r="AU43" s="79" t="s">
        <v>79</v>
      </c>
      <c r="AV43" s="79" t="s">
        <v>80</v>
      </c>
      <c r="AW43" s="80" t="s">
        <v>1157</v>
      </c>
      <c r="AX43" s="81">
        <v>2</v>
      </c>
      <c r="AY43" s="68">
        <v>6133052.0829796121</v>
      </c>
      <c r="AZ43" s="68">
        <v>186418.04</v>
      </c>
      <c r="BA43" s="68">
        <v>0</v>
      </c>
      <c r="BB43" s="68">
        <v>20624.599999999999</v>
      </c>
      <c r="BC43" s="68">
        <v>854204.84125370253</v>
      </c>
      <c r="BD43" s="68">
        <v>399867.72195138136</v>
      </c>
      <c r="BE43" s="68">
        <v>329547.268843839</v>
      </c>
      <c r="BF43" s="68">
        <v>73046.491449500434</v>
      </c>
      <c r="BG43" s="68">
        <f t="shared" si="9"/>
        <v>7996761.0464780349</v>
      </c>
      <c r="BH43" s="68">
        <v>0</v>
      </c>
    </row>
    <row r="44" spans="2:60">
      <c r="B44" s="79" t="s">
        <v>81</v>
      </c>
      <c r="C44" s="79" t="s">
        <v>82</v>
      </c>
      <c r="D44" s="80" t="s">
        <v>953</v>
      </c>
      <c r="E44" s="81">
        <v>10</v>
      </c>
      <c r="F44" s="68"/>
      <c r="G44" s="68"/>
      <c r="H44" s="68"/>
      <c r="I44" s="68"/>
      <c r="J44" s="68"/>
      <c r="K44" s="68"/>
      <c r="L44" s="68"/>
      <c r="M44" s="68"/>
      <c r="N44" s="68">
        <f t="shared" si="6"/>
        <v>0</v>
      </c>
      <c r="O44" s="68"/>
      <c r="Q44" s="79" t="s">
        <v>81</v>
      </c>
      <c r="R44" s="79" t="s">
        <v>82</v>
      </c>
      <c r="S44" s="80" t="s">
        <v>954</v>
      </c>
      <c r="T44" s="81">
        <v>2</v>
      </c>
      <c r="U44" s="68">
        <v>11249321.712528795</v>
      </c>
      <c r="V44" s="68">
        <v>452084.7699999999</v>
      </c>
      <c r="W44" s="68">
        <v>46661.3</v>
      </c>
      <c r="X44" s="68">
        <v>40337.599999999999</v>
      </c>
      <c r="Y44" s="68">
        <v>1760587.6404518331</v>
      </c>
      <c r="Z44" s="68">
        <v>869250.68760853854</v>
      </c>
      <c r="AA44" s="68">
        <v>665415.07895681693</v>
      </c>
      <c r="AB44" s="68">
        <v>142708.8544772584</v>
      </c>
      <c r="AC44" s="68">
        <f t="shared" si="7"/>
        <v>15372292.504023241</v>
      </c>
      <c r="AD44" s="68">
        <v>145924.85999999999</v>
      </c>
      <c r="AF44" s="79" t="s">
        <v>81</v>
      </c>
      <c r="AG44" s="79" t="s">
        <v>82</v>
      </c>
      <c r="AH44" s="80" t="s">
        <v>1156</v>
      </c>
      <c r="AI44" s="81">
        <v>2</v>
      </c>
      <c r="AJ44" s="68">
        <v>11636626.167931527</v>
      </c>
      <c r="AK44" s="68">
        <v>459987.98</v>
      </c>
      <c r="AL44" s="68">
        <v>47476.960000000006</v>
      </c>
      <c r="AM44" s="68">
        <v>41822.619999999995</v>
      </c>
      <c r="AN44" s="68">
        <v>1788181.5811992669</v>
      </c>
      <c r="AO44" s="68">
        <v>869250.68760853854</v>
      </c>
      <c r="AP44" s="68">
        <v>677088.83982720913</v>
      </c>
      <c r="AQ44" s="68">
        <v>146902.06196852215</v>
      </c>
      <c r="AR44" s="68">
        <f t="shared" si="8"/>
        <v>15815812.768535065</v>
      </c>
      <c r="AS44" s="68">
        <v>148475.87</v>
      </c>
      <c r="AU44" s="79" t="s">
        <v>81</v>
      </c>
      <c r="AV44" s="79" t="s">
        <v>82</v>
      </c>
      <c r="AW44" s="80" t="s">
        <v>1157</v>
      </c>
      <c r="AX44" s="81">
        <v>2</v>
      </c>
      <c r="AY44" s="68">
        <v>12067306.640915543</v>
      </c>
      <c r="AZ44" s="68">
        <v>467645.09000000008</v>
      </c>
      <c r="BA44" s="68">
        <v>48267.34</v>
      </c>
      <c r="BB44" s="68">
        <v>43212.650000000009</v>
      </c>
      <c r="BC44" s="68">
        <v>1821104.5392010929</v>
      </c>
      <c r="BD44" s="68">
        <v>869250.68760853854</v>
      </c>
      <c r="BE44" s="68">
        <v>688392.43984656944</v>
      </c>
      <c r="BF44" s="68">
        <v>151694.8224173747</v>
      </c>
      <c r="BG44" s="68">
        <f t="shared" si="9"/>
        <v>16307821.66998912</v>
      </c>
      <c r="BH44" s="68">
        <v>150947.46</v>
      </c>
    </row>
    <row r="45" spans="2:60">
      <c r="B45" s="79" t="s">
        <v>83</v>
      </c>
      <c r="C45" s="79" t="s">
        <v>84</v>
      </c>
      <c r="D45" s="80" t="s">
        <v>953</v>
      </c>
      <c r="E45" s="81">
        <v>10</v>
      </c>
      <c r="F45" s="68"/>
      <c r="G45" s="68"/>
      <c r="H45" s="68"/>
      <c r="I45" s="68"/>
      <c r="J45" s="68"/>
      <c r="K45" s="68"/>
      <c r="L45" s="68"/>
      <c r="M45" s="68"/>
      <c r="N45" s="68">
        <f t="shared" si="6"/>
        <v>0</v>
      </c>
      <c r="O45" s="68"/>
      <c r="Q45" s="79" t="s">
        <v>83</v>
      </c>
      <c r="R45" s="79" t="s">
        <v>84</v>
      </c>
      <c r="S45" s="80" t="s">
        <v>954</v>
      </c>
      <c r="T45" s="81">
        <v>2</v>
      </c>
      <c r="U45" s="68">
        <v>8672084.2496068049</v>
      </c>
      <c r="V45" s="68">
        <v>205404.59000000003</v>
      </c>
      <c r="W45" s="68">
        <v>0</v>
      </c>
      <c r="X45" s="68">
        <v>29606.459999999995</v>
      </c>
      <c r="Y45" s="68">
        <v>1409292.7029313508</v>
      </c>
      <c r="Z45" s="68">
        <v>0</v>
      </c>
      <c r="AA45" s="68">
        <v>275854.30495248089</v>
      </c>
      <c r="AB45" s="68">
        <v>103803.39797927998</v>
      </c>
      <c r="AC45" s="68">
        <f t="shared" si="7"/>
        <v>10696045.705469918</v>
      </c>
      <c r="AD45" s="68">
        <v>0</v>
      </c>
      <c r="AF45" s="79" t="s">
        <v>83</v>
      </c>
      <c r="AG45" s="79" t="s">
        <v>84</v>
      </c>
      <c r="AH45" s="80" t="s">
        <v>1156</v>
      </c>
      <c r="AI45" s="81">
        <v>2</v>
      </c>
      <c r="AJ45" s="68">
        <v>8989458.8296556715</v>
      </c>
      <c r="AK45" s="68">
        <v>208995.4</v>
      </c>
      <c r="AL45" s="68">
        <v>0</v>
      </c>
      <c r="AM45" s="68">
        <v>30708.9</v>
      </c>
      <c r="AN45" s="68">
        <v>1433910.6007389145</v>
      </c>
      <c r="AO45" s="68">
        <v>0</v>
      </c>
      <c r="AP45" s="68">
        <v>280693.64405319921</v>
      </c>
      <c r="AQ45" s="68">
        <v>107192.83834394999</v>
      </c>
      <c r="AR45" s="68">
        <f t="shared" si="8"/>
        <v>11050960.212791735</v>
      </c>
      <c r="AS45" s="68">
        <v>0</v>
      </c>
      <c r="AU45" s="79" t="s">
        <v>83</v>
      </c>
      <c r="AV45" s="79" t="s">
        <v>84</v>
      </c>
      <c r="AW45" s="80" t="s">
        <v>1157</v>
      </c>
      <c r="AX45" s="81">
        <v>2</v>
      </c>
      <c r="AY45" s="68">
        <v>9193622.1621930711</v>
      </c>
      <c r="AZ45" s="68">
        <v>212474.41</v>
      </c>
      <c r="BA45" s="68">
        <v>0</v>
      </c>
      <c r="BB45" s="68">
        <v>31319.260000000002</v>
      </c>
      <c r="BC45" s="68">
        <v>1459800.7676790496</v>
      </c>
      <c r="BD45" s="68">
        <v>0</v>
      </c>
      <c r="BE45" s="68">
        <v>285379.5303861319</v>
      </c>
      <c r="BF45" s="68">
        <v>109606.40624183603</v>
      </c>
      <c r="BG45" s="68">
        <f t="shared" si="9"/>
        <v>11292202.536500087</v>
      </c>
      <c r="BH45" s="68">
        <v>0</v>
      </c>
    </row>
    <row r="46" spans="2:60">
      <c r="B46" s="79" t="s">
        <v>85</v>
      </c>
      <c r="C46" s="79" t="s">
        <v>86</v>
      </c>
      <c r="D46" s="80" t="s">
        <v>953</v>
      </c>
      <c r="E46" s="81">
        <v>10</v>
      </c>
      <c r="F46" s="68"/>
      <c r="G46" s="68"/>
      <c r="H46" s="68"/>
      <c r="I46" s="68"/>
      <c r="J46" s="68"/>
      <c r="K46" s="68"/>
      <c r="L46" s="68"/>
      <c r="M46" s="68"/>
      <c r="N46" s="68">
        <f t="shared" si="6"/>
        <v>0</v>
      </c>
      <c r="O46" s="68"/>
      <c r="Q46" s="79" t="s">
        <v>85</v>
      </c>
      <c r="R46" s="79" t="s">
        <v>86</v>
      </c>
      <c r="S46" s="80" t="s">
        <v>954</v>
      </c>
      <c r="T46" s="81">
        <v>2</v>
      </c>
      <c r="U46" s="68">
        <v>20763008.373221572</v>
      </c>
      <c r="V46" s="68">
        <v>723783.44</v>
      </c>
      <c r="W46" s="68">
        <v>339468.13</v>
      </c>
      <c r="X46" s="68">
        <v>71093.810000000012</v>
      </c>
      <c r="Y46" s="68">
        <v>2866721.1338529759</v>
      </c>
      <c r="Z46" s="68">
        <v>5857057.9322888823</v>
      </c>
      <c r="AA46" s="68">
        <v>687096.84522221982</v>
      </c>
      <c r="AB46" s="68">
        <v>242377.68780463934</v>
      </c>
      <c r="AC46" s="68">
        <f t="shared" si="7"/>
        <v>31624689.292390291</v>
      </c>
      <c r="AD46" s="68">
        <v>74081.94</v>
      </c>
      <c r="AF46" s="79" t="s">
        <v>85</v>
      </c>
      <c r="AG46" s="79" t="s">
        <v>86</v>
      </c>
      <c r="AH46" s="80" t="s">
        <v>1156</v>
      </c>
      <c r="AI46" s="81">
        <v>2</v>
      </c>
      <c r="AJ46" s="68">
        <v>21348103.991141733</v>
      </c>
      <c r="AK46" s="68">
        <v>736436.36</v>
      </c>
      <c r="AL46" s="68">
        <v>345402.14999999997</v>
      </c>
      <c r="AM46" s="68">
        <v>73018.97</v>
      </c>
      <c r="AN46" s="68">
        <v>2918386.4658440757</v>
      </c>
      <c r="AO46" s="68">
        <v>5857057.9322888823</v>
      </c>
      <c r="AP46" s="68">
        <v>699150.8783507559</v>
      </c>
      <c r="AQ46" s="68">
        <v>248846.42841747031</v>
      </c>
      <c r="AR46" s="68">
        <f t="shared" si="8"/>
        <v>32301780.186042916</v>
      </c>
      <c r="AS46" s="68">
        <v>75377.009999999995</v>
      </c>
      <c r="AU46" s="79" t="s">
        <v>85</v>
      </c>
      <c r="AV46" s="79" t="s">
        <v>86</v>
      </c>
      <c r="AW46" s="80" t="s">
        <v>1157</v>
      </c>
      <c r="AX46" s="81">
        <v>2</v>
      </c>
      <c r="AY46" s="68">
        <v>21823270.252114948</v>
      </c>
      <c r="AZ46" s="68">
        <v>748695.36</v>
      </c>
      <c r="BA46" s="68">
        <v>351152.29999999993</v>
      </c>
      <c r="BB46" s="68">
        <v>74829.23</v>
      </c>
      <c r="BC46" s="68">
        <v>2961896.2025482915</v>
      </c>
      <c r="BD46" s="68">
        <v>5857057.9322888823</v>
      </c>
      <c r="BE46" s="68">
        <v>710822.69345144113</v>
      </c>
      <c r="BF46" s="68">
        <v>253936.68862248957</v>
      </c>
      <c r="BG46" s="68">
        <f t="shared" si="9"/>
        <v>32858292.409026053</v>
      </c>
      <c r="BH46" s="68">
        <v>76631.75</v>
      </c>
    </row>
    <row r="47" spans="2:60">
      <c r="B47" s="79" t="s">
        <v>87</v>
      </c>
      <c r="C47" s="79" t="s">
        <v>88</v>
      </c>
      <c r="D47" s="80" t="s">
        <v>953</v>
      </c>
      <c r="E47" s="81">
        <v>10</v>
      </c>
      <c r="F47" s="68"/>
      <c r="G47" s="68"/>
      <c r="H47" s="68"/>
      <c r="I47" s="68"/>
      <c r="J47" s="68"/>
      <c r="K47" s="68"/>
      <c r="L47" s="68"/>
      <c r="M47" s="68"/>
      <c r="N47" s="68">
        <f t="shared" si="6"/>
        <v>0</v>
      </c>
      <c r="O47" s="68"/>
      <c r="Q47" s="79" t="s">
        <v>87</v>
      </c>
      <c r="R47" s="79" t="s">
        <v>88</v>
      </c>
      <c r="S47" s="80" t="s">
        <v>954</v>
      </c>
      <c r="T47" s="81">
        <v>2</v>
      </c>
      <c r="U47" s="68">
        <v>39311183.730029017</v>
      </c>
      <c r="V47" s="68">
        <v>1802303.5099999998</v>
      </c>
      <c r="W47" s="68">
        <v>453390.68</v>
      </c>
      <c r="X47" s="68">
        <v>148032.25000000003</v>
      </c>
      <c r="Y47" s="68">
        <v>6129947.1665294161</v>
      </c>
      <c r="Z47" s="68">
        <v>2318675.7279743017</v>
      </c>
      <c r="AA47" s="68">
        <v>3528745.1626326987</v>
      </c>
      <c r="AB47" s="68">
        <v>511702.20468878001</v>
      </c>
      <c r="AC47" s="68">
        <f t="shared" si="7"/>
        <v>54952782.36185421</v>
      </c>
      <c r="AD47" s="68">
        <v>748801.93</v>
      </c>
      <c r="AF47" s="79" t="s">
        <v>87</v>
      </c>
      <c r="AG47" s="79" t="s">
        <v>88</v>
      </c>
      <c r="AH47" s="80" t="s">
        <v>1156</v>
      </c>
      <c r="AI47" s="81">
        <v>2</v>
      </c>
      <c r="AJ47" s="68">
        <v>39677806.415684871</v>
      </c>
      <c r="AK47" s="68">
        <v>1833810.75</v>
      </c>
      <c r="AL47" s="68">
        <v>461316.1</v>
      </c>
      <c r="AM47" s="68">
        <v>149742.5</v>
      </c>
      <c r="AN47" s="68">
        <v>6228739.7524819477</v>
      </c>
      <c r="AO47" s="68">
        <v>2318675.7279743017</v>
      </c>
      <c r="AP47" s="68">
        <v>3590652.1183489161</v>
      </c>
      <c r="AQ47" s="68">
        <v>517187.61061450839</v>
      </c>
      <c r="AR47" s="68">
        <f t="shared" si="8"/>
        <v>55539823.195104547</v>
      </c>
      <c r="AS47" s="68">
        <v>761892.22000000009</v>
      </c>
      <c r="AU47" s="79" t="s">
        <v>87</v>
      </c>
      <c r="AV47" s="79" t="s">
        <v>88</v>
      </c>
      <c r="AW47" s="80" t="s">
        <v>1157</v>
      </c>
      <c r="AX47" s="81">
        <v>2</v>
      </c>
      <c r="AY47" s="68">
        <v>40348748.177053966</v>
      </c>
      <c r="AZ47" s="68">
        <v>1864337.0299999993</v>
      </c>
      <c r="BA47" s="68">
        <v>468995.95999999996</v>
      </c>
      <c r="BB47" s="68">
        <v>151938.04999999999</v>
      </c>
      <c r="BC47" s="68">
        <v>6346937.8909626277</v>
      </c>
      <c r="BD47" s="68">
        <v>2318675.7279743017</v>
      </c>
      <c r="BE47" s="68">
        <v>3650596.0761185493</v>
      </c>
      <c r="BF47" s="68">
        <v>526546.15360204875</v>
      </c>
      <c r="BG47" s="68">
        <f t="shared" si="9"/>
        <v>56451350.015711501</v>
      </c>
      <c r="BH47" s="68">
        <v>774574.95000000007</v>
      </c>
    </row>
    <row r="48" spans="2:60">
      <c r="B48" s="79" t="s">
        <v>89</v>
      </c>
      <c r="C48" s="79" t="s">
        <v>90</v>
      </c>
      <c r="D48" s="80" t="s">
        <v>953</v>
      </c>
      <c r="E48" s="81">
        <v>10</v>
      </c>
      <c r="F48" s="68"/>
      <c r="G48" s="68"/>
      <c r="H48" s="68"/>
      <c r="I48" s="68"/>
      <c r="J48" s="68"/>
      <c r="K48" s="68"/>
      <c r="L48" s="68"/>
      <c r="M48" s="68"/>
      <c r="N48" s="68">
        <f t="shared" si="6"/>
        <v>0</v>
      </c>
      <c r="O48" s="68"/>
      <c r="Q48" s="79" t="s">
        <v>89</v>
      </c>
      <c r="R48" s="79" t="s">
        <v>90</v>
      </c>
      <c r="S48" s="80" t="s">
        <v>954</v>
      </c>
      <c r="T48" s="81">
        <v>2</v>
      </c>
      <c r="U48" s="68">
        <v>1412445.0491756215</v>
      </c>
      <c r="V48" s="68">
        <v>88489.45</v>
      </c>
      <c r="W48" s="68">
        <v>117563.48</v>
      </c>
      <c r="X48" s="68">
        <v>0</v>
      </c>
      <c r="Y48" s="68">
        <v>204333.08882167452</v>
      </c>
      <c r="Z48" s="68">
        <v>266676.85027898045</v>
      </c>
      <c r="AA48" s="68">
        <v>0</v>
      </c>
      <c r="AB48" s="68">
        <v>20143.389451387338</v>
      </c>
      <c r="AC48" s="68">
        <f t="shared" si="7"/>
        <v>2150245.4977276637</v>
      </c>
      <c r="AD48" s="68">
        <v>40594.19</v>
      </c>
      <c r="AF48" s="79" t="s">
        <v>89</v>
      </c>
      <c r="AG48" s="79" t="s">
        <v>90</v>
      </c>
      <c r="AH48" s="80" t="s">
        <v>1156</v>
      </c>
      <c r="AI48" s="81">
        <v>2</v>
      </c>
      <c r="AJ48" s="68">
        <v>1442349.5893434975</v>
      </c>
      <c r="AK48" s="68">
        <v>90036.4</v>
      </c>
      <c r="AL48" s="68">
        <v>119618.52</v>
      </c>
      <c r="AM48" s="68">
        <v>0</v>
      </c>
      <c r="AN48" s="68">
        <v>208660.21485568734</v>
      </c>
      <c r="AO48" s="68">
        <v>266676.85027898045</v>
      </c>
      <c r="AP48" s="68">
        <v>0</v>
      </c>
      <c r="AQ48" s="68">
        <v>20586.564039411023</v>
      </c>
      <c r="AR48" s="68">
        <f t="shared" si="8"/>
        <v>2189231.9785175761</v>
      </c>
      <c r="AS48" s="68">
        <v>41303.839999999997</v>
      </c>
      <c r="AU48" s="79" t="s">
        <v>89</v>
      </c>
      <c r="AV48" s="79" t="s">
        <v>90</v>
      </c>
      <c r="AW48" s="80" t="s">
        <v>1157</v>
      </c>
      <c r="AX48" s="81">
        <v>2</v>
      </c>
      <c r="AY48" s="68">
        <v>1455951.8319773232</v>
      </c>
      <c r="AZ48" s="68">
        <v>91535.169999999984</v>
      </c>
      <c r="BA48" s="68">
        <v>121609.90999999999</v>
      </c>
      <c r="BB48" s="68">
        <v>0</v>
      </c>
      <c r="BC48" s="68">
        <v>210629.48542154673</v>
      </c>
      <c r="BD48" s="68">
        <v>266676.85027898045</v>
      </c>
      <c r="BE48" s="68">
        <v>0</v>
      </c>
      <c r="BF48" s="68">
        <v>20745.808969882317</v>
      </c>
      <c r="BG48" s="68">
        <f t="shared" si="9"/>
        <v>2209140.4666477325</v>
      </c>
      <c r="BH48" s="68">
        <v>41991.41</v>
      </c>
    </row>
    <row r="49" spans="2:60">
      <c r="B49" s="79" t="s">
        <v>91</v>
      </c>
      <c r="C49" s="79" t="s">
        <v>92</v>
      </c>
      <c r="D49" s="80" t="s">
        <v>953</v>
      </c>
      <c r="E49" s="81">
        <v>10</v>
      </c>
      <c r="F49" s="68"/>
      <c r="G49" s="68"/>
      <c r="H49" s="68"/>
      <c r="I49" s="68"/>
      <c r="J49" s="68"/>
      <c r="K49" s="68"/>
      <c r="L49" s="68"/>
      <c r="M49" s="68"/>
      <c r="N49" s="68">
        <f t="shared" si="6"/>
        <v>0</v>
      </c>
      <c r="O49" s="68"/>
      <c r="Q49" s="79" t="s">
        <v>91</v>
      </c>
      <c r="R49" s="79" t="s">
        <v>92</v>
      </c>
      <c r="S49" s="80" t="s">
        <v>954</v>
      </c>
      <c r="T49" s="81">
        <v>2</v>
      </c>
      <c r="U49" s="68">
        <v>6710846.1320396299</v>
      </c>
      <c r="V49" s="68">
        <v>490050.56000000006</v>
      </c>
      <c r="W49" s="68">
        <v>604488.97</v>
      </c>
      <c r="X49" s="68">
        <v>23091.119999999999</v>
      </c>
      <c r="Y49" s="68">
        <v>625157.41250944405</v>
      </c>
      <c r="Z49" s="68">
        <v>186831.44578431724</v>
      </c>
      <c r="AA49" s="68">
        <v>261312.58273569011</v>
      </c>
      <c r="AB49" s="68">
        <v>95523.98906503804</v>
      </c>
      <c r="AC49" s="68">
        <f t="shared" si="7"/>
        <v>9207574.1921341177</v>
      </c>
      <c r="AD49" s="68">
        <v>210271.98</v>
      </c>
      <c r="AF49" s="79" t="s">
        <v>91</v>
      </c>
      <c r="AG49" s="79" t="s">
        <v>92</v>
      </c>
      <c r="AH49" s="80" t="s">
        <v>1156</v>
      </c>
      <c r="AI49" s="81">
        <v>2</v>
      </c>
      <c r="AJ49" s="68">
        <v>6840566.3533015288</v>
      </c>
      <c r="AK49" s="68">
        <v>498617.44999999995</v>
      </c>
      <c r="AL49" s="68">
        <v>615055.64999999991</v>
      </c>
      <c r="AM49" s="68">
        <v>23494.75</v>
      </c>
      <c r="AN49" s="68">
        <v>638717.50043180503</v>
      </c>
      <c r="AO49" s="68">
        <v>186831.44578431724</v>
      </c>
      <c r="AP49" s="68">
        <v>265896.90815097746</v>
      </c>
      <c r="AQ49" s="68">
        <v>97448.118221500888</v>
      </c>
      <c r="AR49" s="68">
        <f t="shared" si="8"/>
        <v>9380576.0658901315</v>
      </c>
      <c r="AS49" s="68">
        <v>213947.88999999998</v>
      </c>
      <c r="AU49" s="79" t="s">
        <v>91</v>
      </c>
      <c r="AV49" s="79" t="s">
        <v>92</v>
      </c>
      <c r="AW49" s="80" t="s">
        <v>1157</v>
      </c>
      <c r="AX49" s="81">
        <v>2</v>
      </c>
      <c r="AY49" s="68">
        <v>6834761.5735421516</v>
      </c>
      <c r="AZ49" s="68">
        <v>506917.61</v>
      </c>
      <c r="BA49" s="68">
        <v>625294.92000000004</v>
      </c>
      <c r="BB49" s="68">
        <v>23687.67</v>
      </c>
      <c r="BC49" s="68">
        <v>651048.27909896395</v>
      </c>
      <c r="BD49" s="68">
        <v>186831.44578431724</v>
      </c>
      <c r="BE49" s="68">
        <v>270335.86938299949</v>
      </c>
      <c r="BF49" s="68">
        <v>97858.55549075827</v>
      </c>
      <c r="BG49" s="68">
        <f t="shared" si="9"/>
        <v>9414245.2732991911</v>
      </c>
      <c r="BH49" s="68">
        <v>217509.34999999998</v>
      </c>
    </row>
    <row r="50" spans="2:60">
      <c r="B50" s="79" t="s">
        <v>93</v>
      </c>
      <c r="C50" s="79" t="s">
        <v>94</v>
      </c>
      <c r="D50" s="80" t="s">
        <v>953</v>
      </c>
      <c r="E50" s="81">
        <v>10</v>
      </c>
      <c r="F50" s="68"/>
      <c r="G50" s="68"/>
      <c r="H50" s="68"/>
      <c r="I50" s="68"/>
      <c r="J50" s="68"/>
      <c r="K50" s="68"/>
      <c r="L50" s="68"/>
      <c r="M50" s="68"/>
      <c r="N50" s="68">
        <f t="shared" si="6"/>
        <v>0</v>
      </c>
      <c r="O50" s="68"/>
      <c r="Q50" s="79" t="s">
        <v>93</v>
      </c>
      <c r="R50" s="79" t="s">
        <v>94</v>
      </c>
      <c r="S50" s="80" t="s">
        <v>954</v>
      </c>
      <c r="T50" s="81">
        <v>2</v>
      </c>
      <c r="U50" s="68">
        <v>384146.54482277879</v>
      </c>
      <c r="V50" s="68">
        <v>12655.259999999998</v>
      </c>
      <c r="W50" s="68">
        <v>12647.42</v>
      </c>
      <c r="X50" s="68">
        <v>574.9</v>
      </c>
      <c r="Y50" s="68">
        <v>36559.960895125514</v>
      </c>
      <c r="Z50" s="68">
        <v>97045.37439896616</v>
      </c>
      <c r="AA50" s="68">
        <v>0</v>
      </c>
      <c r="AB50" s="68">
        <v>4726.7103740656748</v>
      </c>
      <c r="AC50" s="68">
        <f t="shared" si="7"/>
        <v>554391.76049093611</v>
      </c>
      <c r="AD50" s="68">
        <v>6035.59</v>
      </c>
      <c r="AF50" s="79" t="s">
        <v>93</v>
      </c>
      <c r="AG50" s="79" t="s">
        <v>94</v>
      </c>
      <c r="AH50" s="80" t="s">
        <v>1156</v>
      </c>
      <c r="AI50" s="81">
        <v>2</v>
      </c>
      <c r="AJ50" s="68">
        <v>374360.60431466135</v>
      </c>
      <c r="AK50" s="68">
        <v>12876.499999999998</v>
      </c>
      <c r="AL50" s="68">
        <v>12868.49</v>
      </c>
      <c r="AM50" s="68">
        <v>487.43999999999994</v>
      </c>
      <c r="AN50" s="68">
        <v>38313.760427757457</v>
      </c>
      <c r="AO50" s="68">
        <v>97045.37439896616</v>
      </c>
      <c r="AP50" s="68">
        <v>0</v>
      </c>
      <c r="AQ50" s="68">
        <v>4665.7994664029684</v>
      </c>
      <c r="AR50" s="68">
        <f t="shared" si="8"/>
        <v>546759.04860778793</v>
      </c>
      <c r="AS50" s="68">
        <v>6141.08</v>
      </c>
      <c r="AU50" s="79" t="s">
        <v>93</v>
      </c>
      <c r="AV50" s="79" t="s">
        <v>94</v>
      </c>
      <c r="AW50" s="80" t="s">
        <v>1157</v>
      </c>
      <c r="AX50" s="81">
        <v>2</v>
      </c>
      <c r="AY50" s="68">
        <v>371797.92175065039</v>
      </c>
      <c r="AZ50" s="68">
        <v>13090.84</v>
      </c>
      <c r="BA50" s="68">
        <v>13082.719999999998</v>
      </c>
      <c r="BB50" s="68">
        <v>495.56</v>
      </c>
      <c r="BC50" s="68">
        <v>39958.667369584007</v>
      </c>
      <c r="BD50" s="68">
        <v>97045.37439896616</v>
      </c>
      <c r="BE50" s="68">
        <v>0</v>
      </c>
      <c r="BF50" s="68">
        <v>4680.5799175607972</v>
      </c>
      <c r="BG50" s="68">
        <f t="shared" si="9"/>
        <v>546394.98343676131</v>
      </c>
      <c r="BH50" s="68">
        <v>6243.3200000000006</v>
      </c>
    </row>
    <row r="51" spans="2:60">
      <c r="B51" s="79" t="s">
        <v>95</v>
      </c>
      <c r="C51" s="79" t="s">
        <v>96</v>
      </c>
      <c r="D51" s="80" t="s">
        <v>953</v>
      </c>
      <c r="E51" s="81">
        <v>10</v>
      </c>
      <c r="F51" s="68"/>
      <c r="G51" s="68"/>
      <c r="H51" s="68"/>
      <c r="I51" s="68"/>
      <c r="J51" s="68"/>
      <c r="K51" s="68"/>
      <c r="L51" s="68"/>
      <c r="M51" s="68"/>
      <c r="N51" s="68">
        <f t="shared" si="6"/>
        <v>0</v>
      </c>
      <c r="O51" s="68"/>
      <c r="Q51" s="79" t="s">
        <v>95</v>
      </c>
      <c r="R51" s="79" t="s">
        <v>96</v>
      </c>
      <c r="S51" s="80" t="s">
        <v>954</v>
      </c>
      <c r="T51" s="81">
        <v>2</v>
      </c>
      <c r="U51" s="68">
        <v>48740005.090889186</v>
      </c>
      <c r="V51" s="68">
        <v>2214475.5500000003</v>
      </c>
      <c r="W51" s="68">
        <v>1730875.4600000004</v>
      </c>
      <c r="X51" s="68">
        <v>180513.10000000003</v>
      </c>
      <c r="Y51" s="68">
        <v>6110448.1099448455</v>
      </c>
      <c r="Z51" s="68">
        <v>1802042.7194342467</v>
      </c>
      <c r="AA51" s="68">
        <v>3802687.8019497879</v>
      </c>
      <c r="AB51" s="68">
        <v>628141.60587601364</v>
      </c>
      <c r="AC51" s="68">
        <f t="shared" si="7"/>
        <v>66161254.278094083</v>
      </c>
      <c r="AD51" s="68">
        <v>952064.83999999985</v>
      </c>
      <c r="AF51" s="79" t="s">
        <v>95</v>
      </c>
      <c r="AG51" s="79" t="s">
        <v>96</v>
      </c>
      <c r="AH51" s="80" t="s">
        <v>1156</v>
      </c>
      <c r="AI51" s="81">
        <v>2</v>
      </c>
      <c r="AJ51" s="68">
        <v>49102726.179072477</v>
      </c>
      <c r="AK51" s="68">
        <v>2253188.2600000007</v>
      </c>
      <c r="AL51" s="68">
        <v>1761131.7399999998</v>
      </c>
      <c r="AM51" s="68">
        <v>182108.72000000003</v>
      </c>
      <c r="AN51" s="68">
        <v>6216001.9873139579</v>
      </c>
      <c r="AO51" s="68">
        <v>1802042.7194342467</v>
      </c>
      <c r="AP51" s="68">
        <v>3869400.7033843892</v>
      </c>
      <c r="AQ51" s="68">
        <v>634369.64270419627</v>
      </c>
      <c r="AR51" s="68">
        <f t="shared" si="8"/>
        <v>66789678.461909264</v>
      </c>
      <c r="AS51" s="68">
        <v>968708.51</v>
      </c>
      <c r="AU51" s="79" t="s">
        <v>95</v>
      </c>
      <c r="AV51" s="79" t="s">
        <v>96</v>
      </c>
      <c r="AW51" s="80" t="s">
        <v>1157</v>
      </c>
      <c r="AX51" s="81">
        <v>2</v>
      </c>
      <c r="AY51" s="68">
        <v>49691521.220559433</v>
      </c>
      <c r="AZ51" s="68">
        <v>2290695.66</v>
      </c>
      <c r="BA51" s="68">
        <v>1790450.5799999996</v>
      </c>
      <c r="BB51" s="68">
        <v>184149.3</v>
      </c>
      <c r="BC51" s="68">
        <v>6326762.5277411379</v>
      </c>
      <c r="BD51" s="68">
        <v>1802042.7194342467</v>
      </c>
      <c r="BE51" s="68">
        <v>3933998.2174865948</v>
      </c>
      <c r="BF51" s="68">
        <v>642927.70899508893</v>
      </c>
      <c r="BG51" s="68">
        <f t="shared" si="9"/>
        <v>67647381.904216498</v>
      </c>
      <c r="BH51" s="68">
        <v>984833.97</v>
      </c>
    </row>
    <row r="52" spans="2:60">
      <c r="B52" s="79" t="s">
        <v>97</v>
      </c>
      <c r="C52" s="79" t="s">
        <v>98</v>
      </c>
      <c r="D52" s="80" t="s">
        <v>953</v>
      </c>
      <c r="E52" s="81">
        <v>10</v>
      </c>
      <c r="F52" s="68"/>
      <c r="G52" s="68"/>
      <c r="H52" s="68"/>
      <c r="I52" s="68"/>
      <c r="J52" s="68"/>
      <c r="K52" s="68"/>
      <c r="L52" s="68"/>
      <c r="M52" s="68"/>
      <c r="N52" s="68">
        <f t="shared" si="6"/>
        <v>0</v>
      </c>
      <c r="O52" s="68"/>
      <c r="Q52" s="79" t="s">
        <v>97</v>
      </c>
      <c r="R52" s="79" t="s">
        <v>98</v>
      </c>
      <c r="S52" s="80" t="s">
        <v>954</v>
      </c>
      <c r="T52" s="81">
        <v>2</v>
      </c>
      <c r="U52" s="68">
        <v>1863492.2045677137</v>
      </c>
      <c r="V52" s="68">
        <v>41080.930000000008</v>
      </c>
      <c r="W52" s="68">
        <v>10731.149999999998</v>
      </c>
      <c r="X52" s="68">
        <v>0</v>
      </c>
      <c r="Y52" s="68">
        <v>98525.89466512503</v>
      </c>
      <c r="Z52" s="68">
        <v>99885.046934715894</v>
      </c>
      <c r="AA52" s="68">
        <v>23705.972943156237</v>
      </c>
      <c r="AB52" s="68">
        <v>21595.033630911261</v>
      </c>
      <c r="AC52" s="68">
        <f t="shared" si="7"/>
        <v>2178777.9027416217</v>
      </c>
      <c r="AD52" s="68">
        <v>19761.670000000002</v>
      </c>
      <c r="AF52" s="79" t="s">
        <v>97</v>
      </c>
      <c r="AG52" s="79" t="s">
        <v>98</v>
      </c>
      <c r="AH52" s="80" t="s">
        <v>1156</v>
      </c>
      <c r="AI52" s="81">
        <v>2</v>
      </c>
      <c r="AJ52" s="68">
        <v>1897386.809987322</v>
      </c>
      <c r="AK52" s="68">
        <v>41799.079999999994</v>
      </c>
      <c r="AL52" s="68">
        <v>10918.72</v>
      </c>
      <c r="AM52" s="68">
        <v>0</v>
      </c>
      <c r="AN52" s="68">
        <v>98670.352164313837</v>
      </c>
      <c r="AO52" s="68">
        <v>99885.046934715894</v>
      </c>
      <c r="AP52" s="68">
        <v>24121.973801394255</v>
      </c>
      <c r="AQ52" s="68">
        <v>21952.684160546865</v>
      </c>
      <c r="AR52" s="68">
        <f t="shared" si="8"/>
        <v>2214841.8070482933</v>
      </c>
      <c r="AS52" s="68">
        <v>20107.14</v>
      </c>
      <c r="AU52" s="79" t="s">
        <v>97</v>
      </c>
      <c r="AV52" s="79" t="s">
        <v>98</v>
      </c>
      <c r="AW52" s="80" t="s">
        <v>1157</v>
      </c>
      <c r="AX52" s="81">
        <v>2</v>
      </c>
      <c r="AY52" s="68">
        <v>1923964.8463757259</v>
      </c>
      <c r="AZ52" s="68">
        <v>42494.89</v>
      </c>
      <c r="BA52" s="68">
        <v>11100.5</v>
      </c>
      <c r="BB52" s="68">
        <v>0</v>
      </c>
      <c r="BC52" s="68">
        <v>101377.26476378068</v>
      </c>
      <c r="BD52" s="68">
        <v>99885.046934715894</v>
      </c>
      <c r="BE52" s="68">
        <v>24524.783851478616</v>
      </c>
      <c r="BF52" s="68">
        <v>22331.018027911428</v>
      </c>
      <c r="BG52" s="68">
        <f t="shared" si="9"/>
        <v>2246120.1999536124</v>
      </c>
      <c r="BH52" s="68">
        <v>20441.850000000002</v>
      </c>
    </row>
    <row r="53" spans="2:60">
      <c r="B53" s="79" t="s">
        <v>99</v>
      </c>
      <c r="C53" s="79" t="s">
        <v>100</v>
      </c>
      <c r="D53" s="80" t="s">
        <v>953</v>
      </c>
      <c r="E53" s="81">
        <v>10</v>
      </c>
      <c r="F53" s="68"/>
      <c r="G53" s="68"/>
      <c r="H53" s="68"/>
      <c r="I53" s="68"/>
      <c r="J53" s="68"/>
      <c r="K53" s="68"/>
      <c r="L53" s="68"/>
      <c r="M53" s="68"/>
      <c r="N53" s="68">
        <f t="shared" si="6"/>
        <v>0</v>
      </c>
      <c r="O53" s="68"/>
      <c r="Q53" s="79" t="s">
        <v>99</v>
      </c>
      <c r="R53" s="79" t="s">
        <v>100</v>
      </c>
      <c r="S53" s="80" t="s">
        <v>954</v>
      </c>
      <c r="T53" s="81">
        <v>2</v>
      </c>
      <c r="U53" s="68">
        <v>2895456.6178107793</v>
      </c>
      <c r="V53" s="68">
        <v>96861.389999999985</v>
      </c>
      <c r="W53" s="68">
        <v>29414.83</v>
      </c>
      <c r="X53" s="68">
        <v>7856.73</v>
      </c>
      <c r="Y53" s="68">
        <v>287798.92045763019</v>
      </c>
      <c r="Z53" s="68">
        <v>152927.805388042</v>
      </c>
      <c r="AA53" s="68">
        <v>121404.13869127822</v>
      </c>
      <c r="AB53" s="68">
        <v>34806.737388648558</v>
      </c>
      <c r="AC53" s="68">
        <f t="shared" si="7"/>
        <v>3667900.1297363783</v>
      </c>
      <c r="AD53" s="68">
        <v>41372.959999999999</v>
      </c>
      <c r="AF53" s="79" t="s">
        <v>99</v>
      </c>
      <c r="AG53" s="79" t="s">
        <v>100</v>
      </c>
      <c r="AH53" s="80" t="s">
        <v>1156</v>
      </c>
      <c r="AI53" s="81">
        <v>2</v>
      </c>
      <c r="AJ53" s="68">
        <v>2909141.4059473695</v>
      </c>
      <c r="AK53" s="68">
        <v>98554.7</v>
      </c>
      <c r="AL53" s="68">
        <v>29929.010000000002</v>
      </c>
      <c r="AM53" s="68">
        <v>7994.0599999999986</v>
      </c>
      <c r="AN53" s="68">
        <v>293284.08963733359</v>
      </c>
      <c r="AO53" s="68">
        <v>152927.805388042</v>
      </c>
      <c r="AP53" s="68">
        <v>123534.08059722799</v>
      </c>
      <c r="AQ53" s="68">
        <v>35047.70340648666</v>
      </c>
      <c r="AR53" s="68">
        <f t="shared" si="8"/>
        <v>3692509.0849764599</v>
      </c>
      <c r="AS53" s="68">
        <v>42096.229999999996</v>
      </c>
      <c r="AU53" s="79" t="s">
        <v>99</v>
      </c>
      <c r="AV53" s="79" t="s">
        <v>100</v>
      </c>
      <c r="AW53" s="80" t="s">
        <v>1157</v>
      </c>
      <c r="AX53" s="81">
        <v>2</v>
      </c>
      <c r="AY53" s="68">
        <v>2942241.4520754609</v>
      </c>
      <c r="AZ53" s="68">
        <v>100195.28</v>
      </c>
      <c r="BA53" s="68">
        <v>30427.250000000004</v>
      </c>
      <c r="BB53" s="68">
        <v>8028.0500000000011</v>
      </c>
      <c r="BC53" s="68">
        <v>300101.62473464245</v>
      </c>
      <c r="BD53" s="68">
        <v>152927.805388042</v>
      </c>
      <c r="BE53" s="68">
        <v>125596.48578206546</v>
      </c>
      <c r="BF53" s="68">
        <v>35599.765593867749</v>
      </c>
      <c r="BG53" s="68">
        <f t="shared" si="9"/>
        <v>3737914.6835740781</v>
      </c>
      <c r="BH53" s="68">
        <v>42796.97</v>
      </c>
    </row>
    <row r="54" spans="2:60">
      <c r="B54" s="79" t="s">
        <v>101</v>
      </c>
      <c r="C54" s="79" t="s">
        <v>102</v>
      </c>
      <c r="D54" s="80" t="s">
        <v>953</v>
      </c>
      <c r="E54" s="81">
        <v>10</v>
      </c>
      <c r="F54" s="68"/>
      <c r="G54" s="68"/>
      <c r="H54" s="68"/>
      <c r="I54" s="68"/>
      <c r="J54" s="68"/>
      <c r="K54" s="68"/>
      <c r="L54" s="68"/>
      <c r="M54" s="68"/>
      <c r="N54" s="68">
        <f t="shared" si="6"/>
        <v>0</v>
      </c>
      <c r="O54" s="68"/>
      <c r="Q54" s="79" t="s">
        <v>101</v>
      </c>
      <c r="R54" s="79" t="s">
        <v>102</v>
      </c>
      <c r="S54" s="80" t="s">
        <v>954</v>
      </c>
      <c r="T54" s="81">
        <v>2</v>
      </c>
      <c r="U54" s="68">
        <v>414793.22762737866</v>
      </c>
      <c r="V54" s="68">
        <v>10513.6</v>
      </c>
      <c r="W54" s="68">
        <v>0</v>
      </c>
      <c r="X54" s="68">
        <v>0</v>
      </c>
      <c r="Y54" s="68">
        <v>36542.554884887264</v>
      </c>
      <c r="Z54" s="68">
        <v>89186.551247068011</v>
      </c>
      <c r="AA54" s="68">
        <v>0</v>
      </c>
      <c r="AB54" s="68">
        <v>4775.4646511836909</v>
      </c>
      <c r="AC54" s="68">
        <f t="shared" si="7"/>
        <v>555811.39841051761</v>
      </c>
      <c r="AD54" s="68">
        <v>0</v>
      </c>
      <c r="AF54" s="79" t="s">
        <v>101</v>
      </c>
      <c r="AG54" s="79" t="s">
        <v>102</v>
      </c>
      <c r="AH54" s="80" t="s">
        <v>1156</v>
      </c>
      <c r="AI54" s="81">
        <v>2</v>
      </c>
      <c r="AJ54" s="68">
        <v>421808.0764340834</v>
      </c>
      <c r="AK54" s="68">
        <v>10697.399999999998</v>
      </c>
      <c r="AL54" s="68">
        <v>0</v>
      </c>
      <c r="AM54" s="68">
        <v>0</v>
      </c>
      <c r="AN54" s="68">
        <v>37198.769053412296</v>
      </c>
      <c r="AO54" s="68">
        <v>89186.551247068011</v>
      </c>
      <c r="AP54" s="68">
        <v>0</v>
      </c>
      <c r="AQ54" s="68">
        <v>4861.153845481691</v>
      </c>
      <c r="AR54" s="68">
        <f t="shared" si="8"/>
        <v>563751.95058004546</v>
      </c>
      <c r="AS54" s="68">
        <v>0</v>
      </c>
      <c r="AU54" s="79" t="s">
        <v>101</v>
      </c>
      <c r="AV54" s="79" t="s">
        <v>102</v>
      </c>
      <c r="AW54" s="80" t="s">
        <v>1157</v>
      </c>
      <c r="AX54" s="81">
        <v>2</v>
      </c>
      <c r="AY54" s="68">
        <v>430346.41521812428</v>
      </c>
      <c r="AZ54" s="68">
        <v>10875.460000000001</v>
      </c>
      <c r="BA54" s="68">
        <v>0</v>
      </c>
      <c r="BB54" s="68">
        <v>0</v>
      </c>
      <c r="BC54" s="68">
        <v>36961.48904072446</v>
      </c>
      <c r="BD54" s="68">
        <v>89186.551247068011</v>
      </c>
      <c r="BE54" s="68">
        <v>0</v>
      </c>
      <c r="BF54" s="68">
        <v>4928.6194921890274</v>
      </c>
      <c r="BG54" s="68">
        <f t="shared" si="9"/>
        <v>572298.53499810584</v>
      </c>
      <c r="BH54" s="68">
        <v>0</v>
      </c>
    </row>
    <row r="55" spans="2:60">
      <c r="B55" s="79" t="s">
        <v>103</v>
      </c>
      <c r="C55" s="79" t="s">
        <v>104</v>
      </c>
      <c r="D55" s="80" t="s">
        <v>953</v>
      </c>
      <c r="E55" s="81">
        <v>10</v>
      </c>
      <c r="F55" s="68"/>
      <c r="G55" s="68"/>
      <c r="H55" s="68"/>
      <c r="I55" s="68"/>
      <c r="J55" s="68"/>
      <c r="K55" s="68"/>
      <c r="L55" s="68"/>
      <c r="M55" s="68"/>
      <c r="N55" s="68">
        <f t="shared" si="6"/>
        <v>0</v>
      </c>
      <c r="O55" s="68"/>
      <c r="Q55" s="79" t="s">
        <v>103</v>
      </c>
      <c r="R55" s="79" t="s">
        <v>104</v>
      </c>
      <c r="S55" s="80" t="s">
        <v>954</v>
      </c>
      <c r="T55" s="81">
        <v>2</v>
      </c>
      <c r="U55" s="68">
        <v>2784468.3743478237</v>
      </c>
      <c r="V55" s="68">
        <v>83946.389999999985</v>
      </c>
      <c r="W55" s="68">
        <v>0</v>
      </c>
      <c r="X55" s="68">
        <v>0</v>
      </c>
      <c r="Y55" s="68">
        <v>167665.0017068579</v>
      </c>
      <c r="Z55" s="68">
        <v>0</v>
      </c>
      <c r="AA55" s="68">
        <v>65999.700182651592</v>
      </c>
      <c r="AB55" s="68">
        <v>27690.886523088906</v>
      </c>
      <c r="AC55" s="68">
        <f t="shared" si="7"/>
        <v>3170181.5327604222</v>
      </c>
      <c r="AD55" s="68">
        <v>40411.179999999993</v>
      </c>
      <c r="AF55" s="79" t="s">
        <v>103</v>
      </c>
      <c r="AG55" s="79" t="s">
        <v>104</v>
      </c>
      <c r="AH55" s="80" t="s">
        <v>1156</v>
      </c>
      <c r="AI55" s="81">
        <v>2</v>
      </c>
      <c r="AJ55" s="68">
        <v>2850418.7931070402</v>
      </c>
      <c r="AK55" s="68">
        <v>85420.699999999983</v>
      </c>
      <c r="AL55" s="68">
        <v>0</v>
      </c>
      <c r="AM55" s="68">
        <v>0</v>
      </c>
      <c r="AN55" s="68">
        <v>170818.64890811229</v>
      </c>
      <c r="AO55" s="68">
        <v>0</v>
      </c>
      <c r="AP55" s="68">
        <v>67160.820130913868</v>
      </c>
      <c r="AQ55" s="68">
        <v>28301.701329123694</v>
      </c>
      <c r="AR55" s="68">
        <f t="shared" si="8"/>
        <v>3243241.5634751902</v>
      </c>
      <c r="AS55" s="68">
        <v>41120.899999999994</v>
      </c>
      <c r="AU55" s="79" t="s">
        <v>103</v>
      </c>
      <c r="AV55" s="79" t="s">
        <v>104</v>
      </c>
      <c r="AW55" s="80" t="s">
        <v>1157</v>
      </c>
      <c r="AX55" s="81">
        <v>2</v>
      </c>
      <c r="AY55" s="68">
        <v>2950129.04811128</v>
      </c>
      <c r="AZ55" s="68">
        <v>86849.110000000015</v>
      </c>
      <c r="BA55" s="68">
        <v>0</v>
      </c>
      <c r="BB55" s="68">
        <v>0</v>
      </c>
      <c r="BC55" s="68">
        <v>174207.22272058186</v>
      </c>
      <c r="BD55" s="68">
        <v>0</v>
      </c>
      <c r="BE55" s="68">
        <v>68285.141696001141</v>
      </c>
      <c r="BF55" s="68">
        <v>29202.825069803745</v>
      </c>
      <c r="BG55" s="68">
        <f t="shared" si="9"/>
        <v>3350481.8775976663</v>
      </c>
      <c r="BH55" s="68">
        <v>41808.529999999992</v>
      </c>
    </row>
    <row r="56" spans="2:60">
      <c r="B56" s="79" t="s">
        <v>105</v>
      </c>
      <c r="C56" s="79" t="s">
        <v>106</v>
      </c>
      <c r="D56" s="80" t="s">
        <v>953</v>
      </c>
      <c r="E56" s="81">
        <v>10</v>
      </c>
      <c r="F56" s="68"/>
      <c r="G56" s="68"/>
      <c r="H56" s="68"/>
      <c r="I56" s="68"/>
      <c r="J56" s="68"/>
      <c r="K56" s="68"/>
      <c r="L56" s="68"/>
      <c r="M56" s="68"/>
      <c r="N56" s="68">
        <f t="shared" si="6"/>
        <v>0</v>
      </c>
      <c r="O56" s="68"/>
      <c r="Q56" s="79" t="s">
        <v>105</v>
      </c>
      <c r="R56" s="79" t="s">
        <v>106</v>
      </c>
      <c r="S56" s="80" t="s">
        <v>954</v>
      </c>
      <c r="T56" s="81">
        <v>2</v>
      </c>
      <c r="U56" s="68">
        <v>572485.32847536332</v>
      </c>
      <c r="V56" s="68">
        <v>18442.010000000002</v>
      </c>
      <c r="W56" s="68">
        <v>0</v>
      </c>
      <c r="X56" s="68">
        <v>0</v>
      </c>
      <c r="Y56" s="68">
        <v>54462.372894170927</v>
      </c>
      <c r="Z56" s="68">
        <v>322625.64919559757</v>
      </c>
      <c r="AA56" s="68">
        <v>0</v>
      </c>
      <c r="AB56" s="68">
        <v>6857.3461629392114</v>
      </c>
      <c r="AC56" s="68">
        <f t="shared" si="7"/>
        <v>983237.106728071</v>
      </c>
      <c r="AD56" s="68">
        <v>8364.4</v>
      </c>
      <c r="AF56" s="79" t="s">
        <v>105</v>
      </c>
      <c r="AG56" s="79" t="s">
        <v>106</v>
      </c>
      <c r="AH56" s="80" t="s">
        <v>1156</v>
      </c>
      <c r="AI56" s="81">
        <v>2</v>
      </c>
      <c r="AJ56" s="68">
        <v>578588.01897604286</v>
      </c>
      <c r="AK56" s="68">
        <v>18765.910000000003</v>
      </c>
      <c r="AL56" s="68">
        <v>0</v>
      </c>
      <c r="AM56" s="68">
        <v>0</v>
      </c>
      <c r="AN56" s="68">
        <v>57072.860861976224</v>
      </c>
      <c r="AO56" s="68">
        <v>322625.64919559757</v>
      </c>
      <c r="AP56" s="68">
        <v>0</v>
      </c>
      <c r="AQ56" s="68">
        <v>7004.5097325413954</v>
      </c>
      <c r="AR56" s="68">
        <f t="shared" si="8"/>
        <v>992568.238766158</v>
      </c>
      <c r="AS56" s="68">
        <v>8511.2899999999991</v>
      </c>
      <c r="AU56" s="79" t="s">
        <v>105</v>
      </c>
      <c r="AV56" s="79" t="s">
        <v>106</v>
      </c>
      <c r="AW56" s="80" t="s">
        <v>1157</v>
      </c>
      <c r="AX56" s="81">
        <v>2</v>
      </c>
      <c r="AY56" s="68">
        <v>591486.66007983428</v>
      </c>
      <c r="AZ56" s="68">
        <v>19079.699999999997</v>
      </c>
      <c r="BA56" s="68">
        <v>0</v>
      </c>
      <c r="BB56" s="68">
        <v>0</v>
      </c>
      <c r="BC56" s="68">
        <v>56357.353670672375</v>
      </c>
      <c r="BD56" s="68">
        <v>322625.64919559757</v>
      </c>
      <c r="BE56" s="68">
        <v>0</v>
      </c>
      <c r="BF56" s="68">
        <v>7094.9730781866238</v>
      </c>
      <c r="BG56" s="68">
        <f t="shared" si="9"/>
        <v>1005297.9560242909</v>
      </c>
      <c r="BH56" s="68">
        <v>8653.6200000000008</v>
      </c>
    </row>
    <row r="57" spans="2:60">
      <c r="B57" s="79" t="s">
        <v>107</v>
      </c>
      <c r="C57" s="79" t="s">
        <v>108</v>
      </c>
      <c r="D57" s="80" t="s">
        <v>953</v>
      </c>
      <c r="E57" s="81">
        <v>10</v>
      </c>
      <c r="F57" s="68"/>
      <c r="G57" s="68"/>
      <c r="H57" s="68"/>
      <c r="I57" s="68"/>
      <c r="J57" s="68"/>
      <c r="K57" s="68"/>
      <c r="L57" s="68"/>
      <c r="M57" s="68"/>
      <c r="N57" s="68">
        <f t="shared" si="6"/>
        <v>0</v>
      </c>
      <c r="O57" s="68"/>
      <c r="Q57" s="79" t="s">
        <v>107</v>
      </c>
      <c r="R57" s="79" t="s">
        <v>108</v>
      </c>
      <c r="S57" s="80" t="s">
        <v>954</v>
      </c>
      <c r="T57" s="81">
        <v>2</v>
      </c>
      <c r="U57" s="68">
        <v>2601216.8849565489</v>
      </c>
      <c r="V57" s="68">
        <v>99781.85</v>
      </c>
      <c r="W57" s="68">
        <v>0</v>
      </c>
      <c r="X57" s="68">
        <v>0</v>
      </c>
      <c r="Y57" s="68">
        <v>198326.97607486503</v>
      </c>
      <c r="Z57" s="68">
        <v>0</v>
      </c>
      <c r="AA57" s="68">
        <v>0</v>
      </c>
      <c r="AB57" s="68">
        <v>30437.464534033556</v>
      </c>
      <c r="AC57" s="68">
        <f t="shared" si="7"/>
        <v>2972791.0655654478</v>
      </c>
      <c r="AD57" s="68">
        <v>43027.889999999992</v>
      </c>
      <c r="AF57" s="79" t="s">
        <v>107</v>
      </c>
      <c r="AG57" s="79" t="s">
        <v>108</v>
      </c>
      <c r="AH57" s="80" t="s">
        <v>1156</v>
      </c>
      <c r="AI57" s="81">
        <v>2</v>
      </c>
      <c r="AJ57" s="68">
        <v>2646009.0359272501</v>
      </c>
      <c r="AK57" s="68">
        <v>101526.19</v>
      </c>
      <c r="AL57" s="68">
        <v>0</v>
      </c>
      <c r="AM57" s="68">
        <v>0</v>
      </c>
      <c r="AN57" s="68">
        <v>201756.54882078111</v>
      </c>
      <c r="AO57" s="68">
        <v>0</v>
      </c>
      <c r="AP57" s="68">
        <v>0</v>
      </c>
      <c r="AQ57" s="68">
        <v>30974.190861815587</v>
      </c>
      <c r="AR57" s="68">
        <f t="shared" si="8"/>
        <v>3024046.0456098467</v>
      </c>
      <c r="AS57" s="68">
        <v>43780.079999999994</v>
      </c>
      <c r="AU57" s="79" t="s">
        <v>107</v>
      </c>
      <c r="AV57" s="79" t="s">
        <v>108</v>
      </c>
      <c r="AW57" s="80" t="s">
        <v>1157</v>
      </c>
      <c r="AX57" s="81">
        <v>2</v>
      </c>
      <c r="AY57" s="68">
        <v>2707022.2195561319</v>
      </c>
      <c r="AZ57" s="68">
        <v>103216.22</v>
      </c>
      <c r="BA57" s="68">
        <v>0</v>
      </c>
      <c r="BB57" s="68">
        <v>0</v>
      </c>
      <c r="BC57" s="68">
        <v>205175.86628574756</v>
      </c>
      <c r="BD57" s="68">
        <v>0</v>
      </c>
      <c r="BE57" s="68">
        <v>0</v>
      </c>
      <c r="BF57" s="68">
        <v>31670.41228589369</v>
      </c>
      <c r="BG57" s="68">
        <f t="shared" si="9"/>
        <v>3091593.5881277733</v>
      </c>
      <c r="BH57" s="68">
        <v>44508.869999999995</v>
      </c>
    </row>
    <row r="58" spans="2:60">
      <c r="B58" s="79" t="s">
        <v>109</v>
      </c>
      <c r="C58" s="79" t="s">
        <v>110</v>
      </c>
      <c r="D58" s="80" t="s">
        <v>953</v>
      </c>
      <c r="E58" s="81">
        <v>10</v>
      </c>
      <c r="F58" s="68"/>
      <c r="G58" s="68"/>
      <c r="H58" s="68"/>
      <c r="I58" s="68"/>
      <c r="J58" s="68"/>
      <c r="K58" s="68"/>
      <c r="L58" s="68"/>
      <c r="M58" s="68"/>
      <c r="N58" s="68">
        <f t="shared" si="6"/>
        <v>0</v>
      </c>
      <c r="O58" s="68"/>
      <c r="Q58" s="79" t="s">
        <v>109</v>
      </c>
      <c r="R58" s="79" t="s">
        <v>110</v>
      </c>
      <c r="S58" s="80" t="s">
        <v>954</v>
      </c>
      <c r="T58" s="81">
        <v>2</v>
      </c>
      <c r="U58" s="68">
        <v>3133126.7150035435</v>
      </c>
      <c r="V58" s="68">
        <v>120427.31</v>
      </c>
      <c r="W58" s="68">
        <v>0</v>
      </c>
      <c r="X58" s="68">
        <v>0</v>
      </c>
      <c r="Y58" s="68">
        <v>365943.4948870159</v>
      </c>
      <c r="Z58" s="68">
        <v>445893.55221196555</v>
      </c>
      <c r="AA58" s="68">
        <v>55995.108039812898</v>
      </c>
      <c r="AB58" s="68">
        <v>37249.264576903079</v>
      </c>
      <c r="AC58" s="68">
        <f t="shared" si="7"/>
        <v>4214969.2247192413</v>
      </c>
      <c r="AD58" s="68">
        <v>56333.780000000006</v>
      </c>
      <c r="AF58" s="79" t="s">
        <v>109</v>
      </c>
      <c r="AG58" s="79" t="s">
        <v>110</v>
      </c>
      <c r="AH58" s="80" t="s">
        <v>1156</v>
      </c>
      <c r="AI58" s="81">
        <v>2</v>
      </c>
      <c r="AJ58" s="68">
        <v>3146669.8492343086</v>
      </c>
      <c r="AK58" s="68">
        <v>122542.32000000002</v>
      </c>
      <c r="AL58" s="68">
        <v>0</v>
      </c>
      <c r="AM58" s="68">
        <v>0</v>
      </c>
      <c r="AN58" s="68">
        <v>367641.08544755523</v>
      </c>
      <c r="AO58" s="68">
        <v>445893.55221196555</v>
      </c>
      <c r="AP58" s="68">
        <v>56980.170243703389</v>
      </c>
      <c r="AQ58" s="68">
        <v>37118.402147561312</v>
      </c>
      <c r="AR58" s="68">
        <f t="shared" si="8"/>
        <v>4234168.519285094</v>
      </c>
      <c r="AS58" s="68">
        <v>57323.14</v>
      </c>
      <c r="AU58" s="79" t="s">
        <v>109</v>
      </c>
      <c r="AV58" s="79" t="s">
        <v>110</v>
      </c>
      <c r="AW58" s="80" t="s">
        <v>1157</v>
      </c>
      <c r="AX58" s="81">
        <v>2</v>
      </c>
      <c r="AY58" s="68">
        <v>3174480.3694435013</v>
      </c>
      <c r="AZ58" s="68">
        <v>124591.46999999997</v>
      </c>
      <c r="BA58" s="68">
        <v>0</v>
      </c>
      <c r="BB58" s="68">
        <v>0</v>
      </c>
      <c r="BC58" s="68">
        <v>374199.95927932824</v>
      </c>
      <c r="BD58" s="68">
        <v>445893.55221196555</v>
      </c>
      <c r="BE58" s="68">
        <v>57934.013159088288</v>
      </c>
      <c r="BF58" s="68">
        <v>37340.06868472416</v>
      </c>
      <c r="BG58" s="68">
        <f t="shared" si="9"/>
        <v>4272721.1327786073</v>
      </c>
      <c r="BH58" s="68">
        <v>58281.700000000004</v>
      </c>
    </row>
    <row r="59" spans="2:60">
      <c r="B59" s="79" t="s">
        <v>111</v>
      </c>
      <c r="C59" s="79" t="s">
        <v>112</v>
      </c>
      <c r="D59" s="80" t="s">
        <v>953</v>
      </c>
      <c r="E59" s="81">
        <v>10</v>
      </c>
      <c r="F59" s="68"/>
      <c r="G59" s="68"/>
      <c r="H59" s="68"/>
      <c r="I59" s="68"/>
      <c r="J59" s="68"/>
      <c r="K59" s="68"/>
      <c r="L59" s="68"/>
      <c r="M59" s="68"/>
      <c r="N59" s="68">
        <f t="shared" si="6"/>
        <v>0</v>
      </c>
      <c r="O59" s="68"/>
      <c r="Q59" s="79" t="s">
        <v>111</v>
      </c>
      <c r="R59" s="79" t="s">
        <v>112</v>
      </c>
      <c r="S59" s="80" t="s">
        <v>954</v>
      </c>
      <c r="T59" s="81">
        <v>2</v>
      </c>
      <c r="U59" s="68">
        <v>149988608.64665088</v>
      </c>
      <c r="V59" s="68">
        <v>8020708.1899999985</v>
      </c>
      <c r="W59" s="68">
        <v>9872361.7200000025</v>
      </c>
      <c r="X59" s="68">
        <v>530999.82000000007</v>
      </c>
      <c r="Y59" s="68">
        <v>20709137.760095339</v>
      </c>
      <c r="Z59" s="68">
        <v>7615063.1703166831</v>
      </c>
      <c r="AA59" s="68">
        <v>8084565.6723276712</v>
      </c>
      <c r="AB59" s="68">
        <v>2053262.3758967221</v>
      </c>
      <c r="AC59" s="68">
        <f t="shared" si="7"/>
        <v>209821046.24528727</v>
      </c>
      <c r="AD59" s="68">
        <v>2946338.8899999997</v>
      </c>
      <c r="AF59" s="79" t="s">
        <v>111</v>
      </c>
      <c r="AG59" s="79" t="s">
        <v>112</v>
      </c>
      <c r="AH59" s="80" t="s">
        <v>1156</v>
      </c>
      <c r="AI59" s="81">
        <v>2</v>
      </c>
      <c r="AJ59" s="68">
        <v>153785573.44878292</v>
      </c>
      <c r="AK59" s="68">
        <v>8160923.4400000013</v>
      </c>
      <c r="AL59" s="68">
        <v>10044933.890000001</v>
      </c>
      <c r="AM59" s="68">
        <v>544083.93000000005</v>
      </c>
      <c r="AN59" s="68">
        <v>21079257.955722723</v>
      </c>
      <c r="AO59" s="68">
        <v>7615063.1703166831</v>
      </c>
      <c r="AP59" s="68">
        <v>8226398.2969940752</v>
      </c>
      <c r="AQ59" s="68">
        <v>2100891.9762875736</v>
      </c>
      <c r="AR59" s="68">
        <f t="shared" si="8"/>
        <v>214554971.87810397</v>
      </c>
      <c r="AS59" s="68">
        <v>2997845.7699999996</v>
      </c>
      <c r="AU59" s="79" t="s">
        <v>111</v>
      </c>
      <c r="AV59" s="79" t="s">
        <v>112</v>
      </c>
      <c r="AW59" s="80" t="s">
        <v>1157</v>
      </c>
      <c r="AX59" s="81">
        <v>2</v>
      </c>
      <c r="AY59" s="68">
        <v>157547833.1733506</v>
      </c>
      <c r="AZ59" s="68">
        <v>8296773.1099999994</v>
      </c>
      <c r="BA59" s="68">
        <v>10212159.219999999</v>
      </c>
      <c r="BB59" s="68">
        <v>557106.16</v>
      </c>
      <c r="BC59" s="68">
        <v>21438021.264275465</v>
      </c>
      <c r="BD59" s="68">
        <v>7615063.1703166831</v>
      </c>
      <c r="BE59" s="68">
        <v>8363733.5794260278</v>
      </c>
      <c r="BF59" s="68">
        <v>2147533.7964676917</v>
      </c>
      <c r="BG59" s="68">
        <f t="shared" si="9"/>
        <v>219225972.47383645</v>
      </c>
      <c r="BH59" s="68">
        <v>3047748.9999999995</v>
      </c>
    </row>
    <row r="60" spans="2:60">
      <c r="B60" s="79" t="s">
        <v>113</v>
      </c>
      <c r="C60" s="79" t="s">
        <v>114</v>
      </c>
      <c r="D60" s="80" t="s">
        <v>953</v>
      </c>
      <c r="E60" s="81">
        <v>10</v>
      </c>
      <c r="F60" s="68"/>
      <c r="G60" s="68"/>
      <c r="H60" s="68"/>
      <c r="I60" s="68"/>
      <c r="J60" s="68"/>
      <c r="K60" s="68"/>
      <c r="L60" s="68"/>
      <c r="M60" s="68"/>
      <c r="N60" s="68">
        <f t="shared" si="6"/>
        <v>0</v>
      </c>
      <c r="O60" s="68"/>
      <c r="Q60" s="79" t="s">
        <v>113</v>
      </c>
      <c r="R60" s="79" t="s">
        <v>114</v>
      </c>
      <c r="S60" s="80" t="s">
        <v>954</v>
      </c>
      <c r="T60" s="81">
        <v>2</v>
      </c>
      <c r="U60" s="68">
        <v>17203977.827216502</v>
      </c>
      <c r="V60" s="68">
        <v>966277.64999999991</v>
      </c>
      <c r="W60" s="68">
        <v>1144782.7100000002</v>
      </c>
      <c r="X60" s="68">
        <v>60841.74</v>
      </c>
      <c r="Y60" s="68">
        <v>2497925.0564859235</v>
      </c>
      <c r="Z60" s="68">
        <v>1455630.3453953573</v>
      </c>
      <c r="AA60" s="68">
        <v>912696.59306679841</v>
      </c>
      <c r="AB60" s="68">
        <v>240614.11316685379</v>
      </c>
      <c r="AC60" s="68">
        <f t="shared" si="7"/>
        <v>24927432.355331432</v>
      </c>
      <c r="AD60" s="68">
        <v>444686.32000000007</v>
      </c>
      <c r="AF60" s="79" t="s">
        <v>113</v>
      </c>
      <c r="AG60" s="79" t="s">
        <v>114</v>
      </c>
      <c r="AH60" s="80" t="s">
        <v>1156</v>
      </c>
      <c r="AI60" s="81">
        <v>2</v>
      </c>
      <c r="AJ60" s="68">
        <v>17558612.860054497</v>
      </c>
      <c r="AK60" s="68">
        <v>983169.81000000017</v>
      </c>
      <c r="AL60" s="68">
        <v>1164793.9100000001</v>
      </c>
      <c r="AM60" s="68">
        <v>62100.240000000005</v>
      </c>
      <c r="AN60" s="68">
        <v>2543316.0449991613</v>
      </c>
      <c r="AO60" s="68">
        <v>1455630.3453953573</v>
      </c>
      <c r="AP60" s="68">
        <v>928708.73949267971</v>
      </c>
      <c r="AQ60" s="68">
        <v>245401.20998224989</v>
      </c>
      <c r="AR60" s="68">
        <f t="shared" si="8"/>
        <v>25394193.329923943</v>
      </c>
      <c r="AS60" s="68">
        <v>452460.17000000004</v>
      </c>
      <c r="AU60" s="79" t="s">
        <v>113</v>
      </c>
      <c r="AV60" s="79" t="s">
        <v>114</v>
      </c>
      <c r="AW60" s="80" t="s">
        <v>1157</v>
      </c>
      <c r="AX60" s="81">
        <v>2</v>
      </c>
      <c r="AY60" s="68">
        <v>17739993.066543676</v>
      </c>
      <c r="AZ60" s="68">
        <v>999536.00000000023</v>
      </c>
      <c r="BA60" s="68">
        <v>1184185.08</v>
      </c>
      <c r="BB60" s="68">
        <v>62737.63</v>
      </c>
      <c r="BC60" s="68">
        <v>2583745.5750928828</v>
      </c>
      <c r="BD60" s="68">
        <v>1455630.3453953573</v>
      </c>
      <c r="BE60" s="68">
        <v>944213.15949861251</v>
      </c>
      <c r="BF60" s="68">
        <v>248323.13981629163</v>
      </c>
      <c r="BG60" s="68">
        <f t="shared" si="9"/>
        <v>25678355.986346815</v>
      </c>
      <c r="BH60" s="68">
        <v>459991.99000000005</v>
      </c>
    </row>
    <row r="61" spans="2:60">
      <c r="B61" s="79" t="s">
        <v>115</v>
      </c>
      <c r="C61" s="79" t="s">
        <v>116</v>
      </c>
      <c r="D61" s="80" t="s">
        <v>953</v>
      </c>
      <c r="E61" s="81">
        <v>10</v>
      </c>
      <c r="F61" s="68"/>
      <c r="G61" s="68"/>
      <c r="H61" s="68"/>
      <c r="I61" s="68"/>
      <c r="J61" s="68"/>
      <c r="K61" s="68"/>
      <c r="L61" s="68"/>
      <c r="M61" s="68"/>
      <c r="N61" s="68">
        <f t="shared" si="6"/>
        <v>0</v>
      </c>
      <c r="O61" s="68"/>
      <c r="Q61" s="79" t="s">
        <v>115</v>
      </c>
      <c r="R61" s="79" t="s">
        <v>116</v>
      </c>
      <c r="S61" s="80" t="s">
        <v>954</v>
      </c>
      <c r="T61" s="81">
        <v>2</v>
      </c>
      <c r="U61" s="68">
        <v>330636.48944173573</v>
      </c>
      <c r="V61" s="68">
        <v>0</v>
      </c>
      <c r="W61" s="68">
        <v>0</v>
      </c>
      <c r="X61" s="68">
        <v>0</v>
      </c>
      <c r="Y61" s="68">
        <v>0</v>
      </c>
      <c r="Z61" s="68">
        <v>93722.59924720136</v>
      </c>
      <c r="AA61" s="68">
        <v>0</v>
      </c>
      <c r="AB61" s="68">
        <v>3312.7468836162006</v>
      </c>
      <c r="AC61" s="68">
        <f t="shared" si="7"/>
        <v>427671.83557255327</v>
      </c>
      <c r="AD61" s="68">
        <v>0</v>
      </c>
      <c r="AF61" s="79" t="s">
        <v>115</v>
      </c>
      <c r="AG61" s="79" t="s">
        <v>116</v>
      </c>
      <c r="AH61" s="80" t="s">
        <v>1156</v>
      </c>
      <c r="AI61" s="81">
        <v>2</v>
      </c>
      <c r="AJ61" s="68">
        <v>323805.97812852485</v>
      </c>
      <c r="AK61" s="68">
        <v>0</v>
      </c>
      <c r="AL61" s="68">
        <v>0</v>
      </c>
      <c r="AM61" s="68">
        <v>0</v>
      </c>
      <c r="AN61" s="68">
        <v>0</v>
      </c>
      <c r="AO61" s="68">
        <v>93722.59924720136</v>
      </c>
      <c r="AP61" s="68">
        <v>0</v>
      </c>
      <c r="AQ61" s="68">
        <v>3217.9210032874253</v>
      </c>
      <c r="AR61" s="68">
        <f t="shared" si="8"/>
        <v>420746.49837901362</v>
      </c>
      <c r="AS61" s="68">
        <v>0</v>
      </c>
      <c r="AU61" s="79" t="s">
        <v>115</v>
      </c>
      <c r="AV61" s="79" t="s">
        <v>116</v>
      </c>
      <c r="AW61" s="80" t="s">
        <v>1157</v>
      </c>
      <c r="AX61" s="81">
        <v>2</v>
      </c>
      <c r="AY61" s="68">
        <v>313412.89467525831</v>
      </c>
      <c r="AZ61" s="68">
        <v>0</v>
      </c>
      <c r="BA61" s="68">
        <v>0</v>
      </c>
      <c r="BB61" s="68">
        <v>0</v>
      </c>
      <c r="BC61" s="68">
        <v>0</v>
      </c>
      <c r="BD61" s="68">
        <v>93722.59924720136</v>
      </c>
      <c r="BE61" s="68">
        <v>0</v>
      </c>
      <c r="BF61" s="68">
        <v>3112.4933233492775</v>
      </c>
      <c r="BG61" s="68">
        <f t="shared" si="9"/>
        <v>410247.98724580894</v>
      </c>
      <c r="BH61" s="68">
        <v>0</v>
      </c>
    </row>
    <row r="62" spans="2:60">
      <c r="B62" s="79" t="s">
        <v>117</v>
      </c>
      <c r="C62" s="79" t="s">
        <v>118</v>
      </c>
      <c r="D62" s="80" t="s">
        <v>953</v>
      </c>
      <c r="E62" s="81">
        <v>10</v>
      </c>
      <c r="F62" s="68"/>
      <c r="G62" s="68"/>
      <c r="H62" s="68"/>
      <c r="I62" s="68"/>
      <c r="J62" s="68"/>
      <c r="K62" s="68"/>
      <c r="L62" s="68"/>
      <c r="M62" s="68"/>
      <c r="N62" s="68">
        <f t="shared" si="6"/>
        <v>0</v>
      </c>
      <c r="O62" s="68"/>
      <c r="Q62" s="79" t="s">
        <v>117</v>
      </c>
      <c r="R62" s="79" t="s">
        <v>118</v>
      </c>
      <c r="S62" s="80" t="s">
        <v>954</v>
      </c>
      <c r="T62" s="81">
        <v>2</v>
      </c>
      <c r="U62" s="68">
        <v>1693953.0671340376</v>
      </c>
      <c r="V62" s="68">
        <v>19449.760000000002</v>
      </c>
      <c r="W62" s="68">
        <v>0</v>
      </c>
      <c r="X62" s="68">
        <v>0</v>
      </c>
      <c r="Y62" s="68">
        <v>40150.807894489568</v>
      </c>
      <c r="Z62" s="68">
        <v>97392.329855002346</v>
      </c>
      <c r="AA62" s="68">
        <v>33104.954234209959</v>
      </c>
      <c r="AB62" s="68">
        <v>19348.877668840578</v>
      </c>
      <c r="AC62" s="68">
        <f t="shared" si="7"/>
        <v>1911864.9867865799</v>
      </c>
      <c r="AD62" s="68">
        <v>8465.1899999999987</v>
      </c>
      <c r="AF62" s="79" t="s">
        <v>117</v>
      </c>
      <c r="AG62" s="79" t="s">
        <v>118</v>
      </c>
      <c r="AH62" s="80" t="s">
        <v>1156</v>
      </c>
      <c r="AI62" s="81">
        <v>2</v>
      </c>
      <c r="AJ62" s="68">
        <v>1722685.2166357068</v>
      </c>
      <c r="AK62" s="68">
        <v>19791.36</v>
      </c>
      <c r="AL62" s="68">
        <v>0</v>
      </c>
      <c r="AM62" s="68">
        <v>0</v>
      </c>
      <c r="AN62" s="68">
        <v>41733.881649371098</v>
      </c>
      <c r="AO62" s="68">
        <v>97392.329855002346</v>
      </c>
      <c r="AP62" s="68">
        <v>33687.346345766477</v>
      </c>
      <c r="AQ62" s="68">
        <v>19700.712685792707</v>
      </c>
      <c r="AR62" s="68">
        <f t="shared" si="8"/>
        <v>1943604.6971716397</v>
      </c>
      <c r="AS62" s="68">
        <v>8613.8499999999985</v>
      </c>
      <c r="AU62" s="79" t="s">
        <v>117</v>
      </c>
      <c r="AV62" s="79" t="s">
        <v>118</v>
      </c>
      <c r="AW62" s="80" t="s">
        <v>1157</v>
      </c>
      <c r="AX62" s="81">
        <v>2</v>
      </c>
      <c r="AY62" s="68">
        <v>1764649.0433472078</v>
      </c>
      <c r="AZ62" s="68">
        <v>20122.300000000003</v>
      </c>
      <c r="BA62" s="68">
        <v>0</v>
      </c>
      <c r="BB62" s="68">
        <v>0</v>
      </c>
      <c r="BC62" s="68">
        <v>42500.212437739094</v>
      </c>
      <c r="BD62" s="68">
        <v>97392.329855002346</v>
      </c>
      <c r="BE62" s="68">
        <v>34251.282469475307</v>
      </c>
      <c r="BF62" s="68">
        <v>20193.853264529258</v>
      </c>
      <c r="BG62" s="68">
        <f t="shared" si="9"/>
        <v>1987866.9213739538</v>
      </c>
      <c r="BH62" s="68">
        <v>8757.9</v>
      </c>
    </row>
    <row r="63" spans="2:60">
      <c r="B63" s="79" t="s">
        <v>119</v>
      </c>
      <c r="C63" s="79" t="s">
        <v>120</v>
      </c>
      <c r="D63" s="80" t="s">
        <v>953</v>
      </c>
      <c r="E63" s="81">
        <v>10</v>
      </c>
      <c r="F63" s="68"/>
      <c r="G63" s="68"/>
      <c r="H63" s="68"/>
      <c r="I63" s="68"/>
      <c r="J63" s="68"/>
      <c r="K63" s="68"/>
      <c r="L63" s="68"/>
      <c r="M63" s="68"/>
      <c r="N63" s="68">
        <f t="shared" si="6"/>
        <v>0</v>
      </c>
      <c r="O63" s="68"/>
      <c r="Q63" s="79" t="s">
        <v>119</v>
      </c>
      <c r="R63" s="79" t="s">
        <v>120</v>
      </c>
      <c r="S63" s="80" t="s">
        <v>954</v>
      </c>
      <c r="T63" s="81">
        <v>2</v>
      </c>
      <c r="U63" s="68">
        <v>3033180.5628844388</v>
      </c>
      <c r="V63" s="68">
        <v>105109.35</v>
      </c>
      <c r="W63" s="68">
        <v>7140.9700000000012</v>
      </c>
      <c r="X63" s="68">
        <v>9223.760000000002</v>
      </c>
      <c r="Y63" s="68">
        <v>389907.34078513645</v>
      </c>
      <c r="Z63" s="68">
        <v>281782.28273058962</v>
      </c>
      <c r="AA63" s="68">
        <v>302845.39154645381</v>
      </c>
      <c r="AB63" s="68">
        <v>40033.501919656061</v>
      </c>
      <c r="AC63" s="68">
        <f t="shared" si="7"/>
        <v>4196735.0098662749</v>
      </c>
      <c r="AD63" s="68">
        <v>27511.85</v>
      </c>
      <c r="AF63" s="79" t="s">
        <v>119</v>
      </c>
      <c r="AG63" s="79" t="s">
        <v>120</v>
      </c>
      <c r="AH63" s="80" t="s">
        <v>1156</v>
      </c>
      <c r="AI63" s="81">
        <v>2</v>
      </c>
      <c r="AJ63" s="68">
        <v>3123104.478084337</v>
      </c>
      <c r="AK63" s="68">
        <v>106955.32999999999</v>
      </c>
      <c r="AL63" s="68">
        <v>7266.380000000001</v>
      </c>
      <c r="AM63" s="68">
        <v>9385.7699999999986</v>
      </c>
      <c r="AN63" s="68">
        <v>398817.08755544352</v>
      </c>
      <c r="AO63" s="68">
        <v>281782.28273058962</v>
      </c>
      <c r="AP63" s="68">
        <v>308173.38868751505</v>
      </c>
      <c r="AQ63" s="68">
        <v>41265.488482601009</v>
      </c>
      <c r="AR63" s="68">
        <f t="shared" si="8"/>
        <v>4304745.2355404859</v>
      </c>
      <c r="AS63" s="68">
        <v>27995.03</v>
      </c>
      <c r="AU63" s="79" t="s">
        <v>119</v>
      </c>
      <c r="AV63" s="79" t="s">
        <v>120</v>
      </c>
      <c r="AW63" s="80" t="s">
        <v>1157</v>
      </c>
      <c r="AX63" s="81">
        <v>2</v>
      </c>
      <c r="AY63" s="68">
        <v>3154530.7715679882</v>
      </c>
      <c r="AZ63" s="68">
        <v>108743.85</v>
      </c>
      <c r="BA63" s="68">
        <v>7387.92</v>
      </c>
      <c r="BB63" s="68">
        <v>9542.73</v>
      </c>
      <c r="BC63" s="68">
        <v>403084.17706575274</v>
      </c>
      <c r="BD63" s="68">
        <v>281782.28273058962</v>
      </c>
      <c r="BE63" s="68">
        <v>313332.53206717927</v>
      </c>
      <c r="BF63" s="68">
        <v>41622.422793232836</v>
      </c>
      <c r="BG63" s="68">
        <f t="shared" si="9"/>
        <v>4348489.8462247429</v>
      </c>
      <c r="BH63" s="68">
        <v>28463.159999999996</v>
      </c>
    </row>
    <row r="64" spans="2:60">
      <c r="B64" s="79" t="s">
        <v>121</v>
      </c>
      <c r="C64" s="79" t="s">
        <v>122</v>
      </c>
      <c r="D64" s="80" t="s">
        <v>953</v>
      </c>
      <c r="E64" s="81">
        <v>10</v>
      </c>
      <c r="F64" s="68"/>
      <c r="G64" s="68"/>
      <c r="H64" s="68"/>
      <c r="I64" s="68"/>
      <c r="J64" s="68"/>
      <c r="K64" s="68"/>
      <c r="L64" s="68"/>
      <c r="M64" s="68"/>
      <c r="N64" s="68">
        <f t="shared" si="6"/>
        <v>0</v>
      </c>
      <c r="O64" s="68"/>
      <c r="Q64" s="79" t="s">
        <v>121</v>
      </c>
      <c r="R64" s="79" t="s">
        <v>122</v>
      </c>
      <c r="S64" s="80" t="s">
        <v>954</v>
      </c>
      <c r="T64" s="81">
        <v>2</v>
      </c>
      <c r="U64" s="68">
        <v>18360519.340706646</v>
      </c>
      <c r="V64" s="68">
        <v>1374653.15</v>
      </c>
      <c r="W64" s="68">
        <v>2005765.1099999999</v>
      </c>
      <c r="X64" s="68">
        <v>70231.47</v>
      </c>
      <c r="Y64" s="68">
        <v>2834365.4622824187</v>
      </c>
      <c r="Z64" s="68">
        <v>1240833.4964626143</v>
      </c>
      <c r="AA64" s="68">
        <v>1575382.3803024285</v>
      </c>
      <c r="AB64" s="68">
        <v>288099.55513064191</v>
      </c>
      <c r="AC64" s="68">
        <f t="shared" si="7"/>
        <v>28321380.904884748</v>
      </c>
      <c r="AD64" s="68">
        <v>571530.94000000006</v>
      </c>
      <c r="AF64" s="79" t="s">
        <v>121</v>
      </c>
      <c r="AG64" s="79" t="s">
        <v>122</v>
      </c>
      <c r="AH64" s="80" t="s">
        <v>1156</v>
      </c>
      <c r="AI64" s="81">
        <v>2</v>
      </c>
      <c r="AJ64" s="68">
        <v>18764993.233147405</v>
      </c>
      <c r="AK64" s="68">
        <v>1398684.34</v>
      </c>
      <c r="AL64" s="68">
        <v>2040826.5599999998</v>
      </c>
      <c r="AM64" s="68">
        <v>72141.569999999992</v>
      </c>
      <c r="AN64" s="68">
        <v>2868831.9399439036</v>
      </c>
      <c r="AO64" s="68">
        <v>1240833.4964626143</v>
      </c>
      <c r="AP64" s="68">
        <v>1603020.3435695788</v>
      </c>
      <c r="AQ64" s="68">
        <v>292822.6362969242</v>
      </c>
      <c r="AR64" s="68">
        <f t="shared" si="8"/>
        <v>28863676.369420424</v>
      </c>
      <c r="AS64" s="68">
        <v>581522.25</v>
      </c>
      <c r="AU64" s="79" t="s">
        <v>121</v>
      </c>
      <c r="AV64" s="79" t="s">
        <v>122</v>
      </c>
      <c r="AW64" s="80" t="s">
        <v>1157</v>
      </c>
      <c r="AX64" s="81">
        <v>2</v>
      </c>
      <c r="AY64" s="68">
        <v>18999153.856449086</v>
      </c>
      <c r="AZ64" s="68">
        <v>1421967.34</v>
      </c>
      <c r="BA64" s="68">
        <v>2074801.6800000002</v>
      </c>
      <c r="BB64" s="68">
        <v>73342.559999999998</v>
      </c>
      <c r="BC64" s="68">
        <v>2904872.4466181514</v>
      </c>
      <c r="BD64" s="68">
        <v>1240833.4964626143</v>
      </c>
      <c r="BE64" s="68">
        <v>1629781.9372313544</v>
      </c>
      <c r="BF64" s="68">
        <v>296033.40047517046</v>
      </c>
      <c r="BG64" s="68">
        <f t="shared" si="9"/>
        <v>29231989.207236372</v>
      </c>
      <c r="BH64" s="68">
        <v>591202.49</v>
      </c>
    </row>
    <row r="65" spans="2:60">
      <c r="B65" s="79" t="s">
        <v>123</v>
      </c>
      <c r="C65" s="79" t="s">
        <v>124</v>
      </c>
      <c r="D65" s="80" t="s">
        <v>953</v>
      </c>
      <c r="E65" s="81">
        <v>10</v>
      </c>
      <c r="F65" s="68"/>
      <c r="G65" s="68"/>
      <c r="H65" s="68"/>
      <c r="I65" s="68"/>
      <c r="J65" s="68"/>
      <c r="K65" s="68"/>
      <c r="L65" s="68"/>
      <c r="M65" s="68"/>
      <c r="N65" s="68">
        <f t="shared" si="6"/>
        <v>0</v>
      </c>
      <c r="O65" s="68"/>
      <c r="Q65" s="79" t="s">
        <v>123</v>
      </c>
      <c r="R65" s="79" t="s">
        <v>124</v>
      </c>
      <c r="S65" s="80" t="s">
        <v>954</v>
      </c>
      <c r="T65" s="81">
        <v>2</v>
      </c>
      <c r="U65" s="68">
        <v>23831221.68223666</v>
      </c>
      <c r="V65" s="68">
        <v>1518338.9699999997</v>
      </c>
      <c r="W65" s="68">
        <v>1921832.2499999998</v>
      </c>
      <c r="X65" s="68">
        <v>89298.42</v>
      </c>
      <c r="Y65" s="68">
        <v>3337702.941503563</v>
      </c>
      <c r="Z65" s="68">
        <v>1568418.2830611141</v>
      </c>
      <c r="AA65" s="68">
        <v>2104266.7631925764</v>
      </c>
      <c r="AB65" s="68">
        <v>347205.88628285378</v>
      </c>
      <c r="AC65" s="68">
        <f t="shared" si="7"/>
        <v>35413058.90627677</v>
      </c>
      <c r="AD65" s="68">
        <v>694773.71</v>
      </c>
      <c r="AF65" s="79" t="s">
        <v>123</v>
      </c>
      <c r="AG65" s="79" t="s">
        <v>124</v>
      </c>
      <c r="AH65" s="80" t="s">
        <v>1156</v>
      </c>
      <c r="AI65" s="81">
        <v>2</v>
      </c>
      <c r="AJ65" s="68">
        <v>24173000.994385052</v>
      </c>
      <c r="AK65" s="68">
        <v>1544882.0500000003</v>
      </c>
      <c r="AL65" s="68">
        <v>1955426.5400000003</v>
      </c>
      <c r="AM65" s="68">
        <v>90761.909999999989</v>
      </c>
      <c r="AN65" s="68">
        <v>3390933.0600867309</v>
      </c>
      <c r="AO65" s="68">
        <v>1568418.2830611141</v>
      </c>
      <c r="AP65" s="68">
        <v>2141183.2615775769</v>
      </c>
      <c r="AQ65" s="68">
        <v>352303.576456137</v>
      </c>
      <c r="AR65" s="68">
        <f t="shared" si="8"/>
        <v>35923829.185566612</v>
      </c>
      <c r="AS65" s="68">
        <v>706919.50999999989</v>
      </c>
      <c r="AU65" s="79" t="s">
        <v>123</v>
      </c>
      <c r="AV65" s="79" t="s">
        <v>124</v>
      </c>
      <c r="AW65" s="80" t="s">
        <v>1157</v>
      </c>
      <c r="AX65" s="81">
        <v>2</v>
      </c>
      <c r="AY65" s="68">
        <v>24830595.649566602</v>
      </c>
      <c r="AZ65" s="68">
        <v>1570598.7100000004</v>
      </c>
      <c r="BA65" s="68">
        <v>1987979.9400000002</v>
      </c>
      <c r="BB65" s="68">
        <v>93065.76999999999</v>
      </c>
      <c r="BC65" s="68">
        <v>3451964.2888060771</v>
      </c>
      <c r="BD65" s="68">
        <v>1568418.2830611141</v>
      </c>
      <c r="BE65" s="68">
        <v>2176929.1808251883</v>
      </c>
      <c r="BF65" s="68">
        <v>360201.80161630362</v>
      </c>
      <c r="BG65" s="68">
        <f t="shared" si="9"/>
        <v>36758440.773875281</v>
      </c>
      <c r="BH65" s="68">
        <v>718687.14999999991</v>
      </c>
    </row>
    <row r="66" spans="2:60">
      <c r="B66" s="79" t="s">
        <v>125</v>
      </c>
      <c r="C66" s="79" t="s">
        <v>126</v>
      </c>
      <c r="D66" s="80" t="s">
        <v>953</v>
      </c>
      <c r="E66" s="81">
        <v>10</v>
      </c>
      <c r="F66" s="68"/>
      <c r="G66" s="68"/>
      <c r="H66" s="68"/>
      <c r="I66" s="68"/>
      <c r="J66" s="68"/>
      <c r="K66" s="68"/>
      <c r="L66" s="68"/>
      <c r="M66" s="68"/>
      <c r="N66" s="68">
        <f t="shared" si="6"/>
        <v>0</v>
      </c>
      <c r="O66" s="68"/>
      <c r="Q66" s="79" t="s">
        <v>125</v>
      </c>
      <c r="R66" s="79" t="s">
        <v>126</v>
      </c>
      <c r="S66" s="80" t="s">
        <v>954</v>
      </c>
      <c r="T66" s="81">
        <v>2</v>
      </c>
      <c r="U66" s="68">
        <v>7441681.9412659863</v>
      </c>
      <c r="V66" s="68">
        <v>488103.59000000014</v>
      </c>
      <c r="W66" s="68">
        <v>400501.48999999993</v>
      </c>
      <c r="X66" s="68">
        <v>26061.350000000002</v>
      </c>
      <c r="Y66" s="68">
        <v>1059589.0935085651</v>
      </c>
      <c r="Z66" s="68">
        <v>374162.47009504272</v>
      </c>
      <c r="AA66" s="68">
        <v>435715.13220083446</v>
      </c>
      <c r="AB66" s="68">
        <v>105767.31169351563</v>
      </c>
      <c r="AC66" s="68">
        <f t="shared" si="7"/>
        <v>10560058.478763944</v>
      </c>
      <c r="AD66" s="68">
        <v>228476.10000000003</v>
      </c>
      <c r="AF66" s="79" t="s">
        <v>125</v>
      </c>
      <c r="AG66" s="79" t="s">
        <v>126</v>
      </c>
      <c r="AH66" s="80" t="s">
        <v>1156</v>
      </c>
      <c r="AI66" s="81">
        <v>2</v>
      </c>
      <c r="AJ66" s="68">
        <v>7571658.0188870868</v>
      </c>
      <c r="AK66" s="68">
        <v>496636.45000000007</v>
      </c>
      <c r="AL66" s="68">
        <v>407502.4</v>
      </c>
      <c r="AM66" s="68">
        <v>26516.9</v>
      </c>
      <c r="AN66" s="68">
        <v>1078202.9934362739</v>
      </c>
      <c r="AO66" s="68">
        <v>374162.47009504272</v>
      </c>
      <c r="AP66" s="68">
        <v>443359.09202602215</v>
      </c>
      <c r="AQ66" s="68">
        <v>107625.00668168068</v>
      </c>
      <c r="AR66" s="68">
        <f t="shared" si="8"/>
        <v>10738133.551126106</v>
      </c>
      <c r="AS66" s="68">
        <v>232470.22</v>
      </c>
      <c r="AU66" s="79" t="s">
        <v>125</v>
      </c>
      <c r="AV66" s="79" t="s">
        <v>126</v>
      </c>
      <c r="AW66" s="80" t="s">
        <v>1157</v>
      </c>
      <c r="AX66" s="81">
        <v>2</v>
      </c>
      <c r="AY66" s="68">
        <v>7697519.4321574885</v>
      </c>
      <c r="AZ66" s="68">
        <v>504903.65</v>
      </c>
      <c r="BA66" s="68">
        <v>414286.38</v>
      </c>
      <c r="BB66" s="68">
        <v>26958.34</v>
      </c>
      <c r="BC66" s="68">
        <v>1096227.4881304414</v>
      </c>
      <c r="BD66" s="68">
        <v>374162.47009504272</v>
      </c>
      <c r="BE66" s="68">
        <v>450760.66937711783</v>
      </c>
      <c r="BF66" s="68">
        <v>109407.4126922749</v>
      </c>
      <c r="BG66" s="68">
        <f t="shared" si="9"/>
        <v>10910565.842452366</v>
      </c>
      <c r="BH66" s="68">
        <v>236340</v>
      </c>
    </row>
    <row r="67" spans="2:60">
      <c r="B67" s="79" t="s">
        <v>127</v>
      </c>
      <c r="C67" s="79" t="s">
        <v>128</v>
      </c>
      <c r="D67" s="80" t="s">
        <v>953</v>
      </c>
      <c r="E67" s="81">
        <v>10</v>
      </c>
      <c r="F67" s="68"/>
      <c r="G67" s="68"/>
      <c r="H67" s="68"/>
      <c r="I67" s="68"/>
      <c r="J67" s="68"/>
      <c r="K67" s="68"/>
      <c r="L67" s="68"/>
      <c r="M67" s="68"/>
      <c r="N67" s="68">
        <f t="shared" si="6"/>
        <v>0</v>
      </c>
      <c r="O67" s="68"/>
      <c r="Q67" s="79" t="s">
        <v>127</v>
      </c>
      <c r="R67" s="79" t="s">
        <v>128</v>
      </c>
      <c r="S67" s="80" t="s">
        <v>954</v>
      </c>
      <c r="T67" s="81">
        <v>2</v>
      </c>
      <c r="U67" s="68">
        <v>2352941.2672755513</v>
      </c>
      <c r="V67" s="68">
        <v>49258.17</v>
      </c>
      <c r="W67" s="68">
        <v>0</v>
      </c>
      <c r="X67" s="68">
        <v>5461.4000000000005</v>
      </c>
      <c r="Y67" s="68">
        <v>196719.00188468691</v>
      </c>
      <c r="Z67" s="68">
        <v>269630.51445121854</v>
      </c>
      <c r="AA67" s="68">
        <v>109014.92515132746</v>
      </c>
      <c r="AB67" s="68">
        <v>27402.851871802006</v>
      </c>
      <c r="AC67" s="68">
        <f t="shared" si="7"/>
        <v>3010428.1306345859</v>
      </c>
      <c r="AD67" s="68">
        <v>0</v>
      </c>
      <c r="AF67" s="79" t="s">
        <v>127</v>
      </c>
      <c r="AG67" s="79" t="s">
        <v>128</v>
      </c>
      <c r="AH67" s="80" t="s">
        <v>1156</v>
      </c>
      <c r="AI67" s="81">
        <v>2</v>
      </c>
      <c r="AJ67" s="68">
        <v>2369819.9825823186</v>
      </c>
      <c r="AK67" s="68">
        <v>50119.289999999994</v>
      </c>
      <c r="AL67" s="68">
        <v>0</v>
      </c>
      <c r="AM67" s="68">
        <v>5556.8399999999992</v>
      </c>
      <c r="AN67" s="68">
        <v>199300.87426129304</v>
      </c>
      <c r="AO67" s="68">
        <v>269630.51445121854</v>
      </c>
      <c r="AP67" s="68">
        <v>110927.50462903135</v>
      </c>
      <c r="AQ67" s="68">
        <v>27605.403624134604</v>
      </c>
      <c r="AR67" s="68">
        <f t="shared" si="8"/>
        <v>3032960.4095479958</v>
      </c>
      <c r="AS67" s="68">
        <v>0</v>
      </c>
      <c r="AU67" s="79" t="s">
        <v>127</v>
      </c>
      <c r="AV67" s="79" t="s">
        <v>128</v>
      </c>
      <c r="AW67" s="80" t="s">
        <v>1157</v>
      </c>
      <c r="AX67" s="81">
        <v>2</v>
      </c>
      <c r="AY67" s="68">
        <v>2426473.5821129018</v>
      </c>
      <c r="AZ67" s="68">
        <v>50953.58</v>
      </c>
      <c r="BA67" s="68">
        <v>0</v>
      </c>
      <c r="BB67" s="68">
        <v>5451.1299999999992</v>
      </c>
      <c r="BC67" s="68">
        <v>203484.16954963852</v>
      </c>
      <c r="BD67" s="68">
        <v>269630.51445121854</v>
      </c>
      <c r="BE67" s="68">
        <v>112779.43839565</v>
      </c>
      <c r="BF67" s="68">
        <v>28343.041342150886</v>
      </c>
      <c r="BG67" s="68">
        <f t="shared" si="9"/>
        <v>3097115.45585156</v>
      </c>
      <c r="BH67" s="68">
        <v>0</v>
      </c>
    </row>
    <row r="68" spans="2:60">
      <c r="B68" s="79" t="s">
        <v>129</v>
      </c>
      <c r="C68" s="79" t="s">
        <v>130</v>
      </c>
      <c r="D68" s="80" t="s">
        <v>953</v>
      </c>
      <c r="E68" s="81">
        <v>10</v>
      </c>
      <c r="F68" s="68"/>
      <c r="G68" s="68"/>
      <c r="H68" s="68"/>
      <c r="I68" s="68"/>
      <c r="J68" s="68"/>
      <c r="K68" s="68"/>
      <c r="L68" s="68"/>
      <c r="M68" s="68"/>
      <c r="N68" s="68">
        <f t="shared" si="6"/>
        <v>0</v>
      </c>
      <c r="O68" s="68"/>
      <c r="Q68" s="79" t="s">
        <v>129</v>
      </c>
      <c r="R68" s="79" t="s">
        <v>130</v>
      </c>
      <c r="S68" s="80" t="s">
        <v>954</v>
      </c>
      <c r="T68" s="81">
        <v>2</v>
      </c>
      <c r="U68" s="68">
        <v>4656485.9484137138</v>
      </c>
      <c r="V68" s="68">
        <v>238697.63</v>
      </c>
      <c r="W68" s="68">
        <v>183100.08000000002</v>
      </c>
      <c r="X68" s="68">
        <v>14946.95</v>
      </c>
      <c r="Y68" s="68">
        <v>677397.45852712868</v>
      </c>
      <c r="Z68" s="68">
        <v>338440.16417686705</v>
      </c>
      <c r="AA68" s="68">
        <v>297113.44434709608</v>
      </c>
      <c r="AB68" s="68">
        <v>61697.327173016034</v>
      </c>
      <c r="AC68" s="68">
        <f t="shared" si="7"/>
        <v>6597546.7326378208</v>
      </c>
      <c r="AD68" s="68">
        <v>129667.72999999998</v>
      </c>
      <c r="AF68" s="79" t="s">
        <v>129</v>
      </c>
      <c r="AG68" s="79" t="s">
        <v>130</v>
      </c>
      <c r="AH68" s="80" t="s">
        <v>1156</v>
      </c>
      <c r="AI68" s="81">
        <v>2</v>
      </c>
      <c r="AJ68" s="68">
        <v>4720113.1641025953</v>
      </c>
      <c r="AK68" s="68">
        <v>242870.47999999995</v>
      </c>
      <c r="AL68" s="68">
        <v>186300.74000000002</v>
      </c>
      <c r="AM68" s="68">
        <v>15500.69</v>
      </c>
      <c r="AN68" s="68">
        <v>689288.58040794043</v>
      </c>
      <c r="AO68" s="68">
        <v>338440.16417686705</v>
      </c>
      <c r="AP68" s="68">
        <v>302325.80305313668</v>
      </c>
      <c r="AQ68" s="68">
        <v>62445.64162449725</v>
      </c>
      <c r="AR68" s="68">
        <f t="shared" si="8"/>
        <v>6689219.8033650378</v>
      </c>
      <c r="AS68" s="68">
        <v>131934.54</v>
      </c>
      <c r="AU68" s="79" t="s">
        <v>129</v>
      </c>
      <c r="AV68" s="79" t="s">
        <v>130</v>
      </c>
      <c r="AW68" s="80" t="s">
        <v>1157</v>
      </c>
      <c r="AX68" s="81">
        <v>2</v>
      </c>
      <c r="AY68" s="68">
        <v>4760913.4038757756</v>
      </c>
      <c r="AZ68" s="68">
        <v>246913.38999999996</v>
      </c>
      <c r="BA68" s="68">
        <v>189402.22000000003</v>
      </c>
      <c r="BB68" s="68">
        <v>15758.75</v>
      </c>
      <c r="BC68" s="68">
        <v>697786.44405775215</v>
      </c>
      <c r="BD68" s="68">
        <v>338440.16417686705</v>
      </c>
      <c r="BE68" s="68">
        <v>307372.88639958191</v>
      </c>
      <c r="BF68" s="68">
        <v>62958.428268556483</v>
      </c>
      <c r="BG68" s="68">
        <f t="shared" si="9"/>
        <v>6753676.446778533</v>
      </c>
      <c r="BH68" s="68">
        <v>134130.76</v>
      </c>
    </row>
    <row r="69" spans="2:60">
      <c r="B69" s="79" t="s">
        <v>131</v>
      </c>
      <c r="C69" s="79" t="s">
        <v>132</v>
      </c>
      <c r="D69" s="80" t="s">
        <v>953</v>
      </c>
      <c r="E69" s="81">
        <v>10</v>
      </c>
      <c r="F69" s="68"/>
      <c r="G69" s="68"/>
      <c r="H69" s="68"/>
      <c r="I69" s="68"/>
      <c r="J69" s="68"/>
      <c r="K69" s="68"/>
      <c r="L69" s="68"/>
      <c r="M69" s="68"/>
      <c r="N69" s="68">
        <f t="shared" si="6"/>
        <v>0</v>
      </c>
      <c r="O69" s="68"/>
      <c r="Q69" s="79" t="s">
        <v>131</v>
      </c>
      <c r="R69" s="79" t="s">
        <v>132</v>
      </c>
      <c r="S69" s="80" t="s">
        <v>954</v>
      </c>
      <c r="T69" s="81">
        <v>2</v>
      </c>
      <c r="U69" s="68">
        <v>14513227.369976798</v>
      </c>
      <c r="V69" s="68">
        <v>846344.75000000012</v>
      </c>
      <c r="W69" s="68">
        <v>1223350</v>
      </c>
      <c r="X69" s="68">
        <v>52410.12</v>
      </c>
      <c r="Y69" s="68">
        <v>1705113.4274437567</v>
      </c>
      <c r="Z69" s="68">
        <v>923744.36987692222</v>
      </c>
      <c r="AA69" s="68">
        <v>929831.65782925847</v>
      </c>
      <c r="AB69" s="68">
        <v>204716.76112353057</v>
      </c>
      <c r="AC69" s="68">
        <f t="shared" si="7"/>
        <v>20725341.476250265</v>
      </c>
      <c r="AD69" s="68">
        <v>326603.0199999999</v>
      </c>
      <c r="AF69" s="79" t="s">
        <v>131</v>
      </c>
      <c r="AG69" s="79" t="s">
        <v>132</v>
      </c>
      <c r="AH69" s="80" t="s">
        <v>1156</v>
      </c>
      <c r="AI69" s="81">
        <v>2</v>
      </c>
      <c r="AJ69" s="68">
        <v>15166532.971803764</v>
      </c>
      <c r="AK69" s="68">
        <v>861140.26000000013</v>
      </c>
      <c r="AL69" s="68">
        <v>1244734.58</v>
      </c>
      <c r="AM69" s="68">
        <v>54496.13</v>
      </c>
      <c r="AN69" s="68">
        <v>1738389.4229050295</v>
      </c>
      <c r="AO69" s="68">
        <v>923744.36987692222</v>
      </c>
      <c r="AP69" s="68">
        <v>946144.27626833739</v>
      </c>
      <c r="AQ69" s="68">
        <v>212188.2941946201</v>
      </c>
      <c r="AR69" s="68">
        <f t="shared" si="8"/>
        <v>21479682.885048669</v>
      </c>
      <c r="AS69" s="68">
        <v>332312.57999999996</v>
      </c>
      <c r="AU69" s="79" t="s">
        <v>131</v>
      </c>
      <c r="AV69" s="79" t="s">
        <v>132</v>
      </c>
      <c r="AW69" s="80" t="s">
        <v>1157</v>
      </c>
      <c r="AX69" s="81">
        <v>2</v>
      </c>
      <c r="AY69" s="68">
        <v>15606463.772431005</v>
      </c>
      <c r="AZ69" s="68">
        <v>875475.11</v>
      </c>
      <c r="BA69" s="68">
        <v>1265456.58</v>
      </c>
      <c r="BB69" s="68">
        <v>55998.049999999996</v>
      </c>
      <c r="BC69" s="68">
        <v>1771348.2709196534</v>
      </c>
      <c r="BD69" s="68">
        <v>923744.36987692222</v>
      </c>
      <c r="BE69" s="68">
        <v>961939.63909408287</v>
      </c>
      <c r="BF69" s="68">
        <v>217479.2424444817</v>
      </c>
      <c r="BG69" s="68">
        <f t="shared" si="9"/>
        <v>22015749.40476615</v>
      </c>
      <c r="BH69" s="68">
        <v>337844.37</v>
      </c>
    </row>
    <row r="70" spans="2:60">
      <c r="B70" s="79" t="s">
        <v>133</v>
      </c>
      <c r="C70" s="79" t="s">
        <v>134</v>
      </c>
      <c r="D70" s="80" t="s">
        <v>953</v>
      </c>
      <c r="E70" s="81">
        <v>10</v>
      </c>
      <c r="F70" s="68"/>
      <c r="G70" s="68"/>
      <c r="H70" s="68"/>
      <c r="I70" s="68"/>
      <c r="J70" s="68"/>
      <c r="K70" s="68"/>
      <c r="L70" s="68"/>
      <c r="M70" s="68"/>
      <c r="N70" s="68">
        <f t="shared" ref="N70:N133" si="10">SUM(F70:M70,O70)</f>
        <v>0</v>
      </c>
      <c r="O70" s="68"/>
      <c r="Q70" s="79" t="s">
        <v>133</v>
      </c>
      <c r="R70" s="79" t="s">
        <v>134</v>
      </c>
      <c r="S70" s="80" t="s">
        <v>954</v>
      </c>
      <c r="T70" s="81">
        <v>2</v>
      </c>
      <c r="U70" s="68">
        <v>71762667.828644156</v>
      </c>
      <c r="V70" s="68">
        <v>3587846.41</v>
      </c>
      <c r="W70" s="68">
        <v>2210982.7999999998</v>
      </c>
      <c r="X70" s="68">
        <v>269058.75</v>
      </c>
      <c r="Y70" s="68">
        <v>9781728.7601392642</v>
      </c>
      <c r="Z70" s="68">
        <v>4129196.725886086</v>
      </c>
      <c r="AA70" s="68">
        <v>6472508.5715784868</v>
      </c>
      <c r="AB70" s="68">
        <v>953222.10113205016</v>
      </c>
      <c r="AC70" s="68">
        <f t="shared" ref="AC70:AC133" si="11">SUM(U70:AB70,AD70)</f>
        <v>100785818.29738005</v>
      </c>
      <c r="AD70" s="68">
        <v>1618606.3499999999</v>
      </c>
      <c r="AF70" s="79" t="s">
        <v>133</v>
      </c>
      <c r="AG70" s="79" t="s">
        <v>134</v>
      </c>
      <c r="AH70" s="80" t="s">
        <v>1156</v>
      </c>
      <c r="AI70" s="81">
        <v>2</v>
      </c>
      <c r="AJ70" s="68">
        <v>73303674.069763348</v>
      </c>
      <c r="AK70" s="68">
        <v>3620074.21</v>
      </c>
      <c r="AL70" s="68">
        <v>2230882.4500000002</v>
      </c>
      <c r="AM70" s="68">
        <v>274003.43000000005</v>
      </c>
      <c r="AN70" s="68">
        <v>9890971.2475534193</v>
      </c>
      <c r="AO70" s="68">
        <v>4129196.725886086</v>
      </c>
      <c r="AP70" s="68">
        <v>6540797.9315154795</v>
      </c>
      <c r="AQ70" s="68">
        <v>968128.94975081086</v>
      </c>
      <c r="AR70" s="68">
        <f t="shared" ref="AR70:AR133" si="12">SUM(AJ70:AQ70,AS70)</f>
        <v>102590874.50446916</v>
      </c>
      <c r="AS70" s="68">
        <v>1633145.49</v>
      </c>
      <c r="AU70" s="79" t="s">
        <v>133</v>
      </c>
      <c r="AV70" s="79" t="s">
        <v>134</v>
      </c>
      <c r="AW70" s="80" t="s">
        <v>1157</v>
      </c>
      <c r="AX70" s="81">
        <v>2</v>
      </c>
      <c r="AY70" s="68">
        <v>74786167.776955798</v>
      </c>
      <c r="AZ70" s="68">
        <v>3649173.8899999997</v>
      </c>
      <c r="BA70" s="68">
        <v>2248860.16</v>
      </c>
      <c r="BB70" s="68">
        <v>278754.88999999996</v>
      </c>
      <c r="BC70" s="68">
        <v>9992171.6966561861</v>
      </c>
      <c r="BD70" s="68">
        <v>4129196.725886086</v>
      </c>
      <c r="BE70" s="68">
        <v>6603752.372733104</v>
      </c>
      <c r="BF70" s="68">
        <v>981915.99597519636</v>
      </c>
      <c r="BG70" s="68">
        <f t="shared" ref="BG70:BG133" si="13">SUM(AY70:BF70,BH70)</f>
        <v>104316266.88820636</v>
      </c>
      <c r="BH70" s="68">
        <v>1646273.38</v>
      </c>
    </row>
    <row r="71" spans="2:60">
      <c r="B71" s="79" t="s">
        <v>135</v>
      </c>
      <c r="C71" s="79" t="s">
        <v>136</v>
      </c>
      <c r="D71" s="80" t="s">
        <v>953</v>
      </c>
      <c r="E71" s="81">
        <v>10</v>
      </c>
      <c r="F71" s="68"/>
      <c r="G71" s="68"/>
      <c r="H71" s="68"/>
      <c r="I71" s="68"/>
      <c r="J71" s="68"/>
      <c r="K71" s="68"/>
      <c r="L71" s="68"/>
      <c r="M71" s="68"/>
      <c r="N71" s="68">
        <f t="shared" si="10"/>
        <v>0</v>
      </c>
      <c r="O71" s="68"/>
      <c r="Q71" s="79" t="s">
        <v>135</v>
      </c>
      <c r="R71" s="79" t="s">
        <v>136</v>
      </c>
      <c r="S71" s="80" t="s">
        <v>954</v>
      </c>
      <c r="T71" s="81">
        <v>2</v>
      </c>
      <c r="U71" s="68">
        <v>20810780.027905218</v>
      </c>
      <c r="V71" s="68">
        <v>924619.68</v>
      </c>
      <c r="W71" s="68">
        <v>489851.10999999993</v>
      </c>
      <c r="X71" s="68">
        <v>79542.549999999988</v>
      </c>
      <c r="Y71" s="68">
        <v>2923949.0728990957</v>
      </c>
      <c r="Z71" s="68">
        <v>1428239.9661116996</v>
      </c>
      <c r="AA71" s="68">
        <v>1869744.8951664357</v>
      </c>
      <c r="AB71" s="68">
        <v>277459.73597612232</v>
      </c>
      <c r="AC71" s="68">
        <f t="shared" si="11"/>
        <v>29123747.708058573</v>
      </c>
      <c r="AD71" s="68">
        <v>319560.67000000004</v>
      </c>
      <c r="AF71" s="79" t="s">
        <v>135</v>
      </c>
      <c r="AG71" s="79" t="s">
        <v>136</v>
      </c>
      <c r="AH71" s="80" t="s">
        <v>1156</v>
      </c>
      <c r="AI71" s="81">
        <v>2</v>
      </c>
      <c r="AJ71" s="68">
        <v>21169627.418968871</v>
      </c>
      <c r="AK71" s="68">
        <v>940858.34000000032</v>
      </c>
      <c r="AL71" s="68">
        <v>498454.12999999995</v>
      </c>
      <c r="AM71" s="68">
        <v>80838.570000000007</v>
      </c>
      <c r="AN71" s="68">
        <v>2980202.1231818334</v>
      </c>
      <c r="AO71" s="68">
        <v>1428239.9661116996</v>
      </c>
      <c r="AP71" s="68">
        <v>1902639.1457090057</v>
      </c>
      <c r="AQ71" s="68">
        <v>282527.92171636224</v>
      </c>
      <c r="AR71" s="68">
        <f t="shared" si="12"/>
        <v>29608560.555687774</v>
      </c>
      <c r="AS71" s="68">
        <v>325172.94</v>
      </c>
      <c r="AU71" s="79" t="s">
        <v>135</v>
      </c>
      <c r="AV71" s="79" t="s">
        <v>136</v>
      </c>
      <c r="AW71" s="80" t="s">
        <v>1157</v>
      </c>
      <c r="AX71" s="81">
        <v>2</v>
      </c>
      <c r="AY71" s="68">
        <v>21565949.837686568</v>
      </c>
      <c r="AZ71" s="68">
        <v>956591.38000000012</v>
      </c>
      <c r="BA71" s="68">
        <v>506790.57999999996</v>
      </c>
      <c r="BB71" s="68">
        <v>82293.179999999993</v>
      </c>
      <c r="BC71" s="68">
        <v>3031565.3048794577</v>
      </c>
      <c r="BD71" s="68">
        <v>1428239.9661116996</v>
      </c>
      <c r="BE71" s="68">
        <v>1934490.9215964852</v>
      </c>
      <c r="BF71" s="68">
        <v>287664.10376624763</v>
      </c>
      <c r="BG71" s="68">
        <f t="shared" si="13"/>
        <v>30124195.774040457</v>
      </c>
      <c r="BH71" s="68">
        <v>330610.5</v>
      </c>
    </row>
    <row r="72" spans="2:60">
      <c r="B72" s="79" t="s">
        <v>137</v>
      </c>
      <c r="C72" s="79" t="s">
        <v>138</v>
      </c>
      <c r="D72" s="80" t="s">
        <v>953</v>
      </c>
      <c r="E72" s="81">
        <v>10</v>
      </c>
      <c r="F72" s="68"/>
      <c r="G72" s="68"/>
      <c r="H72" s="68"/>
      <c r="I72" s="68"/>
      <c r="J72" s="68"/>
      <c r="K72" s="68"/>
      <c r="L72" s="68"/>
      <c r="M72" s="68"/>
      <c r="N72" s="68">
        <f t="shared" si="10"/>
        <v>0</v>
      </c>
      <c r="O72" s="68"/>
      <c r="Q72" s="79" t="s">
        <v>137</v>
      </c>
      <c r="R72" s="79" t="s">
        <v>138</v>
      </c>
      <c r="S72" s="80" t="s">
        <v>954</v>
      </c>
      <c r="T72" s="81">
        <v>2</v>
      </c>
      <c r="U72" s="68">
        <v>2130345.5790466177</v>
      </c>
      <c r="V72" s="68">
        <v>62682.670000000013</v>
      </c>
      <c r="W72" s="68">
        <v>0</v>
      </c>
      <c r="X72" s="68">
        <v>4463.1200000000008</v>
      </c>
      <c r="Y72" s="68">
        <v>117059.13692517592</v>
      </c>
      <c r="Z72" s="68">
        <v>254895.92611330887</v>
      </c>
      <c r="AA72" s="68">
        <v>147781.90435946063</v>
      </c>
      <c r="AB72" s="68">
        <v>26196.150369950105</v>
      </c>
      <c r="AC72" s="68">
        <f t="shared" si="11"/>
        <v>2769626.2468145131</v>
      </c>
      <c r="AD72" s="68">
        <v>26201.759999999998</v>
      </c>
      <c r="AF72" s="79" t="s">
        <v>137</v>
      </c>
      <c r="AG72" s="79" t="s">
        <v>138</v>
      </c>
      <c r="AH72" s="80" t="s">
        <v>1156</v>
      </c>
      <c r="AI72" s="81">
        <v>2</v>
      </c>
      <c r="AJ72" s="68">
        <v>2166685.1278852038</v>
      </c>
      <c r="AK72" s="68">
        <v>63783.51999999999</v>
      </c>
      <c r="AL72" s="68">
        <v>0</v>
      </c>
      <c r="AM72" s="68">
        <v>4541.5</v>
      </c>
      <c r="AN72" s="68">
        <v>119142.81889646503</v>
      </c>
      <c r="AO72" s="68">
        <v>254895.92611330887</v>
      </c>
      <c r="AP72" s="68">
        <v>150381.76195961444</v>
      </c>
      <c r="AQ72" s="68">
        <v>26656.151704379357</v>
      </c>
      <c r="AR72" s="68">
        <f t="shared" si="12"/>
        <v>2812748.7365589715</v>
      </c>
      <c r="AS72" s="68">
        <v>26661.930000000004</v>
      </c>
      <c r="AU72" s="79" t="s">
        <v>137</v>
      </c>
      <c r="AV72" s="79" t="s">
        <v>138</v>
      </c>
      <c r="AW72" s="80" t="s">
        <v>1157</v>
      </c>
      <c r="AX72" s="81">
        <v>2</v>
      </c>
      <c r="AY72" s="68">
        <v>2201885.4294557068</v>
      </c>
      <c r="AZ72" s="68">
        <v>64850.109999999986</v>
      </c>
      <c r="BA72" s="68">
        <v>0</v>
      </c>
      <c r="BB72" s="68">
        <v>4720.0600000000004</v>
      </c>
      <c r="BC72" s="68">
        <v>121161.58091124136</v>
      </c>
      <c r="BD72" s="68">
        <v>254895.92611330887</v>
      </c>
      <c r="BE72" s="68">
        <v>152899.22601061853</v>
      </c>
      <c r="BF72" s="68">
        <v>27095.845928411931</v>
      </c>
      <c r="BG72" s="68">
        <f t="shared" si="13"/>
        <v>2854615.9484192878</v>
      </c>
      <c r="BH72" s="68">
        <v>27107.770000000004</v>
      </c>
    </row>
    <row r="73" spans="2:60">
      <c r="B73" s="79" t="s">
        <v>139</v>
      </c>
      <c r="C73" s="79" t="s">
        <v>140</v>
      </c>
      <c r="D73" s="80" t="s">
        <v>953</v>
      </c>
      <c r="E73" s="81">
        <v>10</v>
      </c>
      <c r="F73" s="68"/>
      <c r="G73" s="68"/>
      <c r="H73" s="68"/>
      <c r="I73" s="68"/>
      <c r="J73" s="68"/>
      <c r="K73" s="68"/>
      <c r="L73" s="68"/>
      <c r="M73" s="68"/>
      <c r="N73" s="68">
        <f t="shared" si="10"/>
        <v>0</v>
      </c>
      <c r="O73" s="68"/>
      <c r="Q73" s="79" t="s">
        <v>139</v>
      </c>
      <c r="R73" s="79" t="s">
        <v>140</v>
      </c>
      <c r="S73" s="80" t="s">
        <v>954</v>
      </c>
      <c r="T73" s="81">
        <v>2</v>
      </c>
      <c r="U73" s="68">
        <v>5863289.6960579995</v>
      </c>
      <c r="V73" s="68">
        <v>321540.91999999993</v>
      </c>
      <c r="W73" s="68">
        <v>0</v>
      </c>
      <c r="X73" s="68">
        <v>20312.509999999998</v>
      </c>
      <c r="Y73" s="68">
        <v>861568.00259377004</v>
      </c>
      <c r="Z73" s="68">
        <v>475777.08496147464</v>
      </c>
      <c r="AA73" s="68">
        <v>326661.17781635083</v>
      </c>
      <c r="AB73" s="68">
        <v>73611.331058157608</v>
      </c>
      <c r="AC73" s="68">
        <f t="shared" si="11"/>
        <v>8091995.4224877525</v>
      </c>
      <c r="AD73" s="68">
        <v>149234.70000000001</v>
      </c>
      <c r="AF73" s="79" t="s">
        <v>139</v>
      </c>
      <c r="AG73" s="79" t="s">
        <v>140</v>
      </c>
      <c r="AH73" s="80" t="s">
        <v>1156</v>
      </c>
      <c r="AI73" s="81">
        <v>2</v>
      </c>
      <c r="AJ73" s="68">
        <v>5886991.342413744</v>
      </c>
      <c r="AK73" s="68">
        <v>327161.98</v>
      </c>
      <c r="AL73" s="68">
        <v>0</v>
      </c>
      <c r="AM73" s="68">
        <v>20570.09</v>
      </c>
      <c r="AN73" s="68">
        <v>879079.91683965933</v>
      </c>
      <c r="AO73" s="68">
        <v>475777.08496147464</v>
      </c>
      <c r="AP73" s="68">
        <v>332392.11088023789</v>
      </c>
      <c r="AQ73" s="68">
        <v>74150.333240923472</v>
      </c>
      <c r="AR73" s="68">
        <f t="shared" si="12"/>
        <v>8147966.4283360401</v>
      </c>
      <c r="AS73" s="68">
        <v>151843.57</v>
      </c>
      <c r="AU73" s="79" t="s">
        <v>139</v>
      </c>
      <c r="AV73" s="79" t="s">
        <v>140</v>
      </c>
      <c r="AW73" s="80" t="s">
        <v>1157</v>
      </c>
      <c r="AX73" s="81">
        <v>2</v>
      </c>
      <c r="AY73" s="68">
        <v>5917849.8991052527</v>
      </c>
      <c r="AZ73" s="68">
        <v>332608.05</v>
      </c>
      <c r="BA73" s="68">
        <v>0</v>
      </c>
      <c r="BB73" s="68">
        <v>20813.439999999995</v>
      </c>
      <c r="BC73" s="68">
        <v>890778.5362167391</v>
      </c>
      <c r="BD73" s="68">
        <v>475777.08496147464</v>
      </c>
      <c r="BE73" s="68">
        <v>337941.32428849803</v>
      </c>
      <c r="BF73" s="68">
        <v>74553.706130721606</v>
      </c>
      <c r="BG73" s="68">
        <f t="shared" si="13"/>
        <v>8204693.2507026866</v>
      </c>
      <c r="BH73" s="68">
        <v>154371.21000000002</v>
      </c>
    </row>
    <row r="74" spans="2:60">
      <c r="B74" s="79" t="s">
        <v>141</v>
      </c>
      <c r="C74" s="79" t="s">
        <v>142</v>
      </c>
      <c r="D74" s="80" t="s">
        <v>953</v>
      </c>
      <c r="E74" s="81">
        <v>10</v>
      </c>
      <c r="F74" s="68"/>
      <c r="G74" s="68"/>
      <c r="H74" s="68"/>
      <c r="I74" s="68"/>
      <c r="J74" s="68"/>
      <c r="K74" s="68"/>
      <c r="L74" s="68"/>
      <c r="M74" s="68"/>
      <c r="N74" s="68">
        <f t="shared" si="10"/>
        <v>0</v>
      </c>
      <c r="O74" s="68"/>
      <c r="Q74" s="79" t="s">
        <v>141</v>
      </c>
      <c r="R74" s="79" t="s">
        <v>142</v>
      </c>
      <c r="S74" s="80" t="s">
        <v>954</v>
      </c>
      <c r="T74" s="81">
        <v>2</v>
      </c>
      <c r="U74" s="68">
        <v>25550374.789273553</v>
      </c>
      <c r="V74" s="68">
        <v>1416318.13</v>
      </c>
      <c r="W74" s="68">
        <v>621831.26</v>
      </c>
      <c r="X74" s="68">
        <v>100796.09000000001</v>
      </c>
      <c r="Y74" s="68">
        <v>3930634.1555669461</v>
      </c>
      <c r="Z74" s="68">
        <v>1129248.2479278818</v>
      </c>
      <c r="AA74" s="68">
        <v>3185259.2103315229</v>
      </c>
      <c r="AB74" s="68">
        <v>354755.35483859479</v>
      </c>
      <c r="AC74" s="68">
        <f t="shared" si="11"/>
        <v>36949432.3479385</v>
      </c>
      <c r="AD74" s="68">
        <v>660215.11</v>
      </c>
      <c r="AF74" s="79" t="s">
        <v>141</v>
      </c>
      <c r="AG74" s="79" t="s">
        <v>142</v>
      </c>
      <c r="AH74" s="80" t="s">
        <v>1156</v>
      </c>
      <c r="AI74" s="81">
        <v>2</v>
      </c>
      <c r="AJ74" s="68">
        <v>26056641.312556189</v>
      </c>
      <c r="AK74" s="68">
        <v>1441077.7199999997</v>
      </c>
      <c r="AL74" s="68">
        <v>632701.06999999995</v>
      </c>
      <c r="AM74" s="68">
        <v>102558.01000000001</v>
      </c>
      <c r="AN74" s="68">
        <v>4008269.1765120602</v>
      </c>
      <c r="AO74" s="68">
        <v>1129248.2479278818</v>
      </c>
      <c r="AP74" s="68">
        <v>3241136.1205402077</v>
      </c>
      <c r="AQ74" s="68">
        <v>361977.69142939895</v>
      </c>
      <c r="AR74" s="68">
        <f t="shared" si="12"/>
        <v>37645366.098965734</v>
      </c>
      <c r="AS74" s="68">
        <v>671756.75</v>
      </c>
      <c r="AU74" s="79" t="s">
        <v>141</v>
      </c>
      <c r="AV74" s="79" t="s">
        <v>142</v>
      </c>
      <c r="AW74" s="80" t="s">
        <v>1157</v>
      </c>
      <c r="AX74" s="81">
        <v>2</v>
      </c>
      <c r="AY74" s="68">
        <v>26525788.438230131</v>
      </c>
      <c r="AZ74" s="68">
        <v>1465066.43</v>
      </c>
      <c r="BA74" s="68">
        <v>643234.11</v>
      </c>
      <c r="BB74" s="68">
        <v>104265.37</v>
      </c>
      <c r="BC74" s="68">
        <v>4080442.0417654412</v>
      </c>
      <c r="BD74" s="68">
        <v>1129248.2479278818</v>
      </c>
      <c r="BE74" s="68">
        <v>3295241.7807662254</v>
      </c>
      <c r="BF74" s="68">
        <v>368504.01285275817</v>
      </c>
      <c r="BG74" s="68">
        <f t="shared" si="13"/>
        <v>38294729.481542431</v>
      </c>
      <c r="BH74" s="68">
        <v>682939.05</v>
      </c>
    </row>
    <row r="75" spans="2:60">
      <c r="B75" s="79" t="s">
        <v>143</v>
      </c>
      <c r="C75" s="79" t="s">
        <v>144</v>
      </c>
      <c r="D75" s="80" t="s">
        <v>953</v>
      </c>
      <c r="E75" s="81">
        <v>10</v>
      </c>
      <c r="F75" s="68"/>
      <c r="G75" s="68"/>
      <c r="H75" s="68"/>
      <c r="I75" s="68"/>
      <c r="J75" s="68"/>
      <c r="K75" s="68"/>
      <c r="L75" s="68"/>
      <c r="M75" s="68"/>
      <c r="N75" s="68">
        <f t="shared" si="10"/>
        <v>0</v>
      </c>
      <c r="O75" s="68"/>
      <c r="Q75" s="79" t="s">
        <v>143</v>
      </c>
      <c r="R75" s="79" t="s">
        <v>144</v>
      </c>
      <c r="S75" s="80" t="s">
        <v>954</v>
      </c>
      <c r="T75" s="81">
        <v>2</v>
      </c>
      <c r="U75" s="68">
        <v>12906398.407645762</v>
      </c>
      <c r="V75" s="68">
        <v>644931.45000000007</v>
      </c>
      <c r="W75" s="68">
        <v>135097.38999999998</v>
      </c>
      <c r="X75" s="68">
        <v>48769.21</v>
      </c>
      <c r="Y75" s="68">
        <v>1910028.4219197629</v>
      </c>
      <c r="Z75" s="68">
        <v>1099926.1666985068</v>
      </c>
      <c r="AA75" s="68">
        <v>1237205.9008076254</v>
      </c>
      <c r="AB75" s="68">
        <v>166025.5502795279</v>
      </c>
      <c r="AC75" s="68">
        <f t="shared" si="11"/>
        <v>18462427.617351186</v>
      </c>
      <c r="AD75" s="68">
        <v>314045.12</v>
      </c>
      <c r="AF75" s="79" t="s">
        <v>143</v>
      </c>
      <c r="AG75" s="79" t="s">
        <v>144</v>
      </c>
      <c r="AH75" s="80" t="s">
        <v>1156</v>
      </c>
      <c r="AI75" s="81">
        <v>2</v>
      </c>
      <c r="AJ75" s="68">
        <v>13129291.805213902</v>
      </c>
      <c r="AK75" s="68">
        <v>656205.89</v>
      </c>
      <c r="AL75" s="68">
        <v>137458.94999999998</v>
      </c>
      <c r="AM75" s="68">
        <v>49621.710000000006</v>
      </c>
      <c r="AN75" s="68">
        <v>1943596.7523928981</v>
      </c>
      <c r="AO75" s="68">
        <v>1099926.1666985068</v>
      </c>
      <c r="AP75" s="68">
        <v>1258910.9832408912</v>
      </c>
      <c r="AQ75" s="68">
        <v>168941.62564049289</v>
      </c>
      <c r="AR75" s="68">
        <f t="shared" si="12"/>
        <v>18763489.043186691</v>
      </c>
      <c r="AS75" s="68">
        <v>319535.16000000003</v>
      </c>
      <c r="AU75" s="79" t="s">
        <v>143</v>
      </c>
      <c r="AV75" s="79" t="s">
        <v>144</v>
      </c>
      <c r="AW75" s="80" t="s">
        <v>1157</v>
      </c>
      <c r="AX75" s="81">
        <v>2</v>
      </c>
      <c r="AY75" s="68">
        <v>13345043.640761247</v>
      </c>
      <c r="AZ75" s="68">
        <v>667129.34000000008</v>
      </c>
      <c r="BA75" s="68">
        <v>139747.33000000002</v>
      </c>
      <c r="BB75" s="68">
        <v>50447.79</v>
      </c>
      <c r="BC75" s="68">
        <v>1976101.3906570349</v>
      </c>
      <c r="BD75" s="68">
        <v>1099926.1666985068</v>
      </c>
      <c r="BE75" s="68">
        <v>1279927.8257224595</v>
      </c>
      <c r="BF75" s="68">
        <v>171739.47866787389</v>
      </c>
      <c r="BG75" s="68">
        <f t="shared" si="13"/>
        <v>19054917.212507121</v>
      </c>
      <c r="BH75" s="68">
        <v>324854.25000000006</v>
      </c>
    </row>
    <row r="76" spans="2:60">
      <c r="B76" s="79" t="s">
        <v>145</v>
      </c>
      <c r="C76" s="79" t="s">
        <v>146</v>
      </c>
      <c r="D76" s="80" t="s">
        <v>953</v>
      </c>
      <c r="E76" s="81">
        <v>10</v>
      </c>
      <c r="F76" s="68"/>
      <c r="G76" s="68"/>
      <c r="H76" s="68"/>
      <c r="I76" s="68"/>
      <c r="J76" s="68"/>
      <c r="K76" s="68"/>
      <c r="L76" s="68"/>
      <c r="M76" s="68"/>
      <c r="N76" s="68">
        <f t="shared" si="10"/>
        <v>0</v>
      </c>
      <c r="O76" s="68"/>
      <c r="Q76" s="79" t="s">
        <v>145</v>
      </c>
      <c r="R76" s="79" t="s">
        <v>146</v>
      </c>
      <c r="S76" s="80" t="s">
        <v>954</v>
      </c>
      <c r="T76" s="81">
        <v>2</v>
      </c>
      <c r="U76" s="68">
        <v>6208377.4022498159</v>
      </c>
      <c r="V76" s="68">
        <v>311319.38</v>
      </c>
      <c r="W76" s="68">
        <v>28935.770000000004</v>
      </c>
      <c r="X76" s="68">
        <v>19641.820000000003</v>
      </c>
      <c r="Y76" s="68">
        <v>820291.81625498529</v>
      </c>
      <c r="Z76" s="68">
        <v>580625.44663248525</v>
      </c>
      <c r="AA76" s="68">
        <v>104901.30164105406</v>
      </c>
      <c r="AB76" s="68">
        <v>76418.73517208267</v>
      </c>
      <c r="AC76" s="68">
        <f t="shared" si="11"/>
        <v>8290985.0319504235</v>
      </c>
      <c r="AD76" s="68">
        <v>140473.35999999999</v>
      </c>
      <c r="AF76" s="79" t="s">
        <v>145</v>
      </c>
      <c r="AG76" s="79" t="s">
        <v>146</v>
      </c>
      <c r="AH76" s="80" t="s">
        <v>1156</v>
      </c>
      <c r="AI76" s="81">
        <v>2</v>
      </c>
      <c r="AJ76" s="68">
        <v>6152998.619155922</v>
      </c>
      <c r="AK76" s="68">
        <v>316761.73</v>
      </c>
      <c r="AL76" s="68">
        <v>29441.56</v>
      </c>
      <c r="AM76" s="68">
        <v>19985.16</v>
      </c>
      <c r="AN76" s="68">
        <v>823498.62963224226</v>
      </c>
      <c r="AO76" s="68">
        <v>580625.44663248525</v>
      </c>
      <c r="AP76" s="68">
        <v>106741.68846147873</v>
      </c>
      <c r="AQ76" s="68">
        <v>75640.356177842245</v>
      </c>
      <c r="AR76" s="68">
        <f t="shared" si="12"/>
        <v>8248622.2600599695</v>
      </c>
      <c r="AS76" s="68">
        <v>142929.06999999998</v>
      </c>
      <c r="AU76" s="79" t="s">
        <v>145</v>
      </c>
      <c r="AV76" s="79" t="s">
        <v>146</v>
      </c>
      <c r="AW76" s="80" t="s">
        <v>1157</v>
      </c>
      <c r="AX76" s="81">
        <v>2</v>
      </c>
      <c r="AY76" s="68">
        <v>6157439.7655677982</v>
      </c>
      <c r="AZ76" s="68">
        <v>322034.68</v>
      </c>
      <c r="BA76" s="68">
        <v>29931.69</v>
      </c>
      <c r="BB76" s="68">
        <v>20416.980000000003</v>
      </c>
      <c r="BC76" s="68">
        <v>825520.18384199135</v>
      </c>
      <c r="BD76" s="68">
        <v>580625.44663248525</v>
      </c>
      <c r="BE76" s="68">
        <v>108523.71957664615</v>
      </c>
      <c r="BF76" s="68">
        <v>75320.307413874194</v>
      </c>
      <c r="BG76" s="68">
        <f t="shared" si="13"/>
        <v>8265121.0830327952</v>
      </c>
      <c r="BH76" s="68">
        <v>145308.31</v>
      </c>
    </row>
    <row r="77" spans="2:60">
      <c r="B77" s="79" t="s">
        <v>147</v>
      </c>
      <c r="C77" s="79" t="s">
        <v>148</v>
      </c>
      <c r="D77" s="80" t="s">
        <v>953</v>
      </c>
      <c r="E77" s="81">
        <v>10</v>
      </c>
      <c r="F77" s="68"/>
      <c r="G77" s="68"/>
      <c r="H77" s="68"/>
      <c r="I77" s="68"/>
      <c r="J77" s="68"/>
      <c r="K77" s="68"/>
      <c r="L77" s="68"/>
      <c r="M77" s="68"/>
      <c r="N77" s="68">
        <f t="shared" si="10"/>
        <v>0</v>
      </c>
      <c r="O77" s="68"/>
      <c r="Q77" s="79" t="s">
        <v>147</v>
      </c>
      <c r="R77" s="79" t="s">
        <v>148</v>
      </c>
      <c r="S77" s="80" t="s">
        <v>954</v>
      </c>
      <c r="T77" s="81">
        <v>2</v>
      </c>
      <c r="U77" s="68">
        <v>2690784.9080318077</v>
      </c>
      <c r="V77" s="68">
        <v>113215.91000000002</v>
      </c>
      <c r="W77" s="68">
        <v>0</v>
      </c>
      <c r="X77" s="68">
        <v>8335.8000000000011</v>
      </c>
      <c r="Y77" s="68">
        <v>469532.64498387673</v>
      </c>
      <c r="Z77" s="68">
        <v>188549.75195937458</v>
      </c>
      <c r="AA77" s="68">
        <v>0</v>
      </c>
      <c r="AB77" s="68">
        <v>35096.116209935397</v>
      </c>
      <c r="AC77" s="68">
        <f t="shared" si="11"/>
        <v>3557401.6711849947</v>
      </c>
      <c r="AD77" s="68">
        <v>51886.539999999994</v>
      </c>
      <c r="AF77" s="79" t="s">
        <v>147</v>
      </c>
      <c r="AG77" s="79" t="s">
        <v>148</v>
      </c>
      <c r="AH77" s="80" t="s">
        <v>1156</v>
      </c>
      <c r="AI77" s="81">
        <v>2</v>
      </c>
      <c r="AJ77" s="68">
        <v>2885717.2303943746</v>
      </c>
      <c r="AK77" s="68">
        <v>115195.09999999998</v>
      </c>
      <c r="AL77" s="68">
        <v>0</v>
      </c>
      <c r="AM77" s="68">
        <v>8968.94</v>
      </c>
      <c r="AN77" s="68">
        <v>476461.46985503042</v>
      </c>
      <c r="AO77" s="68">
        <v>188549.75195937458</v>
      </c>
      <c r="AP77" s="68">
        <v>0</v>
      </c>
      <c r="AQ77" s="68">
        <v>37179.490822653752</v>
      </c>
      <c r="AR77" s="68">
        <f t="shared" si="12"/>
        <v>3764865.6030314337</v>
      </c>
      <c r="AS77" s="68">
        <v>52793.62</v>
      </c>
      <c r="AU77" s="79" t="s">
        <v>147</v>
      </c>
      <c r="AV77" s="79" t="s">
        <v>148</v>
      </c>
      <c r="AW77" s="80" t="s">
        <v>1157</v>
      </c>
      <c r="AX77" s="81">
        <v>2</v>
      </c>
      <c r="AY77" s="68">
        <v>3034264.3920410899</v>
      </c>
      <c r="AZ77" s="68">
        <v>117112.67000000001</v>
      </c>
      <c r="BA77" s="68">
        <v>0</v>
      </c>
      <c r="BB77" s="68">
        <v>9415.6</v>
      </c>
      <c r="BC77" s="68">
        <v>482266.52380401117</v>
      </c>
      <c r="BD77" s="68">
        <v>188549.75195937458</v>
      </c>
      <c r="BE77" s="68">
        <v>0</v>
      </c>
      <c r="BF77" s="68">
        <v>38728.064774188213</v>
      </c>
      <c r="BG77" s="68">
        <f t="shared" si="13"/>
        <v>3924009.442578664</v>
      </c>
      <c r="BH77" s="68">
        <v>53672.44</v>
      </c>
    </row>
    <row r="78" spans="2:60">
      <c r="B78" s="79" t="s">
        <v>149</v>
      </c>
      <c r="C78" s="79" t="s">
        <v>150</v>
      </c>
      <c r="D78" s="80" t="s">
        <v>953</v>
      </c>
      <c r="E78" s="81">
        <v>10</v>
      </c>
      <c r="F78" s="68"/>
      <c r="G78" s="68"/>
      <c r="H78" s="68"/>
      <c r="I78" s="68"/>
      <c r="J78" s="68"/>
      <c r="K78" s="68"/>
      <c r="L78" s="68"/>
      <c r="M78" s="68"/>
      <c r="N78" s="68">
        <f t="shared" si="10"/>
        <v>0</v>
      </c>
      <c r="O78" s="68"/>
      <c r="Q78" s="79" t="s">
        <v>149</v>
      </c>
      <c r="R78" s="79" t="s">
        <v>150</v>
      </c>
      <c r="S78" s="80" t="s">
        <v>954</v>
      </c>
      <c r="T78" s="81">
        <v>2</v>
      </c>
      <c r="U78" s="68">
        <v>11312761.894259082</v>
      </c>
      <c r="V78" s="68">
        <v>326917.3</v>
      </c>
      <c r="W78" s="68">
        <v>45821.26</v>
      </c>
      <c r="X78" s="68">
        <v>44036.02</v>
      </c>
      <c r="Y78" s="68">
        <v>1790678.9947483288</v>
      </c>
      <c r="Z78" s="68">
        <v>567637.37565723504</v>
      </c>
      <c r="AA78" s="68">
        <v>1149880.0647255431</v>
      </c>
      <c r="AB78" s="68">
        <v>144159.09970845655</v>
      </c>
      <c r="AC78" s="68">
        <f t="shared" si="11"/>
        <v>15381892.009098643</v>
      </c>
      <c r="AD78" s="68">
        <v>0</v>
      </c>
      <c r="AF78" s="79" t="s">
        <v>149</v>
      </c>
      <c r="AG78" s="79" t="s">
        <v>150</v>
      </c>
      <c r="AH78" s="80" t="s">
        <v>1156</v>
      </c>
      <c r="AI78" s="81">
        <v>2</v>
      </c>
      <c r="AJ78" s="68">
        <v>11643500.00547081</v>
      </c>
      <c r="AK78" s="68">
        <v>332658.79000000004</v>
      </c>
      <c r="AL78" s="68">
        <v>46626</v>
      </c>
      <c r="AM78" s="68">
        <v>45213.09</v>
      </c>
      <c r="AN78" s="68">
        <v>1825071.449111602</v>
      </c>
      <c r="AO78" s="68">
        <v>567637.37565723504</v>
      </c>
      <c r="AP78" s="68">
        <v>1170109.784273573</v>
      </c>
      <c r="AQ78" s="68">
        <v>148030.55437220447</v>
      </c>
      <c r="AR78" s="68">
        <f t="shared" si="12"/>
        <v>15778847.048885424</v>
      </c>
      <c r="AS78" s="68">
        <v>0</v>
      </c>
      <c r="AU78" s="79" t="s">
        <v>149</v>
      </c>
      <c r="AV78" s="79" t="s">
        <v>150</v>
      </c>
      <c r="AW78" s="80" t="s">
        <v>1157</v>
      </c>
      <c r="AX78" s="81">
        <v>2</v>
      </c>
      <c r="AY78" s="68">
        <v>11929916.734264262</v>
      </c>
      <c r="AZ78" s="68">
        <v>338221.51</v>
      </c>
      <c r="BA78" s="68">
        <v>47405.8</v>
      </c>
      <c r="BB78" s="68">
        <v>46379.69</v>
      </c>
      <c r="BC78" s="68">
        <v>1856007.4440925673</v>
      </c>
      <c r="BD78" s="68">
        <v>567637.37565723504</v>
      </c>
      <c r="BE78" s="68">
        <v>1189698.3909215992</v>
      </c>
      <c r="BF78" s="68">
        <v>151372.61835961603</v>
      </c>
      <c r="BG78" s="68">
        <f t="shared" si="13"/>
        <v>16126639.563295281</v>
      </c>
      <c r="BH78" s="68">
        <v>0</v>
      </c>
    </row>
    <row r="79" spans="2:60">
      <c r="B79" s="79" t="s">
        <v>151</v>
      </c>
      <c r="C79" s="79" t="s">
        <v>152</v>
      </c>
      <c r="D79" s="80" t="s">
        <v>953</v>
      </c>
      <c r="E79" s="81">
        <v>10</v>
      </c>
      <c r="F79" s="68"/>
      <c r="G79" s="68"/>
      <c r="H79" s="68"/>
      <c r="I79" s="68"/>
      <c r="J79" s="68"/>
      <c r="K79" s="68"/>
      <c r="L79" s="68"/>
      <c r="M79" s="68"/>
      <c r="N79" s="68">
        <f t="shared" si="10"/>
        <v>0</v>
      </c>
      <c r="O79" s="68"/>
      <c r="Q79" s="79" t="s">
        <v>151</v>
      </c>
      <c r="R79" s="79" t="s">
        <v>152</v>
      </c>
      <c r="S79" s="80" t="s">
        <v>954</v>
      </c>
      <c r="T79" s="81">
        <v>2</v>
      </c>
      <c r="U79" s="68">
        <v>11092346.055567913</v>
      </c>
      <c r="V79" s="68">
        <v>720850.65</v>
      </c>
      <c r="W79" s="68">
        <v>203815.36</v>
      </c>
      <c r="X79" s="68">
        <v>47904.049999999996</v>
      </c>
      <c r="Y79" s="68">
        <v>1932918.1296496424</v>
      </c>
      <c r="Z79" s="68">
        <v>951194.01837382582</v>
      </c>
      <c r="AA79" s="68">
        <v>2044183.6339939325</v>
      </c>
      <c r="AB79" s="68">
        <v>168277.74482950568</v>
      </c>
      <c r="AC79" s="68">
        <f t="shared" si="11"/>
        <v>17504027.232414819</v>
      </c>
      <c r="AD79" s="68">
        <v>342537.58999999997</v>
      </c>
      <c r="AF79" s="79" t="s">
        <v>151</v>
      </c>
      <c r="AG79" s="79" t="s">
        <v>152</v>
      </c>
      <c r="AH79" s="80" t="s">
        <v>1156</v>
      </c>
      <c r="AI79" s="81">
        <v>2</v>
      </c>
      <c r="AJ79" s="68">
        <v>11342429.64268484</v>
      </c>
      <c r="AK79" s="68">
        <v>733510.59000000008</v>
      </c>
      <c r="AL79" s="68">
        <v>207394.85000000003</v>
      </c>
      <c r="AM79" s="68">
        <v>48846.270000000004</v>
      </c>
      <c r="AN79" s="68">
        <v>1971764.8525365272</v>
      </c>
      <c r="AO79" s="68">
        <v>951194.01837382582</v>
      </c>
      <c r="AP79" s="68">
        <v>2080146.8753393088</v>
      </c>
      <c r="AQ79" s="68">
        <v>172049.15515461564</v>
      </c>
      <c r="AR79" s="68">
        <f t="shared" si="12"/>
        <v>17855889.654089116</v>
      </c>
      <c r="AS79" s="68">
        <v>348553.39999999997</v>
      </c>
      <c r="AU79" s="79" t="s">
        <v>151</v>
      </c>
      <c r="AV79" s="79" t="s">
        <v>152</v>
      </c>
      <c r="AW79" s="80" t="s">
        <v>1157</v>
      </c>
      <c r="AX79" s="81">
        <v>2</v>
      </c>
      <c r="AY79" s="68">
        <v>11558852.879567854</v>
      </c>
      <c r="AZ79" s="68">
        <v>745776.3600000001</v>
      </c>
      <c r="BA79" s="68">
        <v>210863.45</v>
      </c>
      <c r="BB79" s="68">
        <v>49663.22</v>
      </c>
      <c r="BC79" s="68">
        <v>2008895.3448779844</v>
      </c>
      <c r="BD79" s="68">
        <v>951194.01837382582</v>
      </c>
      <c r="BE79" s="68">
        <v>2114970.3815252637</v>
      </c>
      <c r="BF79" s="68">
        <v>175394.22122258693</v>
      </c>
      <c r="BG79" s="68">
        <f t="shared" si="13"/>
        <v>18169991.795567513</v>
      </c>
      <c r="BH79" s="68">
        <v>354381.91999999993</v>
      </c>
    </row>
    <row r="80" spans="2:60">
      <c r="B80" s="79" t="s">
        <v>153</v>
      </c>
      <c r="C80" s="79" t="s">
        <v>154</v>
      </c>
      <c r="D80" s="80" t="s">
        <v>953</v>
      </c>
      <c r="E80" s="81">
        <v>10</v>
      </c>
      <c r="F80" s="68"/>
      <c r="G80" s="68"/>
      <c r="H80" s="68"/>
      <c r="I80" s="68"/>
      <c r="J80" s="68"/>
      <c r="K80" s="68"/>
      <c r="L80" s="68"/>
      <c r="M80" s="68"/>
      <c r="N80" s="68">
        <f t="shared" si="10"/>
        <v>0</v>
      </c>
      <c r="O80" s="68"/>
      <c r="Q80" s="79" t="s">
        <v>153</v>
      </c>
      <c r="R80" s="79" t="s">
        <v>154</v>
      </c>
      <c r="S80" s="80" t="s">
        <v>954</v>
      </c>
      <c r="T80" s="81">
        <v>2</v>
      </c>
      <c r="U80" s="68">
        <v>2156840.3943462167</v>
      </c>
      <c r="V80" s="68">
        <v>83037.960000000021</v>
      </c>
      <c r="W80" s="68">
        <v>0</v>
      </c>
      <c r="X80" s="68">
        <v>0</v>
      </c>
      <c r="Y80" s="68">
        <v>190872.04786415855</v>
      </c>
      <c r="Z80" s="68">
        <v>101018.70621465416</v>
      </c>
      <c r="AA80" s="68">
        <v>71670.405599157442</v>
      </c>
      <c r="AB80" s="68">
        <v>26151.880150244571</v>
      </c>
      <c r="AC80" s="68">
        <f t="shared" si="11"/>
        <v>2666778.3941744315</v>
      </c>
      <c r="AD80" s="68">
        <v>37186.999999999993</v>
      </c>
      <c r="AF80" s="79" t="s">
        <v>153</v>
      </c>
      <c r="AG80" s="79" t="s">
        <v>154</v>
      </c>
      <c r="AH80" s="80" t="s">
        <v>1156</v>
      </c>
      <c r="AI80" s="81">
        <v>2</v>
      </c>
      <c r="AJ80" s="68">
        <v>2199338.5383294914</v>
      </c>
      <c r="AK80" s="68">
        <v>84489.600000000006</v>
      </c>
      <c r="AL80" s="68">
        <v>0</v>
      </c>
      <c r="AM80" s="68">
        <v>0</v>
      </c>
      <c r="AN80" s="68">
        <v>194521.47164764375</v>
      </c>
      <c r="AO80" s="68">
        <v>101018.70621465416</v>
      </c>
      <c r="AP80" s="68">
        <v>72927.721173681115</v>
      </c>
      <c r="AQ80" s="68">
        <v>26694.108232839033</v>
      </c>
      <c r="AR80" s="68">
        <f t="shared" si="12"/>
        <v>2716827.2355983099</v>
      </c>
      <c r="AS80" s="68">
        <v>37837.090000000004</v>
      </c>
      <c r="AU80" s="79" t="s">
        <v>153</v>
      </c>
      <c r="AV80" s="79" t="s">
        <v>154</v>
      </c>
      <c r="AW80" s="80" t="s">
        <v>1157</v>
      </c>
      <c r="AX80" s="81">
        <v>2</v>
      </c>
      <c r="AY80" s="68">
        <v>2286396.3481055801</v>
      </c>
      <c r="AZ80" s="68">
        <v>85896.040000000008</v>
      </c>
      <c r="BA80" s="68">
        <v>0</v>
      </c>
      <c r="BB80" s="68">
        <v>0</v>
      </c>
      <c r="BC80" s="68">
        <v>200934.39068998862</v>
      </c>
      <c r="BD80" s="68">
        <v>101018.70621465416</v>
      </c>
      <c r="BE80" s="68">
        <v>74145.166967178098</v>
      </c>
      <c r="BF80" s="68">
        <v>27870.577092542779</v>
      </c>
      <c r="BG80" s="68">
        <f t="shared" si="13"/>
        <v>2814728.1690699439</v>
      </c>
      <c r="BH80" s="68">
        <v>38466.94</v>
      </c>
    </row>
    <row r="81" spans="2:60">
      <c r="B81" s="79" t="s">
        <v>155</v>
      </c>
      <c r="C81" s="79" t="s">
        <v>156</v>
      </c>
      <c r="D81" s="80" t="s">
        <v>953</v>
      </c>
      <c r="E81" s="81">
        <v>10</v>
      </c>
      <c r="F81" s="68"/>
      <c r="G81" s="68"/>
      <c r="H81" s="68"/>
      <c r="I81" s="68"/>
      <c r="J81" s="68"/>
      <c r="K81" s="68"/>
      <c r="L81" s="68"/>
      <c r="M81" s="68"/>
      <c r="N81" s="68">
        <f t="shared" si="10"/>
        <v>0</v>
      </c>
      <c r="O81" s="68"/>
      <c r="Q81" s="79" t="s">
        <v>155</v>
      </c>
      <c r="R81" s="79" t="s">
        <v>156</v>
      </c>
      <c r="S81" s="80" t="s">
        <v>954</v>
      </c>
      <c r="T81" s="81">
        <v>2</v>
      </c>
      <c r="U81" s="68">
        <v>2379379.1242023669</v>
      </c>
      <c r="V81" s="68">
        <v>110295.45999999999</v>
      </c>
      <c r="W81" s="68">
        <v>54613.829999999994</v>
      </c>
      <c r="X81" s="68">
        <v>4886.51</v>
      </c>
      <c r="Y81" s="68">
        <v>235862.91696764642</v>
      </c>
      <c r="Z81" s="68">
        <v>241915.74303376998</v>
      </c>
      <c r="AA81" s="68">
        <v>59385.899034724469</v>
      </c>
      <c r="AB81" s="68">
        <v>30548.386179755908</v>
      </c>
      <c r="AC81" s="68">
        <f t="shared" si="11"/>
        <v>3172181.6094182637</v>
      </c>
      <c r="AD81" s="68">
        <v>55293.739999999991</v>
      </c>
      <c r="AF81" s="79" t="s">
        <v>155</v>
      </c>
      <c r="AG81" s="79" t="s">
        <v>156</v>
      </c>
      <c r="AH81" s="80" t="s">
        <v>1156</v>
      </c>
      <c r="AI81" s="81">
        <v>2</v>
      </c>
      <c r="AJ81" s="68">
        <v>2422160.453350463</v>
      </c>
      <c r="AK81" s="68">
        <v>112223.58</v>
      </c>
      <c r="AL81" s="68">
        <v>55568.51</v>
      </c>
      <c r="AM81" s="68">
        <v>5069.3999999999996</v>
      </c>
      <c r="AN81" s="68">
        <v>240292.34717213307</v>
      </c>
      <c r="AO81" s="68">
        <v>241915.74303376998</v>
      </c>
      <c r="AP81" s="68">
        <v>60427.744282359003</v>
      </c>
      <c r="AQ81" s="68">
        <v>31196.625810355879</v>
      </c>
      <c r="AR81" s="68">
        <f t="shared" si="12"/>
        <v>3225114.7836490804</v>
      </c>
      <c r="AS81" s="68">
        <v>56260.37999999999</v>
      </c>
      <c r="AU81" s="79" t="s">
        <v>155</v>
      </c>
      <c r="AV81" s="79" t="s">
        <v>156</v>
      </c>
      <c r="AW81" s="80" t="s">
        <v>1157</v>
      </c>
      <c r="AX81" s="81">
        <v>2</v>
      </c>
      <c r="AY81" s="68">
        <v>2465929.6214908576</v>
      </c>
      <c r="AZ81" s="68">
        <v>114091.69000000002</v>
      </c>
      <c r="BA81" s="68">
        <v>56493.599999999999</v>
      </c>
      <c r="BB81" s="68">
        <v>5252.92</v>
      </c>
      <c r="BC81" s="68">
        <v>246006.26836986287</v>
      </c>
      <c r="BD81" s="68">
        <v>241915.74303376998</v>
      </c>
      <c r="BE81" s="68">
        <v>61436.554302251832</v>
      </c>
      <c r="BF81" s="68">
        <v>31826.633215578739</v>
      </c>
      <c r="BG81" s="68">
        <f t="shared" si="13"/>
        <v>3280149.9404123211</v>
      </c>
      <c r="BH81" s="68">
        <v>57196.909999999989</v>
      </c>
    </row>
    <row r="82" spans="2:60">
      <c r="B82" s="79" t="s">
        <v>157</v>
      </c>
      <c r="C82" s="79" t="s">
        <v>158</v>
      </c>
      <c r="D82" s="80" t="s">
        <v>953</v>
      </c>
      <c r="E82" s="81">
        <v>10</v>
      </c>
      <c r="F82" s="68"/>
      <c r="G82" s="68"/>
      <c r="H82" s="68"/>
      <c r="I82" s="68"/>
      <c r="J82" s="68"/>
      <c r="K82" s="68"/>
      <c r="L82" s="68"/>
      <c r="M82" s="68"/>
      <c r="N82" s="68">
        <f t="shared" si="10"/>
        <v>0</v>
      </c>
      <c r="O82" s="68"/>
      <c r="Q82" s="79" t="s">
        <v>157</v>
      </c>
      <c r="R82" s="79" t="s">
        <v>158</v>
      </c>
      <c r="S82" s="80" t="s">
        <v>954</v>
      </c>
      <c r="T82" s="81">
        <v>2</v>
      </c>
      <c r="U82" s="68">
        <v>1310095.5091989604</v>
      </c>
      <c r="V82" s="68">
        <v>47603.240000000005</v>
      </c>
      <c r="W82" s="68">
        <v>3161.8500000000004</v>
      </c>
      <c r="X82" s="68">
        <v>4024.18</v>
      </c>
      <c r="Y82" s="68">
        <v>266312.81333887874</v>
      </c>
      <c r="Z82" s="68">
        <v>55602.516226097854</v>
      </c>
      <c r="AA82" s="68">
        <v>0</v>
      </c>
      <c r="AB82" s="68">
        <v>17172.999235970667</v>
      </c>
      <c r="AC82" s="68">
        <f t="shared" si="11"/>
        <v>1703973.1079999078</v>
      </c>
      <c r="AD82" s="68">
        <v>0</v>
      </c>
      <c r="AF82" s="79" t="s">
        <v>157</v>
      </c>
      <c r="AG82" s="79" t="s">
        <v>158</v>
      </c>
      <c r="AH82" s="80" t="s">
        <v>1156</v>
      </c>
      <c r="AI82" s="81">
        <v>2</v>
      </c>
      <c r="AJ82" s="68">
        <v>1314923.4743807444</v>
      </c>
      <c r="AK82" s="68">
        <v>48435.420000000006</v>
      </c>
      <c r="AL82" s="68">
        <v>3217.1200000000003</v>
      </c>
      <c r="AM82" s="68">
        <v>4094.5299999999997</v>
      </c>
      <c r="AN82" s="68">
        <v>267292.87320995645</v>
      </c>
      <c r="AO82" s="68">
        <v>55602.516226097854</v>
      </c>
      <c r="AP82" s="68">
        <v>0</v>
      </c>
      <c r="AQ82" s="68">
        <v>17142.303488527192</v>
      </c>
      <c r="AR82" s="68">
        <f t="shared" si="12"/>
        <v>1710708.2373053262</v>
      </c>
      <c r="AS82" s="68">
        <v>0</v>
      </c>
      <c r="AU82" s="79" t="s">
        <v>157</v>
      </c>
      <c r="AV82" s="79" t="s">
        <v>158</v>
      </c>
      <c r="AW82" s="80" t="s">
        <v>1157</v>
      </c>
      <c r="AX82" s="81">
        <v>2</v>
      </c>
      <c r="AY82" s="68">
        <v>1342122.6388285824</v>
      </c>
      <c r="AZ82" s="68">
        <v>49241.700000000004</v>
      </c>
      <c r="BA82" s="68">
        <v>3270.68</v>
      </c>
      <c r="BB82" s="68">
        <v>4162.6799999999994</v>
      </c>
      <c r="BC82" s="68">
        <v>272829.62167979265</v>
      </c>
      <c r="BD82" s="68">
        <v>55602.516226097854</v>
      </c>
      <c r="BE82" s="68">
        <v>0</v>
      </c>
      <c r="BF82" s="68">
        <v>17523.551430946216</v>
      </c>
      <c r="BG82" s="68">
        <f t="shared" si="13"/>
        <v>1744753.388165419</v>
      </c>
      <c r="BH82" s="68">
        <v>0</v>
      </c>
    </row>
    <row r="83" spans="2:60">
      <c r="B83" s="79" t="s">
        <v>159</v>
      </c>
      <c r="C83" s="79" t="s">
        <v>160</v>
      </c>
      <c r="D83" s="80" t="s">
        <v>953</v>
      </c>
      <c r="E83" s="81">
        <v>10</v>
      </c>
      <c r="F83" s="68"/>
      <c r="G83" s="68"/>
      <c r="H83" s="68"/>
      <c r="I83" s="68"/>
      <c r="J83" s="68"/>
      <c r="K83" s="68"/>
      <c r="L83" s="68"/>
      <c r="M83" s="68"/>
      <c r="N83" s="68">
        <f t="shared" si="10"/>
        <v>0</v>
      </c>
      <c r="O83" s="68"/>
      <c r="Q83" s="79" t="s">
        <v>159</v>
      </c>
      <c r="R83" s="79" t="s">
        <v>160</v>
      </c>
      <c r="S83" s="80" t="s">
        <v>954</v>
      </c>
      <c r="T83" s="81">
        <v>2</v>
      </c>
      <c r="U83" s="68">
        <v>600727.60910900787</v>
      </c>
      <c r="V83" s="68">
        <v>18204.11</v>
      </c>
      <c r="W83" s="68">
        <v>0</v>
      </c>
      <c r="X83" s="68">
        <v>0</v>
      </c>
      <c r="Y83" s="68">
        <v>68729.135713194453</v>
      </c>
      <c r="Z83" s="68">
        <v>0</v>
      </c>
      <c r="AA83" s="68">
        <v>0</v>
      </c>
      <c r="AB83" s="68">
        <v>7116.3599223726196</v>
      </c>
      <c r="AC83" s="68">
        <f t="shared" si="11"/>
        <v>703538.54474457493</v>
      </c>
      <c r="AD83" s="68">
        <v>8761.3300000000017</v>
      </c>
      <c r="AF83" s="79" t="s">
        <v>159</v>
      </c>
      <c r="AG83" s="79" t="s">
        <v>160</v>
      </c>
      <c r="AH83" s="80" t="s">
        <v>1156</v>
      </c>
      <c r="AI83" s="81">
        <v>2</v>
      </c>
      <c r="AJ83" s="68">
        <v>606509.51349766913</v>
      </c>
      <c r="AK83" s="68">
        <v>18522.339999999997</v>
      </c>
      <c r="AL83" s="68">
        <v>0</v>
      </c>
      <c r="AM83" s="68">
        <v>0</v>
      </c>
      <c r="AN83" s="68">
        <v>70491.271847252661</v>
      </c>
      <c r="AO83" s="68">
        <v>0</v>
      </c>
      <c r="AP83" s="68">
        <v>0</v>
      </c>
      <c r="AQ83" s="68">
        <v>7220.1564475409687</v>
      </c>
      <c r="AR83" s="68">
        <f t="shared" si="12"/>
        <v>711657.77179246268</v>
      </c>
      <c r="AS83" s="68">
        <v>8914.4900000000016</v>
      </c>
      <c r="AU83" s="79" t="s">
        <v>159</v>
      </c>
      <c r="AV83" s="79" t="s">
        <v>160</v>
      </c>
      <c r="AW83" s="80" t="s">
        <v>1157</v>
      </c>
      <c r="AX83" s="81">
        <v>2</v>
      </c>
      <c r="AY83" s="68">
        <v>621729.60727948847</v>
      </c>
      <c r="AZ83" s="68">
        <v>18830.669999999998</v>
      </c>
      <c r="BA83" s="68">
        <v>0</v>
      </c>
      <c r="BB83" s="68">
        <v>0</v>
      </c>
      <c r="BC83" s="68">
        <v>72385.254803920005</v>
      </c>
      <c r="BD83" s="68">
        <v>0</v>
      </c>
      <c r="BE83" s="68">
        <v>0</v>
      </c>
      <c r="BF83" s="68">
        <v>7429.9909258226398</v>
      </c>
      <c r="BG83" s="68">
        <f t="shared" si="13"/>
        <v>729438.41300923121</v>
      </c>
      <c r="BH83" s="68">
        <v>9062.8900000000012</v>
      </c>
    </row>
    <row r="84" spans="2:60">
      <c r="B84" s="79" t="s">
        <v>161</v>
      </c>
      <c r="C84" s="79" t="s">
        <v>162</v>
      </c>
      <c r="D84" s="80" t="s">
        <v>953</v>
      </c>
      <c r="E84" s="81">
        <v>10</v>
      </c>
      <c r="F84" s="68"/>
      <c r="G84" s="68"/>
      <c r="H84" s="68"/>
      <c r="I84" s="68"/>
      <c r="J84" s="68"/>
      <c r="K84" s="68"/>
      <c r="L84" s="68"/>
      <c r="M84" s="68"/>
      <c r="N84" s="68">
        <f t="shared" si="10"/>
        <v>0</v>
      </c>
      <c r="O84" s="68"/>
      <c r="Q84" s="79" t="s">
        <v>161</v>
      </c>
      <c r="R84" s="79" t="s">
        <v>162</v>
      </c>
      <c r="S84" s="80" t="s">
        <v>954</v>
      </c>
      <c r="T84" s="81">
        <v>2</v>
      </c>
      <c r="U84" s="68">
        <v>2051001.9438810085</v>
      </c>
      <c r="V84" s="68">
        <v>50036.94</v>
      </c>
      <c r="W84" s="68">
        <v>0</v>
      </c>
      <c r="X84" s="68">
        <v>3928.37</v>
      </c>
      <c r="Y84" s="68">
        <v>157366.2361634316</v>
      </c>
      <c r="Z84" s="68">
        <v>86780.704610997331</v>
      </c>
      <c r="AA84" s="68">
        <v>107614.55170833395</v>
      </c>
      <c r="AB84" s="68">
        <v>24636.460541677661</v>
      </c>
      <c r="AC84" s="68">
        <f t="shared" si="11"/>
        <v>2506188.9869054495</v>
      </c>
      <c r="AD84" s="68">
        <v>24823.779999999995</v>
      </c>
      <c r="AF84" s="79" t="s">
        <v>161</v>
      </c>
      <c r="AG84" s="79" t="s">
        <v>162</v>
      </c>
      <c r="AH84" s="80" t="s">
        <v>1156</v>
      </c>
      <c r="AI84" s="81">
        <v>2</v>
      </c>
      <c r="AJ84" s="68">
        <v>2059451.9058160833</v>
      </c>
      <c r="AK84" s="68">
        <v>50911.67</v>
      </c>
      <c r="AL84" s="68">
        <v>0</v>
      </c>
      <c r="AM84" s="68">
        <v>3899.54</v>
      </c>
      <c r="AN84" s="68">
        <v>161010.11593231701</v>
      </c>
      <c r="AO84" s="68">
        <v>86780.704610997331</v>
      </c>
      <c r="AP84" s="68">
        <v>109502.46583001912</v>
      </c>
      <c r="AQ84" s="68">
        <v>24947.279668141156</v>
      </c>
      <c r="AR84" s="68">
        <f t="shared" si="12"/>
        <v>2521761.4118575579</v>
      </c>
      <c r="AS84" s="68">
        <v>25257.73</v>
      </c>
      <c r="AU84" s="79" t="s">
        <v>161</v>
      </c>
      <c r="AV84" s="79" t="s">
        <v>162</v>
      </c>
      <c r="AW84" s="80" t="s">
        <v>1157</v>
      </c>
      <c r="AX84" s="81">
        <v>2</v>
      </c>
      <c r="AY84" s="68">
        <v>2071893.1140331253</v>
      </c>
      <c r="AZ84" s="68">
        <v>51759.17</v>
      </c>
      <c r="BA84" s="68">
        <v>0</v>
      </c>
      <c r="BB84" s="68">
        <v>3964.46</v>
      </c>
      <c r="BC84" s="68">
        <v>161800.81003104296</v>
      </c>
      <c r="BD84" s="68">
        <v>86780.704610997331</v>
      </c>
      <c r="BE84" s="68">
        <v>111330.51620180449</v>
      </c>
      <c r="BF84" s="68">
        <v>25063.523560331203</v>
      </c>
      <c r="BG84" s="68">
        <f t="shared" si="13"/>
        <v>2538270.468437301</v>
      </c>
      <c r="BH84" s="68">
        <v>25678.170000000002</v>
      </c>
    </row>
    <row r="85" spans="2:60">
      <c r="B85" s="79" t="s">
        <v>163</v>
      </c>
      <c r="C85" s="79" t="s">
        <v>164</v>
      </c>
      <c r="D85" s="80" t="s">
        <v>953</v>
      </c>
      <c r="E85" s="81">
        <v>10</v>
      </c>
      <c r="F85" s="68"/>
      <c r="G85" s="68"/>
      <c r="H85" s="68"/>
      <c r="I85" s="68"/>
      <c r="J85" s="68"/>
      <c r="K85" s="68"/>
      <c r="L85" s="68"/>
      <c r="M85" s="68"/>
      <c r="N85" s="68">
        <f t="shared" si="10"/>
        <v>0</v>
      </c>
      <c r="O85" s="68"/>
      <c r="Q85" s="79" t="s">
        <v>163</v>
      </c>
      <c r="R85" s="79" t="s">
        <v>164</v>
      </c>
      <c r="S85" s="80" t="s">
        <v>954</v>
      </c>
      <c r="T85" s="81">
        <v>2</v>
      </c>
      <c r="U85" s="68">
        <v>5085389.2910870966</v>
      </c>
      <c r="V85" s="68">
        <v>294283.43000000005</v>
      </c>
      <c r="W85" s="68">
        <v>79142.16</v>
      </c>
      <c r="X85" s="68">
        <v>17054.84</v>
      </c>
      <c r="Y85" s="68">
        <v>764723.66318870103</v>
      </c>
      <c r="Z85" s="68">
        <v>505813.61538209085</v>
      </c>
      <c r="AA85" s="68">
        <v>335048.38958989154</v>
      </c>
      <c r="AB85" s="68">
        <v>67374.991105566733</v>
      </c>
      <c r="AC85" s="68">
        <f t="shared" si="11"/>
        <v>7285604.5203533471</v>
      </c>
      <c r="AD85" s="68">
        <v>136774.14000000001</v>
      </c>
      <c r="AF85" s="79" t="s">
        <v>163</v>
      </c>
      <c r="AG85" s="79" t="s">
        <v>164</v>
      </c>
      <c r="AH85" s="80" t="s">
        <v>1156</v>
      </c>
      <c r="AI85" s="81">
        <v>2</v>
      </c>
      <c r="AJ85" s="68">
        <v>5046840.5249972856</v>
      </c>
      <c r="AK85" s="68">
        <v>299427.99999999988</v>
      </c>
      <c r="AL85" s="68">
        <v>80525.59</v>
      </c>
      <c r="AM85" s="68">
        <v>16963.02</v>
      </c>
      <c r="AN85" s="68">
        <v>779079.38817360974</v>
      </c>
      <c r="AO85" s="68">
        <v>505813.61538209085</v>
      </c>
      <c r="AP85" s="68">
        <v>340926.34415329067</v>
      </c>
      <c r="AQ85" s="68">
        <v>67170.425350328907</v>
      </c>
      <c r="AR85" s="68">
        <f t="shared" si="12"/>
        <v>7275912.0880566053</v>
      </c>
      <c r="AS85" s="68">
        <v>139165.18000000002</v>
      </c>
      <c r="AU85" s="79" t="s">
        <v>163</v>
      </c>
      <c r="AV85" s="79" t="s">
        <v>164</v>
      </c>
      <c r="AW85" s="80" t="s">
        <v>1157</v>
      </c>
      <c r="AX85" s="81">
        <v>2</v>
      </c>
      <c r="AY85" s="68">
        <v>5001864.5432890318</v>
      </c>
      <c r="AZ85" s="68">
        <v>304412.39</v>
      </c>
      <c r="BA85" s="68">
        <v>81866.17</v>
      </c>
      <c r="BB85" s="68">
        <v>16948.07</v>
      </c>
      <c r="BC85" s="68">
        <v>784901.20349396439</v>
      </c>
      <c r="BD85" s="68">
        <v>505813.61538209085</v>
      </c>
      <c r="BE85" s="68">
        <v>346617.91518528468</v>
      </c>
      <c r="BF85" s="68">
        <v>66867.830631977879</v>
      </c>
      <c r="BG85" s="68">
        <f t="shared" si="13"/>
        <v>7250773.50798235</v>
      </c>
      <c r="BH85" s="68">
        <v>141481.76999999999</v>
      </c>
    </row>
    <row r="86" spans="2:60">
      <c r="B86" s="79" t="s">
        <v>165</v>
      </c>
      <c r="C86" s="79" t="s">
        <v>166</v>
      </c>
      <c r="D86" s="80" t="s">
        <v>953</v>
      </c>
      <c r="E86" s="81">
        <v>10</v>
      </c>
      <c r="F86" s="68"/>
      <c r="G86" s="68"/>
      <c r="H86" s="68"/>
      <c r="I86" s="68"/>
      <c r="J86" s="68"/>
      <c r="K86" s="68"/>
      <c r="L86" s="68"/>
      <c r="M86" s="68"/>
      <c r="N86" s="68">
        <f t="shared" si="10"/>
        <v>0</v>
      </c>
      <c r="O86" s="68"/>
      <c r="Q86" s="79" t="s">
        <v>165</v>
      </c>
      <c r="R86" s="79" t="s">
        <v>166</v>
      </c>
      <c r="S86" s="80" t="s">
        <v>954</v>
      </c>
      <c r="T86" s="81">
        <v>2</v>
      </c>
      <c r="U86" s="68">
        <v>2450814.3401749148</v>
      </c>
      <c r="V86" s="68">
        <v>90533.78</v>
      </c>
      <c r="W86" s="68">
        <v>4886.51</v>
      </c>
      <c r="X86" s="68">
        <v>7569.28</v>
      </c>
      <c r="Y86" s="68">
        <v>307161.7773897869</v>
      </c>
      <c r="Z86" s="68">
        <v>158221.56967009092</v>
      </c>
      <c r="AA86" s="68">
        <v>388856.74811612576</v>
      </c>
      <c r="AB86" s="68">
        <v>32487.385587533936</v>
      </c>
      <c r="AC86" s="68">
        <f t="shared" si="11"/>
        <v>3493683.4809384514</v>
      </c>
      <c r="AD86" s="68">
        <v>53152.090000000004</v>
      </c>
      <c r="AF86" s="79" t="s">
        <v>165</v>
      </c>
      <c r="AG86" s="79" t="s">
        <v>166</v>
      </c>
      <c r="AH86" s="80" t="s">
        <v>1156</v>
      </c>
      <c r="AI86" s="81">
        <v>2</v>
      </c>
      <c r="AJ86" s="68">
        <v>2459514.0653280946</v>
      </c>
      <c r="AK86" s="68">
        <v>92116.44</v>
      </c>
      <c r="AL86" s="68">
        <v>4971.92</v>
      </c>
      <c r="AM86" s="68">
        <v>7701.6</v>
      </c>
      <c r="AN86" s="68">
        <v>309997.05073910113</v>
      </c>
      <c r="AO86" s="68">
        <v>158221.56967009092</v>
      </c>
      <c r="AP86" s="68">
        <v>395678.72858531598</v>
      </c>
      <c r="AQ86" s="68">
        <v>32580.131705127656</v>
      </c>
      <c r="AR86" s="68">
        <f t="shared" si="12"/>
        <v>3514862.78602773</v>
      </c>
      <c r="AS86" s="68">
        <v>54081.280000000006</v>
      </c>
      <c r="AU86" s="79" t="s">
        <v>165</v>
      </c>
      <c r="AV86" s="79" t="s">
        <v>166</v>
      </c>
      <c r="AW86" s="80" t="s">
        <v>1157</v>
      </c>
      <c r="AX86" s="81">
        <v>2</v>
      </c>
      <c r="AY86" s="68">
        <v>2513771.3642759696</v>
      </c>
      <c r="AZ86" s="68">
        <v>93649.84</v>
      </c>
      <c r="BA86" s="68">
        <v>5054.7</v>
      </c>
      <c r="BB86" s="68">
        <v>7829.8200000000006</v>
      </c>
      <c r="BC86" s="68">
        <v>316291.82484863797</v>
      </c>
      <c r="BD86" s="68">
        <v>158221.56967009092</v>
      </c>
      <c r="BE86" s="68">
        <v>402284.39423395216</v>
      </c>
      <c r="BF86" s="68">
        <v>33338.843380591832</v>
      </c>
      <c r="BG86" s="68">
        <f t="shared" si="13"/>
        <v>3585423.8864092422</v>
      </c>
      <c r="BH86" s="68">
        <v>54981.530000000006</v>
      </c>
    </row>
    <row r="87" spans="2:60">
      <c r="B87" s="79" t="s">
        <v>167</v>
      </c>
      <c r="C87" s="79" t="s">
        <v>168</v>
      </c>
      <c r="D87" s="80" t="s">
        <v>953</v>
      </c>
      <c r="E87" s="81">
        <v>10</v>
      </c>
      <c r="F87" s="68"/>
      <c r="G87" s="68"/>
      <c r="H87" s="68"/>
      <c r="I87" s="68"/>
      <c r="J87" s="68"/>
      <c r="K87" s="68"/>
      <c r="L87" s="68"/>
      <c r="M87" s="68"/>
      <c r="N87" s="68">
        <f t="shared" si="10"/>
        <v>0</v>
      </c>
      <c r="O87" s="68"/>
      <c r="Q87" s="79" t="s">
        <v>167</v>
      </c>
      <c r="R87" s="79" t="s">
        <v>168</v>
      </c>
      <c r="S87" s="80" t="s">
        <v>954</v>
      </c>
      <c r="T87" s="81">
        <v>2</v>
      </c>
      <c r="U87" s="68">
        <v>50623881.463318765</v>
      </c>
      <c r="V87" s="68">
        <v>1543545.93</v>
      </c>
      <c r="W87" s="68">
        <v>396644.79000000004</v>
      </c>
      <c r="X87" s="68">
        <v>190431.88</v>
      </c>
      <c r="Y87" s="68">
        <v>8450026.1808947232</v>
      </c>
      <c r="Z87" s="68">
        <v>2212923.6759429295</v>
      </c>
      <c r="AA87" s="68">
        <v>4168885.0818981039</v>
      </c>
      <c r="AB87" s="68">
        <v>647704.15851292014</v>
      </c>
      <c r="AC87" s="68">
        <f t="shared" si="11"/>
        <v>68398612.000567451</v>
      </c>
      <c r="AD87" s="68">
        <v>164568.84</v>
      </c>
      <c r="AF87" s="79" t="s">
        <v>167</v>
      </c>
      <c r="AG87" s="79" t="s">
        <v>168</v>
      </c>
      <c r="AH87" s="80" t="s">
        <v>1156</v>
      </c>
      <c r="AI87" s="81">
        <v>2</v>
      </c>
      <c r="AJ87" s="68">
        <v>51509093.781538695</v>
      </c>
      <c r="AK87" s="68">
        <v>1570880.21</v>
      </c>
      <c r="AL87" s="68">
        <v>403669.80999999994</v>
      </c>
      <c r="AM87" s="68">
        <v>193804.62999999998</v>
      </c>
      <c r="AN87" s="68">
        <v>8599987.5617456362</v>
      </c>
      <c r="AO87" s="68">
        <v>2212923.6759429295</v>
      </c>
      <c r="AP87" s="68">
        <v>4242772.7748324312</v>
      </c>
      <c r="AQ87" s="68">
        <v>659080.49245472252</v>
      </c>
      <c r="AR87" s="68">
        <f t="shared" si="12"/>
        <v>69559696.086514428</v>
      </c>
      <c r="AS87" s="68">
        <v>167483.15</v>
      </c>
      <c r="AU87" s="79" t="s">
        <v>167</v>
      </c>
      <c r="AV87" s="79" t="s">
        <v>168</v>
      </c>
      <c r="AW87" s="80" t="s">
        <v>1157</v>
      </c>
      <c r="AX87" s="81">
        <v>2</v>
      </c>
      <c r="AY87" s="68">
        <v>52366066.385066263</v>
      </c>
      <c r="AZ87" s="68">
        <v>1597363.4399999997</v>
      </c>
      <c r="BA87" s="68">
        <v>410477.17</v>
      </c>
      <c r="BB87" s="68">
        <v>197072.88999999998</v>
      </c>
      <c r="BC87" s="68">
        <v>8745208.020007709</v>
      </c>
      <c r="BD87" s="68">
        <v>2212923.6759429295</v>
      </c>
      <c r="BE87" s="68">
        <v>4314322.2744534155</v>
      </c>
      <c r="BF87" s="68">
        <v>669995.53492549062</v>
      </c>
      <c r="BG87" s="68">
        <f t="shared" si="13"/>
        <v>70683736.120395809</v>
      </c>
      <c r="BH87" s="68">
        <v>170306.72999999998</v>
      </c>
    </row>
    <row r="88" spans="2:60">
      <c r="B88" s="79" t="s">
        <v>169</v>
      </c>
      <c r="C88" s="79" t="s">
        <v>170</v>
      </c>
      <c r="D88" s="80" t="s">
        <v>953</v>
      </c>
      <c r="E88" s="81">
        <v>10</v>
      </c>
      <c r="F88" s="68"/>
      <c r="G88" s="68"/>
      <c r="H88" s="68"/>
      <c r="I88" s="68"/>
      <c r="J88" s="68"/>
      <c r="K88" s="68"/>
      <c r="L88" s="68"/>
      <c r="M88" s="68"/>
      <c r="N88" s="68">
        <f t="shared" si="10"/>
        <v>0</v>
      </c>
      <c r="O88" s="68"/>
      <c r="Q88" s="79" t="s">
        <v>169</v>
      </c>
      <c r="R88" s="79" t="s">
        <v>170</v>
      </c>
      <c r="S88" s="80" t="s">
        <v>954</v>
      </c>
      <c r="T88" s="81">
        <v>2</v>
      </c>
      <c r="U88" s="68">
        <v>8748946.275460152</v>
      </c>
      <c r="V88" s="68">
        <v>236334.66000000003</v>
      </c>
      <c r="W88" s="68">
        <v>58573.89</v>
      </c>
      <c r="X88" s="68">
        <v>30489.02</v>
      </c>
      <c r="Y88" s="68">
        <v>1401111.9900312361</v>
      </c>
      <c r="Z88" s="68">
        <v>436630.83434606245</v>
      </c>
      <c r="AA88" s="68">
        <v>173928.47465133184</v>
      </c>
      <c r="AB88" s="68">
        <v>106191.76028408296</v>
      </c>
      <c r="AC88" s="68">
        <f t="shared" si="11"/>
        <v>11192206.904772865</v>
      </c>
      <c r="AD88" s="68">
        <v>0</v>
      </c>
      <c r="AF88" s="79" t="s">
        <v>169</v>
      </c>
      <c r="AG88" s="79" t="s">
        <v>170</v>
      </c>
      <c r="AH88" s="80" t="s">
        <v>1156</v>
      </c>
      <c r="AI88" s="81">
        <v>2</v>
      </c>
      <c r="AJ88" s="68">
        <v>9005111.3624181636</v>
      </c>
      <c r="AK88" s="68">
        <v>240535.55000000002</v>
      </c>
      <c r="AL88" s="68">
        <v>59615.240000000005</v>
      </c>
      <c r="AM88" s="68">
        <v>31364.739999999998</v>
      </c>
      <c r="AN88" s="68">
        <v>1423753.2408423903</v>
      </c>
      <c r="AO88" s="68">
        <v>436630.83434606245</v>
      </c>
      <c r="AP88" s="68">
        <v>177018.42756542302</v>
      </c>
      <c r="AQ88" s="68">
        <v>108650.34312587045</v>
      </c>
      <c r="AR88" s="68">
        <f t="shared" si="12"/>
        <v>11482679.738297911</v>
      </c>
      <c r="AS88" s="68">
        <v>0</v>
      </c>
      <c r="AU88" s="79" t="s">
        <v>169</v>
      </c>
      <c r="AV88" s="79" t="s">
        <v>170</v>
      </c>
      <c r="AW88" s="80" t="s">
        <v>1157</v>
      </c>
      <c r="AX88" s="81">
        <v>2</v>
      </c>
      <c r="AY88" s="68">
        <v>9237949.9613414221</v>
      </c>
      <c r="AZ88" s="68">
        <v>244605.63</v>
      </c>
      <c r="BA88" s="68">
        <v>60624.340000000004</v>
      </c>
      <c r="BB88" s="68">
        <v>32234.959999999999</v>
      </c>
      <c r="BC88" s="68">
        <v>1446043.5244985495</v>
      </c>
      <c r="BD88" s="68">
        <v>436630.83434606245</v>
      </c>
      <c r="BE88" s="68">
        <v>180010.6413390176</v>
      </c>
      <c r="BF88" s="68">
        <v>111029.54610755295</v>
      </c>
      <c r="BG88" s="68">
        <f t="shared" si="13"/>
        <v>11749129.437632605</v>
      </c>
      <c r="BH88" s="68">
        <v>0</v>
      </c>
    </row>
    <row r="89" spans="2:60">
      <c r="B89" s="79" t="s">
        <v>171</v>
      </c>
      <c r="C89" s="79" t="s">
        <v>172</v>
      </c>
      <c r="D89" s="80" t="s">
        <v>953</v>
      </c>
      <c r="E89" s="81">
        <v>10</v>
      </c>
      <c r="F89" s="68"/>
      <c r="G89" s="68"/>
      <c r="H89" s="68"/>
      <c r="I89" s="68"/>
      <c r="J89" s="68"/>
      <c r="K89" s="68"/>
      <c r="L89" s="68"/>
      <c r="M89" s="68"/>
      <c r="N89" s="68">
        <f t="shared" si="10"/>
        <v>0</v>
      </c>
      <c r="O89" s="68"/>
      <c r="Q89" s="79" t="s">
        <v>171</v>
      </c>
      <c r="R89" s="79" t="s">
        <v>172</v>
      </c>
      <c r="S89" s="80" t="s">
        <v>954</v>
      </c>
      <c r="T89" s="81">
        <v>2</v>
      </c>
      <c r="U89" s="68">
        <v>11899451.746535694</v>
      </c>
      <c r="V89" s="68">
        <v>290938.05999999994</v>
      </c>
      <c r="W89" s="68">
        <v>18713.63</v>
      </c>
      <c r="X89" s="68">
        <v>43782.84</v>
      </c>
      <c r="Y89" s="68">
        <v>1854213.0977232025</v>
      </c>
      <c r="Z89" s="68">
        <v>830684.82896763599</v>
      </c>
      <c r="AA89" s="68">
        <v>555568.08349947049</v>
      </c>
      <c r="AB89" s="68">
        <v>151863.86117699742</v>
      </c>
      <c r="AC89" s="68">
        <f t="shared" si="11"/>
        <v>15645216.147903003</v>
      </c>
      <c r="AD89" s="68">
        <v>0</v>
      </c>
      <c r="AF89" s="79" t="s">
        <v>171</v>
      </c>
      <c r="AG89" s="79" t="s">
        <v>172</v>
      </c>
      <c r="AH89" s="80" t="s">
        <v>1156</v>
      </c>
      <c r="AI89" s="81">
        <v>2</v>
      </c>
      <c r="AJ89" s="68">
        <v>11757147.491827389</v>
      </c>
      <c r="AK89" s="68">
        <v>291901.92</v>
      </c>
      <c r="AL89" s="68">
        <v>18776.22</v>
      </c>
      <c r="AM89" s="68">
        <v>43102.62000000001</v>
      </c>
      <c r="AN89" s="68">
        <v>1866212.2578648652</v>
      </c>
      <c r="AO89" s="68">
        <v>830684.82896763599</v>
      </c>
      <c r="AP89" s="68">
        <v>558649.0776398239</v>
      </c>
      <c r="AQ89" s="68">
        <v>150051.62179487385</v>
      </c>
      <c r="AR89" s="68">
        <f t="shared" si="12"/>
        <v>15516526.038094588</v>
      </c>
      <c r="AS89" s="68">
        <v>0</v>
      </c>
      <c r="AU89" s="79" t="s">
        <v>171</v>
      </c>
      <c r="AV89" s="79" t="s">
        <v>172</v>
      </c>
      <c r="AW89" s="80" t="s">
        <v>1157</v>
      </c>
      <c r="AX89" s="81">
        <v>2</v>
      </c>
      <c r="AY89" s="68">
        <v>11521256.225631798</v>
      </c>
      <c r="AZ89" s="68">
        <v>292542.99</v>
      </c>
      <c r="BA89" s="68">
        <v>18818.07</v>
      </c>
      <c r="BB89" s="68">
        <v>42251.9</v>
      </c>
      <c r="BC89" s="68">
        <v>1871558.1896548327</v>
      </c>
      <c r="BD89" s="68">
        <v>830684.82896763599</v>
      </c>
      <c r="BE89" s="68">
        <v>561157.71490960277</v>
      </c>
      <c r="BF89" s="68">
        <v>147031.82771869004</v>
      </c>
      <c r="BG89" s="68">
        <f t="shared" si="13"/>
        <v>15285301.74688256</v>
      </c>
      <c r="BH89" s="68">
        <v>0</v>
      </c>
    </row>
    <row r="90" spans="2:60">
      <c r="B90" s="79" t="s">
        <v>173</v>
      </c>
      <c r="C90" s="79" t="s">
        <v>174</v>
      </c>
      <c r="D90" s="80" t="s">
        <v>953</v>
      </c>
      <c r="E90" s="81">
        <v>10</v>
      </c>
      <c r="F90" s="68"/>
      <c r="G90" s="68"/>
      <c r="H90" s="68"/>
      <c r="I90" s="68"/>
      <c r="J90" s="68"/>
      <c r="K90" s="68"/>
      <c r="L90" s="68"/>
      <c r="M90" s="68"/>
      <c r="N90" s="68">
        <f t="shared" si="10"/>
        <v>0</v>
      </c>
      <c r="O90" s="68"/>
      <c r="Q90" s="79" t="s">
        <v>173</v>
      </c>
      <c r="R90" s="79" t="s">
        <v>174</v>
      </c>
      <c r="S90" s="80" t="s">
        <v>954</v>
      </c>
      <c r="T90" s="81">
        <v>2</v>
      </c>
      <c r="U90" s="68">
        <v>553102.4442193904</v>
      </c>
      <c r="V90" s="68">
        <v>10805.66</v>
      </c>
      <c r="W90" s="68">
        <v>0</v>
      </c>
      <c r="X90" s="68">
        <v>0</v>
      </c>
      <c r="Y90" s="68">
        <v>10697.686630827382</v>
      </c>
      <c r="Z90" s="68">
        <v>56252.501291184999</v>
      </c>
      <c r="AA90" s="68">
        <v>0</v>
      </c>
      <c r="AB90" s="68">
        <v>6063.2367698643357</v>
      </c>
      <c r="AC90" s="68">
        <f t="shared" si="11"/>
        <v>645682.85891126713</v>
      </c>
      <c r="AD90" s="68">
        <v>8761.3300000000017</v>
      </c>
      <c r="AF90" s="79" t="s">
        <v>173</v>
      </c>
      <c r="AG90" s="79" t="s">
        <v>174</v>
      </c>
      <c r="AH90" s="80" t="s">
        <v>1156</v>
      </c>
      <c r="AI90" s="81">
        <v>2</v>
      </c>
      <c r="AJ90" s="68">
        <v>562033.12706096959</v>
      </c>
      <c r="AK90" s="68">
        <v>10994.549999999996</v>
      </c>
      <c r="AL90" s="68">
        <v>0</v>
      </c>
      <c r="AM90" s="68">
        <v>0</v>
      </c>
      <c r="AN90" s="68">
        <v>10827.893913081767</v>
      </c>
      <c r="AO90" s="68">
        <v>56252.501291184999</v>
      </c>
      <c r="AP90" s="68">
        <v>0</v>
      </c>
      <c r="AQ90" s="68">
        <v>6167.3045357270166</v>
      </c>
      <c r="AR90" s="68">
        <f t="shared" si="12"/>
        <v>655189.86680096341</v>
      </c>
      <c r="AS90" s="68">
        <v>8914.4900000000016</v>
      </c>
      <c r="AU90" s="79" t="s">
        <v>173</v>
      </c>
      <c r="AV90" s="79" t="s">
        <v>174</v>
      </c>
      <c r="AW90" s="80" t="s">
        <v>1157</v>
      </c>
      <c r="AX90" s="81">
        <v>2</v>
      </c>
      <c r="AY90" s="68">
        <v>572730.04046602594</v>
      </c>
      <c r="AZ90" s="68">
        <v>11177.559999999996</v>
      </c>
      <c r="BA90" s="68">
        <v>0</v>
      </c>
      <c r="BB90" s="68">
        <v>0</v>
      </c>
      <c r="BC90" s="68">
        <v>10821.236822807397</v>
      </c>
      <c r="BD90" s="68">
        <v>56252.501291184999</v>
      </c>
      <c r="BE90" s="68">
        <v>0</v>
      </c>
      <c r="BF90" s="68">
        <v>6266.5967097328976</v>
      </c>
      <c r="BG90" s="68">
        <f t="shared" si="13"/>
        <v>666310.82528975117</v>
      </c>
      <c r="BH90" s="68">
        <v>9062.8900000000012</v>
      </c>
    </row>
    <row r="91" spans="2:60">
      <c r="B91" s="79" t="s">
        <v>175</v>
      </c>
      <c r="C91" s="79" t="s">
        <v>176</v>
      </c>
      <c r="D91" s="80" t="s">
        <v>953</v>
      </c>
      <c r="E91" s="81">
        <v>10</v>
      </c>
      <c r="F91" s="68"/>
      <c r="G91" s="68"/>
      <c r="H91" s="68"/>
      <c r="I91" s="68"/>
      <c r="J91" s="68"/>
      <c r="K91" s="68"/>
      <c r="L91" s="68"/>
      <c r="M91" s="68"/>
      <c r="N91" s="68">
        <f t="shared" si="10"/>
        <v>0</v>
      </c>
      <c r="O91" s="68"/>
      <c r="Q91" s="79" t="s">
        <v>175</v>
      </c>
      <c r="R91" s="79" t="s">
        <v>176</v>
      </c>
      <c r="S91" s="80" t="s">
        <v>954</v>
      </c>
      <c r="T91" s="81">
        <v>2</v>
      </c>
      <c r="U91" s="68">
        <v>620817.88592588424</v>
      </c>
      <c r="V91" s="68">
        <v>37089.629999999997</v>
      </c>
      <c r="W91" s="68">
        <v>0</v>
      </c>
      <c r="X91" s="68">
        <v>1916.2799999999997</v>
      </c>
      <c r="Y91" s="68">
        <v>130415.47722636716</v>
      </c>
      <c r="Z91" s="68">
        <v>99748.994348125751</v>
      </c>
      <c r="AA91" s="68">
        <v>0</v>
      </c>
      <c r="AB91" s="68">
        <v>8365.68933154759</v>
      </c>
      <c r="AC91" s="68">
        <f t="shared" si="11"/>
        <v>913345.57683192485</v>
      </c>
      <c r="AD91" s="68">
        <v>14991.62</v>
      </c>
      <c r="AF91" s="79" t="s">
        <v>175</v>
      </c>
      <c r="AG91" s="79" t="s">
        <v>176</v>
      </c>
      <c r="AH91" s="80" t="s">
        <v>1156</v>
      </c>
      <c r="AI91" s="81">
        <v>2</v>
      </c>
      <c r="AJ91" s="68">
        <v>648097.43470854918</v>
      </c>
      <c r="AK91" s="68">
        <v>37738.039999999994</v>
      </c>
      <c r="AL91" s="68">
        <v>0</v>
      </c>
      <c r="AM91" s="68">
        <v>1949.7799999999997</v>
      </c>
      <c r="AN91" s="68">
        <v>132161.39188876524</v>
      </c>
      <c r="AO91" s="68">
        <v>99748.994348125751</v>
      </c>
      <c r="AP91" s="68">
        <v>0</v>
      </c>
      <c r="AQ91" s="68">
        <v>8682.2777915829793</v>
      </c>
      <c r="AR91" s="68">
        <f t="shared" si="12"/>
        <v>943631.6087370232</v>
      </c>
      <c r="AS91" s="68">
        <v>15253.69</v>
      </c>
      <c r="AU91" s="79" t="s">
        <v>175</v>
      </c>
      <c r="AV91" s="79" t="s">
        <v>176</v>
      </c>
      <c r="AW91" s="80" t="s">
        <v>1157</v>
      </c>
      <c r="AX91" s="81">
        <v>2</v>
      </c>
      <c r="AY91" s="68">
        <v>637330.80937073543</v>
      </c>
      <c r="AZ91" s="68">
        <v>38366.240000000005</v>
      </c>
      <c r="BA91" s="68">
        <v>0</v>
      </c>
      <c r="BB91" s="68">
        <v>1982.24</v>
      </c>
      <c r="BC91" s="68">
        <v>135048.11652816267</v>
      </c>
      <c r="BD91" s="68">
        <v>99748.994348125751</v>
      </c>
      <c r="BE91" s="68">
        <v>0</v>
      </c>
      <c r="BF91" s="68">
        <v>8615.8332300304901</v>
      </c>
      <c r="BG91" s="68">
        <f t="shared" si="13"/>
        <v>936599.84347705438</v>
      </c>
      <c r="BH91" s="68">
        <v>15507.61</v>
      </c>
    </row>
    <row r="92" spans="2:60">
      <c r="B92" s="79" t="s">
        <v>177</v>
      </c>
      <c r="C92" s="79" t="s">
        <v>178</v>
      </c>
      <c r="D92" s="80" t="s">
        <v>953</v>
      </c>
      <c r="E92" s="81">
        <v>10</v>
      </c>
      <c r="F92" s="68"/>
      <c r="G92" s="68"/>
      <c r="H92" s="68"/>
      <c r="I92" s="68"/>
      <c r="J92" s="68"/>
      <c r="K92" s="68"/>
      <c r="L92" s="68"/>
      <c r="M92" s="68"/>
      <c r="N92" s="68">
        <f t="shared" si="10"/>
        <v>0</v>
      </c>
      <c r="O92" s="68"/>
      <c r="Q92" s="79" t="s">
        <v>177</v>
      </c>
      <c r="R92" s="79" t="s">
        <v>178</v>
      </c>
      <c r="S92" s="80" t="s">
        <v>954</v>
      </c>
      <c r="T92" s="81">
        <v>2</v>
      </c>
      <c r="U92" s="68">
        <v>5338707.8866579179</v>
      </c>
      <c r="V92" s="68">
        <v>76457.47</v>
      </c>
      <c r="W92" s="68">
        <v>0</v>
      </c>
      <c r="X92" s="68">
        <v>18962.350000000002</v>
      </c>
      <c r="Y92" s="68">
        <v>409975.30603008275</v>
      </c>
      <c r="Z92" s="68">
        <v>404203.68539539981</v>
      </c>
      <c r="AA92" s="68">
        <v>168410.15385792207</v>
      </c>
      <c r="AB92" s="68">
        <v>22874.913146824576</v>
      </c>
      <c r="AC92" s="68">
        <f t="shared" si="11"/>
        <v>6439591.7650881466</v>
      </c>
      <c r="AD92" s="68">
        <v>0</v>
      </c>
      <c r="AF92" s="79" t="s">
        <v>177</v>
      </c>
      <c r="AG92" s="79" t="s">
        <v>178</v>
      </c>
      <c r="AH92" s="80" t="s">
        <v>1156</v>
      </c>
      <c r="AI92" s="81">
        <v>2</v>
      </c>
      <c r="AJ92" s="68">
        <v>5450439.6933440892</v>
      </c>
      <c r="AK92" s="68">
        <v>77803.19</v>
      </c>
      <c r="AL92" s="68">
        <v>0</v>
      </c>
      <c r="AM92" s="68">
        <v>19296.089999999997</v>
      </c>
      <c r="AN92" s="68">
        <v>419691.26014567271</v>
      </c>
      <c r="AO92" s="68">
        <v>404203.68539539981</v>
      </c>
      <c r="AP92" s="68">
        <v>171380.30904354871</v>
      </c>
      <c r="AQ92" s="68">
        <v>23823.77081038896</v>
      </c>
      <c r="AR92" s="68">
        <f t="shared" si="12"/>
        <v>6566637.9987391001</v>
      </c>
      <c r="AS92" s="68">
        <v>0</v>
      </c>
      <c r="AU92" s="79" t="s">
        <v>177</v>
      </c>
      <c r="AV92" s="79" t="s">
        <v>178</v>
      </c>
      <c r="AW92" s="80" t="s">
        <v>1157</v>
      </c>
      <c r="AX92" s="81">
        <v>2</v>
      </c>
      <c r="AY92" s="68">
        <v>5551636.4976710342</v>
      </c>
      <c r="AZ92" s="68">
        <v>79107.009999999995</v>
      </c>
      <c r="BA92" s="68">
        <v>0</v>
      </c>
      <c r="BB92" s="68">
        <v>19619.519999999997</v>
      </c>
      <c r="BC92" s="68">
        <v>428586.62102400302</v>
      </c>
      <c r="BD92" s="68">
        <v>404203.68539539981</v>
      </c>
      <c r="BE92" s="68">
        <v>174256.38192979025</v>
      </c>
      <c r="BF92" s="68">
        <v>24616.747474201024</v>
      </c>
      <c r="BG92" s="68">
        <f t="shared" si="13"/>
        <v>6682026.4634944284</v>
      </c>
      <c r="BH92" s="68">
        <v>0</v>
      </c>
    </row>
    <row r="93" spans="2:60">
      <c r="B93" s="79" t="s">
        <v>179</v>
      </c>
      <c r="C93" s="79" t="s">
        <v>180</v>
      </c>
      <c r="D93" s="80" t="s">
        <v>953</v>
      </c>
      <c r="E93" s="81">
        <v>10</v>
      </c>
      <c r="F93" s="68"/>
      <c r="G93" s="68"/>
      <c r="H93" s="68"/>
      <c r="I93" s="68"/>
      <c r="J93" s="68"/>
      <c r="K93" s="68"/>
      <c r="L93" s="68"/>
      <c r="M93" s="68"/>
      <c r="N93" s="68">
        <f t="shared" si="10"/>
        <v>0</v>
      </c>
      <c r="O93" s="68"/>
      <c r="Q93" s="79" t="s">
        <v>179</v>
      </c>
      <c r="R93" s="79" t="s">
        <v>180</v>
      </c>
      <c r="S93" s="80" t="s">
        <v>954</v>
      </c>
      <c r="T93" s="81">
        <v>2</v>
      </c>
      <c r="U93" s="68">
        <v>6750675.0217784001</v>
      </c>
      <c r="V93" s="68">
        <v>281026.32</v>
      </c>
      <c r="W93" s="68">
        <v>15886.969999999998</v>
      </c>
      <c r="X93" s="68">
        <v>22983.170000000006</v>
      </c>
      <c r="Y93" s="68">
        <v>1133168.6914444917</v>
      </c>
      <c r="Z93" s="68">
        <v>821861.26097635261</v>
      </c>
      <c r="AA93" s="68">
        <v>206380.77694953338</v>
      </c>
      <c r="AB93" s="68">
        <v>81709.345558995381</v>
      </c>
      <c r="AC93" s="68">
        <f t="shared" si="11"/>
        <v>9387526.8867077734</v>
      </c>
      <c r="AD93" s="68">
        <v>73835.33</v>
      </c>
      <c r="AF93" s="79" t="s">
        <v>179</v>
      </c>
      <c r="AG93" s="79" t="s">
        <v>180</v>
      </c>
      <c r="AH93" s="80" t="s">
        <v>1156</v>
      </c>
      <c r="AI93" s="81">
        <v>2</v>
      </c>
      <c r="AJ93" s="68">
        <v>6658334.4967774022</v>
      </c>
      <c r="AK93" s="68">
        <v>286002.94000000006</v>
      </c>
      <c r="AL93" s="68">
        <v>16168.359999999997</v>
      </c>
      <c r="AM93" s="68">
        <v>22635.700000000004</v>
      </c>
      <c r="AN93" s="68">
        <v>1149082.56606591</v>
      </c>
      <c r="AO93" s="68">
        <v>821861.26097635261</v>
      </c>
      <c r="AP93" s="68">
        <v>210038.58829103352</v>
      </c>
      <c r="AQ93" s="68">
        <v>81444.67052218318</v>
      </c>
      <c r="AR93" s="68">
        <f t="shared" si="12"/>
        <v>9320711.4426328819</v>
      </c>
      <c r="AS93" s="68">
        <v>75142.86</v>
      </c>
      <c r="AU93" s="79" t="s">
        <v>179</v>
      </c>
      <c r="AV93" s="79" t="s">
        <v>180</v>
      </c>
      <c r="AW93" s="80" t="s">
        <v>1157</v>
      </c>
      <c r="AX93" s="81">
        <v>2</v>
      </c>
      <c r="AY93" s="68">
        <v>6648121.7438208889</v>
      </c>
      <c r="AZ93" s="68">
        <v>290824.63</v>
      </c>
      <c r="BA93" s="68">
        <v>16441.009999999998</v>
      </c>
      <c r="BB93" s="68">
        <v>22798.2</v>
      </c>
      <c r="BC93" s="68">
        <v>1168896.2915635819</v>
      </c>
      <c r="BD93" s="68">
        <v>821861.26097635261</v>
      </c>
      <c r="BE93" s="68">
        <v>213580.64682301038</v>
      </c>
      <c r="BF93" s="68">
        <v>81135.075869459659</v>
      </c>
      <c r="BG93" s="68">
        <f t="shared" si="13"/>
        <v>9340068.5390532911</v>
      </c>
      <c r="BH93" s="68">
        <v>76409.679999999993</v>
      </c>
    </row>
    <row r="94" spans="2:60">
      <c r="B94" s="79" t="s">
        <v>181</v>
      </c>
      <c r="C94" s="79" t="s">
        <v>182</v>
      </c>
      <c r="D94" s="80" t="s">
        <v>953</v>
      </c>
      <c r="E94" s="81">
        <v>10</v>
      </c>
      <c r="F94" s="68"/>
      <c r="G94" s="68"/>
      <c r="H94" s="68"/>
      <c r="I94" s="68"/>
      <c r="J94" s="68"/>
      <c r="K94" s="68"/>
      <c r="L94" s="68"/>
      <c r="M94" s="68"/>
      <c r="N94" s="68">
        <f t="shared" si="10"/>
        <v>0</v>
      </c>
      <c r="O94" s="68"/>
      <c r="Q94" s="79" t="s">
        <v>181</v>
      </c>
      <c r="R94" s="79" t="s">
        <v>182</v>
      </c>
      <c r="S94" s="80" t="s">
        <v>954</v>
      </c>
      <c r="T94" s="81">
        <v>2</v>
      </c>
      <c r="U94" s="68">
        <v>10460282.71976345</v>
      </c>
      <c r="V94" s="68">
        <v>414668.01</v>
      </c>
      <c r="W94" s="68">
        <v>48779.6</v>
      </c>
      <c r="X94" s="68">
        <v>38252.37000000001</v>
      </c>
      <c r="Y94" s="68">
        <v>1588603.306527067</v>
      </c>
      <c r="Z94" s="68">
        <v>579124.39306583581</v>
      </c>
      <c r="AA94" s="68">
        <v>518529.45216936013</v>
      </c>
      <c r="AB94" s="68">
        <v>127959.65129330941</v>
      </c>
      <c r="AC94" s="68">
        <f t="shared" si="11"/>
        <v>13910079.552819023</v>
      </c>
      <c r="AD94" s="68">
        <v>133880.05000000002</v>
      </c>
      <c r="AF94" s="79" t="s">
        <v>181</v>
      </c>
      <c r="AG94" s="79" t="s">
        <v>182</v>
      </c>
      <c r="AH94" s="80" t="s">
        <v>1156</v>
      </c>
      <c r="AI94" s="81">
        <v>2</v>
      </c>
      <c r="AJ94" s="68">
        <v>10554533.688752549</v>
      </c>
      <c r="AK94" s="68">
        <v>421996.85</v>
      </c>
      <c r="AL94" s="68">
        <v>49641.82</v>
      </c>
      <c r="AM94" s="68">
        <v>38610.31</v>
      </c>
      <c r="AN94" s="68">
        <v>1618002.1907523212</v>
      </c>
      <c r="AO94" s="68">
        <v>579124.39306583581</v>
      </c>
      <c r="AP94" s="68">
        <v>527698.49642194272</v>
      </c>
      <c r="AQ94" s="68">
        <v>129397.35723897628</v>
      </c>
      <c r="AR94" s="68">
        <f t="shared" si="12"/>
        <v>14055251.346231626</v>
      </c>
      <c r="AS94" s="68">
        <v>136246.24000000002</v>
      </c>
      <c r="AU94" s="79" t="s">
        <v>181</v>
      </c>
      <c r="AV94" s="79" t="s">
        <v>182</v>
      </c>
      <c r="AW94" s="80" t="s">
        <v>1157</v>
      </c>
      <c r="AX94" s="81">
        <v>2</v>
      </c>
      <c r="AY94" s="68">
        <v>10639242.060832206</v>
      </c>
      <c r="AZ94" s="68">
        <v>429097.51</v>
      </c>
      <c r="BA94" s="68">
        <v>50477.33</v>
      </c>
      <c r="BB94" s="68">
        <v>38828.720000000001</v>
      </c>
      <c r="BC94" s="68">
        <v>1647761.7057030071</v>
      </c>
      <c r="BD94" s="68">
        <v>579124.39306583581</v>
      </c>
      <c r="BE94" s="68">
        <v>536577.24983598874</v>
      </c>
      <c r="BF94" s="68">
        <v>130753.55826615728</v>
      </c>
      <c r="BG94" s="68">
        <f t="shared" si="13"/>
        <v>14190401.277703196</v>
      </c>
      <c r="BH94" s="68">
        <v>138538.75</v>
      </c>
    </row>
    <row r="95" spans="2:60">
      <c r="B95" s="79" t="s">
        <v>183</v>
      </c>
      <c r="C95" s="79" t="s">
        <v>184</v>
      </c>
      <c r="D95" s="80" t="s">
        <v>953</v>
      </c>
      <c r="E95" s="81">
        <v>10</v>
      </c>
      <c r="F95" s="68"/>
      <c r="G95" s="68"/>
      <c r="H95" s="68"/>
      <c r="I95" s="68"/>
      <c r="J95" s="68"/>
      <c r="K95" s="68"/>
      <c r="L95" s="68"/>
      <c r="M95" s="68"/>
      <c r="N95" s="68">
        <f t="shared" si="10"/>
        <v>0</v>
      </c>
      <c r="O95" s="68"/>
      <c r="Q95" s="79" t="s">
        <v>183</v>
      </c>
      <c r="R95" s="79" t="s">
        <v>184</v>
      </c>
      <c r="S95" s="80" t="s">
        <v>954</v>
      </c>
      <c r="T95" s="81">
        <v>2</v>
      </c>
      <c r="U95" s="68">
        <v>494082087.32653058</v>
      </c>
      <c r="V95" s="68">
        <v>12074878.68</v>
      </c>
      <c r="W95" s="68">
        <v>12103607.84</v>
      </c>
      <c r="X95" s="68">
        <v>1722254.6900000002</v>
      </c>
      <c r="Y95" s="68">
        <v>77071090.641550899</v>
      </c>
      <c r="Z95" s="68">
        <v>30047464.58497538</v>
      </c>
      <c r="AA95" s="68">
        <v>15160080.568900071</v>
      </c>
      <c r="AB95" s="68">
        <v>6332685.3958371878</v>
      </c>
      <c r="AC95" s="68">
        <f t="shared" si="11"/>
        <v>651934386.51779413</v>
      </c>
      <c r="AD95" s="68">
        <v>3340236.79</v>
      </c>
      <c r="AF95" s="79" t="s">
        <v>183</v>
      </c>
      <c r="AG95" s="79" t="s">
        <v>184</v>
      </c>
      <c r="AH95" s="80" t="s">
        <v>1156</v>
      </c>
      <c r="AI95" s="81">
        <v>2</v>
      </c>
      <c r="AJ95" s="68">
        <v>499217909.93272841</v>
      </c>
      <c r="AK95" s="68">
        <v>12289893.369999999</v>
      </c>
      <c r="AL95" s="68">
        <v>12319182.01</v>
      </c>
      <c r="AM95" s="68">
        <v>1738021.3399999999</v>
      </c>
      <c r="AN95" s="68">
        <v>78567745.255002484</v>
      </c>
      <c r="AO95" s="68">
        <v>30047464.58497538</v>
      </c>
      <c r="AP95" s="68">
        <v>15429979.0897735</v>
      </c>
      <c r="AQ95" s="68">
        <v>6417953.3439092636</v>
      </c>
      <c r="AR95" s="68">
        <f t="shared" si="12"/>
        <v>659427864.55638897</v>
      </c>
      <c r="AS95" s="68">
        <v>3399715.6299999994</v>
      </c>
      <c r="AU95" s="79" t="s">
        <v>183</v>
      </c>
      <c r="AV95" s="79" t="s">
        <v>184</v>
      </c>
      <c r="AW95" s="80" t="s">
        <v>1157</v>
      </c>
      <c r="AX95" s="81">
        <v>2</v>
      </c>
      <c r="AY95" s="68">
        <v>505055420.11126626</v>
      </c>
      <c r="AZ95" s="68">
        <v>12498213.609999999</v>
      </c>
      <c r="BA95" s="68">
        <v>12528077</v>
      </c>
      <c r="BB95" s="68">
        <v>1757041.04</v>
      </c>
      <c r="BC95" s="68">
        <v>79986101.051443338</v>
      </c>
      <c r="BD95" s="68">
        <v>30047464.58497538</v>
      </c>
      <c r="BE95" s="68">
        <v>15691345.053212093</v>
      </c>
      <c r="BF95" s="68">
        <v>6499036.5260771513</v>
      </c>
      <c r="BG95" s="68">
        <f t="shared" si="13"/>
        <v>667520041.60697412</v>
      </c>
      <c r="BH95" s="68">
        <v>3457342.63</v>
      </c>
    </row>
    <row r="96" spans="2:60">
      <c r="B96" s="79" t="s">
        <v>185</v>
      </c>
      <c r="C96" s="79" t="s">
        <v>186</v>
      </c>
      <c r="D96" s="80" t="s">
        <v>953</v>
      </c>
      <c r="E96" s="81">
        <v>10</v>
      </c>
      <c r="F96" s="68"/>
      <c r="G96" s="68"/>
      <c r="H96" s="68"/>
      <c r="I96" s="68"/>
      <c r="J96" s="68"/>
      <c r="K96" s="68"/>
      <c r="L96" s="68"/>
      <c r="M96" s="68"/>
      <c r="N96" s="68">
        <f t="shared" si="10"/>
        <v>0</v>
      </c>
      <c r="O96" s="68"/>
      <c r="Q96" s="79" t="s">
        <v>185</v>
      </c>
      <c r="R96" s="79" t="s">
        <v>186</v>
      </c>
      <c r="S96" s="80" t="s">
        <v>954</v>
      </c>
      <c r="T96" s="81">
        <v>2</v>
      </c>
      <c r="U96" s="68">
        <v>198258325.83476636</v>
      </c>
      <c r="V96" s="68">
        <v>9574591.370000001</v>
      </c>
      <c r="W96" s="68">
        <v>8861966.2300000004</v>
      </c>
      <c r="X96" s="68">
        <v>729318.05</v>
      </c>
      <c r="Y96" s="68">
        <v>28805589.083660252</v>
      </c>
      <c r="Z96" s="68">
        <v>13096616.407138364</v>
      </c>
      <c r="AA96" s="68">
        <v>12790190.056965118</v>
      </c>
      <c r="AB96" s="68">
        <v>2676932.5530351996</v>
      </c>
      <c r="AC96" s="68">
        <f t="shared" si="11"/>
        <v>278742428.29556531</v>
      </c>
      <c r="AD96" s="68">
        <v>3948898.71</v>
      </c>
      <c r="AF96" s="79" t="s">
        <v>185</v>
      </c>
      <c r="AG96" s="79" t="s">
        <v>186</v>
      </c>
      <c r="AH96" s="80" t="s">
        <v>1156</v>
      </c>
      <c r="AI96" s="81">
        <v>2</v>
      </c>
      <c r="AJ96" s="68">
        <v>202715747.55303612</v>
      </c>
      <c r="AK96" s="68">
        <v>9744145.4999999981</v>
      </c>
      <c r="AL96" s="68">
        <v>9018921.4600000009</v>
      </c>
      <c r="AM96" s="68">
        <v>745468.76000000013</v>
      </c>
      <c r="AN96" s="68">
        <v>29323730.190006204</v>
      </c>
      <c r="AO96" s="68">
        <v>13096616.407138364</v>
      </c>
      <c r="AP96" s="68">
        <v>13016878.134412359</v>
      </c>
      <c r="AQ96" s="68">
        <v>2734214.2134981155</v>
      </c>
      <c r="AR96" s="68">
        <f t="shared" si="12"/>
        <v>284414551.00809121</v>
      </c>
      <c r="AS96" s="68">
        <v>4018828.7900000005</v>
      </c>
      <c r="AU96" s="79" t="s">
        <v>185</v>
      </c>
      <c r="AV96" s="79" t="s">
        <v>186</v>
      </c>
      <c r="AW96" s="80" t="s">
        <v>1157</v>
      </c>
      <c r="AX96" s="81">
        <v>2</v>
      </c>
      <c r="AY96" s="68">
        <v>207440573.46416602</v>
      </c>
      <c r="AZ96" s="68">
        <v>9908420.589999998</v>
      </c>
      <c r="BA96" s="68">
        <v>9171013.6699999999</v>
      </c>
      <c r="BB96" s="68">
        <v>762533.96</v>
      </c>
      <c r="BC96" s="68">
        <v>29828432.806823835</v>
      </c>
      <c r="BD96" s="68">
        <v>13096616.407138364</v>
      </c>
      <c r="BE96" s="68">
        <v>13236392.620097889</v>
      </c>
      <c r="BF96" s="68">
        <v>2793498.4034350514</v>
      </c>
      <c r="BG96" s="68">
        <f t="shared" si="13"/>
        <v>290324063.55166113</v>
      </c>
      <c r="BH96" s="68">
        <v>4086581.6300000004</v>
      </c>
    </row>
    <row r="97" spans="2:60">
      <c r="B97" s="79" t="s">
        <v>187</v>
      </c>
      <c r="C97" s="79" t="s">
        <v>188</v>
      </c>
      <c r="D97" s="80" t="s">
        <v>953</v>
      </c>
      <c r="E97" s="81">
        <v>10</v>
      </c>
      <c r="F97" s="68"/>
      <c r="G97" s="68"/>
      <c r="H97" s="68"/>
      <c r="I97" s="68"/>
      <c r="J97" s="68"/>
      <c r="K97" s="68"/>
      <c r="L97" s="68"/>
      <c r="M97" s="68"/>
      <c r="N97" s="68">
        <f t="shared" si="10"/>
        <v>0</v>
      </c>
      <c r="O97" s="68"/>
      <c r="Q97" s="79" t="s">
        <v>187</v>
      </c>
      <c r="R97" s="79" t="s">
        <v>188</v>
      </c>
      <c r="S97" s="80" t="s">
        <v>954</v>
      </c>
      <c r="T97" s="81">
        <v>2</v>
      </c>
      <c r="U97" s="68">
        <v>37644300.664807715</v>
      </c>
      <c r="V97" s="68">
        <v>854714.12</v>
      </c>
      <c r="W97" s="68">
        <v>480065.43000000005</v>
      </c>
      <c r="X97" s="68">
        <v>0</v>
      </c>
      <c r="Y97" s="68">
        <v>5580651.7319496796</v>
      </c>
      <c r="Z97" s="68">
        <v>2251554.2355375001</v>
      </c>
      <c r="AA97" s="68">
        <v>2866910.6271528392</v>
      </c>
      <c r="AB97" s="68">
        <v>480316.06511739641</v>
      </c>
      <c r="AC97" s="68">
        <f t="shared" si="11"/>
        <v>50160067.704565123</v>
      </c>
      <c r="AD97" s="68">
        <v>1554.8299999999997</v>
      </c>
      <c r="AF97" s="79" t="s">
        <v>187</v>
      </c>
      <c r="AG97" s="79" t="s">
        <v>188</v>
      </c>
      <c r="AH97" s="80" t="s">
        <v>1156</v>
      </c>
      <c r="AI97" s="81">
        <v>2</v>
      </c>
      <c r="AJ97" s="68">
        <v>40330462.671629556</v>
      </c>
      <c r="AK97" s="68">
        <v>869906.75</v>
      </c>
      <c r="AL97" s="68">
        <v>488600.30000000005</v>
      </c>
      <c r="AM97" s="68">
        <v>0</v>
      </c>
      <c r="AN97" s="68">
        <v>5695756.7697757706</v>
      </c>
      <c r="AO97" s="68">
        <v>2251554.2355375001</v>
      </c>
      <c r="AP97" s="68">
        <v>2917842.786585825</v>
      </c>
      <c r="AQ97" s="68">
        <v>509499.70047407597</v>
      </c>
      <c r="AR97" s="68">
        <f t="shared" si="12"/>
        <v>53065205.68400272</v>
      </c>
      <c r="AS97" s="68">
        <v>1582.4699999999998</v>
      </c>
      <c r="AU97" s="79" t="s">
        <v>187</v>
      </c>
      <c r="AV97" s="79" t="s">
        <v>188</v>
      </c>
      <c r="AW97" s="80" t="s">
        <v>1157</v>
      </c>
      <c r="AX97" s="81">
        <v>2</v>
      </c>
      <c r="AY97" s="68">
        <v>43132603.463735133</v>
      </c>
      <c r="AZ97" s="68">
        <v>884626.38</v>
      </c>
      <c r="BA97" s="68">
        <v>496870.73000000004</v>
      </c>
      <c r="BB97" s="68">
        <v>0</v>
      </c>
      <c r="BC97" s="68">
        <v>5807438.6954795541</v>
      </c>
      <c r="BD97" s="68">
        <v>2251554.2355375001</v>
      </c>
      <c r="BE97" s="68">
        <v>2967163.9131829413</v>
      </c>
      <c r="BF97" s="68">
        <v>539765.99246877432</v>
      </c>
      <c r="BG97" s="68">
        <f t="shared" si="13"/>
        <v>56081632.650403909</v>
      </c>
      <c r="BH97" s="68">
        <v>1609.24</v>
      </c>
    </row>
    <row r="98" spans="2:60">
      <c r="B98" s="79" t="s">
        <v>189</v>
      </c>
      <c r="C98" s="79" t="s">
        <v>190</v>
      </c>
      <c r="D98" s="80" t="s">
        <v>953</v>
      </c>
      <c r="E98" s="81">
        <v>10</v>
      </c>
      <c r="F98" s="68"/>
      <c r="G98" s="68"/>
      <c r="H98" s="68"/>
      <c r="I98" s="68"/>
      <c r="J98" s="68"/>
      <c r="K98" s="68"/>
      <c r="L98" s="68"/>
      <c r="M98" s="68"/>
      <c r="N98" s="68">
        <f t="shared" si="10"/>
        <v>0</v>
      </c>
      <c r="O98" s="68"/>
      <c r="Q98" s="79" t="s">
        <v>189</v>
      </c>
      <c r="R98" s="79" t="s">
        <v>190</v>
      </c>
      <c r="S98" s="80" t="s">
        <v>954</v>
      </c>
      <c r="T98" s="81">
        <v>2</v>
      </c>
      <c r="U98" s="68">
        <v>39853845.120878756</v>
      </c>
      <c r="V98" s="68">
        <v>109954.11</v>
      </c>
      <c r="W98" s="68">
        <v>363070.52000000008</v>
      </c>
      <c r="X98" s="68">
        <v>149134.09999999998</v>
      </c>
      <c r="Y98" s="68">
        <v>4148200.2358138436</v>
      </c>
      <c r="Z98" s="68">
        <v>1491651.1768652191</v>
      </c>
      <c r="AA98" s="68">
        <v>2601927.1469162246</v>
      </c>
      <c r="AB98" s="68">
        <v>479214.22754728794</v>
      </c>
      <c r="AC98" s="68">
        <f t="shared" si="11"/>
        <v>49196996.638021335</v>
      </c>
      <c r="AD98" s="68">
        <v>0</v>
      </c>
      <c r="AF98" s="79" t="s">
        <v>189</v>
      </c>
      <c r="AG98" s="79" t="s">
        <v>190</v>
      </c>
      <c r="AH98" s="80" t="s">
        <v>1156</v>
      </c>
      <c r="AI98" s="81">
        <v>2</v>
      </c>
      <c r="AJ98" s="68">
        <v>40671926.325193778</v>
      </c>
      <c r="AK98" s="68">
        <v>111912.05</v>
      </c>
      <c r="AL98" s="68">
        <v>369537.04999999993</v>
      </c>
      <c r="AM98" s="68">
        <v>152242.04999999999</v>
      </c>
      <c r="AN98" s="68">
        <v>4221455.6379619502</v>
      </c>
      <c r="AO98" s="68">
        <v>1491651.1768652191</v>
      </c>
      <c r="AP98" s="68">
        <v>2648250.152208271</v>
      </c>
      <c r="AQ98" s="68">
        <v>488597.1298648417</v>
      </c>
      <c r="AR98" s="68">
        <f t="shared" si="12"/>
        <v>50155571.572094053</v>
      </c>
      <c r="AS98" s="68">
        <v>0</v>
      </c>
      <c r="AU98" s="79" t="s">
        <v>189</v>
      </c>
      <c r="AV98" s="79" t="s">
        <v>190</v>
      </c>
      <c r="AW98" s="80" t="s">
        <v>1157</v>
      </c>
      <c r="AX98" s="81">
        <v>2</v>
      </c>
      <c r="AY98" s="68">
        <v>41129702.142110452</v>
      </c>
      <c r="AZ98" s="68">
        <v>113809.02</v>
      </c>
      <c r="BA98" s="68">
        <v>375803.26</v>
      </c>
      <c r="BB98" s="68">
        <v>153789.91</v>
      </c>
      <c r="BC98" s="68">
        <v>4298665.9607945541</v>
      </c>
      <c r="BD98" s="68">
        <v>1491651.1768652191</v>
      </c>
      <c r="BE98" s="68">
        <v>2693108.5447793272</v>
      </c>
      <c r="BF98" s="68">
        <v>494832.44665374607</v>
      </c>
      <c r="BG98" s="68">
        <f t="shared" si="13"/>
        <v>50751362.461203299</v>
      </c>
      <c r="BH98" s="68">
        <v>0</v>
      </c>
    </row>
    <row r="99" spans="2:60">
      <c r="B99" s="79" t="s">
        <v>191</v>
      </c>
      <c r="C99" s="79" t="s">
        <v>192</v>
      </c>
      <c r="D99" s="80" t="s">
        <v>953</v>
      </c>
      <c r="E99" s="81">
        <v>10</v>
      </c>
      <c r="F99" s="68"/>
      <c r="G99" s="68"/>
      <c r="H99" s="68"/>
      <c r="I99" s="68"/>
      <c r="J99" s="68"/>
      <c r="K99" s="68"/>
      <c r="L99" s="68"/>
      <c r="M99" s="68"/>
      <c r="N99" s="68">
        <f t="shared" si="10"/>
        <v>0</v>
      </c>
      <c r="O99" s="68"/>
      <c r="Q99" s="79" t="s">
        <v>191</v>
      </c>
      <c r="R99" s="79" t="s">
        <v>192</v>
      </c>
      <c r="S99" s="80" t="s">
        <v>954</v>
      </c>
      <c r="T99" s="81">
        <v>2</v>
      </c>
      <c r="U99" s="68">
        <v>165730396.00165096</v>
      </c>
      <c r="V99" s="68">
        <v>8909891.8500000015</v>
      </c>
      <c r="W99" s="68">
        <v>10295689.810000001</v>
      </c>
      <c r="X99" s="68">
        <v>614623.34000000008</v>
      </c>
      <c r="Y99" s="68">
        <v>25489110.229242824</v>
      </c>
      <c r="Z99" s="68">
        <v>6167423.3906749226</v>
      </c>
      <c r="AA99" s="68">
        <v>11385750.620250693</v>
      </c>
      <c r="AB99" s="68">
        <v>2374150.3071477115</v>
      </c>
      <c r="AC99" s="68">
        <f t="shared" si="11"/>
        <v>234837758.62896714</v>
      </c>
      <c r="AD99" s="68">
        <v>3870723.0799999996</v>
      </c>
      <c r="AF99" s="79" t="s">
        <v>191</v>
      </c>
      <c r="AG99" s="79" t="s">
        <v>192</v>
      </c>
      <c r="AH99" s="80" t="s">
        <v>1156</v>
      </c>
      <c r="AI99" s="81">
        <v>2</v>
      </c>
      <c r="AJ99" s="68">
        <v>165975195.73350114</v>
      </c>
      <c r="AK99" s="68">
        <v>9068548.3300000019</v>
      </c>
      <c r="AL99" s="68">
        <v>10479063.640000001</v>
      </c>
      <c r="AM99" s="68">
        <v>615857.46</v>
      </c>
      <c r="AN99" s="68">
        <v>25959029.398526285</v>
      </c>
      <c r="AO99" s="68">
        <v>6167423.3906749226</v>
      </c>
      <c r="AP99" s="68">
        <v>11588447.625967711</v>
      </c>
      <c r="AQ99" s="68">
        <v>2389772.6769378483</v>
      </c>
      <c r="AR99" s="68">
        <f t="shared" si="12"/>
        <v>236182986.43560794</v>
      </c>
      <c r="AS99" s="68">
        <v>3939648.18</v>
      </c>
      <c r="AU99" s="79" t="s">
        <v>191</v>
      </c>
      <c r="AV99" s="79" t="s">
        <v>192</v>
      </c>
      <c r="AW99" s="80" t="s">
        <v>1157</v>
      </c>
      <c r="AX99" s="81">
        <v>2</v>
      </c>
      <c r="AY99" s="68">
        <v>167314449.74221149</v>
      </c>
      <c r="AZ99" s="68">
        <v>9222265.0600000005</v>
      </c>
      <c r="BA99" s="68">
        <v>10656755.939999999</v>
      </c>
      <c r="BB99" s="68">
        <v>620328.04999999993</v>
      </c>
      <c r="BC99" s="68">
        <v>26442031.080059923</v>
      </c>
      <c r="BD99" s="68">
        <v>6167423.3906749226</v>
      </c>
      <c r="BE99" s="68">
        <v>11784740.536228679</v>
      </c>
      <c r="BF99" s="68">
        <v>2415712.711645931</v>
      </c>
      <c r="BG99" s="68">
        <f t="shared" si="13"/>
        <v>238630133.83082095</v>
      </c>
      <c r="BH99" s="68">
        <v>4006427.32</v>
      </c>
    </row>
    <row r="100" spans="2:60">
      <c r="B100" s="79" t="s">
        <v>193</v>
      </c>
      <c r="C100" s="79" t="s">
        <v>194</v>
      </c>
      <c r="D100" s="80" t="s">
        <v>953</v>
      </c>
      <c r="E100" s="81">
        <v>10</v>
      </c>
      <c r="F100" s="68"/>
      <c r="G100" s="68"/>
      <c r="H100" s="68"/>
      <c r="I100" s="68"/>
      <c r="J100" s="68"/>
      <c r="K100" s="68"/>
      <c r="L100" s="68"/>
      <c r="M100" s="68"/>
      <c r="N100" s="68">
        <f t="shared" si="10"/>
        <v>0</v>
      </c>
      <c r="O100" s="68"/>
      <c r="Q100" s="79" t="s">
        <v>193</v>
      </c>
      <c r="R100" s="79" t="s">
        <v>194</v>
      </c>
      <c r="S100" s="80" t="s">
        <v>954</v>
      </c>
      <c r="T100" s="81">
        <v>2</v>
      </c>
      <c r="U100" s="68">
        <v>12856427.628134521</v>
      </c>
      <c r="V100" s="68">
        <v>227641.00999999998</v>
      </c>
      <c r="W100" s="68">
        <v>131332.32999999999</v>
      </c>
      <c r="X100" s="68">
        <v>49461.44999999999</v>
      </c>
      <c r="Y100" s="68">
        <v>1578673.5194913596</v>
      </c>
      <c r="Z100" s="68">
        <v>830106.58823684126</v>
      </c>
      <c r="AA100" s="68">
        <v>1016523.9286320137</v>
      </c>
      <c r="AB100" s="68">
        <v>147603.6844115518</v>
      </c>
      <c r="AC100" s="68">
        <f t="shared" si="11"/>
        <v>16837770.138906285</v>
      </c>
      <c r="AD100" s="68">
        <v>0</v>
      </c>
      <c r="AF100" s="79" t="s">
        <v>193</v>
      </c>
      <c r="AG100" s="79" t="s">
        <v>194</v>
      </c>
      <c r="AH100" s="80" t="s">
        <v>1156</v>
      </c>
      <c r="AI100" s="81">
        <v>2</v>
      </c>
      <c r="AJ100" s="68">
        <v>13126033.119433457</v>
      </c>
      <c r="AK100" s="68">
        <v>231672.23</v>
      </c>
      <c r="AL100" s="68">
        <v>133658.37</v>
      </c>
      <c r="AM100" s="68">
        <v>50553.04</v>
      </c>
      <c r="AN100" s="68">
        <v>1607102.9652137957</v>
      </c>
      <c r="AO100" s="68">
        <v>830106.58823684126</v>
      </c>
      <c r="AP100" s="68">
        <v>1034540.3188893348</v>
      </c>
      <c r="AQ100" s="68">
        <v>150670.96838805079</v>
      </c>
      <c r="AR100" s="68">
        <f t="shared" si="12"/>
        <v>17164337.600161478</v>
      </c>
      <c r="AS100" s="68">
        <v>0</v>
      </c>
      <c r="AU100" s="79" t="s">
        <v>193</v>
      </c>
      <c r="AV100" s="79" t="s">
        <v>194</v>
      </c>
      <c r="AW100" s="80" t="s">
        <v>1157</v>
      </c>
      <c r="AX100" s="81">
        <v>2</v>
      </c>
      <c r="AY100" s="68">
        <v>13392854.634210538</v>
      </c>
      <c r="AZ100" s="68">
        <v>235577.97000000003</v>
      </c>
      <c r="BA100" s="68">
        <v>135912.34</v>
      </c>
      <c r="BB100" s="68">
        <v>51515.16</v>
      </c>
      <c r="BC100" s="68">
        <v>1635040.9137140859</v>
      </c>
      <c r="BD100" s="68">
        <v>830106.58823684126</v>
      </c>
      <c r="BE100" s="68">
        <v>1051986.5774345885</v>
      </c>
      <c r="BF100" s="68">
        <v>153698.86194481328</v>
      </c>
      <c r="BG100" s="68">
        <f t="shared" si="13"/>
        <v>17486693.045540869</v>
      </c>
      <c r="BH100" s="68">
        <v>0</v>
      </c>
    </row>
    <row r="101" spans="2:60">
      <c r="B101" s="79" t="s">
        <v>195</v>
      </c>
      <c r="C101" s="79" t="s">
        <v>196</v>
      </c>
      <c r="D101" s="80" t="s">
        <v>953</v>
      </c>
      <c r="E101" s="81">
        <v>10</v>
      </c>
      <c r="F101" s="68"/>
      <c r="G101" s="68"/>
      <c r="H101" s="68"/>
      <c r="I101" s="68"/>
      <c r="J101" s="68"/>
      <c r="K101" s="68"/>
      <c r="L101" s="68"/>
      <c r="M101" s="68"/>
      <c r="N101" s="68">
        <f t="shared" si="10"/>
        <v>0</v>
      </c>
      <c r="O101" s="68"/>
      <c r="Q101" s="79" t="s">
        <v>195</v>
      </c>
      <c r="R101" s="79" t="s">
        <v>196</v>
      </c>
      <c r="S101" s="80" t="s">
        <v>954</v>
      </c>
      <c r="T101" s="81">
        <v>2</v>
      </c>
      <c r="U101" s="68">
        <v>145359815.95152891</v>
      </c>
      <c r="V101" s="68">
        <v>5526462.8499999987</v>
      </c>
      <c r="W101" s="68">
        <v>5083874.8100000005</v>
      </c>
      <c r="X101" s="68">
        <v>551152.57999999996</v>
      </c>
      <c r="Y101" s="68">
        <v>22028043.853181489</v>
      </c>
      <c r="Z101" s="68">
        <v>6675188.4147101622</v>
      </c>
      <c r="AA101" s="68">
        <v>11692228.550741747</v>
      </c>
      <c r="AB101" s="68">
        <v>1970027.5134926438</v>
      </c>
      <c r="AC101" s="68">
        <f t="shared" si="11"/>
        <v>200610311.14365494</v>
      </c>
      <c r="AD101" s="68">
        <v>1723516.6199999999</v>
      </c>
      <c r="AF101" s="79" t="s">
        <v>195</v>
      </c>
      <c r="AG101" s="79" t="s">
        <v>196</v>
      </c>
      <c r="AH101" s="80" t="s">
        <v>1156</v>
      </c>
      <c r="AI101" s="81">
        <v>2</v>
      </c>
      <c r="AJ101" s="68">
        <v>149754796.15072587</v>
      </c>
      <c r="AK101" s="68">
        <v>5624871.3600000013</v>
      </c>
      <c r="AL101" s="68">
        <v>5174422.37</v>
      </c>
      <c r="AM101" s="68">
        <v>567406.54</v>
      </c>
      <c r="AN101" s="68">
        <v>22430602.061258152</v>
      </c>
      <c r="AO101" s="68">
        <v>6675188.4147101622</v>
      </c>
      <c r="AP101" s="68">
        <v>11900389.292513669</v>
      </c>
      <c r="AQ101" s="68">
        <v>2017366.5985206068</v>
      </c>
      <c r="AR101" s="68">
        <f t="shared" si="12"/>
        <v>205899249.66772845</v>
      </c>
      <c r="AS101" s="68">
        <v>1754206.8800000001</v>
      </c>
      <c r="AU101" s="79" t="s">
        <v>195</v>
      </c>
      <c r="AV101" s="79" t="s">
        <v>196</v>
      </c>
      <c r="AW101" s="80" t="s">
        <v>1157</v>
      </c>
      <c r="AX101" s="81">
        <v>2</v>
      </c>
      <c r="AY101" s="68">
        <v>153638803.33825201</v>
      </c>
      <c r="AZ101" s="68">
        <v>5720215.9300000016</v>
      </c>
      <c r="BA101" s="68">
        <v>5262164.4700000007</v>
      </c>
      <c r="BB101" s="68">
        <v>581966.71000000008</v>
      </c>
      <c r="BC101" s="68">
        <v>22811501.157273367</v>
      </c>
      <c r="BD101" s="68">
        <v>6675188.4147101622</v>
      </c>
      <c r="BE101" s="68">
        <v>12101968.526182244</v>
      </c>
      <c r="BF101" s="68">
        <v>2058180.6995078027</v>
      </c>
      <c r="BG101" s="68">
        <f t="shared" si="13"/>
        <v>210633930.87592557</v>
      </c>
      <c r="BH101" s="68">
        <v>1783941.6300000001</v>
      </c>
    </row>
    <row r="102" spans="2:60">
      <c r="B102" s="79" t="s">
        <v>197</v>
      </c>
      <c r="C102" s="79" t="s">
        <v>198</v>
      </c>
      <c r="D102" s="80" t="s">
        <v>953</v>
      </c>
      <c r="E102" s="81">
        <v>10</v>
      </c>
      <c r="F102" s="68"/>
      <c r="G102" s="68"/>
      <c r="H102" s="68"/>
      <c r="I102" s="68"/>
      <c r="J102" s="68"/>
      <c r="K102" s="68"/>
      <c r="L102" s="68"/>
      <c r="M102" s="68"/>
      <c r="N102" s="68">
        <f t="shared" si="10"/>
        <v>0</v>
      </c>
      <c r="O102" s="68"/>
      <c r="Q102" s="79" t="s">
        <v>197</v>
      </c>
      <c r="R102" s="79" t="s">
        <v>198</v>
      </c>
      <c r="S102" s="80" t="s">
        <v>954</v>
      </c>
      <c r="T102" s="81">
        <v>2</v>
      </c>
      <c r="U102" s="68">
        <v>592418.21865121578</v>
      </c>
      <c r="V102" s="68">
        <v>33493.709999999992</v>
      </c>
      <c r="W102" s="68">
        <v>0</v>
      </c>
      <c r="X102" s="68">
        <v>776.7399999999999</v>
      </c>
      <c r="Y102" s="68">
        <v>110561.63894201232</v>
      </c>
      <c r="Z102" s="68">
        <v>16367.231574150295</v>
      </c>
      <c r="AA102" s="68">
        <v>0</v>
      </c>
      <c r="AB102" s="68">
        <v>8306.7245951843215</v>
      </c>
      <c r="AC102" s="68">
        <f t="shared" si="11"/>
        <v>776584.8137625627</v>
      </c>
      <c r="AD102" s="68">
        <v>14660.550000000001</v>
      </c>
      <c r="AF102" s="79" t="s">
        <v>197</v>
      </c>
      <c r="AG102" s="79" t="s">
        <v>198</v>
      </c>
      <c r="AH102" s="80" t="s">
        <v>1156</v>
      </c>
      <c r="AI102" s="81">
        <v>2</v>
      </c>
      <c r="AJ102" s="68">
        <v>634600.21584866149</v>
      </c>
      <c r="AK102" s="68">
        <v>34090.120000000003</v>
      </c>
      <c r="AL102" s="68">
        <v>0</v>
      </c>
      <c r="AM102" s="68">
        <v>903.52</v>
      </c>
      <c r="AN102" s="68">
        <v>111070.89679431303</v>
      </c>
      <c r="AO102" s="68">
        <v>16367.231574150295</v>
      </c>
      <c r="AP102" s="68">
        <v>0</v>
      </c>
      <c r="AQ102" s="68">
        <v>8802.3914357696194</v>
      </c>
      <c r="AR102" s="68">
        <f t="shared" si="12"/>
        <v>820755.98565289436</v>
      </c>
      <c r="AS102" s="68">
        <v>14921.609999999999</v>
      </c>
      <c r="AU102" s="79" t="s">
        <v>197</v>
      </c>
      <c r="AV102" s="79" t="s">
        <v>198</v>
      </c>
      <c r="AW102" s="80" t="s">
        <v>1157</v>
      </c>
      <c r="AX102" s="81">
        <v>2</v>
      </c>
      <c r="AY102" s="68">
        <v>645834.17113703932</v>
      </c>
      <c r="AZ102" s="68">
        <v>34667.980000000003</v>
      </c>
      <c r="BA102" s="68">
        <v>0</v>
      </c>
      <c r="BB102" s="68">
        <v>918.84</v>
      </c>
      <c r="BC102" s="68">
        <v>111814.93829453138</v>
      </c>
      <c r="BD102" s="68">
        <v>16367.231574150295</v>
      </c>
      <c r="BE102" s="68">
        <v>0</v>
      </c>
      <c r="BF102" s="68">
        <v>8930.7095083619934</v>
      </c>
      <c r="BG102" s="68">
        <f t="shared" si="13"/>
        <v>833708.40051408298</v>
      </c>
      <c r="BH102" s="68">
        <v>15174.53</v>
      </c>
    </row>
    <row r="103" spans="2:60">
      <c r="B103" s="79" t="s">
        <v>199</v>
      </c>
      <c r="C103" s="79" t="s">
        <v>200</v>
      </c>
      <c r="D103" s="80" t="s">
        <v>953</v>
      </c>
      <c r="E103" s="81">
        <v>10</v>
      </c>
      <c r="F103" s="68"/>
      <c r="G103" s="68"/>
      <c r="H103" s="68"/>
      <c r="I103" s="68"/>
      <c r="J103" s="68"/>
      <c r="K103" s="68"/>
      <c r="L103" s="68"/>
      <c r="M103" s="68"/>
      <c r="N103" s="68">
        <f t="shared" si="10"/>
        <v>0</v>
      </c>
      <c r="O103" s="68"/>
      <c r="Q103" s="79" t="s">
        <v>199</v>
      </c>
      <c r="R103" s="79" t="s">
        <v>200</v>
      </c>
      <c r="S103" s="80" t="s">
        <v>954</v>
      </c>
      <c r="T103" s="81">
        <v>2</v>
      </c>
      <c r="U103" s="68">
        <v>188688650.88880104</v>
      </c>
      <c r="V103" s="68">
        <v>2573490.13</v>
      </c>
      <c r="W103" s="68">
        <v>5915208.620000001</v>
      </c>
      <c r="X103" s="68">
        <v>690743.85</v>
      </c>
      <c r="Y103" s="68">
        <v>17976981.787753392</v>
      </c>
      <c r="Z103" s="68">
        <v>8589980.3075843304</v>
      </c>
      <c r="AA103" s="68">
        <v>9630352.7638479043</v>
      </c>
      <c r="AB103" s="68">
        <v>2311231.8520781696</v>
      </c>
      <c r="AC103" s="68">
        <f t="shared" si="11"/>
        <v>236464377.93006483</v>
      </c>
      <c r="AD103" s="68">
        <v>87737.73000000001</v>
      </c>
      <c r="AF103" s="79" t="s">
        <v>199</v>
      </c>
      <c r="AG103" s="79" t="s">
        <v>200</v>
      </c>
      <c r="AH103" s="80" t="s">
        <v>1156</v>
      </c>
      <c r="AI103" s="81">
        <v>2</v>
      </c>
      <c r="AJ103" s="68">
        <v>192197733.52772102</v>
      </c>
      <c r="AK103" s="68">
        <v>2619315.6799999997</v>
      </c>
      <c r="AL103" s="68">
        <v>6020562.8600000013</v>
      </c>
      <c r="AM103" s="68">
        <v>703950.04</v>
      </c>
      <c r="AN103" s="68">
        <v>18290413.684428908</v>
      </c>
      <c r="AO103" s="68">
        <v>8589980.3075843304</v>
      </c>
      <c r="AP103" s="68">
        <v>9801805.2692916691</v>
      </c>
      <c r="AQ103" s="68">
        <v>2352069.5301006734</v>
      </c>
      <c r="AR103" s="68">
        <f t="shared" si="12"/>
        <v>240665130.95912659</v>
      </c>
      <c r="AS103" s="68">
        <v>89300.059999999983</v>
      </c>
      <c r="AU103" s="79" t="s">
        <v>199</v>
      </c>
      <c r="AV103" s="79" t="s">
        <v>200</v>
      </c>
      <c r="AW103" s="80" t="s">
        <v>1157</v>
      </c>
      <c r="AX103" s="81">
        <v>2</v>
      </c>
      <c r="AY103" s="68">
        <v>195710632.81030419</v>
      </c>
      <c r="AZ103" s="68">
        <v>2663714.4800000004</v>
      </c>
      <c r="BA103" s="68">
        <v>6122652.8600000003</v>
      </c>
      <c r="BB103" s="68">
        <v>715886.84000000008</v>
      </c>
      <c r="BC103" s="68">
        <v>18624391.066912062</v>
      </c>
      <c r="BD103" s="68">
        <v>8589980.3075843304</v>
      </c>
      <c r="BE103" s="68">
        <v>9967836.8871708829</v>
      </c>
      <c r="BF103" s="68">
        <v>2395299.2600631416</v>
      </c>
      <c r="BG103" s="68">
        <f t="shared" si="13"/>
        <v>244881208.2520346</v>
      </c>
      <c r="BH103" s="68">
        <v>90813.739999999991</v>
      </c>
    </row>
    <row r="104" spans="2:60">
      <c r="B104" s="79" t="s">
        <v>201</v>
      </c>
      <c r="C104" s="79" t="s">
        <v>202</v>
      </c>
      <c r="D104" s="80" t="s">
        <v>953</v>
      </c>
      <c r="E104" s="81">
        <v>10</v>
      </c>
      <c r="F104" s="68"/>
      <c r="G104" s="68"/>
      <c r="H104" s="68"/>
      <c r="I104" s="68"/>
      <c r="J104" s="68"/>
      <c r="K104" s="68"/>
      <c r="L104" s="68"/>
      <c r="M104" s="68"/>
      <c r="N104" s="68">
        <f t="shared" si="10"/>
        <v>0</v>
      </c>
      <c r="O104" s="68"/>
      <c r="Q104" s="79" t="s">
        <v>201</v>
      </c>
      <c r="R104" s="79" t="s">
        <v>202</v>
      </c>
      <c r="S104" s="80" t="s">
        <v>954</v>
      </c>
      <c r="T104" s="81">
        <v>2</v>
      </c>
      <c r="U104" s="68">
        <v>25883404.388941392</v>
      </c>
      <c r="V104" s="68">
        <v>1445755.6099999999</v>
      </c>
      <c r="W104" s="68">
        <v>1864620.0499999998</v>
      </c>
      <c r="X104" s="68">
        <v>89436.07</v>
      </c>
      <c r="Y104" s="68">
        <v>3660796.1869929153</v>
      </c>
      <c r="Z104" s="68">
        <v>796139.56850262894</v>
      </c>
      <c r="AA104" s="68">
        <v>470996.56118326215</v>
      </c>
      <c r="AB104" s="68">
        <v>361587.51902134717</v>
      </c>
      <c r="AC104" s="68">
        <f t="shared" si="11"/>
        <v>35243963.534641542</v>
      </c>
      <c r="AD104" s="68">
        <v>671227.58</v>
      </c>
      <c r="AF104" s="79" t="s">
        <v>201</v>
      </c>
      <c r="AG104" s="79" t="s">
        <v>202</v>
      </c>
      <c r="AH104" s="80" t="s">
        <v>1156</v>
      </c>
      <c r="AI104" s="81">
        <v>2</v>
      </c>
      <c r="AJ104" s="68">
        <v>26009393.497275878</v>
      </c>
      <c r="AK104" s="68">
        <v>1471499.8400000003</v>
      </c>
      <c r="AL104" s="68">
        <v>1897830.31</v>
      </c>
      <c r="AM104" s="68">
        <v>89899.590000000011</v>
      </c>
      <c r="AN104" s="68">
        <v>3724725.2373899082</v>
      </c>
      <c r="AO104" s="68">
        <v>796139.56850262894</v>
      </c>
      <c r="AP104" s="68">
        <v>479381.87405443197</v>
      </c>
      <c r="AQ104" s="68">
        <v>363975.7416934371</v>
      </c>
      <c r="AR104" s="68">
        <f t="shared" si="12"/>
        <v>35516025.628916278</v>
      </c>
      <c r="AS104" s="68">
        <v>683179.96999999986</v>
      </c>
      <c r="AU104" s="79" t="s">
        <v>201</v>
      </c>
      <c r="AV104" s="79" t="s">
        <v>202</v>
      </c>
      <c r="AW104" s="80" t="s">
        <v>1157</v>
      </c>
      <c r="AX104" s="81">
        <v>2</v>
      </c>
      <c r="AY104" s="68">
        <v>26122752.61489965</v>
      </c>
      <c r="AZ104" s="68">
        <v>1496442.5500000003</v>
      </c>
      <c r="BA104" s="68">
        <v>1930011.6099999999</v>
      </c>
      <c r="BB104" s="68">
        <v>90390.33</v>
      </c>
      <c r="BC104" s="68">
        <v>3786463.2180775446</v>
      </c>
      <c r="BD104" s="68">
        <v>796139.56850262894</v>
      </c>
      <c r="BE104" s="68">
        <v>487502.06450016436</v>
      </c>
      <c r="BF104" s="68">
        <v>366072.89348308742</v>
      </c>
      <c r="BG104" s="68">
        <f t="shared" si="13"/>
        <v>35770535.089463077</v>
      </c>
      <c r="BH104" s="68">
        <v>694760.23999999987</v>
      </c>
    </row>
    <row r="105" spans="2:60">
      <c r="B105" s="79" t="s">
        <v>203</v>
      </c>
      <c r="C105" s="79" t="s">
        <v>204</v>
      </c>
      <c r="D105" s="80" t="s">
        <v>953</v>
      </c>
      <c r="E105" s="81">
        <v>10</v>
      </c>
      <c r="F105" s="68"/>
      <c r="G105" s="68"/>
      <c r="H105" s="68"/>
      <c r="I105" s="68"/>
      <c r="J105" s="68"/>
      <c r="K105" s="68"/>
      <c r="L105" s="68"/>
      <c r="M105" s="68"/>
      <c r="N105" s="68">
        <f t="shared" si="10"/>
        <v>0</v>
      </c>
      <c r="O105" s="68"/>
      <c r="Q105" s="79" t="s">
        <v>203</v>
      </c>
      <c r="R105" s="79" t="s">
        <v>204</v>
      </c>
      <c r="S105" s="80" t="s">
        <v>954</v>
      </c>
      <c r="T105" s="81">
        <v>2</v>
      </c>
      <c r="U105" s="68">
        <v>32020608.739988863</v>
      </c>
      <c r="V105" s="68">
        <v>315540.11</v>
      </c>
      <c r="W105" s="68">
        <v>327229.5</v>
      </c>
      <c r="X105" s="68">
        <v>117842.56</v>
      </c>
      <c r="Y105" s="68">
        <v>3461558.9945814521</v>
      </c>
      <c r="Z105" s="68">
        <v>2173899.6967513589</v>
      </c>
      <c r="AA105" s="68">
        <v>1924063.206674515</v>
      </c>
      <c r="AB105" s="68">
        <v>377009.73809336871</v>
      </c>
      <c r="AC105" s="68">
        <f t="shared" si="11"/>
        <v>40717752.546089552</v>
      </c>
      <c r="AD105" s="68">
        <v>0</v>
      </c>
      <c r="AF105" s="79" t="s">
        <v>203</v>
      </c>
      <c r="AG105" s="79" t="s">
        <v>204</v>
      </c>
      <c r="AH105" s="80" t="s">
        <v>1156</v>
      </c>
      <c r="AI105" s="81">
        <v>2</v>
      </c>
      <c r="AJ105" s="68">
        <v>33240624.087892998</v>
      </c>
      <c r="AK105" s="68">
        <v>321158.85999999993</v>
      </c>
      <c r="AL105" s="68">
        <v>333057.71000000002</v>
      </c>
      <c r="AM105" s="68">
        <v>121635.52</v>
      </c>
      <c r="AN105" s="68">
        <v>3538982.3523973729</v>
      </c>
      <c r="AO105" s="68">
        <v>2173899.6967513589</v>
      </c>
      <c r="AP105" s="68">
        <v>1958318.0922862759</v>
      </c>
      <c r="AQ105" s="68">
        <v>391346.05084465444</v>
      </c>
      <c r="AR105" s="68">
        <f t="shared" si="12"/>
        <v>42079022.370172665</v>
      </c>
      <c r="AS105" s="68">
        <v>0</v>
      </c>
      <c r="AU105" s="79" t="s">
        <v>203</v>
      </c>
      <c r="AV105" s="79" t="s">
        <v>204</v>
      </c>
      <c r="AW105" s="80" t="s">
        <v>1157</v>
      </c>
      <c r="AX105" s="81">
        <v>2</v>
      </c>
      <c r="AY105" s="68">
        <v>34828066.917164348</v>
      </c>
      <c r="AZ105" s="68">
        <v>326602.67</v>
      </c>
      <c r="BA105" s="68">
        <v>338705.31999999995</v>
      </c>
      <c r="BB105" s="68">
        <v>127258.57</v>
      </c>
      <c r="BC105" s="68">
        <v>3601406.0339836692</v>
      </c>
      <c r="BD105" s="68">
        <v>2173899.6967513589</v>
      </c>
      <c r="BE105" s="68">
        <v>1991489.9277978542</v>
      </c>
      <c r="BF105" s="68">
        <v>408401.00103007257</v>
      </c>
      <c r="BG105" s="68">
        <f t="shared" si="13"/>
        <v>43795830.136727303</v>
      </c>
      <c r="BH105" s="68">
        <v>0</v>
      </c>
    </row>
    <row r="106" spans="2:60">
      <c r="B106" s="79" t="s">
        <v>205</v>
      </c>
      <c r="C106" s="79" t="s">
        <v>206</v>
      </c>
      <c r="D106" s="80" t="s">
        <v>953</v>
      </c>
      <c r="E106" s="81">
        <v>10</v>
      </c>
      <c r="F106" s="68"/>
      <c r="G106" s="68"/>
      <c r="H106" s="68"/>
      <c r="I106" s="68"/>
      <c r="J106" s="68"/>
      <c r="K106" s="68"/>
      <c r="L106" s="68"/>
      <c r="M106" s="68"/>
      <c r="N106" s="68">
        <f t="shared" si="10"/>
        <v>0</v>
      </c>
      <c r="O106" s="68"/>
      <c r="Q106" s="79" t="s">
        <v>205</v>
      </c>
      <c r="R106" s="79" t="s">
        <v>206</v>
      </c>
      <c r="S106" s="80" t="s">
        <v>954</v>
      </c>
      <c r="T106" s="81">
        <v>2</v>
      </c>
      <c r="U106" s="68">
        <v>160642516.41363773</v>
      </c>
      <c r="V106" s="68">
        <v>6578674.96</v>
      </c>
      <c r="W106" s="68">
        <v>6580075.1400000006</v>
      </c>
      <c r="X106" s="68">
        <v>588157.61</v>
      </c>
      <c r="Y106" s="68">
        <v>19201505.989234366</v>
      </c>
      <c r="Z106" s="68">
        <v>8176246.9398621116</v>
      </c>
      <c r="AA106" s="68">
        <v>8993488.26520258</v>
      </c>
      <c r="AB106" s="68">
        <v>2125860.7095445395</v>
      </c>
      <c r="AC106" s="68">
        <f t="shared" si="11"/>
        <v>214977237.9174813</v>
      </c>
      <c r="AD106" s="68">
        <v>2090711.89</v>
      </c>
      <c r="AF106" s="79" t="s">
        <v>205</v>
      </c>
      <c r="AG106" s="79" t="s">
        <v>206</v>
      </c>
      <c r="AH106" s="80" t="s">
        <v>1156</v>
      </c>
      <c r="AI106" s="81">
        <v>2</v>
      </c>
      <c r="AJ106" s="68">
        <v>164970131.97380513</v>
      </c>
      <c r="AK106" s="68">
        <v>6644342.3300000001</v>
      </c>
      <c r="AL106" s="68">
        <v>6645876.0999999996</v>
      </c>
      <c r="AM106" s="68">
        <v>602492.11</v>
      </c>
      <c r="AN106" s="68">
        <v>19429830.213328246</v>
      </c>
      <c r="AO106" s="68">
        <v>8176246.9398621116</v>
      </c>
      <c r="AP106" s="68">
        <v>9095155.7354546636</v>
      </c>
      <c r="AQ106" s="68">
        <v>2170120.3353584111</v>
      </c>
      <c r="AR106" s="68">
        <f t="shared" si="12"/>
        <v>219845776.82780856</v>
      </c>
      <c r="AS106" s="68">
        <v>2111581.09</v>
      </c>
      <c r="AU106" s="79" t="s">
        <v>205</v>
      </c>
      <c r="AV106" s="79" t="s">
        <v>206</v>
      </c>
      <c r="AW106" s="80" t="s">
        <v>1157</v>
      </c>
      <c r="AX106" s="81">
        <v>2</v>
      </c>
      <c r="AY106" s="68">
        <v>169435355.59795374</v>
      </c>
      <c r="AZ106" s="68">
        <v>6704427.2300000004</v>
      </c>
      <c r="BA106" s="68">
        <v>6706109.6499999994</v>
      </c>
      <c r="BB106" s="68">
        <v>617155.56999999995</v>
      </c>
      <c r="BC106" s="68">
        <v>19641279.775889724</v>
      </c>
      <c r="BD106" s="68">
        <v>8176246.9398621116</v>
      </c>
      <c r="BE106" s="68">
        <v>9189565.9624997806</v>
      </c>
      <c r="BF106" s="68">
        <v>2214723.040715903</v>
      </c>
      <c r="BG106" s="68">
        <f t="shared" si="13"/>
        <v>224815539.91692123</v>
      </c>
      <c r="BH106" s="68">
        <v>2130676.15</v>
      </c>
    </row>
    <row r="107" spans="2:60">
      <c r="B107" s="79" t="s">
        <v>207</v>
      </c>
      <c r="C107" s="79" t="s">
        <v>208</v>
      </c>
      <c r="D107" s="80" t="s">
        <v>953</v>
      </c>
      <c r="E107" s="81">
        <v>10</v>
      </c>
      <c r="F107" s="68"/>
      <c r="G107" s="68"/>
      <c r="H107" s="68"/>
      <c r="I107" s="68"/>
      <c r="J107" s="68"/>
      <c r="K107" s="68"/>
      <c r="L107" s="68"/>
      <c r="M107" s="68"/>
      <c r="N107" s="68">
        <f t="shared" si="10"/>
        <v>0</v>
      </c>
      <c r="O107" s="68"/>
      <c r="Q107" s="79" t="s">
        <v>207</v>
      </c>
      <c r="R107" s="79" t="s">
        <v>208</v>
      </c>
      <c r="S107" s="80" t="s">
        <v>954</v>
      </c>
      <c r="T107" s="81">
        <v>2</v>
      </c>
      <c r="U107" s="68">
        <v>82959811.48743552</v>
      </c>
      <c r="V107" s="68">
        <v>830839.25000000012</v>
      </c>
      <c r="W107" s="68">
        <v>530373.80000000005</v>
      </c>
      <c r="X107" s="68">
        <v>312004.75999999995</v>
      </c>
      <c r="Y107" s="68">
        <v>10843424.082349854</v>
      </c>
      <c r="Z107" s="68">
        <v>4069583.8652160489</v>
      </c>
      <c r="AA107" s="68">
        <v>5249180.2550534671</v>
      </c>
      <c r="AB107" s="68">
        <v>1026647.6185524017</v>
      </c>
      <c r="AC107" s="68">
        <f t="shared" si="11"/>
        <v>105821865.11860728</v>
      </c>
      <c r="AD107" s="68">
        <v>0</v>
      </c>
      <c r="AF107" s="79" t="s">
        <v>207</v>
      </c>
      <c r="AG107" s="79" t="s">
        <v>208</v>
      </c>
      <c r="AH107" s="80" t="s">
        <v>1156</v>
      </c>
      <c r="AI107" s="81">
        <v>2</v>
      </c>
      <c r="AJ107" s="68">
        <v>85864716.943427905</v>
      </c>
      <c r="AK107" s="68">
        <v>845684.12</v>
      </c>
      <c r="AL107" s="68">
        <v>539852.78999999992</v>
      </c>
      <c r="AM107" s="68">
        <v>322119.52999999997</v>
      </c>
      <c r="AN107" s="68">
        <v>11055367.773617882</v>
      </c>
      <c r="AO107" s="68">
        <v>4069583.8652160489</v>
      </c>
      <c r="AP107" s="68">
        <v>5342837.5313121127</v>
      </c>
      <c r="AQ107" s="68">
        <v>1060226.6543837339</v>
      </c>
      <c r="AR107" s="68">
        <f t="shared" si="12"/>
        <v>109100389.20795768</v>
      </c>
      <c r="AS107" s="68">
        <v>0</v>
      </c>
      <c r="AU107" s="79" t="s">
        <v>207</v>
      </c>
      <c r="AV107" s="79" t="s">
        <v>208</v>
      </c>
      <c r="AW107" s="80" t="s">
        <v>1157</v>
      </c>
      <c r="AX107" s="81">
        <v>2</v>
      </c>
      <c r="AY107" s="68">
        <v>88676292.680604488</v>
      </c>
      <c r="AZ107" s="68">
        <v>860066.78</v>
      </c>
      <c r="BA107" s="68">
        <v>549038.07999999996</v>
      </c>
      <c r="BB107" s="68">
        <v>332452.68000000005</v>
      </c>
      <c r="BC107" s="68">
        <v>11245160.889646281</v>
      </c>
      <c r="BD107" s="68">
        <v>4069583.8652160489</v>
      </c>
      <c r="BE107" s="68">
        <v>5433534.836044685</v>
      </c>
      <c r="BF107" s="68">
        <v>1091618.8256992996</v>
      </c>
      <c r="BG107" s="68">
        <f t="shared" si="13"/>
        <v>112257748.6372108</v>
      </c>
      <c r="BH107" s="68">
        <v>0</v>
      </c>
    </row>
    <row r="108" spans="2:60">
      <c r="B108" s="79" t="s">
        <v>209</v>
      </c>
      <c r="C108" s="79" t="s">
        <v>210</v>
      </c>
      <c r="D108" s="80" t="s">
        <v>953</v>
      </c>
      <c r="E108" s="81">
        <v>10</v>
      </c>
      <c r="F108" s="68"/>
      <c r="G108" s="68"/>
      <c r="H108" s="68"/>
      <c r="I108" s="68"/>
      <c r="J108" s="68"/>
      <c r="K108" s="68"/>
      <c r="L108" s="68"/>
      <c r="M108" s="68"/>
      <c r="N108" s="68">
        <f t="shared" si="10"/>
        <v>0</v>
      </c>
      <c r="O108" s="68"/>
      <c r="Q108" s="79" t="s">
        <v>209</v>
      </c>
      <c r="R108" s="79" t="s">
        <v>210</v>
      </c>
      <c r="S108" s="80" t="s">
        <v>954</v>
      </c>
      <c r="T108" s="81">
        <v>2</v>
      </c>
      <c r="U108" s="68">
        <v>67126922.188273236</v>
      </c>
      <c r="V108" s="68">
        <v>480866</v>
      </c>
      <c r="W108" s="68">
        <v>421769.86000000004</v>
      </c>
      <c r="X108" s="68">
        <v>243119.63999999998</v>
      </c>
      <c r="Y108" s="68">
        <v>8008215.5518564023</v>
      </c>
      <c r="Z108" s="68">
        <v>3628019.0724970126</v>
      </c>
      <c r="AA108" s="68">
        <v>3187334.7269656425</v>
      </c>
      <c r="AB108" s="68">
        <v>777482.85977360606</v>
      </c>
      <c r="AC108" s="68">
        <f t="shared" si="11"/>
        <v>83873729.899365887</v>
      </c>
      <c r="AD108" s="68">
        <v>0</v>
      </c>
      <c r="AF108" s="79" t="s">
        <v>209</v>
      </c>
      <c r="AG108" s="79" t="s">
        <v>210</v>
      </c>
      <c r="AH108" s="80" t="s">
        <v>1156</v>
      </c>
      <c r="AI108" s="81">
        <v>2</v>
      </c>
      <c r="AJ108" s="68">
        <v>69580746.889431983</v>
      </c>
      <c r="AK108" s="68">
        <v>489428.66000000003</v>
      </c>
      <c r="AL108" s="68">
        <v>429281.88999999996</v>
      </c>
      <c r="AM108" s="68">
        <v>251854.40999999997</v>
      </c>
      <c r="AN108" s="68">
        <v>8152702.2036402617</v>
      </c>
      <c r="AO108" s="68">
        <v>3628019.0724970126</v>
      </c>
      <c r="AP108" s="68">
        <v>3244080.0655741789</v>
      </c>
      <c r="AQ108" s="68">
        <v>802639.38700853288</v>
      </c>
      <c r="AR108" s="68">
        <f t="shared" si="12"/>
        <v>86578752.578151971</v>
      </c>
      <c r="AS108" s="68">
        <v>0</v>
      </c>
      <c r="AU108" s="79" t="s">
        <v>209</v>
      </c>
      <c r="AV108" s="79" t="s">
        <v>210</v>
      </c>
      <c r="AW108" s="80" t="s">
        <v>1157</v>
      </c>
      <c r="AX108" s="81">
        <v>2</v>
      </c>
      <c r="AY108" s="68">
        <v>71520126.980923101</v>
      </c>
      <c r="AZ108" s="68">
        <v>497724.74</v>
      </c>
      <c r="BA108" s="68">
        <v>436561.18</v>
      </c>
      <c r="BB108" s="68">
        <v>258766.72999999998</v>
      </c>
      <c r="BC108" s="68">
        <v>8293259.8528866088</v>
      </c>
      <c r="BD108" s="68">
        <v>3628019.0724970126</v>
      </c>
      <c r="BE108" s="68">
        <v>3299031.2643149579</v>
      </c>
      <c r="BF108" s="68">
        <v>822117.07102026045</v>
      </c>
      <c r="BG108" s="68">
        <f t="shared" si="13"/>
        <v>88755606.891641945</v>
      </c>
      <c r="BH108" s="68">
        <v>0</v>
      </c>
    </row>
    <row r="109" spans="2:60">
      <c r="B109" s="79" t="s">
        <v>211</v>
      </c>
      <c r="C109" s="79" t="s">
        <v>212</v>
      </c>
      <c r="D109" s="80" t="s">
        <v>953</v>
      </c>
      <c r="E109" s="81">
        <v>10</v>
      </c>
      <c r="F109" s="68"/>
      <c r="G109" s="68"/>
      <c r="H109" s="68"/>
      <c r="I109" s="68"/>
      <c r="J109" s="68"/>
      <c r="K109" s="68"/>
      <c r="L109" s="68"/>
      <c r="M109" s="68"/>
      <c r="N109" s="68">
        <f t="shared" si="10"/>
        <v>0</v>
      </c>
      <c r="O109" s="68"/>
      <c r="Q109" s="79" t="s">
        <v>211</v>
      </c>
      <c r="R109" s="79" t="s">
        <v>212</v>
      </c>
      <c r="S109" s="80" t="s">
        <v>954</v>
      </c>
      <c r="T109" s="81">
        <v>2</v>
      </c>
      <c r="U109" s="68">
        <v>190559591.64145035</v>
      </c>
      <c r="V109" s="68">
        <v>1234192.6099999999</v>
      </c>
      <c r="W109" s="68">
        <v>2735234.7300000004</v>
      </c>
      <c r="X109" s="68">
        <v>702062.07999999996</v>
      </c>
      <c r="Y109" s="68">
        <v>16485810.537459977</v>
      </c>
      <c r="Z109" s="68">
        <v>8533632.535992261</v>
      </c>
      <c r="AA109" s="68">
        <v>10752046.807144497</v>
      </c>
      <c r="AB109" s="68">
        <v>2243884.5200819969</v>
      </c>
      <c r="AC109" s="68">
        <f t="shared" si="11"/>
        <v>233246455.46212909</v>
      </c>
      <c r="AD109" s="68">
        <v>0</v>
      </c>
      <c r="AF109" s="79" t="s">
        <v>211</v>
      </c>
      <c r="AG109" s="79" t="s">
        <v>212</v>
      </c>
      <c r="AH109" s="80" t="s">
        <v>1156</v>
      </c>
      <c r="AI109" s="81">
        <v>2</v>
      </c>
      <c r="AJ109" s="68">
        <v>195893142.77675962</v>
      </c>
      <c r="AK109" s="68">
        <v>1256169.6099999999</v>
      </c>
      <c r="AL109" s="68">
        <v>2783951.26</v>
      </c>
      <c r="AM109" s="68">
        <v>721116.78</v>
      </c>
      <c r="AN109" s="68">
        <v>16788731.100970302</v>
      </c>
      <c r="AO109" s="68">
        <v>8533632.535992261</v>
      </c>
      <c r="AP109" s="68">
        <v>10943469.142143628</v>
      </c>
      <c r="AQ109" s="68">
        <v>2303040.7682318985</v>
      </c>
      <c r="AR109" s="68">
        <f t="shared" si="12"/>
        <v>239223253.97409773</v>
      </c>
      <c r="AS109" s="68">
        <v>0</v>
      </c>
      <c r="AU109" s="79" t="s">
        <v>211</v>
      </c>
      <c r="AV109" s="79" t="s">
        <v>212</v>
      </c>
      <c r="AW109" s="80" t="s">
        <v>1157</v>
      </c>
      <c r="AX109" s="81">
        <v>2</v>
      </c>
      <c r="AY109" s="68">
        <v>199483731.12884808</v>
      </c>
      <c r="AZ109" s="68">
        <v>1277462.3500000001</v>
      </c>
      <c r="BA109" s="68">
        <v>2831158.42</v>
      </c>
      <c r="BB109" s="68">
        <v>733574.39000000013</v>
      </c>
      <c r="BC109" s="68">
        <v>17091200.895973355</v>
      </c>
      <c r="BD109" s="68">
        <v>8533632.535992261</v>
      </c>
      <c r="BE109" s="68">
        <v>11128839.193415647</v>
      </c>
      <c r="BF109" s="68">
        <v>2345018.8294600546</v>
      </c>
      <c r="BG109" s="68">
        <f t="shared" si="13"/>
        <v>243424617.74368936</v>
      </c>
      <c r="BH109" s="68">
        <v>0</v>
      </c>
    </row>
    <row r="110" spans="2:60">
      <c r="B110" s="79" t="s">
        <v>213</v>
      </c>
      <c r="C110" s="79" t="s">
        <v>214</v>
      </c>
      <c r="D110" s="80" t="s">
        <v>953</v>
      </c>
      <c r="E110" s="81">
        <v>10</v>
      </c>
      <c r="F110" s="68"/>
      <c r="G110" s="68"/>
      <c r="H110" s="68"/>
      <c r="I110" s="68"/>
      <c r="J110" s="68"/>
      <c r="K110" s="68"/>
      <c r="L110" s="68"/>
      <c r="M110" s="68"/>
      <c r="N110" s="68">
        <f t="shared" si="10"/>
        <v>0</v>
      </c>
      <c r="O110" s="68"/>
      <c r="Q110" s="79" t="s">
        <v>213</v>
      </c>
      <c r="R110" s="79" t="s">
        <v>214</v>
      </c>
      <c r="S110" s="80" t="s">
        <v>954</v>
      </c>
      <c r="T110" s="81">
        <v>2</v>
      </c>
      <c r="U110" s="68">
        <v>92026115.21080783</v>
      </c>
      <c r="V110" s="68">
        <v>1897567.1300000001</v>
      </c>
      <c r="W110" s="68">
        <v>1615473.56</v>
      </c>
      <c r="X110" s="68">
        <v>332012.40999999997</v>
      </c>
      <c r="Y110" s="68">
        <v>11949557.557315849</v>
      </c>
      <c r="Z110" s="68">
        <v>3657791.4019329022</v>
      </c>
      <c r="AA110" s="68">
        <v>3836560.2197740655</v>
      </c>
      <c r="AB110" s="68">
        <v>1148192.2648677975</v>
      </c>
      <c r="AC110" s="68">
        <f t="shared" si="11"/>
        <v>116463269.75469844</v>
      </c>
      <c r="AD110" s="68">
        <v>0</v>
      </c>
      <c r="AF110" s="79" t="s">
        <v>213</v>
      </c>
      <c r="AG110" s="79" t="s">
        <v>214</v>
      </c>
      <c r="AH110" s="80" t="s">
        <v>1156</v>
      </c>
      <c r="AI110" s="81">
        <v>2</v>
      </c>
      <c r="AJ110" s="68">
        <v>93022872.727368325</v>
      </c>
      <c r="AK110" s="68">
        <v>1902927.38</v>
      </c>
      <c r="AL110" s="68">
        <v>1620088.31</v>
      </c>
      <c r="AM110" s="68">
        <v>335024.63</v>
      </c>
      <c r="AN110" s="68">
        <v>12002583.526598008</v>
      </c>
      <c r="AO110" s="68">
        <v>3657791.4019329022</v>
      </c>
      <c r="AP110" s="68">
        <v>3856821.9132872927</v>
      </c>
      <c r="AQ110" s="68">
        <v>1153629.7810211778</v>
      </c>
      <c r="AR110" s="68">
        <f t="shared" si="12"/>
        <v>117551739.67020769</v>
      </c>
      <c r="AS110" s="68">
        <v>0</v>
      </c>
      <c r="AU110" s="79" t="s">
        <v>213</v>
      </c>
      <c r="AV110" s="79" t="s">
        <v>214</v>
      </c>
      <c r="AW110" s="80" t="s">
        <v>1157</v>
      </c>
      <c r="AX110" s="81">
        <v>2</v>
      </c>
      <c r="AY110" s="68">
        <v>93882827.435603872</v>
      </c>
      <c r="AZ110" s="68">
        <v>1906155.0100000002</v>
      </c>
      <c r="BA110" s="68">
        <v>1622891.2099999997</v>
      </c>
      <c r="BB110" s="68">
        <v>336867.66</v>
      </c>
      <c r="BC110" s="68">
        <v>12062357.490762355</v>
      </c>
      <c r="BD110" s="68">
        <v>3657791.4019329022</v>
      </c>
      <c r="BE110" s="68">
        <v>3873101.8332662159</v>
      </c>
      <c r="BF110" s="68">
        <v>1158079.7064713687</v>
      </c>
      <c r="BG110" s="68">
        <f t="shared" si="13"/>
        <v>118500071.7480367</v>
      </c>
      <c r="BH110" s="68">
        <v>0</v>
      </c>
    </row>
    <row r="111" spans="2:60">
      <c r="B111" s="79" t="s">
        <v>215</v>
      </c>
      <c r="C111" s="79" t="s">
        <v>216</v>
      </c>
      <c r="D111" s="80" t="s">
        <v>953</v>
      </c>
      <c r="E111" s="81">
        <v>10</v>
      </c>
      <c r="F111" s="68"/>
      <c r="G111" s="68"/>
      <c r="H111" s="68"/>
      <c r="I111" s="68"/>
      <c r="J111" s="68"/>
      <c r="K111" s="68"/>
      <c r="L111" s="68"/>
      <c r="M111" s="68"/>
      <c r="N111" s="68">
        <f t="shared" si="10"/>
        <v>0</v>
      </c>
      <c r="O111" s="68"/>
      <c r="Q111" s="79" t="s">
        <v>215</v>
      </c>
      <c r="R111" s="79" t="s">
        <v>216</v>
      </c>
      <c r="S111" s="80" t="s">
        <v>954</v>
      </c>
      <c r="T111" s="81">
        <v>2</v>
      </c>
      <c r="U111" s="68">
        <v>289714496.81020558</v>
      </c>
      <c r="V111" s="68">
        <v>2380985.81</v>
      </c>
      <c r="W111" s="68">
        <v>6585646.2699999986</v>
      </c>
      <c r="X111" s="68">
        <v>1065687.3899999999</v>
      </c>
      <c r="Y111" s="68">
        <v>32369030.519533459</v>
      </c>
      <c r="Z111" s="68">
        <v>10790502.537978645</v>
      </c>
      <c r="AA111" s="68">
        <v>18361067.80114153</v>
      </c>
      <c r="AB111" s="68">
        <v>3593620.1914256811</v>
      </c>
      <c r="AC111" s="68">
        <f t="shared" si="11"/>
        <v>364861037.33028483</v>
      </c>
      <c r="AD111" s="68">
        <v>0</v>
      </c>
      <c r="AF111" s="79" t="s">
        <v>215</v>
      </c>
      <c r="AG111" s="79" t="s">
        <v>216</v>
      </c>
      <c r="AH111" s="80" t="s">
        <v>1156</v>
      </c>
      <c r="AI111" s="81">
        <v>2</v>
      </c>
      <c r="AJ111" s="68">
        <v>297316717.87456644</v>
      </c>
      <c r="AK111" s="68">
        <v>2423383.5100000002</v>
      </c>
      <c r="AL111" s="68">
        <v>6702941.5099999998</v>
      </c>
      <c r="AM111" s="68">
        <v>1092912.6299999999</v>
      </c>
      <c r="AN111" s="68">
        <v>32958475.924627911</v>
      </c>
      <c r="AO111" s="68">
        <v>10790502.537978645</v>
      </c>
      <c r="AP111" s="68">
        <v>18687950.545465216</v>
      </c>
      <c r="AQ111" s="68">
        <v>3682609.8550781608</v>
      </c>
      <c r="AR111" s="68">
        <f t="shared" si="12"/>
        <v>373655494.38771635</v>
      </c>
      <c r="AS111" s="68">
        <v>0</v>
      </c>
      <c r="AU111" s="79" t="s">
        <v>215</v>
      </c>
      <c r="AV111" s="79" t="s">
        <v>216</v>
      </c>
      <c r="AW111" s="80" t="s">
        <v>1157</v>
      </c>
      <c r="AX111" s="81">
        <v>2</v>
      </c>
      <c r="AY111" s="68">
        <v>303369662.23873103</v>
      </c>
      <c r="AZ111" s="68">
        <v>2464461.15</v>
      </c>
      <c r="BA111" s="68">
        <v>6816602.5300000003</v>
      </c>
      <c r="BB111" s="68">
        <v>1114890.6500000001</v>
      </c>
      <c r="BC111" s="68">
        <v>33522902.766918197</v>
      </c>
      <c r="BD111" s="68">
        <v>10790502.537978645</v>
      </c>
      <c r="BE111" s="68">
        <v>19004501.650124151</v>
      </c>
      <c r="BF111" s="68">
        <v>3754552.226754427</v>
      </c>
      <c r="BG111" s="68">
        <f t="shared" si="13"/>
        <v>380838075.75050634</v>
      </c>
      <c r="BH111" s="68">
        <v>0</v>
      </c>
    </row>
    <row r="112" spans="2:60">
      <c r="B112" s="79" t="s">
        <v>217</v>
      </c>
      <c r="C112" s="79" t="s">
        <v>218</v>
      </c>
      <c r="D112" s="80" t="s">
        <v>953</v>
      </c>
      <c r="E112" s="81">
        <v>10</v>
      </c>
      <c r="F112" s="68"/>
      <c r="G112" s="68"/>
      <c r="H112" s="68"/>
      <c r="I112" s="68"/>
      <c r="J112" s="68"/>
      <c r="K112" s="68"/>
      <c r="L112" s="68"/>
      <c r="M112" s="68"/>
      <c r="N112" s="68">
        <f t="shared" si="10"/>
        <v>0</v>
      </c>
      <c r="O112" s="68"/>
      <c r="Q112" s="79" t="s">
        <v>217</v>
      </c>
      <c r="R112" s="79" t="s">
        <v>218</v>
      </c>
      <c r="S112" s="80" t="s">
        <v>954</v>
      </c>
      <c r="T112" s="81">
        <v>2</v>
      </c>
      <c r="U112" s="68">
        <v>247411836.84101221</v>
      </c>
      <c r="V112" s="68">
        <v>9672014.8399999999</v>
      </c>
      <c r="W112" s="68">
        <v>10579088.970000001</v>
      </c>
      <c r="X112" s="68">
        <v>909340.70000000007</v>
      </c>
      <c r="Y112" s="68">
        <v>29109439.168962896</v>
      </c>
      <c r="Z112" s="68">
        <v>11708541.287391428</v>
      </c>
      <c r="AA112" s="68">
        <v>14388542.990124308</v>
      </c>
      <c r="AB112" s="68">
        <v>3227843.7682313323</v>
      </c>
      <c r="AC112" s="68">
        <f t="shared" si="11"/>
        <v>329635172.09572214</v>
      </c>
      <c r="AD112" s="68">
        <v>2628523.5299999993</v>
      </c>
      <c r="AF112" s="79" t="s">
        <v>217</v>
      </c>
      <c r="AG112" s="79" t="s">
        <v>218</v>
      </c>
      <c r="AH112" s="80" t="s">
        <v>1156</v>
      </c>
      <c r="AI112" s="81">
        <v>2</v>
      </c>
      <c r="AJ112" s="68">
        <v>254370152.02685222</v>
      </c>
      <c r="AK112" s="68">
        <v>9844242.2500000037</v>
      </c>
      <c r="AL112" s="68">
        <v>10767510.359999999</v>
      </c>
      <c r="AM112" s="68">
        <v>934346.01</v>
      </c>
      <c r="AN112" s="68">
        <v>29641389.507822506</v>
      </c>
      <c r="AO112" s="68">
        <v>11708541.287391428</v>
      </c>
      <c r="AP112" s="68">
        <v>14644707.167346336</v>
      </c>
      <c r="AQ112" s="68">
        <v>3310506.2284414172</v>
      </c>
      <c r="AR112" s="68">
        <f t="shared" si="12"/>
        <v>337896723.9078539</v>
      </c>
      <c r="AS112" s="68">
        <v>2675329.0699999994</v>
      </c>
      <c r="AU112" s="79" t="s">
        <v>217</v>
      </c>
      <c r="AV112" s="79" t="s">
        <v>218</v>
      </c>
      <c r="AW112" s="80" t="s">
        <v>1157</v>
      </c>
      <c r="AX112" s="81">
        <v>2</v>
      </c>
      <c r="AY112" s="68">
        <v>261304514.58492336</v>
      </c>
      <c r="AZ112" s="68">
        <v>10011107.420000002</v>
      </c>
      <c r="BA112" s="68">
        <v>10950093.810000001</v>
      </c>
      <c r="BB112" s="68">
        <v>959148.23999999987</v>
      </c>
      <c r="BC112" s="68">
        <v>30157265.447255395</v>
      </c>
      <c r="BD112" s="68">
        <v>11708541.287391428</v>
      </c>
      <c r="BE112" s="68">
        <v>14892772.09155963</v>
      </c>
      <c r="BF112" s="68">
        <v>3391990.6732225418</v>
      </c>
      <c r="BG112" s="68">
        <f t="shared" si="13"/>
        <v>346096110.88435233</v>
      </c>
      <c r="BH112" s="68">
        <v>2720677.3299999996</v>
      </c>
    </row>
    <row r="113" spans="2:60">
      <c r="B113" s="79" t="s">
        <v>219</v>
      </c>
      <c r="C113" s="79" t="s">
        <v>220</v>
      </c>
      <c r="D113" s="80" t="s">
        <v>953</v>
      </c>
      <c r="E113" s="81">
        <v>10</v>
      </c>
      <c r="F113" s="68"/>
      <c r="G113" s="68"/>
      <c r="H113" s="68"/>
      <c r="I113" s="68"/>
      <c r="J113" s="68"/>
      <c r="K113" s="68"/>
      <c r="L113" s="68"/>
      <c r="M113" s="68"/>
      <c r="N113" s="68">
        <f t="shared" si="10"/>
        <v>0</v>
      </c>
      <c r="O113" s="68"/>
      <c r="Q113" s="79" t="s">
        <v>219</v>
      </c>
      <c r="R113" s="79" t="s">
        <v>220</v>
      </c>
      <c r="S113" s="80" t="s">
        <v>954</v>
      </c>
      <c r="T113" s="81">
        <v>2</v>
      </c>
      <c r="U113" s="68">
        <v>215246026.23260891</v>
      </c>
      <c r="V113" s="68">
        <v>2221524.16</v>
      </c>
      <c r="W113" s="68">
        <v>3527620.57</v>
      </c>
      <c r="X113" s="68">
        <v>777516.82000000007</v>
      </c>
      <c r="Y113" s="68">
        <v>28440639.978442233</v>
      </c>
      <c r="Z113" s="68">
        <v>10497802.4146467</v>
      </c>
      <c r="AA113" s="68">
        <v>10004805.76049298</v>
      </c>
      <c r="AB113" s="68">
        <v>2647002.914503634</v>
      </c>
      <c r="AC113" s="68">
        <f t="shared" si="11"/>
        <v>273362938.85069442</v>
      </c>
      <c r="AD113" s="68">
        <v>0</v>
      </c>
      <c r="AF113" s="79" t="s">
        <v>219</v>
      </c>
      <c r="AG113" s="79" t="s">
        <v>220</v>
      </c>
      <c r="AH113" s="80" t="s">
        <v>1156</v>
      </c>
      <c r="AI113" s="81">
        <v>2</v>
      </c>
      <c r="AJ113" s="68">
        <v>220589832.75763997</v>
      </c>
      <c r="AK113" s="68">
        <v>2261082.3600000003</v>
      </c>
      <c r="AL113" s="68">
        <v>3590450.0900000003</v>
      </c>
      <c r="AM113" s="68">
        <v>797463.67999999993</v>
      </c>
      <c r="AN113" s="68">
        <v>28918638.374475546</v>
      </c>
      <c r="AO113" s="68">
        <v>10497802.4146467</v>
      </c>
      <c r="AP113" s="68">
        <v>10182924.778271822</v>
      </c>
      <c r="AQ113" s="68">
        <v>2706920.3568046093</v>
      </c>
      <c r="AR113" s="68">
        <f t="shared" si="12"/>
        <v>279545114.81183863</v>
      </c>
      <c r="AS113" s="68">
        <v>0</v>
      </c>
      <c r="AU113" s="79" t="s">
        <v>219</v>
      </c>
      <c r="AV113" s="79" t="s">
        <v>220</v>
      </c>
      <c r="AW113" s="80" t="s">
        <v>1157</v>
      </c>
      <c r="AX113" s="81">
        <v>2</v>
      </c>
      <c r="AY113" s="68">
        <v>225593977.94167146</v>
      </c>
      <c r="AZ113" s="68">
        <v>2299408.91</v>
      </c>
      <c r="BA113" s="68">
        <v>3651332.9400000004</v>
      </c>
      <c r="BB113" s="68">
        <v>816728.92</v>
      </c>
      <c r="BC113" s="68">
        <v>29366397.123557609</v>
      </c>
      <c r="BD113" s="68">
        <v>10497802.4146467</v>
      </c>
      <c r="BE113" s="68">
        <v>10355412.131446535</v>
      </c>
      <c r="BF113" s="68">
        <v>2761367.898545742</v>
      </c>
      <c r="BG113" s="68">
        <f t="shared" si="13"/>
        <v>285342428.27986801</v>
      </c>
      <c r="BH113" s="68">
        <v>0</v>
      </c>
    </row>
    <row r="114" spans="2:60">
      <c r="B114" s="79" t="s">
        <v>221</v>
      </c>
      <c r="C114" s="79" t="s">
        <v>222</v>
      </c>
      <c r="D114" s="80" t="s">
        <v>953</v>
      </c>
      <c r="E114" s="81">
        <v>10</v>
      </c>
      <c r="F114" s="68"/>
      <c r="G114" s="68"/>
      <c r="H114" s="68"/>
      <c r="I114" s="68"/>
      <c r="J114" s="68"/>
      <c r="K114" s="68"/>
      <c r="L114" s="68"/>
      <c r="M114" s="68"/>
      <c r="N114" s="68">
        <f t="shared" si="10"/>
        <v>0</v>
      </c>
      <c r="O114" s="68"/>
      <c r="Q114" s="79" t="s">
        <v>221</v>
      </c>
      <c r="R114" s="79" t="s">
        <v>222</v>
      </c>
      <c r="S114" s="80" t="s">
        <v>954</v>
      </c>
      <c r="T114" s="81">
        <v>2</v>
      </c>
      <c r="U114" s="68">
        <v>3502093.8016964151</v>
      </c>
      <c r="V114" s="68">
        <v>102059.96999999999</v>
      </c>
      <c r="W114" s="68">
        <v>68353.14</v>
      </c>
      <c r="X114" s="68">
        <v>12427.84</v>
      </c>
      <c r="Y114" s="68">
        <v>385867.84835113882</v>
      </c>
      <c r="Z114" s="68">
        <v>0</v>
      </c>
      <c r="AA114" s="68">
        <v>0</v>
      </c>
      <c r="AB114" s="68">
        <v>38844.817422961816</v>
      </c>
      <c r="AC114" s="68">
        <f t="shared" si="11"/>
        <v>4109647.4174705157</v>
      </c>
      <c r="AD114" s="68">
        <v>0</v>
      </c>
      <c r="AF114" s="79" t="s">
        <v>221</v>
      </c>
      <c r="AG114" s="79" t="s">
        <v>222</v>
      </c>
      <c r="AH114" s="80" t="s">
        <v>1156</v>
      </c>
      <c r="AI114" s="81">
        <v>2</v>
      </c>
      <c r="AJ114" s="68">
        <v>3663398.5694484548</v>
      </c>
      <c r="AK114" s="68">
        <v>103877.34000000001</v>
      </c>
      <c r="AL114" s="68">
        <v>69570.530000000013</v>
      </c>
      <c r="AM114" s="68">
        <v>13100.95</v>
      </c>
      <c r="AN114" s="68">
        <v>392755.27185423946</v>
      </c>
      <c r="AO114" s="68">
        <v>0</v>
      </c>
      <c r="AP114" s="68">
        <v>0</v>
      </c>
      <c r="AQ114" s="68">
        <v>40341.392547317781</v>
      </c>
      <c r="AR114" s="68">
        <f t="shared" si="12"/>
        <v>4283044.0538500119</v>
      </c>
      <c r="AS114" s="68">
        <v>0</v>
      </c>
      <c r="AU114" s="79" t="s">
        <v>221</v>
      </c>
      <c r="AV114" s="79" t="s">
        <v>222</v>
      </c>
      <c r="AW114" s="80" t="s">
        <v>1157</v>
      </c>
      <c r="AX114" s="81">
        <v>2</v>
      </c>
      <c r="AY114" s="68">
        <v>3724516.3252709052</v>
      </c>
      <c r="AZ114" s="68">
        <v>105638.11</v>
      </c>
      <c r="BA114" s="68">
        <v>70750.23000000001</v>
      </c>
      <c r="BB114" s="68">
        <v>13323.099999999999</v>
      </c>
      <c r="BC114" s="68">
        <v>399424.72713007586</v>
      </c>
      <c r="BD114" s="68">
        <v>0</v>
      </c>
      <c r="BE114" s="68">
        <v>0</v>
      </c>
      <c r="BF114" s="68">
        <v>41009.499225641601</v>
      </c>
      <c r="BG114" s="68">
        <f t="shared" si="13"/>
        <v>4354661.9916266222</v>
      </c>
      <c r="BH114" s="68">
        <v>0</v>
      </c>
    </row>
    <row r="115" spans="2:60">
      <c r="B115" s="79" t="s">
        <v>223</v>
      </c>
      <c r="C115" s="79" t="s">
        <v>224</v>
      </c>
      <c r="D115" s="80" t="s">
        <v>953</v>
      </c>
      <c r="E115" s="81">
        <v>10</v>
      </c>
      <c r="F115" s="68"/>
      <c r="G115" s="68"/>
      <c r="H115" s="68"/>
      <c r="I115" s="68"/>
      <c r="J115" s="68"/>
      <c r="K115" s="68"/>
      <c r="L115" s="68"/>
      <c r="M115" s="68"/>
      <c r="N115" s="68">
        <f t="shared" si="10"/>
        <v>0</v>
      </c>
      <c r="O115" s="68"/>
      <c r="Q115" s="79" t="s">
        <v>223</v>
      </c>
      <c r="R115" s="79" t="s">
        <v>224</v>
      </c>
      <c r="S115" s="80" t="s">
        <v>954</v>
      </c>
      <c r="T115" s="81">
        <v>2</v>
      </c>
      <c r="U115" s="68">
        <v>5247347.1068258602</v>
      </c>
      <c r="V115" s="68">
        <v>236937</v>
      </c>
      <c r="W115" s="68">
        <v>0</v>
      </c>
      <c r="X115" s="68">
        <v>0</v>
      </c>
      <c r="Y115" s="68">
        <v>0</v>
      </c>
      <c r="Z115" s="68">
        <v>0</v>
      </c>
      <c r="AA115" s="68">
        <v>112321.85853630523</v>
      </c>
      <c r="AB115" s="68">
        <v>61843.962184839882</v>
      </c>
      <c r="AC115" s="68">
        <f t="shared" si="11"/>
        <v>5774606.5775470054</v>
      </c>
      <c r="AD115" s="68">
        <v>116156.65000000001</v>
      </c>
      <c r="AF115" s="79" t="s">
        <v>223</v>
      </c>
      <c r="AG115" s="79" t="s">
        <v>224</v>
      </c>
      <c r="AH115" s="80" t="s">
        <v>1156</v>
      </c>
      <c r="AI115" s="81">
        <v>2</v>
      </c>
      <c r="AJ115" s="68">
        <v>5339709.746385945</v>
      </c>
      <c r="AK115" s="68">
        <v>241156.11000000002</v>
      </c>
      <c r="AL115" s="68">
        <v>0</v>
      </c>
      <c r="AM115" s="68">
        <v>0</v>
      </c>
      <c r="AN115" s="68">
        <v>0</v>
      </c>
      <c r="AO115" s="68">
        <v>0</v>
      </c>
      <c r="AP115" s="68">
        <v>114321.53612327644</v>
      </c>
      <c r="AQ115" s="68">
        <v>62930.206024567597</v>
      </c>
      <c r="AR115" s="68">
        <f t="shared" si="12"/>
        <v>5876342.6185337892</v>
      </c>
      <c r="AS115" s="68">
        <v>118225.01999999999</v>
      </c>
      <c r="AU115" s="79" t="s">
        <v>223</v>
      </c>
      <c r="AV115" s="79" t="s">
        <v>224</v>
      </c>
      <c r="AW115" s="80" t="s">
        <v>1157</v>
      </c>
      <c r="AX115" s="81">
        <v>2</v>
      </c>
      <c r="AY115" s="68">
        <v>5429163.397013518</v>
      </c>
      <c r="AZ115" s="68">
        <v>245243.83000000007</v>
      </c>
      <c r="BA115" s="68">
        <v>0</v>
      </c>
      <c r="BB115" s="68">
        <v>0</v>
      </c>
      <c r="BC115" s="68">
        <v>0</v>
      </c>
      <c r="BD115" s="68">
        <v>0</v>
      </c>
      <c r="BE115" s="68">
        <v>116257.98817191937</v>
      </c>
      <c r="BF115" s="68">
        <v>63972.391582496464</v>
      </c>
      <c r="BG115" s="68">
        <f t="shared" si="13"/>
        <v>5974866.6067679338</v>
      </c>
      <c r="BH115" s="68">
        <v>120229</v>
      </c>
    </row>
    <row r="116" spans="2:60">
      <c r="B116" s="79" t="s">
        <v>1124</v>
      </c>
      <c r="C116" s="79" t="s">
        <v>1146</v>
      </c>
      <c r="D116" s="80" t="s">
        <v>953</v>
      </c>
      <c r="E116" s="81">
        <v>10</v>
      </c>
      <c r="F116" s="68"/>
      <c r="G116" s="68"/>
      <c r="H116" s="68"/>
      <c r="I116" s="68"/>
      <c r="J116" s="68"/>
      <c r="K116" s="68"/>
      <c r="L116" s="68"/>
      <c r="M116" s="68"/>
      <c r="N116" s="68">
        <f t="shared" si="10"/>
        <v>0</v>
      </c>
      <c r="O116" s="68"/>
      <c r="Q116" s="79" t="s">
        <v>1124</v>
      </c>
      <c r="R116" s="79" t="s">
        <v>1146</v>
      </c>
      <c r="S116" s="80" t="s">
        <v>954</v>
      </c>
      <c r="T116" s="81">
        <v>2</v>
      </c>
      <c r="U116" s="68">
        <v>5235046.0021770904</v>
      </c>
      <c r="V116" s="68">
        <v>126080.70999999999</v>
      </c>
      <c r="W116" s="68">
        <v>153794.54</v>
      </c>
      <c r="X116" s="68">
        <v>18530.8</v>
      </c>
      <c r="Y116" s="68">
        <v>537718.33075451292</v>
      </c>
      <c r="Z116" s="68">
        <v>0</v>
      </c>
      <c r="AA116" s="68">
        <v>0</v>
      </c>
      <c r="AB116" s="68">
        <v>60452.938163029961</v>
      </c>
      <c r="AC116" s="68">
        <f t="shared" si="11"/>
        <v>6131623.3210946331</v>
      </c>
      <c r="AD116" s="68">
        <v>0</v>
      </c>
      <c r="AF116" s="79" t="s">
        <v>1124</v>
      </c>
      <c r="AG116" s="79" t="s">
        <v>1146</v>
      </c>
      <c r="AH116" s="80" t="s">
        <v>1156</v>
      </c>
      <c r="AI116" s="81">
        <v>2</v>
      </c>
      <c r="AJ116" s="68">
        <v>5492620.9689742345</v>
      </c>
      <c r="AK116" s="68">
        <v>128325.81</v>
      </c>
      <c r="AL116" s="68">
        <v>156533.72</v>
      </c>
      <c r="AM116" s="68">
        <v>20103.170000000002</v>
      </c>
      <c r="AN116" s="68">
        <v>548264.45269186713</v>
      </c>
      <c r="AO116" s="68">
        <v>0</v>
      </c>
      <c r="AP116" s="68">
        <v>0</v>
      </c>
      <c r="AQ116" s="68">
        <v>62905.676592335105</v>
      </c>
      <c r="AR116" s="68">
        <f t="shared" si="12"/>
        <v>6408753.7982584359</v>
      </c>
      <c r="AS116" s="68">
        <v>0</v>
      </c>
      <c r="AU116" s="79" t="s">
        <v>1124</v>
      </c>
      <c r="AV116" s="79" t="s">
        <v>1146</v>
      </c>
      <c r="AW116" s="80" t="s">
        <v>1157</v>
      </c>
      <c r="AX116" s="81">
        <v>2</v>
      </c>
      <c r="AY116" s="68">
        <v>5942806.117313657</v>
      </c>
      <c r="AZ116" s="68">
        <v>130501.00000000001</v>
      </c>
      <c r="BA116" s="68">
        <v>159188.04</v>
      </c>
      <c r="BB116" s="68">
        <v>21707.45</v>
      </c>
      <c r="BC116" s="68">
        <v>558501.02342937002</v>
      </c>
      <c r="BD116" s="68">
        <v>0</v>
      </c>
      <c r="BE116" s="68">
        <v>0</v>
      </c>
      <c r="BF116" s="68">
        <v>67252.638305280358</v>
      </c>
      <c r="BG116" s="68">
        <f t="shared" si="13"/>
        <v>6879956.2690483071</v>
      </c>
      <c r="BH116" s="68">
        <v>0</v>
      </c>
    </row>
    <row r="117" spans="2:60">
      <c r="B117" s="79" t="s">
        <v>225</v>
      </c>
      <c r="C117" s="79" t="s">
        <v>226</v>
      </c>
      <c r="D117" s="80" t="s">
        <v>953</v>
      </c>
      <c r="E117" s="81">
        <v>10</v>
      </c>
      <c r="F117" s="68"/>
      <c r="G117" s="68"/>
      <c r="H117" s="68"/>
      <c r="I117" s="68"/>
      <c r="J117" s="68"/>
      <c r="K117" s="68"/>
      <c r="L117" s="68"/>
      <c r="M117" s="68"/>
      <c r="N117" s="68">
        <f t="shared" si="10"/>
        <v>0</v>
      </c>
      <c r="O117" s="68"/>
      <c r="Q117" s="79" t="s">
        <v>225</v>
      </c>
      <c r="R117" s="79" t="s">
        <v>226</v>
      </c>
      <c r="S117" s="80" t="s">
        <v>954</v>
      </c>
      <c r="T117" s="81">
        <v>2</v>
      </c>
      <c r="U117" s="68">
        <v>0</v>
      </c>
      <c r="V117" s="68">
        <v>126080.70999999999</v>
      </c>
      <c r="W117" s="68">
        <v>153794.54</v>
      </c>
      <c r="X117" s="68">
        <v>0</v>
      </c>
      <c r="Y117" s="68">
        <v>0</v>
      </c>
      <c r="Z117" s="68">
        <v>0</v>
      </c>
      <c r="AA117" s="68">
        <v>0</v>
      </c>
      <c r="AB117" s="68">
        <v>4533.6699999999255</v>
      </c>
      <c r="AC117" s="68">
        <f t="shared" si="11"/>
        <v>284408.91999999993</v>
      </c>
      <c r="AD117" s="68">
        <v>0</v>
      </c>
      <c r="AF117" s="79" t="s">
        <v>225</v>
      </c>
      <c r="AG117" s="79" t="s">
        <v>226</v>
      </c>
      <c r="AH117" s="80" t="s">
        <v>1156</v>
      </c>
      <c r="AI117" s="81">
        <v>2</v>
      </c>
      <c r="AJ117" s="68">
        <v>0</v>
      </c>
      <c r="AK117" s="68">
        <v>128325.81</v>
      </c>
      <c r="AL117" s="68">
        <v>156533.72</v>
      </c>
      <c r="AM117" s="68">
        <v>0</v>
      </c>
      <c r="AN117" s="68">
        <v>0</v>
      </c>
      <c r="AO117" s="68">
        <v>0</v>
      </c>
      <c r="AP117" s="68">
        <v>0</v>
      </c>
      <c r="AQ117" s="68">
        <v>4613.3300000000745</v>
      </c>
      <c r="AR117" s="68">
        <f t="shared" si="12"/>
        <v>289472.8600000001</v>
      </c>
      <c r="AS117" s="68">
        <v>0</v>
      </c>
      <c r="AU117" s="79" t="s">
        <v>225</v>
      </c>
      <c r="AV117" s="79" t="s">
        <v>226</v>
      </c>
      <c r="AW117" s="80" t="s">
        <v>1157</v>
      </c>
      <c r="AX117" s="81">
        <v>2</v>
      </c>
      <c r="AY117" s="68">
        <v>0</v>
      </c>
      <c r="AZ117" s="68">
        <v>130501.00000000001</v>
      </c>
      <c r="BA117" s="68">
        <v>159188.04</v>
      </c>
      <c r="BB117" s="68">
        <v>0</v>
      </c>
      <c r="BC117" s="68">
        <v>0</v>
      </c>
      <c r="BD117" s="68">
        <v>0</v>
      </c>
      <c r="BE117" s="68">
        <v>0</v>
      </c>
      <c r="BF117" s="68">
        <v>4689.7199999999721</v>
      </c>
      <c r="BG117" s="68">
        <f t="shared" si="13"/>
        <v>294378.76</v>
      </c>
      <c r="BH117" s="68">
        <v>0</v>
      </c>
    </row>
    <row r="118" spans="2:60">
      <c r="B118" s="79" t="s">
        <v>227</v>
      </c>
      <c r="C118" s="79" t="s">
        <v>228</v>
      </c>
      <c r="D118" s="80" t="s">
        <v>953</v>
      </c>
      <c r="E118" s="81">
        <v>10</v>
      </c>
      <c r="F118" s="68"/>
      <c r="G118" s="68"/>
      <c r="H118" s="68"/>
      <c r="I118" s="68"/>
      <c r="J118" s="68"/>
      <c r="K118" s="68"/>
      <c r="L118" s="68"/>
      <c r="M118" s="68"/>
      <c r="N118" s="68">
        <f t="shared" si="10"/>
        <v>0</v>
      </c>
      <c r="O118" s="68"/>
      <c r="Q118" s="79" t="s">
        <v>227</v>
      </c>
      <c r="R118" s="79" t="s">
        <v>228</v>
      </c>
      <c r="S118" s="80" t="s">
        <v>954</v>
      </c>
      <c r="T118" s="81">
        <v>2</v>
      </c>
      <c r="U118" s="68">
        <v>2765654.7436515791</v>
      </c>
      <c r="V118" s="68">
        <v>163634.27000000002</v>
      </c>
      <c r="W118" s="68">
        <v>184975.11</v>
      </c>
      <c r="X118" s="68">
        <v>0</v>
      </c>
      <c r="Y118" s="68">
        <v>321012.83782784006</v>
      </c>
      <c r="Z118" s="68">
        <v>0</v>
      </c>
      <c r="AA118" s="68">
        <v>0</v>
      </c>
      <c r="AB118" s="68">
        <v>37186.445574865211</v>
      </c>
      <c r="AC118" s="68">
        <f t="shared" si="11"/>
        <v>3555464.6670542839</v>
      </c>
      <c r="AD118" s="68">
        <v>83001.259999999995</v>
      </c>
      <c r="AF118" s="79" t="s">
        <v>227</v>
      </c>
      <c r="AG118" s="79" t="s">
        <v>228</v>
      </c>
      <c r="AH118" s="80" t="s">
        <v>1156</v>
      </c>
      <c r="AI118" s="81">
        <v>2</v>
      </c>
      <c r="AJ118" s="68">
        <v>2814825.9162178678</v>
      </c>
      <c r="AK118" s="68">
        <v>166548.07</v>
      </c>
      <c r="AL118" s="68">
        <v>188269.65</v>
      </c>
      <c r="AM118" s="68">
        <v>0</v>
      </c>
      <c r="AN118" s="68">
        <v>326736.11196961097</v>
      </c>
      <c r="AO118" s="68">
        <v>0</v>
      </c>
      <c r="AP118" s="68">
        <v>0</v>
      </c>
      <c r="AQ118" s="68">
        <v>37839.61031873757</v>
      </c>
      <c r="AR118" s="68">
        <f t="shared" si="12"/>
        <v>3618698.5985062164</v>
      </c>
      <c r="AS118" s="68">
        <v>84479.24</v>
      </c>
      <c r="AU118" s="79" t="s">
        <v>227</v>
      </c>
      <c r="AV118" s="79" t="s">
        <v>228</v>
      </c>
      <c r="AW118" s="80" t="s">
        <v>1157</v>
      </c>
      <c r="AX118" s="81">
        <v>2</v>
      </c>
      <c r="AY118" s="68">
        <v>2862443.4002775354</v>
      </c>
      <c r="AZ118" s="68">
        <v>169371.13999999996</v>
      </c>
      <c r="BA118" s="68">
        <v>191462.12</v>
      </c>
      <c r="BB118" s="68">
        <v>0</v>
      </c>
      <c r="BC118" s="68">
        <v>332278.5443652402</v>
      </c>
      <c r="BD118" s="68">
        <v>0</v>
      </c>
      <c r="BE118" s="68">
        <v>0</v>
      </c>
      <c r="BF118" s="68">
        <v>38466.250355070457</v>
      </c>
      <c r="BG118" s="68">
        <f t="shared" si="13"/>
        <v>3679932.6649978464</v>
      </c>
      <c r="BH118" s="68">
        <v>85911.21</v>
      </c>
    </row>
    <row r="119" spans="2:60">
      <c r="B119" s="79" t="s">
        <v>1125</v>
      </c>
      <c r="C119" s="79" t="s">
        <v>1147</v>
      </c>
      <c r="D119" s="80" t="s">
        <v>953</v>
      </c>
      <c r="E119" s="81">
        <v>10</v>
      </c>
      <c r="F119" s="68"/>
      <c r="G119" s="68"/>
      <c r="H119" s="68"/>
      <c r="I119" s="68"/>
      <c r="J119" s="68"/>
      <c r="K119" s="68"/>
      <c r="L119" s="68"/>
      <c r="M119" s="68"/>
      <c r="N119" s="68">
        <f t="shared" si="10"/>
        <v>0</v>
      </c>
      <c r="O119" s="68"/>
      <c r="Q119" s="79" t="s">
        <v>1125</v>
      </c>
      <c r="R119" s="79" t="s">
        <v>1147</v>
      </c>
      <c r="S119" s="80" t="s">
        <v>954</v>
      </c>
      <c r="T119" s="81">
        <v>2</v>
      </c>
      <c r="U119" s="68">
        <v>4259499.7128336821</v>
      </c>
      <c r="V119" s="68">
        <v>133974.84999999998</v>
      </c>
      <c r="W119" s="68">
        <v>0</v>
      </c>
      <c r="X119" s="68">
        <v>13093.61</v>
      </c>
      <c r="Y119" s="68">
        <v>335178.13183846191</v>
      </c>
      <c r="Z119" s="68">
        <v>0</v>
      </c>
      <c r="AA119" s="68">
        <v>0</v>
      </c>
      <c r="AB119" s="68">
        <v>49536.274633621797</v>
      </c>
      <c r="AC119" s="68">
        <f t="shared" si="11"/>
        <v>4864472.5493057659</v>
      </c>
      <c r="AD119" s="68">
        <v>73189.97</v>
      </c>
      <c r="AF119" s="79" t="s">
        <v>1125</v>
      </c>
      <c r="AG119" s="79" t="s">
        <v>1147</v>
      </c>
      <c r="AH119" s="80" t="s">
        <v>1156</v>
      </c>
      <c r="AI119" s="81">
        <v>2</v>
      </c>
      <c r="AJ119" s="68">
        <v>4533759.5287291622</v>
      </c>
      <c r="AK119" s="68">
        <v>136360.52000000002</v>
      </c>
      <c r="AL119" s="68">
        <v>0</v>
      </c>
      <c r="AM119" s="68">
        <v>14456.210000000003</v>
      </c>
      <c r="AN119" s="68">
        <v>341758.79001989175</v>
      </c>
      <c r="AO119" s="68">
        <v>0</v>
      </c>
      <c r="AP119" s="68">
        <v>0</v>
      </c>
      <c r="AQ119" s="68">
        <v>52206.699179550633</v>
      </c>
      <c r="AR119" s="68">
        <f t="shared" si="12"/>
        <v>5153034.9879286056</v>
      </c>
      <c r="AS119" s="68">
        <v>74493.240000000005</v>
      </c>
      <c r="AU119" s="79" t="s">
        <v>1125</v>
      </c>
      <c r="AV119" s="79" t="s">
        <v>1147</v>
      </c>
      <c r="AW119" s="80" t="s">
        <v>1157</v>
      </c>
      <c r="AX119" s="81">
        <v>2</v>
      </c>
      <c r="AY119" s="68">
        <v>4632832.7749548266</v>
      </c>
      <c r="AZ119" s="68">
        <v>138671.89999999997</v>
      </c>
      <c r="BA119" s="68">
        <v>0</v>
      </c>
      <c r="BB119" s="68">
        <v>14931.05</v>
      </c>
      <c r="BC119" s="68">
        <v>347695.92004392948</v>
      </c>
      <c r="BD119" s="68">
        <v>0</v>
      </c>
      <c r="BE119" s="68">
        <v>0</v>
      </c>
      <c r="BF119" s="68">
        <v>53267.40412043687</v>
      </c>
      <c r="BG119" s="68">
        <f t="shared" si="13"/>
        <v>5263154.9991191933</v>
      </c>
      <c r="BH119" s="68">
        <v>75755.95</v>
      </c>
    </row>
    <row r="120" spans="2:60">
      <c r="B120" s="79" t="s">
        <v>1136</v>
      </c>
      <c r="C120" s="79" t="s">
        <v>1148</v>
      </c>
      <c r="D120" s="80" t="s">
        <v>953</v>
      </c>
      <c r="E120" s="81">
        <v>10</v>
      </c>
      <c r="F120" s="68"/>
      <c r="G120" s="68"/>
      <c r="H120" s="68"/>
      <c r="I120" s="68"/>
      <c r="J120" s="68"/>
      <c r="K120" s="68"/>
      <c r="L120" s="68"/>
      <c r="M120" s="68"/>
      <c r="N120" s="68">
        <f t="shared" si="10"/>
        <v>0</v>
      </c>
      <c r="O120" s="68"/>
      <c r="Q120" s="79" t="s">
        <v>1136</v>
      </c>
      <c r="R120" s="79" t="s">
        <v>1148</v>
      </c>
      <c r="S120" s="80" t="s">
        <v>954</v>
      </c>
      <c r="T120" s="81">
        <v>2</v>
      </c>
      <c r="U120" s="68">
        <v>3213215.1797758061</v>
      </c>
      <c r="V120" s="68">
        <v>83226.809999999969</v>
      </c>
      <c r="W120" s="68">
        <v>126830.55</v>
      </c>
      <c r="X120" s="68">
        <v>8987.989999999998</v>
      </c>
      <c r="Y120" s="68">
        <v>137522.68798555047</v>
      </c>
      <c r="Z120" s="68">
        <v>0</v>
      </c>
      <c r="AA120" s="68">
        <v>0</v>
      </c>
      <c r="AB120" s="68">
        <v>42162.668225631583</v>
      </c>
      <c r="AC120" s="68">
        <f t="shared" si="11"/>
        <v>3673069.0959869884</v>
      </c>
      <c r="AD120" s="68">
        <v>61123.21</v>
      </c>
      <c r="AF120" s="79" t="s">
        <v>1136</v>
      </c>
      <c r="AG120" s="79" t="s">
        <v>1148</v>
      </c>
      <c r="AH120" s="80" t="s">
        <v>1156</v>
      </c>
      <c r="AI120" s="81">
        <v>2</v>
      </c>
      <c r="AJ120" s="68">
        <v>2943652.1921013286</v>
      </c>
      <c r="AK120" s="68">
        <v>84708.800000000003</v>
      </c>
      <c r="AL120" s="68">
        <v>129089.51000000001</v>
      </c>
      <c r="AM120" s="68">
        <v>8244.57</v>
      </c>
      <c r="AN120" s="68">
        <v>139970.28033326112</v>
      </c>
      <c r="AO120" s="68">
        <v>0</v>
      </c>
      <c r="AP120" s="68">
        <v>0</v>
      </c>
      <c r="AQ120" s="68">
        <v>39216.60197333945</v>
      </c>
      <c r="AR120" s="68">
        <f t="shared" si="12"/>
        <v>3407093.5844079284</v>
      </c>
      <c r="AS120" s="68">
        <v>62211.62999999999</v>
      </c>
      <c r="AU120" s="79" t="s">
        <v>1136</v>
      </c>
      <c r="AV120" s="79" t="s">
        <v>1148</v>
      </c>
      <c r="AW120" s="80" t="s">
        <v>1157</v>
      </c>
      <c r="AX120" s="81">
        <v>2</v>
      </c>
      <c r="AY120" s="68">
        <v>2993393.5856471667</v>
      </c>
      <c r="AZ120" s="68">
        <v>86144.66</v>
      </c>
      <c r="BA120" s="68">
        <v>131278.47</v>
      </c>
      <c r="BB120" s="68">
        <v>8384.369999999999</v>
      </c>
      <c r="BC120" s="68">
        <v>142340.91800996798</v>
      </c>
      <c r="BD120" s="68">
        <v>0</v>
      </c>
      <c r="BE120" s="68">
        <v>0</v>
      </c>
      <c r="BF120" s="68">
        <v>39866.051199357957</v>
      </c>
      <c r="BG120" s="68">
        <f t="shared" si="13"/>
        <v>3464674.204856493</v>
      </c>
      <c r="BH120" s="68">
        <v>63266.149999999994</v>
      </c>
    </row>
    <row r="121" spans="2:60">
      <c r="B121" s="79" t="s">
        <v>229</v>
      </c>
      <c r="C121" s="79" t="s">
        <v>230</v>
      </c>
      <c r="D121" s="80" t="s">
        <v>953</v>
      </c>
      <c r="E121" s="81">
        <v>10</v>
      </c>
      <c r="F121" s="68"/>
      <c r="G121" s="68"/>
      <c r="H121" s="68"/>
      <c r="I121" s="68"/>
      <c r="J121" s="68"/>
      <c r="K121" s="68"/>
      <c r="L121" s="68"/>
      <c r="M121" s="68"/>
      <c r="N121" s="68">
        <f t="shared" si="10"/>
        <v>0</v>
      </c>
      <c r="O121" s="68"/>
      <c r="Q121" s="79" t="s">
        <v>229</v>
      </c>
      <c r="R121" s="79" t="s">
        <v>230</v>
      </c>
      <c r="S121" s="80" t="s">
        <v>954</v>
      </c>
      <c r="T121" s="81">
        <v>2</v>
      </c>
      <c r="U121" s="68">
        <v>43446550.996550843</v>
      </c>
      <c r="V121" s="68">
        <v>2288060.4999999995</v>
      </c>
      <c r="W121" s="68">
        <v>748444.55</v>
      </c>
      <c r="X121" s="68">
        <v>182201.02000000002</v>
      </c>
      <c r="Y121" s="68">
        <v>6911380.5374978716</v>
      </c>
      <c r="Z121" s="68">
        <v>1747999.5981065338</v>
      </c>
      <c r="AA121" s="68">
        <v>6975608.5781545388</v>
      </c>
      <c r="AB121" s="68">
        <v>628394.6090606153</v>
      </c>
      <c r="AC121" s="68">
        <f t="shared" si="11"/>
        <v>63869509.279370405</v>
      </c>
      <c r="AD121" s="68">
        <v>940868.89</v>
      </c>
      <c r="AF121" s="79" t="s">
        <v>229</v>
      </c>
      <c r="AG121" s="79" t="s">
        <v>230</v>
      </c>
      <c r="AH121" s="80" t="s">
        <v>1156</v>
      </c>
      <c r="AI121" s="81">
        <v>2</v>
      </c>
      <c r="AJ121" s="68">
        <v>44561999.143055886</v>
      </c>
      <c r="AK121" s="68">
        <v>2328803.4900000002</v>
      </c>
      <c r="AL121" s="68">
        <v>761774.91</v>
      </c>
      <c r="AM121" s="68">
        <v>186462.62</v>
      </c>
      <c r="AN121" s="68">
        <v>7045516.5517721735</v>
      </c>
      <c r="AO121" s="68">
        <v>1747999.5981065338</v>
      </c>
      <c r="AP121" s="68">
        <v>7099792.9421110433</v>
      </c>
      <c r="AQ121" s="68">
        <v>643471.44907330722</v>
      </c>
      <c r="AR121" s="68">
        <f t="shared" si="12"/>
        <v>65333443.424118944</v>
      </c>
      <c r="AS121" s="68">
        <v>957622.72</v>
      </c>
      <c r="AU121" s="79" t="s">
        <v>229</v>
      </c>
      <c r="AV121" s="79" t="s">
        <v>230</v>
      </c>
      <c r="AW121" s="80" t="s">
        <v>1157</v>
      </c>
      <c r="AX121" s="81">
        <v>2</v>
      </c>
      <c r="AY121" s="68">
        <v>45212158.604096845</v>
      </c>
      <c r="AZ121" s="68">
        <v>2368277.96</v>
      </c>
      <c r="BA121" s="68">
        <v>774692.24</v>
      </c>
      <c r="BB121" s="68">
        <v>189624.44</v>
      </c>
      <c r="BC121" s="68">
        <v>7151562.259903538</v>
      </c>
      <c r="BD121" s="68">
        <v>1747999.5981065338</v>
      </c>
      <c r="BE121" s="68">
        <v>7220053.8065916449</v>
      </c>
      <c r="BF121" s="68">
        <v>652407.07022856176</v>
      </c>
      <c r="BG121" s="68">
        <f t="shared" si="13"/>
        <v>66290630.918927118</v>
      </c>
      <c r="BH121" s="68">
        <v>973854.94000000006</v>
      </c>
    </row>
    <row r="122" spans="2:60">
      <c r="B122" s="79" t="s">
        <v>231</v>
      </c>
      <c r="C122" s="79" t="s">
        <v>232</v>
      </c>
      <c r="D122" s="80" t="s">
        <v>953</v>
      </c>
      <c r="E122" s="81">
        <v>10</v>
      </c>
      <c r="F122" s="68"/>
      <c r="G122" s="68"/>
      <c r="H122" s="68"/>
      <c r="I122" s="68"/>
      <c r="J122" s="68"/>
      <c r="K122" s="68"/>
      <c r="L122" s="68"/>
      <c r="M122" s="68"/>
      <c r="N122" s="68">
        <f t="shared" si="10"/>
        <v>0</v>
      </c>
      <c r="O122" s="68"/>
      <c r="Q122" s="79" t="s">
        <v>231</v>
      </c>
      <c r="R122" s="79" t="s">
        <v>232</v>
      </c>
      <c r="S122" s="80" t="s">
        <v>954</v>
      </c>
      <c r="T122" s="81">
        <v>2</v>
      </c>
      <c r="U122" s="68">
        <v>32047486.318278097</v>
      </c>
      <c r="V122" s="68">
        <v>170964.54</v>
      </c>
      <c r="W122" s="68">
        <v>104970.86</v>
      </c>
      <c r="X122" s="68">
        <v>129271.75</v>
      </c>
      <c r="Y122" s="68">
        <v>3969261.9515900323</v>
      </c>
      <c r="Z122" s="68">
        <v>1306258.6144962427</v>
      </c>
      <c r="AA122" s="68">
        <v>3661262.7760162731</v>
      </c>
      <c r="AB122" s="68">
        <v>396939.89950984716</v>
      </c>
      <c r="AC122" s="68">
        <f t="shared" si="11"/>
        <v>41786416.709890492</v>
      </c>
      <c r="AD122" s="68">
        <v>0</v>
      </c>
      <c r="AF122" s="79" t="s">
        <v>231</v>
      </c>
      <c r="AG122" s="79" t="s">
        <v>232</v>
      </c>
      <c r="AH122" s="80" t="s">
        <v>1156</v>
      </c>
      <c r="AI122" s="81">
        <v>2</v>
      </c>
      <c r="AJ122" s="68">
        <v>32480663.750805266</v>
      </c>
      <c r="AK122" s="68">
        <v>174008.87</v>
      </c>
      <c r="AL122" s="68">
        <v>106840.48000000001</v>
      </c>
      <c r="AM122" s="68">
        <v>130896.54</v>
      </c>
      <c r="AN122" s="68">
        <v>4045048.3623546096</v>
      </c>
      <c r="AO122" s="68">
        <v>1306258.6144962427</v>
      </c>
      <c r="AP122" s="68">
        <v>3726445.5270129051</v>
      </c>
      <c r="AQ122" s="68">
        <v>402973.26557008177</v>
      </c>
      <c r="AR122" s="68">
        <f t="shared" si="12"/>
        <v>42373135.410239108</v>
      </c>
      <c r="AS122" s="68">
        <v>0</v>
      </c>
      <c r="AU122" s="79" t="s">
        <v>231</v>
      </c>
      <c r="AV122" s="79" t="s">
        <v>232</v>
      </c>
      <c r="AW122" s="80" t="s">
        <v>1157</v>
      </c>
      <c r="AX122" s="81">
        <v>2</v>
      </c>
      <c r="AY122" s="68">
        <v>32876592.490322005</v>
      </c>
      <c r="AZ122" s="68">
        <v>176958.4</v>
      </c>
      <c r="BA122" s="68">
        <v>108652.17000000001</v>
      </c>
      <c r="BB122" s="68">
        <v>132427</v>
      </c>
      <c r="BC122" s="68">
        <v>4119146.4956768844</v>
      </c>
      <c r="BD122" s="68">
        <v>1306258.6144962427</v>
      </c>
      <c r="BE122" s="68">
        <v>3789567.367084865</v>
      </c>
      <c r="BF122" s="68">
        <v>408525.59430838376</v>
      </c>
      <c r="BG122" s="68">
        <f t="shared" si="13"/>
        <v>42918128.13188839</v>
      </c>
      <c r="BH122" s="68">
        <v>0</v>
      </c>
    </row>
    <row r="123" spans="2:60">
      <c r="B123" s="79" t="s">
        <v>233</v>
      </c>
      <c r="C123" s="79" t="s">
        <v>234</v>
      </c>
      <c r="D123" s="80" t="s">
        <v>953</v>
      </c>
      <c r="E123" s="81">
        <v>10</v>
      </c>
      <c r="F123" s="68"/>
      <c r="G123" s="68"/>
      <c r="H123" s="68"/>
      <c r="I123" s="68"/>
      <c r="J123" s="68"/>
      <c r="K123" s="68"/>
      <c r="L123" s="68"/>
      <c r="M123" s="68"/>
      <c r="N123" s="68">
        <f t="shared" si="10"/>
        <v>0</v>
      </c>
      <c r="O123" s="68"/>
      <c r="Q123" s="79" t="s">
        <v>233</v>
      </c>
      <c r="R123" s="79" t="s">
        <v>234</v>
      </c>
      <c r="S123" s="80" t="s">
        <v>954</v>
      </c>
      <c r="T123" s="81">
        <v>2</v>
      </c>
      <c r="U123" s="68">
        <v>53430441.658815995</v>
      </c>
      <c r="V123" s="68">
        <v>1392639.3299999998</v>
      </c>
      <c r="W123" s="68">
        <v>444850.14</v>
      </c>
      <c r="X123" s="68">
        <v>197513.90000000002</v>
      </c>
      <c r="Y123" s="68">
        <v>8156573.9777300581</v>
      </c>
      <c r="Z123" s="68">
        <v>3035907.3256150368</v>
      </c>
      <c r="AA123" s="68">
        <v>3261386.7768744929</v>
      </c>
      <c r="AB123" s="68">
        <v>674115.05571573973</v>
      </c>
      <c r="AC123" s="68">
        <f t="shared" si="11"/>
        <v>70664700.974751323</v>
      </c>
      <c r="AD123" s="68">
        <v>71272.81</v>
      </c>
      <c r="AF123" s="79" t="s">
        <v>233</v>
      </c>
      <c r="AG123" s="79" t="s">
        <v>234</v>
      </c>
      <c r="AH123" s="80" t="s">
        <v>1156</v>
      </c>
      <c r="AI123" s="81">
        <v>2</v>
      </c>
      <c r="AJ123" s="68">
        <v>54383016.803533465</v>
      </c>
      <c r="AK123" s="68">
        <v>1417437.74</v>
      </c>
      <c r="AL123" s="68">
        <v>452773.26</v>
      </c>
      <c r="AM123" s="68">
        <v>201483.53999999998</v>
      </c>
      <c r="AN123" s="68">
        <v>8280447.1940256124</v>
      </c>
      <c r="AO123" s="68">
        <v>3035907.3256150368</v>
      </c>
      <c r="AP123" s="68">
        <v>3319450.369926306</v>
      </c>
      <c r="AQ123" s="68">
        <v>684852.19410400093</v>
      </c>
      <c r="AR123" s="68">
        <f t="shared" si="12"/>
        <v>71847910.397204414</v>
      </c>
      <c r="AS123" s="68">
        <v>72541.97</v>
      </c>
      <c r="AU123" s="79" t="s">
        <v>233</v>
      </c>
      <c r="AV123" s="79" t="s">
        <v>234</v>
      </c>
      <c r="AW123" s="80" t="s">
        <v>1157</v>
      </c>
      <c r="AX123" s="81">
        <v>2</v>
      </c>
      <c r="AY123" s="68">
        <v>54810582.273841158</v>
      </c>
      <c r="AZ123" s="68">
        <v>1441464.06</v>
      </c>
      <c r="BA123" s="68">
        <v>460450.88</v>
      </c>
      <c r="BB123" s="68">
        <v>203406.94999999998</v>
      </c>
      <c r="BC123" s="68">
        <v>8416749.0002215076</v>
      </c>
      <c r="BD123" s="68">
        <v>3035907.3256150368</v>
      </c>
      <c r="BE123" s="68">
        <v>3375678.139974847</v>
      </c>
      <c r="BF123" s="68">
        <v>691022.41629008949</v>
      </c>
      <c r="BG123" s="68">
        <f t="shared" si="13"/>
        <v>72509032.645942643</v>
      </c>
      <c r="BH123" s="68">
        <v>73771.599999999991</v>
      </c>
    </row>
    <row r="124" spans="2:60">
      <c r="B124" s="79" t="s">
        <v>235</v>
      </c>
      <c r="C124" s="79" t="s">
        <v>236</v>
      </c>
      <c r="D124" s="80" t="s">
        <v>953</v>
      </c>
      <c r="E124" s="81">
        <v>10</v>
      </c>
      <c r="F124" s="68"/>
      <c r="G124" s="68"/>
      <c r="H124" s="68"/>
      <c r="I124" s="68"/>
      <c r="J124" s="68"/>
      <c r="K124" s="68"/>
      <c r="L124" s="68"/>
      <c r="M124" s="68"/>
      <c r="N124" s="68">
        <f t="shared" si="10"/>
        <v>0</v>
      </c>
      <c r="O124" s="68"/>
      <c r="Q124" s="79" t="s">
        <v>235</v>
      </c>
      <c r="R124" s="79" t="s">
        <v>236</v>
      </c>
      <c r="S124" s="80" t="s">
        <v>954</v>
      </c>
      <c r="T124" s="81">
        <v>2</v>
      </c>
      <c r="U124" s="68">
        <v>103552232.19319493</v>
      </c>
      <c r="V124" s="68">
        <v>3082887.7600000002</v>
      </c>
      <c r="W124" s="68">
        <v>696513.93</v>
      </c>
      <c r="X124" s="68">
        <v>384042.48</v>
      </c>
      <c r="Y124" s="68">
        <v>16794769.262750093</v>
      </c>
      <c r="Z124" s="68">
        <v>5159313.5311669307</v>
      </c>
      <c r="AA124" s="68">
        <v>6502186.3549293913</v>
      </c>
      <c r="AB124" s="68">
        <v>1301233.7071263194</v>
      </c>
      <c r="AC124" s="68">
        <f t="shared" si="11"/>
        <v>137473179.21916768</v>
      </c>
      <c r="AD124" s="68">
        <v>0</v>
      </c>
      <c r="AF124" s="79" t="s">
        <v>235</v>
      </c>
      <c r="AG124" s="79" t="s">
        <v>236</v>
      </c>
      <c r="AH124" s="80" t="s">
        <v>1156</v>
      </c>
      <c r="AI124" s="81">
        <v>2</v>
      </c>
      <c r="AJ124" s="68">
        <v>105704761.92769112</v>
      </c>
      <c r="AK124" s="68">
        <v>3137784.05</v>
      </c>
      <c r="AL124" s="68">
        <v>708919.36</v>
      </c>
      <c r="AM124" s="68">
        <v>392915.48000000004</v>
      </c>
      <c r="AN124" s="68">
        <v>17060600.029361703</v>
      </c>
      <c r="AO124" s="68">
        <v>5159313.5311669307</v>
      </c>
      <c r="AP124" s="68">
        <v>6617946.9518511901</v>
      </c>
      <c r="AQ124" s="68">
        <v>1325594.7322801948</v>
      </c>
      <c r="AR124" s="68">
        <f t="shared" si="12"/>
        <v>140107836.06235114</v>
      </c>
      <c r="AS124" s="68">
        <v>0</v>
      </c>
      <c r="AU124" s="79" t="s">
        <v>235</v>
      </c>
      <c r="AV124" s="79" t="s">
        <v>236</v>
      </c>
      <c r="AW124" s="80" t="s">
        <v>1157</v>
      </c>
      <c r="AX124" s="81">
        <v>2</v>
      </c>
      <c r="AY124" s="68">
        <v>107678425.58115152</v>
      </c>
      <c r="AZ124" s="68">
        <v>3190971.17</v>
      </c>
      <c r="BA124" s="68">
        <v>720940.42</v>
      </c>
      <c r="BB124" s="68">
        <v>400611.79</v>
      </c>
      <c r="BC124" s="68">
        <v>17334519.833419204</v>
      </c>
      <c r="BD124" s="68">
        <v>5159313.5311669307</v>
      </c>
      <c r="BE124" s="68">
        <v>6730047.4972942155</v>
      </c>
      <c r="BF124" s="68">
        <v>1348657.8468407393</v>
      </c>
      <c r="BG124" s="68">
        <f t="shared" si="13"/>
        <v>142563487.66987261</v>
      </c>
      <c r="BH124" s="68">
        <v>0</v>
      </c>
    </row>
    <row r="125" spans="2:60">
      <c r="B125" s="79" t="s">
        <v>237</v>
      </c>
      <c r="C125" s="79" t="s">
        <v>238</v>
      </c>
      <c r="D125" s="80" t="s">
        <v>953</v>
      </c>
      <c r="E125" s="81">
        <v>10</v>
      </c>
      <c r="F125" s="68"/>
      <c r="G125" s="68"/>
      <c r="H125" s="68"/>
      <c r="I125" s="68"/>
      <c r="J125" s="68"/>
      <c r="K125" s="68"/>
      <c r="L125" s="68"/>
      <c r="M125" s="68"/>
      <c r="N125" s="68">
        <f t="shared" si="10"/>
        <v>0</v>
      </c>
      <c r="O125" s="68"/>
      <c r="Q125" s="79" t="s">
        <v>237</v>
      </c>
      <c r="R125" s="79" t="s">
        <v>238</v>
      </c>
      <c r="S125" s="80" t="s">
        <v>954</v>
      </c>
      <c r="T125" s="81">
        <v>2</v>
      </c>
      <c r="U125" s="68">
        <v>85499621.07763128</v>
      </c>
      <c r="V125" s="68">
        <v>2593112.69</v>
      </c>
      <c r="W125" s="68">
        <v>345427.40000000008</v>
      </c>
      <c r="X125" s="68">
        <v>334774.96000000002</v>
      </c>
      <c r="Y125" s="68">
        <v>13969548.475551</v>
      </c>
      <c r="Z125" s="68">
        <v>5405341.7254104884</v>
      </c>
      <c r="AA125" s="68">
        <v>8635341.7433161251</v>
      </c>
      <c r="AB125" s="68">
        <v>1105846.8618974984</v>
      </c>
      <c r="AC125" s="68">
        <f t="shared" si="11"/>
        <v>118009908.06380638</v>
      </c>
      <c r="AD125" s="68">
        <v>120893.12999999999</v>
      </c>
      <c r="AF125" s="79" t="s">
        <v>237</v>
      </c>
      <c r="AG125" s="79" t="s">
        <v>238</v>
      </c>
      <c r="AH125" s="80" t="s">
        <v>1156</v>
      </c>
      <c r="AI125" s="81">
        <v>2</v>
      </c>
      <c r="AJ125" s="68">
        <v>87373111.925722644</v>
      </c>
      <c r="AK125" s="68">
        <v>2639287.65</v>
      </c>
      <c r="AL125" s="68">
        <v>351579.74</v>
      </c>
      <c r="AM125" s="68">
        <v>341979.9</v>
      </c>
      <c r="AN125" s="68">
        <v>14222673.008415766</v>
      </c>
      <c r="AO125" s="68">
        <v>5405341.7254104884</v>
      </c>
      <c r="AP125" s="68">
        <v>8789079.6646200307</v>
      </c>
      <c r="AQ125" s="68">
        <v>1128982.6590689719</v>
      </c>
      <c r="AR125" s="68">
        <f t="shared" si="12"/>
        <v>120375082.12323789</v>
      </c>
      <c r="AS125" s="68">
        <v>123045.85</v>
      </c>
      <c r="AU125" s="79" t="s">
        <v>237</v>
      </c>
      <c r="AV125" s="79" t="s">
        <v>238</v>
      </c>
      <c r="AW125" s="80" t="s">
        <v>1157</v>
      </c>
      <c r="AX125" s="81">
        <v>2</v>
      </c>
      <c r="AY125" s="68">
        <v>89212747.498707578</v>
      </c>
      <c r="AZ125" s="68">
        <v>2684024.9800000004</v>
      </c>
      <c r="BA125" s="68">
        <v>357541.43</v>
      </c>
      <c r="BB125" s="68">
        <v>349042.19999999995</v>
      </c>
      <c r="BC125" s="68">
        <v>14468082.382995397</v>
      </c>
      <c r="BD125" s="68">
        <v>5405341.7254104884</v>
      </c>
      <c r="BE125" s="68">
        <v>8937956.7884753756</v>
      </c>
      <c r="BF125" s="68">
        <v>1151471.1250708699</v>
      </c>
      <c r="BG125" s="68">
        <f t="shared" si="13"/>
        <v>122691339.68065973</v>
      </c>
      <c r="BH125" s="68">
        <v>125131.55</v>
      </c>
    </row>
    <row r="126" spans="2:60">
      <c r="B126" s="79" t="s">
        <v>239</v>
      </c>
      <c r="C126" s="79" t="s">
        <v>240</v>
      </c>
      <c r="D126" s="80" t="s">
        <v>953</v>
      </c>
      <c r="E126" s="81">
        <v>10</v>
      </c>
      <c r="F126" s="68"/>
      <c r="G126" s="68"/>
      <c r="H126" s="68"/>
      <c r="I126" s="68"/>
      <c r="J126" s="68"/>
      <c r="K126" s="68"/>
      <c r="L126" s="68"/>
      <c r="M126" s="68"/>
      <c r="N126" s="68">
        <f t="shared" si="10"/>
        <v>0</v>
      </c>
      <c r="O126" s="68"/>
      <c r="Q126" s="79" t="s">
        <v>239</v>
      </c>
      <c r="R126" s="79" t="s">
        <v>240</v>
      </c>
      <c r="S126" s="80" t="s">
        <v>954</v>
      </c>
      <c r="T126" s="81">
        <v>2</v>
      </c>
      <c r="U126" s="68">
        <v>2141633.2389136944</v>
      </c>
      <c r="V126" s="68">
        <v>33832.029999999992</v>
      </c>
      <c r="W126" s="68">
        <v>0</v>
      </c>
      <c r="X126" s="68">
        <v>0</v>
      </c>
      <c r="Y126" s="68">
        <v>98426.5526076315</v>
      </c>
      <c r="Z126" s="68">
        <v>0</v>
      </c>
      <c r="AA126" s="68">
        <v>24640.614905409515</v>
      </c>
      <c r="AB126" s="68">
        <v>24815.172212634236</v>
      </c>
      <c r="AC126" s="68">
        <f t="shared" si="11"/>
        <v>2343082.9586393693</v>
      </c>
      <c r="AD126" s="68">
        <v>19735.349999999999</v>
      </c>
      <c r="AF126" s="79" t="s">
        <v>239</v>
      </c>
      <c r="AG126" s="79" t="s">
        <v>240</v>
      </c>
      <c r="AH126" s="80" t="s">
        <v>1156</v>
      </c>
      <c r="AI126" s="81">
        <v>2</v>
      </c>
      <c r="AJ126" s="68">
        <v>2177425.0763290189</v>
      </c>
      <c r="AK126" s="68">
        <v>34434.479999999996</v>
      </c>
      <c r="AL126" s="68">
        <v>0</v>
      </c>
      <c r="AM126" s="68">
        <v>0</v>
      </c>
      <c r="AN126" s="68">
        <v>100182.99435897199</v>
      </c>
      <c r="AO126" s="68">
        <v>0</v>
      </c>
      <c r="AP126" s="68">
        <v>25079.316945620267</v>
      </c>
      <c r="AQ126" s="68">
        <v>25251.032808346208</v>
      </c>
      <c r="AR126" s="68">
        <f t="shared" si="12"/>
        <v>2382459.6704419577</v>
      </c>
      <c r="AS126" s="68">
        <v>20086.77</v>
      </c>
      <c r="AU126" s="79" t="s">
        <v>239</v>
      </c>
      <c r="AV126" s="79" t="s">
        <v>240</v>
      </c>
      <c r="AW126" s="80" t="s">
        <v>1157</v>
      </c>
      <c r="AX126" s="81">
        <v>2</v>
      </c>
      <c r="AY126" s="68">
        <v>2212099.287035116</v>
      </c>
      <c r="AZ126" s="68">
        <v>35018.149999999994</v>
      </c>
      <c r="BA126" s="68">
        <v>0</v>
      </c>
      <c r="BB126" s="68">
        <v>0</v>
      </c>
      <c r="BC126" s="68">
        <v>101883.85261635507</v>
      </c>
      <c r="BD126" s="68">
        <v>0</v>
      </c>
      <c r="BE126" s="68">
        <v>25504.150082229105</v>
      </c>
      <c r="BF126" s="68">
        <v>25669.21236693114</v>
      </c>
      <c r="BG126" s="68">
        <f t="shared" si="13"/>
        <v>2420601.9121006313</v>
      </c>
      <c r="BH126" s="68">
        <v>20427.259999999998</v>
      </c>
    </row>
    <row r="127" spans="2:60">
      <c r="B127" s="79" t="s">
        <v>241</v>
      </c>
      <c r="C127" s="79" t="s">
        <v>242</v>
      </c>
      <c r="D127" s="80" t="s">
        <v>953</v>
      </c>
      <c r="E127" s="81">
        <v>10</v>
      </c>
      <c r="F127" s="68"/>
      <c r="G127" s="68"/>
      <c r="H127" s="68"/>
      <c r="I127" s="68"/>
      <c r="J127" s="68"/>
      <c r="K127" s="68"/>
      <c r="L127" s="68"/>
      <c r="M127" s="68"/>
      <c r="N127" s="68">
        <f t="shared" si="10"/>
        <v>0</v>
      </c>
      <c r="O127" s="68"/>
      <c r="Q127" s="79" t="s">
        <v>241</v>
      </c>
      <c r="R127" s="79" t="s">
        <v>242</v>
      </c>
      <c r="S127" s="80" t="s">
        <v>954</v>
      </c>
      <c r="T127" s="81">
        <v>2</v>
      </c>
      <c r="U127" s="68">
        <v>418409.79997390427</v>
      </c>
      <c r="V127" s="68">
        <v>0</v>
      </c>
      <c r="W127" s="68">
        <v>0</v>
      </c>
      <c r="X127" s="68">
        <v>0</v>
      </c>
      <c r="Y127" s="68">
        <v>26158.111312059489</v>
      </c>
      <c r="Z127" s="68">
        <v>0</v>
      </c>
      <c r="AA127" s="68">
        <v>0</v>
      </c>
      <c r="AB127" s="68">
        <v>4505.6810342296376</v>
      </c>
      <c r="AC127" s="68">
        <f t="shared" si="11"/>
        <v>449073.59232019342</v>
      </c>
      <c r="AD127" s="68">
        <v>0</v>
      </c>
      <c r="AF127" s="79" t="s">
        <v>241</v>
      </c>
      <c r="AG127" s="79" t="s">
        <v>242</v>
      </c>
      <c r="AH127" s="80" t="s">
        <v>1156</v>
      </c>
      <c r="AI127" s="81">
        <v>2</v>
      </c>
      <c r="AJ127" s="68">
        <v>422969.52718899876</v>
      </c>
      <c r="AK127" s="68">
        <v>0</v>
      </c>
      <c r="AL127" s="68">
        <v>0</v>
      </c>
      <c r="AM127" s="68">
        <v>0</v>
      </c>
      <c r="AN127" s="68">
        <v>27139.32611451417</v>
      </c>
      <c r="AO127" s="68">
        <v>0</v>
      </c>
      <c r="AP127" s="68">
        <v>0</v>
      </c>
      <c r="AQ127" s="68">
        <v>4592.7558102433104</v>
      </c>
      <c r="AR127" s="68">
        <f t="shared" si="12"/>
        <v>454701.60911375622</v>
      </c>
      <c r="AS127" s="68">
        <v>0</v>
      </c>
      <c r="AU127" s="79" t="s">
        <v>241</v>
      </c>
      <c r="AV127" s="79" t="s">
        <v>242</v>
      </c>
      <c r="AW127" s="80" t="s">
        <v>1157</v>
      </c>
      <c r="AX127" s="81">
        <v>2</v>
      </c>
      <c r="AY127" s="68">
        <v>427730.88402174663</v>
      </c>
      <c r="AZ127" s="68">
        <v>0</v>
      </c>
      <c r="BA127" s="68">
        <v>0</v>
      </c>
      <c r="BB127" s="68">
        <v>0</v>
      </c>
      <c r="BC127" s="68">
        <v>28077.228376012943</v>
      </c>
      <c r="BD127" s="68">
        <v>0</v>
      </c>
      <c r="BE127" s="68">
        <v>0</v>
      </c>
      <c r="BF127" s="68">
        <v>4677.771552054619</v>
      </c>
      <c r="BG127" s="68">
        <f t="shared" si="13"/>
        <v>460485.88394981419</v>
      </c>
      <c r="BH127" s="68">
        <v>0</v>
      </c>
    </row>
    <row r="128" spans="2:60">
      <c r="B128" s="79" t="s">
        <v>243</v>
      </c>
      <c r="C128" s="79" t="s">
        <v>244</v>
      </c>
      <c r="D128" s="80" t="s">
        <v>953</v>
      </c>
      <c r="E128" s="81">
        <v>10</v>
      </c>
      <c r="F128" s="68"/>
      <c r="G128" s="68"/>
      <c r="H128" s="68"/>
      <c r="I128" s="68"/>
      <c r="J128" s="68"/>
      <c r="K128" s="68"/>
      <c r="L128" s="68"/>
      <c r="M128" s="68"/>
      <c r="N128" s="68">
        <f t="shared" si="10"/>
        <v>0</v>
      </c>
      <c r="O128" s="68"/>
      <c r="Q128" s="79" t="s">
        <v>243</v>
      </c>
      <c r="R128" s="79" t="s">
        <v>244</v>
      </c>
      <c r="S128" s="80" t="s">
        <v>954</v>
      </c>
      <c r="T128" s="81">
        <v>2</v>
      </c>
      <c r="U128" s="68">
        <v>1939961.6737416794</v>
      </c>
      <c r="V128" s="68">
        <v>36992.28</v>
      </c>
      <c r="W128" s="68">
        <v>16000.899999999998</v>
      </c>
      <c r="X128" s="68">
        <v>0</v>
      </c>
      <c r="Y128" s="68">
        <v>124883.77985388508</v>
      </c>
      <c r="Z128" s="68">
        <v>106410.01147819113</v>
      </c>
      <c r="AA128" s="68">
        <v>0</v>
      </c>
      <c r="AB128" s="68">
        <v>22011.448937497567</v>
      </c>
      <c r="AC128" s="68">
        <f t="shared" si="11"/>
        <v>2263588.0740112532</v>
      </c>
      <c r="AD128" s="68">
        <v>17327.98</v>
      </c>
      <c r="AF128" s="79" t="s">
        <v>243</v>
      </c>
      <c r="AG128" s="79" t="s">
        <v>244</v>
      </c>
      <c r="AH128" s="80" t="s">
        <v>1156</v>
      </c>
      <c r="AI128" s="81">
        <v>2</v>
      </c>
      <c r="AJ128" s="68">
        <v>1943233.2588941592</v>
      </c>
      <c r="AK128" s="68">
        <v>37638.979999999996</v>
      </c>
      <c r="AL128" s="68">
        <v>16280.59</v>
      </c>
      <c r="AM128" s="68">
        <v>0</v>
      </c>
      <c r="AN128" s="68">
        <v>127337.6423789361</v>
      </c>
      <c r="AO128" s="68">
        <v>106410.01147819113</v>
      </c>
      <c r="AP128" s="68">
        <v>0</v>
      </c>
      <c r="AQ128" s="68">
        <v>22176.997846705839</v>
      </c>
      <c r="AR128" s="68">
        <f t="shared" si="12"/>
        <v>2270708.3805979923</v>
      </c>
      <c r="AS128" s="68">
        <v>17630.900000000001</v>
      </c>
      <c r="AU128" s="79" t="s">
        <v>243</v>
      </c>
      <c r="AV128" s="79" t="s">
        <v>244</v>
      </c>
      <c r="AW128" s="80" t="s">
        <v>1157</v>
      </c>
      <c r="AX128" s="81">
        <v>2</v>
      </c>
      <c r="AY128" s="68">
        <v>1967548.1998313342</v>
      </c>
      <c r="AZ128" s="68">
        <v>38265.53</v>
      </c>
      <c r="BA128" s="68">
        <v>16551.63</v>
      </c>
      <c r="BB128" s="68">
        <v>0</v>
      </c>
      <c r="BC128" s="68">
        <v>129590.9844751023</v>
      </c>
      <c r="BD128" s="68">
        <v>106410.01147819113</v>
      </c>
      <c r="BE128" s="68">
        <v>0</v>
      </c>
      <c r="BF128" s="68">
        <v>22541.18550452264</v>
      </c>
      <c r="BG128" s="68">
        <f t="shared" si="13"/>
        <v>2298831.9312891504</v>
      </c>
      <c r="BH128" s="68">
        <v>17924.39</v>
      </c>
    </row>
    <row r="129" spans="2:60">
      <c r="B129" s="79" t="s">
        <v>245</v>
      </c>
      <c r="C129" s="79" t="s">
        <v>246</v>
      </c>
      <c r="D129" s="80" t="s">
        <v>953</v>
      </c>
      <c r="E129" s="81">
        <v>10</v>
      </c>
      <c r="F129" s="68"/>
      <c r="G129" s="68"/>
      <c r="H129" s="68"/>
      <c r="I129" s="68"/>
      <c r="J129" s="68"/>
      <c r="K129" s="68"/>
      <c r="L129" s="68"/>
      <c r="M129" s="68"/>
      <c r="N129" s="68">
        <f t="shared" si="10"/>
        <v>0</v>
      </c>
      <c r="O129" s="68"/>
      <c r="Q129" s="79" t="s">
        <v>245</v>
      </c>
      <c r="R129" s="79" t="s">
        <v>246</v>
      </c>
      <c r="S129" s="80" t="s">
        <v>954</v>
      </c>
      <c r="T129" s="81">
        <v>2</v>
      </c>
      <c r="U129" s="68">
        <v>2425757.3789928714</v>
      </c>
      <c r="V129" s="68">
        <v>56364.57</v>
      </c>
      <c r="W129" s="68">
        <v>0</v>
      </c>
      <c r="X129" s="68">
        <v>5557.1899999999987</v>
      </c>
      <c r="Y129" s="68">
        <v>204854.35540020192</v>
      </c>
      <c r="Z129" s="68">
        <v>129366.93150209743</v>
      </c>
      <c r="AA129" s="68">
        <v>104412.99702790476</v>
      </c>
      <c r="AB129" s="68">
        <v>28219.276352236047</v>
      </c>
      <c r="AC129" s="68">
        <f t="shared" si="11"/>
        <v>2954532.6992753111</v>
      </c>
      <c r="AD129" s="68">
        <v>0</v>
      </c>
      <c r="AF129" s="79" t="s">
        <v>245</v>
      </c>
      <c r="AG129" s="79" t="s">
        <v>246</v>
      </c>
      <c r="AH129" s="80" t="s">
        <v>1156</v>
      </c>
      <c r="AI129" s="81">
        <v>2</v>
      </c>
      <c r="AJ129" s="68">
        <v>2474882.8463562252</v>
      </c>
      <c r="AK129" s="68">
        <v>57349.920000000006</v>
      </c>
      <c r="AL129" s="68">
        <v>0</v>
      </c>
      <c r="AM129" s="68">
        <v>5654.3399999999992</v>
      </c>
      <c r="AN129" s="68">
        <v>208388.28145394966</v>
      </c>
      <c r="AO129" s="68">
        <v>129366.93150209743</v>
      </c>
      <c r="AP129" s="68">
        <v>106244.686377748</v>
      </c>
      <c r="AQ129" s="68">
        <v>28788.398222153075</v>
      </c>
      <c r="AR129" s="68">
        <f t="shared" si="12"/>
        <v>3010675.4039121731</v>
      </c>
      <c r="AS129" s="68">
        <v>0</v>
      </c>
      <c r="AU129" s="79" t="s">
        <v>245</v>
      </c>
      <c r="AV129" s="79" t="s">
        <v>246</v>
      </c>
      <c r="AW129" s="80" t="s">
        <v>1157</v>
      </c>
      <c r="AX129" s="81">
        <v>2</v>
      </c>
      <c r="AY129" s="68">
        <v>2536832.4916623402</v>
      </c>
      <c r="AZ129" s="68">
        <v>58304.6</v>
      </c>
      <c r="BA129" s="68">
        <v>0</v>
      </c>
      <c r="BB129" s="68">
        <v>5847.59</v>
      </c>
      <c r="BC129" s="68">
        <v>211702.38619045628</v>
      </c>
      <c r="BD129" s="68">
        <v>129366.93150209743</v>
      </c>
      <c r="BE129" s="68">
        <v>108018.29395670503</v>
      </c>
      <c r="BF129" s="68">
        <v>29483.42256717803</v>
      </c>
      <c r="BG129" s="68">
        <f t="shared" si="13"/>
        <v>3079555.7158787767</v>
      </c>
      <c r="BH129" s="68">
        <v>0</v>
      </c>
    </row>
    <row r="130" spans="2:60">
      <c r="B130" s="79" t="s">
        <v>247</v>
      </c>
      <c r="C130" s="79" t="s">
        <v>248</v>
      </c>
      <c r="D130" s="80" t="s">
        <v>953</v>
      </c>
      <c r="E130" s="81">
        <v>10</v>
      </c>
      <c r="F130" s="68"/>
      <c r="G130" s="68"/>
      <c r="H130" s="68"/>
      <c r="I130" s="68"/>
      <c r="J130" s="68"/>
      <c r="K130" s="68"/>
      <c r="L130" s="68"/>
      <c r="M130" s="68"/>
      <c r="N130" s="68">
        <f t="shared" si="10"/>
        <v>0</v>
      </c>
      <c r="O130" s="68"/>
      <c r="Q130" s="79" t="s">
        <v>247</v>
      </c>
      <c r="R130" s="79" t="s">
        <v>248</v>
      </c>
      <c r="S130" s="80" t="s">
        <v>954</v>
      </c>
      <c r="T130" s="81">
        <v>2</v>
      </c>
      <c r="U130" s="68">
        <v>26549081.177978434</v>
      </c>
      <c r="V130" s="68">
        <v>827459.20999999985</v>
      </c>
      <c r="W130" s="68">
        <v>385267.11</v>
      </c>
      <c r="X130" s="68">
        <v>94759.810000000012</v>
      </c>
      <c r="Y130" s="68">
        <v>3968267.1617374402</v>
      </c>
      <c r="Z130" s="68">
        <v>1641887.3176177519</v>
      </c>
      <c r="AA130" s="68">
        <v>1507440.8632300054</v>
      </c>
      <c r="AB130" s="68">
        <v>324276.19001641124</v>
      </c>
      <c r="AC130" s="68">
        <f t="shared" si="11"/>
        <v>35381476.810580038</v>
      </c>
      <c r="AD130" s="68">
        <v>83037.970000000016</v>
      </c>
      <c r="AF130" s="79" t="s">
        <v>247</v>
      </c>
      <c r="AG130" s="79" t="s">
        <v>248</v>
      </c>
      <c r="AH130" s="80" t="s">
        <v>1156</v>
      </c>
      <c r="AI130" s="81">
        <v>2</v>
      </c>
      <c r="AJ130" s="68">
        <v>26919665.474556316</v>
      </c>
      <c r="AK130" s="68">
        <v>841924.57000000007</v>
      </c>
      <c r="AL130" s="68">
        <v>392001.69</v>
      </c>
      <c r="AM130" s="68">
        <v>96318.75</v>
      </c>
      <c r="AN130" s="68">
        <v>4029194.3769949647</v>
      </c>
      <c r="AO130" s="68">
        <v>1641887.3176177519</v>
      </c>
      <c r="AP130" s="68">
        <v>1533886.8804486522</v>
      </c>
      <c r="AQ130" s="68">
        <v>328143.33641581982</v>
      </c>
      <c r="AR130" s="68">
        <f t="shared" si="12"/>
        <v>35867512.00603351</v>
      </c>
      <c r="AS130" s="68">
        <v>84489.61</v>
      </c>
      <c r="AU130" s="79" t="s">
        <v>247</v>
      </c>
      <c r="AV130" s="79" t="s">
        <v>248</v>
      </c>
      <c r="AW130" s="80" t="s">
        <v>1157</v>
      </c>
      <c r="AX130" s="81">
        <v>2</v>
      </c>
      <c r="AY130" s="68">
        <v>27281957.94544661</v>
      </c>
      <c r="AZ130" s="68">
        <v>855939.56</v>
      </c>
      <c r="BA130" s="68">
        <v>398527.63</v>
      </c>
      <c r="BB130" s="68">
        <v>97724.01</v>
      </c>
      <c r="BC130" s="68">
        <v>4095072.1360932398</v>
      </c>
      <c r="BD130" s="68">
        <v>1641887.3176177519</v>
      </c>
      <c r="BE130" s="68">
        <v>1559494.3248221867</v>
      </c>
      <c r="BF130" s="68">
        <v>332219.94895525277</v>
      </c>
      <c r="BG130" s="68">
        <f t="shared" si="13"/>
        <v>36348718.912935041</v>
      </c>
      <c r="BH130" s="68">
        <v>85896.04</v>
      </c>
    </row>
    <row r="131" spans="2:60">
      <c r="B131" s="79" t="s">
        <v>249</v>
      </c>
      <c r="C131" s="79" t="s">
        <v>250</v>
      </c>
      <c r="D131" s="80" t="s">
        <v>953</v>
      </c>
      <c r="E131" s="81">
        <v>10</v>
      </c>
      <c r="F131" s="68"/>
      <c r="G131" s="68"/>
      <c r="H131" s="68"/>
      <c r="I131" s="68"/>
      <c r="J131" s="68"/>
      <c r="K131" s="68"/>
      <c r="L131" s="68"/>
      <c r="M131" s="68"/>
      <c r="N131" s="68">
        <f t="shared" si="10"/>
        <v>0</v>
      </c>
      <c r="O131" s="68"/>
      <c r="Q131" s="79" t="s">
        <v>249</v>
      </c>
      <c r="R131" s="79" t="s">
        <v>250</v>
      </c>
      <c r="S131" s="80" t="s">
        <v>954</v>
      </c>
      <c r="T131" s="81">
        <v>2</v>
      </c>
      <c r="U131" s="68">
        <v>5140573.9786417931</v>
      </c>
      <c r="V131" s="68">
        <v>181067.55</v>
      </c>
      <c r="W131" s="68">
        <v>74159.839999999997</v>
      </c>
      <c r="X131" s="68">
        <v>19354.369999999995</v>
      </c>
      <c r="Y131" s="68">
        <v>807553.12879264751</v>
      </c>
      <c r="Z131" s="68">
        <v>400255.17594901752</v>
      </c>
      <c r="AA131" s="68">
        <v>539024.85344590107</v>
      </c>
      <c r="AB131" s="68">
        <v>65426.551366237924</v>
      </c>
      <c r="AC131" s="68">
        <f t="shared" si="11"/>
        <v>7227415.4481955972</v>
      </c>
      <c r="AD131" s="68">
        <v>0</v>
      </c>
      <c r="AF131" s="79" t="s">
        <v>249</v>
      </c>
      <c r="AG131" s="79" t="s">
        <v>250</v>
      </c>
      <c r="AH131" s="80" t="s">
        <v>1156</v>
      </c>
      <c r="AI131" s="81">
        <v>2</v>
      </c>
      <c r="AJ131" s="68">
        <v>4925932.8185004741</v>
      </c>
      <c r="AK131" s="68">
        <v>184232.91</v>
      </c>
      <c r="AL131" s="68">
        <v>75456.189999999988</v>
      </c>
      <c r="AM131" s="68">
        <v>18425.350000000002</v>
      </c>
      <c r="AN131" s="68">
        <v>813346.28986954177</v>
      </c>
      <c r="AO131" s="68">
        <v>400255.17594901752</v>
      </c>
      <c r="AP131" s="68">
        <v>548481.30495054123</v>
      </c>
      <c r="AQ131" s="68">
        <v>63920.677044125274</v>
      </c>
      <c r="AR131" s="68">
        <f t="shared" si="12"/>
        <v>7030050.7163137002</v>
      </c>
      <c r="AS131" s="68">
        <v>0</v>
      </c>
      <c r="AU131" s="79" t="s">
        <v>249</v>
      </c>
      <c r="AV131" s="79" t="s">
        <v>250</v>
      </c>
      <c r="AW131" s="80" t="s">
        <v>1157</v>
      </c>
      <c r="AX131" s="81">
        <v>2</v>
      </c>
      <c r="AY131" s="68">
        <v>4807617.7909511589</v>
      </c>
      <c r="AZ131" s="68">
        <v>187299.71</v>
      </c>
      <c r="BA131" s="68">
        <v>76712.359999999986</v>
      </c>
      <c r="BB131" s="68">
        <v>18038.3</v>
      </c>
      <c r="BC131" s="68">
        <v>819855.9459480982</v>
      </c>
      <c r="BD131" s="68">
        <v>400255.17594901752</v>
      </c>
      <c r="BE131" s="68">
        <v>557637.90470113955</v>
      </c>
      <c r="BF131" s="68">
        <v>62798.906167574227</v>
      </c>
      <c r="BG131" s="68">
        <f t="shared" si="13"/>
        <v>6930216.0937169883</v>
      </c>
      <c r="BH131" s="68">
        <v>0</v>
      </c>
    </row>
    <row r="132" spans="2:60">
      <c r="B132" s="79" t="s">
        <v>251</v>
      </c>
      <c r="C132" s="79" t="s">
        <v>252</v>
      </c>
      <c r="D132" s="80" t="s">
        <v>953</v>
      </c>
      <c r="E132" s="81">
        <v>10</v>
      </c>
      <c r="F132" s="68"/>
      <c r="G132" s="68"/>
      <c r="H132" s="68"/>
      <c r="I132" s="68"/>
      <c r="J132" s="68"/>
      <c r="K132" s="68"/>
      <c r="L132" s="68"/>
      <c r="M132" s="68"/>
      <c r="N132" s="68">
        <f t="shared" si="10"/>
        <v>0</v>
      </c>
      <c r="O132" s="68"/>
      <c r="Q132" s="79" t="s">
        <v>251</v>
      </c>
      <c r="R132" s="79" t="s">
        <v>252</v>
      </c>
      <c r="S132" s="80" t="s">
        <v>954</v>
      </c>
      <c r="T132" s="81">
        <v>2</v>
      </c>
      <c r="U132" s="68">
        <v>7251446.4191676918</v>
      </c>
      <c r="V132" s="68">
        <v>219325.35999999996</v>
      </c>
      <c r="W132" s="68">
        <v>24624.129999999994</v>
      </c>
      <c r="X132" s="68">
        <v>26827.85</v>
      </c>
      <c r="Y132" s="68">
        <v>1068614.4399570576</v>
      </c>
      <c r="Z132" s="68">
        <v>613132.35145701282</v>
      </c>
      <c r="AA132" s="68">
        <v>516000.13685911527</v>
      </c>
      <c r="AB132" s="68">
        <v>87166.60081016086</v>
      </c>
      <c r="AC132" s="68">
        <f t="shared" si="11"/>
        <v>9810933.8682510387</v>
      </c>
      <c r="AD132" s="68">
        <v>3796.5800000000004</v>
      </c>
      <c r="AF132" s="79" t="s">
        <v>251</v>
      </c>
      <c r="AG132" s="79" t="s">
        <v>252</v>
      </c>
      <c r="AH132" s="80" t="s">
        <v>1156</v>
      </c>
      <c r="AI132" s="81">
        <v>2</v>
      </c>
      <c r="AJ132" s="68">
        <v>7385241.5400335975</v>
      </c>
      <c r="AK132" s="68">
        <v>223159.52</v>
      </c>
      <c r="AL132" s="68">
        <v>25054.560000000001</v>
      </c>
      <c r="AM132" s="68">
        <v>27296.800000000003</v>
      </c>
      <c r="AN132" s="68">
        <v>1088661.6771451009</v>
      </c>
      <c r="AO132" s="68">
        <v>613132.35145701282</v>
      </c>
      <c r="AP132" s="68">
        <v>525052.53252308676</v>
      </c>
      <c r="AQ132" s="68">
        <v>88829.422515831888</v>
      </c>
      <c r="AR132" s="68">
        <f t="shared" si="12"/>
        <v>9980291.3536746278</v>
      </c>
      <c r="AS132" s="68">
        <v>3862.9499999999994</v>
      </c>
      <c r="AU132" s="79" t="s">
        <v>251</v>
      </c>
      <c r="AV132" s="79" t="s">
        <v>252</v>
      </c>
      <c r="AW132" s="80" t="s">
        <v>1157</v>
      </c>
      <c r="AX132" s="81">
        <v>2</v>
      </c>
      <c r="AY132" s="68">
        <v>7549179.1549043246</v>
      </c>
      <c r="AZ132" s="68">
        <v>226874.31999999998</v>
      </c>
      <c r="BA132" s="68">
        <v>25471.660000000003</v>
      </c>
      <c r="BB132" s="68">
        <v>27751.230000000003</v>
      </c>
      <c r="BC132" s="68">
        <v>1112520.51937466</v>
      </c>
      <c r="BD132" s="68">
        <v>613132.35145701282</v>
      </c>
      <c r="BE132" s="68">
        <v>533817.88933524245</v>
      </c>
      <c r="BF132" s="68">
        <v>90996.297588672489</v>
      </c>
      <c r="BG132" s="68">
        <f t="shared" si="13"/>
        <v>10183670.682659913</v>
      </c>
      <c r="BH132" s="68">
        <v>3927.2599999999998</v>
      </c>
    </row>
    <row r="133" spans="2:60">
      <c r="B133" s="79" t="s">
        <v>253</v>
      </c>
      <c r="C133" s="79" t="s">
        <v>254</v>
      </c>
      <c r="D133" s="80" t="s">
        <v>953</v>
      </c>
      <c r="E133" s="81">
        <v>10</v>
      </c>
      <c r="F133" s="68"/>
      <c r="G133" s="68"/>
      <c r="H133" s="68"/>
      <c r="I133" s="68"/>
      <c r="J133" s="68"/>
      <c r="K133" s="68"/>
      <c r="L133" s="68"/>
      <c r="M133" s="68"/>
      <c r="N133" s="68">
        <f t="shared" si="10"/>
        <v>0</v>
      </c>
      <c r="O133" s="68"/>
      <c r="Q133" s="79" t="s">
        <v>253</v>
      </c>
      <c r="R133" s="79" t="s">
        <v>254</v>
      </c>
      <c r="S133" s="80" t="s">
        <v>954</v>
      </c>
      <c r="T133" s="81">
        <v>2</v>
      </c>
      <c r="U133" s="68">
        <v>1846507.2917238642</v>
      </c>
      <c r="V133" s="68">
        <v>32319.579999999994</v>
      </c>
      <c r="W133" s="68">
        <v>0</v>
      </c>
      <c r="X133" s="68">
        <v>0</v>
      </c>
      <c r="Y133" s="68">
        <v>91317.931528487665</v>
      </c>
      <c r="Z133" s="68">
        <v>40525.858024393186</v>
      </c>
      <c r="AA133" s="68">
        <v>37551.955049483855</v>
      </c>
      <c r="AB133" s="68">
        <v>21149.635135409655</v>
      </c>
      <c r="AC133" s="68">
        <f t="shared" si="11"/>
        <v>2084363.8714616387</v>
      </c>
      <c r="AD133" s="68">
        <v>14991.62</v>
      </c>
      <c r="AF133" s="79" t="s">
        <v>253</v>
      </c>
      <c r="AG133" s="79" t="s">
        <v>254</v>
      </c>
      <c r="AH133" s="80" t="s">
        <v>1156</v>
      </c>
      <c r="AI133" s="81">
        <v>2</v>
      </c>
      <c r="AJ133" s="68">
        <v>1872522.0624583061</v>
      </c>
      <c r="AK133" s="68">
        <v>32884.590000000004</v>
      </c>
      <c r="AL133" s="68">
        <v>0</v>
      </c>
      <c r="AM133" s="68">
        <v>0</v>
      </c>
      <c r="AN133" s="68">
        <v>94570.538350539573</v>
      </c>
      <c r="AO133" s="68">
        <v>40525.858024393186</v>
      </c>
      <c r="AP133" s="68">
        <v>38210.745537617753</v>
      </c>
      <c r="AQ133" s="68">
        <v>21547.869606837165</v>
      </c>
      <c r="AR133" s="68">
        <f t="shared" si="12"/>
        <v>2115515.3539776937</v>
      </c>
      <c r="AS133" s="68">
        <v>15253.69</v>
      </c>
      <c r="AU133" s="79" t="s">
        <v>253</v>
      </c>
      <c r="AV133" s="79" t="s">
        <v>254</v>
      </c>
      <c r="AW133" s="80" t="s">
        <v>1157</v>
      </c>
      <c r="AX133" s="81">
        <v>2</v>
      </c>
      <c r="AY133" s="68">
        <v>1901096.5960275335</v>
      </c>
      <c r="AZ133" s="68">
        <v>33431.990000000005</v>
      </c>
      <c r="BA133" s="68">
        <v>0</v>
      </c>
      <c r="BB133" s="68">
        <v>0</v>
      </c>
      <c r="BC133" s="68">
        <v>96249.209464729254</v>
      </c>
      <c r="BD133" s="68">
        <v>40525.858024393186</v>
      </c>
      <c r="BE133" s="68">
        <v>38848.645331570893</v>
      </c>
      <c r="BF133" s="68">
        <v>21907.248261753935</v>
      </c>
      <c r="BG133" s="68">
        <f t="shared" si="13"/>
        <v>2147567.1571099809</v>
      </c>
      <c r="BH133" s="68">
        <v>15507.61</v>
      </c>
    </row>
    <row r="134" spans="2:60">
      <c r="B134" s="79" t="s">
        <v>255</v>
      </c>
      <c r="C134" s="79" t="s">
        <v>256</v>
      </c>
      <c r="D134" s="80" t="s">
        <v>953</v>
      </c>
      <c r="E134" s="81">
        <v>10</v>
      </c>
      <c r="F134" s="68"/>
      <c r="G134" s="68"/>
      <c r="H134" s="68"/>
      <c r="I134" s="68"/>
      <c r="J134" s="68"/>
      <c r="K134" s="68"/>
      <c r="L134" s="68"/>
      <c r="M134" s="68"/>
      <c r="N134" s="68">
        <f t="shared" ref="N134:N197" si="14">SUM(F134:M134,O134)</f>
        <v>0</v>
      </c>
      <c r="O134" s="68"/>
      <c r="Q134" s="79" t="s">
        <v>255</v>
      </c>
      <c r="R134" s="79" t="s">
        <v>256</v>
      </c>
      <c r="S134" s="80" t="s">
        <v>954</v>
      </c>
      <c r="T134" s="81">
        <v>2</v>
      </c>
      <c r="U134" s="68">
        <v>2032215.475277388</v>
      </c>
      <c r="V134" s="68">
        <v>0</v>
      </c>
      <c r="W134" s="68">
        <v>0</v>
      </c>
      <c r="X134" s="68">
        <v>0</v>
      </c>
      <c r="Y134" s="68">
        <v>130253.12089675578</v>
      </c>
      <c r="Z134" s="68">
        <v>190017.67583771911</v>
      </c>
      <c r="AA134" s="68">
        <v>0</v>
      </c>
      <c r="AB134" s="68">
        <v>22254.479038990568</v>
      </c>
      <c r="AC134" s="68">
        <f t="shared" ref="AC134:AC197" si="15">SUM(U134:AB134,AD134)</f>
        <v>2374740.7510508536</v>
      </c>
      <c r="AD134" s="68">
        <v>0</v>
      </c>
      <c r="AF134" s="79" t="s">
        <v>255</v>
      </c>
      <c r="AG134" s="79" t="s">
        <v>256</v>
      </c>
      <c r="AH134" s="80" t="s">
        <v>1156</v>
      </c>
      <c r="AI134" s="81">
        <v>2</v>
      </c>
      <c r="AJ134" s="68">
        <v>2021350.6801449282</v>
      </c>
      <c r="AK134" s="68">
        <v>0</v>
      </c>
      <c r="AL134" s="68">
        <v>0</v>
      </c>
      <c r="AM134" s="68">
        <v>0</v>
      </c>
      <c r="AN134" s="68">
        <v>130411.10733665692</v>
      </c>
      <c r="AO134" s="68">
        <v>190017.67583771911</v>
      </c>
      <c r="AP134" s="68">
        <v>0</v>
      </c>
      <c r="AQ134" s="68">
        <v>22060.651124312077</v>
      </c>
      <c r="AR134" s="68">
        <f t="shared" ref="AR134:AR197" si="16">SUM(AJ134:AQ134,AS134)</f>
        <v>2363840.1144436165</v>
      </c>
      <c r="AS134" s="68">
        <v>0</v>
      </c>
      <c r="AU134" s="79" t="s">
        <v>255</v>
      </c>
      <c r="AV134" s="79" t="s">
        <v>256</v>
      </c>
      <c r="AW134" s="80" t="s">
        <v>1157</v>
      </c>
      <c r="AX134" s="81">
        <v>2</v>
      </c>
      <c r="AY134" s="68">
        <v>2066321.64419145</v>
      </c>
      <c r="AZ134" s="68">
        <v>0</v>
      </c>
      <c r="BA134" s="68">
        <v>0</v>
      </c>
      <c r="BB134" s="68">
        <v>0</v>
      </c>
      <c r="BC134" s="68">
        <v>133556.61719692632</v>
      </c>
      <c r="BD134" s="68">
        <v>190017.67583771911</v>
      </c>
      <c r="BE134" s="68">
        <v>0</v>
      </c>
      <c r="BF134" s="68">
        <v>22629.840334217995</v>
      </c>
      <c r="BG134" s="68">
        <f t="shared" ref="BG134:BG197" si="17">SUM(AY134:BF134,BH134)</f>
        <v>2412525.7775603132</v>
      </c>
      <c r="BH134" s="68">
        <v>0</v>
      </c>
    </row>
    <row r="135" spans="2:60">
      <c r="B135" s="79" t="s">
        <v>257</v>
      </c>
      <c r="C135" s="79" t="s">
        <v>258</v>
      </c>
      <c r="D135" s="80" t="s">
        <v>953</v>
      </c>
      <c r="E135" s="81">
        <v>10</v>
      </c>
      <c r="F135" s="68"/>
      <c r="G135" s="68"/>
      <c r="H135" s="68"/>
      <c r="I135" s="68"/>
      <c r="J135" s="68"/>
      <c r="K135" s="68"/>
      <c r="L135" s="68"/>
      <c r="M135" s="68"/>
      <c r="N135" s="68">
        <f t="shared" si="14"/>
        <v>0</v>
      </c>
      <c r="O135" s="68"/>
      <c r="Q135" s="79" t="s">
        <v>257</v>
      </c>
      <c r="R135" s="79" t="s">
        <v>258</v>
      </c>
      <c r="S135" s="80" t="s">
        <v>954</v>
      </c>
      <c r="T135" s="81">
        <v>2</v>
      </c>
      <c r="U135" s="68">
        <v>873845.24741806253</v>
      </c>
      <c r="V135" s="68">
        <v>18442.009999999998</v>
      </c>
      <c r="W135" s="68">
        <v>0</v>
      </c>
      <c r="X135" s="68">
        <v>2479.5100000000002</v>
      </c>
      <c r="Y135" s="68">
        <v>52993.759750736055</v>
      </c>
      <c r="Z135" s="68">
        <v>101599.59836571336</v>
      </c>
      <c r="AA135" s="68">
        <v>0</v>
      </c>
      <c r="AB135" s="68">
        <v>9693.6161750529427</v>
      </c>
      <c r="AC135" s="68">
        <f t="shared" si="15"/>
        <v>1059053.7417095648</v>
      </c>
      <c r="AD135" s="68">
        <v>0</v>
      </c>
      <c r="AF135" s="79" t="s">
        <v>257</v>
      </c>
      <c r="AG135" s="79" t="s">
        <v>258</v>
      </c>
      <c r="AH135" s="80" t="s">
        <v>1156</v>
      </c>
      <c r="AI135" s="81">
        <v>2</v>
      </c>
      <c r="AJ135" s="68">
        <v>895313.90664581547</v>
      </c>
      <c r="AK135" s="68">
        <v>18765.909999999996</v>
      </c>
      <c r="AL135" s="68">
        <v>0</v>
      </c>
      <c r="AM135" s="68">
        <v>2523.0500000000002</v>
      </c>
      <c r="AN135" s="68">
        <v>54857.882577497148</v>
      </c>
      <c r="AO135" s="68">
        <v>101599.59836571336</v>
      </c>
      <c r="AP135" s="68">
        <v>0</v>
      </c>
      <c r="AQ135" s="68">
        <v>10011.29206243623</v>
      </c>
      <c r="AR135" s="68">
        <f t="shared" si="16"/>
        <v>1083071.6396514622</v>
      </c>
      <c r="AS135" s="68">
        <v>0</v>
      </c>
      <c r="AU135" s="79" t="s">
        <v>257</v>
      </c>
      <c r="AV135" s="79" t="s">
        <v>258</v>
      </c>
      <c r="AW135" s="80" t="s">
        <v>1157</v>
      </c>
      <c r="AX135" s="81">
        <v>2</v>
      </c>
      <c r="AY135" s="68">
        <v>884932.24970465188</v>
      </c>
      <c r="AZ135" s="68">
        <v>19079.71</v>
      </c>
      <c r="BA135" s="68">
        <v>0</v>
      </c>
      <c r="BB135" s="68">
        <v>2565.25</v>
      </c>
      <c r="BC135" s="68">
        <v>55019.809316538849</v>
      </c>
      <c r="BD135" s="68">
        <v>101599.59836571336</v>
      </c>
      <c r="BE135" s="68">
        <v>0</v>
      </c>
      <c r="BF135" s="68">
        <v>9851.9477663938887</v>
      </c>
      <c r="BG135" s="68">
        <f t="shared" si="17"/>
        <v>1073048.565153298</v>
      </c>
      <c r="BH135" s="68">
        <v>0</v>
      </c>
    </row>
    <row r="136" spans="2:60">
      <c r="B136" s="79" t="s">
        <v>259</v>
      </c>
      <c r="C136" s="79" t="s">
        <v>260</v>
      </c>
      <c r="D136" s="80" t="s">
        <v>953</v>
      </c>
      <c r="E136" s="81">
        <v>10</v>
      </c>
      <c r="F136" s="68"/>
      <c r="G136" s="68"/>
      <c r="H136" s="68"/>
      <c r="I136" s="68"/>
      <c r="J136" s="68"/>
      <c r="K136" s="68"/>
      <c r="L136" s="68"/>
      <c r="M136" s="68"/>
      <c r="N136" s="68">
        <f t="shared" si="14"/>
        <v>0</v>
      </c>
      <c r="O136" s="68"/>
      <c r="Q136" s="79" t="s">
        <v>259</v>
      </c>
      <c r="R136" s="79" t="s">
        <v>260</v>
      </c>
      <c r="S136" s="80" t="s">
        <v>954</v>
      </c>
      <c r="T136" s="81">
        <v>2</v>
      </c>
      <c r="U136" s="68">
        <v>2614900.7732035266</v>
      </c>
      <c r="V136" s="68">
        <v>0</v>
      </c>
      <c r="W136" s="68">
        <v>10922.77</v>
      </c>
      <c r="X136" s="68">
        <v>6036.2599999999993</v>
      </c>
      <c r="Y136" s="68">
        <v>188559.86594272658</v>
      </c>
      <c r="Z136" s="68">
        <v>146531.64977032912</v>
      </c>
      <c r="AA136" s="68">
        <v>0</v>
      </c>
      <c r="AB136" s="68">
        <v>28526.844257186633</v>
      </c>
      <c r="AC136" s="68">
        <f t="shared" si="15"/>
        <v>2995478.1631737687</v>
      </c>
      <c r="AD136" s="68">
        <v>0</v>
      </c>
      <c r="AF136" s="79" t="s">
        <v>259</v>
      </c>
      <c r="AG136" s="79" t="s">
        <v>260</v>
      </c>
      <c r="AH136" s="80" t="s">
        <v>1156</v>
      </c>
      <c r="AI136" s="81">
        <v>2</v>
      </c>
      <c r="AJ136" s="68">
        <v>2656244.1422526315</v>
      </c>
      <c r="AK136" s="68">
        <v>0</v>
      </c>
      <c r="AL136" s="68">
        <v>11113.71</v>
      </c>
      <c r="AM136" s="68">
        <v>6141.7799999999988</v>
      </c>
      <c r="AN136" s="68">
        <v>192808.00263057117</v>
      </c>
      <c r="AO136" s="68">
        <v>146531.64977032912</v>
      </c>
      <c r="AP136" s="68">
        <v>0</v>
      </c>
      <c r="AQ136" s="68">
        <v>29036.471598804928</v>
      </c>
      <c r="AR136" s="68">
        <f t="shared" si="16"/>
        <v>3041875.7562523368</v>
      </c>
      <c r="AS136" s="68">
        <v>0</v>
      </c>
      <c r="AU136" s="79" t="s">
        <v>259</v>
      </c>
      <c r="AV136" s="79" t="s">
        <v>260</v>
      </c>
      <c r="AW136" s="80" t="s">
        <v>1157</v>
      </c>
      <c r="AX136" s="81">
        <v>2</v>
      </c>
      <c r="AY136" s="68">
        <v>2689157.3242172678</v>
      </c>
      <c r="AZ136" s="68">
        <v>0</v>
      </c>
      <c r="BA136" s="68">
        <v>11298.730000000001</v>
      </c>
      <c r="BB136" s="68">
        <v>6244.03</v>
      </c>
      <c r="BC136" s="68">
        <v>195848.93442922094</v>
      </c>
      <c r="BD136" s="68">
        <v>146531.64977032912</v>
      </c>
      <c r="BE136" s="68">
        <v>0</v>
      </c>
      <c r="BF136" s="68">
        <v>29391.789448441472</v>
      </c>
      <c r="BG136" s="68">
        <f t="shared" si="17"/>
        <v>3078472.4578652591</v>
      </c>
      <c r="BH136" s="68">
        <v>0</v>
      </c>
    </row>
    <row r="137" spans="2:60">
      <c r="B137" s="79" t="s">
        <v>261</v>
      </c>
      <c r="C137" s="79" t="s">
        <v>262</v>
      </c>
      <c r="D137" s="80" t="s">
        <v>953</v>
      </c>
      <c r="E137" s="81">
        <v>10</v>
      </c>
      <c r="F137" s="68"/>
      <c r="G137" s="68"/>
      <c r="H137" s="68"/>
      <c r="I137" s="68"/>
      <c r="J137" s="68"/>
      <c r="K137" s="68"/>
      <c r="L137" s="68"/>
      <c r="M137" s="68"/>
      <c r="N137" s="68">
        <f t="shared" si="14"/>
        <v>0</v>
      </c>
      <c r="O137" s="68"/>
      <c r="Q137" s="79" t="s">
        <v>261</v>
      </c>
      <c r="R137" s="79" t="s">
        <v>262</v>
      </c>
      <c r="S137" s="80" t="s">
        <v>954</v>
      </c>
      <c r="T137" s="81">
        <v>2</v>
      </c>
      <c r="U137" s="68">
        <v>1897513.9100417362</v>
      </c>
      <c r="V137" s="68">
        <v>28821.94</v>
      </c>
      <c r="W137" s="68">
        <v>0</v>
      </c>
      <c r="X137" s="68">
        <v>0</v>
      </c>
      <c r="Y137" s="68">
        <v>84031.409437857554</v>
      </c>
      <c r="Z137" s="68">
        <v>60712.652476636154</v>
      </c>
      <c r="AA137" s="68">
        <v>0</v>
      </c>
      <c r="AB137" s="68">
        <v>21586.327048002509</v>
      </c>
      <c r="AC137" s="68">
        <f t="shared" si="15"/>
        <v>2096394.9490042324</v>
      </c>
      <c r="AD137" s="68">
        <v>3728.7099999999996</v>
      </c>
      <c r="AF137" s="79" t="s">
        <v>261</v>
      </c>
      <c r="AG137" s="79" t="s">
        <v>262</v>
      </c>
      <c r="AH137" s="80" t="s">
        <v>1156</v>
      </c>
      <c r="AI137" s="81">
        <v>2</v>
      </c>
      <c r="AJ137" s="68">
        <v>1899134.723742493</v>
      </c>
      <c r="AK137" s="68">
        <v>29328.12</v>
      </c>
      <c r="AL137" s="68">
        <v>0</v>
      </c>
      <c r="AM137" s="68">
        <v>0</v>
      </c>
      <c r="AN137" s="68">
        <v>86075.458348953965</v>
      </c>
      <c r="AO137" s="68">
        <v>60712.652476636154</v>
      </c>
      <c r="AP137" s="68">
        <v>0</v>
      </c>
      <c r="AQ137" s="68">
        <v>21647.361074353335</v>
      </c>
      <c r="AR137" s="68">
        <f t="shared" si="16"/>
        <v>2100692.5056424364</v>
      </c>
      <c r="AS137" s="68">
        <v>3794.19</v>
      </c>
      <c r="AU137" s="79" t="s">
        <v>261</v>
      </c>
      <c r="AV137" s="79" t="s">
        <v>262</v>
      </c>
      <c r="AW137" s="80" t="s">
        <v>1157</v>
      </c>
      <c r="AX137" s="81">
        <v>2</v>
      </c>
      <c r="AY137" s="68">
        <v>1920425.3419329762</v>
      </c>
      <c r="AZ137" s="68">
        <v>29818.560000000001</v>
      </c>
      <c r="BA137" s="68">
        <v>0</v>
      </c>
      <c r="BB137" s="68">
        <v>0</v>
      </c>
      <c r="BC137" s="68">
        <v>90160.415301791814</v>
      </c>
      <c r="BD137" s="68">
        <v>60712.652476636154</v>
      </c>
      <c r="BE137" s="68">
        <v>0</v>
      </c>
      <c r="BF137" s="68">
        <v>22047.080547345337</v>
      </c>
      <c r="BG137" s="68">
        <f t="shared" si="17"/>
        <v>2127021.6802587495</v>
      </c>
      <c r="BH137" s="68">
        <v>3857.6299999999997</v>
      </c>
    </row>
    <row r="138" spans="2:60">
      <c r="B138" s="79" t="s">
        <v>263</v>
      </c>
      <c r="C138" s="79" t="s">
        <v>264</v>
      </c>
      <c r="D138" s="80" t="s">
        <v>953</v>
      </c>
      <c r="E138" s="81">
        <v>10</v>
      </c>
      <c r="F138" s="68"/>
      <c r="G138" s="68"/>
      <c r="H138" s="68"/>
      <c r="I138" s="68"/>
      <c r="J138" s="68"/>
      <c r="K138" s="68"/>
      <c r="L138" s="68"/>
      <c r="M138" s="68"/>
      <c r="N138" s="68">
        <f t="shared" si="14"/>
        <v>0</v>
      </c>
      <c r="O138" s="68"/>
      <c r="Q138" s="79" t="s">
        <v>263</v>
      </c>
      <c r="R138" s="79" t="s">
        <v>264</v>
      </c>
      <c r="S138" s="80" t="s">
        <v>954</v>
      </c>
      <c r="T138" s="81">
        <v>2</v>
      </c>
      <c r="U138" s="68">
        <v>1911582.8222435915</v>
      </c>
      <c r="V138" s="68">
        <v>28821.929999999997</v>
      </c>
      <c r="W138" s="68">
        <v>0</v>
      </c>
      <c r="X138" s="68">
        <v>1884.4300000000003</v>
      </c>
      <c r="Y138" s="68">
        <v>70702.948427708092</v>
      </c>
      <c r="Z138" s="68">
        <v>80063.320287296941</v>
      </c>
      <c r="AA138" s="68">
        <v>0</v>
      </c>
      <c r="AB138" s="68">
        <v>21607.871396624949</v>
      </c>
      <c r="AC138" s="68">
        <f t="shared" si="15"/>
        <v>2125647.9123552213</v>
      </c>
      <c r="AD138" s="68">
        <v>10984.59</v>
      </c>
      <c r="AF138" s="79" t="s">
        <v>263</v>
      </c>
      <c r="AG138" s="79" t="s">
        <v>264</v>
      </c>
      <c r="AH138" s="80" t="s">
        <v>1156</v>
      </c>
      <c r="AI138" s="81">
        <v>2</v>
      </c>
      <c r="AJ138" s="68">
        <v>1947492.8801055229</v>
      </c>
      <c r="AK138" s="68">
        <v>29328.11</v>
      </c>
      <c r="AL138" s="68">
        <v>0</v>
      </c>
      <c r="AM138" s="68">
        <v>2018.4400000000003</v>
      </c>
      <c r="AN138" s="68">
        <v>70687.33520573967</v>
      </c>
      <c r="AO138" s="68">
        <v>80063.320287296941</v>
      </c>
      <c r="AP138" s="68">
        <v>0</v>
      </c>
      <c r="AQ138" s="68">
        <v>21963.468955538236</v>
      </c>
      <c r="AR138" s="68">
        <f t="shared" si="16"/>
        <v>2162731.0545540978</v>
      </c>
      <c r="AS138" s="68">
        <v>11177.5</v>
      </c>
      <c r="AU138" s="79" t="s">
        <v>263</v>
      </c>
      <c r="AV138" s="79" t="s">
        <v>264</v>
      </c>
      <c r="AW138" s="80" t="s">
        <v>1157</v>
      </c>
      <c r="AX138" s="81">
        <v>2</v>
      </c>
      <c r="AY138" s="68">
        <v>1980351.5940947663</v>
      </c>
      <c r="AZ138" s="68">
        <v>29818.530000000002</v>
      </c>
      <c r="BA138" s="68">
        <v>0</v>
      </c>
      <c r="BB138" s="68">
        <v>1949.58</v>
      </c>
      <c r="BC138" s="68">
        <v>70933.548497246884</v>
      </c>
      <c r="BD138" s="68">
        <v>80063.320287296941</v>
      </c>
      <c r="BE138" s="68">
        <v>0</v>
      </c>
      <c r="BF138" s="68">
        <v>22309.500353764277</v>
      </c>
      <c r="BG138" s="68">
        <f t="shared" si="17"/>
        <v>2196790.4832330747</v>
      </c>
      <c r="BH138" s="68">
        <v>11364.41</v>
      </c>
    </row>
    <row r="139" spans="2:60">
      <c r="B139" s="79" t="s">
        <v>265</v>
      </c>
      <c r="C139" s="79" t="s">
        <v>266</v>
      </c>
      <c r="D139" s="80" t="s">
        <v>953</v>
      </c>
      <c r="E139" s="81">
        <v>10</v>
      </c>
      <c r="F139" s="68"/>
      <c r="G139" s="68"/>
      <c r="H139" s="68"/>
      <c r="I139" s="68"/>
      <c r="J139" s="68"/>
      <c r="K139" s="68"/>
      <c r="L139" s="68"/>
      <c r="M139" s="68"/>
      <c r="N139" s="68">
        <f t="shared" si="14"/>
        <v>0</v>
      </c>
      <c r="O139" s="68"/>
      <c r="Q139" s="79" t="s">
        <v>265</v>
      </c>
      <c r="R139" s="79" t="s">
        <v>266</v>
      </c>
      <c r="S139" s="80" t="s">
        <v>954</v>
      </c>
      <c r="T139" s="81">
        <v>2</v>
      </c>
      <c r="U139" s="68">
        <v>416483.81993241759</v>
      </c>
      <c r="V139" s="68">
        <v>0</v>
      </c>
      <c r="W139" s="68">
        <v>20791.600000000002</v>
      </c>
      <c r="X139" s="68">
        <v>0</v>
      </c>
      <c r="Y139" s="68">
        <v>41927.225140092451</v>
      </c>
      <c r="Z139" s="68">
        <v>119491.99325968986</v>
      </c>
      <c r="AA139" s="68">
        <v>0</v>
      </c>
      <c r="AB139" s="68">
        <v>4999.5249401394976</v>
      </c>
      <c r="AC139" s="68">
        <f t="shared" si="15"/>
        <v>603694.16327233939</v>
      </c>
      <c r="AD139" s="68">
        <v>0</v>
      </c>
      <c r="AF139" s="79" t="s">
        <v>265</v>
      </c>
      <c r="AG139" s="79" t="s">
        <v>266</v>
      </c>
      <c r="AH139" s="80" t="s">
        <v>1156</v>
      </c>
      <c r="AI139" s="81">
        <v>2</v>
      </c>
      <c r="AJ139" s="68">
        <v>416139.71383746411</v>
      </c>
      <c r="AK139" s="68">
        <v>0</v>
      </c>
      <c r="AL139" s="68">
        <v>21155.01</v>
      </c>
      <c r="AM139" s="68">
        <v>0</v>
      </c>
      <c r="AN139" s="68">
        <v>42678.546358959022</v>
      </c>
      <c r="AO139" s="68">
        <v>119491.99325968986</v>
      </c>
      <c r="AP139" s="68">
        <v>0</v>
      </c>
      <c r="AQ139" s="68">
        <v>5007.9546730529983</v>
      </c>
      <c r="AR139" s="68">
        <f t="shared" si="16"/>
        <v>604473.21812916605</v>
      </c>
      <c r="AS139" s="68">
        <v>0</v>
      </c>
      <c r="AU139" s="79" t="s">
        <v>265</v>
      </c>
      <c r="AV139" s="79" t="s">
        <v>266</v>
      </c>
      <c r="AW139" s="80" t="s">
        <v>1157</v>
      </c>
      <c r="AX139" s="81">
        <v>2</v>
      </c>
      <c r="AY139" s="68">
        <v>401493.34494622803</v>
      </c>
      <c r="AZ139" s="68">
        <v>0</v>
      </c>
      <c r="BA139" s="68">
        <v>21507.199999999997</v>
      </c>
      <c r="BB139" s="68">
        <v>0</v>
      </c>
      <c r="BC139" s="68">
        <v>43185.188782167657</v>
      </c>
      <c r="BD139" s="68">
        <v>119491.99325968986</v>
      </c>
      <c r="BE139" s="68">
        <v>0</v>
      </c>
      <c r="BF139" s="68">
        <v>4849.6970815918176</v>
      </c>
      <c r="BG139" s="68">
        <f t="shared" si="17"/>
        <v>590527.42406967736</v>
      </c>
      <c r="BH139" s="68">
        <v>0</v>
      </c>
    </row>
    <row r="140" spans="2:60">
      <c r="B140" s="79" t="s">
        <v>267</v>
      </c>
      <c r="C140" s="79" t="s">
        <v>268</v>
      </c>
      <c r="D140" s="80" t="s">
        <v>953</v>
      </c>
      <c r="E140" s="81">
        <v>10</v>
      </c>
      <c r="F140" s="68"/>
      <c r="G140" s="68"/>
      <c r="H140" s="68"/>
      <c r="I140" s="68"/>
      <c r="J140" s="68"/>
      <c r="K140" s="68"/>
      <c r="L140" s="68"/>
      <c r="M140" s="68"/>
      <c r="N140" s="68">
        <f t="shared" si="14"/>
        <v>0</v>
      </c>
      <c r="O140" s="68"/>
      <c r="Q140" s="79" t="s">
        <v>267</v>
      </c>
      <c r="R140" s="79" t="s">
        <v>268</v>
      </c>
      <c r="S140" s="80" t="s">
        <v>954</v>
      </c>
      <c r="T140" s="81">
        <v>2</v>
      </c>
      <c r="U140" s="68">
        <v>7024839.8666944448</v>
      </c>
      <c r="V140" s="68">
        <v>346948.79000000004</v>
      </c>
      <c r="W140" s="68">
        <v>49248.270000000004</v>
      </c>
      <c r="X140" s="68">
        <v>27881.8</v>
      </c>
      <c r="Y140" s="68">
        <v>987789.07699454634</v>
      </c>
      <c r="Z140" s="68">
        <v>476898.60689941933</v>
      </c>
      <c r="AA140" s="68">
        <v>897747.36633462878</v>
      </c>
      <c r="AB140" s="68">
        <v>94400.585652582347</v>
      </c>
      <c r="AC140" s="68">
        <f t="shared" si="15"/>
        <v>10020917.21257562</v>
      </c>
      <c r="AD140" s="68">
        <v>115162.85</v>
      </c>
      <c r="AF140" s="79" t="s">
        <v>267</v>
      </c>
      <c r="AG140" s="79" t="s">
        <v>268</v>
      </c>
      <c r="AH140" s="80" t="s">
        <v>1156</v>
      </c>
      <c r="AI140" s="81">
        <v>2</v>
      </c>
      <c r="AJ140" s="68">
        <v>7035338.2675821027</v>
      </c>
      <c r="AK140" s="68">
        <v>353014.01</v>
      </c>
      <c r="AL140" s="68">
        <v>50109.15</v>
      </c>
      <c r="AM140" s="68">
        <v>27979.22</v>
      </c>
      <c r="AN140" s="68">
        <v>1004652.1859950738</v>
      </c>
      <c r="AO140" s="68">
        <v>476898.60689941933</v>
      </c>
      <c r="AP140" s="68">
        <v>913497.17966090608</v>
      </c>
      <c r="AQ140" s="68">
        <v>94901.530548017472</v>
      </c>
      <c r="AR140" s="68">
        <f t="shared" si="16"/>
        <v>10073566.250685519</v>
      </c>
      <c r="AS140" s="68">
        <v>117176.1</v>
      </c>
      <c r="AU140" s="79" t="s">
        <v>267</v>
      </c>
      <c r="AV140" s="79" t="s">
        <v>268</v>
      </c>
      <c r="AW140" s="80" t="s">
        <v>1157</v>
      </c>
      <c r="AX140" s="81">
        <v>2</v>
      </c>
      <c r="AY140" s="68">
        <v>7109919.4084122274</v>
      </c>
      <c r="AZ140" s="68">
        <v>358890.41</v>
      </c>
      <c r="BA140" s="68">
        <v>50943.35</v>
      </c>
      <c r="BB140" s="68">
        <v>28345.91</v>
      </c>
      <c r="BC140" s="68">
        <v>1018957.4743392655</v>
      </c>
      <c r="BD140" s="68">
        <v>476898.60689941933</v>
      </c>
      <c r="BE140" s="68">
        <v>928747.58749358275</v>
      </c>
      <c r="BF140" s="68">
        <v>95937.442123260349</v>
      </c>
      <c r="BG140" s="68">
        <f t="shared" si="17"/>
        <v>10187766.839267757</v>
      </c>
      <c r="BH140" s="68">
        <v>119126.65000000001</v>
      </c>
    </row>
    <row r="141" spans="2:60">
      <c r="B141" s="79" t="s">
        <v>269</v>
      </c>
      <c r="C141" s="79" t="s">
        <v>270</v>
      </c>
      <c r="D141" s="80" t="s">
        <v>953</v>
      </c>
      <c r="E141" s="81">
        <v>10</v>
      </c>
      <c r="F141" s="68"/>
      <c r="G141" s="68"/>
      <c r="H141" s="68"/>
      <c r="I141" s="68"/>
      <c r="J141" s="68"/>
      <c r="K141" s="68"/>
      <c r="L141" s="68"/>
      <c r="M141" s="68"/>
      <c r="N141" s="68">
        <f t="shared" si="14"/>
        <v>0</v>
      </c>
      <c r="O141" s="68"/>
      <c r="Q141" s="79" t="s">
        <v>269</v>
      </c>
      <c r="R141" s="79" t="s">
        <v>270</v>
      </c>
      <c r="S141" s="80" t="s">
        <v>954</v>
      </c>
      <c r="T141" s="81">
        <v>2</v>
      </c>
      <c r="U141" s="68">
        <v>10446444.243645305</v>
      </c>
      <c r="V141" s="68">
        <v>339063.59000000008</v>
      </c>
      <c r="W141" s="68">
        <v>297310.07000000007</v>
      </c>
      <c r="X141" s="68">
        <v>36600.869999999995</v>
      </c>
      <c r="Y141" s="68">
        <v>1572764.76704312</v>
      </c>
      <c r="Z141" s="68">
        <v>701977.06967242446</v>
      </c>
      <c r="AA141" s="68">
        <v>496261.69898301136</v>
      </c>
      <c r="AB141" s="68">
        <v>130774.01771923341</v>
      </c>
      <c r="AC141" s="68">
        <f t="shared" si="15"/>
        <v>14024408.807063093</v>
      </c>
      <c r="AD141" s="68">
        <v>3212.48</v>
      </c>
      <c r="AF141" s="79" t="s">
        <v>269</v>
      </c>
      <c r="AG141" s="79" t="s">
        <v>270</v>
      </c>
      <c r="AH141" s="80" t="s">
        <v>1156</v>
      </c>
      <c r="AI141" s="81">
        <v>2</v>
      </c>
      <c r="AJ141" s="68">
        <v>10602332.355143311</v>
      </c>
      <c r="AK141" s="68">
        <v>344990.97</v>
      </c>
      <c r="AL141" s="68">
        <v>302507.15000000002</v>
      </c>
      <c r="AM141" s="68">
        <v>37240.65</v>
      </c>
      <c r="AN141" s="68">
        <v>1596615.9309779308</v>
      </c>
      <c r="AO141" s="68">
        <v>701977.06967242446</v>
      </c>
      <c r="AP141" s="68">
        <v>504967.92929903592</v>
      </c>
      <c r="AQ141" s="68">
        <v>132582.71952774748</v>
      </c>
      <c r="AR141" s="68">
        <f t="shared" si="16"/>
        <v>14226483.414620452</v>
      </c>
      <c r="AS141" s="68">
        <v>3268.6400000000003</v>
      </c>
      <c r="AU141" s="79" t="s">
        <v>269</v>
      </c>
      <c r="AV141" s="79" t="s">
        <v>270</v>
      </c>
      <c r="AW141" s="80" t="s">
        <v>1157</v>
      </c>
      <c r="AX141" s="81">
        <v>2</v>
      </c>
      <c r="AY141" s="68">
        <v>10783104.238057952</v>
      </c>
      <c r="AZ141" s="68">
        <v>350733.82999999996</v>
      </c>
      <c r="BA141" s="68">
        <v>307543.20999999996</v>
      </c>
      <c r="BB141" s="68">
        <v>37860.629999999997</v>
      </c>
      <c r="BC141" s="68">
        <v>1624039.6893746466</v>
      </c>
      <c r="BD141" s="68">
        <v>701977.06967242446</v>
      </c>
      <c r="BE141" s="68">
        <v>513398.09463712724</v>
      </c>
      <c r="BF141" s="68">
        <v>134825.70721437782</v>
      </c>
      <c r="BG141" s="68">
        <f t="shared" si="17"/>
        <v>14456805.518956529</v>
      </c>
      <c r="BH141" s="68">
        <v>3323.0499999999997</v>
      </c>
    </row>
    <row r="142" spans="2:60">
      <c r="B142" s="79" t="s">
        <v>271</v>
      </c>
      <c r="C142" s="79" t="s">
        <v>272</v>
      </c>
      <c r="D142" s="80" t="s">
        <v>953</v>
      </c>
      <c r="E142" s="81">
        <v>10</v>
      </c>
      <c r="F142" s="68"/>
      <c r="G142" s="68"/>
      <c r="H142" s="68"/>
      <c r="I142" s="68"/>
      <c r="J142" s="68"/>
      <c r="K142" s="68"/>
      <c r="L142" s="68"/>
      <c r="M142" s="68"/>
      <c r="N142" s="68">
        <f t="shared" si="14"/>
        <v>0</v>
      </c>
      <c r="O142" s="68"/>
      <c r="Q142" s="79" t="s">
        <v>271</v>
      </c>
      <c r="R142" s="79" t="s">
        <v>272</v>
      </c>
      <c r="S142" s="80" t="s">
        <v>954</v>
      </c>
      <c r="T142" s="81">
        <v>2</v>
      </c>
      <c r="U142" s="68">
        <v>2888919.6918436177</v>
      </c>
      <c r="V142" s="68">
        <v>101728.81000000003</v>
      </c>
      <c r="W142" s="68">
        <v>16671.59</v>
      </c>
      <c r="X142" s="68">
        <v>0</v>
      </c>
      <c r="Y142" s="68">
        <v>334290.56667616486</v>
      </c>
      <c r="Z142" s="68">
        <v>210938.75160659064</v>
      </c>
      <c r="AA142" s="68">
        <v>67252.925393799698</v>
      </c>
      <c r="AB142" s="68">
        <v>35111.535749338567</v>
      </c>
      <c r="AC142" s="68">
        <f t="shared" si="15"/>
        <v>3698331.1412695115</v>
      </c>
      <c r="AD142" s="68">
        <v>43417.27</v>
      </c>
      <c r="AF142" s="79" t="s">
        <v>271</v>
      </c>
      <c r="AG142" s="79" t="s">
        <v>272</v>
      </c>
      <c r="AH142" s="80" t="s">
        <v>1156</v>
      </c>
      <c r="AI142" s="81">
        <v>2</v>
      </c>
      <c r="AJ142" s="68">
        <v>2937651.2020341316</v>
      </c>
      <c r="AK142" s="68">
        <v>103507.19</v>
      </c>
      <c r="AL142" s="68">
        <v>16963.02</v>
      </c>
      <c r="AM142" s="68">
        <v>0</v>
      </c>
      <c r="AN142" s="68">
        <v>340158.95137665892</v>
      </c>
      <c r="AO142" s="68">
        <v>210938.75160659064</v>
      </c>
      <c r="AP142" s="68">
        <v>68432.846869682238</v>
      </c>
      <c r="AQ142" s="68">
        <v>35728.226087522227</v>
      </c>
      <c r="AR142" s="68">
        <f t="shared" si="16"/>
        <v>3757556.4679745855</v>
      </c>
      <c r="AS142" s="68">
        <v>44176.28</v>
      </c>
      <c r="AU142" s="79" t="s">
        <v>271</v>
      </c>
      <c r="AV142" s="79" t="s">
        <v>272</v>
      </c>
      <c r="AW142" s="80" t="s">
        <v>1157</v>
      </c>
      <c r="AX142" s="81">
        <v>2</v>
      </c>
      <c r="AY142" s="68">
        <v>2984841.5245780409</v>
      </c>
      <c r="AZ142" s="68">
        <v>105230.21000000002</v>
      </c>
      <c r="BA142" s="68">
        <v>17245.419999999998</v>
      </c>
      <c r="BB142" s="68">
        <v>0</v>
      </c>
      <c r="BC142" s="68">
        <v>345841.59329343709</v>
      </c>
      <c r="BD142" s="68">
        <v>210938.75160659064</v>
      </c>
      <c r="BE142" s="68">
        <v>69575.355227031294</v>
      </c>
      <c r="BF142" s="68">
        <v>36319.929248480592</v>
      </c>
      <c r="BG142" s="68">
        <f t="shared" si="17"/>
        <v>3814904.4339535804</v>
      </c>
      <c r="BH142" s="68">
        <v>44911.65</v>
      </c>
    </row>
    <row r="143" spans="2:60">
      <c r="B143" s="79" t="s">
        <v>273</v>
      </c>
      <c r="C143" s="79" t="s">
        <v>274</v>
      </c>
      <c r="D143" s="80" t="s">
        <v>953</v>
      </c>
      <c r="E143" s="81">
        <v>10</v>
      </c>
      <c r="F143" s="68"/>
      <c r="G143" s="68"/>
      <c r="H143" s="68"/>
      <c r="I143" s="68"/>
      <c r="J143" s="68"/>
      <c r="K143" s="68"/>
      <c r="L143" s="68"/>
      <c r="M143" s="68"/>
      <c r="N143" s="68">
        <f t="shared" si="14"/>
        <v>0</v>
      </c>
      <c r="O143" s="68"/>
      <c r="Q143" s="79" t="s">
        <v>273</v>
      </c>
      <c r="R143" s="79" t="s">
        <v>274</v>
      </c>
      <c r="S143" s="80" t="s">
        <v>954</v>
      </c>
      <c r="T143" s="81">
        <v>2</v>
      </c>
      <c r="U143" s="68">
        <v>6266737.7144133281</v>
      </c>
      <c r="V143" s="68">
        <v>235290.46999999997</v>
      </c>
      <c r="W143" s="68">
        <v>33247.370000000003</v>
      </c>
      <c r="X143" s="68">
        <v>25199.01</v>
      </c>
      <c r="Y143" s="68">
        <v>866099.61696907703</v>
      </c>
      <c r="Z143" s="68">
        <v>370698.67813066457</v>
      </c>
      <c r="AA143" s="68">
        <v>984200.33719202538</v>
      </c>
      <c r="AB143" s="68">
        <v>80584.354802401736</v>
      </c>
      <c r="AC143" s="68">
        <f t="shared" si="15"/>
        <v>8862057.5515074972</v>
      </c>
      <c r="AD143" s="68">
        <v>0</v>
      </c>
      <c r="AF143" s="79" t="s">
        <v>273</v>
      </c>
      <c r="AG143" s="79" t="s">
        <v>274</v>
      </c>
      <c r="AH143" s="80" t="s">
        <v>1156</v>
      </c>
      <c r="AI143" s="81">
        <v>2</v>
      </c>
      <c r="AJ143" s="68">
        <v>6375292.2691389844</v>
      </c>
      <c r="AK143" s="68">
        <v>239403.72</v>
      </c>
      <c r="AL143" s="68">
        <v>33828.550000000003</v>
      </c>
      <c r="AM143" s="68">
        <v>25639.51</v>
      </c>
      <c r="AN143" s="68">
        <v>881330.37161659612</v>
      </c>
      <c r="AO143" s="68">
        <v>370698.67813066457</v>
      </c>
      <c r="AP143" s="68">
        <v>1001466.7376531078</v>
      </c>
      <c r="AQ143" s="68">
        <v>81999.747954066843</v>
      </c>
      <c r="AR143" s="68">
        <f t="shared" si="16"/>
        <v>9009659.5844934192</v>
      </c>
      <c r="AS143" s="68">
        <v>0</v>
      </c>
      <c r="AU143" s="79" t="s">
        <v>273</v>
      </c>
      <c r="AV143" s="79" t="s">
        <v>274</v>
      </c>
      <c r="AW143" s="80" t="s">
        <v>1157</v>
      </c>
      <c r="AX143" s="81">
        <v>2</v>
      </c>
      <c r="AY143" s="68">
        <v>6480382.967383055</v>
      </c>
      <c r="AZ143" s="68">
        <v>243388.92</v>
      </c>
      <c r="BA143" s="68">
        <v>34391.71</v>
      </c>
      <c r="BB143" s="68">
        <v>26066.350000000002</v>
      </c>
      <c r="BC143" s="68">
        <v>896078.03399788344</v>
      </c>
      <c r="BD143" s="68">
        <v>370698.67813066457</v>
      </c>
      <c r="BE143" s="68">
        <v>1018185.6400625226</v>
      </c>
      <c r="BF143" s="68">
        <v>83357.736248970032</v>
      </c>
      <c r="BG143" s="68">
        <f t="shared" si="17"/>
        <v>9152550.0358230956</v>
      </c>
      <c r="BH143" s="68">
        <v>0</v>
      </c>
    </row>
    <row r="144" spans="2:60">
      <c r="B144" s="79" t="s">
        <v>275</v>
      </c>
      <c r="C144" s="79" t="s">
        <v>276</v>
      </c>
      <c r="D144" s="80" t="s">
        <v>953</v>
      </c>
      <c r="E144" s="81">
        <v>10</v>
      </c>
      <c r="F144" s="68"/>
      <c r="G144" s="68"/>
      <c r="H144" s="68"/>
      <c r="I144" s="68"/>
      <c r="J144" s="68"/>
      <c r="K144" s="68"/>
      <c r="L144" s="68"/>
      <c r="M144" s="68"/>
      <c r="N144" s="68">
        <f t="shared" si="14"/>
        <v>0</v>
      </c>
      <c r="O144" s="68"/>
      <c r="Q144" s="79" t="s">
        <v>275</v>
      </c>
      <c r="R144" s="79" t="s">
        <v>276</v>
      </c>
      <c r="S144" s="80" t="s">
        <v>954</v>
      </c>
      <c r="T144" s="81">
        <v>2</v>
      </c>
      <c r="U144" s="68">
        <v>573853.1801310681</v>
      </c>
      <c r="V144" s="68">
        <v>20637.790000000008</v>
      </c>
      <c r="W144" s="68">
        <v>4886.51</v>
      </c>
      <c r="X144" s="68">
        <v>1437.2099999999998</v>
      </c>
      <c r="Y144" s="68">
        <v>69317.350999147151</v>
      </c>
      <c r="Z144" s="68">
        <v>23444.431330425909</v>
      </c>
      <c r="AA144" s="68">
        <v>0</v>
      </c>
      <c r="AB144" s="68">
        <v>7038.9118678688537</v>
      </c>
      <c r="AC144" s="68">
        <f t="shared" si="15"/>
        <v>709474.07432850997</v>
      </c>
      <c r="AD144" s="68">
        <v>8858.69</v>
      </c>
      <c r="AF144" s="79" t="s">
        <v>275</v>
      </c>
      <c r="AG144" s="79" t="s">
        <v>276</v>
      </c>
      <c r="AH144" s="80" t="s">
        <v>1156</v>
      </c>
      <c r="AI144" s="81">
        <v>2</v>
      </c>
      <c r="AJ144" s="68">
        <v>625830.53060107352</v>
      </c>
      <c r="AK144" s="68">
        <v>20998.580000000009</v>
      </c>
      <c r="AL144" s="68">
        <v>4971.92</v>
      </c>
      <c r="AM144" s="68">
        <v>1657.3000000000002</v>
      </c>
      <c r="AN144" s="68">
        <v>69217.41939608955</v>
      </c>
      <c r="AO144" s="68">
        <v>23444.431330425909</v>
      </c>
      <c r="AP144" s="68">
        <v>0</v>
      </c>
      <c r="AQ144" s="68">
        <v>7576.690510182525</v>
      </c>
      <c r="AR144" s="68">
        <f t="shared" si="16"/>
        <v>762710.43183777155</v>
      </c>
      <c r="AS144" s="68">
        <v>9013.56</v>
      </c>
      <c r="AU144" s="79" t="s">
        <v>275</v>
      </c>
      <c r="AV144" s="79" t="s">
        <v>276</v>
      </c>
      <c r="AW144" s="80" t="s">
        <v>1157</v>
      </c>
      <c r="AX144" s="81">
        <v>2</v>
      </c>
      <c r="AY144" s="68">
        <v>628808.57286094036</v>
      </c>
      <c r="AZ144" s="68">
        <v>21348.130000000008</v>
      </c>
      <c r="BA144" s="68">
        <v>5054.7</v>
      </c>
      <c r="BB144" s="68">
        <v>1585.7900000000004</v>
      </c>
      <c r="BC144" s="68">
        <v>70572.757515810459</v>
      </c>
      <c r="BD144" s="68">
        <v>23444.431330425909</v>
      </c>
      <c r="BE144" s="68">
        <v>0</v>
      </c>
      <c r="BF144" s="68">
        <v>7629.0150765881408</v>
      </c>
      <c r="BG144" s="68">
        <f t="shared" si="17"/>
        <v>767606.9967837648</v>
      </c>
      <c r="BH144" s="68">
        <v>9163.5999999999985</v>
      </c>
    </row>
    <row r="145" spans="2:60">
      <c r="B145" s="79" t="s">
        <v>277</v>
      </c>
      <c r="C145" s="79" t="s">
        <v>278</v>
      </c>
      <c r="D145" s="80" t="s">
        <v>953</v>
      </c>
      <c r="E145" s="81">
        <v>10</v>
      </c>
      <c r="F145" s="68"/>
      <c r="G145" s="68"/>
      <c r="H145" s="68"/>
      <c r="I145" s="68"/>
      <c r="J145" s="68"/>
      <c r="K145" s="68"/>
      <c r="L145" s="68"/>
      <c r="M145" s="68"/>
      <c r="N145" s="68">
        <f t="shared" si="14"/>
        <v>0</v>
      </c>
      <c r="O145" s="68"/>
      <c r="Q145" s="79" t="s">
        <v>277</v>
      </c>
      <c r="R145" s="79" t="s">
        <v>278</v>
      </c>
      <c r="S145" s="80" t="s">
        <v>954</v>
      </c>
      <c r="T145" s="81">
        <v>2</v>
      </c>
      <c r="U145" s="68">
        <v>4523770.1748916116</v>
      </c>
      <c r="V145" s="68">
        <v>211732.21000000002</v>
      </c>
      <c r="W145" s="68">
        <v>86711.45</v>
      </c>
      <c r="X145" s="68">
        <v>15042.759999999998</v>
      </c>
      <c r="Y145" s="68">
        <v>662859.55130033009</v>
      </c>
      <c r="Z145" s="68">
        <v>416951.84980322159</v>
      </c>
      <c r="AA145" s="68">
        <v>354488.56130293658</v>
      </c>
      <c r="AB145" s="68">
        <v>60121.449897750281</v>
      </c>
      <c r="AC145" s="68">
        <f t="shared" si="15"/>
        <v>6432725.37719585</v>
      </c>
      <c r="AD145" s="68">
        <v>101047.37</v>
      </c>
      <c r="AF145" s="79" t="s">
        <v>277</v>
      </c>
      <c r="AG145" s="79" t="s">
        <v>278</v>
      </c>
      <c r="AH145" s="80" t="s">
        <v>1156</v>
      </c>
      <c r="AI145" s="81">
        <v>2</v>
      </c>
      <c r="AJ145" s="68">
        <v>4537627.2855748478</v>
      </c>
      <c r="AK145" s="68">
        <v>215433.64000000007</v>
      </c>
      <c r="AL145" s="68">
        <v>88227.19</v>
      </c>
      <c r="AM145" s="68">
        <v>15403.210000000001</v>
      </c>
      <c r="AN145" s="68">
        <v>669161.10803911509</v>
      </c>
      <c r="AO145" s="68">
        <v>416951.84980322159</v>
      </c>
      <c r="AP145" s="68">
        <v>360707.5415659378</v>
      </c>
      <c r="AQ145" s="68">
        <v>60197.063031223603</v>
      </c>
      <c r="AR145" s="68">
        <f t="shared" si="16"/>
        <v>6466522.738014346</v>
      </c>
      <c r="AS145" s="68">
        <v>102813.84999999999</v>
      </c>
      <c r="AU145" s="79" t="s">
        <v>277</v>
      </c>
      <c r="AV145" s="79" t="s">
        <v>278</v>
      </c>
      <c r="AW145" s="80" t="s">
        <v>1157</v>
      </c>
      <c r="AX145" s="81">
        <v>2</v>
      </c>
      <c r="AY145" s="68">
        <v>4539143.1653073998</v>
      </c>
      <c r="AZ145" s="68">
        <v>219019.81999999995</v>
      </c>
      <c r="BA145" s="68">
        <v>89695.969999999987</v>
      </c>
      <c r="BB145" s="68">
        <v>15560.510000000002</v>
      </c>
      <c r="BC145" s="68">
        <v>679121.41486893303</v>
      </c>
      <c r="BD145" s="68">
        <v>416951.84980322159</v>
      </c>
      <c r="BE145" s="68">
        <v>366729.32485195028</v>
      </c>
      <c r="BF145" s="68">
        <v>60341.454707670957</v>
      </c>
      <c r="BG145" s="68">
        <f t="shared" si="17"/>
        <v>6491088.8295391761</v>
      </c>
      <c r="BH145" s="68">
        <v>104525.31999999999</v>
      </c>
    </row>
    <row r="146" spans="2:60">
      <c r="B146" s="79" t="s">
        <v>279</v>
      </c>
      <c r="C146" s="79" t="s">
        <v>280</v>
      </c>
      <c r="D146" s="80" t="s">
        <v>953</v>
      </c>
      <c r="E146" s="81">
        <v>10</v>
      </c>
      <c r="F146" s="68"/>
      <c r="G146" s="68"/>
      <c r="H146" s="68"/>
      <c r="I146" s="68"/>
      <c r="J146" s="68"/>
      <c r="K146" s="68"/>
      <c r="L146" s="68"/>
      <c r="M146" s="68"/>
      <c r="N146" s="68">
        <f t="shared" si="14"/>
        <v>0</v>
      </c>
      <c r="O146" s="68"/>
      <c r="Q146" s="79" t="s">
        <v>279</v>
      </c>
      <c r="R146" s="79" t="s">
        <v>280</v>
      </c>
      <c r="S146" s="80" t="s">
        <v>954</v>
      </c>
      <c r="T146" s="81">
        <v>2</v>
      </c>
      <c r="U146" s="68">
        <v>2963790.714086852</v>
      </c>
      <c r="V146" s="68">
        <v>115454.90000000002</v>
      </c>
      <c r="W146" s="68">
        <v>0</v>
      </c>
      <c r="X146" s="68">
        <v>10060.449999999999</v>
      </c>
      <c r="Y146" s="68">
        <v>433351.67823971144</v>
      </c>
      <c r="Z146" s="68">
        <v>246463.5430191507</v>
      </c>
      <c r="AA146" s="68">
        <v>477246.3194848884</v>
      </c>
      <c r="AB146" s="68">
        <v>40213.619368116371</v>
      </c>
      <c r="AC146" s="68">
        <f t="shared" si="15"/>
        <v>4346255.6241987199</v>
      </c>
      <c r="AD146" s="68">
        <v>59674.400000000001</v>
      </c>
      <c r="AF146" s="79" t="s">
        <v>279</v>
      </c>
      <c r="AG146" s="79" t="s">
        <v>280</v>
      </c>
      <c r="AH146" s="80" t="s">
        <v>1156</v>
      </c>
      <c r="AI146" s="81">
        <v>2</v>
      </c>
      <c r="AJ146" s="68">
        <v>3049078.4568351875</v>
      </c>
      <c r="AK146" s="68">
        <v>117473.24</v>
      </c>
      <c r="AL146" s="68">
        <v>0</v>
      </c>
      <c r="AM146" s="68">
        <v>10236.309999999998</v>
      </c>
      <c r="AN146" s="68">
        <v>442659.34000684845</v>
      </c>
      <c r="AO146" s="68">
        <v>246463.5430191507</v>
      </c>
      <c r="AP146" s="68">
        <v>485618.91444402962</v>
      </c>
      <c r="AQ146" s="68">
        <v>41390.019478913397</v>
      </c>
      <c r="AR146" s="68">
        <f t="shared" si="16"/>
        <v>4453637.43378413</v>
      </c>
      <c r="AS146" s="68">
        <v>60717.61</v>
      </c>
      <c r="AU146" s="79" t="s">
        <v>279</v>
      </c>
      <c r="AV146" s="79" t="s">
        <v>280</v>
      </c>
      <c r="AW146" s="80" t="s">
        <v>1157</v>
      </c>
      <c r="AX146" s="81">
        <v>2</v>
      </c>
      <c r="AY146" s="68">
        <v>3138035.8420913094</v>
      </c>
      <c r="AZ146" s="68">
        <v>119428.75</v>
      </c>
      <c r="BA146" s="68">
        <v>0</v>
      </c>
      <c r="BB146" s="68">
        <v>10406.720000000001</v>
      </c>
      <c r="BC146" s="68">
        <v>451198.74864530569</v>
      </c>
      <c r="BD146" s="68">
        <v>246463.5430191507</v>
      </c>
      <c r="BE146" s="68">
        <v>493726.02445741382</v>
      </c>
      <c r="BF146" s="68">
        <v>42582.003870917484</v>
      </c>
      <c r="BG146" s="68">
        <f t="shared" si="17"/>
        <v>4563569.9720840976</v>
      </c>
      <c r="BH146" s="68">
        <v>61728.340000000004</v>
      </c>
    </row>
    <row r="147" spans="2:60">
      <c r="B147" s="79" t="s">
        <v>281</v>
      </c>
      <c r="C147" s="79" t="s">
        <v>282</v>
      </c>
      <c r="D147" s="80" t="s">
        <v>953</v>
      </c>
      <c r="E147" s="81">
        <v>10</v>
      </c>
      <c r="F147" s="68"/>
      <c r="G147" s="68"/>
      <c r="H147" s="68"/>
      <c r="I147" s="68"/>
      <c r="J147" s="68"/>
      <c r="K147" s="68"/>
      <c r="L147" s="68"/>
      <c r="M147" s="68"/>
      <c r="N147" s="68">
        <f t="shared" si="14"/>
        <v>0</v>
      </c>
      <c r="O147" s="68"/>
      <c r="Q147" s="79" t="s">
        <v>281</v>
      </c>
      <c r="R147" s="79" t="s">
        <v>282</v>
      </c>
      <c r="S147" s="80" t="s">
        <v>954</v>
      </c>
      <c r="T147" s="81">
        <v>2</v>
      </c>
      <c r="U147" s="68">
        <v>4874621.5073173931</v>
      </c>
      <c r="V147" s="68">
        <v>108535.75000000001</v>
      </c>
      <c r="W147" s="68">
        <v>0</v>
      </c>
      <c r="X147" s="68">
        <v>18844.23</v>
      </c>
      <c r="Y147" s="68">
        <v>526662.86917535018</v>
      </c>
      <c r="Z147" s="68">
        <v>311175.08565761981</v>
      </c>
      <c r="AA147" s="68">
        <v>633598.26694247557</v>
      </c>
      <c r="AB147" s="68">
        <v>58921.937378994189</v>
      </c>
      <c r="AC147" s="68">
        <f t="shared" si="15"/>
        <v>6532359.6464718338</v>
      </c>
      <c r="AD147" s="68">
        <v>0</v>
      </c>
      <c r="AF147" s="79" t="s">
        <v>281</v>
      </c>
      <c r="AG147" s="79" t="s">
        <v>282</v>
      </c>
      <c r="AH147" s="80" t="s">
        <v>1156</v>
      </c>
      <c r="AI147" s="81">
        <v>2</v>
      </c>
      <c r="AJ147" s="68">
        <v>4717640.0720059266</v>
      </c>
      <c r="AK147" s="68">
        <v>110441.89</v>
      </c>
      <c r="AL147" s="68">
        <v>0</v>
      </c>
      <c r="AM147" s="68">
        <v>18367.809999999998</v>
      </c>
      <c r="AN147" s="68">
        <v>532738.35568496643</v>
      </c>
      <c r="AO147" s="68">
        <v>311175.08565761981</v>
      </c>
      <c r="AP147" s="68">
        <v>644745.00782515889</v>
      </c>
      <c r="AQ147" s="68">
        <v>57433.319299729541</v>
      </c>
      <c r="AR147" s="68">
        <f t="shared" si="16"/>
        <v>6392541.5404734006</v>
      </c>
      <c r="AS147" s="68">
        <v>0</v>
      </c>
      <c r="AU147" s="79" t="s">
        <v>281</v>
      </c>
      <c r="AV147" s="79" t="s">
        <v>282</v>
      </c>
      <c r="AW147" s="80" t="s">
        <v>1157</v>
      </c>
      <c r="AX147" s="81">
        <v>2</v>
      </c>
      <c r="AY147" s="68">
        <v>4655527.0219655205</v>
      </c>
      <c r="AZ147" s="68">
        <v>112288.70000000001</v>
      </c>
      <c r="BA147" s="68">
        <v>0</v>
      </c>
      <c r="BB147" s="68">
        <v>18264.57</v>
      </c>
      <c r="BC147" s="68">
        <v>541277.68555567611</v>
      </c>
      <c r="BD147" s="68">
        <v>311175.08565761981</v>
      </c>
      <c r="BE147" s="68">
        <v>655538.48801779014</v>
      </c>
      <c r="BF147" s="68">
        <v>56961.107866089791</v>
      </c>
      <c r="BG147" s="68">
        <f t="shared" si="17"/>
        <v>6351032.6590626966</v>
      </c>
      <c r="BH147" s="68">
        <v>0</v>
      </c>
    </row>
    <row r="148" spans="2:60">
      <c r="B148" s="79" t="s">
        <v>283</v>
      </c>
      <c r="C148" s="79" t="s">
        <v>284</v>
      </c>
      <c r="D148" s="80" t="s">
        <v>953</v>
      </c>
      <c r="E148" s="81">
        <v>10</v>
      </c>
      <c r="F148" s="68"/>
      <c r="G148" s="68"/>
      <c r="H148" s="68"/>
      <c r="I148" s="68"/>
      <c r="J148" s="68"/>
      <c r="K148" s="68"/>
      <c r="L148" s="68"/>
      <c r="M148" s="68"/>
      <c r="N148" s="68">
        <f t="shared" si="14"/>
        <v>0</v>
      </c>
      <c r="O148" s="68"/>
      <c r="Q148" s="79" t="s">
        <v>283</v>
      </c>
      <c r="R148" s="79" t="s">
        <v>284</v>
      </c>
      <c r="S148" s="80" t="s">
        <v>954</v>
      </c>
      <c r="T148" s="81">
        <v>2</v>
      </c>
      <c r="U148" s="68">
        <v>5854022.185162344</v>
      </c>
      <c r="V148" s="68">
        <v>417212.60000000009</v>
      </c>
      <c r="W148" s="68">
        <v>114057.26</v>
      </c>
      <c r="X148" s="68">
        <v>21224.55</v>
      </c>
      <c r="Y148" s="68">
        <v>853082.79405822721</v>
      </c>
      <c r="Z148" s="68">
        <v>438864.77924828557</v>
      </c>
      <c r="AA148" s="68">
        <v>528025.49095371109</v>
      </c>
      <c r="AB148" s="68">
        <v>80289.487544681877</v>
      </c>
      <c r="AC148" s="68">
        <f t="shared" si="15"/>
        <v>8478299.8769672494</v>
      </c>
      <c r="AD148" s="68">
        <v>171520.72999999998</v>
      </c>
      <c r="AF148" s="79" t="s">
        <v>283</v>
      </c>
      <c r="AG148" s="79" t="s">
        <v>284</v>
      </c>
      <c r="AH148" s="80" t="s">
        <v>1156</v>
      </c>
      <c r="AI148" s="81">
        <v>2</v>
      </c>
      <c r="AJ148" s="68">
        <v>5926163.6947667887</v>
      </c>
      <c r="AK148" s="68">
        <v>424539.89999999997</v>
      </c>
      <c r="AL148" s="68">
        <v>116060.38</v>
      </c>
      <c r="AM148" s="68">
        <v>21597.33</v>
      </c>
      <c r="AN148" s="68">
        <v>864298.159884764</v>
      </c>
      <c r="AO148" s="68">
        <v>438864.77924828557</v>
      </c>
      <c r="AP148" s="68">
        <v>537315.04784119374</v>
      </c>
      <c r="AQ148" s="68">
        <v>81295.910741182044</v>
      </c>
      <c r="AR148" s="68">
        <f t="shared" si="16"/>
        <v>8584668.2624822166</v>
      </c>
      <c r="AS148" s="68">
        <v>174533.06</v>
      </c>
      <c r="AU148" s="79" t="s">
        <v>283</v>
      </c>
      <c r="AV148" s="79" t="s">
        <v>284</v>
      </c>
      <c r="AW148" s="80" t="s">
        <v>1157</v>
      </c>
      <c r="AX148" s="81">
        <v>2</v>
      </c>
      <c r="AY148" s="68">
        <v>5950938.7694200445</v>
      </c>
      <c r="AZ148" s="68">
        <v>431639.06000000006</v>
      </c>
      <c r="BA148" s="68">
        <v>118001.45000000001</v>
      </c>
      <c r="BB148" s="68">
        <v>21958.54</v>
      </c>
      <c r="BC148" s="68">
        <v>877797.59779071854</v>
      </c>
      <c r="BD148" s="68">
        <v>438864.77924828557</v>
      </c>
      <c r="BE148" s="68">
        <v>546310.20238628157</v>
      </c>
      <c r="BF148" s="68">
        <v>81827.123062973842</v>
      </c>
      <c r="BG148" s="68">
        <f t="shared" si="17"/>
        <v>8644789.131908305</v>
      </c>
      <c r="BH148" s="68">
        <v>177451.61</v>
      </c>
    </row>
    <row r="149" spans="2:60">
      <c r="B149" s="79" t="s">
        <v>285</v>
      </c>
      <c r="C149" s="79" t="s">
        <v>286</v>
      </c>
      <c r="D149" s="80" t="s">
        <v>953</v>
      </c>
      <c r="E149" s="81">
        <v>10</v>
      </c>
      <c r="F149" s="68"/>
      <c r="G149" s="68"/>
      <c r="H149" s="68"/>
      <c r="I149" s="68"/>
      <c r="J149" s="68"/>
      <c r="K149" s="68"/>
      <c r="L149" s="68"/>
      <c r="M149" s="68"/>
      <c r="N149" s="68">
        <f t="shared" si="14"/>
        <v>0</v>
      </c>
      <c r="O149" s="68"/>
      <c r="Q149" s="79" t="s">
        <v>285</v>
      </c>
      <c r="R149" s="79" t="s">
        <v>286</v>
      </c>
      <c r="S149" s="80" t="s">
        <v>954</v>
      </c>
      <c r="T149" s="81">
        <v>2</v>
      </c>
      <c r="U149" s="68">
        <v>832247.68786426145</v>
      </c>
      <c r="V149" s="68">
        <v>31054.07</v>
      </c>
      <c r="W149" s="68">
        <v>0</v>
      </c>
      <c r="X149" s="68">
        <v>2299.52</v>
      </c>
      <c r="Y149" s="68">
        <v>109131.15881227017</v>
      </c>
      <c r="Z149" s="68">
        <v>146170.26026804789</v>
      </c>
      <c r="AA149" s="68">
        <v>0</v>
      </c>
      <c r="AB149" s="68">
        <v>10005.557212048909</v>
      </c>
      <c r="AC149" s="68">
        <f t="shared" si="15"/>
        <v>1144829.0341566284</v>
      </c>
      <c r="AD149" s="68">
        <v>13920.78</v>
      </c>
      <c r="AF149" s="79" t="s">
        <v>285</v>
      </c>
      <c r="AG149" s="79" t="s">
        <v>286</v>
      </c>
      <c r="AH149" s="80" t="s">
        <v>1156</v>
      </c>
      <c r="AI149" s="81">
        <v>2</v>
      </c>
      <c r="AJ149" s="68">
        <v>889711.27050672402</v>
      </c>
      <c r="AK149" s="68">
        <v>31596.94000000001</v>
      </c>
      <c r="AL149" s="68">
        <v>0</v>
      </c>
      <c r="AM149" s="68">
        <v>2339.73</v>
      </c>
      <c r="AN149" s="68">
        <v>113484.99216885181</v>
      </c>
      <c r="AO149" s="68">
        <v>146170.26026804789</v>
      </c>
      <c r="AP149" s="68">
        <v>0</v>
      </c>
      <c r="AQ149" s="68">
        <v>10741.188165064668</v>
      </c>
      <c r="AR149" s="68">
        <f t="shared" si="16"/>
        <v>1208208.5211086883</v>
      </c>
      <c r="AS149" s="68">
        <v>14164.139999999998</v>
      </c>
      <c r="AU149" s="79" t="s">
        <v>285</v>
      </c>
      <c r="AV149" s="79" t="s">
        <v>286</v>
      </c>
      <c r="AW149" s="80" t="s">
        <v>1157</v>
      </c>
      <c r="AX149" s="81">
        <v>2</v>
      </c>
      <c r="AY149" s="68">
        <v>879525.00406515878</v>
      </c>
      <c r="AZ149" s="68">
        <v>32122.910000000003</v>
      </c>
      <c r="BA149" s="68">
        <v>0</v>
      </c>
      <c r="BB149" s="68">
        <v>2378.67</v>
      </c>
      <c r="BC149" s="68">
        <v>113728.427238308</v>
      </c>
      <c r="BD149" s="68">
        <v>146170.26026804789</v>
      </c>
      <c r="BE149" s="68">
        <v>0</v>
      </c>
      <c r="BF149" s="68">
        <v>10589.352270055329</v>
      </c>
      <c r="BG149" s="68">
        <f t="shared" si="17"/>
        <v>1198914.5438415699</v>
      </c>
      <c r="BH149" s="68">
        <v>14399.919999999998</v>
      </c>
    </row>
    <row r="150" spans="2:60">
      <c r="B150" s="79" t="s">
        <v>287</v>
      </c>
      <c r="C150" s="79" t="s">
        <v>288</v>
      </c>
      <c r="D150" s="80" t="s">
        <v>953</v>
      </c>
      <c r="E150" s="81">
        <v>10</v>
      </c>
      <c r="F150" s="68"/>
      <c r="G150" s="68"/>
      <c r="H150" s="68"/>
      <c r="I150" s="68"/>
      <c r="J150" s="68"/>
      <c r="K150" s="68"/>
      <c r="L150" s="68"/>
      <c r="M150" s="68"/>
      <c r="N150" s="68">
        <f t="shared" si="14"/>
        <v>0</v>
      </c>
      <c r="O150" s="68"/>
      <c r="Q150" s="79" t="s">
        <v>287</v>
      </c>
      <c r="R150" s="79" t="s">
        <v>288</v>
      </c>
      <c r="S150" s="80" t="s">
        <v>954</v>
      </c>
      <c r="T150" s="81">
        <v>2</v>
      </c>
      <c r="U150" s="68">
        <v>6456977.9970293827</v>
      </c>
      <c r="V150" s="68">
        <v>269777.32000000007</v>
      </c>
      <c r="W150" s="68">
        <v>18844.23</v>
      </c>
      <c r="X150" s="68">
        <v>24695.869999999995</v>
      </c>
      <c r="Y150" s="68">
        <v>946332.27009290527</v>
      </c>
      <c r="Z150" s="68">
        <v>498606.97267110122</v>
      </c>
      <c r="AA150" s="68">
        <v>621047.80923713883</v>
      </c>
      <c r="AB150" s="68">
        <v>81386.220642531291</v>
      </c>
      <c r="AC150" s="68">
        <f t="shared" si="15"/>
        <v>8960196.1496730614</v>
      </c>
      <c r="AD150" s="68">
        <v>42527.459999999992</v>
      </c>
      <c r="AF150" s="79" t="s">
        <v>287</v>
      </c>
      <c r="AG150" s="79" t="s">
        <v>288</v>
      </c>
      <c r="AH150" s="80" t="s">
        <v>1156</v>
      </c>
      <c r="AI150" s="81">
        <v>2</v>
      </c>
      <c r="AJ150" s="68">
        <v>6571049.4988381676</v>
      </c>
      <c r="AK150" s="68">
        <v>274515.28000000003</v>
      </c>
      <c r="AL150" s="68">
        <v>19175.2</v>
      </c>
      <c r="AM150" s="68">
        <v>25129.599999999999</v>
      </c>
      <c r="AN150" s="68">
        <v>962766.6230986322</v>
      </c>
      <c r="AO150" s="68">
        <v>498606.97267110122</v>
      </c>
      <c r="AP150" s="68">
        <v>631973.78724668315</v>
      </c>
      <c r="AQ150" s="68">
        <v>82797.610212780535</v>
      </c>
      <c r="AR150" s="68">
        <f t="shared" si="16"/>
        <v>9109288.9320673645</v>
      </c>
      <c r="AS150" s="68">
        <v>43274.36</v>
      </c>
      <c r="AU150" s="79" t="s">
        <v>287</v>
      </c>
      <c r="AV150" s="79" t="s">
        <v>288</v>
      </c>
      <c r="AW150" s="80" t="s">
        <v>1157</v>
      </c>
      <c r="AX150" s="81">
        <v>2</v>
      </c>
      <c r="AY150" s="68">
        <v>6551307.8470495734</v>
      </c>
      <c r="AZ150" s="68">
        <v>279105.74</v>
      </c>
      <c r="BA150" s="68">
        <v>19495.89</v>
      </c>
      <c r="BB150" s="68">
        <v>25242.05</v>
      </c>
      <c r="BC150" s="68">
        <v>977760.07149173832</v>
      </c>
      <c r="BD150" s="68">
        <v>498606.97267110122</v>
      </c>
      <c r="BE150" s="68">
        <v>642553.50309989613</v>
      </c>
      <c r="BF150" s="68">
        <v>82807.213590016589</v>
      </c>
      <c r="BG150" s="68">
        <f t="shared" si="17"/>
        <v>9120877.2679023258</v>
      </c>
      <c r="BH150" s="68">
        <v>43997.98</v>
      </c>
    </row>
    <row r="151" spans="2:60">
      <c r="B151" s="79" t="s">
        <v>289</v>
      </c>
      <c r="C151" s="79" t="s">
        <v>290</v>
      </c>
      <c r="D151" s="80" t="s">
        <v>953</v>
      </c>
      <c r="E151" s="81">
        <v>10</v>
      </c>
      <c r="F151" s="68"/>
      <c r="G151" s="68"/>
      <c r="H151" s="68"/>
      <c r="I151" s="68"/>
      <c r="J151" s="68"/>
      <c r="K151" s="68"/>
      <c r="L151" s="68"/>
      <c r="M151" s="68"/>
      <c r="N151" s="68">
        <f t="shared" si="14"/>
        <v>0</v>
      </c>
      <c r="O151" s="68"/>
      <c r="Q151" s="79" t="s">
        <v>289</v>
      </c>
      <c r="R151" s="79" t="s">
        <v>290</v>
      </c>
      <c r="S151" s="80" t="s">
        <v>954</v>
      </c>
      <c r="T151" s="81">
        <v>2</v>
      </c>
      <c r="U151" s="68">
        <v>6346018.2753604539</v>
      </c>
      <c r="V151" s="68">
        <v>289708.06</v>
      </c>
      <c r="W151" s="68">
        <v>48194.31</v>
      </c>
      <c r="X151" s="68">
        <v>24145.079999999994</v>
      </c>
      <c r="Y151" s="68">
        <v>883976.60580992221</v>
      </c>
      <c r="Z151" s="68">
        <v>630062.68377762567</v>
      </c>
      <c r="AA151" s="68">
        <v>689312.86629728717</v>
      </c>
      <c r="AB151" s="68">
        <v>83373.856252331287</v>
      </c>
      <c r="AC151" s="68">
        <f t="shared" si="15"/>
        <v>9129618.9274976198</v>
      </c>
      <c r="AD151" s="68">
        <v>134827.19</v>
      </c>
      <c r="AF151" s="79" t="s">
        <v>289</v>
      </c>
      <c r="AG151" s="79" t="s">
        <v>290</v>
      </c>
      <c r="AH151" s="80" t="s">
        <v>1156</v>
      </c>
      <c r="AI151" s="81">
        <v>2</v>
      </c>
      <c r="AJ151" s="68">
        <v>6392619.6744684624</v>
      </c>
      <c r="AK151" s="68">
        <v>294772.64</v>
      </c>
      <c r="AL151" s="68">
        <v>49036.76999999999</v>
      </c>
      <c r="AM151" s="68">
        <v>24567.119999999999</v>
      </c>
      <c r="AN151" s="68">
        <v>900313.21291523858</v>
      </c>
      <c r="AO151" s="68">
        <v>630062.68377762567</v>
      </c>
      <c r="AP151" s="68">
        <v>701405.85781087098</v>
      </c>
      <c r="AQ151" s="68">
        <v>84089.809187225997</v>
      </c>
      <c r="AR151" s="68">
        <f t="shared" si="16"/>
        <v>9214051.9481594227</v>
      </c>
      <c r="AS151" s="68">
        <v>137184.18</v>
      </c>
      <c r="AU151" s="79" t="s">
        <v>289</v>
      </c>
      <c r="AV151" s="79" t="s">
        <v>290</v>
      </c>
      <c r="AW151" s="80" t="s">
        <v>1157</v>
      </c>
      <c r="AX151" s="81">
        <v>2</v>
      </c>
      <c r="AY151" s="68">
        <v>6509836.4131572023</v>
      </c>
      <c r="AZ151" s="68">
        <v>299679.52999999997</v>
      </c>
      <c r="BA151" s="68">
        <v>49853.13</v>
      </c>
      <c r="BB151" s="68">
        <v>25075.239999999998</v>
      </c>
      <c r="BC151" s="68">
        <v>916834.65288185829</v>
      </c>
      <c r="BD151" s="68">
        <v>630062.68377762567</v>
      </c>
      <c r="BE151" s="68">
        <v>713115.39320114697</v>
      </c>
      <c r="BF151" s="68">
        <v>85657.659590760246</v>
      </c>
      <c r="BG151" s="68">
        <f t="shared" si="17"/>
        <v>9369582.5026085936</v>
      </c>
      <c r="BH151" s="68">
        <v>139467.79999999999</v>
      </c>
    </row>
    <row r="152" spans="2:60">
      <c r="B152" s="79" t="s">
        <v>291</v>
      </c>
      <c r="C152" s="79" t="s">
        <v>292</v>
      </c>
      <c r="D152" s="80" t="s">
        <v>953</v>
      </c>
      <c r="E152" s="81">
        <v>10</v>
      </c>
      <c r="F152" s="68"/>
      <c r="G152" s="68"/>
      <c r="H152" s="68"/>
      <c r="I152" s="68"/>
      <c r="J152" s="68"/>
      <c r="K152" s="68"/>
      <c r="L152" s="68"/>
      <c r="M152" s="68"/>
      <c r="N152" s="68">
        <f t="shared" si="14"/>
        <v>0</v>
      </c>
      <c r="O152" s="68"/>
      <c r="Q152" s="79" t="s">
        <v>291</v>
      </c>
      <c r="R152" s="79" t="s">
        <v>292</v>
      </c>
      <c r="S152" s="80" t="s">
        <v>954</v>
      </c>
      <c r="T152" s="81">
        <v>2</v>
      </c>
      <c r="U152" s="68">
        <v>2857912.0712755322</v>
      </c>
      <c r="V152" s="68">
        <v>85054.950000000012</v>
      </c>
      <c r="W152" s="68">
        <v>0</v>
      </c>
      <c r="X152" s="68">
        <v>7736.07</v>
      </c>
      <c r="Y152" s="68">
        <v>386106.86304288777</v>
      </c>
      <c r="Z152" s="68">
        <v>185544.37476137967</v>
      </c>
      <c r="AA152" s="68">
        <v>181132.68978516769</v>
      </c>
      <c r="AB152" s="68">
        <v>36559.56425460428</v>
      </c>
      <c r="AC152" s="68">
        <f t="shared" si="15"/>
        <v>3780558.5131195718</v>
      </c>
      <c r="AD152" s="68">
        <v>40511.93</v>
      </c>
      <c r="AF152" s="79" t="s">
        <v>291</v>
      </c>
      <c r="AG152" s="79" t="s">
        <v>292</v>
      </c>
      <c r="AH152" s="80" t="s">
        <v>1156</v>
      </c>
      <c r="AI152" s="81">
        <v>2</v>
      </c>
      <c r="AJ152" s="68">
        <v>2916606.7912056684</v>
      </c>
      <c r="AK152" s="68">
        <v>86548.709999999992</v>
      </c>
      <c r="AL152" s="68">
        <v>0</v>
      </c>
      <c r="AM152" s="68">
        <v>7871.93</v>
      </c>
      <c r="AN152" s="68">
        <v>391754.55771844776</v>
      </c>
      <c r="AO152" s="68">
        <v>185544.37476137967</v>
      </c>
      <c r="AP152" s="68">
        <v>184319.31359820708</v>
      </c>
      <c r="AQ152" s="68">
        <v>37267.82436978817</v>
      </c>
      <c r="AR152" s="68">
        <f t="shared" si="16"/>
        <v>3851136.9316534917</v>
      </c>
      <c r="AS152" s="68">
        <v>41223.43</v>
      </c>
      <c r="AU152" s="79" t="s">
        <v>291</v>
      </c>
      <c r="AV152" s="79" t="s">
        <v>292</v>
      </c>
      <c r="AW152" s="80" t="s">
        <v>1157</v>
      </c>
      <c r="AX152" s="81">
        <v>2</v>
      </c>
      <c r="AY152" s="68">
        <v>2903397.9064078014</v>
      </c>
      <c r="AZ152" s="68">
        <v>87995.98000000001</v>
      </c>
      <c r="BA152" s="68">
        <v>0</v>
      </c>
      <c r="BB152" s="68">
        <v>7900.97</v>
      </c>
      <c r="BC152" s="68">
        <v>397959.68110635405</v>
      </c>
      <c r="BD152" s="68">
        <v>185544.37476137967</v>
      </c>
      <c r="BE152" s="68">
        <v>187404.94903775968</v>
      </c>
      <c r="BF152" s="68">
        <v>37241.448390855454</v>
      </c>
      <c r="BG152" s="68">
        <f t="shared" si="17"/>
        <v>3849358.0797041506</v>
      </c>
      <c r="BH152" s="68">
        <v>41912.769999999997</v>
      </c>
    </row>
    <row r="153" spans="2:60">
      <c r="B153" s="79" t="s">
        <v>293</v>
      </c>
      <c r="C153" s="79" t="s">
        <v>294</v>
      </c>
      <c r="D153" s="80" t="s">
        <v>953</v>
      </c>
      <c r="E153" s="81">
        <v>10</v>
      </c>
      <c r="F153" s="68"/>
      <c r="G153" s="68"/>
      <c r="H153" s="68"/>
      <c r="I153" s="68"/>
      <c r="J153" s="68"/>
      <c r="K153" s="68"/>
      <c r="L153" s="68"/>
      <c r="M153" s="68"/>
      <c r="N153" s="68">
        <f t="shared" si="14"/>
        <v>0</v>
      </c>
      <c r="O153" s="68"/>
      <c r="Q153" s="79" t="s">
        <v>293</v>
      </c>
      <c r="R153" s="79" t="s">
        <v>294</v>
      </c>
      <c r="S153" s="80" t="s">
        <v>954</v>
      </c>
      <c r="T153" s="81">
        <v>2</v>
      </c>
      <c r="U153" s="68">
        <v>24223636.511650417</v>
      </c>
      <c r="V153" s="68">
        <v>875944.89000000013</v>
      </c>
      <c r="W153" s="68">
        <v>236544.81999999998</v>
      </c>
      <c r="X153" s="68">
        <v>89063.84</v>
      </c>
      <c r="Y153" s="68">
        <v>3474595.9704731745</v>
      </c>
      <c r="Z153" s="68">
        <v>1298602.785952894</v>
      </c>
      <c r="AA153" s="68">
        <v>1617326.3006499247</v>
      </c>
      <c r="AB153" s="68">
        <v>302899.97033037245</v>
      </c>
      <c r="AC153" s="68">
        <f t="shared" si="15"/>
        <v>32332764.069056783</v>
      </c>
      <c r="AD153" s="68">
        <v>214148.97999999995</v>
      </c>
      <c r="AF153" s="79" t="s">
        <v>293</v>
      </c>
      <c r="AG153" s="79" t="s">
        <v>294</v>
      </c>
      <c r="AH153" s="80" t="s">
        <v>1156</v>
      </c>
      <c r="AI153" s="81">
        <v>2</v>
      </c>
      <c r="AJ153" s="68">
        <v>24348703.562762685</v>
      </c>
      <c r="AK153" s="68">
        <v>891328.67000000016</v>
      </c>
      <c r="AL153" s="68">
        <v>240699.15</v>
      </c>
      <c r="AM153" s="68">
        <v>89719.73</v>
      </c>
      <c r="AN153" s="68">
        <v>3531819.9860733645</v>
      </c>
      <c r="AO153" s="68">
        <v>1298602.785952894</v>
      </c>
      <c r="AP153" s="68">
        <v>1645779.7205709168</v>
      </c>
      <c r="AQ153" s="68">
        <v>305362.98148276284</v>
      </c>
      <c r="AR153" s="68">
        <f t="shared" si="16"/>
        <v>32569926.566842627</v>
      </c>
      <c r="AS153" s="68">
        <v>217909.97999999995</v>
      </c>
      <c r="AU153" s="79" t="s">
        <v>293</v>
      </c>
      <c r="AV153" s="79" t="s">
        <v>294</v>
      </c>
      <c r="AW153" s="80" t="s">
        <v>1157</v>
      </c>
      <c r="AX153" s="81">
        <v>2</v>
      </c>
      <c r="AY153" s="68">
        <v>24330598.044309311</v>
      </c>
      <c r="AZ153" s="68">
        <v>906233.48000000021</v>
      </c>
      <c r="BA153" s="68">
        <v>244724.75</v>
      </c>
      <c r="BB153" s="68">
        <v>89886.33</v>
      </c>
      <c r="BC153" s="68">
        <v>3585512.3771144911</v>
      </c>
      <c r="BD153" s="68">
        <v>1298602.785952894</v>
      </c>
      <c r="BE153" s="68">
        <v>1673331.4044053205</v>
      </c>
      <c r="BF153" s="68">
        <v>306290.86071904376</v>
      </c>
      <c r="BG153" s="68">
        <f t="shared" si="17"/>
        <v>32656733.912501056</v>
      </c>
      <c r="BH153" s="68">
        <v>221553.87999999995</v>
      </c>
    </row>
    <row r="154" spans="2:60">
      <c r="B154" s="79" t="s">
        <v>295</v>
      </c>
      <c r="C154" s="79" t="s">
        <v>296</v>
      </c>
      <c r="D154" s="80" t="s">
        <v>953</v>
      </c>
      <c r="E154" s="81">
        <v>10</v>
      </c>
      <c r="F154" s="68"/>
      <c r="G154" s="68"/>
      <c r="H154" s="68"/>
      <c r="I154" s="68"/>
      <c r="J154" s="68"/>
      <c r="K154" s="68"/>
      <c r="L154" s="68"/>
      <c r="M154" s="68"/>
      <c r="N154" s="68">
        <f t="shared" si="14"/>
        <v>0</v>
      </c>
      <c r="O154" s="68"/>
      <c r="Q154" s="79" t="s">
        <v>295</v>
      </c>
      <c r="R154" s="79" t="s">
        <v>296</v>
      </c>
      <c r="S154" s="80" t="s">
        <v>954</v>
      </c>
      <c r="T154" s="81">
        <v>2</v>
      </c>
      <c r="U154" s="68">
        <v>3308015.0111189489</v>
      </c>
      <c r="V154" s="68">
        <v>165491.83000000002</v>
      </c>
      <c r="W154" s="68">
        <v>0</v>
      </c>
      <c r="X154" s="68">
        <v>11114.41</v>
      </c>
      <c r="Y154" s="68">
        <v>393972.22580796498</v>
      </c>
      <c r="Z154" s="68">
        <v>438007.85120740678</v>
      </c>
      <c r="AA154" s="68">
        <v>395754.92112506233</v>
      </c>
      <c r="AB154" s="68">
        <v>42896.41075662896</v>
      </c>
      <c r="AC154" s="68">
        <f t="shared" si="15"/>
        <v>4823883.1100160126</v>
      </c>
      <c r="AD154" s="68">
        <v>68630.45</v>
      </c>
      <c r="AF154" s="79" t="s">
        <v>295</v>
      </c>
      <c r="AG154" s="79" t="s">
        <v>296</v>
      </c>
      <c r="AH154" s="80" t="s">
        <v>1156</v>
      </c>
      <c r="AI154" s="81">
        <v>2</v>
      </c>
      <c r="AJ154" s="68">
        <v>3354283.5395624479</v>
      </c>
      <c r="AK154" s="68">
        <v>168384.91999999998</v>
      </c>
      <c r="AL154" s="68">
        <v>0</v>
      </c>
      <c r="AM154" s="68">
        <v>11308.689999999999</v>
      </c>
      <c r="AN154" s="68">
        <v>402127.30539215333</v>
      </c>
      <c r="AO154" s="68">
        <v>438007.85120740678</v>
      </c>
      <c r="AP154" s="68">
        <v>402697.78236425197</v>
      </c>
      <c r="AQ154" s="68">
        <v>43512.563699278049</v>
      </c>
      <c r="AR154" s="68">
        <f t="shared" si="16"/>
        <v>4890152.8622255381</v>
      </c>
      <c r="AS154" s="68">
        <v>69830.210000000006</v>
      </c>
      <c r="AU154" s="79" t="s">
        <v>295</v>
      </c>
      <c r="AV154" s="79" t="s">
        <v>296</v>
      </c>
      <c r="AW154" s="80" t="s">
        <v>1157</v>
      </c>
      <c r="AX154" s="81">
        <v>2</v>
      </c>
      <c r="AY154" s="68">
        <v>3362309.1320736585</v>
      </c>
      <c r="AZ154" s="68">
        <v>171187.92</v>
      </c>
      <c r="BA154" s="68">
        <v>0</v>
      </c>
      <c r="BB154" s="68">
        <v>11397.829999999998</v>
      </c>
      <c r="BC154" s="68">
        <v>408122.18570107297</v>
      </c>
      <c r="BD154" s="68">
        <v>438007.85120740678</v>
      </c>
      <c r="BE154" s="68">
        <v>409420.49370407313</v>
      </c>
      <c r="BF154" s="68">
        <v>43780.831909629516</v>
      </c>
      <c r="BG154" s="68">
        <f t="shared" si="17"/>
        <v>4915218.8745958414</v>
      </c>
      <c r="BH154" s="68">
        <v>70992.63</v>
      </c>
    </row>
    <row r="155" spans="2:60">
      <c r="B155" s="79" t="s">
        <v>297</v>
      </c>
      <c r="C155" s="79" t="s">
        <v>298</v>
      </c>
      <c r="D155" s="80" t="s">
        <v>953</v>
      </c>
      <c r="E155" s="81">
        <v>10</v>
      </c>
      <c r="F155" s="68"/>
      <c r="G155" s="68"/>
      <c r="H155" s="68"/>
      <c r="I155" s="68"/>
      <c r="J155" s="68"/>
      <c r="K155" s="68"/>
      <c r="L155" s="68"/>
      <c r="M155" s="68"/>
      <c r="N155" s="68">
        <f t="shared" si="14"/>
        <v>0</v>
      </c>
      <c r="O155" s="68"/>
      <c r="Q155" s="79" t="s">
        <v>297</v>
      </c>
      <c r="R155" s="79" t="s">
        <v>298</v>
      </c>
      <c r="S155" s="80" t="s">
        <v>954</v>
      </c>
      <c r="T155" s="81">
        <v>2</v>
      </c>
      <c r="U155" s="68">
        <v>28480313.166977551</v>
      </c>
      <c r="V155" s="68">
        <v>1545693.8400000003</v>
      </c>
      <c r="W155" s="68">
        <v>655653.51</v>
      </c>
      <c r="X155" s="68">
        <v>103095.61000000002</v>
      </c>
      <c r="Y155" s="68">
        <v>4412546.7294815201</v>
      </c>
      <c r="Z155" s="68">
        <v>1722628.2140793647</v>
      </c>
      <c r="AA155" s="68">
        <v>1983759.4927850494</v>
      </c>
      <c r="AB155" s="68">
        <v>376489.81013545394</v>
      </c>
      <c r="AC155" s="68">
        <f t="shared" si="15"/>
        <v>40011070.213458948</v>
      </c>
      <c r="AD155" s="68">
        <v>730889.84</v>
      </c>
      <c r="AF155" s="79" t="s">
        <v>297</v>
      </c>
      <c r="AG155" s="79" t="s">
        <v>298</v>
      </c>
      <c r="AH155" s="80" t="s">
        <v>1156</v>
      </c>
      <c r="AI155" s="81">
        <v>2</v>
      </c>
      <c r="AJ155" s="68">
        <v>29219329.465226509</v>
      </c>
      <c r="AK155" s="68">
        <v>1572715.0800000005</v>
      </c>
      <c r="AL155" s="68">
        <v>667114.56000000006</v>
      </c>
      <c r="AM155" s="68">
        <v>105677.66</v>
      </c>
      <c r="AN155" s="68">
        <v>4494929.7148343967</v>
      </c>
      <c r="AO155" s="68">
        <v>1722628.2140793647</v>
      </c>
      <c r="AP155" s="68">
        <v>2018561.8402774003</v>
      </c>
      <c r="AQ155" s="68">
        <v>385681.58511945605</v>
      </c>
      <c r="AR155" s="68">
        <f t="shared" si="16"/>
        <v>40930305.149537131</v>
      </c>
      <c r="AS155" s="68">
        <v>743667.02999999991</v>
      </c>
      <c r="AU155" s="79" t="s">
        <v>297</v>
      </c>
      <c r="AV155" s="79" t="s">
        <v>298</v>
      </c>
      <c r="AW155" s="80" t="s">
        <v>1157</v>
      </c>
      <c r="AX155" s="81">
        <v>2</v>
      </c>
      <c r="AY155" s="68">
        <v>30189436.989783194</v>
      </c>
      <c r="AZ155" s="68">
        <v>1598895.0699999998</v>
      </c>
      <c r="BA155" s="68">
        <v>678220.5</v>
      </c>
      <c r="BB155" s="68">
        <v>109121.84</v>
      </c>
      <c r="BC155" s="68">
        <v>4568831.8579031117</v>
      </c>
      <c r="BD155" s="68">
        <v>1722628.2140793647</v>
      </c>
      <c r="BE155" s="68">
        <v>2052260.6483056962</v>
      </c>
      <c r="BF155" s="68">
        <v>396621.14674878865</v>
      </c>
      <c r="BG155" s="68">
        <f t="shared" si="17"/>
        <v>42072062.636820152</v>
      </c>
      <c r="BH155" s="68">
        <v>756046.37</v>
      </c>
    </row>
    <row r="156" spans="2:60">
      <c r="B156" s="79" t="s">
        <v>299</v>
      </c>
      <c r="C156" s="79" t="s">
        <v>300</v>
      </c>
      <c r="D156" s="80" t="s">
        <v>953</v>
      </c>
      <c r="E156" s="81">
        <v>10</v>
      </c>
      <c r="F156" s="68"/>
      <c r="G156" s="68"/>
      <c r="H156" s="68"/>
      <c r="I156" s="68"/>
      <c r="J156" s="68"/>
      <c r="K156" s="68"/>
      <c r="L156" s="68"/>
      <c r="M156" s="68"/>
      <c r="N156" s="68">
        <f t="shared" si="14"/>
        <v>0</v>
      </c>
      <c r="O156" s="68"/>
      <c r="Q156" s="79" t="s">
        <v>299</v>
      </c>
      <c r="R156" s="79" t="s">
        <v>300</v>
      </c>
      <c r="S156" s="80" t="s">
        <v>954</v>
      </c>
      <c r="T156" s="81">
        <v>2</v>
      </c>
      <c r="U156" s="68">
        <v>1671607.4897856042</v>
      </c>
      <c r="V156" s="68">
        <v>27257.48</v>
      </c>
      <c r="W156" s="68">
        <v>0</v>
      </c>
      <c r="X156" s="68">
        <v>2012.1000000000001</v>
      </c>
      <c r="Y156" s="68">
        <v>79813.688029029086</v>
      </c>
      <c r="Z156" s="68">
        <v>108908.84286324363</v>
      </c>
      <c r="AA156" s="68">
        <v>76584.476195411757</v>
      </c>
      <c r="AB156" s="68">
        <v>19507.994197855936</v>
      </c>
      <c r="AC156" s="68">
        <f t="shared" si="15"/>
        <v>1992506.4410711448</v>
      </c>
      <c r="AD156" s="68">
        <v>6814.37</v>
      </c>
      <c r="AF156" s="79" t="s">
        <v>299</v>
      </c>
      <c r="AG156" s="79" t="s">
        <v>300</v>
      </c>
      <c r="AH156" s="80" t="s">
        <v>1156</v>
      </c>
      <c r="AI156" s="81">
        <v>2</v>
      </c>
      <c r="AJ156" s="68">
        <v>1697264.2030782697</v>
      </c>
      <c r="AK156" s="68">
        <v>27733.979999999996</v>
      </c>
      <c r="AL156" s="68">
        <v>0</v>
      </c>
      <c r="AM156" s="68">
        <v>1852.29</v>
      </c>
      <c r="AN156" s="68">
        <v>80259.292067207265</v>
      </c>
      <c r="AO156" s="68">
        <v>108908.84286324363</v>
      </c>
      <c r="AP156" s="68">
        <v>77928.100584106491</v>
      </c>
      <c r="AQ156" s="68">
        <v>19829.357250334695</v>
      </c>
      <c r="AR156" s="68">
        <f t="shared" si="16"/>
        <v>2020709.5658431617</v>
      </c>
      <c r="AS156" s="68">
        <v>6933.5</v>
      </c>
      <c r="AU156" s="79" t="s">
        <v>299</v>
      </c>
      <c r="AV156" s="79" t="s">
        <v>300</v>
      </c>
      <c r="AW156" s="80" t="s">
        <v>1157</v>
      </c>
      <c r="AX156" s="81">
        <v>2</v>
      </c>
      <c r="AY156" s="68">
        <v>1711913.122606454</v>
      </c>
      <c r="AZ156" s="68">
        <v>28195.659999999993</v>
      </c>
      <c r="BA156" s="68">
        <v>0</v>
      </c>
      <c r="BB156" s="68">
        <v>1684.89</v>
      </c>
      <c r="BC156" s="68">
        <v>81029.569164704895</v>
      </c>
      <c r="BD156" s="68">
        <v>108908.84286324363</v>
      </c>
      <c r="BE156" s="68">
        <v>79229.120030711259</v>
      </c>
      <c r="BF156" s="68">
        <v>20073.988618060248</v>
      </c>
      <c r="BG156" s="68">
        <f t="shared" si="17"/>
        <v>2038084.1032831736</v>
      </c>
      <c r="BH156" s="68">
        <v>7048.9100000000008</v>
      </c>
    </row>
    <row r="157" spans="2:60">
      <c r="B157" s="79" t="s">
        <v>301</v>
      </c>
      <c r="C157" s="79" t="s">
        <v>302</v>
      </c>
      <c r="D157" s="80" t="s">
        <v>953</v>
      </c>
      <c r="E157" s="81">
        <v>10</v>
      </c>
      <c r="F157" s="68"/>
      <c r="G157" s="68"/>
      <c r="H157" s="68"/>
      <c r="I157" s="68"/>
      <c r="J157" s="68"/>
      <c r="K157" s="68"/>
      <c r="L157" s="68"/>
      <c r="M157" s="68"/>
      <c r="N157" s="68">
        <f t="shared" si="14"/>
        <v>0</v>
      </c>
      <c r="O157" s="68"/>
      <c r="Q157" s="79" t="s">
        <v>301</v>
      </c>
      <c r="R157" s="79" t="s">
        <v>302</v>
      </c>
      <c r="S157" s="80" t="s">
        <v>954</v>
      </c>
      <c r="T157" s="81">
        <v>2</v>
      </c>
      <c r="U157" s="68">
        <v>5066877.7089718953</v>
      </c>
      <c r="V157" s="68">
        <v>128888.95</v>
      </c>
      <c r="W157" s="68">
        <v>15905.080000000004</v>
      </c>
      <c r="X157" s="68">
        <v>0</v>
      </c>
      <c r="Y157" s="68">
        <v>625451.98751611088</v>
      </c>
      <c r="Z157" s="68">
        <v>793902.93924433086</v>
      </c>
      <c r="AA157" s="68">
        <v>500247.65909551433</v>
      </c>
      <c r="AB157" s="68">
        <v>61598.714178975672</v>
      </c>
      <c r="AC157" s="68">
        <f t="shared" si="15"/>
        <v>7192873.0390068274</v>
      </c>
      <c r="AD157" s="68">
        <v>0</v>
      </c>
      <c r="AF157" s="79" t="s">
        <v>301</v>
      </c>
      <c r="AG157" s="79" t="s">
        <v>302</v>
      </c>
      <c r="AH157" s="80" t="s">
        <v>1156</v>
      </c>
      <c r="AI157" s="81">
        <v>2</v>
      </c>
      <c r="AJ157" s="68">
        <v>5155256.2846375518</v>
      </c>
      <c r="AK157" s="68">
        <v>131142.13</v>
      </c>
      <c r="AL157" s="68">
        <v>16183.1</v>
      </c>
      <c r="AM157" s="68">
        <v>0</v>
      </c>
      <c r="AN157" s="68">
        <v>638885.18070857413</v>
      </c>
      <c r="AO157" s="68">
        <v>793902.93924433086</v>
      </c>
      <c r="AP157" s="68">
        <v>509023.81361240987</v>
      </c>
      <c r="AQ157" s="68">
        <v>62587.14283618331</v>
      </c>
      <c r="AR157" s="68">
        <f t="shared" si="16"/>
        <v>7306980.5910390494</v>
      </c>
      <c r="AS157" s="68">
        <v>0</v>
      </c>
      <c r="AU157" s="79" t="s">
        <v>301</v>
      </c>
      <c r="AV157" s="79" t="s">
        <v>302</v>
      </c>
      <c r="AW157" s="80" t="s">
        <v>1157</v>
      </c>
      <c r="AX157" s="81">
        <v>2</v>
      </c>
      <c r="AY157" s="68">
        <v>5240995.4327320233</v>
      </c>
      <c r="AZ157" s="68">
        <v>133325.18</v>
      </c>
      <c r="BA157" s="68">
        <v>16452.52</v>
      </c>
      <c r="BB157" s="68">
        <v>0</v>
      </c>
      <c r="BC157" s="68">
        <v>649982.25690757378</v>
      </c>
      <c r="BD157" s="68">
        <v>793902.93924433086</v>
      </c>
      <c r="BE157" s="68">
        <v>517521.6856380871</v>
      </c>
      <c r="BF157" s="68">
        <v>63564.447593444958</v>
      </c>
      <c r="BG157" s="68">
        <f t="shared" si="17"/>
        <v>7415744.4621154591</v>
      </c>
      <c r="BH157" s="68">
        <v>0</v>
      </c>
    </row>
    <row r="158" spans="2:60">
      <c r="B158" s="79" t="s">
        <v>303</v>
      </c>
      <c r="C158" s="79" t="s">
        <v>304</v>
      </c>
      <c r="D158" s="80" t="s">
        <v>953</v>
      </c>
      <c r="E158" s="81">
        <v>10</v>
      </c>
      <c r="F158" s="68"/>
      <c r="G158" s="68"/>
      <c r="H158" s="68"/>
      <c r="I158" s="68"/>
      <c r="J158" s="68"/>
      <c r="K158" s="68"/>
      <c r="L158" s="68"/>
      <c r="M158" s="68"/>
      <c r="N158" s="68">
        <f t="shared" si="14"/>
        <v>0</v>
      </c>
      <c r="O158" s="68"/>
      <c r="Q158" s="79" t="s">
        <v>303</v>
      </c>
      <c r="R158" s="79" t="s">
        <v>304</v>
      </c>
      <c r="S158" s="80" t="s">
        <v>954</v>
      </c>
      <c r="T158" s="81">
        <v>2</v>
      </c>
      <c r="U158" s="68">
        <v>1958874.135860025</v>
      </c>
      <c r="V158" s="68">
        <v>20155.189999999999</v>
      </c>
      <c r="W158" s="68">
        <v>0</v>
      </c>
      <c r="X158" s="68">
        <v>2777.04</v>
      </c>
      <c r="Y158" s="68">
        <v>93843.535413627833</v>
      </c>
      <c r="Z158" s="68">
        <v>161893.75439713887</v>
      </c>
      <c r="AA158" s="68">
        <v>27227.862159302647</v>
      </c>
      <c r="AB158" s="68">
        <v>22137.66783341812</v>
      </c>
      <c r="AC158" s="68">
        <f t="shared" si="15"/>
        <v>2286909.185663512</v>
      </c>
      <c r="AD158" s="68">
        <v>0</v>
      </c>
      <c r="AF158" s="79" t="s">
        <v>303</v>
      </c>
      <c r="AG158" s="79" t="s">
        <v>304</v>
      </c>
      <c r="AH158" s="80" t="s">
        <v>1156</v>
      </c>
      <c r="AI158" s="81">
        <v>2</v>
      </c>
      <c r="AJ158" s="68">
        <v>1973489.213816463</v>
      </c>
      <c r="AK158" s="68">
        <v>20509.18</v>
      </c>
      <c r="AL158" s="68">
        <v>0</v>
      </c>
      <c r="AM158" s="68">
        <v>2825.83</v>
      </c>
      <c r="AN158" s="68">
        <v>95921.015441607567</v>
      </c>
      <c r="AO158" s="68">
        <v>161893.75439713887</v>
      </c>
      <c r="AP158" s="68">
        <v>27706.952460937147</v>
      </c>
      <c r="AQ158" s="68">
        <v>22347.638152443804</v>
      </c>
      <c r="AR158" s="68">
        <f t="shared" si="16"/>
        <v>2304693.5842685904</v>
      </c>
      <c r="AS158" s="68">
        <v>0</v>
      </c>
      <c r="AU158" s="79" t="s">
        <v>303</v>
      </c>
      <c r="AV158" s="79" t="s">
        <v>304</v>
      </c>
      <c r="AW158" s="80" t="s">
        <v>1157</v>
      </c>
      <c r="AX158" s="81">
        <v>2</v>
      </c>
      <c r="AY158" s="68">
        <v>1975675.139495885</v>
      </c>
      <c r="AZ158" s="68">
        <v>20852.13</v>
      </c>
      <c r="BA158" s="68">
        <v>0</v>
      </c>
      <c r="BB158" s="68">
        <v>2770.46</v>
      </c>
      <c r="BC158" s="68">
        <v>95527.40181926373</v>
      </c>
      <c r="BD158" s="68">
        <v>161893.75439713887</v>
      </c>
      <c r="BE158" s="68">
        <v>28170.858431098954</v>
      </c>
      <c r="BF158" s="68">
        <v>22292.143227087799</v>
      </c>
      <c r="BG158" s="68">
        <f t="shared" si="17"/>
        <v>2307181.8873704742</v>
      </c>
      <c r="BH158" s="68">
        <v>0</v>
      </c>
    </row>
    <row r="159" spans="2:60">
      <c r="B159" s="79" t="s">
        <v>305</v>
      </c>
      <c r="C159" s="79" t="s">
        <v>306</v>
      </c>
      <c r="D159" s="80" t="s">
        <v>953</v>
      </c>
      <c r="E159" s="81">
        <v>10</v>
      </c>
      <c r="F159" s="68"/>
      <c r="G159" s="68"/>
      <c r="H159" s="68"/>
      <c r="I159" s="68"/>
      <c r="J159" s="68"/>
      <c r="K159" s="68"/>
      <c r="L159" s="68"/>
      <c r="M159" s="68"/>
      <c r="N159" s="68">
        <f t="shared" si="14"/>
        <v>0</v>
      </c>
      <c r="O159" s="68"/>
      <c r="Q159" s="79" t="s">
        <v>305</v>
      </c>
      <c r="R159" s="79" t="s">
        <v>306</v>
      </c>
      <c r="S159" s="80" t="s">
        <v>954</v>
      </c>
      <c r="T159" s="81">
        <v>2</v>
      </c>
      <c r="U159" s="68">
        <v>1886246.349582559</v>
      </c>
      <c r="V159" s="68">
        <v>19046.66</v>
      </c>
      <c r="W159" s="68">
        <v>0</v>
      </c>
      <c r="X159" s="68">
        <v>2479.5100000000002</v>
      </c>
      <c r="Y159" s="68">
        <v>86298.305074121061</v>
      </c>
      <c r="Z159" s="68">
        <v>537835.82699602994</v>
      </c>
      <c r="AA159" s="68">
        <v>56828.008576483902</v>
      </c>
      <c r="AB159" s="68">
        <v>21502.809618933592</v>
      </c>
      <c r="AC159" s="68">
        <f t="shared" si="15"/>
        <v>2610237.4698481276</v>
      </c>
      <c r="AD159" s="68">
        <v>0</v>
      </c>
      <c r="AF159" s="79" t="s">
        <v>305</v>
      </c>
      <c r="AG159" s="79" t="s">
        <v>306</v>
      </c>
      <c r="AH159" s="80" t="s">
        <v>1156</v>
      </c>
      <c r="AI159" s="81">
        <v>2</v>
      </c>
      <c r="AJ159" s="68">
        <v>1909116.3339286423</v>
      </c>
      <c r="AK159" s="68">
        <v>19381.169999999998</v>
      </c>
      <c r="AL159" s="68">
        <v>0</v>
      </c>
      <c r="AM159" s="68">
        <v>2422.13</v>
      </c>
      <c r="AN159" s="68">
        <v>90071.939587714296</v>
      </c>
      <c r="AO159" s="68">
        <v>537835.82699602994</v>
      </c>
      <c r="AP159" s="68">
        <v>57827.818708547886</v>
      </c>
      <c r="AQ159" s="68">
        <v>21914.838768106885</v>
      </c>
      <c r="AR159" s="68">
        <f t="shared" si="16"/>
        <v>2638570.0579890413</v>
      </c>
      <c r="AS159" s="68">
        <v>0</v>
      </c>
      <c r="AU159" s="79" t="s">
        <v>305</v>
      </c>
      <c r="AV159" s="79" t="s">
        <v>306</v>
      </c>
      <c r="AW159" s="80" t="s">
        <v>1157</v>
      </c>
      <c r="AX159" s="81">
        <v>2</v>
      </c>
      <c r="AY159" s="68">
        <v>1940837.9873889969</v>
      </c>
      <c r="AZ159" s="68">
        <v>19705.27</v>
      </c>
      <c r="BA159" s="68">
        <v>0</v>
      </c>
      <c r="BB159" s="68">
        <v>2565.25</v>
      </c>
      <c r="BC159" s="68">
        <v>91673.444931187609</v>
      </c>
      <c r="BD159" s="68">
        <v>537835.82699602994</v>
      </c>
      <c r="BE159" s="68">
        <v>58795.943718362418</v>
      </c>
      <c r="BF159" s="68">
        <v>22282.8431996461</v>
      </c>
      <c r="BG159" s="68">
        <f t="shared" si="17"/>
        <v>2673696.5662342231</v>
      </c>
      <c r="BH159" s="68">
        <v>0</v>
      </c>
    </row>
    <row r="160" spans="2:60">
      <c r="B160" s="79" t="s">
        <v>307</v>
      </c>
      <c r="C160" s="79" t="s">
        <v>308</v>
      </c>
      <c r="D160" s="80" t="s">
        <v>953</v>
      </c>
      <c r="E160" s="81">
        <v>10</v>
      </c>
      <c r="F160" s="68"/>
      <c r="G160" s="68"/>
      <c r="H160" s="68"/>
      <c r="I160" s="68"/>
      <c r="J160" s="68"/>
      <c r="K160" s="68"/>
      <c r="L160" s="68"/>
      <c r="M160" s="68"/>
      <c r="N160" s="68">
        <f t="shared" si="14"/>
        <v>0</v>
      </c>
      <c r="O160" s="68"/>
      <c r="Q160" s="79" t="s">
        <v>307</v>
      </c>
      <c r="R160" s="79" t="s">
        <v>308</v>
      </c>
      <c r="S160" s="80" t="s">
        <v>954</v>
      </c>
      <c r="T160" s="81">
        <v>2</v>
      </c>
      <c r="U160" s="68">
        <v>2752433.492332574</v>
      </c>
      <c r="V160" s="68">
        <v>89511.79</v>
      </c>
      <c r="W160" s="68">
        <v>0</v>
      </c>
      <c r="X160" s="68">
        <v>7237.18</v>
      </c>
      <c r="Y160" s="68">
        <v>222070.41877483897</v>
      </c>
      <c r="Z160" s="68">
        <v>318051.51857938734</v>
      </c>
      <c r="AA160" s="68">
        <v>152247.85734549904</v>
      </c>
      <c r="AB160" s="68">
        <v>33971.340782810934</v>
      </c>
      <c r="AC160" s="68">
        <f t="shared" si="15"/>
        <v>3596956.0178151103</v>
      </c>
      <c r="AD160" s="68">
        <v>21432.420000000002</v>
      </c>
      <c r="AF160" s="79" t="s">
        <v>307</v>
      </c>
      <c r="AG160" s="79" t="s">
        <v>308</v>
      </c>
      <c r="AH160" s="80" t="s">
        <v>1156</v>
      </c>
      <c r="AI160" s="81">
        <v>2</v>
      </c>
      <c r="AJ160" s="68">
        <v>2755450.7278864183</v>
      </c>
      <c r="AK160" s="68">
        <v>90347.579999999987</v>
      </c>
      <c r="AL160" s="68">
        <v>0</v>
      </c>
      <c r="AM160" s="68">
        <v>7304.9000000000005</v>
      </c>
      <c r="AN160" s="68">
        <v>222715.41081445929</v>
      </c>
      <c r="AO160" s="68">
        <v>318051.51857938734</v>
      </c>
      <c r="AP160" s="68">
        <v>153890.25098760705</v>
      </c>
      <c r="AQ160" s="68">
        <v>33895.480258922093</v>
      </c>
      <c r="AR160" s="68">
        <f t="shared" si="16"/>
        <v>3603288.4085267941</v>
      </c>
      <c r="AS160" s="68">
        <v>21632.540000000005</v>
      </c>
      <c r="AU160" s="79" t="s">
        <v>307</v>
      </c>
      <c r="AV160" s="79" t="s">
        <v>308</v>
      </c>
      <c r="AW160" s="80" t="s">
        <v>1157</v>
      </c>
      <c r="AX160" s="81">
        <v>2</v>
      </c>
      <c r="AY160" s="68">
        <v>2767953.4425835982</v>
      </c>
      <c r="AZ160" s="68">
        <v>91106.109999999986</v>
      </c>
      <c r="BA160" s="68">
        <v>0</v>
      </c>
      <c r="BB160" s="68">
        <v>7261.1299999999992</v>
      </c>
      <c r="BC160" s="68">
        <v>224888.89228760783</v>
      </c>
      <c r="BD160" s="68">
        <v>318051.51857938734</v>
      </c>
      <c r="BE160" s="68">
        <v>155407.99549454288</v>
      </c>
      <c r="BF160" s="68">
        <v>34033.293207402341</v>
      </c>
      <c r="BG160" s="68">
        <f t="shared" si="17"/>
        <v>3620516.5121525377</v>
      </c>
      <c r="BH160" s="68">
        <v>21814.13</v>
      </c>
    </row>
    <row r="161" spans="2:60">
      <c r="B161" s="79" t="s">
        <v>309</v>
      </c>
      <c r="C161" s="79" t="s">
        <v>310</v>
      </c>
      <c r="D161" s="80" t="s">
        <v>953</v>
      </c>
      <c r="E161" s="81">
        <v>10</v>
      </c>
      <c r="F161" s="68"/>
      <c r="G161" s="68"/>
      <c r="H161" s="68"/>
      <c r="I161" s="68"/>
      <c r="J161" s="68"/>
      <c r="K161" s="68"/>
      <c r="L161" s="68"/>
      <c r="M161" s="68"/>
      <c r="N161" s="68">
        <f t="shared" si="14"/>
        <v>0</v>
      </c>
      <c r="O161" s="68"/>
      <c r="Q161" s="79" t="s">
        <v>309</v>
      </c>
      <c r="R161" s="79" t="s">
        <v>310</v>
      </c>
      <c r="S161" s="80" t="s">
        <v>954</v>
      </c>
      <c r="T161" s="81">
        <v>2</v>
      </c>
      <c r="U161" s="68">
        <v>2406523.8308313778</v>
      </c>
      <c r="V161" s="68">
        <v>67072.86</v>
      </c>
      <c r="W161" s="68">
        <v>0</v>
      </c>
      <c r="X161" s="68">
        <v>6227.8899999999994</v>
      </c>
      <c r="Y161" s="68">
        <v>247994.78677536958</v>
      </c>
      <c r="Z161" s="68">
        <v>0</v>
      </c>
      <c r="AA161" s="68">
        <v>148200.26261840924</v>
      </c>
      <c r="AB161" s="68">
        <v>29218.687461039517</v>
      </c>
      <c r="AC161" s="68">
        <f t="shared" si="15"/>
        <v>2905238.317686196</v>
      </c>
      <c r="AD161" s="68">
        <v>0</v>
      </c>
      <c r="AF161" s="79" t="s">
        <v>309</v>
      </c>
      <c r="AG161" s="79" t="s">
        <v>310</v>
      </c>
      <c r="AH161" s="80" t="s">
        <v>1156</v>
      </c>
      <c r="AI161" s="81">
        <v>2</v>
      </c>
      <c r="AJ161" s="68">
        <v>2377531.3927531149</v>
      </c>
      <c r="AK161" s="68">
        <v>68245.42</v>
      </c>
      <c r="AL161" s="68">
        <v>0</v>
      </c>
      <c r="AM161" s="68">
        <v>6141.7799999999988</v>
      </c>
      <c r="AN161" s="68">
        <v>250325.18255334179</v>
      </c>
      <c r="AO161" s="68">
        <v>0</v>
      </c>
      <c r="AP161" s="68">
        <v>150800.11269871343</v>
      </c>
      <c r="AQ161" s="68">
        <v>28968.877027252689</v>
      </c>
      <c r="AR161" s="68">
        <f t="shared" si="16"/>
        <v>2882012.7650324223</v>
      </c>
      <c r="AS161" s="68">
        <v>0</v>
      </c>
      <c r="AU161" s="79" t="s">
        <v>309</v>
      </c>
      <c r="AV161" s="79" t="s">
        <v>310</v>
      </c>
      <c r="AW161" s="80" t="s">
        <v>1157</v>
      </c>
      <c r="AX161" s="81">
        <v>2</v>
      </c>
      <c r="AY161" s="68">
        <v>2367645.9385179076</v>
      </c>
      <c r="AZ161" s="68">
        <v>69381.460000000006</v>
      </c>
      <c r="BA161" s="68">
        <v>0</v>
      </c>
      <c r="BB161" s="68">
        <v>5946.7</v>
      </c>
      <c r="BC161" s="68">
        <v>254526.58342968932</v>
      </c>
      <c r="BD161" s="68">
        <v>0</v>
      </c>
      <c r="BE161" s="68">
        <v>153317.52401266564</v>
      </c>
      <c r="BF161" s="68">
        <v>29021.009883909021</v>
      </c>
      <c r="BG161" s="68">
        <f t="shared" si="17"/>
        <v>2879839.2158441721</v>
      </c>
      <c r="BH161" s="68">
        <v>0</v>
      </c>
    </row>
    <row r="162" spans="2:60">
      <c r="B162" s="79" t="s">
        <v>311</v>
      </c>
      <c r="C162" s="79" t="s">
        <v>312</v>
      </c>
      <c r="D162" s="80" t="s">
        <v>953</v>
      </c>
      <c r="E162" s="81">
        <v>10</v>
      </c>
      <c r="F162" s="68"/>
      <c r="G162" s="68"/>
      <c r="H162" s="68"/>
      <c r="I162" s="68"/>
      <c r="J162" s="68"/>
      <c r="K162" s="68"/>
      <c r="L162" s="68"/>
      <c r="M162" s="68"/>
      <c r="N162" s="68">
        <f t="shared" si="14"/>
        <v>0</v>
      </c>
      <c r="O162" s="68"/>
      <c r="Q162" s="79" t="s">
        <v>311</v>
      </c>
      <c r="R162" s="79" t="s">
        <v>312</v>
      </c>
      <c r="S162" s="80" t="s">
        <v>954</v>
      </c>
      <c r="T162" s="81">
        <v>2</v>
      </c>
      <c r="U162" s="68">
        <v>2043541.1992922232</v>
      </c>
      <c r="V162" s="68">
        <v>19651.32</v>
      </c>
      <c r="W162" s="68">
        <v>0</v>
      </c>
      <c r="X162" s="68">
        <v>0</v>
      </c>
      <c r="Y162" s="68">
        <v>141933.10674684343</v>
      </c>
      <c r="Z162" s="68">
        <v>243637.826495557</v>
      </c>
      <c r="AA162" s="68">
        <v>60520.661938711695</v>
      </c>
      <c r="AB162" s="68">
        <v>23646.779353553429</v>
      </c>
      <c r="AC162" s="68">
        <f t="shared" si="15"/>
        <v>2532930.8938268889</v>
      </c>
      <c r="AD162" s="68">
        <v>0</v>
      </c>
      <c r="AF162" s="79" t="s">
        <v>311</v>
      </c>
      <c r="AG162" s="79" t="s">
        <v>312</v>
      </c>
      <c r="AH162" s="80" t="s">
        <v>1156</v>
      </c>
      <c r="AI162" s="81">
        <v>2</v>
      </c>
      <c r="AJ162" s="68">
        <v>2024466.7985582696</v>
      </c>
      <c r="AK162" s="68">
        <v>19996.439999999999</v>
      </c>
      <c r="AL162" s="68">
        <v>0</v>
      </c>
      <c r="AM162" s="68">
        <v>0</v>
      </c>
      <c r="AN162" s="68">
        <v>143256.54623086681</v>
      </c>
      <c r="AO162" s="68">
        <v>243637.826495557</v>
      </c>
      <c r="AP162" s="68">
        <v>61585.361576061267</v>
      </c>
      <c r="AQ162" s="68">
        <v>23419.893565963954</v>
      </c>
      <c r="AR162" s="68">
        <f t="shared" si="16"/>
        <v>2516362.8664267189</v>
      </c>
      <c r="AS162" s="68">
        <v>0</v>
      </c>
      <c r="AU162" s="79" t="s">
        <v>311</v>
      </c>
      <c r="AV162" s="79" t="s">
        <v>312</v>
      </c>
      <c r="AW162" s="80" t="s">
        <v>1157</v>
      </c>
      <c r="AX162" s="81">
        <v>2</v>
      </c>
      <c r="AY162" s="68">
        <v>2041323.3057861633</v>
      </c>
      <c r="AZ162" s="68">
        <v>20330.82</v>
      </c>
      <c r="BA162" s="68">
        <v>0</v>
      </c>
      <c r="BB162" s="68">
        <v>0</v>
      </c>
      <c r="BC162" s="68">
        <v>143718.2200440802</v>
      </c>
      <c r="BD162" s="68">
        <v>243637.826495557</v>
      </c>
      <c r="BE162" s="68">
        <v>62616.320090067449</v>
      </c>
      <c r="BF162" s="68">
        <v>23525.914893843234</v>
      </c>
      <c r="BG162" s="68">
        <f t="shared" si="17"/>
        <v>2535152.4073097114</v>
      </c>
      <c r="BH162" s="68">
        <v>0</v>
      </c>
    </row>
    <row r="163" spans="2:60">
      <c r="B163" s="79" t="s">
        <v>313</v>
      </c>
      <c r="C163" s="79" t="s">
        <v>314</v>
      </c>
      <c r="D163" s="80" t="s">
        <v>953</v>
      </c>
      <c r="E163" s="81">
        <v>10</v>
      </c>
      <c r="F163" s="68"/>
      <c r="G163" s="68"/>
      <c r="H163" s="68"/>
      <c r="I163" s="68"/>
      <c r="J163" s="68"/>
      <c r="K163" s="68"/>
      <c r="L163" s="68"/>
      <c r="M163" s="68"/>
      <c r="N163" s="68">
        <f t="shared" si="14"/>
        <v>0</v>
      </c>
      <c r="O163" s="68"/>
      <c r="Q163" s="79" t="s">
        <v>313</v>
      </c>
      <c r="R163" s="79" t="s">
        <v>314</v>
      </c>
      <c r="S163" s="80" t="s">
        <v>954</v>
      </c>
      <c r="T163" s="81">
        <v>2</v>
      </c>
      <c r="U163" s="68">
        <v>4301562.124031838</v>
      </c>
      <c r="V163" s="68">
        <v>188368.65999999997</v>
      </c>
      <c r="W163" s="68">
        <v>0</v>
      </c>
      <c r="X163" s="68">
        <v>0</v>
      </c>
      <c r="Y163" s="68">
        <v>552661.59061068099</v>
      </c>
      <c r="Z163" s="68">
        <v>374074.34972151968</v>
      </c>
      <c r="AA163" s="68">
        <v>796024.35136785824</v>
      </c>
      <c r="AB163" s="68">
        <v>58095.660668537952</v>
      </c>
      <c r="AC163" s="68">
        <f t="shared" si="15"/>
        <v>6309823.3364004344</v>
      </c>
      <c r="AD163" s="68">
        <v>39036.6</v>
      </c>
      <c r="AF163" s="79" t="s">
        <v>313</v>
      </c>
      <c r="AG163" s="79" t="s">
        <v>314</v>
      </c>
      <c r="AH163" s="80" t="s">
        <v>1156</v>
      </c>
      <c r="AI163" s="81">
        <v>2</v>
      </c>
      <c r="AJ163" s="68">
        <v>4400470.6648869347</v>
      </c>
      <c r="AK163" s="68">
        <v>191661.64999999997</v>
      </c>
      <c r="AL163" s="68">
        <v>0</v>
      </c>
      <c r="AM163" s="68">
        <v>0</v>
      </c>
      <c r="AN163" s="68">
        <v>566027.20242827444</v>
      </c>
      <c r="AO163" s="68">
        <v>374074.34972151968</v>
      </c>
      <c r="AP163" s="68">
        <v>809988.77174819703</v>
      </c>
      <c r="AQ163" s="68">
        <v>59652.040946549736</v>
      </c>
      <c r="AR163" s="68">
        <f t="shared" si="16"/>
        <v>6441593.7197314762</v>
      </c>
      <c r="AS163" s="68">
        <v>39719.039999999994</v>
      </c>
      <c r="AU163" s="79" t="s">
        <v>313</v>
      </c>
      <c r="AV163" s="79" t="s">
        <v>314</v>
      </c>
      <c r="AW163" s="80" t="s">
        <v>1157</v>
      </c>
      <c r="AX163" s="81">
        <v>2</v>
      </c>
      <c r="AY163" s="68">
        <v>4459902.4656116022</v>
      </c>
      <c r="AZ163" s="68">
        <v>194852.13000000003</v>
      </c>
      <c r="BA163" s="68">
        <v>0</v>
      </c>
      <c r="BB163" s="68">
        <v>0</v>
      </c>
      <c r="BC163" s="68">
        <v>575057.66681988281</v>
      </c>
      <c r="BD163" s="68">
        <v>374074.34972151968</v>
      </c>
      <c r="BE163" s="68">
        <v>823510.48154711642</v>
      </c>
      <c r="BF163" s="68">
        <v>60566.086898488924</v>
      </c>
      <c r="BG163" s="68">
        <f t="shared" si="17"/>
        <v>6528343.3905986091</v>
      </c>
      <c r="BH163" s="68">
        <v>40380.209999999992</v>
      </c>
    </row>
    <row r="164" spans="2:60">
      <c r="B164" s="79" t="s">
        <v>315</v>
      </c>
      <c r="C164" s="79" t="s">
        <v>316</v>
      </c>
      <c r="D164" s="80" t="s">
        <v>953</v>
      </c>
      <c r="E164" s="81">
        <v>10</v>
      </c>
      <c r="F164" s="68"/>
      <c r="G164" s="68"/>
      <c r="H164" s="68"/>
      <c r="I164" s="68"/>
      <c r="J164" s="68"/>
      <c r="K164" s="68"/>
      <c r="L164" s="68"/>
      <c r="M164" s="68"/>
      <c r="N164" s="68">
        <f t="shared" si="14"/>
        <v>0</v>
      </c>
      <c r="O164" s="68"/>
      <c r="Q164" s="79" t="s">
        <v>315</v>
      </c>
      <c r="R164" s="79" t="s">
        <v>316</v>
      </c>
      <c r="S164" s="80" t="s">
        <v>954</v>
      </c>
      <c r="T164" s="81">
        <v>2</v>
      </c>
      <c r="U164" s="68">
        <v>1740632.0080392244</v>
      </c>
      <c r="V164" s="68">
        <v>59090.330000000009</v>
      </c>
      <c r="W164" s="68">
        <v>0</v>
      </c>
      <c r="X164" s="68">
        <v>5557.1899999999987</v>
      </c>
      <c r="Y164" s="68">
        <v>236040.82958010072</v>
      </c>
      <c r="Z164" s="68">
        <v>94654.34082914691</v>
      </c>
      <c r="AA164" s="68">
        <v>0</v>
      </c>
      <c r="AB164" s="68">
        <v>21016.730529635213</v>
      </c>
      <c r="AC164" s="68">
        <f t="shared" si="15"/>
        <v>2156991.4289781074</v>
      </c>
      <c r="AD164" s="68">
        <v>0</v>
      </c>
      <c r="AF164" s="79" t="s">
        <v>315</v>
      </c>
      <c r="AG164" s="79" t="s">
        <v>316</v>
      </c>
      <c r="AH164" s="80" t="s">
        <v>1156</v>
      </c>
      <c r="AI164" s="81">
        <v>2</v>
      </c>
      <c r="AJ164" s="68">
        <v>1771081.4358924092</v>
      </c>
      <c r="AK164" s="68">
        <v>60123.310000000005</v>
      </c>
      <c r="AL164" s="68">
        <v>0</v>
      </c>
      <c r="AM164" s="68">
        <v>5654.3399999999992</v>
      </c>
      <c r="AN164" s="68">
        <v>240181.83378933699</v>
      </c>
      <c r="AO164" s="68">
        <v>94654.34082914691</v>
      </c>
      <c r="AP164" s="68">
        <v>0</v>
      </c>
      <c r="AQ164" s="68">
        <v>21385.878703400958</v>
      </c>
      <c r="AR164" s="68">
        <f t="shared" si="16"/>
        <v>2193081.139214294</v>
      </c>
      <c r="AS164" s="68">
        <v>0</v>
      </c>
      <c r="AU164" s="79" t="s">
        <v>315</v>
      </c>
      <c r="AV164" s="79" t="s">
        <v>316</v>
      </c>
      <c r="AW164" s="80" t="s">
        <v>1157</v>
      </c>
      <c r="AX164" s="81">
        <v>2</v>
      </c>
      <c r="AY164" s="68">
        <v>1800568.8107632846</v>
      </c>
      <c r="AZ164" s="68">
        <v>61124.14</v>
      </c>
      <c r="BA164" s="68">
        <v>0</v>
      </c>
      <c r="BB164" s="68">
        <v>5748.48</v>
      </c>
      <c r="BC164" s="68">
        <v>244192.00262602148</v>
      </c>
      <c r="BD164" s="68">
        <v>94654.34082914691</v>
      </c>
      <c r="BE164" s="68">
        <v>0</v>
      </c>
      <c r="BF164" s="68">
        <v>21740.05531372549</v>
      </c>
      <c r="BG164" s="68">
        <f t="shared" si="17"/>
        <v>2228027.8295321786</v>
      </c>
      <c r="BH164" s="68">
        <v>0</v>
      </c>
    </row>
    <row r="165" spans="2:60">
      <c r="B165" s="79" t="s">
        <v>317</v>
      </c>
      <c r="C165" s="79" t="s">
        <v>318</v>
      </c>
      <c r="D165" s="80" t="s">
        <v>953</v>
      </c>
      <c r="E165" s="81">
        <v>10</v>
      </c>
      <c r="F165" s="68"/>
      <c r="G165" s="68"/>
      <c r="H165" s="68"/>
      <c r="I165" s="68"/>
      <c r="J165" s="68"/>
      <c r="K165" s="68"/>
      <c r="L165" s="68"/>
      <c r="M165" s="68"/>
      <c r="N165" s="68">
        <f t="shared" si="14"/>
        <v>0</v>
      </c>
      <c r="O165" s="68"/>
      <c r="Q165" s="79" t="s">
        <v>317</v>
      </c>
      <c r="R165" s="79" t="s">
        <v>318</v>
      </c>
      <c r="S165" s="80" t="s">
        <v>954</v>
      </c>
      <c r="T165" s="81">
        <v>2</v>
      </c>
      <c r="U165" s="68">
        <v>1871716.059815126</v>
      </c>
      <c r="V165" s="68">
        <v>60939.930000000008</v>
      </c>
      <c r="W165" s="68">
        <v>0</v>
      </c>
      <c r="X165" s="68">
        <v>6036.2599999999993</v>
      </c>
      <c r="Y165" s="68">
        <v>273104.16139873816</v>
      </c>
      <c r="Z165" s="68">
        <v>141415.84604232167</v>
      </c>
      <c r="AA165" s="68">
        <v>0</v>
      </c>
      <c r="AB165" s="68">
        <v>22609.041322258301</v>
      </c>
      <c r="AC165" s="68">
        <f t="shared" si="15"/>
        <v>2375821.2985784439</v>
      </c>
      <c r="AD165" s="68">
        <v>0</v>
      </c>
      <c r="AF165" s="79" t="s">
        <v>317</v>
      </c>
      <c r="AG165" s="79" t="s">
        <v>318</v>
      </c>
      <c r="AH165" s="80" t="s">
        <v>1156</v>
      </c>
      <c r="AI165" s="81">
        <v>2</v>
      </c>
      <c r="AJ165" s="68">
        <v>1896835.873190759</v>
      </c>
      <c r="AK165" s="68">
        <v>62005.26</v>
      </c>
      <c r="AL165" s="68">
        <v>0</v>
      </c>
      <c r="AM165" s="68">
        <v>6044.28</v>
      </c>
      <c r="AN165" s="68">
        <v>279357.41586342629</v>
      </c>
      <c r="AO165" s="68">
        <v>141415.84604232167</v>
      </c>
      <c r="AP165" s="68">
        <v>0</v>
      </c>
      <c r="AQ165" s="68">
        <v>23005.288382057101</v>
      </c>
      <c r="AR165" s="68">
        <f t="shared" si="16"/>
        <v>2408663.9634785638</v>
      </c>
      <c r="AS165" s="68">
        <v>0</v>
      </c>
      <c r="AU165" s="79" t="s">
        <v>317</v>
      </c>
      <c r="AV165" s="79" t="s">
        <v>318</v>
      </c>
      <c r="AW165" s="80" t="s">
        <v>1157</v>
      </c>
      <c r="AX165" s="81">
        <v>2</v>
      </c>
      <c r="AY165" s="68">
        <v>1952139.4483428425</v>
      </c>
      <c r="AZ165" s="68">
        <v>63037.42</v>
      </c>
      <c r="BA165" s="68">
        <v>0</v>
      </c>
      <c r="BB165" s="68">
        <v>6244.03</v>
      </c>
      <c r="BC165" s="68">
        <v>283534.82088771975</v>
      </c>
      <c r="BD165" s="68">
        <v>141415.84604232167</v>
      </c>
      <c r="BE165" s="68">
        <v>0</v>
      </c>
      <c r="BF165" s="68">
        <v>23601.260755583178</v>
      </c>
      <c r="BG165" s="68">
        <f t="shared" si="17"/>
        <v>2469972.8260284672</v>
      </c>
      <c r="BH165" s="68">
        <v>0</v>
      </c>
    </row>
    <row r="166" spans="2:60">
      <c r="B166" s="79" t="s">
        <v>319</v>
      </c>
      <c r="C166" s="79" t="s">
        <v>320</v>
      </c>
      <c r="D166" s="80" t="s">
        <v>953</v>
      </c>
      <c r="E166" s="81">
        <v>10</v>
      </c>
      <c r="F166" s="68"/>
      <c r="G166" s="68"/>
      <c r="H166" s="68"/>
      <c r="I166" s="68"/>
      <c r="J166" s="68"/>
      <c r="K166" s="68"/>
      <c r="L166" s="68"/>
      <c r="M166" s="68"/>
      <c r="N166" s="68">
        <f t="shared" si="14"/>
        <v>0</v>
      </c>
      <c r="O166" s="68"/>
      <c r="Q166" s="79" t="s">
        <v>319</v>
      </c>
      <c r="R166" s="79" t="s">
        <v>320</v>
      </c>
      <c r="S166" s="80" t="s">
        <v>954</v>
      </c>
      <c r="T166" s="81">
        <v>2</v>
      </c>
      <c r="U166" s="68">
        <v>31371003.746657431</v>
      </c>
      <c r="V166" s="68">
        <v>1844163.23</v>
      </c>
      <c r="W166" s="68">
        <v>1180425.44</v>
      </c>
      <c r="X166" s="68">
        <v>134426.68999999997</v>
      </c>
      <c r="Y166" s="68">
        <v>5395462.9592882162</v>
      </c>
      <c r="Z166" s="68">
        <v>3010966.9095854661</v>
      </c>
      <c r="AA166" s="68">
        <v>5825878.4271740764</v>
      </c>
      <c r="AB166" s="68">
        <v>457118.11866760999</v>
      </c>
      <c r="AC166" s="68">
        <f t="shared" si="15"/>
        <v>50061214.911372803</v>
      </c>
      <c r="AD166" s="68">
        <v>841769.39</v>
      </c>
      <c r="AF166" s="79" t="s">
        <v>319</v>
      </c>
      <c r="AG166" s="79" t="s">
        <v>320</v>
      </c>
      <c r="AH166" s="80" t="s">
        <v>1156</v>
      </c>
      <c r="AI166" s="81">
        <v>2</v>
      </c>
      <c r="AJ166" s="68">
        <v>32018406.966964312</v>
      </c>
      <c r="AK166" s="68">
        <v>1876402.2600000002</v>
      </c>
      <c r="AL166" s="68">
        <v>1201059.67</v>
      </c>
      <c r="AM166" s="68">
        <v>137068.99</v>
      </c>
      <c r="AN166" s="68">
        <v>5494447.2170569804</v>
      </c>
      <c r="AO166" s="68">
        <v>3010966.9095854661</v>
      </c>
      <c r="AP166" s="68">
        <v>5928085.6121708145</v>
      </c>
      <c r="AQ166" s="68">
        <v>466318.05479131639</v>
      </c>
      <c r="AR166" s="68">
        <f t="shared" si="16"/>
        <v>50989240.580568895</v>
      </c>
      <c r="AS166" s="68">
        <v>856484.89999999991</v>
      </c>
      <c r="AU166" s="79" t="s">
        <v>319</v>
      </c>
      <c r="AV166" s="79" t="s">
        <v>320</v>
      </c>
      <c r="AW166" s="80" t="s">
        <v>1157</v>
      </c>
      <c r="AX166" s="81">
        <v>2</v>
      </c>
      <c r="AY166" s="68">
        <v>32632490.105846703</v>
      </c>
      <c r="AZ166" s="68">
        <v>1907637.52</v>
      </c>
      <c r="BA166" s="68">
        <v>1221054.5899999999</v>
      </c>
      <c r="BB166" s="68">
        <v>139648.20000000001</v>
      </c>
      <c r="BC166" s="68">
        <v>5587603.0553011922</v>
      </c>
      <c r="BD166" s="68">
        <v>3010966.9095854661</v>
      </c>
      <c r="BE166" s="68">
        <v>6027051.9283455629</v>
      </c>
      <c r="BF166" s="68">
        <v>474882.10486447811</v>
      </c>
      <c r="BG166" s="68">
        <f t="shared" si="17"/>
        <v>51872076.6739434</v>
      </c>
      <c r="BH166" s="68">
        <v>870742.25999999989</v>
      </c>
    </row>
    <row r="167" spans="2:60">
      <c r="B167" s="79" t="s">
        <v>321</v>
      </c>
      <c r="C167" s="79" t="s">
        <v>322</v>
      </c>
      <c r="D167" s="80" t="s">
        <v>953</v>
      </c>
      <c r="E167" s="81">
        <v>10</v>
      </c>
      <c r="F167" s="68"/>
      <c r="G167" s="68"/>
      <c r="H167" s="68"/>
      <c r="I167" s="68"/>
      <c r="J167" s="68"/>
      <c r="K167" s="68"/>
      <c r="L167" s="68"/>
      <c r="M167" s="68"/>
      <c r="N167" s="68">
        <f t="shared" si="14"/>
        <v>0</v>
      </c>
      <c r="O167" s="68"/>
      <c r="Q167" s="79" t="s">
        <v>321</v>
      </c>
      <c r="R167" s="79" t="s">
        <v>322</v>
      </c>
      <c r="S167" s="80" t="s">
        <v>954</v>
      </c>
      <c r="T167" s="81">
        <v>2</v>
      </c>
      <c r="U167" s="68">
        <v>9804883.319485398</v>
      </c>
      <c r="V167" s="68">
        <v>201997.39999999997</v>
      </c>
      <c r="W167" s="68">
        <v>0</v>
      </c>
      <c r="X167" s="68">
        <v>0</v>
      </c>
      <c r="Y167" s="68">
        <v>1798450.5502375138</v>
      </c>
      <c r="Z167" s="68">
        <v>246354.31775224119</v>
      </c>
      <c r="AA167" s="68">
        <v>72983.251066447701</v>
      </c>
      <c r="AB167" s="68">
        <v>33071.183461649343</v>
      </c>
      <c r="AC167" s="68">
        <f t="shared" si="15"/>
        <v>12189475.522003252</v>
      </c>
      <c r="AD167" s="68">
        <v>31735.500000000004</v>
      </c>
      <c r="AF167" s="79" t="s">
        <v>321</v>
      </c>
      <c r="AG167" s="79" t="s">
        <v>322</v>
      </c>
      <c r="AH167" s="80" t="s">
        <v>1156</v>
      </c>
      <c r="AI167" s="81">
        <v>2</v>
      </c>
      <c r="AJ167" s="68">
        <v>10696065.822265668</v>
      </c>
      <c r="AK167" s="68">
        <v>205528.62999999998</v>
      </c>
      <c r="AL167" s="68">
        <v>0</v>
      </c>
      <c r="AM167" s="68">
        <v>0</v>
      </c>
      <c r="AN167" s="68">
        <v>1829121.1461556039</v>
      </c>
      <c r="AO167" s="68">
        <v>246354.31775224119</v>
      </c>
      <c r="AP167" s="68">
        <v>74263.774385530414</v>
      </c>
      <c r="AQ167" s="68">
        <v>33637.387909807265</v>
      </c>
      <c r="AR167" s="68">
        <f t="shared" si="16"/>
        <v>13117261.368468851</v>
      </c>
      <c r="AS167" s="68">
        <v>32290.289999999997</v>
      </c>
      <c r="AU167" s="79" t="s">
        <v>321</v>
      </c>
      <c r="AV167" s="79" t="s">
        <v>322</v>
      </c>
      <c r="AW167" s="80" t="s">
        <v>1157</v>
      </c>
      <c r="AX167" s="81">
        <v>2</v>
      </c>
      <c r="AY167" s="68">
        <v>11809110.652787594</v>
      </c>
      <c r="AZ167" s="68">
        <v>208949.95</v>
      </c>
      <c r="BA167" s="68">
        <v>0</v>
      </c>
      <c r="BB167" s="68">
        <v>0</v>
      </c>
      <c r="BC167" s="68">
        <v>1858253.058254031</v>
      </c>
      <c r="BD167" s="68">
        <v>246354.31775224119</v>
      </c>
      <c r="BE167" s="68">
        <v>75503.69329074485</v>
      </c>
      <c r="BF167" s="68">
        <v>34224.33629314974</v>
      </c>
      <c r="BG167" s="68">
        <f t="shared" si="17"/>
        <v>14265223.79837776</v>
      </c>
      <c r="BH167" s="68">
        <v>32827.79</v>
      </c>
    </row>
    <row r="168" spans="2:60">
      <c r="B168" s="79" t="s">
        <v>323</v>
      </c>
      <c r="C168" s="79" t="s">
        <v>324</v>
      </c>
      <c r="D168" s="80" t="s">
        <v>953</v>
      </c>
      <c r="E168" s="81">
        <v>10</v>
      </c>
      <c r="F168" s="68"/>
      <c r="G168" s="68"/>
      <c r="H168" s="68"/>
      <c r="I168" s="68"/>
      <c r="J168" s="68"/>
      <c r="K168" s="68"/>
      <c r="L168" s="68"/>
      <c r="M168" s="68"/>
      <c r="N168" s="68">
        <f t="shared" si="14"/>
        <v>0</v>
      </c>
      <c r="O168" s="68"/>
      <c r="Q168" s="79" t="s">
        <v>323</v>
      </c>
      <c r="R168" s="79" t="s">
        <v>324</v>
      </c>
      <c r="S168" s="80" t="s">
        <v>954</v>
      </c>
      <c r="T168" s="81">
        <v>2</v>
      </c>
      <c r="U168" s="68">
        <v>6395658.2946842182</v>
      </c>
      <c r="V168" s="68">
        <v>299832.27</v>
      </c>
      <c r="W168" s="68">
        <v>31331.120000000003</v>
      </c>
      <c r="X168" s="68">
        <v>20216.7</v>
      </c>
      <c r="Y168" s="68">
        <v>1126728.1765251604</v>
      </c>
      <c r="Z168" s="68">
        <v>621205.1026384125</v>
      </c>
      <c r="AA168" s="68">
        <v>0</v>
      </c>
      <c r="AB168" s="68">
        <v>83925.845881758258</v>
      </c>
      <c r="AC168" s="68">
        <f t="shared" si="15"/>
        <v>8716353.0997295491</v>
      </c>
      <c r="AD168" s="68">
        <v>137455.59</v>
      </c>
      <c r="AF168" s="79" t="s">
        <v>323</v>
      </c>
      <c r="AG168" s="79" t="s">
        <v>324</v>
      </c>
      <c r="AH168" s="80" t="s">
        <v>1156</v>
      </c>
      <c r="AI168" s="81">
        <v>2</v>
      </c>
      <c r="AJ168" s="68">
        <v>6597293.5021331571</v>
      </c>
      <c r="AK168" s="68">
        <v>305073.83999999997</v>
      </c>
      <c r="AL168" s="68">
        <v>31878.77</v>
      </c>
      <c r="AM168" s="68">
        <v>20862.57</v>
      </c>
      <c r="AN168" s="68">
        <v>1145127.877882024</v>
      </c>
      <c r="AO168" s="68">
        <v>621205.1026384125</v>
      </c>
      <c r="AP168" s="68">
        <v>0</v>
      </c>
      <c r="AQ168" s="68">
        <v>86257.304005717859</v>
      </c>
      <c r="AR168" s="68">
        <f t="shared" si="16"/>
        <v>8947557.4966593105</v>
      </c>
      <c r="AS168" s="68">
        <v>139858.53</v>
      </c>
      <c r="AU168" s="79" t="s">
        <v>323</v>
      </c>
      <c r="AV168" s="79" t="s">
        <v>324</v>
      </c>
      <c r="AW168" s="80" t="s">
        <v>1157</v>
      </c>
      <c r="AX168" s="81">
        <v>2</v>
      </c>
      <c r="AY168" s="68">
        <v>6688890.2259135414</v>
      </c>
      <c r="AZ168" s="68">
        <v>310152.21000000002</v>
      </c>
      <c r="BA168" s="68">
        <v>32409.469999999998</v>
      </c>
      <c r="BB168" s="68">
        <v>21110.78</v>
      </c>
      <c r="BC168" s="68">
        <v>1165750.4605934122</v>
      </c>
      <c r="BD168" s="68">
        <v>621205.1026384125</v>
      </c>
      <c r="BE168" s="68">
        <v>0</v>
      </c>
      <c r="BF168" s="68">
        <v>87564.008347744122</v>
      </c>
      <c r="BG168" s="68">
        <f t="shared" si="17"/>
        <v>9069268.9274931103</v>
      </c>
      <c r="BH168" s="68">
        <v>142186.66999999998</v>
      </c>
    </row>
    <row r="169" spans="2:60">
      <c r="B169" s="79" t="s">
        <v>325</v>
      </c>
      <c r="C169" s="79" t="s">
        <v>326</v>
      </c>
      <c r="D169" s="80" t="s">
        <v>953</v>
      </c>
      <c r="E169" s="81">
        <v>10</v>
      </c>
      <c r="F169" s="68"/>
      <c r="G169" s="68"/>
      <c r="H169" s="68"/>
      <c r="I169" s="68"/>
      <c r="J169" s="68"/>
      <c r="K169" s="68"/>
      <c r="L169" s="68"/>
      <c r="M169" s="68"/>
      <c r="N169" s="68">
        <f t="shared" si="14"/>
        <v>0</v>
      </c>
      <c r="O169" s="68"/>
      <c r="Q169" s="79" t="s">
        <v>325</v>
      </c>
      <c r="R169" s="79" t="s">
        <v>326</v>
      </c>
      <c r="S169" s="80" t="s">
        <v>954</v>
      </c>
      <c r="T169" s="81">
        <v>2</v>
      </c>
      <c r="U169" s="68">
        <v>18877593.706717491</v>
      </c>
      <c r="V169" s="68">
        <v>841237.18</v>
      </c>
      <c r="W169" s="68">
        <v>500988.79999999993</v>
      </c>
      <c r="X169" s="68">
        <v>72621.69</v>
      </c>
      <c r="Y169" s="68">
        <v>3008132.0408754642</v>
      </c>
      <c r="Z169" s="68">
        <v>2007551.2897580061</v>
      </c>
      <c r="AA169" s="68">
        <v>1979282.7284359671</v>
      </c>
      <c r="AB169" s="68">
        <v>252274.05205914378</v>
      </c>
      <c r="AC169" s="68">
        <f t="shared" si="15"/>
        <v>27822451.167846072</v>
      </c>
      <c r="AD169" s="68">
        <v>282769.68000000005</v>
      </c>
      <c r="AF169" s="79" t="s">
        <v>325</v>
      </c>
      <c r="AG169" s="79" t="s">
        <v>326</v>
      </c>
      <c r="AH169" s="80" t="s">
        <v>1156</v>
      </c>
      <c r="AI169" s="81">
        <v>2</v>
      </c>
      <c r="AJ169" s="68">
        <v>19457506.869862489</v>
      </c>
      <c r="AK169" s="68">
        <v>856043.7</v>
      </c>
      <c r="AL169" s="68">
        <v>509806.9499999999</v>
      </c>
      <c r="AM169" s="68">
        <v>74721.06</v>
      </c>
      <c r="AN169" s="68">
        <v>3063772.7419890547</v>
      </c>
      <c r="AO169" s="68">
        <v>2007551.2897580061</v>
      </c>
      <c r="AP169" s="68">
        <v>2014191.8736462018</v>
      </c>
      <c r="AQ169" s="68">
        <v>258934.69328962266</v>
      </c>
      <c r="AR169" s="68">
        <f t="shared" si="16"/>
        <v>28530275.858545374</v>
      </c>
      <c r="AS169" s="68">
        <v>287746.68</v>
      </c>
      <c r="AU169" s="79" t="s">
        <v>325</v>
      </c>
      <c r="AV169" s="79" t="s">
        <v>326</v>
      </c>
      <c r="AW169" s="80" t="s">
        <v>1157</v>
      </c>
      <c r="AX169" s="81">
        <v>2</v>
      </c>
      <c r="AY169" s="68">
        <v>20035646.394891899</v>
      </c>
      <c r="AZ169" s="68">
        <v>870389.26000000024</v>
      </c>
      <c r="BA169" s="68">
        <v>518351.89</v>
      </c>
      <c r="BB169" s="68">
        <v>76808.34</v>
      </c>
      <c r="BC169" s="68">
        <v>3117758.0002692267</v>
      </c>
      <c r="BD169" s="68">
        <v>2007551.2897580061</v>
      </c>
      <c r="BE169" s="68">
        <v>2047995.253089983</v>
      </c>
      <c r="BF169" s="68">
        <v>265493.92034006864</v>
      </c>
      <c r="BG169" s="68">
        <f t="shared" si="17"/>
        <v>29232563.058349188</v>
      </c>
      <c r="BH169" s="68">
        <v>292568.70999999996</v>
      </c>
    </row>
    <row r="170" spans="2:60">
      <c r="B170" s="79" t="s">
        <v>327</v>
      </c>
      <c r="C170" s="79" t="s">
        <v>328</v>
      </c>
      <c r="D170" s="80" t="s">
        <v>953</v>
      </c>
      <c r="E170" s="81">
        <v>10</v>
      </c>
      <c r="F170" s="68"/>
      <c r="G170" s="68"/>
      <c r="H170" s="68"/>
      <c r="I170" s="68"/>
      <c r="J170" s="68"/>
      <c r="K170" s="68"/>
      <c r="L170" s="68"/>
      <c r="M170" s="68"/>
      <c r="N170" s="68">
        <f t="shared" si="14"/>
        <v>0</v>
      </c>
      <c r="O170" s="68"/>
      <c r="Q170" s="79" t="s">
        <v>327</v>
      </c>
      <c r="R170" s="79" t="s">
        <v>328</v>
      </c>
      <c r="S170" s="80" t="s">
        <v>954</v>
      </c>
      <c r="T170" s="81">
        <v>2</v>
      </c>
      <c r="U170" s="68">
        <v>2451944.8541536434</v>
      </c>
      <c r="V170" s="68">
        <v>147677.14000000001</v>
      </c>
      <c r="W170" s="68">
        <v>0</v>
      </c>
      <c r="X170" s="68">
        <v>7856.73</v>
      </c>
      <c r="Y170" s="68">
        <v>398240.14747985045</v>
      </c>
      <c r="Z170" s="68">
        <v>465651.29204686248</v>
      </c>
      <c r="AA170" s="68">
        <v>0</v>
      </c>
      <c r="AB170" s="68">
        <v>32296.057216493413</v>
      </c>
      <c r="AC170" s="68">
        <f t="shared" si="15"/>
        <v>3577845.5008968497</v>
      </c>
      <c r="AD170" s="68">
        <v>74179.279999999984</v>
      </c>
      <c r="AF170" s="79" t="s">
        <v>327</v>
      </c>
      <c r="AG170" s="79" t="s">
        <v>328</v>
      </c>
      <c r="AH170" s="80" t="s">
        <v>1156</v>
      </c>
      <c r="AI170" s="81">
        <v>2</v>
      </c>
      <c r="AJ170" s="68">
        <v>2494842.5737463534</v>
      </c>
      <c r="AK170" s="68">
        <v>150258.78000000003</v>
      </c>
      <c r="AL170" s="68">
        <v>0</v>
      </c>
      <c r="AM170" s="68">
        <v>7994.0599999999986</v>
      </c>
      <c r="AN170" s="68">
        <v>405223.30273520382</v>
      </c>
      <c r="AO170" s="68">
        <v>465651.29204686248</v>
      </c>
      <c r="AP170" s="68">
        <v>0</v>
      </c>
      <c r="AQ170" s="68">
        <v>32863.308993984479</v>
      </c>
      <c r="AR170" s="68">
        <f t="shared" si="16"/>
        <v>3632309.3775224048</v>
      </c>
      <c r="AS170" s="68">
        <v>75476.06</v>
      </c>
      <c r="AU170" s="79" t="s">
        <v>327</v>
      </c>
      <c r="AV170" s="79" t="s">
        <v>328</v>
      </c>
      <c r="AW170" s="80" t="s">
        <v>1157</v>
      </c>
      <c r="AX170" s="81">
        <v>2</v>
      </c>
      <c r="AY170" s="68">
        <v>2536384.6342609422</v>
      </c>
      <c r="AZ170" s="68">
        <v>152760.04</v>
      </c>
      <c r="BA170" s="68">
        <v>0</v>
      </c>
      <c r="BB170" s="68">
        <v>8127.1399999999994</v>
      </c>
      <c r="BC170" s="68">
        <v>411985.77554220182</v>
      </c>
      <c r="BD170" s="68">
        <v>465651.29204686248</v>
      </c>
      <c r="BE170" s="68">
        <v>0</v>
      </c>
      <c r="BF170" s="68">
        <v>33407.559386618901</v>
      </c>
      <c r="BG170" s="68">
        <f t="shared" si="17"/>
        <v>3685048.9112366261</v>
      </c>
      <c r="BH170" s="68">
        <v>76732.47</v>
      </c>
    </row>
    <row r="171" spans="2:60">
      <c r="B171" s="79" t="s">
        <v>329</v>
      </c>
      <c r="C171" s="79" t="s">
        <v>330</v>
      </c>
      <c r="D171" s="80" t="s">
        <v>953</v>
      </c>
      <c r="E171" s="81">
        <v>10</v>
      </c>
      <c r="F171" s="68"/>
      <c r="G171" s="68"/>
      <c r="H171" s="68"/>
      <c r="I171" s="68"/>
      <c r="J171" s="68"/>
      <c r="K171" s="68"/>
      <c r="L171" s="68"/>
      <c r="M171" s="68"/>
      <c r="N171" s="68">
        <f t="shared" si="14"/>
        <v>0</v>
      </c>
      <c r="O171" s="68"/>
      <c r="Q171" s="79" t="s">
        <v>329</v>
      </c>
      <c r="R171" s="79" t="s">
        <v>330</v>
      </c>
      <c r="S171" s="80" t="s">
        <v>954</v>
      </c>
      <c r="T171" s="81">
        <v>2</v>
      </c>
      <c r="U171" s="68">
        <v>983764.1479723549</v>
      </c>
      <c r="V171" s="68">
        <v>87710.68</v>
      </c>
      <c r="W171" s="68">
        <v>0</v>
      </c>
      <c r="X171" s="68">
        <v>0</v>
      </c>
      <c r="Y171" s="68">
        <v>187680.17337818228</v>
      </c>
      <c r="Z171" s="68">
        <v>182757.08756385467</v>
      </c>
      <c r="AA171" s="68">
        <v>0</v>
      </c>
      <c r="AB171" s="68">
        <v>13734.115314039635</v>
      </c>
      <c r="AC171" s="68">
        <f t="shared" si="15"/>
        <v>1493806.6742284314</v>
      </c>
      <c r="AD171" s="68">
        <v>38160.470000000008</v>
      </c>
      <c r="AF171" s="79" t="s">
        <v>329</v>
      </c>
      <c r="AG171" s="79" t="s">
        <v>330</v>
      </c>
      <c r="AH171" s="80" t="s">
        <v>1156</v>
      </c>
      <c r="AI171" s="81">
        <v>2</v>
      </c>
      <c r="AJ171" s="68">
        <v>1008740.3222325634</v>
      </c>
      <c r="AK171" s="68">
        <v>89244.02</v>
      </c>
      <c r="AL171" s="68">
        <v>0</v>
      </c>
      <c r="AM171" s="68">
        <v>0</v>
      </c>
      <c r="AN171" s="68">
        <v>192468.35969145939</v>
      </c>
      <c r="AO171" s="68">
        <v>182757.08756385467</v>
      </c>
      <c r="AP171" s="68">
        <v>0</v>
      </c>
      <c r="AQ171" s="68">
        <v>14118.506236802321</v>
      </c>
      <c r="AR171" s="68">
        <f t="shared" si="16"/>
        <v>1526155.8757246798</v>
      </c>
      <c r="AS171" s="68">
        <v>38827.58</v>
      </c>
      <c r="AU171" s="79" t="s">
        <v>329</v>
      </c>
      <c r="AV171" s="79" t="s">
        <v>330</v>
      </c>
      <c r="AW171" s="80" t="s">
        <v>1157</v>
      </c>
      <c r="AX171" s="81">
        <v>2</v>
      </c>
      <c r="AY171" s="68">
        <v>1020299.7825250138</v>
      </c>
      <c r="AZ171" s="68">
        <v>90729.599999999991</v>
      </c>
      <c r="BA171" s="68">
        <v>0</v>
      </c>
      <c r="BB171" s="68">
        <v>0</v>
      </c>
      <c r="BC171" s="68">
        <v>194676.22877961822</v>
      </c>
      <c r="BD171" s="68">
        <v>182757.08756385467</v>
      </c>
      <c r="BE171" s="68">
        <v>0</v>
      </c>
      <c r="BF171" s="68">
        <v>14256.252443420934</v>
      </c>
      <c r="BG171" s="68">
        <f t="shared" si="17"/>
        <v>1542192.8713119074</v>
      </c>
      <c r="BH171" s="68">
        <v>39473.919999999998</v>
      </c>
    </row>
    <row r="172" spans="2:60">
      <c r="B172" s="79" t="s">
        <v>331</v>
      </c>
      <c r="C172" s="79" t="s">
        <v>332</v>
      </c>
      <c r="D172" s="80" t="s">
        <v>953</v>
      </c>
      <c r="E172" s="81">
        <v>10</v>
      </c>
      <c r="F172" s="68"/>
      <c r="G172" s="68"/>
      <c r="H172" s="68"/>
      <c r="I172" s="68"/>
      <c r="J172" s="68"/>
      <c r="K172" s="68"/>
      <c r="L172" s="68"/>
      <c r="M172" s="68"/>
      <c r="N172" s="68">
        <f t="shared" si="14"/>
        <v>0</v>
      </c>
      <c r="O172" s="68"/>
      <c r="Q172" s="79" t="s">
        <v>331</v>
      </c>
      <c r="R172" s="79" t="s">
        <v>332</v>
      </c>
      <c r="S172" s="80" t="s">
        <v>954</v>
      </c>
      <c r="T172" s="81">
        <v>2</v>
      </c>
      <c r="U172" s="68">
        <v>48730572.192865983</v>
      </c>
      <c r="V172" s="68">
        <v>1489523.9299999997</v>
      </c>
      <c r="W172" s="68">
        <v>377314.56</v>
      </c>
      <c r="X172" s="68">
        <v>162595.96</v>
      </c>
      <c r="Y172" s="68">
        <v>6041931.9011144768</v>
      </c>
      <c r="Z172" s="68">
        <v>1000444.815426226</v>
      </c>
      <c r="AA172" s="68">
        <v>1099890.3787549755</v>
      </c>
      <c r="AB172" s="68">
        <v>238109.13170253485</v>
      </c>
      <c r="AC172" s="68">
        <f t="shared" si="15"/>
        <v>59457932.509864196</v>
      </c>
      <c r="AD172" s="68">
        <v>317549.64</v>
      </c>
      <c r="AF172" s="79" t="s">
        <v>331</v>
      </c>
      <c r="AG172" s="79" t="s">
        <v>332</v>
      </c>
      <c r="AH172" s="80" t="s">
        <v>1156</v>
      </c>
      <c r="AI172" s="81">
        <v>2</v>
      </c>
      <c r="AJ172" s="68">
        <v>50230321.499490395</v>
      </c>
      <c r="AK172" s="68">
        <v>1515563.28</v>
      </c>
      <c r="AL172" s="68">
        <v>383910.16000000009</v>
      </c>
      <c r="AM172" s="68">
        <v>167972.87999999998</v>
      </c>
      <c r="AN172" s="68">
        <v>6148658.0927362805</v>
      </c>
      <c r="AO172" s="68">
        <v>1000444.815426226</v>
      </c>
      <c r="AP172" s="68">
        <v>1119186.4160788078</v>
      </c>
      <c r="AQ172" s="68">
        <v>243221.85542398691</v>
      </c>
      <c r="AR172" s="68">
        <f t="shared" si="16"/>
        <v>61132379.929155692</v>
      </c>
      <c r="AS172" s="68">
        <v>323100.93</v>
      </c>
      <c r="AU172" s="79" t="s">
        <v>331</v>
      </c>
      <c r="AV172" s="79" t="s">
        <v>332</v>
      </c>
      <c r="AW172" s="80" t="s">
        <v>1157</v>
      </c>
      <c r="AX172" s="81">
        <v>2</v>
      </c>
      <c r="AY172" s="68">
        <v>51739310.363428123</v>
      </c>
      <c r="AZ172" s="68">
        <v>1540791.9000000001</v>
      </c>
      <c r="BA172" s="68">
        <v>390301.39000000007</v>
      </c>
      <c r="BB172" s="68">
        <v>173346.15</v>
      </c>
      <c r="BC172" s="68">
        <v>6252018.034796969</v>
      </c>
      <c r="BD172" s="68">
        <v>1000444.815426226</v>
      </c>
      <c r="BE172" s="68">
        <v>1137870.5996251947</v>
      </c>
      <c r="BF172" s="68">
        <v>248203.64370277524</v>
      </c>
      <c r="BG172" s="68">
        <f t="shared" si="17"/>
        <v>62810766.276979282</v>
      </c>
      <c r="BH172" s="68">
        <v>328479.37999999995</v>
      </c>
    </row>
    <row r="173" spans="2:60">
      <c r="B173" s="79" t="s">
        <v>333</v>
      </c>
      <c r="C173" s="79" t="s">
        <v>334</v>
      </c>
      <c r="D173" s="80" t="s">
        <v>953</v>
      </c>
      <c r="E173" s="81">
        <v>10</v>
      </c>
      <c r="F173" s="68"/>
      <c r="G173" s="68"/>
      <c r="H173" s="68"/>
      <c r="I173" s="68"/>
      <c r="J173" s="68"/>
      <c r="K173" s="68"/>
      <c r="L173" s="68"/>
      <c r="M173" s="68"/>
      <c r="N173" s="68">
        <f t="shared" si="14"/>
        <v>0</v>
      </c>
      <c r="O173" s="68"/>
      <c r="Q173" s="79" t="s">
        <v>333</v>
      </c>
      <c r="R173" s="79" t="s">
        <v>334</v>
      </c>
      <c r="S173" s="80" t="s">
        <v>954</v>
      </c>
      <c r="T173" s="81">
        <v>2</v>
      </c>
      <c r="U173" s="68">
        <v>8768930.3922129106</v>
      </c>
      <c r="V173" s="68">
        <v>422856.05</v>
      </c>
      <c r="W173" s="68">
        <v>170193.26</v>
      </c>
      <c r="X173" s="68">
        <v>33027</v>
      </c>
      <c r="Y173" s="68">
        <v>1412984.4891601894</v>
      </c>
      <c r="Z173" s="68">
        <v>508569.69890126388</v>
      </c>
      <c r="AA173" s="68">
        <v>702794.34558858676</v>
      </c>
      <c r="AB173" s="68">
        <v>111419.4183300063</v>
      </c>
      <c r="AC173" s="68">
        <f t="shared" si="15"/>
        <v>12279822.344192958</v>
      </c>
      <c r="AD173" s="68">
        <v>149047.69</v>
      </c>
      <c r="AF173" s="79" t="s">
        <v>333</v>
      </c>
      <c r="AG173" s="79" t="s">
        <v>334</v>
      </c>
      <c r="AH173" s="80" t="s">
        <v>1156</v>
      </c>
      <c r="AI173" s="81">
        <v>2</v>
      </c>
      <c r="AJ173" s="68">
        <v>8853402.0790707357</v>
      </c>
      <c r="AK173" s="68">
        <v>430282.45</v>
      </c>
      <c r="AL173" s="68">
        <v>173182.28000000003</v>
      </c>
      <c r="AM173" s="68">
        <v>33506.129999999997</v>
      </c>
      <c r="AN173" s="68">
        <v>1435343.1028891313</v>
      </c>
      <c r="AO173" s="68">
        <v>508569.69890126388</v>
      </c>
      <c r="AP173" s="68">
        <v>715158.62652722071</v>
      </c>
      <c r="AQ173" s="68">
        <v>112498.09395893291</v>
      </c>
      <c r="AR173" s="68">
        <f t="shared" si="16"/>
        <v>12413607.801347284</v>
      </c>
      <c r="AS173" s="68">
        <v>151665.34000000003</v>
      </c>
      <c r="AU173" s="79" t="s">
        <v>333</v>
      </c>
      <c r="AV173" s="79" t="s">
        <v>334</v>
      </c>
      <c r="AW173" s="80" t="s">
        <v>1157</v>
      </c>
      <c r="AX173" s="81">
        <v>2</v>
      </c>
      <c r="AY173" s="68">
        <v>9027073.5874587074</v>
      </c>
      <c r="AZ173" s="68">
        <v>437477.64</v>
      </c>
      <c r="BA173" s="68">
        <v>176078.68</v>
      </c>
      <c r="BB173" s="68">
        <v>34066.51</v>
      </c>
      <c r="BC173" s="68">
        <v>1462541.2566300177</v>
      </c>
      <c r="BD173" s="68">
        <v>508569.69890126388</v>
      </c>
      <c r="BE173" s="68">
        <v>727131.06359082949</v>
      </c>
      <c r="BF173" s="68">
        <v>114786.59294951707</v>
      </c>
      <c r="BG173" s="68">
        <f t="shared" si="17"/>
        <v>12641926.519530337</v>
      </c>
      <c r="BH173" s="68">
        <v>154201.49</v>
      </c>
    </row>
    <row r="174" spans="2:60">
      <c r="B174" s="79" t="s">
        <v>335</v>
      </c>
      <c r="C174" s="79" t="s">
        <v>336</v>
      </c>
      <c r="D174" s="80" t="s">
        <v>953</v>
      </c>
      <c r="E174" s="81">
        <v>10</v>
      </c>
      <c r="F174" s="68"/>
      <c r="G174" s="68"/>
      <c r="H174" s="68"/>
      <c r="I174" s="68"/>
      <c r="J174" s="68"/>
      <c r="K174" s="68"/>
      <c r="L174" s="68"/>
      <c r="M174" s="68"/>
      <c r="N174" s="68">
        <f t="shared" si="14"/>
        <v>0</v>
      </c>
      <c r="O174" s="68"/>
      <c r="Q174" s="79" t="s">
        <v>335</v>
      </c>
      <c r="R174" s="79" t="s">
        <v>336</v>
      </c>
      <c r="S174" s="80" t="s">
        <v>954</v>
      </c>
      <c r="T174" s="81">
        <v>2</v>
      </c>
      <c r="U174" s="68">
        <v>7880156.4029203169</v>
      </c>
      <c r="V174" s="68">
        <v>539795.42999999993</v>
      </c>
      <c r="W174" s="68">
        <v>624801.5</v>
      </c>
      <c r="X174" s="68">
        <v>28360.87</v>
      </c>
      <c r="Y174" s="68">
        <v>1000176.2576003261</v>
      </c>
      <c r="Z174" s="68">
        <v>204020.8315969996</v>
      </c>
      <c r="AA174" s="68">
        <v>574303.36429870711</v>
      </c>
      <c r="AB174" s="68">
        <v>112279.75407744572</v>
      </c>
      <c r="AC174" s="68">
        <f t="shared" si="15"/>
        <v>11216318.150493795</v>
      </c>
      <c r="AD174" s="68">
        <v>252423.74</v>
      </c>
      <c r="AF174" s="79" t="s">
        <v>335</v>
      </c>
      <c r="AG174" s="79" t="s">
        <v>336</v>
      </c>
      <c r="AH174" s="80" t="s">
        <v>1156</v>
      </c>
      <c r="AI174" s="81">
        <v>2</v>
      </c>
      <c r="AJ174" s="68">
        <v>8094682.4621345624</v>
      </c>
      <c r="AK174" s="68">
        <v>549231.97000000009</v>
      </c>
      <c r="AL174" s="68">
        <v>635723.22</v>
      </c>
      <c r="AM174" s="68">
        <v>29636.550000000003</v>
      </c>
      <c r="AN174" s="68">
        <v>1016089.5375676919</v>
      </c>
      <c r="AO174" s="68">
        <v>204020.8315969996</v>
      </c>
      <c r="AP174" s="68">
        <v>584378.76613293937</v>
      </c>
      <c r="AQ174" s="68">
        <v>114670.3225997705</v>
      </c>
      <c r="AR174" s="68">
        <f t="shared" si="16"/>
        <v>11485270.190031966</v>
      </c>
      <c r="AS174" s="68">
        <v>256836.53</v>
      </c>
      <c r="AU174" s="79" t="s">
        <v>335</v>
      </c>
      <c r="AV174" s="79" t="s">
        <v>336</v>
      </c>
      <c r="AW174" s="80" t="s">
        <v>1157</v>
      </c>
      <c r="AX174" s="81">
        <v>2</v>
      </c>
      <c r="AY174" s="68">
        <v>8240752.0544630894</v>
      </c>
      <c r="AZ174" s="68">
        <v>558374.68000000017</v>
      </c>
      <c r="BA174" s="68">
        <v>646306.56999999983</v>
      </c>
      <c r="BB174" s="68">
        <v>30229.030000000002</v>
      </c>
      <c r="BC174" s="68">
        <v>1030923.4196137005</v>
      </c>
      <c r="BD174" s="68">
        <v>204020.8315969996</v>
      </c>
      <c r="BE174" s="68">
        <v>594134.68985018425</v>
      </c>
      <c r="BF174" s="68">
        <v>116534.87647862919</v>
      </c>
      <c r="BG174" s="68">
        <f t="shared" si="17"/>
        <v>11682388.072002605</v>
      </c>
      <c r="BH174" s="68">
        <v>261111.91999999998</v>
      </c>
    </row>
    <row r="175" spans="2:60">
      <c r="B175" s="79" t="s">
        <v>337</v>
      </c>
      <c r="C175" s="79" t="s">
        <v>338</v>
      </c>
      <c r="D175" s="80" t="s">
        <v>953</v>
      </c>
      <c r="E175" s="81">
        <v>10</v>
      </c>
      <c r="F175" s="68"/>
      <c r="G175" s="68"/>
      <c r="H175" s="68"/>
      <c r="I175" s="68"/>
      <c r="J175" s="68"/>
      <c r="K175" s="68"/>
      <c r="L175" s="68"/>
      <c r="M175" s="68"/>
      <c r="N175" s="68">
        <f t="shared" si="14"/>
        <v>0</v>
      </c>
      <c r="O175" s="68"/>
      <c r="Q175" s="79" t="s">
        <v>337</v>
      </c>
      <c r="R175" s="79" t="s">
        <v>338</v>
      </c>
      <c r="S175" s="80" t="s">
        <v>954</v>
      </c>
      <c r="T175" s="81">
        <v>2</v>
      </c>
      <c r="U175" s="68">
        <v>3096277.2368656923</v>
      </c>
      <c r="V175" s="68">
        <v>143706.57</v>
      </c>
      <c r="W175" s="68">
        <v>74087.64</v>
      </c>
      <c r="X175" s="68">
        <v>8331.14</v>
      </c>
      <c r="Y175" s="68">
        <v>394744.7349912803</v>
      </c>
      <c r="Z175" s="68">
        <v>200635.48935158623</v>
      </c>
      <c r="AA175" s="68">
        <v>79362.449174610461</v>
      </c>
      <c r="AB175" s="68">
        <v>39913.777082122862</v>
      </c>
      <c r="AC175" s="68">
        <f t="shared" si="15"/>
        <v>4100951.0074652927</v>
      </c>
      <c r="AD175" s="68">
        <v>63891.970000000008</v>
      </c>
      <c r="AF175" s="79" t="s">
        <v>337</v>
      </c>
      <c r="AG175" s="79" t="s">
        <v>338</v>
      </c>
      <c r="AH175" s="80" t="s">
        <v>1156</v>
      </c>
      <c r="AI175" s="81">
        <v>2</v>
      </c>
      <c r="AJ175" s="68">
        <v>3101035.5476605231</v>
      </c>
      <c r="AK175" s="68">
        <v>146230.40999999997</v>
      </c>
      <c r="AL175" s="68">
        <v>75388.790000000008</v>
      </c>
      <c r="AM175" s="68">
        <v>8275.61</v>
      </c>
      <c r="AN175" s="68">
        <v>402210.90792723512</v>
      </c>
      <c r="AO175" s="68">
        <v>200635.48935158623</v>
      </c>
      <c r="AP175" s="68">
        <v>80758.666897706978</v>
      </c>
      <c r="AQ175" s="68">
        <v>40228.914300438482</v>
      </c>
      <c r="AR175" s="68">
        <f t="shared" si="16"/>
        <v>4119778.4161374904</v>
      </c>
      <c r="AS175" s="68">
        <v>65014.080000000009</v>
      </c>
      <c r="AU175" s="79" t="s">
        <v>337</v>
      </c>
      <c r="AV175" s="79" t="s">
        <v>338</v>
      </c>
      <c r="AW175" s="80" t="s">
        <v>1157</v>
      </c>
      <c r="AX175" s="81">
        <v>2</v>
      </c>
      <c r="AY175" s="68">
        <v>3124198.30800837</v>
      </c>
      <c r="AZ175" s="68">
        <v>148675.68000000002</v>
      </c>
      <c r="BA175" s="68">
        <v>76649.640000000014</v>
      </c>
      <c r="BB175" s="68">
        <v>8414.01</v>
      </c>
      <c r="BC175" s="68">
        <v>409358.56906465127</v>
      </c>
      <c r="BD175" s="68">
        <v>200635.48935158623</v>
      </c>
      <c r="BE175" s="68">
        <v>82110.636814132886</v>
      </c>
      <c r="BF175" s="68">
        <v>40617.51337684691</v>
      </c>
      <c r="BG175" s="68">
        <f t="shared" si="17"/>
        <v>4156761.0866155876</v>
      </c>
      <c r="BH175" s="68">
        <v>66101.239999999991</v>
      </c>
    </row>
    <row r="176" spans="2:60">
      <c r="B176" s="79" t="s">
        <v>339</v>
      </c>
      <c r="C176" s="79" t="s">
        <v>340</v>
      </c>
      <c r="D176" s="80" t="s">
        <v>953</v>
      </c>
      <c r="E176" s="81">
        <v>10</v>
      </c>
      <c r="F176" s="68"/>
      <c r="G176" s="68"/>
      <c r="H176" s="68"/>
      <c r="I176" s="68"/>
      <c r="J176" s="68"/>
      <c r="K176" s="68"/>
      <c r="L176" s="68"/>
      <c r="M176" s="68"/>
      <c r="N176" s="68">
        <f t="shared" si="14"/>
        <v>0</v>
      </c>
      <c r="O176" s="68"/>
      <c r="Q176" s="79" t="s">
        <v>339</v>
      </c>
      <c r="R176" s="79" t="s">
        <v>340</v>
      </c>
      <c r="S176" s="80" t="s">
        <v>954</v>
      </c>
      <c r="T176" s="81">
        <v>2</v>
      </c>
      <c r="U176" s="68">
        <v>5784995.2387232278</v>
      </c>
      <c r="V176" s="68">
        <v>169288.42</v>
      </c>
      <c r="W176" s="68">
        <v>28456.69</v>
      </c>
      <c r="X176" s="68">
        <v>19546.000000000004</v>
      </c>
      <c r="Y176" s="68">
        <v>721644.83454867604</v>
      </c>
      <c r="Z176" s="68">
        <v>625679.57683953526</v>
      </c>
      <c r="AA176" s="68">
        <v>264851.40165533812</v>
      </c>
      <c r="AB176" s="68">
        <v>66438.715684859082</v>
      </c>
      <c r="AC176" s="68">
        <f t="shared" si="15"/>
        <v>7685962.9874516372</v>
      </c>
      <c r="AD176" s="68">
        <v>5062.1100000000015</v>
      </c>
      <c r="AF176" s="79" t="s">
        <v>339</v>
      </c>
      <c r="AG176" s="79" t="s">
        <v>340</v>
      </c>
      <c r="AH176" s="80" t="s">
        <v>1156</v>
      </c>
      <c r="AI176" s="81">
        <v>2</v>
      </c>
      <c r="AJ176" s="68">
        <v>5828666.5308725657</v>
      </c>
      <c r="AK176" s="68">
        <v>172247.88</v>
      </c>
      <c r="AL176" s="68">
        <v>28954.109999999997</v>
      </c>
      <c r="AM176" s="68">
        <v>19887.690000000002</v>
      </c>
      <c r="AN176" s="68">
        <v>730566.39522714575</v>
      </c>
      <c r="AO176" s="68">
        <v>625679.57683953526</v>
      </c>
      <c r="AP176" s="68">
        <v>269497.88457372633</v>
      </c>
      <c r="AQ176" s="68">
        <v>66790.987393996678</v>
      </c>
      <c r="AR176" s="68">
        <f t="shared" si="16"/>
        <v>7747441.6449069697</v>
      </c>
      <c r="AS176" s="68">
        <v>5150.59</v>
      </c>
      <c r="AU176" s="79" t="s">
        <v>339</v>
      </c>
      <c r="AV176" s="79" t="s">
        <v>340</v>
      </c>
      <c r="AW176" s="80" t="s">
        <v>1157</v>
      </c>
      <c r="AX176" s="81">
        <v>2</v>
      </c>
      <c r="AY176" s="68">
        <v>5963168.4387026448</v>
      </c>
      <c r="AZ176" s="68">
        <v>175115.16</v>
      </c>
      <c r="BA176" s="68">
        <v>29436.13</v>
      </c>
      <c r="BB176" s="68">
        <v>20218.770000000004</v>
      </c>
      <c r="BC176" s="68">
        <v>743415.97657185665</v>
      </c>
      <c r="BD176" s="68">
        <v>625679.57683953526</v>
      </c>
      <c r="BE176" s="68">
        <v>273997.03524477239</v>
      </c>
      <c r="BF176" s="68">
        <v>68380.871370859444</v>
      </c>
      <c r="BG176" s="68">
        <f t="shared" si="17"/>
        <v>7904648.2987296684</v>
      </c>
      <c r="BH176" s="68">
        <v>5236.34</v>
      </c>
    </row>
    <row r="177" spans="2:60">
      <c r="B177" s="79" t="s">
        <v>341</v>
      </c>
      <c r="C177" s="79" t="s">
        <v>342</v>
      </c>
      <c r="D177" s="80" t="s">
        <v>953</v>
      </c>
      <c r="E177" s="81">
        <v>10</v>
      </c>
      <c r="F177" s="68"/>
      <c r="G177" s="68"/>
      <c r="H177" s="68"/>
      <c r="I177" s="68"/>
      <c r="J177" s="68"/>
      <c r="K177" s="68"/>
      <c r="L177" s="68"/>
      <c r="M177" s="68"/>
      <c r="N177" s="68">
        <f t="shared" si="14"/>
        <v>0</v>
      </c>
      <c r="O177" s="68"/>
      <c r="Q177" s="79" t="s">
        <v>341</v>
      </c>
      <c r="R177" s="79" t="s">
        <v>342</v>
      </c>
      <c r="S177" s="80" t="s">
        <v>954</v>
      </c>
      <c r="T177" s="81">
        <v>2</v>
      </c>
      <c r="U177" s="68">
        <v>8438694.3760989644</v>
      </c>
      <c r="V177" s="68">
        <v>489661.14000000013</v>
      </c>
      <c r="W177" s="68">
        <v>220371.64</v>
      </c>
      <c r="X177" s="68">
        <v>30852.03</v>
      </c>
      <c r="Y177" s="68">
        <v>1044825.0937706277</v>
      </c>
      <c r="Z177" s="68">
        <v>972518.08727755921</v>
      </c>
      <c r="AA177" s="68">
        <v>581442.98779341206</v>
      </c>
      <c r="AB177" s="68">
        <v>105156.81714401767</v>
      </c>
      <c r="AC177" s="68">
        <f t="shared" si="15"/>
        <v>12104794.502084581</v>
      </c>
      <c r="AD177" s="68">
        <v>221272.33</v>
      </c>
      <c r="AF177" s="79" t="s">
        <v>341</v>
      </c>
      <c r="AG177" s="79" t="s">
        <v>342</v>
      </c>
      <c r="AH177" s="80" t="s">
        <v>1156</v>
      </c>
      <c r="AI177" s="81">
        <v>2</v>
      </c>
      <c r="AJ177" s="68">
        <v>8579400.0029338282</v>
      </c>
      <c r="AK177" s="68">
        <v>498221.25</v>
      </c>
      <c r="AL177" s="68">
        <v>224223.80000000005</v>
      </c>
      <c r="AM177" s="68">
        <v>31293.84</v>
      </c>
      <c r="AN177" s="68">
        <v>1064754.1564485424</v>
      </c>
      <c r="AO177" s="68">
        <v>972518.08727755921</v>
      </c>
      <c r="AP177" s="68">
        <v>591643.52827249432</v>
      </c>
      <c r="AQ177" s="68">
        <v>107172.51358048804</v>
      </c>
      <c r="AR177" s="68">
        <f t="shared" si="16"/>
        <v>12294367.718512913</v>
      </c>
      <c r="AS177" s="68">
        <v>225140.54</v>
      </c>
      <c r="AU177" s="79" t="s">
        <v>341</v>
      </c>
      <c r="AV177" s="79" t="s">
        <v>342</v>
      </c>
      <c r="AW177" s="80" t="s">
        <v>1157</v>
      </c>
      <c r="AX177" s="81">
        <v>2</v>
      </c>
      <c r="AY177" s="68">
        <v>8705691.5529726855</v>
      </c>
      <c r="AZ177" s="68">
        <v>506514.82000000012</v>
      </c>
      <c r="BA177" s="68">
        <v>227956.62000000002</v>
      </c>
      <c r="BB177" s="68">
        <v>31715.7</v>
      </c>
      <c r="BC177" s="68">
        <v>1085035.5192544563</v>
      </c>
      <c r="BD177" s="68">
        <v>972518.08727755921</v>
      </c>
      <c r="BE177" s="68">
        <v>601520.62136325461</v>
      </c>
      <c r="BF177" s="68">
        <v>109209.94430318289</v>
      </c>
      <c r="BG177" s="68">
        <f t="shared" si="17"/>
        <v>12469051.175171137</v>
      </c>
      <c r="BH177" s="68">
        <v>228888.31</v>
      </c>
    </row>
    <row r="178" spans="2:60">
      <c r="B178" s="79" t="s">
        <v>343</v>
      </c>
      <c r="C178" s="79" t="s">
        <v>344</v>
      </c>
      <c r="D178" s="80" t="s">
        <v>953</v>
      </c>
      <c r="E178" s="81">
        <v>10</v>
      </c>
      <c r="F178" s="68"/>
      <c r="G178" s="68"/>
      <c r="H178" s="68"/>
      <c r="I178" s="68"/>
      <c r="J178" s="68"/>
      <c r="K178" s="68"/>
      <c r="L178" s="68"/>
      <c r="M178" s="68"/>
      <c r="N178" s="68">
        <f t="shared" si="14"/>
        <v>0</v>
      </c>
      <c r="O178" s="68"/>
      <c r="Q178" s="79" t="s">
        <v>343</v>
      </c>
      <c r="R178" s="79" t="s">
        <v>344</v>
      </c>
      <c r="S178" s="80" t="s">
        <v>954</v>
      </c>
      <c r="T178" s="81">
        <v>2</v>
      </c>
      <c r="U178" s="68">
        <v>4764173.0508442586</v>
      </c>
      <c r="V178" s="68">
        <v>250184.72999999998</v>
      </c>
      <c r="W178" s="68">
        <v>114018.37000000001</v>
      </c>
      <c r="X178" s="68">
        <v>0</v>
      </c>
      <c r="Y178" s="68">
        <v>672939.5505381634</v>
      </c>
      <c r="Z178" s="68">
        <v>247423.00922393613</v>
      </c>
      <c r="AA178" s="68">
        <v>274854.70814693341</v>
      </c>
      <c r="AB178" s="68">
        <v>60362.264160532504</v>
      </c>
      <c r="AC178" s="68">
        <f t="shared" si="15"/>
        <v>6479843.6029138239</v>
      </c>
      <c r="AD178" s="68">
        <v>95887.92</v>
      </c>
      <c r="AF178" s="79" t="s">
        <v>343</v>
      </c>
      <c r="AG178" s="79" t="s">
        <v>344</v>
      </c>
      <c r="AH178" s="80" t="s">
        <v>1156</v>
      </c>
      <c r="AI178" s="81">
        <v>2</v>
      </c>
      <c r="AJ178" s="68">
        <v>4817029.2972841607</v>
      </c>
      <c r="AK178" s="68">
        <v>254558.35999999996</v>
      </c>
      <c r="AL178" s="68">
        <v>116011.45</v>
      </c>
      <c r="AM178" s="68">
        <v>0</v>
      </c>
      <c r="AN178" s="68">
        <v>687602.56958625815</v>
      </c>
      <c r="AO178" s="68">
        <v>247423.00922393613</v>
      </c>
      <c r="AP178" s="68">
        <v>279676.62175075465</v>
      </c>
      <c r="AQ178" s="68">
        <v>61264.642174939625</v>
      </c>
      <c r="AR178" s="68">
        <f t="shared" si="16"/>
        <v>6561130.1600200497</v>
      </c>
      <c r="AS178" s="68">
        <v>97564.209999999992</v>
      </c>
      <c r="AU178" s="79" t="s">
        <v>343</v>
      </c>
      <c r="AV178" s="79" t="s">
        <v>344</v>
      </c>
      <c r="AW178" s="80" t="s">
        <v>1157</v>
      </c>
      <c r="AX178" s="81">
        <v>2</v>
      </c>
      <c r="AY178" s="68">
        <v>4860411.2468843823</v>
      </c>
      <c r="AZ178" s="68">
        <v>258795.83999999997</v>
      </c>
      <c r="BA178" s="68">
        <v>117942.76999999999</v>
      </c>
      <c r="BB178" s="68">
        <v>0</v>
      </c>
      <c r="BC178" s="68">
        <v>699997.3576752767</v>
      </c>
      <c r="BD178" s="68">
        <v>247423.00922393613</v>
      </c>
      <c r="BE178" s="68">
        <v>284345.63794194884</v>
      </c>
      <c r="BF178" s="68">
        <v>62076.026765738614</v>
      </c>
      <c r="BG178" s="68">
        <f t="shared" si="17"/>
        <v>6630180.1784912823</v>
      </c>
      <c r="BH178" s="68">
        <v>99188.29</v>
      </c>
    </row>
    <row r="179" spans="2:60">
      <c r="B179" s="79" t="s">
        <v>345</v>
      </c>
      <c r="C179" s="79" t="s">
        <v>346</v>
      </c>
      <c r="D179" s="80" t="s">
        <v>953</v>
      </c>
      <c r="E179" s="81">
        <v>10</v>
      </c>
      <c r="F179" s="68"/>
      <c r="G179" s="68"/>
      <c r="H179" s="68"/>
      <c r="I179" s="68"/>
      <c r="J179" s="68"/>
      <c r="K179" s="68"/>
      <c r="L179" s="68"/>
      <c r="M179" s="68"/>
      <c r="N179" s="68">
        <f t="shared" si="14"/>
        <v>0</v>
      </c>
      <c r="O179" s="68"/>
      <c r="Q179" s="79" t="s">
        <v>345</v>
      </c>
      <c r="R179" s="79" t="s">
        <v>346</v>
      </c>
      <c r="S179" s="80" t="s">
        <v>954</v>
      </c>
      <c r="T179" s="81">
        <v>2</v>
      </c>
      <c r="U179" s="68">
        <v>8103757.0378600042</v>
      </c>
      <c r="V179" s="68">
        <v>410127.73</v>
      </c>
      <c r="W179" s="68">
        <v>73776.58</v>
      </c>
      <c r="X179" s="68">
        <v>29893.89</v>
      </c>
      <c r="Y179" s="68">
        <v>1479840.7964921058</v>
      </c>
      <c r="Z179" s="68">
        <v>912075.95748665847</v>
      </c>
      <c r="AA179" s="68">
        <v>608453.05704838084</v>
      </c>
      <c r="AB179" s="68">
        <v>106317.78441862948</v>
      </c>
      <c r="AC179" s="68">
        <f t="shared" si="15"/>
        <v>11917381.553305781</v>
      </c>
      <c r="AD179" s="68">
        <v>193138.72</v>
      </c>
      <c r="AF179" s="79" t="s">
        <v>345</v>
      </c>
      <c r="AG179" s="79" t="s">
        <v>346</v>
      </c>
      <c r="AH179" s="80" t="s">
        <v>1156</v>
      </c>
      <c r="AI179" s="81">
        <v>2</v>
      </c>
      <c r="AJ179" s="68">
        <v>8283641.7751698606</v>
      </c>
      <c r="AK179" s="68">
        <v>417297.43000000005</v>
      </c>
      <c r="AL179" s="68">
        <v>75066.23000000001</v>
      </c>
      <c r="AM179" s="68">
        <v>30416.450000000004</v>
      </c>
      <c r="AN179" s="68">
        <v>1509772.7846770219</v>
      </c>
      <c r="AO179" s="68">
        <v>912075.95748665847</v>
      </c>
      <c r="AP179" s="68">
        <v>619127.57756900275</v>
      </c>
      <c r="AQ179" s="68">
        <v>108625.59884152003</v>
      </c>
      <c r="AR179" s="68">
        <f t="shared" si="16"/>
        <v>12152538.903744062</v>
      </c>
      <c r="AS179" s="68">
        <v>196515.09999999998</v>
      </c>
      <c r="AU179" s="79" t="s">
        <v>345</v>
      </c>
      <c r="AV179" s="79" t="s">
        <v>346</v>
      </c>
      <c r="AW179" s="80" t="s">
        <v>1157</v>
      </c>
      <c r="AX179" s="81">
        <v>2</v>
      </c>
      <c r="AY179" s="68">
        <v>8443792.5200063288</v>
      </c>
      <c r="AZ179" s="68">
        <v>424243.91000000003</v>
      </c>
      <c r="BA179" s="68">
        <v>76315.91</v>
      </c>
      <c r="BB179" s="68">
        <v>31021.93</v>
      </c>
      <c r="BC179" s="68">
        <v>1537576.4606907372</v>
      </c>
      <c r="BD179" s="68">
        <v>912075.95748665847</v>
      </c>
      <c r="BE179" s="68">
        <v>629463.62028579134</v>
      </c>
      <c r="BF179" s="68">
        <v>110679.97818679549</v>
      </c>
      <c r="BG179" s="68">
        <f t="shared" si="17"/>
        <v>12364956.65665631</v>
      </c>
      <c r="BH179" s="68">
        <v>199786.36999999997</v>
      </c>
    </row>
    <row r="180" spans="2:60">
      <c r="B180" s="79" t="s">
        <v>347</v>
      </c>
      <c r="C180" s="79" t="s">
        <v>348</v>
      </c>
      <c r="D180" s="80" t="s">
        <v>953</v>
      </c>
      <c r="E180" s="81">
        <v>10</v>
      </c>
      <c r="F180" s="68"/>
      <c r="G180" s="68"/>
      <c r="H180" s="68"/>
      <c r="I180" s="68"/>
      <c r="J180" s="68"/>
      <c r="K180" s="68"/>
      <c r="L180" s="68"/>
      <c r="M180" s="68"/>
      <c r="N180" s="68">
        <f t="shared" si="14"/>
        <v>0</v>
      </c>
      <c r="O180" s="68"/>
      <c r="Q180" s="79" t="s">
        <v>347</v>
      </c>
      <c r="R180" s="79" t="s">
        <v>348</v>
      </c>
      <c r="S180" s="80" t="s">
        <v>954</v>
      </c>
      <c r="T180" s="81">
        <v>2</v>
      </c>
      <c r="U180" s="68">
        <v>4766906.9133668775</v>
      </c>
      <c r="V180" s="68">
        <v>223024.61</v>
      </c>
      <c r="W180" s="68">
        <v>112102.09</v>
      </c>
      <c r="X180" s="68">
        <v>16288.34</v>
      </c>
      <c r="Y180" s="68">
        <v>606248.10258639371</v>
      </c>
      <c r="Z180" s="68">
        <v>449272.44444262254</v>
      </c>
      <c r="AA180" s="68">
        <v>336633.24210794613</v>
      </c>
      <c r="AB180" s="68">
        <v>61834.33603571821</v>
      </c>
      <c r="AC180" s="68">
        <f t="shared" si="15"/>
        <v>6676375.2385395588</v>
      </c>
      <c r="AD180" s="68">
        <v>104065.15999999999</v>
      </c>
      <c r="AF180" s="79" t="s">
        <v>347</v>
      </c>
      <c r="AG180" s="79" t="s">
        <v>348</v>
      </c>
      <c r="AH180" s="80" t="s">
        <v>1156</v>
      </c>
      <c r="AI180" s="81">
        <v>2</v>
      </c>
      <c r="AJ180" s="68">
        <v>4812801.0594533421</v>
      </c>
      <c r="AK180" s="68">
        <v>226923.43999999997</v>
      </c>
      <c r="AL180" s="68">
        <v>114061.65999999999</v>
      </c>
      <c r="AM180" s="68">
        <v>16475.580000000002</v>
      </c>
      <c r="AN180" s="68">
        <v>616875.99817050679</v>
      </c>
      <c r="AO180" s="68">
        <v>449272.44444262254</v>
      </c>
      <c r="AP180" s="68">
        <v>342539.01225726621</v>
      </c>
      <c r="AQ180" s="68">
        <v>62540.948709310964</v>
      </c>
      <c r="AR180" s="68">
        <f t="shared" si="16"/>
        <v>6747374.5330330487</v>
      </c>
      <c r="AS180" s="68">
        <v>105884.38999999998</v>
      </c>
      <c r="AU180" s="79" t="s">
        <v>347</v>
      </c>
      <c r="AV180" s="79" t="s">
        <v>348</v>
      </c>
      <c r="AW180" s="80" t="s">
        <v>1157</v>
      </c>
      <c r="AX180" s="81">
        <v>2</v>
      </c>
      <c r="AY180" s="68">
        <v>4844644.9912449848</v>
      </c>
      <c r="AZ180" s="68">
        <v>230700.88</v>
      </c>
      <c r="BA180" s="68">
        <v>115960.53</v>
      </c>
      <c r="BB180" s="68">
        <v>16551.63</v>
      </c>
      <c r="BC180" s="68">
        <v>627420.78498563659</v>
      </c>
      <c r="BD180" s="68">
        <v>449272.44444262254</v>
      </c>
      <c r="BE180" s="68">
        <v>348257.51818567445</v>
      </c>
      <c r="BF180" s="68">
        <v>63144.902899037115</v>
      </c>
      <c r="BG180" s="68">
        <f t="shared" si="17"/>
        <v>6803600.6617579553</v>
      </c>
      <c r="BH180" s="68">
        <v>107646.98</v>
      </c>
    </row>
    <row r="181" spans="2:60">
      <c r="B181" s="79" t="s">
        <v>349</v>
      </c>
      <c r="C181" s="79" t="s">
        <v>350</v>
      </c>
      <c r="D181" s="80" t="s">
        <v>953</v>
      </c>
      <c r="E181" s="81">
        <v>10</v>
      </c>
      <c r="F181" s="68"/>
      <c r="G181" s="68"/>
      <c r="H181" s="68"/>
      <c r="I181" s="68"/>
      <c r="J181" s="68"/>
      <c r="K181" s="68"/>
      <c r="L181" s="68"/>
      <c r="M181" s="68"/>
      <c r="N181" s="68">
        <f t="shared" si="14"/>
        <v>0</v>
      </c>
      <c r="O181" s="68"/>
      <c r="Q181" s="79" t="s">
        <v>349</v>
      </c>
      <c r="R181" s="79" t="s">
        <v>350</v>
      </c>
      <c r="S181" s="80" t="s">
        <v>954</v>
      </c>
      <c r="T181" s="81">
        <v>2</v>
      </c>
      <c r="U181" s="68">
        <v>4696735.1307226699</v>
      </c>
      <c r="V181" s="68">
        <v>244343.83000000002</v>
      </c>
      <c r="W181" s="68">
        <v>144103.89000000001</v>
      </c>
      <c r="X181" s="68">
        <v>0</v>
      </c>
      <c r="Y181" s="68">
        <v>796101.32160748774</v>
      </c>
      <c r="Z181" s="68">
        <v>484664.0056045985</v>
      </c>
      <c r="AA181" s="68">
        <v>379316.20391738525</v>
      </c>
      <c r="AB181" s="68">
        <v>63877.669731796719</v>
      </c>
      <c r="AC181" s="68">
        <f t="shared" si="15"/>
        <v>6918171.981583938</v>
      </c>
      <c r="AD181" s="68">
        <v>109029.93</v>
      </c>
      <c r="AF181" s="79" t="s">
        <v>349</v>
      </c>
      <c r="AG181" s="79" t="s">
        <v>350</v>
      </c>
      <c r="AH181" s="80" t="s">
        <v>1156</v>
      </c>
      <c r="AI181" s="81">
        <v>2</v>
      </c>
      <c r="AJ181" s="68">
        <v>4807792.5693149427</v>
      </c>
      <c r="AK181" s="68">
        <v>248615.38</v>
      </c>
      <c r="AL181" s="68">
        <v>146622.87</v>
      </c>
      <c r="AM181" s="68">
        <v>0</v>
      </c>
      <c r="AN181" s="68">
        <v>811728.0048063104</v>
      </c>
      <c r="AO181" s="68">
        <v>484664.0056045985</v>
      </c>
      <c r="AP181" s="68">
        <v>385970.81719891261</v>
      </c>
      <c r="AQ181" s="68">
        <v>65294.295573084615</v>
      </c>
      <c r="AR181" s="68">
        <f t="shared" si="16"/>
        <v>7061623.8824978499</v>
      </c>
      <c r="AS181" s="68">
        <v>110935.94</v>
      </c>
      <c r="AU181" s="79" t="s">
        <v>349</v>
      </c>
      <c r="AV181" s="79" t="s">
        <v>350</v>
      </c>
      <c r="AW181" s="80" t="s">
        <v>1157</v>
      </c>
      <c r="AX181" s="81">
        <v>2</v>
      </c>
      <c r="AY181" s="68">
        <v>4863496.004312288</v>
      </c>
      <c r="AZ181" s="68">
        <v>252753.92999999996</v>
      </c>
      <c r="BA181" s="68">
        <v>149063.82</v>
      </c>
      <c r="BB181" s="68">
        <v>0</v>
      </c>
      <c r="BC181" s="68">
        <v>825562.28452758165</v>
      </c>
      <c r="BD181" s="68">
        <v>484664.0056045985</v>
      </c>
      <c r="BE181" s="68">
        <v>392414.42107596266</v>
      </c>
      <c r="BF181" s="68">
        <v>66057.717042078264</v>
      </c>
      <c r="BG181" s="68">
        <f t="shared" si="17"/>
        <v>7146794.792562509</v>
      </c>
      <c r="BH181" s="68">
        <v>112782.61000000002</v>
      </c>
    </row>
    <row r="182" spans="2:60">
      <c r="B182" s="79" t="s">
        <v>351</v>
      </c>
      <c r="C182" s="79" t="s">
        <v>352</v>
      </c>
      <c r="D182" s="80" t="s">
        <v>953</v>
      </c>
      <c r="E182" s="81">
        <v>10</v>
      </c>
      <c r="F182" s="68"/>
      <c r="G182" s="68"/>
      <c r="H182" s="68"/>
      <c r="I182" s="68"/>
      <c r="J182" s="68"/>
      <c r="K182" s="68"/>
      <c r="L182" s="68"/>
      <c r="M182" s="68"/>
      <c r="N182" s="68">
        <f t="shared" si="14"/>
        <v>0</v>
      </c>
      <c r="O182" s="68"/>
      <c r="Q182" s="79" t="s">
        <v>351</v>
      </c>
      <c r="R182" s="79" t="s">
        <v>352</v>
      </c>
      <c r="S182" s="80" t="s">
        <v>954</v>
      </c>
      <c r="T182" s="81">
        <v>2</v>
      </c>
      <c r="U182" s="68">
        <v>3205719.8461215198</v>
      </c>
      <c r="V182" s="68">
        <v>98256.61000000003</v>
      </c>
      <c r="W182" s="68">
        <v>34613.9</v>
      </c>
      <c r="X182" s="68">
        <v>8727.8599999999988</v>
      </c>
      <c r="Y182" s="68">
        <v>377362.00190463755</v>
      </c>
      <c r="Z182" s="68">
        <v>196499.24993659038</v>
      </c>
      <c r="AA182" s="68">
        <v>109045.73416147305</v>
      </c>
      <c r="AB182" s="68">
        <v>39552.964880026877</v>
      </c>
      <c r="AC182" s="68">
        <f t="shared" si="15"/>
        <v>4124499.5270042471</v>
      </c>
      <c r="AD182" s="68">
        <v>54721.36</v>
      </c>
      <c r="AF182" s="79" t="s">
        <v>351</v>
      </c>
      <c r="AG182" s="79" t="s">
        <v>352</v>
      </c>
      <c r="AH182" s="80" t="s">
        <v>1156</v>
      </c>
      <c r="AI182" s="81">
        <v>2</v>
      </c>
      <c r="AJ182" s="68">
        <v>3256032.3113538586</v>
      </c>
      <c r="AK182" s="68">
        <v>99982.22</v>
      </c>
      <c r="AL182" s="68">
        <v>35221.82</v>
      </c>
      <c r="AM182" s="68">
        <v>8881.14</v>
      </c>
      <c r="AN182" s="68">
        <v>384081.76212106313</v>
      </c>
      <c r="AO182" s="68">
        <v>196499.24993659038</v>
      </c>
      <c r="AP182" s="68">
        <v>110963.99683780086</v>
      </c>
      <c r="AQ182" s="68">
        <v>40203.008306037635</v>
      </c>
      <c r="AR182" s="68">
        <f t="shared" si="16"/>
        <v>4187547.918555351</v>
      </c>
      <c r="AS182" s="68">
        <v>55682.41</v>
      </c>
      <c r="AU182" s="79" t="s">
        <v>351</v>
      </c>
      <c r="AV182" s="79" t="s">
        <v>352</v>
      </c>
      <c r="AW182" s="80" t="s">
        <v>1157</v>
      </c>
      <c r="AX182" s="81">
        <v>2</v>
      </c>
      <c r="AY182" s="68">
        <v>3252178.2736338498</v>
      </c>
      <c r="AZ182" s="68">
        <v>101654.12</v>
      </c>
      <c r="BA182" s="68">
        <v>35810.879999999997</v>
      </c>
      <c r="BB182" s="68">
        <v>9029.67</v>
      </c>
      <c r="BC182" s="68">
        <v>390161.06787624775</v>
      </c>
      <c r="BD182" s="68">
        <v>196499.24993659038</v>
      </c>
      <c r="BE182" s="68">
        <v>112821.46656940035</v>
      </c>
      <c r="BF182" s="68">
        <v>40182.975773734041</v>
      </c>
      <c r="BG182" s="68">
        <f t="shared" si="17"/>
        <v>4194951.2437898219</v>
      </c>
      <c r="BH182" s="68">
        <v>56613.54</v>
      </c>
    </row>
    <row r="183" spans="2:60">
      <c r="B183" s="79" t="s">
        <v>353</v>
      </c>
      <c r="C183" s="79" t="s">
        <v>354</v>
      </c>
      <c r="D183" s="80" t="s">
        <v>953</v>
      </c>
      <c r="E183" s="81">
        <v>10</v>
      </c>
      <c r="F183" s="68"/>
      <c r="G183" s="68"/>
      <c r="H183" s="68"/>
      <c r="I183" s="68"/>
      <c r="J183" s="68"/>
      <c r="K183" s="68"/>
      <c r="L183" s="68"/>
      <c r="M183" s="68"/>
      <c r="N183" s="68">
        <f t="shared" si="14"/>
        <v>0</v>
      </c>
      <c r="O183" s="68"/>
      <c r="Q183" s="79" t="s">
        <v>353</v>
      </c>
      <c r="R183" s="79" t="s">
        <v>354</v>
      </c>
      <c r="S183" s="80" t="s">
        <v>954</v>
      </c>
      <c r="T183" s="81">
        <v>2</v>
      </c>
      <c r="U183" s="68">
        <v>3409401.8610472637</v>
      </c>
      <c r="V183" s="68">
        <v>91799.28</v>
      </c>
      <c r="W183" s="68">
        <v>3066.05</v>
      </c>
      <c r="X183" s="68">
        <v>10252.08</v>
      </c>
      <c r="Y183" s="68">
        <v>415846.38835219422</v>
      </c>
      <c r="Z183" s="68">
        <v>481829.24035209767</v>
      </c>
      <c r="AA183" s="68">
        <v>242896.52215025976</v>
      </c>
      <c r="AB183" s="68">
        <v>41439.417708800174</v>
      </c>
      <c r="AC183" s="68">
        <f t="shared" si="15"/>
        <v>4696530.8396106148</v>
      </c>
      <c r="AD183" s="68">
        <v>0</v>
      </c>
      <c r="AF183" s="79" t="s">
        <v>353</v>
      </c>
      <c r="AG183" s="79" t="s">
        <v>354</v>
      </c>
      <c r="AH183" s="80" t="s">
        <v>1156</v>
      </c>
      <c r="AI183" s="81">
        <v>2</v>
      </c>
      <c r="AJ183" s="68">
        <v>3449752.4077481758</v>
      </c>
      <c r="AK183" s="68">
        <v>93404.11</v>
      </c>
      <c r="AL183" s="68">
        <v>3119.6300000000006</v>
      </c>
      <c r="AM183" s="68">
        <v>10528.77</v>
      </c>
      <c r="AN183" s="68">
        <v>422548.2047919539</v>
      </c>
      <c r="AO183" s="68">
        <v>481829.24035209767</v>
      </c>
      <c r="AP183" s="68">
        <v>247157.76140779059</v>
      </c>
      <c r="AQ183" s="68">
        <v>42088.08523823414</v>
      </c>
      <c r="AR183" s="68">
        <f t="shared" si="16"/>
        <v>4750428.2095382521</v>
      </c>
      <c r="AS183" s="68">
        <v>0</v>
      </c>
      <c r="AU183" s="79" t="s">
        <v>353</v>
      </c>
      <c r="AV183" s="79" t="s">
        <v>354</v>
      </c>
      <c r="AW183" s="80" t="s">
        <v>1157</v>
      </c>
      <c r="AX183" s="81">
        <v>2</v>
      </c>
      <c r="AY183" s="68">
        <v>3383122.3186581088</v>
      </c>
      <c r="AZ183" s="68">
        <v>94958.94</v>
      </c>
      <c r="BA183" s="68">
        <v>3171.5700000000006</v>
      </c>
      <c r="BB183" s="68">
        <v>10307.61</v>
      </c>
      <c r="BC183" s="68">
        <v>428876.18085477402</v>
      </c>
      <c r="BD183" s="68">
        <v>481829.24035209767</v>
      </c>
      <c r="BE183" s="68">
        <v>251283.87970828221</v>
      </c>
      <c r="BF183" s="68">
        <v>41534.712684824131</v>
      </c>
      <c r="BG183" s="68">
        <f t="shared" si="17"/>
        <v>4695084.4522580868</v>
      </c>
      <c r="BH183" s="68">
        <v>0</v>
      </c>
    </row>
    <row r="184" spans="2:60">
      <c r="B184" s="79" t="s">
        <v>355</v>
      </c>
      <c r="C184" s="79" t="s">
        <v>356</v>
      </c>
      <c r="D184" s="80" t="s">
        <v>953</v>
      </c>
      <c r="E184" s="81">
        <v>10</v>
      </c>
      <c r="F184" s="68"/>
      <c r="G184" s="68"/>
      <c r="H184" s="68"/>
      <c r="I184" s="68"/>
      <c r="J184" s="68"/>
      <c r="K184" s="68"/>
      <c r="L184" s="68"/>
      <c r="M184" s="68"/>
      <c r="N184" s="68">
        <f t="shared" si="14"/>
        <v>0</v>
      </c>
      <c r="O184" s="68"/>
      <c r="Q184" s="79" t="s">
        <v>355</v>
      </c>
      <c r="R184" s="79" t="s">
        <v>356</v>
      </c>
      <c r="S184" s="80" t="s">
        <v>954</v>
      </c>
      <c r="T184" s="81">
        <v>2</v>
      </c>
      <c r="U184" s="68">
        <v>1893035.1004339058</v>
      </c>
      <c r="V184" s="68">
        <v>29107.099999999991</v>
      </c>
      <c r="W184" s="68">
        <v>0</v>
      </c>
      <c r="X184" s="68">
        <v>0</v>
      </c>
      <c r="Y184" s="68">
        <v>65581.465203669635</v>
      </c>
      <c r="Z184" s="68">
        <v>141155.49576113082</v>
      </c>
      <c r="AA184" s="68">
        <v>0</v>
      </c>
      <c r="AB184" s="68">
        <v>20770.172994762659</v>
      </c>
      <c r="AC184" s="68">
        <f t="shared" si="15"/>
        <v>2163180.7243934693</v>
      </c>
      <c r="AD184" s="68">
        <v>13531.389999999998</v>
      </c>
      <c r="AF184" s="79" t="s">
        <v>355</v>
      </c>
      <c r="AG184" s="79" t="s">
        <v>356</v>
      </c>
      <c r="AH184" s="80" t="s">
        <v>1156</v>
      </c>
      <c r="AI184" s="81">
        <v>2</v>
      </c>
      <c r="AJ184" s="68">
        <v>1923203.1661224961</v>
      </c>
      <c r="AK184" s="68">
        <v>29615.940000000002</v>
      </c>
      <c r="AL184" s="68">
        <v>0</v>
      </c>
      <c r="AM184" s="68">
        <v>0</v>
      </c>
      <c r="AN184" s="68">
        <v>67161.334081950597</v>
      </c>
      <c r="AO184" s="68">
        <v>141155.49576113082</v>
      </c>
      <c r="AP184" s="68">
        <v>0</v>
      </c>
      <c r="AQ184" s="68">
        <v>21140.917242746335</v>
      </c>
      <c r="AR184" s="68">
        <f t="shared" si="16"/>
        <v>2196044.7932083239</v>
      </c>
      <c r="AS184" s="68">
        <v>13767.939999999997</v>
      </c>
      <c r="AU184" s="79" t="s">
        <v>355</v>
      </c>
      <c r="AV184" s="79" t="s">
        <v>356</v>
      </c>
      <c r="AW184" s="80" t="s">
        <v>1157</v>
      </c>
      <c r="AX184" s="81">
        <v>2</v>
      </c>
      <c r="AY184" s="68">
        <v>1953522.1500724759</v>
      </c>
      <c r="AZ184" s="68">
        <v>30108.930000000008</v>
      </c>
      <c r="BA184" s="68">
        <v>0</v>
      </c>
      <c r="BB184" s="68">
        <v>0</v>
      </c>
      <c r="BC184" s="68">
        <v>67960.39725492867</v>
      </c>
      <c r="BD184" s="68">
        <v>141155.49576113082</v>
      </c>
      <c r="BE184" s="68">
        <v>0</v>
      </c>
      <c r="BF184" s="68">
        <v>21486.123001844622</v>
      </c>
      <c r="BG184" s="68">
        <f t="shared" si="17"/>
        <v>2228230.22609038</v>
      </c>
      <c r="BH184" s="68">
        <v>13997.129999999997</v>
      </c>
    </row>
    <row r="185" spans="2:60">
      <c r="B185" s="79" t="s">
        <v>357</v>
      </c>
      <c r="C185" s="79" t="s">
        <v>358</v>
      </c>
      <c r="D185" s="80" t="s">
        <v>953</v>
      </c>
      <c r="E185" s="81">
        <v>10</v>
      </c>
      <c r="F185" s="68"/>
      <c r="G185" s="68"/>
      <c r="H185" s="68"/>
      <c r="I185" s="68"/>
      <c r="J185" s="68"/>
      <c r="K185" s="68"/>
      <c r="L185" s="68"/>
      <c r="M185" s="68"/>
      <c r="N185" s="68">
        <f t="shared" si="14"/>
        <v>0</v>
      </c>
      <c r="O185" s="68"/>
      <c r="Q185" s="79" t="s">
        <v>357</v>
      </c>
      <c r="R185" s="79" t="s">
        <v>358</v>
      </c>
      <c r="S185" s="80" t="s">
        <v>954</v>
      </c>
      <c r="T185" s="81">
        <v>2</v>
      </c>
      <c r="U185" s="68">
        <v>8080080.0468205027</v>
      </c>
      <c r="V185" s="68">
        <v>418304.9599999999</v>
      </c>
      <c r="W185" s="68">
        <v>0</v>
      </c>
      <c r="X185" s="68">
        <v>33055.75</v>
      </c>
      <c r="Y185" s="68">
        <v>1274127.6164840604</v>
      </c>
      <c r="Z185" s="68">
        <v>724260.39014135278</v>
      </c>
      <c r="AA185" s="68">
        <v>1189169.0625313297</v>
      </c>
      <c r="AB185" s="68">
        <v>107888.7013131436</v>
      </c>
      <c r="AC185" s="68">
        <f t="shared" si="15"/>
        <v>12024211.227290388</v>
      </c>
      <c r="AD185" s="68">
        <v>197324.7</v>
      </c>
      <c r="AF185" s="79" t="s">
        <v>357</v>
      </c>
      <c r="AG185" s="79" t="s">
        <v>358</v>
      </c>
      <c r="AH185" s="80" t="s">
        <v>1156</v>
      </c>
      <c r="AI185" s="81">
        <v>2</v>
      </c>
      <c r="AJ185" s="68">
        <v>7970377.6547458917</v>
      </c>
      <c r="AK185" s="68">
        <v>425617.62999999989</v>
      </c>
      <c r="AL185" s="68">
        <v>0</v>
      </c>
      <c r="AM185" s="68">
        <v>32756.17</v>
      </c>
      <c r="AN185" s="68">
        <v>1293807.9696473391</v>
      </c>
      <c r="AO185" s="68">
        <v>724260.39014135278</v>
      </c>
      <c r="AP185" s="68">
        <v>1210031.3058754988</v>
      </c>
      <c r="AQ185" s="68">
        <v>107275.29967566952</v>
      </c>
      <c r="AR185" s="68">
        <f t="shared" si="16"/>
        <v>11964900.670085751</v>
      </c>
      <c r="AS185" s="68">
        <v>200774.25</v>
      </c>
      <c r="AU185" s="79" t="s">
        <v>357</v>
      </c>
      <c r="AV185" s="79" t="s">
        <v>358</v>
      </c>
      <c r="AW185" s="80" t="s">
        <v>1157</v>
      </c>
      <c r="AX185" s="81">
        <v>2</v>
      </c>
      <c r="AY185" s="68">
        <v>7837695.9682574403</v>
      </c>
      <c r="AZ185" s="68">
        <v>432702.60000000003</v>
      </c>
      <c r="BA185" s="68">
        <v>0</v>
      </c>
      <c r="BB185" s="68">
        <v>32508.609999999997</v>
      </c>
      <c r="BC185" s="68">
        <v>1308708.1014402669</v>
      </c>
      <c r="BD185" s="68">
        <v>724260.39014135278</v>
      </c>
      <c r="BE185" s="68">
        <v>1230232.033326006</v>
      </c>
      <c r="BF185" s="68">
        <v>106248.61387830786</v>
      </c>
      <c r="BG185" s="68">
        <f t="shared" si="17"/>
        <v>11876472.737043373</v>
      </c>
      <c r="BH185" s="68">
        <v>204116.41999999998</v>
      </c>
    </row>
    <row r="186" spans="2:60">
      <c r="B186" s="79" t="s">
        <v>359</v>
      </c>
      <c r="C186" s="79" t="s">
        <v>360</v>
      </c>
      <c r="D186" s="80" t="s">
        <v>953</v>
      </c>
      <c r="E186" s="81">
        <v>10</v>
      </c>
      <c r="F186" s="68"/>
      <c r="G186" s="68"/>
      <c r="H186" s="68"/>
      <c r="I186" s="68"/>
      <c r="J186" s="68"/>
      <c r="K186" s="68"/>
      <c r="L186" s="68"/>
      <c r="M186" s="68"/>
      <c r="N186" s="68">
        <f t="shared" si="14"/>
        <v>0</v>
      </c>
      <c r="O186" s="68"/>
      <c r="Q186" s="79" t="s">
        <v>359</v>
      </c>
      <c r="R186" s="79" t="s">
        <v>360</v>
      </c>
      <c r="S186" s="80" t="s">
        <v>954</v>
      </c>
      <c r="T186" s="81">
        <v>2</v>
      </c>
      <c r="U186" s="68">
        <v>2699181.7286842908</v>
      </c>
      <c r="V186" s="68">
        <v>80604.28</v>
      </c>
      <c r="W186" s="68">
        <v>0</v>
      </c>
      <c r="X186" s="68">
        <v>6706.96</v>
      </c>
      <c r="Y186" s="68">
        <v>286992.28321900492</v>
      </c>
      <c r="Z186" s="68">
        <v>205095.32093294535</v>
      </c>
      <c r="AA186" s="68">
        <v>49277.278123291457</v>
      </c>
      <c r="AB186" s="68">
        <v>29342.347990833223</v>
      </c>
      <c r="AC186" s="68">
        <f t="shared" si="15"/>
        <v>3395458.0089503657</v>
      </c>
      <c r="AD186" s="68">
        <v>38257.810000000005</v>
      </c>
      <c r="AF186" s="79" t="s">
        <v>359</v>
      </c>
      <c r="AG186" s="79" t="s">
        <v>360</v>
      </c>
      <c r="AH186" s="80" t="s">
        <v>1156</v>
      </c>
      <c r="AI186" s="81">
        <v>2</v>
      </c>
      <c r="AJ186" s="68">
        <v>2763469.780025648</v>
      </c>
      <c r="AK186" s="68">
        <v>82013.359999999986</v>
      </c>
      <c r="AL186" s="68">
        <v>0</v>
      </c>
      <c r="AM186" s="68">
        <v>6824.2100000000009</v>
      </c>
      <c r="AN186" s="68">
        <v>295475.37997706892</v>
      </c>
      <c r="AO186" s="68">
        <v>205095.32093294535</v>
      </c>
      <c r="AP186" s="68">
        <v>50141.800584136159</v>
      </c>
      <c r="AQ186" s="68">
        <v>30223.353209044319</v>
      </c>
      <c r="AR186" s="68">
        <f t="shared" si="16"/>
        <v>3472169.8347288421</v>
      </c>
      <c r="AS186" s="68">
        <v>38926.629999999997</v>
      </c>
      <c r="AU186" s="79" t="s">
        <v>359</v>
      </c>
      <c r="AV186" s="79" t="s">
        <v>360</v>
      </c>
      <c r="AW186" s="80" t="s">
        <v>1157</v>
      </c>
      <c r="AX186" s="81">
        <v>2</v>
      </c>
      <c r="AY186" s="68">
        <v>2817437.7917693062</v>
      </c>
      <c r="AZ186" s="68">
        <v>83378.59</v>
      </c>
      <c r="BA186" s="68">
        <v>0</v>
      </c>
      <c r="BB186" s="68">
        <v>6937.81</v>
      </c>
      <c r="BC186" s="68">
        <v>298955.08362329035</v>
      </c>
      <c r="BD186" s="68">
        <v>205095.32093294535</v>
      </c>
      <c r="BE186" s="68">
        <v>50978.90943926623</v>
      </c>
      <c r="BF186" s="68">
        <v>30787.606754827313</v>
      </c>
      <c r="BG186" s="68">
        <f t="shared" si="17"/>
        <v>3533145.7225196352</v>
      </c>
      <c r="BH186" s="68">
        <v>39574.609999999993</v>
      </c>
    </row>
    <row r="187" spans="2:60">
      <c r="B187" s="79" t="s">
        <v>361</v>
      </c>
      <c r="C187" s="79" t="s">
        <v>362</v>
      </c>
      <c r="D187" s="80" t="s">
        <v>953</v>
      </c>
      <c r="E187" s="81">
        <v>10</v>
      </c>
      <c r="F187" s="68"/>
      <c r="G187" s="68"/>
      <c r="H187" s="68"/>
      <c r="I187" s="68"/>
      <c r="J187" s="68"/>
      <c r="K187" s="68"/>
      <c r="L187" s="68"/>
      <c r="M187" s="68"/>
      <c r="N187" s="68">
        <f t="shared" si="14"/>
        <v>0</v>
      </c>
      <c r="O187" s="68"/>
      <c r="Q187" s="79" t="s">
        <v>361</v>
      </c>
      <c r="R187" s="79" t="s">
        <v>362</v>
      </c>
      <c r="S187" s="80" t="s">
        <v>954</v>
      </c>
      <c r="T187" s="81">
        <v>2</v>
      </c>
      <c r="U187" s="68">
        <v>2584399.9980336567</v>
      </c>
      <c r="V187" s="68">
        <v>80214.86</v>
      </c>
      <c r="W187" s="68">
        <v>0</v>
      </c>
      <c r="X187" s="68">
        <v>0</v>
      </c>
      <c r="Y187" s="68">
        <v>317560.77447253361</v>
      </c>
      <c r="Z187" s="68">
        <v>342875.4107544432</v>
      </c>
      <c r="AA187" s="68">
        <v>229914.53068513639</v>
      </c>
      <c r="AB187" s="68">
        <v>32726.898709930014</v>
      </c>
      <c r="AC187" s="68">
        <f t="shared" si="15"/>
        <v>3617578.3626557002</v>
      </c>
      <c r="AD187" s="68">
        <v>29885.89</v>
      </c>
      <c r="AF187" s="79" t="s">
        <v>361</v>
      </c>
      <c r="AG187" s="79" t="s">
        <v>362</v>
      </c>
      <c r="AH187" s="80" t="s">
        <v>1156</v>
      </c>
      <c r="AI187" s="81">
        <v>2</v>
      </c>
      <c r="AJ187" s="68">
        <v>2592140.0626306897</v>
      </c>
      <c r="AK187" s="68">
        <v>81617.16</v>
      </c>
      <c r="AL187" s="68">
        <v>0</v>
      </c>
      <c r="AM187" s="68">
        <v>0</v>
      </c>
      <c r="AN187" s="68">
        <v>321102.9508617408</v>
      </c>
      <c r="AO187" s="68">
        <v>342875.4107544432</v>
      </c>
      <c r="AP187" s="68">
        <v>233948.05779820861</v>
      </c>
      <c r="AQ187" s="68">
        <v>32857.579917578958</v>
      </c>
      <c r="AR187" s="68">
        <f t="shared" si="16"/>
        <v>3634949.5619626613</v>
      </c>
      <c r="AS187" s="68">
        <v>30408.34</v>
      </c>
      <c r="AU187" s="79" t="s">
        <v>361</v>
      </c>
      <c r="AV187" s="79" t="s">
        <v>362</v>
      </c>
      <c r="AW187" s="80" t="s">
        <v>1157</v>
      </c>
      <c r="AX187" s="81">
        <v>2</v>
      </c>
      <c r="AY187" s="68">
        <v>2613197.4251740682</v>
      </c>
      <c r="AZ187" s="68">
        <v>82975.780000000013</v>
      </c>
      <c r="BA187" s="68">
        <v>0</v>
      </c>
      <c r="BB187" s="68">
        <v>0</v>
      </c>
      <c r="BC187" s="68">
        <v>326526.28778839047</v>
      </c>
      <c r="BD187" s="68">
        <v>342875.4107544432</v>
      </c>
      <c r="BE187" s="68">
        <v>237853.68671345431</v>
      </c>
      <c r="BF187" s="68">
        <v>33146.933861609548</v>
      </c>
      <c r="BG187" s="68">
        <f t="shared" si="17"/>
        <v>3667490.0542919654</v>
      </c>
      <c r="BH187" s="68">
        <v>30914.53</v>
      </c>
    </row>
    <row r="188" spans="2:60">
      <c r="B188" s="79" t="s">
        <v>363</v>
      </c>
      <c r="C188" s="79" t="s">
        <v>364</v>
      </c>
      <c r="D188" s="80" t="s">
        <v>953</v>
      </c>
      <c r="E188" s="81">
        <v>10</v>
      </c>
      <c r="F188" s="68"/>
      <c r="G188" s="68"/>
      <c r="H188" s="68"/>
      <c r="I188" s="68"/>
      <c r="J188" s="68"/>
      <c r="K188" s="68"/>
      <c r="L188" s="68"/>
      <c r="M188" s="68"/>
      <c r="N188" s="68">
        <f t="shared" si="14"/>
        <v>0</v>
      </c>
      <c r="O188" s="68"/>
      <c r="Q188" s="79" t="s">
        <v>363</v>
      </c>
      <c r="R188" s="79" t="s">
        <v>364</v>
      </c>
      <c r="S188" s="80" t="s">
        <v>954</v>
      </c>
      <c r="T188" s="81">
        <v>2</v>
      </c>
      <c r="U188" s="68">
        <v>26412770.1426461</v>
      </c>
      <c r="V188" s="68">
        <v>482146.73</v>
      </c>
      <c r="W188" s="68">
        <v>190541.62</v>
      </c>
      <c r="X188" s="68">
        <v>97821.35</v>
      </c>
      <c r="Y188" s="68">
        <v>3928510.4913222599</v>
      </c>
      <c r="Z188" s="68">
        <v>1700740.0778127867</v>
      </c>
      <c r="AA188" s="68">
        <v>2179317.9808804397</v>
      </c>
      <c r="AB188" s="68">
        <v>321822.74043475837</v>
      </c>
      <c r="AC188" s="68">
        <f t="shared" si="15"/>
        <v>35318346.243096352</v>
      </c>
      <c r="AD188" s="68">
        <v>4675.1099999999997</v>
      </c>
      <c r="AF188" s="79" t="s">
        <v>363</v>
      </c>
      <c r="AG188" s="79" t="s">
        <v>364</v>
      </c>
      <c r="AH188" s="80" t="s">
        <v>1156</v>
      </c>
      <c r="AI188" s="81">
        <v>2</v>
      </c>
      <c r="AJ188" s="68">
        <v>26970293.285574034</v>
      </c>
      <c r="AK188" s="68">
        <v>486477.59000000008</v>
      </c>
      <c r="AL188" s="68">
        <v>192256.55</v>
      </c>
      <c r="AM188" s="68">
        <v>99711.020000000019</v>
      </c>
      <c r="AN188" s="68">
        <v>3967809.8202681351</v>
      </c>
      <c r="AO188" s="68">
        <v>1700740.0778127867</v>
      </c>
      <c r="AP188" s="68">
        <v>2202419.6836944278</v>
      </c>
      <c r="AQ188" s="68">
        <v>326828.44520913064</v>
      </c>
      <c r="AR188" s="68">
        <f t="shared" si="16"/>
        <v>35951253.582558513</v>
      </c>
      <c r="AS188" s="68">
        <v>4717.1099999999997</v>
      </c>
      <c r="AU188" s="79" t="s">
        <v>363</v>
      </c>
      <c r="AV188" s="79" t="s">
        <v>364</v>
      </c>
      <c r="AW188" s="80" t="s">
        <v>1157</v>
      </c>
      <c r="AX188" s="81">
        <v>2</v>
      </c>
      <c r="AY188" s="68">
        <v>27285335.129922185</v>
      </c>
      <c r="AZ188" s="68">
        <v>490388.1</v>
      </c>
      <c r="BA188" s="68">
        <v>193805.86999999997</v>
      </c>
      <c r="BB188" s="68">
        <v>100514.54000000001</v>
      </c>
      <c r="BC188" s="68">
        <v>4013282.0529103144</v>
      </c>
      <c r="BD188" s="68">
        <v>1700740.0778127867</v>
      </c>
      <c r="BE188" s="68">
        <v>2223728.1199631807</v>
      </c>
      <c r="BF188" s="68">
        <v>329964.55621153116</v>
      </c>
      <c r="BG188" s="68">
        <f t="shared" si="17"/>
        <v>36342513.466820002</v>
      </c>
      <c r="BH188" s="68">
        <v>4755.0199999999995</v>
      </c>
    </row>
    <row r="189" spans="2:60">
      <c r="B189" s="79" t="s">
        <v>365</v>
      </c>
      <c r="C189" s="79" t="s">
        <v>366</v>
      </c>
      <c r="D189" s="80" t="s">
        <v>953</v>
      </c>
      <c r="E189" s="81">
        <v>10</v>
      </c>
      <c r="F189" s="68"/>
      <c r="G189" s="68"/>
      <c r="H189" s="68"/>
      <c r="I189" s="68"/>
      <c r="J189" s="68"/>
      <c r="K189" s="68"/>
      <c r="L189" s="68"/>
      <c r="M189" s="68"/>
      <c r="N189" s="68">
        <f t="shared" si="14"/>
        <v>0</v>
      </c>
      <c r="O189" s="68"/>
      <c r="Q189" s="79" t="s">
        <v>365</v>
      </c>
      <c r="R189" s="79" t="s">
        <v>366</v>
      </c>
      <c r="S189" s="80" t="s">
        <v>954</v>
      </c>
      <c r="T189" s="81">
        <v>2</v>
      </c>
      <c r="U189" s="68">
        <v>193782265.31966746</v>
      </c>
      <c r="V189" s="68">
        <v>5395581.4000000013</v>
      </c>
      <c r="W189" s="68">
        <v>2391876.0500000003</v>
      </c>
      <c r="X189" s="68">
        <v>718046.96</v>
      </c>
      <c r="Y189" s="68">
        <v>24803760.832123317</v>
      </c>
      <c r="Z189" s="68">
        <v>9096938.3971419688</v>
      </c>
      <c r="AA189" s="68">
        <v>14692921.300070714</v>
      </c>
      <c r="AB189" s="68">
        <v>2366908.3771726787</v>
      </c>
      <c r="AC189" s="68">
        <f t="shared" si="15"/>
        <v>253660820.52617612</v>
      </c>
      <c r="AD189" s="68">
        <v>412521.89</v>
      </c>
      <c r="AF189" s="79" t="s">
        <v>365</v>
      </c>
      <c r="AG189" s="79" t="s">
        <v>366</v>
      </c>
      <c r="AH189" s="80" t="s">
        <v>1156</v>
      </c>
      <c r="AI189" s="81">
        <v>2</v>
      </c>
      <c r="AJ189" s="68">
        <v>198506580.21345419</v>
      </c>
      <c r="AK189" s="68">
        <v>5490548.4900000002</v>
      </c>
      <c r="AL189" s="68">
        <v>2433976.67</v>
      </c>
      <c r="AM189" s="68">
        <v>735099.12</v>
      </c>
      <c r="AN189" s="68">
        <v>25250962.490400951</v>
      </c>
      <c r="AO189" s="68">
        <v>9096938.3971419688</v>
      </c>
      <c r="AP189" s="68">
        <v>14952064.93669476</v>
      </c>
      <c r="AQ189" s="68">
        <v>2422258.6354902387</v>
      </c>
      <c r="AR189" s="68">
        <f t="shared" si="16"/>
        <v>259308211.60318211</v>
      </c>
      <c r="AS189" s="68">
        <v>419782.64999999997</v>
      </c>
      <c r="AU189" s="79" t="s">
        <v>365</v>
      </c>
      <c r="AV189" s="79" t="s">
        <v>366</v>
      </c>
      <c r="AW189" s="80" t="s">
        <v>1157</v>
      </c>
      <c r="AX189" s="81">
        <v>2</v>
      </c>
      <c r="AY189" s="68">
        <v>203168478.73764446</v>
      </c>
      <c r="AZ189" s="68">
        <v>5582558.8200000003</v>
      </c>
      <c r="BA189" s="68">
        <v>2474772.8500000006</v>
      </c>
      <c r="BB189" s="68">
        <v>751907.66</v>
      </c>
      <c r="BC189" s="68">
        <v>25684488.84695676</v>
      </c>
      <c r="BD189" s="68">
        <v>9096938.3971419688</v>
      </c>
      <c r="BE189" s="68">
        <v>15203000.05903803</v>
      </c>
      <c r="BF189" s="68">
        <v>2476376.4325680435</v>
      </c>
      <c r="BG189" s="68">
        <f t="shared" si="17"/>
        <v>264865339.15334925</v>
      </c>
      <c r="BH189" s="68">
        <v>426817.35</v>
      </c>
    </row>
    <row r="190" spans="2:60">
      <c r="B190" s="79" t="s">
        <v>367</v>
      </c>
      <c r="C190" s="79" t="s">
        <v>368</v>
      </c>
      <c r="D190" s="80" t="s">
        <v>953</v>
      </c>
      <c r="E190" s="81">
        <v>10</v>
      </c>
      <c r="F190" s="68"/>
      <c r="G190" s="68"/>
      <c r="H190" s="68"/>
      <c r="I190" s="68"/>
      <c r="J190" s="68"/>
      <c r="K190" s="68"/>
      <c r="L190" s="68"/>
      <c r="M190" s="68"/>
      <c r="N190" s="68">
        <f t="shared" si="14"/>
        <v>0</v>
      </c>
      <c r="O190" s="68"/>
      <c r="Q190" s="79" t="s">
        <v>367</v>
      </c>
      <c r="R190" s="79" t="s">
        <v>368</v>
      </c>
      <c r="S190" s="80" t="s">
        <v>954</v>
      </c>
      <c r="T190" s="81">
        <v>2</v>
      </c>
      <c r="U190" s="68">
        <v>247729691.07358307</v>
      </c>
      <c r="V190" s="68">
        <v>11209947.110000003</v>
      </c>
      <c r="W190" s="68">
        <v>5457387.5999999996</v>
      </c>
      <c r="X190" s="68">
        <v>919855.82</v>
      </c>
      <c r="Y190" s="68">
        <v>38352404.770180829</v>
      </c>
      <c r="Z190" s="68">
        <v>12095590.623620553</v>
      </c>
      <c r="AA190" s="68">
        <v>17939252.689613931</v>
      </c>
      <c r="AB190" s="68">
        <v>3353827.8282424212</v>
      </c>
      <c r="AC190" s="68">
        <f t="shared" si="15"/>
        <v>341036024.40524083</v>
      </c>
      <c r="AD190" s="68">
        <v>3978066.8899999992</v>
      </c>
      <c r="AF190" s="79" t="s">
        <v>367</v>
      </c>
      <c r="AG190" s="79" t="s">
        <v>368</v>
      </c>
      <c r="AH190" s="80" t="s">
        <v>1156</v>
      </c>
      <c r="AI190" s="81">
        <v>2</v>
      </c>
      <c r="AJ190" s="68">
        <v>255335957.96473402</v>
      </c>
      <c r="AK190" s="68">
        <v>11408461.329999998</v>
      </c>
      <c r="AL190" s="68">
        <v>5554043.9499999993</v>
      </c>
      <c r="AM190" s="68">
        <v>945309.56</v>
      </c>
      <c r="AN190" s="68">
        <v>39124090.696495011</v>
      </c>
      <c r="AO190" s="68">
        <v>12095590.623620553</v>
      </c>
      <c r="AP190" s="68">
        <v>18257200.64682626</v>
      </c>
      <c r="AQ190" s="68">
        <v>3445424.4293055534</v>
      </c>
      <c r="AR190" s="68">
        <f t="shared" si="16"/>
        <v>350214592.72098136</v>
      </c>
      <c r="AS190" s="68">
        <v>4048513.52</v>
      </c>
      <c r="AU190" s="79" t="s">
        <v>367</v>
      </c>
      <c r="AV190" s="79" t="s">
        <v>368</v>
      </c>
      <c r="AW190" s="80" t="s">
        <v>1157</v>
      </c>
      <c r="AX190" s="81">
        <v>2</v>
      </c>
      <c r="AY190" s="68">
        <v>261975398.05057102</v>
      </c>
      <c r="AZ190" s="68">
        <v>11600794.879999999</v>
      </c>
      <c r="BA190" s="68">
        <v>5647705.5800000001</v>
      </c>
      <c r="BB190" s="68">
        <v>966950.5</v>
      </c>
      <c r="BC190" s="68">
        <v>39886366.434999406</v>
      </c>
      <c r="BD190" s="68">
        <v>12095590.623620553</v>
      </c>
      <c r="BE190" s="68">
        <v>18565087.076298427</v>
      </c>
      <c r="BF190" s="68">
        <v>3529306.6041668057</v>
      </c>
      <c r="BG190" s="68">
        <f t="shared" si="17"/>
        <v>358383966.54965621</v>
      </c>
      <c r="BH190" s="68">
        <v>4116766.8000000003</v>
      </c>
    </row>
    <row r="191" spans="2:60">
      <c r="B191" s="79" t="s">
        <v>369</v>
      </c>
      <c r="C191" s="79" t="s">
        <v>370</v>
      </c>
      <c r="D191" s="80" t="s">
        <v>953</v>
      </c>
      <c r="E191" s="81">
        <v>10</v>
      </c>
      <c r="F191" s="68"/>
      <c r="G191" s="68"/>
      <c r="H191" s="68"/>
      <c r="I191" s="68"/>
      <c r="J191" s="68"/>
      <c r="K191" s="68"/>
      <c r="L191" s="68"/>
      <c r="M191" s="68"/>
      <c r="N191" s="68">
        <f t="shared" si="14"/>
        <v>0</v>
      </c>
      <c r="O191" s="68"/>
      <c r="Q191" s="79" t="s">
        <v>369</v>
      </c>
      <c r="R191" s="79" t="s">
        <v>370</v>
      </c>
      <c r="S191" s="80" t="s">
        <v>954</v>
      </c>
      <c r="T191" s="81">
        <v>2</v>
      </c>
      <c r="U191" s="68">
        <v>1683841.9569073489</v>
      </c>
      <c r="V191" s="68">
        <v>36012.03</v>
      </c>
      <c r="W191" s="68">
        <v>0</v>
      </c>
      <c r="X191" s="68">
        <v>5524.17</v>
      </c>
      <c r="Y191" s="68">
        <v>218297.99220033051</v>
      </c>
      <c r="Z191" s="68">
        <v>112927.40068010108</v>
      </c>
      <c r="AA191" s="68">
        <v>0</v>
      </c>
      <c r="AB191" s="68">
        <v>20432.963404152077</v>
      </c>
      <c r="AC191" s="68">
        <f t="shared" si="15"/>
        <v>2077036.5131919326</v>
      </c>
      <c r="AD191" s="68">
        <v>0</v>
      </c>
      <c r="AF191" s="79" t="s">
        <v>369</v>
      </c>
      <c r="AG191" s="79" t="s">
        <v>370</v>
      </c>
      <c r="AH191" s="80" t="s">
        <v>1156</v>
      </c>
      <c r="AI191" s="81">
        <v>2</v>
      </c>
      <c r="AJ191" s="68">
        <v>1642362.2307613138</v>
      </c>
      <c r="AK191" s="68">
        <v>36648.499999999993</v>
      </c>
      <c r="AL191" s="68">
        <v>0</v>
      </c>
      <c r="AM191" s="68">
        <v>5303.6</v>
      </c>
      <c r="AN191" s="68">
        <v>222684.9495613639</v>
      </c>
      <c r="AO191" s="68">
        <v>112927.40068010108</v>
      </c>
      <c r="AP191" s="68">
        <v>0</v>
      </c>
      <c r="AQ191" s="68">
        <v>20075.10728465789</v>
      </c>
      <c r="AR191" s="68">
        <f t="shared" si="16"/>
        <v>2040001.7882874368</v>
      </c>
      <c r="AS191" s="68">
        <v>0</v>
      </c>
      <c r="AU191" s="79" t="s">
        <v>369</v>
      </c>
      <c r="AV191" s="79" t="s">
        <v>370</v>
      </c>
      <c r="AW191" s="80" t="s">
        <v>1157</v>
      </c>
      <c r="AX191" s="81">
        <v>2</v>
      </c>
      <c r="AY191" s="68">
        <v>1610796.7792188898</v>
      </c>
      <c r="AZ191" s="68">
        <v>37265.159999999996</v>
      </c>
      <c r="BA191" s="68">
        <v>0</v>
      </c>
      <c r="BB191" s="68">
        <v>5285.0199999999995</v>
      </c>
      <c r="BC191" s="68">
        <v>223547.96366037015</v>
      </c>
      <c r="BD191" s="68">
        <v>112927.40068010108</v>
      </c>
      <c r="BE191" s="68">
        <v>0</v>
      </c>
      <c r="BF191" s="68">
        <v>19644.042142146267</v>
      </c>
      <c r="BG191" s="68">
        <f t="shared" si="17"/>
        <v>2009466.3657015071</v>
      </c>
      <c r="BH191" s="68">
        <v>0</v>
      </c>
    </row>
    <row r="192" spans="2:60">
      <c r="B192" s="79" t="s">
        <v>371</v>
      </c>
      <c r="C192" s="79" t="s">
        <v>372</v>
      </c>
      <c r="D192" s="80" t="s">
        <v>953</v>
      </c>
      <c r="E192" s="81">
        <v>10</v>
      </c>
      <c r="F192" s="68"/>
      <c r="G192" s="68"/>
      <c r="H192" s="68"/>
      <c r="I192" s="68"/>
      <c r="J192" s="68"/>
      <c r="K192" s="68"/>
      <c r="L192" s="68"/>
      <c r="M192" s="68"/>
      <c r="N192" s="68">
        <f t="shared" si="14"/>
        <v>0</v>
      </c>
      <c r="O192" s="68"/>
      <c r="Q192" s="79" t="s">
        <v>371</v>
      </c>
      <c r="R192" s="79" t="s">
        <v>372</v>
      </c>
      <c r="S192" s="80" t="s">
        <v>954</v>
      </c>
      <c r="T192" s="81">
        <v>2</v>
      </c>
      <c r="U192" s="68">
        <v>48257467.850234635</v>
      </c>
      <c r="V192" s="68">
        <v>1363691.1300000001</v>
      </c>
      <c r="W192" s="68">
        <v>586918.71000000008</v>
      </c>
      <c r="X192" s="68">
        <v>174063.98</v>
      </c>
      <c r="Y192" s="68">
        <v>5215142.2807059642</v>
      </c>
      <c r="Z192" s="68">
        <v>1809224.7827418975</v>
      </c>
      <c r="AA192" s="68">
        <v>2229165.2440641327</v>
      </c>
      <c r="AB192" s="68">
        <v>577221.60368555039</v>
      </c>
      <c r="AC192" s="68">
        <f t="shared" si="15"/>
        <v>60212895.581432179</v>
      </c>
      <c r="AD192" s="68">
        <v>0</v>
      </c>
      <c r="AF192" s="79" t="s">
        <v>371</v>
      </c>
      <c r="AG192" s="79" t="s">
        <v>372</v>
      </c>
      <c r="AH192" s="80" t="s">
        <v>1156</v>
      </c>
      <c r="AI192" s="81">
        <v>2</v>
      </c>
      <c r="AJ192" s="68">
        <v>49119753.308948807</v>
      </c>
      <c r="AK192" s="68">
        <v>1387792.96</v>
      </c>
      <c r="AL192" s="68">
        <v>597292.96000000008</v>
      </c>
      <c r="AM192" s="68">
        <v>177140.69</v>
      </c>
      <c r="AN192" s="68">
        <v>5309343.9434872214</v>
      </c>
      <c r="AO192" s="68">
        <v>1809224.7827418975</v>
      </c>
      <c r="AP192" s="68">
        <v>2268582.9793967931</v>
      </c>
      <c r="AQ192" s="68">
        <v>587728.21450806409</v>
      </c>
      <c r="AR192" s="68">
        <f t="shared" si="16"/>
        <v>61256859.839082778</v>
      </c>
      <c r="AS192" s="68">
        <v>0</v>
      </c>
      <c r="AU192" s="79" t="s">
        <v>371</v>
      </c>
      <c r="AV192" s="79" t="s">
        <v>372</v>
      </c>
      <c r="AW192" s="80" t="s">
        <v>1157</v>
      </c>
      <c r="AX192" s="81">
        <v>2</v>
      </c>
      <c r="AY192" s="68">
        <v>49905597.191137053</v>
      </c>
      <c r="AZ192" s="68">
        <v>1411144.38</v>
      </c>
      <c r="BA192" s="68">
        <v>607345.76</v>
      </c>
      <c r="BB192" s="68">
        <v>180122.07</v>
      </c>
      <c r="BC192" s="68">
        <v>5395450.607134616</v>
      </c>
      <c r="BD192" s="68">
        <v>1809224.7827418975</v>
      </c>
      <c r="BE192" s="68">
        <v>2306752.7536698864</v>
      </c>
      <c r="BF192" s="68">
        <v>596941.07016200572</v>
      </c>
      <c r="BG192" s="68">
        <f t="shared" si="17"/>
        <v>62212578.614845462</v>
      </c>
      <c r="BH192" s="68">
        <v>0</v>
      </c>
    </row>
    <row r="193" spans="2:60">
      <c r="B193" s="79" t="s">
        <v>373</v>
      </c>
      <c r="C193" s="79" t="s">
        <v>374</v>
      </c>
      <c r="D193" s="80" t="s">
        <v>953</v>
      </c>
      <c r="E193" s="81">
        <v>10</v>
      </c>
      <c r="F193" s="68"/>
      <c r="G193" s="68"/>
      <c r="H193" s="68"/>
      <c r="I193" s="68"/>
      <c r="J193" s="68"/>
      <c r="K193" s="68"/>
      <c r="L193" s="68"/>
      <c r="M193" s="68"/>
      <c r="N193" s="68">
        <f t="shared" si="14"/>
        <v>0</v>
      </c>
      <c r="O193" s="68"/>
      <c r="Q193" s="79" t="s">
        <v>373</v>
      </c>
      <c r="R193" s="79" t="s">
        <v>374</v>
      </c>
      <c r="S193" s="80" t="s">
        <v>954</v>
      </c>
      <c r="T193" s="81">
        <v>2</v>
      </c>
      <c r="U193" s="68">
        <v>86506595.58525379</v>
      </c>
      <c r="V193" s="68">
        <v>1931235.2599999998</v>
      </c>
      <c r="W193" s="68">
        <v>664075.54</v>
      </c>
      <c r="X193" s="68">
        <v>317527.66000000003</v>
      </c>
      <c r="Y193" s="68">
        <v>10704009.439285833</v>
      </c>
      <c r="Z193" s="68">
        <v>4105241.8975482089</v>
      </c>
      <c r="AA193" s="68">
        <v>5332983.0111670382</v>
      </c>
      <c r="AB193" s="68">
        <v>1053062.7506375164</v>
      </c>
      <c r="AC193" s="68">
        <f t="shared" si="15"/>
        <v>110707186.74389239</v>
      </c>
      <c r="AD193" s="68">
        <v>92455.599999999991</v>
      </c>
      <c r="AF193" s="79" t="s">
        <v>373</v>
      </c>
      <c r="AG193" s="79" t="s">
        <v>374</v>
      </c>
      <c r="AH193" s="80" t="s">
        <v>1156</v>
      </c>
      <c r="AI193" s="81">
        <v>2</v>
      </c>
      <c r="AJ193" s="68">
        <v>88942715.364309132</v>
      </c>
      <c r="AK193" s="68">
        <v>1965435.0299999998</v>
      </c>
      <c r="AL193" s="68">
        <v>675837.04000000015</v>
      </c>
      <c r="AM193" s="68">
        <v>326708.46000000002</v>
      </c>
      <c r="AN193" s="68">
        <v>10882686.524969701</v>
      </c>
      <c r="AO193" s="68">
        <v>4105241.8975482089</v>
      </c>
      <c r="AP193" s="68">
        <v>5427502.6657913756</v>
      </c>
      <c r="AQ193" s="68">
        <v>1079517.763182953</v>
      </c>
      <c r="AR193" s="68">
        <f t="shared" si="16"/>
        <v>113499737.62580137</v>
      </c>
      <c r="AS193" s="68">
        <v>94092.88</v>
      </c>
      <c r="AU193" s="79" t="s">
        <v>373</v>
      </c>
      <c r="AV193" s="79" t="s">
        <v>374</v>
      </c>
      <c r="AW193" s="80" t="s">
        <v>1157</v>
      </c>
      <c r="AX193" s="81">
        <v>2</v>
      </c>
      <c r="AY193" s="68">
        <v>90977726.175236836</v>
      </c>
      <c r="AZ193" s="68">
        <v>1998570</v>
      </c>
      <c r="BA193" s="68">
        <v>687234.15</v>
      </c>
      <c r="BB193" s="68">
        <v>333862.08</v>
      </c>
      <c r="BC193" s="68">
        <v>11076634.408473562</v>
      </c>
      <c r="BD193" s="68">
        <v>4105241.8975482089</v>
      </c>
      <c r="BE193" s="68">
        <v>5519031.2271600906</v>
      </c>
      <c r="BF193" s="68">
        <v>1102967.6691970378</v>
      </c>
      <c r="BG193" s="68">
        <f t="shared" si="17"/>
        <v>115896946.78761576</v>
      </c>
      <c r="BH193" s="68">
        <v>95679.18</v>
      </c>
    </row>
    <row r="194" spans="2:60">
      <c r="B194" s="79" t="s">
        <v>375</v>
      </c>
      <c r="C194" s="79" t="s">
        <v>376</v>
      </c>
      <c r="D194" s="80" t="s">
        <v>953</v>
      </c>
      <c r="E194" s="81">
        <v>10</v>
      </c>
      <c r="F194" s="68"/>
      <c r="G194" s="68"/>
      <c r="H194" s="68"/>
      <c r="I194" s="68"/>
      <c r="J194" s="68"/>
      <c r="K194" s="68"/>
      <c r="L194" s="68"/>
      <c r="M194" s="68"/>
      <c r="N194" s="68">
        <f t="shared" si="14"/>
        <v>0</v>
      </c>
      <c r="O194" s="68"/>
      <c r="Q194" s="79" t="s">
        <v>375</v>
      </c>
      <c r="R194" s="79" t="s">
        <v>376</v>
      </c>
      <c r="S194" s="80" t="s">
        <v>954</v>
      </c>
      <c r="T194" s="81">
        <v>2</v>
      </c>
      <c r="U194" s="68">
        <v>13698601.779053383</v>
      </c>
      <c r="V194" s="68">
        <v>140046.06000000003</v>
      </c>
      <c r="W194" s="68">
        <v>145451.19000000003</v>
      </c>
      <c r="X194" s="68">
        <v>46880.959999999999</v>
      </c>
      <c r="Y194" s="68">
        <v>1975561.2436818474</v>
      </c>
      <c r="Z194" s="68">
        <v>917805.02784351003</v>
      </c>
      <c r="AA194" s="68">
        <v>284502.56189579575</v>
      </c>
      <c r="AB194" s="68">
        <v>172369.72627322376</v>
      </c>
      <c r="AC194" s="68">
        <f t="shared" si="15"/>
        <v>17381218.548747759</v>
      </c>
      <c r="AD194" s="68">
        <v>0</v>
      </c>
      <c r="AF194" s="79" t="s">
        <v>375</v>
      </c>
      <c r="AG194" s="79" t="s">
        <v>376</v>
      </c>
      <c r="AH194" s="80" t="s">
        <v>1156</v>
      </c>
      <c r="AI194" s="81">
        <v>2</v>
      </c>
      <c r="AJ194" s="68">
        <v>14164187.593205616</v>
      </c>
      <c r="AK194" s="68">
        <v>142535.40000000002</v>
      </c>
      <c r="AL194" s="68">
        <v>148037.1</v>
      </c>
      <c r="AM194" s="68">
        <v>48381.770000000004</v>
      </c>
      <c r="AN194" s="68">
        <v>2015227.2584042614</v>
      </c>
      <c r="AO194" s="68">
        <v>917805.02784351003</v>
      </c>
      <c r="AP194" s="68">
        <v>289557.00331717602</v>
      </c>
      <c r="AQ194" s="68">
        <v>177954.44219046831</v>
      </c>
      <c r="AR194" s="68">
        <f t="shared" si="16"/>
        <v>17903685.594961032</v>
      </c>
      <c r="AS194" s="68">
        <v>0</v>
      </c>
      <c r="AU194" s="79" t="s">
        <v>375</v>
      </c>
      <c r="AV194" s="79" t="s">
        <v>376</v>
      </c>
      <c r="AW194" s="80" t="s">
        <v>1157</v>
      </c>
      <c r="AX194" s="81">
        <v>2</v>
      </c>
      <c r="AY194" s="68">
        <v>14202393.387923956</v>
      </c>
      <c r="AZ194" s="68">
        <v>144947.23000000001</v>
      </c>
      <c r="BA194" s="68">
        <v>150542.88999999998</v>
      </c>
      <c r="BB194" s="68">
        <v>48635.200000000004</v>
      </c>
      <c r="BC194" s="68">
        <v>2042807.5296101084</v>
      </c>
      <c r="BD194" s="68">
        <v>917805.02784351003</v>
      </c>
      <c r="BE194" s="68">
        <v>294451.56953354308</v>
      </c>
      <c r="BF194" s="68">
        <v>178480.12884087116</v>
      </c>
      <c r="BG194" s="68">
        <f t="shared" si="17"/>
        <v>17980062.963751987</v>
      </c>
      <c r="BH194" s="68">
        <v>0</v>
      </c>
    </row>
    <row r="195" spans="2:60">
      <c r="B195" s="79" t="s">
        <v>377</v>
      </c>
      <c r="C195" s="79" t="s">
        <v>378</v>
      </c>
      <c r="D195" s="80" t="s">
        <v>953</v>
      </c>
      <c r="E195" s="81">
        <v>10</v>
      </c>
      <c r="F195" s="68"/>
      <c r="G195" s="68"/>
      <c r="H195" s="68"/>
      <c r="I195" s="68"/>
      <c r="J195" s="68"/>
      <c r="K195" s="68"/>
      <c r="L195" s="68"/>
      <c r="M195" s="68"/>
      <c r="N195" s="68">
        <f t="shared" si="14"/>
        <v>0</v>
      </c>
      <c r="O195" s="68"/>
      <c r="Q195" s="79" t="s">
        <v>377</v>
      </c>
      <c r="R195" s="79" t="s">
        <v>378</v>
      </c>
      <c r="S195" s="80" t="s">
        <v>954</v>
      </c>
      <c r="T195" s="81">
        <v>2</v>
      </c>
      <c r="U195" s="68">
        <v>23115221.466996651</v>
      </c>
      <c r="V195" s="68">
        <v>557340.12000000011</v>
      </c>
      <c r="W195" s="68">
        <v>106814.40000000001</v>
      </c>
      <c r="X195" s="68">
        <v>86137.37</v>
      </c>
      <c r="Y195" s="68">
        <v>3416053.9531823359</v>
      </c>
      <c r="Z195" s="68">
        <v>1390432.9189237661</v>
      </c>
      <c r="AA195" s="68">
        <v>1818982.2412179657</v>
      </c>
      <c r="AB195" s="68">
        <v>288103.73929002509</v>
      </c>
      <c r="AC195" s="68">
        <f t="shared" si="15"/>
        <v>30779393.689610746</v>
      </c>
      <c r="AD195" s="68">
        <v>307.47999999999996</v>
      </c>
      <c r="AF195" s="79" t="s">
        <v>377</v>
      </c>
      <c r="AG195" s="79" t="s">
        <v>378</v>
      </c>
      <c r="AH195" s="80" t="s">
        <v>1156</v>
      </c>
      <c r="AI195" s="81">
        <v>2</v>
      </c>
      <c r="AJ195" s="68">
        <v>24443858.745405536</v>
      </c>
      <c r="AK195" s="68">
        <v>567149.82999999996</v>
      </c>
      <c r="AL195" s="68">
        <v>108694.49</v>
      </c>
      <c r="AM195" s="68">
        <v>90732.7</v>
      </c>
      <c r="AN195" s="68">
        <v>3483577.6063602581</v>
      </c>
      <c r="AO195" s="68">
        <v>1390432.9189237661</v>
      </c>
      <c r="AP195" s="68">
        <v>1851064.041073336</v>
      </c>
      <c r="AQ195" s="68">
        <v>302563.96439231932</v>
      </c>
      <c r="AR195" s="68">
        <f t="shared" si="16"/>
        <v>32238387.166155212</v>
      </c>
      <c r="AS195" s="68">
        <v>312.87</v>
      </c>
      <c r="AU195" s="79" t="s">
        <v>377</v>
      </c>
      <c r="AV195" s="79" t="s">
        <v>378</v>
      </c>
      <c r="AW195" s="80" t="s">
        <v>1157</v>
      </c>
      <c r="AX195" s="81">
        <v>2</v>
      </c>
      <c r="AY195" s="68">
        <v>25856318.117334638</v>
      </c>
      <c r="AZ195" s="68">
        <v>576654.1</v>
      </c>
      <c r="BA195" s="68">
        <v>110516.33</v>
      </c>
      <c r="BB195" s="68">
        <v>95592.97</v>
      </c>
      <c r="BC195" s="68">
        <v>3549645.138369543</v>
      </c>
      <c r="BD195" s="68">
        <v>1390432.9189237661</v>
      </c>
      <c r="BE195" s="68">
        <v>1882129.6318436724</v>
      </c>
      <c r="BF195" s="68">
        <v>317807.03664953262</v>
      </c>
      <c r="BG195" s="68">
        <f t="shared" si="17"/>
        <v>33779414.363121144</v>
      </c>
      <c r="BH195" s="68">
        <v>318.11999999999995</v>
      </c>
    </row>
    <row r="196" spans="2:60">
      <c r="B196" s="79" t="s">
        <v>379</v>
      </c>
      <c r="C196" s="79" t="s">
        <v>380</v>
      </c>
      <c r="D196" s="80" t="s">
        <v>953</v>
      </c>
      <c r="E196" s="81">
        <v>10</v>
      </c>
      <c r="F196" s="68"/>
      <c r="G196" s="68"/>
      <c r="H196" s="68"/>
      <c r="I196" s="68"/>
      <c r="J196" s="68"/>
      <c r="K196" s="68"/>
      <c r="L196" s="68"/>
      <c r="M196" s="68"/>
      <c r="N196" s="68">
        <f t="shared" si="14"/>
        <v>0</v>
      </c>
      <c r="O196" s="68"/>
      <c r="Q196" s="79" t="s">
        <v>379</v>
      </c>
      <c r="R196" s="79" t="s">
        <v>380</v>
      </c>
      <c r="S196" s="80" t="s">
        <v>954</v>
      </c>
      <c r="T196" s="81">
        <v>2</v>
      </c>
      <c r="U196" s="68">
        <v>109787470.91407971</v>
      </c>
      <c r="V196" s="68">
        <v>5229547.7499999991</v>
      </c>
      <c r="W196" s="68">
        <v>2602579.8199999998</v>
      </c>
      <c r="X196" s="68">
        <v>388425.18999999994</v>
      </c>
      <c r="Y196" s="68">
        <v>18439997.503232069</v>
      </c>
      <c r="Z196" s="68">
        <v>5719029.8235915294</v>
      </c>
      <c r="AA196" s="68">
        <v>6299955.9161318876</v>
      </c>
      <c r="AB196" s="68">
        <v>1492716.675770551</v>
      </c>
      <c r="AC196" s="68">
        <f t="shared" si="15"/>
        <v>152143988.58280575</v>
      </c>
      <c r="AD196" s="68">
        <v>2184264.9900000002</v>
      </c>
      <c r="AF196" s="79" t="s">
        <v>379</v>
      </c>
      <c r="AG196" s="79" t="s">
        <v>380</v>
      </c>
      <c r="AH196" s="80" t="s">
        <v>1156</v>
      </c>
      <c r="AI196" s="81">
        <v>2</v>
      </c>
      <c r="AJ196" s="68">
        <v>112866074.73161061</v>
      </c>
      <c r="AK196" s="68">
        <v>5321592.4999999991</v>
      </c>
      <c r="AL196" s="68">
        <v>2648389.12</v>
      </c>
      <c r="AM196" s="68">
        <v>398957.04</v>
      </c>
      <c r="AN196" s="68">
        <v>18773801.382706165</v>
      </c>
      <c r="AO196" s="68">
        <v>5719029.8235915294</v>
      </c>
      <c r="AP196" s="68">
        <v>6411070.2874577809</v>
      </c>
      <c r="AQ196" s="68">
        <v>1530504.891090095</v>
      </c>
      <c r="AR196" s="68">
        <f t="shared" si="16"/>
        <v>155892129.80645621</v>
      </c>
      <c r="AS196" s="68">
        <v>2222710.0300000003</v>
      </c>
      <c r="AU196" s="79" t="s">
        <v>379</v>
      </c>
      <c r="AV196" s="79" t="s">
        <v>380</v>
      </c>
      <c r="AW196" s="80" t="s">
        <v>1157</v>
      </c>
      <c r="AX196" s="81">
        <v>2</v>
      </c>
      <c r="AY196" s="68">
        <v>115934331.71218602</v>
      </c>
      <c r="AZ196" s="68">
        <v>5410771.4799999995</v>
      </c>
      <c r="BA196" s="68">
        <v>2692779.0999999996</v>
      </c>
      <c r="BB196" s="68">
        <v>409505.30000000005</v>
      </c>
      <c r="BC196" s="68">
        <v>19096694.600830492</v>
      </c>
      <c r="BD196" s="68">
        <v>5719029.8235915294</v>
      </c>
      <c r="BE196" s="68">
        <v>6518665.0493062902</v>
      </c>
      <c r="BF196" s="68">
        <v>1567787.0449534953</v>
      </c>
      <c r="BG196" s="68">
        <f t="shared" si="17"/>
        <v>159609522.19086784</v>
      </c>
      <c r="BH196" s="68">
        <v>2259958.08</v>
      </c>
    </row>
    <row r="197" spans="2:60">
      <c r="B197" s="79" t="s">
        <v>381</v>
      </c>
      <c r="C197" s="79" t="s">
        <v>382</v>
      </c>
      <c r="D197" s="80" t="s">
        <v>953</v>
      </c>
      <c r="E197" s="81">
        <v>10</v>
      </c>
      <c r="F197" s="68"/>
      <c r="G197" s="68"/>
      <c r="H197" s="68"/>
      <c r="I197" s="68"/>
      <c r="J197" s="68"/>
      <c r="K197" s="68"/>
      <c r="L197" s="68"/>
      <c r="M197" s="68"/>
      <c r="N197" s="68">
        <f t="shared" si="14"/>
        <v>0</v>
      </c>
      <c r="O197" s="68"/>
      <c r="Q197" s="79" t="s">
        <v>381</v>
      </c>
      <c r="R197" s="79" t="s">
        <v>382</v>
      </c>
      <c r="S197" s="80" t="s">
        <v>954</v>
      </c>
      <c r="T197" s="81">
        <v>2</v>
      </c>
      <c r="U197" s="68">
        <v>83992738.438421905</v>
      </c>
      <c r="V197" s="68">
        <v>1340377.42</v>
      </c>
      <c r="W197" s="68">
        <v>335707.02</v>
      </c>
      <c r="X197" s="68">
        <v>312430.48000000004</v>
      </c>
      <c r="Y197" s="68">
        <v>11980150.652946062</v>
      </c>
      <c r="Z197" s="68">
        <v>5554921.4828562327</v>
      </c>
      <c r="AA197" s="68">
        <v>5149441.4380509779</v>
      </c>
      <c r="AB197" s="68">
        <v>1030107.5609521419</v>
      </c>
      <c r="AC197" s="68">
        <f t="shared" si="15"/>
        <v>109741742.07322732</v>
      </c>
      <c r="AD197" s="68">
        <v>45867.58</v>
      </c>
      <c r="AF197" s="79" t="s">
        <v>381</v>
      </c>
      <c r="AG197" s="79" t="s">
        <v>382</v>
      </c>
      <c r="AH197" s="80" t="s">
        <v>1156</v>
      </c>
      <c r="AI197" s="81">
        <v>2</v>
      </c>
      <c r="AJ197" s="68">
        <v>86959032.930348933</v>
      </c>
      <c r="AK197" s="68">
        <v>1364202.78</v>
      </c>
      <c r="AL197" s="68">
        <v>341675.41</v>
      </c>
      <c r="AM197" s="68">
        <v>323323.70999999996</v>
      </c>
      <c r="AN197" s="68">
        <v>12186514.592610417</v>
      </c>
      <c r="AO197" s="68">
        <v>5554921.4828562327</v>
      </c>
      <c r="AP197" s="68">
        <v>5240924.1754080923</v>
      </c>
      <c r="AQ197" s="68">
        <v>1062787.5040914267</v>
      </c>
      <c r="AR197" s="68">
        <f t="shared" si="16"/>
        <v>113080065.47531509</v>
      </c>
      <c r="AS197" s="68">
        <v>46682.89</v>
      </c>
      <c r="AU197" s="79" t="s">
        <v>381</v>
      </c>
      <c r="AV197" s="79" t="s">
        <v>382</v>
      </c>
      <c r="AW197" s="80" t="s">
        <v>1157</v>
      </c>
      <c r="AX197" s="81">
        <v>2</v>
      </c>
      <c r="AY197" s="68">
        <v>89546666.108542114</v>
      </c>
      <c r="AZ197" s="68">
        <v>1387286.3499999999</v>
      </c>
      <c r="BA197" s="68">
        <v>347458.89</v>
      </c>
      <c r="BB197" s="68">
        <v>333433.86</v>
      </c>
      <c r="BC197" s="68">
        <v>12369670.144905806</v>
      </c>
      <c r="BD197" s="68">
        <v>5554921.4828562327</v>
      </c>
      <c r="BE197" s="68">
        <v>5329513.2306730645</v>
      </c>
      <c r="BF197" s="68">
        <v>1090622.9357469827</v>
      </c>
      <c r="BG197" s="68">
        <f t="shared" si="17"/>
        <v>116007045.81272419</v>
      </c>
      <c r="BH197" s="68">
        <v>47472.81</v>
      </c>
    </row>
    <row r="198" spans="2:60">
      <c r="B198" s="79" t="s">
        <v>383</v>
      </c>
      <c r="C198" s="79" t="s">
        <v>384</v>
      </c>
      <c r="D198" s="80" t="s">
        <v>953</v>
      </c>
      <c r="E198" s="81">
        <v>10</v>
      </c>
      <c r="F198" s="68"/>
      <c r="G198" s="68"/>
      <c r="H198" s="68"/>
      <c r="I198" s="68"/>
      <c r="J198" s="68"/>
      <c r="K198" s="68"/>
      <c r="L198" s="68"/>
      <c r="M198" s="68"/>
      <c r="N198" s="68">
        <f t="shared" ref="N198:N261" si="18">SUM(F198:M198,O198)</f>
        <v>0</v>
      </c>
      <c r="O198" s="68"/>
      <c r="Q198" s="79" t="s">
        <v>383</v>
      </c>
      <c r="R198" s="79" t="s">
        <v>384</v>
      </c>
      <c r="S198" s="80" t="s">
        <v>954</v>
      </c>
      <c r="T198" s="81">
        <v>2</v>
      </c>
      <c r="U198" s="68">
        <v>67176098.202033371</v>
      </c>
      <c r="V198" s="68">
        <v>4005818.2</v>
      </c>
      <c r="W198" s="68">
        <v>1487635.16</v>
      </c>
      <c r="X198" s="68">
        <v>245905.13000000003</v>
      </c>
      <c r="Y198" s="68">
        <v>10073901.570173845</v>
      </c>
      <c r="Z198" s="68">
        <v>3864093.4548286134</v>
      </c>
      <c r="AA198" s="68">
        <v>4607199.9205241082</v>
      </c>
      <c r="AB198" s="68">
        <v>922818.34400352836</v>
      </c>
      <c r="AC198" s="68">
        <f t="shared" ref="AC198:AC261" si="19">SUM(U198:AB198,AD198)</f>
        <v>94147321.361563459</v>
      </c>
      <c r="AD198" s="68">
        <v>1763851.38</v>
      </c>
      <c r="AF198" s="79" t="s">
        <v>383</v>
      </c>
      <c r="AG198" s="79" t="s">
        <v>384</v>
      </c>
      <c r="AH198" s="80" t="s">
        <v>1156</v>
      </c>
      <c r="AI198" s="81">
        <v>2</v>
      </c>
      <c r="AJ198" s="68">
        <v>68471842.143323332</v>
      </c>
      <c r="AK198" s="68">
        <v>4076324.2199999997</v>
      </c>
      <c r="AL198" s="68">
        <v>1513819.7600000002</v>
      </c>
      <c r="AM198" s="68">
        <v>250643.95</v>
      </c>
      <c r="AN198" s="68">
        <v>10252671.897745686</v>
      </c>
      <c r="AO198" s="68">
        <v>3864093.4548286134</v>
      </c>
      <c r="AP198" s="68">
        <v>4688458.4953679275</v>
      </c>
      <c r="AQ198" s="68">
        <v>940216.99998342991</v>
      </c>
      <c r="AR198" s="68">
        <f t="shared" ref="AR198:AR261" si="20">SUM(AJ198:AQ198,AS198)</f>
        <v>95852967.661248997</v>
      </c>
      <c r="AS198" s="68">
        <v>1794896.74</v>
      </c>
      <c r="AU198" s="79" t="s">
        <v>383</v>
      </c>
      <c r="AV198" s="79" t="s">
        <v>384</v>
      </c>
      <c r="AW198" s="80" t="s">
        <v>1157</v>
      </c>
      <c r="AX198" s="81">
        <v>2</v>
      </c>
      <c r="AY198" s="68">
        <v>69734088.871719658</v>
      </c>
      <c r="AZ198" s="68">
        <v>4144635.0499999989</v>
      </c>
      <c r="BA198" s="68">
        <v>1539193.0800000003</v>
      </c>
      <c r="BB198" s="68">
        <v>255262.47</v>
      </c>
      <c r="BC198" s="68">
        <v>10425824.48659217</v>
      </c>
      <c r="BD198" s="68">
        <v>3864093.4548286134</v>
      </c>
      <c r="BE198" s="68">
        <v>4767143.1618936034</v>
      </c>
      <c r="BF198" s="68">
        <v>956997.55929026008</v>
      </c>
      <c r="BG198" s="68">
        <f t="shared" ref="BG198:BG261" si="21">SUM(AY198:BF198,BH198)</f>
        <v>97512213.664324313</v>
      </c>
      <c r="BH198" s="68">
        <v>1824975.53</v>
      </c>
    </row>
    <row r="199" spans="2:60">
      <c r="B199" s="79" t="s">
        <v>385</v>
      </c>
      <c r="C199" s="79" t="s">
        <v>386</v>
      </c>
      <c r="D199" s="80" t="s">
        <v>953</v>
      </c>
      <c r="E199" s="81">
        <v>10</v>
      </c>
      <c r="F199" s="68"/>
      <c r="G199" s="68"/>
      <c r="H199" s="68"/>
      <c r="I199" s="68"/>
      <c r="J199" s="68"/>
      <c r="K199" s="68"/>
      <c r="L199" s="68"/>
      <c r="M199" s="68"/>
      <c r="N199" s="68">
        <f t="shared" si="18"/>
        <v>0</v>
      </c>
      <c r="O199" s="68"/>
      <c r="Q199" s="79" t="s">
        <v>385</v>
      </c>
      <c r="R199" s="79" t="s">
        <v>386</v>
      </c>
      <c r="S199" s="80" t="s">
        <v>954</v>
      </c>
      <c r="T199" s="81">
        <v>2</v>
      </c>
      <c r="U199" s="68">
        <v>161408301.10385507</v>
      </c>
      <c r="V199" s="68">
        <v>6126800.0500000007</v>
      </c>
      <c r="W199" s="68">
        <v>1682585.3399999999</v>
      </c>
      <c r="X199" s="68">
        <v>603435.02</v>
      </c>
      <c r="Y199" s="68">
        <v>23072521.731596738</v>
      </c>
      <c r="Z199" s="68">
        <v>14160903.857358713</v>
      </c>
      <c r="AA199" s="68">
        <v>14329058.391388759</v>
      </c>
      <c r="AB199" s="68">
        <v>2022082.5092836022</v>
      </c>
      <c r="AC199" s="68">
        <f t="shared" si="19"/>
        <v>224866980.98348293</v>
      </c>
      <c r="AD199" s="68">
        <v>1461292.98</v>
      </c>
      <c r="AF199" s="79" t="s">
        <v>385</v>
      </c>
      <c r="AG199" s="79" t="s">
        <v>386</v>
      </c>
      <c r="AH199" s="80" t="s">
        <v>1156</v>
      </c>
      <c r="AI199" s="81">
        <v>2</v>
      </c>
      <c r="AJ199" s="68">
        <v>165465620.0210534</v>
      </c>
      <c r="AK199" s="68">
        <v>6233906.6799999997</v>
      </c>
      <c r="AL199" s="68">
        <v>1711997.48</v>
      </c>
      <c r="AM199" s="68">
        <v>618272.76</v>
      </c>
      <c r="AN199" s="68">
        <v>23482772.878406379</v>
      </c>
      <c r="AO199" s="68">
        <v>14160903.857358713</v>
      </c>
      <c r="AP199" s="68">
        <v>14580417.049547264</v>
      </c>
      <c r="AQ199" s="68">
        <v>2069299.7710209191</v>
      </c>
      <c r="AR199" s="68">
        <f t="shared" si="20"/>
        <v>229810029.28738666</v>
      </c>
      <c r="AS199" s="68">
        <v>1486838.7899999998</v>
      </c>
      <c r="AU199" s="79" t="s">
        <v>385</v>
      </c>
      <c r="AV199" s="79" t="s">
        <v>386</v>
      </c>
      <c r="AW199" s="80" t="s">
        <v>1157</v>
      </c>
      <c r="AX199" s="81">
        <v>2</v>
      </c>
      <c r="AY199" s="68">
        <v>169291143.36262995</v>
      </c>
      <c r="AZ199" s="68">
        <v>6337678.5500000007</v>
      </c>
      <c r="BA199" s="68">
        <v>1740498.34</v>
      </c>
      <c r="BB199" s="68">
        <v>632034.5</v>
      </c>
      <c r="BC199" s="68">
        <v>23890440.163538128</v>
      </c>
      <c r="BD199" s="68">
        <v>14160903.857358713</v>
      </c>
      <c r="BE199" s="68">
        <v>14823808.864500988</v>
      </c>
      <c r="BF199" s="68">
        <v>2114308.1713637412</v>
      </c>
      <c r="BG199" s="68">
        <f t="shared" si="21"/>
        <v>234502405.04939157</v>
      </c>
      <c r="BH199" s="68">
        <v>1511589.2399999998</v>
      </c>
    </row>
    <row r="200" spans="2:60">
      <c r="B200" s="79" t="s">
        <v>387</v>
      </c>
      <c r="C200" s="79" t="s">
        <v>388</v>
      </c>
      <c r="D200" s="80" t="s">
        <v>953</v>
      </c>
      <c r="E200" s="81">
        <v>10</v>
      </c>
      <c r="F200" s="68"/>
      <c r="G200" s="68"/>
      <c r="H200" s="68"/>
      <c r="I200" s="68"/>
      <c r="J200" s="68"/>
      <c r="K200" s="68"/>
      <c r="L200" s="68"/>
      <c r="M200" s="68"/>
      <c r="N200" s="68">
        <f t="shared" si="18"/>
        <v>0</v>
      </c>
      <c r="O200" s="68"/>
      <c r="Q200" s="79" t="s">
        <v>387</v>
      </c>
      <c r="R200" s="79" t="s">
        <v>388</v>
      </c>
      <c r="S200" s="80" t="s">
        <v>954</v>
      </c>
      <c r="T200" s="81">
        <v>2</v>
      </c>
      <c r="U200" s="68">
        <v>15092762.298910588</v>
      </c>
      <c r="V200" s="68">
        <v>498519.85</v>
      </c>
      <c r="W200" s="68">
        <v>22899.479999999996</v>
      </c>
      <c r="X200" s="68">
        <v>56242.669999999991</v>
      </c>
      <c r="Y200" s="68">
        <v>1975033.3365389497</v>
      </c>
      <c r="Z200" s="68">
        <v>1287772.2421954349</v>
      </c>
      <c r="AA200" s="68">
        <v>1232218.7859897604</v>
      </c>
      <c r="AB200" s="68">
        <v>177696.89754306898</v>
      </c>
      <c r="AC200" s="68">
        <f t="shared" si="19"/>
        <v>20372642.041177802</v>
      </c>
      <c r="AD200" s="68">
        <v>29496.480000000007</v>
      </c>
      <c r="AF200" s="79" t="s">
        <v>387</v>
      </c>
      <c r="AG200" s="79" t="s">
        <v>388</v>
      </c>
      <c r="AH200" s="80" t="s">
        <v>1156</v>
      </c>
      <c r="AI200" s="81">
        <v>2</v>
      </c>
      <c r="AJ200" s="68">
        <v>15494412.879870404</v>
      </c>
      <c r="AK200" s="68">
        <v>507234.80000000005</v>
      </c>
      <c r="AL200" s="68">
        <v>23299.79</v>
      </c>
      <c r="AM200" s="68">
        <v>57518.28</v>
      </c>
      <c r="AN200" s="68">
        <v>2015172.5592727996</v>
      </c>
      <c r="AO200" s="68">
        <v>1287772.2421954349</v>
      </c>
      <c r="AP200" s="68">
        <v>1253836.3810353614</v>
      </c>
      <c r="AQ200" s="68">
        <v>182476.16702248901</v>
      </c>
      <c r="AR200" s="68">
        <f t="shared" si="20"/>
        <v>20851735.229396485</v>
      </c>
      <c r="AS200" s="68">
        <v>30012.130000000008</v>
      </c>
      <c r="AU200" s="79" t="s">
        <v>387</v>
      </c>
      <c r="AV200" s="79" t="s">
        <v>388</v>
      </c>
      <c r="AW200" s="80" t="s">
        <v>1157</v>
      </c>
      <c r="AX200" s="81">
        <v>2</v>
      </c>
      <c r="AY200" s="68">
        <v>15743258.891670486</v>
      </c>
      <c r="AZ200" s="68">
        <v>515678.42</v>
      </c>
      <c r="BA200" s="68">
        <v>23687.67</v>
      </c>
      <c r="BB200" s="68">
        <v>58773.17</v>
      </c>
      <c r="BC200" s="68">
        <v>2037260.5155721561</v>
      </c>
      <c r="BD200" s="68">
        <v>1287772.2421954349</v>
      </c>
      <c r="BE200" s="68">
        <v>1274768.5078261062</v>
      </c>
      <c r="BF200" s="68">
        <v>184693.6150358282</v>
      </c>
      <c r="BG200" s="68">
        <f t="shared" si="21"/>
        <v>21156404.752300009</v>
      </c>
      <c r="BH200" s="68">
        <v>30511.720000000005</v>
      </c>
    </row>
    <row r="201" spans="2:60">
      <c r="B201" s="79" t="s">
        <v>389</v>
      </c>
      <c r="C201" s="79" t="s">
        <v>390</v>
      </c>
      <c r="D201" s="80" t="s">
        <v>953</v>
      </c>
      <c r="E201" s="81">
        <v>10</v>
      </c>
      <c r="F201" s="68"/>
      <c r="G201" s="68"/>
      <c r="H201" s="68"/>
      <c r="I201" s="68"/>
      <c r="J201" s="68"/>
      <c r="K201" s="68"/>
      <c r="L201" s="68"/>
      <c r="M201" s="68"/>
      <c r="N201" s="68">
        <f t="shared" si="18"/>
        <v>0</v>
      </c>
      <c r="O201" s="68"/>
      <c r="Q201" s="79" t="s">
        <v>389</v>
      </c>
      <c r="R201" s="79" t="s">
        <v>390</v>
      </c>
      <c r="S201" s="80" t="s">
        <v>954</v>
      </c>
      <c r="T201" s="81">
        <v>2</v>
      </c>
      <c r="U201" s="68">
        <v>33584436.662557632</v>
      </c>
      <c r="V201" s="68">
        <v>757605.44</v>
      </c>
      <c r="W201" s="68">
        <v>227547.97</v>
      </c>
      <c r="X201" s="68">
        <v>124868.96999999999</v>
      </c>
      <c r="Y201" s="68">
        <v>4788332.2162886644</v>
      </c>
      <c r="Z201" s="68">
        <v>2334059.2285025986</v>
      </c>
      <c r="AA201" s="68">
        <v>2655540.0123501336</v>
      </c>
      <c r="AB201" s="68">
        <v>415226.224835217</v>
      </c>
      <c r="AC201" s="68">
        <f t="shared" si="19"/>
        <v>44891818.804534242</v>
      </c>
      <c r="AD201" s="68">
        <v>4202.08</v>
      </c>
      <c r="AF201" s="79" t="s">
        <v>389</v>
      </c>
      <c r="AG201" s="79" t="s">
        <v>390</v>
      </c>
      <c r="AH201" s="80" t="s">
        <v>1156</v>
      </c>
      <c r="AI201" s="81">
        <v>2</v>
      </c>
      <c r="AJ201" s="68">
        <v>34892949.369522192</v>
      </c>
      <c r="AK201" s="68">
        <v>770939.97</v>
      </c>
      <c r="AL201" s="68">
        <v>231553.14</v>
      </c>
      <c r="AM201" s="68">
        <v>129427.54000000001</v>
      </c>
      <c r="AN201" s="68">
        <v>4878381.7626907164</v>
      </c>
      <c r="AO201" s="68">
        <v>2334059.2285025986</v>
      </c>
      <c r="AP201" s="68">
        <v>2702376.5808529342</v>
      </c>
      <c r="AQ201" s="68">
        <v>429659.16554942727</v>
      </c>
      <c r="AR201" s="68">
        <f t="shared" si="20"/>
        <v>46373622.797117867</v>
      </c>
      <c r="AS201" s="68">
        <v>4276.0399999999991</v>
      </c>
      <c r="AU201" s="79" t="s">
        <v>389</v>
      </c>
      <c r="AV201" s="79" t="s">
        <v>390</v>
      </c>
      <c r="AW201" s="80" t="s">
        <v>1157</v>
      </c>
      <c r="AX201" s="81">
        <v>2</v>
      </c>
      <c r="AY201" s="68">
        <v>36220776.809895284</v>
      </c>
      <c r="AZ201" s="68">
        <v>783859.35000000009</v>
      </c>
      <c r="BA201" s="68">
        <v>235434.23999999999</v>
      </c>
      <c r="BB201" s="68">
        <v>133997.15</v>
      </c>
      <c r="BC201" s="68">
        <v>4965854.5283428598</v>
      </c>
      <c r="BD201" s="68">
        <v>2334059.2285025986</v>
      </c>
      <c r="BE201" s="68">
        <v>2747729.5752600357</v>
      </c>
      <c r="BF201" s="68">
        <v>444176.59247154742</v>
      </c>
      <c r="BG201" s="68">
        <f t="shared" si="21"/>
        <v>47870235.174472332</v>
      </c>
      <c r="BH201" s="68">
        <v>4347.7</v>
      </c>
    </row>
    <row r="202" spans="2:60">
      <c r="B202" s="79" t="s">
        <v>391</v>
      </c>
      <c r="C202" s="79" t="s">
        <v>392</v>
      </c>
      <c r="D202" s="80" t="s">
        <v>953</v>
      </c>
      <c r="E202" s="81">
        <v>10</v>
      </c>
      <c r="F202" s="68"/>
      <c r="G202" s="68"/>
      <c r="H202" s="68"/>
      <c r="I202" s="68"/>
      <c r="J202" s="68"/>
      <c r="K202" s="68"/>
      <c r="L202" s="68"/>
      <c r="M202" s="68"/>
      <c r="N202" s="68">
        <f t="shared" si="18"/>
        <v>0</v>
      </c>
      <c r="O202" s="68"/>
      <c r="Q202" s="79" t="s">
        <v>391</v>
      </c>
      <c r="R202" s="79" t="s">
        <v>392</v>
      </c>
      <c r="S202" s="80" t="s">
        <v>954</v>
      </c>
      <c r="T202" s="81">
        <v>2</v>
      </c>
      <c r="U202" s="68">
        <v>33077549.590643171</v>
      </c>
      <c r="V202" s="68">
        <v>1183302.7</v>
      </c>
      <c r="W202" s="68">
        <v>899202.77</v>
      </c>
      <c r="X202" s="68">
        <v>127307.61</v>
      </c>
      <c r="Y202" s="68">
        <v>4045167.7384883477</v>
      </c>
      <c r="Z202" s="68">
        <v>1802810.3819307857</v>
      </c>
      <c r="AA202" s="68">
        <v>3098012.1637637801</v>
      </c>
      <c r="AB202" s="68">
        <v>433685.23645702004</v>
      </c>
      <c r="AC202" s="68">
        <f t="shared" si="19"/>
        <v>44780051.451283105</v>
      </c>
      <c r="AD202" s="68">
        <v>113013.26000000001</v>
      </c>
      <c r="AF202" s="79" t="s">
        <v>391</v>
      </c>
      <c r="AG202" s="79" t="s">
        <v>392</v>
      </c>
      <c r="AH202" s="80" t="s">
        <v>1156</v>
      </c>
      <c r="AI202" s="81">
        <v>2</v>
      </c>
      <c r="AJ202" s="68">
        <v>33892790.485298909</v>
      </c>
      <c r="AK202" s="68">
        <v>1204257.5099999998</v>
      </c>
      <c r="AL202" s="68">
        <v>915128.63</v>
      </c>
      <c r="AM202" s="68">
        <v>130748.06999999999</v>
      </c>
      <c r="AN202" s="68">
        <v>4106418.7365391767</v>
      </c>
      <c r="AO202" s="68">
        <v>1802810.3819307857</v>
      </c>
      <c r="AP202" s="68">
        <v>3152919.9319592351</v>
      </c>
      <c r="AQ202" s="68">
        <v>442682.44308901578</v>
      </c>
      <c r="AR202" s="68">
        <f t="shared" si="20"/>
        <v>45762770.778817125</v>
      </c>
      <c r="AS202" s="68">
        <v>115014.59000000001</v>
      </c>
      <c r="AU202" s="79" t="s">
        <v>391</v>
      </c>
      <c r="AV202" s="79" t="s">
        <v>392</v>
      </c>
      <c r="AW202" s="80" t="s">
        <v>1157</v>
      </c>
      <c r="AX202" s="81">
        <v>2</v>
      </c>
      <c r="AY202" s="68">
        <v>34661639.369870298</v>
      </c>
      <c r="AZ202" s="68">
        <v>1224559.9099999997</v>
      </c>
      <c r="BA202" s="68">
        <v>930561.07000000007</v>
      </c>
      <c r="BB202" s="68">
        <v>133610.59</v>
      </c>
      <c r="BC202" s="68">
        <v>4178596.7953224806</v>
      </c>
      <c r="BD202" s="68">
        <v>1802810.3819307857</v>
      </c>
      <c r="BE202" s="68">
        <v>3206090.1324176067</v>
      </c>
      <c r="BF202" s="68">
        <v>451888.52144674212</v>
      </c>
      <c r="BG202" s="68">
        <f t="shared" si="21"/>
        <v>46706710.370987907</v>
      </c>
      <c r="BH202" s="68">
        <v>116953.60000000001</v>
      </c>
    </row>
    <row r="203" spans="2:60">
      <c r="B203" s="79" t="s">
        <v>1144</v>
      </c>
      <c r="C203" s="79" t="s">
        <v>1149</v>
      </c>
      <c r="D203" s="80" t="s">
        <v>953</v>
      </c>
      <c r="E203" s="81">
        <v>10</v>
      </c>
      <c r="F203" s="68"/>
      <c r="G203" s="68"/>
      <c r="H203" s="68"/>
      <c r="I203" s="68"/>
      <c r="J203" s="68"/>
      <c r="K203" s="68"/>
      <c r="L203" s="68"/>
      <c r="M203" s="68"/>
      <c r="N203" s="68">
        <f t="shared" si="18"/>
        <v>0</v>
      </c>
      <c r="O203" s="68"/>
      <c r="Q203" s="79" t="s">
        <v>1144</v>
      </c>
      <c r="R203" s="79" t="s">
        <v>1149</v>
      </c>
      <c r="S203" s="80" t="s">
        <v>954</v>
      </c>
      <c r="T203" s="81">
        <v>2</v>
      </c>
      <c r="U203" s="68">
        <v>4679176.9986006282</v>
      </c>
      <c r="V203" s="68">
        <v>0</v>
      </c>
      <c r="W203" s="68">
        <v>0</v>
      </c>
      <c r="X203" s="68">
        <v>0</v>
      </c>
      <c r="Y203" s="68">
        <v>0</v>
      </c>
      <c r="Z203" s="68">
        <v>0</v>
      </c>
      <c r="AA203" s="68">
        <v>177027.74165513361</v>
      </c>
      <c r="AB203" s="68">
        <v>48416.125597788952</v>
      </c>
      <c r="AC203" s="68">
        <f t="shared" si="19"/>
        <v>4904620.8658535508</v>
      </c>
      <c r="AD203" s="68">
        <v>0</v>
      </c>
      <c r="AF203" s="79" t="s">
        <v>1144</v>
      </c>
      <c r="AG203" s="79" t="s">
        <v>1149</v>
      </c>
      <c r="AH203" s="80" t="s">
        <v>1156</v>
      </c>
      <c r="AI203" s="81">
        <v>2</v>
      </c>
      <c r="AJ203" s="68">
        <v>4760229.3130314033</v>
      </c>
      <c r="AK203" s="68">
        <v>0</v>
      </c>
      <c r="AL203" s="68">
        <v>0</v>
      </c>
      <c r="AM203" s="68">
        <v>0</v>
      </c>
      <c r="AN203" s="68">
        <v>0</v>
      </c>
      <c r="AO203" s="68">
        <v>0</v>
      </c>
      <c r="AP203" s="68">
        <v>180133.4279928006</v>
      </c>
      <c r="AQ203" s="68">
        <v>49266.511080899276</v>
      </c>
      <c r="AR203" s="68">
        <f t="shared" si="20"/>
        <v>4989629.2521051029</v>
      </c>
      <c r="AS203" s="68">
        <v>0</v>
      </c>
      <c r="AU203" s="79" t="s">
        <v>1144</v>
      </c>
      <c r="AV203" s="79" t="s">
        <v>1149</v>
      </c>
      <c r="AW203" s="80" t="s">
        <v>1157</v>
      </c>
      <c r="AX203" s="81">
        <v>2</v>
      </c>
      <c r="AY203" s="68">
        <v>4838721.204539815</v>
      </c>
      <c r="AZ203" s="68">
        <v>0</v>
      </c>
      <c r="BA203" s="68">
        <v>0</v>
      </c>
      <c r="BB203" s="68">
        <v>0</v>
      </c>
      <c r="BC203" s="68">
        <v>0</v>
      </c>
      <c r="BD203" s="68">
        <v>0</v>
      </c>
      <c r="BE203" s="68">
        <v>183140.63483077643</v>
      </c>
      <c r="BF203" s="68">
        <v>50082.41424016282</v>
      </c>
      <c r="BG203" s="68">
        <f t="shared" si="21"/>
        <v>5071944.2536107544</v>
      </c>
      <c r="BH203" s="68">
        <v>0</v>
      </c>
    </row>
    <row r="204" spans="2:60">
      <c r="B204" s="79" t="s">
        <v>393</v>
      </c>
      <c r="C204" s="79" t="s">
        <v>394</v>
      </c>
      <c r="D204" s="80" t="s">
        <v>953</v>
      </c>
      <c r="E204" s="81">
        <v>10</v>
      </c>
      <c r="F204" s="68"/>
      <c r="G204" s="68"/>
      <c r="H204" s="68"/>
      <c r="I204" s="68"/>
      <c r="J204" s="68"/>
      <c r="K204" s="68"/>
      <c r="L204" s="68"/>
      <c r="M204" s="68"/>
      <c r="N204" s="68">
        <f t="shared" si="18"/>
        <v>0</v>
      </c>
      <c r="O204" s="68"/>
      <c r="Q204" s="79" t="s">
        <v>393</v>
      </c>
      <c r="R204" s="79" t="s">
        <v>394</v>
      </c>
      <c r="S204" s="80" t="s">
        <v>954</v>
      </c>
      <c r="T204" s="81">
        <v>2</v>
      </c>
      <c r="U204" s="68">
        <v>-137279.678304823</v>
      </c>
      <c r="V204" s="68">
        <v>0</v>
      </c>
      <c r="W204" s="68">
        <v>0</v>
      </c>
      <c r="X204" s="68">
        <v>0</v>
      </c>
      <c r="Y204" s="68">
        <v>0</v>
      </c>
      <c r="Z204" s="68">
        <v>0</v>
      </c>
      <c r="AA204" s="68">
        <v>192172.64810469365</v>
      </c>
      <c r="AB204" s="68">
        <v>285.27369180269307</v>
      </c>
      <c r="AC204" s="68">
        <f t="shared" si="19"/>
        <v>55178.243491673347</v>
      </c>
      <c r="AD204" s="68">
        <v>0</v>
      </c>
      <c r="AF204" s="79" t="s">
        <v>393</v>
      </c>
      <c r="AG204" s="79" t="s">
        <v>394</v>
      </c>
      <c r="AH204" s="80" t="s">
        <v>1156</v>
      </c>
      <c r="AI204" s="81">
        <v>2</v>
      </c>
      <c r="AJ204" s="68">
        <v>-139680.51989071863</v>
      </c>
      <c r="AK204" s="68">
        <v>0</v>
      </c>
      <c r="AL204" s="68">
        <v>0</v>
      </c>
      <c r="AM204" s="68">
        <v>0</v>
      </c>
      <c r="AN204" s="68">
        <v>0</v>
      </c>
      <c r="AO204" s="68">
        <v>0</v>
      </c>
      <c r="AP204" s="68">
        <v>195578.60947488068</v>
      </c>
      <c r="AQ204" s="68">
        <v>290.28426634217612</v>
      </c>
      <c r="AR204" s="68">
        <f t="shared" si="20"/>
        <v>56188.373850504227</v>
      </c>
      <c r="AS204" s="68">
        <v>0</v>
      </c>
      <c r="AU204" s="79" t="s">
        <v>393</v>
      </c>
      <c r="AV204" s="79" t="s">
        <v>394</v>
      </c>
      <c r="AW204" s="80" t="s">
        <v>1157</v>
      </c>
      <c r="AX204" s="81">
        <v>2</v>
      </c>
      <c r="AY204" s="68">
        <v>-142006.96540505753</v>
      </c>
      <c r="AZ204" s="68">
        <v>0</v>
      </c>
      <c r="BA204" s="68">
        <v>0</v>
      </c>
      <c r="BB204" s="68">
        <v>0</v>
      </c>
      <c r="BC204" s="68">
        <v>0</v>
      </c>
      <c r="BD204" s="68">
        <v>0</v>
      </c>
      <c r="BE204" s="68">
        <v>198876.78659341356</v>
      </c>
      <c r="BF204" s="68">
        <v>295.09166684205411</v>
      </c>
      <c r="BG204" s="68">
        <f t="shared" si="21"/>
        <v>57164.912855198083</v>
      </c>
      <c r="BH204" s="68">
        <v>0</v>
      </c>
    </row>
    <row r="205" spans="2:60">
      <c r="B205" s="79" t="s">
        <v>395</v>
      </c>
      <c r="C205" s="79" t="s">
        <v>396</v>
      </c>
      <c r="D205" s="80" t="s">
        <v>953</v>
      </c>
      <c r="E205" s="81">
        <v>10</v>
      </c>
      <c r="F205" s="68"/>
      <c r="G205" s="68"/>
      <c r="H205" s="68"/>
      <c r="I205" s="68"/>
      <c r="J205" s="68"/>
      <c r="K205" s="68"/>
      <c r="L205" s="68"/>
      <c r="M205" s="68"/>
      <c r="N205" s="68">
        <f t="shared" si="18"/>
        <v>0</v>
      </c>
      <c r="O205" s="68"/>
      <c r="Q205" s="79" t="s">
        <v>395</v>
      </c>
      <c r="R205" s="79" t="s">
        <v>396</v>
      </c>
      <c r="S205" s="80" t="s">
        <v>954</v>
      </c>
      <c r="T205" s="81">
        <v>2</v>
      </c>
      <c r="U205" s="68">
        <v>2390952.3612143649</v>
      </c>
      <c r="V205" s="68">
        <v>85997.709999999992</v>
      </c>
      <c r="W205" s="68">
        <v>23089.070000000003</v>
      </c>
      <c r="X205" s="68">
        <v>8261.23</v>
      </c>
      <c r="Y205" s="68">
        <v>205297.71868744603</v>
      </c>
      <c r="Z205" s="68">
        <v>0</v>
      </c>
      <c r="AA205" s="68">
        <v>0</v>
      </c>
      <c r="AB205" s="68">
        <v>26982.396934920922</v>
      </c>
      <c r="AC205" s="68">
        <f t="shared" si="19"/>
        <v>2778897.3668367313</v>
      </c>
      <c r="AD205" s="68">
        <v>38316.880000000005</v>
      </c>
      <c r="AF205" s="79" t="s">
        <v>395</v>
      </c>
      <c r="AG205" s="79" t="s">
        <v>396</v>
      </c>
      <c r="AH205" s="80" t="s">
        <v>1156</v>
      </c>
      <c r="AI205" s="81">
        <v>2</v>
      </c>
      <c r="AJ205" s="68">
        <v>2818211.864088391</v>
      </c>
      <c r="AK205" s="68">
        <v>87520.63</v>
      </c>
      <c r="AL205" s="68">
        <v>23498</v>
      </c>
      <c r="AM205" s="68">
        <v>9916.59</v>
      </c>
      <c r="AN205" s="68">
        <v>208945.97734413933</v>
      </c>
      <c r="AO205" s="68">
        <v>0</v>
      </c>
      <c r="AP205" s="68">
        <v>0</v>
      </c>
      <c r="AQ205" s="68">
        <v>31084.862568426877</v>
      </c>
      <c r="AR205" s="68">
        <f t="shared" si="20"/>
        <v>3218173.344000957</v>
      </c>
      <c r="AS205" s="68">
        <v>38995.420000000006</v>
      </c>
      <c r="AU205" s="79" t="s">
        <v>395</v>
      </c>
      <c r="AV205" s="79" t="s">
        <v>396</v>
      </c>
      <c r="AW205" s="80" t="s">
        <v>1157</v>
      </c>
      <c r="AX205" s="81">
        <v>2</v>
      </c>
      <c r="AY205" s="68">
        <v>3268312.8976260959</v>
      </c>
      <c r="AZ205" s="68">
        <v>88996.12999999999</v>
      </c>
      <c r="BA205" s="68">
        <v>23894.26</v>
      </c>
      <c r="BB205" s="68">
        <v>11508.7</v>
      </c>
      <c r="BC205" s="68">
        <v>212478.67361606125</v>
      </c>
      <c r="BD205" s="68">
        <v>0</v>
      </c>
      <c r="BE205" s="68">
        <v>0</v>
      </c>
      <c r="BF205" s="68">
        <v>35338.093362037558</v>
      </c>
      <c r="BG205" s="68">
        <f t="shared" si="21"/>
        <v>3680181.5846041949</v>
      </c>
      <c r="BH205" s="68">
        <v>39652.83</v>
      </c>
    </row>
    <row r="206" spans="2:60">
      <c r="B206" s="79" t="s">
        <v>397</v>
      </c>
      <c r="C206" s="79" t="s">
        <v>398</v>
      </c>
      <c r="D206" s="80" t="s">
        <v>953</v>
      </c>
      <c r="E206" s="81">
        <v>10</v>
      </c>
      <c r="F206" s="68"/>
      <c r="G206" s="68"/>
      <c r="H206" s="68"/>
      <c r="I206" s="68"/>
      <c r="J206" s="68"/>
      <c r="K206" s="68"/>
      <c r="L206" s="68"/>
      <c r="M206" s="68"/>
      <c r="N206" s="68">
        <f t="shared" si="18"/>
        <v>0</v>
      </c>
      <c r="O206" s="68"/>
      <c r="Q206" s="79" t="s">
        <v>397</v>
      </c>
      <c r="R206" s="79" t="s">
        <v>398</v>
      </c>
      <c r="S206" s="80" t="s">
        <v>954</v>
      </c>
      <c r="T206" s="81">
        <v>2</v>
      </c>
      <c r="U206" s="68">
        <v>0</v>
      </c>
      <c r="V206" s="68">
        <v>85997.709999999992</v>
      </c>
      <c r="W206" s="68">
        <v>23089.070000000003</v>
      </c>
      <c r="X206" s="68">
        <v>0</v>
      </c>
      <c r="Y206" s="68">
        <v>0</v>
      </c>
      <c r="Z206" s="68">
        <v>0</v>
      </c>
      <c r="AA206" s="68">
        <v>0</v>
      </c>
      <c r="AB206" s="68">
        <v>2359.5199999999604</v>
      </c>
      <c r="AC206" s="68">
        <f t="shared" si="19"/>
        <v>149763.17999999996</v>
      </c>
      <c r="AD206" s="68">
        <v>38316.880000000005</v>
      </c>
      <c r="AF206" s="79" t="s">
        <v>397</v>
      </c>
      <c r="AG206" s="79" t="s">
        <v>398</v>
      </c>
      <c r="AH206" s="80" t="s">
        <v>1156</v>
      </c>
      <c r="AI206" s="81">
        <v>2</v>
      </c>
      <c r="AJ206" s="68">
        <v>0</v>
      </c>
      <c r="AK206" s="68">
        <v>87520.63</v>
      </c>
      <c r="AL206" s="68">
        <v>23498</v>
      </c>
      <c r="AM206" s="68">
        <v>0</v>
      </c>
      <c r="AN206" s="68">
        <v>0</v>
      </c>
      <c r="AO206" s="68">
        <v>0</v>
      </c>
      <c r="AP206" s="68">
        <v>0</v>
      </c>
      <c r="AQ206" s="68">
        <v>2400.9700000000303</v>
      </c>
      <c r="AR206" s="68">
        <f t="shared" si="20"/>
        <v>152415.02000000005</v>
      </c>
      <c r="AS206" s="68">
        <v>38995.420000000006</v>
      </c>
      <c r="AU206" s="79" t="s">
        <v>397</v>
      </c>
      <c r="AV206" s="79" t="s">
        <v>398</v>
      </c>
      <c r="AW206" s="80" t="s">
        <v>1157</v>
      </c>
      <c r="AX206" s="81">
        <v>2</v>
      </c>
      <c r="AY206" s="68">
        <v>0</v>
      </c>
      <c r="AZ206" s="68">
        <v>88996.12999999999</v>
      </c>
      <c r="BA206" s="68">
        <v>23894.26</v>
      </c>
      <c r="BB206" s="68">
        <v>0</v>
      </c>
      <c r="BC206" s="68">
        <v>0</v>
      </c>
      <c r="BD206" s="68">
        <v>0</v>
      </c>
      <c r="BE206" s="68">
        <v>0</v>
      </c>
      <c r="BF206" s="68">
        <v>2440.7299999999814</v>
      </c>
      <c r="BG206" s="68">
        <f t="shared" si="21"/>
        <v>154983.94999999995</v>
      </c>
      <c r="BH206" s="68">
        <v>39652.83</v>
      </c>
    </row>
    <row r="207" spans="2:60">
      <c r="B207" s="79" t="s">
        <v>399</v>
      </c>
      <c r="C207" s="79" t="s">
        <v>400</v>
      </c>
      <c r="D207" s="80" t="s">
        <v>953</v>
      </c>
      <c r="E207" s="81">
        <v>10</v>
      </c>
      <c r="F207" s="68"/>
      <c r="G207" s="68"/>
      <c r="H207" s="68"/>
      <c r="I207" s="68"/>
      <c r="J207" s="68"/>
      <c r="K207" s="68"/>
      <c r="L207" s="68"/>
      <c r="M207" s="68"/>
      <c r="N207" s="68">
        <f t="shared" si="18"/>
        <v>0</v>
      </c>
      <c r="O207" s="68"/>
      <c r="Q207" s="79" t="s">
        <v>399</v>
      </c>
      <c r="R207" s="79" t="s">
        <v>400</v>
      </c>
      <c r="S207" s="80" t="s">
        <v>954</v>
      </c>
      <c r="T207" s="81">
        <v>2</v>
      </c>
      <c r="U207" s="68">
        <v>0</v>
      </c>
      <c r="V207" s="68">
        <v>0</v>
      </c>
      <c r="W207" s="68">
        <v>0</v>
      </c>
      <c r="X207" s="68">
        <v>0</v>
      </c>
      <c r="Y207" s="68">
        <v>0</v>
      </c>
      <c r="Z207" s="68">
        <v>0</v>
      </c>
      <c r="AA207" s="68">
        <v>0</v>
      </c>
      <c r="AB207" s="68">
        <v>0</v>
      </c>
      <c r="AC207" s="68">
        <f t="shared" si="19"/>
        <v>0</v>
      </c>
      <c r="AD207" s="68">
        <v>0</v>
      </c>
      <c r="AF207" s="79" t="s">
        <v>399</v>
      </c>
      <c r="AG207" s="79" t="s">
        <v>400</v>
      </c>
      <c r="AH207" s="80" t="s">
        <v>1156</v>
      </c>
      <c r="AI207" s="81">
        <v>2</v>
      </c>
      <c r="AJ207" s="68">
        <v>0</v>
      </c>
      <c r="AK207" s="68">
        <v>0</v>
      </c>
      <c r="AL207" s="68">
        <v>0</v>
      </c>
      <c r="AM207" s="68">
        <v>0</v>
      </c>
      <c r="AN207" s="68">
        <v>0</v>
      </c>
      <c r="AO207" s="68">
        <v>0</v>
      </c>
      <c r="AP207" s="68">
        <v>0</v>
      </c>
      <c r="AQ207" s="68">
        <v>0</v>
      </c>
      <c r="AR207" s="68">
        <f t="shared" si="20"/>
        <v>0</v>
      </c>
      <c r="AS207" s="68">
        <v>0</v>
      </c>
      <c r="AU207" s="79" t="s">
        <v>399</v>
      </c>
      <c r="AV207" s="79" t="s">
        <v>400</v>
      </c>
      <c r="AW207" s="80" t="s">
        <v>1157</v>
      </c>
      <c r="AX207" s="81">
        <v>2</v>
      </c>
      <c r="AY207" s="68">
        <v>0</v>
      </c>
      <c r="AZ207" s="68">
        <v>0</v>
      </c>
      <c r="BA207" s="68">
        <v>0</v>
      </c>
      <c r="BB207" s="68">
        <v>0</v>
      </c>
      <c r="BC207" s="68">
        <v>0</v>
      </c>
      <c r="BD207" s="68">
        <v>0</v>
      </c>
      <c r="BE207" s="68">
        <v>0</v>
      </c>
      <c r="BF207" s="68">
        <v>0</v>
      </c>
      <c r="BG207" s="68">
        <f t="shared" si="21"/>
        <v>0</v>
      </c>
      <c r="BH207" s="68">
        <v>0</v>
      </c>
    </row>
    <row r="208" spans="2:60">
      <c r="B208" s="79" t="s">
        <v>401</v>
      </c>
      <c r="C208" s="79" t="s">
        <v>402</v>
      </c>
      <c r="D208" s="80" t="s">
        <v>953</v>
      </c>
      <c r="E208" s="81">
        <v>10</v>
      </c>
      <c r="F208" s="68"/>
      <c r="G208" s="68"/>
      <c r="H208" s="68"/>
      <c r="I208" s="68"/>
      <c r="J208" s="68"/>
      <c r="K208" s="68"/>
      <c r="L208" s="68"/>
      <c r="M208" s="68"/>
      <c r="N208" s="68">
        <f t="shared" si="18"/>
        <v>0</v>
      </c>
      <c r="O208" s="68"/>
      <c r="Q208" s="79" t="s">
        <v>401</v>
      </c>
      <c r="R208" s="79" t="s">
        <v>402</v>
      </c>
      <c r="S208" s="80" t="s">
        <v>954</v>
      </c>
      <c r="T208" s="81">
        <v>2</v>
      </c>
      <c r="U208" s="68">
        <v>7098896.2954745274</v>
      </c>
      <c r="V208" s="68">
        <v>166613.84999999998</v>
      </c>
      <c r="W208" s="68">
        <v>70432.25</v>
      </c>
      <c r="X208" s="68">
        <v>23830.469999999998</v>
      </c>
      <c r="Y208" s="68">
        <v>790632.31920975249</v>
      </c>
      <c r="Z208" s="68">
        <v>187646.09284307083</v>
      </c>
      <c r="AA208" s="68">
        <v>56924.504785186218</v>
      </c>
      <c r="AB208" s="68">
        <v>53183.667230928317</v>
      </c>
      <c r="AC208" s="68">
        <f t="shared" si="19"/>
        <v>8448159.4495434649</v>
      </c>
      <c r="AD208" s="68">
        <v>0</v>
      </c>
      <c r="AF208" s="79" t="s">
        <v>401</v>
      </c>
      <c r="AG208" s="79" t="s">
        <v>402</v>
      </c>
      <c r="AH208" s="80" t="s">
        <v>1156</v>
      </c>
      <c r="AI208" s="81">
        <v>2</v>
      </c>
      <c r="AJ208" s="68">
        <v>7145145.3062106194</v>
      </c>
      <c r="AK208" s="68">
        <v>169564.37</v>
      </c>
      <c r="AL208" s="68">
        <v>71679.69</v>
      </c>
      <c r="AM208" s="68">
        <v>24036.959999999999</v>
      </c>
      <c r="AN208" s="68">
        <v>804565.99279716506</v>
      </c>
      <c r="AO208" s="68">
        <v>187646.09284307083</v>
      </c>
      <c r="AP208" s="68">
        <v>57933.392707452855</v>
      </c>
      <c r="AQ208" s="68">
        <v>54129.283006327227</v>
      </c>
      <c r="AR208" s="68">
        <f t="shared" si="20"/>
        <v>8514701.087564636</v>
      </c>
      <c r="AS208" s="68">
        <v>0</v>
      </c>
      <c r="AU208" s="79" t="s">
        <v>401</v>
      </c>
      <c r="AV208" s="79" t="s">
        <v>402</v>
      </c>
      <c r="AW208" s="80" t="s">
        <v>1157</v>
      </c>
      <c r="AX208" s="81">
        <v>2</v>
      </c>
      <c r="AY208" s="68">
        <v>7185184.2125997469</v>
      </c>
      <c r="AZ208" s="68">
        <v>172423.02999999997</v>
      </c>
      <c r="BA208" s="68">
        <v>72888.479999999996</v>
      </c>
      <c r="BB208" s="68">
        <v>24223.08</v>
      </c>
      <c r="BC208" s="68">
        <v>819287.01674843661</v>
      </c>
      <c r="BD208" s="68">
        <v>187646.09284307083</v>
      </c>
      <c r="BE208" s="68">
        <v>58910.353830726919</v>
      </c>
      <c r="BF208" s="68">
        <v>55094.394128888845</v>
      </c>
      <c r="BG208" s="68">
        <f t="shared" si="21"/>
        <v>8575656.6601508707</v>
      </c>
      <c r="BH208" s="68">
        <v>0</v>
      </c>
    </row>
    <row r="209" spans="2:60">
      <c r="B209" s="79" t="s">
        <v>403</v>
      </c>
      <c r="C209" s="79" t="s">
        <v>404</v>
      </c>
      <c r="D209" s="80" t="s">
        <v>953</v>
      </c>
      <c r="E209" s="81">
        <v>10</v>
      </c>
      <c r="F209" s="68"/>
      <c r="G209" s="68"/>
      <c r="H209" s="68"/>
      <c r="I209" s="68"/>
      <c r="J209" s="68"/>
      <c r="K209" s="68"/>
      <c r="L209" s="68"/>
      <c r="M209" s="68"/>
      <c r="N209" s="68">
        <f t="shared" si="18"/>
        <v>0</v>
      </c>
      <c r="O209" s="68"/>
      <c r="Q209" s="79" t="s">
        <v>403</v>
      </c>
      <c r="R209" s="79" t="s">
        <v>404</v>
      </c>
      <c r="S209" s="80" t="s">
        <v>954</v>
      </c>
      <c r="T209" s="81">
        <v>2</v>
      </c>
      <c r="U209" s="68">
        <v>3227255.0877895053</v>
      </c>
      <c r="V209" s="68">
        <v>63717.94999999999</v>
      </c>
      <c r="W209" s="68">
        <v>39717.440000000002</v>
      </c>
      <c r="X209" s="68">
        <v>6990.26</v>
      </c>
      <c r="Y209" s="68">
        <v>300082.52736518782</v>
      </c>
      <c r="Z209" s="68">
        <v>151722.57624173322</v>
      </c>
      <c r="AA209" s="68">
        <v>43609.000126858075</v>
      </c>
      <c r="AB209" s="68">
        <v>37447.408371803351</v>
      </c>
      <c r="AC209" s="68">
        <f t="shared" si="19"/>
        <v>3870542.2498950874</v>
      </c>
      <c r="AD209" s="68">
        <v>0</v>
      </c>
      <c r="AF209" s="79" t="s">
        <v>403</v>
      </c>
      <c r="AG209" s="79" t="s">
        <v>404</v>
      </c>
      <c r="AH209" s="80" t="s">
        <v>1156</v>
      </c>
      <c r="AI209" s="81">
        <v>2</v>
      </c>
      <c r="AJ209" s="68">
        <v>3239556.5283428915</v>
      </c>
      <c r="AK209" s="68">
        <v>64846.31</v>
      </c>
      <c r="AL209" s="68">
        <v>40420.869999999995</v>
      </c>
      <c r="AM209" s="68">
        <v>7329.66</v>
      </c>
      <c r="AN209" s="68">
        <v>304227.97489273542</v>
      </c>
      <c r="AO209" s="68">
        <v>151722.57624173322</v>
      </c>
      <c r="AP209" s="68">
        <v>44381.951171008885</v>
      </c>
      <c r="AQ209" s="68">
        <v>37455.174753855914</v>
      </c>
      <c r="AR209" s="68">
        <f t="shared" si="20"/>
        <v>3889941.0454022251</v>
      </c>
      <c r="AS209" s="68">
        <v>0</v>
      </c>
      <c r="AU209" s="79" t="s">
        <v>403</v>
      </c>
      <c r="AV209" s="79" t="s">
        <v>404</v>
      </c>
      <c r="AW209" s="80" t="s">
        <v>1157</v>
      </c>
      <c r="AX209" s="81">
        <v>2</v>
      </c>
      <c r="AY209" s="68">
        <v>3249551.5094221244</v>
      </c>
      <c r="AZ209" s="68">
        <v>65939.55</v>
      </c>
      <c r="BA209" s="68">
        <v>41102.520000000004</v>
      </c>
      <c r="BB209" s="68">
        <v>7343.65</v>
      </c>
      <c r="BC209" s="68">
        <v>308534.16476918838</v>
      </c>
      <c r="BD209" s="68">
        <v>151722.57624173322</v>
      </c>
      <c r="BE209" s="68">
        <v>45130.44306784631</v>
      </c>
      <c r="BF209" s="68">
        <v>37592.708787761629</v>
      </c>
      <c r="BG209" s="68">
        <f t="shared" si="21"/>
        <v>3906917.1222886536</v>
      </c>
      <c r="BH209" s="68">
        <v>0</v>
      </c>
    </row>
    <row r="210" spans="2:60">
      <c r="B210" s="79" t="s">
        <v>405</v>
      </c>
      <c r="C210" s="79" t="s">
        <v>406</v>
      </c>
      <c r="D210" s="80" t="s">
        <v>953</v>
      </c>
      <c r="E210" s="81">
        <v>10</v>
      </c>
      <c r="F210" s="68"/>
      <c r="G210" s="68"/>
      <c r="H210" s="68"/>
      <c r="I210" s="68"/>
      <c r="J210" s="68"/>
      <c r="K210" s="68"/>
      <c r="L210" s="68"/>
      <c r="M210" s="68"/>
      <c r="N210" s="68">
        <f t="shared" si="18"/>
        <v>0</v>
      </c>
      <c r="O210" s="68"/>
      <c r="Q210" s="79" t="s">
        <v>405</v>
      </c>
      <c r="R210" s="79" t="s">
        <v>406</v>
      </c>
      <c r="S210" s="80" t="s">
        <v>954</v>
      </c>
      <c r="T210" s="81">
        <v>2</v>
      </c>
      <c r="U210" s="68">
        <v>6847825.2936904849</v>
      </c>
      <c r="V210" s="68">
        <v>211280.99000000002</v>
      </c>
      <c r="W210" s="68">
        <v>81553.14999999998</v>
      </c>
      <c r="X210" s="68">
        <v>22877.25</v>
      </c>
      <c r="Y210" s="68">
        <v>1092307.388774527</v>
      </c>
      <c r="Z210" s="68">
        <v>346972.57339142758</v>
      </c>
      <c r="AA210" s="68">
        <v>14452.412261208863</v>
      </c>
      <c r="AB210" s="68">
        <v>84356.424079284072</v>
      </c>
      <c r="AC210" s="68">
        <f t="shared" si="19"/>
        <v>8701625.4821969327</v>
      </c>
      <c r="AD210" s="68">
        <v>0</v>
      </c>
      <c r="AF210" s="79" t="s">
        <v>405</v>
      </c>
      <c r="AG210" s="79" t="s">
        <v>406</v>
      </c>
      <c r="AH210" s="80" t="s">
        <v>1156</v>
      </c>
      <c r="AI210" s="81">
        <v>2</v>
      </c>
      <c r="AJ210" s="68">
        <v>6882057.3511632513</v>
      </c>
      <c r="AK210" s="68">
        <v>215022.51</v>
      </c>
      <c r="AL210" s="68">
        <v>82997.540000000008</v>
      </c>
      <c r="AM210" s="68">
        <v>23066.839999999997</v>
      </c>
      <c r="AN210" s="68">
        <v>1112195.6278557209</v>
      </c>
      <c r="AO210" s="68">
        <v>346972.57339142758</v>
      </c>
      <c r="AP210" s="68">
        <v>14708.60751087642</v>
      </c>
      <c r="AQ210" s="68">
        <v>84920.370590399951</v>
      </c>
      <c r="AR210" s="68">
        <f t="shared" si="20"/>
        <v>8761941.420511676</v>
      </c>
      <c r="AS210" s="68">
        <v>0</v>
      </c>
      <c r="AU210" s="79" t="s">
        <v>405</v>
      </c>
      <c r="AV210" s="79" t="s">
        <v>406</v>
      </c>
      <c r="AW210" s="80" t="s">
        <v>1157</v>
      </c>
      <c r="AX210" s="81">
        <v>2</v>
      </c>
      <c r="AY210" s="68">
        <v>6976651.6506757829</v>
      </c>
      <c r="AZ210" s="68">
        <v>218647.54</v>
      </c>
      <c r="BA210" s="68">
        <v>84397.18</v>
      </c>
      <c r="BB210" s="68">
        <v>23127.019999999997</v>
      </c>
      <c r="BC210" s="68">
        <v>1133355.9436444091</v>
      </c>
      <c r="BD210" s="68">
        <v>346972.57339142758</v>
      </c>
      <c r="BE210" s="68">
        <v>14956.697363378475</v>
      </c>
      <c r="BF210" s="68">
        <v>86446.915469307452</v>
      </c>
      <c r="BG210" s="68">
        <f t="shared" si="21"/>
        <v>8884555.5205443054</v>
      </c>
      <c r="BH210" s="68">
        <v>0</v>
      </c>
    </row>
    <row r="211" spans="2:60">
      <c r="B211" s="79" t="s">
        <v>407</v>
      </c>
      <c r="C211" s="79" t="s">
        <v>408</v>
      </c>
      <c r="D211" s="80" t="s">
        <v>953</v>
      </c>
      <c r="E211" s="81">
        <v>10</v>
      </c>
      <c r="F211" s="68"/>
      <c r="G211" s="68"/>
      <c r="H211" s="68"/>
      <c r="I211" s="68"/>
      <c r="J211" s="68"/>
      <c r="K211" s="68"/>
      <c r="L211" s="68"/>
      <c r="M211" s="68"/>
      <c r="N211" s="68">
        <f t="shared" si="18"/>
        <v>0</v>
      </c>
      <c r="O211" s="68"/>
      <c r="Q211" s="79" t="s">
        <v>407</v>
      </c>
      <c r="R211" s="79" t="s">
        <v>408</v>
      </c>
      <c r="S211" s="80" t="s">
        <v>954</v>
      </c>
      <c r="T211" s="81">
        <v>2</v>
      </c>
      <c r="U211" s="68">
        <v>4805702.7901582867</v>
      </c>
      <c r="V211" s="68">
        <v>208267.28999999998</v>
      </c>
      <c r="W211" s="68">
        <v>0</v>
      </c>
      <c r="X211" s="68">
        <v>16204.72</v>
      </c>
      <c r="Y211" s="68">
        <v>627993.66884846671</v>
      </c>
      <c r="Z211" s="68">
        <v>652446.07500842656</v>
      </c>
      <c r="AA211" s="68">
        <v>444734.5025175552</v>
      </c>
      <c r="AB211" s="68">
        <v>63450.026710671373</v>
      </c>
      <c r="AC211" s="68">
        <f t="shared" si="19"/>
        <v>6933749.7132434063</v>
      </c>
      <c r="AD211" s="68">
        <v>114950.64</v>
      </c>
      <c r="AF211" s="79" t="s">
        <v>407</v>
      </c>
      <c r="AG211" s="79" t="s">
        <v>408</v>
      </c>
      <c r="AH211" s="80" t="s">
        <v>1156</v>
      </c>
      <c r="AI211" s="81">
        <v>2</v>
      </c>
      <c r="AJ211" s="68">
        <v>4902969.0771194324</v>
      </c>
      <c r="AK211" s="68">
        <v>211955.45</v>
      </c>
      <c r="AL211" s="68">
        <v>0</v>
      </c>
      <c r="AM211" s="68">
        <v>16707.3</v>
      </c>
      <c r="AN211" s="68">
        <v>637572.38761467498</v>
      </c>
      <c r="AO211" s="68">
        <v>652446.07500842656</v>
      </c>
      <c r="AP211" s="68">
        <v>452616.76145813725</v>
      </c>
      <c r="AQ211" s="68">
        <v>64586.820463984273</v>
      </c>
      <c r="AR211" s="68">
        <f t="shared" si="20"/>
        <v>7055840.1516646557</v>
      </c>
      <c r="AS211" s="68">
        <v>116986.28000000001</v>
      </c>
      <c r="AU211" s="79" t="s">
        <v>407</v>
      </c>
      <c r="AV211" s="79" t="s">
        <v>408</v>
      </c>
      <c r="AW211" s="80" t="s">
        <v>1157</v>
      </c>
      <c r="AX211" s="81">
        <v>2</v>
      </c>
      <c r="AY211" s="68">
        <v>5074933.8631864022</v>
      </c>
      <c r="AZ211" s="68">
        <v>215528.78000000003</v>
      </c>
      <c r="BA211" s="68">
        <v>0</v>
      </c>
      <c r="BB211" s="68">
        <v>17098.64</v>
      </c>
      <c r="BC211" s="68">
        <v>649115.74127603695</v>
      </c>
      <c r="BD211" s="68">
        <v>652446.07500842656</v>
      </c>
      <c r="BE211" s="68">
        <v>460249.5833915968</v>
      </c>
      <c r="BF211" s="68">
        <v>66680.232871470042</v>
      </c>
      <c r="BG211" s="68">
        <f t="shared" si="21"/>
        <v>7255011.4357339321</v>
      </c>
      <c r="BH211" s="68">
        <v>118958.52</v>
      </c>
    </row>
    <row r="212" spans="2:60">
      <c r="B212" s="79" t="s">
        <v>409</v>
      </c>
      <c r="C212" s="79" t="s">
        <v>410</v>
      </c>
      <c r="D212" s="80" t="s">
        <v>953</v>
      </c>
      <c r="E212" s="81">
        <v>10</v>
      </c>
      <c r="F212" s="68"/>
      <c r="G212" s="68"/>
      <c r="H212" s="68"/>
      <c r="I212" s="68"/>
      <c r="J212" s="68"/>
      <c r="K212" s="68"/>
      <c r="L212" s="68"/>
      <c r="M212" s="68"/>
      <c r="N212" s="68">
        <f t="shared" si="18"/>
        <v>0</v>
      </c>
      <c r="O212" s="68"/>
      <c r="Q212" s="79" t="s">
        <v>409</v>
      </c>
      <c r="R212" s="79" t="s">
        <v>410</v>
      </c>
      <c r="S212" s="80" t="s">
        <v>954</v>
      </c>
      <c r="T212" s="81">
        <v>2</v>
      </c>
      <c r="U212" s="68">
        <v>30143020.681251965</v>
      </c>
      <c r="V212" s="68">
        <v>1282674.8599999999</v>
      </c>
      <c r="W212" s="68">
        <v>1290621.0799999998</v>
      </c>
      <c r="X212" s="68">
        <v>118490.45999999999</v>
      </c>
      <c r="Y212" s="68">
        <v>4606377.9850435099</v>
      </c>
      <c r="Z212" s="68">
        <v>1754714.0745660423</v>
      </c>
      <c r="AA212" s="68">
        <v>3094314.2486018036</v>
      </c>
      <c r="AB212" s="68">
        <v>424987.88128370792</v>
      </c>
      <c r="AC212" s="68">
        <f t="shared" si="19"/>
        <v>43058561.060747027</v>
      </c>
      <c r="AD212" s="68">
        <v>343359.79</v>
      </c>
      <c r="AF212" s="79" t="s">
        <v>409</v>
      </c>
      <c r="AG212" s="79" t="s">
        <v>410</v>
      </c>
      <c r="AH212" s="80" t="s">
        <v>1156</v>
      </c>
      <c r="AI212" s="81">
        <v>2</v>
      </c>
      <c r="AJ212" s="68">
        <v>30484486.817365173</v>
      </c>
      <c r="AK212" s="68">
        <v>1295478.3400000001</v>
      </c>
      <c r="AL212" s="68">
        <v>1303527.3099999998</v>
      </c>
      <c r="AM212" s="68">
        <v>119675.37</v>
      </c>
      <c r="AN212" s="68">
        <v>4658406.9490885455</v>
      </c>
      <c r="AO212" s="68">
        <v>1754714.0745660423</v>
      </c>
      <c r="AP212" s="68">
        <v>3129294.0448340951</v>
      </c>
      <c r="AQ212" s="68">
        <v>428756.23736245185</v>
      </c>
      <c r="AR212" s="68">
        <f t="shared" si="20"/>
        <v>43521126.293216303</v>
      </c>
      <c r="AS212" s="68">
        <v>346787.14999999997</v>
      </c>
      <c r="AU212" s="79" t="s">
        <v>409</v>
      </c>
      <c r="AV212" s="79" t="s">
        <v>410</v>
      </c>
      <c r="AW212" s="80" t="s">
        <v>1157</v>
      </c>
      <c r="AX212" s="81">
        <v>2</v>
      </c>
      <c r="AY212" s="68">
        <v>30801838.335767098</v>
      </c>
      <c r="AZ212" s="68">
        <v>1307193.3699999999</v>
      </c>
      <c r="BA212" s="68">
        <v>1315341.58</v>
      </c>
      <c r="BB212" s="68">
        <v>120760.02</v>
      </c>
      <c r="BC212" s="68">
        <v>4706709.1004518345</v>
      </c>
      <c r="BD212" s="68">
        <v>1754714.0745660423</v>
      </c>
      <c r="BE212" s="68">
        <v>3161776.9032145571</v>
      </c>
      <c r="BF212" s="68">
        <v>432099.48741473258</v>
      </c>
      <c r="BG212" s="68">
        <f t="shared" si="21"/>
        <v>43950356.021414265</v>
      </c>
      <c r="BH212" s="68">
        <v>349923.14999999997</v>
      </c>
    </row>
    <row r="213" spans="2:60">
      <c r="B213" s="79" t="s">
        <v>411</v>
      </c>
      <c r="C213" s="79" t="s">
        <v>412</v>
      </c>
      <c r="D213" s="80" t="s">
        <v>953</v>
      </c>
      <c r="E213" s="81">
        <v>10</v>
      </c>
      <c r="F213" s="68"/>
      <c r="G213" s="68"/>
      <c r="H213" s="68"/>
      <c r="I213" s="68"/>
      <c r="J213" s="68"/>
      <c r="K213" s="68"/>
      <c r="L213" s="68"/>
      <c r="M213" s="68"/>
      <c r="N213" s="68">
        <f t="shared" si="18"/>
        <v>0</v>
      </c>
      <c r="O213" s="68"/>
      <c r="Q213" s="79" t="s">
        <v>411</v>
      </c>
      <c r="R213" s="79" t="s">
        <v>412</v>
      </c>
      <c r="S213" s="80" t="s">
        <v>954</v>
      </c>
      <c r="T213" s="81">
        <v>2</v>
      </c>
      <c r="U213" s="68">
        <v>39691986.705854595</v>
      </c>
      <c r="V213" s="68">
        <v>1572175.96</v>
      </c>
      <c r="W213" s="68">
        <v>594808.34000000008</v>
      </c>
      <c r="X213" s="68">
        <v>146689.73000000001</v>
      </c>
      <c r="Y213" s="68">
        <v>6090579.3355143815</v>
      </c>
      <c r="Z213" s="68">
        <v>3003987.5002377662</v>
      </c>
      <c r="AA213" s="68">
        <v>2712495.8872494251</v>
      </c>
      <c r="AB213" s="68">
        <v>533314.23779569566</v>
      </c>
      <c r="AC213" s="68">
        <f t="shared" si="19"/>
        <v>54793354.956651859</v>
      </c>
      <c r="AD213" s="68">
        <v>447317.26</v>
      </c>
      <c r="AF213" s="79" t="s">
        <v>411</v>
      </c>
      <c r="AG213" s="79" t="s">
        <v>412</v>
      </c>
      <c r="AH213" s="80" t="s">
        <v>1156</v>
      </c>
      <c r="AI213" s="81">
        <v>2</v>
      </c>
      <c r="AJ213" s="68">
        <v>41101631.108061507</v>
      </c>
      <c r="AK213" s="68">
        <v>1600017.24</v>
      </c>
      <c r="AL213" s="68">
        <v>605343.02999999991</v>
      </c>
      <c r="AM213" s="68">
        <v>152090.28</v>
      </c>
      <c r="AN213" s="68">
        <v>6184159.0957269194</v>
      </c>
      <c r="AO213" s="68">
        <v>3003987.5002377662</v>
      </c>
      <c r="AP213" s="68">
        <v>2760571.0624769838</v>
      </c>
      <c r="AQ213" s="68">
        <v>548774.71131545305</v>
      </c>
      <c r="AR213" s="68">
        <f t="shared" si="20"/>
        <v>56411812.727818638</v>
      </c>
      <c r="AS213" s="68">
        <v>455238.69999999995</v>
      </c>
      <c r="AU213" s="79" t="s">
        <v>411</v>
      </c>
      <c r="AV213" s="79" t="s">
        <v>412</v>
      </c>
      <c r="AW213" s="80" t="s">
        <v>1157</v>
      </c>
      <c r="AX213" s="81">
        <v>2</v>
      </c>
      <c r="AY213" s="68">
        <v>42778629.972660422</v>
      </c>
      <c r="AZ213" s="68">
        <v>1626991.7</v>
      </c>
      <c r="BA213" s="68">
        <v>615551.35</v>
      </c>
      <c r="BB213" s="68">
        <v>158052.88999999996</v>
      </c>
      <c r="BC213" s="68">
        <v>6292677.9315010291</v>
      </c>
      <c r="BD213" s="68">
        <v>3003987.5002377662</v>
      </c>
      <c r="BE213" s="68">
        <v>2807124.888952421</v>
      </c>
      <c r="BF213" s="68">
        <v>567685.0926649943</v>
      </c>
      <c r="BG213" s="68">
        <f t="shared" si="21"/>
        <v>58313614.826016635</v>
      </c>
      <c r="BH213" s="68">
        <v>462913.5</v>
      </c>
    </row>
    <row r="214" spans="2:60">
      <c r="B214" s="79" t="s">
        <v>413</v>
      </c>
      <c r="C214" s="79" t="s">
        <v>414</v>
      </c>
      <c r="D214" s="80" t="s">
        <v>953</v>
      </c>
      <c r="E214" s="81">
        <v>10</v>
      </c>
      <c r="F214" s="68"/>
      <c r="G214" s="68"/>
      <c r="H214" s="68"/>
      <c r="I214" s="68"/>
      <c r="J214" s="68"/>
      <c r="K214" s="68"/>
      <c r="L214" s="68"/>
      <c r="M214" s="68"/>
      <c r="N214" s="68">
        <f t="shared" si="18"/>
        <v>0</v>
      </c>
      <c r="O214" s="68"/>
      <c r="Q214" s="79" t="s">
        <v>413</v>
      </c>
      <c r="R214" s="79" t="s">
        <v>414</v>
      </c>
      <c r="S214" s="80" t="s">
        <v>954</v>
      </c>
      <c r="T214" s="81">
        <v>2</v>
      </c>
      <c r="U214" s="68">
        <v>23724993.650158603</v>
      </c>
      <c r="V214" s="68">
        <v>487786.78</v>
      </c>
      <c r="W214" s="68">
        <v>88119.76</v>
      </c>
      <c r="X214" s="68">
        <v>84412.78</v>
      </c>
      <c r="Y214" s="68">
        <v>3040918.6962010032</v>
      </c>
      <c r="Z214" s="68">
        <v>949954.42802687385</v>
      </c>
      <c r="AA214" s="68">
        <v>990618.25223665358</v>
      </c>
      <c r="AB214" s="68">
        <v>284210.68682309985</v>
      </c>
      <c r="AC214" s="68">
        <f t="shared" si="19"/>
        <v>29663285.043446239</v>
      </c>
      <c r="AD214" s="68">
        <v>12270.01</v>
      </c>
      <c r="AF214" s="79" t="s">
        <v>413</v>
      </c>
      <c r="AG214" s="79" t="s">
        <v>414</v>
      </c>
      <c r="AH214" s="80" t="s">
        <v>1156</v>
      </c>
      <c r="AI214" s="81">
        <v>2</v>
      </c>
      <c r="AJ214" s="68">
        <v>24075157.259454131</v>
      </c>
      <c r="AK214" s="68">
        <v>496424.87</v>
      </c>
      <c r="AL214" s="68">
        <v>89680.450000000012</v>
      </c>
      <c r="AM214" s="68">
        <v>85800.05</v>
      </c>
      <c r="AN214" s="68">
        <v>3091008.0453935494</v>
      </c>
      <c r="AO214" s="68">
        <v>949954.42802687385</v>
      </c>
      <c r="AP214" s="68">
        <v>1008175.5100432573</v>
      </c>
      <c r="AQ214" s="68">
        <v>288236.11873871833</v>
      </c>
      <c r="AR214" s="68">
        <f t="shared" si="20"/>
        <v>30096924.03165653</v>
      </c>
      <c r="AS214" s="68">
        <v>12487.3</v>
      </c>
      <c r="AU214" s="79" t="s">
        <v>413</v>
      </c>
      <c r="AV214" s="79" t="s">
        <v>414</v>
      </c>
      <c r="AW214" s="80" t="s">
        <v>1157</v>
      </c>
      <c r="AX214" s="81">
        <v>2</v>
      </c>
      <c r="AY214" s="68">
        <v>24498183.700368728</v>
      </c>
      <c r="AZ214" s="68">
        <v>504794.02999999997</v>
      </c>
      <c r="BA214" s="68">
        <v>91192.790000000008</v>
      </c>
      <c r="BB214" s="68">
        <v>87356.549999999988</v>
      </c>
      <c r="BC214" s="68">
        <v>3142224.3577238591</v>
      </c>
      <c r="BD214" s="68">
        <v>949954.42802687385</v>
      </c>
      <c r="BE214" s="68">
        <v>1025177.1623906458</v>
      </c>
      <c r="BF214" s="68">
        <v>293098.71652698889</v>
      </c>
      <c r="BG214" s="68">
        <f t="shared" si="21"/>
        <v>30604679.555037096</v>
      </c>
      <c r="BH214" s="68">
        <v>12697.819999999998</v>
      </c>
    </row>
    <row r="215" spans="2:60">
      <c r="B215" s="79" t="s">
        <v>415</v>
      </c>
      <c r="C215" s="79" t="s">
        <v>416</v>
      </c>
      <c r="D215" s="80" t="s">
        <v>953</v>
      </c>
      <c r="E215" s="81">
        <v>10</v>
      </c>
      <c r="F215" s="68"/>
      <c r="G215" s="68"/>
      <c r="H215" s="68"/>
      <c r="I215" s="68"/>
      <c r="J215" s="68"/>
      <c r="K215" s="68"/>
      <c r="L215" s="68"/>
      <c r="M215" s="68"/>
      <c r="N215" s="68">
        <f t="shared" si="18"/>
        <v>0</v>
      </c>
      <c r="O215" s="68"/>
      <c r="Q215" s="79" t="s">
        <v>415</v>
      </c>
      <c r="R215" s="79" t="s">
        <v>416</v>
      </c>
      <c r="S215" s="80" t="s">
        <v>954</v>
      </c>
      <c r="T215" s="81">
        <v>2</v>
      </c>
      <c r="U215" s="68">
        <v>5850548.5518940119</v>
      </c>
      <c r="V215" s="68">
        <v>246218.97</v>
      </c>
      <c r="W215" s="68">
        <v>22511.599999999999</v>
      </c>
      <c r="X215" s="68">
        <v>19123.919999999998</v>
      </c>
      <c r="Y215" s="68">
        <v>805527.13395372964</v>
      </c>
      <c r="Z215" s="68">
        <v>533337.92922675842</v>
      </c>
      <c r="AA215" s="68">
        <v>122788.45451391104</v>
      </c>
      <c r="AB215" s="68">
        <v>75318.668296060525</v>
      </c>
      <c r="AC215" s="68">
        <f t="shared" si="19"/>
        <v>7754560.6778844707</v>
      </c>
      <c r="AD215" s="68">
        <v>79185.449999999983</v>
      </c>
      <c r="AF215" s="79" t="s">
        <v>415</v>
      </c>
      <c r="AG215" s="79" t="s">
        <v>416</v>
      </c>
      <c r="AH215" s="80" t="s">
        <v>1156</v>
      </c>
      <c r="AI215" s="81">
        <v>2</v>
      </c>
      <c r="AJ215" s="68">
        <v>5854816.5639395574</v>
      </c>
      <c r="AK215" s="68">
        <v>250595.54000000004</v>
      </c>
      <c r="AL215" s="68">
        <v>22911.83</v>
      </c>
      <c r="AM215" s="68">
        <v>19019.030000000002</v>
      </c>
      <c r="AN215" s="68">
        <v>822665.45165742235</v>
      </c>
      <c r="AO215" s="68">
        <v>533337.92922675842</v>
      </c>
      <c r="AP215" s="68">
        <v>124969.89174003762</v>
      </c>
      <c r="AQ215" s="68">
        <v>75810.019035665318</v>
      </c>
      <c r="AR215" s="68">
        <f t="shared" si="20"/>
        <v>7784719.2255994417</v>
      </c>
      <c r="AS215" s="68">
        <v>80592.969999999987</v>
      </c>
      <c r="AU215" s="79" t="s">
        <v>415</v>
      </c>
      <c r="AV215" s="79" t="s">
        <v>416</v>
      </c>
      <c r="AW215" s="80" t="s">
        <v>1157</v>
      </c>
      <c r="AX215" s="81">
        <v>2</v>
      </c>
      <c r="AY215" s="68">
        <v>5931636.0556565374</v>
      </c>
      <c r="AZ215" s="68">
        <v>254835.82999999996</v>
      </c>
      <c r="BA215" s="68">
        <v>23299.65</v>
      </c>
      <c r="BB215" s="68">
        <v>19227.87</v>
      </c>
      <c r="BC215" s="68">
        <v>834942.26208058931</v>
      </c>
      <c r="BD215" s="68">
        <v>533337.92922675842</v>
      </c>
      <c r="BE215" s="68">
        <v>127082.32906782461</v>
      </c>
      <c r="BF215" s="68">
        <v>76764.027969541959</v>
      </c>
      <c r="BG215" s="68">
        <f t="shared" si="21"/>
        <v>7883082.6440012529</v>
      </c>
      <c r="BH215" s="68">
        <v>81956.689999999988</v>
      </c>
    </row>
    <row r="216" spans="2:60">
      <c r="B216" s="79" t="s">
        <v>417</v>
      </c>
      <c r="C216" s="79" t="s">
        <v>418</v>
      </c>
      <c r="D216" s="80" t="s">
        <v>953</v>
      </c>
      <c r="E216" s="81">
        <v>10</v>
      </c>
      <c r="F216" s="68"/>
      <c r="G216" s="68"/>
      <c r="H216" s="68"/>
      <c r="I216" s="68"/>
      <c r="J216" s="68"/>
      <c r="K216" s="68"/>
      <c r="L216" s="68"/>
      <c r="M216" s="68"/>
      <c r="N216" s="68">
        <f t="shared" si="18"/>
        <v>0</v>
      </c>
      <c r="O216" s="68"/>
      <c r="Q216" s="79" t="s">
        <v>417</v>
      </c>
      <c r="R216" s="79" t="s">
        <v>418</v>
      </c>
      <c r="S216" s="80" t="s">
        <v>954</v>
      </c>
      <c r="T216" s="81">
        <v>2</v>
      </c>
      <c r="U216" s="68">
        <v>4257100.4843974793</v>
      </c>
      <c r="V216" s="68">
        <v>58848.170000000006</v>
      </c>
      <c r="W216" s="68">
        <v>51941.81</v>
      </c>
      <c r="X216" s="68">
        <v>13988.49</v>
      </c>
      <c r="Y216" s="68">
        <v>469109.52432466502</v>
      </c>
      <c r="Z216" s="68">
        <v>191539.49593151291</v>
      </c>
      <c r="AA216" s="68">
        <v>0</v>
      </c>
      <c r="AB216" s="68">
        <v>51619.072710821405</v>
      </c>
      <c r="AC216" s="68">
        <f t="shared" si="19"/>
        <v>5094147.047364478</v>
      </c>
      <c r="AD216" s="68">
        <v>0</v>
      </c>
      <c r="AF216" s="79" t="s">
        <v>417</v>
      </c>
      <c r="AG216" s="79" t="s">
        <v>418</v>
      </c>
      <c r="AH216" s="80" t="s">
        <v>1156</v>
      </c>
      <c r="AI216" s="81">
        <v>2</v>
      </c>
      <c r="AJ216" s="68">
        <v>4347229.078292504</v>
      </c>
      <c r="AK216" s="68">
        <v>59426.55</v>
      </c>
      <c r="AL216" s="68">
        <v>52453.249999999993</v>
      </c>
      <c r="AM216" s="68">
        <v>14126.240000000002</v>
      </c>
      <c r="AN216" s="68">
        <v>479042.27115656639</v>
      </c>
      <c r="AO216" s="68">
        <v>191539.49593151291</v>
      </c>
      <c r="AP216" s="68">
        <v>0</v>
      </c>
      <c r="AQ216" s="68">
        <v>52815.904454298317</v>
      </c>
      <c r="AR216" s="68">
        <f t="shared" si="20"/>
        <v>5196632.7898348812</v>
      </c>
      <c r="AS216" s="68">
        <v>0</v>
      </c>
      <c r="AU216" s="79" t="s">
        <v>417</v>
      </c>
      <c r="AV216" s="79" t="s">
        <v>418</v>
      </c>
      <c r="AW216" s="80" t="s">
        <v>1157</v>
      </c>
      <c r="AX216" s="81">
        <v>2</v>
      </c>
      <c r="AY216" s="68">
        <v>4431345.7593166856</v>
      </c>
      <c r="AZ216" s="68">
        <v>59954.78</v>
      </c>
      <c r="BA216" s="68">
        <v>52920.569999999992</v>
      </c>
      <c r="BB216" s="68">
        <v>14252.090000000002</v>
      </c>
      <c r="BC216" s="68">
        <v>488344.12935786392</v>
      </c>
      <c r="BD216" s="68">
        <v>191539.49593151291</v>
      </c>
      <c r="BE216" s="68">
        <v>0</v>
      </c>
      <c r="BF216" s="68">
        <v>53918.666199381463</v>
      </c>
      <c r="BG216" s="68">
        <f t="shared" si="21"/>
        <v>5292275.4908054443</v>
      </c>
      <c r="BH216" s="68">
        <v>0</v>
      </c>
    </row>
    <row r="217" spans="2:60">
      <c r="B217" s="79" t="s">
        <v>419</v>
      </c>
      <c r="C217" s="79" t="s">
        <v>420</v>
      </c>
      <c r="D217" s="80" t="s">
        <v>953</v>
      </c>
      <c r="E217" s="81">
        <v>10</v>
      </c>
      <c r="F217" s="68"/>
      <c r="G217" s="68"/>
      <c r="H217" s="68"/>
      <c r="I217" s="68"/>
      <c r="J217" s="68"/>
      <c r="K217" s="68"/>
      <c r="L217" s="68"/>
      <c r="M217" s="68"/>
      <c r="N217" s="68">
        <f t="shared" si="18"/>
        <v>0</v>
      </c>
      <c r="O217" s="68"/>
      <c r="Q217" s="79" t="s">
        <v>419</v>
      </c>
      <c r="R217" s="79" t="s">
        <v>420</v>
      </c>
      <c r="S217" s="80" t="s">
        <v>954</v>
      </c>
      <c r="T217" s="81">
        <v>2</v>
      </c>
      <c r="U217" s="68">
        <v>58337908.001813889</v>
      </c>
      <c r="V217" s="68">
        <v>2920585.63</v>
      </c>
      <c r="W217" s="68">
        <v>2777890.45</v>
      </c>
      <c r="X217" s="68">
        <v>224535.9</v>
      </c>
      <c r="Y217" s="68">
        <v>8589955.1067141499</v>
      </c>
      <c r="Z217" s="68">
        <v>2680691.8162090285</v>
      </c>
      <c r="AA217" s="68">
        <v>5575309.9028951339</v>
      </c>
      <c r="AB217" s="68">
        <v>808893.20353332162</v>
      </c>
      <c r="AC217" s="68">
        <f t="shared" si="19"/>
        <v>83231567.301165536</v>
      </c>
      <c r="AD217" s="68">
        <v>1315797.29</v>
      </c>
      <c r="AF217" s="79" t="s">
        <v>419</v>
      </c>
      <c r="AG217" s="79" t="s">
        <v>420</v>
      </c>
      <c r="AH217" s="80" t="s">
        <v>1156</v>
      </c>
      <c r="AI217" s="81">
        <v>2</v>
      </c>
      <c r="AJ217" s="68">
        <v>59357090.376201831</v>
      </c>
      <c r="AK217" s="68">
        <v>2972305.5700000003</v>
      </c>
      <c r="AL217" s="68">
        <v>2827089.9800000004</v>
      </c>
      <c r="AM217" s="68">
        <v>228512.69</v>
      </c>
      <c r="AN217" s="68">
        <v>8742453.401853336</v>
      </c>
      <c r="AO217" s="68">
        <v>2680691.8162090285</v>
      </c>
      <c r="AP217" s="68">
        <v>5674116.3635903895</v>
      </c>
      <c r="AQ217" s="68">
        <v>823100.64052462578</v>
      </c>
      <c r="AR217" s="68">
        <f t="shared" si="20"/>
        <v>84644459.268379226</v>
      </c>
      <c r="AS217" s="68">
        <v>1339098.43</v>
      </c>
      <c r="AU217" s="79" t="s">
        <v>419</v>
      </c>
      <c r="AV217" s="79" t="s">
        <v>420</v>
      </c>
      <c r="AW217" s="80" t="s">
        <v>1157</v>
      </c>
      <c r="AX217" s="81">
        <v>2</v>
      </c>
      <c r="AY217" s="68">
        <v>60343718.636809744</v>
      </c>
      <c r="AZ217" s="68">
        <v>3022415.24</v>
      </c>
      <c r="BA217" s="68">
        <v>2874765.1300000004</v>
      </c>
      <c r="BB217" s="68">
        <v>232366.25999999998</v>
      </c>
      <c r="BC217" s="68">
        <v>8890128.4289256055</v>
      </c>
      <c r="BD217" s="68">
        <v>2680691.8162090285</v>
      </c>
      <c r="BE217" s="68">
        <v>5769798.4885343518</v>
      </c>
      <c r="BF217" s="68">
        <v>836732.03831472993</v>
      </c>
      <c r="BG217" s="68">
        <f t="shared" si="21"/>
        <v>86012290.128793463</v>
      </c>
      <c r="BH217" s="68">
        <v>1361674.0899999999</v>
      </c>
    </row>
    <row r="218" spans="2:60">
      <c r="B218" s="79" t="s">
        <v>421</v>
      </c>
      <c r="C218" s="79" t="s">
        <v>422</v>
      </c>
      <c r="D218" s="80" t="s">
        <v>953</v>
      </c>
      <c r="E218" s="81">
        <v>10</v>
      </c>
      <c r="F218" s="68"/>
      <c r="G218" s="68"/>
      <c r="H218" s="68"/>
      <c r="I218" s="68"/>
      <c r="J218" s="68"/>
      <c r="K218" s="68"/>
      <c r="L218" s="68"/>
      <c r="M218" s="68"/>
      <c r="N218" s="68">
        <f t="shared" si="18"/>
        <v>0</v>
      </c>
      <c r="O218" s="68"/>
      <c r="Q218" s="79" t="s">
        <v>421</v>
      </c>
      <c r="R218" s="79" t="s">
        <v>422</v>
      </c>
      <c r="S218" s="80" t="s">
        <v>954</v>
      </c>
      <c r="T218" s="81">
        <v>2</v>
      </c>
      <c r="U218" s="68">
        <v>570518.5340800978</v>
      </c>
      <c r="V218" s="68">
        <v>34071.85</v>
      </c>
      <c r="W218" s="68">
        <v>0</v>
      </c>
      <c r="X218" s="68">
        <v>1724.6499999999999</v>
      </c>
      <c r="Y218" s="68">
        <v>76722.265446230755</v>
      </c>
      <c r="Z218" s="68">
        <v>94522.888093378555</v>
      </c>
      <c r="AA218" s="68">
        <v>0</v>
      </c>
      <c r="AB218" s="68">
        <v>7178.0710906267632</v>
      </c>
      <c r="AC218" s="68">
        <f t="shared" si="19"/>
        <v>797101.46871033381</v>
      </c>
      <c r="AD218" s="68">
        <v>12363.21</v>
      </c>
      <c r="AF218" s="79" t="s">
        <v>421</v>
      </c>
      <c r="AG218" s="79" t="s">
        <v>422</v>
      </c>
      <c r="AH218" s="80" t="s">
        <v>1156</v>
      </c>
      <c r="AI218" s="81">
        <v>2</v>
      </c>
      <c r="AJ218" s="68">
        <v>579185.16529946646</v>
      </c>
      <c r="AK218" s="68">
        <v>34667.49</v>
      </c>
      <c r="AL218" s="68">
        <v>0</v>
      </c>
      <c r="AM218" s="68">
        <v>1657.3000000000002</v>
      </c>
      <c r="AN218" s="68">
        <v>77918.69548874168</v>
      </c>
      <c r="AO218" s="68">
        <v>94522.888093378555</v>
      </c>
      <c r="AP218" s="68">
        <v>0</v>
      </c>
      <c r="AQ218" s="68">
        <v>7301.8539116508327</v>
      </c>
      <c r="AR218" s="68">
        <f t="shared" si="20"/>
        <v>807832.72279323754</v>
      </c>
      <c r="AS218" s="68">
        <v>12579.330000000002</v>
      </c>
      <c r="AU218" s="79" t="s">
        <v>421</v>
      </c>
      <c r="AV218" s="79" t="s">
        <v>422</v>
      </c>
      <c r="AW218" s="80" t="s">
        <v>1157</v>
      </c>
      <c r="AX218" s="81">
        <v>2</v>
      </c>
      <c r="AY218" s="68">
        <v>585320.02051650756</v>
      </c>
      <c r="AZ218" s="68">
        <v>35244.58</v>
      </c>
      <c r="BA218" s="68">
        <v>0</v>
      </c>
      <c r="BB218" s="68">
        <v>1585.7900000000004</v>
      </c>
      <c r="BC218" s="68">
        <v>80139.648039152235</v>
      </c>
      <c r="BD218" s="68">
        <v>94522.888093378555</v>
      </c>
      <c r="BE218" s="68">
        <v>0</v>
      </c>
      <c r="BF218" s="68">
        <v>7435.1657976149581</v>
      </c>
      <c r="BG218" s="68">
        <f t="shared" si="21"/>
        <v>817036.82244665327</v>
      </c>
      <c r="BH218" s="68">
        <v>12788.73</v>
      </c>
    </row>
    <row r="219" spans="2:60">
      <c r="B219" s="79" t="s">
        <v>423</v>
      </c>
      <c r="C219" s="79" t="s">
        <v>424</v>
      </c>
      <c r="D219" s="80" t="s">
        <v>953</v>
      </c>
      <c r="E219" s="81">
        <v>10</v>
      </c>
      <c r="F219" s="68"/>
      <c r="G219" s="68"/>
      <c r="H219" s="68"/>
      <c r="I219" s="68"/>
      <c r="J219" s="68"/>
      <c r="K219" s="68"/>
      <c r="L219" s="68"/>
      <c r="M219" s="68"/>
      <c r="N219" s="68">
        <f t="shared" si="18"/>
        <v>0</v>
      </c>
      <c r="O219" s="68"/>
      <c r="Q219" s="79" t="s">
        <v>423</v>
      </c>
      <c r="R219" s="79" t="s">
        <v>424</v>
      </c>
      <c r="S219" s="80" t="s">
        <v>954</v>
      </c>
      <c r="T219" s="81">
        <v>2</v>
      </c>
      <c r="U219" s="68">
        <v>646813.27592395269</v>
      </c>
      <c r="V219" s="68">
        <v>3279.6600000000003</v>
      </c>
      <c r="W219" s="68">
        <v>0</v>
      </c>
      <c r="X219" s="68">
        <v>1916.4000000000003</v>
      </c>
      <c r="Y219" s="68">
        <v>69915.636498105945</v>
      </c>
      <c r="Z219" s="68">
        <v>70802.965190241433</v>
      </c>
      <c r="AA219" s="68">
        <v>0</v>
      </c>
      <c r="AB219" s="68">
        <v>7420.3169417644385</v>
      </c>
      <c r="AC219" s="68">
        <f t="shared" si="19"/>
        <v>800148.2545540646</v>
      </c>
      <c r="AD219" s="68">
        <v>0</v>
      </c>
      <c r="AF219" s="79" t="s">
        <v>423</v>
      </c>
      <c r="AG219" s="79" t="s">
        <v>424</v>
      </c>
      <c r="AH219" s="80" t="s">
        <v>1156</v>
      </c>
      <c r="AI219" s="81">
        <v>2</v>
      </c>
      <c r="AJ219" s="68">
        <v>655340.17526020738</v>
      </c>
      <c r="AK219" s="68">
        <v>3337.3900000000003</v>
      </c>
      <c r="AL219" s="68">
        <v>0</v>
      </c>
      <c r="AM219" s="68">
        <v>1950.1400000000003</v>
      </c>
      <c r="AN219" s="68">
        <v>70817.205972640164</v>
      </c>
      <c r="AO219" s="68">
        <v>70802.965190241433</v>
      </c>
      <c r="AP219" s="68">
        <v>0</v>
      </c>
      <c r="AQ219" s="68">
        <v>7502.5431649354286</v>
      </c>
      <c r="AR219" s="68">
        <f t="shared" si="20"/>
        <v>809750.4195880245</v>
      </c>
      <c r="AS219" s="68">
        <v>0</v>
      </c>
      <c r="AU219" s="79" t="s">
        <v>423</v>
      </c>
      <c r="AV219" s="79" t="s">
        <v>424</v>
      </c>
      <c r="AW219" s="80" t="s">
        <v>1157</v>
      </c>
      <c r="AX219" s="81">
        <v>2</v>
      </c>
      <c r="AY219" s="68">
        <v>647489.39722516946</v>
      </c>
      <c r="AZ219" s="68">
        <v>3393.32</v>
      </c>
      <c r="BA219" s="68">
        <v>0</v>
      </c>
      <c r="BB219" s="68">
        <v>1982.8200000000002</v>
      </c>
      <c r="BC219" s="68">
        <v>71365.198108900746</v>
      </c>
      <c r="BD219" s="68">
        <v>70802.965190241433</v>
      </c>
      <c r="BE219" s="68">
        <v>0</v>
      </c>
      <c r="BF219" s="68">
        <v>7376.4842327627121</v>
      </c>
      <c r="BG219" s="68">
        <f t="shared" si="21"/>
        <v>802410.18475707434</v>
      </c>
      <c r="BH219" s="68">
        <v>0</v>
      </c>
    </row>
    <row r="220" spans="2:60">
      <c r="B220" s="79" t="s">
        <v>425</v>
      </c>
      <c r="C220" s="79" t="s">
        <v>426</v>
      </c>
      <c r="D220" s="80" t="s">
        <v>953</v>
      </c>
      <c r="E220" s="81">
        <v>10</v>
      </c>
      <c r="F220" s="68"/>
      <c r="G220" s="68"/>
      <c r="H220" s="68"/>
      <c r="I220" s="68"/>
      <c r="J220" s="68"/>
      <c r="K220" s="68"/>
      <c r="L220" s="68"/>
      <c r="M220" s="68"/>
      <c r="N220" s="68">
        <f t="shared" si="18"/>
        <v>0</v>
      </c>
      <c r="O220" s="68"/>
      <c r="Q220" s="79" t="s">
        <v>425</v>
      </c>
      <c r="R220" s="79" t="s">
        <v>426</v>
      </c>
      <c r="S220" s="80" t="s">
        <v>954</v>
      </c>
      <c r="T220" s="81">
        <v>2</v>
      </c>
      <c r="U220" s="68">
        <v>1867212.5721611753</v>
      </c>
      <c r="V220" s="68">
        <v>13726.100000000004</v>
      </c>
      <c r="W220" s="68">
        <v>0</v>
      </c>
      <c r="X220" s="68">
        <v>1628.8300000000004</v>
      </c>
      <c r="Y220" s="68">
        <v>53348.107757492922</v>
      </c>
      <c r="Z220" s="68">
        <v>97875.590385164105</v>
      </c>
      <c r="AA220" s="68">
        <v>0</v>
      </c>
      <c r="AB220" s="68">
        <v>20339.494566017762</v>
      </c>
      <c r="AC220" s="68">
        <f t="shared" si="19"/>
        <v>2061821.1848698503</v>
      </c>
      <c r="AD220" s="68">
        <v>7690.49</v>
      </c>
      <c r="AF220" s="79" t="s">
        <v>425</v>
      </c>
      <c r="AG220" s="79" t="s">
        <v>426</v>
      </c>
      <c r="AH220" s="80" t="s">
        <v>1156</v>
      </c>
      <c r="AI220" s="81">
        <v>2</v>
      </c>
      <c r="AJ220" s="68">
        <v>1898445.9467235317</v>
      </c>
      <c r="AK220" s="68">
        <v>13966.059999999998</v>
      </c>
      <c r="AL220" s="68">
        <v>0</v>
      </c>
      <c r="AM220" s="68">
        <v>1754.8</v>
      </c>
      <c r="AN220" s="68">
        <v>55079.230800894009</v>
      </c>
      <c r="AO220" s="68">
        <v>97875.590385164105</v>
      </c>
      <c r="AP220" s="68">
        <v>0</v>
      </c>
      <c r="AQ220" s="68">
        <v>20709.898639054038</v>
      </c>
      <c r="AR220" s="68">
        <f t="shared" si="20"/>
        <v>2095656.466548644</v>
      </c>
      <c r="AS220" s="68">
        <v>7824.94</v>
      </c>
      <c r="AU220" s="79" t="s">
        <v>425</v>
      </c>
      <c r="AV220" s="79" t="s">
        <v>426</v>
      </c>
      <c r="AW220" s="80" t="s">
        <v>1157</v>
      </c>
      <c r="AX220" s="81">
        <v>2</v>
      </c>
      <c r="AY220" s="68">
        <v>1927568.18862961</v>
      </c>
      <c r="AZ220" s="68">
        <v>14198.54</v>
      </c>
      <c r="BA220" s="68">
        <v>0</v>
      </c>
      <c r="BB220" s="68">
        <v>1883.1100000000001</v>
      </c>
      <c r="BC220" s="68">
        <v>56180.06507107889</v>
      </c>
      <c r="BD220" s="68">
        <v>97875.590385164105</v>
      </c>
      <c r="BE220" s="68">
        <v>0</v>
      </c>
      <c r="BF220" s="68">
        <v>21057.278651657514</v>
      </c>
      <c r="BG220" s="68">
        <f t="shared" si="21"/>
        <v>2126717.9727375107</v>
      </c>
      <c r="BH220" s="68">
        <v>7955.2000000000007</v>
      </c>
    </row>
    <row r="221" spans="2:60">
      <c r="B221" s="79" t="s">
        <v>427</v>
      </c>
      <c r="C221" s="79" t="s">
        <v>428</v>
      </c>
      <c r="D221" s="80" t="s">
        <v>953</v>
      </c>
      <c r="E221" s="81">
        <v>10</v>
      </c>
      <c r="F221" s="68"/>
      <c r="G221" s="68"/>
      <c r="H221" s="68"/>
      <c r="I221" s="68"/>
      <c r="J221" s="68"/>
      <c r="K221" s="68"/>
      <c r="L221" s="68"/>
      <c r="M221" s="68"/>
      <c r="N221" s="68">
        <f t="shared" si="18"/>
        <v>0</v>
      </c>
      <c r="O221" s="68"/>
      <c r="Q221" s="79" t="s">
        <v>427</v>
      </c>
      <c r="R221" s="79" t="s">
        <v>428</v>
      </c>
      <c r="S221" s="80" t="s">
        <v>954</v>
      </c>
      <c r="T221" s="81">
        <v>2</v>
      </c>
      <c r="U221" s="68">
        <v>7351501.1661491441</v>
      </c>
      <c r="V221" s="68">
        <v>289708.07999999996</v>
      </c>
      <c r="W221" s="68">
        <v>38900.39</v>
      </c>
      <c r="X221" s="68">
        <v>25678.089999999997</v>
      </c>
      <c r="Y221" s="68">
        <v>1169940.0219767033</v>
      </c>
      <c r="Z221" s="68">
        <v>658480.11560822232</v>
      </c>
      <c r="AA221" s="68">
        <v>360195.9305533318</v>
      </c>
      <c r="AB221" s="68">
        <v>93006.535252705216</v>
      </c>
      <c r="AC221" s="68">
        <f t="shared" si="19"/>
        <v>10054677.899540108</v>
      </c>
      <c r="AD221" s="68">
        <v>67267.570000000007</v>
      </c>
      <c r="AF221" s="79" t="s">
        <v>427</v>
      </c>
      <c r="AG221" s="79" t="s">
        <v>428</v>
      </c>
      <c r="AH221" s="80" t="s">
        <v>1156</v>
      </c>
      <c r="AI221" s="81">
        <v>2</v>
      </c>
      <c r="AJ221" s="68">
        <v>7403900.9957204908</v>
      </c>
      <c r="AK221" s="68">
        <v>294772.65000000002</v>
      </c>
      <c r="AL221" s="68">
        <v>39580.379999999997</v>
      </c>
      <c r="AM221" s="68">
        <v>25737</v>
      </c>
      <c r="AN221" s="68">
        <v>1191157.0493339421</v>
      </c>
      <c r="AO221" s="68">
        <v>658480.11560822232</v>
      </c>
      <c r="AP221" s="68">
        <v>366515.13630448171</v>
      </c>
      <c r="AQ221" s="68">
        <v>94015.693848103285</v>
      </c>
      <c r="AR221" s="68">
        <f t="shared" si="20"/>
        <v>10142602.53081524</v>
      </c>
      <c r="AS221" s="68">
        <v>68443.510000000009</v>
      </c>
      <c r="AU221" s="79" t="s">
        <v>427</v>
      </c>
      <c r="AV221" s="79" t="s">
        <v>428</v>
      </c>
      <c r="AW221" s="80" t="s">
        <v>1157</v>
      </c>
      <c r="AX221" s="81">
        <v>2</v>
      </c>
      <c r="AY221" s="68">
        <v>7584688.0914466009</v>
      </c>
      <c r="AZ221" s="68">
        <v>299679.55</v>
      </c>
      <c r="BA221" s="68">
        <v>40239.299999999996</v>
      </c>
      <c r="BB221" s="68">
        <v>26462.79</v>
      </c>
      <c r="BC221" s="68">
        <v>1208793.0139226946</v>
      </c>
      <c r="BD221" s="68">
        <v>658480.11560822232</v>
      </c>
      <c r="BE221" s="68">
        <v>372633.96981910907</v>
      </c>
      <c r="BF221" s="68">
        <v>95955.906265253201</v>
      </c>
      <c r="BG221" s="68">
        <f t="shared" si="21"/>
        <v>10356515.57706188</v>
      </c>
      <c r="BH221" s="68">
        <v>69582.840000000011</v>
      </c>
    </row>
    <row r="222" spans="2:60">
      <c r="B222" s="79" t="s">
        <v>429</v>
      </c>
      <c r="C222" s="79" t="s">
        <v>430</v>
      </c>
      <c r="D222" s="80" t="s">
        <v>953</v>
      </c>
      <c r="E222" s="81">
        <v>10</v>
      </c>
      <c r="F222" s="68"/>
      <c r="G222" s="68"/>
      <c r="H222" s="68"/>
      <c r="I222" s="68"/>
      <c r="J222" s="68"/>
      <c r="K222" s="68"/>
      <c r="L222" s="68"/>
      <c r="M222" s="68"/>
      <c r="N222" s="68">
        <f t="shared" si="18"/>
        <v>0</v>
      </c>
      <c r="O222" s="68"/>
      <c r="Q222" s="79" t="s">
        <v>429</v>
      </c>
      <c r="R222" s="79" t="s">
        <v>430</v>
      </c>
      <c r="S222" s="80" t="s">
        <v>954</v>
      </c>
      <c r="T222" s="81">
        <v>2</v>
      </c>
      <c r="U222" s="68">
        <v>189614314.40114802</v>
      </c>
      <c r="V222" s="68">
        <v>5695955.0499999998</v>
      </c>
      <c r="W222" s="68">
        <v>5668105.6500000004</v>
      </c>
      <c r="X222" s="68">
        <v>737309.9</v>
      </c>
      <c r="Y222" s="68">
        <v>26459306.002223983</v>
      </c>
      <c r="Z222" s="68">
        <v>10012781.965942357</v>
      </c>
      <c r="AA222" s="68">
        <v>18219815.031973705</v>
      </c>
      <c r="AB222" s="68">
        <v>2569199.1301116645</v>
      </c>
      <c r="AC222" s="68">
        <f t="shared" si="19"/>
        <v>260035961.93139973</v>
      </c>
      <c r="AD222" s="68">
        <v>1059174.8</v>
      </c>
      <c r="AF222" s="79" t="s">
        <v>429</v>
      </c>
      <c r="AG222" s="79" t="s">
        <v>430</v>
      </c>
      <c r="AH222" s="80" t="s">
        <v>1156</v>
      </c>
      <c r="AI222" s="81">
        <v>2</v>
      </c>
      <c r="AJ222" s="68">
        <v>192994660.66758844</v>
      </c>
      <c r="AK222" s="68">
        <v>5712044.9799999995</v>
      </c>
      <c r="AL222" s="68">
        <v>5684297.1300000008</v>
      </c>
      <c r="AM222" s="68">
        <v>747212.71</v>
      </c>
      <c r="AN222" s="68">
        <v>26618069.887500826</v>
      </c>
      <c r="AO222" s="68">
        <v>10012781.965942357</v>
      </c>
      <c r="AP222" s="68">
        <v>18316037.699445359</v>
      </c>
      <c r="AQ222" s="68">
        <v>2595479.6170501709</v>
      </c>
      <c r="AR222" s="68">
        <f t="shared" si="20"/>
        <v>263742751.40752715</v>
      </c>
      <c r="AS222" s="68">
        <v>1062166.75</v>
      </c>
      <c r="AU222" s="79" t="s">
        <v>429</v>
      </c>
      <c r="AV222" s="79" t="s">
        <v>430</v>
      </c>
      <c r="AW222" s="80" t="s">
        <v>1157</v>
      </c>
      <c r="AX222" s="81">
        <v>2</v>
      </c>
      <c r="AY222" s="68">
        <v>195397869.82188824</v>
      </c>
      <c r="AZ222" s="68">
        <v>5721733.3799999999</v>
      </c>
      <c r="BA222" s="68">
        <v>5694131.4800000004</v>
      </c>
      <c r="BB222" s="68">
        <v>753214.48</v>
      </c>
      <c r="BC222" s="68">
        <v>26756030.207732279</v>
      </c>
      <c r="BD222" s="68">
        <v>10012781.965942357</v>
      </c>
      <c r="BE222" s="68">
        <v>18393350.90577171</v>
      </c>
      <c r="BF222" s="68">
        <v>2611408.9309566915</v>
      </c>
      <c r="BG222" s="68">
        <f t="shared" si="21"/>
        <v>266404489.50229126</v>
      </c>
      <c r="BH222" s="68">
        <v>1063968.33</v>
      </c>
    </row>
    <row r="223" spans="2:60">
      <c r="B223" s="79" t="s">
        <v>431</v>
      </c>
      <c r="C223" s="79" t="s">
        <v>432</v>
      </c>
      <c r="D223" s="80" t="s">
        <v>953</v>
      </c>
      <c r="E223" s="81">
        <v>10</v>
      </c>
      <c r="F223" s="68"/>
      <c r="G223" s="68"/>
      <c r="H223" s="68"/>
      <c r="I223" s="68"/>
      <c r="J223" s="68"/>
      <c r="K223" s="68"/>
      <c r="L223" s="68"/>
      <c r="M223" s="68"/>
      <c r="N223" s="68">
        <f t="shared" si="18"/>
        <v>0</v>
      </c>
      <c r="O223" s="68"/>
      <c r="Q223" s="79" t="s">
        <v>431</v>
      </c>
      <c r="R223" s="79" t="s">
        <v>432</v>
      </c>
      <c r="S223" s="80" t="s">
        <v>954</v>
      </c>
      <c r="T223" s="81">
        <v>2</v>
      </c>
      <c r="U223" s="68">
        <v>84238926.377326176</v>
      </c>
      <c r="V223" s="68">
        <v>1645061.7200000002</v>
      </c>
      <c r="W223" s="68">
        <v>836547.78</v>
      </c>
      <c r="X223" s="68">
        <v>311318.78999999998</v>
      </c>
      <c r="Y223" s="68">
        <v>13725822.181471836</v>
      </c>
      <c r="Z223" s="68">
        <v>5238867.2497282978</v>
      </c>
      <c r="AA223" s="68">
        <v>5119201.1117924787</v>
      </c>
      <c r="AB223" s="68">
        <v>1095156.0285770446</v>
      </c>
      <c r="AC223" s="68">
        <f t="shared" si="19"/>
        <v>112210901.23889583</v>
      </c>
      <c r="AD223" s="68">
        <v>0</v>
      </c>
      <c r="AF223" s="79" t="s">
        <v>431</v>
      </c>
      <c r="AG223" s="79" t="s">
        <v>432</v>
      </c>
      <c r="AH223" s="80" t="s">
        <v>1156</v>
      </c>
      <c r="AI223" s="81">
        <v>2</v>
      </c>
      <c r="AJ223" s="68">
        <v>85566803.710354447</v>
      </c>
      <c r="AK223" s="68">
        <v>1649708.67</v>
      </c>
      <c r="AL223" s="68">
        <v>838937.45</v>
      </c>
      <c r="AM223" s="68">
        <v>315189.15999999997</v>
      </c>
      <c r="AN223" s="68">
        <v>13802808.331108004</v>
      </c>
      <c r="AO223" s="68">
        <v>5238867.2497282978</v>
      </c>
      <c r="AP223" s="68">
        <v>5146236.7633380787</v>
      </c>
      <c r="AQ223" s="68">
        <v>1105257.3347480148</v>
      </c>
      <c r="AR223" s="68">
        <f t="shared" si="20"/>
        <v>113663808.66927683</v>
      </c>
      <c r="AS223" s="68">
        <v>0</v>
      </c>
      <c r="AU223" s="79" t="s">
        <v>431</v>
      </c>
      <c r="AV223" s="79" t="s">
        <v>432</v>
      </c>
      <c r="AW223" s="80" t="s">
        <v>1157</v>
      </c>
      <c r="AX223" s="81">
        <v>2</v>
      </c>
      <c r="AY223" s="68">
        <v>86823236.75198254</v>
      </c>
      <c r="AZ223" s="68">
        <v>1652506.8199999998</v>
      </c>
      <c r="BA223" s="68">
        <v>840388.89000000013</v>
      </c>
      <c r="BB223" s="68">
        <v>318720.66000000003</v>
      </c>
      <c r="BC223" s="68">
        <v>13865427.426641356</v>
      </c>
      <c r="BD223" s="68">
        <v>5238867.2497282978</v>
      </c>
      <c r="BE223" s="68">
        <v>5167959.445296159</v>
      </c>
      <c r="BF223" s="68">
        <v>1114048.2398645282</v>
      </c>
      <c r="BG223" s="68">
        <f t="shared" si="21"/>
        <v>115021155.48351286</v>
      </c>
      <c r="BH223" s="68">
        <v>0</v>
      </c>
    </row>
    <row r="224" spans="2:60">
      <c r="B224" s="79" t="s">
        <v>433</v>
      </c>
      <c r="C224" s="79" t="s">
        <v>434</v>
      </c>
      <c r="D224" s="80" t="s">
        <v>953</v>
      </c>
      <c r="E224" s="81">
        <v>10</v>
      </c>
      <c r="F224" s="68"/>
      <c r="G224" s="68"/>
      <c r="H224" s="68"/>
      <c r="I224" s="68"/>
      <c r="J224" s="68"/>
      <c r="K224" s="68"/>
      <c r="L224" s="68"/>
      <c r="M224" s="68"/>
      <c r="N224" s="68">
        <f t="shared" si="18"/>
        <v>0</v>
      </c>
      <c r="O224" s="68"/>
      <c r="Q224" s="79" t="s">
        <v>433</v>
      </c>
      <c r="R224" s="79" t="s">
        <v>434</v>
      </c>
      <c r="S224" s="80" t="s">
        <v>954</v>
      </c>
      <c r="T224" s="81">
        <v>2</v>
      </c>
      <c r="U224" s="68">
        <v>151135386.29432523</v>
      </c>
      <c r="V224" s="68">
        <v>5698511.4500000002</v>
      </c>
      <c r="W224" s="68">
        <v>6092153.169999999</v>
      </c>
      <c r="X224" s="68">
        <v>566387.54</v>
      </c>
      <c r="Y224" s="68">
        <v>21637644.047158141</v>
      </c>
      <c r="Z224" s="68">
        <v>8059891.5630851788</v>
      </c>
      <c r="AA224" s="68">
        <v>10828117.107923772</v>
      </c>
      <c r="AB224" s="68">
        <v>2094451.1873668432</v>
      </c>
      <c r="AC224" s="68">
        <f t="shared" si="19"/>
        <v>208116666.09985915</v>
      </c>
      <c r="AD224" s="68">
        <v>2004123.74</v>
      </c>
      <c r="AF224" s="79" t="s">
        <v>433</v>
      </c>
      <c r="AG224" s="79" t="s">
        <v>434</v>
      </c>
      <c r="AH224" s="80" t="s">
        <v>1156</v>
      </c>
      <c r="AI224" s="81">
        <v>2</v>
      </c>
      <c r="AJ224" s="68">
        <v>155120688.85099012</v>
      </c>
      <c r="AK224" s="68">
        <v>5714608.5899999999</v>
      </c>
      <c r="AL224" s="68">
        <v>6109555.9899999993</v>
      </c>
      <c r="AM224" s="68">
        <v>578668.49</v>
      </c>
      <c r="AN224" s="68">
        <v>21771419.07420497</v>
      </c>
      <c r="AO224" s="68">
        <v>8059891.5630851788</v>
      </c>
      <c r="AP224" s="68">
        <v>10884207.333857276</v>
      </c>
      <c r="AQ224" s="68">
        <v>2129117.5109988749</v>
      </c>
      <c r="AR224" s="68">
        <f t="shared" si="20"/>
        <v>212377942.38313642</v>
      </c>
      <c r="AS224" s="68">
        <v>2009784.98</v>
      </c>
      <c r="AU224" s="79" t="s">
        <v>433</v>
      </c>
      <c r="AV224" s="79" t="s">
        <v>434</v>
      </c>
      <c r="AW224" s="80" t="s">
        <v>1157</v>
      </c>
      <c r="AX224" s="81">
        <v>2</v>
      </c>
      <c r="AY224" s="68">
        <v>159036665.70057562</v>
      </c>
      <c r="AZ224" s="68">
        <v>5724301.3499999996</v>
      </c>
      <c r="BA224" s="68">
        <v>6120126.0699999994</v>
      </c>
      <c r="BB224" s="68">
        <v>590580.79999999993</v>
      </c>
      <c r="BC224" s="68">
        <v>21882371.111514375</v>
      </c>
      <c r="BD224" s="68">
        <v>8059891.5630851788</v>
      </c>
      <c r="BE224" s="68">
        <v>10929022.509910792</v>
      </c>
      <c r="BF224" s="68">
        <v>2161726.0949039757</v>
      </c>
      <c r="BG224" s="68">
        <f t="shared" si="21"/>
        <v>216517879.04998994</v>
      </c>
      <c r="BH224" s="68">
        <v>2013193.85</v>
      </c>
    </row>
    <row r="225" spans="2:60">
      <c r="B225" s="79" t="s">
        <v>435</v>
      </c>
      <c r="C225" s="79" t="s">
        <v>436</v>
      </c>
      <c r="D225" s="80" t="s">
        <v>953</v>
      </c>
      <c r="E225" s="81">
        <v>10</v>
      </c>
      <c r="F225" s="68"/>
      <c r="G225" s="68"/>
      <c r="H225" s="68"/>
      <c r="I225" s="68"/>
      <c r="J225" s="68"/>
      <c r="K225" s="68"/>
      <c r="L225" s="68"/>
      <c r="M225" s="68"/>
      <c r="N225" s="68">
        <f t="shared" si="18"/>
        <v>0</v>
      </c>
      <c r="O225" s="68"/>
      <c r="Q225" s="79" t="s">
        <v>435</v>
      </c>
      <c r="R225" s="79" t="s">
        <v>436</v>
      </c>
      <c r="S225" s="80" t="s">
        <v>954</v>
      </c>
      <c r="T225" s="81">
        <v>2</v>
      </c>
      <c r="U225" s="68">
        <v>193647745.58828431</v>
      </c>
      <c r="V225" s="68">
        <v>5436582.3999999994</v>
      </c>
      <c r="W225" s="68">
        <v>5550473.6699999999</v>
      </c>
      <c r="X225" s="68">
        <v>707388.31</v>
      </c>
      <c r="Y225" s="68">
        <v>30368673.373980246</v>
      </c>
      <c r="Z225" s="68">
        <v>13679416.741955724</v>
      </c>
      <c r="AA225" s="68">
        <v>10248616.534442648</v>
      </c>
      <c r="AB225" s="68">
        <v>2462926.864013195</v>
      </c>
      <c r="AC225" s="68">
        <f t="shared" si="19"/>
        <v>262716777.11267614</v>
      </c>
      <c r="AD225" s="68">
        <v>614953.62999999989</v>
      </c>
      <c r="AF225" s="79" t="s">
        <v>435</v>
      </c>
      <c r="AG225" s="79" t="s">
        <v>436</v>
      </c>
      <c r="AH225" s="80" t="s">
        <v>1156</v>
      </c>
      <c r="AI225" s="81">
        <v>2</v>
      </c>
      <c r="AJ225" s="68">
        <v>200959006.27817127</v>
      </c>
      <c r="AK225" s="68">
        <v>5533390.4299999997</v>
      </c>
      <c r="AL225" s="68">
        <v>5649331.6999999993</v>
      </c>
      <c r="AM225" s="68">
        <v>732749.53</v>
      </c>
      <c r="AN225" s="68">
        <v>30946931.699671913</v>
      </c>
      <c r="AO225" s="68">
        <v>13679416.741955724</v>
      </c>
      <c r="AP225" s="68">
        <v>10431076.2457658</v>
      </c>
      <c r="AQ225" s="68">
        <v>2546540.274276793</v>
      </c>
      <c r="AR225" s="68">
        <f t="shared" si="20"/>
        <v>271104346.85984153</v>
      </c>
      <c r="AS225" s="68">
        <v>625903.96</v>
      </c>
      <c r="AU225" s="79" t="s">
        <v>435</v>
      </c>
      <c r="AV225" s="79" t="s">
        <v>436</v>
      </c>
      <c r="AW225" s="80" t="s">
        <v>1157</v>
      </c>
      <c r="AX225" s="81">
        <v>2</v>
      </c>
      <c r="AY225" s="68">
        <v>206363260.69120556</v>
      </c>
      <c r="AZ225" s="68">
        <v>5627184.3599999994</v>
      </c>
      <c r="BA225" s="68">
        <v>5745126.7799999993</v>
      </c>
      <c r="BB225" s="68">
        <v>751491.67000000016</v>
      </c>
      <c r="BC225" s="68">
        <v>31506486.011768542</v>
      </c>
      <c r="BD225" s="68">
        <v>13679416.741955724</v>
      </c>
      <c r="BE225" s="68">
        <v>10607767.05020988</v>
      </c>
      <c r="BF225" s="68">
        <v>2610212.6786068678</v>
      </c>
      <c r="BG225" s="68">
        <f t="shared" si="21"/>
        <v>277527459.3437466</v>
      </c>
      <c r="BH225" s="68">
        <v>636513.36</v>
      </c>
    </row>
    <row r="226" spans="2:60">
      <c r="B226" s="79" t="s">
        <v>437</v>
      </c>
      <c r="C226" s="79" t="s">
        <v>438</v>
      </c>
      <c r="D226" s="80" t="s">
        <v>953</v>
      </c>
      <c r="E226" s="81">
        <v>10</v>
      </c>
      <c r="F226" s="68"/>
      <c r="G226" s="68"/>
      <c r="H226" s="68"/>
      <c r="I226" s="68"/>
      <c r="J226" s="68"/>
      <c r="K226" s="68"/>
      <c r="L226" s="68"/>
      <c r="M226" s="68"/>
      <c r="N226" s="68">
        <f t="shared" si="18"/>
        <v>0</v>
      </c>
      <c r="O226" s="68"/>
      <c r="Q226" s="79" t="s">
        <v>437</v>
      </c>
      <c r="R226" s="79" t="s">
        <v>438</v>
      </c>
      <c r="S226" s="80" t="s">
        <v>954</v>
      </c>
      <c r="T226" s="81">
        <v>2</v>
      </c>
      <c r="U226" s="68">
        <v>51081415.779895604</v>
      </c>
      <c r="V226" s="68">
        <v>1311661.24</v>
      </c>
      <c r="W226" s="68">
        <v>508319.69999999995</v>
      </c>
      <c r="X226" s="68">
        <v>191170.49000000002</v>
      </c>
      <c r="Y226" s="68">
        <v>7579172.5014260067</v>
      </c>
      <c r="Z226" s="68">
        <v>3420202.3743772125</v>
      </c>
      <c r="AA226" s="68">
        <v>3509153.2239749897</v>
      </c>
      <c r="AB226" s="68">
        <v>644873.47660529613</v>
      </c>
      <c r="AC226" s="68">
        <f t="shared" si="19"/>
        <v>68245968.786279112</v>
      </c>
      <c r="AD226" s="68">
        <v>0</v>
      </c>
      <c r="AF226" s="79" t="s">
        <v>437</v>
      </c>
      <c r="AG226" s="79" t="s">
        <v>438</v>
      </c>
      <c r="AH226" s="80" t="s">
        <v>1156</v>
      </c>
      <c r="AI226" s="81">
        <v>2</v>
      </c>
      <c r="AJ226" s="68">
        <v>52127622.895443782</v>
      </c>
      <c r="AK226" s="68">
        <v>1324754.05</v>
      </c>
      <c r="AL226" s="68">
        <v>513402.9</v>
      </c>
      <c r="AM226" s="68">
        <v>194639.31</v>
      </c>
      <c r="AN226" s="68">
        <v>7665347.2022107719</v>
      </c>
      <c r="AO226" s="68">
        <v>3420202.3743772125</v>
      </c>
      <c r="AP226" s="68">
        <v>3548822.7931958232</v>
      </c>
      <c r="AQ226" s="68">
        <v>654592.78963474929</v>
      </c>
      <c r="AR226" s="68">
        <f t="shared" si="20"/>
        <v>69449384.314862341</v>
      </c>
      <c r="AS226" s="68">
        <v>0</v>
      </c>
      <c r="AU226" s="79" t="s">
        <v>437</v>
      </c>
      <c r="AV226" s="79" t="s">
        <v>438</v>
      </c>
      <c r="AW226" s="80" t="s">
        <v>1157</v>
      </c>
      <c r="AX226" s="81">
        <v>2</v>
      </c>
      <c r="AY226" s="68">
        <v>53109651.66006799</v>
      </c>
      <c r="AZ226" s="68">
        <v>1336733.82</v>
      </c>
      <c r="BA226" s="68">
        <v>518056.05</v>
      </c>
      <c r="BB226" s="68">
        <v>197974.63</v>
      </c>
      <c r="BC226" s="68">
        <v>7745922.1539962199</v>
      </c>
      <c r="BD226" s="68">
        <v>3420202.3743772125</v>
      </c>
      <c r="BE226" s="68">
        <v>3585660.679759121</v>
      </c>
      <c r="BF226" s="68">
        <v>663699.7517978996</v>
      </c>
      <c r="BG226" s="68">
        <f t="shared" si="21"/>
        <v>70577901.11999844</v>
      </c>
      <c r="BH226" s="68">
        <v>0</v>
      </c>
    </row>
    <row r="227" spans="2:60">
      <c r="B227" s="79" t="s">
        <v>439</v>
      </c>
      <c r="C227" s="79" t="s">
        <v>440</v>
      </c>
      <c r="D227" s="80" t="s">
        <v>953</v>
      </c>
      <c r="E227" s="81">
        <v>10</v>
      </c>
      <c r="F227" s="68"/>
      <c r="G227" s="68"/>
      <c r="H227" s="68"/>
      <c r="I227" s="68"/>
      <c r="J227" s="68"/>
      <c r="K227" s="68"/>
      <c r="L227" s="68"/>
      <c r="M227" s="68"/>
      <c r="N227" s="68">
        <f t="shared" si="18"/>
        <v>0</v>
      </c>
      <c r="O227" s="68"/>
      <c r="Q227" s="79" t="s">
        <v>439</v>
      </c>
      <c r="R227" s="79" t="s">
        <v>440</v>
      </c>
      <c r="S227" s="80" t="s">
        <v>954</v>
      </c>
      <c r="T227" s="81">
        <v>2</v>
      </c>
      <c r="U227" s="68">
        <v>93183368.017603308</v>
      </c>
      <c r="V227" s="68">
        <v>3648477.46</v>
      </c>
      <c r="W227" s="68">
        <v>1945842.5199999998</v>
      </c>
      <c r="X227" s="68">
        <v>346661.7</v>
      </c>
      <c r="Y227" s="68">
        <v>15193267.074495163</v>
      </c>
      <c r="Z227" s="68">
        <v>7148677.1620314857</v>
      </c>
      <c r="AA227" s="68">
        <v>6228969.9977148436</v>
      </c>
      <c r="AB227" s="68">
        <v>1245119.5639102161</v>
      </c>
      <c r="AC227" s="68">
        <f t="shared" si="19"/>
        <v>129904544.04575501</v>
      </c>
      <c r="AD227" s="68">
        <v>964160.54999999993</v>
      </c>
      <c r="AF227" s="79" t="s">
        <v>439</v>
      </c>
      <c r="AG227" s="79" t="s">
        <v>440</v>
      </c>
      <c r="AH227" s="80" t="s">
        <v>1156</v>
      </c>
      <c r="AI227" s="81">
        <v>2</v>
      </c>
      <c r="AJ227" s="68">
        <v>92872317.125085816</v>
      </c>
      <c r="AK227" s="68">
        <v>3684896.0500000003</v>
      </c>
      <c r="AL227" s="68">
        <v>1965300.99</v>
      </c>
      <c r="AM227" s="68">
        <v>345901.88</v>
      </c>
      <c r="AN227" s="68">
        <v>15338923.183689015</v>
      </c>
      <c r="AO227" s="68">
        <v>7148677.1620314857</v>
      </c>
      <c r="AP227" s="68">
        <v>6299385.8824326843</v>
      </c>
      <c r="AQ227" s="68">
        <v>1240961.9487791061</v>
      </c>
      <c r="AR227" s="68">
        <f t="shared" si="20"/>
        <v>129870148.8720181</v>
      </c>
      <c r="AS227" s="68">
        <v>973784.65</v>
      </c>
      <c r="AU227" s="79" t="s">
        <v>439</v>
      </c>
      <c r="AV227" s="79" t="s">
        <v>440</v>
      </c>
      <c r="AW227" s="80" t="s">
        <v>1157</v>
      </c>
      <c r="AX227" s="81">
        <v>2</v>
      </c>
      <c r="AY227" s="68">
        <v>92900571.603533998</v>
      </c>
      <c r="AZ227" s="68">
        <v>3718218.6399999997</v>
      </c>
      <c r="BA227" s="68">
        <v>1983113.11</v>
      </c>
      <c r="BB227" s="68">
        <v>346231.12</v>
      </c>
      <c r="BC227" s="68">
        <v>15474177.463646175</v>
      </c>
      <c r="BD227" s="68">
        <v>7148677.1620314857</v>
      </c>
      <c r="BE227" s="68">
        <v>6364775.3474886557</v>
      </c>
      <c r="BF227" s="68">
        <v>1239536.2873482704</v>
      </c>
      <c r="BG227" s="68">
        <f t="shared" si="21"/>
        <v>130157891.32404859</v>
      </c>
      <c r="BH227" s="68">
        <v>982590.59</v>
      </c>
    </row>
    <row r="228" spans="2:60">
      <c r="B228" s="79" t="s">
        <v>441</v>
      </c>
      <c r="C228" s="79" t="s">
        <v>442</v>
      </c>
      <c r="D228" s="80" t="s">
        <v>953</v>
      </c>
      <c r="E228" s="81">
        <v>10</v>
      </c>
      <c r="F228" s="68"/>
      <c r="G228" s="68"/>
      <c r="H228" s="68"/>
      <c r="I228" s="68"/>
      <c r="J228" s="68"/>
      <c r="K228" s="68"/>
      <c r="L228" s="68"/>
      <c r="M228" s="68"/>
      <c r="N228" s="68">
        <f t="shared" si="18"/>
        <v>0</v>
      </c>
      <c r="O228" s="68"/>
      <c r="Q228" s="79" t="s">
        <v>441</v>
      </c>
      <c r="R228" s="79" t="s">
        <v>442</v>
      </c>
      <c r="S228" s="80" t="s">
        <v>954</v>
      </c>
      <c r="T228" s="81">
        <v>2</v>
      </c>
      <c r="U228" s="68">
        <v>604348.66461258521</v>
      </c>
      <c r="V228" s="68">
        <v>8502.9000000000015</v>
      </c>
      <c r="W228" s="68">
        <v>0</v>
      </c>
      <c r="X228" s="68">
        <v>0</v>
      </c>
      <c r="Y228" s="68">
        <v>47905.965550316687</v>
      </c>
      <c r="Z228" s="68">
        <v>70762.330228182778</v>
      </c>
      <c r="AA228" s="68">
        <v>0</v>
      </c>
      <c r="AB228" s="68">
        <v>6964.0653410176747</v>
      </c>
      <c r="AC228" s="68">
        <f t="shared" si="19"/>
        <v>738483.92573210248</v>
      </c>
      <c r="AD228" s="68">
        <v>0</v>
      </c>
      <c r="AF228" s="79" t="s">
        <v>441</v>
      </c>
      <c r="AG228" s="79" t="s">
        <v>442</v>
      </c>
      <c r="AH228" s="80" t="s">
        <v>1156</v>
      </c>
      <c r="AI228" s="81">
        <v>2</v>
      </c>
      <c r="AJ228" s="68">
        <v>613368.00476712664</v>
      </c>
      <c r="AK228" s="68">
        <v>8653.49</v>
      </c>
      <c r="AL228" s="68">
        <v>0</v>
      </c>
      <c r="AM228" s="68">
        <v>0</v>
      </c>
      <c r="AN228" s="68">
        <v>49517.406496289463</v>
      </c>
      <c r="AO228" s="68">
        <v>70762.330228182778</v>
      </c>
      <c r="AP228" s="68">
        <v>0</v>
      </c>
      <c r="AQ228" s="68">
        <v>7101.6662270850502</v>
      </c>
      <c r="AR228" s="68">
        <f t="shared" si="20"/>
        <v>749402.89771868382</v>
      </c>
      <c r="AS228" s="68">
        <v>0</v>
      </c>
      <c r="AU228" s="79" t="s">
        <v>441</v>
      </c>
      <c r="AV228" s="79" t="s">
        <v>442</v>
      </c>
      <c r="AW228" s="80" t="s">
        <v>1157</v>
      </c>
      <c r="AX228" s="81">
        <v>2</v>
      </c>
      <c r="AY228" s="68">
        <v>622406.55719205132</v>
      </c>
      <c r="AZ228" s="68">
        <v>8799.3700000000008</v>
      </c>
      <c r="BA228" s="68">
        <v>0</v>
      </c>
      <c r="BB228" s="68">
        <v>0</v>
      </c>
      <c r="BC228" s="68">
        <v>50620.706768527278</v>
      </c>
      <c r="BD228" s="68">
        <v>70762.330228182778</v>
      </c>
      <c r="BE228" s="68">
        <v>0</v>
      </c>
      <c r="BF228" s="68">
        <v>7223.3061369028874</v>
      </c>
      <c r="BG228" s="68">
        <f t="shared" si="21"/>
        <v>759812.2703256642</v>
      </c>
      <c r="BH228" s="68">
        <v>0</v>
      </c>
    </row>
    <row r="229" spans="2:60">
      <c r="B229" s="79" t="s">
        <v>443</v>
      </c>
      <c r="C229" s="79" t="s">
        <v>444</v>
      </c>
      <c r="D229" s="80" t="s">
        <v>953</v>
      </c>
      <c r="E229" s="81">
        <v>10</v>
      </c>
      <c r="F229" s="68"/>
      <c r="G229" s="68"/>
      <c r="H229" s="68"/>
      <c r="I229" s="68"/>
      <c r="J229" s="68"/>
      <c r="K229" s="68"/>
      <c r="L229" s="68"/>
      <c r="M229" s="68"/>
      <c r="N229" s="68">
        <f t="shared" si="18"/>
        <v>0</v>
      </c>
      <c r="O229" s="68"/>
      <c r="Q229" s="79" t="s">
        <v>443</v>
      </c>
      <c r="R229" s="79" t="s">
        <v>444</v>
      </c>
      <c r="S229" s="80" t="s">
        <v>954</v>
      </c>
      <c r="T229" s="81">
        <v>2</v>
      </c>
      <c r="U229" s="68">
        <v>58404059.937180892</v>
      </c>
      <c r="V229" s="68">
        <v>1341101.8599999999</v>
      </c>
      <c r="W229" s="68">
        <v>1096867.9600000002</v>
      </c>
      <c r="X229" s="68">
        <v>224699.81</v>
      </c>
      <c r="Y229" s="68">
        <v>7760622.1498567276</v>
      </c>
      <c r="Z229" s="68">
        <v>2889228.4330523266</v>
      </c>
      <c r="AA229" s="68">
        <v>4727895.9524473269</v>
      </c>
      <c r="AB229" s="68">
        <v>683257.62565262616</v>
      </c>
      <c r="AC229" s="68">
        <f t="shared" si="19"/>
        <v>77262836.308189899</v>
      </c>
      <c r="AD229" s="68">
        <v>135102.57999999999</v>
      </c>
      <c r="AF229" s="79" t="s">
        <v>443</v>
      </c>
      <c r="AG229" s="79" t="s">
        <v>444</v>
      </c>
      <c r="AH229" s="80" t="s">
        <v>1156</v>
      </c>
      <c r="AI229" s="81">
        <v>2</v>
      </c>
      <c r="AJ229" s="68">
        <v>59409822.504376978</v>
      </c>
      <c r="AK229" s="68">
        <v>1364982.57</v>
      </c>
      <c r="AL229" s="68">
        <v>1116403.98</v>
      </c>
      <c r="AM229" s="68">
        <v>228701.87999999998</v>
      </c>
      <c r="AN229" s="68">
        <v>7899025.6273238324</v>
      </c>
      <c r="AO229" s="68">
        <v>2889228.4330523266</v>
      </c>
      <c r="AP229" s="68">
        <v>4812068.3206017744</v>
      </c>
      <c r="AQ229" s="68">
        <v>695258.43840263784</v>
      </c>
      <c r="AR229" s="68">
        <f t="shared" si="20"/>
        <v>78553000.073757544</v>
      </c>
      <c r="AS229" s="68">
        <v>137508.31999999998</v>
      </c>
      <c r="AU229" s="79" t="s">
        <v>443</v>
      </c>
      <c r="AV229" s="79" t="s">
        <v>444</v>
      </c>
      <c r="AW229" s="80" t="s">
        <v>1157</v>
      </c>
      <c r="AX229" s="81">
        <v>2</v>
      </c>
      <c r="AY229" s="68">
        <v>60383050.255564228</v>
      </c>
      <c r="AZ229" s="68">
        <v>1388119.7500000002</v>
      </c>
      <c r="BA229" s="68">
        <v>1135334.7199999997</v>
      </c>
      <c r="BB229" s="68">
        <v>232579.94999999998</v>
      </c>
      <c r="BC229" s="68">
        <v>8033055.1201632442</v>
      </c>
      <c r="BD229" s="68">
        <v>2889228.4330523266</v>
      </c>
      <c r="BE229" s="68">
        <v>4893579.3736269325</v>
      </c>
      <c r="BF229" s="68">
        <v>706772.61770819128</v>
      </c>
      <c r="BG229" s="68">
        <f t="shared" si="21"/>
        <v>79801559.380114928</v>
      </c>
      <c r="BH229" s="68">
        <v>139839.15999999997</v>
      </c>
    </row>
    <row r="230" spans="2:60">
      <c r="B230" s="79" t="s">
        <v>445</v>
      </c>
      <c r="C230" s="79" t="s">
        <v>446</v>
      </c>
      <c r="D230" s="80" t="s">
        <v>953</v>
      </c>
      <c r="E230" s="81">
        <v>10</v>
      </c>
      <c r="F230" s="68"/>
      <c r="G230" s="68"/>
      <c r="H230" s="68"/>
      <c r="I230" s="68"/>
      <c r="J230" s="68"/>
      <c r="K230" s="68"/>
      <c r="L230" s="68"/>
      <c r="M230" s="68"/>
      <c r="N230" s="68">
        <f t="shared" si="18"/>
        <v>0</v>
      </c>
      <c r="O230" s="68"/>
      <c r="Q230" s="79" t="s">
        <v>445</v>
      </c>
      <c r="R230" s="79" t="s">
        <v>446</v>
      </c>
      <c r="S230" s="80" t="s">
        <v>954</v>
      </c>
      <c r="T230" s="81">
        <v>2</v>
      </c>
      <c r="U230" s="68">
        <v>90375084.085565925</v>
      </c>
      <c r="V230" s="68">
        <v>1280654.46</v>
      </c>
      <c r="W230" s="68">
        <v>793216.96</v>
      </c>
      <c r="X230" s="68">
        <v>335899.59</v>
      </c>
      <c r="Y230" s="68">
        <v>12068752.060406944</v>
      </c>
      <c r="Z230" s="68">
        <v>5315437.3025683183</v>
      </c>
      <c r="AA230" s="68">
        <v>5162901.5308496077</v>
      </c>
      <c r="AB230" s="68">
        <v>1109185.0497521311</v>
      </c>
      <c r="AC230" s="68">
        <f t="shared" si="19"/>
        <v>116441131.03914291</v>
      </c>
      <c r="AD230" s="68">
        <v>0</v>
      </c>
      <c r="AF230" s="79" t="s">
        <v>445</v>
      </c>
      <c r="AG230" s="79" t="s">
        <v>446</v>
      </c>
      <c r="AH230" s="80" t="s">
        <v>1156</v>
      </c>
      <c r="AI230" s="81">
        <v>2</v>
      </c>
      <c r="AJ230" s="68">
        <v>90871084.536766827</v>
      </c>
      <c r="AK230" s="68">
        <v>1284272.0599999998</v>
      </c>
      <c r="AL230" s="68">
        <v>795482.8600000001</v>
      </c>
      <c r="AM230" s="68">
        <v>336859.14</v>
      </c>
      <c r="AN230" s="68">
        <v>12131325.210917249</v>
      </c>
      <c r="AO230" s="68">
        <v>5315437.3025683183</v>
      </c>
      <c r="AP230" s="68">
        <v>5190168.1207697932</v>
      </c>
      <c r="AQ230" s="68">
        <v>1110164.1464142352</v>
      </c>
      <c r="AR230" s="68">
        <f t="shared" si="20"/>
        <v>117034793.37743643</v>
      </c>
      <c r="AS230" s="68">
        <v>0</v>
      </c>
      <c r="AU230" s="79" t="s">
        <v>445</v>
      </c>
      <c r="AV230" s="79" t="s">
        <v>446</v>
      </c>
      <c r="AW230" s="80" t="s">
        <v>1157</v>
      </c>
      <c r="AX230" s="81">
        <v>2</v>
      </c>
      <c r="AY230" s="68">
        <v>91274812.12891449</v>
      </c>
      <c r="AZ230" s="68">
        <v>1286450.3499999999</v>
      </c>
      <c r="BA230" s="68">
        <v>796859.11999999988</v>
      </c>
      <c r="BB230" s="68">
        <v>337441.92</v>
      </c>
      <c r="BC230" s="68">
        <v>12181316.274624145</v>
      </c>
      <c r="BD230" s="68">
        <v>5315437.3025683183</v>
      </c>
      <c r="BE230" s="68">
        <v>5212076.3910408877</v>
      </c>
      <c r="BF230" s="68">
        <v>1109740.4292608202</v>
      </c>
      <c r="BG230" s="68">
        <f t="shared" si="21"/>
        <v>117514133.91640866</v>
      </c>
      <c r="BH230" s="68">
        <v>0</v>
      </c>
    </row>
    <row r="231" spans="2:60">
      <c r="B231" s="79" t="s">
        <v>447</v>
      </c>
      <c r="C231" s="79" t="s">
        <v>448</v>
      </c>
      <c r="D231" s="80" t="s">
        <v>953</v>
      </c>
      <c r="E231" s="81">
        <v>10</v>
      </c>
      <c r="F231" s="68"/>
      <c r="G231" s="68"/>
      <c r="H231" s="68"/>
      <c r="I231" s="68"/>
      <c r="J231" s="68"/>
      <c r="K231" s="68"/>
      <c r="L231" s="68"/>
      <c r="M231" s="68"/>
      <c r="N231" s="68">
        <f t="shared" si="18"/>
        <v>0</v>
      </c>
      <c r="O231" s="68"/>
      <c r="Q231" s="79" t="s">
        <v>447</v>
      </c>
      <c r="R231" s="79" t="s">
        <v>448</v>
      </c>
      <c r="S231" s="80" t="s">
        <v>954</v>
      </c>
      <c r="T231" s="81">
        <v>2</v>
      </c>
      <c r="U231" s="68">
        <v>22427401.905909177</v>
      </c>
      <c r="V231" s="68">
        <v>632440.06000000017</v>
      </c>
      <c r="W231" s="68">
        <v>286095.01</v>
      </c>
      <c r="X231" s="68">
        <v>81930.210000000006</v>
      </c>
      <c r="Y231" s="68">
        <v>3534456.2947097146</v>
      </c>
      <c r="Z231" s="68">
        <v>1530305.6916410152</v>
      </c>
      <c r="AA231" s="68">
        <v>1234667.5185590121</v>
      </c>
      <c r="AB231" s="68">
        <v>290255.18789182603</v>
      </c>
      <c r="AC231" s="68">
        <f t="shared" si="19"/>
        <v>30017551.878710747</v>
      </c>
      <c r="AD231" s="68">
        <v>0</v>
      </c>
      <c r="AF231" s="79" t="s">
        <v>447</v>
      </c>
      <c r="AG231" s="79" t="s">
        <v>448</v>
      </c>
      <c r="AH231" s="80" t="s">
        <v>1156</v>
      </c>
      <c r="AI231" s="81">
        <v>2</v>
      </c>
      <c r="AJ231" s="68">
        <v>23154166.38631352</v>
      </c>
      <c r="AK231" s="68">
        <v>638752.98999999987</v>
      </c>
      <c r="AL231" s="68">
        <v>288955.98</v>
      </c>
      <c r="AM231" s="68">
        <v>84306.63</v>
      </c>
      <c r="AN231" s="68">
        <v>3577702.8034283989</v>
      </c>
      <c r="AO231" s="68">
        <v>1530305.6916410152</v>
      </c>
      <c r="AP231" s="68">
        <v>1248625.2626492889</v>
      </c>
      <c r="AQ231" s="68">
        <v>297699.45862077549</v>
      </c>
      <c r="AR231" s="68">
        <f t="shared" si="20"/>
        <v>30820515.202652998</v>
      </c>
      <c r="AS231" s="68">
        <v>0</v>
      </c>
      <c r="AU231" s="79" t="s">
        <v>447</v>
      </c>
      <c r="AV231" s="79" t="s">
        <v>448</v>
      </c>
      <c r="AW231" s="80" t="s">
        <v>1157</v>
      </c>
      <c r="AX231" s="81">
        <v>2</v>
      </c>
      <c r="AY231" s="68">
        <v>23898443.574955821</v>
      </c>
      <c r="AZ231" s="68">
        <v>644529.25</v>
      </c>
      <c r="BA231" s="68">
        <v>291574.87000000005</v>
      </c>
      <c r="BB231" s="68">
        <v>86754.180000000008</v>
      </c>
      <c r="BC231" s="68">
        <v>3617731.969273082</v>
      </c>
      <c r="BD231" s="68">
        <v>1530305.6916410152</v>
      </c>
      <c r="BE231" s="68">
        <v>1261586.7092318237</v>
      </c>
      <c r="BF231" s="68">
        <v>305173.05683232471</v>
      </c>
      <c r="BG231" s="68">
        <f t="shared" si="21"/>
        <v>31636099.301934067</v>
      </c>
      <c r="BH231" s="68">
        <v>0</v>
      </c>
    </row>
    <row r="232" spans="2:60">
      <c r="B232" s="79" t="s">
        <v>449</v>
      </c>
      <c r="C232" s="79" t="s">
        <v>450</v>
      </c>
      <c r="D232" s="80" t="s">
        <v>953</v>
      </c>
      <c r="E232" s="81">
        <v>10</v>
      </c>
      <c r="F232" s="68"/>
      <c r="G232" s="68"/>
      <c r="H232" s="68"/>
      <c r="I232" s="68"/>
      <c r="J232" s="68"/>
      <c r="K232" s="68"/>
      <c r="L232" s="68"/>
      <c r="M232" s="68"/>
      <c r="N232" s="68">
        <f t="shared" si="18"/>
        <v>0</v>
      </c>
      <c r="O232" s="68"/>
      <c r="Q232" s="79" t="s">
        <v>449</v>
      </c>
      <c r="R232" s="79" t="s">
        <v>450</v>
      </c>
      <c r="S232" s="80" t="s">
        <v>954</v>
      </c>
      <c r="T232" s="81">
        <v>2</v>
      </c>
      <c r="U232" s="68">
        <v>17398608.552268595</v>
      </c>
      <c r="V232" s="68">
        <v>747011.32</v>
      </c>
      <c r="W232" s="68">
        <v>389035.81999999995</v>
      </c>
      <c r="X232" s="68">
        <v>64025.579999999994</v>
      </c>
      <c r="Y232" s="68">
        <v>2829029.0798523896</v>
      </c>
      <c r="Z232" s="68">
        <v>1368893.0949954183</v>
      </c>
      <c r="AA232" s="68">
        <v>1057496.626141717</v>
      </c>
      <c r="AB232" s="68">
        <v>239129.96233519539</v>
      </c>
      <c r="AC232" s="68">
        <f t="shared" si="19"/>
        <v>24352383.415593311</v>
      </c>
      <c r="AD232" s="68">
        <v>259153.38000000003</v>
      </c>
      <c r="AF232" s="79" t="s">
        <v>449</v>
      </c>
      <c r="AG232" s="79" t="s">
        <v>450</v>
      </c>
      <c r="AH232" s="80" t="s">
        <v>1156</v>
      </c>
      <c r="AI232" s="81">
        <v>2</v>
      </c>
      <c r="AJ232" s="68">
        <v>17833603.234749891</v>
      </c>
      <c r="AK232" s="68">
        <v>760313.18000000017</v>
      </c>
      <c r="AL232" s="68">
        <v>395964.82999999996</v>
      </c>
      <c r="AM232" s="68">
        <v>65617.680000000008</v>
      </c>
      <c r="AN232" s="68">
        <v>2880335.1843178058</v>
      </c>
      <c r="AO232" s="68">
        <v>1368893.0949954183</v>
      </c>
      <c r="AP232" s="68">
        <v>1076323.5672629159</v>
      </c>
      <c r="AQ232" s="68">
        <v>244654.02494351938</v>
      </c>
      <c r="AR232" s="68">
        <f t="shared" si="20"/>
        <v>24889472.866269547</v>
      </c>
      <c r="AS232" s="68">
        <v>263768.07</v>
      </c>
      <c r="AU232" s="79" t="s">
        <v>449</v>
      </c>
      <c r="AV232" s="79" t="s">
        <v>450</v>
      </c>
      <c r="AW232" s="80" t="s">
        <v>1157</v>
      </c>
      <c r="AX232" s="81">
        <v>2</v>
      </c>
      <c r="AY232" s="68">
        <v>18263591.691339035</v>
      </c>
      <c r="AZ232" s="68">
        <v>773200.90000000014</v>
      </c>
      <c r="BA232" s="68">
        <v>402679.15999999992</v>
      </c>
      <c r="BB232" s="68">
        <v>67189.77</v>
      </c>
      <c r="BC232" s="68">
        <v>2930102.5779131819</v>
      </c>
      <c r="BD232" s="68">
        <v>1368893.0949954183</v>
      </c>
      <c r="BE232" s="68">
        <v>1094555.2487760498</v>
      </c>
      <c r="BF232" s="68">
        <v>250055.82954981551</v>
      </c>
      <c r="BG232" s="68">
        <f t="shared" si="21"/>
        <v>25418507.352573495</v>
      </c>
      <c r="BH232" s="68">
        <v>268239.07999999996</v>
      </c>
    </row>
    <row r="233" spans="2:60">
      <c r="B233" s="79" t="s">
        <v>451</v>
      </c>
      <c r="C233" s="79" t="s">
        <v>452</v>
      </c>
      <c r="D233" s="80" t="s">
        <v>953</v>
      </c>
      <c r="E233" s="81">
        <v>10</v>
      </c>
      <c r="F233" s="68"/>
      <c r="G233" s="68"/>
      <c r="H233" s="68"/>
      <c r="I233" s="68"/>
      <c r="J233" s="68"/>
      <c r="K233" s="68"/>
      <c r="L233" s="68"/>
      <c r="M233" s="68"/>
      <c r="N233" s="68">
        <f t="shared" si="18"/>
        <v>0</v>
      </c>
      <c r="O233" s="68"/>
      <c r="Q233" s="79" t="s">
        <v>451</v>
      </c>
      <c r="R233" s="79" t="s">
        <v>452</v>
      </c>
      <c r="S233" s="80" t="s">
        <v>954</v>
      </c>
      <c r="T233" s="81">
        <v>2</v>
      </c>
      <c r="U233" s="68">
        <v>4138840.7207088405</v>
      </c>
      <c r="V233" s="68">
        <v>132279.33000000002</v>
      </c>
      <c r="W233" s="68">
        <v>4236.5200000000004</v>
      </c>
      <c r="X233" s="68">
        <v>13027.33</v>
      </c>
      <c r="Y233" s="68">
        <v>532271.65999318147</v>
      </c>
      <c r="Z233" s="68">
        <v>271706.03938359494</v>
      </c>
      <c r="AA233" s="68">
        <v>240503.43534063525</v>
      </c>
      <c r="AB233" s="68">
        <v>52819.394952337258</v>
      </c>
      <c r="AC233" s="68">
        <f t="shared" si="19"/>
        <v>5431858.4303785898</v>
      </c>
      <c r="AD233" s="68">
        <v>46173.999999999993</v>
      </c>
      <c r="AF233" s="79" t="s">
        <v>451</v>
      </c>
      <c r="AG233" s="79" t="s">
        <v>452</v>
      </c>
      <c r="AH233" s="80" t="s">
        <v>1156</v>
      </c>
      <c r="AI233" s="81">
        <v>2</v>
      </c>
      <c r="AJ233" s="68">
        <v>4244153.4793032194</v>
      </c>
      <c r="AK233" s="68">
        <v>134621.85</v>
      </c>
      <c r="AL233" s="68">
        <v>4311.5599999999995</v>
      </c>
      <c r="AM233" s="68">
        <v>13365.830000000002</v>
      </c>
      <c r="AN233" s="68">
        <v>541450.16287614463</v>
      </c>
      <c r="AO233" s="68">
        <v>271706.03938359494</v>
      </c>
      <c r="AP233" s="68">
        <v>244766.15378782258</v>
      </c>
      <c r="AQ233" s="68">
        <v>54066.015074830502</v>
      </c>
      <c r="AR233" s="68">
        <f t="shared" si="20"/>
        <v>5555432.7704256112</v>
      </c>
      <c r="AS233" s="68">
        <v>46991.68</v>
      </c>
      <c r="AU233" s="79" t="s">
        <v>451</v>
      </c>
      <c r="AV233" s="79" t="s">
        <v>452</v>
      </c>
      <c r="AW233" s="80" t="s">
        <v>1157</v>
      </c>
      <c r="AX233" s="81">
        <v>2</v>
      </c>
      <c r="AY233" s="68">
        <v>4322993.032628715</v>
      </c>
      <c r="AZ233" s="68">
        <v>136891.40999999997</v>
      </c>
      <c r="BA233" s="68">
        <v>4384.2700000000004</v>
      </c>
      <c r="BB233" s="68">
        <v>13700.84</v>
      </c>
      <c r="BC233" s="68">
        <v>550593.07371363067</v>
      </c>
      <c r="BD233" s="68">
        <v>271706.03938359494</v>
      </c>
      <c r="BE233" s="68">
        <v>248893.97893431579</v>
      </c>
      <c r="BF233" s="68">
        <v>55029.715794478543</v>
      </c>
      <c r="BG233" s="68">
        <f t="shared" si="21"/>
        <v>5651976.2704547346</v>
      </c>
      <c r="BH233" s="68">
        <v>47783.91</v>
      </c>
    </row>
    <row r="234" spans="2:60">
      <c r="B234" s="79" t="s">
        <v>453</v>
      </c>
      <c r="C234" s="79" t="s">
        <v>454</v>
      </c>
      <c r="D234" s="80" t="s">
        <v>953</v>
      </c>
      <c r="E234" s="81">
        <v>10</v>
      </c>
      <c r="F234" s="68"/>
      <c r="G234" s="68"/>
      <c r="H234" s="68"/>
      <c r="I234" s="68"/>
      <c r="J234" s="68"/>
      <c r="K234" s="68"/>
      <c r="L234" s="68"/>
      <c r="M234" s="68"/>
      <c r="N234" s="68">
        <f t="shared" si="18"/>
        <v>0</v>
      </c>
      <c r="O234" s="68"/>
      <c r="Q234" s="79" t="s">
        <v>453</v>
      </c>
      <c r="R234" s="79" t="s">
        <v>454</v>
      </c>
      <c r="S234" s="80" t="s">
        <v>954</v>
      </c>
      <c r="T234" s="81">
        <v>2</v>
      </c>
      <c r="U234" s="68">
        <v>17169087.338537402</v>
      </c>
      <c r="V234" s="68">
        <v>620496.64000000013</v>
      </c>
      <c r="W234" s="68">
        <v>111102.90000000001</v>
      </c>
      <c r="X234" s="68">
        <v>67148.94</v>
      </c>
      <c r="Y234" s="68">
        <v>2919648.5795435188</v>
      </c>
      <c r="Z234" s="68">
        <v>1620931.5668507202</v>
      </c>
      <c r="AA234" s="68">
        <v>1731915.0279812659</v>
      </c>
      <c r="AB234" s="68">
        <v>213395.18650038168</v>
      </c>
      <c r="AC234" s="68">
        <f t="shared" si="19"/>
        <v>24495056.739413291</v>
      </c>
      <c r="AD234" s="68">
        <v>41330.559999999998</v>
      </c>
      <c r="AF234" s="79" t="s">
        <v>453</v>
      </c>
      <c r="AG234" s="79" t="s">
        <v>454</v>
      </c>
      <c r="AH234" s="80" t="s">
        <v>1156</v>
      </c>
      <c r="AI234" s="81">
        <v>2</v>
      </c>
      <c r="AJ234" s="68">
        <v>18018142.113081604</v>
      </c>
      <c r="AK234" s="68">
        <v>631484.87</v>
      </c>
      <c r="AL234" s="68">
        <v>113070.67</v>
      </c>
      <c r="AM234" s="68">
        <v>70062.86</v>
      </c>
      <c r="AN234" s="68">
        <v>2983426.6837628949</v>
      </c>
      <c r="AO234" s="68">
        <v>1620931.5668507202</v>
      </c>
      <c r="AP234" s="68">
        <v>1762610.8670973936</v>
      </c>
      <c r="AQ234" s="68">
        <v>223000.37618197128</v>
      </c>
      <c r="AR234" s="68">
        <f t="shared" si="20"/>
        <v>25464792.476974588</v>
      </c>
      <c r="AS234" s="68">
        <v>42062.47</v>
      </c>
      <c r="AU234" s="79" t="s">
        <v>453</v>
      </c>
      <c r="AV234" s="79" t="s">
        <v>454</v>
      </c>
      <c r="AW234" s="80" t="s">
        <v>1157</v>
      </c>
      <c r="AX234" s="81">
        <v>2</v>
      </c>
      <c r="AY234" s="68">
        <v>18178481.324804641</v>
      </c>
      <c r="AZ234" s="68">
        <v>642130.98</v>
      </c>
      <c r="BA234" s="68">
        <v>114977.46</v>
      </c>
      <c r="BB234" s="68">
        <v>71025.16</v>
      </c>
      <c r="BC234" s="68">
        <v>3021049.9509031898</v>
      </c>
      <c r="BD234" s="68">
        <v>1620931.5668507202</v>
      </c>
      <c r="BE234" s="68">
        <v>1792335.3293858801</v>
      </c>
      <c r="BF234" s="68">
        <v>224722.6541803591</v>
      </c>
      <c r="BG234" s="68">
        <f t="shared" si="21"/>
        <v>25708426.026124794</v>
      </c>
      <c r="BH234" s="68">
        <v>42771.6</v>
      </c>
    </row>
    <row r="235" spans="2:60">
      <c r="B235" s="79" t="s">
        <v>455</v>
      </c>
      <c r="C235" s="79" t="s">
        <v>456</v>
      </c>
      <c r="D235" s="80" t="s">
        <v>953</v>
      </c>
      <c r="E235" s="81">
        <v>10</v>
      </c>
      <c r="F235" s="68"/>
      <c r="G235" s="68"/>
      <c r="H235" s="68"/>
      <c r="I235" s="68"/>
      <c r="J235" s="68"/>
      <c r="K235" s="68"/>
      <c r="L235" s="68"/>
      <c r="M235" s="68"/>
      <c r="N235" s="68">
        <f t="shared" si="18"/>
        <v>0</v>
      </c>
      <c r="O235" s="68"/>
      <c r="Q235" s="79" t="s">
        <v>455</v>
      </c>
      <c r="R235" s="79" t="s">
        <v>456</v>
      </c>
      <c r="S235" s="80" t="s">
        <v>954</v>
      </c>
      <c r="T235" s="81">
        <v>2</v>
      </c>
      <c r="U235" s="68">
        <v>41369040.684835903</v>
      </c>
      <c r="V235" s="68">
        <v>951014.03</v>
      </c>
      <c r="W235" s="68">
        <v>218690.84</v>
      </c>
      <c r="X235" s="68">
        <v>164330.21</v>
      </c>
      <c r="Y235" s="68">
        <v>6563352.6718421765</v>
      </c>
      <c r="Z235" s="68">
        <v>2703815.9507239871</v>
      </c>
      <c r="AA235" s="68">
        <v>4071832.039213697</v>
      </c>
      <c r="AB235" s="68">
        <v>529720.75657394528</v>
      </c>
      <c r="AC235" s="68">
        <f t="shared" si="19"/>
        <v>56571797.183189712</v>
      </c>
      <c r="AD235" s="68">
        <v>0</v>
      </c>
      <c r="AF235" s="79" t="s">
        <v>455</v>
      </c>
      <c r="AG235" s="79" t="s">
        <v>456</v>
      </c>
      <c r="AH235" s="80" t="s">
        <v>1156</v>
      </c>
      <c r="AI235" s="81">
        <v>2</v>
      </c>
      <c r="AJ235" s="68">
        <v>41879437.63702973</v>
      </c>
      <c r="AK235" s="68">
        <v>960786.06</v>
      </c>
      <c r="AL235" s="68">
        <v>220941.97999999998</v>
      </c>
      <c r="AM235" s="68">
        <v>166136.45000000001</v>
      </c>
      <c r="AN235" s="68">
        <v>6638344.4589889478</v>
      </c>
      <c r="AO235" s="68">
        <v>2703815.9507239871</v>
      </c>
      <c r="AP235" s="68">
        <v>4118516.1760884998</v>
      </c>
      <c r="AQ235" s="68">
        <v>534408.4177557081</v>
      </c>
      <c r="AR235" s="68">
        <f t="shared" si="20"/>
        <v>57222387.130586877</v>
      </c>
      <c r="AS235" s="68">
        <v>0</v>
      </c>
      <c r="AU235" s="79" t="s">
        <v>455</v>
      </c>
      <c r="AV235" s="79" t="s">
        <v>456</v>
      </c>
      <c r="AW235" s="80" t="s">
        <v>1157</v>
      </c>
      <c r="AX235" s="81">
        <v>2</v>
      </c>
      <c r="AY235" s="68">
        <v>42312902.661007024</v>
      </c>
      <c r="AZ235" s="68">
        <v>969757.58000000007</v>
      </c>
      <c r="BA235" s="68">
        <v>223009.57</v>
      </c>
      <c r="BB235" s="68">
        <v>167922.63</v>
      </c>
      <c r="BC235" s="68">
        <v>6696029.1181382118</v>
      </c>
      <c r="BD235" s="68">
        <v>2703815.9507239871</v>
      </c>
      <c r="BE235" s="68">
        <v>4161929.0606372966</v>
      </c>
      <c r="BF235" s="68">
        <v>537403.39513971657</v>
      </c>
      <c r="BG235" s="68">
        <f t="shared" si="21"/>
        <v>57772769.96564623</v>
      </c>
      <c r="BH235" s="68">
        <v>0</v>
      </c>
    </row>
    <row r="236" spans="2:60">
      <c r="B236" s="79" t="s">
        <v>457</v>
      </c>
      <c r="C236" s="79" t="s">
        <v>458</v>
      </c>
      <c r="D236" s="80" t="s">
        <v>953</v>
      </c>
      <c r="E236" s="81">
        <v>10</v>
      </c>
      <c r="F236" s="68"/>
      <c r="G236" s="68"/>
      <c r="H236" s="68"/>
      <c r="I236" s="68"/>
      <c r="J236" s="68"/>
      <c r="K236" s="68"/>
      <c r="L236" s="68"/>
      <c r="M236" s="68"/>
      <c r="N236" s="68">
        <f t="shared" si="18"/>
        <v>0</v>
      </c>
      <c r="O236" s="68"/>
      <c r="Q236" s="79" t="s">
        <v>457</v>
      </c>
      <c r="R236" s="79" t="s">
        <v>458</v>
      </c>
      <c r="S236" s="80" t="s">
        <v>954</v>
      </c>
      <c r="T236" s="81">
        <v>2</v>
      </c>
      <c r="U236" s="68">
        <v>255902555.28340268</v>
      </c>
      <c r="V236" s="68">
        <v>11441126.060000001</v>
      </c>
      <c r="W236" s="68">
        <v>3088774.4699999997</v>
      </c>
      <c r="X236" s="68">
        <v>922501.43</v>
      </c>
      <c r="Y236" s="68">
        <v>40185599.696345188</v>
      </c>
      <c r="Z236" s="68">
        <v>13186067.286717428</v>
      </c>
      <c r="AA236" s="68">
        <v>16523158.496763596</v>
      </c>
      <c r="AB236" s="68">
        <v>3293717.8258125782</v>
      </c>
      <c r="AC236" s="68">
        <f t="shared" si="19"/>
        <v>348686974.3090415</v>
      </c>
      <c r="AD236" s="68">
        <v>4143473.76</v>
      </c>
      <c r="AF236" s="79" t="s">
        <v>457</v>
      </c>
      <c r="AG236" s="79" t="s">
        <v>458</v>
      </c>
      <c r="AH236" s="80" t="s">
        <v>1156</v>
      </c>
      <c r="AI236" s="81">
        <v>2</v>
      </c>
      <c r="AJ236" s="68">
        <v>259567929.19203708</v>
      </c>
      <c r="AK236" s="68">
        <v>11543895.930000003</v>
      </c>
      <c r="AL236" s="68">
        <v>3116574.57</v>
      </c>
      <c r="AM236" s="68">
        <v>934033.79999999993</v>
      </c>
      <c r="AN236" s="68">
        <v>40609247.490794122</v>
      </c>
      <c r="AO236" s="68">
        <v>13186067.286717428</v>
      </c>
      <c r="AP236" s="68">
        <v>16697710.574929623</v>
      </c>
      <c r="AQ236" s="68">
        <v>3328392.2408770323</v>
      </c>
      <c r="AR236" s="68">
        <f t="shared" si="20"/>
        <v>353164543.55535525</v>
      </c>
      <c r="AS236" s="68">
        <v>4180692.4699999997</v>
      </c>
      <c r="AU236" s="79" t="s">
        <v>457</v>
      </c>
      <c r="AV236" s="79" t="s">
        <v>458</v>
      </c>
      <c r="AW236" s="80" t="s">
        <v>1157</v>
      </c>
      <c r="AX236" s="81">
        <v>2</v>
      </c>
      <c r="AY236" s="68">
        <v>263292795.54924992</v>
      </c>
      <c r="AZ236" s="68">
        <v>11636690.57</v>
      </c>
      <c r="BA236" s="68">
        <v>3141689.68</v>
      </c>
      <c r="BB236" s="68">
        <v>946240.58000000007</v>
      </c>
      <c r="BC236" s="68">
        <v>40973399.421144158</v>
      </c>
      <c r="BD236" s="68">
        <v>13186067.286717428</v>
      </c>
      <c r="BE236" s="68">
        <v>16858649.756555241</v>
      </c>
      <c r="BF236" s="68">
        <v>3361283.1988768578</v>
      </c>
      <c r="BG236" s="68">
        <f t="shared" si="21"/>
        <v>357611114.66254359</v>
      </c>
      <c r="BH236" s="68">
        <v>4214298.62</v>
      </c>
    </row>
    <row r="237" spans="2:60">
      <c r="B237" s="79" t="s">
        <v>459</v>
      </c>
      <c r="C237" s="79" t="s">
        <v>460</v>
      </c>
      <c r="D237" s="80" t="s">
        <v>953</v>
      </c>
      <c r="E237" s="81">
        <v>10</v>
      </c>
      <c r="F237" s="68"/>
      <c r="G237" s="68"/>
      <c r="H237" s="68"/>
      <c r="I237" s="68"/>
      <c r="J237" s="68"/>
      <c r="K237" s="68"/>
      <c r="L237" s="68"/>
      <c r="M237" s="68"/>
      <c r="N237" s="68">
        <f t="shared" si="18"/>
        <v>0</v>
      </c>
      <c r="O237" s="68"/>
      <c r="Q237" s="79" t="s">
        <v>459</v>
      </c>
      <c r="R237" s="79" t="s">
        <v>460</v>
      </c>
      <c r="S237" s="80" t="s">
        <v>954</v>
      </c>
      <c r="T237" s="81">
        <v>2</v>
      </c>
      <c r="U237" s="68">
        <v>713038.22564732737</v>
      </c>
      <c r="V237" s="68">
        <v>7495.8200000000006</v>
      </c>
      <c r="W237" s="68">
        <v>0</v>
      </c>
      <c r="X237" s="68">
        <v>0</v>
      </c>
      <c r="Y237" s="68">
        <v>51645.511679170952</v>
      </c>
      <c r="Z237" s="68">
        <v>30505.912155799542</v>
      </c>
      <c r="AA237" s="68">
        <v>0</v>
      </c>
      <c r="AB237" s="68">
        <v>7974.793135308777</v>
      </c>
      <c r="AC237" s="68">
        <f t="shared" si="19"/>
        <v>810660.26261760667</v>
      </c>
      <c r="AD237" s="68">
        <v>0</v>
      </c>
      <c r="AF237" s="79" t="s">
        <v>459</v>
      </c>
      <c r="AG237" s="79" t="s">
        <v>460</v>
      </c>
      <c r="AH237" s="80" t="s">
        <v>1156</v>
      </c>
      <c r="AI237" s="81">
        <v>2</v>
      </c>
      <c r="AJ237" s="68">
        <v>725322.05868433975</v>
      </c>
      <c r="AK237" s="68">
        <v>7626.8399999999992</v>
      </c>
      <c r="AL237" s="68">
        <v>0</v>
      </c>
      <c r="AM237" s="68">
        <v>0</v>
      </c>
      <c r="AN237" s="68">
        <v>52550.879674038217</v>
      </c>
      <c r="AO237" s="68">
        <v>30505.912155799542</v>
      </c>
      <c r="AP237" s="68">
        <v>0</v>
      </c>
      <c r="AQ237" s="68">
        <v>8114.8579704128206</v>
      </c>
      <c r="AR237" s="68">
        <f t="shared" si="20"/>
        <v>824120.54848459037</v>
      </c>
      <c r="AS237" s="68">
        <v>0</v>
      </c>
      <c r="AU237" s="79" t="s">
        <v>459</v>
      </c>
      <c r="AV237" s="79" t="s">
        <v>460</v>
      </c>
      <c r="AW237" s="80" t="s">
        <v>1157</v>
      </c>
      <c r="AX237" s="81">
        <v>2</v>
      </c>
      <c r="AY237" s="68">
        <v>737218.95631631184</v>
      </c>
      <c r="AZ237" s="68">
        <v>7753.8</v>
      </c>
      <c r="BA237" s="68">
        <v>0</v>
      </c>
      <c r="BB237" s="68">
        <v>0</v>
      </c>
      <c r="BC237" s="68">
        <v>53427.659333880729</v>
      </c>
      <c r="BD237" s="68">
        <v>30505.912155799542</v>
      </c>
      <c r="BE237" s="68">
        <v>0</v>
      </c>
      <c r="BF237" s="68">
        <v>8249.2572459884686</v>
      </c>
      <c r="BG237" s="68">
        <f t="shared" si="21"/>
        <v>837155.58505198068</v>
      </c>
      <c r="BH237" s="68">
        <v>0</v>
      </c>
    </row>
    <row r="238" spans="2:60">
      <c r="B238" s="79" t="s">
        <v>461</v>
      </c>
      <c r="C238" s="79" t="s">
        <v>462</v>
      </c>
      <c r="D238" s="80" t="s">
        <v>953</v>
      </c>
      <c r="E238" s="81">
        <v>10</v>
      </c>
      <c r="F238" s="68"/>
      <c r="G238" s="68"/>
      <c r="H238" s="68"/>
      <c r="I238" s="68"/>
      <c r="J238" s="68"/>
      <c r="K238" s="68"/>
      <c r="L238" s="68"/>
      <c r="M238" s="68"/>
      <c r="N238" s="68">
        <f t="shared" si="18"/>
        <v>0</v>
      </c>
      <c r="O238" s="68"/>
      <c r="Q238" s="79" t="s">
        <v>461</v>
      </c>
      <c r="R238" s="79" t="s">
        <v>462</v>
      </c>
      <c r="S238" s="80" t="s">
        <v>954</v>
      </c>
      <c r="T238" s="81">
        <v>2</v>
      </c>
      <c r="U238" s="68">
        <v>418740.59802856157</v>
      </c>
      <c r="V238" s="68">
        <v>5646.1799999999994</v>
      </c>
      <c r="W238" s="68">
        <v>0</v>
      </c>
      <c r="X238" s="68">
        <v>0</v>
      </c>
      <c r="Y238" s="68">
        <v>56012.281516836025</v>
      </c>
      <c r="Z238" s="68">
        <v>160467.76613847824</v>
      </c>
      <c r="AA238" s="68">
        <v>0</v>
      </c>
      <c r="AB238" s="68">
        <v>4901.4651992975269</v>
      </c>
      <c r="AC238" s="68">
        <f t="shared" si="19"/>
        <v>645768.29088317335</v>
      </c>
      <c r="AD238" s="68">
        <v>0</v>
      </c>
      <c r="AF238" s="79" t="s">
        <v>461</v>
      </c>
      <c r="AG238" s="79" t="s">
        <v>462</v>
      </c>
      <c r="AH238" s="80" t="s">
        <v>1156</v>
      </c>
      <c r="AI238" s="81">
        <v>2</v>
      </c>
      <c r="AJ238" s="68">
        <v>425895.93670452782</v>
      </c>
      <c r="AK238" s="68">
        <v>5744.8999999999987</v>
      </c>
      <c r="AL238" s="68">
        <v>0</v>
      </c>
      <c r="AM238" s="68">
        <v>0</v>
      </c>
      <c r="AN238" s="68">
        <v>56994.078168885972</v>
      </c>
      <c r="AO238" s="68">
        <v>160467.76613847824</v>
      </c>
      <c r="AP238" s="68">
        <v>0</v>
      </c>
      <c r="AQ238" s="68">
        <v>4987.5619762085844</v>
      </c>
      <c r="AR238" s="68">
        <f t="shared" si="20"/>
        <v>654090.24298810062</v>
      </c>
      <c r="AS238" s="68">
        <v>0</v>
      </c>
      <c r="AU238" s="79" t="s">
        <v>461</v>
      </c>
      <c r="AV238" s="79" t="s">
        <v>462</v>
      </c>
      <c r="AW238" s="80" t="s">
        <v>1157</v>
      </c>
      <c r="AX238" s="81">
        <v>2</v>
      </c>
      <c r="AY238" s="68">
        <v>432826.21764521633</v>
      </c>
      <c r="AZ238" s="68">
        <v>5840.54</v>
      </c>
      <c r="BA238" s="68">
        <v>0</v>
      </c>
      <c r="BB238" s="68">
        <v>0</v>
      </c>
      <c r="BC238" s="68">
        <v>57944.872698661929</v>
      </c>
      <c r="BD238" s="68">
        <v>160467.76613847824</v>
      </c>
      <c r="BE238" s="68">
        <v>0</v>
      </c>
      <c r="BF238" s="68">
        <v>5070.1612725798041</v>
      </c>
      <c r="BG238" s="68">
        <f t="shared" si="21"/>
        <v>662149.55775493628</v>
      </c>
      <c r="BH238" s="68">
        <v>0</v>
      </c>
    </row>
    <row r="239" spans="2:60">
      <c r="B239" s="79" t="s">
        <v>463</v>
      </c>
      <c r="C239" s="79" t="s">
        <v>464</v>
      </c>
      <c r="D239" s="80" t="s">
        <v>953</v>
      </c>
      <c r="E239" s="81">
        <v>10</v>
      </c>
      <c r="F239" s="68"/>
      <c r="G239" s="68"/>
      <c r="H239" s="68"/>
      <c r="I239" s="68"/>
      <c r="J239" s="68"/>
      <c r="K239" s="68"/>
      <c r="L239" s="68"/>
      <c r="M239" s="68"/>
      <c r="N239" s="68">
        <f t="shared" si="18"/>
        <v>0</v>
      </c>
      <c r="O239" s="68"/>
      <c r="Q239" s="79" t="s">
        <v>463</v>
      </c>
      <c r="R239" s="79" t="s">
        <v>464</v>
      </c>
      <c r="S239" s="80" t="s">
        <v>954</v>
      </c>
      <c r="T239" s="81">
        <v>2</v>
      </c>
      <c r="U239" s="68">
        <v>11145613.302224837</v>
      </c>
      <c r="V239" s="68">
        <v>217573.1</v>
      </c>
      <c r="W239" s="68">
        <v>0</v>
      </c>
      <c r="X239" s="68">
        <v>41104.1</v>
      </c>
      <c r="Y239" s="68">
        <v>1543784.5532752515</v>
      </c>
      <c r="Z239" s="68">
        <v>874141.90549679636</v>
      </c>
      <c r="AA239" s="68">
        <v>816631.8097362743</v>
      </c>
      <c r="AB239" s="68">
        <v>132541.88851368427</v>
      </c>
      <c r="AC239" s="68">
        <f t="shared" si="19"/>
        <v>14771487.999246843</v>
      </c>
      <c r="AD239" s="68">
        <v>97.34</v>
      </c>
      <c r="AF239" s="79" t="s">
        <v>463</v>
      </c>
      <c r="AG239" s="79" t="s">
        <v>464</v>
      </c>
      <c r="AH239" s="80" t="s">
        <v>1156</v>
      </c>
      <c r="AI239" s="81">
        <v>2</v>
      </c>
      <c r="AJ239" s="68">
        <v>11339842.166405661</v>
      </c>
      <c r="AK239" s="68">
        <v>221376.63999999998</v>
      </c>
      <c r="AL239" s="68">
        <v>0</v>
      </c>
      <c r="AM239" s="68">
        <v>41822.619999999995</v>
      </c>
      <c r="AN239" s="68">
        <v>1570913.5800363563</v>
      </c>
      <c r="AO239" s="68">
        <v>874141.90549679636</v>
      </c>
      <c r="AP239" s="68">
        <v>830958.49522891035</v>
      </c>
      <c r="AQ239" s="68">
        <v>134869.87475810014</v>
      </c>
      <c r="AR239" s="68">
        <f t="shared" si="20"/>
        <v>15014024.331925826</v>
      </c>
      <c r="AS239" s="68">
        <v>99.05</v>
      </c>
      <c r="AU239" s="79" t="s">
        <v>463</v>
      </c>
      <c r="AV239" s="79" t="s">
        <v>464</v>
      </c>
      <c r="AW239" s="80" t="s">
        <v>1157</v>
      </c>
      <c r="AX239" s="81">
        <v>2</v>
      </c>
      <c r="AY239" s="68">
        <v>11527400.471198713</v>
      </c>
      <c r="AZ239" s="68">
        <v>225061.75999999998</v>
      </c>
      <c r="BA239" s="68">
        <v>0</v>
      </c>
      <c r="BB239" s="68">
        <v>42518.869999999995</v>
      </c>
      <c r="BC239" s="68">
        <v>1597175.2463766623</v>
      </c>
      <c r="BD239" s="68">
        <v>874141.90549679636</v>
      </c>
      <c r="BE239" s="68">
        <v>844830.89785347017</v>
      </c>
      <c r="BF239" s="68">
        <v>137098.55172593705</v>
      </c>
      <c r="BG239" s="68">
        <f t="shared" si="21"/>
        <v>15248328.392651577</v>
      </c>
      <c r="BH239" s="68">
        <v>100.69</v>
      </c>
    </row>
    <row r="240" spans="2:60">
      <c r="B240" s="79" t="s">
        <v>465</v>
      </c>
      <c r="C240" s="79" t="s">
        <v>466</v>
      </c>
      <c r="D240" s="80" t="s">
        <v>953</v>
      </c>
      <c r="E240" s="81">
        <v>10</v>
      </c>
      <c r="F240" s="68"/>
      <c r="G240" s="68"/>
      <c r="H240" s="68"/>
      <c r="I240" s="68"/>
      <c r="J240" s="68"/>
      <c r="K240" s="68"/>
      <c r="L240" s="68"/>
      <c r="M240" s="68"/>
      <c r="N240" s="68">
        <f t="shared" si="18"/>
        <v>0</v>
      </c>
      <c r="O240" s="68"/>
      <c r="Q240" s="79" t="s">
        <v>465</v>
      </c>
      <c r="R240" s="79" t="s">
        <v>466</v>
      </c>
      <c r="S240" s="80" t="s">
        <v>954</v>
      </c>
      <c r="T240" s="81">
        <v>2</v>
      </c>
      <c r="U240" s="68">
        <v>14791839.688876387</v>
      </c>
      <c r="V240" s="68">
        <v>434562.11</v>
      </c>
      <c r="W240" s="68">
        <v>14755.32</v>
      </c>
      <c r="X240" s="68">
        <v>53847.34</v>
      </c>
      <c r="Y240" s="68">
        <v>2164886.0197931388</v>
      </c>
      <c r="Z240" s="68">
        <v>1067982.405165669</v>
      </c>
      <c r="AA240" s="68">
        <v>1083298.8763831409</v>
      </c>
      <c r="AB240" s="68">
        <v>180183.13697219267</v>
      </c>
      <c r="AC240" s="68">
        <f t="shared" si="19"/>
        <v>19796124.957190525</v>
      </c>
      <c r="AD240" s="68">
        <v>4770.0599999999995</v>
      </c>
      <c r="AF240" s="79" t="s">
        <v>465</v>
      </c>
      <c r="AG240" s="79" t="s">
        <v>466</v>
      </c>
      <c r="AH240" s="80" t="s">
        <v>1156</v>
      </c>
      <c r="AI240" s="81">
        <v>2</v>
      </c>
      <c r="AJ240" s="68">
        <v>15049123.068592159</v>
      </c>
      <c r="AK240" s="68">
        <v>442158.99</v>
      </c>
      <c r="AL240" s="68">
        <v>15013.25</v>
      </c>
      <c r="AM240" s="68">
        <v>54788.590000000004</v>
      </c>
      <c r="AN240" s="68">
        <v>2202907.7333196364</v>
      </c>
      <c r="AO240" s="68">
        <v>1067982.405165669</v>
      </c>
      <c r="AP240" s="68">
        <v>1102303.8832479541</v>
      </c>
      <c r="AQ240" s="68">
        <v>183347.88854319602</v>
      </c>
      <c r="AR240" s="68">
        <f t="shared" si="20"/>
        <v>20122479.248868614</v>
      </c>
      <c r="AS240" s="68">
        <v>4853.4399999999996</v>
      </c>
      <c r="AU240" s="79" t="s">
        <v>465</v>
      </c>
      <c r="AV240" s="79" t="s">
        <v>466</v>
      </c>
      <c r="AW240" s="80" t="s">
        <v>1157</v>
      </c>
      <c r="AX240" s="81">
        <v>2</v>
      </c>
      <c r="AY240" s="68">
        <v>15298213.729186282</v>
      </c>
      <c r="AZ240" s="68">
        <v>449519.32999999996</v>
      </c>
      <c r="BA240" s="68">
        <v>15263.19</v>
      </c>
      <c r="BB240" s="68">
        <v>55700.689999999995</v>
      </c>
      <c r="BC240" s="68">
        <v>2239725.3166494514</v>
      </c>
      <c r="BD240" s="68">
        <v>1067982.405165669</v>
      </c>
      <c r="BE240" s="68">
        <v>1120706.2641869551</v>
      </c>
      <c r="BF240" s="68">
        <v>186384.31661530584</v>
      </c>
      <c r="BG240" s="68">
        <f t="shared" si="21"/>
        <v>20438429.471803661</v>
      </c>
      <c r="BH240" s="68">
        <v>4934.2300000000005</v>
      </c>
    </row>
    <row r="241" spans="2:60">
      <c r="B241" s="79" t="s">
        <v>467</v>
      </c>
      <c r="C241" s="79" t="s">
        <v>468</v>
      </c>
      <c r="D241" s="80" t="s">
        <v>953</v>
      </c>
      <c r="E241" s="81">
        <v>10</v>
      </c>
      <c r="F241" s="68"/>
      <c r="G241" s="68"/>
      <c r="H241" s="68"/>
      <c r="I241" s="68"/>
      <c r="J241" s="68"/>
      <c r="K241" s="68"/>
      <c r="L241" s="68"/>
      <c r="M241" s="68"/>
      <c r="N241" s="68">
        <f t="shared" si="18"/>
        <v>0</v>
      </c>
      <c r="O241" s="68"/>
      <c r="Q241" s="79" t="s">
        <v>467</v>
      </c>
      <c r="R241" s="79" t="s">
        <v>468</v>
      </c>
      <c r="S241" s="80" t="s">
        <v>954</v>
      </c>
      <c r="T241" s="81">
        <v>2</v>
      </c>
      <c r="U241" s="68">
        <v>89225267.848241061</v>
      </c>
      <c r="V241" s="68">
        <v>1999729.9200000002</v>
      </c>
      <c r="W241" s="68">
        <v>598330.64</v>
      </c>
      <c r="X241" s="68">
        <v>328071.63</v>
      </c>
      <c r="Y241" s="68">
        <v>12460132.082739547</v>
      </c>
      <c r="Z241" s="68">
        <v>4935673.0607195776</v>
      </c>
      <c r="AA241" s="68">
        <v>5986043.6226222701</v>
      </c>
      <c r="AB241" s="68">
        <v>1044162.763702184</v>
      </c>
      <c r="AC241" s="68">
        <f t="shared" si="19"/>
        <v>116694492.72802463</v>
      </c>
      <c r="AD241" s="68">
        <v>117081.15999999997</v>
      </c>
      <c r="AF241" s="79" t="s">
        <v>467</v>
      </c>
      <c r="AG241" s="79" t="s">
        <v>468</v>
      </c>
      <c r="AH241" s="80" t="s">
        <v>1156</v>
      </c>
      <c r="AI241" s="81">
        <v>2</v>
      </c>
      <c r="AJ241" s="68">
        <v>91118485.826872498</v>
      </c>
      <c r="AK241" s="68">
        <v>2017692.4999999998</v>
      </c>
      <c r="AL241" s="68">
        <v>603715.83999999997</v>
      </c>
      <c r="AM241" s="68">
        <v>333850.23</v>
      </c>
      <c r="AN241" s="68">
        <v>12607472.198354388</v>
      </c>
      <c r="AO241" s="68">
        <v>4935673.0607195776</v>
      </c>
      <c r="AP241" s="68">
        <v>6049498.0326176155</v>
      </c>
      <c r="AQ241" s="68">
        <v>1060863.4334421903</v>
      </c>
      <c r="AR241" s="68">
        <f t="shared" si="20"/>
        <v>118845383.96200629</v>
      </c>
      <c r="AS241" s="68">
        <v>118132.84</v>
      </c>
      <c r="AU241" s="79" t="s">
        <v>467</v>
      </c>
      <c r="AV241" s="79" t="s">
        <v>468</v>
      </c>
      <c r="AW241" s="80" t="s">
        <v>1157</v>
      </c>
      <c r="AX241" s="81">
        <v>2</v>
      </c>
      <c r="AY241" s="68">
        <v>91869526.170682877</v>
      </c>
      <c r="AZ241" s="68">
        <v>2033911.5600000003</v>
      </c>
      <c r="BA241" s="68">
        <v>608580.91999999993</v>
      </c>
      <c r="BB241" s="68">
        <v>335828.42</v>
      </c>
      <c r="BC241" s="68">
        <v>12733320.269179026</v>
      </c>
      <c r="BD241" s="68">
        <v>4935673.0607195776</v>
      </c>
      <c r="BE241" s="68">
        <v>6108026.8000040166</v>
      </c>
      <c r="BF241" s="68">
        <v>1065910.8460308015</v>
      </c>
      <c r="BG241" s="68">
        <f t="shared" si="21"/>
        <v>119809860.47661632</v>
      </c>
      <c r="BH241" s="68">
        <v>119082.43</v>
      </c>
    </row>
    <row r="242" spans="2:60">
      <c r="B242" s="79" t="s">
        <v>469</v>
      </c>
      <c r="C242" s="79" t="s">
        <v>470</v>
      </c>
      <c r="D242" s="80" t="s">
        <v>953</v>
      </c>
      <c r="E242" s="81">
        <v>10</v>
      </c>
      <c r="F242" s="68"/>
      <c r="G242" s="68"/>
      <c r="H242" s="68"/>
      <c r="I242" s="68"/>
      <c r="J242" s="68"/>
      <c r="K242" s="68"/>
      <c r="L242" s="68"/>
      <c r="M242" s="68"/>
      <c r="N242" s="68">
        <f t="shared" si="18"/>
        <v>0</v>
      </c>
      <c r="O242" s="68"/>
      <c r="Q242" s="79" t="s">
        <v>469</v>
      </c>
      <c r="R242" s="79" t="s">
        <v>470</v>
      </c>
      <c r="S242" s="80" t="s">
        <v>954</v>
      </c>
      <c r="T242" s="81">
        <v>2</v>
      </c>
      <c r="U242" s="68">
        <v>119196812.42621966</v>
      </c>
      <c r="V242" s="68">
        <v>3313925.48</v>
      </c>
      <c r="W242" s="68">
        <v>750700.75999999989</v>
      </c>
      <c r="X242" s="68">
        <v>413532.14999999997</v>
      </c>
      <c r="Y242" s="68">
        <v>18906919.303678937</v>
      </c>
      <c r="Z242" s="68">
        <v>6834198.8104817076</v>
      </c>
      <c r="AA242" s="68">
        <v>4848449.2236780971</v>
      </c>
      <c r="AB242" s="68">
        <v>1435658.7378626466</v>
      </c>
      <c r="AC242" s="68">
        <f t="shared" si="19"/>
        <v>156094943.61192104</v>
      </c>
      <c r="AD242" s="68">
        <v>394746.72000000003</v>
      </c>
      <c r="AF242" s="79" t="s">
        <v>469</v>
      </c>
      <c r="AG242" s="79" t="s">
        <v>470</v>
      </c>
      <c r="AH242" s="80" t="s">
        <v>1156</v>
      </c>
      <c r="AI242" s="81">
        <v>2</v>
      </c>
      <c r="AJ242" s="68">
        <v>123122527.98213986</v>
      </c>
      <c r="AK242" s="68">
        <v>3371858.37</v>
      </c>
      <c r="AL242" s="68">
        <v>763823.26</v>
      </c>
      <c r="AM242" s="68">
        <v>426805.14000000007</v>
      </c>
      <c r="AN242" s="68">
        <v>19247747.391113557</v>
      </c>
      <c r="AO242" s="68">
        <v>6834198.8104817076</v>
      </c>
      <c r="AP242" s="68">
        <v>4933505.2922472637</v>
      </c>
      <c r="AQ242" s="68">
        <v>1478773.7980288267</v>
      </c>
      <c r="AR242" s="68">
        <f t="shared" si="20"/>
        <v>160580887.59401122</v>
      </c>
      <c r="AS242" s="68">
        <v>401647.55000000005</v>
      </c>
      <c r="AU242" s="79" t="s">
        <v>469</v>
      </c>
      <c r="AV242" s="79" t="s">
        <v>470</v>
      </c>
      <c r="AW242" s="80" t="s">
        <v>1157</v>
      </c>
      <c r="AX242" s="81">
        <v>2</v>
      </c>
      <c r="AY242" s="68">
        <v>127078058.43335073</v>
      </c>
      <c r="AZ242" s="68">
        <v>3427987.5399999996</v>
      </c>
      <c r="BA242" s="68">
        <v>776539.18</v>
      </c>
      <c r="BB242" s="68">
        <v>440154.49</v>
      </c>
      <c r="BC242" s="68">
        <v>19578152.280772138</v>
      </c>
      <c r="BD242" s="68">
        <v>6834198.8104817076</v>
      </c>
      <c r="BE242" s="68">
        <v>5015864.802060361</v>
      </c>
      <c r="BF242" s="68">
        <v>1521794.5496068597</v>
      </c>
      <c r="BG242" s="68">
        <f t="shared" si="21"/>
        <v>165081083.6062718</v>
      </c>
      <c r="BH242" s="68">
        <v>408333.52000000008</v>
      </c>
    </row>
    <row r="243" spans="2:60">
      <c r="B243" s="79" t="s">
        <v>471</v>
      </c>
      <c r="C243" s="79" t="s">
        <v>472</v>
      </c>
      <c r="D243" s="80" t="s">
        <v>953</v>
      </c>
      <c r="E243" s="81">
        <v>10</v>
      </c>
      <c r="F243" s="68"/>
      <c r="G243" s="68"/>
      <c r="H243" s="68"/>
      <c r="I243" s="68"/>
      <c r="J243" s="68"/>
      <c r="K243" s="68"/>
      <c r="L243" s="68"/>
      <c r="M243" s="68"/>
      <c r="N243" s="68">
        <f t="shared" si="18"/>
        <v>0</v>
      </c>
      <c r="O243" s="68"/>
      <c r="Q243" s="79" t="s">
        <v>471</v>
      </c>
      <c r="R243" s="79" t="s">
        <v>472</v>
      </c>
      <c r="S243" s="80" t="s">
        <v>954</v>
      </c>
      <c r="T243" s="81">
        <v>2</v>
      </c>
      <c r="U243" s="68">
        <v>6736688.5184789523</v>
      </c>
      <c r="V243" s="68">
        <v>130706.45</v>
      </c>
      <c r="W243" s="68">
        <v>0</v>
      </c>
      <c r="X243" s="68">
        <v>27869.649999999998</v>
      </c>
      <c r="Y243" s="68">
        <v>852985.25552311947</v>
      </c>
      <c r="Z243" s="68">
        <v>718476.57589301968</v>
      </c>
      <c r="AA243" s="68">
        <v>957877.4251722258</v>
      </c>
      <c r="AB243" s="68">
        <v>84342.89672004804</v>
      </c>
      <c r="AC243" s="68">
        <f t="shared" si="19"/>
        <v>9508946.7717873659</v>
      </c>
      <c r="AD243" s="68">
        <v>0</v>
      </c>
      <c r="AF243" s="79" t="s">
        <v>471</v>
      </c>
      <c r="AG243" s="79" t="s">
        <v>472</v>
      </c>
      <c r="AH243" s="80" t="s">
        <v>1156</v>
      </c>
      <c r="AI243" s="81">
        <v>2</v>
      </c>
      <c r="AJ243" s="68">
        <v>6854435.7484281119</v>
      </c>
      <c r="AK243" s="68">
        <v>133001.98000000001</v>
      </c>
      <c r="AL243" s="68">
        <v>0</v>
      </c>
      <c r="AM243" s="68">
        <v>28359.09</v>
      </c>
      <c r="AN243" s="68">
        <v>868031.09479149163</v>
      </c>
      <c r="AO243" s="68">
        <v>718476.57589301968</v>
      </c>
      <c r="AP243" s="68">
        <v>974729.12163467077</v>
      </c>
      <c r="AQ243" s="68">
        <v>85824.314962262288</v>
      </c>
      <c r="AR243" s="68">
        <f t="shared" si="20"/>
        <v>9662857.9257095568</v>
      </c>
      <c r="AS243" s="68">
        <v>0</v>
      </c>
      <c r="AU243" s="79" t="s">
        <v>471</v>
      </c>
      <c r="AV243" s="79" t="s">
        <v>472</v>
      </c>
      <c r="AW243" s="80" t="s">
        <v>1157</v>
      </c>
      <c r="AX243" s="81">
        <v>2</v>
      </c>
      <c r="AY243" s="68">
        <v>6968432.9110675473</v>
      </c>
      <c r="AZ243" s="68">
        <v>135226.04</v>
      </c>
      <c r="BA243" s="68">
        <v>0</v>
      </c>
      <c r="BB243" s="68">
        <v>28833.39</v>
      </c>
      <c r="BC243" s="68">
        <v>882600.01229066914</v>
      </c>
      <c r="BD243" s="68">
        <v>718476.57589301968</v>
      </c>
      <c r="BE243" s="68">
        <v>991046.75909901247</v>
      </c>
      <c r="BF243" s="68">
        <v>87245.636991446838</v>
      </c>
      <c r="BG243" s="68">
        <f t="shared" si="21"/>
        <v>9811861.3253416959</v>
      </c>
      <c r="BH243" s="68">
        <v>0</v>
      </c>
    </row>
    <row r="244" spans="2:60">
      <c r="B244" s="79" t="s">
        <v>473</v>
      </c>
      <c r="C244" s="79" t="s">
        <v>474</v>
      </c>
      <c r="D244" s="80" t="s">
        <v>953</v>
      </c>
      <c r="E244" s="81">
        <v>10</v>
      </c>
      <c r="F244" s="68"/>
      <c r="G244" s="68"/>
      <c r="H244" s="68"/>
      <c r="I244" s="68"/>
      <c r="J244" s="68"/>
      <c r="K244" s="68"/>
      <c r="L244" s="68"/>
      <c r="M244" s="68"/>
      <c r="N244" s="68">
        <f t="shared" si="18"/>
        <v>0</v>
      </c>
      <c r="O244" s="68"/>
      <c r="Q244" s="79" t="s">
        <v>473</v>
      </c>
      <c r="R244" s="79" t="s">
        <v>474</v>
      </c>
      <c r="S244" s="80" t="s">
        <v>954</v>
      </c>
      <c r="T244" s="81">
        <v>2</v>
      </c>
      <c r="U244" s="68">
        <v>44915353.056301497</v>
      </c>
      <c r="V244" s="68">
        <v>1512984.85</v>
      </c>
      <c r="W244" s="68">
        <v>334198.37</v>
      </c>
      <c r="X244" s="68">
        <v>158188.5</v>
      </c>
      <c r="Y244" s="68">
        <v>6780594.6717398716</v>
      </c>
      <c r="Z244" s="68">
        <v>2949445.8325091903</v>
      </c>
      <c r="AA244" s="68">
        <v>2352134.171616381</v>
      </c>
      <c r="AB244" s="68">
        <v>546747.15162328631</v>
      </c>
      <c r="AC244" s="68">
        <f t="shared" si="19"/>
        <v>59810929.01379022</v>
      </c>
      <c r="AD244" s="68">
        <v>261282.41</v>
      </c>
      <c r="AF244" s="79" t="s">
        <v>473</v>
      </c>
      <c r="AG244" s="79" t="s">
        <v>474</v>
      </c>
      <c r="AH244" s="80" t="s">
        <v>1156</v>
      </c>
      <c r="AI244" s="81">
        <v>2</v>
      </c>
      <c r="AJ244" s="68">
        <v>48464738.760179229</v>
      </c>
      <c r="AK244" s="68">
        <v>1539434.32</v>
      </c>
      <c r="AL244" s="68">
        <v>340040.29000000004</v>
      </c>
      <c r="AM244" s="68">
        <v>170117.63</v>
      </c>
      <c r="AN244" s="68">
        <v>6908376.3722485257</v>
      </c>
      <c r="AO244" s="68">
        <v>2949445.8325091903</v>
      </c>
      <c r="AP244" s="68">
        <v>2393399.0998465777</v>
      </c>
      <c r="AQ244" s="68">
        <v>581377.25094284862</v>
      </c>
      <c r="AR244" s="68">
        <f t="shared" si="20"/>
        <v>63612779.615726374</v>
      </c>
      <c r="AS244" s="68">
        <v>265850.06</v>
      </c>
      <c r="AU244" s="79" t="s">
        <v>473</v>
      </c>
      <c r="AV244" s="79" t="s">
        <v>474</v>
      </c>
      <c r="AW244" s="80" t="s">
        <v>1157</v>
      </c>
      <c r="AX244" s="81">
        <v>2</v>
      </c>
      <c r="AY244" s="68">
        <v>51134657.729870111</v>
      </c>
      <c r="AZ244" s="68">
        <v>1565060.31</v>
      </c>
      <c r="BA244" s="68">
        <v>345701.18</v>
      </c>
      <c r="BB244" s="68">
        <v>179193.71999999997</v>
      </c>
      <c r="BC244" s="68">
        <v>7023362.0370005313</v>
      </c>
      <c r="BD244" s="68">
        <v>2949445.8325091903</v>
      </c>
      <c r="BE244" s="68">
        <v>2433355.566585504</v>
      </c>
      <c r="BF244" s="68">
        <v>607030.42274806648</v>
      </c>
      <c r="BG244" s="68">
        <f t="shared" si="21"/>
        <v>66508082.288713403</v>
      </c>
      <c r="BH244" s="68">
        <v>270275.49000000005</v>
      </c>
    </row>
    <row r="245" spans="2:60">
      <c r="B245" s="79" t="s">
        <v>475</v>
      </c>
      <c r="C245" s="79" t="s">
        <v>476</v>
      </c>
      <c r="D245" s="80" t="s">
        <v>953</v>
      </c>
      <c r="E245" s="81">
        <v>10</v>
      </c>
      <c r="F245" s="68"/>
      <c r="G245" s="68"/>
      <c r="H245" s="68"/>
      <c r="I245" s="68"/>
      <c r="J245" s="68"/>
      <c r="K245" s="68"/>
      <c r="L245" s="68"/>
      <c r="M245" s="68"/>
      <c r="N245" s="68">
        <f t="shared" si="18"/>
        <v>0</v>
      </c>
      <c r="O245" s="68"/>
      <c r="Q245" s="79" t="s">
        <v>475</v>
      </c>
      <c r="R245" s="79" t="s">
        <v>476</v>
      </c>
      <c r="S245" s="80" t="s">
        <v>954</v>
      </c>
      <c r="T245" s="81">
        <v>2</v>
      </c>
      <c r="U245" s="68">
        <v>31468281.914315823</v>
      </c>
      <c r="V245" s="68">
        <v>1407538.24</v>
      </c>
      <c r="W245" s="68">
        <v>191318.66</v>
      </c>
      <c r="X245" s="68">
        <v>119908.89</v>
      </c>
      <c r="Y245" s="68">
        <v>5123349.0246959953</v>
      </c>
      <c r="Z245" s="68">
        <v>2201894.9910638989</v>
      </c>
      <c r="AA245" s="68">
        <v>2965446.9164091912</v>
      </c>
      <c r="AB245" s="68">
        <v>396438.16508902609</v>
      </c>
      <c r="AC245" s="68">
        <f t="shared" si="19"/>
        <v>44287358.341573939</v>
      </c>
      <c r="AD245" s="68">
        <v>413181.54000000004</v>
      </c>
      <c r="AF245" s="79" t="s">
        <v>475</v>
      </c>
      <c r="AG245" s="79" t="s">
        <v>476</v>
      </c>
      <c r="AH245" s="80" t="s">
        <v>1156</v>
      </c>
      <c r="AI245" s="81">
        <v>2</v>
      </c>
      <c r="AJ245" s="68">
        <v>31793948.677612074</v>
      </c>
      <c r="AK245" s="68">
        <v>1432258.13</v>
      </c>
      <c r="AL245" s="68">
        <v>194678.68</v>
      </c>
      <c r="AM245" s="68">
        <v>121106.5</v>
      </c>
      <c r="AN245" s="68">
        <v>5219492.3702296792</v>
      </c>
      <c r="AO245" s="68">
        <v>2201894.9910638989</v>
      </c>
      <c r="AP245" s="68">
        <v>3017617.6735978499</v>
      </c>
      <c r="AQ245" s="68">
        <v>401615.21224457026</v>
      </c>
      <c r="AR245" s="68">
        <f t="shared" si="20"/>
        <v>44803050.294748075</v>
      </c>
      <c r="AS245" s="68">
        <v>420438.06</v>
      </c>
      <c r="AU245" s="79" t="s">
        <v>475</v>
      </c>
      <c r="AV245" s="79" t="s">
        <v>476</v>
      </c>
      <c r="AW245" s="80" t="s">
        <v>1157</v>
      </c>
      <c r="AX245" s="81">
        <v>2</v>
      </c>
      <c r="AY245" s="68">
        <v>31978733.901066761</v>
      </c>
      <c r="AZ245" s="68">
        <v>1456208.38</v>
      </c>
      <c r="BA245" s="68">
        <v>197934.61</v>
      </c>
      <c r="BB245" s="68">
        <v>121900.63</v>
      </c>
      <c r="BC245" s="68">
        <v>5309223.2664094791</v>
      </c>
      <c r="BD245" s="68">
        <v>2201894.9910638989</v>
      </c>
      <c r="BE245" s="68">
        <v>3068135.0524578723</v>
      </c>
      <c r="BF245" s="68">
        <v>405124.63927001506</v>
      </c>
      <c r="BG245" s="68">
        <f t="shared" si="21"/>
        <v>45166624.100268029</v>
      </c>
      <c r="BH245" s="68">
        <v>427468.63</v>
      </c>
    </row>
    <row r="246" spans="2:60">
      <c r="B246" s="79" t="s">
        <v>477</v>
      </c>
      <c r="C246" s="79" t="s">
        <v>478</v>
      </c>
      <c r="D246" s="80" t="s">
        <v>953</v>
      </c>
      <c r="E246" s="81">
        <v>10</v>
      </c>
      <c r="F246" s="68"/>
      <c r="G246" s="68"/>
      <c r="H246" s="68"/>
      <c r="I246" s="68"/>
      <c r="J246" s="68"/>
      <c r="K246" s="68"/>
      <c r="L246" s="68"/>
      <c r="M246" s="68"/>
      <c r="N246" s="68">
        <f t="shared" si="18"/>
        <v>0</v>
      </c>
      <c r="O246" s="68"/>
      <c r="Q246" s="79" t="s">
        <v>477</v>
      </c>
      <c r="R246" s="79" t="s">
        <v>478</v>
      </c>
      <c r="S246" s="80" t="s">
        <v>954</v>
      </c>
      <c r="T246" s="81">
        <v>2</v>
      </c>
      <c r="U246" s="68">
        <v>4711506.4583276343</v>
      </c>
      <c r="V246" s="68">
        <v>103286.39000000001</v>
      </c>
      <c r="W246" s="68">
        <v>7377.67</v>
      </c>
      <c r="X246" s="68">
        <v>15042.759999999998</v>
      </c>
      <c r="Y246" s="68">
        <v>579428.06602216244</v>
      </c>
      <c r="Z246" s="68">
        <v>518801.13219168899</v>
      </c>
      <c r="AA246" s="68">
        <v>240999.3402689608</v>
      </c>
      <c r="AB246" s="68">
        <v>55099.647692660801</v>
      </c>
      <c r="AC246" s="68">
        <f t="shared" si="19"/>
        <v>6231541.4645031067</v>
      </c>
      <c r="AD246" s="68">
        <v>0</v>
      </c>
      <c r="AF246" s="79" t="s">
        <v>477</v>
      </c>
      <c r="AG246" s="79" t="s">
        <v>478</v>
      </c>
      <c r="AH246" s="80" t="s">
        <v>1156</v>
      </c>
      <c r="AI246" s="81">
        <v>2</v>
      </c>
      <c r="AJ246" s="68">
        <v>4885282.3447583495</v>
      </c>
      <c r="AK246" s="68">
        <v>105092.00000000001</v>
      </c>
      <c r="AL246" s="68">
        <v>7506.62</v>
      </c>
      <c r="AM246" s="68">
        <v>15695.65</v>
      </c>
      <c r="AN246" s="68">
        <v>590397.66060835903</v>
      </c>
      <c r="AO246" s="68">
        <v>518801.13219168899</v>
      </c>
      <c r="AP246" s="68">
        <v>245227.46518212295</v>
      </c>
      <c r="AQ246" s="68">
        <v>56963.154818719253</v>
      </c>
      <c r="AR246" s="68">
        <f t="shared" si="20"/>
        <v>6424966.0275592394</v>
      </c>
      <c r="AS246" s="68">
        <v>0</v>
      </c>
      <c r="AU246" s="79" t="s">
        <v>477</v>
      </c>
      <c r="AV246" s="79" t="s">
        <v>478</v>
      </c>
      <c r="AW246" s="80" t="s">
        <v>1157</v>
      </c>
      <c r="AX246" s="81">
        <v>2</v>
      </c>
      <c r="AY246" s="68">
        <v>5008084.5322049018</v>
      </c>
      <c r="AZ246" s="68">
        <v>106841.39000000001</v>
      </c>
      <c r="BA246" s="68">
        <v>7631.58</v>
      </c>
      <c r="BB246" s="68">
        <v>16155.180000000002</v>
      </c>
      <c r="BC246" s="68">
        <v>598194.92610174522</v>
      </c>
      <c r="BD246" s="68">
        <v>518801.13219168899</v>
      </c>
      <c r="BE246" s="68">
        <v>249321.52172765322</v>
      </c>
      <c r="BF246" s="68">
        <v>58101.974744958803</v>
      </c>
      <c r="BG246" s="68">
        <f t="shared" si="21"/>
        <v>6563132.2369709471</v>
      </c>
      <c r="BH246" s="68">
        <v>0</v>
      </c>
    </row>
    <row r="247" spans="2:60">
      <c r="B247" s="79" t="s">
        <v>479</v>
      </c>
      <c r="C247" s="79" t="s">
        <v>480</v>
      </c>
      <c r="D247" s="80" t="s">
        <v>953</v>
      </c>
      <c r="E247" s="81">
        <v>10</v>
      </c>
      <c r="F247" s="68"/>
      <c r="G247" s="68"/>
      <c r="H247" s="68"/>
      <c r="I247" s="68"/>
      <c r="J247" s="68"/>
      <c r="K247" s="68"/>
      <c r="L247" s="68"/>
      <c r="M247" s="68"/>
      <c r="N247" s="68">
        <f t="shared" si="18"/>
        <v>0</v>
      </c>
      <c r="O247" s="68"/>
      <c r="Q247" s="79" t="s">
        <v>479</v>
      </c>
      <c r="R247" s="79" t="s">
        <v>480</v>
      </c>
      <c r="S247" s="80" t="s">
        <v>954</v>
      </c>
      <c r="T247" s="81">
        <v>2</v>
      </c>
      <c r="U247" s="68">
        <v>29105318.985868536</v>
      </c>
      <c r="V247" s="68">
        <v>1171487.5699999996</v>
      </c>
      <c r="W247" s="68">
        <v>189040.52999999997</v>
      </c>
      <c r="X247" s="68">
        <v>109036.04000000001</v>
      </c>
      <c r="Y247" s="68">
        <v>4094530.9446074055</v>
      </c>
      <c r="Z247" s="68">
        <v>1539427.1071864392</v>
      </c>
      <c r="AA247" s="68">
        <v>2559726.4225461315</v>
      </c>
      <c r="AB247" s="68">
        <v>334598.86927828193</v>
      </c>
      <c r="AC247" s="68">
        <f t="shared" si="19"/>
        <v>39429088.039486796</v>
      </c>
      <c r="AD247" s="68">
        <v>325921.57</v>
      </c>
      <c r="AF247" s="79" t="s">
        <v>479</v>
      </c>
      <c r="AG247" s="79" t="s">
        <v>480</v>
      </c>
      <c r="AH247" s="80" t="s">
        <v>1156</v>
      </c>
      <c r="AI247" s="81">
        <v>2</v>
      </c>
      <c r="AJ247" s="68">
        <v>29553415.063449118</v>
      </c>
      <c r="AK247" s="68">
        <v>1191967.08</v>
      </c>
      <c r="AL247" s="68">
        <v>192345.02999999997</v>
      </c>
      <c r="AM247" s="68">
        <v>110942.05</v>
      </c>
      <c r="AN247" s="68">
        <v>4160410.6706966786</v>
      </c>
      <c r="AO247" s="68">
        <v>1539427.1071864392</v>
      </c>
      <c r="AP247" s="68">
        <v>2604633.4714586353</v>
      </c>
      <c r="AQ247" s="68">
        <v>339514.13028804958</v>
      </c>
      <c r="AR247" s="68">
        <f t="shared" si="20"/>
        <v>40024273.843078926</v>
      </c>
      <c r="AS247" s="68">
        <v>331619.23999999993</v>
      </c>
      <c r="AU247" s="79" t="s">
        <v>479</v>
      </c>
      <c r="AV247" s="79" t="s">
        <v>480</v>
      </c>
      <c r="AW247" s="80" t="s">
        <v>1157</v>
      </c>
      <c r="AX247" s="81">
        <v>2</v>
      </c>
      <c r="AY247" s="68">
        <v>30085054.288254615</v>
      </c>
      <c r="AZ247" s="68">
        <v>1211808.9999999998</v>
      </c>
      <c r="BA247" s="68">
        <v>195547.13999999998</v>
      </c>
      <c r="BB247" s="68">
        <v>112788.98</v>
      </c>
      <c r="BC247" s="68">
        <v>4237166.2584352447</v>
      </c>
      <c r="BD247" s="68">
        <v>1539427.1071864392</v>
      </c>
      <c r="BE247" s="68">
        <v>2648116.5706005907</v>
      </c>
      <c r="BF247" s="68">
        <v>346096.52093660086</v>
      </c>
      <c r="BG247" s="68">
        <f t="shared" si="21"/>
        <v>40713145.355413489</v>
      </c>
      <c r="BH247" s="68">
        <v>337139.48999999993</v>
      </c>
    </row>
    <row r="248" spans="2:60">
      <c r="B248" s="79" t="s">
        <v>481</v>
      </c>
      <c r="C248" s="79" t="s">
        <v>482</v>
      </c>
      <c r="D248" s="80" t="s">
        <v>953</v>
      </c>
      <c r="E248" s="81">
        <v>10</v>
      </c>
      <c r="F248" s="68"/>
      <c r="G248" s="68"/>
      <c r="H248" s="68"/>
      <c r="I248" s="68"/>
      <c r="J248" s="68"/>
      <c r="K248" s="68"/>
      <c r="L248" s="68"/>
      <c r="M248" s="68"/>
      <c r="N248" s="68">
        <f t="shared" si="18"/>
        <v>0</v>
      </c>
      <c r="O248" s="68"/>
      <c r="Q248" s="79" t="s">
        <v>481</v>
      </c>
      <c r="R248" s="79" t="s">
        <v>482</v>
      </c>
      <c r="S248" s="80" t="s">
        <v>954</v>
      </c>
      <c r="T248" s="81">
        <v>2</v>
      </c>
      <c r="U248" s="68">
        <v>20956726.23582368</v>
      </c>
      <c r="V248" s="68">
        <v>734102.36</v>
      </c>
      <c r="W248" s="68">
        <v>29989.690000000002</v>
      </c>
      <c r="X248" s="68">
        <v>73680.76999999999</v>
      </c>
      <c r="Y248" s="68">
        <v>2633541.284361565</v>
      </c>
      <c r="Z248" s="68">
        <v>1328975.2271536619</v>
      </c>
      <c r="AA248" s="68">
        <v>1062554.7524248729</v>
      </c>
      <c r="AB248" s="68">
        <v>209044.98673956841</v>
      </c>
      <c r="AC248" s="68">
        <f t="shared" si="19"/>
        <v>27247940.65650335</v>
      </c>
      <c r="AD248" s="68">
        <v>219325.35</v>
      </c>
      <c r="AF248" s="79" t="s">
        <v>481</v>
      </c>
      <c r="AG248" s="79" t="s">
        <v>482</v>
      </c>
      <c r="AH248" s="80" t="s">
        <v>1156</v>
      </c>
      <c r="AI248" s="81">
        <v>2</v>
      </c>
      <c r="AJ248" s="68">
        <v>21384442.801774353</v>
      </c>
      <c r="AK248" s="68">
        <v>746935.66999999993</v>
      </c>
      <c r="AL248" s="68">
        <v>30513.940000000002</v>
      </c>
      <c r="AM248" s="68">
        <v>75163.710000000006</v>
      </c>
      <c r="AN248" s="68">
        <v>2680554.085856054</v>
      </c>
      <c r="AO248" s="68">
        <v>1328975.2271536619</v>
      </c>
      <c r="AP248" s="68">
        <v>1081195.7430904733</v>
      </c>
      <c r="AQ248" s="68">
        <v>213475.11108790338</v>
      </c>
      <c r="AR248" s="68">
        <f t="shared" si="20"/>
        <v>27764415.818962451</v>
      </c>
      <c r="AS248" s="68">
        <v>223159.53</v>
      </c>
      <c r="AU248" s="79" t="s">
        <v>481</v>
      </c>
      <c r="AV248" s="79" t="s">
        <v>482</v>
      </c>
      <c r="AW248" s="80" t="s">
        <v>1157</v>
      </c>
      <c r="AX248" s="81">
        <v>2</v>
      </c>
      <c r="AY248" s="68">
        <v>21947649.314999003</v>
      </c>
      <c r="AZ248" s="68">
        <v>759369.45</v>
      </c>
      <c r="BA248" s="68">
        <v>31021.93</v>
      </c>
      <c r="BB248" s="68">
        <v>77207.91</v>
      </c>
      <c r="BC248" s="68">
        <v>2726379.4359999173</v>
      </c>
      <c r="BD248" s="68">
        <v>1328975.2271536619</v>
      </c>
      <c r="BE248" s="68">
        <v>1099245.6513444879</v>
      </c>
      <c r="BF248" s="68">
        <v>219223.60830991343</v>
      </c>
      <c r="BG248" s="68">
        <f t="shared" si="21"/>
        <v>28415946.837806985</v>
      </c>
      <c r="BH248" s="68">
        <v>226874.31000000003</v>
      </c>
    </row>
    <row r="249" spans="2:60">
      <c r="B249" s="79" t="s">
        <v>483</v>
      </c>
      <c r="C249" s="79" t="s">
        <v>484</v>
      </c>
      <c r="D249" s="80" t="s">
        <v>953</v>
      </c>
      <c r="E249" s="81">
        <v>10</v>
      </c>
      <c r="F249" s="68"/>
      <c r="G249" s="68"/>
      <c r="H249" s="68"/>
      <c r="I249" s="68"/>
      <c r="J249" s="68"/>
      <c r="K249" s="68"/>
      <c r="L249" s="68"/>
      <c r="M249" s="68"/>
      <c r="N249" s="68">
        <f t="shared" si="18"/>
        <v>0</v>
      </c>
      <c r="O249" s="68"/>
      <c r="Q249" s="79" t="s">
        <v>483</v>
      </c>
      <c r="R249" s="79" t="s">
        <v>484</v>
      </c>
      <c r="S249" s="80" t="s">
        <v>954</v>
      </c>
      <c r="T249" s="81">
        <v>2</v>
      </c>
      <c r="U249" s="68">
        <v>10477253.732492937</v>
      </c>
      <c r="V249" s="68">
        <v>429597.36</v>
      </c>
      <c r="W249" s="68">
        <v>12168.349999999999</v>
      </c>
      <c r="X249" s="68">
        <v>39762.710000000006</v>
      </c>
      <c r="Y249" s="68">
        <v>1754298.7247323245</v>
      </c>
      <c r="Z249" s="68">
        <v>1156661.4014684784</v>
      </c>
      <c r="AA249" s="68">
        <v>1033060.5789765546</v>
      </c>
      <c r="AB249" s="68">
        <v>126950.93274675868</v>
      </c>
      <c r="AC249" s="68">
        <f t="shared" si="19"/>
        <v>15130801.160417052</v>
      </c>
      <c r="AD249" s="68">
        <v>101047.37</v>
      </c>
      <c r="AF249" s="79" t="s">
        <v>483</v>
      </c>
      <c r="AG249" s="79" t="s">
        <v>484</v>
      </c>
      <c r="AH249" s="80" t="s">
        <v>1156</v>
      </c>
      <c r="AI249" s="81">
        <v>2</v>
      </c>
      <c r="AJ249" s="68">
        <v>10641091.354425095</v>
      </c>
      <c r="AK249" s="68">
        <v>437107.42000000004</v>
      </c>
      <c r="AL249" s="68">
        <v>12381.050000000001</v>
      </c>
      <c r="AM249" s="68">
        <v>40360.28</v>
      </c>
      <c r="AN249" s="68">
        <v>1786698.1729100004</v>
      </c>
      <c r="AO249" s="68">
        <v>1156661.4014684784</v>
      </c>
      <c r="AP249" s="68">
        <v>1051184.3110386776</v>
      </c>
      <c r="AQ249" s="68">
        <v>129111.44716984779</v>
      </c>
      <c r="AR249" s="68">
        <f t="shared" si="20"/>
        <v>15357409.287012098</v>
      </c>
      <c r="AS249" s="68">
        <v>102813.84999999999</v>
      </c>
      <c r="AU249" s="79" t="s">
        <v>483</v>
      </c>
      <c r="AV249" s="79" t="s">
        <v>484</v>
      </c>
      <c r="AW249" s="80" t="s">
        <v>1157</v>
      </c>
      <c r="AX249" s="81">
        <v>2</v>
      </c>
      <c r="AY249" s="68">
        <v>10792462.782281119</v>
      </c>
      <c r="AZ249" s="68">
        <v>444383.67</v>
      </c>
      <c r="BA249" s="68">
        <v>12587.17</v>
      </c>
      <c r="BB249" s="68">
        <v>40933.08</v>
      </c>
      <c r="BC249" s="68">
        <v>1818104.6282100182</v>
      </c>
      <c r="BD249" s="68">
        <v>1156661.4014684784</v>
      </c>
      <c r="BE249" s="68">
        <v>1068733.3598000605</v>
      </c>
      <c r="BF249" s="68">
        <v>131127.14100765623</v>
      </c>
      <c r="BG249" s="68">
        <f t="shared" si="21"/>
        <v>15569518.552767333</v>
      </c>
      <c r="BH249" s="68">
        <v>104525.31999999999</v>
      </c>
    </row>
    <row r="250" spans="2:60">
      <c r="B250" s="79" t="s">
        <v>485</v>
      </c>
      <c r="C250" s="79" t="s">
        <v>486</v>
      </c>
      <c r="D250" s="80" t="s">
        <v>953</v>
      </c>
      <c r="E250" s="81">
        <v>10</v>
      </c>
      <c r="F250" s="68"/>
      <c r="G250" s="68"/>
      <c r="H250" s="68"/>
      <c r="I250" s="68"/>
      <c r="J250" s="68"/>
      <c r="K250" s="68"/>
      <c r="L250" s="68"/>
      <c r="M250" s="68"/>
      <c r="N250" s="68">
        <f t="shared" si="18"/>
        <v>0</v>
      </c>
      <c r="O250" s="68"/>
      <c r="Q250" s="79" t="s">
        <v>485</v>
      </c>
      <c r="R250" s="79" t="s">
        <v>486</v>
      </c>
      <c r="S250" s="80" t="s">
        <v>954</v>
      </c>
      <c r="T250" s="81">
        <v>2</v>
      </c>
      <c r="U250" s="68">
        <v>4565904.1083738031</v>
      </c>
      <c r="V250" s="68">
        <v>123280.78000000001</v>
      </c>
      <c r="W250" s="68">
        <v>11002.39</v>
      </c>
      <c r="X250" s="68">
        <v>0</v>
      </c>
      <c r="Y250" s="68">
        <v>473090.62308169733</v>
      </c>
      <c r="Z250" s="68">
        <v>0</v>
      </c>
      <c r="AA250" s="68">
        <v>0</v>
      </c>
      <c r="AB250" s="68">
        <v>53175.41419532802</v>
      </c>
      <c r="AC250" s="68">
        <f t="shared" si="19"/>
        <v>5226453.3156508282</v>
      </c>
      <c r="AD250" s="68">
        <v>0</v>
      </c>
      <c r="AF250" s="79" t="s">
        <v>485</v>
      </c>
      <c r="AG250" s="79" t="s">
        <v>486</v>
      </c>
      <c r="AH250" s="80" t="s">
        <v>1156</v>
      </c>
      <c r="AI250" s="81">
        <v>2</v>
      </c>
      <c r="AJ250" s="68">
        <v>4613215.3775566332</v>
      </c>
      <c r="AK250" s="68">
        <v>124388.14</v>
      </c>
      <c r="AL250" s="68">
        <v>11101.429999999998</v>
      </c>
      <c r="AM250" s="68">
        <v>0</v>
      </c>
      <c r="AN250" s="68">
        <v>478005.31570470158</v>
      </c>
      <c r="AO250" s="68">
        <v>0</v>
      </c>
      <c r="AP250" s="68">
        <v>0</v>
      </c>
      <c r="AQ250" s="68">
        <v>53594.053336801939</v>
      </c>
      <c r="AR250" s="68">
        <f t="shared" si="20"/>
        <v>5280304.316598136</v>
      </c>
      <c r="AS250" s="68">
        <v>0</v>
      </c>
      <c r="AU250" s="79" t="s">
        <v>485</v>
      </c>
      <c r="AV250" s="79" t="s">
        <v>486</v>
      </c>
      <c r="AW250" s="80" t="s">
        <v>1157</v>
      </c>
      <c r="AX250" s="81">
        <v>2</v>
      </c>
      <c r="AY250" s="68">
        <v>4656749.770345482</v>
      </c>
      <c r="AZ250" s="68">
        <v>125388.02</v>
      </c>
      <c r="BA250" s="68">
        <v>11190.9</v>
      </c>
      <c r="BB250" s="68">
        <v>0</v>
      </c>
      <c r="BC250" s="68">
        <v>482527.66740536923</v>
      </c>
      <c r="BD250" s="68">
        <v>0</v>
      </c>
      <c r="BE250" s="68">
        <v>0</v>
      </c>
      <c r="BF250" s="68">
        <v>53957.754132129252</v>
      </c>
      <c r="BG250" s="68">
        <f t="shared" si="21"/>
        <v>5329814.1118829809</v>
      </c>
      <c r="BH250" s="68">
        <v>0</v>
      </c>
    </row>
    <row r="251" spans="2:60">
      <c r="B251" s="79" t="s">
        <v>487</v>
      </c>
      <c r="C251" s="79" t="s">
        <v>488</v>
      </c>
      <c r="D251" s="80" t="s">
        <v>953</v>
      </c>
      <c r="E251" s="81">
        <v>10</v>
      </c>
      <c r="F251" s="68"/>
      <c r="G251" s="68"/>
      <c r="H251" s="68"/>
      <c r="I251" s="68"/>
      <c r="J251" s="68"/>
      <c r="K251" s="68"/>
      <c r="L251" s="68"/>
      <c r="M251" s="68"/>
      <c r="N251" s="68">
        <f t="shared" si="18"/>
        <v>0</v>
      </c>
      <c r="O251" s="68"/>
      <c r="Q251" s="79" t="s">
        <v>487</v>
      </c>
      <c r="R251" s="79" t="s">
        <v>488</v>
      </c>
      <c r="S251" s="80" t="s">
        <v>954</v>
      </c>
      <c r="T251" s="81">
        <v>2</v>
      </c>
      <c r="U251" s="68">
        <v>4854715.9778590007</v>
      </c>
      <c r="V251" s="68">
        <v>136188.16000000003</v>
      </c>
      <c r="W251" s="68">
        <v>0</v>
      </c>
      <c r="X251" s="68">
        <v>0</v>
      </c>
      <c r="Y251" s="68">
        <v>584722.61765324394</v>
      </c>
      <c r="Z251" s="68">
        <v>0</v>
      </c>
      <c r="AA251" s="68">
        <v>0</v>
      </c>
      <c r="AB251" s="68">
        <v>53509.74608899653</v>
      </c>
      <c r="AC251" s="68">
        <f t="shared" si="19"/>
        <v>5629136.5016012415</v>
      </c>
      <c r="AD251" s="68">
        <v>0</v>
      </c>
      <c r="AF251" s="79" t="s">
        <v>487</v>
      </c>
      <c r="AG251" s="79" t="s">
        <v>488</v>
      </c>
      <c r="AH251" s="80" t="s">
        <v>1156</v>
      </c>
      <c r="AI251" s="81">
        <v>2</v>
      </c>
      <c r="AJ251" s="68">
        <v>4906329.5422128532</v>
      </c>
      <c r="AK251" s="68">
        <v>137411.47</v>
      </c>
      <c r="AL251" s="68">
        <v>0</v>
      </c>
      <c r="AM251" s="68">
        <v>0</v>
      </c>
      <c r="AN251" s="68">
        <v>590945.36770563817</v>
      </c>
      <c r="AO251" s="68">
        <v>0</v>
      </c>
      <c r="AP251" s="68">
        <v>0</v>
      </c>
      <c r="AQ251" s="68">
        <v>53931.041944369674</v>
      </c>
      <c r="AR251" s="68">
        <f t="shared" si="20"/>
        <v>5688617.4218628611</v>
      </c>
      <c r="AS251" s="68">
        <v>0</v>
      </c>
      <c r="AU251" s="79" t="s">
        <v>487</v>
      </c>
      <c r="AV251" s="79" t="s">
        <v>488</v>
      </c>
      <c r="AW251" s="80" t="s">
        <v>1157</v>
      </c>
      <c r="AX251" s="81">
        <v>2</v>
      </c>
      <c r="AY251" s="68">
        <v>4953961.4481772454</v>
      </c>
      <c r="AZ251" s="68">
        <v>138516.03</v>
      </c>
      <c r="BA251" s="68">
        <v>0</v>
      </c>
      <c r="BB251" s="68">
        <v>0</v>
      </c>
      <c r="BC251" s="68">
        <v>596686.4070171694</v>
      </c>
      <c r="BD251" s="68">
        <v>0</v>
      </c>
      <c r="BE251" s="68">
        <v>0</v>
      </c>
      <c r="BF251" s="68">
        <v>54297.032301864587</v>
      </c>
      <c r="BG251" s="68">
        <f t="shared" si="21"/>
        <v>5743460.9174962798</v>
      </c>
      <c r="BH251" s="68">
        <v>0</v>
      </c>
    </row>
    <row r="252" spans="2:60">
      <c r="B252" s="79" t="s">
        <v>489</v>
      </c>
      <c r="C252" s="79" t="s">
        <v>490</v>
      </c>
      <c r="D252" s="80" t="s">
        <v>953</v>
      </c>
      <c r="E252" s="81">
        <v>10</v>
      </c>
      <c r="F252" s="68"/>
      <c r="G252" s="68"/>
      <c r="H252" s="68"/>
      <c r="I252" s="68"/>
      <c r="J252" s="68"/>
      <c r="K252" s="68"/>
      <c r="L252" s="68"/>
      <c r="M252" s="68"/>
      <c r="N252" s="68">
        <f t="shared" si="18"/>
        <v>0</v>
      </c>
      <c r="O252" s="68"/>
      <c r="Q252" s="79" t="s">
        <v>489</v>
      </c>
      <c r="R252" s="79" t="s">
        <v>490</v>
      </c>
      <c r="S252" s="80" t="s">
        <v>954</v>
      </c>
      <c r="T252" s="81">
        <v>2</v>
      </c>
      <c r="U252" s="68">
        <v>570088.60031103017</v>
      </c>
      <c r="V252" s="68">
        <v>18845.120000000003</v>
      </c>
      <c r="W252" s="68">
        <v>0</v>
      </c>
      <c r="X252" s="68">
        <v>892.62</v>
      </c>
      <c r="Y252" s="68">
        <v>27268.014770433816</v>
      </c>
      <c r="Z252" s="68">
        <v>129111.33796409132</v>
      </c>
      <c r="AA252" s="68">
        <v>0</v>
      </c>
      <c r="AB252" s="68">
        <v>6623.855692672194</v>
      </c>
      <c r="AC252" s="68">
        <f t="shared" si="19"/>
        <v>763007.91873822745</v>
      </c>
      <c r="AD252" s="68">
        <v>10178.369999999997</v>
      </c>
      <c r="AF252" s="79" t="s">
        <v>489</v>
      </c>
      <c r="AG252" s="79" t="s">
        <v>490</v>
      </c>
      <c r="AH252" s="80" t="s">
        <v>1156</v>
      </c>
      <c r="AI252" s="81">
        <v>2</v>
      </c>
      <c r="AJ252" s="68">
        <v>582544.2252072501</v>
      </c>
      <c r="AK252" s="68">
        <v>19176.070000000003</v>
      </c>
      <c r="AL252" s="68">
        <v>0</v>
      </c>
      <c r="AM252" s="68">
        <v>908.30000000000007</v>
      </c>
      <c r="AN252" s="68">
        <v>26992.245047899192</v>
      </c>
      <c r="AO252" s="68">
        <v>129111.33796409132</v>
      </c>
      <c r="AP252" s="68">
        <v>0</v>
      </c>
      <c r="AQ252" s="68">
        <v>6730.3315942375921</v>
      </c>
      <c r="AR252" s="68">
        <f t="shared" si="20"/>
        <v>775819.64981347823</v>
      </c>
      <c r="AS252" s="68">
        <v>10357.14</v>
      </c>
      <c r="AU252" s="79" t="s">
        <v>489</v>
      </c>
      <c r="AV252" s="79" t="s">
        <v>490</v>
      </c>
      <c r="AW252" s="80" t="s">
        <v>1157</v>
      </c>
      <c r="AX252" s="81">
        <v>2</v>
      </c>
      <c r="AY252" s="68">
        <v>589730.96238736948</v>
      </c>
      <c r="AZ252" s="68">
        <v>19496.740000000002</v>
      </c>
      <c r="BA252" s="68">
        <v>0</v>
      </c>
      <c r="BB252" s="68">
        <v>820.88</v>
      </c>
      <c r="BC252" s="68">
        <v>27515.149011109464</v>
      </c>
      <c r="BD252" s="68">
        <v>129111.33796409132</v>
      </c>
      <c r="BE252" s="68">
        <v>0</v>
      </c>
      <c r="BF252" s="68">
        <v>6842.7604884069879</v>
      </c>
      <c r="BG252" s="68">
        <f t="shared" si="21"/>
        <v>784048.15985097724</v>
      </c>
      <c r="BH252" s="68">
        <v>10530.329999999998</v>
      </c>
    </row>
    <row r="253" spans="2:60">
      <c r="B253" s="79" t="s">
        <v>491</v>
      </c>
      <c r="C253" s="79" t="s">
        <v>492</v>
      </c>
      <c r="D253" s="80" t="s">
        <v>953</v>
      </c>
      <c r="E253" s="81">
        <v>10</v>
      </c>
      <c r="F253" s="68"/>
      <c r="G253" s="68"/>
      <c r="H253" s="68"/>
      <c r="I253" s="68"/>
      <c r="J253" s="68"/>
      <c r="K253" s="68"/>
      <c r="L253" s="68"/>
      <c r="M253" s="68"/>
      <c r="N253" s="68">
        <f t="shared" si="18"/>
        <v>0</v>
      </c>
      <c r="O253" s="68"/>
      <c r="Q253" s="79" t="s">
        <v>491</v>
      </c>
      <c r="R253" s="79" t="s">
        <v>492</v>
      </c>
      <c r="S253" s="80" t="s">
        <v>954</v>
      </c>
      <c r="T253" s="81">
        <v>2</v>
      </c>
      <c r="U253" s="68">
        <v>6236104.7957508005</v>
      </c>
      <c r="V253" s="68">
        <v>276858.11</v>
      </c>
      <c r="W253" s="68">
        <v>0</v>
      </c>
      <c r="X253" s="68">
        <v>22707.86</v>
      </c>
      <c r="Y253" s="68">
        <v>886444.76709630701</v>
      </c>
      <c r="Z253" s="68">
        <v>547580.59606186417</v>
      </c>
      <c r="AA253" s="68">
        <v>435259.09778591228</v>
      </c>
      <c r="AB253" s="68">
        <v>67892.608582669869</v>
      </c>
      <c r="AC253" s="68">
        <f t="shared" si="19"/>
        <v>8532424.9152775537</v>
      </c>
      <c r="AD253" s="68">
        <v>59577.080000000009</v>
      </c>
      <c r="AF253" s="79" t="s">
        <v>491</v>
      </c>
      <c r="AG253" s="79" t="s">
        <v>492</v>
      </c>
      <c r="AH253" s="80" t="s">
        <v>1156</v>
      </c>
      <c r="AI253" s="81">
        <v>2</v>
      </c>
      <c r="AJ253" s="68">
        <v>6271987.8636856545</v>
      </c>
      <c r="AK253" s="68">
        <v>281698.05000000005</v>
      </c>
      <c r="AL253" s="68">
        <v>0</v>
      </c>
      <c r="AM253" s="68">
        <v>22812.34</v>
      </c>
      <c r="AN253" s="68">
        <v>902843.86224531953</v>
      </c>
      <c r="AO253" s="68">
        <v>547580.59606186417</v>
      </c>
      <c r="AP253" s="68">
        <v>442895.07366838143</v>
      </c>
      <c r="AQ253" s="68">
        <v>68619.410536943004</v>
      </c>
      <c r="AR253" s="68">
        <f t="shared" si="20"/>
        <v>8599055.766198162</v>
      </c>
      <c r="AS253" s="68">
        <v>60618.57</v>
      </c>
      <c r="AU253" s="79" t="s">
        <v>491</v>
      </c>
      <c r="AV253" s="79" t="s">
        <v>492</v>
      </c>
      <c r="AW253" s="80" t="s">
        <v>1157</v>
      </c>
      <c r="AX253" s="81">
        <v>2</v>
      </c>
      <c r="AY253" s="68">
        <v>6224129.522026401</v>
      </c>
      <c r="AZ253" s="68">
        <v>286387.29000000004</v>
      </c>
      <c r="BA253" s="68">
        <v>0</v>
      </c>
      <c r="BB253" s="68">
        <v>22894.760000000002</v>
      </c>
      <c r="BC253" s="68">
        <v>910933.51311600837</v>
      </c>
      <c r="BD253" s="68">
        <v>547580.59606186417</v>
      </c>
      <c r="BE253" s="68">
        <v>450288.92109016562</v>
      </c>
      <c r="BF253" s="68">
        <v>68029.852041855454</v>
      </c>
      <c r="BG253" s="68">
        <f t="shared" si="21"/>
        <v>8571872.1143362951</v>
      </c>
      <c r="BH253" s="68">
        <v>61627.66</v>
      </c>
    </row>
    <row r="254" spans="2:60">
      <c r="B254" s="79" t="s">
        <v>493</v>
      </c>
      <c r="C254" s="79" t="s">
        <v>494</v>
      </c>
      <c r="D254" s="80" t="s">
        <v>953</v>
      </c>
      <c r="E254" s="81">
        <v>10</v>
      </c>
      <c r="F254" s="68"/>
      <c r="G254" s="68"/>
      <c r="H254" s="68"/>
      <c r="I254" s="68"/>
      <c r="J254" s="68"/>
      <c r="K254" s="68"/>
      <c r="L254" s="68"/>
      <c r="M254" s="68"/>
      <c r="N254" s="68">
        <f t="shared" si="18"/>
        <v>0</v>
      </c>
      <c r="O254" s="68"/>
      <c r="Q254" s="79" t="s">
        <v>493</v>
      </c>
      <c r="R254" s="79" t="s">
        <v>494</v>
      </c>
      <c r="S254" s="80" t="s">
        <v>954</v>
      </c>
      <c r="T254" s="81">
        <v>2</v>
      </c>
      <c r="U254" s="68">
        <v>4500672.3070123559</v>
      </c>
      <c r="V254" s="68">
        <v>208617.04999999996</v>
      </c>
      <c r="W254" s="68">
        <v>0</v>
      </c>
      <c r="X254" s="68">
        <v>12551.6</v>
      </c>
      <c r="Y254" s="68">
        <v>526825.48161874607</v>
      </c>
      <c r="Z254" s="68">
        <v>263156.14132898091</v>
      </c>
      <c r="AA254" s="68">
        <v>55840.352237143677</v>
      </c>
      <c r="AB254" s="68">
        <v>51389.856234082952</v>
      </c>
      <c r="AC254" s="68">
        <f t="shared" si="19"/>
        <v>5711630.8884313088</v>
      </c>
      <c r="AD254" s="68">
        <v>92578.1</v>
      </c>
      <c r="AF254" s="79" t="s">
        <v>493</v>
      </c>
      <c r="AG254" s="79" t="s">
        <v>494</v>
      </c>
      <c r="AH254" s="80" t="s">
        <v>1156</v>
      </c>
      <c r="AI254" s="81">
        <v>2</v>
      </c>
      <c r="AJ254" s="68">
        <v>4692033.8596567558</v>
      </c>
      <c r="AK254" s="68">
        <v>212264.01999999996</v>
      </c>
      <c r="AL254" s="68">
        <v>0</v>
      </c>
      <c r="AM254" s="68">
        <v>13258.440000000002</v>
      </c>
      <c r="AN254" s="68">
        <v>535566.51055350387</v>
      </c>
      <c r="AO254" s="68">
        <v>263156.14132898091</v>
      </c>
      <c r="AP254" s="68">
        <v>56819.960426625868</v>
      </c>
      <c r="AQ254" s="68">
        <v>52952.041721886955</v>
      </c>
      <c r="AR254" s="68">
        <f t="shared" si="20"/>
        <v>5920247.4936877526</v>
      </c>
      <c r="AS254" s="68">
        <v>94196.52</v>
      </c>
      <c r="AU254" s="79" t="s">
        <v>493</v>
      </c>
      <c r="AV254" s="79" t="s">
        <v>494</v>
      </c>
      <c r="AW254" s="80" t="s">
        <v>1157</v>
      </c>
      <c r="AX254" s="81">
        <v>2</v>
      </c>
      <c r="AY254" s="68">
        <v>4865575.5512159346</v>
      </c>
      <c r="AZ254" s="68">
        <v>215797.45999999996</v>
      </c>
      <c r="BA254" s="68">
        <v>0</v>
      </c>
      <c r="BB254" s="68">
        <v>13875.62</v>
      </c>
      <c r="BC254" s="68">
        <v>543147.4538445631</v>
      </c>
      <c r="BD254" s="68">
        <v>263156.14132898091</v>
      </c>
      <c r="BE254" s="68">
        <v>57768.507188244163</v>
      </c>
      <c r="BF254" s="68">
        <v>54717.91603072267</v>
      </c>
      <c r="BG254" s="68">
        <f t="shared" si="21"/>
        <v>6109803.1896084454</v>
      </c>
      <c r="BH254" s="68">
        <v>95764.539999999979</v>
      </c>
    </row>
    <row r="255" spans="2:60">
      <c r="B255" s="79" t="s">
        <v>495</v>
      </c>
      <c r="C255" s="79" t="s">
        <v>496</v>
      </c>
      <c r="D255" s="80" t="s">
        <v>953</v>
      </c>
      <c r="E255" s="81">
        <v>10</v>
      </c>
      <c r="F255" s="68"/>
      <c r="G255" s="68"/>
      <c r="H255" s="68"/>
      <c r="I255" s="68"/>
      <c r="J255" s="68"/>
      <c r="K255" s="68"/>
      <c r="L255" s="68"/>
      <c r="M255" s="68"/>
      <c r="N255" s="68">
        <f t="shared" si="18"/>
        <v>0</v>
      </c>
      <c r="O255" s="68"/>
      <c r="Q255" s="79" t="s">
        <v>495</v>
      </c>
      <c r="R255" s="79" t="s">
        <v>496</v>
      </c>
      <c r="S255" s="80" t="s">
        <v>954</v>
      </c>
      <c r="T255" s="81">
        <v>2</v>
      </c>
      <c r="U255" s="68">
        <v>3080600.7792598354</v>
      </c>
      <c r="V255" s="68">
        <v>107277.66999999998</v>
      </c>
      <c r="W255" s="68">
        <v>0</v>
      </c>
      <c r="X255" s="68">
        <v>7186.04</v>
      </c>
      <c r="Y255" s="68">
        <v>868013.61337575805</v>
      </c>
      <c r="Z255" s="68">
        <v>968916.58466452756</v>
      </c>
      <c r="AA255" s="68">
        <v>0</v>
      </c>
      <c r="AB255" s="68">
        <v>42896.815958682448</v>
      </c>
      <c r="AC255" s="68">
        <f t="shared" si="19"/>
        <v>5133203.0332588032</v>
      </c>
      <c r="AD255" s="68">
        <v>58311.529999999992</v>
      </c>
      <c r="AF255" s="79" t="s">
        <v>495</v>
      </c>
      <c r="AG255" s="79" t="s">
        <v>496</v>
      </c>
      <c r="AH255" s="80" t="s">
        <v>1156</v>
      </c>
      <c r="AI255" s="81">
        <v>2</v>
      </c>
      <c r="AJ255" s="68">
        <v>3120864.240242735</v>
      </c>
      <c r="AK255" s="68">
        <v>109153.04000000001</v>
      </c>
      <c r="AL255" s="68">
        <v>0</v>
      </c>
      <c r="AM255" s="68">
        <v>7214.16</v>
      </c>
      <c r="AN255" s="68">
        <v>884774.75615375547</v>
      </c>
      <c r="AO255" s="68">
        <v>968916.58466452756</v>
      </c>
      <c r="AP255" s="68">
        <v>0</v>
      </c>
      <c r="AQ255" s="68">
        <v>43563.829079677351</v>
      </c>
      <c r="AR255" s="68">
        <f t="shared" si="20"/>
        <v>5193817.5301406952</v>
      </c>
      <c r="AS255" s="68">
        <v>59330.919999999991</v>
      </c>
      <c r="AU255" s="79" t="s">
        <v>495</v>
      </c>
      <c r="AV255" s="79" t="s">
        <v>496</v>
      </c>
      <c r="AW255" s="80" t="s">
        <v>1157</v>
      </c>
      <c r="AX255" s="81">
        <v>2</v>
      </c>
      <c r="AY255" s="68">
        <v>3150382.1181679806</v>
      </c>
      <c r="AZ255" s="68">
        <v>110970.04000000001</v>
      </c>
      <c r="BA255" s="68">
        <v>0</v>
      </c>
      <c r="BB255" s="68">
        <v>7235.1400000000012</v>
      </c>
      <c r="BC255" s="68">
        <v>905469.38539656252</v>
      </c>
      <c r="BD255" s="68">
        <v>968916.58466452756</v>
      </c>
      <c r="BE255" s="68">
        <v>0</v>
      </c>
      <c r="BF255" s="68">
        <v>44233.711535576731</v>
      </c>
      <c r="BG255" s="68">
        <f t="shared" si="21"/>
        <v>5247525.5397646474</v>
      </c>
      <c r="BH255" s="68">
        <v>60318.559999999998</v>
      </c>
    </row>
    <row r="256" spans="2:60">
      <c r="B256" s="79" t="s">
        <v>497</v>
      </c>
      <c r="C256" s="79" t="s">
        <v>498</v>
      </c>
      <c r="D256" s="80" t="s">
        <v>953</v>
      </c>
      <c r="E256" s="81">
        <v>10</v>
      </c>
      <c r="F256" s="68"/>
      <c r="G256" s="68"/>
      <c r="H256" s="68"/>
      <c r="I256" s="68"/>
      <c r="J256" s="68"/>
      <c r="K256" s="68"/>
      <c r="L256" s="68"/>
      <c r="M256" s="68"/>
      <c r="N256" s="68">
        <f t="shared" si="18"/>
        <v>0</v>
      </c>
      <c r="O256" s="68"/>
      <c r="Q256" s="79" t="s">
        <v>497</v>
      </c>
      <c r="R256" s="79" t="s">
        <v>498</v>
      </c>
      <c r="S256" s="80" t="s">
        <v>954</v>
      </c>
      <c r="T256" s="81">
        <v>2</v>
      </c>
      <c r="U256" s="68">
        <v>14729050.920178263</v>
      </c>
      <c r="V256" s="68">
        <v>602035.75</v>
      </c>
      <c r="W256" s="68">
        <v>37291.760000000002</v>
      </c>
      <c r="X256" s="68">
        <v>53854.869999999995</v>
      </c>
      <c r="Y256" s="68">
        <v>2076623.2026227587</v>
      </c>
      <c r="Z256" s="68">
        <v>1262899.4025978395</v>
      </c>
      <c r="AA256" s="68">
        <v>970495.42021505896</v>
      </c>
      <c r="AB256" s="68">
        <v>183944.57568249851</v>
      </c>
      <c r="AC256" s="68">
        <f t="shared" si="19"/>
        <v>20115127.701296419</v>
      </c>
      <c r="AD256" s="68">
        <v>198931.8</v>
      </c>
      <c r="AF256" s="79" t="s">
        <v>497</v>
      </c>
      <c r="AG256" s="79" t="s">
        <v>498</v>
      </c>
      <c r="AH256" s="80" t="s">
        <v>1156</v>
      </c>
      <c r="AI256" s="81">
        <v>2</v>
      </c>
      <c r="AJ256" s="68">
        <v>15048655.019940399</v>
      </c>
      <c r="AK256" s="68">
        <v>612609.01000000013</v>
      </c>
      <c r="AL256" s="68">
        <v>37946.71</v>
      </c>
      <c r="AM256" s="68">
        <v>55002.53</v>
      </c>
      <c r="AN256" s="68">
        <v>2113867.0319489879</v>
      </c>
      <c r="AO256" s="68">
        <v>1262899.4025978395</v>
      </c>
      <c r="AP256" s="68">
        <v>987568.35576547286</v>
      </c>
      <c r="AQ256" s="68">
        <v>187837.37168518081</v>
      </c>
      <c r="AR256" s="68">
        <f t="shared" si="20"/>
        <v>20508810.97193788</v>
      </c>
      <c r="AS256" s="68">
        <v>202425.53999999995</v>
      </c>
      <c r="AU256" s="79" t="s">
        <v>497</v>
      </c>
      <c r="AV256" s="79" t="s">
        <v>498</v>
      </c>
      <c r="AW256" s="80" t="s">
        <v>1157</v>
      </c>
      <c r="AX256" s="81">
        <v>2</v>
      </c>
      <c r="AY256" s="68">
        <v>15361864.275496056</v>
      </c>
      <c r="AZ256" s="68">
        <v>622853.05999999994</v>
      </c>
      <c r="BA256" s="68">
        <v>38581.35</v>
      </c>
      <c r="BB256" s="68">
        <v>56127.64</v>
      </c>
      <c r="BC256" s="68">
        <v>2149955.8266883031</v>
      </c>
      <c r="BD256" s="68">
        <v>1262899.4025978395</v>
      </c>
      <c r="BE256" s="68">
        <v>1004100.3761272096</v>
      </c>
      <c r="BF256" s="68">
        <v>191620.77766544744</v>
      </c>
      <c r="BG256" s="68">
        <f t="shared" si="21"/>
        <v>20893813.218574859</v>
      </c>
      <c r="BH256" s="68">
        <v>205810.50999999998</v>
      </c>
    </row>
    <row r="257" spans="2:60">
      <c r="B257" s="79" t="s">
        <v>499</v>
      </c>
      <c r="C257" s="79" t="s">
        <v>500</v>
      </c>
      <c r="D257" s="80" t="s">
        <v>953</v>
      </c>
      <c r="E257" s="81">
        <v>10</v>
      </c>
      <c r="F257" s="68"/>
      <c r="G257" s="68"/>
      <c r="H257" s="68"/>
      <c r="I257" s="68"/>
      <c r="J257" s="68"/>
      <c r="K257" s="68"/>
      <c r="L257" s="68"/>
      <c r="M257" s="68"/>
      <c r="N257" s="68">
        <f t="shared" si="18"/>
        <v>0</v>
      </c>
      <c r="O257" s="68"/>
      <c r="Q257" s="79" t="s">
        <v>499</v>
      </c>
      <c r="R257" s="79" t="s">
        <v>500</v>
      </c>
      <c r="S257" s="80" t="s">
        <v>954</v>
      </c>
      <c r="T257" s="81">
        <v>2</v>
      </c>
      <c r="U257" s="68">
        <v>2608548.0705011976</v>
      </c>
      <c r="V257" s="68">
        <v>54514.960000000006</v>
      </c>
      <c r="W257" s="68">
        <v>0</v>
      </c>
      <c r="X257" s="68">
        <v>5557.1899999999987</v>
      </c>
      <c r="Y257" s="68">
        <v>121150.62089449837</v>
      </c>
      <c r="Z257" s="68">
        <v>0</v>
      </c>
      <c r="AA257" s="68">
        <v>0</v>
      </c>
      <c r="AB257" s="68">
        <v>19901.559302991722</v>
      </c>
      <c r="AC257" s="68">
        <f t="shared" si="19"/>
        <v>2829628.7706986875</v>
      </c>
      <c r="AD257" s="68">
        <v>19956.37</v>
      </c>
      <c r="AF257" s="79" t="s">
        <v>499</v>
      </c>
      <c r="AG257" s="79" t="s">
        <v>500</v>
      </c>
      <c r="AH257" s="80" t="s">
        <v>1156</v>
      </c>
      <c r="AI257" s="81">
        <v>2</v>
      </c>
      <c r="AJ257" s="68">
        <v>2664168.4407709138</v>
      </c>
      <c r="AK257" s="68">
        <v>55467.97</v>
      </c>
      <c r="AL257" s="68">
        <v>0</v>
      </c>
      <c r="AM257" s="68">
        <v>5654.3399999999992</v>
      </c>
      <c r="AN257" s="68">
        <v>123154.34677751291</v>
      </c>
      <c r="AO257" s="68">
        <v>0</v>
      </c>
      <c r="AP257" s="68">
        <v>0</v>
      </c>
      <c r="AQ257" s="68">
        <v>20393.110651726369</v>
      </c>
      <c r="AR257" s="68">
        <f t="shared" si="20"/>
        <v>2889143.4482001532</v>
      </c>
      <c r="AS257" s="68">
        <v>20305.240000000002</v>
      </c>
      <c r="AU257" s="79" t="s">
        <v>499</v>
      </c>
      <c r="AV257" s="79" t="s">
        <v>500</v>
      </c>
      <c r="AW257" s="80" t="s">
        <v>1157</v>
      </c>
      <c r="AX257" s="81">
        <v>2</v>
      </c>
      <c r="AY257" s="68">
        <v>2711079.3091291869</v>
      </c>
      <c r="AZ257" s="68">
        <v>56391.3</v>
      </c>
      <c r="BA257" s="68">
        <v>0</v>
      </c>
      <c r="BB257" s="68">
        <v>5847.59</v>
      </c>
      <c r="BC257" s="68">
        <v>125142.80199782198</v>
      </c>
      <c r="BD257" s="68">
        <v>0</v>
      </c>
      <c r="BE257" s="68">
        <v>0</v>
      </c>
      <c r="BF257" s="68">
        <v>20801.296272862703</v>
      </c>
      <c r="BG257" s="68">
        <f t="shared" si="21"/>
        <v>2939905.5473998711</v>
      </c>
      <c r="BH257" s="68">
        <v>20643.250000000004</v>
      </c>
    </row>
    <row r="258" spans="2:60">
      <c r="B258" s="79" t="s">
        <v>501</v>
      </c>
      <c r="C258" s="79" t="s">
        <v>502</v>
      </c>
      <c r="D258" s="80" t="s">
        <v>953</v>
      </c>
      <c r="E258" s="81">
        <v>10</v>
      </c>
      <c r="F258" s="68"/>
      <c r="G258" s="68"/>
      <c r="H258" s="68"/>
      <c r="I258" s="68"/>
      <c r="J258" s="68"/>
      <c r="K258" s="68"/>
      <c r="L258" s="68"/>
      <c r="M258" s="68"/>
      <c r="N258" s="68">
        <f t="shared" si="18"/>
        <v>0</v>
      </c>
      <c r="O258" s="68"/>
      <c r="Q258" s="79" t="s">
        <v>501</v>
      </c>
      <c r="R258" s="79" t="s">
        <v>502</v>
      </c>
      <c r="S258" s="80" t="s">
        <v>954</v>
      </c>
      <c r="T258" s="81">
        <v>2</v>
      </c>
      <c r="U258" s="68">
        <v>632149.47327770479</v>
      </c>
      <c r="V258" s="68">
        <v>39328.660000000003</v>
      </c>
      <c r="W258" s="68">
        <v>0</v>
      </c>
      <c r="X258" s="68">
        <v>1916.2799999999997</v>
      </c>
      <c r="Y258" s="68">
        <v>58731.546991842479</v>
      </c>
      <c r="Z258" s="68">
        <v>0</v>
      </c>
      <c r="AA258" s="68">
        <v>0</v>
      </c>
      <c r="AB258" s="68">
        <v>7905.784463853226</v>
      </c>
      <c r="AC258" s="68">
        <f t="shared" si="19"/>
        <v>757262.36473340052</v>
      </c>
      <c r="AD258" s="68">
        <v>17230.620000000003</v>
      </c>
      <c r="AF258" s="79" t="s">
        <v>501</v>
      </c>
      <c r="AG258" s="79" t="s">
        <v>502</v>
      </c>
      <c r="AH258" s="80" t="s">
        <v>1156</v>
      </c>
      <c r="AI258" s="81">
        <v>2</v>
      </c>
      <c r="AJ258" s="68">
        <v>637763.77722142381</v>
      </c>
      <c r="AK258" s="68">
        <v>40016.179999999993</v>
      </c>
      <c r="AL258" s="68">
        <v>0</v>
      </c>
      <c r="AM258" s="68">
        <v>1852.29</v>
      </c>
      <c r="AN258" s="68">
        <v>59368.124373306244</v>
      </c>
      <c r="AO258" s="68">
        <v>0</v>
      </c>
      <c r="AP258" s="68">
        <v>0</v>
      </c>
      <c r="AQ258" s="68">
        <v>7960.5783197121928</v>
      </c>
      <c r="AR258" s="68">
        <f t="shared" si="20"/>
        <v>764492.77991444222</v>
      </c>
      <c r="AS258" s="68">
        <v>17531.830000000002</v>
      </c>
      <c r="AU258" s="79" t="s">
        <v>501</v>
      </c>
      <c r="AV258" s="79" t="s">
        <v>502</v>
      </c>
      <c r="AW258" s="80" t="s">
        <v>1157</v>
      </c>
      <c r="AX258" s="81">
        <v>2</v>
      </c>
      <c r="AY258" s="68">
        <v>682820.19641298405</v>
      </c>
      <c r="AZ258" s="68">
        <v>40682.310000000005</v>
      </c>
      <c r="BA258" s="68">
        <v>0</v>
      </c>
      <c r="BB258" s="68">
        <v>1982.24</v>
      </c>
      <c r="BC258" s="68">
        <v>60889.684849280195</v>
      </c>
      <c r="BD258" s="68">
        <v>0</v>
      </c>
      <c r="BE258" s="68">
        <v>0</v>
      </c>
      <c r="BF258" s="68">
        <v>8511.5030664651422</v>
      </c>
      <c r="BG258" s="68">
        <f t="shared" si="21"/>
        <v>812709.60432872945</v>
      </c>
      <c r="BH258" s="68">
        <v>17823.669999999998</v>
      </c>
    </row>
    <row r="259" spans="2:60">
      <c r="B259" s="79" t="s">
        <v>503</v>
      </c>
      <c r="C259" s="79" t="s">
        <v>504</v>
      </c>
      <c r="D259" s="80" t="s">
        <v>953</v>
      </c>
      <c r="E259" s="81">
        <v>10</v>
      </c>
      <c r="F259" s="68"/>
      <c r="G259" s="68"/>
      <c r="H259" s="68"/>
      <c r="I259" s="68"/>
      <c r="J259" s="68"/>
      <c r="K259" s="68"/>
      <c r="L259" s="68"/>
      <c r="M259" s="68"/>
      <c r="N259" s="68">
        <f t="shared" si="18"/>
        <v>0</v>
      </c>
      <c r="O259" s="68"/>
      <c r="Q259" s="79" t="s">
        <v>503</v>
      </c>
      <c r="R259" s="79" t="s">
        <v>504</v>
      </c>
      <c r="S259" s="80" t="s">
        <v>954</v>
      </c>
      <c r="T259" s="81">
        <v>2</v>
      </c>
      <c r="U259" s="68">
        <v>420255.76424616529</v>
      </c>
      <c r="V259" s="68">
        <v>17133.25</v>
      </c>
      <c r="W259" s="68">
        <v>0</v>
      </c>
      <c r="X259" s="68">
        <v>1053.95</v>
      </c>
      <c r="Y259" s="68">
        <v>10620.889732536918</v>
      </c>
      <c r="Z259" s="68">
        <v>0</v>
      </c>
      <c r="AA259" s="68">
        <v>0</v>
      </c>
      <c r="AB259" s="68">
        <v>4748.607084184885</v>
      </c>
      <c r="AC259" s="68">
        <f t="shared" si="19"/>
        <v>461308.28106288711</v>
      </c>
      <c r="AD259" s="68">
        <v>7495.8200000000006</v>
      </c>
      <c r="AF259" s="79" t="s">
        <v>503</v>
      </c>
      <c r="AG259" s="79" t="s">
        <v>504</v>
      </c>
      <c r="AH259" s="80" t="s">
        <v>1156</v>
      </c>
      <c r="AI259" s="81">
        <v>2</v>
      </c>
      <c r="AJ259" s="68">
        <v>426718.69169843133</v>
      </c>
      <c r="AK259" s="68">
        <v>17432.8</v>
      </c>
      <c r="AL259" s="68">
        <v>0</v>
      </c>
      <c r="AM259" s="68">
        <v>974.87999999999988</v>
      </c>
      <c r="AN259" s="68">
        <v>10808.758063428508</v>
      </c>
      <c r="AO259" s="68">
        <v>0</v>
      </c>
      <c r="AP259" s="68">
        <v>0</v>
      </c>
      <c r="AQ259" s="68">
        <v>4830.481569185562</v>
      </c>
      <c r="AR259" s="68">
        <f t="shared" si="20"/>
        <v>468392.46133104537</v>
      </c>
      <c r="AS259" s="68">
        <v>7626.8499999999995</v>
      </c>
      <c r="AU259" s="79" t="s">
        <v>503</v>
      </c>
      <c r="AV259" s="79" t="s">
        <v>504</v>
      </c>
      <c r="AW259" s="80" t="s">
        <v>1157</v>
      </c>
      <c r="AX259" s="81">
        <v>2</v>
      </c>
      <c r="AY259" s="68">
        <v>431204.84229258489</v>
      </c>
      <c r="AZ259" s="68">
        <v>17722.989999999998</v>
      </c>
      <c r="BA259" s="68">
        <v>0</v>
      </c>
      <c r="BB259" s="68">
        <v>991.11</v>
      </c>
      <c r="BC259" s="68">
        <v>11223.960076485229</v>
      </c>
      <c r="BD259" s="68">
        <v>0</v>
      </c>
      <c r="BE259" s="68">
        <v>0</v>
      </c>
      <c r="BF259" s="68">
        <v>4914.0342897544033</v>
      </c>
      <c r="BG259" s="68">
        <f t="shared" si="21"/>
        <v>473810.7466588245</v>
      </c>
      <c r="BH259" s="68">
        <v>7753.81</v>
      </c>
    </row>
    <row r="260" spans="2:60">
      <c r="B260" s="79" t="s">
        <v>505</v>
      </c>
      <c r="C260" s="79" t="s">
        <v>506</v>
      </c>
      <c r="D260" s="80" t="s">
        <v>953</v>
      </c>
      <c r="E260" s="81">
        <v>10</v>
      </c>
      <c r="F260" s="68"/>
      <c r="G260" s="68"/>
      <c r="H260" s="68"/>
      <c r="I260" s="68"/>
      <c r="J260" s="68"/>
      <c r="K260" s="68"/>
      <c r="L260" s="68"/>
      <c r="M260" s="68"/>
      <c r="N260" s="68">
        <f t="shared" si="18"/>
        <v>0</v>
      </c>
      <c r="O260" s="68"/>
      <c r="Q260" s="79" t="s">
        <v>505</v>
      </c>
      <c r="R260" s="79" t="s">
        <v>506</v>
      </c>
      <c r="S260" s="80" t="s">
        <v>954</v>
      </c>
      <c r="T260" s="81">
        <v>2</v>
      </c>
      <c r="U260" s="68">
        <v>1919915.7402612746</v>
      </c>
      <c r="V260" s="68">
        <v>63081.609999999993</v>
      </c>
      <c r="W260" s="68">
        <v>0</v>
      </c>
      <c r="X260" s="68">
        <v>3449.2999999999997</v>
      </c>
      <c r="Y260" s="68">
        <v>109541.34509739447</v>
      </c>
      <c r="Z260" s="68">
        <v>190844.76786457462</v>
      </c>
      <c r="AA260" s="68">
        <v>53815.086404166977</v>
      </c>
      <c r="AB260" s="68">
        <v>22298.27146160882</v>
      </c>
      <c r="AC260" s="68">
        <f t="shared" si="19"/>
        <v>2386699.05108902</v>
      </c>
      <c r="AD260" s="68">
        <v>23752.93</v>
      </c>
      <c r="AF260" s="79" t="s">
        <v>505</v>
      </c>
      <c r="AG260" s="79" t="s">
        <v>506</v>
      </c>
      <c r="AH260" s="80" t="s">
        <v>1156</v>
      </c>
      <c r="AI260" s="81">
        <v>2</v>
      </c>
      <c r="AJ260" s="68">
        <v>1929914.4375948186</v>
      </c>
      <c r="AK260" s="68">
        <v>64184.37000000001</v>
      </c>
      <c r="AL260" s="68">
        <v>0</v>
      </c>
      <c r="AM260" s="68">
        <v>3412.1000000000004</v>
      </c>
      <c r="AN260" s="68">
        <v>112571.41703591445</v>
      </c>
      <c r="AO260" s="68">
        <v>190844.76786457462</v>
      </c>
      <c r="AP260" s="68">
        <v>54759.191865009554</v>
      </c>
      <c r="AQ260" s="68">
        <v>22719.265237783547</v>
      </c>
      <c r="AR260" s="68">
        <f t="shared" si="20"/>
        <v>2402573.7295981012</v>
      </c>
      <c r="AS260" s="68">
        <v>24168.179999999997</v>
      </c>
      <c r="AU260" s="79" t="s">
        <v>505</v>
      </c>
      <c r="AV260" s="79" t="s">
        <v>506</v>
      </c>
      <c r="AW260" s="80" t="s">
        <v>1157</v>
      </c>
      <c r="AX260" s="81">
        <v>2</v>
      </c>
      <c r="AY260" s="68">
        <v>1971027.2153580007</v>
      </c>
      <c r="AZ260" s="68">
        <v>65252.820000000007</v>
      </c>
      <c r="BA260" s="68">
        <v>0</v>
      </c>
      <c r="BB260" s="68">
        <v>3369.8</v>
      </c>
      <c r="BC260" s="68">
        <v>115060.46460232054</v>
      </c>
      <c r="BD260" s="68">
        <v>190844.76786457462</v>
      </c>
      <c r="BE260" s="68">
        <v>55673.360300902248</v>
      </c>
      <c r="BF260" s="68">
        <v>23257.394762302283</v>
      </c>
      <c r="BG260" s="68">
        <f t="shared" si="21"/>
        <v>2449056.3128881007</v>
      </c>
      <c r="BH260" s="68">
        <v>24570.49</v>
      </c>
    </row>
    <row r="261" spans="2:60">
      <c r="B261" s="79" t="s">
        <v>507</v>
      </c>
      <c r="C261" s="79" t="s">
        <v>508</v>
      </c>
      <c r="D261" s="80" t="s">
        <v>953</v>
      </c>
      <c r="E261" s="81">
        <v>10</v>
      </c>
      <c r="F261" s="68"/>
      <c r="G261" s="68"/>
      <c r="H261" s="68"/>
      <c r="I261" s="68"/>
      <c r="J261" s="68"/>
      <c r="K261" s="68"/>
      <c r="L261" s="68"/>
      <c r="M261" s="68"/>
      <c r="N261" s="68">
        <f t="shared" si="18"/>
        <v>0</v>
      </c>
      <c r="O261" s="68"/>
      <c r="Q261" s="79" t="s">
        <v>507</v>
      </c>
      <c r="R261" s="79" t="s">
        <v>508</v>
      </c>
      <c r="S261" s="80" t="s">
        <v>954</v>
      </c>
      <c r="T261" s="81">
        <v>2</v>
      </c>
      <c r="U261" s="68">
        <v>3871915.7028808892</v>
      </c>
      <c r="V261" s="68">
        <v>212900.37999999995</v>
      </c>
      <c r="W261" s="68">
        <v>0</v>
      </c>
      <c r="X261" s="68">
        <v>12551.6</v>
      </c>
      <c r="Y261" s="68">
        <v>503160.90972401714</v>
      </c>
      <c r="Z261" s="68">
        <v>395522.06564019807</v>
      </c>
      <c r="AA261" s="68">
        <v>268812.24000145379</v>
      </c>
      <c r="AB261" s="68">
        <v>47232.505785245448</v>
      </c>
      <c r="AC261" s="68">
        <f t="shared" si="19"/>
        <v>5418788.9640318034</v>
      </c>
      <c r="AD261" s="68">
        <v>106693.56</v>
      </c>
      <c r="AF261" s="79" t="s">
        <v>507</v>
      </c>
      <c r="AG261" s="79" t="s">
        <v>508</v>
      </c>
      <c r="AH261" s="80" t="s">
        <v>1156</v>
      </c>
      <c r="AI261" s="81">
        <v>2</v>
      </c>
      <c r="AJ261" s="68">
        <v>3870549.1222092807</v>
      </c>
      <c r="AK261" s="68">
        <v>216622.24000000005</v>
      </c>
      <c r="AL261" s="68">
        <v>0</v>
      </c>
      <c r="AM261" s="68">
        <v>12771.01</v>
      </c>
      <c r="AN261" s="68">
        <v>514674.0138503827</v>
      </c>
      <c r="AO261" s="68">
        <v>395522.06564019807</v>
      </c>
      <c r="AP261" s="68">
        <v>273528.13307576446</v>
      </c>
      <c r="AQ261" s="68">
        <v>47405.506011658348</v>
      </c>
      <c r="AR261" s="68">
        <f t="shared" si="20"/>
        <v>5439630.8407872841</v>
      </c>
      <c r="AS261" s="68">
        <v>108558.75</v>
      </c>
      <c r="AU261" s="79" t="s">
        <v>507</v>
      </c>
      <c r="AV261" s="79" t="s">
        <v>508</v>
      </c>
      <c r="AW261" s="80" t="s">
        <v>1157</v>
      </c>
      <c r="AX261" s="81">
        <v>2</v>
      </c>
      <c r="AY261" s="68">
        <v>3876606.1755224681</v>
      </c>
      <c r="AZ261" s="68">
        <v>220228.22000000003</v>
      </c>
      <c r="BA261" s="68">
        <v>0</v>
      </c>
      <c r="BB261" s="68">
        <v>12686.280000000002</v>
      </c>
      <c r="BC261" s="68">
        <v>522039.37133205909</v>
      </c>
      <c r="BD261" s="68">
        <v>395522.06564019807</v>
      </c>
      <c r="BE261" s="68">
        <v>278094.49125364702</v>
      </c>
      <c r="BF261" s="68">
        <v>47650.346875237301</v>
      </c>
      <c r="BG261" s="68">
        <f t="shared" si="21"/>
        <v>5463192.8006236088</v>
      </c>
      <c r="BH261" s="68">
        <v>110365.84999999999</v>
      </c>
    </row>
    <row r="262" spans="2:60">
      <c r="B262" s="79" t="s">
        <v>509</v>
      </c>
      <c r="C262" s="79" t="s">
        <v>510</v>
      </c>
      <c r="D262" s="80" t="s">
        <v>953</v>
      </c>
      <c r="E262" s="81">
        <v>10</v>
      </c>
      <c r="F262" s="68"/>
      <c r="G262" s="68"/>
      <c r="H262" s="68"/>
      <c r="I262" s="68"/>
      <c r="J262" s="68"/>
      <c r="K262" s="68"/>
      <c r="L262" s="68"/>
      <c r="M262" s="68"/>
      <c r="N262" s="68">
        <f t="shared" ref="N262:N318" si="22">SUM(F262:M262,O262)</f>
        <v>0</v>
      </c>
      <c r="O262" s="68"/>
      <c r="Q262" s="79" t="s">
        <v>509</v>
      </c>
      <c r="R262" s="79" t="s">
        <v>510</v>
      </c>
      <c r="S262" s="80" t="s">
        <v>954</v>
      </c>
      <c r="T262" s="81">
        <v>2</v>
      </c>
      <c r="U262" s="68">
        <v>2586227.6037666975</v>
      </c>
      <c r="V262" s="68">
        <v>94038.290000000008</v>
      </c>
      <c r="W262" s="68">
        <v>0</v>
      </c>
      <c r="X262" s="68">
        <v>6227.8899999999994</v>
      </c>
      <c r="Y262" s="68">
        <v>193474.05143941581</v>
      </c>
      <c r="Z262" s="68">
        <v>288909.65114208724</v>
      </c>
      <c r="AA262" s="68">
        <v>67364.9676915702</v>
      </c>
      <c r="AB262" s="68">
        <v>25610.689686898608</v>
      </c>
      <c r="AC262" s="68">
        <f t="shared" ref="AC262:AC318" si="23">SUM(U262:AB262,AD262)</f>
        <v>3297093.1837266693</v>
      </c>
      <c r="AD262" s="68">
        <v>35240.04</v>
      </c>
      <c r="AF262" s="79" t="s">
        <v>509</v>
      </c>
      <c r="AG262" s="79" t="s">
        <v>510</v>
      </c>
      <c r="AH262" s="80" t="s">
        <v>1156</v>
      </c>
      <c r="AI262" s="81">
        <v>2</v>
      </c>
      <c r="AJ262" s="68">
        <v>2599875.4685569792</v>
      </c>
      <c r="AK262" s="68">
        <v>95682.24000000002</v>
      </c>
      <c r="AL262" s="68">
        <v>0</v>
      </c>
      <c r="AM262" s="68">
        <v>6434.2500000000009</v>
      </c>
      <c r="AN262" s="68">
        <v>195552.55192450734</v>
      </c>
      <c r="AO262" s="68">
        <v>288909.65114208724</v>
      </c>
      <c r="AP262" s="68">
        <v>68546.860823860974</v>
      </c>
      <c r="AQ262" s="68">
        <v>25469.66522010928</v>
      </c>
      <c r="AR262" s="68">
        <f t="shared" ref="AR262:AR318" si="24">SUM(AJ262:AQ262,AS262)</f>
        <v>3316326.7776675439</v>
      </c>
      <c r="AS262" s="68">
        <v>35856.089999999997</v>
      </c>
      <c r="AU262" s="79" t="s">
        <v>509</v>
      </c>
      <c r="AV262" s="79" t="s">
        <v>510</v>
      </c>
      <c r="AW262" s="80" t="s">
        <v>1157</v>
      </c>
      <c r="AX262" s="81">
        <v>2</v>
      </c>
      <c r="AY262" s="68">
        <v>2644902.4347131345</v>
      </c>
      <c r="AZ262" s="68">
        <v>97275.010000000038</v>
      </c>
      <c r="BA262" s="68">
        <v>0</v>
      </c>
      <c r="BB262" s="68">
        <v>6640.4600000000009</v>
      </c>
      <c r="BC262" s="68">
        <v>198869.09068885996</v>
      </c>
      <c r="BD262" s="68">
        <v>288909.65114208724</v>
      </c>
      <c r="BE262" s="68">
        <v>69691.278645075276</v>
      </c>
      <c r="BF262" s="68">
        <v>25918.412873330526</v>
      </c>
      <c r="BG262" s="68">
        <f t="shared" ref="BG262:BG318" si="25">SUM(AY262:BF262,BH262)</f>
        <v>3368659.298062488</v>
      </c>
      <c r="BH262" s="68">
        <v>36452.959999999999</v>
      </c>
    </row>
    <row r="263" spans="2:60">
      <c r="B263" s="79" t="s">
        <v>511</v>
      </c>
      <c r="C263" s="79" t="s">
        <v>512</v>
      </c>
      <c r="D263" s="80" t="s">
        <v>953</v>
      </c>
      <c r="E263" s="81">
        <v>10</v>
      </c>
      <c r="F263" s="68"/>
      <c r="G263" s="68"/>
      <c r="H263" s="68"/>
      <c r="I263" s="68"/>
      <c r="J263" s="68"/>
      <c r="K263" s="68"/>
      <c r="L263" s="68"/>
      <c r="M263" s="68"/>
      <c r="N263" s="68">
        <f t="shared" si="22"/>
        <v>0</v>
      </c>
      <c r="O263" s="68"/>
      <c r="Q263" s="79" t="s">
        <v>511</v>
      </c>
      <c r="R263" s="79" t="s">
        <v>512</v>
      </c>
      <c r="S263" s="80" t="s">
        <v>954</v>
      </c>
      <c r="T263" s="81">
        <v>2</v>
      </c>
      <c r="U263" s="68">
        <v>8605674.8644824773</v>
      </c>
      <c r="V263" s="68">
        <v>306560.56999999989</v>
      </c>
      <c r="W263" s="68">
        <v>0</v>
      </c>
      <c r="X263" s="68">
        <v>31638.49</v>
      </c>
      <c r="Y263" s="68">
        <v>1205946.9469370202</v>
      </c>
      <c r="Z263" s="68">
        <v>924166.72787046211</v>
      </c>
      <c r="AA263" s="68">
        <v>552025.66360711481</v>
      </c>
      <c r="AB263" s="68">
        <v>87434.622351499274</v>
      </c>
      <c r="AC263" s="68">
        <f t="shared" si="23"/>
        <v>11849999.345248576</v>
      </c>
      <c r="AD263" s="68">
        <v>136551.46000000002</v>
      </c>
      <c r="AF263" s="79" t="s">
        <v>511</v>
      </c>
      <c r="AG263" s="79" t="s">
        <v>512</v>
      </c>
      <c r="AH263" s="80" t="s">
        <v>1156</v>
      </c>
      <c r="AI263" s="81">
        <v>2</v>
      </c>
      <c r="AJ263" s="68">
        <v>8877732.7261003144</v>
      </c>
      <c r="AK263" s="68">
        <v>311944.51</v>
      </c>
      <c r="AL263" s="68">
        <v>0</v>
      </c>
      <c r="AM263" s="68">
        <v>32496.899999999998</v>
      </c>
      <c r="AN263" s="68">
        <v>1232013.099419784</v>
      </c>
      <c r="AO263" s="68">
        <v>924166.72787046211</v>
      </c>
      <c r="AP263" s="68">
        <v>561737.33111275733</v>
      </c>
      <c r="AQ263" s="68">
        <v>89986.527186108753</v>
      </c>
      <c r="AR263" s="68">
        <f t="shared" si="24"/>
        <v>12169027.481689427</v>
      </c>
      <c r="AS263" s="68">
        <v>138949.66000000003</v>
      </c>
      <c r="AU263" s="79" t="s">
        <v>511</v>
      </c>
      <c r="AV263" s="79" t="s">
        <v>512</v>
      </c>
      <c r="AW263" s="80" t="s">
        <v>1157</v>
      </c>
      <c r="AX263" s="81">
        <v>2</v>
      </c>
      <c r="AY263" s="68">
        <v>9079581.5508396924</v>
      </c>
      <c r="AZ263" s="68">
        <v>317160.84999999998</v>
      </c>
      <c r="BA263" s="68">
        <v>0</v>
      </c>
      <c r="BB263" s="68">
        <v>33245.629999999997</v>
      </c>
      <c r="BC263" s="68">
        <v>1252944.5278588086</v>
      </c>
      <c r="BD263" s="68">
        <v>924166.72787046211</v>
      </c>
      <c r="BE263" s="68">
        <v>571141.21950180223</v>
      </c>
      <c r="BF263" s="68">
        <v>91709.639139808714</v>
      </c>
      <c r="BG263" s="68">
        <f t="shared" si="25"/>
        <v>12411223.325210575</v>
      </c>
      <c r="BH263" s="68">
        <v>141273.18000000002</v>
      </c>
    </row>
    <row r="264" spans="2:60">
      <c r="B264" s="79" t="s">
        <v>513</v>
      </c>
      <c r="C264" s="79" t="s">
        <v>514</v>
      </c>
      <c r="D264" s="80" t="s">
        <v>953</v>
      </c>
      <c r="E264" s="81">
        <v>10</v>
      </c>
      <c r="F264" s="68"/>
      <c r="G264" s="68"/>
      <c r="H264" s="68"/>
      <c r="I264" s="68"/>
      <c r="J264" s="68"/>
      <c r="K264" s="68"/>
      <c r="L264" s="68"/>
      <c r="M264" s="68"/>
      <c r="N264" s="68">
        <f t="shared" si="22"/>
        <v>0</v>
      </c>
      <c r="O264" s="68"/>
      <c r="Q264" s="79" t="s">
        <v>513</v>
      </c>
      <c r="R264" s="79" t="s">
        <v>514</v>
      </c>
      <c r="S264" s="80" t="s">
        <v>954</v>
      </c>
      <c r="T264" s="81">
        <v>2</v>
      </c>
      <c r="U264" s="68">
        <v>45317389.638139255</v>
      </c>
      <c r="V264" s="68">
        <v>1488355.7599999998</v>
      </c>
      <c r="W264" s="68">
        <v>253331.57</v>
      </c>
      <c r="X264" s="68">
        <v>167674.07</v>
      </c>
      <c r="Y264" s="68">
        <v>6850225.1765573826</v>
      </c>
      <c r="Z264" s="68">
        <v>3935162.0928334519</v>
      </c>
      <c r="AA264" s="68">
        <v>3796757.3761020796</v>
      </c>
      <c r="AB264" s="68">
        <v>558700.95871312916</v>
      </c>
      <c r="AC264" s="68">
        <f t="shared" si="23"/>
        <v>62461342.912345305</v>
      </c>
      <c r="AD264" s="68">
        <v>93746.26999999999</v>
      </c>
      <c r="AF264" s="79" t="s">
        <v>513</v>
      </c>
      <c r="AG264" s="79" t="s">
        <v>514</v>
      </c>
      <c r="AH264" s="80" t="s">
        <v>1156</v>
      </c>
      <c r="AI264" s="81">
        <v>2</v>
      </c>
      <c r="AJ264" s="68">
        <v>46369091.759701096</v>
      </c>
      <c r="AK264" s="68">
        <v>1514374.6700000002</v>
      </c>
      <c r="AL264" s="68">
        <v>257759.89</v>
      </c>
      <c r="AM264" s="68">
        <v>171384.97</v>
      </c>
      <c r="AN264" s="68">
        <v>6973722.6010901267</v>
      </c>
      <c r="AO264" s="68">
        <v>3935162.0928334519</v>
      </c>
      <c r="AP264" s="68">
        <v>3863366.2286635782</v>
      </c>
      <c r="AQ264" s="68">
        <v>571228.98582968861</v>
      </c>
      <c r="AR264" s="68">
        <f t="shared" si="24"/>
        <v>63751476.298117943</v>
      </c>
      <c r="AS264" s="68">
        <v>95385.1</v>
      </c>
      <c r="AU264" s="79" t="s">
        <v>513</v>
      </c>
      <c r="AV264" s="79" t="s">
        <v>514</v>
      </c>
      <c r="AW264" s="80" t="s">
        <v>1157</v>
      </c>
      <c r="AX264" s="81">
        <v>2</v>
      </c>
      <c r="AY264" s="68">
        <v>47573794.07104291</v>
      </c>
      <c r="AZ264" s="68">
        <v>1539583.49</v>
      </c>
      <c r="BA264" s="68">
        <v>262051</v>
      </c>
      <c r="BB264" s="68">
        <v>175724.82</v>
      </c>
      <c r="BC264" s="68">
        <v>7094141.0919154976</v>
      </c>
      <c r="BD264" s="68">
        <v>3935162.0928334519</v>
      </c>
      <c r="BE264" s="68">
        <v>3927862.9942163369</v>
      </c>
      <c r="BF264" s="68">
        <v>585108.96783486754</v>
      </c>
      <c r="BG264" s="68">
        <f t="shared" si="25"/>
        <v>65190401.447843067</v>
      </c>
      <c r="BH264" s="68">
        <v>96972.92</v>
      </c>
    </row>
    <row r="265" spans="2:60">
      <c r="B265" s="79" t="s">
        <v>515</v>
      </c>
      <c r="C265" s="79" t="s">
        <v>516</v>
      </c>
      <c r="D265" s="80" t="s">
        <v>953</v>
      </c>
      <c r="E265" s="81">
        <v>10</v>
      </c>
      <c r="F265" s="68"/>
      <c r="G265" s="68"/>
      <c r="H265" s="68"/>
      <c r="I265" s="68"/>
      <c r="J265" s="68"/>
      <c r="K265" s="68"/>
      <c r="L265" s="68"/>
      <c r="M265" s="68"/>
      <c r="N265" s="68">
        <f t="shared" si="22"/>
        <v>0</v>
      </c>
      <c r="O265" s="68"/>
      <c r="Q265" s="79" t="s">
        <v>515</v>
      </c>
      <c r="R265" s="79" t="s">
        <v>516</v>
      </c>
      <c r="S265" s="80" t="s">
        <v>954</v>
      </c>
      <c r="T265" s="81">
        <v>2</v>
      </c>
      <c r="U265" s="68">
        <v>126424810.14097513</v>
      </c>
      <c r="V265" s="68">
        <v>4152519.07</v>
      </c>
      <c r="W265" s="68">
        <v>1335791.69</v>
      </c>
      <c r="X265" s="68">
        <v>461000.66000000003</v>
      </c>
      <c r="Y265" s="68">
        <v>19855191.663918968</v>
      </c>
      <c r="Z265" s="68">
        <v>7565303.0287287896</v>
      </c>
      <c r="AA265" s="68">
        <v>8581473.6342597455</v>
      </c>
      <c r="AB265" s="68">
        <v>1610916.7287002206</v>
      </c>
      <c r="AC265" s="68">
        <f t="shared" si="23"/>
        <v>170463563.51658282</v>
      </c>
      <c r="AD265" s="68">
        <v>476556.89999999997</v>
      </c>
      <c r="AF265" s="79" t="s">
        <v>515</v>
      </c>
      <c r="AG265" s="79" t="s">
        <v>516</v>
      </c>
      <c r="AH265" s="80" t="s">
        <v>1156</v>
      </c>
      <c r="AI265" s="81">
        <v>2</v>
      </c>
      <c r="AJ265" s="68">
        <v>128561614.7440677</v>
      </c>
      <c r="AK265" s="68">
        <v>4189819.0500000003</v>
      </c>
      <c r="AL265" s="68">
        <v>1347814.31</v>
      </c>
      <c r="AM265" s="68">
        <v>468076.57999999996</v>
      </c>
      <c r="AN265" s="68">
        <v>20057929.006788563</v>
      </c>
      <c r="AO265" s="68">
        <v>7565303.0287287896</v>
      </c>
      <c r="AP265" s="68">
        <v>8672441.0071849301</v>
      </c>
      <c r="AQ265" s="68">
        <v>1630629.2486426532</v>
      </c>
      <c r="AR265" s="68">
        <f t="shared" si="24"/>
        <v>172974464.5454126</v>
      </c>
      <c r="AS265" s="68">
        <v>480837.56999999995</v>
      </c>
      <c r="AU265" s="79" t="s">
        <v>515</v>
      </c>
      <c r="AV265" s="79" t="s">
        <v>516</v>
      </c>
      <c r="AW265" s="80" t="s">
        <v>1157</v>
      </c>
      <c r="AX265" s="81">
        <v>2</v>
      </c>
      <c r="AY265" s="68">
        <v>130673394.00579138</v>
      </c>
      <c r="AZ265" s="68">
        <v>4223498.5599999996</v>
      </c>
      <c r="BA265" s="68">
        <v>1358675.75</v>
      </c>
      <c r="BB265" s="68">
        <v>474798.93000000005</v>
      </c>
      <c r="BC265" s="68">
        <v>20253389.668958049</v>
      </c>
      <c r="BD265" s="68">
        <v>7565303.0287287896</v>
      </c>
      <c r="BE265" s="68">
        <v>8756347.0927635543</v>
      </c>
      <c r="BF265" s="68">
        <v>1650074.8439359069</v>
      </c>
      <c r="BG265" s="68">
        <f t="shared" si="25"/>
        <v>175440184.62017766</v>
      </c>
      <c r="BH265" s="68">
        <v>484702.73999999993</v>
      </c>
    </row>
    <row r="266" spans="2:60">
      <c r="B266" s="79" t="s">
        <v>517</v>
      </c>
      <c r="C266" s="79" t="s">
        <v>518</v>
      </c>
      <c r="D266" s="80" t="s">
        <v>953</v>
      </c>
      <c r="E266" s="81">
        <v>10</v>
      </c>
      <c r="F266" s="68"/>
      <c r="G266" s="68"/>
      <c r="H266" s="68"/>
      <c r="I266" s="68"/>
      <c r="J266" s="68"/>
      <c r="K266" s="68"/>
      <c r="L266" s="68"/>
      <c r="M266" s="68"/>
      <c r="N266" s="68">
        <f t="shared" si="22"/>
        <v>0</v>
      </c>
      <c r="O266" s="68"/>
      <c r="Q266" s="79" t="s">
        <v>517</v>
      </c>
      <c r="R266" s="79" t="s">
        <v>518</v>
      </c>
      <c r="S266" s="80" t="s">
        <v>954</v>
      </c>
      <c r="T266" s="81">
        <v>2</v>
      </c>
      <c r="U266" s="68">
        <v>52116756.63111762</v>
      </c>
      <c r="V266" s="68">
        <v>1294146.2200000002</v>
      </c>
      <c r="W266" s="68">
        <v>220371.64</v>
      </c>
      <c r="X266" s="68">
        <v>206574.44</v>
      </c>
      <c r="Y266" s="68">
        <v>6918668.6351449536</v>
      </c>
      <c r="Z266" s="68">
        <v>3478938.8617847259</v>
      </c>
      <c r="AA266" s="68">
        <v>7012319.4358388018</v>
      </c>
      <c r="AB266" s="68">
        <v>634096.45468968153</v>
      </c>
      <c r="AC266" s="68">
        <f t="shared" si="23"/>
        <v>71881872.318575785</v>
      </c>
      <c r="AD266" s="68">
        <v>0</v>
      </c>
      <c r="AF266" s="79" t="s">
        <v>517</v>
      </c>
      <c r="AG266" s="79" t="s">
        <v>518</v>
      </c>
      <c r="AH266" s="80" t="s">
        <v>1156</v>
      </c>
      <c r="AI266" s="81">
        <v>2</v>
      </c>
      <c r="AJ266" s="68">
        <v>53646021.56944371</v>
      </c>
      <c r="AK266" s="68">
        <v>1316770.02</v>
      </c>
      <c r="AL266" s="68">
        <v>224223.80000000005</v>
      </c>
      <c r="AM266" s="68">
        <v>212232.69999999998</v>
      </c>
      <c r="AN266" s="68">
        <v>7045497.315177233</v>
      </c>
      <c r="AO266" s="68">
        <v>3478938.8617847259</v>
      </c>
      <c r="AP266" s="68">
        <v>7135315.5092350412</v>
      </c>
      <c r="AQ266" s="68">
        <v>650491.04023315012</v>
      </c>
      <c r="AR266" s="68">
        <f t="shared" si="24"/>
        <v>73709490.815873861</v>
      </c>
      <c r="AS266" s="68">
        <v>0</v>
      </c>
      <c r="AU266" s="79" t="s">
        <v>517</v>
      </c>
      <c r="AV266" s="79" t="s">
        <v>518</v>
      </c>
      <c r="AW266" s="80" t="s">
        <v>1157</v>
      </c>
      <c r="AX266" s="81">
        <v>2</v>
      </c>
      <c r="AY266" s="68">
        <v>55014061.332652509</v>
      </c>
      <c r="AZ266" s="68">
        <v>1338689.45</v>
      </c>
      <c r="BA266" s="68">
        <v>227956.62000000002</v>
      </c>
      <c r="BB266" s="68">
        <v>217351.69</v>
      </c>
      <c r="BC266" s="68">
        <v>7167601.0303531503</v>
      </c>
      <c r="BD266" s="68">
        <v>3478938.8617847259</v>
      </c>
      <c r="BE266" s="68">
        <v>7254415.0192548372</v>
      </c>
      <c r="BF266" s="68">
        <v>665300.26851832867</v>
      </c>
      <c r="BG266" s="68">
        <f t="shared" si="25"/>
        <v>75364314.272563547</v>
      </c>
      <c r="BH266" s="68">
        <v>0</v>
      </c>
    </row>
    <row r="267" spans="2:60">
      <c r="B267" s="79" t="s">
        <v>519</v>
      </c>
      <c r="C267" s="79" t="s">
        <v>520</v>
      </c>
      <c r="D267" s="80" t="s">
        <v>953</v>
      </c>
      <c r="E267" s="81">
        <v>10</v>
      </c>
      <c r="F267" s="68"/>
      <c r="G267" s="68"/>
      <c r="H267" s="68"/>
      <c r="I267" s="68"/>
      <c r="J267" s="68"/>
      <c r="K267" s="68"/>
      <c r="L267" s="68"/>
      <c r="M267" s="68"/>
      <c r="N267" s="68">
        <f t="shared" si="22"/>
        <v>0</v>
      </c>
      <c r="O267" s="68"/>
      <c r="Q267" s="79" t="s">
        <v>519</v>
      </c>
      <c r="R267" s="79" t="s">
        <v>520</v>
      </c>
      <c r="S267" s="80" t="s">
        <v>954</v>
      </c>
      <c r="T267" s="81">
        <v>2</v>
      </c>
      <c r="U267" s="68">
        <v>81298274.790484637</v>
      </c>
      <c r="V267" s="68">
        <v>1923511.3</v>
      </c>
      <c r="W267" s="68">
        <v>536862.54</v>
      </c>
      <c r="X267" s="68">
        <v>307061.96999999997</v>
      </c>
      <c r="Y267" s="68">
        <v>12377968.145456165</v>
      </c>
      <c r="Z267" s="68">
        <v>3923653.6663139565</v>
      </c>
      <c r="AA267" s="68">
        <v>6925972.4700927492</v>
      </c>
      <c r="AB267" s="68">
        <v>977618.16202586889</v>
      </c>
      <c r="AC267" s="68">
        <f t="shared" si="23"/>
        <v>108401024.83437338</v>
      </c>
      <c r="AD267" s="68">
        <v>130101.79</v>
      </c>
      <c r="AF267" s="79" t="s">
        <v>519</v>
      </c>
      <c r="AG267" s="79" t="s">
        <v>520</v>
      </c>
      <c r="AH267" s="80" t="s">
        <v>1156</v>
      </c>
      <c r="AI267" s="81">
        <v>2</v>
      </c>
      <c r="AJ267" s="68">
        <v>82701372.751255944</v>
      </c>
      <c r="AK267" s="68">
        <v>1957292.9800000002</v>
      </c>
      <c r="AL267" s="68">
        <v>546291.17999999993</v>
      </c>
      <c r="AM267" s="68">
        <v>312454.74</v>
      </c>
      <c r="AN267" s="68">
        <v>12596077.912125526</v>
      </c>
      <c r="AO267" s="68">
        <v>3923653.6663139565</v>
      </c>
      <c r="AP267" s="68">
        <v>7047820.2353785187</v>
      </c>
      <c r="AQ267" s="68">
        <v>994789.15152436495</v>
      </c>
      <c r="AR267" s="68">
        <f t="shared" si="24"/>
        <v>110212139.33659832</v>
      </c>
      <c r="AS267" s="68">
        <v>132386.72</v>
      </c>
      <c r="AU267" s="79" t="s">
        <v>519</v>
      </c>
      <c r="AV267" s="79" t="s">
        <v>520</v>
      </c>
      <c r="AW267" s="80" t="s">
        <v>1157</v>
      </c>
      <c r="AX267" s="81">
        <v>2</v>
      </c>
      <c r="AY267" s="68">
        <v>84059423.229334757</v>
      </c>
      <c r="AZ267" s="68">
        <v>1990022.8900000001</v>
      </c>
      <c r="BA267" s="68">
        <v>555427.69000000006</v>
      </c>
      <c r="BB267" s="68">
        <v>317680.42000000004</v>
      </c>
      <c r="BC267" s="68">
        <v>12807280.106940566</v>
      </c>
      <c r="BD267" s="68">
        <v>3923653.6663139565</v>
      </c>
      <c r="BE267" s="68">
        <v>7165806.44218277</v>
      </c>
      <c r="BF267" s="68">
        <v>1011263.8446478695</v>
      </c>
      <c r="BG267" s="68">
        <f t="shared" si="25"/>
        <v>111965158.76941992</v>
      </c>
      <c r="BH267" s="68">
        <v>134600.48000000004</v>
      </c>
    </row>
    <row r="268" spans="2:60">
      <c r="B268" s="79" t="s">
        <v>521</v>
      </c>
      <c r="C268" s="79" t="s">
        <v>522</v>
      </c>
      <c r="D268" s="80" t="s">
        <v>953</v>
      </c>
      <c r="E268" s="81">
        <v>10</v>
      </c>
      <c r="F268" s="68"/>
      <c r="G268" s="68"/>
      <c r="H268" s="68"/>
      <c r="I268" s="68"/>
      <c r="J268" s="68"/>
      <c r="K268" s="68"/>
      <c r="L268" s="68"/>
      <c r="M268" s="68"/>
      <c r="N268" s="68">
        <f t="shared" si="22"/>
        <v>0</v>
      </c>
      <c r="O268" s="68"/>
      <c r="Q268" s="79" t="s">
        <v>521</v>
      </c>
      <c r="R268" s="79" t="s">
        <v>522</v>
      </c>
      <c r="S268" s="80" t="s">
        <v>954</v>
      </c>
      <c r="T268" s="81">
        <v>2</v>
      </c>
      <c r="U268" s="68">
        <v>6763468.3074942445</v>
      </c>
      <c r="V268" s="68">
        <v>233538.19999999998</v>
      </c>
      <c r="W268" s="68">
        <v>0</v>
      </c>
      <c r="X268" s="68">
        <v>25582.28</v>
      </c>
      <c r="Y268" s="68">
        <v>1041447.6276467547</v>
      </c>
      <c r="Z268" s="68">
        <v>438255.55429074465</v>
      </c>
      <c r="AA268" s="68">
        <v>734581.83533014299</v>
      </c>
      <c r="AB268" s="68">
        <v>85647.211897863075</v>
      </c>
      <c r="AC268" s="68">
        <f t="shared" si="23"/>
        <v>9322521.0166597515</v>
      </c>
      <c r="AD268" s="68">
        <v>0</v>
      </c>
      <c r="AF268" s="79" t="s">
        <v>521</v>
      </c>
      <c r="AG268" s="79" t="s">
        <v>522</v>
      </c>
      <c r="AH268" s="80" t="s">
        <v>1156</v>
      </c>
      <c r="AI268" s="81">
        <v>2</v>
      </c>
      <c r="AJ268" s="68">
        <v>6788454.4117418118</v>
      </c>
      <c r="AK268" s="68">
        <v>237620.83</v>
      </c>
      <c r="AL268" s="68">
        <v>0</v>
      </c>
      <c r="AM268" s="68">
        <v>26224.44</v>
      </c>
      <c r="AN268" s="68">
        <v>1057689.953168842</v>
      </c>
      <c r="AO268" s="68">
        <v>438255.55429074465</v>
      </c>
      <c r="AP268" s="68">
        <v>747469.04874864907</v>
      </c>
      <c r="AQ268" s="68">
        <v>85901.297793971375</v>
      </c>
      <c r="AR268" s="68">
        <f t="shared" si="24"/>
        <v>9381615.5357440207</v>
      </c>
      <c r="AS268" s="68">
        <v>0</v>
      </c>
      <c r="AU268" s="79" t="s">
        <v>521</v>
      </c>
      <c r="AV268" s="79" t="s">
        <v>522</v>
      </c>
      <c r="AW268" s="80" t="s">
        <v>1157</v>
      </c>
      <c r="AX268" s="81">
        <v>2</v>
      </c>
      <c r="AY268" s="68">
        <v>6931232.5821658131</v>
      </c>
      <c r="AZ268" s="68">
        <v>241576.36000000002</v>
      </c>
      <c r="BA268" s="68">
        <v>0</v>
      </c>
      <c r="BB268" s="68">
        <v>26760.12</v>
      </c>
      <c r="BC268" s="68">
        <v>1077494.3104102642</v>
      </c>
      <c r="BD268" s="68">
        <v>438255.55429074465</v>
      </c>
      <c r="BE268" s="68">
        <v>759947.62598721869</v>
      </c>
      <c r="BF268" s="68">
        <v>87669.896805724129</v>
      </c>
      <c r="BG268" s="68">
        <f t="shared" si="25"/>
        <v>9562936.4496597648</v>
      </c>
      <c r="BH268" s="68">
        <v>0</v>
      </c>
    </row>
    <row r="269" spans="2:60">
      <c r="B269" s="79" t="s">
        <v>523</v>
      </c>
      <c r="C269" s="79" t="s">
        <v>524</v>
      </c>
      <c r="D269" s="80" t="s">
        <v>953</v>
      </c>
      <c r="E269" s="81">
        <v>10</v>
      </c>
      <c r="F269" s="68"/>
      <c r="G269" s="68"/>
      <c r="H269" s="68"/>
      <c r="I269" s="68"/>
      <c r="J269" s="68"/>
      <c r="K269" s="68"/>
      <c r="L269" s="68"/>
      <c r="M269" s="68"/>
      <c r="N269" s="68">
        <f t="shared" si="22"/>
        <v>0</v>
      </c>
      <c r="O269" s="68"/>
      <c r="Q269" s="79" t="s">
        <v>523</v>
      </c>
      <c r="R269" s="79" t="s">
        <v>524</v>
      </c>
      <c r="S269" s="80" t="s">
        <v>954</v>
      </c>
      <c r="T269" s="81">
        <v>2</v>
      </c>
      <c r="U269" s="68">
        <v>5226812.675971115</v>
      </c>
      <c r="V269" s="68">
        <v>66878.180000000008</v>
      </c>
      <c r="W269" s="68">
        <v>3161.8500000000004</v>
      </c>
      <c r="X269" s="68">
        <v>16863.22</v>
      </c>
      <c r="Y269" s="68">
        <v>837983.69907286868</v>
      </c>
      <c r="Z269" s="68">
        <v>621288.99536417332</v>
      </c>
      <c r="AA269" s="68">
        <v>0</v>
      </c>
      <c r="AB269" s="68">
        <v>62264.738270239905</v>
      </c>
      <c r="AC269" s="68">
        <f t="shared" si="23"/>
        <v>6835253.3586783959</v>
      </c>
      <c r="AD269" s="68">
        <v>0</v>
      </c>
      <c r="AF269" s="79" t="s">
        <v>523</v>
      </c>
      <c r="AG269" s="79" t="s">
        <v>524</v>
      </c>
      <c r="AH269" s="80" t="s">
        <v>1156</v>
      </c>
      <c r="AI269" s="81">
        <v>2</v>
      </c>
      <c r="AJ269" s="68">
        <v>5349107.5302671716</v>
      </c>
      <c r="AK269" s="68">
        <v>68047.310000000012</v>
      </c>
      <c r="AL269" s="68">
        <v>3217.1200000000003</v>
      </c>
      <c r="AM269" s="68">
        <v>17157.980000000003</v>
      </c>
      <c r="AN269" s="68">
        <v>857674.60101974837</v>
      </c>
      <c r="AO269" s="68">
        <v>621288.99536417332</v>
      </c>
      <c r="AP269" s="68">
        <v>0</v>
      </c>
      <c r="AQ269" s="68">
        <v>63905.997817756608</v>
      </c>
      <c r="AR269" s="68">
        <f t="shared" si="24"/>
        <v>6980399.5344688501</v>
      </c>
      <c r="AS269" s="68">
        <v>0</v>
      </c>
      <c r="AU269" s="79" t="s">
        <v>523</v>
      </c>
      <c r="AV269" s="79" t="s">
        <v>524</v>
      </c>
      <c r="AW269" s="80" t="s">
        <v>1157</v>
      </c>
      <c r="AX269" s="81">
        <v>2</v>
      </c>
      <c r="AY269" s="68">
        <v>5467368.155304607</v>
      </c>
      <c r="AZ269" s="68">
        <v>69180.05</v>
      </c>
      <c r="BA269" s="68">
        <v>3270.68</v>
      </c>
      <c r="BB269" s="68">
        <v>17443.63</v>
      </c>
      <c r="BC269" s="68">
        <v>876634.12534747447</v>
      </c>
      <c r="BD269" s="68">
        <v>621288.99536417332</v>
      </c>
      <c r="BE269" s="68">
        <v>0</v>
      </c>
      <c r="BF269" s="68">
        <v>65476.041578061879</v>
      </c>
      <c r="BG269" s="68">
        <f t="shared" si="25"/>
        <v>7120661.6775943162</v>
      </c>
      <c r="BH269" s="68">
        <v>0</v>
      </c>
    </row>
    <row r="270" spans="2:60">
      <c r="B270" s="79" t="s">
        <v>525</v>
      </c>
      <c r="C270" s="79" t="s">
        <v>526</v>
      </c>
      <c r="D270" s="80" t="s">
        <v>953</v>
      </c>
      <c r="E270" s="81">
        <v>10</v>
      </c>
      <c r="F270" s="68"/>
      <c r="G270" s="68"/>
      <c r="H270" s="68"/>
      <c r="I270" s="68"/>
      <c r="J270" s="68"/>
      <c r="K270" s="68"/>
      <c r="L270" s="68"/>
      <c r="M270" s="68"/>
      <c r="N270" s="68">
        <f t="shared" si="22"/>
        <v>0</v>
      </c>
      <c r="O270" s="68"/>
      <c r="Q270" s="79" t="s">
        <v>525</v>
      </c>
      <c r="R270" s="79" t="s">
        <v>526</v>
      </c>
      <c r="S270" s="80" t="s">
        <v>954</v>
      </c>
      <c r="T270" s="81">
        <v>2</v>
      </c>
      <c r="U270" s="68">
        <v>18807352.394080173</v>
      </c>
      <c r="V270" s="68">
        <v>726703.88</v>
      </c>
      <c r="W270" s="68">
        <v>227749.3</v>
      </c>
      <c r="X270" s="68">
        <v>64674.28</v>
      </c>
      <c r="Y270" s="68">
        <v>2666194.6717143157</v>
      </c>
      <c r="Z270" s="68">
        <v>1567164.1567364659</v>
      </c>
      <c r="AA270" s="68">
        <v>644741.8027190289</v>
      </c>
      <c r="AB270" s="68">
        <v>229261.81208060682</v>
      </c>
      <c r="AC270" s="68">
        <f t="shared" si="23"/>
        <v>25169911.547330596</v>
      </c>
      <c r="AD270" s="68">
        <v>236069.25</v>
      </c>
      <c r="AF270" s="79" t="s">
        <v>525</v>
      </c>
      <c r="AG270" s="79" t="s">
        <v>526</v>
      </c>
      <c r="AH270" s="80" t="s">
        <v>1156</v>
      </c>
      <c r="AI270" s="81">
        <v>2</v>
      </c>
      <c r="AJ270" s="68">
        <v>19116769.366503693</v>
      </c>
      <c r="AK270" s="68">
        <v>739407.87</v>
      </c>
      <c r="AL270" s="68">
        <v>231730.41999999998</v>
      </c>
      <c r="AM270" s="68">
        <v>65707.33</v>
      </c>
      <c r="AN270" s="68">
        <v>2712984.1298325728</v>
      </c>
      <c r="AO270" s="68">
        <v>1567164.1567364659</v>
      </c>
      <c r="AP270" s="68">
        <v>656052.93407312268</v>
      </c>
      <c r="AQ270" s="68">
        <v>233032.32562400773</v>
      </c>
      <c r="AR270" s="68">
        <f t="shared" si="24"/>
        <v>25563044.672769867</v>
      </c>
      <c r="AS270" s="68">
        <v>240196.13999999998</v>
      </c>
      <c r="AU270" s="79" t="s">
        <v>525</v>
      </c>
      <c r="AV270" s="79" t="s">
        <v>526</v>
      </c>
      <c r="AW270" s="80" t="s">
        <v>1157</v>
      </c>
      <c r="AX270" s="81">
        <v>2</v>
      </c>
      <c r="AY270" s="68">
        <v>19315332.685043044</v>
      </c>
      <c r="AZ270" s="68">
        <v>751716.33000000007</v>
      </c>
      <c r="BA270" s="68">
        <v>235588.21</v>
      </c>
      <c r="BB270" s="68">
        <v>66602.98</v>
      </c>
      <c r="BC270" s="68">
        <v>2751535.8089074777</v>
      </c>
      <c r="BD270" s="68">
        <v>1567164.1567364659</v>
      </c>
      <c r="BE270" s="68">
        <v>667005.401833646</v>
      </c>
      <c r="BF270" s="68">
        <v>235388.62780969217</v>
      </c>
      <c r="BG270" s="68">
        <f t="shared" si="25"/>
        <v>25834528.720330328</v>
      </c>
      <c r="BH270" s="68">
        <v>244194.52</v>
      </c>
    </row>
    <row r="271" spans="2:60">
      <c r="B271" s="79" t="s">
        <v>527</v>
      </c>
      <c r="C271" s="79" t="s">
        <v>528</v>
      </c>
      <c r="D271" s="80" t="s">
        <v>953</v>
      </c>
      <c r="E271" s="81">
        <v>10</v>
      </c>
      <c r="F271" s="68"/>
      <c r="G271" s="68"/>
      <c r="H271" s="68"/>
      <c r="I271" s="68"/>
      <c r="J271" s="68"/>
      <c r="K271" s="68"/>
      <c r="L271" s="68"/>
      <c r="M271" s="68"/>
      <c r="N271" s="68">
        <f t="shared" si="22"/>
        <v>0</v>
      </c>
      <c r="O271" s="68"/>
      <c r="Q271" s="79" t="s">
        <v>527</v>
      </c>
      <c r="R271" s="79" t="s">
        <v>528</v>
      </c>
      <c r="S271" s="80" t="s">
        <v>954</v>
      </c>
      <c r="T271" s="81">
        <v>2</v>
      </c>
      <c r="U271" s="68">
        <v>9971914.0586380791</v>
      </c>
      <c r="V271" s="68">
        <v>378294.88</v>
      </c>
      <c r="W271" s="68">
        <v>22132.99</v>
      </c>
      <c r="X271" s="68">
        <v>36600.869999999995</v>
      </c>
      <c r="Y271" s="68">
        <v>1584039.7769994475</v>
      </c>
      <c r="Z271" s="68">
        <v>820241.87724169332</v>
      </c>
      <c r="AA271" s="68">
        <v>706864.32879719324</v>
      </c>
      <c r="AB271" s="68">
        <v>125176.92071130872</v>
      </c>
      <c r="AC271" s="68">
        <f t="shared" si="23"/>
        <v>13733365.772387723</v>
      </c>
      <c r="AD271" s="68">
        <v>88100.069999999978</v>
      </c>
      <c r="AF271" s="79" t="s">
        <v>527</v>
      </c>
      <c r="AG271" s="79" t="s">
        <v>528</v>
      </c>
      <c r="AH271" s="80" t="s">
        <v>1156</v>
      </c>
      <c r="AI271" s="81">
        <v>2</v>
      </c>
      <c r="AJ271" s="68">
        <v>10170793.041499715</v>
      </c>
      <c r="AK271" s="68">
        <v>384908.09999999992</v>
      </c>
      <c r="AL271" s="68">
        <v>22519.86</v>
      </c>
      <c r="AM271" s="68">
        <v>37338.15</v>
      </c>
      <c r="AN271" s="68">
        <v>1611967.0166578421</v>
      </c>
      <c r="AO271" s="68">
        <v>820241.87724169332</v>
      </c>
      <c r="AP271" s="68">
        <v>719265.32898309617</v>
      </c>
      <c r="AQ271" s="68">
        <v>127521.23913302086</v>
      </c>
      <c r="AR271" s="68">
        <f t="shared" si="24"/>
        <v>13984194.813515367</v>
      </c>
      <c r="AS271" s="68">
        <v>89640.2</v>
      </c>
      <c r="AU271" s="79" t="s">
        <v>527</v>
      </c>
      <c r="AV271" s="79" t="s">
        <v>528</v>
      </c>
      <c r="AW271" s="80" t="s">
        <v>1157</v>
      </c>
      <c r="AX271" s="81">
        <v>2</v>
      </c>
      <c r="AY271" s="68">
        <v>10156978.230558716</v>
      </c>
      <c r="AZ271" s="68">
        <v>391315.41999999993</v>
      </c>
      <c r="BA271" s="68">
        <v>22894.760000000002</v>
      </c>
      <c r="BB271" s="68">
        <v>37365.070000000007</v>
      </c>
      <c r="BC271" s="68">
        <v>1636156.8997938908</v>
      </c>
      <c r="BD271" s="68">
        <v>820241.87724169332</v>
      </c>
      <c r="BE271" s="68">
        <v>731273.10694627976</v>
      </c>
      <c r="BF271" s="68">
        <v>127783.89363670349</v>
      </c>
      <c r="BG271" s="68">
        <f t="shared" si="25"/>
        <v>14015141.638177285</v>
      </c>
      <c r="BH271" s="68">
        <v>91132.37999999999</v>
      </c>
    </row>
    <row r="272" spans="2:60">
      <c r="B272" s="79" t="s">
        <v>1126</v>
      </c>
      <c r="C272" s="79" t="s">
        <v>1150</v>
      </c>
      <c r="D272" s="80" t="s">
        <v>953</v>
      </c>
      <c r="E272" s="81">
        <v>10</v>
      </c>
      <c r="F272" s="68"/>
      <c r="G272" s="68"/>
      <c r="H272" s="68"/>
      <c r="I272" s="68"/>
      <c r="J272" s="68"/>
      <c r="K272" s="68"/>
      <c r="L272" s="68"/>
      <c r="M272" s="68"/>
      <c r="N272" s="68">
        <f t="shared" si="22"/>
        <v>0</v>
      </c>
      <c r="O272" s="68"/>
      <c r="Q272" s="79" t="s">
        <v>1126</v>
      </c>
      <c r="R272" s="79" t="s">
        <v>1150</v>
      </c>
      <c r="S272" s="80" t="s">
        <v>954</v>
      </c>
      <c r="T272" s="81">
        <v>2</v>
      </c>
      <c r="U272" s="68">
        <v>1054058.3171653261</v>
      </c>
      <c r="V272" s="68">
        <v>68398.98</v>
      </c>
      <c r="W272" s="68">
        <v>0</v>
      </c>
      <c r="X272" s="68">
        <v>0</v>
      </c>
      <c r="Y272" s="68">
        <v>156807.68730800442</v>
      </c>
      <c r="Z272" s="68">
        <v>0</v>
      </c>
      <c r="AA272" s="68">
        <v>0</v>
      </c>
      <c r="AB272" s="68">
        <v>13956.786415029317</v>
      </c>
      <c r="AC272" s="68">
        <f t="shared" si="23"/>
        <v>1320052.8708883598</v>
      </c>
      <c r="AD272" s="68">
        <v>26831.100000000002</v>
      </c>
      <c r="AF272" s="79" t="s">
        <v>1126</v>
      </c>
      <c r="AG272" s="79" t="s">
        <v>1150</v>
      </c>
      <c r="AH272" s="80" t="s">
        <v>1156</v>
      </c>
      <c r="AI272" s="81">
        <v>2</v>
      </c>
      <c r="AJ272" s="68">
        <v>1064934.9855707029</v>
      </c>
      <c r="AK272" s="68">
        <v>69013.36</v>
      </c>
      <c r="AL272" s="68">
        <v>0</v>
      </c>
      <c r="AM272" s="68">
        <v>0</v>
      </c>
      <c r="AN272" s="68">
        <v>158429.85754488685</v>
      </c>
      <c r="AO272" s="68">
        <v>0</v>
      </c>
      <c r="AP272" s="68">
        <v>0</v>
      </c>
      <c r="AQ272" s="68">
        <v>14066.663152907277</v>
      </c>
      <c r="AR272" s="68">
        <f t="shared" si="24"/>
        <v>1333516.9762684973</v>
      </c>
      <c r="AS272" s="68">
        <v>27072.11</v>
      </c>
      <c r="AU272" s="79" t="s">
        <v>1126</v>
      </c>
      <c r="AV272" s="79" t="s">
        <v>1150</v>
      </c>
      <c r="AW272" s="80" t="s">
        <v>1157</v>
      </c>
      <c r="AX272" s="81">
        <v>2</v>
      </c>
      <c r="AY272" s="68">
        <v>1074938.6241804138</v>
      </c>
      <c r="AZ272" s="68">
        <v>69568.12</v>
      </c>
      <c r="BA272" s="68">
        <v>0</v>
      </c>
      <c r="BB272" s="68">
        <v>0</v>
      </c>
      <c r="BC272" s="68">
        <v>159921.82914366326</v>
      </c>
      <c r="BD272" s="68">
        <v>0</v>
      </c>
      <c r="BE272" s="68">
        <v>0</v>
      </c>
      <c r="BF272" s="68">
        <v>14162.139520704281</v>
      </c>
      <c r="BG272" s="68">
        <f t="shared" si="25"/>
        <v>1345880.4428447813</v>
      </c>
      <c r="BH272" s="68">
        <v>27289.730000000003</v>
      </c>
    </row>
    <row r="273" spans="2:60">
      <c r="B273" s="79" t="s">
        <v>529</v>
      </c>
      <c r="C273" s="79" t="s">
        <v>530</v>
      </c>
      <c r="D273" s="80" t="s">
        <v>953</v>
      </c>
      <c r="E273" s="81">
        <v>10</v>
      </c>
      <c r="F273" s="68"/>
      <c r="G273" s="68"/>
      <c r="H273" s="68"/>
      <c r="I273" s="68"/>
      <c r="J273" s="68"/>
      <c r="K273" s="68"/>
      <c r="L273" s="68"/>
      <c r="M273" s="68"/>
      <c r="N273" s="68">
        <f t="shared" si="22"/>
        <v>0</v>
      </c>
      <c r="O273" s="68"/>
      <c r="Q273" s="79" t="s">
        <v>529</v>
      </c>
      <c r="R273" s="79" t="s">
        <v>530</v>
      </c>
      <c r="S273" s="80" t="s">
        <v>954</v>
      </c>
      <c r="T273" s="81">
        <v>2</v>
      </c>
      <c r="U273" s="68">
        <v>4280833.1549211154</v>
      </c>
      <c r="V273" s="68">
        <v>211327.25</v>
      </c>
      <c r="W273" s="68">
        <v>33423.729999999996</v>
      </c>
      <c r="X273" s="68">
        <v>14480.309999999998</v>
      </c>
      <c r="Y273" s="68">
        <v>609485.03235072806</v>
      </c>
      <c r="Z273" s="68">
        <v>336199.14750529511</v>
      </c>
      <c r="AA273" s="68">
        <v>272595.08393977862</v>
      </c>
      <c r="AB273" s="68">
        <v>55909.076027944684</v>
      </c>
      <c r="AC273" s="68">
        <f t="shared" si="23"/>
        <v>5907873.6747448621</v>
      </c>
      <c r="AD273" s="68">
        <v>93620.89</v>
      </c>
      <c r="AF273" s="79" t="s">
        <v>529</v>
      </c>
      <c r="AG273" s="79" t="s">
        <v>530</v>
      </c>
      <c r="AH273" s="80" t="s">
        <v>1156</v>
      </c>
      <c r="AI273" s="81">
        <v>2</v>
      </c>
      <c r="AJ273" s="68">
        <v>4281294.7783210119</v>
      </c>
      <c r="AK273" s="68">
        <v>215038.68000000005</v>
      </c>
      <c r="AL273" s="68">
        <v>34010.74</v>
      </c>
      <c r="AM273" s="68">
        <v>14129.09</v>
      </c>
      <c r="AN273" s="68">
        <v>620900.65142057452</v>
      </c>
      <c r="AO273" s="68">
        <v>336199.14750529511</v>
      </c>
      <c r="AP273" s="68">
        <v>277390.80022356595</v>
      </c>
      <c r="AQ273" s="68">
        <v>56389.571480310522</v>
      </c>
      <c r="AR273" s="68">
        <f t="shared" si="24"/>
        <v>5930618.5689507583</v>
      </c>
      <c r="AS273" s="68">
        <v>95265.11</v>
      </c>
      <c r="AU273" s="79" t="s">
        <v>529</v>
      </c>
      <c r="AV273" s="79" t="s">
        <v>530</v>
      </c>
      <c r="AW273" s="80" t="s">
        <v>1157</v>
      </c>
      <c r="AX273" s="81">
        <v>2</v>
      </c>
      <c r="AY273" s="68">
        <v>4244077.3749864474</v>
      </c>
      <c r="AZ273" s="68">
        <v>218634.55</v>
      </c>
      <c r="BA273" s="68">
        <v>34579.549999999996</v>
      </c>
      <c r="BB273" s="68">
        <v>14057.56</v>
      </c>
      <c r="BC273" s="68">
        <v>626380.15297090542</v>
      </c>
      <c r="BD273" s="68">
        <v>336199.14750529511</v>
      </c>
      <c r="BE273" s="68">
        <v>282034.53173398756</v>
      </c>
      <c r="BF273" s="68">
        <v>56014.084231038578</v>
      </c>
      <c r="BG273" s="68">
        <f t="shared" si="25"/>
        <v>5908835.0914276736</v>
      </c>
      <c r="BH273" s="68">
        <v>96858.140000000014</v>
      </c>
    </row>
    <row r="274" spans="2:60">
      <c r="B274" s="79" t="s">
        <v>531</v>
      </c>
      <c r="C274" s="79" t="s">
        <v>532</v>
      </c>
      <c r="D274" s="80" t="s">
        <v>953</v>
      </c>
      <c r="E274" s="81">
        <v>10</v>
      </c>
      <c r="F274" s="68"/>
      <c r="G274" s="68"/>
      <c r="H274" s="68"/>
      <c r="I274" s="68"/>
      <c r="J274" s="68"/>
      <c r="K274" s="68"/>
      <c r="L274" s="68"/>
      <c r="M274" s="68"/>
      <c r="N274" s="68">
        <f t="shared" si="22"/>
        <v>0</v>
      </c>
      <c r="O274" s="68"/>
      <c r="Q274" s="79" t="s">
        <v>531</v>
      </c>
      <c r="R274" s="79" t="s">
        <v>532</v>
      </c>
      <c r="S274" s="80" t="s">
        <v>954</v>
      </c>
      <c r="T274" s="81">
        <v>2</v>
      </c>
      <c r="U274" s="68">
        <v>345335.17234637064</v>
      </c>
      <c r="V274" s="68">
        <v>8858.7000000000007</v>
      </c>
      <c r="W274" s="68">
        <v>0</v>
      </c>
      <c r="X274" s="68">
        <v>0</v>
      </c>
      <c r="Y274" s="68">
        <v>17716.881082232947</v>
      </c>
      <c r="Z274" s="68">
        <v>82486.323355164292</v>
      </c>
      <c r="AA274" s="68">
        <v>0</v>
      </c>
      <c r="AB274" s="68">
        <v>3861.3601280239527</v>
      </c>
      <c r="AC274" s="68">
        <f t="shared" si="23"/>
        <v>462736.44691179186</v>
      </c>
      <c r="AD274" s="68">
        <v>4478.01</v>
      </c>
      <c r="AF274" s="79" t="s">
        <v>531</v>
      </c>
      <c r="AG274" s="79" t="s">
        <v>532</v>
      </c>
      <c r="AH274" s="80" t="s">
        <v>1156</v>
      </c>
      <c r="AI274" s="81">
        <v>2</v>
      </c>
      <c r="AJ274" s="68">
        <v>351008.52147649322</v>
      </c>
      <c r="AK274" s="68">
        <v>9013.5199999999986</v>
      </c>
      <c r="AL274" s="68">
        <v>0</v>
      </c>
      <c r="AM274" s="68">
        <v>0</v>
      </c>
      <c r="AN274" s="68">
        <v>18027.536637194065</v>
      </c>
      <c r="AO274" s="68">
        <v>82486.323355164292</v>
      </c>
      <c r="AP274" s="68">
        <v>0</v>
      </c>
      <c r="AQ274" s="68">
        <v>3929.1792797722737</v>
      </c>
      <c r="AR274" s="68">
        <f t="shared" si="24"/>
        <v>469021.39074862387</v>
      </c>
      <c r="AS274" s="68">
        <v>4556.3099999999995</v>
      </c>
      <c r="AU274" s="79" t="s">
        <v>531</v>
      </c>
      <c r="AV274" s="79" t="s">
        <v>532</v>
      </c>
      <c r="AW274" s="80" t="s">
        <v>1157</v>
      </c>
      <c r="AX274" s="81">
        <v>2</v>
      </c>
      <c r="AY274" s="68">
        <v>369142.6547366762</v>
      </c>
      <c r="AZ274" s="68">
        <v>9163.57</v>
      </c>
      <c r="BA274" s="68">
        <v>0</v>
      </c>
      <c r="BB274" s="68">
        <v>0</v>
      </c>
      <c r="BC274" s="68">
        <v>18820.929100879654</v>
      </c>
      <c r="BD274" s="68">
        <v>82486.323355164292</v>
      </c>
      <c r="BE274" s="68">
        <v>0</v>
      </c>
      <c r="BF274" s="68">
        <v>4162.0299676007126</v>
      </c>
      <c r="BG274" s="68">
        <f t="shared" si="25"/>
        <v>488407.6571603209</v>
      </c>
      <c r="BH274" s="68">
        <v>4632.1499999999996</v>
      </c>
    </row>
    <row r="275" spans="2:60">
      <c r="B275" s="79" t="s">
        <v>533</v>
      </c>
      <c r="C275" s="79" t="s">
        <v>534</v>
      </c>
      <c r="D275" s="80" t="s">
        <v>953</v>
      </c>
      <c r="E275" s="81">
        <v>10</v>
      </c>
      <c r="F275" s="68"/>
      <c r="G275" s="68"/>
      <c r="H275" s="68"/>
      <c r="I275" s="68"/>
      <c r="J275" s="68"/>
      <c r="K275" s="68"/>
      <c r="L275" s="68"/>
      <c r="M275" s="68"/>
      <c r="N275" s="68">
        <f t="shared" si="22"/>
        <v>0</v>
      </c>
      <c r="O275" s="68"/>
      <c r="Q275" s="79" t="s">
        <v>533</v>
      </c>
      <c r="R275" s="79" t="s">
        <v>534</v>
      </c>
      <c r="S275" s="80" t="s">
        <v>954</v>
      </c>
      <c r="T275" s="81">
        <v>2</v>
      </c>
      <c r="U275" s="68">
        <v>45648638.884456277</v>
      </c>
      <c r="V275" s="68">
        <v>2030636.1799999997</v>
      </c>
      <c r="W275" s="68">
        <v>1284780.6199999999</v>
      </c>
      <c r="X275" s="68">
        <v>170292.44999999998</v>
      </c>
      <c r="Y275" s="68">
        <v>6845486.1536853639</v>
      </c>
      <c r="Z275" s="68">
        <v>1588717.6262742782</v>
      </c>
      <c r="AA275" s="68">
        <v>3717366.5258318363</v>
      </c>
      <c r="AB275" s="68">
        <v>586904.13518448174</v>
      </c>
      <c r="AC275" s="68">
        <f t="shared" si="23"/>
        <v>62448051.925432235</v>
      </c>
      <c r="AD275" s="68">
        <v>575229.35000000009</v>
      </c>
      <c r="AF275" s="79" t="s">
        <v>533</v>
      </c>
      <c r="AG275" s="79" t="s">
        <v>534</v>
      </c>
      <c r="AH275" s="80" t="s">
        <v>1156</v>
      </c>
      <c r="AI275" s="81">
        <v>2</v>
      </c>
      <c r="AJ275" s="68">
        <v>46106041.641715162</v>
      </c>
      <c r="AK275" s="68">
        <v>2066299.2299999997</v>
      </c>
      <c r="AL275" s="68">
        <v>1307344.55</v>
      </c>
      <c r="AM275" s="68">
        <v>172072.14</v>
      </c>
      <c r="AN275" s="68">
        <v>6967311.4638741324</v>
      </c>
      <c r="AO275" s="68">
        <v>1588717.6262742782</v>
      </c>
      <c r="AP275" s="68">
        <v>3782759.3122668895</v>
      </c>
      <c r="AQ275" s="68">
        <v>594252.67489875108</v>
      </c>
      <c r="AR275" s="68">
        <f t="shared" si="24"/>
        <v>63170130.459029205</v>
      </c>
      <c r="AS275" s="68">
        <v>585331.82000000007</v>
      </c>
      <c r="AU275" s="79" t="s">
        <v>533</v>
      </c>
      <c r="AV275" s="79" t="s">
        <v>534</v>
      </c>
      <c r="AW275" s="80" t="s">
        <v>1157</v>
      </c>
      <c r="AX275" s="81">
        <v>2</v>
      </c>
      <c r="AY275" s="68">
        <v>46515116.53778296</v>
      </c>
      <c r="AZ275" s="68">
        <v>2100851.9299999997</v>
      </c>
      <c r="BA275" s="68">
        <v>1329209.3799999999</v>
      </c>
      <c r="BB275" s="68">
        <v>173821.26999999996</v>
      </c>
      <c r="BC275" s="68">
        <v>7083419.5996103501</v>
      </c>
      <c r="BD275" s="68">
        <v>1588717.6262742782</v>
      </c>
      <c r="BE275" s="68">
        <v>3846080.8936680467</v>
      </c>
      <c r="BF275" s="68">
        <v>601845.15192898363</v>
      </c>
      <c r="BG275" s="68">
        <f t="shared" si="25"/>
        <v>63834182.139264628</v>
      </c>
      <c r="BH275" s="68">
        <v>595119.75000000012</v>
      </c>
    </row>
    <row r="276" spans="2:60">
      <c r="B276" s="79" t="s">
        <v>535</v>
      </c>
      <c r="C276" s="79" t="s">
        <v>536</v>
      </c>
      <c r="D276" s="80" t="s">
        <v>953</v>
      </c>
      <c r="E276" s="81">
        <v>10</v>
      </c>
      <c r="F276" s="68"/>
      <c r="G276" s="68"/>
      <c r="H276" s="68"/>
      <c r="I276" s="68"/>
      <c r="J276" s="68"/>
      <c r="K276" s="68"/>
      <c r="L276" s="68"/>
      <c r="M276" s="68"/>
      <c r="N276" s="68">
        <f t="shared" si="22"/>
        <v>0</v>
      </c>
      <c r="O276" s="68"/>
      <c r="Q276" s="79" t="s">
        <v>535</v>
      </c>
      <c r="R276" s="79" t="s">
        <v>536</v>
      </c>
      <c r="S276" s="80" t="s">
        <v>954</v>
      </c>
      <c r="T276" s="81">
        <v>2</v>
      </c>
      <c r="U276" s="68">
        <v>11226319.230396606</v>
      </c>
      <c r="V276" s="68">
        <v>512245.92000000004</v>
      </c>
      <c r="W276" s="68">
        <v>451474.41000000009</v>
      </c>
      <c r="X276" s="68">
        <v>43307.820000000007</v>
      </c>
      <c r="Y276" s="68">
        <v>1765330.7889651677</v>
      </c>
      <c r="Z276" s="68">
        <v>445378.77153616771</v>
      </c>
      <c r="AA276" s="68">
        <v>1234163.8591692867</v>
      </c>
      <c r="AB276" s="68">
        <v>154048.66864657775</v>
      </c>
      <c r="AC276" s="68">
        <f t="shared" si="23"/>
        <v>16013239.668713804</v>
      </c>
      <c r="AD276" s="68">
        <v>180970.20000000004</v>
      </c>
      <c r="AF276" s="79" t="s">
        <v>535</v>
      </c>
      <c r="AG276" s="79" t="s">
        <v>536</v>
      </c>
      <c r="AH276" s="80" t="s">
        <v>1156</v>
      </c>
      <c r="AI276" s="81">
        <v>2</v>
      </c>
      <c r="AJ276" s="68">
        <v>11385068.412615661</v>
      </c>
      <c r="AK276" s="68">
        <v>521200.82999999996</v>
      </c>
      <c r="AL276" s="68">
        <v>459366.31999999995</v>
      </c>
      <c r="AM276" s="68">
        <v>44064.86</v>
      </c>
      <c r="AN276" s="68">
        <v>1789916.2778177424</v>
      </c>
      <c r="AO276" s="68">
        <v>445378.77153616771</v>
      </c>
      <c r="AP276" s="68">
        <v>1255815.578887119</v>
      </c>
      <c r="AQ276" s="68">
        <v>156040.98785925284</v>
      </c>
      <c r="AR276" s="68">
        <f t="shared" si="24"/>
        <v>16240985.898715943</v>
      </c>
      <c r="AS276" s="68">
        <v>184133.86000000002</v>
      </c>
      <c r="AU276" s="79" t="s">
        <v>535</v>
      </c>
      <c r="AV276" s="79" t="s">
        <v>536</v>
      </c>
      <c r="AW276" s="80" t="s">
        <v>1157</v>
      </c>
      <c r="AX276" s="81">
        <v>2</v>
      </c>
      <c r="AY276" s="68">
        <v>11612116.050331142</v>
      </c>
      <c r="AZ276" s="68">
        <v>529876.93999999994</v>
      </c>
      <c r="BA276" s="68">
        <v>467013.73</v>
      </c>
      <c r="BB276" s="68">
        <v>44897.54</v>
      </c>
      <c r="BC276" s="68">
        <v>1823079.3812046316</v>
      </c>
      <c r="BD276" s="68">
        <v>445378.77153616771</v>
      </c>
      <c r="BE276" s="68">
        <v>1276780.747539724</v>
      </c>
      <c r="BF276" s="68">
        <v>159154.76020185463</v>
      </c>
      <c r="BG276" s="68">
        <f t="shared" si="25"/>
        <v>16545496.930813517</v>
      </c>
      <c r="BH276" s="68">
        <v>187199.01</v>
      </c>
    </row>
    <row r="277" spans="2:60">
      <c r="B277" s="79" t="s">
        <v>537</v>
      </c>
      <c r="C277" s="79" t="s">
        <v>538</v>
      </c>
      <c r="D277" s="80" t="s">
        <v>953</v>
      </c>
      <c r="E277" s="81">
        <v>10</v>
      </c>
      <c r="F277" s="68"/>
      <c r="G277" s="68"/>
      <c r="H277" s="68"/>
      <c r="I277" s="68"/>
      <c r="J277" s="68"/>
      <c r="K277" s="68"/>
      <c r="L277" s="68"/>
      <c r="M277" s="68"/>
      <c r="N277" s="68">
        <f t="shared" si="22"/>
        <v>0</v>
      </c>
      <c r="O277" s="68"/>
      <c r="Q277" s="79" t="s">
        <v>537</v>
      </c>
      <c r="R277" s="79" t="s">
        <v>538</v>
      </c>
      <c r="S277" s="80" t="s">
        <v>954</v>
      </c>
      <c r="T277" s="81">
        <v>2</v>
      </c>
      <c r="U277" s="68">
        <v>2447567.805175663</v>
      </c>
      <c r="V277" s="68">
        <v>73205.790000000008</v>
      </c>
      <c r="W277" s="68">
        <v>61895.7</v>
      </c>
      <c r="X277" s="68">
        <v>5940.46</v>
      </c>
      <c r="Y277" s="68">
        <v>257440.66189916091</v>
      </c>
      <c r="Z277" s="68">
        <v>142162.28392221234</v>
      </c>
      <c r="AA277" s="68">
        <v>113224.36241505138</v>
      </c>
      <c r="AB277" s="68">
        <v>31139.450992157683</v>
      </c>
      <c r="AC277" s="68">
        <f t="shared" si="23"/>
        <v>3168303.2944042454</v>
      </c>
      <c r="AD277" s="68">
        <v>35726.78</v>
      </c>
      <c r="AF277" s="79" t="s">
        <v>537</v>
      </c>
      <c r="AG277" s="79" t="s">
        <v>538</v>
      </c>
      <c r="AH277" s="80" t="s">
        <v>1156</v>
      </c>
      <c r="AI277" s="81">
        <v>2</v>
      </c>
      <c r="AJ277" s="68">
        <v>2470841.0787597485</v>
      </c>
      <c r="AK277" s="68">
        <v>74485.579999999987</v>
      </c>
      <c r="AL277" s="68">
        <v>62977.63</v>
      </c>
      <c r="AM277" s="68">
        <v>6141.7799999999988</v>
      </c>
      <c r="AN277" s="68">
        <v>260829.17206508131</v>
      </c>
      <c r="AO277" s="68">
        <v>142162.28392221234</v>
      </c>
      <c r="AP277" s="68">
        <v>115210.80940644271</v>
      </c>
      <c r="AQ277" s="68">
        <v>31372.974144315347</v>
      </c>
      <c r="AR277" s="68">
        <f t="shared" si="24"/>
        <v>3200372.6282977997</v>
      </c>
      <c r="AS277" s="68">
        <v>36351.320000000007</v>
      </c>
      <c r="AU277" s="79" t="s">
        <v>537</v>
      </c>
      <c r="AV277" s="79" t="s">
        <v>538</v>
      </c>
      <c r="AW277" s="80" t="s">
        <v>1157</v>
      </c>
      <c r="AX277" s="81">
        <v>2</v>
      </c>
      <c r="AY277" s="68">
        <v>2452631.7587940954</v>
      </c>
      <c r="AZ277" s="68">
        <v>75725.48</v>
      </c>
      <c r="BA277" s="68">
        <v>64026.07</v>
      </c>
      <c r="BB277" s="68">
        <v>6045.8099999999995</v>
      </c>
      <c r="BC277" s="68">
        <v>263845.27943321317</v>
      </c>
      <c r="BD277" s="68">
        <v>142162.28392221234</v>
      </c>
      <c r="BE277" s="68">
        <v>117134.26878837778</v>
      </c>
      <c r="BF277" s="68">
        <v>31284.88882325124</v>
      </c>
      <c r="BG277" s="68">
        <f t="shared" si="25"/>
        <v>3189812.2897611498</v>
      </c>
      <c r="BH277" s="68">
        <v>36956.449999999997</v>
      </c>
    </row>
    <row r="278" spans="2:60">
      <c r="B278" s="79" t="s">
        <v>539</v>
      </c>
      <c r="C278" s="79" t="s">
        <v>540</v>
      </c>
      <c r="D278" s="80" t="s">
        <v>953</v>
      </c>
      <c r="E278" s="81">
        <v>10</v>
      </c>
      <c r="F278" s="68"/>
      <c r="G278" s="68"/>
      <c r="H278" s="68"/>
      <c r="I278" s="68"/>
      <c r="J278" s="68"/>
      <c r="K278" s="68"/>
      <c r="L278" s="68"/>
      <c r="M278" s="68"/>
      <c r="N278" s="68">
        <f t="shared" si="22"/>
        <v>0</v>
      </c>
      <c r="O278" s="68"/>
      <c r="Q278" s="79" t="s">
        <v>539</v>
      </c>
      <c r="R278" s="79" t="s">
        <v>540</v>
      </c>
      <c r="S278" s="80" t="s">
        <v>954</v>
      </c>
      <c r="T278" s="81">
        <v>2</v>
      </c>
      <c r="U278" s="68">
        <v>6351201.7137795053</v>
      </c>
      <c r="V278" s="68">
        <v>262017.56999999998</v>
      </c>
      <c r="W278" s="68">
        <v>211353.05</v>
      </c>
      <c r="X278" s="68">
        <v>22712.280000000002</v>
      </c>
      <c r="Y278" s="68">
        <v>1002232.510429442</v>
      </c>
      <c r="Z278" s="68">
        <v>470290.20281978924</v>
      </c>
      <c r="AA278" s="68">
        <v>481390.52750958508</v>
      </c>
      <c r="AB278" s="68">
        <v>85387.022951647639</v>
      </c>
      <c r="AC278" s="68">
        <f t="shared" si="23"/>
        <v>8974864.6474899687</v>
      </c>
      <c r="AD278" s="68">
        <v>88279.76999999999</v>
      </c>
      <c r="AF278" s="79" t="s">
        <v>539</v>
      </c>
      <c r="AG278" s="79" t="s">
        <v>540</v>
      </c>
      <c r="AH278" s="80" t="s">
        <v>1156</v>
      </c>
      <c r="AI278" s="81">
        <v>2</v>
      </c>
      <c r="AJ278" s="68">
        <v>6437914.5545503823</v>
      </c>
      <c r="AK278" s="68">
        <v>266619.25</v>
      </c>
      <c r="AL278" s="68">
        <v>215064.93000000002</v>
      </c>
      <c r="AM278" s="68">
        <v>23010.23</v>
      </c>
      <c r="AN278" s="68">
        <v>1023538.6334942505</v>
      </c>
      <c r="AO278" s="68">
        <v>470290.20281978924</v>
      </c>
      <c r="AP278" s="68">
        <v>489859.54923353397</v>
      </c>
      <c r="AQ278" s="68">
        <v>86864.662390198559</v>
      </c>
      <c r="AR278" s="68">
        <f t="shared" si="24"/>
        <v>9102992.1924881544</v>
      </c>
      <c r="AS278" s="68">
        <v>89830.18</v>
      </c>
      <c r="AU278" s="79" t="s">
        <v>539</v>
      </c>
      <c r="AV278" s="79" t="s">
        <v>540</v>
      </c>
      <c r="AW278" s="80" t="s">
        <v>1157</v>
      </c>
      <c r="AX278" s="81">
        <v>2</v>
      </c>
      <c r="AY278" s="68">
        <v>6549180.7523421664</v>
      </c>
      <c r="AZ278" s="68">
        <v>271077.68</v>
      </c>
      <c r="BA278" s="68">
        <v>218661.81000000003</v>
      </c>
      <c r="BB278" s="68">
        <v>23189.85</v>
      </c>
      <c r="BC278" s="68">
        <v>1043622.084872805</v>
      </c>
      <c r="BD278" s="68">
        <v>470290.20281978924</v>
      </c>
      <c r="BE278" s="68">
        <v>498060.17383864522</v>
      </c>
      <c r="BF278" s="68">
        <v>88549.004736989737</v>
      </c>
      <c r="BG278" s="68">
        <f t="shared" si="25"/>
        <v>9253963.8786103949</v>
      </c>
      <c r="BH278" s="68">
        <v>91332.319999999992</v>
      </c>
    </row>
    <row r="279" spans="2:60">
      <c r="B279" s="79" t="s">
        <v>541</v>
      </c>
      <c r="C279" s="79" t="s">
        <v>542</v>
      </c>
      <c r="D279" s="80" t="s">
        <v>953</v>
      </c>
      <c r="E279" s="81">
        <v>10</v>
      </c>
      <c r="F279" s="68"/>
      <c r="G279" s="68"/>
      <c r="H279" s="68"/>
      <c r="I279" s="68"/>
      <c r="J279" s="68"/>
      <c r="K279" s="68"/>
      <c r="L279" s="68"/>
      <c r="M279" s="68"/>
      <c r="N279" s="68">
        <f t="shared" si="22"/>
        <v>0</v>
      </c>
      <c r="O279" s="68"/>
      <c r="Q279" s="79" t="s">
        <v>541</v>
      </c>
      <c r="R279" s="79" t="s">
        <v>542</v>
      </c>
      <c r="S279" s="80" t="s">
        <v>954</v>
      </c>
      <c r="T279" s="81">
        <v>2</v>
      </c>
      <c r="U279" s="68">
        <v>2911084.6585881808</v>
      </c>
      <c r="V279" s="68">
        <v>89852.340000000011</v>
      </c>
      <c r="W279" s="68">
        <v>8814.869999999999</v>
      </c>
      <c r="X279" s="68">
        <v>0</v>
      </c>
      <c r="Y279" s="68">
        <v>185615.47905574329</v>
      </c>
      <c r="Z279" s="68">
        <v>125681.13586828689</v>
      </c>
      <c r="AA279" s="68">
        <v>101460.04126508383</v>
      </c>
      <c r="AB279" s="68">
        <v>33694.498696325812</v>
      </c>
      <c r="AC279" s="68">
        <f t="shared" si="23"/>
        <v>3487062.3834736203</v>
      </c>
      <c r="AD279" s="68">
        <v>30859.359999999997</v>
      </c>
      <c r="AF279" s="79" t="s">
        <v>541</v>
      </c>
      <c r="AG279" s="79" t="s">
        <v>542</v>
      </c>
      <c r="AH279" s="80" t="s">
        <v>1156</v>
      </c>
      <c r="AI279" s="81">
        <v>2</v>
      </c>
      <c r="AJ279" s="68">
        <v>2975275.2634966038</v>
      </c>
      <c r="AK279" s="68">
        <v>91423.099999999991</v>
      </c>
      <c r="AL279" s="68">
        <v>8968.94</v>
      </c>
      <c r="AM279" s="68">
        <v>0</v>
      </c>
      <c r="AN279" s="68">
        <v>189110.24874209467</v>
      </c>
      <c r="AO279" s="68">
        <v>125681.13586828689</v>
      </c>
      <c r="AP279" s="68">
        <v>103239.96320085015</v>
      </c>
      <c r="AQ279" s="68">
        <v>34347.826567806769</v>
      </c>
      <c r="AR279" s="68">
        <f t="shared" si="24"/>
        <v>3559445.3078756421</v>
      </c>
      <c r="AS279" s="68">
        <v>31398.829999999998</v>
      </c>
      <c r="AU279" s="79" t="s">
        <v>541</v>
      </c>
      <c r="AV279" s="79" t="s">
        <v>542</v>
      </c>
      <c r="AW279" s="80" t="s">
        <v>1157</v>
      </c>
      <c r="AX279" s="81">
        <v>2</v>
      </c>
      <c r="AY279" s="68">
        <v>3010522.5313447239</v>
      </c>
      <c r="AZ279" s="68">
        <v>92944.97</v>
      </c>
      <c r="BA279" s="68">
        <v>9118.26</v>
      </c>
      <c r="BB279" s="68">
        <v>0</v>
      </c>
      <c r="BC279" s="68">
        <v>190820.01816919321</v>
      </c>
      <c r="BD279" s="68">
        <v>125681.13586828689</v>
      </c>
      <c r="BE279" s="68">
        <v>104963.44609545876</v>
      </c>
      <c r="BF279" s="68">
        <v>34784.835191536695</v>
      </c>
      <c r="BG279" s="68">
        <f t="shared" si="25"/>
        <v>3600756.7066691988</v>
      </c>
      <c r="BH279" s="68">
        <v>31921.510000000002</v>
      </c>
    </row>
    <row r="280" spans="2:60">
      <c r="B280" s="79" t="s">
        <v>543</v>
      </c>
      <c r="C280" s="79" t="s">
        <v>544</v>
      </c>
      <c r="D280" s="80" t="s">
        <v>953</v>
      </c>
      <c r="E280" s="81">
        <v>10</v>
      </c>
      <c r="F280" s="68"/>
      <c r="G280" s="68"/>
      <c r="H280" s="68"/>
      <c r="I280" s="68"/>
      <c r="J280" s="68"/>
      <c r="K280" s="68"/>
      <c r="L280" s="68"/>
      <c r="M280" s="68"/>
      <c r="N280" s="68">
        <f t="shared" si="22"/>
        <v>0</v>
      </c>
      <c r="O280" s="68"/>
      <c r="Q280" s="79" t="s">
        <v>543</v>
      </c>
      <c r="R280" s="79" t="s">
        <v>544</v>
      </c>
      <c r="S280" s="80" t="s">
        <v>954</v>
      </c>
      <c r="T280" s="81">
        <v>2</v>
      </c>
      <c r="U280" s="68">
        <v>2810925.0863103713</v>
      </c>
      <c r="V280" s="68">
        <v>151279.03000000003</v>
      </c>
      <c r="W280" s="68">
        <v>147648.99</v>
      </c>
      <c r="X280" s="68">
        <v>0</v>
      </c>
      <c r="Y280" s="68">
        <v>298269.27291785087</v>
      </c>
      <c r="Z280" s="68">
        <v>407273.22746420297</v>
      </c>
      <c r="AA280" s="68">
        <v>97177.559779749368</v>
      </c>
      <c r="AB280" s="68">
        <v>37798.171009682119</v>
      </c>
      <c r="AC280" s="68">
        <f t="shared" si="23"/>
        <v>4015399.8874818562</v>
      </c>
      <c r="AD280" s="68">
        <v>65028.55</v>
      </c>
      <c r="AF280" s="79" t="s">
        <v>543</v>
      </c>
      <c r="AG280" s="79" t="s">
        <v>544</v>
      </c>
      <c r="AH280" s="80" t="s">
        <v>1156</v>
      </c>
      <c r="AI280" s="81">
        <v>2</v>
      </c>
      <c r="AJ280" s="68">
        <v>2794945.8372821161</v>
      </c>
      <c r="AK280" s="68">
        <v>153923.60999999999</v>
      </c>
      <c r="AL280" s="68">
        <v>150229.94</v>
      </c>
      <c r="AM280" s="68">
        <v>0</v>
      </c>
      <c r="AN280" s="68">
        <v>302135.53780614096</v>
      </c>
      <c r="AO280" s="68">
        <v>407273.22746420297</v>
      </c>
      <c r="AP280" s="68">
        <v>98882.43562833422</v>
      </c>
      <c r="AQ280" s="68">
        <v>37814.193961420096</v>
      </c>
      <c r="AR280" s="68">
        <f t="shared" si="24"/>
        <v>4011370.1521422137</v>
      </c>
      <c r="AS280" s="68">
        <v>66165.37</v>
      </c>
      <c r="AU280" s="79" t="s">
        <v>543</v>
      </c>
      <c r="AV280" s="79" t="s">
        <v>544</v>
      </c>
      <c r="AW280" s="80" t="s">
        <v>1157</v>
      </c>
      <c r="AX280" s="81">
        <v>2</v>
      </c>
      <c r="AY280" s="68">
        <v>2851014.7130798977</v>
      </c>
      <c r="AZ280" s="68">
        <v>156485.88</v>
      </c>
      <c r="BA280" s="68">
        <v>152730.93000000002</v>
      </c>
      <c r="BB280" s="68">
        <v>0</v>
      </c>
      <c r="BC280" s="68">
        <v>306006.12411710183</v>
      </c>
      <c r="BD280" s="68">
        <v>407273.22746420297</v>
      </c>
      <c r="BE280" s="68">
        <v>100533.25086991068</v>
      </c>
      <c r="BF280" s="68">
        <v>38435.820018257014</v>
      </c>
      <c r="BG280" s="68">
        <f t="shared" si="25"/>
        <v>4079746.7255493701</v>
      </c>
      <c r="BH280" s="68">
        <v>67266.78</v>
      </c>
    </row>
    <row r="281" spans="2:60">
      <c r="B281" s="79" t="s">
        <v>1135</v>
      </c>
      <c r="C281" s="79" t="s">
        <v>1151</v>
      </c>
      <c r="D281" s="80" t="s">
        <v>953</v>
      </c>
      <c r="E281" s="81">
        <v>10</v>
      </c>
      <c r="F281" s="68"/>
      <c r="G281" s="68"/>
      <c r="H281" s="68"/>
      <c r="I281" s="68"/>
      <c r="J281" s="68"/>
      <c r="K281" s="68"/>
      <c r="L281" s="68"/>
      <c r="M281" s="68"/>
      <c r="N281" s="68">
        <f t="shared" si="22"/>
        <v>0</v>
      </c>
      <c r="O281" s="68"/>
      <c r="Q281" s="79" t="s">
        <v>1135</v>
      </c>
      <c r="R281" s="79" t="s">
        <v>1151</v>
      </c>
      <c r="S281" s="80" t="s">
        <v>954</v>
      </c>
      <c r="T281" s="81">
        <v>2</v>
      </c>
      <c r="U281" s="68">
        <v>922289.53729675862</v>
      </c>
      <c r="V281" s="68">
        <v>23460.899999999998</v>
      </c>
      <c r="W281" s="68">
        <v>0</v>
      </c>
      <c r="X281" s="68">
        <v>0</v>
      </c>
      <c r="Y281" s="68">
        <v>49047.197914386437</v>
      </c>
      <c r="Z281" s="68">
        <v>0</v>
      </c>
      <c r="AA281" s="68">
        <v>0</v>
      </c>
      <c r="AB281" s="68">
        <v>9462.6802808004431</v>
      </c>
      <c r="AC281" s="68">
        <f t="shared" si="23"/>
        <v>1004260.3154919455</v>
      </c>
      <c r="AD281" s="68">
        <v>0</v>
      </c>
      <c r="AF281" s="79" t="s">
        <v>1135</v>
      </c>
      <c r="AG281" s="79" t="s">
        <v>1151</v>
      </c>
      <c r="AH281" s="80" t="s">
        <v>1156</v>
      </c>
      <c r="AI281" s="81">
        <v>2</v>
      </c>
      <c r="AJ281" s="68">
        <v>1184772.8377610464</v>
      </c>
      <c r="AK281" s="68">
        <v>23871.040000000001</v>
      </c>
      <c r="AL281" s="68">
        <v>0</v>
      </c>
      <c r="AM281" s="68">
        <v>0</v>
      </c>
      <c r="AN281" s="68">
        <v>49914.107660648398</v>
      </c>
      <c r="AO281" s="68">
        <v>0</v>
      </c>
      <c r="AP281" s="68">
        <v>0</v>
      </c>
      <c r="AQ281" s="68">
        <v>11939.931393050123</v>
      </c>
      <c r="AR281" s="68">
        <f t="shared" si="24"/>
        <v>1270497.9168147449</v>
      </c>
      <c r="AS281" s="68">
        <v>0</v>
      </c>
      <c r="AU281" s="79" t="s">
        <v>1135</v>
      </c>
      <c r="AV281" s="79" t="s">
        <v>1151</v>
      </c>
      <c r="AW281" s="80" t="s">
        <v>1157</v>
      </c>
      <c r="AX281" s="81">
        <v>2</v>
      </c>
      <c r="AY281" s="68">
        <v>1407950.376057562</v>
      </c>
      <c r="AZ281" s="68">
        <v>24268.41</v>
      </c>
      <c r="BA281" s="68">
        <v>0</v>
      </c>
      <c r="BB281" s="68">
        <v>0</v>
      </c>
      <c r="BC281" s="68">
        <v>50754.04841352559</v>
      </c>
      <c r="BD281" s="68">
        <v>0</v>
      </c>
      <c r="BE281" s="68">
        <v>0</v>
      </c>
      <c r="BF281" s="68">
        <v>14045.685835644603</v>
      </c>
      <c r="BG281" s="68">
        <f t="shared" si="25"/>
        <v>1497018.520306732</v>
      </c>
      <c r="BH281" s="68">
        <v>0</v>
      </c>
    </row>
    <row r="282" spans="2:60">
      <c r="B282" s="79" t="s">
        <v>545</v>
      </c>
      <c r="C282" s="79" t="s">
        <v>546</v>
      </c>
      <c r="D282" s="80" t="s">
        <v>953</v>
      </c>
      <c r="E282" s="81">
        <v>10</v>
      </c>
      <c r="F282" s="68"/>
      <c r="G282" s="68"/>
      <c r="H282" s="68"/>
      <c r="I282" s="68"/>
      <c r="J282" s="68"/>
      <c r="K282" s="68"/>
      <c r="L282" s="68"/>
      <c r="M282" s="68"/>
      <c r="N282" s="68">
        <f t="shared" si="22"/>
        <v>0</v>
      </c>
      <c r="O282" s="68"/>
      <c r="Q282" s="79" t="s">
        <v>545</v>
      </c>
      <c r="R282" s="79" t="s">
        <v>546</v>
      </c>
      <c r="S282" s="80" t="s">
        <v>954</v>
      </c>
      <c r="T282" s="81">
        <v>2</v>
      </c>
      <c r="U282" s="68">
        <v>102003900.45180558</v>
      </c>
      <c r="V282" s="68">
        <v>2689014.5100000007</v>
      </c>
      <c r="W282" s="68">
        <v>1411636.2200000002</v>
      </c>
      <c r="X282" s="68">
        <v>369536.63000000006</v>
      </c>
      <c r="Y282" s="68">
        <v>15567235.449857976</v>
      </c>
      <c r="Z282" s="68">
        <v>3657151.4409935377</v>
      </c>
      <c r="AA282" s="68">
        <v>5560875.9391076239</v>
      </c>
      <c r="AB282" s="68">
        <v>1260386.4541570395</v>
      </c>
      <c r="AC282" s="68">
        <f t="shared" si="23"/>
        <v>132930606.21592176</v>
      </c>
      <c r="AD282" s="68">
        <v>410869.12</v>
      </c>
      <c r="AF282" s="79" t="s">
        <v>545</v>
      </c>
      <c r="AG282" s="79" t="s">
        <v>546</v>
      </c>
      <c r="AH282" s="80" t="s">
        <v>1156</v>
      </c>
      <c r="AI282" s="81">
        <v>2</v>
      </c>
      <c r="AJ282" s="68">
        <v>103129464.72933871</v>
      </c>
      <c r="AK282" s="68">
        <v>2714576.92</v>
      </c>
      <c r="AL282" s="68">
        <v>1425080.96</v>
      </c>
      <c r="AM282" s="68">
        <v>373056.18000000005</v>
      </c>
      <c r="AN282" s="68">
        <v>15737038.116167372</v>
      </c>
      <c r="AO282" s="68">
        <v>3657151.4409935377</v>
      </c>
      <c r="AP282" s="68">
        <v>5621859.1190673076</v>
      </c>
      <c r="AQ282" s="68">
        <v>1270969.7424756885</v>
      </c>
      <c r="AR282" s="68">
        <f t="shared" si="24"/>
        <v>134343972.14804262</v>
      </c>
      <c r="AS282" s="68">
        <v>414774.93999999994</v>
      </c>
      <c r="AU282" s="79" t="s">
        <v>545</v>
      </c>
      <c r="AV282" s="79" t="s">
        <v>546</v>
      </c>
      <c r="AW282" s="80" t="s">
        <v>1157</v>
      </c>
      <c r="AX282" s="81">
        <v>2</v>
      </c>
      <c r="AY282" s="68">
        <v>104173476.3588049</v>
      </c>
      <c r="AZ282" s="68">
        <v>2737827.6799999997</v>
      </c>
      <c r="BA282" s="68">
        <v>1437315.73</v>
      </c>
      <c r="BB282" s="68">
        <v>376258.98000000004</v>
      </c>
      <c r="BC282" s="68">
        <v>15894112.192121832</v>
      </c>
      <c r="BD282" s="68">
        <v>3657151.4409935377</v>
      </c>
      <c r="BE282" s="68">
        <v>5678312.5080426838</v>
      </c>
      <c r="BF282" s="68">
        <v>1280272.6830733716</v>
      </c>
      <c r="BG282" s="68">
        <f t="shared" si="25"/>
        <v>135653055.12303632</v>
      </c>
      <c r="BH282" s="68">
        <v>418327.55000000005</v>
      </c>
    </row>
    <row r="283" spans="2:60">
      <c r="B283" s="79" t="s">
        <v>547</v>
      </c>
      <c r="C283" s="79" t="s">
        <v>548</v>
      </c>
      <c r="D283" s="80" t="s">
        <v>953</v>
      </c>
      <c r="E283" s="81">
        <v>10</v>
      </c>
      <c r="F283" s="68"/>
      <c r="G283" s="68"/>
      <c r="H283" s="68"/>
      <c r="I283" s="68"/>
      <c r="J283" s="68"/>
      <c r="K283" s="68"/>
      <c r="L283" s="68"/>
      <c r="M283" s="68"/>
      <c r="N283" s="68">
        <f t="shared" si="22"/>
        <v>0</v>
      </c>
      <c r="O283" s="68"/>
      <c r="Q283" s="79" t="s">
        <v>547</v>
      </c>
      <c r="R283" s="79" t="s">
        <v>548</v>
      </c>
      <c r="S283" s="80" t="s">
        <v>954</v>
      </c>
      <c r="T283" s="81">
        <v>2</v>
      </c>
      <c r="U283" s="68">
        <v>41042853.501081586</v>
      </c>
      <c r="V283" s="68">
        <v>1526344.5999999999</v>
      </c>
      <c r="W283" s="68">
        <v>613933.06000000017</v>
      </c>
      <c r="X283" s="68">
        <v>148361.03</v>
      </c>
      <c r="Y283" s="68">
        <v>6541184.458678606</v>
      </c>
      <c r="Z283" s="68">
        <v>2497747.7154437299</v>
      </c>
      <c r="AA283" s="68">
        <v>2286765.4941376643</v>
      </c>
      <c r="AB283" s="68">
        <v>521899.70003607124</v>
      </c>
      <c r="AC283" s="68">
        <f t="shared" si="23"/>
        <v>55406199.379377663</v>
      </c>
      <c r="AD283" s="68">
        <v>227109.81999999998</v>
      </c>
      <c r="AF283" s="79" t="s">
        <v>547</v>
      </c>
      <c r="AG283" s="79" t="s">
        <v>548</v>
      </c>
      <c r="AH283" s="80" t="s">
        <v>1156</v>
      </c>
      <c r="AI283" s="81">
        <v>2</v>
      </c>
      <c r="AJ283" s="68">
        <v>41494860.603201963</v>
      </c>
      <c r="AK283" s="68">
        <v>1540854.4000000001</v>
      </c>
      <c r="AL283" s="68">
        <v>619780.28</v>
      </c>
      <c r="AM283" s="68">
        <v>149774.03</v>
      </c>
      <c r="AN283" s="68">
        <v>6612497.368366519</v>
      </c>
      <c r="AO283" s="68">
        <v>2497747.7154437299</v>
      </c>
      <c r="AP283" s="68">
        <v>2311843.334121027</v>
      </c>
      <c r="AQ283" s="68">
        <v>526282.03295325488</v>
      </c>
      <c r="AR283" s="68">
        <f t="shared" si="24"/>
        <v>55982908.544086494</v>
      </c>
      <c r="AS283" s="68">
        <v>229268.77999999997</v>
      </c>
      <c r="AU283" s="79" t="s">
        <v>547</v>
      </c>
      <c r="AV283" s="79" t="s">
        <v>548</v>
      </c>
      <c r="AW283" s="80" t="s">
        <v>1157</v>
      </c>
      <c r="AX283" s="81">
        <v>2</v>
      </c>
      <c r="AY283" s="68">
        <v>41913990.189512782</v>
      </c>
      <c r="AZ283" s="68">
        <v>1554052.0400000003</v>
      </c>
      <c r="BA283" s="68">
        <v>625101.29999999993</v>
      </c>
      <c r="BB283" s="68">
        <v>151059.9</v>
      </c>
      <c r="BC283" s="68">
        <v>6678461.5172117688</v>
      </c>
      <c r="BD283" s="68">
        <v>2497747.7154437299</v>
      </c>
      <c r="BE283" s="68">
        <v>2335058.4102884112</v>
      </c>
      <c r="BF283" s="68">
        <v>530134.15162996203</v>
      </c>
      <c r="BG283" s="68">
        <f t="shared" si="25"/>
        <v>56516837.734086648</v>
      </c>
      <c r="BH283" s="68">
        <v>231232.50999999998</v>
      </c>
    </row>
    <row r="284" spans="2:60">
      <c r="B284" s="79" t="s">
        <v>549</v>
      </c>
      <c r="C284" s="79" t="s">
        <v>550</v>
      </c>
      <c r="D284" s="80" t="s">
        <v>953</v>
      </c>
      <c r="E284" s="81">
        <v>10</v>
      </c>
      <c r="F284" s="68"/>
      <c r="G284" s="68"/>
      <c r="H284" s="68"/>
      <c r="I284" s="68"/>
      <c r="J284" s="68"/>
      <c r="K284" s="68"/>
      <c r="L284" s="68"/>
      <c r="M284" s="68"/>
      <c r="N284" s="68">
        <f t="shared" si="22"/>
        <v>0</v>
      </c>
      <c r="O284" s="68"/>
      <c r="Q284" s="79" t="s">
        <v>549</v>
      </c>
      <c r="R284" s="79" t="s">
        <v>550</v>
      </c>
      <c r="S284" s="80" t="s">
        <v>954</v>
      </c>
      <c r="T284" s="81">
        <v>2</v>
      </c>
      <c r="U284" s="68">
        <v>20375634.692161914</v>
      </c>
      <c r="V284" s="68">
        <v>734769.83000000007</v>
      </c>
      <c r="W284" s="68">
        <v>161733.85999999999</v>
      </c>
      <c r="X284" s="68">
        <v>72561.679999999993</v>
      </c>
      <c r="Y284" s="68">
        <v>3286301.9152188171</v>
      </c>
      <c r="Z284" s="68">
        <v>1182611.0341917616</v>
      </c>
      <c r="AA284" s="68">
        <v>855507.47199862089</v>
      </c>
      <c r="AB284" s="68">
        <v>257784.47645848989</v>
      </c>
      <c r="AC284" s="68">
        <f t="shared" si="23"/>
        <v>27086164.320029601</v>
      </c>
      <c r="AD284" s="68">
        <v>159259.36000000002</v>
      </c>
      <c r="AF284" s="79" t="s">
        <v>549</v>
      </c>
      <c r="AG284" s="79" t="s">
        <v>550</v>
      </c>
      <c r="AH284" s="80" t="s">
        <v>1156</v>
      </c>
      <c r="AI284" s="81">
        <v>2</v>
      </c>
      <c r="AJ284" s="68">
        <v>20698577.330093618</v>
      </c>
      <c r="AK284" s="68">
        <v>747830.45</v>
      </c>
      <c r="AL284" s="68">
        <v>164609.25</v>
      </c>
      <c r="AM284" s="68">
        <v>73851.729999999981</v>
      </c>
      <c r="AN284" s="68">
        <v>3339517.325474137</v>
      </c>
      <c r="AO284" s="68">
        <v>1182611.0341917616</v>
      </c>
      <c r="AP284" s="68">
        <v>870706.21667321725</v>
      </c>
      <c r="AQ284" s="68">
        <v>261618.25753533095</v>
      </c>
      <c r="AR284" s="68">
        <f t="shared" si="24"/>
        <v>27501411.803968064</v>
      </c>
      <c r="AS284" s="68">
        <v>162090.21</v>
      </c>
      <c r="AU284" s="79" t="s">
        <v>549</v>
      </c>
      <c r="AV284" s="79" t="s">
        <v>550</v>
      </c>
      <c r="AW284" s="80" t="s">
        <v>1157</v>
      </c>
      <c r="AX284" s="81">
        <v>2</v>
      </c>
      <c r="AY284" s="68">
        <v>20975142.514894683</v>
      </c>
      <c r="AZ284" s="68">
        <v>760484.41999999993</v>
      </c>
      <c r="BA284" s="68">
        <v>167395.54999999999</v>
      </c>
      <c r="BB284" s="68">
        <v>75101.790000000008</v>
      </c>
      <c r="BC284" s="68">
        <v>3385383.5062553263</v>
      </c>
      <c r="BD284" s="68">
        <v>1182611.0341917616</v>
      </c>
      <c r="BE284" s="68">
        <v>885424.2128082891</v>
      </c>
      <c r="BF284" s="68">
        <v>264756.14283370599</v>
      </c>
      <c r="BG284" s="68">
        <f t="shared" si="25"/>
        <v>27861132.090983763</v>
      </c>
      <c r="BH284" s="68">
        <v>164832.91999999998</v>
      </c>
    </row>
    <row r="285" spans="2:60">
      <c r="B285" s="79" t="s">
        <v>551</v>
      </c>
      <c r="C285" s="79" t="s">
        <v>552</v>
      </c>
      <c r="D285" s="80" t="s">
        <v>953</v>
      </c>
      <c r="E285" s="81">
        <v>10</v>
      </c>
      <c r="F285" s="68"/>
      <c r="G285" s="68"/>
      <c r="H285" s="68"/>
      <c r="I285" s="68"/>
      <c r="J285" s="68"/>
      <c r="K285" s="68"/>
      <c r="L285" s="68"/>
      <c r="M285" s="68"/>
      <c r="N285" s="68">
        <f t="shared" si="22"/>
        <v>0</v>
      </c>
      <c r="O285" s="68"/>
      <c r="Q285" s="79" t="s">
        <v>551</v>
      </c>
      <c r="R285" s="79" t="s">
        <v>552</v>
      </c>
      <c r="S285" s="80" t="s">
        <v>954</v>
      </c>
      <c r="T285" s="81">
        <v>2</v>
      </c>
      <c r="U285" s="68">
        <v>29002457.856180936</v>
      </c>
      <c r="V285" s="68">
        <v>711587.45</v>
      </c>
      <c r="W285" s="68">
        <v>615468.82000000007</v>
      </c>
      <c r="X285" s="68">
        <v>105704.91</v>
      </c>
      <c r="Y285" s="68">
        <v>4825581.3272224274</v>
      </c>
      <c r="Z285" s="68">
        <v>1482119.7983345052</v>
      </c>
      <c r="AA285" s="68">
        <v>1934576.2670695386</v>
      </c>
      <c r="AB285" s="68">
        <v>344611.05877919495</v>
      </c>
      <c r="AC285" s="68">
        <f t="shared" si="23"/>
        <v>39022107.487586603</v>
      </c>
      <c r="AD285" s="68">
        <v>0</v>
      </c>
      <c r="AF285" s="79" t="s">
        <v>551</v>
      </c>
      <c r="AG285" s="79" t="s">
        <v>552</v>
      </c>
      <c r="AH285" s="80" t="s">
        <v>1156</v>
      </c>
      <c r="AI285" s="81">
        <v>2</v>
      </c>
      <c r="AJ285" s="68">
        <v>29499694.385548238</v>
      </c>
      <c r="AK285" s="68">
        <v>724112.03999999992</v>
      </c>
      <c r="AL285" s="68">
        <v>626302</v>
      </c>
      <c r="AM285" s="68">
        <v>107565.48</v>
      </c>
      <c r="AN285" s="68">
        <v>4910793.183925367</v>
      </c>
      <c r="AO285" s="68">
        <v>1482119.7983345052</v>
      </c>
      <c r="AP285" s="68">
        <v>1968697.0121395825</v>
      </c>
      <c r="AQ285" s="68">
        <v>350663.8331740573</v>
      </c>
      <c r="AR285" s="68">
        <f t="shared" si="24"/>
        <v>39669947.733121745</v>
      </c>
      <c r="AS285" s="68">
        <v>0</v>
      </c>
      <c r="AU285" s="79" t="s">
        <v>551</v>
      </c>
      <c r="AV285" s="79" t="s">
        <v>552</v>
      </c>
      <c r="AW285" s="80" t="s">
        <v>1157</v>
      </c>
      <c r="AX285" s="81">
        <v>2</v>
      </c>
      <c r="AY285" s="68">
        <v>29980877.999443781</v>
      </c>
      <c r="AZ285" s="68">
        <v>736246.67</v>
      </c>
      <c r="BA285" s="68">
        <v>636799.52</v>
      </c>
      <c r="BB285" s="68">
        <v>109368.39</v>
      </c>
      <c r="BC285" s="68">
        <v>4993308.7166339289</v>
      </c>
      <c r="BD285" s="68">
        <v>1482119.7983345052</v>
      </c>
      <c r="BE285" s="68">
        <v>2001736.9667777221</v>
      </c>
      <c r="BF285" s="68">
        <v>356471.19795690477</v>
      </c>
      <c r="BG285" s="68">
        <f t="shared" si="25"/>
        <v>40296929.259146839</v>
      </c>
      <c r="BH285" s="68">
        <v>0</v>
      </c>
    </row>
    <row r="286" spans="2:60">
      <c r="B286" s="79" t="s">
        <v>553</v>
      </c>
      <c r="C286" s="79" t="s">
        <v>554</v>
      </c>
      <c r="D286" s="80" t="s">
        <v>953</v>
      </c>
      <c r="E286" s="81">
        <v>10</v>
      </c>
      <c r="F286" s="68"/>
      <c r="G286" s="68"/>
      <c r="H286" s="68"/>
      <c r="I286" s="68"/>
      <c r="J286" s="68"/>
      <c r="K286" s="68"/>
      <c r="L286" s="68"/>
      <c r="M286" s="68"/>
      <c r="N286" s="68">
        <f t="shared" si="22"/>
        <v>0</v>
      </c>
      <c r="O286" s="68"/>
      <c r="Q286" s="79" t="s">
        <v>553</v>
      </c>
      <c r="R286" s="79" t="s">
        <v>554</v>
      </c>
      <c r="S286" s="80" t="s">
        <v>954</v>
      </c>
      <c r="T286" s="81">
        <v>2</v>
      </c>
      <c r="U286" s="68">
        <v>15389619.466620285</v>
      </c>
      <c r="V286" s="68">
        <v>427895.38000000006</v>
      </c>
      <c r="W286" s="68">
        <v>312071.53999999998</v>
      </c>
      <c r="X286" s="68">
        <v>52045.54</v>
      </c>
      <c r="Y286" s="68">
        <v>1942382.4832708857</v>
      </c>
      <c r="Z286" s="68">
        <v>929425.27972510678</v>
      </c>
      <c r="AA286" s="68">
        <v>217661.84351472382</v>
      </c>
      <c r="AB286" s="68">
        <v>162821.12231943756</v>
      </c>
      <c r="AC286" s="68">
        <f t="shared" si="23"/>
        <v>19433922.655450441</v>
      </c>
      <c r="AD286" s="68">
        <v>0</v>
      </c>
      <c r="AF286" s="79" t="s">
        <v>553</v>
      </c>
      <c r="AG286" s="79" t="s">
        <v>554</v>
      </c>
      <c r="AH286" s="80" t="s">
        <v>1156</v>
      </c>
      <c r="AI286" s="81">
        <v>2</v>
      </c>
      <c r="AJ286" s="68">
        <v>16155703.186310437</v>
      </c>
      <c r="AK286" s="68">
        <v>435426.72999999992</v>
      </c>
      <c r="AL286" s="68">
        <v>317564.46999999997</v>
      </c>
      <c r="AM286" s="68">
        <v>54706.490000000005</v>
      </c>
      <c r="AN286" s="68">
        <v>1974918.6868810798</v>
      </c>
      <c r="AO286" s="68">
        <v>929425.27972510678</v>
      </c>
      <c r="AP286" s="68">
        <v>221500.74436013331</v>
      </c>
      <c r="AQ286" s="68">
        <v>170527.73640266806</v>
      </c>
      <c r="AR286" s="68">
        <f t="shared" si="24"/>
        <v>20259773.323679425</v>
      </c>
      <c r="AS286" s="68">
        <v>0</v>
      </c>
      <c r="AU286" s="79" t="s">
        <v>553</v>
      </c>
      <c r="AV286" s="79" t="s">
        <v>554</v>
      </c>
      <c r="AW286" s="80" t="s">
        <v>1157</v>
      </c>
      <c r="AX286" s="81">
        <v>2</v>
      </c>
      <c r="AY286" s="68">
        <v>16547674.973943723</v>
      </c>
      <c r="AZ286" s="68">
        <v>442723.57999999996</v>
      </c>
      <c r="BA286" s="68">
        <v>322887.20999999996</v>
      </c>
      <c r="BB286" s="68">
        <v>56040.86</v>
      </c>
      <c r="BC286" s="68">
        <v>2007717.181559246</v>
      </c>
      <c r="BD286" s="68">
        <v>929425.27972510678</v>
      </c>
      <c r="BE286" s="68">
        <v>225218.04706913797</v>
      </c>
      <c r="BF286" s="68">
        <v>174596.84139132872</v>
      </c>
      <c r="BG286" s="68">
        <f t="shared" si="25"/>
        <v>20706283.973688547</v>
      </c>
      <c r="BH286" s="68">
        <v>0</v>
      </c>
    </row>
    <row r="287" spans="2:60">
      <c r="B287" s="79" t="s">
        <v>555</v>
      </c>
      <c r="C287" s="79" t="s">
        <v>556</v>
      </c>
      <c r="D287" s="80" t="s">
        <v>953</v>
      </c>
      <c r="E287" s="81">
        <v>10</v>
      </c>
      <c r="F287" s="68"/>
      <c r="G287" s="68"/>
      <c r="H287" s="68"/>
      <c r="I287" s="68"/>
      <c r="J287" s="68"/>
      <c r="K287" s="68"/>
      <c r="L287" s="68"/>
      <c r="M287" s="68"/>
      <c r="N287" s="68">
        <f t="shared" si="22"/>
        <v>0</v>
      </c>
      <c r="O287" s="68"/>
      <c r="Q287" s="79" t="s">
        <v>555</v>
      </c>
      <c r="R287" s="79" t="s">
        <v>556</v>
      </c>
      <c r="S287" s="80" t="s">
        <v>954</v>
      </c>
      <c r="T287" s="81">
        <v>2</v>
      </c>
      <c r="U287" s="68">
        <v>17827445.308116201</v>
      </c>
      <c r="V287" s="68">
        <v>642714.23</v>
      </c>
      <c r="W287" s="68">
        <v>399822.74</v>
      </c>
      <c r="X287" s="68">
        <v>61123.259999999995</v>
      </c>
      <c r="Y287" s="68">
        <v>2624282.8919514376</v>
      </c>
      <c r="Z287" s="68">
        <v>1244185.3958912154</v>
      </c>
      <c r="AA287" s="68">
        <v>648591.2762138031</v>
      </c>
      <c r="AB287" s="68">
        <v>230024.68695313856</v>
      </c>
      <c r="AC287" s="68">
        <f t="shared" si="23"/>
        <v>23916888.789125796</v>
      </c>
      <c r="AD287" s="68">
        <v>238699</v>
      </c>
      <c r="AF287" s="79" t="s">
        <v>555</v>
      </c>
      <c r="AG287" s="79" t="s">
        <v>556</v>
      </c>
      <c r="AH287" s="80" t="s">
        <v>1156</v>
      </c>
      <c r="AI287" s="81">
        <v>2</v>
      </c>
      <c r="AJ287" s="68">
        <v>18998178.14260767</v>
      </c>
      <c r="AK287" s="68">
        <v>654026.57999999996</v>
      </c>
      <c r="AL287" s="68">
        <v>406860.24</v>
      </c>
      <c r="AM287" s="68">
        <v>65175.649999999994</v>
      </c>
      <c r="AN287" s="68">
        <v>2666771.6604515389</v>
      </c>
      <c r="AO287" s="68">
        <v>1244185.3958912154</v>
      </c>
      <c r="AP287" s="68">
        <v>660030.70114150841</v>
      </c>
      <c r="AQ287" s="68">
        <v>242488.34001354128</v>
      </c>
      <c r="AR287" s="68">
        <f t="shared" si="24"/>
        <v>25180617.030105472</v>
      </c>
      <c r="AS287" s="68">
        <v>242900.32000000004</v>
      </c>
      <c r="AU287" s="79" t="s">
        <v>555</v>
      </c>
      <c r="AV287" s="79" t="s">
        <v>556</v>
      </c>
      <c r="AW287" s="80" t="s">
        <v>1157</v>
      </c>
      <c r="AX287" s="81">
        <v>2</v>
      </c>
      <c r="AY287" s="68">
        <v>20258551.484912451</v>
      </c>
      <c r="AZ287" s="68">
        <v>664986.71999999986</v>
      </c>
      <c r="BA287" s="68">
        <v>413679.67000000004</v>
      </c>
      <c r="BB287" s="68">
        <v>69190.12</v>
      </c>
      <c r="BC287" s="68">
        <v>2717231.9859743011</v>
      </c>
      <c r="BD287" s="68">
        <v>1244185.3958912154</v>
      </c>
      <c r="BE287" s="68">
        <v>671107.77595802676</v>
      </c>
      <c r="BF287" s="68">
        <v>256229.98577347025</v>
      </c>
      <c r="BG287" s="68">
        <f t="shared" si="25"/>
        <v>26542133.968509465</v>
      </c>
      <c r="BH287" s="68">
        <v>246970.83000000005</v>
      </c>
    </row>
    <row r="288" spans="2:60">
      <c r="B288" s="79" t="s">
        <v>557</v>
      </c>
      <c r="C288" s="79" t="s">
        <v>558</v>
      </c>
      <c r="D288" s="80" t="s">
        <v>953</v>
      </c>
      <c r="E288" s="81">
        <v>10</v>
      </c>
      <c r="F288" s="68"/>
      <c r="G288" s="68"/>
      <c r="H288" s="68"/>
      <c r="I288" s="68"/>
      <c r="J288" s="68"/>
      <c r="K288" s="68"/>
      <c r="L288" s="68"/>
      <c r="M288" s="68"/>
      <c r="N288" s="68">
        <f t="shared" si="22"/>
        <v>0</v>
      </c>
      <c r="O288" s="68"/>
      <c r="Q288" s="79" t="s">
        <v>557</v>
      </c>
      <c r="R288" s="79" t="s">
        <v>558</v>
      </c>
      <c r="S288" s="80" t="s">
        <v>954</v>
      </c>
      <c r="T288" s="81">
        <v>2</v>
      </c>
      <c r="U288" s="68">
        <v>15823652.945826972</v>
      </c>
      <c r="V288" s="68">
        <v>669791.93999999994</v>
      </c>
      <c r="W288" s="68">
        <v>197951.7</v>
      </c>
      <c r="X288" s="68">
        <v>58252.249999999993</v>
      </c>
      <c r="Y288" s="68">
        <v>2541245.9023508299</v>
      </c>
      <c r="Z288" s="68">
        <v>1660864.4203018262</v>
      </c>
      <c r="AA288" s="68">
        <v>1021221.9534679598</v>
      </c>
      <c r="AB288" s="68">
        <v>205310.51382756978</v>
      </c>
      <c r="AC288" s="68">
        <f t="shared" si="23"/>
        <v>22356744.955775153</v>
      </c>
      <c r="AD288" s="68">
        <v>178453.33000000002</v>
      </c>
      <c r="AF288" s="79" t="s">
        <v>557</v>
      </c>
      <c r="AG288" s="79" t="s">
        <v>558</v>
      </c>
      <c r="AH288" s="80" t="s">
        <v>1156</v>
      </c>
      <c r="AI288" s="81">
        <v>2</v>
      </c>
      <c r="AJ288" s="68">
        <v>15808574.715668162</v>
      </c>
      <c r="AK288" s="68">
        <v>681653.1</v>
      </c>
      <c r="AL288" s="68">
        <v>201457.65</v>
      </c>
      <c r="AM288" s="68">
        <v>58313.850000000006</v>
      </c>
      <c r="AN288" s="68">
        <v>2584227.6734762946</v>
      </c>
      <c r="AO288" s="68">
        <v>1660864.4203018262</v>
      </c>
      <c r="AP288" s="68">
        <v>1039321.5761749239</v>
      </c>
      <c r="AQ288" s="68">
        <v>205920.17579473555</v>
      </c>
      <c r="AR288" s="68">
        <f t="shared" si="24"/>
        <v>22421946.691415939</v>
      </c>
      <c r="AS288" s="68">
        <v>181613.53000000003</v>
      </c>
      <c r="AU288" s="79" t="s">
        <v>557</v>
      </c>
      <c r="AV288" s="79" t="s">
        <v>558</v>
      </c>
      <c r="AW288" s="80" t="s">
        <v>1157</v>
      </c>
      <c r="AX288" s="81">
        <v>2</v>
      </c>
      <c r="AY288" s="68">
        <v>15959315.453190034</v>
      </c>
      <c r="AZ288" s="68">
        <v>693144.99</v>
      </c>
      <c r="BA288" s="68">
        <v>204854.97</v>
      </c>
      <c r="BB288" s="68">
        <v>58968.419999999991</v>
      </c>
      <c r="BC288" s="68">
        <v>2622112.0950601948</v>
      </c>
      <c r="BD288" s="68">
        <v>1660864.4203018262</v>
      </c>
      <c r="BE288" s="68">
        <v>1056848.4317515735</v>
      </c>
      <c r="BF288" s="68">
        <v>207915.04873491824</v>
      </c>
      <c r="BG288" s="68">
        <f t="shared" si="25"/>
        <v>22648699.149038546</v>
      </c>
      <c r="BH288" s="68">
        <v>184675.32</v>
      </c>
    </row>
    <row r="289" spans="2:60">
      <c r="B289" s="79" t="s">
        <v>559</v>
      </c>
      <c r="C289" s="79" t="s">
        <v>560</v>
      </c>
      <c r="D289" s="80" t="s">
        <v>953</v>
      </c>
      <c r="E289" s="81">
        <v>10</v>
      </c>
      <c r="F289" s="68"/>
      <c r="G289" s="68"/>
      <c r="H289" s="68"/>
      <c r="I289" s="68"/>
      <c r="J289" s="68"/>
      <c r="K289" s="68"/>
      <c r="L289" s="68"/>
      <c r="M289" s="68"/>
      <c r="N289" s="68">
        <f t="shared" si="22"/>
        <v>0</v>
      </c>
      <c r="O289" s="68"/>
      <c r="Q289" s="79" t="s">
        <v>559</v>
      </c>
      <c r="R289" s="79" t="s">
        <v>560</v>
      </c>
      <c r="S289" s="80" t="s">
        <v>954</v>
      </c>
      <c r="T289" s="81">
        <v>2</v>
      </c>
      <c r="U289" s="68">
        <v>3909721.6030124892</v>
      </c>
      <c r="V289" s="68">
        <v>213763</v>
      </c>
      <c r="W289" s="68">
        <v>0</v>
      </c>
      <c r="X289" s="68">
        <v>0</v>
      </c>
      <c r="Y289" s="68">
        <v>969660.73891360441</v>
      </c>
      <c r="Z289" s="68">
        <v>0</v>
      </c>
      <c r="AA289" s="68">
        <v>0</v>
      </c>
      <c r="AB289" s="68">
        <v>55468.45679318998</v>
      </c>
      <c r="AC289" s="68">
        <f t="shared" si="23"/>
        <v>5252612.3687192835</v>
      </c>
      <c r="AD289" s="68">
        <v>103998.56999999999</v>
      </c>
      <c r="AF289" s="79" t="s">
        <v>559</v>
      </c>
      <c r="AG289" s="79" t="s">
        <v>560</v>
      </c>
      <c r="AH289" s="80" t="s">
        <v>1156</v>
      </c>
      <c r="AI289" s="81">
        <v>2</v>
      </c>
      <c r="AJ289" s="68">
        <v>3950499.3413764322</v>
      </c>
      <c r="AK289" s="68">
        <v>215795.05999999994</v>
      </c>
      <c r="AL289" s="68">
        <v>0</v>
      </c>
      <c r="AM289" s="68">
        <v>0</v>
      </c>
      <c r="AN289" s="68">
        <v>980150.07294557942</v>
      </c>
      <c r="AO289" s="68">
        <v>0</v>
      </c>
      <c r="AP289" s="68">
        <v>0</v>
      </c>
      <c r="AQ289" s="68">
        <v>55934.216595506296</v>
      </c>
      <c r="AR289" s="68">
        <f t="shared" si="24"/>
        <v>5307365.900917518</v>
      </c>
      <c r="AS289" s="68">
        <v>104987.21</v>
      </c>
      <c r="AU289" s="79" t="s">
        <v>559</v>
      </c>
      <c r="AV289" s="79" t="s">
        <v>560</v>
      </c>
      <c r="AW289" s="80" t="s">
        <v>1157</v>
      </c>
      <c r="AX289" s="81">
        <v>2</v>
      </c>
      <c r="AY289" s="68">
        <v>3988109.9511962896</v>
      </c>
      <c r="AZ289" s="68">
        <v>217643.38</v>
      </c>
      <c r="BA289" s="68">
        <v>0</v>
      </c>
      <c r="BB289" s="68">
        <v>0</v>
      </c>
      <c r="BC289" s="68">
        <v>989845.77426759782</v>
      </c>
      <c r="BD289" s="68">
        <v>0</v>
      </c>
      <c r="BE289" s="68">
        <v>0</v>
      </c>
      <c r="BF289" s="68">
        <v>56343.627993266098</v>
      </c>
      <c r="BG289" s="68">
        <f t="shared" si="25"/>
        <v>5357829.1734571541</v>
      </c>
      <c r="BH289" s="68">
        <v>105886.43999999999</v>
      </c>
    </row>
    <row r="290" spans="2:60">
      <c r="B290" s="79" t="s">
        <v>561</v>
      </c>
      <c r="C290" s="79" t="s">
        <v>562</v>
      </c>
      <c r="D290" s="80" t="s">
        <v>953</v>
      </c>
      <c r="E290" s="81">
        <v>10</v>
      </c>
      <c r="F290" s="68"/>
      <c r="G290" s="68"/>
      <c r="H290" s="68"/>
      <c r="I290" s="68"/>
      <c r="J290" s="68"/>
      <c r="K290" s="68"/>
      <c r="L290" s="68"/>
      <c r="M290" s="68"/>
      <c r="N290" s="68">
        <f t="shared" si="22"/>
        <v>0</v>
      </c>
      <c r="O290" s="68"/>
      <c r="Q290" s="79" t="s">
        <v>561</v>
      </c>
      <c r="R290" s="79" t="s">
        <v>562</v>
      </c>
      <c r="S290" s="80" t="s">
        <v>954</v>
      </c>
      <c r="T290" s="81">
        <v>2</v>
      </c>
      <c r="U290" s="68">
        <v>1887574.362578602</v>
      </c>
      <c r="V290" s="68">
        <v>14612.52</v>
      </c>
      <c r="W290" s="68">
        <v>0</v>
      </c>
      <c r="X290" s="68">
        <v>1884.4300000000003</v>
      </c>
      <c r="Y290" s="68">
        <v>80772.791423176706</v>
      </c>
      <c r="Z290" s="68">
        <v>243780.06715707498</v>
      </c>
      <c r="AA290" s="68">
        <v>28913.89684841879</v>
      </c>
      <c r="AB290" s="68">
        <v>21344.568761493079</v>
      </c>
      <c r="AC290" s="68">
        <f t="shared" si="23"/>
        <v>2278882.6367687653</v>
      </c>
      <c r="AD290" s="68">
        <v>0</v>
      </c>
      <c r="AF290" s="79" t="s">
        <v>561</v>
      </c>
      <c r="AG290" s="79" t="s">
        <v>562</v>
      </c>
      <c r="AH290" s="80" t="s">
        <v>1156</v>
      </c>
      <c r="AI290" s="81">
        <v>2</v>
      </c>
      <c r="AJ290" s="68">
        <v>1918251.5354608549</v>
      </c>
      <c r="AK290" s="68">
        <v>14869.159999999996</v>
      </c>
      <c r="AL290" s="68">
        <v>0</v>
      </c>
      <c r="AM290" s="68">
        <v>1917.5100000000002</v>
      </c>
      <c r="AN290" s="68">
        <v>82195.350610629015</v>
      </c>
      <c r="AO290" s="68">
        <v>243780.06715707498</v>
      </c>
      <c r="AP290" s="68">
        <v>29422.501001339329</v>
      </c>
      <c r="AQ290" s="68">
        <v>21719.480294622947</v>
      </c>
      <c r="AR290" s="68">
        <f t="shared" si="24"/>
        <v>2312155.6045245212</v>
      </c>
      <c r="AS290" s="68">
        <v>0</v>
      </c>
      <c r="AU290" s="79" t="s">
        <v>561</v>
      </c>
      <c r="AV290" s="79" t="s">
        <v>562</v>
      </c>
      <c r="AW290" s="80" t="s">
        <v>1157</v>
      </c>
      <c r="AX290" s="81">
        <v>2</v>
      </c>
      <c r="AY290" s="68">
        <v>1947971.9444748466</v>
      </c>
      <c r="AZ290" s="68">
        <v>15117.789999999997</v>
      </c>
      <c r="BA290" s="68">
        <v>0</v>
      </c>
      <c r="BB290" s="68">
        <v>1949.58</v>
      </c>
      <c r="BC290" s="68">
        <v>83572.887492200811</v>
      </c>
      <c r="BD290" s="68">
        <v>243780.06715707498</v>
      </c>
      <c r="BE290" s="68">
        <v>29914.985328982268</v>
      </c>
      <c r="BF290" s="68">
        <v>22079.176452210173</v>
      </c>
      <c r="BG290" s="68">
        <f t="shared" si="25"/>
        <v>2344386.4309053146</v>
      </c>
      <c r="BH290" s="68">
        <v>0</v>
      </c>
    </row>
    <row r="291" spans="2:60">
      <c r="B291" s="79" t="s">
        <v>563</v>
      </c>
      <c r="C291" s="79" t="s">
        <v>564</v>
      </c>
      <c r="D291" s="80" t="s">
        <v>953</v>
      </c>
      <c r="E291" s="81">
        <v>10</v>
      </c>
      <c r="F291" s="68"/>
      <c r="G291" s="68"/>
      <c r="H291" s="68"/>
      <c r="I291" s="68"/>
      <c r="J291" s="68"/>
      <c r="K291" s="68"/>
      <c r="L291" s="68"/>
      <c r="M291" s="68"/>
      <c r="N291" s="68">
        <f t="shared" si="22"/>
        <v>0</v>
      </c>
      <c r="O291" s="68"/>
      <c r="Q291" s="79" t="s">
        <v>563</v>
      </c>
      <c r="R291" s="79" t="s">
        <v>564</v>
      </c>
      <c r="S291" s="80" t="s">
        <v>954</v>
      </c>
      <c r="T291" s="81">
        <v>2</v>
      </c>
      <c r="U291" s="68">
        <v>570209.21242963872</v>
      </c>
      <c r="V291" s="68">
        <v>16062.45</v>
      </c>
      <c r="W291" s="68">
        <v>0</v>
      </c>
      <c r="X291" s="68">
        <v>862.32999999999993</v>
      </c>
      <c r="Y291" s="68">
        <v>37427.559946515234</v>
      </c>
      <c r="Z291" s="68">
        <v>88421.433507002279</v>
      </c>
      <c r="AA291" s="68">
        <v>0</v>
      </c>
      <c r="AB291" s="68">
        <v>6390.6907294209814</v>
      </c>
      <c r="AC291" s="68">
        <f t="shared" si="23"/>
        <v>727356.22661257721</v>
      </c>
      <c r="AD291" s="68">
        <v>7982.5499999999993</v>
      </c>
      <c r="AF291" s="79" t="s">
        <v>563</v>
      </c>
      <c r="AG291" s="79" t="s">
        <v>564</v>
      </c>
      <c r="AH291" s="80" t="s">
        <v>1156</v>
      </c>
      <c r="AI291" s="81">
        <v>2</v>
      </c>
      <c r="AJ291" s="68">
        <v>580416.09450428886</v>
      </c>
      <c r="AK291" s="68">
        <v>16343.230000000003</v>
      </c>
      <c r="AL291" s="68">
        <v>0</v>
      </c>
      <c r="AM291" s="68">
        <v>974.87999999999988</v>
      </c>
      <c r="AN291" s="68">
        <v>38087.86061546945</v>
      </c>
      <c r="AO291" s="68">
        <v>88421.433507002279</v>
      </c>
      <c r="AP291" s="68">
        <v>0</v>
      </c>
      <c r="AQ291" s="68">
        <v>6504.5249387043295</v>
      </c>
      <c r="AR291" s="68">
        <f t="shared" si="24"/>
        <v>738870.12356546486</v>
      </c>
      <c r="AS291" s="68">
        <v>8122.0999999999995</v>
      </c>
      <c r="AU291" s="79" t="s">
        <v>563</v>
      </c>
      <c r="AV291" s="79" t="s">
        <v>564</v>
      </c>
      <c r="AW291" s="80" t="s">
        <v>1157</v>
      </c>
      <c r="AX291" s="81">
        <v>2</v>
      </c>
      <c r="AY291" s="68">
        <v>589467.02361675841</v>
      </c>
      <c r="AZ291" s="68">
        <v>16615.29</v>
      </c>
      <c r="BA291" s="68">
        <v>0</v>
      </c>
      <c r="BB291" s="68">
        <v>991.11</v>
      </c>
      <c r="BC291" s="68">
        <v>38722.457585222386</v>
      </c>
      <c r="BD291" s="68">
        <v>88421.433507002279</v>
      </c>
      <c r="BE291" s="68">
        <v>0</v>
      </c>
      <c r="BF291" s="68">
        <v>6612.2526476356434</v>
      </c>
      <c r="BG291" s="68">
        <f t="shared" si="25"/>
        <v>749086.86735661887</v>
      </c>
      <c r="BH291" s="68">
        <v>8257.2999999999993</v>
      </c>
    </row>
    <row r="292" spans="2:60">
      <c r="B292" s="79" t="s">
        <v>565</v>
      </c>
      <c r="C292" s="79" t="s">
        <v>566</v>
      </c>
      <c r="D292" s="80" t="s">
        <v>953</v>
      </c>
      <c r="E292" s="81">
        <v>10</v>
      </c>
      <c r="F292" s="68"/>
      <c r="G292" s="68"/>
      <c r="H292" s="68"/>
      <c r="I292" s="68"/>
      <c r="J292" s="68"/>
      <c r="K292" s="68"/>
      <c r="L292" s="68"/>
      <c r="M292" s="68"/>
      <c r="N292" s="68">
        <f t="shared" si="22"/>
        <v>0</v>
      </c>
      <c r="O292" s="68"/>
      <c r="Q292" s="79" t="s">
        <v>565</v>
      </c>
      <c r="R292" s="79" t="s">
        <v>566</v>
      </c>
      <c r="S292" s="80" t="s">
        <v>954</v>
      </c>
      <c r="T292" s="81">
        <v>2</v>
      </c>
      <c r="U292" s="68">
        <v>2441466.5535547594</v>
      </c>
      <c r="V292" s="68">
        <v>74473.460000000006</v>
      </c>
      <c r="W292" s="68">
        <v>0</v>
      </c>
      <c r="X292" s="68">
        <v>6347.5400000000009</v>
      </c>
      <c r="Y292" s="68">
        <v>234555.46066639287</v>
      </c>
      <c r="Z292" s="68">
        <v>122985.12751185482</v>
      </c>
      <c r="AA292" s="68">
        <v>176009.97219302418</v>
      </c>
      <c r="AB292" s="68">
        <v>30638.662775577512</v>
      </c>
      <c r="AC292" s="68">
        <f t="shared" si="23"/>
        <v>3121949.9267016086</v>
      </c>
      <c r="AD292" s="68">
        <v>35473.149999999994</v>
      </c>
      <c r="AF292" s="79" t="s">
        <v>565</v>
      </c>
      <c r="AG292" s="79" t="s">
        <v>566</v>
      </c>
      <c r="AH292" s="80" t="s">
        <v>1156</v>
      </c>
      <c r="AI292" s="81">
        <v>2</v>
      </c>
      <c r="AJ292" s="68">
        <v>2481460.8519078195</v>
      </c>
      <c r="AK292" s="68">
        <v>75781.390000000014</v>
      </c>
      <c r="AL292" s="68">
        <v>0</v>
      </c>
      <c r="AM292" s="68">
        <v>6459.01</v>
      </c>
      <c r="AN292" s="68">
        <v>236332.10396704814</v>
      </c>
      <c r="AO292" s="68">
        <v>122985.12751185482</v>
      </c>
      <c r="AP292" s="68">
        <v>179106.43819645231</v>
      </c>
      <c r="AQ292" s="68">
        <v>31067.595425207634</v>
      </c>
      <c r="AR292" s="68">
        <f t="shared" si="24"/>
        <v>3169288.6670083823</v>
      </c>
      <c r="AS292" s="68">
        <v>36096.149999999994</v>
      </c>
      <c r="AU292" s="79" t="s">
        <v>565</v>
      </c>
      <c r="AV292" s="79" t="s">
        <v>566</v>
      </c>
      <c r="AW292" s="80" t="s">
        <v>1157</v>
      </c>
      <c r="AX292" s="81">
        <v>2</v>
      </c>
      <c r="AY292" s="68">
        <v>2545032.1356092636</v>
      </c>
      <c r="AZ292" s="68">
        <v>77048.610000000015</v>
      </c>
      <c r="BA292" s="68">
        <v>0</v>
      </c>
      <c r="BB292" s="68">
        <v>6567.0299999999988</v>
      </c>
      <c r="BC292" s="68">
        <v>239503.85739352094</v>
      </c>
      <c r="BD292" s="68">
        <v>122985.12751185482</v>
      </c>
      <c r="BE292" s="68">
        <v>182104.77246998856</v>
      </c>
      <c r="BF292" s="68">
        <v>31833.417359028943</v>
      </c>
      <c r="BG292" s="68">
        <f t="shared" si="25"/>
        <v>3241774.6903436566</v>
      </c>
      <c r="BH292" s="68">
        <v>36699.74</v>
      </c>
    </row>
    <row r="293" spans="2:60">
      <c r="B293" s="79" t="s">
        <v>567</v>
      </c>
      <c r="C293" s="79" t="s">
        <v>568</v>
      </c>
      <c r="D293" s="80" t="s">
        <v>953</v>
      </c>
      <c r="E293" s="81">
        <v>10</v>
      </c>
      <c r="F293" s="68"/>
      <c r="G293" s="68"/>
      <c r="H293" s="68"/>
      <c r="I293" s="68"/>
      <c r="J293" s="68"/>
      <c r="K293" s="68"/>
      <c r="L293" s="68"/>
      <c r="M293" s="68"/>
      <c r="N293" s="68">
        <f t="shared" si="22"/>
        <v>0</v>
      </c>
      <c r="O293" s="68"/>
      <c r="Q293" s="79" t="s">
        <v>567</v>
      </c>
      <c r="R293" s="79" t="s">
        <v>568</v>
      </c>
      <c r="S293" s="80" t="s">
        <v>954</v>
      </c>
      <c r="T293" s="81">
        <v>2</v>
      </c>
      <c r="U293" s="68">
        <v>23093678.527128685</v>
      </c>
      <c r="V293" s="68">
        <v>552450.71</v>
      </c>
      <c r="W293" s="68">
        <v>239438.58000000002</v>
      </c>
      <c r="X293" s="68">
        <v>82878.900000000009</v>
      </c>
      <c r="Y293" s="68">
        <v>2964248.3498164634</v>
      </c>
      <c r="Z293" s="68">
        <v>1077157.162120122</v>
      </c>
      <c r="AA293" s="68">
        <v>1457484.0735405707</v>
      </c>
      <c r="AB293" s="68">
        <v>280198.95672198758</v>
      </c>
      <c r="AC293" s="68">
        <f t="shared" si="23"/>
        <v>29747535.259327829</v>
      </c>
      <c r="AD293" s="68">
        <v>0</v>
      </c>
      <c r="AF293" s="79" t="s">
        <v>567</v>
      </c>
      <c r="AG293" s="79" t="s">
        <v>568</v>
      </c>
      <c r="AH293" s="80" t="s">
        <v>1156</v>
      </c>
      <c r="AI293" s="81">
        <v>2</v>
      </c>
      <c r="AJ293" s="68">
        <v>23669675.299766008</v>
      </c>
      <c r="AK293" s="68">
        <v>562108.46</v>
      </c>
      <c r="AL293" s="68">
        <v>243624.04</v>
      </c>
      <c r="AM293" s="68">
        <v>85010.07</v>
      </c>
      <c r="AN293" s="68">
        <v>3013882.2759147473</v>
      </c>
      <c r="AO293" s="68">
        <v>1077157.162120122</v>
      </c>
      <c r="AP293" s="68">
        <v>1483053.6410428381</v>
      </c>
      <c r="AQ293" s="68">
        <v>286490.70083452016</v>
      </c>
      <c r="AR293" s="68">
        <f t="shared" si="24"/>
        <v>30421001.649678238</v>
      </c>
      <c r="AS293" s="68">
        <v>0</v>
      </c>
      <c r="AU293" s="79" t="s">
        <v>567</v>
      </c>
      <c r="AV293" s="79" t="s">
        <v>568</v>
      </c>
      <c r="AW293" s="80" t="s">
        <v>1157</v>
      </c>
      <c r="AX293" s="81">
        <v>2</v>
      </c>
      <c r="AY293" s="68">
        <v>24274095.457309429</v>
      </c>
      <c r="AZ293" s="68">
        <v>571465.52</v>
      </c>
      <c r="BA293" s="68">
        <v>247679.81999999998</v>
      </c>
      <c r="BB293" s="68">
        <v>87119.08</v>
      </c>
      <c r="BC293" s="68">
        <v>3065041.7791263824</v>
      </c>
      <c r="BD293" s="68">
        <v>1077157.162120122</v>
      </c>
      <c r="BE293" s="68">
        <v>1507812.4277042004</v>
      </c>
      <c r="BF293" s="68">
        <v>293182.6818318218</v>
      </c>
      <c r="BG293" s="68">
        <f t="shared" si="25"/>
        <v>31123553.928091954</v>
      </c>
      <c r="BH293" s="68">
        <v>0</v>
      </c>
    </row>
    <row r="294" spans="2:60">
      <c r="B294" s="79" t="s">
        <v>569</v>
      </c>
      <c r="C294" s="79" t="s">
        <v>570</v>
      </c>
      <c r="D294" s="80" t="s">
        <v>953</v>
      </c>
      <c r="E294" s="81">
        <v>10</v>
      </c>
      <c r="F294" s="68"/>
      <c r="G294" s="68"/>
      <c r="H294" s="68"/>
      <c r="I294" s="68"/>
      <c r="J294" s="68"/>
      <c r="K294" s="68"/>
      <c r="L294" s="68"/>
      <c r="M294" s="68"/>
      <c r="N294" s="68">
        <f t="shared" si="22"/>
        <v>0</v>
      </c>
      <c r="O294" s="68"/>
      <c r="Q294" s="79" t="s">
        <v>569</v>
      </c>
      <c r="R294" s="79" t="s">
        <v>570</v>
      </c>
      <c r="S294" s="80" t="s">
        <v>954</v>
      </c>
      <c r="T294" s="81">
        <v>2</v>
      </c>
      <c r="U294" s="68">
        <v>4539324.3523190487</v>
      </c>
      <c r="V294" s="68">
        <v>104941.3</v>
      </c>
      <c r="W294" s="68">
        <v>0</v>
      </c>
      <c r="X294" s="68">
        <v>16384.169999999998</v>
      </c>
      <c r="Y294" s="68">
        <v>597591.6858827977</v>
      </c>
      <c r="Z294" s="68">
        <v>505350.36466863821</v>
      </c>
      <c r="AA294" s="68">
        <v>476653.72845012852</v>
      </c>
      <c r="AB294" s="68">
        <v>56627.767897111364</v>
      </c>
      <c r="AC294" s="68">
        <f t="shared" si="23"/>
        <v>6296873.3692177245</v>
      </c>
      <c r="AD294" s="68">
        <v>0</v>
      </c>
      <c r="AF294" s="79" t="s">
        <v>569</v>
      </c>
      <c r="AG294" s="79" t="s">
        <v>570</v>
      </c>
      <c r="AH294" s="80" t="s">
        <v>1156</v>
      </c>
      <c r="AI294" s="81">
        <v>2</v>
      </c>
      <c r="AJ294" s="68">
        <v>4581530.1585234329</v>
      </c>
      <c r="AK294" s="68">
        <v>106775.84999999999</v>
      </c>
      <c r="AL294" s="68">
        <v>0</v>
      </c>
      <c r="AM294" s="68">
        <v>16573.07</v>
      </c>
      <c r="AN294" s="68">
        <v>606401.95730627305</v>
      </c>
      <c r="AO294" s="68">
        <v>505350.36466863821</v>
      </c>
      <c r="AP294" s="68">
        <v>485015.85376519442</v>
      </c>
      <c r="AQ294" s="68">
        <v>57192.190826871432</v>
      </c>
      <c r="AR294" s="68">
        <f t="shared" si="24"/>
        <v>6358839.4450904103</v>
      </c>
      <c r="AS294" s="68">
        <v>0</v>
      </c>
      <c r="AU294" s="79" t="s">
        <v>569</v>
      </c>
      <c r="AV294" s="79" t="s">
        <v>570</v>
      </c>
      <c r="AW294" s="80" t="s">
        <v>1157</v>
      </c>
      <c r="AX294" s="81">
        <v>2</v>
      </c>
      <c r="AY294" s="68">
        <v>4650126.6798647791</v>
      </c>
      <c r="AZ294" s="68">
        <v>108553.26999999997</v>
      </c>
      <c r="BA294" s="68">
        <v>0</v>
      </c>
      <c r="BB294" s="68">
        <v>16749.86</v>
      </c>
      <c r="BC294" s="68">
        <v>617038.49882388196</v>
      </c>
      <c r="BD294" s="68">
        <v>505350.36466863821</v>
      </c>
      <c r="BE294" s="68">
        <v>493112.8252046525</v>
      </c>
      <c r="BF294" s="68">
        <v>58148.002080343664</v>
      </c>
      <c r="BG294" s="68">
        <f t="shared" si="25"/>
        <v>6449079.5006422959</v>
      </c>
      <c r="BH294" s="68">
        <v>0</v>
      </c>
    </row>
    <row r="295" spans="2:60">
      <c r="B295" s="79" t="s">
        <v>571</v>
      </c>
      <c r="C295" s="79" t="s">
        <v>572</v>
      </c>
      <c r="D295" s="80" t="s">
        <v>953</v>
      </c>
      <c r="E295" s="81">
        <v>10</v>
      </c>
      <c r="F295" s="68"/>
      <c r="G295" s="68"/>
      <c r="H295" s="68"/>
      <c r="I295" s="68"/>
      <c r="J295" s="68"/>
      <c r="K295" s="68"/>
      <c r="L295" s="68"/>
      <c r="M295" s="68"/>
      <c r="N295" s="68">
        <f t="shared" si="22"/>
        <v>0</v>
      </c>
      <c r="O295" s="68"/>
      <c r="Q295" s="79" t="s">
        <v>571</v>
      </c>
      <c r="R295" s="79" t="s">
        <v>572</v>
      </c>
      <c r="S295" s="80" t="s">
        <v>954</v>
      </c>
      <c r="T295" s="81">
        <v>2</v>
      </c>
      <c r="U295" s="68">
        <v>2344055.7181673395</v>
      </c>
      <c r="V295" s="68">
        <v>36116.160000000003</v>
      </c>
      <c r="W295" s="68">
        <v>0</v>
      </c>
      <c r="X295" s="68">
        <v>0</v>
      </c>
      <c r="Y295" s="68">
        <v>159489.59325336901</v>
      </c>
      <c r="Z295" s="68">
        <v>0</v>
      </c>
      <c r="AA295" s="68">
        <v>98057.778965273581</v>
      </c>
      <c r="AB295" s="68">
        <v>27013.415701457299</v>
      </c>
      <c r="AC295" s="68">
        <f t="shared" si="23"/>
        <v>2664732.6660874393</v>
      </c>
      <c r="AD295" s="68">
        <v>0</v>
      </c>
      <c r="AF295" s="79" t="s">
        <v>571</v>
      </c>
      <c r="AG295" s="79" t="s">
        <v>572</v>
      </c>
      <c r="AH295" s="80" t="s">
        <v>1156</v>
      </c>
      <c r="AI295" s="81">
        <v>2</v>
      </c>
      <c r="AJ295" s="68">
        <v>2339026.463954228</v>
      </c>
      <c r="AK295" s="68">
        <v>36747.53</v>
      </c>
      <c r="AL295" s="68">
        <v>0</v>
      </c>
      <c r="AM295" s="68">
        <v>0</v>
      </c>
      <c r="AN295" s="68">
        <v>161146.70359416778</v>
      </c>
      <c r="AO295" s="68">
        <v>0</v>
      </c>
      <c r="AP295" s="68">
        <v>99778.02909929576</v>
      </c>
      <c r="AQ295" s="68">
        <v>26982.28456978919</v>
      </c>
      <c r="AR295" s="68">
        <f t="shared" si="24"/>
        <v>2663681.0112174805</v>
      </c>
      <c r="AS295" s="68">
        <v>0</v>
      </c>
      <c r="AU295" s="79" t="s">
        <v>571</v>
      </c>
      <c r="AV295" s="79" t="s">
        <v>572</v>
      </c>
      <c r="AW295" s="80" t="s">
        <v>1157</v>
      </c>
      <c r="AX295" s="81">
        <v>2</v>
      </c>
      <c r="AY295" s="68">
        <v>2306566.8337569069</v>
      </c>
      <c r="AZ295" s="68">
        <v>37359.25</v>
      </c>
      <c r="BA295" s="68">
        <v>0</v>
      </c>
      <c r="BB295" s="68">
        <v>0</v>
      </c>
      <c r="BC295" s="68">
        <v>161566.87199640612</v>
      </c>
      <c r="BD295" s="68">
        <v>0</v>
      </c>
      <c r="BE295" s="68">
        <v>101443.73119949503</v>
      </c>
      <c r="BF295" s="68">
        <v>26601.217865107115</v>
      </c>
      <c r="BG295" s="68">
        <f t="shared" si="25"/>
        <v>2633537.9048179151</v>
      </c>
      <c r="BH295" s="68">
        <v>0</v>
      </c>
    </row>
    <row r="296" spans="2:60">
      <c r="B296" s="79" t="s">
        <v>573</v>
      </c>
      <c r="C296" s="79" t="s">
        <v>574</v>
      </c>
      <c r="D296" s="80" t="s">
        <v>953</v>
      </c>
      <c r="E296" s="81">
        <v>10</v>
      </c>
      <c r="F296" s="68"/>
      <c r="G296" s="68"/>
      <c r="H296" s="68"/>
      <c r="I296" s="68"/>
      <c r="J296" s="68"/>
      <c r="K296" s="68"/>
      <c r="L296" s="68"/>
      <c r="M296" s="68"/>
      <c r="N296" s="68">
        <f t="shared" si="22"/>
        <v>0</v>
      </c>
      <c r="O296" s="68"/>
      <c r="Q296" s="79" t="s">
        <v>573</v>
      </c>
      <c r="R296" s="79" t="s">
        <v>574</v>
      </c>
      <c r="S296" s="80" t="s">
        <v>954</v>
      </c>
      <c r="T296" s="81">
        <v>2</v>
      </c>
      <c r="U296" s="68">
        <v>2059816.4162959235</v>
      </c>
      <c r="V296" s="68">
        <v>36408.21</v>
      </c>
      <c r="W296" s="68">
        <v>0</v>
      </c>
      <c r="X296" s="68">
        <v>0</v>
      </c>
      <c r="Y296" s="68">
        <v>130056.89639192563</v>
      </c>
      <c r="Z296" s="68">
        <v>230618.18335544484</v>
      </c>
      <c r="AA296" s="68">
        <v>34398.291667281868</v>
      </c>
      <c r="AB296" s="68">
        <v>23585.758083306719</v>
      </c>
      <c r="AC296" s="68">
        <f t="shared" si="23"/>
        <v>2520432.6057938826</v>
      </c>
      <c r="AD296" s="68">
        <v>5548.8499999999995</v>
      </c>
      <c r="AF296" s="79" t="s">
        <v>573</v>
      </c>
      <c r="AG296" s="79" t="s">
        <v>574</v>
      </c>
      <c r="AH296" s="80" t="s">
        <v>1156</v>
      </c>
      <c r="AI296" s="81">
        <v>2</v>
      </c>
      <c r="AJ296" s="68">
        <v>2112232.7740130215</v>
      </c>
      <c r="AK296" s="68">
        <v>37044.700000000004</v>
      </c>
      <c r="AL296" s="68">
        <v>0</v>
      </c>
      <c r="AM296" s="68">
        <v>0</v>
      </c>
      <c r="AN296" s="68">
        <v>132490.48617121644</v>
      </c>
      <c r="AO296" s="68">
        <v>230618.18335544484</v>
      </c>
      <c r="AP296" s="68">
        <v>35001.8677114366</v>
      </c>
      <c r="AQ296" s="68">
        <v>24196.010614641476</v>
      </c>
      <c r="AR296" s="68">
        <f t="shared" si="24"/>
        <v>2577229.8618657608</v>
      </c>
      <c r="AS296" s="68">
        <v>5645.8399999999992</v>
      </c>
      <c r="AU296" s="79" t="s">
        <v>573</v>
      </c>
      <c r="AV296" s="79" t="s">
        <v>574</v>
      </c>
      <c r="AW296" s="80" t="s">
        <v>1157</v>
      </c>
      <c r="AX296" s="81">
        <v>2</v>
      </c>
      <c r="AY296" s="68">
        <v>2087932.450701972</v>
      </c>
      <c r="AZ296" s="68">
        <v>37661.340000000004</v>
      </c>
      <c r="BA296" s="68">
        <v>0</v>
      </c>
      <c r="BB296" s="68">
        <v>0</v>
      </c>
      <c r="BC296" s="68">
        <v>133029.41270648991</v>
      </c>
      <c r="BD296" s="68">
        <v>230618.18335544484</v>
      </c>
      <c r="BE296" s="68">
        <v>35586.304819460376</v>
      </c>
      <c r="BF296" s="68">
        <v>23886.703156733885</v>
      </c>
      <c r="BG296" s="68">
        <f t="shared" si="25"/>
        <v>2554454.2247401015</v>
      </c>
      <c r="BH296" s="68">
        <v>5739.83</v>
      </c>
    </row>
    <row r="297" spans="2:60">
      <c r="B297" s="79" t="s">
        <v>575</v>
      </c>
      <c r="C297" s="79" t="s">
        <v>576</v>
      </c>
      <c r="D297" s="80" t="s">
        <v>953</v>
      </c>
      <c r="E297" s="81">
        <v>10</v>
      </c>
      <c r="F297" s="68"/>
      <c r="G297" s="68"/>
      <c r="H297" s="68"/>
      <c r="I297" s="68"/>
      <c r="J297" s="68"/>
      <c r="K297" s="68"/>
      <c r="L297" s="68"/>
      <c r="M297" s="68"/>
      <c r="N297" s="68">
        <f t="shared" si="22"/>
        <v>0</v>
      </c>
      <c r="O297" s="68"/>
      <c r="Q297" s="79" t="s">
        <v>575</v>
      </c>
      <c r="R297" s="79" t="s">
        <v>576</v>
      </c>
      <c r="S297" s="80" t="s">
        <v>954</v>
      </c>
      <c r="T297" s="81">
        <v>2</v>
      </c>
      <c r="U297" s="68">
        <v>560647.7672609369</v>
      </c>
      <c r="V297" s="68">
        <v>0</v>
      </c>
      <c r="W297" s="68">
        <v>0</v>
      </c>
      <c r="X297" s="68">
        <v>1341.3999999999999</v>
      </c>
      <c r="Y297" s="68">
        <v>65178.772215876314</v>
      </c>
      <c r="Z297" s="68">
        <v>77511.484798344856</v>
      </c>
      <c r="AA297" s="68">
        <v>0</v>
      </c>
      <c r="AB297" s="68">
        <v>6334.9861403251998</v>
      </c>
      <c r="AC297" s="68">
        <f t="shared" si="23"/>
        <v>711014.41041548329</v>
      </c>
      <c r="AD297" s="68">
        <v>0</v>
      </c>
      <c r="AF297" s="79" t="s">
        <v>575</v>
      </c>
      <c r="AG297" s="79" t="s">
        <v>576</v>
      </c>
      <c r="AH297" s="80" t="s">
        <v>1156</v>
      </c>
      <c r="AI297" s="81">
        <v>2</v>
      </c>
      <c r="AJ297" s="68">
        <v>570648.53291633422</v>
      </c>
      <c r="AK297" s="68">
        <v>0</v>
      </c>
      <c r="AL297" s="68">
        <v>0</v>
      </c>
      <c r="AM297" s="68">
        <v>1364.85</v>
      </c>
      <c r="AN297" s="68">
        <v>66124.530873955446</v>
      </c>
      <c r="AO297" s="68">
        <v>77511.484798344856</v>
      </c>
      <c r="AP297" s="68">
        <v>0</v>
      </c>
      <c r="AQ297" s="68">
        <v>6443.3260875982232</v>
      </c>
      <c r="AR297" s="68">
        <f t="shared" si="24"/>
        <v>722092.72467623278</v>
      </c>
      <c r="AS297" s="68">
        <v>0</v>
      </c>
      <c r="AU297" s="79" t="s">
        <v>575</v>
      </c>
      <c r="AV297" s="79" t="s">
        <v>576</v>
      </c>
      <c r="AW297" s="80" t="s">
        <v>1157</v>
      </c>
      <c r="AX297" s="81">
        <v>2</v>
      </c>
      <c r="AY297" s="68">
        <v>581986.54006181972</v>
      </c>
      <c r="AZ297" s="68">
        <v>0</v>
      </c>
      <c r="BA297" s="68">
        <v>0</v>
      </c>
      <c r="BB297" s="68">
        <v>1387.56</v>
      </c>
      <c r="BC297" s="68">
        <v>66427.328591170284</v>
      </c>
      <c r="BD297" s="68">
        <v>77511.484798344856</v>
      </c>
      <c r="BE297" s="68">
        <v>0</v>
      </c>
      <c r="BF297" s="68">
        <v>6537.8608971488429</v>
      </c>
      <c r="BG297" s="68">
        <f t="shared" si="25"/>
        <v>733850.77434848377</v>
      </c>
      <c r="BH297" s="68">
        <v>0</v>
      </c>
    </row>
    <row r="298" spans="2:60">
      <c r="B298" s="79" t="s">
        <v>577</v>
      </c>
      <c r="C298" s="79" t="s">
        <v>578</v>
      </c>
      <c r="D298" s="80" t="s">
        <v>953</v>
      </c>
      <c r="E298" s="81">
        <v>10</v>
      </c>
      <c r="F298" s="68"/>
      <c r="G298" s="68"/>
      <c r="H298" s="68"/>
      <c r="I298" s="68"/>
      <c r="J298" s="68"/>
      <c r="K298" s="68"/>
      <c r="L298" s="68"/>
      <c r="M298" s="68"/>
      <c r="N298" s="68">
        <f t="shared" si="22"/>
        <v>0</v>
      </c>
      <c r="O298" s="68"/>
      <c r="Q298" s="79" t="s">
        <v>577</v>
      </c>
      <c r="R298" s="79" t="s">
        <v>578</v>
      </c>
      <c r="S298" s="80" t="s">
        <v>954</v>
      </c>
      <c r="T298" s="81">
        <v>2</v>
      </c>
      <c r="U298" s="68">
        <v>2280478.2601007535</v>
      </c>
      <c r="V298" s="68">
        <v>27007.969999999998</v>
      </c>
      <c r="W298" s="68">
        <v>0</v>
      </c>
      <c r="X298" s="68">
        <v>0</v>
      </c>
      <c r="Y298" s="68">
        <v>242566.00512206164</v>
      </c>
      <c r="Z298" s="68">
        <v>161677.43486944467</v>
      </c>
      <c r="AA298" s="68">
        <v>81955.598591015572</v>
      </c>
      <c r="AB298" s="68">
        <v>27446.440204948187</v>
      </c>
      <c r="AC298" s="68">
        <f t="shared" si="23"/>
        <v>2821131.7088882239</v>
      </c>
      <c r="AD298" s="68">
        <v>0</v>
      </c>
      <c r="AF298" s="79" t="s">
        <v>577</v>
      </c>
      <c r="AG298" s="79" t="s">
        <v>578</v>
      </c>
      <c r="AH298" s="80" t="s">
        <v>1156</v>
      </c>
      <c r="AI298" s="81">
        <v>2</v>
      </c>
      <c r="AJ298" s="68">
        <v>2342354.9872963023</v>
      </c>
      <c r="AK298" s="68">
        <v>27482.29</v>
      </c>
      <c r="AL298" s="68">
        <v>0</v>
      </c>
      <c r="AM298" s="68">
        <v>0</v>
      </c>
      <c r="AN298" s="68">
        <v>247101.71854659994</v>
      </c>
      <c r="AO298" s="68">
        <v>161677.43486944467</v>
      </c>
      <c r="AP298" s="68">
        <v>83397.531770742178</v>
      </c>
      <c r="AQ298" s="68">
        <v>28200.337039913051</v>
      </c>
      <c r="AR298" s="68">
        <f t="shared" si="24"/>
        <v>2890214.299523002</v>
      </c>
      <c r="AS298" s="68">
        <v>0</v>
      </c>
      <c r="AU298" s="79" t="s">
        <v>577</v>
      </c>
      <c r="AV298" s="79" t="s">
        <v>578</v>
      </c>
      <c r="AW298" s="80" t="s">
        <v>1157</v>
      </c>
      <c r="AX298" s="81">
        <v>2</v>
      </c>
      <c r="AY298" s="68">
        <v>2306885.798185721</v>
      </c>
      <c r="AZ298" s="68">
        <v>27941.850000000006</v>
      </c>
      <c r="BA298" s="68">
        <v>0</v>
      </c>
      <c r="BB298" s="68">
        <v>0</v>
      </c>
      <c r="BC298" s="68">
        <v>246313.41955029109</v>
      </c>
      <c r="BD298" s="68">
        <v>161677.43486944467</v>
      </c>
      <c r="BE298" s="68">
        <v>84793.767483782998</v>
      </c>
      <c r="BF298" s="68">
        <v>27671.216418770142</v>
      </c>
      <c r="BG298" s="68">
        <f t="shared" si="25"/>
        <v>2855283.48650801</v>
      </c>
      <c r="BH298" s="68">
        <v>0</v>
      </c>
    </row>
    <row r="299" spans="2:60">
      <c r="B299" s="79" t="s">
        <v>579</v>
      </c>
      <c r="C299" s="79" t="s">
        <v>580</v>
      </c>
      <c r="D299" s="80" t="s">
        <v>953</v>
      </c>
      <c r="E299" s="81">
        <v>10</v>
      </c>
      <c r="F299" s="68"/>
      <c r="G299" s="68"/>
      <c r="H299" s="68"/>
      <c r="I299" s="68"/>
      <c r="J299" s="68"/>
      <c r="K299" s="68"/>
      <c r="L299" s="68"/>
      <c r="M299" s="68"/>
      <c r="N299" s="68">
        <f t="shared" si="22"/>
        <v>0</v>
      </c>
      <c r="O299" s="68"/>
      <c r="Q299" s="79" t="s">
        <v>579</v>
      </c>
      <c r="R299" s="79" t="s">
        <v>580</v>
      </c>
      <c r="S299" s="80" t="s">
        <v>954</v>
      </c>
      <c r="T299" s="81">
        <v>2</v>
      </c>
      <c r="U299" s="68">
        <v>1875194.5576588812</v>
      </c>
      <c r="V299" s="68">
        <v>31248.760000000002</v>
      </c>
      <c r="W299" s="68">
        <v>0</v>
      </c>
      <c r="X299" s="68">
        <v>0</v>
      </c>
      <c r="Y299" s="68">
        <v>76655.165480154799</v>
      </c>
      <c r="Z299" s="68">
        <v>206918.46943425387</v>
      </c>
      <c r="AA299" s="68">
        <v>0</v>
      </c>
      <c r="AB299" s="68">
        <v>20953.876727502793</v>
      </c>
      <c r="AC299" s="68">
        <f t="shared" si="23"/>
        <v>2226449.179300793</v>
      </c>
      <c r="AD299" s="68">
        <v>15478.35</v>
      </c>
      <c r="AF299" s="79" t="s">
        <v>579</v>
      </c>
      <c r="AG299" s="79" t="s">
        <v>580</v>
      </c>
      <c r="AH299" s="80" t="s">
        <v>1156</v>
      </c>
      <c r="AI299" s="81">
        <v>2</v>
      </c>
      <c r="AJ299" s="68">
        <v>1917685.8755397927</v>
      </c>
      <c r="AK299" s="68">
        <v>31795.040000000001</v>
      </c>
      <c r="AL299" s="68">
        <v>0</v>
      </c>
      <c r="AM299" s="68">
        <v>0</v>
      </c>
      <c r="AN299" s="68">
        <v>77371.322714922775</v>
      </c>
      <c r="AO299" s="68">
        <v>206918.46943425387</v>
      </c>
      <c r="AP299" s="68">
        <v>0</v>
      </c>
      <c r="AQ299" s="68">
        <v>21360.067059951834</v>
      </c>
      <c r="AR299" s="68">
        <f t="shared" si="24"/>
        <v>2270879.7047489216</v>
      </c>
      <c r="AS299" s="68">
        <v>15748.930000000002</v>
      </c>
      <c r="AU299" s="79" t="s">
        <v>579</v>
      </c>
      <c r="AV299" s="79" t="s">
        <v>580</v>
      </c>
      <c r="AW299" s="80" t="s">
        <v>1157</v>
      </c>
      <c r="AX299" s="81">
        <v>2</v>
      </c>
      <c r="AY299" s="68">
        <v>1941635.5786286374</v>
      </c>
      <c r="AZ299" s="68">
        <v>32324.310000000005</v>
      </c>
      <c r="BA299" s="68">
        <v>0</v>
      </c>
      <c r="BB299" s="68">
        <v>0</v>
      </c>
      <c r="BC299" s="68">
        <v>78206.877281143476</v>
      </c>
      <c r="BD299" s="68">
        <v>206918.46943425387</v>
      </c>
      <c r="BE299" s="68">
        <v>0</v>
      </c>
      <c r="BF299" s="68">
        <v>21652.97671954846</v>
      </c>
      <c r="BG299" s="68">
        <f t="shared" si="25"/>
        <v>2296749.3120635832</v>
      </c>
      <c r="BH299" s="68">
        <v>16011.1</v>
      </c>
    </row>
    <row r="300" spans="2:60">
      <c r="B300" s="79" t="s">
        <v>581</v>
      </c>
      <c r="C300" s="79" t="s">
        <v>582</v>
      </c>
      <c r="D300" s="80" t="s">
        <v>953</v>
      </c>
      <c r="E300" s="81">
        <v>10</v>
      </c>
      <c r="F300" s="68"/>
      <c r="G300" s="68"/>
      <c r="H300" s="68"/>
      <c r="I300" s="68"/>
      <c r="J300" s="68"/>
      <c r="K300" s="68"/>
      <c r="L300" s="68"/>
      <c r="M300" s="68"/>
      <c r="N300" s="68">
        <f t="shared" si="22"/>
        <v>0</v>
      </c>
      <c r="O300" s="68"/>
      <c r="Q300" s="79" t="s">
        <v>581</v>
      </c>
      <c r="R300" s="79" t="s">
        <v>582</v>
      </c>
      <c r="S300" s="80" t="s">
        <v>954</v>
      </c>
      <c r="T300" s="81">
        <v>2</v>
      </c>
      <c r="U300" s="68">
        <v>2500072.9834610499</v>
      </c>
      <c r="V300" s="68">
        <v>73364.919999999984</v>
      </c>
      <c r="W300" s="68">
        <v>0</v>
      </c>
      <c r="X300" s="68">
        <v>5554.0899999999992</v>
      </c>
      <c r="Y300" s="68">
        <v>225260.20027881544</v>
      </c>
      <c r="Z300" s="68">
        <v>201611.19244078928</v>
      </c>
      <c r="AA300" s="68">
        <v>77392.599453428033</v>
      </c>
      <c r="AB300" s="68">
        <v>30589.396035307087</v>
      </c>
      <c r="AC300" s="68">
        <f t="shared" si="23"/>
        <v>3149923.1816693889</v>
      </c>
      <c r="AD300" s="68">
        <v>36077.799999999996</v>
      </c>
      <c r="AF300" s="79" t="s">
        <v>581</v>
      </c>
      <c r="AG300" s="79" t="s">
        <v>582</v>
      </c>
      <c r="AH300" s="80" t="s">
        <v>1156</v>
      </c>
      <c r="AI300" s="81">
        <v>2</v>
      </c>
      <c r="AJ300" s="68">
        <v>2522610.3212963114</v>
      </c>
      <c r="AK300" s="68">
        <v>74653.400000000009</v>
      </c>
      <c r="AL300" s="68">
        <v>0</v>
      </c>
      <c r="AM300" s="68">
        <v>5550.7199999999993</v>
      </c>
      <c r="AN300" s="68">
        <v>227905.7988880687</v>
      </c>
      <c r="AO300" s="68">
        <v>201611.19244078928</v>
      </c>
      <c r="AP300" s="68">
        <v>78754.185373217217</v>
      </c>
      <c r="AQ300" s="68">
        <v>30790.370749464724</v>
      </c>
      <c r="AR300" s="68">
        <f t="shared" si="24"/>
        <v>3178587.4087478514</v>
      </c>
      <c r="AS300" s="68">
        <v>36711.42</v>
      </c>
      <c r="AU300" s="79" t="s">
        <v>581</v>
      </c>
      <c r="AV300" s="79" t="s">
        <v>582</v>
      </c>
      <c r="AW300" s="80" t="s">
        <v>1157</v>
      </c>
      <c r="AX300" s="81">
        <v>2</v>
      </c>
      <c r="AY300" s="68">
        <v>2544279.1891310243</v>
      </c>
      <c r="AZ300" s="68">
        <v>75901.75</v>
      </c>
      <c r="BA300" s="68">
        <v>0</v>
      </c>
      <c r="BB300" s="68">
        <v>5746.1600000000008</v>
      </c>
      <c r="BC300" s="68">
        <v>231842.65968722475</v>
      </c>
      <c r="BD300" s="68">
        <v>201611.19244078928</v>
      </c>
      <c r="BE300" s="68">
        <v>80072.620905127435</v>
      </c>
      <c r="BF300" s="68">
        <v>31073.32766069239</v>
      </c>
      <c r="BG300" s="68">
        <f t="shared" si="25"/>
        <v>3207852.2098248582</v>
      </c>
      <c r="BH300" s="68">
        <v>37325.31</v>
      </c>
    </row>
    <row r="301" spans="2:60">
      <c r="B301" s="79" t="s">
        <v>583</v>
      </c>
      <c r="C301" s="79" t="s">
        <v>584</v>
      </c>
      <c r="D301" s="80" t="s">
        <v>953</v>
      </c>
      <c r="E301" s="81">
        <v>10</v>
      </c>
      <c r="F301" s="68"/>
      <c r="G301" s="68"/>
      <c r="H301" s="68"/>
      <c r="I301" s="68"/>
      <c r="J301" s="68"/>
      <c r="K301" s="68"/>
      <c r="L301" s="68"/>
      <c r="M301" s="68"/>
      <c r="N301" s="68">
        <f t="shared" si="22"/>
        <v>0</v>
      </c>
      <c r="O301" s="68"/>
      <c r="Q301" s="79" t="s">
        <v>583</v>
      </c>
      <c r="R301" s="79" t="s">
        <v>584</v>
      </c>
      <c r="S301" s="80" t="s">
        <v>954</v>
      </c>
      <c r="T301" s="81">
        <v>2</v>
      </c>
      <c r="U301" s="68">
        <v>2038122.2942608169</v>
      </c>
      <c r="V301" s="68">
        <v>34266.549999999996</v>
      </c>
      <c r="W301" s="68">
        <v>0</v>
      </c>
      <c r="X301" s="68">
        <v>0</v>
      </c>
      <c r="Y301" s="68">
        <v>135637.72437747943</v>
      </c>
      <c r="Z301" s="68">
        <v>340733.62511666561</v>
      </c>
      <c r="AA301" s="68">
        <v>126735.24562629465</v>
      </c>
      <c r="AB301" s="68">
        <v>23893.077256339602</v>
      </c>
      <c r="AC301" s="68">
        <f t="shared" si="23"/>
        <v>2699388.5166375958</v>
      </c>
      <c r="AD301" s="68">
        <v>0</v>
      </c>
      <c r="AF301" s="79" t="s">
        <v>583</v>
      </c>
      <c r="AG301" s="79" t="s">
        <v>584</v>
      </c>
      <c r="AH301" s="80" t="s">
        <v>1156</v>
      </c>
      <c r="AI301" s="81">
        <v>2</v>
      </c>
      <c r="AJ301" s="68">
        <v>2048884.0645245854</v>
      </c>
      <c r="AK301" s="68">
        <v>34865.58</v>
      </c>
      <c r="AL301" s="68">
        <v>0</v>
      </c>
      <c r="AM301" s="68">
        <v>0</v>
      </c>
      <c r="AN301" s="68">
        <v>136265.1837565311</v>
      </c>
      <c r="AO301" s="68">
        <v>340733.62511666561</v>
      </c>
      <c r="AP301" s="68">
        <v>128958.68720621995</v>
      </c>
      <c r="AQ301" s="68">
        <v>23981.468781967182</v>
      </c>
      <c r="AR301" s="68">
        <f t="shared" si="24"/>
        <v>2713688.6093859696</v>
      </c>
      <c r="AS301" s="68">
        <v>0</v>
      </c>
      <c r="AU301" s="79" t="s">
        <v>583</v>
      </c>
      <c r="AV301" s="79" t="s">
        <v>584</v>
      </c>
      <c r="AW301" s="80" t="s">
        <v>1157</v>
      </c>
      <c r="AX301" s="81">
        <v>2</v>
      </c>
      <c r="AY301" s="68">
        <v>2030299.3502909173</v>
      </c>
      <c r="AZ301" s="68">
        <v>35445.97</v>
      </c>
      <c r="BA301" s="68">
        <v>0</v>
      </c>
      <c r="BB301" s="68">
        <v>0</v>
      </c>
      <c r="BC301" s="68">
        <v>137219.08984665552</v>
      </c>
      <c r="BD301" s="68">
        <v>340733.62511666561</v>
      </c>
      <c r="BE301" s="68">
        <v>131111.6285473271</v>
      </c>
      <c r="BF301" s="68">
        <v>23827.114782153163</v>
      </c>
      <c r="BG301" s="68">
        <f t="shared" si="25"/>
        <v>2698636.7785837185</v>
      </c>
      <c r="BH301" s="68">
        <v>0</v>
      </c>
    </row>
    <row r="302" spans="2:60">
      <c r="B302" s="79" t="s">
        <v>585</v>
      </c>
      <c r="C302" s="79" t="s">
        <v>586</v>
      </c>
      <c r="D302" s="80" t="s">
        <v>953</v>
      </c>
      <c r="E302" s="81">
        <v>10</v>
      </c>
      <c r="F302" s="68"/>
      <c r="G302" s="68"/>
      <c r="H302" s="68"/>
      <c r="I302" s="68"/>
      <c r="J302" s="68"/>
      <c r="K302" s="68"/>
      <c r="L302" s="68"/>
      <c r="M302" s="68"/>
      <c r="N302" s="68">
        <f t="shared" si="22"/>
        <v>0</v>
      </c>
      <c r="O302" s="68"/>
      <c r="Q302" s="79" t="s">
        <v>585</v>
      </c>
      <c r="R302" s="79" t="s">
        <v>586</v>
      </c>
      <c r="S302" s="80" t="s">
        <v>954</v>
      </c>
      <c r="T302" s="81">
        <v>2</v>
      </c>
      <c r="U302" s="68">
        <v>1942410.8020007922</v>
      </c>
      <c r="V302" s="68">
        <v>28519.599999999999</v>
      </c>
      <c r="W302" s="68">
        <v>0</v>
      </c>
      <c r="X302" s="68">
        <v>3173.7700000000004</v>
      </c>
      <c r="Y302" s="68">
        <v>93735.21147558857</v>
      </c>
      <c r="Z302" s="68">
        <v>357837.58632551122</v>
      </c>
      <c r="AA302" s="68">
        <v>53842.332081040593</v>
      </c>
      <c r="AB302" s="68">
        <v>22328.392220585607</v>
      </c>
      <c r="AC302" s="68">
        <f t="shared" si="23"/>
        <v>2501847.694103518</v>
      </c>
      <c r="AD302" s="68">
        <v>0</v>
      </c>
      <c r="AF302" s="79" t="s">
        <v>585</v>
      </c>
      <c r="AG302" s="79" t="s">
        <v>586</v>
      </c>
      <c r="AH302" s="80" t="s">
        <v>1156</v>
      </c>
      <c r="AI302" s="81">
        <v>2</v>
      </c>
      <c r="AJ302" s="68">
        <v>1974552.5944958827</v>
      </c>
      <c r="AK302" s="68">
        <v>29020.49</v>
      </c>
      <c r="AL302" s="68">
        <v>0</v>
      </c>
      <c r="AM302" s="68">
        <v>3229.51</v>
      </c>
      <c r="AN302" s="68">
        <v>95386.456744997879</v>
      </c>
      <c r="AO302" s="68">
        <v>357837.58632551122</v>
      </c>
      <c r="AP302" s="68">
        <v>54789.695508157398</v>
      </c>
      <c r="AQ302" s="68">
        <v>22720.571303264704</v>
      </c>
      <c r="AR302" s="68">
        <f t="shared" si="24"/>
        <v>2537536.9043778139</v>
      </c>
      <c r="AS302" s="68">
        <v>0</v>
      </c>
      <c r="AU302" s="79" t="s">
        <v>585</v>
      </c>
      <c r="AV302" s="79" t="s">
        <v>586</v>
      </c>
      <c r="AW302" s="80" t="s">
        <v>1157</v>
      </c>
      <c r="AX302" s="81">
        <v>2</v>
      </c>
      <c r="AY302" s="68">
        <v>2005688.1508285617</v>
      </c>
      <c r="AZ302" s="68">
        <v>29505.77</v>
      </c>
      <c r="BA302" s="68">
        <v>0</v>
      </c>
      <c r="BB302" s="68">
        <v>3283.52</v>
      </c>
      <c r="BC302" s="68">
        <v>96985.425946008618</v>
      </c>
      <c r="BD302" s="68">
        <v>357837.58632551122</v>
      </c>
      <c r="BE302" s="68">
        <v>55707.035381085909</v>
      </c>
      <c r="BF302" s="68">
        <v>23096.835944655817</v>
      </c>
      <c r="BG302" s="68">
        <f t="shared" si="25"/>
        <v>2572104.3244258231</v>
      </c>
      <c r="BH302" s="68">
        <v>0</v>
      </c>
    </row>
    <row r="303" spans="2:60">
      <c r="B303" s="79" t="s">
        <v>587</v>
      </c>
      <c r="C303" s="79" t="s">
        <v>588</v>
      </c>
      <c r="D303" s="80" t="s">
        <v>953</v>
      </c>
      <c r="E303" s="81">
        <v>10</v>
      </c>
      <c r="F303" s="68"/>
      <c r="G303" s="68"/>
      <c r="H303" s="68"/>
      <c r="I303" s="68"/>
      <c r="J303" s="68"/>
      <c r="K303" s="68"/>
      <c r="L303" s="68"/>
      <c r="M303" s="68"/>
      <c r="N303" s="68">
        <f t="shared" si="22"/>
        <v>0</v>
      </c>
      <c r="O303" s="68"/>
      <c r="Q303" s="79" t="s">
        <v>587</v>
      </c>
      <c r="R303" s="79" t="s">
        <v>588</v>
      </c>
      <c r="S303" s="80" t="s">
        <v>954</v>
      </c>
      <c r="T303" s="81">
        <v>2</v>
      </c>
      <c r="U303" s="68">
        <v>5184182.2121610548</v>
      </c>
      <c r="V303" s="68">
        <v>360188.14</v>
      </c>
      <c r="W303" s="68">
        <v>278530.59000000003</v>
      </c>
      <c r="X303" s="68">
        <v>16575.77</v>
      </c>
      <c r="Y303" s="68">
        <v>737283.02205409831</v>
      </c>
      <c r="Z303" s="68">
        <v>127479.20159509029</v>
      </c>
      <c r="AA303" s="68">
        <v>0</v>
      </c>
      <c r="AB303" s="68">
        <v>72759.606300035492</v>
      </c>
      <c r="AC303" s="68">
        <f t="shared" si="23"/>
        <v>6945702.8721102783</v>
      </c>
      <c r="AD303" s="68">
        <v>168704.33</v>
      </c>
      <c r="AF303" s="79" t="s">
        <v>587</v>
      </c>
      <c r="AG303" s="79" t="s">
        <v>588</v>
      </c>
      <c r="AH303" s="80" t="s">
        <v>1156</v>
      </c>
      <c r="AI303" s="81">
        <v>2</v>
      </c>
      <c r="AJ303" s="68">
        <v>5274878.5299620423</v>
      </c>
      <c r="AK303" s="68">
        <v>366484.80999999988</v>
      </c>
      <c r="AL303" s="68">
        <v>283399.38</v>
      </c>
      <c r="AM303" s="68">
        <v>16865.54</v>
      </c>
      <c r="AN303" s="68">
        <v>750209.19656022359</v>
      </c>
      <c r="AO303" s="68">
        <v>127479.20159509029</v>
      </c>
      <c r="AP303" s="68">
        <v>0</v>
      </c>
      <c r="AQ303" s="68">
        <v>74037.55605211854</v>
      </c>
      <c r="AR303" s="68">
        <f t="shared" si="24"/>
        <v>7065007.7841694746</v>
      </c>
      <c r="AS303" s="68">
        <v>171653.57</v>
      </c>
      <c r="AU303" s="79" t="s">
        <v>587</v>
      </c>
      <c r="AV303" s="79" t="s">
        <v>588</v>
      </c>
      <c r="AW303" s="80" t="s">
        <v>1157</v>
      </c>
      <c r="AX303" s="81">
        <v>2</v>
      </c>
      <c r="AY303" s="68">
        <v>5362708.8895885563</v>
      </c>
      <c r="AZ303" s="68">
        <v>372585.45999999996</v>
      </c>
      <c r="BA303" s="68">
        <v>288117.34999999998</v>
      </c>
      <c r="BB303" s="68">
        <v>17146.3</v>
      </c>
      <c r="BC303" s="68">
        <v>762726.91037760733</v>
      </c>
      <c r="BD303" s="68">
        <v>127479.20159509029</v>
      </c>
      <c r="BE303" s="68">
        <v>0</v>
      </c>
      <c r="BF303" s="68">
        <v>75263.698918400332</v>
      </c>
      <c r="BG303" s="68">
        <f t="shared" si="25"/>
        <v>7180538.7804796537</v>
      </c>
      <c r="BH303" s="68">
        <v>174510.97</v>
      </c>
    </row>
    <row r="304" spans="2:60">
      <c r="B304" s="79" t="s">
        <v>589</v>
      </c>
      <c r="C304" s="79" t="s">
        <v>590</v>
      </c>
      <c r="D304" s="80" t="s">
        <v>953</v>
      </c>
      <c r="E304" s="81">
        <v>10</v>
      </c>
      <c r="F304" s="68"/>
      <c r="G304" s="68"/>
      <c r="H304" s="68"/>
      <c r="I304" s="68"/>
      <c r="J304" s="68"/>
      <c r="K304" s="68"/>
      <c r="L304" s="68"/>
      <c r="M304" s="68"/>
      <c r="N304" s="68">
        <f t="shared" si="22"/>
        <v>0</v>
      </c>
      <c r="O304" s="68"/>
      <c r="Q304" s="79" t="s">
        <v>589</v>
      </c>
      <c r="R304" s="79" t="s">
        <v>590</v>
      </c>
      <c r="S304" s="80" t="s">
        <v>954</v>
      </c>
      <c r="T304" s="81">
        <v>2</v>
      </c>
      <c r="U304" s="68">
        <v>9715475.7924213186</v>
      </c>
      <c r="V304" s="68">
        <v>384038.42</v>
      </c>
      <c r="W304" s="68">
        <v>148798.73999999996</v>
      </c>
      <c r="X304" s="68">
        <v>35355.270000000004</v>
      </c>
      <c r="Y304" s="68">
        <v>1484312.0194401541</v>
      </c>
      <c r="Z304" s="68">
        <v>880574.75549225009</v>
      </c>
      <c r="AA304" s="68">
        <v>648568.24978944124</v>
      </c>
      <c r="AB304" s="68">
        <v>120926.24856639467</v>
      </c>
      <c r="AC304" s="68">
        <f t="shared" si="23"/>
        <v>13548496.005709557</v>
      </c>
      <c r="AD304" s="68">
        <v>130446.51</v>
      </c>
      <c r="AF304" s="79" t="s">
        <v>589</v>
      </c>
      <c r="AG304" s="79" t="s">
        <v>590</v>
      </c>
      <c r="AH304" s="80" t="s">
        <v>1156</v>
      </c>
      <c r="AI304" s="81">
        <v>2</v>
      </c>
      <c r="AJ304" s="68">
        <v>9801234.1573893465</v>
      </c>
      <c r="AK304" s="68">
        <v>390752.05</v>
      </c>
      <c r="AL304" s="68">
        <v>151399.80999999997</v>
      </c>
      <c r="AM304" s="68">
        <v>35680.839999999997</v>
      </c>
      <c r="AN304" s="68">
        <v>1510248.6369058995</v>
      </c>
      <c r="AO304" s="68">
        <v>880574.75549225009</v>
      </c>
      <c r="AP304" s="68">
        <v>659946.44328799786</v>
      </c>
      <c r="AQ304" s="68">
        <v>122240.73678452522</v>
      </c>
      <c r="AR304" s="68">
        <f t="shared" si="24"/>
        <v>13684804.36986002</v>
      </c>
      <c r="AS304" s="68">
        <v>132726.94</v>
      </c>
      <c r="AU304" s="79" t="s">
        <v>589</v>
      </c>
      <c r="AV304" s="79" t="s">
        <v>590</v>
      </c>
      <c r="AW304" s="80" t="s">
        <v>1157</v>
      </c>
      <c r="AX304" s="81">
        <v>2</v>
      </c>
      <c r="AY304" s="68">
        <v>9832777.4063450657</v>
      </c>
      <c r="AZ304" s="68">
        <v>397256.65</v>
      </c>
      <c r="BA304" s="68">
        <v>153920.26999999999</v>
      </c>
      <c r="BB304" s="68">
        <v>35878.379999999997</v>
      </c>
      <c r="BC304" s="68">
        <v>1533372.4889444823</v>
      </c>
      <c r="BD304" s="68">
        <v>880574.75549225009</v>
      </c>
      <c r="BE304" s="68">
        <v>670963.84877224185</v>
      </c>
      <c r="BF304" s="68">
        <v>122888.43608404323</v>
      </c>
      <c r="BG304" s="68">
        <f t="shared" si="25"/>
        <v>13762568.585638084</v>
      </c>
      <c r="BH304" s="68">
        <v>134936.35</v>
      </c>
    </row>
    <row r="305" spans="2:60">
      <c r="B305" s="79" t="s">
        <v>591</v>
      </c>
      <c r="C305" s="79" t="s">
        <v>592</v>
      </c>
      <c r="D305" s="80" t="s">
        <v>953</v>
      </c>
      <c r="E305" s="81">
        <v>10</v>
      </c>
      <c r="F305" s="68"/>
      <c r="G305" s="68"/>
      <c r="H305" s="68"/>
      <c r="I305" s="68"/>
      <c r="J305" s="68"/>
      <c r="K305" s="68"/>
      <c r="L305" s="68"/>
      <c r="M305" s="68"/>
      <c r="N305" s="68">
        <f t="shared" si="22"/>
        <v>0</v>
      </c>
      <c r="O305" s="68"/>
      <c r="Q305" s="79" t="s">
        <v>591</v>
      </c>
      <c r="R305" s="79" t="s">
        <v>592</v>
      </c>
      <c r="S305" s="80" t="s">
        <v>954</v>
      </c>
      <c r="T305" s="81">
        <v>2</v>
      </c>
      <c r="U305" s="68">
        <v>125469959.97140466</v>
      </c>
      <c r="V305" s="68">
        <v>7673759.4199999971</v>
      </c>
      <c r="W305" s="68">
        <v>7695185.790000001</v>
      </c>
      <c r="X305" s="68">
        <v>491716.19</v>
      </c>
      <c r="Y305" s="68">
        <v>18828711.037429366</v>
      </c>
      <c r="Z305" s="68">
        <v>3265829.1145323371</v>
      </c>
      <c r="AA305" s="68">
        <v>15721815.200369675</v>
      </c>
      <c r="AB305" s="68">
        <v>1834612.7540645003</v>
      </c>
      <c r="AC305" s="68">
        <f t="shared" si="23"/>
        <v>184483104.81780055</v>
      </c>
      <c r="AD305" s="68">
        <v>3501515.3400000008</v>
      </c>
      <c r="AF305" s="79" t="s">
        <v>591</v>
      </c>
      <c r="AG305" s="79" t="s">
        <v>592</v>
      </c>
      <c r="AH305" s="80" t="s">
        <v>1156</v>
      </c>
      <c r="AI305" s="81">
        <v>2</v>
      </c>
      <c r="AJ305" s="68">
        <v>127740773.09834686</v>
      </c>
      <c r="AK305" s="68">
        <v>7807909.4099999983</v>
      </c>
      <c r="AL305" s="68">
        <v>7829700.2100000009</v>
      </c>
      <c r="AM305" s="68">
        <v>500506.52</v>
      </c>
      <c r="AN305" s="68">
        <v>19164457.908007551</v>
      </c>
      <c r="AO305" s="68">
        <v>3265829.1145323371</v>
      </c>
      <c r="AP305" s="68">
        <v>15997591.775293263</v>
      </c>
      <c r="AQ305" s="68">
        <v>1867587.6834077239</v>
      </c>
      <c r="AR305" s="68">
        <f t="shared" si="24"/>
        <v>187737083.34958777</v>
      </c>
      <c r="AS305" s="68">
        <v>3562727.6300000004</v>
      </c>
      <c r="AU305" s="79" t="s">
        <v>591</v>
      </c>
      <c r="AV305" s="79" t="s">
        <v>592</v>
      </c>
      <c r="AW305" s="80" t="s">
        <v>1157</v>
      </c>
      <c r="AX305" s="81">
        <v>2</v>
      </c>
      <c r="AY305" s="68">
        <v>129835534.05954695</v>
      </c>
      <c r="AZ305" s="68">
        <v>7937882.6900000013</v>
      </c>
      <c r="BA305" s="68">
        <v>7960046.9299999997</v>
      </c>
      <c r="BB305" s="68">
        <v>508838.82</v>
      </c>
      <c r="BC305" s="68">
        <v>19481560.208612632</v>
      </c>
      <c r="BD305" s="68">
        <v>3265829.1145323371</v>
      </c>
      <c r="BE305" s="68">
        <v>16264629.432675904</v>
      </c>
      <c r="BF305" s="68">
        <v>1897809.7518291771</v>
      </c>
      <c r="BG305" s="68">
        <f t="shared" si="25"/>
        <v>190774165.08719701</v>
      </c>
      <c r="BH305" s="68">
        <v>3622034.0800000005</v>
      </c>
    </row>
    <row r="306" spans="2:60">
      <c r="B306" s="79" t="s">
        <v>593</v>
      </c>
      <c r="C306" s="79" t="s">
        <v>594</v>
      </c>
      <c r="D306" s="80" t="s">
        <v>953</v>
      </c>
      <c r="E306" s="81">
        <v>10</v>
      </c>
      <c r="F306" s="68"/>
      <c r="G306" s="68"/>
      <c r="H306" s="68"/>
      <c r="I306" s="68"/>
      <c r="J306" s="68"/>
      <c r="K306" s="68"/>
      <c r="L306" s="68"/>
      <c r="M306" s="68"/>
      <c r="N306" s="68">
        <f t="shared" si="22"/>
        <v>0</v>
      </c>
      <c r="O306" s="68"/>
      <c r="Q306" s="79" t="s">
        <v>593</v>
      </c>
      <c r="R306" s="79" t="s">
        <v>594</v>
      </c>
      <c r="S306" s="80" t="s">
        <v>954</v>
      </c>
      <c r="T306" s="81">
        <v>2</v>
      </c>
      <c r="U306" s="68">
        <v>26242848.395031989</v>
      </c>
      <c r="V306" s="68">
        <v>1129627.8600000001</v>
      </c>
      <c r="W306" s="68">
        <v>569229.51</v>
      </c>
      <c r="X306" s="68">
        <v>93705.84</v>
      </c>
      <c r="Y306" s="68">
        <v>3620867.6682586959</v>
      </c>
      <c r="Z306" s="68">
        <v>1696615.6666312818</v>
      </c>
      <c r="AA306" s="68">
        <v>1479862.717262344</v>
      </c>
      <c r="AB306" s="68">
        <v>339241.9000498876</v>
      </c>
      <c r="AC306" s="68">
        <f t="shared" si="23"/>
        <v>35698750.347234197</v>
      </c>
      <c r="AD306" s="68">
        <v>526750.79</v>
      </c>
      <c r="AF306" s="79" t="s">
        <v>593</v>
      </c>
      <c r="AG306" s="79" t="s">
        <v>594</v>
      </c>
      <c r="AH306" s="80" t="s">
        <v>1156</v>
      </c>
      <c r="AI306" s="81">
        <v>2</v>
      </c>
      <c r="AJ306" s="68">
        <v>27024913.235572703</v>
      </c>
      <c r="AK306" s="68">
        <v>1149375.6099999999</v>
      </c>
      <c r="AL306" s="68">
        <v>579179.81999999995</v>
      </c>
      <c r="AM306" s="68">
        <v>96416.24</v>
      </c>
      <c r="AN306" s="68">
        <v>3685690.3089434495</v>
      </c>
      <c r="AO306" s="68">
        <v>1696615.6666312818</v>
      </c>
      <c r="AP306" s="68">
        <v>1505824.7988403242</v>
      </c>
      <c r="AQ306" s="68">
        <v>348086.12754378468</v>
      </c>
      <c r="AR306" s="68">
        <f t="shared" si="24"/>
        <v>36622061.077531546</v>
      </c>
      <c r="AS306" s="68">
        <v>535959.27000000014</v>
      </c>
      <c r="AU306" s="79" t="s">
        <v>593</v>
      </c>
      <c r="AV306" s="79" t="s">
        <v>594</v>
      </c>
      <c r="AW306" s="80" t="s">
        <v>1157</v>
      </c>
      <c r="AX306" s="81">
        <v>2</v>
      </c>
      <c r="AY306" s="68">
        <v>27533669.518134493</v>
      </c>
      <c r="AZ306" s="68">
        <v>1168508.55</v>
      </c>
      <c r="BA306" s="68">
        <v>588821.85</v>
      </c>
      <c r="BB306" s="68">
        <v>98120.47</v>
      </c>
      <c r="BC306" s="68">
        <v>3750444.0668696547</v>
      </c>
      <c r="BD306" s="68">
        <v>1696615.6666312818</v>
      </c>
      <c r="BE306" s="68">
        <v>1530963.654194654</v>
      </c>
      <c r="BF306" s="68">
        <v>354520.67416901141</v>
      </c>
      <c r="BG306" s="68">
        <f t="shared" si="25"/>
        <v>37266545.489999093</v>
      </c>
      <c r="BH306" s="68">
        <v>544881.04</v>
      </c>
    </row>
    <row r="307" spans="2:60">
      <c r="B307" s="79" t="s">
        <v>595</v>
      </c>
      <c r="C307" s="79" t="s">
        <v>596</v>
      </c>
      <c r="D307" s="80" t="s">
        <v>953</v>
      </c>
      <c r="E307" s="81">
        <v>10</v>
      </c>
      <c r="F307" s="68"/>
      <c r="G307" s="68"/>
      <c r="H307" s="68"/>
      <c r="I307" s="68"/>
      <c r="J307" s="68"/>
      <c r="K307" s="68"/>
      <c r="L307" s="68"/>
      <c r="M307" s="68"/>
      <c r="N307" s="68">
        <f t="shared" si="22"/>
        <v>0</v>
      </c>
      <c r="O307" s="68"/>
      <c r="Q307" s="79" t="s">
        <v>595</v>
      </c>
      <c r="R307" s="79" t="s">
        <v>596</v>
      </c>
      <c r="S307" s="80" t="s">
        <v>954</v>
      </c>
      <c r="T307" s="81">
        <v>2</v>
      </c>
      <c r="U307" s="68">
        <v>29651866.076982372</v>
      </c>
      <c r="V307" s="68">
        <v>1133813.82</v>
      </c>
      <c r="W307" s="68">
        <v>377027.11999999994</v>
      </c>
      <c r="X307" s="68">
        <v>106640.69</v>
      </c>
      <c r="Y307" s="68">
        <v>4268934.1977291638</v>
      </c>
      <c r="Z307" s="68">
        <v>1418678.4617330029</v>
      </c>
      <c r="AA307" s="68">
        <v>1892767.6856485503</v>
      </c>
      <c r="AB307" s="68">
        <v>374505.09855262935</v>
      </c>
      <c r="AC307" s="68">
        <f t="shared" si="23"/>
        <v>39610510.580645725</v>
      </c>
      <c r="AD307" s="68">
        <v>386277.43</v>
      </c>
      <c r="AF307" s="79" t="s">
        <v>595</v>
      </c>
      <c r="AG307" s="79" t="s">
        <v>596</v>
      </c>
      <c r="AH307" s="80" t="s">
        <v>1156</v>
      </c>
      <c r="AI307" s="81">
        <v>2</v>
      </c>
      <c r="AJ307" s="68">
        <v>30468830.458781708</v>
      </c>
      <c r="AK307" s="68">
        <v>1153634.76</v>
      </c>
      <c r="AL307" s="68">
        <v>383617.68000000005</v>
      </c>
      <c r="AM307" s="68">
        <v>109577.20000000001</v>
      </c>
      <c r="AN307" s="68">
        <v>4345661.8461708548</v>
      </c>
      <c r="AO307" s="68">
        <v>1418678.4617330029</v>
      </c>
      <c r="AP307" s="68">
        <v>1925973.7430782351</v>
      </c>
      <c r="AQ307" s="68">
        <v>384000.16240915656</v>
      </c>
      <c r="AR307" s="68">
        <f t="shared" si="24"/>
        <v>40583004.522172958</v>
      </c>
      <c r="AS307" s="68">
        <v>393030.20999999996</v>
      </c>
      <c r="AU307" s="79" t="s">
        <v>595</v>
      </c>
      <c r="AV307" s="79" t="s">
        <v>596</v>
      </c>
      <c r="AW307" s="80" t="s">
        <v>1157</v>
      </c>
      <c r="AX307" s="81">
        <v>2</v>
      </c>
      <c r="AY307" s="68">
        <v>31289697.648311321</v>
      </c>
      <c r="AZ307" s="68">
        <v>1172838.58</v>
      </c>
      <c r="BA307" s="68">
        <v>390004.04</v>
      </c>
      <c r="BB307" s="68">
        <v>112392.53</v>
      </c>
      <c r="BC307" s="68">
        <v>4420264.1781500475</v>
      </c>
      <c r="BD307" s="68">
        <v>1418678.4617330029</v>
      </c>
      <c r="BE307" s="68">
        <v>1958126.8763421313</v>
      </c>
      <c r="BF307" s="68">
        <v>393434.81993770599</v>
      </c>
      <c r="BG307" s="68">
        <f t="shared" si="25"/>
        <v>41555009.864474215</v>
      </c>
      <c r="BH307" s="68">
        <v>399572.72999999992</v>
      </c>
    </row>
    <row r="308" spans="2:60">
      <c r="B308" s="79" t="s">
        <v>597</v>
      </c>
      <c r="C308" s="79" t="s">
        <v>598</v>
      </c>
      <c r="D308" s="80" t="s">
        <v>953</v>
      </c>
      <c r="E308" s="81">
        <v>10</v>
      </c>
      <c r="F308" s="68"/>
      <c r="G308" s="68"/>
      <c r="H308" s="68"/>
      <c r="I308" s="68"/>
      <c r="J308" s="68"/>
      <c r="K308" s="68"/>
      <c r="L308" s="68"/>
      <c r="M308" s="68"/>
      <c r="N308" s="68">
        <f t="shared" si="22"/>
        <v>0</v>
      </c>
      <c r="O308" s="68"/>
      <c r="Q308" s="79" t="s">
        <v>597</v>
      </c>
      <c r="R308" s="79" t="s">
        <v>598</v>
      </c>
      <c r="S308" s="80" t="s">
        <v>954</v>
      </c>
      <c r="T308" s="81">
        <v>2</v>
      </c>
      <c r="U308" s="68">
        <v>6643887.3207323095</v>
      </c>
      <c r="V308" s="68">
        <v>473890.74</v>
      </c>
      <c r="W308" s="68">
        <v>592128.99</v>
      </c>
      <c r="X308" s="68">
        <v>0</v>
      </c>
      <c r="Y308" s="68">
        <v>736738.01776670618</v>
      </c>
      <c r="Z308" s="68">
        <v>241227.89162407967</v>
      </c>
      <c r="AA308" s="68">
        <v>684960.14453579264</v>
      </c>
      <c r="AB308" s="68">
        <v>98078.137494063005</v>
      </c>
      <c r="AC308" s="68">
        <f t="shared" si="23"/>
        <v>9695298.7121529523</v>
      </c>
      <c r="AD308" s="68">
        <v>224387.46999999997</v>
      </c>
      <c r="AF308" s="79" t="s">
        <v>597</v>
      </c>
      <c r="AG308" s="79" t="s">
        <v>598</v>
      </c>
      <c r="AH308" s="80" t="s">
        <v>1156</v>
      </c>
      <c r="AI308" s="81">
        <v>2</v>
      </c>
      <c r="AJ308" s="68">
        <v>6746800.7287271097</v>
      </c>
      <c r="AK308" s="68">
        <v>482175.16000000003</v>
      </c>
      <c r="AL308" s="68">
        <v>602479.61</v>
      </c>
      <c r="AM308" s="68">
        <v>0</v>
      </c>
      <c r="AN308" s="68">
        <v>748567.38275160897</v>
      </c>
      <c r="AO308" s="68">
        <v>241227.89162407967</v>
      </c>
      <c r="AP308" s="68">
        <v>696976.7032792808</v>
      </c>
      <c r="AQ308" s="68">
        <v>99390.016813531518</v>
      </c>
      <c r="AR308" s="68">
        <f t="shared" si="24"/>
        <v>9845927.6331956126</v>
      </c>
      <c r="AS308" s="68">
        <v>228310.13999999998</v>
      </c>
      <c r="AU308" s="79" t="s">
        <v>597</v>
      </c>
      <c r="AV308" s="79" t="s">
        <v>598</v>
      </c>
      <c r="AW308" s="80" t="s">
        <v>1157</v>
      </c>
      <c r="AX308" s="81">
        <v>2</v>
      </c>
      <c r="AY308" s="68">
        <v>7047544.5172619736</v>
      </c>
      <c r="AZ308" s="68">
        <v>490201.62000000011</v>
      </c>
      <c r="BA308" s="68">
        <v>612509.53</v>
      </c>
      <c r="BB308" s="68">
        <v>0</v>
      </c>
      <c r="BC308" s="68">
        <v>764672.07465278415</v>
      </c>
      <c r="BD308" s="68">
        <v>241227.89162407967</v>
      </c>
      <c r="BE308" s="68">
        <v>708612.23059037537</v>
      </c>
      <c r="BF308" s="68">
        <v>103073.0107030496</v>
      </c>
      <c r="BG308" s="68">
        <f t="shared" si="25"/>
        <v>10199951.544832263</v>
      </c>
      <c r="BH308" s="68">
        <v>232110.66999999995</v>
      </c>
    </row>
    <row r="309" spans="2:60">
      <c r="B309" s="79" t="s">
        <v>599</v>
      </c>
      <c r="C309" s="79" t="s">
        <v>600</v>
      </c>
      <c r="D309" s="80" t="s">
        <v>953</v>
      </c>
      <c r="E309" s="81">
        <v>10</v>
      </c>
      <c r="F309" s="68"/>
      <c r="G309" s="68"/>
      <c r="H309" s="68"/>
      <c r="I309" s="68"/>
      <c r="J309" s="68"/>
      <c r="K309" s="68"/>
      <c r="L309" s="68"/>
      <c r="M309" s="68"/>
      <c r="N309" s="68">
        <f t="shared" si="22"/>
        <v>0</v>
      </c>
      <c r="O309" s="68"/>
      <c r="Q309" s="79" t="s">
        <v>599</v>
      </c>
      <c r="R309" s="79" t="s">
        <v>600</v>
      </c>
      <c r="S309" s="80" t="s">
        <v>954</v>
      </c>
      <c r="T309" s="81">
        <v>2</v>
      </c>
      <c r="U309" s="68">
        <v>27800309.492608029</v>
      </c>
      <c r="V309" s="68">
        <v>1903448.23</v>
      </c>
      <c r="W309" s="68">
        <v>1897399.7499999998</v>
      </c>
      <c r="X309" s="68">
        <v>103766.28</v>
      </c>
      <c r="Y309" s="68">
        <v>4194004.4648612342</v>
      </c>
      <c r="Z309" s="68">
        <v>1064658.8894883883</v>
      </c>
      <c r="AA309" s="68">
        <v>2335615.7134661572</v>
      </c>
      <c r="AB309" s="68">
        <v>400869.59339152277</v>
      </c>
      <c r="AC309" s="68">
        <f t="shared" si="23"/>
        <v>40537266.443815343</v>
      </c>
      <c r="AD309" s="68">
        <v>837194.03000000014</v>
      </c>
      <c r="AF309" s="79" t="s">
        <v>599</v>
      </c>
      <c r="AG309" s="79" t="s">
        <v>600</v>
      </c>
      <c r="AH309" s="80" t="s">
        <v>1156</v>
      </c>
      <c r="AI309" s="81">
        <v>2</v>
      </c>
      <c r="AJ309" s="68">
        <v>28013306.36433693</v>
      </c>
      <c r="AK309" s="68">
        <v>1936723.6500000004</v>
      </c>
      <c r="AL309" s="68">
        <v>1930566.9400000002</v>
      </c>
      <c r="AM309" s="68">
        <v>104800.27</v>
      </c>
      <c r="AN309" s="68">
        <v>4263477.6956141386</v>
      </c>
      <c r="AO309" s="68">
        <v>1064658.8894883883</v>
      </c>
      <c r="AP309" s="68">
        <v>2376590.7898108279</v>
      </c>
      <c r="AQ309" s="68">
        <v>404942.56444194168</v>
      </c>
      <c r="AR309" s="68">
        <f t="shared" si="24"/>
        <v>40946896.743692227</v>
      </c>
      <c r="AS309" s="68">
        <v>851829.58</v>
      </c>
      <c r="AU309" s="79" t="s">
        <v>599</v>
      </c>
      <c r="AV309" s="79" t="s">
        <v>600</v>
      </c>
      <c r="AW309" s="80" t="s">
        <v>1157</v>
      </c>
      <c r="AX309" s="81">
        <v>2</v>
      </c>
      <c r="AY309" s="68">
        <v>28073977.072775248</v>
      </c>
      <c r="AZ309" s="68">
        <v>1968963.0600000003</v>
      </c>
      <c r="BA309" s="68">
        <v>1962706.4900000002</v>
      </c>
      <c r="BB309" s="68">
        <v>105058.28</v>
      </c>
      <c r="BC309" s="68">
        <v>4336678.0002292674</v>
      </c>
      <c r="BD309" s="68">
        <v>1064658.8894883883</v>
      </c>
      <c r="BE309" s="68">
        <v>2416266.5959800845</v>
      </c>
      <c r="BF309" s="68">
        <v>407842.8889663592</v>
      </c>
      <c r="BG309" s="68">
        <f t="shared" si="25"/>
        <v>41202160.707439356</v>
      </c>
      <c r="BH309" s="68">
        <v>866009.42999999993</v>
      </c>
    </row>
    <row r="310" spans="2:60">
      <c r="B310" s="79" t="s">
        <v>601</v>
      </c>
      <c r="C310" s="79" t="s">
        <v>602</v>
      </c>
      <c r="D310" s="80" t="s">
        <v>953</v>
      </c>
      <c r="E310" s="81">
        <v>10</v>
      </c>
      <c r="F310" s="68"/>
      <c r="G310" s="68"/>
      <c r="H310" s="68"/>
      <c r="I310" s="68"/>
      <c r="J310" s="68"/>
      <c r="K310" s="68"/>
      <c r="L310" s="68"/>
      <c r="M310" s="68"/>
      <c r="N310" s="68">
        <f t="shared" si="22"/>
        <v>0</v>
      </c>
      <c r="O310" s="68"/>
      <c r="Q310" s="79" t="s">
        <v>601</v>
      </c>
      <c r="R310" s="79" t="s">
        <v>602</v>
      </c>
      <c r="S310" s="80" t="s">
        <v>954</v>
      </c>
      <c r="T310" s="81">
        <v>2</v>
      </c>
      <c r="U310" s="68">
        <v>54412707.233355962</v>
      </c>
      <c r="V310" s="68">
        <v>3533542.8899999992</v>
      </c>
      <c r="W310" s="68">
        <v>3303562.41</v>
      </c>
      <c r="X310" s="68">
        <v>191148.44000000003</v>
      </c>
      <c r="Y310" s="68">
        <v>7721141.8395197978</v>
      </c>
      <c r="Z310" s="68">
        <v>2912320.3003943963</v>
      </c>
      <c r="AA310" s="68">
        <v>2304145.2246383131</v>
      </c>
      <c r="AB310" s="68">
        <v>753731.59604069591</v>
      </c>
      <c r="AC310" s="68">
        <f t="shared" si="23"/>
        <v>76705056.533949167</v>
      </c>
      <c r="AD310" s="68">
        <v>1572756.6</v>
      </c>
      <c r="AF310" s="79" t="s">
        <v>601</v>
      </c>
      <c r="AG310" s="79" t="s">
        <v>602</v>
      </c>
      <c r="AH310" s="80" t="s">
        <v>1156</v>
      </c>
      <c r="AI310" s="81">
        <v>2</v>
      </c>
      <c r="AJ310" s="68">
        <v>55308583.012558669</v>
      </c>
      <c r="AK310" s="68">
        <v>3595315.07</v>
      </c>
      <c r="AL310" s="68">
        <v>3361309.7800000003</v>
      </c>
      <c r="AM310" s="68">
        <v>194294.81</v>
      </c>
      <c r="AN310" s="68">
        <v>7859855.8400718104</v>
      </c>
      <c r="AO310" s="68">
        <v>2912320.3003943963</v>
      </c>
      <c r="AP310" s="68">
        <v>2344568.3241072749</v>
      </c>
      <c r="AQ310" s="68">
        <v>766194.96576496959</v>
      </c>
      <c r="AR310" s="68">
        <f t="shared" si="24"/>
        <v>77942693.082897127</v>
      </c>
      <c r="AS310" s="68">
        <v>1600250.98</v>
      </c>
      <c r="AU310" s="79" t="s">
        <v>601</v>
      </c>
      <c r="AV310" s="79" t="s">
        <v>602</v>
      </c>
      <c r="AW310" s="80" t="s">
        <v>1157</v>
      </c>
      <c r="AX310" s="81">
        <v>2</v>
      </c>
      <c r="AY310" s="68">
        <v>55450191.039808035</v>
      </c>
      <c r="AZ310" s="68">
        <v>3655163.9800000004</v>
      </c>
      <c r="BA310" s="68">
        <v>3417267.95</v>
      </c>
      <c r="BB310" s="68">
        <v>194853.34999999998</v>
      </c>
      <c r="BC310" s="68">
        <v>7993198.9065400977</v>
      </c>
      <c r="BD310" s="68">
        <v>2912320.3003943963</v>
      </c>
      <c r="BE310" s="68">
        <v>2383709.6559220394</v>
      </c>
      <c r="BF310" s="68">
        <v>771341.6787571907</v>
      </c>
      <c r="BG310" s="68">
        <f t="shared" si="25"/>
        <v>78404936.201421782</v>
      </c>
      <c r="BH310" s="68">
        <v>1626889.3399999999</v>
      </c>
    </row>
    <row r="311" spans="2:60">
      <c r="B311" s="79" t="s">
        <v>603</v>
      </c>
      <c r="C311" s="79" t="s">
        <v>604</v>
      </c>
      <c r="D311" s="80" t="s">
        <v>953</v>
      </c>
      <c r="E311" s="81">
        <v>10</v>
      </c>
      <c r="F311" s="68"/>
      <c r="G311" s="68"/>
      <c r="H311" s="68"/>
      <c r="I311" s="68"/>
      <c r="J311" s="68"/>
      <c r="K311" s="68"/>
      <c r="L311" s="68"/>
      <c r="M311" s="68"/>
      <c r="N311" s="68">
        <f t="shared" si="22"/>
        <v>0</v>
      </c>
      <c r="O311" s="68"/>
      <c r="Q311" s="79" t="s">
        <v>603</v>
      </c>
      <c r="R311" s="79" t="s">
        <v>604</v>
      </c>
      <c r="S311" s="80" t="s">
        <v>954</v>
      </c>
      <c r="T311" s="81">
        <v>2</v>
      </c>
      <c r="U311" s="68">
        <v>32928031.780784946</v>
      </c>
      <c r="V311" s="68">
        <v>2283690.08</v>
      </c>
      <c r="W311" s="68">
        <v>2159354.56</v>
      </c>
      <c r="X311" s="68">
        <v>133564.37</v>
      </c>
      <c r="Y311" s="68">
        <v>4552691.1193660963</v>
      </c>
      <c r="Z311" s="68">
        <v>1588986.5055398466</v>
      </c>
      <c r="AA311" s="68">
        <v>4804647.4576929398</v>
      </c>
      <c r="AB311" s="68">
        <v>443640.40578646213</v>
      </c>
      <c r="AC311" s="68">
        <f t="shared" si="23"/>
        <v>49865264.619170301</v>
      </c>
      <c r="AD311" s="68">
        <v>970658.34000000008</v>
      </c>
      <c r="AF311" s="79" t="s">
        <v>603</v>
      </c>
      <c r="AG311" s="79" t="s">
        <v>604</v>
      </c>
      <c r="AH311" s="80" t="s">
        <v>1156</v>
      </c>
      <c r="AI311" s="81">
        <v>2</v>
      </c>
      <c r="AJ311" s="68">
        <v>33426602.972412221</v>
      </c>
      <c r="AK311" s="68">
        <v>2323612.7800000003</v>
      </c>
      <c r="AL311" s="68">
        <v>2197100.79</v>
      </c>
      <c r="AM311" s="68">
        <v>135411.68</v>
      </c>
      <c r="AN311" s="68">
        <v>4642975.3049778482</v>
      </c>
      <c r="AO311" s="68">
        <v>1588986.5055398466</v>
      </c>
      <c r="AP311" s="68">
        <v>4888938.4147737604</v>
      </c>
      <c r="AQ311" s="68">
        <v>450703.65770093352</v>
      </c>
      <c r="AR311" s="68">
        <f t="shared" si="24"/>
        <v>50641959.135404617</v>
      </c>
      <c r="AS311" s="68">
        <v>987627.03</v>
      </c>
      <c r="AU311" s="79" t="s">
        <v>603</v>
      </c>
      <c r="AV311" s="79" t="s">
        <v>604</v>
      </c>
      <c r="AW311" s="80" t="s">
        <v>1157</v>
      </c>
      <c r="AX311" s="81">
        <v>2</v>
      </c>
      <c r="AY311" s="68">
        <v>34406071.596151471</v>
      </c>
      <c r="AZ311" s="68">
        <v>2362292.4800000004</v>
      </c>
      <c r="BA311" s="68">
        <v>2233677.5299999998</v>
      </c>
      <c r="BB311" s="68">
        <v>138855.32</v>
      </c>
      <c r="BC311" s="68">
        <v>4729611.8421182819</v>
      </c>
      <c r="BD311" s="68">
        <v>1588986.5055398466</v>
      </c>
      <c r="BE311" s="68">
        <v>4970556.6062860182</v>
      </c>
      <c r="BF311" s="68">
        <v>457740.16210798174</v>
      </c>
      <c r="BG311" s="68">
        <f t="shared" si="25"/>
        <v>51891859.472203612</v>
      </c>
      <c r="BH311" s="68">
        <v>1004067.4299999999</v>
      </c>
    </row>
    <row r="312" spans="2:60">
      <c r="B312" s="79" t="s">
        <v>605</v>
      </c>
      <c r="C312" s="79" t="s">
        <v>606</v>
      </c>
      <c r="D312" s="80" t="s">
        <v>953</v>
      </c>
      <c r="E312" s="81">
        <v>10</v>
      </c>
      <c r="F312" s="68"/>
      <c r="G312" s="68"/>
      <c r="H312" s="68"/>
      <c r="I312" s="68"/>
      <c r="J312" s="68"/>
      <c r="K312" s="68"/>
      <c r="L312" s="68"/>
      <c r="M312" s="68"/>
      <c r="N312" s="68">
        <f t="shared" si="22"/>
        <v>0</v>
      </c>
      <c r="O312" s="68"/>
      <c r="Q312" s="79" t="s">
        <v>605</v>
      </c>
      <c r="R312" s="79" t="s">
        <v>606</v>
      </c>
      <c r="S312" s="80" t="s">
        <v>954</v>
      </c>
      <c r="T312" s="81">
        <v>2</v>
      </c>
      <c r="U312" s="68">
        <v>9032801.0231752507</v>
      </c>
      <c r="V312" s="68">
        <v>576008.94999999995</v>
      </c>
      <c r="W312" s="68">
        <v>560127.20000000007</v>
      </c>
      <c r="X312" s="68">
        <v>32001.790000000005</v>
      </c>
      <c r="Y312" s="68">
        <v>1207698.124105179</v>
      </c>
      <c r="Z312" s="68">
        <v>786930.93142372172</v>
      </c>
      <c r="AA312" s="68">
        <v>420156.63417868165</v>
      </c>
      <c r="AB312" s="68">
        <v>126330.03960092738</v>
      </c>
      <c r="AC312" s="68">
        <f t="shared" si="23"/>
        <v>13006938.992483759</v>
      </c>
      <c r="AD312" s="68">
        <v>264884.3</v>
      </c>
      <c r="AF312" s="79" t="s">
        <v>605</v>
      </c>
      <c r="AG312" s="79" t="s">
        <v>606</v>
      </c>
      <c r="AH312" s="80" t="s">
        <v>1156</v>
      </c>
      <c r="AI312" s="81">
        <v>2</v>
      </c>
      <c r="AJ312" s="68">
        <v>9190917.1377556324</v>
      </c>
      <c r="AK312" s="68">
        <v>586078.55999999994</v>
      </c>
      <c r="AL312" s="68">
        <v>569918.42000000004</v>
      </c>
      <c r="AM312" s="68">
        <v>32561.190000000002</v>
      </c>
      <c r="AN312" s="68">
        <v>1228908.6539118029</v>
      </c>
      <c r="AO312" s="68">
        <v>786930.93142372172</v>
      </c>
      <c r="AP312" s="68">
        <v>427527.72033164441</v>
      </c>
      <c r="AQ312" s="68">
        <v>128548.87455445528</v>
      </c>
      <c r="AR312" s="68">
        <f t="shared" si="24"/>
        <v>13220906.407977257</v>
      </c>
      <c r="AS312" s="68">
        <v>269514.92000000004</v>
      </c>
      <c r="AU312" s="79" t="s">
        <v>605</v>
      </c>
      <c r="AV312" s="79" t="s">
        <v>606</v>
      </c>
      <c r="AW312" s="80" t="s">
        <v>1157</v>
      </c>
      <c r="AX312" s="81">
        <v>2</v>
      </c>
      <c r="AY312" s="68">
        <v>9344020.7746729869</v>
      </c>
      <c r="AZ312" s="68">
        <v>595834.62999999989</v>
      </c>
      <c r="BA312" s="68">
        <v>579406.26</v>
      </c>
      <c r="BB312" s="68">
        <v>33103.269999999997</v>
      </c>
      <c r="BC312" s="68">
        <v>1249447.4910816122</v>
      </c>
      <c r="BD312" s="68">
        <v>786930.93142372172</v>
      </c>
      <c r="BE312" s="68">
        <v>434665.07707859186</v>
      </c>
      <c r="BF312" s="68">
        <v>130677.76949887164</v>
      </c>
      <c r="BG312" s="68">
        <f t="shared" si="25"/>
        <v>13428087.563755784</v>
      </c>
      <c r="BH312" s="68">
        <v>274001.36000000004</v>
      </c>
    </row>
    <row r="313" spans="2:60">
      <c r="B313" s="79" t="s">
        <v>607</v>
      </c>
      <c r="C313" s="79" t="s">
        <v>608</v>
      </c>
      <c r="D313" s="80" t="s">
        <v>953</v>
      </c>
      <c r="E313" s="81">
        <v>10</v>
      </c>
      <c r="F313" s="68"/>
      <c r="G313" s="68"/>
      <c r="H313" s="68"/>
      <c r="I313" s="68"/>
      <c r="J313" s="68"/>
      <c r="K313" s="68"/>
      <c r="L313" s="68"/>
      <c r="M313" s="68"/>
      <c r="N313" s="68">
        <f t="shared" si="22"/>
        <v>0</v>
      </c>
      <c r="O313" s="68"/>
      <c r="Q313" s="79" t="s">
        <v>607</v>
      </c>
      <c r="R313" s="79" t="s">
        <v>608</v>
      </c>
      <c r="S313" s="80" t="s">
        <v>954</v>
      </c>
      <c r="T313" s="81">
        <v>2</v>
      </c>
      <c r="U313" s="68">
        <v>10977833.153432459</v>
      </c>
      <c r="V313" s="68">
        <v>801369.89999999991</v>
      </c>
      <c r="W313" s="68">
        <v>889822.32999999984</v>
      </c>
      <c r="X313" s="68">
        <v>43882.700000000004</v>
      </c>
      <c r="Y313" s="68">
        <v>1713161.4257013963</v>
      </c>
      <c r="Z313" s="68">
        <v>510259.9449770854</v>
      </c>
      <c r="AA313" s="68">
        <v>1443046.6377453906</v>
      </c>
      <c r="AB313" s="68">
        <v>169094.65942436829</v>
      </c>
      <c r="AC313" s="68">
        <f t="shared" si="23"/>
        <v>16920924.741280697</v>
      </c>
      <c r="AD313" s="68">
        <v>372453.99</v>
      </c>
      <c r="AF313" s="79" t="s">
        <v>607</v>
      </c>
      <c r="AG313" s="79" t="s">
        <v>608</v>
      </c>
      <c r="AH313" s="80" t="s">
        <v>1156</v>
      </c>
      <c r="AI313" s="81">
        <v>2</v>
      </c>
      <c r="AJ313" s="68">
        <v>11200657.436074125</v>
      </c>
      <c r="AK313" s="68">
        <v>815379.19</v>
      </c>
      <c r="AL313" s="68">
        <v>905376.72</v>
      </c>
      <c r="AM313" s="68">
        <v>44747.259999999995</v>
      </c>
      <c r="AN313" s="68">
        <v>1744321.373109252</v>
      </c>
      <c r="AO313" s="68">
        <v>510259.9449770854</v>
      </c>
      <c r="AP313" s="68">
        <v>1468362.9637357206</v>
      </c>
      <c r="AQ313" s="68">
        <v>172415.37565009296</v>
      </c>
      <c r="AR313" s="68">
        <f t="shared" si="24"/>
        <v>17240485.353546273</v>
      </c>
      <c r="AS313" s="68">
        <v>378965.09</v>
      </c>
      <c r="AU313" s="79" t="s">
        <v>607</v>
      </c>
      <c r="AV313" s="79" t="s">
        <v>608</v>
      </c>
      <c r="AW313" s="80" t="s">
        <v>1157</v>
      </c>
      <c r="AX313" s="81">
        <v>2</v>
      </c>
      <c r="AY313" s="68">
        <v>11415648.097759683</v>
      </c>
      <c r="AZ313" s="68">
        <v>828952.3</v>
      </c>
      <c r="BA313" s="68">
        <v>920449.17999999993</v>
      </c>
      <c r="BB313" s="68">
        <v>45492.210000000006</v>
      </c>
      <c r="BC313" s="68">
        <v>1774176.9415011522</v>
      </c>
      <c r="BD313" s="68">
        <v>510259.9449770854</v>
      </c>
      <c r="BE313" s="68">
        <v>1492876.5403338883</v>
      </c>
      <c r="BF313" s="68">
        <v>175577.01555602998</v>
      </c>
      <c r="BG313" s="68">
        <f t="shared" si="25"/>
        <v>17548705.710127842</v>
      </c>
      <c r="BH313" s="68">
        <v>385273.48</v>
      </c>
    </row>
    <row r="314" spans="2:60">
      <c r="B314" s="79" t="s">
        <v>609</v>
      </c>
      <c r="C314" s="79" t="s">
        <v>610</v>
      </c>
      <c r="D314" s="80" t="s">
        <v>953</v>
      </c>
      <c r="E314" s="81">
        <v>10</v>
      </c>
      <c r="F314" s="68"/>
      <c r="G314" s="68"/>
      <c r="H314" s="68"/>
      <c r="I314" s="68"/>
      <c r="J314" s="68"/>
      <c r="K314" s="68"/>
      <c r="L314" s="68"/>
      <c r="M314" s="68"/>
      <c r="N314" s="68">
        <f t="shared" si="22"/>
        <v>0</v>
      </c>
      <c r="O314" s="68"/>
      <c r="Q314" s="79" t="s">
        <v>609</v>
      </c>
      <c r="R314" s="79" t="s">
        <v>610</v>
      </c>
      <c r="S314" s="80" t="s">
        <v>954</v>
      </c>
      <c r="T314" s="81">
        <v>2</v>
      </c>
      <c r="U314" s="68">
        <v>10253834.639147561</v>
      </c>
      <c r="V314" s="68">
        <v>464642.68000000017</v>
      </c>
      <c r="W314" s="68">
        <v>224970.70000000004</v>
      </c>
      <c r="X314" s="68">
        <v>35642.719999999994</v>
      </c>
      <c r="Y314" s="68">
        <v>1287172.6271564432</v>
      </c>
      <c r="Z314" s="68">
        <v>419435.59798471403</v>
      </c>
      <c r="AA314" s="68">
        <v>349181.96868998744</v>
      </c>
      <c r="AB314" s="68">
        <v>129924.88660105504</v>
      </c>
      <c r="AC314" s="68">
        <f t="shared" si="23"/>
        <v>13375564.549579762</v>
      </c>
      <c r="AD314" s="68">
        <v>210758.72999999998</v>
      </c>
      <c r="AF314" s="79" t="s">
        <v>609</v>
      </c>
      <c r="AG314" s="79" t="s">
        <v>610</v>
      </c>
      <c r="AH314" s="80" t="s">
        <v>1156</v>
      </c>
      <c r="AI314" s="81">
        <v>2</v>
      </c>
      <c r="AJ314" s="68">
        <v>10457767.345831454</v>
      </c>
      <c r="AK314" s="68">
        <v>472765.41999999993</v>
      </c>
      <c r="AL314" s="68">
        <v>228903.26</v>
      </c>
      <c r="AM314" s="68">
        <v>36363.26</v>
      </c>
      <c r="AN314" s="68">
        <v>1309752.3061062321</v>
      </c>
      <c r="AO314" s="68">
        <v>419435.59798471403</v>
      </c>
      <c r="AP314" s="68">
        <v>355307.96332396159</v>
      </c>
      <c r="AQ314" s="68">
        <v>132359.81775659136</v>
      </c>
      <c r="AR314" s="68">
        <f t="shared" si="24"/>
        <v>13627098.111002954</v>
      </c>
      <c r="AS314" s="68">
        <v>214443.13999999998</v>
      </c>
      <c r="AU314" s="79" t="s">
        <v>609</v>
      </c>
      <c r="AV314" s="79" t="s">
        <v>610</v>
      </c>
      <c r="AW314" s="80" t="s">
        <v>1157</v>
      </c>
      <c r="AX314" s="81">
        <v>2</v>
      </c>
      <c r="AY314" s="68">
        <v>10728218.653525602</v>
      </c>
      <c r="AZ314" s="68">
        <v>480635.25</v>
      </c>
      <c r="BA314" s="68">
        <v>232713.98</v>
      </c>
      <c r="BB314" s="68">
        <v>37166.839999999997</v>
      </c>
      <c r="BC314" s="68">
        <v>1333997.9607783044</v>
      </c>
      <c r="BD314" s="68">
        <v>419435.59798471403</v>
      </c>
      <c r="BE314" s="68">
        <v>361239.70963445393</v>
      </c>
      <c r="BF314" s="68">
        <v>135586.25491330773</v>
      </c>
      <c r="BG314" s="68">
        <f t="shared" si="25"/>
        <v>13947007.076836381</v>
      </c>
      <c r="BH314" s="68">
        <v>218012.83</v>
      </c>
    </row>
    <row r="315" spans="2:60">
      <c r="B315" s="79" t="s">
        <v>611</v>
      </c>
      <c r="C315" s="79" t="s">
        <v>612</v>
      </c>
      <c r="D315" s="80" t="s">
        <v>953</v>
      </c>
      <c r="E315" s="81">
        <v>10</v>
      </c>
      <c r="F315" s="68"/>
      <c r="G315" s="68"/>
      <c r="H315" s="68"/>
      <c r="I315" s="68"/>
      <c r="J315" s="68"/>
      <c r="K315" s="68"/>
      <c r="L315" s="68"/>
      <c r="M315" s="68"/>
      <c r="N315" s="68">
        <f t="shared" si="22"/>
        <v>0</v>
      </c>
      <c r="O315" s="68"/>
      <c r="Q315" s="79" t="s">
        <v>611</v>
      </c>
      <c r="R315" s="79" t="s">
        <v>612</v>
      </c>
      <c r="S315" s="80" t="s">
        <v>954</v>
      </c>
      <c r="T315" s="81">
        <v>2</v>
      </c>
      <c r="U315" s="68">
        <v>26588419.134749569</v>
      </c>
      <c r="V315" s="68">
        <v>1797046.7200000002</v>
      </c>
      <c r="W315" s="68">
        <v>1726084.77</v>
      </c>
      <c r="X315" s="68">
        <v>99167.23</v>
      </c>
      <c r="Y315" s="68">
        <v>3498724.5144541562</v>
      </c>
      <c r="Z315" s="68">
        <v>1660819.4672820324</v>
      </c>
      <c r="AA315" s="68">
        <v>2279829.9804051733</v>
      </c>
      <c r="AB315" s="68">
        <v>385685.2992208004</v>
      </c>
      <c r="AC315" s="68">
        <f t="shared" si="23"/>
        <v>38856811.356111735</v>
      </c>
      <c r="AD315" s="68">
        <v>821034.23999999987</v>
      </c>
      <c r="AF315" s="79" t="s">
        <v>611</v>
      </c>
      <c r="AG315" s="79" t="s">
        <v>612</v>
      </c>
      <c r="AH315" s="80" t="s">
        <v>1156</v>
      </c>
      <c r="AI315" s="81">
        <v>2</v>
      </c>
      <c r="AJ315" s="68">
        <v>27054017.298169851</v>
      </c>
      <c r="AK315" s="68">
        <v>1828462.08</v>
      </c>
      <c r="AL315" s="68">
        <v>1756257.31</v>
      </c>
      <c r="AM315" s="68">
        <v>100900.72</v>
      </c>
      <c r="AN315" s="68">
        <v>3560205.939335864</v>
      </c>
      <c r="AO315" s="68">
        <v>1660819.4672820324</v>
      </c>
      <c r="AP315" s="68">
        <v>2319826.5384432767</v>
      </c>
      <c r="AQ315" s="68">
        <v>392459.50436408818</v>
      </c>
      <c r="AR315" s="68">
        <f t="shared" si="24"/>
        <v>39508336.127595112</v>
      </c>
      <c r="AS315" s="68">
        <v>835387.2699999999</v>
      </c>
      <c r="AU315" s="79" t="s">
        <v>611</v>
      </c>
      <c r="AV315" s="79" t="s">
        <v>612</v>
      </c>
      <c r="AW315" s="80" t="s">
        <v>1157</v>
      </c>
      <c r="AX315" s="81">
        <v>2</v>
      </c>
      <c r="AY315" s="68">
        <v>27504858.510461226</v>
      </c>
      <c r="AZ315" s="68">
        <v>1858899.3100000003</v>
      </c>
      <c r="BA315" s="68">
        <v>1785495.0000000002</v>
      </c>
      <c r="BB315" s="68">
        <v>102580.48999999999</v>
      </c>
      <c r="BC315" s="68">
        <v>3619739.8037802181</v>
      </c>
      <c r="BD315" s="68">
        <v>1660819.4672820324</v>
      </c>
      <c r="BE315" s="68">
        <v>2358554.8517770641</v>
      </c>
      <c r="BF315" s="68">
        <v>398959.0293501243</v>
      </c>
      <c r="BG315" s="68">
        <f t="shared" si="25"/>
        <v>40139199.892650664</v>
      </c>
      <c r="BH315" s="68">
        <v>849293.42999999993</v>
      </c>
    </row>
    <row r="316" spans="2:60">
      <c r="B316" s="79" t="s">
        <v>613</v>
      </c>
      <c r="C316" s="79" t="s">
        <v>614</v>
      </c>
      <c r="D316" s="80" t="s">
        <v>953</v>
      </c>
      <c r="E316" s="81">
        <v>10</v>
      </c>
      <c r="F316" s="68"/>
      <c r="G316" s="68"/>
      <c r="H316" s="68"/>
      <c r="I316" s="68"/>
      <c r="J316" s="68"/>
      <c r="K316" s="68"/>
      <c r="L316" s="68"/>
      <c r="M316" s="68"/>
      <c r="N316" s="68">
        <f t="shared" si="22"/>
        <v>0</v>
      </c>
      <c r="O316" s="68"/>
      <c r="Q316" s="79" t="s">
        <v>613</v>
      </c>
      <c r="R316" s="79" t="s">
        <v>614</v>
      </c>
      <c r="S316" s="80" t="s">
        <v>954</v>
      </c>
      <c r="T316" s="81">
        <v>2</v>
      </c>
      <c r="U316" s="68">
        <v>44484569.060906418</v>
      </c>
      <c r="V316" s="68">
        <v>1523579.55</v>
      </c>
      <c r="W316" s="68">
        <v>623536.14999999991</v>
      </c>
      <c r="X316" s="68">
        <v>174938.19999999998</v>
      </c>
      <c r="Y316" s="68">
        <v>6185555.6271122871</v>
      </c>
      <c r="Z316" s="68">
        <v>2125553.6146560181</v>
      </c>
      <c r="AA316" s="68">
        <v>5183841.5707247118</v>
      </c>
      <c r="AB316" s="68">
        <v>569900.59166573733</v>
      </c>
      <c r="AC316" s="68">
        <f t="shared" si="23"/>
        <v>61071386.385065168</v>
      </c>
      <c r="AD316" s="68">
        <v>199912.02000000002</v>
      </c>
      <c r="AF316" s="79" t="s">
        <v>613</v>
      </c>
      <c r="AG316" s="79" t="s">
        <v>614</v>
      </c>
      <c r="AH316" s="80" t="s">
        <v>1156</v>
      </c>
      <c r="AI316" s="81">
        <v>2</v>
      </c>
      <c r="AJ316" s="68">
        <v>45908511.419815063</v>
      </c>
      <c r="AK316" s="68">
        <v>1537265.1</v>
      </c>
      <c r="AL316" s="68">
        <v>629148.21</v>
      </c>
      <c r="AM316" s="68">
        <v>179742.21</v>
      </c>
      <c r="AN316" s="68">
        <v>6258757.4983300325</v>
      </c>
      <c r="AO316" s="68">
        <v>2125553.6146560181</v>
      </c>
      <c r="AP316" s="68">
        <v>5238792.7727658097</v>
      </c>
      <c r="AQ316" s="68">
        <v>583150.9351259768</v>
      </c>
      <c r="AR316" s="68">
        <f t="shared" si="24"/>
        <v>62662629.490692899</v>
      </c>
      <c r="AS316" s="68">
        <v>201707.73</v>
      </c>
      <c r="AU316" s="79" t="s">
        <v>613</v>
      </c>
      <c r="AV316" s="79" t="s">
        <v>614</v>
      </c>
      <c r="AW316" s="80" t="s">
        <v>1157</v>
      </c>
      <c r="AX316" s="81">
        <v>2</v>
      </c>
      <c r="AY316" s="68">
        <v>47458042.712256789</v>
      </c>
      <c r="AZ316" s="68">
        <v>1549622.29</v>
      </c>
      <c r="BA316" s="68">
        <v>634218.23999999999</v>
      </c>
      <c r="BB316" s="68">
        <v>184547.95</v>
      </c>
      <c r="BC316" s="68">
        <v>6339252.3246194515</v>
      </c>
      <c r="BD316" s="68">
        <v>2125553.6146560181</v>
      </c>
      <c r="BE316" s="68">
        <v>5289478.4345436729</v>
      </c>
      <c r="BF316" s="68">
        <v>598243.09777237475</v>
      </c>
      <c r="BG316" s="68">
        <f t="shared" si="25"/>
        <v>64382287.793848313</v>
      </c>
      <c r="BH316" s="68">
        <v>203329.13</v>
      </c>
    </row>
    <row r="317" spans="2:60">
      <c r="B317" s="79" t="s">
        <v>615</v>
      </c>
      <c r="C317" s="79" t="s">
        <v>616</v>
      </c>
      <c r="D317" s="80" t="s">
        <v>953</v>
      </c>
      <c r="E317" s="81">
        <v>10</v>
      </c>
      <c r="F317" s="68"/>
      <c r="G317" s="68"/>
      <c r="H317" s="68"/>
      <c r="I317" s="68"/>
      <c r="J317" s="68"/>
      <c r="K317" s="68"/>
      <c r="L317" s="68"/>
      <c r="M317" s="68"/>
      <c r="N317" s="68">
        <f t="shared" si="22"/>
        <v>0</v>
      </c>
      <c r="O317" s="68"/>
      <c r="Q317" s="79" t="s">
        <v>615</v>
      </c>
      <c r="R317" s="79" t="s">
        <v>616</v>
      </c>
      <c r="S317" s="80" t="s">
        <v>954</v>
      </c>
      <c r="T317" s="81">
        <v>2</v>
      </c>
      <c r="U317" s="68">
        <v>7304706.9298878657</v>
      </c>
      <c r="V317" s="68">
        <v>532688.99999999988</v>
      </c>
      <c r="W317" s="68">
        <v>208203.27999999997</v>
      </c>
      <c r="X317" s="68">
        <v>25294.829999999998</v>
      </c>
      <c r="Y317" s="68">
        <v>1059739.6419922279</v>
      </c>
      <c r="Z317" s="68">
        <v>749819.01281207998</v>
      </c>
      <c r="AA317" s="68">
        <v>412656.36946859804</v>
      </c>
      <c r="AB317" s="68">
        <v>102434.19732100703</v>
      </c>
      <c r="AC317" s="68">
        <f t="shared" si="23"/>
        <v>10639497.731481779</v>
      </c>
      <c r="AD317" s="68">
        <v>243954.46999999997</v>
      </c>
      <c r="AF317" s="79" t="s">
        <v>615</v>
      </c>
      <c r="AG317" s="79" t="s">
        <v>616</v>
      </c>
      <c r="AH317" s="80" t="s">
        <v>1156</v>
      </c>
      <c r="AI317" s="81">
        <v>2</v>
      </c>
      <c r="AJ317" s="68">
        <v>7366703.6192159373</v>
      </c>
      <c r="AK317" s="68">
        <v>542001.34000000008</v>
      </c>
      <c r="AL317" s="68">
        <v>211842.75999999998</v>
      </c>
      <c r="AM317" s="68">
        <v>25542.02</v>
      </c>
      <c r="AN317" s="68">
        <v>1077868.1580629998</v>
      </c>
      <c r="AO317" s="68">
        <v>749819.01281207998</v>
      </c>
      <c r="AP317" s="68">
        <v>419895.88796253747</v>
      </c>
      <c r="AQ317" s="68">
        <v>103582.80926107801</v>
      </c>
      <c r="AR317" s="68">
        <f t="shared" si="24"/>
        <v>10745474.787314631</v>
      </c>
      <c r="AS317" s="68">
        <v>248219.18</v>
      </c>
      <c r="AU317" s="79" t="s">
        <v>615</v>
      </c>
      <c r="AV317" s="79" t="s">
        <v>616</v>
      </c>
      <c r="AW317" s="80" t="s">
        <v>1157</v>
      </c>
      <c r="AX317" s="81">
        <v>2</v>
      </c>
      <c r="AY317" s="68">
        <v>7422748.1427102927</v>
      </c>
      <c r="AZ317" s="68">
        <v>551023.67000000004</v>
      </c>
      <c r="BA317" s="68">
        <v>215369.46999999997</v>
      </c>
      <c r="BB317" s="68">
        <v>25669.899999999998</v>
      </c>
      <c r="BC317" s="68">
        <v>1095416.2263881189</v>
      </c>
      <c r="BD317" s="68">
        <v>749819.01281207998</v>
      </c>
      <c r="BE317" s="68">
        <v>426905.84776362428</v>
      </c>
      <c r="BF317" s="68">
        <v>104642.03658081591</v>
      </c>
      <c r="BG317" s="68">
        <f t="shared" si="25"/>
        <v>10843945.436254932</v>
      </c>
      <c r="BH317" s="68">
        <v>252351.13</v>
      </c>
    </row>
    <row r="318" spans="2:60">
      <c r="B318" s="79" t="s">
        <v>1145</v>
      </c>
      <c r="C318" s="79" t="s">
        <v>1152</v>
      </c>
      <c r="D318" s="80" t="s">
        <v>953</v>
      </c>
      <c r="E318" s="81">
        <v>10</v>
      </c>
      <c r="F318" s="68"/>
      <c r="G318" s="68"/>
      <c r="H318" s="68"/>
      <c r="I318" s="68"/>
      <c r="J318" s="68"/>
      <c r="K318" s="68"/>
      <c r="L318" s="68"/>
      <c r="M318" s="68"/>
      <c r="N318" s="68">
        <f t="shared" si="22"/>
        <v>0</v>
      </c>
      <c r="O318" s="68"/>
      <c r="Q318" s="79" t="s">
        <v>1145</v>
      </c>
      <c r="R318" s="79" t="s">
        <v>1152</v>
      </c>
      <c r="S318" s="80" t="s">
        <v>954</v>
      </c>
      <c r="T318" s="81">
        <v>2</v>
      </c>
      <c r="U318" s="68">
        <v>2055944.3487179342</v>
      </c>
      <c r="V318" s="68">
        <v>0</v>
      </c>
      <c r="W318" s="68">
        <v>0</v>
      </c>
      <c r="X318" s="68">
        <v>0</v>
      </c>
      <c r="Y318" s="68">
        <v>162197.07107223599</v>
      </c>
      <c r="Z318" s="68">
        <v>0</v>
      </c>
      <c r="AA318" s="68">
        <v>0</v>
      </c>
      <c r="AB318" s="68">
        <v>21770.725778350607</v>
      </c>
      <c r="AC318" s="68">
        <f t="shared" si="23"/>
        <v>2239912.1455685208</v>
      </c>
      <c r="AD318" s="68">
        <v>0</v>
      </c>
      <c r="AF318" s="79" t="s">
        <v>1145</v>
      </c>
      <c r="AG318" s="79" t="s">
        <v>1152</v>
      </c>
      <c r="AH318" s="80" t="s">
        <v>1156</v>
      </c>
      <c r="AI318" s="81">
        <v>2</v>
      </c>
      <c r="AJ318" s="68">
        <v>2090340.255610323</v>
      </c>
      <c r="AK318" s="68">
        <v>0</v>
      </c>
      <c r="AL318" s="68">
        <v>0</v>
      </c>
      <c r="AM318" s="68">
        <v>0</v>
      </c>
      <c r="AN318" s="68">
        <v>165051.2137025962</v>
      </c>
      <c r="AO318" s="68">
        <v>0</v>
      </c>
      <c r="AP318" s="68">
        <v>0</v>
      </c>
      <c r="AQ318" s="68">
        <v>22153.108898232691</v>
      </c>
      <c r="AR318" s="68">
        <f t="shared" si="24"/>
        <v>2277544.578211152</v>
      </c>
      <c r="AS318" s="68">
        <v>0</v>
      </c>
      <c r="AU318" s="79" t="s">
        <v>1145</v>
      </c>
      <c r="AV318" s="79" t="s">
        <v>1152</v>
      </c>
      <c r="AW318" s="80" t="s">
        <v>1157</v>
      </c>
      <c r="AX318" s="81">
        <v>2</v>
      </c>
      <c r="AY318" s="68">
        <v>2123654.943558387</v>
      </c>
      <c r="AZ318" s="68">
        <v>0</v>
      </c>
      <c r="BA318" s="68">
        <v>0</v>
      </c>
      <c r="BB318" s="68">
        <v>0</v>
      </c>
      <c r="BC318" s="68">
        <v>167814.77690222883</v>
      </c>
      <c r="BD318" s="68">
        <v>0</v>
      </c>
      <c r="BE318" s="68">
        <v>0</v>
      </c>
      <c r="BF318" s="68">
        <v>22519.98674570024</v>
      </c>
      <c r="BG318" s="68">
        <f t="shared" si="25"/>
        <v>2313989.7072063163</v>
      </c>
      <c r="BH318" s="68">
        <v>0</v>
      </c>
    </row>
  </sheetData>
  <autoFilter ref="A4:BJ4" xr:uid="{00000000-0009-0000-0000-000013000000}"/>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2">
    <tabColor theme="7" tint="0.59999389629810485"/>
  </sheetPr>
  <dimension ref="A1:BJ318"/>
  <sheetViews>
    <sheetView workbookViewId="0">
      <selection activeCell="K5" sqref="K5:M318"/>
    </sheetView>
  </sheetViews>
  <sheetFormatPr defaultRowHeight="15"/>
  <cols>
    <col min="1" max="1" width="5.28515625" customWidth="1"/>
    <col min="2" max="2" width="7.140625" hidden="1" customWidth="1"/>
    <col min="3" max="3" width="54.5703125" hidden="1" customWidth="1"/>
    <col min="4" max="4" width="7.5703125" hidden="1" customWidth="1"/>
    <col min="5" max="5" width="10.140625" hidden="1" customWidth="1"/>
    <col min="6" max="7" width="18.140625" hidden="1" customWidth="1"/>
    <col min="8" max="10" width="14.28515625" hidden="1" customWidth="1"/>
    <col min="11" max="11" width="15.28515625" hidden="1" customWidth="1"/>
    <col min="12" max="13" width="16.85546875" hidden="1" customWidth="1"/>
    <col min="14" max="15" width="15.28515625" hidden="1" customWidth="1"/>
    <col min="16" max="16" width="8" hidden="1" customWidth="1"/>
    <col min="17" max="17" width="7.140625" bestFit="1" customWidth="1"/>
    <col min="18" max="18" width="54.5703125" bestFit="1" customWidth="1"/>
    <col min="19" max="19" width="7.5703125" bestFit="1" customWidth="1"/>
    <col min="20" max="20" width="10.140625" bestFit="1" customWidth="1"/>
    <col min="21" max="22" width="18.140625" customWidth="1"/>
    <col min="23" max="25" width="14.28515625" bestFit="1" customWidth="1"/>
    <col min="26" max="26" width="15.28515625" bestFit="1" customWidth="1"/>
    <col min="27" max="27" width="16.85546875" bestFit="1" customWidth="1"/>
    <col min="28" max="28" width="16.85546875" customWidth="1"/>
    <col min="29" max="30" width="15.28515625" bestFit="1" customWidth="1"/>
    <col min="31" max="31" width="8" bestFit="1" customWidth="1"/>
    <col min="32" max="32" width="7.140625" bestFit="1" customWidth="1"/>
    <col min="33" max="33" width="54.5703125" bestFit="1" customWidth="1"/>
    <col min="34" max="34" width="7.5703125" bestFit="1" customWidth="1"/>
    <col min="35" max="35" width="10.140625" bestFit="1" customWidth="1"/>
    <col min="36" max="37" width="18.140625" customWidth="1"/>
    <col min="38" max="40" width="14.28515625" bestFit="1" customWidth="1"/>
    <col min="41" max="41" width="15.28515625" bestFit="1" customWidth="1"/>
    <col min="42" max="42" width="16.85546875" bestFit="1" customWidth="1"/>
    <col min="43" max="43" width="16.85546875" customWidth="1"/>
    <col min="44" max="45" width="15.28515625" bestFit="1" customWidth="1"/>
    <col min="47" max="47" width="7.140625" bestFit="1" customWidth="1"/>
    <col min="48" max="48" width="54.5703125" bestFit="1" customWidth="1"/>
    <col min="49" max="49" width="7.5703125" bestFit="1" customWidth="1"/>
    <col min="50" max="50" width="10.140625" bestFit="1" customWidth="1"/>
    <col min="51" max="52" width="18.140625" customWidth="1"/>
    <col min="53" max="55" width="14.28515625" bestFit="1" customWidth="1"/>
    <col min="56" max="56" width="15.28515625" bestFit="1" customWidth="1"/>
    <col min="57" max="57" width="16.85546875" bestFit="1" customWidth="1"/>
    <col min="58" max="58" width="16.85546875" customWidth="1"/>
    <col min="59" max="60" width="15.28515625" bestFit="1" customWidth="1"/>
  </cols>
  <sheetData>
    <row r="1" spans="1:62" s="60" customFormat="1">
      <c r="A1" s="82"/>
      <c r="B1" s="82">
        <v>1</v>
      </c>
      <c r="C1" s="82">
        <f>B1+1</f>
        <v>2</v>
      </c>
      <c r="D1" s="82">
        <f t="shared" ref="D1:N1" si="0">C1+1</f>
        <v>3</v>
      </c>
      <c r="E1" s="82">
        <f t="shared" si="0"/>
        <v>4</v>
      </c>
      <c r="F1" s="82">
        <f t="shared" si="0"/>
        <v>5</v>
      </c>
      <c r="G1" s="82">
        <f t="shared" si="0"/>
        <v>6</v>
      </c>
      <c r="H1" s="82">
        <f>G1+1</f>
        <v>7</v>
      </c>
      <c r="I1" s="82">
        <f t="shared" si="0"/>
        <v>8</v>
      </c>
      <c r="J1" s="82">
        <f t="shared" si="0"/>
        <v>9</v>
      </c>
      <c r="K1" s="82">
        <f t="shared" si="0"/>
        <v>10</v>
      </c>
      <c r="L1" s="82">
        <f t="shared" si="0"/>
        <v>11</v>
      </c>
      <c r="M1" s="82">
        <f t="shared" si="0"/>
        <v>12</v>
      </c>
      <c r="N1" s="82">
        <f t="shared" si="0"/>
        <v>13</v>
      </c>
      <c r="O1" s="82"/>
      <c r="P1" s="82"/>
      <c r="Q1" s="82">
        <v>1</v>
      </c>
      <c r="R1" s="82">
        <f>Q1+1</f>
        <v>2</v>
      </c>
      <c r="S1" s="82">
        <f t="shared" ref="S1:AC1" si="1">R1+1</f>
        <v>3</v>
      </c>
      <c r="T1" s="82">
        <f t="shared" si="1"/>
        <v>4</v>
      </c>
      <c r="U1" s="82">
        <f t="shared" si="1"/>
        <v>5</v>
      </c>
      <c r="V1" s="82">
        <f t="shared" si="1"/>
        <v>6</v>
      </c>
      <c r="W1" s="82">
        <f t="shared" si="1"/>
        <v>7</v>
      </c>
      <c r="X1" s="82">
        <f t="shared" si="1"/>
        <v>8</v>
      </c>
      <c r="Y1" s="82">
        <f t="shared" si="1"/>
        <v>9</v>
      </c>
      <c r="Z1" s="82">
        <f t="shared" si="1"/>
        <v>10</v>
      </c>
      <c r="AA1" s="82">
        <f t="shared" si="1"/>
        <v>11</v>
      </c>
      <c r="AB1" s="82">
        <f t="shared" si="1"/>
        <v>12</v>
      </c>
      <c r="AC1" s="82">
        <f t="shared" si="1"/>
        <v>13</v>
      </c>
      <c r="AD1" s="82"/>
      <c r="AE1" s="82"/>
      <c r="AF1" s="82">
        <v>1</v>
      </c>
      <c r="AG1" s="82">
        <f>AF1+1</f>
        <v>2</v>
      </c>
      <c r="AH1" s="82">
        <f t="shared" ref="AH1:AR1" si="2">AG1+1</f>
        <v>3</v>
      </c>
      <c r="AI1" s="82">
        <f t="shared" si="2"/>
        <v>4</v>
      </c>
      <c r="AJ1" s="82">
        <f t="shared" si="2"/>
        <v>5</v>
      </c>
      <c r="AK1" s="82">
        <f t="shared" si="2"/>
        <v>6</v>
      </c>
      <c r="AL1" s="82">
        <f t="shared" si="2"/>
        <v>7</v>
      </c>
      <c r="AM1" s="82">
        <f t="shared" si="2"/>
        <v>8</v>
      </c>
      <c r="AN1" s="82">
        <f t="shared" si="2"/>
        <v>9</v>
      </c>
      <c r="AO1" s="82">
        <f t="shared" si="2"/>
        <v>10</v>
      </c>
      <c r="AP1" s="82">
        <f t="shared" si="2"/>
        <v>11</v>
      </c>
      <c r="AQ1" s="82">
        <f t="shared" si="2"/>
        <v>12</v>
      </c>
      <c r="AR1" s="82">
        <f t="shared" si="2"/>
        <v>13</v>
      </c>
      <c r="AS1" s="82"/>
      <c r="AU1" s="82">
        <v>1</v>
      </c>
      <c r="AV1" s="82">
        <f>AU1+1</f>
        <v>2</v>
      </c>
      <c r="AW1" s="82">
        <f t="shared" ref="AW1:BF1" si="3">AV1+1</f>
        <v>3</v>
      </c>
      <c r="AX1" s="82">
        <f t="shared" si="3"/>
        <v>4</v>
      </c>
      <c r="AY1" s="82">
        <f t="shared" si="3"/>
        <v>5</v>
      </c>
      <c r="AZ1" s="82">
        <f t="shared" si="3"/>
        <v>6</v>
      </c>
      <c r="BA1" s="82">
        <f t="shared" si="3"/>
        <v>7</v>
      </c>
      <c r="BB1" s="82">
        <f t="shared" si="3"/>
        <v>8</v>
      </c>
      <c r="BC1" s="82">
        <f t="shared" si="3"/>
        <v>9</v>
      </c>
      <c r="BD1" s="82">
        <f t="shared" si="3"/>
        <v>10</v>
      </c>
      <c r="BE1" s="82">
        <f t="shared" si="3"/>
        <v>11</v>
      </c>
      <c r="BF1" s="82">
        <f t="shared" si="3"/>
        <v>12</v>
      </c>
      <c r="BG1" s="82">
        <f>BF1+1</f>
        <v>13</v>
      </c>
      <c r="BH1" s="82">
        <f>BG1+1</f>
        <v>14</v>
      </c>
      <c r="BI1" s="82"/>
      <c r="BJ1" s="82"/>
    </row>
    <row r="2" spans="1:62">
      <c r="B2" s="72"/>
      <c r="C2" s="72"/>
      <c r="D2" s="73"/>
      <c r="E2" s="73"/>
      <c r="K2" s="114"/>
      <c r="L2" s="114"/>
      <c r="M2" s="114"/>
      <c r="N2" s="114"/>
      <c r="O2" s="114"/>
      <c r="Q2" s="72"/>
      <c r="R2" s="72"/>
      <c r="S2" s="73"/>
      <c r="T2" s="73"/>
      <c r="Z2" s="114"/>
      <c r="AA2" s="114"/>
      <c r="AB2" s="114"/>
      <c r="AC2" s="114"/>
      <c r="AD2" s="114"/>
      <c r="AF2" s="72"/>
      <c r="AG2" s="72"/>
      <c r="AH2" s="73"/>
      <c r="AI2" s="73"/>
      <c r="AO2" s="114"/>
      <c r="AP2" s="114"/>
      <c r="AQ2" s="114"/>
      <c r="AR2" s="114"/>
      <c r="AS2" s="114"/>
      <c r="AU2" s="72"/>
      <c r="AV2" s="72"/>
      <c r="AW2" s="73"/>
      <c r="AX2" s="73"/>
      <c r="BD2" s="114"/>
      <c r="BE2" s="114"/>
      <c r="BF2" s="114"/>
      <c r="BG2" s="114"/>
      <c r="BH2" s="114"/>
    </row>
    <row r="3" spans="1:62" ht="27" thickBot="1">
      <c r="B3" s="69" t="s">
        <v>644</v>
      </c>
      <c r="C3" s="69" t="s">
        <v>951</v>
      </c>
      <c r="D3" s="70" t="s">
        <v>960</v>
      </c>
      <c r="E3" s="70" t="s">
        <v>961</v>
      </c>
      <c r="F3" s="71" t="s">
        <v>1020</v>
      </c>
      <c r="G3" s="71" t="s">
        <v>660</v>
      </c>
      <c r="H3" s="71" t="s">
        <v>962</v>
      </c>
      <c r="I3" s="71" t="s">
        <v>658</v>
      </c>
      <c r="J3" s="71" t="s">
        <v>963</v>
      </c>
      <c r="K3" s="71" t="s">
        <v>964</v>
      </c>
      <c r="L3" s="71" t="s">
        <v>1155</v>
      </c>
      <c r="M3" s="71" t="s">
        <v>1159</v>
      </c>
      <c r="N3" s="71" t="s">
        <v>1158</v>
      </c>
      <c r="O3" s="71" t="s">
        <v>1175</v>
      </c>
      <c r="Q3" s="69" t="s">
        <v>644</v>
      </c>
      <c r="R3" s="69" t="s">
        <v>951</v>
      </c>
      <c r="S3" s="70" t="s">
        <v>960</v>
      </c>
      <c r="T3" s="70" t="s">
        <v>961</v>
      </c>
      <c r="U3" s="71" t="s">
        <v>1020</v>
      </c>
      <c r="V3" s="71" t="s">
        <v>660</v>
      </c>
      <c r="W3" s="71" t="s">
        <v>962</v>
      </c>
      <c r="X3" s="71" t="s">
        <v>658</v>
      </c>
      <c r="Y3" s="71" t="s">
        <v>963</v>
      </c>
      <c r="Z3" s="71" t="s">
        <v>964</v>
      </c>
      <c r="AA3" s="71" t="s">
        <v>1155</v>
      </c>
      <c r="AB3" s="71" t="s">
        <v>1159</v>
      </c>
      <c r="AC3" s="71" t="s">
        <v>1158</v>
      </c>
      <c r="AD3" s="71" t="s">
        <v>1175</v>
      </c>
      <c r="AF3" s="69" t="s">
        <v>644</v>
      </c>
      <c r="AG3" s="69" t="s">
        <v>951</v>
      </c>
      <c r="AH3" s="70" t="s">
        <v>960</v>
      </c>
      <c r="AI3" s="70" t="s">
        <v>961</v>
      </c>
      <c r="AJ3" s="71" t="s">
        <v>1020</v>
      </c>
      <c r="AK3" s="71" t="s">
        <v>660</v>
      </c>
      <c r="AL3" s="71" t="s">
        <v>962</v>
      </c>
      <c r="AM3" s="71" t="s">
        <v>658</v>
      </c>
      <c r="AN3" s="71" t="s">
        <v>963</v>
      </c>
      <c r="AO3" s="71" t="s">
        <v>964</v>
      </c>
      <c r="AP3" s="71" t="s">
        <v>1155</v>
      </c>
      <c r="AQ3" s="71" t="s">
        <v>1159</v>
      </c>
      <c r="AR3" s="71" t="s">
        <v>1158</v>
      </c>
      <c r="AS3" s="71" t="s">
        <v>1175</v>
      </c>
      <c r="AU3" s="69" t="s">
        <v>644</v>
      </c>
      <c r="AV3" s="69" t="s">
        <v>951</v>
      </c>
      <c r="AW3" s="70" t="s">
        <v>960</v>
      </c>
      <c r="AX3" s="70" t="s">
        <v>961</v>
      </c>
      <c r="AY3" s="71" t="s">
        <v>1020</v>
      </c>
      <c r="AZ3" s="71" t="s">
        <v>660</v>
      </c>
      <c r="BA3" s="71" t="s">
        <v>962</v>
      </c>
      <c r="BB3" s="71" t="s">
        <v>658</v>
      </c>
      <c r="BC3" s="71" t="s">
        <v>963</v>
      </c>
      <c r="BD3" s="71" t="s">
        <v>964</v>
      </c>
      <c r="BE3" s="71" t="s">
        <v>1155</v>
      </c>
      <c r="BF3" s="71" t="s">
        <v>1159</v>
      </c>
      <c r="BG3" s="71" t="s">
        <v>1158</v>
      </c>
      <c r="BH3" s="71" t="s">
        <v>1175</v>
      </c>
    </row>
    <row r="4" spans="1:62">
      <c r="B4" s="74" t="s">
        <v>659</v>
      </c>
      <c r="C4" s="75" t="s">
        <v>911</v>
      </c>
      <c r="D4" s="76" t="s">
        <v>953</v>
      </c>
      <c r="E4" s="77">
        <v>19</v>
      </c>
      <c r="F4" s="78">
        <f t="shared" ref="F4:M4" si="4">SUM(F5:F318)</f>
        <v>0</v>
      </c>
      <c r="G4" s="78">
        <f t="shared" si="4"/>
        <v>0</v>
      </c>
      <c r="H4" s="78">
        <f t="shared" si="4"/>
        <v>0</v>
      </c>
      <c r="I4" s="78">
        <f t="shared" si="4"/>
        <v>0</v>
      </c>
      <c r="J4" s="78">
        <f t="shared" si="4"/>
        <v>0</v>
      </c>
      <c r="K4" s="78">
        <f t="shared" si="4"/>
        <v>0</v>
      </c>
      <c r="L4" s="78">
        <f t="shared" si="4"/>
        <v>0</v>
      </c>
      <c r="M4" s="78">
        <f t="shared" si="4"/>
        <v>0</v>
      </c>
      <c r="N4" s="78">
        <f>SUM(N5:N318)</f>
        <v>0</v>
      </c>
      <c r="O4" s="78">
        <f t="shared" ref="O4" si="5">SUM(O5:O318)</f>
        <v>0</v>
      </c>
      <c r="Q4" s="74" t="s">
        <v>659</v>
      </c>
      <c r="R4" s="75" t="s">
        <v>911</v>
      </c>
      <c r="S4" s="76" t="s">
        <v>954</v>
      </c>
      <c r="T4" s="77">
        <v>16</v>
      </c>
      <c r="U4" s="78">
        <v>9672715128.3632832</v>
      </c>
      <c r="V4" s="78">
        <v>322370815.99000007</v>
      </c>
      <c r="W4" s="78">
        <v>221268368.24000007</v>
      </c>
      <c r="X4" s="78">
        <v>34688952.06999997</v>
      </c>
      <c r="Y4" s="78">
        <v>1395737576.7584162</v>
      </c>
      <c r="Z4" s="78">
        <v>540017823.59980285</v>
      </c>
      <c r="AA4" s="78">
        <v>654797530.89542019</v>
      </c>
      <c r="AB4" s="78">
        <v>111251210.89143218</v>
      </c>
      <c r="AC4" s="78">
        <f>SUM(AC5:AC318)</f>
        <v>13041816492.278336</v>
      </c>
      <c r="AD4" s="78">
        <v>88969085.470000088</v>
      </c>
      <c r="AF4" s="74" t="s">
        <v>659</v>
      </c>
      <c r="AG4" s="75" t="s">
        <v>911</v>
      </c>
      <c r="AH4" s="76" t="s">
        <v>1156</v>
      </c>
      <c r="AI4" s="77">
        <v>16</v>
      </c>
      <c r="AJ4" s="78">
        <v>9760226181.4556713</v>
      </c>
      <c r="AK4" s="78">
        <v>321457199.77000028</v>
      </c>
      <c r="AL4" s="78">
        <v>221501031.59999996</v>
      </c>
      <c r="AM4" s="78">
        <v>34892547.540000014</v>
      </c>
      <c r="AN4" s="78">
        <v>1400701964.9369767</v>
      </c>
      <c r="AO4" s="78">
        <v>540017823.59980285</v>
      </c>
      <c r="AP4" s="78">
        <v>657030025.97931707</v>
      </c>
      <c r="AQ4" s="78">
        <v>111825636.82504983</v>
      </c>
      <c r="AR4" s="78">
        <f>SUM(AR5:AR318)</f>
        <v>13137952969.296808</v>
      </c>
      <c r="AS4" s="78">
        <v>90300557.589999974</v>
      </c>
      <c r="AU4" s="74" t="s">
        <v>659</v>
      </c>
      <c r="AV4" s="75" t="s">
        <v>911</v>
      </c>
      <c r="AW4" s="76" t="s">
        <v>1157</v>
      </c>
      <c r="AX4" s="77">
        <v>16</v>
      </c>
      <c r="AY4" s="78">
        <v>9962132257.32864</v>
      </c>
      <c r="AZ4" s="78">
        <v>326433436.16000009</v>
      </c>
      <c r="BA4" s="78">
        <v>224957375.47000006</v>
      </c>
      <c r="BB4" s="78">
        <v>35567050.209999986</v>
      </c>
      <c r="BC4" s="78">
        <v>1423288948.0977283</v>
      </c>
      <c r="BD4" s="78">
        <v>540017823.59980285</v>
      </c>
      <c r="BE4" s="78">
        <v>667429661.20869589</v>
      </c>
      <c r="BF4" s="78">
        <v>114173976.8379312</v>
      </c>
      <c r="BG4" s="78">
        <f>SUM(BG5:BG318)</f>
        <v>13385734284.232805</v>
      </c>
      <c r="BH4" s="78">
        <v>91733755.319999918</v>
      </c>
    </row>
    <row r="5" spans="1:62">
      <c r="B5" s="79" t="s">
        <v>3</v>
      </c>
      <c r="C5" s="79" t="s">
        <v>4</v>
      </c>
      <c r="D5" s="80" t="s">
        <v>953</v>
      </c>
      <c r="E5" s="81">
        <v>19</v>
      </c>
      <c r="F5" s="68"/>
      <c r="G5" s="68"/>
      <c r="H5" s="68"/>
      <c r="I5" s="68"/>
      <c r="J5" s="68"/>
      <c r="K5" s="68"/>
      <c r="L5" s="68"/>
      <c r="M5" s="68"/>
      <c r="N5" s="68">
        <f>SUM(F5:M5,O5)</f>
        <v>0</v>
      </c>
      <c r="O5" s="68"/>
      <c r="Q5" s="79" t="s">
        <v>3</v>
      </c>
      <c r="R5" s="79" t="s">
        <v>4</v>
      </c>
      <c r="S5" s="80" t="s">
        <v>954</v>
      </c>
      <c r="T5" s="81">
        <v>16</v>
      </c>
      <c r="U5" s="68">
        <v>1864929.7230798597</v>
      </c>
      <c r="V5" s="68">
        <v>24009.46</v>
      </c>
      <c r="W5" s="68">
        <v>0</v>
      </c>
      <c r="X5" s="68">
        <v>1632.8500000000001</v>
      </c>
      <c r="Y5" s="68">
        <v>28185.496341324881</v>
      </c>
      <c r="Z5" s="68">
        <v>140150.91523499833</v>
      </c>
      <c r="AA5" s="68">
        <v>23751.891435555131</v>
      </c>
      <c r="AB5" s="68">
        <v>18449.69038578961</v>
      </c>
      <c r="AC5" s="68">
        <f>SUM(U5:AB5,AD5)</f>
        <v>2114127.7764775278</v>
      </c>
      <c r="AD5" s="68">
        <v>13017.75</v>
      </c>
      <c r="AF5" s="79" t="s">
        <v>3</v>
      </c>
      <c r="AG5" s="79" t="s">
        <v>4</v>
      </c>
      <c r="AH5" s="80" t="s">
        <v>1156</v>
      </c>
      <c r="AI5" s="81">
        <v>16</v>
      </c>
      <c r="AJ5" s="68">
        <v>1871648.8309602793</v>
      </c>
      <c r="AK5" s="68">
        <v>23903.289999999994</v>
      </c>
      <c r="AL5" s="68">
        <v>0</v>
      </c>
      <c r="AM5" s="68">
        <v>1541.32</v>
      </c>
      <c r="AN5" s="68">
        <v>28271.078516796097</v>
      </c>
      <c r="AO5" s="68">
        <v>140150.91523499833</v>
      </c>
      <c r="AP5" s="68">
        <v>23880.130038993178</v>
      </c>
      <c r="AQ5" s="68">
        <v>18511.282875758596</v>
      </c>
      <c r="AR5" s="68">
        <f>SUM(AJ5:AQ5,AS5)</f>
        <v>2121140.047626826</v>
      </c>
      <c r="AS5" s="68">
        <v>13233.200000000003</v>
      </c>
      <c r="AU5" s="79" t="s">
        <v>3</v>
      </c>
      <c r="AV5" s="79" t="s">
        <v>4</v>
      </c>
      <c r="AW5" s="80" t="s">
        <v>1157</v>
      </c>
      <c r="AX5" s="81">
        <v>16</v>
      </c>
      <c r="AY5" s="68">
        <v>1883802.2119555864</v>
      </c>
      <c r="AZ5" s="68">
        <v>24318.709999999992</v>
      </c>
      <c r="BA5" s="68">
        <v>0</v>
      </c>
      <c r="BB5" s="68">
        <v>1372.08</v>
      </c>
      <c r="BC5" s="68">
        <v>29145.211221876107</v>
      </c>
      <c r="BD5" s="68">
        <v>140150.91523499833</v>
      </c>
      <c r="BE5" s="68">
        <v>24299.079389371043</v>
      </c>
      <c r="BF5" s="68">
        <v>18741.635917606764</v>
      </c>
      <c r="BG5" s="68">
        <f>SUM(AY5:BF5,BH5)</f>
        <v>2135294.1437194385</v>
      </c>
      <c r="BH5" s="68">
        <v>13464.300000000003</v>
      </c>
    </row>
    <row r="6" spans="1:62">
      <c r="B6" s="79" t="s">
        <v>5</v>
      </c>
      <c r="C6" s="79" t="s">
        <v>6</v>
      </c>
      <c r="D6" s="80" t="s">
        <v>953</v>
      </c>
      <c r="E6" s="81">
        <v>19</v>
      </c>
      <c r="F6" s="68"/>
      <c r="G6" s="68"/>
      <c r="H6" s="68"/>
      <c r="I6" s="68"/>
      <c r="J6" s="68"/>
      <c r="K6" s="68"/>
      <c r="L6" s="68"/>
      <c r="M6" s="68"/>
      <c r="N6" s="68">
        <f t="shared" ref="N6:N69" si="6">SUM(F6:M6,O6)</f>
        <v>0</v>
      </c>
      <c r="O6" s="68"/>
      <c r="Q6" s="79" t="s">
        <v>5</v>
      </c>
      <c r="R6" s="79" t="s">
        <v>6</v>
      </c>
      <c r="S6" s="80" t="s">
        <v>954</v>
      </c>
      <c r="T6" s="81">
        <v>16</v>
      </c>
      <c r="U6" s="68">
        <v>331265.18153558957</v>
      </c>
      <c r="V6" s="68">
        <v>0</v>
      </c>
      <c r="W6" s="68">
        <v>0</v>
      </c>
      <c r="X6" s="68">
        <v>288.15000000000003</v>
      </c>
      <c r="Y6" s="68">
        <v>8507.904581302706</v>
      </c>
      <c r="Z6" s="68">
        <v>63360.909243680457</v>
      </c>
      <c r="AA6" s="68">
        <v>0</v>
      </c>
      <c r="AB6" s="68">
        <v>3012.9557365575456</v>
      </c>
      <c r="AC6" s="68">
        <f t="shared" ref="AC6:AC69" si="7">SUM(U6:AB6,AD6)</f>
        <v>406435.10109713033</v>
      </c>
      <c r="AD6" s="68">
        <v>0</v>
      </c>
      <c r="AF6" s="79" t="s">
        <v>5</v>
      </c>
      <c r="AG6" s="79" t="s">
        <v>6</v>
      </c>
      <c r="AH6" s="80" t="s">
        <v>1156</v>
      </c>
      <c r="AI6" s="81">
        <v>16</v>
      </c>
      <c r="AJ6" s="68">
        <v>332660.14986531483</v>
      </c>
      <c r="AK6" s="68">
        <v>0</v>
      </c>
      <c r="AL6" s="68">
        <v>0</v>
      </c>
      <c r="AM6" s="68">
        <v>289.01</v>
      </c>
      <c r="AN6" s="68">
        <v>8550.6799830466061</v>
      </c>
      <c r="AO6" s="68">
        <v>63360.909243680457</v>
      </c>
      <c r="AP6" s="68">
        <v>0</v>
      </c>
      <c r="AQ6" s="68">
        <v>3023.1705897122156</v>
      </c>
      <c r="AR6" s="68">
        <f t="shared" ref="AR6:AR69" si="8">SUM(AJ6:AQ6,AS6)</f>
        <v>407883.91968175414</v>
      </c>
      <c r="AS6" s="68">
        <v>0</v>
      </c>
      <c r="AU6" s="79" t="s">
        <v>5</v>
      </c>
      <c r="AV6" s="79" t="s">
        <v>6</v>
      </c>
      <c r="AW6" s="80" t="s">
        <v>1157</v>
      </c>
      <c r="AX6" s="81">
        <v>16</v>
      </c>
      <c r="AY6" s="68">
        <v>338423.15076973499</v>
      </c>
      <c r="AZ6" s="68">
        <v>0</v>
      </c>
      <c r="BA6" s="68">
        <v>0</v>
      </c>
      <c r="BB6" s="68">
        <v>294.02</v>
      </c>
      <c r="BC6" s="68">
        <v>8700.3429110744582</v>
      </c>
      <c r="BD6" s="68">
        <v>63360.909243680457</v>
      </c>
      <c r="BE6" s="68">
        <v>0</v>
      </c>
      <c r="BF6" s="68">
        <v>3083.6404015065054</v>
      </c>
      <c r="BG6" s="68">
        <f t="shared" ref="BG6:BG69" si="9">SUM(AY6:BF6,BH6)</f>
        <v>413862.06332599645</v>
      </c>
      <c r="BH6" s="68">
        <v>0</v>
      </c>
    </row>
    <row r="7" spans="1:62">
      <c r="B7" s="79" t="s">
        <v>7</v>
      </c>
      <c r="C7" s="79" t="s">
        <v>8</v>
      </c>
      <c r="D7" s="80" t="s">
        <v>953</v>
      </c>
      <c r="E7" s="81">
        <v>19</v>
      </c>
      <c r="F7" s="68"/>
      <c r="G7" s="68"/>
      <c r="H7" s="68"/>
      <c r="I7" s="68"/>
      <c r="J7" s="68"/>
      <c r="K7" s="68"/>
      <c r="L7" s="68"/>
      <c r="M7" s="68"/>
      <c r="N7" s="68">
        <f t="shared" si="6"/>
        <v>0</v>
      </c>
      <c r="O7" s="68"/>
      <c r="Q7" s="79" t="s">
        <v>7</v>
      </c>
      <c r="R7" s="79" t="s">
        <v>8</v>
      </c>
      <c r="S7" s="80" t="s">
        <v>954</v>
      </c>
      <c r="T7" s="81">
        <v>16</v>
      </c>
      <c r="U7" s="68">
        <v>38147097.744580775</v>
      </c>
      <c r="V7" s="68">
        <v>2248815.8999999994</v>
      </c>
      <c r="W7" s="68">
        <v>2803799.65</v>
      </c>
      <c r="X7" s="68">
        <v>133413.63999999998</v>
      </c>
      <c r="Y7" s="68">
        <v>5670528.6862840205</v>
      </c>
      <c r="Z7" s="68">
        <v>2036913.3125936298</v>
      </c>
      <c r="AA7" s="68">
        <v>1856462.8920591751</v>
      </c>
      <c r="AB7" s="68">
        <v>489399.58960627764</v>
      </c>
      <c r="AC7" s="68">
        <f t="shared" si="7"/>
        <v>54420662.09512388</v>
      </c>
      <c r="AD7" s="68">
        <v>1034230.6799999999</v>
      </c>
      <c r="AF7" s="79" t="s">
        <v>7</v>
      </c>
      <c r="AG7" s="79" t="s">
        <v>8</v>
      </c>
      <c r="AH7" s="80" t="s">
        <v>1156</v>
      </c>
      <c r="AI7" s="81">
        <v>16</v>
      </c>
      <c r="AJ7" s="68">
        <v>39164044.516083576</v>
      </c>
      <c r="AK7" s="68">
        <v>2241387.16</v>
      </c>
      <c r="AL7" s="68">
        <v>2812056.1</v>
      </c>
      <c r="AM7" s="68">
        <v>136118.5</v>
      </c>
      <c r="AN7" s="68">
        <v>5718767.0909875566</v>
      </c>
      <c r="AO7" s="68">
        <v>2036913.3125936298</v>
      </c>
      <c r="AP7" s="68">
        <v>1866473.4967606808</v>
      </c>
      <c r="AQ7" s="68">
        <v>499056.4729283154</v>
      </c>
      <c r="AR7" s="68">
        <f t="shared" si="8"/>
        <v>55526164.689353764</v>
      </c>
      <c r="AS7" s="68">
        <v>1051348.0399999998</v>
      </c>
      <c r="AU7" s="79" t="s">
        <v>7</v>
      </c>
      <c r="AV7" s="79" t="s">
        <v>8</v>
      </c>
      <c r="AW7" s="80" t="s">
        <v>1157</v>
      </c>
      <c r="AX7" s="81">
        <v>16</v>
      </c>
      <c r="AY7" s="68">
        <v>40654075.504270166</v>
      </c>
      <c r="AZ7" s="68">
        <v>2280351.9400000004</v>
      </c>
      <c r="BA7" s="68">
        <v>2860907.5799999996</v>
      </c>
      <c r="BB7" s="68">
        <v>140835.32</v>
      </c>
      <c r="BC7" s="68">
        <v>5829837.0946268896</v>
      </c>
      <c r="BD7" s="68">
        <v>2036913.3125936298</v>
      </c>
      <c r="BE7" s="68">
        <v>1899207.9292606751</v>
      </c>
      <c r="BF7" s="68">
        <v>516479.32877387851</v>
      </c>
      <c r="BG7" s="68">
        <f t="shared" si="9"/>
        <v>57288316.669525236</v>
      </c>
      <c r="BH7" s="68">
        <v>1069708.6599999999</v>
      </c>
    </row>
    <row r="8" spans="1:62">
      <c r="B8" s="79" t="s">
        <v>9</v>
      </c>
      <c r="C8" s="79" t="s">
        <v>10</v>
      </c>
      <c r="D8" s="80" t="s">
        <v>953</v>
      </c>
      <c r="E8" s="81">
        <v>19</v>
      </c>
      <c r="F8" s="68"/>
      <c r="G8" s="68"/>
      <c r="H8" s="68"/>
      <c r="I8" s="68"/>
      <c r="J8" s="68"/>
      <c r="K8" s="68"/>
      <c r="L8" s="68"/>
      <c r="M8" s="68"/>
      <c r="N8" s="68">
        <f t="shared" si="6"/>
        <v>0</v>
      </c>
      <c r="O8" s="68"/>
      <c r="Q8" s="79" t="s">
        <v>9</v>
      </c>
      <c r="R8" s="79" t="s">
        <v>10</v>
      </c>
      <c r="S8" s="80" t="s">
        <v>954</v>
      </c>
      <c r="T8" s="81">
        <v>16</v>
      </c>
      <c r="U8" s="68">
        <v>2326073.5218692361</v>
      </c>
      <c r="V8" s="68">
        <v>87127.799999999974</v>
      </c>
      <c r="W8" s="68">
        <v>38516.119999999995</v>
      </c>
      <c r="X8" s="68">
        <v>0</v>
      </c>
      <c r="Y8" s="68">
        <v>203408.90654346813</v>
      </c>
      <c r="Z8" s="68">
        <v>917214.35786735767</v>
      </c>
      <c r="AA8" s="68">
        <v>167977.48154867862</v>
      </c>
      <c r="AB8" s="68">
        <v>26918.667695859913</v>
      </c>
      <c r="AC8" s="68">
        <f t="shared" si="7"/>
        <v>3805027.1755246003</v>
      </c>
      <c r="AD8" s="68">
        <v>37790.320000000007</v>
      </c>
      <c r="AF8" s="79" t="s">
        <v>9</v>
      </c>
      <c r="AG8" s="79" t="s">
        <v>10</v>
      </c>
      <c r="AH8" s="80" t="s">
        <v>1156</v>
      </c>
      <c r="AI8" s="81">
        <v>16</v>
      </c>
      <c r="AJ8" s="68">
        <v>2277837.3841431029</v>
      </c>
      <c r="AK8" s="68">
        <v>86870.989999999976</v>
      </c>
      <c r="AL8" s="68">
        <v>38629.529999999992</v>
      </c>
      <c r="AM8" s="68">
        <v>0</v>
      </c>
      <c r="AN8" s="68">
        <v>202440.16518325536</v>
      </c>
      <c r="AO8" s="68">
        <v>917214.35786735767</v>
      </c>
      <c r="AP8" s="68">
        <v>168883.18728000007</v>
      </c>
      <c r="AQ8" s="68">
        <v>26346.757479717489</v>
      </c>
      <c r="AR8" s="68">
        <f t="shared" si="8"/>
        <v>3756638.1419534334</v>
      </c>
      <c r="AS8" s="68">
        <v>38415.770000000004</v>
      </c>
      <c r="AU8" s="79" t="s">
        <v>9</v>
      </c>
      <c r="AV8" s="79" t="s">
        <v>10</v>
      </c>
      <c r="AW8" s="80" t="s">
        <v>1157</v>
      </c>
      <c r="AX8" s="81">
        <v>16</v>
      </c>
      <c r="AY8" s="68">
        <v>2302652.979510345</v>
      </c>
      <c r="AZ8" s="68">
        <v>88381.31</v>
      </c>
      <c r="BA8" s="68">
        <v>39300.6</v>
      </c>
      <c r="BB8" s="68">
        <v>0</v>
      </c>
      <c r="BC8" s="68">
        <v>204994.70118136244</v>
      </c>
      <c r="BD8" s="68">
        <v>917214.35786735767</v>
      </c>
      <c r="BE8" s="68">
        <v>171844.9086683403</v>
      </c>
      <c r="BF8" s="68">
        <v>26686.210233306512</v>
      </c>
      <c r="BG8" s="68">
        <f t="shared" si="9"/>
        <v>3790161.7274607122</v>
      </c>
      <c r="BH8" s="68">
        <v>39086.660000000011</v>
      </c>
    </row>
    <row r="9" spans="1:62">
      <c r="B9" s="79" t="s">
        <v>11</v>
      </c>
      <c r="C9" s="79" t="s">
        <v>12</v>
      </c>
      <c r="D9" s="80" t="s">
        <v>953</v>
      </c>
      <c r="E9" s="81">
        <v>19</v>
      </c>
      <c r="F9" s="68"/>
      <c r="G9" s="68"/>
      <c r="H9" s="68"/>
      <c r="I9" s="68"/>
      <c r="J9" s="68"/>
      <c r="K9" s="68"/>
      <c r="L9" s="68"/>
      <c r="M9" s="68"/>
      <c r="N9" s="68">
        <f t="shared" si="6"/>
        <v>0</v>
      </c>
      <c r="O9" s="68"/>
      <c r="Q9" s="79" t="s">
        <v>11</v>
      </c>
      <c r="R9" s="79" t="s">
        <v>12</v>
      </c>
      <c r="S9" s="80" t="s">
        <v>954</v>
      </c>
      <c r="T9" s="81">
        <v>16</v>
      </c>
      <c r="U9" s="68">
        <v>3460900.0553019135</v>
      </c>
      <c r="V9" s="68">
        <v>103037.27</v>
      </c>
      <c r="W9" s="68">
        <v>0</v>
      </c>
      <c r="X9" s="68">
        <v>0</v>
      </c>
      <c r="Y9" s="68">
        <v>230266.77650118864</v>
      </c>
      <c r="Z9" s="68">
        <v>0</v>
      </c>
      <c r="AA9" s="68">
        <v>374130.91095635109</v>
      </c>
      <c r="AB9" s="68">
        <v>38449.1145409327</v>
      </c>
      <c r="AC9" s="68">
        <f t="shared" si="7"/>
        <v>4230815.3473003851</v>
      </c>
      <c r="AD9" s="68">
        <v>24031.220000000005</v>
      </c>
      <c r="AF9" s="79" t="s">
        <v>11</v>
      </c>
      <c r="AG9" s="79" t="s">
        <v>12</v>
      </c>
      <c r="AH9" s="80" t="s">
        <v>1156</v>
      </c>
      <c r="AI9" s="81">
        <v>16</v>
      </c>
      <c r="AJ9" s="68">
        <v>3494239.9470440592</v>
      </c>
      <c r="AK9" s="68">
        <v>103014.44999999998</v>
      </c>
      <c r="AL9" s="68">
        <v>0</v>
      </c>
      <c r="AM9" s="68">
        <v>0</v>
      </c>
      <c r="AN9" s="68">
        <v>230172.66735048764</v>
      </c>
      <c r="AO9" s="68">
        <v>0</v>
      </c>
      <c r="AP9" s="68">
        <v>376132.17188775202</v>
      </c>
      <c r="AQ9" s="68">
        <v>38695.513683294877</v>
      </c>
      <c r="AR9" s="68">
        <f t="shared" si="8"/>
        <v>4266685.6199655943</v>
      </c>
      <c r="AS9" s="68">
        <v>24430.870000000003</v>
      </c>
      <c r="AU9" s="79" t="s">
        <v>11</v>
      </c>
      <c r="AV9" s="79" t="s">
        <v>12</v>
      </c>
      <c r="AW9" s="80" t="s">
        <v>1157</v>
      </c>
      <c r="AX9" s="81">
        <v>16</v>
      </c>
      <c r="AY9" s="68">
        <v>3518453.5116182445</v>
      </c>
      <c r="AZ9" s="68">
        <v>104815.28</v>
      </c>
      <c r="BA9" s="68">
        <v>0</v>
      </c>
      <c r="BB9" s="68">
        <v>0</v>
      </c>
      <c r="BC9" s="68">
        <v>233288.34550193103</v>
      </c>
      <c r="BD9" s="68">
        <v>0</v>
      </c>
      <c r="BE9" s="68">
        <v>382747.15944079566</v>
      </c>
      <c r="BF9" s="68">
        <v>39054.023444566876</v>
      </c>
      <c r="BG9" s="68">
        <f t="shared" si="9"/>
        <v>4303217.8800055375</v>
      </c>
      <c r="BH9" s="68">
        <v>24859.560000000005</v>
      </c>
    </row>
    <row r="10" spans="1:62">
      <c r="B10" s="79" t="s">
        <v>13</v>
      </c>
      <c r="C10" s="79" t="s">
        <v>14</v>
      </c>
      <c r="D10" s="80" t="s">
        <v>953</v>
      </c>
      <c r="E10" s="81">
        <v>19</v>
      </c>
      <c r="F10" s="68"/>
      <c r="G10" s="68"/>
      <c r="H10" s="68"/>
      <c r="I10" s="68"/>
      <c r="J10" s="68"/>
      <c r="K10" s="68"/>
      <c r="L10" s="68"/>
      <c r="M10" s="68"/>
      <c r="N10" s="68">
        <f t="shared" si="6"/>
        <v>0</v>
      </c>
      <c r="O10" s="68"/>
      <c r="Q10" s="79" t="s">
        <v>13</v>
      </c>
      <c r="R10" s="79" t="s">
        <v>14</v>
      </c>
      <c r="S10" s="80" t="s">
        <v>954</v>
      </c>
      <c r="T10" s="81">
        <v>16</v>
      </c>
      <c r="U10" s="68">
        <v>20838217.127373397</v>
      </c>
      <c r="V10" s="68">
        <v>923345.8899999999</v>
      </c>
      <c r="W10" s="68">
        <v>34674.090000000004</v>
      </c>
      <c r="X10" s="68">
        <v>75015.16</v>
      </c>
      <c r="Y10" s="68">
        <v>3496055.5164162889</v>
      </c>
      <c r="Z10" s="68">
        <v>923475.98855391564</v>
      </c>
      <c r="AA10" s="68">
        <v>1415087.5463736448</v>
      </c>
      <c r="AB10" s="68">
        <v>236030.64903071523</v>
      </c>
      <c r="AC10" s="68">
        <f t="shared" si="7"/>
        <v>28234412.637747966</v>
      </c>
      <c r="AD10" s="68">
        <v>292510.67</v>
      </c>
      <c r="AF10" s="79" t="s">
        <v>13</v>
      </c>
      <c r="AG10" s="79" t="s">
        <v>14</v>
      </c>
      <c r="AH10" s="80" t="s">
        <v>1156</v>
      </c>
      <c r="AI10" s="81">
        <v>16</v>
      </c>
      <c r="AJ10" s="68">
        <v>20961221.688941576</v>
      </c>
      <c r="AK10" s="68">
        <v>922092.7100000002</v>
      </c>
      <c r="AL10" s="68">
        <v>34776.200000000004</v>
      </c>
      <c r="AM10" s="68">
        <v>75236.060000000012</v>
      </c>
      <c r="AN10" s="68">
        <v>3517327.5606724527</v>
      </c>
      <c r="AO10" s="68">
        <v>923475.98855391564</v>
      </c>
      <c r="AP10" s="68">
        <v>1422717.9764638734</v>
      </c>
      <c r="AQ10" s="68">
        <v>237386.00806367397</v>
      </c>
      <c r="AR10" s="68">
        <f t="shared" si="8"/>
        <v>28391586.16269549</v>
      </c>
      <c r="AS10" s="68">
        <v>297351.97000000003</v>
      </c>
      <c r="AU10" s="79" t="s">
        <v>13</v>
      </c>
      <c r="AV10" s="79" t="s">
        <v>14</v>
      </c>
      <c r="AW10" s="80" t="s">
        <v>1157</v>
      </c>
      <c r="AX10" s="81">
        <v>16</v>
      </c>
      <c r="AY10" s="68">
        <v>21421964.65028812</v>
      </c>
      <c r="AZ10" s="68">
        <v>938129.91</v>
      </c>
      <c r="BA10" s="68">
        <v>35380.340000000004</v>
      </c>
      <c r="BB10" s="68">
        <v>76837.080000000016</v>
      </c>
      <c r="BC10" s="68">
        <v>3580925.6279522637</v>
      </c>
      <c r="BD10" s="68">
        <v>923475.98855391564</v>
      </c>
      <c r="BE10" s="68">
        <v>1447669.9132409808</v>
      </c>
      <c r="BF10" s="68">
        <v>243021.46240470558</v>
      </c>
      <c r="BG10" s="68">
        <f t="shared" si="9"/>
        <v>28969949.862439983</v>
      </c>
      <c r="BH10" s="68">
        <v>302544.89</v>
      </c>
    </row>
    <row r="11" spans="1:62">
      <c r="B11" s="79" t="s">
        <v>15</v>
      </c>
      <c r="C11" s="79" t="s">
        <v>16</v>
      </c>
      <c r="D11" s="80" t="s">
        <v>953</v>
      </c>
      <c r="E11" s="81">
        <v>19</v>
      </c>
      <c r="F11" s="68"/>
      <c r="G11" s="68"/>
      <c r="H11" s="68"/>
      <c r="I11" s="68"/>
      <c r="J11" s="68"/>
      <c r="K11" s="68"/>
      <c r="L11" s="68"/>
      <c r="M11" s="68"/>
      <c r="N11" s="68">
        <f t="shared" si="6"/>
        <v>0</v>
      </c>
      <c r="O11" s="68"/>
      <c r="Q11" s="79" t="s">
        <v>15</v>
      </c>
      <c r="R11" s="79" t="s">
        <v>16</v>
      </c>
      <c r="S11" s="80" t="s">
        <v>954</v>
      </c>
      <c r="T11" s="81">
        <v>16</v>
      </c>
      <c r="U11" s="68">
        <v>5085221.9133829381</v>
      </c>
      <c r="V11" s="68">
        <v>124430.91</v>
      </c>
      <c r="W11" s="68">
        <v>0</v>
      </c>
      <c r="X11" s="68">
        <v>18345.580000000002</v>
      </c>
      <c r="Y11" s="68">
        <v>718828.26539727673</v>
      </c>
      <c r="Z11" s="68">
        <v>275798.33101314009</v>
      </c>
      <c r="AA11" s="68">
        <v>495124.25844956143</v>
      </c>
      <c r="AB11" s="68">
        <v>56005.302513982169</v>
      </c>
      <c r="AC11" s="68">
        <f t="shared" si="7"/>
        <v>6773754.5607568985</v>
      </c>
      <c r="AD11" s="68">
        <v>0</v>
      </c>
      <c r="AF11" s="79" t="s">
        <v>15</v>
      </c>
      <c r="AG11" s="79" t="s">
        <v>16</v>
      </c>
      <c r="AH11" s="80" t="s">
        <v>1156</v>
      </c>
      <c r="AI11" s="81">
        <v>16</v>
      </c>
      <c r="AJ11" s="68">
        <v>5012592.2407005355</v>
      </c>
      <c r="AK11" s="68">
        <v>124798.12</v>
      </c>
      <c r="AL11" s="68">
        <v>0</v>
      </c>
      <c r="AM11" s="68">
        <v>18110.599999999999</v>
      </c>
      <c r="AN11" s="68">
        <v>721445.29574941786</v>
      </c>
      <c r="AO11" s="68">
        <v>275798.33101314009</v>
      </c>
      <c r="AP11" s="68">
        <v>497793.8327625792</v>
      </c>
      <c r="AQ11" s="68">
        <v>55307.042916928418</v>
      </c>
      <c r="AR11" s="68">
        <f t="shared" si="8"/>
        <v>6705845.4631426008</v>
      </c>
      <c r="AS11" s="68">
        <v>0</v>
      </c>
      <c r="AU11" s="79" t="s">
        <v>15</v>
      </c>
      <c r="AV11" s="79" t="s">
        <v>16</v>
      </c>
      <c r="AW11" s="80" t="s">
        <v>1157</v>
      </c>
      <c r="AX11" s="81">
        <v>16</v>
      </c>
      <c r="AY11" s="68">
        <v>4913806.5026742108</v>
      </c>
      <c r="AZ11" s="68">
        <v>126970.81</v>
      </c>
      <c r="BA11" s="68">
        <v>0</v>
      </c>
      <c r="BB11" s="68">
        <v>17837.179999999997</v>
      </c>
      <c r="BC11" s="68">
        <v>729605.13490485435</v>
      </c>
      <c r="BD11" s="68">
        <v>275798.33101314009</v>
      </c>
      <c r="BE11" s="68">
        <v>506524.23211933702</v>
      </c>
      <c r="BF11" s="68">
        <v>54616.230154278688</v>
      </c>
      <c r="BG11" s="68">
        <f t="shared" si="9"/>
        <v>6625158.4208658198</v>
      </c>
      <c r="BH11" s="68">
        <v>0</v>
      </c>
    </row>
    <row r="12" spans="1:62">
      <c r="B12" s="79" t="s">
        <v>17</v>
      </c>
      <c r="C12" s="79" t="s">
        <v>18</v>
      </c>
      <c r="D12" s="80" t="s">
        <v>953</v>
      </c>
      <c r="E12" s="81">
        <v>19</v>
      </c>
      <c r="F12" s="68"/>
      <c r="G12" s="68"/>
      <c r="H12" s="68"/>
      <c r="I12" s="68"/>
      <c r="J12" s="68"/>
      <c r="K12" s="68"/>
      <c r="L12" s="68"/>
      <c r="M12" s="68"/>
      <c r="N12" s="68">
        <f t="shared" si="6"/>
        <v>0</v>
      </c>
      <c r="O12" s="68"/>
      <c r="Q12" s="79" t="s">
        <v>17</v>
      </c>
      <c r="R12" s="79" t="s">
        <v>18</v>
      </c>
      <c r="S12" s="80" t="s">
        <v>954</v>
      </c>
      <c r="T12" s="81">
        <v>16</v>
      </c>
      <c r="U12" s="68">
        <v>152428237.81835049</v>
      </c>
      <c r="V12" s="68">
        <v>6788587.6400000006</v>
      </c>
      <c r="W12" s="68">
        <v>4161468.37</v>
      </c>
      <c r="X12" s="68">
        <v>563430.12</v>
      </c>
      <c r="Y12" s="68">
        <v>20305916.959923282</v>
      </c>
      <c r="Z12" s="68">
        <v>7811079.0035226978</v>
      </c>
      <c r="AA12" s="68">
        <v>13294437.6172578</v>
      </c>
      <c r="AB12" s="68">
        <v>1784295.2077051103</v>
      </c>
      <c r="AC12" s="68">
        <f t="shared" si="7"/>
        <v>209608492.72675937</v>
      </c>
      <c r="AD12" s="68">
        <v>2471039.9900000002</v>
      </c>
      <c r="AF12" s="79" t="s">
        <v>17</v>
      </c>
      <c r="AG12" s="79" t="s">
        <v>18</v>
      </c>
      <c r="AH12" s="80" t="s">
        <v>1156</v>
      </c>
      <c r="AI12" s="81">
        <v>16</v>
      </c>
      <c r="AJ12" s="68">
        <v>154830708.63420567</v>
      </c>
      <c r="AK12" s="68">
        <v>6775016.0799999991</v>
      </c>
      <c r="AL12" s="68">
        <v>4173722.7800000003</v>
      </c>
      <c r="AM12" s="68">
        <v>570387.57999999996</v>
      </c>
      <c r="AN12" s="68">
        <v>20424532.349508177</v>
      </c>
      <c r="AO12" s="68">
        <v>7811079.0035226978</v>
      </c>
      <c r="AP12" s="68">
        <v>13365127.02841034</v>
      </c>
      <c r="AQ12" s="68">
        <v>1804799.8032102287</v>
      </c>
      <c r="AR12" s="68">
        <f t="shared" si="8"/>
        <v>212267310.96885714</v>
      </c>
      <c r="AS12" s="68">
        <v>2511937.71</v>
      </c>
      <c r="AU12" s="79" t="s">
        <v>17</v>
      </c>
      <c r="AV12" s="79" t="s">
        <v>18</v>
      </c>
      <c r="AW12" s="80" t="s">
        <v>1157</v>
      </c>
      <c r="AX12" s="81">
        <v>16</v>
      </c>
      <c r="AY12" s="68">
        <v>159067204.30545628</v>
      </c>
      <c r="AZ12" s="68">
        <v>6892830.6200000001</v>
      </c>
      <c r="BA12" s="68">
        <v>4246229.3599999994</v>
      </c>
      <c r="BB12" s="68">
        <v>585196.77</v>
      </c>
      <c r="BC12" s="68">
        <v>20794931.243125454</v>
      </c>
      <c r="BD12" s="68">
        <v>7811079.0035226978</v>
      </c>
      <c r="BE12" s="68">
        <v>13599449.49141559</v>
      </c>
      <c r="BF12" s="68">
        <v>1854804.8483028114</v>
      </c>
      <c r="BG12" s="68">
        <f t="shared" si="9"/>
        <v>217407531.52182287</v>
      </c>
      <c r="BH12" s="68">
        <v>2555805.88</v>
      </c>
    </row>
    <row r="13" spans="1:62">
      <c r="B13" s="79" t="s">
        <v>19</v>
      </c>
      <c r="C13" s="79" t="s">
        <v>20</v>
      </c>
      <c r="D13" s="80" t="s">
        <v>953</v>
      </c>
      <c r="E13" s="81">
        <v>19</v>
      </c>
      <c r="F13" s="68"/>
      <c r="G13" s="68"/>
      <c r="H13" s="68"/>
      <c r="I13" s="68"/>
      <c r="J13" s="68"/>
      <c r="K13" s="68"/>
      <c r="L13" s="68"/>
      <c r="M13" s="68"/>
      <c r="N13" s="68">
        <f t="shared" si="6"/>
        <v>0</v>
      </c>
      <c r="O13" s="68"/>
      <c r="Q13" s="79" t="s">
        <v>19</v>
      </c>
      <c r="R13" s="79" t="s">
        <v>20</v>
      </c>
      <c r="S13" s="80" t="s">
        <v>954</v>
      </c>
      <c r="T13" s="81">
        <v>16</v>
      </c>
      <c r="U13" s="68">
        <v>1046665.8422489134</v>
      </c>
      <c r="V13" s="68">
        <v>52590.709999999992</v>
      </c>
      <c r="W13" s="68">
        <v>42069.960000000006</v>
      </c>
      <c r="X13" s="68">
        <v>0</v>
      </c>
      <c r="Y13" s="68">
        <v>155053.91454092282</v>
      </c>
      <c r="Z13" s="68">
        <v>339778.33090701408</v>
      </c>
      <c r="AA13" s="68">
        <v>0</v>
      </c>
      <c r="AB13" s="68">
        <v>12646.541911186418</v>
      </c>
      <c r="AC13" s="68">
        <f t="shared" si="7"/>
        <v>1672217.8196080367</v>
      </c>
      <c r="AD13" s="68">
        <v>23412.520000000004</v>
      </c>
      <c r="AF13" s="79" t="s">
        <v>19</v>
      </c>
      <c r="AG13" s="79" t="s">
        <v>20</v>
      </c>
      <c r="AH13" s="80" t="s">
        <v>1156</v>
      </c>
      <c r="AI13" s="81">
        <v>16</v>
      </c>
      <c r="AJ13" s="68">
        <v>1059893.6513802654</v>
      </c>
      <c r="AK13" s="68">
        <v>52427.479999999996</v>
      </c>
      <c r="AL13" s="68">
        <v>42193.850000000006</v>
      </c>
      <c r="AM13" s="68">
        <v>0</v>
      </c>
      <c r="AN13" s="68">
        <v>156972.13907265305</v>
      </c>
      <c r="AO13" s="68">
        <v>339778.33090701408</v>
      </c>
      <c r="AP13" s="68">
        <v>0</v>
      </c>
      <c r="AQ13" s="68">
        <v>12814.058526787441</v>
      </c>
      <c r="AR13" s="68">
        <f t="shared" si="8"/>
        <v>1687879.5298867202</v>
      </c>
      <c r="AS13" s="68">
        <v>23800.02</v>
      </c>
      <c r="AU13" s="79" t="s">
        <v>19</v>
      </c>
      <c r="AV13" s="79" t="s">
        <v>20</v>
      </c>
      <c r="AW13" s="80" t="s">
        <v>1157</v>
      </c>
      <c r="AX13" s="81">
        <v>16</v>
      </c>
      <c r="AY13" s="68">
        <v>1096361.4105250631</v>
      </c>
      <c r="AZ13" s="68">
        <v>53338.939999999988</v>
      </c>
      <c r="BA13" s="68">
        <v>42926.850000000006</v>
      </c>
      <c r="BB13" s="68">
        <v>0</v>
      </c>
      <c r="BC13" s="68">
        <v>159714.6541863927</v>
      </c>
      <c r="BD13" s="68">
        <v>339778.33090701408</v>
      </c>
      <c r="BE13" s="68">
        <v>0</v>
      </c>
      <c r="BF13" s="68">
        <v>13233.887296028202</v>
      </c>
      <c r="BG13" s="68">
        <f t="shared" si="9"/>
        <v>1729569.7329144981</v>
      </c>
      <c r="BH13" s="68">
        <v>24215.66</v>
      </c>
    </row>
    <row r="14" spans="1:62">
      <c r="B14" s="79" t="s">
        <v>21</v>
      </c>
      <c r="C14" s="79" t="s">
        <v>22</v>
      </c>
      <c r="D14" s="80" t="s">
        <v>953</v>
      </c>
      <c r="E14" s="81">
        <v>19</v>
      </c>
      <c r="F14" s="68"/>
      <c r="G14" s="68"/>
      <c r="H14" s="68"/>
      <c r="I14" s="68"/>
      <c r="J14" s="68"/>
      <c r="K14" s="68"/>
      <c r="L14" s="68"/>
      <c r="M14" s="68"/>
      <c r="N14" s="68">
        <f t="shared" si="6"/>
        <v>0</v>
      </c>
      <c r="O14" s="68"/>
      <c r="Q14" s="79" t="s">
        <v>21</v>
      </c>
      <c r="R14" s="79" t="s">
        <v>22</v>
      </c>
      <c r="S14" s="80" t="s">
        <v>954</v>
      </c>
      <c r="T14" s="81">
        <v>16</v>
      </c>
      <c r="U14" s="68">
        <v>11494749.255407268</v>
      </c>
      <c r="V14" s="68">
        <v>609028.34000000008</v>
      </c>
      <c r="W14" s="68">
        <v>501669.87999999995</v>
      </c>
      <c r="X14" s="68">
        <v>40917.350000000006</v>
      </c>
      <c r="Y14" s="68">
        <v>1771734.256572701</v>
      </c>
      <c r="Z14" s="68">
        <v>728751.33005615266</v>
      </c>
      <c r="AA14" s="68">
        <v>693161.54717103625</v>
      </c>
      <c r="AB14" s="68">
        <v>141193.21018353291</v>
      </c>
      <c r="AC14" s="68">
        <f t="shared" si="7"/>
        <v>16216981.799390692</v>
      </c>
      <c r="AD14" s="68">
        <v>235776.63</v>
      </c>
      <c r="AF14" s="79" t="s">
        <v>21</v>
      </c>
      <c r="AG14" s="79" t="s">
        <v>22</v>
      </c>
      <c r="AH14" s="80" t="s">
        <v>1156</v>
      </c>
      <c r="AI14" s="81">
        <v>16</v>
      </c>
      <c r="AJ14" s="68">
        <v>11603897.518401494</v>
      </c>
      <c r="AK14" s="68">
        <v>607619.16</v>
      </c>
      <c r="AL14" s="68">
        <v>503147.17999999993</v>
      </c>
      <c r="AM14" s="68">
        <v>41230.519999999997</v>
      </c>
      <c r="AN14" s="68">
        <v>1779744.2273050966</v>
      </c>
      <c r="AO14" s="68">
        <v>728751.33005615266</v>
      </c>
      <c r="AP14" s="68">
        <v>696899.16951367771</v>
      </c>
      <c r="AQ14" s="68">
        <v>141959.49851663038</v>
      </c>
      <c r="AR14" s="68">
        <f t="shared" si="8"/>
        <v>16342927.523793053</v>
      </c>
      <c r="AS14" s="68">
        <v>239678.92</v>
      </c>
      <c r="AU14" s="79" t="s">
        <v>21</v>
      </c>
      <c r="AV14" s="79" t="s">
        <v>22</v>
      </c>
      <c r="AW14" s="80" t="s">
        <v>1157</v>
      </c>
      <c r="AX14" s="81">
        <v>16</v>
      </c>
      <c r="AY14" s="68">
        <v>11947409.155332027</v>
      </c>
      <c r="AZ14" s="68">
        <v>618184.6</v>
      </c>
      <c r="BA14" s="68">
        <v>511887.92</v>
      </c>
      <c r="BB14" s="68">
        <v>42436.81</v>
      </c>
      <c r="BC14" s="68">
        <v>1809154.3239859282</v>
      </c>
      <c r="BD14" s="68">
        <v>728751.33005615266</v>
      </c>
      <c r="BE14" s="68">
        <v>709121.51174226857</v>
      </c>
      <c r="BF14" s="68">
        <v>145567.11631461233</v>
      </c>
      <c r="BG14" s="68">
        <f t="shared" si="9"/>
        <v>16756377.417430989</v>
      </c>
      <c r="BH14" s="68">
        <v>243864.65</v>
      </c>
    </row>
    <row r="15" spans="1:62">
      <c r="B15" s="79" t="s">
        <v>23</v>
      </c>
      <c r="C15" s="79" t="s">
        <v>24</v>
      </c>
      <c r="D15" s="80" t="s">
        <v>953</v>
      </c>
      <c r="E15" s="81">
        <v>19</v>
      </c>
      <c r="F15" s="68"/>
      <c r="G15" s="68"/>
      <c r="H15" s="68"/>
      <c r="I15" s="68"/>
      <c r="J15" s="68"/>
      <c r="K15" s="68"/>
      <c r="L15" s="68"/>
      <c r="M15" s="68"/>
      <c r="N15" s="68">
        <f t="shared" si="6"/>
        <v>0</v>
      </c>
      <c r="O15" s="68"/>
      <c r="Q15" s="79" t="s">
        <v>23</v>
      </c>
      <c r="R15" s="79" t="s">
        <v>24</v>
      </c>
      <c r="S15" s="80" t="s">
        <v>954</v>
      </c>
      <c r="T15" s="81">
        <v>16</v>
      </c>
      <c r="U15" s="68">
        <v>6875170.9231947707</v>
      </c>
      <c r="V15" s="68">
        <v>389244.29000000004</v>
      </c>
      <c r="W15" s="68">
        <v>249634.30000000002</v>
      </c>
      <c r="X15" s="68">
        <v>25549.34</v>
      </c>
      <c r="Y15" s="68">
        <v>1086775.2136137052</v>
      </c>
      <c r="Z15" s="68">
        <v>617200.84523483005</v>
      </c>
      <c r="AA15" s="68">
        <v>652632.78311097436</v>
      </c>
      <c r="AB15" s="68">
        <v>86417.238041313365</v>
      </c>
      <c r="AC15" s="68">
        <f t="shared" si="7"/>
        <v>10167204.913195593</v>
      </c>
      <c r="AD15" s="68">
        <v>184579.97999999998</v>
      </c>
      <c r="AF15" s="79" t="s">
        <v>23</v>
      </c>
      <c r="AG15" s="79" t="s">
        <v>24</v>
      </c>
      <c r="AH15" s="80" t="s">
        <v>1156</v>
      </c>
      <c r="AI15" s="81">
        <v>16</v>
      </c>
      <c r="AJ15" s="68">
        <v>6794134.0648848666</v>
      </c>
      <c r="AK15" s="68">
        <v>387882.76999999996</v>
      </c>
      <c r="AL15" s="68">
        <v>250369.41000000003</v>
      </c>
      <c r="AM15" s="68">
        <v>25239.25</v>
      </c>
      <c r="AN15" s="68">
        <v>1087928.4759147565</v>
      </c>
      <c r="AO15" s="68">
        <v>617200.84523483005</v>
      </c>
      <c r="AP15" s="68">
        <v>656151.82211918046</v>
      </c>
      <c r="AQ15" s="68">
        <v>85914.686174055561</v>
      </c>
      <c r="AR15" s="68">
        <f t="shared" si="8"/>
        <v>10092456.244327689</v>
      </c>
      <c r="AS15" s="68">
        <v>187634.91999999998</v>
      </c>
      <c r="AU15" s="79" t="s">
        <v>23</v>
      </c>
      <c r="AV15" s="79" t="s">
        <v>24</v>
      </c>
      <c r="AW15" s="80" t="s">
        <v>1157</v>
      </c>
      <c r="AX15" s="81">
        <v>16</v>
      </c>
      <c r="AY15" s="68">
        <v>6788748.1330448324</v>
      </c>
      <c r="AZ15" s="68">
        <v>394625.51</v>
      </c>
      <c r="BA15" s="68">
        <v>254718.87000000002</v>
      </c>
      <c r="BB15" s="68">
        <v>25383.679999999997</v>
      </c>
      <c r="BC15" s="68">
        <v>1104861.9277367971</v>
      </c>
      <c r="BD15" s="68">
        <v>617200.84523483005</v>
      </c>
      <c r="BE15" s="68">
        <v>667659.55991411756</v>
      </c>
      <c r="BF15" s="68">
        <v>86184.547399943694</v>
      </c>
      <c r="BG15" s="68">
        <f t="shared" si="9"/>
        <v>10130294.82333052</v>
      </c>
      <c r="BH15" s="68">
        <v>190911.75</v>
      </c>
    </row>
    <row r="16" spans="1:62">
      <c r="B16" s="79" t="s">
        <v>25</v>
      </c>
      <c r="C16" s="79" t="s">
        <v>26</v>
      </c>
      <c r="D16" s="80" t="s">
        <v>953</v>
      </c>
      <c r="E16" s="81">
        <v>19</v>
      </c>
      <c r="F16" s="68"/>
      <c r="G16" s="68"/>
      <c r="H16" s="68"/>
      <c r="I16" s="68"/>
      <c r="J16" s="68"/>
      <c r="K16" s="68"/>
      <c r="L16" s="68"/>
      <c r="M16" s="68"/>
      <c r="N16" s="68">
        <f t="shared" si="6"/>
        <v>0</v>
      </c>
      <c r="O16" s="68"/>
      <c r="Q16" s="79" t="s">
        <v>25</v>
      </c>
      <c r="R16" s="79" t="s">
        <v>26</v>
      </c>
      <c r="S16" s="80" t="s">
        <v>954</v>
      </c>
      <c r="T16" s="81">
        <v>16</v>
      </c>
      <c r="U16" s="68">
        <v>20033949.847111762</v>
      </c>
      <c r="V16" s="68">
        <v>1121522.6200000001</v>
      </c>
      <c r="W16" s="68">
        <v>953969.99</v>
      </c>
      <c r="X16" s="68">
        <v>75783.560000000012</v>
      </c>
      <c r="Y16" s="68">
        <v>2961633.5550945932</v>
      </c>
      <c r="Z16" s="68">
        <v>1359730.3082092474</v>
      </c>
      <c r="AA16" s="68">
        <v>1870850.649119779</v>
      </c>
      <c r="AB16" s="68">
        <v>249872.34998754784</v>
      </c>
      <c r="AC16" s="68">
        <f t="shared" si="7"/>
        <v>29140833.779522926</v>
      </c>
      <c r="AD16" s="68">
        <v>513520.89999999997</v>
      </c>
      <c r="AF16" s="79" t="s">
        <v>25</v>
      </c>
      <c r="AG16" s="79" t="s">
        <v>26</v>
      </c>
      <c r="AH16" s="80" t="s">
        <v>1156</v>
      </c>
      <c r="AI16" s="81">
        <v>16</v>
      </c>
      <c r="AJ16" s="68">
        <v>19797320.2696715</v>
      </c>
      <c r="AK16" s="68">
        <v>1117848.6400000004</v>
      </c>
      <c r="AL16" s="68">
        <v>956779.17000000016</v>
      </c>
      <c r="AM16" s="68">
        <v>74850.720000000001</v>
      </c>
      <c r="AN16" s="68">
        <v>2973917.2771414877</v>
      </c>
      <c r="AO16" s="68">
        <v>1359730.3082092474</v>
      </c>
      <c r="AP16" s="68">
        <v>1880938.3536399899</v>
      </c>
      <c r="AQ16" s="68">
        <v>247587.8532856591</v>
      </c>
      <c r="AR16" s="68">
        <f t="shared" si="8"/>
        <v>28930992.681947887</v>
      </c>
      <c r="AS16" s="68">
        <v>522020.08999999991</v>
      </c>
      <c r="AU16" s="79" t="s">
        <v>25</v>
      </c>
      <c r="AV16" s="79" t="s">
        <v>26</v>
      </c>
      <c r="AW16" s="80" t="s">
        <v>1157</v>
      </c>
      <c r="AX16" s="81">
        <v>16</v>
      </c>
      <c r="AY16" s="68">
        <v>19792013.798620921</v>
      </c>
      <c r="AZ16" s="68">
        <v>1137281.6999999997</v>
      </c>
      <c r="BA16" s="68">
        <v>973400.49</v>
      </c>
      <c r="BB16" s="68">
        <v>74778.959999999992</v>
      </c>
      <c r="BC16" s="68">
        <v>3030976.8313344703</v>
      </c>
      <c r="BD16" s="68">
        <v>1359730.3082092474</v>
      </c>
      <c r="BE16" s="68">
        <v>1913926.7473917785</v>
      </c>
      <c r="BF16" s="68">
        <v>249766.21936946735</v>
      </c>
      <c r="BG16" s="68">
        <f t="shared" si="9"/>
        <v>29063011.644925885</v>
      </c>
      <c r="BH16" s="68">
        <v>531136.59</v>
      </c>
    </row>
    <row r="17" spans="2:60">
      <c r="B17" s="79" t="s">
        <v>27</v>
      </c>
      <c r="C17" s="79" t="s">
        <v>28</v>
      </c>
      <c r="D17" s="80" t="s">
        <v>953</v>
      </c>
      <c r="E17" s="81">
        <v>19</v>
      </c>
      <c r="F17" s="68"/>
      <c r="G17" s="68"/>
      <c r="H17" s="68"/>
      <c r="I17" s="68"/>
      <c r="J17" s="68"/>
      <c r="K17" s="68"/>
      <c r="L17" s="68"/>
      <c r="M17" s="68"/>
      <c r="N17" s="68">
        <f t="shared" si="6"/>
        <v>0</v>
      </c>
      <c r="O17" s="68"/>
      <c r="Q17" s="79" t="s">
        <v>27</v>
      </c>
      <c r="R17" s="79" t="s">
        <v>28</v>
      </c>
      <c r="S17" s="80" t="s">
        <v>954</v>
      </c>
      <c r="T17" s="81">
        <v>16</v>
      </c>
      <c r="U17" s="68">
        <v>124200920.09510069</v>
      </c>
      <c r="V17" s="68">
        <v>3419233.95</v>
      </c>
      <c r="W17" s="68">
        <v>1203088.25</v>
      </c>
      <c r="X17" s="68">
        <v>431335.50000000006</v>
      </c>
      <c r="Y17" s="68">
        <v>15087968.402345967</v>
      </c>
      <c r="Z17" s="68">
        <v>4389524.7095314339</v>
      </c>
      <c r="AA17" s="68">
        <v>4424592.4359687278</v>
      </c>
      <c r="AB17" s="68">
        <v>1313376.5700314641</v>
      </c>
      <c r="AC17" s="68">
        <f t="shared" si="7"/>
        <v>155011411.56297827</v>
      </c>
      <c r="AD17" s="68">
        <v>541371.64999999991</v>
      </c>
      <c r="AF17" s="79" t="s">
        <v>27</v>
      </c>
      <c r="AG17" s="79" t="s">
        <v>28</v>
      </c>
      <c r="AH17" s="80" t="s">
        <v>1156</v>
      </c>
      <c r="AI17" s="81">
        <v>16</v>
      </c>
      <c r="AJ17" s="68">
        <v>126644089.12574475</v>
      </c>
      <c r="AK17" s="68">
        <v>3393312.8</v>
      </c>
      <c r="AL17" s="68">
        <v>1196559.8</v>
      </c>
      <c r="AM17" s="68">
        <v>437568.81</v>
      </c>
      <c r="AN17" s="68">
        <v>15070104.22192833</v>
      </c>
      <c r="AO17" s="68">
        <v>4389524.7095314339</v>
      </c>
      <c r="AP17" s="68">
        <v>4417844.9112908654</v>
      </c>
      <c r="AQ17" s="68">
        <v>1328993.1319206655</v>
      </c>
      <c r="AR17" s="68">
        <f t="shared" si="8"/>
        <v>157423756.55041602</v>
      </c>
      <c r="AS17" s="68">
        <v>545759.04</v>
      </c>
      <c r="AU17" s="79" t="s">
        <v>27</v>
      </c>
      <c r="AV17" s="79" t="s">
        <v>28</v>
      </c>
      <c r="AW17" s="80" t="s">
        <v>1157</v>
      </c>
      <c r="AX17" s="81">
        <v>16</v>
      </c>
      <c r="AY17" s="68">
        <v>131158868.63679191</v>
      </c>
      <c r="AZ17" s="68">
        <v>3423409.8599999994</v>
      </c>
      <c r="BA17" s="68">
        <v>1207155.03</v>
      </c>
      <c r="BB17" s="68">
        <v>451400.74999999994</v>
      </c>
      <c r="BC17" s="68">
        <v>15248716.866702013</v>
      </c>
      <c r="BD17" s="68">
        <v>4389524.7095314339</v>
      </c>
      <c r="BE17" s="68">
        <v>4464777.1246715216</v>
      </c>
      <c r="BF17" s="68">
        <v>1371306.3870867789</v>
      </c>
      <c r="BG17" s="68">
        <f t="shared" si="9"/>
        <v>162265776.31478363</v>
      </c>
      <c r="BH17" s="68">
        <v>550616.94999999995</v>
      </c>
    </row>
    <row r="18" spans="2:60">
      <c r="B18" s="79" t="s">
        <v>29</v>
      </c>
      <c r="C18" s="79" t="s">
        <v>30</v>
      </c>
      <c r="D18" s="80" t="s">
        <v>953</v>
      </c>
      <c r="E18" s="81">
        <v>19</v>
      </c>
      <c r="F18" s="68"/>
      <c r="G18" s="68"/>
      <c r="H18" s="68"/>
      <c r="I18" s="68"/>
      <c r="J18" s="68"/>
      <c r="K18" s="68"/>
      <c r="L18" s="68"/>
      <c r="M18" s="68"/>
      <c r="N18" s="68">
        <f t="shared" si="6"/>
        <v>0</v>
      </c>
      <c r="O18" s="68"/>
      <c r="Q18" s="79" t="s">
        <v>29</v>
      </c>
      <c r="R18" s="79" t="s">
        <v>30</v>
      </c>
      <c r="S18" s="80" t="s">
        <v>954</v>
      </c>
      <c r="T18" s="81">
        <v>16</v>
      </c>
      <c r="U18" s="68">
        <v>5063800.8913661493</v>
      </c>
      <c r="V18" s="68">
        <v>266200.06999999995</v>
      </c>
      <c r="W18" s="68">
        <v>358074.92</v>
      </c>
      <c r="X18" s="68">
        <v>17865.330000000002</v>
      </c>
      <c r="Y18" s="68">
        <v>657048.53837076668</v>
      </c>
      <c r="Z18" s="68">
        <v>334834.10166138818</v>
      </c>
      <c r="AA18" s="68">
        <v>396726.66546303965</v>
      </c>
      <c r="AB18" s="68">
        <v>64549.351451784372</v>
      </c>
      <c r="AC18" s="68">
        <f t="shared" si="7"/>
        <v>7286460.0383131281</v>
      </c>
      <c r="AD18" s="68">
        <v>127360.17000000001</v>
      </c>
      <c r="AF18" s="79" t="s">
        <v>29</v>
      </c>
      <c r="AG18" s="79" t="s">
        <v>30</v>
      </c>
      <c r="AH18" s="80" t="s">
        <v>1156</v>
      </c>
      <c r="AI18" s="81">
        <v>16</v>
      </c>
      <c r="AJ18" s="68">
        <v>4991972.6132300785</v>
      </c>
      <c r="AK18" s="68">
        <v>265253.58999999997</v>
      </c>
      <c r="AL18" s="68">
        <v>359129.36</v>
      </c>
      <c r="AM18" s="68">
        <v>17436.28</v>
      </c>
      <c r="AN18" s="68">
        <v>660137.31613311556</v>
      </c>
      <c r="AO18" s="68">
        <v>334834.10166138818</v>
      </c>
      <c r="AP18" s="68">
        <v>398865.9699393186</v>
      </c>
      <c r="AQ18" s="68">
        <v>63943.631156886928</v>
      </c>
      <c r="AR18" s="68">
        <f t="shared" si="8"/>
        <v>7221040.9521207875</v>
      </c>
      <c r="AS18" s="68">
        <v>129468.09000000001</v>
      </c>
      <c r="AU18" s="79" t="s">
        <v>29</v>
      </c>
      <c r="AV18" s="79" t="s">
        <v>30</v>
      </c>
      <c r="AW18" s="80" t="s">
        <v>1157</v>
      </c>
      <c r="AX18" s="81">
        <v>16</v>
      </c>
      <c r="AY18" s="68">
        <v>5026230.056764815</v>
      </c>
      <c r="AZ18" s="68">
        <v>269864.56000000006</v>
      </c>
      <c r="BA18" s="68">
        <v>365368.19999999995</v>
      </c>
      <c r="BB18" s="68">
        <v>17641.169999999998</v>
      </c>
      <c r="BC18" s="68">
        <v>676053.304009474</v>
      </c>
      <c r="BD18" s="68">
        <v>334834.10166138818</v>
      </c>
      <c r="BE18" s="68">
        <v>405861.29651803034</v>
      </c>
      <c r="BF18" s="68">
        <v>64887.091703886166</v>
      </c>
      <c r="BG18" s="68">
        <f t="shared" si="9"/>
        <v>7292468.8706575939</v>
      </c>
      <c r="BH18" s="68">
        <v>131729.09</v>
      </c>
    </row>
    <row r="19" spans="2:60">
      <c r="B19" s="79" t="s">
        <v>31</v>
      </c>
      <c r="C19" s="79" t="s">
        <v>32</v>
      </c>
      <c r="D19" s="80" t="s">
        <v>953</v>
      </c>
      <c r="E19" s="81">
        <v>19</v>
      </c>
      <c r="F19" s="68"/>
      <c r="G19" s="68"/>
      <c r="H19" s="68"/>
      <c r="I19" s="68"/>
      <c r="J19" s="68"/>
      <c r="K19" s="68"/>
      <c r="L19" s="68"/>
      <c r="M19" s="68"/>
      <c r="N19" s="68">
        <f t="shared" si="6"/>
        <v>0</v>
      </c>
      <c r="O19" s="68"/>
      <c r="Q19" s="79" t="s">
        <v>31</v>
      </c>
      <c r="R19" s="79" t="s">
        <v>32</v>
      </c>
      <c r="S19" s="80" t="s">
        <v>954</v>
      </c>
      <c r="T19" s="81">
        <v>16</v>
      </c>
      <c r="U19" s="68">
        <v>290360.69523265649</v>
      </c>
      <c r="V19" s="68">
        <v>0</v>
      </c>
      <c r="W19" s="68">
        <v>0</v>
      </c>
      <c r="X19" s="68">
        <v>0</v>
      </c>
      <c r="Y19" s="68">
        <v>0</v>
      </c>
      <c r="Z19" s="68">
        <v>0</v>
      </c>
      <c r="AA19" s="68">
        <v>0</v>
      </c>
      <c r="AB19" s="68">
        <v>2568.4969325194252</v>
      </c>
      <c r="AC19" s="68">
        <f t="shared" si="7"/>
        <v>292929.19216517592</v>
      </c>
      <c r="AD19" s="68">
        <v>0</v>
      </c>
      <c r="AF19" s="79" t="s">
        <v>31</v>
      </c>
      <c r="AG19" s="79" t="s">
        <v>32</v>
      </c>
      <c r="AH19" s="80" t="s">
        <v>1156</v>
      </c>
      <c r="AI19" s="81">
        <v>16</v>
      </c>
      <c r="AJ19" s="68">
        <v>289302.32881346578</v>
      </c>
      <c r="AK19" s="68">
        <v>0</v>
      </c>
      <c r="AL19" s="68">
        <v>0</v>
      </c>
      <c r="AM19" s="68">
        <v>0</v>
      </c>
      <c r="AN19" s="68">
        <v>0</v>
      </c>
      <c r="AO19" s="68">
        <v>0</v>
      </c>
      <c r="AP19" s="68">
        <v>0</v>
      </c>
      <c r="AQ19" s="68">
        <v>2552.6636222632951</v>
      </c>
      <c r="AR19" s="68">
        <f t="shared" si="8"/>
        <v>291854.99243572907</v>
      </c>
      <c r="AS19" s="68">
        <v>0</v>
      </c>
      <c r="AU19" s="79" t="s">
        <v>31</v>
      </c>
      <c r="AV19" s="79" t="s">
        <v>32</v>
      </c>
      <c r="AW19" s="80" t="s">
        <v>1157</v>
      </c>
      <c r="AX19" s="81">
        <v>16</v>
      </c>
      <c r="AY19" s="68">
        <v>292095.34027034021</v>
      </c>
      <c r="AZ19" s="68">
        <v>0</v>
      </c>
      <c r="BA19" s="68">
        <v>0</v>
      </c>
      <c r="BB19" s="68">
        <v>0</v>
      </c>
      <c r="BC19" s="68">
        <v>0</v>
      </c>
      <c r="BD19" s="68">
        <v>0</v>
      </c>
      <c r="BE19" s="68">
        <v>0</v>
      </c>
      <c r="BF19" s="68">
        <v>2578.6811553363223</v>
      </c>
      <c r="BG19" s="68">
        <f t="shared" si="9"/>
        <v>294674.02142567653</v>
      </c>
      <c r="BH19" s="68">
        <v>0</v>
      </c>
    </row>
    <row r="20" spans="2:60">
      <c r="B20" s="79" t="s">
        <v>33</v>
      </c>
      <c r="C20" s="79" t="s">
        <v>34</v>
      </c>
      <c r="D20" s="80" t="s">
        <v>953</v>
      </c>
      <c r="E20" s="81">
        <v>19</v>
      </c>
      <c r="F20" s="68"/>
      <c r="G20" s="68"/>
      <c r="H20" s="68"/>
      <c r="I20" s="68"/>
      <c r="J20" s="68"/>
      <c r="K20" s="68"/>
      <c r="L20" s="68"/>
      <c r="M20" s="68"/>
      <c r="N20" s="68">
        <f t="shared" si="6"/>
        <v>0</v>
      </c>
      <c r="O20" s="68"/>
      <c r="Q20" s="79" t="s">
        <v>33</v>
      </c>
      <c r="R20" s="79" t="s">
        <v>34</v>
      </c>
      <c r="S20" s="80" t="s">
        <v>954</v>
      </c>
      <c r="T20" s="81">
        <v>16</v>
      </c>
      <c r="U20" s="68">
        <v>3484870.4750882732</v>
      </c>
      <c r="V20" s="68">
        <v>121994.52999999997</v>
      </c>
      <c r="W20" s="68">
        <v>69084.77</v>
      </c>
      <c r="X20" s="68">
        <v>8747.4199999999983</v>
      </c>
      <c r="Y20" s="68">
        <v>349833.33455504035</v>
      </c>
      <c r="Z20" s="68">
        <v>265411.63907558133</v>
      </c>
      <c r="AA20" s="68">
        <v>3753.2198923084429</v>
      </c>
      <c r="AB20" s="68">
        <v>37651.878092134371</v>
      </c>
      <c r="AC20" s="68">
        <f t="shared" si="7"/>
        <v>4398559.6767033366</v>
      </c>
      <c r="AD20" s="68">
        <v>57212.41</v>
      </c>
      <c r="AF20" s="79" t="s">
        <v>33</v>
      </c>
      <c r="AG20" s="79" t="s">
        <v>34</v>
      </c>
      <c r="AH20" s="80" t="s">
        <v>1156</v>
      </c>
      <c r="AI20" s="81">
        <v>16</v>
      </c>
      <c r="AJ20" s="68">
        <v>3520300.7504422124</v>
      </c>
      <c r="AK20" s="68">
        <v>121574.48000000003</v>
      </c>
      <c r="AL20" s="68">
        <v>69289.210000000006</v>
      </c>
      <c r="AM20" s="68">
        <v>8773.2999999999993</v>
      </c>
      <c r="AN20" s="68">
        <v>352223.79266747751</v>
      </c>
      <c r="AO20" s="68">
        <v>265411.63907558133</v>
      </c>
      <c r="AP20" s="68">
        <v>3773.8495214898207</v>
      </c>
      <c r="AQ20" s="68">
        <v>37888.864214205183</v>
      </c>
      <c r="AR20" s="68">
        <f t="shared" si="8"/>
        <v>4437399.7759209657</v>
      </c>
      <c r="AS20" s="68">
        <v>58163.89</v>
      </c>
      <c r="AU20" s="79" t="s">
        <v>33</v>
      </c>
      <c r="AV20" s="79" t="s">
        <v>34</v>
      </c>
      <c r="AW20" s="80" t="s">
        <v>1157</v>
      </c>
      <c r="AX20" s="81">
        <v>16</v>
      </c>
      <c r="AY20" s="68">
        <v>3540246.1027728906</v>
      </c>
      <c r="AZ20" s="68">
        <v>123698.23000000001</v>
      </c>
      <c r="BA20" s="68">
        <v>70498.820000000007</v>
      </c>
      <c r="BB20" s="68">
        <v>9027.91</v>
      </c>
      <c r="BC20" s="68">
        <v>354340.81689006079</v>
      </c>
      <c r="BD20" s="68">
        <v>265411.63907558133</v>
      </c>
      <c r="BE20" s="68">
        <v>3840.251023885593</v>
      </c>
      <c r="BF20" s="68">
        <v>37991.732646613382</v>
      </c>
      <c r="BG20" s="68">
        <f t="shared" si="9"/>
        <v>4464239.9624090316</v>
      </c>
      <c r="BH20" s="68">
        <v>59184.459999999992</v>
      </c>
    </row>
    <row r="21" spans="2:60">
      <c r="B21" s="79" t="s">
        <v>35</v>
      </c>
      <c r="C21" s="79" t="s">
        <v>36</v>
      </c>
      <c r="D21" s="80" t="s">
        <v>953</v>
      </c>
      <c r="E21" s="81">
        <v>19</v>
      </c>
      <c r="F21" s="68"/>
      <c r="G21" s="68"/>
      <c r="H21" s="68"/>
      <c r="I21" s="68"/>
      <c r="J21" s="68"/>
      <c r="K21" s="68"/>
      <c r="L21" s="68"/>
      <c r="M21" s="68"/>
      <c r="N21" s="68">
        <f t="shared" si="6"/>
        <v>0</v>
      </c>
      <c r="O21" s="68"/>
      <c r="Q21" s="79" t="s">
        <v>35</v>
      </c>
      <c r="R21" s="79" t="s">
        <v>36</v>
      </c>
      <c r="S21" s="80" t="s">
        <v>954</v>
      </c>
      <c r="T21" s="81">
        <v>16</v>
      </c>
      <c r="U21" s="68">
        <v>11158213.559470769</v>
      </c>
      <c r="V21" s="68">
        <v>535191.33999999985</v>
      </c>
      <c r="W21" s="68">
        <v>602810.67999999993</v>
      </c>
      <c r="X21" s="68">
        <v>40821.299999999996</v>
      </c>
      <c r="Y21" s="68">
        <v>1183463.1434602949</v>
      </c>
      <c r="Z21" s="68">
        <v>774941.48718249274</v>
      </c>
      <c r="AA21" s="68">
        <v>958226.2397079888</v>
      </c>
      <c r="AB21" s="68">
        <v>134300.89675081894</v>
      </c>
      <c r="AC21" s="68">
        <f t="shared" si="7"/>
        <v>15631225.616572365</v>
      </c>
      <c r="AD21" s="68">
        <v>243256.97000000003</v>
      </c>
      <c r="AF21" s="79" t="s">
        <v>35</v>
      </c>
      <c r="AG21" s="79" t="s">
        <v>36</v>
      </c>
      <c r="AH21" s="80" t="s">
        <v>1156</v>
      </c>
      <c r="AI21" s="81">
        <v>16</v>
      </c>
      <c r="AJ21" s="68">
        <v>11190779.520492855</v>
      </c>
      <c r="AK21" s="68">
        <v>533462.53</v>
      </c>
      <c r="AL21" s="68">
        <v>604585.80000000005</v>
      </c>
      <c r="AM21" s="68">
        <v>40748.86</v>
      </c>
      <c r="AN21" s="68">
        <v>1193604.9595514024</v>
      </c>
      <c r="AO21" s="68">
        <v>774941.48718249274</v>
      </c>
      <c r="AP21" s="68">
        <v>963393.05575404549</v>
      </c>
      <c r="AQ21" s="68">
        <v>134797.27007207833</v>
      </c>
      <c r="AR21" s="68">
        <f t="shared" si="8"/>
        <v>15683596.553052874</v>
      </c>
      <c r="AS21" s="68">
        <v>247283.07</v>
      </c>
      <c r="AU21" s="79" t="s">
        <v>35</v>
      </c>
      <c r="AV21" s="79" t="s">
        <v>36</v>
      </c>
      <c r="AW21" s="80" t="s">
        <v>1157</v>
      </c>
      <c r="AX21" s="81">
        <v>16</v>
      </c>
      <c r="AY21" s="68">
        <v>11521736.514860805</v>
      </c>
      <c r="AZ21" s="68">
        <v>542736.53</v>
      </c>
      <c r="BA21" s="68">
        <v>615088.75999999989</v>
      </c>
      <c r="BB21" s="68">
        <v>41652.76</v>
      </c>
      <c r="BC21" s="68">
        <v>1221663.9945128977</v>
      </c>
      <c r="BD21" s="68">
        <v>774941.48718249274</v>
      </c>
      <c r="BE21" s="68">
        <v>980289.36215272069</v>
      </c>
      <c r="BF21" s="68">
        <v>139101.04968699254</v>
      </c>
      <c r="BG21" s="68">
        <f t="shared" si="9"/>
        <v>16088812.048395906</v>
      </c>
      <c r="BH21" s="68">
        <v>251601.59000000003</v>
      </c>
    </row>
    <row r="22" spans="2:60">
      <c r="B22" s="79" t="s">
        <v>37</v>
      </c>
      <c r="C22" s="79" t="s">
        <v>38</v>
      </c>
      <c r="D22" s="80" t="s">
        <v>953</v>
      </c>
      <c r="E22" s="81">
        <v>19</v>
      </c>
      <c r="F22" s="68"/>
      <c r="G22" s="68"/>
      <c r="H22" s="68"/>
      <c r="I22" s="68"/>
      <c r="J22" s="68"/>
      <c r="K22" s="68"/>
      <c r="L22" s="68"/>
      <c r="M22" s="68"/>
      <c r="N22" s="68">
        <f t="shared" si="6"/>
        <v>0</v>
      </c>
      <c r="O22" s="68"/>
      <c r="Q22" s="79" t="s">
        <v>37</v>
      </c>
      <c r="R22" s="79" t="s">
        <v>38</v>
      </c>
      <c r="S22" s="80" t="s">
        <v>954</v>
      </c>
      <c r="T22" s="81">
        <v>16</v>
      </c>
      <c r="U22" s="68">
        <v>12550585.849138919</v>
      </c>
      <c r="V22" s="68">
        <v>448571.98999999993</v>
      </c>
      <c r="W22" s="68">
        <v>346914.88999999996</v>
      </c>
      <c r="X22" s="68">
        <v>49303.66</v>
      </c>
      <c r="Y22" s="68">
        <v>1816115.876746475</v>
      </c>
      <c r="Z22" s="68">
        <v>461538.99988290539</v>
      </c>
      <c r="AA22" s="68">
        <v>1478429.1748239216</v>
      </c>
      <c r="AB22" s="68">
        <v>150812.95193063095</v>
      </c>
      <c r="AC22" s="68">
        <f t="shared" si="7"/>
        <v>17302273.392522853</v>
      </c>
      <c r="AD22" s="68">
        <v>0</v>
      </c>
      <c r="AF22" s="79" t="s">
        <v>37</v>
      </c>
      <c r="AG22" s="79" t="s">
        <v>38</v>
      </c>
      <c r="AH22" s="80" t="s">
        <v>1156</v>
      </c>
      <c r="AI22" s="81">
        <v>16</v>
      </c>
      <c r="AJ22" s="68">
        <v>12750137.028978713</v>
      </c>
      <c r="AK22" s="68">
        <v>449902.21</v>
      </c>
      <c r="AL22" s="68">
        <v>347941.49</v>
      </c>
      <c r="AM22" s="68">
        <v>49848.35</v>
      </c>
      <c r="AN22" s="68">
        <v>1828526.2090736353</v>
      </c>
      <c r="AO22" s="68">
        <v>461538.99988290539</v>
      </c>
      <c r="AP22" s="68">
        <v>1486339.6109171722</v>
      </c>
      <c r="AQ22" s="68">
        <v>152603.45712400228</v>
      </c>
      <c r="AR22" s="68">
        <f t="shared" si="8"/>
        <v>17526837.355976429</v>
      </c>
      <c r="AS22" s="68">
        <v>0</v>
      </c>
      <c r="AU22" s="79" t="s">
        <v>37</v>
      </c>
      <c r="AV22" s="79" t="s">
        <v>38</v>
      </c>
      <c r="AW22" s="80" t="s">
        <v>1157</v>
      </c>
      <c r="AX22" s="81">
        <v>16</v>
      </c>
      <c r="AY22" s="68">
        <v>12970567.819350628</v>
      </c>
      <c r="AZ22" s="68">
        <v>457772.77</v>
      </c>
      <c r="BA22" s="68">
        <v>354015.67</v>
      </c>
      <c r="BB22" s="68">
        <v>50718.58</v>
      </c>
      <c r="BC22" s="68">
        <v>1860236.9101507799</v>
      </c>
      <c r="BD22" s="68">
        <v>461538.99988290539</v>
      </c>
      <c r="BE22" s="68">
        <v>1512479.8550021884</v>
      </c>
      <c r="BF22" s="68">
        <v>155593.41180660576</v>
      </c>
      <c r="BG22" s="68">
        <f t="shared" si="9"/>
        <v>17822924.016193107</v>
      </c>
      <c r="BH22" s="68">
        <v>0</v>
      </c>
    </row>
    <row r="23" spans="2:60">
      <c r="B23" s="79" t="s">
        <v>39</v>
      </c>
      <c r="C23" s="79" t="s">
        <v>40</v>
      </c>
      <c r="D23" s="80" t="s">
        <v>953</v>
      </c>
      <c r="E23" s="81">
        <v>19</v>
      </c>
      <c r="F23" s="68"/>
      <c r="G23" s="68"/>
      <c r="H23" s="68"/>
      <c r="I23" s="68"/>
      <c r="J23" s="68"/>
      <c r="K23" s="68"/>
      <c r="L23" s="68"/>
      <c r="M23" s="68"/>
      <c r="N23" s="68">
        <f t="shared" si="6"/>
        <v>0</v>
      </c>
      <c r="O23" s="68"/>
      <c r="Q23" s="79" t="s">
        <v>39</v>
      </c>
      <c r="R23" s="79" t="s">
        <v>40</v>
      </c>
      <c r="S23" s="80" t="s">
        <v>954</v>
      </c>
      <c r="T23" s="81">
        <v>16</v>
      </c>
      <c r="U23" s="68">
        <v>9950994.7424455006</v>
      </c>
      <c r="V23" s="68">
        <v>327106.15000000002</v>
      </c>
      <c r="W23" s="68">
        <v>281330.86</v>
      </c>
      <c r="X23" s="68">
        <v>38612.159999999996</v>
      </c>
      <c r="Y23" s="68">
        <v>1144360.560231809</v>
      </c>
      <c r="Z23" s="68">
        <v>922480.13009982649</v>
      </c>
      <c r="AA23" s="68">
        <v>1253372.4120777682</v>
      </c>
      <c r="AB23" s="68">
        <v>110031.95592838898</v>
      </c>
      <c r="AC23" s="68">
        <f t="shared" si="7"/>
        <v>14028288.970783291</v>
      </c>
      <c r="AD23" s="68">
        <v>0</v>
      </c>
      <c r="AF23" s="79" t="s">
        <v>39</v>
      </c>
      <c r="AG23" s="79" t="s">
        <v>40</v>
      </c>
      <c r="AH23" s="80" t="s">
        <v>1156</v>
      </c>
      <c r="AI23" s="81">
        <v>16</v>
      </c>
      <c r="AJ23" s="68">
        <v>9830434.0111771151</v>
      </c>
      <c r="AK23" s="68">
        <v>328071.46000000002</v>
      </c>
      <c r="AL23" s="68">
        <v>282159.3</v>
      </c>
      <c r="AM23" s="68">
        <v>38244.189999999995</v>
      </c>
      <c r="AN23" s="68">
        <v>1146169.4743303435</v>
      </c>
      <c r="AO23" s="68">
        <v>922480.13009982649</v>
      </c>
      <c r="AP23" s="68">
        <v>1260131.13799558</v>
      </c>
      <c r="AQ23" s="68">
        <v>108664.41571117565</v>
      </c>
      <c r="AR23" s="68">
        <f t="shared" si="8"/>
        <v>13916354.119314043</v>
      </c>
      <c r="AS23" s="68">
        <v>0</v>
      </c>
      <c r="AU23" s="79" t="s">
        <v>39</v>
      </c>
      <c r="AV23" s="79" t="s">
        <v>40</v>
      </c>
      <c r="AW23" s="80" t="s">
        <v>1157</v>
      </c>
      <c r="AX23" s="81">
        <v>16</v>
      </c>
      <c r="AY23" s="68">
        <v>9893306.1043042373</v>
      </c>
      <c r="AZ23" s="68">
        <v>333783.08</v>
      </c>
      <c r="BA23" s="68">
        <v>287061.02</v>
      </c>
      <c r="BB23" s="68">
        <v>38516.549999999996</v>
      </c>
      <c r="BC23" s="68">
        <v>1168190.406672172</v>
      </c>
      <c r="BD23" s="68">
        <v>922480.13009982649</v>
      </c>
      <c r="BE23" s="68">
        <v>1282231.6306751014</v>
      </c>
      <c r="BF23" s="68">
        <v>109983.75378791802</v>
      </c>
      <c r="BG23" s="68">
        <f t="shared" si="9"/>
        <v>14035552.675539255</v>
      </c>
      <c r="BH23" s="68">
        <v>0</v>
      </c>
    </row>
    <row r="24" spans="2:60">
      <c r="B24" s="79" t="s">
        <v>41</v>
      </c>
      <c r="C24" s="79" t="s">
        <v>42</v>
      </c>
      <c r="D24" s="80" t="s">
        <v>953</v>
      </c>
      <c r="E24" s="81">
        <v>19</v>
      </c>
      <c r="F24" s="68"/>
      <c r="G24" s="68"/>
      <c r="H24" s="68"/>
      <c r="I24" s="68"/>
      <c r="J24" s="68"/>
      <c r="K24" s="68"/>
      <c r="L24" s="68"/>
      <c r="M24" s="68"/>
      <c r="N24" s="68">
        <f t="shared" si="6"/>
        <v>0</v>
      </c>
      <c r="O24" s="68"/>
      <c r="Q24" s="79" t="s">
        <v>41</v>
      </c>
      <c r="R24" s="79" t="s">
        <v>42</v>
      </c>
      <c r="S24" s="80" t="s">
        <v>954</v>
      </c>
      <c r="T24" s="81">
        <v>16</v>
      </c>
      <c r="U24" s="68">
        <v>62491857.672215544</v>
      </c>
      <c r="V24" s="68">
        <v>2927719.32</v>
      </c>
      <c r="W24" s="68">
        <v>2897756.63</v>
      </c>
      <c r="X24" s="68">
        <v>237770.81</v>
      </c>
      <c r="Y24" s="68">
        <v>8475965.9070360512</v>
      </c>
      <c r="Z24" s="68">
        <v>2145157.0420984775</v>
      </c>
      <c r="AA24" s="68">
        <v>6173948.2425368801</v>
      </c>
      <c r="AB24" s="68">
        <v>739856.62375152111</v>
      </c>
      <c r="AC24" s="68">
        <f t="shared" si="7"/>
        <v>87283807.957638457</v>
      </c>
      <c r="AD24" s="68">
        <v>1193775.71</v>
      </c>
      <c r="AF24" s="79" t="s">
        <v>41</v>
      </c>
      <c r="AG24" s="79" t="s">
        <v>42</v>
      </c>
      <c r="AH24" s="80" t="s">
        <v>1156</v>
      </c>
      <c r="AI24" s="81">
        <v>16</v>
      </c>
      <c r="AJ24" s="68">
        <v>62228118.367651001</v>
      </c>
      <c r="AK24" s="68">
        <v>2895636.1899999995</v>
      </c>
      <c r="AL24" s="68">
        <v>2882032.25</v>
      </c>
      <c r="AM24" s="68">
        <v>235882.4</v>
      </c>
      <c r="AN24" s="68">
        <v>8458685.3143911753</v>
      </c>
      <c r="AO24" s="68">
        <v>2145157.0420984775</v>
      </c>
      <c r="AP24" s="68">
        <v>6163852.8584314296</v>
      </c>
      <c r="AQ24" s="68">
        <v>732934.29968710244</v>
      </c>
      <c r="AR24" s="68">
        <f t="shared" si="8"/>
        <v>86945749.042259187</v>
      </c>
      <c r="AS24" s="68">
        <v>1203450.32</v>
      </c>
      <c r="AU24" s="79" t="s">
        <v>41</v>
      </c>
      <c r="AV24" s="79" t="s">
        <v>42</v>
      </c>
      <c r="AW24" s="80" t="s">
        <v>1157</v>
      </c>
      <c r="AX24" s="81">
        <v>16</v>
      </c>
      <c r="AY24" s="68">
        <v>62312089.670771949</v>
      </c>
      <c r="AZ24" s="68">
        <v>2921298.9799999995</v>
      </c>
      <c r="BA24" s="68">
        <v>2907551.8699999996</v>
      </c>
      <c r="BB24" s="68">
        <v>235758.32</v>
      </c>
      <c r="BC24" s="68">
        <v>8549983.2289095577</v>
      </c>
      <c r="BD24" s="68">
        <v>2145157.0420984775</v>
      </c>
      <c r="BE24" s="68">
        <v>6229024.1573187169</v>
      </c>
      <c r="BF24" s="68">
        <v>735257.7878138721</v>
      </c>
      <c r="BG24" s="68">
        <f t="shared" si="9"/>
        <v>87250283.51691255</v>
      </c>
      <c r="BH24" s="68">
        <v>1214162.46</v>
      </c>
    </row>
    <row r="25" spans="2:60">
      <c r="B25" s="79" t="s">
        <v>43</v>
      </c>
      <c r="C25" s="79" t="s">
        <v>44</v>
      </c>
      <c r="D25" s="80" t="s">
        <v>953</v>
      </c>
      <c r="E25" s="81">
        <v>19</v>
      </c>
      <c r="F25" s="68"/>
      <c r="G25" s="68"/>
      <c r="H25" s="68"/>
      <c r="I25" s="68"/>
      <c r="J25" s="68"/>
      <c r="K25" s="68"/>
      <c r="L25" s="68"/>
      <c r="M25" s="68"/>
      <c r="N25" s="68">
        <f t="shared" si="6"/>
        <v>0</v>
      </c>
      <c r="O25" s="68"/>
      <c r="Q25" s="79" t="s">
        <v>43</v>
      </c>
      <c r="R25" s="79" t="s">
        <v>44</v>
      </c>
      <c r="S25" s="80" t="s">
        <v>954</v>
      </c>
      <c r="T25" s="81">
        <v>16</v>
      </c>
      <c r="U25" s="68">
        <v>31716805.559714459</v>
      </c>
      <c r="V25" s="68">
        <v>1262471.7000000002</v>
      </c>
      <c r="W25" s="68">
        <v>89915.859999999986</v>
      </c>
      <c r="X25" s="68">
        <v>116078.68</v>
      </c>
      <c r="Y25" s="68">
        <v>4757369.9105162844</v>
      </c>
      <c r="Z25" s="68">
        <v>1564300.6454938569</v>
      </c>
      <c r="AA25" s="68">
        <v>2295461.2223917237</v>
      </c>
      <c r="AB25" s="68">
        <v>359432.56083732098</v>
      </c>
      <c r="AC25" s="68">
        <f t="shared" si="7"/>
        <v>42596941.168953642</v>
      </c>
      <c r="AD25" s="68">
        <v>435105.02999999991</v>
      </c>
      <c r="AF25" s="79" t="s">
        <v>43</v>
      </c>
      <c r="AG25" s="79" t="s">
        <v>44</v>
      </c>
      <c r="AH25" s="80" t="s">
        <v>1156</v>
      </c>
      <c r="AI25" s="81">
        <v>16</v>
      </c>
      <c r="AJ25" s="68">
        <v>31669862.821927503</v>
      </c>
      <c r="AK25" s="68">
        <v>1249715.8200000003</v>
      </c>
      <c r="AL25" s="68">
        <v>89427.94</v>
      </c>
      <c r="AM25" s="68">
        <v>115448.78</v>
      </c>
      <c r="AN25" s="68">
        <v>4749219.6482708659</v>
      </c>
      <c r="AO25" s="68">
        <v>1564300.6454938569</v>
      </c>
      <c r="AP25" s="68">
        <v>2291960.1241524378</v>
      </c>
      <c r="AQ25" s="68">
        <v>357216.88695468754</v>
      </c>
      <c r="AR25" s="68">
        <f t="shared" si="8"/>
        <v>42525783.88679935</v>
      </c>
      <c r="AS25" s="68">
        <v>438631.22</v>
      </c>
      <c r="AU25" s="79" t="s">
        <v>43</v>
      </c>
      <c r="AV25" s="79" t="s">
        <v>44</v>
      </c>
      <c r="AW25" s="80" t="s">
        <v>1157</v>
      </c>
      <c r="AX25" s="81">
        <v>16</v>
      </c>
      <c r="AY25" s="68">
        <v>32009601.733045958</v>
      </c>
      <c r="AZ25" s="68">
        <v>1260793.73</v>
      </c>
      <c r="BA25" s="68">
        <v>90219.8</v>
      </c>
      <c r="BB25" s="68">
        <v>116471.03999999999</v>
      </c>
      <c r="BC25" s="68">
        <v>4799257.1478262842</v>
      </c>
      <c r="BD25" s="68">
        <v>1564300.6454938569</v>
      </c>
      <c r="BE25" s="68">
        <v>2316308.1505991002</v>
      </c>
      <c r="BF25" s="68">
        <v>360843.17863086611</v>
      </c>
      <c r="BG25" s="68">
        <f t="shared" si="9"/>
        <v>42960330.975596063</v>
      </c>
      <c r="BH25" s="68">
        <v>442535.54999999993</v>
      </c>
    </row>
    <row r="26" spans="2:60">
      <c r="B26" s="79" t="s">
        <v>45</v>
      </c>
      <c r="C26" s="79" t="s">
        <v>46</v>
      </c>
      <c r="D26" s="80" t="s">
        <v>953</v>
      </c>
      <c r="E26" s="81">
        <v>19</v>
      </c>
      <c r="F26" s="68"/>
      <c r="G26" s="68"/>
      <c r="H26" s="68"/>
      <c r="I26" s="68"/>
      <c r="J26" s="68"/>
      <c r="K26" s="68"/>
      <c r="L26" s="68"/>
      <c r="M26" s="68"/>
      <c r="N26" s="68">
        <f t="shared" si="6"/>
        <v>0</v>
      </c>
      <c r="O26" s="68"/>
      <c r="Q26" s="79" t="s">
        <v>45</v>
      </c>
      <c r="R26" s="79" t="s">
        <v>46</v>
      </c>
      <c r="S26" s="80" t="s">
        <v>954</v>
      </c>
      <c r="T26" s="81">
        <v>16</v>
      </c>
      <c r="U26" s="68">
        <v>3514605.6584555614</v>
      </c>
      <c r="V26" s="68">
        <v>109824.26999999999</v>
      </c>
      <c r="W26" s="68">
        <v>0</v>
      </c>
      <c r="X26" s="68">
        <v>9508.9700000000012</v>
      </c>
      <c r="Y26" s="68">
        <v>323649.49939698091</v>
      </c>
      <c r="Z26" s="68">
        <v>115870.26116470269</v>
      </c>
      <c r="AA26" s="68">
        <v>0</v>
      </c>
      <c r="AB26" s="68">
        <v>26963.03659848636</v>
      </c>
      <c r="AC26" s="68">
        <f t="shared" si="7"/>
        <v>4135880.4856157312</v>
      </c>
      <c r="AD26" s="68">
        <v>35458.79</v>
      </c>
      <c r="AF26" s="79" t="s">
        <v>45</v>
      </c>
      <c r="AG26" s="79" t="s">
        <v>46</v>
      </c>
      <c r="AH26" s="80" t="s">
        <v>1156</v>
      </c>
      <c r="AI26" s="81">
        <v>16</v>
      </c>
      <c r="AJ26" s="68">
        <v>3498751.9771843092</v>
      </c>
      <c r="AK26" s="68">
        <v>109666.15</v>
      </c>
      <c r="AL26" s="68">
        <v>0</v>
      </c>
      <c r="AM26" s="68">
        <v>9536.9600000000009</v>
      </c>
      <c r="AN26" s="68">
        <v>324468.51966587652</v>
      </c>
      <c r="AO26" s="68">
        <v>115870.26116470269</v>
      </c>
      <c r="AP26" s="68">
        <v>0</v>
      </c>
      <c r="AQ26" s="68">
        <v>26785.81296213856</v>
      </c>
      <c r="AR26" s="68">
        <f t="shared" si="8"/>
        <v>4121125.3409770266</v>
      </c>
      <c r="AS26" s="68">
        <v>36045.660000000003</v>
      </c>
      <c r="AU26" s="79" t="s">
        <v>45</v>
      </c>
      <c r="AV26" s="79" t="s">
        <v>46</v>
      </c>
      <c r="AW26" s="80" t="s">
        <v>1157</v>
      </c>
      <c r="AX26" s="81">
        <v>16</v>
      </c>
      <c r="AY26" s="68">
        <v>3538762.606354042</v>
      </c>
      <c r="AZ26" s="68">
        <v>111573.44</v>
      </c>
      <c r="BA26" s="68">
        <v>0</v>
      </c>
      <c r="BB26" s="68">
        <v>9604.6299999999992</v>
      </c>
      <c r="BC26" s="68">
        <v>330200.46525028115</v>
      </c>
      <c r="BD26" s="68">
        <v>115870.26116470269</v>
      </c>
      <c r="BE26" s="68">
        <v>0</v>
      </c>
      <c r="BF26" s="68">
        <v>27244.418965003919</v>
      </c>
      <c r="BG26" s="68">
        <f t="shared" si="9"/>
        <v>4169930.9817340295</v>
      </c>
      <c r="BH26" s="68">
        <v>36675.160000000003</v>
      </c>
    </row>
    <row r="27" spans="2:60">
      <c r="B27" s="79" t="s">
        <v>47</v>
      </c>
      <c r="C27" s="79" t="s">
        <v>48</v>
      </c>
      <c r="D27" s="80" t="s">
        <v>953</v>
      </c>
      <c r="E27" s="81">
        <v>19</v>
      </c>
      <c r="F27" s="68"/>
      <c r="G27" s="68"/>
      <c r="H27" s="68"/>
      <c r="I27" s="68"/>
      <c r="J27" s="68"/>
      <c r="K27" s="68"/>
      <c r="L27" s="68"/>
      <c r="M27" s="68"/>
      <c r="N27" s="68">
        <f t="shared" si="6"/>
        <v>0</v>
      </c>
      <c r="O27" s="68"/>
      <c r="Q27" s="79" t="s">
        <v>47</v>
      </c>
      <c r="R27" s="79" t="s">
        <v>48</v>
      </c>
      <c r="S27" s="80" t="s">
        <v>954</v>
      </c>
      <c r="T27" s="81">
        <v>16</v>
      </c>
      <c r="U27" s="68">
        <v>23213014.331750348</v>
      </c>
      <c r="V27" s="68">
        <v>797796.92999999993</v>
      </c>
      <c r="W27" s="68">
        <v>91779.5</v>
      </c>
      <c r="X27" s="68">
        <v>88544.99</v>
      </c>
      <c r="Y27" s="68">
        <v>3391173.5479051922</v>
      </c>
      <c r="Z27" s="68">
        <v>1235104.2371651365</v>
      </c>
      <c r="AA27" s="68">
        <v>2254664.3173150518</v>
      </c>
      <c r="AB27" s="68">
        <v>257501.69852952659</v>
      </c>
      <c r="AC27" s="68">
        <f t="shared" si="7"/>
        <v>31414140.202665254</v>
      </c>
      <c r="AD27" s="68">
        <v>84560.65</v>
      </c>
      <c r="AF27" s="79" t="s">
        <v>47</v>
      </c>
      <c r="AG27" s="79" t="s">
        <v>48</v>
      </c>
      <c r="AH27" s="80" t="s">
        <v>1156</v>
      </c>
      <c r="AI27" s="81">
        <v>16</v>
      </c>
      <c r="AJ27" s="68">
        <v>23338662.604037691</v>
      </c>
      <c r="AK27" s="68">
        <v>799010.03999999992</v>
      </c>
      <c r="AL27" s="68">
        <v>92051.73</v>
      </c>
      <c r="AM27" s="68">
        <v>88909</v>
      </c>
      <c r="AN27" s="68">
        <v>3407694.8510463601</v>
      </c>
      <c r="AO27" s="68">
        <v>1235104.2371651365</v>
      </c>
      <c r="AP27" s="68">
        <v>2266591.2799361059</v>
      </c>
      <c r="AQ27" s="68">
        <v>258365.50101607293</v>
      </c>
      <c r="AR27" s="68">
        <f t="shared" si="8"/>
        <v>31572359.383201368</v>
      </c>
      <c r="AS27" s="68">
        <v>85970.14</v>
      </c>
      <c r="AU27" s="79" t="s">
        <v>47</v>
      </c>
      <c r="AV27" s="79" t="s">
        <v>48</v>
      </c>
      <c r="AW27" s="80" t="s">
        <v>1157</v>
      </c>
      <c r="AX27" s="81">
        <v>16</v>
      </c>
      <c r="AY27" s="68">
        <v>23749065.361712288</v>
      </c>
      <c r="AZ27" s="68">
        <v>813015.39</v>
      </c>
      <c r="BA27" s="68">
        <v>93662.449999999983</v>
      </c>
      <c r="BB27" s="68">
        <v>90567.87</v>
      </c>
      <c r="BC27" s="68">
        <v>3463417.9926969721</v>
      </c>
      <c r="BD27" s="68">
        <v>1235104.2371651365</v>
      </c>
      <c r="BE27" s="68">
        <v>2306553.3723598183</v>
      </c>
      <c r="BF27" s="68">
        <v>263301.75587542728</v>
      </c>
      <c r="BG27" s="68">
        <f t="shared" si="9"/>
        <v>32102170.419809643</v>
      </c>
      <c r="BH27" s="68">
        <v>87481.99</v>
      </c>
    </row>
    <row r="28" spans="2:60">
      <c r="B28" s="79" t="s">
        <v>49</v>
      </c>
      <c r="C28" s="79" t="s">
        <v>50</v>
      </c>
      <c r="D28" s="80" t="s">
        <v>953</v>
      </c>
      <c r="E28" s="81">
        <v>19</v>
      </c>
      <c r="F28" s="68"/>
      <c r="G28" s="68"/>
      <c r="H28" s="68"/>
      <c r="I28" s="68"/>
      <c r="J28" s="68"/>
      <c r="K28" s="68"/>
      <c r="L28" s="68"/>
      <c r="M28" s="68"/>
      <c r="N28" s="68">
        <f t="shared" si="6"/>
        <v>0</v>
      </c>
      <c r="O28" s="68"/>
      <c r="Q28" s="79" t="s">
        <v>49</v>
      </c>
      <c r="R28" s="79" t="s">
        <v>50</v>
      </c>
      <c r="S28" s="80" t="s">
        <v>954</v>
      </c>
      <c r="T28" s="81">
        <v>16</v>
      </c>
      <c r="U28" s="68">
        <v>4828979.2458134471</v>
      </c>
      <c r="V28" s="68">
        <v>223161.97999999998</v>
      </c>
      <c r="W28" s="68">
        <v>0</v>
      </c>
      <c r="X28" s="68">
        <v>0</v>
      </c>
      <c r="Y28" s="68">
        <v>723805.70426210971</v>
      </c>
      <c r="Z28" s="68">
        <v>272667.00841059361</v>
      </c>
      <c r="AA28" s="68">
        <v>83183.277619894332</v>
      </c>
      <c r="AB28" s="68">
        <v>53388.212809745222</v>
      </c>
      <c r="AC28" s="68">
        <f t="shared" si="7"/>
        <v>6290298.8689157898</v>
      </c>
      <c r="AD28" s="68">
        <v>105113.44</v>
      </c>
      <c r="AF28" s="79" t="s">
        <v>49</v>
      </c>
      <c r="AG28" s="79" t="s">
        <v>50</v>
      </c>
      <c r="AH28" s="80" t="s">
        <v>1156</v>
      </c>
      <c r="AI28" s="81">
        <v>16</v>
      </c>
      <c r="AJ28" s="68">
        <v>4980162.6166407382</v>
      </c>
      <c r="AK28" s="68">
        <v>222391.03999999995</v>
      </c>
      <c r="AL28" s="68">
        <v>0</v>
      </c>
      <c r="AM28" s="68">
        <v>0</v>
      </c>
      <c r="AN28" s="68">
        <v>727562.35065599962</v>
      </c>
      <c r="AO28" s="68">
        <v>272667.00841059361</v>
      </c>
      <c r="AP28" s="68">
        <v>83632.150207651954</v>
      </c>
      <c r="AQ28" s="68">
        <v>54708.667028788477</v>
      </c>
      <c r="AR28" s="68">
        <f t="shared" si="8"/>
        <v>6447976.9929437721</v>
      </c>
      <c r="AS28" s="68">
        <v>106853.16</v>
      </c>
      <c r="AU28" s="79" t="s">
        <v>49</v>
      </c>
      <c r="AV28" s="79" t="s">
        <v>50</v>
      </c>
      <c r="AW28" s="80" t="s">
        <v>1157</v>
      </c>
      <c r="AX28" s="81">
        <v>16</v>
      </c>
      <c r="AY28" s="68">
        <v>5093340.8494675281</v>
      </c>
      <c r="AZ28" s="68">
        <v>226257.00000000003</v>
      </c>
      <c r="BA28" s="68">
        <v>0</v>
      </c>
      <c r="BB28" s="68">
        <v>0</v>
      </c>
      <c r="BC28" s="68">
        <v>738894.56221443112</v>
      </c>
      <c r="BD28" s="68">
        <v>272667.00841059361</v>
      </c>
      <c r="BE28" s="68">
        <v>85099.019354133416</v>
      </c>
      <c r="BF28" s="68">
        <v>55993.896131502464</v>
      </c>
      <c r="BG28" s="68">
        <f t="shared" si="9"/>
        <v>6580971.5655781897</v>
      </c>
      <c r="BH28" s="68">
        <v>108719.23000000001</v>
      </c>
    </row>
    <row r="29" spans="2:60">
      <c r="B29" s="79" t="s">
        <v>51</v>
      </c>
      <c r="C29" s="79" t="s">
        <v>52</v>
      </c>
      <c r="D29" s="80" t="s">
        <v>953</v>
      </c>
      <c r="E29" s="81">
        <v>19</v>
      </c>
      <c r="F29" s="68"/>
      <c r="G29" s="68"/>
      <c r="H29" s="68"/>
      <c r="I29" s="68"/>
      <c r="J29" s="68"/>
      <c r="K29" s="68"/>
      <c r="L29" s="68"/>
      <c r="M29" s="68"/>
      <c r="N29" s="68">
        <f t="shared" si="6"/>
        <v>0</v>
      </c>
      <c r="O29" s="68"/>
      <c r="Q29" s="79" t="s">
        <v>51</v>
      </c>
      <c r="R29" s="79" t="s">
        <v>52</v>
      </c>
      <c r="S29" s="80" t="s">
        <v>954</v>
      </c>
      <c r="T29" s="81">
        <v>16</v>
      </c>
      <c r="U29" s="68">
        <v>28595310.95588338</v>
      </c>
      <c r="V29" s="68">
        <v>1100540.9500000002</v>
      </c>
      <c r="W29" s="68">
        <v>324649.48</v>
      </c>
      <c r="X29" s="68">
        <v>93168.639999999999</v>
      </c>
      <c r="Y29" s="68">
        <v>3778828.5800789082</v>
      </c>
      <c r="Z29" s="68">
        <v>620495.14310195413</v>
      </c>
      <c r="AA29" s="68">
        <v>322201.45744933572</v>
      </c>
      <c r="AB29" s="68">
        <v>129336.9786696732</v>
      </c>
      <c r="AC29" s="68">
        <f t="shared" si="7"/>
        <v>35143963.325183257</v>
      </c>
      <c r="AD29" s="68">
        <v>179431.14</v>
      </c>
      <c r="AF29" s="79" t="s">
        <v>51</v>
      </c>
      <c r="AG29" s="79" t="s">
        <v>52</v>
      </c>
      <c r="AH29" s="80" t="s">
        <v>1156</v>
      </c>
      <c r="AI29" s="81">
        <v>16</v>
      </c>
      <c r="AJ29" s="68">
        <v>28841325.908290207</v>
      </c>
      <c r="AK29" s="68">
        <v>1101348.5500000003</v>
      </c>
      <c r="AL29" s="68">
        <v>325605.49000000005</v>
      </c>
      <c r="AM29" s="68">
        <v>93924.66</v>
      </c>
      <c r="AN29" s="68">
        <v>3799468.7687147441</v>
      </c>
      <c r="AO29" s="68">
        <v>620495.14310195413</v>
      </c>
      <c r="AP29" s="68">
        <v>323938.85523552133</v>
      </c>
      <c r="AQ29" s="68">
        <v>130157.81597081572</v>
      </c>
      <c r="AR29" s="68">
        <f t="shared" si="8"/>
        <v>35418666.071313247</v>
      </c>
      <c r="AS29" s="68">
        <v>182400.88</v>
      </c>
      <c r="AU29" s="79" t="s">
        <v>51</v>
      </c>
      <c r="AV29" s="79" t="s">
        <v>52</v>
      </c>
      <c r="AW29" s="80" t="s">
        <v>1157</v>
      </c>
      <c r="AX29" s="81">
        <v>16</v>
      </c>
      <c r="AY29" s="68">
        <v>29447998.773965321</v>
      </c>
      <c r="AZ29" s="68">
        <v>1120512.77</v>
      </c>
      <c r="BA29" s="68">
        <v>331261.96000000002</v>
      </c>
      <c r="BB29" s="68">
        <v>95948.360000000015</v>
      </c>
      <c r="BC29" s="68">
        <v>3867098.76250521</v>
      </c>
      <c r="BD29" s="68">
        <v>620495.14310195413</v>
      </c>
      <c r="BE29" s="68">
        <v>329620.22570402082</v>
      </c>
      <c r="BF29" s="68">
        <v>133583.54365156591</v>
      </c>
      <c r="BG29" s="68">
        <f t="shared" si="9"/>
        <v>36132105.848928072</v>
      </c>
      <c r="BH29" s="68">
        <v>185586.31</v>
      </c>
    </row>
    <row r="30" spans="2:60">
      <c r="B30" s="79" t="s">
        <v>53</v>
      </c>
      <c r="C30" s="79" t="s">
        <v>54</v>
      </c>
      <c r="D30" s="80" t="s">
        <v>953</v>
      </c>
      <c r="E30" s="81">
        <v>19</v>
      </c>
      <c r="F30" s="68"/>
      <c r="G30" s="68"/>
      <c r="H30" s="68"/>
      <c r="I30" s="68"/>
      <c r="J30" s="68"/>
      <c r="K30" s="68"/>
      <c r="L30" s="68"/>
      <c r="M30" s="68"/>
      <c r="N30" s="68">
        <f t="shared" si="6"/>
        <v>0</v>
      </c>
      <c r="O30" s="68"/>
      <c r="Q30" s="79" t="s">
        <v>53</v>
      </c>
      <c r="R30" s="79" t="s">
        <v>54</v>
      </c>
      <c r="S30" s="80" t="s">
        <v>954</v>
      </c>
      <c r="T30" s="81">
        <v>16</v>
      </c>
      <c r="U30" s="68">
        <v>1903821.1059375147</v>
      </c>
      <c r="V30" s="68">
        <v>42923.960000000006</v>
      </c>
      <c r="W30" s="68">
        <v>0</v>
      </c>
      <c r="X30" s="68">
        <v>0</v>
      </c>
      <c r="Y30" s="68">
        <v>124599.98508174294</v>
      </c>
      <c r="Z30" s="68">
        <v>0</v>
      </c>
      <c r="AA30" s="68">
        <v>88543.016326553479</v>
      </c>
      <c r="AB30" s="68">
        <v>20375.91207300825</v>
      </c>
      <c r="AC30" s="68">
        <f t="shared" si="7"/>
        <v>2196973.3194188192</v>
      </c>
      <c r="AD30" s="68">
        <v>16709.34</v>
      </c>
      <c r="AF30" s="79" t="s">
        <v>53</v>
      </c>
      <c r="AG30" s="79" t="s">
        <v>54</v>
      </c>
      <c r="AH30" s="80" t="s">
        <v>1156</v>
      </c>
      <c r="AI30" s="81">
        <v>16</v>
      </c>
      <c r="AJ30" s="68">
        <v>1912376.9056607054</v>
      </c>
      <c r="AK30" s="68">
        <v>42823.39</v>
      </c>
      <c r="AL30" s="68">
        <v>0</v>
      </c>
      <c r="AM30" s="68">
        <v>0</v>
      </c>
      <c r="AN30" s="68">
        <v>125262.41289854681</v>
      </c>
      <c r="AO30" s="68">
        <v>0</v>
      </c>
      <c r="AP30" s="68">
        <v>89020.900306979936</v>
      </c>
      <c r="AQ30" s="68">
        <v>20445.005711330101</v>
      </c>
      <c r="AR30" s="68">
        <f t="shared" si="8"/>
        <v>2206914.5045775622</v>
      </c>
      <c r="AS30" s="68">
        <v>16985.89</v>
      </c>
      <c r="AU30" s="79" t="s">
        <v>53</v>
      </c>
      <c r="AV30" s="79" t="s">
        <v>54</v>
      </c>
      <c r="AW30" s="80" t="s">
        <v>1157</v>
      </c>
      <c r="AX30" s="81">
        <v>16</v>
      </c>
      <c r="AY30" s="68">
        <v>1945542.305630947</v>
      </c>
      <c r="AZ30" s="68">
        <v>43567.99</v>
      </c>
      <c r="BA30" s="68">
        <v>0</v>
      </c>
      <c r="BB30" s="68">
        <v>0</v>
      </c>
      <c r="BC30" s="68">
        <v>127462.74325297786</v>
      </c>
      <c r="BD30" s="68">
        <v>0</v>
      </c>
      <c r="BE30" s="68">
        <v>90582.175922084542</v>
      </c>
      <c r="BF30" s="68">
        <v>20853.906025556847</v>
      </c>
      <c r="BG30" s="68">
        <f t="shared" si="9"/>
        <v>2245291.6608315664</v>
      </c>
      <c r="BH30" s="68">
        <v>17282.54</v>
      </c>
    </row>
    <row r="31" spans="2:60">
      <c r="B31" s="79" t="s">
        <v>55</v>
      </c>
      <c r="C31" s="79" t="s">
        <v>56</v>
      </c>
      <c r="D31" s="80" t="s">
        <v>953</v>
      </c>
      <c r="E31" s="81">
        <v>19</v>
      </c>
      <c r="F31" s="68"/>
      <c r="G31" s="68"/>
      <c r="H31" s="68"/>
      <c r="I31" s="68"/>
      <c r="J31" s="68"/>
      <c r="K31" s="68"/>
      <c r="L31" s="68"/>
      <c r="M31" s="68"/>
      <c r="N31" s="68">
        <f t="shared" si="6"/>
        <v>0</v>
      </c>
      <c r="O31" s="68"/>
      <c r="Q31" s="79" t="s">
        <v>55</v>
      </c>
      <c r="R31" s="79" t="s">
        <v>56</v>
      </c>
      <c r="S31" s="80" t="s">
        <v>954</v>
      </c>
      <c r="T31" s="81">
        <v>16</v>
      </c>
      <c r="U31" s="68">
        <v>189360440.29580092</v>
      </c>
      <c r="V31" s="68">
        <v>7116037.54</v>
      </c>
      <c r="W31" s="68">
        <v>5061720.5</v>
      </c>
      <c r="X31" s="68">
        <v>694309.91999999993</v>
      </c>
      <c r="Y31" s="68">
        <v>27155069.36008824</v>
      </c>
      <c r="Z31" s="68">
        <v>10003888.822396303</v>
      </c>
      <c r="AA31" s="68">
        <v>13683262.544911793</v>
      </c>
      <c r="AB31" s="68">
        <v>2201053.402787447</v>
      </c>
      <c r="AC31" s="68">
        <f t="shared" si="7"/>
        <v>257758511.4359847</v>
      </c>
      <c r="AD31" s="68">
        <v>2482729.0499999998</v>
      </c>
      <c r="AF31" s="79" t="s">
        <v>55</v>
      </c>
      <c r="AG31" s="79" t="s">
        <v>56</v>
      </c>
      <c r="AH31" s="80" t="s">
        <v>1156</v>
      </c>
      <c r="AI31" s="81">
        <v>16</v>
      </c>
      <c r="AJ31" s="68">
        <v>191204116.92844564</v>
      </c>
      <c r="AK31" s="68">
        <v>7103184.330000001</v>
      </c>
      <c r="AL31" s="68">
        <v>5076734.2100000009</v>
      </c>
      <c r="AM31" s="68">
        <v>698295.54</v>
      </c>
      <c r="AN31" s="68">
        <v>27338192.898498978</v>
      </c>
      <c r="AO31" s="68">
        <v>10003888.822396303</v>
      </c>
      <c r="AP31" s="68">
        <v>13755647.312165732</v>
      </c>
      <c r="AQ31" s="68">
        <v>2218315.8958974481</v>
      </c>
      <c r="AR31" s="68">
        <f t="shared" si="8"/>
        <v>259922488.05740413</v>
      </c>
      <c r="AS31" s="68">
        <v>2524112.12</v>
      </c>
      <c r="AU31" s="79" t="s">
        <v>55</v>
      </c>
      <c r="AV31" s="79" t="s">
        <v>56</v>
      </c>
      <c r="AW31" s="80" t="s">
        <v>1157</v>
      </c>
      <c r="AX31" s="81">
        <v>16</v>
      </c>
      <c r="AY31" s="68">
        <v>196064787.49528652</v>
      </c>
      <c r="AZ31" s="68">
        <v>7227600.2199999988</v>
      </c>
      <c r="BA31" s="68">
        <v>5165566.93</v>
      </c>
      <c r="BB31" s="68">
        <v>714227.79999999993</v>
      </c>
      <c r="BC31" s="68">
        <v>27879372.576716352</v>
      </c>
      <c r="BD31" s="68">
        <v>10003888.822396303</v>
      </c>
      <c r="BE31" s="68">
        <v>13998171.662298935</v>
      </c>
      <c r="BF31" s="68">
        <v>2278918.9762084782</v>
      </c>
      <c r="BG31" s="68">
        <f t="shared" si="9"/>
        <v>265901035.39290664</v>
      </c>
      <c r="BH31" s="68">
        <v>2568500.91</v>
      </c>
    </row>
    <row r="32" spans="2:60">
      <c r="B32" s="79" t="s">
        <v>57</v>
      </c>
      <c r="C32" s="79" t="s">
        <v>58</v>
      </c>
      <c r="D32" s="80" t="s">
        <v>953</v>
      </c>
      <c r="E32" s="81">
        <v>19</v>
      </c>
      <c r="F32" s="68"/>
      <c r="G32" s="68"/>
      <c r="H32" s="68"/>
      <c r="I32" s="68"/>
      <c r="J32" s="68"/>
      <c r="K32" s="68"/>
      <c r="L32" s="68"/>
      <c r="M32" s="68"/>
      <c r="N32" s="68">
        <f t="shared" si="6"/>
        <v>0</v>
      </c>
      <c r="O32" s="68"/>
      <c r="Q32" s="79" t="s">
        <v>57</v>
      </c>
      <c r="R32" s="79" t="s">
        <v>58</v>
      </c>
      <c r="S32" s="80" t="s">
        <v>954</v>
      </c>
      <c r="T32" s="81">
        <v>16</v>
      </c>
      <c r="U32" s="68">
        <v>17952220.595287595</v>
      </c>
      <c r="V32" s="68">
        <v>232382.87999999998</v>
      </c>
      <c r="W32" s="68">
        <v>105020.81999999999</v>
      </c>
      <c r="X32" s="68">
        <v>61556.969999999994</v>
      </c>
      <c r="Y32" s="68">
        <v>1641063.8874910439</v>
      </c>
      <c r="Z32" s="68">
        <v>1178449.4018666532</v>
      </c>
      <c r="AA32" s="68">
        <v>453209.39438286424</v>
      </c>
      <c r="AB32" s="68">
        <v>178873.70079615712</v>
      </c>
      <c r="AC32" s="68">
        <f t="shared" si="7"/>
        <v>21802777.64982431</v>
      </c>
      <c r="AD32" s="68">
        <v>0</v>
      </c>
      <c r="AF32" s="79" t="s">
        <v>57</v>
      </c>
      <c r="AG32" s="79" t="s">
        <v>58</v>
      </c>
      <c r="AH32" s="80" t="s">
        <v>1156</v>
      </c>
      <c r="AI32" s="81">
        <v>16</v>
      </c>
      <c r="AJ32" s="68">
        <v>18727117.022134088</v>
      </c>
      <c r="AK32" s="68">
        <v>233073.58</v>
      </c>
      <c r="AL32" s="68">
        <v>105332.31999999998</v>
      </c>
      <c r="AM32" s="68">
        <v>63969.87</v>
      </c>
      <c r="AN32" s="68">
        <v>1650673.0207235562</v>
      </c>
      <c r="AO32" s="68">
        <v>1178449.4018666532</v>
      </c>
      <c r="AP32" s="68">
        <v>455607.26027974836</v>
      </c>
      <c r="AQ32" s="68">
        <v>185489.63604516536</v>
      </c>
      <c r="AR32" s="68">
        <f t="shared" si="8"/>
        <v>22599712.111049209</v>
      </c>
      <c r="AS32" s="68">
        <v>0</v>
      </c>
      <c r="AU32" s="79" t="s">
        <v>57</v>
      </c>
      <c r="AV32" s="79" t="s">
        <v>58</v>
      </c>
      <c r="AW32" s="80" t="s">
        <v>1157</v>
      </c>
      <c r="AX32" s="81">
        <v>16</v>
      </c>
      <c r="AY32" s="68">
        <v>19451965.210190155</v>
      </c>
      <c r="AZ32" s="68">
        <v>237160.28</v>
      </c>
      <c r="BA32" s="68">
        <v>107175.43</v>
      </c>
      <c r="BB32" s="68">
        <v>66636.5</v>
      </c>
      <c r="BC32" s="68">
        <v>1674306.5989344183</v>
      </c>
      <c r="BD32" s="68">
        <v>1178449.4018666532</v>
      </c>
      <c r="BE32" s="68">
        <v>463640.1268767892</v>
      </c>
      <c r="BF32" s="68">
        <v>192214.7616347298</v>
      </c>
      <c r="BG32" s="68">
        <f t="shared" si="9"/>
        <v>23371548.309502747</v>
      </c>
      <c r="BH32" s="68">
        <v>0</v>
      </c>
    </row>
    <row r="33" spans="2:60">
      <c r="B33" s="79" t="s">
        <v>59</v>
      </c>
      <c r="C33" s="79" t="s">
        <v>60</v>
      </c>
      <c r="D33" s="80" t="s">
        <v>953</v>
      </c>
      <c r="E33" s="81">
        <v>19</v>
      </c>
      <c r="F33" s="68"/>
      <c r="G33" s="68"/>
      <c r="H33" s="68"/>
      <c r="I33" s="68"/>
      <c r="J33" s="68"/>
      <c r="K33" s="68"/>
      <c r="L33" s="68"/>
      <c r="M33" s="68"/>
      <c r="N33" s="68">
        <f t="shared" si="6"/>
        <v>0</v>
      </c>
      <c r="O33" s="68"/>
      <c r="Q33" s="79" t="s">
        <v>59</v>
      </c>
      <c r="R33" s="79" t="s">
        <v>60</v>
      </c>
      <c r="S33" s="80" t="s">
        <v>954</v>
      </c>
      <c r="T33" s="81">
        <v>16</v>
      </c>
      <c r="U33" s="68">
        <v>14958258.983515294</v>
      </c>
      <c r="V33" s="68">
        <v>254727.87999999998</v>
      </c>
      <c r="W33" s="68">
        <v>61196.669999999991</v>
      </c>
      <c r="X33" s="68">
        <v>51693.43</v>
      </c>
      <c r="Y33" s="68">
        <v>1945538.3540708104</v>
      </c>
      <c r="Z33" s="68">
        <v>0</v>
      </c>
      <c r="AA33" s="68">
        <v>369798.72214177763</v>
      </c>
      <c r="AB33" s="68">
        <v>157253.15983046964</v>
      </c>
      <c r="AC33" s="68">
        <f t="shared" si="7"/>
        <v>17798467.199558351</v>
      </c>
      <c r="AD33" s="68">
        <v>0</v>
      </c>
      <c r="AF33" s="79" t="s">
        <v>59</v>
      </c>
      <c r="AG33" s="79" t="s">
        <v>60</v>
      </c>
      <c r="AH33" s="80" t="s">
        <v>1156</v>
      </c>
      <c r="AI33" s="81">
        <v>16</v>
      </c>
      <c r="AJ33" s="68">
        <v>15542912.071398763</v>
      </c>
      <c r="AK33" s="68">
        <v>255488.31</v>
      </c>
      <c r="AL33" s="68">
        <v>61378.98</v>
      </c>
      <c r="AM33" s="68">
        <v>53523.3</v>
      </c>
      <c r="AN33" s="68">
        <v>1957774.17020732</v>
      </c>
      <c r="AO33" s="68">
        <v>0</v>
      </c>
      <c r="AP33" s="68">
        <v>371741.10565260367</v>
      </c>
      <c r="AQ33" s="68">
        <v>162182.99723511189</v>
      </c>
      <c r="AR33" s="68">
        <f t="shared" si="8"/>
        <v>18405000.934493802</v>
      </c>
      <c r="AS33" s="68">
        <v>0</v>
      </c>
      <c r="AU33" s="79" t="s">
        <v>59</v>
      </c>
      <c r="AV33" s="79" t="s">
        <v>60</v>
      </c>
      <c r="AW33" s="80" t="s">
        <v>1157</v>
      </c>
      <c r="AX33" s="81">
        <v>16</v>
      </c>
      <c r="AY33" s="68">
        <v>15988632.109475348</v>
      </c>
      <c r="AZ33" s="68">
        <v>259987.49999999997</v>
      </c>
      <c r="BA33" s="68">
        <v>62457.719999999994</v>
      </c>
      <c r="BB33" s="68">
        <v>55103.500000000007</v>
      </c>
      <c r="BC33" s="68">
        <v>1991183.936003739</v>
      </c>
      <c r="BD33" s="68">
        <v>0</v>
      </c>
      <c r="BE33" s="68">
        <v>378312.00693386619</v>
      </c>
      <c r="BF33" s="68">
        <v>166538.6295838207</v>
      </c>
      <c r="BG33" s="68">
        <f t="shared" si="9"/>
        <v>18902215.401996776</v>
      </c>
      <c r="BH33" s="68">
        <v>0</v>
      </c>
    </row>
    <row r="34" spans="2:60">
      <c r="B34" s="79" t="s">
        <v>61</v>
      </c>
      <c r="C34" s="79" t="s">
        <v>62</v>
      </c>
      <c r="D34" s="80" t="s">
        <v>953</v>
      </c>
      <c r="E34" s="81">
        <v>19</v>
      </c>
      <c r="F34" s="68"/>
      <c r="G34" s="68"/>
      <c r="H34" s="68"/>
      <c r="I34" s="68"/>
      <c r="J34" s="68"/>
      <c r="K34" s="68"/>
      <c r="L34" s="68"/>
      <c r="M34" s="68"/>
      <c r="N34" s="68">
        <f t="shared" si="6"/>
        <v>0</v>
      </c>
      <c r="O34" s="68"/>
      <c r="Q34" s="79" t="s">
        <v>61</v>
      </c>
      <c r="R34" s="79" t="s">
        <v>62</v>
      </c>
      <c r="S34" s="80" t="s">
        <v>954</v>
      </c>
      <c r="T34" s="81">
        <v>16</v>
      </c>
      <c r="U34" s="68">
        <v>1430238.1647684514</v>
      </c>
      <c r="V34" s="68">
        <v>51058.57</v>
      </c>
      <c r="W34" s="68">
        <v>0</v>
      </c>
      <c r="X34" s="68">
        <v>4514.3600000000006</v>
      </c>
      <c r="Y34" s="68">
        <v>168433.65367033108</v>
      </c>
      <c r="Z34" s="68">
        <v>177599.48996403799</v>
      </c>
      <c r="AA34" s="68">
        <v>0</v>
      </c>
      <c r="AB34" s="68">
        <v>15305.469256600831</v>
      </c>
      <c r="AC34" s="68">
        <f t="shared" si="7"/>
        <v>1847149.7076594213</v>
      </c>
      <c r="AD34" s="68">
        <v>0</v>
      </c>
      <c r="AF34" s="79" t="s">
        <v>61</v>
      </c>
      <c r="AG34" s="79" t="s">
        <v>62</v>
      </c>
      <c r="AH34" s="80" t="s">
        <v>1156</v>
      </c>
      <c r="AI34" s="81">
        <v>16</v>
      </c>
      <c r="AJ34" s="68">
        <v>1404384.7289016915</v>
      </c>
      <c r="AK34" s="68">
        <v>51209.25</v>
      </c>
      <c r="AL34" s="68">
        <v>0</v>
      </c>
      <c r="AM34" s="68">
        <v>4431.33</v>
      </c>
      <c r="AN34" s="68">
        <v>170562.29234712347</v>
      </c>
      <c r="AO34" s="68">
        <v>177599.48996403799</v>
      </c>
      <c r="AP34" s="68">
        <v>0</v>
      </c>
      <c r="AQ34" s="68">
        <v>15121.093566364609</v>
      </c>
      <c r="AR34" s="68">
        <f t="shared" si="8"/>
        <v>1823308.1847792175</v>
      </c>
      <c r="AS34" s="68">
        <v>0</v>
      </c>
      <c r="AU34" s="79" t="s">
        <v>61</v>
      </c>
      <c r="AV34" s="79" t="s">
        <v>62</v>
      </c>
      <c r="AW34" s="80" t="s">
        <v>1157</v>
      </c>
      <c r="AX34" s="81">
        <v>16</v>
      </c>
      <c r="AY34" s="68">
        <v>1439427.5558025383</v>
      </c>
      <c r="AZ34" s="68">
        <v>52100.779999999992</v>
      </c>
      <c r="BA34" s="68">
        <v>0</v>
      </c>
      <c r="BB34" s="68">
        <v>4508.3099999999995</v>
      </c>
      <c r="BC34" s="68">
        <v>173704.35805823273</v>
      </c>
      <c r="BD34" s="68">
        <v>177599.48996403799</v>
      </c>
      <c r="BE34" s="68">
        <v>0</v>
      </c>
      <c r="BF34" s="68">
        <v>15526.836452648276</v>
      </c>
      <c r="BG34" s="68">
        <f t="shared" si="9"/>
        <v>1862867.3302774574</v>
      </c>
      <c r="BH34" s="68">
        <v>0</v>
      </c>
    </row>
    <row r="35" spans="2:60">
      <c r="B35" s="79" t="s">
        <v>63</v>
      </c>
      <c r="C35" s="79" t="s">
        <v>64</v>
      </c>
      <c r="D35" s="80" t="s">
        <v>953</v>
      </c>
      <c r="E35" s="81">
        <v>19</v>
      </c>
      <c r="F35" s="68"/>
      <c r="G35" s="68"/>
      <c r="H35" s="68"/>
      <c r="I35" s="68"/>
      <c r="J35" s="68"/>
      <c r="K35" s="68"/>
      <c r="L35" s="68"/>
      <c r="M35" s="68"/>
      <c r="N35" s="68">
        <f t="shared" si="6"/>
        <v>0</v>
      </c>
      <c r="O35" s="68"/>
      <c r="Q35" s="79" t="s">
        <v>63</v>
      </c>
      <c r="R35" s="79" t="s">
        <v>64</v>
      </c>
      <c r="S35" s="80" t="s">
        <v>954</v>
      </c>
      <c r="T35" s="81">
        <v>16</v>
      </c>
      <c r="U35" s="68">
        <v>25666305.618424051</v>
      </c>
      <c r="V35" s="68">
        <v>694687.39</v>
      </c>
      <c r="W35" s="68">
        <v>144946.92000000001</v>
      </c>
      <c r="X35" s="68">
        <v>96732.36</v>
      </c>
      <c r="Y35" s="68">
        <v>4123971.512719336</v>
      </c>
      <c r="Z35" s="68">
        <v>1940239.9280678094</v>
      </c>
      <c r="AA35" s="68">
        <v>2258464.3887050655</v>
      </c>
      <c r="AB35" s="68">
        <v>287637.25568821281</v>
      </c>
      <c r="AC35" s="68">
        <f t="shared" si="7"/>
        <v>35212985.373604476</v>
      </c>
      <c r="AD35" s="68">
        <v>0</v>
      </c>
      <c r="AF35" s="79" t="s">
        <v>63</v>
      </c>
      <c r="AG35" s="79" t="s">
        <v>64</v>
      </c>
      <c r="AH35" s="80" t="s">
        <v>1156</v>
      </c>
      <c r="AI35" s="81">
        <v>16</v>
      </c>
      <c r="AJ35" s="68">
        <v>25921880.774597913</v>
      </c>
      <c r="AK35" s="68">
        <v>696752.16</v>
      </c>
      <c r="AL35" s="68">
        <v>145376.85</v>
      </c>
      <c r="AM35" s="68">
        <v>97424.799999999988</v>
      </c>
      <c r="AN35" s="68">
        <v>4146590.8036809852</v>
      </c>
      <c r="AO35" s="68">
        <v>1940239.9280678094</v>
      </c>
      <c r="AP35" s="68">
        <v>2270411.134581611</v>
      </c>
      <c r="AQ35" s="68">
        <v>289634.85725013912</v>
      </c>
      <c r="AR35" s="68">
        <f t="shared" si="8"/>
        <v>35508311.308178462</v>
      </c>
      <c r="AS35" s="68">
        <v>0</v>
      </c>
      <c r="AU35" s="79" t="s">
        <v>63</v>
      </c>
      <c r="AV35" s="79" t="s">
        <v>64</v>
      </c>
      <c r="AW35" s="80" t="s">
        <v>1157</v>
      </c>
      <c r="AX35" s="81">
        <v>16</v>
      </c>
      <c r="AY35" s="68">
        <v>26174882.202844989</v>
      </c>
      <c r="AZ35" s="68">
        <v>708968.99000000011</v>
      </c>
      <c r="BA35" s="68">
        <v>147920.65</v>
      </c>
      <c r="BB35" s="68">
        <v>98407.47</v>
      </c>
      <c r="BC35" s="68">
        <v>4219980.8647197597</v>
      </c>
      <c r="BD35" s="68">
        <v>1940239.9280678094</v>
      </c>
      <c r="BE35" s="68">
        <v>2310440.4510227465</v>
      </c>
      <c r="BF35" s="68">
        <v>293623.01053246856</v>
      </c>
      <c r="BG35" s="68">
        <f t="shared" si="9"/>
        <v>35894463.567187771</v>
      </c>
      <c r="BH35" s="68">
        <v>0</v>
      </c>
    </row>
    <row r="36" spans="2:60">
      <c r="B36" s="79" t="s">
        <v>65</v>
      </c>
      <c r="C36" s="79" t="s">
        <v>66</v>
      </c>
      <c r="D36" s="80" t="s">
        <v>953</v>
      </c>
      <c r="E36" s="81">
        <v>19</v>
      </c>
      <c r="F36" s="68"/>
      <c r="G36" s="68"/>
      <c r="H36" s="68"/>
      <c r="I36" s="68"/>
      <c r="J36" s="68"/>
      <c r="K36" s="68"/>
      <c r="L36" s="68"/>
      <c r="M36" s="68"/>
      <c r="N36" s="68">
        <f t="shared" si="6"/>
        <v>0</v>
      </c>
      <c r="O36" s="68"/>
      <c r="Q36" s="79" t="s">
        <v>65</v>
      </c>
      <c r="R36" s="79" t="s">
        <v>66</v>
      </c>
      <c r="S36" s="80" t="s">
        <v>954</v>
      </c>
      <c r="T36" s="81">
        <v>16</v>
      </c>
      <c r="U36" s="68">
        <v>206827745.28184122</v>
      </c>
      <c r="V36" s="68">
        <v>8282197.709999999</v>
      </c>
      <c r="W36" s="68">
        <v>5755929.3500000006</v>
      </c>
      <c r="X36" s="68">
        <v>814896.8600000001</v>
      </c>
      <c r="Y36" s="68">
        <v>29964025.298403937</v>
      </c>
      <c r="Z36" s="68">
        <v>14811735.795968685</v>
      </c>
      <c r="AA36" s="68">
        <v>25019381.011842281</v>
      </c>
      <c r="AB36" s="68">
        <v>2505804.7500253916</v>
      </c>
      <c r="AC36" s="68">
        <f t="shared" si="7"/>
        <v>296374260.73808151</v>
      </c>
      <c r="AD36" s="68">
        <v>2392544.6799999997</v>
      </c>
      <c r="AF36" s="79" t="s">
        <v>65</v>
      </c>
      <c r="AG36" s="79" t="s">
        <v>66</v>
      </c>
      <c r="AH36" s="80" t="s">
        <v>1156</v>
      </c>
      <c r="AI36" s="81">
        <v>16</v>
      </c>
      <c r="AJ36" s="68">
        <v>205666600.47552985</v>
      </c>
      <c r="AK36" s="68">
        <v>8274045.790000001</v>
      </c>
      <c r="AL36" s="68">
        <v>5773002.1699999999</v>
      </c>
      <c r="AM36" s="68">
        <v>809203.66999999993</v>
      </c>
      <c r="AN36" s="68">
        <v>30128319.189020574</v>
      </c>
      <c r="AO36" s="68">
        <v>14811735.795968685</v>
      </c>
      <c r="AP36" s="68">
        <v>25150450.810468946</v>
      </c>
      <c r="AQ36" s="68">
        <v>2495298.7446597219</v>
      </c>
      <c r="AR36" s="68">
        <f t="shared" si="8"/>
        <v>295541081.15564775</v>
      </c>
      <c r="AS36" s="68">
        <v>2432424.5100000002</v>
      </c>
      <c r="AU36" s="79" t="s">
        <v>65</v>
      </c>
      <c r="AV36" s="79" t="s">
        <v>66</v>
      </c>
      <c r="AW36" s="80" t="s">
        <v>1157</v>
      </c>
      <c r="AX36" s="81">
        <v>16</v>
      </c>
      <c r="AY36" s="68">
        <v>207340405.12745243</v>
      </c>
      <c r="AZ36" s="68">
        <v>8418996.2899999991</v>
      </c>
      <c r="BA36" s="68">
        <v>5874018.21</v>
      </c>
      <c r="BB36" s="68">
        <v>816142.45000000007</v>
      </c>
      <c r="BC36" s="68">
        <v>30667905.692348827</v>
      </c>
      <c r="BD36" s="68">
        <v>14811735.795968685</v>
      </c>
      <c r="BE36" s="68">
        <v>25593788.809923586</v>
      </c>
      <c r="BF36" s="68">
        <v>2528750.4483941793</v>
      </c>
      <c r="BG36" s="68">
        <f t="shared" si="9"/>
        <v>298526943.71408767</v>
      </c>
      <c r="BH36" s="68">
        <v>2475200.89</v>
      </c>
    </row>
    <row r="37" spans="2:60">
      <c r="B37" s="79" t="s">
        <v>67</v>
      </c>
      <c r="C37" s="79" t="s">
        <v>68</v>
      </c>
      <c r="D37" s="80" t="s">
        <v>953</v>
      </c>
      <c r="E37" s="81">
        <v>19</v>
      </c>
      <c r="F37" s="68"/>
      <c r="G37" s="68"/>
      <c r="H37" s="68"/>
      <c r="I37" s="68"/>
      <c r="J37" s="68"/>
      <c r="K37" s="68"/>
      <c r="L37" s="68"/>
      <c r="M37" s="68"/>
      <c r="N37" s="68">
        <f t="shared" si="6"/>
        <v>0</v>
      </c>
      <c r="O37" s="68"/>
      <c r="Q37" s="79" t="s">
        <v>67</v>
      </c>
      <c r="R37" s="79" t="s">
        <v>68</v>
      </c>
      <c r="S37" s="80" t="s">
        <v>954</v>
      </c>
      <c r="T37" s="81">
        <v>16</v>
      </c>
      <c r="U37" s="68">
        <v>63028585.842817932</v>
      </c>
      <c r="V37" s="68">
        <v>685199.13</v>
      </c>
      <c r="W37" s="68">
        <v>407286.76</v>
      </c>
      <c r="X37" s="68">
        <v>232960.87</v>
      </c>
      <c r="Y37" s="68">
        <v>7325117.8532615332</v>
      </c>
      <c r="Z37" s="68">
        <v>3179120.5401929799</v>
      </c>
      <c r="AA37" s="68">
        <v>3980098.4888340947</v>
      </c>
      <c r="AB37" s="68">
        <v>672751.37907406688</v>
      </c>
      <c r="AC37" s="68">
        <f t="shared" si="7"/>
        <v>79511120.86418061</v>
      </c>
      <c r="AD37" s="68">
        <v>0</v>
      </c>
      <c r="AF37" s="79" t="s">
        <v>67</v>
      </c>
      <c r="AG37" s="79" t="s">
        <v>68</v>
      </c>
      <c r="AH37" s="80" t="s">
        <v>1156</v>
      </c>
      <c r="AI37" s="81">
        <v>16</v>
      </c>
      <c r="AJ37" s="68">
        <v>62835631.798750937</v>
      </c>
      <c r="AK37" s="68">
        <v>681762.68</v>
      </c>
      <c r="AL37" s="68">
        <v>405247.89</v>
      </c>
      <c r="AM37" s="68">
        <v>231585.19</v>
      </c>
      <c r="AN37" s="68">
        <v>7308132.0627540313</v>
      </c>
      <c r="AO37" s="68">
        <v>3179120.5401929799</v>
      </c>
      <c r="AP37" s="68">
        <v>3974715.9425684959</v>
      </c>
      <c r="AQ37" s="68">
        <v>667597.58792796731</v>
      </c>
      <c r="AR37" s="68">
        <f t="shared" si="8"/>
        <v>79283793.692194402</v>
      </c>
      <c r="AS37" s="68">
        <v>0</v>
      </c>
      <c r="AU37" s="79" t="s">
        <v>67</v>
      </c>
      <c r="AV37" s="79" t="s">
        <v>68</v>
      </c>
      <c r="AW37" s="80" t="s">
        <v>1157</v>
      </c>
      <c r="AX37" s="81">
        <v>16</v>
      </c>
      <c r="AY37" s="68">
        <v>63329966.860660449</v>
      </c>
      <c r="AZ37" s="68">
        <v>688175.47</v>
      </c>
      <c r="BA37" s="68">
        <v>409051.87</v>
      </c>
      <c r="BB37" s="68">
        <v>233653.31</v>
      </c>
      <c r="BC37" s="68">
        <v>7370718.356363805</v>
      </c>
      <c r="BD37" s="68">
        <v>3179120.5401929799</v>
      </c>
      <c r="BE37" s="68">
        <v>4018383.0598694403</v>
      </c>
      <c r="BF37" s="68">
        <v>671937.75272901356</v>
      </c>
      <c r="BG37" s="68">
        <f t="shared" si="9"/>
        <v>79901007.219815686</v>
      </c>
      <c r="BH37" s="68">
        <v>0</v>
      </c>
    </row>
    <row r="38" spans="2:60">
      <c r="B38" s="79" t="s">
        <v>69</v>
      </c>
      <c r="C38" s="79" t="s">
        <v>70</v>
      </c>
      <c r="D38" s="80" t="s">
        <v>953</v>
      </c>
      <c r="E38" s="81">
        <v>19</v>
      </c>
      <c r="F38" s="68"/>
      <c r="G38" s="68"/>
      <c r="H38" s="68"/>
      <c r="I38" s="68"/>
      <c r="J38" s="68"/>
      <c r="K38" s="68"/>
      <c r="L38" s="68"/>
      <c r="M38" s="68"/>
      <c r="N38" s="68">
        <f t="shared" si="6"/>
        <v>0</v>
      </c>
      <c r="O38" s="68"/>
      <c r="Q38" s="79" t="s">
        <v>69</v>
      </c>
      <c r="R38" s="79" t="s">
        <v>70</v>
      </c>
      <c r="S38" s="80" t="s">
        <v>954</v>
      </c>
      <c r="T38" s="81">
        <v>16</v>
      </c>
      <c r="U38" s="68">
        <v>109625867.21834293</v>
      </c>
      <c r="V38" s="68">
        <v>2711988.1900000004</v>
      </c>
      <c r="W38" s="68">
        <v>1476659.4400000002</v>
      </c>
      <c r="X38" s="68">
        <v>408155.98</v>
      </c>
      <c r="Y38" s="68">
        <v>16321384.197218748</v>
      </c>
      <c r="Z38" s="68">
        <v>9607315.7571972851</v>
      </c>
      <c r="AA38" s="68">
        <v>8623233.5317409039</v>
      </c>
      <c r="AB38" s="68">
        <v>1088706.1455051899</v>
      </c>
      <c r="AC38" s="68">
        <f t="shared" si="7"/>
        <v>149863310.46000504</v>
      </c>
      <c r="AD38" s="68">
        <v>0</v>
      </c>
      <c r="AF38" s="79" t="s">
        <v>69</v>
      </c>
      <c r="AG38" s="79" t="s">
        <v>70</v>
      </c>
      <c r="AH38" s="80" t="s">
        <v>1156</v>
      </c>
      <c r="AI38" s="81">
        <v>16</v>
      </c>
      <c r="AJ38" s="68">
        <v>110423101.65895253</v>
      </c>
      <c r="AK38" s="68">
        <v>2720048.8799999994</v>
      </c>
      <c r="AL38" s="68">
        <v>1481039.3899999997</v>
      </c>
      <c r="AM38" s="68">
        <v>410785.93000000005</v>
      </c>
      <c r="AN38" s="68">
        <v>16388699.460466884</v>
      </c>
      <c r="AO38" s="68">
        <v>9607315.7571972851</v>
      </c>
      <c r="AP38" s="68">
        <v>8668850.5861117933</v>
      </c>
      <c r="AQ38" s="68">
        <v>1092228.5063458383</v>
      </c>
      <c r="AR38" s="68">
        <f t="shared" si="8"/>
        <v>150792070.16907433</v>
      </c>
      <c r="AS38" s="68">
        <v>0</v>
      </c>
      <c r="AU38" s="79" t="s">
        <v>69</v>
      </c>
      <c r="AV38" s="79" t="s">
        <v>70</v>
      </c>
      <c r="AW38" s="80" t="s">
        <v>1157</v>
      </c>
      <c r="AX38" s="81">
        <v>16</v>
      </c>
      <c r="AY38" s="68">
        <v>112656637.35593192</v>
      </c>
      <c r="AZ38" s="68">
        <v>2767742.11</v>
      </c>
      <c r="BA38" s="68">
        <v>1506954.63</v>
      </c>
      <c r="BB38" s="68">
        <v>418695.93999999994</v>
      </c>
      <c r="BC38" s="68">
        <v>16690802.045798751</v>
      </c>
      <c r="BD38" s="68">
        <v>9607315.7571972851</v>
      </c>
      <c r="BE38" s="68">
        <v>8821690.1631439067</v>
      </c>
      <c r="BF38" s="68">
        <v>1116033.606136173</v>
      </c>
      <c r="BG38" s="68">
        <f t="shared" si="9"/>
        <v>153585871.60820803</v>
      </c>
      <c r="BH38" s="68">
        <v>0</v>
      </c>
    </row>
    <row r="39" spans="2:60">
      <c r="B39" s="79" t="s">
        <v>71</v>
      </c>
      <c r="C39" s="79" t="s">
        <v>72</v>
      </c>
      <c r="D39" s="80" t="s">
        <v>953</v>
      </c>
      <c r="E39" s="81">
        <v>19</v>
      </c>
      <c r="F39" s="68"/>
      <c r="G39" s="68"/>
      <c r="H39" s="68"/>
      <c r="I39" s="68"/>
      <c r="J39" s="68"/>
      <c r="K39" s="68"/>
      <c r="L39" s="68"/>
      <c r="M39" s="68"/>
      <c r="N39" s="68">
        <f t="shared" si="6"/>
        <v>0</v>
      </c>
      <c r="O39" s="68"/>
      <c r="Q39" s="79" t="s">
        <v>71</v>
      </c>
      <c r="R39" s="79" t="s">
        <v>72</v>
      </c>
      <c r="S39" s="80" t="s">
        <v>954</v>
      </c>
      <c r="T39" s="81">
        <v>16</v>
      </c>
      <c r="U39" s="68">
        <v>30337148.526484478</v>
      </c>
      <c r="V39" s="68">
        <v>470918.89</v>
      </c>
      <c r="W39" s="68">
        <v>175775.94</v>
      </c>
      <c r="X39" s="68">
        <v>109771.52</v>
      </c>
      <c r="Y39" s="68">
        <v>3414761.9598743753</v>
      </c>
      <c r="Z39" s="68">
        <v>0</v>
      </c>
      <c r="AA39" s="68">
        <v>1894975.7297611539</v>
      </c>
      <c r="AB39" s="68">
        <v>324311.49882720411</v>
      </c>
      <c r="AC39" s="68">
        <f t="shared" si="7"/>
        <v>36727664.06494721</v>
      </c>
      <c r="AD39" s="68">
        <v>0</v>
      </c>
      <c r="AF39" s="79" t="s">
        <v>71</v>
      </c>
      <c r="AG39" s="79" t="s">
        <v>72</v>
      </c>
      <c r="AH39" s="80" t="s">
        <v>1156</v>
      </c>
      <c r="AI39" s="81">
        <v>16</v>
      </c>
      <c r="AJ39" s="68">
        <v>31968870.454726245</v>
      </c>
      <c r="AK39" s="68">
        <v>472318.57</v>
      </c>
      <c r="AL39" s="68">
        <v>176297.31</v>
      </c>
      <c r="AM39" s="68">
        <v>115368.81</v>
      </c>
      <c r="AN39" s="68">
        <v>3425694.060928735</v>
      </c>
      <c r="AO39" s="68">
        <v>0</v>
      </c>
      <c r="AP39" s="68">
        <v>1905000.1960310605</v>
      </c>
      <c r="AQ39" s="68">
        <v>337356.91807670146</v>
      </c>
      <c r="AR39" s="68">
        <f t="shared" si="8"/>
        <v>38400906.319762744</v>
      </c>
      <c r="AS39" s="68">
        <v>0</v>
      </c>
      <c r="AU39" s="79" t="s">
        <v>71</v>
      </c>
      <c r="AV39" s="79" t="s">
        <v>72</v>
      </c>
      <c r="AW39" s="80" t="s">
        <v>1157</v>
      </c>
      <c r="AX39" s="81">
        <v>16</v>
      </c>
      <c r="AY39" s="68">
        <v>34192602.141860306</v>
      </c>
      <c r="AZ39" s="68">
        <v>480600.18</v>
      </c>
      <c r="BA39" s="68">
        <v>179382.16000000003</v>
      </c>
      <c r="BB39" s="68">
        <v>122957.75</v>
      </c>
      <c r="BC39" s="68">
        <v>3489528.2730890857</v>
      </c>
      <c r="BD39" s="68">
        <v>0</v>
      </c>
      <c r="BE39" s="68">
        <v>1938587.1283924142</v>
      </c>
      <c r="BF39" s="68">
        <v>358435.82261318713</v>
      </c>
      <c r="BG39" s="68">
        <f t="shared" si="9"/>
        <v>40762093.455954991</v>
      </c>
      <c r="BH39" s="68">
        <v>0</v>
      </c>
    </row>
    <row r="40" spans="2:60">
      <c r="B40" s="79" t="s">
        <v>73</v>
      </c>
      <c r="C40" s="79" t="s">
        <v>74</v>
      </c>
      <c r="D40" s="80" t="s">
        <v>953</v>
      </c>
      <c r="E40" s="81">
        <v>19</v>
      </c>
      <c r="F40" s="68"/>
      <c r="G40" s="68"/>
      <c r="H40" s="68"/>
      <c r="I40" s="68"/>
      <c r="J40" s="68"/>
      <c r="K40" s="68"/>
      <c r="L40" s="68"/>
      <c r="M40" s="68"/>
      <c r="N40" s="68">
        <f t="shared" si="6"/>
        <v>0</v>
      </c>
      <c r="O40" s="68"/>
      <c r="Q40" s="79" t="s">
        <v>73</v>
      </c>
      <c r="R40" s="79" t="s">
        <v>74</v>
      </c>
      <c r="S40" s="80" t="s">
        <v>954</v>
      </c>
      <c r="T40" s="81">
        <v>16</v>
      </c>
      <c r="U40" s="68">
        <v>3574423.821191499</v>
      </c>
      <c r="V40" s="68">
        <v>127982.66000000002</v>
      </c>
      <c r="W40" s="68">
        <v>2401.2600000000002</v>
      </c>
      <c r="X40" s="68">
        <v>11526.02</v>
      </c>
      <c r="Y40" s="68">
        <v>478604.21638719738</v>
      </c>
      <c r="Z40" s="68">
        <v>239713.55273385131</v>
      </c>
      <c r="AA40" s="68">
        <v>363657.27345253353</v>
      </c>
      <c r="AB40" s="68">
        <v>41337.507764237933</v>
      </c>
      <c r="AC40" s="68">
        <f t="shared" si="7"/>
        <v>4886568.4815293187</v>
      </c>
      <c r="AD40" s="68">
        <v>46922.17</v>
      </c>
      <c r="AF40" s="79" t="s">
        <v>73</v>
      </c>
      <c r="AG40" s="79" t="s">
        <v>74</v>
      </c>
      <c r="AH40" s="80" t="s">
        <v>1156</v>
      </c>
      <c r="AI40" s="81">
        <v>16</v>
      </c>
      <c r="AJ40" s="68">
        <v>3542066.4745046333</v>
      </c>
      <c r="AK40" s="68">
        <v>127722.22</v>
      </c>
      <c r="AL40" s="68">
        <v>2408.3200000000002</v>
      </c>
      <c r="AM40" s="68">
        <v>11463.629999999997</v>
      </c>
      <c r="AN40" s="68">
        <v>481896.94923929329</v>
      </c>
      <c r="AO40" s="68">
        <v>239713.55273385131</v>
      </c>
      <c r="AP40" s="68">
        <v>365618.08644064132</v>
      </c>
      <c r="AQ40" s="68">
        <v>40926.353201278485</v>
      </c>
      <c r="AR40" s="68">
        <f t="shared" si="8"/>
        <v>4859514.3661196977</v>
      </c>
      <c r="AS40" s="68">
        <v>47698.78</v>
      </c>
      <c r="AU40" s="79" t="s">
        <v>73</v>
      </c>
      <c r="AV40" s="79" t="s">
        <v>74</v>
      </c>
      <c r="AW40" s="80" t="s">
        <v>1157</v>
      </c>
      <c r="AX40" s="81">
        <v>16</v>
      </c>
      <c r="AY40" s="68">
        <v>3543650.7918450288</v>
      </c>
      <c r="AZ40" s="68">
        <v>129943.23999999996</v>
      </c>
      <c r="BA40" s="68">
        <v>2450.16</v>
      </c>
      <c r="BB40" s="68">
        <v>11662.779999999999</v>
      </c>
      <c r="BC40" s="68">
        <v>489837.93474648241</v>
      </c>
      <c r="BD40" s="68">
        <v>239713.55273385131</v>
      </c>
      <c r="BE40" s="68">
        <v>372030.42597039137</v>
      </c>
      <c r="BF40" s="68">
        <v>41127.36375256069</v>
      </c>
      <c r="BG40" s="68">
        <f t="shared" si="9"/>
        <v>4878948.0290483143</v>
      </c>
      <c r="BH40" s="68">
        <v>48531.78</v>
      </c>
    </row>
    <row r="41" spans="2:60">
      <c r="B41" s="79" t="s">
        <v>75</v>
      </c>
      <c r="C41" s="79" t="s">
        <v>76</v>
      </c>
      <c r="D41" s="80" t="s">
        <v>953</v>
      </c>
      <c r="E41" s="81">
        <v>19</v>
      </c>
      <c r="F41" s="68"/>
      <c r="G41" s="68"/>
      <c r="H41" s="68"/>
      <c r="I41" s="68"/>
      <c r="J41" s="68"/>
      <c r="K41" s="68"/>
      <c r="L41" s="68"/>
      <c r="M41" s="68"/>
      <c r="N41" s="68">
        <f t="shared" si="6"/>
        <v>0</v>
      </c>
      <c r="O41" s="68"/>
      <c r="Q41" s="79" t="s">
        <v>75</v>
      </c>
      <c r="R41" s="79" t="s">
        <v>76</v>
      </c>
      <c r="S41" s="80" t="s">
        <v>954</v>
      </c>
      <c r="T41" s="81">
        <v>16</v>
      </c>
      <c r="U41" s="68">
        <v>492197.66186824813</v>
      </c>
      <c r="V41" s="68">
        <v>0</v>
      </c>
      <c r="W41" s="68">
        <v>0</v>
      </c>
      <c r="X41" s="68">
        <v>0</v>
      </c>
      <c r="Y41" s="68">
        <v>43095.865528445414</v>
      </c>
      <c r="Z41" s="68">
        <v>94483.468157672396</v>
      </c>
      <c r="AA41" s="68">
        <v>0</v>
      </c>
      <c r="AB41" s="68">
        <v>4806.1698952146107</v>
      </c>
      <c r="AC41" s="68">
        <f t="shared" si="7"/>
        <v>634583.16544958064</v>
      </c>
      <c r="AD41" s="68">
        <v>0</v>
      </c>
      <c r="AF41" s="79" t="s">
        <v>75</v>
      </c>
      <c r="AG41" s="79" t="s">
        <v>76</v>
      </c>
      <c r="AH41" s="80" t="s">
        <v>1156</v>
      </c>
      <c r="AI41" s="81">
        <v>16</v>
      </c>
      <c r="AJ41" s="68">
        <v>507448.19828229689</v>
      </c>
      <c r="AK41" s="68">
        <v>0</v>
      </c>
      <c r="AL41" s="68">
        <v>0</v>
      </c>
      <c r="AM41" s="68">
        <v>0</v>
      </c>
      <c r="AN41" s="68">
        <v>43729.313597327069</v>
      </c>
      <c r="AO41" s="68">
        <v>94483.468157672396</v>
      </c>
      <c r="AP41" s="68">
        <v>0</v>
      </c>
      <c r="AQ41" s="68">
        <v>4967.7599097489147</v>
      </c>
      <c r="AR41" s="68">
        <f t="shared" si="8"/>
        <v>650628.73994704534</v>
      </c>
      <c r="AS41" s="68">
        <v>0</v>
      </c>
      <c r="AU41" s="79" t="s">
        <v>75</v>
      </c>
      <c r="AV41" s="79" t="s">
        <v>76</v>
      </c>
      <c r="AW41" s="80" t="s">
        <v>1157</v>
      </c>
      <c r="AX41" s="81">
        <v>16</v>
      </c>
      <c r="AY41" s="68">
        <v>516239.51620658918</v>
      </c>
      <c r="AZ41" s="68">
        <v>0</v>
      </c>
      <c r="BA41" s="68">
        <v>0</v>
      </c>
      <c r="BB41" s="68">
        <v>0</v>
      </c>
      <c r="BC41" s="68">
        <v>44493.215661444403</v>
      </c>
      <c r="BD41" s="68">
        <v>94483.468157672396</v>
      </c>
      <c r="BE41" s="68">
        <v>0</v>
      </c>
      <c r="BF41" s="68">
        <v>5067.1151079440024</v>
      </c>
      <c r="BG41" s="68">
        <f t="shared" si="9"/>
        <v>660283.31513364997</v>
      </c>
      <c r="BH41" s="68">
        <v>0</v>
      </c>
    </row>
    <row r="42" spans="2:60">
      <c r="B42" s="79" t="s">
        <v>77</v>
      </c>
      <c r="C42" s="79" t="s">
        <v>78</v>
      </c>
      <c r="D42" s="80" t="s">
        <v>953</v>
      </c>
      <c r="E42" s="81">
        <v>19</v>
      </c>
      <c r="F42" s="68"/>
      <c r="G42" s="68"/>
      <c r="H42" s="68"/>
      <c r="I42" s="68"/>
      <c r="J42" s="68"/>
      <c r="K42" s="68"/>
      <c r="L42" s="68"/>
      <c r="M42" s="68"/>
      <c r="N42" s="68">
        <f t="shared" si="6"/>
        <v>0</v>
      </c>
      <c r="O42" s="68"/>
      <c r="Q42" s="79" t="s">
        <v>77</v>
      </c>
      <c r="R42" s="79" t="s">
        <v>78</v>
      </c>
      <c r="S42" s="80" t="s">
        <v>954</v>
      </c>
      <c r="T42" s="81">
        <v>16</v>
      </c>
      <c r="U42" s="68">
        <v>52907879.994516693</v>
      </c>
      <c r="V42" s="68">
        <v>2491029.9899999998</v>
      </c>
      <c r="W42" s="68">
        <v>639693.93999999983</v>
      </c>
      <c r="X42" s="68">
        <v>190371.37999999998</v>
      </c>
      <c r="Y42" s="68">
        <v>9043669.5128322206</v>
      </c>
      <c r="Z42" s="68">
        <v>2502370.3813066683</v>
      </c>
      <c r="AA42" s="68">
        <v>3498488.8247674494</v>
      </c>
      <c r="AB42" s="68">
        <v>620597.10438789427</v>
      </c>
      <c r="AC42" s="68">
        <f t="shared" si="7"/>
        <v>72694692.437810928</v>
      </c>
      <c r="AD42" s="68">
        <v>800591.31</v>
      </c>
      <c r="AF42" s="79" t="s">
        <v>77</v>
      </c>
      <c r="AG42" s="79" t="s">
        <v>78</v>
      </c>
      <c r="AH42" s="80" t="s">
        <v>1156</v>
      </c>
      <c r="AI42" s="81">
        <v>16</v>
      </c>
      <c r="AJ42" s="68">
        <v>53181481.836297102</v>
      </c>
      <c r="AK42" s="68">
        <v>2487493.4900000002</v>
      </c>
      <c r="AL42" s="68">
        <v>641577.66</v>
      </c>
      <c r="AM42" s="68">
        <v>190931.96999999997</v>
      </c>
      <c r="AN42" s="68">
        <v>9091064.1419560593</v>
      </c>
      <c r="AO42" s="68">
        <v>2502370.3813066683</v>
      </c>
      <c r="AP42" s="68">
        <v>3517353.5128369611</v>
      </c>
      <c r="AQ42" s="68">
        <v>622701.97084261477</v>
      </c>
      <c r="AR42" s="68">
        <f t="shared" si="8"/>
        <v>73048816.703239396</v>
      </c>
      <c r="AS42" s="68">
        <v>813841.74</v>
      </c>
      <c r="AU42" s="79" t="s">
        <v>77</v>
      </c>
      <c r="AV42" s="79" t="s">
        <v>78</v>
      </c>
      <c r="AW42" s="80" t="s">
        <v>1157</v>
      </c>
      <c r="AX42" s="81">
        <v>16</v>
      </c>
      <c r="AY42" s="68">
        <v>54109526.681405813</v>
      </c>
      <c r="AZ42" s="68">
        <v>2530755.77</v>
      </c>
      <c r="BA42" s="68">
        <v>652723.25</v>
      </c>
      <c r="BB42" s="68">
        <v>194248.86999999997</v>
      </c>
      <c r="BC42" s="68">
        <v>9250211.6725948937</v>
      </c>
      <c r="BD42" s="68">
        <v>2502370.3813066683</v>
      </c>
      <c r="BE42" s="68">
        <v>3579041.5614232775</v>
      </c>
      <c r="BF42" s="68">
        <v>635156.02385948598</v>
      </c>
      <c r="BG42" s="68">
        <f t="shared" si="9"/>
        <v>74282088.790590122</v>
      </c>
      <c r="BH42" s="68">
        <v>828054.58000000007</v>
      </c>
    </row>
    <row r="43" spans="2:60">
      <c r="B43" s="79" t="s">
        <v>79</v>
      </c>
      <c r="C43" s="79" t="s">
        <v>80</v>
      </c>
      <c r="D43" s="80" t="s">
        <v>953</v>
      </c>
      <c r="E43" s="81">
        <v>19</v>
      </c>
      <c r="F43" s="68"/>
      <c r="G43" s="68"/>
      <c r="H43" s="68"/>
      <c r="I43" s="68"/>
      <c r="J43" s="68"/>
      <c r="K43" s="68"/>
      <c r="L43" s="68"/>
      <c r="M43" s="68"/>
      <c r="N43" s="68">
        <f t="shared" si="6"/>
        <v>0</v>
      </c>
      <c r="O43" s="68"/>
      <c r="Q43" s="79" t="s">
        <v>79</v>
      </c>
      <c r="R43" s="79" t="s">
        <v>80</v>
      </c>
      <c r="S43" s="80" t="s">
        <v>954</v>
      </c>
      <c r="T43" s="81">
        <v>16</v>
      </c>
      <c r="U43" s="68">
        <v>5975538.6892585214</v>
      </c>
      <c r="V43" s="68">
        <v>180316.26</v>
      </c>
      <c r="W43" s="68">
        <v>0</v>
      </c>
      <c r="X43" s="68">
        <v>19979.899999999998</v>
      </c>
      <c r="Y43" s="68">
        <v>863461.00421650882</v>
      </c>
      <c r="Z43" s="68">
        <v>399867.72195138136</v>
      </c>
      <c r="AA43" s="68">
        <v>320594.3220864053</v>
      </c>
      <c r="AB43" s="68">
        <v>64236.977698851377</v>
      </c>
      <c r="AC43" s="68">
        <f t="shared" si="7"/>
        <v>7823994.8752116682</v>
      </c>
      <c r="AD43" s="68">
        <v>0</v>
      </c>
      <c r="AF43" s="79" t="s">
        <v>79</v>
      </c>
      <c r="AG43" s="79" t="s">
        <v>80</v>
      </c>
      <c r="AH43" s="80" t="s">
        <v>1156</v>
      </c>
      <c r="AI43" s="81">
        <v>16</v>
      </c>
      <c r="AJ43" s="68">
        <v>6005313.2014808869</v>
      </c>
      <c r="AK43" s="68">
        <v>180850.97999999998</v>
      </c>
      <c r="AL43" s="68">
        <v>0</v>
      </c>
      <c r="AM43" s="68">
        <v>20039.03</v>
      </c>
      <c r="AN43" s="68">
        <v>867955.67598608986</v>
      </c>
      <c r="AO43" s="68">
        <v>399867.72195138136</v>
      </c>
      <c r="AP43" s="68">
        <v>322309.87844398152</v>
      </c>
      <c r="AQ43" s="68">
        <v>64454.837988641113</v>
      </c>
      <c r="AR43" s="68">
        <f t="shared" si="8"/>
        <v>7860791.3258509804</v>
      </c>
      <c r="AS43" s="68">
        <v>0</v>
      </c>
      <c r="AU43" s="79" t="s">
        <v>79</v>
      </c>
      <c r="AV43" s="79" t="s">
        <v>80</v>
      </c>
      <c r="AW43" s="80" t="s">
        <v>1157</v>
      </c>
      <c r="AX43" s="81">
        <v>16</v>
      </c>
      <c r="AY43" s="68">
        <v>6109985.3112387005</v>
      </c>
      <c r="AZ43" s="68">
        <v>184014.77</v>
      </c>
      <c r="BA43" s="68">
        <v>0</v>
      </c>
      <c r="BB43" s="68">
        <v>20388.86</v>
      </c>
      <c r="BC43" s="68">
        <v>883192.73574300134</v>
      </c>
      <c r="BD43" s="68">
        <v>399867.72195138136</v>
      </c>
      <c r="BE43" s="68">
        <v>327978.40914582659</v>
      </c>
      <c r="BF43" s="68">
        <v>65743.938748412766</v>
      </c>
      <c r="BG43" s="68">
        <f t="shared" si="9"/>
        <v>7991171.7468273221</v>
      </c>
      <c r="BH43" s="68">
        <v>0</v>
      </c>
    </row>
    <row r="44" spans="2:60">
      <c r="B44" s="79" t="s">
        <v>81</v>
      </c>
      <c r="C44" s="79" t="s">
        <v>82</v>
      </c>
      <c r="D44" s="80" t="s">
        <v>953</v>
      </c>
      <c r="E44" s="81">
        <v>19</v>
      </c>
      <c r="F44" s="68"/>
      <c r="G44" s="68"/>
      <c r="H44" s="68"/>
      <c r="I44" s="68"/>
      <c r="J44" s="68"/>
      <c r="K44" s="68"/>
      <c r="L44" s="68"/>
      <c r="M44" s="68"/>
      <c r="N44" s="68">
        <f t="shared" si="6"/>
        <v>0</v>
      </c>
      <c r="O44" s="68"/>
      <c r="Q44" s="79" t="s">
        <v>81</v>
      </c>
      <c r="R44" s="79" t="s">
        <v>82</v>
      </c>
      <c r="S44" s="80" t="s">
        <v>954</v>
      </c>
      <c r="T44" s="81">
        <v>16</v>
      </c>
      <c r="U44" s="68">
        <v>11329788.687650345</v>
      </c>
      <c r="V44" s="68">
        <v>452950.17000000004</v>
      </c>
      <c r="W44" s="68">
        <v>46776.42</v>
      </c>
      <c r="X44" s="68">
        <v>40437.120000000003</v>
      </c>
      <c r="Y44" s="68">
        <v>1842625.4097010936</v>
      </c>
      <c r="Z44" s="68">
        <v>869250.68760853854</v>
      </c>
      <c r="AA44" s="68">
        <v>669909.02402770577</v>
      </c>
      <c r="AB44" s="68">
        <v>129842.78129974566</v>
      </c>
      <c r="AC44" s="68">
        <f t="shared" si="7"/>
        <v>15527204.170287427</v>
      </c>
      <c r="AD44" s="68">
        <v>145623.87</v>
      </c>
      <c r="AF44" s="79" t="s">
        <v>81</v>
      </c>
      <c r="AG44" s="79" t="s">
        <v>82</v>
      </c>
      <c r="AH44" s="80" t="s">
        <v>1156</v>
      </c>
      <c r="AI44" s="81">
        <v>16</v>
      </c>
      <c r="AJ44" s="68">
        <v>11578818.090751236</v>
      </c>
      <c r="AK44" s="68">
        <v>452306.44</v>
      </c>
      <c r="AL44" s="68">
        <v>46914.159999999996</v>
      </c>
      <c r="AM44" s="68">
        <v>41326.85</v>
      </c>
      <c r="AN44" s="68">
        <v>1848868.8506951125</v>
      </c>
      <c r="AO44" s="68">
        <v>869250.68760853854</v>
      </c>
      <c r="AP44" s="68">
        <v>673521.18750127801</v>
      </c>
      <c r="AQ44" s="68">
        <v>131787.98326740228</v>
      </c>
      <c r="AR44" s="68">
        <f t="shared" si="8"/>
        <v>15790828.319823567</v>
      </c>
      <c r="AS44" s="68">
        <v>148034.07</v>
      </c>
      <c r="AU44" s="79" t="s">
        <v>81</v>
      </c>
      <c r="AV44" s="79" t="s">
        <v>82</v>
      </c>
      <c r="AW44" s="80" t="s">
        <v>1157</v>
      </c>
      <c r="AX44" s="81">
        <v>16</v>
      </c>
      <c r="AY44" s="68">
        <v>12017439.999919191</v>
      </c>
      <c r="AZ44" s="68">
        <v>460172.91</v>
      </c>
      <c r="BA44" s="68">
        <v>47729.159999999996</v>
      </c>
      <c r="BB44" s="68">
        <v>42730.84</v>
      </c>
      <c r="BC44" s="68">
        <v>1884357.187488283</v>
      </c>
      <c r="BD44" s="68">
        <v>869250.68760853854</v>
      </c>
      <c r="BE44" s="68">
        <v>685333.4847960223</v>
      </c>
      <c r="BF44" s="68">
        <v>136539.74275473319</v>
      </c>
      <c r="BG44" s="68">
        <f t="shared" si="9"/>
        <v>16294173.33256677</v>
      </c>
      <c r="BH44" s="68">
        <v>150619.32</v>
      </c>
    </row>
    <row r="45" spans="2:60">
      <c r="B45" s="79" t="s">
        <v>83</v>
      </c>
      <c r="C45" s="79" t="s">
        <v>84</v>
      </c>
      <c r="D45" s="80" t="s">
        <v>953</v>
      </c>
      <c r="E45" s="81">
        <v>19</v>
      </c>
      <c r="F45" s="68"/>
      <c r="G45" s="68"/>
      <c r="H45" s="68"/>
      <c r="I45" s="68"/>
      <c r="J45" s="68"/>
      <c r="K45" s="68"/>
      <c r="L45" s="68"/>
      <c r="M45" s="68"/>
      <c r="N45" s="68">
        <f t="shared" si="6"/>
        <v>0</v>
      </c>
      <c r="O45" s="68"/>
      <c r="Q45" s="79" t="s">
        <v>83</v>
      </c>
      <c r="R45" s="79" t="s">
        <v>84</v>
      </c>
      <c r="S45" s="80" t="s">
        <v>954</v>
      </c>
      <c r="T45" s="81">
        <v>16</v>
      </c>
      <c r="U45" s="68">
        <v>8734567.2430010177</v>
      </c>
      <c r="V45" s="68">
        <v>205598.44</v>
      </c>
      <c r="W45" s="68">
        <v>0</v>
      </c>
      <c r="X45" s="68">
        <v>29679.489999999998</v>
      </c>
      <c r="Y45" s="68">
        <v>1472063.1801321332</v>
      </c>
      <c r="Z45" s="68">
        <v>0</v>
      </c>
      <c r="AA45" s="68">
        <v>277718.34871578537</v>
      </c>
      <c r="AB45" s="68">
        <v>94466.668093081564</v>
      </c>
      <c r="AC45" s="68">
        <f t="shared" si="7"/>
        <v>10814093.369942019</v>
      </c>
      <c r="AD45" s="68">
        <v>0</v>
      </c>
      <c r="AF45" s="79" t="s">
        <v>83</v>
      </c>
      <c r="AG45" s="79" t="s">
        <v>84</v>
      </c>
      <c r="AH45" s="80" t="s">
        <v>1156</v>
      </c>
      <c r="AI45" s="81">
        <v>16</v>
      </c>
      <c r="AJ45" s="68">
        <v>8944680.529452838</v>
      </c>
      <c r="AK45" s="68">
        <v>206205.19</v>
      </c>
      <c r="AL45" s="68">
        <v>0</v>
      </c>
      <c r="AM45" s="68">
        <v>30344.89</v>
      </c>
      <c r="AN45" s="68">
        <v>1479540.8518639223</v>
      </c>
      <c r="AO45" s="68">
        <v>0</v>
      </c>
      <c r="AP45" s="68">
        <v>279216.41897896666</v>
      </c>
      <c r="AQ45" s="68">
        <v>96185.598618293181</v>
      </c>
      <c r="AR45" s="68">
        <f t="shared" si="8"/>
        <v>11036173.478914021</v>
      </c>
      <c r="AS45" s="68">
        <v>0</v>
      </c>
      <c r="AU45" s="79" t="s">
        <v>83</v>
      </c>
      <c r="AV45" s="79" t="s">
        <v>84</v>
      </c>
      <c r="AW45" s="80" t="s">
        <v>1157</v>
      </c>
      <c r="AX45" s="81">
        <v>16</v>
      </c>
      <c r="AY45" s="68">
        <v>9155590.922609929</v>
      </c>
      <c r="AZ45" s="68">
        <v>209795.15</v>
      </c>
      <c r="BA45" s="68">
        <v>0</v>
      </c>
      <c r="BB45" s="68">
        <v>30970.05</v>
      </c>
      <c r="BC45" s="68">
        <v>1507403.3669842258</v>
      </c>
      <c r="BD45" s="68">
        <v>0</v>
      </c>
      <c r="BE45" s="68">
        <v>284113.24484254979</v>
      </c>
      <c r="BF45" s="68">
        <v>98682.333594541997</v>
      </c>
      <c r="BG45" s="68">
        <f t="shared" si="9"/>
        <v>11286555.068031248</v>
      </c>
      <c r="BH45" s="68">
        <v>0</v>
      </c>
    </row>
    <row r="46" spans="2:60">
      <c r="B46" s="79" t="s">
        <v>85</v>
      </c>
      <c r="C46" s="79" t="s">
        <v>86</v>
      </c>
      <c r="D46" s="80" t="s">
        <v>953</v>
      </c>
      <c r="E46" s="81">
        <v>19</v>
      </c>
      <c r="F46" s="68"/>
      <c r="G46" s="68"/>
      <c r="H46" s="68"/>
      <c r="I46" s="68"/>
      <c r="J46" s="68"/>
      <c r="K46" s="68"/>
      <c r="L46" s="68"/>
      <c r="M46" s="68"/>
      <c r="N46" s="68">
        <f t="shared" si="6"/>
        <v>0</v>
      </c>
      <c r="O46" s="68"/>
      <c r="Q46" s="79" t="s">
        <v>85</v>
      </c>
      <c r="R46" s="79" t="s">
        <v>86</v>
      </c>
      <c r="S46" s="80" t="s">
        <v>954</v>
      </c>
      <c r="T46" s="81">
        <v>16</v>
      </c>
      <c r="U46" s="68">
        <v>20917801.605473205</v>
      </c>
      <c r="V46" s="68">
        <v>724689.27</v>
      </c>
      <c r="W46" s="68">
        <v>340305.66</v>
      </c>
      <c r="X46" s="68">
        <v>71269.210000000006</v>
      </c>
      <c r="Y46" s="68">
        <v>3004118.9163822914</v>
      </c>
      <c r="Z46" s="68">
        <v>5857057.9322888823</v>
      </c>
      <c r="AA46" s="68">
        <v>691738.44524522312</v>
      </c>
      <c r="AB46" s="68">
        <v>220520.66399476677</v>
      </c>
      <c r="AC46" s="68">
        <f t="shared" si="7"/>
        <v>31901430.833384369</v>
      </c>
      <c r="AD46" s="68">
        <v>73929.12999999999</v>
      </c>
      <c r="AF46" s="79" t="s">
        <v>85</v>
      </c>
      <c r="AG46" s="79" t="s">
        <v>86</v>
      </c>
      <c r="AH46" s="80" t="s">
        <v>1156</v>
      </c>
      <c r="AI46" s="81">
        <v>16</v>
      </c>
      <c r="AJ46" s="68">
        <v>21249518.487924013</v>
      </c>
      <c r="AK46" s="68">
        <v>725822.51</v>
      </c>
      <c r="AL46" s="68">
        <v>341307.76999999996</v>
      </c>
      <c r="AM46" s="68">
        <v>72153.399999999994</v>
      </c>
      <c r="AN46" s="68">
        <v>3021061.6970082503</v>
      </c>
      <c r="AO46" s="68">
        <v>5857057.9322888823</v>
      </c>
      <c r="AP46" s="68">
        <v>695468.03725255106</v>
      </c>
      <c r="AQ46" s="68">
        <v>223244.27741377428</v>
      </c>
      <c r="AR46" s="68">
        <f t="shared" si="8"/>
        <v>32260786.821887471</v>
      </c>
      <c r="AS46" s="68">
        <v>75152.709999999992</v>
      </c>
      <c r="AU46" s="79" t="s">
        <v>85</v>
      </c>
      <c r="AV46" s="79" t="s">
        <v>86</v>
      </c>
      <c r="AW46" s="80" t="s">
        <v>1157</v>
      </c>
      <c r="AX46" s="81">
        <v>16</v>
      </c>
      <c r="AY46" s="68">
        <v>21743655.42114497</v>
      </c>
      <c r="AZ46" s="68">
        <v>738454.75</v>
      </c>
      <c r="BA46" s="68">
        <v>347237.02</v>
      </c>
      <c r="BB46" s="68">
        <v>73994.91</v>
      </c>
      <c r="BC46" s="68">
        <v>3068507.8564962926</v>
      </c>
      <c r="BD46" s="68">
        <v>5857057.9322888823</v>
      </c>
      <c r="BE46" s="68">
        <v>707665.10320558446</v>
      </c>
      <c r="BF46" s="68">
        <v>228575.06298745051</v>
      </c>
      <c r="BG46" s="68">
        <f t="shared" si="9"/>
        <v>32841613.22612318</v>
      </c>
      <c r="BH46" s="68">
        <v>76465.17</v>
      </c>
    </row>
    <row r="47" spans="2:60">
      <c r="B47" s="79" t="s">
        <v>87</v>
      </c>
      <c r="C47" s="79" t="s">
        <v>88</v>
      </c>
      <c r="D47" s="80" t="s">
        <v>953</v>
      </c>
      <c r="E47" s="81">
        <v>19</v>
      </c>
      <c r="F47" s="68"/>
      <c r="G47" s="68"/>
      <c r="H47" s="68"/>
      <c r="I47" s="68"/>
      <c r="J47" s="68"/>
      <c r="K47" s="68"/>
      <c r="L47" s="68"/>
      <c r="M47" s="68"/>
      <c r="N47" s="68">
        <f t="shared" si="6"/>
        <v>0</v>
      </c>
      <c r="O47" s="68"/>
      <c r="Q47" s="79" t="s">
        <v>87</v>
      </c>
      <c r="R47" s="79" t="s">
        <v>88</v>
      </c>
      <c r="S47" s="80" t="s">
        <v>954</v>
      </c>
      <c r="T47" s="81">
        <v>16</v>
      </c>
      <c r="U47" s="68">
        <v>39595021.538939826</v>
      </c>
      <c r="V47" s="68">
        <v>1806255.7400000005</v>
      </c>
      <c r="W47" s="68">
        <v>454509.26000000007</v>
      </c>
      <c r="X47" s="68">
        <v>148397.47</v>
      </c>
      <c r="Y47" s="68">
        <v>6399346.8866082625</v>
      </c>
      <c r="Z47" s="68">
        <v>2318675.7279743017</v>
      </c>
      <c r="AA47" s="68">
        <v>3552571.6512463237</v>
      </c>
      <c r="AB47" s="68">
        <v>465357.71699345112</v>
      </c>
      <c r="AC47" s="68">
        <f t="shared" si="7"/>
        <v>55487393.401762165</v>
      </c>
      <c r="AD47" s="68">
        <v>747257.40999999992</v>
      </c>
      <c r="AF47" s="79" t="s">
        <v>87</v>
      </c>
      <c r="AG47" s="79" t="s">
        <v>88</v>
      </c>
      <c r="AH47" s="80" t="s">
        <v>1156</v>
      </c>
      <c r="AI47" s="81">
        <v>16</v>
      </c>
      <c r="AJ47" s="68">
        <v>39486989.322837666</v>
      </c>
      <c r="AK47" s="68">
        <v>1801423.7199999997</v>
      </c>
      <c r="AL47" s="68">
        <v>455847.67</v>
      </c>
      <c r="AM47" s="68">
        <v>147967.46000000002</v>
      </c>
      <c r="AN47" s="68">
        <v>6424143.324636139</v>
      </c>
      <c r="AO47" s="68">
        <v>2318675.7279743017</v>
      </c>
      <c r="AP47" s="68">
        <v>3571728.2920727767</v>
      </c>
      <c r="AQ47" s="68">
        <v>463804.01517298818</v>
      </c>
      <c r="AR47" s="68">
        <f t="shared" si="8"/>
        <v>55430204.66269388</v>
      </c>
      <c r="AS47" s="68">
        <v>759625.13</v>
      </c>
      <c r="AU47" s="79" t="s">
        <v>87</v>
      </c>
      <c r="AV47" s="79" t="s">
        <v>88</v>
      </c>
      <c r="AW47" s="80" t="s">
        <v>1157</v>
      </c>
      <c r="AX47" s="81">
        <v>16</v>
      </c>
      <c r="AY47" s="68">
        <v>40190034.463330641</v>
      </c>
      <c r="AZ47" s="68">
        <v>1832744.7100000004</v>
      </c>
      <c r="BA47" s="68">
        <v>463766.74</v>
      </c>
      <c r="BB47" s="68">
        <v>150243.95000000001</v>
      </c>
      <c r="BC47" s="68">
        <v>6551045.0886031389</v>
      </c>
      <c r="BD47" s="68">
        <v>2318675.7279743017</v>
      </c>
      <c r="BE47" s="68">
        <v>3634369.9865496783</v>
      </c>
      <c r="BF47" s="68">
        <v>473797.37259346247</v>
      </c>
      <c r="BG47" s="68">
        <f t="shared" si="9"/>
        <v>56387569.16905123</v>
      </c>
      <c r="BH47" s="68">
        <v>772891.12999999989</v>
      </c>
    </row>
    <row r="48" spans="2:60">
      <c r="B48" s="79" t="s">
        <v>89</v>
      </c>
      <c r="C48" s="79" t="s">
        <v>90</v>
      </c>
      <c r="D48" s="80" t="s">
        <v>953</v>
      </c>
      <c r="E48" s="81">
        <v>19</v>
      </c>
      <c r="F48" s="68"/>
      <c r="G48" s="68"/>
      <c r="H48" s="68"/>
      <c r="I48" s="68"/>
      <c r="J48" s="68"/>
      <c r="K48" s="68"/>
      <c r="L48" s="68"/>
      <c r="M48" s="68"/>
      <c r="N48" s="68">
        <f t="shared" si="6"/>
        <v>0</v>
      </c>
      <c r="O48" s="68"/>
      <c r="Q48" s="79" t="s">
        <v>89</v>
      </c>
      <c r="R48" s="79" t="s">
        <v>90</v>
      </c>
      <c r="S48" s="80" t="s">
        <v>954</v>
      </c>
      <c r="T48" s="81">
        <v>16</v>
      </c>
      <c r="U48" s="68">
        <v>1422588.116514337</v>
      </c>
      <c r="V48" s="68">
        <v>88695.029999999984</v>
      </c>
      <c r="W48" s="68">
        <v>117853.51999999999</v>
      </c>
      <c r="X48" s="68">
        <v>0</v>
      </c>
      <c r="Y48" s="68">
        <v>215010.34847656498</v>
      </c>
      <c r="Z48" s="68">
        <v>266676.85027898045</v>
      </c>
      <c r="AA48" s="68">
        <v>0</v>
      </c>
      <c r="AB48" s="68">
        <v>18325.572845384013</v>
      </c>
      <c r="AC48" s="68">
        <f t="shared" si="7"/>
        <v>2169659.8781152666</v>
      </c>
      <c r="AD48" s="68">
        <v>40510.44</v>
      </c>
      <c r="AF48" s="79" t="s">
        <v>89</v>
      </c>
      <c r="AG48" s="79" t="s">
        <v>90</v>
      </c>
      <c r="AH48" s="80" t="s">
        <v>1156</v>
      </c>
      <c r="AI48" s="81">
        <v>16</v>
      </c>
      <c r="AJ48" s="68">
        <v>1434805.6410467187</v>
      </c>
      <c r="AK48" s="68">
        <v>88405.84</v>
      </c>
      <c r="AL48" s="68">
        <v>118200.55999999998</v>
      </c>
      <c r="AM48" s="68">
        <v>0</v>
      </c>
      <c r="AN48" s="68">
        <v>216848.19887561022</v>
      </c>
      <c r="AO48" s="68">
        <v>266676.85027898045</v>
      </c>
      <c r="AP48" s="68">
        <v>0</v>
      </c>
      <c r="AQ48" s="68">
        <v>18467.98683402501</v>
      </c>
      <c r="AR48" s="68">
        <f t="shared" si="8"/>
        <v>2184586.0070353346</v>
      </c>
      <c r="AS48" s="68">
        <v>41180.93</v>
      </c>
      <c r="AU48" s="79" t="s">
        <v>89</v>
      </c>
      <c r="AV48" s="79" t="s">
        <v>90</v>
      </c>
      <c r="AW48" s="80" t="s">
        <v>1157</v>
      </c>
      <c r="AX48" s="81">
        <v>16</v>
      </c>
      <c r="AY48" s="68">
        <v>1449543.8075092523</v>
      </c>
      <c r="AZ48" s="68">
        <v>89942.719999999972</v>
      </c>
      <c r="BA48" s="68">
        <v>120253.95999999999</v>
      </c>
      <c r="BB48" s="68">
        <v>0</v>
      </c>
      <c r="BC48" s="68">
        <v>219073.14895015047</v>
      </c>
      <c r="BD48" s="68">
        <v>266676.85027898045</v>
      </c>
      <c r="BE48" s="68">
        <v>0</v>
      </c>
      <c r="BF48" s="68">
        <v>18673.639650064521</v>
      </c>
      <c r="BG48" s="68">
        <f t="shared" si="9"/>
        <v>2206064.2363884477</v>
      </c>
      <c r="BH48" s="68">
        <v>41900.110000000008</v>
      </c>
    </row>
    <row r="49" spans="2:60">
      <c r="B49" s="79" t="s">
        <v>91</v>
      </c>
      <c r="C49" s="79" t="s">
        <v>92</v>
      </c>
      <c r="D49" s="80" t="s">
        <v>953</v>
      </c>
      <c r="E49" s="81">
        <v>19</v>
      </c>
      <c r="F49" s="68"/>
      <c r="G49" s="68"/>
      <c r="H49" s="68"/>
      <c r="I49" s="68"/>
      <c r="J49" s="68"/>
      <c r="K49" s="68"/>
      <c r="L49" s="68"/>
      <c r="M49" s="68"/>
      <c r="N49" s="68">
        <f t="shared" si="6"/>
        <v>0</v>
      </c>
      <c r="O49" s="68"/>
      <c r="Q49" s="79" t="s">
        <v>91</v>
      </c>
      <c r="R49" s="79" t="s">
        <v>92</v>
      </c>
      <c r="S49" s="80" t="s">
        <v>954</v>
      </c>
      <c r="T49" s="81">
        <v>16</v>
      </c>
      <c r="U49" s="68">
        <v>6758949.4180024732</v>
      </c>
      <c r="V49" s="68">
        <v>491145.21000000008</v>
      </c>
      <c r="W49" s="68">
        <v>605980.32999999984</v>
      </c>
      <c r="X49" s="68">
        <v>23148.079999999998</v>
      </c>
      <c r="Y49" s="68">
        <v>652220.66292240075</v>
      </c>
      <c r="Z49" s="68">
        <v>186831.44578431724</v>
      </c>
      <c r="AA49" s="68">
        <v>263077.2613786452</v>
      </c>
      <c r="AB49" s="68">
        <v>86715.273486642167</v>
      </c>
      <c r="AC49" s="68">
        <f t="shared" si="7"/>
        <v>9277905.9615744781</v>
      </c>
      <c r="AD49" s="68">
        <v>209838.28</v>
      </c>
      <c r="AF49" s="79" t="s">
        <v>91</v>
      </c>
      <c r="AG49" s="79" t="s">
        <v>92</v>
      </c>
      <c r="AH49" s="80" t="s">
        <v>1156</v>
      </c>
      <c r="AI49" s="81">
        <v>16</v>
      </c>
      <c r="AJ49" s="68">
        <v>6806019.5103864484</v>
      </c>
      <c r="AK49" s="68">
        <v>489740.90999999992</v>
      </c>
      <c r="AL49" s="68">
        <v>607764.79</v>
      </c>
      <c r="AM49" s="68">
        <v>23216.25</v>
      </c>
      <c r="AN49" s="68">
        <v>658259.97662413144</v>
      </c>
      <c r="AO49" s="68">
        <v>186831.44578431724</v>
      </c>
      <c r="AP49" s="68">
        <v>264495.95277042163</v>
      </c>
      <c r="AQ49" s="68">
        <v>87230.538078404963</v>
      </c>
      <c r="AR49" s="68">
        <f t="shared" si="8"/>
        <v>9336870.6436437238</v>
      </c>
      <c r="AS49" s="68">
        <v>213311.27000000002</v>
      </c>
      <c r="AU49" s="79" t="s">
        <v>91</v>
      </c>
      <c r="AV49" s="79" t="s">
        <v>92</v>
      </c>
      <c r="AW49" s="80" t="s">
        <v>1157</v>
      </c>
      <c r="AX49" s="81">
        <v>16</v>
      </c>
      <c r="AY49" s="68">
        <v>6805482.4536289079</v>
      </c>
      <c r="AZ49" s="68">
        <v>498255.56000000006</v>
      </c>
      <c r="BA49" s="68">
        <v>618322.97000000009</v>
      </c>
      <c r="BB49" s="68">
        <v>23423.550000000003</v>
      </c>
      <c r="BC49" s="68">
        <v>671478.56396481057</v>
      </c>
      <c r="BD49" s="68">
        <v>186831.44578431724</v>
      </c>
      <c r="BE49" s="68">
        <v>269134.6963364273</v>
      </c>
      <c r="BF49" s="68">
        <v>87897.245852150023</v>
      </c>
      <c r="BG49" s="68">
        <f t="shared" si="9"/>
        <v>9377863.0055666119</v>
      </c>
      <c r="BH49" s="68">
        <v>217036.52000000002</v>
      </c>
    </row>
    <row r="50" spans="2:60">
      <c r="B50" s="79" t="s">
        <v>93</v>
      </c>
      <c r="C50" s="79" t="s">
        <v>94</v>
      </c>
      <c r="D50" s="80" t="s">
        <v>953</v>
      </c>
      <c r="E50" s="81">
        <v>19</v>
      </c>
      <c r="F50" s="68"/>
      <c r="G50" s="68"/>
      <c r="H50" s="68"/>
      <c r="I50" s="68"/>
      <c r="J50" s="68"/>
      <c r="K50" s="68"/>
      <c r="L50" s="68"/>
      <c r="M50" s="68"/>
      <c r="N50" s="68">
        <f t="shared" si="6"/>
        <v>0</v>
      </c>
      <c r="O50" s="68"/>
      <c r="Q50" s="79" t="s">
        <v>93</v>
      </c>
      <c r="R50" s="79" t="s">
        <v>94</v>
      </c>
      <c r="S50" s="80" t="s">
        <v>954</v>
      </c>
      <c r="T50" s="81">
        <v>16</v>
      </c>
      <c r="U50" s="68">
        <v>387294.95817432692</v>
      </c>
      <c r="V50" s="68">
        <v>12685.33</v>
      </c>
      <c r="W50" s="68">
        <v>12678.62</v>
      </c>
      <c r="X50" s="68">
        <v>576.29999999999995</v>
      </c>
      <c r="Y50" s="68">
        <v>38179.444086111325</v>
      </c>
      <c r="Z50" s="68">
        <v>97045.37439896616</v>
      </c>
      <c r="AA50" s="68">
        <v>0</v>
      </c>
      <c r="AB50" s="68">
        <v>4293.3507242628839</v>
      </c>
      <c r="AC50" s="68">
        <f t="shared" si="7"/>
        <v>558776.5273836673</v>
      </c>
      <c r="AD50" s="68">
        <v>6023.15</v>
      </c>
      <c r="AF50" s="79" t="s">
        <v>93</v>
      </c>
      <c r="AG50" s="79" t="s">
        <v>94</v>
      </c>
      <c r="AH50" s="80" t="s">
        <v>1156</v>
      </c>
      <c r="AI50" s="81">
        <v>16</v>
      </c>
      <c r="AJ50" s="68">
        <v>372901.33702554269</v>
      </c>
      <c r="AK50" s="68">
        <v>12640.859999999997</v>
      </c>
      <c r="AL50" s="68">
        <v>12715.95</v>
      </c>
      <c r="AM50" s="68">
        <v>481.65999999999997</v>
      </c>
      <c r="AN50" s="68">
        <v>39509.374000344476</v>
      </c>
      <c r="AO50" s="68">
        <v>97045.37439896616</v>
      </c>
      <c r="AP50" s="68">
        <v>0</v>
      </c>
      <c r="AQ50" s="68">
        <v>4179.8973321957747</v>
      </c>
      <c r="AR50" s="68">
        <f t="shared" si="8"/>
        <v>545597.29275704909</v>
      </c>
      <c r="AS50" s="68">
        <v>6122.84</v>
      </c>
      <c r="AU50" s="79" t="s">
        <v>93</v>
      </c>
      <c r="AV50" s="79" t="s">
        <v>94</v>
      </c>
      <c r="AW50" s="80" t="s">
        <v>1157</v>
      </c>
      <c r="AX50" s="81">
        <v>16</v>
      </c>
      <c r="AY50" s="68">
        <v>370924.13314674975</v>
      </c>
      <c r="AZ50" s="68">
        <v>12860.59</v>
      </c>
      <c r="BA50" s="68">
        <v>12936.87</v>
      </c>
      <c r="BB50" s="68">
        <v>490.03</v>
      </c>
      <c r="BC50" s="68">
        <v>41230.276796765858</v>
      </c>
      <c r="BD50" s="68">
        <v>97045.37439896616</v>
      </c>
      <c r="BE50" s="68">
        <v>0</v>
      </c>
      <c r="BF50" s="68">
        <v>4207.9462129010353</v>
      </c>
      <c r="BG50" s="68">
        <f t="shared" si="9"/>
        <v>545924.99055538292</v>
      </c>
      <c r="BH50" s="68">
        <v>6229.7699999999995</v>
      </c>
    </row>
    <row r="51" spans="2:60">
      <c r="B51" s="79" t="s">
        <v>95</v>
      </c>
      <c r="C51" s="79" t="s">
        <v>96</v>
      </c>
      <c r="D51" s="80" t="s">
        <v>953</v>
      </c>
      <c r="E51" s="81">
        <v>19</v>
      </c>
      <c r="F51" s="68"/>
      <c r="G51" s="68"/>
      <c r="H51" s="68"/>
      <c r="I51" s="68"/>
      <c r="J51" s="68"/>
      <c r="K51" s="68"/>
      <c r="L51" s="68"/>
      <c r="M51" s="68"/>
      <c r="N51" s="68">
        <f t="shared" si="6"/>
        <v>0</v>
      </c>
      <c r="O51" s="68"/>
      <c r="Q51" s="79" t="s">
        <v>95</v>
      </c>
      <c r="R51" s="79" t="s">
        <v>96</v>
      </c>
      <c r="S51" s="80" t="s">
        <v>954</v>
      </c>
      <c r="T51" s="81">
        <v>16</v>
      </c>
      <c r="U51" s="68">
        <v>49095170.158460155</v>
      </c>
      <c r="V51" s="68">
        <v>2219427.8800000004</v>
      </c>
      <c r="W51" s="68">
        <v>1735145.7799999998</v>
      </c>
      <c r="X51" s="68">
        <v>180958.47</v>
      </c>
      <c r="Y51" s="68">
        <v>6398767.5344439698</v>
      </c>
      <c r="Z51" s="68">
        <v>1802042.7194342467</v>
      </c>
      <c r="AA51" s="68">
        <v>3828364.7199935876</v>
      </c>
      <c r="AB51" s="68">
        <v>570997.02142807096</v>
      </c>
      <c r="AC51" s="68">
        <f t="shared" si="7"/>
        <v>66780975.353760034</v>
      </c>
      <c r="AD51" s="68">
        <v>950101.07</v>
      </c>
      <c r="AF51" s="79" t="s">
        <v>95</v>
      </c>
      <c r="AG51" s="79" t="s">
        <v>96</v>
      </c>
      <c r="AH51" s="80" t="s">
        <v>1156</v>
      </c>
      <c r="AI51" s="81">
        <v>16</v>
      </c>
      <c r="AJ51" s="68">
        <v>48869971.580683693</v>
      </c>
      <c r="AK51" s="68">
        <v>2213056.5500000003</v>
      </c>
      <c r="AL51" s="68">
        <v>1740255.32</v>
      </c>
      <c r="AM51" s="68">
        <v>179950.01</v>
      </c>
      <c r="AN51" s="68">
        <v>6430750.8324222099</v>
      </c>
      <c r="AO51" s="68">
        <v>1802042.7194342467</v>
      </c>
      <c r="AP51" s="68">
        <v>3849008.1237100451</v>
      </c>
      <c r="AQ51" s="68">
        <v>568641.27558106184</v>
      </c>
      <c r="AR51" s="68">
        <f t="shared" si="8"/>
        <v>66619502.431831256</v>
      </c>
      <c r="AS51" s="68">
        <v>965826.0199999999</v>
      </c>
      <c r="AU51" s="79" t="s">
        <v>95</v>
      </c>
      <c r="AV51" s="79" t="s">
        <v>96</v>
      </c>
      <c r="AW51" s="80" t="s">
        <v>1157</v>
      </c>
      <c r="AX51" s="81">
        <v>16</v>
      </c>
      <c r="AY51" s="68">
        <v>49501032.092477597</v>
      </c>
      <c r="AZ51" s="68">
        <v>2251532.7400000002</v>
      </c>
      <c r="BA51" s="68">
        <v>1770487.32</v>
      </c>
      <c r="BB51" s="68">
        <v>182096.07</v>
      </c>
      <c r="BC51" s="68">
        <v>6550387.8617635546</v>
      </c>
      <c r="BD51" s="68">
        <v>1802042.7194342467</v>
      </c>
      <c r="BE51" s="68">
        <v>3916512.7722997423</v>
      </c>
      <c r="BF51" s="68">
        <v>578271.24057276547</v>
      </c>
      <c r="BG51" s="68">
        <f t="shared" si="9"/>
        <v>67535055.906547904</v>
      </c>
      <c r="BH51" s="68">
        <v>982693.08999999985</v>
      </c>
    </row>
    <row r="52" spans="2:60">
      <c r="B52" s="79" t="s">
        <v>97</v>
      </c>
      <c r="C52" s="79" t="s">
        <v>98</v>
      </c>
      <c r="D52" s="80" t="s">
        <v>953</v>
      </c>
      <c r="E52" s="81">
        <v>19</v>
      </c>
      <c r="F52" s="68"/>
      <c r="G52" s="68"/>
      <c r="H52" s="68"/>
      <c r="I52" s="68"/>
      <c r="J52" s="68"/>
      <c r="K52" s="68"/>
      <c r="L52" s="68"/>
      <c r="M52" s="68"/>
      <c r="N52" s="68">
        <f t="shared" si="6"/>
        <v>0</v>
      </c>
      <c r="O52" s="68"/>
      <c r="Q52" s="79" t="s">
        <v>97</v>
      </c>
      <c r="R52" s="79" t="s">
        <v>98</v>
      </c>
      <c r="S52" s="80" t="s">
        <v>954</v>
      </c>
      <c r="T52" s="81">
        <v>16</v>
      </c>
      <c r="U52" s="68">
        <v>1879213.930756805</v>
      </c>
      <c r="V52" s="68">
        <v>41179.090000000004</v>
      </c>
      <c r="W52" s="68">
        <v>10757.619999999999</v>
      </c>
      <c r="X52" s="68">
        <v>0</v>
      </c>
      <c r="Y52" s="68">
        <v>103193.37784586175</v>
      </c>
      <c r="Z52" s="68">
        <v>99885.046934715894</v>
      </c>
      <c r="AA52" s="68">
        <v>23864.09362014446</v>
      </c>
      <c r="AB52" s="68">
        <v>19594.580571892206</v>
      </c>
      <c r="AC52" s="68">
        <f t="shared" si="7"/>
        <v>2197408.6597294193</v>
      </c>
      <c r="AD52" s="68">
        <v>19720.919999999998</v>
      </c>
      <c r="AF52" s="79" t="s">
        <v>97</v>
      </c>
      <c r="AG52" s="79" t="s">
        <v>98</v>
      </c>
      <c r="AH52" s="80" t="s">
        <v>1156</v>
      </c>
      <c r="AI52" s="81">
        <v>16</v>
      </c>
      <c r="AJ52" s="68">
        <v>1890941.9546963498</v>
      </c>
      <c r="AK52" s="68">
        <v>41032.420000000006</v>
      </c>
      <c r="AL52" s="68">
        <v>10789.3</v>
      </c>
      <c r="AM52" s="68">
        <v>0</v>
      </c>
      <c r="AN52" s="68">
        <v>102099.5942342123</v>
      </c>
      <c r="AO52" s="68">
        <v>99885.046934715894</v>
      </c>
      <c r="AP52" s="68">
        <v>23992.910365539185</v>
      </c>
      <c r="AQ52" s="68">
        <v>19640.936005692929</v>
      </c>
      <c r="AR52" s="68">
        <f t="shared" si="8"/>
        <v>2208429.4822365097</v>
      </c>
      <c r="AS52" s="68">
        <v>20047.32</v>
      </c>
      <c r="AU52" s="79" t="s">
        <v>97</v>
      </c>
      <c r="AV52" s="79" t="s">
        <v>98</v>
      </c>
      <c r="AW52" s="80" t="s">
        <v>1157</v>
      </c>
      <c r="AX52" s="81">
        <v>16</v>
      </c>
      <c r="AY52" s="68">
        <v>1920713.7763041353</v>
      </c>
      <c r="AZ52" s="68">
        <v>41745.699999999997</v>
      </c>
      <c r="BA52" s="68">
        <v>10976.720000000001</v>
      </c>
      <c r="BB52" s="68">
        <v>0</v>
      </c>
      <c r="BC52" s="68">
        <v>104973.6441190864</v>
      </c>
      <c r="BD52" s="68">
        <v>99885.046934715894</v>
      </c>
      <c r="BE52" s="68">
        <v>24413.85002790717</v>
      </c>
      <c r="BF52" s="68">
        <v>20047.56294292165</v>
      </c>
      <c r="BG52" s="68">
        <f t="shared" si="9"/>
        <v>2243153.7103287666</v>
      </c>
      <c r="BH52" s="68">
        <v>20397.41</v>
      </c>
    </row>
    <row r="53" spans="2:60">
      <c r="B53" s="79" t="s">
        <v>99</v>
      </c>
      <c r="C53" s="79" t="s">
        <v>100</v>
      </c>
      <c r="D53" s="80" t="s">
        <v>953</v>
      </c>
      <c r="E53" s="81">
        <v>19</v>
      </c>
      <c r="F53" s="68"/>
      <c r="G53" s="68"/>
      <c r="H53" s="68"/>
      <c r="I53" s="68"/>
      <c r="J53" s="68"/>
      <c r="K53" s="68"/>
      <c r="L53" s="68"/>
      <c r="M53" s="68"/>
      <c r="N53" s="68">
        <f t="shared" si="6"/>
        <v>0</v>
      </c>
      <c r="O53" s="68"/>
      <c r="Q53" s="79" t="s">
        <v>99</v>
      </c>
      <c r="R53" s="79" t="s">
        <v>100</v>
      </c>
      <c r="S53" s="80" t="s">
        <v>954</v>
      </c>
      <c r="T53" s="81">
        <v>16</v>
      </c>
      <c r="U53" s="68">
        <v>2918119.2598316767</v>
      </c>
      <c r="V53" s="68">
        <v>97077.199999999983</v>
      </c>
      <c r="W53" s="68">
        <v>29487.4</v>
      </c>
      <c r="X53" s="68">
        <v>7876.1200000000008</v>
      </c>
      <c r="Y53" s="68">
        <v>302812.96577900439</v>
      </c>
      <c r="Z53" s="68">
        <v>152927.805388042</v>
      </c>
      <c r="AA53" s="68">
        <v>122221.69860967292</v>
      </c>
      <c r="AB53" s="68">
        <v>31634.165844476782</v>
      </c>
      <c r="AC53" s="68">
        <f t="shared" si="7"/>
        <v>3703444.2354528732</v>
      </c>
      <c r="AD53" s="68">
        <v>41287.619999999995</v>
      </c>
      <c r="AF53" s="79" t="s">
        <v>99</v>
      </c>
      <c r="AG53" s="79" t="s">
        <v>100</v>
      </c>
      <c r="AH53" s="80" t="s">
        <v>1156</v>
      </c>
      <c r="AI53" s="81">
        <v>16</v>
      </c>
      <c r="AJ53" s="68">
        <v>2897100.5971798445</v>
      </c>
      <c r="AK53" s="68">
        <v>96802.19</v>
      </c>
      <c r="AL53" s="68">
        <v>29574.230000000003</v>
      </c>
      <c r="AM53" s="68">
        <v>7899.32</v>
      </c>
      <c r="AN53" s="68">
        <v>304859.48776082514</v>
      </c>
      <c r="AO53" s="68">
        <v>152927.805388042</v>
      </c>
      <c r="AP53" s="68">
        <v>122880.64819055557</v>
      </c>
      <c r="AQ53" s="68">
        <v>31410.808804230765</v>
      </c>
      <c r="AR53" s="68">
        <f t="shared" si="8"/>
        <v>3685426.0473234975</v>
      </c>
      <c r="AS53" s="68">
        <v>41970.96</v>
      </c>
      <c r="AU53" s="79" t="s">
        <v>99</v>
      </c>
      <c r="AV53" s="79" t="s">
        <v>100</v>
      </c>
      <c r="AW53" s="80" t="s">
        <v>1157</v>
      </c>
      <c r="AX53" s="81">
        <v>16</v>
      </c>
      <c r="AY53" s="68">
        <v>2933596.8751067342</v>
      </c>
      <c r="AZ53" s="68">
        <v>98485.22</v>
      </c>
      <c r="BA53" s="68">
        <v>30087.99</v>
      </c>
      <c r="BB53" s="68">
        <v>7938.5300000000007</v>
      </c>
      <c r="BC53" s="68">
        <v>312170.82160402648</v>
      </c>
      <c r="BD53" s="68">
        <v>152927.805388042</v>
      </c>
      <c r="BE53" s="68">
        <v>125035.8500255039</v>
      </c>
      <c r="BF53" s="68">
        <v>32014.712444950361</v>
      </c>
      <c r="BG53" s="68">
        <f t="shared" si="9"/>
        <v>3734961.7345692571</v>
      </c>
      <c r="BH53" s="68">
        <v>42703.93</v>
      </c>
    </row>
    <row r="54" spans="2:60">
      <c r="B54" s="79" t="s">
        <v>101</v>
      </c>
      <c r="C54" s="79" t="s">
        <v>102</v>
      </c>
      <c r="D54" s="80" t="s">
        <v>953</v>
      </c>
      <c r="E54" s="81">
        <v>19</v>
      </c>
      <c r="F54" s="68"/>
      <c r="G54" s="68"/>
      <c r="H54" s="68"/>
      <c r="I54" s="68"/>
      <c r="J54" s="68"/>
      <c r="K54" s="68"/>
      <c r="L54" s="68"/>
      <c r="M54" s="68"/>
      <c r="N54" s="68">
        <f t="shared" si="6"/>
        <v>0</v>
      </c>
      <c r="O54" s="68"/>
      <c r="Q54" s="79" t="s">
        <v>101</v>
      </c>
      <c r="R54" s="79" t="s">
        <v>102</v>
      </c>
      <c r="S54" s="80" t="s">
        <v>954</v>
      </c>
      <c r="T54" s="81">
        <v>16</v>
      </c>
      <c r="U54" s="68">
        <v>418076.29547831521</v>
      </c>
      <c r="V54" s="68">
        <v>10523.52</v>
      </c>
      <c r="W54" s="68">
        <v>0</v>
      </c>
      <c r="X54" s="68">
        <v>0</v>
      </c>
      <c r="Y54" s="68">
        <v>37783.464732158616</v>
      </c>
      <c r="Z54" s="68">
        <v>89186.551247068011</v>
      </c>
      <c r="AA54" s="68">
        <v>0</v>
      </c>
      <c r="AB54" s="68">
        <v>4334.3982701251516</v>
      </c>
      <c r="AC54" s="68">
        <f t="shared" si="7"/>
        <v>559904.22972766706</v>
      </c>
      <c r="AD54" s="68">
        <v>0</v>
      </c>
      <c r="AF54" s="79" t="s">
        <v>101</v>
      </c>
      <c r="AG54" s="79" t="s">
        <v>102</v>
      </c>
      <c r="AH54" s="80" t="s">
        <v>1156</v>
      </c>
      <c r="AI54" s="81">
        <v>16</v>
      </c>
      <c r="AJ54" s="68">
        <v>420013.85629400902</v>
      </c>
      <c r="AK54" s="68">
        <v>10554.57</v>
      </c>
      <c r="AL54" s="68">
        <v>0</v>
      </c>
      <c r="AM54" s="68">
        <v>0</v>
      </c>
      <c r="AN54" s="68">
        <v>37983.066051896647</v>
      </c>
      <c r="AO54" s="68">
        <v>89186.551247068011</v>
      </c>
      <c r="AP54" s="68">
        <v>0</v>
      </c>
      <c r="AQ54" s="68">
        <v>4350.7052826187573</v>
      </c>
      <c r="AR54" s="68">
        <f t="shared" si="8"/>
        <v>562088.74887559249</v>
      </c>
      <c r="AS54" s="68">
        <v>0</v>
      </c>
      <c r="AU54" s="79" t="s">
        <v>101</v>
      </c>
      <c r="AV54" s="79" t="s">
        <v>102</v>
      </c>
      <c r="AW54" s="80" t="s">
        <v>1157</v>
      </c>
      <c r="AX54" s="81">
        <v>16</v>
      </c>
      <c r="AY54" s="68">
        <v>429194.35644498916</v>
      </c>
      <c r="AZ54" s="68">
        <v>10738.33</v>
      </c>
      <c r="BA54" s="68">
        <v>0</v>
      </c>
      <c r="BB54" s="68">
        <v>0</v>
      </c>
      <c r="BC54" s="68">
        <v>37775.543716011714</v>
      </c>
      <c r="BD54" s="68">
        <v>89186.551247068011</v>
      </c>
      <c r="BE54" s="68">
        <v>0</v>
      </c>
      <c r="BF54" s="68">
        <v>4425.7656365742441</v>
      </c>
      <c r="BG54" s="68">
        <f t="shared" si="9"/>
        <v>571320.54704464308</v>
      </c>
      <c r="BH54" s="68">
        <v>0</v>
      </c>
    </row>
    <row r="55" spans="2:60">
      <c r="B55" s="79" t="s">
        <v>103</v>
      </c>
      <c r="C55" s="79" t="s">
        <v>104</v>
      </c>
      <c r="D55" s="80" t="s">
        <v>953</v>
      </c>
      <c r="E55" s="81">
        <v>19</v>
      </c>
      <c r="F55" s="68"/>
      <c r="G55" s="68"/>
      <c r="H55" s="68"/>
      <c r="I55" s="68"/>
      <c r="J55" s="68"/>
      <c r="K55" s="68"/>
      <c r="L55" s="68"/>
      <c r="M55" s="68"/>
      <c r="N55" s="68">
        <f t="shared" si="6"/>
        <v>0</v>
      </c>
      <c r="O55" s="68"/>
      <c r="Q55" s="79" t="s">
        <v>103</v>
      </c>
      <c r="R55" s="79" t="s">
        <v>104</v>
      </c>
      <c r="S55" s="80" t="s">
        <v>954</v>
      </c>
      <c r="T55" s="81">
        <v>16</v>
      </c>
      <c r="U55" s="68">
        <v>2808001.5089280587</v>
      </c>
      <c r="V55" s="68">
        <v>84126.290000000008</v>
      </c>
      <c r="W55" s="68">
        <v>0</v>
      </c>
      <c r="X55" s="68">
        <v>0</v>
      </c>
      <c r="Y55" s="68">
        <v>176644.02672481426</v>
      </c>
      <c r="Z55" s="68">
        <v>0</v>
      </c>
      <c r="AA55" s="68">
        <v>66430.003557587333</v>
      </c>
      <c r="AB55" s="68">
        <v>25147.875754844863</v>
      </c>
      <c r="AC55" s="68">
        <f t="shared" si="7"/>
        <v>3200669.8749653054</v>
      </c>
      <c r="AD55" s="68">
        <v>40320.17</v>
      </c>
      <c r="AF55" s="79" t="s">
        <v>103</v>
      </c>
      <c r="AG55" s="79" t="s">
        <v>104</v>
      </c>
      <c r="AH55" s="80" t="s">
        <v>1156</v>
      </c>
      <c r="AI55" s="81">
        <v>16</v>
      </c>
      <c r="AJ55" s="68">
        <v>2841150.8273449764</v>
      </c>
      <c r="AK55" s="68">
        <v>83824.780000000013</v>
      </c>
      <c r="AL55" s="68">
        <v>0</v>
      </c>
      <c r="AM55" s="68">
        <v>0</v>
      </c>
      <c r="AN55" s="68">
        <v>177781.30759720426</v>
      </c>
      <c r="AO55" s="68">
        <v>0</v>
      </c>
      <c r="AP55" s="68">
        <v>66785.580827829486</v>
      </c>
      <c r="AQ55" s="68">
        <v>25344.428809993435</v>
      </c>
      <c r="AR55" s="68">
        <f t="shared" si="8"/>
        <v>3235877.6345800031</v>
      </c>
      <c r="AS55" s="68">
        <v>40990.709999999992</v>
      </c>
      <c r="AU55" s="79" t="s">
        <v>103</v>
      </c>
      <c r="AV55" s="79" t="s">
        <v>104</v>
      </c>
      <c r="AW55" s="80" t="s">
        <v>1157</v>
      </c>
      <c r="AX55" s="81">
        <v>16</v>
      </c>
      <c r="AY55" s="68">
        <v>2945425.9689049614</v>
      </c>
      <c r="AZ55" s="68">
        <v>85289.060000000012</v>
      </c>
      <c r="BA55" s="68">
        <v>0</v>
      </c>
      <c r="BB55" s="68">
        <v>0</v>
      </c>
      <c r="BC55" s="68">
        <v>181444.79982185594</v>
      </c>
      <c r="BD55" s="68">
        <v>0</v>
      </c>
      <c r="BE55" s="68">
        <v>67960.143918640126</v>
      </c>
      <c r="BF55" s="68">
        <v>26239.17183999205</v>
      </c>
      <c r="BG55" s="68">
        <f t="shared" si="9"/>
        <v>3348069.0944854496</v>
      </c>
      <c r="BH55" s="68">
        <v>41709.949999999997</v>
      </c>
    </row>
    <row r="56" spans="2:60">
      <c r="B56" s="79" t="s">
        <v>105</v>
      </c>
      <c r="C56" s="79" t="s">
        <v>106</v>
      </c>
      <c r="D56" s="80" t="s">
        <v>953</v>
      </c>
      <c r="E56" s="81">
        <v>19</v>
      </c>
      <c r="F56" s="68"/>
      <c r="G56" s="68"/>
      <c r="H56" s="68"/>
      <c r="I56" s="68"/>
      <c r="J56" s="68"/>
      <c r="K56" s="68"/>
      <c r="L56" s="68"/>
      <c r="M56" s="68"/>
      <c r="N56" s="68">
        <f t="shared" si="6"/>
        <v>0</v>
      </c>
      <c r="O56" s="68"/>
      <c r="Q56" s="79" t="s">
        <v>105</v>
      </c>
      <c r="R56" s="79" t="s">
        <v>106</v>
      </c>
      <c r="S56" s="80" t="s">
        <v>954</v>
      </c>
      <c r="T56" s="81">
        <v>16</v>
      </c>
      <c r="U56" s="68">
        <v>576826.19024854386</v>
      </c>
      <c r="V56" s="68">
        <v>18479.999999999996</v>
      </c>
      <c r="W56" s="68">
        <v>0</v>
      </c>
      <c r="X56" s="68">
        <v>0</v>
      </c>
      <c r="Y56" s="68">
        <v>57620.05272565459</v>
      </c>
      <c r="Z56" s="68">
        <v>322625.64919559757</v>
      </c>
      <c r="AA56" s="68">
        <v>0</v>
      </c>
      <c r="AB56" s="68">
        <v>6236.1937211106997</v>
      </c>
      <c r="AC56" s="68">
        <f t="shared" si="7"/>
        <v>990133.65589090658</v>
      </c>
      <c r="AD56" s="68">
        <v>8345.57</v>
      </c>
      <c r="AF56" s="79" t="s">
        <v>105</v>
      </c>
      <c r="AG56" s="79" t="s">
        <v>106</v>
      </c>
      <c r="AH56" s="80" t="s">
        <v>1156</v>
      </c>
      <c r="AI56" s="81">
        <v>16</v>
      </c>
      <c r="AJ56" s="68">
        <v>575784.4725322501</v>
      </c>
      <c r="AK56" s="68">
        <v>18420.759999999995</v>
      </c>
      <c r="AL56" s="68">
        <v>0</v>
      </c>
      <c r="AM56" s="68">
        <v>0</v>
      </c>
      <c r="AN56" s="68">
        <v>59616.793683433672</v>
      </c>
      <c r="AO56" s="68">
        <v>322625.64919559757</v>
      </c>
      <c r="AP56" s="68">
        <v>0</v>
      </c>
      <c r="AQ56" s="68">
        <v>6282.3100662607467</v>
      </c>
      <c r="AR56" s="68">
        <f t="shared" si="8"/>
        <v>991214.35547754215</v>
      </c>
      <c r="AS56" s="68">
        <v>8484.3700000000008</v>
      </c>
      <c r="AU56" s="79" t="s">
        <v>105</v>
      </c>
      <c r="AV56" s="79" t="s">
        <v>106</v>
      </c>
      <c r="AW56" s="80" t="s">
        <v>1157</v>
      </c>
      <c r="AX56" s="81">
        <v>16</v>
      </c>
      <c r="AY56" s="68">
        <v>589502.11511304555</v>
      </c>
      <c r="AZ56" s="68">
        <v>18742.57</v>
      </c>
      <c r="BA56" s="68">
        <v>0</v>
      </c>
      <c r="BB56" s="68">
        <v>0</v>
      </c>
      <c r="BC56" s="68">
        <v>58927.001104834097</v>
      </c>
      <c r="BD56" s="68">
        <v>322625.64919559757</v>
      </c>
      <c r="BE56" s="68">
        <v>0</v>
      </c>
      <c r="BF56" s="68">
        <v>6383.9744981660042</v>
      </c>
      <c r="BG56" s="68">
        <f t="shared" si="9"/>
        <v>1004814.5499116431</v>
      </c>
      <c r="BH56" s="68">
        <v>8633.2400000000016</v>
      </c>
    </row>
    <row r="57" spans="2:60">
      <c r="B57" s="79" t="s">
        <v>107</v>
      </c>
      <c r="C57" s="79" t="s">
        <v>108</v>
      </c>
      <c r="D57" s="80" t="s">
        <v>953</v>
      </c>
      <c r="E57" s="81">
        <v>19</v>
      </c>
      <c r="F57" s="68"/>
      <c r="G57" s="68"/>
      <c r="H57" s="68"/>
      <c r="I57" s="68"/>
      <c r="J57" s="68"/>
      <c r="K57" s="68"/>
      <c r="L57" s="68"/>
      <c r="M57" s="68"/>
      <c r="N57" s="68">
        <f t="shared" si="6"/>
        <v>0</v>
      </c>
      <c r="O57" s="68"/>
      <c r="Q57" s="79" t="s">
        <v>107</v>
      </c>
      <c r="R57" s="79" t="s">
        <v>108</v>
      </c>
      <c r="S57" s="80" t="s">
        <v>954</v>
      </c>
      <c r="T57" s="81">
        <v>16</v>
      </c>
      <c r="U57" s="68">
        <v>2621895.7243261775</v>
      </c>
      <c r="V57" s="68">
        <v>100005.38</v>
      </c>
      <c r="W57" s="68">
        <v>0</v>
      </c>
      <c r="X57" s="68">
        <v>0</v>
      </c>
      <c r="Y57" s="68">
        <v>208160.86696205832</v>
      </c>
      <c r="Z57" s="68">
        <v>0</v>
      </c>
      <c r="AA57" s="68">
        <v>0</v>
      </c>
      <c r="AB57" s="68">
        <v>27641.531181691214</v>
      </c>
      <c r="AC57" s="68">
        <f t="shared" si="7"/>
        <v>3000642.632469927</v>
      </c>
      <c r="AD57" s="68">
        <v>42939.13</v>
      </c>
      <c r="AF57" s="79" t="s">
        <v>107</v>
      </c>
      <c r="AG57" s="79" t="s">
        <v>108</v>
      </c>
      <c r="AH57" s="80" t="s">
        <v>1156</v>
      </c>
      <c r="AI57" s="81">
        <v>16</v>
      </c>
      <c r="AJ57" s="68">
        <v>2635165.9515075469</v>
      </c>
      <c r="AK57" s="68">
        <v>99716.56</v>
      </c>
      <c r="AL57" s="68">
        <v>0</v>
      </c>
      <c r="AM57" s="68">
        <v>0</v>
      </c>
      <c r="AN57" s="68">
        <v>209172.88124907648</v>
      </c>
      <c r="AO57" s="68">
        <v>0</v>
      </c>
      <c r="AP57" s="68">
        <v>0</v>
      </c>
      <c r="AQ57" s="68">
        <v>27737.160284365062</v>
      </c>
      <c r="AR57" s="68">
        <f t="shared" si="8"/>
        <v>3015442.3530409886</v>
      </c>
      <c r="AS57" s="68">
        <v>43649.799999999996</v>
      </c>
      <c r="AU57" s="79" t="s">
        <v>107</v>
      </c>
      <c r="AV57" s="79" t="s">
        <v>108</v>
      </c>
      <c r="AW57" s="80" t="s">
        <v>1157</v>
      </c>
      <c r="AX57" s="81">
        <v>16</v>
      </c>
      <c r="AY57" s="68">
        <v>2699460.834041683</v>
      </c>
      <c r="AZ57" s="68">
        <v>101450.20999999999</v>
      </c>
      <c r="BA57" s="68">
        <v>0</v>
      </c>
      <c r="BB57" s="68">
        <v>0</v>
      </c>
      <c r="BC57" s="68">
        <v>212880.9850286796</v>
      </c>
      <c r="BD57" s="68">
        <v>0</v>
      </c>
      <c r="BE57" s="68">
        <v>0</v>
      </c>
      <c r="BF57" s="68">
        <v>28456.155264370143</v>
      </c>
      <c r="BG57" s="68">
        <f t="shared" si="9"/>
        <v>3086660.2843347327</v>
      </c>
      <c r="BH57" s="68">
        <v>44412.1</v>
      </c>
    </row>
    <row r="58" spans="2:60">
      <c r="B58" s="79" t="s">
        <v>109</v>
      </c>
      <c r="C58" s="79" t="s">
        <v>110</v>
      </c>
      <c r="D58" s="80" t="s">
        <v>953</v>
      </c>
      <c r="E58" s="81">
        <v>19</v>
      </c>
      <c r="F58" s="68"/>
      <c r="G58" s="68"/>
      <c r="H58" s="68"/>
      <c r="I58" s="68"/>
      <c r="J58" s="68"/>
      <c r="K58" s="68"/>
      <c r="L58" s="68"/>
      <c r="M58" s="68"/>
      <c r="N58" s="68">
        <f t="shared" si="6"/>
        <v>0</v>
      </c>
      <c r="O58" s="68"/>
      <c r="Q58" s="79" t="s">
        <v>109</v>
      </c>
      <c r="R58" s="79" t="s">
        <v>110</v>
      </c>
      <c r="S58" s="80" t="s">
        <v>954</v>
      </c>
      <c r="T58" s="81">
        <v>16</v>
      </c>
      <c r="U58" s="68">
        <v>3157174.7070431462</v>
      </c>
      <c r="V58" s="68">
        <v>120680.51999999997</v>
      </c>
      <c r="W58" s="68">
        <v>0</v>
      </c>
      <c r="X58" s="68">
        <v>0</v>
      </c>
      <c r="Y58" s="68">
        <v>384235.93364489789</v>
      </c>
      <c r="Z58" s="68">
        <v>445893.55221196555</v>
      </c>
      <c r="AA58" s="68">
        <v>56360.931946744429</v>
      </c>
      <c r="AB58" s="68">
        <v>33874.260050718673</v>
      </c>
      <c r="AC58" s="68">
        <f t="shared" si="7"/>
        <v>4254426.814897472</v>
      </c>
      <c r="AD58" s="68">
        <v>56206.909999999989</v>
      </c>
      <c r="AF58" s="79" t="s">
        <v>109</v>
      </c>
      <c r="AG58" s="79" t="s">
        <v>110</v>
      </c>
      <c r="AH58" s="80" t="s">
        <v>1156</v>
      </c>
      <c r="AI58" s="81">
        <v>16</v>
      </c>
      <c r="AJ58" s="68">
        <v>3133229.6205933979</v>
      </c>
      <c r="AK58" s="68">
        <v>120270.32999999999</v>
      </c>
      <c r="AL58" s="68">
        <v>0</v>
      </c>
      <c r="AM58" s="68">
        <v>0</v>
      </c>
      <c r="AN58" s="68">
        <v>381331.59830530867</v>
      </c>
      <c r="AO58" s="68">
        <v>445893.55221196555</v>
      </c>
      <c r="AP58" s="68">
        <v>56662.673013872532</v>
      </c>
      <c r="AQ58" s="68">
        <v>33285.284371337388</v>
      </c>
      <c r="AR58" s="68">
        <f t="shared" si="8"/>
        <v>4227814.7084958823</v>
      </c>
      <c r="AS58" s="68">
        <v>57141.649999999994</v>
      </c>
      <c r="AU58" s="79" t="s">
        <v>109</v>
      </c>
      <c r="AV58" s="79" t="s">
        <v>110</v>
      </c>
      <c r="AW58" s="80" t="s">
        <v>1157</v>
      </c>
      <c r="AX58" s="81">
        <v>16</v>
      </c>
      <c r="AY58" s="68">
        <v>3165163.6087740595</v>
      </c>
      <c r="AZ58" s="68">
        <v>122371.31</v>
      </c>
      <c r="BA58" s="68">
        <v>0</v>
      </c>
      <c r="BB58" s="68">
        <v>0</v>
      </c>
      <c r="BC58" s="68">
        <v>388431.44823197951</v>
      </c>
      <c r="BD58" s="68">
        <v>445893.55221196555</v>
      </c>
      <c r="BE58" s="68">
        <v>57659.148837471934</v>
      </c>
      <c r="BF58" s="68">
        <v>33598.897169668227</v>
      </c>
      <c r="BG58" s="68">
        <f t="shared" si="9"/>
        <v>4271262.265225145</v>
      </c>
      <c r="BH58" s="68">
        <v>58144.299999999996</v>
      </c>
    </row>
    <row r="59" spans="2:60">
      <c r="B59" s="79" t="s">
        <v>111</v>
      </c>
      <c r="C59" s="79" t="s">
        <v>112</v>
      </c>
      <c r="D59" s="80" t="s">
        <v>953</v>
      </c>
      <c r="E59" s="81">
        <v>19</v>
      </c>
      <c r="F59" s="68"/>
      <c r="G59" s="68"/>
      <c r="H59" s="68"/>
      <c r="I59" s="68"/>
      <c r="J59" s="68"/>
      <c r="K59" s="68"/>
      <c r="L59" s="68"/>
      <c r="M59" s="68"/>
      <c r="N59" s="68">
        <f t="shared" si="6"/>
        <v>0</v>
      </c>
      <c r="O59" s="68"/>
      <c r="Q59" s="79" t="s">
        <v>111</v>
      </c>
      <c r="R59" s="79" t="s">
        <v>112</v>
      </c>
      <c r="S59" s="80" t="s">
        <v>954</v>
      </c>
      <c r="T59" s="81">
        <v>16</v>
      </c>
      <c r="U59" s="68">
        <v>151069665.17705828</v>
      </c>
      <c r="V59" s="68">
        <v>8037136.0499999989</v>
      </c>
      <c r="W59" s="68">
        <v>9896718.290000001</v>
      </c>
      <c r="X59" s="68">
        <v>532309.86999999988</v>
      </c>
      <c r="Y59" s="68">
        <v>21668819.651046291</v>
      </c>
      <c r="Z59" s="68">
        <v>7615063.1703166831</v>
      </c>
      <c r="AA59" s="68">
        <v>8139151.1554639153</v>
      </c>
      <c r="AB59" s="68">
        <v>1866601.1510252357</v>
      </c>
      <c r="AC59" s="68">
        <f t="shared" si="7"/>
        <v>211765726.19491044</v>
      </c>
      <c r="AD59" s="68">
        <v>2940261.6799999997</v>
      </c>
      <c r="AF59" s="79" t="s">
        <v>111</v>
      </c>
      <c r="AG59" s="79" t="s">
        <v>112</v>
      </c>
      <c r="AH59" s="80" t="s">
        <v>1156</v>
      </c>
      <c r="AI59" s="81">
        <v>16</v>
      </c>
      <c r="AJ59" s="68">
        <v>153026730.06369483</v>
      </c>
      <c r="AK59" s="68">
        <v>8020867.7999999989</v>
      </c>
      <c r="AL59" s="68">
        <v>9925861.4800000004</v>
      </c>
      <c r="AM59" s="68">
        <v>537634.38000000012</v>
      </c>
      <c r="AN59" s="68">
        <v>21788185.530315898</v>
      </c>
      <c r="AO59" s="68">
        <v>7615063.1703166831</v>
      </c>
      <c r="AP59" s="68">
        <v>8183038.9772475809</v>
      </c>
      <c r="AQ59" s="68">
        <v>1883265.1805609465</v>
      </c>
      <c r="AR59" s="68">
        <f t="shared" si="8"/>
        <v>213969571.98213598</v>
      </c>
      <c r="AS59" s="68">
        <v>2988925.4</v>
      </c>
      <c r="AU59" s="79" t="s">
        <v>111</v>
      </c>
      <c r="AV59" s="79" t="s">
        <v>112</v>
      </c>
      <c r="AW59" s="80" t="s">
        <v>1157</v>
      </c>
      <c r="AX59" s="81">
        <v>16</v>
      </c>
      <c r="AY59" s="68">
        <v>156906713.72207215</v>
      </c>
      <c r="AZ59" s="68">
        <v>8160346.3200000012</v>
      </c>
      <c r="BA59" s="68">
        <v>10098295.129999999</v>
      </c>
      <c r="BB59" s="68">
        <v>550894.5</v>
      </c>
      <c r="BC59" s="68">
        <v>22176083.572666131</v>
      </c>
      <c r="BD59" s="68">
        <v>7615063.1703166831</v>
      </c>
      <c r="BE59" s="68">
        <v>8326554.8244793052</v>
      </c>
      <c r="BF59" s="68">
        <v>1931552.2660298347</v>
      </c>
      <c r="BG59" s="68">
        <f t="shared" si="9"/>
        <v>218806627.14556411</v>
      </c>
      <c r="BH59" s="68">
        <v>3041123.6399999997</v>
      </c>
    </row>
    <row r="60" spans="2:60">
      <c r="B60" s="79" t="s">
        <v>113</v>
      </c>
      <c r="C60" s="79" t="s">
        <v>114</v>
      </c>
      <c r="D60" s="80" t="s">
        <v>953</v>
      </c>
      <c r="E60" s="81">
        <v>19</v>
      </c>
      <c r="F60" s="68"/>
      <c r="G60" s="68"/>
      <c r="H60" s="68"/>
      <c r="I60" s="68"/>
      <c r="J60" s="68"/>
      <c r="K60" s="68"/>
      <c r="L60" s="68"/>
      <c r="M60" s="68"/>
      <c r="N60" s="68">
        <f t="shared" si="6"/>
        <v>0</v>
      </c>
      <c r="O60" s="68"/>
      <c r="Q60" s="79" t="s">
        <v>113</v>
      </c>
      <c r="R60" s="79" t="s">
        <v>114</v>
      </c>
      <c r="S60" s="80" t="s">
        <v>954</v>
      </c>
      <c r="T60" s="81">
        <v>16</v>
      </c>
      <c r="U60" s="68">
        <v>17327136.516833343</v>
      </c>
      <c r="V60" s="68">
        <v>968526.55000000016</v>
      </c>
      <c r="W60" s="68">
        <v>1147607.0799999998</v>
      </c>
      <c r="X60" s="68">
        <v>60991.839999999997</v>
      </c>
      <c r="Y60" s="68">
        <v>2613197.2030599331</v>
      </c>
      <c r="Z60" s="68">
        <v>1455630.3453953573</v>
      </c>
      <c r="AA60" s="68">
        <v>918856.18520756811</v>
      </c>
      <c r="AB60" s="68">
        <v>218757.56408507004</v>
      </c>
      <c r="AC60" s="68">
        <f t="shared" si="7"/>
        <v>25154472.384581272</v>
      </c>
      <c r="AD60" s="68">
        <v>443769.1</v>
      </c>
      <c r="AF60" s="79" t="s">
        <v>113</v>
      </c>
      <c r="AG60" s="79" t="s">
        <v>114</v>
      </c>
      <c r="AH60" s="80" t="s">
        <v>1156</v>
      </c>
      <c r="AI60" s="81">
        <v>16</v>
      </c>
      <c r="AJ60" s="68">
        <v>17470892.29730064</v>
      </c>
      <c r="AK60" s="68">
        <v>965349.64000000013</v>
      </c>
      <c r="AL60" s="68">
        <v>1150986.47</v>
      </c>
      <c r="AM60" s="68">
        <v>61364.11</v>
      </c>
      <c r="AN60" s="68">
        <v>2628372.6282072854</v>
      </c>
      <c r="AO60" s="68">
        <v>1455630.3453953573</v>
      </c>
      <c r="AP60" s="68">
        <v>923811.15496933879</v>
      </c>
      <c r="AQ60" s="68">
        <v>220001.06147113815</v>
      </c>
      <c r="AR60" s="68">
        <f t="shared" si="8"/>
        <v>25327521.547343757</v>
      </c>
      <c r="AS60" s="68">
        <v>451113.84000000008</v>
      </c>
      <c r="AU60" s="79" t="s">
        <v>113</v>
      </c>
      <c r="AV60" s="79" t="s">
        <v>114</v>
      </c>
      <c r="AW60" s="80" t="s">
        <v>1157</v>
      </c>
      <c r="AX60" s="81">
        <v>16</v>
      </c>
      <c r="AY60" s="68">
        <v>17666462.22449154</v>
      </c>
      <c r="AZ60" s="68">
        <v>982131.58000000007</v>
      </c>
      <c r="BA60" s="68">
        <v>1170981.5900000001</v>
      </c>
      <c r="BB60" s="68">
        <v>62038.11</v>
      </c>
      <c r="BC60" s="68">
        <v>2672226.6327903308</v>
      </c>
      <c r="BD60" s="68">
        <v>1455630.3453953573</v>
      </c>
      <c r="BE60" s="68">
        <v>940013.34198047151</v>
      </c>
      <c r="BF60" s="68">
        <v>223376.6261273995</v>
      </c>
      <c r="BG60" s="68">
        <f t="shared" si="9"/>
        <v>25631852.4907851</v>
      </c>
      <c r="BH60" s="68">
        <v>458992.04000000004</v>
      </c>
    </row>
    <row r="61" spans="2:60">
      <c r="B61" s="79" t="s">
        <v>115</v>
      </c>
      <c r="C61" s="79" t="s">
        <v>116</v>
      </c>
      <c r="D61" s="80" t="s">
        <v>953</v>
      </c>
      <c r="E61" s="81">
        <v>19</v>
      </c>
      <c r="F61" s="68"/>
      <c r="G61" s="68"/>
      <c r="H61" s="68"/>
      <c r="I61" s="68"/>
      <c r="J61" s="68"/>
      <c r="K61" s="68"/>
      <c r="L61" s="68"/>
      <c r="M61" s="68"/>
      <c r="N61" s="68">
        <f t="shared" si="6"/>
        <v>0</v>
      </c>
      <c r="O61" s="68"/>
      <c r="Q61" s="79" t="s">
        <v>115</v>
      </c>
      <c r="R61" s="79" t="s">
        <v>116</v>
      </c>
      <c r="S61" s="80" t="s">
        <v>954</v>
      </c>
      <c r="T61" s="81">
        <v>16</v>
      </c>
      <c r="U61" s="68">
        <v>333330.90721468179</v>
      </c>
      <c r="V61" s="68">
        <v>0</v>
      </c>
      <c r="W61" s="68">
        <v>0</v>
      </c>
      <c r="X61" s="68">
        <v>0</v>
      </c>
      <c r="Y61" s="68">
        <v>-19.12551724137931</v>
      </c>
      <c r="Z61" s="68">
        <v>93722.59924720136</v>
      </c>
      <c r="AA61" s="68">
        <v>0</v>
      </c>
      <c r="AB61" s="68">
        <v>3000.7493924833834</v>
      </c>
      <c r="AC61" s="68">
        <f t="shared" si="7"/>
        <v>430035.13033712516</v>
      </c>
      <c r="AD61" s="68">
        <v>0</v>
      </c>
      <c r="AF61" s="79" t="s">
        <v>115</v>
      </c>
      <c r="AG61" s="79" t="s">
        <v>116</v>
      </c>
      <c r="AH61" s="80" t="s">
        <v>1156</v>
      </c>
      <c r="AI61" s="81">
        <v>16</v>
      </c>
      <c r="AJ61" s="68">
        <v>322605.36003411049</v>
      </c>
      <c r="AK61" s="68">
        <v>0</v>
      </c>
      <c r="AL61" s="68">
        <v>0</v>
      </c>
      <c r="AM61" s="68">
        <v>0</v>
      </c>
      <c r="AN61" s="68">
        <v>-19.12551724137931</v>
      </c>
      <c r="AO61" s="68">
        <v>93722.59924720136</v>
      </c>
      <c r="AP61" s="68">
        <v>0</v>
      </c>
      <c r="AQ61" s="68">
        <v>2874.2568430313841</v>
      </c>
      <c r="AR61" s="68">
        <f t="shared" si="8"/>
        <v>419183.09060710185</v>
      </c>
      <c r="AS61" s="68">
        <v>0</v>
      </c>
      <c r="AU61" s="79" t="s">
        <v>115</v>
      </c>
      <c r="AV61" s="79" t="s">
        <v>116</v>
      </c>
      <c r="AW61" s="80" t="s">
        <v>1157</v>
      </c>
      <c r="AX61" s="81">
        <v>16</v>
      </c>
      <c r="AY61" s="68">
        <v>312821.75862256449</v>
      </c>
      <c r="AZ61" s="68">
        <v>0</v>
      </c>
      <c r="BA61" s="68">
        <v>0</v>
      </c>
      <c r="BB61" s="68">
        <v>0</v>
      </c>
      <c r="BC61" s="68">
        <v>-19.12551724137931</v>
      </c>
      <c r="BD61" s="68">
        <v>93722.59924720136</v>
      </c>
      <c r="BE61" s="68">
        <v>0</v>
      </c>
      <c r="BF61" s="68">
        <v>2789.4934607318137</v>
      </c>
      <c r="BG61" s="68">
        <f t="shared" si="9"/>
        <v>409314.72581325629</v>
      </c>
      <c r="BH61" s="68">
        <v>0</v>
      </c>
    </row>
    <row r="62" spans="2:60">
      <c r="B62" s="79" t="s">
        <v>117</v>
      </c>
      <c r="C62" s="79" t="s">
        <v>118</v>
      </c>
      <c r="D62" s="80" t="s">
        <v>953</v>
      </c>
      <c r="E62" s="81">
        <v>19</v>
      </c>
      <c r="F62" s="68"/>
      <c r="G62" s="68"/>
      <c r="H62" s="68"/>
      <c r="I62" s="68"/>
      <c r="J62" s="68"/>
      <c r="K62" s="68"/>
      <c r="L62" s="68"/>
      <c r="M62" s="68"/>
      <c r="N62" s="68">
        <f t="shared" si="6"/>
        <v>0</v>
      </c>
      <c r="O62" s="68"/>
      <c r="Q62" s="79" t="s">
        <v>117</v>
      </c>
      <c r="R62" s="79" t="s">
        <v>118</v>
      </c>
      <c r="S62" s="80" t="s">
        <v>954</v>
      </c>
      <c r="T62" s="81">
        <v>16</v>
      </c>
      <c r="U62" s="68">
        <v>1708382.6345805149</v>
      </c>
      <c r="V62" s="68">
        <v>19488.78</v>
      </c>
      <c r="W62" s="68">
        <v>0</v>
      </c>
      <c r="X62" s="68">
        <v>0</v>
      </c>
      <c r="Y62" s="68">
        <v>42460.769669250716</v>
      </c>
      <c r="Z62" s="68">
        <v>97392.329855002346</v>
      </c>
      <c r="AA62" s="68">
        <v>33321.698262476653</v>
      </c>
      <c r="AB62" s="68">
        <v>17544.676996346796</v>
      </c>
      <c r="AC62" s="68">
        <f t="shared" si="7"/>
        <v>1927037.0093635917</v>
      </c>
      <c r="AD62" s="68">
        <v>8446.1200000000008</v>
      </c>
      <c r="AF62" s="79" t="s">
        <v>117</v>
      </c>
      <c r="AG62" s="79" t="s">
        <v>118</v>
      </c>
      <c r="AH62" s="80" t="s">
        <v>1156</v>
      </c>
      <c r="AI62" s="81">
        <v>16</v>
      </c>
      <c r="AJ62" s="68">
        <v>1716744.3414517422</v>
      </c>
      <c r="AK62" s="68">
        <v>19431.150000000001</v>
      </c>
      <c r="AL62" s="68">
        <v>0</v>
      </c>
      <c r="AM62" s="68">
        <v>0</v>
      </c>
      <c r="AN62" s="68">
        <v>43591.107384696166</v>
      </c>
      <c r="AO62" s="68">
        <v>97392.329855002346</v>
      </c>
      <c r="AP62" s="68">
        <v>33499.708022825449</v>
      </c>
      <c r="AQ62" s="68">
        <v>17615.327212544624</v>
      </c>
      <c r="AR62" s="68">
        <f t="shared" si="8"/>
        <v>1936860.5539268109</v>
      </c>
      <c r="AS62" s="68">
        <v>8586.59</v>
      </c>
      <c r="AU62" s="79" t="s">
        <v>117</v>
      </c>
      <c r="AV62" s="79" t="s">
        <v>118</v>
      </c>
      <c r="AW62" s="80" t="s">
        <v>1157</v>
      </c>
      <c r="AX62" s="81">
        <v>16</v>
      </c>
      <c r="AY62" s="68">
        <v>1761957.0202846113</v>
      </c>
      <c r="AZ62" s="68">
        <v>19770.64</v>
      </c>
      <c r="BA62" s="68">
        <v>0</v>
      </c>
      <c r="BB62" s="68">
        <v>0</v>
      </c>
      <c r="BC62" s="68">
        <v>44427.334827490005</v>
      </c>
      <c r="BD62" s="68">
        <v>97392.329855002346</v>
      </c>
      <c r="BE62" s="68">
        <v>34088.81786450628</v>
      </c>
      <c r="BF62" s="68">
        <v>18117.213997281389</v>
      </c>
      <c r="BG62" s="68">
        <f t="shared" si="9"/>
        <v>1984490.6068288912</v>
      </c>
      <c r="BH62" s="68">
        <v>8737.25</v>
      </c>
    </row>
    <row r="63" spans="2:60">
      <c r="B63" s="79" t="s">
        <v>119</v>
      </c>
      <c r="C63" s="79" t="s">
        <v>120</v>
      </c>
      <c r="D63" s="80" t="s">
        <v>953</v>
      </c>
      <c r="E63" s="81">
        <v>19</v>
      </c>
      <c r="F63" s="68"/>
      <c r="G63" s="68"/>
      <c r="H63" s="68"/>
      <c r="I63" s="68"/>
      <c r="J63" s="68"/>
      <c r="K63" s="68"/>
      <c r="L63" s="68"/>
      <c r="M63" s="68"/>
      <c r="N63" s="68">
        <f t="shared" si="6"/>
        <v>0</v>
      </c>
      <c r="O63" s="68"/>
      <c r="Q63" s="79" t="s">
        <v>119</v>
      </c>
      <c r="R63" s="79" t="s">
        <v>120</v>
      </c>
      <c r="S63" s="80" t="s">
        <v>954</v>
      </c>
      <c r="T63" s="81">
        <v>16</v>
      </c>
      <c r="U63" s="68">
        <v>3055201.4255627645</v>
      </c>
      <c r="V63" s="68">
        <v>105266.12</v>
      </c>
      <c r="W63" s="68">
        <v>7156.98</v>
      </c>
      <c r="X63" s="68">
        <v>9244.4500000000007</v>
      </c>
      <c r="Y63" s="68">
        <v>404282.13858269143</v>
      </c>
      <c r="Z63" s="68">
        <v>281782.28273058962</v>
      </c>
      <c r="AA63" s="68">
        <v>304820.42079773673</v>
      </c>
      <c r="AB63" s="68">
        <v>36361.425252922811</v>
      </c>
      <c r="AC63" s="68">
        <f t="shared" si="7"/>
        <v>4231565.1229267055</v>
      </c>
      <c r="AD63" s="68">
        <v>27449.879999999997</v>
      </c>
      <c r="AF63" s="79" t="s">
        <v>119</v>
      </c>
      <c r="AG63" s="79" t="s">
        <v>120</v>
      </c>
      <c r="AH63" s="80" t="s">
        <v>1156</v>
      </c>
      <c r="AI63" s="81">
        <v>16</v>
      </c>
      <c r="AJ63" s="68">
        <v>3108093.3212041631</v>
      </c>
      <c r="AK63" s="68">
        <v>105203.15000000001</v>
      </c>
      <c r="AL63" s="68">
        <v>7178.17</v>
      </c>
      <c r="AM63" s="68">
        <v>9271.7900000000009</v>
      </c>
      <c r="AN63" s="68">
        <v>408505.17612848454</v>
      </c>
      <c r="AO63" s="68">
        <v>281782.28273058962</v>
      </c>
      <c r="AP63" s="68">
        <v>306451.56598319911</v>
      </c>
      <c r="AQ63" s="68">
        <v>36957.949386864901</v>
      </c>
      <c r="AR63" s="68">
        <f t="shared" si="8"/>
        <v>4291349.7954333015</v>
      </c>
      <c r="AS63" s="68">
        <v>27906.389999999996</v>
      </c>
      <c r="AU63" s="79" t="s">
        <v>119</v>
      </c>
      <c r="AV63" s="79" t="s">
        <v>120</v>
      </c>
      <c r="AW63" s="80" t="s">
        <v>1157</v>
      </c>
      <c r="AX63" s="81">
        <v>16</v>
      </c>
      <c r="AY63" s="68">
        <v>3143146.1707706973</v>
      </c>
      <c r="AZ63" s="68">
        <v>107042.09999999999</v>
      </c>
      <c r="BA63" s="68">
        <v>7303.48</v>
      </c>
      <c r="BB63" s="68">
        <v>9433.65</v>
      </c>
      <c r="BC63" s="68">
        <v>413224.24248403125</v>
      </c>
      <c r="BD63" s="68">
        <v>281782.28273058962</v>
      </c>
      <c r="BE63" s="68">
        <v>311841.21246796381</v>
      </c>
      <c r="BF63" s="68">
        <v>37403.554370805621</v>
      </c>
      <c r="BG63" s="68">
        <f t="shared" si="9"/>
        <v>4339572.7428240879</v>
      </c>
      <c r="BH63" s="68">
        <v>28396.05</v>
      </c>
    </row>
    <row r="64" spans="2:60">
      <c r="B64" s="79" t="s">
        <v>121</v>
      </c>
      <c r="C64" s="79" t="s">
        <v>122</v>
      </c>
      <c r="D64" s="80" t="s">
        <v>953</v>
      </c>
      <c r="E64" s="81">
        <v>19</v>
      </c>
      <c r="F64" s="68"/>
      <c r="G64" s="68"/>
      <c r="H64" s="68"/>
      <c r="I64" s="68"/>
      <c r="J64" s="68"/>
      <c r="K64" s="68"/>
      <c r="L64" s="68"/>
      <c r="M64" s="68"/>
      <c r="N64" s="68">
        <f t="shared" si="6"/>
        <v>0</v>
      </c>
      <c r="O64" s="68"/>
      <c r="Q64" s="79" t="s">
        <v>121</v>
      </c>
      <c r="R64" s="79" t="s">
        <v>122</v>
      </c>
      <c r="S64" s="80" t="s">
        <v>954</v>
      </c>
      <c r="T64" s="81">
        <v>16</v>
      </c>
      <c r="U64" s="68">
        <v>18494720.822679166</v>
      </c>
      <c r="V64" s="68">
        <v>1377668.77</v>
      </c>
      <c r="W64" s="68">
        <v>2010713.63</v>
      </c>
      <c r="X64" s="68">
        <v>70404.75</v>
      </c>
      <c r="Y64" s="68">
        <v>2973266.6102338792</v>
      </c>
      <c r="Z64" s="68">
        <v>1240833.4964626143</v>
      </c>
      <c r="AA64" s="68">
        <v>1586018.4609154135</v>
      </c>
      <c r="AB64" s="68">
        <v>261937.03484082222</v>
      </c>
      <c r="AC64" s="68">
        <f t="shared" si="7"/>
        <v>28585915.665131893</v>
      </c>
      <c r="AD64" s="68">
        <v>570352.09</v>
      </c>
      <c r="AF64" s="79" t="s">
        <v>121</v>
      </c>
      <c r="AG64" s="79" t="s">
        <v>122</v>
      </c>
      <c r="AH64" s="80" t="s">
        <v>1156</v>
      </c>
      <c r="AI64" s="81">
        <v>16</v>
      </c>
      <c r="AJ64" s="68">
        <v>18669785.625173621</v>
      </c>
      <c r="AK64" s="68">
        <v>1373977.81</v>
      </c>
      <c r="AL64" s="68">
        <v>2016634.6500000001</v>
      </c>
      <c r="AM64" s="68">
        <v>71286.41</v>
      </c>
      <c r="AN64" s="68">
        <v>2973187.6668275381</v>
      </c>
      <c r="AO64" s="68">
        <v>1240833.4964626143</v>
      </c>
      <c r="AP64" s="68">
        <v>1594571.2704148379</v>
      </c>
      <c r="AQ64" s="68">
        <v>262515.21173013002</v>
      </c>
      <c r="AR64" s="68">
        <f t="shared" si="8"/>
        <v>28782584.020608734</v>
      </c>
      <c r="AS64" s="68">
        <v>579791.88</v>
      </c>
      <c r="AU64" s="79" t="s">
        <v>121</v>
      </c>
      <c r="AV64" s="79" t="s">
        <v>122</v>
      </c>
      <c r="AW64" s="80" t="s">
        <v>1157</v>
      </c>
      <c r="AX64" s="81">
        <v>16</v>
      </c>
      <c r="AY64" s="68">
        <v>18919729.224948127</v>
      </c>
      <c r="AZ64" s="68">
        <v>1397866.8499999999</v>
      </c>
      <c r="BA64" s="68">
        <v>2051667.95</v>
      </c>
      <c r="BB64" s="68">
        <v>72524.81</v>
      </c>
      <c r="BC64" s="68">
        <v>3012978.4067381625</v>
      </c>
      <c r="BD64" s="68">
        <v>1240833.4964626143</v>
      </c>
      <c r="BE64" s="68">
        <v>1622537.2872064956</v>
      </c>
      <c r="BF64" s="68">
        <v>266289.93367848918</v>
      </c>
      <c r="BG64" s="68">
        <f t="shared" si="9"/>
        <v>29174345.259033889</v>
      </c>
      <c r="BH64" s="68">
        <v>589917.30000000005</v>
      </c>
    </row>
    <row r="65" spans="2:60">
      <c r="B65" s="79" t="s">
        <v>123</v>
      </c>
      <c r="C65" s="79" t="s">
        <v>124</v>
      </c>
      <c r="D65" s="80" t="s">
        <v>953</v>
      </c>
      <c r="E65" s="81">
        <v>19</v>
      </c>
      <c r="F65" s="68"/>
      <c r="G65" s="68"/>
      <c r="H65" s="68"/>
      <c r="I65" s="68"/>
      <c r="J65" s="68"/>
      <c r="K65" s="68"/>
      <c r="L65" s="68"/>
      <c r="M65" s="68"/>
      <c r="N65" s="68">
        <f t="shared" si="6"/>
        <v>0</v>
      </c>
      <c r="O65" s="68"/>
      <c r="Q65" s="79" t="s">
        <v>123</v>
      </c>
      <c r="R65" s="79" t="s">
        <v>124</v>
      </c>
      <c r="S65" s="80" t="s">
        <v>954</v>
      </c>
      <c r="T65" s="81">
        <v>16</v>
      </c>
      <c r="U65" s="68">
        <v>24001678.344176047</v>
      </c>
      <c r="V65" s="68">
        <v>1521860.77</v>
      </c>
      <c r="W65" s="68">
        <v>1926573.71</v>
      </c>
      <c r="X65" s="68">
        <v>89518.73000000001</v>
      </c>
      <c r="Y65" s="68">
        <v>3496489.5007841964</v>
      </c>
      <c r="Z65" s="68">
        <v>1568418.2830611141</v>
      </c>
      <c r="AA65" s="68">
        <v>2118473.646162618</v>
      </c>
      <c r="AB65" s="68">
        <v>315614.18379399925</v>
      </c>
      <c r="AC65" s="68">
        <f t="shared" si="7"/>
        <v>35731967.797977977</v>
      </c>
      <c r="AD65" s="68">
        <v>693340.63</v>
      </c>
      <c r="AF65" s="79" t="s">
        <v>123</v>
      </c>
      <c r="AG65" s="79" t="s">
        <v>124</v>
      </c>
      <c r="AH65" s="80" t="s">
        <v>1156</v>
      </c>
      <c r="AI65" s="81">
        <v>16</v>
      </c>
      <c r="AJ65" s="68">
        <v>24053980.565977219</v>
      </c>
      <c r="AK65" s="68">
        <v>1516922.7099999997</v>
      </c>
      <c r="AL65" s="68">
        <v>1932246.9499999997</v>
      </c>
      <c r="AM65" s="68">
        <v>89686</v>
      </c>
      <c r="AN65" s="68">
        <v>3509379.1262466502</v>
      </c>
      <c r="AO65" s="68">
        <v>1568418.2830611141</v>
      </c>
      <c r="AP65" s="68">
        <v>2129897.1932417108</v>
      </c>
      <c r="AQ65" s="68">
        <v>315788.21861965209</v>
      </c>
      <c r="AR65" s="68">
        <f t="shared" si="8"/>
        <v>35821135.037146345</v>
      </c>
      <c r="AS65" s="68">
        <v>704815.99</v>
      </c>
      <c r="AU65" s="79" t="s">
        <v>123</v>
      </c>
      <c r="AV65" s="79" t="s">
        <v>124</v>
      </c>
      <c r="AW65" s="80" t="s">
        <v>1157</v>
      </c>
      <c r="AX65" s="81">
        <v>16</v>
      </c>
      <c r="AY65" s="68">
        <v>24729938.702709217</v>
      </c>
      <c r="AZ65" s="68">
        <v>1543293.6099999999</v>
      </c>
      <c r="BA65" s="68">
        <v>1965814.25</v>
      </c>
      <c r="BB65" s="68">
        <v>92028.09</v>
      </c>
      <c r="BC65" s="68">
        <v>3575296.3256599903</v>
      </c>
      <c r="BD65" s="68">
        <v>1568418.2830611141</v>
      </c>
      <c r="BE65" s="68">
        <v>2167251.82950396</v>
      </c>
      <c r="BF65" s="68">
        <v>323954.66893083602</v>
      </c>
      <c r="BG65" s="68">
        <f t="shared" si="9"/>
        <v>36683120.569865115</v>
      </c>
      <c r="BH65" s="68">
        <v>717124.81</v>
      </c>
    </row>
    <row r="66" spans="2:60">
      <c r="B66" s="79" t="s">
        <v>125</v>
      </c>
      <c r="C66" s="79" t="s">
        <v>126</v>
      </c>
      <c r="D66" s="80" t="s">
        <v>953</v>
      </c>
      <c r="E66" s="81">
        <v>19</v>
      </c>
      <c r="F66" s="68"/>
      <c r="G66" s="68"/>
      <c r="H66" s="68"/>
      <c r="I66" s="68"/>
      <c r="J66" s="68"/>
      <c r="K66" s="68"/>
      <c r="L66" s="68"/>
      <c r="M66" s="68"/>
      <c r="N66" s="68">
        <f t="shared" si="6"/>
        <v>0</v>
      </c>
      <c r="O66" s="68"/>
      <c r="Q66" s="79" t="s">
        <v>125</v>
      </c>
      <c r="R66" s="79" t="s">
        <v>126</v>
      </c>
      <c r="S66" s="80" t="s">
        <v>954</v>
      </c>
      <c r="T66" s="81">
        <v>16</v>
      </c>
      <c r="U66" s="68">
        <v>7494902.6516830819</v>
      </c>
      <c r="V66" s="68">
        <v>489251.17000000004</v>
      </c>
      <c r="W66" s="68">
        <v>401489.58000000007</v>
      </c>
      <c r="X66" s="68">
        <v>26125.640000000003</v>
      </c>
      <c r="Y66" s="68">
        <v>1109044.958826964</v>
      </c>
      <c r="Z66" s="68">
        <v>374162.47009504272</v>
      </c>
      <c r="AA66" s="68">
        <v>438657.40636146889</v>
      </c>
      <c r="AB66" s="68">
        <v>96151.919067109004</v>
      </c>
      <c r="AC66" s="68">
        <f t="shared" si="7"/>
        <v>10657790.616033666</v>
      </c>
      <c r="AD66" s="68">
        <v>228004.81999999998</v>
      </c>
      <c r="AF66" s="79" t="s">
        <v>125</v>
      </c>
      <c r="AG66" s="79" t="s">
        <v>126</v>
      </c>
      <c r="AH66" s="80" t="s">
        <v>1156</v>
      </c>
      <c r="AI66" s="81">
        <v>16</v>
      </c>
      <c r="AJ66" s="68">
        <v>7533651.4641470667</v>
      </c>
      <c r="AK66" s="68">
        <v>487594.18000000005</v>
      </c>
      <c r="AL66" s="68">
        <v>402671.86000000004</v>
      </c>
      <c r="AM66" s="68">
        <v>26202.57</v>
      </c>
      <c r="AN66" s="68">
        <v>1114829.5949771248</v>
      </c>
      <c r="AO66" s="68">
        <v>374162.47009504272</v>
      </c>
      <c r="AP66" s="68">
        <v>441023.06407278776</v>
      </c>
      <c r="AQ66" s="68">
        <v>96478.009158037603</v>
      </c>
      <c r="AR66" s="68">
        <f t="shared" si="8"/>
        <v>10708391.702450059</v>
      </c>
      <c r="AS66" s="68">
        <v>231778.49000000002</v>
      </c>
      <c r="AU66" s="79" t="s">
        <v>125</v>
      </c>
      <c r="AV66" s="79" t="s">
        <v>126</v>
      </c>
      <c r="AW66" s="80" t="s">
        <v>1157</v>
      </c>
      <c r="AX66" s="81">
        <v>16</v>
      </c>
      <c r="AY66" s="68">
        <v>7665399.4216539748</v>
      </c>
      <c r="AZ66" s="68">
        <v>496070.46000000008</v>
      </c>
      <c r="BA66" s="68">
        <v>409667.14000000007</v>
      </c>
      <c r="BB66" s="68">
        <v>26657.77</v>
      </c>
      <c r="BC66" s="68">
        <v>1134340.7903161929</v>
      </c>
      <c r="BD66" s="68">
        <v>374162.47009504272</v>
      </c>
      <c r="BE66" s="68">
        <v>448757.77032381576</v>
      </c>
      <c r="BF66" s="68">
        <v>98407.592941200361</v>
      </c>
      <c r="BG66" s="68">
        <f t="shared" si="9"/>
        <v>10889289.665330226</v>
      </c>
      <c r="BH66" s="68">
        <v>235826.24999999997</v>
      </c>
    </row>
    <row r="67" spans="2:60">
      <c r="B67" s="79" t="s">
        <v>127</v>
      </c>
      <c r="C67" s="79" t="s">
        <v>128</v>
      </c>
      <c r="D67" s="80" t="s">
        <v>953</v>
      </c>
      <c r="E67" s="81">
        <v>19</v>
      </c>
      <c r="F67" s="68"/>
      <c r="G67" s="68"/>
      <c r="H67" s="68"/>
      <c r="I67" s="68"/>
      <c r="J67" s="68"/>
      <c r="K67" s="68"/>
      <c r="L67" s="68"/>
      <c r="M67" s="68"/>
      <c r="N67" s="68">
        <f t="shared" si="6"/>
        <v>0</v>
      </c>
      <c r="O67" s="68"/>
      <c r="Q67" s="79" t="s">
        <v>127</v>
      </c>
      <c r="R67" s="79" t="s">
        <v>128</v>
      </c>
      <c r="S67" s="80" t="s">
        <v>954</v>
      </c>
      <c r="T67" s="81">
        <v>16</v>
      </c>
      <c r="U67" s="68">
        <v>2371653.1915203938</v>
      </c>
      <c r="V67" s="68">
        <v>49304.65</v>
      </c>
      <c r="W67" s="68">
        <v>0</v>
      </c>
      <c r="X67" s="68">
        <v>5474.8499999999995</v>
      </c>
      <c r="Y67" s="68">
        <v>206023.56704703349</v>
      </c>
      <c r="Z67" s="68">
        <v>269630.51445121854</v>
      </c>
      <c r="AA67" s="68">
        <v>109749.76596410004</v>
      </c>
      <c r="AB67" s="68">
        <v>24887.18093890883</v>
      </c>
      <c r="AC67" s="68">
        <f t="shared" si="7"/>
        <v>3036723.719921655</v>
      </c>
      <c r="AD67" s="68">
        <v>0</v>
      </c>
      <c r="AF67" s="79" t="s">
        <v>127</v>
      </c>
      <c r="AG67" s="79" t="s">
        <v>128</v>
      </c>
      <c r="AH67" s="80" t="s">
        <v>1156</v>
      </c>
      <c r="AI67" s="81">
        <v>16</v>
      </c>
      <c r="AJ67" s="68">
        <v>2360436.3293679301</v>
      </c>
      <c r="AK67" s="68">
        <v>49450.150000000009</v>
      </c>
      <c r="AL67" s="68">
        <v>0</v>
      </c>
      <c r="AM67" s="68">
        <v>5490.9800000000005</v>
      </c>
      <c r="AN67" s="68">
        <v>206214.09451933534</v>
      </c>
      <c r="AO67" s="68">
        <v>269630.51445121854</v>
      </c>
      <c r="AP67" s="68">
        <v>110341.67689721074</v>
      </c>
      <c r="AQ67" s="68">
        <v>24722.138975228649</v>
      </c>
      <c r="AR67" s="68">
        <f t="shared" si="8"/>
        <v>3026285.8842109228</v>
      </c>
      <c r="AS67" s="68">
        <v>0</v>
      </c>
      <c r="AU67" s="79" t="s">
        <v>127</v>
      </c>
      <c r="AV67" s="79" t="s">
        <v>128</v>
      </c>
      <c r="AW67" s="80" t="s">
        <v>1157</v>
      </c>
      <c r="AX67" s="81">
        <v>16</v>
      </c>
      <c r="AY67" s="68">
        <v>2420299.2141439812</v>
      </c>
      <c r="AZ67" s="68">
        <v>50311.07</v>
      </c>
      <c r="BA67" s="68">
        <v>0</v>
      </c>
      <c r="BB67" s="68">
        <v>5390.36</v>
      </c>
      <c r="BC67" s="68">
        <v>210697.75494637626</v>
      </c>
      <c r="BD67" s="68">
        <v>269630.51445121854</v>
      </c>
      <c r="BE67" s="68">
        <v>112276.95837791936</v>
      </c>
      <c r="BF67" s="68">
        <v>25468.474373565521</v>
      </c>
      <c r="BG67" s="68">
        <f t="shared" si="9"/>
        <v>3094074.3462930606</v>
      </c>
      <c r="BH67" s="68">
        <v>0</v>
      </c>
    </row>
    <row r="68" spans="2:60">
      <c r="B68" s="79" t="s">
        <v>129</v>
      </c>
      <c r="C68" s="79" t="s">
        <v>130</v>
      </c>
      <c r="D68" s="80" t="s">
        <v>953</v>
      </c>
      <c r="E68" s="81">
        <v>19</v>
      </c>
      <c r="F68" s="68"/>
      <c r="G68" s="68"/>
      <c r="H68" s="68"/>
      <c r="I68" s="68"/>
      <c r="J68" s="68"/>
      <c r="K68" s="68"/>
      <c r="L68" s="68"/>
      <c r="M68" s="68"/>
      <c r="N68" s="68">
        <f t="shared" si="6"/>
        <v>0</v>
      </c>
      <c r="O68" s="68"/>
      <c r="Q68" s="79" t="s">
        <v>129</v>
      </c>
      <c r="R68" s="79" t="s">
        <v>130</v>
      </c>
      <c r="S68" s="80" t="s">
        <v>954</v>
      </c>
      <c r="T68" s="81">
        <v>16</v>
      </c>
      <c r="U68" s="68">
        <v>4691825.371604844</v>
      </c>
      <c r="V68" s="68">
        <v>239312.75000000003</v>
      </c>
      <c r="W68" s="68">
        <v>183551.81</v>
      </c>
      <c r="X68" s="68">
        <v>14983.820000000002</v>
      </c>
      <c r="Y68" s="68">
        <v>708953.46435171843</v>
      </c>
      <c r="Z68" s="68">
        <v>338440.16417686705</v>
      </c>
      <c r="AA68" s="68">
        <v>299121.73183205782</v>
      </c>
      <c r="AB68" s="68">
        <v>56108.484006167389</v>
      </c>
      <c r="AC68" s="68">
        <f t="shared" si="7"/>
        <v>6661697.8759716554</v>
      </c>
      <c r="AD68" s="68">
        <v>129400.28</v>
      </c>
      <c r="AF68" s="79" t="s">
        <v>129</v>
      </c>
      <c r="AG68" s="79" t="s">
        <v>130</v>
      </c>
      <c r="AH68" s="80" t="s">
        <v>1156</v>
      </c>
      <c r="AI68" s="81">
        <v>16</v>
      </c>
      <c r="AJ68" s="68">
        <v>4699206.2886327747</v>
      </c>
      <c r="AK68" s="68">
        <v>238259.20000000004</v>
      </c>
      <c r="AL68" s="68">
        <v>184092.33000000002</v>
      </c>
      <c r="AM68" s="68">
        <v>15316.94</v>
      </c>
      <c r="AN68" s="68">
        <v>712676.01377179811</v>
      </c>
      <c r="AO68" s="68">
        <v>338440.16417686705</v>
      </c>
      <c r="AP68" s="68">
        <v>300733.97599837877</v>
      </c>
      <c r="AQ68" s="68">
        <v>55998.901643161662</v>
      </c>
      <c r="AR68" s="68">
        <f t="shared" si="8"/>
        <v>6676265.7642229814</v>
      </c>
      <c r="AS68" s="68">
        <v>131541.94999999998</v>
      </c>
      <c r="AU68" s="79" t="s">
        <v>129</v>
      </c>
      <c r="AV68" s="79" t="s">
        <v>130</v>
      </c>
      <c r="AW68" s="80" t="s">
        <v>1157</v>
      </c>
      <c r="AX68" s="81">
        <v>16</v>
      </c>
      <c r="AY68" s="68">
        <v>4745098.9529499803</v>
      </c>
      <c r="AZ68" s="68">
        <v>242400.08000000002</v>
      </c>
      <c r="BA68" s="68">
        <v>187290.40000000002</v>
      </c>
      <c r="BB68" s="68">
        <v>15583.02</v>
      </c>
      <c r="BC68" s="68">
        <v>722049.95046217914</v>
      </c>
      <c r="BD68" s="68">
        <v>338440.16417686705</v>
      </c>
      <c r="BE68" s="68">
        <v>306008.147520117</v>
      </c>
      <c r="BF68" s="68">
        <v>56650.090479051694</v>
      </c>
      <c r="BG68" s="68">
        <f t="shared" si="9"/>
        <v>6747359.9855881948</v>
      </c>
      <c r="BH68" s="68">
        <v>133839.18</v>
      </c>
    </row>
    <row r="69" spans="2:60">
      <c r="B69" s="79" t="s">
        <v>131</v>
      </c>
      <c r="C69" s="79" t="s">
        <v>132</v>
      </c>
      <c r="D69" s="80" t="s">
        <v>953</v>
      </c>
      <c r="E69" s="81">
        <v>19</v>
      </c>
      <c r="F69" s="68"/>
      <c r="G69" s="68"/>
      <c r="H69" s="68"/>
      <c r="I69" s="68"/>
      <c r="J69" s="68"/>
      <c r="K69" s="68"/>
      <c r="L69" s="68"/>
      <c r="M69" s="68"/>
      <c r="N69" s="68">
        <f t="shared" si="6"/>
        <v>0</v>
      </c>
      <c r="O69" s="68"/>
      <c r="Q69" s="79" t="s">
        <v>131</v>
      </c>
      <c r="R69" s="79" t="s">
        <v>132</v>
      </c>
      <c r="S69" s="80" t="s">
        <v>954</v>
      </c>
      <c r="T69" s="81">
        <v>16</v>
      </c>
      <c r="U69" s="68">
        <v>14616857.750162818</v>
      </c>
      <c r="V69" s="68">
        <v>848125.45000000007</v>
      </c>
      <c r="W69" s="68">
        <v>1226368.19</v>
      </c>
      <c r="X69" s="68">
        <v>52539.430000000015</v>
      </c>
      <c r="Y69" s="68">
        <v>1781451.8188137133</v>
      </c>
      <c r="Z69" s="68">
        <v>923744.36987692222</v>
      </c>
      <c r="AA69" s="68">
        <v>936107.9827273062</v>
      </c>
      <c r="AB69" s="68">
        <v>185964.46175579354</v>
      </c>
      <c r="AC69" s="68">
        <f t="shared" si="7"/>
        <v>20897088.803336553</v>
      </c>
      <c r="AD69" s="68">
        <v>325929.34999999998</v>
      </c>
      <c r="AF69" s="79" t="s">
        <v>131</v>
      </c>
      <c r="AG69" s="79" t="s">
        <v>132</v>
      </c>
      <c r="AH69" s="80" t="s">
        <v>1156</v>
      </c>
      <c r="AI69" s="81">
        <v>16</v>
      </c>
      <c r="AJ69" s="68">
        <v>15090636.080390025</v>
      </c>
      <c r="AK69" s="68">
        <v>846195.81</v>
      </c>
      <c r="AL69" s="68">
        <v>1229979.52</v>
      </c>
      <c r="AM69" s="68">
        <v>53850.14</v>
      </c>
      <c r="AN69" s="68">
        <v>1794183.9410184689</v>
      </c>
      <c r="AO69" s="68">
        <v>923744.36987692222</v>
      </c>
      <c r="AP69" s="68">
        <v>941156.23525319202</v>
      </c>
      <c r="AQ69" s="68">
        <v>190058.35425963625</v>
      </c>
      <c r="AR69" s="68">
        <f t="shared" si="8"/>
        <v>21401128.200798247</v>
      </c>
      <c r="AS69" s="68">
        <v>331323.75</v>
      </c>
      <c r="AU69" s="79" t="s">
        <v>131</v>
      </c>
      <c r="AV69" s="79" t="s">
        <v>132</v>
      </c>
      <c r="AW69" s="80" t="s">
        <v>1157</v>
      </c>
      <c r="AX69" s="81">
        <v>16</v>
      </c>
      <c r="AY69" s="68">
        <v>15541535.530482218</v>
      </c>
      <c r="AZ69" s="68">
        <v>860909.83000000007</v>
      </c>
      <c r="BA69" s="68">
        <v>1251346.9300000002</v>
      </c>
      <c r="BB69" s="68">
        <v>55373.659999999996</v>
      </c>
      <c r="BC69" s="68">
        <v>1829588.519030821</v>
      </c>
      <c r="BD69" s="68">
        <v>923744.36987692222</v>
      </c>
      <c r="BE69" s="68">
        <v>957662.48795866629</v>
      </c>
      <c r="BF69" s="68">
        <v>195453.64181676507</v>
      </c>
      <c r="BG69" s="68">
        <f t="shared" si="9"/>
        <v>21952724.919165391</v>
      </c>
      <c r="BH69" s="68">
        <v>337109.95</v>
      </c>
    </row>
    <row r="70" spans="2:60">
      <c r="B70" s="79" t="s">
        <v>133</v>
      </c>
      <c r="C70" s="79" t="s">
        <v>134</v>
      </c>
      <c r="D70" s="80" t="s">
        <v>953</v>
      </c>
      <c r="E70" s="81">
        <v>19</v>
      </c>
      <c r="F70" s="68"/>
      <c r="G70" s="68"/>
      <c r="H70" s="68"/>
      <c r="I70" s="68"/>
      <c r="J70" s="68"/>
      <c r="K70" s="68"/>
      <c r="L70" s="68"/>
      <c r="M70" s="68"/>
      <c r="N70" s="68">
        <f t="shared" ref="N70:N133" si="10">SUM(F70:M70,O70)</f>
        <v>0</v>
      </c>
      <c r="O70" s="68"/>
      <c r="Q70" s="79" t="s">
        <v>133</v>
      </c>
      <c r="R70" s="79" t="s">
        <v>134</v>
      </c>
      <c r="S70" s="80" t="s">
        <v>954</v>
      </c>
      <c r="T70" s="81">
        <v>16</v>
      </c>
      <c r="U70" s="68">
        <v>72260891.597906917</v>
      </c>
      <c r="V70" s="68">
        <v>3595001.0199999996</v>
      </c>
      <c r="W70" s="68">
        <v>2215819.5</v>
      </c>
      <c r="X70" s="68">
        <v>269647.34000000003</v>
      </c>
      <c r="Y70" s="68">
        <v>10229782.145872183</v>
      </c>
      <c r="Z70" s="68">
        <v>4129196.725886086</v>
      </c>
      <c r="AA70" s="68">
        <v>6512861.3646346331</v>
      </c>
      <c r="AB70" s="68">
        <v>866655.03550866246</v>
      </c>
      <c r="AC70" s="68">
        <f t="shared" ref="AC70:AC133" si="11">SUM(U70:AB70,AD70)</f>
        <v>101694742.35980849</v>
      </c>
      <c r="AD70" s="68">
        <v>1614887.6300000001</v>
      </c>
      <c r="AF70" s="79" t="s">
        <v>133</v>
      </c>
      <c r="AG70" s="79" t="s">
        <v>134</v>
      </c>
      <c r="AH70" s="80" t="s">
        <v>1156</v>
      </c>
      <c r="AI70" s="81">
        <v>16</v>
      </c>
      <c r="AJ70" s="68">
        <v>72927796.082066372</v>
      </c>
      <c r="AK70" s="68">
        <v>3553587.5099999993</v>
      </c>
      <c r="AL70" s="68">
        <v>2203795.59</v>
      </c>
      <c r="AM70" s="68">
        <v>270676.53999999998</v>
      </c>
      <c r="AN70" s="68">
        <v>10218697.091868322</v>
      </c>
      <c r="AO70" s="68">
        <v>4129196.725886086</v>
      </c>
      <c r="AP70" s="68">
        <v>6502151.3012721995</v>
      </c>
      <c r="AQ70" s="68">
        <v>867926.45582404733</v>
      </c>
      <c r="AR70" s="68">
        <f t="shared" ref="AR70:AR133" si="12">SUM(AJ70:AQ70,AS70)</f>
        <v>102301802.31691705</v>
      </c>
      <c r="AS70" s="68">
        <v>1627975.02</v>
      </c>
      <c r="AU70" s="79" t="s">
        <v>133</v>
      </c>
      <c r="AV70" s="79" t="s">
        <v>134</v>
      </c>
      <c r="AW70" s="80" t="s">
        <v>1157</v>
      </c>
      <c r="AX70" s="81">
        <v>16</v>
      </c>
      <c r="AY70" s="68">
        <v>74480444.585087866</v>
      </c>
      <c r="AZ70" s="68">
        <v>3585077.33</v>
      </c>
      <c r="BA70" s="68">
        <v>2223309.6100000003</v>
      </c>
      <c r="BB70" s="68">
        <v>275587.81</v>
      </c>
      <c r="BC70" s="68">
        <v>10332602.126934176</v>
      </c>
      <c r="BD70" s="68">
        <v>4129196.725886086</v>
      </c>
      <c r="BE70" s="68">
        <v>6570871.8936050907</v>
      </c>
      <c r="BF70" s="68">
        <v>883242.92670807242</v>
      </c>
      <c r="BG70" s="68">
        <f t="shared" ref="BG70:BG133" si="13">SUM(AY70:BF70,BH70)</f>
        <v>104122798.93822131</v>
      </c>
      <c r="BH70" s="68">
        <v>1642465.93</v>
      </c>
    </row>
    <row r="71" spans="2:60">
      <c r="B71" s="79" t="s">
        <v>135</v>
      </c>
      <c r="C71" s="79" t="s">
        <v>136</v>
      </c>
      <c r="D71" s="80" t="s">
        <v>953</v>
      </c>
      <c r="E71" s="81">
        <v>19</v>
      </c>
      <c r="F71" s="68"/>
      <c r="G71" s="68"/>
      <c r="H71" s="68"/>
      <c r="I71" s="68"/>
      <c r="J71" s="68"/>
      <c r="K71" s="68"/>
      <c r="L71" s="68"/>
      <c r="M71" s="68"/>
      <c r="N71" s="68">
        <f t="shared" si="10"/>
        <v>0</v>
      </c>
      <c r="O71" s="68"/>
      <c r="Q71" s="79" t="s">
        <v>135</v>
      </c>
      <c r="R71" s="79" t="s">
        <v>136</v>
      </c>
      <c r="S71" s="80" t="s">
        <v>954</v>
      </c>
      <c r="T71" s="81">
        <v>16</v>
      </c>
      <c r="U71" s="68">
        <v>20954901.861845762</v>
      </c>
      <c r="V71" s="68">
        <v>926228.69999999984</v>
      </c>
      <c r="W71" s="68">
        <v>490949.17</v>
      </c>
      <c r="X71" s="68">
        <v>79720.83</v>
      </c>
      <c r="Y71" s="68">
        <v>3060222.2699119882</v>
      </c>
      <c r="Z71" s="68">
        <v>1428239.9661116996</v>
      </c>
      <c r="AA71" s="68">
        <v>1881941.3214360126</v>
      </c>
      <c r="AB71" s="68">
        <v>252302.28175604716</v>
      </c>
      <c r="AC71" s="68">
        <f t="shared" si="11"/>
        <v>29393347.361061513</v>
      </c>
      <c r="AD71" s="68">
        <v>318840.96000000008</v>
      </c>
      <c r="AF71" s="79" t="s">
        <v>135</v>
      </c>
      <c r="AG71" s="79" t="s">
        <v>136</v>
      </c>
      <c r="AH71" s="80" t="s">
        <v>1156</v>
      </c>
      <c r="AI71" s="81">
        <v>16</v>
      </c>
      <c r="AJ71" s="68">
        <v>21058967.278172798</v>
      </c>
      <c r="AK71" s="68">
        <v>924618.38</v>
      </c>
      <c r="AL71" s="68">
        <v>492402</v>
      </c>
      <c r="AM71" s="68">
        <v>79857.060000000012</v>
      </c>
      <c r="AN71" s="68">
        <v>3081196.1715836613</v>
      </c>
      <c r="AO71" s="68">
        <v>1428239.9661116996</v>
      </c>
      <c r="AP71" s="68">
        <v>1892011.0118538034</v>
      </c>
      <c r="AQ71" s="68">
        <v>253334.39225190133</v>
      </c>
      <c r="AR71" s="68">
        <f t="shared" si="12"/>
        <v>29534769.719973862</v>
      </c>
      <c r="AS71" s="68">
        <v>324143.46000000008</v>
      </c>
      <c r="AU71" s="79" t="s">
        <v>135</v>
      </c>
      <c r="AV71" s="79" t="s">
        <v>136</v>
      </c>
      <c r="AW71" s="80" t="s">
        <v>1157</v>
      </c>
      <c r="AX71" s="81">
        <v>16</v>
      </c>
      <c r="AY71" s="68">
        <v>21471769.906361736</v>
      </c>
      <c r="AZ71" s="68">
        <v>940776.52</v>
      </c>
      <c r="BA71" s="68">
        <v>500998.10000000003</v>
      </c>
      <c r="BB71" s="68">
        <v>81352.59</v>
      </c>
      <c r="BC71" s="68">
        <v>3136752.9777878774</v>
      </c>
      <c r="BD71" s="68">
        <v>1428239.9661116996</v>
      </c>
      <c r="BE71" s="68">
        <v>1925285.8187736105</v>
      </c>
      <c r="BF71" s="68">
        <v>258811.35179557279</v>
      </c>
      <c r="BG71" s="68">
        <f t="shared" si="13"/>
        <v>30073818.300830502</v>
      </c>
      <c r="BH71" s="68">
        <v>329831.07</v>
      </c>
    </row>
    <row r="72" spans="2:60">
      <c r="B72" s="79" t="s">
        <v>137</v>
      </c>
      <c r="C72" s="79" t="s">
        <v>138</v>
      </c>
      <c r="D72" s="80" t="s">
        <v>953</v>
      </c>
      <c r="E72" s="81">
        <v>19</v>
      </c>
      <c r="F72" s="68"/>
      <c r="G72" s="68"/>
      <c r="H72" s="68"/>
      <c r="I72" s="68"/>
      <c r="J72" s="68"/>
      <c r="K72" s="68"/>
      <c r="L72" s="68"/>
      <c r="M72" s="68"/>
      <c r="N72" s="68">
        <f t="shared" si="10"/>
        <v>0</v>
      </c>
      <c r="O72" s="68"/>
      <c r="Q72" s="79" t="s">
        <v>137</v>
      </c>
      <c r="R72" s="79" t="s">
        <v>138</v>
      </c>
      <c r="S72" s="80" t="s">
        <v>954</v>
      </c>
      <c r="T72" s="81">
        <v>16</v>
      </c>
      <c r="U72" s="68">
        <v>2146926.22813559</v>
      </c>
      <c r="V72" s="68">
        <v>62805.219999999972</v>
      </c>
      <c r="W72" s="68">
        <v>0</v>
      </c>
      <c r="X72" s="68">
        <v>4473.1099999999997</v>
      </c>
      <c r="Y72" s="68">
        <v>122695.81302948625</v>
      </c>
      <c r="Z72" s="68">
        <v>254895.92611330887</v>
      </c>
      <c r="AA72" s="68">
        <v>148747.2913810091</v>
      </c>
      <c r="AB72" s="68">
        <v>23770.194368605502</v>
      </c>
      <c r="AC72" s="68">
        <f t="shared" si="11"/>
        <v>2790456.5230279998</v>
      </c>
      <c r="AD72" s="68">
        <v>26142.74</v>
      </c>
      <c r="AF72" s="79" t="s">
        <v>137</v>
      </c>
      <c r="AG72" s="79" t="s">
        <v>138</v>
      </c>
      <c r="AH72" s="80" t="s">
        <v>1156</v>
      </c>
      <c r="AI72" s="81">
        <v>16</v>
      </c>
      <c r="AJ72" s="68">
        <v>2157597.0685105035</v>
      </c>
      <c r="AK72" s="68">
        <v>62634.23000000001</v>
      </c>
      <c r="AL72" s="68">
        <v>0</v>
      </c>
      <c r="AM72" s="68">
        <v>4486.3500000000004</v>
      </c>
      <c r="AN72" s="68">
        <v>123368.04765145428</v>
      </c>
      <c r="AO72" s="68">
        <v>254895.92611330887</v>
      </c>
      <c r="AP72" s="68">
        <v>149543.00518842769</v>
      </c>
      <c r="AQ72" s="68">
        <v>23850.720113109332</v>
      </c>
      <c r="AR72" s="68">
        <f t="shared" si="12"/>
        <v>2802952.847576804</v>
      </c>
      <c r="AS72" s="68">
        <v>26577.499999999996</v>
      </c>
      <c r="AU72" s="79" t="s">
        <v>137</v>
      </c>
      <c r="AV72" s="79" t="s">
        <v>138</v>
      </c>
      <c r="AW72" s="80" t="s">
        <v>1157</v>
      </c>
      <c r="AX72" s="81">
        <v>16</v>
      </c>
      <c r="AY72" s="68">
        <v>2195914.7018392105</v>
      </c>
      <c r="AZ72" s="68">
        <v>63728.53</v>
      </c>
      <c r="BA72" s="68">
        <v>0</v>
      </c>
      <c r="BB72" s="68">
        <v>4666.1099999999997</v>
      </c>
      <c r="BC72" s="68">
        <v>125558.32576526029</v>
      </c>
      <c r="BD72" s="68">
        <v>254895.92611330887</v>
      </c>
      <c r="BE72" s="68">
        <v>152172.9317272107</v>
      </c>
      <c r="BF72" s="68">
        <v>24326.134289820213</v>
      </c>
      <c r="BG72" s="68">
        <f t="shared" si="13"/>
        <v>2848306.5097348103</v>
      </c>
      <c r="BH72" s="68">
        <v>27043.850000000002</v>
      </c>
    </row>
    <row r="73" spans="2:60">
      <c r="B73" s="79" t="s">
        <v>139</v>
      </c>
      <c r="C73" s="79" t="s">
        <v>140</v>
      </c>
      <c r="D73" s="80" t="s">
        <v>953</v>
      </c>
      <c r="E73" s="81">
        <v>19</v>
      </c>
      <c r="F73" s="68"/>
      <c r="G73" s="68"/>
      <c r="H73" s="68"/>
      <c r="I73" s="68"/>
      <c r="J73" s="68"/>
      <c r="K73" s="68"/>
      <c r="L73" s="68"/>
      <c r="M73" s="68"/>
      <c r="N73" s="68">
        <f t="shared" si="10"/>
        <v>0</v>
      </c>
      <c r="O73" s="68"/>
      <c r="Q73" s="79" t="s">
        <v>139</v>
      </c>
      <c r="R73" s="79" t="s">
        <v>140</v>
      </c>
      <c r="S73" s="80" t="s">
        <v>954</v>
      </c>
      <c r="T73" s="81">
        <v>16</v>
      </c>
      <c r="U73" s="68">
        <v>5906700.8626265256</v>
      </c>
      <c r="V73" s="68">
        <v>322293.05000000005</v>
      </c>
      <c r="W73" s="68">
        <v>0</v>
      </c>
      <c r="X73" s="68">
        <v>20362.620000000003</v>
      </c>
      <c r="Y73" s="68">
        <v>902304.37078488886</v>
      </c>
      <c r="Z73" s="68">
        <v>475777.08496147464</v>
      </c>
      <c r="AA73" s="68">
        <v>328865.45009421208</v>
      </c>
      <c r="AB73" s="68">
        <v>66962.729791145772</v>
      </c>
      <c r="AC73" s="68">
        <f t="shared" si="11"/>
        <v>8172193.0482582469</v>
      </c>
      <c r="AD73" s="68">
        <v>148926.88</v>
      </c>
      <c r="AF73" s="79" t="s">
        <v>139</v>
      </c>
      <c r="AG73" s="79" t="s">
        <v>140</v>
      </c>
      <c r="AH73" s="80" t="s">
        <v>1156</v>
      </c>
      <c r="AI73" s="81">
        <v>16</v>
      </c>
      <c r="AJ73" s="68">
        <v>5859529.6025607623</v>
      </c>
      <c r="AK73" s="68">
        <v>321218.80000000005</v>
      </c>
      <c r="AL73" s="68">
        <v>0</v>
      </c>
      <c r="AM73" s="68">
        <v>20326.259999999998</v>
      </c>
      <c r="AN73" s="68">
        <v>909482.96674796718</v>
      </c>
      <c r="AO73" s="68">
        <v>475777.08496147464</v>
      </c>
      <c r="AP73" s="68">
        <v>330638.56256767421</v>
      </c>
      <c r="AQ73" s="68">
        <v>66517.433168469928</v>
      </c>
      <c r="AR73" s="68">
        <f t="shared" si="12"/>
        <v>8134882.4600063488</v>
      </c>
      <c r="AS73" s="68">
        <v>151391.75</v>
      </c>
      <c r="AU73" s="79" t="s">
        <v>139</v>
      </c>
      <c r="AV73" s="79" t="s">
        <v>140</v>
      </c>
      <c r="AW73" s="80" t="s">
        <v>1157</v>
      </c>
      <c r="AX73" s="81">
        <v>16</v>
      </c>
      <c r="AY73" s="68">
        <v>5896013.3976306319</v>
      </c>
      <c r="AZ73" s="68">
        <v>326802.92000000004</v>
      </c>
      <c r="BA73" s="68">
        <v>0</v>
      </c>
      <c r="BB73" s="68">
        <v>20581.360000000004</v>
      </c>
      <c r="BC73" s="68">
        <v>922325.64692131849</v>
      </c>
      <c r="BD73" s="68">
        <v>475777.08496147464</v>
      </c>
      <c r="BE73" s="68">
        <v>336437.48567382968</v>
      </c>
      <c r="BF73" s="68">
        <v>67107.177364631556</v>
      </c>
      <c r="BG73" s="68">
        <f t="shared" si="13"/>
        <v>8199080.7025518874</v>
      </c>
      <c r="BH73" s="68">
        <v>154035.62999999998</v>
      </c>
    </row>
    <row r="74" spans="2:60">
      <c r="B74" s="79" t="s">
        <v>141</v>
      </c>
      <c r="C74" s="79" t="s">
        <v>142</v>
      </c>
      <c r="D74" s="80" t="s">
        <v>953</v>
      </c>
      <c r="E74" s="81">
        <v>19</v>
      </c>
      <c r="F74" s="68"/>
      <c r="G74" s="68"/>
      <c r="H74" s="68"/>
      <c r="I74" s="68"/>
      <c r="J74" s="68"/>
      <c r="K74" s="68"/>
      <c r="L74" s="68"/>
      <c r="M74" s="68"/>
      <c r="N74" s="68">
        <f t="shared" si="10"/>
        <v>0</v>
      </c>
      <c r="O74" s="68"/>
      <c r="Q74" s="79" t="s">
        <v>141</v>
      </c>
      <c r="R74" s="79" t="s">
        <v>142</v>
      </c>
      <c r="S74" s="80" t="s">
        <v>954</v>
      </c>
      <c r="T74" s="81">
        <v>16</v>
      </c>
      <c r="U74" s="68">
        <v>25732493.06440578</v>
      </c>
      <c r="V74" s="68">
        <v>1419639.7200000002</v>
      </c>
      <c r="W74" s="68">
        <v>623365.4</v>
      </c>
      <c r="X74" s="68">
        <v>101044.75</v>
      </c>
      <c r="Y74" s="68">
        <v>4108062.5693179937</v>
      </c>
      <c r="Z74" s="68">
        <v>1129248.2479278818</v>
      </c>
      <c r="AA74" s="68">
        <v>3206577.5451899087</v>
      </c>
      <c r="AB74" s="68">
        <v>322563.75852066278</v>
      </c>
      <c r="AC74" s="68">
        <f t="shared" si="11"/>
        <v>37301848.385362223</v>
      </c>
      <c r="AD74" s="68">
        <v>658853.33000000007</v>
      </c>
      <c r="AF74" s="79" t="s">
        <v>141</v>
      </c>
      <c r="AG74" s="79" t="s">
        <v>142</v>
      </c>
      <c r="AH74" s="80" t="s">
        <v>1156</v>
      </c>
      <c r="AI74" s="81">
        <v>16</v>
      </c>
      <c r="AJ74" s="68">
        <v>25929077.752791852</v>
      </c>
      <c r="AK74" s="68">
        <v>1414869.0299999998</v>
      </c>
      <c r="AL74" s="68">
        <v>625201.04999999993</v>
      </c>
      <c r="AM74" s="68">
        <v>101342.28999999998</v>
      </c>
      <c r="AN74" s="68">
        <v>4138821.8534338591</v>
      </c>
      <c r="AO74" s="68">
        <v>1129248.2479278818</v>
      </c>
      <c r="AP74" s="68">
        <v>3223762.788845065</v>
      </c>
      <c r="AQ74" s="68">
        <v>324547.14054472744</v>
      </c>
      <c r="AR74" s="68">
        <f t="shared" si="12"/>
        <v>37556628.033543386</v>
      </c>
      <c r="AS74" s="68">
        <v>669757.88000000012</v>
      </c>
      <c r="AU74" s="79" t="s">
        <v>141</v>
      </c>
      <c r="AV74" s="79" t="s">
        <v>142</v>
      </c>
      <c r="AW74" s="80" t="s">
        <v>1157</v>
      </c>
      <c r="AX74" s="81">
        <v>16</v>
      </c>
      <c r="AY74" s="68">
        <v>26418774.702891994</v>
      </c>
      <c r="AZ74" s="68">
        <v>1439465.1</v>
      </c>
      <c r="BA74" s="68">
        <v>636062.15</v>
      </c>
      <c r="BB74" s="68">
        <v>103102.82999999999</v>
      </c>
      <c r="BC74" s="68">
        <v>4216612.1623441121</v>
      </c>
      <c r="BD74" s="68">
        <v>1129248.2479278818</v>
      </c>
      <c r="BE74" s="68">
        <v>3280293.3874348891</v>
      </c>
      <c r="BF74" s="68">
        <v>331516.57384419441</v>
      </c>
      <c r="BG74" s="68">
        <f t="shared" si="13"/>
        <v>38236529.614443079</v>
      </c>
      <c r="BH74" s="68">
        <v>681454.46000000008</v>
      </c>
    </row>
    <row r="75" spans="2:60">
      <c r="B75" s="79" t="s">
        <v>143</v>
      </c>
      <c r="C75" s="79" t="s">
        <v>144</v>
      </c>
      <c r="D75" s="80" t="s">
        <v>953</v>
      </c>
      <c r="E75" s="81">
        <v>19</v>
      </c>
      <c r="F75" s="68"/>
      <c r="G75" s="68"/>
      <c r="H75" s="68"/>
      <c r="I75" s="68"/>
      <c r="J75" s="68"/>
      <c r="K75" s="68"/>
      <c r="L75" s="68"/>
      <c r="M75" s="68"/>
      <c r="N75" s="68">
        <f t="shared" si="10"/>
        <v>0</v>
      </c>
      <c r="O75" s="68"/>
      <c r="Q75" s="79" t="s">
        <v>143</v>
      </c>
      <c r="R75" s="79" t="s">
        <v>144</v>
      </c>
      <c r="S75" s="80" t="s">
        <v>954</v>
      </c>
      <c r="T75" s="81">
        <v>16</v>
      </c>
      <c r="U75" s="68">
        <v>13000960.737529118</v>
      </c>
      <c r="V75" s="68">
        <v>646484.28</v>
      </c>
      <c r="W75" s="68">
        <v>135430.69999999998</v>
      </c>
      <c r="X75" s="68">
        <v>48889.52</v>
      </c>
      <c r="Y75" s="68">
        <v>1998623.0675734642</v>
      </c>
      <c r="Z75" s="68">
        <v>1099926.1666985068</v>
      </c>
      <c r="AA75" s="68">
        <v>1245559.2161145636</v>
      </c>
      <c r="AB75" s="68">
        <v>151006.4756783694</v>
      </c>
      <c r="AC75" s="68">
        <f t="shared" si="11"/>
        <v>18640277.51359402</v>
      </c>
      <c r="AD75" s="68">
        <v>313397.35000000003</v>
      </c>
      <c r="AF75" s="79" t="s">
        <v>143</v>
      </c>
      <c r="AG75" s="79" t="s">
        <v>144</v>
      </c>
      <c r="AH75" s="80" t="s">
        <v>1156</v>
      </c>
      <c r="AI75" s="81">
        <v>16</v>
      </c>
      <c r="AJ75" s="68">
        <v>13068190.547764177</v>
      </c>
      <c r="AK75" s="68">
        <v>644130.01</v>
      </c>
      <c r="AL75" s="68">
        <v>135829.51</v>
      </c>
      <c r="AM75" s="68">
        <v>49033.490000000005</v>
      </c>
      <c r="AN75" s="68">
        <v>2009233.1051778269</v>
      </c>
      <c r="AO75" s="68">
        <v>1099926.1666985068</v>
      </c>
      <c r="AP75" s="68">
        <v>1252275.0366962007</v>
      </c>
      <c r="AQ75" s="68">
        <v>151518.65796349198</v>
      </c>
      <c r="AR75" s="68">
        <f t="shared" si="12"/>
        <v>18728720.864300203</v>
      </c>
      <c r="AS75" s="68">
        <v>318584.34000000003</v>
      </c>
      <c r="AU75" s="79" t="s">
        <v>143</v>
      </c>
      <c r="AV75" s="79" t="s">
        <v>144</v>
      </c>
      <c r="AW75" s="80" t="s">
        <v>1157</v>
      </c>
      <c r="AX75" s="81">
        <v>16</v>
      </c>
      <c r="AY75" s="68">
        <v>13295617.127298918</v>
      </c>
      <c r="AZ75" s="68">
        <v>655326.83000000007</v>
      </c>
      <c r="BA75" s="68">
        <v>138189.17000000001</v>
      </c>
      <c r="BB75" s="68">
        <v>49885.31</v>
      </c>
      <c r="BC75" s="68">
        <v>2044431.3252420418</v>
      </c>
      <c r="BD75" s="68">
        <v>1099926.1666985068</v>
      </c>
      <c r="BE75" s="68">
        <v>1274237.66869742</v>
      </c>
      <c r="BF75" s="68">
        <v>154549.03392275795</v>
      </c>
      <c r="BG75" s="68">
        <f t="shared" si="13"/>
        <v>19036310.681859646</v>
      </c>
      <c r="BH75" s="68">
        <v>324148.05000000005</v>
      </c>
    </row>
    <row r="76" spans="2:60">
      <c r="B76" s="79" t="s">
        <v>145</v>
      </c>
      <c r="C76" s="79" t="s">
        <v>146</v>
      </c>
      <c r="D76" s="80" t="s">
        <v>953</v>
      </c>
      <c r="E76" s="81">
        <v>19</v>
      </c>
      <c r="F76" s="68"/>
      <c r="G76" s="68"/>
      <c r="H76" s="68"/>
      <c r="I76" s="68"/>
      <c r="J76" s="68"/>
      <c r="K76" s="68"/>
      <c r="L76" s="68"/>
      <c r="M76" s="68"/>
      <c r="N76" s="68">
        <f t="shared" si="10"/>
        <v>0</v>
      </c>
      <c r="O76" s="68"/>
      <c r="Q76" s="79" t="s">
        <v>145</v>
      </c>
      <c r="R76" s="79" t="s">
        <v>146</v>
      </c>
      <c r="S76" s="80" t="s">
        <v>954</v>
      </c>
      <c r="T76" s="81">
        <v>16</v>
      </c>
      <c r="U76" s="68">
        <v>6254592.3108494449</v>
      </c>
      <c r="V76" s="68">
        <v>312035.51999999996</v>
      </c>
      <c r="W76" s="68">
        <v>29007.15</v>
      </c>
      <c r="X76" s="68">
        <v>19690.269999999997</v>
      </c>
      <c r="Y76" s="68">
        <v>862360.9990639888</v>
      </c>
      <c r="Z76" s="68">
        <v>580625.44663248525</v>
      </c>
      <c r="AA76" s="68">
        <v>105608.72471422551</v>
      </c>
      <c r="AB76" s="68">
        <v>69523.638442672789</v>
      </c>
      <c r="AC76" s="68">
        <f t="shared" si="11"/>
        <v>8373627.6797028165</v>
      </c>
      <c r="AD76" s="68">
        <v>140183.62</v>
      </c>
      <c r="AF76" s="79" t="s">
        <v>145</v>
      </c>
      <c r="AG76" s="79" t="s">
        <v>146</v>
      </c>
      <c r="AH76" s="80" t="s">
        <v>1156</v>
      </c>
      <c r="AI76" s="81">
        <v>16</v>
      </c>
      <c r="AJ76" s="68">
        <v>6124202.9099912457</v>
      </c>
      <c r="AK76" s="68">
        <v>311049.91000000003</v>
      </c>
      <c r="AL76" s="68">
        <v>29092.559999999998</v>
      </c>
      <c r="AM76" s="68">
        <v>19748.27</v>
      </c>
      <c r="AN76" s="68">
        <v>855275.00254726177</v>
      </c>
      <c r="AO76" s="68">
        <v>580625.44663248525</v>
      </c>
      <c r="AP76" s="68">
        <v>106178.08841206446</v>
      </c>
      <c r="AQ76" s="68">
        <v>67858.797236810438</v>
      </c>
      <c r="AR76" s="68">
        <f t="shared" si="12"/>
        <v>8236534.7548198663</v>
      </c>
      <c r="AS76" s="68">
        <v>142503.77000000002</v>
      </c>
      <c r="AU76" s="79" t="s">
        <v>145</v>
      </c>
      <c r="AV76" s="79" t="s">
        <v>146</v>
      </c>
      <c r="AW76" s="80" t="s">
        <v>1157</v>
      </c>
      <c r="AX76" s="81">
        <v>16</v>
      </c>
      <c r="AY76" s="68">
        <v>6134666.1666900106</v>
      </c>
      <c r="AZ76" s="68">
        <v>316457.46000000002</v>
      </c>
      <c r="BA76" s="68">
        <v>29597.969999999998</v>
      </c>
      <c r="BB76" s="68">
        <v>20189.350000000002</v>
      </c>
      <c r="BC76" s="68">
        <v>858134.68564007792</v>
      </c>
      <c r="BD76" s="68">
        <v>580625.44663248525</v>
      </c>
      <c r="BE76" s="68">
        <v>108040.30414535657</v>
      </c>
      <c r="BF76" s="68">
        <v>67799.732362452894</v>
      </c>
      <c r="BG76" s="68">
        <f t="shared" si="13"/>
        <v>8260503.5554703828</v>
      </c>
      <c r="BH76" s="68">
        <v>144992.44</v>
      </c>
    </row>
    <row r="77" spans="2:60">
      <c r="B77" s="79" t="s">
        <v>147</v>
      </c>
      <c r="C77" s="79" t="s">
        <v>148</v>
      </c>
      <c r="D77" s="80" t="s">
        <v>953</v>
      </c>
      <c r="E77" s="81">
        <v>19</v>
      </c>
      <c r="F77" s="68"/>
      <c r="G77" s="68"/>
      <c r="H77" s="68"/>
      <c r="I77" s="68"/>
      <c r="J77" s="68"/>
      <c r="K77" s="68"/>
      <c r="L77" s="68"/>
      <c r="M77" s="68"/>
      <c r="N77" s="68">
        <f t="shared" si="10"/>
        <v>0</v>
      </c>
      <c r="O77" s="68"/>
      <c r="Q77" s="79" t="s">
        <v>147</v>
      </c>
      <c r="R77" s="79" t="s">
        <v>148</v>
      </c>
      <c r="S77" s="80" t="s">
        <v>954</v>
      </c>
      <c r="T77" s="81">
        <v>16</v>
      </c>
      <c r="U77" s="68">
        <v>2709732.4747882532</v>
      </c>
      <c r="V77" s="68">
        <v>113478.73000000001</v>
      </c>
      <c r="W77" s="68">
        <v>0</v>
      </c>
      <c r="X77" s="68">
        <v>8356.3599999999988</v>
      </c>
      <c r="Y77" s="68">
        <v>489745.16156677325</v>
      </c>
      <c r="Z77" s="68">
        <v>188549.75195937458</v>
      </c>
      <c r="AA77" s="68">
        <v>0</v>
      </c>
      <c r="AB77" s="68">
        <v>31937.849708626978</v>
      </c>
      <c r="AC77" s="68">
        <f t="shared" si="11"/>
        <v>3593579.8680230281</v>
      </c>
      <c r="AD77" s="68">
        <v>51779.540000000008</v>
      </c>
      <c r="AF77" s="79" t="s">
        <v>147</v>
      </c>
      <c r="AG77" s="79" t="s">
        <v>148</v>
      </c>
      <c r="AH77" s="80" t="s">
        <v>1156</v>
      </c>
      <c r="AI77" s="81">
        <v>16</v>
      </c>
      <c r="AJ77" s="68">
        <v>2870091.2402220638</v>
      </c>
      <c r="AK77" s="68">
        <v>113109.45000000004</v>
      </c>
      <c r="AL77" s="68">
        <v>0</v>
      </c>
      <c r="AM77" s="68">
        <v>8862.630000000001</v>
      </c>
      <c r="AN77" s="68">
        <v>490810.21896637673</v>
      </c>
      <c r="AO77" s="68">
        <v>188549.75195937458</v>
      </c>
      <c r="AP77" s="68">
        <v>0</v>
      </c>
      <c r="AQ77" s="68">
        <v>33355.857117774896</v>
      </c>
      <c r="AR77" s="68">
        <f t="shared" si="12"/>
        <v>3757415.6682655904</v>
      </c>
      <c r="AS77" s="68">
        <v>52636.52</v>
      </c>
      <c r="AU77" s="79" t="s">
        <v>147</v>
      </c>
      <c r="AV77" s="79" t="s">
        <v>148</v>
      </c>
      <c r="AW77" s="80" t="s">
        <v>1157</v>
      </c>
      <c r="AX77" s="81">
        <v>16</v>
      </c>
      <c r="AY77" s="68">
        <v>3020286.0037828218</v>
      </c>
      <c r="AZ77" s="68">
        <v>115075.78000000001</v>
      </c>
      <c r="BA77" s="68">
        <v>0</v>
      </c>
      <c r="BB77" s="68">
        <v>9310.6099999999988</v>
      </c>
      <c r="BC77" s="68">
        <v>497181.92595844128</v>
      </c>
      <c r="BD77" s="68">
        <v>188549.75195937458</v>
      </c>
      <c r="BE77" s="68">
        <v>0</v>
      </c>
      <c r="BF77" s="68">
        <v>34858.045997750014</v>
      </c>
      <c r="BG77" s="68">
        <f t="shared" si="13"/>
        <v>3918817.8876983873</v>
      </c>
      <c r="BH77" s="68">
        <v>53555.770000000004</v>
      </c>
    </row>
    <row r="78" spans="2:60">
      <c r="B78" s="79" t="s">
        <v>149</v>
      </c>
      <c r="C78" s="79" t="s">
        <v>150</v>
      </c>
      <c r="D78" s="80" t="s">
        <v>953</v>
      </c>
      <c r="E78" s="81">
        <v>19</v>
      </c>
      <c r="F78" s="68"/>
      <c r="G78" s="68"/>
      <c r="H78" s="68"/>
      <c r="I78" s="68"/>
      <c r="J78" s="68"/>
      <c r="K78" s="68"/>
      <c r="L78" s="68"/>
      <c r="M78" s="68"/>
      <c r="N78" s="68">
        <f t="shared" si="10"/>
        <v>0</v>
      </c>
      <c r="O78" s="68"/>
      <c r="Q78" s="79" t="s">
        <v>149</v>
      </c>
      <c r="R78" s="79" t="s">
        <v>150</v>
      </c>
      <c r="S78" s="80" t="s">
        <v>954</v>
      </c>
      <c r="T78" s="81">
        <v>16</v>
      </c>
      <c r="U78" s="68">
        <v>11391348.572329793</v>
      </c>
      <c r="V78" s="68">
        <v>327150.98</v>
      </c>
      <c r="W78" s="68">
        <v>45923.98</v>
      </c>
      <c r="X78" s="68">
        <v>44134.729999999996</v>
      </c>
      <c r="Y78" s="68">
        <v>1869775.4916500328</v>
      </c>
      <c r="Z78" s="68">
        <v>567637.37565723504</v>
      </c>
      <c r="AA78" s="68">
        <v>1157380.9598254529</v>
      </c>
      <c r="AB78" s="68">
        <v>131140.1821401529</v>
      </c>
      <c r="AC78" s="68">
        <f t="shared" si="11"/>
        <v>15534492.271602668</v>
      </c>
      <c r="AD78" s="68">
        <v>0</v>
      </c>
      <c r="AF78" s="79" t="s">
        <v>149</v>
      </c>
      <c r="AG78" s="79" t="s">
        <v>150</v>
      </c>
      <c r="AH78" s="80" t="s">
        <v>1156</v>
      </c>
      <c r="AI78" s="81">
        <v>16</v>
      </c>
      <c r="AJ78" s="68">
        <v>11583290.417328825</v>
      </c>
      <c r="AK78" s="68">
        <v>328121.12</v>
      </c>
      <c r="AL78" s="68">
        <v>46059.87999999999</v>
      </c>
      <c r="AM78" s="68">
        <v>44664.12000000001</v>
      </c>
      <c r="AN78" s="68">
        <v>1882581.661632756</v>
      </c>
      <c r="AO78" s="68">
        <v>567637.37565723504</v>
      </c>
      <c r="AP78" s="68">
        <v>1163573.4581869743</v>
      </c>
      <c r="AQ78" s="68">
        <v>132782.18937311694</v>
      </c>
      <c r="AR78" s="68">
        <f t="shared" si="12"/>
        <v>15748710.222178906</v>
      </c>
      <c r="AS78" s="68">
        <v>0</v>
      </c>
      <c r="AU78" s="79" t="s">
        <v>149</v>
      </c>
      <c r="AV78" s="79" t="s">
        <v>150</v>
      </c>
      <c r="AW78" s="80" t="s">
        <v>1157</v>
      </c>
      <c r="AX78" s="81">
        <v>16</v>
      </c>
      <c r="AY78" s="68">
        <v>11878655.861434398</v>
      </c>
      <c r="AZ78" s="68">
        <v>333861.25999999995</v>
      </c>
      <c r="BA78" s="68">
        <v>46863.969999999994</v>
      </c>
      <c r="BB78" s="68">
        <v>45849.59</v>
      </c>
      <c r="BC78" s="68">
        <v>1916004.7560922937</v>
      </c>
      <c r="BD78" s="68">
        <v>567637.37565723504</v>
      </c>
      <c r="BE78" s="68">
        <v>1184037.193737641</v>
      </c>
      <c r="BF78" s="68">
        <v>136235.93655334786</v>
      </c>
      <c r="BG78" s="68">
        <f t="shared" si="13"/>
        <v>16109145.943474915</v>
      </c>
      <c r="BH78" s="68">
        <v>0</v>
      </c>
    </row>
    <row r="79" spans="2:60">
      <c r="B79" s="79" t="s">
        <v>151</v>
      </c>
      <c r="C79" s="79" t="s">
        <v>152</v>
      </c>
      <c r="D79" s="80" t="s">
        <v>953</v>
      </c>
      <c r="E79" s="81">
        <v>19</v>
      </c>
      <c r="F79" s="68"/>
      <c r="G79" s="68"/>
      <c r="H79" s="68"/>
      <c r="I79" s="68"/>
      <c r="J79" s="68"/>
      <c r="K79" s="68"/>
      <c r="L79" s="68"/>
      <c r="M79" s="68"/>
      <c r="N79" s="68">
        <f t="shared" si="10"/>
        <v>0</v>
      </c>
      <c r="O79" s="68"/>
      <c r="Q79" s="79" t="s">
        <v>151</v>
      </c>
      <c r="R79" s="79" t="s">
        <v>152</v>
      </c>
      <c r="S79" s="80" t="s">
        <v>954</v>
      </c>
      <c r="T79" s="81">
        <v>16</v>
      </c>
      <c r="U79" s="68">
        <v>11166588.101132305</v>
      </c>
      <c r="V79" s="68">
        <v>722382.16000000015</v>
      </c>
      <c r="W79" s="68">
        <v>204272.21999999994</v>
      </c>
      <c r="X79" s="68">
        <v>48011.44</v>
      </c>
      <c r="Y79" s="68">
        <v>2013400.8228813168</v>
      </c>
      <c r="Z79" s="68">
        <v>951194.01837382582</v>
      </c>
      <c r="AA79" s="68">
        <v>2057515.4217807795</v>
      </c>
      <c r="AB79" s="68">
        <v>152988.9827840291</v>
      </c>
      <c r="AC79" s="68">
        <f t="shared" si="11"/>
        <v>17658119.316952255</v>
      </c>
      <c r="AD79" s="68">
        <v>341766.14999999997</v>
      </c>
      <c r="AF79" s="79" t="s">
        <v>151</v>
      </c>
      <c r="AG79" s="79" t="s">
        <v>152</v>
      </c>
      <c r="AH79" s="80" t="s">
        <v>1156</v>
      </c>
      <c r="AI79" s="81">
        <v>16</v>
      </c>
      <c r="AJ79" s="68">
        <v>11281633.592582397</v>
      </c>
      <c r="AK79" s="68">
        <v>719854.06</v>
      </c>
      <c r="AL79" s="68">
        <v>204876.71000000002</v>
      </c>
      <c r="AM79" s="68">
        <v>48253.2</v>
      </c>
      <c r="AN79" s="68">
        <v>2029149.4747809137</v>
      </c>
      <c r="AO79" s="68">
        <v>951194.01837382582</v>
      </c>
      <c r="AP79" s="68">
        <v>2068524.528865482</v>
      </c>
      <c r="AQ79" s="68">
        <v>154238.71993522346</v>
      </c>
      <c r="AR79" s="68">
        <f t="shared" si="12"/>
        <v>17805174.204537842</v>
      </c>
      <c r="AS79" s="68">
        <v>347449.89999999997</v>
      </c>
      <c r="AU79" s="79" t="s">
        <v>151</v>
      </c>
      <c r="AV79" s="79" t="s">
        <v>152</v>
      </c>
      <c r="AW79" s="80" t="s">
        <v>1157</v>
      </c>
      <c r="AX79" s="81">
        <v>16</v>
      </c>
      <c r="AY79" s="68">
        <v>11506414.390810058</v>
      </c>
      <c r="AZ79" s="68">
        <v>732428.84000000008</v>
      </c>
      <c r="BA79" s="68">
        <v>208453.35</v>
      </c>
      <c r="BB79" s="68">
        <v>49095.58</v>
      </c>
      <c r="BC79" s="68">
        <v>2068977.4145023243</v>
      </c>
      <c r="BD79" s="68">
        <v>951194.01837382582</v>
      </c>
      <c r="BE79" s="68">
        <v>2104903.8179157339</v>
      </c>
      <c r="BF79" s="68">
        <v>157769.73735214397</v>
      </c>
      <c r="BG79" s="68">
        <f t="shared" si="13"/>
        <v>18132783.618954085</v>
      </c>
      <c r="BH79" s="68">
        <v>353546.46999999991</v>
      </c>
    </row>
    <row r="80" spans="2:60">
      <c r="B80" s="79" t="s">
        <v>153</v>
      </c>
      <c r="C80" s="79" t="s">
        <v>154</v>
      </c>
      <c r="D80" s="80" t="s">
        <v>953</v>
      </c>
      <c r="E80" s="81">
        <v>19</v>
      </c>
      <c r="F80" s="68"/>
      <c r="G80" s="68"/>
      <c r="H80" s="68"/>
      <c r="I80" s="68"/>
      <c r="J80" s="68"/>
      <c r="K80" s="68"/>
      <c r="L80" s="68"/>
      <c r="M80" s="68"/>
      <c r="N80" s="68">
        <f t="shared" si="10"/>
        <v>0</v>
      </c>
      <c r="O80" s="68"/>
      <c r="Q80" s="79" t="s">
        <v>153</v>
      </c>
      <c r="R80" s="79" t="s">
        <v>154</v>
      </c>
      <c r="S80" s="80" t="s">
        <v>954</v>
      </c>
      <c r="T80" s="81">
        <v>16</v>
      </c>
      <c r="U80" s="68">
        <v>2173992.0885488181</v>
      </c>
      <c r="V80" s="68">
        <v>83228.150000000009</v>
      </c>
      <c r="W80" s="68">
        <v>0</v>
      </c>
      <c r="X80" s="68">
        <v>0</v>
      </c>
      <c r="Y80" s="68">
        <v>201002.99320153572</v>
      </c>
      <c r="Z80" s="68">
        <v>101018.70621465416</v>
      </c>
      <c r="AA80" s="68">
        <v>72154.446800284742</v>
      </c>
      <c r="AB80" s="68">
        <v>23760.962776564527</v>
      </c>
      <c r="AC80" s="68">
        <f t="shared" si="11"/>
        <v>2692267.6275418568</v>
      </c>
      <c r="AD80" s="68">
        <v>37110.28</v>
      </c>
      <c r="AF80" s="79" t="s">
        <v>153</v>
      </c>
      <c r="AG80" s="79" t="s">
        <v>154</v>
      </c>
      <c r="AH80" s="80" t="s">
        <v>1156</v>
      </c>
      <c r="AI80" s="81">
        <v>16</v>
      </c>
      <c r="AJ80" s="68">
        <v>2190572.5266493047</v>
      </c>
      <c r="AK80" s="68">
        <v>82969.06</v>
      </c>
      <c r="AL80" s="68">
        <v>0</v>
      </c>
      <c r="AM80" s="68">
        <v>0</v>
      </c>
      <c r="AN80" s="68">
        <v>202371.58910233606</v>
      </c>
      <c r="AO80" s="68">
        <v>101018.70621465416</v>
      </c>
      <c r="AP80" s="68">
        <v>72543.901181580834</v>
      </c>
      <c r="AQ80" s="68">
        <v>23915.760898487177</v>
      </c>
      <c r="AR80" s="68">
        <f t="shared" si="12"/>
        <v>2711116.0340463636</v>
      </c>
      <c r="AS80" s="68">
        <v>37724.49</v>
      </c>
      <c r="AU80" s="79" t="s">
        <v>153</v>
      </c>
      <c r="AV80" s="79" t="s">
        <v>154</v>
      </c>
      <c r="AW80" s="80" t="s">
        <v>1157</v>
      </c>
      <c r="AX80" s="81">
        <v>16</v>
      </c>
      <c r="AY80" s="68">
        <v>2280322.8329052543</v>
      </c>
      <c r="AZ80" s="68">
        <v>84411.48000000001</v>
      </c>
      <c r="BA80" s="68">
        <v>0</v>
      </c>
      <c r="BB80" s="68">
        <v>0</v>
      </c>
      <c r="BC80" s="68">
        <v>209177.71086751882</v>
      </c>
      <c r="BD80" s="68">
        <v>101018.70621465416</v>
      </c>
      <c r="BE80" s="68">
        <v>73816.17131900946</v>
      </c>
      <c r="BF80" s="68">
        <v>25054.187029647641</v>
      </c>
      <c r="BG80" s="68">
        <f t="shared" si="13"/>
        <v>2812184.3883360843</v>
      </c>
      <c r="BH80" s="68">
        <v>38383.299999999996</v>
      </c>
    </row>
    <row r="81" spans="2:60">
      <c r="B81" s="79" t="s">
        <v>155</v>
      </c>
      <c r="C81" s="79" t="s">
        <v>156</v>
      </c>
      <c r="D81" s="80" t="s">
        <v>953</v>
      </c>
      <c r="E81" s="81">
        <v>19</v>
      </c>
      <c r="F81" s="68"/>
      <c r="G81" s="68"/>
      <c r="H81" s="68"/>
      <c r="I81" s="68"/>
      <c r="J81" s="68"/>
      <c r="K81" s="68"/>
      <c r="L81" s="68"/>
      <c r="M81" s="68"/>
      <c r="N81" s="68">
        <f t="shared" si="10"/>
        <v>0</v>
      </c>
      <c r="O81" s="68"/>
      <c r="Q81" s="79" t="s">
        <v>155</v>
      </c>
      <c r="R81" s="79" t="s">
        <v>156</v>
      </c>
      <c r="S81" s="80" t="s">
        <v>954</v>
      </c>
      <c r="T81" s="81">
        <v>16</v>
      </c>
      <c r="U81" s="68">
        <v>2398480.4589055204</v>
      </c>
      <c r="V81" s="68">
        <v>110565.76999999997</v>
      </c>
      <c r="W81" s="68">
        <v>54748.59</v>
      </c>
      <c r="X81" s="68">
        <v>4898.5600000000004</v>
      </c>
      <c r="Y81" s="68">
        <v>247067.89114720715</v>
      </c>
      <c r="Z81" s="68">
        <v>241915.74303376998</v>
      </c>
      <c r="AA81" s="68">
        <v>59787.463091974503</v>
      </c>
      <c r="AB81" s="68">
        <v>27749.977983010467</v>
      </c>
      <c r="AC81" s="68">
        <f t="shared" si="11"/>
        <v>3200394.1541614826</v>
      </c>
      <c r="AD81" s="68">
        <v>55179.7</v>
      </c>
      <c r="AF81" s="79" t="s">
        <v>155</v>
      </c>
      <c r="AG81" s="79" t="s">
        <v>156</v>
      </c>
      <c r="AH81" s="80" t="s">
        <v>1156</v>
      </c>
      <c r="AI81" s="81">
        <v>16</v>
      </c>
      <c r="AJ81" s="68">
        <v>2412504.7310944772</v>
      </c>
      <c r="AK81" s="68">
        <v>110141.64000000001</v>
      </c>
      <c r="AL81" s="68">
        <v>54909.810000000005</v>
      </c>
      <c r="AM81" s="68">
        <v>5009.3099999999995</v>
      </c>
      <c r="AN81" s="68">
        <v>248645.6387361043</v>
      </c>
      <c r="AO81" s="68">
        <v>241915.74303376998</v>
      </c>
      <c r="AP81" s="68">
        <v>60109.708068706204</v>
      </c>
      <c r="AQ81" s="68">
        <v>27943.99584661983</v>
      </c>
      <c r="AR81" s="68">
        <f t="shared" si="12"/>
        <v>3217273.5467796777</v>
      </c>
      <c r="AS81" s="68">
        <v>56092.97</v>
      </c>
      <c r="AU81" s="79" t="s">
        <v>155</v>
      </c>
      <c r="AV81" s="79" t="s">
        <v>156</v>
      </c>
      <c r="AW81" s="80" t="s">
        <v>1157</v>
      </c>
      <c r="AX81" s="81">
        <v>16</v>
      </c>
      <c r="AY81" s="68">
        <v>2459399.2230999703</v>
      </c>
      <c r="AZ81" s="68">
        <v>112056.12</v>
      </c>
      <c r="BA81" s="68">
        <v>55863.710000000006</v>
      </c>
      <c r="BB81" s="68">
        <v>5194.3499999999995</v>
      </c>
      <c r="BC81" s="68">
        <v>254740.37663331183</v>
      </c>
      <c r="BD81" s="68">
        <v>241915.74303376998</v>
      </c>
      <c r="BE81" s="68">
        <v>61163.908369350931</v>
      </c>
      <c r="BF81" s="68">
        <v>28605.282424589153</v>
      </c>
      <c r="BG81" s="68">
        <f t="shared" si="13"/>
        <v>3276011.2835609918</v>
      </c>
      <c r="BH81" s="68">
        <v>57072.57</v>
      </c>
    </row>
    <row r="82" spans="2:60">
      <c r="B82" s="79" t="s">
        <v>157</v>
      </c>
      <c r="C82" s="79" t="s">
        <v>158</v>
      </c>
      <c r="D82" s="80" t="s">
        <v>953</v>
      </c>
      <c r="E82" s="81">
        <v>19</v>
      </c>
      <c r="F82" s="68"/>
      <c r="G82" s="68"/>
      <c r="H82" s="68"/>
      <c r="I82" s="68"/>
      <c r="J82" s="68"/>
      <c r="K82" s="68"/>
      <c r="L82" s="68"/>
      <c r="M82" s="68"/>
      <c r="N82" s="68">
        <f t="shared" si="10"/>
        <v>0</v>
      </c>
      <c r="O82" s="68"/>
      <c r="Q82" s="79" t="s">
        <v>157</v>
      </c>
      <c r="R82" s="79" t="s">
        <v>158</v>
      </c>
      <c r="S82" s="80" t="s">
        <v>954</v>
      </c>
      <c r="T82" s="81">
        <v>16</v>
      </c>
      <c r="U82" s="68">
        <v>1319291.4284240762</v>
      </c>
      <c r="V82" s="68">
        <v>47648.160000000003</v>
      </c>
      <c r="W82" s="68">
        <v>3169.6600000000003</v>
      </c>
      <c r="X82" s="68">
        <v>4034.1</v>
      </c>
      <c r="Y82" s="68">
        <v>276931.7063970723</v>
      </c>
      <c r="Z82" s="68">
        <v>55602.516226097854</v>
      </c>
      <c r="AA82" s="68">
        <v>0</v>
      </c>
      <c r="AB82" s="68">
        <v>15632.660953755025</v>
      </c>
      <c r="AC82" s="68">
        <f t="shared" si="11"/>
        <v>1722310.2320010015</v>
      </c>
      <c r="AD82" s="68">
        <v>0</v>
      </c>
      <c r="AF82" s="79" t="s">
        <v>157</v>
      </c>
      <c r="AG82" s="79" t="s">
        <v>158</v>
      </c>
      <c r="AH82" s="80" t="s">
        <v>1156</v>
      </c>
      <c r="AI82" s="81">
        <v>16</v>
      </c>
      <c r="AJ82" s="68">
        <v>1307756.912099089</v>
      </c>
      <c r="AK82" s="68">
        <v>47788.79</v>
      </c>
      <c r="AL82" s="68">
        <v>3178.9900000000002</v>
      </c>
      <c r="AM82" s="68">
        <v>4045.99</v>
      </c>
      <c r="AN82" s="68">
        <v>274518.45978535031</v>
      </c>
      <c r="AO82" s="68">
        <v>55602.516226097854</v>
      </c>
      <c r="AP82" s="68">
        <v>0</v>
      </c>
      <c r="AQ82" s="68">
        <v>15387.314290313283</v>
      </c>
      <c r="AR82" s="68">
        <f t="shared" si="12"/>
        <v>1708278.9724008506</v>
      </c>
      <c r="AS82" s="68">
        <v>0</v>
      </c>
      <c r="AU82" s="79" t="s">
        <v>157</v>
      </c>
      <c r="AV82" s="79" t="s">
        <v>158</v>
      </c>
      <c r="AW82" s="80" t="s">
        <v>1157</v>
      </c>
      <c r="AX82" s="81">
        <v>16</v>
      </c>
      <c r="AY82" s="68">
        <v>1335836.5854958291</v>
      </c>
      <c r="AZ82" s="68">
        <v>48620.77</v>
      </c>
      <c r="BA82" s="68">
        <v>3234.21</v>
      </c>
      <c r="BB82" s="68">
        <v>4116.2700000000004</v>
      </c>
      <c r="BC82" s="68">
        <v>280410.36362167378</v>
      </c>
      <c r="BD82" s="68">
        <v>55602.516226097854</v>
      </c>
      <c r="BE82" s="68">
        <v>0</v>
      </c>
      <c r="BF82" s="68">
        <v>15782.770230821334</v>
      </c>
      <c r="BG82" s="68">
        <f t="shared" si="13"/>
        <v>1743603.4855744222</v>
      </c>
      <c r="BH82" s="68">
        <v>0</v>
      </c>
    </row>
    <row r="83" spans="2:60">
      <c r="B83" s="79" t="s">
        <v>159</v>
      </c>
      <c r="C83" s="79" t="s">
        <v>160</v>
      </c>
      <c r="D83" s="80" t="s">
        <v>953</v>
      </c>
      <c r="E83" s="81">
        <v>19</v>
      </c>
      <c r="F83" s="68"/>
      <c r="G83" s="68"/>
      <c r="H83" s="68"/>
      <c r="I83" s="68"/>
      <c r="J83" s="68"/>
      <c r="K83" s="68"/>
      <c r="L83" s="68"/>
      <c r="M83" s="68"/>
      <c r="N83" s="68">
        <f t="shared" si="10"/>
        <v>0</v>
      </c>
      <c r="O83" s="68"/>
      <c r="Q83" s="79" t="s">
        <v>159</v>
      </c>
      <c r="R83" s="79" t="s">
        <v>160</v>
      </c>
      <c r="S83" s="80" t="s">
        <v>954</v>
      </c>
      <c r="T83" s="81">
        <v>16</v>
      </c>
      <c r="U83" s="68">
        <v>605965.73068711022</v>
      </c>
      <c r="V83" s="68">
        <v>18247.629999999997</v>
      </c>
      <c r="W83" s="68">
        <v>0</v>
      </c>
      <c r="X83" s="68">
        <v>0</v>
      </c>
      <c r="Y83" s="68">
        <v>72688.472702983621</v>
      </c>
      <c r="Z83" s="68">
        <v>0</v>
      </c>
      <c r="AA83" s="68">
        <v>0</v>
      </c>
      <c r="AB83" s="68">
        <v>6476.8874050190207</v>
      </c>
      <c r="AC83" s="68">
        <f t="shared" si="11"/>
        <v>712121.9807951129</v>
      </c>
      <c r="AD83" s="68">
        <v>8743.26</v>
      </c>
      <c r="AF83" s="79" t="s">
        <v>159</v>
      </c>
      <c r="AG83" s="79" t="s">
        <v>160</v>
      </c>
      <c r="AH83" s="80" t="s">
        <v>1156</v>
      </c>
      <c r="AI83" s="81">
        <v>16</v>
      </c>
      <c r="AJ83" s="68">
        <v>604183.78503594082</v>
      </c>
      <c r="AK83" s="68">
        <v>18182.589999999997</v>
      </c>
      <c r="AL83" s="68">
        <v>0</v>
      </c>
      <c r="AM83" s="68">
        <v>0</v>
      </c>
      <c r="AN83" s="68">
        <v>73621.553465402161</v>
      </c>
      <c r="AO83" s="68">
        <v>0</v>
      </c>
      <c r="AP83" s="68">
        <v>0</v>
      </c>
      <c r="AQ83" s="68">
        <v>6480.2963236914948</v>
      </c>
      <c r="AR83" s="68">
        <f t="shared" si="12"/>
        <v>711356.18482503435</v>
      </c>
      <c r="AS83" s="68">
        <v>8887.9600000000009</v>
      </c>
      <c r="AU83" s="79" t="s">
        <v>159</v>
      </c>
      <c r="AV83" s="79" t="s">
        <v>160</v>
      </c>
      <c r="AW83" s="80" t="s">
        <v>1157</v>
      </c>
      <c r="AX83" s="81">
        <v>16</v>
      </c>
      <c r="AY83" s="68">
        <v>619878.84148774028</v>
      </c>
      <c r="AZ83" s="68">
        <v>18498.650000000001</v>
      </c>
      <c r="BA83" s="68">
        <v>0</v>
      </c>
      <c r="BB83" s="68">
        <v>0</v>
      </c>
      <c r="BC83" s="68">
        <v>75651.339238752815</v>
      </c>
      <c r="BD83" s="68">
        <v>0</v>
      </c>
      <c r="BE83" s="68">
        <v>0</v>
      </c>
      <c r="BF83" s="68">
        <v>6691.2435334424954</v>
      </c>
      <c r="BG83" s="68">
        <f t="shared" si="13"/>
        <v>729763.2542599357</v>
      </c>
      <c r="BH83" s="68">
        <v>9043.18</v>
      </c>
    </row>
    <row r="84" spans="2:60">
      <c r="B84" s="79" t="s">
        <v>161</v>
      </c>
      <c r="C84" s="79" t="s">
        <v>162</v>
      </c>
      <c r="D84" s="80" t="s">
        <v>953</v>
      </c>
      <c r="E84" s="81">
        <v>19</v>
      </c>
      <c r="F84" s="68"/>
      <c r="G84" s="68"/>
      <c r="H84" s="68"/>
      <c r="I84" s="68"/>
      <c r="J84" s="68"/>
      <c r="K84" s="68"/>
      <c r="L84" s="68"/>
      <c r="M84" s="68"/>
      <c r="N84" s="68">
        <f t="shared" si="10"/>
        <v>0</v>
      </c>
      <c r="O84" s="68"/>
      <c r="Q84" s="79" t="s">
        <v>161</v>
      </c>
      <c r="R84" s="79" t="s">
        <v>162</v>
      </c>
      <c r="S84" s="80" t="s">
        <v>954</v>
      </c>
      <c r="T84" s="81">
        <v>16</v>
      </c>
      <c r="U84" s="68">
        <v>2067769.6216387837</v>
      </c>
      <c r="V84" s="68">
        <v>50158.81</v>
      </c>
      <c r="W84" s="68">
        <v>0</v>
      </c>
      <c r="X84" s="68">
        <v>3938.05</v>
      </c>
      <c r="Y84" s="68">
        <v>166201.60643212553</v>
      </c>
      <c r="Z84" s="68">
        <v>86780.704610997331</v>
      </c>
      <c r="AA84" s="68">
        <v>108342.20863828676</v>
      </c>
      <c r="AB84" s="68">
        <v>22380.073282558005</v>
      </c>
      <c r="AC84" s="68">
        <f t="shared" si="11"/>
        <v>2530343.6346027511</v>
      </c>
      <c r="AD84" s="68">
        <v>24772.560000000001</v>
      </c>
      <c r="AF84" s="79" t="s">
        <v>161</v>
      </c>
      <c r="AG84" s="79" t="s">
        <v>162</v>
      </c>
      <c r="AH84" s="80" t="s">
        <v>1156</v>
      </c>
      <c r="AI84" s="81">
        <v>16</v>
      </c>
      <c r="AJ84" s="68">
        <v>2051769.5516981038</v>
      </c>
      <c r="AK84" s="68">
        <v>49969.93</v>
      </c>
      <c r="AL84" s="68">
        <v>0</v>
      </c>
      <c r="AM84" s="68">
        <v>3853.31</v>
      </c>
      <c r="AN84" s="68">
        <v>167991.49006649776</v>
      </c>
      <c r="AO84" s="68">
        <v>86780.704610997331</v>
      </c>
      <c r="AP84" s="68">
        <v>108926.38453608405</v>
      </c>
      <c r="AQ84" s="68">
        <v>22347.666554890573</v>
      </c>
      <c r="AR84" s="68">
        <f t="shared" si="12"/>
        <v>2516821.6074665734</v>
      </c>
      <c r="AS84" s="68">
        <v>25182.57</v>
      </c>
      <c r="AU84" s="79" t="s">
        <v>161</v>
      </c>
      <c r="AV84" s="79" t="s">
        <v>162</v>
      </c>
      <c r="AW84" s="80" t="s">
        <v>1157</v>
      </c>
      <c r="AX84" s="81">
        <v>16</v>
      </c>
      <c r="AY84" s="68">
        <v>2067482.8256455862</v>
      </c>
      <c r="AZ84" s="68">
        <v>50838.529999999992</v>
      </c>
      <c r="BA84" s="68">
        <v>0</v>
      </c>
      <c r="BB84" s="68">
        <v>3920.2599999999998</v>
      </c>
      <c r="BC84" s="68">
        <v>168963.78502532933</v>
      </c>
      <c r="BD84" s="68">
        <v>86780.704610997331</v>
      </c>
      <c r="BE84" s="68">
        <v>110836.70654123534</v>
      </c>
      <c r="BF84" s="68">
        <v>22527.345383107197</v>
      </c>
      <c r="BG84" s="68">
        <f t="shared" si="13"/>
        <v>2536972.5072062556</v>
      </c>
      <c r="BH84" s="68">
        <v>25622.35</v>
      </c>
    </row>
    <row r="85" spans="2:60">
      <c r="B85" s="79" t="s">
        <v>163</v>
      </c>
      <c r="C85" s="79" t="s">
        <v>164</v>
      </c>
      <c r="D85" s="80" t="s">
        <v>953</v>
      </c>
      <c r="E85" s="81">
        <v>19</v>
      </c>
      <c r="F85" s="68"/>
      <c r="G85" s="68"/>
      <c r="H85" s="68"/>
      <c r="I85" s="68"/>
      <c r="J85" s="68"/>
      <c r="K85" s="68"/>
      <c r="L85" s="68"/>
      <c r="M85" s="68"/>
      <c r="N85" s="68">
        <f t="shared" si="10"/>
        <v>0</v>
      </c>
      <c r="O85" s="68"/>
      <c r="Q85" s="79" t="s">
        <v>163</v>
      </c>
      <c r="R85" s="79" t="s">
        <v>164</v>
      </c>
      <c r="S85" s="80" t="s">
        <v>954</v>
      </c>
      <c r="T85" s="81">
        <v>16</v>
      </c>
      <c r="U85" s="68">
        <v>5123192.4015367962</v>
      </c>
      <c r="V85" s="68">
        <v>294972.36999999988</v>
      </c>
      <c r="W85" s="68">
        <v>79337.420000000013</v>
      </c>
      <c r="X85" s="68">
        <v>17096.93</v>
      </c>
      <c r="Y85" s="68">
        <v>798760.50200373167</v>
      </c>
      <c r="Z85" s="68">
        <v>505813.61538209085</v>
      </c>
      <c r="AA85" s="68">
        <v>337310.8238787005</v>
      </c>
      <c r="AB85" s="68">
        <v>61264.423409522511</v>
      </c>
      <c r="AC85" s="68">
        <f t="shared" si="11"/>
        <v>7354240.5162108429</v>
      </c>
      <c r="AD85" s="68">
        <v>136492.03</v>
      </c>
      <c r="AF85" s="79" t="s">
        <v>163</v>
      </c>
      <c r="AG85" s="79" t="s">
        <v>164</v>
      </c>
      <c r="AH85" s="80" t="s">
        <v>1156</v>
      </c>
      <c r="AI85" s="81">
        <v>16</v>
      </c>
      <c r="AJ85" s="68">
        <v>5023700.8911550445</v>
      </c>
      <c r="AK85" s="68">
        <v>293986.61999999994</v>
      </c>
      <c r="AL85" s="68">
        <v>79571.05</v>
      </c>
      <c r="AM85" s="68">
        <v>16761.940000000002</v>
      </c>
      <c r="AN85" s="68">
        <v>803912.00734522368</v>
      </c>
      <c r="AO85" s="68">
        <v>505813.61538209085</v>
      </c>
      <c r="AP85" s="68">
        <v>339129.78967065981</v>
      </c>
      <c r="AQ85" s="68">
        <v>60232.904980066232</v>
      </c>
      <c r="AR85" s="68">
        <f t="shared" si="12"/>
        <v>7261859.8985330863</v>
      </c>
      <c r="AS85" s="68">
        <v>138751.08000000002</v>
      </c>
      <c r="AU85" s="79" t="s">
        <v>163</v>
      </c>
      <c r="AV85" s="79" t="s">
        <v>164</v>
      </c>
      <c r="AW85" s="80" t="s">
        <v>1157</v>
      </c>
      <c r="AX85" s="81">
        <v>16</v>
      </c>
      <c r="AY85" s="68">
        <v>4984188.0574431922</v>
      </c>
      <c r="AZ85" s="68">
        <v>299097.30000000005</v>
      </c>
      <c r="BA85" s="68">
        <v>80953.37000000001</v>
      </c>
      <c r="BB85" s="68">
        <v>16759.100000000002</v>
      </c>
      <c r="BC85" s="68">
        <v>810606.69822189049</v>
      </c>
      <c r="BD85" s="68">
        <v>505813.61538209085</v>
      </c>
      <c r="BE85" s="68">
        <v>345077.51325326797</v>
      </c>
      <c r="BF85" s="68">
        <v>60166.080245811492</v>
      </c>
      <c r="BG85" s="68">
        <f t="shared" si="13"/>
        <v>7243835.9445462525</v>
      </c>
      <c r="BH85" s="68">
        <v>141174.21</v>
      </c>
    </row>
    <row r="86" spans="2:60">
      <c r="B86" s="79" t="s">
        <v>165</v>
      </c>
      <c r="C86" s="79" t="s">
        <v>166</v>
      </c>
      <c r="D86" s="80" t="s">
        <v>953</v>
      </c>
      <c r="E86" s="81">
        <v>19</v>
      </c>
      <c r="F86" s="68"/>
      <c r="G86" s="68"/>
      <c r="H86" s="68"/>
      <c r="I86" s="68"/>
      <c r="J86" s="68"/>
      <c r="K86" s="68"/>
      <c r="L86" s="68"/>
      <c r="M86" s="68"/>
      <c r="N86" s="68">
        <f t="shared" si="10"/>
        <v>0</v>
      </c>
      <c r="O86" s="68"/>
      <c r="Q86" s="79" t="s">
        <v>165</v>
      </c>
      <c r="R86" s="79" t="s">
        <v>166</v>
      </c>
      <c r="S86" s="80" t="s">
        <v>954</v>
      </c>
      <c r="T86" s="81">
        <v>16</v>
      </c>
      <c r="U86" s="68">
        <v>2470017.628952642</v>
      </c>
      <c r="V86" s="68">
        <v>90779.03</v>
      </c>
      <c r="W86" s="68">
        <v>4898.5600000000004</v>
      </c>
      <c r="X86" s="68">
        <v>7587.96</v>
      </c>
      <c r="Y86" s="68">
        <v>322558.51224538527</v>
      </c>
      <c r="Z86" s="68">
        <v>158221.56967009092</v>
      </c>
      <c r="AA86" s="68">
        <v>391483.05469483719</v>
      </c>
      <c r="AB86" s="68">
        <v>29534.980991443153</v>
      </c>
      <c r="AC86" s="68">
        <f t="shared" si="11"/>
        <v>3528123.7365543982</v>
      </c>
      <c r="AD86" s="68">
        <v>53042.44</v>
      </c>
      <c r="AF86" s="79" t="s">
        <v>165</v>
      </c>
      <c r="AG86" s="79" t="s">
        <v>166</v>
      </c>
      <c r="AH86" s="80" t="s">
        <v>1156</v>
      </c>
      <c r="AI86" s="81">
        <v>16</v>
      </c>
      <c r="AJ86" s="68">
        <v>2450077.4676225437</v>
      </c>
      <c r="AK86" s="68">
        <v>90325.56</v>
      </c>
      <c r="AL86" s="68">
        <v>4912.9799999999996</v>
      </c>
      <c r="AM86" s="68">
        <v>7610.3099999999995</v>
      </c>
      <c r="AN86" s="68">
        <v>321703.69334551389</v>
      </c>
      <c r="AO86" s="68">
        <v>158221.56967009092</v>
      </c>
      <c r="AP86" s="68">
        <v>393593.50718694599</v>
      </c>
      <c r="AQ86" s="68">
        <v>29206.809960821178</v>
      </c>
      <c r="AR86" s="68">
        <f t="shared" si="12"/>
        <v>3509572.2377859154</v>
      </c>
      <c r="AS86" s="68">
        <v>53920.340000000004</v>
      </c>
      <c r="AU86" s="79" t="s">
        <v>165</v>
      </c>
      <c r="AV86" s="79" t="s">
        <v>166</v>
      </c>
      <c r="AW86" s="80" t="s">
        <v>1157</v>
      </c>
      <c r="AX86" s="81">
        <v>16</v>
      </c>
      <c r="AY86" s="68">
        <v>2507588.1755928388</v>
      </c>
      <c r="AZ86" s="68">
        <v>91895.169999999984</v>
      </c>
      <c r="BA86" s="68">
        <v>4998.3399999999992</v>
      </c>
      <c r="BB86" s="68">
        <v>7742.5199999999995</v>
      </c>
      <c r="BC86" s="68">
        <v>328489.06798086426</v>
      </c>
      <c r="BD86" s="68">
        <v>158221.56967009092</v>
      </c>
      <c r="BE86" s="68">
        <v>400496.41037759552</v>
      </c>
      <c r="BF86" s="68">
        <v>29988.012074454222</v>
      </c>
      <c r="BG86" s="68">
        <f t="shared" si="13"/>
        <v>3584281.2656958434</v>
      </c>
      <c r="BH86" s="68">
        <v>54862</v>
      </c>
    </row>
    <row r="87" spans="2:60">
      <c r="B87" s="79" t="s">
        <v>167</v>
      </c>
      <c r="C87" s="79" t="s">
        <v>168</v>
      </c>
      <c r="D87" s="80" t="s">
        <v>953</v>
      </c>
      <c r="E87" s="81">
        <v>19</v>
      </c>
      <c r="F87" s="68"/>
      <c r="G87" s="68"/>
      <c r="H87" s="68"/>
      <c r="I87" s="68"/>
      <c r="J87" s="68"/>
      <c r="K87" s="68"/>
      <c r="L87" s="68"/>
      <c r="M87" s="68"/>
      <c r="N87" s="68">
        <f t="shared" si="10"/>
        <v>0</v>
      </c>
      <c r="O87" s="68"/>
      <c r="Q87" s="79" t="s">
        <v>167</v>
      </c>
      <c r="R87" s="79" t="s">
        <v>168</v>
      </c>
      <c r="S87" s="80" t="s">
        <v>954</v>
      </c>
      <c r="T87" s="81">
        <v>16</v>
      </c>
      <c r="U87" s="68">
        <v>50948661.447577685</v>
      </c>
      <c r="V87" s="68">
        <v>1544486.2299999997</v>
      </c>
      <c r="W87" s="68">
        <v>397372.05</v>
      </c>
      <c r="X87" s="68">
        <v>190781.03</v>
      </c>
      <c r="Y87" s="68">
        <v>8800077.3523704167</v>
      </c>
      <c r="Z87" s="68">
        <v>2212923.6759429295</v>
      </c>
      <c r="AA87" s="68">
        <v>4193377.8554452285</v>
      </c>
      <c r="AB87" s="68">
        <v>589253.74012619257</v>
      </c>
      <c r="AC87" s="68">
        <f t="shared" si="11"/>
        <v>69041075.181462452</v>
      </c>
      <c r="AD87" s="68">
        <v>164141.79999999999</v>
      </c>
      <c r="AF87" s="79" t="s">
        <v>167</v>
      </c>
      <c r="AG87" s="79" t="s">
        <v>168</v>
      </c>
      <c r="AH87" s="80" t="s">
        <v>1156</v>
      </c>
      <c r="AI87" s="81">
        <v>16</v>
      </c>
      <c r="AJ87" s="68">
        <v>51201805.647404306</v>
      </c>
      <c r="AK87" s="68">
        <v>1546843.9200000002</v>
      </c>
      <c r="AL87" s="68">
        <v>398558.39999999997</v>
      </c>
      <c r="AM87" s="68">
        <v>191350.58999999997</v>
      </c>
      <c r="AN87" s="68">
        <v>8844723.1697621327</v>
      </c>
      <c r="AO87" s="68">
        <v>2212923.6759429295</v>
      </c>
      <c r="AP87" s="68">
        <v>4215166.1252742754</v>
      </c>
      <c r="AQ87" s="68">
        <v>591252.31858174503</v>
      </c>
      <c r="AR87" s="68">
        <f t="shared" si="12"/>
        <v>69369519.086965382</v>
      </c>
      <c r="AS87" s="68">
        <v>166895.24</v>
      </c>
      <c r="AU87" s="79" t="s">
        <v>167</v>
      </c>
      <c r="AV87" s="79" t="s">
        <v>168</v>
      </c>
      <c r="AW87" s="80" t="s">
        <v>1157</v>
      </c>
      <c r="AX87" s="81">
        <v>16</v>
      </c>
      <c r="AY87" s="68">
        <v>52102329.320899762</v>
      </c>
      <c r="AZ87" s="68">
        <v>1574131.9300000002</v>
      </c>
      <c r="BA87" s="68">
        <v>405577.78</v>
      </c>
      <c r="BB87" s="68">
        <v>194720.65</v>
      </c>
      <c r="BC87" s="68">
        <v>9001205.4006629605</v>
      </c>
      <c r="BD87" s="68">
        <v>2212923.6759429295</v>
      </c>
      <c r="BE87" s="68">
        <v>4289843.6230119467</v>
      </c>
      <c r="BF87" s="68">
        <v>603077.34635339677</v>
      </c>
      <c r="BG87" s="68">
        <f t="shared" si="13"/>
        <v>70553658.386870995</v>
      </c>
      <c r="BH87" s="68">
        <v>169848.66</v>
      </c>
    </row>
    <row r="88" spans="2:60">
      <c r="B88" s="79" t="s">
        <v>169</v>
      </c>
      <c r="C88" s="79" t="s">
        <v>170</v>
      </c>
      <c r="D88" s="80" t="s">
        <v>953</v>
      </c>
      <c r="E88" s="81">
        <v>19</v>
      </c>
      <c r="F88" s="68"/>
      <c r="G88" s="68"/>
      <c r="H88" s="68"/>
      <c r="I88" s="68"/>
      <c r="J88" s="68"/>
      <c r="K88" s="68"/>
      <c r="L88" s="68"/>
      <c r="M88" s="68"/>
      <c r="N88" s="68">
        <f t="shared" si="10"/>
        <v>0</v>
      </c>
      <c r="O88" s="68"/>
      <c r="Q88" s="79" t="s">
        <v>169</v>
      </c>
      <c r="R88" s="79" t="s">
        <v>170</v>
      </c>
      <c r="S88" s="80" t="s">
        <v>954</v>
      </c>
      <c r="T88" s="81">
        <v>16</v>
      </c>
      <c r="U88" s="68">
        <v>8804343.1849064119</v>
      </c>
      <c r="V88" s="68">
        <v>236361.27000000002</v>
      </c>
      <c r="W88" s="68">
        <v>58670.430000000008</v>
      </c>
      <c r="X88" s="68">
        <v>30539.280000000002</v>
      </c>
      <c r="Y88" s="68">
        <v>1464779.3082502619</v>
      </c>
      <c r="Z88" s="68">
        <v>436630.83434606245</v>
      </c>
      <c r="AA88" s="68">
        <v>174916.52685244544</v>
      </c>
      <c r="AB88" s="68">
        <v>96675.71478785947</v>
      </c>
      <c r="AC88" s="68">
        <f t="shared" si="11"/>
        <v>11302916.549143039</v>
      </c>
      <c r="AD88" s="68">
        <v>0</v>
      </c>
      <c r="AF88" s="79" t="s">
        <v>169</v>
      </c>
      <c r="AG88" s="79" t="s">
        <v>170</v>
      </c>
      <c r="AH88" s="80" t="s">
        <v>1156</v>
      </c>
      <c r="AI88" s="81">
        <v>16</v>
      </c>
      <c r="AJ88" s="68">
        <v>8949811.566179527</v>
      </c>
      <c r="AK88" s="68">
        <v>237071.09</v>
      </c>
      <c r="AL88" s="68">
        <v>58846.3</v>
      </c>
      <c r="AM88" s="68">
        <v>30960.170000000002</v>
      </c>
      <c r="AN88" s="68">
        <v>1469721.7553954611</v>
      </c>
      <c r="AO88" s="68">
        <v>436630.83434606245</v>
      </c>
      <c r="AP88" s="68">
        <v>175819.52408968547</v>
      </c>
      <c r="AQ88" s="68">
        <v>97532.20452892594</v>
      </c>
      <c r="AR88" s="68">
        <f t="shared" si="12"/>
        <v>11456393.444539661</v>
      </c>
      <c r="AS88" s="68">
        <v>0</v>
      </c>
      <c r="AU88" s="79" t="s">
        <v>169</v>
      </c>
      <c r="AV88" s="79" t="s">
        <v>170</v>
      </c>
      <c r="AW88" s="80" t="s">
        <v>1157</v>
      </c>
      <c r="AX88" s="81">
        <v>16</v>
      </c>
      <c r="AY88" s="68">
        <v>9190103.2131303828</v>
      </c>
      <c r="AZ88" s="68">
        <v>241270.96999999997</v>
      </c>
      <c r="BA88" s="68">
        <v>59886.82</v>
      </c>
      <c r="BB88" s="68">
        <v>31842.81</v>
      </c>
      <c r="BC88" s="68">
        <v>1493924.8768078729</v>
      </c>
      <c r="BD88" s="68">
        <v>436630.83434606245</v>
      </c>
      <c r="BE88" s="68">
        <v>178941.75836138389</v>
      </c>
      <c r="BF88" s="68">
        <v>100001.56375666521</v>
      </c>
      <c r="BG88" s="68">
        <f t="shared" si="13"/>
        <v>11732602.846402368</v>
      </c>
      <c r="BH88" s="68">
        <v>0</v>
      </c>
    </row>
    <row r="89" spans="2:60">
      <c r="B89" s="79" t="s">
        <v>171</v>
      </c>
      <c r="C89" s="79" t="s">
        <v>172</v>
      </c>
      <c r="D89" s="80" t="s">
        <v>953</v>
      </c>
      <c r="E89" s="81">
        <v>19</v>
      </c>
      <c r="F89" s="68"/>
      <c r="G89" s="68"/>
      <c r="H89" s="68"/>
      <c r="I89" s="68"/>
      <c r="J89" s="68"/>
      <c r="K89" s="68"/>
      <c r="L89" s="68"/>
      <c r="M89" s="68"/>
      <c r="N89" s="68">
        <f t="shared" si="10"/>
        <v>0</v>
      </c>
      <c r="O89" s="68"/>
      <c r="Q89" s="79" t="s">
        <v>171</v>
      </c>
      <c r="R89" s="79" t="s">
        <v>172</v>
      </c>
      <c r="S89" s="80" t="s">
        <v>954</v>
      </c>
      <c r="T89" s="81">
        <v>16</v>
      </c>
      <c r="U89" s="68">
        <v>11965031.438962709</v>
      </c>
      <c r="V89" s="68">
        <v>290847.81000000006</v>
      </c>
      <c r="W89" s="68">
        <v>18736.670000000002</v>
      </c>
      <c r="X89" s="68">
        <v>43836.77</v>
      </c>
      <c r="Y89" s="68">
        <v>1934271.5908253116</v>
      </c>
      <c r="Z89" s="68">
        <v>830684.82896763599</v>
      </c>
      <c r="AA89" s="68">
        <v>558388.77845706372</v>
      </c>
      <c r="AB89" s="68">
        <v>138189.05848138221</v>
      </c>
      <c r="AC89" s="68">
        <f t="shared" si="11"/>
        <v>15779986.945694104</v>
      </c>
      <c r="AD89" s="68">
        <v>0</v>
      </c>
      <c r="AF89" s="79" t="s">
        <v>171</v>
      </c>
      <c r="AG89" s="79" t="s">
        <v>172</v>
      </c>
      <c r="AH89" s="80" t="s">
        <v>1156</v>
      </c>
      <c r="AI89" s="81">
        <v>16</v>
      </c>
      <c r="AJ89" s="68">
        <v>11673634.544471033</v>
      </c>
      <c r="AK89" s="68">
        <v>287570.84999999998</v>
      </c>
      <c r="AL89" s="68">
        <v>18525.940000000002</v>
      </c>
      <c r="AM89" s="68">
        <v>42528.09</v>
      </c>
      <c r="AN89" s="68">
        <v>1922210.6491008338</v>
      </c>
      <c r="AO89" s="68">
        <v>830684.82896763599</v>
      </c>
      <c r="AP89" s="68">
        <v>554478.9956365074</v>
      </c>
      <c r="AQ89" s="68">
        <v>134647.77349121869</v>
      </c>
      <c r="AR89" s="68">
        <f t="shared" si="12"/>
        <v>15464281.671667229</v>
      </c>
      <c r="AS89" s="68">
        <v>0</v>
      </c>
      <c r="AU89" s="79" t="s">
        <v>171</v>
      </c>
      <c r="AV89" s="79" t="s">
        <v>172</v>
      </c>
      <c r="AW89" s="80" t="s">
        <v>1157</v>
      </c>
      <c r="AX89" s="81">
        <v>16</v>
      </c>
      <c r="AY89" s="68">
        <v>11451609.432461262</v>
      </c>
      <c r="AZ89" s="68">
        <v>288460.87000000005</v>
      </c>
      <c r="BA89" s="68">
        <v>18583.16</v>
      </c>
      <c r="BB89" s="68">
        <v>41724.42</v>
      </c>
      <c r="BC89" s="68">
        <v>1929639.5714724397</v>
      </c>
      <c r="BD89" s="68">
        <v>830684.82896763599</v>
      </c>
      <c r="BE89" s="68">
        <v>557532.98267437355</v>
      </c>
      <c r="BF89" s="68">
        <v>132396.11051976308</v>
      </c>
      <c r="BG89" s="68">
        <f t="shared" si="13"/>
        <v>15250631.376095474</v>
      </c>
      <c r="BH89" s="68">
        <v>0</v>
      </c>
    </row>
    <row r="90" spans="2:60">
      <c r="B90" s="79" t="s">
        <v>173</v>
      </c>
      <c r="C90" s="79" t="s">
        <v>174</v>
      </c>
      <c r="D90" s="80" t="s">
        <v>953</v>
      </c>
      <c r="E90" s="81">
        <v>19</v>
      </c>
      <c r="F90" s="68"/>
      <c r="G90" s="68"/>
      <c r="H90" s="68"/>
      <c r="I90" s="68"/>
      <c r="J90" s="68"/>
      <c r="K90" s="68"/>
      <c r="L90" s="68"/>
      <c r="M90" s="68"/>
      <c r="N90" s="68">
        <f t="shared" si="10"/>
        <v>0</v>
      </c>
      <c r="O90" s="68"/>
      <c r="Q90" s="79" t="s">
        <v>173</v>
      </c>
      <c r="R90" s="79" t="s">
        <v>174</v>
      </c>
      <c r="S90" s="80" t="s">
        <v>954</v>
      </c>
      <c r="T90" s="81">
        <v>16</v>
      </c>
      <c r="U90" s="68">
        <v>557640.11270084954</v>
      </c>
      <c r="V90" s="68">
        <v>10842.199999999999</v>
      </c>
      <c r="W90" s="68">
        <v>0</v>
      </c>
      <c r="X90" s="68">
        <v>0</v>
      </c>
      <c r="Y90" s="68">
        <v>11296.864799787725</v>
      </c>
      <c r="Z90" s="68">
        <v>56252.501291184999</v>
      </c>
      <c r="AA90" s="68">
        <v>0</v>
      </c>
      <c r="AB90" s="68">
        <v>5497.0257179253967</v>
      </c>
      <c r="AC90" s="68">
        <f t="shared" si="11"/>
        <v>650271.96450974769</v>
      </c>
      <c r="AD90" s="68">
        <v>8743.26</v>
      </c>
      <c r="AF90" s="79" t="s">
        <v>173</v>
      </c>
      <c r="AG90" s="79" t="s">
        <v>174</v>
      </c>
      <c r="AH90" s="80" t="s">
        <v>1156</v>
      </c>
      <c r="AI90" s="81">
        <v>16</v>
      </c>
      <c r="AJ90" s="68">
        <v>559908.23573721992</v>
      </c>
      <c r="AK90" s="68">
        <v>10755.289999999999</v>
      </c>
      <c r="AL90" s="68">
        <v>0</v>
      </c>
      <c r="AM90" s="68">
        <v>0</v>
      </c>
      <c r="AN90" s="68">
        <v>11292.74136192709</v>
      </c>
      <c r="AO90" s="68">
        <v>56252.501291184999</v>
      </c>
      <c r="AP90" s="68">
        <v>0</v>
      </c>
      <c r="AQ90" s="68">
        <v>5513.4637221618323</v>
      </c>
      <c r="AR90" s="68">
        <f t="shared" si="12"/>
        <v>652610.19211249391</v>
      </c>
      <c r="AS90" s="68">
        <v>8887.9600000000009</v>
      </c>
      <c r="AU90" s="79" t="s">
        <v>173</v>
      </c>
      <c r="AV90" s="79" t="s">
        <v>174</v>
      </c>
      <c r="AW90" s="80" t="s">
        <v>1157</v>
      </c>
      <c r="AX90" s="81">
        <v>16</v>
      </c>
      <c r="AY90" s="68">
        <v>571517.76759777614</v>
      </c>
      <c r="AZ90" s="68">
        <v>10942.050000000003</v>
      </c>
      <c r="BA90" s="68">
        <v>0</v>
      </c>
      <c r="BB90" s="68">
        <v>0</v>
      </c>
      <c r="BC90" s="68">
        <v>11295.808219652774</v>
      </c>
      <c r="BD90" s="68">
        <v>56252.501291184999</v>
      </c>
      <c r="BE90" s="68">
        <v>0</v>
      </c>
      <c r="BF90" s="68">
        <v>5621.0410472186049</v>
      </c>
      <c r="BG90" s="68">
        <f t="shared" si="13"/>
        <v>664672.34815583262</v>
      </c>
      <c r="BH90" s="68">
        <v>9043.18</v>
      </c>
    </row>
    <row r="91" spans="2:60">
      <c r="B91" s="79" t="s">
        <v>175</v>
      </c>
      <c r="C91" s="79" t="s">
        <v>176</v>
      </c>
      <c r="D91" s="80" t="s">
        <v>953</v>
      </c>
      <c r="E91" s="81">
        <v>19</v>
      </c>
      <c r="F91" s="68"/>
      <c r="G91" s="68"/>
      <c r="H91" s="68"/>
      <c r="I91" s="68"/>
      <c r="J91" s="68"/>
      <c r="K91" s="68"/>
      <c r="L91" s="68"/>
      <c r="M91" s="68"/>
      <c r="N91" s="68">
        <f t="shared" si="10"/>
        <v>0</v>
      </c>
      <c r="O91" s="68"/>
      <c r="Q91" s="79" t="s">
        <v>175</v>
      </c>
      <c r="R91" s="79" t="s">
        <v>176</v>
      </c>
      <c r="S91" s="80" t="s">
        <v>954</v>
      </c>
      <c r="T91" s="81">
        <v>16</v>
      </c>
      <c r="U91" s="68">
        <v>625272.16895558499</v>
      </c>
      <c r="V91" s="68">
        <v>37169.719999999994</v>
      </c>
      <c r="W91" s="68">
        <v>0</v>
      </c>
      <c r="X91" s="68">
        <v>1920.9999999999998</v>
      </c>
      <c r="Y91" s="68">
        <v>135284.37840629063</v>
      </c>
      <c r="Z91" s="68">
        <v>99748.994348125751</v>
      </c>
      <c r="AA91" s="68">
        <v>0</v>
      </c>
      <c r="AB91" s="68">
        <v>7611.4976378256688</v>
      </c>
      <c r="AC91" s="68">
        <f t="shared" si="11"/>
        <v>921968.45934782701</v>
      </c>
      <c r="AD91" s="68">
        <v>14960.700000000003</v>
      </c>
      <c r="AF91" s="79" t="s">
        <v>175</v>
      </c>
      <c r="AG91" s="79" t="s">
        <v>176</v>
      </c>
      <c r="AH91" s="80" t="s">
        <v>1156</v>
      </c>
      <c r="AI91" s="81">
        <v>16</v>
      </c>
      <c r="AJ91" s="68">
        <v>644788.41700593953</v>
      </c>
      <c r="AK91" s="68">
        <v>37075.94</v>
      </c>
      <c r="AL91" s="68">
        <v>0</v>
      </c>
      <c r="AM91" s="68">
        <v>1926.6699999999998</v>
      </c>
      <c r="AN91" s="68">
        <v>135407.74892571953</v>
      </c>
      <c r="AO91" s="68">
        <v>99748.994348125751</v>
      </c>
      <c r="AP91" s="68">
        <v>0</v>
      </c>
      <c r="AQ91" s="68">
        <v>7788.6179822499398</v>
      </c>
      <c r="AR91" s="68">
        <f t="shared" si="12"/>
        <v>941944.69826203492</v>
      </c>
      <c r="AS91" s="68">
        <v>15208.310000000001</v>
      </c>
      <c r="AU91" s="79" t="s">
        <v>175</v>
      </c>
      <c r="AV91" s="79" t="s">
        <v>176</v>
      </c>
      <c r="AW91" s="80" t="s">
        <v>1157</v>
      </c>
      <c r="AX91" s="81">
        <v>16</v>
      </c>
      <c r="AY91" s="68">
        <v>634604.20064132626</v>
      </c>
      <c r="AZ91" s="68">
        <v>37720.61</v>
      </c>
      <c r="BA91" s="68">
        <v>0</v>
      </c>
      <c r="BB91" s="68">
        <v>1960.1299999999999</v>
      </c>
      <c r="BC91" s="68">
        <v>138466.53054964737</v>
      </c>
      <c r="BD91" s="68">
        <v>99748.994348125751</v>
      </c>
      <c r="BE91" s="68">
        <v>0</v>
      </c>
      <c r="BF91" s="68">
        <v>7756.2508996651741</v>
      </c>
      <c r="BG91" s="68">
        <f t="shared" si="13"/>
        <v>935730.61643876461</v>
      </c>
      <c r="BH91" s="68">
        <v>15473.900000000003</v>
      </c>
    </row>
    <row r="92" spans="2:60">
      <c r="B92" s="79" t="s">
        <v>177</v>
      </c>
      <c r="C92" s="79" t="s">
        <v>178</v>
      </c>
      <c r="D92" s="80" t="s">
        <v>953</v>
      </c>
      <c r="E92" s="81">
        <v>19</v>
      </c>
      <c r="F92" s="68"/>
      <c r="G92" s="68"/>
      <c r="H92" s="68"/>
      <c r="I92" s="68"/>
      <c r="J92" s="68"/>
      <c r="K92" s="68"/>
      <c r="L92" s="68"/>
      <c r="M92" s="68"/>
      <c r="N92" s="68">
        <f t="shared" si="10"/>
        <v>0</v>
      </c>
      <c r="O92" s="68"/>
      <c r="Q92" s="79" t="s">
        <v>177</v>
      </c>
      <c r="R92" s="79" t="s">
        <v>178</v>
      </c>
      <c r="S92" s="80" t="s">
        <v>954</v>
      </c>
      <c r="T92" s="81">
        <v>16</v>
      </c>
      <c r="U92" s="68">
        <v>5392542.0674251299</v>
      </c>
      <c r="V92" s="68">
        <v>76503.799999999988</v>
      </c>
      <c r="W92" s="68">
        <v>0</v>
      </c>
      <c r="X92" s="68">
        <v>19002.800000000003</v>
      </c>
      <c r="Y92" s="68">
        <v>432815.37005671125</v>
      </c>
      <c r="Z92" s="68">
        <v>404203.68539539981</v>
      </c>
      <c r="AA92" s="68">
        <v>169471.73314463015</v>
      </c>
      <c r="AB92" s="68">
        <v>20884.988769768737</v>
      </c>
      <c r="AC92" s="68">
        <f t="shared" si="11"/>
        <v>6515424.4447916392</v>
      </c>
      <c r="AD92" s="68">
        <v>0</v>
      </c>
      <c r="AF92" s="79" t="s">
        <v>177</v>
      </c>
      <c r="AG92" s="79" t="s">
        <v>178</v>
      </c>
      <c r="AH92" s="80" t="s">
        <v>1156</v>
      </c>
      <c r="AI92" s="81">
        <v>16</v>
      </c>
      <c r="AJ92" s="68">
        <v>5446340.8253920432</v>
      </c>
      <c r="AK92" s="68">
        <v>76731.19</v>
      </c>
      <c r="AL92" s="68">
        <v>0</v>
      </c>
      <c r="AM92" s="68">
        <v>19059.16</v>
      </c>
      <c r="AN92" s="68">
        <v>437684.47017267719</v>
      </c>
      <c r="AO92" s="68">
        <v>404203.68539539981</v>
      </c>
      <c r="AP92" s="68">
        <v>170368.347768276</v>
      </c>
      <c r="AQ92" s="68">
        <v>21446.096798514947</v>
      </c>
      <c r="AR92" s="68">
        <f t="shared" si="12"/>
        <v>6575833.775526912</v>
      </c>
      <c r="AS92" s="68">
        <v>0</v>
      </c>
      <c r="AU92" s="79" t="s">
        <v>177</v>
      </c>
      <c r="AV92" s="79" t="s">
        <v>178</v>
      </c>
      <c r="AW92" s="80" t="s">
        <v>1157</v>
      </c>
      <c r="AX92" s="81">
        <v>16</v>
      </c>
      <c r="AY92" s="68">
        <v>5559503.690456951</v>
      </c>
      <c r="AZ92" s="68">
        <v>78076.600000000006</v>
      </c>
      <c r="BA92" s="68">
        <v>0</v>
      </c>
      <c r="BB92" s="68">
        <v>19392.66</v>
      </c>
      <c r="BC92" s="68">
        <v>447299.50076519762</v>
      </c>
      <c r="BD92" s="68">
        <v>404203.68539539981</v>
      </c>
      <c r="BE92" s="68">
        <v>173371.93731738243</v>
      </c>
      <c r="BF92" s="68">
        <v>22233.285948964767</v>
      </c>
      <c r="BG92" s="68">
        <f t="shared" si="13"/>
        <v>6704081.3598838961</v>
      </c>
      <c r="BH92" s="68">
        <v>0</v>
      </c>
    </row>
    <row r="93" spans="2:60">
      <c r="B93" s="79" t="s">
        <v>179</v>
      </c>
      <c r="C93" s="79" t="s">
        <v>180</v>
      </c>
      <c r="D93" s="80" t="s">
        <v>953</v>
      </c>
      <c r="E93" s="81">
        <v>19</v>
      </c>
      <c r="F93" s="68"/>
      <c r="G93" s="68"/>
      <c r="H93" s="68"/>
      <c r="I93" s="68"/>
      <c r="J93" s="68"/>
      <c r="K93" s="68"/>
      <c r="L93" s="68"/>
      <c r="M93" s="68"/>
      <c r="N93" s="68">
        <f t="shared" si="10"/>
        <v>0</v>
      </c>
      <c r="O93" s="68"/>
      <c r="Q93" s="79" t="s">
        <v>179</v>
      </c>
      <c r="R93" s="79" t="s">
        <v>180</v>
      </c>
      <c r="S93" s="80" t="s">
        <v>954</v>
      </c>
      <c r="T93" s="81">
        <v>16</v>
      </c>
      <c r="U93" s="68">
        <v>6796549.2909289803</v>
      </c>
      <c r="V93" s="68">
        <v>281324.53000000009</v>
      </c>
      <c r="W93" s="68">
        <v>15916.109999999999</v>
      </c>
      <c r="X93" s="68">
        <v>23025.300000000003</v>
      </c>
      <c r="Y93" s="68">
        <v>1181608.1288904361</v>
      </c>
      <c r="Z93" s="68">
        <v>821861.26097635261</v>
      </c>
      <c r="AA93" s="68">
        <v>207593.64067917157</v>
      </c>
      <c r="AB93" s="68">
        <v>74367.575833348557</v>
      </c>
      <c r="AC93" s="68">
        <f t="shared" si="11"/>
        <v>9475889.5773082897</v>
      </c>
      <c r="AD93" s="68">
        <v>73643.740000000005</v>
      </c>
      <c r="AF93" s="79" t="s">
        <v>179</v>
      </c>
      <c r="AG93" s="79" t="s">
        <v>180</v>
      </c>
      <c r="AH93" s="80" t="s">
        <v>1156</v>
      </c>
      <c r="AI93" s="81">
        <v>16</v>
      </c>
      <c r="AJ93" s="68">
        <v>6621556.5008456977</v>
      </c>
      <c r="AK93" s="68">
        <v>281151.01999999996</v>
      </c>
      <c r="AL93" s="68">
        <v>15963.619999999999</v>
      </c>
      <c r="AM93" s="68">
        <v>22349.059999999998</v>
      </c>
      <c r="AN93" s="68">
        <v>1183269.4191947829</v>
      </c>
      <c r="AO93" s="68">
        <v>821861.26097635261</v>
      </c>
      <c r="AP93" s="68">
        <v>208672.35537600162</v>
      </c>
      <c r="AQ93" s="68">
        <v>73099.781204061583</v>
      </c>
      <c r="AR93" s="68">
        <f t="shared" si="12"/>
        <v>9302802.1175968945</v>
      </c>
      <c r="AS93" s="68">
        <v>74879.10000000002</v>
      </c>
      <c r="AU93" s="79" t="s">
        <v>179</v>
      </c>
      <c r="AV93" s="79" t="s">
        <v>180</v>
      </c>
      <c r="AW93" s="80" t="s">
        <v>1157</v>
      </c>
      <c r="AX93" s="81">
        <v>16</v>
      </c>
      <c r="AY93" s="68">
        <v>6618615.529458439</v>
      </c>
      <c r="AZ93" s="68">
        <v>286108.60000000003</v>
      </c>
      <c r="BA93" s="68">
        <v>16244.769999999999</v>
      </c>
      <c r="BB93" s="68">
        <v>22526.080000000002</v>
      </c>
      <c r="BC93" s="68">
        <v>1204623.0725021628</v>
      </c>
      <c r="BD93" s="68">
        <v>821861.26097635261</v>
      </c>
      <c r="BE93" s="68">
        <v>212369.27458840131</v>
      </c>
      <c r="BF93" s="68">
        <v>73075.406331920996</v>
      </c>
      <c r="BG93" s="68">
        <f t="shared" si="13"/>
        <v>9331628.1838572733</v>
      </c>
      <c r="BH93" s="68">
        <v>76204.190000000017</v>
      </c>
    </row>
    <row r="94" spans="2:60">
      <c r="B94" s="79" t="s">
        <v>181</v>
      </c>
      <c r="C94" s="79" t="s">
        <v>182</v>
      </c>
      <c r="D94" s="80" t="s">
        <v>953</v>
      </c>
      <c r="E94" s="81">
        <v>19</v>
      </c>
      <c r="F94" s="68"/>
      <c r="G94" s="68"/>
      <c r="H94" s="68"/>
      <c r="I94" s="68"/>
      <c r="J94" s="68"/>
      <c r="K94" s="68"/>
      <c r="L94" s="68"/>
      <c r="M94" s="68"/>
      <c r="N94" s="68">
        <f t="shared" si="10"/>
        <v>0</v>
      </c>
      <c r="O94" s="68"/>
      <c r="Q94" s="79" t="s">
        <v>181</v>
      </c>
      <c r="R94" s="79" t="s">
        <v>182</v>
      </c>
      <c r="S94" s="80" t="s">
        <v>954</v>
      </c>
      <c r="T94" s="81">
        <v>16</v>
      </c>
      <c r="U94" s="68">
        <v>10531827.422115318</v>
      </c>
      <c r="V94" s="68">
        <v>415223.39</v>
      </c>
      <c r="W94" s="68">
        <v>48873.77</v>
      </c>
      <c r="X94" s="68">
        <v>38326.23000000001</v>
      </c>
      <c r="Y94" s="68">
        <v>1661650.496599508</v>
      </c>
      <c r="Z94" s="68">
        <v>579124.39306583581</v>
      </c>
      <c r="AA94" s="68">
        <v>521684.13968334231</v>
      </c>
      <c r="AB94" s="68">
        <v>116445.22626127489</v>
      </c>
      <c r="AC94" s="68">
        <f t="shared" si="11"/>
        <v>14046698.637725281</v>
      </c>
      <c r="AD94" s="68">
        <v>133543.56999999998</v>
      </c>
      <c r="AF94" s="79" t="s">
        <v>181</v>
      </c>
      <c r="AG94" s="79" t="s">
        <v>182</v>
      </c>
      <c r="AH94" s="80" t="s">
        <v>1156</v>
      </c>
      <c r="AI94" s="81">
        <v>16</v>
      </c>
      <c r="AJ94" s="68">
        <v>10497638.270284297</v>
      </c>
      <c r="AK94" s="68">
        <v>414626</v>
      </c>
      <c r="AL94" s="68">
        <v>49019.380000000005</v>
      </c>
      <c r="AM94" s="68">
        <v>38126.189999999995</v>
      </c>
      <c r="AN94" s="68">
        <v>1671489.7036620628</v>
      </c>
      <c r="AO94" s="68">
        <v>579124.39306583581</v>
      </c>
      <c r="AP94" s="68">
        <v>524424.01275681495</v>
      </c>
      <c r="AQ94" s="68">
        <v>116117.51064460166</v>
      </c>
      <c r="AR94" s="68">
        <f t="shared" si="12"/>
        <v>14026344.600413613</v>
      </c>
      <c r="AS94" s="68">
        <v>135779.13999999998</v>
      </c>
      <c r="AU94" s="79" t="s">
        <v>181</v>
      </c>
      <c r="AV94" s="79" t="s">
        <v>182</v>
      </c>
      <c r="AW94" s="80" t="s">
        <v>1157</v>
      </c>
      <c r="AX94" s="81">
        <v>16</v>
      </c>
      <c r="AY94" s="68">
        <v>10592286.65304435</v>
      </c>
      <c r="AZ94" s="68">
        <v>421920.77</v>
      </c>
      <c r="BA94" s="68">
        <v>49880.9</v>
      </c>
      <c r="BB94" s="68">
        <v>38369.930000000008</v>
      </c>
      <c r="BC94" s="68">
        <v>1703554.0652604131</v>
      </c>
      <c r="BD94" s="68">
        <v>579124.39306583581</v>
      </c>
      <c r="BE94" s="68">
        <v>533693.71978048654</v>
      </c>
      <c r="BF94" s="68">
        <v>117736.02047023177</v>
      </c>
      <c r="BG94" s="68">
        <f t="shared" si="13"/>
        <v>14174743.541621316</v>
      </c>
      <c r="BH94" s="68">
        <v>138177.08999999997</v>
      </c>
    </row>
    <row r="95" spans="2:60">
      <c r="B95" s="79" t="s">
        <v>183</v>
      </c>
      <c r="C95" s="79" t="s">
        <v>184</v>
      </c>
      <c r="D95" s="80" t="s">
        <v>953</v>
      </c>
      <c r="E95" s="81">
        <v>19</v>
      </c>
      <c r="F95" s="68"/>
      <c r="G95" s="68"/>
      <c r="H95" s="68"/>
      <c r="I95" s="68"/>
      <c r="J95" s="68"/>
      <c r="K95" s="68"/>
      <c r="L95" s="68"/>
      <c r="M95" s="68"/>
      <c r="N95" s="68">
        <f t="shared" si="10"/>
        <v>0</v>
      </c>
      <c r="O95" s="68"/>
      <c r="Q95" s="79" t="s">
        <v>183</v>
      </c>
      <c r="R95" s="79" t="s">
        <v>184</v>
      </c>
      <c r="S95" s="80" t="s">
        <v>954</v>
      </c>
      <c r="T95" s="81">
        <v>16</v>
      </c>
      <c r="U95" s="68">
        <v>497041636.44473618</v>
      </c>
      <c r="V95" s="68">
        <v>12084665.5</v>
      </c>
      <c r="W95" s="68">
        <v>12122488.85</v>
      </c>
      <c r="X95" s="68">
        <v>1724941.3200000003</v>
      </c>
      <c r="Y95" s="68">
        <v>80590903.997359574</v>
      </c>
      <c r="Z95" s="68">
        <v>30047464.58497538</v>
      </c>
      <c r="AA95" s="68">
        <v>15242923.946000397</v>
      </c>
      <c r="AB95" s="68">
        <v>5763333.4816608429</v>
      </c>
      <c r="AC95" s="68">
        <f t="shared" si="11"/>
        <v>657949160.00473249</v>
      </c>
      <c r="AD95" s="68">
        <v>3330801.88</v>
      </c>
      <c r="AF95" s="79" t="s">
        <v>183</v>
      </c>
      <c r="AG95" s="79" t="s">
        <v>184</v>
      </c>
      <c r="AH95" s="80" t="s">
        <v>1156</v>
      </c>
      <c r="AI95" s="81">
        <v>16</v>
      </c>
      <c r="AJ95" s="68">
        <v>495879711.36126775</v>
      </c>
      <c r="AK95" s="68">
        <v>12074851.309999999</v>
      </c>
      <c r="AL95" s="68">
        <v>12158894.020000001</v>
      </c>
      <c r="AM95" s="68">
        <v>1715407.5100000002</v>
      </c>
      <c r="AN95" s="68">
        <v>81110649.971229196</v>
      </c>
      <c r="AO95" s="68">
        <v>30047464.58497538</v>
      </c>
      <c r="AP95" s="68">
        <v>15320616.786597284</v>
      </c>
      <c r="AQ95" s="68">
        <v>5759757.0802733898</v>
      </c>
      <c r="AR95" s="68">
        <f t="shared" si="12"/>
        <v>657454350.1443429</v>
      </c>
      <c r="AS95" s="68">
        <v>3386997.52</v>
      </c>
      <c r="AU95" s="79" t="s">
        <v>183</v>
      </c>
      <c r="AV95" s="79" t="s">
        <v>184</v>
      </c>
      <c r="AW95" s="80" t="s">
        <v>1157</v>
      </c>
      <c r="AX95" s="81">
        <v>16</v>
      </c>
      <c r="AY95" s="68">
        <v>502129722.66415352</v>
      </c>
      <c r="AZ95" s="68">
        <v>12289002.66</v>
      </c>
      <c r="BA95" s="68">
        <v>12374295.160000002</v>
      </c>
      <c r="BB95" s="68">
        <v>1735473.4</v>
      </c>
      <c r="BC95" s="68">
        <v>82639289.906082407</v>
      </c>
      <c r="BD95" s="68">
        <v>30047464.58497538</v>
      </c>
      <c r="BE95" s="68">
        <v>15593244.908138191</v>
      </c>
      <c r="BF95" s="68">
        <v>5852406.4386279583</v>
      </c>
      <c r="BG95" s="68">
        <f t="shared" si="13"/>
        <v>666108174.47197747</v>
      </c>
      <c r="BH95" s="68">
        <v>3447274.75</v>
      </c>
    </row>
    <row r="96" spans="2:60">
      <c r="B96" s="79" t="s">
        <v>185</v>
      </c>
      <c r="C96" s="79" t="s">
        <v>186</v>
      </c>
      <c r="D96" s="80" t="s">
        <v>953</v>
      </c>
      <c r="E96" s="81">
        <v>19</v>
      </c>
      <c r="F96" s="68"/>
      <c r="G96" s="68"/>
      <c r="H96" s="68"/>
      <c r="I96" s="68"/>
      <c r="J96" s="68"/>
      <c r="K96" s="68"/>
      <c r="L96" s="68"/>
      <c r="M96" s="68"/>
      <c r="N96" s="68">
        <f t="shared" si="10"/>
        <v>0</v>
      </c>
      <c r="O96" s="68"/>
      <c r="Q96" s="79" t="s">
        <v>185</v>
      </c>
      <c r="R96" s="79" t="s">
        <v>186</v>
      </c>
      <c r="S96" s="80" t="s">
        <v>954</v>
      </c>
      <c r="T96" s="81">
        <v>16</v>
      </c>
      <c r="U96" s="68">
        <v>199540863.14622197</v>
      </c>
      <c r="V96" s="68">
        <v>9588901.9399999976</v>
      </c>
      <c r="W96" s="68">
        <v>8878214.790000001</v>
      </c>
      <c r="X96" s="68">
        <v>730655.26</v>
      </c>
      <c r="Y96" s="68">
        <v>30067351.503225893</v>
      </c>
      <c r="Z96" s="68">
        <v>13096616.407138364</v>
      </c>
      <c r="AA96" s="68">
        <v>12865338.80423253</v>
      </c>
      <c r="AB96" s="68">
        <v>2434078.3476634026</v>
      </c>
      <c r="AC96" s="68">
        <f t="shared" si="11"/>
        <v>281140671.95848215</v>
      </c>
      <c r="AD96" s="68">
        <v>3938651.7600000007</v>
      </c>
      <c r="AF96" s="79" t="s">
        <v>185</v>
      </c>
      <c r="AG96" s="79" t="s">
        <v>186</v>
      </c>
      <c r="AH96" s="80" t="s">
        <v>1156</v>
      </c>
      <c r="AI96" s="81">
        <v>16</v>
      </c>
      <c r="AJ96" s="68">
        <v>201515003.99558863</v>
      </c>
      <c r="AK96" s="68">
        <v>9563297.8599999994</v>
      </c>
      <c r="AL96" s="68">
        <v>8904720.6500000004</v>
      </c>
      <c r="AM96" s="68">
        <v>736029.36</v>
      </c>
      <c r="AN96" s="68">
        <v>30226426.100525226</v>
      </c>
      <c r="AO96" s="68">
        <v>13096616.407138364</v>
      </c>
      <c r="AP96" s="68">
        <v>12932183.916727586</v>
      </c>
      <c r="AQ96" s="68">
        <v>2451504.2569965124</v>
      </c>
      <c r="AR96" s="68">
        <f t="shared" si="12"/>
        <v>283430504.27697635</v>
      </c>
      <c r="AS96" s="68">
        <v>4004721.7300000004</v>
      </c>
      <c r="AU96" s="79" t="s">
        <v>185</v>
      </c>
      <c r="AV96" s="79" t="s">
        <v>186</v>
      </c>
      <c r="AW96" s="80" t="s">
        <v>1157</v>
      </c>
      <c r="AX96" s="81">
        <v>16</v>
      </c>
      <c r="AY96" s="68">
        <v>206404776.75502539</v>
      </c>
      <c r="AZ96" s="68">
        <v>9731856.6600000001</v>
      </c>
      <c r="BA96" s="68">
        <v>9061549.879999999</v>
      </c>
      <c r="BB96" s="68">
        <v>753432.49</v>
      </c>
      <c r="BC96" s="68">
        <v>30770866.05071485</v>
      </c>
      <c r="BD96" s="68">
        <v>13096616.407138364</v>
      </c>
      <c r="BE96" s="68">
        <v>13161295.013989205</v>
      </c>
      <c r="BF96" s="68">
        <v>2513087.6920676827</v>
      </c>
      <c r="BG96" s="68">
        <f t="shared" si="13"/>
        <v>289569071.41893554</v>
      </c>
      <c r="BH96" s="68">
        <v>4075590.4699999997</v>
      </c>
    </row>
    <row r="97" spans="2:60">
      <c r="B97" s="79" t="s">
        <v>187</v>
      </c>
      <c r="C97" s="79" t="s">
        <v>188</v>
      </c>
      <c r="D97" s="80" t="s">
        <v>953</v>
      </c>
      <c r="E97" s="81">
        <v>19</v>
      </c>
      <c r="F97" s="68"/>
      <c r="G97" s="68"/>
      <c r="H97" s="68"/>
      <c r="I97" s="68"/>
      <c r="J97" s="68"/>
      <c r="K97" s="68"/>
      <c r="L97" s="68"/>
      <c r="M97" s="68"/>
      <c r="N97" s="68">
        <f t="shared" si="10"/>
        <v>0</v>
      </c>
      <c r="O97" s="68"/>
      <c r="Q97" s="79" t="s">
        <v>187</v>
      </c>
      <c r="R97" s="79" t="s">
        <v>188</v>
      </c>
      <c r="S97" s="80" t="s">
        <v>954</v>
      </c>
      <c r="T97" s="81">
        <v>16</v>
      </c>
      <c r="U97" s="68">
        <v>37875147.555832736</v>
      </c>
      <c r="V97" s="68">
        <v>854814.72000000009</v>
      </c>
      <c r="W97" s="68">
        <v>480856.73000000004</v>
      </c>
      <c r="X97" s="68">
        <v>0</v>
      </c>
      <c r="Y97" s="68">
        <v>5828783.4120216817</v>
      </c>
      <c r="Z97" s="68">
        <v>2251554.2355375001</v>
      </c>
      <c r="AA97" s="68">
        <v>2883200.5970323114</v>
      </c>
      <c r="AB97" s="68">
        <v>436946.34668739885</v>
      </c>
      <c r="AC97" s="68">
        <f t="shared" si="11"/>
        <v>50612854.16711162</v>
      </c>
      <c r="AD97" s="68">
        <v>1550.57</v>
      </c>
      <c r="AF97" s="79" t="s">
        <v>187</v>
      </c>
      <c r="AG97" s="79" t="s">
        <v>188</v>
      </c>
      <c r="AH97" s="80" t="s">
        <v>1156</v>
      </c>
      <c r="AI97" s="81">
        <v>16</v>
      </c>
      <c r="AJ97" s="68">
        <v>40073554.47456333</v>
      </c>
      <c r="AK97" s="68">
        <v>857360.39</v>
      </c>
      <c r="AL97" s="68">
        <v>482298.06</v>
      </c>
      <c r="AM97" s="68">
        <v>0</v>
      </c>
      <c r="AN97" s="68">
        <v>5874461.6160830129</v>
      </c>
      <c r="AO97" s="68">
        <v>2251554.2355375001</v>
      </c>
      <c r="AP97" s="68">
        <v>2898081.1162120812</v>
      </c>
      <c r="AQ97" s="68">
        <v>456966.08565068245</v>
      </c>
      <c r="AR97" s="68">
        <f t="shared" si="12"/>
        <v>52895852.658046611</v>
      </c>
      <c r="AS97" s="68">
        <v>1576.6799999999996</v>
      </c>
      <c r="AU97" s="79" t="s">
        <v>187</v>
      </c>
      <c r="AV97" s="79" t="s">
        <v>188</v>
      </c>
      <c r="AW97" s="80" t="s">
        <v>1157</v>
      </c>
      <c r="AX97" s="81">
        <v>16</v>
      </c>
      <c r="AY97" s="68">
        <v>42895571.945002623</v>
      </c>
      <c r="AZ97" s="68">
        <v>872549.07000000007</v>
      </c>
      <c r="BA97" s="68">
        <v>490826.07</v>
      </c>
      <c r="BB97" s="68">
        <v>0</v>
      </c>
      <c r="BC97" s="68">
        <v>5994350.2200212199</v>
      </c>
      <c r="BD97" s="68">
        <v>2251554.2355375001</v>
      </c>
      <c r="BE97" s="68">
        <v>2949545.074162805</v>
      </c>
      <c r="BF97" s="68">
        <v>485674.73743137717</v>
      </c>
      <c r="BG97" s="68">
        <f t="shared" si="13"/>
        <v>55941676.032155521</v>
      </c>
      <c r="BH97" s="68">
        <v>1604.6799999999996</v>
      </c>
    </row>
    <row r="98" spans="2:60">
      <c r="B98" s="79" t="s">
        <v>189</v>
      </c>
      <c r="C98" s="79" t="s">
        <v>190</v>
      </c>
      <c r="D98" s="80" t="s">
        <v>953</v>
      </c>
      <c r="E98" s="81">
        <v>19</v>
      </c>
      <c r="F98" s="68"/>
      <c r="G98" s="68"/>
      <c r="H98" s="68"/>
      <c r="I98" s="68"/>
      <c r="J98" s="68"/>
      <c r="K98" s="68"/>
      <c r="L98" s="68"/>
      <c r="M98" s="68"/>
      <c r="N98" s="68">
        <f t="shared" si="10"/>
        <v>0</v>
      </c>
      <c r="O98" s="68"/>
      <c r="Q98" s="79" t="s">
        <v>189</v>
      </c>
      <c r="R98" s="79" t="s">
        <v>190</v>
      </c>
      <c r="S98" s="80" t="s">
        <v>954</v>
      </c>
      <c r="T98" s="81">
        <v>16</v>
      </c>
      <c r="U98" s="68">
        <v>40086731.466080062</v>
      </c>
      <c r="V98" s="68">
        <v>109956.63</v>
      </c>
      <c r="W98" s="68">
        <v>363636.87000000005</v>
      </c>
      <c r="X98" s="68">
        <v>149366.73000000001</v>
      </c>
      <c r="Y98" s="68">
        <v>4331172.3953783857</v>
      </c>
      <c r="Z98" s="68">
        <v>1491651.1768652191</v>
      </c>
      <c r="AA98" s="68">
        <v>2616204.3606187734</v>
      </c>
      <c r="AB98" s="68">
        <v>435455.6831959337</v>
      </c>
      <c r="AC98" s="68">
        <f t="shared" si="11"/>
        <v>49584175.312138371</v>
      </c>
      <c r="AD98" s="68">
        <v>0</v>
      </c>
      <c r="AF98" s="79" t="s">
        <v>189</v>
      </c>
      <c r="AG98" s="79" t="s">
        <v>190</v>
      </c>
      <c r="AH98" s="80" t="s">
        <v>1156</v>
      </c>
      <c r="AI98" s="81">
        <v>16</v>
      </c>
      <c r="AJ98" s="68">
        <v>40396461.85604696</v>
      </c>
      <c r="AK98" s="68">
        <v>110287.47000000002</v>
      </c>
      <c r="AL98" s="68">
        <v>364728.93000000005</v>
      </c>
      <c r="AM98" s="68">
        <v>150261.19</v>
      </c>
      <c r="AN98" s="68">
        <v>4352106.5393628106</v>
      </c>
      <c r="AO98" s="68">
        <v>1491651.1768652191</v>
      </c>
      <c r="AP98" s="68">
        <v>2629569.0078403144</v>
      </c>
      <c r="AQ98" s="68">
        <v>437794.68571671844</v>
      </c>
      <c r="AR98" s="68">
        <f t="shared" si="12"/>
        <v>49932860.855832018</v>
      </c>
      <c r="AS98" s="68">
        <v>0</v>
      </c>
      <c r="AU98" s="79" t="s">
        <v>189</v>
      </c>
      <c r="AV98" s="79" t="s">
        <v>190</v>
      </c>
      <c r="AW98" s="80" t="s">
        <v>1157</v>
      </c>
      <c r="AX98" s="81">
        <v>16</v>
      </c>
      <c r="AY98" s="68">
        <v>40885657.133438088</v>
      </c>
      <c r="AZ98" s="68">
        <v>112244.93000000001</v>
      </c>
      <c r="BA98" s="68">
        <v>371190.29000000004</v>
      </c>
      <c r="BB98" s="68">
        <v>151902.13</v>
      </c>
      <c r="BC98" s="68">
        <v>4435182.824063017</v>
      </c>
      <c r="BD98" s="68">
        <v>1491651.1768652191</v>
      </c>
      <c r="BE98" s="68">
        <v>2676363.2627730477</v>
      </c>
      <c r="BF98" s="68">
        <v>444889.93984818459</v>
      </c>
      <c r="BG98" s="68">
        <f t="shared" si="13"/>
        <v>50569081.686987557</v>
      </c>
      <c r="BH98" s="68">
        <v>0</v>
      </c>
    </row>
    <row r="99" spans="2:60">
      <c r="B99" s="79" t="s">
        <v>191</v>
      </c>
      <c r="C99" s="79" t="s">
        <v>192</v>
      </c>
      <c r="D99" s="80" t="s">
        <v>953</v>
      </c>
      <c r="E99" s="81">
        <v>19</v>
      </c>
      <c r="F99" s="68"/>
      <c r="G99" s="68"/>
      <c r="H99" s="68"/>
      <c r="I99" s="68"/>
      <c r="J99" s="68"/>
      <c r="K99" s="68"/>
      <c r="L99" s="68"/>
      <c r="M99" s="68"/>
      <c r="N99" s="68">
        <f t="shared" si="10"/>
        <v>0</v>
      </c>
      <c r="O99" s="68"/>
      <c r="Q99" s="79" t="s">
        <v>191</v>
      </c>
      <c r="R99" s="79" t="s">
        <v>192</v>
      </c>
      <c r="S99" s="80" t="s">
        <v>954</v>
      </c>
      <c r="T99" s="81">
        <v>16</v>
      </c>
      <c r="U99" s="68">
        <v>166732872.31375203</v>
      </c>
      <c r="V99" s="68">
        <v>8921116.9299999997</v>
      </c>
      <c r="W99" s="68">
        <v>10311750.560000001</v>
      </c>
      <c r="X99" s="68">
        <v>615582.11</v>
      </c>
      <c r="Y99" s="68">
        <v>26642013.625747569</v>
      </c>
      <c r="Z99" s="68">
        <v>6167423.3906749226</v>
      </c>
      <c r="AA99" s="68">
        <v>11446530.983003877</v>
      </c>
      <c r="AB99" s="68">
        <v>2159310.4536252022</v>
      </c>
      <c r="AC99" s="68">
        <f t="shared" si="11"/>
        <v>236856390.13680363</v>
      </c>
      <c r="AD99" s="68">
        <v>3859789.77</v>
      </c>
      <c r="AF99" s="79" t="s">
        <v>191</v>
      </c>
      <c r="AG99" s="79" t="s">
        <v>192</v>
      </c>
      <c r="AH99" s="80" t="s">
        <v>1156</v>
      </c>
      <c r="AI99" s="81">
        <v>16</v>
      </c>
      <c r="AJ99" s="68">
        <v>164894341.45468283</v>
      </c>
      <c r="AK99" s="68">
        <v>8894451.1599999983</v>
      </c>
      <c r="AL99" s="68">
        <v>10342717.879999999</v>
      </c>
      <c r="AM99" s="68">
        <v>607844.38</v>
      </c>
      <c r="AN99" s="68">
        <v>26790192.674262732</v>
      </c>
      <c r="AO99" s="68">
        <v>6167423.3906749226</v>
      </c>
      <c r="AP99" s="68">
        <v>11504131.012050806</v>
      </c>
      <c r="AQ99" s="68">
        <v>2143352.1136401594</v>
      </c>
      <c r="AR99" s="68">
        <f t="shared" si="12"/>
        <v>235269364.29531142</v>
      </c>
      <c r="AS99" s="68">
        <v>3924910.2300000004</v>
      </c>
      <c r="AU99" s="79" t="s">
        <v>191</v>
      </c>
      <c r="AV99" s="79" t="s">
        <v>192</v>
      </c>
      <c r="AW99" s="80" t="s">
        <v>1157</v>
      </c>
      <c r="AX99" s="81">
        <v>16</v>
      </c>
      <c r="AY99" s="68">
        <v>166379179.63493666</v>
      </c>
      <c r="AZ99" s="68">
        <v>9052128.5999999996</v>
      </c>
      <c r="BA99" s="68">
        <v>10525944.51</v>
      </c>
      <c r="BB99" s="68">
        <v>612713.55999999994</v>
      </c>
      <c r="BC99" s="68">
        <v>27309981.189590402</v>
      </c>
      <c r="BD99" s="68">
        <v>6167423.3906749226</v>
      </c>
      <c r="BE99" s="68">
        <v>11708809.422247086</v>
      </c>
      <c r="BF99" s="68">
        <v>2174016.641906321</v>
      </c>
      <c r="BG99" s="68">
        <f t="shared" si="13"/>
        <v>237924957.44935536</v>
      </c>
      <c r="BH99" s="68">
        <v>3994760.5</v>
      </c>
    </row>
    <row r="100" spans="2:60">
      <c r="B100" s="79" t="s">
        <v>193</v>
      </c>
      <c r="C100" s="79" t="s">
        <v>194</v>
      </c>
      <c r="D100" s="80" t="s">
        <v>953</v>
      </c>
      <c r="E100" s="81">
        <v>19</v>
      </c>
      <c r="F100" s="68"/>
      <c r="G100" s="68"/>
      <c r="H100" s="68"/>
      <c r="I100" s="68"/>
      <c r="J100" s="68"/>
      <c r="K100" s="68"/>
      <c r="L100" s="68"/>
      <c r="M100" s="68"/>
      <c r="N100" s="68">
        <f t="shared" si="10"/>
        <v>0</v>
      </c>
      <c r="O100" s="68"/>
      <c r="Q100" s="79" t="s">
        <v>193</v>
      </c>
      <c r="R100" s="79" t="s">
        <v>194</v>
      </c>
      <c r="S100" s="80" t="s">
        <v>954</v>
      </c>
      <c r="T100" s="81">
        <v>16</v>
      </c>
      <c r="U100" s="68">
        <v>12942923.424900867</v>
      </c>
      <c r="V100" s="68">
        <v>227709.40000000002</v>
      </c>
      <c r="W100" s="68">
        <v>131573.12</v>
      </c>
      <c r="X100" s="68">
        <v>49552.139999999992</v>
      </c>
      <c r="Y100" s="68">
        <v>1658794.2006424197</v>
      </c>
      <c r="Z100" s="68">
        <v>830106.58823684126</v>
      </c>
      <c r="AA100" s="68">
        <v>1022497.879205497</v>
      </c>
      <c r="AB100" s="68">
        <v>134295.22540663928</v>
      </c>
      <c r="AC100" s="68">
        <f t="shared" si="11"/>
        <v>16997451.978392266</v>
      </c>
      <c r="AD100" s="68">
        <v>0</v>
      </c>
      <c r="AF100" s="79" t="s">
        <v>193</v>
      </c>
      <c r="AG100" s="79" t="s">
        <v>194</v>
      </c>
      <c r="AH100" s="80" t="s">
        <v>1156</v>
      </c>
      <c r="AI100" s="81">
        <v>16</v>
      </c>
      <c r="AJ100" s="68">
        <v>13054078.317151133</v>
      </c>
      <c r="AK100" s="68">
        <v>228390.57</v>
      </c>
      <c r="AL100" s="68">
        <v>131965.93</v>
      </c>
      <c r="AM100" s="68">
        <v>49912.92</v>
      </c>
      <c r="AN100" s="68">
        <v>1667760.0209637503</v>
      </c>
      <c r="AO100" s="68">
        <v>830106.58823684126</v>
      </c>
      <c r="AP100" s="68">
        <v>1027810.2449413649</v>
      </c>
      <c r="AQ100" s="68">
        <v>135174.93839462101</v>
      </c>
      <c r="AR100" s="68">
        <f t="shared" si="12"/>
        <v>17125199.52968771</v>
      </c>
      <c r="AS100" s="68">
        <v>0</v>
      </c>
      <c r="AU100" s="79" t="s">
        <v>193</v>
      </c>
      <c r="AV100" s="79" t="s">
        <v>194</v>
      </c>
      <c r="AW100" s="80" t="s">
        <v>1157</v>
      </c>
      <c r="AX100" s="81">
        <v>16</v>
      </c>
      <c r="AY100" s="68">
        <v>13332995.397410426</v>
      </c>
      <c r="AZ100" s="68">
        <v>232420.86000000002</v>
      </c>
      <c r="BA100" s="68">
        <v>134290.11000000002</v>
      </c>
      <c r="BB100" s="68">
        <v>50900.280000000006</v>
      </c>
      <c r="BC100" s="68">
        <v>1698091.2919279383</v>
      </c>
      <c r="BD100" s="68">
        <v>830106.58823684126</v>
      </c>
      <c r="BE100" s="68">
        <v>1046019.1922283488</v>
      </c>
      <c r="BF100" s="68">
        <v>138356.13028244674</v>
      </c>
      <c r="BG100" s="68">
        <f t="shared" si="13"/>
        <v>17463179.850086</v>
      </c>
      <c r="BH100" s="68">
        <v>0</v>
      </c>
    </row>
    <row r="101" spans="2:60">
      <c r="B101" s="79" t="s">
        <v>195</v>
      </c>
      <c r="C101" s="79" t="s">
        <v>196</v>
      </c>
      <c r="D101" s="80" t="s">
        <v>953</v>
      </c>
      <c r="E101" s="81">
        <v>19</v>
      </c>
      <c r="F101" s="68"/>
      <c r="G101" s="68"/>
      <c r="H101" s="68"/>
      <c r="I101" s="68"/>
      <c r="J101" s="68"/>
      <c r="K101" s="68"/>
      <c r="L101" s="68"/>
      <c r="M101" s="68"/>
      <c r="N101" s="68">
        <f t="shared" si="10"/>
        <v>0</v>
      </c>
      <c r="O101" s="68"/>
      <c r="Q101" s="79" t="s">
        <v>195</v>
      </c>
      <c r="R101" s="79" t="s">
        <v>196</v>
      </c>
      <c r="S101" s="80" t="s">
        <v>954</v>
      </c>
      <c r="T101" s="81">
        <v>16</v>
      </c>
      <c r="U101" s="68">
        <v>146232096.88845125</v>
      </c>
      <c r="V101" s="68">
        <v>5531496.6300000008</v>
      </c>
      <c r="W101" s="68">
        <v>5091805.41</v>
      </c>
      <c r="X101" s="68">
        <v>552012.32999999996</v>
      </c>
      <c r="Y101" s="68">
        <v>22937402.521171946</v>
      </c>
      <c r="Z101" s="68">
        <v>6675188.4147101622</v>
      </c>
      <c r="AA101" s="68">
        <v>11756383.095881037</v>
      </c>
      <c r="AB101" s="68">
        <v>1791262.6163327098</v>
      </c>
      <c r="AC101" s="68">
        <f t="shared" si="11"/>
        <v>202286296.24654713</v>
      </c>
      <c r="AD101" s="68">
        <v>1718648.3399999996</v>
      </c>
      <c r="AF101" s="79" t="s">
        <v>195</v>
      </c>
      <c r="AG101" s="79" t="s">
        <v>196</v>
      </c>
      <c r="AH101" s="80" t="s">
        <v>1156</v>
      </c>
      <c r="AI101" s="81">
        <v>16</v>
      </c>
      <c r="AJ101" s="68">
        <v>148778672.25942591</v>
      </c>
      <c r="AK101" s="68">
        <v>5524314.4000000004</v>
      </c>
      <c r="AL101" s="68">
        <v>5107096.6500000004</v>
      </c>
      <c r="AM101" s="68">
        <v>560023.86</v>
      </c>
      <c r="AN101" s="68">
        <v>23061942.693077851</v>
      </c>
      <c r="AO101" s="68">
        <v>6675188.4147101622</v>
      </c>
      <c r="AP101" s="68">
        <v>11816441.483831009</v>
      </c>
      <c r="AQ101" s="68">
        <v>1808716.3228383958</v>
      </c>
      <c r="AR101" s="68">
        <f t="shared" si="12"/>
        <v>205080040.60388339</v>
      </c>
      <c r="AS101" s="68">
        <v>1747644.5199999998</v>
      </c>
      <c r="AU101" s="79" t="s">
        <v>195</v>
      </c>
      <c r="AV101" s="79" t="s">
        <v>196</v>
      </c>
      <c r="AW101" s="80" t="s">
        <v>1157</v>
      </c>
      <c r="AX101" s="81">
        <v>16</v>
      </c>
      <c r="AY101" s="68">
        <v>152785295.49567786</v>
      </c>
      <c r="AZ101" s="68">
        <v>5622280.4100000001</v>
      </c>
      <c r="BA101" s="68">
        <v>5197571.53</v>
      </c>
      <c r="BB101" s="68">
        <v>574823.09</v>
      </c>
      <c r="BC101" s="68">
        <v>23472311.85786387</v>
      </c>
      <c r="BD101" s="68">
        <v>6675188.4147101622</v>
      </c>
      <c r="BE101" s="68">
        <v>12026720.020869512</v>
      </c>
      <c r="BF101" s="68">
        <v>1851523.5289039612</v>
      </c>
      <c r="BG101" s="68">
        <f t="shared" si="13"/>
        <v>209984461.08802539</v>
      </c>
      <c r="BH101" s="68">
        <v>1778746.74</v>
      </c>
    </row>
    <row r="102" spans="2:60">
      <c r="B102" s="79" t="s">
        <v>197</v>
      </c>
      <c r="C102" s="79" t="s">
        <v>198</v>
      </c>
      <c r="D102" s="80" t="s">
        <v>953</v>
      </c>
      <c r="E102" s="81">
        <v>19</v>
      </c>
      <c r="F102" s="68"/>
      <c r="G102" s="68"/>
      <c r="H102" s="68"/>
      <c r="I102" s="68"/>
      <c r="J102" s="68"/>
      <c r="K102" s="68"/>
      <c r="L102" s="68"/>
      <c r="M102" s="68"/>
      <c r="N102" s="68">
        <f t="shared" si="10"/>
        <v>0</v>
      </c>
      <c r="O102" s="68"/>
      <c r="Q102" s="79" t="s">
        <v>197</v>
      </c>
      <c r="R102" s="79" t="s">
        <v>198</v>
      </c>
      <c r="S102" s="80" t="s">
        <v>954</v>
      </c>
      <c r="T102" s="81">
        <v>16</v>
      </c>
      <c r="U102" s="68">
        <v>596289.41438116552</v>
      </c>
      <c r="V102" s="68">
        <v>33536.219999999994</v>
      </c>
      <c r="W102" s="68">
        <v>0</v>
      </c>
      <c r="X102" s="68">
        <v>777.95000000000016</v>
      </c>
      <c r="Y102" s="68">
        <v>114854.05239532451</v>
      </c>
      <c r="Z102" s="68">
        <v>16367.231574150295</v>
      </c>
      <c r="AA102" s="68">
        <v>0</v>
      </c>
      <c r="AB102" s="68">
        <v>7559.7280836008722</v>
      </c>
      <c r="AC102" s="68">
        <f t="shared" si="11"/>
        <v>784003.73643424106</v>
      </c>
      <c r="AD102" s="68">
        <v>14619.14</v>
      </c>
      <c r="AF102" s="79" t="s">
        <v>197</v>
      </c>
      <c r="AG102" s="79" t="s">
        <v>198</v>
      </c>
      <c r="AH102" s="80" t="s">
        <v>1156</v>
      </c>
      <c r="AI102" s="81">
        <v>16</v>
      </c>
      <c r="AJ102" s="68">
        <v>630653.63599926187</v>
      </c>
      <c r="AK102" s="68">
        <v>33434.470000000016</v>
      </c>
      <c r="AL102" s="68">
        <v>0</v>
      </c>
      <c r="AM102" s="68">
        <v>891.75</v>
      </c>
      <c r="AN102" s="68">
        <v>113887.65369379756</v>
      </c>
      <c r="AO102" s="68">
        <v>16367.231574150295</v>
      </c>
      <c r="AP102" s="68">
        <v>0</v>
      </c>
      <c r="AQ102" s="68">
        <v>7897.1577474316582</v>
      </c>
      <c r="AR102" s="68">
        <f t="shared" si="12"/>
        <v>817997.68901464134</v>
      </c>
      <c r="AS102" s="68">
        <v>14865.789999999997</v>
      </c>
      <c r="AU102" s="79" t="s">
        <v>197</v>
      </c>
      <c r="AV102" s="79" t="s">
        <v>198</v>
      </c>
      <c r="AW102" s="80" t="s">
        <v>1157</v>
      </c>
      <c r="AX102" s="81">
        <v>16</v>
      </c>
      <c r="AY102" s="68">
        <v>642796.28523073427</v>
      </c>
      <c r="AZ102" s="68">
        <v>34027.170000000006</v>
      </c>
      <c r="BA102" s="68">
        <v>0</v>
      </c>
      <c r="BB102" s="68">
        <v>907.55000000000007</v>
      </c>
      <c r="BC102" s="68">
        <v>114746.67250687959</v>
      </c>
      <c r="BD102" s="68">
        <v>16367.231574150295</v>
      </c>
      <c r="BE102" s="68">
        <v>0</v>
      </c>
      <c r="BF102" s="68">
        <v>8038.950634483248</v>
      </c>
      <c r="BG102" s="68">
        <f t="shared" si="13"/>
        <v>832014.2099462474</v>
      </c>
      <c r="BH102" s="68">
        <v>15130.349999999999</v>
      </c>
    </row>
    <row r="103" spans="2:60">
      <c r="B103" s="79" t="s">
        <v>199</v>
      </c>
      <c r="C103" s="79" t="s">
        <v>200</v>
      </c>
      <c r="D103" s="80" t="s">
        <v>953</v>
      </c>
      <c r="E103" s="81">
        <v>19</v>
      </c>
      <c r="F103" s="68"/>
      <c r="G103" s="68"/>
      <c r="H103" s="68"/>
      <c r="I103" s="68"/>
      <c r="J103" s="68"/>
      <c r="K103" s="68"/>
      <c r="L103" s="68"/>
      <c r="M103" s="68"/>
      <c r="N103" s="68">
        <f t="shared" si="10"/>
        <v>0</v>
      </c>
      <c r="O103" s="68"/>
      <c r="Q103" s="79" t="s">
        <v>199</v>
      </c>
      <c r="R103" s="79" t="s">
        <v>200</v>
      </c>
      <c r="S103" s="80" t="s">
        <v>954</v>
      </c>
      <c r="T103" s="81">
        <v>16</v>
      </c>
      <c r="U103" s="68">
        <v>189805515.32561889</v>
      </c>
      <c r="V103" s="68">
        <v>2573798.69</v>
      </c>
      <c r="W103" s="68">
        <v>5924436.0499999998</v>
      </c>
      <c r="X103" s="68">
        <v>691821.39</v>
      </c>
      <c r="Y103" s="68">
        <v>18743333.266972043</v>
      </c>
      <c r="Z103" s="68">
        <v>8589980.3075843304</v>
      </c>
      <c r="AA103" s="68">
        <v>9683192.7138921842</v>
      </c>
      <c r="AB103" s="68">
        <v>2099277.8539901972</v>
      </c>
      <c r="AC103" s="68">
        <f t="shared" si="11"/>
        <v>238198845.49805766</v>
      </c>
      <c r="AD103" s="68">
        <v>87489.900000000009</v>
      </c>
      <c r="AF103" s="79" t="s">
        <v>199</v>
      </c>
      <c r="AG103" s="79" t="s">
        <v>200</v>
      </c>
      <c r="AH103" s="80" t="s">
        <v>1156</v>
      </c>
      <c r="AI103" s="81">
        <v>16</v>
      </c>
      <c r="AJ103" s="68">
        <v>190911261.55184653</v>
      </c>
      <c r="AK103" s="68">
        <v>2580329.7799999993</v>
      </c>
      <c r="AL103" s="68">
        <v>5942227.79</v>
      </c>
      <c r="AM103" s="68">
        <v>694790.75</v>
      </c>
      <c r="AN103" s="68">
        <v>18829346.750739463</v>
      </c>
      <c r="AO103" s="68">
        <v>8589980.3075843304</v>
      </c>
      <c r="AP103" s="68">
        <v>9732660.0766029526</v>
      </c>
      <c r="AQ103" s="68">
        <v>2106610.3941344917</v>
      </c>
      <c r="AR103" s="68">
        <f t="shared" si="12"/>
        <v>239476173.39090776</v>
      </c>
      <c r="AS103" s="68">
        <v>88965.99</v>
      </c>
      <c r="AU103" s="79" t="s">
        <v>199</v>
      </c>
      <c r="AV103" s="79" t="s">
        <v>200</v>
      </c>
      <c r="AW103" s="80" t="s">
        <v>1157</v>
      </c>
      <c r="AX103" s="81">
        <v>16</v>
      </c>
      <c r="AY103" s="68">
        <v>194569327.79303226</v>
      </c>
      <c r="AZ103" s="68">
        <v>2626123.16</v>
      </c>
      <c r="BA103" s="68">
        <v>6047497.46</v>
      </c>
      <c r="BB103" s="68">
        <v>707099.33</v>
      </c>
      <c r="BC103" s="68">
        <v>19188193.079444095</v>
      </c>
      <c r="BD103" s="68">
        <v>8589980.3075843304</v>
      </c>
      <c r="BE103" s="68">
        <v>9905856.9093457274</v>
      </c>
      <c r="BF103" s="68">
        <v>2152587.30703637</v>
      </c>
      <c r="BG103" s="68">
        <f t="shared" si="13"/>
        <v>243877214.63644281</v>
      </c>
      <c r="BH103" s="68">
        <v>90549.29</v>
      </c>
    </row>
    <row r="104" spans="2:60">
      <c r="B104" s="79" t="s">
        <v>201</v>
      </c>
      <c r="C104" s="79" t="s">
        <v>202</v>
      </c>
      <c r="D104" s="80" t="s">
        <v>953</v>
      </c>
      <c r="E104" s="81">
        <v>19</v>
      </c>
      <c r="F104" s="68"/>
      <c r="G104" s="68"/>
      <c r="H104" s="68"/>
      <c r="I104" s="68"/>
      <c r="J104" s="68"/>
      <c r="K104" s="68"/>
      <c r="L104" s="68"/>
      <c r="M104" s="68"/>
      <c r="N104" s="68">
        <f t="shared" si="10"/>
        <v>0</v>
      </c>
      <c r="O104" s="68"/>
      <c r="Q104" s="79" t="s">
        <v>201</v>
      </c>
      <c r="R104" s="79" t="s">
        <v>202</v>
      </c>
      <c r="S104" s="80" t="s">
        <v>954</v>
      </c>
      <c r="T104" s="81">
        <v>16</v>
      </c>
      <c r="U104" s="68">
        <v>26040857.283087738</v>
      </c>
      <c r="V104" s="68">
        <v>1447699.8900000001</v>
      </c>
      <c r="W104" s="68">
        <v>1867528.76</v>
      </c>
      <c r="X104" s="68">
        <v>89575.58</v>
      </c>
      <c r="Y104" s="68">
        <v>3826166.6140588699</v>
      </c>
      <c r="Z104" s="68">
        <v>796139.56850262894</v>
      </c>
      <c r="AA104" s="68">
        <v>473581.17820881656</v>
      </c>
      <c r="AB104" s="68">
        <v>328790.10209046304</v>
      </c>
      <c r="AC104" s="68">
        <f t="shared" si="11"/>
        <v>35539670.585948512</v>
      </c>
      <c r="AD104" s="68">
        <v>669331.61</v>
      </c>
      <c r="AF104" s="79" t="s">
        <v>201</v>
      </c>
      <c r="AG104" s="79" t="s">
        <v>202</v>
      </c>
      <c r="AH104" s="80" t="s">
        <v>1156</v>
      </c>
      <c r="AI104" s="81">
        <v>16</v>
      </c>
      <c r="AJ104" s="68">
        <v>25839813.786935668</v>
      </c>
      <c r="AK104" s="68">
        <v>1442776.8900000001</v>
      </c>
      <c r="AL104" s="68">
        <v>1873137.1500000001</v>
      </c>
      <c r="AM104" s="68">
        <v>88729.9</v>
      </c>
      <c r="AN104" s="68">
        <v>3843549.9791285098</v>
      </c>
      <c r="AO104" s="68">
        <v>796139.56850262894</v>
      </c>
      <c r="AP104" s="68">
        <v>476000.55851386487</v>
      </c>
      <c r="AQ104" s="68">
        <v>326365.10176604241</v>
      </c>
      <c r="AR104" s="68">
        <f t="shared" si="12"/>
        <v>35367137.184846714</v>
      </c>
      <c r="AS104" s="68">
        <v>680624.25</v>
      </c>
      <c r="AU104" s="79" t="s">
        <v>201</v>
      </c>
      <c r="AV104" s="79" t="s">
        <v>202</v>
      </c>
      <c r="AW104" s="80" t="s">
        <v>1157</v>
      </c>
      <c r="AX104" s="81">
        <v>16</v>
      </c>
      <c r="AY104" s="68">
        <v>25977200.012129895</v>
      </c>
      <c r="AZ104" s="68">
        <v>1468351.7799999998</v>
      </c>
      <c r="BA104" s="68">
        <v>1906320.7400000002</v>
      </c>
      <c r="BB104" s="68">
        <v>89280.8</v>
      </c>
      <c r="BC104" s="68">
        <v>3910338.5226162444</v>
      </c>
      <c r="BD104" s="68">
        <v>796139.56850262894</v>
      </c>
      <c r="BE104" s="68">
        <v>484471.18818989402</v>
      </c>
      <c r="BF104" s="68">
        <v>329368.91325280815</v>
      </c>
      <c r="BG104" s="68">
        <f t="shared" si="13"/>
        <v>35654208.604691476</v>
      </c>
      <c r="BH104" s="68">
        <v>692737.08</v>
      </c>
    </row>
    <row r="105" spans="2:60">
      <c r="B105" s="79" t="s">
        <v>203</v>
      </c>
      <c r="C105" s="79" t="s">
        <v>204</v>
      </c>
      <c r="D105" s="80" t="s">
        <v>953</v>
      </c>
      <c r="E105" s="81">
        <v>19</v>
      </c>
      <c r="F105" s="68"/>
      <c r="G105" s="68"/>
      <c r="H105" s="68"/>
      <c r="I105" s="68"/>
      <c r="J105" s="68"/>
      <c r="K105" s="68"/>
      <c r="L105" s="68"/>
      <c r="M105" s="68"/>
      <c r="N105" s="68">
        <f t="shared" si="10"/>
        <v>0</v>
      </c>
      <c r="O105" s="68"/>
      <c r="Q105" s="79" t="s">
        <v>203</v>
      </c>
      <c r="R105" s="79" t="s">
        <v>204</v>
      </c>
      <c r="S105" s="80" t="s">
        <v>954</v>
      </c>
      <c r="T105" s="81">
        <v>16</v>
      </c>
      <c r="U105" s="68">
        <v>32215181.723124038</v>
      </c>
      <c r="V105" s="68">
        <v>315547.32</v>
      </c>
      <c r="W105" s="68">
        <v>327739.95999999996</v>
      </c>
      <c r="X105" s="68">
        <v>118026.38999999998</v>
      </c>
      <c r="Y105" s="68">
        <v>3615265.2114946526</v>
      </c>
      <c r="Z105" s="68">
        <v>2173899.6967513589</v>
      </c>
      <c r="AA105" s="68">
        <v>1934619.1626707653</v>
      </c>
      <c r="AB105" s="68">
        <v>342671.82710505277</v>
      </c>
      <c r="AC105" s="68">
        <f t="shared" si="11"/>
        <v>41042951.291145869</v>
      </c>
      <c r="AD105" s="68">
        <v>0</v>
      </c>
      <c r="AF105" s="79" t="s">
        <v>203</v>
      </c>
      <c r="AG105" s="79" t="s">
        <v>204</v>
      </c>
      <c r="AH105" s="80" t="s">
        <v>1156</v>
      </c>
      <c r="AI105" s="81">
        <v>16</v>
      </c>
      <c r="AJ105" s="68">
        <v>33024505.391832266</v>
      </c>
      <c r="AK105" s="68">
        <v>316496.72000000003</v>
      </c>
      <c r="AL105" s="68">
        <v>328724.19999999995</v>
      </c>
      <c r="AM105" s="68">
        <v>120052.89</v>
      </c>
      <c r="AN105" s="68">
        <v>3649313.917279976</v>
      </c>
      <c r="AO105" s="68">
        <v>2173899.6967513589</v>
      </c>
      <c r="AP105" s="68">
        <v>1944502.1167983066</v>
      </c>
      <c r="AQ105" s="68">
        <v>350732.27112718672</v>
      </c>
      <c r="AR105" s="68">
        <f t="shared" si="12"/>
        <v>41908227.203789085</v>
      </c>
      <c r="AS105" s="68">
        <v>0</v>
      </c>
      <c r="AU105" s="79" t="s">
        <v>203</v>
      </c>
      <c r="AV105" s="79" t="s">
        <v>204</v>
      </c>
      <c r="AW105" s="80" t="s">
        <v>1157</v>
      </c>
      <c r="AX105" s="81">
        <v>16</v>
      </c>
      <c r="AY105" s="68">
        <v>34633635.665408529</v>
      </c>
      <c r="AZ105" s="68">
        <v>322114.15000000002</v>
      </c>
      <c r="BA105" s="68">
        <v>334547.71999999997</v>
      </c>
      <c r="BB105" s="68">
        <v>125696.47000000002</v>
      </c>
      <c r="BC105" s="68">
        <v>3716643.3414092474</v>
      </c>
      <c r="BD105" s="68">
        <v>2173899.6967513589</v>
      </c>
      <c r="BE105" s="68">
        <v>1979105.4825128149</v>
      </c>
      <c r="BF105" s="68">
        <v>367224.00209981203</v>
      </c>
      <c r="BG105" s="68">
        <f t="shared" si="13"/>
        <v>43652866.528181762</v>
      </c>
      <c r="BH105" s="68">
        <v>0</v>
      </c>
    </row>
    <row r="106" spans="2:60">
      <c r="B106" s="79" t="s">
        <v>205</v>
      </c>
      <c r="C106" s="79" t="s">
        <v>206</v>
      </c>
      <c r="D106" s="80" t="s">
        <v>953</v>
      </c>
      <c r="E106" s="81">
        <v>19</v>
      </c>
      <c r="F106" s="68"/>
      <c r="G106" s="68"/>
      <c r="H106" s="68"/>
      <c r="I106" s="68"/>
      <c r="J106" s="68"/>
      <c r="K106" s="68"/>
      <c r="L106" s="68"/>
      <c r="M106" s="68"/>
      <c r="N106" s="68">
        <f t="shared" si="10"/>
        <v>0</v>
      </c>
      <c r="O106" s="68"/>
      <c r="Q106" s="79" t="s">
        <v>205</v>
      </c>
      <c r="R106" s="79" t="s">
        <v>206</v>
      </c>
      <c r="S106" s="80" t="s">
        <v>954</v>
      </c>
      <c r="T106" s="81">
        <v>16</v>
      </c>
      <c r="U106" s="68">
        <v>161611010.35653347</v>
      </c>
      <c r="V106" s="68">
        <v>6585087.1600000001</v>
      </c>
      <c r="W106" s="68">
        <v>6590628.2699999996</v>
      </c>
      <c r="X106" s="68">
        <v>589100.88000000012</v>
      </c>
      <c r="Y106" s="68">
        <v>20009941.263018608</v>
      </c>
      <c r="Z106" s="68">
        <v>8176246.9398621116</v>
      </c>
      <c r="AA106" s="68">
        <v>9043397.9761758111</v>
      </c>
      <c r="AB106" s="68">
        <v>1931682.5623367429</v>
      </c>
      <c r="AC106" s="68">
        <f t="shared" si="11"/>
        <v>216621978.82792673</v>
      </c>
      <c r="AD106" s="68">
        <v>2084883.4199999997</v>
      </c>
      <c r="AF106" s="79" t="s">
        <v>205</v>
      </c>
      <c r="AG106" s="79" t="s">
        <v>206</v>
      </c>
      <c r="AH106" s="80" t="s">
        <v>1156</v>
      </c>
      <c r="AI106" s="81">
        <v>16</v>
      </c>
      <c r="AJ106" s="68">
        <v>163904855.19187525</v>
      </c>
      <c r="AK106" s="68">
        <v>6525971.8899999997</v>
      </c>
      <c r="AL106" s="68">
        <v>6560153.9699999997</v>
      </c>
      <c r="AM106" s="68">
        <v>594720.84</v>
      </c>
      <c r="AN106" s="68">
        <v>19994612.74817865</v>
      </c>
      <c r="AO106" s="68">
        <v>8176246.9398621116</v>
      </c>
      <c r="AP106" s="68">
        <v>9032612.897354953</v>
      </c>
      <c r="AQ106" s="68">
        <v>1944368.6244649887</v>
      </c>
      <c r="AR106" s="68">
        <f t="shared" si="12"/>
        <v>218837382.24173594</v>
      </c>
      <c r="AS106" s="68">
        <v>2103839.1399999997</v>
      </c>
      <c r="AU106" s="79" t="s">
        <v>205</v>
      </c>
      <c r="AV106" s="79" t="s">
        <v>206</v>
      </c>
      <c r="AW106" s="80" t="s">
        <v>1157</v>
      </c>
      <c r="AX106" s="81">
        <v>16</v>
      </c>
      <c r="AY106" s="68">
        <v>168507103.60717976</v>
      </c>
      <c r="AZ106" s="68">
        <v>6590452.0299999993</v>
      </c>
      <c r="BA106" s="68">
        <v>6624902.8500000006</v>
      </c>
      <c r="BB106" s="68">
        <v>609682.21</v>
      </c>
      <c r="BC106" s="68">
        <v>20230349.612487815</v>
      </c>
      <c r="BD106" s="68">
        <v>8176246.9398621116</v>
      </c>
      <c r="BE106" s="68">
        <v>9134876.9030362833</v>
      </c>
      <c r="BF106" s="68">
        <v>1990971.1941058934</v>
      </c>
      <c r="BG106" s="68">
        <f t="shared" si="13"/>
        <v>223989288.32667187</v>
      </c>
      <c r="BH106" s="68">
        <v>2124702.98</v>
      </c>
    </row>
    <row r="107" spans="2:60">
      <c r="B107" s="79" t="s">
        <v>207</v>
      </c>
      <c r="C107" s="79" t="s">
        <v>208</v>
      </c>
      <c r="D107" s="80" t="s">
        <v>953</v>
      </c>
      <c r="E107" s="81">
        <v>19</v>
      </c>
      <c r="F107" s="68"/>
      <c r="G107" s="68"/>
      <c r="H107" s="68"/>
      <c r="I107" s="68"/>
      <c r="J107" s="68"/>
      <c r="K107" s="68"/>
      <c r="L107" s="68"/>
      <c r="M107" s="68"/>
      <c r="N107" s="68">
        <f t="shared" si="10"/>
        <v>0</v>
      </c>
      <c r="O107" s="68"/>
      <c r="Q107" s="79" t="s">
        <v>207</v>
      </c>
      <c r="R107" s="79" t="s">
        <v>208</v>
      </c>
      <c r="S107" s="80" t="s">
        <v>954</v>
      </c>
      <c r="T107" s="81">
        <v>16</v>
      </c>
      <c r="U107" s="68">
        <v>83438574.713934332</v>
      </c>
      <c r="V107" s="68">
        <v>830715.77</v>
      </c>
      <c r="W107" s="68">
        <v>531111.56000000006</v>
      </c>
      <c r="X107" s="68">
        <v>312438.76999999996</v>
      </c>
      <c r="Y107" s="68">
        <v>11292672.064271593</v>
      </c>
      <c r="Z107" s="68">
        <v>4069583.8652160489</v>
      </c>
      <c r="AA107" s="68">
        <v>5277041.1176305935</v>
      </c>
      <c r="AB107" s="68">
        <v>933379.81465691328</v>
      </c>
      <c r="AC107" s="68">
        <f t="shared" si="11"/>
        <v>106685517.67570949</v>
      </c>
      <c r="AD107" s="68">
        <v>0</v>
      </c>
      <c r="AF107" s="79" t="s">
        <v>207</v>
      </c>
      <c r="AG107" s="79" t="s">
        <v>208</v>
      </c>
      <c r="AH107" s="80" t="s">
        <v>1156</v>
      </c>
      <c r="AI107" s="81">
        <v>16</v>
      </c>
      <c r="AJ107" s="68">
        <v>85272128.386938378</v>
      </c>
      <c r="AK107" s="68">
        <v>833224.10999999987</v>
      </c>
      <c r="AL107" s="68">
        <v>532712.32000000007</v>
      </c>
      <c r="AM107" s="68">
        <v>317858.95</v>
      </c>
      <c r="AN107" s="68">
        <v>11367148.528034903</v>
      </c>
      <c r="AO107" s="68">
        <v>4069583.8652160489</v>
      </c>
      <c r="AP107" s="68">
        <v>5303830.700117914</v>
      </c>
      <c r="AQ107" s="68">
        <v>950439.13213087618</v>
      </c>
      <c r="AR107" s="68">
        <f t="shared" si="12"/>
        <v>108646925.99243812</v>
      </c>
      <c r="AS107" s="68">
        <v>0</v>
      </c>
      <c r="AU107" s="79" t="s">
        <v>207</v>
      </c>
      <c r="AV107" s="79" t="s">
        <v>208</v>
      </c>
      <c r="AW107" s="80" t="s">
        <v>1157</v>
      </c>
      <c r="AX107" s="81">
        <v>16</v>
      </c>
      <c r="AY107" s="68">
        <v>88142590.070829496</v>
      </c>
      <c r="AZ107" s="68">
        <v>848065.46</v>
      </c>
      <c r="BA107" s="68">
        <v>542183.69000000006</v>
      </c>
      <c r="BB107" s="68">
        <v>328302.20999999996</v>
      </c>
      <c r="BC107" s="68">
        <v>11571558.474891638</v>
      </c>
      <c r="BD107" s="68">
        <v>4069583.8652160489</v>
      </c>
      <c r="BE107" s="68">
        <v>5398419.5202102698</v>
      </c>
      <c r="BF107" s="68">
        <v>981845.40405350924</v>
      </c>
      <c r="BG107" s="68">
        <f t="shared" si="13"/>
        <v>111882548.69520094</v>
      </c>
      <c r="BH107" s="68">
        <v>0</v>
      </c>
    </row>
    <row r="108" spans="2:60">
      <c r="B108" s="79" t="s">
        <v>209</v>
      </c>
      <c r="C108" s="79" t="s">
        <v>210</v>
      </c>
      <c r="D108" s="80" t="s">
        <v>953</v>
      </c>
      <c r="E108" s="81">
        <v>19</v>
      </c>
      <c r="F108" s="68"/>
      <c r="G108" s="68"/>
      <c r="H108" s="68"/>
      <c r="I108" s="68"/>
      <c r="J108" s="68"/>
      <c r="K108" s="68"/>
      <c r="L108" s="68"/>
      <c r="M108" s="68"/>
      <c r="N108" s="68">
        <f t="shared" si="10"/>
        <v>0</v>
      </c>
      <c r="O108" s="68"/>
      <c r="Q108" s="79" t="s">
        <v>209</v>
      </c>
      <c r="R108" s="79" t="s">
        <v>210</v>
      </c>
      <c r="S108" s="80" t="s">
        <v>954</v>
      </c>
      <c r="T108" s="81">
        <v>16</v>
      </c>
      <c r="U108" s="68">
        <v>67539548.83366181</v>
      </c>
      <c r="V108" s="68">
        <v>480876.97</v>
      </c>
      <c r="W108" s="68">
        <v>422427.79999999993</v>
      </c>
      <c r="X108" s="68">
        <v>243498.90000000002</v>
      </c>
      <c r="Y108" s="68">
        <v>8344731.1382219056</v>
      </c>
      <c r="Z108" s="68">
        <v>3628019.0724970126</v>
      </c>
      <c r="AA108" s="68">
        <v>3204820.306503085</v>
      </c>
      <c r="AB108" s="68">
        <v>706780.33208106458</v>
      </c>
      <c r="AC108" s="68">
        <f t="shared" si="11"/>
        <v>84570703.352964878</v>
      </c>
      <c r="AD108" s="68">
        <v>0</v>
      </c>
      <c r="AF108" s="79" t="s">
        <v>209</v>
      </c>
      <c r="AG108" s="79" t="s">
        <v>210</v>
      </c>
      <c r="AH108" s="80" t="s">
        <v>1156</v>
      </c>
      <c r="AI108" s="81">
        <v>16</v>
      </c>
      <c r="AJ108" s="68">
        <v>69135821.678071484</v>
      </c>
      <c r="AK108" s="68">
        <v>482323.79999999993</v>
      </c>
      <c r="AL108" s="68">
        <v>423696.4</v>
      </c>
      <c r="AM108" s="68">
        <v>248577.47</v>
      </c>
      <c r="AN108" s="68">
        <v>8387784.713443106</v>
      </c>
      <c r="AO108" s="68">
        <v>3628019.0724970126</v>
      </c>
      <c r="AP108" s="68">
        <v>3221192.2157530473</v>
      </c>
      <c r="AQ108" s="68">
        <v>719449.39956444502</v>
      </c>
      <c r="AR108" s="68">
        <f t="shared" si="12"/>
        <v>86246864.74932909</v>
      </c>
      <c r="AS108" s="68">
        <v>0</v>
      </c>
      <c r="AU108" s="79" t="s">
        <v>209</v>
      </c>
      <c r="AV108" s="79" t="s">
        <v>210</v>
      </c>
      <c r="AW108" s="80" t="s">
        <v>1157</v>
      </c>
      <c r="AX108" s="81">
        <v>16</v>
      </c>
      <c r="AY108" s="68">
        <v>71132146.692102686</v>
      </c>
      <c r="AZ108" s="68">
        <v>490884.44999999995</v>
      </c>
      <c r="BA108" s="68">
        <v>431202.41</v>
      </c>
      <c r="BB108" s="68">
        <v>255590.38</v>
      </c>
      <c r="BC108" s="68">
        <v>8539156.2786853276</v>
      </c>
      <c r="BD108" s="68">
        <v>3628019.0724970126</v>
      </c>
      <c r="BE108" s="68">
        <v>3278514.8427458843</v>
      </c>
      <c r="BF108" s="68">
        <v>739382.20957480371</v>
      </c>
      <c r="BG108" s="68">
        <f t="shared" si="13"/>
        <v>88494896.335605711</v>
      </c>
      <c r="BH108" s="68">
        <v>0</v>
      </c>
    </row>
    <row r="109" spans="2:60">
      <c r="B109" s="79" t="s">
        <v>211</v>
      </c>
      <c r="C109" s="79" t="s">
        <v>212</v>
      </c>
      <c r="D109" s="80" t="s">
        <v>953</v>
      </c>
      <c r="E109" s="81">
        <v>19</v>
      </c>
      <c r="F109" s="68"/>
      <c r="G109" s="68"/>
      <c r="H109" s="68"/>
      <c r="I109" s="68"/>
      <c r="J109" s="68"/>
      <c r="K109" s="68"/>
      <c r="L109" s="68"/>
      <c r="M109" s="68"/>
      <c r="N109" s="68">
        <f t="shared" si="10"/>
        <v>0</v>
      </c>
      <c r="O109" s="68"/>
      <c r="Q109" s="79" t="s">
        <v>211</v>
      </c>
      <c r="R109" s="79" t="s">
        <v>212</v>
      </c>
      <c r="S109" s="80" t="s">
        <v>954</v>
      </c>
      <c r="T109" s="81">
        <v>16</v>
      </c>
      <c r="U109" s="68">
        <v>191692103.09814557</v>
      </c>
      <c r="V109" s="68">
        <v>1234220.8</v>
      </c>
      <c r="W109" s="68">
        <v>2739501.5500000003</v>
      </c>
      <c r="X109" s="68">
        <v>703157.26</v>
      </c>
      <c r="Y109" s="68">
        <v>17196830.823771797</v>
      </c>
      <c r="Z109" s="68">
        <v>8533632.535992261</v>
      </c>
      <c r="AA109" s="68">
        <v>10811044.29243939</v>
      </c>
      <c r="AB109" s="68">
        <v>2037879.4408698082</v>
      </c>
      <c r="AC109" s="68">
        <f t="shared" si="11"/>
        <v>234948369.80121887</v>
      </c>
      <c r="AD109" s="68">
        <v>0</v>
      </c>
      <c r="AF109" s="79" t="s">
        <v>211</v>
      </c>
      <c r="AG109" s="79" t="s">
        <v>212</v>
      </c>
      <c r="AH109" s="80" t="s">
        <v>1156</v>
      </c>
      <c r="AI109" s="81">
        <v>16</v>
      </c>
      <c r="AJ109" s="68">
        <v>194587162.39923599</v>
      </c>
      <c r="AK109" s="68">
        <v>1237934.27</v>
      </c>
      <c r="AL109" s="68">
        <v>2747728.5799999996</v>
      </c>
      <c r="AM109" s="68">
        <v>711734.16</v>
      </c>
      <c r="AN109" s="68">
        <v>17291535.459747054</v>
      </c>
      <c r="AO109" s="68">
        <v>8533632.535992261</v>
      </c>
      <c r="AP109" s="68">
        <v>10866273.430738039</v>
      </c>
      <c r="AQ109" s="68">
        <v>2062429.9187445641</v>
      </c>
      <c r="AR109" s="68">
        <f t="shared" si="12"/>
        <v>238038430.75445792</v>
      </c>
      <c r="AS109" s="68">
        <v>0</v>
      </c>
      <c r="AU109" s="79" t="s">
        <v>211</v>
      </c>
      <c r="AV109" s="79" t="s">
        <v>212</v>
      </c>
      <c r="AW109" s="80" t="s">
        <v>1157</v>
      </c>
      <c r="AX109" s="81">
        <v>16</v>
      </c>
      <c r="AY109" s="68">
        <v>198328202.52651909</v>
      </c>
      <c r="AZ109" s="68">
        <v>1259906.06</v>
      </c>
      <c r="BA109" s="68">
        <v>2796406.02</v>
      </c>
      <c r="BB109" s="68">
        <v>724569.79999999993</v>
      </c>
      <c r="BC109" s="68">
        <v>17616889.878593031</v>
      </c>
      <c r="BD109" s="68">
        <v>8533632.535992261</v>
      </c>
      <c r="BE109" s="68">
        <v>11059643.282462865</v>
      </c>
      <c r="BF109" s="68">
        <v>2107126.0036697984</v>
      </c>
      <c r="BG109" s="68">
        <f t="shared" si="13"/>
        <v>242426376.10723707</v>
      </c>
      <c r="BH109" s="68">
        <v>0</v>
      </c>
    </row>
    <row r="110" spans="2:60">
      <c r="B110" s="79" t="s">
        <v>213</v>
      </c>
      <c r="C110" s="79" t="s">
        <v>214</v>
      </c>
      <c r="D110" s="80" t="s">
        <v>953</v>
      </c>
      <c r="E110" s="81">
        <v>19</v>
      </c>
      <c r="F110" s="68"/>
      <c r="G110" s="68"/>
      <c r="H110" s="68"/>
      <c r="I110" s="68"/>
      <c r="J110" s="68"/>
      <c r="K110" s="68"/>
      <c r="L110" s="68"/>
      <c r="M110" s="68"/>
      <c r="N110" s="68">
        <f t="shared" si="10"/>
        <v>0</v>
      </c>
      <c r="O110" s="68"/>
      <c r="Q110" s="79" t="s">
        <v>213</v>
      </c>
      <c r="R110" s="79" t="s">
        <v>214</v>
      </c>
      <c r="S110" s="80" t="s">
        <v>954</v>
      </c>
      <c r="T110" s="81">
        <v>16</v>
      </c>
      <c r="U110" s="68">
        <v>92550917.52723226</v>
      </c>
      <c r="V110" s="68">
        <v>1897285.1099999999</v>
      </c>
      <c r="W110" s="68">
        <v>1617720.69</v>
      </c>
      <c r="X110" s="68">
        <v>332474.23</v>
      </c>
      <c r="Y110" s="68">
        <v>12451806.46951789</v>
      </c>
      <c r="Z110" s="68">
        <v>3657791.4019329022</v>
      </c>
      <c r="AA110" s="68">
        <v>3856679.8690959211</v>
      </c>
      <c r="AB110" s="68">
        <v>1043887.4177860916</v>
      </c>
      <c r="AC110" s="68">
        <f t="shared" si="11"/>
        <v>117408562.71556506</v>
      </c>
      <c r="AD110" s="68">
        <v>0</v>
      </c>
      <c r="AF110" s="79" t="s">
        <v>213</v>
      </c>
      <c r="AG110" s="79" t="s">
        <v>214</v>
      </c>
      <c r="AH110" s="80" t="s">
        <v>1156</v>
      </c>
      <c r="AI110" s="81">
        <v>16</v>
      </c>
      <c r="AJ110" s="68">
        <v>92385652.982520416</v>
      </c>
      <c r="AK110" s="68">
        <v>1875093.73</v>
      </c>
      <c r="AL110" s="68">
        <v>1598831.8</v>
      </c>
      <c r="AM110" s="68">
        <v>330628.90999999992</v>
      </c>
      <c r="AN110" s="68">
        <v>12350037.726473439</v>
      </c>
      <c r="AO110" s="68">
        <v>3657791.4019329022</v>
      </c>
      <c r="AP110" s="68">
        <v>3828947.1976558096</v>
      </c>
      <c r="AQ110" s="68">
        <v>1034203.868559137</v>
      </c>
      <c r="AR110" s="68">
        <f t="shared" si="12"/>
        <v>117061187.61714169</v>
      </c>
      <c r="AS110" s="68">
        <v>0</v>
      </c>
      <c r="AU110" s="79" t="s">
        <v>213</v>
      </c>
      <c r="AV110" s="79" t="s">
        <v>214</v>
      </c>
      <c r="AW110" s="80" t="s">
        <v>1157</v>
      </c>
      <c r="AX110" s="81">
        <v>16</v>
      </c>
      <c r="AY110" s="68">
        <v>93338435.662747756</v>
      </c>
      <c r="AZ110" s="68">
        <v>1879958.5199999998</v>
      </c>
      <c r="BA110" s="68">
        <v>1602970.2699999998</v>
      </c>
      <c r="BB110" s="68">
        <v>332732.62</v>
      </c>
      <c r="BC110" s="68">
        <v>12423849.652266229</v>
      </c>
      <c r="BD110" s="68">
        <v>3657791.4019329022</v>
      </c>
      <c r="BE110" s="68">
        <v>3849020.1807104433</v>
      </c>
      <c r="BF110" s="68">
        <v>1041693.7591621131</v>
      </c>
      <c r="BG110" s="68">
        <f t="shared" si="13"/>
        <v>118126452.06681944</v>
      </c>
      <c r="BH110" s="68">
        <v>0</v>
      </c>
    </row>
    <row r="111" spans="2:60">
      <c r="B111" s="79" t="s">
        <v>215</v>
      </c>
      <c r="C111" s="79" t="s">
        <v>216</v>
      </c>
      <c r="D111" s="80" t="s">
        <v>953</v>
      </c>
      <c r="E111" s="81">
        <v>19</v>
      </c>
      <c r="F111" s="68"/>
      <c r="G111" s="68"/>
      <c r="H111" s="68"/>
      <c r="I111" s="68"/>
      <c r="J111" s="68"/>
      <c r="K111" s="68"/>
      <c r="L111" s="68"/>
      <c r="M111" s="68"/>
      <c r="N111" s="68">
        <f t="shared" si="10"/>
        <v>0</v>
      </c>
      <c r="O111" s="68"/>
      <c r="Q111" s="79" t="s">
        <v>215</v>
      </c>
      <c r="R111" s="79" t="s">
        <v>216</v>
      </c>
      <c r="S111" s="80" t="s">
        <v>954</v>
      </c>
      <c r="T111" s="81">
        <v>16</v>
      </c>
      <c r="U111" s="68">
        <v>291417120.07956016</v>
      </c>
      <c r="V111" s="68">
        <v>2381040.1799999992</v>
      </c>
      <c r="W111" s="68">
        <v>6595919.5499999998</v>
      </c>
      <c r="X111" s="68">
        <v>1067349.81</v>
      </c>
      <c r="Y111" s="68">
        <v>33785028.232511535</v>
      </c>
      <c r="Z111" s="68">
        <v>10790502.537978645</v>
      </c>
      <c r="AA111" s="68">
        <v>18460526.540175386</v>
      </c>
      <c r="AB111" s="68">
        <v>3265908.5296716094</v>
      </c>
      <c r="AC111" s="68">
        <f t="shared" si="11"/>
        <v>367763395.45989734</v>
      </c>
      <c r="AD111" s="68">
        <v>0</v>
      </c>
      <c r="AF111" s="79" t="s">
        <v>215</v>
      </c>
      <c r="AG111" s="79" t="s">
        <v>216</v>
      </c>
      <c r="AH111" s="80" t="s">
        <v>1156</v>
      </c>
      <c r="AI111" s="81">
        <v>16</v>
      </c>
      <c r="AJ111" s="68">
        <v>295303332.52575237</v>
      </c>
      <c r="AK111" s="68">
        <v>2388204.16</v>
      </c>
      <c r="AL111" s="68">
        <v>6615727.8200000003</v>
      </c>
      <c r="AM111" s="68">
        <v>1078692.47</v>
      </c>
      <c r="AN111" s="68">
        <v>33965023.018877529</v>
      </c>
      <c r="AO111" s="68">
        <v>10790502.537978645</v>
      </c>
      <c r="AP111" s="68">
        <v>18554166.293965477</v>
      </c>
      <c r="AQ111" s="68">
        <v>3300098.2932849526</v>
      </c>
      <c r="AR111" s="68">
        <f t="shared" si="12"/>
        <v>371995747.11985898</v>
      </c>
      <c r="AS111" s="68">
        <v>0</v>
      </c>
      <c r="AU111" s="79" t="s">
        <v>215</v>
      </c>
      <c r="AV111" s="79" t="s">
        <v>216</v>
      </c>
      <c r="AW111" s="80" t="s">
        <v>1157</v>
      </c>
      <c r="AX111" s="81">
        <v>16</v>
      </c>
      <c r="AY111" s="68">
        <v>301576483.55448562</v>
      </c>
      <c r="AZ111" s="68">
        <v>2430591.81</v>
      </c>
      <c r="BA111" s="68">
        <v>6732928.8899999997</v>
      </c>
      <c r="BB111" s="68">
        <v>1101205.3900000001</v>
      </c>
      <c r="BC111" s="68">
        <v>34574075.01035364</v>
      </c>
      <c r="BD111" s="68">
        <v>10790502.537978645</v>
      </c>
      <c r="BE111" s="68">
        <v>18884313.117635842</v>
      </c>
      <c r="BF111" s="68">
        <v>3375920.2415469289</v>
      </c>
      <c r="BG111" s="68">
        <f t="shared" si="13"/>
        <v>379466020.55200064</v>
      </c>
      <c r="BH111" s="68">
        <v>0</v>
      </c>
    </row>
    <row r="112" spans="2:60">
      <c r="B112" s="79" t="s">
        <v>217</v>
      </c>
      <c r="C112" s="79" t="s">
        <v>218</v>
      </c>
      <c r="D112" s="80" t="s">
        <v>953</v>
      </c>
      <c r="E112" s="81">
        <v>19</v>
      </c>
      <c r="F112" s="68"/>
      <c r="G112" s="68"/>
      <c r="H112" s="68"/>
      <c r="I112" s="68"/>
      <c r="J112" s="68"/>
      <c r="K112" s="68"/>
      <c r="L112" s="68"/>
      <c r="M112" s="68"/>
      <c r="N112" s="68">
        <f t="shared" si="10"/>
        <v>0</v>
      </c>
      <c r="O112" s="68"/>
      <c r="Q112" s="79" t="s">
        <v>217</v>
      </c>
      <c r="R112" s="79" t="s">
        <v>218</v>
      </c>
      <c r="S112" s="80" t="s">
        <v>954</v>
      </c>
      <c r="T112" s="81">
        <v>16</v>
      </c>
      <c r="U112" s="68">
        <v>248913949.08573267</v>
      </c>
      <c r="V112" s="68">
        <v>9679720.209999999</v>
      </c>
      <c r="W112" s="68">
        <v>10595591.819999998</v>
      </c>
      <c r="X112" s="68">
        <v>910759.24000000011</v>
      </c>
      <c r="Y112" s="68">
        <v>30369735.405991644</v>
      </c>
      <c r="Z112" s="68">
        <v>11708541.287391428</v>
      </c>
      <c r="AA112" s="68">
        <v>14467493.837173652</v>
      </c>
      <c r="AB112" s="68">
        <v>2933345.5958214998</v>
      </c>
      <c r="AC112" s="68">
        <f t="shared" si="11"/>
        <v>332200235.4421109</v>
      </c>
      <c r="AD112" s="68">
        <v>2621098.9600000004</v>
      </c>
      <c r="AF112" s="79" t="s">
        <v>217</v>
      </c>
      <c r="AG112" s="79" t="s">
        <v>218</v>
      </c>
      <c r="AH112" s="80" t="s">
        <v>1156</v>
      </c>
      <c r="AI112" s="81">
        <v>16</v>
      </c>
      <c r="AJ112" s="68">
        <v>252719615.6731163</v>
      </c>
      <c r="AK112" s="68">
        <v>9672508.5299999993</v>
      </c>
      <c r="AL112" s="68">
        <v>10627411.539999999</v>
      </c>
      <c r="AM112" s="68">
        <v>922188.98</v>
      </c>
      <c r="AN112" s="68">
        <v>30533749.829286963</v>
      </c>
      <c r="AO112" s="68">
        <v>11708541.287391428</v>
      </c>
      <c r="AP112" s="68">
        <v>14541401.885956904</v>
      </c>
      <c r="AQ112" s="68">
        <v>2966494.4758408666</v>
      </c>
      <c r="AR112" s="68">
        <f t="shared" si="12"/>
        <v>336357233.05159253</v>
      </c>
      <c r="AS112" s="68">
        <v>2665320.85</v>
      </c>
      <c r="AU112" s="79" t="s">
        <v>217</v>
      </c>
      <c r="AV112" s="79" t="s">
        <v>218</v>
      </c>
      <c r="AW112" s="80" t="s">
        <v>1157</v>
      </c>
      <c r="AX112" s="81">
        <v>16</v>
      </c>
      <c r="AY112" s="68">
        <v>259851411.11853147</v>
      </c>
      <c r="AZ112" s="68">
        <v>9844055.8499999996</v>
      </c>
      <c r="BA112" s="68">
        <v>10815681.67</v>
      </c>
      <c r="BB112" s="68">
        <v>947374.70999999985</v>
      </c>
      <c r="BC112" s="68">
        <v>31089769.800705615</v>
      </c>
      <c r="BD112" s="68">
        <v>11708541.287391428</v>
      </c>
      <c r="BE112" s="68">
        <v>14800172.224886164</v>
      </c>
      <c r="BF112" s="68">
        <v>3049721.8537108898</v>
      </c>
      <c r="BG112" s="68">
        <f t="shared" si="13"/>
        <v>344819483.16522557</v>
      </c>
      <c r="BH112" s="68">
        <v>2712754.6500000004</v>
      </c>
    </row>
    <row r="113" spans="2:60">
      <c r="B113" s="79" t="s">
        <v>219</v>
      </c>
      <c r="C113" s="79" t="s">
        <v>220</v>
      </c>
      <c r="D113" s="80" t="s">
        <v>953</v>
      </c>
      <c r="E113" s="81">
        <v>19</v>
      </c>
      <c r="F113" s="68"/>
      <c r="G113" s="68"/>
      <c r="H113" s="68"/>
      <c r="I113" s="68"/>
      <c r="J113" s="68"/>
      <c r="K113" s="68"/>
      <c r="L113" s="68"/>
      <c r="M113" s="68"/>
      <c r="N113" s="68">
        <f t="shared" si="10"/>
        <v>0</v>
      </c>
      <c r="O113" s="68"/>
      <c r="Q113" s="79" t="s">
        <v>219</v>
      </c>
      <c r="R113" s="79" t="s">
        <v>220</v>
      </c>
      <c r="S113" s="80" t="s">
        <v>954</v>
      </c>
      <c r="T113" s="81">
        <v>16</v>
      </c>
      <c r="U113" s="68">
        <v>216522021.47053266</v>
      </c>
      <c r="V113" s="68">
        <v>2221574.8800000004</v>
      </c>
      <c r="W113" s="68">
        <v>3533123.4900000007</v>
      </c>
      <c r="X113" s="68">
        <v>778729.72</v>
      </c>
      <c r="Y113" s="68">
        <v>29690675.338911485</v>
      </c>
      <c r="Z113" s="68">
        <v>10497802.4146467</v>
      </c>
      <c r="AA113" s="68">
        <v>10059701.388602186</v>
      </c>
      <c r="AB113" s="68">
        <v>2407183.9005661011</v>
      </c>
      <c r="AC113" s="68">
        <f t="shared" si="11"/>
        <v>275710812.60325915</v>
      </c>
      <c r="AD113" s="68">
        <v>0</v>
      </c>
      <c r="AF113" s="79" t="s">
        <v>219</v>
      </c>
      <c r="AG113" s="79" t="s">
        <v>220</v>
      </c>
      <c r="AH113" s="80" t="s">
        <v>1156</v>
      </c>
      <c r="AI113" s="81">
        <v>16</v>
      </c>
      <c r="AJ113" s="68">
        <v>219110963.86716166</v>
      </c>
      <c r="AK113" s="68">
        <v>2228259.0600000005</v>
      </c>
      <c r="AL113" s="68">
        <v>3543733.8400000003</v>
      </c>
      <c r="AM113" s="68">
        <v>787087.67999999982</v>
      </c>
      <c r="AN113" s="68">
        <v>29807848.538521145</v>
      </c>
      <c r="AO113" s="68">
        <v>10497802.4146467</v>
      </c>
      <c r="AP113" s="68">
        <v>10111091.869535483</v>
      </c>
      <c r="AQ113" s="68">
        <v>2427324.1492968798</v>
      </c>
      <c r="AR113" s="68">
        <f t="shared" si="12"/>
        <v>278514111.41916192</v>
      </c>
      <c r="AS113" s="68">
        <v>0</v>
      </c>
      <c r="AU113" s="79" t="s">
        <v>219</v>
      </c>
      <c r="AV113" s="79" t="s">
        <v>220</v>
      </c>
      <c r="AW113" s="80" t="s">
        <v>1157</v>
      </c>
      <c r="AX113" s="81">
        <v>16</v>
      </c>
      <c r="AY113" s="68">
        <v>224280631.68658781</v>
      </c>
      <c r="AZ113" s="68">
        <v>2267807.8800000004</v>
      </c>
      <c r="BA113" s="68">
        <v>3606512.9300000006</v>
      </c>
      <c r="BB113" s="68">
        <v>806703.57</v>
      </c>
      <c r="BC113" s="68">
        <v>30293767.199334323</v>
      </c>
      <c r="BD113" s="68">
        <v>10497802.4146467</v>
      </c>
      <c r="BE113" s="68">
        <v>10291023.018416347</v>
      </c>
      <c r="BF113" s="68">
        <v>2484466.5302948356</v>
      </c>
      <c r="BG113" s="68">
        <f t="shared" si="13"/>
        <v>284528715.22927999</v>
      </c>
      <c r="BH113" s="68">
        <v>0</v>
      </c>
    </row>
    <row r="114" spans="2:60">
      <c r="B114" s="79" t="s">
        <v>221</v>
      </c>
      <c r="C114" s="79" t="s">
        <v>222</v>
      </c>
      <c r="D114" s="80" t="s">
        <v>953</v>
      </c>
      <c r="E114" s="81">
        <v>19</v>
      </c>
      <c r="F114" s="68"/>
      <c r="G114" s="68"/>
      <c r="H114" s="68"/>
      <c r="I114" s="68"/>
      <c r="J114" s="68"/>
      <c r="K114" s="68"/>
      <c r="L114" s="68"/>
      <c r="M114" s="68"/>
      <c r="N114" s="68">
        <f t="shared" si="10"/>
        <v>0</v>
      </c>
      <c r="O114" s="68"/>
      <c r="Q114" s="79" t="s">
        <v>221</v>
      </c>
      <c r="R114" s="79" t="s">
        <v>222</v>
      </c>
      <c r="S114" s="80" t="s">
        <v>954</v>
      </c>
      <c r="T114" s="81">
        <v>16</v>
      </c>
      <c r="U114" s="68">
        <v>3523966.7476857323</v>
      </c>
      <c r="V114" s="68">
        <v>102062.29999999999</v>
      </c>
      <c r="W114" s="68">
        <v>68459.75</v>
      </c>
      <c r="X114" s="68">
        <v>12447.220000000001</v>
      </c>
      <c r="Y114" s="68">
        <v>407675.88004865538</v>
      </c>
      <c r="Z114" s="68">
        <v>0</v>
      </c>
      <c r="AA114" s="68">
        <v>0</v>
      </c>
      <c r="AB114" s="68">
        <v>35349.720686019398</v>
      </c>
      <c r="AC114" s="68">
        <f t="shared" si="11"/>
        <v>4149961.6184204072</v>
      </c>
      <c r="AD114" s="68">
        <v>0</v>
      </c>
      <c r="AF114" s="79" t="s">
        <v>221</v>
      </c>
      <c r="AG114" s="79" t="s">
        <v>222</v>
      </c>
      <c r="AH114" s="80" t="s">
        <v>1156</v>
      </c>
      <c r="AI114" s="81">
        <v>16</v>
      </c>
      <c r="AJ114" s="68">
        <v>3641258.9823948219</v>
      </c>
      <c r="AK114" s="68">
        <v>102369.37999999999</v>
      </c>
      <c r="AL114" s="68">
        <v>68665.350000000006</v>
      </c>
      <c r="AM114" s="68">
        <v>12930.49</v>
      </c>
      <c r="AN114" s="68">
        <v>409795.95667407569</v>
      </c>
      <c r="AO114" s="68">
        <v>0</v>
      </c>
      <c r="AP114" s="68">
        <v>0</v>
      </c>
      <c r="AQ114" s="68">
        <v>36196.973769667558</v>
      </c>
      <c r="AR114" s="68">
        <f t="shared" si="12"/>
        <v>4271217.1328385649</v>
      </c>
      <c r="AS114" s="68">
        <v>0</v>
      </c>
      <c r="AU114" s="79" t="s">
        <v>221</v>
      </c>
      <c r="AV114" s="79" t="s">
        <v>222</v>
      </c>
      <c r="AW114" s="80" t="s">
        <v>1157</v>
      </c>
      <c r="AX114" s="81">
        <v>16</v>
      </c>
      <c r="AY114" s="68">
        <v>3705608.3547384655</v>
      </c>
      <c r="AZ114" s="68">
        <v>104186.31</v>
      </c>
      <c r="BA114" s="68">
        <v>69881.78</v>
      </c>
      <c r="BB114" s="68">
        <v>13159.550000000001</v>
      </c>
      <c r="BC114" s="68">
        <v>417088.90352260589</v>
      </c>
      <c r="BD114" s="68">
        <v>0</v>
      </c>
      <c r="BE114" s="68">
        <v>0</v>
      </c>
      <c r="BF114" s="68">
        <v>36920.935845061205</v>
      </c>
      <c r="BG114" s="68">
        <f t="shared" si="13"/>
        <v>4346845.8341061324</v>
      </c>
      <c r="BH114" s="68">
        <v>0</v>
      </c>
    </row>
    <row r="115" spans="2:60">
      <c r="B115" s="79" t="s">
        <v>223</v>
      </c>
      <c r="C115" s="79" t="s">
        <v>224</v>
      </c>
      <c r="D115" s="80" t="s">
        <v>953</v>
      </c>
      <c r="E115" s="81">
        <v>19</v>
      </c>
      <c r="F115" s="68"/>
      <c r="G115" s="68"/>
      <c r="H115" s="68"/>
      <c r="I115" s="68"/>
      <c r="J115" s="68"/>
      <c r="K115" s="68"/>
      <c r="L115" s="68"/>
      <c r="M115" s="68"/>
      <c r="N115" s="68">
        <f t="shared" si="10"/>
        <v>0</v>
      </c>
      <c r="O115" s="68"/>
      <c r="Q115" s="79" t="s">
        <v>223</v>
      </c>
      <c r="R115" s="79" t="s">
        <v>224</v>
      </c>
      <c r="S115" s="80" t="s">
        <v>954</v>
      </c>
      <c r="T115" s="81">
        <v>16</v>
      </c>
      <c r="U115" s="68">
        <v>5278372.9978265408</v>
      </c>
      <c r="V115" s="68">
        <v>237273.16999999998</v>
      </c>
      <c r="W115" s="68">
        <v>0</v>
      </c>
      <c r="X115" s="68">
        <v>0</v>
      </c>
      <c r="Y115" s="68">
        <v>0</v>
      </c>
      <c r="Z115" s="68">
        <v>0</v>
      </c>
      <c r="AA115" s="68">
        <v>112938.81435506593</v>
      </c>
      <c r="AB115" s="68">
        <v>56019.436015934683</v>
      </c>
      <c r="AC115" s="68">
        <f t="shared" si="11"/>
        <v>5800432.9681975413</v>
      </c>
      <c r="AD115" s="68">
        <v>115828.54999999999</v>
      </c>
      <c r="AF115" s="79" t="s">
        <v>223</v>
      </c>
      <c r="AG115" s="79" t="s">
        <v>224</v>
      </c>
      <c r="AH115" s="80" t="s">
        <v>1156</v>
      </c>
      <c r="AI115" s="81">
        <v>16</v>
      </c>
      <c r="AJ115" s="68">
        <v>5303312.7543891966</v>
      </c>
      <c r="AK115" s="68">
        <v>236381.36</v>
      </c>
      <c r="AL115" s="68">
        <v>0</v>
      </c>
      <c r="AM115" s="68">
        <v>0</v>
      </c>
      <c r="AN115" s="68">
        <v>0</v>
      </c>
      <c r="AO115" s="68">
        <v>0</v>
      </c>
      <c r="AP115" s="68">
        <v>113515.90298673423</v>
      </c>
      <c r="AQ115" s="68">
        <v>56209.449955377728</v>
      </c>
      <c r="AR115" s="68">
        <f t="shared" si="12"/>
        <v>5827202.2273313086</v>
      </c>
      <c r="AS115" s="68">
        <v>117782.76</v>
      </c>
      <c r="AU115" s="79" t="s">
        <v>223</v>
      </c>
      <c r="AV115" s="79" t="s">
        <v>224</v>
      </c>
      <c r="AW115" s="80" t="s">
        <v>1157</v>
      </c>
      <c r="AX115" s="81">
        <v>16</v>
      </c>
      <c r="AY115" s="68">
        <v>5397321.3463836526</v>
      </c>
      <c r="AZ115" s="68">
        <v>240571.19000000003</v>
      </c>
      <c r="BA115" s="68">
        <v>0</v>
      </c>
      <c r="BB115" s="68">
        <v>0</v>
      </c>
      <c r="BC115" s="68">
        <v>0</v>
      </c>
      <c r="BD115" s="68">
        <v>0</v>
      </c>
      <c r="BE115" s="68">
        <v>115535.93939705813</v>
      </c>
      <c r="BF115" s="68">
        <v>57333.630154483952</v>
      </c>
      <c r="BG115" s="68">
        <f t="shared" si="13"/>
        <v>5930641.0059351958</v>
      </c>
      <c r="BH115" s="68">
        <v>119878.9</v>
      </c>
    </row>
    <row r="116" spans="2:60">
      <c r="B116" s="79" t="s">
        <v>1124</v>
      </c>
      <c r="C116" s="79" t="s">
        <v>1146</v>
      </c>
      <c r="D116" s="80" t="s">
        <v>953</v>
      </c>
      <c r="E116" s="81">
        <v>19</v>
      </c>
      <c r="F116" s="68"/>
      <c r="G116" s="68"/>
      <c r="H116" s="68"/>
      <c r="I116" s="68"/>
      <c r="J116" s="68"/>
      <c r="K116" s="68"/>
      <c r="L116" s="68"/>
      <c r="M116" s="68"/>
      <c r="N116" s="68">
        <f t="shared" si="10"/>
        <v>0</v>
      </c>
      <c r="O116" s="68"/>
      <c r="Q116" s="79" t="s">
        <v>1124</v>
      </c>
      <c r="R116" s="79" t="s">
        <v>1146</v>
      </c>
      <c r="S116" s="80" t="s">
        <v>954</v>
      </c>
      <c r="T116" s="81">
        <v>16</v>
      </c>
      <c r="U116" s="68">
        <v>5267803.3960461952</v>
      </c>
      <c r="V116" s="68">
        <v>126083.59000000001</v>
      </c>
      <c r="W116" s="68">
        <v>154034.44999999998</v>
      </c>
      <c r="X116" s="68">
        <v>18559.71</v>
      </c>
      <c r="Y116" s="68">
        <v>567069.74241757509</v>
      </c>
      <c r="Z116" s="68">
        <v>0</v>
      </c>
      <c r="AA116" s="68">
        <v>0</v>
      </c>
      <c r="AB116" s="68">
        <v>54976.667412527837</v>
      </c>
      <c r="AC116" s="68">
        <f t="shared" si="11"/>
        <v>6188527.5558762979</v>
      </c>
      <c r="AD116" s="68">
        <v>0</v>
      </c>
      <c r="AF116" s="79" t="s">
        <v>1124</v>
      </c>
      <c r="AG116" s="79" t="s">
        <v>1146</v>
      </c>
      <c r="AH116" s="80" t="s">
        <v>1156</v>
      </c>
      <c r="AI116" s="81">
        <v>16</v>
      </c>
      <c r="AJ116" s="68">
        <v>5457935.4367187284</v>
      </c>
      <c r="AK116" s="68">
        <v>126462.95000000001</v>
      </c>
      <c r="AL116" s="68">
        <v>154497.02999999997</v>
      </c>
      <c r="AM116" s="68">
        <v>19841.600000000002</v>
      </c>
      <c r="AN116" s="68">
        <v>570938.3276096544</v>
      </c>
      <c r="AO116" s="68">
        <v>0</v>
      </c>
      <c r="AP116" s="68">
        <v>0</v>
      </c>
      <c r="AQ116" s="68">
        <v>56405.871435509995</v>
      </c>
      <c r="AR116" s="68">
        <f t="shared" si="12"/>
        <v>6386081.215763893</v>
      </c>
      <c r="AS116" s="68">
        <v>0</v>
      </c>
      <c r="AU116" s="79" t="s">
        <v>1124</v>
      </c>
      <c r="AV116" s="79" t="s">
        <v>1146</v>
      </c>
      <c r="AW116" s="80" t="s">
        <v>1157</v>
      </c>
      <c r="AX116" s="81">
        <v>16</v>
      </c>
      <c r="AY116" s="68">
        <v>5910605.5561721334</v>
      </c>
      <c r="AZ116" s="68">
        <v>128707.50999999998</v>
      </c>
      <c r="BA116" s="68">
        <v>157234.03000000003</v>
      </c>
      <c r="BB116" s="68">
        <v>21441</v>
      </c>
      <c r="BC116" s="68">
        <v>582052.30291445658</v>
      </c>
      <c r="BD116" s="68">
        <v>0</v>
      </c>
      <c r="BE116" s="68">
        <v>0</v>
      </c>
      <c r="BF116" s="68">
        <v>60496.513865136541</v>
      </c>
      <c r="BG116" s="68">
        <f t="shared" si="13"/>
        <v>6860536.9129517265</v>
      </c>
      <c r="BH116" s="68">
        <v>0</v>
      </c>
    </row>
    <row r="117" spans="2:60">
      <c r="B117" s="79" t="s">
        <v>225</v>
      </c>
      <c r="C117" s="79" t="s">
        <v>226</v>
      </c>
      <c r="D117" s="80" t="s">
        <v>953</v>
      </c>
      <c r="E117" s="81">
        <v>19</v>
      </c>
      <c r="F117" s="68"/>
      <c r="G117" s="68"/>
      <c r="H117" s="68"/>
      <c r="I117" s="68"/>
      <c r="J117" s="68"/>
      <c r="K117" s="68"/>
      <c r="L117" s="68"/>
      <c r="M117" s="68"/>
      <c r="N117" s="68">
        <f t="shared" si="10"/>
        <v>0</v>
      </c>
      <c r="O117" s="68"/>
      <c r="Q117" s="79" t="s">
        <v>225</v>
      </c>
      <c r="R117" s="79" t="s">
        <v>226</v>
      </c>
      <c r="S117" s="80" t="s">
        <v>954</v>
      </c>
      <c r="T117" s="81">
        <v>16</v>
      </c>
      <c r="U117" s="68">
        <v>0</v>
      </c>
      <c r="V117" s="68">
        <v>126083.59000000001</v>
      </c>
      <c r="W117" s="68">
        <v>154034.44999999998</v>
      </c>
      <c r="X117" s="68">
        <v>0</v>
      </c>
      <c r="Y117" s="68">
        <v>0</v>
      </c>
      <c r="Z117" s="68">
        <v>0</v>
      </c>
      <c r="AA117" s="68">
        <v>0</v>
      </c>
      <c r="AB117" s="68">
        <v>4106.7199999999721</v>
      </c>
      <c r="AC117" s="68">
        <f t="shared" si="11"/>
        <v>284224.75999999995</v>
      </c>
      <c r="AD117" s="68">
        <v>0</v>
      </c>
      <c r="AF117" s="79" t="s">
        <v>225</v>
      </c>
      <c r="AG117" s="79" t="s">
        <v>226</v>
      </c>
      <c r="AH117" s="80" t="s">
        <v>1156</v>
      </c>
      <c r="AI117" s="81">
        <v>16</v>
      </c>
      <c r="AJ117" s="68">
        <v>0</v>
      </c>
      <c r="AK117" s="68">
        <v>126462.95000000001</v>
      </c>
      <c r="AL117" s="68">
        <v>154497.02999999997</v>
      </c>
      <c r="AM117" s="68">
        <v>0</v>
      </c>
      <c r="AN117" s="68">
        <v>0</v>
      </c>
      <c r="AO117" s="68">
        <v>0</v>
      </c>
      <c r="AP117" s="68">
        <v>0</v>
      </c>
      <c r="AQ117" s="68">
        <v>4120.6500000000233</v>
      </c>
      <c r="AR117" s="68">
        <f t="shared" si="12"/>
        <v>285080.63</v>
      </c>
      <c r="AS117" s="68">
        <v>0</v>
      </c>
      <c r="AU117" s="79" t="s">
        <v>225</v>
      </c>
      <c r="AV117" s="79" t="s">
        <v>226</v>
      </c>
      <c r="AW117" s="80" t="s">
        <v>1157</v>
      </c>
      <c r="AX117" s="81">
        <v>16</v>
      </c>
      <c r="AY117" s="68">
        <v>0</v>
      </c>
      <c r="AZ117" s="68">
        <v>128707.50999999998</v>
      </c>
      <c r="BA117" s="68">
        <v>157234.03000000003</v>
      </c>
      <c r="BB117" s="68">
        <v>0</v>
      </c>
      <c r="BC117" s="68">
        <v>0</v>
      </c>
      <c r="BD117" s="68">
        <v>0</v>
      </c>
      <c r="BE117" s="68">
        <v>0</v>
      </c>
      <c r="BF117" s="68">
        <v>4203.0400000000373</v>
      </c>
      <c r="BG117" s="68">
        <f t="shared" si="13"/>
        <v>290144.58000000007</v>
      </c>
      <c r="BH117" s="68">
        <v>0</v>
      </c>
    </row>
    <row r="118" spans="2:60">
      <c r="B118" s="79" t="s">
        <v>227</v>
      </c>
      <c r="C118" s="79" t="s">
        <v>228</v>
      </c>
      <c r="D118" s="80" t="s">
        <v>953</v>
      </c>
      <c r="E118" s="81">
        <v>19</v>
      </c>
      <c r="F118" s="68"/>
      <c r="G118" s="68"/>
      <c r="H118" s="68"/>
      <c r="I118" s="68"/>
      <c r="J118" s="68"/>
      <c r="K118" s="68"/>
      <c r="L118" s="68"/>
      <c r="M118" s="68"/>
      <c r="N118" s="68">
        <f t="shared" si="10"/>
        <v>0</v>
      </c>
      <c r="O118" s="68"/>
      <c r="Q118" s="79" t="s">
        <v>227</v>
      </c>
      <c r="R118" s="79" t="s">
        <v>228</v>
      </c>
      <c r="S118" s="80" t="s">
        <v>954</v>
      </c>
      <c r="T118" s="81">
        <v>16</v>
      </c>
      <c r="U118" s="68">
        <v>2782977.4605975766</v>
      </c>
      <c r="V118" s="68">
        <v>163874.35000000003</v>
      </c>
      <c r="W118" s="68">
        <v>185263.64999999997</v>
      </c>
      <c r="X118" s="68">
        <v>0</v>
      </c>
      <c r="Y118" s="68">
        <v>339484.95196049195</v>
      </c>
      <c r="Z118" s="68">
        <v>0</v>
      </c>
      <c r="AA118" s="68">
        <v>0</v>
      </c>
      <c r="AB118" s="68">
        <v>33821.473268849775</v>
      </c>
      <c r="AC118" s="68">
        <f t="shared" si="11"/>
        <v>3588188.7058269181</v>
      </c>
      <c r="AD118" s="68">
        <v>82766.819999999992</v>
      </c>
      <c r="AF118" s="79" t="s">
        <v>227</v>
      </c>
      <c r="AG118" s="79" t="s">
        <v>228</v>
      </c>
      <c r="AH118" s="80" t="s">
        <v>1156</v>
      </c>
      <c r="AI118" s="81">
        <v>16</v>
      </c>
      <c r="AJ118" s="68">
        <v>2796840.5427351864</v>
      </c>
      <c r="AK118" s="68">
        <v>163220.03000000003</v>
      </c>
      <c r="AL118" s="68">
        <v>185820.02000000002</v>
      </c>
      <c r="AM118" s="68">
        <v>0</v>
      </c>
      <c r="AN118" s="68">
        <v>341176.20588146581</v>
      </c>
      <c r="AO118" s="68">
        <v>0</v>
      </c>
      <c r="AP118" s="68">
        <v>0</v>
      </c>
      <c r="AQ118" s="68">
        <v>33936.176887158304</v>
      </c>
      <c r="AR118" s="68">
        <f t="shared" si="12"/>
        <v>3605156.1955038109</v>
      </c>
      <c r="AS118" s="68">
        <v>84163.219999999987</v>
      </c>
      <c r="AU118" s="79" t="s">
        <v>227</v>
      </c>
      <c r="AV118" s="79" t="s">
        <v>228</v>
      </c>
      <c r="AW118" s="80" t="s">
        <v>1157</v>
      </c>
      <c r="AX118" s="81">
        <v>16</v>
      </c>
      <c r="AY118" s="68">
        <v>2846493.265150093</v>
      </c>
      <c r="AZ118" s="68">
        <v>166112.95000000001</v>
      </c>
      <c r="BA118" s="68">
        <v>189111.90999999997</v>
      </c>
      <c r="BB118" s="68">
        <v>0</v>
      </c>
      <c r="BC118" s="68">
        <v>347233.58551435178</v>
      </c>
      <c r="BD118" s="68">
        <v>0</v>
      </c>
      <c r="BE118" s="68">
        <v>0</v>
      </c>
      <c r="BF118" s="68">
        <v>34614.895824900828</v>
      </c>
      <c r="BG118" s="68">
        <f t="shared" si="13"/>
        <v>3669227.6464893459</v>
      </c>
      <c r="BH118" s="68">
        <v>85661.04</v>
      </c>
    </row>
    <row r="119" spans="2:60">
      <c r="B119" s="79" t="s">
        <v>1125</v>
      </c>
      <c r="C119" s="79" t="s">
        <v>1147</v>
      </c>
      <c r="D119" s="80" t="s">
        <v>953</v>
      </c>
      <c r="E119" s="81">
        <v>19</v>
      </c>
      <c r="F119" s="68"/>
      <c r="G119" s="68"/>
      <c r="H119" s="68"/>
      <c r="I119" s="68"/>
      <c r="J119" s="68"/>
      <c r="K119" s="68"/>
      <c r="L119" s="68"/>
      <c r="M119" s="68"/>
      <c r="N119" s="68">
        <f t="shared" si="10"/>
        <v>0</v>
      </c>
      <c r="O119" s="68"/>
      <c r="Q119" s="79" t="s">
        <v>1125</v>
      </c>
      <c r="R119" s="79" t="s">
        <v>1147</v>
      </c>
      <c r="S119" s="80" t="s">
        <v>954</v>
      </c>
      <c r="T119" s="81">
        <v>16</v>
      </c>
      <c r="U119" s="68">
        <v>4286659.0795486085</v>
      </c>
      <c r="V119" s="68">
        <v>134186.31</v>
      </c>
      <c r="W119" s="68">
        <v>0</v>
      </c>
      <c r="X119" s="68">
        <v>13114.04</v>
      </c>
      <c r="Y119" s="68">
        <v>352828.28803121205</v>
      </c>
      <c r="Z119" s="68">
        <v>0</v>
      </c>
      <c r="AA119" s="68">
        <v>0</v>
      </c>
      <c r="AB119" s="68">
        <v>45000.465964046307</v>
      </c>
      <c r="AC119" s="68">
        <f t="shared" si="11"/>
        <v>4904771.4235438667</v>
      </c>
      <c r="AD119" s="68">
        <v>72983.240000000005</v>
      </c>
      <c r="AF119" s="79" t="s">
        <v>1125</v>
      </c>
      <c r="AG119" s="79" t="s">
        <v>1147</v>
      </c>
      <c r="AH119" s="80" t="s">
        <v>1156</v>
      </c>
      <c r="AI119" s="81">
        <v>16</v>
      </c>
      <c r="AJ119" s="68">
        <v>4505510.61172783</v>
      </c>
      <c r="AK119" s="68">
        <v>133578.30000000005</v>
      </c>
      <c r="AL119" s="68">
        <v>0</v>
      </c>
      <c r="AM119" s="68">
        <v>14268.119999999999</v>
      </c>
      <c r="AN119" s="68">
        <v>355232.34775885561</v>
      </c>
      <c r="AO119" s="68">
        <v>0</v>
      </c>
      <c r="AP119" s="68">
        <v>0</v>
      </c>
      <c r="AQ119" s="68">
        <v>46761.417089260183</v>
      </c>
      <c r="AR119" s="68">
        <f t="shared" si="12"/>
        <v>5129565.3665759461</v>
      </c>
      <c r="AS119" s="68">
        <v>74214.569999999992</v>
      </c>
      <c r="AU119" s="79" t="s">
        <v>1125</v>
      </c>
      <c r="AV119" s="79" t="s">
        <v>1147</v>
      </c>
      <c r="AW119" s="80" t="s">
        <v>1157</v>
      </c>
      <c r="AX119" s="81">
        <v>16</v>
      </c>
      <c r="AY119" s="68">
        <v>4608470.6408934994</v>
      </c>
      <c r="AZ119" s="68">
        <v>135945.60000000003</v>
      </c>
      <c r="BA119" s="68">
        <v>0</v>
      </c>
      <c r="BB119" s="68">
        <v>14747.78</v>
      </c>
      <c r="BC119" s="68">
        <v>361687.13315091131</v>
      </c>
      <c r="BD119" s="68">
        <v>0</v>
      </c>
      <c r="BE119" s="68">
        <v>0</v>
      </c>
      <c r="BF119" s="68">
        <v>47872.436992513016</v>
      </c>
      <c r="BG119" s="68">
        <f t="shared" si="13"/>
        <v>5244258.9310369231</v>
      </c>
      <c r="BH119" s="68">
        <v>75535.34</v>
      </c>
    </row>
    <row r="120" spans="2:60">
      <c r="B120" s="79" t="s">
        <v>1136</v>
      </c>
      <c r="C120" s="79" t="s">
        <v>1148</v>
      </c>
      <c r="D120" s="80" t="s">
        <v>953</v>
      </c>
      <c r="E120" s="81">
        <v>19</v>
      </c>
      <c r="F120" s="68"/>
      <c r="G120" s="68"/>
      <c r="H120" s="68"/>
      <c r="I120" s="68"/>
      <c r="J120" s="68"/>
      <c r="K120" s="68"/>
      <c r="L120" s="68"/>
      <c r="M120" s="68"/>
      <c r="N120" s="68">
        <f t="shared" si="10"/>
        <v>0</v>
      </c>
      <c r="O120" s="68"/>
      <c r="Q120" s="79" t="s">
        <v>1136</v>
      </c>
      <c r="R120" s="79" t="s">
        <v>1148</v>
      </c>
      <c r="S120" s="80" t="s">
        <v>954</v>
      </c>
      <c r="T120" s="81">
        <v>16</v>
      </c>
      <c r="U120" s="68">
        <v>3230330.334027037</v>
      </c>
      <c r="V120" s="68">
        <v>83402.739999999991</v>
      </c>
      <c r="W120" s="68">
        <v>127028.42000000001</v>
      </c>
      <c r="X120" s="68">
        <v>9002.01</v>
      </c>
      <c r="Y120" s="68">
        <v>144326.90439813846</v>
      </c>
      <c r="Z120" s="68">
        <v>0</v>
      </c>
      <c r="AA120" s="68">
        <v>0</v>
      </c>
      <c r="AB120" s="68">
        <v>38250.350188669749</v>
      </c>
      <c r="AC120" s="68">
        <f t="shared" si="11"/>
        <v>3693291.3286138452</v>
      </c>
      <c r="AD120" s="68">
        <v>60950.57</v>
      </c>
      <c r="AF120" s="79" t="s">
        <v>1136</v>
      </c>
      <c r="AG120" s="79" t="s">
        <v>1148</v>
      </c>
      <c r="AH120" s="80" t="s">
        <v>1156</v>
      </c>
      <c r="AI120" s="81">
        <v>16</v>
      </c>
      <c r="AJ120" s="68">
        <v>2920646.228188226</v>
      </c>
      <c r="AK120" s="68">
        <v>82808.740000000005</v>
      </c>
      <c r="AL120" s="68">
        <v>127409.88999999998</v>
      </c>
      <c r="AM120" s="68">
        <v>8137.2899999999991</v>
      </c>
      <c r="AN120" s="68">
        <v>144969.35733553942</v>
      </c>
      <c r="AO120" s="68">
        <v>0</v>
      </c>
      <c r="AP120" s="68">
        <v>0</v>
      </c>
      <c r="AQ120" s="68">
        <v>35087.18371729413</v>
      </c>
      <c r="AR120" s="68">
        <f t="shared" si="12"/>
        <v>3381037.5792410602</v>
      </c>
      <c r="AS120" s="68">
        <v>61978.89</v>
      </c>
      <c r="AU120" s="79" t="s">
        <v>1136</v>
      </c>
      <c r="AV120" s="79" t="s">
        <v>1148</v>
      </c>
      <c r="AW120" s="80" t="s">
        <v>1157</v>
      </c>
      <c r="AX120" s="81">
        <v>16</v>
      </c>
      <c r="AY120" s="68">
        <v>2972364.6662263256</v>
      </c>
      <c r="AZ120" s="68">
        <v>84275.520000000019</v>
      </c>
      <c r="BA120" s="68">
        <v>129667.01999999999</v>
      </c>
      <c r="BB120" s="68">
        <v>8281.4500000000007</v>
      </c>
      <c r="BC120" s="68">
        <v>147537.25165458256</v>
      </c>
      <c r="BD120" s="68">
        <v>0</v>
      </c>
      <c r="BE120" s="68">
        <v>0</v>
      </c>
      <c r="BF120" s="68">
        <v>35788.927991639823</v>
      </c>
      <c r="BG120" s="68">
        <f t="shared" si="13"/>
        <v>3440996.7458725483</v>
      </c>
      <c r="BH120" s="68">
        <v>63081.909999999996</v>
      </c>
    </row>
    <row r="121" spans="2:60">
      <c r="B121" s="79" t="s">
        <v>229</v>
      </c>
      <c r="C121" s="79" t="s">
        <v>230</v>
      </c>
      <c r="D121" s="80" t="s">
        <v>953</v>
      </c>
      <c r="E121" s="81">
        <v>19</v>
      </c>
      <c r="F121" s="68"/>
      <c r="G121" s="68"/>
      <c r="H121" s="68"/>
      <c r="I121" s="68"/>
      <c r="J121" s="68"/>
      <c r="K121" s="68"/>
      <c r="L121" s="68"/>
      <c r="M121" s="68"/>
      <c r="N121" s="68">
        <f t="shared" si="10"/>
        <v>0</v>
      </c>
      <c r="O121" s="68"/>
      <c r="Q121" s="79" t="s">
        <v>229</v>
      </c>
      <c r="R121" s="79" t="s">
        <v>230</v>
      </c>
      <c r="S121" s="80" t="s">
        <v>954</v>
      </c>
      <c r="T121" s="81">
        <v>16</v>
      </c>
      <c r="U121" s="68">
        <v>43706390.375321001</v>
      </c>
      <c r="V121" s="68">
        <v>2290791.8000000003</v>
      </c>
      <c r="W121" s="68">
        <v>749612.08000000007</v>
      </c>
      <c r="X121" s="68">
        <v>182485.25999999998</v>
      </c>
      <c r="Y121" s="68">
        <v>7193644.8576034801</v>
      </c>
      <c r="Z121" s="68">
        <v>1747999.5981065338</v>
      </c>
      <c r="AA121" s="68">
        <v>7012838.6924745794</v>
      </c>
      <c r="AB121" s="68">
        <v>571315.16348966211</v>
      </c>
      <c r="AC121" s="68">
        <f t="shared" si="11"/>
        <v>64393289.116995253</v>
      </c>
      <c r="AD121" s="68">
        <v>938211.28999999992</v>
      </c>
      <c r="AF121" s="79" t="s">
        <v>229</v>
      </c>
      <c r="AG121" s="79" t="s">
        <v>230</v>
      </c>
      <c r="AH121" s="80" t="s">
        <v>1156</v>
      </c>
      <c r="AI121" s="81">
        <v>16</v>
      </c>
      <c r="AJ121" s="68">
        <v>44273012.770382345</v>
      </c>
      <c r="AK121" s="68">
        <v>2284678.0500000003</v>
      </c>
      <c r="AL121" s="68">
        <v>751863.25</v>
      </c>
      <c r="AM121" s="68">
        <v>184036.51</v>
      </c>
      <c r="AN121" s="68">
        <v>7241460.8307130225</v>
      </c>
      <c r="AO121" s="68">
        <v>1747999.5981065338</v>
      </c>
      <c r="AP121" s="68">
        <v>7048121.1272838749</v>
      </c>
      <c r="AQ121" s="68">
        <v>576866.00028546154</v>
      </c>
      <c r="AR121" s="68">
        <f t="shared" si="12"/>
        <v>65062078.46677123</v>
      </c>
      <c r="AS121" s="68">
        <v>954040.33</v>
      </c>
      <c r="AU121" s="79" t="s">
        <v>229</v>
      </c>
      <c r="AV121" s="79" t="s">
        <v>230</v>
      </c>
      <c r="AW121" s="80" t="s">
        <v>1157</v>
      </c>
      <c r="AX121" s="81">
        <v>16</v>
      </c>
      <c r="AY121" s="68">
        <v>44961817.23753421</v>
      </c>
      <c r="AZ121" s="68">
        <v>2325182.5500000003</v>
      </c>
      <c r="BA121" s="68">
        <v>765182.91</v>
      </c>
      <c r="BB121" s="68">
        <v>187296.80000000002</v>
      </c>
      <c r="BC121" s="68">
        <v>7356498.6799416961</v>
      </c>
      <c r="BD121" s="68">
        <v>1747999.5981065338</v>
      </c>
      <c r="BE121" s="68">
        <v>7173518.8162786998</v>
      </c>
      <c r="BF121" s="68">
        <v>586854.7297610268</v>
      </c>
      <c r="BG121" s="68">
        <f t="shared" si="13"/>
        <v>66075370.381622158</v>
      </c>
      <c r="BH121" s="68">
        <v>971019.05999999994</v>
      </c>
    </row>
    <row r="122" spans="2:60">
      <c r="B122" s="79" t="s">
        <v>231</v>
      </c>
      <c r="C122" s="79" t="s">
        <v>232</v>
      </c>
      <c r="D122" s="80" t="s">
        <v>953</v>
      </c>
      <c r="E122" s="81">
        <v>19</v>
      </c>
      <c r="F122" s="68"/>
      <c r="G122" s="68"/>
      <c r="H122" s="68"/>
      <c r="I122" s="68"/>
      <c r="J122" s="68"/>
      <c r="K122" s="68"/>
      <c r="L122" s="68"/>
      <c r="M122" s="68"/>
      <c r="N122" s="68">
        <f t="shared" si="10"/>
        <v>0</v>
      </c>
      <c r="O122" s="68"/>
      <c r="Q122" s="79" t="s">
        <v>231</v>
      </c>
      <c r="R122" s="79" t="s">
        <v>232</v>
      </c>
      <c r="S122" s="80" t="s">
        <v>954</v>
      </c>
      <c r="T122" s="81">
        <v>16</v>
      </c>
      <c r="U122" s="68">
        <v>32236438.186245672</v>
      </c>
      <c r="V122" s="68">
        <v>170968.45</v>
      </c>
      <c r="W122" s="68">
        <v>105134.62</v>
      </c>
      <c r="X122" s="68">
        <v>129473.39999999998</v>
      </c>
      <c r="Y122" s="68">
        <v>4157790.3594809561</v>
      </c>
      <c r="Z122" s="68">
        <v>1306258.6144962427</v>
      </c>
      <c r="AA122" s="68">
        <v>3681351.5905630225</v>
      </c>
      <c r="AB122" s="68">
        <v>360979.73216240853</v>
      </c>
      <c r="AC122" s="68">
        <f t="shared" si="11"/>
        <v>42148394.952948302</v>
      </c>
      <c r="AD122" s="68">
        <v>0</v>
      </c>
      <c r="AF122" s="79" t="s">
        <v>231</v>
      </c>
      <c r="AG122" s="79" t="s">
        <v>232</v>
      </c>
      <c r="AH122" s="80" t="s">
        <v>1156</v>
      </c>
      <c r="AI122" s="81">
        <v>16</v>
      </c>
      <c r="AJ122" s="68">
        <v>32266681.069318108</v>
      </c>
      <c r="AK122" s="68">
        <v>171482.85</v>
      </c>
      <c r="AL122" s="68">
        <v>105450.35</v>
      </c>
      <c r="AM122" s="68">
        <v>129193.40000000001</v>
      </c>
      <c r="AN122" s="68">
        <v>4184107.7091148975</v>
      </c>
      <c r="AO122" s="68">
        <v>1306258.6144962427</v>
      </c>
      <c r="AP122" s="68">
        <v>3700158.0285324748</v>
      </c>
      <c r="AQ122" s="68">
        <v>361368.8403185308</v>
      </c>
      <c r="AR122" s="68">
        <f t="shared" si="12"/>
        <v>42224700.861780256</v>
      </c>
      <c r="AS122" s="68">
        <v>0</v>
      </c>
      <c r="AU122" s="79" t="s">
        <v>231</v>
      </c>
      <c r="AV122" s="79" t="s">
        <v>232</v>
      </c>
      <c r="AW122" s="80" t="s">
        <v>1157</v>
      </c>
      <c r="AX122" s="81">
        <v>16</v>
      </c>
      <c r="AY122" s="68">
        <v>32689058.108490352</v>
      </c>
      <c r="AZ122" s="68">
        <v>174526.46000000002</v>
      </c>
      <c r="BA122" s="68">
        <v>107318.45999999999</v>
      </c>
      <c r="BB122" s="68">
        <v>130801.46999999999</v>
      </c>
      <c r="BC122" s="68">
        <v>4264120.2414250216</v>
      </c>
      <c r="BD122" s="68">
        <v>1306258.6144962427</v>
      </c>
      <c r="BE122" s="68">
        <v>3766003.9342899867</v>
      </c>
      <c r="BF122" s="68">
        <v>367594.46580087394</v>
      </c>
      <c r="BG122" s="68">
        <f t="shared" si="13"/>
        <v>42805681.754502475</v>
      </c>
      <c r="BH122" s="68">
        <v>0</v>
      </c>
    </row>
    <row r="123" spans="2:60">
      <c r="B123" s="79" t="s">
        <v>233</v>
      </c>
      <c r="C123" s="79" t="s">
        <v>234</v>
      </c>
      <c r="D123" s="80" t="s">
        <v>953</v>
      </c>
      <c r="E123" s="81">
        <v>19</v>
      </c>
      <c r="F123" s="68"/>
      <c r="G123" s="68"/>
      <c r="H123" s="68"/>
      <c r="I123" s="68"/>
      <c r="J123" s="68"/>
      <c r="K123" s="68"/>
      <c r="L123" s="68"/>
      <c r="M123" s="68"/>
      <c r="N123" s="68">
        <f t="shared" si="10"/>
        <v>0</v>
      </c>
      <c r="O123" s="68"/>
      <c r="Q123" s="79" t="s">
        <v>233</v>
      </c>
      <c r="R123" s="79" t="s">
        <v>234</v>
      </c>
      <c r="S123" s="80" t="s">
        <v>954</v>
      </c>
      <c r="T123" s="81">
        <v>16</v>
      </c>
      <c r="U123" s="68">
        <v>53751311.789788842</v>
      </c>
      <c r="V123" s="68">
        <v>1392874.06</v>
      </c>
      <c r="W123" s="68">
        <v>445544.08999999997</v>
      </c>
      <c r="X123" s="68">
        <v>197822.01999999996</v>
      </c>
      <c r="Y123" s="68">
        <v>8514269.6841564626</v>
      </c>
      <c r="Z123" s="68">
        <v>3035907.3256150368</v>
      </c>
      <c r="AA123" s="68">
        <v>3279281.2878388623</v>
      </c>
      <c r="AB123" s="68">
        <v>613335.9373704493</v>
      </c>
      <c r="AC123" s="68">
        <f t="shared" si="11"/>
        <v>71301417.68476966</v>
      </c>
      <c r="AD123" s="68">
        <v>71071.490000000005</v>
      </c>
      <c r="AF123" s="79" t="s">
        <v>233</v>
      </c>
      <c r="AG123" s="79" t="s">
        <v>234</v>
      </c>
      <c r="AH123" s="80" t="s">
        <v>1156</v>
      </c>
      <c r="AI123" s="81">
        <v>16</v>
      </c>
      <c r="AJ123" s="68">
        <v>54026371.508345164</v>
      </c>
      <c r="AK123" s="68">
        <v>1396079.6500000001</v>
      </c>
      <c r="AL123" s="68">
        <v>446882.1</v>
      </c>
      <c r="AM123" s="68">
        <v>198861.97999999998</v>
      </c>
      <c r="AN123" s="68">
        <v>8534549.2656802163</v>
      </c>
      <c r="AO123" s="68">
        <v>3035907.3256150368</v>
      </c>
      <c r="AP123" s="68">
        <v>3296034.0804848755</v>
      </c>
      <c r="AQ123" s="68">
        <v>614419.81969210505</v>
      </c>
      <c r="AR123" s="68">
        <f t="shared" si="12"/>
        <v>71621376.299817398</v>
      </c>
      <c r="AS123" s="68">
        <v>72270.569999999992</v>
      </c>
      <c r="AU123" s="79" t="s">
        <v>233</v>
      </c>
      <c r="AV123" s="79" t="s">
        <v>234</v>
      </c>
      <c r="AW123" s="80" t="s">
        <v>1157</v>
      </c>
      <c r="AX123" s="81">
        <v>16</v>
      </c>
      <c r="AY123" s="68">
        <v>54501140.141594842</v>
      </c>
      <c r="AZ123" s="68">
        <v>1420854.85</v>
      </c>
      <c r="BA123" s="68">
        <v>454798.83999999997</v>
      </c>
      <c r="BB123" s="68">
        <v>200910.15</v>
      </c>
      <c r="BC123" s="68">
        <v>8681961.8893922213</v>
      </c>
      <c r="BD123" s="68">
        <v>3035907.3256150368</v>
      </c>
      <c r="BE123" s="68">
        <v>3354688.428539563</v>
      </c>
      <c r="BF123" s="68">
        <v>622071.20088084042</v>
      </c>
      <c r="BG123" s="68">
        <f t="shared" si="13"/>
        <v>72345889.576022506</v>
      </c>
      <c r="BH123" s="68">
        <v>73556.749999999985</v>
      </c>
    </row>
    <row r="124" spans="2:60">
      <c r="B124" s="79" t="s">
        <v>235</v>
      </c>
      <c r="C124" s="79" t="s">
        <v>236</v>
      </c>
      <c r="D124" s="80" t="s">
        <v>953</v>
      </c>
      <c r="E124" s="81">
        <v>19</v>
      </c>
      <c r="F124" s="68"/>
      <c r="G124" s="68"/>
      <c r="H124" s="68"/>
      <c r="I124" s="68"/>
      <c r="J124" s="68"/>
      <c r="K124" s="68"/>
      <c r="L124" s="68"/>
      <c r="M124" s="68"/>
      <c r="N124" s="68">
        <f t="shared" si="10"/>
        <v>0</v>
      </c>
      <c r="O124" s="68"/>
      <c r="Q124" s="79" t="s">
        <v>235</v>
      </c>
      <c r="R124" s="79" t="s">
        <v>236</v>
      </c>
      <c r="S124" s="80" t="s">
        <v>954</v>
      </c>
      <c r="T124" s="81">
        <v>16</v>
      </c>
      <c r="U124" s="68">
        <v>104184009.98615982</v>
      </c>
      <c r="V124" s="68">
        <v>3082958.1500000004</v>
      </c>
      <c r="W124" s="68">
        <v>697600.46</v>
      </c>
      <c r="X124" s="68">
        <v>384641.57</v>
      </c>
      <c r="Y124" s="68">
        <v>17513384.472284351</v>
      </c>
      <c r="Z124" s="68">
        <v>5159313.5311669307</v>
      </c>
      <c r="AA124" s="68">
        <v>6537865.1379614836</v>
      </c>
      <c r="AB124" s="68">
        <v>1184100.7724032998</v>
      </c>
      <c r="AC124" s="68">
        <f t="shared" si="11"/>
        <v>138743874.07997587</v>
      </c>
      <c r="AD124" s="68">
        <v>0</v>
      </c>
      <c r="AF124" s="79" t="s">
        <v>235</v>
      </c>
      <c r="AG124" s="79" t="s">
        <v>236</v>
      </c>
      <c r="AH124" s="80" t="s">
        <v>1156</v>
      </c>
      <c r="AI124" s="81">
        <v>16</v>
      </c>
      <c r="AJ124" s="68">
        <v>105026176.56491816</v>
      </c>
      <c r="AK124" s="68">
        <v>3092234.03</v>
      </c>
      <c r="AL124" s="68">
        <v>699695.42</v>
      </c>
      <c r="AM124" s="68">
        <v>387803.14999999997</v>
      </c>
      <c r="AN124" s="68">
        <v>17566253.072429407</v>
      </c>
      <c r="AO124" s="68">
        <v>5159313.5311669307</v>
      </c>
      <c r="AP124" s="68">
        <v>6571263.8864537552</v>
      </c>
      <c r="AQ124" s="68">
        <v>1189444.7511681914</v>
      </c>
      <c r="AR124" s="68">
        <f t="shared" si="12"/>
        <v>139692184.40613645</v>
      </c>
      <c r="AS124" s="68">
        <v>0</v>
      </c>
      <c r="AU124" s="79" t="s">
        <v>235</v>
      </c>
      <c r="AV124" s="79" t="s">
        <v>236</v>
      </c>
      <c r="AW124" s="80" t="s">
        <v>1157</v>
      </c>
      <c r="AX124" s="81">
        <v>16</v>
      </c>
      <c r="AY124" s="68">
        <v>107089115.65777886</v>
      </c>
      <c r="AZ124" s="68">
        <v>3147117.34</v>
      </c>
      <c r="BA124" s="68">
        <v>712090.9</v>
      </c>
      <c r="BB124" s="68">
        <v>395694.29000000004</v>
      </c>
      <c r="BC124" s="68">
        <v>17862663.872160662</v>
      </c>
      <c r="BD124" s="68">
        <v>5159313.5311669307</v>
      </c>
      <c r="BE124" s="68">
        <v>6688202.1858075606</v>
      </c>
      <c r="BF124" s="68">
        <v>1214219.7960915267</v>
      </c>
      <c r="BG124" s="68">
        <f t="shared" si="13"/>
        <v>142268417.57300556</v>
      </c>
      <c r="BH124" s="68">
        <v>0</v>
      </c>
    </row>
    <row r="125" spans="2:60">
      <c r="B125" s="79" t="s">
        <v>237</v>
      </c>
      <c r="C125" s="79" t="s">
        <v>238</v>
      </c>
      <c r="D125" s="80" t="s">
        <v>953</v>
      </c>
      <c r="E125" s="81">
        <v>19</v>
      </c>
      <c r="F125" s="68"/>
      <c r="G125" s="68"/>
      <c r="H125" s="68"/>
      <c r="I125" s="68"/>
      <c r="J125" s="68"/>
      <c r="K125" s="68"/>
      <c r="L125" s="68"/>
      <c r="M125" s="68"/>
      <c r="N125" s="68">
        <f t="shared" si="10"/>
        <v>0</v>
      </c>
      <c r="O125" s="68"/>
      <c r="Q125" s="79" t="s">
        <v>237</v>
      </c>
      <c r="R125" s="79" t="s">
        <v>238</v>
      </c>
      <c r="S125" s="80" t="s">
        <v>954</v>
      </c>
      <c r="T125" s="81">
        <v>16</v>
      </c>
      <c r="U125" s="68">
        <v>86016903.277402103</v>
      </c>
      <c r="V125" s="68">
        <v>2593516.1</v>
      </c>
      <c r="W125" s="68">
        <v>345966.27</v>
      </c>
      <c r="X125" s="68">
        <v>335297.21000000002</v>
      </c>
      <c r="Y125" s="68">
        <v>14576310.040005969</v>
      </c>
      <c r="Z125" s="68">
        <v>5405341.7254104884</v>
      </c>
      <c r="AA125" s="68">
        <v>8682725.4340212606</v>
      </c>
      <c r="AB125" s="68">
        <v>1006262.5165150762</v>
      </c>
      <c r="AC125" s="68">
        <f t="shared" si="11"/>
        <v>119082874.23335488</v>
      </c>
      <c r="AD125" s="68">
        <v>120551.66</v>
      </c>
      <c r="AF125" s="79" t="s">
        <v>237</v>
      </c>
      <c r="AG125" s="79" t="s">
        <v>238</v>
      </c>
      <c r="AH125" s="80" t="s">
        <v>1156</v>
      </c>
      <c r="AI125" s="81">
        <v>16</v>
      </c>
      <c r="AJ125" s="68">
        <v>86810914.550695419</v>
      </c>
      <c r="AK125" s="68">
        <v>2599648.2000000002</v>
      </c>
      <c r="AL125" s="68">
        <v>347005.25000000006</v>
      </c>
      <c r="AM125" s="68">
        <v>337530.31000000006</v>
      </c>
      <c r="AN125" s="68">
        <v>14653732.34561356</v>
      </c>
      <c r="AO125" s="68">
        <v>5405341.7254104884</v>
      </c>
      <c r="AP125" s="68">
        <v>8727081.4381493255</v>
      </c>
      <c r="AQ125" s="68">
        <v>1012993.1187670529</v>
      </c>
      <c r="AR125" s="68">
        <f t="shared" si="12"/>
        <v>120016832.48863585</v>
      </c>
      <c r="AS125" s="68">
        <v>122585.55</v>
      </c>
      <c r="AU125" s="79" t="s">
        <v>237</v>
      </c>
      <c r="AV125" s="79" t="s">
        <v>238</v>
      </c>
      <c r="AW125" s="80" t="s">
        <v>1157</v>
      </c>
      <c r="AX125" s="81">
        <v>16</v>
      </c>
      <c r="AY125" s="68">
        <v>88722855.459617019</v>
      </c>
      <c r="AZ125" s="68">
        <v>2645782.86</v>
      </c>
      <c r="BA125" s="68">
        <v>353152.63</v>
      </c>
      <c r="BB125" s="68">
        <v>344757.73</v>
      </c>
      <c r="BC125" s="68">
        <v>14918483.246976862</v>
      </c>
      <c r="BD125" s="68">
        <v>5405341.7254104884</v>
      </c>
      <c r="BE125" s="68">
        <v>8882383.4450306613</v>
      </c>
      <c r="BF125" s="68">
        <v>1036652.4282742888</v>
      </c>
      <c r="BG125" s="68">
        <f t="shared" si="13"/>
        <v>122434176.67530933</v>
      </c>
      <c r="BH125" s="68">
        <v>124767.15000000001</v>
      </c>
    </row>
    <row r="126" spans="2:60">
      <c r="B126" s="79" t="s">
        <v>239</v>
      </c>
      <c r="C126" s="79" t="s">
        <v>240</v>
      </c>
      <c r="D126" s="80" t="s">
        <v>953</v>
      </c>
      <c r="E126" s="81">
        <v>19</v>
      </c>
      <c r="F126" s="68"/>
      <c r="G126" s="68"/>
      <c r="H126" s="68"/>
      <c r="I126" s="68"/>
      <c r="J126" s="68"/>
      <c r="K126" s="68"/>
      <c r="L126" s="68"/>
      <c r="M126" s="68"/>
      <c r="N126" s="68">
        <f t="shared" si="10"/>
        <v>0</v>
      </c>
      <c r="O126" s="68"/>
      <c r="Q126" s="79" t="s">
        <v>239</v>
      </c>
      <c r="R126" s="79" t="s">
        <v>240</v>
      </c>
      <c r="S126" s="80" t="s">
        <v>954</v>
      </c>
      <c r="T126" s="81">
        <v>16</v>
      </c>
      <c r="U126" s="68">
        <v>2156593.4421055922</v>
      </c>
      <c r="V126" s="68">
        <v>33889.020000000004</v>
      </c>
      <c r="W126" s="68">
        <v>0</v>
      </c>
      <c r="X126" s="68">
        <v>0</v>
      </c>
      <c r="Y126" s="68">
        <v>104054.04550909875</v>
      </c>
      <c r="Z126" s="68">
        <v>0</v>
      </c>
      <c r="AA126" s="68">
        <v>24776.026639673837</v>
      </c>
      <c r="AB126" s="68">
        <v>22520.270577176008</v>
      </c>
      <c r="AC126" s="68">
        <f t="shared" si="11"/>
        <v>2361512.4048315408</v>
      </c>
      <c r="AD126" s="68">
        <v>19679.600000000006</v>
      </c>
      <c r="AF126" s="79" t="s">
        <v>239</v>
      </c>
      <c r="AG126" s="79" t="s">
        <v>240</v>
      </c>
      <c r="AH126" s="80" t="s">
        <v>1156</v>
      </c>
      <c r="AI126" s="81">
        <v>16</v>
      </c>
      <c r="AJ126" s="68">
        <v>2165710.6854058607</v>
      </c>
      <c r="AK126" s="68">
        <v>33718.160000000003</v>
      </c>
      <c r="AL126" s="68">
        <v>0</v>
      </c>
      <c r="AM126" s="68">
        <v>0</v>
      </c>
      <c r="AN126" s="68">
        <v>104594.16141890384</v>
      </c>
      <c r="AO126" s="68">
        <v>0</v>
      </c>
      <c r="AP126" s="68">
        <v>24902.200832490656</v>
      </c>
      <c r="AQ126" s="68">
        <v>22596.65001458209</v>
      </c>
      <c r="AR126" s="68">
        <f t="shared" si="12"/>
        <v>2371533.4876718372</v>
      </c>
      <c r="AS126" s="68">
        <v>20011.63</v>
      </c>
      <c r="AU126" s="79" t="s">
        <v>239</v>
      </c>
      <c r="AV126" s="79" t="s">
        <v>240</v>
      </c>
      <c r="AW126" s="80" t="s">
        <v>1157</v>
      </c>
      <c r="AX126" s="81">
        <v>16</v>
      </c>
      <c r="AY126" s="68">
        <v>2203866.6639229972</v>
      </c>
      <c r="AZ126" s="68">
        <v>34315.67</v>
      </c>
      <c r="BA126" s="68">
        <v>0</v>
      </c>
      <c r="BB126" s="68">
        <v>0</v>
      </c>
      <c r="BC126" s="68">
        <v>106455.4332694349</v>
      </c>
      <c r="BD126" s="68">
        <v>0</v>
      </c>
      <c r="BE126" s="68">
        <v>25345.333955869835</v>
      </c>
      <c r="BF126" s="68">
        <v>23048.589614872821</v>
      </c>
      <c r="BG126" s="68">
        <f t="shared" si="13"/>
        <v>2413399.460763175</v>
      </c>
      <c r="BH126" s="68">
        <v>20367.770000000004</v>
      </c>
    </row>
    <row r="127" spans="2:60">
      <c r="B127" s="79" t="s">
        <v>241</v>
      </c>
      <c r="C127" s="79" t="s">
        <v>242</v>
      </c>
      <c r="D127" s="80" t="s">
        <v>953</v>
      </c>
      <c r="E127" s="81">
        <v>19</v>
      </c>
      <c r="F127" s="68"/>
      <c r="G127" s="68"/>
      <c r="H127" s="68"/>
      <c r="I127" s="68"/>
      <c r="J127" s="68"/>
      <c r="K127" s="68"/>
      <c r="L127" s="68"/>
      <c r="M127" s="68"/>
      <c r="N127" s="68">
        <f t="shared" si="10"/>
        <v>0</v>
      </c>
      <c r="O127" s="68"/>
      <c r="Q127" s="79" t="s">
        <v>241</v>
      </c>
      <c r="R127" s="79" t="s">
        <v>242</v>
      </c>
      <c r="S127" s="80" t="s">
        <v>954</v>
      </c>
      <c r="T127" s="81">
        <v>16</v>
      </c>
      <c r="U127" s="68">
        <v>421365.4555705511</v>
      </c>
      <c r="V127" s="68">
        <v>0</v>
      </c>
      <c r="W127" s="68">
        <v>0</v>
      </c>
      <c r="X127" s="68">
        <v>0</v>
      </c>
      <c r="Y127" s="68">
        <v>27660.069585859601</v>
      </c>
      <c r="Z127" s="68">
        <v>0</v>
      </c>
      <c r="AA127" s="68">
        <v>0</v>
      </c>
      <c r="AB127" s="68">
        <v>4093.2248348745634</v>
      </c>
      <c r="AC127" s="68">
        <f t="shared" si="11"/>
        <v>453118.74999128527</v>
      </c>
      <c r="AD127" s="68">
        <v>0</v>
      </c>
      <c r="AF127" s="79" t="s">
        <v>241</v>
      </c>
      <c r="AG127" s="79" t="s">
        <v>242</v>
      </c>
      <c r="AH127" s="80" t="s">
        <v>1156</v>
      </c>
      <c r="AI127" s="81">
        <v>16</v>
      </c>
      <c r="AJ127" s="68">
        <v>420604.94943898753</v>
      </c>
      <c r="AK127" s="68">
        <v>0</v>
      </c>
      <c r="AL127" s="68">
        <v>0</v>
      </c>
      <c r="AM127" s="68">
        <v>0</v>
      </c>
      <c r="AN127" s="68">
        <v>28336.551962934318</v>
      </c>
      <c r="AO127" s="68">
        <v>0</v>
      </c>
      <c r="AP127" s="68">
        <v>0</v>
      </c>
      <c r="AQ127" s="68">
        <v>4114.54046826798</v>
      </c>
      <c r="AR127" s="68">
        <f t="shared" si="12"/>
        <v>453056.04187018983</v>
      </c>
      <c r="AS127" s="68">
        <v>0</v>
      </c>
      <c r="AU127" s="79" t="s">
        <v>241</v>
      </c>
      <c r="AV127" s="79" t="s">
        <v>242</v>
      </c>
      <c r="AW127" s="80" t="s">
        <v>1157</v>
      </c>
      <c r="AX127" s="81">
        <v>16</v>
      </c>
      <c r="AY127" s="68">
        <v>425657.21330092743</v>
      </c>
      <c r="AZ127" s="68">
        <v>0</v>
      </c>
      <c r="BA127" s="68">
        <v>0</v>
      </c>
      <c r="BB127" s="68">
        <v>0</v>
      </c>
      <c r="BC127" s="68">
        <v>29334.775083119002</v>
      </c>
      <c r="BD127" s="68">
        <v>0</v>
      </c>
      <c r="BE127" s="68">
        <v>0</v>
      </c>
      <c r="BF127" s="68">
        <v>4205.177224530431</v>
      </c>
      <c r="BG127" s="68">
        <f t="shared" si="13"/>
        <v>459197.16560857685</v>
      </c>
      <c r="BH127" s="68">
        <v>0</v>
      </c>
    </row>
    <row r="128" spans="2:60">
      <c r="B128" s="79" t="s">
        <v>243</v>
      </c>
      <c r="C128" s="79" t="s">
        <v>244</v>
      </c>
      <c r="D128" s="80" t="s">
        <v>953</v>
      </c>
      <c r="E128" s="81">
        <v>19</v>
      </c>
      <c r="F128" s="68"/>
      <c r="G128" s="68"/>
      <c r="H128" s="68"/>
      <c r="I128" s="68"/>
      <c r="J128" s="68"/>
      <c r="K128" s="68"/>
      <c r="L128" s="68"/>
      <c r="M128" s="68"/>
      <c r="N128" s="68">
        <f t="shared" si="10"/>
        <v>0</v>
      </c>
      <c r="O128" s="68"/>
      <c r="Q128" s="79" t="s">
        <v>243</v>
      </c>
      <c r="R128" s="79" t="s">
        <v>244</v>
      </c>
      <c r="S128" s="80" t="s">
        <v>954</v>
      </c>
      <c r="T128" s="81">
        <v>16</v>
      </c>
      <c r="U128" s="68">
        <v>1956301.7165742465</v>
      </c>
      <c r="V128" s="68">
        <v>37079.300000000003</v>
      </c>
      <c r="W128" s="68">
        <v>16040.37</v>
      </c>
      <c r="X128" s="68">
        <v>0</v>
      </c>
      <c r="Y128" s="68">
        <v>130446.58120864964</v>
      </c>
      <c r="Z128" s="68">
        <v>106410.01147819113</v>
      </c>
      <c r="AA128" s="68">
        <v>0</v>
      </c>
      <c r="AB128" s="68">
        <v>19977.123635764699</v>
      </c>
      <c r="AC128" s="68">
        <f t="shared" si="11"/>
        <v>2283547.3328968524</v>
      </c>
      <c r="AD128" s="68">
        <v>17292.23</v>
      </c>
      <c r="AF128" s="79" t="s">
        <v>243</v>
      </c>
      <c r="AG128" s="79" t="s">
        <v>244</v>
      </c>
      <c r="AH128" s="80" t="s">
        <v>1156</v>
      </c>
      <c r="AI128" s="81">
        <v>16</v>
      </c>
      <c r="AJ128" s="68">
        <v>1936409.0545610026</v>
      </c>
      <c r="AK128" s="68">
        <v>36953.56</v>
      </c>
      <c r="AL128" s="68">
        <v>16087.61</v>
      </c>
      <c r="AM128" s="68">
        <v>0</v>
      </c>
      <c r="AN128" s="68">
        <v>131389.78156503354</v>
      </c>
      <c r="AO128" s="68">
        <v>106410.01147819113</v>
      </c>
      <c r="AP128" s="68">
        <v>0</v>
      </c>
      <c r="AQ128" s="68">
        <v>19847.525377667509</v>
      </c>
      <c r="AR128" s="68">
        <f t="shared" si="12"/>
        <v>2264675.9729818953</v>
      </c>
      <c r="AS128" s="68">
        <v>17578.43</v>
      </c>
      <c r="AU128" s="79" t="s">
        <v>243</v>
      </c>
      <c r="AV128" s="79" t="s">
        <v>244</v>
      </c>
      <c r="AW128" s="80" t="s">
        <v>1157</v>
      </c>
      <c r="AX128" s="81">
        <v>16</v>
      </c>
      <c r="AY128" s="68">
        <v>1963816.8138751637</v>
      </c>
      <c r="AZ128" s="68">
        <v>37595.949999999997</v>
      </c>
      <c r="BA128" s="68">
        <v>16367.090000000002</v>
      </c>
      <c r="BB128" s="68">
        <v>0</v>
      </c>
      <c r="BC128" s="68">
        <v>133819.09340026305</v>
      </c>
      <c r="BD128" s="68">
        <v>106410.01147819113</v>
      </c>
      <c r="BE128" s="68">
        <v>0</v>
      </c>
      <c r="BF128" s="68">
        <v>20241.657572041266</v>
      </c>
      <c r="BG128" s="68">
        <f t="shared" si="13"/>
        <v>2296136.0363256591</v>
      </c>
      <c r="BH128" s="68">
        <v>17885.419999999998</v>
      </c>
    </row>
    <row r="129" spans="2:60">
      <c r="B129" s="79" t="s">
        <v>245</v>
      </c>
      <c r="C129" s="79" t="s">
        <v>246</v>
      </c>
      <c r="D129" s="80" t="s">
        <v>953</v>
      </c>
      <c r="E129" s="81">
        <v>19</v>
      </c>
      <c r="F129" s="68"/>
      <c r="G129" s="68"/>
      <c r="H129" s="68"/>
      <c r="I129" s="68"/>
      <c r="J129" s="68"/>
      <c r="K129" s="68"/>
      <c r="L129" s="68"/>
      <c r="M129" s="68"/>
      <c r="N129" s="68">
        <f t="shared" si="10"/>
        <v>0</v>
      </c>
      <c r="O129" s="68"/>
      <c r="Q129" s="79" t="s">
        <v>245</v>
      </c>
      <c r="R129" s="79" t="s">
        <v>246</v>
      </c>
      <c r="S129" s="80" t="s">
        <v>954</v>
      </c>
      <c r="T129" s="81">
        <v>16</v>
      </c>
      <c r="U129" s="68">
        <v>2445092.5985805914</v>
      </c>
      <c r="V129" s="68">
        <v>56417.77</v>
      </c>
      <c r="W129" s="68">
        <v>0</v>
      </c>
      <c r="X129" s="68">
        <v>5570.9000000000005</v>
      </c>
      <c r="Y129" s="68">
        <v>214082.25114446683</v>
      </c>
      <c r="Z129" s="68">
        <v>129366.93150209743</v>
      </c>
      <c r="AA129" s="68">
        <v>105119.92797887487</v>
      </c>
      <c r="AB129" s="68">
        <v>25626.299674869981</v>
      </c>
      <c r="AC129" s="68">
        <f t="shared" si="11"/>
        <v>2981276.6788809001</v>
      </c>
      <c r="AD129" s="68">
        <v>0</v>
      </c>
      <c r="AF129" s="79" t="s">
        <v>245</v>
      </c>
      <c r="AG129" s="79" t="s">
        <v>246</v>
      </c>
      <c r="AH129" s="80" t="s">
        <v>1156</v>
      </c>
      <c r="AI129" s="81">
        <v>16</v>
      </c>
      <c r="AJ129" s="68">
        <v>2465029.9676030572</v>
      </c>
      <c r="AK129" s="68">
        <v>56584.259999999995</v>
      </c>
      <c r="AL129" s="68">
        <v>0</v>
      </c>
      <c r="AM129" s="68">
        <v>5587.31</v>
      </c>
      <c r="AN129" s="68">
        <v>215141.35648362059</v>
      </c>
      <c r="AO129" s="68">
        <v>129366.93150209743</v>
      </c>
      <c r="AP129" s="68">
        <v>105686.84210763626</v>
      </c>
      <c r="AQ129" s="68">
        <v>25778.81125848135</v>
      </c>
      <c r="AR129" s="68">
        <f t="shared" si="12"/>
        <v>3003175.4789548926</v>
      </c>
      <c r="AS129" s="68">
        <v>0</v>
      </c>
      <c r="AU129" s="79" t="s">
        <v>245</v>
      </c>
      <c r="AV129" s="79" t="s">
        <v>246</v>
      </c>
      <c r="AW129" s="80" t="s">
        <v>1157</v>
      </c>
      <c r="AX129" s="81">
        <v>16</v>
      </c>
      <c r="AY129" s="68">
        <v>2530252.8299889639</v>
      </c>
      <c r="AZ129" s="68">
        <v>57569.369999999995</v>
      </c>
      <c r="BA129" s="68">
        <v>0</v>
      </c>
      <c r="BB129" s="68">
        <v>5782.39</v>
      </c>
      <c r="BC129" s="68">
        <v>218735.6875258619</v>
      </c>
      <c r="BD129" s="68">
        <v>129366.93150209743</v>
      </c>
      <c r="BE129" s="68">
        <v>107540.28598750218</v>
      </c>
      <c r="BF129" s="68">
        <v>26489.891756153665</v>
      </c>
      <c r="BG129" s="68">
        <f t="shared" si="13"/>
        <v>3075737.386760579</v>
      </c>
      <c r="BH129" s="68">
        <v>0</v>
      </c>
    </row>
    <row r="130" spans="2:60">
      <c r="B130" s="79" t="s">
        <v>247</v>
      </c>
      <c r="C130" s="79" t="s">
        <v>248</v>
      </c>
      <c r="D130" s="80" t="s">
        <v>953</v>
      </c>
      <c r="E130" s="81">
        <v>19</v>
      </c>
      <c r="F130" s="68"/>
      <c r="G130" s="68"/>
      <c r="H130" s="68"/>
      <c r="I130" s="68"/>
      <c r="J130" s="68"/>
      <c r="K130" s="68"/>
      <c r="L130" s="68"/>
      <c r="M130" s="68"/>
      <c r="N130" s="68">
        <f t="shared" si="10"/>
        <v>0</v>
      </c>
      <c r="O130" s="68"/>
      <c r="Q130" s="79" t="s">
        <v>247</v>
      </c>
      <c r="R130" s="79" t="s">
        <v>248</v>
      </c>
      <c r="S130" s="80" t="s">
        <v>954</v>
      </c>
      <c r="T130" s="81">
        <v>16</v>
      </c>
      <c r="U130" s="68">
        <v>26743653.125559166</v>
      </c>
      <c r="V130" s="68">
        <v>828489.82000000007</v>
      </c>
      <c r="W130" s="68">
        <v>386217.62000000005</v>
      </c>
      <c r="X130" s="68">
        <v>94993.579999999987</v>
      </c>
      <c r="Y130" s="68">
        <v>4135711.6143137095</v>
      </c>
      <c r="Z130" s="68">
        <v>1641887.3176177519</v>
      </c>
      <c r="AA130" s="68">
        <v>1517617.2818130478</v>
      </c>
      <c r="AB130" s="68">
        <v>294889.96918871254</v>
      </c>
      <c r="AC130" s="68">
        <f t="shared" si="11"/>
        <v>35726327.008492388</v>
      </c>
      <c r="AD130" s="68">
        <v>82866.679999999993</v>
      </c>
      <c r="AF130" s="79" t="s">
        <v>247</v>
      </c>
      <c r="AG130" s="79" t="s">
        <v>248</v>
      </c>
      <c r="AH130" s="80" t="s">
        <v>1156</v>
      </c>
      <c r="AI130" s="81">
        <v>16</v>
      </c>
      <c r="AJ130" s="68">
        <v>26790861.257852025</v>
      </c>
      <c r="AK130" s="68">
        <v>829807.80999999994</v>
      </c>
      <c r="AL130" s="68">
        <v>387354.91999999993</v>
      </c>
      <c r="AM130" s="68">
        <v>95176.99</v>
      </c>
      <c r="AN130" s="68">
        <v>4148360.5484538018</v>
      </c>
      <c r="AO130" s="68">
        <v>1641887.3176177519</v>
      </c>
      <c r="AP130" s="68">
        <v>1525800.9825740361</v>
      </c>
      <c r="AQ130" s="68">
        <v>294252.82887168974</v>
      </c>
      <c r="AR130" s="68">
        <f t="shared" si="12"/>
        <v>35797740.865369305</v>
      </c>
      <c r="AS130" s="68">
        <v>84238.209999999992</v>
      </c>
      <c r="AU130" s="79" t="s">
        <v>247</v>
      </c>
      <c r="AV130" s="79" t="s">
        <v>248</v>
      </c>
      <c r="AW130" s="80" t="s">
        <v>1157</v>
      </c>
      <c r="AX130" s="81">
        <v>16</v>
      </c>
      <c r="AY130" s="68">
        <v>27176873.639493965</v>
      </c>
      <c r="AZ130" s="68">
        <v>844249.92</v>
      </c>
      <c r="BA130" s="68">
        <v>394084.10999999993</v>
      </c>
      <c r="BB130" s="68">
        <v>96634.41</v>
      </c>
      <c r="BC130" s="68">
        <v>4219484.7069372972</v>
      </c>
      <c r="BD130" s="68">
        <v>1641887.3176177519</v>
      </c>
      <c r="BE130" s="68">
        <v>1552560.8808711402</v>
      </c>
      <c r="BF130" s="68">
        <v>298920.15891084075</v>
      </c>
      <c r="BG130" s="68">
        <f t="shared" si="13"/>
        <v>36310404.473830998</v>
      </c>
      <c r="BH130" s="68">
        <v>85709.33</v>
      </c>
    </row>
    <row r="131" spans="2:60">
      <c r="B131" s="79" t="s">
        <v>249</v>
      </c>
      <c r="C131" s="79" t="s">
        <v>250</v>
      </c>
      <c r="D131" s="80" t="s">
        <v>953</v>
      </c>
      <c r="E131" s="81">
        <v>19</v>
      </c>
      <c r="F131" s="68"/>
      <c r="G131" s="68"/>
      <c r="H131" s="68"/>
      <c r="I131" s="68"/>
      <c r="J131" s="68"/>
      <c r="K131" s="68"/>
      <c r="L131" s="68"/>
      <c r="M131" s="68"/>
      <c r="N131" s="68">
        <f t="shared" si="10"/>
        <v>0</v>
      </c>
      <c r="O131" s="68"/>
      <c r="Q131" s="79" t="s">
        <v>249</v>
      </c>
      <c r="R131" s="79" t="s">
        <v>250</v>
      </c>
      <c r="S131" s="80" t="s">
        <v>954</v>
      </c>
      <c r="T131" s="81">
        <v>16</v>
      </c>
      <c r="U131" s="68">
        <v>5177910.8983889921</v>
      </c>
      <c r="V131" s="68">
        <v>181238.43</v>
      </c>
      <c r="W131" s="68">
        <v>74342.81</v>
      </c>
      <c r="X131" s="68">
        <v>19402.129999999997</v>
      </c>
      <c r="Y131" s="68">
        <v>844076.20910631691</v>
      </c>
      <c r="Z131" s="68">
        <v>400255.17594901752</v>
      </c>
      <c r="AA131" s="68">
        <v>542664.19326514169</v>
      </c>
      <c r="AB131" s="68">
        <v>59516.08542822022</v>
      </c>
      <c r="AC131" s="68">
        <f t="shared" si="11"/>
        <v>7299405.9321376877</v>
      </c>
      <c r="AD131" s="68">
        <v>0</v>
      </c>
      <c r="AF131" s="79" t="s">
        <v>249</v>
      </c>
      <c r="AG131" s="79" t="s">
        <v>250</v>
      </c>
      <c r="AH131" s="80" t="s">
        <v>1156</v>
      </c>
      <c r="AI131" s="81">
        <v>16</v>
      </c>
      <c r="AJ131" s="68">
        <v>4903007.2059928058</v>
      </c>
      <c r="AK131" s="68">
        <v>181773.29</v>
      </c>
      <c r="AL131" s="68">
        <v>74561.72</v>
      </c>
      <c r="AM131" s="68">
        <v>18206.93</v>
      </c>
      <c r="AN131" s="68">
        <v>839978.55306376412</v>
      </c>
      <c r="AO131" s="68">
        <v>400255.17594901752</v>
      </c>
      <c r="AP131" s="68">
        <v>545590.13019103254</v>
      </c>
      <c r="AQ131" s="68">
        <v>57343.121981428005</v>
      </c>
      <c r="AR131" s="68">
        <f t="shared" si="12"/>
        <v>7020716.1271780478</v>
      </c>
      <c r="AS131" s="68">
        <v>0</v>
      </c>
      <c r="AU131" s="79" t="s">
        <v>249</v>
      </c>
      <c r="AV131" s="79" t="s">
        <v>250</v>
      </c>
      <c r="AW131" s="80" t="s">
        <v>1157</v>
      </c>
      <c r="AX131" s="81">
        <v>16</v>
      </c>
      <c r="AY131" s="68">
        <v>4790212.5732411994</v>
      </c>
      <c r="AZ131" s="68">
        <v>184937.9</v>
      </c>
      <c r="BA131" s="68">
        <v>75857.01999999999</v>
      </c>
      <c r="BB131" s="68">
        <v>17837.179999999997</v>
      </c>
      <c r="BC131" s="68">
        <v>847414.72488077683</v>
      </c>
      <c r="BD131" s="68">
        <v>400255.17594901752</v>
      </c>
      <c r="BE131" s="68">
        <v>555158.79011817556</v>
      </c>
      <c r="BF131" s="68">
        <v>56532.705355197191</v>
      </c>
      <c r="BG131" s="68">
        <f t="shared" si="13"/>
        <v>6928206.0695443656</v>
      </c>
      <c r="BH131" s="68">
        <v>0</v>
      </c>
    </row>
    <row r="132" spans="2:60">
      <c r="B132" s="79" t="s">
        <v>251</v>
      </c>
      <c r="C132" s="79" t="s">
        <v>252</v>
      </c>
      <c r="D132" s="80" t="s">
        <v>953</v>
      </c>
      <c r="E132" s="81">
        <v>19</v>
      </c>
      <c r="F132" s="68"/>
      <c r="G132" s="68"/>
      <c r="H132" s="68"/>
      <c r="I132" s="68"/>
      <c r="J132" s="68"/>
      <c r="K132" s="68"/>
      <c r="L132" s="68"/>
      <c r="M132" s="68"/>
      <c r="N132" s="68">
        <f t="shared" si="10"/>
        <v>0</v>
      </c>
      <c r="O132" s="68"/>
      <c r="Q132" s="79" t="s">
        <v>251</v>
      </c>
      <c r="R132" s="79" t="s">
        <v>252</v>
      </c>
      <c r="S132" s="80" t="s">
        <v>954</v>
      </c>
      <c r="T132" s="81">
        <v>16</v>
      </c>
      <c r="U132" s="68">
        <v>7304849.8686152427</v>
      </c>
      <c r="V132" s="68">
        <v>219543.77</v>
      </c>
      <c r="W132" s="68">
        <v>24684.870000000003</v>
      </c>
      <c r="X132" s="68">
        <v>26894.040000000005</v>
      </c>
      <c r="Y132" s="68">
        <v>1118087.9311004437</v>
      </c>
      <c r="Z132" s="68">
        <v>613132.35145701282</v>
      </c>
      <c r="AA132" s="68">
        <v>519487.81006327446</v>
      </c>
      <c r="AB132" s="68">
        <v>79300.325406856835</v>
      </c>
      <c r="AC132" s="68">
        <f t="shared" si="11"/>
        <v>9909769.7266428303</v>
      </c>
      <c r="AD132" s="68">
        <v>3788.7599999999998</v>
      </c>
      <c r="AF132" s="79" t="s">
        <v>251</v>
      </c>
      <c r="AG132" s="79" t="s">
        <v>252</v>
      </c>
      <c r="AH132" s="80" t="s">
        <v>1156</v>
      </c>
      <c r="AI132" s="81">
        <v>16</v>
      </c>
      <c r="AJ132" s="68">
        <v>7350113.6200133236</v>
      </c>
      <c r="AK132" s="68">
        <v>220140.16</v>
      </c>
      <c r="AL132" s="68">
        <v>24757.57</v>
      </c>
      <c r="AM132" s="68">
        <v>26973.230000000003</v>
      </c>
      <c r="AN132" s="68">
        <v>1125299.6573462908</v>
      </c>
      <c r="AO132" s="68">
        <v>613132.35145701282</v>
      </c>
      <c r="AP132" s="68">
        <v>522288.31052734394</v>
      </c>
      <c r="AQ132" s="68">
        <v>79687.553948627785</v>
      </c>
      <c r="AR132" s="68">
        <f t="shared" si="12"/>
        <v>9966243.9132925998</v>
      </c>
      <c r="AS132" s="68">
        <v>3851.4599999999996</v>
      </c>
      <c r="AU132" s="79" t="s">
        <v>251</v>
      </c>
      <c r="AV132" s="79" t="s">
        <v>252</v>
      </c>
      <c r="AW132" s="80" t="s">
        <v>1157</v>
      </c>
      <c r="AX132" s="81">
        <v>16</v>
      </c>
      <c r="AY132" s="68">
        <v>7519969.1962849796</v>
      </c>
      <c r="AZ132" s="68">
        <v>223972.49999999997</v>
      </c>
      <c r="BA132" s="68">
        <v>25187.66</v>
      </c>
      <c r="BB132" s="68">
        <v>27441.81</v>
      </c>
      <c r="BC132" s="68">
        <v>1150809.2203162592</v>
      </c>
      <c r="BD132" s="68">
        <v>613132.35145701282</v>
      </c>
      <c r="BE132" s="68">
        <v>531448.09799573559</v>
      </c>
      <c r="BF132" s="68">
        <v>81907.612250123173</v>
      </c>
      <c r="BG132" s="68">
        <f t="shared" si="13"/>
        <v>10177787.178304112</v>
      </c>
      <c r="BH132" s="68">
        <v>3918.73</v>
      </c>
    </row>
    <row r="133" spans="2:60">
      <c r="B133" s="79" t="s">
        <v>253</v>
      </c>
      <c r="C133" s="79" t="s">
        <v>254</v>
      </c>
      <c r="D133" s="80" t="s">
        <v>953</v>
      </c>
      <c r="E133" s="81">
        <v>19</v>
      </c>
      <c r="F133" s="68"/>
      <c r="G133" s="68"/>
      <c r="H133" s="68"/>
      <c r="I133" s="68"/>
      <c r="J133" s="68"/>
      <c r="K133" s="68"/>
      <c r="L133" s="68"/>
      <c r="M133" s="68"/>
      <c r="N133" s="68">
        <f t="shared" si="10"/>
        <v>0</v>
      </c>
      <c r="O133" s="68"/>
      <c r="Q133" s="79" t="s">
        <v>253</v>
      </c>
      <c r="R133" s="79" t="s">
        <v>254</v>
      </c>
      <c r="S133" s="80" t="s">
        <v>954</v>
      </c>
      <c r="T133" s="81">
        <v>16</v>
      </c>
      <c r="U133" s="68">
        <v>1862283.5554284025</v>
      </c>
      <c r="V133" s="68">
        <v>32395.149999999994</v>
      </c>
      <c r="W133" s="68">
        <v>0</v>
      </c>
      <c r="X133" s="68">
        <v>0</v>
      </c>
      <c r="Y133" s="68">
        <v>95561.740780198248</v>
      </c>
      <c r="Z133" s="68">
        <v>40525.858024393186</v>
      </c>
      <c r="AA133" s="68">
        <v>37805.851692874639</v>
      </c>
      <c r="AB133" s="68">
        <v>19187.805647750385</v>
      </c>
      <c r="AC133" s="68">
        <f t="shared" si="11"/>
        <v>2102720.6615736191</v>
      </c>
      <c r="AD133" s="68">
        <v>14960.700000000003</v>
      </c>
      <c r="AF133" s="79" t="s">
        <v>253</v>
      </c>
      <c r="AG133" s="79" t="s">
        <v>254</v>
      </c>
      <c r="AH133" s="80" t="s">
        <v>1156</v>
      </c>
      <c r="AI133" s="81">
        <v>16</v>
      </c>
      <c r="AJ133" s="68">
        <v>1866248.6717064118</v>
      </c>
      <c r="AK133" s="68">
        <v>32287.290000000005</v>
      </c>
      <c r="AL133" s="68">
        <v>0</v>
      </c>
      <c r="AM133" s="68">
        <v>0</v>
      </c>
      <c r="AN133" s="68">
        <v>97755.982745222544</v>
      </c>
      <c r="AO133" s="68">
        <v>40525.858024393186</v>
      </c>
      <c r="AP133" s="68">
        <v>38009.952992642931</v>
      </c>
      <c r="AQ133" s="68">
        <v>19277.682191510219</v>
      </c>
      <c r="AR133" s="68">
        <f t="shared" si="12"/>
        <v>2109313.7476601806</v>
      </c>
      <c r="AS133" s="68">
        <v>15208.310000000001</v>
      </c>
      <c r="AU133" s="79" t="s">
        <v>253</v>
      </c>
      <c r="AV133" s="79" t="s">
        <v>254</v>
      </c>
      <c r="AW133" s="80" t="s">
        <v>1157</v>
      </c>
      <c r="AX133" s="81">
        <v>16</v>
      </c>
      <c r="AY133" s="68">
        <v>1898107.3657306004</v>
      </c>
      <c r="AZ133" s="68">
        <v>32848.58</v>
      </c>
      <c r="BA133" s="68">
        <v>0</v>
      </c>
      <c r="BB133" s="68">
        <v>0</v>
      </c>
      <c r="BC133" s="68">
        <v>99568.39765546564</v>
      </c>
      <c r="BD133" s="68">
        <v>40525.858024393186</v>
      </c>
      <c r="BE133" s="68">
        <v>38676.583717542599</v>
      </c>
      <c r="BF133" s="68">
        <v>19665.583695280366</v>
      </c>
      <c r="BG133" s="68">
        <f t="shared" si="13"/>
        <v>2144866.2688232823</v>
      </c>
      <c r="BH133" s="68">
        <v>15473.900000000003</v>
      </c>
    </row>
    <row r="134" spans="2:60">
      <c r="B134" s="79" t="s">
        <v>255</v>
      </c>
      <c r="C134" s="79" t="s">
        <v>256</v>
      </c>
      <c r="D134" s="80" t="s">
        <v>953</v>
      </c>
      <c r="E134" s="81">
        <v>19</v>
      </c>
      <c r="F134" s="68"/>
      <c r="G134" s="68"/>
      <c r="H134" s="68"/>
      <c r="I134" s="68"/>
      <c r="J134" s="68"/>
      <c r="K134" s="68"/>
      <c r="L134" s="68"/>
      <c r="M134" s="68"/>
      <c r="N134" s="68">
        <f t="shared" ref="N134:N197" si="14">SUM(F134:M134,O134)</f>
        <v>0</v>
      </c>
      <c r="O134" s="68"/>
      <c r="Q134" s="79" t="s">
        <v>255</v>
      </c>
      <c r="R134" s="79" t="s">
        <v>256</v>
      </c>
      <c r="S134" s="80" t="s">
        <v>954</v>
      </c>
      <c r="T134" s="81">
        <v>16</v>
      </c>
      <c r="U134" s="68">
        <v>2048914.6417500554</v>
      </c>
      <c r="V134" s="68">
        <v>0</v>
      </c>
      <c r="W134" s="68">
        <v>0</v>
      </c>
      <c r="X134" s="68">
        <v>0</v>
      </c>
      <c r="Y134" s="68">
        <v>137514.34424281865</v>
      </c>
      <c r="Z134" s="68">
        <v>190017.67583771911</v>
      </c>
      <c r="AA134" s="68">
        <v>0</v>
      </c>
      <c r="AB134" s="68">
        <v>20211.488282690756</v>
      </c>
      <c r="AC134" s="68">
        <f t="shared" ref="AC134:AC197" si="15">SUM(U134:AB134,AD134)</f>
        <v>2396658.1501132837</v>
      </c>
      <c r="AD134" s="68">
        <v>0</v>
      </c>
      <c r="AF134" s="79" t="s">
        <v>255</v>
      </c>
      <c r="AG134" s="79" t="s">
        <v>256</v>
      </c>
      <c r="AH134" s="80" t="s">
        <v>1156</v>
      </c>
      <c r="AI134" s="81">
        <v>16</v>
      </c>
      <c r="AJ134" s="68">
        <v>2013849.5083365319</v>
      </c>
      <c r="AK134" s="68">
        <v>0</v>
      </c>
      <c r="AL134" s="68">
        <v>0</v>
      </c>
      <c r="AM134" s="68">
        <v>0</v>
      </c>
      <c r="AN134" s="68">
        <v>136018.06340415686</v>
      </c>
      <c r="AO134" s="68">
        <v>190017.67583771911</v>
      </c>
      <c r="AP134" s="68">
        <v>0</v>
      </c>
      <c r="AQ134" s="68">
        <v>19756.410275500733</v>
      </c>
      <c r="AR134" s="68">
        <f t="shared" ref="AR134:AR197" si="16">SUM(AJ134:AQ134,AS134)</f>
        <v>2359641.6578539084</v>
      </c>
      <c r="AS134" s="68">
        <v>0</v>
      </c>
      <c r="AU134" s="79" t="s">
        <v>255</v>
      </c>
      <c r="AV134" s="79" t="s">
        <v>256</v>
      </c>
      <c r="AW134" s="80" t="s">
        <v>1157</v>
      </c>
      <c r="AX134" s="81">
        <v>16</v>
      </c>
      <c r="AY134" s="68">
        <v>2061782.0589648832</v>
      </c>
      <c r="AZ134" s="68">
        <v>0</v>
      </c>
      <c r="BA134" s="68">
        <v>0</v>
      </c>
      <c r="BB134" s="68">
        <v>0</v>
      </c>
      <c r="BC134" s="68">
        <v>139397.15684609485</v>
      </c>
      <c r="BD134" s="68">
        <v>190017.67583771911</v>
      </c>
      <c r="BE134" s="68">
        <v>0</v>
      </c>
      <c r="BF134" s="68">
        <v>20334.838671830017</v>
      </c>
      <c r="BG134" s="68">
        <f t="shared" ref="BG134:BG197" si="17">SUM(AY134:BF134,BH134)</f>
        <v>2411531.7303205268</v>
      </c>
      <c r="BH134" s="68">
        <v>0</v>
      </c>
    </row>
    <row r="135" spans="2:60">
      <c r="B135" s="79" t="s">
        <v>257</v>
      </c>
      <c r="C135" s="79" t="s">
        <v>258</v>
      </c>
      <c r="D135" s="80" t="s">
        <v>953</v>
      </c>
      <c r="E135" s="81">
        <v>19</v>
      </c>
      <c r="F135" s="68"/>
      <c r="G135" s="68"/>
      <c r="H135" s="68"/>
      <c r="I135" s="68"/>
      <c r="J135" s="68"/>
      <c r="K135" s="68"/>
      <c r="L135" s="68"/>
      <c r="M135" s="68"/>
      <c r="N135" s="68">
        <f t="shared" si="14"/>
        <v>0</v>
      </c>
      <c r="O135" s="68"/>
      <c r="Q135" s="79" t="s">
        <v>257</v>
      </c>
      <c r="R135" s="79" t="s">
        <v>258</v>
      </c>
      <c r="S135" s="80" t="s">
        <v>954</v>
      </c>
      <c r="T135" s="81">
        <v>16</v>
      </c>
      <c r="U135" s="68">
        <v>880917.30130069726</v>
      </c>
      <c r="V135" s="68">
        <v>18455.190000000002</v>
      </c>
      <c r="W135" s="68">
        <v>0</v>
      </c>
      <c r="X135" s="68">
        <v>2485.06</v>
      </c>
      <c r="Y135" s="68">
        <v>55809.654672228738</v>
      </c>
      <c r="Z135" s="68">
        <v>101599.59836571336</v>
      </c>
      <c r="AA135" s="68">
        <v>0</v>
      </c>
      <c r="AB135" s="68">
        <v>8802.3507754295133</v>
      </c>
      <c r="AC135" s="68">
        <f t="shared" si="15"/>
        <v>1068069.1551140689</v>
      </c>
      <c r="AD135" s="68">
        <v>0</v>
      </c>
      <c r="AF135" s="79" t="s">
        <v>257</v>
      </c>
      <c r="AG135" s="79" t="s">
        <v>258</v>
      </c>
      <c r="AH135" s="80" t="s">
        <v>1156</v>
      </c>
      <c r="AI135" s="81">
        <v>16</v>
      </c>
      <c r="AJ135" s="68">
        <v>891245.55537049542</v>
      </c>
      <c r="AK135" s="68">
        <v>18509.91</v>
      </c>
      <c r="AL135" s="68">
        <v>0</v>
      </c>
      <c r="AM135" s="68">
        <v>2492.42</v>
      </c>
      <c r="AN135" s="68">
        <v>57046.585083704915</v>
      </c>
      <c r="AO135" s="68">
        <v>101599.59836571336</v>
      </c>
      <c r="AP135" s="68">
        <v>0</v>
      </c>
      <c r="AQ135" s="68">
        <v>8964.3984344352502</v>
      </c>
      <c r="AR135" s="68">
        <f t="shared" si="16"/>
        <v>1079858.467254349</v>
      </c>
      <c r="AS135" s="68">
        <v>0</v>
      </c>
      <c r="AU135" s="79" t="s">
        <v>257</v>
      </c>
      <c r="AV135" s="79" t="s">
        <v>258</v>
      </c>
      <c r="AW135" s="80" t="s">
        <v>1157</v>
      </c>
      <c r="AX135" s="81">
        <v>16</v>
      </c>
      <c r="AY135" s="68">
        <v>881738.61119500385</v>
      </c>
      <c r="AZ135" s="68">
        <v>18833.730000000003</v>
      </c>
      <c r="BA135" s="68">
        <v>0</v>
      </c>
      <c r="BB135" s="68">
        <v>2535.9299999999998</v>
      </c>
      <c r="BC135" s="68">
        <v>57264.291713988539</v>
      </c>
      <c r="BD135" s="68">
        <v>101599.59836571336</v>
      </c>
      <c r="BE135" s="68">
        <v>0</v>
      </c>
      <c r="BF135" s="68">
        <v>8851.8632731495891</v>
      </c>
      <c r="BG135" s="68">
        <f t="shared" si="17"/>
        <v>1070824.0245478554</v>
      </c>
      <c r="BH135" s="68">
        <v>0</v>
      </c>
    </row>
    <row r="136" spans="2:60">
      <c r="B136" s="79" t="s">
        <v>259</v>
      </c>
      <c r="C136" s="79" t="s">
        <v>260</v>
      </c>
      <c r="D136" s="80" t="s">
        <v>953</v>
      </c>
      <c r="E136" s="81">
        <v>19</v>
      </c>
      <c r="F136" s="68"/>
      <c r="G136" s="68"/>
      <c r="H136" s="68"/>
      <c r="I136" s="68"/>
      <c r="J136" s="68"/>
      <c r="K136" s="68"/>
      <c r="L136" s="68"/>
      <c r="M136" s="68"/>
      <c r="N136" s="68">
        <f t="shared" si="14"/>
        <v>0</v>
      </c>
      <c r="O136" s="68"/>
      <c r="Q136" s="79" t="s">
        <v>259</v>
      </c>
      <c r="R136" s="79" t="s">
        <v>260</v>
      </c>
      <c r="S136" s="80" t="s">
        <v>954</v>
      </c>
      <c r="T136" s="81">
        <v>16</v>
      </c>
      <c r="U136" s="68">
        <v>2635372.8918870655</v>
      </c>
      <c r="V136" s="68">
        <v>0</v>
      </c>
      <c r="W136" s="68">
        <v>10949.72</v>
      </c>
      <c r="X136" s="68">
        <v>6051.15</v>
      </c>
      <c r="Y136" s="68">
        <v>197968.81042833152</v>
      </c>
      <c r="Z136" s="68">
        <v>146531.64977032912</v>
      </c>
      <c r="AA136" s="68">
        <v>0</v>
      </c>
      <c r="AB136" s="68">
        <v>25906.827387949452</v>
      </c>
      <c r="AC136" s="68">
        <f t="shared" si="15"/>
        <v>3022781.0494736759</v>
      </c>
      <c r="AD136" s="68">
        <v>0</v>
      </c>
      <c r="AF136" s="79" t="s">
        <v>259</v>
      </c>
      <c r="AG136" s="79" t="s">
        <v>260</v>
      </c>
      <c r="AH136" s="80" t="s">
        <v>1156</v>
      </c>
      <c r="AI136" s="81">
        <v>16</v>
      </c>
      <c r="AJ136" s="68">
        <v>2644942.3117641769</v>
      </c>
      <c r="AK136" s="68">
        <v>0</v>
      </c>
      <c r="AL136" s="68">
        <v>10981.960000000001</v>
      </c>
      <c r="AM136" s="68">
        <v>6068.9799999999987</v>
      </c>
      <c r="AN136" s="68">
        <v>199957.39727475887</v>
      </c>
      <c r="AO136" s="68">
        <v>146531.64977032912</v>
      </c>
      <c r="AP136" s="68">
        <v>0</v>
      </c>
      <c r="AQ136" s="68">
        <v>26002.807162015699</v>
      </c>
      <c r="AR136" s="68">
        <f t="shared" si="16"/>
        <v>3034485.1059712805</v>
      </c>
      <c r="AS136" s="68">
        <v>0</v>
      </c>
      <c r="AU136" s="79" t="s">
        <v>259</v>
      </c>
      <c r="AV136" s="79" t="s">
        <v>260</v>
      </c>
      <c r="AW136" s="80" t="s">
        <v>1157</v>
      </c>
      <c r="AX136" s="81">
        <v>16</v>
      </c>
      <c r="AY136" s="68">
        <v>2681027.4320733454</v>
      </c>
      <c r="AZ136" s="68">
        <v>0</v>
      </c>
      <c r="BA136" s="68">
        <v>11172.750000000002</v>
      </c>
      <c r="BB136" s="68">
        <v>6174.4099999999989</v>
      </c>
      <c r="BC136" s="68">
        <v>203269.07936198107</v>
      </c>
      <c r="BD136" s="68">
        <v>146531.64977032912</v>
      </c>
      <c r="BE136" s="68">
        <v>0</v>
      </c>
      <c r="BF136" s="68">
        <v>26410.217461277265</v>
      </c>
      <c r="BG136" s="68">
        <f t="shared" si="17"/>
        <v>3074585.5386669333</v>
      </c>
      <c r="BH136" s="68">
        <v>0</v>
      </c>
    </row>
    <row r="137" spans="2:60">
      <c r="B137" s="79" t="s">
        <v>261</v>
      </c>
      <c r="C137" s="79" t="s">
        <v>262</v>
      </c>
      <c r="D137" s="80" t="s">
        <v>953</v>
      </c>
      <c r="E137" s="81">
        <v>19</v>
      </c>
      <c r="F137" s="68"/>
      <c r="G137" s="68"/>
      <c r="H137" s="68"/>
      <c r="I137" s="68"/>
      <c r="J137" s="68"/>
      <c r="K137" s="68"/>
      <c r="L137" s="68"/>
      <c r="M137" s="68"/>
      <c r="N137" s="68">
        <f t="shared" si="14"/>
        <v>0</v>
      </c>
      <c r="O137" s="68"/>
      <c r="Q137" s="79" t="s">
        <v>261</v>
      </c>
      <c r="R137" s="79" t="s">
        <v>262</v>
      </c>
      <c r="S137" s="80" t="s">
        <v>954</v>
      </c>
      <c r="T137" s="81">
        <v>16</v>
      </c>
      <c r="U137" s="68">
        <v>1913735.8236270794</v>
      </c>
      <c r="V137" s="68">
        <v>28853.600000000002</v>
      </c>
      <c r="W137" s="68">
        <v>0</v>
      </c>
      <c r="X137" s="68">
        <v>0</v>
      </c>
      <c r="Y137" s="68">
        <v>87679.645552395144</v>
      </c>
      <c r="Z137" s="68">
        <v>60712.652476636154</v>
      </c>
      <c r="AA137" s="68">
        <v>0</v>
      </c>
      <c r="AB137" s="68">
        <v>19579.127274274826</v>
      </c>
      <c r="AC137" s="68">
        <f t="shared" si="15"/>
        <v>2114281.158930386</v>
      </c>
      <c r="AD137" s="68">
        <v>3720.3100000000004</v>
      </c>
      <c r="AF137" s="79" t="s">
        <v>261</v>
      </c>
      <c r="AG137" s="79" t="s">
        <v>262</v>
      </c>
      <c r="AH137" s="80" t="s">
        <v>1156</v>
      </c>
      <c r="AI137" s="81">
        <v>16</v>
      </c>
      <c r="AJ137" s="68">
        <v>1892803.7424115301</v>
      </c>
      <c r="AK137" s="68">
        <v>28888.33</v>
      </c>
      <c r="AL137" s="68">
        <v>0</v>
      </c>
      <c r="AM137" s="68">
        <v>0</v>
      </c>
      <c r="AN137" s="68">
        <v>88706.398432713511</v>
      </c>
      <c r="AO137" s="68">
        <v>60712.652476636154</v>
      </c>
      <c r="AP137" s="68">
        <v>0</v>
      </c>
      <c r="AQ137" s="68">
        <v>19361.537733328296</v>
      </c>
      <c r="AR137" s="68">
        <f t="shared" si="16"/>
        <v>2094254.8410542081</v>
      </c>
      <c r="AS137" s="68">
        <v>3782.1800000000003</v>
      </c>
      <c r="AU137" s="79" t="s">
        <v>261</v>
      </c>
      <c r="AV137" s="79" t="s">
        <v>262</v>
      </c>
      <c r="AW137" s="80" t="s">
        <v>1157</v>
      </c>
      <c r="AX137" s="81">
        <v>16</v>
      </c>
      <c r="AY137" s="68">
        <v>1917987.2955755731</v>
      </c>
      <c r="AZ137" s="68">
        <v>29393.509999999995</v>
      </c>
      <c r="BA137" s="68">
        <v>0</v>
      </c>
      <c r="BB137" s="68">
        <v>0</v>
      </c>
      <c r="BC137" s="68">
        <v>92965.741614647399</v>
      </c>
      <c r="BD137" s="68">
        <v>60712.652476636154</v>
      </c>
      <c r="BE137" s="68">
        <v>0</v>
      </c>
      <c r="BF137" s="68">
        <v>19787.053336644545</v>
      </c>
      <c r="BG137" s="68">
        <f t="shared" si="17"/>
        <v>2124694.7930035014</v>
      </c>
      <c r="BH137" s="68">
        <v>3848.5400000000004</v>
      </c>
    </row>
    <row r="138" spans="2:60">
      <c r="B138" s="79" t="s">
        <v>263</v>
      </c>
      <c r="C138" s="79" t="s">
        <v>264</v>
      </c>
      <c r="D138" s="80" t="s">
        <v>953</v>
      </c>
      <c r="E138" s="81">
        <v>19</v>
      </c>
      <c r="F138" s="68"/>
      <c r="G138" s="68"/>
      <c r="H138" s="68"/>
      <c r="I138" s="68"/>
      <c r="J138" s="68"/>
      <c r="K138" s="68"/>
      <c r="L138" s="68"/>
      <c r="M138" s="68"/>
      <c r="N138" s="68">
        <f t="shared" si="14"/>
        <v>0</v>
      </c>
      <c r="O138" s="68"/>
      <c r="Q138" s="79" t="s">
        <v>263</v>
      </c>
      <c r="R138" s="79" t="s">
        <v>264</v>
      </c>
      <c r="S138" s="80" t="s">
        <v>954</v>
      </c>
      <c r="T138" s="81">
        <v>16</v>
      </c>
      <c r="U138" s="68">
        <v>1927453.8073818707</v>
      </c>
      <c r="V138" s="68">
        <v>28875.13</v>
      </c>
      <c r="W138" s="68">
        <v>0</v>
      </c>
      <c r="X138" s="68">
        <v>1888.65</v>
      </c>
      <c r="Y138" s="68">
        <v>74289.306407387718</v>
      </c>
      <c r="Z138" s="68">
        <v>80063.320287296941</v>
      </c>
      <c r="AA138" s="68">
        <v>0</v>
      </c>
      <c r="AB138" s="68">
        <v>19599.424090612214</v>
      </c>
      <c r="AC138" s="68">
        <f t="shared" si="15"/>
        <v>2143129.4781671674</v>
      </c>
      <c r="AD138" s="68">
        <v>10959.84</v>
      </c>
      <c r="AF138" s="79" t="s">
        <v>263</v>
      </c>
      <c r="AG138" s="79" t="s">
        <v>264</v>
      </c>
      <c r="AH138" s="80" t="s">
        <v>1156</v>
      </c>
      <c r="AI138" s="81">
        <v>16</v>
      </c>
      <c r="AJ138" s="68">
        <v>1940397.3501594681</v>
      </c>
      <c r="AK138" s="68">
        <v>28810.990000000005</v>
      </c>
      <c r="AL138" s="68">
        <v>0</v>
      </c>
      <c r="AM138" s="68">
        <v>1993.9399999999998</v>
      </c>
      <c r="AN138" s="68">
        <v>73368.352458807116</v>
      </c>
      <c r="AO138" s="68">
        <v>80063.320287296941</v>
      </c>
      <c r="AP138" s="68">
        <v>0</v>
      </c>
      <c r="AQ138" s="68">
        <v>19643.774455421604</v>
      </c>
      <c r="AR138" s="68">
        <f t="shared" si="16"/>
        <v>2155419.8273609937</v>
      </c>
      <c r="AS138" s="68">
        <v>11142.1</v>
      </c>
      <c r="AU138" s="79" t="s">
        <v>263</v>
      </c>
      <c r="AV138" s="79" t="s">
        <v>264</v>
      </c>
      <c r="AW138" s="80" t="s">
        <v>1157</v>
      </c>
      <c r="AX138" s="81">
        <v>16</v>
      </c>
      <c r="AY138" s="68">
        <v>1976853.9160087239</v>
      </c>
      <c r="AZ138" s="68">
        <v>29314.420000000006</v>
      </c>
      <c r="BA138" s="68">
        <v>0</v>
      </c>
      <c r="BB138" s="68">
        <v>1927.31</v>
      </c>
      <c r="BC138" s="68">
        <v>73689.647787986265</v>
      </c>
      <c r="BD138" s="68">
        <v>80063.320287296941</v>
      </c>
      <c r="BE138" s="68">
        <v>0</v>
      </c>
      <c r="BF138" s="68">
        <v>20020.180010588374</v>
      </c>
      <c r="BG138" s="68">
        <f t="shared" si="17"/>
        <v>2193206.4040945955</v>
      </c>
      <c r="BH138" s="68">
        <v>11337.609999999999</v>
      </c>
    </row>
    <row r="139" spans="2:60">
      <c r="B139" s="79" t="s">
        <v>265</v>
      </c>
      <c r="C139" s="79" t="s">
        <v>266</v>
      </c>
      <c r="D139" s="80" t="s">
        <v>953</v>
      </c>
      <c r="E139" s="81">
        <v>19</v>
      </c>
      <c r="F139" s="68"/>
      <c r="G139" s="68"/>
      <c r="H139" s="68"/>
      <c r="I139" s="68"/>
      <c r="J139" s="68"/>
      <c r="K139" s="68"/>
      <c r="L139" s="68"/>
      <c r="M139" s="68"/>
      <c r="N139" s="68">
        <f t="shared" si="14"/>
        <v>0</v>
      </c>
      <c r="O139" s="68"/>
      <c r="Q139" s="79" t="s">
        <v>265</v>
      </c>
      <c r="R139" s="79" t="s">
        <v>266</v>
      </c>
      <c r="S139" s="80" t="s">
        <v>954</v>
      </c>
      <c r="T139" s="81">
        <v>16</v>
      </c>
      <c r="U139" s="68">
        <v>419783.5772210352</v>
      </c>
      <c r="V139" s="68">
        <v>0</v>
      </c>
      <c r="W139" s="68">
        <v>20842.88</v>
      </c>
      <c r="X139" s="68">
        <v>0</v>
      </c>
      <c r="Y139" s="68">
        <v>43510.854961428056</v>
      </c>
      <c r="Z139" s="68">
        <v>119491.99325968986</v>
      </c>
      <c r="AA139" s="68">
        <v>0</v>
      </c>
      <c r="AB139" s="68">
        <v>4539.9652040840592</v>
      </c>
      <c r="AC139" s="68">
        <f t="shared" si="15"/>
        <v>608169.27064623719</v>
      </c>
      <c r="AD139" s="68">
        <v>0</v>
      </c>
      <c r="AF139" s="79" t="s">
        <v>265</v>
      </c>
      <c r="AG139" s="79" t="s">
        <v>266</v>
      </c>
      <c r="AH139" s="80" t="s">
        <v>1156</v>
      </c>
      <c r="AI139" s="81">
        <v>16</v>
      </c>
      <c r="AJ139" s="68">
        <v>414414.96514417994</v>
      </c>
      <c r="AK139" s="68">
        <v>0</v>
      </c>
      <c r="AL139" s="68">
        <v>20904.259999999995</v>
      </c>
      <c r="AM139" s="68">
        <v>0</v>
      </c>
      <c r="AN139" s="68">
        <v>43740.534175290843</v>
      </c>
      <c r="AO139" s="68">
        <v>119491.99325968986</v>
      </c>
      <c r="AP139" s="68">
        <v>0</v>
      </c>
      <c r="AQ139" s="68">
        <v>4484.4412316351663</v>
      </c>
      <c r="AR139" s="68">
        <f t="shared" si="16"/>
        <v>603036.19381079578</v>
      </c>
      <c r="AS139" s="68">
        <v>0</v>
      </c>
      <c r="AU139" s="79" t="s">
        <v>265</v>
      </c>
      <c r="AV139" s="79" t="s">
        <v>266</v>
      </c>
      <c r="AW139" s="80" t="s">
        <v>1157</v>
      </c>
      <c r="AX139" s="81">
        <v>16</v>
      </c>
      <c r="AY139" s="68">
        <v>400491.08749091486</v>
      </c>
      <c r="AZ139" s="68">
        <v>0</v>
      </c>
      <c r="BA139" s="68">
        <v>21267.409999999996</v>
      </c>
      <c r="BB139" s="68">
        <v>0</v>
      </c>
      <c r="BC139" s="68">
        <v>44295.093961663151</v>
      </c>
      <c r="BD139" s="68">
        <v>119491.99325968986</v>
      </c>
      <c r="BE139" s="68">
        <v>0</v>
      </c>
      <c r="BF139" s="68">
        <v>4357.9027177278185</v>
      </c>
      <c r="BG139" s="68">
        <f t="shared" si="17"/>
        <v>589903.48742999567</v>
      </c>
      <c r="BH139" s="68">
        <v>0</v>
      </c>
    </row>
    <row r="140" spans="2:60">
      <c r="B140" s="79" t="s">
        <v>267</v>
      </c>
      <c r="C140" s="79" t="s">
        <v>268</v>
      </c>
      <c r="D140" s="80" t="s">
        <v>953</v>
      </c>
      <c r="E140" s="81">
        <v>19</v>
      </c>
      <c r="F140" s="68"/>
      <c r="G140" s="68"/>
      <c r="H140" s="68"/>
      <c r="I140" s="68"/>
      <c r="J140" s="68"/>
      <c r="K140" s="68"/>
      <c r="L140" s="68"/>
      <c r="M140" s="68"/>
      <c r="N140" s="68">
        <f t="shared" si="14"/>
        <v>0</v>
      </c>
      <c r="O140" s="68"/>
      <c r="Q140" s="79" t="s">
        <v>267</v>
      </c>
      <c r="R140" s="79" t="s">
        <v>268</v>
      </c>
      <c r="S140" s="80" t="s">
        <v>954</v>
      </c>
      <c r="T140" s="81">
        <v>16</v>
      </c>
      <c r="U140" s="68">
        <v>7074088.4373720456</v>
      </c>
      <c r="V140" s="68">
        <v>347622.45999999996</v>
      </c>
      <c r="W140" s="68">
        <v>49369.770000000004</v>
      </c>
      <c r="X140" s="68">
        <v>27950.59</v>
      </c>
      <c r="Y140" s="68">
        <v>1033006.9107552445</v>
      </c>
      <c r="Z140" s="68">
        <v>476898.60689941933</v>
      </c>
      <c r="AA140" s="68">
        <v>903807.41411966668</v>
      </c>
      <c r="AB140" s="68">
        <v>85824.157113112509</v>
      </c>
      <c r="AC140" s="68">
        <f t="shared" si="15"/>
        <v>10113493.656259488</v>
      </c>
      <c r="AD140" s="68">
        <v>114925.30999999998</v>
      </c>
      <c r="AF140" s="79" t="s">
        <v>267</v>
      </c>
      <c r="AG140" s="79" t="s">
        <v>268</v>
      </c>
      <c r="AH140" s="80" t="s">
        <v>1156</v>
      </c>
      <c r="AI140" s="81">
        <v>16</v>
      </c>
      <c r="AJ140" s="68">
        <v>7000023.5202664137</v>
      </c>
      <c r="AK140" s="68">
        <v>347085.37000000005</v>
      </c>
      <c r="AL140" s="68">
        <v>49515.159999999996</v>
      </c>
      <c r="AM140" s="68">
        <v>27647.57</v>
      </c>
      <c r="AN140" s="68">
        <v>1038028.7522821861</v>
      </c>
      <c r="AO140" s="68">
        <v>476898.60689941933</v>
      </c>
      <c r="AP140" s="68">
        <v>908680.54298291157</v>
      </c>
      <c r="AQ140" s="68">
        <v>85081.638735158369</v>
      </c>
      <c r="AR140" s="68">
        <f t="shared" si="16"/>
        <v>10049788.58116609</v>
      </c>
      <c r="AS140" s="68">
        <v>116827.42</v>
      </c>
      <c r="AU140" s="79" t="s">
        <v>267</v>
      </c>
      <c r="AV140" s="79" t="s">
        <v>268</v>
      </c>
      <c r="AW140" s="80" t="s">
        <v>1157</v>
      </c>
      <c r="AX140" s="81">
        <v>16</v>
      </c>
      <c r="AY140" s="68">
        <v>7080270.4157774448</v>
      </c>
      <c r="AZ140" s="68">
        <v>353121.67</v>
      </c>
      <c r="BA140" s="68">
        <v>50375.34</v>
      </c>
      <c r="BB140" s="68">
        <v>28029.859999999997</v>
      </c>
      <c r="BC140" s="68">
        <v>1053657.4217774854</v>
      </c>
      <c r="BD140" s="68">
        <v>476898.60689941933</v>
      </c>
      <c r="BE140" s="68">
        <v>924617.23255503085</v>
      </c>
      <c r="BF140" s="68">
        <v>86302.013844875619</v>
      </c>
      <c r="BG140" s="68">
        <f t="shared" si="17"/>
        <v>10172140.250854257</v>
      </c>
      <c r="BH140" s="68">
        <v>118867.68999999999</v>
      </c>
    </row>
    <row r="141" spans="2:60">
      <c r="B141" s="79" t="s">
        <v>269</v>
      </c>
      <c r="C141" s="79" t="s">
        <v>270</v>
      </c>
      <c r="D141" s="80" t="s">
        <v>953</v>
      </c>
      <c r="E141" s="81">
        <v>19</v>
      </c>
      <c r="F141" s="68"/>
      <c r="G141" s="68"/>
      <c r="H141" s="68"/>
      <c r="I141" s="68"/>
      <c r="J141" s="68"/>
      <c r="K141" s="68"/>
      <c r="L141" s="68"/>
      <c r="M141" s="68"/>
      <c r="N141" s="68">
        <f t="shared" si="14"/>
        <v>0</v>
      </c>
      <c r="O141" s="68"/>
      <c r="Q141" s="79" t="s">
        <v>269</v>
      </c>
      <c r="R141" s="79" t="s">
        <v>270</v>
      </c>
      <c r="S141" s="80" t="s">
        <v>954</v>
      </c>
      <c r="T141" s="81">
        <v>16</v>
      </c>
      <c r="U141" s="68">
        <v>10521764.922839265</v>
      </c>
      <c r="V141" s="68">
        <v>339393.24000000005</v>
      </c>
      <c r="W141" s="68">
        <v>298043.58</v>
      </c>
      <c r="X141" s="68">
        <v>36691.15</v>
      </c>
      <c r="Y141" s="68">
        <v>1648435.5674069712</v>
      </c>
      <c r="Z141" s="68">
        <v>701977.06967242446</v>
      </c>
      <c r="AA141" s="68">
        <v>499612.47781007795</v>
      </c>
      <c r="AB141" s="68">
        <v>118997.59393985383</v>
      </c>
      <c r="AC141" s="68">
        <f t="shared" si="15"/>
        <v>14168121.471668592</v>
      </c>
      <c r="AD141" s="68">
        <v>3205.8700000000003</v>
      </c>
      <c r="AF141" s="79" t="s">
        <v>269</v>
      </c>
      <c r="AG141" s="79" t="s">
        <v>270</v>
      </c>
      <c r="AH141" s="80" t="s">
        <v>1156</v>
      </c>
      <c r="AI141" s="81">
        <v>16</v>
      </c>
      <c r="AJ141" s="68">
        <v>10550160.957276618</v>
      </c>
      <c r="AK141" s="68">
        <v>340351.22000000003</v>
      </c>
      <c r="AL141" s="68">
        <v>298921.24</v>
      </c>
      <c r="AM141" s="68">
        <v>36799.19</v>
      </c>
      <c r="AN141" s="68">
        <v>1653143.0471330117</v>
      </c>
      <c r="AO141" s="68">
        <v>701977.06967242446</v>
      </c>
      <c r="AP141" s="68">
        <v>502306.66394952871</v>
      </c>
      <c r="AQ141" s="68">
        <v>118962.9838884864</v>
      </c>
      <c r="AR141" s="68">
        <f t="shared" si="16"/>
        <v>14205881.301920069</v>
      </c>
      <c r="AS141" s="68">
        <v>3258.9300000000003</v>
      </c>
      <c r="AU141" s="79" t="s">
        <v>269</v>
      </c>
      <c r="AV141" s="79" t="s">
        <v>270</v>
      </c>
      <c r="AW141" s="80" t="s">
        <v>1157</v>
      </c>
      <c r="AX141" s="81">
        <v>16</v>
      </c>
      <c r="AY141" s="68">
        <v>10739371.73384621</v>
      </c>
      <c r="AZ141" s="68">
        <v>346276.45</v>
      </c>
      <c r="BA141" s="68">
        <v>304114.15000000002</v>
      </c>
      <c r="BB141" s="68">
        <v>37438.47</v>
      </c>
      <c r="BC141" s="68">
        <v>1682841.4484415187</v>
      </c>
      <c r="BD141" s="68">
        <v>701977.06967242446</v>
      </c>
      <c r="BE141" s="68">
        <v>511116.23255277838</v>
      </c>
      <c r="BF141" s="68">
        <v>121384.80458832905</v>
      </c>
      <c r="BG141" s="68">
        <f t="shared" si="17"/>
        <v>14447836.19910126</v>
      </c>
      <c r="BH141" s="68">
        <v>3315.84</v>
      </c>
    </row>
    <row r="142" spans="2:60">
      <c r="B142" s="79" t="s">
        <v>271</v>
      </c>
      <c r="C142" s="79" t="s">
        <v>272</v>
      </c>
      <c r="D142" s="80" t="s">
        <v>953</v>
      </c>
      <c r="E142" s="81">
        <v>19</v>
      </c>
      <c r="F142" s="68"/>
      <c r="G142" s="68"/>
      <c r="H142" s="68"/>
      <c r="I142" s="68"/>
      <c r="J142" s="68"/>
      <c r="K142" s="68"/>
      <c r="L142" s="68"/>
      <c r="M142" s="68"/>
      <c r="N142" s="68">
        <f t="shared" si="14"/>
        <v>0</v>
      </c>
      <c r="O142" s="68"/>
      <c r="Q142" s="79" t="s">
        <v>271</v>
      </c>
      <c r="R142" s="79" t="s">
        <v>272</v>
      </c>
      <c r="S142" s="80" t="s">
        <v>954</v>
      </c>
      <c r="T142" s="81">
        <v>16</v>
      </c>
      <c r="U142" s="68">
        <v>2911511.6570986249</v>
      </c>
      <c r="V142" s="68">
        <v>101955.34</v>
      </c>
      <c r="W142" s="68">
        <v>16712.72</v>
      </c>
      <c r="X142" s="68">
        <v>0</v>
      </c>
      <c r="Y142" s="68">
        <v>349788.23616589094</v>
      </c>
      <c r="Z142" s="68">
        <v>210938.75160659064</v>
      </c>
      <c r="AA142" s="68">
        <v>67706.215436761544</v>
      </c>
      <c r="AB142" s="68">
        <v>31914.959506479558</v>
      </c>
      <c r="AC142" s="68">
        <f t="shared" si="15"/>
        <v>3733855.5998143479</v>
      </c>
      <c r="AD142" s="68">
        <v>43327.719999999994</v>
      </c>
      <c r="AF142" s="79" t="s">
        <v>271</v>
      </c>
      <c r="AG142" s="79" t="s">
        <v>272</v>
      </c>
      <c r="AH142" s="80" t="s">
        <v>1156</v>
      </c>
      <c r="AI142" s="81">
        <v>16</v>
      </c>
      <c r="AJ142" s="68">
        <v>2925297.8538878327</v>
      </c>
      <c r="AK142" s="68">
        <v>101666.98999999999</v>
      </c>
      <c r="AL142" s="68">
        <v>16761.940000000002</v>
      </c>
      <c r="AM142" s="68">
        <v>0</v>
      </c>
      <c r="AN142" s="68">
        <v>351594.23908674484</v>
      </c>
      <c r="AO142" s="68">
        <v>210938.75160659064</v>
      </c>
      <c r="AP142" s="68">
        <v>68071.194992875535</v>
      </c>
      <c r="AQ142" s="68">
        <v>32023.196125156246</v>
      </c>
      <c r="AR142" s="68">
        <f t="shared" si="16"/>
        <v>3750398.9856992001</v>
      </c>
      <c r="AS142" s="68">
        <v>44044.82</v>
      </c>
      <c r="AU142" s="79" t="s">
        <v>271</v>
      </c>
      <c r="AV142" s="79" t="s">
        <v>272</v>
      </c>
      <c r="AW142" s="80" t="s">
        <v>1157</v>
      </c>
      <c r="AX142" s="81">
        <v>16</v>
      </c>
      <c r="AY142" s="68">
        <v>2976085.87084514</v>
      </c>
      <c r="AZ142" s="68">
        <v>103434.59</v>
      </c>
      <c r="BA142" s="68">
        <v>17053.13</v>
      </c>
      <c r="BB142" s="68">
        <v>0</v>
      </c>
      <c r="BC142" s="68">
        <v>357744.93050979485</v>
      </c>
      <c r="BD142" s="68">
        <v>210938.75160659064</v>
      </c>
      <c r="BE142" s="68">
        <v>69265.106489277838</v>
      </c>
      <c r="BF142" s="68">
        <v>32663.670247659087</v>
      </c>
      <c r="BG142" s="68">
        <f t="shared" si="17"/>
        <v>3812000.059698462</v>
      </c>
      <c r="BH142" s="68">
        <v>44814.01</v>
      </c>
    </row>
    <row r="143" spans="2:60">
      <c r="B143" s="79" t="s">
        <v>273</v>
      </c>
      <c r="C143" s="79" t="s">
        <v>274</v>
      </c>
      <c r="D143" s="80" t="s">
        <v>953</v>
      </c>
      <c r="E143" s="81">
        <v>19</v>
      </c>
      <c r="F143" s="68"/>
      <c r="G143" s="68"/>
      <c r="H143" s="68"/>
      <c r="I143" s="68"/>
      <c r="J143" s="68"/>
      <c r="K143" s="68"/>
      <c r="L143" s="68"/>
      <c r="M143" s="68"/>
      <c r="N143" s="68">
        <f t="shared" si="14"/>
        <v>0</v>
      </c>
      <c r="O143" s="68"/>
      <c r="Q143" s="79" t="s">
        <v>273</v>
      </c>
      <c r="R143" s="79" t="s">
        <v>274</v>
      </c>
      <c r="S143" s="80" t="s">
        <v>954</v>
      </c>
      <c r="T143" s="81">
        <v>16</v>
      </c>
      <c r="U143" s="68">
        <v>6312052.4915846335</v>
      </c>
      <c r="V143" s="68">
        <v>235512.52000000002</v>
      </c>
      <c r="W143" s="68">
        <v>33329.399999999994</v>
      </c>
      <c r="X143" s="68">
        <v>25261.179999999997</v>
      </c>
      <c r="Y143" s="68">
        <v>905167.60601012642</v>
      </c>
      <c r="Z143" s="68">
        <v>370698.67813066457</v>
      </c>
      <c r="AA143" s="68">
        <v>990846.82298013743</v>
      </c>
      <c r="AB143" s="68">
        <v>73263.27562834695</v>
      </c>
      <c r="AC143" s="68">
        <f t="shared" si="15"/>
        <v>8946131.9743339084</v>
      </c>
      <c r="AD143" s="68">
        <v>0</v>
      </c>
      <c r="AF143" s="79" t="s">
        <v>273</v>
      </c>
      <c r="AG143" s="79" t="s">
        <v>274</v>
      </c>
      <c r="AH143" s="80" t="s">
        <v>1156</v>
      </c>
      <c r="AI143" s="81">
        <v>16</v>
      </c>
      <c r="AJ143" s="68">
        <v>6345542.6274936739</v>
      </c>
      <c r="AK143" s="68">
        <v>236207.55000000005</v>
      </c>
      <c r="AL143" s="68">
        <v>33427.549999999996</v>
      </c>
      <c r="AM143" s="68">
        <v>25335.559999999998</v>
      </c>
      <c r="AN143" s="68">
        <v>910086.29293147672</v>
      </c>
      <c r="AO143" s="68">
        <v>370698.67813066457</v>
      </c>
      <c r="AP143" s="68">
        <v>996189.81794653879</v>
      </c>
      <c r="AQ143" s="68">
        <v>73511.782179165632</v>
      </c>
      <c r="AR143" s="68">
        <f t="shared" si="16"/>
        <v>8990999.8586815186</v>
      </c>
      <c r="AS143" s="68">
        <v>0</v>
      </c>
      <c r="AU143" s="79" t="s">
        <v>273</v>
      </c>
      <c r="AV143" s="79" t="s">
        <v>274</v>
      </c>
      <c r="AW143" s="80" t="s">
        <v>1157</v>
      </c>
      <c r="AX143" s="81">
        <v>16</v>
      </c>
      <c r="AY143" s="68">
        <v>6456336.5826233476</v>
      </c>
      <c r="AZ143" s="68">
        <v>240319.83999999997</v>
      </c>
      <c r="BA143" s="68">
        <v>34008.26</v>
      </c>
      <c r="BB143" s="68">
        <v>25775.699999999997</v>
      </c>
      <c r="BC143" s="68">
        <v>926049.27208265814</v>
      </c>
      <c r="BD143" s="68">
        <v>370698.67813066457</v>
      </c>
      <c r="BE143" s="68">
        <v>1013661.1501462152</v>
      </c>
      <c r="BF143" s="68">
        <v>74981.998622747138</v>
      </c>
      <c r="BG143" s="68">
        <f t="shared" si="17"/>
        <v>9141831.4816056322</v>
      </c>
      <c r="BH143" s="68">
        <v>0</v>
      </c>
    </row>
    <row r="144" spans="2:60">
      <c r="B144" s="79" t="s">
        <v>275</v>
      </c>
      <c r="C144" s="79" t="s">
        <v>276</v>
      </c>
      <c r="D144" s="80" t="s">
        <v>953</v>
      </c>
      <c r="E144" s="81">
        <v>19</v>
      </c>
      <c r="F144" s="68"/>
      <c r="G144" s="68"/>
      <c r="H144" s="68"/>
      <c r="I144" s="68"/>
      <c r="J144" s="68"/>
      <c r="K144" s="68"/>
      <c r="L144" s="68"/>
      <c r="M144" s="68"/>
      <c r="N144" s="68">
        <f t="shared" si="14"/>
        <v>0</v>
      </c>
      <c r="O144" s="68"/>
      <c r="Q144" s="79" t="s">
        <v>275</v>
      </c>
      <c r="R144" s="79" t="s">
        <v>276</v>
      </c>
      <c r="S144" s="80" t="s">
        <v>954</v>
      </c>
      <c r="T144" s="81">
        <v>16</v>
      </c>
      <c r="U144" s="68">
        <v>578848.29493548372</v>
      </c>
      <c r="V144" s="68">
        <v>20683.919999999998</v>
      </c>
      <c r="W144" s="68">
        <v>4898.5600000000004</v>
      </c>
      <c r="X144" s="68">
        <v>1440.75</v>
      </c>
      <c r="Y144" s="68">
        <v>72511.240332968344</v>
      </c>
      <c r="Z144" s="68">
        <v>23444.431330425909</v>
      </c>
      <c r="AA144" s="68">
        <v>0</v>
      </c>
      <c r="AB144" s="68">
        <v>6400.3266550245462</v>
      </c>
      <c r="AC144" s="68">
        <f t="shared" si="15"/>
        <v>717067.92325390258</v>
      </c>
      <c r="AD144" s="68">
        <v>8840.4</v>
      </c>
      <c r="AF144" s="79" t="s">
        <v>275</v>
      </c>
      <c r="AG144" s="79" t="s">
        <v>276</v>
      </c>
      <c r="AH144" s="80" t="s">
        <v>1156</v>
      </c>
      <c r="AI144" s="81">
        <v>16</v>
      </c>
      <c r="AJ144" s="68">
        <v>623387.95484531554</v>
      </c>
      <c r="AK144" s="68">
        <v>20624.739999999998</v>
      </c>
      <c r="AL144" s="68">
        <v>4912.9799999999996</v>
      </c>
      <c r="AM144" s="68">
        <v>1637.6599999999999</v>
      </c>
      <c r="AN144" s="68">
        <v>71512.593693270508</v>
      </c>
      <c r="AO144" s="68">
        <v>23444.431330425909</v>
      </c>
      <c r="AP144" s="68">
        <v>0</v>
      </c>
      <c r="AQ144" s="68">
        <v>6791.2513563395478</v>
      </c>
      <c r="AR144" s="68">
        <f t="shared" si="16"/>
        <v>761298.32122535142</v>
      </c>
      <c r="AS144" s="68">
        <v>8986.7100000000009</v>
      </c>
      <c r="AU144" s="79" t="s">
        <v>275</v>
      </c>
      <c r="AV144" s="79" t="s">
        <v>276</v>
      </c>
      <c r="AW144" s="80" t="s">
        <v>1157</v>
      </c>
      <c r="AX144" s="81">
        <v>16</v>
      </c>
      <c r="AY144" s="68">
        <v>626929.92733256868</v>
      </c>
      <c r="AZ144" s="68">
        <v>20983.32</v>
      </c>
      <c r="BA144" s="68">
        <v>4998.3399999999992</v>
      </c>
      <c r="BB144" s="68">
        <v>1568.1</v>
      </c>
      <c r="BC144" s="68">
        <v>72966.95442358141</v>
      </c>
      <c r="BD144" s="68">
        <v>23444.431330425909</v>
      </c>
      <c r="BE144" s="68">
        <v>0</v>
      </c>
      <c r="BF144" s="68">
        <v>6861.6255366656696</v>
      </c>
      <c r="BG144" s="68">
        <f t="shared" si="17"/>
        <v>766896.35862324154</v>
      </c>
      <c r="BH144" s="68">
        <v>9143.66</v>
      </c>
    </row>
    <row r="145" spans="2:60">
      <c r="B145" s="79" t="s">
        <v>277</v>
      </c>
      <c r="C145" s="79" t="s">
        <v>278</v>
      </c>
      <c r="D145" s="80" t="s">
        <v>953</v>
      </c>
      <c r="E145" s="81">
        <v>19</v>
      </c>
      <c r="F145" s="68"/>
      <c r="G145" s="68"/>
      <c r="H145" s="68"/>
      <c r="I145" s="68"/>
      <c r="J145" s="68"/>
      <c r="K145" s="68"/>
      <c r="L145" s="68"/>
      <c r="M145" s="68"/>
      <c r="N145" s="68">
        <f t="shared" si="14"/>
        <v>0</v>
      </c>
      <c r="O145" s="68"/>
      <c r="Q145" s="79" t="s">
        <v>277</v>
      </c>
      <c r="R145" s="79" t="s">
        <v>278</v>
      </c>
      <c r="S145" s="80" t="s">
        <v>954</v>
      </c>
      <c r="T145" s="81">
        <v>16</v>
      </c>
      <c r="U145" s="68">
        <v>4557265.241047089</v>
      </c>
      <c r="V145" s="68">
        <v>212235.83999999997</v>
      </c>
      <c r="W145" s="68">
        <v>86925.389999999985</v>
      </c>
      <c r="X145" s="68">
        <v>15079.869999999999</v>
      </c>
      <c r="Y145" s="68">
        <v>693087.64766495023</v>
      </c>
      <c r="Z145" s="68">
        <v>416951.84980322159</v>
      </c>
      <c r="AA145" s="68">
        <v>356881.68606738781</v>
      </c>
      <c r="AB145" s="68">
        <v>54668.019323217683</v>
      </c>
      <c r="AC145" s="68">
        <f t="shared" si="15"/>
        <v>6493934.4839058658</v>
      </c>
      <c r="AD145" s="68">
        <v>100838.93999999999</v>
      </c>
      <c r="AF145" s="79" t="s">
        <v>277</v>
      </c>
      <c r="AG145" s="79" t="s">
        <v>278</v>
      </c>
      <c r="AH145" s="80" t="s">
        <v>1156</v>
      </c>
      <c r="AI145" s="81">
        <v>16</v>
      </c>
      <c r="AJ145" s="68">
        <v>4516765.2007879755</v>
      </c>
      <c r="AK145" s="68">
        <v>211490.79000000004</v>
      </c>
      <c r="AL145" s="68">
        <v>87181.349999999991</v>
      </c>
      <c r="AM145" s="68">
        <v>15220.63</v>
      </c>
      <c r="AN145" s="68">
        <v>691279.4453219173</v>
      </c>
      <c r="AO145" s="68">
        <v>416951.84980322159</v>
      </c>
      <c r="AP145" s="68">
        <v>358806.2062262625</v>
      </c>
      <c r="AQ145" s="68">
        <v>53975.043743478134</v>
      </c>
      <c r="AR145" s="68">
        <f t="shared" si="16"/>
        <v>6454178.4258828545</v>
      </c>
      <c r="AS145" s="68">
        <v>102507.90999999999</v>
      </c>
      <c r="AU145" s="79" t="s">
        <v>277</v>
      </c>
      <c r="AV145" s="79" t="s">
        <v>278</v>
      </c>
      <c r="AW145" s="80" t="s">
        <v>1157</v>
      </c>
      <c r="AX145" s="81">
        <v>16</v>
      </c>
      <c r="AY145" s="68">
        <v>4522789.4909222042</v>
      </c>
      <c r="AZ145" s="68">
        <v>215167.21000000002</v>
      </c>
      <c r="BA145" s="68">
        <v>88695.89</v>
      </c>
      <c r="BB145" s="68">
        <v>15387.02</v>
      </c>
      <c r="BC145" s="68">
        <v>702126.71000286518</v>
      </c>
      <c r="BD145" s="68">
        <v>416951.84980322159</v>
      </c>
      <c r="BE145" s="68">
        <v>365099.00280636636</v>
      </c>
      <c r="BF145" s="68">
        <v>54289.771524726413</v>
      </c>
      <c r="BG145" s="68">
        <f t="shared" si="17"/>
        <v>6484805.045059382</v>
      </c>
      <c r="BH145" s="68">
        <v>104298.09999999999</v>
      </c>
    </row>
    <row r="146" spans="2:60">
      <c r="B146" s="79" t="s">
        <v>279</v>
      </c>
      <c r="C146" s="79" t="s">
        <v>280</v>
      </c>
      <c r="D146" s="80" t="s">
        <v>953</v>
      </c>
      <c r="E146" s="81">
        <v>19</v>
      </c>
      <c r="F146" s="68"/>
      <c r="G146" s="68"/>
      <c r="H146" s="68"/>
      <c r="I146" s="68"/>
      <c r="J146" s="68"/>
      <c r="K146" s="68"/>
      <c r="L146" s="68"/>
      <c r="M146" s="68"/>
      <c r="N146" s="68">
        <f t="shared" si="14"/>
        <v>0</v>
      </c>
      <c r="O146" s="68"/>
      <c r="Q146" s="79" t="s">
        <v>279</v>
      </c>
      <c r="R146" s="79" t="s">
        <v>280</v>
      </c>
      <c r="S146" s="80" t="s">
        <v>954</v>
      </c>
      <c r="T146" s="81">
        <v>16</v>
      </c>
      <c r="U146" s="68">
        <v>2986099.9456781</v>
      </c>
      <c r="V146" s="68">
        <v>115743.26</v>
      </c>
      <c r="W146" s="68">
        <v>0</v>
      </c>
      <c r="X146" s="68">
        <v>10085.27</v>
      </c>
      <c r="Y146" s="68">
        <v>451111.88196892315</v>
      </c>
      <c r="Z146" s="68">
        <v>246463.5430191507</v>
      </c>
      <c r="AA146" s="68">
        <v>480469.90671662195</v>
      </c>
      <c r="AB146" s="68">
        <v>36545.082327885553</v>
      </c>
      <c r="AC146" s="68">
        <f t="shared" si="15"/>
        <v>4386070.2197106816</v>
      </c>
      <c r="AD146" s="68">
        <v>59551.33</v>
      </c>
      <c r="AF146" s="79" t="s">
        <v>279</v>
      </c>
      <c r="AG146" s="79" t="s">
        <v>280</v>
      </c>
      <c r="AH146" s="80" t="s">
        <v>1156</v>
      </c>
      <c r="AI146" s="81">
        <v>16</v>
      </c>
      <c r="AJ146" s="68">
        <v>3036013.9056435153</v>
      </c>
      <c r="AK146" s="68">
        <v>115274.95000000003</v>
      </c>
      <c r="AL146" s="68">
        <v>0</v>
      </c>
      <c r="AM146" s="68">
        <v>10114.969999999999</v>
      </c>
      <c r="AN146" s="68">
        <v>455309.31817412964</v>
      </c>
      <c r="AO146" s="68">
        <v>246463.5430191507</v>
      </c>
      <c r="AP146" s="68">
        <v>483060.59062227514</v>
      </c>
      <c r="AQ146" s="68">
        <v>37089.703338087536</v>
      </c>
      <c r="AR146" s="68">
        <f t="shared" si="16"/>
        <v>4443863.9307971597</v>
      </c>
      <c r="AS146" s="68">
        <v>60536.95</v>
      </c>
      <c r="AU146" s="79" t="s">
        <v>279</v>
      </c>
      <c r="AV146" s="79" t="s">
        <v>280</v>
      </c>
      <c r="AW146" s="80" t="s">
        <v>1157</v>
      </c>
      <c r="AX146" s="81">
        <v>16</v>
      </c>
      <c r="AY146" s="68">
        <v>3128459.7119298726</v>
      </c>
      <c r="AZ146" s="68">
        <v>117278.57</v>
      </c>
      <c r="BA146" s="68">
        <v>0</v>
      </c>
      <c r="BB146" s="68">
        <v>10290.68</v>
      </c>
      <c r="BC146" s="68">
        <v>464451.69743938773</v>
      </c>
      <c r="BD146" s="68">
        <v>246463.5430191507</v>
      </c>
      <c r="BE146" s="68">
        <v>491532.54643909482</v>
      </c>
      <c r="BF146" s="68">
        <v>38286.032273631543</v>
      </c>
      <c r="BG146" s="68">
        <f t="shared" si="17"/>
        <v>4558356.9411011375</v>
      </c>
      <c r="BH146" s="68">
        <v>61594.16</v>
      </c>
    </row>
    <row r="147" spans="2:60">
      <c r="B147" s="79" t="s">
        <v>281</v>
      </c>
      <c r="C147" s="79" t="s">
        <v>282</v>
      </c>
      <c r="D147" s="80" t="s">
        <v>953</v>
      </c>
      <c r="E147" s="81">
        <v>19</v>
      </c>
      <c r="F147" s="68"/>
      <c r="G147" s="68"/>
      <c r="H147" s="68"/>
      <c r="I147" s="68"/>
      <c r="J147" s="68"/>
      <c r="K147" s="68"/>
      <c r="L147" s="68"/>
      <c r="M147" s="68"/>
      <c r="N147" s="68">
        <f t="shared" si="14"/>
        <v>0</v>
      </c>
      <c r="O147" s="68"/>
      <c r="Q147" s="79" t="s">
        <v>281</v>
      </c>
      <c r="R147" s="79" t="s">
        <v>282</v>
      </c>
      <c r="S147" s="80" t="s">
        <v>954</v>
      </c>
      <c r="T147" s="81">
        <v>16</v>
      </c>
      <c r="U147" s="68">
        <v>4909530.5037265336</v>
      </c>
      <c r="V147" s="68">
        <v>108613.32</v>
      </c>
      <c r="W147" s="68">
        <v>0</v>
      </c>
      <c r="X147" s="68">
        <v>18886.470000000005</v>
      </c>
      <c r="Y147" s="68">
        <v>551386.51204152452</v>
      </c>
      <c r="Z147" s="68">
        <v>311175.08565761981</v>
      </c>
      <c r="AA147" s="68">
        <v>637731.5806196006</v>
      </c>
      <c r="AB147" s="68">
        <v>53545.929138622247</v>
      </c>
      <c r="AC147" s="68">
        <f t="shared" si="15"/>
        <v>6590869.4011839004</v>
      </c>
      <c r="AD147" s="68">
        <v>0</v>
      </c>
      <c r="AF147" s="79" t="s">
        <v>281</v>
      </c>
      <c r="AG147" s="79" t="s">
        <v>282</v>
      </c>
      <c r="AH147" s="80" t="s">
        <v>1156</v>
      </c>
      <c r="AI147" s="81">
        <v>16</v>
      </c>
      <c r="AJ147" s="68">
        <v>4695242.2200833801</v>
      </c>
      <c r="AK147" s="68">
        <v>108935.4</v>
      </c>
      <c r="AL147" s="68">
        <v>0</v>
      </c>
      <c r="AM147" s="68">
        <v>18144.789999999997</v>
      </c>
      <c r="AN147" s="68">
        <v>551050.99176289991</v>
      </c>
      <c r="AO147" s="68">
        <v>311175.08565761981</v>
      </c>
      <c r="AP147" s="68">
        <v>641144.1948489442</v>
      </c>
      <c r="AQ147" s="68">
        <v>51472.047353012487</v>
      </c>
      <c r="AR147" s="68">
        <f t="shared" si="16"/>
        <v>6377164.7297058571</v>
      </c>
      <c r="AS147" s="68">
        <v>0</v>
      </c>
      <c r="AU147" s="79" t="s">
        <v>281</v>
      </c>
      <c r="AV147" s="79" t="s">
        <v>282</v>
      </c>
      <c r="AW147" s="80" t="s">
        <v>1157</v>
      </c>
      <c r="AX147" s="81">
        <v>16</v>
      </c>
      <c r="AY147" s="68">
        <v>4638211.9021956362</v>
      </c>
      <c r="AZ147" s="68">
        <v>110841.10999999999</v>
      </c>
      <c r="BA147" s="68">
        <v>0</v>
      </c>
      <c r="BB147" s="68">
        <v>18055.82</v>
      </c>
      <c r="BC147" s="68">
        <v>560324.65973782714</v>
      </c>
      <c r="BD147" s="68">
        <v>311175.08565761981</v>
      </c>
      <c r="BE147" s="68">
        <v>652419.92160030105</v>
      </c>
      <c r="BF147" s="68">
        <v>51225.65366931539</v>
      </c>
      <c r="BG147" s="68">
        <f t="shared" si="17"/>
        <v>6342254.1528607002</v>
      </c>
      <c r="BH147" s="68">
        <v>0</v>
      </c>
    </row>
    <row r="148" spans="2:60">
      <c r="B148" s="79" t="s">
        <v>283</v>
      </c>
      <c r="C148" s="79" t="s">
        <v>284</v>
      </c>
      <c r="D148" s="80" t="s">
        <v>953</v>
      </c>
      <c r="E148" s="81">
        <v>19</v>
      </c>
      <c r="F148" s="68"/>
      <c r="G148" s="68"/>
      <c r="H148" s="68"/>
      <c r="I148" s="68"/>
      <c r="J148" s="68"/>
      <c r="K148" s="68"/>
      <c r="L148" s="68"/>
      <c r="M148" s="68"/>
      <c r="N148" s="68">
        <f t="shared" si="14"/>
        <v>0</v>
      </c>
      <c r="O148" s="68"/>
      <c r="Q148" s="79" t="s">
        <v>283</v>
      </c>
      <c r="R148" s="79" t="s">
        <v>284</v>
      </c>
      <c r="S148" s="80" t="s">
        <v>954</v>
      </c>
      <c r="T148" s="81">
        <v>16</v>
      </c>
      <c r="U148" s="68">
        <v>5896043.9878656082</v>
      </c>
      <c r="V148" s="68">
        <v>418019.68000000005</v>
      </c>
      <c r="W148" s="68">
        <v>114312.93999999999</v>
      </c>
      <c r="X148" s="68">
        <v>21272.15</v>
      </c>
      <c r="Y148" s="68">
        <v>889693.6412510681</v>
      </c>
      <c r="Z148" s="68">
        <v>438864.77924828557</v>
      </c>
      <c r="AA148" s="68">
        <v>531467.88073210372</v>
      </c>
      <c r="AB148" s="68">
        <v>72986.017627215013</v>
      </c>
      <c r="AC148" s="68">
        <f t="shared" si="15"/>
        <v>8553795.5267242808</v>
      </c>
      <c r="AD148" s="68">
        <v>171134.44999999998</v>
      </c>
      <c r="AF148" s="79" t="s">
        <v>283</v>
      </c>
      <c r="AG148" s="79" t="s">
        <v>284</v>
      </c>
      <c r="AH148" s="80" t="s">
        <v>1156</v>
      </c>
      <c r="AI148" s="81">
        <v>16</v>
      </c>
      <c r="AJ148" s="68">
        <v>5897332.4634093493</v>
      </c>
      <c r="AK148" s="68">
        <v>416920.70999999996</v>
      </c>
      <c r="AL148" s="68">
        <v>114651.21999999999</v>
      </c>
      <c r="AM148" s="68">
        <v>21335.1</v>
      </c>
      <c r="AN148" s="68">
        <v>890481.40060343419</v>
      </c>
      <c r="AO148" s="68">
        <v>438864.77924828557</v>
      </c>
      <c r="AP148" s="68">
        <v>534311.86436918611</v>
      </c>
      <c r="AQ148" s="68">
        <v>72871.137013513595</v>
      </c>
      <c r="AR148" s="68">
        <f t="shared" si="16"/>
        <v>8560749.1846437678</v>
      </c>
      <c r="AS148" s="68">
        <v>173980.50999999998</v>
      </c>
      <c r="AU148" s="79" t="s">
        <v>283</v>
      </c>
      <c r="AV148" s="79" t="s">
        <v>284</v>
      </c>
      <c r="AW148" s="80" t="s">
        <v>1157</v>
      </c>
      <c r="AX148" s="81">
        <v>16</v>
      </c>
      <c r="AY148" s="68">
        <v>5927730.8232556321</v>
      </c>
      <c r="AZ148" s="68">
        <v>424205.14999999991</v>
      </c>
      <c r="BA148" s="68">
        <v>116652.73999999998</v>
      </c>
      <c r="BB148" s="68">
        <v>21707.55</v>
      </c>
      <c r="BC148" s="68">
        <v>905113.95333042648</v>
      </c>
      <c r="BD148" s="68">
        <v>438864.77924828557</v>
      </c>
      <c r="BE148" s="68">
        <v>543708.90602564334</v>
      </c>
      <c r="BF148" s="68">
        <v>73597.423741882667</v>
      </c>
      <c r="BG148" s="68">
        <f t="shared" si="17"/>
        <v>8628614.5956018716</v>
      </c>
      <c r="BH148" s="68">
        <v>177033.27</v>
      </c>
    </row>
    <row r="149" spans="2:60">
      <c r="B149" s="79" t="s">
        <v>285</v>
      </c>
      <c r="C149" s="79" t="s">
        <v>286</v>
      </c>
      <c r="D149" s="80" t="s">
        <v>953</v>
      </c>
      <c r="E149" s="81">
        <v>19</v>
      </c>
      <c r="F149" s="68"/>
      <c r="G149" s="68"/>
      <c r="H149" s="68"/>
      <c r="I149" s="68"/>
      <c r="J149" s="68"/>
      <c r="K149" s="68"/>
      <c r="L149" s="68"/>
      <c r="M149" s="68"/>
      <c r="N149" s="68">
        <f t="shared" si="14"/>
        <v>0</v>
      </c>
      <c r="O149" s="68"/>
      <c r="Q149" s="79" t="s">
        <v>285</v>
      </c>
      <c r="R149" s="79" t="s">
        <v>286</v>
      </c>
      <c r="S149" s="80" t="s">
        <v>954</v>
      </c>
      <c r="T149" s="81">
        <v>16</v>
      </c>
      <c r="U149" s="68">
        <v>839346.7307468974</v>
      </c>
      <c r="V149" s="68">
        <v>31125.230000000003</v>
      </c>
      <c r="W149" s="68">
        <v>0</v>
      </c>
      <c r="X149" s="68">
        <v>2305.2199999999998</v>
      </c>
      <c r="Y149" s="68">
        <v>114567.314482738</v>
      </c>
      <c r="Z149" s="68">
        <v>146170.26026804789</v>
      </c>
      <c r="AA149" s="68">
        <v>0</v>
      </c>
      <c r="AB149" s="68">
        <v>9102.395153057063</v>
      </c>
      <c r="AC149" s="68">
        <f t="shared" si="15"/>
        <v>1156509.2206507404</v>
      </c>
      <c r="AD149" s="68">
        <v>13892.07</v>
      </c>
      <c r="AF149" s="79" t="s">
        <v>285</v>
      </c>
      <c r="AG149" s="79" t="s">
        <v>286</v>
      </c>
      <c r="AH149" s="80" t="s">
        <v>1156</v>
      </c>
      <c r="AI149" s="81">
        <v>16</v>
      </c>
      <c r="AJ149" s="68">
        <v>886202.06634960603</v>
      </c>
      <c r="AK149" s="68">
        <v>31028.139999999992</v>
      </c>
      <c r="AL149" s="68">
        <v>0</v>
      </c>
      <c r="AM149" s="68">
        <v>2312</v>
      </c>
      <c r="AN149" s="68">
        <v>117649.39333166371</v>
      </c>
      <c r="AO149" s="68">
        <v>146170.26026804789</v>
      </c>
      <c r="AP149" s="68">
        <v>0</v>
      </c>
      <c r="AQ149" s="68">
        <v>9634.6757246989291</v>
      </c>
      <c r="AR149" s="68">
        <f t="shared" si="16"/>
        <v>1207118.5356740165</v>
      </c>
      <c r="AS149" s="68">
        <v>14121.999999999998</v>
      </c>
      <c r="AU149" s="79" t="s">
        <v>285</v>
      </c>
      <c r="AV149" s="79" t="s">
        <v>286</v>
      </c>
      <c r="AW149" s="80" t="s">
        <v>1157</v>
      </c>
      <c r="AX149" s="81">
        <v>16</v>
      </c>
      <c r="AY149" s="68">
        <v>876981.09930263436</v>
      </c>
      <c r="AZ149" s="68">
        <v>31567.57</v>
      </c>
      <c r="BA149" s="68">
        <v>0</v>
      </c>
      <c r="BB149" s="68">
        <v>2352.1499999999996</v>
      </c>
      <c r="BC149" s="68">
        <v>118004.02193835701</v>
      </c>
      <c r="BD149" s="68">
        <v>146170.26026804789</v>
      </c>
      <c r="BE149" s="68">
        <v>0</v>
      </c>
      <c r="BF149" s="68">
        <v>9531.0091284539085</v>
      </c>
      <c r="BG149" s="68">
        <f t="shared" si="17"/>
        <v>1198974.7406374931</v>
      </c>
      <c r="BH149" s="68">
        <v>14368.63</v>
      </c>
    </row>
    <row r="150" spans="2:60">
      <c r="B150" s="79" t="s">
        <v>287</v>
      </c>
      <c r="C150" s="79" t="s">
        <v>288</v>
      </c>
      <c r="D150" s="80" t="s">
        <v>953</v>
      </c>
      <c r="E150" s="81">
        <v>19</v>
      </c>
      <c r="F150" s="68"/>
      <c r="G150" s="68"/>
      <c r="H150" s="68"/>
      <c r="I150" s="68"/>
      <c r="J150" s="68"/>
      <c r="K150" s="68"/>
      <c r="L150" s="68"/>
      <c r="M150" s="68"/>
      <c r="N150" s="68">
        <f t="shared" si="14"/>
        <v>0</v>
      </c>
      <c r="O150" s="68"/>
      <c r="Q150" s="79" t="s">
        <v>287</v>
      </c>
      <c r="R150" s="79" t="s">
        <v>288</v>
      </c>
      <c r="S150" s="80" t="s">
        <v>954</v>
      </c>
      <c r="T150" s="81">
        <v>16</v>
      </c>
      <c r="U150" s="68">
        <v>6502785.1209305357</v>
      </c>
      <c r="V150" s="68">
        <v>270096.32</v>
      </c>
      <c r="W150" s="68">
        <v>18886.470000000005</v>
      </c>
      <c r="X150" s="68">
        <v>24751.230000000003</v>
      </c>
      <c r="Y150" s="68">
        <v>989896.16161395842</v>
      </c>
      <c r="Z150" s="68">
        <v>498606.97267110122</v>
      </c>
      <c r="AA150" s="68">
        <v>625099.75686803937</v>
      </c>
      <c r="AB150" s="68">
        <v>74029.741680020466</v>
      </c>
      <c r="AC150" s="68">
        <f t="shared" si="15"/>
        <v>9046583.4637636561</v>
      </c>
      <c r="AD150" s="68">
        <v>42431.689999999995</v>
      </c>
      <c r="AF150" s="79" t="s">
        <v>287</v>
      </c>
      <c r="AG150" s="79" t="s">
        <v>288</v>
      </c>
      <c r="AH150" s="80" t="s">
        <v>1156</v>
      </c>
      <c r="AI150" s="81">
        <v>16</v>
      </c>
      <c r="AJ150" s="68">
        <v>6538465.3775770459</v>
      </c>
      <c r="AK150" s="68">
        <v>270317.44000000006</v>
      </c>
      <c r="AL150" s="68">
        <v>18942.36</v>
      </c>
      <c r="AM150" s="68">
        <v>24824.479999999996</v>
      </c>
      <c r="AN150" s="68">
        <v>994888.97019198909</v>
      </c>
      <c r="AO150" s="68">
        <v>498606.97267110122</v>
      </c>
      <c r="AP150" s="68">
        <v>628444.26791223534</v>
      </c>
      <c r="AQ150" s="68">
        <v>74264.504423648119</v>
      </c>
      <c r="AR150" s="68">
        <f t="shared" si="16"/>
        <v>9091891.7227760199</v>
      </c>
      <c r="AS150" s="68">
        <v>43137.349999999991</v>
      </c>
      <c r="AU150" s="79" t="s">
        <v>287</v>
      </c>
      <c r="AV150" s="79" t="s">
        <v>288</v>
      </c>
      <c r="AW150" s="80" t="s">
        <v>1157</v>
      </c>
      <c r="AX150" s="81">
        <v>16</v>
      </c>
      <c r="AY150" s="68">
        <v>6525007.3990402976</v>
      </c>
      <c r="AZ150" s="68">
        <v>275044.08</v>
      </c>
      <c r="BA150" s="68">
        <v>19273.05</v>
      </c>
      <c r="BB150" s="68">
        <v>24953.539999999997</v>
      </c>
      <c r="BC150" s="68">
        <v>1011182.0377926214</v>
      </c>
      <c r="BD150" s="68">
        <v>498606.97267110122</v>
      </c>
      <c r="BE150" s="68">
        <v>639496.63652891957</v>
      </c>
      <c r="BF150" s="68">
        <v>74528.881346851587</v>
      </c>
      <c r="BG150" s="68">
        <f t="shared" si="17"/>
        <v>9111986.8673797902</v>
      </c>
      <c r="BH150" s="68">
        <v>43894.27</v>
      </c>
    </row>
    <row r="151" spans="2:60">
      <c r="B151" s="79" t="s">
        <v>289</v>
      </c>
      <c r="C151" s="79" t="s">
        <v>290</v>
      </c>
      <c r="D151" s="80" t="s">
        <v>953</v>
      </c>
      <c r="E151" s="81">
        <v>19</v>
      </c>
      <c r="F151" s="68"/>
      <c r="G151" s="68"/>
      <c r="H151" s="68"/>
      <c r="I151" s="68"/>
      <c r="J151" s="68"/>
      <c r="K151" s="68"/>
      <c r="L151" s="68"/>
      <c r="M151" s="68"/>
      <c r="N151" s="68">
        <f t="shared" si="14"/>
        <v>0</v>
      </c>
      <c r="O151" s="68"/>
      <c r="Q151" s="79" t="s">
        <v>289</v>
      </c>
      <c r="R151" s="79" t="s">
        <v>290</v>
      </c>
      <c r="S151" s="80" t="s">
        <v>954</v>
      </c>
      <c r="T151" s="81">
        <v>16</v>
      </c>
      <c r="U151" s="68">
        <v>6391584.3710220307</v>
      </c>
      <c r="V151" s="68">
        <v>290386.82999999996</v>
      </c>
      <c r="W151" s="68">
        <v>48313.219999999994</v>
      </c>
      <c r="X151" s="68">
        <v>24204.63</v>
      </c>
      <c r="Y151" s="68">
        <v>927548.02001950529</v>
      </c>
      <c r="Z151" s="68">
        <v>630062.68377762567</v>
      </c>
      <c r="AA151" s="68">
        <v>693968.10557690961</v>
      </c>
      <c r="AB151" s="68">
        <v>75826.618149468675</v>
      </c>
      <c r="AC151" s="68">
        <f t="shared" si="15"/>
        <v>9216443.5685455389</v>
      </c>
      <c r="AD151" s="68">
        <v>134549.09</v>
      </c>
      <c r="AF151" s="79" t="s">
        <v>289</v>
      </c>
      <c r="AG151" s="79" t="s">
        <v>290</v>
      </c>
      <c r="AH151" s="80" t="s">
        <v>1156</v>
      </c>
      <c r="AI151" s="81">
        <v>16</v>
      </c>
      <c r="AJ151" s="68">
        <v>6361467.828524</v>
      </c>
      <c r="AK151" s="68">
        <v>289413.97000000003</v>
      </c>
      <c r="AL151" s="68">
        <v>48455.489999999991</v>
      </c>
      <c r="AM151" s="68">
        <v>24275.91</v>
      </c>
      <c r="AN151" s="68">
        <v>933327.01997400273</v>
      </c>
      <c r="AO151" s="68">
        <v>630062.68377762567</v>
      </c>
      <c r="AP151" s="68">
        <v>697710.43524383032</v>
      </c>
      <c r="AQ151" s="68">
        <v>75415.421481858939</v>
      </c>
      <c r="AR151" s="68">
        <f t="shared" si="16"/>
        <v>9196904.7390013188</v>
      </c>
      <c r="AS151" s="68">
        <v>136775.97999999998</v>
      </c>
      <c r="AU151" s="79" t="s">
        <v>289</v>
      </c>
      <c r="AV151" s="79" t="s">
        <v>290</v>
      </c>
      <c r="AW151" s="80" t="s">
        <v>1157</v>
      </c>
      <c r="AX151" s="81">
        <v>16</v>
      </c>
      <c r="AY151" s="68">
        <v>6483721.3494725786</v>
      </c>
      <c r="AZ151" s="68">
        <v>294445.15000000002</v>
      </c>
      <c r="BA151" s="68">
        <v>49297.26</v>
      </c>
      <c r="BB151" s="68">
        <v>24795.63</v>
      </c>
      <c r="BC151" s="68">
        <v>951184.68336503697</v>
      </c>
      <c r="BD151" s="68">
        <v>630062.68377762567</v>
      </c>
      <c r="BE151" s="68">
        <v>709946.974782562</v>
      </c>
      <c r="BF151" s="68">
        <v>77081.557271113619</v>
      </c>
      <c r="BG151" s="68">
        <f t="shared" si="17"/>
        <v>9359699.9086689148</v>
      </c>
      <c r="BH151" s="68">
        <v>139164.62</v>
      </c>
    </row>
    <row r="152" spans="2:60">
      <c r="B152" s="79" t="s">
        <v>291</v>
      </c>
      <c r="C152" s="79" t="s">
        <v>292</v>
      </c>
      <c r="D152" s="80" t="s">
        <v>953</v>
      </c>
      <c r="E152" s="81">
        <v>19</v>
      </c>
      <c r="F152" s="68"/>
      <c r="G152" s="68"/>
      <c r="H152" s="68"/>
      <c r="I152" s="68"/>
      <c r="J152" s="68"/>
      <c r="K152" s="68"/>
      <c r="L152" s="68"/>
      <c r="M152" s="68"/>
      <c r="N152" s="68">
        <f t="shared" si="14"/>
        <v>0</v>
      </c>
      <c r="O152" s="68"/>
      <c r="Q152" s="79" t="s">
        <v>291</v>
      </c>
      <c r="R152" s="79" t="s">
        <v>292</v>
      </c>
      <c r="S152" s="80" t="s">
        <v>954</v>
      </c>
      <c r="T152" s="81">
        <v>16</v>
      </c>
      <c r="U152" s="68">
        <v>2879316.3013808187</v>
      </c>
      <c r="V152" s="68">
        <v>85235.920000000013</v>
      </c>
      <c r="W152" s="68">
        <v>0</v>
      </c>
      <c r="X152" s="68">
        <v>7753.4</v>
      </c>
      <c r="Y152" s="68">
        <v>401528.42806889198</v>
      </c>
      <c r="Z152" s="68">
        <v>185544.37476137967</v>
      </c>
      <c r="AA152" s="68">
        <v>182315.03597956599</v>
      </c>
      <c r="AB152" s="68">
        <v>33223.974628547207</v>
      </c>
      <c r="AC152" s="68">
        <f t="shared" si="15"/>
        <v>3815338.154819204</v>
      </c>
      <c r="AD152" s="68">
        <v>40420.719999999994</v>
      </c>
      <c r="AF152" s="79" t="s">
        <v>291</v>
      </c>
      <c r="AG152" s="79" t="s">
        <v>292</v>
      </c>
      <c r="AH152" s="80" t="s">
        <v>1156</v>
      </c>
      <c r="AI152" s="81">
        <v>16</v>
      </c>
      <c r="AJ152" s="68">
        <v>2903350.6061823578</v>
      </c>
      <c r="AK152" s="68">
        <v>84936.330000000016</v>
      </c>
      <c r="AL152" s="68">
        <v>0</v>
      </c>
      <c r="AM152" s="68">
        <v>7776.35</v>
      </c>
      <c r="AN152" s="68">
        <v>402462.52140725078</v>
      </c>
      <c r="AO152" s="68">
        <v>185544.37476137967</v>
      </c>
      <c r="AP152" s="68">
        <v>183290.23375860325</v>
      </c>
      <c r="AQ152" s="68">
        <v>33395.248517523054</v>
      </c>
      <c r="AR152" s="68">
        <f t="shared" si="16"/>
        <v>3841848.6046271147</v>
      </c>
      <c r="AS152" s="68">
        <v>41092.94</v>
      </c>
      <c r="AU152" s="79" t="s">
        <v>291</v>
      </c>
      <c r="AV152" s="79" t="s">
        <v>292</v>
      </c>
      <c r="AW152" s="80" t="s">
        <v>1157</v>
      </c>
      <c r="AX152" s="81">
        <v>16</v>
      </c>
      <c r="AY152" s="68">
        <v>2893853.8841189132</v>
      </c>
      <c r="AZ152" s="68">
        <v>86420.040000000023</v>
      </c>
      <c r="BA152" s="68">
        <v>0</v>
      </c>
      <c r="BB152" s="68">
        <v>7810.6500000000015</v>
      </c>
      <c r="BC152" s="68">
        <v>409161.53638027393</v>
      </c>
      <c r="BD152" s="68">
        <v>185544.37476137967</v>
      </c>
      <c r="BE152" s="68">
        <v>186513.7014440065</v>
      </c>
      <c r="BF152" s="68">
        <v>33486.210226530675</v>
      </c>
      <c r="BG152" s="68">
        <f t="shared" si="17"/>
        <v>3844604.3769311039</v>
      </c>
      <c r="BH152" s="68">
        <v>41813.979999999996</v>
      </c>
    </row>
    <row r="153" spans="2:60">
      <c r="B153" s="79" t="s">
        <v>293</v>
      </c>
      <c r="C153" s="79" t="s">
        <v>294</v>
      </c>
      <c r="D153" s="80" t="s">
        <v>953</v>
      </c>
      <c r="E153" s="81">
        <v>19</v>
      </c>
      <c r="F153" s="68"/>
      <c r="G153" s="68"/>
      <c r="H153" s="68"/>
      <c r="I153" s="68"/>
      <c r="J153" s="68"/>
      <c r="K153" s="68"/>
      <c r="L153" s="68"/>
      <c r="M153" s="68"/>
      <c r="N153" s="68">
        <f t="shared" si="14"/>
        <v>0</v>
      </c>
      <c r="O153" s="68"/>
      <c r="Q153" s="79" t="s">
        <v>293</v>
      </c>
      <c r="R153" s="79" t="s">
        <v>294</v>
      </c>
      <c r="S153" s="80" t="s">
        <v>954</v>
      </c>
      <c r="T153" s="81">
        <v>16</v>
      </c>
      <c r="U153" s="68">
        <v>24394233.734750826</v>
      </c>
      <c r="V153" s="68">
        <v>877206.34000000008</v>
      </c>
      <c r="W153" s="68">
        <v>237075.07000000004</v>
      </c>
      <c r="X153" s="68">
        <v>89263.489999999991</v>
      </c>
      <c r="Y153" s="68">
        <v>3626916.8734233249</v>
      </c>
      <c r="Z153" s="68">
        <v>1298602.785952894</v>
      </c>
      <c r="AA153" s="68">
        <v>1627876.4054530747</v>
      </c>
      <c r="AB153" s="68">
        <v>275452.520493377</v>
      </c>
      <c r="AC153" s="68">
        <f t="shared" si="15"/>
        <v>32640293.9100735</v>
      </c>
      <c r="AD153" s="68">
        <v>213666.68999999997</v>
      </c>
      <c r="AF153" s="79" t="s">
        <v>293</v>
      </c>
      <c r="AG153" s="79" t="s">
        <v>294</v>
      </c>
      <c r="AH153" s="80" t="s">
        <v>1156</v>
      </c>
      <c r="AI153" s="81">
        <v>16</v>
      </c>
      <c r="AJ153" s="68">
        <v>24224662.350225501</v>
      </c>
      <c r="AK153" s="68">
        <v>876887.87999999989</v>
      </c>
      <c r="AL153" s="68">
        <v>237776.63</v>
      </c>
      <c r="AM153" s="68">
        <v>88630.37000000001</v>
      </c>
      <c r="AN153" s="68">
        <v>3641785.0324267247</v>
      </c>
      <c r="AO153" s="68">
        <v>1298602.785952894</v>
      </c>
      <c r="AP153" s="68">
        <v>1636586.4109391663</v>
      </c>
      <c r="AQ153" s="68">
        <v>273833.39406877756</v>
      </c>
      <c r="AR153" s="68">
        <f t="shared" si="16"/>
        <v>32495984.923613064</v>
      </c>
      <c r="AS153" s="68">
        <v>217220.07</v>
      </c>
      <c r="AU153" s="79" t="s">
        <v>293</v>
      </c>
      <c r="AV153" s="79" t="s">
        <v>294</v>
      </c>
      <c r="AW153" s="80" t="s">
        <v>1157</v>
      </c>
      <c r="AX153" s="81">
        <v>16</v>
      </c>
      <c r="AY153" s="68">
        <v>24228701.281443726</v>
      </c>
      <c r="AZ153" s="68">
        <v>892216.64999999991</v>
      </c>
      <c r="BA153" s="68">
        <v>241927.61000000002</v>
      </c>
      <c r="BB153" s="68">
        <v>88858.940000000017</v>
      </c>
      <c r="BC153" s="68">
        <v>3700072.5906445538</v>
      </c>
      <c r="BD153" s="68">
        <v>1298602.785952894</v>
      </c>
      <c r="BE153" s="68">
        <v>1665368.9907004093</v>
      </c>
      <c r="BF153" s="68">
        <v>275607.17141513526</v>
      </c>
      <c r="BG153" s="68">
        <f t="shared" si="17"/>
        <v>32612387.560156718</v>
      </c>
      <c r="BH153" s="68">
        <v>221031.53999999998</v>
      </c>
    </row>
    <row r="154" spans="2:60">
      <c r="B154" s="79" t="s">
        <v>295</v>
      </c>
      <c r="C154" s="79" t="s">
        <v>296</v>
      </c>
      <c r="D154" s="80" t="s">
        <v>953</v>
      </c>
      <c r="E154" s="81">
        <v>19</v>
      </c>
      <c r="F154" s="68"/>
      <c r="G154" s="68"/>
      <c r="H154" s="68"/>
      <c r="I154" s="68"/>
      <c r="J154" s="68"/>
      <c r="K154" s="68"/>
      <c r="L154" s="68"/>
      <c r="M154" s="68"/>
      <c r="N154" s="68">
        <f t="shared" si="14"/>
        <v>0</v>
      </c>
      <c r="O154" s="68"/>
      <c r="Q154" s="79" t="s">
        <v>295</v>
      </c>
      <c r="R154" s="79" t="s">
        <v>296</v>
      </c>
      <c r="S154" s="80" t="s">
        <v>954</v>
      </c>
      <c r="T154" s="81">
        <v>16</v>
      </c>
      <c r="U154" s="68">
        <v>3332927.9664317933</v>
      </c>
      <c r="V154" s="68">
        <v>165854.36000000004</v>
      </c>
      <c r="W154" s="68">
        <v>0</v>
      </c>
      <c r="X154" s="68">
        <v>11141.810000000001</v>
      </c>
      <c r="Y154" s="68">
        <v>414507.75060660223</v>
      </c>
      <c r="Z154" s="68">
        <v>438007.85120740678</v>
      </c>
      <c r="AA154" s="68">
        <v>398429.186612049</v>
      </c>
      <c r="AB154" s="68">
        <v>39001.466576030478</v>
      </c>
      <c r="AC154" s="68">
        <f t="shared" si="15"/>
        <v>4868359.2814338813</v>
      </c>
      <c r="AD154" s="68">
        <v>68488.89</v>
      </c>
      <c r="AF154" s="79" t="s">
        <v>295</v>
      </c>
      <c r="AG154" s="79" t="s">
        <v>296</v>
      </c>
      <c r="AH154" s="80" t="s">
        <v>1156</v>
      </c>
      <c r="AI154" s="81">
        <v>16</v>
      </c>
      <c r="AJ154" s="68">
        <v>3339720.411860615</v>
      </c>
      <c r="AK154" s="68">
        <v>165412.38</v>
      </c>
      <c r="AL154" s="68">
        <v>0</v>
      </c>
      <c r="AM154" s="68">
        <v>11174.62</v>
      </c>
      <c r="AN154" s="68">
        <v>418021.67860199529</v>
      </c>
      <c r="AO154" s="68">
        <v>438007.85120740678</v>
      </c>
      <c r="AP154" s="68">
        <v>400577.43968009367</v>
      </c>
      <c r="AQ154" s="68">
        <v>39011.774148245342</v>
      </c>
      <c r="AR154" s="68">
        <f t="shared" si="16"/>
        <v>4881548.5854983563</v>
      </c>
      <c r="AS154" s="68">
        <v>69622.430000000008</v>
      </c>
      <c r="AU154" s="79" t="s">
        <v>295</v>
      </c>
      <c r="AV154" s="79" t="s">
        <v>296</v>
      </c>
      <c r="AW154" s="80" t="s">
        <v>1157</v>
      </c>
      <c r="AX154" s="81">
        <v>16</v>
      </c>
      <c r="AY154" s="68">
        <v>3351476.2982713878</v>
      </c>
      <c r="AZ154" s="68">
        <v>168288.38000000003</v>
      </c>
      <c r="BA154" s="68">
        <v>0</v>
      </c>
      <c r="BB154" s="68">
        <v>11270.760000000002</v>
      </c>
      <c r="BC154" s="68">
        <v>424594.56837563444</v>
      </c>
      <c r="BD154" s="68">
        <v>438007.85120740678</v>
      </c>
      <c r="BE154" s="68">
        <v>407602.69459654338</v>
      </c>
      <c r="BF154" s="68">
        <v>39386.114235247485</v>
      </c>
      <c r="BG154" s="68">
        <f t="shared" si="17"/>
        <v>4911464.9766862188</v>
      </c>
      <c r="BH154" s="68">
        <v>70838.31</v>
      </c>
    </row>
    <row r="155" spans="2:60">
      <c r="B155" s="79" t="s">
        <v>297</v>
      </c>
      <c r="C155" s="79" t="s">
        <v>298</v>
      </c>
      <c r="D155" s="80" t="s">
        <v>953</v>
      </c>
      <c r="E155" s="81">
        <v>19</v>
      </c>
      <c r="F155" s="68"/>
      <c r="G155" s="68"/>
      <c r="H155" s="68"/>
      <c r="I155" s="68"/>
      <c r="J155" s="68"/>
      <c r="K155" s="68"/>
      <c r="L155" s="68"/>
      <c r="M155" s="68"/>
      <c r="N155" s="68">
        <f t="shared" si="14"/>
        <v>0</v>
      </c>
      <c r="O155" s="68"/>
      <c r="Q155" s="79" t="s">
        <v>297</v>
      </c>
      <c r="R155" s="79" t="s">
        <v>298</v>
      </c>
      <c r="S155" s="80" t="s">
        <v>954</v>
      </c>
      <c r="T155" s="81">
        <v>16</v>
      </c>
      <c r="U155" s="68">
        <v>28687443.57119244</v>
      </c>
      <c r="V155" s="68">
        <v>1549349.9999999998</v>
      </c>
      <c r="W155" s="68">
        <v>657271.11</v>
      </c>
      <c r="X155" s="68">
        <v>103349.94000000002</v>
      </c>
      <c r="Y155" s="68">
        <v>4608165.3324025972</v>
      </c>
      <c r="Z155" s="68">
        <v>1722628.2140793647</v>
      </c>
      <c r="AA155" s="68">
        <v>1997152.8833392072</v>
      </c>
      <c r="AB155" s="68">
        <v>342390.73034620285</v>
      </c>
      <c r="AC155" s="68">
        <f t="shared" si="15"/>
        <v>40397134.081359804</v>
      </c>
      <c r="AD155" s="68">
        <v>729382.3</v>
      </c>
      <c r="AF155" s="79" t="s">
        <v>297</v>
      </c>
      <c r="AG155" s="79" t="s">
        <v>298</v>
      </c>
      <c r="AH155" s="80" t="s">
        <v>1156</v>
      </c>
      <c r="AI155" s="81">
        <v>16</v>
      </c>
      <c r="AJ155" s="68">
        <v>29078668.135540593</v>
      </c>
      <c r="AK155" s="68">
        <v>1544002.92</v>
      </c>
      <c r="AL155" s="68">
        <v>659206.59999999986</v>
      </c>
      <c r="AM155" s="68">
        <v>104424.95999999999</v>
      </c>
      <c r="AN155" s="68">
        <v>4637298.3102759402</v>
      </c>
      <c r="AO155" s="68">
        <v>1722628.2140793647</v>
      </c>
      <c r="AP155" s="68">
        <v>2007921.6872396127</v>
      </c>
      <c r="AQ155" s="68">
        <v>345857.55700141191</v>
      </c>
      <c r="AR155" s="68">
        <f t="shared" si="16"/>
        <v>40841462.554136924</v>
      </c>
      <c r="AS155" s="68">
        <v>741454.17</v>
      </c>
      <c r="AU155" s="79" t="s">
        <v>297</v>
      </c>
      <c r="AV155" s="79" t="s">
        <v>298</v>
      </c>
      <c r="AW155" s="80" t="s">
        <v>1157</v>
      </c>
      <c r="AX155" s="81">
        <v>16</v>
      </c>
      <c r="AY155" s="68">
        <v>30071498.70575542</v>
      </c>
      <c r="AZ155" s="68">
        <v>1570843.2700000005</v>
      </c>
      <c r="BA155" s="68">
        <v>670658.45000000019</v>
      </c>
      <c r="BB155" s="68">
        <v>107905.16</v>
      </c>
      <c r="BC155" s="68">
        <v>4717238.5014231196</v>
      </c>
      <c r="BD155" s="68">
        <v>1722628.2140793647</v>
      </c>
      <c r="BE155" s="68">
        <v>2043137.0369314053</v>
      </c>
      <c r="BF155" s="68">
        <v>356853.24811887741</v>
      </c>
      <c r="BG155" s="68">
        <f t="shared" si="17"/>
        <v>42015165.426308185</v>
      </c>
      <c r="BH155" s="68">
        <v>754402.84</v>
      </c>
    </row>
    <row r="156" spans="2:60">
      <c r="B156" s="79" t="s">
        <v>299</v>
      </c>
      <c r="C156" s="79" t="s">
        <v>300</v>
      </c>
      <c r="D156" s="80" t="s">
        <v>953</v>
      </c>
      <c r="E156" s="81">
        <v>19</v>
      </c>
      <c r="F156" s="68"/>
      <c r="G156" s="68"/>
      <c r="H156" s="68"/>
      <c r="I156" s="68"/>
      <c r="J156" s="68"/>
      <c r="K156" s="68"/>
      <c r="L156" s="68"/>
      <c r="M156" s="68"/>
      <c r="N156" s="68">
        <f t="shared" si="14"/>
        <v>0</v>
      </c>
      <c r="O156" s="68"/>
      <c r="Q156" s="79" t="s">
        <v>299</v>
      </c>
      <c r="R156" s="79" t="s">
        <v>300</v>
      </c>
      <c r="S156" s="80" t="s">
        <v>954</v>
      </c>
      <c r="T156" s="81">
        <v>16</v>
      </c>
      <c r="U156" s="68">
        <v>1685789.3910945635</v>
      </c>
      <c r="V156" s="68">
        <v>27303.700000000004</v>
      </c>
      <c r="W156" s="68">
        <v>0</v>
      </c>
      <c r="X156" s="68">
        <v>2017.0500000000002</v>
      </c>
      <c r="Y156" s="68">
        <v>83757.433317943316</v>
      </c>
      <c r="Z156" s="68">
        <v>108908.84286324363</v>
      </c>
      <c r="AA156" s="68">
        <v>77099.766251831883</v>
      </c>
      <c r="AB156" s="68">
        <v>17698.962880260777</v>
      </c>
      <c r="AC156" s="68">
        <f t="shared" si="15"/>
        <v>2009375.4564078429</v>
      </c>
      <c r="AD156" s="68">
        <v>6800.3099999999995</v>
      </c>
      <c r="AF156" s="79" t="s">
        <v>299</v>
      </c>
      <c r="AG156" s="79" t="s">
        <v>300</v>
      </c>
      <c r="AH156" s="80" t="s">
        <v>1156</v>
      </c>
      <c r="AI156" s="81">
        <v>16</v>
      </c>
      <c r="AJ156" s="68">
        <v>1691772.0651270137</v>
      </c>
      <c r="AK156" s="68">
        <v>27291.780000000002</v>
      </c>
      <c r="AL156" s="68">
        <v>0</v>
      </c>
      <c r="AM156" s="68">
        <v>1830.32</v>
      </c>
      <c r="AN156" s="68">
        <v>83219.644914386226</v>
      </c>
      <c r="AO156" s="68">
        <v>108908.84286324363</v>
      </c>
      <c r="AP156" s="68">
        <v>77515.691428638558</v>
      </c>
      <c r="AQ156" s="68">
        <v>17739.51246528863</v>
      </c>
      <c r="AR156" s="68">
        <f t="shared" si="16"/>
        <v>2015190.7267985709</v>
      </c>
      <c r="AS156" s="68">
        <v>6912.87</v>
      </c>
      <c r="AU156" s="79" t="s">
        <v>299</v>
      </c>
      <c r="AV156" s="79" t="s">
        <v>300</v>
      </c>
      <c r="AW156" s="80" t="s">
        <v>1157</v>
      </c>
      <c r="AX156" s="81">
        <v>16</v>
      </c>
      <c r="AY156" s="68">
        <v>1709777.3982166788</v>
      </c>
      <c r="AZ156" s="68">
        <v>27766.559999999994</v>
      </c>
      <c r="BA156" s="68">
        <v>0</v>
      </c>
      <c r="BB156" s="68">
        <v>1666.1000000000001</v>
      </c>
      <c r="BC156" s="68">
        <v>84083.144441699085</v>
      </c>
      <c r="BD156" s="68">
        <v>108908.84286324363</v>
      </c>
      <c r="BE156" s="68">
        <v>78875.26906598534</v>
      </c>
      <c r="BF156" s="68">
        <v>18019.065958342515</v>
      </c>
      <c r="BG156" s="68">
        <f t="shared" si="17"/>
        <v>2036129.9705459496</v>
      </c>
      <c r="BH156" s="68">
        <v>7033.59</v>
      </c>
    </row>
    <row r="157" spans="2:60">
      <c r="B157" s="79" t="s">
        <v>301</v>
      </c>
      <c r="C157" s="79" t="s">
        <v>302</v>
      </c>
      <c r="D157" s="80" t="s">
        <v>953</v>
      </c>
      <c r="E157" s="81">
        <v>19</v>
      </c>
      <c r="F157" s="68"/>
      <c r="G157" s="68"/>
      <c r="H157" s="68"/>
      <c r="I157" s="68"/>
      <c r="J157" s="68"/>
      <c r="K157" s="68"/>
      <c r="L157" s="68"/>
      <c r="M157" s="68"/>
      <c r="N157" s="68">
        <f t="shared" si="14"/>
        <v>0</v>
      </c>
      <c r="O157" s="68"/>
      <c r="Q157" s="79" t="s">
        <v>301</v>
      </c>
      <c r="R157" s="79" t="s">
        <v>302</v>
      </c>
      <c r="S157" s="80" t="s">
        <v>954</v>
      </c>
      <c r="T157" s="81">
        <v>16</v>
      </c>
      <c r="U157" s="68">
        <v>5103850.1455516852</v>
      </c>
      <c r="V157" s="68">
        <v>129010.59000000001</v>
      </c>
      <c r="W157" s="68">
        <v>15944.320000000002</v>
      </c>
      <c r="X157" s="68">
        <v>0</v>
      </c>
      <c r="Y157" s="68">
        <v>655785.38972712297</v>
      </c>
      <c r="Z157" s="68">
        <v>793902.93924433086</v>
      </c>
      <c r="AA157" s="68">
        <v>503625.77227536321</v>
      </c>
      <c r="AB157" s="68">
        <v>56008.41161960829</v>
      </c>
      <c r="AC157" s="68">
        <f t="shared" si="15"/>
        <v>7258127.5684181107</v>
      </c>
      <c r="AD157" s="68">
        <v>0</v>
      </c>
      <c r="AF157" s="79" t="s">
        <v>301</v>
      </c>
      <c r="AG157" s="79" t="s">
        <v>302</v>
      </c>
      <c r="AH157" s="80" t="s">
        <v>1156</v>
      </c>
      <c r="AI157" s="81">
        <v>16</v>
      </c>
      <c r="AJ157" s="68">
        <v>5130906.3674639221</v>
      </c>
      <c r="AK157" s="68">
        <v>129391.31</v>
      </c>
      <c r="AL157" s="68">
        <v>15991.280000000002</v>
      </c>
      <c r="AM157" s="68">
        <v>0</v>
      </c>
      <c r="AN157" s="68">
        <v>661792.5989932816</v>
      </c>
      <c r="AO157" s="68">
        <v>793902.93924433086</v>
      </c>
      <c r="AP157" s="68">
        <v>506341.63220812893</v>
      </c>
      <c r="AQ157" s="68">
        <v>56116.014352837577</v>
      </c>
      <c r="AR157" s="68">
        <f t="shared" si="16"/>
        <v>7294442.1422625016</v>
      </c>
      <c r="AS157" s="68">
        <v>0</v>
      </c>
      <c r="AU157" s="79" t="s">
        <v>301</v>
      </c>
      <c r="AV157" s="79" t="s">
        <v>302</v>
      </c>
      <c r="AW157" s="80" t="s">
        <v>1157</v>
      </c>
      <c r="AX157" s="81">
        <v>16</v>
      </c>
      <c r="AY157" s="68">
        <v>5221538.542458971</v>
      </c>
      <c r="AZ157" s="68">
        <v>131643.97</v>
      </c>
      <c r="BA157" s="68">
        <v>16269.080000000002</v>
      </c>
      <c r="BB157" s="68">
        <v>0</v>
      </c>
      <c r="BC157" s="68">
        <v>673806.48642686976</v>
      </c>
      <c r="BD157" s="68">
        <v>793902.93924433086</v>
      </c>
      <c r="BE157" s="68">
        <v>515221.95944680512</v>
      </c>
      <c r="BF157" s="68">
        <v>57185.577951774001</v>
      </c>
      <c r="BG157" s="68">
        <f t="shared" si="17"/>
        <v>7409568.5555287506</v>
      </c>
      <c r="BH157" s="68">
        <v>0</v>
      </c>
    </row>
    <row r="158" spans="2:60">
      <c r="B158" s="79" t="s">
        <v>303</v>
      </c>
      <c r="C158" s="79" t="s">
        <v>304</v>
      </c>
      <c r="D158" s="80" t="s">
        <v>953</v>
      </c>
      <c r="E158" s="81">
        <v>19</v>
      </c>
      <c r="F158" s="68"/>
      <c r="G158" s="68"/>
      <c r="H158" s="68"/>
      <c r="I158" s="68"/>
      <c r="J158" s="68"/>
      <c r="K158" s="68"/>
      <c r="L158" s="68"/>
      <c r="M158" s="68"/>
      <c r="N158" s="68">
        <f t="shared" si="14"/>
        <v>0</v>
      </c>
      <c r="O158" s="68"/>
      <c r="Q158" s="79" t="s">
        <v>303</v>
      </c>
      <c r="R158" s="79" t="s">
        <v>304</v>
      </c>
      <c r="S158" s="80" t="s">
        <v>954</v>
      </c>
      <c r="T158" s="81">
        <v>16</v>
      </c>
      <c r="U158" s="68">
        <v>1974760.6162399375</v>
      </c>
      <c r="V158" s="68">
        <v>20169.61</v>
      </c>
      <c r="W158" s="68">
        <v>0</v>
      </c>
      <c r="X158" s="68">
        <v>2783.2599999999998</v>
      </c>
      <c r="Y158" s="68">
        <v>97071.525600345412</v>
      </c>
      <c r="Z158" s="68">
        <v>161893.75439713887</v>
      </c>
      <c r="AA158" s="68">
        <v>27404.083061605037</v>
      </c>
      <c r="AB158" s="68">
        <v>20074.631027574185</v>
      </c>
      <c r="AC158" s="68">
        <f t="shared" si="15"/>
        <v>2304157.4803266013</v>
      </c>
      <c r="AD158" s="68">
        <v>0</v>
      </c>
      <c r="AF158" s="79" t="s">
        <v>303</v>
      </c>
      <c r="AG158" s="79" t="s">
        <v>304</v>
      </c>
      <c r="AH158" s="80" t="s">
        <v>1156</v>
      </c>
      <c r="AI158" s="81">
        <v>16</v>
      </c>
      <c r="AJ158" s="68">
        <v>1965798.9813221318</v>
      </c>
      <c r="AK158" s="68">
        <v>20229.420000000002</v>
      </c>
      <c r="AL158" s="68">
        <v>0</v>
      </c>
      <c r="AM158" s="68">
        <v>2791.51</v>
      </c>
      <c r="AN158" s="68">
        <v>98004.51679873938</v>
      </c>
      <c r="AO158" s="68">
        <v>161893.75439713887</v>
      </c>
      <c r="AP158" s="68">
        <v>27551.075602498604</v>
      </c>
      <c r="AQ158" s="68">
        <v>19983.079063773155</v>
      </c>
      <c r="AR158" s="68">
        <f t="shared" si="16"/>
        <v>2296252.337184282</v>
      </c>
      <c r="AS158" s="68">
        <v>0</v>
      </c>
      <c r="AU158" s="79" t="s">
        <v>303</v>
      </c>
      <c r="AV158" s="79" t="s">
        <v>304</v>
      </c>
      <c r="AW158" s="80" t="s">
        <v>1157</v>
      </c>
      <c r="AX158" s="81">
        <v>16</v>
      </c>
      <c r="AY158" s="68">
        <v>1971422.7283241067</v>
      </c>
      <c r="AZ158" s="68">
        <v>20583.309999999998</v>
      </c>
      <c r="BA158" s="68">
        <v>0</v>
      </c>
      <c r="BB158" s="68">
        <v>2738.81</v>
      </c>
      <c r="BC158" s="68">
        <v>97693.85548878384</v>
      </c>
      <c r="BD158" s="68">
        <v>161893.75439713887</v>
      </c>
      <c r="BE158" s="68">
        <v>28035.731901759231</v>
      </c>
      <c r="BF158" s="68">
        <v>20000.588785342406</v>
      </c>
      <c r="BG158" s="68">
        <f t="shared" si="17"/>
        <v>2302368.7788971313</v>
      </c>
      <c r="BH158" s="68">
        <v>0</v>
      </c>
    </row>
    <row r="159" spans="2:60">
      <c r="B159" s="79" t="s">
        <v>305</v>
      </c>
      <c r="C159" s="79" t="s">
        <v>306</v>
      </c>
      <c r="D159" s="80" t="s">
        <v>953</v>
      </c>
      <c r="E159" s="81">
        <v>19</v>
      </c>
      <c r="F159" s="68"/>
      <c r="G159" s="68"/>
      <c r="H159" s="68"/>
      <c r="I159" s="68"/>
      <c r="J159" s="68"/>
      <c r="K159" s="68"/>
      <c r="L159" s="68"/>
      <c r="M159" s="68"/>
      <c r="N159" s="68">
        <f t="shared" si="14"/>
        <v>0</v>
      </c>
      <c r="O159" s="68"/>
      <c r="Q159" s="79" t="s">
        <v>305</v>
      </c>
      <c r="R159" s="79" t="s">
        <v>306</v>
      </c>
      <c r="S159" s="80" t="s">
        <v>954</v>
      </c>
      <c r="T159" s="81">
        <v>16</v>
      </c>
      <c r="U159" s="68">
        <v>1901756.0430625514</v>
      </c>
      <c r="V159" s="68">
        <v>19060.28</v>
      </c>
      <c r="W159" s="68">
        <v>0</v>
      </c>
      <c r="X159" s="68">
        <v>2485.06</v>
      </c>
      <c r="Y159" s="68">
        <v>90998.326223018885</v>
      </c>
      <c r="Z159" s="68">
        <v>537835.82699602994</v>
      </c>
      <c r="AA159" s="68">
        <v>57197.516776470926</v>
      </c>
      <c r="AB159" s="68">
        <v>19511.509687006939</v>
      </c>
      <c r="AC159" s="68">
        <f t="shared" si="15"/>
        <v>2628844.562745078</v>
      </c>
      <c r="AD159" s="68">
        <v>0</v>
      </c>
      <c r="AF159" s="79" t="s">
        <v>305</v>
      </c>
      <c r="AG159" s="79" t="s">
        <v>306</v>
      </c>
      <c r="AH159" s="80" t="s">
        <v>1156</v>
      </c>
      <c r="AI159" s="81">
        <v>16</v>
      </c>
      <c r="AJ159" s="68">
        <v>1901979.5685688206</v>
      </c>
      <c r="AK159" s="68">
        <v>19116.8</v>
      </c>
      <c r="AL159" s="68">
        <v>0</v>
      </c>
      <c r="AM159" s="68">
        <v>2392.71</v>
      </c>
      <c r="AN159" s="68">
        <v>93811.738797796308</v>
      </c>
      <c r="AO159" s="68">
        <v>537835.82699602994</v>
      </c>
      <c r="AP159" s="68">
        <v>57503.533272229179</v>
      </c>
      <c r="AQ159" s="68">
        <v>19609.765998102259</v>
      </c>
      <c r="AR159" s="68">
        <f t="shared" si="16"/>
        <v>2632249.943632978</v>
      </c>
      <c r="AS159" s="68">
        <v>0</v>
      </c>
      <c r="AU159" s="79" t="s">
        <v>305</v>
      </c>
      <c r="AV159" s="79" t="s">
        <v>306</v>
      </c>
      <c r="AW159" s="80" t="s">
        <v>1157</v>
      </c>
      <c r="AX159" s="81">
        <v>16</v>
      </c>
      <c r="AY159" s="68">
        <v>1936918.2953161178</v>
      </c>
      <c r="AZ159" s="68">
        <v>19451.23</v>
      </c>
      <c r="BA159" s="68">
        <v>0</v>
      </c>
      <c r="BB159" s="68">
        <v>2535.9299999999998</v>
      </c>
      <c r="BC159" s="68">
        <v>95554.808731844096</v>
      </c>
      <c r="BD159" s="68">
        <v>537835.82699602994</v>
      </c>
      <c r="BE159" s="68">
        <v>58514.90235072824</v>
      </c>
      <c r="BF159" s="68">
        <v>20006.523238493595</v>
      </c>
      <c r="BG159" s="68">
        <f t="shared" si="17"/>
        <v>2670817.516633214</v>
      </c>
      <c r="BH159" s="68">
        <v>0</v>
      </c>
    </row>
    <row r="160" spans="2:60">
      <c r="B160" s="79" t="s">
        <v>307</v>
      </c>
      <c r="C160" s="79" t="s">
        <v>308</v>
      </c>
      <c r="D160" s="80" t="s">
        <v>953</v>
      </c>
      <c r="E160" s="81">
        <v>19</v>
      </c>
      <c r="F160" s="68"/>
      <c r="G160" s="68"/>
      <c r="H160" s="68"/>
      <c r="I160" s="68"/>
      <c r="J160" s="68"/>
      <c r="K160" s="68"/>
      <c r="L160" s="68"/>
      <c r="M160" s="68"/>
      <c r="N160" s="68">
        <f t="shared" si="14"/>
        <v>0</v>
      </c>
      <c r="O160" s="68"/>
      <c r="Q160" s="79" t="s">
        <v>307</v>
      </c>
      <c r="R160" s="79" t="s">
        <v>308</v>
      </c>
      <c r="S160" s="80" t="s">
        <v>954</v>
      </c>
      <c r="T160" s="81">
        <v>16</v>
      </c>
      <c r="U160" s="68">
        <v>2771890.472977438</v>
      </c>
      <c r="V160" s="68">
        <v>89614.639999999985</v>
      </c>
      <c r="W160" s="68">
        <v>0</v>
      </c>
      <c r="X160" s="68">
        <v>7251.5099999999984</v>
      </c>
      <c r="Y160" s="68">
        <v>233276.77367138772</v>
      </c>
      <c r="Z160" s="68">
        <v>318051.51857938734</v>
      </c>
      <c r="AA160" s="68">
        <v>153184.34618286235</v>
      </c>
      <c r="AB160" s="68">
        <v>30855.703041704837</v>
      </c>
      <c r="AC160" s="68">
        <f t="shared" si="15"/>
        <v>3625504.3944527805</v>
      </c>
      <c r="AD160" s="68">
        <v>21379.430000000004</v>
      </c>
      <c r="AF160" s="79" t="s">
        <v>307</v>
      </c>
      <c r="AG160" s="79" t="s">
        <v>308</v>
      </c>
      <c r="AH160" s="80" t="s">
        <v>1156</v>
      </c>
      <c r="AI160" s="81">
        <v>16</v>
      </c>
      <c r="AJ160" s="68">
        <v>2741659.3958184742</v>
      </c>
      <c r="AK160" s="68">
        <v>88862.11</v>
      </c>
      <c r="AL160" s="68">
        <v>0</v>
      </c>
      <c r="AM160" s="68">
        <v>7214.23</v>
      </c>
      <c r="AN160" s="68">
        <v>231114.71688535874</v>
      </c>
      <c r="AO160" s="68">
        <v>318051.51857938734</v>
      </c>
      <c r="AP160" s="68">
        <v>152965.48846341437</v>
      </c>
      <c r="AQ160" s="68">
        <v>30357.893285313621</v>
      </c>
      <c r="AR160" s="68">
        <f t="shared" si="16"/>
        <v>3591785.5430319477</v>
      </c>
      <c r="AS160" s="68">
        <v>21560.19</v>
      </c>
      <c r="AU160" s="79" t="s">
        <v>307</v>
      </c>
      <c r="AV160" s="79" t="s">
        <v>308</v>
      </c>
      <c r="AW160" s="80" t="s">
        <v>1157</v>
      </c>
      <c r="AX160" s="81">
        <v>16</v>
      </c>
      <c r="AY160" s="68">
        <v>2757931.4151366409</v>
      </c>
      <c r="AZ160" s="68">
        <v>89682.12</v>
      </c>
      <c r="BA160" s="68">
        <v>0</v>
      </c>
      <c r="BB160" s="68">
        <v>7176.6899999999987</v>
      </c>
      <c r="BC160" s="68">
        <v>233581.02658292843</v>
      </c>
      <c r="BD160" s="68">
        <v>318051.51857938734</v>
      </c>
      <c r="BE160" s="68">
        <v>154618.89635681571</v>
      </c>
      <c r="BF160" s="68">
        <v>30584.731169685256</v>
      </c>
      <c r="BG160" s="68">
        <f t="shared" si="17"/>
        <v>3613386.2878254578</v>
      </c>
      <c r="BH160" s="68">
        <v>21759.89</v>
      </c>
    </row>
    <row r="161" spans="2:60">
      <c r="B161" s="79" t="s">
        <v>309</v>
      </c>
      <c r="C161" s="79" t="s">
        <v>310</v>
      </c>
      <c r="D161" s="80" t="s">
        <v>953</v>
      </c>
      <c r="E161" s="81">
        <v>19</v>
      </c>
      <c r="F161" s="68"/>
      <c r="G161" s="68"/>
      <c r="H161" s="68"/>
      <c r="I161" s="68"/>
      <c r="J161" s="68"/>
      <c r="K161" s="68"/>
      <c r="L161" s="68"/>
      <c r="M161" s="68"/>
      <c r="N161" s="68">
        <f t="shared" si="14"/>
        <v>0</v>
      </c>
      <c r="O161" s="68"/>
      <c r="Q161" s="79" t="s">
        <v>309</v>
      </c>
      <c r="R161" s="79" t="s">
        <v>310</v>
      </c>
      <c r="S161" s="80" t="s">
        <v>954</v>
      </c>
      <c r="T161" s="81">
        <v>16</v>
      </c>
      <c r="U161" s="68">
        <v>2425118.5274302876</v>
      </c>
      <c r="V161" s="68">
        <v>67136.180000000008</v>
      </c>
      <c r="W161" s="68">
        <v>0</v>
      </c>
      <c r="X161" s="68">
        <v>6243.2500000000009</v>
      </c>
      <c r="Y161" s="68">
        <v>259973.14044102532</v>
      </c>
      <c r="Z161" s="68">
        <v>0</v>
      </c>
      <c r="AA161" s="68">
        <v>149202.60620899062</v>
      </c>
      <c r="AB161" s="68">
        <v>26550.562444400508</v>
      </c>
      <c r="AC161" s="68">
        <f t="shared" si="15"/>
        <v>2934224.2665247042</v>
      </c>
      <c r="AD161" s="68">
        <v>0</v>
      </c>
      <c r="AF161" s="79" t="s">
        <v>309</v>
      </c>
      <c r="AG161" s="79" t="s">
        <v>310</v>
      </c>
      <c r="AH161" s="80" t="s">
        <v>1156</v>
      </c>
      <c r="AI161" s="81">
        <v>16</v>
      </c>
      <c r="AJ161" s="68">
        <v>2367629.0634113494</v>
      </c>
      <c r="AK161" s="68">
        <v>67334.299999999988</v>
      </c>
      <c r="AL161" s="68">
        <v>0</v>
      </c>
      <c r="AM161" s="68">
        <v>6068.9799999999987</v>
      </c>
      <c r="AN161" s="68">
        <v>259272.62098048395</v>
      </c>
      <c r="AO161" s="68">
        <v>0</v>
      </c>
      <c r="AP161" s="68">
        <v>150007.13473238458</v>
      </c>
      <c r="AQ161" s="68">
        <v>25958.081688066013</v>
      </c>
      <c r="AR161" s="68">
        <f t="shared" si="16"/>
        <v>2876270.1808122839</v>
      </c>
      <c r="AS161" s="68">
        <v>0</v>
      </c>
      <c r="AU161" s="79" t="s">
        <v>309</v>
      </c>
      <c r="AV161" s="79" t="s">
        <v>310</v>
      </c>
      <c r="AW161" s="80" t="s">
        <v>1157</v>
      </c>
      <c r="AX161" s="81">
        <v>16</v>
      </c>
      <c r="AY161" s="68">
        <v>2360941.875805499</v>
      </c>
      <c r="AZ161" s="68">
        <v>68506.570000000007</v>
      </c>
      <c r="BA161" s="68">
        <v>0</v>
      </c>
      <c r="BB161" s="68">
        <v>5880.39</v>
      </c>
      <c r="BC161" s="68">
        <v>263827.36090320308</v>
      </c>
      <c r="BD161" s="68">
        <v>0</v>
      </c>
      <c r="BE161" s="68">
        <v>152637.8478702651</v>
      </c>
      <c r="BF161" s="68">
        <v>26094.071530578192</v>
      </c>
      <c r="BG161" s="68">
        <f t="shared" si="17"/>
        <v>2877888.1161095453</v>
      </c>
      <c r="BH161" s="68">
        <v>0</v>
      </c>
    </row>
    <row r="162" spans="2:60">
      <c r="B162" s="79" t="s">
        <v>311</v>
      </c>
      <c r="C162" s="79" t="s">
        <v>312</v>
      </c>
      <c r="D162" s="80" t="s">
        <v>953</v>
      </c>
      <c r="E162" s="81">
        <v>19</v>
      </c>
      <c r="F162" s="68"/>
      <c r="G162" s="68"/>
      <c r="H162" s="68"/>
      <c r="I162" s="68"/>
      <c r="J162" s="68"/>
      <c r="K162" s="68"/>
      <c r="L162" s="68"/>
      <c r="M162" s="68"/>
      <c r="N162" s="68">
        <f t="shared" si="14"/>
        <v>0</v>
      </c>
      <c r="O162" s="68"/>
      <c r="Q162" s="79" t="s">
        <v>311</v>
      </c>
      <c r="R162" s="79" t="s">
        <v>312</v>
      </c>
      <c r="S162" s="80" t="s">
        <v>954</v>
      </c>
      <c r="T162" s="81">
        <v>16</v>
      </c>
      <c r="U162" s="68">
        <v>2059909.4946549572</v>
      </c>
      <c r="V162" s="68">
        <v>19665.359999999997</v>
      </c>
      <c r="W162" s="68">
        <v>0</v>
      </c>
      <c r="X162" s="68">
        <v>0</v>
      </c>
      <c r="Y162" s="68">
        <v>149372.84269126249</v>
      </c>
      <c r="Z162" s="68">
        <v>243637.826495557</v>
      </c>
      <c r="AA162" s="68">
        <v>60916.868411425123</v>
      </c>
      <c r="AB162" s="68">
        <v>21474.948748777155</v>
      </c>
      <c r="AC162" s="68">
        <f t="shared" si="15"/>
        <v>2554977.3410019791</v>
      </c>
      <c r="AD162" s="68">
        <v>0</v>
      </c>
      <c r="AF162" s="79" t="s">
        <v>311</v>
      </c>
      <c r="AG162" s="79" t="s">
        <v>312</v>
      </c>
      <c r="AH162" s="80" t="s">
        <v>1156</v>
      </c>
      <c r="AI162" s="81">
        <v>16</v>
      </c>
      <c r="AJ162" s="68">
        <v>2016425.1262792516</v>
      </c>
      <c r="AK162" s="68">
        <v>19723.679999999997</v>
      </c>
      <c r="AL162" s="68">
        <v>0</v>
      </c>
      <c r="AM162" s="68">
        <v>0</v>
      </c>
      <c r="AN162" s="68">
        <v>148935.02302164445</v>
      </c>
      <c r="AO162" s="68">
        <v>243637.826495557</v>
      </c>
      <c r="AP162" s="68">
        <v>61242.482575550297</v>
      </c>
      <c r="AQ162" s="68">
        <v>20973.380955207162</v>
      </c>
      <c r="AR162" s="68">
        <f t="shared" si="16"/>
        <v>2510937.5193272107</v>
      </c>
      <c r="AS162" s="68">
        <v>0</v>
      </c>
      <c r="AU162" s="79" t="s">
        <v>311</v>
      </c>
      <c r="AV162" s="79" t="s">
        <v>312</v>
      </c>
      <c r="AW162" s="80" t="s">
        <v>1157</v>
      </c>
      <c r="AX162" s="81">
        <v>16</v>
      </c>
      <c r="AY162" s="68">
        <v>2036569.9558696162</v>
      </c>
      <c r="AZ162" s="68">
        <v>20068.709999999995</v>
      </c>
      <c r="BA162" s="68">
        <v>0</v>
      </c>
      <c r="BB162" s="68">
        <v>0</v>
      </c>
      <c r="BC162" s="68">
        <v>149549.51140064126</v>
      </c>
      <c r="BD162" s="68">
        <v>243637.826495557</v>
      </c>
      <c r="BE162" s="68">
        <v>62319.478444056716</v>
      </c>
      <c r="BF162" s="68">
        <v>21139.001217686106</v>
      </c>
      <c r="BG162" s="68">
        <f t="shared" si="17"/>
        <v>2533284.4834275572</v>
      </c>
      <c r="BH162" s="68">
        <v>0</v>
      </c>
    </row>
    <row r="163" spans="2:60">
      <c r="B163" s="79" t="s">
        <v>313</v>
      </c>
      <c r="C163" s="79" t="s">
        <v>314</v>
      </c>
      <c r="D163" s="80" t="s">
        <v>953</v>
      </c>
      <c r="E163" s="81">
        <v>19</v>
      </c>
      <c r="F163" s="68"/>
      <c r="G163" s="68"/>
      <c r="H163" s="68"/>
      <c r="I163" s="68"/>
      <c r="J163" s="68"/>
      <c r="K163" s="68"/>
      <c r="L163" s="68"/>
      <c r="M163" s="68"/>
      <c r="N163" s="68">
        <f t="shared" si="14"/>
        <v>0</v>
      </c>
      <c r="O163" s="68"/>
      <c r="Q163" s="79" t="s">
        <v>313</v>
      </c>
      <c r="R163" s="79" t="s">
        <v>314</v>
      </c>
      <c r="S163" s="80" t="s">
        <v>954</v>
      </c>
      <c r="T163" s="81">
        <v>16</v>
      </c>
      <c r="U163" s="68">
        <v>4332427.2900928669</v>
      </c>
      <c r="V163" s="68">
        <v>188663.79000000004</v>
      </c>
      <c r="W163" s="68">
        <v>0</v>
      </c>
      <c r="X163" s="68">
        <v>0</v>
      </c>
      <c r="Y163" s="68">
        <v>579265.30592076853</v>
      </c>
      <c r="Z163" s="68">
        <v>374074.34972151968</v>
      </c>
      <c r="AA163" s="68">
        <v>801371.25504366902</v>
      </c>
      <c r="AB163" s="68">
        <v>52808.902249082923</v>
      </c>
      <c r="AC163" s="68">
        <f t="shared" si="15"/>
        <v>6367566.9930279059</v>
      </c>
      <c r="AD163" s="68">
        <v>38956.099999999991</v>
      </c>
      <c r="AF163" s="79" t="s">
        <v>313</v>
      </c>
      <c r="AG163" s="79" t="s">
        <v>314</v>
      </c>
      <c r="AH163" s="80" t="s">
        <v>1156</v>
      </c>
      <c r="AI163" s="81">
        <v>16</v>
      </c>
      <c r="AJ163" s="68">
        <v>4379611.038602896</v>
      </c>
      <c r="AK163" s="68">
        <v>188690.75</v>
      </c>
      <c r="AL163" s="68">
        <v>0</v>
      </c>
      <c r="AM163" s="68">
        <v>0</v>
      </c>
      <c r="AN163" s="68">
        <v>586173.60026875394</v>
      </c>
      <c r="AO163" s="68">
        <v>374074.34972151968</v>
      </c>
      <c r="AP163" s="68">
        <v>805675.80527222645</v>
      </c>
      <c r="AQ163" s="68">
        <v>53468.784048572183</v>
      </c>
      <c r="AR163" s="68">
        <f t="shared" si="16"/>
        <v>6427295.1879139682</v>
      </c>
      <c r="AS163" s="68">
        <v>39600.859999999986</v>
      </c>
      <c r="AU163" s="79" t="s">
        <v>313</v>
      </c>
      <c r="AV163" s="79" t="s">
        <v>314</v>
      </c>
      <c r="AW163" s="80" t="s">
        <v>1157</v>
      </c>
      <c r="AX163" s="81">
        <v>16</v>
      </c>
      <c r="AY163" s="68">
        <v>4443351.0588738583</v>
      </c>
      <c r="AZ163" s="68">
        <v>191973.64999999997</v>
      </c>
      <c r="BA163" s="68">
        <v>0</v>
      </c>
      <c r="BB163" s="68">
        <v>0</v>
      </c>
      <c r="BC163" s="68">
        <v>595995.88310412096</v>
      </c>
      <c r="BD163" s="68">
        <v>374074.34972151968</v>
      </c>
      <c r="BE163" s="68">
        <v>819804.47128698882</v>
      </c>
      <c r="BF163" s="68">
        <v>54471.895696575753</v>
      </c>
      <c r="BG163" s="68">
        <f t="shared" si="17"/>
        <v>6519963.7486830642</v>
      </c>
      <c r="BH163" s="68">
        <v>40292.439999999995</v>
      </c>
    </row>
    <row r="164" spans="2:60">
      <c r="B164" s="79" t="s">
        <v>315</v>
      </c>
      <c r="C164" s="79" t="s">
        <v>316</v>
      </c>
      <c r="D164" s="80" t="s">
        <v>953</v>
      </c>
      <c r="E164" s="81">
        <v>19</v>
      </c>
      <c r="F164" s="68"/>
      <c r="G164" s="68"/>
      <c r="H164" s="68"/>
      <c r="I164" s="68"/>
      <c r="J164" s="68"/>
      <c r="K164" s="68"/>
      <c r="L164" s="68"/>
      <c r="M164" s="68"/>
      <c r="N164" s="68">
        <f t="shared" si="14"/>
        <v>0</v>
      </c>
      <c r="O164" s="68"/>
      <c r="Q164" s="79" t="s">
        <v>315</v>
      </c>
      <c r="R164" s="79" t="s">
        <v>316</v>
      </c>
      <c r="S164" s="80" t="s">
        <v>954</v>
      </c>
      <c r="T164" s="81">
        <v>16</v>
      </c>
      <c r="U164" s="68">
        <v>1753044.190831895</v>
      </c>
      <c r="V164" s="68">
        <v>59146.090000000004</v>
      </c>
      <c r="W164" s="68">
        <v>0</v>
      </c>
      <c r="X164" s="68">
        <v>5570.9000000000005</v>
      </c>
      <c r="Y164" s="68">
        <v>248089.43989343898</v>
      </c>
      <c r="Z164" s="68">
        <v>94654.34082914691</v>
      </c>
      <c r="AA164" s="68">
        <v>0</v>
      </c>
      <c r="AB164" s="68">
        <v>19125.87950177677</v>
      </c>
      <c r="AC164" s="68">
        <f t="shared" si="15"/>
        <v>2179630.8410562575</v>
      </c>
      <c r="AD164" s="68">
        <v>0</v>
      </c>
      <c r="AF164" s="79" t="s">
        <v>315</v>
      </c>
      <c r="AG164" s="79" t="s">
        <v>316</v>
      </c>
      <c r="AH164" s="80" t="s">
        <v>1156</v>
      </c>
      <c r="AI164" s="81">
        <v>16</v>
      </c>
      <c r="AJ164" s="68">
        <v>1761708.034141232</v>
      </c>
      <c r="AK164" s="68">
        <v>59320.639999999999</v>
      </c>
      <c r="AL164" s="68">
        <v>0</v>
      </c>
      <c r="AM164" s="68">
        <v>5587.31</v>
      </c>
      <c r="AN164" s="68">
        <v>249315.78008009045</v>
      </c>
      <c r="AO164" s="68">
        <v>94654.34082914691</v>
      </c>
      <c r="AP164" s="68">
        <v>0</v>
      </c>
      <c r="AQ164" s="68">
        <v>19190.75362590747</v>
      </c>
      <c r="AR164" s="68">
        <f t="shared" si="16"/>
        <v>2189776.8586763768</v>
      </c>
      <c r="AS164" s="68">
        <v>0</v>
      </c>
      <c r="AU164" s="79" t="s">
        <v>315</v>
      </c>
      <c r="AV164" s="79" t="s">
        <v>316</v>
      </c>
      <c r="AW164" s="80" t="s">
        <v>1157</v>
      </c>
      <c r="AX164" s="81">
        <v>16</v>
      </c>
      <c r="AY164" s="68">
        <v>1792457.2167236079</v>
      </c>
      <c r="AZ164" s="68">
        <v>60353.39</v>
      </c>
      <c r="BA164" s="68">
        <v>0</v>
      </c>
      <c r="BB164" s="68">
        <v>5684.38</v>
      </c>
      <c r="BC164" s="68">
        <v>253668.25036043508</v>
      </c>
      <c r="BD164" s="68">
        <v>94654.34082914691</v>
      </c>
      <c r="BE164" s="68">
        <v>0</v>
      </c>
      <c r="BF164" s="68">
        <v>19574.550498425961</v>
      </c>
      <c r="BG164" s="68">
        <f t="shared" si="17"/>
        <v>2226392.1284116157</v>
      </c>
      <c r="BH164" s="68">
        <v>0</v>
      </c>
    </row>
    <row r="165" spans="2:60">
      <c r="B165" s="79" t="s">
        <v>317</v>
      </c>
      <c r="C165" s="79" t="s">
        <v>318</v>
      </c>
      <c r="D165" s="80" t="s">
        <v>953</v>
      </c>
      <c r="E165" s="81">
        <v>19</v>
      </c>
      <c r="F165" s="68"/>
      <c r="G165" s="68"/>
      <c r="H165" s="68"/>
      <c r="I165" s="68"/>
      <c r="J165" s="68"/>
      <c r="K165" s="68"/>
      <c r="L165" s="68"/>
      <c r="M165" s="68"/>
      <c r="N165" s="68">
        <f t="shared" si="14"/>
        <v>0</v>
      </c>
      <c r="O165" s="68"/>
      <c r="Q165" s="79" t="s">
        <v>317</v>
      </c>
      <c r="R165" s="79" t="s">
        <v>318</v>
      </c>
      <c r="S165" s="80" t="s">
        <v>954</v>
      </c>
      <c r="T165" s="81">
        <v>16</v>
      </c>
      <c r="U165" s="68">
        <v>1885141.2254611305</v>
      </c>
      <c r="V165" s="68">
        <v>60997.46</v>
      </c>
      <c r="W165" s="68">
        <v>0</v>
      </c>
      <c r="X165" s="68">
        <v>6051.15</v>
      </c>
      <c r="Y165" s="68">
        <v>286022.77062954131</v>
      </c>
      <c r="Z165" s="68">
        <v>141415.84604232167</v>
      </c>
      <c r="AA165" s="68">
        <v>0</v>
      </c>
      <c r="AB165" s="68">
        <v>20578.720525447279</v>
      </c>
      <c r="AC165" s="68">
        <f t="shared" si="15"/>
        <v>2400207.1726584407</v>
      </c>
      <c r="AD165" s="68">
        <v>0</v>
      </c>
      <c r="AF165" s="79" t="s">
        <v>317</v>
      </c>
      <c r="AG165" s="79" t="s">
        <v>318</v>
      </c>
      <c r="AH165" s="80" t="s">
        <v>1156</v>
      </c>
      <c r="AI165" s="81">
        <v>16</v>
      </c>
      <c r="AJ165" s="68">
        <v>1886866.6675215655</v>
      </c>
      <c r="AK165" s="68">
        <v>61177.47</v>
      </c>
      <c r="AL165" s="68">
        <v>0</v>
      </c>
      <c r="AM165" s="68">
        <v>5972.65</v>
      </c>
      <c r="AN165" s="68">
        <v>288953.552361699</v>
      </c>
      <c r="AO165" s="68">
        <v>141415.84604232167</v>
      </c>
      <c r="AP165" s="68">
        <v>0</v>
      </c>
      <c r="AQ165" s="68">
        <v>20648.524141686969</v>
      </c>
      <c r="AR165" s="68">
        <f t="shared" si="16"/>
        <v>2405034.7100672727</v>
      </c>
      <c r="AS165" s="68">
        <v>0</v>
      </c>
      <c r="AU165" s="79" t="s">
        <v>317</v>
      </c>
      <c r="AV165" s="79" t="s">
        <v>318</v>
      </c>
      <c r="AW165" s="80" t="s">
        <v>1157</v>
      </c>
      <c r="AX165" s="81">
        <v>16</v>
      </c>
      <c r="AY165" s="68">
        <v>1943436.9046727298</v>
      </c>
      <c r="AZ165" s="68">
        <v>62242.54</v>
      </c>
      <c r="BA165" s="68">
        <v>0</v>
      </c>
      <c r="BB165" s="68">
        <v>6174.4099999999989</v>
      </c>
      <c r="BC165" s="68">
        <v>293509.64982152364</v>
      </c>
      <c r="BD165" s="68">
        <v>141415.84604232167</v>
      </c>
      <c r="BE165" s="68">
        <v>0</v>
      </c>
      <c r="BF165" s="68">
        <v>21253.914161892142</v>
      </c>
      <c r="BG165" s="68">
        <f t="shared" si="17"/>
        <v>2468033.2646984672</v>
      </c>
      <c r="BH165" s="68">
        <v>0</v>
      </c>
    </row>
    <row r="166" spans="2:60">
      <c r="B166" s="79" t="s">
        <v>319</v>
      </c>
      <c r="C166" s="79" t="s">
        <v>320</v>
      </c>
      <c r="D166" s="80" t="s">
        <v>953</v>
      </c>
      <c r="E166" s="81">
        <v>19</v>
      </c>
      <c r="F166" s="68"/>
      <c r="G166" s="68"/>
      <c r="H166" s="68"/>
      <c r="I166" s="68"/>
      <c r="J166" s="68"/>
      <c r="K166" s="68"/>
      <c r="L166" s="68"/>
      <c r="M166" s="68"/>
      <c r="N166" s="68">
        <f t="shared" si="14"/>
        <v>0</v>
      </c>
      <c r="O166" s="68"/>
      <c r="Q166" s="79" t="s">
        <v>319</v>
      </c>
      <c r="R166" s="79" t="s">
        <v>320</v>
      </c>
      <c r="S166" s="80" t="s">
        <v>954</v>
      </c>
      <c r="T166" s="81">
        <v>16</v>
      </c>
      <c r="U166" s="68">
        <v>31594378.039176371</v>
      </c>
      <c r="V166" s="68">
        <v>1848434.4500000002</v>
      </c>
      <c r="W166" s="68">
        <v>1183337.74</v>
      </c>
      <c r="X166" s="68">
        <v>134758.35</v>
      </c>
      <c r="Y166" s="68">
        <v>5642198.7804336706</v>
      </c>
      <c r="Z166" s="68">
        <v>3010966.9095854661</v>
      </c>
      <c r="AA166" s="68">
        <v>5865210.30284552</v>
      </c>
      <c r="AB166" s="68">
        <v>415757.9902163893</v>
      </c>
      <c r="AC166" s="68">
        <f t="shared" si="15"/>
        <v>50535075.692257427</v>
      </c>
      <c r="AD166" s="68">
        <v>840033.13</v>
      </c>
      <c r="AF166" s="79" t="s">
        <v>319</v>
      </c>
      <c r="AG166" s="79" t="s">
        <v>320</v>
      </c>
      <c r="AH166" s="80" t="s">
        <v>1156</v>
      </c>
      <c r="AI166" s="81">
        <v>16</v>
      </c>
      <c r="AJ166" s="68">
        <v>31867498.18041623</v>
      </c>
      <c r="AK166" s="68">
        <v>1842465.1799999997</v>
      </c>
      <c r="AL166" s="68">
        <v>1186822.3499999999</v>
      </c>
      <c r="AM166" s="68">
        <v>135444.18</v>
      </c>
      <c r="AN166" s="68">
        <v>5677355.3597643254</v>
      </c>
      <c r="AO166" s="68">
        <v>3010966.9095854661</v>
      </c>
      <c r="AP166" s="68">
        <v>5896837.2499652915</v>
      </c>
      <c r="AQ166" s="68">
        <v>418215.95213252306</v>
      </c>
      <c r="AR166" s="68">
        <f t="shared" si="16"/>
        <v>50889541.731863834</v>
      </c>
      <c r="AS166" s="68">
        <v>853936.37</v>
      </c>
      <c r="AU166" s="79" t="s">
        <v>319</v>
      </c>
      <c r="AV166" s="79" t="s">
        <v>320</v>
      </c>
      <c r="AW166" s="80" t="s">
        <v>1157</v>
      </c>
      <c r="AX166" s="81">
        <v>16</v>
      </c>
      <c r="AY166" s="68">
        <v>32508926.398174718</v>
      </c>
      <c r="AZ166" s="68">
        <v>1874495.57</v>
      </c>
      <c r="BA166" s="68">
        <v>1207440.01</v>
      </c>
      <c r="BB166" s="68">
        <v>138091.15</v>
      </c>
      <c r="BC166" s="68">
        <v>5778206.9674320314</v>
      </c>
      <c r="BD166" s="68">
        <v>3010966.9095854661</v>
      </c>
      <c r="BE166" s="68">
        <v>6000257.4332951996</v>
      </c>
      <c r="BF166" s="68">
        <v>427334.76055016369</v>
      </c>
      <c r="BG166" s="68">
        <f t="shared" si="17"/>
        <v>51814568.609037571</v>
      </c>
      <c r="BH166" s="68">
        <v>868849.40999999992</v>
      </c>
    </row>
    <row r="167" spans="2:60">
      <c r="B167" s="79" t="s">
        <v>321</v>
      </c>
      <c r="C167" s="79" t="s">
        <v>322</v>
      </c>
      <c r="D167" s="80" t="s">
        <v>953</v>
      </c>
      <c r="E167" s="81">
        <v>19</v>
      </c>
      <c r="F167" s="68"/>
      <c r="G167" s="68"/>
      <c r="H167" s="68"/>
      <c r="I167" s="68"/>
      <c r="J167" s="68"/>
      <c r="K167" s="68"/>
      <c r="L167" s="68"/>
      <c r="M167" s="68"/>
      <c r="N167" s="68">
        <f t="shared" si="14"/>
        <v>0</v>
      </c>
      <c r="O167" s="68"/>
      <c r="Q167" s="79" t="s">
        <v>321</v>
      </c>
      <c r="R167" s="79" t="s">
        <v>322</v>
      </c>
      <c r="S167" s="80" t="s">
        <v>954</v>
      </c>
      <c r="T167" s="81">
        <v>16</v>
      </c>
      <c r="U167" s="68">
        <v>9913169.136461217</v>
      </c>
      <c r="V167" s="68">
        <v>202283.46000000002</v>
      </c>
      <c r="W167" s="68">
        <v>0</v>
      </c>
      <c r="X167" s="68">
        <v>0</v>
      </c>
      <c r="Y167" s="68">
        <v>1900557.9196691709</v>
      </c>
      <c r="Z167" s="68">
        <v>246354.31775224119</v>
      </c>
      <c r="AA167" s="68">
        <v>73474.245338502005</v>
      </c>
      <c r="AB167" s="68">
        <v>30672.735364198685</v>
      </c>
      <c r="AC167" s="68">
        <f t="shared" si="15"/>
        <v>12398181.844585329</v>
      </c>
      <c r="AD167" s="68">
        <v>31670.03</v>
      </c>
      <c r="AF167" s="79" t="s">
        <v>321</v>
      </c>
      <c r="AG167" s="79" t="s">
        <v>322</v>
      </c>
      <c r="AH167" s="80" t="s">
        <v>1156</v>
      </c>
      <c r="AI167" s="81">
        <v>16</v>
      </c>
      <c r="AJ167" s="68">
        <v>10703661.459079161</v>
      </c>
      <c r="AK167" s="68">
        <v>202449.71999999997</v>
      </c>
      <c r="AL167" s="68">
        <v>0</v>
      </c>
      <c r="AM167" s="68">
        <v>0</v>
      </c>
      <c r="AN167" s="68">
        <v>1909952.9433893692</v>
      </c>
      <c r="AO167" s="68">
        <v>246354.31775224119</v>
      </c>
      <c r="AP167" s="68">
        <v>73870.698314405701</v>
      </c>
      <c r="AQ167" s="68">
        <v>30762.735234457999</v>
      </c>
      <c r="AR167" s="68">
        <f t="shared" si="16"/>
        <v>13199246.073769636</v>
      </c>
      <c r="AS167" s="68">
        <v>32194.200000000004</v>
      </c>
      <c r="AU167" s="79" t="s">
        <v>321</v>
      </c>
      <c r="AV167" s="79" t="s">
        <v>322</v>
      </c>
      <c r="AW167" s="80" t="s">
        <v>1157</v>
      </c>
      <c r="AX167" s="81">
        <v>16</v>
      </c>
      <c r="AY167" s="68">
        <v>11849309.954555169</v>
      </c>
      <c r="AZ167" s="68">
        <v>205972.56</v>
      </c>
      <c r="BA167" s="68">
        <v>0</v>
      </c>
      <c r="BB167" s="68">
        <v>0</v>
      </c>
      <c r="BC167" s="68">
        <v>1941922.6158763249</v>
      </c>
      <c r="BD167" s="68">
        <v>246354.31775224119</v>
      </c>
      <c r="BE167" s="68">
        <v>75166.431420867229</v>
      </c>
      <c r="BF167" s="68">
        <v>31403.633632762358</v>
      </c>
      <c r="BG167" s="68">
        <f t="shared" si="17"/>
        <v>14382885.943237364</v>
      </c>
      <c r="BH167" s="68">
        <v>32756.43</v>
      </c>
    </row>
    <row r="168" spans="2:60">
      <c r="B168" s="79" t="s">
        <v>323</v>
      </c>
      <c r="C168" s="79" t="s">
        <v>324</v>
      </c>
      <c r="D168" s="80" t="s">
        <v>953</v>
      </c>
      <c r="E168" s="81">
        <v>19</v>
      </c>
      <c r="F168" s="68"/>
      <c r="G168" s="68"/>
      <c r="H168" s="68"/>
      <c r="I168" s="68"/>
      <c r="J168" s="68"/>
      <c r="K168" s="68"/>
      <c r="L168" s="68"/>
      <c r="M168" s="68"/>
      <c r="N168" s="68">
        <f t="shared" si="14"/>
        <v>0</v>
      </c>
      <c r="O168" s="68"/>
      <c r="Q168" s="79" t="s">
        <v>323</v>
      </c>
      <c r="R168" s="79" t="s">
        <v>324</v>
      </c>
      <c r="S168" s="80" t="s">
        <v>954</v>
      </c>
      <c r="T168" s="81">
        <v>16</v>
      </c>
      <c r="U168" s="68">
        <v>6441157.2124485364</v>
      </c>
      <c r="V168" s="68">
        <v>300528.51999999996</v>
      </c>
      <c r="W168" s="68">
        <v>31408.399999999998</v>
      </c>
      <c r="X168" s="68">
        <v>20266.580000000002</v>
      </c>
      <c r="Y168" s="68">
        <v>1174703.4956408397</v>
      </c>
      <c r="Z168" s="68">
        <v>621205.1026384125</v>
      </c>
      <c r="AA168" s="68">
        <v>0</v>
      </c>
      <c r="AB168" s="68">
        <v>76366.603986192495</v>
      </c>
      <c r="AC168" s="68">
        <f t="shared" si="15"/>
        <v>8802807.9647139814</v>
      </c>
      <c r="AD168" s="68">
        <v>137172.04999999999</v>
      </c>
      <c r="AF168" s="79" t="s">
        <v>323</v>
      </c>
      <c r="AG168" s="79" t="s">
        <v>324</v>
      </c>
      <c r="AH168" s="80" t="s">
        <v>1156</v>
      </c>
      <c r="AI168" s="81">
        <v>16</v>
      </c>
      <c r="AJ168" s="68">
        <v>6562274.8965858817</v>
      </c>
      <c r="AK168" s="68">
        <v>299549.90999999997</v>
      </c>
      <c r="AL168" s="68">
        <v>31500.890000000003</v>
      </c>
      <c r="AM168" s="68">
        <v>20615.250000000004</v>
      </c>
      <c r="AN168" s="68">
        <v>1179124.2487777483</v>
      </c>
      <c r="AO168" s="68">
        <v>621205.1026384125</v>
      </c>
      <c r="AP168" s="68">
        <v>0</v>
      </c>
      <c r="AQ168" s="68">
        <v>77390.827089285478</v>
      </c>
      <c r="AR168" s="68">
        <f t="shared" si="16"/>
        <v>8931103.4850913268</v>
      </c>
      <c r="AS168" s="68">
        <v>139442.35999999999</v>
      </c>
      <c r="AU168" s="79" t="s">
        <v>323</v>
      </c>
      <c r="AV168" s="79" t="s">
        <v>324</v>
      </c>
      <c r="AW168" s="80" t="s">
        <v>1157</v>
      </c>
      <c r="AX168" s="81">
        <v>16</v>
      </c>
      <c r="AY168" s="68">
        <v>6658608.1756266747</v>
      </c>
      <c r="AZ168" s="68">
        <v>304757.42000000004</v>
      </c>
      <c r="BA168" s="68">
        <v>32048.12</v>
      </c>
      <c r="BB168" s="68">
        <v>20875.39</v>
      </c>
      <c r="BC168" s="68">
        <v>1201263.3654852193</v>
      </c>
      <c r="BD168" s="68">
        <v>621205.1026384125</v>
      </c>
      <c r="BE168" s="68">
        <v>0</v>
      </c>
      <c r="BF168" s="68">
        <v>78830.142587609589</v>
      </c>
      <c r="BG168" s="68">
        <f t="shared" si="17"/>
        <v>9059465.276337916</v>
      </c>
      <c r="BH168" s="68">
        <v>141877.56</v>
      </c>
    </row>
    <row r="169" spans="2:60">
      <c r="B169" s="79" t="s">
        <v>325</v>
      </c>
      <c r="C169" s="79" t="s">
        <v>326</v>
      </c>
      <c r="D169" s="80" t="s">
        <v>953</v>
      </c>
      <c r="E169" s="81">
        <v>19</v>
      </c>
      <c r="F169" s="68"/>
      <c r="G169" s="68"/>
      <c r="H169" s="68"/>
      <c r="I169" s="68"/>
      <c r="J169" s="68"/>
      <c r="K169" s="68"/>
      <c r="L169" s="68"/>
      <c r="M169" s="68"/>
      <c r="N169" s="68">
        <f t="shared" si="14"/>
        <v>0</v>
      </c>
      <c r="O169" s="68"/>
      <c r="Q169" s="79" t="s">
        <v>325</v>
      </c>
      <c r="R169" s="79" t="s">
        <v>326</v>
      </c>
      <c r="S169" s="80" t="s">
        <v>954</v>
      </c>
      <c r="T169" s="81">
        <v>16</v>
      </c>
      <c r="U169" s="68">
        <v>19006425.653351329</v>
      </c>
      <c r="V169" s="68">
        <v>842580.62000000011</v>
      </c>
      <c r="W169" s="68">
        <v>502058.14</v>
      </c>
      <c r="X169" s="68">
        <v>72776.7</v>
      </c>
      <c r="Y169" s="68">
        <v>3145949.7528292765</v>
      </c>
      <c r="Z169" s="68">
        <v>2007551.2897580061</v>
      </c>
      <c r="AA169" s="68">
        <v>1991744.4071639183</v>
      </c>
      <c r="AB169" s="68">
        <v>229507.59194234014</v>
      </c>
      <c r="AC169" s="68">
        <f t="shared" si="15"/>
        <v>28080701.555044867</v>
      </c>
      <c r="AD169" s="68">
        <v>282107.40000000008</v>
      </c>
      <c r="AF169" s="79" t="s">
        <v>325</v>
      </c>
      <c r="AG169" s="79" t="s">
        <v>326</v>
      </c>
      <c r="AH169" s="80" t="s">
        <v>1156</v>
      </c>
      <c r="AI169" s="81">
        <v>16</v>
      </c>
      <c r="AJ169" s="68">
        <v>19353813.61251035</v>
      </c>
      <c r="AK169" s="68">
        <v>841221.18999999983</v>
      </c>
      <c r="AL169" s="68">
        <v>503547.31000000006</v>
      </c>
      <c r="AM169" s="68">
        <v>73803.59</v>
      </c>
      <c r="AN169" s="68">
        <v>3164925.0630459222</v>
      </c>
      <c r="AO169" s="68">
        <v>2007551.2897580061</v>
      </c>
      <c r="AP169" s="68">
        <v>2002280.5954246211</v>
      </c>
      <c r="AQ169" s="68">
        <v>232278.5110511668</v>
      </c>
      <c r="AR169" s="68">
        <f t="shared" si="16"/>
        <v>28466230.831790071</v>
      </c>
      <c r="AS169" s="68">
        <v>286809.67000000004</v>
      </c>
      <c r="AU169" s="79" t="s">
        <v>325</v>
      </c>
      <c r="AV169" s="79" t="s">
        <v>326</v>
      </c>
      <c r="AW169" s="80" t="s">
        <v>1157</v>
      </c>
      <c r="AX169" s="81">
        <v>16</v>
      </c>
      <c r="AY169" s="68">
        <v>19947973.893608529</v>
      </c>
      <c r="AZ169" s="68">
        <v>855956.24</v>
      </c>
      <c r="BA169" s="68">
        <v>512358.40000000002</v>
      </c>
      <c r="BB169" s="68">
        <v>75920.23</v>
      </c>
      <c r="BC169" s="68">
        <v>3223228.6335763503</v>
      </c>
      <c r="BD169" s="68">
        <v>2007551.2897580061</v>
      </c>
      <c r="BE169" s="68">
        <v>2037582.5001045582</v>
      </c>
      <c r="BF169" s="68">
        <v>238960.31948549673</v>
      </c>
      <c r="BG169" s="68">
        <f t="shared" si="17"/>
        <v>29191384.986532938</v>
      </c>
      <c r="BH169" s="68">
        <v>291853.48000000004</v>
      </c>
    </row>
    <row r="170" spans="2:60">
      <c r="B170" s="79" t="s">
        <v>327</v>
      </c>
      <c r="C170" s="79" t="s">
        <v>328</v>
      </c>
      <c r="D170" s="80" t="s">
        <v>953</v>
      </c>
      <c r="E170" s="81">
        <v>19</v>
      </c>
      <c r="F170" s="68"/>
      <c r="G170" s="68"/>
      <c r="H170" s="68"/>
      <c r="I170" s="68"/>
      <c r="J170" s="68"/>
      <c r="K170" s="68"/>
      <c r="L170" s="68"/>
      <c r="M170" s="68"/>
      <c r="N170" s="68">
        <f t="shared" si="14"/>
        <v>0</v>
      </c>
      <c r="O170" s="68"/>
      <c r="Q170" s="79" t="s">
        <v>327</v>
      </c>
      <c r="R170" s="79" t="s">
        <v>328</v>
      </c>
      <c r="S170" s="80" t="s">
        <v>954</v>
      </c>
      <c r="T170" s="81">
        <v>16</v>
      </c>
      <c r="U170" s="68">
        <v>2469510.88867696</v>
      </c>
      <c r="V170" s="68">
        <v>148039.55000000002</v>
      </c>
      <c r="W170" s="68">
        <v>0</v>
      </c>
      <c r="X170" s="68">
        <v>7876.1200000000008</v>
      </c>
      <c r="Y170" s="68">
        <v>416927.24488228769</v>
      </c>
      <c r="Z170" s="68">
        <v>465651.29204686248</v>
      </c>
      <c r="AA170" s="68">
        <v>0</v>
      </c>
      <c r="AB170" s="68">
        <v>29389.889787656255</v>
      </c>
      <c r="AC170" s="68">
        <f t="shared" si="15"/>
        <v>3611421.2453937661</v>
      </c>
      <c r="AD170" s="68">
        <v>74026.260000000009</v>
      </c>
      <c r="AF170" s="79" t="s">
        <v>327</v>
      </c>
      <c r="AG170" s="79" t="s">
        <v>328</v>
      </c>
      <c r="AH170" s="80" t="s">
        <v>1156</v>
      </c>
      <c r="AI170" s="81">
        <v>16</v>
      </c>
      <c r="AJ170" s="68">
        <v>2481776.8325586026</v>
      </c>
      <c r="AK170" s="68">
        <v>147469.69</v>
      </c>
      <c r="AL170" s="68">
        <v>0</v>
      </c>
      <c r="AM170" s="68">
        <v>7899.32</v>
      </c>
      <c r="AN170" s="68">
        <v>418998.38192778133</v>
      </c>
      <c r="AO170" s="68">
        <v>465651.29204686248</v>
      </c>
      <c r="AP170" s="68">
        <v>0</v>
      </c>
      <c r="AQ170" s="68">
        <v>29489.581253019162</v>
      </c>
      <c r="AR170" s="68">
        <f t="shared" si="16"/>
        <v>3626536.5577862654</v>
      </c>
      <c r="AS170" s="68">
        <v>75251.460000000006</v>
      </c>
      <c r="AU170" s="79" t="s">
        <v>327</v>
      </c>
      <c r="AV170" s="79" t="s">
        <v>328</v>
      </c>
      <c r="AW170" s="80" t="s">
        <v>1157</v>
      </c>
      <c r="AX170" s="81">
        <v>16</v>
      </c>
      <c r="AY170" s="68">
        <v>2525102.1893916437</v>
      </c>
      <c r="AZ170" s="68">
        <v>150033</v>
      </c>
      <c r="BA170" s="68">
        <v>0</v>
      </c>
      <c r="BB170" s="68">
        <v>8036.5400000000009</v>
      </c>
      <c r="BC170" s="68">
        <v>426314.00109840767</v>
      </c>
      <c r="BD170" s="68">
        <v>465651.29204686248</v>
      </c>
      <c r="BE170" s="68">
        <v>0</v>
      </c>
      <c r="BF170" s="68">
        <v>30079.380278080236</v>
      </c>
      <c r="BG170" s="68">
        <f t="shared" si="17"/>
        <v>3681782.052814994</v>
      </c>
      <c r="BH170" s="68">
        <v>76565.650000000009</v>
      </c>
    </row>
    <row r="171" spans="2:60">
      <c r="B171" s="79" t="s">
        <v>329</v>
      </c>
      <c r="C171" s="79" t="s">
        <v>330</v>
      </c>
      <c r="D171" s="80" t="s">
        <v>953</v>
      </c>
      <c r="E171" s="81">
        <v>19</v>
      </c>
      <c r="F171" s="68"/>
      <c r="G171" s="68"/>
      <c r="H171" s="68"/>
      <c r="I171" s="68"/>
      <c r="J171" s="68"/>
      <c r="K171" s="68"/>
      <c r="L171" s="68"/>
      <c r="M171" s="68"/>
      <c r="N171" s="68">
        <f t="shared" si="14"/>
        <v>0</v>
      </c>
      <c r="O171" s="68"/>
      <c r="Q171" s="79" t="s">
        <v>329</v>
      </c>
      <c r="R171" s="79" t="s">
        <v>330</v>
      </c>
      <c r="S171" s="80" t="s">
        <v>954</v>
      </c>
      <c r="T171" s="81">
        <v>16</v>
      </c>
      <c r="U171" s="68">
        <v>990836.50080018491</v>
      </c>
      <c r="V171" s="68">
        <v>87908.170000000013</v>
      </c>
      <c r="W171" s="68">
        <v>0</v>
      </c>
      <c r="X171" s="68">
        <v>0</v>
      </c>
      <c r="Y171" s="68">
        <v>196495.26656022068</v>
      </c>
      <c r="Z171" s="68">
        <v>182757.08756385467</v>
      </c>
      <c r="AA171" s="68">
        <v>0</v>
      </c>
      <c r="AB171" s="68">
        <v>12504.971613510977</v>
      </c>
      <c r="AC171" s="68">
        <f t="shared" si="15"/>
        <v>1508583.7665377711</v>
      </c>
      <c r="AD171" s="68">
        <v>38081.770000000004</v>
      </c>
      <c r="AF171" s="79" t="s">
        <v>329</v>
      </c>
      <c r="AG171" s="79" t="s">
        <v>330</v>
      </c>
      <c r="AH171" s="80" t="s">
        <v>1156</v>
      </c>
      <c r="AI171" s="81">
        <v>16</v>
      </c>
      <c r="AJ171" s="68">
        <v>1003444.7709010255</v>
      </c>
      <c r="AK171" s="68">
        <v>87649.71</v>
      </c>
      <c r="AL171" s="68">
        <v>0</v>
      </c>
      <c r="AM171" s="68">
        <v>0</v>
      </c>
      <c r="AN171" s="68">
        <v>199011.17246299778</v>
      </c>
      <c r="AO171" s="68">
        <v>182757.08756385467</v>
      </c>
      <c r="AP171" s="68">
        <v>0</v>
      </c>
      <c r="AQ171" s="68">
        <v>12676.042152670911</v>
      </c>
      <c r="AR171" s="68">
        <f t="shared" si="16"/>
        <v>1524250.8330805488</v>
      </c>
      <c r="AS171" s="68">
        <v>38712.050000000003</v>
      </c>
      <c r="AU171" s="79" t="s">
        <v>329</v>
      </c>
      <c r="AV171" s="79" t="s">
        <v>330</v>
      </c>
      <c r="AW171" s="80" t="s">
        <v>1157</v>
      </c>
      <c r="AX171" s="81">
        <v>16</v>
      </c>
      <c r="AY171" s="68">
        <v>1015777.2799104269</v>
      </c>
      <c r="AZ171" s="68">
        <v>89173.560000000012</v>
      </c>
      <c r="BA171" s="68">
        <v>0</v>
      </c>
      <c r="BB171" s="68">
        <v>0</v>
      </c>
      <c r="BC171" s="68">
        <v>201455.41679232541</v>
      </c>
      <c r="BD171" s="68">
        <v>182757.08756385467</v>
      </c>
      <c r="BE171" s="68">
        <v>0</v>
      </c>
      <c r="BF171" s="68">
        <v>12842.941179916263</v>
      </c>
      <c r="BG171" s="68">
        <f t="shared" si="17"/>
        <v>1541394.3954465233</v>
      </c>
      <c r="BH171" s="68">
        <v>39388.11</v>
      </c>
    </row>
    <row r="172" spans="2:60">
      <c r="B172" s="79" t="s">
        <v>331</v>
      </c>
      <c r="C172" s="79" t="s">
        <v>332</v>
      </c>
      <c r="D172" s="80" t="s">
        <v>953</v>
      </c>
      <c r="E172" s="81">
        <v>19</v>
      </c>
      <c r="F172" s="68"/>
      <c r="G172" s="68"/>
      <c r="H172" s="68"/>
      <c r="I172" s="68"/>
      <c r="J172" s="68"/>
      <c r="K172" s="68"/>
      <c r="L172" s="68"/>
      <c r="M172" s="68"/>
      <c r="N172" s="68">
        <f t="shared" si="14"/>
        <v>0</v>
      </c>
      <c r="O172" s="68"/>
      <c r="Q172" s="79" t="s">
        <v>331</v>
      </c>
      <c r="R172" s="79" t="s">
        <v>332</v>
      </c>
      <c r="S172" s="80" t="s">
        <v>954</v>
      </c>
      <c r="T172" s="81">
        <v>16</v>
      </c>
      <c r="U172" s="68">
        <v>49234099.798763968</v>
      </c>
      <c r="V172" s="68">
        <v>1491884.42</v>
      </c>
      <c r="W172" s="68">
        <v>378245.44999999995</v>
      </c>
      <c r="X172" s="68">
        <v>162997.09</v>
      </c>
      <c r="Y172" s="68">
        <v>6354245.7390765958</v>
      </c>
      <c r="Z172" s="68">
        <v>1000444.815426226</v>
      </c>
      <c r="AA172" s="68">
        <v>1107316.6437323899</v>
      </c>
      <c r="AB172" s="68">
        <v>217850.60173977911</v>
      </c>
      <c r="AC172" s="68">
        <f t="shared" si="15"/>
        <v>60263979.218738958</v>
      </c>
      <c r="AD172" s="68">
        <v>316894.66000000003</v>
      </c>
      <c r="AF172" s="79" t="s">
        <v>331</v>
      </c>
      <c r="AG172" s="79" t="s">
        <v>332</v>
      </c>
      <c r="AH172" s="80" t="s">
        <v>1156</v>
      </c>
      <c r="AI172" s="81">
        <v>16</v>
      </c>
      <c r="AJ172" s="68">
        <v>50212093.702241033</v>
      </c>
      <c r="AK172" s="68">
        <v>1491977.4600000002</v>
      </c>
      <c r="AL172" s="68">
        <v>379359.27999999997</v>
      </c>
      <c r="AM172" s="68">
        <v>165981.72999999998</v>
      </c>
      <c r="AN172" s="68">
        <v>6389134.1515555233</v>
      </c>
      <c r="AO172" s="68">
        <v>1000444.815426226</v>
      </c>
      <c r="AP172" s="68">
        <v>1113287.4101598838</v>
      </c>
      <c r="AQ172" s="68">
        <v>219420.54305981845</v>
      </c>
      <c r="AR172" s="68">
        <f t="shared" si="16"/>
        <v>61293838.622442484</v>
      </c>
      <c r="AS172" s="68">
        <v>322139.53000000003</v>
      </c>
      <c r="AU172" s="79" t="s">
        <v>331</v>
      </c>
      <c r="AV172" s="79" t="s">
        <v>332</v>
      </c>
      <c r="AW172" s="80" t="s">
        <v>1157</v>
      </c>
      <c r="AX172" s="81">
        <v>16</v>
      </c>
      <c r="AY172" s="68">
        <v>51839869.448171295</v>
      </c>
      <c r="AZ172" s="68">
        <v>1517934.8200000003</v>
      </c>
      <c r="BA172" s="68">
        <v>385949.56999999995</v>
      </c>
      <c r="BB172" s="68">
        <v>171413.36000000002</v>
      </c>
      <c r="BC172" s="68">
        <v>6501641.0768707348</v>
      </c>
      <c r="BD172" s="68">
        <v>1000444.815426226</v>
      </c>
      <c r="BE172" s="68">
        <v>1132812.4393844497</v>
      </c>
      <c r="BF172" s="68">
        <v>224663.6479138732</v>
      </c>
      <c r="BG172" s="68">
        <f t="shared" si="17"/>
        <v>63102494.507766575</v>
      </c>
      <c r="BH172" s="68">
        <v>327765.33000000007</v>
      </c>
    </row>
    <row r="173" spans="2:60">
      <c r="B173" s="79" t="s">
        <v>333</v>
      </c>
      <c r="C173" s="79" t="s">
        <v>334</v>
      </c>
      <c r="D173" s="80" t="s">
        <v>953</v>
      </c>
      <c r="E173" s="81">
        <v>19</v>
      </c>
      <c r="F173" s="68"/>
      <c r="G173" s="68"/>
      <c r="H173" s="68"/>
      <c r="I173" s="68"/>
      <c r="J173" s="68"/>
      <c r="K173" s="68"/>
      <c r="L173" s="68"/>
      <c r="M173" s="68"/>
      <c r="N173" s="68">
        <f t="shared" si="14"/>
        <v>0</v>
      </c>
      <c r="O173" s="68"/>
      <c r="Q173" s="79" t="s">
        <v>333</v>
      </c>
      <c r="R173" s="79" t="s">
        <v>334</v>
      </c>
      <c r="S173" s="80" t="s">
        <v>954</v>
      </c>
      <c r="T173" s="81">
        <v>16</v>
      </c>
      <c r="U173" s="68">
        <v>8832854.7866488844</v>
      </c>
      <c r="V173" s="68">
        <v>423600.51</v>
      </c>
      <c r="W173" s="68">
        <v>170574.77</v>
      </c>
      <c r="X173" s="68">
        <v>33101.040000000001</v>
      </c>
      <c r="Y173" s="68">
        <v>1477450.3883502528</v>
      </c>
      <c r="Z173" s="68">
        <v>508569.69890126388</v>
      </c>
      <c r="AA173" s="68">
        <v>707378.14778570028</v>
      </c>
      <c r="AB173" s="68">
        <v>101383.00599905103</v>
      </c>
      <c r="AC173" s="68">
        <f t="shared" si="15"/>
        <v>12403624.357685151</v>
      </c>
      <c r="AD173" s="68">
        <v>148712.01000000004</v>
      </c>
      <c r="AF173" s="79" t="s">
        <v>333</v>
      </c>
      <c r="AG173" s="79" t="s">
        <v>334</v>
      </c>
      <c r="AH173" s="80" t="s">
        <v>1156</v>
      </c>
      <c r="AI173" s="81">
        <v>16</v>
      </c>
      <c r="AJ173" s="68">
        <v>8811942.4409390707</v>
      </c>
      <c r="AK173" s="68">
        <v>422824.52</v>
      </c>
      <c r="AL173" s="68">
        <v>171079.53</v>
      </c>
      <c r="AM173" s="68">
        <v>33099.299999999996</v>
      </c>
      <c r="AN173" s="68">
        <v>1482651.3930128887</v>
      </c>
      <c r="AO173" s="68">
        <v>508569.69890126388</v>
      </c>
      <c r="AP173" s="68">
        <v>711162.89864739764</v>
      </c>
      <c r="AQ173" s="68">
        <v>100940.70546711609</v>
      </c>
      <c r="AR173" s="68">
        <f t="shared" si="16"/>
        <v>12393455.646967737</v>
      </c>
      <c r="AS173" s="68">
        <v>151185.16000000003</v>
      </c>
      <c r="AU173" s="79" t="s">
        <v>333</v>
      </c>
      <c r="AV173" s="79" t="s">
        <v>334</v>
      </c>
      <c r="AW173" s="80" t="s">
        <v>1157</v>
      </c>
      <c r="AX173" s="81">
        <v>16</v>
      </c>
      <c r="AY173" s="68">
        <v>8993839.4651416335</v>
      </c>
      <c r="AZ173" s="68">
        <v>430213.39999999997</v>
      </c>
      <c r="BA173" s="68">
        <v>174066.15999999997</v>
      </c>
      <c r="BB173" s="68">
        <v>33677.129999999997</v>
      </c>
      <c r="BC173" s="68">
        <v>1511909.7380041836</v>
      </c>
      <c r="BD173" s="68">
        <v>508569.69890126388</v>
      </c>
      <c r="BE173" s="68">
        <v>723670.20190194505</v>
      </c>
      <c r="BF173" s="68">
        <v>103342.25066567026</v>
      </c>
      <c r="BG173" s="68">
        <f t="shared" si="17"/>
        <v>12633126.004614698</v>
      </c>
      <c r="BH173" s="68">
        <v>153837.96000000002</v>
      </c>
    </row>
    <row r="174" spans="2:60">
      <c r="B174" s="79" t="s">
        <v>335</v>
      </c>
      <c r="C174" s="79" t="s">
        <v>336</v>
      </c>
      <c r="D174" s="80" t="s">
        <v>953</v>
      </c>
      <c r="E174" s="81">
        <v>19</v>
      </c>
      <c r="F174" s="68"/>
      <c r="G174" s="68"/>
      <c r="H174" s="68"/>
      <c r="I174" s="68"/>
      <c r="J174" s="68"/>
      <c r="K174" s="68"/>
      <c r="L174" s="68"/>
      <c r="M174" s="68"/>
      <c r="N174" s="68">
        <f t="shared" si="14"/>
        <v>0</v>
      </c>
      <c r="O174" s="68"/>
      <c r="Q174" s="79" t="s">
        <v>335</v>
      </c>
      <c r="R174" s="79" t="s">
        <v>336</v>
      </c>
      <c r="S174" s="80" t="s">
        <v>954</v>
      </c>
      <c r="T174" s="81">
        <v>16</v>
      </c>
      <c r="U174" s="68">
        <v>7937562.2299836539</v>
      </c>
      <c r="V174" s="68">
        <v>541063.79</v>
      </c>
      <c r="W174" s="68">
        <v>626342.97000000009</v>
      </c>
      <c r="X174" s="68">
        <v>28430.84</v>
      </c>
      <c r="Y174" s="68">
        <v>1042023.1907625009</v>
      </c>
      <c r="Z174" s="68">
        <v>204020.8315969996</v>
      </c>
      <c r="AA174" s="68">
        <v>578179.78928486642</v>
      </c>
      <c r="AB174" s="68">
        <v>101992.09115303494</v>
      </c>
      <c r="AC174" s="68">
        <f t="shared" si="15"/>
        <v>11311518.822781056</v>
      </c>
      <c r="AD174" s="68">
        <v>251903.09000000003</v>
      </c>
      <c r="AF174" s="79" t="s">
        <v>335</v>
      </c>
      <c r="AG174" s="79" t="s">
        <v>336</v>
      </c>
      <c r="AH174" s="80" t="s">
        <v>1156</v>
      </c>
      <c r="AI174" s="81">
        <v>16</v>
      </c>
      <c r="AJ174" s="68">
        <v>8055753.9703681208</v>
      </c>
      <c r="AK174" s="68">
        <v>539234.72</v>
      </c>
      <c r="AL174" s="68">
        <v>628187.37</v>
      </c>
      <c r="AM174" s="68">
        <v>29285.23</v>
      </c>
      <c r="AN174" s="68">
        <v>1045817.3445704603</v>
      </c>
      <c r="AO174" s="68">
        <v>204020.8315969996</v>
      </c>
      <c r="AP174" s="68">
        <v>581297.36274368514</v>
      </c>
      <c r="AQ174" s="68">
        <v>102710.66792846657</v>
      </c>
      <c r="AR174" s="68">
        <f t="shared" si="16"/>
        <v>11442379.787207732</v>
      </c>
      <c r="AS174" s="68">
        <v>256072.29</v>
      </c>
      <c r="AU174" s="79" t="s">
        <v>335</v>
      </c>
      <c r="AV174" s="79" t="s">
        <v>336</v>
      </c>
      <c r="AW174" s="80" t="s">
        <v>1157</v>
      </c>
      <c r="AX174" s="81">
        <v>16</v>
      </c>
      <c r="AY174" s="68">
        <v>8208613.2179375608</v>
      </c>
      <c r="AZ174" s="68">
        <v>548608.72999999986</v>
      </c>
      <c r="BA174" s="68">
        <v>639100.34</v>
      </c>
      <c r="BB174" s="68">
        <v>29891.99</v>
      </c>
      <c r="BC174" s="68">
        <v>1061934.2270973376</v>
      </c>
      <c r="BD174" s="68">
        <v>204020.8315969996</v>
      </c>
      <c r="BE174" s="68">
        <v>591492.32413493423</v>
      </c>
      <c r="BF174" s="68">
        <v>104732.8800276462</v>
      </c>
      <c r="BG174" s="68">
        <f t="shared" si="17"/>
        <v>11648938.840794481</v>
      </c>
      <c r="BH174" s="68">
        <v>260544.30000000002</v>
      </c>
    </row>
    <row r="175" spans="2:60">
      <c r="B175" s="79" t="s">
        <v>337</v>
      </c>
      <c r="C175" s="79" t="s">
        <v>338</v>
      </c>
      <c r="D175" s="80" t="s">
        <v>953</v>
      </c>
      <c r="E175" s="81">
        <v>19</v>
      </c>
      <c r="F175" s="68"/>
      <c r="G175" s="68"/>
      <c r="H175" s="68"/>
      <c r="I175" s="68"/>
      <c r="J175" s="68"/>
      <c r="K175" s="68"/>
      <c r="L175" s="68"/>
      <c r="M175" s="68"/>
      <c r="N175" s="68">
        <f t="shared" si="14"/>
        <v>0</v>
      </c>
      <c r="O175" s="68"/>
      <c r="Q175" s="79" t="s">
        <v>337</v>
      </c>
      <c r="R175" s="79" t="s">
        <v>338</v>
      </c>
      <c r="S175" s="80" t="s">
        <v>954</v>
      </c>
      <c r="T175" s="81">
        <v>16</v>
      </c>
      <c r="U175" s="68">
        <v>3119687.4339108523</v>
      </c>
      <c r="V175" s="68">
        <v>143998.85</v>
      </c>
      <c r="W175" s="68">
        <v>74253.69</v>
      </c>
      <c r="X175" s="68">
        <v>8349.7999999999993</v>
      </c>
      <c r="Y175" s="68">
        <v>413098.57326355943</v>
      </c>
      <c r="Z175" s="68">
        <v>200635.48935158623</v>
      </c>
      <c r="AA175" s="68">
        <v>79880.695925840933</v>
      </c>
      <c r="AB175" s="68">
        <v>36285.949395718053</v>
      </c>
      <c r="AC175" s="68">
        <f t="shared" si="15"/>
        <v>4139938.5518475571</v>
      </c>
      <c r="AD175" s="68">
        <v>63748.070000000007</v>
      </c>
      <c r="AF175" s="79" t="s">
        <v>337</v>
      </c>
      <c r="AG175" s="79" t="s">
        <v>338</v>
      </c>
      <c r="AH175" s="80" t="s">
        <v>1156</v>
      </c>
      <c r="AI175" s="81">
        <v>16</v>
      </c>
      <c r="AJ175" s="68">
        <v>3086978.1872447655</v>
      </c>
      <c r="AK175" s="68">
        <v>143554.75999999998</v>
      </c>
      <c r="AL175" s="68">
        <v>74473.430000000008</v>
      </c>
      <c r="AM175" s="68">
        <v>8175.1200000000008</v>
      </c>
      <c r="AN175" s="68">
        <v>415776.40434916213</v>
      </c>
      <c r="AO175" s="68">
        <v>200635.48935158623</v>
      </c>
      <c r="AP175" s="68">
        <v>80307.915149046268</v>
      </c>
      <c r="AQ175" s="68">
        <v>36064.583418204915</v>
      </c>
      <c r="AR175" s="68">
        <f t="shared" si="16"/>
        <v>4110774.1195127652</v>
      </c>
      <c r="AS175" s="68">
        <v>64808.23000000001</v>
      </c>
      <c r="AU175" s="79" t="s">
        <v>337</v>
      </c>
      <c r="AV175" s="79" t="s">
        <v>338</v>
      </c>
      <c r="AW175" s="80" t="s">
        <v>1157</v>
      </c>
      <c r="AX175" s="81">
        <v>16</v>
      </c>
      <c r="AY175" s="68">
        <v>3113793.7376894914</v>
      </c>
      <c r="AZ175" s="68">
        <v>146062.66</v>
      </c>
      <c r="BA175" s="68">
        <v>75773.549999999988</v>
      </c>
      <c r="BB175" s="68">
        <v>8317.84</v>
      </c>
      <c r="BC175" s="68">
        <v>423493.22796656808</v>
      </c>
      <c r="BD175" s="68">
        <v>200635.48935158623</v>
      </c>
      <c r="BE175" s="68">
        <v>81720.2717170408</v>
      </c>
      <c r="BF175" s="68">
        <v>36537.184530863538</v>
      </c>
      <c r="BG175" s="68">
        <f t="shared" si="17"/>
        <v>4152279.3712555501</v>
      </c>
      <c r="BH175" s="68">
        <v>65945.41</v>
      </c>
    </row>
    <row r="176" spans="2:60">
      <c r="B176" s="79" t="s">
        <v>339</v>
      </c>
      <c r="C176" s="79" t="s">
        <v>340</v>
      </c>
      <c r="D176" s="80" t="s">
        <v>953</v>
      </c>
      <c r="E176" s="81">
        <v>19</v>
      </c>
      <c r="F176" s="68"/>
      <c r="G176" s="68"/>
      <c r="H176" s="68"/>
      <c r="I176" s="68"/>
      <c r="J176" s="68"/>
      <c r="K176" s="68"/>
      <c r="L176" s="68"/>
      <c r="M176" s="68"/>
      <c r="N176" s="68">
        <f t="shared" si="14"/>
        <v>0</v>
      </c>
      <c r="O176" s="68"/>
      <c r="Q176" s="79" t="s">
        <v>339</v>
      </c>
      <c r="R176" s="79" t="s">
        <v>340</v>
      </c>
      <c r="S176" s="80" t="s">
        <v>954</v>
      </c>
      <c r="T176" s="81">
        <v>16</v>
      </c>
      <c r="U176" s="68">
        <v>5828162.0354821701</v>
      </c>
      <c r="V176" s="68">
        <v>169463.43</v>
      </c>
      <c r="W176" s="68">
        <v>28526.899999999998</v>
      </c>
      <c r="X176" s="68">
        <v>19594.22</v>
      </c>
      <c r="Y176" s="68">
        <v>754926.75542397297</v>
      </c>
      <c r="Z176" s="68">
        <v>625679.57683953526</v>
      </c>
      <c r="AA176" s="68">
        <v>266640.07434569235</v>
      </c>
      <c r="AB176" s="68">
        <v>60415.366394138895</v>
      </c>
      <c r="AC176" s="68">
        <f t="shared" si="15"/>
        <v>7758460.00848551</v>
      </c>
      <c r="AD176" s="68">
        <v>5051.6500000000005</v>
      </c>
      <c r="AF176" s="79" t="s">
        <v>339</v>
      </c>
      <c r="AG176" s="79" t="s">
        <v>340</v>
      </c>
      <c r="AH176" s="80" t="s">
        <v>1156</v>
      </c>
      <c r="AI176" s="81">
        <v>16</v>
      </c>
      <c r="AJ176" s="68">
        <v>5802139.9735064199</v>
      </c>
      <c r="AK176" s="68">
        <v>169894.83</v>
      </c>
      <c r="AL176" s="68">
        <v>28610.899999999994</v>
      </c>
      <c r="AM176" s="68">
        <v>19651.919999999998</v>
      </c>
      <c r="AN176" s="68">
        <v>755033.65158244316</v>
      </c>
      <c r="AO176" s="68">
        <v>625679.57683953526</v>
      </c>
      <c r="AP176" s="68">
        <v>268077.34319891682</v>
      </c>
      <c r="AQ176" s="68">
        <v>59890.720740641467</v>
      </c>
      <c r="AR176" s="68">
        <f t="shared" si="16"/>
        <v>7734114.1758679571</v>
      </c>
      <c r="AS176" s="68">
        <v>5135.2600000000011</v>
      </c>
      <c r="AU176" s="79" t="s">
        <v>339</v>
      </c>
      <c r="AV176" s="79" t="s">
        <v>340</v>
      </c>
      <c r="AW176" s="80" t="s">
        <v>1157</v>
      </c>
      <c r="AX176" s="81">
        <v>16</v>
      </c>
      <c r="AY176" s="68">
        <v>5942000.1140919793</v>
      </c>
      <c r="AZ176" s="68">
        <v>172852.36</v>
      </c>
      <c r="BA176" s="68">
        <v>29107.929999999997</v>
      </c>
      <c r="BB176" s="68">
        <v>19993.319999999996</v>
      </c>
      <c r="BC176" s="68">
        <v>768907.61219111935</v>
      </c>
      <c r="BD176" s="68">
        <v>625679.57683953526</v>
      </c>
      <c r="BE176" s="68">
        <v>272778.92859474896</v>
      </c>
      <c r="BF176" s="68">
        <v>61522.49329855945</v>
      </c>
      <c r="BG176" s="68">
        <f t="shared" si="17"/>
        <v>7898067.2850159425</v>
      </c>
      <c r="BH176" s="68">
        <v>5224.95</v>
      </c>
    </row>
    <row r="177" spans="2:60">
      <c r="B177" s="79" t="s">
        <v>341</v>
      </c>
      <c r="C177" s="79" t="s">
        <v>342</v>
      </c>
      <c r="D177" s="80" t="s">
        <v>953</v>
      </c>
      <c r="E177" s="81">
        <v>19</v>
      </c>
      <c r="F177" s="68"/>
      <c r="G177" s="68"/>
      <c r="H177" s="68"/>
      <c r="I177" s="68"/>
      <c r="J177" s="68"/>
      <c r="K177" s="68"/>
      <c r="L177" s="68"/>
      <c r="M177" s="68"/>
      <c r="N177" s="68">
        <f t="shared" si="14"/>
        <v>0</v>
      </c>
      <c r="O177" s="68"/>
      <c r="Q177" s="79" t="s">
        <v>341</v>
      </c>
      <c r="R177" s="79" t="s">
        <v>342</v>
      </c>
      <c r="S177" s="80" t="s">
        <v>954</v>
      </c>
      <c r="T177" s="81">
        <v>16</v>
      </c>
      <c r="U177" s="68">
        <v>8502187.2807428986</v>
      </c>
      <c r="V177" s="68">
        <v>490788.52999999997</v>
      </c>
      <c r="W177" s="68">
        <v>220915.33000000005</v>
      </c>
      <c r="X177" s="68">
        <v>30928.15</v>
      </c>
      <c r="Y177" s="68">
        <v>1091448.1370823577</v>
      </c>
      <c r="Z177" s="68">
        <v>972518.08727755921</v>
      </c>
      <c r="AA177" s="68">
        <v>585370.40336944419</v>
      </c>
      <c r="AB177" s="68">
        <v>95574.490314213559</v>
      </c>
      <c r="AC177" s="68">
        <f t="shared" si="15"/>
        <v>12210546.338786472</v>
      </c>
      <c r="AD177" s="68">
        <v>220815.93</v>
      </c>
      <c r="AF177" s="79" t="s">
        <v>341</v>
      </c>
      <c r="AG177" s="79" t="s">
        <v>342</v>
      </c>
      <c r="AH177" s="80" t="s">
        <v>1156</v>
      </c>
      <c r="AI177" s="81">
        <v>16</v>
      </c>
      <c r="AJ177" s="68">
        <v>8541312.3127203528</v>
      </c>
      <c r="AK177" s="68">
        <v>489233.87</v>
      </c>
      <c r="AL177" s="68">
        <v>221565.87000000002</v>
      </c>
      <c r="AM177" s="68">
        <v>30922.879999999997</v>
      </c>
      <c r="AN177" s="68">
        <v>1098831.8685960704</v>
      </c>
      <c r="AO177" s="68">
        <v>972518.08727755921</v>
      </c>
      <c r="AP177" s="68">
        <v>588526.81025465415</v>
      </c>
      <c r="AQ177" s="68">
        <v>96049.899925090373</v>
      </c>
      <c r="AR177" s="68">
        <f t="shared" si="16"/>
        <v>12263432.208773725</v>
      </c>
      <c r="AS177" s="68">
        <v>224470.61</v>
      </c>
      <c r="AU177" s="79" t="s">
        <v>341</v>
      </c>
      <c r="AV177" s="79" t="s">
        <v>342</v>
      </c>
      <c r="AW177" s="80" t="s">
        <v>1157</v>
      </c>
      <c r="AX177" s="81">
        <v>16</v>
      </c>
      <c r="AY177" s="68">
        <v>8675448.4744238555</v>
      </c>
      <c r="AZ177" s="68">
        <v>497739.1</v>
      </c>
      <c r="BA177" s="68">
        <v>225414.94</v>
      </c>
      <c r="BB177" s="68">
        <v>31362.079999999998</v>
      </c>
      <c r="BC177" s="68">
        <v>1120616.0991056801</v>
      </c>
      <c r="BD177" s="68">
        <v>972518.08727755921</v>
      </c>
      <c r="BE177" s="68">
        <v>598848.41356425453</v>
      </c>
      <c r="BF177" s="68">
        <v>98207.39499957487</v>
      </c>
      <c r="BG177" s="68">
        <f t="shared" si="17"/>
        <v>12448545.329370925</v>
      </c>
      <c r="BH177" s="68">
        <v>228390.74</v>
      </c>
    </row>
    <row r="178" spans="2:60">
      <c r="B178" s="79" t="s">
        <v>343</v>
      </c>
      <c r="C178" s="79" t="s">
        <v>344</v>
      </c>
      <c r="D178" s="80" t="s">
        <v>953</v>
      </c>
      <c r="E178" s="81">
        <v>19</v>
      </c>
      <c r="F178" s="68"/>
      <c r="G178" s="68"/>
      <c r="H178" s="68"/>
      <c r="I178" s="68"/>
      <c r="J178" s="68"/>
      <c r="K178" s="68"/>
      <c r="L178" s="68"/>
      <c r="M178" s="68"/>
      <c r="N178" s="68">
        <f t="shared" si="14"/>
        <v>0</v>
      </c>
      <c r="O178" s="68"/>
      <c r="Q178" s="79" t="s">
        <v>343</v>
      </c>
      <c r="R178" s="79" t="s">
        <v>344</v>
      </c>
      <c r="S178" s="80" t="s">
        <v>954</v>
      </c>
      <c r="T178" s="81">
        <v>16</v>
      </c>
      <c r="U178" s="68">
        <v>4800422.8516062433</v>
      </c>
      <c r="V178" s="68">
        <v>250709.14</v>
      </c>
      <c r="W178" s="68">
        <v>114299.67</v>
      </c>
      <c r="X178" s="68">
        <v>0</v>
      </c>
      <c r="Y178" s="68">
        <v>705804.41414012993</v>
      </c>
      <c r="Z178" s="68">
        <v>247423.00922393613</v>
      </c>
      <c r="AA178" s="68">
        <v>276711.82933772664</v>
      </c>
      <c r="AB178" s="68">
        <v>54910.82590857707</v>
      </c>
      <c r="AC178" s="68">
        <f t="shared" si="15"/>
        <v>6545971.8702166118</v>
      </c>
      <c r="AD178" s="68">
        <v>95690.130000000019</v>
      </c>
      <c r="AF178" s="79" t="s">
        <v>343</v>
      </c>
      <c r="AG178" s="79" t="s">
        <v>344</v>
      </c>
      <c r="AH178" s="80" t="s">
        <v>1156</v>
      </c>
      <c r="AI178" s="81">
        <v>16</v>
      </c>
      <c r="AJ178" s="68">
        <v>4795885.5903200991</v>
      </c>
      <c r="AK178" s="68">
        <v>250147.64</v>
      </c>
      <c r="AL178" s="68">
        <v>114636.25</v>
      </c>
      <c r="AM178" s="68">
        <v>0</v>
      </c>
      <c r="AN178" s="68">
        <v>712434.47905309359</v>
      </c>
      <c r="AO178" s="68">
        <v>247423.00922393613</v>
      </c>
      <c r="AP178" s="68">
        <v>278203.87769396632</v>
      </c>
      <c r="AQ178" s="68">
        <v>54957.560709073208</v>
      </c>
      <c r="AR178" s="68">
        <f t="shared" si="16"/>
        <v>6550962.2870001681</v>
      </c>
      <c r="AS178" s="68">
        <v>97273.880000000019</v>
      </c>
      <c r="AU178" s="79" t="s">
        <v>343</v>
      </c>
      <c r="AV178" s="79" t="s">
        <v>344</v>
      </c>
      <c r="AW178" s="80" t="s">
        <v>1157</v>
      </c>
      <c r="AX178" s="81">
        <v>16</v>
      </c>
      <c r="AY178" s="68">
        <v>4844584.1833599834</v>
      </c>
      <c r="AZ178" s="68">
        <v>254497.36000000004</v>
      </c>
      <c r="BA178" s="68">
        <v>116627.73000000003</v>
      </c>
      <c r="BB178" s="68">
        <v>0</v>
      </c>
      <c r="BC178" s="68">
        <v>725829.86784992274</v>
      </c>
      <c r="BD178" s="68">
        <v>247423.00922393613</v>
      </c>
      <c r="BE178" s="68">
        <v>283083.01942889392</v>
      </c>
      <c r="BF178" s="68">
        <v>55875.244381780736</v>
      </c>
      <c r="BG178" s="68">
        <f t="shared" si="17"/>
        <v>6626893.0842445176</v>
      </c>
      <c r="BH178" s="68">
        <v>98972.67</v>
      </c>
    </row>
    <row r="179" spans="2:60">
      <c r="B179" s="79" t="s">
        <v>345</v>
      </c>
      <c r="C179" s="79" t="s">
        <v>346</v>
      </c>
      <c r="D179" s="80" t="s">
        <v>953</v>
      </c>
      <c r="E179" s="81">
        <v>19</v>
      </c>
      <c r="F179" s="68"/>
      <c r="G179" s="68"/>
      <c r="H179" s="68"/>
      <c r="I179" s="68"/>
      <c r="J179" s="68"/>
      <c r="K179" s="68"/>
      <c r="L179" s="68"/>
      <c r="M179" s="68"/>
      <c r="N179" s="68">
        <f t="shared" si="14"/>
        <v>0</v>
      </c>
      <c r="O179" s="68"/>
      <c r="Q179" s="79" t="s">
        <v>345</v>
      </c>
      <c r="R179" s="79" t="s">
        <v>346</v>
      </c>
      <c r="S179" s="80" t="s">
        <v>954</v>
      </c>
      <c r="T179" s="81">
        <v>16</v>
      </c>
      <c r="U179" s="68">
        <v>8162977.7961614514</v>
      </c>
      <c r="V179" s="68">
        <v>411095.45999999996</v>
      </c>
      <c r="W179" s="68">
        <v>73958.61</v>
      </c>
      <c r="X179" s="68">
        <v>29967.65</v>
      </c>
      <c r="Y179" s="68">
        <v>1539777.8292213175</v>
      </c>
      <c r="Z179" s="68">
        <v>912075.95748665847</v>
      </c>
      <c r="AA179" s="68">
        <v>612559.47359227645</v>
      </c>
      <c r="AB179" s="68">
        <v>96710.883305249736</v>
      </c>
      <c r="AC179" s="68">
        <f t="shared" si="15"/>
        <v>12031863.999766953</v>
      </c>
      <c r="AD179" s="68">
        <v>192740.34</v>
      </c>
      <c r="AF179" s="79" t="s">
        <v>345</v>
      </c>
      <c r="AG179" s="79" t="s">
        <v>346</v>
      </c>
      <c r="AH179" s="80" t="s">
        <v>1156</v>
      </c>
      <c r="AI179" s="81">
        <v>16</v>
      </c>
      <c r="AJ179" s="68">
        <v>8244441.7076495569</v>
      </c>
      <c r="AK179" s="68">
        <v>409687.44000000006</v>
      </c>
      <c r="AL179" s="68">
        <v>74176.39</v>
      </c>
      <c r="AM179" s="68">
        <v>30055.899999999998</v>
      </c>
      <c r="AN179" s="68">
        <v>1551933.9349363549</v>
      </c>
      <c r="AO179" s="68">
        <v>912075.95748665847</v>
      </c>
      <c r="AP179" s="68">
        <v>615862.99073262303</v>
      </c>
      <c r="AQ179" s="68">
        <v>97433.801012242213</v>
      </c>
      <c r="AR179" s="68">
        <f t="shared" si="16"/>
        <v>12131598.461817436</v>
      </c>
      <c r="AS179" s="68">
        <v>195930.34</v>
      </c>
      <c r="AU179" s="79" t="s">
        <v>345</v>
      </c>
      <c r="AV179" s="79" t="s">
        <v>346</v>
      </c>
      <c r="AW179" s="80" t="s">
        <v>1157</v>
      </c>
      <c r="AX179" s="81">
        <v>16</v>
      </c>
      <c r="AY179" s="68">
        <v>8411570.9766498655</v>
      </c>
      <c r="AZ179" s="68">
        <v>416809.32999999996</v>
      </c>
      <c r="BA179" s="68">
        <v>75465</v>
      </c>
      <c r="BB179" s="68">
        <v>30676.02</v>
      </c>
      <c r="BC179" s="68">
        <v>1581735.3790500739</v>
      </c>
      <c r="BD179" s="68">
        <v>912075.95748665847</v>
      </c>
      <c r="BE179" s="68">
        <v>626664.22513640102</v>
      </c>
      <c r="BF179" s="68">
        <v>99612.410285530612</v>
      </c>
      <c r="BG179" s="68">
        <f t="shared" si="17"/>
        <v>12353961.348608531</v>
      </c>
      <c r="BH179" s="68">
        <v>199352.05000000002</v>
      </c>
    </row>
    <row r="180" spans="2:60">
      <c r="B180" s="79" t="s">
        <v>347</v>
      </c>
      <c r="C180" s="79" t="s">
        <v>348</v>
      </c>
      <c r="D180" s="80" t="s">
        <v>953</v>
      </c>
      <c r="E180" s="81">
        <v>19</v>
      </c>
      <c r="F180" s="68"/>
      <c r="G180" s="68"/>
      <c r="H180" s="68"/>
      <c r="I180" s="68"/>
      <c r="J180" s="68"/>
      <c r="K180" s="68"/>
      <c r="L180" s="68"/>
      <c r="M180" s="68"/>
      <c r="N180" s="68">
        <f t="shared" si="14"/>
        <v>0</v>
      </c>
      <c r="O180" s="68"/>
      <c r="Q180" s="79" t="s">
        <v>347</v>
      </c>
      <c r="R180" s="79" t="s">
        <v>348</v>
      </c>
      <c r="S180" s="80" t="s">
        <v>954</v>
      </c>
      <c r="T180" s="81">
        <v>16</v>
      </c>
      <c r="U180" s="68">
        <v>4801972.5774293821</v>
      </c>
      <c r="V180" s="68">
        <v>223547.94</v>
      </c>
      <c r="W180" s="68">
        <v>112378.67000000001</v>
      </c>
      <c r="X180" s="68">
        <v>16328.519999999999</v>
      </c>
      <c r="Y180" s="68">
        <v>635146.72491596942</v>
      </c>
      <c r="Z180" s="68">
        <v>449272.44444262254</v>
      </c>
      <c r="AA180" s="68">
        <v>338906.11588624644</v>
      </c>
      <c r="AB180" s="68">
        <v>56212.75782473851</v>
      </c>
      <c r="AC180" s="68">
        <f t="shared" si="15"/>
        <v>6737616.2804989591</v>
      </c>
      <c r="AD180" s="68">
        <v>103850.53000000001</v>
      </c>
      <c r="AF180" s="79" t="s">
        <v>347</v>
      </c>
      <c r="AG180" s="79" t="s">
        <v>348</v>
      </c>
      <c r="AH180" s="80" t="s">
        <v>1156</v>
      </c>
      <c r="AI180" s="81">
        <v>16</v>
      </c>
      <c r="AJ180" s="68">
        <v>4790280.681572333</v>
      </c>
      <c r="AK180" s="68">
        <v>222795.31</v>
      </c>
      <c r="AL180" s="68">
        <v>112709.59000000001</v>
      </c>
      <c r="AM180" s="68">
        <v>16280.269999999999</v>
      </c>
      <c r="AN180" s="68">
        <v>638482.20258617052</v>
      </c>
      <c r="AO180" s="68">
        <v>449272.44444262254</v>
      </c>
      <c r="AP180" s="68">
        <v>340733.41726272367</v>
      </c>
      <c r="AQ180" s="68">
        <v>56064.425575301051</v>
      </c>
      <c r="AR180" s="68">
        <f t="shared" si="16"/>
        <v>6732187.6814391492</v>
      </c>
      <c r="AS180" s="68">
        <v>105569.34000000001</v>
      </c>
      <c r="AU180" s="79" t="s">
        <v>347</v>
      </c>
      <c r="AV180" s="79" t="s">
        <v>348</v>
      </c>
      <c r="AW180" s="80" t="s">
        <v>1157</v>
      </c>
      <c r="AX180" s="81">
        <v>16</v>
      </c>
      <c r="AY180" s="68">
        <v>4826756.1492735688</v>
      </c>
      <c r="AZ180" s="68">
        <v>226668.39000000007</v>
      </c>
      <c r="BA180" s="68">
        <v>114667.6</v>
      </c>
      <c r="BB180" s="68">
        <v>16367.090000000002</v>
      </c>
      <c r="BC180" s="68">
        <v>649897.84350176039</v>
      </c>
      <c r="BD180" s="68">
        <v>449272.44444262254</v>
      </c>
      <c r="BE180" s="68">
        <v>346709.26310797461</v>
      </c>
      <c r="BF180" s="68">
        <v>56798.894935957156</v>
      </c>
      <c r="BG180" s="68">
        <f t="shared" si="17"/>
        <v>6794550.6552618835</v>
      </c>
      <c r="BH180" s="68">
        <v>107412.98</v>
      </c>
    </row>
    <row r="181" spans="2:60">
      <c r="B181" s="79" t="s">
        <v>349</v>
      </c>
      <c r="C181" s="79" t="s">
        <v>350</v>
      </c>
      <c r="D181" s="80" t="s">
        <v>953</v>
      </c>
      <c r="E181" s="81">
        <v>19</v>
      </c>
      <c r="F181" s="68"/>
      <c r="G181" s="68"/>
      <c r="H181" s="68"/>
      <c r="I181" s="68"/>
      <c r="J181" s="68"/>
      <c r="K181" s="68"/>
      <c r="L181" s="68"/>
      <c r="M181" s="68"/>
      <c r="N181" s="68">
        <f t="shared" si="14"/>
        <v>0</v>
      </c>
      <c r="O181" s="68"/>
      <c r="Q181" s="79" t="s">
        <v>349</v>
      </c>
      <c r="R181" s="79" t="s">
        <v>350</v>
      </c>
      <c r="S181" s="80" t="s">
        <v>954</v>
      </c>
      <c r="T181" s="81">
        <v>16</v>
      </c>
      <c r="U181" s="68">
        <v>4731389.6503257118</v>
      </c>
      <c r="V181" s="68">
        <v>244902.21999999994</v>
      </c>
      <c r="W181" s="68">
        <v>144459.4</v>
      </c>
      <c r="X181" s="68">
        <v>0</v>
      </c>
      <c r="Y181" s="68">
        <v>825825.22768117173</v>
      </c>
      <c r="Z181" s="68">
        <v>484664.0056045985</v>
      </c>
      <c r="AA181" s="68">
        <v>381877.32580104086</v>
      </c>
      <c r="AB181" s="68">
        <v>58059.9049591925</v>
      </c>
      <c r="AC181" s="68">
        <f t="shared" si="15"/>
        <v>6979982.7743717162</v>
      </c>
      <c r="AD181" s="68">
        <v>108805.04000000001</v>
      </c>
      <c r="AF181" s="79" t="s">
        <v>349</v>
      </c>
      <c r="AG181" s="79" t="s">
        <v>350</v>
      </c>
      <c r="AH181" s="80" t="s">
        <v>1156</v>
      </c>
      <c r="AI181" s="81">
        <v>16</v>
      </c>
      <c r="AJ181" s="68">
        <v>4785531.2809320372</v>
      </c>
      <c r="AK181" s="68">
        <v>244145.26000000004</v>
      </c>
      <c r="AL181" s="68">
        <v>144884.82</v>
      </c>
      <c r="AM181" s="68">
        <v>0</v>
      </c>
      <c r="AN181" s="68">
        <v>831879.70032667008</v>
      </c>
      <c r="AO181" s="68">
        <v>484664.0056045985</v>
      </c>
      <c r="AP181" s="68">
        <v>383936.39042200148</v>
      </c>
      <c r="AQ181" s="68">
        <v>58520.639085907489</v>
      </c>
      <c r="AR181" s="68">
        <f t="shared" si="16"/>
        <v>7044167.9463712145</v>
      </c>
      <c r="AS181" s="68">
        <v>110605.85</v>
      </c>
      <c r="AU181" s="79" t="s">
        <v>349</v>
      </c>
      <c r="AV181" s="79" t="s">
        <v>350</v>
      </c>
      <c r="AW181" s="80" t="s">
        <v>1157</v>
      </c>
      <c r="AX181" s="81">
        <v>16</v>
      </c>
      <c r="AY181" s="68">
        <v>4845709.9213162931</v>
      </c>
      <c r="AZ181" s="68">
        <v>248389.74</v>
      </c>
      <c r="BA181" s="68">
        <v>147401.76999999999</v>
      </c>
      <c r="BB181" s="68">
        <v>0</v>
      </c>
      <c r="BC181" s="68">
        <v>846727.38690421556</v>
      </c>
      <c r="BD181" s="68">
        <v>484664.0056045985</v>
      </c>
      <c r="BE181" s="68">
        <v>390669.97087915556</v>
      </c>
      <c r="BF181" s="68">
        <v>59406.076652399264</v>
      </c>
      <c r="BG181" s="68">
        <f t="shared" si="17"/>
        <v>7135506.3213566616</v>
      </c>
      <c r="BH181" s="68">
        <v>112537.45000000001</v>
      </c>
    </row>
    <row r="182" spans="2:60">
      <c r="B182" s="79" t="s">
        <v>351</v>
      </c>
      <c r="C182" s="79" t="s">
        <v>352</v>
      </c>
      <c r="D182" s="80" t="s">
        <v>953</v>
      </c>
      <c r="E182" s="81">
        <v>19</v>
      </c>
      <c r="F182" s="68"/>
      <c r="G182" s="68"/>
      <c r="H182" s="68"/>
      <c r="I182" s="68"/>
      <c r="J182" s="68"/>
      <c r="K182" s="68"/>
      <c r="L182" s="68"/>
      <c r="M182" s="68"/>
      <c r="N182" s="68">
        <f t="shared" si="14"/>
        <v>0</v>
      </c>
      <c r="O182" s="68"/>
      <c r="Q182" s="79" t="s">
        <v>351</v>
      </c>
      <c r="R182" s="79" t="s">
        <v>352</v>
      </c>
      <c r="S182" s="80" t="s">
        <v>954</v>
      </c>
      <c r="T182" s="81">
        <v>16</v>
      </c>
      <c r="U182" s="68">
        <v>3229953.06318729</v>
      </c>
      <c r="V182" s="68">
        <v>98489.15</v>
      </c>
      <c r="W182" s="68">
        <v>34691.49</v>
      </c>
      <c r="X182" s="68">
        <v>8747.4199999999983</v>
      </c>
      <c r="Y182" s="68">
        <v>395098.02964697831</v>
      </c>
      <c r="Z182" s="68">
        <v>196499.24993659038</v>
      </c>
      <c r="AA182" s="68">
        <v>109760.26779078759</v>
      </c>
      <c r="AB182" s="68">
        <v>35954.271664548665</v>
      </c>
      <c r="AC182" s="68">
        <f t="shared" si="15"/>
        <v>4163791.0822261949</v>
      </c>
      <c r="AD182" s="68">
        <v>54598.140000000007</v>
      </c>
      <c r="AF182" s="79" t="s">
        <v>351</v>
      </c>
      <c r="AG182" s="79" t="s">
        <v>352</v>
      </c>
      <c r="AH182" s="80" t="s">
        <v>1156</v>
      </c>
      <c r="AI182" s="81">
        <v>16</v>
      </c>
      <c r="AJ182" s="68">
        <v>3241311.6554243588</v>
      </c>
      <c r="AK182" s="68">
        <v>98035.13</v>
      </c>
      <c r="AL182" s="68">
        <v>34794.15</v>
      </c>
      <c r="AM182" s="68">
        <v>8773.2999999999993</v>
      </c>
      <c r="AN182" s="68">
        <v>397230.44285665482</v>
      </c>
      <c r="AO182" s="68">
        <v>196499.24993659038</v>
      </c>
      <c r="AP182" s="68">
        <v>110347.29358853289</v>
      </c>
      <c r="AQ182" s="68">
        <v>36036.35439566616</v>
      </c>
      <c r="AR182" s="68">
        <f t="shared" si="16"/>
        <v>4178533.7062018029</v>
      </c>
      <c r="AS182" s="68">
        <v>55506.130000000005</v>
      </c>
      <c r="AU182" s="79" t="s">
        <v>351</v>
      </c>
      <c r="AV182" s="79" t="s">
        <v>352</v>
      </c>
      <c r="AW182" s="80" t="s">
        <v>1157</v>
      </c>
      <c r="AX182" s="81">
        <v>16</v>
      </c>
      <c r="AY182" s="68">
        <v>3241310.3811769132</v>
      </c>
      <c r="AZ182" s="68">
        <v>99747.23000000001</v>
      </c>
      <c r="BA182" s="68">
        <v>35401.57</v>
      </c>
      <c r="BB182" s="68">
        <v>8926.4699999999975</v>
      </c>
      <c r="BC182" s="68">
        <v>403836.68391669303</v>
      </c>
      <c r="BD182" s="68">
        <v>196499.24993659038</v>
      </c>
      <c r="BE182" s="68">
        <v>112287.74214587502</v>
      </c>
      <c r="BF182" s="68">
        <v>36142.03616531752</v>
      </c>
      <c r="BG182" s="68">
        <f t="shared" si="17"/>
        <v>4190631.4333413891</v>
      </c>
      <c r="BH182" s="68">
        <v>56480.07</v>
      </c>
    </row>
    <row r="183" spans="2:60">
      <c r="B183" s="79" t="s">
        <v>353</v>
      </c>
      <c r="C183" s="79" t="s">
        <v>354</v>
      </c>
      <c r="D183" s="80" t="s">
        <v>953</v>
      </c>
      <c r="E183" s="81">
        <v>19</v>
      </c>
      <c r="F183" s="68"/>
      <c r="G183" s="68"/>
      <c r="H183" s="68"/>
      <c r="I183" s="68"/>
      <c r="J183" s="68"/>
      <c r="K183" s="68"/>
      <c r="L183" s="68"/>
      <c r="M183" s="68"/>
      <c r="N183" s="68">
        <f t="shared" si="14"/>
        <v>0</v>
      </c>
      <c r="O183" s="68"/>
      <c r="Q183" s="79" t="s">
        <v>353</v>
      </c>
      <c r="R183" s="79" t="s">
        <v>354</v>
      </c>
      <c r="S183" s="80" t="s">
        <v>954</v>
      </c>
      <c r="T183" s="81">
        <v>16</v>
      </c>
      <c r="U183" s="68">
        <v>3435168.6072578202</v>
      </c>
      <c r="V183" s="68">
        <v>91885.949999999983</v>
      </c>
      <c r="W183" s="68">
        <v>3073.6000000000004</v>
      </c>
      <c r="X183" s="68">
        <v>10277.370000000001</v>
      </c>
      <c r="Y183" s="68">
        <v>434297.34692001122</v>
      </c>
      <c r="Z183" s="68">
        <v>481829.24035209767</v>
      </c>
      <c r="AA183" s="68">
        <v>244537.36196500983</v>
      </c>
      <c r="AB183" s="68">
        <v>37664.335524983704</v>
      </c>
      <c r="AC183" s="68">
        <f t="shared" si="15"/>
        <v>4738733.8120199228</v>
      </c>
      <c r="AD183" s="68">
        <v>0</v>
      </c>
      <c r="AF183" s="79" t="s">
        <v>353</v>
      </c>
      <c r="AG183" s="79" t="s">
        <v>354</v>
      </c>
      <c r="AH183" s="80" t="s">
        <v>1156</v>
      </c>
      <c r="AI183" s="81">
        <v>16</v>
      </c>
      <c r="AJ183" s="68">
        <v>3434331.3296726272</v>
      </c>
      <c r="AK183" s="68">
        <v>92157.109999999986</v>
      </c>
      <c r="AL183" s="68">
        <v>3082.6499999999996</v>
      </c>
      <c r="AM183" s="68">
        <v>10403.959999999999</v>
      </c>
      <c r="AN183" s="68">
        <v>435981.25995081925</v>
      </c>
      <c r="AO183" s="68">
        <v>481829.24035209767</v>
      </c>
      <c r="AP183" s="68">
        <v>245856.36259806337</v>
      </c>
      <c r="AQ183" s="68">
        <v>37721.020435546525</v>
      </c>
      <c r="AR183" s="68">
        <f t="shared" si="16"/>
        <v>4741362.9330091542</v>
      </c>
      <c r="AS183" s="68">
        <v>0</v>
      </c>
      <c r="AU183" s="79" t="s">
        <v>353</v>
      </c>
      <c r="AV183" s="79" t="s">
        <v>354</v>
      </c>
      <c r="AW183" s="80" t="s">
        <v>1157</v>
      </c>
      <c r="AX183" s="81">
        <v>16</v>
      </c>
      <c r="AY183" s="68">
        <v>3371839.7522226106</v>
      </c>
      <c r="AZ183" s="68">
        <v>93761.53</v>
      </c>
      <c r="BA183" s="68">
        <v>3136.2</v>
      </c>
      <c r="BB183" s="68">
        <v>10192.669999999998</v>
      </c>
      <c r="BC183" s="68">
        <v>442859.33318487037</v>
      </c>
      <c r="BD183" s="68">
        <v>481829.24035209767</v>
      </c>
      <c r="BE183" s="68">
        <v>250168.21110069467</v>
      </c>
      <c r="BF183" s="68">
        <v>37354.497336252593</v>
      </c>
      <c r="BG183" s="68">
        <f t="shared" si="17"/>
        <v>4691141.4341965262</v>
      </c>
      <c r="BH183" s="68">
        <v>0</v>
      </c>
    </row>
    <row r="184" spans="2:60">
      <c r="B184" s="79" t="s">
        <v>355</v>
      </c>
      <c r="C184" s="79" t="s">
        <v>356</v>
      </c>
      <c r="D184" s="80" t="s">
        <v>953</v>
      </c>
      <c r="E184" s="81">
        <v>19</v>
      </c>
      <c r="F184" s="68"/>
      <c r="G184" s="68"/>
      <c r="H184" s="68"/>
      <c r="I184" s="68"/>
      <c r="J184" s="68"/>
      <c r="K184" s="68"/>
      <c r="L184" s="68"/>
      <c r="M184" s="68"/>
      <c r="N184" s="68">
        <f t="shared" si="14"/>
        <v>0</v>
      </c>
      <c r="O184" s="68"/>
      <c r="Q184" s="79" t="s">
        <v>355</v>
      </c>
      <c r="R184" s="79" t="s">
        <v>356</v>
      </c>
      <c r="S184" s="80" t="s">
        <v>954</v>
      </c>
      <c r="T184" s="81">
        <v>16</v>
      </c>
      <c r="U184" s="68">
        <v>1909471.9339996192</v>
      </c>
      <c r="V184" s="68">
        <v>29175.260000000002</v>
      </c>
      <c r="W184" s="68">
        <v>0</v>
      </c>
      <c r="X184" s="68">
        <v>0</v>
      </c>
      <c r="Y184" s="68">
        <v>69281.13912421024</v>
      </c>
      <c r="Z184" s="68">
        <v>141155.49576113082</v>
      </c>
      <c r="AA184" s="68">
        <v>0</v>
      </c>
      <c r="AB184" s="68">
        <v>18841.078190507367</v>
      </c>
      <c r="AC184" s="68">
        <f t="shared" si="15"/>
        <v>2181428.3770754677</v>
      </c>
      <c r="AD184" s="68">
        <v>13503.47</v>
      </c>
      <c r="AF184" s="79" t="s">
        <v>355</v>
      </c>
      <c r="AG184" s="79" t="s">
        <v>356</v>
      </c>
      <c r="AH184" s="80" t="s">
        <v>1156</v>
      </c>
      <c r="AI184" s="81">
        <v>16</v>
      </c>
      <c r="AJ184" s="68">
        <v>1917131.909763766</v>
      </c>
      <c r="AK184" s="68">
        <v>29077.710000000006</v>
      </c>
      <c r="AL184" s="68">
        <v>0</v>
      </c>
      <c r="AM184" s="68">
        <v>0</v>
      </c>
      <c r="AN184" s="68">
        <v>70082.329533911718</v>
      </c>
      <c r="AO184" s="68">
        <v>141155.49576113082</v>
      </c>
      <c r="AP184" s="68">
        <v>0</v>
      </c>
      <c r="AQ184" s="68">
        <v>18910.518887107726</v>
      </c>
      <c r="AR184" s="68">
        <f t="shared" si="16"/>
        <v>2190084.9339459166</v>
      </c>
      <c r="AS184" s="68">
        <v>13726.970000000003</v>
      </c>
      <c r="AU184" s="79" t="s">
        <v>355</v>
      </c>
      <c r="AV184" s="79" t="s">
        <v>356</v>
      </c>
      <c r="AW184" s="80" t="s">
        <v>1157</v>
      </c>
      <c r="AX184" s="81">
        <v>16</v>
      </c>
      <c r="AY184" s="68">
        <v>1951030.4791862317</v>
      </c>
      <c r="AZ184" s="68">
        <v>29583.200000000004</v>
      </c>
      <c r="BA184" s="68">
        <v>0</v>
      </c>
      <c r="BB184" s="68">
        <v>0</v>
      </c>
      <c r="BC184" s="68">
        <v>70973.546856854809</v>
      </c>
      <c r="BD184" s="68">
        <v>141155.49576113082</v>
      </c>
      <c r="BE184" s="68">
        <v>0</v>
      </c>
      <c r="BF184" s="68">
        <v>19284.133595878724</v>
      </c>
      <c r="BG184" s="68">
        <f t="shared" si="17"/>
        <v>2225993.5554000963</v>
      </c>
      <c r="BH184" s="68">
        <v>13966.700000000003</v>
      </c>
    </row>
    <row r="185" spans="2:60">
      <c r="B185" s="79" t="s">
        <v>357</v>
      </c>
      <c r="C185" s="79" t="s">
        <v>358</v>
      </c>
      <c r="D185" s="80" t="s">
        <v>953</v>
      </c>
      <c r="E185" s="81">
        <v>19</v>
      </c>
      <c r="F185" s="68"/>
      <c r="G185" s="68"/>
      <c r="H185" s="68"/>
      <c r="I185" s="68"/>
      <c r="J185" s="68"/>
      <c r="K185" s="68"/>
      <c r="L185" s="68"/>
      <c r="M185" s="68"/>
      <c r="N185" s="68">
        <f t="shared" si="14"/>
        <v>0</v>
      </c>
      <c r="O185" s="68"/>
      <c r="Q185" s="79" t="s">
        <v>357</v>
      </c>
      <c r="R185" s="79" t="s">
        <v>358</v>
      </c>
      <c r="S185" s="80" t="s">
        <v>954</v>
      </c>
      <c r="T185" s="81">
        <v>16</v>
      </c>
      <c r="U185" s="68">
        <v>8138177.7822210053</v>
      </c>
      <c r="V185" s="68">
        <v>419292.99999999994</v>
      </c>
      <c r="W185" s="68">
        <v>0</v>
      </c>
      <c r="X185" s="68">
        <v>33137.299999999996</v>
      </c>
      <c r="Y185" s="68">
        <v>1331374.6129800016</v>
      </c>
      <c r="Z185" s="68">
        <v>724260.39014135278</v>
      </c>
      <c r="AA185" s="68">
        <v>1197199.458497311</v>
      </c>
      <c r="AB185" s="68">
        <v>98119.459840493277</v>
      </c>
      <c r="AC185" s="68">
        <f t="shared" si="15"/>
        <v>12138479.683680164</v>
      </c>
      <c r="AD185" s="68">
        <v>196917.68</v>
      </c>
      <c r="AF185" s="79" t="s">
        <v>357</v>
      </c>
      <c r="AG185" s="79" t="s">
        <v>358</v>
      </c>
      <c r="AH185" s="80" t="s">
        <v>1156</v>
      </c>
      <c r="AI185" s="81">
        <v>16</v>
      </c>
      <c r="AJ185" s="68">
        <v>7932967.9043884771</v>
      </c>
      <c r="AK185" s="68">
        <v>417852.3600000001</v>
      </c>
      <c r="AL185" s="68">
        <v>0</v>
      </c>
      <c r="AM185" s="68">
        <v>32367.89</v>
      </c>
      <c r="AN185" s="68">
        <v>1335798.2096914316</v>
      </c>
      <c r="AO185" s="68">
        <v>724260.39014135278</v>
      </c>
      <c r="AP185" s="68">
        <v>1203654.6976058362</v>
      </c>
      <c r="AQ185" s="68">
        <v>96210.619698155671</v>
      </c>
      <c r="AR185" s="68">
        <f t="shared" si="16"/>
        <v>11943288.891525254</v>
      </c>
      <c r="AS185" s="68">
        <v>200176.81999999998</v>
      </c>
      <c r="AU185" s="79" t="s">
        <v>357</v>
      </c>
      <c r="AV185" s="79" t="s">
        <v>358</v>
      </c>
      <c r="AW185" s="80" t="s">
        <v>1157</v>
      </c>
      <c r="AX185" s="81">
        <v>16</v>
      </c>
      <c r="AY185" s="68">
        <v>7808413.4906895272</v>
      </c>
      <c r="AZ185" s="68">
        <v>425116.17</v>
      </c>
      <c r="BA185" s="68">
        <v>0</v>
      </c>
      <c r="BB185" s="68">
        <v>32146.120000000003</v>
      </c>
      <c r="BC185" s="68">
        <v>1352289.1765908746</v>
      </c>
      <c r="BD185" s="68">
        <v>724260.39014135278</v>
      </c>
      <c r="BE185" s="68">
        <v>1224764.5104841688</v>
      </c>
      <c r="BF185" s="68">
        <v>95619.692019702867</v>
      </c>
      <c r="BG185" s="68">
        <f t="shared" si="17"/>
        <v>11866282.239925625</v>
      </c>
      <c r="BH185" s="68">
        <v>203672.69</v>
      </c>
    </row>
    <row r="186" spans="2:60">
      <c r="B186" s="79" t="s">
        <v>359</v>
      </c>
      <c r="C186" s="79" t="s">
        <v>360</v>
      </c>
      <c r="D186" s="80" t="s">
        <v>953</v>
      </c>
      <c r="E186" s="81">
        <v>19</v>
      </c>
      <c r="F186" s="68"/>
      <c r="G186" s="68"/>
      <c r="H186" s="68"/>
      <c r="I186" s="68"/>
      <c r="J186" s="68"/>
      <c r="K186" s="68"/>
      <c r="L186" s="68"/>
      <c r="M186" s="68"/>
      <c r="N186" s="68">
        <f t="shared" si="14"/>
        <v>0</v>
      </c>
      <c r="O186" s="68"/>
      <c r="Q186" s="79" t="s">
        <v>359</v>
      </c>
      <c r="R186" s="79" t="s">
        <v>360</v>
      </c>
      <c r="S186" s="80" t="s">
        <v>954</v>
      </c>
      <c r="T186" s="81">
        <v>16</v>
      </c>
      <c r="U186" s="68">
        <v>2721398.6238380536</v>
      </c>
      <c r="V186" s="68">
        <v>80795.350000000006</v>
      </c>
      <c r="W186" s="68">
        <v>0</v>
      </c>
      <c r="X186" s="68">
        <v>6723.5099999999993</v>
      </c>
      <c r="Y186" s="68">
        <v>301488.83932653081</v>
      </c>
      <c r="Z186" s="68">
        <v>205095.32093294535</v>
      </c>
      <c r="AA186" s="68">
        <v>49610.151718357542</v>
      </c>
      <c r="AB186" s="68">
        <v>26681.82548087649</v>
      </c>
      <c r="AC186" s="68">
        <f t="shared" si="15"/>
        <v>3429972.5412967633</v>
      </c>
      <c r="AD186" s="68">
        <v>38178.92</v>
      </c>
      <c r="AF186" s="79" t="s">
        <v>359</v>
      </c>
      <c r="AG186" s="79" t="s">
        <v>360</v>
      </c>
      <c r="AH186" s="80" t="s">
        <v>1156</v>
      </c>
      <c r="AI186" s="81">
        <v>16</v>
      </c>
      <c r="AJ186" s="68">
        <v>2753403.5571142863</v>
      </c>
      <c r="AK186" s="68">
        <v>80514.58</v>
      </c>
      <c r="AL186" s="68">
        <v>0</v>
      </c>
      <c r="AM186" s="68">
        <v>6743.3</v>
      </c>
      <c r="AN186" s="68">
        <v>306614.81874045846</v>
      </c>
      <c r="AO186" s="68">
        <v>205095.32093294535</v>
      </c>
      <c r="AP186" s="68">
        <v>49877.78794886652</v>
      </c>
      <c r="AQ186" s="68">
        <v>27100.816062584985</v>
      </c>
      <c r="AR186" s="68">
        <f t="shared" si="16"/>
        <v>3468160.9807991409</v>
      </c>
      <c r="AS186" s="68">
        <v>38810.800000000003</v>
      </c>
      <c r="AU186" s="79" t="s">
        <v>359</v>
      </c>
      <c r="AV186" s="79" t="s">
        <v>360</v>
      </c>
      <c r="AW186" s="80" t="s">
        <v>1157</v>
      </c>
      <c r="AX186" s="81">
        <v>16</v>
      </c>
      <c r="AY186" s="68">
        <v>2811324.007669826</v>
      </c>
      <c r="AZ186" s="68">
        <v>81914.200000000012</v>
      </c>
      <c r="BA186" s="68">
        <v>0</v>
      </c>
      <c r="BB186" s="68">
        <v>6860.45</v>
      </c>
      <c r="BC186" s="68">
        <v>310478.36029213382</v>
      </c>
      <c r="BD186" s="68">
        <v>205095.32093294535</v>
      </c>
      <c r="BE186" s="68">
        <v>50752.581392960055</v>
      </c>
      <c r="BF186" s="68">
        <v>27699.193057854194</v>
      </c>
      <c r="BG186" s="68">
        <f t="shared" si="17"/>
        <v>3533612.7033457197</v>
      </c>
      <c r="BH186" s="68">
        <v>39488.589999999997</v>
      </c>
    </row>
    <row r="187" spans="2:60">
      <c r="B187" s="79" t="s">
        <v>361</v>
      </c>
      <c r="C187" s="79" t="s">
        <v>362</v>
      </c>
      <c r="D187" s="80" t="s">
        <v>953</v>
      </c>
      <c r="E187" s="81">
        <v>19</v>
      </c>
      <c r="F187" s="68"/>
      <c r="G187" s="68"/>
      <c r="H187" s="68"/>
      <c r="I187" s="68"/>
      <c r="J187" s="68"/>
      <c r="K187" s="68"/>
      <c r="L187" s="68"/>
      <c r="M187" s="68"/>
      <c r="N187" s="68">
        <f t="shared" si="14"/>
        <v>0</v>
      </c>
      <c r="O187" s="68"/>
      <c r="Q187" s="79" t="s">
        <v>361</v>
      </c>
      <c r="R187" s="79" t="s">
        <v>362</v>
      </c>
      <c r="S187" s="80" t="s">
        <v>954</v>
      </c>
      <c r="T187" s="81">
        <v>16</v>
      </c>
      <c r="U187" s="68">
        <v>2604401.8310499797</v>
      </c>
      <c r="V187" s="68">
        <v>80380.420000000013</v>
      </c>
      <c r="W187" s="68">
        <v>0</v>
      </c>
      <c r="X187" s="68">
        <v>0</v>
      </c>
      <c r="Y187" s="68">
        <v>331782.10052832356</v>
      </c>
      <c r="Z187" s="68">
        <v>342875.4107544432</v>
      </c>
      <c r="AA187" s="68">
        <v>231466.51579410234</v>
      </c>
      <c r="AB187" s="68">
        <v>29743.198377342895</v>
      </c>
      <c r="AC187" s="68">
        <f t="shared" si="15"/>
        <v>3650473.716504192</v>
      </c>
      <c r="AD187" s="68">
        <v>29824.239999999998</v>
      </c>
      <c r="AF187" s="79" t="s">
        <v>361</v>
      </c>
      <c r="AG187" s="79" t="s">
        <v>362</v>
      </c>
      <c r="AH187" s="80" t="s">
        <v>1156</v>
      </c>
      <c r="AI187" s="81">
        <v>16</v>
      </c>
      <c r="AJ187" s="68">
        <v>2581426.2175185634</v>
      </c>
      <c r="AK187" s="68">
        <v>80212.020000000019</v>
      </c>
      <c r="AL187" s="68">
        <v>0</v>
      </c>
      <c r="AM187" s="68">
        <v>0</v>
      </c>
      <c r="AN187" s="68">
        <v>331472.00786787627</v>
      </c>
      <c r="AO187" s="68">
        <v>342875.4107544432</v>
      </c>
      <c r="AP187" s="68">
        <v>232714.63143901809</v>
      </c>
      <c r="AQ187" s="68">
        <v>29446.404542076401</v>
      </c>
      <c r="AR187" s="68">
        <f t="shared" si="16"/>
        <v>3628464.5521219773</v>
      </c>
      <c r="AS187" s="68">
        <v>30317.86</v>
      </c>
      <c r="AU187" s="79" t="s">
        <v>361</v>
      </c>
      <c r="AV187" s="79" t="s">
        <v>362</v>
      </c>
      <c r="AW187" s="80" t="s">
        <v>1157</v>
      </c>
      <c r="AX187" s="81">
        <v>16</v>
      </c>
      <c r="AY187" s="68">
        <v>2605704.4312359216</v>
      </c>
      <c r="AZ187" s="68">
        <v>81606.840000000011</v>
      </c>
      <c r="BA187" s="68">
        <v>0</v>
      </c>
      <c r="BB187" s="68">
        <v>0</v>
      </c>
      <c r="BC187" s="68">
        <v>337337.93878220662</v>
      </c>
      <c r="BD187" s="68">
        <v>342875.4107544432</v>
      </c>
      <c r="BE187" s="68">
        <v>236796.02610124892</v>
      </c>
      <c r="BF187" s="68">
        <v>29806.905646888074</v>
      </c>
      <c r="BG187" s="68">
        <f t="shared" si="17"/>
        <v>3664974.8825207083</v>
      </c>
      <c r="BH187" s="68">
        <v>30847.33</v>
      </c>
    </row>
    <row r="188" spans="2:60">
      <c r="B188" s="79" t="s">
        <v>363</v>
      </c>
      <c r="C188" s="79" t="s">
        <v>364</v>
      </c>
      <c r="D188" s="80" t="s">
        <v>953</v>
      </c>
      <c r="E188" s="81">
        <v>19</v>
      </c>
      <c r="F188" s="68"/>
      <c r="G188" s="68"/>
      <c r="H188" s="68"/>
      <c r="I188" s="68"/>
      <c r="J188" s="68"/>
      <c r="K188" s="68"/>
      <c r="L188" s="68"/>
      <c r="M188" s="68"/>
      <c r="N188" s="68">
        <f t="shared" si="14"/>
        <v>0</v>
      </c>
      <c r="O188" s="68"/>
      <c r="Q188" s="79" t="s">
        <v>363</v>
      </c>
      <c r="R188" s="79" t="s">
        <v>364</v>
      </c>
      <c r="S188" s="80" t="s">
        <v>954</v>
      </c>
      <c r="T188" s="81">
        <v>16</v>
      </c>
      <c r="U188" s="68">
        <v>26594858.654298261</v>
      </c>
      <c r="V188" s="68">
        <v>482478.71</v>
      </c>
      <c r="W188" s="68">
        <v>190958.43</v>
      </c>
      <c r="X188" s="68">
        <v>98035.349999999991</v>
      </c>
      <c r="Y188" s="68">
        <v>4096346.153706403</v>
      </c>
      <c r="Z188" s="68">
        <v>1700740.0778127867</v>
      </c>
      <c r="AA188" s="68">
        <v>2193197.1345200799</v>
      </c>
      <c r="AB188" s="68">
        <v>292702.40239840746</v>
      </c>
      <c r="AC188" s="68">
        <f t="shared" si="15"/>
        <v>35653981.30273594</v>
      </c>
      <c r="AD188" s="68">
        <v>4664.3900000000003</v>
      </c>
      <c r="AF188" s="79" t="s">
        <v>363</v>
      </c>
      <c r="AG188" s="79" t="s">
        <v>364</v>
      </c>
      <c r="AH188" s="80" t="s">
        <v>1156</v>
      </c>
      <c r="AI188" s="81">
        <v>16</v>
      </c>
      <c r="AJ188" s="68">
        <v>26830260.550273113</v>
      </c>
      <c r="AK188" s="68">
        <v>479792.31</v>
      </c>
      <c r="AL188" s="68">
        <v>189922.22000000003</v>
      </c>
      <c r="AM188" s="68">
        <v>98500.35</v>
      </c>
      <c r="AN188" s="68">
        <v>4087207.2593328995</v>
      </c>
      <c r="AO188" s="68">
        <v>1700740.0778127867</v>
      </c>
      <c r="AP188" s="68">
        <v>2189852.4491195437</v>
      </c>
      <c r="AQ188" s="68">
        <v>293104.502067931</v>
      </c>
      <c r="AR188" s="68">
        <f t="shared" si="16"/>
        <v>35874081.908606268</v>
      </c>
      <c r="AS188" s="68">
        <v>4702.1899999999996</v>
      </c>
      <c r="AU188" s="79" t="s">
        <v>363</v>
      </c>
      <c r="AV188" s="79" t="s">
        <v>364</v>
      </c>
      <c r="AW188" s="80" t="s">
        <v>1157</v>
      </c>
      <c r="AX188" s="81">
        <v>16</v>
      </c>
      <c r="AY188" s="68">
        <v>27171427.101503812</v>
      </c>
      <c r="AZ188" s="68">
        <v>484049.83</v>
      </c>
      <c r="BA188" s="68">
        <v>191603.92</v>
      </c>
      <c r="BB188" s="68">
        <v>99372.52</v>
      </c>
      <c r="BC188" s="68">
        <v>4137747.5815957203</v>
      </c>
      <c r="BD188" s="68">
        <v>1700740.0778127867</v>
      </c>
      <c r="BE188" s="68">
        <v>2213116.0163143929</v>
      </c>
      <c r="BF188" s="68">
        <v>296918.17711193115</v>
      </c>
      <c r="BG188" s="68">
        <f t="shared" si="17"/>
        <v>36299719.264338642</v>
      </c>
      <c r="BH188" s="68">
        <v>4744.0400000000009</v>
      </c>
    </row>
    <row r="189" spans="2:60">
      <c r="B189" s="79" t="s">
        <v>365</v>
      </c>
      <c r="C189" s="79" t="s">
        <v>366</v>
      </c>
      <c r="D189" s="80" t="s">
        <v>953</v>
      </c>
      <c r="E189" s="81">
        <v>19</v>
      </c>
      <c r="F189" s="68"/>
      <c r="G189" s="68"/>
      <c r="H189" s="68"/>
      <c r="I189" s="68"/>
      <c r="J189" s="68"/>
      <c r="K189" s="68"/>
      <c r="L189" s="68"/>
      <c r="M189" s="68"/>
      <c r="N189" s="68">
        <f t="shared" si="14"/>
        <v>0</v>
      </c>
      <c r="O189" s="68"/>
      <c r="Q189" s="79" t="s">
        <v>365</v>
      </c>
      <c r="R189" s="79" t="s">
        <v>366</v>
      </c>
      <c r="S189" s="80" t="s">
        <v>954</v>
      </c>
      <c r="T189" s="81">
        <v>16</v>
      </c>
      <c r="U189" s="68">
        <v>195103844.4526681</v>
      </c>
      <c r="V189" s="68">
        <v>5400067.2999999998</v>
      </c>
      <c r="W189" s="68">
        <v>2396981.4499999997</v>
      </c>
      <c r="X189" s="68">
        <v>719579.60000000009</v>
      </c>
      <c r="Y189" s="68">
        <v>25910802.824904438</v>
      </c>
      <c r="Z189" s="68">
        <v>9096938.3971419688</v>
      </c>
      <c r="AA189" s="68">
        <v>14785420.799912447</v>
      </c>
      <c r="AB189" s="68">
        <v>2151908.9139526486</v>
      </c>
      <c r="AC189" s="68">
        <f t="shared" si="15"/>
        <v>255977099.4585796</v>
      </c>
      <c r="AD189" s="68">
        <v>411555.72000000003</v>
      </c>
      <c r="AF189" s="79" t="s">
        <v>365</v>
      </c>
      <c r="AG189" s="79" t="s">
        <v>366</v>
      </c>
      <c r="AH189" s="80" t="s">
        <v>1156</v>
      </c>
      <c r="AI189" s="81">
        <v>16</v>
      </c>
      <c r="AJ189" s="68">
        <v>197431529.73504707</v>
      </c>
      <c r="AK189" s="68">
        <v>5410480.879999999</v>
      </c>
      <c r="AL189" s="68">
        <v>2404091.1999999997</v>
      </c>
      <c r="AM189" s="68">
        <v>726073.25</v>
      </c>
      <c r="AN189" s="68">
        <v>26053952.486570541</v>
      </c>
      <c r="AO189" s="68">
        <v>9096938.3971419688</v>
      </c>
      <c r="AP189" s="68">
        <v>14863635.653047889</v>
      </c>
      <c r="AQ189" s="68">
        <v>2171517.4800981283</v>
      </c>
      <c r="AR189" s="68">
        <f t="shared" si="16"/>
        <v>258576634.77190557</v>
      </c>
      <c r="AS189" s="68">
        <v>418415.69000000006</v>
      </c>
      <c r="AU189" s="79" t="s">
        <v>365</v>
      </c>
      <c r="AV189" s="79" t="s">
        <v>366</v>
      </c>
      <c r="AW189" s="80" t="s">
        <v>1157</v>
      </c>
      <c r="AX189" s="81">
        <v>16</v>
      </c>
      <c r="AY189" s="68">
        <v>202252768.69847932</v>
      </c>
      <c r="AZ189" s="68">
        <v>5505326.3399999999</v>
      </c>
      <c r="BA189" s="68">
        <v>2446158</v>
      </c>
      <c r="BB189" s="68">
        <v>743213.64999999979</v>
      </c>
      <c r="BC189" s="68">
        <v>26522008.093583915</v>
      </c>
      <c r="BD189" s="68">
        <v>9096938.3971419688</v>
      </c>
      <c r="BE189" s="68">
        <v>15125694.932049166</v>
      </c>
      <c r="BF189" s="68">
        <v>2227501.1452998519</v>
      </c>
      <c r="BG189" s="68">
        <f t="shared" si="17"/>
        <v>264345383.15655422</v>
      </c>
      <c r="BH189" s="68">
        <v>425773.90000000008</v>
      </c>
    </row>
    <row r="190" spans="2:60">
      <c r="B190" s="79" t="s">
        <v>367</v>
      </c>
      <c r="C190" s="79" t="s">
        <v>368</v>
      </c>
      <c r="D190" s="80" t="s">
        <v>953</v>
      </c>
      <c r="E190" s="81">
        <v>19</v>
      </c>
      <c r="F190" s="68"/>
      <c r="G190" s="68"/>
      <c r="H190" s="68"/>
      <c r="I190" s="68"/>
      <c r="J190" s="68"/>
      <c r="K190" s="68"/>
      <c r="L190" s="68"/>
      <c r="M190" s="68"/>
      <c r="N190" s="68">
        <f t="shared" si="14"/>
        <v>0</v>
      </c>
      <c r="O190" s="68"/>
      <c r="Q190" s="79" t="s">
        <v>367</v>
      </c>
      <c r="R190" s="79" t="s">
        <v>368</v>
      </c>
      <c r="S190" s="80" t="s">
        <v>954</v>
      </c>
      <c r="T190" s="81">
        <v>16</v>
      </c>
      <c r="U190" s="68">
        <v>249283650.9006722</v>
      </c>
      <c r="V190" s="68">
        <v>11224833.550000001</v>
      </c>
      <c r="W190" s="68">
        <v>5467393.79</v>
      </c>
      <c r="X190" s="68">
        <v>921542.40000000014</v>
      </c>
      <c r="Y190" s="68">
        <v>40071157.534168981</v>
      </c>
      <c r="Z190" s="68">
        <v>12095590.623620553</v>
      </c>
      <c r="AA190" s="68">
        <v>18044654.407222264</v>
      </c>
      <c r="AB190" s="68">
        <v>3050675.0715913177</v>
      </c>
      <c r="AC190" s="68">
        <f t="shared" si="15"/>
        <v>344127242.52727532</v>
      </c>
      <c r="AD190" s="68">
        <v>3967744.2500000005</v>
      </c>
      <c r="AF190" s="79" t="s">
        <v>367</v>
      </c>
      <c r="AG190" s="79" t="s">
        <v>368</v>
      </c>
      <c r="AH190" s="80" t="s">
        <v>1156</v>
      </c>
      <c r="AI190" s="81">
        <v>16</v>
      </c>
      <c r="AJ190" s="68">
        <v>253756067.01330209</v>
      </c>
      <c r="AK190" s="68">
        <v>11203722.15</v>
      </c>
      <c r="AL190" s="68">
        <v>5483716.6799999997</v>
      </c>
      <c r="AM190" s="68">
        <v>933339.71</v>
      </c>
      <c r="AN190" s="68">
        <v>40367338.229735672</v>
      </c>
      <c r="AO190" s="68">
        <v>12095590.623620553</v>
      </c>
      <c r="AP190" s="68">
        <v>18138409.536253996</v>
      </c>
      <c r="AQ190" s="68">
        <v>3090258.2038725019</v>
      </c>
      <c r="AR190" s="68">
        <f t="shared" si="16"/>
        <v>349102744.38678479</v>
      </c>
      <c r="AS190" s="68">
        <v>4034302.24</v>
      </c>
      <c r="AU190" s="79" t="s">
        <v>367</v>
      </c>
      <c r="AV190" s="79" t="s">
        <v>368</v>
      </c>
      <c r="AW190" s="80" t="s">
        <v>1157</v>
      </c>
      <c r="AX190" s="81">
        <v>16</v>
      </c>
      <c r="AY190" s="68">
        <v>260580112.61065897</v>
      </c>
      <c r="AZ190" s="68">
        <v>11401227.17</v>
      </c>
      <c r="BA190" s="68">
        <v>5580295.4499999993</v>
      </c>
      <c r="BB190" s="68">
        <v>955409.14000000013</v>
      </c>
      <c r="BC190" s="68">
        <v>41185663.135608859</v>
      </c>
      <c r="BD190" s="68">
        <v>12095590.623620553</v>
      </c>
      <c r="BE190" s="68">
        <v>18459755.933509491</v>
      </c>
      <c r="BF190" s="68">
        <v>3176149.0971426368</v>
      </c>
      <c r="BG190" s="68">
        <f t="shared" si="17"/>
        <v>357539897.60054046</v>
      </c>
      <c r="BH190" s="68">
        <v>4105694.44</v>
      </c>
    </row>
    <row r="191" spans="2:60">
      <c r="B191" s="79" t="s">
        <v>369</v>
      </c>
      <c r="C191" s="79" t="s">
        <v>370</v>
      </c>
      <c r="D191" s="80" t="s">
        <v>953</v>
      </c>
      <c r="E191" s="81">
        <v>19</v>
      </c>
      <c r="F191" s="68"/>
      <c r="G191" s="68"/>
      <c r="H191" s="68"/>
      <c r="I191" s="68"/>
      <c r="J191" s="68"/>
      <c r="K191" s="68"/>
      <c r="L191" s="68"/>
      <c r="M191" s="68"/>
      <c r="N191" s="68">
        <f t="shared" si="14"/>
        <v>0</v>
      </c>
      <c r="O191" s="68"/>
      <c r="Q191" s="79" t="s">
        <v>369</v>
      </c>
      <c r="R191" s="79" t="s">
        <v>370</v>
      </c>
      <c r="S191" s="80" t="s">
        <v>954</v>
      </c>
      <c r="T191" s="81">
        <v>16</v>
      </c>
      <c r="U191" s="68">
        <v>1694686.1672630259</v>
      </c>
      <c r="V191" s="68">
        <v>36026.400000000001</v>
      </c>
      <c r="W191" s="68">
        <v>0</v>
      </c>
      <c r="X191" s="68">
        <v>5534.85</v>
      </c>
      <c r="Y191" s="68">
        <v>230414.54154050112</v>
      </c>
      <c r="Z191" s="68">
        <v>112927.40068010108</v>
      </c>
      <c r="AA191" s="68">
        <v>0</v>
      </c>
      <c r="AB191" s="68">
        <v>18604.263855686178</v>
      </c>
      <c r="AC191" s="68">
        <f t="shared" si="15"/>
        <v>2098193.623339314</v>
      </c>
      <c r="AD191" s="68">
        <v>0</v>
      </c>
      <c r="AF191" s="79" t="s">
        <v>369</v>
      </c>
      <c r="AG191" s="79" t="s">
        <v>370</v>
      </c>
      <c r="AH191" s="80" t="s">
        <v>1156</v>
      </c>
      <c r="AI191" s="81">
        <v>16</v>
      </c>
      <c r="AJ191" s="68">
        <v>1632134.6991737664</v>
      </c>
      <c r="AK191" s="68">
        <v>36133.939999999995</v>
      </c>
      <c r="AL191" s="68">
        <v>0</v>
      </c>
      <c r="AM191" s="68">
        <v>5237.1099999999997</v>
      </c>
      <c r="AN191" s="68">
        <v>232075.6674929178</v>
      </c>
      <c r="AO191" s="68">
        <v>112927.40068010108</v>
      </c>
      <c r="AP191" s="68">
        <v>0</v>
      </c>
      <c r="AQ191" s="68">
        <v>18027.492827968672</v>
      </c>
      <c r="AR191" s="68">
        <f t="shared" si="16"/>
        <v>2036536.3101747539</v>
      </c>
      <c r="AS191" s="68">
        <v>0</v>
      </c>
      <c r="AU191" s="79" t="s">
        <v>369</v>
      </c>
      <c r="AV191" s="79" t="s">
        <v>370</v>
      </c>
      <c r="AW191" s="80" t="s">
        <v>1157</v>
      </c>
      <c r="AX191" s="81">
        <v>16</v>
      </c>
      <c r="AY191" s="68">
        <v>1602157.7070534325</v>
      </c>
      <c r="AZ191" s="68">
        <v>36770.28</v>
      </c>
      <c r="BA191" s="68">
        <v>0</v>
      </c>
      <c r="BB191" s="68">
        <v>5222.5700000000006</v>
      </c>
      <c r="BC191" s="68">
        <v>233175.80979802989</v>
      </c>
      <c r="BD191" s="68">
        <v>112927.40068010108</v>
      </c>
      <c r="BE191" s="68">
        <v>0</v>
      </c>
      <c r="BF191" s="68">
        <v>17701.942918315297</v>
      </c>
      <c r="BG191" s="68">
        <f t="shared" si="17"/>
        <v>2007955.7104498788</v>
      </c>
      <c r="BH191" s="68">
        <v>0</v>
      </c>
    </row>
    <row r="192" spans="2:60">
      <c r="B192" s="79" t="s">
        <v>371</v>
      </c>
      <c r="C192" s="79" t="s">
        <v>372</v>
      </c>
      <c r="D192" s="80" t="s">
        <v>953</v>
      </c>
      <c r="E192" s="81">
        <v>19</v>
      </c>
      <c r="F192" s="68"/>
      <c r="G192" s="68"/>
      <c r="H192" s="68"/>
      <c r="I192" s="68"/>
      <c r="J192" s="68"/>
      <c r="K192" s="68"/>
      <c r="L192" s="68"/>
      <c r="M192" s="68"/>
      <c r="N192" s="68">
        <f t="shared" si="14"/>
        <v>0</v>
      </c>
      <c r="O192" s="68"/>
      <c r="Q192" s="79" t="s">
        <v>371</v>
      </c>
      <c r="R192" s="79" t="s">
        <v>372</v>
      </c>
      <c r="S192" s="80" t="s">
        <v>954</v>
      </c>
      <c r="T192" s="81">
        <v>16</v>
      </c>
      <c r="U192" s="68">
        <v>48577209.10610339</v>
      </c>
      <c r="V192" s="68">
        <v>1364235.28</v>
      </c>
      <c r="W192" s="68">
        <v>588051.84</v>
      </c>
      <c r="X192" s="68">
        <v>174400.02000000002</v>
      </c>
      <c r="Y192" s="68">
        <v>5440807.2259884598</v>
      </c>
      <c r="Z192" s="68">
        <v>1809224.7827418975</v>
      </c>
      <c r="AA192" s="68">
        <v>2242728.9848677549</v>
      </c>
      <c r="AB192" s="68">
        <v>524503.93188228458</v>
      </c>
      <c r="AC192" s="68">
        <f t="shared" si="15"/>
        <v>60721161.171583794</v>
      </c>
      <c r="AD192" s="68">
        <v>0</v>
      </c>
      <c r="AF192" s="79" t="s">
        <v>371</v>
      </c>
      <c r="AG192" s="79" t="s">
        <v>372</v>
      </c>
      <c r="AH192" s="80" t="s">
        <v>1156</v>
      </c>
      <c r="AI192" s="81">
        <v>16</v>
      </c>
      <c r="AJ192" s="68">
        <v>48838185.033087052</v>
      </c>
      <c r="AK192" s="68">
        <v>1368307.8</v>
      </c>
      <c r="AL192" s="68">
        <v>589803.79</v>
      </c>
      <c r="AM192" s="68">
        <v>174919.6</v>
      </c>
      <c r="AN192" s="68">
        <v>5470418.6178608928</v>
      </c>
      <c r="AO192" s="68">
        <v>1809224.7827418975</v>
      </c>
      <c r="AP192" s="68">
        <v>2254507.6684253635</v>
      </c>
      <c r="AQ192" s="68">
        <v>526612.89959549159</v>
      </c>
      <c r="AR192" s="68">
        <f t="shared" si="16"/>
        <v>61031980.191710696</v>
      </c>
      <c r="AS192" s="68">
        <v>0</v>
      </c>
      <c r="AU192" s="79" t="s">
        <v>371</v>
      </c>
      <c r="AV192" s="79" t="s">
        <v>372</v>
      </c>
      <c r="AW192" s="80" t="s">
        <v>1157</v>
      </c>
      <c r="AX192" s="81">
        <v>16</v>
      </c>
      <c r="AY192" s="68">
        <v>49664469.393320069</v>
      </c>
      <c r="AZ192" s="68">
        <v>1392403.9200000002</v>
      </c>
      <c r="BA192" s="68">
        <v>600169.68999999994</v>
      </c>
      <c r="BB192" s="68">
        <v>177993.84999999998</v>
      </c>
      <c r="BC192" s="68">
        <v>5563527.342210738</v>
      </c>
      <c r="BD192" s="68">
        <v>1809224.7827418975</v>
      </c>
      <c r="BE192" s="68">
        <v>2294358.1555954972</v>
      </c>
      <c r="BF192" s="68">
        <v>536677.11898049712</v>
      </c>
      <c r="BG192" s="68">
        <f t="shared" si="17"/>
        <v>62038824.2528487</v>
      </c>
      <c r="BH192" s="68">
        <v>0</v>
      </c>
    </row>
    <row r="193" spans="2:60">
      <c r="B193" s="79" t="s">
        <v>373</v>
      </c>
      <c r="C193" s="79" t="s">
        <v>374</v>
      </c>
      <c r="D193" s="80" t="s">
        <v>953</v>
      </c>
      <c r="E193" s="81">
        <v>19</v>
      </c>
      <c r="F193" s="68"/>
      <c r="G193" s="68"/>
      <c r="H193" s="68"/>
      <c r="I193" s="68"/>
      <c r="J193" s="68"/>
      <c r="K193" s="68"/>
      <c r="L193" s="68"/>
      <c r="M193" s="68"/>
      <c r="N193" s="68">
        <f t="shared" si="14"/>
        <v>0</v>
      </c>
      <c r="O193" s="68"/>
      <c r="Q193" s="79" t="s">
        <v>373</v>
      </c>
      <c r="R193" s="79" t="s">
        <v>374</v>
      </c>
      <c r="S193" s="80" t="s">
        <v>954</v>
      </c>
      <c r="T193" s="81">
        <v>16</v>
      </c>
      <c r="U193" s="68">
        <v>87055696.873598203</v>
      </c>
      <c r="V193" s="68">
        <v>1932083.23</v>
      </c>
      <c r="W193" s="68">
        <v>665293.1399999999</v>
      </c>
      <c r="X193" s="68">
        <v>318109.85999999993</v>
      </c>
      <c r="Y193" s="68">
        <v>11200979.575879261</v>
      </c>
      <c r="Z193" s="68">
        <v>4105241.8975482089</v>
      </c>
      <c r="AA193" s="68">
        <v>5364315.9315877948</v>
      </c>
      <c r="AB193" s="68">
        <v>957566.21188674867</v>
      </c>
      <c r="AC193" s="68">
        <f t="shared" si="15"/>
        <v>111691502.43050022</v>
      </c>
      <c r="AD193" s="68">
        <v>92215.709999999992</v>
      </c>
      <c r="AF193" s="79" t="s">
        <v>373</v>
      </c>
      <c r="AG193" s="79" t="s">
        <v>374</v>
      </c>
      <c r="AH193" s="80" t="s">
        <v>1156</v>
      </c>
      <c r="AI193" s="81">
        <v>16</v>
      </c>
      <c r="AJ193" s="68">
        <v>88401334.03231217</v>
      </c>
      <c r="AK193" s="68">
        <v>1936591.7599999998</v>
      </c>
      <c r="AL193" s="68">
        <v>667279.35</v>
      </c>
      <c r="AM193" s="68">
        <v>322571.57</v>
      </c>
      <c r="AN193" s="68">
        <v>11246019.062282419</v>
      </c>
      <c r="AO193" s="68">
        <v>4105241.8975482089</v>
      </c>
      <c r="AP193" s="68">
        <v>5392187.4469646718</v>
      </c>
      <c r="AQ193" s="68">
        <v>967916.26891463995</v>
      </c>
      <c r="AR193" s="68">
        <f t="shared" si="16"/>
        <v>113132903.98802209</v>
      </c>
      <c r="AS193" s="68">
        <v>93762.6</v>
      </c>
      <c r="AU193" s="79" t="s">
        <v>373</v>
      </c>
      <c r="AV193" s="79" t="s">
        <v>374</v>
      </c>
      <c r="AW193" s="80" t="s">
        <v>1157</v>
      </c>
      <c r="AX193" s="81">
        <v>16</v>
      </c>
      <c r="AY193" s="68">
        <v>90504426.075713813</v>
      </c>
      <c r="AZ193" s="68">
        <v>1970761.0799999998</v>
      </c>
      <c r="BA193" s="68">
        <v>679031.41999999993</v>
      </c>
      <c r="BB193" s="68">
        <v>329877.15999999997</v>
      </c>
      <c r="BC193" s="68">
        <v>11455380.037455311</v>
      </c>
      <c r="BD193" s="68">
        <v>4105241.8975482089</v>
      </c>
      <c r="BE193" s="68">
        <v>5487717.3847198784</v>
      </c>
      <c r="BF193" s="68">
        <v>992273.07050038874</v>
      </c>
      <c r="BG193" s="68">
        <f t="shared" si="17"/>
        <v>115620129.97593759</v>
      </c>
      <c r="BH193" s="68">
        <v>95421.85</v>
      </c>
    </row>
    <row r="194" spans="2:60">
      <c r="B194" s="79" t="s">
        <v>375</v>
      </c>
      <c r="C194" s="79" t="s">
        <v>376</v>
      </c>
      <c r="D194" s="80" t="s">
        <v>953</v>
      </c>
      <c r="E194" s="81">
        <v>19</v>
      </c>
      <c r="F194" s="68"/>
      <c r="G194" s="68"/>
      <c r="H194" s="68"/>
      <c r="I194" s="68"/>
      <c r="J194" s="68"/>
      <c r="K194" s="68"/>
      <c r="L194" s="68"/>
      <c r="M194" s="68"/>
      <c r="N194" s="68">
        <f t="shared" si="14"/>
        <v>0</v>
      </c>
      <c r="O194" s="68"/>
      <c r="Q194" s="79" t="s">
        <v>375</v>
      </c>
      <c r="R194" s="79" t="s">
        <v>376</v>
      </c>
      <c r="S194" s="80" t="s">
        <v>954</v>
      </c>
      <c r="T194" s="81">
        <v>16</v>
      </c>
      <c r="U194" s="68">
        <v>13780930.448884774</v>
      </c>
      <c r="V194" s="68">
        <v>140061.81999999998</v>
      </c>
      <c r="W194" s="68">
        <v>145690.95000000001</v>
      </c>
      <c r="X194" s="68">
        <v>46958.239999999998</v>
      </c>
      <c r="Y194" s="68">
        <v>2060780.9840030444</v>
      </c>
      <c r="Z194" s="68">
        <v>917805.02784351003</v>
      </c>
      <c r="AA194" s="68">
        <v>286117.60670648707</v>
      </c>
      <c r="AB194" s="68">
        <v>156792.01284084842</v>
      </c>
      <c r="AC194" s="68">
        <f t="shared" si="15"/>
        <v>17535137.090278666</v>
      </c>
      <c r="AD194" s="68">
        <v>0</v>
      </c>
      <c r="AF194" s="79" t="s">
        <v>375</v>
      </c>
      <c r="AG194" s="79" t="s">
        <v>376</v>
      </c>
      <c r="AH194" s="80" t="s">
        <v>1156</v>
      </c>
      <c r="AI194" s="81">
        <v>16</v>
      </c>
      <c r="AJ194" s="68">
        <v>14068259.012899339</v>
      </c>
      <c r="AK194" s="68">
        <v>140482.45000000001</v>
      </c>
      <c r="AL194" s="68">
        <v>146127.63999999998</v>
      </c>
      <c r="AM194" s="68">
        <v>47757.719999999994</v>
      </c>
      <c r="AN194" s="68">
        <v>2075380.6309616654</v>
      </c>
      <c r="AO194" s="68">
        <v>917805.02784351003</v>
      </c>
      <c r="AP194" s="68">
        <v>287594.07216996129</v>
      </c>
      <c r="AQ194" s="68">
        <v>159610.02045216411</v>
      </c>
      <c r="AR194" s="68">
        <f t="shared" si="16"/>
        <v>17843016.574326638</v>
      </c>
      <c r="AS194" s="68">
        <v>0</v>
      </c>
      <c r="AU194" s="79" t="s">
        <v>375</v>
      </c>
      <c r="AV194" s="79" t="s">
        <v>376</v>
      </c>
      <c r="AW194" s="80" t="s">
        <v>1157</v>
      </c>
      <c r="AX194" s="81">
        <v>16</v>
      </c>
      <c r="AY194" s="68">
        <v>14117844.24972916</v>
      </c>
      <c r="AZ194" s="68">
        <v>142971.19</v>
      </c>
      <c r="BA194" s="68">
        <v>148711.47</v>
      </c>
      <c r="BB194" s="68">
        <v>48043.53</v>
      </c>
      <c r="BC194" s="68">
        <v>2105468.9176123152</v>
      </c>
      <c r="BD194" s="68">
        <v>917805.02784351003</v>
      </c>
      <c r="BE194" s="68">
        <v>292701.26212464331</v>
      </c>
      <c r="BF194" s="68">
        <v>160629.01685015857</v>
      </c>
      <c r="BG194" s="68">
        <f t="shared" si="17"/>
        <v>17934174.664159786</v>
      </c>
      <c r="BH194" s="68">
        <v>0</v>
      </c>
    </row>
    <row r="195" spans="2:60">
      <c r="B195" s="79" t="s">
        <v>377</v>
      </c>
      <c r="C195" s="79" t="s">
        <v>378</v>
      </c>
      <c r="D195" s="80" t="s">
        <v>953</v>
      </c>
      <c r="E195" s="81">
        <v>19</v>
      </c>
      <c r="F195" s="68"/>
      <c r="G195" s="68"/>
      <c r="H195" s="68"/>
      <c r="I195" s="68"/>
      <c r="J195" s="68"/>
      <c r="K195" s="68"/>
      <c r="L195" s="68"/>
      <c r="M195" s="68"/>
      <c r="N195" s="68">
        <f t="shared" si="14"/>
        <v>0</v>
      </c>
      <c r="O195" s="68"/>
      <c r="Q195" s="79" t="s">
        <v>377</v>
      </c>
      <c r="R195" s="79" t="s">
        <v>378</v>
      </c>
      <c r="S195" s="80" t="s">
        <v>954</v>
      </c>
      <c r="T195" s="81">
        <v>16</v>
      </c>
      <c r="U195" s="68">
        <v>23270059.626438398</v>
      </c>
      <c r="V195" s="68">
        <v>557678.79</v>
      </c>
      <c r="W195" s="68">
        <v>107042.39</v>
      </c>
      <c r="X195" s="68">
        <v>86321.25</v>
      </c>
      <c r="Y195" s="68">
        <v>3569633.1174029852</v>
      </c>
      <c r="Z195" s="68">
        <v>1390432.9189237661</v>
      </c>
      <c r="AA195" s="68">
        <v>1830435.694273077</v>
      </c>
      <c r="AB195" s="68">
        <v>262069.04830802232</v>
      </c>
      <c r="AC195" s="68">
        <f t="shared" si="15"/>
        <v>31073979.585346248</v>
      </c>
      <c r="AD195" s="68">
        <v>306.75000000000006</v>
      </c>
      <c r="AF195" s="79" t="s">
        <v>377</v>
      </c>
      <c r="AG195" s="79" t="s">
        <v>378</v>
      </c>
      <c r="AH195" s="80" t="s">
        <v>1156</v>
      </c>
      <c r="AI195" s="81">
        <v>16</v>
      </c>
      <c r="AJ195" s="68">
        <v>24307191.02295997</v>
      </c>
      <c r="AK195" s="68">
        <v>559332.12</v>
      </c>
      <c r="AL195" s="68">
        <v>107359.89</v>
      </c>
      <c r="AM195" s="68">
        <v>89618.66</v>
      </c>
      <c r="AN195" s="68">
        <v>3595469.3978572083</v>
      </c>
      <c r="AO195" s="68">
        <v>1390432.9189237661</v>
      </c>
      <c r="AP195" s="68">
        <v>1840118.7007408363</v>
      </c>
      <c r="AQ195" s="68">
        <v>271356.69951592386</v>
      </c>
      <c r="AR195" s="68">
        <f t="shared" si="16"/>
        <v>32161191.289997704</v>
      </c>
      <c r="AS195" s="68">
        <v>311.88000000000005</v>
      </c>
      <c r="AU195" s="79" t="s">
        <v>377</v>
      </c>
      <c r="AV195" s="79" t="s">
        <v>378</v>
      </c>
      <c r="AW195" s="80" t="s">
        <v>1157</v>
      </c>
      <c r="AX195" s="81">
        <v>16</v>
      </c>
      <c r="AY195" s="68">
        <v>25733711.098490447</v>
      </c>
      <c r="AZ195" s="68">
        <v>569139.42000000004</v>
      </c>
      <c r="BA195" s="68">
        <v>109238.47</v>
      </c>
      <c r="BB195" s="68">
        <v>94487.680000000008</v>
      </c>
      <c r="BC195" s="68">
        <v>3666506.5746299345</v>
      </c>
      <c r="BD195" s="68">
        <v>1390432.9189237661</v>
      </c>
      <c r="BE195" s="68">
        <v>1872561.466236474</v>
      </c>
      <c r="BF195" s="68">
        <v>285957.16830571741</v>
      </c>
      <c r="BG195" s="68">
        <f t="shared" si="17"/>
        <v>33722352.156586334</v>
      </c>
      <c r="BH195" s="68">
        <v>317.35999999999996</v>
      </c>
    </row>
    <row r="196" spans="2:60">
      <c r="B196" s="79" t="s">
        <v>379</v>
      </c>
      <c r="C196" s="79" t="s">
        <v>380</v>
      </c>
      <c r="D196" s="80" t="s">
        <v>953</v>
      </c>
      <c r="E196" s="81">
        <v>19</v>
      </c>
      <c r="F196" s="68"/>
      <c r="G196" s="68"/>
      <c r="H196" s="68"/>
      <c r="I196" s="68"/>
      <c r="J196" s="68"/>
      <c r="K196" s="68"/>
      <c r="L196" s="68"/>
      <c r="M196" s="68"/>
      <c r="N196" s="68">
        <f t="shared" si="14"/>
        <v>0</v>
      </c>
      <c r="O196" s="68"/>
      <c r="Q196" s="79" t="s">
        <v>379</v>
      </c>
      <c r="R196" s="79" t="s">
        <v>380</v>
      </c>
      <c r="S196" s="80" t="s">
        <v>954</v>
      </c>
      <c r="T196" s="81">
        <v>16</v>
      </c>
      <c r="U196" s="68">
        <v>110521234.53575911</v>
      </c>
      <c r="V196" s="68">
        <v>5239156.3100000005</v>
      </c>
      <c r="W196" s="68">
        <v>2608134.9499999997</v>
      </c>
      <c r="X196" s="68">
        <v>389254.26000000007</v>
      </c>
      <c r="Y196" s="68">
        <v>19198758.696703807</v>
      </c>
      <c r="Z196" s="68">
        <v>5719029.8235915294</v>
      </c>
      <c r="AA196" s="68">
        <v>6339614.5850850875</v>
      </c>
      <c r="AB196" s="68">
        <v>1357559.3743783236</v>
      </c>
      <c r="AC196" s="68">
        <f t="shared" si="15"/>
        <v>153551891.73551786</v>
      </c>
      <c r="AD196" s="68">
        <v>2179149.1999999997</v>
      </c>
      <c r="AF196" s="79" t="s">
        <v>379</v>
      </c>
      <c r="AG196" s="79" t="s">
        <v>380</v>
      </c>
      <c r="AH196" s="80" t="s">
        <v>1156</v>
      </c>
      <c r="AI196" s="81">
        <v>16</v>
      </c>
      <c r="AJ196" s="68">
        <v>112224076.81928775</v>
      </c>
      <c r="AK196" s="68">
        <v>5224882.4300000006</v>
      </c>
      <c r="AL196" s="68">
        <v>2615871.0099999998</v>
      </c>
      <c r="AM196" s="68">
        <v>394058.45999999996</v>
      </c>
      <c r="AN196" s="68">
        <v>19304488.613847148</v>
      </c>
      <c r="AO196" s="68">
        <v>5719029.8235915294</v>
      </c>
      <c r="AP196" s="68">
        <v>6373151.7838307982</v>
      </c>
      <c r="AQ196" s="68">
        <v>1372500.9559005499</v>
      </c>
      <c r="AR196" s="68">
        <f t="shared" si="16"/>
        <v>155443531.97645777</v>
      </c>
      <c r="AS196" s="68">
        <v>2215472.08</v>
      </c>
      <c r="AU196" s="79" t="s">
        <v>379</v>
      </c>
      <c r="AV196" s="79" t="s">
        <v>380</v>
      </c>
      <c r="AW196" s="80" t="s">
        <v>1157</v>
      </c>
      <c r="AX196" s="81">
        <v>16</v>
      </c>
      <c r="AY196" s="68">
        <v>115374824.96929099</v>
      </c>
      <c r="AZ196" s="68">
        <v>5316380.2699999996</v>
      </c>
      <c r="BA196" s="68">
        <v>2661643.5300000003</v>
      </c>
      <c r="BB196" s="68">
        <v>404770.34000000008</v>
      </c>
      <c r="BC196" s="68">
        <v>19651806.741298486</v>
      </c>
      <c r="BD196" s="68">
        <v>5719029.8235915294</v>
      </c>
      <c r="BE196" s="68">
        <v>6485516.3510275502</v>
      </c>
      <c r="BF196" s="68">
        <v>1410650.4111048579</v>
      </c>
      <c r="BG196" s="68">
        <f t="shared" si="17"/>
        <v>159279055.59631342</v>
      </c>
      <c r="BH196" s="68">
        <v>2254433.16</v>
      </c>
    </row>
    <row r="197" spans="2:60">
      <c r="B197" s="79" t="s">
        <v>381</v>
      </c>
      <c r="C197" s="79" t="s">
        <v>382</v>
      </c>
      <c r="D197" s="80" t="s">
        <v>953</v>
      </c>
      <c r="E197" s="81">
        <v>19</v>
      </c>
      <c r="F197" s="68"/>
      <c r="G197" s="68"/>
      <c r="H197" s="68"/>
      <c r="I197" s="68"/>
      <c r="J197" s="68"/>
      <c r="K197" s="68"/>
      <c r="L197" s="68"/>
      <c r="M197" s="68"/>
      <c r="N197" s="68">
        <f t="shared" si="14"/>
        <v>0</v>
      </c>
      <c r="O197" s="68"/>
      <c r="Q197" s="79" t="s">
        <v>381</v>
      </c>
      <c r="R197" s="79" t="s">
        <v>382</v>
      </c>
      <c r="S197" s="80" t="s">
        <v>954</v>
      </c>
      <c r="T197" s="81">
        <v>16</v>
      </c>
      <c r="U197" s="68">
        <v>84514291.971756458</v>
      </c>
      <c r="V197" s="68">
        <v>1340659.55</v>
      </c>
      <c r="W197" s="68">
        <v>336260.39</v>
      </c>
      <c r="X197" s="68">
        <v>312945.47000000009</v>
      </c>
      <c r="Y197" s="68">
        <v>12518734.435321813</v>
      </c>
      <c r="Z197" s="68">
        <v>5554921.4828562327</v>
      </c>
      <c r="AA197" s="68">
        <v>5178698.8714673631</v>
      </c>
      <c r="AB197" s="68">
        <v>937160.01708970964</v>
      </c>
      <c r="AC197" s="68">
        <f t="shared" si="15"/>
        <v>110739413.61849158</v>
      </c>
      <c r="AD197" s="68">
        <v>45741.430000000008</v>
      </c>
      <c r="AF197" s="79" t="s">
        <v>381</v>
      </c>
      <c r="AG197" s="79" t="s">
        <v>382</v>
      </c>
      <c r="AH197" s="80" t="s">
        <v>1156</v>
      </c>
      <c r="AI197" s="81">
        <v>16</v>
      </c>
      <c r="AJ197" s="68">
        <v>86413793.201129571</v>
      </c>
      <c r="AK197" s="68">
        <v>1344052.79</v>
      </c>
      <c r="AL197" s="68">
        <v>337268.30000000005</v>
      </c>
      <c r="AM197" s="68">
        <v>319153.31</v>
      </c>
      <c r="AN197" s="68">
        <v>12574864.886567164</v>
      </c>
      <c r="AO197" s="68">
        <v>5554921.4828562327</v>
      </c>
      <c r="AP197" s="68">
        <v>5205425.963842418</v>
      </c>
      <c r="AQ197" s="68">
        <v>953362.9527708143</v>
      </c>
      <c r="AR197" s="68">
        <f t="shared" si="16"/>
        <v>112749354.6271662</v>
      </c>
      <c r="AS197" s="68">
        <v>46511.740000000005</v>
      </c>
      <c r="AU197" s="79" t="s">
        <v>381</v>
      </c>
      <c r="AV197" s="79" t="s">
        <v>382</v>
      </c>
      <c r="AW197" s="80" t="s">
        <v>1157</v>
      </c>
      <c r="AX197" s="81">
        <v>16</v>
      </c>
      <c r="AY197" s="68">
        <v>89067080.610994086</v>
      </c>
      <c r="AZ197" s="68">
        <v>1367861.38</v>
      </c>
      <c r="BA197" s="68">
        <v>343231.9</v>
      </c>
      <c r="BB197" s="68">
        <v>329377.48000000004</v>
      </c>
      <c r="BC197" s="68">
        <v>12774193.437810367</v>
      </c>
      <c r="BD197" s="68">
        <v>5554921.4828562327</v>
      </c>
      <c r="BE197" s="68">
        <v>5297863.8264830811</v>
      </c>
      <c r="BF197" s="68">
        <v>981590.49023351073</v>
      </c>
      <c r="BG197" s="68">
        <f t="shared" si="17"/>
        <v>115763458.58837728</v>
      </c>
      <c r="BH197" s="68">
        <v>47337.98</v>
      </c>
    </row>
    <row r="198" spans="2:60">
      <c r="B198" s="79" t="s">
        <v>383</v>
      </c>
      <c r="C198" s="79" t="s">
        <v>384</v>
      </c>
      <c r="D198" s="80" t="s">
        <v>953</v>
      </c>
      <c r="E198" s="81">
        <v>19</v>
      </c>
      <c r="F198" s="68"/>
      <c r="G198" s="68"/>
      <c r="H198" s="68"/>
      <c r="I198" s="68"/>
      <c r="J198" s="68"/>
      <c r="K198" s="68"/>
      <c r="L198" s="68"/>
      <c r="M198" s="68"/>
      <c r="N198" s="68">
        <f t="shared" ref="N198:N261" si="18">SUM(F198:M198,O198)</f>
        <v>0</v>
      </c>
      <c r="O198" s="68"/>
      <c r="Q198" s="79" t="s">
        <v>383</v>
      </c>
      <c r="R198" s="79" t="s">
        <v>384</v>
      </c>
      <c r="S198" s="80" t="s">
        <v>954</v>
      </c>
      <c r="T198" s="81">
        <v>16</v>
      </c>
      <c r="U198" s="68">
        <v>67624253.222482145</v>
      </c>
      <c r="V198" s="68">
        <v>4013445.7699999996</v>
      </c>
      <c r="W198" s="68">
        <v>1490810.4600000002</v>
      </c>
      <c r="X198" s="68">
        <v>246429.99</v>
      </c>
      <c r="Y198" s="68">
        <v>10506390.787252799</v>
      </c>
      <c r="Z198" s="68">
        <v>3864093.4548286134</v>
      </c>
      <c r="AA198" s="68">
        <v>4636205.8407548741</v>
      </c>
      <c r="AB198" s="68">
        <v>838978.33634150028</v>
      </c>
      <c r="AC198" s="68">
        <f t="shared" ref="AC198:AC261" si="19">SUM(U198:AB198,AD198)</f>
        <v>94980328.101659909</v>
      </c>
      <c r="AD198" s="68">
        <v>1759720.2400000002</v>
      </c>
      <c r="AF198" s="79" t="s">
        <v>383</v>
      </c>
      <c r="AG198" s="79" t="s">
        <v>384</v>
      </c>
      <c r="AH198" s="80" t="s">
        <v>1156</v>
      </c>
      <c r="AI198" s="81">
        <v>16</v>
      </c>
      <c r="AJ198" s="68">
        <v>68085254.867109388</v>
      </c>
      <c r="AK198" s="68">
        <v>4001273.34</v>
      </c>
      <c r="AL198" s="68">
        <v>1495232.4000000001</v>
      </c>
      <c r="AM198" s="68">
        <v>247566.44</v>
      </c>
      <c r="AN198" s="68">
        <v>10561272.991457777</v>
      </c>
      <c r="AO198" s="68">
        <v>3864093.4548286134</v>
      </c>
      <c r="AP198" s="68">
        <v>4660731.0826647049</v>
      </c>
      <c r="AQ198" s="68">
        <v>842887.27075971663</v>
      </c>
      <c r="AR198" s="68">
        <f t="shared" ref="AR198:AR261" si="20">SUM(AJ198:AQ198,AS198)</f>
        <v>95547363.756820202</v>
      </c>
      <c r="AS198" s="68">
        <v>1789051.9100000004</v>
      </c>
      <c r="AU198" s="79" t="s">
        <v>383</v>
      </c>
      <c r="AV198" s="79" t="s">
        <v>384</v>
      </c>
      <c r="AW198" s="80" t="s">
        <v>1157</v>
      </c>
      <c r="AX198" s="81">
        <v>16</v>
      </c>
      <c r="AY198" s="68">
        <v>69399498.394984841</v>
      </c>
      <c r="AZ198" s="68">
        <v>4071338.63</v>
      </c>
      <c r="BA198" s="68">
        <v>1521395.99</v>
      </c>
      <c r="BB198" s="68">
        <v>252310.98</v>
      </c>
      <c r="BC198" s="68">
        <v>10748036.822241977</v>
      </c>
      <c r="BD198" s="68">
        <v>3864093.4548286134</v>
      </c>
      <c r="BE198" s="68">
        <v>4742903.8858894333</v>
      </c>
      <c r="BF198" s="68">
        <v>860829.38837905228</v>
      </c>
      <c r="BG198" s="68">
        <f t="shared" ref="BG198:BG261" si="21">SUM(AY198:BF198,BH198)</f>
        <v>97280921.536323905</v>
      </c>
      <c r="BH198" s="68">
        <v>1820513.9900000002</v>
      </c>
    </row>
    <row r="199" spans="2:60">
      <c r="B199" s="79" t="s">
        <v>385</v>
      </c>
      <c r="C199" s="79" t="s">
        <v>386</v>
      </c>
      <c r="D199" s="80" t="s">
        <v>953</v>
      </c>
      <c r="E199" s="81">
        <v>19</v>
      </c>
      <c r="F199" s="68"/>
      <c r="G199" s="68"/>
      <c r="H199" s="68"/>
      <c r="I199" s="68"/>
      <c r="J199" s="68"/>
      <c r="K199" s="68"/>
      <c r="L199" s="68"/>
      <c r="M199" s="68"/>
      <c r="N199" s="68">
        <f t="shared" si="18"/>
        <v>0</v>
      </c>
      <c r="O199" s="68"/>
      <c r="Q199" s="79" t="s">
        <v>385</v>
      </c>
      <c r="R199" s="79" t="s">
        <v>386</v>
      </c>
      <c r="S199" s="80" t="s">
        <v>954</v>
      </c>
      <c r="T199" s="81">
        <v>16</v>
      </c>
      <c r="U199" s="68">
        <v>162580960.20997816</v>
      </c>
      <c r="V199" s="68">
        <v>6136975.790000001</v>
      </c>
      <c r="W199" s="68">
        <v>1686736.5100000002</v>
      </c>
      <c r="X199" s="68">
        <v>604923.78</v>
      </c>
      <c r="Y199" s="68">
        <v>24105707.941240449</v>
      </c>
      <c r="Z199" s="68">
        <v>14160903.857358713</v>
      </c>
      <c r="AA199" s="68">
        <v>14424589.49755143</v>
      </c>
      <c r="AB199" s="68">
        <v>1838758.0954476893</v>
      </c>
      <c r="AC199" s="68">
        <f t="shared" si="19"/>
        <v>226997834.54157647</v>
      </c>
      <c r="AD199" s="68">
        <v>1458278.8599999999</v>
      </c>
      <c r="AF199" s="79" t="s">
        <v>385</v>
      </c>
      <c r="AG199" s="79" t="s">
        <v>386</v>
      </c>
      <c r="AH199" s="80" t="s">
        <v>1156</v>
      </c>
      <c r="AI199" s="81">
        <v>16</v>
      </c>
      <c r="AJ199" s="68">
        <v>164676378.46422198</v>
      </c>
      <c r="AK199" s="68">
        <v>6135254.5000000009</v>
      </c>
      <c r="AL199" s="68">
        <v>1691703.4900000002</v>
      </c>
      <c r="AM199" s="68">
        <v>610943.7699999999</v>
      </c>
      <c r="AN199" s="68">
        <v>24238333.814557597</v>
      </c>
      <c r="AO199" s="68">
        <v>14160903.857358713</v>
      </c>
      <c r="AP199" s="68">
        <v>14501700.866297485</v>
      </c>
      <c r="AQ199" s="68">
        <v>1855445.2320174575</v>
      </c>
      <c r="AR199" s="68">
        <f t="shared" si="20"/>
        <v>229353078.55445328</v>
      </c>
      <c r="AS199" s="68">
        <v>1482414.5599999998</v>
      </c>
      <c r="AU199" s="79" t="s">
        <v>385</v>
      </c>
      <c r="AV199" s="79" t="s">
        <v>386</v>
      </c>
      <c r="AW199" s="80" t="s">
        <v>1157</v>
      </c>
      <c r="AX199" s="81">
        <v>16</v>
      </c>
      <c r="AY199" s="68">
        <v>168636085.95095626</v>
      </c>
      <c r="AZ199" s="68">
        <v>6241986.8200000003</v>
      </c>
      <c r="BA199" s="68">
        <v>1721092.0300000003</v>
      </c>
      <c r="BB199" s="68">
        <v>624987.41</v>
      </c>
      <c r="BC199" s="68">
        <v>24678277.731657099</v>
      </c>
      <c r="BD199" s="68">
        <v>14160903.857358713</v>
      </c>
      <c r="BE199" s="68">
        <v>14755982.466763848</v>
      </c>
      <c r="BF199" s="68">
        <v>1902182.6461199224</v>
      </c>
      <c r="BG199" s="68">
        <f t="shared" si="21"/>
        <v>234229802.18285584</v>
      </c>
      <c r="BH199" s="68">
        <v>1508303.27</v>
      </c>
    </row>
    <row r="200" spans="2:60">
      <c r="B200" s="79" t="s">
        <v>387</v>
      </c>
      <c r="C200" s="79" t="s">
        <v>388</v>
      </c>
      <c r="D200" s="80" t="s">
        <v>953</v>
      </c>
      <c r="E200" s="81">
        <v>19</v>
      </c>
      <c r="F200" s="68"/>
      <c r="G200" s="68"/>
      <c r="H200" s="68"/>
      <c r="I200" s="68"/>
      <c r="J200" s="68"/>
      <c r="K200" s="68"/>
      <c r="L200" s="68"/>
      <c r="M200" s="68"/>
      <c r="N200" s="68">
        <f t="shared" si="18"/>
        <v>0</v>
      </c>
      <c r="O200" s="68"/>
      <c r="Q200" s="79" t="s">
        <v>387</v>
      </c>
      <c r="R200" s="79" t="s">
        <v>388</v>
      </c>
      <c r="S200" s="80" t="s">
        <v>954</v>
      </c>
      <c r="T200" s="81">
        <v>16</v>
      </c>
      <c r="U200" s="68">
        <v>15204126.803068085</v>
      </c>
      <c r="V200" s="68">
        <v>499079.05000000005</v>
      </c>
      <c r="W200" s="68">
        <v>22955.99</v>
      </c>
      <c r="X200" s="68">
        <v>56381.43</v>
      </c>
      <c r="Y200" s="68">
        <v>2064378.4096319489</v>
      </c>
      <c r="Z200" s="68">
        <v>1287772.2421954349</v>
      </c>
      <c r="AA200" s="68">
        <v>1240537.7567215532</v>
      </c>
      <c r="AB200" s="68">
        <v>161579.4566780664</v>
      </c>
      <c r="AC200" s="68">
        <f t="shared" si="19"/>
        <v>20566246.768295087</v>
      </c>
      <c r="AD200" s="68">
        <v>29435.629999999994</v>
      </c>
      <c r="AF200" s="79" t="s">
        <v>387</v>
      </c>
      <c r="AG200" s="79" t="s">
        <v>388</v>
      </c>
      <c r="AH200" s="80" t="s">
        <v>1156</v>
      </c>
      <c r="AI200" s="81">
        <v>16</v>
      </c>
      <c r="AJ200" s="68">
        <v>15422592.507377513</v>
      </c>
      <c r="AK200" s="68">
        <v>500151.54999999987</v>
      </c>
      <c r="AL200" s="68">
        <v>23023.59</v>
      </c>
      <c r="AM200" s="68">
        <v>56836.459999999992</v>
      </c>
      <c r="AN200" s="68">
        <v>2080886.3191005115</v>
      </c>
      <c r="AO200" s="68">
        <v>1287772.2421954349</v>
      </c>
      <c r="AP200" s="68">
        <v>1247227.0841004318</v>
      </c>
      <c r="AQ200" s="68">
        <v>163611.0616604723</v>
      </c>
      <c r="AR200" s="68">
        <f t="shared" si="20"/>
        <v>20812023.634434365</v>
      </c>
      <c r="AS200" s="68">
        <v>29922.819999999996</v>
      </c>
      <c r="AU200" s="79" t="s">
        <v>387</v>
      </c>
      <c r="AV200" s="79" t="s">
        <v>388</v>
      </c>
      <c r="AW200" s="80" t="s">
        <v>1157</v>
      </c>
      <c r="AX200" s="81">
        <v>16</v>
      </c>
      <c r="AY200" s="68">
        <v>15685812.665389504</v>
      </c>
      <c r="AZ200" s="68">
        <v>508857.3899999999</v>
      </c>
      <c r="BA200" s="68">
        <v>23423.550000000003</v>
      </c>
      <c r="BB200" s="68">
        <v>58117.86</v>
      </c>
      <c r="BC200" s="68">
        <v>2105440.3727899604</v>
      </c>
      <c r="BD200" s="68">
        <v>1287772.2421954349</v>
      </c>
      <c r="BE200" s="68">
        <v>1269101.236126638</v>
      </c>
      <c r="BF200" s="68">
        <v>166156.40087611228</v>
      </c>
      <c r="BG200" s="68">
        <f t="shared" si="21"/>
        <v>21135127.107377652</v>
      </c>
      <c r="BH200" s="68">
        <v>30445.390000000003</v>
      </c>
    </row>
    <row r="201" spans="2:60">
      <c r="B201" s="79" t="s">
        <v>389</v>
      </c>
      <c r="C201" s="79" t="s">
        <v>390</v>
      </c>
      <c r="D201" s="80" t="s">
        <v>953</v>
      </c>
      <c r="E201" s="81">
        <v>19</v>
      </c>
      <c r="F201" s="68"/>
      <c r="G201" s="68"/>
      <c r="H201" s="68"/>
      <c r="I201" s="68"/>
      <c r="J201" s="68"/>
      <c r="K201" s="68"/>
      <c r="L201" s="68"/>
      <c r="M201" s="68"/>
      <c r="N201" s="68">
        <f t="shared" si="18"/>
        <v>0</v>
      </c>
      <c r="O201" s="68"/>
      <c r="Q201" s="79" t="s">
        <v>389</v>
      </c>
      <c r="R201" s="79" t="s">
        <v>390</v>
      </c>
      <c r="S201" s="80" t="s">
        <v>954</v>
      </c>
      <c r="T201" s="81">
        <v>16</v>
      </c>
      <c r="U201" s="68">
        <v>33810302.416623786</v>
      </c>
      <c r="V201" s="68">
        <v>758076.92</v>
      </c>
      <c r="W201" s="68">
        <v>228033.66</v>
      </c>
      <c r="X201" s="68">
        <v>125135.49999999999</v>
      </c>
      <c r="Y201" s="68">
        <v>5009011.7947905594</v>
      </c>
      <c r="Z201" s="68">
        <v>2334059.2285025986</v>
      </c>
      <c r="AA201" s="68">
        <v>2672257.9697725857</v>
      </c>
      <c r="AB201" s="68">
        <v>377713.11726116389</v>
      </c>
      <c r="AC201" s="68">
        <f t="shared" si="19"/>
        <v>45318782.856950693</v>
      </c>
      <c r="AD201" s="68">
        <v>4192.25</v>
      </c>
      <c r="AF201" s="79" t="s">
        <v>389</v>
      </c>
      <c r="AG201" s="79" t="s">
        <v>390</v>
      </c>
      <c r="AH201" s="80" t="s">
        <v>1156</v>
      </c>
      <c r="AI201" s="81">
        <v>16</v>
      </c>
      <c r="AJ201" s="68">
        <v>34699470.838332497</v>
      </c>
      <c r="AK201" s="68">
        <v>760272.69000000006</v>
      </c>
      <c r="AL201" s="68">
        <v>228710.04</v>
      </c>
      <c r="AM201" s="68">
        <v>127838.37000000001</v>
      </c>
      <c r="AN201" s="68">
        <v>5040506.6821611719</v>
      </c>
      <c r="AO201" s="68">
        <v>2334059.2285025986</v>
      </c>
      <c r="AP201" s="68">
        <v>2686394.3337229355</v>
      </c>
      <c r="AQ201" s="68">
        <v>385373.65348093957</v>
      </c>
      <c r="AR201" s="68">
        <f t="shared" si="20"/>
        <v>46266887.956200138</v>
      </c>
      <c r="AS201" s="68">
        <v>4262.12</v>
      </c>
      <c r="AU201" s="79" t="s">
        <v>389</v>
      </c>
      <c r="AV201" s="79" t="s">
        <v>390</v>
      </c>
      <c r="AW201" s="80" t="s">
        <v>1157</v>
      </c>
      <c r="AX201" s="81">
        <v>16</v>
      </c>
      <c r="AY201" s="68">
        <v>36051687.939810947</v>
      </c>
      <c r="AZ201" s="68">
        <v>773603.07000000007</v>
      </c>
      <c r="BA201" s="68">
        <v>232712</v>
      </c>
      <c r="BB201" s="68">
        <v>132447.79</v>
      </c>
      <c r="BC201" s="68">
        <v>5134893.1143045472</v>
      </c>
      <c r="BD201" s="68">
        <v>2334059.2285025986</v>
      </c>
      <c r="BE201" s="68">
        <v>2733757.8740069242</v>
      </c>
      <c r="BF201" s="68">
        <v>399717.00796281546</v>
      </c>
      <c r="BG201" s="68">
        <f t="shared" si="21"/>
        <v>47797215.09458784</v>
      </c>
      <c r="BH201" s="68">
        <v>4337.07</v>
      </c>
    </row>
    <row r="202" spans="2:60">
      <c r="B202" s="79" t="s">
        <v>391</v>
      </c>
      <c r="C202" s="79" t="s">
        <v>392</v>
      </c>
      <c r="D202" s="80" t="s">
        <v>953</v>
      </c>
      <c r="E202" s="81">
        <v>19</v>
      </c>
      <c r="F202" s="68"/>
      <c r="G202" s="68"/>
      <c r="H202" s="68"/>
      <c r="I202" s="68"/>
      <c r="J202" s="68"/>
      <c r="K202" s="68"/>
      <c r="L202" s="68"/>
      <c r="M202" s="68"/>
      <c r="N202" s="68">
        <f t="shared" si="18"/>
        <v>0</v>
      </c>
      <c r="O202" s="68"/>
      <c r="Q202" s="79" t="s">
        <v>391</v>
      </c>
      <c r="R202" s="79" t="s">
        <v>392</v>
      </c>
      <c r="S202" s="80" t="s">
        <v>954</v>
      </c>
      <c r="T202" s="81">
        <v>16</v>
      </c>
      <c r="U202" s="68">
        <v>33284246.534614772</v>
      </c>
      <c r="V202" s="68">
        <v>1183985.47</v>
      </c>
      <c r="W202" s="68">
        <v>900851.47</v>
      </c>
      <c r="X202" s="68">
        <v>127541.05000000002</v>
      </c>
      <c r="Y202" s="68">
        <v>4217869.9740177458</v>
      </c>
      <c r="Z202" s="68">
        <v>1802810.3819307857</v>
      </c>
      <c r="AA202" s="68">
        <v>3116216.3663151544</v>
      </c>
      <c r="AB202" s="68">
        <v>394095.47259542346</v>
      </c>
      <c r="AC202" s="68">
        <f t="shared" si="19"/>
        <v>45140336.729473874</v>
      </c>
      <c r="AD202" s="68">
        <v>112720.01000000001</v>
      </c>
      <c r="AF202" s="79" t="s">
        <v>391</v>
      </c>
      <c r="AG202" s="79" t="s">
        <v>392</v>
      </c>
      <c r="AH202" s="80" t="s">
        <v>1156</v>
      </c>
      <c r="AI202" s="81">
        <v>16</v>
      </c>
      <c r="AJ202" s="68">
        <v>33684547.74217996</v>
      </c>
      <c r="AK202" s="68">
        <v>1185973.55</v>
      </c>
      <c r="AL202" s="68">
        <v>903540.96</v>
      </c>
      <c r="AM202" s="68">
        <v>129092.49</v>
      </c>
      <c r="AN202" s="68">
        <v>4228653.6694831848</v>
      </c>
      <c r="AO202" s="68">
        <v>1802810.3819307857</v>
      </c>
      <c r="AP202" s="68">
        <v>3132407.2721668133</v>
      </c>
      <c r="AQ202" s="68">
        <v>396659.30373562872</v>
      </c>
      <c r="AR202" s="68">
        <f t="shared" si="20"/>
        <v>45578296.229496367</v>
      </c>
      <c r="AS202" s="68">
        <v>114610.86000000002</v>
      </c>
      <c r="AU202" s="79" t="s">
        <v>391</v>
      </c>
      <c r="AV202" s="79" t="s">
        <v>392</v>
      </c>
      <c r="AW202" s="80" t="s">
        <v>1157</v>
      </c>
      <c r="AX202" s="81">
        <v>16</v>
      </c>
      <c r="AY202" s="68">
        <v>34478905.828491345</v>
      </c>
      <c r="AZ202" s="68">
        <v>1206896.07</v>
      </c>
      <c r="BA202" s="68">
        <v>919454.04</v>
      </c>
      <c r="BB202" s="68">
        <v>132015.84</v>
      </c>
      <c r="BC202" s="68">
        <v>4306379.7556761857</v>
      </c>
      <c r="BD202" s="68">
        <v>1802810.3819307857</v>
      </c>
      <c r="BE202" s="68">
        <v>3187901.932337421</v>
      </c>
      <c r="BF202" s="68">
        <v>406273.88598716259</v>
      </c>
      <c r="BG202" s="68">
        <f t="shared" si="21"/>
        <v>46557276.784422897</v>
      </c>
      <c r="BH202" s="68">
        <v>116639.05</v>
      </c>
    </row>
    <row r="203" spans="2:60">
      <c r="B203" s="79" t="s">
        <v>1144</v>
      </c>
      <c r="C203" s="79" t="s">
        <v>1149</v>
      </c>
      <c r="D203" s="80" t="s">
        <v>953</v>
      </c>
      <c r="E203" s="81">
        <v>19</v>
      </c>
      <c r="F203" s="68"/>
      <c r="G203" s="68"/>
      <c r="H203" s="68"/>
      <c r="I203" s="68"/>
      <c r="J203" s="68"/>
      <c r="K203" s="68"/>
      <c r="L203" s="68"/>
      <c r="M203" s="68"/>
      <c r="N203" s="68">
        <f t="shared" si="18"/>
        <v>0</v>
      </c>
      <c r="O203" s="68"/>
      <c r="Q203" s="79" t="s">
        <v>1144</v>
      </c>
      <c r="R203" s="79" t="s">
        <v>1149</v>
      </c>
      <c r="S203" s="80" t="s">
        <v>954</v>
      </c>
      <c r="T203" s="81">
        <v>16</v>
      </c>
      <c r="U203" s="68">
        <v>4713249.334046944</v>
      </c>
      <c r="V203" s="68">
        <v>0</v>
      </c>
      <c r="W203" s="68">
        <v>0</v>
      </c>
      <c r="X203" s="68">
        <v>0</v>
      </c>
      <c r="Y203" s="68">
        <v>0</v>
      </c>
      <c r="Z203" s="68">
        <v>0</v>
      </c>
      <c r="AA203" s="68">
        <v>178222.55180974159</v>
      </c>
      <c r="AB203" s="68">
        <v>43856.251195193268</v>
      </c>
      <c r="AC203" s="68">
        <f t="shared" si="19"/>
        <v>4935328.1370518785</v>
      </c>
      <c r="AD203" s="68">
        <v>0</v>
      </c>
      <c r="AF203" s="79" t="s">
        <v>1144</v>
      </c>
      <c r="AG203" s="79" t="s">
        <v>1149</v>
      </c>
      <c r="AH203" s="80" t="s">
        <v>1156</v>
      </c>
      <c r="AI203" s="81">
        <v>16</v>
      </c>
      <c r="AJ203" s="68">
        <v>4736952.0594966747</v>
      </c>
      <c r="AK203" s="68">
        <v>0</v>
      </c>
      <c r="AL203" s="68">
        <v>0</v>
      </c>
      <c r="AM203" s="68">
        <v>0</v>
      </c>
      <c r="AN203" s="68">
        <v>0</v>
      </c>
      <c r="AO203" s="68">
        <v>0</v>
      </c>
      <c r="AP203" s="68">
        <v>179184.01262199454</v>
      </c>
      <c r="AQ203" s="68">
        <v>44004.997780209407</v>
      </c>
      <c r="AR203" s="68">
        <f t="shared" si="20"/>
        <v>4960141.0698988782</v>
      </c>
      <c r="AS203" s="68">
        <v>0</v>
      </c>
      <c r="AU203" s="79" t="s">
        <v>1144</v>
      </c>
      <c r="AV203" s="79" t="s">
        <v>1149</v>
      </c>
      <c r="AW203" s="80" t="s">
        <v>1157</v>
      </c>
      <c r="AX203" s="81">
        <v>16</v>
      </c>
      <c r="AY203" s="68">
        <v>4819668.440464858</v>
      </c>
      <c r="AZ203" s="68">
        <v>0</v>
      </c>
      <c r="BA203" s="68">
        <v>0</v>
      </c>
      <c r="BB203" s="68">
        <v>0</v>
      </c>
      <c r="BC203" s="68">
        <v>0</v>
      </c>
      <c r="BD203" s="68">
        <v>0</v>
      </c>
      <c r="BE203" s="68">
        <v>182326.59230378084</v>
      </c>
      <c r="BF203" s="68">
        <v>44885.097735812888</v>
      </c>
      <c r="BG203" s="68">
        <f t="shared" si="21"/>
        <v>5046880.1305044517</v>
      </c>
      <c r="BH203" s="68">
        <v>0</v>
      </c>
    </row>
    <row r="204" spans="2:60">
      <c r="B204" s="79" t="s">
        <v>393</v>
      </c>
      <c r="C204" s="79" t="s">
        <v>394</v>
      </c>
      <c r="D204" s="80" t="s">
        <v>953</v>
      </c>
      <c r="E204" s="81">
        <v>19</v>
      </c>
      <c r="F204" s="68"/>
      <c r="G204" s="68"/>
      <c r="H204" s="68"/>
      <c r="I204" s="68"/>
      <c r="J204" s="68"/>
      <c r="K204" s="68"/>
      <c r="L204" s="68"/>
      <c r="M204" s="68"/>
      <c r="N204" s="68">
        <f t="shared" si="18"/>
        <v>0</v>
      </c>
      <c r="O204" s="68"/>
      <c r="Q204" s="79" t="s">
        <v>393</v>
      </c>
      <c r="R204" s="79" t="s">
        <v>394</v>
      </c>
      <c r="S204" s="80" t="s">
        <v>954</v>
      </c>
      <c r="T204" s="81">
        <v>16</v>
      </c>
      <c r="U204" s="68">
        <v>-138348.13137220423</v>
      </c>
      <c r="V204" s="68">
        <v>0</v>
      </c>
      <c r="W204" s="68">
        <v>0</v>
      </c>
      <c r="X204" s="68">
        <v>0</v>
      </c>
      <c r="Y204" s="68">
        <v>0</v>
      </c>
      <c r="Z204" s="68">
        <v>0</v>
      </c>
      <c r="AA204" s="68">
        <v>193301.31549346418</v>
      </c>
      <c r="AB204" s="68">
        <v>258.40635805949569</v>
      </c>
      <c r="AC204" s="68">
        <f t="shared" si="19"/>
        <v>55211.59047931945</v>
      </c>
      <c r="AD204" s="68">
        <v>0</v>
      </c>
      <c r="AF204" s="79" t="s">
        <v>393</v>
      </c>
      <c r="AG204" s="79" t="s">
        <v>394</v>
      </c>
      <c r="AH204" s="80" t="s">
        <v>1156</v>
      </c>
      <c r="AI204" s="81">
        <v>16</v>
      </c>
      <c r="AJ204" s="68">
        <v>-138696.60855271472</v>
      </c>
      <c r="AK204" s="68">
        <v>0</v>
      </c>
      <c r="AL204" s="68">
        <v>0</v>
      </c>
      <c r="AM204" s="68">
        <v>0</v>
      </c>
      <c r="AN204" s="68">
        <v>0</v>
      </c>
      <c r="AO204" s="68">
        <v>0</v>
      </c>
      <c r="AP204" s="68">
        <v>194306.11021518748</v>
      </c>
      <c r="AQ204" s="68">
        <v>259.28279100265354</v>
      </c>
      <c r="AR204" s="68">
        <f t="shared" si="20"/>
        <v>55868.784453475411</v>
      </c>
      <c r="AS204" s="68">
        <v>0</v>
      </c>
      <c r="AU204" s="79" t="s">
        <v>393</v>
      </c>
      <c r="AV204" s="79" t="s">
        <v>394</v>
      </c>
      <c r="AW204" s="80" t="s">
        <v>1157</v>
      </c>
      <c r="AX204" s="81">
        <v>16</v>
      </c>
      <c r="AY204" s="68">
        <v>-141093.89834651118</v>
      </c>
      <c r="AZ204" s="68">
        <v>0</v>
      </c>
      <c r="BA204" s="68">
        <v>0</v>
      </c>
      <c r="BB204" s="68">
        <v>0</v>
      </c>
      <c r="BC204" s="68">
        <v>0</v>
      </c>
      <c r="BD204" s="68">
        <v>0</v>
      </c>
      <c r="BE204" s="68">
        <v>197748.51293078816</v>
      </c>
      <c r="BF204" s="68">
        <v>264.46844682266237</v>
      </c>
      <c r="BG204" s="68">
        <f t="shared" si="21"/>
        <v>56919.083031099639</v>
      </c>
      <c r="BH204" s="68">
        <v>0</v>
      </c>
    </row>
    <row r="205" spans="2:60">
      <c r="B205" s="79" t="s">
        <v>395</v>
      </c>
      <c r="C205" s="79" t="s">
        <v>396</v>
      </c>
      <c r="D205" s="80" t="s">
        <v>953</v>
      </c>
      <c r="E205" s="81">
        <v>19</v>
      </c>
      <c r="F205" s="68"/>
      <c r="G205" s="68"/>
      <c r="H205" s="68"/>
      <c r="I205" s="68"/>
      <c r="J205" s="68"/>
      <c r="K205" s="68"/>
      <c r="L205" s="68"/>
      <c r="M205" s="68"/>
      <c r="N205" s="68">
        <f t="shared" si="18"/>
        <v>0</v>
      </c>
      <c r="O205" s="68"/>
      <c r="Q205" s="79" t="s">
        <v>395</v>
      </c>
      <c r="R205" s="79" t="s">
        <v>396</v>
      </c>
      <c r="S205" s="80" t="s">
        <v>954</v>
      </c>
      <c r="T205" s="81">
        <v>16</v>
      </c>
      <c r="U205" s="68">
        <v>2406381.63905113</v>
      </c>
      <c r="V205" s="68">
        <v>86134.49</v>
      </c>
      <c r="W205" s="68">
        <v>23131.399999999998</v>
      </c>
      <c r="X205" s="68">
        <v>8276.36</v>
      </c>
      <c r="Y205" s="68">
        <v>216874.08359560632</v>
      </c>
      <c r="Z205" s="68">
        <v>0</v>
      </c>
      <c r="AA205" s="68">
        <v>0</v>
      </c>
      <c r="AB205" s="68">
        <v>24525.975215598941</v>
      </c>
      <c r="AC205" s="68">
        <f t="shared" si="19"/>
        <v>2803541.3978623357</v>
      </c>
      <c r="AD205" s="68">
        <v>38217.449999999997</v>
      </c>
      <c r="AF205" s="79" t="s">
        <v>395</v>
      </c>
      <c r="AG205" s="79" t="s">
        <v>396</v>
      </c>
      <c r="AH205" s="80" t="s">
        <v>1156</v>
      </c>
      <c r="AI205" s="81">
        <v>16</v>
      </c>
      <c r="AJ205" s="68">
        <v>2801812.7207716103</v>
      </c>
      <c r="AK205" s="68">
        <v>85865.39</v>
      </c>
      <c r="AL205" s="68">
        <v>23200.469999999998</v>
      </c>
      <c r="AM205" s="68">
        <v>9791.02</v>
      </c>
      <c r="AN205" s="68">
        <v>218021.86154527665</v>
      </c>
      <c r="AO205" s="68">
        <v>0</v>
      </c>
      <c r="AP205" s="68">
        <v>0</v>
      </c>
      <c r="AQ205" s="68">
        <v>27850.176359191071</v>
      </c>
      <c r="AR205" s="68">
        <f t="shared" si="20"/>
        <v>3205400.1686760783</v>
      </c>
      <c r="AS205" s="68">
        <v>38858.53</v>
      </c>
      <c r="AU205" s="79" t="s">
        <v>395</v>
      </c>
      <c r="AV205" s="79" t="s">
        <v>396</v>
      </c>
      <c r="AW205" s="80" t="s">
        <v>1157</v>
      </c>
      <c r="AX205" s="81">
        <v>16</v>
      </c>
      <c r="AY205" s="68">
        <v>3252251.4726415752</v>
      </c>
      <c r="AZ205" s="68">
        <v>87378.68</v>
      </c>
      <c r="BA205" s="68">
        <v>23609.07</v>
      </c>
      <c r="BB205" s="68">
        <v>11371.340000000002</v>
      </c>
      <c r="BC205" s="68">
        <v>221885.08365140893</v>
      </c>
      <c r="BD205" s="68">
        <v>0</v>
      </c>
      <c r="BE205" s="68">
        <v>0</v>
      </c>
      <c r="BF205" s="68">
        <v>31757.658422876615</v>
      </c>
      <c r="BG205" s="68">
        <f t="shared" si="21"/>
        <v>3667799.4847158608</v>
      </c>
      <c r="BH205" s="68">
        <v>39546.18</v>
      </c>
    </row>
    <row r="206" spans="2:60">
      <c r="B206" s="79" t="s">
        <v>397</v>
      </c>
      <c r="C206" s="79" t="s">
        <v>398</v>
      </c>
      <c r="D206" s="80" t="s">
        <v>953</v>
      </c>
      <c r="E206" s="81">
        <v>19</v>
      </c>
      <c r="F206" s="68"/>
      <c r="G206" s="68"/>
      <c r="H206" s="68"/>
      <c r="I206" s="68"/>
      <c r="J206" s="68"/>
      <c r="K206" s="68"/>
      <c r="L206" s="68"/>
      <c r="M206" s="68"/>
      <c r="N206" s="68">
        <f t="shared" si="18"/>
        <v>0</v>
      </c>
      <c r="O206" s="68"/>
      <c r="Q206" s="79" t="s">
        <v>397</v>
      </c>
      <c r="R206" s="79" t="s">
        <v>398</v>
      </c>
      <c r="S206" s="80" t="s">
        <v>954</v>
      </c>
      <c r="T206" s="81">
        <v>16</v>
      </c>
      <c r="U206" s="68">
        <v>0</v>
      </c>
      <c r="V206" s="68">
        <v>86134.49</v>
      </c>
      <c r="W206" s="68">
        <v>23131.399999999998</v>
      </c>
      <c r="X206" s="68">
        <v>0</v>
      </c>
      <c r="Y206" s="68">
        <v>0</v>
      </c>
      <c r="Z206" s="68">
        <v>0</v>
      </c>
      <c r="AA206" s="68">
        <v>0</v>
      </c>
      <c r="AB206" s="68">
        <v>2137.2999999999302</v>
      </c>
      <c r="AC206" s="68">
        <f t="shared" si="19"/>
        <v>149620.63999999993</v>
      </c>
      <c r="AD206" s="68">
        <v>38217.449999999997</v>
      </c>
      <c r="AF206" s="79" t="s">
        <v>397</v>
      </c>
      <c r="AG206" s="79" t="s">
        <v>398</v>
      </c>
      <c r="AH206" s="80" t="s">
        <v>1156</v>
      </c>
      <c r="AI206" s="81">
        <v>16</v>
      </c>
      <c r="AJ206" s="68">
        <v>0</v>
      </c>
      <c r="AK206" s="68">
        <v>85865.39</v>
      </c>
      <c r="AL206" s="68">
        <v>23200.469999999998</v>
      </c>
      <c r="AM206" s="68">
        <v>0</v>
      </c>
      <c r="AN206" s="68">
        <v>0</v>
      </c>
      <c r="AO206" s="68">
        <v>0</v>
      </c>
      <c r="AP206" s="68">
        <v>0</v>
      </c>
      <c r="AQ206" s="68">
        <v>2144.539999999979</v>
      </c>
      <c r="AR206" s="68">
        <f t="shared" si="20"/>
        <v>150068.93</v>
      </c>
      <c r="AS206" s="68">
        <v>38858.53</v>
      </c>
      <c r="AU206" s="79" t="s">
        <v>397</v>
      </c>
      <c r="AV206" s="79" t="s">
        <v>398</v>
      </c>
      <c r="AW206" s="80" t="s">
        <v>1157</v>
      </c>
      <c r="AX206" s="81">
        <v>16</v>
      </c>
      <c r="AY206" s="68">
        <v>0</v>
      </c>
      <c r="AZ206" s="68">
        <v>87378.68</v>
      </c>
      <c r="BA206" s="68">
        <v>23609.07</v>
      </c>
      <c r="BB206" s="68">
        <v>0</v>
      </c>
      <c r="BC206" s="68">
        <v>0</v>
      </c>
      <c r="BD206" s="68">
        <v>0</v>
      </c>
      <c r="BE206" s="68">
        <v>0</v>
      </c>
      <c r="BF206" s="68">
        <v>2187.4400000000605</v>
      </c>
      <c r="BG206" s="68">
        <f t="shared" si="21"/>
        <v>152721.37000000005</v>
      </c>
      <c r="BH206" s="68">
        <v>39546.18</v>
      </c>
    </row>
    <row r="207" spans="2:60">
      <c r="B207" s="79" t="s">
        <v>399</v>
      </c>
      <c r="C207" s="79" t="s">
        <v>400</v>
      </c>
      <c r="D207" s="80" t="s">
        <v>953</v>
      </c>
      <c r="E207" s="81">
        <v>19</v>
      </c>
      <c r="F207" s="68"/>
      <c r="G207" s="68"/>
      <c r="H207" s="68"/>
      <c r="I207" s="68"/>
      <c r="J207" s="68"/>
      <c r="K207" s="68"/>
      <c r="L207" s="68"/>
      <c r="M207" s="68"/>
      <c r="N207" s="68">
        <f t="shared" si="18"/>
        <v>0</v>
      </c>
      <c r="O207" s="68"/>
      <c r="Q207" s="79" t="s">
        <v>399</v>
      </c>
      <c r="R207" s="79" t="s">
        <v>400</v>
      </c>
      <c r="S207" s="80" t="s">
        <v>954</v>
      </c>
      <c r="T207" s="81">
        <v>16</v>
      </c>
      <c r="U207" s="68">
        <v>0</v>
      </c>
      <c r="V207" s="68">
        <v>0</v>
      </c>
      <c r="W207" s="68">
        <v>0</v>
      </c>
      <c r="X207" s="68">
        <v>0</v>
      </c>
      <c r="Y207" s="68">
        <v>0</v>
      </c>
      <c r="Z207" s="68">
        <v>0</v>
      </c>
      <c r="AA207" s="68">
        <v>0</v>
      </c>
      <c r="AB207" s="68">
        <v>0</v>
      </c>
      <c r="AC207" s="68">
        <f t="shared" si="19"/>
        <v>0</v>
      </c>
      <c r="AD207" s="68">
        <v>0</v>
      </c>
      <c r="AF207" s="79" t="s">
        <v>399</v>
      </c>
      <c r="AG207" s="79" t="s">
        <v>400</v>
      </c>
      <c r="AH207" s="80" t="s">
        <v>1156</v>
      </c>
      <c r="AI207" s="81">
        <v>16</v>
      </c>
      <c r="AJ207" s="68">
        <v>0</v>
      </c>
      <c r="AK207" s="68">
        <v>0</v>
      </c>
      <c r="AL207" s="68">
        <v>0</v>
      </c>
      <c r="AM207" s="68">
        <v>0</v>
      </c>
      <c r="AN207" s="68">
        <v>0</v>
      </c>
      <c r="AO207" s="68">
        <v>0</v>
      </c>
      <c r="AP207" s="68">
        <v>0</v>
      </c>
      <c r="AQ207" s="68">
        <v>0</v>
      </c>
      <c r="AR207" s="68">
        <f t="shared" si="20"/>
        <v>0</v>
      </c>
      <c r="AS207" s="68">
        <v>0</v>
      </c>
      <c r="AU207" s="79" t="s">
        <v>399</v>
      </c>
      <c r="AV207" s="79" t="s">
        <v>400</v>
      </c>
      <c r="AW207" s="80" t="s">
        <v>1157</v>
      </c>
      <c r="AX207" s="81">
        <v>16</v>
      </c>
      <c r="AY207" s="68">
        <v>0</v>
      </c>
      <c r="AZ207" s="68">
        <v>0</v>
      </c>
      <c r="BA207" s="68">
        <v>0</v>
      </c>
      <c r="BB207" s="68">
        <v>0</v>
      </c>
      <c r="BC207" s="68">
        <v>0</v>
      </c>
      <c r="BD207" s="68">
        <v>0</v>
      </c>
      <c r="BE207" s="68">
        <v>0</v>
      </c>
      <c r="BF207" s="68">
        <v>0</v>
      </c>
      <c r="BG207" s="68">
        <f t="shared" si="21"/>
        <v>0</v>
      </c>
      <c r="BH207" s="68">
        <v>0</v>
      </c>
    </row>
    <row r="208" spans="2:60">
      <c r="B208" s="79" t="s">
        <v>401</v>
      </c>
      <c r="C208" s="79" t="s">
        <v>402</v>
      </c>
      <c r="D208" s="80" t="s">
        <v>953</v>
      </c>
      <c r="E208" s="81">
        <v>19</v>
      </c>
      <c r="F208" s="68"/>
      <c r="G208" s="68"/>
      <c r="H208" s="68"/>
      <c r="I208" s="68"/>
      <c r="J208" s="68"/>
      <c r="K208" s="68"/>
      <c r="L208" s="68"/>
      <c r="M208" s="68"/>
      <c r="N208" s="68">
        <f t="shared" si="18"/>
        <v>0</v>
      </c>
      <c r="O208" s="68"/>
      <c r="Q208" s="79" t="s">
        <v>401</v>
      </c>
      <c r="R208" s="79" t="s">
        <v>402</v>
      </c>
      <c r="S208" s="80" t="s">
        <v>954</v>
      </c>
      <c r="T208" s="81">
        <v>16</v>
      </c>
      <c r="U208" s="68">
        <v>7160078.7069235845</v>
      </c>
      <c r="V208" s="68">
        <v>166663.90999999997</v>
      </c>
      <c r="W208" s="68">
        <v>70561.39</v>
      </c>
      <c r="X208" s="68">
        <v>23874.15</v>
      </c>
      <c r="Y208" s="68">
        <v>829711.09375669388</v>
      </c>
      <c r="Z208" s="68">
        <v>187646.09284307083</v>
      </c>
      <c r="AA208" s="68">
        <v>57258.658442789238</v>
      </c>
      <c r="AB208" s="68">
        <v>48462.490400683135</v>
      </c>
      <c r="AC208" s="68">
        <f t="shared" si="19"/>
        <v>8544256.4923668224</v>
      </c>
      <c r="AD208" s="68">
        <v>0</v>
      </c>
      <c r="AF208" s="79" t="s">
        <v>401</v>
      </c>
      <c r="AG208" s="79" t="s">
        <v>402</v>
      </c>
      <c r="AH208" s="80" t="s">
        <v>1156</v>
      </c>
      <c r="AI208" s="81">
        <v>16</v>
      </c>
      <c r="AJ208" s="68">
        <v>7124090.7980639031</v>
      </c>
      <c r="AK208" s="68">
        <v>167162.46</v>
      </c>
      <c r="AL208" s="68">
        <v>70772.040000000008</v>
      </c>
      <c r="AM208" s="68">
        <v>23732.580000000005</v>
      </c>
      <c r="AN208" s="68">
        <v>833857.97069773544</v>
      </c>
      <c r="AO208" s="68">
        <v>187646.09284307083</v>
      </c>
      <c r="AP208" s="68">
        <v>57556.258288878555</v>
      </c>
      <c r="AQ208" s="68">
        <v>48637.038227569312</v>
      </c>
      <c r="AR208" s="68">
        <f t="shared" si="20"/>
        <v>8513455.2381211575</v>
      </c>
      <c r="AS208" s="68">
        <v>0</v>
      </c>
      <c r="AU208" s="79" t="s">
        <v>401</v>
      </c>
      <c r="AV208" s="79" t="s">
        <v>402</v>
      </c>
      <c r="AW208" s="80" t="s">
        <v>1157</v>
      </c>
      <c r="AX208" s="81">
        <v>16</v>
      </c>
      <c r="AY208" s="68">
        <v>7175918.3283723127</v>
      </c>
      <c r="AZ208" s="68">
        <v>170112.29</v>
      </c>
      <c r="BA208" s="68">
        <v>72018.470000000016</v>
      </c>
      <c r="BB208" s="68">
        <v>23933.97</v>
      </c>
      <c r="BC208" s="68">
        <v>849777.5835476286</v>
      </c>
      <c r="BD208" s="68">
        <v>187646.09284307083</v>
      </c>
      <c r="BE208" s="68">
        <v>58575.936936461352</v>
      </c>
      <c r="BF208" s="68">
        <v>49671.97044524923</v>
      </c>
      <c r="BG208" s="68">
        <f t="shared" si="21"/>
        <v>8587654.642144721</v>
      </c>
      <c r="BH208" s="68">
        <v>0</v>
      </c>
    </row>
    <row r="209" spans="2:60">
      <c r="B209" s="79" t="s">
        <v>403</v>
      </c>
      <c r="C209" s="79" t="s">
        <v>404</v>
      </c>
      <c r="D209" s="80" t="s">
        <v>953</v>
      </c>
      <c r="E209" s="81">
        <v>19</v>
      </c>
      <c r="F209" s="68"/>
      <c r="G209" s="68"/>
      <c r="H209" s="68"/>
      <c r="I209" s="68"/>
      <c r="J209" s="68"/>
      <c r="K209" s="68"/>
      <c r="L209" s="68"/>
      <c r="M209" s="68"/>
      <c r="N209" s="68">
        <f t="shared" si="18"/>
        <v>0</v>
      </c>
      <c r="O209" s="68"/>
      <c r="Q209" s="79" t="s">
        <v>403</v>
      </c>
      <c r="R209" s="79" t="s">
        <v>404</v>
      </c>
      <c r="S209" s="80" t="s">
        <v>954</v>
      </c>
      <c r="T209" s="81">
        <v>16</v>
      </c>
      <c r="U209" s="68">
        <v>3250281.7417793283</v>
      </c>
      <c r="V209" s="68">
        <v>63737.1</v>
      </c>
      <c r="W209" s="68">
        <v>39790.250000000007</v>
      </c>
      <c r="X209" s="68">
        <v>7003.0800000000008</v>
      </c>
      <c r="Y209" s="68">
        <v>315957.9635955448</v>
      </c>
      <c r="Z209" s="68">
        <v>151722.57624173322</v>
      </c>
      <c r="AA209" s="68">
        <v>43865.175558793766</v>
      </c>
      <c r="AB209" s="68">
        <v>34041.523439680692</v>
      </c>
      <c r="AC209" s="68">
        <f t="shared" si="19"/>
        <v>3906399.410615081</v>
      </c>
      <c r="AD209" s="68">
        <v>0</v>
      </c>
      <c r="AF209" s="79" t="s">
        <v>403</v>
      </c>
      <c r="AG209" s="79" t="s">
        <v>404</v>
      </c>
      <c r="AH209" s="80" t="s">
        <v>1156</v>
      </c>
      <c r="AI209" s="81">
        <v>16</v>
      </c>
      <c r="AJ209" s="68">
        <v>3222682.2053806093</v>
      </c>
      <c r="AK209" s="68">
        <v>63927.759999999995</v>
      </c>
      <c r="AL209" s="68">
        <v>39909.049999999996</v>
      </c>
      <c r="AM209" s="68">
        <v>7236.83</v>
      </c>
      <c r="AN209" s="68">
        <v>316326.4250585867</v>
      </c>
      <c r="AO209" s="68">
        <v>151722.57624173322</v>
      </c>
      <c r="AP209" s="68">
        <v>44092.863519770966</v>
      </c>
      <c r="AQ209" s="68">
        <v>33575.448757298291</v>
      </c>
      <c r="AR209" s="68">
        <f t="shared" si="20"/>
        <v>3879473.1589579978</v>
      </c>
      <c r="AS209" s="68">
        <v>0</v>
      </c>
      <c r="AU209" s="79" t="s">
        <v>403</v>
      </c>
      <c r="AV209" s="79" t="s">
        <v>404</v>
      </c>
      <c r="AW209" s="80" t="s">
        <v>1157</v>
      </c>
      <c r="AX209" s="81">
        <v>16</v>
      </c>
      <c r="AY209" s="68">
        <v>3237110.2615017178</v>
      </c>
      <c r="AZ209" s="68">
        <v>65055.859999999993</v>
      </c>
      <c r="BA209" s="68">
        <v>40611.93</v>
      </c>
      <c r="BB209" s="68">
        <v>7255.99</v>
      </c>
      <c r="BC209" s="68">
        <v>321062.52740284509</v>
      </c>
      <c r="BD209" s="68">
        <v>151722.57624173322</v>
      </c>
      <c r="BE209" s="68">
        <v>44874.057038155799</v>
      </c>
      <c r="BF209" s="68">
        <v>33813.739889090881</v>
      </c>
      <c r="BG209" s="68">
        <f t="shared" si="21"/>
        <v>3901506.9420735431</v>
      </c>
      <c r="BH209" s="68">
        <v>0</v>
      </c>
    </row>
    <row r="210" spans="2:60">
      <c r="B210" s="79" t="s">
        <v>405</v>
      </c>
      <c r="C210" s="79" t="s">
        <v>406</v>
      </c>
      <c r="D210" s="80" t="s">
        <v>953</v>
      </c>
      <c r="E210" s="81">
        <v>19</v>
      </c>
      <c r="F210" s="68"/>
      <c r="G210" s="68"/>
      <c r="H210" s="68"/>
      <c r="I210" s="68"/>
      <c r="J210" s="68"/>
      <c r="K210" s="68"/>
      <c r="L210" s="68"/>
      <c r="M210" s="68"/>
      <c r="N210" s="68">
        <f t="shared" si="18"/>
        <v>0</v>
      </c>
      <c r="O210" s="68"/>
      <c r="Q210" s="79" t="s">
        <v>405</v>
      </c>
      <c r="R210" s="79" t="s">
        <v>406</v>
      </c>
      <c r="S210" s="80" t="s">
        <v>954</v>
      </c>
      <c r="T210" s="81">
        <v>16</v>
      </c>
      <c r="U210" s="68">
        <v>6891265.5060025044</v>
      </c>
      <c r="V210" s="68">
        <v>211344.47999999998</v>
      </c>
      <c r="W210" s="68">
        <v>81702.66</v>
      </c>
      <c r="X210" s="68">
        <v>22919.19</v>
      </c>
      <c r="Y210" s="68">
        <v>1144160.8102099511</v>
      </c>
      <c r="Z210" s="68">
        <v>346972.57339142758</v>
      </c>
      <c r="AA210" s="68">
        <v>14536.843988550696</v>
      </c>
      <c r="AB210" s="68">
        <v>76800.08404137753</v>
      </c>
      <c r="AC210" s="68">
        <f t="shared" si="19"/>
        <v>8789702.1476338133</v>
      </c>
      <c r="AD210" s="68">
        <v>0</v>
      </c>
      <c r="AF210" s="79" t="s">
        <v>405</v>
      </c>
      <c r="AG210" s="79" t="s">
        <v>406</v>
      </c>
      <c r="AH210" s="80" t="s">
        <v>1156</v>
      </c>
      <c r="AI210" s="81">
        <v>16</v>
      </c>
      <c r="AJ210" s="68">
        <v>6839299.4402315337</v>
      </c>
      <c r="AK210" s="68">
        <v>211976.68</v>
      </c>
      <c r="AL210" s="68">
        <v>81946.59</v>
      </c>
      <c r="AM210" s="68">
        <v>22774.760000000002</v>
      </c>
      <c r="AN210" s="68">
        <v>1150382.7448319441</v>
      </c>
      <c r="AO210" s="68">
        <v>346972.57339142758</v>
      </c>
      <c r="AP210" s="68">
        <v>14611.988129640387</v>
      </c>
      <c r="AQ210" s="68">
        <v>76240.988992497325</v>
      </c>
      <c r="AR210" s="68">
        <f t="shared" si="20"/>
        <v>8744205.7655770425</v>
      </c>
      <c r="AS210" s="68">
        <v>0</v>
      </c>
      <c r="AU210" s="79" t="s">
        <v>405</v>
      </c>
      <c r="AV210" s="79" t="s">
        <v>406</v>
      </c>
      <c r="AW210" s="80" t="s">
        <v>1157</v>
      </c>
      <c r="AX210" s="81">
        <v>16</v>
      </c>
      <c r="AY210" s="68">
        <v>6939322.3132961327</v>
      </c>
      <c r="AZ210" s="68">
        <v>215717.32999999996</v>
      </c>
      <c r="BA210" s="68">
        <v>83389.83</v>
      </c>
      <c r="BB210" s="68">
        <v>22850.98</v>
      </c>
      <c r="BC210" s="68">
        <v>1173164.9669468906</v>
      </c>
      <c r="BD210" s="68">
        <v>346972.57339142758</v>
      </c>
      <c r="BE210" s="68">
        <v>14870.886893297327</v>
      </c>
      <c r="BF210" s="68">
        <v>77875.03725136444</v>
      </c>
      <c r="BG210" s="68">
        <f t="shared" si="21"/>
        <v>8874163.9177791141</v>
      </c>
      <c r="BH210" s="68">
        <v>0</v>
      </c>
    </row>
    <row r="211" spans="2:60">
      <c r="B211" s="79" t="s">
        <v>407</v>
      </c>
      <c r="C211" s="79" t="s">
        <v>408</v>
      </c>
      <c r="D211" s="80" t="s">
        <v>953</v>
      </c>
      <c r="E211" s="81">
        <v>19</v>
      </c>
      <c r="F211" s="68"/>
      <c r="G211" s="68"/>
      <c r="H211" s="68"/>
      <c r="I211" s="68"/>
      <c r="J211" s="68"/>
      <c r="K211" s="68"/>
      <c r="L211" s="68"/>
      <c r="M211" s="68"/>
      <c r="N211" s="68">
        <f t="shared" si="18"/>
        <v>0</v>
      </c>
      <c r="O211" s="68"/>
      <c r="Q211" s="79" t="s">
        <v>407</v>
      </c>
      <c r="R211" s="79" t="s">
        <v>408</v>
      </c>
      <c r="S211" s="80" t="s">
        <v>954</v>
      </c>
      <c r="T211" s="81">
        <v>16</v>
      </c>
      <c r="U211" s="68">
        <v>4837186.5665309569</v>
      </c>
      <c r="V211" s="68">
        <v>208662.71000000008</v>
      </c>
      <c r="W211" s="68">
        <v>0</v>
      </c>
      <c r="X211" s="68">
        <v>16234.42</v>
      </c>
      <c r="Y211" s="68">
        <v>657890.29504186672</v>
      </c>
      <c r="Z211" s="68">
        <v>652446.07500842656</v>
      </c>
      <c r="AA211" s="68">
        <v>447348.36774656142</v>
      </c>
      <c r="AB211" s="68">
        <v>57698.670743626542</v>
      </c>
      <c r="AC211" s="68">
        <f t="shared" si="19"/>
        <v>6992119.4550714381</v>
      </c>
      <c r="AD211" s="68">
        <v>114652.34999999999</v>
      </c>
      <c r="AF211" s="79" t="s">
        <v>407</v>
      </c>
      <c r="AG211" s="79" t="s">
        <v>408</v>
      </c>
      <c r="AH211" s="80" t="s">
        <v>1156</v>
      </c>
      <c r="AI211" s="81">
        <v>16</v>
      </c>
      <c r="AJ211" s="68">
        <v>4874612.3339532213</v>
      </c>
      <c r="AK211" s="68">
        <v>207706.58000000007</v>
      </c>
      <c r="AL211" s="68">
        <v>0</v>
      </c>
      <c r="AM211" s="68">
        <v>16495.75</v>
      </c>
      <c r="AN211" s="68">
        <v>659639.03546922305</v>
      </c>
      <c r="AO211" s="68">
        <v>652446.07500842656</v>
      </c>
      <c r="AP211" s="68">
        <v>449672.88567594474</v>
      </c>
      <c r="AQ211" s="68">
        <v>57913.384909772314</v>
      </c>
      <c r="AR211" s="68">
        <f t="shared" si="20"/>
        <v>7035061.6650165878</v>
      </c>
      <c r="AS211" s="68">
        <v>116575.62</v>
      </c>
      <c r="AU211" s="79" t="s">
        <v>407</v>
      </c>
      <c r="AV211" s="79" t="s">
        <v>408</v>
      </c>
      <c r="AW211" s="80" t="s">
        <v>1157</v>
      </c>
      <c r="AX211" s="81">
        <v>16</v>
      </c>
      <c r="AY211" s="68">
        <v>5051044.7570519568</v>
      </c>
      <c r="AZ211" s="68">
        <v>211366.07</v>
      </c>
      <c r="BA211" s="68">
        <v>0</v>
      </c>
      <c r="BB211" s="68">
        <v>16894.55</v>
      </c>
      <c r="BC211" s="68">
        <v>672110.17324770859</v>
      </c>
      <c r="BD211" s="68">
        <v>652446.07500842656</v>
      </c>
      <c r="BE211" s="68">
        <v>457639.41779584775</v>
      </c>
      <c r="BF211" s="68">
        <v>59989.709219950251</v>
      </c>
      <c r="BG211" s="68">
        <f t="shared" si="21"/>
        <v>7240129.3223238913</v>
      </c>
      <c r="BH211" s="68">
        <v>118638.57</v>
      </c>
    </row>
    <row r="212" spans="2:60">
      <c r="B212" s="79" t="s">
        <v>409</v>
      </c>
      <c r="C212" s="79" t="s">
        <v>410</v>
      </c>
      <c r="D212" s="80" t="s">
        <v>953</v>
      </c>
      <c r="E212" s="81">
        <v>19</v>
      </c>
      <c r="F212" s="68"/>
      <c r="G212" s="68"/>
      <c r="H212" s="68"/>
      <c r="I212" s="68"/>
      <c r="J212" s="68"/>
      <c r="K212" s="68"/>
      <c r="L212" s="68"/>
      <c r="M212" s="68"/>
      <c r="N212" s="68">
        <f t="shared" si="18"/>
        <v>0</v>
      </c>
      <c r="O212" s="68"/>
      <c r="Q212" s="79" t="s">
        <v>409</v>
      </c>
      <c r="R212" s="79" t="s">
        <v>410</v>
      </c>
      <c r="S212" s="80" t="s">
        <v>954</v>
      </c>
      <c r="T212" s="81">
        <v>16</v>
      </c>
      <c r="U212" s="68">
        <v>30321969.006069545</v>
      </c>
      <c r="V212" s="68">
        <v>1283741.5800000003</v>
      </c>
      <c r="W212" s="68">
        <v>1292690.9500000002</v>
      </c>
      <c r="X212" s="68">
        <v>118680.51</v>
      </c>
      <c r="Y212" s="68">
        <v>4823086.3827603878</v>
      </c>
      <c r="Z212" s="68">
        <v>1754714.0745660423</v>
      </c>
      <c r="AA212" s="68">
        <v>3111485.8033154593</v>
      </c>
      <c r="AB212" s="68">
        <v>386605.16018915921</v>
      </c>
      <c r="AC212" s="68">
        <f t="shared" si="19"/>
        <v>43435376.026900604</v>
      </c>
      <c r="AD212" s="68">
        <v>342402.56000000006</v>
      </c>
      <c r="AF212" s="79" t="s">
        <v>409</v>
      </c>
      <c r="AG212" s="79" t="s">
        <v>410</v>
      </c>
      <c r="AH212" s="80" t="s">
        <v>1156</v>
      </c>
      <c r="AI212" s="81">
        <v>16</v>
      </c>
      <c r="AJ212" s="68">
        <v>30286410.539237939</v>
      </c>
      <c r="AK212" s="68">
        <v>1273096.1000000001</v>
      </c>
      <c r="AL212" s="68">
        <v>1286713.71</v>
      </c>
      <c r="AM212" s="68">
        <v>118131.72</v>
      </c>
      <c r="AN212" s="68">
        <v>4816887.1683970802</v>
      </c>
      <c r="AO212" s="68">
        <v>1754714.0745660423</v>
      </c>
      <c r="AP212" s="68">
        <v>3107774.9861554541</v>
      </c>
      <c r="AQ212" s="68">
        <v>384600.86214610934</v>
      </c>
      <c r="AR212" s="68">
        <f t="shared" si="20"/>
        <v>43373844.840502627</v>
      </c>
      <c r="AS212" s="68">
        <v>345515.68</v>
      </c>
      <c r="AU212" s="79" t="s">
        <v>409</v>
      </c>
      <c r="AV212" s="79" t="s">
        <v>410</v>
      </c>
      <c r="AW212" s="80" t="s">
        <v>1157</v>
      </c>
      <c r="AX212" s="81">
        <v>16</v>
      </c>
      <c r="AY212" s="68">
        <v>30631533.699782282</v>
      </c>
      <c r="AZ212" s="68">
        <v>1285676.7700000003</v>
      </c>
      <c r="BA212" s="68">
        <v>1299413.6100000001</v>
      </c>
      <c r="BB212" s="68">
        <v>119297.7</v>
      </c>
      <c r="BC212" s="68">
        <v>4871226.8394868029</v>
      </c>
      <c r="BD212" s="68">
        <v>1754714.0745660423</v>
      </c>
      <c r="BE212" s="68">
        <v>3142960.0193608198</v>
      </c>
      <c r="BF212" s="68">
        <v>388911.05985981226</v>
      </c>
      <c r="BG212" s="68">
        <f t="shared" si="21"/>
        <v>43842675.943055756</v>
      </c>
      <c r="BH212" s="68">
        <v>348942.17</v>
      </c>
    </row>
    <row r="213" spans="2:60">
      <c r="B213" s="79" t="s">
        <v>411</v>
      </c>
      <c r="C213" s="79" t="s">
        <v>412</v>
      </c>
      <c r="D213" s="80" t="s">
        <v>953</v>
      </c>
      <c r="E213" s="81">
        <v>19</v>
      </c>
      <c r="F213" s="68"/>
      <c r="G213" s="68"/>
      <c r="H213" s="68"/>
      <c r="I213" s="68"/>
      <c r="J213" s="68"/>
      <c r="K213" s="68"/>
      <c r="L213" s="68"/>
      <c r="M213" s="68"/>
      <c r="N213" s="68">
        <f t="shared" si="18"/>
        <v>0</v>
      </c>
      <c r="O213" s="68"/>
      <c r="Q213" s="79" t="s">
        <v>411</v>
      </c>
      <c r="R213" s="79" t="s">
        <v>412</v>
      </c>
      <c r="S213" s="80" t="s">
        <v>954</v>
      </c>
      <c r="T213" s="81">
        <v>16</v>
      </c>
      <c r="U213" s="68">
        <v>39936411.032076813</v>
      </c>
      <c r="V213" s="68">
        <v>1573943.53</v>
      </c>
      <c r="W213" s="68">
        <v>595898.91999999993</v>
      </c>
      <c r="X213" s="68">
        <v>146958.69999999998</v>
      </c>
      <c r="Y213" s="68">
        <v>6360915.3764828304</v>
      </c>
      <c r="Z213" s="68">
        <v>3003987.5002377662</v>
      </c>
      <c r="AA213" s="68">
        <v>2728433.0799649111</v>
      </c>
      <c r="AB213" s="68">
        <v>485082.94847868383</v>
      </c>
      <c r="AC213" s="68">
        <f t="shared" si="19"/>
        <v>55277787.607241012</v>
      </c>
      <c r="AD213" s="68">
        <v>446156.52</v>
      </c>
      <c r="AF213" s="79" t="s">
        <v>411</v>
      </c>
      <c r="AG213" s="79" t="s">
        <v>412</v>
      </c>
      <c r="AH213" s="80" t="s">
        <v>1156</v>
      </c>
      <c r="AI213" s="81">
        <v>16</v>
      </c>
      <c r="AJ213" s="68">
        <v>40841029.349909768</v>
      </c>
      <c r="AK213" s="68">
        <v>1572502.2200000002</v>
      </c>
      <c r="AL213" s="68">
        <v>597677.97</v>
      </c>
      <c r="AM213" s="68">
        <v>150164.46000000002</v>
      </c>
      <c r="AN213" s="68">
        <v>6378235.514053612</v>
      </c>
      <c r="AO213" s="68">
        <v>3003987.5002377662</v>
      </c>
      <c r="AP213" s="68">
        <v>2742609.292462429</v>
      </c>
      <c r="AQ213" s="68">
        <v>492162.32230169326</v>
      </c>
      <c r="AR213" s="68">
        <f t="shared" si="20"/>
        <v>56232009.318965264</v>
      </c>
      <c r="AS213" s="68">
        <v>453640.69</v>
      </c>
      <c r="AU213" s="79" t="s">
        <v>411</v>
      </c>
      <c r="AV213" s="79" t="s">
        <v>412</v>
      </c>
      <c r="AW213" s="80" t="s">
        <v>1157</v>
      </c>
      <c r="AX213" s="81">
        <v>16</v>
      </c>
      <c r="AY213" s="68">
        <v>42542593.95485501</v>
      </c>
      <c r="AZ213" s="68">
        <v>1600228.71</v>
      </c>
      <c r="BA213" s="68">
        <v>608204.23</v>
      </c>
      <c r="BB213" s="68">
        <v>156166.39000000001</v>
      </c>
      <c r="BC213" s="68">
        <v>6495296.3704483192</v>
      </c>
      <c r="BD213" s="68">
        <v>3003987.5002377662</v>
      </c>
      <c r="BE213" s="68">
        <v>2791198.3282733909</v>
      </c>
      <c r="BF213" s="68">
        <v>510808.98250886053</v>
      </c>
      <c r="BG213" s="68">
        <f t="shared" si="21"/>
        <v>58170152.916323349</v>
      </c>
      <c r="BH213" s="68">
        <v>461668.45000000007</v>
      </c>
    </row>
    <row r="214" spans="2:60">
      <c r="B214" s="79" t="s">
        <v>413</v>
      </c>
      <c r="C214" s="79" t="s">
        <v>414</v>
      </c>
      <c r="D214" s="80" t="s">
        <v>953</v>
      </c>
      <c r="E214" s="81">
        <v>19</v>
      </c>
      <c r="F214" s="68"/>
      <c r="G214" s="68"/>
      <c r="H214" s="68"/>
      <c r="I214" s="68"/>
      <c r="J214" s="68"/>
      <c r="K214" s="68"/>
      <c r="L214" s="68"/>
      <c r="M214" s="68"/>
      <c r="N214" s="68">
        <f t="shared" si="18"/>
        <v>0</v>
      </c>
      <c r="O214" s="68"/>
      <c r="Q214" s="79" t="s">
        <v>413</v>
      </c>
      <c r="R214" s="79" t="s">
        <v>414</v>
      </c>
      <c r="S214" s="80" t="s">
        <v>954</v>
      </c>
      <c r="T214" s="81">
        <v>16</v>
      </c>
      <c r="U214" s="68">
        <v>23876087.407917935</v>
      </c>
      <c r="V214" s="68">
        <v>487968.87000000005</v>
      </c>
      <c r="W214" s="68">
        <v>88281.31</v>
      </c>
      <c r="X214" s="68">
        <v>84567.56</v>
      </c>
      <c r="Y214" s="68">
        <v>3169182.5491280621</v>
      </c>
      <c r="Z214" s="68">
        <v>949954.42802687385</v>
      </c>
      <c r="AA214" s="68">
        <v>996439.60949774343</v>
      </c>
      <c r="AB214" s="68">
        <v>258387.37053392828</v>
      </c>
      <c r="AC214" s="68">
        <f t="shared" si="19"/>
        <v>29923107.285104543</v>
      </c>
      <c r="AD214" s="68">
        <v>12238.180000000002</v>
      </c>
      <c r="AF214" s="79" t="s">
        <v>413</v>
      </c>
      <c r="AG214" s="79" t="s">
        <v>414</v>
      </c>
      <c r="AH214" s="80" t="s">
        <v>1156</v>
      </c>
      <c r="AI214" s="81">
        <v>16</v>
      </c>
      <c r="AJ214" s="68">
        <v>23927726.389555436</v>
      </c>
      <c r="AK214" s="68">
        <v>489259.87</v>
      </c>
      <c r="AL214" s="68">
        <v>88544.87</v>
      </c>
      <c r="AM214" s="68">
        <v>84713.62</v>
      </c>
      <c r="AN214" s="68">
        <v>3181148.2406867128</v>
      </c>
      <c r="AO214" s="68">
        <v>949954.42802687385</v>
      </c>
      <c r="AP214" s="68">
        <v>1001617.2924916601</v>
      </c>
      <c r="AQ214" s="68">
        <v>258398.48003330827</v>
      </c>
      <c r="AR214" s="68">
        <f t="shared" si="20"/>
        <v>29993806.670793995</v>
      </c>
      <c r="AS214" s="68">
        <v>12443.480000000001</v>
      </c>
      <c r="AU214" s="79" t="s">
        <v>413</v>
      </c>
      <c r="AV214" s="79" t="s">
        <v>414</v>
      </c>
      <c r="AW214" s="80" t="s">
        <v>1157</v>
      </c>
      <c r="AX214" s="81">
        <v>16</v>
      </c>
      <c r="AY214" s="68">
        <v>24369842.366512276</v>
      </c>
      <c r="AZ214" s="68">
        <v>497892.97000000003</v>
      </c>
      <c r="BA214" s="68">
        <v>90104.330000000016</v>
      </c>
      <c r="BB214" s="68">
        <v>86313.87999999999</v>
      </c>
      <c r="BC214" s="68">
        <v>3236425.6835904554</v>
      </c>
      <c r="BD214" s="68">
        <v>949954.42802687385</v>
      </c>
      <c r="BE214" s="68">
        <v>1019362.2570032562</v>
      </c>
      <c r="BF214" s="68">
        <v>263645.67710999027</v>
      </c>
      <c r="BG214" s="68">
        <f t="shared" si="21"/>
        <v>30526205.26224285</v>
      </c>
      <c r="BH214" s="68">
        <v>12663.67</v>
      </c>
    </row>
    <row r="215" spans="2:60">
      <c r="B215" s="79" t="s">
        <v>415</v>
      </c>
      <c r="C215" s="79" t="s">
        <v>416</v>
      </c>
      <c r="D215" s="80" t="s">
        <v>953</v>
      </c>
      <c r="E215" s="81">
        <v>19</v>
      </c>
      <c r="F215" s="68"/>
      <c r="G215" s="68"/>
      <c r="H215" s="68"/>
      <c r="I215" s="68"/>
      <c r="J215" s="68"/>
      <c r="K215" s="68"/>
      <c r="L215" s="68"/>
      <c r="M215" s="68"/>
      <c r="N215" s="68">
        <f t="shared" si="18"/>
        <v>0</v>
      </c>
      <c r="O215" s="68"/>
      <c r="Q215" s="79" t="s">
        <v>415</v>
      </c>
      <c r="R215" s="79" t="s">
        <v>416</v>
      </c>
      <c r="S215" s="80" t="s">
        <v>954</v>
      </c>
      <c r="T215" s="81">
        <v>16</v>
      </c>
      <c r="U215" s="68">
        <v>5886652.7224427396</v>
      </c>
      <c r="V215" s="68">
        <v>246473.38000000003</v>
      </c>
      <c r="W215" s="68">
        <v>22548.71</v>
      </c>
      <c r="X215" s="68">
        <v>19155.47</v>
      </c>
      <c r="Y215" s="68">
        <v>843825.52254924609</v>
      </c>
      <c r="Z215" s="68">
        <v>533337.92922675842</v>
      </c>
      <c r="AA215" s="68">
        <v>123485.65121193451</v>
      </c>
      <c r="AB215" s="68">
        <v>68517.899555625394</v>
      </c>
      <c r="AC215" s="68">
        <f t="shared" si="19"/>
        <v>7822964.9349863045</v>
      </c>
      <c r="AD215" s="68">
        <v>78967.649999999994</v>
      </c>
      <c r="AF215" s="79" t="s">
        <v>415</v>
      </c>
      <c r="AG215" s="79" t="s">
        <v>416</v>
      </c>
      <c r="AH215" s="80" t="s">
        <v>1156</v>
      </c>
      <c r="AI215" s="81">
        <v>16</v>
      </c>
      <c r="AJ215" s="68">
        <v>5817199.0587761467</v>
      </c>
      <c r="AK215" s="68">
        <v>246120.88</v>
      </c>
      <c r="AL215" s="68">
        <v>22616.289999999997</v>
      </c>
      <c r="AM215" s="68">
        <v>18773.73</v>
      </c>
      <c r="AN215" s="68">
        <v>850893.85664783453</v>
      </c>
      <c r="AO215" s="68">
        <v>533337.92922675842</v>
      </c>
      <c r="AP215" s="68">
        <v>124122.78784160096</v>
      </c>
      <c r="AQ215" s="68">
        <v>68009.131422867998</v>
      </c>
      <c r="AR215" s="68">
        <f t="shared" si="20"/>
        <v>7761371.1639152095</v>
      </c>
      <c r="AS215" s="68">
        <v>80297.499999999985</v>
      </c>
      <c r="AU215" s="79" t="s">
        <v>415</v>
      </c>
      <c r="AV215" s="79" t="s">
        <v>416</v>
      </c>
      <c r="AW215" s="80" t="s">
        <v>1157</v>
      </c>
      <c r="AX215" s="81">
        <v>16</v>
      </c>
      <c r="AY215" s="68">
        <v>5899071.0536959171</v>
      </c>
      <c r="AZ215" s="68">
        <v>250477.20000000007</v>
      </c>
      <c r="BA215" s="68">
        <v>23016.199999999997</v>
      </c>
      <c r="BB215" s="68">
        <v>18993.96</v>
      </c>
      <c r="BC215" s="68">
        <v>864281.39872417005</v>
      </c>
      <c r="BD215" s="68">
        <v>533337.92922675842</v>
      </c>
      <c r="BE215" s="68">
        <v>126326.98394228111</v>
      </c>
      <c r="BF215" s="68">
        <v>69098.248976418748</v>
      </c>
      <c r="BG215" s="68">
        <f t="shared" si="21"/>
        <v>7866326.8845655471</v>
      </c>
      <c r="BH215" s="68">
        <v>81723.909999999974</v>
      </c>
    </row>
    <row r="216" spans="2:60">
      <c r="B216" s="79" t="s">
        <v>417</v>
      </c>
      <c r="C216" s="79" t="s">
        <v>418</v>
      </c>
      <c r="D216" s="80" t="s">
        <v>953</v>
      </c>
      <c r="E216" s="81">
        <v>19</v>
      </c>
      <c r="F216" s="68"/>
      <c r="G216" s="68"/>
      <c r="H216" s="68"/>
      <c r="I216" s="68"/>
      <c r="J216" s="68"/>
      <c r="K216" s="68"/>
      <c r="L216" s="68"/>
      <c r="M216" s="68"/>
      <c r="N216" s="68">
        <f t="shared" si="18"/>
        <v>0</v>
      </c>
      <c r="O216" s="68"/>
      <c r="Q216" s="79" t="s">
        <v>417</v>
      </c>
      <c r="R216" s="79" t="s">
        <v>418</v>
      </c>
      <c r="S216" s="80" t="s">
        <v>954</v>
      </c>
      <c r="T216" s="81">
        <v>16</v>
      </c>
      <c r="U216" s="68">
        <v>4283004.7518771254</v>
      </c>
      <c r="V216" s="68">
        <v>58857.499999999993</v>
      </c>
      <c r="W216" s="68">
        <v>52029.78</v>
      </c>
      <c r="X216" s="68">
        <v>14012.19</v>
      </c>
      <c r="Y216" s="68">
        <v>491144.18739013979</v>
      </c>
      <c r="Z216" s="68">
        <v>191539.49593151291</v>
      </c>
      <c r="AA216" s="68">
        <v>0</v>
      </c>
      <c r="AB216" s="68">
        <v>46930.114859232679</v>
      </c>
      <c r="AC216" s="68">
        <f t="shared" si="19"/>
        <v>5137518.0200580107</v>
      </c>
      <c r="AD216" s="68">
        <v>0</v>
      </c>
      <c r="AF216" s="79" t="s">
        <v>417</v>
      </c>
      <c r="AG216" s="79" t="s">
        <v>418</v>
      </c>
      <c r="AH216" s="80" t="s">
        <v>1156</v>
      </c>
      <c r="AI216" s="81">
        <v>16</v>
      </c>
      <c r="AJ216" s="68">
        <v>4318291.3422797415</v>
      </c>
      <c r="AK216" s="68">
        <v>58577.56</v>
      </c>
      <c r="AL216" s="68">
        <v>51782.77</v>
      </c>
      <c r="AM216" s="68">
        <v>13945.66</v>
      </c>
      <c r="AN216" s="68">
        <v>495170.90281923948</v>
      </c>
      <c r="AO216" s="68">
        <v>191539.49593151291</v>
      </c>
      <c r="AP216" s="68">
        <v>0</v>
      </c>
      <c r="AQ216" s="68">
        <v>47349.55594698526</v>
      </c>
      <c r="AR216" s="68">
        <f t="shared" si="20"/>
        <v>5176657.2869774783</v>
      </c>
      <c r="AS216" s="68">
        <v>0</v>
      </c>
      <c r="AU216" s="79" t="s">
        <v>417</v>
      </c>
      <c r="AV216" s="79" t="s">
        <v>418</v>
      </c>
      <c r="AW216" s="80" t="s">
        <v>1157</v>
      </c>
      <c r="AX216" s="81">
        <v>16</v>
      </c>
      <c r="AY216" s="68">
        <v>4405601.8663761588</v>
      </c>
      <c r="AZ216" s="68">
        <v>59147.740000000005</v>
      </c>
      <c r="BA216" s="68">
        <v>52285.789999999994</v>
      </c>
      <c r="BB216" s="68">
        <v>14081.14</v>
      </c>
      <c r="BC216" s="68">
        <v>505198.19373059156</v>
      </c>
      <c r="BD216" s="68">
        <v>191539.49593151291</v>
      </c>
      <c r="BE216" s="68">
        <v>0</v>
      </c>
      <c r="BF216" s="68">
        <v>48501.831787702627</v>
      </c>
      <c r="BG216" s="68">
        <f t="shared" si="21"/>
        <v>5276356.0578259658</v>
      </c>
      <c r="BH216" s="68">
        <v>0</v>
      </c>
    </row>
    <row r="217" spans="2:60">
      <c r="B217" s="79" t="s">
        <v>419</v>
      </c>
      <c r="C217" s="79" t="s">
        <v>420</v>
      </c>
      <c r="D217" s="80" t="s">
        <v>953</v>
      </c>
      <c r="E217" s="81">
        <v>19</v>
      </c>
      <c r="F217" s="68"/>
      <c r="G217" s="68"/>
      <c r="H217" s="68"/>
      <c r="I217" s="68"/>
      <c r="J217" s="68"/>
      <c r="K217" s="68"/>
      <c r="L217" s="68"/>
      <c r="M217" s="68"/>
      <c r="N217" s="68">
        <f t="shared" si="18"/>
        <v>0</v>
      </c>
      <c r="O217" s="68"/>
      <c r="Q217" s="79" t="s">
        <v>419</v>
      </c>
      <c r="R217" s="79" t="s">
        <v>420</v>
      </c>
      <c r="S217" s="80" t="s">
        <v>954</v>
      </c>
      <c r="T217" s="81">
        <v>16</v>
      </c>
      <c r="U217" s="68">
        <v>58716048.891155511</v>
      </c>
      <c r="V217" s="68">
        <v>2925272.96</v>
      </c>
      <c r="W217" s="68">
        <v>2782983.77</v>
      </c>
      <c r="X217" s="68">
        <v>224947.6</v>
      </c>
      <c r="Y217" s="68">
        <v>8969590.1312036384</v>
      </c>
      <c r="Z217" s="68">
        <v>2680691.8162090285</v>
      </c>
      <c r="AA217" s="68">
        <v>5607196.3611466084</v>
      </c>
      <c r="AB217" s="68">
        <v>735488.85715068877</v>
      </c>
      <c r="AC217" s="68">
        <f t="shared" si="19"/>
        <v>83954603.3368655</v>
      </c>
      <c r="AD217" s="68">
        <v>1312382.9500000002</v>
      </c>
      <c r="AF217" s="79" t="s">
        <v>419</v>
      </c>
      <c r="AG217" s="79" t="s">
        <v>420</v>
      </c>
      <c r="AH217" s="80" t="s">
        <v>1156</v>
      </c>
      <c r="AI217" s="81">
        <v>16</v>
      </c>
      <c r="AJ217" s="68">
        <v>59010206.21016185</v>
      </c>
      <c r="AK217" s="68">
        <v>2915934.42</v>
      </c>
      <c r="AL217" s="68">
        <v>2791292.3500000006</v>
      </c>
      <c r="AM217" s="68">
        <v>225619.18</v>
      </c>
      <c r="AN217" s="68">
        <v>9015578.8437532466</v>
      </c>
      <c r="AO217" s="68">
        <v>2680691.8162090285</v>
      </c>
      <c r="AP217" s="68">
        <v>5635871.3498319564</v>
      </c>
      <c r="AQ217" s="68">
        <v>737983.40455898643</v>
      </c>
      <c r="AR217" s="68">
        <f t="shared" si="20"/>
        <v>84347575.444515079</v>
      </c>
      <c r="AS217" s="68">
        <v>1334397.8700000001</v>
      </c>
      <c r="AU217" s="79" t="s">
        <v>419</v>
      </c>
      <c r="AV217" s="79" t="s">
        <v>420</v>
      </c>
      <c r="AW217" s="80" t="s">
        <v>1157</v>
      </c>
      <c r="AX217" s="81">
        <v>16</v>
      </c>
      <c r="AY217" s="68">
        <v>60047887.3389723</v>
      </c>
      <c r="AZ217" s="68">
        <v>2967323.8400000003</v>
      </c>
      <c r="BA217" s="68">
        <v>2840452.37</v>
      </c>
      <c r="BB217" s="68">
        <v>229592.76999999996</v>
      </c>
      <c r="BC217" s="68">
        <v>9175151.5553716719</v>
      </c>
      <c r="BD217" s="68">
        <v>2680691.8162090285</v>
      </c>
      <c r="BE217" s="68">
        <v>5735691.9582971605</v>
      </c>
      <c r="BF217" s="68">
        <v>752743.0598501265</v>
      </c>
      <c r="BG217" s="68">
        <f t="shared" si="21"/>
        <v>85787546.478700295</v>
      </c>
      <c r="BH217" s="68">
        <v>1358011.77</v>
      </c>
    </row>
    <row r="218" spans="2:60">
      <c r="B218" s="79" t="s">
        <v>421</v>
      </c>
      <c r="C218" s="79" t="s">
        <v>422</v>
      </c>
      <c r="D218" s="80" t="s">
        <v>953</v>
      </c>
      <c r="E218" s="81">
        <v>19</v>
      </c>
      <c r="F218" s="68"/>
      <c r="G218" s="68"/>
      <c r="H218" s="68"/>
      <c r="I218" s="68"/>
      <c r="J218" s="68"/>
      <c r="K218" s="68"/>
      <c r="L218" s="68"/>
      <c r="M218" s="68"/>
      <c r="N218" s="68">
        <f t="shared" si="18"/>
        <v>0</v>
      </c>
      <c r="O218" s="68"/>
      <c r="Q218" s="79" t="s">
        <v>421</v>
      </c>
      <c r="R218" s="79" t="s">
        <v>422</v>
      </c>
      <c r="S218" s="80" t="s">
        <v>954</v>
      </c>
      <c r="T218" s="81">
        <v>16</v>
      </c>
      <c r="U218" s="68">
        <v>574646.30068364355</v>
      </c>
      <c r="V218" s="68">
        <v>34141.180000000008</v>
      </c>
      <c r="W218" s="68">
        <v>0</v>
      </c>
      <c r="X218" s="68">
        <v>1728.9100000000003</v>
      </c>
      <c r="Y218" s="68">
        <v>80937.449677632365</v>
      </c>
      <c r="Z218" s="68">
        <v>94522.888093378555</v>
      </c>
      <c r="AA218" s="68">
        <v>0</v>
      </c>
      <c r="AB218" s="68">
        <v>6533.6233053000178</v>
      </c>
      <c r="AC218" s="68">
        <f t="shared" si="19"/>
        <v>804848.06175995443</v>
      </c>
      <c r="AD218" s="68">
        <v>12337.710000000001</v>
      </c>
      <c r="AF218" s="79" t="s">
        <v>421</v>
      </c>
      <c r="AG218" s="79" t="s">
        <v>422</v>
      </c>
      <c r="AH218" s="80" t="s">
        <v>1156</v>
      </c>
      <c r="AI218" s="81">
        <v>16</v>
      </c>
      <c r="AJ218" s="68">
        <v>576307.72614033171</v>
      </c>
      <c r="AK218" s="68">
        <v>34074.14</v>
      </c>
      <c r="AL218" s="68">
        <v>0</v>
      </c>
      <c r="AM218" s="68">
        <v>1637.6599999999999</v>
      </c>
      <c r="AN218" s="68">
        <v>81186.105627584548</v>
      </c>
      <c r="AO218" s="68">
        <v>94522.888093378555</v>
      </c>
      <c r="AP218" s="68">
        <v>0</v>
      </c>
      <c r="AQ218" s="68">
        <v>6553.6618301838171</v>
      </c>
      <c r="AR218" s="68">
        <f t="shared" si="20"/>
        <v>806824.09169147862</v>
      </c>
      <c r="AS218" s="68">
        <v>12541.910000000002</v>
      </c>
      <c r="AU218" s="79" t="s">
        <v>421</v>
      </c>
      <c r="AV218" s="79" t="s">
        <v>422</v>
      </c>
      <c r="AW218" s="80" t="s">
        <v>1157</v>
      </c>
      <c r="AX218" s="81">
        <v>16</v>
      </c>
      <c r="AY218" s="68">
        <v>583005.93162097898</v>
      </c>
      <c r="AZ218" s="68">
        <v>34666.679999999993</v>
      </c>
      <c r="BA218" s="68">
        <v>0</v>
      </c>
      <c r="BB218" s="68">
        <v>1568.1</v>
      </c>
      <c r="BC218" s="68">
        <v>83556.216302380533</v>
      </c>
      <c r="BD218" s="68">
        <v>94522.888093378555</v>
      </c>
      <c r="BE218" s="68">
        <v>0</v>
      </c>
      <c r="BF218" s="68">
        <v>6696.4019818753004</v>
      </c>
      <c r="BG218" s="68">
        <f t="shared" si="21"/>
        <v>816777.1579986132</v>
      </c>
      <c r="BH218" s="68">
        <v>12760.94</v>
      </c>
    </row>
    <row r="219" spans="2:60">
      <c r="B219" s="79" t="s">
        <v>423</v>
      </c>
      <c r="C219" s="79" t="s">
        <v>424</v>
      </c>
      <c r="D219" s="80" t="s">
        <v>953</v>
      </c>
      <c r="E219" s="81">
        <v>19</v>
      </c>
      <c r="F219" s="68"/>
      <c r="G219" s="68"/>
      <c r="H219" s="68"/>
      <c r="I219" s="68"/>
      <c r="J219" s="68"/>
      <c r="K219" s="68"/>
      <c r="L219" s="68"/>
      <c r="M219" s="68"/>
      <c r="N219" s="68">
        <f t="shared" si="18"/>
        <v>0</v>
      </c>
      <c r="O219" s="68"/>
      <c r="Q219" s="79" t="s">
        <v>423</v>
      </c>
      <c r="R219" s="79" t="s">
        <v>424</v>
      </c>
      <c r="S219" s="80" t="s">
        <v>954</v>
      </c>
      <c r="T219" s="81">
        <v>16</v>
      </c>
      <c r="U219" s="68">
        <v>651184.59618196334</v>
      </c>
      <c r="V219" s="68">
        <v>3281.6600000000008</v>
      </c>
      <c r="W219" s="68">
        <v>0</v>
      </c>
      <c r="X219" s="68">
        <v>1920.49</v>
      </c>
      <c r="Y219" s="68">
        <v>73832.550824526741</v>
      </c>
      <c r="Z219" s="68">
        <v>70802.965190241433</v>
      </c>
      <c r="AA219" s="68">
        <v>0</v>
      </c>
      <c r="AB219" s="68">
        <v>6751.9704924649559</v>
      </c>
      <c r="AC219" s="68">
        <f t="shared" si="19"/>
        <v>807774.23268919648</v>
      </c>
      <c r="AD219" s="68">
        <v>0</v>
      </c>
      <c r="AF219" s="79" t="s">
        <v>423</v>
      </c>
      <c r="AG219" s="79" t="s">
        <v>424</v>
      </c>
      <c r="AH219" s="80" t="s">
        <v>1156</v>
      </c>
      <c r="AI219" s="81">
        <v>16</v>
      </c>
      <c r="AJ219" s="68">
        <v>651554.29813533509</v>
      </c>
      <c r="AK219" s="68">
        <v>3291.4300000000003</v>
      </c>
      <c r="AL219" s="68">
        <v>0</v>
      </c>
      <c r="AM219" s="68">
        <v>1926.1999999999998</v>
      </c>
      <c r="AN219" s="68">
        <v>73847.493431214418</v>
      </c>
      <c r="AO219" s="68">
        <v>70802.965190241433</v>
      </c>
      <c r="AP219" s="68">
        <v>0</v>
      </c>
      <c r="AQ219" s="68">
        <v>6731.684156126692</v>
      </c>
      <c r="AR219" s="68">
        <f t="shared" si="20"/>
        <v>808154.07091291761</v>
      </c>
      <c r="AS219" s="68">
        <v>0</v>
      </c>
      <c r="AU219" s="79" t="s">
        <v>423</v>
      </c>
      <c r="AV219" s="79" t="s">
        <v>424</v>
      </c>
      <c r="AW219" s="80" t="s">
        <v>1157</v>
      </c>
      <c r="AX219" s="81">
        <v>16</v>
      </c>
      <c r="AY219" s="68">
        <v>644314.77178299893</v>
      </c>
      <c r="AZ219" s="68">
        <v>3349.1299999999997</v>
      </c>
      <c r="BA219" s="68">
        <v>0</v>
      </c>
      <c r="BB219" s="68">
        <v>1959.8999999999999</v>
      </c>
      <c r="BC219" s="68">
        <v>74480.522581804209</v>
      </c>
      <c r="BD219" s="68">
        <v>70802.965190241433</v>
      </c>
      <c r="BE219" s="68">
        <v>0</v>
      </c>
      <c r="BF219" s="68">
        <v>6641.5783613653621</v>
      </c>
      <c r="BG219" s="68">
        <f t="shared" si="21"/>
        <v>801548.86791640997</v>
      </c>
      <c r="BH219" s="68">
        <v>0</v>
      </c>
    </row>
    <row r="220" spans="2:60">
      <c r="B220" s="79" t="s">
        <v>425</v>
      </c>
      <c r="C220" s="79" t="s">
        <v>426</v>
      </c>
      <c r="D220" s="80" t="s">
        <v>953</v>
      </c>
      <c r="E220" s="81">
        <v>19</v>
      </c>
      <c r="F220" s="68"/>
      <c r="G220" s="68"/>
      <c r="H220" s="68"/>
      <c r="I220" s="68"/>
      <c r="J220" s="68"/>
      <c r="K220" s="68"/>
      <c r="L220" s="68"/>
      <c r="M220" s="68"/>
      <c r="N220" s="68">
        <f t="shared" si="18"/>
        <v>0</v>
      </c>
      <c r="O220" s="68"/>
      <c r="Q220" s="79" t="s">
        <v>425</v>
      </c>
      <c r="R220" s="79" t="s">
        <v>426</v>
      </c>
      <c r="S220" s="80" t="s">
        <v>954</v>
      </c>
      <c r="T220" s="81">
        <v>16</v>
      </c>
      <c r="U220" s="68">
        <v>1883412.6855574208</v>
      </c>
      <c r="V220" s="68">
        <v>13762.150000000001</v>
      </c>
      <c r="W220" s="68">
        <v>0</v>
      </c>
      <c r="X220" s="68">
        <v>1632.8500000000001</v>
      </c>
      <c r="Y220" s="68">
        <v>56437.827897782561</v>
      </c>
      <c r="Z220" s="68">
        <v>97875.590385164105</v>
      </c>
      <c r="AA220" s="68">
        <v>0</v>
      </c>
      <c r="AB220" s="68">
        <v>18446.563334063394</v>
      </c>
      <c r="AC220" s="68">
        <f t="shared" si="19"/>
        <v>2079242.3171744309</v>
      </c>
      <c r="AD220" s="68">
        <v>7674.6499999999987</v>
      </c>
      <c r="AF220" s="79" t="s">
        <v>425</v>
      </c>
      <c r="AG220" s="79" t="s">
        <v>426</v>
      </c>
      <c r="AH220" s="80" t="s">
        <v>1156</v>
      </c>
      <c r="AI220" s="81">
        <v>16</v>
      </c>
      <c r="AJ220" s="68">
        <v>1892275.2113030073</v>
      </c>
      <c r="AK220" s="68">
        <v>13698.41</v>
      </c>
      <c r="AL220" s="68">
        <v>0</v>
      </c>
      <c r="AM220" s="68">
        <v>1734</v>
      </c>
      <c r="AN220" s="68">
        <v>57554.785596848014</v>
      </c>
      <c r="AO220" s="68">
        <v>97875.590385164105</v>
      </c>
      <c r="AP220" s="68">
        <v>0</v>
      </c>
      <c r="AQ220" s="68">
        <v>18521.35844723857</v>
      </c>
      <c r="AR220" s="68">
        <f t="shared" si="20"/>
        <v>2089461.0157322579</v>
      </c>
      <c r="AS220" s="68">
        <v>7801.66</v>
      </c>
      <c r="AU220" s="79" t="s">
        <v>425</v>
      </c>
      <c r="AV220" s="79" t="s">
        <v>426</v>
      </c>
      <c r="AW220" s="80" t="s">
        <v>1157</v>
      </c>
      <c r="AX220" s="81">
        <v>16</v>
      </c>
      <c r="AY220" s="68">
        <v>1924786.6244582655</v>
      </c>
      <c r="AZ220" s="68">
        <v>13936.46</v>
      </c>
      <c r="BA220" s="68">
        <v>0</v>
      </c>
      <c r="BB220" s="68">
        <v>1862.1199999999997</v>
      </c>
      <c r="BC220" s="68">
        <v>58749.121467753335</v>
      </c>
      <c r="BD220" s="68">
        <v>97875.590385164105</v>
      </c>
      <c r="BE220" s="68">
        <v>0</v>
      </c>
      <c r="BF220" s="68">
        <v>18895.853941352107</v>
      </c>
      <c r="BG220" s="68">
        <f t="shared" si="21"/>
        <v>2124043.6802525353</v>
      </c>
      <c r="BH220" s="68">
        <v>7937.9099999999989</v>
      </c>
    </row>
    <row r="221" spans="2:60">
      <c r="B221" s="79" t="s">
        <v>427</v>
      </c>
      <c r="C221" s="79" t="s">
        <v>428</v>
      </c>
      <c r="D221" s="80" t="s">
        <v>953</v>
      </c>
      <c r="E221" s="81">
        <v>19</v>
      </c>
      <c r="F221" s="68"/>
      <c r="G221" s="68"/>
      <c r="H221" s="68"/>
      <c r="I221" s="68"/>
      <c r="J221" s="68"/>
      <c r="K221" s="68"/>
      <c r="L221" s="68"/>
      <c r="M221" s="68"/>
      <c r="N221" s="68">
        <f t="shared" si="18"/>
        <v>0</v>
      </c>
      <c r="O221" s="68"/>
      <c r="Q221" s="79" t="s">
        <v>427</v>
      </c>
      <c r="R221" s="79" t="s">
        <v>428</v>
      </c>
      <c r="S221" s="80" t="s">
        <v>954</v>
      </c>
      <c r="T221" s="81">
        <v>16</v>
      </c>
      <c r="U221" s="68">
        <v>7404119.4227282852</v>
      </c>
      <c r="V221" s="68">
        <v>290183.74</v>
      </c>
      <c r="W221" s="68">
        <v>38996.359999999993</v>
      </c>
      <c r="X221" s="68">
        <v>25741.440000000002</v>
      </c>
      <c r="Y221" s="68">
        <v>1222239.6535367665</v>
      </c>
      <c r="Z221" s="68">
        <v>658480.11560822232</v>
      </c>
      <c r="AA221" s="68">
        <v>362626.91812180157</v>
      </c>
      <c r="AB221" s="68">
        <v>84613.710358826444</v>
      </c>
      <c r="AC221" s="68">
        <f t="shared" si="19"/>
        <v>10154130.180353904</v>
      </c>
      <c r="AD221" s="68">
        <v>67128.820000000007</v>
      </c>
      <c r="AF221" s="79" t="s">
        <v>427</v>
      </c>
      <c r="AG221" s="79" t="s">
        <v>428</v>
      </c>
      <c r="AH221" s="80" t="s">
        <v>1156</v>
      </c>
      <c r="AI221" s="81">
        <v>16</v>
      </c>
      <c r="AJ221" s="68">
        <v>7366863.3130296273</v>
      </c>
      <c r="AK221" s="68">
        <v>290127.17000000004</v>
      </c>
      <c r="AL221" s="68">
        <v>39111.200000000004</v>
      </c>
      <c r="AM221" s="68">
        <v>25431.910000000003</v>
      </c>
      <c r="AN221" s="68">
        <v>1229284.8938614756</v>
      </c>
      <c r="AO221" s="68">
        <v>658480.11560822232</v>
      </c>
      <c r="AP221" s="68">
        <v>364581.86750171683</v>
      </c>
      <c r="AQ221" s="68">
        <v>84343.427868809551</v>
      </c>
      <c r="AR221" s="68">
        <f t="shared" si="20"/>
        <v>10126463.747869853</v>
      </c>
      <c r="AS221" s="68">
        <v>68239.850000000006</v>
      </c>
      <c r="AU221" s="79" t="s">
        <v>427</v>
      </c>
      <c r="AV221" s="79" t="s">
        <v>428</v>
      </c>
      <c r="AW221" s="80" t="s">
        <v>1157</v>
      </c>
      <c r="AX221" s="81">
        <v>16</v>
      </c>
      <c r="AY221" s="68">
        <v>7553169.5031593833</v>
      </c>
      <c r="AZ221" s="68">
        <v>295174.49</v>
      </c>
      <c r="BA221" s="68">
        <v>39790.640000000007</v>
      </c>
      <c r="BB221" s="68">
        <v>26167.749999999993</v>
      </c>
      <c r="BC221" s="68">
        <v>1248477.9050378413</v>
      </c>
      <c r="BD221" s="68">
        <v>658480.11560822232</v>
      </c>
      <c r="BE221" s="68">
        <v>370976.02909734566</v>
      </c>
      <c r="BF221" s="68">
        <v>86372.518051138148</v>
      </c>
      <c r="BG221" s="68">
        <f t="shared" si="21"/>
        <v>10348040.530953933</v>
      </c>
      <c r="BH221" s="68">
        <v>69431.58</v>
      </c>
    </row>
    <row r="222" spans="2:60">
      <c r="B222" s="79" t="s">
        <v>429</v>
      </c>
      <c r="C222" s="79" t="s">
        <v>430</v>
      </c>
      <c r="D222" s="80" t="s">
        <v>953</v>
      </c>
      <c r="E222" s="81">
        <v>19</v>
      </c>
      <c r="F222" s="68"/>
      <c r="G222" s="68"/>
      <c r="H222" s="68"/>
      <c r="I222" s="68"/>
      <c r="J222" s="68"/>
      <c r="K222" s="68"/>
      <c r="L222" s="68"/>
      <c r="M222" s="68"/>
      <c r="N222" s="68">
        <f t="shared" si="18"/>
        <v>0</v>
      </c>
      <c r="O222" s="68"/>
      <c r="Q222" s="79" t="s">
        <v>429</v>
      </c>
      <c r="R222" s="79" t="s">
        <v>430</v>
      </c>
      <c r="S222" s="80" t="s">
        <v>954</v>
      </c>
      <c r="T222" s="81">
        <v>16</v>
      </c>
      <c r="U222" s="68">
        <v>190684407.49084947</v>
      </c>
      <c r="V222" s="68">
        <v>5698093.0700000003</v>
      </c>
      <c r="W222" s="68">
        <v>5675989.9900000002</v>
      </c>
      <c r="X222" s="68">
        <v>738335.5</v>
      </c>
      <c r="Y222" s="68">
        <v>27589019.666041531</v>
      </c>
      <c r="Z222" s="68">
        <v>10012781.965942357</v>
      </c>
      <c r="AA222" s="68">
        <v>18315359.815225758</v>
      </c>
      <c r="AB222" s="68">
        <v>2335868.016256541</v>
      </c>
      <c r="AC222" s="68">
        <f t="shared" si="19"/>
        <v>262105888.30431563</v>
      </c>
      <c r="AD222" s="68">
        <v>1056032.79</v>
      </c>
      <c r="AF222" s="79" t="s">
        <v>429</v>
      </c>
      <c r="AG222" s="79" t="s">
        <v>430</v>
      </c>
      <c r="AH222" s="80" t="s">
        <v>1156</v>
      </c>
      <c r="AI222" s="81">
        <v>16</v>
      </c>
      <c r="AJ222" s="68">
        <v>191671178.2918188</v>
      </c>
      <c r="AK222" s="68">
        <v>5617010.5199999996</v>
      </c>
      <c r="AL222" s="68">
        <v>5609715.8100000005</v>
      </c>
      <c r="AM222" s="68">
        <v>737408.82999999984</v>
      </c>
      <c r="AN222" s="68">
        <v>27407386.573144391</v>
      </c>
      <c r="AO222" s="68">
        <v>10012781.965942357</v>
      </c>
      <c r="AP222" s="68">
        <v>18183657.115884051</v>
      </c>
      <c r="AQ222" s="68">
        <v>2326823.2233782709</v>
      </c>
      <c r="AR222" s="68">
        <f t="shared" si="20"/>
        <v>262624078.81016785</v>
      </c>
      <c r="AS222" s="68">
        <v>1058116.48</v>
      </c>
      <c r="AU222" s="79" t="s">
        <v>429</v>
      </c>
      <c r="AV222" s="79" t="s">
        <v>430</v>
      </c>
      <c r="AW222" s="80" t="s">
        <v>1157</v>
      </c>
      <c r="AX222" s="81">
        <v>16</v>
      </c>
      <c r="AY222" s="68">
        <v>194264398.5807445</v>
      </c>
      <c r="AZ222" s="68">
        <v>5631575.0699999994</v>
      </c>
      <c r="BA222" s="68">
        <v>5624236.1600000001</v>
      </c>
      <c r="BB222" s="68">
        <v>743968.8</v>
      </c>
      <c r="BC222" s="68">
        <v>27576879.757379055</v>
      </c>
      <c r="BD222" s="68">
        <v>10012781.965942357</v>
      </c>
      <c r="BE222" s="68">
        <v>18278983.577691924</v>
      </c>
      <c r="BF222" s="68">
        <v>2348978.8890085518</v>
      </c>
      <c r="BG222" s="68">
        <f t="shared" si="21"/>
        <v>265542672.83076638</v>
      </c>
      <c r="BH222" s="68">
        <v>1060870.03</v>
      </c>
    </row>
    <row r="223" spans="2:60">
      <c r="B223" s="79" t="s">
        <v>431</v>
      </c>
      <c r="C223" s="79" t="s">
        <v>432</v>
      </c>
      <c r="D223" s="80" t="s">
        <v>953</v>
      </c>
      <c r="E223" s="81">
        <v>19</v>
      </c>
      <c r="F223" s="68"/>
      <c r="G223" s="68"/>
      <c r="H223" s="68"/>
      <c r="I223" s="68"/>
      <c r="J223" s="68"/>
      <c r="K223" s="68"/>
      <c r="L223" s="68"/>
      <c r="M223" s="68"/>
      <c r="N223" s="68">
        <f t="shared" si="18"/>
        <v>0</v>
      </c>
      <c r="O223" s="68"/>
      <c r="Q223" s="79" t="s">
        <v>431</v>
      </c>
      <c r="R223" s="79" t="s">
        <v>432</v>
      </c>
      <c r="S223" s="80" t="s">
        <v>954</v>
      </c>
      <c r="T223" s="81">
        <v>16</v>
      </c>
      <c r="U223" s="68">
        <v>84711032.343674257</v>
      </c>
      <c r="V223" s="68">
        <v>1644817.22</v>
      </c>
      <c r="W223" s="68">
        <v>837711.41000000015</v>
      </c>
      <c r="X223" s="68">
        <v>311751.83999999997</v>
      </c>
      <c r="Y223" s="68">
        <v>14307578.923213579</v>
      </c>
      <c r="Z223" s="68">
        <v>5238867.2497282978</v>
      </c>
      <c r="AA223" s="68">
        <v>5146045.7036783285</v>
      </c>
      <c r="AB223" s="68">
        <v>996454.00606352091</v>
      </c>
      <c r="AC223" s="68">
        <f t="shared" si="19"/>
        <v>113194258.69635798</v>
      </c>
      <c r="AD223" s="68">
        <v>0</v>
      </c>
      <c r="AF223" s="79" t="s">
        <v>431</v>
      </c>
      <c r="AG223" s="79" t="s">
        <v>432</v>
      </c>
      <c r="AH223" s="80" t="s">
        <v>1156</v>
      </c>
      <c r="AI223" s="81">
        <v>16</v>
      </c>
      <c r="AJ223" s="68">
        <v>84970450.558402434</v>
      </c>
      <c r="AK223" s="68">
        <v>1625578.81</v>
      </c>
      <c r="AL223" s="68">
        <v>827930.1</v>
      </c>
      <c r="AM223" s="68">
        <v>311053.69</v>
      </c>
      <c r="AN223" s="68">
        <v>14207244.820521364</v>
      </c>
      <c r="AO223" s="68">
        <v>5238867.2497282978</v>
      </c>
      <c r="AP223" s="68">
        <v>5109041.4981858367</v>
      </c>
      <c r="AQ223" s="68">
        <v>991604.38277861476</v>
      </c>
      <c r="AR223" s="68">
        <f t="shared" si="20"/>
        <v>113281771.10961655</v>
      </c>
      <c r="AS223" s="68">
        <v>0</v>
      </c>
      <c r="AU223" s="79" t="s">
        <v>431</v>
      </c>
      <c r="AV223" s="79" t="s">
        <v>432</v>
      </c>
      <c r="AW223" s="80" t="s">
        <v>1157</v>
      </c>
      <c r="AX223" s="81">
        <v>16</v>
      </c>
      <c r="AY223" s="68">
        <v>86307676.750689909</v>
      </c>
      <c r="AZ223" s="68">
        <v>1629796.25</v>
      </c>
      <c r="BA223" s="68">
        <v>830073.13</v>
      </c>
      <c r="BB223" s="68">
        <v>314808.39</v>
      </c>
      <c r="BC223" s="68">
        <v>14285911.443922788</v>
      </c>
      <c r="BD223" s="68">
        <v>5238867.2497282978</v>
      </c>
      <c r="BE223" s="68">
        <v>5135825.3502779128</v>
      </c>
      <c r="BF223" s="68">
        <v>1002838.1802732795</v>
      </c>
      <c r="BG223" s="68">
        <f t="shared" si="21"/>
        <v>114745796.74489218</v>
      </c>
      <c r="BH223" s="68">
        <v>0</v>
      </c>
    </row>
    <row r="224" spans="2:60">
      <c r="B224" s="79" t="s">
        <v>433</v>
      </c>
      <c r="C224" s="79" t="s">
        <v>434</v>
      </c>
      <c r="D224" s="80" t="s">
        <v>953</v>
      </c>
      <c r="E224" s="81">
        <v>19</v>
      </c>
      <c r="F224" s="68"/>
      <c r="G224" s="68"/>
      <c r="H224" s="68"/>
      <c r="I224" s="68"/>
      <c r="J224" s="68"/>
      <c r="K224" s="68"/>
      <c r="L224" s="68"/>
      <c r="M224" s="68"/>
      <c r="N224" s="68">
        <f t="shared" si="18"/>
        <v>0</v>
      </c>
      <c r="O224" s="68"/>
      <c r="Q224" s="79" t="s">
        <v>433</v>
      </c>
      <c r="R224" s="79" t="s">
        <v>434</v>
      </c>
      <c r="S224" s="80" t="s">
        <v>954</v>
      </c>
      <c r="T224" s="81">
        <v>16</v>
      </c>
      <c r="U224" s="68">
        <v>151987456.67876422</v>
      </c>
      <c r="V224" s="68">
        <v>5703311.8399999999</v>
      </c>
      <c r="W224" s="68">
        <v>6100627.3500000006</v>
      </c>
      <c r="X224" s="68">
        <v>567175.39</v>
      </c>
      <c r="Y224" s="68">
        <v>22571026.759528141</v>
      </c>
      <c r="Z224" s="68">
        <v>8059891.5630851788</v>
      </c>
      <c r="AA224" s="68">
        <v>10883094.83867776</v>
      </c>
      <c r="AB224" s="68">
        <v>1904327.9221800268</v>
      </c>
      <c r="AC224" s="68">
        <f t="shared" si="19"/>
        <v>209775090.88223529</v>
      </c>
      <c r="AD224" s="68">
        <v>1998178.54</v>
      </c>
      <c r="AF224" s="79" t="s">
        <v>433</v>
      </c>
      <c r="AG224" s="79" t="s">
        <v>434</v>
      </c>
      <c r="AH224" s="80" t="s">
        <v>1156</v>
      </c>
      <c r="AI224" s="81">
        <v>16</v>
      </c>
      <c r="AJ224" s="68">
        <v>154048547.89306512</v>
      </c>
      <c r="AK224" s="68">
        <v>5609289.5599999987</v>
      </c>
      <c r="AL224" s="68">
        <v>6029395.0300000003</v>
      </c>
      <c r="AM224" s="68">
        <v>571076.02</v>
      </c>
      <c r="AN224" s="68">
        <v>22426037.491506346</v>
      </c>
      <c r="AO224" s="68">
        <v>8059891.5630851788</v>
      </c>
      <c r="AP224" s="68">
        <v>10802817.159531344</v>
      </c>
      <c r="AQ224" s="68">
        <v>1908783.4366825223</v>
      </c>
      <c r="AR224" s="68">
        <f t="shared" si="20"/>
        <v>211457959.38387051</v>
      </c>
      <c r="AS224" s="68">
        <v>2002121.23</v>
      </c>
      <c r="AU224" s="79" t="s">
        <v>433</v>
      </c>
      <c r="AV224" s="79" t="s">
        <v>434</v>
      </c>
      <c r="AW224" s="80" t="s">
        <v>1157</v>
      </c>
      <c r="AX224" s="81">
        <v>16</v>
      </c>
      <c r="AY224" s="68">
        <v>158102261.11431408</v>
      </c>
      <c r="AZ224" s="68">
        <v>5623826.6599999992</v>
      </c>
      <c r="BA224" s="68">
        <v>6045001.6599999992</v>
      </c>
      <c r="BB224" s="68">
        <v>583331.43999999994</v>
      </c>
      <c r="BC224" s="68">
        <v>22562781.02541912</v>
      </c>
      <c r="BD224" s="68">
        <v>8059891.5630851788</v>
      </c>
      <c r="BE224" s="68">
        <v>10858264.163255872</v>
      </c>
      <c r="BF224" s="68">
        <v>1944470.8290993273</v>
      </c>
      <c r="BG224" s="68">
        <f t="shared" si="21"/>
        <v>215787159.81517357</v>
      </c>
      <c r="BH224" s="68">
        <v>2007331.36</v>
      </c>
    </row>
    <row r="225" spans="2:60">
      <c r="B225" s="79" t="s">
        <v>435</v>
      </c>
      <c r="C225" s="79" t="s">
        <v>436</v>
      </c>
      <c r="D225" s="80" t="s">
        <v>953</v>
      </c>
      <c r="E225" s="81">
        <v>19</v>
      </c>
      <c r="F225" s="68"/>
      <c r="G225" s="68"/>
      <c r="H225" s="68"/>
      <c r="I225" s="68"/>
      <c r="J225" s="68"/>
      <c r="K225" s="68"/>
      <c r="L225" s="68"/>
      <c r="M225" s="68"/>
      <c r="N225" s="68">
        <f t="shared" si="18"/>
        <v>0</v>
      </c>
      <c r="O225" s="68"/>
      <c r="Q225" s="79" t="s">
        <v>435</v>
      </c>
      <c r="R225" s="79" t="s">
        <v>436</v>
      </c>
      <c r="S225" s="80" t="s">
        <v>954</v>
      </c>
      <c r="T225" s="81">
        <v>16</v>
      </c>
      <c r="U225" s="68">
        <v>194839809.91390961</v>
      </c>
      <c r="V225" s="68">
        <v>5438457.5800000001</v>
      </c>
      <c r="W225" s="68">
        <v>5559132.1200000001</v>
      </c>
      <c r="X225" s="68">
        <v>708491.79</v>
      </c>
      <c r="Y225" s="68">
        <v>31636274.593595412</v>
      </c>
      <c r="Z225" s="68">
        <v>13679416.741955724</v>
      </c>
      <c r="AA225" s="68">
        <v>10304849.961154498</v>
      </c>
      <c r="AB225" s="68">
        <v>2240459.8774619997</v>
      </c>
      <c r="AC225" s="68">
        <f t="shared" si="19"/>
        <v>265020109.17807725</v>
      </c>
      <c r="AD225" s="68">
        <v>613216.6</v>
      </c>
      <c r="AF225" s="79" t="s">
        <v>435</v>
      </c>
      <c r="AG225" s="79" t="s">
        <v>436</v>
      </c>
      <c r="AH225" s="80" t="s">
        <v>1156</v>
      </c>
      <c r="AI225" s="81">
        <v>16</v>
      </c>
      <c r="AJ225" s="68">
        <v>199677484.17034635</v>
      </c>
      <c r="AK225" s="68">
        <v>5446319.71</v>
      </c>
      <c r="AL225" s="68">
        <v>5575826.8099999996</v>
      </c>
      <c r="AM225" s="68">
        <v>723215.54</v>
      </c>
      <c r="AN225" s="68">
        <v>31831096.177691191</v>
      </c>
      <c r="AO225" s="68">
        <v>13679416.741955724</v>
      </c>
      <c r="AP225" s="68">
        <v>10357492.950449677</v>
      </c>
      <c r="AQ225" s="68">
        <v>2284116.8777331114</v>
      </c>
      <c r="AR225" s="68">
        <f t="shared" si="20"/>
        <v>270198531.47817606</v>
      </c>
      <c r="AS225" s="68">
        <v>623562.5</v>
      </c>
      <c r="AU225" s="79" t="s">
        <v>435</v>
      </c>
      <c r="AV225" s="79" t="s">
        <v>436</v>
      </c>
      <c r="AW225" s="80" t="s">
        <v>1157</v>
      </c>
      <c r="AX225" s="81">
        <v>16</v>
      </c>
      <c r="AY225" s="68">
        <v>205243143.24781692</v>
      </c>
      <c r="AZ225" s="68">
        <v>5542955.2499999991</v>
      </c>
      <c r="BA225" s="68">
        <v>5674605.4900000002</v>
      </c>
      <c r="BB225" s="68">
        <v>742267.12000000011</v>
      </c>
      <c r="BC225" s="68">
        <v>32432207.828052696</v>
      </c>
      <c r="BD225" s="68">
        <v>13679416.741955724</v>
      </c>
      <c r="BE225" s="68">
        <v>10541808.96648265</v>
      </c>
      <c r="BF225" s="68">
        <v>2349081.4368844628</v>
      </c>
      <c r="BG225" s="68">
        <f t="shared" si="21"/>
        <v>276840145.90119249</v>
      </c>
      <c r="BH225" s="68">
        <v>634659.81999999995</v>
      </c>
    </row>
    <row r="226" spans="2:60">
      <c r="B226" s="79" t="s">
        <v>437</v>
      </c>
      <c r="C226" s="79" t="s">
        <v>438</v>
      </c>
      <c r="D226" s="80" t="s">
        <v>953</v>
      </c>
      <c r="E226" s="81">
        <v>19</v>
      </c>
      <c r="F226" s="68"/>
      <c r="G226" s="68"/>
      <c r="H226" s="68"/>
      <c r="I226" s="68"/>
      <c r="J226" s="68"/>
      <c r="K226" s="68"/>
      <c r="L226" s="68"/>
      <c r="M226" s="68"/>
      <c r="N226" s="68">
        <f t="shared" si="18"/>
        <v>0</v>
      </c>
      <c r="O226" s="68"/>
      <c r="Q226" s="79" t="s">
        <v>437</v>
      </c>
      <c r="R226" s="79" t="s">
        <v>438</v>
      </c>
      <c r="S226" s="80" t="s">
        <v>954</v>
      </c>
      <c r="T226" s="81">
        <v>16</v>
      </c>
      <c r="U226" s="68">
        <v>51390035.141600452</v>
      </c>
      <c r="V226" s="68">
        <v>1311749.5400000003</v>
      </c>
      <c r="W226" s="68">
        <v>509134.95</v>
      </c>
      <c r="X226" s="68">
        <v>191477.09999999998</v>
      </c>
      <c r="Y226" s="68">
        <v>7911824.0613627192</v>
      </c>
      <c r="Z226" s="68">
        <v>3420202.3743772125</v>
      </c>
      <c r="AA226" s="68">
        <v>3528627.9521424426</v>
      </c>
      <c r="AB226" s="68">
        <v>586630.21729664505</v>
      </c>
      <c r="AC226" s="68">
        <f t="shared" si="19"/>
        <v>68849681.336779475</v>
      </c>
      <c r="AD226" s="68">
        <v>0</v>
      </c>
      <c r="AF226" s="79" t="s">
        <v>437</v>
      </c>
      <c r="AG226" s="79" t="s">
        <v>438</v>
      </c>
      <c r="AH226" s="80" t="s">
        <v>1156</v>
      </c>
      <c r="AI226" s="81">
        <v>16</v>
      </c>
      <c r="AJ226" s="68">
        <v>51794088.735991597</v>
      </c>
      <c r="AK226" s="68">
        <v>1305673.48</v>
      </c>
      <c r="AL226" s="68">
        <v>506780.75</v>
      </c>
      <c r="AM226" s="68">
        <v>192128.76</v>
      </c>
      <c r="AN226" s="68">
        <v>7901932.7488455605</v>
      </c>
      <c r="AO226" s="68">
        <v>3420202.3743772125</v>
      </c>
      <c r="AP226" s="68">
        <v>3524420.1872517681</v>
      </c>
      <c r="AQ226" s="68">
        <v>587161.77180969715</v>
      </c>
      <c r="AR226" s="68">
        <f t="shared" si="20"/>
        <v>69232388.808275834</v>
      </c>
      <c r="AS226" s="68">
        <v>0</v>
      </c>
      <c r="AU226" s="79" t="s">
        <v>437</v>
      </c>
      <c r="AV226" s="79" t="s">
        <v>438</v>
      </c>
      <c r="AW226" s="80" t="s">
        <v>1157</v>
      </c>
      <c r="AX226" s="81">
        <v>16</v>
      </c>
      <c r="AY226" s="68">
        <v>52822865.879673406</v>
      </c>
      <c r="AZ226" s="68">
        <v>1318585.8700000001</v>
      </c>
      <c r="BA226" s="68">
        <v>511782.69000000006</v>
      </c>
      <c r="BB226" s="68">
        <v>195577.28000000003</v>
      </c>
      <c r="BC226" s="68">
        <v>7992185.8124430999</v>
      </c>
      <c r="BD226" s="68">
        <v>3420202.3743772125</v>
      </c>
      <c r="BE226" s="68">
        <v>3564322.5457189684</v>
      </c>
      <c r="BF226" s="68">
        <v>597329.66457876563</v>
      </c>
      <c r="BG226" s="68">
        <f t="shared" si="21"/>
        <v>70422852.116791457</v>
      </c>
      <c r="BH226" s="68">
        <v>0</v>
      </c>
    </row>
    <row r="227" spans="2:60">
      <c r="B227" s="79" t="s">
        <v>439</v>
      </c>
      <c r="C227" s="79" t="s">
        <v>440</v>
      </c>
      <c r="D227" s="80" t="s">
        <v>953</v>
      </c>
      <c r="E227" s="81">
        <v>19</v>
      </c>
      <c r="F227" s="68"/>
      <c r="G227" s="68"/>
      <c r="H227" s="68"/>
      <c r="I227" s="68"/>
      <c r="J227" s="68"/>
      <c r="K227" s="68"/>
      <c r="L227" s="68"/>
      <c r="M227" s="68"/>
      <c r="N227" s="68">
        <f t="shared" si="18"/>
        <v>0</v>
      </c>
      <c r="O227" s="68"/>
      <c r="Q227" s="79" t="s">
        <v>439</v>
      </c>
      <c r="R227" s="79" t="s">
        <v>440</v>
      </c>
      <c r="S227" s="80" t="s">
        <v>954</v>
      </c>
      <c r="T227" s="81">
        <v>16</v>
      </c>
      <c r="U227" s="68">
        <v>93746211.427984744</v>
      </c>
      <c r="V227" s="68">
        <v>3651475.95</v>
      </c>
      <c r="W227" s="68">
        <v>1948963.27</v>
      </c>
      <c r="X227" s="68">
        <v>347217.69</v>
      </c>
      <c r="Y227" s="68">
        <v>15828229.863100447</v>
      </c>
      <c r="Z227" s="68">
        <v>7148677.1620314857</v>
      </c>
      <c r="AA227" s="68">
        <v>6263540.2336837593</v>
      </c>
      <c r="AB227" s="68">
        <v>1132591.7324923575</v>
      </c>
      <c r="AC227" s="68">
        <f t="shared" si="19"/>
        <v>131028379.98929279</v>
      </c>
      <c r="AD227" s="68">
        <v>961472.65999999992</v>
      </c>
      <c r="AF227" s="79" t="s">
        <v>439</v>
      </c>
      <c r="AG227" s="79" t="s">
        <v>440</v>
      </c>
      <c r="AH227" s="80" t="s">
        <v>1156</v>
      </c>
      <c r="AI227" s="81">
        <v>16</v>
      </c>
      <c r="AJ227" s="68">
        <v>92275863.287320599</v>
      </c>
      <c r="AK227" s="68">
        <v>3621366.95</v>
      </c>
      <c r="AL227" s="68">
        <v>1939951.47</v>
      </c>
      <c r="AM227" s="68">
        <v>341440.24000000005</v>
      </c>
      <c r="AN227" s="68">
        <v>15780327.466618091</v>
      </c>
      <c r="AO227" s="68">
        <v>7148677.1620314857</v>
      </c>
      <c r="AP227" s="68">
        <v>6256070.7606336111</v>
      </c>
      <c r="AQ227" s="68">
        <v>1113133.3576047122</v>
      </c>
      <c r="AR227" s="68">
        <f t="shared" si="20"/>
        <v>129447045.03420851</v>
      </c>
      <c r="AS227" s="68">
        <v>970214.34</v>
      </c>
      <c r="AU227" s="79" t="s">
        <v>439</v>
      </c>
      <c r="AV227" s="79" t="s">
        <v>440</v>
      </c>
      <c r="AW227" s="80" t="s">
        <v>1157</v>
      </c>
      <c r="AX227" s="81">
        <v>16</v>
      </c>
      <c r="AY227" s="68">
        <v>92397034.052804381</v>
      </c>
      <c r="AZ227" s="68">
        <v>3657153.46</v>
      </c>
      <c r="BA227" s="68">
        <v>1959098.83</v>
      </c>
      <c r="BB227" s="68">
        <v>342038.47000000003</v>
      </c>
      <c r="BC227" s="68">
        <v>15933969.806577509</v>
      </c>
      <c r="BD227" s="68">
        <v>7148677.1620314857</v>
      </c>
      <c r="BE227" s="68">
        <v>6326899.8401949564</v>
      </c>
      <c r="BF227" s="68">
        <v>1115645.6459781379</v>
      </c>
      <c r="BG227" s="68">
        <f t="shared" si="21"/>
        <v>129860353.26758645</v>
      </c>
      <c r="BH227" s="68">
        <v>979835.99999999988</v>
      </c>
    </row>
    <row r="228" spans="2:60">
      <c r="B228" s="79" t="s">
        <v>441</v>
      </c>
      <c r="C228" s="79" t="s">
        <v>442</v>
      </c>
      <c r="D228" s="80" t="s">
        <v>953</v>
      </c>
      <c r="E228" s="81">
        <v>19</v>
      </c>
      <c r="F228" s="68"/>
      <c r="G228" s="68"/>
      <c r="H228" s="68"/>
      <c r="I228" s="68"/>
      <c r="J228" s="68"/>
      <c r="K228" s="68"/>
      <c r="L228" s="68"/>
      <c r="M228" s="68"/>
      <c r="N228" s="68">
        <f t="shared" si="18"/>
        <v>0</v>
      </c>
      <c r="O228" s="68"/>
      <c r="Q228" s="79" t="s">
        <v>441</v>
      </c>
      <c r="R228" s="79" t="s">
        <v>442</v>
      </c>
      <c r="S228" s="80" t="s">
        <v>954</v>
      </c>
      <c r="T228" s="81">
        <v>16</v>
      </c>
      <c r="U228" s="68">
        <v>608575.8172706461</v>
      </c>
      <c r="V228" s="68">
        <v>8505.4599999999991</v>
      </c>
      <c r="W228" s="68">
        <v>0</v>
      </c>
      <c r="X228" s="68">
        <v>0</v>
      </c>
      <c r="Y228" s="68">
        <v>50047.087387921769</v>
      </c>
      <c r="Z228" s="68">
        <v>70762.330228182778</v>
      </c>
      <c r="AA228" s="68">
        <v>0</v>
      </c>
      <c r="AB228" s="68">
        <v>6325.0957652414218</v>
      </c>
      <c r="AC228" s="68">
        <f t="shared" si="19"/>
        <v>744215.79065199196</v>
      </c>
      <c r="AD228" s="68">
        <v>0</v>
      </c>
      <c r="AF228" s="79" t="s">
        <v>441</v>
      </c>
      <c r="AG228" s="79" t="s">
        <v>442</v>
      </c>
      <c r="AH228" s="80" t="s">
        <v>1156</v>
      </c>
      <c r="AI228" s="81">
        <v>16</v>
      </c>
      <c r="AJ228" s="68">
        <v>609985.44462947687</v>
      </c>
      <c r="AK228" s="68">
        <v>8530.9</v>
      </c>
      <c r="AL228" s="68">
        <v>0</v>
      </c>
      <c r="AM228" s="68">
        <v>0</v>
      </c>
      <c r="AN228" s="68">
        <v>51064.491317206674</v>
      </c>
      <c r="AO228" s="68">
        <v>70762.330228182778</v>
      </c>
      <c r="AP228" s="68">
        <v>0</v>
      </c>
      <c r="AQ228" s="68">
        <v>6360.5844327461673</v>
      </c>
      <c r="AR228" s="68">
        <f t="shared" si="20"/>
        <v>746703.75060761243</v>
      </c>
      <c r="AS228" s="68">
        <v>0</v>
      </c>
      <c r="AU228" s="79" t="s">
        <v>441</v>
      </c>
      <c r="AV228" s="79" t="s">
        <v>442</v>
      </c>
      <c r="AW228" s="80" t="s">
        <v>1157</v>
      </c>
      <c r="AX228" s="81">
        <v>16</v>
      </c>
      <c r="AY228" s="68">
        <v>619923.70439386566</v>
      </c>
      <c r="AZ228" s="68">
        <v>8681.4500000000007</v>
      </c>
      <c r="BA228" s="68">
        <v>0</v>
      </c>
      <c r="BB228" s="68">
        <v>0</v>
      </c>
      <c r="BC228" s="68">
        <v>52241.166144629853</v>
      </c>
      <c r="BD228" s="68">
        <v>70762.330228182778</v>
      </c>
      <c r="BE228" s="68">
        <v>0</v>
      </c>
      <c r="BF228" s="68">
        <v>6491.5598143080715</v>
      </c>
      <c r="BG228" s="68">
        <f t="shared" si="21"/>
        <v>758100.21058098623</v>
      </c>
      <c r="BH228" s="68">
        <v>0</v>
      </c>
    </row>
    <row r="229" spans="2:60">
      <c r="B229" s="79" t="s">
        <v>443</v>
      </c>
      <c r="C229" s="79" t="s">
        <v>444</v>
      </c>
      <c r="D229" s="80" t="s">
        <v>953</v>
      </c>
      <c r="E229" s="81">
        <v>19</v>
      </c>
      <c r="F229" s="68"/>
      <c r="G229" s="68"/>
      <c r="H229" s="68"/>
      <c r="I229" s="68"/>
      <c r="J229" s="68"/>
      <c r="K229" s="68"/>
      <c r="L229" s="68"/>
      <c r="M229" s="68"/>
      <c r="N229" s="68">
        <f t="shared" si="18"/>
        <v>0</v>
      </c>
      <c r="O229" s="68"/>
      <c r="Q229" s="79" t="s">
        <v>443</v>
      </c>
      <c r="R229" s="79" t="s">
        <v>444</v>
      </c>
      <c r="S229" s="80" t="s">
        <v>954</v>
      </c>
      <c r="T229" s="81">
        <v>16</v>
      </c>
      <c r="U229" s="68">
        <v>58786076.016217723</v>
      </c>
      <c r="V229" s="68">
        <v>1341517.1599999999</v>
      </c>
      <c r="W229" s="68">
        <v>1098579.0199999998</v>
      </c>
      <c r="X229" s="68">
        <v>225050.33000000002</v>
      </c>
      <c r="Y229" s="68">
        <v>8121903.3310400443</v>
      </c>
      <c r="Z229" s="68">
        <v>2889228.4330523266</v>
      </c>
      <c r="AA229" s="68">
        <v>4753837.279609615</v>
      </c>
      <c r="AB229" s="68">
        <v>621641.18191897869</v>
      </c>
      <c r="AC229" s="68">
        <f t="shared" si="19"/>
        <v>77972553.731838703</v>
      </c>
      <c r="AD229" s="68">
        <v>134720.98000000001</v>
      </c>
      <c r="AF229" s="79" t="s">
        <v>443</v>
      </c>
      <c r="AG229" s="79" t="s">
        <v>444</v>
      </c>
      <c r="AH229" s="80" t="s">
        <v>1156</v>
      </c>
      <c r="AI229" s="81">
        <v>16</v>
      </c>
      <c r="AJ229" s="68">
        <v>59068941.161032245</v>
      </c>
      <c r="AK229" s="68">
        <v>1343685.86</v>
      </c>
      <c r="AL229" s="68">
        <v>1101878.1599999999</v>
      </c>
      <c r="AM229" s="68">
        <v>225726.18</v>
      </c>
      <c r="AN229" s="68">
        <v>8162900.4692472462</v>
      </c>
      <c r="AO229" s="68">
        <v>2889228.4330523266</v>
      </c>
      <c r="AP229" s="68">
        <v>4778122.8743929807</v>
      </c>
      <c r="AQ229" s="68">
        <v>623749.59896488488</v>
      </c>
      <c r="AR229" s="68">
        <f t="shared" si="20"/>
        <v>78331226.666689694</v>
      </c>
      <c r="AS229" s="68">
        <v>136993.93</v>
      </c>
      <c r="AU229" s="79" t="s">
        <v>443</v>
      </c>
      <c r="AV229" s="79" t="s">
        <v>444</v>
      </c>
      <c r="AW229" s="80" t="s">
        <v>1157</v>
      </c>
      <c r="AX229" s="81">
        <v>16</v>
      </c>
      <c r="AY229" s="68">
        <v>60103284.179476</v>
      </c>
      <c r="AZ229" s="68">
        <v>1367528.05</v>
      </c>
      <c r="BA229" s="68">
        <v>1121398.5099999998</v>
      </c>
      <c r="BB229" s="68">
        <v>229725.03</v>
      </c>
      <c r="BC229" s="68">
        <v>8308037.0587324211</v>
      </c>
      <c r="BD229" s="68">
        <v>2889228.4330523266</v>
      </c>
      <c r="BE229" s="68">
        <v>4863151.618229107</v>
      </c>
      <c r="BF229" s="68">
        <v>636224.59074416757</v>
      </c>
      <c r="BG229" s="68">
        <f t="shared" si="21"/>
        <v>79658009.430234015</v>
      </c>
      <c r="BH229" s="68">
        <v>139431.96</v>
      </c>
    </row>
    <row r="230" spans="2:60">
      <c r="B230" s="79" t="s">
        <v>445</v>
      </c>
      <c r="C230" s="79" t="s">
        <v>446</v>
      </c>
      <c r="D230" s="80" t="s">
        <v>953</v>
      </c>
      <c r="E230" s="81">
        <v>19</v>
      </c>
      <c r="F230" s="68"/>
      <c r="G230" s="68"/>
      <c r="H230" s="68"/>
      <c r="I230" s="68"/>
      <c r="J230" s="68"/>
      <c r="K230" s="68"/>
      <c r="L230" s="68"/>
      <c r="M230" s="68"/>
      <c r="N230" s="68">
        <f t="shared" si="18"/>
        <v>0</v>
      </c>
      <c r="O230" s="68"/>
      <c r="Q230" s="79" t="s">
        <v>445</v>
      </c>
      <c r="R230" s="79" t="s">
        <v>446</v>
      </c>
      <c r="S230" s="80" t="s">
        <v>954</v>
      </c>
      <c r="T230" s="81">
        <v>16</v>
      </c>
      <c r="U230" s="68">
        <v>90895103.335143432</v>
      </c>
      <c r="V230" s="68">
        <v>1280464.1399999999</v>
      </c>
      <c r="W230" s="68">
        <v>794320.30999999994</v>
      </c>
      <c r="X230" s="68">
        <v>336366.83</v>
      </c>
      <c r="Y230" s="68">
        <v>12616186.05239054</v>
      </c>
      <c r="Z230" s="68">
        <v>5315437.3025683183</v>
      </c>
      <c r="AA230" s="68">
        <v>5189974.4688984212</v>
      </c>
      <c r="AB230" s="68">
        <v>1008935.5386763662</v>
      </c>
      <c r="AC230" s="68">
        <f t="shared" si="19"/>
        <v>117436787.97767708</v>
      </c>
      <c r="AD230" s="68">
        <v>0</v>
      </c>
      <c r="AF230" s="79" t="s">
        <v>445</v>
      </c>
      <c r="AG230" s="79" t="s">
        <v>446</v>
      </c>
      <c r="AH230" s="80" t="s">
        <v>1156</v>
      </c>
      <c r="AI230" s="81">
        <v>16</v>
      </c>
      <c r="AJ230" s="68">
        <v>90258601.709186599</v>
      </c>
      <c r="AK230" s="68">
        <v>1265487.32</v>
      </c>
      <c r="AL230" s="68">
        <v>785045.65999999992</v>
      </c>
      <c r="AM230" s="68">
        <v>332439.33999999997</v>
      </c>
      <c r="AN230" s="68">
        <v>12522828.568609085</v>
      </c>
      <c r="AO230" s="68">
        <v>5315437.3025683183</v>
      </c>
      <c r="AP230" s="68">
        <v>5152654.7123610713</v>
      </c>
      <c r="AQ230" s="68">
        <v>995761.51014146209</v>
      </c>
      <c r="AR230" s="68">
        <f t="shared" si="20"/>
        <v>116628256.12286653</v>
      </c>
      <c r="AS230" s="68">
        <v>0</v>
      </c>
      <c r="AU230" s="79" t="s">
        <v>445</v>
      </c>
      <c r="AV230" s="79" t="s">
        <v>446</v>
      </c>
      <c r="AW230" s="80" t="s">
        <v>1157</v>
      </c>
      <c r="AX230" s="81">
        <v>16</v>
      </c>
      <c r="AY230" s="68">
        <v>90757686.777087092</v>
      </c>
      <c r="AZ230" s="68">
        <v>1268770.53</v>
      </c>
      <c r="BA230" s="68">
        <v>787077.69000000006</v>
      </c>
      <c r="BB230" s="68">
        <v>333299.82999999996</v>
      </c>
      <c r="BC230" s="68">
        <v>12587002.17833345</v>
      </c>
      <c r="BD230" s="68">
        <v>5315437.3025683183</v>
      </c>
      <c r="BE230" s="68">
        <v>5179667.3673758749</v>
      </c>
      <c r="BF230" s="68">
        <v>998748.80053184927</v>
      </c>
      <c r="BG230" s="68">
        <f t="shared" si="21"/>
        <v>117227690.47589658</v>
      </c>
      <c r="BH230" s="68">
        <v>0</v>
      </c>
    </row>
    <row r="231" spans="2:60">
      <c r="B231" s="79" t="s">
        <v>447</v>
      </c>
      <c r="C231" s="79" t="s">
        <v>448</v>
      </c>
      <c r="D231" s="80" t="s">
        <v>953</v>
      </c>
      <c r="E231" s="81">
        <v>19</v>
      </c>
      <c r="F231" s="68"/>
      <c r="G231" s="68"/>
      <c r="H231" s="68"/>
      <c r="I231" s="68"/>
      <c r="J231" s="68"/>
      <c r="K231" s="68"/>
      <c r="L231" s="68"/>
      <c r="M231" s="68"/>
      <c r="N231" s="68">
        <f t="shared" si="18"/>
        <v>0</v>
      </c>
      <c r="O231" s="68"/>
      <c r="Q231" s="79" t="s">
        <v>447</v>
      </c>
      <c r="R231" s="79" t="s">
        <v>448</v>
      </c>
      <c r="S231" s="80" t="s">
        <v>954</v>
      </c>
      <c r="T231" s="81">
        <v>16</v>
      </c>
      <c r="U231" s="68">
        <v>22560211.040155366</v>
      </c>
      <c r="V231" s="68">
        <v>632482.65</v>
      </c>
      <c r="W231" s="68">
        <v>286553.84999999998</v>
      </c>
      <c r="X231" s="68">
        <v>82061.62</v>
      </c>
      <c r="Y231" s="68">
        <v>3684776.1204182608</v>
      </c>
      <c r="Z231" s="68">
        <v>1530305.6916410152</v>
      </c>
      <c r="AA231" s="68">
        <v>1241517.7759171724</v>
      </c>
      <c r="AB231" s="68">
        <v>264042.52578433231</v>
      </c>
      <c r="AC231" s="68">
        <f t="shared" si="19"/>
        <v>30281951.273916148</v>
      </c>
      <c r="AD231" s="68">
        <v>0</v>
      </c>
      <c r="AF231" s="79" t="s">
        <v>447</v>
      </c>
      <c r="AG231" s="79" t="s">
        <v>448</v>
      </c>
      <c r="AH231" s="80" t="s">
        <v>1156</v>
      </c>
      <c r="AI231" s="81">
        <v>16</v>
      </c>
      <c r="AJ231" s="68">
        <v>23000994.695111051</v>
      </c>
      <c r="AK231" s="68">
        <v>629552.97</v>
      </c>
      <c r="AL231" s="68">
        <v>285228.86</v>
      </c>
      <c r="AM231" s="68">
        <v>83219.209999999992</v>
      </c>
      <c r="AN231" s="68">
        <v>3683163.1463937974</v>
      </c>
      <c r="AO231" s="68">
        <v>1530305.6916410152</v>
      </c>
      <c r="AP231" s="68">
        <v>1240038.2837805632</v>
      </c>
      <c r="AQ231" s="68">
        <v>267025.37387761474</v>
      </c>
      <c r="AR231" s="68">
        <f t="shared" si="20"/>
        <v>30719528.230804041</v>
      </c>
      <c r="AS231" s="68">
        <v>0</v>
      </c>
      <c r="AU231" s="79" t="s">
        <v>447</v>
      </c>
      <c r="AV231" s="79" t="s">
        <v>448</v>
      </c>
      <c r="AW231" s="80" t="s">
        <v>1157</v>
      </c>
      <c r="AX231" s="81">
        <v>16</v>
      </c>
      <c r="AY231" s="68">
        <v>23762870.183726132</v>
      </c>
      <c r="AZ231" s="68">
        <v>635778.89</v>
      </c>
      <c r="BA231" s="68">
        <v>288044.07</v>
      </c>
      <c r="BB231" s="68">
        <v>85703.650000000009</v>
      </c>
      <c r="BC231" s="68">
        <v>3727703.6143500018</v>
      </c>
      <c r="BD231" s="68">
        <v>1530305.6916410152</v>
      </c>
      <c r="BE231" s="68">
        <v>1254077.9865350889</v>
      </c>
      <c r="BF231" s="68">
        <v>274636.64613292366</v>
      </c>
      <c r="BG231" s="68">
        <f t="shared" si="21"/>
        <v>31559120.732385159</v>
      </c>
      <c r="BH231" s="68">
        <v>0</v>
      </c>
    </row>
    <row r="232" spans="2:60">
      <c r="B232" s="79" t="s">
        <v>449</v>
      </c>
      <c r="C232" s="79" t="s">
        <v>450</v>
      </c>
      <c r="D232" s="80" t="s">
        <v>953</v>
      </c>
      <c r="E232" s="81">
        <v>19</v>
      </c>
      <c r="F232" s="68"/>
      <c r="G232" s="68"/>
      <c r="H232" s="68"/>
      <c r="I232" s="68"/>
      <c r="J232" s="68"/>
      <c r="K232" s="68"/>
      <c r="L232" s="68"/>
      <c r="M232" s="68"/>
      <c r="N232" s="68">
        <f t="shared" si="18"/>
        <v>0</v>
      </c>
      <c r="O232" s="68"/>
      <c r="Q232" s="79" t="s">
        <v>449</v>
      </c>
      <c r="R232" s="79" t="s">
        <v>450</v>
      </c>
      <c r="S232" s="80" t="s">
        <v>954</v>
      </c>
      <c r="T232" s="81">
        <v>16</v>
      </c>
      <c r="U232" s="68">
        <v>17500228.831443142</v>
      </c>
      <c r="V232" s="68">
        <v>747766.32</v>
      </c>
      <c r="W232" s="68">
        <v>389642.70000000007</v>
      </c>
      <c r="X232" s="68">
        <v>64125.46</v>
      </c>
      <c r="Y232" s="68">
        <v>2946812.350054122</v>
      </c>
      <c r="Z232" s="68">
        <v>1368893.0949954183</v>
      </c>
      <c r="AA232" s="68">
        <v>1063298.9164837187</v>
      </c>
      <c r="AB232" s="68">
        <v>217493.47373080254</v>
      </c>
      <c r="AC232" s="68">
        <f t="shared" si="19"/>
        <v>24556682.516707204</v>
      </c>
      <c r="AD232" s="68">
        <v>258421.37000000002</v>
      </c>
      <c r="AF232" s="79" t="s">
        <v>449</v>
      </c>
      <c r="AG232" s="79" t="s">
        <v>450</v>
      </c>
      <c r="AH232" s="80" t="s">
        <v>1156</v>
      </c>
      <c r="AI232" s="81">
        <v>16</v>
      </c>
      <c r="AJ232" s="68">
        <v>17711969.217639759</v>
      </c>
      <c r="AK232" s="68">
        <v>746433.72</v>
      </c>
      <c r="AL232" s="68">
        <v>390812.83</v>
      </c>
      <c r="AM232" s="68">
        <v>64763.92</v>
      </c>
      <c r="AN232" s="68">
        <v>2962303.5673249019</v>
      </c>
      <c r="AO232" s="68">
        <v>1368893.0949954183</v>
      </c>
      <c r="AP232" s="68">
        <v>1068730.8889598995</v>
      </c>
      <c r="AQ232" s="68">
        <v>219413.9993955642</v>
      </c>
      <c r="AR232" s="68">
        <f t="shared" si="20"/>
        <v>24796102.56831554</v>
      </c>
      <c r="AS232" s="68">
        <v>262781.33</v>
      </c>
      <c r="AU232" s="79" t="s">
        <v>449</v>
      </c>
      <c r="AV232" s="79" t="s">
        <v>450</v>
      </c>
      <c r="AW232" s="80" t="s">
        <v>1157</v>
      </c>
      <c r="AX232" s="81">
        <v>16</v>
      </c>
      <c r="AY232" s="68">
        <v>18154496.807119314</v>
      </c>
      <c r="AZ232" s="68">
        <v>759669.41999999993</v>
      </c>
      <c r="BA232" s="68">
        <v>397736.29</v>
      </c>
      <c r="BB232" s="68">
        <v>66365.009999999995</v>
      </c>
      <c r="BC232" s="68">
        <v>3015880.3044212987</v>
      </c>
      <c r="BD232" s="68">
        <v>1368893.0949954183</v>
      </c>
      <c r="BE232" s="68">
        <v>1087749.37452276</v>
      </c>
      <c r="BF232" s="68">
        <v>225012.61848266423</v>
      </c>
      <c r="BG232" s="68">
        <f t="shared" si="21"/>
        <v>25343260.869541451</v>
      </c>
      <c r="BH232" s="68">
        <v>267457.95</v>
      </c>
    </row>
    <row r="233" spans="2:60">
      <c r="B233" s="79" t="s">
        <v>451</v>
      </c>
      <c r="C233" s="79" t="s">
        <v>452</v>
      </c>
      <c r="D233" s="80" t="s">
        <v>953</v>
      </c>
      <c r="E233" s="81">
        <v>19</v>
      </c>
      <c r="F233" s="68"/>
      <c r="G233" s="68"/>
      <c r="H233" s="68"/>
      <c r="I233" s="68"/>
      <c r="J233" s="68"/>
      <c r="K233" s="68"/>
      <c r="L233" s="68"/>
      <c r="M233" s="68"/>
      <c r="N233" s="68">
        <f t="shared" si="18"/>
        <v>0</v>
      </c>
      <c r="O233" s="68"/>
      <c r="Q233" s="79" t="s">
        <v>451</v>
      </c>
      <c r="R233" s="79" t="s">
        <v>452</v>
      </c>
      <c r="S233" s="80" t="s">
        <v>954</v>
      </c>
      <c r="T233" s="81">
        <v>16</v>
      </c>
      <c r="U233" s="68">
        <v>4165777.6821990926</v>
      </c>
      <c r="V233" s="68">
        <v>132452.76999999996</v>
      </c>
      <c r="W233" s="68">
        <v>4244.3</v>
      </c>
      <c r="X233" s="68">
        <v>13051.189999999999</v>
      </c>
      <c r="Y233" s="68">
        <v>556351.34658478945</v>
      </c>
      <c r="Z233" s="68">
        <v>271706.03938359494</v>
      </c>
      <c r="AA233" s="68">
        <v>241914.38813492761</v>
      </c>
      <c r="AB233" s="68">
        <v>48022.24165287707</v>
      </c>
      <c r="AC233" s="68">
        <f t="shared" si="19"/>
        <v>5479574.137955281</v>
      </c>
      <c r="AD233" s="68">
        <v>46054.180000000008</v>
      </c>
      <c r="AF233" s="79" t="s">
        <v>451</v>
      </c>
      <c r="AG233" s="79" t="s">
        <v>452</v>
      </c>
      <c r="AH233" s="80" t="s">
        <v>1156</v>
      </c>
      <c r="AI233" s="81">
        <v>16</v>
      </c>
      <c r="AJ233" s="68">
        <v>4219080.631378443</v>
      </c>
      <c r="AK233" s="68">
        <v>132214.22</v>
      </c>
      <c r="AL233" s="68">
        <v>4256.96</v>
      </c>
      <c r="AM233" s="68">
        <v>13196.6</v>
      </c>
      <c r="AN233" s="68">
        <v>558902.20223797346</v>
      </c>
      <c r="AO233" s="68">
        <v>271706.03938359494</v>
      </c>
      <c r="AP233" s="68">
        <v>243171.20980051646</v>
      </c>
      <c r="AQ233" s="68">
        <v>48469.794963908382</v>
      </c>
      <c r="AR233" s="68">
        <f t="shared" si="20"/>
        <v>5537824.3777644355</v>
      </c>
      <c r="AS233" s="68">
        <v>46826.719999999994</v>
      </c>
      <c r="AU233" s="79" t="s">
        <v>451</v>
      </c>
      <c r="AV233" s="79" t="s">
        <v>452</v>
      </c>
      <c r="AW233" s="80" t="s">
        <v>1157</v>
      </c>
      <c r="AX233" s="81">
        <v>16</v>
      </c>
      <c r="AY233" s="68">
        <v>4301903.021375672</v>
      </c>
      <c r="AZ233" s="68">
        <v>134545</v>
      </c>
      <c r="BA233" s="68">
        <v>4331.9399999999996</v>
      </c>
      <c r="BB233" s="68">
        <v>13537.32</v>
      </c>
      <c r="BC233" s="68">
        <v>568789.71127440373</v>
      </c>
      <c r="BD233" s="68">
        <v>271706.03938359494</v>
      </c>
      <c r="BE233" s="68">
        <v>247479.47144858786</v>
      </c>
      <c r="BF233" s="68">
        <v>49500.383792267181</v>
      </c>
      <c r="BG233" s="68">
        <f t="shared" si="21"/>
        <v>5639448.2672745269</v>
      </c>
      <c r="BH233" s="68">
        <v>47655.38</v>
      </c>
    </row>
    <row r="234" spans="2:60">
      <c r="B234" s="79" t="s">
        <v>453</v>
      </c>
      <c r="C234" s="79" t="s">
        <v>454</v>
      </c>
      <c r="D234" s="80" t="s">
        <v>953</v>
      </c>
      <c r="E234" s="81">
        <v>19</v>
      </c>
      <c r="F234" s="68"/>
      <c r="G234" s="68"/>
      <c r="H234" s="68"/>
      <c r="I234" s="68"/>
      <c r="J234" s="68"/>
      <c r="K234" s="68"/>
      <c r="L234" s="68"/>
      <c r="M234" s="68"/>
      <c r="N234" s="68">
        <f t="shared" si="18"/>
        <v>0</v>
      </c>
      <c r="O234" s="68"/>
      <c r="Q234" s="79" t="s">
        <v>453</v>
      </c>
      <c r="R234" s="79" t="s">
        <v>454</v>
      </c>
      <c r="S234" s="80" t="s">
        <v>954</v>
      </c>
      <c r="T234" s="81">
        <v>16</v>
      </c>
      <c r="U234" s="68">
        <v>17284243.438809793</v>
      </c>
      <c r="V234" s="68">
        <v>620802.76</v>
      </c>
      <c r="W234" s="68">
        <v>111306.62</v>
      </c>
      <c r="X234" s="68">
        <v>67272.060000000012</v>
      </c>
      <c r="Y234" s="68">
        <v>3039683.0642643208</v>
      </c>
      <c r="Z234" s="68">
        <v>1620931.5668507202</v>
      </c>
      <c r="AA234" s="68">
        <v>1742089.1145758913</v>
      </c>
      <c r="AB234" s="68">
        <v>194159.67876160145</v>
      </c>
      <c r="AC234" s="68">
        <f t="shared" si="19"/>
        <v>24721711.613262329</v>
      </c>
      <c r="AD234" s="68">
        <v>41223.31</v>
      </c>
      <c r="AF234" s="79" t="s">
        <v>453</v>
      </c>
      <c r="AG234" s="79" t="s">
        <v>454</v>
      </c>
      <c r="AH234" s="80" t="s">
        <v>1156</v>
      </c>
      <c r="AI234" s="81">
        <v>16</v>
      </c>
      <c r="AJ234" s="68">
        <v>17918600.843819231</v>
      </c>
      <c r="AK234" s="68">
        <v>622091.6</v>
      </c>
      <c r="AL234" s="68">
        <v>111638.92</v>
      </c>
      <c r="AM234" s="68">
        <v>69175.69</v>
      </c>
      <c r="AN234" s="68">
        <v>3067558.8070515445</v>
      </c>
      <c r="AO234" s="68">
        <v>1620931.5668507202</v>
      </c>
      <c r="AP234" s="68">
        <v>1751140.8546036771</v>
      </c>
      <c r="AQ234" s="68">
        <v>200054.0295500569</v>
      </c>
      <c r="AR234" s="68">
        <f t="shared" si="20"/>
        <v>25403107.141875234</v>
      </c>
      <c r="AS234" s="68">
        <v>41914.829999999994</v>
      </c>
      <c r="AU234" s="79" t="s">
        <v>453</v>
      </c>
      <c r="AV234" s="79" t="s">
        <v>454</v>
      </c>
      <c r="AW234" s="80" t="s">
        <v>1157</v>
      </c>
      <c r="AX234" s="81">
        <v>16</v>
      </c>
      <c r="AY234" s="68">
        <v>18097403.240247298</v>
      </c>
      <c r="AZ234" s="68">
        <v>633067.24</v>
      </c>
      <c r="BA234" s="68">
        <v>113605.1</v>
      </c>
      <c r="BB234" s="68">
        <v>70177.409999999989</v>
      </c>
      <c r="BC234" s="68">
        <v>3108812.4920135345</v>
      </c>
      <c r="BD234" s="68">
        <v>1620931.5668507202</v>
      </c>
      <c r="BE234" s="68">
        <v>1782164.8087194725</v>
      </c>
      <c r="BF234" s="68">
        <v>202283.20880480111</v>
      </c>
      <c r="BG234" s="68">
        <f t="shared" si="21"/>
        <v>25671101.626635823</v>
      </c>
      <c r="BH234" s="68">
        <v>42656.56</v>
      </c>
    </row>
    <row r="235" spans="2:60">
      <c r="B235" s="79" t="s">
        <v>455</v>
      </c>
      <c r="C235" s="79" t="s">
        <v>456</v>
      </c>
      <c r="D235" s="80" t="s">
        <v>953</v>
      </c>
      <c r="E235" s="81">
        <v>19</v>
      </c>
      <c r="F235" s="68"/>
      <c r="G235" s="68"/>
      <c r="H235" s="68"/>
      <c r="I235" s="68"/>
      <c r="J235" s="68"/>
      <c r="K235" s="68"/>
      <c r="L235" s="68"/>
      <c r="M235" s="68"/>
      <c r="N235" s="68">
        <f t="shared" si="18"/>
        <v>0</v>
      </c>
      <c r="O235" s="68"/>
      <c r="Q235" s="79" t="s">
        <v>455</v>
      </c>
      <c r="R235" s="79" t="s">
        <v>456</v>
      </c>
      <c r="S235" s="80" t="s">
        <v>954</v>
      </c>
      <c r="T235" s="81">
        <v>16</v>
      </c>
      <c r="U235" s="68">
        <v>41616418.758510806</v>
      </c>
      <c r="V235" s="68">
        <v>950912.53999999992</v>
      </c>
      <c r="W235" s="68">
        <v>219004.07</v>
      </c>
      <c r="X235" s="68">
        <v>164565.6</v>
      </c>
      <c r="Y235" s="68">
        <v>6845887.3076250982</v>
      </c>
      <c r="Z235" s="68">
        <v>2703815.9507239871</v>
      </c>
      <c r="AA235" s="68">
        <v>4093691.00247763</v>
      </c>
      <c r="AB235" s="68">
        <v>481975.45308624208</v>
      </c>
      <c r="AC235" s="68">
        <f t="shared" si="19"/>
        <v>57076270.68242377</v>
      </c>
      <c r="AD235" s="68">
        <v>0</v>
      </c>
      <c r="AF235" s="79" t="s">
        <v>455</v>
      </c>
      <c r="AG235" s="79" t="s">
        <v>456</v>
      </c>
      <c r="AH235" s="80" t="s">
        <v>1156</v>
      </c>
      <c r="AI235" s="81">
        <v>16</v>
      </c>
      <c r="AJ235" s="68">
        <v>41610538.963406138</v>
      </c>
      <c r="AK235" s="68">
        <v>946732.88</v>
      </c>
      <c r="AL235" s="68">
        <v>218043.09000000003</v>
      </c>
      <c r="AM235" s="68">
        <v>163956.63</v>
      </c>
      <c r="AN235" s="68">
        <v>6837534.1268074373</v>
      </c>
      <c r="AO235" s="68">
        <v>2703815.9507239871</v>
      </c>
      <c r="AP235" s="68">
        <v>4089155.1874421029</v>
      </c>
      <c r="AQ235" s="68">
        <v>479468.70219603181</v>
      </c>
      <c r="AR235" s="68">
        <f t="shared" si="20"/>
        <v>57049245.5305757</v>
      </c>
      <c r="AS235" s="68">
        <v>0</v>
      </c>
      <c r="AU235" s="79" t="s">
        <v>455</v>
      </c>
      <c r="AV235" s="79" t="s">
        <v>456</v>
      </c>
      <c r="AW235" s="80" t="s">
        <v>1157</v>
      </c>
      <c r="AX235" s="81">
        <v>16</v>
      </c>
      <c r="AY235" s="68">
        <v>42086289.878021568</v>
      </c>
      <c r="AZ235" s="68">
        <v>956377.84</v>
      </c>
      <c r="BA235" s="68">
        <v>220260.2</v>
      </c>
      <c r="BB235" s="68">
        <v>165852.38999999998</v>
      </c>
      <c r="BC235" s="68">
        <v>6903280.5269069001</v>
      </c>
      <c r="BD235" s="68">
        <v>2703815.9507239871</v>
      </c>
      <c r="BE235" s="68">
        <v>4136103.1755536799</v>
      </c>
      <c r="BF235" s="68">
        <v>483785.74308326095</v>
      </c>
      <c r="BG235" s="68">
        <f t="shared" si="21"/>
        <v>57655765.704289399</v>
      </c>
      <c r="BH235" s="68">
        <v>0</v>
      </c>
    </row>
    <row r="236" spans="2:60">
      <c r="B236" s="79" t="s">
        <v>457</v>
      </c>
      <c r="C236" s="79" t="s">
        <v>458</v>
      </c>
      <c r="D236" s="80" t="s">
        <v>953</v>
      </c>
      <c r="E236" s="81">
        <v>19</v>
      </c>
      <c r="F236" s="68"/>
      <c r="G236" s="68"/>
      <c r="H236" s="68"/>
      <c r="I236" s="68"/>
      <c r="J236" s="68"/>
      <c r="K236" s="68"/>
      <c r="L236" s="68"/>
      <c r="M236" s="68"/>
      <c r="N236" s="68">
        <f t="shared" si="18"/>
        <v>0</v>
      </c>
      <c r="O236" s="68"/>
      <c r="Q236" s="79" t="s">
        <v>457</v>
      </c>
      <c r="R236" s="79" t="s">
        <v>458</v>
      </c>
      <c r="S236" s="80" t="s">
        <v>954</v>
      </c>
      <c r="T236" s="81">
        <v>16</v>
      </c>
      <c r="U236" s="68">
        <v>257673311.03767449</v>
      </c>
      <c r="V236" s="68">
        <v>11460930.420000002</v>
      </c>
      <c r="W236" s="68">
        <v>3095531.43</v>
      </c>
      <c r="X236" s="68">
        <v>924519.49</v>
      </c>
      <c r="Y236" s="68">
        <v>41942750.462269858</v>
      </c>
      <c r="Z236" s="68">
        <v>13186067.286717428</v>
      </c>
      <c r="AA236" s="68">
        <v>16626777.348507091</v>
      </c>
      <c r="AB236" s="68">
        <v>2996091.7262619734</v>
      </c>
      <c r="AC236" s="68">
        <f t="shared" si="19"/>
        <v>352039933.33143085</v>
      </c>
      <c r="AD236" s="68">
        <v>4133954.13</v>
      </c>
      <c r="AF236" s="79" t="s">
        <v>457</v>
      </c>
      <c r="AG236" s="79" t="s">
        <v>458</v>
      </c>
      <c r="AH236" s="80" t="s">
        <v>1156</v>
      </c>
      <c r="AI236" s="81">
        <v>16</v>
      </c>
      <c r="AJ236" s="68">
        <v>258215378.83540127</v>
      </c>
      <c r="AK236" s="68">
        <v>11342638.759999998</v>
      </c>
      <c r="AL236" s="68">
        <v>3078733.83</v>
      </c>
      <c r="AM236" s="68">
        <v>922692.97</v>
      </c>
      <c r="AN236" s="68">
        <v>41869468.392978907</v>
      </c>
      <c r="AO236" s="68">
        <v>13186067.286717428</v>
      </c>
      <c r="AP236" s="68">
        <v>16599970.86753246</v>
      </c>
      <c r="AQ236" s="68">
        <v>2985429.4827515483</v>
      </c>
      <c r="AR236" s="68">
        <f t="shared" si="20"/>
        <v>352367836.9853816</v>
      </c>
      <c r="AS236" s="68">
        <v>4167456.5600000005</v>
      </c>
      <c r="AU236" s="79" t="s">
        <v>457</v>
      </c>
      <c r="AV236" s="79" t="s">
        <v>458</v>
      </c>
      <c r="AW236" s="80" t="s">
        <v>1157</v>
      </c>
      <c r="AX236" s="81">
        <v>16</v>
      </c>
      <c r="AY236" s="68">
        <v>262190681.64388204</v>
      </c>
      <c r="AZ236" s="68">
        <v>11443178.66</v>
      </c>
      <c r="BA236" s="68">
        <v>3105995.2099999995</v>
      </c>
      <c r="BB236" s="68">
        <v>935489.83999999985</v>
      </c>
      <c r="BC236" s="68">
        <v>42283463.132062964</v>
      </c>
      <c r="BD236" s="68">
        <v>13186067.286717428</v>
      </c>
      <c r="BE236" s="68">
        <v>16775657.894033743</v>
      </c>
      <c r="BF236" s="68">
        <v>3025076.9504967332</v>
      </c>
      <c r="BG236" s="68">
        <f t="shared" si="21"/>
        <v>357150162.49719286</v>
      </c>
      <c r="BH236" s="68">
        <v>4204551.88</v>
      </c>
    </row>
    <row r="237" spans="2:60">
      <c r="B237" s="79" t="s">
        <v>459</v>
      </c>
      <c r="C237" s="79" t="s">
        <v>460</v>
      </c>
      <c r="D237" s="80" t="s">
        <v>953</v>
      </c>
      <c r="E237" s="81">
        <v>19</v>
      </c>
      <c r="F237" s="68"/>
      <c r="G237" s="68"/>
      <c r="H237" s="68"/>
      <c r="I237" s="68"/>
      <c r="J237" s="68"/>
      <c r="K237" s="68"/>
      <c r="L237" s="68"/>
      <c r="M237" s="68"/>
      <c r="N237" s="68">
        <f t="shared" si="18"/>
        <v>0</v>
      </c>
      <c r="O237" s="68"/>
      <c r="Q237" s="79" t="s">
        <v>459</v>
      </c>
      <c r="R237" s="79" t="s">
        <v>460</v>
      </c>
      <c r="S237" s="80" t="s">
        <v>954</v>
      </c>
      <c r="T237" s="81">
        <v>16</v>
      </c>
      <c r="U237" s="68">
        <v>718254.19798897533</v>
      </c>
      <c r="V237" s="68">
        <v>7502.89</v>
      </c>
      <c r="W237" s="68">
        <v>0</v>
      </c>
      <c r="X237" s="68">
        <v>0</v>
      </c>
      <c r="Y237" s="68">
        <v>54351.267090531554</v>
      </c>
      <c r="Z237" s="68">
        <v>30505.912155799542</v>
      </c>
      <c r="AA237" s="68">
        <v>0</v>
      </c>
      <c r="AB237" s="68">
        <v>7244.4479354541982</v>
      </c>
      <c r="AC237" s="68">
        <f t="shared" si="19"/>
        <v>817858.71517076064</v>
      </c>
      <c r="AD237" s="68">
        <v>0</v>
      </c>
      <c r="AF237" s="79" t="s">
        <v>459</v>
      </c>
      <c r="AG237" s="79" t="s">
        <v>460</v>
      </c>
      <c r="AH237" s="80" t="s">
        <v>1156</v>
      </c>
      <c r="AI237" s="81">
        <v>16</v>
      </c>
      <c r="AJ237" s="68">
        <v>721653.02392911911</v>
      </c>
      <c r="AK237" s="68">
        <v>7525.02</v>
      </c>
      <c r="AL237" s="68">
        <v>0</v>
      </c>
      <c r="AM237" s="68">
        <v>0</v>
      </c>
      <c r="AN237" s="68">
        <v>54616.512656557694</v>
      </c>
      <c r="AO237" s="68">
        <v>30505.912155799542</v>
      </c>
      <c r="AP237" s="68">
        <v>0</v>
      </c>
      <c r="AQ237" s="68">
        <v>7269.0158420185326</v>
      </c>
      <c r="AR237" s="68">
        <f t="shared" si="20"/>
        <v>821569.48458349495</v>
      </c>
      <c r="AS237" s="68">
        <v>0</v>
      </c>
      <c r="AU237" s="79" t="s">
        <v>459</v>
      </c>
      <c r="AV237" s="79" t="s">
        <v>460</v>
      </c>
      <c r="AW237" s="80" t="s">
        <v>1157</v>
      </c>
      <c r="AX237" s="81">
        <v>16</v>
      </c>
      <c r="AY237" s="68">
        <v>734221.77342378348</v>
      </c>
      <c r="AZ237" s="68">
        <v>7656.0400000000009</v>
      </c>
      <c r="BA237" s="68">
        <v>0</v>
      </c>
      <c r="BB237" s="68">
        <v>0</v>
      </c>
      <c r="BC237" s="68">
        <v>55569.853931661462</v>
      </c>
      <c r="BD237" s="68">
        <v>30505.912155799542</v>
      </c>
      <c r="BE237" s="68">
        <v>0</v>
      </c>
      <c r="BF237" s="68">
        <v>7414.4085588590242</v>
      </c>
      <c r="BG237" s="68">
        <f t="shared" si="21"/>
        <v>835367.98807010357</v>
      </c>
      <c r="BH237" s="68">
        <v>0</v>
      </c>
    </row>
    <row r="238" spans="2:60">
      <c r="B238" s="79" t="s">
        <v>461</v>
      </c>
      <c r="C238" s="79" t="s">
        <v>462</v>
      </c>
      <c r="D238" s="80" t="s">
        <v>953</v>
      </c>
      <c r="E238" s="81">
        <v>19</v>
      </c>
      <c r="F238" s="68"/>
      <c r="G238" s="68"/>
      <c r="H238" s="68"/>
      <c r="I238" s="68"/>
      <c r="J238" s="68"/>
      <c r="K238" s="68"/>
      <c r="L238" s="68"/>
      <c r="M238" s="68"/>
      <c r="N238" s="68">
        <f t="shared" si="18"/>
        <v>0</v>
      </c>
      <c r="O238" s="68"/>
      <c r="Q238" s="79" t="s">
        <v>461</v>
      </c>
      <c r="R238" s="79" t="s">
        <v>462</v>
      </c>
      <c r="S238" s="80" t="s">
        <v>954</v>
      </c>
      <c r="T238" s="81">
        <v>16</v>
      </c>
      <c r="U238" s="68">
        <v>421866.10572525475</v>
      </c>
      <c r="V238" s="68">
        <v>5651.51</v>
      </c>
      <c r="W238" s="68">
        <v>0</v>
      </c>
      <c r="X238" s="68">
        <v>0</v>
      </c>
      <c r="Y238" s="68">
        <v>58846.796192557347</v>
      </c>
      <c r="Z238" s="68">
        <v>160467.76613847824</v>
      </c>
      <c r="AA238" s="68">
        <v>0</v>
      </c>
      <c r="AB238" s="68">
        <v>4461.441948218504</v>
      </c>
      <c r="AC238" s="68">
        <f t="shared" si="19"/>
        <v>651293.62000450888</v>
      </c>
      <c r="AD238" s="68">
        <v>0</v>
      </c>
      <c r="AF238" s="79" t="s">
        <v>461</v>
      </c>
      <c r="AG238" s="79" t="s">
        <v>462</v>
      </c>
      <c r="AH238" s="80" t="s">
        <v>1156</v>
      </c>
      <c r="AI238" s="81">
        <v>16</v>
      </c>
      <c r="AJ238" s="68">
        <v>423825.14407934889</v>
      </c>
      <c r="AK238" s="68">
        <v>5668.19</v>
      </c>
      <c r="AL238" s="68">
        <v>0</v>
      </c>
      <c r="AM238" s="68">
        <v>0</v>
      </c>
      <c r="AN238" s="68">
        <v>59134.04649914708</v>
      </c>
      <c r="AO238" s="68">
        <v>160467.76613847824</v>
      </c>
      <c r="AP238" s="68">
        <v>0</v>
      </c>
      <c r="AQ238" s="68">
        <v>4476.5703497931827</v>
      </c>
      <c r="AR238" s="68">
        <f t="shared" si="20"/>
        <v>653571.71706676739</v>
      </c>
      <c r="AS238" s="68">
        <v>0</v>
      </c>
      <c r="AU238" s="79" t="s">
        <v>461</v>
      </c>
      <c r="AV238" s="79" t="s">
        <v>462</v>
      </c>
      <c r="AW238" s="80" t="s">
        <v>1157</v>
      </c>
      <c r="AX238" s="81">
        <v>16</v>
      </c>
      <c r="AY238" s="68">
        <v>431202.66958178475</v>
      </c>
      <c r="AZ238" s="68">
        <v>5766.87</v>
      </c>
      <c r="BA238" s="68">
        <v>0</v>
      </c>
      <c r="BB238" s="68">
        <v>0</v>
      </c>
      <c r="BC238" s="68">
        <v>60166.223830826893</v>
      </c>
      <c r="BD238" s="68">
        <v>160467.76613847824</v>
      </c>
      <c r="BE238" s="68">
        <v>0</v>
      </c>
      <c r="BF238" s="68">
        <v>4566.0941567892442</v>
      </c>
      <c r="BG238" s="68">
        <f t="shared" si="21"/>
        <v>662169.6237078791</v>
      </c>
      <c r="BH238" s="68">
        <v>0</v>
      </c>
    </row>
    <row r="239" spans="2:60">
      <c r="B239" s="79" t="s">
        <v>463</v>
      </c>
      <c r="C239" s="79" t="s">
        <v>464</v>
      </c>
      <c r="D239" s="80" t="s">
        <v>953</v>
      </c>
      <c r="E239" s="81">
        <v>19</v>
      </c>
      <c r="F239" s="68"/>
      <c r="G239" s="68"/>
      <c r="H239" s="68"/>
      <c r="I239" s="68"/>
      <c r="J239" s="68"/>
      <c r="K239" s="68"/>
      <c r="L239" s="68"/>
      <c r="M239" s="68"/>
      <c r="N239" s="68">
        <f t="shared" si="18"/>
        <v>0</v>
      </c>
      <c r="O239" s="68"/>
      <c r="Q239" s="79" t="s">
        <v>463</v>
      </c>
      <c r="R239" s="79" t="s">
        <v>464</v>
      </c>
      <c r="S239" s="80" t="s">
        <v>954</v>
      </c>
      <c r="T239" s="81">
        <v>16</v>
      </c>
      <c r="U239" s="68">
        <v>11225829.985455934</v>
      </c>
      <c r="V239" s="68">
        <v>217778.73</v>
      </c>
      <c r="W239" s="68">
        <v>0</v>
      </c>
      <c r="X239" s="68">
        <v>41205.519999999997</v>
      </c>
      <c r="Y239" s="68">
        <v>1620360.2405564925</v>
      </c>
      <c r="Z239" s="68">
        <v>874141.90549679636</v>
      </c>
      <c r="AA239" s="68">
        <v>822145.56877005566</v>
      </c>
      <c r="AB239" s="68">
        <v>120599.07342572883</v>
      </c>
      <c r="AC239" s="68">
        <f t="shared" si="19"/>
        <v>14922158.18370501</v>
      </c>
      <c r="AD239" s="68">
        <v>97.16</v>
      </c>
      <c r="AF239" s="79" t="s">
        <v>463</v>
      </c>
      <c r="AG239" s="79" t="s">
        <v>464</v>
      </c>
      <c r="AH239" s="80" t="s">
        <v>1156</v>
      </c>
      <c r="AI239" s="81">
        <v>16</v>
      </c>
      <c r="AJ239" s="68">
        <v>11284566.018824862</v>
      </c>
      <c r="AK239" s="68">
        <v>218420.09999999998</v>
      </c>
      <c r="AL239" s="68">
        <v>0</v>
      </c>
      <c r="AM239" s="68">
        <v>41326.85</v>
      </c>
      <c r="AN239" s="68">
        <v>1628930.3459708786</v>
      </c>
      <c r="AO239" s="68">
        <v>874141.90549679636</v>
      </c>
      <c r="AP239" s="68">
        <v>826578.92198685324</v>
      </c>
      <c r="AQ239" s="68">
        <v>121008.10457958281</v>
      </c>
      <c r="AR239" s="68">
        <f t="shared" si="20"/>
        <v>14995071.006858973</v>
      </c>
      <c r="AS239" s="68">
        <v>98.759999999999991</v>
      </c>
      <c r="AU239" s="79" t="s">
        <v>463</v>
      </c>
      <c r="AV239" s="79" t="s">
        <v>464</v>
      </c>
      <c r="AW239" s="80" t="s">
        <v>1157</v>
      </c>
      <c r="AX239" s="81">
        <v>16</v>
      </c>
      <c r="AY239" s="68">
        <v>11481182.651238654</v>
      </c>
      <c r="AZ239" s="68">
        <v>222222.71000000002</v>
      </c>
      <c r="BA239" s="68">
        <v>0</v>
      </c>
      <c r="BB239" s="68">
        <v>42044.789999999994</v>
      </c>
      <c r="BC239" s="68">
        <v>1657450.4851324318</v>
      </c>
      <c r="BD239" s="68">
        <v>874141.90549679636</v>
      </c>
      <c r="BE239" s="68">
        <v>841075.64775767794</v>
      </c>
      <c r="BF239" s="68">
        <v>123423.88309332542</v>
      </c>
      <c r="BG239" s="68">
        <f t="shared" si="21"/>
        <v>15241642.562718885</v>
      </c>
      <c r="BH239" s="68">
        <v>100.49</v>
      </c>
    </row>
    <row r="240" spans="2:60">
      <c r="B240" s="79" t="s">
        <v>465</v>
      </c>
      <c r="C240" s="79" t="s">
        <v>466</v>
      </c>
      <c r="D240" s="80" t="s">
        <v>953</v>
      </c>
      <c r="E240" s="81">
        <v>19</v>
      </c>
      <c r="F240" s="68"/>
      <c r="G240" s="68"/>
      <c r="H240" s="68"/>
      <c r="I240" s="68"/>
      <c r="J240" s="68"/>
      <c r="K240" s="68"/>
      <c r="L240" s="68"/>
      <c r="M240" s="68"/>
      <c r="N240" s="68">
        <f t="shared" si="18"/>
        <v>0</v>
      </c>
      <c r="O240" s="68"/>
      <c r="Q240" s="79" t="s">
        <v>465</v>
      </c>
      <c r="R240" s="79" t="s">
        <v>466</v>
      </c>
      <c r="S240" s="80" t="s">
        <v>954</v>
      </c>
      <c r="T240" s="81">
        <v>16</v>
      </c>
      <c r="U240" s="68">
        <v>14898257.81726199</v>
      </c>
      <c r="V240" s="68">
        <v>434986.57000000012</v>
      </c>
      <c r="W240" s="68">
        <v>14791.720000000001</v>
      </c>
      <c r="X240" s="68">
        <v>53980.18</v>
      </c>
      <c r="Y240" s="68">
        <v>2254142.2389885057</v>
      </c>
      <c r="Z240" s="68">
        <v>1067982.405165669</v>
      </c>
      <c r="AA240" s="68">
        <v>1090611.9852954792</v>
      </c>
      <c r="AB240" s="68">
        <v>163824.81338390335</v>
      </c>
      <c r="AC240" s="68">
        <f t="shared" si="19"/>
        <v>19983337.960095547</v>
      </c>
      <c r="AD240" s="68">
        <v>4760.2300000000005</v>
      </c>
      <c r="AF240" s="79" t="s">
        <v>465</v>
      </c>
      <c r="AG240" s="79" t="s">
        <v>466</v>
      </c>
      <c r="AH240" s="80" t="s">
        <v>1156</v>
      </c>
      <c r="AI240" s="81">
        <v>16</v>
      </c>
      <c r="AJ240" s="68">
        <v>14975185.376001906</v>
      </c>
      <c r="AK240" s="68">
        <v>436205.51999999996</v>
      </c>
      <c r="AL240" s="68">
        <v>14835.27</v>
      </c>
      <c r="AM240" s="68">
        <v>54139.13</v>
      </c>
      <c r="AN240" s="68">
        <v>2265948.8238849621</v>
      </c>
      <c r="AO240" s="68">
        <v>1067982.405165669</v>
      </c>
      <c r="AP240" s="68">
        <v>1096492.8481326818</v>
      </c>
      <c r="AQ240" s="68">
        <v>164380.46584942564</v>
      </c>
      <c r="AR240" s="68">
        <f t="shared" si="20"/>
        <v>20080008.859034643</v>
      </c>
      <c r="AS240" s="68">
        <v>4839.0199999999995</v>
      </c>
      <c r="AU240" s="79" t="s">
        <v>465</v>
      </c>
      <c r="AV240" s="79" t="s">
        <v>466</v>
      </c>
      <c r="AW240" s="80" t="s">
        <v>1157</v>
      </c>
      <c r="AX240" s="81">
        <v>16</v>
      </c>
      <c r="AY240" s="68">
        <v>15236458.106796507</v>
      </c>
      <c r="AZ240" s="68">
        <v>443799.45</v>
      </c>
      <c r="BA240" s="68">
        <v>15093</v>
      </c>
      <c r="BB240" s="68">
        <v>55079.64</v>
      </c>
      <c r="BC240" s="68">
        <v>2305617.0575953908</v>
      </c>
      <c r="BD240" s="68">
        <v>1067982.405165669</v>
      </c>
      <c r="BE240" s="68">
        <v>1115723.401980496</v>
      </c>
      <c r="BF240" s="68">
        <v>167668.06836641207</v>
      </c>
      <c r="BG240" s="68">
        <f t="shared" si="21"/>
        <v>20412344.649904475</v>
      </c>
      <c r="BH240" s="68">
        <v>4923.5200000000004</v>
      </c>
    </row>
    <row r="241" spans="2:60">
      <c r="B241" s="79" t="s">
        <v>467</v>
      </c>
      <c r="C241" s="79" t="s">
        <v>468</v>
      </c>
      <c r="D241" s="80" t="s">
        <v>953</v>
      </c>
      <c r="E241" s="81">
        <v>19</v>
      </c>
      <c r="F241" s="68"/>
      <c r="G241" s="68"/>
      <c r="H241" s="68"/>
      <c r="I241" s="68"/>
      <c r="J241" s="68"/>
      <c r="K241" s="68"/>
      <c r="L241" s="68"/>
      <c r="M241" s="68"/>
      <c r="N241" s="68">
        <f t="shared" si="18"/>
        <v>0</v>
      </c>
      <c r="O241" s="68"/>
      <c r="Q241" s="79" t="s">
        <v>467</v>
      </c>
      <c r="R241" s="79" t="s">
        <v>468</v>
      </c>
      <c r="S241" s="80" t="s">
        <v>954</v>
      </c>
      <c r="T241" s="81">
        <v>16</v>
      </c>
      <c r="U241" s="68">
        <v>89854174.477504849</v>
      </c>
      <c r="V241" s="68">
        <v>2001395.86</v>
      </c>
      <c r="W241" s="68">
        <v>599639.55999999994</v>
      </c>
      <c r="X241" s="68">
        <v>328789.33</v>
      </c>
      <c r="Y241" s="68">
        <v>12999686.613092331</v>
      </c>
      <c r="Z241" s="68">
        <v>4935673.0607195776</v>
      </c>
      <c r="AA241" s="68">
        <v>6024169.4657819048</v>
      </c>
      <c r="AB241" s="68">
        <v>949619.34595020115</v>
      </c>
      <c r="AC241" s="68">
        <f t="shared" si="19"/>
        <v>117809959.87304886</v>
      </c>
      <c r="AD241" s="68">
        <v>116812.15999999999</v>
      </c>
      <c r="AF241" s="79" t="s">
        <v>467</v>
      </c>
      <c r="AG241" s="79" t="s">
        <v>468</v>
      </c>
      <c r="AH241" s="80" t="s">
        <v>1156</v>
      </c>
      <c r="AI241" s="81">
        <v>16</v>
      </c>
      <c r="AJ241" s="68">
        <v>90664893.655703366</v>
      </c>
      <c r="AK241" s="68">
        <v>1988932.4999999998</v>
      </c>
      <c r="AL241" s="68">
        <v>596385.68000000005</v>
      </c>
      <c r="AM241" s="68">
        <v>329796.69</v>
      </c>
      <c r="AN241" s="68">
        <v>12994096.73804787</v>
      </c>
      <c r="AO241" s="68">
        <v>4935673.0607195776</v>
      </c>
      <c r="AP241" s="68">
        <v>6014982.2413231302</v>
      </c>
      <c r="AQ241" s="68">
        <v>951344.92230303586</v>
      </c>
      <c r="AR241" s="68">
        <f t="shared" si="20"/>
        <v>118593864.32809699</v>
      </c>
      <c r="AS241" s="68">
        <v>117758.84</v>
      </c>
      <c r="AU241" s="79" t="s">
        <v>467</v>
      </c>
      <c r="AV241" s="79" t="s">
        <v>468</v>
      </c>
      <c r="AW241" s="80" t="s">
        <v>1157</v>
      </c>
      <c r="AX241" s="81">
        <v>16</v>
      </c>
      <c r="AY241" s="68">
        <v>91511576.211386785</v>
      </c>
      <c r="AZ241" s="68">
        <v>2006578.93</v>
      </c>
      <c r="BA241" s="68">
        <v>601666.5</v>
      </c>
      <c r="BB241" s="68">
        <v>332012.89999999997</v>
      </c>
      <c r="BC241" s="68">
        <v>13135692.473114351</v>
      </c>
      <c r="BD241" s="68">
        <v>4935673.0607195776</v>
      </c>
      <c r="BE241" s="68">
        <v>6078881.2456270494</v>
      </c>
      <c r="BF241" s="68">
        <v>959114.89116223156</v>
      </c>
      <c r="BG241" s="68">
        <f t="shared" si="21"/>
        <v>119680003.24201001</v>
      </c>
      <c r="BH241" s="68">
        <v>118807.03</v>
      </c>
    </row>
    <row r="242" spans="2:60">
      <c r="B242" s="79" t="s">
        <v>469</v>
      </c>
      <c r="C242" s="79" t="s">
        <v>470</v>
      </c>
      <c r="D242" s="80" t="s">
        <v>953</v>
      </c>
      <c r="E242" s="81">
        <v>19</v>
      </c>
      <c r="F242" s="68"/>
      <c r="G242" s="68"/>
      <c r="H242" s="68"/>
      <c r="I242" s="68"/>
      <c r="J242" s="68"/>
      <c r="K242" s="68"/>
      <c r="L242" s="68"/>
      <c r="M242" s="68"/>
      <c r="N242" s="68">
        <f t="shared" si="18"/>
        <v>0</v>
      </c>
      <c r="O242" s="68"/>
      <c r="Q242" s="79" t="s">
        <v>469</v>
      </c>
      <c r="R242" s="79" t="s">
        <v>470</v>
      </c>
      <c r="S242" s="80" t="s">
        <v>954</v>
      </c>
      <c r="T242" s="81">
        <v>16</v>
      </c>
      <c r="U242" s="68">
        <v>120064969.55450815</v>
      </c>
      <c r="V242" s="68">
        <v>3318239.94</v>
      </c>
      <c r="W242" s="68">
        <v>752552.85</v>
      </c>
      <c r="X242" s="68">
        <v>414552.39999999997</v>
      </c>
      <c r="Y242" s="68">
        <v>19718042.365608394</v>
      </c>
      <c r="Z242" s="68">
        <v>6834198.8104817076</v>
      </c>
      <c r="AA242" s="68">
        <v>4881016.5139381187</v>
      </c>
      <c r="AB242" s="68">
        <v>1306055.3717068136</v>
      </c>
      <c r="AC242" s="68">
        <f t="shared" si="19"/>
        <v>157683560.30624318</v>
      </c>
      <c r="AD242" s="68">
        <v>393932.50000000006</v>
      </c>
      <c r="AF242" s="79" t="s">
        <v>469</v>
      </c>
      <c r="AG242" s="79" t="s">
        <v>470</v>
      </c>
      <c r="AH242" s="80" t="s">
        <v>1156</v>
      </c>
      <c r="AI242" s="81">
        <v>16</v>
      </c>
      <c r="AJ242" s="68">
        <v>122524875.12490124</v>
      </c>
      <c r="AK242" s="68">
        <v>3322675.0399999991</v>
      </c>
      <c r="AL242" s="68">
        <v>754768.91</v>
      </c>
      <c r="AM242" s="68">
        <v>421745.80000000005</v>
      </c>
      <c r="AN242" s="68">
        <v>19829442.035896856</v>
      </c>
      <c r="AO242" s="68">
        <v>6834198.8104817076</v>
      </c>
      <c r="AP242" s="68">
        <v>4907245.2795831375</v>
      </c>
      <c r="AQ242" s="68">
        <v>1326475.635320276</v>
      </c>
      <c r="AR242" s="68">
        <f t="shared" si="20"/>
        <v>160321879.04618317</v>
      </c>
      <c r="AS242" s="68">
        <v>400452.41000000003</v>
      </c>
      <c r="AU242" s="79" t="s">
        <v>469</v>
      </c>
      <c r="AV242" s="79" t="s">
        <v>470</v>
      </c>
      <c r="AW242" s="80" t="s">
        <v>1157</v>
      </c>
      <c r="AX242" s="81">
        <v>16</v>
      </c>
      <c r="AY242" s="68">
        <v>126573808.14873019</v>
      </c>
      <c r="AZ242" s="68">
        <v>3380499.97</v>
      </c>
      <c r="BA242" s="68">
        <v>767880.88</v>
      </c>
      <c r="BB242" s="68">
        <v>435246.85</v>
      </c>
      <c r="BC242" s="68">
        <v>20185426.64914785</v>
      </c>
      <c r="BD242" s="68">
        <v>6834198.8104817076</v>
      </c>
      <c r="BE242" s="68">
        <v>4993302.6076397561</v>
      </c>
      <c r="BF242" s="68">
        <v>1369616.000171423</v>
      </c>
      <c r="BG242" s="68">
        <f t="shared" si="21"/>
        <v>164947425.77617091</v>
      </c>
      <c r="BH242" s="68">
        <v>407445.86</v>
      </c>
    </row>
    <row r="243" spans="2:60">
      <c r="B243" s="79" t="s">
        <v>471</v>
      </c>
      <c r="C243" s="79" t="s">
        <v>472</v>
      </c>
      <c r="D243" s="80" t="s">
        <v>953</v>
      </c>
      <c r="E243" s="81">
        <v>19</v>
      </c>
      <c r="F243" s="68"/>
      <c r="G243" s="68"/>
      <c r="H243" s="68"/>
      <c r="I243" s="68"/>
      <c r="J243" s="68"/>
      <c r="K243" s="68"/>
      <c r="L243" s="68"/>
      <c r="M243" s="68"/>
      <c r="N243" s="68">
        <f t="shared" si="18"/>
        <v>0</v>
      </c>
      <c r="O243" s="68"/>
      <c r="Q243" s="79" t="s">
        <v>471</v>
      </c>
      <c r="R243" s="79" t="s">
        <v>472</v>
      </c>
      <c r="S243" s="80" t="s">
        <v>954</v>
      </c>
      <c r="T243" s="81">
        <v>16</v>
      </c>
      <c r="U243" s="68">
        <v>6783195.0006761551</v>
      </c>
      <c r="V243" s="68">
        <v>130799.88</v>
      </c>
      <c r="W243" s="68">
        <v>0</v>
      </c>
      <c r="X243" s="68">
        <v>27932.12</v>
      </c>
      <c r="Y243" s="68">
        <v>896361.884737771</v>
      </c>
      <c r="Z243" s="68">
        <v>718476.57589301968</v>
      </c>
      <c r="AA243" s="68">
        <v>964127.96331667749</v>
      </c>
      <c r="AB243" s="68">
        <v>76710.609767800197</v>
      </c>
      <c r="AC243" s="68">
        <f t="shared" si="19"/>
        <v>9597604.0343914237</v>
      </c>
      <c r="AD243" s="68">
        <v>0</v>
      </c>
      <c r="AF243" s="79" t="s">
        <v>471</v>
      </c>
      <c r="AG243" s="79" t="s">
        <v>472</v>
      </c>
      <c r="AH243" s="80" t="s">
        <v>1156</v>
      </c>
      <c r="AI243" s="81">
        <v>16</v>
      </c>
      <c r="AJ243" s="68">
        <v>6819319.4478294132</v>
      </c>
      <c r="AK243" s="68">
        <v>131187.76</v>
      </c>
      <c r="AL243" s="68">
        <v>0</v>
      </c>
      <c r="AM243" s="68">
        <v>28014.78</v>
      </c>
      <c r="AN243" s="68">
        <v>901181.9205687457</v>
      </c>
      <c r="AO243" s="68">
        <v>718476.57589301968</v>
      </c>
      <c r="AP243" s="68">
        <v>969286.56166741741</v>
      </c>
      <c r="AQ243" s="68">
        <v>76970.791687143967</v>
      </c>
      <c r="AR243" s="68">
        <f t="shared" si="20"/>
        <v>9644437.8376457412</v>
      </c>
      <c r="AS243" s="68">
        <v>0</v>
      </c>
      <c r="AU243" s="79" t="s">
        <v>471</v>
      </c>
      <c r="AV243" s="79" t="s">
        <v>472</v>
      </c>
      <c r="AW243" s="80" t="s">
        <v>1157</v>
      </c>
      <c r="AX243" s="81">
        <v>16</v>
      </c>
      <c r="AY243" s="68">
        <v>6938888.0405280059</v>
      </c>
      <c r="AZ243" s="68">
        <v>133482.75000000003</v>
      </c>
      <c r="BA243" s="68">
        <v>0</v>
      </c>
      <c r="BB243" s="68">
        <v>28503.85</v>
      </c>
      <c r="BC243" s="68">
        <v>917029.34994497965</v>
      </c>
      <c r="BD243" s="68">
        <v>718476.57589301968</v>
      </c>
      <c r="BE243" s="68">
        <v>986333.21541056968</v>
      </c>
      <c r="BF243" s="68">
        <v>78510.203520888463</v>
      </c>
      <c r="BG243" s="68">
        <f t="shared" si="21"/>
        <v>9801223.9852974638</v>
      </c>
      <c r="BH243" s="68">
        <v>0</v>
      </c>
    </row>
    <row r="244" spans="2:60">
      <c r="B244" s="79" t="s">
        <v>473</v>
      </c>
      <c r="C244" s="79" t="s">
        <v>474</v>
      </c>
      <c r="D244" s="80" t="s">
        <v>953</v>
      </c>
      <c r="E244" s="81">
        <v>19</v>
      </c>
      <c r="F244" s="68"/>
      <c r="G244" s="68"/>
      <c r="H244" s="68"/>
      <c r="I244" s="68"/>
      <c r="J244" s="68"/>
      <c r="K244" s="68"/>
      <c r="L244" s="68"/>
      <c r="M244" s="68"/>
      <c r="N244" s="68">
        <f t="shared" si="18"/>
        <v>0</v>
      </c>
      <c r="O244" s="68"/>
      <c r="Q244" s="79" t="s">
        <v>473</v>
      </c>
      <c r="R244" s="79" t="s">
        <v>474</v>
      </c>
      <c r="S244" s="80" t="s">
        <v>954</v>
      </c>
      <c r="T244" s="81">
        <v>16</v>
      </c>
      <c r="U244" s="68">
        <v>45242431.975450449</v>
      </c>
      <c r="V244" s="68">
        <v>1515198.3099999998</v>
      </c>
      <c r="W244" s="68">
        <v>335022.88</v>
      </c>
      <c r="X244" s="68">
        <v>158578.79</v>
      </c>
      <c r="Y244" s="68">
        <v>7071294.7440748671</v>
      </c>
      <c r="Z244" s="68">
        <v>2949445.8325091903</v>
      </c>
      <c r="AA244" s="68">
        <v>2368016.3154763179</v>
      </c>
      <c r="AB244" s="68">
        <v>497277.42591574043</v>
      </c>
      <c r="AC244" s="68">
        <f t="shared" si="19"/>
        <v>60398009.763426572</v>
      </c>
      <c r="AD244" s="68">
        <v>260743.48999999996</v>
      </c>
      <c r="AF244" s="79" t="s">
        <v>473</v>
      </c>
      <c r="AG244" s="79" t="s">
        <v>474</v>
      </c>
      <c r="AH244" s="80" t="s">
        <v>1156</v>
      </c>
      <c r="AI244" s="81">
        <v>16</v>
      </c>
      <c r="AJ244" s="68">
        <v>48231482.785014592</v>
      </c>
      <c r="AK244" s="68">
        <v>1516123.7899999998</v>
      </c>
      <c r="AL244" s="68">
        <v>336009.43</v>
      </c>
      <c r="AM244" s="68">
        <v>168101.06</v>
      </c>
      <c r="AN244" s="68">
        <v>7117129.7727751769</v>
      </c>
      <c r="AO244" s="68">
        <v>2949445.8325091903</v>
      </c>
      <c r="AP244" s="68">
        <v>2380785.0610912228</v>
      </c>
      <c r="AQ244" s="68">
        <v>521318.98455193639</v>
      </c>
      <c r="AR244" s="68">
        <f t="shared" si="20"/>
        <v>63485455.715942122</v>
      </c>
      <c r="AS244" s="68">
        <v>265059</v>
      </c>
      <c r="AU244" s="79" t="s">
        <v>473</v>
      </c>
      <c r="AV244" s="79" t="s">
        <v>474</v>
      </c>
      <c r="AW244" s="80" t="s">
        <v>1157</v>
      </c>
      <c r="AX244" s="81">
        <v>16</v>
      </c>
      <c r="AY244" s="68">
        <v>50936345.70888494</v>
      </c>
      <c r="AZ244" s="68">
        <v>1542504.6199999999</v>
      </c>
      <c r="BA244" s="68">
        <v>341846.65</v>
      </c>
      <c r="BB244" s="68">
        <v>177195.74</v>
      </c>
      <c r="BC244" s="68">
        <v>7241283.9000926912</v>
      </c>
      <c r="BD244" s="68">
        <v>2949445.8325091903</v>
      </c>
      <c r="BE244" s="68">
        <v>2422539.7090311171</v>
      </c>
      <c r="BF244" s="68">
        <v>546106.1923397705</v>
      </c>
      <c r="BG244" s="68">
        <f t="shared" si="21"/>
        <v>66426956.31285771</v>
      </c>
      <c r="BH244" s="68">
        <v>269687.96000000002</v>
      </c>
    </row>
    <row r="245" spans="2:60">
      <c r="B245" s="79" t="s">
        <v>475</v>
      </c>
      <c r="C245" s="79" t="s">
        <v>476</v>
      </c>
      <c r="D245" s="80" t="s">
        <v>953</v>
      </c>
      <c r="E245" s="81">
        <v>19</v>
      </c>
      <c r="F245" s="68"/>
      <c r="G245" s="68"/>
      <c r="H245" s="68"/>
      <c r="I245" s="68"/>
      <c r="J245" s="68"/>
      <c r="K245" s="68"/>
      <c r="L245" s="68"/>
      <c r="M245" s="68"/>
      <c r="N245" s="68">
        <f t="shared" si="18"/>
        <v>0</v>
      </c>
      <c r="O245" s="68"/>
      <c r="Q245" s="79" t="s">
        <v>475</v>
      </c>
      <c r="R245" s="79" t="s">
        <v>476</v>
      </c>
      <c r="S245" s="80" t="s">
        <v>954</v>
      </c>
      <c r="T245" s="81">
        <v>16</v>
      </c>
      <c r="U245" s="68">
        <v>31696176.689547271</v>
      </c>
      <c r="V245" s="68">
        <v>1409770.15</v>
      </c>
      <c r="W245" s="68">
        <v>191747.49999999997</v>
      </c>
      <c r="X245" s="68">
        <v>120177.67000000001</v>
      </c>
      <c r="Y245" s="68">
        <v>5347323.5004715975</v>
      </c>
      <c r="Z245" s="68">
        <v>2201894.9910638989</v>
      </c>
      <c r="AA245" s="68">
        <v>2984791.8581186552</v>
      </c>
      <c r="AB245" s="68">
        <v>360688.76212206483</v>
      </c>
      <c r="AC245" s="68">
        <f t="shared" si="19"/>
        <v>44724822.15132349</v>
      </c>
      <c r="AD245" s="68">
        <v>412251.03</v>
      </c>
      <c r="AF245" s="79" t="s">
        <v>475</v>
      </c>
      <c r="AG245" s="79" t="s">
        <v>476</v>
      </c>
      <c r="AH245" s="80" t="s">
        <v>1156</v>
      </c>
      <c r="AI245" s="81">
        <v>16</v>
      </c>
      <c r="AJ245" s="68">
        <v>31642272.941685855</v>
      </c>
      <c r="AK245" s="68">
        <v>1408317.29</v>
      </c>
      <c r="AL245" s="68">
        <v>192314.93</v>
      </c>
      <c r="AM245" s="68">
        <v>119636.04000000001</v>
      </c>
      <c r="AN245" s="68">
        <v>5381475.3842379749</v>
      </c>
      <c r="AO245" s="68">
        <v>2201894.9910638989</v>
      </c>
      <c r="AP245" s="68">
        <v>3000762.1266274508</v>
      </c>
      <c r="AQ245" s="68">
        <v>360319.53710535914</v>
      </c>
      <c r="AR245" s="68">
        <f t="shared" si="20"/>
        <v>44726100.220720537</v>
      </c>
      <c r="AS245" s="68">
        <v>419106.98</v>
      </c>
      <c r="AU245" s="79" t="s">
        <v>475</v>
      </c>
      <c r="AV245" s="79" t="s">
        <v>476</v>
      </c>
      <c r="AW245" s="80" t="s">
        <v>1157</v>
      </c>
      <c r="AX245" s="81">
        <v>16</v>
      </c>
      <c r="AY245" s="68">
        <v>31858593.392579395</v>
      </c>
      <c r="AZ245" s="68">
        <v>1432932.2200000002</v>
      </c>
      <c r="BA245" s="68">
        <v>195672.27</v>
      </c>
      <c r="BB245" s="68">
        <v>120507.34</v>
      </c>
      <c r="BC245" s="68">
        <v>5478269.2199768387</v>
      </c>
      <c r="BD245" s="68">
        <v>2201894.9910638989</v>
      </c>
      <c r="BE245" s="68">
        <v>3053536.4214043431</v>
      </c>
      <c r="BF245" s="68">
        <v>364711.25469142199</v>
      </c>
      <c r="BG245" s="68">
        <f t="shared" si="21"/>
        <v>45132577.989715897</v>
      </c>
      <c r="BH245" s="68">
        <v>426460.88</v>
      </c>
    </row>
    <row r="246" spans="2:60">
      <c r="B246" s="79" t="s">
        <v>477</v>
      </c>
      <c r="C246" s="79" t="s">
        <v>478</v>
      </c>
      <c r="D246" s="80" t="s">
        <v>953</v>
      </c>
      <c r="E246" s="81">
        <v>19</v>
      </c>
      <c r="F246" s="68"/>
      <c r="G246" s="68"/>
      <c r="H246" s="68"/>
      <c r="I246" s="68"/>
      <c r="J246" s="68"/>
      <c r="K246" s="68"/>
      <c r="L246" s="68"/>
      <c r="M246" s="68"/>
      <c r="N246" s="68">
        <f t="shared" si="18"/>
        <v>0</v>
      </c>
      <c r="O246" s="68"/>
      <c r="Q246" s="79" t="s">
        <v>477</v>
      </c>
      <c r="R246" s="79" t="s">
        <v>478</v>
      </c>
      <c r="S246" s="80" t="s">
        <v>954</v>
      </c>
      <c r="T246" s="81">
        <v>16</v>
      </c>
      <c r="U246" s="68">
        <v>4746719.3376367558</v>
      </c>
      <c r="V246" s="68">
        <v>103383.85999999999</v>
      </c>
      <c r="W246" s="68">
        <v>7395.8700000000008</v>
      </c>
      <c r="X246" s="68">
        <v>15079.869999999999</v>
      </c>
      <c r="Y246" s="68">
        <v>607156.1431462185</v>
      </c>
      <c r="Z246" s="68">
        <v>518801.13219168899</v>
      </c>
      <c r="AA246" s="68">
        <v>242623.70084262121</v>
      </c>
      <c r="AB246" s="68">
        <v>50105.80028488487</v>
      </c>
      <c r="AC246" s="68">
        <f t="shared" si="19"/>
        <v>6291265.7141021695</v>
      </c>
      <c r="AD246" s="68">
        <v>0</v>
      </c>
      <c r="AF246" s="79" t="s">
        <v>477</v>
      </c>
      <c r="AG246" s="79" t="s">
        <v>478</v>
      </c>
      <c r="AH246" s="80" t="s">
        <v>1156</v>
      </c>
      <c r="AI246" s="81">
        <v>16</v>
      </c>
      <c r="AJ246" s="68">
        <v>4862776.0376861617</v>
      </c>
      <c r="AK246" s="68">
        <v>103688.95</v>
      </c>
      <c r="AL246" s="68">
        <v>7417.6400000000012</v>
      </c>
      <c r="AM246" s="68">
        <v>15509.6</v>
      </c>
      <c r="AN246" s="68">
        <v>611148.86983054981</v>
      </c>
      <c r="AO246" s="68">
        <v>518801.13219168899</v>
      </c>
      <c r="AP246" s="68">
        <v>243932.10813595523</v>
      </c>
      <c r="AQ246" s="68">
        <v>51076.098456034437</v>
      </c>
      <c r="AR246" s="68">
        <f t="shared" si="20"/>
        <v>6414350.4363003895</v>
      </c>
      <c r="AS246" s="68">
        <v>0</v>
      </c>
      <c r="AU246" s="79" t="s">
        <v>477</v>
      </c>
      <c r="AV246" s="79" t="s">
        <v>478</v>
      </c>
      <c r="AW246" s="80" t="s">
        <v>1157</v>
      </c>
      <c r="AX246" s="81">
        <v>16</v>
      </c>
      <c r="AY246" s="68">
        <v>4990258.3460948775</v>
      </c>
      <c r="AZ246" s="68">
        <v>105494.15000000001</v>
      </c>
      <c r="BA246" s="68">
        <v>7546.5</v>
      </c>
      <c r="BB246" s="68">
        <v>15975.060000000001</v>
      </c>
      <c r="BC246" s="68">
        <v>619719.96780962648</v>
      </c>
      <c r="BD246" s="68">
        <v>518801.13219168899</v>
      </c>
      <c r="BE246" s="68">
        <v>248210.40891922894</v>
      </c>
      <c r="BF246" s="68">
        <v>52271.679978029802</v>
      </c>
      <c r="BG246" s="68">
        <f t="shared" si="21"/>
        <v>6558277.244993452</v>
      </c>
      <c r="BH246" s="68">
        <v>0</v>
      </c>
    </row>
    <row r="247" spans="2:60">
      <c r="B247" s="79" t="s">
        <v>479</v>
      </c>
      <c r="C247" s="79" t="s">
        <v>480</v>
      </c>
      <c r="D247" s="80" t="s">
        <v>953</v>
      </c>
      <c r="E247" s="81">
        <v>19</v>
      </c>
      <c r="F247" s="68"/>
      <c r="G247" s="68"/>
      <c r="H247" s="68"/>
      <c r="I247" s="68"/>
      <c r="J247" s="68"/>
      <c r="K247" s="68"/>
      <c r="L247" s="68"/>
      <c r="M247" s="68"/>
      <c r="N247" s="68">
        <f t="shared" si="18"/>
        <v>0</v>
      </c>
      <c r="O247" s="68"/>
      <c r="Q247" s="79" t="s">
        <v>479</v>
      </c>
      <c r="R247" s="79" t="s">
        <v>480</v>
      </c>
      <c r="S247" s="80" t="s">
        <v>954</v>
      </c>
      <c r="T247" s="81">
        <v>16</v>
      </c>
      <c r="U247" s="68">
        <v>29329101.389888175</v>
      </c>
      <c r="V247" s="68">
        <v>1173573.0499999998</v>
      </c>
      <c r="W247" s="68">
        <v>189506.93</v>
      </c>
      <c r="X247" s="68">
        <v>109305.05</v>
      </c>
      <c r="Y247" s="68">
        <v>4286218.9705008212</v>
      </c>
      <c r="Z247" s="68">
        <v>1539427.1071864392</v>
      </c>
      <c r="AA247" s="68">
        <v>2577006.2950759395</v>
      </c>
      <c r="AB247" s="68">
        <v>304418.46843414754</v>
      </c>
      <c r="AC247" s="68">
        <f t="shared" si="19"/>
        <v>39833806.591085516</v>
      </c>
      <c r="AD247" s="68">
        <v>325249.32999999996</v>
      </c>
      <c r="AF247" s="79" t="s">
        <v>479</v>
      </c>
      <c r="AG247" s="79" t="s">
        <v>480</v>
      </c>
      <c r="AH247" s="80" t="s">
        <v>1156</v>
      </c>
      <c r="AI247" s="81">
        <v>16</v>
      </c>
      <c r="AJ247" s="68">
        <v>29431963.824977603</v>
      </c>
      <c r="AK247" s="68">
        <v>1172613.1000000003</v>
      </c>
      <c r="AL247" s="68">
        <v>190064.98</v>
      </c>
      <c r="AM247" s="68">
        <v>109626.93</v>
      </c>
      <c r="AN247" s="68">
        <v>4302889.4761086879</v>
      </c>
      <c r="AO247" s="68">
        <v>1539427.1071864392</v>
      </c>
      <c r="AP247" s="68">
        <v>2590902.4845196824</v>
      </c>
      <c r="AQ247" s="68">
        <v>304588.2301549688</v>
      </c>
      <c r="AR247" s="68">
        <f t="shared" si="20"/>
        <v>39972708.602947377</v>
      </c>
      <c r="AS247" s="68">
        <v>330632.46999999997</v>
      </c>
      <c r="AU247" s="79" t="s">
        <v>479</v>
      </c>
      <c r="AV247" s="79" t="s">
        <v>480</v>
      </c>
      <c r="AW247" s="80" t="s">
        <v>1157</v>
      </c>
      <c r="AX247" s="81">
        <v>16</v>
      </c>
      <c r="AY247" s="68">
        <v>29994349.404866137</v>
      </c>
      <c r="AZ247" s="68">
        <v>1193009.9699999997</v>
      </c>
      <c r="BA247" s="68">
        <v>193366.82</v>
      </c>
      <c r="BB247" s="68">
        <v>111531.37999999999</v>
      </c>
      <c r="BC247" s="68">
        <v>4385658.1947019529</v>
      </c>
      <c r="BD247" s="68">
        <v>1539427.1071864392</v>
      </c>
      <c r="BE247" s="68">
        <v>2636342.5018653665</v>
      </c>
      <c r="BF247" s="68">
        <v>311543.84024383873</v>
      </c>
      <c r="BG247" s="68">
        <f t="shared" si="21"/>
        <v>40701635.808863729</v>
      </c>
      <c r="BH247" s="68">
        <v>336406.58999999997</v>
      </c>
    </row>
    <row r="248" spans="2:60">
      <c r="B248" s="79" t="s">
        <v>481</v>
      </c>
      <c r="C248" s="79" t="s">
        <v>482</v>
      </c>
      <c r="D248" s="80" t="s">
        <v>953</v>
      </c>
      <c r="E248" s="81">
        <v>19</v>
      </c>
      <c r="F248" s="68"/>
      <c r="G248" s="68"/>
      <c r="H248" s="68"/>
      <c r="I248" s="68"/>
      <c r="J248" s="68"/>
      <c r="K248" s="68"/>
      <c r="L248" s="68"/>
      <c r="M248" s="68"/>
      <c r="N248" s="68">
        <f t="shared" si="18"/>
        <v>0</v>
      </c>
      <c r="O248" s="68"/>
      <c r="Q248" s="79" t="s">
        <v>481</v>
      </c>
      <c r="R248" s="79" t="s">
        <v>482</v>
      </c>
      <c r="S248" s="80" t="s">
        <v>954</v>
      </c>
      <c r="T248" s="81">
        <v>16</v>
      </c>
      <c r="U248" s="68">
        <v>21127433.456269059</v>
      </c>
      <c r="V248" s="68">
        <v>735454.57000000007</v>
      </c>
      <c r="W248" s="68">
        <v>30063.689999999995</v>
      </c>
      <c r="X248" s="68">
        <v>73862.559999999998</v>
      </c>
      <c r="Y248" s="68">
        <v>2753485.1822155984</v>
      </c>
      <c r="Z248" s="68">
        <v>1328975.2271536619</v>
      </c>
      <c r="AA248" s="68">
        <v>1069730.2233655681</v>
      </c>
      <c r="AB248" s="68">
        <v>190187.87925636023</v>
      </c>
      <c r="AC248" s="68">
        <f t="shared" si="19"/>
        <v>27528065.768260248</v>
      </c>
      <c r="AD248" s="68">
        <v>218872.98</v>
      </c>
      <c r="AF248" s="79" t="s">
        <v>481</v>
      </c>
      <c r="AG248" s="79" t="s">
        <v>482</v>
      </c>
      <c r="AH248" s="80" t="s">
        <v>1156</v>
      </c>
      <c r="AI248" s="81">
        <v>16</v>
      </c>
      <c r="AJ248" s="68">
        <v>21308386.168607544</v>
      </c>
      <c r="AK248" s="68">
        <v>734648.36999999988</v>
      </c>
      <c r="AL248" s="68">
        <v>30152.21</v>
      </c>
      <c r="AM248" s="68">
        <v>74272.73000000001</v>
      </c>
      <c r="AN248" s="68">
        <v>2768791.8947778218</v>
      </c>
      <c r="AO248" s="68">
        <v>1328975.2271536619</v>
      </c>
      <c r="AP248" s="68">
        <v>1075498.0796424984</v>
      </c>
      <c r="AQ248" s="68">
        <v>191510.55719018355</v>
      </c>
      <c r="AR248" s="68">
        <f t="shared" si="20"/>
        <v>27734730.737371713</v>
      </c>
      <c r="AS248" s="68">
        <v>222495.5</v>
      </c>
      <c r="AU248" s="79" t="s">
        <v>481</v>
      </c>
      <c r="AV248" s="79" t="s">
        <v>482</v>
      </c>
      <c r="AW248" s="80" t="s">
        <v>1157</v>
      </c>
      <c r="AX248" s="81">
        <v>16</v>
      </c>
      <c r="AY248" s="68">
        <v>21897470.754006881</v>
      </c>
      <c r="AZ248" s="68">
        <v>747426.27000000014</v>
      </c>
      <c r="BA248" s="68">
        <v>30676.02</v>
      </c>
      <c r="BB248" s="68">
        <v>76347.050000000017</v>
      </c>
      <c r="BC248" s="68">
        <v>2818320.6556645366</v>
      </c>
      <c r="BD248" s="68">
        <v>1328975.2271536619</v>
      </c>
      <c r="BE248" s="68">
        <v>1094360.2745292494</v>
      </c>
      <c r="BF248" s="68">
        <v>197324.53413239866</v>
      </c>
      <c r="BG248" s="68">
        <f t="shared" si="21"/>
        <v>28417281.925486729</v>
      </c>
      <c r="BH248" s="68">
        <v>226381.14</v>
      </c>
    </row>
    <row r="249" spans="2:60">
      <c r="B249" s="79" t="s">
        <v>483</v>
      </c>
      <c r="C249" s="79" t="s">
        <v>484</v>
      </c>
      <c r="D249" s="80" t="s">
        <v>953</v>
      </c>
      <c r="E249" s="81">
        <v>19</v>
      </c>
      <c r="F249" s="68"/>
      <c r="G249" s="68"/>
      <c r="H249" s="68"/>
      <c r="I249" s="68"/>
      <c r="J249" s="68"/>
      <c r="K249" s="68"/>
      <c r="L249" s="68"/>
      <c r="M249" s="68"/>
      <c r="N249" s="68">
        <f t="shared" si="18"/>
        <v>0</v>
      </c>
      <c r="O249" s="68"/>
      <c r="Q249" s="79" t="s">
        <v>483</v>
      </c>
      <c r="R249" s="79" t="s">
        <v>484</v>
      </c>
      <c r="S249" s="80" t="s">
        <v>954</v>
      </c>
      <c r="T249" s="81">
        <v>16</v>
      </c>
      <c r="U249" s="68">
        <v>10555952.261329366</v>
      </c>
      <c r="V249" s="68">
        <v>430306.60000000003</v>
      </c>
      <c r="W249" s="68">
        <v>12198.37</v>
      </c>
      <c r="X249" s="68">
        <v>39860.81</v>
      </c>
      <c r="Y249" s="68">
        <v>1836188.4287472668</v>
      </c>
      <c r="Z249" s="68">
        <v>1156661.4014684784</v>
      </c>
      <c r="AA249" s="68">
        <v>1040033.6566463897</v>
      </c>
      <c r="AB249" s="68">
        <v>115563.93927705474</v>
      </c>
      <c r="AC249" s="68">
        <f t="shared" si="19"/>
        <v>15287604.407468554</v>
      </c>
      <c r="AD249" s="68">
        <v>100838.93999999999</v>
      </c>
      <c r="AF249" s="79" t="s">
        <v>483</v>
      </c>
      <c r="AG249" s="79" t="s">
        <v>484</v>
      </c>
      <c r="AH249" s="80" t="s">
        <v>1156</v>
      </c>
      <c r="AI249" s="81">
        <v>16</v>
      </c>
      <c r="AJ249" s="68">
        <v>10594571.138554227</v>
      </c>
      <c r="AK249" s="68">
        <v>430205.10000000003</v>
      </c>
      <c r="AL249" s="68">
        <v>12234.289999999999</v>
      </c>
      <c r="AM249" s="68">
        <v>39881.85</v>
      </c>
      <c r="AN249" s="68">
        <v>1847592.5067938636</v>
      </c>
      <c r="AO249" s="68">
        <v>1156661.4014684784</v>
      </c>
      <c r="AP249" s="68">
        <v>1045642.2008448909</v>
      </c>
      <c r="AQ249" s="68">
        <v>115894.84787981771</v>
      </c>
      <c r="AR249" s="68">
        <f t="shared" si="20"/>
        <v>15345191.245541276</v>
      </c>
      <c r="AS249" s="68">
        <v>102507.90999999999</v>
      </c>
      <c r="AU249" s="79" t="s">
        <v>483</v>
      </c>
      <c r="AV249" s="79" t="s">
        <v>484</v>
      </c>
      <c r="AW249" s="80" t="s">
        <v>1157</v>
      </c>
      <c r="AX249" s="81">
        <v>16</v>
      </c>
      <c r="AY249" s="68">
        <v>10756412.682993116</v>
      </c>
      <c r="AZ249" s="68">
        <v>437689.27</v>
      </c>
      <c r="BA249" s="68">
        <v>12446.83</v>
      </c>
      <c r="BB249" s="68">
        <v>40476.68</v>
      </c>
      <c r="BC249" s="68">
        <v>1881526.8294230676</v>
      </c>
      <c r="BD249" s="68">
        <v>1156661.4014684784</v>
      </c>
      <c r="BE249" s="68">
        <v>1063981.0505144901</v>
      </c>
      <c r="BF249" s="68">
        <v>118103.75140129961</v>
      </c>
      <c r="BG249" s="68">
        <f t="shared" si="21"/>
        <v>15571596.59580045</v>
      </c>
      <c r="BH249" s="68">
        <v>104298.09999999999</v>
      </c>
    </row>
    <row r="250" spans="2:60">
      <c r="B250" s="79" t="s">
        <v>485</v>
      </c>
      <c r="C250" s="79" t="s">
        <v>486</v>
      </c>
      <c r="D250" s="80" t="s">
        <v>953</v>
      </c>
      <c r="E250" s="81">
        <v>19</v>
      </c>
      <c r="F250" s="68"/>
      <c r="G250" s="68"/>
      <c r="H250" s="68"/>
      <c r="I250" s="68"/>
      <c r="J250" s="68"/>
      <c r="K250" s="68"/>
      <c r="L250" s="68"/>
      <c r="M250" s="68"/>
      <c r="N250" s="68">
        <f t="shared" si="18"/>
        <v>0</v>
      </c>
      <c r="O250" s="68"/>
      <c r="Q250" s="79" t="s">
        <v>485</v>
      </c>
      <c r="R250" s="79" t="s">
        <v>486</v>
      </c>
      <c r="S250" s="80" t="s">
        <v>954</v>
      </c>
      <c r="T250" s="81">
        <v>16</v>
      </c>
      <c r="U250" s="68">
        <v>4596907.2604952455</v>
      </c>
      <c r="V250" s="68">
        <v>123362.12</v>
      </c>
      <c r="W250" s="68">
        <v>11026.47</v>
      </c>
      <c r="X250" s="68">
        <v>0</v>
      </c>
      <c r="Y250" s="68">
        <v>499327.21545825398</v>
      </c>
      <c r="Z250" s="68">
        <v>0</v>
      </c>
      <c r="AA250" s="68">
        <v>0</v>
      </c>
      <c r="AB250" s="68">
        <v>48366.447306893766</v>
      </c>
      <c r="AC250" s="68">
        <f t="shared" si="19"/>
        <v>5278989.5132603934</v>
      </c>
      <c r="AD250" s="68">
        <v>0</v>
      </c>
      <c r="AF250" s="79" t="s">
        <v>485</v>
      </c>
      <c r="AG250" s="79" t="s">
        <v>486</v>
      </c>
      <c r="AH250" s="80" t="s">
        <v>1156</v>
      </c>
      <c r="AI250" s="81">
        <v>16</v>
      </c>
      <c r="AJ250" s="68">
        <v>4587248.0386346541</v>
      </c>
      <c r="AK250" s="68">
        <v>122691.4</v>
      </c>
      <c r="AL250" s="68">
        <v>10966.64</v>
      </c>
      <c r="AM250" s="68">
        <v>0</v>
      </c>
      <c r="AN250" s="68">
        <v>498277.89985964261</v>
      </c>
      <c r="AO250" s="68">
        <v>0</v>
      </c>
      <c r="AP250" s="68">
        <v>0</v>
      </c>
      <c r="AQ250" s="68">
        <v>48068.3178076474</v>
      </c>
      <c r="AR250" s="68">
        <f t="shared" si="20"/>
        <v>5267252.2963019442</v>
      </c>
      <c r="AS250" s="68">
        <v>0</v>
      </c>
      <c r="AU250" s="79" t="s">
        <v>485</v>
      </c>
      <c r="AV250" s="79" t="s">
        <v>486</v>
      </c>
      <c r="AW250" s="80" t="s">
        <v>1157</v>
      </c>
      <c r="AX250" s="81">
        <v>16</v>
      </c>
      <c r="AY250" s="68">
        <v>4634742.9323471263</v>
      </c>
      <c r="AZ250" s="68">
        <v>123780.14999999998</v>
      </c>
      <c r="BA250" s="68">
        <v>11063.74</v>
      </c>
      <c r="BB250" s="68">
        <v>0</v>
      </c>
      <c r="BC250" s="68">
        <v>503437.50469917856</v>
      </c>
      <c r="BD250" s="68">
        <v>0</v>
      </c>
      <c r="BE250" s="68">
        <v>0</v>
      </c>
      <c r="BF250" s="68">
        <v>48558.227281454951</v>
      </c>
      <c r="BG250" s="68">
        <f t="shared" si="21"/>
        <v>5321582.5543277608</v>
      </c>
      <c r="BH250" s="68">
        <v>0</v>
      </c>
    </row>
    <row r="251" spans="2:60">
      <c r="B251" s="79" t="s">
        <v>487</v>
      </c>
      <c r="C251" s="79" t="s">
        <v>488</v>
      </c>
      <c r="D251" s="80" t="s">
        <v>953</v>
      </c>
      <c r="E251" s="81">
        <v>19</v>
      </c>
      <c r="F251" s="68"/>
      <c r="G251" s="68"/>
      <c r="H251" s="68"/>
      <c r="I251" s="68"/>
      <c r="J251" s="68"/>
      <c r="K251" s="68"/>
      <c r="L251" s="68"/>
      <c r="M251" s="68"/>
      <c r="N251" s="68">
        <f t="shared" si="18"/>
        <v>0</v>
      </c>
      <c r="O251" s="68"/>
      <c r="Q251" s="79" t="s">
        <v>487</v>
      </c>
      <c r="R251" s="79" t="s">
        <v>488</v>
      </c>
      <c r="S251" s="80" t="s">
        <v>954</v>
      </c>
      <c r="T251" s="81">
        <v>16</v>
      </c>
      <c r="U251" s="68">
        <v>4888800.1938792793</v>
      </c>
      <c r="V251" s="68">
        <v>136278.02000000002</v>
      </c>
      <c r="W251" s="68">
        <v>0</v>
      </c>
      <c r="X251" s="68">
        <v>0</v>
      </c>
      <c r="Y251" s="68">
        <v>618808.63248948136</v>
      </c>
      <c r="Z251" s="68">
        <v>0</v>
      </c>
      <c r="AA251" s="68">
        <v>0</v>
      </c>
      <c r="AB251" s="68">
        <v>48712.447562116198</v>
      </c>
      <c r="AC251" s="68">
        <f t="shared" si="19"/>
        <v>5692599.293930877</v>
      </c>
      <c r="AD251" s="68">
        <v>0</v>
      </c>
      <c r="AF251" s="79" t="s">
        <v>487</v>
      </c>
      <c r="AG251" s="79" t="s">
        <v>488</v>
      </c>
      <c r="AH251" s="80" t="s">
        <v>1156</v>
      </c>
      <c r="AI251" s="81">
        <v>16</v>
      </c>
      <c r="AJ251" s="68">
        <v>4881563.5422342215</v>
      </c>
      <c r="AK251" s="68">
        <v>135537.09</v>
      </c>
      <c r="AL251" s="68">
        <v>0</v>
      </c>
      <c r="AM251" s="68">
        <v>0</v>
      </c>
      <c r="AN251" s="68">
        <v>617875.67802360933</v>
      </c>
      <c r="AO251" s="68">
        <v>0</v>
      </c>
      <c r="AP251" s="68">
        <v>0</v>
      </c>
      <c r="AQ251" s="68">
        <v>48412.178109184839</v>
      </c>
      <c r="AR251" s="68">
        <f t="shared" si="20"/>
        <v>5683388.4883670155</v>
      </c>
      <c r="AS251" s="68">
        <v>0</v>
      </c>
      <c r="AU251" s="79" t="s">
        <v>487</v>
      </c>
      <c r="AV251" s="79" t="s">
        <v>488</v>
      </c>
      <c r="AW251" s="80" t="s">
        <v>1157</v>
      </c>
      <c r="AX251" s="81">
        <v>16</v>
      </c>
      <c r="AY251" s="68">
        <v>4933605.6182169504</v>
      </c>
      <c r="AZ251" s="68">
        <v>136739.82</v>
      </c>
      <c r="BA251" s="68">
        <v>0</v>
      </c>
      <c r="BB251" s="68">
        <v>0</v>
      </c>
      <c r="BC251" s="68">
        <v>624445.10156589316</v>
      </c>
      <c r="BD251" s="68">
        <v>0</v>
      </c>
      <c r="BE251" s="68">
        <v>0</v>
      </c>
      <c r="BF251" s="68">
        <v>48905.59107260406</v>
      </c>
      <c r="BG251" s="68">
        <f t="shared" si="21"/>
        <v>5743696.1308554476</v>
      </c>
      <c r="BH251" s="68">
        <v>0</v>
      </c>
    </row>
    <row r="252" spans="2:60">
      <c r="B252" s="79" t="s">
        <v>489</v>
      </c>
      <c r="C252" s="79" t="s">
        <v>490</v>
      </c>
      <c r="D252" s="80" t="s">
        <v>953</v>
      </c>
      <c r="E252" s="81">
        <v>19</v>
      </c>
      <c r="F252" s="68"/>
      <c r="G252" s="68"/>
      <c r="H252" s="68"/>
      <c r="I252" s="68"/>
      <c r="J252" s="68"/>
      <c r="K252" s="68"/>
      <c r="L252" s="68"/>
      <c r="M252" s="68"/>
      <c r="N252" s="68">
        <f t="shared" si="18"/>
        <v>0</v>
      </c>
      <c r="O252" s="68"/>
      <c r="Q252" s="79" t="s">
        <v>489</v>
      </c>
      <c r="R252" s="79" t="s">
        <v>490</v>
      </c>
      <c r="S252" s="80" t="s">
        <v>954</v>
      </c>
      <c r="T252" s="81">
        <v>16</v>
      </c>
      <c r="U252" s="68">
        <v>574601.33515628253</v>
      </c>
      <c r="V252" s="68">
        <v>18888.79</v>
      </c>
      <c r="W252" s="68">
        <v>0</v>
      </c>
      <c r="X252" s="68">
        <v>894.62000000000012</v>
      </c>
      <c r="Y252" s="68">
        <v>28826.71557851258</v>
      </c>
      <c r="Z252" s="68">
        <v>129111.33796409132</v>
      </c>
      <c r="AA252" s="68">
        <v>0</v>
      </c>
      <c r="AB252" s="68">
        <v>6012.1741257826798</v>
      </c>
      <c r="AC252" s="68">
        <f t="shared" si="19"/>
        <v>768490.41282466904</v>
      </c>
      <c r="AD252" s="68">
        <v>10155.439999999999</v>
      </c>
      <c r="AF252" s="79" t="s">
        <v>489</v>
      </c>
      <c r="AG252" s="79" t="s">
        <v>490</v>
      </c>
      <c r="AH252" s="80" t="s">
        <v>1156</v>
      </c>
      <c r="AI252" s="81">
        <v>16</v>
      </c>
      <c r="AJ252" s="68">
        <v>580132.15749526839</v>
      </c>
      <c r="AK252" s="68">
        <v>18806.03</v>
      </c>
      <c r="AL252" s="68">
        <v>0</v>
      </c>
      <c r="AM252" s="68">
        <v>897.26999999999987</v>
      </c>
      <c r="AN252" s="68">
        <v>28186.153379753327</v>
      </c>
      <c r="AO252" s="68">
        <v>129111.33796409132</v>
      </c>
      <c r="AP252" s="68">
        <v>0</v>
      </c>
      <c r="AQ252" s="68">
        <v>6023.2579437162494</v>
      </c>
      <c r="AR252" s="68">
        <f t="shared" si="20"/>
        <v>773480.53678282932</v>
      </c>
      <c r="AS252" s="68">
        <v>10324.33</v>
      </c>
      <c r="AU252" s="79" t="s">
        <v>489</v>
      </c>
      <c r="AV252" s="79" t="s">
        <v>490</v>
      </c>
      <c r="AW252" s="80" t="s">
        <v>1157</v>
      </c>
      <c r="AX252" s="81">
        <v>16</v>
      </c>
      <c r="AY252" s="68">
        <v>588335.1843959383</v>
      </c>
      <c r="AZ252" s="68">
        <v>19134.47</v>
      </c>
      <c r="BA252" s="68">
        <v>0</v>
      </c>
      <c r="BB252" s="68">
        <v>811.5</v>
      </c>
      <c r="BC252" s="68">
        <v>28754.091995978091</v>
      </c>
      <c r="BD252" s="68">
        <v>129111.33796409132</v>
      </c>
      <c r="BE252" s="68">
        <v>0</v>
      </c>
      <c r="BF252" s="68">
        <v>6144.6222091307864</v>
      </c>
      <c r="BG252" s="68">
        <f t="shared" si="21"/>
        <v>782796.69656513853</v>
      </c>
      <c r="BH252" s="68">
        <v>10505.49</v>
      </c>
    </row>
    <row r="253" spans="2:60">
      <c r="B253" s="79" t="s">
        <v>491</v>
      </c>
      <c r="C253" s="79" t="s">
        <v>492</v>
      </c>
      <c r="D253" s="80" t="s">
        <v>953</v>
      </c>
      <c r="E253" s="81">
        <v>19</v>
      </c>
      <c r="F253" s="68"/>
      <c r="G253" s="68"/>
      <c r="H253" s="68"/>
      <c r="I253" s="68"/>
      <c r="J253" s="68"/>
      <c r="K253" s="68"/>
      <c r="L253" s="68"/>
      <c r="M253" s="68"/>
      <c r="N253" s="68">
        <f t="shared" si="18"/>
        <v>0</v>
      </c>
      <c r="O253" s="68"/>
      <c r="Q253" s="79" t="s">
        <v>491</v>
      </c>
      <c r="R253" s="79" t="s">
        <v>492</v>
      </c>
      <c r="S253" s="80" t="s">
        <v>954</v>
      </c>
      <c r="T253" s="81">
        <v>16</v>
      </c>
      <c r="U253" s="68">
        <v>6285264.0895612119</v>
      </c>
      <c r="V253" s="68">
        <v>277298.53000000003</v>
      </c>
      <c r="W253" s="68">
        <v>0</v>
      </c>
      <c r="X253" s="68">
        <v>22763.87</v>
      </c>
      <c r="Y253" s="68">
        <v>929232.23274822114</v>
      </c>
      <c r="Z253" s="68">
        <v>547580.59606186417</v>
      </c>
      <c r="AA253" s="68">
        <v>438198.02606623748</v>
      </c>
      <c r="AB253" s="68">
        <v>61797.609534313902</v>
      </c>
      <c r="AC253" s="68">
        <f t="shared" si="19"/>
        <v>8621589.1339718476</v>
      </c>
      <c r="AD253" s="68">
        <v>59454.180000000008</v>
      </c>
      <c r="AF253" s="79" t="s">
        <v>491</v>
      </c>
      <c r="AG253" s="79" t="s">
        <v>492</v>
      </c>
      <c r="AH253" s="80" t="s">
        <v>1156</v>
      </c>
      <c r="AI253" s="81">
        <v>16</v>
      </c>
      <c r="AJ253" s="68">
        <v>6247660.3675883319</v>
      </c>
      <c r="AK253" s="68">
        <v>277308.32</v>
      </c>
      <c r="AL253" s="68">
        <v>0</v>
      </c>
      <c r="AM253" s="68">
        <v>22541.919999999998</v>
      </c>
      <c r="AN253" s="68">
        <v>935025.67965915753</v>
      </c>
      <c r="AO253" s="68">
        <v>547580.59606186417</v>
      </c>
      <c r="AP253" s="68">
        <v>440561.04104443849</v>
      </c>
      <c r="AQ253" s="68">
        <v>61591.619561614469</v>
      </c>
      <c r="AR253" s="68">
        <f t="shared" si="20"/>
        <v>8592707.7339154072</v>
      </c>
      <c r="AS253" s="68">
        <v>60438.19</v>
      </c>
      <c r="AU253" s="79" t="s">
        <v>491</v>
      </c>
      <c r="AV253" s="79" t="s">
        <v>492</v>
      </c>
      <c r="AW253" s="80" t="s">
        <v>1157</v>
      </c>
      <c r="AX253" s="81">
        <v>16</v>
      </c>
      <c r="AY253" s="68">
        <v>6207773.730894736</v>
      </c>
      <c r="AZ253" s="68">
        <v>282132.89000000007</v>
      </c>
      <c r="BA253" s="68">
        <v>0</v>
      </c>
      <c r="BB253" s="68">
        <v>22639.499999999996</v>
      </c>
      <c r="BC253" s="68">
        <v>944197.1671484675</v>
      </c>
      <c r="BD253" s="68">
        <v>547580.59606186417</v>
      </c>
      <c r="BE253" s="68">
        <v>448287.65348440094</v>
      </c>
      <c r="BF253" s="68">
        <v>61273.007713686675</v>
      </c>
      <c r="BG253" s="68">
        <f t="shared" si="21"/>
        <v>8575378.2153031547</v>
      </c>
      <c r="BH253" s="68">
        <v>61493.670000000006</v>
      </c>
    </row>
    <row r="254" spans="2:60">
      <c r="B254" s="79" t="s">
        <v>493</v>
      </c>
      <c r="C254" s="79" t="s">
        <v>494</v>
      </c>
      <c r="D254" s="80" t="s">
        <v>953</v>
      </c>
      <c r="E254" s="81">
        <v>19</v>
      </c>
      <c r="F254" s="68"/>
      <c r="G254" s="68"/>
      <c r="H254" s="68"/>
      <c r="I254" s="68"/>
      <c r="J254" s="68"/>
      <c r="K254" s="68"/>
      <c r="L254" s="68"/>
      <c r="M254" s="68"/>
      <c r="N254" s="68">
        <f t="shared" si="18"/>
        <v>0</v>
      </c>
      <c r="O254" s="68"/>
      <c r="Q254" s="79" t="s">
        <v>493</v>
      </c>
      <c r="R254" s="79" t="s">
        <v>494</v>
      </c>
      <c r="S254" s="80" t="s">
        <v>954</v>
      </c>
      <c r="T254" s="81">
        <v>16</v>
      </c>
      <c r="U254" s="68">
        <v>4536274.4419431724</v>
      </c>
      <c r="V254" s="68">
        <v>209092.3</v>
      </c>
      <c r="W254" s="68">
        <v>0</v>
      </c>
      <c r="X254" s="68">
        <v>12582.560000000001</v>
      </c>
      <c r="Y254" s="68">
        <v>552372.14274883934</v>
      </c>
      <c r="Z254" s="68">
        <v>263156.14132898091</v>
      </c>
      <c r="AA254" s="68">
        <v>56218.004321920642</v>
      </c>
      <c r="AB254" s="68">
        <v>46732.120901280083</v>
      </c>
      <c r="AC254" s="68">
        <f t="shared" si="19"/>
        <v>5768814.831244193</v>
      </c>
      <c r="AD254" s="68">
        <v>92387.12</v>
      </c>
      <c r="AF254" s="79" t="s">
        <v>493</v>
      </c>
      <c r="AG254" s="79" t="s">
        <v>494</v>
      </c>
      <c r="AH254" s="80" t="s">
        <v>1156</v>
      </c>
      <c r="AI254" s="81">
        <v>16</v>
      </c>
      <c r="AJ254" s="68">
        <v>4673078.0883804755</v>
      </c>
      <c r="AK254" s="68">
        <v>208452.91999999998</v>
      </c>
      <c r="AL254" s="68">
        <v>0</v>
      </c>
      <c r="AM254" s="68">
        <v>13101.279999999999</v>
      </c>
      <c r="AN254" s="68">
        <v>554692.26120383875</v>
      </c>
      <c r="AO254" s="68">
        <v>263156.14132898091</v>
      </c>
      <c r="AP254" s="68">
        <v>56520.922938455173</v>
      </c>
      <c r="AQ254" s="68">
        <v>47479.40244094748</v>
      </c>
      <c r="AR254" s="68">
        <f t="shared" si="20"/>
        <v>5910397.2162926979</v>
      </c>
      <c r="AS254" s="68">
        <v>93916.2</v>
      </c>
      <c r="AU254" s="79" t="s">
        <v>493</v>
      </c>
      <c r="AV254" s="79" t="s">
        <v>494</v>
      </c>
      <c r="AW254" s="80" t="s">
        <v>1157</v>
      </c>
      <c r="AX254" s="81">
        <v>16</v>
      </c>
      <c r="AY254" s="68">
        <v>4851804.4864732577</v>
      </c>
      <c r="AZ254" s="68">
        <v>212076.91000000003</v>
      </c>
      <c r="BA254" s="68">
        <v>0</v>
      </c>
      <c r="BB254" s="68">
        <v>13720.92</v>
      </c>
      <c r="BC254" s="68">
        <v>562988.27858249634</v>
      </c>
      <c r="BD254" s="68">
        <v>263156.14132898091</v>
      </c>
      <c r="BE254" s="68">
        <v>57512.141614739085</v>
      </c>
      <c r="BF254" s="68">
        <v>49224.953581437469</v>
      </c>
      <c r="BG254" s="68">
        <f t="shared" si="21"/>
        <v>6106040.1815809114</v>
      </c>
      <c r="BH254" s="68">
        <v>95556.349999999991</v>
      </c>
    </row>
    <row r="255" spans="2:60">
      <c r="B255" s="79" t="s">
        <v>495</v>
      </c>
      <c r="C255" s="79" t="s">
        <v>496</v>
      </c>
      <c r="D255" s="80" t="s">
        <v>953</v>
      </c>
      <c r="E255" s="81">
        <v>19</v>
      </c>
      <c r="F255" s="68"/>
      <c r="G255" s="68"/>
      <c r="H255" s="68"/>
      <c r="I255" s="68"/>
      <c r="J255" s="68"/>
      <c r="K255" s="68"/>
      <c r="L255" s="68"/>
      <c r="M255" s="68"/>
      <c r="N255" s="68">
        <f t="shared" si="18"/>
        <v>0</v>
      </c>
      <c r="O255" s="68"/>
      <c r="Q255" s="79" t="s">
        <v>495</v>
      </c>
      <c r="R255" s="79" t="s">
        <v>496</v>
      </c>
      <c r="S255" s="80" t="s">
        <v>954</v>
      </c>
      <c r="T255" s="81">
        <v>16</v>
      </c>
      <c r="U255" s="68">
        <v>3104379.6596365073</v>
      </c>
      <c r="V255" s="68">
        <v>107554.21999999997</v>
      </c>
      <c r="W255" s="68">
        <v>0</v>
      </c>
      <c r="X255" s="68">
        <v>7203.7599999999993</v>
      </c>
      <c r="Y255" s="68">
        <v>913492.27265857824</v>
      </c>
      <c r="Z255" s="68">
        <v>968916.58466452756</v>
      </c>
      <c r="AA255" s="68">
        <v>0</v>
      </c>
      <c r="AB255" s="68">
        <v>39187.670031361282</v>
      </c>
      <c r="AC255" s="68">
        <f t="shared" si="19"/>
        <v>5198925.416990974</v>
      </c>
      <c r="AD255" s="68">
        <v>58191.250000000007</v>
      </c>
      <c r="AF255" s="79" t="s">
        <v>495</v>
      </c>
      <c r="AG255" s="79" t="s">
        <v>496</v>
      </c>
      <c r="AH255" s="80" t="s">
        <v>1156</v>
      </c>
      <c r="AI255" s="81">
        <v>16</v>
      </c>
      <c r="AJ255" s="68">
        <v>3107030.8976737633</v>
      </c>
      <c r="AK255" s="68">
        <v>107080.24</v>
      </c>
      <c r="AL255" s="68">
        <v>0</v>
      </c>
      <c r="AM255" s="68">
        <v>7128.63</v>
      </c>
      <c r="AN255" s="68">
        <v>919684.17487504741</v>
      </c>
      <c r="AO255" s="68">
        <v>968916.58466452756</v>
      </c>
      <c r="AP255" s="68">
        <v>0</v>
      </c>
      <c r="AQ255" s="68">
        <v>39244.188717334531</v>
      </c>
      <c r="AR255" s="68">
        <f t="shared" si="20"/>
        <v>5208239.0859306734</v>
      </c>
      <c r="AS255" s="68">
        <v>59154.37000000001</v>
      </c>
      <c r="AU255" s="79" t="s">
        <v>495</v>
      </c>
      <c r="AV255" s="79" t="s">
        <v>496</v>
      </c>
      <c r="AW255" s="80" t="s">
        <v>1157</v>
      </c>
      <c r="AX255" s="81">
        <v>16</v>
      </c>
      <c r="AY255" s="68">
        <v>3140150.1298730522</v>
      </c>
      <c r="AZ255" s="68">
        <v>108941.26000000001</v>
      </c>
      <c r="BA255" s="68">
        <v>0</v>
      </c>
      <c r="BB255" s="68">
        <v>7154.4699999999993</v>
      </c>
      <c r="BC255" s="68">
        <v>941858.37154843577</v>
      </c>
      <c r="BD255" s="68">
        <v>968916.58466452756</v>
      </c>
      <c r="BE255" s="68">
        <v>0</v>
      </c>
      <c r="BF255" s="68">
        <v>39986.155744697899</v>
      </c>
      <c r="BG255" s="68">
        <f t="shared" si="21"/>
        <v>5267194.4018307133</v>
      </c>
      <c r="BH255" s="68">
        <v>60187.43</v>
      </c>
    </row>
    <row r="256" spans="2:60">
      <c r="B256" s="79" t="s">
        <v>497</v>
      </c>
      <c r="C256" s="79" t="s">
        <v>498</v>
      </c>
      <c r="D256" s="80" t="s">
        <v>953</v>
      </c>
      <c r="E256" s="81">
        <v>19</v>
      </c>
      <c r="F256" s="68"/>
      <c r="G256" s="68"/>
      <c r="H256" s="68"/>
      <c r="I256" s="68"/>
      <c r="J256" s="68"/>
      <c r="K256" s="68"/>
      <c r="L256" s="68"/>
      <c r="M256" s="68"/>
      <c r="N256" s="68">
        <f t="shared" si="18"/>
        <v>0</v>
      </c>
      <c r="O256" s="68"/>
      <c r="Q256" s="79" t="s">
        <v>497</v>
      </c>
      <c r="R256" s="79" t="s">
        <v>498</v>
      </c>
      <c r="S256" s="80" t="s">
        <v>954</v>
      </c>
      <c r="T256" s="81">
        <v>16</v>
      </c>
      <c r="U256" s="68">
        <v>14833158.648312822</v>
      </c>
      <c r="V256" s="68">
        <v>603056.27999999991</v>
      </c>
      <c r="W256" s="68">
        <v>37375.360000000001</v>
      </c>
      <c r="X256" s="68">
        <v>53975.58</v>
      </c>
      <c r="Y256" s="68">
        <v>2175846.0145816156</v>
      </c>
      <c r="Z256" s="68">
        <v>1262899.4025978395</v>
      </c>
      <c r="AA256" s="68">
        <v>976772.02725645306</v>
      </c>
      <c r="AB256" s="68">
        <v>167338.85169218108</v>
      </c>
      <c r="AC256" s="68">
        <f t="shared" si="19"/>
        <v>20308905.944440912</v>
      </c>
      <c r="AD256" s="68">
        <v>198483.78</v>
      </c>
      <c r="AF256" s="79" t="s">
        <v>497</v>
      </c>
      <c r="AG256" s="79" t="s">
        <v>498</v>
      </c>
      <c r="AH256" s="80" t="s">
        <v>1156</v>
      </c>
      <c r="AI256" s="81">
        <v>16</v>
      </c>
      <c r="AJ256" s="68">
        <v>14972189.004579104</v>
      </c>
      <c r="AK256" s="68">
        <v>602132.29999999993</v>
      </c>
      <c r="AL256" s="68">
        <v>37485.949999999997</v>
      </c>
      <c r="AM256" s="68">
        <v>54334.7</v>
      </c>
      <c r="AN256" s="68">
        <v>2187865.0242451848</v>
      </c>
      <c r="AO256" s="68">
        <v>1262899.4025978395</v>
      </c>
      <c r="AP256" s="68">
        <v>981968.23323844466</v>
      </c>
      <c r="AQ256" s="68">
        <v>168498.00795301795</v>
      </c>
      <c r="AR256" s="68">
        <f t="shared" si="20"/>
        <v>20469157.292613592</v>
      </c>
      <c r="AS256" s="68">
        <v>201784.67</v>
      </c>
      <c r="AU256" s="79" t="s">
        <v>497</v>
      </c>
      <c r="AV256" s="79" t="s">
        <v>498</v>
      </c>
      <c r="AW256" s="80" t="s">
        <v>1157</v>
      </c>
      <c r="AX256" s="81">
        <v>16</v>
      </c>
      <c r="AY256" s="68">
        <v>15297772.507789576</v>
      </c>
      <c r="AZ256" s="68">
        <v>612655.35</v>
      </c>
      <c r="BA256" s="68">
        <v>38140.36</v>
      </c>
      <c r="BB256" s="68">
        <v>55486.12</v>
      </c>
      <c r="BC256" s="68">
        <v>2226950.6805442385</v>
      </c>
      <c r="BD256" s="68">
        <v>1262899.4025978395</v>
      </c>
      <c r="BE256" s="68">
        <v>999235.97242024797</v>
      </c>
      <c r="BF256" s="68">
        <v>172471.13198985159</v>
      </c>
      <c r="BG256" s="68">
        <f t="shared" si="21"/>
        <v>20870936.815341756</v>
      </c>
      <c r="BH256" s="68">
        <v>205325.29</v>
      </c>
    </row>
    <row r="257" spans="2:60">
      <c r="B257" s="79" t="s">
        <v>499</v>
      </c>
      <c r="C257" s="79" t="s">
        <v>500</v>
      </c>
      <c r="D257" s="80" t="s">
        <v>953</v>
      </c>
      <c r="E257" s="81">
        <v>19</v>
      </c>
      <c r="F257" s="68"/>
      <c r="G257" s="68"/>
      <c r="H257" s="68"/>
      <c r="I257" s="68"/>
      <c r="J257" s="68"/>
      <c r="K257" s="68"/>
      <c r="L257" s="68"/>
      <c r="M257" s="68"/>
      <c r="N257" s="68">
        <f t="shared" si="18"/>
        <v>0</v>
      </c>
      <c r="O257" s="68"/>
      <c r="Q257" s="79" t="s">
        <v>499</v>
      </c>
      <c r="R257" s="79" t="s">
        <v>500</v>
      </c>
      <c r="S257" s="80" t="s">
        <v>954</v>
      </c>
      <c r="T257" s="81">
        <v>16</v>
      </c>
      <c r="U257" s="68">
        <v>2633147.7181358449</v>
      </c>
      <c r="V257" s="68">
        <v>54626.399999999994</v>
      </c>
      <c r="W257" s="68">
        <v>0</v>
      </c>
      <c r="X257" s="68">
        <v>5570.9000000000005</v>
      </c>
      <c r="Y257" s="68">
        <v>125747.24021188966</v>
      </c>
      <c r="Z257" s="68">
        <v>0</v>
      </c>
      <c r="AA257" s="68">
        <v>0</v>
      </c>
      <c r="AB257" s="68">
        <v>18058.409663132392</v>
      </c>
      <c r="AC257" s="68">
        <f t="shared" si="19"/>
        <v>2857065.8780108667</v>
      </c>
      <c r="AD257" s="68">
        <v>19915.210000000003</v>
      </c>
      <c r="AF257" s="79" t="s">
        <v>499</v>
      </c>
      <c r="AG257" s="79" t="s">
        <v>500</v>
      </c>
      <c r="AH257" s="80" t="s">
        <v>1156</v>
      </c>
      <c r="AI257" s="81">
        <v>16</v>
      </c>
      <c r="AJ257" s="68">
        <v>2658982.3036041129</v>
      </c>
      <c r="AK257" s="68">
        <v>54516.78</v>
      </c>
      <c r="AL257" s="68">
        <v>0</v>
      </c>
      <c r="AM257" s="68">
        <v>5587.31</v>
      </c>
      <c r="AN257" s="68">
        <v>126277.08733793574</v>
      </c>
      <c r="AO257" s="68">
        <v>0</v>
      </c>
      <c r="AP257" s="68">
        <v>0</v>
      </c>
      <c r="AQ257" s="68">
        <v>18246.430014010519</v>
      </c>
      <c r="AR257" s="68">
        <f t="shared" si="20"/>
        <v>2883854.7309560589</v>
      </c>
      <c r="AS257" s="68">
        <v>20244.820000000003</v>
      </c>
      <c r="AU257" s="79" t="s">
        <v>499</v>
      </c>
      <c r="AV257" s="79" t="s">
        <v>500</v>
      </c>
      <c r="AW257" s="80" t="s">
        <v>1157</v>
      </c>
      <c r="AX257" s="81">
        <v>16</v>
      </c>
      <c r="AY257" s="68">
        <v>2711228.212904186</v>
      </c>
      <c r="AZ257" s="68">
        <v>55464.799999999996</v>
      </c>
      <c r="BA257" s="68">
        <v>0</v>
      </c>
      <c r="BB257" s="68">
        <v>5782.39</v>
      </c>
      <c r="BC257" s="68">
        <v>128417.337160774</v>
      </c>
      <c r="BD257" s="68">
        <v>0</v>
      </c>
      <c r="BE257" s="68">
        <v>0</v>
      </c>
      <c r="BF257" s="68">
        <v>18674.505509322509</v>
      </c>
      <c r="BG257" s="68">
        <f t="shared" si="21"/>
        <v>2940165.6155742826</v>
      </c>
      <c r="BH257" s="68">
        <v>20598.370000000003</v>
      </c>
    </row>
    <row r="258" spans="2:60">
      <c r="B258" s="79" t="s">
        <v>501</v>
      </c>
      <c r="C258" s="79" t="s">
        <v>502</v>
      </c>
      <c r="D258" s="80" t="s">
        <v>953</v>
      </c>
      <c r="E258" s="81">
        <v>19</v>
      </c>
      <c r="F258" s="68"/>
      <c r="G258" s="68"/>
      <c r="H258" s="68"/>
      <c r="I258" s="68"/>
      <c r="J258" s="68"/>
      <c r="K258" s="68"/>
      <c r="L258" s="68"/>
      <c r="M258" s="68"/>
      <c r="N258" s="68">
        <f t="shared" si="18"/>
        <v>0</v>
      </c>
      <c r="O258" s="68"/>
      <c r="Q258" s="79" t="s">
        <v>501</v>
      </c>
      <c r="R258" s="79" t="s">
        <v>502</v>
      </c>
      <c r="S258" s="80" t="s">
        <v>954</v>
      </c>
      <c r="T258" s="81">
        <v>16</v>
      </c>
      <c r="U258" s="68">
        <v>636703.48782793945</v>
      </c>
      <c r="V258" s="68">
        <v>39417.570000000007</v>
      </c>
      <c r="W258" s="68">
        <v>0</v>
      </c>
      <c r="X258" s="68">
        <v>1920.9999999999998</v>
      </c>
      <c r="Y258" s="68">
        <v>62137.089085030348</v>
      </c>
      <c r="Z258" s="68">
        <v>0</v>
      </c>
      <c r="AA258" s="68">
        <v>0</v>
      </c>
      <c r="AB258" s="68">
        <v>7187.2593414254952</v>
      </c>
      <c r="AC258" s="68">
        <f t="shared" si="19"/>
        <v>764561.48625439533</v>
      </c>
      <c r="AD258" s="68">
        <v>17195.079999999998</v>
      </c>
      <c r="AF258" s="79" t="s">
        <v>501</v>
      </c>
      <c r="AG258" s="79" t="s">
        <v>502</v>
      </c>
      <c r="AH258" s="80" t="s">
        <v>1156</v>
      </c>
      <c r="AI258" s="81">
        <v>16</v>
      </c>
      <c r="AJ258" s="68">
        <v>634494.4580247961</v>
      </c>
      <c r="AK258" s="68">
        <v>39300.050000000003</v>
      </c>
      <c r="AL258" s="68">
        <v>0</v>
      </c>
      <c r="AM258" s="68">
        <v>1830.32</v>
      </c>
      <c r="AN258" s="68">
        <v>62035.480999204876</v>
      </c>
      <c r="AO258" s="68">
        <v>0</v>
      </c>
      <c r="AP258" s="68">
        <v>0</v>
      </c>
      <c r="AQ258" s="68">
        <v>7136.298895982909</v>
      </c>
      <c r="AR258" s="68">
        <f t="shared" si="20"/>
        <v>762276.27791998396</v>
      </c>
      <c r="AS258" s="68">
        <v>17479.669999999998</v>
      </c>
      <c r="AU258" s="79" t="s">
        <v>501</v>
      </c>
      <c r="AV258" s="79" t="s">
        <v>502</v>
      </c>
      <c r="AW258" s="80" t="s">
        <v>1157</v>
      </c>
      <c r="AX258" s="81">
        <v>16</v>
      </c>
      <c r="AY258" s="68">
        <v>679941.99186855101</v>
      </c>
      <c r="AZ258" s="68">
        <v>39983.300000000003</v>
      </c>
      <c r="BA258" s="68">
        <v>0</v>
      </c>
      <c r="BB258" s="68">
        <v>1960.1299999999999</v>
      </c>
      <c r="BC258" s="68">
        <v>63669.260606367396</v>
      </c>
      <c r="BD258" s="68">
        <v>0</v>
      </c>
      <c r="BE258" s="68">
        <v>0</v>
      </c>
      <c r="BF258" s="68">
        <v>7654.9332889762009</v>
      </c>
      <c r="BG258" s="68">
        <f t="shared" si="21"/>
        <v>810994.54576389468</v>
      </c>
      <c r="BH258" s="68">
        <v>17784.93</v>
      </c>
    </row>
    <row r="259" spans="2:60">
      <c r="B259" s="79" t="s">
        <v>503</v>
      </c>
      <c r="C259" s="79" t="s">
        <v>504</v>
      </c>
      <c r="D259" s="80" t="s">
        <v>953</v>
      </c>
      <c r="E259" s="81">
        <v>19</v>
      </c>
      <c r="F259" s="68"/>
      <c r="G259" s="68"/>
      <c r="H259" s="68"/>
      <c r="I259" s="68"/>
      <c r="J259" s="68"/>
      <c r="K259" s="68"/>
      <c r="L259" s="68"/>
      <c r="M259" s="68"/>
      <c r="N259" s="68">
        <f t="shared" si="18"/>
        <v>0</v>
      </c>
      <c r="O259" s="68"/>
      <c r="Q259" s="79" t="s">
        <v>503</v>
      </c>
      <c r="R259" s="79" t="s">
        <v>504</v>
      </c>
      <c r="S259" s="80" t="s">
        <v>954</v>
      </c>
      <c r="T259" s="81">
        <v>16</v>
      </c>
      <c r="U259" s="68">
        <v>423400.20051486185</v>
      </c>
      <c r="V259" s="68">
        <v>17171.97</v>
      </c>
      <c r="W259" s="68">
        <v>0</v>
      </c>
      <c r="X259" s="68">
        <v>1056.57</v>
      </c>
      <c r="Y259" s="68">
        <v>11216.924244299855</v>
      </c>
      <c r="Z259" s="68">
        <v>0</v>
      </c>
      <c r="AA259" s="68">
        <v>0</v>
      </c>
      <c r="AB259" s="68">
        <v>4306.0936204590835</v>
      </c>
      <c r="AC259" s="68">
        <f t="shared" si="19"/>
        <v>464632.11837962078</v>
      </c>
      <c r="AD259" s="68">
        <v>7480.3600000000006</v>
      </c>
      <c r="AF259" s="79" t="s">
        <v>503</v>
      </c>
      <c r="AG259" s="79" t="s">
        <v>504</v>
      </c>
      <c r="AH259" s="80" t="s">
        <v>1156</v>
      </c>
      <c r="AI259" s="81">
        <v>16</v>
      </c>
      <c r="AJ259" s="68">
        <v>424702.483351378</v>
      </c>
      <c r="AK259" s="68">
        <v>17120.910000000003</v>
      </c>
      <c r="AL259" s="68">
        <v>0</v>
      </c>
      <c r="AM259" s="68">
        <v>963.32999999999993</v>
      </c>
      <c r="AN259" s="68">
        <v>11273.747150781657</v>
      </c>
      <c r="AO259" s="68">
        <v>0</v>
      </c>
      <c r="AP259" s="68">
        <v>0</v>
      </c>
      <c r="AQ259" s="68">
        <v>4319.337023824919</v>
      </c>
      <c r="AR259" s="68">
        <f t="shared" si="20"/>
        <v>465983.96752598463</v>
      </c>
      <c r="AS259" s="68">
        <v>7604.16</v>
      </c>
      <c r="AU259" s="79" t="s">
        <v>503</v>
      </c>
      <c r="AV259" s="79" t="s">
        <v>504</v>
      </c>
      <c r="AW259" s="80" t="s">
        <v>1157</v>
      </c>
      <c r="AX259" s="81">
        <v>16</v>
      </c>
      <c r="AY259" s="68">
        <v>429634.6993086611</v>
      </c>
      <c r="AZ259" s="68">
        <v>17418.57</v>
      </c>
      <c r="BA259" s="68">
        <v>0</v>
      </c>
      <c r="BB259" s="68">
        <v>980.05999999999983</v>
      </c>
      <c r="BC259" s="68">
        <v>11714.493823095421</v>
      </c>
      <c r="BD259" s="68">
        <v>0</v>
      </c>
      <c r="BE259" s="68">
        <v>0</v>
      </c>
      <c r="BF259" s="68">
        <v>4409.0877194391214</v>
      </c>
      <c r="BG259" s="68">
        <f t="shared" si="21"/>
        <v>471893.87085119565</v>
      </c>
      <c r="BH259" s="68">
        <v>7736.9600000000009</v>
      </c>
    </row>
    <row r="260" spans="2:60">
      <c r="B260" s="79" t="s">
        <v>505</v>
      </c>
      <c r="C260" s="79" t="s">
        <v>506</v>
      </c>
      <c r="D260" s="80" t="s">
        <v>953</v>
      </c>
      <c r="E260" s="81">
        <v>19</v>
      </c>
      <c r="F260" s="68"/>
      <c r="G260" s="68"/>
      <c r="H260" s="68"/>
      <c r="I260" s="68"/>
      <c r="J260" s="68"/>
      <c r="K260" s="68"/>
      <c r="L260" s="68"/>
      <c r="M260" s="68"/>
      <c r="N260" s="68">
        <f t="shared" si="18"/>
        <v>0</v>
      </c>
      <c r="O260" s="68"/>
      <c r="Q260" s="79" t="s">
        <v>505</v>
      </c>
      <c r="R260" s="79" t="s">
        <v>506</v>
      </c>
      <c r="S260" s="80" t="s">
        <v>954</v>
      </c>
      <c r="T260" s="81">
        <v>16</v>
      </c>
      <c r="U260" s="68">
        <v>1935800.2457219874</v>
      </c>
      <c r="V260" s="68">
        <v>63212.53</v>
      </c>
      <c r="W260" s="68">
        <v>0</v>
      </c>
      <c r="X260" s="68">
        <v>3457.8</v>
      </c>
      <c r="Y260" s="68">
        <v>115772.36793302005</v>
      </c>
      <c r="Z260" s="68">
        <v>190844.76786457462</v>
      </c>
      <c r="AA260" s="68">
        <v>54178.876619143375</v>
      </c>
      <c r="AB260" s="68">
        <v>20242.65021109255</v>
      </c>
      <c r="AC260" s="68">
        <f t="shared" si="19"/>
        <v>2407213.1983498181</v>
      </c>
      <c r="AD260" s="68">
        <v>23703.959999999995</v>
      </c>
      <c r="AF260" s="79" t="s">
        <v>505</v>
      </c>
      <c r="AG260" s="79" t="s">
        <v>506</v>
      </c>
      <c r="AH260" s="80" t="s">
        <v>1156</v>
      </c>
      <c r="AI260" s="81">
        <v>16</v>
      </c>
      <c r="AJ260" s="68">
        <v>1922871.2158905501</v>
      </c>
      <c r="AK260" s="68">
        <v>63076.72</v>
      </c>
      <c r="AL260" s="68">
        <v>0</v>
      </c>
      <c r="AM260" s="68">
        <v>3371.66</v>
      </c>
      <c r="AN260" s="68">
        <v>117531.3969218306</v>
      </c>
      <c r="AO260" s="68">
        <v>190844.76786457462</v>
      </c>
      <c r="AP260" s="68">
        <v>54471.112218042021</v>
      </c>
      <c r="AQ260" s="68">
        <v>20338.271109946072</v>
      </c>
      <c r="AR260" s="68">
        <f t="shared" si="20"/>
        <v>2396601.4240049431</v>
      </c>
      <c r="AS260" s="68">
        <v>24096.279999999995</v>
      </c>
      <c r="AU260" s="79" t="s">
        <v>505</v>
      </c>
      <c r="AV260" s="79" t="s">
        <v>506</v>
      </c>
      <c r="AW260" s="80" t="s">
        <v>1157</v>
      </c>
      <c r="AX260" s="81">
        <v>16</v>
      </c>
      <c r="AY260" s="68">
        <v>1966933.4584704984</v>
      </c>
      <c r="AZ260" s="68">
        <v>64173.550000000017</v>
      </c>
      <c r="BA260" s="68">
        <v>0</v>
      </c>
      <c r="BB260" s="68">
        <v>3332.22</v>
      </c>
      <c r="BC260" s="68">
        <v>120217.55149504305</v>
      </c>
      <c r="BD260" s="68">
        <v>190844.76786457462</v>
      </c>
      <c r="BE260" s="68">
        <v>55426.431620617666</v>
      </c>
      <c r="BF260" s="68">
        <v>20890.529265313409</v>
      </c>
      <c r="BG260" s="68">
        <f t="shared" si="21"/>
        <v>2446335.6087160474</v>
      </c>
      <c r="BH260" s="68">
        <v>24517.099999999995</v>
      </c>
    </row>
    <row r="261" spans="2:60">
      <c r="B261" s="79" t="s">
        <v>507</v>
      </c>
      <c r="C261" s="79" t="s">
        <v>508</v>
      </c>
      <c r="D261" s="80" t="s">
        <v>953</v>
      </c>
      <c r="E261" s="81">
        <v>19</v>
      </c>
      <c r="F261" s="68"/>
      <c r="G261" s="68"/>
      <c r="H261" s="68"/>
      <c r="I261" s="68"/>
      <c r="J261" s="68"/>
      <c r="K261" s="68"/>
      <c r="L261" s="68"/>
      <c r="M261" s="68"/>
      <c r="N261" s="68">
        <f t="shared" si="18"/>
        <v>0</v>
      </c>
      <c r="O261" s="68"/>
      <c r="Q261" s="79" t="s">
        <v>507</v>
      </c>
      <c r="R261" s="79" t="s">
        <v>508</v>
      </c>
      <c r="S261" s="80" t="s">
        <v>954</v>
      </c>
      <c r="T261" s="81">
        <v>16</v>
      </c>
      <c r="U261" s="68">
        <v>3902100.8686862979</v>
      </c>
      <c r="V261" s="68">
        <v>213422.08000000007</v>
      </c>
      <c r="W261" s="68">
        <v>0</v>
      </c>
      <c r="X261" s="68">
        <v>12582.560000000001</v>
      </c>
      <c r="Y261" s="68">
        <v>529145.00678780139</v>
      </c>
      <c r="Z261" s="68">
        <v>395522.06564019807</v>
      </c>
      <c r="AA261" s="68">
        <v>270628.31796966423</v>
      </c>
      <c r="AB261" s="68">
        <v>42966.509780042805</v>
      </c>
      <c r="AC261" s="68">
        <f t="shared" si="19"/>
        <v>5472840.9088640045</v>
      </c>
      <c r="AD261" s="68">
        <v>106473.49999999999</v>
      </c>
      <c r="AF261" s="79" t="s">
        <v>507</v>
      </c>
      <c r="AG261" s="79" t="s">
        <v>508</v>
      </c>
      <c r="AH261" s="80" t="s">
        <v>1156</v>
      </c>
      <c r="AI261" s="81">
        <v>16</v>
      </c>
      <c r="AJ261" s="68">
        <v>3854625.9860594915</v>
      </c>
      <c r="AK261" s="68">
        <v>212603.91000000003</v>
      </c>
      <c r="AL261" s="68">
        <v>0</v>
      </c>
      <c r="AM261" s="68">
        <v>12619.619999999999</v>
      </c>
      <c r="AN261" s="68">
        <v>534724.06968332501</v>
      </c>
      <c r="AO261" s="68">
        <v>395522.06564019807</v>
      </c>
      <c r="AP261" s="68">
        <v>272087.41891495296</v>
      </c>
      <c r="AQ261" s="68">
        <v>42527.002275744453</v>
      </c>
      <c r="AR261" s="68">
        <f t="shared" si="20"/>
        <v>5432945.7925737118</v>
      </c>
      <c r="AS261" s="68">
        <v>108235.71999999997</v>
      </c>
      <c r="AU261" s="79" t="s">
        <v>507</v>
      </c>
      <c r="AV261" s="79" t="s">
        <v>508</v>
      </c>
      <c r="AW261" s="80" t="s">
        <v>1157</v>
      </c>
      <c r="AX261" s="81">
        <v>16</v>
      </c>
      <c r="AY261" s="68">
        <v>3865416.0311435796</v>
      </c>
      <c r="AZ261" s="68">
        <v>216299.39000000004</v>
      </c>
      <c r="BA261" s="68">
        <v>0</v>
      </c>
      <c r="BB261" s="68">
        <v>12544.83</v>
      </c>
      <c r="BC261" s="68">
        <v>542805.58156033116</v>
      </c>
      <c r="BD261" s="68">
        <v>395522.06564019807</v>
      </c>
      <c r="BE261" s="68">
        <v>276859.26914074575</v>
      </c>
      <c r="BF261" s="68">
        <v>42892.821030470543</v>
      </c>
      <c r="BG261" s="68">
        <f t="shared" si="21"/>
        <v>5462465.9385153251</v>
      </c>
      <c r="BH261" s="68">
        <v>110125.94999999998</v>
      </c>
    </row>
    <row r="262" spans="2:60">
      <c r="B262" s="79" t="s">
        <v>509</v>
      </c>
      <c r="C262" s="79" t="s">
        <v>510</v>
      </c>
      <c r="D262" s="80" t="s">
        <v>953</v>
      </c>
      <c r="E262" s="81">
        <v>19</v>
      </c>
      <c r="F262" s="68"/>
      <c r="G262" s="68"/>
      <c r="H262" s="68"/>
      <c r="I262" s="68"/>
      <c r="J262" s="68"/>
      <c r="K262" s="68"/>
      <c r="L262" s="68"/>
      <c r="M262" s="68"/>
      <c r="N262" s="68">
        <f t="shared" ref="N262:N318" si="22">SUM(F262:M262,O262)</f>
        <v>0</v>
      </c>
      <c r="O262" s="68"/>
      <c r="Q262" s="79" t="s">
        <v>509</v>
      </c>
      <c r="R262" s="79" t="s">
        <v>510</v>
      </c>
      <c r="S262" s="80" t="s">
        <v>954</v>
      </c>
      <c r="T262" s="81">
        <v>16</v>
      </c>
      <c r="U262" s="68">
        <v>2608661.6998285712</v>
      </c>
      <c r="V262" s="68">
        <v>94233.010000000009</v>
      </c>
      <c r="W262" s="68">
        <v>0</v>
      </c>
      <c r="X262" s="68">
        <v>6243.2500000000009</v>
      </c>
      <c r="Y262" s="68">
        <v>203059.4466408111</v>
      </c>
      <c r="Z262" s="68">
        <v>288909.65114208724</v>
      </c>
      <c r="AA262" s="68">
        <v>67818.417621350876</v>
      </c>
      <c r="AB262" s="68">
        <v>23265.378131084144</v>
      </c>
      <c r="AC262" s="68">
        <f t="shared" ref="AC262:AC318" si="23">SUM(U262:AB262,AD262)</f>
        <v>3327358.1833639047</v>
      </c>
      <c r="AD262" s="68">
        <v>35167.33</v>
      </c>
      <c r="AF262" s="79" t="s">
        <v>509</v>
      </c>
      <c r="AG262" s="79" t="s">
        <v>510</v>
      </c>
      <c r="AH262" s="80" t="s">
        <v>1156</v>
      </c>
      <c r="AI262" s="81">
        <v>16</v>
      </c>
      <c r="AJ262" s="68">
        <v>2592405.9543328262</v>
      </c>
      <c r="AK262" s="68">
        <v>94032.830000000016</v>
      </c>
      <c r="AL262" s="68">
        <v>0</v>
      </c>
      <c r="AM262" s="68">
        <v>6357.97</v>
      </c>
      <c r="AN262" s="68">
        <v>202778.03888618088</v>
      </c>
      <c r="AO262" s="68">
        <v>288909.65114208724</v>
      </c>
      <c r="AP262" s="68">
        <v>68183.97531942153</v>
      </c>
      <c r="AQ262" s="68">
        <v>22815.754446593113</v>
      </c>
      <c r="AR262" s="68">
        <f t="shared" ref="AR262:AR318" si="24">SUM(AJ262:AQ262,AS262)</f>
        <v>3311233.5641271095</v>
      </c>
      <c r="AS262" s="68">
        <v>35749.39</v>
      </c>
      <c r="AU262" s="79" t="s">
        <v>509</v>
      </c>
      <c r="AV262" s="79" t="s">
        <v>510</v>
      </c>
      <c r="AW262" s="80" t="s">
        <v>1157</v>
      </c>
      <c r="AX262" s="81">
        <v>16</v>
      </c>
      <c r="AY262" s="68">
        <v>2641648.381665478</v>
      </c>
      <c r="AZ262" s="68">
        <v>95667.97</v>
      </c>
      <c r="BA262" s="68">
        <v>0</v>
      </c>
      <c r="BB262" s="68">
        <v>6566.44</v>
      </c>
      <c r="BC262" s="68">
        <v>206377.48791955682</v>
      </c>
      <c r="BD262" s="68">
        <v>288909.65114208724</v>
      </c>
      <c r="BE262" s="68">
        <v>69379.877127813961</v>
      </c>
      <c r="BF262" s="68">
        <v>23296.194476727396</v>
      </c>
      <c r="BG262" s="68">
        <f t="shared" ref="BG262:BG318" si="25">SUM(AY262:BF262,BH262)</f>
        <v>3368219.7123316638</v>
      </c>
      <c r="BH262" s="68">
        <v>36373.71</v>
      </c>
    </row>
    <row r="263" spans="2:60">
      <c r="B263" s="79" t="s">
        <v>511</v>
      </c>
      <c r="C263" s="79" t="s">
        <v>512</v>
      </c>
      <c r="D263" s="80" t="s">
        <v>953</v>
      </c>
      <c r="E263" s="81">
        <v>19</v>
      </c>
      <c r="F263" s="68"/>
      <c r="G263" s="68"/>
      <c r="H263" s="68"/>
      <c r="I263" s="68"/>
      <c r="J263" s="68"/>
      <c r="K263" s="68"/>
      <c r="L263" s="68"/>
      <c r="M263" s="68"/>
      <c r="N263" s="68">
        <f t="shared" si="22"/>
        <v>0</v>
      </c>
      <c r="O263" s="68"/>
      <c r="Q263" s="79" t="s">
        <v>511</v>
      </c>
      <c r="R263" s="79" t="s">
        <v>512</v>
      </c>
      <c r="S263" s="80" t="s">
        <v>954</v>
      </c>
      <c r="T263" s="81">
        <v>16</v>
      </c>
      <c r="U263" s="68">
        <v>8675252.6194731463</v>
      </c>
      <c r="V263" s="68">
        <v>307184.78999999992</v>
      </c>
      <c r="W263" s="68">
        <v>0</v>
      </c>
      <c r="X263" s="68">
        <v>31709.41</v>
      </c>
      <c r="Y263" s="68">
        <v>1266407.2981039549</v>
      </c>
      <c r="Z263" s="68">
        <v>924166.72787046211</v>
      </c>
      <c r="AA263" s="68">
        <v>555627.07831922488</v>
      </c>
      <c r="AB263" s="68">
        <v>79634.954610584304</v>
      </c>
      <c r="AC263" s="68">
        <f t="shared" si="23"/>
        <v>11976226.828377372</v>
      </c>
      <c r="AD263" s="68">
        <v>136243.95000000001</v>
      </c>
      <c r="AF263" s="79" t="s">
        <v>511</v>
      </c>
      <c r="AG263" s="79" t="s">
        <v>512</v>
      </c>
      <c r="AH263" s="80" t="s">
        <v>1156</v>
      </c>
      <c r="AI263" s="81">
        <v>16</v>
      </c>
      <c r="AJ263" s="68">
        <v>8845952.631866619</v>
      </c>
      <c r="AK263" s="68">
        <v>306233.95999999996</v>
      </c>
      <c r="AL263" s="68">
        <v>0</v>
      </c>
      <c r="AM263" s="68">
        <v>32102.329999999998</v>
      </c>
      <c r="AN263" s="68">
        <v>1278073.624974017</v>
      </c>
      <c r="AO263" s="68">
        <v>924166.72787046211</v>
      </c>
      <c r="AP263" s="68">
        <v>558599.9982618473</v>
      </c>
      <c r="AQ263" s="68">
        <v>80815.252737449482</v>
      </c>
      <c r="AR263" s="68">
        <f t="shared" si="24"/>
        <v>12164454.265710397</v>
      </c>
      <c r="AS263" s="68">
        <v>138509.74</v>
      </c>
      <c r="AU263" s="79" t="s">
        <v>511</v>
      </c>
      <c r="AV263" s="79" t="s">
        <v>512</v>
      </c>
      <c r="AW263" s="80" t="s">
        <v>1157</v>
      </c>
      <c r="AX263" s="81">
        <v>16</v>
      </c>
      <c r="AY263" s="68">
        <v>9059593.3838171847</v>
      </c>
      <c r="AZ263" s="68">
        <v>311583.89999999991</v>
      </c>
      <c r="BA263" s="68">
        <v>0</v>
      </c>
      <c r="BB263" s="68">
        <v>32865.630000000005</v>
      </c>
      <c r="BC263" s="68">
        <v>1300805.3957057218</v>
      </c>
      <c r="BD263" s="68">
        <v>924166.72787046211</v>
      </c>
      <c r="BE263" s="68">
        <v>568424.01815778296</v>
      </c>
      <c r="BF263" s="68">
        <v>82640.499098747969</v>
      </c>
      <c r="BG263" s="68">
        <f t="shared" si="25"/>
        <v>12421019.6746499</v>
      </c>
      <c r="BH263" s="68">
        <v>140940.11999999997</v>
      </c>
    </row>
    <row r="264" spans="2:60">
      <c r="B264" s="79" t="s">
        <v>513</v>
      </c>
      <c r="C264" s="79" t="s">
        <v>514</v>
      </c>
      <c r="D264" s="80" t="s">
        <v>953</v>
      </c>
      <c r="E264" s="81">
        <v>19</v>
      </c>
      <c r="F264" s="68"/>
      <c r="G264" s="68"/>
      <c r="H264" s="68"/>
      <c r="I264" s="68"/>
      <c r="J264" s="68"/>
      <c r="K264" s="68"/>
      <c r="L264" s="68"/>
      <c r="M264" s="68"/>
      <c r="N264" s="68">
        <f t="shared" si="22"/>
        <v>0</v>
      </c>
      <c r="O264" s="68"/>
      <c r="Q264" s="79" t="s">
        <v>513</v>
      </c>
      <c r="R264" s="79" t="s">
        <v>514</v>
      </c>
      <c r="S264" s="80" t="s">
        <v>954</v>
      </c>
      <c r="T264" s="81">
        <v>16</v>
      </c>
      <c r="U264" s="68">
        <v>45645676.189388484</v>
      </c>
      <c r="V264" s="68">
        <v>1490042.29</v>
      </c>
      <c r="W264" s="68">
        <v>253956.58000000002</v>
      </c>
      <c r="X264" s="68">
        <v>168087.75</v>
      </c>
      <c r="Y264" s="68">
        <v>7169521.4459074801</v>
      </c>
      <c r="Z264" s="68">
        <v>3935162.0928334519</v>
      </c>
      <c r="AA264" s="68">
        <v>3822393.4108101144</v>
      </c>
      <c r="AB264" s="68">
        <v>508322.50647871941</v>
      </c>
      <c r="AC264" s="68">
        <f t="shared" si="23"/>
        <v>63086715.165418245</v>
      </c>
      <c r="AD264" s="68">
        <v>93552.900000000009</v>
      </c>
      <c r="AF264" s="79" t="s">
        <v>513</v>
      </c>
      <c r="AG264" s="79" t="s">
        <v>514</v>
      </c>
      <c r="AH264" s="80" t="s">
        <v>1156</v>
      </c>
      <c r="AI264" s="81">
        <v>16</v>
      </c>
      <c r="AJ264" s="68">
        <v>46145731.676505372</v>
      </c>
      <c r="AK264" s="68">
        <v>1493167.27</v>
      </c>
      <c r="AL264" s="68">
        <v>254704.42</v>
      </c>
      <c r="AM264" s="68">
        <v>169353.39</v>
      </c>
      <c r="AN264" s="68">
        <v>7210503.5789616015</v>
      </c>
      <c r="AO264" s="68">
        <v>3935162.0928334519</v>
      </c>
      <c r="AP264" s="68">
        <v>3843004.445257578</v>
      </c>
      <c r="AQ264" s="68">
        <v>512472.88044922054</v>
      </c>
      <c r="AR264" s="68">
        <f t="shared" si="24"/>
        <v>63659201.034007236</v>
      </c>
      <c r="AS264" s="68">
        <v>95101.279999999984</v>
      </c>
      <c r="AU264" s="79" t="s">
        <v>513</v>
      </c>
      <c r="AV264" s="79" t="s">
        <v>514</v>
      </c>
      <c r="AW264" s="80" t="s">
        <v>1157</v>
      </c>
      <c r="AX264" s="81">
        <v>16</v>
      </c>
      <c r="AY264" s="68">
        <v>47387468.001772173</v>
      </c>
      <c r="AZ264" s="68">
        <v>1519157.66</v>
      </c>
      <c r="BA264" s="68">
        <v>259129.18</v>
      </c>
      <c r="BB264" s="68">
        <v>173765.50999999998</v>
      </c>
      <c r="BC264" s="68">
        <v>7340709.4139959225</v>
      </c>
      <c r="BD264" s="68">
        <v>3935162.0928334519</v>
      </c>
      <c r="BE264" s="68">
        <v>3910403.7926501315</v>
      </c>
      <c r="BF264" s="68">
        <v>526685.04351489991</v>
      </c>
      <c r="BG264" s="68">
        <f t="shared" si="25"/>
        <v>65149242.804766573</v>
      </c>
      <c r="BH264" s="68">
        <v>96762.11</v>
      </c>
    </row>
    <row r="265" spans="2:60">
      <c r="B265" s="79" t="s">
        <v>515</v>
      </c>
      <c r="C265" s="79" t="s">
        <v>516</v>
      </c>
      <c r="D265" s="80" t="s">
        <v>953</v>
      </c>
      <c r="E265" s="81">
        <v>19</v>
      </c>
      <c r="F265" s="68"/>
      <c r="G265" s="68"/>
      <c r="H265" s="68"/>
      <c r="I265" s="68"/>
      <c r="J265" s="68"/>
      <c r="K265" s="68"/>
      <c r="L265" s="68"/>
      <c r="M265" s="68"/>
      <c r="N265" s="68">
        <f t="shared" si="22"/>
        <v>0</v>
      </c>
      <c r="O265" s="68"/>
      <c r="Q265" s="79" t="s">
        <v>515</v>
      </c>
      <c r="R265" s="79" t="s">
        <v>516</v>
      </c>
      <c r="S265" s="80" t="s">
        <v>954</v>
      </c>
      <c r="T265" s="81">
        <v>16</v>
      </c>
      <c r="U265" s="68">
        <v>127280868.14924136</v>
      </c>
      <c r="V265" s="68">
        <v>4156668.8200000003</v>
      </c>
      <c r="W265" s="68">
        <v>1338713.8399999999</v>
      </c>
      <c r="X265" s="68">
        <v>462009.13999999996</v>
      </c>
      <c r="Y265" s="68">
        <v>20747157.859858349</v>
      </c>
      <c r="Z265" s="68">
        <v>7565303.0287287896</v>
      </c>
      <c r="AA265" s="68">
        <v>8636131.3771649618</v>
      </c>
      <c r="AB265" s="68">
        <v>1465601.2087062299</v>
      </c>
      <c r="AC265" s="68">
        <f t="shared" si="23"/>
        <v>172127915.43369967</v>
      </c>
      <c r="AD265" s="68">
        <v>475462.01</v>
      </c>
      <c r="AF265" s="79" t="s">
        <v>515</v>
      </c>
      <c r="AG265" s="79" t="s">
        <v>516</v>
      </c>
      <c r="AH265" s="80" t="s">
        <v>1156</v>
      </c>
      <c r="AI265" s="81">
        <v>16</v>
      </c>
      <c r="AJ265" s="68">
        <v>127868097.94918567</v>
      </c>
      <c r="AK265" s="68">
        <v>4127630.73</v>
      </c>
      <c r="AL265" s="68">
        <v>1331449.45</v>
      </c>
      <c r="AM265" s="68">
        <v>462393.3</v>
      </c>
      <c r="AN265" s="68">
        <v>20704462.961123891</v>
      </c>
      <c r="AO265" s="68">
        <v>7565303.0287287896</v>
      </c>
      <c r="AP265" s="68">
        <v>8622961.8247433975</v>
      </c>
      <c r="AQ265" s="68">
        <v>1462840.0312212706</v>
      </c>
      <c r="AR265" s="68">
        <f t="shared" si="24"/>
        <v>172624454.54500303</v>
      </c>
      <c r="AS265" s="68">
        <v>479315.27</v>
      </c>
      <c r="AU265" s="79" t="s">
        <v>515</v>
      </c>
      <c r="AV265" s="79" t="s">
        <v>516</v>
      </c>
      <c r="AW265" s="80" t="s">
        <v>1157</v>
      </c>
      <c r="AX265" s="81">
        <v>16</v>
      </c>
      <c r="AY265" s="68">
        <v>130094863.12512806</v>
      </c>
      <c r="AZ265" s="68">
        <v>4164245.87</v>
      </c>
      <c r="BA265" s="68">
        <v>1343239.0799999998</v>
      </c>
      <c r="BB265" s="68">
        <v>469404.48000000004</v>
      </c>
      <c r="BC265" s="68">
        <v>20925195.731608264</v>
      </c>
      <c r="BD265" s="68">
        <v>7565303.0287287896</v>
      </c>
      <c r="BE265" s="68">
        <v>8714566.6263940036</v>
      </c>
      <c r="BF265" s="68">
        <v>1485259.397705555</v>
      </c>
      <c r="BG265" s="68">
        <f t="shared" si="25"/>
        <v>175245659.07956469</v>
      </c>
      <c r="BH265" s="68">
        <v>483581.74000000005</v>
      </c>
    </row>
    <row r="266" spans="2:60">
      <c r="B266" s="79" t="s">
        <v>517</v>
      </c>
      <c r="C266" s="79" t="s">
        <v>518</v>
      </c>
      <c r="D266" s="80" t="s">
        <v>953</v>
      </c>
      <c r="E266" s="81">
        <v>19</v>
      </c>
      <c r="F266" s="68"/>
      <c r="G266" s="68"/>
      <c r="H266" s="68"/>
      <c r="I266" s="68"/>
      <c r="J266" s="68"/>
      <c r="K266" s="68"/>
      <c r="L266" s="68"/>
      <c r="M266" s="68"/>
      <c r="N266" s="68">
        <f t="shared" si="22"/>
        <v>0</v>
      </c>
      <c r="O266" s="68"/>
      <c r="Q266" s="79" t="s">
        <v>517</v>
      </c>
      <c r="R266" s="79" t="s">
        <v>518</v>
      </c>
      <c r="S266" s="80" t="s">
        <v>954</v>
      </c>
      <c r="T266" s="81">
        <v>16</v>
      </c>
      <c r="U266" s="68">
        <v>52498103.579925679</v>
      </c>
      <c r="V266" s="68">
        <v>1295367.6300000001</v>
      </c>
      <c r="W266" s="68">
        <v>220915.33000000005</v>
      </c>
      <c r="X266" s="68">
        <v>207084.09</v>
      </c>
      <c r="Y266" s="68">
        <v>7237156.2718403228</v>
      </c>
      <c r="Z266" s="68">
        <v>3478938.8617847259</v>
      </c>
      <c r="AA266" s="68">
        <v>7058428.805082785</v>
      </c>
      <c r="AB266" s="68">
        <v>576576.56568199396</v>
      </c>
      <c r="AC266" s="68">
        <f t="shared" si="23"/>
        <v>72572571.134315506</v>
      </c>
      <c r="AD266" s="68">
        <v>0</v>
      </c>
      <c r="AF266" s="79" t="s">
        <v>517</v>
      </c>
      <c r="AG266" s="79" t="s">
        <v>518</v>
      </c>
      <c r="AH266" s="80" t="s">
        <v>1156</v>
      </c>
      <c r="AI266" s="81">
        <v>16</v>
      </c>
      <c r="AJ266" s="68">
        <v>53399600.646088749</v>
      </c>
      <c r="AK266" s="68">
        <v>1299190.3900000001</v>
      </c>
      <c r="AL266" s="68">
        <v>221565.87000000002</v>
      </c>
      <c r="AM266" s="68">
        <v>209716.9</v>
      </c>
      <c r="AN266" s="68">
        <v>7281504.9582556281</v>
      </c>
      <c r="AO266" s="68">
        <v>3478938.8617847259</v>
      </c>
      <c r="AP266" s="68">
        <v>7095809.5341299511</v>
      </c>
      <c r="AQ266" s="68">
        <v>583229.54659637809</v>
      </c>
      <c r="AR266" s="68">
        <f t="shared" si="24"/>
        <v>73569556.706855431</v>
      </c>
      <c r="AS266" s="68">
        <v>0</v>
      </c>
      <c r="AU266" s="79" t="s">
        <v>517</v>
      </c>
      <c r="AV266" s="79" t="s">
        <v>518</v>
      </c>
      <c r="AW266" s="80" t="s">
        <v>1157</v>
      </c>
      <c r="AX266" s="81">
        <v>16</v>
      </c>
      <c r="AY266" s="68">
        <v>54814100.313114293</v>
      </c>
      <c r="AZ266" s="68">
        <v>1321808.8500000001</v>
      </c>
      <c r="BA266" s="68">
        <v>225414.94</v>
      </c>
      <c r="BB266" s="68">
        <v>214928.24</v>
      </c>
      <c r="BC266" s="68">
        <v>7413523.730070591</v>
      </c>
      <c r="BD266" s="68">
        <v>3478938.8617847259</v>
      </c>
      <c r="BE266" s="68">
        <v>7220204.2009118516</v>
      </c>
      <c r="BF266" s="68">
        <v>598513.11374224722</v>
      </c>
      <c r="BG266" s="68">
        <f t="shared" si="25"/>
        <v>75287432.249623701</v>
      </c>
      <c r="BH266" s="68">
        <v>0</v>
      </c>
    </row>
    <row r="267" spans="2:60">
      <c r="B267" s="79" t="s">
        <v>519</v>
      </c>
      <c r="C267" s="79" t="s">
        <v>520</v>
      </c>
      <c r="D267" s="80" t="s">
        <v>953</v>
      </c>
      <c r="E267" s="81">
        <v>19</v>
      </c>
      <c r="F267" s="68"/>
      <c r="G267" s="68"/>
      <c r="H267" s="68"/>
      <c r="I267" s="68"/>
      <c r="J267" s="68"/>
      <c r="K267" s="68"/>
      <c r="L267" s="68"/>
      <c r="M267" s="68"/>
      <c r="N267" s="68">
        <f t="shared" si="22"/>
        <v>0</v>
      </c>
      <c r="O267" s="68"/>
      <c r="Q267" s="79" t="s">
        <v>519</v>
      </c>
      <c r="R267" s="79" t="s">
        <v>520</v>
      </c>
      <c r="S267" s="80" t="s">
        <v>954</v>
      </c>
      <c r="T267" s="81">
        <v>16</v>
      </c>
      <c r="U267" s="68">
        <v>81882911.08652477</v>
      </c>
      <c r="V267" s="68">
        <v>1925272.16</v>
      </c>
      <c r="W267" s="68">
        <v>538065.98</v>
      </c>
      <c r="X267" s="68">
        <v>307750.29000000004</v>
      </c>
      <c r="Y267" s="68">
        <v>12940300.276486801</v>
      </c>
      <c r="Z267" s="68">
        <v>3923653.6663139565</v>
      </c>
      <c r="AA267" s="68">
        <v>6971153.7450264376</v>
      </c>
      <c r="AB267" s="68">
        <v>889552.85861554742</v>
      </c>
      <c r="AC267" s="68">
        <f t="shared" si="23"/>
        <v>109508468.86296752</v>
      </c>
      <c r="AD267" s="68">
        <v>129808.8</v>
      </c>
      <c r="AF267" s="79" t="s">
        <v>519</v>
      </c>
      <c r="AG267" s="79" t="s">
        <v>520</v>
      </c>
      <c r="AH267" s="80" t="s">
        <v>1156</v>
      </c>
      <c r="AI267" s="81">
        <v>16</v>
      </c>
      <c r="AJ267" s="68">
        <v>82300723.40133065</v>
      </c>
      <c r="AK267" s="68">
        <v>1929207.5899999999</v>
      </c>
      <c r="AL267" s="68">
        <v>539658.23999999999</v>
      </c>
      <c r="AM267" s="68">
        <v>308660.99</v>
      </c>
      <c r="AN267" s="68">
        <v>13008428.052130941</v>
      </c>
      <c r="AO267" s="68">
        <v>3923653.6663139565</v>
      </c>
      <c r="AP267" s="68">
        <v>7008453.1185387736</v>
      </c>
      <c r="AQ267" s="68">
        <v>892569.95038773119</v>
      </c>
      <c r="AR267" s="68">
        <f t="shared" si="24"/>
        <v>110043322.58870204</v>
      </c>
      <c r="AS267" s="68">
        <v>131967.57999999999</v>
      </c>
      <c r="AU267" s="79" t="s">
        <v>519</v>
      </c>
      <c r="AV267" s="79" t="s">
        <v>520</v>
      </c>
      <c r="AW267" s="80" t="s">
        <v>1157</v>
      </c>
      <c r="AX267" s="81">
        <v>16</v>
      </c>
      <c r="AY267" s="68">
        <v>83734648.412492603</v>
      </c>
      <c r="AZ267" s="68">
        <v>1962950.0600000003</v>
      </c>
      <c r="BA267" s="68">
        <v>549079.31000000006</v>
      </c>
      <c r="BB267" s="68">
        <v>314049.43</v>
      </c>
      <c r="BC267" s="68">
        <v>13236934.495161628</v>
      </c>
      <c r="BD267" s="68">
        <v>3923653.6663139565</v>
      </c>
      <c r="BE267" s="68">
        <v>7131710.4718021825</v>
      </c>
      <c r="BF267" s="68">
        <v>910421.33839541674</v>
      </c>
      <c r="BG267" s="68">
        <f t="shared" si="25"/>
        <v>111897730.3441658</v>
      </c>
      <c r="BH267" s="68">
        <v>134283.16</v>
      </c>
    </row>
    <row r="268" spans="2:60">
      <c r="B268" s="79" t="s">
        <v>521</v>
      </c>
      <c r="C268" s="79" t="s">
        <v>522</v>
      </c>
      <c r="D268" s="80" t="s">
        <v>953</v>
      </c>
      <c r="E268" s="81">
        <v>19</v>
      </c>
      <c r="F268" s="68"/>
      <c r="G268" s="68"/>
      <c r="H268" s="68"/>
      <c r="I268" s="68"/>
      <c r="J268" s="68"/>
      <c r="K268" s="68"/>
      <c r="L268" s="68"/>
      <c r="M268" s="68"/>
      <c r="N268" s="68">
        <f t="shared" si="22"/>
        <v>0</v>
      </c>
      <c r="O268" s="68"/>
      <c r="Q268" s="79" t="s">
        <v>521</v>
      </c>
      <c r="R268" s="79" t="s">
        <v>522</v>
      </c>
      <c r="S268" s="80" t="s">
        <v>954</v>
      </c>
      <c r="T268" s="81">
        <v>16</v>
      </c>
      <c r="U268" s="68">
        <v>6812043.757790979</v>
      </c>
      <c r="V268" s="68">
        <v>233758.61000000002</v>
      </c>
      <c r="W268" s="68">
        <v>0</v>
      </c>
      <c r="X268" s="68">
        <v>25645.399999999998</v>
      </c>
      <c r="Y268" s="68">
        <v>1091923.378097126</v>
      </c>
      <c r="Z268" s="68">
        <v>438255.55429074465</v>
      </c>
      <c r="AA268" s="68">
        <v>739542.77242697531</v>
      </c>
      <c r="AB268" s="68">
        <v>77934.434339769185</v>
      </c>
      <c r="AC268" s="68">
        <f t="shared" si="23"/>
        <v>9419103.9069455955</v>
      </c>
      <c r="AD268" s="68">
        <v>0</v>
      </c>
      <c r="AF268" s="79" t="s">
        <v>521</v>
      </c>
      <c r="AG268" s="79" t="s">
        <v>522</v>
      </c>
      <c r="AH268" s="80" t="s">
        <v>1156</v>
      </c>
      <c r="AI268" s="81">
        <v>16</v>
      </c>
      <c r="AJ268" s="68">
        <v>6755365.1669378411</v>
      </c>
      <c r="AK268" s="68">
        <v>234448.45</v>
      </c>
      <c r="AL268" s="68">
        <v>0</v>
      </c>
      <c r="AM268" s="68">
        <v>25913.579999999998</v>
      </c>
      <c r="AN268" s="68">
        <v>1095627.3061430007</v>
      </c>
      <c r="AO268" s="68">
        <v>438255.55429074465</v>
      </c>
      <c r="AP268" s="68">
        <v>743530.02033234062</v>
      </c>
      <c r="AQ268" s="68">
        <v>77080.567164888605</v>
      </c>
      <c r="AR268" s="68">
        <f t="shared" si="24"/>
        <v>9370220.6448688153</v>
      </c>
      <c r="AS268" s="68">
        <v>0</v>
      </c>
      <c r="AU268" s="79" t="s">
        <v>521</v>
      </c>
      <c r="AV268" s="79" t="s">
        <v>522</v>
      </c>
      <c r="AW268" s="80" t="s">
        <v>1157</v>
      </c>
      <c r="AX268" s="81">
        <v>16</v>
      </c>
      <c r="AY268" s="68">
        <v>6903344.810405612</v>
      </c>
      <c r="AZ268" s="68">
        <v>238530.11</v>
      </c>
      <c r="BA268" s="68">
        <v>0</v>
      </c>
      <c r="BB268" s="68">
        <v>26461.75</v>
      </c>
      <c r="BC268" s="68">
        <v>1117000.3327103357</v>
      </c>
      <c r="BD268" s="68">
        <v>438255.55429074465</v>
      </c>
      <c r="BE268" s="68">
        <v>756570.13808520534</v>
      </c>
      <c r="BF268" s="68">
        <v>78933.214376229793</v>
      </c>
      <c r="BG268" s="68">
        <f t="shared" si="25"/>
        <v>9559095.9098681286</v>
      </c>
      <c r="BH268" s="68">
        <v>0</v>
      </c>
    </row>
    <row r="269" spans="2:60">
      <c r="B269" s="79" t="s">
        <v>523</v>
      </c>
      <c r="C269" s="79" t="s">
        <v>524</v>
      </c>
      <c r="D269" s="80" t="s">
        <v>953</v>
      </c>
      <c r="E269" s="81">
        <v>19</v>
      </c>
      <c r="F269" s="68"/>
      <c r="G269" s="68"/>
      <c r="H269" s="68"/>
      <c r="I269" s="68"/>
      <c r="J269" s="68"/>
      <c r="K269" s="68"/>
      <c r="L269" s="68"/>
      <c r="M269" s="68"/>
      <c r="N269" s="68">
        <f t="shared" si="22"/>
        <v>0</v>
      </c>
      <c r="O269" s="68"/>
      <c r="Q269" s="79" t="s">
        <v>523</v>
      </c>
      <c r="R269" s="79" t="s">
        <v>524</v>
      </c>
      <c r="S269" s="80" t="s">
        <v>954</v>
      </c>
      <c r="T269" s="81">
        <v>16</v>
      </c>
      <c r="U269" s="68">
        <v>5264324.10840536</v>
      </c>
      <c r="V269" s="68">
        <v>66941.3</v>
      </c>
      <c r="W269" s="68">
        <v>3169.6600000000003</v>
      </c>
      <c r="X269" s="68">
        <v>16904.82</v>
      </c>
      <c r="Y269" s="68">
        <v>875852.41192916431</v>
      </c>
      <c r="Z269" s="68">
        <v>621288.99536417332</v>
      </c>
      <c r="AA269" s="68">
        <v>0</v>
      </c>
      <c r="AB269" s="68">
        <v>56672.295872299001</v>
      </c>
      <c r="AC269" s="68">
        <f t="shared" si="23"/>
        <v>6905153.5915709967</v>
      </c>
      <c r="AD269" s="68">
        <v>0</v>
      </c>
      <c r="AF269" s="79" t="s">
        <v>523</v>
      </c>
      <c r="AG269" s="79" t="s">
        <v>524</v>
      </c>
      <c r="AH269" s="80" t="s">
        <v>1156</v>
      </c>
      <c r="AI269" s="81">
        <v>16</v>
      </c>
      <c r="AJ269" s="68">
        <v>5321024.2687798943</v>
      </c>
      <c r="AK269" s="68">
        <v>67138.849999999991</v>
      </c>
      <c r="AL269" s="68">
        <v>3178.9900000000002</v>
      </c>
      <c r="AM269" s="68">
        <v>16954.599999999999</v>
      </c>
      <c r="AN269" s="68">
        <v>885329.79193806753</v>
      </c>
      <c r="AO269" s="68">
        <v>621288.99536417332</v>
      </c>
      <c r="AP269" s="68">
        <v>0</v>
      </c>
      <c r="AQ269" s="68">
        <v>57356.053879103623</v>
      </c>
      <c r="AR269" s="68">
        <f t="shared" si="24"/>
        <v>6972271.5499612382</v>
      </c>
      <c r="AS269" s="68">
        <v>0</v>
      </c>
      <c r="AU269" s="79" t="s">
        <v>523</v>
      </c>
      <c r="AV269" s="79" t="s">
        <v>524</v>
      </c>
      <c r="AW269" s="80" t="s">
        <v>1157</v>
      </c>
      <c r="AX269" s="81">
        <v>16</v>
      </c>
      <c r="AY269" s="68">
        <v>5442815.4067722373</v>
      </c>
      <c r="AZ269" s="68">
        <v>68307.709999999992</v>
      </c>
      <c r="BA269" s="68">
        <v>3234.21</v>
      </c>
      <c r="BB269" s="68">
        <v>17249.129999999997</v>
      </c>
      <c r="BC269" s="68">
        <v>905551.62538992765</v>
      </c>
      <c r="BD269" s="68">
        <v>621288.99536417332</v>
      </c>
      <c r="BE269" s="68">
        <v>0</v>
      </c>
      <c r="BF269" s="68">
        <v>58964.042447315529</v>
      </c>
      <c r="BG269" s="68">
        <f t="shared" si="25"/>
        <v>7117411.1199736539</v>
      </c>
      <c r="BH269" s="68">
        <v>0</v>
      </c>
    </row>
    <row r="270" spans="2:60">
      <c r="B270" s="79" t="s">
        <v>525</v>
      </c>
      <c r="C270" s="79" t="s">
        <v>526</v>
      </c>
      <c r="D270" s="80" t="s">
        <v>953</v>
      </c>
      <c r="E270" s="81">
        <v>19</v>
      </c>
      <c r="F270" s="68"/>
      <c r="G270" s="68"/>
      <c r="H270" s="68"/>
      <c r="I270" s="68"/>
      <c r="J270" s="68"/>
      <c r="K270" s="68"/>
      <c r="L270" s="68"/>
      <c r="M270" s="68"/>
      <c r="N270" s="68">
        <f t="shared" si="22"/>
        <v>0</v>
      </c>
      <c r="O270" s="68"/>
      <c r="Q270" s="79" t="s">
        <v>525</v>
      </c>
      <c r="R270" s="79" t="s">
        <v>526</v>
      </c>
      <c r="S270" s="80" t="s">
        <v>954</v>
      </c>
      <c r="T270" s="81">
        <v>16</v>
      </c>
      <c r="U270" s="68">
        <v>18944725.671132088</v>
      </c>
      <c r="V270" s="68">
        <v>728099.46</v>
      </c>
      <c r="W270" s="68">
        <v>228311.17999999996</v>
      </c>
      <c r="X270" s="68">
        <v>64833.85</v>
      </c>
      <c r="Y270" s="68">
        <v>2789557.4961814545</v>
      </c>
      <c r="Z270" s="68">
        <v>1567164.1567364659</v>
      </c>
      <c r="AA270" s="68">
        <v>649095.02098524058</v>
      </c>
      <c r="AB270" s="68">
        <v>208539.96168361977</v>
      </c>
      <c r="AC270" s="68">
        <f t="shared" si="23"/>
        <v>25415909.126718871</v>
      </c>
      <c r="AD270" s="68">
        <v>235582.33</v>
      </c>
      <c r="AF270" s="79" t="s">
        <v>525</v>
      </c>
      <c r="AG270" s="79" t="s">
        <v>526</v>
      </c>
      <c r="AH270" s="80" t="s">
        <v>1156</v>
      </c>
      <c r="AI270" s="81">
        <v>16</v>
      </c>
      <c r="AJ270" s="68">
        <v>19024451.712454274</v>
      </c>
      <c r="AK270" s="68">
        <v>727044.30999999982</v>
      </c>
      <c r="AL270" s="68">
        <v>228983.50000000003</v>
      </c>
      <c r="AM270" s="68">
        <v>64928.430000000008</v>
      </c>
      <c r="AN270" s="68">
        <v>2803990.3728376627</v>
      </c>
      <c r="AO270" s="68">
        <v>1567164.1567364659</v>
      </c>
      <c r="AP270" s="68">
        <v>652595.3242332493</v>
      </c>
      <c r="AQ270" s="68">
        <v>209017.97889325395</v>
      </c>
      <c r="AR270" s="68">
        <f t="shared" si="24"/>
        <v>25517657.185154904</v>
      </c>
      <c r="AS270" s="68">
        <v>239481.40000000005</v>
      </c>
      <c r="AU270" s="79" t="s">
        <v>525</v>
      </c>
      <c r="AV270" s="79" t="s">
        <v>526</v>
      </c>
      <c r="AW270" s="80" t="s">
        <v>1157</v>
      </c>
      <c r="AX270" s="81">
        <v>16</v>
      </c>
      <c r="AY270" s="68">
        <v>19239647.507713273</v>
      </c>
      <c r="AZ270" s="68">
        <v>739688.91999999993</v>
      </c>
      <c r="BA270" s="68">
        <v>232961.43</v>
      </c>
      <c r="BB270" s="68">
        <v>65860.37000000001</v>
      </c>
      <c r="BC270" s="68">
        <v>2846090.0948152766</v>
      </c>
      <c r="BD270" s="68">
        <v>1567164.1567364659</v>
      </c>
      <c r="BE270" s="68">
        <v>664040.71400382556</v>
      </c>
      <c r="BF270" s="68">
        <v>211848.07413081452</v>
      </c>
      <c r="BG270" s="68">
        <f t="shared" si="25"/>
        <v>25810964.947399657</v>
      </c>
      <c r="BH270" s="68">
        <v>243663.68000000002</v>
      </c>
    </row>
    <row r="271" spans="2:60">
      <c r="B271" s="79" t="s">
        <v>527</v>
      </c>
      <c r="C271" s="79" t="s">
        <v>528</v>
      </c>
      <c r="D271" s="80" t="s">
        <v>953</v>
      </c>
      <c r="E271" s="81">
        <v>19</v>
      </c>
      <c r="F271" s="68"/>
      <c r="G271" s="68"/>
      <c r="H271" s="68"/>
      <c r="I271" s="68"/>
      <c r="J271" s="68"/>
      <c r="K271" s="68"/>
      <c r="L271" s="68"/>
      <c r="M271" s="68"/>
      <c r="N271" s="68">
        <f t="shared" si="22"/>
        <v>0</v>
      </c>
      <c r="O271" s="68"/>
      <c r="Q271" s="79" t="s">
        <v>527</v>
      </c>
      <c r="R271" s="79" t="s">
        <v>528</v>
      </c>
      <c r="S271" s="80" t="s">
        <v>954</v>
      </c>
      <c r="T271" s="81">
        <v>16</v>
      </c>
      <c r="U271" s="68">
        <v>10043737.281036755</v>
      </c>
      <c r="V271" s="68">
        <v>378916.78</v>
      </c>
      <c r="W271" s="68">
        <v>22187.589999999997</v>
      </c>
      <c r="X271" s="68">
        <v>36691.15</v>
      </c>
      <c r="Y271" s="68">
        <v>1655282.7028381461</v>
      </c>
      <c r="Z271" s="68">
        <v>820241.87724169332</v>
      </c>
      <c r="AA271" s="68">
        <v>711636.48564440222</v>
      </c>
      <c r="AB271" s="68">
        <v>113880.17664474808</v>
      </c>
      <c r="AC271" s="68">
        <f t="shared" si="23"/>
        <v>13870492.413405744</v>
      </c>
      <c r="AD271" s="68">
        <v>87918.37</v>
      </c>
      <c r="AF271" s="79" t="s">
        <v>527</v>
      </c>
      <c r="AG271" s="79" t="s">
        <v>528</v>
      </c>
      <c r="AH271" s="80" t="s">
        <v>1156</v>
      </c>
      <c r="AI271" s="81">
        <v>16</v>
      </c>
      <c r="AJ271" s="68">
        <v>10121131.518335372</v>
      </c>
      <c r="AK271" s="68">
        <v>378839.33000000007</v>
      </c>
      <c r="AL271" s="68">
        <v>22252.92</v>
      </c>
      <c r="AM271" s="68">
        <v>36895.54</v>
      </c>
      <c r="AN271" s="68">
        <v>1664116.0496348476</v>
      </c>
      <c r="AO271" s="68">
        <v>820241.87724169332</v>
      </c>
      <c r="AP271" s="68">
        <v>715474.10650381004</v>
      </c>
      <c r="AQ271" s="68">
        <v>114396.17432237603</v>
      </c>
      <c r="AR271" s="68">
        <f t="shared" si="24"/>
        <v>13962721.0060381</v>
      </c>
      <c r="AS271" s="68">
        <v>89373.49</v>
      </c>
      <c r="AU271" s="79" t="s">
        <v>527</v>
      </c>
      <c r="AV271" s="79" t="s">
        <v>528</v>
      </c>
      <c r="AW271" s="80" t="s">
        <v>1157</v>
      </c>
      <c r="AX271" s="81">
        <v>16</v>
      </c>
      <c r="AY271" s="68">
        <v>10116233.279675085</v>
      </c>
      <c r="AZ271" s="68">
        <v>385429.94</v>
      </c>
      <c r="BA271" s="68">
        <v>22639.499999999996</v>
      </c>
      <c r="BB271" s="68">
        <v>36948.449999999997</v>
      </c>
      <c r="BC271" s="68">
        <v>1690417.4342678681</v>
      </c>
      <c r="BD271" s="68">
        <v>820241.87724169332</v>
      </c>
      <c r="BE271" s="68">
        <v>728022.30388378492</v>
      </c>
      <c r="BF271" s="68">
        <v>115025.77488747984</v>
      </c>
      <c r="BG271" s="68">
        <f t="shared" si="25"/>
        <v>14005892.859955911</v>
      </c>
      <c r="BH271" s="68">
        <v>90934.299999999988</v>
      </c>
    </row>
    <row r="272" spans="2:60">
      <c r="B272" s="79" t="s">
        <v>1126</v>
      </c>
      <c r="C272" s="79" t="s">
        <v>1150</v>
      </c>
      <c r="D272" s="80" t="s">
        <v>953</v>
      </c>
      <c r="E272" s="81">
        <v>19</v>
      </c>
      <c r="F272" s="68"/>
      <c r="G272" s="68"/>
      <c r="H272" s="68"/>
      <c r="I272" s="68"/>
      <c r="J272" s="68"/>
      <c r="K272" s="68"/>
      <c r="L272" s="68"/>
      <c r="M272" s="68"/>
      <c r="N272" s="68">
        <f t="shared" si="22"/>
        <v>0</v>
      </c>
      <c r="O272" s="68"/>
      <c r="Q272" s="79" t="s">
        <v>1126</v>
      </c>
      <c r="R272" s="79" t="s">
        <v>1150</v>
      </c>
      <c r="S272" s="80" t="s">
        <v>954</v>
      </c>
      <c r="T272" s="81">
        <v>16</v>
      </c>
      <c r="U272" s="68">
        <v>1061111.2649737932</v>
      </c>
      <c r="V272" s="68">
        <v>68523.459999999992</v>
      </c>
      <c r="W272" s="68">
        <v>0</v>
      </c>
      <c r="X272" s="68">
        <v>0</v>
      </c>
      <c r="Y272" s="68">
        <v>165532.98894392155</v>
      </c>
      <c r="Z272" s="68">
        <v>0</v>
      </c>
      <c r="AA272" s="68">
        <v>0</v>
      </c>
      <c r="AB272" s="68">
        <v>12713.295447338372</v>
      </c>
      <c r="AC272" s="68">
        <f t="shared" si="23"/>
        <v>1334650.4593650531</v>
      </c>
      <c r="AD272" s="68">
        <v>26769.45</v>
      </c>
      <c r="AF272" s="79" t="s">
        <v>1126</v>
      </c>
      <c r="AG272" s="79" t="s">
        <v>1150</v>
      </c>
      <c r="AH272" s="80" t="s">
        <v>1156</v>
      </c>
      <c r="AI272" s="81">
        <v>16</v>
      </c>
      <c r="AJ272" s="68">
        <v>1058774.8874676852</v>
      </c>
      <c r="AK272" s="68">
        <v>67788.430000000008</v>
      </c>
      <c r="AL272" s="68">
        <v>0</v>
      </c>
      <c r="AM272" s="68">
        <v>0</v>
      </c>
      <c r="AN272" s="68">
        <v>165167.84998705535</v>
      </c>
      <c r="AO272" s="68">
        <v>0</v>
      </c>
      <c r="AP272" s="68">
        <v>0</v>
      </c>
      <c r="AQ272" s="68">
        <v>12634.924695034046</v>
      </c>
      <c r="AR272" s="68">
        <f t="shared" si="24"/>
        <v>1331352.4821497744</v>
      </c>
      <c r="AS272" s="68">
        <v>26986.39</v>
      </c>
      <c r="AU272" s="79" t="s">
        <v>1126</v>
      </c>
      <c r="AV272" s="79" t="s">
        <v>1150</v>
      </c>
      <c r="AW272" s="80" t="s">
        <v>1157</v>
      </c>
      <c r="AX272" s="81">
        <v>16</v>
      </c>
      <c r="AY272" s="68">
        <v>1069687.1710918932</v>
      </c>
      <c r="AZ272" s="68">
        <v>68389.23000000001</v>
      </c>
      <c r="BA272" s="68">
        <v>0</v>
      </c>
      <c r="BB272" s="68">
        <v>0</v>
      </c>
      <c r="BC272" s="68">
        <v>166874.26898200269</v>
      </c>
      <c r="BD272" s="68">
        <v>0</v>
      </c>
      <c r="BE272" s="68">
        <v>0</v>
      </c>
      <c r="BF272" s="68">
        <v>12763.702389041195</v>
      </c>
      <c r="BG272" s="68">
        <f t="shared" si="25"/>
        <v>1344940.9724629372</v>
      </c>
      <c r="BH272" s="68">
        <v>27226.599999999995</v>
      </c>
    </row>
    <row r="273" spans="2:60">
      <c r="B273" s="79" t="s">
        <v>529</v>
      </c>
      <c r="C273" s="79" t="s">
        <v>530</v>
      </c>
      <c r="D273" s="80" t="s">
        <v>953</v>
      </c>
      <c r="E273" s="81">
        <v>19</v>
      </c>
      <c r="F273" s="68"/>
      <c r="G273" s="68"/>
      <c r="H273" s="68"/>
      <c r="I273" s="68"/>
      <c r="J273" s="68"/>
      <c r="K273" s="68"/>
      <c r="L273" s="68"/>
      <c r="M273" s="68"/>
      <c r="N273" s="68">
        <f t="shared" si="22"/>
        <v>0</v>
      </c>
      <c r="O273" s="68"/>
      <c r="Q273" s="79" t="s">
        <v>529</v>
      </c>
      <c r="R273" s="79" t="s">
        <v>530</v>
      </c>
      <c r="S273" s="80" t="s">
        <v>954</v>
      </c>
      <c r="T273" s="81">
        <v>16</v>
      </c>
      <c r="U273" s="68">
        <v>4311479.9640792813</v>
      </c>
      <c r="V273" s="68">
        <v>211756.06</v>
      </c>
      <c r="W273" s="68">
        <v>33498.649999999994</v>
      </c>
      <c r="X273" s="68">
        <v>14512.78</v>
      </c>
      <c r="Y273" s="68">
        <v>637041.95690577896</v>
      </c>
      <c r="Z273" s="68">
        <v>336199.14750529511</v>
      </c>
      <c r="AA273" s="68">
        <v>274373.66274490464</v>
      </c>
      <c r="AB273" s="68">
        <v>50838.604038436897</v>
      </c>
      <c r="AC273" s="68">
        <f t="shared" si="23"/>
        <v>5963110.8852736969</v>
      </c>
      <c r="AD273" s="68">
        <v>93410.059999999983</v>
      </c>
      <c r="AF273" s="79" t="s">
        <v>529</v>
      </c>
      <c r="AG273" s="79" t="s">
        <v>530</v>
      </c>
      <c r="AH273" s="80" t="s">
        <v>1156</v>
      </c>
      <c r="AI273" s="81">
        <v>16</v>
      </c>
      <c r="AJ273" s="68">
        <v>4260255.3143473435</v>
      </c>
      <c r="AK273" s="68">
        <v>211107.53999999992</v>
      </c>
      <c r="AL273" s="68">
        <v>33597.79</v>
      </c>
      <c r="AM273" s="68">
        <v>13957.54</v>
      </c>
      <c r="AN273" s="68">
        <v>641072.15372628346</v>
      </c>
      <c r="AO273" s="68">
        <v>336199.14750529511</v>
      </c>
      <c r="AP273" s="68">
        <v>275841.801558142</v>
      </c>
      <c r="AQ273" s="68">
        <v>50563.741259915754</v>
      </c>
      <c r="AR273" s="68">
        <f t="shared" si="24"/>
        <v>5917558.5483969795</v>
      </c>
      <c r="AS273" s="68">
        <v>94963.520000000004</v>
      </c>
      <c r="AU273" s="79" t="s">
        <v>529</v>
      </c>
      <c r="AV273" s="79" t="s">
        <v>530</v>
      </c>
      <c r="AW273" s="80" t="s">
        <v>1157</v>
      </c>
      <c r="AX273" s="81">
        <v>16</v>
      </c>
      <c r="AY273" s="68">
        <v>4227853.7471892601</v>
      </c>
      <c r="AZ273" s="68">
        <v>214795.65999999997</v>
      </c>
      <c r="BA273" s="68">
        <v>34184.32</v>
      </c>
      <c r="BB273" s="68">
        <v>13896.880000000001</v>
      </c>
      <c r="BC273" s="68">
        <v>647273.6884443257</v>
      </c>
      <c r="BD273" s="68">
        <v>336199.14750529511</v>
      </c>
      <c r="BE273" s="68">
        <v>280693.00611370802</v>
      </c>
      <c r="BF273" s="68">
        <v>50399.149782798253</v>
      </c>
      <c r="BG273" s="68">
        <f t="shared" si="25"/>
        <v>5901925.3990353877</v>
      </c>
      <c r="BH273" s="68">
        <v>96629.8</v>
      </c>
    </row>
    <row r="274" spans="2:60">
      <c r="B274" s="79" t="s">
        <v>531</v>
      </c>
      <c r="C274" s="79" t="s">
        <v>532</v>
      </c>
      <c r="D274" s="80" t="s">
        <v>953</v>
      </c>
      <c r="E274" s="81">
        <v>19</v>
      </c>
      <c r="F274" s="68"/>
      <c r="G274" s="68"/>
      <c r="H274" s="68"/>
      <c r="I274" s="68"/>
      <c r="J274" s="68"/>
      <c r="K274" s="68"/>
      <c r="L274" s="68"/>
      <c r="M274" s="68"/>
      <c r="N274" s="68">
        <f t="shared" si="22"/>
        <v>0</v>
      </c>
      <c r="O274" s="68"/>
      <c r="Q274" s="79" t="s">
        <v>531</v>
      </c>
      <c r="R274" s="79" t="s">
        <v>532</v>
      </c>
      <c r="S274" s="80" t="s">
        <v>954</v>
      </c>
      <c r="T274" s="81">
        <v>16</v>
      </c>
      <c r="U274" s="68">
        <v>348148.57003430033</v>
      </c>
      <c r="V274" s="68">
        <v>8880.5</v>
      </c>
      <c r="W274" s="68">
        <v>0</v>
      </c>
      <c r="X274" s="68">
        <v>0</v>
      </c>
      <c r="Y274" s="68">
        <v>18724.696741620828</v>
      </c>
      <c r="Z274" s="68">
        <v>82486.323355164292</v>
      </c>
      <c r="AA274" s="68">
        <v>0</v>
      </c>
      <c r="AB274" s="68">
        <v>3505.762282779091</v>
      </c>
      <c r="AC274" s="68">
        <f t="shared" si="23"/>
        <v>466214.6324138646</v>
      </c>
      <c r="AD274" s="68">
        <v>4468.78</v>
      </c>
      <c r="AF274" s="79" t="s">
        <v>531</v>
      </c>
      <c r="AG274" s="79" t="s">
        <v>532</v>
      </c>
      <c r="AH274" s="80" t="s">
        <v>1156</v>
      </c>
      <c r="AI274" s="81">
        <v>16</v>
      </c>
      <c r="AJ274" s="68">
        <v>349625.0017230981</v>
      </c>
      <c r="AK274" s="68">
        <v>8845.93</v>
      </c>
      <c r="AL274" s="68">
        <v>0</v>
      </c>
      <c r="AM274" s="68">
        <v>0</v>
      </c>
      <c r="AN274" s="68">
        <v>18815.03039101429</v>
      </c>
      <c r="AO274" s="68">
        <v>82486.323355164292</v>
      </c>
      <c r="AP274" s="68">
        <v>0</v>
      </c>
      <c r="AQ274" s="68">
        <v>3517.6468791430816</v>
      </c>
      <c r="AR274" s="68">
        <f t="shared" si="24"/>
        <v>467832.6823484198</v>
      </c>
      <c r="AS274" s="68">
        <v>4542.75</v>
      </c>
      <c r="AU274" s="79" t="s">
        <v>531</v>
      </c>
      <c r="AV274" s="79" t="s">
        <v>532</v>
      </c>
      <c r="AW274" s="80" t="s">
        <v>1157</v>
      </c>
      <c r="AX274" s="81">
        <v>16</v>
      </c>
      <c r="AY274" s="68">
        <v>368189.93394009367</v>
      </c>
      <c r="AZ274" s="68">
        <v>8999.69</v>
      </c>
      <c r="BA274" s="68">
        <v>0</v>
      </c>
      <c r="BB274" s="68">
        <v>0</v>
      </c>
      <c r="BC274" s="68">
        <v>19654.671683554458</v>
      </c>
      <c r="BD274" s="68">
        <v>82486.323355164292</v>
      </c>
      <c r="BE274" s="68">
        <v>0</v>
      </c>
      <c r="BF274" s="68">
        <v>3738.6912259800592</v>
      </c>
      <c r="BG274" s="68">
        <f t="shared" si="25"/>
        <v>487691.39020479255</v>
      </c>
      <c r="BH274" s="68">
        <v>4622.08</v>
      </c>
    </row>
    <row r="275" spans="2:60">
      <c r="B275" s="79" t="s">
        <v>533</v>
      </c>
      <c r="C275" s="79" t="s">
        <v>534</v>
      </c>
      <c r="D275" s="80" t="s">
        <v>953</v>
      </c>
      <c r="E275" s="81">
        <v>19</v>
      </c>
      <c r="F275" s="68"/>
      <c r="G275" s="68"/>
      <c r="H275" s="68"/>
      <c r="I275" s="68"/>
      <c r="J275" s="68"/>
      <c r="K275" s="68"/>
      <c r="L275" s="68"/>
      <c r="M275" s="68"/>
      <c r="N275" s="68">
        <f t="shared" si="22"/>
        <v>0</v>
      </c>
      <c r="O275" s="68"/>
      <c r="Q275" s="79" t="s">
        <v>533</v>
      </c>
      <c r="R275" s="79" t="s">
        <v>534</v>
      </c>
      <c r="S275" s="80" t="s">
        <v>954</v>
      </c>
      <c r="T275" s="81">
        <v>16</v>
      </c>
      <c r="U275" s="68">
        <v>45977625.04137031</v>
      </c>
      <c r="V275" s="68">
        <v>2033794.2599999998</v>
      </c>
      <c r="W275" s="68">
        <v>1287660.57</v>
      </c>
      <c r="X275" s="68">
        <v>170674.19</v>
      </c>
      <c r="Y275" s="68">
        <v>7144086.6350446213</v>
      </c>
      <c r="Z275" s="68">
        <v>1588717.6262742782</v>
      </c>
      <c r="AA275" s="68">
        <v>3741188.7903485019</v>
      </c>
      <c r="AB275" s="68">
        <v>533734.52360479534</v>
      </c>
      <c r="AC275" s="68">
        <f t="shared" si="23"/>
        <v>63051415.486642502</v>
      </c>
      <c r="AD275" s="68">
        <v>573933.85000000009</v>
      </c>
      <c r="AF275" s="79" t="s">
        <v>533</v>
      </c>
      <c r="AG275" s="79" t="s">
        <v>534</v>
      </c>
      <c r="AH275" s="80" t="s">
        <v>1156</v>
      </c>
      <c r="AI275" s="81">
        <v>16</v>
      </c>
      <c r="AJ275" s="68">
        <v>45882205.27848158</v>
      </c>
      <c r="AK275" s="68">
        <v>2031982.4999999995</v>
      </c>
      <c r="AL275" s="68">
        <v>1291471.07</v>
      </c>
      <c r="AM275" s="68">
        <v>169982.88000000003</v>
      </c>
      <c r="AN275" s="68">
        <v>7182768.4927409207</v>
      </c>
      <c r="AO275" s="68">
        <v>1588717.6262742782</v>
      </c>
      <c r="AP275" s="68">
        <v>3760973.0774886585</v>
      </c>
      <c r="AQ275" s="68">
        <v>532902.58911603689</v>
      </c>
      <c r="AR275" s="68">
        <f t="shared" si="24"/>
        <v>63024482.174101487</v>
      </c>
      <c r="AS275" s="68">
        <v>583478.66000000015</v>
      </c>
      <c r="AU275" s="79" t="s">
        <v>533</v>
      </c>
      <c r="AV275" s="79" t="s">
        <v>534</v>
      </c>
      <c r="AW275" s="80" t="s">
        <v>1157</v>
      </c>
      <c r="AX275" s="81">
        <v>16</v>
      </c>
      <c r="AY275" s="68">
        <v>46333972.990229033</v>
      </c>
      <c r="AZ275" s="68">
        <v>2067499.13</v>
      </c>
      <c r="BA275" s="68">
        <v>1314016.8900000001</v>
      </c>
      <c r="BB275" s="68">
        <v>171834.55</v>
      </c>
      <c r="BC275" s="68">
        <v>7308179.2622112148</v>
      </c>
      <c r="BD275" s="68">
        <v>1588717.6262742782</v>
      </c>
      <c r="BE275" s="68">
        <v>3827101.3531018496</v>
      </c>
      <c r="BF275" s="68">
        <v>541544.58020111918</v>
      </c>
      <c r="BG275" s="68">
        <f t="shared" si="25"/>
        <v>63746583.112017497</v>
      </c>
      <c r="BH275" s="68">
        <v>593716.73</v>
      </c>
    </row>
    <row r="276" spans="2:60">
      <c r="B276" s="79" t="s">
        <v>535</v>
      </c>
      <c r="C276" s="79" t="s">
        <v>536</v>
      </c>
      <c r="D276" s="80" t="s">
        <v>953</v>
      </c>
      <c r="E276" s="81">
        <v>19</v>
      </c>
      <c r="F276" s="68"/>
      <c r="G276" s="68"/>
      <c r="H276" s="68"/>
      <c r="I276" s="68"/>
      <c r="J276" s="68"/>
      <c r="K276" s="68"/>
      <c r="L276" s="68"/>
      <c r="M276" s="68"/>
      <c r="N276" s="68">
        <f t="shared" si="22"/>
        <v>0</v>
      </c>
      <c r="O276" s="68"/>
      <c r="Q276" s="79" t="s">
        <v>535</v>
      </c>
      <c r="R276" s="79" t="s">
        <v>536</v>
      </c>
      <c r="S276" s="80" t="s">
        <v>954</v>
      </c>
      <c r="T276" s="81">
        <v>16</v>
      </c>
      <c r="U276" s="68">
        <v>11306383.460203256</v>
      </c>
      <c r="V276" s="68">
        <v>513273.45999999996</v>
      </c>
      <c r="W276" s="68">
        <v>452588.26000000007</v>
      </c>
      <c r="X276" s="68">
        <v>43414.66</v>
      </c>
      <c r="Y276" s="68">
        <v>1839414.2181973397</v>
      </c>
      <c r="Z276" s="68">
        <v>445378.77153616771</v>
      </c>
      <c r="AA276" s="68">
        <v>1242496.3788840612</v>
      </c>
      <c r="AB276" s="68">
        <v>140042.70346862078</v>
      </c>
      <c r="AC276" s="68">
        <f t="shared" si="23"/>
        <v>16163588.832289448</v>
      </c>
      <c r="AD276" s="68">
        <v>180596.92</v>
      </c>
      <c r="AF276" s="79" t="s">
        <v>535</v>
      </c>
      <c r="AG276" s="79" t="s">
        <v>536</v>
      </c>
      <c r="AH276" s="80" t="s">
        <v>1156</v>
      </c>
      <c r="AI276" s="81">
        <v>16</v>
      </c>
      <c r="AJ276" s="68">
        <v>11329549.245052485</v>
      </c>
      <c r="AK276" s="68">
        <v>512332.11000000004</v>
      </c>
      <c r="AL276" s="68">
        <v>453921.01</v>
      </c>
      <c r="AM276" s="68">
        <v>43542.510000000009</v>
      </c>
      <c r="AN276" s="68">
        <v>1842642.9550157299</v>
      </c>
      <c r="AO276" s="68">
        <v>445378.77153616771</v>
      </c>
      <c r="AP276" s="68">
        <v>1249196.401738619</v>
      </c>
      <c r="AQ276" s="68">
        <v>139877.54091921635</v>
      </c>
      <c r="AR276" s="68">
        <f t="shared" si="24"/>
        <v>16200026.494262217</v>
      </c>
      <c r="AS276" s="68">
        <v>183585.95</v>
      </c>
      <c r="AU276" s="79" t="s">
        <v>535</v>
      </c>
      <c r="AV276" s="79" t="s">
        <v>536</v>
      </c>
      <c r="AW276" s="80" t="s">
        <v>1157</v>
      </c>
      <c r="AX276" s="81">
        <v>16</v>
      </c>
      <c r="AY276" s="68">
        <v>11565505.818729674</v>
      </c>
      <c r="AZ276" s="68">
        <v>521241.68000000005</v>
      </c>
      <c r="BA276" s="68">
        <v>461806.60000000003</v>
      </c>
      <c r="BB276" s="68">
        <v>44396.94</v>
      </c>
      <c r="BC276" s="68">
        <v>1878228.869257659</v>
      </c>
      <c r="BD276" s="68">
        <v>445378.77153616771</v>
      </c>
      <c r="BE276" s="68">
        <v>1271105.0963265433</v>
      </c>
      <c r="BF276" s="68">
        <v>143151.07484545931</v>
      </c>
      <c r="BG276" s="68">
        <f t="shared" si="25"/>
        <v>16517606.920695502</v>
      </c>
      <c r="BH276" s="68">
        <v>186792.07000000004</v>
      </c>
    </row>
    <row r="277" spans="2:60">
      <c r="B277" s="79" t="s">
        <v>537</v>
      </c>
      <c r="C277" s="79" t="s">
        <v>538</v>
      </c>
      <c r="D277" s="80" t="s">
        <v>953</v>
      </c>
      <c r="E277" s="81">
        <v>19</v>
      </c>
      <c r="F277" s="68"/>
      <c r="G277" s="68"/>
      <c r="H277" s="68"/>
      <c r="I277" s="68"/>
      <c r="J277" s="68"/>
      <c r="K277" s="68"/>
      <c r="L277" s="68"/>
      <c r="M277" s="68"/>
      <c r="N277" s="68">
        <f t="shared" si="22"/>
        <v>0</v>
      </c>
      <c r="O277" s="68"/>
      <c r="Q277" s="79" t="s">
        <v>537</v>
      </c>
      <c r="R277" s="79" t="s">
        <v>538</v>
      </c>
      <c r="S277" s="80" t="s">
        <v>954</v>
      </c>
      <c r="T277" s="81">
        <v>16</v>
      </c>
      <c r="U277" s="68">
        <v>2466726.3722100216</v>
      </c>
      <c r="V277" s="68">
        <v>73382.31</v>
      </c>
      <c r="W277" s="68">
        <v>62048.4</v>
      </c>
      <c r="X277" s="68">
        <v>5955.1200000000008</v>
      </c>
      <c r="Y277" s="68">
        <v>270361.69372839364</v>
      </c>
      <c r="Z277" s="68">
        <v>142162.28392221234</v>
      </c>
      <c r="AA277" s="68">
        <v>113986.85735424387</v>
      </c>
      <c r="AB277" s="68">
        <v>28298.511358265299</v>
      </c>
      <c r="AC277" s="68">
        <f t="shared" si="23"/>
        <v>3198574.6285731364</v>
      </c>
      <c r="AD277" s="68">
        <v>35653.079999999994</v>
      </c>
      <c r="AF277" s="79" t="s">
        <v>537</v>
      </c>
      <c r="AG277" s="79" t="s">
        <v>538</v>
      </c>
      <c r="AH277" s="80" t="s">
        <v>1156</v>
      </c>
      <c r="AI277" s="81">
        <v>16</v>
      </c>
      <c r="AJ277" s="68">
        <v>2460571.0757707199</v>
      </c>
      <c r="AK277" s="68">
        <v>73113.989999999991</v>
      </c>
      <c r="AL277" s="68">
        <v>62231.11</v>
      </c>
      <c r="AM277" s="68">
        <v>6068.9799999999987</v>
      </c>
      <c r="AN277" s="68">
        <v>270624.12814431946</v>
      </c>
      <c r="AO277" s="68">
        <v>142162.28392221234</v>
      </c>
      <c r="AP277" s="68">
        <v>114601.59836458303</v>
      </c>
      <c r="AQ277" s="68">
        <v>28113.797808814328</v>
      </c>
      <c r="AR277" s="68">
        <f t="shared" si="24"/>
        <v>3193730.1340106493</v>
      </c>
      <c r="AS277" s="68">
        <v>36243.17</v>
      </c>
      <c r="AU277" s="79" t="s">
        <v>537</v>
      </c>
      <c r="AV277" s="79" t="s">
        <v>538</v>
      </c>
      <c r="AW277" s="80" t="s">
        <v>1157</v>
      </c>
      <c r="AX277" s="81">
        <v>16</v>
      </c>
      <c r="AY277" s="68">
        <v>2445732.4074220266</v>
      </c>
      <c r="AZ277" s="68">
        <v>74384.909999999989</v>
      </c>
      <c r="BA277" s="68">
        <v>63312.21</v>
      </c>
      <c r="BB277" s="68">
        <v>5978.4</v>
      </c>
      <c r="BC277" s="68">
        <v>273975.67133424041</v>
      </c>
      <c r="BD277" s="68">
        <v>142162.28392221234</v>
      </c>
      <c r="BE277" s="68">
        <v>116611.6191046983</v>
      </c>
      <c r="BF277" s="68">
        <v>28130.798054907937</v>
      </c>
      <c r="BG277" s="68">
        <f t="shared" si="25"/>
        <v>3187164.4098380855</v>
      </c>
      <c r="BH277" s="68">
        <v>36876.11</v>
      </c>
    </row>
    <row r="278" spans="2:60">
      <c r="B278" s="79" t="s">
        <v>539</v>
      </c>
      <c r="C278" s="79" t="s">
        <v>540</v>
      </c>
      <c r="D278" s="80" t="s">
        <v>953</v>
      </c>
      <c r="E278" s="81">
        <v>19</v>
      </c>
      <c r="F278" s="68"/>
      <c r="G278" s="68"/>
      <c r="H278" s="68"/>
      <c r="I278" s="68"/>
      <c r="J278" s="68"/>
      <c r="K278" s="68"/>
      <c r="L278" s="68"/>
      <c r="M278" s="68"/>
      <c r="N278" s="68">
        <f t="shared" si="22"/>
        <v>0</v>
      </c>
      <c r="O278" s="68"/>
      <c r="Q278" s="79" t="s">
        <v>539</v>
      </c>
      <c r="R278" s="79" t="s">
        <v>540</v>
      </c>
      <c r="S278" s="80" t="s">
        <v>954</v>
      </c>
      <c r="T278" s="81">
        <v>16</v>
      </c>
      <c r="U278" s="68">
        <v>6396253.4495735858</v>
      </c>
      <c r="V278" s="68">
        <v>262466.78000000003</v>
      </c>
      <c r="W278" s="68">
        <v>211826.82999999996</v>
      </c>
      <c r="X278" s="68">
        <v>22763.18</v>
      </c>
      <c r="Y278" s="68">
        <v>1044361.1021149186</v>
      </c>
      <c r="Z278" s="68">
        <v>470290.20281978924</v>
      </c>
      <c r="AA278" s="68">
        <v>484531.13009813923</v>
      </c>
      <c r="AB278" s="68">
        <v>77639.191823419183</v>
      </c>
      <c r="AC278" s="68">
        <f t="shared" si="23"/>
        <v>9058212.8164298516</v>
      </c>
      <c r="AD278" s="68">
        <v>88080.949999999983</v>
      </c>
      <c r="AF278" s="79" t="s">
        <v>539</v>
      </c>
      <c r="AG278" s="79" t="s">
        <v>540</v>
      </c>
      <c r="AH278" s="80" t="s">
        <v>1156</v>
      </c>
      <c r="AI278" s="81">
        <v>16</v>
      </c>
      <c r="AJ278" s="68">
        <v>6405316.9947543256</v>
      </c>
      <c r="AK278" s="68">
        <v>262041.47</v>
      </c>
      <c r="AL278" s="68">
        <v>212453.67000000004</v>
      </c>
      <c r="AM278" s="68">
        <v>22730.850000000002</v>
      </c>
      <c r="AN278" s="68">
        <v>1053557.2816708346</v>
      </c>
      <c r="AO278" s="68">
        <v>470290.20281978924</v>
      </c>
      <c r="AP278" s="68">
        <v>487123.54530546017</v>
      </c>
      <c r="AQ278" s="68">
        <v>77884.418815236539</v>
      </c>
      <c r="AR278" s="68">
        <f t="shared" si="24"/>
        <v>9080944.2033656463</v>
      </c>
      <c r="AS278" s="68">
        <v>89545.76999999999</v>
      </c>
      <c r="AU278" s="79" t="s">
        <v>539</v>
      </c>
      <c r="AV278" s="79" t="s">
        <v>540</v>
      </c>
      <c r="AW278" s="80" t="s">
        <v>1157</v>
      </c>
      <c r="AX278" s="81">
        <v>16</v>
      </c>
      <c r="AY278" s="68">
        <v>6522164.0952712111</v>
      </c>
      <c r="AZ278" s="68">
        <v>266620.89</v>
      </c>
      <c r="BA278" s="68">
        <v>216162.58000000002</v>
      </c>
      <c r="BB278" s="68">
        <v>22924.79</v>
      </c>
      <c r="BC278" s="68">
        <v>1075043.8184261788</v>
      </c>
      <c r="BD278" s="68">
        <v>470290.20281978924</v>
      </c>
      <c r="BE278" s="68">
        <v>495690.53487819456</v>
      </c>
      <c r="BF278" s="68">
        <v>79663.782827537507</v>
      </c>
      <c r="BG278" s="68">
        <f t="shared" si="25"/>
        <v>9239677.6942229103</v>
      </c>
      <c r="BH278" s="68">
        <v>91117</v>
      </c>
    </row>
    <row r="279" spans="2:60">
      <c r="B279" s="79" t="s">
        <v>541</v>
      </c>
      <c r="C279" s="79" t="s">
        <v>542</v>
      </c>
      <c r="D279" s="80" t="s">
        <v>953</v>
      </c>
      <c r="E279" s="81">
        <v>19</v>
      </c>
      <c r="F279" s="68"/>
      <c r="G279" s="68"/>
      <c r="H279" s="68"/>
      <c r="I279" s="68"/>
      <c r="J279" s="68"/>
      <c r="K279" s="68"/>
      <c r="L279" s="68"/>
      <c r="M279" s="68"/>
      <c r="N279" s="68">
        <f t="shared" si="22"/>
        <v>0</v>
      </c>
      <c r="O279" s="68"/>
      <c r="Q279" s="79" t="s">
        <v>541</v>
      </c>
      <c r="R279" s="79" t="s">
        <v>542</v>
      </c>
      <c r="S279" s="80" t="s">
        <v>954</v>
      </c>
      <c r="T279" s="81">
        <v>16</v>
      </c>
      <c r="U279" s="68">
        <v>2933674.8438208513</v>
      </c>
      <c r="V279" s="68">
        <v>90029.909999999989</v>
      </c>
      <c r="W279" s="68">
        <v>8836.6200000000008</v>
      </c>
      <c r="X279" s="68">
        <v>0</v>
      </c>
      <c r="Y279" s="68">
        <v>196033.38900286594</v>
      </c>
      <c r="Z279" s="68">
        <v>125681.13586828689</v>
      </c>
      <c r="AA279" s="68">
        <v>102146.49508563499</v>
      </c>
      <c r="AB279" s="68">
        <v>30597.18334369082</v>
      </c>
      <c r="AC279" s="68">
        <f t="shared" si="23"/>
        <v>3517795.2871213304</v>
      </c>
      <c r="AD279" s="68">
        <v>30795.710000000003</v>
      </c>
      <c r="AF279" s="79" t="s">
        <v>541</v>
      </c>
      <c r="AG279" s="79" t="s">
        <v>542</v>
      </c>
      <c r="AH279" s="80" t="s">
        <v>1156</v>
      </c>
      <c r="AI279" s="81">
        <v>16</v>
      </c>
      <c r="AJ279" s="68">
        <v>2962576.2439966812</v>
      </c>
      <c r="AK279" s="68">
        <v>89876.790000000008</v>
      </c>
      <c r="AL279" s="68">
        <v>8862.630000000001</v>
      </c>
      <c r="AM279" s="68">
        <v>0</v>
      </c>
      <c r="AN279" s="68">
        <v>197297.31567599502</v>
      </c>
      <c r="AO279" s="68">
        <v>125681.13586828689</v>
      </c>
      <c r="AP279" s="68">
        <v>102697.14543052463</v>
      </c>
      <c r="AQ279" s="68">
        <v>30755.992057387251</v>
      </c>
      <c r="AR279" s="68">
        <f t="shared" si="24"/>
        <v>3549052.6530288747</v>
      </c>
      <c r="AS279" s="68">
        <v>31305.4</v>
      </c>
      <c r="AU279" s="79" t="s">
        <v>541</v>
      </c>
      <c r="AV279" s="79" t="s">
        <v>542</v>
      </c>
      <c r="AW279" s="80" t="s">
        <v>1157</v>
      </c>
      <c r="AX279" s="81">
        <v>16</v>
      </c>
      <c r="AY279" s="68">
        <v>3001527.7256354354</v>
      </c>
      <c r="AZ279" s="68">
        <v>91439.81</v>
      </c>
      <c r="BA279" s="68">
        <v>9016.5999999999985</v>
      </c>
      <c r="BB279" s="68">
        <v>0</v>
      </c>
      <c r="BC279" s="68">
        <v>199246.44035862875</v>
      </c>
      <c r="BD279" s="68">
        <v>125681.13586828689</v>
      </c>
      <c r="BE279" s="68">
        <v>104498.18561455116</v>
      </c>
      <c r="BF279" s="68">
        <v>31252.102947295643</v>
      </c>
      <c r="BG279" s="68">
        <f t="shared" si="25"/>
        <v>3594514.1204241975</v>
      </c>
      <c r="BH279" s="68">
        <v>31852.120000000003</v>
      </c>
    </row>
    <row r="280" spans="2:60">
      <c r="B280" s="79" t="s">
        <v>543</v>
      </c>
      <c r="C280" s="79" t="s">
        <v>544</v>
      </c>
      <c r="D280" s="80" t="s">
        <v>953</v>
      </c>
      <c r="E280" s="81">
        <v>19</v>
      </c>
      <c r="F280" s="68"/>
      <c r="G280" s="68"/>
      <c r="H280" s="68"/>
      <c r="I280" s="68"/>
      <c r="J280" s="68"/>
      <c r="K280" s="68"/>
      <c r="L280" s="68"/>
      <c r="M280" s="68"/>
      <c r="N280" s="68">
        <f t="shared" si="22"/>
        <v>0</v>
      </c>
      <c r="O280" s="68"/>
      <c r="Q280" s="79" t="s">
        <v>543</v>
      </c>
      <c r="R280" s="79" t="s">
        <v>544</v>
      </c>
      <c r="S280" s="80" t="s">
        <v>954</v>
      </c>
      <c r="T280" s="81">
        <v>16</v>
      </c>
      <c r="U280" s="68">
        <v>2832754.6950609297</v>
      </c>
      <c r="V280" s="68">
        <v>151617.28999999998</v>
      </c>
      <c r="W280" s="68">
        <v>148013.25</v>
      </c>
      <c r="X280" s="68">
        <v>0</v>
      </c>
      <c r="Y280" s="68">
        <v>310608.66125594475</v>
      </c>
      <c r="Z280" s="68">
        <v>407273.22746420297</v>
      </c>
      <c r="AA280" s="68">
        <v>97833.263754027808</v>
      </c>
      <c r="AB280" s="68">
        <v>34323.701211852487</v>
      </c>
      <c r="AC280" s="68">
        <f t="shared" si="23"/>
        <v>4047318.5187469581</v>
      </c>
      <c r="AD280" s="68">
        <v>64894.429999999993</v>
      </c>
      <c r="AF280" s="79" t="s">
        <v>543</v>
      </c>
      <c r="AG280" s="79" t="s">
        <v>544</v>
      </c>
      <c r="AH280" s="80" t="s">
        <v>1156</v>
      </c>
      <c r="AI280" s="81">
        <v>16</v>
      </c>
      <c r="AJ280" s="68">
        <v>2783112.34384814</v>
      </c>
      <c r="AK280" s="68">
        <v>151182.20000000001</v>
      </c>
      <c r="AL280" s="68">
        <v>148449.12</v>
      </c>
      <c r="AM280" s="68">
        <v>0</v>
      </c>
      <c r="AN280" s="68">
        <v>310826.0901754236</v>
      </c>
      <c r="AO280" s="68">
        <v>407273.22746420297</v>
      </c>
      <c r="AP280" s="68">
        <v>98361.061614441132</v>
      </c>
      <c r="AQ280" s="68">
        <v>33860.862334942445</v>
      </c>
      <c r="AR280" s="68">
        <f t="shared" si="24"/>
        <v>3999033.3854371505</v>
      </c>
      <c r="AS280" s="68">
        <v>65968.479999999996</v>
      </c>
      <c r="AU280" s="79" t="s">
        <v>543</v>
      </c>
      <c r="AV280" s="79" t="s">
        <v>544</v>
      </c>
      <c r="AW280" s="80" t="s">
        <v>1157</v>
      </c>
      <c r="AX280" s="81">
        <v>16</v>
      </c>
      <c r="AY280" s="68">
        <v>2842454.106645396</v>
      </c>
      <c r="AZ280" s="68">
        <v>153810.64999999997</v>
      </c>
      <c r="BA280" s="68">
        <v>151028</v>
      </c>
      <c r="BB280" s="68">
        <v>0</v>
      </c>
      <c r="BC280" s="68">
        <v>315065.53111122042</v>
      </c>
      <c r="BD280" s="68">
        <v>407273.22746420297</v>
      </c>
      <c r="BE280" s="68">
        <v>100086.19006396578</v>
      </c>
      <c r="BF280" s="68">
        <v>34533.34622481931</v>
      </c>
      <c r="BG280" s="68">
        <f t="shared" si="25"/>
        <v>4071371.5915096044</v>
      </c>
      <c r="BH280" s="68">
        <v>67120.540000000008</v>
      </c>
    </row>
    <row r="281" spans="2:60">
      <c r="B281" s="79" t="s">
        <v>1135</v>
      </c>
      <c r="C281" s="79" t="s">
        <v>1151</v>
      </c>
      <c r="D281" s="80" t="s">
        <v>953</v>
      </c>
      <c r="E281" s="81">
        <v>19</v>
      </c>
      <c r="F281" s="68"/>
      <c r="G281" s="68"/>
      <c r="H281" s="68"/>
      <c r="I281" s="68"/>
      <c r="J281" s="68"/>
      <c r="K281" s="68"/>
      <c r="L281" s="68"/>
      <c r="M281" s="68"/>
      <c r="N281" s="68">
        <f t="shared" si="22"/>
        <v>0</v>
      </c>
      <c r="O281" s="68"/>
      <c r="Q281" s="79" t="s">
        <v>1135</v>
      </c>
      <c r="R281" s="79" t="s">
        <v>1151</v>
      </c>
      <c r="S281" s="80" t="s">
        <v>954</v>
      </c>
      <c r="T281" s="81">
        <v>16</v>
      </c>
      <c r="U281" s="68">
        <v>929338.51696175337</v>
      </c>
      <c r="V281" s="68">
        <v>23483.05</v>
      </c>
      <c r="W281" s="68">
        <v>0</v>
      </c>
      <c r="X281" s="68">
        <v>0</v>
      </c>
      <c r="Y281" s="68">
        <v>51826.879266066382</v>
      </c>
      <c r="Z281" s="68">
        <v>0</v>
      </c>
      <c r="AA281" s="68">
        <v>0</v>
      </c>
      <c r="AB281" s="68">
        <v>8591.7186407232657</v>
      </c>
      <c r="AC281" s="68">
        <f t="shared" si="23"/>
        <v>1013240.164868543</v>
      </c>
      <c r="AD281" s="68">
        <v>0</v>
      </c>
      <c r="AF281" s="79" t="s">
        <v>1135</v>
      </c>
      <c r="AG281" s="79" t="s">
        <v>1151</v>
      </c>
      <c r="AH281" s="80" t="s">
        <v>1156</v>
      </c>
      <c r="AI281" s="81">
        <v>16</v>
      </c>
      <c r="AJ281" s="68">
        <v>1179435.2016069274</v>
      </c>
      <c r="AK281" s="68">
        <v>23552.35</v>
      </c>
      <c r="AL281" s="68">
        <v>0</v>
      </c>
      <c r="AM281" s="68">
        <v>0</v>
      </c>
      <c r="AN281" s="68">
        <v>52105.234503683692</v>
      </c>
      <c r="AO281" s="68">
        <v>0</v>
      </c>
      <c r="AP281" s="68">
        <v>0</v>
      </c>
      <c r="AQ281" s="68">
        <v>10685.085056885611</v>
      </c>
      <c r="AR281" s="68">
        <f t="shared" si="24"/>
        <v>1265777.8711674968</v>
      </c>
      <c r="AS281" s="68">
        <v>0</v>
      </c>
      <c r="AU281" s="79" t="s">
        <v>1135</v>
      </c>
      <c r="AV281" s="79" t="s">
        <v>1151</v>
      </c>
      <c r="AW281" s="80" t="s">
        <v>1157</v>
      </c>
      <c r="AX281" s="81">
        <v>16</v>
      </c>
      <c r="AY281" s="68">
        <v>1402732.6042559245</v>
      </c>
      <c r="AZ281" s="68">
        <v>23962.39</v>
      </c>
      <c r="BA281" s="68">
        <v>0</v>
      </c>
      <c r="BB281" s="68">
        <v>0</v>
      </c>
      <c r="BC281" s="68">
        <v>53024.556152815829</v>
      </c>
      <c r="BD281" s="68">
        <v>0</v>
      </c>
      <c r="BE281" s="68">
        <v>0</v>
      </c>
      <c r="BF281" s="68">
        <v>12608.798081857618</v>
      </c>
      <c r="BG281" s="68">
        <f t="shared" si="25"/>
        <v>1492328.3484905979</v>
      </c>
      <c r="BH281" s="68">
        <v>0</v>
      </c>
    </row>
    <row r="282" spans="2:60">
      <c r="B282" s="79" t="s">
        <v>545</v>
      </c>
      <c r="C282" s="79" t="s">
        <v>546</v>
      </c>
      <c r="D282" s="80" t="s">
        <v>953</v>
      </c>
      <c r="E282" s="81">
        <v>19</v>
      </c>
      <c r="F282" s="68"/>
      <c r="G282" s="68"/>
      <c r="H282" s="68"/>
      <c r="I282" s="68"/>
      <c r="J282" s="68"/>
      <c r="K282" s="68"/>
      <c r="L282" s="68"/>
      <c r="M282" s="68"/>
      <c r="N282" s="68">
        <f t="shared" si="22"/>
        <v>0</v>
      </c>
      <c r="O282" s="68"/>
      <c r="Q282" s="79" t="s">
        <v>545</v>
      </c>
      <c r="R282" s="79" t="s">
        <v>546</v>
      </c>
      <c r="S282" s="80" t="s">
        <v>954</v>
      </c>
      <c r="T282" s="81">
        <v>16</v>
      </c>
      <c r="U282" s="68">
        <v>102670919.49287339</v>
      </c>
      <c r="V282" s="68">
        <v>2691147.0600000005</v>
      </c>
      <c r="W282" s="68">
        <v>1414292.4600000002</v>
      </c>
      <c r="X282" s="68">
        <v>370231.96999999991</v>
      </c>
      <c r="Y282" s="68">
        <v>16280254.772620354</v>
      </c>
      <c r="Z282" s="68">
        <v>3657151.4409935377</v>
      </c>
      <c r="AA282" s="68">
        <v>5593925.9442383936</v>
      </c>
      <c r="AB282" s="68">
        <v>1146949.8193176985</v>
      </c>
      <c r="AC282" s="68">
        <f t="shared" si="23"/>
        <v>134234692.52004334</v>
      </c>
      <c r="AD282" s="68">
        <v>409819.56</v>
      </c>
      <c r="AF282" s="79" t="s">
        <v>545</v>
      </c>
      <c r="AG282" s="79" t="s">
        <v>546</v>
      </c>
      <c r="AH282" s="80" t="s">
        <v>1156</v>
      </c>
      <c r="AI282" s="81">
        <v>16</v>
      </c>
      <c r="AJ282" s="68">
        <v>102537579.34786329</v>
      </c>
      <c r="AK282" s="68">
        <v>2672061.5600000005</v>
      </c>
      <c r="AL282" s="68">
        <v>1407212.5399999998</v>
      </c>
      <c r="AM282" s="68">
        <v>368378.60000000003</v>
      </c>
      <c r="AN282" s="68">
        <v>16254809.769017126</v>
      </c>
      <c r="AO282" s="68">
        <v>3657151.4409935377</v>
      </c>
      <c r="AP282" s="68">
        <v>5586361.6712554712</v>
      </c>
      <c r="AQ282" s="68">
        <v>1140471.9795107394</v>
      </c>
      <c r="AR282" s="68">
        <f t="shared" si="24"/>
        <v>134037379.84864016</v>
      </c>
      <c r="AS282" s="68">
        <v>413352.94</v>
      </c>
      <c r="AU282" s="79" t="s">
        <v>545</v>
      </c>
      <c r="AV282" s="79" t="s">
        <v>546</v>
      </c>
      <c r="AW282" s="80" t="s">
        <v>1157</v>
      </c>
      <c r="AX282" s="81">
        <v>16</v>
      </c>
      <c r="AY282" s="68">
        <v>103682597.41500622</v>
      </c>
      <c r="AZ282" s="68">
        <v>2697184.0999999996</v>
      </c>
      <c r="BA282" s="68">
        <v>1420421.8</v>
      </c>
      <c r="BB282" s="68">
        <v>371836.5</v>
      </c>
      <c r="BC282" s="68">
        <v>16431843.130344784</v>
      </c>
      <c r="BD282" s="68">
        <v>3657151.4409935377</v>
      </c>
      <c r="BE282" s="68">
        <v>5647734.9357341807</v>
      </c>
      <c r="BF282" s="68">
        <v>1152706.1617018878</v>
      </c>
      <c r="BG282" s="68">
        <f t="shared" si="25"/>
        <v>135478727.8537806</v>
      </c>
      <c r="BH282" s="68">
        <v>417252.37</v>
      </c>
    </row>
    <row r="283" spans="2:60">
      <c r="B283" s="79" t="s">
        <v>547</v>
      </c>
      <c r="C283" s="79" t="s">
        <v>548</v>
      </c>
      <c r="D283" s="80" t="s">
        <v>953</v>
      </c>
      <c r="E283" s="81">
        <v>19</v>
      </c>
      <c r="F283" s="68"/>
      <c r="G283" s="68"/>
      <c r="H283" s="68"/>
      <c r="I283" s="68"/>
      <c r="J283" s="68"/>
      <c r="K283" s="68"/>
      <c r="L283" s="68"/>
      <c r="M283" s="68"/>
      <c r="N283" s="68">
        <f t="shared" si="22"/>
        <v>0</v>
      </c>
      <c r="O283" s="68"/>
      <c r="Q283" s="79" t="s">
        <v>547</v>
      </c>
      <c r="R283" s="79" t="s">
        <v>548</v>
      </c>
      <c r="S283" s="80" t="s">
        <v>954</v>
      </c>
      <c r="T283" s="81">
        <v>16</v>
      </c>
      <c r="U283" s="68">
        <v>41309883.971165448</v>
      </c>
      <c r="V283" s="68">
        <v>1527537.3399999999</v>
      </c>
      <c r="W283" s="68">
        <v>615088.26</v>
      </c>
      <c r="X283" s="68">
        <v>148640.20000000001</v>
      </c>
      <c r="Y283" s="68">
        <v>6821554.5232464857</v>
      </c>
      <c r="Z283" s="68">
        <v>2497747.7154437299</v>
      </c>
      <c r="AA283" s="68">
        <v>2300352.8800677601</v>
      </c>
      <c r="AB283" s="68">
        <v>474793.97402427346</v>
      </c>
      <c r="AC283" s="68">
        <f t="shared" si="23"/>
        <v>55922128.553947702</v>
      </c>
      <c r="AD283" s="68">
        <v>226529.69000000003</v>
      </c>
      <c r="AF283" s="79" t="s">
        <v>547</v>
      </c>
      <c r="AG283" s="79" t="s">
        <v>548</v>
      </c>
      <c r="AH283" s="80" t="s">
        <v>1156</v>
      </c>
      <c r="AI283" s="81">
        <v>16</v>
      </c>
      <c r="AJ283" s="68">
        <v>41254652.944635168</v>
      </c>
      <c r="AK283" s="68">
        <v>1516787.18</v>
      </c>
      <c r="AL283" s="68">
        <v>612009.1399999999</v>
      </c>
      <c r="AM283" s="68">
        <v>147896.1</v>
      </c>
      <c r="AN283" s="68">
        <v>6810813.4837321006</v>
      </c>
      <c r="AO283" s="68">
        <v>2497747.7154437299</v>
      </c>
      <c r="AP283" s="68">
        <v>2297242.5317194387</v>
      </c>
      <c r="AQ283" s="68">
        <v>472112.37097887695</v>
      </c>
      <c r="AR283" s="68">
        <f t="shared" si="24"/>
        <v>55837744.236509323</v>
      </c>
      <c r="AS283" s="68">
        <v>228482.77</v>
      </c>
      <c r="AU283" s="79" t="s">
        <v>547</v>
      </c>
      <c r="AV283" s="79" t="s">
        <v>548</v>
      </c>
      <c r="AW283" s="80" t="s">
        <v>1157</v>
      </c>
      <c r="AX283" s="81">
        <v>16</v>
      </c>
      <c r="AY283" s="68">
        <v>41714045.655800991</v>
      </c>
      <c r="AZ283" s="68">
        <v>1531048.05</v>
      </c>
      <c r="BA283" s="68">
        <v>617753.97</v>
      </c>
      <c r="BB283" s="68">
        <v>149284.38</v>
      </c>
      <c r="BC283" s="68">
        <v>6884955.2665302698</v>
      </c>
      <c r="BD283" s="68">
        <v>2497747.7154437299</v>
      </c>
      <c r="BE283" s="68">
        <v>2322480.7889719997</v>
      </c>
      <c r="BF283" s="68">
        <v>477176.8357148245</v>
      </c>
      <c r="BG283" s="68">
        <f t="shared" si="25"/>
        <v>56425130.872461811</v>
      </c>
      <c r="BH283" s="68">
        <v>230638.21000000005</v>
      </c>
    </row>
    <row r="284" spans="2:60">
      <c r="B284" s="79" t="s">
        <v>549</v>
      </c>
      <c r="C284" s="79" t="s">
        <v>550</v>
      </c>
      <c r="D284" s="80" t="s">
        <v>953</v>
      </c>
      <c r="E284" s="81">
        <v>19</v>
      </c>
      <c r="F284" s="68"/>
      <c r="G284" s="68"/>
      <c r="H284" s="68"/>
      <c r="I284" s="68"/>
      <c r="J284" s="68"/>
      <c r="K284" s="68"/>
      <c r="L284" s="68"/>
      <c r="M284" s="68"/>
      <c r="N284" s="68">
        <f t="shared" si="22"/>
        <v>0</v>
      </c>
      <c r="O284" s="68"/>
      <c r="Q284" s="79" t="s">
        <v>549</v>
      </c>
      <c r="R284" s="79" t="s">
        <v>550</v>
      </c>
      <c r="S284" s="80" t="s">
        <v>954</v>
      </c>
      <c r="T284" s="81">
        <v>16</v>
      </c>
      <c r="U284" s="68">
        <v>20504471.145812057</v>
      </c>
      <c r="V284" s="68">
        <v>735308.44</v>
      </c>
      <c r="W284" s="68">
        <v>162000.44</v>
      </c>
      <c r="X284" s="68">
        <v>72681.280000000013</v>
      </c>
      <c r="Y284" s="68">
        <v>3428594.8659487716</v>
      </c>
      <c r="Z284" s="68">
        <v>1182611.0341917616</v>
      </c>
      <c r="AA284" s="68">
        <v>860365.23423757404</v>
      </c>
      <c r="AB284" s="68">
        <v>234579.7243719399</v>
      </c>
      <c r="AC284" s="68">
        <f t="shared" si="23"/>
        <v>27339433.504562106</v>
      </c>
      <c r="AD284" s="68">
        <v>158821.34000000003</v>
      </c>
      <c r="AF284" s="79" t="s">
        <v>549</v>
      </c>
      <c r="AG284" s="79" t="s">
        <v>550</v>
      </c>
      <c r="AH284" s="80" t="s">
        <v>1156</v>
      </c>
      <c r="AI284" s="81">
        <v>16</v>
      </c>
      <c r="AJ284" s="68">
        <v>20571335.61380944</v>
      </c>
      <c r="AK284" s="68">
        <v>735319.04999999981</v>
      </c>
      <c r="AL284" s="68">
        <v>162486.03000000003</v>
      </c>
      <c r="AM284" s="68">
        <v>72899.14</v>
      </c>
      <c r="AN284" s="68">
        <v>3440362.4807815794</v>
      </c>
      <c r="AO284" s="68">
        <v>1182611.0341917616</v>
      </c>
      <c r="AP284" s="68">
        <v>864805.46007250412</v>
      </c>
      <c r="AQ284" s="68">
        <v>234752.52177463099</v>
      </c>
      <c r="AR284" s="68">
        <f t="shared" si="24"/>
        <v>27426067.260629915</v>
      </c>
      <c r="AS284" s="68">
        <v>161495.93000000002</v>
      </c>
      <c r="AU284" s="79" t="s">
        <v>549</v>
      </c>
      <c r="AV284" s="79" t="s">
        <v>550</v>
      </c>
      <c r="AW284" s="80" t="s">
        <v>1157</v>
      </c>
      <c r="AX284" s="81">
        <v>16</v>
      </c>
      <c r="AY284" s="68">
        <v>20866521.016790435</v>
      </c>
      <c r="AZ284" s="68">
        <v>748337.89999999991</v>
      </c>
      <c r="BA284" s="68">
        <v>165359.11000000002</v>
      </c>
      <c r="BB284" s="68">
        <v>74188.150000000009</v>
      </c>
      <c r="BC284" s="68">
        <v>3490454.5225390955</v>
      </c>
      <c r="BD284" s="68">
        <v>1182611.0341917616</v>
      </c>
      <c r="BE284" s="68">
        <v>880162.86431187927</v>
      </c>
      <c r="BF284" s="68">
        <v>238371.68548727036</v>
      </c>
      <c r="BG284" s="68">
        <f t="shared" si="25"/>
        <v>27810371.063320436</v>
      </c>
      <c r="BH284" s="68">
        <v>164364.78000000003</v>
      </c>
    </row>
    <row r="285" spans="2:60">
      <c r="B285" s="79" t="s">
        <v>551</v>
      </c>
      <c r="C285" s="79" t="s">
        <v>552</v>
      </c>
      <c r="D285" s="80" t="s">
        <v>953</v>
      </c>
      <c r="E285" s="81">
        <v>19</v>
      </c>
      <c r="F285" s="68"/>
      <c r="G285" s="68"/>
      <c r="H285" s="68"/>
      <c r="I285" s="68"/>
      <c r="J285" s="68"/>
      <c r="K285" s="68"/>
      <c r="L285" s="68"/>
      <c r="M285" s="68"/>
      <c r="N285" s="68">
        <f t="shared" si="22"/>
        <v>0</v>
      </c>
      <c r="O285" s="68"/>
      <c r="Q285" s="79" t="s">
        <v>551</v>
      </c>
      <c r="R285" s="79" t="s">
        <v>552</v>
      </c>
      <c r="S285" s="80" t="s">
        <v>954</v>
      </c>
      <c r="T285" s="81">
        <v>16</v>
      </c>
      <c r="U285" s="68">
        <v>29210422.75327605</v>
      </c>
      <c r="V285" s="68">
        <v>712018.68</v>
      </c>
      <c r="W285" s="68">
        <v>616782.53</v>
      </c>
      <c r="X285" s="68">
        <v>105930.53000000001</v>
      </c>
      <c r="Y285" s="68">
        <v>5033676.2899125544</v>
      </c>
      <c r="Z285" s="68">
        <v>1482119.7983345052</v>
      </c>
      <c r="AA285" s="68">
        <v>1946754.5307020666</v>
      </c>
      <c r="AB285" s="68">
        <v>313641.9503717646</v>
      </c>
      <c r="AC285" s="68">
        <f t="shared" si="23"/>
        <v>39421347.06259694</v>
      </c>
      <c r="AD285" s="68">
        <v>0</v>
      </c>
      <c r="AF285" s="79" t="s">
        <v>551</v>
      </c>
      <c r="AG285" s="79" t="s">
        <v>552</v>
      </c>
      <c r="AH285" s="80" t="s">
        <v>1156</v>
      </c>
      <c r="AI285" s="81">
        <v>16</v>
      </c>
      <c r="AJ285" s="68">
        <v>29354362.888192654</v>
      </c>
      <c r="AK285" s="68">
        <v>714134.98</v>
      </c>
      <c r="AL285" s="68">
        <v>618611.98999999987</v>
      </c>
      <c r="AM285" s="68">
        <v>106244.73000000001</v>
      </c>
      <c r="AN285" s="68">
        <v>5059640.1072507221</v>
      </c>
      <c r="AO285" s="68">
        <v>1482119.7983345052</v>
      </c>
      <c r="AP285" s="68">
        <v>1957052.3722007866</v>
      </c>
      <c r="AQ285" s="68">
        <v>314705.73409622908</v>
      </c>
      <c r="AR285" s="68">
        <f t="shared" si="24"/>
        <v>39606872.600074895</v>
      </c>
      <c r="AS285" s="68">
        <v>0</v>
      </c>
      <c r="AU285" s="79" t="s">
        <v>551</v>
      </c>
      <c r="AV285" s="79" t="s">
        <v>552</v>
      </c>
      <c r="AW285" s="80" t="s">
        <v>1157</v>
      </c>
      <c r="AX285" s="81">
        <v>16</v>
      </c>
      <c r="AY285" s="68">
        <v>29864820.612978611</v>
      </c>
      <c r="AZ285" s="68">
        <v>726656.59000000008</v>
      </c>
      <c r="BA285" s="68">
        <v>629436.46</v>
      </c>
      <c r="BB285" s="68">
        <v>108103.8</v>
      </c>
      <c r="BC285" s="68">
        <v>5148707.1932373131</v>
      </c>
      <c r="BD285" s="68">
        <v>1482119.7983345052</v>
      </c>
      <c r="BE285" s="68">
        <v>1991556.9674075891</v>
      </c>
      <c r="BF285" s="68">
        <v>320999.85377814621</v>
      </c>
      <c r="BG285" s="68">
        <f t="shared" si="25"/>
        <v>40272401.275736168</v>
      </c>
      <c r="BH285" s="68">
        <v>0</v>
      </c>
    </row>
    <row r="286" spans="2:60">
      <c r="B286" s="79" t="s">
        <v>553</v>
      </c>
      <c r="C286" s="79" t="s">
        <v>554</v>
      </c>
      <c r="D286" s="80" t="s">
        <v>953</v>
      </c>
      <c r="E286" s="81">
        <v>19</v>
      </c>
      <c r="F286" s="68"/>
      <c r="G286" s="68"/>
      <c r="H286" s="68"/>
      <c r="I286" s="68"/>
      <c r="J286" s="68"/>
      <c r="K286" s="68"/>
      <c r="L286" s="68"/>
      <c r="M286" s="68"/>
      <c r="N286" s="68">
        <f t="shared" si="22"/>
        <v>0</v>
      </c>
      <c r="O286" s="68"/>
      <c r="Q286" s="79" t="s">
        <v>553</v>
      </c>
      <c r="R286" s="79" t="s">
        <v>554</v>
      </c>
      <c r="S286" s="80" t="s">
        <v>954</v>
      </c>
      <c r="T286" s="81">
        <v>16</v>
      </c>
      <c r="U286" s="68">
        <v>15504689.200901423</v>
      </c>
      <c r="V286" s="68">
        <v>428154.69</v>
      </c>
      <c r="W286" s="68">
        <v>312737.66000000003</v>
      </c>
      <c r="X286" s="68">
        <v>52156.639999999992</v>
      </c>
      <c r="Y286" s="68">
        <v>2025510.1242277459</v>
      </c>
      <c r="Z286" s="68">
        <v>929425.27972510678</v>
      </c>
      <c r="AA286" s="68">
        <v>219033.76115715175</v>
      </c>
      <c r="AB286" s="68">
        <v>148078.80890288576</v>
      </c>
      <c r="AC286" s="68">
        <f t="shared" si="23"/>
        <v>19619786.164914314</v>
      </c>
      <c r="AD286" s="68">
        <v>0</v>
      </c>
      <c r="AF286" s="79" t="s">
        <v>553</v>
      </c>
      <c r="AG286" s="79" t="s">
        <v>554</v>
      </c>
      <c r="AH286" s="80" t="s">
        <v>1156</v>
      </c>
      <c r="AI286" s="81">
        <v>16</v>
      </c>
      <c r="AJ286" s="68">
        <v>16081142.906819135</v>
      </c>
      <c r="AK286" s="68">
        <v>429427.26999999996</v>
      </c>
      <c r="AL286" s="68">
        <v>313665.28000000003</v>
      </c>
      <c r="AM286" s="68">
        <v>54034.76</v>
      </c>
      <c r="AN286" s="68">
        <v>2034042.6737547414</v>
      </c>
      <c r="AO286" s="68">
        <v>929425.27972510678</v>
      </c>
      <c r="AP286" s="68">
        <v>220192.07161576903</v>
      </c>
      <c r="AQ286" s="68">
        <v>152909.14643879235</v>
      </c>
      <c r="AR286" s="68">
        <f t="shared" si="24"/>
        <v>20214839.388353549</v>
      </c>
      <c r="AS286" s="68">
        <v>0</v>
      </c>
      <c r="AU286" s="79" t="s">
        <v>553</v>
      </c>
      <c r="AV286" s="79" t="s">
        <v>554</v>
      </c>
      <c r="AW286" s="80" t="s">
        <v>1157</v>
      </c>
      <c r="AX286" s="81">
        <v>16</v>
      </c>
      <c r="AY286" s="68">
        <v>16489826.146185115</v>
      </c>
      <c r="AZ286" s="68">
        <v>436956.83</v>
      </c>
      <c r="BA286" s="68">
        <v>319153.78999999998</v>
      </c>
      <c r="BB286" s="68">
        <v>55392.88</v>
      </c>
      <c r="BC286" s="68">
        <v>2069444.8582571805</v>
      </c>
      <c r="BD286" s="68">
        <v>929425.27972510678</v>
      </c>
      <c r="BE286" s="68">
        <v>224074.14067527751</v>
      </c>
      <c r="BF286" s="68">
        <v>157082.81952971593</v>
      </c>
      <c r="BG286" s="68">
        <f t="shared" si="25"/>
        <v>20681356.744372394</v>
      </c>
      <c r="BH286" s="68">
        <v>0</v>
      </c>
    </row>
    <row r="287" spans="2:60">
      <c r="B287" s="79" t="s">
        <v>555</v>
      </c>
      <c r="C287" s="79" t="s">
        <v>556</v>
      </c>
      <c r="D287" s="80" t="s">
        <v>953</v>
      </c>
      <c r="E287" s="81">
        <v>19</v>
      </c>
      <c r="F287" s="68"/>
      <c r="G287" s="68"/>
      <c r="H287" s="68"/>
      <c r="I287" s="68"/>
      <c r="J287" s="68"/>
      <c r="K287" s="68"/>
      <c r="L287" s="68"/>
      <c r="M287" s="68"/>
      <c r="N287" s="68">
        <f t="shared" si="22"/>
        <v>0</v>
      </c>
      <c r="O287" s="68"/>
      <c r="Q287" s="79" t="s">
        <v>555</v>
      </c>
      <c r="R287" s="79" t="s">
        <v>556</v>
      </c>
      <c r="S287" s="80" t="s">
        <v>954</v>
      </c>
      <c r="T287" s="81">
        <v>16</v>
      </c>
      <c r="U287" s="68">
        <v>17946970.629546236</v>
      </c>
      <c r="V287" s="68">
        <v>643807.44000000006</v>
      </c>
      <c r="W287" s="68">
        <v>400676.16999999993</v>
      </c>
      <c r="X287" s="68">
        <v>61253.709999999992</v>
      </c>
      <c r="Y287" s="68">
        <v>2740621.1583638974</v>
      </c>
      <c r="Z287" s="68">
        <v>1244185.3958912154</v>
      </c>
      <c r="AA287" s="68">
        <v>652673.99525924609</v>
      </c>
      <c r="AB287" s="68">
        <v>209210.87296018749</v>
      </c>
      <c r="AC287" s="68">
        <f t="shared" si="23"/>
        <v>24137539.31202079</v>
      </c>
      <c r="AD287" s="68">
        <v>238139.93999999997</v>
      </c>
      <c r="AF287" s="79" t="s">
        <v>555</v>
      </c>
      <c r="AG287" s="79" t="s">
        <v>556</v>
      </c>
      <c r="AH287" s="80" t="s">
        <v>1156</v>
      </c>
      <c r="AI287" s="81">
        <v>16</v>
      </c>
      <c r="AJ287" s="68">
        <v>18890070.782040399</v>
      </c>
      <c r="AK287" s="68">
        <v>642459.4</v>
      </c>
      <c r="AL287" s="68">
        <v>401864.61999999994</v>
      </c>
      <c r="AM287" s="68">
        <v>64375.38</v>
      </c>
      <c r="AN287" s="68">
        <v>2750515.1206895364</v>
      </c>
      <c r="AO287" s="68">
        <v>1244185.3958912154</v>
      </c>
      <c r="AP287" s="68">
        <v>656126.71542634419</v>
      </c>
      <c r="AQ287" s="68">
        <v>217442.15046570078</v>
      </c>
      <c r="AR287" s="68">
        <f t="shared" si="24"/>
        <v>25109148.904513195</v>
      </c>
      <c r="AS287" s="68">
        <v>242109.34</v>
      </c>
      <c r="AU287" s="79" t="s">
        <v>555</v>
      </c>
      <c r="AV287" s="79" t="s">
        <v>556</v>
      </c>
      <c r="AW287" s="80" t="s">
        <v>1157</v>
      </c>
      <c r="AX287" s="81">
        <v>16</v>
      </c>
      <c r="AY287" s="68">
        <v>20160259.897184364</v>
      </c>
      <c r="AZ287" s="68">
        <v>653711.69000000018</v>
      </c>
      <c r="BA287" s="68">
        <v>408896.44999999995</v>
      </c>
      <c r="BB287" s="68">
        <v>68390.100000000006</v>
      </c>
      <c r="BC287" s="68">
        <v>2804715.4543587449</v>
      </c>
      <c r="BD287" s="68">
        <v>1244185.3958912154</v>
      </c>
      <c r="BE287" s="68">
        <v>667694.85004940617</v>
      </c>
      <c r="BF287" s="68">
        <v>230509.7052918449</v>
      </c>
      <c r="BG287" s="68">
        <f t="shared" si="25"/>
        <v>26484730.59277558</v>
      </c>
      <c r="BH287" s="68">
        <v>246367.05</v>
      </c>
    </row>
    <row r="288" spans="2:60">
      <c r="B288" s="79" t="s">
        <v>557</v>
      </c>
      <c r="C288" s="79" t="s">
        <v>558</v>
      </c>
      <c r="D288" s="80" t="s">
        <v>953</v>
      </c>
      <c r="E288" s="81">
        <v>19</v>
      </c>
      <c r="F288" s="68"/>
      <c r="G288" s="68"/>
      <c r="H288" s="68"/>
      <c r="I288" s="68"/>
      <c r="J288" s="68"/>
      <c r="K288" s="68"/>
      <c r="L288" s="68"/>
      <c r="M288" s="68"/>
      <c r="N288" s="68">
        <f t="shared" si="22"/>
        <v>0</v>
      </c>
      <c r="O288" s="68"/>
      <c r="Q288" s="79" t="s">
        <v>557</v>
      </c>
      <c r="R288" s="79" t="s">
        <v>558</v>
      </c>
      <c r="S288" s="80" t="s">
        <v>954</v>
      </c>
      <c r="T288" s="81">
        <v>16</v>
      </c>
      <c r="U288" s="68">
        <v>15925401.894604973</v>
      </c>
      <c r="V288" s="68">
        <v>670509.89</v>
      </c>
      <c r="W288" s="68">
        <v>198314.64</v>
      </c>
      <c r="X288" s="68">
        <v>58359.049999999988</v>
      </c>
      <c r="Y288" s="68">
        <v>2650635.5222886908</v>
      </c>
      <c r="Z288" s="68">
        <v>1660864.4203018262</v>
      </c>
      <c r="AA288" s="68">
        <v>1027224.8118784651</v>
      </c>
      <c r="AB288" s="68">
        <v>186777.02286249027</v>
      </c>
      <c r="AC288" s="68">
        <f t="shared" si="23"/>
        <v>22556077.511936449</v>
      </c>
      <c r="AD288" s="68">
        <v>177990.26</v>
      </c>
      <c r="AF288" s="79" t="s">
        <v>557</v>
      </c>
      <c r="AG288" s="79" t="s">
        <v>558</v>
      </c>
      <c r="AH288" s="80" t="s">
        <v>1156</v>
      </c>
      <c r="AI288" s="81">
        <v>16</v>
      </c>
      <c r="AJ288" s="68">
        <v>15714188.859552976</v>
      </c>
      <c r="AK288" s="68">
        <v>670062.32000000007</v>
      </c>
      <c r="AL288" s="68">
        <v>198906.71</v>
      </c>
      <c r="AM288" s="68">
        <v>57575.47</v>
      </c>
      <c r="AN288" s="68">
        <v>2661867.9775729571</v>
      </c>
      <c r="AO288" s="68">
        <v>1660864.4203018262</v>
      </c>
      <c r="AP288" s="68">
        <v>1032561.9573689465</v>
      </c>
      <c r="AQ288" s="68">
        <v>184733.35440675169</v>
      </c>
      <c r="AR288" s="68">
        <f t="shared" si="24"/>
        <v>22361737.07920346</v>
      </c>
      <c r="AS288" s="68">
        <v>180976.01</v>
      </c>
      <c r="AU288" s="79" t="s">
        <v>557</v>
      </c>
      <c r="AV288" s="79" t="s">
        <v>558</v>
      </c>
      <c r="AW288" s="80" t="s">
        <v>1157</v>
      </c>
      <c r="AX288" s="81">
        <v>16</v>
      </c>
      <c r="AY288" s="68">
        <v>15878967.106197484</v>
      </c>
      <c r="AZ288" s="68">
        <v>681877.54000000015</v>
      </c>
      <c r="BA288" s="68">
        <v>202409.85</v>
      </c>
      <c r="BB288" s="68">
        <v>58264.580000000009</v>
      </c>
      <c r="BC288" s="68">
        <v>2703068.5536512826</v>
      </c>
      <c r="BD288" s="68">
        <v>1660864.4203018262</v>
      </c>
      <c r="BE288" s="68">
        <v>1050855.0514305725</v>
      </c>
      <c r="BF288" s="68">
        <v>187156.80986700207</v>
      </c>
      <c r="BG288" s="68">
        <f t="shared" si="25"/>
        <v>22607642.521448161</v>
      </c>
      <c r="BH288" s="68">
        <v>184178.61</v>
      </c>
    </row>
    <row r="289" spans="2:60">
      <c r="B289" s="79" t="s">
        <v>559</v>
      </c>
      <c r="C289" s="79" t="s">
        <v>560</v>
      </c>
      <c r="D289" s="80" t="s">
        <v>953</v>
      </c>
      <c r="E289" s="81">
        <v>19</v>
      </c>
      <c r="F289" s="68"/>
      <c r="G289" s="68"/>
      <c r="H289" s="68"/>
      <c r="I289" s="68"/>
      <c r="J289" s="68"/>
      <c r="K289" s="68"/>
      <c r="L289" s="68"/>
      <c r="M289" s="68"/>
      <c r="N289" s="68">
        <f t="shared" si="22"/>
        <v>0</v>
      </c>
      <c r="O289" s="68"/>
      <c r="Q289" s="79" t="s">
        <v>559</v>
      </c>
      <c r="R289" s="79" t="s">
        <v>560</v>
      </c>
      <c r="S289" s="80" t="s">
        <v>954</v>
      </c>
      <c r="T289" s="81">
        <v>16</v>
      </c>
      <c r="U289" s="68">
        <v>3935380.0885670399</v>
      </c>
      <c r="V289" s="68">
        <v>214139.66000000003</v>
      </c>
      <c r="W289" s="68">
        <v>0</v>
      </c>
      <c r="X289" s="68">
        <v>0</v>
      </c>
      <c r="Y289" s="68">
        <v>997903.17500652419</v>
      </c>
      <c r="Z289" s="68">
        <v>0</v>
      </c>
      <c r="AA289" s="68">
        <v>0</v>
      </c>
      <c r="AB289" s="68">
        <v>50448.188638626598</v>
      </c>
      <c r="AC289" s="68">
        <f t="shared" si="23"/>
        <v>5301604.0322121913</v>
      </c>
      <c r="AD289" s="68">
        <v>103732.91999999998</v>
      </c>
      <c r="AF289" s="79" t="s">
        <v>559</v>
      </c>
      <c r="AG289" s="79" t="s">
        <v>560</v>
      </c>
      <c r="AH289" s="80" t="s">
        <v>1156</v>
      </c>
      <c r="AI289" s="81">
        <v>16</v>
      </c>
      <c r="AJ289" s="68">
        <v>3927377.1870443523</v>
      </c>
      <c r="AK289" s="68">
        <v>211651.08000000005</v>
      </c>
      <c r="AL289" s="68">
        <v>0</v>
      </c>
      <c r="AM289" s="68">
        <v>0</v>
      </c>
      <c r="AN289" s="68">
        <v>996146.10036446655</v>
      </c>
      <c r="AO289" s="68">
        <v>0</v>
      </c>
      <c r="AP289" s="68">
        <v>0</v>
      </c>
      <c r="AQ289" s="68">
        <v>50163.254329384305</v>
      </c>
      <c r="AR289" s="68">
        <f t="shared" si="24"/>
        <v>5289964.9017382031</v>
      </c>
      <c r="AS289" s="68">
        <v>104627.28</v>
      </c>
      <c r="AU289" s="79" t="s">
        <v>559</v>
      </c>
      <c r="AV289" s="79" t="s">
        <v>560</v>
      </c>
      <c r="AW289" s="80" t="s">
        <v>1157</v>
      </c>
      <c r="AX289" s="81">
        <v>16</v>
      </c>
      <c r="AY289" s="68">
        <v>3969300.1077454928</v>
      </c>
      <c r="AZ289" s="68">
        <v>213639.04999999996</v>
      </c>
      <c r="BA289" s="68">
        <v>0</v>
      </c>
      <c r="BB289" s="68">
        <v>0</v>
      </c>
      <c r="BC289" s="68">
        <v>1006919.0673260735</v>
      </c>
      <c r="BD289" s="68">
        <v>0</v>
      </c>
      <c r="BE289" s="68">
        <v>0</v>
      </c>
      <c r="BF289" s="68">
        <v>50701.375592189841</v>
      </c>
      <c r="BG289" s="68">
        <f t="shared" si="25"/>
        <v>5346173.8906637561</v>
      </c>
      <c r="BH289" s="68">
        <v>105614.29000000001</v>
      </c>
    </row>
    <row r="290" spans="2:60">
      <c r="B290" s="79" t="s">
        <v>561</v>
      </c>
      <c r="C290" s="79" t="s">
        <v>562</v>
      </c>
      <c r="D290" s="80" t="s">
        <v>953</v>
      </c>
      <c r="E290" s="81">
        <v>19</v>
      </c>
      <c r="F290" s="68"/>
      <c r="G290" s="68"/>
      <c r="H290" s="68"/>
      <c r="I290" s="68"/>
      <c r="J290" s="68"/>
      <c r="K290" s="68"/>
      <c r="L290" s="68"/>
      <c r="M290" s="68"/>
      <c r="N290" s="68">
        <f t="shared" si="22"/>
        <v>0</v>
      </c>
      <c r="O290" s="68"/>
      <c r="Q290" s="79" t="s">
        <v>561</v>
      </c>
      <c r="R290" s="79" t="s">
        <v>562</v>
      </c>
      <c r="S290" s="80" t="s">
        <v>954</v>
      </c>
      <c r="T290" s="81">
        <v>16</v>
      </c>
      <c r="U290" s="68">
        <v>1903251.3577293498</v>
      </c>
      <c r="V290" s="68">
        <v>14622.960000000001</v>
      </c>
      <c r="W290" s="68">
        <v>0</v>
      </c>
      <c r="X290" s="68">
        <v>1888.65</v>
      </c>
      <c r="Y290" s="68">
        <v>84768.273423442995</v>
      </c>
      <c r="Z290" s="68">
        <v>243780.06715707498</v>
      </c>
      <c r="AA290" s="68">
        <v>29103.492675339505</v>
      </c>
      <c r="AB290" s="68">
        <v>19363.730404460803</v>
      </c>
      <c r="AC290" s="68">
        <f t="shared" si="23"/>
        <v>2296778.5313896677</v>
      </c>
      <c r="AD290" s="68">
        <v>0</v>
      </c>
      <c r="AF290" s="79" t="s">
        <v>561</v>
      </c>
      <c r="AG290" s="79" t="s">
        <v>562</v>
      </c>
      <c r="AH290" s="80" t="s">
        <v>1156</v>
      </c>
      <c r="AI290" s="81">
        <v>16</v>
      </c>
      <c r="AJ290" s="68">
        <v>1911287.3475507186</v>
      </c>
      <c r="AK290" s="68">
        <v>14666.329999999998</v>
      </c>
      <c r="AL290" s="68">
        <v>0</v>
      </c>
      <c r="AM290" s="68">
        <v>1894.24</v>
      </c>
      <c r="AN290" s="68">
        <v>85207.291478885294</v>
      </c>
      <c r="AO290" s="68">
        <v>243780.06715707498</v>
      </c>
      <c r="AP290" s="68">
        <v>29259.421257208975</v>
      </c>
      <c r="AQ290" s="68">
        <v>19429.402077605017</v>
      </c>
      <c r="AR290" s="68">
        <f t="shared" si="24"/>
        <v>2305524.0995214931</v>
      </c>
      <c r="AS290" s="68">
        <v>0</v>
      </c>
      <c r="AU290" s="79" t="s">
        <v>561</v>
      </c>
      <c r="AV290" s="79" t="s">
        <v>562</v>
      </c>
      <c r="AW290" s="80" t="s">
        <v>1157</v>
      </c>
      <c r="AX290" s="81">
        <v>16</v>
      </c>
      <c r="AY290" s="68">
        <v>1944449.0609190147</v>
      </c>
      <c r="AZ290" s="68">
        <v>14922.91</v>
      </c>
      <c r="BA290" s="68">
        <v>0</v>
      </c>
      <c r="BB290" s="68">
        <v>1927.31</v>
      </c>
      <c r="BC290" s="68">
        <v>86703.111358138791</v>
      </c>
      <c r="BD290" s="68">
        <v>243780.06715707498</v>
      </c>
      <c r="BE290" s="68">
        <v>29773.931634017477</v>
      </c>
      <c r="BF290" s="68">
        <v>19818.003119156696</v>
      </c>
      <c r="BG290" s="68">
        <f t="shared" si="25"/>
        <v>2341374.3941874024</v>
      </c>
      <c r="BH290" s="68">
        <v>0</v>
      </c>
    </row>
    <row r="291" spans="2:60">
      <c r="B291" s="79" t="s">
        <v>563</v>
      </c>
      <c r="C291" s="79" t="s">
        <v>564</v>
      </c>
      <c r="D291" s="80" t="s">
        <v>953</v>
      </c>
      <c r="E291" s="81">
        <v>19</v>
      </c>
      <c r="F291" s="68"/>
      <c r="G291" s="68"/>
      <c r="H291" s="68"/>
      <c r="I291" s="68"/>
      <c r="J291" s="68"/>
      <c r="K291" s="68"/>
      <c r="L291" s="68"/>
      <c r="M291" s="68"/>
      <c r="N291" s="68">
        <f t="shared" si="22"/>
        <v>0</v>
      </c>
      <c r="O291" s="68"/>
      <c r="Q291" s="79" t="s">
        <v>563</v>
      </c>
      <c r="R291" s="79" t="s">
        <v>564</v>
      </c>
      <c r="S291" s="80" t="s">
        <v>954</v>
      </c>
      <c r="T291" s="81">
        <v>16</v>
      </c>
      <c r="U291" s="68">
        <v>575029.90040231065</v>
      </c>
      <c r="V291" s="68">
        <v>16101.6</v>
      </c>
      <c r="W291" s="68">
        <v>0</v>
      </c>
      <c r="X291" s="68">
        <v>864.45000000000016</v>
      </c>
      <c r="Y291" s="68">
        <v>39336.790044136251</v>
      </c>
      <c r="Z291" s="68">
        <v>88421.433507002279</v>
      </c>
      <c r="AA291" s="68">
        <v>0</v>
      </c>
      <c r="AB291" s="68">
        <v>5801.6953868790297</v>
      </c>
      <c r="AC291" s="68">
        <f t="shared" si="23"/>
        <v>733521.94934032811</v>
      </c>
      <c r="AD291" s="68">
        <v>7966.08</v>
      </c>
      <c r="AF291" s="79" t="s">
        <v>563</v>
      </c>
      <c r="AG291" s="79" t="s">
        <v>564</v>
      </c>
      <c r="AH291" s="80" t="s">
        <v>1156</v>
      </c>
      <c r="AI291" s="81">
        <v>16</v>
      </c>
      <c r="AJ291" s="68">
        <v>578398.1723895336</v>
      </c>
      <c r="AK291" s="68">
        <v>16040.760000000002</v>
      </c>
      <c r="AL291" s="68">
        <v>0</v>
      </c>
      <c r="AM291" s="68">
        <v>963.32999999999993</v>
      </c>
      <c r="AN291" s="68">
        <v>39546.677424782945</v>
      </c>
      <c r="AO291" s="68">
        <v>88421.433507002279</v>
      </c>
      <c r="AP291" s="68">
        <v>0</v>
      </c>
      <c r="AQ291" s="68">
        <v>5822.8011080321157</v>
      </c>
      <c r="AR291" s="68">
        <f t="shared" si="24"/>
        <v>737291.11442935094</v>
      </c>
      <c r="AS291" s="68">
        <v>8097.94</v>
      </c>
      <c r="AU291" s="79" t="s">
        <v>563</v>
      </c>
      <c r="AV291" s="79" t="s">
        <v>564</v>
      </c>
      <c r="AW291" s="80" t="s">
        <v>1157</v>
      </c>
      <c r="AX291" s="81">
        <v>16</v>
      </c>
      <c r="AY291" s="68">
        <v>588354.68697824818</v>
      </c>
      <c r="AZ291" s="68">
        <v>16319.599999999997</v>
      </c>
      <c r="BA291" s="68">
        <v>0</v>
      </c>
      <c r="BB291" s="68">
        <v>980.05999999999983</v>
      </c>
      <c r="BC291" s="68">
        <v>40236.457532054876</v>
      </c>
      <c r="BD291" s="68">
        <v>88421.433507002279</v>
      </c>
      <c r="BE291" s="68">
        <v>0</v>
      </c>
      <c r="BF291" s="68">
        <v>5939.27046495385</v>
      </c>
      <c r="BG291" s="68">
        <f t="shared" si="25"/>
        <v>748490.85848225921</v>
      </c>
      <c r="BH291" s="68">
        <v>8239.35</v>
      </c>
    </row>
    <row r="292" spans="2:60">
      <c r="B292" s="79" t="s">
        <v>565</v>
      </c>
      <c r="C292" s="79" t="s">
        <v>566</v>
      </c>
      <c r="D292" s="80" t="s">
        <v>953</v>
      </c>
      <c r="E292" s="81">
        <v>19</v>
      </c>
      <c r="F292" s="68"/>
      <c r="G292" s="68"/>
      <c r="H292" s="68"/>
      <c r="I292" s="68"/>
      <c r="J292" s="68"/>
      <c r="K292" s="68"/>
      <c r="L292" s="68"/>
      <c r="M292" s="68"/>
      <c r="N292" s="68">
        <f t="shared" si="22"/>
        <v>0</v>
      </c>
      <c r="O292" s="68"/>
      <c r="Q292" s="79" t="s">
        <v>565</v>
      </c>
      <c r="R292" s="79" t="s">
        <v>566</v>
      </c>
      <c r="S292" s="80" t="s">
        <v>954</v>
      </c>
      <c r="T292" s="81">
        <v>16</v>
      </c>
      <c r="U292" s="68">
        <v>2459916.672344421</v>
      </c>
      <c r="V292" s="68">
        <v>74631.930000000022</v>
      </c>
      <c r="W292" s="68">
        <v>0</v>
      </c>
      <c r="X292" s="68">
        <v>6361.7699999999995</v>
      </c>
      <c r="Y292" s="68">
        <v>246140.48680550797</v>
      </c>
      <c r="Z292" s="68">
        <v>122985.12751185482</v>
      </c>
      <c r="AA292" s="68">
        <v>177158.56281262153</v>
      </c>
      <c r="AB292" s="68">
        <v>27837.653221054934</v>
      </c>
      <c r="AC292" s="68">
        <f t="shared" si="23"/>
        <v>3150425.4626954603</v>
      </c>
      <c r="AD292" s="68">
        <v>35393.26</v>
      </c>
      <c r="AF292" s="79" t="s">
        <v>565</v>
      </c>
      <c r="AG292" s="79" t="s">
        <v>566</v>
      </c>
      <c r="AH292" s="80" t="s">
        <v>1156</v>
      </c>
      <c r="AI292" s="81">
        <v>16</v>
      </c>
      <c r="AJ292" s="68">
        <v>2470567.8395237639</v>
      </c>
      <c r="AK292" s="68">
        <v>74369.61</v>
      </c>
      <c r="AL292" s="68">
        <v>0</v>
      </c>
      <c r="AM292" s="68">
        <v>6380.59</v>
      </c>
      <c r="AN292" s="68">
        <v>245017.9056523288</v>
      </c>
      <c r="AO292" s="68">
        <v>122985.12751185482</v>
      </c>
      <c r="AP292" s="68">
        <v>178106.32606487407</v>
      </c>
      <c r="AQ292" s="68">
        <v>27833.318606394809</v>
      </c>
      <c r="AR292" s="68">
        <f t="shared" si="24"/>
        <v>3161242.5773592158</v>
      </c>
      <c r="AS292" s="68">
        <v>35981.86</v>
      </c>
      <c r="AU292" s="79" t="s">
        <v>565</v>
      </c>
      <c r="AV292" s="79" t="s">
        <v>566</v>
      </c>
      <c r="AW292" s="80" t="s">
        <v>1157</v>
      </c>
      <c r="AX292" s="81">
        <v>16</v>
      </c>
      <c r="AY292" s="68">
        <v>2537356.8099164241</v>
      </c>
      <c r="AZ292" s="68">
        <v>75668.710000000006</v>
      </c>
      <c r="BA292" s="68">
        <v>0</v>
      </c>
      <c r="BB292" s="68">
        <v>6491.98</v>
      </c>
      <c r="BC292" s="68">
        <v>248507.78133741335</v>
      </c>
      <c r="BD292" s="68">
        <v>122985.12751185482</v>
      </c>
      <c r="BE292" s="68">
        <v>181238.60502039624</v>
      </c>
      <c r="BF292" s="68">
        <v>28614.841445401311</v>
      </c>
      <c r="BG292" s="68">
        <f t="shared" si="25"/>
        <v>3237477.08523149</v>
      </c>
      <c r="BH292" s="68">
        <v>36613.229999999996</v>
      </c>
    </row>
    <row r="293" spans="2:60">
      <c r="B293" s="79" t="s">
        <v>567</v>
      </c>
      <c r="C293" s="79" t="s">
        <v>568</v>
      </c>
      <c r="D293" s="80" t="s">
        <v>953</v>
      </c>
      <c r="E293" s="81">
        <v>19</v>
      </c>
      <c r="F293" s="68"/>
      <c r="G293" s="68"/>
      <c r="H293" s="68"/>
      <c r="I293" s="68"/>
      <c r="J293" s="68"/>
      <c r="K293" s="68"/>
      <c r="L293" s="68"/>
      <c r="M293" s="68"/>
      <c r="N293" s="68">
        <f t="shared" si="22"/>
        <v>0</v>
      </c>
      <c r="O293" s="68"/>
      <c r="Q293" s="79" t="s">
        <v>567</v>
      </c>
      <c r="R293" s="79" t="s">
        <v>568</v>
      </c>
      <c r="S293" s="80" t="s">
        <v>954</v>
      </c>
      <c r="T293" s="81">
        <v>16</v>
      </c>
      <c r="U293" s="68">
        <v>23258292.653896198</v>
      </c>
      <c r="V293" s="68">
        <v>552972.1100000001</v>
      </c>
      <c r="W293" s="68">
        <v>240029.3</v>
      </c>
      <c r="X293" s="68">
        <v>83083.359999999986</v>
      </c>
      <c r="Y293" s="68">
        <v>3100201.0441338592</v>
      </c>
      <c r="Z293" s="68">
        <v>1077157.162120122</v>
      </c>
      <c r="AA293" s="68">
        <v>1467323.9528746004</v>
      </c>
      <c r="AB293" s="68">
        <v>254765.07824221626</v>
      </c>
      <c r="AC293" s="68">
        <f t="shared" si="23"/>
        <v>30033824.661266997</v>
      </c>
      <c r="AD293" s="68">
        <v>0</v>
      </c>
      <c r="AF293" s="79" t="s">
        <v>567</v>
      </c>
      <c r="AG293" s="79" t="s">
        <v>568</v>
      </c>
      <c r="AH293" s="80" t="s">
        <v>1156</v>
      </c>
      <c r="AI293" s="81">
        <v>16</v>
      </c>
      <c r="AJ293" s="68">
        <v>23551077.395541959</v>
      </c>
      <c r="AK293" s="68">
        <v>554603.98</v>
      </c>
      <c r="AL293" s="68">
        <v>240736.13</v>
      </c>
      <c r="AM293" s="68">
        <v>84002.36</v>
      </c>
      <c r="AN293" s="68">
        <v>3113928.9089159733</v>
      </c>
      <c r="AO293" s="68">
        <v>1077157.162120122</v>
      </c>
      <c r="AP293" s="68">
        <v>1475236.2183880482</v>
      </c>
      <c r="AQ293" s="68">
        <v>256851.3918974027</v>
      </c>
      <c r="AR293" s="68">
        <f t="shared" si="24"/>
        <v>30353593.546863504</v>
      </c>
      <c r="AS293" s="68">
        <v>0</v>
      </c>
      <c r="AU293" s="79" t="s">
        <v>567</v>
      </c>
      <c r="AV293" s="79" t="s">
        <v>568</v>
      </c>
      <c r="AW293" s="80" t="s">
        <v>1157</v>
      </c>
      <c r="AX293" s="81">
        <v>16</v>
      </c>
      <c r="AY293" s="68">
        <v>24172956.569713883</v>
      </c>
      <c r="AZ293" s="68">
        <v>564259.46</v>
      </c>
      <c r="BA293" s="68">
        <v>244918.22999999998</v>
      </c>
      <c r="BB293" s="68">
        <v>86147.72</v>
      </c>
      <c r="BC293" s="68">
        <v>3169255.2508597882</v>
      </c>
      <c r="BD293" s="68">
        <v>1077157.162120122</v>
      </c>
      <c r="BE293" s="68">
        <v>1501109.248806013</v>
      </c>
      <c r="BF293" s="68">
        <v>263733.61748333648</v>
      </c>
      <c r="BG293" s="68">
        <f t="shared" si="25"/>
        <v>31079537.258983146</v>
      </c>
      <c r="BH293" s="68">
        <v>0</v>
      </c>
    </row>
    <row r="294" spans="2:60">
      <c r="B294" s="79" t="s">
        <v>569</v>
      </c>
      <c r="C294" s="79" t="s">
        <v>570</v>
      </c>
      <c r="D294" s="80" t="s">
        <v>953</v>
      </c>
      <c r="E294" s="81">
        <v>19</v>
      </c>
      <c r="F294" s="68"/>
      <c r="G294" s="68"/>
      <c r="H294" s="68"/>
      <c r="I294" s="68"/>
      <c r="J294" s="68"/>
      <c r="K294" s="68"/>
      <c r="L294" s="68"/>
      <c r="M294" s="68"/>
      <c r="N294" s="68">
        <f t="shared" si="22"/>
        <v>0</v>
      </c>
      <c r="O294" s="68"/>
      <c r="Q294" s="79" t="s">
        <v>569</v>
      </c>
      <c r="R294" s="79" t="s">
        <v>570</v>
      </c>
      <c r="S294" s="80" t="s">
        <v>954</v>
      </c>
      <c r="T294" s="81">
        <v>16</v>
      </c>
      <c r="U294" s="68">
        <v>4571912.8098984789</v>
      </c>
      <c r="V294" s="68">
        <v>105040.33999999998</v>
      </c>
      <c r="W294" s="68">
        <v>0</v>
      </c>
      <c r="X294" s="68">
        <v>16424.570000000003</v>
      </c>
      <c r="Y294" s="68">
        <v>627088.09834847914</v>
      </c>
      <c r="Z294" s="68">
        <v>505350.36466863821</v>
      </c>
      <c r="AA294" s="68">
        <v>479873.88083980797</v>
      </c>
      <c r="AB294" s="68">
        <v>51501.930803638883</v>
      </c>
      <c r="AC294" s="68">
        <f t="shared" si="23"/>
        <v>6357191.9945590431</v>
      </c>
      <c r="AD294" s="68">
        <v>0</v>
      </c>
      <c r="AF294" s="79" t="s">
        <v>569</v>
      </c>
      <c r="AG294" s="79" t="s">
        <v>570</v>
      </c>
      <c r="AH294" s="80" t="s">
        <v>1156</v>
      </c>
      <c r="AI294" s="81">
        <v>16</v>
      </c>
      <c r="AJ294" s="68">
        <v>4559387.0290312413</v>
      </c>
      <c r="AK294" s="68">
        <v>105350.31999999999</v>
      </c>
      <c r="AL294" s="68">
        <v>0</v>
      </c>
      <c r="AM294" s="68">
        <v>16376.61</v>
      </c>
      <c r="AN294" s="68">
        <v>628699.71921324159</v>
      </c>
      <c r="AO294" s="68">
        <v>505350.36466863821</v>
      </c>
      <c r="AP294" s="68">
        <v>482461.50216913578</v>
      </c>
      <c r="AQ294" s="68">
        <v>51291.500498925336</v>
      </c>
      <c r="AR294" s="68">
        <f t="shared" si="24"/>
        <v>6348917.0455811834</v>
      </c>
      <c r="AS294" s="68">
        <v>0</v>
      </c>
      <c r="AU294" s="79" t="s">
        <v>569</v>
      </c>
      <c r="AV294" s="79" t="s">
        <v>570</v>
      </c>
      <c r="AW294" s="80" t="s">
        <v>1157</v>
      </c>
      <c r="AX294" s="81">
        <v>16</v>
      </c>
      <c r="AY294" s="68">
        <v>4632005.0971558187</v>
      </c>
      <c r="AZ294" s="68">
        <v>107184.43</v>
      </c>
      <c r="BA294" s="68">
        <v>0</v>
      </c>
      <c r="BB294" s="68">
        <v>16563.09</v>
      </c>
      <c r="BC294" s="68">
        <v>640221.56242043676</v>
      </c>
      <c r="BD294" s="68">
        <v>505350.36466863821</v>
      </c>
      <c r="BE294" s="68">
        <v>490922.88005743409</v>
      </c>
      <c r="BF294" s="68">
        <v>52325.46143620275</v>
      </c>
      <c r="BG294" s="68">
        <f t="shared" si="25"/>
        <v>6444572.8857385311</v>
      </c>
      <c r="BH294" s="68">
        <v>0</v>
      </c>
    </row>
    <row r="295" spans="2:60">
      <c r="B295" s="79" t="s">
        <v>571</v>
      </c>
      <c r="C295" s="79" t="s">
        <v>572</v>
      </c>
      <c r="D295" s="80" t="s">
        <v>953</v>
      </c>
      <c r="E295" s="81">
        <v>19</v>
      </c>
      <c r="F295" s="68"/>
      <c r="G295" s="68"/>
      <c r="H295" s="68"/>
      <c r="I295" s="68"/>
      <c r="J295" s="68"/>
      <c r="K295" s="68"/>
      <c r="L295" s="68"/>
      <c r="M295" s="68"/>
      <c r="N295" s="68">
        <f t="shared" si="22"/>
        <v>0</v>
      </c>
      <c r="O295" s="68"/>
      <c r="Q295" s="79" t="s">
        <v>571</v>
      </c>
      <c r="R295" s="79" t="s">
        <v>572</v>
      </c>
      <c r="S295" s="80" t="s">
        <v>954</v>
      </c>
      <c r="T295" s="81">
        <v>16</v>
      </c>
      <c r="U295" s="68">
        <v>2362503.0700100241</v>
      </c>
      <c r="V295" s="68">
        <v>36150.239999999998</v>
      </c>
      <c r="W295" s="68">
        <v>0</v>
      </c>
      <c r="X295" s="68">
        <v>0</v>
      </c>
      <c r="Y295" s="68">
        <v>167339.4627775313</v>
      </c>
      <c r="Z295" s="68">
        <v>0</v>
      </c>
      <c r="AA295" s="68">
        <v>98720.327700170441</v>
      </c>
      <c r="AB295" s="68">
        <v>24525.358156269416</v>
      </c>
      <c r="AC295" s="68">
        <f t="shared" si="23"/>
        <v>2689238.4586439952</v>
      </c>
      <c r="AD295" s="68">
        <v>0</v>
      </c>
      <c r="AF295" s="79" t="s">
        <v>571</v>
      </c>
      <c r="AG295" s="79" t="s">
        <v>572</v>
      </c>
      <c r="AH295" s="80" t="s">
        <v>1156</v>
      </c>
      <c r="AI295" s="81">
        <v>16</v>
      </c>
      <c r="AJ295" s="68">
        <v>2329525.0785686541</v>
      </c>
      <c r="AK295" s="68">
        <v>36256.93</v>
      </c>
      <c r="AL295" s="68">
        <v>0</v>
      </c>
      <c r="AM295" s="68">
        <v>0</v>
      </c>
      <c r="AN295" s="68">
        <v>167038.20497183202</v>
      </c>
      <c r="AO295" s="68">
        <v>0</v>
      </c>
      <c r="AP295" s="68">
        <v>99252.820426819613</v>
      </c>
      <c r="AQ295" s="68">
        <v>24156.360746014863</v>
      </c>
      <c r="AR295" s="68">
        <f t="shared" si="24"/>
        <v>2656229.3947133208</v>
      </c>
      <c r="AS295" s="68">
        <v>0</v>
      </c>
      <c r="AU295" s="79" t="s">
        <v>571</v>
      </c>
      <c r="AV295" s="79" t="s">
        <v>572</v>
      </c>
      <c r="AW295" s="80" t="s">
        <v>1157</v>
      </c>
      <c r="AX295" s="81">
        <v>16</v>
      </c>
      <c r="AY295" s="68">
        <v>2300531.5754435644</v>
      </c>
      <c r="AZ295" s="68">
        <v>36888.14</v>
      </c>
      <c r="BA295" s="68">
        <v>0</v>
      </c>
      <c r="BB295" s="68">
        <v>0</v>
      </c>
      <c r="BC295" s="68">
        <v>167621.74046666949</v>
      </c>
      <c r="BD295" s="68">
        <v>0</v>
      </c>
      <c r="BE295" s="68">
        <v>100993.50289847542</v>
      </c>
      <c r="BF295" s="68">
        <v>23896.234421109315</v>
      </c>
      <c r="BG295" s="68">
        <f t="shared" si="25"/>
        <v>2629931.1932298192</v>
      </c>
      <c r="BH295" s="68">
        <v>0</v>
      </c>
    </row>
    <row r="296" spans="2:60">
      <c r="B296" s="79" t="s">
        <v>573</v>
      </c>
      <c r="C296" s="79" t="s">
        <v>574</v>
      </c>
      <c r="D296" s="80" t="s">
        <v>953</v>
      </c>
      <c r="E296" s="81">
        <v>19</v>
      </c>
      <c r="F296" s="68"/>
      <c r="G296" s="68"/>
      <c r="H296" s="68"/>
      <c r="I296" s="68"/>
      <c r="J296" s="68"/>
      <c r="K296" s="68"/>
      <c r="L296" s="68"/>
      <c r="M296" s="68"/>
      <c r="N296" s="68">
        <f t="shared" si="22"/>
        <v>0</v>
      </c>
      <c r="O296" s="68"/>
      <c r="Q296" s="79" t="s">
        <v>573</v>
      </c>
      <c r="R296" s="79" t="s">
        <v>574</v>
      </c>
      <c r="S296" s="80" t="s">
        <v>954</v>
      </c>
      <c r="T296" s="81">
        <v>16</v>
      </c>
      <c r="U296" s="68">
        <v>2076755.6114221094</v>
      </c>
      <c r="V296" s="68">
        <v>36459.249999999985</v>
      </c>
      <c r="W296" s="68">
        <v>0</v>
      </c>
      <c r="X296" s="68">
        <v>0</v>
      </c>
      <c r="Y296" s="68">
        <v>136187.55285546809</v>
      </c>
      <c r="Z296" s="68">
        <v>230618.18335544484</v>
      </c>
      <c r="AA296" s="68">
        <v>34628.532073582071</v>
      </c>
      <c r="AB296" s="68">
        <v>21408.087926615495</v>
      </c>
      <c r="AC296" s="68">
        <f t="shared" si="23"/>
        <v>2541594.6176332198</v>
      </c>
      <c r="AD296" s="68">
        <v>5537.4</v>
      </c>
      <c r="AF296" s="79" t="s">
        <v>573</v>
      </c>
      <c r="AG296" s="79" t="s">
        <v>574</v>
      </c>
      <c r="AH296" s="80" t="s">
        <v>1156</v>
      </c>
      <c r="AI296" s="81">
        <v>16</v>
      </c>
      <c r="AJ296" s="68">
        <v>2104333.9653888927</v>
      </c>
      <c r="AK296" s="68">
        <v>36491.56</v>
      </c>
      <c r="AL296" s="68">
        <v>0</v>
      </c>
      <c r="AM296" s="68">
        <v>0</v>
      </c>
      <c r="AN296" s="68">
        <v>137044.32805693618</v>
      </c>
      <c r="AO296" s="68">
        <v>230618.18335544484</v>
      </c>
      <c r="AP296" s="68">
        <v>34815.473740274108</v>
      </c>
      <c r="AQ296" s="68">
        <v>21655.841094038915</v>
      </c>
      <c r="AR296" s="68">
        <f t="shared" si="24"/>
        <v>2570588.391635587</v>
      </c>
      <c r="AS296" s="68">
        <v>5629.0399999999991</v>
      </c>
      <c r="AU296" s="79" t="s">
        <v>573</v>
      </c>
      <c r="AV296" s="79" t="s">
        <v>574</v>
      </c>
      <c r="AW296" s="80" t="s">
        <v>1157</v>
      </c>
      <c r="AX296" s="81">
        <v>16</v>
      </c>
      <c r="AY296" s="68">
        <v>2083414.7610294838</v>
      </c>
      <c r="AZ296" s="68">
        <v>37126.550000000003</v>
      </c>
      <c r="BA296" s="68">
        <v>0</v>
      </c>
      <c r="BB296" s="68">
        <v>0</v>
      </c>
      <c r="BC296" s="68">
        <v>137722.5422616596</v>
      </c>
      <c r="BD296" s="68">
        <v>230618.18335544484</v>
      </c>
      <c r="BE296" s="68">
        <v>35426.221182248992</v>
      </c>
      <c r="BF296" s="68">
        <v>21451.698019093368</v>
      </c>
      <c r="BG296" s="68">
        <f t="shared" si="25"/>
        <v>2551487.3058479307</v>
      </c>
      <c r="BH296" s="68">
        <v>5727.3499999999985</v>
      </c>
    </row>
    <row r="297" spans="2:60">
      <c r="B297" s="79" t="s">
        <v>575</v>
      </c>
      <c r="C297" s="79" t="s">
        <v>576</v>
      </c>
      <c r="D297" s="80" t="s">
        <v>953</v>
      </c>
      <c r="E297" s="81">
        <v>19</v>
      </c>
      <c r="F297" s="68"/>
      <c r="G297" s="68"/>
      <c r="H297" s="68"/>
      <c r="I297" s="68"/>
      <c r="J297" s="68"/>
      <c r="K297" s="68"/>
      <c r="L297" s="68"/>
      <c r="M297" s="68"/>
      <c r="N297" s="68">
        <f t="shared" si="22"/>
        <v>0</v>
      </c>
      <c r="O297" s="68"/>
      <c r="Q297" s="79" t="s">
        <v>575</v>
      </c>
      <c r="R297" s="79" t="s">
        <v>576</v>
      </c>
      <c r="S297" s="80" t="s">
        <v>954</v>
      </c>
      <c r="T297" s="81">
        <v>16</v>
      </c>
      <c r="U297" s="68">
        <v>564866.43472852604</v>
      </c>
      <c r="V297" s="68">
        <v>0</v>
      </c>
      <c r="W297" s="68">
        <v>0</v>
      </c>
      <c r="X297" s="68">
        <v>1344.7</v>
      </c>
      <c r="Y297" s="68">
        <v>68423.973413923362</v>
      </c>
      <c r="Z297" s="68">
        <v>77511.484798344856</v>
      </c>
      <c r="AA297" s="68">
        <v>0</v>
      </c>
      <c r="AB297" s="68">
        <v>5762.8343262983253</v>
      </c>
      <c r="AC297" s="68">
        <f t="shared" si="23"/>
        <v>717909.42726709263</v>
      </c>
      <c r="AD297" s="68">
        <v>0</v>
      </c>
      <c r="AF297" s="79" t="s">
        <v>575</v>
      </c>
      <c r="AG297" s="79" t="s">
        <v>576</v>
      </c>
      <c r="AH297" s="80" t="s">
        <v>1156</v>
      </c>
      <c r="AI297" s="81">
        <v>16</v>
      </c>
      <c r="AJ297" s="68">
        <v>567912.34751753742</v>
      </c>
      <c r="AK297" s="68">
        <v>0</v>
      </c>
      <c r="AL297" s="68">
        <v>0</v>
      </c>
      <c r="AM297" s="68">
        <v>1348.6599999999999</v>
      </c>
      <c r="AN297" s="68">
        <v>68557.545570411661</v>
      </c>
      <c r="AO297" s="68">
        <v>77511.484798344856</v>
      </c>
      <c r="AP297" s="68">
        <v>0</v>
      </c>
      <c r="AQ297" s="68">
        <v>5779.668948041508</v>
      </c>
      <c r="AR297" s="68">
        <f t="shared" si="24"/>
        <v>721109.70683433546</v>
      </c>
      <c r="AS297" s="68">
        <v>0</v>
      </c>
      <c r="AU297" s="79" t="s">
        <v>575</v>
      </c>
      <c r="AV297" s="79" t="s">
        <v>576</v>
      </c>
      <c r="AW297" s="80" t="s">
        <v>1157</v>
      </c>
      <c r="AX297" s="81">
        <v>16</v>
      </c>
      <c r="AY297" s="68">
        <v>579908.56679850665</v>
      </c>
      <c r="AZ297" s="68">
        <v>0</v>
      </c>
      <c r="BA297" s="68">
        <v>0</v>
      </c>
      <c r="BB297" s="68">
        <v>1372.08</v>
      </c>
      <c r="BC297" s="68">
        <v>68930.09893722531</v>
      </c>
      <c r="BD297" s="68">
        <v>77511.484798344856</v>
      </c>
      <c r="BE297" s="68">
        <v>0</v>
      </c>
      <c r="BF297" s="68">
        <v>5883.891833558213</v>
      </c>
      <c r="BG297" s="68">
        <f t="shared" si="25"/>
        <v>733606.12236763502</v>
      </c>
      <c r="BH297" s="68">
        <v>0</v>
      </c>
    </row>
    <row r="298" spans="2:60">
      <c r="B298" s="79" t="s">
        <v>577</v>
      </c>
      <c r="C298" s="79" t="s">
        <v>578</v>
      </c>
      <c r="D298" s="80" t="s">
        <v>953</v>
      </c>
      <c r="E298" s="81">
        <v>19</v>
      </c>
      <c r="F298" s="68"/>
      <c r="G298" s="68"/>
      <c r="H298" s="68"/>
      <c r="I298" s="68"/>
      <c r="J298" s="68"/>
      <c r="K298" s="68"/>
      <c r="L298" s="68"/>
      <c r="M298" s="68"/>
      <c r="N298" s="68">
        <f t="shared" si="22"/>
        <v>0</v>
      </c>
      <c r="O298" s="68"/>
      <c r="Q298" s="79" t="s">
        <v>577</v>
      </c>
      <c r="R298" s="79" t="s">
        <v>578</v>
      </c>
      <c r="S298" s="80" t="s">
        <v>954</v>
      </c>
      <c r="T298" s="81">
        <v>16</v>
      </c>
      <c r="U298" s="68">
        <v>2298135.8026180021</v>
      </c>
      <c r="V298" s="68">
        <v>27027.269999999997</v>
      </c>
      <c r="W298" s="68">
        <v>0</v>
      </c>
      <c r="X298" s="68">
        <v>0</v>
      </c>
      <c r="Y298" s="68">
        <v>253691.98106691081</v>
      </c>
      <c r="Z298" s="68">
        <v>161677.43486944467</v>
      </c>
      <c r="AA298" s="68">
        <v>82487.801662358659</v>
      </c>
      <c r="AB298" s="68">
        <v>24942.617278469726</v>
      </c>
      <c r="AC298" s="68">
        <f t="shared" si="23"/>
        <v>2847962.9074951857</v>
      </c>
      <c r="AD298" s="68">
        <v>0</v>
      </c>
      <c r="AF298" s="79" t="s">
        <v>577</v>
      </c>
      <c r="AG298" s="79" t="s">
        <v>578</v>
      </c>
      <c r="AH298" s="80" t="s">
        <v>1156</v>
      </c>
      <c r="AI298" s="81">
        <v>16</v>
      </c>
      <c r="AJ298" s="68">
        <v>2332263.1853125291</v>
      </c>
      <c r="AK298" s="68">
        <v>27107.409999999996</v>
      </c>
      <c r="AL298" s="68">
        <v>0</v>
      </c>
      <c r="AM298" s="68">
        <v>0</v>
      </c>
      <c r="AN298" s="68">
        <v>255273.86978100004</v>
      </c>
      <c r="AO298" s="68">
        <v>161677.43486944467</v>
      </c>
      <c r="AP298" s="68">
        <v>82929.390003557113</v>
      </c>
      <c r="AQ298" s="68">
        <v>25270.197879296727</v>
      </c>
      <c r="AR298" s="68">
        <f t="shared" si="24"/>
        <v>2884521.4878458278</v>
      </c>
      <c r="AS298" s="68">
        <v>0</v>
      </c>
      <c r="AU298" s="79" t="s">
        <v>577</v>
      </c>
      <c r="AV298" s="79" t="s">
        <v>578</v>
      </c>
      <c r="AW298" s="80" t="s">
        <v>1157</v>
      </c>
      <c r="AX298" s="81">
        <v>16</v>
      </c>
      <c r="AY298" s="68">
        <v>2300395.9044834119</v>
      </c>
      <c r="AZ298" s="68">
        <v>27581.64</v>
      </c>
      <c r="BA298" s="68">
        <v>0</v>
      </c>
      <c r="BB298" s="68">
        <v>0</v>
      </c>
      <c r="BC298" s="68">
        <v>254698.87247050842</v>
      </c>
      <c r="BD298" s="68">
        <v>161677.43486944467</v>
      </c>
      <c r="BE298" s="68">
        <v>84388.012281373682</v>
      </c>
      <c r="BF298" s="68">
        <v>24880.261894430965</v>
      </c>
      <c r="BG298" s="68">
        <f t="shared" si="25"/>
        <v>2853622.1259991694</v>
      </c>
      <c r="BH298" s="68">
        <v>0</v>
      </c>
    </row>
    <row r="299" spans="2:60">
      <c r="B299" s="79" t="s">
        <v>579</v>
      </c>
      <c r="C299" s="79" t="s">
        <v>580</v>
      </c>
      <c r="D299" s="80" t="s">
        <v>953</v>
      </c>
      <c r="E299" s="81">
        <v>19</v>
      </c>
      <c r="F299" s="68"/>
      <c r="G299" s="68"/>
      <c r="H299" s="68"/>
      <c r="I299" s="68"/>
      <c r="J299" s="68"/>
      <c r="K299" s="68"/>
      <c r="L299" s="68"/>
      <c r="M299" s="68"/>
      <c r="N299" s="68">
        <f t="shared" si="22"/>
        <v>0</v>
      </c>
      <c r="O299" s="68"/>
      <c r="Q299" s="79" t="s">
        <v>579</v>
      </c>
      <c r="R299" s="79" t="s">
        <v>580</v>
      </c>
      <c r="S299" s="80" t="s">
        <v>954</v>
      </c>
      <c r="T299" s="81">
        <v>16</v>
      </c>
      <c r="U299" s="68">
        <v>1890921.6983368373</v>
      </c>
      <c r="V299" s="68">
        <v>31324.789999999997</v>
      </c>
      <c r="W299" s="68">
        <v>0</v>
      </c>
      <c r="X299" s="68">
        <v>0</v>
      </c>
      <c r="Y299" s="68">
        <v>79917.383261109979</v>
      </c>
      <c r="Z299" s="68">
        <v>206918.46943425387</v>
      </c>
      <c r="AA299" s="68">
        <v>0</v>
      </c>
      <c r="AB299" s="68">
        <v>19003.405650718138</v>
      </c>
      <c r="AC299" s="68">
        <f t="shared" si="23"/>
        <v>2243532.1666829195</v>
      </c>
      <c r="AD299" s="68">
        <v>15446.420000000002</v>
      </c>
      <c r="AF299" s="79" t="s">
        <v>579</v>
      </c>
      <c r="AG299" s="79" t="s">
        <v>580</v>
      </c>
      <c r="AH299" s="80" t="s">
        <v>1156</v>
      </c>
      <c r="AI299" s="81">
        <v>16</v>
      </c>
      <c r="AJ299" s="68">
        <v>1910832.9192981813</v>
      </c>
      <c r="AK299" s="68">
        <v>31207.149999999994</v>
      </c>
      <c r="AL299" s="68">
        <v>0</v>
      </c>
      <c r="AM299" s="68">
        <v>0</v>
      </c>
      <c r="AN299" s="68">
        <v>79682.982981069101</v>
      </c>
      <c r="AO299" s="68">
        <v>206918.46943425387</v>
      </c>
      <c r="AP299" s="68">
        <v>0</v>
      </c>
      <c r="AQ299" s="68">
        <v>19101.589600697625</v>
      </c>
      <c r="AR299" s="68">
        <f t="shared" si="24"/>
        <v>2263445.1913142018</v>
      </c>
      <c r="AS299" s="68">
        <v>15702.08</v>
      </c>
      <c r="AU299" s="79" t="s">
        <v>579</v>
      </c>
      <c r="AV299" s="79" t="s">
        <v>580</v>
      </c>
      <c r="AW299" s="80" t="s">
        <v>1157</v>
      </c>
      <c r="AX299" s="81">
        <v>16</v>
      </c>
      <c r="AY299" s="68">
        <v>1938110.2252557632</v>
      </c>
      <c r="AZ299" s="68">
        <v>31749.609999999993</v>
      </c>
      <c r="BA299" s="68">
        <v>0</v>
      </c>
      <c r="BB299" s="68">
        <v>0</v>
      </c>
      <c r="BC299" s="68">
        <v>80609.676904979409</v>
      </c>
      <c r="BD299" s="68">
        <v>206918.46943425387</v>
      </c>
      <c r="BE299" s="68">
        <v>0</v>
      </c>
      <c r="BF299" s="68">
        <v>19428.887506273575</v>
      </c>
      <c r="BG299" s="68">
        <f t="shared" si="25"/>
        <v>2292793.1591012701</v>
      </c>
      <c r="BH299" s="68">
        <v>15976.29</v>
      </c>
    </row>
    <row r="300" spans="2:60">
      <c r="B300" s="79" t="s">
        <v>581</v>
      </c>
      <c r="C300" s="79" t="s">
        <v>582</v>
      </c>
      <c r="D300" s="80" t="s">
        <v>953</v>
      </c>
      <c r="E300" s="81">
        <v>19</v>
      </c>
      <c r="F300" s="68"/>
      <c r="G300" s="68"/>
      <c r="H300" s="68"/>
      <c r="I300" s="68"/>
      <c r="J300" s="68"/>
      <c r="K300" s="68"/>
      <c r="L300" s="68"/>
      <c r="M300" s="68"/>
      <c r="N300" s="68">
        <f t="shared" si="22"/>
        <v>0</v>
      </c>
      <c r="O300" s="68"/>
      <c r="Q300" s="79" t="s">
        <v>581</v>
      </c>
      <c r="R300" s="79" t="s">
        <v>582</v>
      </c>
      <c r="S300" s="80" t="s">
        <v>954</v>
      </c>
      <c r="T300" s="81">
        <v>16</v>
      </c>
      <c r="U300" s="68">
        <v>2519276.7603570046</v>
      </c>
      <c r="V300" s="68">
        <v>73524.399999999994</v>
      </c>
      <c r="W300" s="68">
        <v>0</v>
      </c>
      <c r="X300" s="68">
        <v>5566.54</v>
      </c>
      <c r="Y300" s="68">
        <v>237071.7382837238</v>
      </c>
      <c r="Z300" s="68">
        <v>201611.19244078928</v>
      </c>
      <c r="AA300" s="68">
        <v>77897.389496003714</v>
      </c>
      <c r="AB300" s="68">
        <v>27796.223785284441</v>
      </c>
      <c r="AC300" s="68">
        <f t="shared" si="23"/>
        <v>3178740.8043628056</v>
      </c>
      <c r="AD300" s="68">
        <v>35996.560000000005</v>
      </c>
      <c r="AF300" s="79" t="s">
        <v>581</v>
      </c>
      <c r="AG300" s="79" t="s">
        <v>582</v>
      </c>
      <c r="AH300" s="80" t="s">
        <v>1156</v>
      </c>
      <c r="AI300" s="81">
        <v>16</v>
      </c>
      <c r="AJ300" s="68">
        <v>2511680.7479785094</v>
      </c>
      <c r="AK300" s="68">
        <v>73250.540000000008</v>
      </c>
      <c r="AL300" s="68">
        <v>0</v>
      </c>
      <c r="AM300" s="68">
        <v>5483.32</v>
      </c>
      <c r="AN300" s="68">
        <v>236930.80758360785</v>
      </c>
      <c r="AO300" s="68">
        <v>201611.19244078928</v>
      </c>
      <c r="AP300" s="68">
        <v>78314.072779390655</v>
      </c>
      <c r="AQ300" s="68">
        <v>27589.376872776542</v>
      </c>
      <c r="AR300" s="68">
        <f t="shared" si="24"/>
        <v>3171455.2576550734</v>
      </c>
      <c r="AS300" s="68">
        <v>36595.200000000004</v>
      </c>
      <c r="AU300" s="79" t="s">
        <v>581</v>
      </c>
      <c r="AV300" s="79" t="s">
        <v>582</v>
      </c>
      <c r="AW300" s="80" t="s">
        <v>1157</v>
      </c>
      <c r="AX300" s="81">
        <v>16</v>
      </c>
      <c r="AY300" s="68">
        <v>2536641.8267513569</v>
      </c>
      <c r="AZ300" s="68">
        <v>74530.049999999988</v>
      </c>
      <c r="BA300" s="68">
        <v>0</v>
      </c>
      <c r="BB300" s="68">
        <v>5680.4699999999993</v>
      </c>
      <c r="BC300" s="68">
        <v>241211.9532569561</v>
      </c>
      <c r="BD300" s="68">
        <v>201611.19244078928</v>
      </c>
      <c r="BE300" s="68">
        <v>79691.40029991178</v>
      </c>
      <c r="BF300" s="68">
        <v>27937.740666789468</v>
      </c>
      <c r="BG300" s="68">
        <f t="shared" si="25"/>
        <v>3204541.9534158036</v>
      </c>
      <c r="BH300" s="68">
        <v>37237.32</v>
      </c>
    </row>
    <row r="301" spans="2:60">
      <c r="B301" s="79" t="s">
        <v>583</v>
      </c>
      <c r="C301" s="79" t="s">
        <v>584</v>
      </c>
      <c r="D301" s="80" t="s">
        <v>953</v>
      </c>
      <c r="E301" s="81">
        <v>19</v>
      </c>
      <c r="F301" s="68"/>
      <c r="G301" s="68"/>
      <c r="H301" s="68"/>
      <c r="I301" s="68"/>
      <c r="J301" s="68"/>
      <c r="K301" s="68"/>
      <c r="L301" s="68"/>
      <c r="M301" s="68"/>
      <c r="N301" s="68">
        <f t="shared" si="22"/>
        <v>0</v>
      </c>
      <c r="O301" s="68"/>
      <c r="Q301" s="79" t="s">
        <v>583</v>
      </c>
      <c r="R301" s="79" t="s">
        <v>584</v>
      </c>
      <c r="S301" s="80" t="s">
        <v>954</v>
      </c>
      <c r="T301" s="81">
        <v>16</v>
      </c>
      <c r="U301" s="68">
        <v>2054606.0972443116</v>
      </c>
      <c r="V301" s="68">
        <v>34298.89</v>
      </c>
      <c r="W301" s="68">
        <v>0</v>
      </c>
      <c r="X301" s="68">
        <v>0</v>
      </c>
      <c r="Y301" s="68">
        <v>141641.38156162592</v>
      </c>
      <c r="Z301" s="68">
        <v>340733.62511666561</v>
      </c>
      <c r="AA301" s="68">
        <v>127590.33611332538</v>
      </c>
      <c r="AB301" s="68">
        <v>21684.395617846865</v>
      </c>
      <c r="AC301" s="68">
        <f t="shared" si="23"/>
        <v>2720554.7256537755</v>
      </c>
      <c r="AD301" s="68">
        <v>0</v>
      </c>
      <c r="AF301" s="79" t="s">
        <v>583</v>
      </c>
      <c r="AG301" s="79" t="s">
        <v>584</v>
      </c>
      <c r="AH301" s="80" t="s">
        <v>1156</v>
      </c>
      <c r="AI301" s="81">
        <v>16</v>
      </c>
      <c r="AJ301" s="68">
        <v>2041239.5424605862</v>
      </c>
      <c r="AK301" s="68">
        <v>34400.11</v>
      </c>
      <c r="AL301" s="68">
        <v>0</v>
      </c>
      <c r="AM301" s="68">
        <v>0</v>
      </c>
      <c r="AN301" s="68">
        <v>140599.98292711482</v>
      </c>
      <c r="AO301" s="68">
        <v>340733.62511666561</v>
      </c>
      <c r="AP301" s="68">
        <v>128277.84348812774</v>
      </c>
      <c r="AQ301" s="68">
        <v>21461.225211180281</v>
      </c>
      <c r="AR301" s="68">
        <f t="shared" si="24"/>
        <v>2706712.329203675</v>
      </c>
      <c r="AS301" s="68">
        <v>0</v>
      </c>
      <c r="AU301" s="79" t="s">
        <v>583</v>
      </c>
      <c r="AV301" s="79" t="s">
        <v>584</v>
      </c>
      <c r="AW301" s="80" t="s">
        <v>1157</v>
      </c>
      <c r="AX301" s="81">
        <v>16</v>
      </c>
      <c r="AY301" s="68">
        <v>2025993.4217698413</v>
      </c>
      <c r="AZ301" s="68">
        <v>34999</v>
      </c>
      <c r="BA301" s="68">
        <v>0</v>
      </c>
      <c r="BB301" s="68">
        <v>0</v>
      </c>
      <c r="BC301" s="68">
        <v>141703.88654396363</v>
      </c>
      <c r="BD301" s="68">
        <v>340733.62511666561</v>
      </c>
      <c r="BE301" s="68">
        <v>130527.6287971649</v>
      </c>
      <c r="BF301" s="68">
        <v>21395.587815807201</v>
      </c>
      <c r="BG301" s="68">
        <f t="shared" si="25"/>
        <v>2695353.1500434428</v>
      </c>
      <c r="BH301" s="68">
        <v>0</v>
      </c>
    </row>
    <row r="302" spans="2:60">
      <c r="B302" s="79" t="s">
        <v>585</v>
      </c>
      <c r="C302" s="79" t="s">
        <v>586</v>
      </c>
      <c r="D302" s="80" t="s">
        <v>953</v>
      </c>
      <c r="E302" s="81">
        <v>19</v>
      </c>
      <c r="F302" s="68"/>
      <c r="G302" s="68"/>
      <c r="H302" s="68"/>
      <c r="I302" s="68"/>
      <c r="J302" s="68"/>
      <c r="K302" s="68"/>
      <c r="L302" s="68"/>
      <c r="M302" s="68"/>
      <c r="N302" s="68">
        <f t="shared" si="22"/>
        <v>0</v>
      </c>
      <c r="O302" s="68"/>
      <c r="Q302" s="79" t="s">
        <v>585</v>
      </c>
      <c r="R302" s="79" t="s">
        <v>586</v>
      </c>
      <c r="S302" s="80" t="s">
        <v>954</v>
      </c>
      <c r="T302" s="81">
        <v>16</v>
      </c>
      <c r="U302" s="68">
        <v>1957929.4362865817</v>
      </c>
      <c r="V302" s="68">
        <v>28539.999999999996</v>
      </c>
      <c r="W302" s="68">
        <v>0</v>
      </c>
      <c r="X302" s="68">
        <v>3180.88</v>
      </c>
      <c r="Y302" s="68">
        <v>98569.847596271939</v>
      </c>
      <c r="Z302" s="68">
        <v>357837.58632551122</v>
      </c>
      <c r="AA302" s="68">
        <v>54191.477376626332</v>
      </c>
      <c r="AB302" s="68">
        <v>20261.186220199335</v>
      </c>
      <c r="AC302" s="68">
        <f t="shared" si="23"/>
        <v>2520510.4138051905</v>
      </c>
      <c r="AD302" s="68">
        <v>0</v>
      </c>
      <c r="AF302" s="79" t="s">
        <v>585</v>
      </c>
      <c r="AG302" s="79" t="s">
        <v>586</v>
      </c>
      <c r="AH302" s="80" t="s">
        <v>1156</v>
      </c>
      <c r="AI302" s="81">
        <v>16</v>
      </c>
      <c r="AJ302" s="68">
        <v>1966650.9647964195</v>
      </c>
      <c r="AK302" s="68">
        <v>28624.620000000003</v>
      </c>
      <c r="AL302" s="68">
        <v>0</v>
      </c>
      <c r="AM302" s="68">
        <v>3190.2899999999995</v>
      </c>
      <c r="AN302" s="68">
        <v>99084.089532809201</v>
      </c>
      <c r="AO302" s="68">
        <v>357837.58632551122</v>
      </c>
      <c r="AP302" s="68">
        <v>54481.6057286258</v>
      </c>
      <c r="AQ302" s="68">
        <v>20329.881409787107</v>
      </c>
      <c r="AR302" s="68">
        <f t="shared" si="24"/>
        <v>2530199.037793153</v>
      </c>
      <c r="AS302" s="68">
        <v>0</v>
      </c>
      <c r="AU302" s="79" t="s">
        <v>585</v>
      </c>
      <c r="AV302" s="79" t="s">
        <v>586</v>
      </c>
      <c r="AW302" s="80" t="s">
        <v>1157</v>
      </c>
      <c r="AX302" s="81">
        <v>16</v>
      </c>
      <c r="AY302" s="68">
        <v>2000859.6326593803</v>
      </c>
      <c r="AZ302" s="68">
        <v>29125.39</v>
      </c>
      <c r="BA302" s="68">
        <v>0</v>
      </c>
      <c r="BB302" s="68">
        <v>3245.9799999999996</v>
      </c>
      <c r="BC302" s="68">
        <v>100824.0529792602</v>
      </c>
      <c r="BD302" s="68">
        <v>357837.58632551122</v>
      </c>
      <c r="BE302" s="68">
        <v>55439.932842172937</v>
      </c>
      <c r="BF302" s="68">
        <v>20736.50183798233</v>
      </c>
      <c r="BG302" s="68">
        <f t="shared" si="25"/>
        <v>2568069.076644307</v>
      </c>
      <c r="BH302" s="68">
        <v>0</v>
      </c>
    </row>
    <row r="303" spans="2:60">
      <c r="B303" s="79" t="s">
        <v>587</v>
      </c>
      <c r="C303" s="79" t="s">
        <v>588</v>
      </c>
      <c r="D303" s="80" t="s">
        <v>953</v>
      </c>
      <c r="E303" s="81">
        <v>19</v>
      </c>
      <c r="F303" s="68"/>
      <c r="G303" s="68"/>
      <c r="H303" s="68"/>
      <c r="I303" s="68"/>
      <c r="J303" s="68"/>
      <c r="K303" s="68"/>
      <c r="L303" s="68"/>
      <c r="M303" s="68"/>
      <c r="N303" s="68">
        <f t="shared" si="22"/>
        <v>0</v>
      </c>
      <c r="O303" s="68"/>
      <c r="Q303" s="79" t="s">
        <v>587</v>
      </c>
      <c r="R303" s="79" t="s">
        <v>588</v>
      </c>
      <c r="S303" s="80" t="s">
        <v>954</v>
      </c>
      <c r="T303" s="81">
        <v>16</v>
      </c>
      <c r="U303" s="68">
        <v>5221236.7179231662</v>
      </c>
      <c r="V303" s="68">
        <v>361035.27</v>
      </c>
      <c r="W303" s="68">
        <v>279217.77</v>
      </c>
      <c r="X303" s="68">
        <v>16616.690000000002</v>
      </c>
      <c r="Y303" s="68">
        <v>768716.50297719159</v>
      </c>
      <c r="Z303" s="68">
        <v>127479.20159509029</v>
      </c>
      <c r="AA303" s="68">
        <v>0</v>
      </c>
      <c r="AB303" s="68">
        <v>66130.619780173525</v>
      </c>
      <c r="AC303" s="68">
        <f t="shared" si="23"/>
        <v>7008789.1322756214</v>
      </c>
      <c r="AD303" s="68">
        <v>168356.36000000002</v>
      </c>
      <c r="AF303" s="79" t="s">
        <v>587</v>
      </c>
      <c r="AG303" s="79" t="s">
        <v>588</v>
      </c>
      <c r="AH303" s="80" t="s">
        <v>1156</v>
      </c>
      <c r="AI303" s="81">
        <v>16</v>
      </c>
      <c r="AJ303" s="68">
        <v>5247123.6220665965</v>
      </c>
      <c r="AK303" s="68">
        <v>359811.12</v>
      </c>
      <c r="AL303" s="68">
        <v>280039.98</v>
      </c>
      <c r="AM303" s="68">
        <v>16665.61</v>
      </c>
      <c r="AN303" s="68">
        <v>772528.21976013179</v>
      </c>
      <c r="AO303" s="68">
        <v>127479.20159509029</v>
      </c>
      <c r="AP303" s="68">
        <v>0</v>
      </c>
      <c r="AQ303" s="68">
        <v>66354.923453389667</v>
      </c>
      <c r="AR303" s="68">
        <f t="shared" si="24"/>
        <v>7041145.4668752085</v>
      </c>
      <c r="AS303" s="68">
        <v>171142.79</v>
      </c>
      <c r="AU303" s="79" t="s">
        <v>587</v>
      </c>
      <c r="AV303" s="79" t="s">
        <v>588</v>
      </c>
      <c r="AW303" s="80" t="s">
        <v>1157</v>
      </c>
      <c r="AX303" s="81">
        <v>16</v>
      </c>
      <c r="AY303" s="68">
        <v>5338719.8858809909</v>
      </c>
      <c r="AZ303" s="68">
        <v>366066.04000000004</v>
      </c>
      <c r="BA303" s="68">
        <v>284904.88</v>
      </c>
      <c r="BB303" s="68">
        <v>16955.13</v>
      </c>
      <c r="BC303" s="68">
        <v>786015.37488586793</v>
      </c>
      <c r="BD303" s="68">
        <v>127479.20159509029</v>
      </c>
      <c r="BE303" s="68">
        <v>0</v>
      </c>
      <c r="BF303" s="68">
        <v>67682.00832245592</v>
      </c>
      <c r="BG303" s="68">
        <f t="shared" si="25"/>
        <v>7161954.1206844049</v>
      </c>
      <c r="BH303" s="68">
        <v>174131.6</v>
      </c>
    </row>
    <row r="304" spans="2:60">
      <c r="B304" s="79" t="s">
        <v>589</v>
      </c>
      <c r="C304" s="79" t="s">
        <v>590</v>
      </c>
      <c r="D304" s="80" t="s">
        <v>953</v>
      </c>
      <c r="E304" s="81">
        <v>19</v>
      </c>
      <c r="F304" s="68"/>
      <c r="G304" s="68"/>
      <c r="H304" s="68"/>
      <c r="I304" s="68"/>
      <c r="J304" s="68"/>
      <c r="K304" s="68"/>
      <c r="L304" s="68"/>
      <c r="M304" s="68"/>
      <c r="N304" s="68">
        <f t="shared" si="22"/>
        <v>0</v>
      </c>
      <c r="O304" s="68"/>
      <c r="Q304" s="79" t="s">
        <v>589</v>
      </c>
      <c r="R304" s="79" t="s">
        <v>590</v>
      </c>
      <c r="S304" s="80" t="s">
        <v>954</v>
      </c>
      <c r="T304" s="81">
        <v>16</v>
      </c>
      <c r="U304" s="68">
        <v>9787533.9405193962</v>
      </c>
      <c r="V304" s="68">
        <v>384793.05000000005</v>
      </c>
      <c r="W304" s="68">
        <v>149165.87</v>
      </c>
      <c r="X304" s="68">
        <v>35442.5</v>
      </c>
      <c r="Y304" s="68">
        <v>1549621.1235067958</v>
      </c>
      <c r="Z304" s="68">
        <v>880574.75549225009</v>
      </c>
      <c r="AA304" s="68">
        <v>652948.87202161644</v>
      </c>
      <c r="AB304" s="68">
        <v>109988.30477924645</v>
      </c>
      <c r="AC304" s="68">
        <f t="shared" si="23"/>
        <v>13680245.866319302</v>
      </c>
      <c r="AD304" s="68">
        <v>130177.44999999998</v>
      </c>
      <c r="AF304" s="79" t="s">
        <v>589</v>
      </c>
      <c r="AG304" s="79" t="s">
        <v>590</v>
      </c>
      <c r="AH304" s="80" t="s">
        <v>1156</v>
      </c>
      <c r="AI304" s="81">
        <v>16</v>
      </c>
      <c r="AJ304" s="68">
        <v>9755441.2984115053</v>
      </c>
      <c r="AK304" s="68">
        <v>384158.24000000005</v>
      </c>
      <c r="AL304" s="68">
        <v>149605.13</v>
      </c>
      <c r="AM304" s="68">
        <v>35257.869999999995</v>
      </c>
      <c r="AN304" s="68">
        <v>1557606.8332508921</v>
      </c>
      <c r="AO304" s="68">
        <v>880574.75549225009</v>
      </c>
      <c r="AP304" s="68">
        <v>656469.38502098364</v>
      </c>
      <c r="AQ304" s="68">
        <v>109638.26349247806</v>
      </c>
      <c r="AR304" s="68">
        <f t="shared" si="24"/>
        <v>13661083.765668109</v>
      </c>
      <c r="AS304" s="68">
        <v>132331.99</v>
      </c>
      <c r="AU304" s="79" t="s">
        <v>589</v>
      </c>
      <c r="AV304" s="79" t="s">
        <v>590</v>
      </c>
      <c r="AW304" s="80" t="s">
        <v>1157</v>
      </c>
      <c r="AX304" s="81">
        <v>16</v>
      </c>
      <c r="AY304" s="68">
        <v>9796341.8559198007</v>
      </c>
      <c r="AZ304" s="68">
        <v>390839.13</v>
      </c>
      <c r="BA304" s="68">
        <v>152204.1</v>
      </c>
      <c r="BB304" s="68">
        <v>35478.36</v>
      </c>
      <c r="BC304" s="68">
        <v>1582697.9940062321</v>
      </c>
      <c r="BD304" s="68">
        <v>880574.75549225009</v>
      </c>
      <c r="BE304" s="68">
        <v>667982.59271499608</v>
      </c>
      <c r="BF304" s="68">
        <v>110596.23782295175</v>
      </c>
      <c r="BG304" s="68">
        <f t="shared" si="25"/>
        <v>13751358.04595623</v>
      </c>
      <c r="BH304" s="68">
        <v>134643.01999999999</v>
      </c>
    </row>
    <row r="305" spans="2:60">
      <c r="B305" s="79" t="s">
        <v>591</v>
      </c>
      <c r="C305" s="79" t="s">
        <v>592</v>
      </c>
      <c r="D305" s="80" t="s">
        <v>953</v>
      </c>
      <c r="E305" s="81">
        <v>19</v>
      </c>
      <c r="F305" s="68"/>
      <c r="G305" s="68"/>
      <c r="H305" s="68"/>
      <c r="I305" s="68"/>
      <c r="J305" s="68"/>
      <c r="K305" s="68"/>
      <c r="L305" s="68"/>
      <c r="M305" s="68"/>
      <c r="N305" s="68">
        <f t="shared" si="22"/>
        <v>0</v>
      </c>
      <c r="O305" s="68"/>
      <c r="Q305" s="79" t="s">
        <v>591</v>
      </c>
      <c r="R305" s="79" t="s">
        <v>592</v>
      </c>
      <c r="S305" s="80" t="s">
        <v>954</v>
      </c>
      <c r="T305" s="81">
        <v>16</v>
      </c>
      <c r="U305" s="68">
        <v>126363772.81009328</v>
      </c>
      <c r="V305" s="68">
        <v>7691528.9200000018</v>
      </c>
      <c r="W305" s="68">
        <v>7714170.9699999988</v>
      </c>
      <c r="X305" s="68">
        <v>492929.33000000007</v>
      </c>
      <c r="Y305" s="68">
        <v>19606855.919562697</v>
      </c>
      <c r="Z305" s="68">
        <v>3265829.1145323371</v>
      </c>
      <c r="AA305" s="68">
        <v>15825978.423310518</v>
      </c>
      <c r="AB305" s="68">
        <v>1667104.0687399805</v>
      </c>
      <c r="AC305" s="68">
        <f t="shared" si="23"/>
        <v>186122462.56623882</v>
      </c>
      <c r="AD305" s="68">
        <v>3494293.01</v>
      </c>
      <c r="AF305" s="79" t="s">
        <v>591</v>
      </c>
      <c r="AG305" s="79" t="s">
        <v>592</v>
      </c>
      <c r="AH305" s="80" t="s">
        <v>1156</v>
      </c>
      <c r="AI305" s="81">
        <v>16</v>
      </c>
      <c r="AJ305" s="68">
        <v>127113919.44525138</v>
      </c>
      <c r="AK305" s="68">
        <v>7666706.0999999996</v>
      </c>
      <c r="AL305" s="68">
        <v>7736887.1299999999</v>
      </c>
      <c r="AM305" s="68">
        <v>494573.53</v>
      </c>
      <c r="AN305" s="68">
        <v>19716624.692226939</v>
      </c>
      <c r="AO305" s="68">
        <v>3265829.1145323371</v>
      </c>
      <c r="AP305" s="68">
        <v>15910220.475490389</v>
      </c>
      <c r="AQ305" s="68">
        <v>1673430.7020971477</v>
      </c>
      <c r="AR305" s="68">
        <f t="shared" si="24"/>
        <v>187130317.57959819</v>
      </c>
      <c r="AS305" s="68">
        <v>3552126.39</v>
      </c>
      <c r="AU305" s="79" t="s">
        <v>591</v>
      </c>
      <c r="AV305" s="79" t="s">
        <v>592</v>
      </c>
      <c r="AW305" s="80" t="s">
        <v>1157</v>
      </c>
      <c r="AX305" s="81">
        <v>16</v>
      </c>
      <c r="AY305" s="68">
        <v>129310739.8119024</v>
      </c>
      <c r="AZ305" s="68">
        <v>7799988.2499999981</v>
      </c>
      <c r="BA305" s="68">
        <v>7871293.5800000001</v>
      </c>
      <c r="BB305" s="68">
        <v>503165.33999999997</v>
      </c>
      <c r="BC305" s="68">
        <v>20058687.902782209</v>
      </c>
      <c r="BD305" s="68">
        <v>3265829.1145323371</v>
      </c>
      <c r="BE305" s="68">
        <v>16189171.516402958</v>
      </c>
      <c r="BF305" s="68">
        <v>1706263.2118870616</v>
      </c>
      <c r="BG305" s="68">
        <f t="shared" si="25"/>
        <v>190319299.02750701</v>
      </c>
      <c r="BH305" s="68">
        <v>3614160.3000000003</v>
      </c>
    </row>
    <row r="306" spans="2:60">
      <c r="B306" s="79" t="s">
        <v>593</v>
      </c>
      <c r="C306" s="79" t="s">
        <v>594</v>
      </c>
      <c r="D306" s="80" t="s">
        <v>953</v>
      </c>
      <c r="E306" s="81">
        <v>19</v>
      </c>
      <c r="F306" s="68"/>
      <c r="G306" s="68"/>
      <c r="H306" s="68"/>
      <c r="I306" s="68"/>
      <c r="J306" s="68"/>
      <c r="K306" s="68"/>
      <c r="L306" s="68"/>
      <c r="M306" s="68"/>
      <c r="N306" s="68">
        <f t="shared" si="22"/>
        <v>0</v>
      </c>
      <c r="O306" s="68"/>
      <c r="Q306" s="79" t="s">
        <v>593</v>
      </c>
      <c r="R306" s="79" t="s">
        <v>594</v>
      </c>
      <c r="S306" s="80" t="s">
        <v>954</v>
      </c>
      <c r="T306" s="81">
        <v>16</v>
      </c>
      <c r="U306" s="68">
        <v>26431103.904034574</v>
      </c>
      <c r="V306" s="68">
        <v>1132277.6299999999</v>
      </c>
      <c r="W306" s="68">
        <v>570633.88</v>
      </c>
      <c r="X306" s="68">
        <v>93937.049999999974</v>
      </c>
      <c r="Y306" s="68">
        <v>3779429.6822118699</v>
      </c>
      <c r="Z306" s="68">
        <v>1696615.6666312818</v>
      </c>
      <c r="AA306" s="68">
        <v>1489856.6291103947</v>
      </c>
      <c r="AB306" s="68">
        <v>308389.9063686803</v>
      </c>
      <c r="AC306" s="68">
        <f t="shared" si="23"/>
        <v>36027908.648356795</v>
      </c>
      <c r="AD306" s="68">
        <v>525664.29999999993</v>
      </c>
      <c r="AF306" s="79" t="s">
        <v>593</v>
      </c>
      <c r="AG306" s="79" t="s">
        <v>594</v>
      </c>
      <c r="AH306" s="80" t="s">
        <v>1156</v>
      </c>
      <c r="AI306" s="81">
        <v>16</v>
      </c>
      <c r="AJ306" s="68">
        <v>26890459.351254702</v>
      </c>
      <c r="AK306" s="68">
        <v>1128470.2200000002</v>
      </c>
      <c r="AL306" s="68">
        <v>572314.24</v>
      </c>
      <c r="AM306" s="68">
        <v>95273.319999999992</v>
      </c>
      <c r="AN306" s="68">
        <v>3800416.2919918182</v>
      </c>
      <c r="AO306" s="68">
        <v>1696615.6666312818</v>
      </c>
      <c r="AP306" s="68">
        <v>1497889.9987411723</v>
      </c>
      <c r="AQ306" s="68">
        <v>312013.25408802927</v>
      </c>
      <c r="AR306" s="68">
        <f t="shared" si="24"/>
        <v>36527816.812706999</v>
      </c>
      <c r="AS306" s="68">
        <v>534364.47</v>
      </c>
      <c r="AU306" s="79" t="s">
        <v>593</v>
      </c>
      <c r="AV306" s="79" t="s">
        <v>594</v>
      </c>
      <c r="AW306" s="80" t="s">
        <v>1157</v>
      </c>
      <c r="AX306" s="81">
        <v>16</v>
      </c>
      <c r="AY306" s="68">
        <v>27419856.648364354</v>
      </c>
      <c r="AZ306" s="68">
        <v>1148087.5400000003</v>
      </c>
      <c r="BA306" s="68">
        <v>582256.57999999996</v>
      </c>
      <c r="BB306" s="68">
        <v>97026.430000000008</v>
      </c>
      <c r="BC306" s="68">
        <v>3870165.3004607703</v>
      </c>
      <c r="BD306" s="68">
        <v>1696615.6666312818</v>
      </c>
      <c r="BE306" s="68">
        <v>1524160.1818210424</v>
      </c>
      <c r="BF306" s="68">
        <v>318855.01772990823</v>
      </c>
      <c r="BG306" s="68">
        <f t="shared" si="25"/>
        <v>37200719.915007353</v>
      </c>
      <c r="BH306" s="68">
        <v>543696.55000000005</v>
      </c>
    </row>
    <row r="307" spans="2:60">
      <c r="B307" s="79" t="s">
        <v>595</v>
      </c>
      <c r="C307" s="79" t="s">
        <v>596</v>
      </c>
      <c r="D307" s="80" t="s">
        <v>953</v>
      </c>
      <c r="E307" s="81">
        <v>19</v>
      </c>
      <c r="F307" s="68"/>
      <c r="G307" s="68"/>
      <c r="H307" s="68"/>
      <c r="I307" s="68"/>
      <c r="J307" s="68"/>
      <c r="K307" s="68"/>
      <c r="L307" s="68"/>
      <c r="M307" s="68"/>
      <c r="N307" s="68">
        <f t="shared" si="22"/>
        <v>0</v>
      </c>
      <c r="O307" s="68"/>
      <c r="Q307" s="79" t="s">
        <v>595</v>
      </c>
      <c r="R307" s="79" t="s">
        <v>596</v>
      </c>
      <c r="S307" s="80" t="s">
        <v>954</v>
      </c>
      <c r="T307" s="81">
        <v>16</v>
      </c>
      <c r="U307" s="68">
        <v>29865090.586673532</v>
      </c>
      <c r="V307" s="68">
        <v>1136045.1999999997</v>
      </c>
      <c r="W307" s="68">
        <v>377957.31999999995</v>
      </c>
      <c r="X307" s="68">
        <v>106903.80000000002</v>
      </c>
      <c r="Y307" s="68">
        <v>4466339.2046256857</v>
      </c>
      <c r="Z307" s="68">
        <v>1418678.4617330029</v>
      </c>
      <c r="AA307" s="68">
        <v>1905546.422337831</v>
      </c>
      <c r="AB307" s="68">
        <v>340620.84874144942</v>
      </c>
      <c r="AC307" s="68">
        <f t="shared" si="23"/>
        <v>40002662.544111505</v>
      </c>
      <c r="AD307" s="68">
        <v>385480.7</v>
      </c>
      <c r="AF307" s="79" t="s">
        <v>595</v>
      </c>
      <c r="AG307" s="79" t="s">
        <v>596</v>
      </c>
      <c r="AH307" s="80" t="s">
        <v>1156</v>
      </c>
      <c r="AI307" s="81">
        <v>16</v>
      </c>
      <c r="AJ307" s="68">
        <v>30318608.963372611</v>
      </c>
      <c r="AK307" s="68">
        <v>1134155.3600000003</v>
      </c>
      <c r="AL307" s="68">
        <v>379070.29000000004</v>
      </c>
      <c r="AM307" s="68">
        <v>108278.27999999998</v>
      </c>
      <c r="AN307" s="68">
        <v>4491521.0910955854</v>
      </c>
      <c r="AO307" s="68">
        <v>1418678.4617330029</v>
      </c>
      <c r="AP307" s="68">
        <v>1915821.5445307309</v>
      </c>
      <c r="AQ307" s="68">
        <v>344382.42838992923</v>
      </c>
      <c r="AR307" s="68">
        <f t="shared" si="24"/>
        <v>40502377.13912186</v>
      </c>
      <c r="AS307" s="68">
        <v>391860.72000000003</v>
      </c>
      <c r="AU307" s="79" t="s">
        <v>595</v>
      </c>
      <c r="AV307" s="79" t="s">
        <v>596</v>
      </c>
      <c r="AW307" s="80" t="s">
        <v>1157</v>
      </c>
      <c r="AX307" s="81">
        <v>16</v>
      </c>
      <c r="AY307" s="68">
        <v>31162540.96439103</v>
      </c>
      <c r="AZ307" s="68">
        <v>1153879.3700000001</v>
      </c>
      <c r="BA307" s="68">
        <v>385655.56</v>
      </c>
      <c r="BB307" s="68">
        <v>111139.37</v>
      </c>
      <c r="BC307" s="68">
        <v>4572172.9648983115</v>
      </c>
      <c r="BD307" s="68">
        <v>1418678.4617330029</v>
      </c>
      <c r="BE307" s="68">
        <v>1949421.6811941236</v>
      </c>
      <c r="BF307" s="68">
        <v>354026.92206276208</v>
      </c>
      <c r="BG307" s="68">
        <f t="shared" si="25"/>
        <v>41506219.424279243</v>
      </c>
      <c r="BH307" s="68">
        <v>398704.13000000006</v>
      </c>
    </row>
    <row r="308" spans="2:60">
      <c r="B308" s="79" t="s">
        <v>597</v>
      </c>
      <c r="C308" s="79" t="s">
        <v>598</v>
      </c>
      <c r="D308" s="80" t="s">
        <v>953</v>
      </c>
      <c r="E308" s="81">
        <v>19</v>
      </c>
      <c r="F308" s="68"/>
      <c r="G308" s="68"/>
      <c r="H308" s="68"/>
      <c r="I308" s="68"/>
      <c r="J308" s="68"/>
      <c r="K308" s="68"/>
      <c r="L308" s="68"/>
      <c r="M308" s="68"/>
      <c r="N308" s="68">
        <f t="shared" si="22"/>
        <v>0</v>
      </c>
      <c r="O308" s="68"/>
      <c r="Q308" s="79" t="s">
        <v>597</v>
      </c>
      <c r="R308" s="79" t="s">
        <v>598</v>
      </c>
      <c r="S308" s="80" t="s">
        <v>954</v>
      </c>
      <c r="T308" s="81">
        <v>16</v>
      </c>
      <c r="U308" s="68">
        <v>6691434.0186955705</v>
      </c>
      <c r="V308" s="68">
        <v>475012.61</v>
      </c>
      <c r="W308" s="68">
        <v>593589.87</v>
      </c>
      <c r="X308" s="68">
        <v>0</v>
      </c>
      <c r="Y308" s="68">
        <v>771218.71860559774</v>
      </c>
      <c r="Z308" s="68">
        <v>241227.89162407967</v>
      </c>
      <c r="AA308" s="68">
        <v>689587.72280217637</v>
      </c>
      <c r="AB308" s="68">
        <v>89081.367151888087</v>
      </c>
      <c r="AC308" s="68">
        <f t="shared" si="23"/>
        <v>9775076.8388793152</v>
      </c>
      <c r="AD308" s="68">
        <v>223924.63999999998</v>
      </c>
      <c r="AF308" s="79" t="s">
        <v>597</v>
      </c>
      <c r="AG308" s="79" t="s">
        <v>598</v>
      </c>
      <c r="AH308" s="80" t="s">
        <v>1156</v>
      </c>
      <c r="AI308" s="81">
        <v>16</v>
      </c>
      <c r="AJ308" s="68">
        <v>6713585.8715284374</v>
      </c>
      <c r="AK308" s="68">
        <v>473369.14</v>
      </c>
      <c r="AL308" s="68">
        <v>595337.82999999996</v>
      </c>
      <c r="AM308" s="68">
        <v>0</v>
      </c>
      <c r="AN308" s="68">
        <v>774173.58092528523</v>
      </c>
      <c r="AO308" s="68">
        <v>241227.89162407967</v>
      </c>
      <c r="AP308" s="68">
        <v>693306.05364991177</v>
      </c>
      <c r="AQ308" s="68">
        <v>89015.797657376155</v>
      </c>
      <c r="AR308" s="68">
        <f t="shared" si="24"/>
        <v>9807646.9353850894</v>
      </c>
      <c r="AS308" s="68">
        <v>227630.77000000002</v>
      </c>
      <c r="AU308" s="79" t="s">
        <v>597</v>
      </c>
      <c r="AV308" s="79" t="s">
        <v>598</v>
      </c>
      <c r="AW308" s="80" t="s">
        <v>1157</v>
      </c>
      <c r="AX308" s="81">
        <v>16</v>
      </c>
      <c r="AY308" s="68">
        <v>7018732.5700984038</v>
      </c>
      <c r="AZ308" s="68">
        <v>481597.9800000001</v>
      </c>
      <c r="BA308" s="68">
        <v>605680.14</v>
      </c>
      <c r="BB308" s="68">
        <v>0</v>
      </c>
      <c r="BC308" s="68">
        <v>791422.80712939426</v>
      </c>
      <c r="BD308" s="68">
        <v>241227.89162407967</v>
      </c>
      <c r="BE308" s="68">
        <v>705465.23001724703</v>
      </c>
      <c r="BF308" s="68">
        <v>92623.394511142746</v>
      </c>
      <c r="BG308" s="68">
        <f t="shared" si="25"/>
        <v>10168356.103380268</v>
      </c>
      <c r="BH308" s="68">
        <v>231606.09</v>
      </c>
    </row>
    <row r="309" spans="2:60">
      <c r="B309" s="79" t="s">
        <v>599</v>
      </c>
      <c r="C309" s="79" t="s">
        <v>600</v>
      </c>
      <c r="D309" s="80" t="s">
        <v>953</v>
      </c>
      <c r="E309" s="81">
        <v>19</v>
      </c>
      <c r="F309" s="68"/>
      <c r="G309" s="68"/>
      <c r="H309" s="68"/>
      <c r="I309" s="68"/>
      <c r="J309" s="68"/>
      <c r="K309" s="68"/>
      <c r="L309" s="68"/>
      <c r="M309" s="68"/>
      <c r="N309" s="68">
        <f t="shared" si="22"/>
        <v>0</v>
      </c>
      <c r="O309" s="68"/>
      <c r="Q309" s="79" t="s">
        <v>599</v>
      </c>
      <c r="R309" s="79" t="s">
        <v>600</v>
      </c>
      <c r="S309" s="80" t="s">
        <v>954</v>
      </c>
      <c r="T309" s="81">
        <v>16</v>
      </c>
      <c r="U309" s="68">
        <v>28000754.708318993</v>
      </c>
      <c r="V309" s="68">
        <v>1907761.6699999997</v>
      </c>
      <c r="W309" s="68">
        <v>1902080.94</v>
      </c>
      <c r="X309" s="68">
        <v>104022.29000000001</v>
      </c>
      <c r="Y309" s="68">
        <v>4388139.86278811</v>
      </c>
      <c r="Z309" s="68">
        <v>1064658.8894883883</v>
      </c>
      <c r="AA309" s="68">
        <v>2351387.7969808709</v>
      </c>
      <c r="AB309" s="68">
        <v>364462.16640176624</v>
      </c>
      <c r="AC309" s="68">
        <f t="shared" si="23"/>
        <v>40918735.523978136</v>
      </c>
      <c r="AD309" s="68">
        <v>835467.2</v>
      </c>
      <c r="AF309" s="79" t="s">
        <v>599</v>
      </c>
      <c r="AG309" s="79" t="s">
        <v>600</v>
      </c>
      <c r="AH309" s="80" t="s">
        <v>1156</v>
      </c>
      <c r="AI309" s="81">
        <v>16</v>
      </c>
      <c r="AJ309" s="68">
        <v>27877461.03238469</v>
      </c>
      <c r="AK309" s="68">
        <v>1902029.5799999996</v>
      </c>
      <c r="AL309" s="68">
        <v>1907682.0499999998</v>
      </c>
      <c r="AM309" s="68">
        <v>103557.95000000001</v>
      </c>
      <c r="AN309" s="68">
        <v>4406985.1967306444</v>
      </c>
      <c r="AO309" s="68">
        <v>1064658.8894883883</v>
      </c>
      <c r="AP309" s="68">
        <v>2364066.6614127317</v>
      </c>
      <c r="AQ309" s="68">
        <v>363044.87748786062</v>
      </c>
      <c r="AR309" s="68">
        <f t="shared" si="24"/>
        <v>40838781.097504318</v>
      </c>
      <c r="AS309" s="68">
        <v>849294.86</v>
      </c>
      <c r="AU309" s="79" t="s">
        <v>599</v>
      </c>
      <c r="AV309" s="79" t="s">
        <v>600</v>
      </c>
      <c r="AW309" s="80" t="s">
        <v>1157</v>
      </c>
      <c r="AX309" s="81">
        <v>16</v>
      </c>
      <c r="AY309" s="68">
        <v>27962395.458674397</v>
      </c>
      <c r="AZ309" s="68">
        <v>1935097.2099999995</v>
      </c>
      <c r="BA309" s="68">
        <v>1940822.6099999999</v>
      </c>
      <c r="BB309" s="68">
        <v>103886.87999999999</v>
      </c>
      <c r="BC309" s="68">
        <v>4486099.5189458579</v>
      </c>
      <c r="BD309" s="68">
        <v>1064658.8894883883</v>
      </c>
      <c r="BE309" s="68">
        <v>2405528.0064509697</v>
      </c>
      <c r="BF309" s="68">
        <v>366895.88149511069</v>
      </c>
      <c r="BG309" s="68">
        <f t="shared" si="25"/>
        <v>41129511.305054724</v>
      </c>
      <c r="BH309" s="68">
        <v>864126.85</v>
      </c>
    </row>
    <row r="310" spans="2:60">
      <c r="B310" s="79" t="s">
        <v>601</v>
      </c>
      <c r="C310" s="79" t="s">
        <v>602</v>
      </c>
      <c r="D310" s="80" t="s">
        <v>953</v>
      </c>
      <c r="E310" s="81">
        <v>19</v>
      </c>
      <c r="F310" s="68"/>
      <c r="G310" s="68"/>
      <c r="H310" s="68"/>
      <c r="I310" s="68"/>
      <c r="J310" s="68"/>
      <c r="K310" s="68"/>
      <c r="L310" s="68"/>
      <c r="M310" s="68"/>
      <c r="N310" s="68">
        <f t="shared" si="22"/>
        <v>0</v>
      </c>
      <c r="O310" s="68"/>
      <c r="Q310" s="79" t="s">
        <v>601</v>
      </c>
      <c r="R310" s="79" t="s">
        <v>602</v>
      </c>
      <c r="S310" s="80" t="s">
        <v>954</v>
      </c>
      <c r="T310" s="81">
        <v>16</v>
      </c>
      <c r="U310" s="68">
        <v>54805796.583391249</v>
      </c>
      <c r="V310" s="68">
        <v>3541606.2199999997</v>
      </c>
      <c r="W310" s="68">
        <v>3311712.79</v>
      </c>
      <c r="X310" s="68">
        <v>191620.03000000003</v>
      </c>
      <c r="Y310" s="68">
        <v>8079443.2191886241</v>
      </c>
      <c r="Z310" s="68">
        <v>2912320.3003943963</v>
      </c>
      <c r="AA310" s="68">
        <v>2319701.5188991851</v>
      </c>
      <c r="AB310" s="68">
        <v>685227.76264689863</v>
      </c>
      <c r="AC310" s="68">
        <f t="shared" si="23"/>
        <v>77416940.994520351</v>
      </c>
      <c r="AD310" s="68">
        <v>1569512.57</v>
      </c>
      <c r="AF310" s="79" t="s">
        <v>601</v>
      </c>
      <c r="AG310" s="79" t="s">
        <v>602</v>
      </c>
      <c r="AH310" s="80" t="s">
        <v>1156</v>
      </c>
      <c r="AI310" s="81">
        <v>16</v>
      </c>
      <c r="AJ310" s="68">
        <v>55036880.426769108</v>
      </c>
      <c r="AK310" s="68">
        <v>3530712.98</v>
      </c>
      <c r="AL310" s="68">
        <v>3321464.9</v>
      </c>
      <c r="AM310" s="68">
        <v>191991.64</v>
      </c>
      <c r="AN310" s="68">
        <v>8124790.2514816206</v>
      </c>
      <c r="AO310" s="68">
        <v>2912320.3003943963</v>
      </c>
      <c r="AP310" s="68">
        <v>2332209.7851769375</v>
      </c>
      <c r="AQ310" s="68">
        <v>686859.24059292674</v>
      </c>
      <c r="AR310" s="68">
        <f t="shared" si="24"/>
        <v>77732718.794414982</v>
      </c>
      <c r="AS310" s="68">
        <v>1595489.27</v>
      </c>
      <c r="AU310" s="79" t="s">
        <v>601</v>
      </c>
      <c r="AV310" s="79" t="s">
        <v>602</v>
      </c>
      <c r="AW310" s="80" t="s">
        <v>1157</v>
      </c>
      <c r="AX310" s="81">
        <v>16</v>
      </c>
      <c r="AY310" s="68">
        <v>55225218.735016078</v>
      </c>
      <c r="AZ310" s="68">
        <v>3592094.9699999997</v>
      </c>
      <c r="BA310" s="68">
        <v>3379165.91</v>
      </c>
      <c r="BB310" s="68">
        <v>192680.77</v>
      </c>
      <c r="BC310" s="68">
        <v>8268960.9754847558</v>
      </c>
      <c r="BD310" s="68">
        <v>2912320.3003943963</v>
      </c>
      <c r="BE310" s="68">
        <v>2373112.6088363053</v>
      </c>
      <c r="BF310" s="68">
        <v>693837.68640682101</v>
      </c>
      <c r="BG310" s="68">
        <f t="shared" si="25"/>
        <v>78260744.666138351</v>
      </c>
      <c r="BH310" s="68">
        <v>1623352.7100000002</v>
      </c>
    </row>
    <row r="311" spans="2:60">
      <c r="B311" s="79" t="s">
        <v>603</v>
      </c>
      <c r="C311" s="79" t="s">
        <v>604</v>
      </c>
      <c r="D311" s="80" t="s">
        <v>953</v>
      </c>
      <c r="E311" s="81">
        <v>19</v>
      </c>
      <c r="F311" s="68"/>
      <c r="G311" s="68"/>
      <c r="H311" s="68"/>
      <c r="I311" s="68"/>
      <c r="J311" s="68"/>
      <c r="K311" s="68"/>
      <c r="L311" s="68"/>
      <c r="M311" s="68"/>
      <c r="N311" s="68">
        <f t="shared" si="22"/>
        <v>0</v>
      </c>
      <c r="O311" s="68"/>
      <c r="Q311" s="79" t="s">
        <v>603</v>
      </c>
      <c r="R311" s="79" t="s">
        <v>604</v>
      </c>
      <c r="S311" s="80" t="s">
        <v>954</v>
      </c>
      <c r="T311" s="81">
        <v>16</v>
      </c>
      <c r="U311" s="68">
        <v>33181657.583921839</v>
      </c>
      <c r="V311" s="68">
        <v>2288763.6300000004</v>
      </c>
      <c r="W311" s="68">
        <v>2164682.02</v>
      </c>
      <c r="X311" s="68">
        <v>133893.87999999998</v>
      </c>
      <c r="Y311" s="68">
        <v>4777401.4674526416</v>
      </c>
      <c r="Z311" s="68">
        <v>1588986.5055398466</v>
      </c>
      <c r="AA311" s="68">
        <v>4837088.1753660766</v>
      </c>
      <c r="AB311" s="68">
        <v>403417.86595411599</v>
      </c>
      <c r="AC311" s="68">
        <f t="shared" si="23"/>
        <v>50344547.348234519</v>
      </c>
      <c r="AD311" s="68">
        <v>968656.21999999986</v>
      </c>
      <c r="AF311" s="79" t="s">
        <v>603</v>
      </c>
      <c r="AG311" s="79" t="s">
        <v>604</v>
      </c>
      <c r="AH311" s="80" t="s">
        <v>1156</v>
      </c>
      <c r="AI311" s="81">
        <v>16</v>
      </c>
      <c r="AJ311" s="68">
        <v>33293472.802200999</v>
      </c>
      <c r="AK311" s="68">
        <v>2282344.5700000003</v>
      </c>
      <c r="AL311" s="68">
        <v>2171056.4300000002</v>
      </c>
      <c r="AM311" s="68">
        <v>133806.51</v>
      </c>
      <c r="AN311" s="68">
        <v>4813832.1669679517</v>
      </c>
      <c r="AO311" s="68">
        <v>1588986.5055398466</v>
      </c>
      <c r="AP311" s="68">
        <v>4863170.7262253352</v>
      </c>
      <c r="AQ311" s="68">
        <v>404140.65905361623</v>
      </c>
      <c r="AR311" s="68">
        <f t="shared" si="24"/>
        <v>50535498.639987752</v>
      </c>
      <c r="AS311" s="68">
        <v>984688.2699999999</v>
      </c>
      <c r="AU311" s="79" t="s">
        <v>603</v>
      </c>
      <c r="AV311" s="79" t="s">
        <v>604</v>
      </c>
      <c r="AW311" s="80" t="s">
        <v>1157</v>
      </c>
      <c r="AX311" s="81">
        <v>16</v>
      </c>
      <c r="AY311" s="68">
        <v>34312440.538308442</v>
      </c>
      <c r="AZ311" s="68">
        <v>2322026.0300000003</v>
      </c>
      <c r="BA311" s="68">
        <v>2208772.3600000003</v>
      </c>
      <c r="BB311" s="68">
        <v>137307.10999999999</v>
      </c>
      <c r="BC311" s="68">
        <v>4907465.1508412827</v>
      </c>
      <c r="BD311" s="68">
        <v>1588986.5055398466</v>
      </c>
      <c r="BE311" s="68">
        <v>4948462.0286799334</v>
      </c>
      <c r="BF311" s="68">
        <v>411843.92619811743</v>
      </c>
      <c r="BG311" s="68">
        <f t="shared" si="25"/>
        <v>51839188.389567629</v>
      </c>
      <c r="BH311" s="68">
        <v>1001884.7399999999</v>
      </c>
    </row>
    <row r="312" spans="2:60">
      <c r="B312" s="79" t="s">
        <v>605</v>
      </c>
      <c r="C312" s="79" t="s">
        <v>606</v>
      </c>
      <c r="D312" s="80" t="s">
        <v>953</v>
      </c>
      <c r="E312" s="81">
        <v>19</v>
      </c>
      <c r="F312" s="68"/>
      <c r="G312" s="68"/>
      <c r="H312" s="68"/>
      <c r="I312" s="68"/>
      <c r="J312" s="68"/>
      <c r="K312" s="68"/>
      <c r="L312" s="68"/>
      <c r="M312" s="68"/>
      <c r="N312" s="68">
        <f t="shared" si="22"/>
        <v>0</v>
      </c>
      <c r="O312" s="68"/>
      <c r="Q312" s="79" t="s">
        <v>605</v>
      </c>
      <c r="R312" s="79" t="s">
        <v>606</v>
      </c>
      <c r="S312" s="80" t="s">
        <v>954</v>
      </c>
      <c r="T312" s="81">
        <v>16</v>
      </c>
      <c r="U312" s="68">
        <v>9097408.7157442402</v>
      </c>
      <c r="V312" s="68">
        <v>577348.97</v>
      </c>
      <c r="W312" s="68">
        <v>561509.12</v>
      </c>
      <c r="X312" s="68">
        <v>32080.75</v>
      </c>
      <c r="Y312" s="68">
        <v>1259448.9028950692</v>
      </c>
      <c r="Z312" s="68">
        <v>786930.93142372172</v>
      </c>
      <c r="AA312" s="68">
        <v>422992.60949660337</v>
      </c>
      <c r="AB312" s="68">
        <v>114786.95854349807</v>
      </c>
      <c r="AC312" s="68">
        <f t="shared" si="23"/>
        <v>13116844.888103131</v>
      </c>
      <c r="AD312" s="68">
        <v>264337.93</v>
      </c>
      <c r="AF312" s="79" t="s">
        <v>605</v>
      </c>
      <c r="AG312" s="79" t="s">
        <v>606</v>
      </c>
      <c r="AH312" s="80" t="s">
        <v>1156</v>
      </c>
      <c r="AI312" s="81">
        <v>16</v>
      </c>
      <c r="AJ312" s="68">
        <v>9144791.4992859215</v>
      </c>
      <c r="AK312" s="68">
        <v>575457.84999999986</v>
      </c>
      <c r="AL312" s="68">
        <v>563162.61</v>
      </c>
      <c r="AM312" s="68">
        <v>32175.21</v>
      </c>
      <c r="AN312" s="68">
        <v>1266029.443810174</v>
      </c>
      <c r="AO312" s="68">
        <v>786930.93142372172</v>
      </c>
      <c r="AP312" s="68">
        <v>425273.77362707414</v>
      </c>
      <c r="AQ312" s="68">
        <v>115176.2872070428</v>
      </c>
      <c r="AR312" s="68">
        <f t="shared" si="24"/>
        <v>13177710.545353934</v>
      </c>
      <c r="AS312" s="68">
        <v>268712.94</v>
      </c>
      <c r="AU312" s="79" t="s">
        <v>605</v>
      </c>
      <c r="AV312" s="79" t="s">
        <v>606</v>
      </c>
      <c r="AW312" s="80" t="s">
        <v>1157</v>
      </c>
      <c r="AX312" s="81">
        <v>16</v>
      </c>
      <c r="AY312" s="68">
        <v>9304804.0934062693</v>
      </c>
      <c r="AZ312" s="68">
        <v>585461.81000000006</v>
      </c>
      <c r="BA312" s="68">
        <v>572945.96000000008</v>
      </c>
      <c r="BB312" s="68">
        <v>32734.16</v>
      </c>
      <c r="BC312" s="68">
        <v>1288187.4862339227</v>
      </c>
      <c r="BD312" s="68">
        <v>786930.93142372172</v>
      </c>
      <c r="BE312" s="68">
        <v>432732.35944093764</v>
      </c>
      <c r="BF312" s="68">
        <v>117479.82115118392</v>
      </c>
      <c r="BG312" s="68">
        <f t="shared" si="25"/>
        <v>13394682.331656039</v>
      </c>
      <c r="BH312" s="68">
        <v>273405.71000000002</v>
      </c>
    </row>
    <row r="313" spans="2:60">
      <c r="B313" s="79" t="s">
        <v>607</v>
      </c>
      <c r="C313" s="79" t="s">
        <v>608</v>
      </c>
      <c r="D313" s="80" t="s">
        <v>953</v>
      </c>
      <c r="E313" s="81">
        <v>19</v>
      </c>
      <c r="F313" s="68"/>
      <c r="G313" s="68"/>
      <c r="H313" s="68"/>
      <c r="I313" s="68"/>
      <c r="J313" s="68"/>
      <c r="K313" s="68"/>
      <c r="L313" s="68"/>
      <c r="M313" s="68"/>
      <c r="N313" s="68">
        <f t="shared" si="22"/>
        <v>0</v>
      </c>
      <c r="O313" s="68"/>
      <c r="Q313" s="79" t="s">
        <v>607</v>
      </c>
      <c r="R313" s="79" t="s">
        <v>608</v>
      </c>
      <c r="S313" s="80" t="s">
        <v>954</v>
      </c>
      <c r="T313" s="81">
        <v>16</v>
      </c>
      <c r="U313" s="68">
        <v>11055193.618158266</v>
      </c>
      <c r="V313" s="68">
        <v>803246</v>
      </c>
      <c r="W313" s="68">
        <v>892017.65</v>
      </c>
      <c r="X313" s="68">
        <v>43990.960000000006</v>
      </c>
      <c r="Y313" s="68">
        <v>1787259.321886406</v>
      </c>
      <c r="Z313" s="68">
        <v>510259.9449770854</v>
      </c>
      <c r="AA313" s="68">
        <v>1452790.0946789237</v>
      </c>
      <c r="AB313" s="68">
        <v>153674.41238589212</v>
      </c>
      <c r="AC313" s="68">
        <f t="shared" si="23"/>
        <v>17070117.762086574</v>
      </c>
      <c r="AD313" s="68">
        <v>371685.76</v>
      </c>
      <c r="AF313" s="79" t="s">
        <v>607</v>
      </c>
      <c r="AG313" s="79" t="s">
        <v>608</v>
      </c>
      <c r="AH313" s="80" t="s">
        <v>1156</v>
      </c>
      <c r="AI313" s="81">
        <v>16</v>
      </c>
      <c r="AJ313" s="68">
        <v>11144875.379234083</v>
      </c>
      <c r="AK313" s="68">
        <v>800561.64000000013</v>
      </c>
      <c r="AL313" s="68">
        <v>894644.42</v>
      </c>
      <c r="AM313" s="68">
        <v>44216.850000000006</v>
      </c>
      <c r="AN313" s="68">
        <v>1797922.9832398808</v>
      </c>
      <c r="AO313" s="68">
        <v>510259.9449770854</v>
      </c>
      <c r="AP313" s="68">
        <v>1460623.5943282146</v>
      </c>
      <c r="AQ313" s="68">
        <v>154509.29529793933</v>
      </c>
      <c r="AR313" s="68">
        <f t="shared" si="24"/>
        <v>17185451.567077205</v>
      </c>
      <c r="AS313" s="68">
        <v>377837.45999999996</v>
      </c>
      <c r="AU313" s="79" t="s">
        <v>607</v>
      </c>
      <c r="AV313" s="79" t="s">
        <v>608</v>
      </c>
      <c r="AW313" s="80" t="s">
        <v>1157</v>
      </c>
      <c r="AX313" s="81">
        <v>16</v>
      </c>
      <c r="AY313" s="68">
        <v>11368378.829963807</v>
      </c>
      <c r="AZ313" s="68">
        <v>814478.65999999992</v>
      </c>
      <c r="BA313" s="68">
        <v>910186.32</v>
      </c>
      <c r="BB313" s="68">
        <v>44984.990000000005</v>
      </c>
      <c r="BC313" s="68">
        <v>1830130.9051848112</v>
      </c>
      <c r="BD313" s="68">
        <v>510259.9449770854</v>
      </c>
      <c r="BE313" s="68">
        <v>1486240.3485236971</v>
      </c>
      <c r="BF313" s="68">
        <v>157874.24138075113</v>
      </c>
      <c r="BG313" s="68">
        <f t="shared" si="25"/>
        <v>17506970.210030153</v>
      </c>
      <c r="BH313" s="68">
        <v>384435.97</v>
      </c>
    </row>
    <row r="314" spans="2:60">
      <c r="B314" s="79" t="s">
        <v>609</v>
      </c>
      <c r="C314" s="79" t="s">
        <v>610</v>
      </c>
      <c r="D314" s="80" t="s">
        <v>953</v>
      </c>
      <c r="E314" s="81">
        <v>19</v>
      </c>
      <c r="F314" s="68"/>
      <c r="G314" s="68"/>
      <c r="H314" s="68"/>
      <c r="I314" s="68"/>
      <c r="J314" s="68"/>
      <c r="K314" s="68"/>
      <c r="L314" s="68"/>
      <c r="M314" s="68"/>
      <c r="N314" s="68">
        <f t="shared" si="22"/>
        <v>0</v>
      </c>
      <c r="O314" s="68"/>
      <c r="Q314" s="79" t="s">
        <v>609</v>
      </c>
      <c r="R314" s="79" t="s">
        <v>610</v>
      </c>
      <c r="S314" s="80" t="s">
        <v>954</v>
      </c>
      <c r="T314" s="81">
        <v>16</v>
      </c>
      <c r="U314" s="68">
        <v>10327376.873610333</v>
      </c>
      <c r="V314" s="68">
        <v>465714.8600000001</v>
      </c>
      <c r="W314" s="68">
        <v>225525.73</v>
      </c>
      <c r="X314" s="68">
        <v>35730.659999999996</v>
      </c>
      <c r="Y314" s="68">
        <v>1345850.4124130548</v>
      </c>
      <c r="Z314" s="68">
        <v>419435.59798471403</v>
      </c>
      <c r="AA314" s="68">
        <v>351537.49196072866</v>
      </c>
      <c r="AB314" s="68">
        <v>118097.3779507596</v>
      </c>
      <c r="AC314" s="68">
        <f t="shared" si="23"/>
        <v>13499593.00391959</v>
      </c>
      <c r="AD314" s="68">
        <v>210323.99999999997</v>
      </c>
      <c r="AF314" s="79" t="s">
        <v>609</v>
      </c>
      <c r="AG314" s="79" t="s">
        <v>610</v>
      </c>
      <c r="AH314" s="80" t="s">
        <v>1156</v>
      </c>
      <c r="AI314" s="81">
        <v>16</v>
      </c>
      <c r="AJ314" s="68">
        <v>10405624.719321709</v>
      </c>
      <c r="AK314" s="68">
        <v>464228.8899999999</v>
      </c>
      <c r="AL314" s="68">
        <v>226189.84000000003</v>
      </c>
      <c r="AM314" s="68">
        <v>35932.21</v>
      </c>
      <c r="AN314" s="68">
        <v>1352847.2931821933</v>
      </c>
      <c r="AO314" s="68">
        <v>419435.59798471403</v>
      </c>
      <c r="AP314" s="68">
        <v>353433.29602693452</v>
      </c>
      <c r="AQ314" s="68">
        <v>118634.43494295143</v>
      </c>
      <c r="AR314" s="68">
        <f t="shared" si="24"/>
        <v>13590131.311458504</v>
      </c>
      <c r="AS314" s="68">
        <v>213805.03</v>
      </c>
      <c r="AU314" s="79" t="s">
        <v>609</v>
      </c>
      <c r="AV314" s="79" t="s">
        <v>610</v>
      </c>
      <c r="AW314" s="80" t="s">
        <v>1157</v>
      </c>
      <c r="AX314" s="81">
        <v>16</v>
      </c>
      <c r="AY314" s="68">
        <v>10683566.491936319</v>
      </c>
      <c r="AZ314" s="68">
        <v>472299.35999999987</v>
      </c>
      <c r="BA314" s="68">
        <v>230119.25</v>
      </c>
      <c r="BB314" s="68">
        <v>36752.43</v>
      </c>
      <c r="BC314" s="68">
        <v>1378938.5006739979</v>
      </c>
      <c r="BD314" s="68">
        <v>419435.59798471403</v>
      </c>
      <c r="BE314" s="68">
        <v>359632.00293841527</v>
      </c>
      <c r="BF314" s="68">
        <v>121935.46962334216</v>
      </c>
      <c r="BG314" s="68">
        <f t="shared" si="25"/>
        <v>13920218.003156789</v>
      </c>
      <c r="BH314" s="68">
        <v>217538.9</v>
      </c>
    </row>
    <row r="315" spans="2:60">
      <c r="B315" s="79" t="s">
        <v>611</v>
      </c>
      <c r="C315" s="79" t="s">
        <v>612</v>
      </c>
      <c r="D315" s="80" t="s">
        <v>953</v>
      </c>
      <c r="E315" s="81">
        <v>19</v>
      </c>
      <c r="F315" s="68"/>
      <c r="G315" s="68"/>
      <c r="H315" s="68"/>
      <c r="I315" s="68"/>
      <c r="J315" s="68"/>
      <c r="K315" s="68"/>
      <c r="L315" s="68"/>
      <c r="M315" s="68"/>
      <c r="N315" s="68">
        <f t="shared" si="22"/>
        <v>0</v>
      </c>
      <c r="O315" s="68"/>
      <c r="Q315" s="79" t="s">
        <v>611</v>
      </c>
      <c r="R315" s="79" t="s">
        <v>612</v>
      </c>
      <c r="S315" s="80" t="s">
        <v>954</v>
      </c>
      <c r="T315" s="81">
        <v>16</v>
      </c>
      <c r="U315" s="68">
        <v>26776211.835249577</v>
      </c>
      <c r="V315" s="68">
        <v>1801211.13</v>
      </c>
      <c r="W315" s="68">
        <v>1730343.2699999998</v>
      </c>
      <c r="X315" s="68">
        <v>99411.9</v>
      </c>
      <c r="Y315" s="68">
        <v>3660026.3294099616</v>
      </c>
      <c r="Z315" s="68">
        <v>1660819.4672820324</v>
      </c>
      <c r="AA315" s="68">
        <v>2295221.3995020762</v>
      </c>
      <c r="AB315" s="68">
        <v>350483.49782858044</v>
      </c>
      <c r="AC315" s="68">
        <f t="shared" si="23"/>
        <v>39193069.579272225</v>
      </c>
      <c r="AD315" s="68">
        <v>819340.75</v>
      </c>
      <c r="AF315" s="79" t="s">
        <v>611</v>
      </c>
      <c r="AG315" s="79" t="s">
        <v>612</v>
      </c>
      <c r="AH315" s="80" t="s">
        <v>1156</v>
      </c>
      <c r="AI315" s="81">
        <v>16</v>
      </c>
      <c r="AJ315" s="68">
        <v>26916842.952332422</v>
      </c>
      <c r="AK315" s="68">
        <v>1795383.92</v>
      </c>
      <c r="AL315" s="68">
        <v>1735438.67</v>
      </c>
      <c r="AM315" s="68">
        <v>99704.63</v>
      </c>
      <c r="AN315" s="68">
        <v>3679307.0286923675</v>
      </c>
      <c r="AO315" s="68">
        <v>1660819.4672820324</v>
      </c>
      <c r="AP315" s="68">
        <v>2307598.1963521121</v>
      </c>
      <c r="AQ315" s="68">
        <v>351672.23588249832</v>
      </c>
      <c r="AR315" s="68">
        <f t="shared" si="24"/>
        <v>39379668.600541435</v>
      </c>
      <c r="AS315" s="68">
        <v>832901.50000000012</v>
      </c>
      <c r="AU315" s="79" t="s">
        <v>611</v>
      </c>
      <c r="AV315" s="79" t="s">
        <v>612</v>
      </c>
      <c r="AW315" s="80" t="s">
        <v>1157</v>
      </c>
      <c r="AX315" s="81">
        <v>16</v>
      </c>
      <c r="AY315" s="68">
        <v>27387920.289326802</v>
      </c>
      <c r="AZ315" s="68">
        <v>1826595.7799999998</v>
      </c>
      <c r="BA315" s="68">
        <v>1765586.9800000002</v>
      </c>
      <c r="BB315" s="68">
        <v>101436.72</v>
      </c>
      <c r="BC315" s="68">
        <v>3743735.5406979732</v>
      </c>
      <c r="BD315" s="68">
        <v>1660819.4672820324</v>
      </c>
      <c r="BE315" s="68">
        <v>2348069.4573509605</v>
      </c>
      <c r="BF315" s="68">
        <v>358705.66640014201</v>
      </c>
      <c r="BG315" s="68">
        <f t="shared" si="25"/>
        <v>40040317.101057917</v>
      </c>
      <c r="BH315" s="68">
        <v>847447.20000000019</v>
      </c>
    </row>
    <row r="316" spans="2:60">
      <c r="B316" s="79" t="s">
        <v>613</v>
      </c>
      <c r="C316" s="79" t="s">
        <v>614</v>
      </c>
      <c r="D316" s="80" t="s">
        <v>953</v>
      </c>
      <c r="E316" s="81">
        <v>19</v>
      </c>
      <c r="F316" s="68"/>
      <c r="G316" s="68"/>
      <c r="H316" s="68"/>
      <c r="I316" s="68"/>
      <c r="J316" s="68"/>
      <c r="K316" s="68"/>
      <c r="L316" s="68"/>
      <c r="M316" s="68"/>
      <c r="N316" s="68">
        <f t="shared" si="22"/>
        <v>0</v>
      </c>
      <c r="O316" s="68"/>
      <c r="Q316" s="79" t="s">
        <v>613</v>
      </c>
      <c r="R316" s="79" t="s">
        <v>614</v>
      </c>
      <c r="S316" s="80" t="s">
        <v>954</v>
      </c>
      <c r="T316" s="81">
        <v>16</v>
      </c>
      <c r="U316" s="68">
        <v>44788327.733130209</v>
      </c>
      <c r="V316" s="68">
        <v>1525176.2299999997</v>
      </c>
      <c r="W316" s="68">
        <v>624900.19000000006</v>
      </c>
      <c r="X316" s="68">
        <v>175320.89</v>
      </c>
      <c r="Y316" s="68">
        <v>6466592.1134653986</v>
      </c>
      <c r="Z316" s="68">
        <v>2125553.6146560181</v>
      </c>
      <c r="AA316" s="68">
        <v>5216855.839728944</v>
      </c>
      <c r="AB316" s="68">
        <v>518224.600709714</v>
      </c>
      <c r="AC316" s="68">
        <f t="shared" si="23"/>
        <v>61640403.921690278</v>
      </c>
      <c r="AD316" s="68">
        <v>199452.71</v>
      </c>
      <c r="AF316" s="79" t="s">
        <v>613</v>
      </c>
      <c r="AG316" s="79" t="s">
        <v>614</v>
      </c>
      <c r="AH316" s="80" t="s">
        <v>1156</v>
      </c>
      <c r="AI316" s="81">
        <v>16</v>
      </c>
      <c r="AJ316" s="68">
        <v>45669939.578165226</v>
      </c>
      <c r="AK316" s="68">
        <v>1514183.0399999998</v>
      </c>
      <c r="AL316" s="68">
        <v>621509.24000000011</v>
      </c>
      <c r="AM316" s="68">
        <v>177559.83000000002</v>
      </c>
      <c r="AN316" s="68">
        <v>6464244.5688772593</v>
      </c>
      <c r="AO316" s="68">
        <v>2125553.6146560181</v>
      </c>
      <c r="AP316" s="68">
        <v>5208900.9552759305</v>
      </c>
      <c r="AQ316" s="68">
        <v>522859.20322596282</v>
      </c>
      <c r="AR316" s="68">
        <f t="shared" si="24"/>
        <v>62505819.150200389</v>
      </c>
      <c r="AS316" s="68">
        <v>201069.12000000002</v>
      </c>
      <c r="AU316" s="79" t="s">
        <v>613</v>
      </c>
      <c r="AV316" s="79" t="s">
        <v>614</v>
      </c>
      <c r="AW316" s="80" t="s">
        <v>1157</v>
      </c>
      <c r="AX316" s="81">
        <v>16</v>
      </c>
      <c r="AY316" s="68">
        <v>47259171.560308799</v>
      </c>
      <c r="AZ316" s="68">
        <v>1527614.2800000003</v>
      </c>
      <c r="BA316" s="68">
        <v>627012.53</v>
      </c>
      <c r="BB316" s="68">
        <v>182451.19</v>
      </c>
      <c r="BC316" s="68">
        <v>6553257.4679009225</v>
      </c>
      <c r="BD316" s="68">
        <v>2125553.6146560181</v>
      </c>
      <c r="BE316" s="68">
        <v>5264237.232972879</v>
      </c>
      <c r="BF316" s="68">
        <v>538175.8530170396</v>
      </c>
      <c r="BG316" s="68">
        <f t="shared" si="25"/>
        <v>64280332.598855659</v>
      </c>
      <c r="BH316" s="68">
        <v>202858.86999999997</v>
      </c>
    </row>
    <row r="317" spans="2:60">
      <c r="B317" s="79" t="s">
        <v>615</v>
      </c>
      <c r="C317" s="79" t="s">
        <v>616</v>
      </c>
      <c r="D317" s="80" t="s">
        <v>953</v>
      </c>
      <c r="E317" s="81">
        <v>19</v>
      </c>
      <c r="F317" s="68"/>
      <c r="G317" s="68"/>
      <c r="H317" s="68"/>
      <c r="I317" s="68"/>
      <c r="J317" s="68"/>
      <c r="K317" s="68"/>
      <c r="L317" s="68"/>
      <c r="M317" s="68"/>
      <c r="N317" s="68">
        <f t="shared" si="22"/>
        <v>0</v>
      </c>
      <c r="O317" s="68"/>
      <c r="Q317" s="79" t="s">
        <v>615</v>
      </c>
      <c r="R317" s="79" t="s">
        <v>616</v>
      </c>
      <c r="S317" s="80" t="s">
        <v>954</v>
      </c>
      <c r="T317" s="81">
        <v>16</v>
      </c>
      <c r="U317" s="68">
        <v>7356924.8836270384</v>
      </c>
      <c r="V317" s="68">
        <v>533925.22</v>
      </c>
      <c r="W317" s="68">
        <v>208716.96000000002</v>
      </c>
      <c r="X317" s="68">
        <v>25357.23</v>
      </c>
      <c r="Y317" s="68">
        <v>1103751.1165369407</v>
      </c>
      <c r="Z317" s="68">
        <v>749819.01281207998</v>
      </c>
      <c r="AA317" s="68">
        <v>415440.94546126435</v>
      </c>
      <c r="AB317" s="68">
        <v>93086.634467504919</v>
      </c>
      <c r="AC317" s="68">
        <f t="shared" si="23"/>
        <v>10730473.262904828</v>
      </c>
      <c r="AD317" s="68">
        <v>243451.26</v>
      </c>
      <c r="AF317" s="79" t="s">
        <v>615</v>
      </c>
      <c r="AG317" s="79" t="s">
        <v>616</v>
      </c>
      <c r="AH317" s="80" t="s">
        <v>1156</v>
      </c>
      <c r="AI317" s="81">
        <v>16</v>
      </c>
      <c r="AJ317" s="68">
        <v>7329590.3163105035</v>
      </c>
      <c r="AK317" s="68">
        <v>532190.02</v>
      </c>
      <c r="AL317" s="68">
        <v>209331.58</v>
      </c>
      <c r="AM317" s="68">
        <v>25239.25</v>
      </c>
      <c r="AN317" s="68">
        <v>1108996.6417326841</v>
      </c>
      <c r="AO317" s="68">
        <v>749819.01281207998</v>
      </c>
      <c r="AP317" s="68">
        <v>417681.70003822283</v>
      </c>
      <c r="AQ317" s="68">
        <v>92821.094776570797</v>
      </c>
      <c r="AR317" s="68">
        <f t="shared" si="24"/>
        <v>10713150.185670061</v>
      </c>
      <c r="AS317" s="68">
        <v>247480.57000000004</v>
      </c>
      <c r="AU317" s="79" t="s">
        <v>615</v>
      </c>
      <c r="AV317" s="79" t="s">
        <v>616</v>
      </c>
      <c r="AW317" s="80" t="s">
        <v>1157</v>
      </c>
      <c r="AX317" s="81">
        <v>16</v>
      </c>
      <c r="AY317" s="68">
        <v>7391722.6159871258</v>
      </c>
      <c r="AZ317" s="68">
        <v>541441.86</v>
      </c>
      <c r="BA317" s="68">
        <v>212968.12</v>
      </c>
      <c r="BB317" s="68">
        <v>25383.679999999997</v>
      </c>
      <c r="BC317" s="68">
        <v>1127923.4842010888</v>
      </c>
      <c r="BD317" s="68">
        <v>749819.01281207998</v>
      </c>
      <c r="BE317" s="68">
        <v>425007.17919229914</v>
      </c>
      <c r="BF317" s="68">
        <v>94089.279512761161</v>
      </c>
      <c r="BG317" s="68">
        <f t="shared" si="25"/>
        <v>10820157.771705354</v>
      </c>
      <c r="BH317" s="68">
        <v>251802.54</v>
      </c>
    </row>
    <row r="318" spans="2:60">
      <c r="B318" s="79" t="s">
        <v>1145</v>
      </c>
      <c r="C318" s="79" t="s">
        <v>1152</v>
      </c>
      <c r="D318" s="80" t="s">
        <v>953</v>
      </c>
      <c r="E318" s="81">
        <v>19</v>
      </c>
      <c r="F318" s="68"/>
      <c r="G318" s="68"/>
      <c r="H318" s="68"/>
      <c r="I318" s="68"/>
      <c r="J318" s="68"/>
      <c r="K318" s="68"/>
      <c r="L318" s="68"/>
      <c r="M318" s="68"/>
      <c r="N318" s="68">
        <f t="shared" si="22"/>
        <v>0</v>
      </c>
      <c r="O318" s="68"/>
      <c r="Q318" s="79" t="s">
        <v>1145</v>
      </c>
      <c r="R318" s="79" t="s">
        <v>1152</v>
      </c>
      <c r="S318" s="80" t="s">
        <v>954</v>
      </c>
      <c r="T318" s="81">
        <v>16</v>
      </c>
      <c r="U318" s="68">
        <v>2072506.789371151</v>
      </c>
      <c r="V318" s="68">
        <v>0</v>
      </c>
      <c r="W318" s="68">
        <v>0</v>
      </c>
      <c r="X318" s="68">
        <v>0</v>
      </c>
      <c r="Y318" s="68">
        <v>171320.52510631105</v>
      </c>
      <c r="Z318" s="68">
        <v>0</v>
      </c>
      <c r="AA318" s="68">
        <v>0</v>
      </c>
      <c r="AB318" s="68">
        <v>19787.10449312022</v>
      </c>
      <c r="AC318" s="68">
        <f t="shared" si="23"/>
        <v>2263614.4189705821</v>
      </c>
      <c r="AD318" s="68">
        <v>0</v>
      </c>
      <c r="AF318" s="79" t="s">
        <v>1145</v>
      </c>
      <c r="AG318" s="79" t="s">
        <v>1152</v>
      </c>
      <c r="AH318" s="80" t="s">
        <v>1156</v>
      </c>
      <c r="AI318" s="81">
        <v>16</v>
      </c>
      <c r="AJ318" s="68">
        <v>2082411.4230874153</v>
      </c>
      <c r="AK318" s="68">
        <v>0</v>
      </c>
      <c r="AL318" s="68">
        <v>0</v>
      </c>
      <c r="AM318" s="68">
        <v>0</v>
      </c>
      <c r="AN318" s="68">
        <v>172261.00612325247</v>
      </c>
      <c r="AO318" s="68">
        <v>0</v>
      </c>
      <c r="AP318" s="68">
        <v>0</v>
      </c>
      <c r="AQ318" s="68">
        <v>19854.21611667471</v>
      </c>
      <c r="AR318" s="68">
        <f t="shared" si="24"/>
        <v>2274526.6453273427</v>
      </c>
      <c r="AS318" s="68">
        <v>0</v>
      </c>
      <c r="AU318" s="79" t="s">
        <v>1145</v>
      </c>
      <c r="AV318" s="79" t="s">
        <v>1152</v>
      </c>
      <c r="AW318" s="80" t="s">
        <v>1157</v>
      </c>
      <c r="AX318" s="81">
        <v>16</v>
      </c>
      <c r="AY318" s="68">
        <v>2118649.3058958352</v>
      </c>
      <c r="AZ318" s="68">
        <v>0</v>
      </c>
      <c r="BA318" s="68">
        <v>0</v>
      </c>
      <c r="BB318" s="68">
        <v>0</v>
      </c>
      <c r="BC318" s="68">
        <v>175290.52222209913</v>
      </c>
      <c r="BD318" s="68">
        <v>0</v>
      </c>
      <c r="BE318" s="68">
        <v>0</v>
      </c>
      <c r="BF318" s="68">
        <v>20251.300439008046</v>
      </c>
      <c r="BG318" s="68">
        <f t="shared" si="25"/>
        <v>2314191.1285569421</v>
      </c>
      <c r="BH318" s="68">
        <v>0</v>
      </c>
    </row>
  </sheetData>
  <autoFilter ref="A4:AW311" xr:uid="{00000000-0009-0000-0000-000014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4">
    <tabColor theme="7" tint="0.59999389629810485"/>
  </sheetPr>
  <dimension ref="A1:AI315"/>
  <sheetViews>
    <sheetView workbookViewId="0">
      <pane xSplit="2" ySplit="7" topLeftCell="C8" activePane="bottomRight" state="frozen"/>
      <selection activeCell="K5" sqref="K5:M318"/>
      <selection pane="topRight" activeCell="K5" sqref="K5:M318"/>
      <selection pane="bottomLeft" activeCell="K5" sqref="K5:M318"/>
      <selection pane="bottomRight" activeCell="K5" sqref="K5:M318"/>
    </sheetView>
  </sheetViews>
  <sheetFormatPr defaultColWidth="9.140625" defaultRowHeight="12.75"/>
  <cols>
    <col min="1" max="1" width="6.5703125" style="64" bestFit="1" customWidth="1"/>
    <col min="2" max="2" width="18" style="64" bestFit="1" customWidth="1"/>
    <col min="3" max="3" width="16" style="64" customWidth="1"/>
    <col min="4" max="4" width="14.5703125" style="64" bestFit="1" customWidth="1"/>
    <col min="5" max="5" width="4.85546875" style="84" customWidth="1"/>
    <col min="6" max="6" width="15.7109375" style="64" customWidth="1"/>
    <col min="7" max="7" width="14.5703125" style="64" bestFit="1" customWidth="1"/>
    <col min="8" max="8" width="4.85546875" style="84" customWidth="1"/>
    <col min="9" max="9" width="14.42578125" style="64" customWidth="1"/>
    <col min="10" max="10" width="14.5703125" style="64" bestFit="1" customWidth="1"/>
    <col min="11" max="12" width="14.42578125" style="64" customWidth="1"/>
    <col min="13" max="15" width="16" style="64" bestFit="1" customWidth="1"/>
    <col min="16" max="18" width="14.42578125" style="64" customWidth="1"/>
    <col min="19" max="19" width="16" style="64" bestFit="1" customWidth="1"/>
    <col min="20" max="20" width="15.140625" style="64" bestFit="1" customWidth="1"/>
    <col min="21" max="21" width="15.140625" style="64" customWidth="1"/>
    <col min="22" max="22" width="14.42578125" style="64" customWidth="1"/>
    <col min="23" max="23" width="4.7109375" style="84" customWidth="1"/>
    <col min="24" max="24" width="14.42578125" style="64" customWidth="1"/>
    <col min="25" max="25" width="16" style="64" customWidth="1"/>
    <col min="26" max="27" width="14.42578125" style="64" customWidth="1"/>
    <col min="28" max="35" width="16" style="64" customWidth="1"/>
    <col min="36" max="16384" width="9.140625" style="84"/>
  </cols>
  <sheetData>
    <row r="1" spans="1:35">
      <c r="A1" s="83">
        <v>1</v>
      </c>
      <c r="B1" s="83">
        <f>A1+1</f>
        <v>2</v>
      </c>
      <c r="C1" s="83">
        <f t="shared" ref="C1:AA1" si="0">B1+1</f>
        <v>3</v>
      </c>
      <c r="D1" s="83">
        <f t="shared" si="0"/>
        <v>4</v>
      </c>
      <c r="E1" s="83">
        <f t="shared" si="0"/>
        <v>5</v>
      </c>
      <c r="F1" s="83">
        <f t="shared" si="0"/>
        <v>6</v>
      </c>
      <c r="G1" s="83">
        <f t="shared" si="0"/>
        <v>7</v>
      </c>
      <c r="H1" s="83">
        <f t="shared" si="0"/>
        <v>8</v>
      </c>
      <c r="I1" s="83">
        <f t="shared" si="0"/>
        <v>9</v>
      </c>
      <c r="J1" s="83">
        <f t="shared" si="0"/>
        <v>10</v>
      </c>
      <c r="K1" s="83">
        <f t="shared" si="0"/>
        <v>11</v>
      </c>
      <c r="L1" s="83">
        <f t="shared" si="0"/>
        <v>12</v>
      </c>
      <c r="M1" s="83">
        <f t="shared" si="0"/>
        <v>13</v>
      </c>
      <c r="N1" s="83">
        <f t="shared" si="0"/>
        <v>14</v>
      </c>
      <c r="O1" s="83">
        <f t="shared" si="0"/>
        <v>15</v>
      </c>
      <c r="P1" s="83">
        <f t="shared" si="0"/>
        <v>16</v>
      </c>
      <c r="Q1" s="83">
        <f t="shared" si="0"/>
        <v>17</v>
      </c>
      <c r="R1" s="83">
        <f t="shared" si="0"/>
        <v>18</v>
      </c>
      <c r="S1" s="83">
        <f t="shared" si="0"/>
        <v>19</v>
      </c>
      <c r="T1" s="83">
        <f t="shared" si="0"/>
        <v>20</v>
      </c>
      <c r="U1" s="83">
        <f t="shared" si="0"/>
        <v>21</v>
      </c>
      <c r="V1" s="83">
        <f t="shared" si="0"/>
        <v>22</v>
      </c>
      <c r="W1" s="83">
        <f t="shared" si="0"/>
        <v>23</v>
      </c>
      <c r="X1" s="83">
        <f t="shared" si="0"/>
        <v>24</v>
      </c>
      <c r="Y1" s="83">
        <f t="shared" si="0"/>
        <v>25</v>
      </c>
      <c r="Z1" s="83">
        <f t="shared" si="0"/>
        <v>26</v>
      </c>
      <c r="AA1" s="83">
        <f t="shared" si="0"/>
        <v>27</v>
      </c>
      <c r="AB1" s="83">
        <f t="shared" ref="AB1:AI1" si="1">AA1+1</f>
        <v>28</v>
      </c>
      <c r="AC1" s="83">
        <f t="shared" si="1"/>
        <v>29</v>
      </c>
      <c r="AD1" s="83">
        <f t="shared" si="1"/>
        <v>30</v>
      </c>
      <c r="AE1" s="83">
        <f t="shared" si="1"/>
        <v>31</v>
      </c>
      <c r="AF1" s="83">
        <f t="shared" si="1"/>
        <v>32</v>
      </c>
      <c r="AG1" s="83">
        <f t="shared" si="1"/>
        <v>33</v>
      </c>
      <c r="AH1" s="83">
        <f t="shared" si="1"/>
        <v>34</v>
      </c>
      <c r="AI1" s="83">
        <f t="shared" si="1"/>
        <v>35</v>
      </c>
    </row>
    <row r="2" spans="1:35" ht="12.75" customHeight="1">
      <c r="A2" s="85"/>
      <c r="B2" s="86"/>
      <c r="C2" s="153" t="s">
        <v>1114</v>
      </c>
      <c r="D2" s="419"/>
      <c r="F2" s="153" t="s">
        <v>1173</v>
      </c>
      <c r="G2" s="419"/>
      <c r="I2" s="532" t="s">
        <v>1112</v>
      </c>
      <c r="J2" s="532"/>
      <c r="K2" s="532"/>
      <c r="L2" s="532"/>
      <c r="M2" s="532"/>
      <c r="N2" s="532"/>
      <c r="O2" s="533" t="s">
        <v>1113</v>
      </c>
      <c r="P2" s="533"/>
      <c r="Q2" s="533"/>
      <c r="R2" s="533"/>
      <c r="S2" s="533"/>
      <c r="T2" s="533"/>
      <c r="U2" s="533"/>
      <c r="V2" s="533"/>
      <c r="X2" s="415" t="s">
        <v>1392</v>
      </c>
      <c r="Y2" s="415"/>
      <c r="Z2" s="415"/>
      <c r="AA2" s="415"/>
      <c r="AB2" s="415"/>
      <c r="AC2" s="415"/>
      <c r="AD2" s="287" t="s">
        <v>1392</v>
      </c>
      <c r="AE2" s="287"/>
      <c r="AF2" s="287"/>
      <c r="AG2" s="287"/>
      <c r="AH2" s="287"/>
      <c r="AI2" s="287"/>
    </row>
    <row r="3" spans="1:35" ht="12.75" customHeight="1">
      <c r="A3" s="85"/>
      <c r="B3" s="86"/>
      <c r="C3" s="522" t="s">
        <v>959</v>
      </c>
      <c r="D3" s="522"/>
      <c r="F3" s="522" t="s">
        <v>958</v>
      </c>
      <c r="G3" s="522"/>
      <c r="I3" s="417" t="s">
        <v>955</v>
      </c>
      <c r="J3" s="418" t="s">
        <v>956</v>
      </c>
      <c r="K3" s="523" t="s">
        <v>955</v>
      </c>
      <c r="L3" s="524"/>
      <c r="M3" s="523" t="s">
        <v>956</v>
      </c>
      <c r="N3" s="525"/>
      <c r="O3" s="526" t="s">
        <v>983</v>
      </c>
      <c r="P3" s="526"/>
      <c r="Q3" s="526"/>
      <c r="R3" s="527"/>
      <c r="S3" s="526" t="s">
        <v>984</v>
      </c>
      <c r="T3" s="526"/>
      <c r="U3" s="526"/>
      <c r="V3" s="527"/>
      <c r="X3" s="416" t="s">
        <v>955</v>
      </c>
      <c r="Y3" s="415" t="s">
        <v>956</v>
      </c>
      <c r="Z3" s="530" t="s">
        <v>955</v>
      </c>
      <c r="AA3" s="531"/>
      <c r="AB3" s="530" t="s">
        <v>956</v>
      </c>
      <c r="AC3" s="530"/>
      <c r="AD3" s="528" t="s">
        <v>983</v>
      </c>
      <c r="AE3" s="528"/>
      <c r="AF3" s="529"/>
      <c r="AG3" s="528" t="s">
        <v>984</v>
      </c>
      <c r="AH3" s="528"/>
      <c r="AI3" s="529"/>
    </row>
    <row r="4" spans="1:35" ht="12.75" customHeight="1">
      <c r="A4" s="83"/>
      <c r="B4" s="83"/>
      <c r="C4" s="154" t="s">
        <v>955</v>
      </c>
      <c r="D4" s="155" t="s">
        <v>956</v>
      </c>
      <c r="F4" s="154" t="s">
        <v>955</v>
      </c>
      <c r="G4" s="155" t="s">
        <v>956</v>
      </c>
      <c r="I4" s="88" t="s">
        <v>957</v>
      </c>
      <c r="J4" s="88" t="s">
        <v>957</v>
      </c>
      <c r="K4" s="87" t="s">
        <v>1171</v>
      </c>
      <c r="L4" s="88" t="s">
        <v>1172</v>
      </c>
      <c r="M4" s="87" t="s">
        <v>1171</v>
      </c>
      <c r="N4" s="88" t="s">
        <v>1172</v>
      </c>
      <c r="O4" s="119" t="s">
        <v>953</v>
      </c>
      <c r="P4" s="117" t="s">
        <v>954</v>
      </c>
      <c r="Q4" s="117" t="s">
        <v>1156</v>
      </c>
      <c r="R4" s="118" t="s">
        <v>1157</v>
      </c>
      <c r="S4" s="119" t="s">
        <v>953</v>
      </c>
      <c r="T4" s="117" t="s">
        <v>954</v>
      </c>
      <c r="U4" s="117" t="s">
        <v>1156</v>
      </c>
      <c r="V4" s="118" t="s">
        <v>1157</v>
      </c>
      <c r="X4" s="89" t="s">
        <v>957</v>
      </c>
      <c r="Y4" s="89" t="s">
        <v>957</v>
      </c>
      <c r="Z4" s="89" t="s">
        <v>1171</v>
      </c>
      <c r="AA4" s="89" t="s">
        <v>1172</v>
      </c>
      <c r="AB4" s="89" t="s">
        <v>1171</v>
      </c>
      <c r="AC4" s="89" t="s">
        <v>1172</v>
      </c>
      <c r="AD4" s="90" t="s">
        <v>954</v>
      </c>
      <c r="AE4" s="90" t="s">
        <v>1156</v>
      </c>
      <c r="AF4" s="91" t="s">
        <v>1157</v>
      </c>
      <c r="AG4" s="90" t="s">
        <v>954</v>
      </c>
      <c r="AH4" s="90" t="s">
        <v>1156</v>
      </c>
      <c r="AI4" s="91" t="s">
        <v>1157</v>
      </c>
    </row>
    <row r="5" spans="1:35">
      <c r="C5" s="92"/>
      <c r="D5" s="93"/>
      <c r="F5" s="92"/>
      <c r="G5" s="93"/>
      <c r="I5" s="92"/>
      <c r="K5" s="92"/>
      <c r="L5" s="93"/>
      <c r="O5" s="294"/>
      <c r="P5" s="92"/>
      <c r="Q5" s="92"/>
      <c r="R5" s="93"/>
      <c r="T5" s="92"/>
      <c r="U5" s="92"/>
      <c r="V5" s="93"/>
      <c r="X5" s="223"/>
      <c r="Y5" s="224"/>
      <c r="Z5" s="222"/>
      <c r="AA5" s="223"/>
      <c r="AB5" s="224"/>
      <c r="AC5" s="224"/>
    </row>
    <row r="6" spans="1:35">
      <c r="A6" s="94" t="s">
        <v>659</v>
      </c>
      <c r="B6" s="83" t="s">
        <v>966</v>
      </c>
      <c r="C6" s="156">
        <f>SUM(C8:C309)</f>
        <v>330629209.18000001</v>
      </c>
      <c r="D6" s="157">
        <f>SUM(D8:D309)</f>
        <v>1529601975.8563957</v>
      </c>
      <c r="F6" s="156">
        <f t="shared" ref="F6:G6" si="2">SUM(F8:F309)</f>
        <v>346187372.13999987</v>
      </c>
      <c r="G6" s="157">
        <f t="shared" si="2"/>
        <v>1966122998.292299</v>
      </c>
      <c r="I6" s="319">
        <f t="shared" ref="I6:V6" si="3">SUM(I8:I309)</f>
        <v>301104151.88075924</v>
      </c>
      <c r="J6" s="320">
        <f t="shared" si="3"/>
        <v>2163327167.5105004</v>
      </c>
      <c r="K6" s="95">
        <f t="shared" si="3"/>
        <v>286173271.84308791</v>
      </c>
      <c r="L6" s="96">
        <f t="shared" si="3"/>
        <v>281360145.67711097</v>
      </c>
      <c r="M6" s="97">
        <f t="shared" si="3"/>
        <v>2239907380.559701</v>
      </c>
      <c r="N6" s="98">
        <f t="shared" si="3"/>
        <v>2279845601.1829</v>
      </c>
      <c r="O6" s="98">
        <f t="shared" si="3"/>
        <v>341831086.51119977</v>
      </c>
      <c r="P6" s="95">
        <f t="shared" si="3"/>
        <v>313727453.55334663</v>
      </c>
      <c r="Q6" s="319">
        <f t="shared" si="3"/>
        <v>290353918.25363564</v>
      </c>
      <c r="R6" s="96">
        <f t="shared" si="3"/>
        <v>282707821.0035845</v>
      </c>
      <c r="S6" s="98">
        <f t="shared" si="3"/>
        <v>1759299337.8621695</v>
      </c>
      <c r="T6" s="95">
        <f t="shared" si="3"/>
        <v>2069891832.1349163</v>
      </c>
      <c r="U6" s="319">
        <f t="shared" si="3"/>
        <v>2203623675.6169896</v>
      </c>
      <c r="V6" s="96">
        <f t="shared" si="3"/>
        <v>2260922872.2516279</v>
      </c>
      <c r="X6" s="99">
        <f t="shared" ref="X6:AI6" si="4">SUM(X8:X309)</f>
        <v>301104151.88075924</v>
      </c>
      <c r="Y6" s="99">
        <f t="shared" si="4"/>
        <v>2163327167.5105004</v>
      </c>
      <c r="Z6" s="99">
        <f t="shared" si="4"/>
        <v>286173271.84308791</v>
      </c>
      <c r="AA6" s="99">
        <f t="shared" si="4"/>
        <v>281360145.67711097</v>
      </c>
      <c r="AB6" s="99">
        <f t="shared" si="4"/>
        <v>2239907380.559701</v>
      </c>
      <c r="AC6" s="99">
        <f t="shared" si="4"/>
        <v>2279845601.1829</v>
      </c>
      <c r="AD6" s="99">
        <f t="shared" si="4"/>
        <v>313727453.55334663</v>
      </c>
      <c r="AE6" s="99">
        <f t="shared" si="4"/>
        <v>290353918.25363564</v>
      </c>
      <c r="AF6" s="99">
        <f t="shared" si="4"/>
        <v>282707821.0035845</v>
      </c>
      <c r="AG6" s="99">
        <f t="shared" si="4"/>
        <v>2069891832.1349163</v>
      </c>
      <c r="AH6" s="99">
        <f t="shared" si="4"/>
        <v>2203623675.6169896</v>
      </c>
      <c r="AI6" s="99">
        <f t="shared" si="4"/>
        <v>2260922872.2516279</v>
      </c>
    </row>
    <row r="7" spans="1:35" ht="9" customHeight="1">
      <c r="C7" s="92"/>
      <c r="D7" s="93"/>
      <c r="F7" s="92"/>
      <c r="G7" s="93"/>
      <c r="I7" s="92"/>
      <c r="J7" s="116"/>
      <c r="K7" s="92"/>
      <c r="L7" s="93"/>
      <c r="M7" s="116"/>
      <c r="N7" s="116"/>
      <c r="O7" s="116"/>
      <c r="P7" s="92"/>
      <c r="Q7" s="92"/>
      <c r="R7" s="93"/>
      <c r="S7" s="116"/>
      <c r="T7" s="112"/>
      <c r="U7" s="112"/>
      <c r="V7" s="121"/>
      <c r="X7" s="93"/>
      <c r="Z7" s="92"/>
      <c r="AA7" s="93"/>
    </row>
    <row r="8" spans="1:35">
      <c r="A8" s="64" t="s">
        <v>141</v>
      </c>
      <c r="B8" s="64" t="s">
        <v>671</v>
      </c>
      <c r="C8" s="158">
        <v>3006697.81</v>
      </c>
      <c r="D8" s="159">
        <v>1907092.1924999999</v>
      </c>
      <c r="F8" s="158">
        <v>3030502.03</v>
      </c>
      <c r="G8" s="159">
        <v>3530134</v>
      </c>
      <c r="I8" s="122">
        <v>3214422.5654000002</v>
      </c>
      <c r="J8" s="321">
        <v>3302435.8849999998</v>
      </c>
      <c r="K8" s="100">
        <v>3204985.8893999998</v>
      </c>
      <c r="L8" s="101">
        <v>3296938.6557</v>
      </c>
      <c r="M8" s="102">
        <v>3372487.7025000001</v>
      </c>
      <c r="N8" s="103">
        <v>3402241.3475000001</v>
      </c>
      <c r="O8" s="103">
        <f>(0.28*C8)+(0.72*F8)</f>
        <v>3023836.8483999996</v>
      </c>
      <c r="P8" s="100">
        <f>(0.28*F8)+(0.72*I8)</f>
        <v>3162924.8154880004</v>
      </c>
      <c r="Q8" s="122">
        <f t="shared" ref="Q8:Q71" si="5">(0.28*I8)+(0.72*K8)</f>
        <v>3207628.1586799999</v>
      </c>
      <c r="R8" s="101">
        <f t="shared" ref="R8:R71" si="6">(0.28*K8)+(0.72*L8)</f>
        <v>3271191.8811359997</v>
      </c>
      <c r="S8" s="103">
        <f>(0.4738*D8)+(0.5262*G8)</f>
        <v>2761136.7916064998</v>
      </c>
      <c r="T8" s="100">
        <f>(0.4738*G8)+(0.5262*J8)</f>
        <v>3410319.2518870002</v>
      </c>
      <c r="U8" s="122">
        <f t="shared" ref="U8:U71" si="7">(0.4738*J8)+(0.5262*M8)</f>
        <v>3339297.1513684997</v>
      </c>
      <c r="V8" s="101">
        <f t="shared" ref="V8:V71" si="8">(0.4738*M8)+(0.5262*N8)</f>
        <v>3388144.0704990001</v>
      </c>
      <c r="X8" s="105">
        <v>3214422.5654000002</v>
      </c>
      <c r="Y8" s="107">
        <v>3302435.8849999998</v>
      </c>
      <c r="Z8" s="104">
        <v>3204985.8893999998</v>
      </c>
      <c r="AA8" s="105">
        <v>3296938.6557</v>
      </c>
      <c r="AB8" s="106">
        <v>3372487.7025000001</v>
      </c>
      <c r="AC8" s="107">
        <v>3402241.3475000001</v>
      </c>
      <c r="AD8" s="107">
        <f t="shared" ref="AD8:AD71" si="9">(0.28*F8)+(0.72*X8)</f>
        <v>3162924.8154880004</v>
      </c>
      <c r="AE8" s="107">
        <f t="shared" ref="AE8:AE71" si="10">(0.28*X8)+(0.72*Z8)</f>
        <v>3207628.1586799999</v>
      </c>
      <c r="AF8" s="107">
        <f>(0.28*Z8)+(0.72*AA8)</f>
        <v>3271191.8811359997</v>
      </c>
      <c r="AG8" s="107">
        <f t="shared" ref="AG8:AG71" si="11">(0.4738*G8)+(0.5262*Y8)</f>
        <v>3410319.2518870002</v>
      </c>
      <c r="AH8" s="107">
        <f>(0.4738*Y8)+(0.5262*AB8)</f>
        <v>3339297.1513684997</v>
      </c>
      <c r="AI8" s="107">
        <f>(0.4738*AB8)+(0.5262*AC8)</f>
        <v>3388144.0704990001</v>
      </c>
    </row>
    <row r="9" spans="1:35">
      <c r="A9" s="64" t="s">
        <v>281</v>
      </c>
      <c r="B9" s="64" t="s">
        <v>672</v>
      </c>
      <c r="C9" s="158">
        <v>290074.42</v>
      </c>
      <c r="D9" s="159">
        <v>654220.58295000007</v>
      </c>
      <c r="F9" s="158">
        <v>209065.31</v>
      </c>
      <c r="G9" s="159">
        <v>718025</v>
      </c>
      <c r="I9" s="122">
        <v>238755.64930000008</v>
      </c>
      <c r="J9" s="321">
        <v>906687</v>
      </c>
      <c r="K9" s="100">
        <v>108810.29850000018</v>
      </c>
      <c r="L9" s="101">
        <v>1221.0860000000305</v>
      </c>
      <c r="M9" s="102">
        <v>1015489</v>
      </c>
      <c r="N9" s="103">
        <v>1015489</v>
      </c>
      <c r="O9" s="103">
        <f t="shared" ref="O9:O72" si="12">(0.28*C9)+(0.72*F9)</f>
        <v>231747.86079999999</v>
      </c>
      <c r="P9" s="100">
        <f t="shared" ref="P9:P72" si="13">(0.28*F9)+(0.72*I9)</f>
        <v>230442.35429600006</v>
      </c>
      <c r="Q9" s="122">
        <f t="shared" si="5"/>
        <v>145194.99672400014</v>
      </c>
      <c r="R9" s="101">
        <f t="shared" si="6"/>
        <v>31346.065500000073</v>
      </c>
      <c r="S9" s="103">
        <f t="shared" ref="S9:S72" si="14">(0.4738*D9)+(0.5262*G9)</f>
        <v>687794.46720170998</v>
      </c>
      <c r="T9" s="100">
        <f t="shared" ref="T9:T72" si="15">(0.4738*G9)+(0.5262*J9)</f>
        <v>817298.94439999992</v>
      </c>
      <c r="U9" s="122">
        <f t="shared" si="7"/>
        <v>963938.61239999998</v>
      </c>
      <c r="V9" s="101">
        <f t="shared" si="8"/>
        <v>1015489</v>
      </c>
      <c r="X9" s="105">
        <v>238755.64930000008</v>
      </c>
      <c r="Y9" s="107">
        <v>906687</v>
      </c>
      <c r="Z9" s="104">
        <v>108810.29850000018</v>
      </c>
      <c r="AA9" s="105">
        <v>1221.0860000000305</v>
      </c>
      <c r="AB9" s="106">
        <v>1015489</v>
      </c>
      <c r="AC9" s="107">
        <v>1015489</v>
      </c>
      <c r="AD9" s="107">
        <f t="shared" si="9"/>
        <v>230442.35429600006</v>
      </c>
      <c r="AE9" s="107">
        <f t="shared" si="10"/>
        <v>145194.99672400014</v>
      </c>
      <c r="AF9" s="107">
        <f t="shared" ref="AF9:AF72" si="16">(0.28*Z9)+(0.72*AA9)</f>
        <v>31346.065500000073</v>
      </c>
      <c r="AG9" s="107">
        <f t="shared" si="11"/>
        <v>817298.94439999992</v>
      </c>
      <c r="AH9" s="107">
        <f t="shared" ref="AH9:AH72" si="17">(0.4738*Y9)+(0.5262*AB9)</f>
        <v>963938.61239999998</v>
      </c>
      <c r="AI9" s="107">
        <f t="shared" ref="AI9:AI72" si="18">(0.4738*AB9)+(0.5262*AC9)</f>
        <v>1015489</v>
      </c>
    </row>
    <row r="10" spans="1:35">
      <c r="A10" s="64" t="s">
        <v>303</v>
      </c>
      <c r="B10" s="64" t="s">
        <v>928</v>
      </c>
      <c r="C10" s="158">
        <v>0</v>
      </c>
      <c r="D10" s="159">
        <v>119523.4305</v>
      </c>
      <c r="F10" s="158">
        <v>13383.66</v>
      </c>
      <c r="G10" s="159">
        <v>195757.67</v>
      </c>
      <c r="I10" s="122">
        <v>23532.137200000012</v>
      </c>
      <c r="J10" s="321">
        <v>206429.54250000001</v>
      </c>
      <c r="K10" s="100">
        <v>34411.581000000013</v>
      </c>
      <c r="L10" s="101">
        <v>27874.363499999996</v>
      </c>
      <c r="M10" s="102">
        <v>201456.09</v>
      </c>
      <c r="N10" s="103">
        <v>209398.07750000001</v>
      </c>
      <c r="O10" s="103">
        <f t="shared" si="12"/>
        <v>9636.2351999999992</v>
      </c>
      <c r="P10" s="100">
        <f t="shared" si="13"/>
        <v>20690.56358400001</v>
      </c>
      <c r="Q10" s="122">
        <f t="shared" si="5"/>
        <v>31365.336736000012</v>
      </c>
      <c r="R10" s="101">
        <f t="shared" si="6"/>
        <v>29704.784400000004</v>
      </c>
      <c r="S10" s="103">
        <f t="shared" si="14"/>
        <v>159637.88732490002</v>
      </c>
      <c r="T10" s="100">
        <f t="shared" si="15"/>
        <v>201373.2093095</v>
      </c>
      <c r="U10" s="122">
        <f t="shared" si="7"/>
        <v>203812.51179449999</v>
      </c>
      <c r="V10" s="101">
        <f t="shared" si="8"/>
        <v>205635.16382250001</v>
      </c>
      <c r="X10" s="105">
        <v>23532.137200000012</v>
      </c>
      <c r="Y10" s="107">
        <v>206429.54250000001</v>
      </c>
      <c r="Z10" s="104">
        <v>34411.581000000013</v>
      </c>
      <c r="AA10" s="105">
        <v>27874.363499999996</v>
      </c>
      <c r="AB10" s="106">
        <v>201456.09</v>
      </c>
      <c r="AC10" s="107">
        <v>209398.07750000001</v>
      </c>
      <c r="AD10" s="107">
        <f t="shared" si="9"/>
        <v>20690.56358400001</v>
      </c>
      <c r="AE10" s="107">
        <f t="shared" si="10"/>
        <v>31365.336736000012</v>
      </c>
      <c r="AF10" s="107">
        <f t="shared" si="16"/>
        <v>29704.784400000004</v>
      </c>
      <c r="AG10" s="107">
        <f t="shared" si="11"/>
        <v>201373.2093095</v>
      </c>
      <c r="AH10" s="107">
        <f t="shared" si="17"/>
        <v>203812.51179449999</v>
      </c>
      <c r="AI10" s="107">
        <f t="shared" si="18"/>
        <v>205635.16382250001</v>
      </c>
    </row>
    <row r="11" spans="1:35">
      <c r="A11" s="64" t="s">
        <v>413</v>
      </c>
      <c r="B11" s="64" t="s">
        <v>673</v>
      </c>
      <c r="C11" s="158">
        <v>0</v>
      </c>
      <c r="D11" s="159">
        <v>6794150</v>
      </c>
      <c r="F11" s="158">
        <v>0</v>
      </c>
      <c r="G11" s="159">
        <v>6833288</v>
      </c>
      <c r="I11" s="122">
        <v>0</v>
      </c>
      <c r="J11" s="321">
        <v>6975193.0599999996</v>
      </c>
      <c r="K11" s="100">
        <v>0</v>
      </c>
      <c r="L11" s="101">
        <v>0</v>
      </c>
      <c r="M11" s="102">
        <v>7062069.7452000007</v>
      </c>
      <c r="N11" s="103">
        <v>7207673.6914000008</v>
      </c>
      <c r="O11" s="103">
        <f t="shared" si="12"/>
        <v>0</v>
      </c>
      <c r="P11" s="100">
        <f t="shared" si="13"/>
        <v>0</v>
      </c>
      <c r="Q11" s="122">
        <f t="shared" si="5"/>
        <v>0</v>
      </c>
      <c r="R11" s="101">
        <f t="shared" si="6"/>
        <v>0</v>
      </c>
      <c r="S11" s="103">
        <f t="shared" si="14"/>
        <v>6814744.4155999999</v>
      </c>
      <c r="T11" s="100">
        <f t="shared" si="15"/>
        <v>6907958.4425719995</v>
      </c>
      <c r="U11" s="122">
        <f t="shared" si="7"/>
        <v>7020907.57175224</v>
      </c>
      <c r="V11" s="101">
        <f t="shared" si="8"/>
        <v>7138686.5416904408</v>
      </c>
      <c r="X11" s="105">
        <v>0</v>
      </c>
      <c r="Y11" s="107">
        <v>6975193.0599999996</v>
      </c>
      <c r="Z11" s="104">
        <v>0</v>
      </c>
      <c r="AA11" s="105">
        <v>0</v>
      </c>
      <c r="AB11" s="106">
        <v>7062069.7452000007</v>
      </c>
      <c r="AC11" s="107">
        <v>7207673.6914000008</v>
      </c>
      <c r="AD11" s="107">
        <f t="shared" si="9"/>
        <v>0</v>
      </c>
      <c r="AE11" s="107">
        <f t="shared" si="10"/>
        <v>0</v>
      </c>
      <c r="AF11" s="107">
        <f t="shared" si="16"/>
        <v>0</v>
      </c>
      <c r="AG11" s="107">
        <f t="shared" si="11"/>
        <v>6907958.4425719995</v>
      </c>
      <c r="AH11" s="107">
        <f t="shared" si="17"/>
        <v>7020907.57175224</v>
      </c>
      <c r="AI11" s="107">
        <f t="shared" si="18"/>
        <v>7138686.5416904408</v>
      </c>
    </row>
    <row r="12" spans="1:35">
      <c r="A12" s="64" t="s">
        <v>437</v>
      </c>
      <c r="B12" s="64" t="s">
        <v>674</v>
      </c>
      <c r="C12" s="158">
        <v>1111993.6100000001</v>
      </c>
      <c r="D12" s="159">
        <v>7090036.392</v>
      </c>
      <c r="F12" s="158">
        <v>1215975.28</v>
      </c>
      <c r="G12" s="159">
        <v>7650000</v>
      </c>
      <c r="I12" s="122">
        <v>775239.01019999967</v>
      </c>
      <c r="J12" s="321">
        <v>8950000</v>
      </c>
      <c r="K12" s="100">
        <v>695828.04640000034</v>
      </c>
      <c r="L12" s="101">
        <v>686363.74170000036</v>
      </c>
      <c r="M12" s="102">
        <v>9200000</v>
      </c>
      <c r="N12" s="103">
        <v>9500000</v>
      </c>
      <c r="O12" s="103">
        <f t="shared" si="12"/>
        <v>1186860.4124</v>
      </c>
      <c r="P12" s="100">
        <f t="shared" si="13"/>
        <v>898645.16574399988</v>
      </c>
      <c r="Q12" s="122">
        <f t="shared" si="5"/>
        <v>718063.11626400019</v>
      </c>
      <c r="R12" s="101">
        <f t="shared" si="6"/>
        <v>689013.74701600033</v>
      </c>
      <c r="S12" s="103">
        <f t="shared" si="14"/>
        <v>7384689.2425295999</v>
      </c>
      <c r="T12" s="100">
        <f t="shared" si="15"/>
        <v>8334060</v>
      </c>
      <c r="U12" s="122">
        <f t="shared" si="7"/>
        <v>9081550</v>
      </c>
      <c r="V12" s="101">
        <f t="shared" si="8"/>
        <v>9357860</v>
      </c>
      <c r="X12" s="105">
        <v>775239.01019999967</v>
      </c>
      <c r="Y12" s="107">
        <v>8950000</v>
      </c>
      <c r="Z12" s="104">
        <v>695828.04640000034</v>
      </c>
      <c r="AA12" s="105">
        <v>686363.74170000036</v>
      </c>
      <c r="AB12" s="106">
        <v>9200000</v>
      </c>
      <c r="AC12" s="107">
        <v>9500000</v>
      </c>
      <c r="AD12" s="107">
        <f t="shared" si="9"/>
        <v>898645.16574399988</v>
      </c>
      <c r="AE12" s="107">
        <f t="shared" si="10"/>
        <v>718063.11626400019</v>
      </c>
      <c r="AF12" s="107">
        <f t="shared" si="16"/>
        <v>689013.74701600033</v>
      </c>
      <c r="AG12" s="107">
        <f t="shared" si="11"/>
        <v>8334060</v>
      </c>
      <c r="AH12" s="107">
        <f t="shared" si="17"/>
        <v>9081550</v>
      </c>
      <c r="AI12" s="107">
        <f t="shared" si="18"/>
        <v>9357860</v>
      </c>
    </row>
    <row r="13" spans="1:35">
      <c r="A13" s="64" t="s">
        <v>15</v>
      </c>
      <c r="B13" s="64" t="s">
        <v>675</v>
      </c>
      <c r="C13" s="158">
        <v>361771.4</v>
      </c>
      <c r="D13" s="159">
        <v>569338.59750000003</v>
      </c>
      <c r="F13" s="158">
        <v>438087.25</v>
      </c>
      <c r="G13" s="159">
        <v>635000</v>
      </c>
      <c r="I13" s="122">
        <v>371593.37290000007</v>
      </c>
      <c r="J13" s="321">
        <v>648000</v>
      </c>
      <c r="K13" s="100">
        <v>329515.335632</v>
      </c>
      <c r="L13" s="101">
        <v>263496.08721600007</v>
      </c>
      <c r="M13" s="102">
        <v>648000</v>
      </c>
      <c r="N13" s="103">
        <v>648000</v>
      </c>
      <c r="O13" s="103">
        <f t="shared" si="12"/>
        <v>416718.81200000003</v>
      </c>
      <c r="P13" s="100">
        <f t="shared" si="13"/>
        <v>390211.65848800004</v>
      </c>
      <c r="Q13" s="122">
        <f t="shared" si="5"/>
        <v>341297.18606704002</v>
      </c>
      <c r="R13" s="101">
        <f t="shared" si="6"/>
        <v>281981.47677248006</v>
      </c>
      <c r="S13" s="103">
        <f t="shared" si="14"/>
        <v>603889.62749550003</v>
      </c>
      <c r="T13" s="100">
        <f t="shared" si="15"/>
        <v>641840.6</v>
      </c>
      <c r="U13" s="122">
        <f t="shared" si="7"/>
        <v>648000</v>
      </c>
      <c r="V13" s="101">
        <f>(0.4738*M13)+(0.5262*N13)</f>
        <v>648000</v>
      </c>
      <c r="X13" s="105">
        <v>371593.37290000007</v>
      </c>
      <c r="Y13" s="107">
        <v>648000</v>
      </c>
      <c r="Z13" s="104">
        <v>329515.335632</v>
      </c>
      <c r="AA13" s="105">
        <v>263496.08721600007</v>
      </c>
      <c r="AB13" s="106">
        <v>648000</v>
      </c>
      <c r="AC13" s="107">
        <v>648000</v>
      </c>
      <c r="AD13" s="107">
        <f t="shared" si="9"/>
        <v>390211.65848800004</v>
      </c>
      <c r="AE13" s="107">
        <f t="shared" si="10"/>
        <v>341297.18606704002</v>
      </c>
      <c r="AF13" s="107">
        <f t="shared" si="16"/>
        <v>281981.47677248006</v>
      </c>
      <c r="AG13" s="107">
        <f t="shared" si="11"/>
        <v>641840.6</v>
      </c>
      <c r="AH13" s="107">
        <f t="shared" si="17"/>
        <v>648000</v>
      </c>
      <c r="AI13" s="107">
        <f t="shared" si="18"/>
        <v>648000</v>
      </c>
    </row>
    <row r="14" spans="1:35">
      <c r="A14" s="64" t="s">
        <v>205</v>
      </c>
      <c r="B14" s="64" t="s">
        <v>676</v>
      </c>
      <c r="C14" s="158">
        <v>4802953.28</v>
      </c>
      <c r="D14" s="159">
        <v>19508836.721999999</v>
      </c>
      <c r="F14" s="158">
        <v>5393033.0700000003</v>
      </c>
      <c r="G14" s="159">
        <v>34791448.232500002</v>
      </c>
      <c r="I14" s="122">
        <v>5426840.8302000007</v>
      </c>
      <c r="J14" s="321">
        <v>36442333.7575</v>
      </c>
      <c r="K14" s="100">
        <v>6142216.5477999998</v>
      </c>
      <c r="L14" s="101">
        <v>7425070.1426000018</v>
      </c>
      <c r="M14" s="102">
        <v>37534160.752499998</v>
      </c>
      <c r="N14" s="103">
        <v>37932028.844999999</v>
      </c>
      <c r="O14" s="103">
        <f t="shared" si="12"/>
        <v>5227810.7288000006</v>
      </c>
      <c r="P14" s="100">
        <f t="shared" si="13"/>
        <v>5417374.6573440004</v>
      </c>
      <c r="Q14" s="122">
        <f t="shared" si="5"/>
        <v>5941911.346872</v>
      </c>
      <c r="R14" s="101">
        <f t="shared" si="6"/>
        <v>7065871.1360560004</v>
      </c>
      <c r="S14" s="103">
        <f t="shared" si="14"/>
        <v>27550546.898825102</v>
      </c>
      <c r="T14" s="100">
        <f t="shared" si="15"/>
        <v>35660144.195755005</v>
      </c>
      <c r="U14" s="122">
        <f t="shared" si="7"/>
        <v>37016853.122269005</v>
      </c>
      <c r="V14" s="101">
        <f t="shared" si="8"/>
        <v>37743518.942773491</v>
      </c>
      <c r="X14" s="105">
        <v>5426840.8302000007</v>
      </c>
      <c r="Y14" s="107">
        <v>36442333.7575</v>
      </c>
      <c r="Z14" s="104">
        <v>6142216.5477999998</v>
      </c>
      <c r="AA14" s="105">
        <v>7425070.1426000018</v>
      </c>
      <c r="AB14" s="106">
        <v>37534160.752499998</v>
      </c>
      <c r="AC14" s="107">
        <v>37932028.844999999</v>
      </c>
      <c r="AD14" s="107">
        <f t="shared" si="9"/>
        <v>5417374.6573440004</v>
      </c>
      <c r="AE14" s="107">
        <f t="shared" si="10"/>
        <v>5941911.346872</v>
      </c>
      <c r="AF14" s="107">
        <f t="shared" si="16"/>
        <v>7065871.1360560004</v>
      </c>
      <c r="AG14" s="107">
        <f t="shared" si="11"/>
        <v>35660144.195755005</v>
      </c>
      <c r="AH14" s="107">
        <f t="shared" si="17"/>
        <v>37016853.122269005</v>
      </c>
      <c r="AI14" s="107">
        <f t="shared" si="18"/>
        <v>37743518.942773491</v>
      </c>
    </row>
    <row r="15" spans="1:35">
      <c r="A15" s="64" t="s">
        <v>231</v>
      </c>
      <c r="B15" s="64" t="s">
        <v>936</v>
      </c>
      <c r="C15" s="158">
        <v>0</v>
      </c>
      <c r="D15" s="159">
        <v>9586575</v>
      </c>
      <c r="F15" s="158">
        <v>0</v>
      </c>
      <c r="G15" s="159">
        <v>9644133.2899999991</v>
      </c>
      <c r="I15" s="122">
        <v>0</v>
      </c>
      <c r="J15" s="321">
        <v>9830165.125</v>
      </c>
      <c r="K15" s="100">
        <v>0</v>
      </c>
      <c r="L15" s="101">
        <v>0</v>
      </c>
      <c r="M15" s="102">
        <v>9738827.3308000006</v>
      </c>
      <c r="N15" s="103">
        <v>9829698.8306000009</v>
      </c>
      <c r="O15" s="103">
        <f t="shared" si="12"/>
        <v>0</v>
      </c>
      <c r="P15" s="100">
        <f t="shared" si="13"/>
        <v>0</v>
      </c>
      <c r="Q15" s="122">
        <f t="shared" si="5"/>
        <v>0</v>
      </c>
      <c r="R15" s="101">
        <f t="shared" si="6"/>
        <v>0</v>
      </c>
      <c r="S15" s="103">
        <f t="shared" si="14"/>
        <v>9616862.1721979994</v>
      </c>
      <c r="T15" s="100">
        <f t="shared" si="15"/>
        <v>9742023.2415769994</v>
      </c>
      <c r="U15" s="122">
        <f t="shared" si="7"/>
        <v>9782103.1776919588</v>
      </c>
      <c r="V15" s="101">
        <f t="shared" si="8"/>
        <v>9786643.9139947612</v>
      </c>
      <c r="X15" s="105">
        <v>0</v>
      </c>
      <c r="Y15" s="107">
        <v>9830165.125</v>
      </c>
      <c r="Z15" s="104">
        <v>0</v>
      </c>
      <c r="AA15" s="105">
        <v>0</v>
      </c>
      <c r="AB15" s="106">
        <v>9738827.3308000006</v>
      </c>
      <c r="AC15" s="107">
        <v>9829698.8306000009</v>
      </c>
      <c r="AD15" s="107">
        <f t="shared" si="9"/>
        <v>0</v>
      </c>
      <c r="AE15" s="107">
        <f t="shared" si="10"/>
        <v>0</v>
      </c>
      <c r="AF15" s="107">
        <f t="shared" si="16"/>
        <v>0</v>
      </c>
      <c r="AG15" s="107">
        <f t="shared" si="11"/>
        <v>9742023.2415769994</v>
      </c>
      <c r="AH15" s="107">
        <f t="shared" si="17"/>
        <v>9782103.1776919588</v>
      </c>
      <c r="AI15" s="107">
        <f t="shared" si="18"/>
        <v>9786643.9139947612</v>
      </c>
    </row>
    <row r="16" spans="1:35">
      <c r="A16" s="64" t="s">
        <v>69</v>
      </c>
      <c r="B16" s="64" t="s">
        <v>677</v>
      </c>
      <c r="C16" s="158">
        <v>3890569.14</v>
      </c>
      <c r="D16" s="159">
        <v>15899830.864499999</v>
      </c>
      <c r="F16" s="158">
        <v>3566128.8</v>
      </c>
      <c r="G16" s="159">
        <v>28308300.405000001</v>
      </c>
      <c r="I16" s="122">
        <v>1664162.7407000009</v>
      </c>
      <c r="J16" s="321">
        <v>31948026.120000001</v>
      </c>
      <c r="K16" s="100">
        <v>1231980.269800002</v>
      </c>
      <c r="L16" s="101">
        <v>789014.61069999821</v>
      </c>
      <c r="M16" s="102">
        <v>33760103.172499999</v>
      </c>
      <c r="N16" s="103">
        <v>35452871.447499998</v>
      </c>
      <c r="O16" s="103">
        <f t="shared" si="12"/>
        <v>3656972.0951999994</v>
      </c>
      <c r="P16" s="100">
        <f t="shared" si="13"/>
        <v>2196713.2373040006</v>
      </c>
      <c r="Q16" s="122">
        <f t="shared" si="5"/>
        <v>1352991.3616520017</v>
      </c>
      <c r="R16" s="101">
        <f t="shared" si="6"/>
        <v>913044.99524799921</v>
      </c>
      <c r="S16" s="103">
        <f t="shared" si="14"/>
        <v>22429167.5367111</v>
      </c>
      <c r="T16" s="100">
        <f t="shared" si="15"/>
        <v>30223524.076233</v>
      </c>
      <c r="U16" s="122">
        <f t="shared" si="7"/>
        <v>32901541.065025501</v>
      </c>
      <c r="V16" s="101">
        <f t="shared" si="8"/>
        <v>34650837.838804998</v>
      </c>
      <c r="X16" s="105">
        <v>1664162.7407000009</v>
      </c>
      <c r="Y16" s="107">
        <v>31948026.120000001</v>
      </c>
      <c r="Z16" s="104">
        <v>1231980.269800002</v>
      </c>
      <c r="AA16" s="105">
        <v>789014.61069999821</v>
      </c>
      <c r="AB16" s="106">
        <v>33760103.172499999</v>
      </c>
      <c r="AC16" s="107">
        <v>35452871.447499998</v>
      </c>
      <c r="AD16" s="107">
        <f t="shared" si="9"/>
        <v>2196713.2373040006</v>
      </c>
      <c r="AE16" s="107">
        <f t="shared" si="10"/>
        <v>1352991.3616520017</v>
      </c>
      <c r="AF16" s="107">
        <f t="shared" si="16"/>
        <v>913044.99524799921</v>
      </c>
      <c r="AG16" s="107">
        <f t="shared" si="11"/>
        <v>30223524.076233</v>
      </c>
      <c r="AH16" s="107">
        <f t="shared" si="17"/>
        <v>32901541.065025501</v>
      </c>
      <c r="AI16" s="107">
        <f t="shared" si="18"/>
        <v>34650837.838804998</v>
      </c>
    </row>
    <row r="17" spans="1:35">
      <c r="A17" s="64" t="s">
        <v>199</v>
      </c>
      <c r="B17" s="64" t="s">
        <v>678</v>
      </c>
      <c r="C17" s="158">
        <v>0</v>
      </c>
      <c r="D17" s="159">
        <v>51185350</v>
      </c>
      <c r="F17" s="158">
        <v>0</v>
      </c>
      <c r="G17" s="159">
        <v>52546574.740000002</v>
      </c>
      <c r="I17" s="122">
        <v>0</v>
      </c>
      <c r="J17" s="321">
        <v>53481435.455000006</v>
      </c>
      <c r="K17" s="100">
        <v>0</v>
      </c>
      <c r="L17" s="101">
        <v>0</v>
      </c>
      <c r="M17" s="102">
        <v>54718537.452000007</v>
      </c>
      <c r="N17" s="103">
        <v>55946151.693999998</v>
      </c>
      <c r="O17" s="103">
        <f t="shared" si="12"/>
        <v>0</v>
      </c>
      <c r="P17" s="100">
        <f t="shared" si="13"/>
        <v>0</v>
      </c>
      <c r="Q17" s="122">
        <f t="shared" si="5"/>
        <v>0</v>
      </c>
      <c r="R17" s="101">
        <f t="shared" si="6"/>
        <v>0</v>
      </c>
      <c r="S17" s="103">
        <f t="shared" si="14"/>
        <v>51901626.458187997</v>
      </c>
      <c r="T17" s="100">
        <f t="shared" si="15"/>
        <v>53038498.448233001</v>
      </c>
      <c r="U17" s="122">
        <f t="shared" si="7"/>
        <v>54132398.525821403</v>
      </c>
      <c r="V17" s="101">
        <f t="shared" si="8"/>
        <v>55364508.066140398</v>
      </c>
      <c r="X17" s="105">
        <v>0</v>
      </c>
      <c r="Y17" s="107">
        <v>53481435.455000006</v>
      </c>
      <c r="Z17" s="104">
        <v>0</v>
      </c>
      <c r="AA17" s="105">
        <v>0</v>
      </c>
      <c r="AB17" s="106">
        <v>54718537.452000007</v>
      </c>
      <c r="AC17" s="107">
        <v>55946151.693999998</v>
      </c>
      <c r="AD17" s="107">
        <f t="shared" si="9"/>
        <v>0</v>
      </c>
      <c r="AE17" s="107">
        <f t="shared" si="10"/>
        <v>0</v>
      </c>
      <c r="AF17" s="107">
        <f t="shared" si="16"/>
        <v>0</v>
      </c>
      <c r="AG17" s="107">
        <f t="shared" si="11"/>
        <v>53038498.448233001</v>
      </c>
      <c r="AH17" s="107">
        <f t="shared" si="17"/>
        <v>54132398.525821403</v>
      </c>
      <c r="AI17" s="107">
        <f t="shared" si="18"/>
        <v>55364508.066140398</v>
      </c>
    </row>
    <row r="18" spans="1:35">
      <c r="A18" s="64" t="s">
        <v>545</v>
      </c>
      <c r="B18" s="64" t="s">
        <v>679</v>
      </c>
      <c r="C18" s="158">
        <v>0</v>
      </c>
      <c r="D18" s="159">
        <v>23695450.1745</v>
      </c>
      <c r="F18" s="158">
        <v>0</v>
      </c>
      <c r="G18" s="159">
        <v>29694661.699999999</v>
      </c>
      <c r="I18" s="122">
        <v>0</v>
      </c>
      <c r="J18" s="321">
        <v>30160792.484999999</v>
      </c>
      <c r="K18" s="100">
        <v>0</v>
      </c>
      <c r="L18" s="101">
        <v>0</v>
      </c>
      <c r="M18" s="102">
        <v>30810726.539600004</v>
      </c>
      <c r="N18" s="103">
        <v>31457780.1622</v>
      </c>
      <c r="O18" s="103">
        <f t="shared" si="12"/>
        <v>0</v>
      </c>
      <c r="P18" s="100">
        <f t="shared" si="13"/>
        <v>0</v>
      </c>
      <c r="Q18" s="122">
        <f t="shared" si="5"/>
        <v>0</v>
      </c>
      <c r="R18" s="101">
        <f t="shared" si="6"/>
        <v>0</v>
      </c>
      <c r="S18" s="103">
        <f t="shared" si="14"/>
        <v>26852235.2792181</v>
      </c>
      <c r="T18" s="100">
        <f t="shared" si="15"/>
        <v>29939939.719067</v>
      </c>
      <c r="U18" s="122">
        <f t="shared" si="7"/>
        <v>30502787.78453052</v>
      </c>
      <c r="V18" s="101">
        <f t="shared" si="8"/>
        <v>31151206.155812122</v>
      </c>
      <c r="X18" s="105">
        <v>0</v>
      </c>
      <c r="Y18" s="107">
        <v>30160792.484999999</v>
      </c>
      <c r="Z18" s="104">
        <v>0</v>
      </c>
      <c r="AA18" s="105">
        <v>0</v>
      </c>
      <c r="AB18" s="106">
        <v>30810726.539600004</v>
      </c>
      <c r="AC18" s="107">
        <v>31457780.1622</v>
      </c>
      <c r="AD18" s="107">
        <f t="shared" si="9"/>
        <v>0</v>
      </c>
      <c r="AE18" s="107">
        <f t="shared" si="10"/>
        <v>0</v>
      </c>
      <c r="AF18" s="107">
        <f t="shared" si="16"/>
        <v>0</v>
      </c>
      <c r="AG18" s="107">
        <f t="shared" si="11"/>
        <v>29939939.719067</v>
      </c>
      <c r="AH18" s="107">
        <f t="shared" si="17"/>
        <v>30502787.78453052</v>
      </c>
      <c r="AI18" s="107">
        <f t="shared" si="18"/>
        <v>31151206.155812122</v>
      </c>
    </row>
    <row r="19" spans="1:35">
      <c r="A19" s="64" t="s">
        <v>5</v>
      </c>
      <c r="B19" s="64" t="s">
        <v>949</v>
      </c>
      <c r="C19" s="158">
        <v>0</v>
      </c>
      <c r="D19" s="159">
        <v>31907.818500000001</v>
      </c>
      <c r="F19" s="158">
        <v>0</v>
      </c>
      <c r="G19" s="159">
        <v>32037.5</v>
      </c>
      <c r="I19" s="122">
        <v>0</v>
      </c>
      <c r="J19" s="321">
        <v>48841.66</v>
      </c>
      <c r="K19" s="100">
        <v>0</v>
      </c>
      <c r="L19" s="101">
        <v>0</v>
      </c>
      <c r="M19" s="102">
        <v>31804.32</v>
      </c>
      <c r="N19" s="103">
        <v>32472.239999999998</v>
      </c>
      <c r="O19" s="103">
        <f t="shared" si="12"/>
        <v>0</v>
      </c>
      <c r="P19" s="100">
        <f t="shared" si="13"/>
        <v>0</v>
      </c>
      <c r="Q19" s="122">
        <f t="shared" si="5"/>
        <v>0</v>
      </c>
      <c r="R19" s="101">
        <f t="shared" si="6"/>
        <v>0</v>
      </c>
      <c r="S19" s="103">
        <f t="shared" si="14"/>
        <v>31976.0569053</v>
      </c>
      <c r="T19" s="100">
        <f t="shared" si="15"/>
        <v>40879.848991999999</v>
      </c>
      <c r="U19" s="122">
        <f t="shared" si="7"/>
        <v>39876.611692000006</v>
      </c>
      <c r="V19" s="101">
        <f t="shared" si="8"/>
        <v>32155.779503999998</v>
      </c>
      <c r="X19" s="105">
        <v>0</v>
      </c>
      <c r="Y19" s="107">
        <v>48841.66</v>
      </c>
      <c r="Z19" s="104">
        <v>0</v>
      </c>
      <c r="AA19" s="105">
        <v>0</v>
      </c>
      <c r="AB19" s="106">
        <v>31804.32</v>
      </c>
      <c r="AC19" s="107">
        <v>32472.239999999998</v>
      </c>
      <c r="AD19" s="107">
        <f t="shared" si="9"/>
        <v>0</v>
      </c>
      <c r="AE19" s="107">
        <f t="shared" si="10"/>
        <v>0</v>
      </c>
      <c r="AF19" s="107">
        <f t="shared" si="16"/>
        <v>0</v>
      </c>
      <c r="AG19" s="107">
        <f t="shared" si="11"/>
        <v>40879.848991999999</v>
      </c>
      <c r="AH19" s="107">
        <f t="shared" si="17"/>
        <v>39876.611692000006</v>
      </c>
      <c r="AI19" s="107">
        <f t="shared" si="18"/>
        <v>32155.779503999998</v>
      </c>
    </row>
    <row r="20" spans="1:35">
      <c r="A20" s="64" t="s">
        <v>385</v>
      </c>
      <c r="B20" s="64" t="s">
        <v>680</v>
      </c>
      <c r="C20" s="158">
        <v>10600317.630000001</v>
      </c>
      <c r="D20" s="159">
        <v>18931157.370000001</v>
      </c>
      <c r="F20" s="158">
        <v>10743528.84</v>
      </c>
      <c r="G20" s="159">
        <v>29500000</v>
      </c>
      <c r="I20" s="122">
        <v>9385388.7325000055</v>
      </c>
      <c r="J20" s="321">
        <v>34000000</v>
      </c>
      <c r="K20" s="100">
        <v>8711596.4478999991</v>
      </c>
      <c r="L20" s="101">
        <v>8818847.6846999992</v>
      </c>
      <c r="M20" s="102">
        <v>39000000</v>
      </c>
      <c r="N20" s="103">
        <v>39000000</v>
      </c>
      <c r="O20" s="103">
        <f t="shared" si="12"/>
        <v>10703429.701200001</v>
      </c>
      <c r="P20" s="100">
        <f t="shared" si="13"/>
        <v>9765667.9626000039</v>
      </c>
      <c r="Q20" s="122">
        <f t="shared" si="5"/>
        <v>8900258.2875880003</v>
      </c>
      <c r="R20" s="101">
        <f t="shared" si="6"/>
        <v>8788817.3383959997</v>
      </c>
      <c r="S20" s="103">
        <f t="shared" si="14"/>
        <v>24492482.361905999</v>
      </c>
      <c r="T20" s="100">
        <f t="shared" si="15"/>
        <v>31867900</v>
      </c>
      <c r="U20" s="122">
        <f t="shared" si="7"/>
        <v>36631000</v>
      </c>
      <c r="V20" s="101">
        <f t="shared" si="8"/>
        <v>39000000</v>
      </c>
      <c r="X20" s="105">
        <v>9385388.7325000055</v>
      </c>
      <c r="Y20" s="107">
        <v>34000000</v>
      </c>
      <c r="Z20" s="104">
        <v>8711596.4478999991</v>
      </c>
      <c r="AA20" s="105">
        <v>8818847.6846999992</v>
      </c>
      <c r="AB20" s="106">
        <v>39000000</v>
      </c>
      <c r="AC20" s="107">
        <v>39000000</v>
      </c>
      <c r="AD20" s="107">
        <f t="shared" si="9"/>
        <v>9765667.9626000039</v>
      </c>
      <c r="AE20" s="107">
        <f t="shared" si="10"/>
        <v>8900258.2875880003</v>
      </c>
      <c r="AF20" s="107">
        <f t="shared" si="16"/>
        <v>8788817.3383959997</v>
      </c>
      <c r="AG20" s="107">
        <f t="shared" si="11"/>
        <v>31867900</v>
      </c>
      <c r="AH20" s="107">
        <f t="shared" si="17"/>
        <v>36631000</v>
      </c>
      <c r="AI20" s="107">
        <f t="shared" si="18"/>
        <v>39000000</v>
      </c>
    </row>
    <row r="21" spans="1:35">
      <c r="A21" s="64" t="s">
        <v>255</v>
      </c>
      <c r="B21" s="64" t="s">
        <v>934</v>
      </c>
      <c r="C21" s="158">
        <v>0</v>
      </c>
      <c r="D21" s="159">
        <v>294000</v>
      </c>
      <c r="F21" s="158">
        <v>0</v>
      </c>
      <c r="G21" s="159">
        <v>287491.71000000002</v>
      </c>
      <c r="I21" s="122">
        <v>0</v>
      </c>
      <c r="J21" s="321">
        <v>297501.94500000001</v>
      </c>
      <c r="K21" s="100">
        <v>0</v>
      </c>
      <c r="L21" s="101">
        <v>0</v>
      </c>
      <c r="M21" s="102">
        <v>300000</v>
      </c>
      <c r="N21" s="103">
        <v>300000</v>
      </c>
      <c r="O21" s="103">
        <f t="shared" si="12"/>
        <v>0</v>
      </c>
      <c r="P21" s="100">
        <f t="shared" si="13"/>
        <v>0</v>
      </c>
      <c r="Q21" s="122">
        <f t="shared" si="5"/>
        <v>0</v>
      </c>
      <c r="R21" s="101">
        <f t="shared" si="6"/>
        <v>0</v>
      </c>
      <c r="S21" s="103">
        <f t="shared" si="14"/>
        <v>290575.33780199999</v>
      </c>
      <c r="T21" s="100">
        <f t="shared" si="15"/>
        <v>292759.09565700003</v>
      </c>
      <c r="U21" s="122">
        <f t="shared" si="7"/>
        <v>298816.42154100002</v>
      </c>
      <c r="V21" s="101">
        <f t="shared" si="8"/>
        <v>300000</v>
      </c>
      <c r="X21" s="105">
        <v>0</v>
      </c>
      <c r="Y21" s="107">
        <v>297501.94500000001</v>
      </c>
      <c r="Z21" s="104">
        <v>0</v>
      </c>
      <c r="AA21" s="105">
        <v>0</v>
      </c>
      <c r="AB21" s="106">
        <v>300000</v>
      </c>
      <c r="AC21" s="107">
        <v>300000</v>
      </c>
      <c r="AD21" s="107">
        <f t="shared" si="9"/>
        <v>0</v>
      </c>
      <c r="AE21" s="107">
        <f t="shared" si="10"/>
        <v>0</v>
      </c>
      <c r="AF21" s="107">
        <f t="shared" si="16"/>
        <v>0</v>
      </c>
      <c r="AG21" s="107">
        <f t="shared" si="11"/>
        <v>292759.09565700003</v>
      </c>
      <c r="AH21" s="107">
        <f t="shared" si="17"/>
        <v>298816.42154100002</v>
      </c>
      <c r="AI21" s="107">
        <f t="shared" si="18"/>
        <v>300000</v>
      </c>
    </row>
    <row r="22" spans="1:35">
      <c r="A22" s="64" t="s">
        <v>549</v>
      </c>
      <c r="B22" s="64" t="s">
        <v>681</v>
      </c>
      <c r="C22" s="158">
        <v>0</v>
      </c>
      <c r="D22" s="159">
        <v>5462275</v>
      </c>
      <c r="F22" s="158">
        <v>0</v>
      </c>
      <c r="G22" s="159">
        <v>5678018.9400000004</v>
      </c>
      <c r="I22" s="122">
        <v>0</v>
      </c>
      <c r="J22" s="321">
        <v>5782061.0800000001</v>
      </c>
      <c r="K22" s="100">
        <v>0</v>
      </c>
      <c r="L22" s="101">
        <v>0</v>
      </c>
      <c r="M22" s="102">
        <v>5877517.8468000004</v>
      </c>
      <c r="N22" s="103">
        <v>6000951.1326000001</v>
      </c>
      <c r="O22" s="103">
        <f t="shared" si="12"/>
        <v>0</v>
      </c>
      <c r="P22" s="100">
        <f t="shared" si="13"/>
        <v>0</v>
      </c>
      <c r="Q22" s="122">
        <f t="shared" si="5"/>
        <v>0</v>
      </c>
      <c r="R22" s="101">
        <f t="shared" si="6"/>
        <v>0</v>
      </c>
      <c r="S22" s="103">
        <f t="shared" si="14"/>
        <v>5575799.461228</v>
      </c>
      <c r="T22" s="100">
        <f t="shared" si="15"/>
        <v>5732765.9140680004</v>
      </c>
      <c r="U22" s="122">
        <f t="shared" si="7"/>
        <v>5832290.43069016</v>
      </c>
      <c r="V22" s="101">
        <f t="shared" si="8"/>
        <v>5942468.44178796</v>
      </c>
      <c r="X22" s="105">
        <v>0</v>
      </c>
      <c r="Y22" s="107">
        <v>5782061.0800000001</v>
      </c>
      <c r="Z22" s="104">
        <v>0</v>
      </c>
      <c r="AA22" s="105">
        <v>0</v>
      </c>
      <c r="AB22" s="106">
        <v>5877517.8468000004</v>
      </c>
      <c r="AC22" s="107">
        <v>6000951.1326000001</v>
      </c>
      <c r="AD22" s="107">
        <f t="shared" si="9"/>
        <v>0</v>
      </c>
      <c r="AE22" s="107">
        <f t="shared" si="10"/>
        <v>0</v>
      </c>
      <c r="AF22" s="107">
        <f t="shared" si="16"/>
        <v>0</v>
      </c>
      <c r="AG22" s="107">
        <f t="shared" si="11"/>
        <v>5732765.9140680004</v>
      </c>
      <c r="AH22" s="107">
        <f t="shared" si="17"/>
        <v>5832290.43069016</v>
      </c>
      <c r="AI22" s="107">
        <f t="shared" si="18"/>
        <v>5942468.44178796</v>
      </c>
    </row>
    <row r="23" spans="1:35">
      <c r="A23" s="64" t="s">
        <v>285</v>
      </c>
      <c r="B23" s="64" t="s">
        <v>930</v>
      </c>
      <c r="C23" s="158">
        <v>0</v>
      </c>
      <c r="D23" s="159">
        <v>200606.45969999998</v>
      </c>
      <c r="F23" s="158">
        <v>0</v>
      </c>
      <c r="G23" s="159">
        <v>250000</v>
      </c>
      <c r="I23" s="122">
        <v>0</v>
      </c>
      <c r="J23" s="321">
        <v>250000</v>
      </c>
      <c r="K23" s="100">
        <v>0</v>
      </c>
      <c r="L23" s="101">
        <v>0</v>
      </c>
      <c r="M23" s="102">
        <v>250000</v>
      </c>
      <c r="N23" s="103">
        <v>250000</v>
      </c>
      <c r="O23" s="103">
        <f t="shared" si="12"/>
        <v>0</v>
      </c>
      <c r="P23" s="100">
        <f t="shared" si="13"/>
        <v>0</v>
      </c>
      <c r="Q23" s="122">
        <f t="shared" si="5"/>
        <v>0</v>
      </c>
      <c r="R23" s="101">
        <f t="shared" si="6"/>
        <v>0</v>
      </c>
      <c r="S23" s="103">
        <f t="shared" si="14"/>
        <v>226597.34060585999</v>
      </c>
      <c r="T23" s="100">
        <f t="shared" si="15"/>
        <v>250000</v>
      </c>
      <c r="U23" s="122">
        <f t="shared" si="7"/>
        <v>250000</v>
      </c>
      <c r="V23" s="101">
        <f t="shared" si="8"/>
        <v>250000</v>
      </c>
      <c r="X23" s="105">
        <v>0</v>
      </c>
      <c r="Y23" s="107">
        <v>250000</v>
      </c>
      <c r="Z23" s="104">
        <v>0</v>
      </c>
      <c r="AA23" s="105">
        <v>0</v>
      </c>
      <c r="AB23" s="106">
        <v>250000</v>
      </c>
      <c r="AC23" s="107">
        <v>250000</v>
      </c>
      <c r="AD23" s="107">
        <f t="shared" si="9"/>
        <v>0</v>
      </c>
      <c r="AE23" s="107">
        <f t="shared" si="10"/>
        <v>0</v>
      </c>
      <c r="AF23" s="107">
        <f t="shared" si="16"/>
        <v>0</v>
      </c>
      <c r="AG23" s="107">
        <f t="shared" si="11"/>
        <v>250000</v>
      </c>
      <c r="AH23" s="107">
        <f t="shared" si="17"/>
        <v>250000</v>
      </c>
      <c r="AI23" s="107">
        <f t="shared" si="18"/>
        <v>250000</v>
      </c>
    </row>
    <row r="24" spans="1:35">
      <c r="A24" s="64" t="s">
        <v>229</v>
      </c>
      <c r="B24" s="64" t="s">
        <v>682</v>
      </c>
      <c r="C24" s="158">
        <v>957258</v>
      </c>
      <c r="D24" s="159">
        <v>6652154</v>
      </c>
      <c r="F24" s="158">
        <v>608874.93999999994</v>
      </c>
      <c r="G24" s="159">
        <v>8647800</v>
      </c>
      <c r="I24" s="122">
        <v>0</v>
      </c>
      <c r="J24" s="321">
        <v>12787991</v>
      </c>
      <c r="K24" s="100">
        <v>0</v>
      </c>
      <c r="L24" s="101">
        <v>0</v>
      </c>
      <c r="M24" s="102">
        <v>13308146.653600002</v>
      </c>
      <c r="N24" s="103">
        <v>13671516.6052</v>
      </c>
      <c r="O24" s="103">
        <f t="shared" si="12"/>
        <v>706422.19680000003</v>
      </c>
      <c r="P24" s="100">
        <f t="shared" si="13"/>
        <v>170484.98319999999</v>
      </c>
      <c r="Q24" s="122">
        <f t="shared" si="5"/>
        <v>0</v>
      </c>
      <c r="R24" s="101">
        <f t="shared" si="6"/>
        <v>0</v>
      </c>
      <c r="S24" s="103">
        <f t="shared" si="14"/>
        <v>7702262.9252000004</v>
      </c>
      <c r="T24" s="100">
        <f t="shared" si="15"/>
        <v>10826368.5042</v>
      </c>
      <c r="U24" s="122">
        <f t="shared" si="7"/>
        <v>13061696.904924322</v>
      </c>
      <c r="V24" s="101">
        <f t="shared" si="8"/>
        <v>13499351.922131922</v>
      </c>
      <c r="X24" s="105">
        <v>0</v>
      </c>
      <c r="Y24" s="107">
        <v>12787991</v>
      </c>
      <c r="Z24" s="104">
        <v>0</v>
      </c>
      <c r="AA24" s="105">
        <v>0</v>
      </c>
      <c r="AB24" s="106">
        <v>13308146.653600002</v>
      </c>
      <c r="AC24" s="107">
        <v>13671516.6052</v>
      </c>
      <c r="AD24" s="107">
        <f t="shared" si="9"/>
        <v>170484.98319999999</v>
      </c>
      <c r="AE24" s="107">
        <f t="shared" si="10"/>
        <v>0</v>
      </c>
      <c r="AF24" s="107">
        <f t="shared" si="16"/>
        <v>0</v>
      </c>
      <c r="AG24" s="107">
        <f t="shared" si="11"/>
        <v>10826368.5042</v>
      </c>
      <c r="AH24" s="107">
        <f t="shared" si="17"/>
        <v>13061696.904924322</v>
      </c>
      <c r="AI24" s="107">
        <f t="shared" si="18"/>
        <v>13499351.922131922</v>
      </c>
    </row>
    <row r="25" spans="1:35">
      <c r="A25" s="64" t="s">
        <v>335</v>
      </c>
      <c r="B25" s="64" t="s">
        <v>683</v>
      </c>
      <c r="C25" s="158">
        <v>718682.61</v>
      </c>
      <c r="D25" s="159">
        <v>672176</v>
      </c>
      <c r="F25" s="158">
        <v>764713.63</v>
      </c>
      <c r="G25" s="159">
        <v>672176</v>
      </c>
      <c r="I25" s="122">
        <v>782338.52060000005</v>
      </c>
      <c r="J25" s="321">
        <v>931940</v>
      </c>
      <c r="K25" s="100">
        <v>808606.04910000006</v>
      </c>
      <c r="L25" s="101">
        <v>872700.0948000002</v>
      </c>
      <c r="M25" s="102">
        <v>1144955</v>
      </c>
      <c r="N25" s="103">
        <v>1324172.83</v>
      </c>
      <c r="O25" s="103">
        <f t="shared" si="12"/>
        <v>751824.94440000004</v>
      </c>
      <c r="P25" s="100">
        <f t="shared" si="13"/>
        <v>777403.551232</v>
      </c>
      <c r="Q25" s="122">
        <f t="shared" si="5"/>
        <v>801251.14112000004</v>
      </c>
      <c r="R25" s="101">
        <f t="shared" si="6"/>
        <v>854753.76200400025</v>
      </c>
      <c r="S25" s="103">
        <f t="shared" si="14"/>
        <v>672176</v>
      </c>
      <c r="T25" s="100">
        <f t="shared" si="15"/>
        <v>808863.81679999991</v>
      </c>
      <c r="U25" s="122">
        <f t="shared" si="7"/>
        <v>1044028.493</v>
      </c>
      <c r="V25" s="101">
        <f t="shared" si="8"/>
        <v>1239259.422146</v>
      </c>
      <c r="X25" s="105">
        <v>782338.52060000005</v>
      </c>
      <c r="Y25" s="107">
        <v>931940</v>
      </c>
      <c r="Z25" s="104">
        <v>808606.04910000006</v>
      </c>
      <c r="AA25" s="105">
        <v>872700.0948000002</v>
      </c>
      <c r="AB25" s="106">
        <v>1144955</v>
      </c>
      <c r="AC25" s="107">
        <v>1324172.83</v>
      </c>
      <c r="AD25" s="107">
        <f t="shared" si="9"/>
        <v>777403.551232</v>
      </c>
      <c r="AE25" s="107">
        <f t="shared" si="10"/>
        <v>801251.14112000004</v>
      </c>
      <c r="AF25" s="107">
        <f t="shared" si="16"/>
        <v>854753.76200400025</v>
      </c>
      <c r="AG25" s="107">
        <f t="shared" si="11"/>
        <v>808863.81679999991</v>
      </c>
      <c r="AH25" s="107">
        <f t="shared" si="17"/>
        <v>1044028.493</v>
      </c>
      <c r="AI25" s="107">
        <f t="shared" si="18"/>
        <v>1239259.422146</v>
      </c>
    </row>
    <row r="26" spans="1:35">
      <c r="A26" s="64" t="s">
        <v>91</v>
      </c>
      <c r="B26" s="64" t="s">
        <v>684</v>
      </c>
      <c r="C26" s="158">
        <v>1031069.92</v>
      </c>
      <c r="D26" s="159">
        <v>238695.08249999999</v>
      </c>
      <c r="F26" s="158">
        <v>1068832.47</v>
      </c>
      <c r="G26" s="159">
        <v>287985</v>
      </c>
      <c r="I26" s="122">
        <v>994836.80650000006</v>
      </c>
      <c r="J26" s="321">
        <v>280674</v>
      </c>
      <c r="K26" s="100">
        <v>1049953.088</v>
      </c>
      <c r="L26" s="101">
        <v>1052901.5580000002</v>
      </c>
      <c r="M26" s="102">
        <v>297515</v>
      </c>
      <c r="N26" s="103">
        <v>315366</v>
      </c>
      <c r="O26" s="103">
        <f t="shared" si="12"/>
        <v>1058258.956</v>
      </c>
      <c r="P26" s="100">
        <f t="shared" si="13"/>
        <v>1015555.5922800001</v>
      </c>
      <c r="Q26" s="122">
        <f t="shared" si="5"/>
        <v>1034520.5291800001</v>
      </c>
      <c r="R26" s="101">
        <f t="shared" si="6"/>
        <v>1052075.9864000003</v>
      </c>
      <c r="S26" s="103">
        <f t="shared" si="14"/>
        <v>264631.43708850001</v>
      </c>
      <c r="T26" s="100">
        <f t="shared" si="15"/>
        <v>284137.95180000004</v>
      </c>
      <c r="U26" s="122">
        <f t="shared" si="7"/>
        <v>289535.73420000001</v>
      </c>
      <c r="V26" s="101">
        <f t="shared" si="8"/>
        <v>306908.19620000001</v>
      </c>
      <c r="X26" s="105">
        <v>994836.80650000006</v>
      </c>
      <c r="Y26" s="107">
        <v>280674</v>
      </c>
      <c r="Z26" s="104">
        <v>1049953.088</v>
      </c>
      <c r="AA26" s="105">
        <v>1052901.5580000002</v>
      </c>
      <c r="AB26" s="106">
        <v>297515</v>
      </c>
      <c r="AC26" s="107">
        <v>315366</v>
      </c>
      <c r="AD26" s="107">
        <f t="shared" si="9"/>
        <v>1015555.5922800001</v>
      </c>
      <c r="AE26" s="107">
        <f t="shared" si="10"/>
        <v>1034520.5291800001</v>
      </c>
      <c r="AF26" s="107">
        <f t="shared" si="16"/>
        <v>1052075.9864000003</v>
      </c>
      <c r="AG26" s="107">
        <f t="shared" si="11"/>
        <v>284137.95180000004</v>
      </c>
      <c r="AH26" s="107">
        <f t="shared" si="17"/>
        <v>289535.73420000001</v>
      </c>
      <c r="AI26" s="107">
        <f t="shared" si="18"/>
        <v>306908.19620000001</v>
      </c>
    </row>
    <row r="27" spans="1:35">
      <c r="A27" s="64" t="s">
        <v>175</v>
      </c>
      <c r="B27" s="64" t="s">
        <v>938</v>
      </c>
      <c r="C27" s="158">
        <v>0</v>
      </c>
      <c r="D27" s="159">
        <v>227500</v>
      </c>
      <c r="F27" s="158">
        <v>0</v>
      </c>
      <c r="G27" s="159">
        <v>261579.78</v>
      </c>
      <c r="I27" s="122">
        <v>0</v>
      </c>
      <c r="J27" s="321">
        <v>245536.08499999999</v>
      </c>
      <c r="K27" s="100">
        <v>0</v>
      </c>
      <c r="L27" s="101">
        <v>0</v>
      </c>
      <c r="M27" s="102">
        <v>256448.83360000001</v>
      </c>
      <c r="N27" s="103">
        <v>253716.43520000001</v>
      </c>
      <c r="O27" s="103">
        <f t="shared" si="12"/>
        <v>0</v>
      </c>
      <c r="P27" s="100">
        <f t="shared" si="13"/>
        <v>0</v>
      </c>
      <c r="Q27" s="122">
        <f t="shared" si="5"/>
        <v>0</v>
      </c>
      <c r="R27" s="101">
        <f t="shared" si="6"/>
        <v>0</v>
      </c>
      <c r="S27" s="103">
        <f t="shared" si="14"/>
        <v>245432.78023599999</v>
      </c>
      <c r="T27" s="100">
        <f t="shared" si="15"/>
        <v>253137.58769099999</v>
      </c>
      <c r="U27" s="122">
        <f t="shared" si="7"/>
        <v>251278.37331331999</v>
      </c>
      <c r="V27" s="101">
        <f t="shared" si="8"/>
        <v>255011.04556192001</v>
      </c>
      <c r="X27" s="105">
        <v>0</v>
      </c>
      <c r="Y27" s="107">
        <v>245536.08499999999</v>
      </c>
      <c r="Z27" s="104">
        <v>0</v>
      </c>
      <c r="AA27" s="105">
        <v>0</v>
      </c>
      <c r="AB27" s="106">
        <v>256448.83360000001</v>
      </c>
      <c r="AC27" s="107">
        <v>253716.43520000001</v>
      </c>
      <c r="AD27" s="107">
        <f t="shared" si="9"/>
        <v>0</v>
      </c>
      <c r="AE27" s="107">
        <f t="shared" si="10"/>
        <v>0</v>
      </c>
      <c r="AF27" s="107">
        <f t="shared" si="16"/>
        <v>0</v>
      </c>
      <c r="AG27" s="107">
        <f t="shared" si="11"/>
        <v>253137.58769099999</v>
      </c>
      <c r="AH27" s="107">
        <f t="shared" si="17"/>
        <v>251278.37331331999</v>
      </c>
      <c r="AI27" s="107">
        <f t="shared" si="18"/>
        <v>255011.04556192001</v>
      </c>
    </row>
    <row r="28" spans="1:35">
      <c r="A28" s="64" t="s">
        <v>409</v>
      </c>
      <c r="B28" s="64" t="s">
        <v>967</v>
      </c>
      <c r="C28" s="158">
        <v>0</v>
      </c>
      <c r="D28" s="159">
        <v>5585416.5915000001</v>
      </c>
      <c r="F28" s="158">
        <v>0</v>
      </c>
      <c r="G28" s="159">
        <v>8825254.7899999991</v>
      </c>
      <c r="I28" s="122">
        <v>0</v>
      </c>
      <c r="J28" s="321">
        <v>9153619.6150000002</v>
      </c>
      <c r="K28" s="100">
        <v>0</v>
      </c>
      <c r="L28" s="101">
        <v>0</v>
      </c>
      <c r="M28" s="102">
        <v>9066404.4952000007</v>
      </c>
      <c r="N28" s="103">
        <v>9256807.3364000004</v>
      </c>
      <c r="O28" s="103">
        <f t="shared" si="12"/>
        <v>0</v>
      </c>
      <c r="P28" s="100">
        <f t="shared" si="13"/>
        <v>0</v>
      </c>
      <c r="Q28" s="122">
        <f t="shared" si="5"/>
        <v>0</v>
      </c>
      <c r="R28" s="101">
        <f t="shared" si="6"/>
        <v>0</v>
      </c>
      <c r="S28" s="103">
        <f t="shared" si="14"/>
        <v>7290219.4515506998</v>
      </c>
      <c r="T28" s="100">
        <f t="shared" si="15"/>
        <v>8998040.3609149996</v>
      </c>
      <c r="U28" s="122">
        <f t="shared" si="7"/>
        <v>9107727.0189612396</v>
      </c>
      <c r="V28" s="101">
        <f t="shared" si="8"/>
        <v>9166594.47023944</v>
      </c>
      <c r="X28" s="105">
        <v>0</v>
      </c>
      <c r="Y28" s="107">
        <v>9153619.6150000002</v>
      </c>
      <c r="Z28" s="104">
        <v>0</v>
      </c>
      <c r="AA28" s="105">
        <v>0</v>
      </c>
      <c r="AB28" s="106">
        <v>9066404.4952000007</v>
      </c>
      <c r="AC28" s="107">
        <v>9256807.3364000004</v>
      </c>
      <c r="AD28" s="107">
        <f t="shared" si="9"/>
        <v>0</v>
      </c>
      <c r="AE28" s="107">
        <f t="shared" si="10"/>
        <v>0</v>
      </c>
      <c r="AF28" s="107">
        <f t="shared" si="16"/>
        <v>0</v>
      </c>
      <c r="AG28" s="107">
        <f t="shared" si="11"/>
        <v>8998040.3609149996</v>
      </c>
      <c r="AH28" s="107">
        <f t="shared" si="17"/>
        <v>9107727.0189612396</v>
      </c>
      <c r="AI28" s="107">
        <f t="shared" si="18"/>
        <v>9166594.47023944</v>
      </c>
    </row>
    <row r="29" spans="1:35">
      <c r="A29" s="64" t="s">
        <v>67</v>
      </c>
      <c r="B29" s="64" t="s">
        <v>685</v>
      </c>
      <c r="C29" s="158">
        <v>1512031.18</v>
      </c>
      <c r="D29" s="159">
        <v>9093328.818</v>
      </c>
      <c r="F29" s="158">
        <v>1953709.06</v>
      </c>
      <c r="G29" s="159">
        <v>13711502</v>
      </c>
      <c r="I29" s="122">
        <v>1170998.2556</v>
      </c>
      <c r="J29" s="321">
        <v>17593000</v>
      </c>
      <c r="K29" s="100">
        <v>564188.68849999912</v>
      </c>
      <c r="L29" s="101">
        <v>502214.11350000079</v>
      </c>
      <c r="M29" s="102">
        <v>17593000</v>
      </c>
      <c r="N29" s="103">
        <v>17593000</v>
      </c>
      <c r="O29" s="103">
        <f t="shared" si="12"/>
        <v>1830039.2535999999</v>
      </c>
      <c r="P29" s="100">
        <f t="shared" si="13"/>
        <v>1390157.2808320001</v>
      </c>
      <c r="Q29" s="122">
        <f t="shared" si="5"/>
        <v>734095.36728799937</v>
      </c>
      <c r="R29" s="101">
        <f t="shared" si="6"/>
        <v>519566.99450000032</v>
      </c>
      <c r="S29" s="103">
        <f t="shared" si="14"/>
        <v>11523411.546368401</v>
      </c>
      <c r="T29" s="100">
        <f t="shared" si="15"/>
        <v>15753946.2476</v>
      </c>
      <c r="U29" s="122">
        <f t="shared" si="7"/>
        <v>17593000</v>
      </c>
      <c r="V29" s="101">
        <f t="shared" si="8"/>
        <v>17593000</v>
      </c>
      <c r="X29" s="105">
        <v>1170998.2556</v>
      </c>
      <c r="Y29" s="107">
        <v>17593000</v>
      </c>
      <c r="Z29" s="104">
        <v>564188.68849999912</v>
      </c>
      <c r="AA29" s="105">
        <v>502214.11350000079</v>
      </c>
      <c r="AB29" s="106">
        <v>17593000</v>
      </c>
      <c r="AC29" s="107">
        <v>17593000</v>
      </c>
      <c r="AD29" s="107">
        <f t="shared" si="9"/>
        <v>1390157.2808320001</v>
      </c>
      <c r="AE29" s="107">
        <f t="shared" si="10"/>
        <v>734095.36728799937</v>
      </c>
      <c r="AF29" s="107">
        <f t="shared" si="16"/>
        <v>519566.99450000032</v>
      </c>
      <c r="AG29" s="107">
        <f t="shared" si="11"/>
        <v>15753946.2476</v>
      </c>
      <c r="AH29" s="107">
        <f t="shared" si="17"/>
        <v>17593000</v>
      </c>
      <c r="AI29" s="107">
        <f t="shared" si="18"/>
        <v>17593000</v>
      </c>
    </row>
    <row r="30" spans="1:35">
      <c r="A30" s="64" t="s">
        <v>49</v>
      </c>
      <c r="B30" s="64" t="s">
        <v>686</v>
      </c>
      <c r="C30" s="158">
        <v>522221.02</v>
      </c>
      <c r="D30" s="159">
        <v>208593.981</v>
      </c>
      <c r="F30" s="158">
        <v>573106.72</v>
      </c>
      <c r="G30" s="159">
        <v>275000</v>
      </c>
      <c r="I30" s="122">
        <v>600642.82440000004</v>
      </c>
      <c r="J30" s="321">
        <v>360000</v>
      </c>
      <c r="K30" s="100">
        <v>597794.97169999999</v>
      </c>
      <c r="L30" s="101">
        <v>636678.79129999992</v>
      </c>
      <c r="M30" s="102">
        <v>361800</v>
      </c>
      <c r="N30" s="103">
        <v>361981</v>
      </c>
      <c r="O30" s="103">
        <f t="shared" si="12"/>
        <v>558858.72399999993</v>
      </c>
      <c r="P30" s="100">
        <f t="shared" si="13"/>
        <v>592932.71516799997</v>
      </c>
      <c r="Q30" s="122">
        <f t="shared" si="5"/>
        <v>598592.37045600009</v>
      </c>
      <c r="R30" s="101">
        <f t="shared" si="6"/>
        <v>625791.32181199989</v>
      </c>
      <c r="S30" s="103">
        <f t="shared" si="14"/>
        <v>243536.8281978</v>
      </c>
      <c r="T30" s="100">
        <f t="shared" si="15"/>
        <v>319727</v>
      </c>
      <c r="U30" s="122">
        <f t="shared" si="7"/>
        <v>360947.16000000003</v>
      </c>
      <c r="V30" s="101">
        <f t="shared" si="8"/>
        <v>361895.24219999998</v>
      </c>
      <c r="X30" s="105">
        <v>600642.82440000004</v>
      </c>
      <c r="Y30" s="107">
        <v>360000</v>
      </c>
      <c r="Z30" s="104">
        <v>597794.97169999999</v>
      </c>
      <c r="AA30" s="105">
        <v>636678.79129999992</v>
      </c>
      <c r="AB30" s="106">
        <v>361800</v>
      </c>
      <c r="AC30" s="107">
        <v>361981</v>
      </c>
      <c r="AD30" s="107">
        <f t="shared" si="9"/>
        <v>592932.71516799997</v>
      </c>
      <c r="AE30" s="107">
        <f t="shared" si="10"/>
        <v>598592.37045600009</v>
      </c>
      <c r="AF30" s="107">
        <f t="shared" si="16"/>
        <v>625791.32181199989</v>
      </c>
      <c r="AG30" s="107">
        <f t="shared" si="11"/>
        <v>319727</v>
      </c>
      <c r="AH30" s="107">
        <f t="shared" si="17"/>
        <v>360947.16000000003</v>
      </c>
      <c r="AI30" s="107">
        <f t="shared" si="18"/>
        <v>361895.24219999998</v>
      </c>
    </row>
    <row r="31" spans="1:35">
      <c r="A31" s="64" t="s">
        <v>369</v>
      </c>
      <c r="B31" s="64" t="s">
        <v>923</v>
      </c>
      <c r="C31" s="158">
        <v>148212.43</v>
      </c>
      <c r="D31" s="159">
        <v>185387.57250000001</v>
      </c>
      <c r="F31" s="158">
        <v>157297.26999999999</v>
      </c>
      <c r="G31" s="159">
        <v>332944.8725</v>
      </c>
      <c r="I31" s="122">
        <v>129259.05830000003</v>
      </c>
      <c r="J31" s="321">
        <v>383145</v>
      </c>
      <c r="K31" s="100">
        <v>116601.19289999995</v>
      </c>
      <c r="L31" s="101">
        <v>89831.936699999947</v>
      </c>
      <c r="M31" s="102">
        <v>410950</v>
      </c>
      <c r="N31" s="103">
        <v>441485</v>
      </c>
      <c r="O31" s="103">
        <f t="shared" si="12"/>
        <v>154753.5148</v>
      </c>
      <c r="P31" s="100">
        <f t="shared" si="13"/>
        <v>137109.757576</v>
      </c>
      <c r="Q31" s="122">
        <f t="shared" si="5"/>
        <v>120145.39521199997</v>
      </c>
      <c r="R31" s="101">
        <f t="shared" si="6"/>
        <v>97327.328435999952</v>
      </c>
      <c r="S31" s="103">
        <f t="shared" si="14"/>
        <v>263032.22376000002</v>
      </c>
      <c r="T31" s="100">
        <f t="shared" si="15"/>
        <v>359360.17959049996</v>
      </c>
      <c r="U31" s="122">
        <f t="shared" si="7"/>
        <v>397775.99100000004</v>
      </c>
      <c r="V31" s="101">
        <f t="shared" si="8"/>
        <v>427017.51699999999</v>
      </c>
      <c r="X31" s="105">
        <v>129259.05830000003</v>
      </c>
      <c r="Y31" s="107">
        <v>383145</v>
      </c>
      <c r="Z31" s="104">
        <v>116601.19289999995</v>
      </c>
      <c r="AA31" s="105">
        <v>89831.936699999947</v>
      </c>
      <c r="AB31" s="106">
        <v>410950</v>
      </c>
      <c r="AC31" s="107">
        <v>441485</v>
      </c>
      <c r="AD31" s="107">
        <f t="shared" si="9"/>
        <v>137109.757576</v>
      </c>
      <c r="AE31" s="107">
        <f t="shared" si="10"/>
        <v>120145.39521199997</v>
      </c>
      <c r="AF31" s="107">
        <f t="shared" si="16"/>
        <v>97327.328435999952</v>
      </c>
      <c r="AG31" s="107">
        <f t="shared" si="11"/>
        <v>359360.17959049996</v>
      </c>
      <c r="AH31" s="107">
        <f t="shared" si="17"/>
        <v>397775.99100000004</v>
      </c>
      <c r="AI31" s="107">
        <f t="shared" si="18"/>
        <v>427017.51699999999</v>
      </c>
    </row>
    <row r="32" spans="1:35">
      <c r="A32" s="64" t="s">
        <v>39</v>
      </c>
      <c r="B32" s="64" t="s">
        <v>687</v>
      </c>
      <c r="C32" s="158">
        <v>0</v>
      </c>
      <c r="D32" s="159">
        <v>3195365</v>
      </c>
      <c r="F32" s="158">
        <v>0</v>
      </c>
      <c r="G32" s="159">
        <v>3227319</v>
      </c>
      <c r="I32" s="122">
        <v>0</v>
      </c>
      <c r="J32" s="321">
        <v>3259592</v>
      </c>
      <c r="K32" s="100">
        <v>0</v>
      </c>
      <c r="L32" s="101">
        <v>0</v>
      </c>
      <c r="M32" s="102">
        <v>3259592</v>
      </c>
      <c r="N32" s="103">
        <v>3259592</v>
      </c>
      <c r="O32" s="103">
        <f t="shared" si="12"/>
        <v>0</v>
      </c>
      <c r="P32" s="100">
        <f t="shared" si="13"/>
        <v>0</v>
      </c>
      <c r="Q32" s="122">
        <f t="shared" si="5"/>
        <v>0</v>
      </c>
      <c r="R32" s="101">
        <f t="shared" si="6"/>
        <v>0</v>
      </c>
      <c r="S32" s="103">
        <f t="shared" si="14"/>
        <v>3212179.1947999997</v>
      </c>
      <c r="T32" s="100">
        <f t="shared" si="15"/>
        <v>3244301.0526000001</v>
      </c>
      <c r="U32" s="122">
        <f t="shared" si="7"/>
        <v>3259592</v>
      </c>
      <c r="V32" s="101">
        <f t="shared" si="8"/>
        <v>3259592</v>
      </c>
      <c r="X32" s="105">
        <v>0</v>
      </c>
      <c r="Y32" s="107">
        <v>3259592</v>
      </c>
      <c r="Z32" s="104">
        <v>0</v>
      </c>
      <c r="AA32" s="105">
        <v>0</v>
      </c>
      <c r="AB32" s="106">
        <v>3259592</v>
      </c>
      <c r="AC32" s="107">
        <v>3259592</v>
      </c>
      <c r="AD32" s="107">
        <f t="shared" si="9"/>
        <v>0</v>
      </c>
      <c r="AE32" s="107">
        <f t="shared" si="10"/>
        <v>0</v>
      </c>
      <c r="AF32" s="107">
        <f t="shared" si="16"/>
        <v>0</v>
      </c>
      <c r="AG32" s="107">
        <f t="shared" si="11"/>
        <v>3244301.0526000001</v>
      </c>
      <c r="AH32" s="107">
        <f t="shared" si="17"/>
        <v>3259592</v>
      </c>
      <c r="AI32" s="107">
        <f t="shared" si="18"/>
        <v>3259592</v>
      </c>
    </row>
    <row r="33" spans="1:35">
      <c r="A33" s="64" t="s">
        <v>37</v>
      </c>
      <c r="B33" s="64" t="s">
        <v>688</v>
      </c>
      <c r="C33" s="158">
        <v>1151503.08</v>
      </c>
      <c r="D33" s="159">
        <v>1227766.923</v>
      </c>
      <c r="F33" s="158">
        <v>1194590.26</v>
      </c>
      <c r="G33" s="159">
        <v>1324973</v>
      </c>
      <c r="I33" s="122">
        <v>1129643.9557000003</v>
      </c>
      <c r="J33" s="321">
        <v>1673883</v>
      </c>
      <c r="K33" s="100">
        <v>1005437.6649000001</v>
      </c>
      <c r="L33" s="101">
        <v>974652.04270000022</v>
      </c>
      <c r="M33" s="102">
        <v>2065314</v>
      </c>
      <c r="N33" s="103">
        <v>2508661</v>
      </c>
      <c r="O33" s="103">
        <f t="shared" si="12"/>
        <v>1182525.8496000001</v>
      </c>
      <c r="P33" s="100">
        <f t="shared" si="13"/>
        <v>1147828.9209040003</v>
      </c>
      <c r="Q33" s="122">
        <f t="shared" si="5"/>
        <v>1040215.4263240001</v>
      </c>
      <c r="R33" s="101">
        <f t="shared" si="6"/>
        <v>983272.01691600028</v>
      </c>
      <c r="S33" s="103">
        <f t="shared" si="14"/>
        <v>1278916.7607173999</v>
      </c>
      <c r="T33" s="100">
        <f t="shared" si="15"/>
        <v>1508569.4419999998</v>
      </c>
      <c r="U33" s="122">
        <f t="shared" si="7"/>
        <v>1879853.9922000002</v>
      </c>
      <c r="V33" s="101">
        <f t="shared" si="8"/>
        <v>2298603.1913999999</v>
      </c>
      <c r="X33" s="105">
        <v>1129643.9557000003</v>
      </c>
      <c r="Y33" s="107">
        <v>1673883</v>
      </c>
      <c r="Z33" s="104">
        <v>1005437.6649000001</v>
      </c>
      <c r="AA33" s="105">
        <v>974652.04270000022</v>
      </c>
      <c r="AB33" s="106">
        <v>2065314</v>
      </c>
      <c r="AC33" s="107">
        <v>2508661</v>
      </c>
      <c r="AD33" s="107">
        <f t="shared" si="9"/>
        <v>1147828.9209040003</v>
      </c>
      <c r="AE33" s="107">
        <f t="shared" si="10"/>
        <v>1040215.4263240001</v>
      </c>
      <c r="AF33" s="107">
        <f t="shared" si="16"/>
        <v>983272.01691600028</v>
      </c>
      <c r="AG33" s="107">
        <f t="shared" si="11"/>
        <v>1508569.4419999998</v>
      </c>
      <c r="AH33" s="107">
        <f t="shared" si="17"/>
        <v>1879853.9922000002</v>
      </c>
      <c r="AI33" s="107">
        <f t="shared" si="18"/>
        <v>2298603.1913999999</v>
      </c>
    </row>
    <row r="34" spans="1:35">
      <c r="A34" s="64" t="s">
        <v>81</v>
      </c>
      <c r="B34" s="64" t="s">
        <v>689</v>
      </c>
      <c r="C34" s="158">
        <v>518193.24</v>
      </c>
      <c r="D34" s="159">
        <v>1455000</v>
      </c>
      <c r="F34" s="158">
        <v>513130.78</v>
      </c>
      <c r="G34" s="159">
        <v>1605000</v>
      </c>
      <c r="I34" s="122">
        <v>619398.82060000009</v>
      </c>
      <c r="J34" s="321">
        <v>2375000</v>
      </c>
      <c r="K34" s="100">
        <v>437488.46790000016</v>
      </c>
      <c r="L34" s="101">
        <v>402546.44869999983</v>
      </c>
      <c r="M34" s="102">
        <v>2575000</v>
      </c>
      <c r="N34" s="103">
        <v>2575000</v>
      </c>
      <c r="O34" s="103">
        <f t="shared" si="12"/>
        <v>514548.26879999996</v>
      </c>
      <c r="P34" s="100">
        <f t="shared" si="13"/>
        <v>589643.76923200011</v>
      </c>
      <c r="Q34" s="122">
        <f t="shared" si="5"/>
        <v>488423.36665600014</v>
      </c>
      <c r="R34" s="101">
        <f t="shared" si="6"/>
        <v>412330.21407599992</v>
      </c>
      <c r="S34" s="103">
        <f t="shared" si="14"/>
        <v>1533930</v>
      </c>
      <c r="T34" s="100">
        <f t="shared" si="15"/>
        <v>2010174</v>
      </c>
      <c r="U34" s="122">
        <f t="shared" si="7"/>
        <v>2480240</v>
      </c>
      <c r="V34" s="101">
        <f t="shared" si="8"/>
        <v>2575000</v>
      </c>
      <c r="X34" s="105">
        <v>619398.82060000009</v>
      </c>
      <c r="Y34" s="107">
        <v>2375000</v>
      </c>
      <c r="Z34" s="104">
        <v>437488.46790000016</v>
      </c>
      <c r="AA34" s="105">
        <v>402546.44869999983</v>
      </c>
      <c r="AB34" s="106">
        <v>2575000</v>
      </c>
      <c r="AC34" s="107">
        <v>2575000</v>
      </c>
      <c r="AD34" s="107">
        <f t="shared" si="9"/>
        <v>589643.76923200011</v>
      </c>
      <c r="AE34" s="107">
        <f t="shared" si="10"/>
        <v>488423.36665600014</v>
      </c>
      <c r="AF34" s="107">
        <f t="shared" si="16"/>
        <v>412330.21407599992</v>
      </c>
      <c r="AG34" s="107">
        <f t="shared" si="11"/>
        <v>2010174</v>
      </c>
      <c r="AH34" s="107">
        <f t="shared" si="17"/>
        <v>2480240</v>
      </c>
      <c r="AI34" s="107">
        <f t="shared" si="18"/>
        <v>2575000</v>
      </c>
    </row>
    <row r="35" spans="1:35">
      <c r="A35" s="64" t="s">
        <v>257</v>
      </c>
      <c r="B35" s="64" t="s">
        <v>933</v>
      </c>
      <c r="C35" s="158">
        <v>0</v>
      </c>
      <c r="D35" s="159">
        <v>221633.41675499998</v>
      </c>
      <c r="F35" s="158">
        <v>0</v>
      </c>
      <c r="G35" s="159">
        <v>225000</v>
      </c>
      <c r="I35" s="122">
        <v>0</v>
      </c>
      <c r="J35" s="321">
        <v>252487.43000000002</v>
      </c>
      <c r="K35" s="100">
        <v>0</v>
      </c>
      <c r="L35" s="101">
        <v>0</v>
      </c>
      <c r="M35" s="102">
        <v>257084.92</v>
      </c>
      <c r="N35" s="103">
        <v>262483.94</v>
      </c>
      <c r="O35" s="103">
        <f t="shared" si="12"/>
        <v>0</v>
      </c>
      <c r="P35" s="100">
        <f t="shared" si="13"/>
        <v>0</v>
      </c>
      <c r="Q35" s="122">
        <f t="shared" si="5"/>
        <v>0</v>
      </c>
      <c r="R35" s="101">
        <f t="shared" si="6"/>
        <v>0</v>
      </c>
      <c r="S35" s="103">
        <f t="shared" si="14"/>
        <v>223404.912858519</v>
      </c>
      <c r="T35" s="100">
        <f t="shared" si="15"/>
        <v>239463.88566600002</v>
      </c>
      <c r="U35" s="122">
        <f t="shared" si="7"/>
        <v>254906.62923800002</v>
      </c>
      <c r="V35" s="101">
        <f t="shared" si="8"/>
        <v>259925.88432399998</v>
      </c>
      <c r="X35" s="105">
        <v>0</v>
      </c>
      <c r="Y35" s="107">
        <v>252487.43000000002</v>
      </c>
      <c r="Z35" s="104">
        <v>0</v>
      </c>
      <c r="AA35" s="105">
        <v>0</v>
      </c>
      <c r="AB35" s="106">
        <v>257084.92</v>
      </c>
      <c r="AC35" s="107">
        <v>262483.94</v>
      </c>
      <c r="AD35" s="107">
        <f t="shared" si="9"/>
        <v>0</v>
      </c>
      <c r="AE35" s="107">
        <f t="shared" si="10"/>
        <v>0</v>
      </c>
      <c r="AF35" s="107">
        <f t="shared" si="16"/>
        <v>0</v>
      </c>
      <c r="AG35" s="107">
        <f t="shared" si="11"/>
        <v>239463.88566600002</v>
      </c>
      <c r="AH35" s="107">
        <f t="shared" si="17"/>
        <v>254906.62923800002</v>
      </c>
      <c r="AI35" s="107">
        <f t="shared" si="18"/>
        <v>259925.88432399998</v>
      </c>
    </row>
    <row r="36" spans="1:35">
      <c r="A36" s="64" t="s">
        <v>235</v>
      </c>
      <c r="B36" s="64" t="s">
        <v>690</v>
      </c>
      <c r="C36" s="158">
        <v>4140365.22</v>
      </c>
      <c r="D36" s="159">
        <v>12661914.7755</v>
      </c>
      <c r="F36" s="158">
        <v>3780930.69</v>
      </c>
      <c r="G36" s="159">
        <v>14150000</v>
      </c>
      <c r="I36" s="122">
        <v>4212592.8251000019</v>
      </c>
      <c r="J36" s="321">
        <v>18000000</v>
      </c>
      <c r="K36" s="100">
        <v>3005304.1914999983</v>
      </c>
      <c r="L36" s="101">
        <v>1809583.9294999989</v>
      </c>
      <c r="M36" s="102">
        <v>18000000</v>
      </c>
      <c r="N36" s="103">
        <v>18000000</v>
      </c>
      <c r="O36" s="103">
        <f t="shared" si="12"/>
        <v>3881572.3584000003</v>
      </c>
      <c r="P36" s="100">
        <f t="shared" si="13"/>
        <v>4091727.4272720013</v>
      </c>
      <c r="Q36" s="122">
        <f t="shared" si="5"/>
        <v>3343345.0089079994</v>
      </c>
      <c r="R36" s="101">
        <f t="shared" si="6"/>
        <v>2144385.6028599991</v>
      </c>
      <c r="S36" s="103">
        <f t="shared" si="14"/>
        <v>13444945.220631899</v>
      </c>
      <c r="T36" s="100">
        <f t="shared" si="15"/>
        <v>16175870</v>
      </c>
      <c r="U36" s="122">
        <f t="shared" si="7"/>
        <v>18000000</v>
      </c>
      <c r="V36" s="101">
        <f t="shared" si="8"/>
        <v>18000000</v>
      </c>
      <c r="X36" s="105">
        <v>4212592.8251000019</v>
      </c>
      <c r="Y36" s="107">
        <v>18000000</v>
      </c>
      <c r="Z36" s="104">
        <v>3005304.1914999983</v>
      </c>
      <c r="AA36" s="105">
        <v>1809583.9294999989</v>
      </c>
      <c r="AB36" s="106">
        <v>18000000</v>
      </c>
      <c r="AC36" s="107">
        <v>18000000</v>
      </c>
      <c r="AD36" s="107">
        <f t="shared" si="9"/>
        <v>4091727.4272720013</v>
      </c>
      <c r="AE36" s="107">
        <f t="shared" si="10"/>
        <v>3343345.0089079994</v>
      </c>
      <c r="AF36" s="107">
        <f t="shared" si="16"/>
        <v>2144385.6028599991</v>
      </c>
      <c r="AG36" s="107">
        <f t="shared" si="11"/>
        <v>16175870</v>
      </c>
      <c r="AH36" s="107">
        <f t="shared" si="17"/>
        <v>18000000</v>
      </c>
      <c r="AI36" s="107">
        <f t="shared" si="18"/>
        <v>18000000</v>
      </c>
    </row>
    <row r="37" spans="1:35">
      <c r="A37" s="64" t="s">
        <v>469</v>
      </c>
      <c r="B37" s="64" t="s">
        <v>691</v>
      </c>
      <c r="C37" s="158">
        <v>7142756.6399999997</v>
      </c>
      <c r="D37" s="159">
        <v>13446693.357000001</v>
      </c>
      <c r="F37" s="158">
        <v>7274655.1299999999</v>
      </c>
      <c r="G37" s="159">
        <v>14738500</v>
      </c>
      <c r="I37" s="122">
        <v>6036767.4629000016</v>
      </c>
      <c r="J37" s="321">
        <v>27665500</v>
      </c>
      <c r="K37" s="100">
        <v>6192959.3702000035</v>
      </c>
      <c r="L37" s="101">
        <v>6855364.9031000016</v>
      </c>
      <c r="M37" s="102">
        <v>27665500</v>
      </c>
      <c r="N37" s="103">
        <v>27665500</v>
      </c>
      <c r="O37" s="103">
        <f t="shared" si="12"/>
        <v>7237723.5527999997</v>
      </c>
      <c r="P37" s="100">
        <f t="shared" si="13"/>
        <v>6383376.0096880011</v>
      </c>
      <c r="Q37" s="122">
        <f t="shared" si="5"/>
        <v>6149225.636156003</v>
      </c>
      <c r="R37" s="101">
        <f t="shared" si="6"/>
        <v>6669891.3538880022</v>
      </c>
      <c r="S37" s="103">
        <f t="shared" si="14"/>
        <v>14126442.012546601</v>
      </c>
      <c r="T37" s="100">
        <f t="shared" si="15"/>
        <v>21540687.399999999</v>
      </c>
      <c r="U37" s="122">
        <f t="shared" si="7"/>
        <v>27665500</v>
      </c>
      <c r="V37" s="101">
        <f t="shared" si="8"/>
        <v>27665500</v>
      </c>
      <c r="X37" s="105">
        <v>6036767.4629000016</v>
      </c>
      <c r="Y37" s="107">
        <v>27665500</v>
      </c>
      <c r="Z37" s="104">
        <v>6192959.3702000035</v>
      </c>
      <c r="AA37" s="105">
        <v>6855364.9031000016</v>
      </c>
      <c r="AB37" s="106">
        <v>27665500</v>
      </c>
      <c r="AC37" s="107">
        <v>27665500</v>
      </c>
      <c r="AD37" s="107">
        <f t="shared" si="9"/>
        <v>6383376.0096880011</v>
      </c>
      <c r="AE37" s="107">
        <f t="shared" si="10"/>
        <v>6149225.636156003</v>
      </c>
      <c r="AF37" s="107">
        <f t="shared" si="16"/>
        <v>6669891.3538880022</v>
      </c>
      <c r="AG37" s="107">
        <f t="shared" si="11"/>
        <v>21540687.399999999</v>
      </c>
      <c r="AH37" s="107">
        <f t="shared" si="17"/>
        <v>27665500</v>
      </c>
      <c r="AI37" s="107">
        <f t="shared" si="18"/>
        <v>27665500</v>
      </c>
    </row>
    <row r="38" spans="1:35">
      <c r="A38" s="64" t="s">
        <v>297</v>
      </c>
      <c r="B38" s="64" t="s">
        <v>692</v>
      </c>
      <c r="C38" s="158">
        <v>2030241.7</v>
      </c>
      <c r="D38" s="159">
        <v>3230138.2950599999</v>
      </c>
      <c r="F38" s="158">
        <v>1372388.41</v>
      </c>
      <c r="G38" s="159">
        <v>3500000</v>
      </c>
      <c r="I38" s="122">
        <v>1948764.6967893334</v>
      </c>
      <c r="J38" s="321">
        <v>3500000</v>
      </c>
      <c r="K38" s="100">
        <v>1722890.3855786668</v>
      </c>
      <c r="L38" s="101">
        <v>1720842.9841200002</v>
      </c>
      <c r="M38" s="102">
        <v>3500000</v>
      </c>
      <c r="N38" s="103">
        <v>3500000</v>
      </c>
      <c r="O38" s="103">
        <f t="shared" si="12"/>
        <v>1556587.3311999999</v>
      </c>
      <c r="P38" s="100">
        <f t="shared" si="13"/>
        <v>1787379.33648832</v>
      </c>
      <c r="Q38" s="122">
        <f t="shared" si="5"/>
        <v>1786135.1927176537</v>
      </c>
      <c r="R38" s="101">
        <f t="shared" si="6"/>
        <v>1721416.2565284267</v>
      </c>
      <c r="S38" s="103">
        <f t="shared" si="14"/>
        <v>3372139.524199428</v>
      </c>
      <c r="T38" s="100">
        <f t="shared" si="15"/>
        <v>3500000</v>
      </c>
      <c r="U38" s="122">
        <f t="shared" si="7"/>
        <v>3500000</v>
      </c>
      <c r="V38" s="101">
        <f t="shared" si="8"/>
        <v>3500000</v>
      </c>
      <c r="X38" s="105">
        <v>1948764.6967893334</v>
      </c>
      <c r="Y38" s="107">
        <v>3500000</v>
      </c>
      <c r="Z38" s="104">
        <v>1722890.3855786668</v>
      </c>
      <c r="AA38" s="105">
        <v>1720842.9841200002</v>
      </c>
      <c r="AB38" s="106">
        <v>3500000</v>
      </c>
      <c r="AC38" s="107">
        <v>3500000</v>
      </c>
      <c r="AD38" s="107">
        <f t="shared" si="9"/>
        <v>1787379.33648832</v>
      </c>
      <c r="AE38" s="107">
        <f t="shared" si="10"/>
        <v>1786135.1927176537</v>
      </c>
      <c r="AF38" s="107">
        <f t="shared" si="16"/>
        <v>1721416.2565284267</v>
      </c>
      <c r="AG38" s="107">
        <f t="shared" si="11"/>
        <v>3500000</v>
      </c>
      <c r="AH38" s="107">
        <f t="shared" si="17"/>
        <v>3500000</v>
      </c>
      <c r="AI38" s="107">
        <f t="shared" si="18"/>
        <v>3500000</v>
      </c>
    </row>
    <row r="39" spans="1:35">
      <c r="A39" s="64" t="s">
        <v>293</v>
      </c>
      <c r="B39" s="64" t="s">
        <v>693</v>
      </c>
      <c r="C39" s="158">
        <v>1307218.8500000001</v>
      </c>
      <c r="D39" s="159">
        <v>2894596.1481300001</v>
      </c>
      <c r="F39" s="158">
        <v>1428149.33</v>
      </c>
      <c r="G39" s="159">
        <v>5100000</v>
      </c>
      <c r="I39" s="122">
        <v>1503701.4507000002</v>
      </c>
      <c r="J39" s="321">
        <v>5215000</v>
      </c>
      <c r="K39" s="100">
        <v>1318811.6233999997</v>
      </c>
      <c r="L39" s="101">
        <v>1085937.9401999998</v>
      </c>
      <c r="M39" s="102">
        <v>5415000</v>
      </c>
      <c r="N39" s="103">
        <v>5650000</v>
      </c>
      <c r="O39" s="103">
        <f t="shared" si="12"/>
        <v>1394288.7956000001</v>
      </c>
      <c r="P39" s="100">
        <f t="shared" si="13"/>
        <v>1482546.856904</v>
      </c>
      <c r="Q39" s="122">
        <f t="shared" si="5"/>
        <v>1370580.7750439998</v>
      </c>
      <c r="R39" s="101">
        <f t="shared" si="6"/>
        <v>1151142.5714959998</v>
      </c>
      <c r="S39" s="103">
        <f t="shared" si="14"/>
        <v>4055079.6549839941</v>
      </c>
      <c r="T39" s="100">
        <f t="shared" si="15"/>
        <v>5160513</v>
      </c>
      <c r="U39" s="122">
        <f t="shared" si="7"/>
        <v>5320240</v>
      </c>
      <c r="V39" s="101">
        <f t="shared" si="8"/>
        <v>5538657</v>
      </c>
      <c r="X39" s="105">
        <v>1503701.4507000002</v>
      </c>
      <c r="Y39" s="107">
        <v>5215000</v>
      </c>
      <c r="Z39" s="104">
        <v>1318811.6233999997</v>
      </c>
      <c r="AA39" s="105">
        <v>1085937.9401999998</v>
      </c>
      <c r="AB39" s="106">
        <v>5415000</v>
      </c>
      <c r="AC39" s="107">
        <v>5650000</v>
      </c>
      <c r="AD39" s="107">
        <f t="shared" si="9"/>
        <v>1482546.856904</v>
      </c>
      <c r="AE39" s="107">
        <f t="shared" si="10"/>
        <v>1370580.7750439998</v>
      </c>
      <c r="AF39" s="107">
        <f t="shared" si="16"/>
        <v>1151142.5714959998</v>
      </c>
      <c r="AG39" s="107">
        <f t="shared" si="11"/>
        <v>5160513</v>
      </c>
      <c r="AH39" s="107">
        <f t="shared" si="17"/>
        <v>5320240</v>
      </c>
      <c r="AI39" s="107">
        <f t="shared" si="18"/>
        <v>5538657</v>
      </c>
    </row>
    <row r="40" spans="1:35">
      <c r="A40" s="64" t="s">
        <v>473</v>
      </c>
      <c r="B40" s="64" t="s">
        <v>694</v>
      </c>
      <c r="C40" s="158">
        <v>1201542.5900000001</v>
      </c>
      <c r="D40" s="159">
        <v>5791172.4134999998</v>
      </c>
      <c r="F40" s="158">
        <v>1107220.52</v>
      </c>
      <c r="G40" s="159">
        <v>6400000</v>
      </c>
      <c r="I40" s="122">
        <v>664381.8966546678</v>
      </c>
      <c r="J40" s="321">
        <v>7000000</v>
      </c>
      <c r="K40" s="100">
        <v>1110908.6916320003</v>
      </c>
      <c r="L40" s="101">
        <v>1615156.6341699993</v>
      </c>
      <c r="M40" s="102">
        <v>7000000</v>
      </c>
      <c r="N40" s="103">
        <v>7000000</v>
      </c>
      <c r="O40" s="103">
        <f t="shared" si="12"/>
        <v>1133630.6995999999</v>
      </c>
      <c r="P40" s="100">
        <f t="shared" si="13"/>
        <v>788376.71119136084</v>
      </c>
      <c r="Q40" s="122">
        <f t="shared" si="5"/>
        <v>985881.1890383471</v>
      </c>
      <c r="R40" s="101">
        <f t="shared" si="6"/>
        <v>1473967.2102593596</v>
      </c>
      <c r="S40" s="103">
        <f t="shared" si="14"/>
        <v>6111537.4895162992</v>
      </c>
      <c r="T40" s="100">
        <f t="shared" si="15"/>
        <v>6715720</v>
      </c>
      <c r="U40" s="122">
        <f t="shared" si="7"/>
        <v>7000000</v>
      </c>
      <c r="V40" s="101">
        <f t="shared" si="8"/>
        <v>7000000</v>
      </c>
      <c r="X40" s="105">
        <v>664381.8966546678</v>
      </c>
      <c r="Y40" s="107">
        <v>7000000</v>
      </c>
      <c r="Z40" s="104">
        <v>1110908.6916320003</v>
      </c>
      <c r="AA40" s="105">
        <v>1615156.6341699993</v>
      </c>
      <c r="AB40" s="106">
        <v>7000000</v>
      </c>
      <c r="AC40" s="107">
        <v>7000000</v>
      </c>
      <c r="AD40" s="107">
        <f t="shared" si="9"/>
        <v>788376.71119136084</v>
      </c>
      <c r="AE40" s="107">
        <f t="shared" si="10"/>
        <v>985881.1890383471</v>
      </c>
      <c r="AF40" s="107">
        <f t="shared" si="16"/>
        <v>1473967.2102593596</v>
      </c>
      <c r="AG40" s="107">
        <f t="shared" si="11"/>
        <v>6715720</v>
      </c>
      <c r="AH40" s="107">
        <f t="shared" si="17"/>
        <v>7000000</v>
      </c>
      <c r="AI40" s="107">
        <f t="shared" si="18"/>
        <v>7000000</v>
      </c>
    </row>
    <row r="41" spans="1:35">
      <c r="A41" s="64" t="s">
        <v>491</v>
      </c>
      <c r="B41" s="64" t="s">
        <v>695</v>
      </c>
      <c r="C41" s="158">
        <v>314384.51</v>
      </c>
      <c r="D41" s="159">
        <v>795075.48622499988</v>
      </c>
      <c r="F41" s="158">
        <v>316165.09999999998</v>
      </c>
      <c r="G41" s="159">
        <v>1000000</v>
      </c>
      <c r="I41" s="122">
        <v>303190.7223000002</v>
      </c>
      <c r="J41" s="321">
        <v>1000000</v>
      </c>
      <c r="K41" s="100">
        <v>271594.4298000001</v>
      </c>
      <c r="L41" s="101">
        <v>248468.09940000009</v>
      </c>
      <c r="M41" s="102">
        <v>1000000</v>
      </c>
      <c r="N41" s="103">
        <v>1000000</v>
      </c>
      <c r="O41" s="103">
        <f t="shared" si="12"/>
        <v>315666.53479999996</v>
      </c>
      <c r="P41" s="100">
        <f t="shared" si="13"/>
        <v>306823.54805600015</v>
      </c>
      <c r="Q41" s="122">
        <f t="shared" si="5"/>
        <v>280441.39170000015</v>
      </c>
      <c r="R41" s="101">
        <f t="shared" si="6"/>
        <v>254943.4719120001</v>
      </c>
      <c r="S41" s="103">
        <f t="shared" si="14"/>
        <v>902906.76537340495</v>
      </c>
      <c r="T41" s="100">
        <f t="shared" si="15"/>
        <v>1000000</v>
      </c>
      <c r="U41" s="122">
        <f t="shared" si="7"/>
        <v>1000000</v>
      </c>
      <c r="V41" s="101">
        <f t="shared" si="8"/>
        <v>1000000</v>
      </c>
      <c r="X41" s="105">
        <v>303190.7223000002</v>
      </c>
      <c r="Y41" s="107">
        <v>1000000</v>
      </c>
      <c r="Z41" s="104">
        <v>271594.4298000001</v>
      </c>
      <c r="AA41" s="105">
        <v>248468.09940000009</v>
      </c>
      <c r="AB41" s="106">
        <v>1000000</v>
      </c>
      <c r="AC41" s="107">
        <v>1000000</v>
      </c>
      <c r="AD41" s="107">
        <f t="shared" si="9"/>
        <v>306823.54805600015</v>
      </c>
      <c r="AE41" s="107">
        <f t="shared" si="10"/>
        <v>280441.39170000015</v>
      </c>
      <c r="AF41" s="107">
        <f t="shared" si="16"/>
        <v>254943.4719120001</v>
      </c>
      <c r="AG41" s="107">
        <f t="shared" si="11"/>
        <v>1000000</v>
      </c>
      <c r="AH41" s="107">
        <f t="shared" si="17"/>
        <v>1000000</v>
      </c>
      <c r="AI41" s="107">
        <f t="shared" si="18"/>
        <v>1000000</v>
      </c>
    </row>
    <row r="42" spans="1:35">
      <c r="A42" s="64" t="s">
        <v>179</v>
      </c>
      <c r="B42" s="64" t="s">
        <v>696</v>
      </c>
      <c r="C42" s="158">
        <v>0</v>
      </c>
      <c r="D42" s="159">
        <v>2339125</v>
      </c>
      <c r="F42" s="158">
        <v>0</v>
      </c>
      <c r="G42" s="159">
        <v>2127853.86</v>
      </c>
      <c r="I42" s="122">
        <v>0</v>
      </c>
      <c r="J42" s="321">
        <v>2066241.74</v>
      </c>
      <c r="K42" s="100">
        <v>0</v>
      </c>
      <c r="L42" s="101">
        <v>0</v>
      </c>
      <c r="M42" s="102">
        <v>1939082.8868</v>
      </c>
      <c r="N42" s="103">
        <v>1893212.7726</v>
      </c>
      <c r="O42" s="103">
        <f t="shared" si="12"/>
        <v>0</v>
      </c>
      <c r="P42" s="100">
        <f t="shared" si="13"/>
        <v>0</v>
      </c>
      <c r="Q42" s="122">
        <f t="shared" si="5"/>
        <v>0</v>
      </c>
      <c r="R42" s="101">
        <f t="shared" si="6"/>
        <v>0</v>
      </c>
      <c r="S42" s="103">
        <f t="shared" si="14"/>
        <v>2227954.1261320002</v>
      </c>
      <c r="T42" s="100">
        <f t="shared" si="15"/>
        <v>2095433.5624559999</v>
      </c>
      <c r="U42" s="122">
        <f t="shared" si="7"/>
        <v>1999330.75144616</v>
      </c>
      <c r="V42" s="101">
        <f t="shared" si="8"/>
        <v>1914946.0327079599</v>
      </c>
      <c r="X42" s="105">
        <v>0</v>
      </c>
      <c r="Y42" s="107">
        <v>2066241.74</v>
      </c>
      <c r="Z42" s="104">
        <v>0</v>
      </c>
      <c r="AA42" s="105">
        <v>0</v>
      </c>
      <c r="AB42" s="106">
        <v>1939082.8868</v>
      </c>
      <c r="AC42" s="107">
        <v>1893212.7726</v>
      </c>
      <c r="AD42" s="107">
        <f t="shared" si="9"/>
        <v>0</v>
      </c>
      <c r="AE42" s="107">
        <f t="shared" si="10"/>
        <v>0</v>
      </c>
      <c r="AF42" s="107">
        <f t="shared" si="16"/>
        <v>0</v>
      </c>
      <c r="AG42" s="107">
        <f t="shared" si="11"/>
        <v>2095433.5624559999</v>
      </c>
      <c r="AH42" s="107">
        <f t="shared" si="17"/>
        <v>1999330.75144616</v>
      </c>
      <c r="AI42" s="107">
        <f t="shared" si="18"/>
        <v>1914946.0327079599</v>
      </c>
    </row>
    <row r="43" spans="1:35">
      <c r="A43" s="64" t="s">
        <v>13</v>
      </c>
      <c r="B43" s="64" t="s">
        <v>697</v>
      </c>
      <c r="C43" s="158">
        <v>1914862.16</v>
      </c>
      <c r="D43" s="159">
        <v>1954867.8374999999</v>
      </c>
      <c r="F43" s="158">
        <v>1930437.33</v>
      </c>
      <c r="G43" s="159">
        <v>2570834</v>
      </c>
      <c r="I43" s="122">
        <v>2090983.6053000006</v>
      </c>
      <c r="J43" s="321">
        <v>2827917</v>
      </c>
      <c r="K43" s="100">
        <v>2022991.7024999997</v>
      </c>
      <c r="L43" s="101">
        <v>2034472.9790000003</v>
      </c>
      <c r="M43" s="102">
        <v>3110709</v>
      </c>
      <c r="N43" s="103">
        <v>3110709</v>
      </c>
      <c r="O43" s="103">
        <f t="shared" si="12"/>
        <v>1926076.2823999999</v>
      </c>
      <c r="P43" s="100">
        <f t="shared" si="13"/>
        <v>2046030.6482160005</v>
      </c>
      <c r="Q43" s="122">
        <f t="shared" si="5"/>
        <v>2042029.4352839999</v>
      </c>
      <c r="R43" s="101">
        <f t="shared" si="6"/>
        <v>2031258.2215800001</v>
      </c>
      <c r="S43" s="103">
        <f t="shared" si="14"/>
        <v>2278989.2322074999</v>
      </c>
      <c r="T43" s="100">
        <f t="shared" si="15"/>
        <v>2706111.0745999999</v>
      </c>
      <c r="U43" s="122">
        <f t="shared" si="7"/>
        <v>2976722.1503999997</v>
      </c>
      <c r="V43" s="101">
        <f t="shared" si="8"/>
        <v>3110709</v>
      </c>
      <c r="X43" s="105">
        <v>2090983.6053000006</v>
      </c>
      <c r="Y43" s="107">
        <v>2827917</v>
      </c>
      <c r="Z43" s="104">
        <v>2022991.7024999997</v>
      </c>
      <c r="AA43" s="105">
        <v>2034472.9790000003</v>
      </c>
      <c r="AB43" s="106">
        <v>3110709</v>
      </c>
      <c r="AC43" s="107">
        <v>3110709</v>
      </c>
      <c r="AD43" s="107">
        <f t="shared" si="9"/>
        <v>2046030.6482160005</v>
      </c>
      <c r="AE43" s="107">
        <f t="shared" si="10"/>
        <v>2042029.4352839999</v>
      </c>
      <c r="AF43" s="107">
        <f t="shared" si="16"/>
        <v>2031258.2215800001</v>
      </c>
      <c r="AG43" s="107">
        <f t="shared" si="11"/>
        <v>2706111.0745999999</v>
      </c>
      <c r="AH43" s="107">
        <f t="shared" si="17"/>
        <v>2976722.1503999997</v>
      </c>
      <c r="AI43" s="107">
        <f t="shared" si="18"/>
        <v>3110709</v>
      </c>
    </row>
    <row r="44" spans="1:35">
      <c r="A44" s="64" t="s">
        <v>251</v>
      </c>
      <c r="B44" s="64" t="s">
        <v>698</v>
      </c>
      <c r="C44" s="158">
        <v>0</v>
      </c>
      <c r="D44" s="159">
        <v>2200000</v>
      </c>
      <c r="F44" s="158">
        <v>0</v>
      </c>
      <c r="G44" s="159">
        <v>2200000</v>
      </c>
      <c r="I44" s="122">
        <v>0</v>
      </c>
      <c r="J44" s="321">
        <v>2348721.4899999998</v>
      </c>
      <c r="K44" s="100">
        <v>0</v>
      </c>
      <c r="L44" s="101">
        <v>0</v>
      </c>
      <c r="M44" s="102">
        <v>2419513.6439999999</v>
      </c>
      <c r="N44" s="103">
        <v>2470325.6579999998</v>
      </c>
      <c r="O44" s="103">
        <f t="shared" si="12"/>
        <v>0</v>
      </c>
      <c r="P44" s="100">
        <f t="shared" si="13"/>
        <v>0</v>
      </c>
      <c r="Q44" s="122">
        <f t="shared" si="5"/>
        <v>0</v>
      </c>
      <c r="R44" s="101">
        <f t="shared" si="6"/>
        <v>0</v>
      </c>
      <c r="S44" s="103">
        <f t="shared" si="14"/>
        <v>2200000</v>
      </c>
      <c r="T44" s="100">
        <f t="shared" si="15"/>
        <v>2278257.248038</v>
      </c>
      <c r="U44" s="122">
        <f t="shared" si="7"/>
        <v>2385972.3214347996</v>
      </c>
      <c r="V44" s="101">
        <f t="shared" si="8"/>
        <v>2446250.9257667996</v>
      </c>
      <c r="X44" s="105">
        <v>0</v>
      </c>
      <c r="Y44" s="107">
        <v>2348721.4899999998</v>
      </c>
      <c r="Z44" s="104">
        <v>0</v>
      </c>
      <c r="AA44" s="105">
        <v>0</v>
      </c>
      <c r="AB44" s="106">
        <v>2419513.6439999999</v>
      </c>
      <c r="AC44" s="107">
        <v>2470325.6579999998</v>
      </c>
      <c r="AD44" s="107">
        <f t="shared" si="9"/>
        <v>0</v>
      </c>
      <c r="AE44" s="107">
        <f t="shared" si="10"/>
        <v>0</v>
      </c>
      <c r="AF44" s="107">
        <f t="shared" si="16"/>
        <v>0</v>
      </c>
      <c r="AG44" s="107">
        <f t="shared" si="11"/>
        <v>2278257.248038</v>
      </c>
      <c r="AH44" s="107">
        <f t="shared" si="17"/>
        <v>2385972.3214347996</v>
      </c>
      <c r="AI44" s="107">
        <f t="shared" si="18"/>
        <v>2446250.9257667996</v>
      </c>
    </row>
    <row r="45" spans="1:35">
      <c r="A45" s="64" t="s">
        <v>379</v>
      </c>
      <c r="B45" s="64" t="s">
        <v>699</v>
      </c>
      <c r="C45" s="158">
        <v>8710382.4299999997</v>
      </c>
      <c r="D45" s="159">
        <v>10343862.568499999</v>
      </c>
      <c r="F45" s="158">
        <v>8800435.9499999993</v>
      </c>
      <c r="G45" s="159">
        <v>18612516.817499999</v>
      </c>
      <c r="I45" s="122">
        <v>7555005.7269000001</v>
      </c>
      <c r="J45" s="321">
        <v>20467699</v>
      </c>
      <c r="K45" s="100">
        <v>7570165.7372000013</v>
      </c>
      <c r="L45" s="101">
        <v>8123031.5036000004</v>
      </c>
      <c r="M45" s="102">
        <v>22105114</v>
      </c>
      <c r="N45" s="103">
        <v>22635897.585000001</v>
      </c>
      <c r="O45" s="103">
        <f t="shared" si="12"/>
        <v>8775220.9644000009</v>
      </c>
      <c r="P45" s="100">
        <f t="shared" si="13"/>
        <v>7903726.1893680003</v>
      </c>
      <c r="Q45" s="122">
        <f t="shared" si="5"/>
        <v>7565920.9343160009</v>
      </c>
      <c r="R45" s="101">
        <f t="shared" si="6"/>
        <v>7968229.0890079997</v>
      </c>
      <c r="S45" s="103">
        <f t="shared" si="14"/>
        <v>14694828.434323799</v>
      </c>
      <c r="T45" s="100">
        <f t="shared" si="15"/>
        <v>19588713.681931499</v>
      </c>
      <c r="U45" s="122">
        <f t="shared" si="7"/>
        <v>21329306.773000002</v>
      </c>
      <c r="V45" s="101">
        <f t="shared" si="8"/>
        <v>22384412.322427001</v>
      </c>
      <c r="X45" s="105">
        <v>7555005.7269000001</v>
      </c>
      <c r="Y45" s="107">
        <v>20467699</v>
      </c>
      <c r="Z45" s="104">
        <v>7570165.7372000013</v>
      </c>
      <c r="AA45" s="105">
        <v>8123031.5036000004</v>
      </c>
      <c r="AB45" s="106">
        <v>22105114</v>
      </c>
      <c r="AC45" s="107">
        <v>22635897.585000001</v>
      </c>
      <c r="AD45" s="107">
        <f t="shared" si="9"/>
        <v>7903726.1893680003</v>
      </c>
      <c r="AE45" s="107">
        <f t="shared" si="10"/>
        <v>7565920.9343160009</v>
      </c>
      <c r="AF45" s="107">
        <f t="shared" si="16"/>
        <v>7968229.0890079997</v>
      </c>
      <c r="AG45" s="107">
        <f t="shared" si="11"/>
        <v>19588713.681931499</v>
      </c>
      <c r="AH45" s="107">
        <f t="shared" si="17"/>
        <v>21329306.773000002</v>
      </c>
      <c r="AI45" s="107">
        <f t="shared" si="18"/>
        <v>22384412.322427001</v>
      </c>
    </row>
    <row r="46" spans="1:35">
      <c r="A46" s="64" t="s">
        <v>569</v>
      </c>
      <c r="B46" s="64" t="s">
        <v>700</v>
      </c>
      <c r="C46" s="158">
        <v>202518.72</v>
      </c>
      <c r="D46" s="159">
        <v>656441.28449999995</v>
      </c>
      <c r="F46" s="158">
        <v>195352.92</v>
      </c>
      <c r="G46" s="159">
        <v>750000</v>
      </c>
      <c r="I46" s="122">
        <v>199079.23739999998</v>
      </c>
      <c r="J46" s="321">
        <v>900000</v>
      </c>
      <c r="K46" s="100">
        <v>152002.93690000003</v>
      </c>
      <c r="L46" s="101">
        <v>128945.42470000006</v>
      </c>
      <c r="M46" s="102">
        <v>900000</v>
      </c>
      <c r="N46" s="103">
        <v>900000</v>
      </c>
      <c r="O46" s="103">
        <f t="shared" si="12"/>
        <v>197359.34400000001</v>
      </c>
      <c r="P46" s="100">
        <f t="shared" si="13"/>
        <v>198035.86852799999</v>
      </c>
      <c r="Q46" s="122">
        <f t="shared" si="5"/>
        <v>165184.30104000002</v>
      </c>
      <c r="R46" s="101">
        <f t="shared" si="6"/>
        <v>135401.52811600006</v>
      </c>
      <c r="S46" s="103">
        <f t="shared" si="14"/>
        <v>705671.8805961</v>
      </c>
      <c r="T46" s="100">
        <f t="shared" si="15"/>
        <v>828930</v>
      </c>
      <c r="U46" s="122">
        <f t="shared" si="7"/>
        <v>900000</v>
      </c>
      <c r="V46" s="101">
        <f t="shared" si="8"/>
        <v>900000</v>
      </c>
      <c r="X46" s="105">
        <v>199079.23739999998</v>
      </c>
      <c r="Y46" s="107">
        <v>900000</v>
      </c>
      <c r="Z46" s="104">
        <v>152002.93690000003</v>
      </c>
      <c r="AA46" s="105">
        <v>128945.42470000006</v>
      </c>
      <c r="AB46" s="106">
        <v>900000</v>
      </c>
      <c r="AC46" s="107">
        <v>900000</v>
      </c>
      <c r="AD46" s="107">
        <f t="shared" si="9"/>
        <v>198035.86852799999</v>
      </c>
      <c r="AE46" s="107">
        <f t="shared" si="10"/>
        <v>165184.30104000002</v>
      </c>
      <c r="AF46" s="107">
        <f t="shared" si="16"/>
        <v>135401.52811600006</v>
      </c>
      <c r="AG46" s="107">
        <f t="shared" si="11"/>
        <v>828930</v>
      </c>
      <c r="AH46" s="107">
        <f t="shared" si="17"/>
        <v>900000</v>
      </c>
      <c r="AI46" s="107">
        <f t="shared" si="18"/>
        <v>900000</v>
      </c>
    </row>
    <row r="47" spans="1:35">
      <c r="A47" s="64" t="s">
        <v>535</v>
      </c>
      <c r="B47" s="64" t="s">
        <v>701</v>
      </c>
      <c r="C47" s="158">
        <v>494328.3</v>
      </c>
      <c r="D47" s="159">
        <v>1643456.6984999999</v>
      </c>
      <c r="F47" s="158">
        <v>510942.09</v>
      </c>
      <c r="G47" s="159">
        <v>2450000</v>
      </c>
      <c r="I47" s="122">
        <v>678735.86950000026</v>
      </c>
      <c r="J47" s="321">
        <v>2600000</v>
      </c>
      <c r="K47" s="100">
        <v>279467.36990000017</v>
      </c>
      <c r="L47" s="101">
        <v>161543.44119999994</v>
      </c>
      <c r="M47" s="102">
        <v>2750000</v>
      </c>
      <c r="N47" s="103">
        <v>2750000</v>
      </c>
      <c r="O47" s="103">
        <f t="shared" si="12"/>
        <v>506290.22879999998</v>
      </c>
      <c r="P47" s="100">
        <f t="shared" si="13"/>
        <v>631753.61124000023</v>
      </c>
      <c r="Q47" s="122">
        <f t="shared" si="5"/>
        <v>391262.54978800018</v>
      </c>
      <c r="R47" s="101">
        <f t="shared" si="6"/>
        <v>194562.141236</v>
      </c>
      <c r="S47" s="103">
        <f t="shared" si="14"/>
        <v>2067859.7837493001</v>
      </c>
      <c r="T47" s="100">
        <f t="shared" si="15"/>
        <v>2528930</v>
      </c>
      <c r="U47" s="122">
        <f t="shared" si="7"/>
        <v>2678930</v>
      </c>
      <c r="V47" s="101">
        <f t="shared" si="8"/>
        <v>2750000</v>
      </c>
      <c r="X47" s="105">
        <v>678735.86950000026</v>
      </c>
      <c r="Y47" s="107">
        <v>2600000</v>
      </c>
      <c r="Z47" s="104">
        <v>279467.36990000017</v>
      </c>
      <c r="AA47" s="105">
        <v>161543.44119999994</v>
      </c>
      <c r="AB47" s="106">
        <v>2750000</v>
      </c>
      <c r="AC47" s="107">
        <v>2750000</v>
      </c>
      <c r="AD47" s="107">
        <f t="shared" si="9"/>
        <v>631753.61124000023</v>
      </c>
      <c r="AE47" s="107">
        <f t="shared" si="10"/>
        <v>391262.54978800018</v>
      </c>
      <c r="AF47" s="107">
        <f t="shared" si="16"/>
        <v>194562.141236</v>
      </c>
      <c r="AG47" s="107">
        <f t="shared" si="11"/>
        <v>2528930</v>
      </c>
      <c r="AH47" s="107">
        <f t="shared" si="17"/>
        <v>2678930</v>
      </c>
      <c r="AI47" s="107">
        <f t="shared" si="18"/>
        <v>2750000</v>
      </c>
    </row>
    <row r="48" spans="1:35">
      <c r="A48" s="64" t="s">
        <v>577</v>
      </c>
      <c r="B48" s="64" t="s">
        <v>702</v>
      </c>
      <c r="C48" s="158">
        <v>0</v>
      </c>
      <c r="D48" s="159">
        <v>229769.886</v>
      </c>
      <c r="F48" s="158">
        <v>29966.91</v>
      </c>
      <c r="G48" s="159">
        <v>375000</v>
      </c>
      <c r="I48" s="122">
        <v>31972.996600000002</v>
      </c>
      <c r="J48" s="321">
        <v>398947</v>
      </c>
      <c r="K48" s="100">
        <v>0</v>
      </c>
      <c r="L48" s="101">
        <v>0</v>
      </c>
      <c r="M48" s="102">
        <v>398947</v>
      </c>
      <c r="N48" s="103">
        <v>398947</v>
      </c>
      <c r="O48" s="103">
        <f t="shared" si="12"/>
        <v>21576.175199999998</v>
      </c>
      <c r="P48" s="100">
        <f t="shared" si="13"/>
        <v>31411.292352000004</v>
      </c>
      <c r="Q48" s="122">
        <f t="shared" si="5"/>
        <v>8952.439048000002</v>
      </c>
      <c r="R48" s="101">
        <f t="shared" si="6"/>
        <v>0</v>
      </c>
      <c r="S48" s="103">
        <f t="shared" si="14"/>
        <v>306189.97198679997</v>
      </c>
      <c r="T48" s="100">
        <f t="shared" si="15"/>
        <v>387600.91139999998</v>
      </c>
      <c r="U48" s="122">
        <f t="shared" si="7"/>
        <v>398947</v>
      </c>
      <c r="V48" s="101">
        <f t="shared" si="8"/>
        <v>398947</v>
      </c>
      <c r="X48" s="105">
        <v>31972.996600000002</v>
      </c>
      <c r="Y48" s="107">
        <v>398947</v>
      </c>
      <c r="Z48" s="104">
        <v>0</v>
      </c>
      <c r="AA48" s="105">
        <v>0</v>
      </c>
      <c r="AB48" s="106">
        <v>398947</v>
      </c>
      <c r="AC48" s="107">
        <v>398947</v>
      </c>
      <c r="AD48" s="107">
        <f t="shared" si="9"/>
        <v>31411.292352000004</v>
      </c>
      <c r="AE48" s="107">
        <f t="shared" si="10"/>
        <v>8952.439048000002</v>
      </c>
      <c r="AF48" s="107">
        <f t="shared" si="16"/>
        <v>0</v>
      </c>
      <c r="AG48" s="107">
        <f t="shared" si="11"/>
        <v>387600.91139999998</v>
      </c>
      <c r="AH48" s="107">
        <f t="shared" si="17"/>
        <v>398947</v>
      </c>
      <c r="AI48" s="107">
        <f t="shared" si="18"/>
        <v>398947</v>
      </c>
    </row>
    <row r="49" spans="1:35">
      <c r="A49" s="64" t="s">
        <v>505</v>
      </c>
      <c r="B49" s="64" t="s">
        <v>968</v>
      </c>
      <c r="C49" s="158">
        <v>30500.31</v>
      </c>
      <c r="D49" s="159">
        <v>125000</v>
      </c>
      <c r="F49" s="158">
        <v>6479.43</v>
      </c>
      <c r="G49" s="159">
        <v>125000</v>
      </c>
      <c r="I49" s="122">
        <v>0</v>
      </c>
      <c r="J49" s="321">
        <v>175000</v>
      </c>
      <c r="K49" s="100">
        <v>7993.7153000000098</v>
      </c>
      <c r="L49" s="101">
        <v>103.5309000000219</v>
      </c>
      <c r="M49" s="102">
        <v>175000</v>
      </c>
      <c r="N49" s="103">
        <v>175000</v>
      </c>
      <c r="O49" s="103">
        <f t="shared" si="12"/>
        <v>13205.276400000001</v>
      </c>
      <c r="P49" s="100">
        <f t="shared" si="13"/>
        <v>1814.2404000000004</v>
      </c>
      <c r="Q49" s="122">
        <f t="shared" si="5"/>
        <v>5755.4750160000067</v>
      </c>
      <c r="R49" s="101">
        <f t="shared" si="6"/>
        <v>2312.7825320000188</v>
      </c>
      <c r="S49" s="103">
        <f t="shared" si="14"/>
        <v>125000</v>
      </c>
      <c r="T49" s="100">
        <f t="shared" si="15"/>
        <v>151310</v>
      </c>
      <c r="U49" s="122">
        <f t="shared" si="7"/>
        <v>175000</v>
      </c>
      <c r="V49" s="101">
        <f t="shared" si="8"/>
        <v>175000</v>
      </c>
      <c r="X49" s="105">
        <v>0</v>
      </c>
      <c r="Y49" s="107">
        <v>175000</v>
      </c>
      <c r="Z49" s="104">
        <v>7993.7153000000098</v>
      </c>
      <c r="AA49" s="105">
        <v>103.5309000000219</v>
      </c>
      <c r="AB49" s="106">
        <v>175000</v>
      </c>
      <c r="AC49" s="107">
        <v>175000</v>
      </c>
      <c r="AD49" s="107">
        <f t="shared" si="9"/>
        <v>1814.2404000000004</v>
      </c>
      <c r="AE49" s="107">
        <f t="shared" si="10"/>
        <v>5755.4750160000067</v>
      </c>
      <c r="AF49" s="107">
        <f t="shared" si="16"/>
        <v>2312.7825320000188</v>
      </c>
      <c r="AG49" s="107">
        <f t="shared" si="11"/>
        <v>151310</v>
      </c>
      <c r="AH49" s="107">
        <f t="shared" si="17"/>
        <v>175000</v>
      </c>
      <c r="AI49" s="107">
        <f t="shared" si="18"/>
        <v>175000</v>
      </c>
    </row>
    <row r="50" spans="1:35">
      <c r="A50" s="64" t="s">
        <v>539</v>
      </c>
      <c r="B50" s="64" t="s">
        <v>969</v>
      </c>
      <c r="C50" s="158">
        <v>87214.41</v>
      </c>
      <c r="D50" s="159">
        <v>1034560.5870000001</v>
      </c>
      <c r="F50" s="158">
        <v>0</v>
      </c>
      <c r="G50" s="159">
        <v>1918354.24</v>
      </c>
      <c r="I50" s="122">
        <v>111330.76029999995</v>
      </c>
      <c r="J50" s="321">
        <v>1847065.4025000001</v>
      </c>
      <c r="K50" s="100">
        <v>67130.774900000106</v>
      </c>
      <c r="L50" s="101">
        <v>58281.226700000101</v>
      </c>
      <c r="M50" s="102">
        <v>1922242.405</v>
      </c>
      <c r="N50" s="103">
        <v>1950909.8025</v>
      </c>
      <c r="O50" s="103">
        <f t="shared" si="12"/>
        <v>24420.034800000005</v>
      </c>
      <c r="P50" s="100">
        <f t="shared" si="13"/>
        <v>80158.147415999963</v>
      </c>
      <c r="Q50" s="122">
        <f t="shared" si="5"/>
        <v>79506.770812000061</v>
      </c>
      <c r="R50" s="101">
        <f t="shared" si="6"/>
        <v>60759.100196000101</v>
      </c>
      <c r="S50" s="103">
        <f t="shared" si="14"/>
        <v>1499612.8072086</v>
      </c>
      <c r="T50" s="100">
        <f t="shared" si="15"/>
        <v>1880842.0537075</v>
      </c>
      <c r="U50" s="122">
        <f t="shared" si="7"/>
        <v>1886623.5412155001</v>
      </c>
      <c r="V50" s="101">
        <f t="shared" si="8"/>
        <v>1937327.1895645</v>
      </c>
      <c r="X50" s="105">
        <v>111330.76029999995</v>
      </c>
      <c r="Y50" s="107">
        <v>1847065.4025000001</v>
      </c>
      <c r="Z50" s="104">
        <v>67130.774900000106</v>
      </c>
      <c r="AA50" s="105">
        <v>58281.226700000101</v>
      </c>
      <c r="AB50" s="106">
        <v>1922242.405</v>
      </c>
      <c r="AC50" s="107">
        <v>1950909.8025</v>
      </c>
      <c r="AD50" s="107">
        <f t="shared" si="9"/>
        <v>80158.147415999963</v>
      </c>
      <c r="AE50" s="107">
        <f t="shared" si="10"/>
        <v>79506.770812000061</v>
      </c>
      <c r="AF50" s="107">
        <f t="shared" si="16"/>
        <v>60759.100196000101</v>
      </c>
      <c r="AG50" s="107">
        <f t="shared" si="11"/>
        <v>1880842.0537075</v>
      </c>
      <c r="AH50" s="107">
        <f t="shared" si="17"/>
        <v>1886623.5412155001</v>
      </c>
      <c r="AI50" s="107">
        <f t="shared" si="18"/>
        <v>1937327.1895645</v>
      </c>
    </row>
    <row r="51" spans="1:35">
      <c r="A51" s="64" t="s">
        <v>497</v>
      </c>
      <c r="B51" s="64" t="s">
        <v>703</v>
      </c>
      <c r="C51" s="158">
        <v>1007066.48</v>
      </c>
      <c r="D51" s="159">
        <v>1590688</v>
      </c>
      <c r="F51" s="158">
        <v>1076392.48</v>
      </c>
      <c r="G51" s="159">
        <v>1622502</v>
      </c>
      <c r="I51" s="122">
        <v>1039936.7598426667</v>
      </c>
      <c r="J51" s="321">
        <v>1687402</v>
      </c>
      <c r="K51" s="100">
        <v>1152212.5255999998</v>
      </c>
      <c r="L51" s="101">
        <v>1163580.9019786664</v>
      </c>
      <c r="M51" s="102">
        <v>1738024</v>
      </c>
      <c r="N51" s="103">
        <v>1738024</v>
      </c>
      <c r="O51" s="103">
        <f t="shared" si="12"/>
        <v>1056981.2</v>
      </c>
      <c r="P51" s="100">
        <f t="shared" si="13"/>
        <v>1050144.3614867199</v>
      </c>
      <c r="Q51" s="122">
        <f t="shared" si="5"/>
        <v>1120775.3111879465</v>
      </c>
      <c r="R51" s="101">
        <f t="shared" si="6"/>
        <v>1160397.7565926397</v>
      </c>
      <c r="S51" s="103">
        <f t="shared" si="14"/>
        <v>1607428.5268000001</v>
      </c>
      <c r="T51" s="100">
        <f t="shared" si="15"/>
        <v>1656652.38</v>
      </c>
      <c r="U51" s="122">
        <f t="shared" si="7"/>
        <v>1714039.2963999999</v>
      </c>
      <c r="V51" s="101">
        <f t="shared" si="8"/>
        <v>1738024</v>
      </c>
      <c r="X51" s="105">
        <v>1039936.7598426667</v>
      </c>
      <c r="Y51" s="107">
        <v>1687402</v>
      </c>
      <c r="Z51" s="104">
        <v>1152212.5255999998</v>
      </c>
      <c r="AA51" s="105">
        <v>1163580.9019786664</v>
      </c>
      <c r="AB51" s="106">
        <v>1738024</v>
      </c>
      <c r="AC51" s="107">
        <v>1738024</v>
      </c>
      <c r="AD51" s="107">
        <f t="shared" si="9"/>
        <v>1050144.3614867199</v>
      </c>
      <c r="AE51" s="107">
        <f t="shared" si="10"/>
        <v>1120775.3111879465</v>
      </c>
      <c r="AF51" s="107">
        <f t="shared" si="16"/>
        <v>1160397.7565926397</v>
      </c>
      <c r="AG51" s="107">
        <f t="shared" si="11"/>
        <v>1656652.38</v>
      </c>
      <c r="AH51" s="107">
        <f t="shared" si="17"/>
        <v>1714039.2963999999</v>
      </c>
      <c r="AI51" s="107">
        <f t="shared" si="18"/>
        <v>1738024</v>
      </c>
    </row>
    <row r="52" spans="1:35">
      <c r="A52" s="64" t="s">
        <v>407</v>
      </c>
      <c r="B52" s="64" t="s">
        <v>704</v>
      </c>
      <c r="C52" s="158">
        <v>0</v>
      </c>
      <c r="D52" s="159">
        <v>1072565.0865</v>
      </c>
      <c r="F52" s="158">
        <v>0</v>
      </c>
      <c r="G52" s="159">
        <v>1283191.58</v>
      </c>
      <c r="I52" s="122">
        <v>0</v>
      </c>
      <c r="J52" s="321">
        <v>1329034.68</v>
      </c>
      <c r="K52" s="100">
        <v>0</v>
      </c>
      <c r="L52" s="101">
        <v>0</v>
      </c>
      <c r="M52" s="102">
        <v>1287094.3268000002</v>
      </c>
      <c r="N52" s="103">
        <v>1341184.6926</v>
      </c>
      <c r="O52" s="103">
        <f t="shared" si="12"/>
        <v>0</v>
      </c>
      <c r="P52" s="100">
        <f t="shared" si="13"/>
        <v>0</v>
      </c>
      <c r="Q52" s="122">
        <f t="shared" si="5"/>
        <v>0</v>
      </c>
      <c r="R52" s="101">
        <f t="shared" si="6"/>
        <v>0</v>
      </c>
      <c r="S52" s="103">
        <f t="shared" si="14"/>
        <v>1183396.7473797002</v>
      </c>
      <c r="T52" s="100">
        <f t="shared" si="15"/>
        <v>1307314.2192199999</v>
      </c>
      <c r="U52" s="122">
        <f t="shared" si="7"/>
        <v>1306965.6661461601</v>
      </c>
      <c r="V52" s="101">
        <f t="shared" si="8"/>
        <v>1315556.6772839599</v>
      </c>
      <c r="X52" s="105">
        <v>0</v>
      </c>
      <c r="Y52" s="107">
        <v>1329034.68</v>
      </c>
      <c r="Z52" s="104">
        <v>0</v>
      </c>
      <c r="AA52" s="105">
        <v>0</v>
      </c>
      <c r="AB52" s="106">
        <v>1287094.3268000002</v>
      </c>
      <c r="AC52" s="107">
        <v>1341184.6926</v>
      </c>
      <c r="AD52" s="107">
        <f t="shared" si="9"/>
        <v>0</v>
      </c>
      <c r="AE52" s="107">
        <f t="shared" si="10"/>
        <v>0</v>
      </c>
      <c r="AF52" s="107">
        <f t="shared" si="16"/>
        <v>0</v>
      </c>
      <c r="AG52" s="107">
        <f t="shared" si="11"/>
        <v>1307314.2192199999</v>
      </c>
      <c r="AH52" s="107">
        <f t="shared" si="17"/>
        <v>1306965.6661461601</v>
      </c>
      <c r="AI52" s="107">
        <f t="shared" si="18"/>
        <v>1315556.6772839599</v>
      </c>
    </row>
    <row r="53" spans="1:35">
      <c r="A53" s="64" t="s">
        <v>417</v>
      </c>
      <c r="B53" s="64" t="s">
        <v>705</v>
      </c>
      <c r="C53" s="158">
        <v>16092.62</v>
      </c>
      <c r="D53" s="159">
        <v>845567.38500000001</v>
      </c>
      <c r="F53" s="158">
        <v>0</v>
      </c>
      <c r="G53" s="159">
        <v>915800</v>
      </c>
      <c r="I53" s="122">
        <v>0</v>
      </c>
      <c r="J53" s="321">
        <v>1075000</v>
      </c>
      <c r="K53" s="100">
        <v>0</v>
      </c>
      <c r="L53" s="101">
        <v>0</v>
      </c>
      <c r="M53" s="102">
        <v>1164000</v>
      </c>
      <c r="N53" s="103">
        <v>1164000</v>
      </c>
      <c r="O53" s="103">
        <f t="shared" si="12"/>
        <v>4505.9336000000003</v>
      </c>
      <c r="P53" s="100">
        <f t="shared" si="13"/>
        <v>0</v>
      </c>
      <c r="Q53" s="122">
        <f t="shared" si="5"/>
        <v>0</v>
      </c>
      <c r="R53" s="101">
        <f t="shared" si="6"/>
        <v>0</v>
      </c>
      <c r="S53" s="103">
        <f t="shared" si="14"/>
        <v>882523.78701300011</v>
      </c>
      <c r="T53" s="100">
        <f t="shared" si="15"/>
        <v>999571.04</v>
      </c>
      <c r="U53" s="122">
        <f t="shared" si="7"/>
        <v>1121831.8</v>
      </c>
      <c r="V53" s="101">
        <f t="shared" si="8"/>
        <v>1164000</v>
      </c>
      <c r="X53" s="105">
        <v>0</v>
      </c>
      <c r="Y53" s="107">
        <v>1075000</v>
      </c>
      <c r="Z53" s="104">
        <v>0</v>
      </c>
      <c r="AA53" s="105">
        <v>0</v>
      </c>
      <c r="AB53" s="106">
        <v>1164000</v>
      </c>
      <c r="AC53" s="107">
        <v>1164000</v>
      </c>
      <c r="AD53" s="107">
        <f t="shared" si="9"/>
        <v>0</v>
      </c>
      <c r="AE53" s="107">
        <f t="shared" si="10"/>
        <v>0</v>
      </c>
      <c r="AF53" s="107">
        <f t="shared" si="16"/>
        <v>0</v>
      </c>
      <c r="AG53" s="107">
        <f t="shared" si="11"/>
        <v>999571.04</v>
      </c>
      <c r="AH53" s="107">
        <f t="shared" si="17"/>
        <v>1121831.8</v>
      </c>
      <c r="AI53" s="107">
        <f t="shared" si="18"/>
        <v>1164000</v>
      </c>
    </row>
    <row r="54" spans="1:35">
      <c r="A54" s="64" t="s">
        <v>157</v>
      </c>
      <c r="B54" s="64" t="s">
        <v>706</v>
      </c>
      <c r="C54" s="158">
        <v>107982.42</v>
      </c>
      <c r="D54" s="159">
        <v>277727.5785</v>
      </c>
      <c r="F54" s="158">
        <v>115085.93</v>
      </c>
      <c r="G54" s="159">
        <v>521704</v>
      </c>
      <c r="I54" s="122">
        <v>167266.36079999994</v>
      </c>
      <c r="J54" s="321">
        <v>484160.1825</v>
      </c>
      <c r="K54" s="100">
        <v>133363.715</v>
      </c>
      <c r="L54" s="101">
        <v>146280.92199999996</v>
      </c>
      <c r="M54" s="102">
        <v>496366.39500000002</v>
      </c>
      <c r="N54" s="103">
        <v>489930.09</v>
      </c>
      <c r="O54" s="103">
        <f t="shared" si="12"/>
        <v>113096.9472</v>
      </c>
      <c r="P54" s="100">
        <f t="shared" si="13"/>
        <v>152655.84017599997</v>
      </c>
      <c r="Q54" s="122">
        <f t="shared" si="5"/>
        <v>142856.45582399998</v>
      </c>
      <c r="R54" s="101">
        <f t="shared" si="6"/>
        <v>142664.10403999998</v>
      </c>
      <c r="S54" s="103">
        <f t="shared" si="14"/>
        <v>406107.97149330005</v>
      </c>
      <c r="T54" s="100">
        <f t="shared" si="15"/>
        <v>501948.44323149999</v>
      </c>
      <c r="U54" s="122">
        <f t="shared" si="7"/>
        <v>490583.0915175</v>
      </c>
      <c r="V54" s="101">
        <f t="shared" si="8"/>
        <v>492979.61130900006</v>
      </c>
      <c r="X54" s="105">
        <v>167266.36079999994</v>
      </c>
      <c r="Y54" s="107">
        <v>484160.1825</v>
      </c>
      <c r="Z54" s="104">
        <v>133363.715</v>
      </c>
      <c r="AA54" s="105">
        <v>146280.92199999996</v>
      </c>
      <c r="AB54" s="106">
        <v>496366.39500000002</v>
      </c>
      <c r="AC54" s="107">
        <v>489930.09</v>
      </c>
      <c r="AD54" s="107">
        <f t="shared" si="9"/>
        <v>152655.84017599997</v>
      </c>
      <c r="AE54" s="107">
        <f t="shared" si="10"/>
        <v>142856.45582399998</v>
      </c>
      <c r="AF54" s="107">
        <f t="shared" si="16"/>
        <v>142664.10403999998</v>
      </c>
      <c r="AG54" s="107">
        <f t="shared" si="11"/>
        <v>501948.44323149999</v>
      </c>
      <c r="AH54" s="107">
        <f t="shared" si="17"/>
        <v>490583.0915175</v>
      </c>
      <c r="AI54" s="107">
        <f t="shared" si="18"/>
        <v>492979.61130900006</v>
      </c>
    </row>
    <row r="55" spans="1:35">
      <c r="A55" s="64" t="s">
        <v>127</v>
      </c>
      <c r="B55" s="64" t="s">
        <v>970</v>
      </c>
      <c r="C55" s="158">
        <v>0</v>
      </c>
      <c r="D55" s="159">
        <v>327917.56949999998</v>
      </c>
      <c r="F55" s="158">
        <v>0</v>
      </c>
      <c r="G55" s="159">
        <v>505924</v>
      </c>
      <c r="I55" s="122">
        <v>0</v>
      </c>
      <c r="J55" s="321">
        <v>366318</v>
      </c>
      <c r="K55" s="100">
        <v>0</v>
      </c>
      <c r="L55" s="101">
        <v>0</v>
      </c>
      <c r="M55" s="102">
        <v>366318</v>
      </c>
      <c r="N55" s="103">
        <v>366318</v>
      </c>
      <c r="O55" s="103">
        <f t="shared" si="12"/>
        <v>0</v>
      </c>
      <c r="P55" s="100">
        <f t="shared" si="13"/>
        <v>0</v>
      </c>
      <c r="Q55" s="122">
        <f t="shared" si="5"/>
        <v>0</v>
      </c>
      <c r="R55" s="101">
        <f t="shared" si="6"/>
        <v>0</v>
      </c>
      <c r="S55" s="103">
        <f t="shared" si="14"/>
        <v>421584.55322910001</v>
      </c>
      <c r="T55" s="100">
        <f t="shared" si="15"/>
        <v>432463.32279999997</v>
      </c>
      <c r="U55" s="122">
        <f t="shared" si="7"/>
        <v>366318</v>
      </c>
      <c r="V55" s="101">
        <f t="shared" si="8"/>
        <v>366318</v>
      </c>
      <c r="X55" s="105">
        <v>0</v>
      </c>
      <c r="Y55" s="107">
        <v>366318</v>
      </c>
      <c r="Z55" s="104">
        <v>0</v>
      </c>
      <c r="AA55" s="105">
        <v>0</v>
      </c>
      <c r="AB55" s="106">
        <v>366318</v>
      </c>
      <c r="AC55" s="107">
        <v>366318</v>
      </c>
      <c r="AD55" s="107">
        <f t="shared" si="9"/>
        <v>0</v>
      </c>
      <c r="AE55" s="107">
        <f t="shared" si="10"/>
        <v>0</v>
      </c>
      <c r="AF55" s="107">
        <f t="shared" si="16"/>
        <v>0</v>
      </c>
      <c r="AG55" s="107">
        <f t="shared" si="11"/>
        <v>432463.32279999997</v>
      </c>
      <c r="AH55" s="107">
        <f t="shared" si="17"/>
        <v>366318</v>
      </c>
      <c r="AI55" s="107">
        <f t="shared" si="18"/>
        <v>366318</v>
      </c>
    </row>
    <row r="56" spans="1:35">
      <c r="A56" s="64" t="s">
        <v>169</v>
      </c>
      <c r="B56" s="64" t="s">
        <v>707</v>
      </c>
      <c r="C56" s="158">
        <v>0</v>
      </c>
      <c r="D56" s="159">
        <v>2440000</v>
      </c>
      <c r="F56" s="158">
        <v>0</v>
      </c>
      <c r="G56" s="159">
        <v>2440000</v>
      </c>
      <c r="I56" s="122">
        <v>0</v>
      </c>
      <c r="J56" s="321">
        <v>2440000</v>
      </c>
      <c r="K56" s="100">
        <v>0</v>
      </c>
      <c r="L56" s="101">
        <v>0</v>
      </c>
      <c r="M56" s="102">
        <v>2440000</v>
      </c>
      <c r="N56" s="103">
        <v>2440000</v>
      </c>
      <c r="O56" s="103">
        <f t="shared" si="12"/>
        <v>0</v>
      </c>
      <c r="P56" s="100">
        <f t="shared" si="13"/>
        <v>0</v>
      </c>
      <c r="Q56" s="122">
        <f t="shared" si="5"/>
        <v>0</v>
      </c>
      <c r="R56" s="101">
        <f t="shared" si="6"/>
        <v>0</v>
      </c>
      <c r="S56" s="103">
        <f t="shared" si="14"/>
        <v>2440000</v>
      </c>
      <c r="T56" s="100">
        <f t="shared" si="15"/>
        <v>2440000</v>
      </c>
      <c r="U56" s="122">
        <f t="shared" si="7"/>
        <v>2440000</v>
      </c>
      <c r="V56" s="101">
        <f t="shared" si="8"/>
        <v>2440000</v>
      </c>
      <c r="X56" s="105">
        <v>0</v>
      </c>
      <c r="Y56" s="107">
        <v>2440000</v>
      </c>
      <c r="Z56" s="104">
        <v>0</v>
      </c>
      <c r="AA56" s="105">
        <v>0</v>
      </c>
      <c r="AB56" s="106">
        <v>2440000</v>
      </c>
      <c r="AC56" s="107">
        <v>2440000</v>
      </c>
      <c r="AD56" s="107">
        <f t="shared" si="9"/>
        <v>0</v>
      </c>
      <c r="AE56" s="107">
        <f t="shared" si="10"/>
        <v>0</v>
      </c>
      <c r="AF56" s="107">
        <f t="shared" si="16"/>
        <v>0</v>
      </c>
      <c r="AG56" s="107">
        <f t="shared" si="11"/>
        <v>2440000</v>
      </c>
      <c r="AH56" s="107">
        <f t="shared" si="17"/>
        <v>2440000</v>
      </c>
      <c r="AI56" s="107">
        <f t="shared" si="18"/>
        <v>2440000</v>
      </c>
    </row>
    <row r="57" spans="1:35">
      <c r="A57" s="64" t="s">
        <v>45</v>
      </c>
      <c r="B57" s="64" t="s">
        <v>946</v>
      </c>
      <c r="C57" s="158">
        <v>0</v>
      </c>
      <c r="D57" s="159">
        <v>522445.83</v>
      </c>
      <c r="F57" s="158">
        <v>0</v>
      </c>
      <c r="G57" s="159">
        <v>520000</v>
      </c>
      <c r="I57" s="122">
        <v>9456.2069613332933</v>
      </c>
      <c r="J57" s="321">
        <v>520000</v>
      </c>
      <c r="K57" s="100">
        <v>0</v>
      </c>
      <c r="L57" s="101">
        <v>0</v>
      </c>
      <c r="M57" s="102">
        <v>520000</v>
      </c>
      <c r="N57" s="103">
        <v>520000</v>
      </c>
      <c r="O57" s="103">
        <f t="shared" si="12"/>
        <v>0</v>
      </c>
      <c r="P57" s="100">
        <f t="shared" si="13"/>
        <v>6808.4690121599706</v>
      </c>
      <c r="Q57" s="122">
        <f t="shared" si="5"/>
        <v>2647.7379491733222</v>
      </c>
      <c r="R57" s="101">
        <f t="shared" si="6"/>
        <v>0</v>
      </c>
      <c r="S57" s="103">
        <f t="shared" si="14"/>
        <v>521158.83425399999</v>
      </c>
      <c r="T57" s="100">
        <f t="shared" si="15"/>
        <v>520000</v>
      </c>
      <c r="U57" s="122">
        <f t="shared" si="7"/>
        <v>520000</v>
      </c>
      <c r="V57" s="101">
        <f t="shared" si="8"/>
        <v>520000</v>
      </c>
      <c r="X57" s="105">
        <v>9456.2069613332933</v>
      </c>
      <c r="Y57" s="107">
        <v>520000</v>
      </c>
      <c r="Z57" s="104">
        <v>0</v>
      </c>
      <c r="AA57" s="105">
        <v>0</v>
      </c>
      <c r="AB57" s="106">
        <v>520000</v>
      </c>
      <c r="AC57" s="107">
        <v>520000</v>
      </c>
      <c r="AD57" s="107">
        <f t="shared" si="9"/>
        <v>6808.4690121599706</v>
      </c>
      <c r="AE57" s="107">
        <f t="shared" si="10"/>
        <v>2647.7379491733222</v>
      </c>
      <c r="AF57" s="107">
        <f t="shared" si="16"/>
        <v>0</v>
      </c>
      <c r="AG57" s="107">
        <f t="shared" si="11"/>
        <v>520000</v>
      </c>
      <c r="AH57" s="107">
        <f t="shared" si="17"/>
        <v>520000</v>
      </c>
      <c r="AI57" s="107">
        <f t="shared" si="18"/>
        <v>520000</v>
      </c>
    </row>
    <row r="58" spans="1:35">
      <c r="A58" s="64" t="s">
        <v>305</v>
      </c>
      <c r="B58" s="64" t="s">
        <v>708</v>
      </c>
      <c r="C58" s="158">
        <v>0</v>
      </c>
      <c r="D58" s="159">
        <v>217075</v>
      </c>
      <c r="F58" s="158">
        <v>0</v>
      </c>
      <c r="G58" s="159">
        <v>239524</v>
      </c>
      <c r="I58" s="122">
        <v>0</v>
      </c>
      <c r="J58" s="321">
        <v>231138.73</v>
      </c>
      <c r="K58" s="100">
        <v>0</v>
      </c>
      <c r="L58" s="101">
        <v>0</v>
      </c>
      <c r="M58" s="102">
        <v>212028.80000000002</v>
      </c>
      <c r="N58" s="103">
        <v>216481.6</v>
      </c>
      <c r="O58" s="103">
        <f t="shared" si="12"/>
        <v>0</v>
      </c>
      <c r="P58" s="100">
        <f t="shared" si="13"/>
        <v>0</v>
      </c>
      <c r="Q58" s="122">
        <f t="shared" si="5"/>
        <v>0</v>
      </c>
      <c r="R58" s="101">
        <f t="shared" si="6"/>
        <v>0</v>
      </c>
      <c r="S58" s="103">
        <f t="shared" si="14"/>
        <v>228887.66379999998</v>
      </c>
      <c r="T58" s="100">
        <f t="shared" si="15"/>
        <v>235111.67092599999</v>
      </c>
      <c r="U58" s="122">
        <f t="shared" si="7"/>
        <v>221083.08483400001</v>
      </c>
      <c r="V58" s="101">
        <f t="shared" si="8"/>
        <v>214371.86336000002</v>
      </c>
      <c r="X58" s="105">
        <v>0</v>
      </c>
      <c r="Y58" s="107">
        <v>231138.73</v>
      </c>
      <c r="Z58" s="104">
        <v>0</v>
      </c>
      <c r="AA58" s="105">
        <v>0</v>
      </c>
      <c r="AB58" s="106">
        <v>212028.80000000002</v>
      </c>
      <c r="AC58" s="107">
        <v>216481.6</v>
      </c>
      <c r="AD58" s="107">
        <f t="shared" si="9"/>
        <v>0</v>
      </c>
      <c r="AE58" s="107">
        <f t="shared" si="10"/>
        <v>0</v>
      </c>
      <c r="AF58" s="107">
        <f t="shared" si="16"/>
        <v>0</v>
      </c>
      <c r="AG58" s="107">
        <f t="shared" si="11"/>
        <v>235111.67092599999</v>
      </c>
      <c r="AH58" s="107">
        <f t="shared" si="17"/>
        <v>221083.08483400001</v>
      </c>
      <c r="AI58" s="107">
        <f t="shared" si="18"/>
        <v>214371.86336000002</v>
      </c>
    </row>
    <row r="59" spans="1:35">
      <c r="A59" s="64" t="s">
        <v>103</v>
      </c>
      <c r="B59" s="64" t="s">
        <v>709</v>
      </c>
      <c r="C59" s="158">
        <v>130542.79</v>
      </c>
      <c r="D59" s="159">
        <v>181607.20873690909</v>
      </c>
      <c r="F59" s="158">
        <v>156560.87</v>
      </c>
      <c r="G59" s="159">
        <v>190000</v>
      </c>
      <c r="I59" s="122">
        <v>198216.01239999998</v>
      </c>
      <c r="J59" s="321">
        <v>195000</v>
      </c>
      <c r="K59" s="100">
        <v>174719.98340000003</v>
      </c>
      <c r="L59" s="101">
        <v>195231.69720000002</v>
      </c>
      <c r="M59" s="102">
        <v>200000</v>
      </c>
      <c r="N59" s="103">
        <v>200000</v>
      </c>
      <c r="O59" s="103">
        <f t="shared" si="12"/>
        <v>149275.8076</v>
      </c>
      <c r="P59" s="100">
        <f t="shared" si="13"/>
        <v>186552.57252799999</v>
      </c>
      <c r="Q59" s="122">
        <f t="shared" si="5"/>
        <v>181298.87152000002</v>
      </c>
      <c r="R59" s="101">
        <f t="shared" si="6"/>
        <v>189488.41733600001</v>
      </c>
      <c r="S59" s="103">
        <f t="shared" si="14"/>
        <v>186023.49549954751</v>
      </c>
      <c r="T59" s="100">
        <f t="shared" si="15"/>
        <v>192631</v>
      </c>
      <c r="U59" s="122">
        <f t="shared" si="7"/>
        <v>197631</v>
      </c>
      <c r="V59" s="101">
        <f t="shared" si="8"/>
        <v>200000</v>
      </c>
      <c r="X59" s="105">
        <v>198216.01239999998</v>
      </c>
      <c r="Y59" s="107">
        <v>195000</v>
      </c>
      <c r="Z59" s="104">
        <v>174719.98340000003</v>
      </c>
      <c r="AA59" s="105">
        <v>195231.69720000002</v>
      </c>
      <c r="AB59" s="106">
        <v>200000</v>
      </c>
      <c r="AC59" s="107">
        <v>200000</v>
      </c>
      <c r="AD59" s="107">
        <f t="shared" si="9"/>
        <v>186552.57252799999</v>
      </c>
      <c r="AE59" s="107">
        <f t="shared" si="10"/>
        <v>181298.87152000002</v>
      </c>
      <c r="AF59" s="107">
        <f t="shared" si="16"/>
        <v>189488.41733600001</v>
      </c>
      <c r="AG59" s="107">
        <f t="shared" si="11"/>
        <v>192631</v>
      </c>
      <c r="AH59" s="107">
        <f t="shared" si="17"/>
        <v>197631</v>
      </c>
      <c r="AI59" s="107">
        <f t="shared" si="18"/>
        <v>200000</v>
      </c>
    </row>
    <row r="60" spans="1:35">
      <c r="A60" s="64" t="s">
        <v>359</v>
      </c>
      <c r="B60" s="64" t="s">
        <v>710</v>
      </c>
      <c r="C60" s="158">
        <v>0</v>
      </c>
      <c r="D60" s="159">
        <v>425000</v>
      </c>
      <c r="F60" s="158">
        <v>0</v>
      </c>
      <c r="G60" s="159">
        <v>425000</v>
      </c>
      <c r="I60" s="122">
        <v>0</v>
      </c>
      <c r="J60" s="321">
        <v>495000</v>
      </c>
      <c r="K60" s="100">
        <v>0</v>
      </c>
      <c r="L60" s="101">
        <v>0</v>
      </c>
      <c r="M60" s="102">
        <v>495000</v>
      </c>
      <c r="N60" s="103">
        <v>495000</v>
      </c>
      <c r="O60" s="103">
        <f t="shared" si="12"/>
        <v>0</v>
      </c>
      <c r="P60" s="100">
        <f t="shared" si="13"/>
        <v>0</v>
      </c>
      <c r="Q60" s="122">
        <f t="shared" si="5"/>
        <v>0</v>
      </c>
      <c r="R60" s="101">
        <f t="shared" si="6"/>
        <v>0</v>
      </c>
      <c r="S60" s="103">
        <f t="shared" si="14"/>
        <v>425000</v>
      </c>
      <c r="T60" s="100">
        <f t="shared" si="15"/>
        <v>461834</v>
      </c>
      <c r="U60" s="122">
        <f t="shared" si="7"/>
        <v>495000</v>
      </c>
      <c r="V60" s="101">
        <f t="shared" si="8"/>
        <v>495000</v>
      </c>
      <c r="X60" s="105">
        <v>0</v>
      </c>
      <c r="Y60" s="107">
        <v>495000</v>
      </c>
      <c r="Z60" s="104">
        <v>0</v>
      </c>
      <c r="AA60" s="105">
        <v>0</v>
      </c>
      <c r="AB60" s="106">
        <v>495000</v>
      </c>
      <c r="AC60" s="107">
        <v>495000</v>
      </c>
      <c r="AD60" s="107">
        <f t="shared" si="9"/>
        <v>0</v>
      </c>
      <c r="AE60" s="107">
        <f t="shared" si="10"/>
        <v>0</v>
      </c>
      <c r="AF60" s="107">
        <f t="shared" si="16"/>
        <v>0</v>
      </c>
      <c r="AG60" s="107">
        <f t="shared" si="11"/>
        <v>461834</v>
      </c>
      <c r="AH60" s="107">
        <f t="shared" si="17"/>
        <v>495000</v>
      </c>
      <c r="AI60" s="107">
        <f t="shared" si="18"/>
        <v>495000</v>
      </c>
    </row>
    <row r="61" spans="1:35">
      <c r="A61" s="64" t="s">
        <v>241</v>
      </c>
      <c r="B61" s="64" t="s">
        <v>935</v>
      </c>
      <c r="C61" s="158">
        <v>0</v>
      </c>
      <c r="D61" s="159">
        <v>125000</v>
      </c>
      <c r="F61" s="158">
        <v>0</v>
      </c>
      <c r="G61" s="159">
        <v>125000</v>
      </c>
      <c r="I61" s="122">
        <v>0</v>
      </c>
      <c r="J61" s="321">
        <v>85000</v>
      </c>
      <c r="K61" s="100">
        <v>0</v>
      </c>
      <c r="L61" s="101">
        <v>0</v>
      </c>
      <c r="M61" s="102">
        <v>85000</v>
      </c>
      <c r="N61" s="103">
        <v>85000</v>
      </c>
      <c r="O61" s="103">
        <f t="shared" si="12"/>
        <v>0</v>
      </c>
      <c r="P61" s="100">
        <f t="shared" si="13"/>
        <v>0</v>
      </c>
      <c r="Q61" s="122">
        <f t="shared" si="5"/>
        <v>0</v>
      </c>
      <c r="R61" s="101">
        <f t="shared" si="6"/>
        <v>0</v>
      </c>
      <c r="S61" s="103">
        <f t="shared" si="14"/>
        <v>125000</v>
      </c>
      <c r="T61" s="100">
        <f t="shared" si="15"/>
        <v>103952</v>
      </c>
      <c r="U61" s="122">
        <f t="shared" si="7"/>
        <v>85000</v>
      </c>
      <c r="V61" s="101">
        <f t="shared" si="8"/>
        <v>85000</v>
      </c>
      <c r="X61" s="105">
        <v>0</v>
      </c>
      <c r="Y61" s="107">
        <v>85000</v>
      </c>
      <c r="Z61" s="104">
        <v>0</v>
      </c>
      <c r="AA61" s="105">
        <v>0</v>
      </c>
      <c r="AB61" s="106">
        <v>85000</v>
      </c>
      <c r="AC61" s="107">
        <v>85000</v>
      </c>
      <c r="AD61" s="107">
        <f t="shared" si="9"/>
        <v>0</v>
      </c>
      <c r="AE61" s="107">
        <f t="shared" si="10"/>
        <v>0</v>
      </c>
      <c r="AF61" s="107">
        <f t="shared" si="16"/>
        <v>0</v>
      </c>
      <c r="AG61" s="107">
        <f t="shared" si="11"/>
        <v>103952</v>
      </c>
      <c r="AH61" s="107">
        <f t="shared" si="17"/>
        <v>85000</v>
      </c>
      <c r="AI61" s="107">
        <f t="shared" si="18"/>
        <v>85000</v>
      </c>
    </row>
    <row r="62" spans="1:35">
      <c r="A62" s="64" t="s">
        <v>451</v>
      </c>
      <c r="B62" s="64" t="s">
        <v>711</v>
      </c>
      <c r="C62" s="158">
        <v>0</v>
      </c>
      <c r="D62" s="159">
        <v>520596</v>
      </c>
      <c r="F62" s="158">
        <v>0</v>
      </c>
      <c r="G62" s="159">
        <v>520596</v>
      </c>
      <c r="I62" s="122">
        <v>0</v>
      </c>
      <c r="J62" s="321">
        <v>520596</v>
      </c>
      <c r="K62" s="100">
        <v>0</v>
      </c>
      <c r="L62" s="101">
        <v>0</v>
      </c>
      <c r="M62" s="102">
        <v>520596</v>
      </c>
      <c r="N62" s="103">
        <v>520596</v>
      </c>
      <c r="O62" s="103">
        <f t="shared" si="12"/>
        <v>0</v>
      </c>
      <c r="P62" s="100">
        <f t="shared" si="13"/>
        <v>0</v>
      </c>
      <c r="Q62" s="122">
        <f t="shared" si="5"/>
        <v>0</v>
      </c>
      <c r="R62" s="101">
        <f t="shared" si="6"/>
        <v>0</v>
      </c>
      <c r="S62" s="103">
        <f t="shared" si="14"/>
        <v>520596</v>
      </c>
      <c r="T62" s="100">
        <f t="shared" si="15"/>
        <v>520596</v>
      </c>
      <c r="U62" s="122">
        <f t="shared" si="7"/>
        <v>520596</v>
      </c>
      <c r="V62" s="101">
        <f t="shared" si="8"/>
        <v>520596</v>
      </c>
      <c r="X62" s="105">
        <v>0</v>
      </c>
      <c r="Y62" s="107">
        <v>520596</v>
      </c>
      <c r="Z62" s="104">
        <v>0</v>
      </c>
      <c r="AA62" s="105">
        <v>0</v>
      </c>
      <c r="AB62" s="106">
        <v>520596</v>
      </c>
      <c r="AC62" s="107">
        <v>520596</v>
      </c>
      <c r="AD62" s="107">
        <f t="shared" si="9"/>
        <v>0</v>
      </c>
      <c r="AE62" s="107">
        <f t="shared" si="10"/>
        <v>0</v>
      </c>
      <c r="AF62" s="107">
        <f t="shared" si="16"/>
        <v>0</v>
      </c>
      <c r="AG62" s="107">
        <f t="shared" si="11"/>
        <v>520596</v>
      </c>
      <c r="AH62" s="107">
        <f t="shared" si="17"/>
        <v>520596</v>
      </c>
      <c r="AI62" s="107">
        <f t="shared" si="18"/>
        <v>520596</v>
      </c>
    </row>
    <row r="63" spans="1:35">
      <c r="A63" s="64" t="s">
        <v>313</v>
      </c>
      <c r="B63" s="64" t="s">
        <v>712</v>
      </c>
      <c r="C63" s="158">
        <v>451140.04</v>
      </c>
      <c r="D63" s="159">
        <v>418994.96250000002</v>
      </c>
      <c r="F63" s="158">
        <v>437773.67</v>
      </c>
      <c r="G63" s="159">
        <v>726086.59750000003</v>
      </c>
      <c r="I63" s="122">
        <v>449906.78160000005</v>
      </c>
      <c r="J63" s="321">
        <v>738000</v>
      </c>
      <c r="K63" s="100">
        <v>401283.02150000003</v>
      </c>
      <c r="L63" s="101">
        <v>386692.92200000002</v>
      </c>
      <c r="M63" s="102">
        <v>758066.34750000003</v>
      </c>
      <c r="N63" s="103">
        <v>782000</v>
      </c>
      <c r="O63" s="103">
        <f t="shared" si="12"/>
        <v>441516.2536</v>
      </c>
      <c r="P63" s="100">
        <f t="shared" si="13"/>
        <v>446509.51035200001</v>
      </c>
      <c r="Q63" s="122">
        <f t="shared" si="5"/>
        <v>414897.67432800005</v>
      </c>
      <c r="R63" s="101">
        <f t="shared" si="6"/>
        <v>390778.14986</v>
      </c>
      <c r="S63" s="103">
        <f t="shared" si="14"/>
        <v>580586.58083700004</v>
      </c>
      <c r="T63" s="100">
        <f t="shared" si="15"/>
        <v>732355.42989549995</v>
      </c>
      <c r="U63" s="122">
        <f t="shared" si="7"/>
        <v>748558.91205450008</v>
      </c>
      <c r="V63" s="101">
        <f t="shared" si="8"/>
        <v>770660.23544550012</v>
      </c>
      <c r="X63" s="105">
        <v>449906.78160000005</v>
      </c>
      <c r="Y63" s="107">
        <v>738000</v>
      </c>
      <c r="Z63" s="104">
        <v>401283.02150000003</v>
      </c>
      <c r="AA63" s="105">
        <v>386692.92200000002</v>
      </c>
      <c r="AB63" s="106">
        <v>758066.34750000003</v>
      </c>
      <c r="AC63" s="107">
        <v>782000</v>
      </c>
      <c r="AD63" s="107">
        <f t="shared" si="9"/>
        <v>446509.51035200001</v>
      </c>
      <c r="AE63" s="107">
        <f t="shared" si="10"/>
        <v>414897.67432800005</v>
      </c>
      <c r="AF63" s="107">
        <f t="shared" si="16"/>
        <v>390778.14986</v>
      </c>
      <c r="AG63" s="107">
        <f t="shared" si="11"/>
        <v>732355.42989549995</v>
      </c>
      <c r="AH63" s="107">
        <f t="shared" si="17"/>
        <v>748558.91205450008</v>
      </c>
      <c r="AI63" s="107">
        <f t="shared" si="18"/>
        <v>770660.23544550012</v>
      </c>
    </row>
    <row r="64" spans="1:35">
      <c r="A64" s="64" t="s">
        <v>73</v>
      </c>
      <c r="B64" s="64" t="s">
        <v>713</v>
      </c>
      <c r="C64" s="158">
        <v>0</v>
      </c>
      <c r="D64" s="159">
        <v>996850</v>
      </c>
      <c r="F64" s="158">
        <v>0</v>
      </c>
      <c r="G64" s="159">
        <v>984217.63</v>
      </c>
      <c r="I64" s="122">
        <v>0</v>
      </c>
      <c r="J64" s="321">
        <v>1024555.355</v>
      </c>
      <c r="K64" s="100">
        <v>0</v>
      </c>
      <c r="L64" s="101">
        <v>0</v>
      </c>
      <c r="M64" s="102">
        <v>991049.1148000001</v>
      </c>
      <c r="N64" s="103">
        <v>1001037.9786</v>
      </c>
      <c r="O64" s="103">
        <f t="shared" si="12"/>
        <v>0</v>
      </c>
      <c r="P64" s="100">
        <f t="shared" si="13"/>
        <v>0</v>
      </c>
      <c r="Q64" s="122">
        <f t="shared" si="5"/>
        <v>0</v>
      </c>
      <c r="R64" s="101">
        <f t="shared" si="6"/>
        <v>0</v>
      </c>
      <c r="S64" s="103">
        <f t="shared" si="14"/>
        <v>990202.84690600005</v>
      </c>
      <c r="T64" s="100">
        <f t="shared" si="15"/>
        <v>1005443.340895</v>
      </c>
      <c r="U64" s="122">
        <f t="shared" si="7"/>
        <v>1006924.3714067601</v>
      </c>
      <c r="V64" s="101">
        <f t="shared" si="8"/>
        <v>996305.25493156002</v>
      </c>
      <c r="X64" s="105">
        <v>0</v>
      </c>
      <c r="Y64" s="107">
        <v>1024555.355</v>
      </c>
      <c r="Z64" s="104">
        <v>0</v>
      </c>
      <c r="AA64" s="105">
        <v>0</v>
      </c>
      <c r="AB64" s="106">
        <v>991049.1148000001</v>
      </c>
      <c r="AC64" s="107">
        <v>1001037.9786</v>
      </c>
      <c r="AD64" s="107">
        <f t="shared" si="9"/>
        <v>0</v>
      </c>
      <c r="AE64" s="107">
        <f t="shared" si="10"/>
        <v>0</v>
      </c>
      <c r="AF64" s="107">
        <f t="shared" si="16"/>
        <v>0</v>
      </c>
      <c r="AG64" s="107">
        <f t="shared" si="11"/>
        <v>1005443.340895</v>
      </c>
      <c r="AH64" s="107">
        <f t="shared" si="17"/>
        <v>1006924.3714067601</v>
      </c>
      <c r="AI64" s="107">
        <f t="shared" si="18"/>
        <v>996305.25493156002</v>
      </c>
    </row>
    <row r="65" spans="1:35">
      <c r="A65" s="64" t="s">
        <v>481</v>
      </c>
      <c r="B65" s="64" t="s">
        <v>714</v>
      </c>
      <c r="C65" s="158">
        <v>1969320.26</v>
      </c>
      <c r="D65" s="159">
        <v>1603034.7381150003</v>
      </c>
      <c r="F65" s="158">
        <v>2156739.9500000002</v>
      </c>
      <c r="G65" s="159">
        <v>2000000</v>
      </c>
      <c r="I65" s="122">
        <v>2038834.7896000007</v>
      </c>
      <c r="J65" s="321">
        <v>2000000</v>
      </c>
      <c r="K65" s="100">
        <v>1948519.4084699999</v>
      </c>
      <c r="L65" s="101">
        <v>1835491.2232746668</v>
      </c>
      <c r="M65" s="102">
        <v>2000000</v>
      </c>
      <c r="N65" s="103">
        <v>2000000</v>
      </c>
      <c r="O65" s="103">
        <f t="shared" si="12"/>
        <v>2104262.4368000003</v>
      </c>
      <c r="P65" s="100">
        <f t="shared" si="13"/>
        <v>2071848.2345120003</v>
      </c>
      <c r="Q65" s="122">
        <f t="shared" si="5"/>
        <v>1973807.7151864003</v>
      </c>
      <c r="R65" s="101">
        <f t="shared" si="6"/>
        <v>1867139.11512936</v>
      </c>
      <c r="S65" s="103">
        <f t="shared" si="14"/>
        <v>1811917.8589188871</v>
      </c>
      <c r="T65" s="100">
        <f t="shared" si="15"/>
        <v>2000000</v>
      </c>
      <c r="U65" s="122">
        <f t="shared" si="7"/>
        <v>2000000</v>
      </c>
      <c r="V65" s="101">
        <f t="shared" si="8"/>
        <v>2000000</v>
      </c>
      <c r="X65" s="105">
        <v>2038834.7896000007</v>
      </c>
      <c r="Y65" s="107">
        <v>2000000</v>
      </c>
      <c r="Z65" s="104">
        <v>1948519.4084699999</v>
      </c>
      <c r="AA65" s="105">
        <v>1835491.2232746668</v>
      </c>
      <c r="AB65" s="106">
        <v>2000000</v>
      </c>
      <c r="AC65" s="107">
        <v>2000000</v>
      </c>
      <c r="AD65" s="107">
        <f t="shared" si="9"/>
        <v>2071848.2345120003</v>
      </c>
      <c r="AE65" s="107">
        <f t="shared" si="10"/>
        <v>1973807.7151864003</v>
      </c>
      <c r="AF65" s="107">
        <f t="shared" si="16"/>
        <v>1867139.11512936</v>
      </c>
      <c r="AG65" s="107">
        <f t="shared" si="11"/>
        <v>2000000</v>
      </c>
      <c r="AH65" s="107">
        <f t="shared" si="17"/>
        <v>2000000</v>
      </c>
      <c r="AI65" s="107">
        <f t="shared" si="18"/>
        <v>2000000</v>
      </c>
    </row>
    <row r="66" spans="1:35">
      <c r="A66" s="64" t="s">
        <v>375</v>
      </c>
      <c r="B66" s="64" t="s">
        <v>715</v>
      </c>
      <c r="C66" s="158">
        <v>0</v>
      </c>
      <c r="D66" s="159">
        <v>3228332.1614999999</v>
      </c>
      <c r="F66" s="158">
        <v>0</v>
      </c>
      <c r="G66" s="159">
        <v>5167187.41</v>
      </c>
      <c r="I66" s="122">
        <v>0</v>
      </c>
      <c r="J66" s="321">
        <v>5374326.9450000003</v>
      </c>
      <c r="K66" s="100">
        <v>0</v>
      </c>
      <c r="L66" s="101">
        <v>0</v>
      </c>
      <c r="M66" s="102">
        <v>5301170.5612000003</v>
      </c>
      <c r="N66" s="103">
        <v>5423324.1034000004</v>
      </c>
      <c r="O66" s="103">
        <f t="shared" si="12"/>
        <v>0</v>
      </c>
      <c r="P66" s="100">
        <f t="shared" si="13"/>
        <v>0</v>
      </c>
      <c r="Q66" s="122">
        <f t="shared" si="5"/>
        <v>0</v>
      </c>
      <c r="R66" s="101">
        <f t="shared" si="6"/>
        <v>0</v>
      </c>
      <c r="S66" s="103">
        <f t="shared" si="14"/>
        <v>4248557.7932607001</v>
      </c>
      <c r="T66" s="100">
        <f t="shared" si="15"/>
        <v>5276184.2333169999</v>
      </c>
      <c r="U66" s="122">
        <f t="shared" si="7"/>
        <v>5335832.0558444411</v>
      </c>
      <c r="V66" s="101">
        <f t="shared" si="8"/>
        <v>5365447.7551056407</v>
      </c>
      <c r="X66" s="105">
        <v>0</v>
      </c>
      <c r="Y66" s="107">
        <v>5374326.9450000003</v>
      </c>
      <c r="Z66" s="104">
        <v>0</v>
      </c>
      <c r="AA66" s="105">
        <v>0</v>
      </c>
      <c r="AB66" s="106">
        <v>5301170.5612000003</v>
      </c>
      <c r="AC66" s="107">
        <v>5423324.1034000004</v>
      </c>
      <c r="AD66" s="107">
        <f t="shared" si="9"/>
        <v>0</v>
      </c>
      <c r="AE66" s="107">
        <f t="shared" si="10"/>
        <v>0</v>
      </c>
      <c r="AF66" s="107">
        <f t="shared" si="16"/>
        <v>0</v>
      </c>
      <c r="AG66" s="107">
        <f t="shared" si="11"/>
        <v>5276184.2333169999</v>
      </c>
      <c r="AH66" s="107">
        <f t="shared" si="17"/>
        <v>5335832.0558444411</v>
      </c>
      <c r="AI66" s="107">
        <f t="shared" si="18"/>
        <v>5365447.7551056407</v>
      </c>
    </row>
    <row r="67" spans="1:35">
      <c r="A67" s="64" t="s">
        <v>531</v>
      </c>
      <c r="B67" s="64" t="s">
        <v>716</v>
      </c>
      <c r="C67" s="158">
        <v>0</v>
      </c>
      <c r="D67" s="159">
        <v>106000</v>
      </c>
      <c r="F67" s="158">
        <v>0</v>
      </c>
      <c r="G67" s="159">
        <v>73301.8</v>
      </c>
      <c r="I67" s="122">
        <v>0</v>
      </c>
      <c r="J67" s="321">
        <v>74329.925000000003</v>
      </c>
      <c r="K67" s="100">
        <v>0</v>
      </c>
      <c r="L67" s="101">
        <v>0</v>
      </c>
      <c r="M67" s="102">
        <v>77655.54800000001</v>
      </c>
      <c r="N67" s="103">
        <v>84698.426000000007</v>
      </c>
      <c r="O67" s="103">
        <f t="shared" si="12"/>
        <v>0</v>
      </c>
      <c r="P67" s="100">
        <f t="shared" si="13"/>
        <v>0</v>
      </c>
      <c r="Q67" s="122">
        <f t="shared" si="5"/>
        <v>0</v>
      </c>
      <c r="R67" s="101">
        <f t="shared" si="6"/>
        <v>0</v>
      </c>
      <c r="S67" s="103">
        <f t="shared" si="14"/>
        <v>88794.207160000005</v>
      </c>
      <c r="T67" s="100">
        <f t="shared" si="15"/>
        <v>73842.799375000002</v>
      </c>
      <c r="U67" s="122">
        <f t="shared" si="7"/>
        <v>76079.867822600005</v>
      </c>
      <c r="V67" s="101">
        <f t="shared" si="8"/>
        <v>81361.510403600012</v>
      </c>
      <c r="X67" s="105">
        <v>0</v>
      </c>
      <c r="Y67" s="107">
        <v>74329.925000000003</v>
      </c>
      <c r="Z67" s="104">
        <v>0</v>
      </c>
      <c r="AA67" s="105">
        <v>0</v>
      </c>
      <c r="AB67" s="106">
        <v>77655.54800000001</v>
      </c>
      <c r="AC67" s="107">
        <v>84698.426000000007</v>
      </c>
      <c r="AD67" s="107">
        <f t="shared" si="9"/>
        <v>0</v>
      </c>
      <c r="AE67" s="107">
        <f t="shared" si="10"/>
        <v>0</v>
      </c>
      <c r="AF67" s="107">
        <f t="shared" si="16"/>
        <v>0</v>
      </c>
      <c r="AG67" s="107">
        <f t="shared" si="11"/>
        <v>73842.799375000002</v>
      </c>
      <c r="AH67" s="107">
        <f t="shared" si="17"/>
        <v>76079.867822600005</v>
      </c>
      <c r="AI67" s="107">
        <f t="shared" si="18"/>
        <v>81361.510403600012</v>
      </c>
    </row>
    <row r="68" spans="1:35">
      <c r="A68" s="64" t="s">
        <v>475</v>
      </c>
      <c r="B68" s="64" t="s">
        <v>971</v>
      </c>
      <c r="C68" s="158">
        <v>1180564.79</v>
      </c>
      <c r="D68" s="159">
        <v>5022865.2089999998</v>
      </c>
      <c r="F68" s="158">
        <v>928460.44</v>
      </c>
      <c r="G68" s="159">
        <v>6169081</v>
      </c>
      <c r="I68" s="122">
        <v>273393.28020000085</v>
      </c>
      <c r="J68" s="321">
        <v>9945273</v>
      </c>
      <c r="K68" s="100">
        <v>0</v>
      </c>
      <c r="L68" s="101">
        <v>0</v>
      </c>
      <c r="M68" s="102">
        <v>10250373.3144</v>
      </c>
      <c r="N68" s="103">
        <v>10268588.214399999</v>
      </c>
      <c r="O68" s="103">
        <f t="shared" si="12"/>
        <v>999049.65800000005</v>
      </c>
      <c r="P68" s="100">
        <f t="shared" si="13"/>
        <v>456812.08494400058</v>
      </c>
      <c r="Q68" s="122">
        <f t="shared" si="5"/>
        <v>76550.118456000244</v>
      </c>
      <c r="R68" s="101">
        <f t="shared" si="6"/>
        <v>0</v>
      </c>
      <c r="S68" s="103">
        <f t="shared" si="14"/>
        <v>5626003.9582241997</v>
      </c>
      <c r="T68" s="100">
        <f t="shared" si="15"/>
        <v>8156113.2303999998</v>
      </c>
      <c r="U68" s="122">
        <f t="shared" si="7"/>
        <v>10105816.78543728</v>
      </c>
      <c r="V68" s="101">
        <f t="shared" si="8"/>
        <v>10259957.99478</v>
      </c>
      <c r="X68" s="105">
        <v>273393.28020000085</v>
      </c>
      <c r="Y68" s="107">
        <v>9945273</v>
      </c>
      <c r="Z68" s="104">
        <v>0</v>
      </c>
      <c r="AA68" s="105">
        <v>0</v>
      </c>
      <c r="AB68" s="106">
        <v>10250373.3144</v>
      </c>
      <c r="AC68" s="107">
        <v>10268588.214399999</v>
      </c>
      <c r="AD68" s="107">
        <f t="shared" si="9"/>
        <v>456812.08494400058</v>
      </c>
      <c r="AE68" s="107">
        <f t="shared" si="10"/>
        <v>76550.118456000244</v>
      </c>
      <c r="AF68" s="107">
        <f t="shared" si="16"/>
        <v>0</v>
      </c>
      <c r="AG68" s="107">
        <f t="shared" si="11"/>
        <v>8156113.2303999998</v>
      </c>
      <c r="AH68" s="107">
        <f t="shared" si="17"/>
        <v>10105816.78543728</v>
      </c>
      <c r="AI68" s="107">
        <f t="shared" si="18"/>
        <v>10259957.99478</v>
      </c>
    </row>
    <row r="69" spans="1:35">
      <c r="A69" s="64" t="s">
        <v>593</v>
      </c>
      <c r="B69" s="64" t="s">
        <v>913</v>
      </c>
      <c r="C69" s="158">
        <v>2234240.25</v>
      </c>
      <c r="D69" s="159">
        <v>2528829.7485000002</v>
      </c>
      <c r="F69" s="158">
        <v>2312893.0099999998</v>
      </c>
      <c r="G69" s="159">
        <v>3602000</v>
      </c>
      <c r="I69" s="122">
        <v>2350990.8783</v>
      </c>
      <c r="J69" s="321">
        <v>3746000</v>
      </c>
      <c r="K69" s="100">
        <v>2341691.1253999998</v>
      </c>
      <c r="L69" s="101">
        <v>2405525.8722000001</v>
      </c>
      <c r="M69" s="102">
        <v>3746000</v>
      </c>
      <c r="N69" s="103">
        <v>3746000</v>
      </c>
      <c r="O69" s="103">
        <f t="shared" si="12"/>
        <v>2290870.2371999999</v>
      </c>
      <c r="P69" s="100">
        <f t="shared" si="13"/>
        <v>2340323.475176</v>
      </c>
      <c r="Q69" s="122">
        <f t="shared" si="5"/>
        <v>2344295.0562119996</v>
      </c>
      <c r="R69" s="101">
        <f t="shared" si="6"/>
        <v>2387652.143096</v>
      </c>
      <c r="S69" s="103">
        <f t="shared" si="14"/>
        <v>3093531.9348392999</v>
      </c>
      <c r="T69" s="100">
        <f t="shared" si="15"/>
        <v>3677772.8</v>
      </c>
      <c r="U69" s="122">
        <f t="shared" si="7"/>
        <v>3746000</v>
      </c>
      <c r="V69" s="101">
        <f t="shared" si="8"/>
        <v>3746000</v>
      </c>
      <c r="X69" s="105">
        <v>2350990.8783</v>
      </c>
      <c r="Y69" s="107">
        <v>3746000</v>
      </c>
      <c r="Z69" s="104">
        <v>2341691.1253999998</v>
      </c>
      <c r="AA69" s="105">
        <v>2405525.8722000001</v>
      </c>
      <c r="AB69" s="106">
        <v>3746000</v>
      </c>
      <c r="AC69" s="107">
        <v>3746000</v>
      </c>
      <c r="AD69" s="107">
        <f t="shared" si="9"/>
        <v>2340323.475176</v>
      </c>
      <c r="AE69" s="107">
        <f t="shared" si="10"/>
        <v>2344295.0562119996</v>
      </c>
      <c r="AF69" s="107">
        <f t="shared" si="16"/>
        <v>2387652.143096</v>
      </c>
      <c r="AG69" s="107">
        <f t="shared" si="11"/>
        <v>3677772.8</v>
      </c>
      <c r="AH69" s="107">
        <f t="shared" si="17"/>
        <v>3746000</v>
      </c>
      <c r="AI69" s="107">
        <f t="shared" si="18"/>
        <v>3746000</v>
      </c>
    </row>
    <row r="70" spans="1:35">
      <c r="A70" s="64" t="s">
        <v>95</v>
      </c>
      <c r="B70" s="64" t="s">
        <v>717</v>
      </c>
      <c r="C70" s="158">
        <v>2281107.58</v>
      </c>
      <c r="D70" s="159">
        <v>6783092.4239999996</v>
      </c>
      <c r="F70" s="158">
        <v>2291157.04</v>
      </c>
      <c r="G70" s="159">
        <v>10216605</v>
      </c>
      <c r="I70" s="122">
        <v>1438413.5323000003</v>
      </c>
      <c r="J70" s="321">
        <v>10523103</v>
      </c>
      <c r="K70" s="100">
        <v>911110.26209999889</v>
      </c>
      <c r="L70" s="101">
        <v>0</v>
      </c>
      <c r="M70" s="102">
        <v>10523103</v>
      </c>
      <c r="N70" s="103">
        <v>10523103</v>
      </c>
      <c r="O70" s="103">
        <f t="shared" si="12"/>
        <v>2288343.1912000002</v>
      </c>
      <c r="P70" s="100">
        <f t="shared" si="13"/>
        <v>1677181.7144560004</v>
      </c>
      <c r="Q70" s="122">
        <f t="shared" si="5"/>
        <v>1058755.1777559994</v>
      </c>
      <c r="R70" s="101">
        <f t="shared" si="6"/>
        <v>255110.87338799972</v>
      </c>
      <c r="S70" s="103">
        <f t="shared" si="14"/>
        <v>8589806.7414912004</v>
      </c>
      <c r="T70" s="100">
        <f t="shared" si="15"/>
        <v>10377884.2476</v>
      </c>
      <c r="U70" s="122">
        <f t="shared" si="7"/>
        <v>10523103</v>
      </c>
      <c r="V70" s="101">
        <f t="shared" si="8"/>
        <v>10523103</v>
      </c>
      <c r="X70" s="105">
        <v>1438413.5323000003</v>
      </c>
      <c r="Y70" s="107">
        <v>10523103</v>
      </c>
      <c r="Z70" s="104">
        <v>911110.26209999889</v>
      </c>
      <c r="AA70" s="105">
        <v>0</v>
      </c>
      <c r="AB70" s="106">
        <v>10523103</v>
      </c>
      <c r="AC70" s="107">
        <v>10523103</v>
      </c>
      <c r="AD70" s="107">
        <f t="shared" si="9"/>
        <v>1677181.7144560004</v>
      </c>
      <c r="AE70" s="107">
        <f t="shared" si="10"/>
        <v>1058755.1777559994</v>
      </c>
      <c r="AF70" s="107">
        <f t="shared" si="16"/>
        <v>255110.87338799972</v>
      </c>
      <c r="AG70" s="107">
        <f t="shared" si="11"/>
        <v>10377884.2476</v>
      </c>
      <c r="AH70" s="107">
        <f t="shared" si="17"/>
        <v>10523103</v>
      </c>
      <c r="AI70" s="107">
        <f t="shared" si="18"/>
        <v>10523103</v>
      </c>
    </row>
    <row r="71" spans="1:35">
      <c r="A71" s="64" t="s">
        <v>243</v>
      </c>
      <c r="B71" s="64" t="s">
        <v>718</v>
      </c>
      <c r="C71" s="158">
        <v>0</v>
      </c>
      <c r="D71" s="159">
        <v>269850</v>
      </c>
      <c r="F71" s="158">
        <v>0</v>
      </c>
      <c r="G71" s="159">
        <v>267743</v>
      </c>
      <c r="I71" s="122">
        <v>0</v>
      </c>
      <c r="J71" s="321">
        <v>242463.95499999999</v>
      </c>
      <c r="K71" s="100">
        <v>0</v>
      </c>
      <c r="L71" s="101">
        <v>0</v>
      </c>
      <c r="M71" s="102">
        <v>262385.64</v>
      </c>
      <c r="N71" s="103">
        <v>267895.98</v>
      </c>
      <c r="O71" s="103">
        <f t="shared" si="12"/>
        <v>0</v>
      </c>
      <c r="P71" s="100">
        <f t="shared" si="13"/>
        <v>0</v>
      </c>
      <c r="Q71" s="122">
        <f t="shared" si="5"/>
        <v>0</v>
      </c>
      <c r="R71" s="101">
        <f t="shared" si="6"/>
        <v>0</v>
      </c>
      <c r="S71" s="103">
        <f t="shared" si="14"/>
        <v>268741.2966</v>
      </c>
      <c r="T71" s="100">
        <f t="shared" si="15"/>
        <v>254441.16652100001</v>
      </c>
      <c r="U71" s="122">
        <f t="shared" si="7"/>
        <v>252946.74564699997</v>
      </c>
      <c r="V71" s="101">
        <f t="shared" si="8"/>
        <v>265285.18090799998</v>
      </c>
      <c r="X71" s="105">
        <v>0</v>
      </c>
      <c r="Y71" s="107">
        <v>242463.95499999999</v>
      </c>
      <c r="Z71" s="104">
        <v>0</v>
      </c>
      <c r="AA71" s="105">
        <v>0</v>
      </c>
      <c r="AB71" s="106">
        <v>262385.64</v>
      </c>
      <c r="AC71" s="107">
        <v>267895.98</v>
      </c>
      <c r="AD71" s="107">
        <f t="shared" si="9"/>
        <v>0</v>
      </c>
      <c r="AE71" s="107">
        <f t="shared" si="10"/>
        <v>0</v>
      </c>
      <c r="AF71" s="107">
        <f t="shared" si="16"/>
        <v>0</v>
      </c>
      <c r="AG71" s="107">
        <f t="shared" si="11"/>
        <v>254441.16652100001</v>
      </c>
      <c r="AH71" s="107">
        <f t="shared" si="17"/>
        <v>252946.74564699997</v>
      </c>
      <c r="AI71" s="107">
        <f t="shared" si="18"/>
        <v>265285.18090799998</v>
      </c>
    </row>
    <row r="72" spans="1:35">
      <c r="A72" s="64" t="s">
        <v>387</v>
      </c>
      <c r="B72" s="64" t="s">
        <v>719</v>
      </c>
      <c r="C72" s="158">
        <v>308207.59999999998</v>
      </c>
      <c r="D72" s="159">
        <v>2490282.3960000002</v>
      </c>
      <c r="F72" s="158">
        <v>393184.04</v>
      </c>
      <c r="G72" s="159">
        <v>3898688</v>
      </c>
      <c r="I72" s="122">
        <v>130277.68790000009</v>
      </c>
      <c r="J72" s="321">
        <v>5005705.875</v>
      </c>
      <c r="K72" s="100">
        <v>37293.743499999895</v>
      </c>
      <c r="L72" s="101">
        <v>94763.524500000203</v>
      </c>
      <c r="M72" s="102">
        <v>5026937.8119999999</v>
      </c>
      <c r="N72" s="103">
        <v>5194746.5940000005</v>
      </c>
      <c r="O72" s="103">
        <f t="shared" si="12"/>
        <v>369390.63679999998</v>
      </c>
      <c r="P72" s="100">
        <f t="shared" si="13"/>
        <v>203891.46648800006</v>
      </c>
      <c r="Q72" s="122">
        <f t="shared" ref="Q72:Q135" si="19">(0.28*I72)+(0.72*K72)</f>
        <v>63329.247931999947</v>
      </c>
      <c r="R72" s="101">
        <f t="shared" ref="R72:R135" si="20">(0.28*K72)+(0.72*L72)</f>
        <v>78671.985820000104</v>
      </c>
      <c r="S72" s="103">
        <f t="shared" si="14"/>
        <v>3231385.4248248003</v>
      </c>
      <c r="T72" s="100">
        <f t="shared" si="15"/>
        <v>4481200.8058250006</v>
      </c>
      <c r="U72" s="122">
        <f t="shared" ref="U72:U135" si="21">(0.4738*J72)+(0.5262*M72)</f>
        <v>5016878.1202493999</v>
      </c>
      <c r="V72" s="101">
        <f t="shared" ref="V72:V135" si="22">(0.4738*M72)+(0.5262*N72)</f>
        <v>5115238.7930884007</v>
      </c>
      <c r="X72" s="105">
        <v>130277.68790000009</v>
      </c>
      <c r="Y72" s="107">
        <v>5005705.875</v>
      </c>
      <c r="Z72" s="104">
        <v>37293.743499999895</v>
      </c>
      <c r="AA72" s="105">
        <v>94763.524500000203</v>
      </c>
      <c r="AB72" s="106">
        <v>5026937.8119999999</v>
      </c>
      <c r="AC72" s="107">
        <v>5194746.5940000005</v>
      </c>
      <c r="AD72" s="107">
        <f t="shared" ref="AD72:AD135" si="23">(0.28*F72)+(0.72*X72)</f>
        <v>203891.46648800006</v>
      </c>
      <c r="AE72" s="107">
        <f t="shared" ref="AE72:AE135" si="24">(0.28*X72)+(0.72*Z72)</f>
        <v>63329.247931999947</v>
      </c>
      <c r="AF72" s="107">
        <f t="shared" si="16"/>
        <v>78671.985820000104</v>
      </c>
      <c r="AG72" s="107">
        <f t="shared" ref="AG72:AG135" si="25">(0.4738*G72)+(0.5262*Y72)</f>
        <v>4481200.8058250006</v>
      </c>
      <c r="AH72" s="107">
        <f t="shared" si="17"/>
        <v>5016878.1202493999</v>
      </c>
      <c r="AI72" s="107">
        <f t="shared" si="18"/>
        <v>5115238.7930884007</v>
      </c>
    </row>
    <row r="73" spans="1:35">
      <c r="A73" s="64" t="s">
        <v>435</v>
      </c>
      <c r="B73" s="64" t="s">
        <v>720</v>
      </c>
      <c r="C73" s="158">
        <v>0</v>
      </c>
      <c r="D73" s="159">
        <v>48009212.362499997</v>
      </c>
      <c r="F73" s="158">
        <v>0</v>
      </c>
      <c r="G73" s="159">
        <v>52749538.709999993</v>
      </c>
      <c r="I73" s="122">
        <v>0</v>
      </c>
      <c r="J73" s="321">
        <v>54246708.244999997</v>
      </c>
      <c r="K73" s="100">
        <v>0</v>
      </c>
      <c r="L73" s="101">
        <v>0</v>
      </c>
      <c r="M73" s="102">
        <v>55929009.871199995</v>
      </c>
      <c r="N73" s="103">
        <v>58689298.288399994</v>
      </c>
      <c r="O73" s="103">
        <f t="shared" ref="O73:O136" si="26">(0.28*C73)+(0.72*F73)</f>
        <v>0</v>
      </c>
      <c r="P73" s="100">
        <f t="shared" ref="P73:P136" si="27">(0.28*F73)+(0.72*I73)</f>
        <v>0</v>
      </c>
      <c r="Q73" s="122">
        <f t="shared" si="19"/>
        <v>0</v>
      </c>
      <c r="R73" s="101">
        <f t="shared" si="20"/>
        <v>0</v>
      </c>
      <c r="S73" s="103">
        <f t="shared" ref="S73:S136" si="28">(0.4738*D73)+(0.5262*G73)</f>
        <v>50503572.086554497</v>
      </c>
      <c r="T73" s="100">
        <f t="shared" ref="T73:T136" si="29">(0.4738*G73)+(0.5262*J73)</f>
        <v>53537349.319316998</v>
      </c>
      <c r="U73" s="122">
        <f t="shared" si="21"/>
        <v>55131935.360706434</v>
      </c>
      <c r="V73" s="101">
        <f t="shared" si="22"/>
        <v>57381473.636330634</v>
      </c>
      <c r="X73" s="105">
        <v>0</v>
      </c>
      <c r="Y73" s="107">
        <v>54246708.244999997</v>
      </c>
      <c r="Z73" s="104">
        <v>0</v>
      </c>
      <c r="AA73" s="105">
        <v>0</v>
      </c>
      <c r="AB73" s="106">
        <v>55929009.871199995</v>
      </c>
      <c r="AC73" s="107">
        <v>58689298.288399994</v>
      </c>
      <c r="AD73" s="107">
        <f t="shared" si="23"/>
        <v>0</v>
      </c>
      <c r="AE73" s="107">
        <f t="shared" si="24"/>
        <v>0</v>
      </c>
      <c r="AF73" s="107">
        <f t="shared" ref="AF73:AF136" si="30">(0.28*Z73)+(0.72*AA73)</f>
        <v>0</v>
      </c>
      <c r="AG73" s="107">
        <f t="shared" si="25"/>
        <v>53537349.319316998</v>
      </c>
      <c r="AH73" s="107">
        <f t="shared" ref="AH73:AH136" si="31">(0.4738*Y73)+(0.5262*AB73)</f>
        <v>55131935.360706434</v>
      </c>
      <c r="AI73" s="107">
        <f t="shared" ref="AI73:AI136" si="32">(0.4738*AB73)+(0.5262*AC73)</f>
        <v>57381473.636330634</v>
      </c>
    </row>
    <row r="74" spans="1:35">
      <c r="A74" s="64" t="s">
        <v>247</v>
      </c>
      <c r="B74" s="64" t="s">
        <v>721</v>
      </c>
      <c r="C74" s="158">
        <v>806107</v>
      </c>
      <c r="D74" s="159">
        <v>4065097.9992000004</v>
      </c>
      <c r="F74" s="158">
        <v>409536.51</v>
      </c>
      <c r="G74" s="159">
        <v>4625392</v>
      </c>
      <c r="I74" s="122">
        <v>789155.57720000017</v>
      </c>
      <c r="J74" s="321">
        <v>4741027</v>
      </c>
      <c r="K74" s="100">
        <v>586643.87269999983</v>
      </c>
      <c r="L74" s="101">
        <v>259538.14991866652</v>
      </c>
      <c r="M74" s="102">
        <v>4859552</v>
      </c>
      <c r="N74" s="103">
        <v>4859552</v>
      </c>
      <c r="O74" s="103">
        <f t="shared" si="26"/>
        <v>520576.24720000004</v>
      </c>
      <c r="P74" s="100">
        <f t="shared" si="27"/>
        <v>682862.23838400014</v>
      </c>
      <c r="Q74" s="122">
        <f t="shared" si="19"/>
        <v>643347.14995999995</v>
      </c>
      <c r="R74" s="101">
        <f t="shared" si="20"/>
        <v>351127.75229743985</v>
      </c>
      <c r="S74" s="103">
        <f t="shared" si="28"/>
        <v>4359924.7024209602</v>
      </c>
      <c r="T74" s="100">
        <f t="shared" si="29"/>
        <v>4686239.1370000001</v>
      </c>
      <c r="U74" s="122">
        <f t="shared" si="21"/>
        <v>4803394.8550000004</v>
      </c>
      <c r="V74" s="101">
        <f t="shared" si="22"/>
        <v>4859552</v>
      </c>
      <c r="X74" s="105">
        <v>789155.57720000017</v>
      </c>
      <c r="Y74" s="107">
        <v>4741027</v>
      </c>
      <c r="Z74" s="104">
        <v>586643.87269999983</v>
      </c>
      <c r="AA74" s="105">
        <v>259538.14991866652</v>
      </c>
      <c r="AB74" s="106">
        <v>4859552</v>
      </c>
      <c r="AC74" s="107">
        <v>4859552</v>
      </c>
      <c r="AD74" s="107">
        <f t="shared" si="23"/>
        <v>682862.23838400014</v>
      </c>
      <c r="AE74" s="107">
        <f t="shared" si="24"/>
        <v>643347.14995999995</v>
      </c>
      <c r="AF74" s="107">
        <f t="shared" si="30"/>
        <v>351127.75229743985</v>
      </c>
      <c r="AG74" s="107">
        <f t="shared" si="25"/>
        <v>4686239.1370000001</v>
      </c>
      <c r="AH74" s="107">
        <f t="shared" si="31"/>
        <v>4803394.8550000004</v>
      </c>
      <c r="AI74" s="107">
        <f t="shared" si="32"/>
        <v>4859552</v>
      </c>
    </row>
    <row r="75" spans="1:35">
      <c r="A75" s="64" t="s">
        <v>151</v>
      </c>
      <c r="B75" s="64" t="s">
        <v>722</v>
      </c>
      <c r="C75" s="158">
        <v>716570.88</v>
      </c>
      <c r="D75" s="159">
        <v>1325769.1185000001</v>
      </c>
      <c r="F75" s="158">
        <v>724817.33</v>
      </c>
      <c r="G75" s="159">
        <v>2514435</v>
      </c>
      <c r="I75" s="122">
        <v>935654.3618999999</v>
      </c>
      <c r="J75" s="321">
        <v>2410950.0125000002</v>
      </c>
      <c r="K75" s="100">
        <v>732772.05400000024</v>
      </c>
      <c r="L75" s="101">
        <v>749074.66850000003</v>
      </c>
      <c r="M75" s="102">
        <v>2503778.7174999998</v>
      </c>
      <c r="N75" s="103">
        <v>2563227.6875</v>
      </c>
      <c r="O75" s="103">
        <f t="shared" si="26"/>
        <v>722508.32399999991</v>
      </c>
      <c r="P75" s="100">
        <f t="shared" si="27"/>
        <v>876619.99296799989</v>
      </c>
      <c r="Q75" s="122">
        <f t="shared" si="19"/>
        <v>789579.10021200019</v>
      </c>
      <c r="R75" s="101">
        <f t="shared" si="20"/>
        <v>744509.93644000008</v>
      </c>
      <c r="S75" s="103">
        <f t="shared" si="28"/>
        <v>1951245.1053452999</v>
      </c>
      <c r="T75" s="100">
        <f t="shared" si="29"/>
        <v>2459981.1995775001</v>
      </c>
      <c r="U75" s="122">
        <f t="shared" si="21"/>
        <v>2459796.4770710003</v>
      </c>
      <c r="V75" s="101">
        <f t="shared" si="22"/>
        <v>2535060.7655139999</v>
      </c>
      <c r="X75" s="105">
        <v>935654.3618999999</v>
      </c>
      <c r="Y75" s="107">
        <v>2410950.0125000002</v>
      </c>
      <c r="Z75" s="104">
        <v>732772.05400000024</v>
      </c>
      <c r="AA75" s="105">
        <v>749074.66850000003</v>
      </c>
      <c r="AB75" s="106">
        <v>2503778.7174999998</v>
      </c>
      <c r="AC75" s="107">
        <v>2563227.6875</v>
      </c>
      <c r="AD75" s="107">
        <f t="shared" si="23"/>
        <v>876619.99296799989</v>
      </c>
      <c r="AE75" s="107">
        <f t="shared" si="24"/>
        <v>789579.10021200019</v>
      </c>
      <c r="AF75" s="107">
        <f t="shared" si="30"/>
        <v>744509.93644000008</v>
      </c>
      <c r="AG75" s="107">
        <f t="shared" si="25"/>
        <v>2459981.1995775001</v>
      </c>
      <c r="AH75" s="107">
        <f t="shared" si="31"/>
        <v>2459796.4770710003</v>
      </c>
      <c r="AI75" s="107">
        <f t="shared" si="32"/>
        <v>2535060.7655139999</v>
      </c>
    </row>
    <row r="76" spans="1:35">
      <c r="A76" s="64" t="s">
        <v>579</v>
      </c>
      <c r="B76" s="64" t="s">
        <v>914</v>
      </c>
      <c r="C76" s="158">
        <v>0</v>
      </c>
      <c r="D76" s="159">
        <v>177880.78649999999</v>
      </c>
      <c r="F76" s="158">
        <v>0</v>
      </c>
      <c r="G76" s="159">
        <v>213824</v>
      </c>
      <c r="I76" s="122">
        <v>0</v>
      </c>
      <c r="J76" s="321">
        <v>210961.60500000001</v>
      </c>
      <c r="K76" s="100">
        <v>0</v>
      </c>
      <c r="L76" s="101">
        <v>0</v>
      </c>
      <c r="M76" s="102">
        <v>230581.32</v>
      </c>
      <c r="N76" s="103">
        <v>238129.76</v>
      </c>
      <c r="O76" s="103">
        <f t="shared" si="26"/>
        <v>0</v>
      </c>
      <c r="P76" s="100">
        <f t="shared" si="27"/>
        <v>0</v>
      </c>
      <c r="Q76" s="122">
        <f t="shared" si="19"/>
        <v>0</v>
      </c>
      <c r="R76" s="101">
        <f t="shared" si="20"/>
        <v>0</v>
      </c>
      <c r="S76" s="103">
        <f t="shared" si="28"/>
        <v>196794.10544369998</v>
      </c>
      <c r="T76" s="100">
        <f t="shared" si="29"/>
        <v>212317.80775099999</v>
      </c>
      <c r="U76" s="122">
        <f t="shared" si="21"/>
        <v>221285.49903300003</v>
      </c>
      <c r="V76" s="101">
        <f t="shared" si="22"/>
        <v>234553.30912799999</v>
      </c>
      <c r="X76" s="105">
        <v>0</v>
      </c>
      <c r="Y76" s="107">
        <v>210961.60500000001</v>
      </c>
      <c r="Z76" s="104">
        <v>0</v>
      </c>
      <c r="AA76" s="105">
        <v>0</v>
      </c>
      <c r="AB76" s="106">
        <v>230581.32</v>
      </c>
      <c r="AC76" s="107">
        <v>238129.76</v>
      </c>
      <c r="AD76" s="107">
        <f t="shared" si="23"/>
        <v>0</v>
      </c>
      <c r="AE76" s="107">
        <f t="shared" si="24"/>
        <v>0</v>
      </c>
      <c r="AF76" s="107">
        <f t="shared" si="30"/>
        <v>0</v>
      </c>
      <c r="AG76" s="107">
        <f t="shared" si="25"/>
        <v>212317.80775099999</v>
      </c>
      <c r="AH76" s="107">
        <f t="shared" si="31"/>
        <v>221285.49903300003</v>
      </c>
      <c r="AI76" s="107">
        <f t="shared" si="32"/>
        <v>234553.30912799999</v>
      </c>
    </row>
    <row r="77" spans="1:35">
      <c r="A77" s="64" t="s">
        <v>33</v>
      </c>
      <c r="B77" s="64" t="s">
        <v>723</v>
      </c>
      <c r="C77" s="158">
        <v>0</v>
      </c>
      <c r="D77" s="159">
        <v>462997.34250000003</v>
      </c>
      <c r="F77" s="158">
        <v>0</v>
      </c>
      <c r="G77" s="159">
        <v>470000</v>
      </c>
      <c r="I77" s="122">
        <v>0</v>
      </c>
      <c r="J77" s="321">
        <v>485000</v>
      </c>
      <c r="K77" s="100">
        <v>0</v>
      </c>
      <c r="L77" s="101">
        <v>0</v>
      </c>
      <c r="M77" s="102">
        <v>500000</v>
      </c>
      <c r="N77" s="103">
        <v>500000</v>
      </c>
      <c r="O77" s="103">
        <f t="shared" si="26"/>
        <v>0</v>
      </c>
      <c r="P77" s="100">
        <f t="shared" si="27"/>
        <v>0</v>
      </c>
      <c r="Q77" s="122">
        <f t="shared" si="19"/>
        <v>0</v>
      </c>
      <c r="R77" s="101">
        <f t="shared" si="20"/>
        <v>0</v>
      </c>
      <c r="S77" s="103">
        <f t="shared" si="28"/>
        <v>466682.14087650005</v>
      </c>
      <c r="T77" s="100">
        <f t="shared" si="29"/>
        <v>477893</v>
      </c>
      <c r="U77" s="122">
        <f t="shared" si="21"/>
        <v>492893</v>
      </c>
      <c r="V77" s="101">
        <f t="shared" si="22"/>
        <v>500000</v>
      </c>
      <c r="X77" s="105">
        <v>0</v>
      </c>
      <c r="Y77" s="107">
        <v>485000</v>
      </c>
      <c r="Z77" s="104">
        <v>0</v>
      </c>
      <c r="AA77" s="105">
        <v>0</v>
      </c>
      <c r="AB77" s="106">
        <v>500000</v>
      </c>
      <c r="AC77" s="107">
        <v>500000</v>
      </c>
      <c r="AD77" s="107">
        <f t="shared" si="23"/>
        <v>0</v>
      </c>
      <c r="AE77" s="107">
        <f t="shared" si="24"/>
        <v>0</v>
      </c>
      <c r="AF77" s="107">
        <f t="shared" si="30"/>
        <v>0</v>
      </c>
      <c r="AG77" s="107">
        <f t="shared" si="25"/>
        <v>477893</v>
      </c>
      <c r="AH77" s="107">
        <f t="shared" si="31"/>
        <v>492893</v>
      </c>
      <c r="AI77" s="107">
        <f t="shared" si="32"/>
        <v>500000</v>
      </c>
    </row>
    <row r="78" spans="1:35">
      <c r="A78" s="64" t="s">
        <v>187</v>
      </c>
      <c r="B78" s="64" t="s">
        <v>724</v>
      </c>
      <c r="C78" s="158">
        <v>420614.64</v>
      </c>
      <c r="D78" s="159">
        <v>6320160</v>
      </c>
      <c r="F78" s="158">
        <v>457821.49</v>
      </c>
      <c r="G78" s="159">
        <v>7268164</v>
      </c>
      <c r="I78" s="122">
        <v>0</v>
      </c>
      <c r="J78" s="321">
        <v>8358411</v>
      </c>
      <c r="K78" s="100">
        <v>0</v>
      </c>
      <c r="L78" s="101">
        <v>46336.891000001022</v>
      </c>
      <c r="M78" s="102">
        <v>9612173</v>
      </c>
      <c r="N78" s="103">
        <v>9612173</v>
      </c>
      <c r="O78" s="103">
        <f t="shared" si="26"/>
        <v>447403.57199999999</v>
      </c>
      <c r="P78" s="100">
        <f t="shared" si="27"/>
        <v>128190.01720000002</v>
      </c>
      <c r="Q78" s="122">
        <f t="shared" si="19"/>
        <v>0</v>
      </c>
      <c r="R78" s="101">
        <f t="shared" si="20"/>
        <v>33362.561520000738</v>
      </c>
      <c r="S78" s="103">
        <f t="shared" si="28"/>
        <v>6818999.7048000004</v>
      </c>
      <c r="T78" s="100">
        <f t="shared" si="29"/>
        <v>7841851.9714000002</v>
      </c>
      <c r="U78" s="122">
        <f t="shared" si="21"/>
        <v>9018140.5644000005</v>
      </c>
      <c r="V78" s="101">
        <f t="shared" si="22"/>
        <v>9612173</v>
      </c>
      <c r="X78" s="105">
        <v>0</v>
      </c>
      <c r="Y78" s="107">
        <v>8358411</v>
      </c>
      <c r="Z78" s="104">
        <v>0</v>
      </c>
      <c r="AA78" s="105">
        <v>46336.891000001022</v>
      </c>
      <c r="AB78" s="106">
        <v>9612173</v>
      </c>
      <c r="AC78" s="107">
        <v>9612173</v>
      </c>
      <c r="AD78" s="107">
        <f t="shared" si="23"/>
        <v>128190.01720000002</v>
      </c>
      <c r="AE78" s="107">
        <f t="shared" si="24"/>
        <v>0</v>
      </c>
      <c r="AF78" s="107">
        <f t="shared" si="30"/>
        <v>33362.561520000738</v>
      </c>
      <c r="AG78" s="107">
        <f t="shared" si="25"/>
        <v>7841851.9714000002</v>
      </c>
      <c r="AH78" s="107">
        <f t="shared" si="31"/>
        <v>9018140.5644000005</v>
      </c>
      <c r="AI78" s="107">
        <f t="shared" si="32"/>
        <v>9612173</v>
      </c>
    </row>
    <row r="79" spans="1:35">
      <c r="A79" s="64" t="s">
        <v>135</v>
      </c>
      <c r="B79" s="64" t="s">
        <v>725</v>
      </c>
      <c r="C79" s="158">
        <v>2416574.86</v>
      </c>
      <c r="D79" s="159">
        <v>1379280.1395</v>
      </c>
      <c r="F79" s="158">
        <v>2655803.85</v>
      </c>
      <c r="G79" s="159">
        <v>1540000</v>
      </c>
      <c r="I79" s="122">
        <v>2622899.4231000007</v>
      </c>
      <c r="J79" s="321">
        <v>1694000</v>
      </c>
      <c r="K79" s="100">
        <v>2518800.3897973336</v>
      </c>
      <c r="L79" s="101">
        <v>2456798.1563519998</v>
      </c>
      <c r="M79" s="102">
        <v>1694000</v>
      </c>
      <c r="N79" s="103">
        <v>1694000</v>
      </c>
      <c r="O79" s="103">
        <f t="shared" si="26"/>
        <v>2588819.7327999999</v>
      </c>
      <c r="P79" s="100">
        <f t="shared" si="27"/>
        <v>2632112.6626320006</v>
      </c>
      <c r="Q79" s="122">
        <f t="shared" si="19"/>
        <v>2547948.1191220805</v>
      </c>
      <c r="R79" s="101">
        <f t="shared" si="20"/>
        <v>2474158.7817166932</v>
      </c>
      <c r="S79" s="103">
        <f t="shared" si="28"/>
        <v>1463850.9300951001</v>
      </c>
      <c r="T79" s="100">
        <f t="shared" si="29"/>
        <v>1621034.8</v>
      </c>
      <c r="U79" s="122">
        <f t="shared" si="21"/>
        <v>1694000</v>
      </c>
      <c r="V79" s="101">
        <f t="shared" si="22"/>
        <v>1694000</v>
      </c>
      <c r="X79" s="105">
        <v>2622899.4231000007</v>
      </c>
      <c r="Y79" s="107">
        <v>1694000</v>
      </c>
      <c r="Z79" s="104">
        <v>2518800.3897973336</v>
      </c>
      <c r="AA79" s="105">
        <v>2456798.1563519998</v>
      </c>
      <c r="AB79" s="106">
        <v>1694000</v>
      </c>
      <c r="AC79" s="107">
        <v>1694000</v>
      </c>
      <c r="AD79" s="107">
        <f t="shared" si="23"/>
        <v>2632112.6626320006</v>
      </c>
      <c r="AE79" s="107">
        <f t="shared" si="24"/>
        <v>2547948.1191220805</v>
      </c>
      <c r="AF79" s="107">
        <f t="shared" si="30"/>
        <v>2474158.7817166932</v>
      </c>
      <c r="AG79" s="107">
        <f t="shared" si="25"/>
        <v>1621034.8</v>
      </c>
      <c r="AH79" s="107">
        <f t="shared" si="31"/>
        <v>1694000</v>
      </c>
      <c r="AI79" s="107">
        <f t="shared" si="32"/>
        <v>1694000</v>
      </c>
    </row>
    <row r="80" spans="1:35">
      <c r="A80" s="64" t="s">
        <v>275</v>
      </c>
      <c r="B80" s="64" t="s">
        <v>931</v>
      </c>
      <c r="C80" s="158">
        <v>0</v>
      </c>
      <c r="D80" s="159">
        <v>190000</v>
      </c>
      <c r="F80" s="158">
        <v>0</v>
      </c>
      <c r="G80" s="159">
        <v>190000</v>
      </c>
      <c r="I80" s="122">
        <v>0</v>
      </c>
      <c r="J80" s="321">
        <v>190000</v>
      </c>
      <c r="K80" s="100">
        <v>0</v>
      </c>
      <c r="L80" s="101">
        <v>0</v>
      </c>
      <c r="M80" s="102">
        <v>190000</v>
      </c>
      <c r="N80" s="103">
        <v>190000</v>
      </c>
      <c r="O80" s="103">
        <f t="shared" si="26"/>
        <v>0</v>
      </c>
      <c r="P80" s="100">
        <f t="shared" si="27"/>
        <v>0</v>
      </c>
      <c r="Q80" s="122">
        <f t="shared" si="19"/>
        <v>0</v>
      </c>
      <c r="R80" s="101">
        <f t="shared" si="20"/>
        <v>0</v>
      </c>
      <c r="S80" s="103">
        <f t="shared" si="28"/>
        <v>190000</v>
      </c>
      <c r="T80" s="100">
        <f t="shared" si="29"/>
        <v>190000</v>
      </c>
      <c r="U80" s="122">
        <f t="shared" si="21"/>
        <v>190000</v>
      </c>
      <c r="V80" s="101">
        <f t="shared" si="22"/>
        <v>190000</v>
      </c>
      <c r="X80" s="105">
        <v>0</v>
      </c>
      <c r="Y80" s="107">
        <v>190000</v>
      </c>
      <c r="Z80" s="104">
        <v>0</v>
      </c>
      <c r="AA80" s="105">
        <v>0</v>
      </c>
      <c r="AB80" s="106">
        <v>190000</v>
      </c>
      <c r="AC80" s="107">
        <v>190000</v>
      </c>
      <c r="AD80" s="107">
        <f t="shared" si="23"/>
        <v>0</v>
      </c>
      <c r="AE80" s="107">
        <f t="shared" si="24"/>
        <v>0</v>
      </c>
      <c r="AF80" s="107">
        <f t="shared" si="30"/>
        <v>0</v>
      </c>
      <c r="AG80" s="107">
        <f t="shared" si="25"/>
        <v>190000</v>
      </c>
      <c r="AH80" s="107">
        <f t="shared" si="31"/>
        <v>190000</v>
      </c>
      <c r="AI80" s="107">
        <f t="shared" si="32"/>
        <v>190000</v>
      </c>
    </row>
    <row r="81" spans="1:35">
      <c r="A81" s="64" t="s">
        <v>429</v>
      </c>
      <c r="B81" s="64" t="s">
        <v>726</v>
      </c>
      <c r="C81" s="158">
        <v>0</v>
      </c>
      <c r="D81" s="159">
        <v>32765981.355</v>
      </c>
      <c r="F81" s="158">
        <v>0</v>
      </c>
      <c r="G81" s="159">
        <v>45320000</v>
      </c>
      <c r="I81" s="122">
        <v>0</v>
      </c>
      <c r="J81" s="321">
        <v>48880000</v>
      </c>
      <c r="K81" s="100">
        <v>0</v>
      </c>
      <c r="L81" s="101">
        <v>0</v>
      </c>
      <c r="M81" s="102">
        <v>53250000</v>
      </c>
      <c r="N81" s="103">
        <v>53250000</v>
      </c>
      <c r="O81" s="103">
        <f t="shared" si="26"/>
        <v>0</v>
      </c>
      <c r="P81" s="100">
        <f t="shared" si="27"/>
        <v>0</v>
      </c>
      <c r="Q81" s="122">
        <f t="shared" si="19"/>
        <v>0</v>
      </c>
      <c r="R81" s="101">
        <f t="shared" si="20"/>
        <v>0</v>
      </c>
      <c r="S81" s="103">
        <f t="shared" si="28"/>
        <v>39371905.965999</v>
      </c>
      <c r="T81" s="100">
        <f t="shared" si="29"/>
        <v>47193272</v>
      </c>
      <c r="U81" s="122">
        <f t="shared" si="21"/>
        <v>51179494</v>
      </c>
      <c r="V81" s="101">
        <f t="shared" si="22"/>
        <v>53250000</v>
      </c>
      <c r="X81" s="105">
        <v>0</v>
      </c>
      <c r="Y81" s="107">
        <v>48880000</v>
      </c>
      <c r="Z81" s="104">
        <v>0</v>
      </c>
      <c r="AA81" s="105">
        <v>0</v>
      </c>
      <c r="AB81" s="106">
        <v>53250000</v>
      </c>
      <c r="AC81" s="107">
        <v>53250000</v>
      </c>
      <c r="AD81" s="107">
        <f t="shared" si="23"/>
        <v>0</v>
      </c>
      <c r="AE81" s="107">
        <f t="shared" si="24"/>
        <v>0</v>
      </c>
      <c r="AF81" s="107">
        <f t="shared" si="30"/>
        <v>0</v>
      </c>
      <c r="AG81" s="107">
        <f t="shared" si="25"/>
        <v>47193272</v>
      </c>
      <c r="AH81" s="107">
        <f t="shared" si="31"/>
        <v>51179494</v>
      </c>
      <c r="AI81" s="107">
        <f t="shared" si="32"/>
        <v>53250000</v>
      </c>
    </row>
    <row r="82" spans="1:35">
      <c r="A82" s="64" t="s">
        <v>65</v>
      </c>
      <c r="B82" s="64" t="s">
        <v>727</v>
      </c>
      <c r="C82" s="158">
        <v>11714204.609999999</v>
      </c>
      <c r="D82" s="159">
        <v>27178860.390000001</v>
      </c>
      <c r="F82" s="158">
        <v>17672573.620000001</v>
      </c>
      <c r="G82" s="159">
        <v>31950000</v>
      </c>
      <c r="I82" s="122">
        <v>8893875.6645000037</v>
      </c>
      <c r="J82" s="321">
        <v>35300000</v>
      </c>
      <c r="K82" s="100">
        <v>8699635.8579000011</v>
      </c>
      <c r="L82" s="101">
        <v>7540953.0302000036</v>
      </c>
      <c r="M82" s="102">
        <v>38650000</v>
      </c>
      <c r="N82" s="103">
        <v>38650000</v>
      </c>
      <c r="O82" s="103">
        <f t="shared" si="26"/>
        <v>16004230.2972</v>
      </c>
      <c r="P82" s="100">
        <f t="shared" si="27"/>
        <v>11351911.092040002</v>
      </c>
      <c r="Q82" s="122">
        <f t="shared" si="19"/>
        <v>8754023.0037480015</v>
      </c>
      <c r="R82" s="101">
        <f t="shared" si="20"/>
        <v>7865384.2219560035</v>
      </c>
      <c r="S82" s="103">
        <f t="shared" si="28"/>
        <v>29689434.052781999</v>
      </c>
      <c r="T82" s="100">
        <f t="shared" si="29"/>
        <v>33712770</v>
      </c>
      <c r="U82" s="122">
        <f t="shared" si="21"/>
        <v>37062770</v>
      </c>
      <c r="V82" s="101">
        <f t="shared" si="22"/>
        <v>38650000</v>
      </c>
      <c r="X82" s="105">
        <v>8893875.6645000037</v>
      </c>
      <c r="Y82" s="107">
        <v>35300000</v>
      </c>
      <c r="Z82" s="104">
        <v>8699635.8579000011</v>
      </c>
      <c r="AA82" s="105">
        <v>7540953.0302000036</v>
      </c>
      <c r="AB82" s="106">
        <v>38650000</v>
      </c>
      <c r="AC82" s="107">
        <v>38650000</v>
      </c>
      <c r="AD82" s="107">
        <f t="shared" si="23"/>
        <v>11351911.092040002</v>
      </c>
      <c r="AE82" s="107">
        <f t="shared" si="24"/>
        <v>8754023.0037480015</v>
      </c>
      <c r="AF82" s="107">
        <f t="shared" si="30"/>
        <v>7865384.2219560035</v>
      </c>
      <c r="AG82" s="107">
        <f t="shared" si="25"/>
        <v>33712770</v>
      </c>
      <c r="AH82" s="107">
        <f t="shared" si="31"/>
        <v>37062770</v>
      </c>
      <c r="AI82" s="107">
        <f t="shared" si="32"/>
        <v>38650000</v>
      </c>
    </row>
    <row r="83" spans="1:35">
      <c r="A83" s="64" t="s">
        <v>503</v>
      </c>
      <c r="B83" s="64" t="s">
        <v>972</v>
      </c>
      <c r="C83" s="158">
        <v>0</v>
      </c>
      <c r="D83" s="159">
        <v>30000</v>
      </c>
      <c r="F83" s="158">
        <v>0</v>
      </c>
      <c r="G83" s="159">
        <v>30000</v>
      </c>
      <c r="I83" s="122">
        <v>0</v>
      </c>
      <c r="J83" s="321">
        <v>30000</v>
      </c>
      <c r="K83" s="100">
        <v>0</v>
      </c>
      <c r="L83" s="101">
        <v>0</v>
      </c>
      <c r="M83" s="102">
        <v>30000</v>
      </c>
      <c r="N83" s="103">
        <v>30000</v>
      </c>
      <c r="O83" s="103">
        <f t="shared" si="26"/>
        <v>0</v>
      </c>
      <c r="P83" s="100">
        <f t="shared" si="27"/>
        <v>0</v>
      </c>
      <c r="Q83" s="122">
        <f t="shared" si="19"/>
        <v>0</v>
      </c>
      <c r="R83" s="101">
        <f t="shared" si="20"/>
        <v>0</v>
      </c>
      <c r="S83" s="103">
        <f t="shared" si="28"/>
        <v>30000</v>
      </c>
      <c r="T83" s="100">
        <f t="shared" si="29"/>
        <v>30000</v>
      </c>
      <c r="U83" s="122">
        <f t="shared" si="21"/>
        <v>30000</v>
      </c>
      <c r="V83" s="101">
        <f t="shared" si="22"/>
        <v>30000</v>
      </c>
      <c r="X83" s="105">
        <v>0</v>
      </c>
      <c r="Y83" s="107">
        <v>30000</v>
      </c>
      <c r="Z83" s="104">
        <v>0</v>
      </c>
      <c r="AA83" s="105">
        <v>0</v>
      </c>
      <c r="AB83" s="106">
        <v>30000</v>
      </c>
      <c r="AC83" s="107">
        <v>30000</v>
      </c>
      <c r="AD83" s="107">
        <f t="shared" si="23"/>
        <v>0</v>
      </c>
      <c r="AE83" s="107">
        <f t="shared" si="24"/>
        <v>0</v>
      </c>
      <c r="AF83" s="107">
        <f t="shared" si="30"/>
        <v>0</v>
      </c>
      <c r="AG83" s="107">
        <f t="shared" si="25"/>
        <v>30000</v>
      </c>
      <c r="AH83" s="107">
        <f t="shared" si="31"/>
        <v>30000</v>
      </c>
      <c r="AI83" s="107">
        <f t="shared" si="32"/>
        <v>30000</v>
      </c>
    </row>
    <row r="84" spans="1:35">
      <c r="A84" s="64" t="s">
        <v>185</v>
      </c>
      <c r="B84" s="64" t="s">
        <v>728</v>
      </c>
      <c r="C84" s="158">
        <v>9006695.5600000005</v>
      </c>
      <c r="D84" s="159">
        <v>24644364.441</v>
      </c>
      <c r="F84" s="158">
        <v>9233660.0099999998</v>
      </c>
      <c r="G84" s="159">
        <v>26900000</v>
      </c>
      <c r="I84" s="122">
        <v>8183817.2554000039</v>
      </c>
      <c r="J84" s="321">
        <v>33000000</v>
      </c>
      <c r="K84" s="100">
        <v>9251227.3959000055</v>
      </c>
      <c r="L84" s="101">
        <v>10071170.063200001</v>
      </c>
      <c r="M84" s="102">
        <v>33000000</v>
      </c>
      <c r="N84" s="103">
        <v>33000000</v>
      </c>
      <c r="O84" s="103">
        <f t="shared" si="26"/>
        <v>9170109.9639999997</v>
      </c>
      <c r="P84" s="100">
        <f t="shared" si="27"/>
        <v>8477773.2266880032</v>
      </c>
      <c r="Q84" s="122">
        <f t="shared" si="19"/>
        <v>8952352.556560006</v>
      </c>
      <c r="R84" s="101">
        <f t="shared" si="20"/>
        <v>9841586.1163560022</v>
      </c>
      <c r="S84" s="103">
        <f t="shared" si="28"/>
        <v>25831279.872145802</v>
      </c>
      <c r="T84" s="100">
        <f t="shared" si="29"/>
        <v>30109820</v>
      </c>
      <c r="U84" s="122">
        <f t="shared" si="21"/>
        <v>33000000</v>
      </c>
      <c r="V84" s="101">
        <f t="shared" si="22"/>
        <v>33000000</v>
      </c>
      <c r="X84" s="105">
        <v>8183817.2554000039</v>
      </c>
      <c r="Y84" s="107">
        <v>33000000</v>
      </c>
      <c r="Z84" s="104">
        <v>9251227.3959000055</v>
      </c>
      <c r="AA84" s="105">
        <v>10071170.063200001</v>
      </c>
      <c r="AB84" s="106">
        <v>33000000</v>
      </c>
      <c r="AC84" s="107">
        <v>33000000</v>
      </c>
      <c r="AD84" s="107">
        <f t="shared" si="23"/>
        <v>8477773.2266880032</v>
      </c>
      <c r="AE84" s="107">
        <f t="shared" si="24"/>
        <v>8952352.556560006</v>
      </c>
      <c r="AF84" s="107">
        <f t="shared" si="30"/>
        <v>9841586.1163560022</v>
      </c>
      <c r="AG84" s="107">
        <f t="shared" si="25"/>
        <v>30109820</v>
      </c>
      <c r="AH84" s="107">
        <f t="shared" si="31"/>
        <v>33000000</v>
      </c>
      <c r="AI84" s="107">
        <f t="shared" si="32"/>
        <v>33000000</v>
      </c>
    </row>
    <row r="85" spans="1:35">
      <c r="A85" s="64" t="s">
        <v>547</v>
      </c>
      <c r="B85" s="64" t="s">
        <v>729</v>
      </c>
      <c r="C85" s="158">
        <v>316237.34999999998</v>
      </c>
      <c r="D85" s="159">
        <v>7177057.6500000004</v>
      </c>
      <c r="F85" s="158">
        <v>52148.92</v>
      </c>
      <c r="G85" s="159">
        <v>12792522.489999998</v>
      </c>
      <c r="I85" s="122">
        <v>0</v>
      </c>
      <c r="J85" s="321">
        <v>12214476.460000001</v>
      </c>
      <c r="K85" s="100">
        <v>0</v>
      </c>
      <c r="L85" s="101">
        <v>0</v>
      </c>
      <c r="M85" s="102">
        <v>12357330.003600001</v>
      </c>
      <c r="N85" s="103">
        <v>12616845.3102</v>
      </c>
      <c r="O85" s="103">
        <f t="shared" si="26"/>
        <v>126093.6804</v>
      </c>
      <c r="P85" s="100">
        <f t="shared" si="27"/>
        <v>14601.697600000001</v>
      </c>
      <c r="Q85" s="122">
        <f t="shared" si="19"/>
        <v>0</v>
      </c>
      <c r="R85" s="101">
        <f t="shared" si="20"/>
        <v>0</v>
      </c>
      <c r="S85" s="103">
        <f t="shared" si="28"/>
        <v>10131915.248808</v>
      </c>
      <c r="T85" s="100">
        <f t="shared" si="29"/>
        <v>12488354.669013999</v>
      </c>
      <c r="U85" s="122">
        <f t="shared" si="21"/>
        <v>12289645.994642321</v>
      </c>
      <c r="V85" s="101">
        <f t="shared" si="22"/>
        <v>12493886.957932921</v>
      </c>
      <c r="X85" s="105">
        <v>0</v>
      </c>
      <c r="Y85" s="107">
        <v>12214476.460000001</v>
      </c>
      <c r="Z85" s="104">
        <v>0</v>
      </c>
      <c r="AA85" s="105">
        <v>0</v>
      </c>
      <c r="AB85" s="106">
        <v>12357330.003600001</v>
      </c>
      <c r="AC85" s="107">
        <v>12616845.3102</v>
      </c>
      <c r="AD85" s="107">
        <f t="shared" si="23"/>
        <v>14601.697600000001</v>
      </c>
      <c r="AE85" s="107">
        <f t="shared" si="24"/>
        <v>0</v>
      </c>
      <c r="AF85" s="107">
        <f t="shared" si="30"/>
        <v>0</v>
      </c>
      <c r="AG85" s="107">
        <f t="shared" si="25"/>
        <v>12488354.669013999</v>
      </c>
      <c r="AH85" s="107">
        <f t="shared" si="31"/>
        <v>12289645.994642321</v>
      </c>
      <c r="AI85" s="107">
        <f t="shared" si="32"/>
        <v>12493886.957932921</v>
      </c>
    </row>
    <row r="86" spans="1:35">
      <c r="A86" s="64" t="s">
        <v>391</v>
      </c>
      <c r="B86" s="64" t="s">
        <v>730</v>
      </c>
      <c r="C86" s="158">
        <v>0</v>
      </c>
      <c r="D86" s="159">
        <v>5886011.9414999997</v>
      </c>
      <c r="F86" s="158">
        <v>0</v>
      </c>
      <c r="G86" s="159">
        <v>9628806.5499999989</v>
      </c>
      <c r="I86" s="122">
        <v>0</v>
      </c>
      <c r="J86" s="321">
        <v>9800000</v>
      </c>
      <c r="K86" s="100">
        <v>0</v>
      </c>
      <c r="L86" s="101">
        <v>0</v>
      </c>
      <c r="M86" s="102">
        <v>9900000</v>
      </c>
      <c r="N86" s="103">
        <v>9900000</v>
      </c>
      <c r="O86" s="103">
        <f t="shared" si="26"/>
        <v>0</v>
      </c>
      <c r="P86" s="100">
        <f t="shared" si="27"/>
        <v>0</v>
      </c>
      <c r="Q86" s="122">
        <f t="shared" si="19"/>
        <v>0</v>
      </c>
      <c r="R86" s="101">
        <f t="shared" si="20"/>
        <v>0</v>
      </c>
      <c r="S86" s="103">
        <f t="shared" si="28"/>
        <v>7855470.4644926991</v>
      </c>
      <c r="T86" s="100">
        <f t="shared" si="29"/>
        <v>9718888.5433899984</v>
      </c>
      <c r="U86" s="122">
        <f t="shared" si="21"/>
        <v>9852620</v>
      </c>
      <c r="V86" s="101">
        <f t="shared" si="22"/>
        <v>9900000</v>
      </c>
      <c r="X86" s="105">
        <v>0</v>
      </c>
      <c r="Y86" s="107">
        <v>9800000</v>
      </c>
      <c r="Z86" s="104">
        <v>0</v>
      </c>
      <c r="AA86" s="105">
        <v>0</v>
      </c>
      <c r="AB86" s="106">
        <v>9900000</v>
      </c>
      <c r="AC86" s="107">
        <v>9900000</v>
      </c>
      <c r="AD86" s="107">
        <f t="shared" si="23"/>
        <v>0</v>
      </c>
      <c r="AE86" s="107">
        <f t="shared" si="24"/>
        <v>0</v>
      </c>
      <c r="AF86" s="107">
        <f t="shared" si="30"/>
        <v>0</v>
      </c>
      <c r="AG86" s="107">
        <f t="shared" si="25"/>
        <v>9718888.5433899984</v>
      </c>
      <c r="AH86" s="107">
        <f t="shared" si="31"/>
        <v>9852620</v>
      </c>
      <c r="AI86" s="107">
        <f t="shared" si="32"/>
        <v>9900000</v>
      </c>
    </row>
    <row r="87" spans="1:35">
      <c r="A87" s="64" t="s">
        <v>23</v>
      </c>
      <c r="B87" s="64" t="s">
        <v>731</v>
      </c>
      <c r="C87" s="158">
        <v>510445.5</v>
      </c>
      <c r="D87" s="159">
        <v>789544.50300000003</v>
      </c>
      <c r="F87" s="158">
        <v>514687.49</v>
      </c>
      <c r="G87" s="159">
        <v>1000000</v>
      </c>
      <c r="I87" s="122">
        <v>493583.93430000026</v>
      </c>
      <c r="J87" s="321">
        <v>1125000</v>
      </c>
      <c r="K87" s="100">
        <v>493570.9731</v>
      </c>
      <c r="L87" s="101">
        <v>427484.90830000001</v>
      </c>
      <c r="M87" s="102">
        <v>1175000</v>
      </c>
      <c r="N87" s="103">
        <v>1175000</v>
      </c>
      <c r="O87" s="103">
        <f t="shared" si="26"/>
        <v>513499.7328</v>
      </c>
      <c r="P87" s="100">
        <f t="shared" si="27"/>
        <v>499492.92989600019</v>
      </c>
      <c r="Q87" s="122">
        <f t="shared" si="19"/>
        <v>493574.60223600012</v>
      </c>
      <c r="R87" s="101">
        <f t="shared" si="20"/>
        <v>445989.00644400006</v>
      </c>
      <c r="S87" s="103">
        <f t="shared" si="28"/>
        <v>900286.18552140007</v>
      </c>
      <c r="T87" s="100">
        <f t="shared" si="29"/>
        <v>1065775</v>
      </c>
      <c r="U87" s="122">
        <f t="shared" si="21"/>
        <v>1151310</v>
      </c>
      <c r="V87" s="101">
        <f t="shared" si="22"/>
        <v>1175000</v>
      </c>
      <c r="X87" s="105">
        <v>493583.93430000026</v>
      </c>
      <c r="Y87" s="107">
        <v>1125000</v>
      </c>
      <c r="Z87" s="104">
        <v>493570.9731</v>
      </c>
      <c r="AA87" s="105">
        <v>427484.90830000001</v>
      </c>
      <c r="AB87" s="106">
        <v>1175000</v>
      </c>
      <c r="AC87" s="107">
        <v>1175000</v>
      </c>
      <c r="AD87" s="107">
        <f t="shared" si="23"/>
        <v>499492.92989600019</v>
      </c>
      <c r="AE87" s="107">
        <f t="shared" si="24"/>
        <v>493574.60223600012</v>
      </c>
      <c r="AF87" s="107">
        <f t="shared" si="30"/>
        <v>445989.00644400006</v>
      </c>
      <c r="AG87" s="107">
        <f t="shared" si="25"/>
        <v>1065775</v>
      </c>
      <c r="AH87" s="107">
        <f t="shared" si="31"/>
        <v>1151310</v>
      </c>
      <c r="AI87" s="107">
        <f t="shared" si="32"/>
        <v>1175000</v>
      </c>
    </row>
    <row r="88" spans="1:35">
      <c r="A88" s="64" t="s">
        <v>383</v>
      </c>
      <c r="B88" s="64" t="s">
        <v>732</v>
      </c>
      <c r="C88" s="158">
        <v>4684838.99</v>
      </c>
      <c r="D88" s="159">
        <v>6977121.0089999996</v>
      </c>
      <c r="F88" s="158">
        <v>4686769.8899999997</v>
      </c>
      <c r="G88" s="159">
        <v>12884647.352499999</v>
      </c>
      <c r="I88" s="122">
        <v>3870390.0712000015</v>
      </c>
      <c r="J88" s="321">
        <v>14382930.9175</v>
      </c>
      <c r="K88" s="100">
        <v>4101913.1613000012</v>
      </c>
      <c r="L88" s="101">
        <v>4094866.0909000002</v>
      </c>
      <c r="M88" s="102">
        <v>14973001.755000001</v>
      </c>
      <c r="N88" s="103">
        <v>15515477.737500001</v>
      </c>
      <c r="O88" s="103">
        <f t="shared" si="26"/>
        <v>4686229.2379999999</v>
      </c>
      <c r="P88" s="100">
        <f t="shared" si="27"/>
        <v>4098976.4204640007</v>
      </c>
      <c r="Q88" s="122">
        <f t="shared" si="19"/>
        <v>4037086.696072001</v>
      </c>
      <c r="R88" s="101">
        <f t="shared" si="20"/>
        <v>4096839.2706120005</v>
      </c>
      <c r="S88" s="103">
        <f t="shared" si="28"/>
        <v>10085661.370949699</v>
      </c>
      <c r="T88" s="100">
        <f t="shared" si="29"/>
        <v>13673044.164402999</v>
      </c>
      <c r="U88" s="122">
        <f t="shared" si="21"/>
        <v>14693426.1921925</v>
      </c>
      <c r="V88" s="101">
        <f t="shared" si="22"/>
        <v>15258452.616991501</v>
      </c>
      <c r="X88" s="105">
        <v>3870390.0712000015</v>
      </c>
      <c r="Y88" s="107">
        <v>14382930.9175</v>
      </c>
      <c r="Z88" s="104">
        <v>4101913.1613000012</v>
      </c>
      <c r="AA88" s="105">
        <v>4094866.0909000002</v>
      </c>
      <c r="AB88" s="106">
        <v>14973001.755000001</v>
      </c>
      <c r="AC88" s="107">
        <v>15515477.737500001</v>
      </c>
      <c r="AD88" s="107">
        <f t="shared" si="23"/>
        <v>4098976.4204640007</v>
      </c>
      <c r="AE88" s="107">
        <f t="shared" si="24"/>
        <v>4037086.696072001</v>
      </c>
      <c r="AF88" s="107">
        <f t="shared" si="30"/>
        <v>4096839.2706120005</v>
      </c>
      <c r="AG88" s="107">
        <f t="shared" si="25"/>
        <v>13673044.164402999</v>
      </c>
      <c r="AH88" s="107">
        <f t="shared" si="31"/>
        <v>14693426.1921925</v>
      </c>
      <c r="AI88" s="107">
        <f t="shared" si="32"/>
        <v>15258452.616991501</v>
      </c>
    </row>
    <row r="89" spans="1:35">
      <c r="A89" s="64" t="s">
        <v>471</v>
      </c>
      <c r="B89" s="64" t="s">
        <v>733</v>
      </c>
      <c r="C89" s="158">
        <v>345103.93</v>
      </c>
      <c r="D89" s="159">
        <v>997304</v>
      </c>
      <c r="F89" s="158">
        <v>339983.95</v>
      </c>
      <c r="G89" s="159">
        <v>1097035</v>
      </c>
      <c r="I89" s="122">
        <v>247674.76724000007</v>
      </c>
      <c r="J89" s="321">
        <v>1206738</v>
      </c>
      <c r="K89" s="100">
        <v>141979.22076133333</v>
      </c>
      <c r="L89" s="101">
        <v>96139.442841333235</v>
      </c>
      <c r="M89" s="102">
        <v>1206738</v>
      </c>
      <c r="N89" s="103">
        <v>1206738</v>
      </c>
      <c r="O89" s="103">
        <f t="shared" si="26"/>
        <v>341417.54440000001</v>
      </c>
      <c r="P89" s="100">
        <f t="shared" si="27"/>
        <v>273521.33841280005</v>
      </c>
      <c r="Q89" s="122">
        <f t="shared" si="19"/>
        <v>171573.97377536003</v>
      </c>
      <c r="R89" s="101">
        <f t="shared" si="20"/>
        <v>108974.58065893326</v>
      </c>
      <c r="S89" s="103">
        <f t="shared" si="28"/>
        <v>1049782.4522000002</v>
      </c>
      <c r="T89" s="100">
        <f t="shared" si="29"/>
        <v>1154760.7186</v>
      </c>
      <c r="U89" s="122">
        <f t="shared" si="21"/>
        <v>1206738</v>
      </c>
      <c r="V89" s="101">
        <f t="shared" si="22"/>
        <v>1206738</v>
      </c>
      <c r="X89" s="105">
        <v>247674.76724000007</v>
      </c>
      <c r="Y89" s="107">
        <v>1206738</v>
      </c>
      <c r="Z89" s="104">
        <v>141979.22076133333</v>
      </c>
      <c r="AA89" s="105">
        <v>96139.442841333235</v>
      </c>
      <c r="AB89" s="106">
        <v>1206738</v>
      </c>
      <c r="AC89" s="107">
        <v>1206738</v>
      </c>
      <c r="AD89" s="107">
        <f t="shared" si="23"/>
        <v>273521.33841280005</v>
      </c>
      <c r="AE89" s="107">
        <f t="shared" si="24"/>
        <v>171573.97377536003</v>
      </c>
      <c r="AF89" s="107">
        <f t="shared" si="30"/>
        <v>108974.58065893326</v>
      </c>
      <c r="AG89" s="107">
        <f t="shared" si="25"/>
        <v>1154760.7186</v>
      </c>
      <c r="AH89" s="107">
        <f t="shared" si="31"/>
        <v>1206738</v>
      </c>
      <c r="AI89" s="107">
        <f t="shared" si="32"/>
        <v>1206738</v>
      </c>
    </row>
    <row r="90" spans="1:35">
      <c r="A90" s="64" t="s">
        <v>573</v>
      </c>
      <c r="B90" s="64" t="s">
        <v>734</v>
      </c>
      <c r="C90" s="158">
        <v>36963.26</v>
      </c>
      <c r="D90" s="159">
        <v>131426.736</v>
      </c>
      <c r="F90" s="158">
        <v>62349.9</v>
      </c>
      <c r="G90" s="159">
        <v>165000</v>
      </c>
      <c r="I90" s="122">
        <v>58699.040800000002</v>
      </c>
      <c r="J90" s="321">
        <v>176040</v>
      </c>
      <c r="K90" s="100">
        <v>46331.489500000025</v>
      </c>
      <c r="L90" s="101">
        <v>51434.221499999992</v>
      </c>
      <c r="M90" s="102">
        <v>176040</v>
      </c>
      <c r="N90" s="103">
        <v>176040</v>
      </c>
      <c r="O90" s="103">
        <f t="shared" si="26"/>
        <v>55241.640800000001</v>
      </c>
      <c r="P90" s="100">
        <f t="shared" si="27"/>
        <v>59721.281375999999</v>
      </c>
      <c r="Q90" s="122">
        <f t="shared" si="19"/>
        <v>49794.403864000022</v>
      </c>
      <c r="R90" s="101">
        <f t="shared" si="20"/>
        <v>50005.456539999999</v>
      </c>
      <c r="S90" s="103">
        <f t="shared" si="28"/>
        <v>149092.9875168</v>
      </c>
      <c r="T90" s="100">
        <f t="shared" si="29"/>
        <v>170809.24800000002</v>
      </c>
      <c r="U90" s="122">
        <f t="shared" si="21"/>
        <v>176040</v>
      </c>
      <c r="V90" s="101">
        <f t="shared" si="22"/>
        <v>176040</v>
      </c>
      <c r="X90" s="105">
        <v>58699.040800000002</v>
      </c>
      <c r="Y90" s="107">
        <v>176040</v>
      </c>
      <c r="Z90" s="104">
        <v>46331.489500000025</v>
      </c>
      <c r="AA90" s="105">
        <v>51434.221499999992</v>
      </c>
      <c r="AB90" s="106">
        <v>176040</v>
      </c>
      <c r="AC90" s="107">
        <v>176040</v>
      </c>
      <c r="AD90" s="107">
        <f t="shared" si="23"/>
        <v>59721.281375999999</v>
      </c>
      <c r="AE90" s="107">
        <f t="shared" si="24"/>
        <v>49794.403864000022</v>
      </c>
      <c r="AF90" s="107">
        <f t="shared" si="30"/>
        <v>50005.456539999999</v>
      </c>
      <c r="AG90" s="107">
        <f t="shared" si="25"/>
        <v>170809.24800000002</v>
      </c>
      <c r="AH90" s="107">
        <f t="shared" si="31"/>
        <v>176040</v>
      </c>
      <c r="AI90" s="107">
        <f t="shared" si="32"/>
        <v>176040</v>
      </c>
    </row>
    <row r="91" spans="1:35">
      <c r="A91" s="64" t="s">
        <v>261</v>
      </c>
      <c r="B91" s="64" t="s">
        <v>735</v>
      </c>
      <c r="C91" s="158">
        <v>32635.42</v>
      </c>
      <c r="D91" s="159">
        <v>81544.581405000004</v>
      </c>
      <c r="F91" s="158">
        <v>49139.69</v>
      </c>
      <c r="G91" s="159">
        <v>110000</v>
      </c>
      <c r="I91" s="122">
        <v>19680.314999999988</v>
      </c>
      <c r="J91" s="321">
        <v>110000</v>
      </c>
      <c r="K91" s="100">
        <v>0</v>
      </c>
      <c r="L91" s="101">
        <v>0</v>
      </c>
      <c r="M91" s="102">
        <v>103364.04000000001</v>
      </c>
      <c r="N91" s="103">
        <v>78474.58</v>
      </c>
      <c r="O91" s="103">
        <f t="shared" si="26"/>
        <v>44518.494400000003</v>
      </c>
      <c r="P91" s="100">
        <f t="shared" si="27"/>
        <v>27928.939999999991</v>
      </c>
      <c r="Q91" s="122">
        <f t="shared" si="19"/>
        <v>5510.4881999999971</v>
      </c>
      <c r="R91" s="101">
        <f t="shared" si="20"/>
        <v>0</v>
      </c>
      <c r="S91" s="103">
        <f t="shared" si="28"/>
        <v>96517.822669689005</v>
      </c>
      <c r="T91" s="100">
        <f t="shared" si="29"/>
        <v>110000</v>
      </c>
      <c r="U91" s="122">
        <f t="shared" si="21"/>
        <v>106508.157848</v>
      </c>
      <c r="V91" s="101">
        <f t="shared" si="22"/>
        <v>90267.206147999997</v>
      </c>
      <c r="X91" s="105">
        <v>19680.314999999988</v>
      </c>
      <c r="Y91" s="107">
        <v>110000</v>
      </c>
      <c r="Z91" s="104">
        <v>0</v>
      </c>
      <c r="AA91" s="105">
        <v>0</v>
      </c>
      <c r="AB91" s="106">
        <v>103364.04000000001</v>
      </c>
      <c r="AC91" s="107">
        <v>78474.58</v>
      </c>
      <c r="AD91" s="107">
        <f t="shared" si="23"/>
        <v>27928.939999999991</v>
      </c>
      <c r="AE91" s="107">
        <f t="shared" si="24"/>
        <v>5510.4881999999971</v>
      </c>
      <c r="AF91" s="107">
        <f t="shared" si="30"/>
        <v>0</v>
      </c>
      <c r="AG91" s="107">
        <f t="shared" si="25"/>
        <v>110000</v>
      </c>
      <c r="AH91" s="107">
        <f t="shared" si="31"/>
        <v>106508.157848</v>
      </c>
      <c r="AI91" s="107">
        <f t="shared" si="32"/>
        <v>90267.206147999997</v>
      </c>
    </row>
    <row r="92" spans="1:35">
      <c r="A92" s="64" t="s">
        <v>267</v>
      </c>
      <c r="B92" s="64" t="s">
        <v>736</v>
      </c>
      <c r="C92" s="158">
        <v>0</v>
      </c>
      <c r="D92" s="159">
        <v>1679610.1268399998</v>
      </c>
      <c r="F92" s="158">
        <v>0</v>
      </c>
      <c r="G92" s="159">
        <v>1943620</v>
      </c>
      <c r="I92" s="122">
        <v>0</v>
      </c>
      <c r="J92" s="321">
        <v>2314954.0949999997</v>
      </c>
      <c r="K92" s="100">
        <v>0</v>
      </c>
      <c r="L92" s="101">
        <v>0</v>
      </c>
      <c r="M92" s="102">
        <v>2348563.5068000001</v>
      </c>
      <c r="N92" s="103">
        <v>2351883.1625999999</v>
      </c>
      <c r="O92" s="103">
        <f t="shared" si="26"/>
        <v>0</v>
      </c>
      <c r="P92" s="100">
        <f t="shared" si="27"/>
        <v>0</v>
      </c>
      <c r="Q92" s="122">
        <f t="shared" si="19"/>
        <v>0</v>
      </c>
      <c r="R92" s="101">
        <f t="shared" si="20"/>
        <v>0</v>
      </c>
      <c r="S92" s="103">
        <f t="shared" si="28"/>
        <v>1818532.1220967919</v>
      </c>
      <c r="T92" s="100">
        <f t="shared" si="29"/>
        <v>2139016.0007889997</v>
      </c>
      <c r="U92" s="122">
        <f t="shared" si="21"/>
        <v>2332639.36748916</v>
      </c>
      <c r="V92" s="101">
        <f t="shared" si="22"/>
        <v>2350310.3096819599</v>
      </c>
      <c r="X92" s="105">
        <v>0</v>
      </c>
      <c r="Y92" s="107">
        <v>2314954.0949999997</v>
      </c>
      <c r="Z92" s="104">
        <v>0</v>
      </c>
      <c r="AA92" s="105">
        <v>0</v>
      </c>
      <c r="AB92" s="106">
        <v>2348563.5068000001</v>
      </c>
      <c r="AC92" s="107">
        <v>2351883.1625999999</v>
      </c>
      <c r="AD92" s="107">
        <f t="shared" si="23"/>
        <v>0</v>
      </c>
      <c r="AE92" s="107">
        <f t="shared" si="24"/>
        <v>0</v>
      </c>
      <c r="AF92" s="107">
        <f t="shared" si="30"/>
        <v>0</v>
      </c>
      <c r="AG92" s="107">
        <f t="shared" si="25"/>
        <v>2139016.0007889997</v>
      </c>
      <c r="AH92" s="107">
        <f t="shared" si="31"/>
        <v>2332639.36748916</v>
      </c>
      <c r="AI92" s="107">
        <f t="shared" si="32"/>
        <v>2350310.3096819599</v>
      </c>
    </row>
    <row r="93" spans="1:35">
      <c r="A93" s="64" t="s">
        <v>139</v>
      </c>
      <c r="B93" s="64" t="s">
        <v>737</v>
      </c>
      <c r="C93" s="158">
        <v>537252.89</v>
      </c>
      <c r="D93" s="159">
        <v>431252.11499999999</v>
      </c>
      <c r="F93" s="158">
        <v>651172.56999999995</v>
      </c>
      <c r="G93" s="159">
        <v>475000</v>
      </c>
      <c r="I93" s="122">
        <v>624340.52840000007</v>
      </c>
      <c r="J93" s="321">
        <v>503500</v>
      </c>
      <c r="K93" s="100">
        <v>581467.04429999995</v>
      </c>
      <c r="L93" s="101">
        <v>577497.81139999989</v>
      </c>
      <c r="M93" s="102">
        <v>533710</v>
      </c>
      <c r="N93" s="103">
        <v>533710</v>
      </c>
      <c r="O93" s="103">
        <f t="shared" si="26"/>
        <v>619275.05960000004</v>
      </c>
      <c r="P93" s="100">
        <f t="shared" si="27"/>
        <v>631853.50004800002</v>
      </c>
      <c r="Q93" s="122">
        <f t="shared" si="19"/>
        <v>593471.619848</v>
      </c>
      <c r="R93" s="101">
        <f t="shared" si="20"/>
        <v>578609.19661199988</v>
      </c>
      <c r="S93" s="103">
        <f t="shared" si="28"/>
        <v>454272.252087</v>
      </c>
      <c r="T93" s="100">
        <f t="shared" si="29"/>
        <v>489996.7</v>
      </c>
      <c r="U93" s="122">
        <f t="shared" si="21"/>
        <v>519396.50199999998</v>
      </c>
      <c r="V93" s="101">
        <f t="shared" si="22"/>
        <v>533710</v>
      </c>
      <c r="X93" s="105">
        <v>624340.52840000007</v>
      </c>
      <c r="Y93" s="107">
        <v>503500</v>
      </c>
      <c r="Z93" s="104">
        <v>581467.04429999995</v>
      </c>
      <c r="AA93" s="105">
        <v>577497.81139999989</v>
      </c>
      <c r="AB93" s="106">
        <v>533710</v>
      </c>
      <c r="AC93" s="107">
        <v>533710</v>
      </c>
      <c r="AD93" s="107">
        <f t="shared" si="23"/>
        <v>631853.50004800002</v>
      </c>
      <c r="AE93" s="107">
        <f t="shared" si="24"/>
        <v>593471.619848</v>
      </c>
      <c r="AF93" s="107">
        <f t="shared" si="30"/>
        <v>578609.19661199988</v>
      </c>
      <c r="AG93" s="107">
        <f t="shared" si="25"/>
        <v>489996.7</v>
      </c>
      <c r="AH93" s="107">
        <f t="shared" si="31"/>
        <v>519396.50199999998</v>
      </c>
      <c r="AI93" s="107">
        <f t="shared" si="32"/>
        <v>533710</v>
      </c>
    </row>
    <row r="94" spans="1:35">
      <c r="A94" s="64" t="s">
        <v>599</v>
      </c>
      <c r="B94" s="64" t="s">
        <v>738</v>
      </c>
      <c r="C94" s="158">
        <v>4157730.23</v>
      </c>
      <c r="D94" s="159">
        <v>1354799.7720000001</v>
      </c>
      <c r="F94" s="158">
        <v>4244395.24</v>
      </c>
      <c r="G94" s="159">
        <v>1725000</v>
      </c>
      <c r="I94" s="122">
        <v>4249750.3370000003</v>
      </c>
      <c r="J94" s="321">
        <v>1800000</v>
      </c>
      <c r="K94" s="100">
        <v>4193196.8676000005</v>
      </c>
      <c r="L94" s="101">
        <v>4093004.0628000004</v>
      </c>
      <c r="M94" s="102">
        <v>1850000</v>
      </c>
      <c r="N94" s="103">
        <v>1850000</v>
      </c>
      <c r="O94" s="103">
        <f t="shared" si="26"/>
        <v>4220129.0372000001</v>
      </c>
      <c r="P94" s="100">
        <f t="shared" si="27"/>
        <v>4248250.9098400008</v>
      </c>
      <c r="Q94" s="122">
        <f t="shared" si="19"/>
        <v>4209031.8390320009</v>
      </c>
      <c r="R94" s="101">
        <f t="shared" si="20"/>
        <v>4121058.0481440006</v>
      </c>
      <c r="S94" s="103">
        <f t="shared" si="28"/>
        <v>1549599.1319736</v>
      </c>
      <c r="T94" s="100">
        <f t="shared" si="29"/>
        <v>1764465</v>
      </c>
      <c r="U94" s="122">
        <f t="shared" si="21"/>
        <v>1826310</v>
      </c>
      <c r="V94" s="101">
        <f t="shared" si="22"/>
        <v>1850000</v>
      </c>
      <c r="X94" s="105">
        <v>4249750.3370000003</v>
      </c>
      <c r="Y94" s="107">
        <v>1800000</v>
      </c>
      <c r="Z94" s="104">
        <v>4193196.8676000005</v>
      </c>
      <c r="AA94" s="105">
        <v>4093004.0628000004</v>
      </c>
      <c r="AB94" s="106">
        <v>1850000</v>
      </c>
      <c r="AC94" s="107">
        <v>1850000</v>
      </c>
      <c r="AD94" s="107">
        <f t="shared" si="23"/>
        <v>4248250.9098400008</v>
      </c>
      <c r="AE94" s="107">
        <f t="shared" si="24"/>
        <v>4209031.8390320009</v>
      </c>
      <c r="AF94" s="107">
        <f t="shared" si="30"/>
        <v>4121058.0481440006</v>
      </c>
      <c r="AG94" s="107">
        <f t="shared" si="25"/>
        <v>1764465</v>
      </c>
      <c r="AH94" s="107">
        <f t="shared" si="31"/>
        <v>1826310</v>
      </c>
      <c r="AI94" s="107">
        <f t="shared" si="32"/>
        <v>1850000</v>
      </c>
    </row>
    <row r="95" spans="1:35">
      <c r="A95" s="64" t="s">
        <v>607</v>
      </c>
      <c r="B95" s="64" t="s">
        <v>739</v>
      </c>
      <c r="C95" s="158">
        <v>1613078.77</v>
      </c>
      <c r="D95" s="159">
        <v>529566.23100000003</v>
      </c>
      <c r="F95" s="158">
        <v>1720133.77</v>
      </c>
      <c r="G95" s="159">
        <v>626000</v>
      </c>
      <c r="I95" s="122">
        <v>1727300.9921000001</v>
      </c>
      <c r="J95" s="321">
        <v>626000</v>
      </c>
      <c r="K95" s="100">
        <v>1698986.1553533331</v>
      </c>
      <c r="L95" s="101">
        <v>1630457.6698399996</v>
      </c>
      <c r="M95" s="102">
        <v>626000</v>
      </c>
      <c r="N95" s="103">
        <v>626000</v>
      </c>
      <c r="O95" s="103">
        <f t="shared" si="26"/>
        <v>1690158.37</v>
      </c>
      <c r="P95" s="100">
        <f t="shared" si="27"/>
        <v>1725294.169912</v>
      </c>
      <c r="Q95" s="122">
        <f t="shared" si="19"/>
        <v>1706914.3096423997</v>
      </c>
      <c r="R95" s="101">
        <f t="shared" si="20"/>
        <v>1649645.6457837331</v>
      </c>
      <c r="S95" s="103">
        <f t="shared" si="28"/>
        <v>580309.68024779996</v>
      </c>
      <c r="T95" s="100">
        <f t="shared" si="29"/>
        <v>626000</v>
      </c>
      <c r="U95" s="122">
        <f t="shared" si="21"/>
        <v>626000</v>
      </c>
      <c r="V95" s="101">
        <f t="shared" si="22"/>
        <v>626000</v>
      </c>
      <c r="X95" s="105">
        <v>1727300.9921000001</v>
      </c>
      <c r="Y95" s="107">
        <v>626000</v>
      </c>
      <c r="Z95" s="104">
        <v>1698986.1553533331</v>
      </c>
      <c r="AA95" s="105">
        <v>1630457.6698399996</v>
      </c>
      <c r="AB95" s="106">
        <v>626000</v>
      </c>
      <c r="AC95" s="107">
        <v>626000</v>
      </c>
      <c r="AD95" s="107">
        <f t="shared" si="23"/>
        <v>1725294.169912</v>
      </c>
      <c r="AE95" s="107">
        <f t="shared" si="24"/>
        <v>1706914.3096423997</v>
      </c>
      <c r="AF95" s="107">
        <f t="shared" si="30"/>
        <v>1649645.6457837331</v>
      </c>
      <c r="AG95" s="107">
        <f t="shared" si="25"/>
        <v>626000</v>
      </c>
      <c r="AH95" s="107">
        <f t="shared" si="31"/>
        <v>626000</v>
      </c>
      <c r="AI95" s="107">
        <f t="shared" si="32"/>
        <v>626000</v>
      </c>
    </row>
    <row r="96" spans="1:35">
      <c r="A96" s="64" t="s">
        <v>453</v>
      </c>
      <c r="B96" s="64" t="s">
        <v>740</v>
      </c>
      <c r="C96" s="158">
        <v>52136.98</v>
      </c>
      <c r="D96" s="159">
        <v>2879613.0210000002</v>
      </c>
      <c r="F96" s="158">
        <v>0</v>
      </c>
      <c r="G96" s="159">
        <v>4449366</v>
      </c>
      <c r="I96" s="122">
        <v>0</v>
      </c>
      <c r="J96" s="321">
        <v>4449366</v>
      </c>
      <c r="K96" s="100">
        <v>0</v>
      </c>
      <c r="L96" s="101">
        <v>0</v>
      </c>
      <c r="M96" s="102">
        <v>4449366</v>
      </c>
      <c r="N96" s="103">
        <v>4449366</v>
      </c>
      <c r="O96" s="103">
        <f t="shared" si="26"/>
        <v>14598.354400000002</v>
      </c>
      <c r="P96" s="100">
        <f t="shared" si="27"/>
        <v>0</v>
      </c>
      <c r="Q96" s="122">
        <f t="shared" si="19"/>
        <v>0</v>
      </c>
      <c r="R96" s="101">
        <f t="shared" si="20"/>
        <v>0</v>
      </c>
      <c r="S96" s="103">
        <f t="shared" si="28"/>
        <v>3705617.0385498004</v>
      </c>
      <c r="T96" s="100">
        <f t="shared" si="29"/>
        <v>4449366</v>
      </c>
      <c r="U96" s="122">
        <f t="shared" si="21"/>
        <v>4449366</v>
      </c>
      <c r="V96" s="101">
        <f t="shared" si="22"/>
        <v>4449366</v>
      </c>
      <c r="X96" s="105">
        <v>0</v>
      </c>
      <c r="Y96" s="107">
        <v>4449366</v>
      </c>
      <c r="Z96" s="104">
        <v>0</v>
      </c>
      <c r="AA96" s="105">
        <v>0</v>
      </c>
      <c r="AB96" s="106">
        <v>4449366</v>
      </c>
      <c r="AC96" s="107">
        <v>4449366</v>
      </c>
      <c r="AD96" s="107">
        <f t="shared" si="23"/>
        <v>0</v>
      </c>
      <c r="AE96" s="107">
        <f t="shared" si="24"/>
        <v>0</v>
      </c>
      <c r="AF96" s="107">
        <f t="shared" si="30"/>
        <v>0</v>
      </c>
      <c r="AG96" s="107">
        <f t="shared" si="25"/>
        <v>4449366</v>
      </c>
      <c r="AH96" s="107">
        <f t="shared" si="31"/>
        <v>4449366</v>
      </c>
      <c r="AI96" s="107">
        <f t="shared" si="32"/>
        <v>4449366</v>
      </c>
    </row>
    <row r="97" spans="1:35">
      <c r="A97" s="64" t="s">
        <v>317</v>
      </c>
      <c r="B97" s="64" t="s">
        <v>741</v>
      </c>
      <c r="C97" s="158">
        <v>0</v>
      </c>
      <c r="D97" s="159">
        <v>692500</v>
      </c>
      <c r="F97" s="158">
        <v>0</v>
      </c>
      <c r="G97" s="159">
        <v>722061</v>
      </c>
      <c r="I97" s="122">
        <v>0</v>
      </c>
      <c r="J97" s="321">
        <v>698154.56</v>
      </c>
      <c r="K97" s="100">
        <v>0</v>
      </c>
      <c r="L97" s="101">
        <v>0</v>
      </c>
      <c r="M97" s="102">
        <v>751925</v>
      </c>
      <c r="N97" s="103">
        <v>773705.23840000003</v>
      </c>
      <c r="O97" s="103">
        <f t="shared" si="26"/>
        <v>0</v>
      </c>
      <c r="P97" s="100">
        <f t="shared" si="27"/>
        <v>0</v>
      </c>
      <c r="Q97" s="122">
        <f t="shared" si="19"/>
        <v>0</v>
      </c>
      <c r="R97" s="101">
        <f t="shared" si="20"/>
        <v>0</v>
      </c>
      <c r="S97" s="103">
        <f t="shared" si="28"/>
        <v>708054.99820000003</v>
      </c>
      <c r="T97" s="100">
        <f t="shared" si="29"/>
        <v>709481.43127200007</v>
      </c>
      <c r="U97" s="122">
        <f t="shared" si="21"/>
        <v>726448.56552800001</v>
      </c>
      <c r="V97" s="101">
        <f t="shared" si="22"/>
        <v>763385.76144607994</v>
      </c>
      <c r="X97" s="105">
        <v>0</v>
      </c>
      <c r="Y97" s="107">
        <v>698154.56</v>
      </c>
      <c r="Z97" s="104">
        <v>0</v>
      </c>
      <c r="AA97" s="105">
        <v>0</v>
      </c>
      <c r="AB97" s="106">
        <v>751925</v>
      </c>
      <c r="AC97" s="107">
        <v>773705.23840000003</v>
      </c>
      <c r="AD97" s="107">
        <f t="shared" si="23"/>
        <v>0</v>
      </c>
      <c r="AE97" s="107">
        <f t="shared" si="24"/>
        <v>0</v>
      </c>
      <c r="AF97" s="107">
        <f t="shared" si="30"/>
        <v>0</v>
      </c>
      <c r="AG97" s="107">
        <f t="shared" si="25"/>
        <v>709481.43127200007</v>
      </c>
      <c r="AH97" s="107">
        <f t="shared" si="31"/>
        <v>726448.56552800001</v>
      </c>
      <c r="AI97" s="107">
        <f t="shared" si="32"/>
        <v>763385.76144607994</v>
      </c>
    </row>
    <row r="98" spans="1:35">
      <c r="A98" s="64" t="s">
        <v>461</v>
      </c>
      <c r="B98" s="64" t="s">
        <v>920</v>
      </c>
      <c r="C98" s="158">
        <v>0</v>
      </c>
      <c r="D98" s="159">
        <v>184000</v>
      </c>
      <c r="F98" s="158">
        <v>0</v>
      </c>
      <c r="G98" s="159">
        <v>189559.47999999998</v>
      </c>
      <c r="I98" s="122">
        <v>0</v>
      </c>
      <c r="J98" s="321">
        <v>206822.04</v>
      </c>
      <c r="K98" s="100">
        <v>0</v>
      </c>
      <c r="L98" s="101">
        <v>0</v>
      </c>
      <c r="M98" s="102">
        <v>192310.12160000001</v>
      </c>
      <c r="N98" s="103">
        <v>196348.8112</v>
      </c>
      <c r="O98" s="103">
        <f t="shared" si="26"/>
        <v>0</v>
      </c>
      <c r="P98" s="100">
        <f t="shared" si="27"/>
        <v>0</v>
      </c>
      <c r="Q98" s="122">
        <f t="shared" si="19"/>
        <v>0</v>
      </c>
      <c r="R98" s="101">
        <f t="shared" si="20"/>
        <v>0</v>
      </c>
      <c r="S98" s="103">
        <f t="shared" si="28"/>
        <v>186925.398376</v>
      </c>
      <c r="T98" s="100">
        <f t="shared" si="29"/>
        <v>198643.03907200001</v>
      </c>
      <c r="U98" s="122">
        <f t="shared" si="21"/>
        <v>199185.86853792</v>
      </c>
      <c r="V98" s="101">
        <f t="shared" si="22"/>
        <v>194435.28006751998</v>
      </c>
      <c r="X98" s="105">
        <v>0</v>
      </c>
      <c r="Y98" s="107">
        <v>206822.04</v>
      </c>
      <c r="Z98" s="104">
        <v>0</v>
      </c>
      <c r="AA98" s="105">
        <v>0</v>
      </c>
      <c r="AB98" s="106">
        <v>192310.12160000001</v>
      </c>
      <c r="AC98" s="107">
        <v>196348.8112</v>
      </c>
      <c r="AD98" s="107">
        <f t="shared" si="23"/>
        <v>0</v>
      </c>
      <c r="AE98" s="107">
        <f t="shared" si="24"/>
        <v>0</v>
      </c>
      <c r="AF98" s="107">
        <f t="shared" si="30"/>
        <v>0</v>
      </c>
      <c r="AG98" s="107">
        <f t="shared" si="25"/>
        <v>198643.03907200001</v>
      </c>
      <c r="AH98" s="107">
        <f t="shared" si="31"/>
        <v>199185.86853792</v>
      </c>
      <c r="AI98" s="107">
        <f t="shared" si="32"/>
        <v>194435.28006751998</v>
      </c>
    </row>
    <row r="99" spans="1:35">
      <c r="A99" s="64" t="s">
        <v>61</v>
      </c>
      <c r="B99" s="64" t="s">
        <v>944</v>
      </c>
      <c r="C99" s="158">
        <v>6037.15</v>
      </c>
      <c r="D99" s="159">
        <v>287662.84950000001</v>
      </c>
      <c r="F99" s="158">
        <v>29679.35</v>
      </c>
      <c r="G99" s="159">
        <v>321129</v>
      </c>
      <c r="I99" s="122">
        <v>0</v>
      </c>
      <c r="J99" s="321">
        <v>353241</v>
      </c>
      <c r="K99" s="100">
        <v>0</v>
      </c>
      <c r="L99" s="101">
        <v>0</v>
      </c>
      <c r="M99" s="102">
        <v>388566</v>
      </c>
      <c r="N99" s="103">
        <v>388566</v>
      </c>
      <c r="O99" s="103">
        <f t="shared" si="26"/>
        <v>23059.534</v>
      </c>
      <c r="P99" s="100">
        <f t="shared" si="27"/>
        <v>8310.2180000000008</v>
      </c>
      <c r="Q99" s="122">
        <f t="shared" si="19"/>
        <v>0</v>
      </c>
      <c r="R99" s="101">
        <f t="shared" si="20"/>
        <v>0</v>
      </c>
      <c r="S99" s="103">
        <f t="shared" si="28"/>
        <v>305272.73789310001</v>
      </c>
      <c r="T99" s="100">
        <f t="shared" si="29"/>
        <v>338026.33439999999</v>
      </c>
      <c r="U99" s="122">
        <f t="shared" si="21"/>
        <v>371829.01500000001</v>
      </c>
      <c r="V99" s="101">
        <f t="shared" si="22"/>
        <v>388566</v>
      </c>
      <c r="X99" s="105">
        <v>0</v>
      </c>
      <c r="Y99" s="107">
        <v>353241</v>
      </c>
      <c r="Z99" s="104">
        <v>0</v>
      </c>
      <c r="AA99" s="105">
        <v>0</v>
      </c>
      <c r="AB99" s="106">
        <v>388566</v>
      </c>
      <c r="AC99" s="107">
        <v>388566</v>
      </c>
      <c r="AD99" s="107">
        <f t="shared" si="23"/>
        <v>8310.2180000000008</v>
      </c>
      <c r="AE99" s="107">
        <f t="shared" si="24"/>
        <v>0</v>
      </c>
      <c r="AF99" s="107">
        <f t="shared" si="30"/>
        <v>0</v>
      </c>
      <c r="AG99" s="107">
        <f t="shared" si="25"/>
        <v>338026.33439999999</v>
      </c>
      <c r="AH99" s="107">
        <f t="shared" si="31"/>
        <v>371829.01500000001</v>
      </c>
      <c r="AI99" s="107">
        <f t="shared" si="32"/>
        <v>388566</v>
      </c>
    </row>
    <row r="100" spans="1:35">
      <c r="A100" s="64" t="s">
        <v>523</v>
      </c>
      <c r="B100" s="64" t="s">
        <v>742</v>
      </c>
      <c r="C100" s="158">
        <v>0</v>
      </c>
      <c r="D100" s="159">
        <v>1725415.3365</v>
      </c>
      <c r="F100" s="158">
        <v>0</v>
      </c>
      <c r="G100" s="159">
        <v>2172180</v>
      </c>
      <c r="I100" s="122">
        <v>0</v>
      </c>
      <c r="J100" s="321">
        <v>2194412.0449999999</v>
      </c>
      <c r="K100" s="100">
        <v>0</v>
      </c>
      <c r="L100" s="101">
        <v>0</v>
      </c>
      <c r="M100" s="102">
        <v>2192934.3676</v>
      </c>
      <c r="N100" s="103">
        <v>2238988.0082</v>
      </c>
      <c r="O100" s="103">
        <f t="shared" si="26"/>
        <v>0</v>
      </c>
      <c r="P100" s="100">
        <f t="shared" si="27"/>
        <v>0</v>
      </c>
      <c r="Q100" s="122">
        <f t="shared" si="19"/>
        <v>0</v>
      </c>
      <c r="R100" s="101">
        <f t="shared" si="20"/>
        <v>0</v>
      </c>
      <c r="S100" s="103">
        <f t="shared" si="28"/>
        <v>1960502.9024336999</v>
      </c>
      <c r="T100" s="100">
        <f t="shared" si="29"/>
        <v>2183878.5020789998</v>
      </c>
      <c r="U100" s="122">
        <f t="shared" si="21"/>
        <v>2193634.4911521198</v>
      </c>
      <c r="V100" s="101">
        <f t="shared" si="22"/>
        <v>2217167.79328372</v>
      </c>
      <c r="X100" s="105">
        <v>0</v>
      </c>
      <c r="Y100" s="107">
        <v>2194412.0449999999</v>
      </c>
      <c r="Z100" s="104">
        <v>0</v>
      </c>
      <c r="AA100" s="105">
        <v>0</v>
      </c>
      <c r="AB100" s="106">
        <v>2192934.3676</v>
      </c>
      <c r="AC100" s="107">
        <v>2238988.0082</v>
      </c>
      <c r="AD100" s="107">
        <f t="shared" si="23"/>
        <v>0</v>
      </c>
      <c r="AE100" s="107">
        <f t="shared" si="24"/>
        <v>0</v>
      </c>
      <c r="AF100" s="107">
        <f t="shared" si="30"/>
        <v>0</v>
      </c>
      <c r="AG100" s="107">
        <f t="shared" si="25"/>
        <v>2183878.5020789998</v>
      </c>
      <c r="AH100" s="107">
        <f t="shared" si="31"/>
        <v>2193634.4911521198</v>
      </c>
      <c r="AI100" s="107">
        <f t="shared" si="32"/>
        <v>2217167.79328372</v>
      </c>
    </row>
    <row r="101" spans="1:35">
      <c r="A101" s="64" t="s">
        <v>311</v>
      </c>
      <c r="B101" s="64" t="s">
        <v>925</v>
      </c>
      <c r="C101" s="158">
        <v>0</v>
      </c>
      <c r="D101" s="159">
        <v>224045.595</v>
      </c>
      <c r="F101" s="158">
        <v>0</v>
      </c>
      <c r="G101" s="159">
        <v>270000</v>
      </c>
      <c r="I101" s="122">
        <v>0</v>
      </c>
      <c r="J101" s="321">
        <v>323068.315</v>
      </c>
      <c r="K101" s="100">
        <v>0</v>
      </c>
      <c r="L101" s="101">
        <v>0</v>
      </c>
      <c r="M101" s="102">
        <v>296840.32000000001</v>
      </c>
      <c r="N101" s="103">
        <v>303074.24</v>
      </c>
      <c r="O101" s="103">
        <f t="shared" si="26"/>
        <v>0</v>
      </c>
      <c r="P101" s="100">
        <f t="shared" si="27"/>
        <v>0</v>
      </c>
      <c r="Q101" s="122">
        <f t="shared" si="19"/>
        <v>0</v>
      </c>
      <c r="R101" s="101">
        <f t="shared" si="20"/>
        <v>0</v>
      </c>
      <c r="S101" s="103">
        <f t="shared" si="28"/>
        <v>248226.80291100001</v>
      </c>
      <c r="T101" s="100">
        <f t="shared" si="29"/>
        <v>297924.54735300003</v>
      </c>
      <c r="U101" s="122">
        <f t="shared" si="21"/>
        <v>309267.14403099997</v>
      </c>
      <c r="V101" s="101">
        <f t="shared" si="22"/>
        <v>300120.60870400001</v>
      </c>
      <c r="X101" s="105">
        <v>0</v>
      </c>
      <c r="Y101" s="107">
        <v>323068.315</v>
      </c>
      <c r="Z101" s="104">
        <v>0</v>
      </c>
      <c r="AA101" s="105">
        <v>0</v>
      </c>
      <c r="AB101" s="106">
        <v>296840.32000000001</v>
      </c>
      <c r="AC101" s="107">
        <v>303074.24</v>
      </c>
      <c r="AD101" s="107">
        <f t="shared" si="23"/>
        <v>0</v>
      </c>
      <c r="AE101" s="107">
        <f t="shared" si="24"/>
        <v>0</v>
      </c>
      <c r="AF101" s="107">
        <f t="shared" si="30"/>
        <v>0</v>
      </c>
      <c r="AG101" s="107">
        <f t="shared" si="25"/>
        <v>297924.54735300003</v>
      </c>
      <c r="AH101" s="107">
        <f t="shared" si="31"/>
        <v>309267.14403099997</v>
      </c>
      <c r="AI101" s="107">
        <f t="shared" si="32"/>
        <v>300120.60870400001</v>
      </c>
    </row>
    <row r="102" spans="1:35">
      <c r="A102" s="64" t="s">
        <v>605</v>
      </c>
      <c r="B102" s="64" t="s">
        <v>743</v>
      </c>
      <c r="C102" s="158">
        <v>864358.27</v>
      </c>
      <c r="D102" s="159">
        <v>817036.73400000005</v>
      </c>
      <c r="F102" s="158">
        <v>903042.08</v>
      </c>
      <c r="G102" s="159">
        <v>1150000</v>
      </c>
      <c r="I102" s="122">
        <v>854589.87550000008</v>
      </c>
      <c r="J102" s="321">
        <v>1200000</v>
      </c>
      <c r="K102" s="100">
        <v>891174.55599999998</v>
      </c>
      <c r="L102" s="101">
        <v>892371.41899999999</v>
      </c>
      <c r="M102" s="102">
        <v>1250000</v>
      </c>
      <c r="N102" s="103">
        <v>1350000</v>
      </c>
      <c r="O102" s="103">
        <f t="shared" si="26"/>
        <v>892210.61320000002</v>
      </c>
      <c r="P102" s="100">
        <f t="shared" si="27"/>
        <v>868156.49276000005</v>
      </c>
      <c r="Q102" s="122">
        <f t="shared" si="19"/>
        <v>880930.84545999998</v>
      </c>
      <c r="R102" s="101">
        <f t="shared" si="20"/>
        <v>892036.29736000008</v>
      </c>
      <c r="S102" s="103">
        <f t="shared" si="28"/>
        <v>992242.0045692001</v>
      </c>
      <c r="T102" s="100">
        <f t="shared" si="29"/>
        <v>1176310</v>
      </c>
      <c r="U102" s="122">
        <f t="shared" si="21"/>
        <v>1226310</v>
      </c>
      <c r="V102" s="101">
        <f t="shared" si="22"/>
        <v>1302620</v>
      </c>
      <c r="X102" s="105">
        <v>854589.87550000008</v>
      </c>
      <c r="Y102" s="107">
        <v>1200000</v>
      </c>
      <c r="Z102" s="104">
        <v>891174.55599999998</v>
      </c>
      <c r="AA102" s="105">
        <v>892371.41899999999</v>
      </c>
      <c r="AB102" s="106">
        <v>1250000</v>
      </c>
      <c r="AC102" s="107">
        <v>1350000</v>
      </c>
      <c r="AD102" s="107">
        <f t="shared" si="23"/>
        <v>868156.49276000005</v>
      </c>
      <c r="AE102" s="107">
        <f t="shared" si="24"/>
        <v>880930.84545999998</v>
      </c>
      <c r="AF102" s="107">
        <f t="shared" si="30"/>
        <v>892036.29736000008</v>
      </c>
      <c r="AG102" s="107">
        <f t="shared" si="25"/>
        <v>1176310</v>
      </c>
      <c r="AH102" s="107">
        <f t="shared" si="31"/>
        <v>1226310</v>
      </c>
      <c r="AI102" s="107">
        <f t="shared" si="32"/>
        <v>1302620</v>
      </c>
    </row>
    <row r="103" spans="1:35">
      <c r="A103" s="64" t="s">
        <v>191</v>
      </c>
      <c r="B103" s="64" t="s">
        <v>744</v>
      </c>
      <c r="C103" s="158">
        <v>0</v>
      </c>
      <c r="D103" s="159">
        <v>31937529.4965</v>
      </c>
      <c r="F103" s="158">
        <v>0</v>
      </c>
      <c r="G103" s="159">
        <v>47568254.799999997</v>
      </c>
      <c r="I103" s="122">
        <v>0</v>
      </c>
      <c r="J103" s="321">
        <v>47971778.580000006</v>
      </c>
      <c r="K103" s="100">
        <v>0</v>
      </c>
      <c r="L103" s="101">
        <v>0</v>
      </c>
      <c r="M103" s="102">
        <v>48040080.813199997</v>
      </c>
      <c r="N103" s="103">
        <v>47747371.117399998</v>
      </c>
      <c r="O103" s="103">
        <f t="shared" si="26"/>
        <v>0</v>
      </c>
      <c r="P103" s="100">
        <f t="shared" si="27"/>
        <v>0</v>
      </c>
      <c r="Q103" s="122">
        <f t="shared" si="19"/>
        <v>0</v>
      </c>
      <c r="R103" s="101">
        <f t="shared" si="20"/>
        <v>0</v>
      </c>
      <c r="S103" s="103">
        <f t="shared" si="28"/>
        <v>40162417.151201695</v>
      </c>
      <c r="T103" s="100">
        <f t="shared" si="29"/>
        <v>47780589.013035998</v>
      </c>
      <c r="U103" s="122">
        <f t="shared" si="21"/>
        <v>48007719.21510984</v>
      </c>
      <c r="V103" s="101">
        <f t="shared" si="22"/>
        <v>47886056.97127004</v>
      </c>
      <c r="X103" s="105">
        <v>0</v>
      </c>
      <c r="Y103" s="107">
        <v>47971778.580000006</v>
      </c>
      <c r="Z103" s="104">
        <v>0</v>
      </c>
      <c r="AA103" s="105">
        <v>0</v>
      </c>
      <c r="AB103" s="106">
        <v>48040080.813199997</v>
      </c>
      <c r="AC103" s="107">
        <v>47747371.117399998</v>
      </c>
      <c r="AD103" s="107">
        <f t="shared" si="23"/>
        <v>0</v>
      </c>
      <c r="AE103" s="107">
        <f t="shared" si="24"/>
        <v>0</v>
      </c>
      <c r="AF103" s="107">
        <f t="shared" si="30"/>
        <v>0</v>
      </c>
      <c r="AG103" s="107">
        <f t="shared" si="25"/>
        <v>47780589.013035998</v>
      </c>
      <c r="AH103" s="107">
        <f t="shared" si="31"/>
        <v>48007719.21510984</v>
      </c>
      <c r="AI103" s="107">
        <f t="shared" si="32"/>
        <v>47886056.97127004</v>
      </c>
    </row>
    <row r="104" spans="1:35">
      <c r="A104" s="64" t="s">
        <v>57</v>
      </c>
      <c r="B104" s="64" t="s">
        <v>745</v>
      </c>
      <c r="C104" s="158">
        <v>518202.91</v>
      </c>
      <c r="D104" s="159">
        <v>2377547.0894999998</v>
      </c>
      <c r="F104" s="158">
        <v>557001.18999999994</v>
      </c>
      <c r="G104" s="159">
        <v>2543704</v>
      </c>
      <c r="I104" s="122">
        <v>385533.95400000038</v>
      </c>
      <c r="J104" s="321">
        <v>3005000</v>
      </c>
      <c r="K104" s="100">
        <v>386377.17000000033</v>
      </c>
      <c r="L104" s="101">
        <v>566105.36250000005</v>
      </c>
      <c r="M104" s="102">
        <v>3335000</v>
      </c>
      <c r="N104" s="103">
        <v>3335000</v>
      </c>
      <c r="O104" s="103">
        <f t="shared" si="26"/>
        <v>546137.6716</v>
      </c>
      <c r="P104" s="100">
        <f t="shared" si="27"/>
        <v>433544.78008000023</v>
      </c>
      <c r="Q104" s="122">
        <f t="shared" si="19"/>
        <v>386141.06952000037</v>
      </c>
      <c r="R104" s="101">
        <f t="shared" si="20"/>
        <v>515781.46860000014</v>
      </c>
      <c r="S104" s="103">
        <f t="shared" si="28"/>
        <v>2464978.8558050999</v>
      </c>
      <c r="T104" s="100">
        <f t="shared" si="29"/>
        <v>2786437.9551999997</v>
      </c>
      <c r="U104" s="122">
        <f t="shared" si="21"/>
        <v>3178646</v>
      </c>
      <c r="V104" s="101">
        <f t="shared" si="22"/>
        <v>3335000</v>
      </c>
      <c r="X104" s="105">
        <v>385533.95400000038</v>
      </c>
      <c r="Y104" s="107">
        <v>3005000</v>
      </c>
      <c r="Z104" s="104">
        <v>386377.17000000033</v>
      </c>
      <c r="AA104" s="105">
        <v>566105.36250000005</v>
      </c>
      <c r="AB104" s="106">
        <v>3335000</v>
      </c>
      <c r="AC104" s="107">
        <v>3335000</v>
      </c>
      <c r="AD104" s="107">
        <f t="shared" si="23"/>
        <v>433544.78008000023</v>
      </c>
      <c r="AE104" s="107">
        <f t="shared" si="24"/>
        <v>386141.06952000037</v>
      </c>
      <c r="AF104" s="107">
        <f t="shared" si="30"/>
        <v>515781.46860000014</v>
      </c>
      <c r="AG104" s="107">
        <f t="shared" si="25"/>
        <v>2786437.9551999997</v>
      </c>
      <c r="AH104" s="107">
        <f t="shared" si="31"/>
        <v>3178646</v>
      </c>
      <c r="AI104" s="107">
        <f t="shared" si="32"/>
        <v>3335000</v>
      </c>
    </row>
    <row r="105" spans="1:35">
      <c r="A105" s="64" t="s">
        <v>327</v>
      </c>
      <c r="B105" s="64" t="s">
        <v>746</v>
      </c>
      <c r="C105" s="158">
        <v>0</v>
      </c>
      <c r="D105" s="159">
        <v>1141500</v>
      </c>
      <c r="F105" s="158">
        <v>0</v>
      </c>
      <c r="G105" s="159">
        <v>1099928</v>
      </c>
      <c r="I105" s="122">
        <v>0</v>
      </c>
      <c r="J105" s="321">
        <v>1161837.9099999999</v>
      </c>
      <c r="K105" s="100">
        <v>0</v>
      </c>
      <c r="L105" s="101">
        <v>0</v>
      </c>
      <c r="M105" s="102">
        <v>1109997.2716000001</v>
      </c>
      <c r="N105" s="103">
        <v>1133308.2361999999</v>
      </c>
      <c r="O105" s="103">
        <f t="shared" si="26"/>
        <v>0</v>
      </c>
      <c r="P105" s="100">
        <f t="shared" si="27"/>
        <v>0</v>
      </c>
      <c r="Q105" s="122">
        <f t="shared" si="19"/>
        <v>0</v>
      </c>
      <c r="R105" s="101">
        <f t="shared" si="20"/>
        <v>0</v>
      </c>
      <c r="S105" s="103">
        <f t="shared" si="28"/>
        <v>1119624.8136</v>
      </c>
      <c r="T105" s="100">
        <f t="shared" si="29"/>
        <v>1132504.9946419999</v>
      </c>
      <c r="U105" s="122">
        <f t="shared" si="21"/>
        <v>1134559.3660739199</v>
      </c>
      <c r="V105" s="101">
        <f t="shared" si="22"/>
        <v>1122263.5011725202</v>
      </c>
      <c r="X105" s="105">
        <v>0</v>
      </c>
      <c r="Y105" s="107">
        <v>1161837.9099999999</v>
      </c>
      <c r="Z105" s="104">
        <v>0</v>
      </c>
      <c r="AA105" s="105">
        <v>0</v>
      </c>
      <c r="AB105" s="106">
        <v>1109997.2716000001</v>
      </c>
      <c r="AC105" s="107">
        <v>1133308.2361999999</v>
      </c>
      <c r="AD105" s="107">
        <f t="shared" si="23"/>
        <v>0</v>
      </c>
      <c r="AE105" s="107">
        <f t="shared" si="24"/>
        <v>0</v>
      </c>
      <c r="AF105" s="107">
        <f t="shared" si="30"/>
        <v>0</v>
      </c>
      <c r="AG105" s="107">
        <f t="shared" si="25"/>
        <v>1132504.9946419999</v>
      </c>
      <c r="AH105" s="107">
        <f t="shared" si="31"/>
        <v>1134559.3660739199</v>
      </c>
      <c r="AI105" s="107">
        <f t="shared" si="32"/>
        <v>1122263.5011725202</v>
      </c>
    </row>
    <row r="106" spans="1:35">
      <c r="A106" s="64" t="s">
        <v>143</v>
      </c>
      <c r="B106" s="64" t="s">
        <v>747</v>
      </c>
      <c r="C106" s="158">
        <v>1525198.55</v>
      </c>
      <c r="D106" s="159">
        <v>960301.45050000004</v>
      </c>
      <c r="F106" s="158">
        <v>1580542.23</v>
      </c>
      <c r="G106" s="159">
        <v>1746424</v>
      </c>
      <c r="I106" s="122">
        <v>1580727.2114000004</v>
      </c>
      <c r="J106" s="321">
        <v>1681126.4624999999</v>
      </c>
      <c r="K106" s="100">
        <v>1656759.0500000003</v>
      </c>
      <c r="L106" s="101">
        <v>1687232.0394999997</v>
      </c>
      <c r="M106" s="102">
        <v>1689149.5</v>
      </c>
      <c r="N106" s="103">
        <v>1731825.7675000001</v>
      </c>
      <c r="O106" s="103">
        <f t="shared" si="26"/>
        <v>1565045.9996</v>
      </c>
      <c r="P106" s="100">
        <f t="shared" si="27"/>
        <v>1580675.4166080002</v>
      </c>
      <c r="Q106" s="122">
        <f t="shared" si="19"/>
        <v>1635470.1351920003</v>
      </c>
      <c r="R106" s="101">
        <f t="shared" si="20"/>
        <v>1678699.60244</v>
      </c>
      <c r="S106" s="103">
        <f t="shared" si="28"/>
        <v>1373959.1360468999</v>
      </c>
      <c r="T106" s="100">
        <f t="shared" si="29"/>
        <v>1712064.4357675</v>
      </c>
      <c r="U106" s="122">
        <f t="shared" si="21"/>
        <v>1685348.1848324998</v>
      </c>
      <c r="V106" s="101">
        <f t="shared" si="22"/>
        <v>1711605.7519585001</v>
      </c>
      <c r="X106" s="105">
        <v>1580727.2114000004</v>
      </c>
      <c r="Y106" s="107">
        <v>1681126.4624999999</v>
      </c>
      <c r="Z106" s="104">
        <v>1656759.0500000003</v>
      </c>
      <c r="AA106" s="105">
        <v>1687232.0394999997</v>
      </c>
      <c r="AB106" s="106">
        <v>1689149.5</v>
      </c>
      <c r="AC106" s="107">
        <v>1731825.7675000001</v>
      </c>
      <c r="AD106" s="107">
        <f t="shared" si="23"/>
        <v>1580675.4166080002</v>
      </c>
      <c r="AE106" s="107">
        <f t="shared" si="24"/>
        <v>1635470.1351920003</v>
      </c>
      <c r="AF106" s="107">
        <f t="shared" si="30"/>
        <v>1678699.60244</v>
      </c>
      <c r="AG106" s="107">
        <f t="shared" si="25"/>
        <v>1712064.4357675</v>
      </c>
      <c r="AH106" s="107">
        <f t="shared" si="31"/>
        <v>1685348.1848324998</v>
      </c>
      <c r="AI106" s="107">
        <f t="shared" si="32"/>
        <v>1711605.7519585001</v>
      </c>
    </row>
    <row r="107" spans="1:35">
      <c r="A107" s="64" t="s">
        <v>107</v>
      </c>
      <c r="B107" s="64" t="s">
        <v>748</v>
      </c>
      <c r="C107" s="158">
        <v>221239.99</v>
      </c>
      <c r="D107" s="159">
        <v>99448</v>
      </c>
      <c r="F107" s="158">
        <v>216335.82</v>
      </c>
      <c r="G107" s="159">
        <v>105312</v>
      </c>
      <c r="I107" s="122">
        <v>237490.14429999999</v>
      </c>
      <c r="J107" s="321">
        <v>106582</v>
      </c>
      <c r="K107" s="100">
        <v>225172.98899999997</v>
      </c>
      <c r="L107" s="101">
        <v>240537.12049999999</v>
      </c>
      <c r="M107" s="102">
        <v>107149</v>
      </c>
      <c r="N107" s="103">
        <v>107149</v>
      </c>
      <c r="O107" s="103">
        <f t="shared" si="26"/>
        <v>217708.98759999999</v>
      </c>
      <c r="P107" s="100">
        <f t="shared" si="27"/>
        <v>231566.93349599998</v>
      </c>
      <c r="Q107" s="122">
        <f t="shared" si="19"/>
        <v>228621.79248399998</v>
      </c>
      <c r="R107" s="101">
        <f t="shared" si="20"/>
        <v>236235.16368</v>
      </c>
      <c r="S107" s="103">
        <f t="shared" si="28"/>
        <v>102533.63680000001</v>
      </c>
      <c r="T107" s="100">
        <f t="shared" si="29"/>
        <v>105980.274</v>
      </c>
      <c r="U107" s="122">
        <f t="shared" si="21"/>
        <v>106880.3554</v>
      </c>
      <c r="V107" s="101">
        <f t="shared" si="22"/>
        <v>107149</v>
      </c>
      <c r="X107" s="105">
        <v>237490.14429999999</v>
      </c>
      <c r="Y107" s="107">
        <v>106582</v>
      </c>
      <c r="Z107" s="104">
        <v>225172.98899999997</v>
      </c>
      <c r="AA107" s="105">
        <v>240537.12049999999</v>
      </c>
      <c r="AB107" s="106">
        <v>107149</v>
      </c>
      <c r="AC107" s="107">
        <v>107149</v>
      </c>
      <c r="AD107" s="107">
        <f t="shared" si="23"/>
        <v>231566.93349599998</v>
      </c>
      <c r="AE107" s="107">
        <f t="shared" si="24"/>
        <v>228621.79248399998</v>
      </c>
      <c r="AF107" s="107">
        <f t="shared" si="30"/>
        <v>236235.16368</v>
      </c>
      <c r="AG107" s="107">
        <f t="shared" si="25"/>
        <v>105980.274</v>
      </c>
      <c r="AH107" s="107">
        <f t="shared" si="31"/>
        <v>106880.3554</v>
      </c>
      <c r="AI107" s="107">
        <f t="shared" si="32"/>
        <v>107149</v>
      </c>
    </row>
    <row r="108" spans="1:35">
      <c r="A108" s="64" t="s">
        <v>441</v>
      </c>
      <c r="B108" s="64" t="s">
        <v>749</v>
      </c>
      <c r="C108" s="158">
        <v>0</v>
      </c>
      <c r="D108" s="159">
        <v>102350</v>
      </c>
      <c r="F108" s="158">
        <v>0</v>
      </c>
      <c r="G108" s="159">
        <v>96343.170000000013</v>
      </c>
      <c r="I108" s="122">
        <v>0</v>
      </c>
      <c r="J108" s="321">
        <v>96407.604999999996</v>
      </c>
      <c r="K108" s="100">
        <v>0</v>
      </c>
      <c r="L108" s="101">
        <v>0</v>
      </c>
      <c r="M108" s="102">
        <v>104106.14080000001</v>
      </c>
      <c r="N108" s="103">
        <v>100880.4256</v>
      </c>
      <c r="O108" s="103">
        <f t="shared" si="26"/>
        <v>0</v>
      </c>
      <c r="P108" s="100">
        <f t="shared" si="27"/>
        <v>0</v>
      </c>
      <c r="Q108" s="122">
        <f t="shared" si="19"/>
        <v>0</v>
      </c>
      <c r="R108" s="101">
        <f t="shared" si="20"/>
        <v>0</v>
      </c>
      <c r="S108" s="103">
        <f t="shared" si="28"/>
        <v>99189.206054000009</v>
      </c>
      <c r="T108" s="100">
        <f t="shared" si="29"/>
        <v>96377.075696999993</v>
      </c>
      <c r="U108" s="122">
        <f t="shared" si="21"/>
        <v>100458.57453796</v>
      </c>
      <c r="V108" s="101">
        <f t="shared" si="22"/>
        <v>102408.76946176001</v>
      </c>
      <c r="X108" s="105">
        <v>0</v>
      </c>
      <c r="Y108" s="107">
        <v>96407.604999999996</v>
      </c>
      <c r="Z108" s="104">
        <v>0</v>
      </c>
      <c r="AA108" s="105">
        <v>0</v>
      </c>
      <c r="AB108" s="106">
        <v>104106.14080000001</v>
      </c>
      <c r="AC108" s="107">
        <v>100880.4256</v>
      </c>
      <c r="AD108" s="107">
        <f t="shared" si="23"/>
        <v>0</v>
      </c>
      <c r="AE108" s="107">
        <f t="shared" si="24"/>
        <v>0</v>
      </c>
      <c r="AF108" s="107">
        <f t="shared" si="30"/>
        <v>0</v>
      </c>
      <c r="AG108" s="107">
        <f t="shared" si="25"/>
        <v>96377.075696999993</v>
      </c>
      <c r="AH108" s="107">
        <f t="shared" si="31"/>
        <v>100458.57453796</v>
      </c>
      <c r="AI108" s="107">
        <f t="shared" si="32"/>
        <v>102408.76946176001</v>
      </c>
    </row>
    <row r="109" spans="1:35">
      <c r="A109" s="64" t="s">
        <v>211</v>
      </c>
      <c r="B109" s="64" t="s">
        <v>750</v>
      </c>
      <c r="C109" s="158">
        <v>0</v>
      </c>
      <c r="D109" s="159">
        <v>36300000</v>
      </c>
      <c r="F109" s="158">
        <v>0</v>
      </c>
      <c r="G109" s="159">
        <v>44900000</v>
      </c>
      <c r="I109" s="122">
        <v>0</v>
      </c>
      <c r="J109" s="321">
        <v>49850000</v>
      </c>
      <c r="K109" s="100">
        <v>0</v>
      </c>
      <c r="L109" s="101">
        <v>0</v>
      </c>
      <c r="M109" s="102">
        <v>54000000</v>
      </c>
      <c r="N109" s="103">
        <v>54000000</v>
      </c>
      <c r="O109" s="103">
        <f t="shared" si="26"/>
        <v>0</v>
      </c>
      <c r="P109" s="100">
        <f t="shared" si="27"/>
        <v>0</v>
      </c>
      <c r="Q109" s="122">
        <f t="shared" si="19"/>
        <v>0</v>
      </c>
      <c r="R109" s="101">
        <f t="shared" si="20"/>
        <v>0</v>
      </c>
      <c r="S109" s="103">
        <f t="shared" si="28"/>
        <v>40825320</v>
      </c>
      <c r="T109" s="100">
        <f t="shared" si="29"/>
        <v>47504690</v>
      </c>
      <c r="U109" s="122">
        <f t="shared" si="21"/>
        <v>52033730</v>
      </c>
      <c r="V109" s="101">
        <f t="shared" si="22"/>
        <v>54000000</v>
      </c>
      <c r="X109" s="105">
        <v>0</v>
      </c>
      <c r="Y109" s="107">
        <v>49850000</v>
      </c>
      <c r="Z109" s="104">
        <v>0</v>
      </c>
      <c r="AA109" s="105">
        <v>0</v>
      </c>
      <c r="AB109" s="106">
        <v>54000000</v>
      </c>
      <c r="AC109" s="107">
        <v>54000000</v>
      </c>
      <c r="AD109" s="107">
        <f t="shared" si="23"/>
        <v>0</v>
      </c>
      <c r="AE109" s="107">
        <f t="shared" si="24"/>
        <v>0</v>
      </c>
      <c r="AF109" s="107">
        <f t="shared" si="30"/>
        <v>0</v>
      </c>
      <c r="AG109" s="107">
        <f t="shared" si="25"/>
        <v>47504690</v>
      </c>
      <c r="AH109" s="107">
        <f t="shared" si="31"/>
        <v>52033730</v>
      </c>
      <c r="AI109" s="107">
        <f t="shared" si="32"/>
        <v>54000000</v>
      </c>
    </row>
    <row r="110" spans="1:35">
      <c r="A110" s="64" t="s">
        <v>117</v>
      </c>
      <c r="B110" s="64" t="s">
        <v>941</v>
      </c>
      <c r="C110" s="158">
        <v>0</v>
      </c>
      <c r="D110" s="159">
        <v>75000</v>
      </c>
      <c r="F110" s="158">
        <v>0</v>
      </c>
      <c r="G110" s="159">
        <v>75000</v>
      </c>
      <c r="I110" s="122">
        <v>0</v>
      </c>
      <c r="J110" s="321">
        <v>75000</v>
      </c>
      <c r="K110" s="100">
        <v>0</v>
      </c>
      <c r="L110" s="101">
        <v>0</v>
      </c>
      <c r="M110" s="102">
        <v>74210.080000000002</v>
      </c>
      <c r="N110" s="103">
        <v>75000</v>
      </c>
      <c r="O110" s="103">
        <f t="shared" si="26"/>
        <v>0</v>
      </c>
      <c r="P110" s="100">
        <f t="shared" si="27"/>
        <v>0</v>
      </c>
      <c r="Q110" s="122">
        <f t="shared" si="19"/>
        <v>0</v>
      </c>
      <c r="R110" s="101">
        <f t="shared" si="20"/>
        <v>0</v>
      </c>
      <c r="S110" s="103">
        <f t="shared" si="28"/>
        <v>75000</v>
      </c>
      <c r="T110" s="100">
        <f t="shared" si="29"/>
        <v>75000</v>
      </c>
      <c r="U110" s="122">
        <f t="shared" si="21"/>
        <v>74584.344096000001</v>
      </c>
      <c r="V110" s="101">
        <f t="shared" si="22"/>
        <v>74625.735904000001</v>
      </c>
      <c r="X110" s="105">
        <v>0</v>
      </c>
      <c r="Y110" s="107">
        <v>75000</v>
      </c>
      <c r="Z110" s="104">
        <v>0</v>
      </c>
      <c r="AA110" s="105">
        <v>0</v>
      </c>
      <c r="AB110" s="106">
        <v>74210.080000000002</v>
      </c>
      <c r="AC110" s="107">
        <v>75000</v>
      </c>
      <c r="AD110" s="107">
        <f t="shared" si="23"/>
        <v>0</v>
      </c>
      <c r="AE110" s="107">
        <f t="shared" si="24"/>
        <v>0</v>
      </c>
      <c r="AF110" s="107">
        <f t="shared" si="30"/>
        <v>0</v>
      </c>
      <c r="AG110" s="107">
        <f t="shared" si="25"/>
        <v>75000</v>
      </c>
      <c r="AH110" s="107">
        <f t="shared" si="31"/>
        <v>74584.344096000001</v>
      </c>
      <c r="AI110" s="107">
        <f t="shared" si="32"/>
        <v>74625.735904000001</v>
      </c>
    </row>
    <row r="111" spans="1:35">
      <c r="A111" s="64" t="s">
        <v>83</v>
      </c>
      <c r="B111" s="64" t="s">
        <v>751</v>
      </c>
      <c r="C111" s="158">
        <v>0</v>
      </c>
      <c r="D111" s="159">
        <v>2048588.916</v>
      </c>
      <c r="F111" s="158">
        <v>0</v>
      </c>
      <c r="G111" s="159">
        <v>2271037</v>
      </c>
      <c r="I111" s="122">
        <v>0</v>
      </c>
      <c r="J111" s="321">
        <v>2668947</v>
      </c>
      <c r="K111" s="100">
        <v>0</v>
      </c>
      <c r="L111" s="101">
        <v>0</v>
      </c>
      <c r="M111" s="102">
        <v>2668947</v>
      </c>
      <c r="N111" s="103">
        <v>2668947</v>
      </c>
      <c r="O111" s="103">
        <f t="shared" si="26"/>
        <v>0</v>
      </c>
      <c r="P111" s="100">
        <f t="shared" si="27"/>
        <v>0</v>
      </c>
      <c r="Q111" s="122">
        <f t="shared" si="19"/>
        <v>0</v>
      </c>
      <c r="R111" s="101">
        <f t="shared" si="20"/>
        <v>0</v>
      </c>
      <c r="S111" s="103">
        <f t="shared" si="28"/>
        <v>2165641.0978008001</v>
      </c>
      <c r="T111" s="100">
        <f t="shared" si="29"/>
        <v>2480417.2420000001</v>
      </c>
      <c r="U111" s="122">
        <f t="shared" si="21"/>
        <v>2668947</v>
      </c>
      <c r="V111" s="101">
        <f t="shared" si="22"/>
        <v>2668947</v>
      </c>
      <c r="X111" s="105">
        <v>0</v>
      </c>
      <c r="Y111" s="107">
        <v>2668947</v>
      </c>
      <c r="Z111" s="104">
        <v>0</v>
      </c>
      <c r="AA111" s="105">
        <v>0</v>
      </c>
      <c r="AB111" s="106">
        <v>2668947</v>
      </c>
      <c r="AC111" s="107">
        <v>2668947</v>
      </c>
      <c r="AD111" s="107">
        <f t="shared" si="23"/>
        <v>0</v>
      </c>
      <c r="AE111" s="107">
        <f t="shared" si="24"/>
        <v>0</v>
      </c>
      <c r="AF111" s="107">
        <f t="shared" si="30"/>
        <v>0</v>
      </c>
      <c r="AG111" s="107">
        <f t="shared" si="25"/>
        <v>2480417.2420000001</v>
      </c>
      <c r="AH111" s="107">
        <f t="shared" si="31"/>
        <v>2668947</v>
      </c>
      <c r="AI111" s="107">
        <f t="shared" si="32"/>
        <v>2668947</v>
      </c>
    </row>
    <row r="112" spans="1:35">
      <c r="A112" s="64" t="s">
        <v>101</v>
      </c>
      <c r="B112" s="64" t="s">
        <v>752</v>
      </c>
      <c r="C112" s="158">
        <v>43513.7</v>
      </c>
      <c r="D112" s="159">
        <v>18325</v>
      </c>
      <c r="F112" s="158">
        <v>47117.79</v>
      </c>
      <c r="G112" s="159">
        <v>18325</v>
      </c>
      <c r="I112" s="122">
        <v>59496.744237333332</v>
      </c>
      <c r="J112" s="321">
        <v>18325</v>
      </c>
      <c r="K112" s="100">
        <v>45003.620613333333</v>
      </c>
      <c r="L112" s="101">
        <v>48138.879786666665</v>
      </c>
      <c r="M112" s="102">
        <v>18325</v>
      </c>
      <c r="N112" s="103">
        <v>18325</v>
      </c>
      <c r="O112" s="103">
        <f t="shared" si="26"/>
        <v>46108.644800000002</v>
      </c>
      <c r="P112" s="100">
        <f t="shared" si="27"/>
        <v>56030.637050880003</v>
      </c>
      <c r="Q112" s="122">
        <f t="shared" si="19"/>
        <v>49061.69522805333</v>
      </c>
      <c r="R112" s="101">
        <f t="shared" si="20"/>
        <v>47261.007218133331</v>
      </c>
      <c r="S112" s="103">
        <f t="shared" si="28"/>
        <v>18325</v>
      </c>
      <c r="T112" s="100">
        <f t="shared" si="29"/>
        <v>18325</v>
      </c>
      <c r="U112" s="122">
        <f t="shared" si="21"/>
        <v>18325</v>
      </c>
      <c r="V112" s="101">
        <f t="shared" si="22"/>
        <v>18325</v>
      </c>
      <c r="X112" s="105">
        <v>59496.744237333332</v>
      </c>
      <c r="Y112" s="107">
        <v>18325</v>
      </c>
      <c r="Z112" s="104">
        <v>45003.620613333333</v>
      </c>
      <c r="AA112" s="105">
        <v>48138.879786666665</v>
      </c>
      <c r="AB112" s="106">
        <v>18325</v>
      </c>
      <c r="AC112" s="107">
        <v>18325</v>
      </c>
      <c r="AD112" s="107">
        <f t="shared" si="23"/>
        <v>56030.637050880003</v>
      </c>
      <c r="AE112" s="107">
        <f t="shared" si="24"/>
        <v>49061.69522805333</v>
      </c>
      <c r="AF112" s="107">
        <f t="shared" si="30"/>
        <v>47261.007218133331</v>
      </c>
      <c r="AG112" s="107">
        <f t="shared" si="25"/>
        <v>18325</v>
      </c>
      <c r="AH112" s="107">
        <f t="shared" si="31"/>
        <v>18325</v>
      </c>
      <c r="AI112" s="107">
        <f t="shared" si="32"/>
        <v>18325</v>
      </c>
    </row>
    <row r="113" spans="1:35">
      <c r="A113" s="64" t="s">
        <v>87</v>
      </c>
      <c r="B113" s="64" t="s">
        <v>753</v>
      </c>
      <c r="C113" s="158">
        <v>4065516.8</v>
      </c>
      <c r="D113" s="159">
        <v>3500000</v>
      </c>
      <c r="F113" s="158">
        <v>3813372.15</v>
      </c>
      <c r="G113" s="159">
        <v>3850000</v>
      </c>
      <c r="I113" s="122">
        <v>4014871.4692000002</v>
      </c>
      <c r="J113" s="321">
        <v>6000000</v>
      </c>
      <c r="K113" s="100">
        <v>3804328.3260999992</v>
      </c>
      <c r="L113" s="101">
        <v>3510382.6222999995</v>
      </c>
      <c r="M113" s="102">
        <v>6500000</v>
      </c>
      <c r="N113" s="103">
        <v>7000000</v>
      </c>
      <c r="O113" s="103">
        <f t="shared" si="26"/>
        <v>3883972.6519999998</v>
      </c>
      <c r="P113" s="100">
        <f t="shared" si="27"/>
        <v>3958451.6598240002</v>
      </c>
      <c r="Q113" s="122">
        <f t="shared" si="19"/>
        <v>3863280.4061679998</v>
      </c>
      <c r="R113" s="101">
        <f t="shared" si="20"/>
        <v>3592687.4193639993</v>
      </c>
      <c r="S113" s="103">
        <f t="shared" si="28"/>
        <v>3684170</v>
      </c>
      <c r="T113" s="100">
        <f t="shared" si="29"/>
        <v>4981330</v>
      </c>
      <c r="U113" s="122">
        <f t="shared" si="21"/>
        <v>6263100</v>
      </c>
      <c r="V113" s="101">
        <f t="shared" si="22"/>
        <v>6763100</v>
      </c>
      <c r="X113" s="105">
        <v>4014871.4692000002</v>
      </c>
      <c r="Y113" s="107">
        <v>6000000</v>
      </c>
      <c r="Z113" s="104">
        <v>3804328.3260999992</v>
      </c>
      <c r="AA113" s="105">
        <v>3510382.6222999995</v>
      </c>
      <c r="AB113" s="106">
        <v>6500000</v>
      </c>
      <c r="AC113" s="107">
        <v>7000000</v>
      </c>
      <c r="AD113" s="107">
        <f t="shared" si="23"/>
        <v>3958451.6598240002</v>
      </c>
      <c r="AE113" s="107">
        <f t="shared" si="24"/>
        <v>3863280.4061679998</v>
      </c>
      <c r="AF113" s="107">
        <f t="shared" si="30"/>
        <v>3592687.4193639993</v>
      </c>
      <c r="AG113" s="107">
        <f t="shared" si="25"/>
        <v>4981330</v>
      </c>
      <c r="AH113" s="107">
        <f t="shared" si="31"/>
        <v>6263100</v>
      </c>
      <c r="AI113" s="107">
        <f t="shared" si="32"/>
        <v>6763100</v>
      </c>
    </row>
    <row r="114" spans="1:35">
      <c r="A114" s="64" t="s">
        <v>17</v>
      </c>
      <c r="B114" s="64" t="s">
        <v>754</v>
      </c>
      <c r="C114" s="158">
        <v>15229014.24</v>
      </c>
      <c r="D114" s="159">
        <v>12710600.756999999</v>
      </c>
      <c r="F114" s="158">
        <v>15514024.029999999</v>
      </c>
      <c r="G114" s="159">
        <v>14850000</v>
      </c>
      <c r="I114" s="122">
        <v>15639218.2848</v>
      </c>
      <c r="J114" s="321">
        <v>16500000</v>
      </c>
      <c r="K114" s="100">
        <v>15604679.017200001</v>
      </c>
      <c r="L114" s="101">
        <v>15456242.215100002</v>
      </c>
      <c r="M114" s="102">
        <v>18150000</v>
      </c>
      <c r="N114" s="103">
        <v>18150000</v>
      </c>
      <c r="O114" s="103">
        <f t="shared" si="26"/>
        <v>15434221.288800001</v>
      </c>
      <c r="P114" s="100">
        <f t="shared" si="27"/>
        <v>15604163.893456001</v>
      </c>
      <c r="Q114" s="122">
        <f t="shared" si="19"/>
        <v>15614350.012128001</v>
      </c>
      <c r="R114" s="101">
        <f t="shared" si="20"/>
        <v>15497804.519688001</v>
      </c>
      <c r="S114" s="103">
        <f t="shared" si="28"/>
        <v>13836352.6386666</v>
      </c>
      <c r="T114" s="100">
        <f t="shared" si="29"/>
        <v>15718230</v>
      </c>
      <c r="U114" s="122">
        <f t="shared" si="21"/>
        <v>17368230</v>
      </c>
      <c r="V114" s="101">
        <f t="shared" si="22"/>
        <v>18150000</v>
      </c>
      <c r="X114" s="105">
        <v>15639218.2848</v>
      </c>
      <c r="Y114" s="107">
        <v>16500000</v>
      </c>
      <c r="Z114" s="104">
        <v>15604679.017200001</v>
      </c>
      <c r="AA114" s="105">
        <v>15456242.215100002</v>
      </c>
      <c r="AB114" s="106">
        <v>18150000</v>
      </c>
      <c r="AC114" s="107">
        <v>18150000</v>
      </c>
      <c r="AD114" s="107">
        <f t="shared" si="23"/>
        <v>15604163.893456001</v>
      </c>
      <c r="AE114" s="107">
        <f t="shared" si="24"/>
        <v>15614350.012128001</v>
      </c>
      <c r="AF114" s="107">
        <f t="shared" si="30"/>
        <v>15497804.519688001</v>
      </c>
      <c r="AG114" s="107">
        <f t="shared" si="25"/>
        <v>15718230</v>
      </c>
      <c r="AH114" s="107">
        <f t="shared" si="31"/>
        <v>17368230</v>
      </c>
      <c r="AI114" s="107">
        <f t="shared" si="32"/>
        <v>18150000</v>
      </c>
    </row>
    <row r="115" spans="1:35">
      <c r="A115" s="64" t="s">
        <v>217</v>
      </c>
      <c r="B115" s="64" t="s">
        <v>755</v>
      </c>
      <c r="C115" s="158">
        <v>227560.86</v>
      </c>
      <c r="D115" s="159">
        <v>40679089.138499998</v>
      </c>
      <c r="F115" s="158">
        <v>0</v>
      </c>
      <c r="G115" s="159">
        <v>50000000</v>
      </c>
      <c r="I115" s="122">
        <v>0</v>
      </c>
      <c r="J115" s="321">
        <v>69000000</v>
      </c>
      <c r="K115" s="100">
        <v>0</v>
      </c>
      <c r="L115" s="101">
        <v>0</v>
      </c>
      <c r="M115" s="102">
        <v>71573395.857600003</v>
      </c>
      <c r="N115" s="103">
        <v>74540162.221000001</v>
      </c>
      <c r="O115" s="103">
        <f t="shared" si="26"/>
        <v>63717.040800000002</v>
      </c>
      <c r="P115" s="100">
        <f t="shared" si="27"/>
        <v>0</v>
      </c>
      <c r="Q115" s="122">
        <f t="shared" si="19"/>
        <v>0</v>
      </c>
      <c r="R115" s="101">
        <f t="shared" si="20"/>
        <v>0</v>
      </c>
      <c r="S115" s="103">
        <f t="shared" si="28"/>
        <v>45583752.433821298</v>
      </c>
      <c r="T115" s="100">
        <f t="shared" si="29"/>
        <v>59997800</v>
      </c>
      <c r="U115" s="122">
        <f t="shared" si="21"/>
        <v>70354120.900269121</v>
      </c>
      <c r="V115" s="101">
        <f t="shared" si="22"/>
        <v>73134508.318021089</v>
      </c>
      <c r="X115" s="105">
        <v>0</v>
      </c>
      <c r="Y115" s="107">
        <v>69000000</v>
      </c>
      <c r="Z115" s="104">
        <v>0</v>
      </c>
      <c r="AA115" s="105">
        <v>0</v>
      </c>
      <c r="AB115" s="106">
        <v>71573395.857600003</v>
      </c>
      <c r="AC115" s="107">
        <v>74540162.221000001</v>
      </c>
      <c r="AD115" s="107">
        <f t="shared" si="23"/>
        <v>0</v>
      </c>
      <c r="AE115" s="107">
        <f t="shared" si="24"/>
        <v>0</v>
      </c>
      <c r="AF115" s="107">
        <f t="shared" si="30"/>
        <v>0</v>
      </c>
      <c r="AG115" s="107">
        <f t="shared" si="25"/>
        <v>59997800</v>
      </c>
      <c r="AH115" s="107">
        <f t="shared" si="31"/>
        <v>70354120.900269121</v>
      </c>
      <c r="AI115" s="107">
        <f t="shared" si="32"/>
        <v>73134508.318021089</v>
      </c>
    </row>
    <row r="116" spans="1:35">
      <c r="A116" s="64" t="s">
        <v>511</v>
      </c>
      <c r="B116" s="64" t="s">
        <v>756</v>
      </c>
      <c r="C116" s="158">
        <v>608928.87</v>
      </c>
      <c r="D116" s="159">
        <v>812786.12873767514</v>
      </c>
      <c r="F116" s="158">
        <v>618940.71</v>
      </c>
      <c r="G116" s="159">
        <v>859062</v>
      </c>
      <c r="I116" s="122">
        <v>776504.89950000006</v>
      </c>
      <c r="J116" s="321">
        <v>910606</v>
      </c>
      <c r="K116" s="100">
        <v>774156.75549999997</v>
      </c>
      <c r="L116" s="101">
        <v>824372.79350000003</v>
      </c>
      <c r="M116" s="102">
        <v>965242</v>
      </c>
      <c r="N116" s="103">
        <v>1023157</v>
      </c>
      <c r="O116" s="103">
        <f t="shared" si="26"/>
        <v>616137.39479999989</v>
      </c>
      <c r="P116" s="100">
        <f t="shared" si="27"/>
        <v>732386.92643999995</v>
      </c>
      <c r="Q116" s="122">
        <f t="shared" si="19"/>
        <v>774814.23582000006</v>
      </c>
      <c r="R116" s="101">
        <f t="shared" si="20"/>
        <v>810312.30285999994</v>
      </c>
      <c r="S116" s="103">
        <f t="shared" si="28"/>
        <v>837136.49219591054</v>
      </c>
      <c r="T116" s="100">
        <f t="shared" si="29"/>
        <v>886184.45279999997</v>
      </c>
      <c r="U116" s="122">
        <f t="shared" si="21"/>
        <v>939355.4632</v>
      </c>
      <c r="V116" s="101">
        <f t="shared" si="22"/>
        <v>995716.87300000002</v>
      </c>
      <c r="X116" s="105">
        <v>776504.89950000006</v>
      </c>
      <c r="Y116" s="107">
        <v>910606</v>
      </c>
      <c r="Z116" s="104">
        <v>774156.75549999997</v>
      </c>
      <c r="AA116" s="105">
        <v>824372.79350000003</v>
      </c>
      <c r="AB116" s="106">
        <v>965242</v>
      </c>
      <c r="AC116" s="107">
        <v>1023157</v>
      </c>
      <c r="AD116" s="107">
        <f t="shared" si="23"/>
        <v>732386.92643999995</v>
      </c>
      <c r="AE116" s="107">
        <f t="shared" si="24"/>
        <v>774814.23582000006</v>
      </c>
      <c r="AF116" s="107">
        <f t="shared" si="30"/>
        <v>810312.30285999994</v>
      </c>
      <c r="AG116" s="107">
        <f t="shared" si="25"/>
        <v>886184.45279999997</v>
      </c>
      <c r="AH116" s="107">
        <f t="shared" si="31"/>
        <v>939355.4632</v>
      </c>
      <c r="AI116" s="107">
        <f t="shared" si="32"/>
        <v>995716.87300000002</v>
      </c>
    </row>
    <row r="117" spans="1:35">
      <c r="A117" s="64" t="s">
        <v>21</v>
      </c>
      <c r="B117" s="64" t="s">
        <v>973</v>
      </c>
      <c r="C117" s="158">
        <v>982471.38</v>
      </c>
      <c r="D117" s="159">
        <v>1137868.6244999999</v>
      </c>
      <c r="F117" s="158">
        <v>891599.4</v>
      </c>
      <c r="G117" s="159">
        <v>1500000</v>
      </c>
      <c r="I117" s="122">
        <v>828036.42190000031</v>
      </c>
      <c r="J117" s="321">
        <v>1500000</v>
      </c>
      <c r="K117" s="100">
        <v>855890.59279999987</v>
      </c>
      <c r="L117" s="101">
        <v>749643.06975599984</v>
      </c>
      <c r="M117" s="102">
        <v>1500000</v>
      </c>
      <c r="N117" s="103">
        <v>1500000</v>
      </c>
      <c r="O117" s="103">
        <f t="shared" si="26"/>
        <v>917043.55440000002</v>
      </c>
      <c r="P117" s="100">
        <f t="shared" si="27"/>
        <v>845834.05576800019</v>
      </c>
      <c r="Q117" s="122">
        <f t="shared" si="19"/>
        <v>848091.42494799988</v>
      </c>
      <c r="R117" s="101">
        <f t="shared" si="20"/>
        <v>779392.37620831979</v>
      </c>
      <c r="S117" s="103">
        <f t="shared" si="28"/>
        <v>1328422.1542881001</v>
      </c>
      <c r="T117" s="100">
        <f t="shared" si="29"/>
        <v>1500000</v>
      </c>
      <c r="U117" s="122">
        <f t="shared" si="21"/>
        <v>1500000</v>
      </c>
      <c r="V117" s="101">
        <f t="shared" si="22"/>
        <v>1500000</v>
      </c>
      <c r="X117" s="105">
        <v>828036.42190000031</v>
      </c>
      <c r="Y117" s="107">
        <v>1500000</v>
      </c>
      <c r="Z117" s="104">
        <v>855890.59279999987</v>
      </c>
      <c r="AA117" s="105">
        <v>749643.06975599984</v>
      </c>
      <c r="AB117" s="106">
        <v>1500000</v>
      </c>
      <c r="AC117" s="107">
        <v>1500000</v>
      </c>
      <c r="AD117" s="107">
        <f t="shared" si="23"/>
        <v>845834.05576800019</v>
      </c>
      <c r="AE117" s="107">
        <f t="shared" si="24"/>
        <v>848091.42494799988</v>
      </c>
      <c r="AF117" s="107">
        <f t="shared" si="30"/>
        <v>779392.37620831979</v>
      </c>
      <c r="AG117" s="107">
        <f t="shared" si="25"/>
        <v>1500000</v>
      </c>
      <c r="AH117" s="107">
        <f t="shared" si="31"/>
        <v>1500000</v>
      </c>
      <c r="AI117" s="107">
        <f t="shared" si="32"/>
        <v>1500000</v>
      </c>
    </row>
    <row r="118" spans="1:35">
      <c r="A118" s="64" t="s">
        <v>249</v>
      </c>
      <c r="B118" s="64" t="s">
        <v>757</v>
      </c>
      <c r="C118" s="158">
        <v>0</v>
      </c>
      <c r="D118" s="159">
        <v>1074886.872</v>
      </c>
      <c r="F118" s="158">
        <v>0</v>
      </c>
      <c r="G118" s="159">
        <v>1666605</v>
      </c>
      <c r="I118" s="122">
        <v>0</v>
      </c>
      <c r="J118" s="321">
        <v>1683268</v>
      </c>
      <c r="K118" s="100">
        <v>0</v>
      </c>
      <c r="L118" s="101">
        <v>0</v>
      </c>
      <c r="M118" s="102">
        <v>1693580.04</v>
      </c>
      <c r="N118" s="103">
        <v>1545137.42</v>
      </c>
      <c r="O118" s="103">
        <f t="shared" si="26"/>
        <v>0</v>
      </c>
      <c r="P118" s="100">
        <f t="shared" si="27"/>
        <v>0</v>
      </c>
      <c r="Q118" s="122">
        <f t="shared" si="19"/>
        <v>0</v>
      </c>
      <c r="R118" s="101">
        <f t="shared" si="20"/>
        <v>0</v>
      </c>
      <c r="S118" s="103">
        <f t="shared" si="28"/>
        <v>1386248.9509536</v>
      </c>
      <c r="T118" s="100">
        <f t="shared" si="29"/>
        <v>1675373.0706</v>
      </c>
      <c r="U118" s="122">
        <f t="shared" si="21"/>
        <v>1688694.195448</v>
      </c>
      <c r="V118" s="101">
        <f t="shared" si="22"/>
        <v>1615469.533356</v>
      </c>
      <c r="X118" s="105">
        <v>0</v>
      </c>
      <c r="Y118" s="107">
        <v>1683268</v>
      </c>
      <c r="Z118" s="104">
        <v>0</v>
      </c>
      <c r="AA118" s="105">
        <v>0</v>
      </c>
      <c r="AB118" s="106">
        <v>1693580.04</v>
      </c>
      <c r="AC118" s="107">
        <v>1545137.42</v>
      </c>
      <c r="AD118" s="107">
        <f t="shared" si="23"/>
        <v>0</v>
      </c>
      <c r="AE118" s="107">
        <f t="shared" si="24"/>
        <v>0</v>
      </c>
      <c r="AF118" s="107">
        <f t="shared" si="30"/>
        <v>0</v>
      </c>
      <c r="AG118" s="107">
        <f t="shared" si="25"/>
        <v>1675373.0706</v>
      </c>
      <c r="AH118" s="107">
        <f t="shared" si="31"/>
        <v>1688694.195448</v>
      </c>
      <c r="AI118" s="107">
        <f t="shared" si="32"/>
        <v>1615469.533356</v>
      </c>
    </row>
    <row r="119" spans="1:35">
      <c r="A119" s="64" t="s">
        <v>263</v>
      </c>
      <c r="B119" s="64" t="s">
        <v>758</v>
      </c>
      <c r="C119" s="158">
        <v>43327.19</v>
      </c>
      <c r="D119" s="159">
        <v>63427.814640000004</v>
      </c>
      <c r="F119" s="158">
        <v>68109.55</v>
      </c>
      <c r="G119" s="159">
        <v>90000</v>
      </c>
      <c r="I119" s="122">
        <v>59970.55710000002</v>
      </c>
      <c r="J119" s="321">
        <v>90000</v>
      </c>
      <c r="K119" s="100">
        <v>38737.972499999996</v>
      </c>
      <c r="L119" s="101">
        <v>40522.577999999994</v>
      </c>
      <c r="M119" s="102">
        <v>90000</v>
      </c>
      <c r="N119" s="103">
        <v>90000</v>
      </c>
      <c r="O119" s="103">
        <f t="shared" si="26"/>
        <v>61170.489200000004</v>
      </c>
      <c r="P119" s="100">
        <f t="shared" si="27"/>
        <v>62249.475112000015</v>
      </c>
      <c r="Q119" s="122">
        <f t="shared" si="19"/>
        <v>44683.096188000003</v>
      </c>
      <c r="R119" s="101">
        <f t="shared" si="20"/>
        <v>40022.888459999995</v>
      </c>
      <c r="S119" s="103">
        <f t="shared" si="28"/>
        <v>77410.098576432007</v>
      </c>
      <c r="T119" s="100">
        <f t="shared" si="29"/>
        <v>90000</v>
      </c>
      <c r="U119" s="122">
        <f t="shared" si="21"/>
        <v>90000</v>
      </c>
      <c r="V119" s="101">
        <f t="shared" si="22"/>
        <v>90000</v>
      </c>
      <c r="X119" s="105">
        <v>59970.55710000002</v>
      </c>
      <c r="Y119" s="107">
        <v>90000</v>
      </c>
      <c r="Z119" s="104">
        <v>38737.972499999996</v>
      </c>
      <c r="AA119" s="105">
        <v>40522.577999999994</v>
      </c>
      <c r="AB119" s="106">
        <v>90000</v>
      </c>
      <c r="AC119" s="107">
        <v>90000</v>
      </c>
      <c r="AD119" s="107">
        <f t="shared" si="23"/>
        <v>62249.475112000015</v>
      </c>
      <c r="AE119" s="107">
        <f t="shared" si="24"/>
        <v>44683.096188000003</v>
      </c>
      <c r="AF119" s="107">
        <f t="shared" si="30"/>
        <v>40022.888459999995</v>
      </c>
      <c r="AG119" s="107">
        <f t="shared" si="25"/>
        <v>90000</v>
      </c>
      <c r="AH119" s="107">
        <f t="shared" si="31"/>
        <v>90000</v>
      </c>
      <c r="AI119" s="107">
        <f t="shared" si="32"/>
        <v>90000</v>
      </c>
    </row>
    <row r="120" spans="1:35">
      <c r="A120" s="64" t="s">
        <v>415</v>
      </c>
      <c r="B120" s="64" t="s">
        <v>759</v>
      </c>
      <c r="C120" s="158">
        <v>0</v>
      </c>
      <c r="D120" s="159">
        <v>881545.3125</v>
      </c>
      <c r="F120" s="158">
        <v>1247.3800000000001</v>
      </c>
      <c r="G120" s="159">
        <v>874605</v>
      </c>
      <c r="I120" s="122">
        <v>0</v>
      </c>
      <c r="J120" s="321">
        <v>874605</v>
      </c>
      <c r="K120" s="100">
        <v>0</v>
      </c>
      <c r="L120" s="101">
        <v>0</v>
      </c>
      <c r="M120" s="102">
        <v>874605</v>
      </c>
      <c r="N120" s="103">
        <v>874605</v>
      </c>
      <c r="O120" s="103">
        <f t="shared" si="26"/>
        <v>898.11360000000002</v>
      </c>
      <c r="P120" s="100">
        <f t="shared" si="27"/>
        <v>349.26640000000009</v>
      </c>
      <c r="Q120" s="122">
        <f t="shared" si="19"/>
        <v>0</v>
      </c>
      <c r="R120" s="101">
        <f t="shared" si="20"/>
        <v>0</v>
      </c>
      <c r="S120" s="103">
        <f t="shared" si="28"/>
        <v>877893.32006249996</v>
      </c>
      <c r="T120" s="100">
        <f t="shared" si="29"/>
        <v>874605</v>
      </c>
      <c r="U120" s="122">
        <f t="shared" si="21"/>
        <v>874605</v>
      </c>
      <c r="V120" s="101">
        <f t="shared" si="22"/>
        <v>874605</v>
      </c>
      <c r="X120" s="105">
        <v>0</v>
      </c>
      <c r="Y120" s="107">
        <v>874605</v>
      </c>
      <c r="Z120" s="104">
        <v>0</v>
      </c>
      <c r="AA120" s="105">
        <v>0</v>
      </c>
      <c r="AB120" s="106">
        <v>874605</v>
      </c>
      <c r="AC120" s="107">
        <v>874605</v>
      </c>
      <c r="AD120" s="107">
        <f t="shared" si="23"/>
        <v>349.26640000000009</v>
      </c>
      <c r="AE120" s="107">
        <f t="shared" si="24"/>
        <v>0</v>
      </c>
      <c r="AF120" s="107">
        <f t="shared" si="30"/>
        <v>0</v>
      </c>
      <c r="AG120" s="107">
        <f t="shared" si="25"/>
        <v>874605</v>
      </c>
      <c r="AH120" s="107">
        <f t="shared" si="31"/>
        <v>874605</v>
      </c>
      <c r="AI120" s="107">
        <f t="shared" si="32"/>
        <v>874605</v>
      </c>
    </row>
    <row r="121" spans="1:35">
      <c r="A121" s="64" t="s">
        <v>59</v>
      </c>
      <c r="B121" s="64" t="s">
        <v>945</v>
      </c>
      <c r="C121" s="158">
        <v>568411.79</v>
      </c>
      <c r="D121" s="159">
        <v>1919368.206</v>
      </c>
      <c r="F121" s="158">
        <v>605728.38</v>
      </c>
      <c r="G121" s="159">
        <v>2010090</v>
      </c>
      <c r="I121" s="122">
        <v>344965.51550000015</v>
      </c>
      <c r="J121" s="321">
        <v>2766641</v>
      </c>
      <c r="K121" s="100">
        <v>234120.64480000018</v>
      </c>
      <c r="L121" s="101">
        <v>315172.86440000008</v>
      </c>
      <c r="M121" s="102">
        <v>3181637</v>
      </c>
      <c r="N121" s="103">
        <v>3181637</v>
      </c>
      <c r="O121" s="103">
        <f t="shared" si="26"/>
        <v>595279.73479999998</v>
      </c>
      <c r="P121" s="100">
        <f t="shared" si="27"/>
        <v>417979.11756000016</v>
      </c>
      <c r="Q121" s="122">
        <f t="shared" si="19"/>
        <v>265157.20859600016</v>
      </c>
      <c r="R121" s="101">
        <f t="shared" si="20"/>
        <v>292478.2429120001</v>
      </c>
      <c r="S121" s="103">
        <f t="shared" si="28"/>
        <v>1967106.0140028</v>
      </c>
      <c r="T121" s="100">
        <f t="shared" si="29"/>
        <v>2408187.1362000001</v>
      </c>
      <c r="U121" s="122">
        <f t="shared" si="21"/>
        <v>2985011.8952000001</v>
      </c>
      <c r="V121" s="101">
        <f t="shared" si="22"/>
        <v>3181637</v>
      </c>
      <c r="X121" s="105">
        <v>344965.51550000015</v>
      </c>
      <c r="Y121" s="107">
        <v>2766641</v>
      </c>
      <c r="Z121" s="104">
        <v>234120.64480000018</v>
      </c>
      <c r="AA121" s="105">
        <v>315172.86440000008</v>
      </c>
      <c r="AB121" s="106">
        <v>3181637</v>
      </c>
      <c r="AC121" s="107">
        <v>3181637</v>
      </c>
      <c r="AD121" s="107">
        <f t="shared" si="23"/>
        <v>417979.11756000016</v>
      </c>
      <c r="AE121" s="107">
        <f t="shared" si="24"/>
        <v>265157.20859600016</v>
      </c>
      <c r="AF121" s="107">
        <f t="shared" si="30"/>
        <v>292478.2429120001</v>
      </c>
      <c r="AG121" s="107">
        <f t="shared" si="25"/>
        <v>2408187.1362000001</v>
      </c>
      <c r="AH121" s="107">
        <f t="shared" si="31"/>
        <v>2985011.8952000001</v>
      </c>
      <c r="AI121" s="107">
        <f t="shared" si="32"/>
        <v>3181637</v>
      </c>
    </row>
    <row r="122" spans="1:35">
      <c r="A122" s="64" t="s">
        <v>561</v>
      </c>
      <c r="B122" s="64" t="s">
        <v>974</v>
      </c>
      <c r="C122" s="158">
        <v>0</v>
      </c>
      <c r="D122" s="159">
        <v>156575</v>
      </c>
      <c r="F122" s="158">
        <v>0</v>
      </c>
      <c r="G122" s="159">
        <v>168901.7</v>
      </c>
      <c r="I122" s="122">
        <v>0</v>
      </c>
      <c r="J122" s="321">
        <v>205936.84999999998</v>
      </c>
      <c r="K122" s="100">
        <v>0</v>
      </c>
      <c r="L122" s="101">
        <v>0</v>
      </c>
      <c r="M122" s="102">
        <v>169623.04000000001</v>
      </c>
      <c r="N122" s="103">
        <v>173185.28</v>
      </c>
      <c r="O122" s="103">
        <f t="shared" si="26"/>
        <v>0</v>
      </c>
      <c r="P122" s="100">
        <f t="shared" si="27"/>
        <v>0</v>
      </c>
      <c r="Q122" s="122">
        <f t="shared" si="19"/>
        <v>0</v>
      </c>
      <c r="R122" s="101">
        <f t="shared" si="20"/>
        <v>0</v>
      </c>
      <c r="S122" s="103">
        <f t="shared" si="28"/>
        <v>163061.30953999999</v>
      </c>
      <c r="T122" s="100">
        <f t="shared" si="29"/>
        <v>188389.59593000001</v>
      </c>
      <c r="U122" s="122">
        <f t="shared" si="21"/>
        <v>186828.523178</v>
      </c>
      <c r="V122" s="101">
        <f t="shared" si="22"/>
        <v>171497.49068799999</v>
      </c>
      <c r="X122" s="105">
        <v>0</v>
      </c>
      <c r="Y122" s="107">
        <v>205936.84999999998</v>
      </c>
      <c r="Z122" s="104">
        <v>0</v>
      </c>
      <c r="AA122" s="105">
        <v>0</v>
      </c>
      <c r="AB122" s="106">
        <v>169623.04000000001</v>
      </c>
      <c r="AC122" s="107">
        <v>173185.28</v>
      </c>
      <c r="AD122" s="107">
        <f t="shared" si="23"/>
        <v>0</v>
      </c>
      <c r="AE122" s="107">
        <f t="shared" si="24"/>
        <v>0</v>
      </c>
      <c r="AF122" s="107">
        <f t="shared" si="30"/>
        <v>0</v>
      </c>
      <c r="AG122" s="107">
        <f t="shared" si="25"/>
        <v>188389.59593000001</v>
      </c>
      <c r="AH122" s="107">
        <f t="shared" si="31"/>
        <v>186828.523178</v>
      </c>
      <c r="AI122" s="107">
        <f t="shared" si="32"/>
        <v>171497.49068799999</v>
      </c>
    </row>
    <row r="123" spans="1:35">
      <c r="A123" s="64" t="s">
        <v>35</v>
      </c>
      <c r="B123" s="64" t="s">
        <v>760</v>
      </c>
      <c r="C123" s="158">
        <v>0</v>
      </c>
      <c r="D123" s="159">
        <v>3354086</v>
      </c>
      <c r="F123" s="158">
        <v>0</v>
      </c>
      <c r="G123" s="159">
        <v>3454709</v>
      </c>
      <c r="I123" s="122">
        <v>0</v>
      </c>
      <c r="J123" s="321">
        <v>3488169.3</v>
      </c>
      <c r="K123" s="100">
        <v>0</v>
      </c>
      <c r="L123" s="101">
        <v>0</v>
      </c>
      <c r="M123" s="102">
        <v>3535712.7579999999</v>
      </c>
      <c r="N123" s="103">
        <v>3608822</v>
      </c>
      <c r="O123" s="103">
        <f t="shared" si="26"/>
        <v>0</v>
      </c>
      <c r="P123" s="100">
        <f t="shared" si="27"/>
        <v>0</v>
      </c>
      <c r="Q123" s="122">
        <f t="shared" si="19"/>
        <v>0</v>
      </c>
      <c r="R123" s="101">
        <f t="shared" si="20"/>
        <v>0</v>
      </c>
      <c r="S123" s="103">
        <f t="shared" si="28"/>
        <v>3407033.8226000001</v>
      </c>
      <c r="T123" s="100">
        <f t="shared" si="29"/>
        <v>3472315.8098599999</v>
      </c>
      <c r="U123" s="122">
        <f t="shared" si="21"/>
        <v>3513186.6675995998</v>
      </c>
      <c r="V123" s="101">
        <f t="shared" si="22"/>
        <v>3574182.8411403997</v>
      </c>
      <c r="X123" s="105">
        <v>0</v>
      </c>
      <c r="Y123" s="107">
        <v>3488169.3</v>
      </c>
      <c r="Z123" s="104">
        <v>0</v>
      </c>
      <c r="AA123" s="105">
        <v>0</v>
      </c>
      <c r="AB123" s="106">
        <v>3535712.7579999999</v>
      </c>
      <c r="AC123" s="107">
        <v>3608822</v>
      </c>
      <c r="AD123" s="107">
        <f t="shared" si="23"/>
        <v>0</v>
      </c>
      <c r="AE123" s="107">
        <f t="shared" si="24"/>
        <v>0</v>
      </c>
      <c r="AF123" s="107">
        <f t="shared" si="30"/>
        <v>0</v>
      </c>
      <c r="AG123" s="107">
        <f t="shared" si="25"/>
        <v>3472315.8098599999</v>
      </c>
      <c r="AH123" s="107">
        <f t="shared" si="31"/>
        <v>3513186.6675995998</v>
      </c>
      <c r="AI123" s="107">
        <f t="shared" si="32"/>
        <v>3574182.8411403997</v>
      </c>
    </row>
    <row r="124" spans="1:35">
      <c r="A124" s="64" t="s">
        <v>431</v>
      </c>
      <c r="B124" s="64" t="s">
        <v>761</v>
      </c>
      <c r="C124" s="158">
        <v>3556488.5</v>
      </c>
      <c r="D124" s="159">
        <v>9413606.5004999992</v>
      </c>
      <c r="F124" s="158">
        <v>3498270.36</v>
      </c>
      <c r="G124" s="159">
        <v>10980500</v>
      </c>
      <c r="I124" s="122">
        <v>3313978.645500001</v>
      </c>
      <c r="J124" s="321">
        <v>12627600</v>
      </c>
      <c r="K124" s="100">
        <v>2684850.8832999989</v>
      </c>
      <c r="L124" s="101">
        <v>2654676.6920999996</v>
      </c>
      <c r="M124" s="102">
        <v>14521800</v>
      </c>
      <c r="N124" s="103">
        <v>14521800</v>
      </c>
      <c r="O124" s="103">
        <f t="shared" si="26"/>
        <v>3514571.4391999999</v>
      </c>
      <c r="P124" s="100">
        <f t="shared" si="27"/>
        <v>3365580.3255600007</v>
      </c>
      <c r="Q124" s="122">
        <f t="shared" si="19"/>
        <v>2861006.6567159994</v>
      </c>
      <c r="R124" s="101">
        <f t="shared" si="20"/>
        <v>2663125.4656359996</v>
      </c>
      <c r="S124" s="103">
        <f t="shared" si="28"/>
        <v>10238105.8599369</v>
      </c>
      <c r="T124" s="100">
        <f t="shared" si="29"/>
        <v>11847204.02</v>
      </c>
      <c r="U124" s="122">
        <f t="shared" si="21"/>
        <v>13624328.039999999</v>
      </c>
      <c r="V124" s="101">
        <f t="shared" si="22"/>
        <v>14521800</v>
      </c>
      <c r="X124" s="105">
        <v>3313978.645500001</v>
      </c>
      <c r="Y124" s="107">
        <v>12627600</v>
      </c>
      <c r="Z124" s="104">
        <v>2684850.8832999989</v>
      </c>
      <c r="AA124" s="105">
        <v>2654676.6920999996</v>
      </c>
      <c r="AB124" s="106">
        <v>14521800</v>
      </c>
      <c r="AC124" s="107">
        <v>14521800</v>
      </c>
      <c r="AD124" s="107">
        <f t="shared" si="23"/>
        <v>3365580.3255600007</v>
      </c>
      <c r="AE124" s="107">
        <f t="shared" si="24"/>
        <v>2861006.6567159994</v>
      </c>
      <c r="AF124" s="107">
        <f t="shared" si="30"/>
        <v>2663125.4656359996</v>
      </c>
      <c r="AG124" s="107">
        <f t="shared" si="25"/>
        <v>11847204.02</v>
      </c>
      <c r="AH124" s="107">
        <f t="shared" si="31"/>
        <v>13624328.039999999</v>
      </c>
      <c r="AI124" s="107">
        <f t="shared" si="32"/>
        <v>14521800</v>
      </c>
    </row>
    <row r="125" spans="1:35">
      <c r="A125" s="64" t="s">
        <v>215</v>
      </c>
      <c r="B125" s="64" t="s">
        <v>762</v>
      </c>
      <c r="C125" s="158">
        <v>0</v>
      </c>
      <c r="D125" s="159">
        <v>59200000</v>
      </c>
      <c r="F125" s="158">
        <v>0</v>
      </c>
      <c r="G125" s="159">
        <v>62200000</v>
      </c>
      <c r="I125" s="122">
        <v>0</v>
      </c>
      <c r="J125" s="321">
        <v>65100000</v>
      </c>
      <c r="K125" s="100">
        <v>0</v>
      </c>
      <c r="L125" s="101">
        <v>0</v>
      </c>
      <c r="M125" s="102">
        <v>67700000</v>
      </c>
      <c r="N125" s="103">
        <v>67700000</v>
      </c>
      <c r="O125" s="103">
        <f t="shared" si="26"/>
        <v>0</v>
      </c>
      <c r="P125" s="100">
        <f t="shared" si="27"/>
        <v>0</v>
      </c>
      <c r="Q125" s="122">
        <f t="shared" si="19"/>
        <v>0</v>
      </c>
      <c r="R125" s="101">
        <f t="shared" si="20"/>
        <v>0</v>
      </c>
      <c r="S125" s="103">
        <f t="shared" si="28"/>
        <v>60778600</v>
      </c>
      <c r="T125" s="100">
        <f t="shared" si="29"/>
        <v>63725980</v>
      </c>
      <c r="U125" s="122">
        <f t="shared" si="21"/>
        <v>66468120</v>
      </c>
      <c r="V125" s="101">
        <f t="shared" si="22"/>
        <v>67700000</v>
      </c>
      <c r="X125" s="105">
        <v>0</v>
      </c>
      <c r="Y125" s="107">
        <v>65100000</v>
      </c>
      <c r="Z125" s="104">
        <v>0</v>
      </c>
      <c r="AA125" s="105">
        <v>0</v>
      </c>
      <c r="AB125" s="106">
        <v>67700000</v>
      </c>
      <c r="AC125" s="107">
        <v>67700000</v>
      </c>
      <c r="AD125" s="107">
        <f t="shared" si="23"/>
        <v>0</v>
      </c>
      <c r="AE125" s="107">
        <f t="shared" si="24"/>
        <v>0</v>
      </c>
      <c r="AF125" s="107">
        <f t="shared" si="30"/>
        <v>0</v>
      </c>
      <c r="AG125" s="107">
        <f t="shared" si="25"/>
        <v>63725980</v>
      </c>
      <c r="AH125" s="107">
        <f t="shared" si="31"/>
        <v>66468120</v>
      </c>
      <c r="AI125" s="107">
        <f t="shared" si="32"/>
        <v>67700000</v>
      </c>
    </row>
    <row r="126" spans="1:35">
      <c r="A126" s="64" t="s">
        <v>447</v>
      </c>
      <c r="B126" s="64" t="s">
        <v>763</v>
      </c>
      <c r="C126" s="158">
        <v>0</v>
      </c>
      <c r="D126" s="159">
        <v>3880185.7245</v>
      </c>
      <c r="F126" s="158">
        <v>0</v>
      </c>
      <c r="G126" s="159">
        <v>6191310.9500000002</v>
      </c>
      <c r="I126" s="122">
        <v>0</v>
      </c>
      <c r="J126" s="321">
        <v>6519320.21</v>
      </c>
      <c r="K126" s="100">
        <v>0</v>
      </c>
      <c r="L126" s="101">
        <v>0</v>
      </c>
      <c r="M126" s="102">
        <v>6510211.7860000003</v>
      </c>
      <c r="N126" s="103">
        <v>6894049</v>
      </c>
      <c r="O126" s="103">
        <f t="shared" si="26"/>
        <v>0</v>
      </c>
      <c r="P126" s="100">
        <f t="shared" si="27"/>
        <v>0</v>
      </c>
      <c r="Q126" s="122">
        <f t="shared" si="19"/>
        <v>0</v>
      </c>
      <c r="R126" s="101">
        <f t="shared" si="20"/>
        <v>0</v>
      </c>
      <c r="S126" s="103">
        <f t="shared" si="28"/>
        <v>5096299.8181581004</v>
      </c>
      <c r="T126" s="100">
        <f t="shared" si="29"/>
        <v>6363909.4226120003</v>
      </c>
      <c r="U126" s="122">
        <f t="shared" si="21"/>
        <v>6514527.3572912002</v>
      </c>
      <c r="V126" s="101">
        <f t="shared" si="22"/>
        <v>6712186.9280067999</v>
      </c>
      <c r="X126" s="105">
        <v>0</v>
      </c>
      <c r="Y126" s="107">
        <v>6519320.21</v>
      </c>
      <c r="Z126" s="104">
        <v>0</v>
      </c>
      <c r="AA126" s="105">
        <v>0</v>
      </c>
      <c r="AB126" s="106">
        <v>6510211.7860000003</v>
      </c>
      <c r="AC126" s="107">
        <v>6894049</v>
      </c>
      <c r="AD126" s="107">
        <f t="shared" si="23"/>
        <v>0</v>
      </c>
      <c r="AE126" s="107">
        <f t="shared" si="24"/>
        <v>0</v>
      </c>
      <c r="AF126" s="107">
        <f t="shared" si="30"/>
        <v>0</v>
      </c>
      <c r="AG126" s="107">
        <f t="shared" si="25"/>
        <v>6363909.4226120003</v>
      </c>
      <c r="AH126" s="107">
        <f t="shared" si="31"/>
        <v>6514527.3572912002</v>
      </c>
      <c r="AI126" s="107">
        <f t="shared" si="32"/>
        <v>6712186.9280067999</v>
      </c>
    </row>
    <row r="127" spans="1:35">
      <c r="A127" s="64" t="s">
        <v>563</v>
      </c>
      <c r="B127" s="64" t="s">
        <v>764</v>
      </c>
      <c r="C127" s="158">
        <v>7699.82</v>
      </c>
      <c r="D127" s="159">
        <v>71200.182000000001</v>
      </c>
      <c r="F127" s="158">
        <v>2981.38</v>
      </c>
      <c r="G127" s="159">
        <v>85000</v>
      </c>
      <c r="I127" s="122">
        <v>9140.623000000005</v>
      </c>
      <c r="J127" s="321">
        <v>90000</v>
      </c>
      <c r="K127" s="100">
        <v>0</v>
      </c>
      <c r="L127" s="101">
        <v>1548.1030000000089</v>
      </c>
      <c r="M127" s="102">
        <v>90000</v>
      </c>
      <c r="N127" s="103">
        <v>90000</v>
      </c>
      <c r="O127" s="103">
        <f t="shared" si="26"/>
        <v>4302.5432000000001</v>
      </c>
      <c r="P127" s="100">
        <f t="shared" si="27"/>
        <v>7416.0349600000036</v>
      </c>
      <c r="Q127" s="122">
        <f t="shared" si="19"/>
        <v>2559.3744400000019</v>
      </c>
      <c r="R127" s="101">
        <f t="shared" si="20"/>
        <v>1114.6341600000064</v>
      </c>
      <c r="S127" s="103">
        <f t="shared" si="28"/>
        <v>78461.646231599996</v>
      </c>
      <c r="T127" s="100">
        <f t="shared" si="29"/>
        <v>87631</v>
      </c>
      <c r="U127" s="122">
        <f t="shared" si="21"/>
        <v>90000</v>
      </c>
      <c r="V127" s="101">
        <f t="shared" si="22"/>
        <v>90000</v>
      </c>
      <c r="X127" s="105">
        <v>9140.623000000005</v>
      </c>
      <c r="Y127" s="107">
        <v>90000</v>
      </c>
      <c r="Z127" s="104">
        <v>0</v>
      </c>
      <c r="AA127" s="105">
        <v>1548.1030000000089</v>
      </c>
      <c r="AB127" s="106">
        <v>90000</v>
      </c>
      <c r="AC127" s="107">
        <v>90000</v>
      </c>
      <c r="AD127" s="107">
        <f t="shared" si="23"/>
        <v>7416.0349600000036</v>
      </c>
      <c r="AE127" s="107">
        <f t="shared" si="24"/>
        <v>2559.3744400000019</v>
      </c>
      <c r="AF127" s="107">
        <f t="shared" si="30"/>
        <v>1114.6341600000064</v>
      </c>
      <c r="AG127" s="107">
        <f t="shared" si="25"/>
        <v>87631</v>
      </c>
      <c r="AH127" s="107">
        <f t="shared" si="31"/>
        <v>90000</v>
      </c>
      <c r="AI127" s="107">
        <f t="shared" si="32"/>
        <v>90000</v>
      </c>
    </row>
    <row r="128" spans="1:35">
      <c r="A128" s="64" t="s">
        <v>477</v>
      </c>
      <c r="B128" s="64" t="s">
        <v>765</v>
      </c>
      <c r="C128" s="158">
        <v>0</v>
      </c>
      <c r="D128" s="159">
        <v>963231.73800000001</v>
      </c>
      <c r="F128" s="158">
        <v>0</v>
      </c>
      <c r="G128" s="159">
        <v>1281811</v>
      </c>
      <c r="I128" s="122">
        <v>0</v>
      </c>
      <c r="J128" s="321">
        <v>1419402.165</v>
      </c>
      <c r="K128" s="100">
        <v>0</v>
      </c>
      <c r="L128" s="101">
        <v>0</v>
      </c>
      <c r="M128" s="102">
        <v>1368460.3788000001</v>
      </c>
      <c r="N128" s="103">
        <v>1456731.7466000002</v>
      </c>
      <c r="O128" s="103">
        <f t="shared" si="26"/>
        <v>0</v>
      </c>
      <c r="P128" s="100">
        <f t="shared" si="27"/>
        <v>0</v>
      </c>
      <c r="Q128" s="122">
        <f t="shared" si="19"/>
        <v>0</v>
      </c>
      <c r="R128" s="101">
        <f t="shared" si="20"/>
        <v>0</v>
      </c>
      <c r="S128" s="103">
        <f t="shared" si="28"/>
        <v>1130868.1456644</v>
      </c>
      <c r="T128" s="100">
        <f t="shared" si="29"/>
        <v>1354211.4710230001</v>
      </c>
      <c r="U128" s="122">
        <f t="shared" si="21"/>
        <v>1392596.5971015599</v>
      </c>
      <c r="V128" s="101">
        <f t="shared" si="22"/>
        <v>1414908.7725363602</v>
      </c>
      <c r="X128" s="105">
        <v>0</v>
      </c>
      <c r="Y128" s="107">
        <v>1419402.165</v>
      </c>
      <c r="Z128" s="104">
        <v>0</v>
      </c>
      <c r="AA128" s="105">
        <v>0</v>
      </c>
      <c r="AB128" s="106">
        <v>1368460.3788000001</v>
      </c>
      <c r="AC128" s="107">
        <v>1456731.7466000002</v>
      </c>
      <c r="AD128" s="107">
        <f t="shared" si="23"/>
        <v>0</v>
      </c>
      <c r="AE128" s="107">
        <f t="shared" si="24"/>
        <v>0</v>
      </c>
      <c r="AF128" s="107">
        <f t="shared" si="30"/>
        <v>0</v>
      </c>
      <c r="AG128" s="107">
        <f t="shared" si="25"/>
        <v>1354211.4710230001</v>
      </c>
      <c r="AH128" s="107">
        <f t="shared" si="31"/>
        <v>1392596.5971015599</v>
      </c>
      <c r="AI128" s="107">
        <f t="shared" si="32"/>
        <v>1414908.7725363602</v>
      </c>
    </row>
    <row r="129" spans="1:35">
      <c r="A129" s="64" t="s">
        <v>9</v>
      </c>
      <c r="B129" s="64" t="s">
        <v>766</v>
      </c>
      <c r="C129" s="158">
        <v>0</v>
      </c>
      <c r="D129" s="159">
        <v>446355.84</v>
      </c>
      <c r="F129" s="158">
        <v>0</v>
      </c>
      <c r="G129" s="159">
        <v>507294.59</v>
      </c>
      <c r="I129" s="122">
        <v>0</v>
      </c>
      <c r="J129" s="321">
        <v>497372.63999999996</v>
      </c>
      <c r="K129" s="100">
        <v>0</v>
      </c>
      <c r="L129" s="101">
        <v>0</v>
      </c>
      <c r="M129" s="102">
        <v>463813</v>
      </c>
      <c r="N129" s="103">
        <v>473553.5</v>
      </c>
      <c r="O129" s="103">
        <f t="shared" si="26"/>
        <v>0</v>
      </c>
      <c r="P129" s="100">
        <f t="shared" si="27"/>
        <v>0</v>
      </c>
      <c r="Q129" s="122">
        <f t="shared" si="19"/>
        <v>0</v>
      </c>
      <c r="R129" s="101">
        <f t="shared" si="20"/>
        <v>0</v>
      </c>
      <c r="S129" s="103">
        <f t="shared" si="28"/>
        <v>478421.81024999998</v>
      </c>
      <c r="T129" s="100">
        <f t="shared" si="29"/>
        <v>502073.65990999999</v>
      </c>
      <c r="U129" s="122">
        <f t="shared" si="21"/>
        <v>479713.55743199994</v>
      </c>
      <c r="V129" s="101">
        <f t="shared" si="22"/>
        <v>468938.45110000001</v>
      </c>
      <c r="X129" s="105">
        <v>0</v>
      </c>
      <c r="Y129" s="107">
        <v>497372.63999999996</v>
      </c>
      <c r="Z129" s="104">
        <v>0</v>
      </c>
      <c r="AA129" s="105">
        <v>0</v>
      </c>
      <c r="AB129" s="106">
        <v>463813</v>
      </c>
      <c r="AC129" s="107">
        <v>473553.5</v>
      </c>
      <c r="AD129" s="107">
        <f t="shared" si="23"/>
        <v>0</v>
      </c>
      <c r="AE129" s="107">
        <f t="shared" si="24"/>
        <v>0</v>
      </c>
      <c r="AF129" s="107">
        <f t="shared" si="30"/>
        <v>0</v>
      </c>
      <c r="AG129" s="107">
        <f t="shared" si="25"/>
        <v>502073.65990999999</v>
      </c>
      <c r="AH129" s="107">
        <f t="shared" si="31"/>
        <v>479713.55743199994</v>
      </c>
      <c r="AI129" s="107">
        <f t="shared" si="32"/>
        <v>468938.45110000001</v>
      </c>
    </row>
    <row r="130" spans="1:35">
      <c r="A130" s="64" t="s">
        <v>77</v>
      </c>
      <c r="B130" s="64" t="s">
        <v>767</v>
      </c>
      <c r="C130" s="158">
        <v>1774039.57</v>
      </c>
      <c r="D130" s="159">
        <v>7937995.4325000001</v>
      </c>
      <c r="F130" s="158">
        <v>1411019.01</v>
      </c>
      <c r="G130" s="159">
        <v>9075249</v>
      </c>
      <c r="I130" s="122">
        <v>1442742.7535999995</v>
      </c>
      <c r="J130" s="321">
        <v>13790705</v>
      </c>
      <c r="K130" s="100">
        <v>889685.68960000086</v>
      </c>
      <c r="L130" s="101">
        <v>563922.9877999993</v>
      </c>
      <c r="M130" s="102">
        <v>14496559</v>
      </c>
      <c r="N130" s="103">
        <v>15235033</v>
      </c>
      <c r="O130" s="103">
        <f t="shared" si="26"/>
        <v>1512664.7667999999</v>
      </c>
      <c r="P130" s="100">
        <f t="shared" si="27"/>
        <v>1433860.1053919997</v>
      </c>
      <c r="Q130" s="122">
        <f t="shared" si="19"/>
        <v>1044541.6675200006</v>
      </c>
      <c r="R130" s="101">
        <f t="shared" si="20"/>
        <v>655136.54430399975</v>
      </c>
      <c r="S130" s="103">
        <f t="shared" si="28"/>
        <v>8536418.2597185001</v>
      </c>
      <c r="T130" s="100">
        <f t="shared" si="29"/>
        <v>11556521.9472</v>
      </c>
      <c r="U130" s="122">
        <f t="shared" si="21"/>
        <v>14162125.3748</v>
      </c>
      <c r="V130" s="101">
        <f t="shared" si="22"/>
        <v>14885144.0188</v>
      </c>
      <c r="X130" s="105">
        <v>1442742.7535999995</v>
      </c>
      <c r="Y130" s="107">
        <v>13790705</v>
      </c>
      <c r="Z130" s="104">
        <v>889685.68960000086</v>
      </c>
      <c r="AA130" s="105">
        <v>563922.9877999993</v>
      </c>
      <c r="AB130" s="106">
        <v>14496559</v>
      </c>
      <c r="AC130" s="107">
        <v>15235033</v>
      </c>
      <c r="AD130" s="107">
        <f t="shared" si="23"/>
        <v>1433860.1053919997</v>
      </c>
      <c r="AE130" s="107">
        <f t="shared" si="24"/>
        <v>1044541.6675200006</v>
      </c>
      <c r="AF130" s="107">
        <f t="shared" si="30"/>
        <v>655136.54430399975</v>
      </c>
      <c r="AG130" s="107">
        <f t="shared" si="25"/>
        <v>11556521.9472</v>
      </c>
      <c r="AH130" s="107">
        <f t="shared" si="31"/>
        <v>14162125.3748</v>
      </c>
      <c r="AI130" s="107">
        <f t="shared" si="32"/>
        <v>14885144.0188</v>
      </c>
    </row>
    <row r="131" spans="1:35">
      <c r="A131" s="64" t="s">
        <v>499</v>
      </c>
      <c r="B131" s="64" t="s">
        <v>768</v>
      </c>
      <c r="C131" s="158">
        <v>0</v>
      </c>
      <c r="D131" s="159">
        <v>250000</v>
      </c>
      <c r="F131" s="158">
        <v>0</v>
      </c>
      <c r="G131" s="159">
        <v>250000</v>
      </c>
      <c r="I131" s="122">
        <v>0</v>
      </c>
      <c r="J131" s="321">
        <v>250000</v>
      </c>
      <c r="K131" s="100">
        <v>0</v>
      </c>
      <c r="L131" s="101">
        <v>0</v>
      </c>
      <c r="M131" s="102">
        <v>250000</v>
      </c>
      <c r="N131" s="103">
        <v>250000</v>
      </c>
      <c r="O131" s="103">
        <f t="shared" si="26"/>
        <v>0</v>
      </c>
      <c r="P131" s="100">
        <f t="shared" si="27"/>
        <v>0</v>
      </c>
      <c r="Q131" s="122">
        <f t="shared" si="19"/>
        <v>0</v>
      </c>
      <c r="R131" s="101">
        <f t="shared" si="20"/>
        <v>0</v>
      </c>
      <c r="S131" s="103">
        <f t="shared" si="28"/>
        <v>250000</v>
      </c>
      <c r="T131" s="100">
        <f t="shared" si="29"/>
        <v>250000</v>
      </c>
      <c r="U131" s="122">
        <f t="shared" si="21"/>
        <v>250000</v>
      </c>
      <c r="V131" s="101">
        <f t="shared" si="22"/>
        <v>250000</v>
      </c>
      <c r="X131" s="105">
        <v>0</v>
      </c>
      <c r="Y131" s="107">
        <v>250000</v>
      </c>
      <c r="Z131" s="104">
        <v>0</v>
      </c>
      <c r="AA131" s="105">
        <v>0</v>
      </c>
      <c r="AB131" s="106">
        <v>250000</v>
      </c>
      <c r="AC131" s="107">
        <v>250000</v>
      </c>
      <c r="AD131" s="107">
        <f t="shared" si="23"/>
        <v>0</v>
      </c>
      <c r="AE131" s="107">
        <f t="shared" si="24"/>
        <v>0</v>
      </c>
      <c r="AF131" s="107">
        <f t="shared" si="30"/>
        <v>0</v>
      </c>
      <c r="AG131" s="107">
        <f t="shared" si="25"/>
        <v>250000</v>
      </c>
      <c r="AH131" s="107">
        <f t="shared" si="31"/>
        <v>250000</v>
      </c>
      <c r="AI131" s="107">
        <f t="shared" si="32"/>
        <v>250000</v>
      </c>
    </row>
    <row r="132" spans="1:35">
      <c r="A132" s="64" t="s">
        <v>403</v>
      </c>
      <c r="B132" s="64" t="s">
        <v>769</v>
      </c>
      <c r="C132" s="158">
        <v>0</v>
      </c>
      <c r="D132" s="159">
        <v>607500</v>
      </c>
      <c r="F132" s="158">
        <v>0</v>
      </c>
      <c r="G132" s="159">
        <v>585696.76</v>
      </c>
      <c r="I132" s="122">
        <v>0</v>
      </c>
      <c r="J132" s="321">
        <v>625542.94500000007</v>
      </c>
      <c r="K132" s="100">
        <v>0</v>
      </c>
      <c r="L132" s="101">
        <v>0</v>
      </c>
      <c r="M132" s="102">
        <v>596331</v>
      </c>
      <c r="N132" s="103">
        <v>619678.57999999996</v>
      </c>
      <c r="O132" s="103">
        <f t="shared" si="26"/>
        <v>0</v>
      </c>
      <c r="P132" s="100">
        <f t="shared" si="27"/>
        <v>0</v>
      </c>
      <c r="Q132" s="122">
        <f t="shared" si="19"/>
        <v>0</v>
      </c>
      <c r="R132" s="101">
        <f t="shared" si="20"/>
        <v>0</v>
      </c>
      <c r="S132" s="103">
        <f t="shared" si="28"/>
        <v>596027.13511199993</v>
      </c>
      <c r="T132" s="100">
        <f t="shared" si="29"/>
        <v>606663.82254700013</v>
      </c>
      <c r="U132" s="122">
        <f t="shared" si="21"/>
        <v>610171.61954099999</v>
      </c>
      <c r="V132" s="101">
        <f t="shared" si="22"/>
        <v>608616.49659599992</v>
      </c>
      <c r="X132" s="105">
        <v>0</v>
      </c>
      <c r="Y132" s="107">
        <v>625542.94500000007</v>
      </c>
      <c r="Z132" s="104">
        <v>0</v>
      </c>
      <c r="AA132" s="105">
        <v>0</v>
      </c>
      <c r="AB132" s="106">
        <v>596331</v>
      </c>
      <c r="AC132" s="107">
        <v>619678.57999999996</v>
      </c>
      <c r="AD132" s="107">
        <f t="shared" si="23"/>
        <v>0</v>
      </c>
      <c r="AE132" s="107">
        <f t="shared" si="24"/>
        <v>0</v>
      </c>
      <c r="AF132" s="107">
        <f t="shared" si="30"/>
        <v>0</v>
      </c>
      <c r="AG132" s="107">
        <f t="shared" si="25"/>
        <v>606663.82254700013</v>
      </c>
      <c r="AH132" s="107">
        <f t="shared" si="31"/>
        <v>610171.61954099999</v>
      </c>
      <c r="AI132" s="107">
        <f t="shared" si="32"/>
        <v>608616.49659599992</v>
      </c>
    </row>
    <row r="133" spans="1:35">
      <c r="A133" s="64" t="s">
        <v>271</v>
      </c>
      <c r="B133" s="64" t="s">
        <v>770</v>
      </c>
      <c r="C133" s="158">
        <v>0</v>
      </c>
      <c r="D133" s="159">
        <v>539896.05484500004</v>
      </c>
      <c r="F133" s="158">
        <v>0</v>
      </c>
      <c r="G133" s="159">
        <v>628575.75</v>
      </c>
      <c r="I133" s="122">
        <v>0</v>
      </c>
      <c r="J133" s="321">
        <v>633848.11</v>
      </c>
      <c r="K133" s="100">
        <v>0</v>
      </c>
      <c r="L133" s="101">
        <v>0</v>
      </c>
      <c r="M133" s="102">
        <v>655195.49560000002</v>
      </c>
      <c r="N133" s="103">
        <v>668955.20420000004</v>
      </c>
      <c r="O133" s="103">
        <f t="shared" si="26"/>
        <v>0</v>
      </c>
      <c r="P133" s="100">
        <f t="shared" si="27"/>
        <v>0</v>
      </c>
      <c r="Q133" s="122">
        <f t="shared" si="19"/>
        <v>0</v>
      </c>
      <c r="R133" s="101">
        <f t="shared" si="20"/>
        <v>0</v>
      </c>
      <c r="S133" s="103">
        <f t="shared" si="28"/>
        <v>586559.310435561</v>
      </c>
      <c r="T133" s="100">
        <f t="shared" si="29"/>
        <v>631350.06583199999</v>
      </c>
      <c r="U133" s="122">
        <f t="shared" si="21"/>
        <v>645081.10430271993</v>
      </c>
      <c r="V133" s="101">
        <f t="shared" si="22"/>
        <v>662435.85426532011</v>
      </c>
      <c r="X133" s="105">
        <v>0</v>
      </c>
      <c r="Y133" s="107">
        <v>633848.11</v>
      </c>
      <c r="Z133" s="104">
        <v>0</v>
      </c>
      <c r="AA133" s="105">
        <v>0</v>
      </c>
      <c r="AB133" s="106">
        <v>655195.49560000002</v>
      </c>
      <c r="AC133" s="107">
        <v>668955.20420000004</v>
      </c>
      <c r="AD133" s="107">
        <f t="shared" si="23"/>
        <v>0</v>
      </c>
      <c r="AE133" s="107">
        <f t="shared" si="24"/>
        <v>0</v>
      </c>
      <c r="AF133" s="107">
        <f t="shared" si="30"/>
        <v>0</v>
      </c>
      <c r="AG133" s="107">
        <f t="shared" si="25"/>
        <v>631350.06583199999</v>
      </c>
      <c r="AH133" s="107">
        <f t="shared" si="31"/>
        <v>645081.10430271993</v>
      </c>
      <c r="AI133" s="107">
        <f t="shared" si="32"/>
        <v>662435.85426532011</v>
      </c>
    </row>
    <row r="134" spans="1:35">
      <c r="A134" s="64" t="s">
        <v>551</v>
      </c>
      <c r="B134" s="64" t="s">
        <v>771</v>
      </c>
      <c r="C134" s="158">
        <v>863338.37</v>
      </c>
      <c r="D134" s="159">
        <v>3921856.6260000002</v>
      </c>
      <c r="F134" s="158">
        <v>1050693.74</v>
      </c>
      <c r="G134" s="159">
        <v>5100000</v>
      </c>
      <c r="I134" s="122">
        <v>986123.12980000011</v>
      </c>
      <c r="J134" s="321">
        <v>6700000</v>
      </c>
      <c r="K134" s="100">
        <v>599107.38310000103</v>
      </c>
      <c r="L134" s="101">
        <v>112600.26380000052</v>
      </c>
      <c r="M134" s="102">
        <v>7200000</v>
      </c>
      <c r="N134" s="103">
        <v>7600000</v>
      </c>
      <c r="O134" s="103">
        <f t="shared" si="26"/>
        <v>998234.23640000005</v>
      </c>
      <c r="P134" s="100">
        <f t="shared" si="27"/>
        <v>1004202.900656</v>
      </c>
      <c r="Q134" s="122">
        <f t="shared" si="19"/>
        <v>707471.79217600077</v>
      </c>
      <c r="R134" s="101">
        <f t="shared" si="20"/>
        <v>248822.25720400066</v>
      </c>
      <c r="S134" s="103">
        <f t="shared" si="28"/>
        <v>4541795.6693987995</v>
      </c>
      <c r="T134" s="100">
        <f t="shared" si="29"/>
        <v>5941920</v>
      </c>
      <c r="U134" s="122">
        <f t="shared" si="21"/>
        <v>6963100</v>
      </c>
      <c r="V134" s="101">
        <f t="shared" si="22"/>
        <v>7410480</v>
      </c>
      <c r="X134" s="105">
        <v>986123.12980000011</v>
      </c>
      <c r="Y134" s="107">
        <v>6700000</v>
      </c>
      <c r="Z134" s="104">
        <v>599107.38310000103</v>
      </c>
      <c r="AA134" s="105">
        <v>112600.26380000052</v>
      </c>
      <c r="AB134" s="106">
        <v>7200000</v>
      </c>
      <c r="AC134" s="107">
        <v>7600000</v>
      </c>
      <c r="AD134" s="107">
        <f t="shared" si="23"/>
        <v>1004202.900656</v>
      </c>
      <c r="AE134" s="107">
        <f t="shared" si="24"/>
        <v>707471.79217600077</v>
      </c>
      <c r="AF134" s="107">
        <f t="shared" si="30"/>
        <v>248822.25720400066</v>
      </c>
      <c r="AG134" s="107">
        <f t="shared" si="25"/>
        <v>5941920</v>
      </c>
      <c r="AH134" s="107">
        <f t="shared" si="31"/>
        <v>6963100</v>
      </c>
      <c r="AI134" s="107">
        <f t="shared" si="32"/>
        <v>7410480</v>
      </c>
    </row>
    <row r="135" spans="1:35">
      <c r="A135" s="64" t="s">
        <v>597</v>
      </c>
      <c r="B135" s="64" t="s">
        <v>772</v>
      </c>
      <c r="C135" s="158">
        <v>986586.25</v>
      </c>
      <c r="D135" s="159">
        <v>318143.75099999999</v>
      </c>
      <c r="F135" s="158">
        <v>953869.73</v>
      </c>
      <c r="G135" s="159">
        <v>325000</v>
      </c>
      <c r="I135" s="122">
        <v>1014682.7348000001</v>
      </c>
      <c r="J135" s="321">
        <v>385000</v>
      </c>
      <c r="K135" s="100">
        <v>974779.30590000004</v>
      </c>
      <c r="L135" s="101">
        <v>1049890.5877</v>
      </c>
      <c r="M135" s="102">
        <v>400000</v>
      </c>
      <c r="N135" s="103">
        <v>415000</v>
      </c>
      <c r="O135" s="103">
        <f t="shared" si="26"/>
        <v>963030.35560000001</v>
      </c>
      <c r="P135" s="100">
        <f t="shared" si="27"/>
        <v>997655.09345600009</v>
      </c>
      <c r="Q135" s="122">
        <f t="shared" si="19"/>
        <v>985952.265992</v>
      </c>
      <c r="R135" s="101">
        <f t="shared" si="20"/>
        <v>1028859.4287960001</v>
      </c>
      <c r="S135" s="103">
        <f t="shared" si="28"/>
        <v>321751.50922380004</v>
      </c>
      <c r="T135" s="100">
        <f t="shared" si="29"/>
        <v>356572</v>
      </c>
      <c r="U135" s="122">
        <f t="shared" si="21"/>
        <v>392893</v>
      </c>
      <c r="V135" s="101">
        <f t="shared" si="22"/>
        <v>407893</v>
      </c>
      <c r="X135" s="105">
        <v>1014682.7348000001</v>
      </c>
      <c r="Y135" s="107">
        <v>385000</v>
      </c>
      <c r="Z135" s="104">
        <v>974779.30590000004</v>
      </c>
      <c r="AA135" s="105">
        <v>1049890.5877</v>
      </c>
      <c r="AB135" s="106">
        <v>400000</v>
      </c>
      <c r="AC135" s="107">
        <v>415000</v>
      </c>
      <c r="AD135" s="107">
        <f t="shared" si="23"/>
        <v>997655.09345600009</v>
      </c>
      <c r="AE135" s="107">
        <f t="shared" si="24"/>
        <v>985952.265992</v>
      </c>
      <c r="AF135" s="107">
        <f t="shared" si="30"/>
        <v>1028859.4287960001</v>
      </c>
      <c r="AG135" s="107">
        <f t="shared" si="25"/>
        <v>356572</v>
      </c>
      <c r="AH135" s="107">
        <f t="shared" si="31"/>
        <v>392893</v>
      </c>
      <c r="AI135" s="107">
        <f t="shared" si="32"/>
        <v>407893</v>
      </c>
    </row>
    <row r="136" spans="1:35">
      <c r="A136" s="64" t="s">
        <v>97</v>
      </c>
      <c r="B136" s="64" t="s">
        <v>773</v>
      </c>
      <c r="C136" s="158">
        <v>18976.54</v>
      </c>
      <c r="D136" s="159">
        <v>116923.458</v>
      </c>
      <c r="F136" s="158">
        <v>26291.87</v>
      </c>
      <c r="G136" s="159">
        <v>150000</v>
      </c>
      <c r="I136" s="122">
        <v>25014.197700000008</v>
      </c>
      <c r="J136" s="321">
        <v>175000</v>
      </c>
      <c r="K136" s="100">
        <v>4221.6315000000077</v>
      </c>
      <c r="L136" s="101">
        <v>0</v>
      </c>
      <c r="M136" s="102">
        <v>175000</v>
      </c>
      <c r="N136" s="103">
        <v>175000</v>
      </c>
      <c r="O136" s="103">
        <f t="shared" si="26"/>
        <v>24243.577599999997</v>
      </c>
      <c r="P136" s="100">
        <f t="shared" si="27"/>
        <v>25371.945944000006</v>
      </c>
      <c r="Q136" s="122">
        <f t="shared" ref="Q136:Q199" si="33">(0.28*I136)+(0.72*K136)</f>
        <v>10043.550036000008</v>
      </c>
      <c r="R136" s="101">
        <f t="shared" ref="R136:R199" si="34">(0.28*K136)+(0.72*L136)</f>
        <v>1182.0568200000023</v>
      </c>
      <c r="S136" s="103">
        <f t="shared" si="28"/>
        <v>134328.3344004</v>
      </c>
      <c r="T136" s="100">
        <f t="shared" si="29"/>
        <v>163155</v>
      </c>
      <c r="U136" s="122">
        <f t="shared" ref="U136:U199" si="35">(0.4738*J136)+(0.5262*M136)</f>
        <v>175000</v>
      </c>
      <c r="V136" s="101">
        <f t="shared" ref="V136:V199" si="36">(0.4738*M136)+(0.5262*N136)</f>
        <v>175000</v>
      </c>
      <c r="X136" s="105">
        <v>25014.197700000008</v>
      </c>
      <c r="Y136" s="107">
        <v>175000</v>
      </c>
      <c r="Z136" s="104">
        <v>4221.6315000000077</v>
      </c>
      <c r="AA136" s="105">
        <v>0</v>
      </c>
      <c r="AB136" s="106">
        <v>175000</v>
      </c>
      <c r="AC136" s="107">
        <v>175000</v>
      </c>
      <c r="AD136" s="107">
        <f t="shared" ref="AD136:AD199" si="37">(0.28*F136)+(0.72*X136)</f>
        <v>25371.945944000006</v>
      </c>
      <c r="AE136" s="107">
        <f t="shared" ref="AE136:AE199" si="38">(0.28*X136)+(0.72*Z136)</f>
        <v>10043.550036000008</v>
      </c>
      <c r="AF136" s="107">
        <f t="shared" si="30"/>
        <v>1182.0568200000023</v>
      </c>
      <c r="AG136" s="107">
        <f t="shared" ref="AG136:AG199" si="39">(0.4738*G136)+(0.5262*Y136)</f>
        <v>163155</v>
      </c>
      <c r="AH136" s="107">
        <f t="shared" si="31"/>
        <v>175000</v>
      </c>
      <c r="AI136" s="107">
        <f t="shared" si="32"/>
        <v>175000</v>
      </c>
    </row>
    <row r="137" spans="1:35">
      <c r="A137" s="64" t="s">
        <v>29</v>
      </c>
      <c r="B137" s="64" t="s">
        <v>774</v>
      </c>
      <c r="C137" s="158">
        <v>0</v>
      </c>
      <c r="D137" s="159">
        <v>1368130.1954999999</v>
      </c>
      <c r="F137" s="158">
        <v>0</v>
      </c>
      <c r="G137" s="159">
        <v>1449314</v>
      </c>
      <c r="I137" s="122">
        <v>0</v>
      </c>
      <c r="J137" s="321">
        <v>1536273</v>
      </c>
      <c r="K137" s="100">
        <v>0</v>
      </c>
      <c r="L137" s="101">
        <v>0</v>
      </c>
      <c r="M137" s="102">
        <v>1536273</v>
      </c>
      <c r="N137" s="103">
        <v>1536273</v>
      </c>
      <c r="O137" s="103">
        <f t="shared" ref="O137:O200" si="40">(0.28*C137)+(0.72*F137)</f>
        <v>0</v>
      </c>
      <c r="P137" s="100">
        <f t="shared" ref="P137:P200" si="41">(0.28*F137)+(0.72*I137)</f>
        <v>0</v>
      </c>
      <c r="Q137" s="122">
        <f t="shared" si="33"/>
        <v>0</v>
      </c>
      <c r="R137" s="101">
        <f t="shared" si="34"/>
        <v>0</v>
      </c>
      <c r="S137" s="103">
        <f t="shared" ref="S137:S200" si="42">(0.4738*D137)+(0.5262*G137)</f>
        <v>1410849.1134278998</v>
      </c>
      <c r="T137" s="100">
        <f t="shared" ref="T137:T200" si="43">(0.4738*G137)+(0.5262*J137)</f>
        <v>1495071.8258</v>
      </c>
      <c r="U137" s="122">
        <f t="shared" si="35"/>
        <v>1536273</v>
      </c>
      <c r="V137" s="101">
        <f t="shared" si="36"/>
        <v>1536273</v>
      </c>
      <c r="X137" s="105">
        <v>0</v>
      </c>
      <c r="Y137" s="107">
        <v>1536273</v>
      </c>
      <c r="Z137" s="104">
        <v>0</v>
      </c>
      <c r="AA137" s="105">
        <v>0</v>
      </c>
      <c r="AB137" s="106">
        <v>1536273</v>
      </c>
      <c r="AC137" s="107">
        <v>1536273</v>
      </c>
      <c r="AD137" s="107">
        <f t="shared" si="37"/>
        <v>0</v>
      </c>
      <c r="AE137" s="107">
        <f t="shared" si="38"/>
        <v>0</v>
      </c>
      <c r="AF137" s="107">
        <f t="shared" ref="AF137:AF200" si="44">(0.28*Z137)+(0.72*AA137)</f>
        <v>0</v>
      </c>
      <c r="AG137" s="107">
        <f t="shared" si="39"/>
        <v>1495071.8258</v>
      </c>
      <c r="AH137" s="107">
        <f t="shared" ref="AH137:AH200" si="45">(0.4738*Y137)+(0.5262*AB137)</f>
        <v>1536273</v>
      </c>
      <c r="AI137" s="107">
        <f t="shared" ref="AI137:AI200" si="46">(0.4738*AB137)+(0.5262*AC137)</f>
        <v>1536273</v>
      </c>
    </row>
    <row r="138" spans="1:35">
      <c r="A138" s="64" t="s">
        <v>321</v>
      </c>
      <c r="B138" s="64" t="s">
        <v>775</v>
      </c>
      <c r="C138" s="158">
        <v>1407271.87</v>
      </c>
      <c r="D138" s="159">
        <v>287383.13409936329</v>
      </c>
      <c r="F138" s="158">
        <v>2416254.89</v>
      </c>
      <c r="G138" s="159">
        <v>505862</v>
      </c>
      <c r="I138" s="122">
        <v>2498164.2217000006</v>
      </c>
      <c r="J138" s="321">
        <v>522624.40500000003</v>
      </c>
      <c r="K138" s="100">
        <v>1556803.1484000001</v>
      </c>
      <c r="L138" s="101">
        <v>1903095.8366999996</v>
      </c>
      <c r="M138" s="102">
        <v>555071.35</v>
      </c>
      <c r="N138" s="103">
        <v>597719.83750000002</v>
      </c>
      <c r="O138" s="103">
        <f t="shared" si="40"/>
        <v>2133739.6444000001</v>
      </c>
      <c r="P138" s="100">
        <f t="shared" si="41"/>
        <v>2475229.6088240007</v>
      </c>
      <c r="Q138" s="122">
        <f t="shared" si="33"/>
        <v>1820384.2489240002</v>
      </c>
      <c r="R138" s="101">
        <f t="shared" si="34"/>
        <v>1806133.8839759997</v>
      </c>
      <c r="S138" s="103">
        <f t="shared" si="42"/>
        <v>402346.71333627834</v>
      </c>
      <c r="T138" s="100">
        <f t="shared" si="43"/>
        <v>514682.37751100003</v>
      </c>
      <c r="U138" s="122">
        <f t="shared" si="35"/>
        <v>539697.98745899997</v>
      </c>
      <c r="V138" s="101">
        <f t="shared" si="36"/>
        <v>577512.98412250006</v>
      </c>
      <c r="X138" s="105">
        <v>2498164.2217000006</v>
      </c>
      <c r="Y138" s="107">
        <v>522624.40500000003</v>
      </c>
      <c r="Z138" s="104">
        <v>1556803.1484000001</v>
      </c>
      <c r="AA138" s="105">
        <v>1903095.8366999996</v>
      </c>
      <c r="AB138" s="106">
        <v>555071.35</v>
      </c>
      <c r="AC138" s="107">
        <v>597719.83750000002</v>
      </c>
      <c r="AD138" s="107">
        <f t="shared" si="37"/>
        <v>2475229.6088240007</v>
      </c>
      <c r="AE138" s="107">
        <f t="shared" si="38"/>
        <v>1820384.2489240002</v>
      </c>
      <c r="AF138" s="107">
        <f t="shared" si="44"/>
        <v>1806133.8839759997</v>
      </c>
      <c r="AG138" s="107">
        <f t="shared" si="39"/>
        <v>514682.37751100003</v>
      </c>
      <c r="AH138" s="107">
        <f t="shared" si="45"/>
        <v>539697.98745899997</v>
      </c>
      <c r="AI138" s="107">
        <f t="shared" si="46"/>
        <v>577512.98412250006</v>
      </c>
    </row>
    <row r="139" spans="1:35">
      <c r="A139" s="64" t="s">
        <v>507</v>
      </c>
      <c r="B139" s="64" t="s">
        <v>776</v>
      </c>
      <c r="C139" s="158">
        <v>386504.21</v>
      </c>
      <c r="D139" s="159">
        <v>287000</v>
      </c>
      <c r="F139" s="158">
        <v>312143.73</v>
      </c>
      <c r="G139" s="159">
        <v>287000</v>
      </c>
      <c r="I139" s="122">
        <v>353952.68843733345</v>
      </c>
      <c r="J139" s="321">
        <v>287000</v>
      </c>
      <c r="K139" s="100">
        <v>284288.97930399998</v>
      </c>
      <c r="L139" s="101">
        <v>284407.06469466671</v>
      </c>
      <c r="M139" s="102">
        <v>287000</v>
      </c>
      <c r="N139" s="103">
        <v>287000</v>
      </c>
      <c r="O139" s="103">
        <f t="shared" si="40"/>
        <v>332964.66440000001</v>
      </c>
      <c r="P139" s="100">
        <f t="shared" si="41"/>
        <v>342246.18007488007</v>
      </c>
      <c r="Q139" s="122">
        <f t="shared" si="33"/>
        <v>303794.81786133337</v>
      </c>
      <c r="R139" s="101">
        <f t="shared" si="34"/>
        <v>284374.00078528002</v>
      </c>
      <c r="S139" s="103">
        <f t="shared" si="42"/>
        <v>287000</v>
      </c>
      <c r="T139" s="100">
        <f t="shared" si="43"/>
        <v>287000</v>
      </c>
      <c r="U139" s="122">
        <f t="shared" si="35"/>
        <v>287000</v>
      </c>
      <c r="V139" s="101">
        <f t="shared" si="36"/>
        <v>287000</v>
      </c>
      <c r="X139" s="105">
        <v>353952.68843733345</v>
      </c>
      <c r="Y139" s="107">
        <v>287000</v>
      </c>
      <c r="Z139" s="104">
        <v>284288.97930399998</v>
      </c>
      <c r="AA139" s="105">
        <v>284407.06469466671</v>
      </c>
      <c r="AB139" s="106">
        <v>287000</v>
      </c>
      <c r="AC139" s="107">
        <v>287000</v>
      </c>
      <c r="AD139" s="107">
        <f t="shared" si="37"/>
        <v>342246.18007488007</v>
      </c>
      <c r="AE139" s="107">
        <f t="shared" si="38"/>
        <v>303794.81786133337</v>
      </c>
      <c r="AF139" s="107">
        <f t="shared" si="44"/>
        <v>284374.00078528002</v>
      </c>
      <c r="AG139" s="107">
        <f t="shared" si="39"/>
        <v>287000</v>
      </c>
      <c r="AH139" s="107">
        <f t="shared" si="45"/>
        <v>287000</v>
      </c>
      <c r="AI139" s="107">
        <f t="shared" si="46"/>
        <v>287000</v>
      </c>
    </row>
    <row r="140" spans="1:35">
      <c r="A140" s="64" t="s">
        <v>439</v>
      </c>
      <c r="B140" s="64" t="s">
        <v>777</v>
      </c>
      <c r="C140" s="158">
        <v>3110920.81</v>
      </c>
      <c r="D140" s="159">
        <v>12975769.1895</v>
      </c>
      <c r="F140" s="158">
        <v>2548867.42</v>
      </c>
      <c r="G140" s="159">
        <v>23659627.050000001</v>
      </c>
      <c r="I140" s="122">
        <v>1147918.4874999991</v>
      </c>
      <c r="J140" s="321">
        <v>25953564.372499999</v>
      </c>
      <c r="K140" s="100">
        <v>1094601.6745000016</v>
      </c>
      <c r="L140" s="101">
        <v>687103.03150000225</v>
      </c>
      <c r="M140" s="102">
        <v>26379926.66</v>
      </c>
      <c r="N140" s="103">
        <v>26500000</v>
      </c>
      <c r="O140" s="103">
        <f t="shared" si="40"/>
        <v>2706242.3692000001</v>
      </c>
      <c r="P140" s="100">
        <f t="shared" si="41"/>
        <v>1540184.1885999993</v>
      </c>
      <c r="Q140" s="122">
        <f t="shared" si="33"/>
        <v>1109530.3821400008</v>
      </c>
      <c r="R140" s="101">
        <f t="shared" si="34"/>
        <v>801202.65154000209</v>
      </c>
      <c r="S140" s="103">
        <f t="shared" si="42"/>
        <v>18597615.195695102</v>
      </c>
      <c r="T140" s="100">
        <f t="shared" si="43"/>
        <v>24866696.869099498</v>
      </c>
      <c r="U140" s="122">
        <f t="shared" si="35"/>
        <v>26177916.208182499</v>
      </c>
      <c r="V140" s="101">
        <f t="shared" si="36"/>
        <v>26443109.251507998</v>
      </c>
      <c r="X140" s="105">
        <v>1147918.4874999991</v>
      </c>
      <c r="Y140" s="107">
        <v>25953564.372499999</v>
      </c>
      <c r="Z140" s="104">
        <v>1094601.6745000016</v>
      </c>
      <c r="AA140" s="105">
        <v>687103.03150000225</v>
      </c>
      <c r="AB140" s="106">
        <v>26379926.66</v>
      </c>
      <c r="AC140" s="107">
        <v>26500000</v>
      </c>
      <c r="AD140" s="107">
        <f t="shared" si="37"/>
        <v>1540184.1885999993</v>
      </c>
      <c r="AE140" s="107">
        <f t="shared" si="38"/>
        <v>1109530.3821400008</v>
      </c>
      <c r="AF140" s="107">
        <f t="shared" si="44"/>
        <v>801202.65154000209</v>
      </c>
      <c r="AG140" s="107">
        <f t="shared" si="39"/>
        <v>24866696.869099498</v>
      </c>
      <c r="AH140" s="107">
        <f t="shared" si="45"/>
        <v>26177916.208182499</v>
      </c>
      <c r="AI140" s="107">
        <f t="shared" si="46"/>
        <v>26443109.251507998</v>
      </c>
    </row>
    <row r="141" spans="1:35">
      <c r="A141" s="64" t="s">
        <v>147</v>
      </c>
      <c r="B141" s="64" t="s">
        <v>975</v>
      </c>
      <c r="C141" s="158">
        <v>241888.77</v>
      </c>
      <c r="D141" s="159">
        <v>357766.23450000002</v>
      </c>
      <c r="F141" s="158">
        <v>219324.42</v>
      </c>
      <c r="G141" s="159">
        <v>706398.69750000001</v>
      </c>
      <c r="I141" s="122">
        <v>266577.88140000001</v>
      </c>
      <c r="J141" s="321">
        <v>696437.47</v>
      </c>
      <c r="K141" s="100">
        <v>228579.73600000003</v>
      </c>
      <c r="L141" s="101">
        <v>256976.94070000004</v>
      </c>
      <c r="M141" s="102">
        <v>735060.81499999994</v>
      </c>
      <c r="N141" s="103">
        <v>793742.95250000001</v>
      </c>
      <c r="O141" s="103">
        <f t="shared" si="40"/>
        <v>225642.43800000002</v>
      </c>
      <c r="P141" s="100">
        <f t="shared" si="41"/>
        <v>253346.91220799999</v>
      </c>
      <c r="Q141" s="122">
        <f t="shared" si="33"/>
        <v>239219.21671200002</v>
      </c>
      <c r="R141" s="101">
        <f t="shared" si="34"/>
        <v>249025.72338400001</v>
      </c>
      <c r="S141" s="103">
        <f t="shared" si="42"/>
        <v>541216.63653060002</v>
      </c>
      <c r="T141" s="100">
        <f t="shared" si="43"/>
        <v>701157.09958949999</v>
      </c>
      <c r="U141" s="122">
        <f t="shared" si="35"/>
        <v>716761.07413899992</v>
      </c>
      <c r="V141" s="101">
        <f t="shared" si="36"/>
        <v>765939.35575250001</v>
      </c>
      <c r="X141" s="105">
        <v>266577.88140000001</v>
      </c>
      <c r="Y141" s="107">
        <v>696437.47</v>
      </c>
      <c r="Z141" s="104">
        <v>228579.73600000003</v>
      </c>
      <c r="AA141" s="105">
        <v>256976.94070000004</v>
      </c>
      <c r="AB141" s="106">
        <v>735060.81499999994</v>
      </c>
      <c r="AC141" s="107">
        <v>793742.95250000001</v>
      </c>
      <c r="AD141" s="107">
        <f t="shared" si="37"/>
        <v>253346.91220799999</v>
      </c>
      <c r="AE141" s="107">
        <f t="shared" si="38"/>
        <v>239219.21671200002</v>
      </c>
      <c r="AF141" s="107">
        <f t="shared" si="44"/>
        <v>249025.72338400001</v>
      </c>
      <c r="AG141" s="107">
        <f t="shared" si="39"/>
        <v>701157.09958949999</v>
      </c>
      <c r="AH141" s="107">
        <f t="shared" si="45"/>
        <v>716761.07413899992</v>
      </c>
      <c r="AI141" s="107">
        <f t="shared" si="46"/>
        <v>765939.35575250001</v>
      </c>
    </row>
    <row r="142" spans="1:35">
      <c r="A142" s="64" t="s">
        <v>467</v>
      </c>
      <c r="B142" s="64" t="s">
        <v>778</v>
      </c>
      <c r="C142" s="158">
        <v>5970835.4299999997</v>
      </c>
      <c r="D142" s="159">
        <v>9326899.5704999994</v>
      </c>
      <c r="F142" s="158">
        <v>6285056.5599999996</v>
      </c>
      <c r="G142" s="159">
        <v>9900000</v>
      </c>
      <c r="I142" s="122">
        <v>4856437.8271199996</v>
      </c>
      <c r="J142" s="321">
        <v>10500000</v>
      </c>
      <c r="K142" s="100">
        <v>4998829.800272</v>
      </c>
      <c r="L142" s="101">
        <v>4724349.8985479996</v>
      </c>
      <c r="M142" s="102">
        <v>10500000</v>
      </c>
      <c r="N142" s="103">
        <v>10500000</v>
      </c>
      <c r="O142" s="103">
        <f t="shared" si="40"/>
        <v>6197074.6436000001</v>
      </c>
      <c r="P142" s="100">
        <f t="shared" si="41"/>
        <v>5256451.0723263994</v>
      </c>
      <c r="Q142" s="122">
        <f t="shared" si="33"/>
        <v>4958960.0477894396</v>
      </c>
      <c r="R142" s="101">
        <f t="shared" si="34"/>
        <v>4801204.2710307194</v>
      </c>
      <c r="S142" s="103">
        <f t="shared" si="42"/>
        <v>9628465.0165029</v>
      </c>
      <c r="T142" s="100">
        <f t="shared" si="43"/>
        <v>10215720</v>
      </c>
      <c r="U142" s="122">
        <f t="shared" si="35"/>
        <v>10500000</v>
      </c>
      <c r="V142" s="101">
        <f t="shared" si="36"/>
        <v>10500000</v>
      </c>
      <c r="X142" s="105">
        <v>4856437.8271199996</v>
      </c>
      <c r="Y142" s="107">
        <v>10500000</v>
      </c>
      <c r="Z142" s="104">
        <v>4998829.800272</v>
      </c>
      <c r="AA142" s="105">
        <v>4724349.8985479996</v>
      </c>
      <c r="AB142" s="106">
        <v>10500000</v>
      </c>
      <c r="AC142" s="107">
        <v>10500000</v>
      </c>
      <c r="AD142" s="107">
        <f t="shared" si="37"/>
        <v>5256451.0723263994</v>
      </c>
      <c r="AE142" s="107">
        <f t="shared" si="38"/>
        <v>4958960.0477894396</v>
      </c>
      <c r="AF142" s="107">
        <f t="shared" si="44"/>
        <v>4801204.2710307194</v>
      </c>
      <c r="AG142" s="107">
        <f t="shared" si="39"/>
        <v>10215720</v>
      </c>
      <c r="AH142" s="107">
        <f t="shared" si="45"/>
        <v>10500000</v>
      </c>
      <c r="AI142" s="107">
        <f t="shared" si="46"/>
        <v>10500000</v>
      </c>
    </row>
    <row r="143" spans="1:35">
      <c r="A143" s="64" t="s">
        <v>465</v>
      </c>
      <c r="B143" s="64" t="s">
        <v>779</v>
      </c>
      <c r="C143" s="158">
        <v>1650512.68</v>
      </c>
      <c r="D143" s="159">
        <v>976836</v>
      </c>
      <c r="F143" s="158">
        <v>1600971.75</v>
      </c>
      <c r="G143" s="159">
        <v>1035446</v>
      </c>
      <c r="I143" s="122">
        <v>1457511.5759533336</v>
      </c>
      <c r="J143" s="321">
        <v>1097573</v>
      </c>
      <c r="K143" s="100">
        <v>1397961.0958333334</v>
      </c>
      <c r="L143" s="101">
        <v>1345731.0856000003</v>
      </c>
      <c r="M143" s="102">
        <v>1097573</v>
      </c>
      <c r="N143" s="103">
        <v>1097573</v>
      </c>
      <c r="O143" s="103">
        <f t="shared" si="40"/>
        <v>1614843.2104</v>
      </c>
      <c r="P143" s="100">
        <f t="shared" si="41"/>
        <v>1497680.4246864002</v>
      </c>
      <c r="Q143" s="122">
        <f t="shared" si="33"/>
        <v>1414635.2302669336</v>
      </c>
      <c r="R143" s="101">
        <f t="shared" si="34"/>
        <v>1360355.4884653336</v>
      </c>
      <c r="S143" s="103">
        <f t="shared" si="42"/>
        <v>1007676.5819999999</v>
      </c>
      <c r="T143" s="100">
        <f t="shared" si="43"/>
        <v>1068137.2274</v>
      </c>
      <c r="U143" s="122">
        <f t="shared" si="35"/>
        <v>1097573</v>
      </c>
      <c r="V143" s="101">
        <f t="shared" si="36"/>
        <v>1097573</v>
      </c>
      <c r="X143" s="105">
        <v>1457511.5759533336</v>
      </c>
      <c r="Y143" s="107">
        <v>1097573</v>
      </c>
      <c r="Z143" s="104">
        <v>1397961.0958333334</v>
      </c>
      <c r="AA143" s="105">
        <v>1345731.0856000003</v>
      </c>
      <c r="AB143" s="106">
        <v>1097573</v>
      </c>
      <c r="AC143" s="107">
        <v>1097573</v>
      </c>
      <c r="AD143" s="107">
        <f t="shared" si="37"/>
        <v>1497680.4246864002</v>
      </c>
      <c r="AE143" s="107">
        <f t="shared" si="38"/>
        <v>1414635.2302669336</v>
      </c>
      <c r="AF143" s="107">
        <f t="shared" si="44"/>
        <v>1360355.4884653336</v>
      </c>
      <c r="AG143" s="107">
        <f t="shared" si="39"/>
        <v>1068137.2274</v>
      </c>
      <c r="AH143" s="107">
        <f t="shared" si="45"/>
        <v>1097573</v>
      </c>
      <c r="AI143" s="107">
        <f t="shared" si="46"/>
        <v>1097573</v>
      </c>
    </row>
    <row r="144" spans="1:35">
      <c r="A144" s="64" t="s">
        <v>189</v>
      </c>
      <c r="B144" s="64" t="s">
        <v>780</v>
      </c>
      <c r="C144" s="158">
        <v>0</v>
      </c>
      <c r="D144" s="159">
        <v>11129875</v>
      </c>
      <c r="F144" s="158">
        <v>0</v>
      </c>
      <c r="G144" s="159">
        <v>11328306.219999999</v>
      </c>
      <c r="I144" s="122">
        <v>0</v>
      </c>
      <c r="J144" s="321">
        <v>11358836.185000001</v>
      </c>
      <c r="K144" s="100">
        <v>0</v>
      </c>
      <c r="L144" s="101">
        <v>0</v>
      </c>
      <c r="M144" s="102">
        <v>11673881.670400001</v>
      </c>
      <c r="N144" s="103">
        <v>11871147.378799999</v>
      </c>
      <c r="O144" s="103">
        <f t="shared" si="40"/>
        <v>0</v>
      </c>
      <c r="P144" s="100">
        <f t="shared" si="41"/>
        <v>0</v>
      </c>
      <c r="Q144" s="122">
        <f t="shared" si="33"/>
        <v>0</v>
      </c>
      <c r="R144" s="101">
        <f t="shared" si="34"/>
        <v>0</v>
      </c>
      <c r="S144" s="103">
        <f t="shared" si="42"/>
        <v>11234289.507964</v>
      </c>
      <c r="T144" s="100">
        <f t="shared" si="43"/>
        <v>11344371.087582998</v>
      </c>
      <c r="U144" s="122">
        <f t="shared" si="35"/>
        <v>11524613.119417481</v>
      </c>
      <c r="V144" s="101">
        <f t="shared" si="36"/>
        <v>11777682.886160079</v>
      </c>
      <c r="X144" s="105">
        <v>0</v>
      </c>
      <c r="Y144" s="107">
        <v>11358836.185000001</v>
      </c>
      <c r="Z144" s="104">
        <v>0</v>
      </c>
      <c r="AA144" s="105">
        <v>0</v>
      </c>
      <c r="AB144" s="106">
        <v>11673881.670400001</v>
      </c>
      <c r="AC144" s="107">
        <v>11871147.378799999</v>
      </c>
      <c r="AD144" s="107">
        <f t="shared" si="37"/>
        <v>0</v>
      </c>
      <c r="AE144" s="107">
        <f t="shared" si="38"/>
        <v>0</v>
      </c>
      <c r="AF144" s="107">
        <f t="shared" si="44"/>
        <v>0</v>
      </c>
      <c r="AG144" s="107">
        <f t="shared" si="39"/>
        <v>11344371.087582998</v>
      </c>
      <c r="AH144" s="107">
        <f t="shared" si="45"/>
        <v>11524613.119417481</v>
      </c>
      <c r="AI144" s="107">
        <f t="shared" si="46"/>
        <v>11777682.886160079</v>
      </c>
    </row>
    <row r="145" spans="1:35">
      <c r="A145" s="64" t="s">
        <v>553</v>
      </c>
      <c r="B145" s="64" t="s">
        <v>781</v>
      </c>
      <c r="C145" s="158">
        <v>632288.67000000004</v>
      </c>
      <c r="D145" s="159">
        <v>1994946.3345000001</v>
      </c>
      <c r="F145" s="158">
        <v>566127.03</v>
      </c>
      <c r="G145" s="159">
        <v>3632774.9474999998</v>
      </c>
      <c r="I145" s="122">
        <v>518396.03480000043</v>
      </c>
      <c r="J145" s="321">
        <v>3922531.8125</v>
      </c>
      <c r="K145" s="100">
        <v>364217.23790000001</v>
      </c>
      <c r="L145" s="101">
        <v>369280.19719999988</v>
      </c>
      <c r="M145" s="102">
        <v>4234556.7549999999</v>
      </c>
      <c r="N145" s="103">
        <v>4525317</v>
      </c>
      <c r="O145" s="103">
        <f t="shared" si="40"/>
        <v>584652.2892</v>
      </c>
      <c r="P145" s="100">
        <f t="shared" si="41"/>
        <v>531760.71345600032</v>
      </c>
      <c r="Q145" s="122">
        <f t="shared" si="33"/>
        <v>407387.3010320001</v>
      </c>
      <c r="R145" s="101">
        <f t="shared" si="34"/>
        <v>367862.56859599991</v>
      </c>
      <c r="S145" s="103">
        <f t="shared" si="42"/>
        <v>2856771.7506606001</v>
      </c>
      <c r="T145" s="100">
        <f t="shared" si="43"/>
        <v>3785245.0098629999</v>
      </c>
      <c r="U145" s="122">
        <f t="shared" si="35"/>
        <v>4086719.3372435002</v>
      </c>
      <c r="V145" s="101">
        <f t="shared" si="36"/>
        <v>4387554.7959190002</v>
      </c>
      <c r="X145" s="105">
        <v>518396.03480000043</v>
      </c>
      <c r="Y145" s="107">
        <v>3922531.8125</v>
      </c>
      <c r="Z145" s="104">
        <v>364217.23790000001</v>
      </c>
      <c r="AA145" s="105">
        <v>369280.19719999988</v>
      </c>
      <c r="AB145" s="106">
        <v>4234556.7549999999</v>
      </c>
      <c r="AC145" s="107">
        <v>4525317</v>
      </c>
      <c r="AD145" s="107">
        <f t="shared" si="37"/>
        <v>531760.71345600032</v>
      </c>
      <c r="AE145" s="107">
        <f t="shared" si="38"/>
        <v>407387.3010320001</v>
      </c>
      <c r="AF145" s="107">
        <f t="shared" si="44"/>
        <v>367862.56859599991</v>
      </c>
      <c r="AG145" s="107">
        <f t="shared" si="39"/>
        <v>3785245.0098629999</v>
      </c>
      <c r="AH145" s="107">
        <f t="shared" si="45"/>
        <v>4086719.3372435002</v>
      </c>
      <c r="AI145" s="107">
        <f t="shared" si="46"/>
        <v>4387554.7959190002</v>
      </c>
    </row>
    <row r="146" spans="1:35">
      <c r="A146" s="64" t="s">
        <v>339</v>
      </c>
      <c r="B146" s="64" t="s">
        <v>782</v>
      </c>
      <c r="C146" s="158">
        <v>0</v>
      </c>
      <c r="D146" s="159">
        <v>1607600</v>
      </c>
      <c r="F146" s="158">
        <v>0</v>
      </c>
      <c r="G146" s="159">
        <v>1770417.88</v>
      </c>
      <c r="I146" s="122">
        <v>0</v>
      </c>
      <c r="J146" s="321">
        <v>1809718.885</v>
      </c>
      <c r="K146" s="100">
        <v>0</v>
      </c>
      <c r="L146" s="101">
        <v>0</v>
      </c>
      <c r="M146" s="102">
        <v>1802032.7712000001</v>
      </c>
      <c r="N146" s="103">
        <v>1839877.1183999998</v>
      </c>
      <c r="O146" s="103">
        <f t="shared" si="40"/>
        <v>0</v>
      </c>
      <c r="P146" s="100">
        <f t="shared" si="41"/>
        <v>0</v>
      </c>
      <c r="Q146" s="122">
        <f t="shared" si="33"/>
        <v>0</v>
      </c>
      <c r="R146" s="101">
        <f t="shared" si="34"/>
        <v>0</v>
      </c>
      <c r="S146" s="103">
        <f t="shared" si="42"/>
        <v>1693274.7684559999</v>
      </c>
      <c r="T146" s="100">
        <f t="shared" si="43"/>
        <v>1791098.068831</v>
      </c>
      <c r="U146" s="122">
        <f t="shared" si="35"/>
        <v>1805674.4519184399</v>
      </c>
      <c r="V146" s="101">
        <f t="shared" si="36"/>
        <v>1821946.46669664</v>
      </c>
      <c r="X146" s="105">
        <v>0</v>
      </c>
      <c r="Y146" s="107">
        <v>1809718.885</v>
      </c>
      <c r="Z146" s="104">
        <v>0</v>
      </c>
      <c r="AA146" s="105">
        <v>0</v>
      </c>
      <c r="AB146" s="106">
        <v>1802032.7712000001</v>
      </c>
      <c r="AC146" s="107">
        <v>1839877.1183999998</v>
      </c>
      <c r="AD146" s="107">
        <f t="shared" si="37"/>
        <v>0</v>
      </c>
      <c r="AE146" s="107">
        <f t="shared" si="38"/>
        <v>0</v>
      </c>
      <c r="AF146" s="107">
        <f t="shared" si="44"/>
        <v>0</v>
      </c>
      <c r="AG146" s="107">
        <f t="shared" si="39"/>
        <v>1791098.068831</v>
      </c>
      <c r="AH146" s="107">
        <f t="shared" si="45"/>
        <v>1805674.4519184399</v>
      </c>
      <c r="AI146" s="107">
        <f t="shared" si="46"/>
        <v>1821946.46669664</v>
      </c>
    </row>
    <row r="147" spans="1:35">
      <c r="A147" s="64" t="s">
        <v>425</v>
      </c>
      <c r="B147" s="64" t="s">
        <v>783</v>
      </c>
      <c r="C147" s="158">
        <v>0</v>
      </c>
      <c r="D147" s="159">
        <v>0</v>
      </c>
      <c r="F147" s="158">
        <v>0</v>
      </c>
      <c r="G147" s="159">
        <v>0</v>
      </c>
      <c r="I147" s="122">
        <v>0</v>
      </c>
      <c r="J147" s="321">
        <v>0</v>
      </c>
      <c r="K147" s="100">
        <v>0</v>
      </c>
      <c r="L147" s="101">
        <v>0</v>
      </c>
      <c r="M147" s="102">
        <v>0</v>
      </c>
      <c r="N147" s="103">
        <v>0</v>
      </c>
      <c r="O147" s="103">
        <f t="shared" si="40"/>
        <v>0</v>
      </c>
      <c r="P147" s="100">
        <f t="shared" si="41"/>
        <v>0</v>
      </c>
      <c r="Q147" s="122">
        <f t="shared" si="33"/>
        <v>0</v>
      </c>
      <c r="R147" s="101">
        <f t="shared" si="34"/>
        <v>0</v>
      </c>
      <c r="S147" s="103">
        <f t="shared" si="42"/>
        <v>0</v>
      </c>
      <c r="T147" s="100">
        <f t="shared" si="43"/>
        <v>0</v>
      </c>
      <c r="U147" s="122">
        <f t="shared" si="35"/>
        <v>0</v>
      </c>
      <c r="V147" s="101">
        <f t="shared" si="36"/>
        <v>0</v>
      </c>
      <c r="X147" s="105">
        <v>0</v>
      </c>
      <c r="Y147" s="107">
        <v>0</v>
      </c>
      <c r="Z147" s="104">
        <v>0</v>
      </c>
      <c r="AA147" s="105">
        <v>0</v>
      </c>
      <c r="AB147" s="106">
        <v>0</v>
      </c>
      <c r="AC147" s="107">
        <v>0</v>
      </c>
      <c r="AD147" s="107">
        <f t="shared" si="37"/>
        <v>0</v>
      </c>
      <c r="AE147" s="107">
        <f t="shared" si="38"/>
        <v>0</v>
      </c>
      <c r="AF147" s="107">
        <f t="shared" si="44"/>
        <v>0</v>
      </c>
      <c r="AG147" s="107">
        <f t="shared" si="39"/>
        <v>0</v>
      </c>
      <c r="AH147" s="107">
        <f t="shared" si="45"/>
        <v>0</v>
      </c>
      <c r="AI147" s="107">
        <f t="shared" si="46"/>
        <v>0</v>
      </c>
    </row>
    <row r="148" spans="1:35">
      <c r="A148" s="64" t="s">
        <v>443</v>
      </c>
      <c r="B148" s="64" t="s">
        <v>784</v>
      </c>
      <c r="C148" s="158">
        <v>0</v>
      </c>
      <c r="D148" s="159">
        <v>10145098.5165</v>
      </c>
      <c r="F148" s="158">
        <v>0</v>
      </c>
      <c r="G148" s="159">
        <v>11902571</v>
      </c>
      <c r="I148" s="122">
        <v>0</v>
      </c>
      <c r="J148" s="321">
        <v>13687957</v>
      </c>
      <c r="K148" s="100">
        <v>0</v>
      </c>
      <c r="L148" s="101">
        <v>0</v>
      </c>
      <c r="M148" s="102">
        <v>15741150</v>
      </c>
      <c r="N148" s="103">
        <v>15741150</v>
      </c>
      <c r="O148" s="103">
        <f t="shared" si="40"/>
        <v>0</v>
      </c>
      <c r="P148" s="100">
        <f t="shared" si="41"/>
        <v>0</v>
      </c>
      <c r="Q148" s="122">
        <f t="shared" si="33"/>
        <v>0</v>
      </c>
      <c r="R148" s="101">
        <f t="shared" si="34"/>
        <v>0</v>
      </c>
      <c r="S148" s="103">
        <f t="shared" si="42"/>
        <v>11069880.537317701</v>
      </c>
      <c r="T148" s="100">
        <f t="shared" si="43"/>
        <v>12842041.1132</v>
      </c>
      <c r="U148" s="122">
        <f t="shared" si="35"/>
        <v>14768347.1566</v>
      </c>
      <c r="V148" s="101">
        <f t="shared" si="36"/>
        <v>15741150</v>
      </c>
      <c r="X148" s="105">
        <v>0</v>
      </c>
      <c r="Y148" s="107">
        <v>13687957</v>
      </c>
      <c r="Z148" s="104">
        <v>0</v>
      </c>
      <c r="AA148" s="105">
        <v>0</v>
      </c>
      <c r="AB148" s="106">
        <v>15741150</v>
      </c>
      <c r="AC148" s="107">
        <v>15741150</v>
      </c>
      <c r="AD148" s="107">
        <f t="shared" si="37"/>
        <v>0</v>
      </c>
      <c r="AE148" s="107">
        <f t="shared" si="38"/>
        <v>0</v>
      </c>
      <c r="AF148" s="107">
        <f t="shared" si="44"/>
        <v>0</v>
      </c>
      <c r="AG148" s="107">
        <f t="shared" si="39"/>
        <v>12842041.1132</v>
      </c>
      <c r="AH148" s="107">
        <f t="shared" si="45"/>
        <v>14768347.1566</v>
      </c>
      <c r="AI148" s="107">
        <f t="shared" si="46"/>
        <v>15741150</v>
      </c>
    </row>
    <row r="149" spans="1:35">
      <c r="A149" s="64" t="s">
        <v>149</v>
      </c>
      <c r="B149" s="64" t="s">
        <v>785</v>
      </c>
      <c r="C149" s="158">
        <v>953484.22</v>
      </c>
      <c r="D149" s="159">
        <v>1103990.7825</v>
      </c>
      <c r="F149" s="158">
        <v>1042537.32</v>
      </c>
      <c r="G149" s="159">
        <v>1944627</v>
      </c>
      <c r="I149" s="122">
        <v>1040659.9428000001</v>
      </c>
      <c r="J149" s="321">
        <v>2095830.7549999999</v>
      </c>
      <c r="K149" s="100">
        <v>1007857.9305000002</v>
      </c>
      <c r="L149" s="101">
        <v>1051378.5875000004</v>
      </c>
      <c r="M149" s="102">
        <v>2194562.3149999999</v>
      </c>
      <c r="N149" s="103">
        <v>2273299.6724999999</v>
      </c>
      <c r="O149" s="103">
        <f t="shared" si="40"/>
        <v>1017602.4519999999</v>
      </c>
      <c r="P149" s="100">
        <f t="shared" si="41"/>
        <v>1041185.6084159999</v>
      </c>
      <c r="Q149" s="122">
        <f t="shared" si="33"/>
        <v>1017042.4939440002</v>
      </c>
      <c r="R149" s="101">
        <f t="shared" si="34"/>
        <v>1039192.8035400003</v>
      </c>
      <c r="S149" s="103">
        <f t="shared" si="42"/>
        <v>1546333.5601484999</v>
      </c>
      <c r="T149" s="100">
        <f t="shared" si="43"/>
        <v>2024190.415881</v>
      </c>
      <c r="U149" s="122">
        <f t="shared" si="35"/>
        <v>2147783.3018720001</v>
      </c>
      <c r="V149" s="101">
        <f t="shared" si="36"/>
        <v>2235993.9125164999</v>
      </c>
      <c r="X149" s="105">
        <v>1040659.9428000001</v>
      </c>
      <c r="Y149" s="107">
        <v>2095830.7549999999</v>
      </c>
      <c r="Z149" s="104">
        <v>1007857.9305000002</v>
      </c>
      <c r="AA149" s="105">
        <v>1051378.5875000004</v>
      </c>
      <c r="AB149" s="106">
        <v>2194562.3149999999</v>
      </c>
      <c r="AC149" s="107">
        <v>2273299.6724999999</v>
      </c>
      <c r="AD149" s="107">
        <f t="shared" si="37"/>
        <v>1041185.6084159999</v>
      </c>
      <c r="AE149" s="107">
        <f t="shared" si="38"/>
        <v>1017042.4939440002</v>
      </c>
      <c r="AF149" s="107">
        <f t="shared" si="44"/>
        <v>1039192.8035400003</v>
      </c>
      <c r="AG149" s="107">
        <f t="shared" si="39"/>
        <v>2024190.415881</v>
      </c>
      <c r="AH149" s="107">
        <f t="shared" si="45"/>
        <v>2147783.3018720001</v>
      </c>
      <c r="AI149" s="107">
        <f t="shared" si="46"/>
        <v>2235993.9125164999</v>
      </c>
    </row>
    <row r="150" spans="1:35">
      <c r="A150" s="64" t="s">
        <v>279</v>
      </c>
      <c r="B150" s="64" t="s">
        <v>786</v>
      </c>
      <c r="C150" s="158">
        <v>0</v>
      </c>
      <c r="D150" s="159">
        <v>524591.04749999999</v>
      </c>
      <c r="F150" s="158">
        <v>0</v>
      </c>
      <c r="G150" s="159">
        <v>805000</v>
      </c>
      <c r="I150" s="122">
        <v>6249.6110000000072</v>
      </c>
      <c r="J150" s="321">
        <v>887923.67500000005</v>
      </c>
      <c r="K150" s="100">
        <v>0</v>
      </c>
      <c r="L150" s="101">
        <v>0</v>
      </c>
      <c r="M150" s="102">
        <v>818033.61399999994</v>
      </c>
      <c r="N150" s="103">
        <v>835213.07299999997</v>
      </c>
      <c r="O150" s="103">
        <f t="shared" si="40"/>
        <v>0</v>
      </c>
      <c r="P150" s="100">
        <f t="shared" si="41"/>
        <v>4499.719920000005</v>
      </c>
      <c r="Q150" s="122">
        <f t="shared" si="33"/>
        <v>1749.8910800000021</v>
      </c>
      <c r="R150" s="101">
        <f t="shared" si="34"/>
        <v>0</v>
      </c>
      <c r="S150" s="103">
        <f t="shared" si="42"/>
        <v>672142.23830550001</v>
      </c>
      <c r="T150" s="100">
        <f t="shared" si="43"/>
        <v>848634.43778500007</v>
      </c>
      <c r="U150" s="122">
        <f t="shared" si="35"/>
        <v>851147.52490179997</v>
      </c>
      <c r="V150" s="101">
        <f t="shared" si="36"/>
        <v>827073.44532579998</v>
      </c>
      <c r="X150" s="105">
        <v>6249.6110000000072</v>
      </c>
      <c r="Y150" s="107">
        <v>887923.67500000005</v>
      </c>
      <c r="Z150" s="104">
        <v>0</v>
      </c>
      <c r="AA150" s="105">
        <v>0</v>
      </c>
      <c r="AB150" s="106">
        <v>818033.61399999994</v>
      </c>
      <c r="AC150" s="107">
        <v>835213.07299999997</v>
      </c>
      <c r="AD150" s="107">
        <f t="shared" si="37"/>
        <v>4499.719920000005</v>
      </c>
      <c r="AE150" s="107">
        <f t="shared" si="38"/>
        <v>1749.8910800000021</v>
      </c>
      <c r="AF150" s="107">
        <f t="shared" si="44"/>
        <v>0</v>
      </c>
      <c r="AG150" s="107">
        <f t="shared" si="39"/>
        <v>848634.43778500007</v>
      </c>
      <c r="AH150" s="107">
        <f t="shared" si="45"/>
        <v>851147.52490179997</v>
      </c>
      <c r="AI150" s="107">
        <f t="shared" si="46"/>
        <v>827073.44532579998</v>
      </c>
    </row>
    <row r="151" spans="1:35">
      <c r="A151" s="64" t="s">
        <v>133</v>
      </c>
      <c r="B151" s="64" t="s">
        <v>787</v>
      </c>
      <c r="C151" s="158">
        <v>6740931</v>
      </c>
      <c r="D151" s="159">
        <v>6154329.0044999998</v>
      </c>
      <c r="F151" s="158">
        <v>7258988.1399999997</v>
      </c>
      <c r="G151" s="159">
        <v>6559024</v>
      </c>
      <c r="I151" s="122">
        <v>7380365.9272999996</v>
      </c>
      <c r="J151" s="321">
        <v>6952565</v>
      </c>
      <c r="K151" s="100">
        <v>6811404.2100566663</v>
      </c>
      <c r="L151" s="101">
        <v>6881574.7717733309</v>
      </c>
      <c r="M151" s="102">
        <v>6952565</v>
      </c>
      <c r="N151" s="103">
        <v>6952565</v>
      </c>
      <c r="O151" s="103">
        <f t="shared" si="40"/>
        <v>7113932.1407999992</v>
      </c>
      <c r="P151" s="100">
        <f t="shared" si="41"/>
        <v>7346380.1468559997</v>
      </c>
      <c r="Q151" s="122">
        <f t="shared" si="33"/>
        <v>6970713.4908847995</v>
      </c>
      <c r="R151" s="101">
        <f t="shared" si="34"/>
        <v>6861927.0144926645</v>
      </c>
      <c r="S151" s="103">
        <f t="shared" si="42"/>
        <v>6367279.5111320997</v>
      </c>
      <c r="T151" s="100">
        <f t="shared" si="43"/>
        <v>6766105.2741999999</v>
      </c>
      <c r="U151" s="122">
        <f t="shared" si="35"/>
        <v>6952565</v>
      </c>
      <c r="V151" s="101">
        <f t="shared" si="36"/>
        <v>6952565</v>
      </c>
      <c r="X151" s="105">
        <v>7380365.9272999996</v>
      </c>
      <c r="Y151" s="107">
        <v>6952565</v>
      </c>
      <c r="Z151" s="104">
        <v>6811404.2100566663</v>
      </c>
      <c r="AA151" s="105">
        <v>6881574.7717733309</v>
      </c>
      <c r="AB151" s="106">
        <v>6952565</v>
      </c>
      <c r="AC151" s="107">
        <v>6952565</v>
      </c>
      <c r="AD151" s="107">
        <f t="shared" si="37"/>
        <v>7346380.1468559997</v>
      </c>
      <c r="AE151" s="107">
        <f t="shared" si="38"/>
        <v>6970713.4908847995</v>
      </c>
      <c r="AF151" s="107">
        <f t="shared" si="44"/>
        <v>6861927.0144926645</v>
      </c>
      <c r="AG151" s="107">
        <f t="shared" si="39"/>
        <v>6766105.2741999999</v>
      </c>
      <c r="AH151" s="107">
        <f t="shared" si="45"/>
        <v>6952565</v>
      </c>
      <c r="AI151" s="107">
        <f t="shared" si="46"/>
        <v>6952565</v>
      </c>
    </row>
    <row r="152" spans="1:35">
      <c r="A152" s="64" t="s">
        <v>277</v>
      </c>
      <c r="B152" s="64" t="s">
        <v>788</v>
      </c>
      <c r="C152" s="158">
        <v>0</v>
      </c>
      <c r="D152" s="159">
        <v>789264.00150000001</v>
      </c>
      <c r="F152" s="158">
        <v>0</v>
      </c>
      <c r="G152" s="159">
        <v>687299</v>
      </c>
      <c r="I152" s="122">
        <v>24086.552277333361</v>
      </c>
      <c r="J152" s="321">
        <v>721664</v>
      </c>
      <c r="K152" s="100">
        <v>0</v>
      </c>
      <c r="L152" s="101">
        <v>0</v>
      </c>
      <c r="M152" s="102">
        <v>757747</v>
      </c>
      <c r="N152" s="103">
        <v>757747</v>
      </c>
      <c r="O152" s="103">
        <f t="shared" si="40"/>
        <v>0</v>
      </c>
      <c r="P152" s="100">
        <f t="shared" si="41"/>
        <v>17342.317639680019</v>
      </c>
      <c r="Q152" s="122">
        <f t="shared" si="33"/>
        <v>6744.2346376533415</v>
      </c>
      <c r="R152" s="101">
        <f t="shared" si="34"/>
        <v>0</v>
      </c>
      <c r="S152" s="103">
        <f t="shared" si="42"/>
        <v>735610.01771069993</v>
      </c>
      <c r="T152" s="100">
        <f t="shared" si="43"/>
        <v>705381.86300000001</v>
      </c>
      <c r="U152" s="122">
        <f t="shared" si="35"/>
        <v>740650.87459999998</v>
      </c>
      <c r="V152" s="101">
        <f t="shared" si="36"/>
        <v>757747</v>
      </c>
      <c r="X152" s="105">
        <v>24086.552277333361</v>
      </c>
      <c r="Y152" s="107">
        <v>721664</v>
      </c>
      <c r="Z152" s="104">
        <v>0</v>
      </c>
      <c r="AA152" s="105">
        <v>0</v>
      </c>
      <c r="AB152" s="106">
        <v>757747</v>
      </c>
      <c r="AC152" s="107">
        <v>757747</v>
      </c>
      <c r="AD152" s="107">
        <f t="shared" si="37"/>
        <v>17342.317639680019</v>
      </c>
      <c r="AE152" s="107">
        <f t="shared" si="38"/>
        <v>6744.2346376533415</v>
      </c>
      <c r="AF152" s="107">
        <f t="shared" si="44"/>
        <v>0</v>
      </c>
      <c r="AG152" s="107">
        <f t="shared" si="39"/>
        <v>705381.86300000001</v>
      </c>
      <c r="AH152" s="107">
        <f t="shared" si="45"/>
        <v>740650.87459999998</v>
      </c>
      <c r="AI152" s="107">
        <f t="shared" si="46"/>
        <v>757747</v>
      </c>
    </row>
    <row r="153" spans="1:35">
      <c r="A153" s="64" t="s">
        <v>615</v>
      </c>
      <c r="B153" s="64" t="s">
        <v>789</v>
      </c>
      <c r="C153" s="158">
        <v>953127.31</v>
      </c>
      <c r="D153" s="159">
        <v>247000</v>
      </c>
      <c r="F153" s="158">
        <v>981132.64</v>
      </c>
      <c r="G153" s="159">
        <v>252000</v>
      </c>
      <c r="I153" s="122">
        <v>921541.09655999998</v>
      </c>
      <c r="J153" s="321">
        <v>257000</v>
      </c>
      <c r="K153" s="100">
        <v>939492.01080000005</v>
      </c>
      <c r="L153" s="101">
        <v>894334.65832333337</v>
      </c>
      <c r="M153" s="102">
        <v>262000</v>
      </c>
      <c r="N153" s="103">
        <v>262000</v>
      </c>
      <c r="O153" s="103">
        <f t="shared" si="40"/>
        <v>973291.14760000003</v>
      </c>
      <c r="P153" s="100">
        <f t="shared" si="41"/>
        <v>938226.72872320004</v>
      </c>
      <c r="Q153" s="122">
        <f t="shared" si="33"/>
        <v>934465.75481280009</v>
      </c>
      <c r="R153" s="101">
        <f t="shared" si="34"/>
        <v>906978.71701680007</v>
      </c>
      <c r="S153" s="103">
        <f t="shared" si="42"/>
        <v>249631</v>
      </c>
      <c r="T153" s="100">
        <f t="shared" si="43"/>
        <v>254631</v>
      </c>
      <c r="U153" s="122">
        <f t="shared" si="35"/>
        <v>259631</v>
      </c>
      <c r="V153" s="101">
        <f t="shared" si="36"/>
        <v>262000</v>
      </c>
      <c r="X153" s="105">
        <v>921541.09655999998</v>
      </c>
      <c r="Y153" s="107">
        <v>257000</v>
      </c>
      <c r="Z153" s="104">
        <v>939492.01080000005</v>
      </c>
      <c r="AA153" s="105">
        <v>894334.65832333337</v>
      </c>
      <c r="AB153" s="106">
        <v>262000</v>
      </c>
      <c r="AC153" s="107">
        <v>262000</v>
      </c>
      <c r="AD153" s="107">
        <f t="shared" si="37"/>
        <v>938226.72872320004</v>
      </c>
      <c r="AE153" s="107">
        <f t="shared" si="38"/>
        <v>934465.75481280009</v>
      </c>
      <c r="AF153" s="107">
        <f t="shared" si="44"/>
        <v>906978.71701680007</v>
      </c>
      <c r="AG153" s="107">
        <f t="shared" si="39"/>
        <v>254631</v>
      </c>
      <c r="AH153" s="107">
        <f t="shared" si="45"/>
        <v>259631</v>
      </c>
      <c r="AI153" s="107">
        <f t="shared" si="46"/>
        <v>262000</v>
      </c>
    </row>
    <row r="154" spans="1:35">
      <c r="A154" s="64" t="s">
        <v>557</v>
      </c>
      <c r="B154" s="64" t="s">
        <v>790</v>
      </c>
      <c r="C154" s="158">
        <v>0</v>
      </c>
      <c r="D154" s="159">
        <v>2782405.4610000001</v>
      </c>
      <c r="F154" s="158">
        <v>0</v>
      </c>
      <c r="G154" s="159">
        <v>4690956.38</v>
      </c>
      <c r="I154" s="122">
        <v>0</v>
      </c>
      <c r="J154" s="321">
        <v>4657114.7649999997</v>
      </c>
      <c r="K154" s="100">
        <v>0</v>
      </c>
      <c r="L154" s="101">
        <v>0</v>
      </c>
      <c r="M154" s="102">
        <v>4776876.3459999999</v>
      </c>
      <c r="N154" s="103">
        <v>4769630.852</v>
      </c>
      <c r="O154" s="103">
        <f t="shared" si="40"/>
        <v>0</v>
      </c>
      <c r="P154" s="100">
        <f t="shared" si="41"/>
        <v>0</v>
      </c>
      <c r="Q154" s="122">
        <f t="shared" si="33"/>
        <v>0</v>
      </c>
      <c r="R154" s="101">
        <f t="shared" si="34"/>
        <v>0</v>
      </c>
      <c r="S154" s="103">
        <f t="shared" si="42"/>
        <v>3786684.9545777999</v>
      </c>
      <c r="T154" s="100">
        <f t="shared" si="43"/>
        <v>4673148.9221870005</v>
      </c>
      <c r="U154" s="122">
        <f t="shared" si="35"/>
        <v>4720133.3089221995</v>
      </c>
      <c r="V154" s="101">
        <f t="shared" si="36"/>
        <v>4773063.7670572</v>
      </c>
      <c r="X154" s="105">
        <v>0</v>
      </c>
      <c r="Y154" s="107">
        <v>4657114.7649999997</v>
      </c>
      <c r="Z154" s="104">
        <v>0</v>
      </c>
      <c r="AA154" s="105">
        <v>0</v>
      </c>
      <c r="AB154" s="106">
        <v>4776876.3459999999</v>
      </c>
      <c r="AC154" s="107">
        <v>4769630.852</v>
      </c>
      <c r="AD154" s="107">
        <f t="shared" si="37"/>
        <v>0</v>
      </c>
      <c r="AE154" s="107">
        <f t="shared" si="38"/>
        <v>0</v>
      </c>
      <c r="AF154" s="107">
        <f t="shared" si="44"/>
        <v>0</v>
      </c>
      <c r="AG154" s="107">
        <f t="shared" si="39"/>
        <v>4673148.9221870005</v>
      </c>
      <c r="AH154" s="107">
        <f t="shared" si="45"/>
        <v>4720133.3089221995</v>
      </c>
      <c r="AI154" s="107">
        <f t="shared" si="46"/>
        <v>4773063.7670572</v>
      </c>
    </row>
    <row r="155" spans="1:35">
      <c r="A155" s="64" t="s">
        <v>423</v>
      </c>
      <c r="B155" s="64" t="s">
        <v>791</v>
      </c>
      <c r="C155" s="158">
        <v>35221.379999999997</v>
      </c>
      <c r="D155" s="159">
        <v>82528.62</v>
      </c>
      <c r="F155" s="158">
        <v>40026.51</v>
      </c>
      <c r="G155" s="159">
        <v>146082.73000000001</v>
      </c>
      <c r="I155" s="122">
        <v>38213.107800000013</v>
      </c>
      <c r="J155" s="321">
        <v>155000</v>
      </c>
      <c r="K155" s="100">
        <v>35434.96149999999</v>
      </c>
      <c r="L155" s="101">
        <v>33014.808499999992</v>
      </c>
      <c r="M155" s="102">
        <v>155000</v>
      </c>
      <c r="N155" s="103">
        <v>155000</v>
      </c>
      <c r="O155" s="103">
        <f t="shared" si="40"/>
        <v>38681.073600000003</v>
      </c>
      <c r="P155" s="100">
        <f t="shared" si="41"/>
        <v>38720.86041600001</v>
      </c>
      <c r="Q155" s="122">
        <f t="shared" si="33"/>
        <v>36212.842463999994</v>
      </c>
      <c r="R155" s="101">
        <f t="shared" si="34"/>
        <v>33692.451339999992</v>
      </c>
      <c r="S155" s="103">
        <f t="shared" si="42"/>
        <v>115970.792682</v>
      </c>
      <c r="T155" s="100">
        <f t="shared" si="43"/>
        <v>150774.997474</v>
      </c>
      <c r="U155" s="122">
        <f t="shared" si="35"/>
        <v>155000</v>
      </c>
      <c r="V155" s="101">
        <f t="shared" si="36"/>
        <v>155000</v>
      </c>
      <c r="X155" s="105">
        <v>38213.107800000013</v>
      </c>
      <c r="Y155" s="107">
        <v>155000</v>
      </c>
      <c r="Z155" s="104">
        <v>35434.96149999999</v>
      </c>
      <c r="AA155" s="105">
        <v>33014.808499999992</v>
      </c>
      <c r="AB155" s="106">
        <v>155000</v>
      </c>
      <c r="AC155" s="107">
        <v>155000</v>
      </c>
      <c r="AD155" s="107">
        <f t="shared" si="37"/>
        <v>38720.86041600001</v>
      </c>
      <c r="AE155" s="107">
        <f t="shared" si="38"/>
        <v>36212.842463999994</v>
      </c>
      <c r="AF155" s="107">
        <f t="shared" si="44"/>
        <v>33692.451339999992</v>
      </c>
      <c r="AG155" s="107">
        <f t="shared" si="39"/>
        <v>150774.997474</v>
      </c>
      <c r="AH155" s="107">
        <f t="shared" si="45"/>
        <v>155000</v>
      </c>
      <c r="AI155" s="107">
        <f t="shared" si="46"/>
        <v>155000</v>
      </c>
    </row>
    <row r="156" spans="1:35">
      <c r="A156" s="64" t="s">
        <v>419</v>
      </c>
      <c r="B156" s="64" t="s">
        <v>922</v>
      </c>
      <c r="C156" s="158">
        <v>3602065.43</v>
      </c>
      <c r="D156" s="159">
        <v>6466009.5674999999</v>
      </c>
      <c r="F156" s="158">
        <v>3726642.36</v>
      </c>
      <c r="G156" s="159">
        <v>11316941</v>
      </c>
      <c r="I156" s="122">
        <v>3001145.4928000011</v>
      </c>
      <c r="J156" s="321">
        <v>11882329</v>
      </c>
      <c r="K156" s="100">
        <v>2489087.3728000009</v>
      </c>
      <c r="L156" s="101">
        <v>1660145.4224000017</v>
      </c>
      <c r="M156" s="102">
        <v>11882329</v>
      </c>
      <c r="N156" s="103">
        <v>11882329</v>
      </c>
      <c r="O156" s="103">
        <f t="shared" si="40"/>
        <v>3691760.8196</v>
      </c>
      <c r="P156" s="100">
        <f t="shared" si="41"/>
        <v>3204284.6156160007</v>
      </c>
      <c r="Q156" s="122">
        <f t="shared" si="33"/>
        <v>2632463.6464000009</v>
      </c>
      <c r="R156" s="101">
        <f t="shared" si="34"/>
        <v>1892249.1685120014</v>
      </c>
      <c r="S156" s="103">
        <f t="shared" si="42"/>
        <v>9018569.6872815005</v>
      </c>
      <c r="T156" s="100">
        <f t="shared" si="43"/>
        <v>11614448.1656</v>
      </c>
      <c r="U156" s="122">
        <f t="shared" si="35"/>
        <v>11882329</v>
      </c>
      <c r="V156" s="101">
        <f t="shared" si="36"/>
        <v>11882329</v>
      </c>
      <c r="X156" s="105">
        <v>3001145.4928000011</v>
      </c>
      <c r="Y156" s="107">
        <v>11882329</v>
      </c>
      <c r="Z156" s="104">
        <v>2489087.3728000009</v>
      </c>
      <c r="AA156" s="105">
        <v>1660145.4224000017</v>
      </c>
      <c r="AB156" s="106">
        <v>11882329</v>
      </c>
      <c r="AC156" s="107">
        <v>11882329</v>
      </c>
      <c r="AD156" s="107">
        <f t="shared" si="37"/>
        <v>3204284.6156160007</v>
      </c>
      <c r="AE156" s="107">
        <f t="shared" si="38"/>
        <v>2632463.6464000009</v>
      </c>
      <c r="AF156" s="107">
        <f t="shared" si="44"/>
        <v>1892249.1685120014</v>
      </c>
      <c r="AG156" s="107">
        <f t="shared" si="39"/>
        <v>11614448.1656</v>
      </c>
      <c r="AH156" s="107">
        <f t="shared" si="45"/>
        <v>11882329</v>
      </c>
      <c r="AI156" s="107">
        <f t="shared" si="46"/>
        <v>11882329</v>
      </c>
    </row>
    <row r="157" spans="1:35">
      <c r="A157" s="64" t="s">
        <v>433</v>
      </c>
      <c r="B157" s="64" t="s">
        <v>792</v>
      </c>
      <c r="C157" s="158">
        <v>0</v>
      </c>
      <c r="D157" s="159">
        <v>30144209.513999999</v>
      </c>
      <c r="F157" s="158">
        <v>0</v>
      </c>
      <c r="G157" s="159">
        <v>36381808</v>
      </c>
      <c r="I157" s="122">
        <v>0</v>
      </c>
      <c r="J157" s="321">
        <v>40996194.994999997</v>
      </c>
      <c r="K157" s="100">
        <v>0</v>
      </c>
      <c r="L157" s="101">
        <v>0</v>
      </c>
      <c r="M157" s="102">
        <v>42882904.310800001</v>
      </c>
      <c r="N157" s="103">
        <v>45547809.820599996</v>
      </c>
      <c r="O157" s="103">
        <f t="shared" si="40"/>
        <v>0</v>
      </c>
      <c r="P157" s="100">
        <f t="shared" si="41"/>
        <v>0</v>
      </c>
      <c r="Q157" s="122">
        <f t="shared" si="33"/>
        <v>0</v>
      </c>
      <c r="R157" s="101">
        <f t="shared" si="34"/>
        <v>0</v>
      </c>
      <c r="S157" s="103">
        <f t="shared" si="42"/>
        <v>33426433.837333202</v>
      </c>
      <c r="T157" s="100">
        <f t="shared" si="43"/>
        <v>38809898.436768994</v>
      </c>
      <c r="U157" s="122">
        <f t="shared" si="35"/>
        <v>41988981.436973959</v>
      </c>
      <c r="V157" s="101">
        <f t="shared" si="36"/>
        <v>44285177.590056762</v>
      </c>
      <c r="X157" s="105">
        <v>0</v>
      </c>
      <c r="Y157" s="107">
        <v>40996194.994999997</v>
      </c>
      <c r="Z157" s="104">
        <v>0</v>
      </c>
      <c r="AA157" s="105">
        <v>0</v>
      </c>
      <c r="AB157" s="106">
        <v>42882904.310800001</v>
      </c>
      <c r="AC157" s="107">
        <v>45547809.820599996</v>
      </c>
      <c r="AD157" s="107">
        <f t="shared" si="37"/>
        <v>0</v>
      </c>
      <c r="AE157" s="107">
        <f t="shared" si="38"/>
        <v>0</v>
      </c>
      <c r="AF157" s="107">
        <f t="shared" si="44"/>
        <v>0</v>
      </c>
      <c r="AG157" s="107">
        <f t="shared" si="39"/>
        <v>38809898.436768994</v>
      </c>
      <c r="AH157" s="107">
        <f t="shared" si="45"/>
        <v>41988981.436973959</v>
      </c>
      <c r="AI157" s="107">
        <f t="shared" si="46"/>
        <v>44285177.590056762</v>
      </c>
    </row>
    <row r="158" spans="1:35">
      <c r="A158" s="64" t="s">
        <v>589</v>
      </c>
      <c r="B158" s="64" t="s">
        <v>793</v>
      </c>
      <c r="C158" s="158">
        <v>507578.06</v>
      </c>
      <c r="D158" s="159">
        <v>1407051.9352500001</v>
      </c>
      <c r="F158" s="158">
        <v>448092.87</v>
      </c>
      <c r="G158" s="159">
        <v>2539839.6637499998</v>
      </c>
      <c r="I158" s="122">
        <v>497793.34470000007</v>
      </c>
      <c r="J158" s="321">
        <v>2557034.5024999999</v>
      </c>
      <c r="K158" s="100">
        <v>393154.79150000011</v>
      </c>
      <c r="L158" s="101">
        <v>343361.78649999993</v>
      </c>
      <c r="M158" s="102">
        <v>2646949.6349999998</v>
      </c>
      <c r="N158" s="103">
        <v>2732179.0975000001</v>
      </c>
      <c r="O158" s="103">
        <f t="shared" si="40"/>
        <v>464748.72320000001</v>
      </c>
      <c r="P158" s="100">
        <f t="shared" si="41"/>
        <v>483877.21178400004</v>
      </c>
      <c r="Q158" s="122">
        <f t="shared" si="33"/>
        <v>422453.58639600012</v>
      </c>
      <c r="R158" s="101">
        <f t="shared" si="34"/>
        <v>357303.82789999997</v>
      </c>
      <c r="S158" s="103">
        <f t="shared" si="42"/>
        <v>2003124.8379867</v>
      </c>
      <c r="T158" s="100">
        <f t="shared" si="43"/>
        <v>2548887.5879002502</v>
      </c>
      <c r="U158" s="122">
        <f t="shared" si="35"/>
        <v>2604347.8452214999</v>
      </c>
      <c r="V158" s="101">
        <f t="shared" si="36"/>
        <v>2691797.3781674998</v>
      </c>
      <c r="X158" s="105">
        <v>497793.34470000007</v>
      </c>
      <c r="Y158" s="107">
        <v>2557034.5024999999</v>
      </c>
      <c r="Z158" s="104">
        <v>393154.79150000011</v>
      </c>
      <c r="AA158" s="105">
        <v>343361.78649999993</v>
      </c>
      <c r="AB158" s="106">
        <v>2646949.6349999998</v>
      </c>
      <c r="AC158" s="107">
        <v>2732179.0975000001</v>
      </c>
      <c r="AD158" s="107">
        <f t="shared" si="37"/>
        <v>483877.21178400004</v>
      </c>
      <c r="AE158" s="107">
        <f t="shared" si="38"/>
        <v>422453.58639600012</v>
      </c>
      <c r="AF158" s="107">
        <f t="shared" si="44"/>
        <v>357303.82789999997</v>
      </c>
      <c r="AG158" s="107">
        <f t="shared" si="39"/>
        <v>2548887.5879002502</v>
      </c>
      <c r="AH158" s="107">
        <f t="shared" si="45"/>
        <v>2604347.8452214999</v>
      </c>
      <c r="AI158" s="107">
        <f t="shared" si="46"/>
        <v>2691797.3781674998</v>
      </c>
    </row>
    <row r="159" spans="1:35">
      <c r="A159" s="64" t="s">
        <v>273</v>
      </c>
      <c r="B159" s="64" t="s">
        <v>794</v>
      </c>
      <c r="C159" s="158">
        <v>504123.79</v>
      </c>
      <c r="D159" s="159">
        <v>690551.2095</v>
      </c>
      <c r="F159" s="158">
        <v>414676.5</v>
      </c>
      <c r="G159" s="159">
        <v>687924</v>
      </c>
      <c r="I159" s="122">
        <v>468461.99898533343</v>
      </c>
      <c r="J159" s="321">
        <v>756716</v>
      </c>
      <c r="K159" s="100">
        <v>430382.61359999992</v>
      </c>
      <c r="L159" s="101">
        <v>396703.37894000002</v>
      </c>
      <c r="M159" s="102">
        <v>832388</v>
      </c>
      <c r="N159" s="103">
        <v>832388</v>
      </c>
      <c r="O159" s="103">
        <f t="shared" si="40"/>
        <v>439721.74120000005</v>
      </c>
      <c r="P159" s="100">
        <f t="shared" si="41"/>
        <v>453402.05926944001</v>
      </c>
      <c r="Q159" s="122">
        <f t="shared" si="33"/>
        <v>441044.84150789329</v>
      </c>
      <c r="R159" s="101">
        <f t="shared" si="34"/>
        <v>406133.56464479998</v>
      </c>
      <c r="S159" s="103">
        <f t="shared" si="42"/>
        <v>689168.77186109999</v>
      </c>
      <c r="T159" s="100">
        <f t="shared" si="43"/>
        <v>724122.3504</v>
      </c>
      <c r="U159" s="122">
        <f t="shared" si="35"/>
        <v>796534.60639999993</v>
      </c>
      <c r="V159" s="101">
        <f t="shared" si="36"/>
        <v>832388</v>
      </c>
      <c r="X159" s="105">
        <v>468461.99898533343</v>
      </c>
      <c r="Y159" s="107">
        <v>756716</v>
      </c>
      <c r="Z159" s="104">
        <v>430382.61359999992</v>
      </c>
      <c r="AA159" s="105">
        <v>396703.37894000002</v>
      </c>
      <c r="AB159" s="106">
        <v>832388</v>
      </c>
      <c r="AC159" s="107">
        <v>832388</v>
      </c>
      <c r="AD159" s="107">
        <f t="shared" si="37"/>
        <v>453402.05926944001</v>
      </c>
      <c r="AE159" s="107">
        <f t="shared" si="38"/>
        <v>441044.84150789329</v>
      </c>
      <c r="AF159" s="107">
        <f t="shared" si="44"/>
        <v>406133.56464479998</v>
      </c>
      <c r="AG159" s="107">
        <f t="shared" si="39"/>
        <v>724122.3504</v>
      </c>
      <c r="AH159" s="107">
        <f t="shared" si="45"/>
        <v>796534.60639999993</v>
      </c>
      <c r="AI159" s="107">
        <f t="shared" si="46"/>
        <v>832388</v>
      </c>
    </row>
    <row r="160" spans="1:35">
      <c r="A160" s="64" t="s">
        <v>351</v>
      </c>
      <c r="B160" s="64" t="s">
        <v>976</v>
      </c>
      <c r="C160" s="158">
        <v>123915.33</v>
      </c>
      <c r="D160" s="159">
        <v>412289.6655</v>
      </c>
      <c r="F160" s="158">
        <v>27672.400000000001</v>
      </c>
      <c r="G160" s="159">
        <v>450000</v>
      </c>
      <c r="I160" s="122">
        <v>69420.998893333322</v>
      </c>
      <c r="J160" s="321">
        <v>450000</v>
      </c>
      <c r="K160" s="100">
        <v>0</v>
      </c>
      <c r="L160" s="101">
        <v>0</v>
      </c>
      <c r="M160" s="102">
        <v>450000</v>
      </c>
      <c r="N160" s="103">
        <v>450000</v>
      </c>
      <c r="O160" s="103">
        <f t="shared" si="40"/>
        <v>54620.420400000003</v>
      </c>
      <c r="P160" s="100">
        <f t="shared" si="41"/>
        <v>57731.391203199993</v>
      </c>
      <c r="Q160" s="122">
        <f t="shared" si="33"/>
        <v>19437.879690133333</v>
      </c>
      <c r="R160" s="101">
        <f t="shared" si="34"/>
        <v>0</v>
      </c>
      <c r="S160" s="103">
        <f t="shared" si="42"/>
        <v>432132.84351390001</v>
      </c>
      <c r="T160" s="100">
        <f t="shared" si="43"/>
        <v>450000</v>
      </c>
      <c r="U160" s="122">
        <f t="shared" si="35"/>
        <v>450000</v>
      </c>
      <c r="V160" s="101">
        <f t="shared" si="36"/>
        <v>450000</v>
      </c>
      <c r="X160" s="105">
        <v>69420.998893333322</v>
      </c>
      <c r="Y160" s="107">
        <v>450000</v>
      </c>
      <c r="Z160" s="104">
        <v>0</v>
      </c>
      <c r="AA160" s="105">
        <v>0</v>
      </c>
      <c r="AB160" s="106">
        <v>450000</v>
      </c>
      <c r="AC160" s="107">
        <v>450000</v>
      </c>
      <c r="AD160" s="107">
        <f t="shared" si="37"/>
        <v>57731.391203199993</v>
      </c>
      <c r="AE160" s="107">
        <f t="shared" si="38"/>
        <v>19437.879690133333</v>
      </c>
      <c r="AF160" s="107">
        <f t="shared" si="44"/>
        <v>0</v>
      </c>
      <c r="AG160" s="107">
        <f t="shared" si="39"/>
        <v>450000</v>
      </c>
      <c r="AH160" s="107">
        <f t="shared" si="45"/>
        <v>450000</v>
      </c>
      <c r="AI160" s="107">
        <f t="shared" si="46"/>
        <v>450000</v>
      </c>
    </row>
    <row r="161" spans="1:35">
      <c r="A161" s="64" t="s">
        <v>329</v>
      </c>
      <c r="B161" s="64" t="s">
        <v>795</v>
      </c>
      <c r="C161" s="158">
        <v>270948.49</v>
      </c>
      <c r="D161" s="159">
        <v>22601.513999999999</v>
      </c>
      <c r="F161" s="158">
        <v>261425.8</v>
      </c>
      <c r="G161" s="159">
        <v>36000</v>
      </c>
      <c r="I161" s="122">
        <v>254237.74470000004</v>
      </c>
      <c r="J161" s="321">
        <v>36000</v>
      </c>
      <c r="K161" s="100">
        <v>227921.43150000001</v>
      </c>
      <c r="L161" s="101">
        <v>232566.77399999998</v>
      </c>
      <c r="M161" s="102">
        <v>36000</v>
      </c>
      <c r="N161" s="103">
        <v>36000</v>
      </c>
      <c r="O161" s="103">
        <f t="shared" si="40"/>
        <v>264092.15319999994</v>
      </c>
      <c r="P161" s="100">
        <f t="shared" si="41"/>
        <v>256250.40018400003</v>
      </c>
      <c r="Q161" s="122">
        <f t="shared" si="33"/>
        <v>235289.99919599999</v>
      </c>
      <c r="R161" s="101">
        <f t="shared" si="34"/>
        <v>231266.07809999998</v>
      </c>
      <c r="S161" s="103">
        <f t="shared" si="42"/>
        <v>29651.7973332</v>
      </c>
      <c r="T161" s="100">
        <f t="shared" si="43"/>
        <v>36000</v>
      </c>
      <c r="U161" s="122">
        <f t="shared" si="35"/>
        <v>36000</v>
      </c>
      <c r="V161" s="101">
        <f t="shared" si="36"/>
        <v>36000</v>
      </c>
      <c r="X161" s="105">
        <v>254237.74470000004</v>
      </c>
      <c r="Y161" s="107">
        <v>36000</v>
      </c>
      <c r="Z161" s="104">
        <v>227921.43150000001</v>
      </c>
      <c r="AA161" s="105">
        <v>232566.77399999998</v>
      </c>
      <c r="AB161" s="106">
        <v>36000</v>
      </c>
      <c r="AC161" s="107">
        <v>36000</v>
      </c>
      <c r="AD161" s="107">
        <f t="shared" si="37"/>
        <v>256250.40018400003</v>
      </c>
      <c r="AE161" s="107">
        <f t="shared" si="38"/>
        <v>235289.99919599999</v>
      </c>
      <c r="AF161" s="107">
        <f t="shared" si="44"/>
        <v>231266.07809999998</v>
      </c>
      <c r="AG161" s="107">
        <f t="shared" si="39"/>
        <v>36000</v>
      </c>
      <c r="AH161" s="107">
        <f t="shared" si="45"/>
        <v>36000</v>
      </c>
      <c r="AI161" s="107">
        <f t="shared" si="46"/>
        <v>36000</v>
      </c>
    </row>
    <row r="162" spans="1:35">
      <c r="A162" s="64" t="s">
        <v>357</v>
      </c>
      <c r="B162" s="64" t="s">
        <v>796</v>
      </c>
      <c r="C162" s="158">
        <v>393306.89</v>
      </c>
      <c r="D162" s="159">
        <v>1298318.1105</v>
      </c>
      <c r="F162" s="158">
        <v>368161.2</v>
      </c>
      <c r="G162" s="159">
        <v>1500000</v>
      </c>
      <c r="I162" s="122">
        <v>393465.64519999991</v>
      </c>
      <c r="J162" s="321">
        <v>1573148</v>
      </c>
      <c r="K162" s="100">
        <v>289295.11310000019</v>
      </c>
      <c r="L162" s="101">
        <v>177561.42080000008</v>
      </c>
      <c r="M162" s="102">
        <v>1606681</v>
      </c>
      <c r="N162" s="103">
        <v>1637634</v>
      </c>
      <c r="O162" s="103">
        <f t="shared" si="40"/>
        <v>375201.99320000003</v>
      </c>
      <c r="P162" s="100">
        <f t="shared" si="41"/>
        <v>386380.40054399992</v>
      </c>
      <c r="Q162" s="122">
        <f t="shared" si="33"/>
        <v>318462.86208800011</v>
      </c>
      <c r="R162" s="101">
        <f t="shared" si="34"/>
        <v>208846.85464400012</v>
      </c>
      <c r="S162" s="103">
        <f t="shared" si="42"/>
        <v>1404443.1207548999</v>
      </c>
      <c r="T162" s="100">
        <f t="shared" si="43"/>
        <v>1538490.4775999999</v>
      </c>
      <c r="U162" s="122">
        <f t="shared" si="35"/>
        <v>1590793.0646000002</v>
      </c>
      <c r="V162" s="101">
        <f t="shared" si="36"/>
        <v>1622968.4686</v>
      </c>
      <c r="X162" s="105">
        <v>393465.64519999991</v>
      </c>
      <c r="Y162" s="107">
        <v>1573148</v>
      </c>
      <c r="Z162" s="104">
        <v>289295.11310000019</v>
      </c>
      <c r="AA162" s="105">
        <v>177561.42080000008</v>
      </c>
      <c r="AB162" s="106">
        <v>1606681</v>
      </c>
      <c r="AC162" s="107">
        <v>1637634</v>
      </c>
      <c r="AD162" s="107">
        <f t="shared" si="37"/>
        <v>386380.40054399992</v>
      </c>
      <c r="AE162" s="107">
        <f t="shared" si="38"/>
        <v>318462.86208800011</v>
      </c>
      <c r="AF162" s="107">
        <f t="shared" si="44"/>
        <v>208846.85464400012</v>
      </c>
      <c r="AG162" s="107">
        <f t="shared" si="39"/>
        <v>1538490.4775999999</v>
      </c>
      <c r="AH162" s="107">
        <f t="shared" si="45"/>
        <v>1590793.0646000002</v>
      </c>
      <c r="AI162" s="107">
        <f t="shared" si="46"/>
        <v>1622968.4686</v>
      </c>
    </row>
    <row r="163" spans="1:35">
      <c r="A163" s="64" t="s">
        <v>463</v>
      </c>
      <c r="B163" s="64" t="s">
        <v>797</v>
      </c>
      <c r="C163" s="158">
        <v>570032.48</v>
      </c>
      <c r="D163" s="159">
        <v>1538772.5179499998</v>
      </c>
      <c r="F163" s="158">
        <v>457538.6</v>
      </c>
      <c r="G163" s="159">
        <v>1995000</v>
      </c>
      <c r="I163" s="122">
        <v>458550.83159999986</v>
      </c>
      <c r="J163" s="321">
        <v>2240000</v>
      </c>
      <c r="K163" s="100">
        <v>356386.78670000006</v>
      </c>
      <c r="L163" s="101">
        <v>326286.99340000015</v>
      </c>
      <c r="M163" s="102">
        <v>2240000</v>
      </c>
      <c r="N163" s="103">
        <v>2240000</v>
      </c>
      <c r="O163" s="103">
        <f t="shared" si="40"/>
        <v>489036.88639999996</v>
      </c>
      <c r="P163" s="100">
        <f t="shared" si="41"/>
        <v>458267.40675199992</v>
      </c>
      <c r="Q163" s="122">
        <f t="shared" si="33"/>
        <v>384992.71927200002</v>
      </c>
      <c r="R163" s="101">
        <f t="shared" si="34"/>
        <v>334714.93552400009</v>
      </c>
      <c r="S163" s="103">
        <f t="shared" si="42"/>
        <v>1778839.4190047099</v>
      </c>
      <c r="T163" s="100">
        <f t="shared" si="43"/>
        <v>2123919</v>
      </c>
      <c r="U163" s="122">
        <f t="shared" si="35"/>
        <v>2240000</v>
      </c>
      <c r="V163" s="101">
        <f t="shared" si="36"/>
        <v>2240000</v>
      </c>
      <c r="X163" s="105">
        <v>458550.83159999986</v>
      </c>
      <c r="Y163" s="107">
        <v>2240000</v>
      </c>
      <c r="Z163" s="104">
        <v>356386.78670000006</v>
      </c>
      <c r="AA163" s="105">
        <v>326286.99340000015</v>
      </c>
      <c r="AB163" s="106">
        <v>2240000</v>
      </c>
      <c r="AC163" s="107">
        <v>2240000</v>
      </c>
      <c r="AD163" s="107">
        <f t="shared" si="37"/>
        <v>458267.40675199992</v>
      </c>
      <c r="AE163" s="107">
        <f t="shared" si="38"/>
        <v>384992.71927200002</v>
      </c>
      <c r="AF163" s="107">
        <f t="shared" si="44"/>
        <v>334714.93552400009</v>
      </c>
      <c r="AG163" s="107">
        <f t="shared" si="39"/>
        <v>2123919</v>
      </c>
      <c r="AH163" s="107">
        <f t="shared" si="45"/>
        <v>2240000</v>
      </c>
      <c r="AI163" s="107">
        <f t="shared" si="46"/>
        <v>2240000</v>
      </c>
    </row>
    <row r="164" spans="1:35">
      <c r="A164" s="64" t="s">
        <v>555</v>
      </c>
      <c r="B164" s="64" t="s">
        <v>798</v>
      </c>
      <c r="C164" s="158">
        <v>944412.45</v>
      </c>
      <c r="D164" s="159">
        <v>1672292.5455</v>
      </c>
      <c r="F164" s="158">
        <v>1099068.8</v>
      </c>
      <c r="G164" s="159">
        <v>2000000</v>
      </c>
      <c r="I164" s="122">
        <v>1115954.7743000002</v>
      </c>
      <c r="J164" s="321">
        <v>2500000</v>
      </c>
      <c r="K164" s="100">
        <v>1244957.1077999999</v>
      </c>
      <c r="L164" s="101">
        <v>1457340.1488999999</v>
      </c>
      <c r="M164" s="102">
        <v>2700000</v>
      </c>
      <c r="N164" s="103">
        <v>2900000</v>
      </c>
      <c r="O164" s="103">
        <f t="shared" si="40"/>
        <v>1055765.0219999999</v>
      </c>
      <c r="P164" s="100">
        <f t="shared" si="41"/>
        <v>1111226.7014960002</v>
      </c>
      <c r="Q164" s="122">
        <f t="shared" si="33"/>
        <v>1208836.4544199998</v>
      </c>
      <c r="R164" s="101">
        <f t="shared" si="34"/>
        <v>1397872.8973919998</v>
      </c>
      <c r="S164" s="103">
        <f t="shared" si="42"/>
        <v>1844732.2080579</v>
      </c>
      <c r="T164" s="100">
        <f t="shared" si="43"/>
        <v>2263100</v>
      </c>
      <c r="U164" s="122">
        <f t="shared" si="35"/>
        <v>2605240</v>
      </c>
      <c r="V164" s="101">
        <f t="shared" si="36"/>
        <v>2805240</v>
      </c>
      <c r="X164" s="105">
        <v>1115954.7743000002</v>
      </c>
      <c r="Y164" s="107">
        <v>2500000</v>
      </c>
      <c r="Z164" s="104">
        <v>1244957.1077999999</v>
      </c>
      <c r="AA164" s="105">
        <v>1457340.1488999999</v>
      </c>
      <c r="AB164" s="106">
        <v>2700000</v>
      </c>
      <c r="AC164" s="107">
        <v>2900000</v>
      </c>
      <c r="AD164" s="107">
        <f t="shared" si="37"/>
        <v>1111226.7014960002</v>
      </c>
      <c r="AE164" s="107">
        <f t="shared" si="38"/>
        <v>1208836.4544199998</v>
      </c>
      <c r="AF164" s="107">
        <f t="shared" si="44"/>
        <v>1397872.8973919998</v>
      </c>
      <c r="AG164" s="107">
        <f t="shared" si="39"/>
        <v>2263100</v>
      </c>
      <c r="AH164" s="107">
        <f t="shared" si="45"/>
        <v>2605240</v>
      </c>
      <c r="AI164" s="107">
        <f t="shared" si="46"/>
        <v>2805240</v>
      </c>
    </row>
    <row r="165" spans="1:35">
      <c r="A165" s="64" t="s">
        <v>145</v>
      </c>
      <c r="B165" s="64" t="s">
        <v>799</v>
      </c>
      <c r="C165" s="158">
        <v>0</v>
      </c>
      <c r="D165" s="159">
        <v>1705500</v>
      </c>
      <c r="F165" s="158">
        <v>0</v>
      </c>
      <c r="G165" s="159">
        <v>1800387</v>
      </c>
      <c r="I165" s="122">
        <v>0</v>
      </c>
      <c r="J165" s="321">
        <v>1834634.38</v>
      </c>
      <c r="K165" s="100">
        <v>0</v>
      </c>
      <c r="L165" s="101">
        <v>0</v>
      </c>
      <c r="M165" s="102">
        <v>1852601.6400000001</v>
      </c>
      <c r="N165" s="103">
        <v>1907744.1</v>
      </c>
      <c r="O165" s="103">
        <f t="shared" si="40"/>
        <v>0</v>
      </c>
      <c r="P165" s="100">
        <f t="shared" si="41"/>
        <v>0</v>
      </c>
      <c r="Q165" s="122">
        <f t="shared" si="33"/>
        <v>0</v>
      </c>
      <c r="R165" s="101">
        <f t="shared" si="34"/>
        <v>0</v>
      </c>
      <c r="S165" s="103">
        <f t="shared" si="42"/>
        <v>1755429.5394000001</v>
      </c>
      <c r="T165" s="100">
        <f t="shared" si="43"/>
        <v>1818407.9713559998</v>
      </c>
      <c r="U165" s="122">
        <f t="shared" si="35"/>
        <v>1844088.7522120001</v>
      </c>
      <c r="V165" s="101">
        <f t="shared" si="36"/>
        <v>1881617.6024520001</v>
      </c>
      <c r="X165" s="105">
        <v>0</v>
      </c>
      <c r="Y165" s="107">
        <v>1834634.38</v>
      </c>
      <c r="Z165" s="104">
        <v>0</v>
      </c>
      <c r="AA165" s="105">
        <v>0</v>
      </c>
      <c r="AB165" s="106">
        <v>1852601.6400000001</v>
      </c>
      <c r="AC165" s="107">
        <v>1907744.1</v>
      </c>
      <c r="AD165" s="107">
        <f t="shared" si="37"/>
        <v>0</v>
      </c>
      <c r="AE165" s="107">
        <f t="shared" si="38"/>
        <v>0</v>
      </c>
      <c r="AF165" s="107">
        <f t="shared" si="44"/>
        <v>0</v>
      </c>
      <c r="AG165" s="107">
        <f t="shared" si="39"/>
        <v>1818407.9713559998</v>
      </c>
      <c r="AH165" s="107">
        <f t="shared" si="45"/>
        <v>1844088.7522120001</v>
      </c>
      <c r="AI165" s="107">
        <f t="shared" si="46"/>
        <v>1881617.6024520001</v>
      </c>
    </row>
    <row r="166" spans="1:35">
      <c r="A166" s="64" t="s">
        <v>113</v>
      </c>
      <c r="B166" s="64" t="s">
        <v>800</v>
      </c>
      <c r="C166" s="158">
        <v>1418631.79</v>
      </c>
      <c r="D166" s="159">
        <v>1750673.2080000001</v>
      </c>
      <c r="F166" s="158">
        <v>1491896.33</v>
      </c>
      <c r="G166" s="159">
        <v>1900000</v>
      </c>
      <c r="I166" s="122">
        <v>1249361.6558399999</v>
      </c>
      <c r="J166" s="321">
        <v>1950000</v>
      </c>
      <c r="K166" s="100">
        <v>1181075.5144793338</v>
      </c>
      <c r="L166" s="101">
        <v>960752.76403799979</v>
      </c>
      <c r="M166" s="102">
        <v>2010000</v>
      </c>
      <c r="N166" s="103">
        <v>2010000</v>
      </c>
      <c r="O166" s="103">
        <f t="shared" si="40"/>
        <v>1471382.2588</v>
      </c>
      <c r="P166" s="100">
        <f t="shared" si="41"/>
        <v>1317271.3646048</v>
      </c>
      <c r="Q166" s="122">
        <f t="shared" si="33"/>
        <v>1200195.6340603202</v>
      </c>
      <c r="R166" s="101">
        <f t="shared" si="34"/>
        <v>1022443.1341615734</v>
      </c>
      <c r="S166" s="103">
        <f t="shared" si="42"/>
        <v>1829248.9659504001</v>
      </c>
      <c r="T166" s="100">
        <f t="shared" si="43"/>
        <v>1926310</v>
      </c>
      <c r="U166" s="122">
        <f t="shared" si="35"/>
        <v>1981572</v>
      </c>
      <c r="V166" s="101">
        <f t="shared" si="36"/>
        <v>2010000</v>
      </c>
      <c r="X166" s="105">
        <v>1249361.6558399999</v>
      </c>
      <c r="Y166" s="107">
        <v>1950000</v>
      </c>
      <c r="Z166" s="104">
        <v>1181075.5144793338</v>
      </c>
      <c r="AA166" s="105">
        <v>960752.76403799979</v>
      </c>
      <c r="AB166" s="106">
        <v>2010000</v>
      </c>
      <c r="AC166" s="107">
        <v>2010000</v>
      </c>
      <c r="AD166" s="107">
        <f t="shared" si="37"/>
        <v>1317271.3646048</v>
      </c>
      <c r="AE166" s="107">
        <f t="shared" si="38"/>
        <v>1200195.6340603202</v>
      </c>
      <c r="AF166" s="107">
        <f t="shared" si="44"/>
        <v>1022443.1341615734</v>
      </c>
      <c r="AG166" s="107">
        <f t="shared" si="39"/>
        <v>1926310</v>
      </c>
      <c r="AH166" s="107">
        <f t="shared" si="45"/>
        <v>1981572</v>
      </c>
      <c r="AI166" s="107">
        <f t="shared" si="46"/>
        <v>2010000</v>
      </c>
    </row>
    <row r="167" spans="1:35">
      <c r="A167" s="64" t="s">
        <v>233</v>
      </c>
      <c r="B167" s="64" t="s">
        <v>801</v>
      </c>
      <c r="C167" s="158">
        <v>0</v>
      </c>
      <c r="D167" s="159">
        <v>11405613</v>
      </c>
      <c r="F167" s="158">
        <v>0</v>
      </c>
      <c r="G167" s="159">
        <v>11975894</v>
      </c>
      <c r="I167" s="122">
        <v>0</v>
      </c>
      <c r="J167" s="321">
        <v>12574688</v>
      </c>
      <c r="K167" s="100">
        <v>0</v>
      </c>
      <c r="L167" s="101">
        <v>0</v>
      </c>
      <c r="M167" s="102">
        <v>13203423</v>
      </c>
      <c r="N167" s="103">
        <v>13203423</v>
      </c>
      <c r="O167" s="103">
        <f t="shared" si="40"/>
        <v>0</v>
      </c>
      <c r="P167" s="100">
        <f t="shared" si="41"/>
        <v>0</v>
      </c>
      <c r="Q167" s="122">
        <f t="shared" si="33"/>
        <v>0</v>
      </c>
      <c r="R167" s="101">
        <f t="shared" si="34"/>
        <v>0</v>
      </c>
      <c r="S167" s="103">
        <f t="shared" si="42"/>
        <v>11705694.862199999</v>
      </c>
      <c r="T167" s="100">
        <f t="shared" si="43"/>
        <v>12290979.402800001</v>
      </c>
      <c r="U167" s="122">
        <f t="shared" si="35"/>
        <v>12905528.357000001</v>
      </c>
      <c r="V167" s="101">
        <f t="shared" si="36"/>
        <v>13203423</v>
      </c>
      <c r="X167" s="105">
        <v>0</v>
      </c>
      <c r="Y167" s="107">
        <v>12574688</v>
      </c>
      <c r="Z167" s="104">
        <v>0</v>
      </c>
      <c r="AA167" s="105">
        <v>0</v>
      </c>
      <c r="AB167" s="106">
        <v>13203423</v>
      </c>
      <c r="AC167" s="107">
        <v>13203423</v>
      </c>
      <c r="AD167" s="107">
        <f t="shared" si="37"/>
        <v>0</v>
      </c>
      <c r="AE167" s="107">
        <f t="shared" si="38"/>
        <v>0</v>
      </c>
      <c r="AF167" s="107">
        <f t="shared" si="44"/>
        <v>0</v>
      </c>
      <c r="AG167" s="107">
        <f t="shared" si="39"/>
        <v>12290979.402800001</v>
      </c>
      <c r="AH167" s="107">
        <f t="shared" si="45"/>
        <v>12905528.357000001</v>
      </c>
      <c r="AI167" s="107">
        <f t="shared" si="46"/>
        <v>13203423</v>
      </c>
    </row>
    <row r="168" spans="1:35">
      <c r="A168" s="64" t="s">
        <v>325</v>
      </c>
      <c r="B168" s="64" t="s">
        <v>802</v>
      </c>
      <c r="C168" s="158">
        <v>0</v>
      </c>
      <c r="D168" s="159">
        <v>3506105.7451121104</v>
      </c>
      <c r="F168" s="158">
        <v>0</v>
      </c>
      <c r="G168" s="159">
        <v>4654330</v>
      </c>
      <c r="I168" s="122">
        <v>0</v>
      </c>
      <c r="J168" s="321">
        <v>4654330</v>
      </c>
      <c r="K168" s="100">
        <v>0</v>
      </c>
      <c r="L168" s="101">
        <v>0</v>
      </c>
      <c r="M168" s="102">
        <v>4654330</v>
      </c>
      <c r="N168" s="103">
        <v>4654330</v>
      </c>
      <c r="O168" s="103">
        <f t="shared" si="40"/>
        <v>0</v>
      </c>
      <c r="P168" s="100">
        <f t="shared" si="41"/>
        <v>0</v>
      </c>
      <c r="Q168" s="122">
        <f t="shared" si="33"/>
        <v>0</v>
      </c>
      <c r="R168" s="101">
        <f t="shared" si="34"/>
        <v>0</v>
      </c>
      <c r="S168" s="103">
        <f t="shared" si="42"/>
        <v>4110301.3480341178</v>
      </c>
      <c r="T168" s="100">
        <f t="shared" si="43"/>
        <v>4654330</v>
      </c>
      <c r="U168" s="122">
        <f t="shared" si="35"/>
        <v>4654330</v>
      </c>
      <c r="V168" s="101">
        <f t="shared" si="36"/>
        <v>4654330</v>
      </c>
      <c r="X168" s="105">
        <v>0</v>
      </c>
      <c r="Y168" s="107">
        <v>4654330</v>
      </c>
      <c r="Z168" s="104">
        <v>0</v>
      </c>
      <c r="AA168" s="105">
        <v>0</v>
      </c>
      <c r="AB168" s="106">
        <v>4654330</v>
      </c>
      <c r="AC168" s="107">
        <v>4654330</v>
      </c>
      <c r="AD168" s="107">
        <f t="shared" si="37"/>
        <v>0</v>
      </c>
      <c r="AE168" s="107">
        <f t="shared" si="38"/>
        <v>0</v>
      </c>
      <c r="AF168" s="107">
        <f t="shared" si="44"/>
        <v>0</v>
      </c>
      <c r="AG168" s="107">
        <f t="shared" si="39"/>
        <v>4654330</v>
      </c>
      <c r="AH168" s="107">
        <f t="shared" si="45"/>
        <v>4654330</v>
      </c>
      <c r="AI168" s="107">
        <f t="shared" si="46"/>
        <v>4654330</v>
      </c>
    </row>
    <row r="169" spans="1:35">
      <c r="A169" s="64" t="s">
        <v>355</v>
      </c>
      <c r="B169" s="64" t="s">
        <v>924</v>
      </c>
      <c r="C169" s="158">
        <v>0</v>
      </c>
      <c r="D169" s="159">
        <v>0</v>
      </c>
      <c r="F169" s="158">
        <v>0</v>
      </c>
      <c r="G169" s="159">
        <v>0</v>
      </c>
      <c r="I169" s="122">
        <v>0</v>
      </c>
      <c r="J169" s="321">
        <v>0</v>
      </c>
      <c r="K169" s="100">
        <v>0</v>
      </c>
      <c r="L169" s="101">
        <v>0</v>
      </c>
      <c r="M169" s="102">
        <v>0</v>
      </c>
      <c r="N169" s="103">
        <v>0</v>
      </c>
      <c r="O169" s="103">
        <f t="shared" si="40"/>
        <v>0</v>
      </c>
      <c r="P169" s="100">
        <f t="shared" si="41"/>
        <v>0</v>
      </c>
      <c r="Q169" s="122">
        <f t="shared" si="33"/>
        <v>0</v>
      </c>
      <c r="R169" s="101">
        <f t="shared" si="34"/>
        <v>0</v>
      </c>
      <c r="S169" s="103">
        <f t="shared" si="42"/>
        <v>0</v>
      </c>
      <c r="T169" s="100">
        <f t="shared" si="43"/>
        <v>0</v>
      </c>
      <c r="U169" s="122">
        <f t="shared" si="35"/>
        <v>0</v>
      </c>
      <c r="V169" s="101">
        <f t="shared" si="36"/>
        <v>0</v>
      </c>
      <c r="X169" s="105">
        <v>0</v>
      </c>
      <c r="Y169" s="107">
        <v>0</v>
      </c>
      <c r="Z169" s="104">
        <v>0</v>
      </c>
      <c r="AA169" s="105">
        <v>0</v>
      </c>
      <c r="AB169" s="106">
        <v>0</v>
      </c>
      <c r="AC169" s="107">
        <v>0</v>
      </c>
      <c r="AD169" s="107">
        <f t="shared" si="37"/>
        <v>0</v>
      </c>
      <c r="AE169" s="107">
        <f t="shared" si="38"/>
        <v>0</v>
      </c>
      <c r="AF169" s="107">
        <f t="shared" si="44"/>
        <v>0</v>
      </c>
      <c r="AG169" s="107">
        <f t="shared" si="39"/>
        <v>0</v>
      </c>
      <c r="AH169" s="107">
        <f t="shared" si="45"/>
        <v>0</v>
      </c>
      <c r="AI169" s="107">
        <f t="shared" si="46"/>
        <v>0</v>
      </c>
    </row>
    <row r="170" spans="1:35">
      <c r="A170" s="64" t="s">
        <v>515</v>
      </c>
      <c r="B170" s="64" t="s">
        <v>803</v>
      </c>
      <c r="C170" s="158">
        <v>3135599.45</v>
      </c>
      <c r="D170" s="159">
        <v>19268505.548999999</v>
      </c>
      <c r="F170" s="158">
        <v>2577555.85</v>
      </c>
      <c r="G170" s="159">
        <v>35531166.827500001</v>
      </c>
      <c r="I170" s="122">
        <v>1531475.817100002</v>
      </c>
      <c r="J170" s="321">
        <v>38473903.789999999</v>
      </c>
      <c r="K170" s="100">
        <v>0</v>
      </c>
      <c r="L170" s="101">
        <v>0</v>
      </c>
      <c r="M170" s="102">
        <v>39914633.628800005</v>
      </c>
      <c r="N170" s="103">
        <v>41294081.681599997</v>
      </c>
      <c r="O170" s="103">
        <f t="shared" si="40"/>
        <v>2733808.0580000002</v>
      </c>
      <c r="P170" s="100">
        <f t="shared" si="41"/>
        <v>1824378.2263120017</v>
      </c>
      <c r="Q170" s="122">
        <f t="shared" si="33"/>
        <v>428813.22878800059</v>
      </c>
      <c r="R170" s="101">
        <f t="shared" si="34"/>
        <v>0</v>
      </c>
      <c r="S170" s="103">
        <f t="shared" si="42"/>
        <v>27825917.9137467</v>
      </c>
      <c r="T170" s="100">
        <f t="shared" si="43"/>
        <v>37079635.017167501</v>
      </c>
      <c r="U170" s="122">
        <f t="shared" si="35"/>
        <v>39232015.831176564</v>
      </c>
      <c r="V170" s="101">
        <f t="shared" si="36"/>
        <v>40640499.194183365</v>
      </c>
      <c r="X170" s="105">
        <v>1531475.817100002</v>
      </c>
      <c r="Y170" s="107">
        <v>38473903.789999999</v>
      </c>
      <c r="Z170" s="104">
        <v>0</v>
      </c>
      <c r="AA170" s="105">
        <v>0</v>
      </c>
      <c r="AB170" s="106">
        <v>39914633.628800005</v>
      </c>
      <c r="AC170" s="107">
        <v>41294081.681599997</v>
      </c>
      <c r="AD170" s="107">
        <f t="shared" si="37"/>
        <v>1824378.2263120017</v>
      </c>
      <c r="AE170" s="107">
        <f t="shared" si="38"/>
        <v>428813.22878800059</v>
      </c>
      <c r="AF170" s="107">
        <f t="shared" si="44"/>
        <v>0</v>
      </c>
      <c r="AG170" s="107">
        <f t="shared" si="39"/>
        <v>37079635.017167501</v>
      </c>
      <c r="AH170" s="107">
        <f t="shared" si="45"/>
        <v>39232015.831176564</v>
      </c>
      <c r="AI170" s="107">
        <f t="shared" si="46"/>
        <v>40640499.194183365</v>
      </c>
    </row>
    <row r="171" spans="1:35">
      <c r="A171" s="64" t="s">
        <v>509</v>
      </c>
      <c r="B171" s="64" t="s">
        <v>804</v>
      </c>
      <c r="C171" s="158">
        <v>42378.11</v>
      </c>
      <c r="D171" s="159">
        <v>300000</v>
      </c>
      <c r="F171" s="158">
        <v>42146.54</v>
      </c>
      <c r="G171" s="159">
        <v>300000</v>
      </c>
      <c r="I171" s="122">
        <v>8215.8756999999969</v>
      </c>
      <c r="J171" s="321">
        <v>375000</v>
      </c>
      <c r="K171" s="100">
        <v>12234.593499999999</v>
      </c>
      <c r="L171" s="101">
        <v>15642.251500000013</v>
      </c>
      <c r="M171" s="102">
        <v>375000</v>
      </c>
      <c r="N171" s="103">
        <v>375000</v>
      </c>
      <c r="O171" s="103">
        <f t="shared" si="40"/>
        <v>42211.3796</v>
      </c>
      <c r="P171" s="100">
        <f t="shared" si="41"/>
        <v>17716.461703999998</v>
      </c>
      <c r="Q171" s="122">
        <f t="shared" si="33"/>
        <v>11109.352515999997</v>
      </c>
      <c r="R171" s="101">
        <f t="shared" si="34"/>
        <v>14688.10726000001</v>
      </c>
      <c r="S171" s="103">
        <f t="shared" si="42"/>
        <v>300000</v>
      </c>
      <c r="T171" s="100">
        <f t="shared" si="43"/>
        <v>339465</v>
      </c>
      <c r="U171" s="122">
        <f t="shared" si="35"/>
        <v>375000</v>
      </c>
      <c r="V171" s="101">
        <f t="shared" si="36"/>
        <v>375000</v>
      </c>
      <c r="X171" s="105">
        <v>8215.8756999999969</v>
      </c>
      <c r="Y171" s="107">
        <v>375000</v>
      </c>
      <c r="Z171" s="104">
        <v>12234.593499999999</v>
      </c>
      <c r="AA171" s="105">
        <v>15642.251500000013</v>
      </c>
      <c r="AB171" s="106">
        <v>375000</v>
      </c>
      <c r="AC171" s="107">
        <v>375000</v>
      </c>
      <c r="AD171" s="107">
        <f t="shared" si="37"/>
        <v>17716.461703999998</v>
      </c>
      <c r="AE171" s="107">
        <f t="shared" si="38"/>
        <v>11109.352515999997</v>
      </c>
      <c r="AF171" s="107">
        <f t="shared" si="44"/>
        <v>14688.10726000001</v>
      </c>
      <c r="AG171" s="107">
        <f t="shared" si="39"/>
        <v>339465</v>
      </c>
      <c r="AH171" s="107">
        <f t="shared" si="45"/>
        <v>375000</v>
      </c>
      <c r="AI171" s="107">
        <f t="shared" si="46"/>
        <v>375000</v>
      </c>
    </row>
    <row r="172" spans="1:35">
      <c r="A172" s="64" t="s">
        <v>219</v>
      </c>
      <c r="B172" s="64" t="s">
        <v>805</v>
      </c>
      <c r="C172" s="158">
        <v>0</v>
      </c>
      <c r="D172" s="159">
        <v>50649654.436499998</v>
      </c>
      <c r="F172" s="158">
        <v>0</v>
      </c>
      <c r="G172" s="159">
        <v>58000000</v>
      </c>
      <c r="I172" s="122">
        <v>0</v>
      </c>
      <c r="J172" s="321">
        <v>59000000</v>
      </c>
      <c r="K172" s="100">
        <v>0</v>
      </c>
      <c r="L172" s="101">
        <v>0</v>
      </c>
      <c r="M172" s="102">
        <v>60000000</v>
      </c>
      <c r="N172" s="103">
        <v>60000000</v>
      </c>
      <c r="O172" s="103">
        <f t="shared" si="40"/>
        <v>0</v>
      </c>
      <c r="P172" s="100">
        <f t="shared" si="41"/>
        <v>0</v>
      </c>
      <c r="Q172" s="122">
        <f t="shared" si="33"/>
        <v>0</v>
      </c>
      <c r="R172" s="101">
        <f t="shared" si="34"/>
        <v>0</v>
      </c>
      <c r="S172" s="103">
        <f t="shared" si="42"/>
        <v>54517406.272013694</v>
      </c>
      <c r="T172" s="100">
        <f t="shared" si="43"/>
        <v>58526200</v>
      </c>
      <c r="U172" s="122">
        <f t="shared" si="35"/>
        <v>59526200</v>
      </c>
      <c r="V172" s="101">
        <f t="shared" si="36"/>
        <v>60000000</v>
      </c>
      <c r="X172" s="105">
        <v>0</v>
      </c>
      <c r="Y172" s="107">
        <v>59000000</v>
      </c>
      <c r="Z172" s="104">
        <v>0</v>
      </c>
      <c r="AA172" s="105">
        <v>0</v>
      </c>
      <c r="AB172" s="106">
        <v>60000000</v>
      </c>
      <c r="AC172" s="107">
        <v>60000000</v>
      </c>
      <c r="AD172" s="107">
        <f t="shared" si="37"/>
        <v>0</v>
      </c>
      <c r="AE172" s="107">
        <f t="shared" si="38"/>
        <v>0</v>
      </c>
      <c r="AF172" s="107">
        <f t="shared" si="44"/>
        <v>0</v>
      </c>
      <c r="AG172" s="107">
        <f t="shared" si="39"/>
        <v>58526200</v>
      </c>
      <c r="AH172" s="107">
        <f t="shared" si="45"/>
        <v>59526200</v>
      </c>
      <c r="AI172" s="107">
        <f t="shared" si="46"/>
        <v>60000000</v>
      </c>
    </row>
    <row r="173" spans="1:35">
      <c r="A173" s="64" t="s">
        <v>167</v>
      </c>
      <c r="B173" s="64" t="s">
        <v>806</v>
      </c>
      <c r="C173" s="158">
        <v>2158273.19</v>
      </c>
      <c r="D173" s="159">
        <v>5771738</v>
      </c>
      <c r="F173" s="158">
        <v>2359139.35</v>
      </c>
      <c r="G173" s="159">
        <v>10450000</v>
      </c>
      <c r="I173" s="122">
        <v>2289510.3181000012</v>
      </c>
      <c r="J173" s="321">
        <v>10950000</v>
      </c>
      <c r="K173" s="100">
        <v>2059339.4723999994</v>
      </c>
      <c r="L173" s="101">
        <v>1712639.3276999998</v>
      </c>
      <c r="M173" s="102">
        <v>10950000</v>
      </c>
      <c r="N173" s="103">
        <v>10950000</v>
      </c>
      <c r="O173" s="103">
        <f t="shared" si="40"/>
        <v>2302896.8251999998</v>
      </c>
      <c r="P173" s="100">
        <f t="shared" si="41"/>
        <v>2309006.4470320009</v>
      </c>
      <c r="Q173" s="122">
        <f t="shared" si="33"/>
        <v>2123787.309196</v>
      </c>
      <c r="R173" s="101">
        <f t="shared" si="34"/>
        <v>1809715.3682159998</v>
      </c>
      <c r="S173" s="103">
        <f t="shared" si="42"/>
        <v>8233439.4643999999</v>
      </c>
      <c r="T173" s="100">
        <f t="shared" si="43"/>
        <v>10713100</v>
      </c>
      <c r="U173" s="122">
        <f t="shared" si="35"/>
        <v>10950000</v>
      </c>
      <c r="V173" s="101">
        <f t="shared" si="36"/>
        <v>10950000</v>
      </c>
      <c r="X173" s="105">
        <v>2289510.3181000012</v>
      </c>
      <c r="Y173" s="107">
        <v>10950000</v>
      </c>
      <c r="Z173" s="104">
        <v>2059339.4723999994</v>
      </c>
      <c r="AA173" s="105">
        <v>1712639.3276999998</v>
      </c>
      <c r="AB173" s="106">
        <v>10950000</v>
      </c>
      <c r="AC173" s="107">
        <v>10950000</v>
      </c>
      <c r="AD173" s="107">
        <f t="shared" si="37"/>
        <v>2309006.4470320009</v>
      </c>
      <c r="AE173" s="107">
        <f t="shared" si="38"/>
        <v>2123787.309196</v>
      </c>
      <c r="AF173" s="107">
        <f t="shared" si="44"/>
        <v>1809715.3682159998</v>
      </c>
      <c r="AG173" s="107">
        <f t="shared" si="39"/>
        <v>10713100</v>
      </c>
      <c r="AH173" s="107">
        <f t="shared" si="45"/>
        <v>10950000</v>
      </c>
      <c r="AI173" s="107">
        <f t="shared" si="46"/>
        <v>10950000</v>
      </c>
    </row>
    <row r="174" spans="1:35">
      <c r="A174" s="64" t="s">
        <v>585</v>
      </c>
      <c r="B174" s="64" t="s">
        <v>807</v>
      </c>
      <c r="C174" s="158">
        <v>0</v>
      </c>
      <c r="D174" s="159">
        <v>259791.4185</v>
      </c>
      <c r="F174" s="158">
        <v>0</v>
      </c>
      <c r="G174" s="159">
        <v>309687.28999999998</v>
      </c>
      <c r="I174" s="122">
        <v>0</v>
      </c>
      <c r="J174" s="321">
        <v>319475.48499999999</v>
      </c>
      <c r="K174" s="100">
        <v>0</v>
      </c>
      <c r="L174" s="101">
        <v>0</v>
      </c>
      <c r="M174" s="102">
        <v>278499.82880000002</v>
      </c>
      <c r="N174" s="103">
        <v>284348.58159999998</v>
      </c>
      <c r="O174" s="103">
        <f t="shared" si="40"/>
        <v>0</v>
      </c>
      <c r="P174" s="100">
        <f t="shared" si="41"/>
        <v>0</v>
      </c>
      <c r="Q174" s="122">
        <f t="shared" si="33"/>
        <v>0</v>
      </c>
      <c r="R174" s="101">
        <f t="shared" si="34"/>
        <v>0</v>
      </c>
      <c r="S174" s="103">
        <f t="shared" si="42"/>
        <v>286046.62608329998</v>
      </c>
      <c r="T174" s="100">
        <f t="shared" si="43"/>
        <v>314837.83820900001</v>
      </c>
      <c r="U174" s="122">
        <f t="shared" si="35"/>
        <v>297914.09470756003</v>
      </c>
      <c r="V174" s="101">
        <f t="shared" si="36"/>
        <v>281577.44252336002</v>
      </c>
      <c r="X174" s="105">
        <v>0</v>
      </c>
      <c r="Y174" s="107">
        <v>319475.48499999999</v>
      </c>
      <c r="Z174" s="104">
        <v>0</v>
      </c>
      <c r="AA174" s="105">
        <v>0</v>
      </c>
      <c r="AB174" s="106">
        <v>278499.82880000002</v>
      </c>
      <c r="AC174" s="107">
        <v>284348.58159999998</v>
      </c>
      <c r="AD174" s="107">
        <f t="shared" si="37"/>
        <v>0</v>
      </c>
      <c r="AE174" s="107">
        <f t="shared" si="38"/>
        <v>0</v>
      </c>
      <c r="AF174" s="107">
        <f t="shared" si="44"/>
        <v>0</v>
      </c>
      <c r="AG174" s="107">
        <f t="shared" si="39"/>
        <v>314837.83820900001</v>
      </c>
      <c r="AH174" s="107">
        <f t="shared" si="45"/>
        <v>297914.09470756003</v>
      </c>
      <c r="AI174" s="107">
        <f t="shared" si="46"/>
        <v>281577.44252336002</v>
      </c>
    </row>
    <row r="175" spans="1:35">
      <c r="A175" s="64" t="s">
        <v>165</v>
      </c>
      <c r="B175" s="64" t="s">
        <v>808</v>
      </c>
      <c r="C175" s="158">
        <v>79759.320000000007</v>
      </c>
      <c r="D175" s="159">
        <v>269995.67550000001</v>
      </c>
      <c r="F175" s="158">
        <v>59882.19</v>
      </c>
      <c r="G175" s="159">
        <v>384200</v>
      </c>
      <c r="I175" s="122">
        <v>157271.76350000003</v>
      </c>
      <c r="J175" s="321">
        <v>400000</v>
      </c>
      <c r="K175" s="100">
        <v>74204.536600000021</v>
      </c>
      <c r="L175" s="101">
        <v>71819.993299999987</v>
      </c>
      <c r="M175" s="102">
        <v>400000</v>
      </c>
      <c r="N175" s="103">
        <v>410000</v>
      </c>
      <c r="O175" s="103">
        <f t="shared" si="40"/>
        <v>65447.786400000005</v>
      </c>
      <c r="P175" s="100">
        <f t="shared" si="41"/>
        <v>130002.68292000002</v>
      </c>
      <c r="Q175" s="122">
        <f t="shared" si="33"/>
        <v>97463.360132000031</v>
      </c>
      <c r="R175" s="101">
        <f t="shared" si="34"/>
        <v>72487.665424000006</v>
      </c>
      <c r="S175" s="103">
        <f t="shared" si="42"/>
        <v>330089.99105190003</v>
      </c>
      <c r="T175" s="100">
        <f t="shared" si="43"/>
        <v>392513.95999999996</v>
      </c>
      <c r="U175" s="122">
        <f t="shared" si="35"/>
        <v>400000</v>
      </c>
      <c r="V175" s="101">
        <f t="shared" si="36"/>
        <v>405262</v>
      </c>
      <c r="X175" s="105">
        <v>157271.76350000003</v>
      </c>
      <c r="Y175" s="107">
        <v>400000</v>
      </c>
      <c r="Z175" s="104">
        <v>74204.536600000021</v>
      </c>
      <c r="AA175" s="105">
        <v>71819.993299999987</v>
      </c>
      <c r="AB175" s="106">
        <v>400000</v>
      </c>
      <c r="AC175" s="107">
        <v>410000</v>
      </c>
      <c r="AD175" s="107">
        <f t="shared" si="37"/>
        <v>130002.68292000002</v>
      </c>
      <c r="AE175" s="107">
        <f t="shared" si="38"/>
        <v>97463.360132000031</v>
      </c>
      <c r="AF175" s="107">
        <f t="shared" si="44"/>
        <v>72487.665424000006</v>
      </c>
      <c r="AG175" s="107">
        <f t="shared" si="39"/>
        <v>392513.95999999996</v>
      </c>
      <c r="AH175" s="107">
        <f t="shared" si="45"/>
        <v>400000</v>
      </c>
      <c r="AI175" s="107">
        <f t="shared" si="46"/>
        <v>405262</v>
      </c>
    </row>
    <row r="176" spans="1:35">
      <c r="A176" s="64" t="s">
        <v>345</v>
      </c>
      <c r="B176" s="64" t="s">
        <v>809</v>
      </c>
      <c r="C176" s="158">
        <v>0</v>
      </c>
      <c r="D176" s="159">
        <v>2562875</v>
      </c>
      <c r="F176" s="158">
        <v>0</v>
      </c>
      <c r="G176" s="159">
        <v>2627690.12</v>
      </c>
      <c r="I176" s="122">
        <v>0</v>
      </c>
      <c r="J176" s="321">
        <v>2719928.52</v>
      </c>
      <c r="K176" s="100">
        <v>0</v>
      </c>
      <c r="L176" s="101">
        <v>0</v>
      </c>
      <c r="M176" s="102">
        <v>2685609.7880000002</v>
      </c>
      <c r="N176" s="103">
        <v>2750128.1259999997</v>
      </c>
      <c r="O176" s="103">
        <f t="shared" si="40"/>
        <v>0</v>
      </c>
      <c r="P176" s="100">
        <f t="shared" si="41"/>
        <v>0</v>
      </c>
      <c r="Q176" s="122">
        <f t="shared" si="33"/>
        <v>0</v>
      </c>
      <c r="R176" s="101">
        <f t="shared" si="34"/>
        <v>0</v>
      </c>
      <c r="S176" s="103">
        <f t="shared" si="42"/>
        <v>2596980.7161440002</v>
      </c>
      <c r="T176" s="100">
        <f t="shared" si="43"/>
        <v>2676225.9660799997</v>
      </c>
      <c r="U176" s="122">
        <f t="shared" si="35"/>
        <v>2701870.0032216003</v>
      </c>
      <c r="V176" s="101">
        <f t="shared" si="36"/>
        <v>2719559.3374556</v>
      </c>
      <c r="X176" s="105">
        <v>0</v>
      </c>
      <c r="Y176" s="107">
        <v>2719928.52</v>
      </c>
      <c r="Z176" s="104">
        <v>0</v>
      </c>
      <c r="AA176" s="105">
        <v>0</v>
      </c>
      <c r="AB176" s="106">
        <v>2685609.7880000002</v>
      </c>
      <c r="AC176" s="107">
        <v>2750128.1259999997</v>
      </c>
      <c r="AD176" s="107">
        <f t="shared" si="37"/>
        <v>0</v>
      </c>
      <c r="AE176" s="107">
        <f t="shared" si="38"/>
        <v>0</v>
      </c>
      <c r="AF176" s="107">
        <f t="shared" si="44"/>
        <v>0</v>
      </c>
      <c r="AG176" s="107">
        <f t="shared" si="39"/>
        <v>2676225.9660799997</v>
      </c>
      <c r="AH176" s="107">
        <f t="shared" si="45"/>
        <v>2701870.0032216003</v>
      </c>
      <c r="AI176" s="107">
        <f t="shared" si="46"/>
        <v>2719559.3374556</v>
      </c>
    </row>
    <row r="177" spans="1:35">
      <c r="A177" s="64" t="s">
        <v>163</v>
      </c>
      <c r="B177" s="64" t="s">
        <v>810</v>
      </c>
      <c r="C177" s="158">
        <v>0</v>
      </c>
      <c r="D177" s="159">
        <v>1143618.7575000001</v>
      </c>
      <c r="F177" s="158">
        <v>0</v>
      </c>
      <c r="G177" s="159">
        <v>1582011</v>
      </c>
      <c r="I177" s="122">
        <v>0</v>
      </c>
      <c r="J177" s="321">
        <v>1589098.2949999999</v>
      </c>
      <c r="K177" s="100">
        <v>0</v>
      </c>
      <c r="L177" s="101">
        <v>0</v>
      </c>
      <c r="M177" s="102">
        <v>1532570.6700000002</v>
      </c>
      <c r="N177" s="103">
        <v>1499811.585</v>
      </c>
      <c r="O177" s="103">
        <f t="shared" si="40"/>
        <v>0</v>
      </c>
      <c r="P177" s="100">
        <f t="shared" si="41"/>
        <v>0</v>
      </c>
      <c r="Q177" s="122">
        <f t="shared" si="33"/>
        <v>0</v>
      </c>
      <c r="R177" s="101">
        <f t="shared" si="34"/>
        <v>0</v>
      </c>
      <c r="S177" s="103">
        <f t="shared" si="42"/>
        <v>1374300.7555034999</v>
      </c>
      <c r="T177" s="100">
        <f t="shared" si="43"/>
        <v>1585740.3346289999</v>
      </c>
      <c r="U177" s="122">
        <f t="shared" si="35"/>
        <v>1559353.4587250003</v>
      </c>
      <c r="V177" s="101">
        <f t="shared" si="36"/>
        <v>1515332.839473</v>
      </c>
      <c r="X177" s="105">
        <v>0</v>
      </c>
      <c r="Y177" s="107">
        <v>1589098.2949999999</v>
      </c>
      <c r="Z177" s="104">
        <v>0</v>
      </c>
      <c r="AA177" s="105">
        <v>0</v>
      </c>
      <c r="AB177" s="106">
        <v>1532570.6700000002</v>
      </c>
      <c r="AC177" s="107">
        <v>1499811.585</v>
      </c>
      <c r="AD177" s="107">
        <f t="shared" si="37"/>
        <v>0</v>
      </c>
      <c r="AE177" s="107">
        <f t="shared" si="38"/>
        <v>0</v>
      </c>
      <c r="AF177" s="107">
        <f t="shared" si="44"/>
        <v>0</v>
      </c>
      <c r="AG177" s="107">
        <f t="shared" si="39"/>
        <v>1585740.3346289999</v>
      </c>
      <c r="AH177" s="107">
        <f t="shared" si="45"/>
        <v>1559353.4587250003</v>
      </c>
      <c r="AI177" s="107">
        <f t="shared" si="46"/>
        <v>1515332.839473</v>
      </c>
    </row>
    <row r="178" spans="1:35">
      <c r="A178" s="64" t="s">
        <v>307</v>
      </c>
      <c r="B178" s="64" t="s">
        <v>927</v>
      </c>
      <c r="C178" s="158">
        <v>1131.58</v>
      </c>
      <c r="D178" s="159">
        <v>367538.41649999999</v>
      </c>
      <c r="F178" s="158">
        <v>8116.02</v>
      </c>
      <c r="G178" s="159">
        <v>398328</v>
      </c>
      <c r="I178" s="122">
        <v>0</v>
      </c>
      <c r="J178" s="321">
        <v>597997.91500000004</v>
      </c>
      <c r="K178" s="100">
        <v>0</v>
      </c>
      <c r="L178" s="101">
        <v>0</v>
      </c>
      <c r="M178" s="102">
        <v>600000</v>
      </c>
      <c r="N178" s="103">
        <v>600000</v>
      </c>
      <c r="O178" s="103">
        <f t="shared" si="40"/>
        <v>6160.3768</v>
      </c>
      <c r="P178" s="100">
        <f t="shared" si="41"/>
        <v>2272.4856000000004</v>
      </c>
      <c r="Q178" s="122">
        <f t="shared" si="33"/>
        <v>0</v>
      </c>
      <c r="R178" s="101">
        <f t="shared" si="34"/>
        <v>0</v>
      </c>
      <c r="S178" s="103">
        <f t="shared" si="42"/>
        <v>383739.89533770003</v>
      </c>
      <c r="T178" s="100">
        <f t="shared" si="43"/>
        <v>503394.30927300005</v>
      </c>
      <c r="U178" s="122">
        <f t="shared" si="35"/>
        <v>599051.41212700005</v>
      </c>
      <c r="V178" s="101">
        <f t="shared" si="36"/>
        <v>600000</v>
      </c>
      <c r="X178" s="105">
        <v>0</v>
      </c>
      <c r="Y178" s="107">
        <v>597997.91500000004</v>
      </c>
      <c r="Z178" s="104">
        <v>0</v>
      </c>
      <c r="AA178" s="105">
        <v>0</v>
      </c>
      <c r="AB178" s="106">
        <v>600000</v>
      </c>
      <c r="AC178" s="107">
        <v>600000</v>
      </c>
      <c r="AD178" s="107">
        <f t="shared" si="37"/>
        <v>2272.4856000000004</v>
      </c>
      <c r="AE178" s="107">
        <f t="shared" si="38"/>
        <v>0</v>
      </c>
      <c r="AF178" s="107">
        <f t="shared" si="44"/>
        <v>0</v>
      </c>
      <c r="AG178" s="107">
        <f t="shared" si="39"/>
        <v>503394.30927300005</v>
      </c>
      <c r="AH178" s="107">
        <f t="shared" si="45"/>
        <v>599051.41212700005</v>
      </c>
      <c r="AI178" s="107">
        <f t="shared" si="46"/>
        <v>600000</v>
      </c>
    </row>
    <row r="179" spans="1:35">
      <c r="A179" s="64" t="s">
        <v>333</v>
      </c>
      <c r="B179" s="64" t="s">
        <v>811</v>
      </c>
      <c r="C179" s="158">
        <v>1165454.92</v>
      </c>
      <c r="D179" s="159">
        <v>500265.07799999998</v>
      </c>
      <c r="F179" s="158">
        <v>1252138.46</v>
      </c>
      <c r="G179" s="159">
        <v>612158</v>
      </c>
      <c r="I179" s="122">
        <v>1298592.9710000001</v>
      </c>
      <c r="J179" s="321">
        <v>642766</v>
      </c>
      <c r="K179" s="100">
        <v>1231684.7864000001</v>
      </c>
      <c r="L179" s="101">
        <v>1239890.3862000001</v>
      </c>
      <c r="M179" s="102">
        <v>674904</v>
      </c>
      <c r="N179" s="103">
        <v>708649</v>
      </c>
      <c r="O179" s="103">
        <f t="shared" si="40"/>
        <v>1227867.0688</v>
      </c>
      <c r="P179" s="100">
        <f t="shared" si="41"/>
        <v>1285585.7079200002</v>
      </c>
      <c r="Q179" s="122">
        <f t="shared" si="33"/>
        <v>1250419.0780880002</v>
      </c>
      <c r="R179" s="101">
        <f t="shared" si="34"/>
        <v>1237592.8182560001</v>
      </c>
      <c r="S179" s="103">
        <f t="shared" si="42"/>
        <v>559143.13355639996</v>
      </c>
      <c r="T179" s="100">
        <f t="shared" si="43"/>
        <v>628263.92959999992</v>
      </c>
      <c r="U179" s="122">
        <f t="shared" si="35"/>
        <v>659677.01560000004</v>
      </c>
      <c r="V179" s="101">
        <f t="shared" si="36"/>
        <v>692660.61899999995</v>
      </c>
      <c r="X179" s="105">
        <v>1298592.9710000001</v>
      </c>
      <c r="Y179" s="107">
        <v>642766</v>
      </c>
      <c r="Z179" s="104">
        <v>1231684.7864000001</v>
      </c>
      <c r="AA179" s="105">
        <v>1239890.3862000001</v>
      </c>
      <c r="AB179" s="106">
        <v>674904</v>
      </c>
      <c r="AC179" s="107">
        <v>708649</v>
      </c>
      <c r="AD179" s="107">
        <f t="shared" si="37"/>
        <v>1285585.7079200002</v>
      </c>
      <c r="AE179" s="107">
        <f t="shared" si="38"/>
        <v>1250419.0780880002</v>
      </c>
      <c r="AF179" s="107">
        <f t="shared" si="44"/>
        <v>1237592.8182560001</v>
      </c>
      <c r="AG179" s="107">
        <f t="shared" si="39"/>
        <v>628263.92959999992</v>
      </c>
      <c r="AH179" s="107">
        <f t="shared" si="45"/>
        <v>659677.01560000004</v>
      </c>
      <c r="AI179" s="107">
        <f t="shared" si="46"/>
        <v>692660.61899999995</v>
      </c>
    </row>
    <row r="180" spans="1:35">
      <c r="A180" s="64" t="s">
        <v>519</v>
      </c>
      <c r="B180" s="64" t="s">
        <v>812</v>
      </c>
      <c r="C180" s="158">
        <v>228211.55</v>
      </c>
      <c r="D180" s="159">
        <v>14233753.455</v>
      </c>
      <c r="F180" s="158">
        <v>0</v>
      </c>
      <c r="G180" s="159">
        <v>24807691</v>
      </c>
      <c r="I180" s="122">
        <v>0</v>
      </c>
      <c r="J180" s="321">
        <v>25609145.504999999</v>
      </c>
      <c r="K180" s="100">
        <v>0</v>
      </c>
      <c r="L180" s="101">
        <v>0</v>
      </c>
      <c r="M180" s="102">
        <v>25783974.252799999</v>
      </c>
      <c r="N180" s="103">
        <v>26325461.4496</v>
      </c>
      <c r="O180" s="103">
        <f t="shared" si="40"/>
        <v>63899.234000000004</v>
      </c>
      <c r="P180" s="100">
        <f t="shared" si="41"/>
        <v>0</v>
      </c>
      <c r="Q180" s="122">
        <f t="shared" si="33"/>
        <v>0</v>
      </c>
      <c r="R180" s="101">
        <f t="shared" si="34"/>
        <v>0</v>
      </c>
      <c r="S180" s="103">
        <f t="shared" si="42"/>
        <v>19797759.391178999</v>
      </c>
      <c r="T180" s="100">
        <f t="shared" si="43"/>
        <v>25229416.360530999</v>
      </c>
      <c r="U180" s="122">
        <f t="shared" si="35"/>
        <v>25701140.392092362</v>
      </c>
      <c r="V180" s="101">
        <f t="shared" si="36"/>
        <v>26068904.815756157</v>
      </c>
      <c r="X180" s="105">
        <v>0</v>
      </c>
      <c r="Y180" s="107">
        <v>25609145.504999999</v>
      </c>
      <c r="Z180" s="104">
        <v>0</v>
      </c>
      <c r="AA180" s="105">
        <v>0</v>
      </c>
      <c r="AB180" s="106">
        <v>25783974.252799999</v>
      </c>
      <c r="AC180" s="107">
        <v>26325461.4496</v>
      </c>
      <c r="AD180" s="107">
        <f t="shared" si="37"/>
        <v>0</v>
      </c>
      <c r="AE180" s="107">
        <f t="shared" si="38"/>
        <v>0</v>
      </c>
      <c r="AF180" s="107">
        <f t="shared" si="44"/>
        <v>0</v>
      </c>
      <c r="AG180" s="107">
        <f t="shared" si="39"/>
        <v>25229416.360530999</v>
      </c>
      <c r="AH180" s="107">
        <f t="shared" si="45"/>
        <v>25701140.392092362</v>
      </c>
      <c r="AI180" s="107">
        <f t="shared" si="46"/>
        <v>26068904.815756157</v>
      </c>
    </row>
    <row r="181" spans="1:35">
      <c r="A181" s="64" t="s">
        <v>331</v>
      </c>
      <c r="B181" s="64" t="s">
        <v>813</v>
      </c>
      <c r="C181" s="158">
        <v>6516233.6399999997</v>
      </c>
      <c r="D181" s="159">
        <v>995380</v>
      </c>
      <c r="F181" s="158">
        <v>7355736</v>
      </c>
      <c r="G181" s="159">
        <v>995380</v>
      </c>
      <c r="I181" s="122">
        <v>7861506.9678999996</v>
      </c>
      <c r="J181" s="321">
        <v>1175719</v>
      </c>
      <c r="K181" s="100">
        <v>8421035.9398999996</v>
      </c>
      <c r="L181" s="101">
        <v>8908349.4341000021</v>
      </c>
      <c r="M181" s="102">
        <v>1187476</v>
      </c>
      <c r="N181" s="103">
        <v>1199351</v>
      </c>
      <c r="O181" s="103">
        <f t="shared" si="40"/>
        <v>7120675.3392000003</v>
      </c>
      <c r="P181" s="100">
        <f t="shared" si="41"/>
        <v>7719891.0968879992</v>
      </c>
      <c r="Q181" s="122">
        <f t="shared" si="33"/>
        <v>8264367.8277399987</v>
      </c>
      <c r="R181" s="101">
        <f t="shared" si="34"/>
        <v>8771901.655724002</v>
      </c>
      <c r="S181" s="103">
        <f t="shared" si="42"/>
        <v>995380</v>
      </c>
      <c r="T181" s="100">
        <f t="shared" si="43"/>
        <v>1090274.3818000001</v>
      </c>
      <c r="U181" s="122">
        <f t="shared" si="35"/>
        <v>1181905.5334000001</v>
      </c>
      <c r="V181" s="101">
        <f t="shared" si="36"/>
        <v>1193724.625</v>
      </c>
      <c r="X181" s="105">
        <v>7861506.9678999996</v>
      </c>
      <c r="Y181" s="107">
        <v>1175719</v>
      </c>
      <c r="Z181" s="104">
        <v>8421035.9398999996</v>
      </c>
      <c r="AA181" s="105">
        <v>8908349.4341000021</v>
      </c>
      <c r="AB181" s="106">
        <v>1187476</v>
      </c>
      <c r="AC181" s="107">
        <v>1199351</v>
      </c>
      <c r="AD181" s="107">
        <f t="shared" si="37"/>
        <v>7719891.0968879992</v>
      </c>
      <c r="AE181" s="107">
        <f t="shared" si="38"/>
        <v>8264367.8277399987</v>
      </c>
      <c r="AF181" s="107">
        <f t="shared" si="44"/>
        <v>8771901.655724002</v>
      </c>
      <c r="AG181" s="107">
        <f t="shared" si="39"/>
        <v>1090274.3818000001</v>
      </c>
      <c r="AH181" s="107">
        <f t="shared" si="45"/>
        <v>1181905.5334000001</v>
      </c>
      <c r="AI181" s="107">
        <f t="shared" si="46"/>
        <v>1193724.625</v>
      </c>
    </row>
    <row r="182" spans="1:35">
      <c r="A182" s="64" t="s">
        <v>289</v>
      </c>
      <c r="B182" s="64" t="s">
        <v>814</v>
      </c>
      <c r="C182" s="158">
        <v>397589.61</v>
      </c>
      <c r="D182" s="159">
        <v>845655.39150000003</v>
      </c>
      <c r="F182" s="158">
        <v>278137.40000000002</v>
      </c>
      <c r="G182" s="159">
        <v>864849</v>
      </c>
      <c r="I182" s="122">
        <v>346386.09748600016</v>
      </c>
      <c r="J182" s="321">
        <v>916740</v>
      </c>
      <c r="K182" s="100">
        <v>257679.75656400007</v>
      </c>
      <c r="L182" s="101">
        <v>213704.93226599996</v>
      </c>
      <c r="M182" s="102">
        <v>971743</v>
      </c>
      <c r="N182" s="103">
        <v>971743</v>
      </c>
      <c r="O182" s="103">
        <f t="shared" si="40"/>
        <v>311584.01880000002</v>
      </c>
      <c r="P182" s="100">
        <f t="shared" si="41"/>
        <v>327276.46218992013</v>
      </c>
      <c r="Q182" s="122">
        <f t="shared" si="33"/>
        <v>282517.53202216007</v>
      </c>
      <c r="R182" s="101">
        <f t="shared" si="34"/>
        <v>226017.88306943997</v>
      </c>
      <c r="S182" s="103">
        <f t="shared" si="42"/>
        <v>855755.06829269999</v>
      </c>
      <c r="T182" s="100">
        <f t="shared" si="43"/>
        <v>892154.0442</v>
      </c>
      <c r="U182" s="122">
        <f t="shared" si="35"/>
        <v>945682.57860000001</v>
      </c>
      <c r="V182" s="101">
        <f t="shared" si="36"/>
        <v>971743</v>
      </c>
      <c r="X182" s="105">
        <v>346386.09748600016</v>
      </c>
      <c r="Y182" s="107">
        <v>916740</v>
      </c>
      <c r="Z182" s="104">
        <v>257679.75656400007</v>
      </c>
      <c r="AA182" s="105">
        <v>213704.93226599996</v>
      </c>
      <c r="AB182" s="106">
        <v>971743</v>
      </c>
      <c r="AC182" s="107">
        <v>971743</v>
      </c>
      <c r="AD182" s="107">
        <f t="shared" si="37"/>
        <v>327276.46218992013</v>
      </c>
      <c r="AE182" s="107">
        <f t="shared" si="38"/>
        <v>282517.53202216007</v>
      </c>
      <c r="AF182" s="107">
        <f t="shared" si="44"/>
        <v>226017.88306943997</v>
      </c>
      <c r="AG182" s="107">
        <f t="shared" si="39"/>
        <v>892154.0442</v>
      </c>
      <c r="AH182" s="107">
        <f t="shared" si="45"/>
        <v>945682.57860000001</v>
      </c>
      <c r="AI182" s="107">
        <f t="shared" si="46"/>
        <v>971743</v>
      </c>
    </row>
    <row r="183" spans="1:35">
      <c r="A183" s="64" t="s">
        <v>489</v>
      </c>
      <c r="B183" s="64" t="s">
        <v>815</v>
      </c>
      <c r="C183" s="158">
        <v>18436.22</v>
      </c>
      <c r="D183" s="159">
        <v>42463.781310000006</v>
      </c>
      <c r="F183" s="158">
        <v>41743.35</v>
      </c>
      <c r="G183" s="159">
        <v>45000</v>
      </c>
      <c r="I183" s="122">
        <v>37929.916900000004</v>
      </c>
      <c r="J183" s="321">
        <v>74255</v>
      </c>
      <c r="K183" s="100">
        <v>23902.404999999992</v>
      </c>
      <c r="L183" s="101">
        <v>18915.019999999993</v>
      </c>
      <c r="M183" s="102">
        <v>76060</v>
      </c>
      <c r="N183" s="103">
        <v>77909</v>
      </c>
      <c r="O183" s="103">
        <f t="shared" si="40"/>
        <v>35217.353600000002</v>
      </c>
      <c r="P183" s="100">
        <f t="shared" si="41"/>
        <v>38997.678168000006</v>
      </c>
      <c r="Q183" s="122">
        <f t="shared" si="33"/>
        <v>27830.108331999996</v>
      </c>
      <c r="R183" s="101">
        <f t="shared" si="34"/>
        <v>20311.487799999992</v>
      </c>
      <c r="S183" s="103">
        <f t="shared" si="42"/>
        <v>43798.339584678004</v>
      </c>
      <c r="T183" s="100">
        <f t="shared" si="43"/>
        <v>60393.981</v>
      </c>
      <c r="U183" s="122">
        <f t="shared" si="35"/>
        <v>75204.790999999997</v>
      </c>
      <c r="V183" s="101">
        <f t="shared" si="36"/>
        <v>77032.943800000008</v>
      </c>
      <c r="X183" s="105">
        <v>37929.916900000004</v>
      </c>
      <c r="Y183" s="107">
        <v>74255</v>
      </c>
      <c r="Z183" s="104">
        <v>23902.404999999992</v>
      </c>
      <c r="AA183" s="105">
        <v>18915.019999999993</v>
      </c>
      <c r="AB183" s="106">
        <v>76060</v>
      </c>
      <c r="AC183" s="107">
        <v>77909</v>
      </c>
      <c r="AD183" s="107">
        <f t="shared" si="37"/>
        <v>38997.678168000006</v>
      </c>
      <c r="AE183" s="107">
        <f t="shared" si="38"/>
        <v>27830.108331999996</v>
      </c>
      <c r="AF183" s="107">
        <f t="shared" si="44"/>
        <v>20311.487799999992</v>
      </c>
      <c r="AG183" s="107">
        <f t="shared" si="39"/>
        <v>60393.981</v>
      </c>
      <c r="AH183" s="107">
        <f t="shared" si="45"/>
        <v>75204.790999999997</v>
      </c>
      <c r="AI183" s="107">
        <f t="shared" si="46"/>
        <v>77032.943800000008</v>
      </c>
    </row>
    <row r="184" spans="1:35">
      <c r="A184" s="64" t="s">
        <v>401</v>
      </c>
      <c r="B184" s="64" t="s">
        <v>977</v>
      </c>
      <c r="C184" s="158">
        <v>0</v>
      </c>
      <c r="D184" s="159">
        <v>1904175</v>
      </c>
      <c r="F184" s="158">
        <v>0</v>
      </c>
      <c r="G184" s="159">
        <v>2066777.57</v>
      </c>
      <c r="I184" s="122">
        <v>0</v>
      </c>
      <c r="J184" s="321">
        <v>2063768.415</v>
      </c>
      <c r="K184" s="100">
        <v>0</v>
      </c>
      <c r="L184" s="101">
        <v>0</v>
      </c>
      <c r="M184" s="102">
        <v>2056970.8996000001</v>
      </c>
      <c r="N184" s="103">
        <v>2056439.8990000002</v>
      </c>
      <c r="O184" s="103">
        <f t="shared" si="40"/>
        <v>0</v>
      </c>
      <c r="P184" s="100">
        <f t="shared" si="41"/>
        <v>0</v>
      </c>
      <c r="Q184" s="122">
        <f t="shared" si="33"/>
        <v>0</v>
      </c>
      <c r="R184" s="101">
        <f t="shared" si="34"/>
        <v>0</v>
      </c>
      <c r="S184" s="103">
        <f t="shared" si="42"/>
        <v>1989736.472334</v>
      </c>
      <c r="T184" s="100">
        <f t="shared" si="43"/>
        <v>2065194.152639</v>
      </c>
      <c r="U184" s="122">
        <f t="shared" si="35"/>
        <v>2060191.5623965201</v>
      </c>
      <c r="V184" s="101">
        <f t="shared" si="36"/>
        <v>2056691.4870842802</v>
      </c>
      <c r="X184" s="105">
        <v>0</v>
      </c>
      <c r="Y184" s="107">
        <v>2063768.415</v>
      </c>
      <c r="Z184" s="104">
        <v>0</v>
      </c>
      <c r="AA184" s="105">
        <v>0</v>
      </c>
      <c r="AB184" s="106">
        <v>2056970.8996000001</v>
      </c>
      <c r="AC184" s="107">
        <v>2056439.8990000002</v>
      </c>
      <c r="AD184" s="107">
        <f t="shared" si="37"/>
        <v>0</v>
      </c>
      <c r="AE184" s="107">
        <f t="shared" si="38"/>
        <v>0</v>
      </c>
      <c r="AF184" s="107">
        <f t="shared" si="44"/>
        <v>0</v>
      </c>
      <c r="AG184" s="107">
        <f t="shared" si="39"/>
        <v>2065194.152639</v>
      </c>
      <c r="AH184" s="107">
        <f t="shared" si="45"/>
        <v>2060191.5623965201</v>
      </c>
      <c r="AI184" s="107">
        <f t="shared" si="46"/>
        <v>2056691.4870842802</v>
      </c>
    </row>
    <row r="185" spans="1:35">
      <c r="A185" s="64" t="s">
        <v>459</v>
      </c>
      <c r="B185" s="64" t="s">
        <v>921</v>
      </c>
      <c r="C185" s="158">
        <v>0</v>
      </c>
      <c r="D185" s="159">
        <v>115000</v>
      </c>
      <c r="F185" s="158">
        <v>3288.54</v>
      </c>
      <c r="G185" s="159">
        <v>125000</v>
      </c>
      <c r="I185" s="122">
        <v>0</v>
      </c>
      <c r="J185" s="321">
        <v>125000</v>
      </c>
      <c r="K185" s="100">
        <v>0</v>
      </c>
      <c r="L185" s="101">
        <v>0</v>
      </c>
      <c r="M185" s="102">
        <v>125000</v>
      </c>
      <c r="N185" s="103">
        <v>125000</v>
      </c>
      <c r="O185" s="103">
        <f t="shared" si="40"/>
        <v>2367.7487999999998</v>
      </c>
      <c r="P185" s="100">
        <f t="shared" si="41"/>
        <v>920.79120000000012</v>
      </c>
      <c r="Q185" s="122">
        <f t="shared" si="33"/>
        <v>0</v>
      </c>
      <c r="R185" s="101">
        <f t="shared" si="34"/>
        <v>0</v>
      </c>
      <c r="S185" s="103">
        <f t="shared" si="42"/>
        <v>120262</v>
      </c>
      <c r="T185" s="100">
        <f t="shared" si="43"/>
        <v>125000</v>
      </c>
      <c r="U185" s="122">
        <f t="shared" si="35"/>
        <v>125000</v>
      </c>
      <c r="V185" s="101">
        <f t="shared" si="36"/>
        <v>125000</v>
      </c>
      <c r="X185" s="105">
        <v>0</v>
      </c>
      <c r="Y185" s="107">
        <v>125000</v>
      </c>
      <c r="Z185" s="104">
        <v>0</v>
      </c>
      <c r="AA185" s="105">
        <v>0</v>
      </c>
      <c r="AB185" s="106">
        <v>125000</v>
      </c>
      <c r="AC185" s="107">
        <v>125000</v>
      </c>
      <c r="AD185" s="107">
        <f t="shared" si="37"/>
        <v>920.79120000000012</v>
      </c>
      <c r="AE185" s="107">
        <f t="shared" si="38"/>
        <v>0</v>
      </c>
      <c r="AF185" s="107">
        <f t="shared" si="44"/>
        <v>0</v>
      </c>
      <c r="AG185" s="107">
        <f t="shared" si="39"/>
        <v>125000</v>
      </c>
      <c r="AH185" s="107">
        <f t="shared" si="45"/>
        <v>125000</v>
      </c>
      <c r="AI185" s="107">
        <f t="shared" si="46"/>
        <v>125000</v>
      </c>
    </row>
    <row r="186" spans="1:35">
      <c r="A186" s="64" t="s">
        <v>105</v>
      </c>
      <c r="B186" s="64" t="s">
        <v>816</v>
      </c>
      <c r="C186" s="158">
        <v>0</v>
      </c>
      <c r="D186" s="159">
        <v>60000</v>
      </c>
      <c r="F186" s="158">
        <v>0</v>
      </c>
      <c r="G186" s="159">
        <v>60000</v>
      </c>
      <c r="I186" s="122">
        <v>0</v>
      </c>
      <c r="J186" s="321">
        <v>60000</v>
      </c>
      <c r="K186" s="100">
        <v>0</v>
      </c>
      <c r="L186" s="101">
        <v>0</v>
      </c>
      <c r="M186" s="102">
        <v>60000</v>
      </c>
      <c r="N186" s="103">
        <v>60000</v>
      </c>
      <c r="O186" s="103">
        <f t="shared" si="40"/>
        <v>0</v>
      </c>
      <c r="P186" s="100">
        <f t="shared" si="41"/>
        <v>0</v>
      </c>
      <c r="Q186" s="122">
        <f t="shared" si="33"/>
        <v>0</v>
      </c>
      <c r="R186" s="101">
        <f t="shared" si="34"/>
        <v>0</v>
      </c>
      <c r="S186" s="103">
        <f t="shared" si="42"/>
        <v>60000</v>
      </c>
      <c r="T186" s="100">
        <f t="shared" si="43"/>
        <v>60000</v>
      </c>
      <c r="U186" s="122">
        <f t="shared" si="35"/>
        <v>60000</v>
      </c>
      <c r="V186" s="101">
        <f t="shared" si="36"/>
        <v>60000</v>
      </c>
      <c r="X186" s="105">
        <v>0</v>
      </c>
      <c r="Y186" s="107">
        <v>60000</v>
      </c>
      <c r="Z186" s="104">
        <v>0</v>
      </c>
      <c r="AA186" s="105">
        <v>0</v>
      </c>
      <c r="AB186" s="106">
        <v>60000</v>
      </c>
      <c r="AC186" s="107">
        <v>60000</v>
      </c>
      <c r="AD186" s="107">
        <f t="shared" si="37"/>
        <v>0</v>
      </c>
      <c r="AE186" s="107">
        <f t="shared" si="38"/>
        <v>0</v>
      </c>
      <c r="AF186" s="107">
        <f t="shared" si="44"/>
        <v>0</v>
      </c>
      <c r="AG186" s="107">
        <f t="shared" si="39"/>
        <v>60000</v>
      </c>
      <c r="AH186" s="107">
        <f t="shared" si="45"/>
        <v>60000</v>
      </c>
      <c r="AI186" s="107">
        <f t="shared" si="46"/>
        <v>60000</v>
      </c>
    </row>
    <row r="187" spans="1:35">
      <c r="A187" s="64" t="s">
        <v>89</v>
      </c>
      <c r="B187" s="64" t="s">
        <v>817</v>
      </c>
      <c r="C187" s="158">
        <v>0</v>
      </c>
      <c r="D187" s="159">
        <v>584079</v>
      </c>
      <c r="F187" s="158">
        <v>0</v>
      </c>
      <c r="G187" s="159">
        <v>584079</v>
      </c>
      <c r="I187" s="122">
        <v>0</v>
      </c>
      <c r="J187" s="321">
        <v>631250</v>
      </c>
      <c r="K187" s="100">
        <v>0</v>
      </c>
      <c r="L187" s="101">
        <v>0</v>
      </c>
      <c r="M187" s="102">
        <v>645097.62400000007</v>
      </c>
      <c r="N187" s="103">
        <v>648925</v>
      </c>
      <c r="O187" s="103">
        <f t="shared" si="40"/>
        <v>0</v>
      </c>
      <c r="P187" s="100">
        <f t="shared" si="41"/>
        <v>0</v>
      </c>
      <c r="Q187" s="122">
        <f t="shared" si="33"/>
        <v>0</v>
      </c>
      <c r="R187" s="101">
        <f t="shared" si="34"/>
        <v>0</v>
      </c>
      <c r="S187" s="103">
        <f t="shared" si="42"/>
        <v>584079</v>
      </c>
      <c r="T187" s="100">
        <f t="shared" si="43"/>
        <v>608900.38020000001</v>
      </c>
      <c r="U187" s="122">
        <f t="shared" si="35"/>
        <v>638536.61974880006</v>
      </c>
      <c r="V187" s="101">
        <f t="shared" si="36"/>
        <v>647111.58925119997</v>
      </c>
      <c r="X187" s="105">
        <v>0</v>
      </c>
      <c r="Y187" s="107">
        <v>631250</v>
      </c>
      <c r="Z187" s="104">
        <v>0</v>
      </c>
      <c r="AA187" s="105">
        <v>0</v>
      </c>
      <c r="AB187" s="106">
        <v>645097.62400000007</v>
      </c>
      <c r="AC187" s="107">
        <v>648925</v>
      </c>
      <c r="AD187" s="107">
        <f t="shared" si="37"/>
        <v>0</v>
      </c>
      <c r="AE187" s="107">
        <f t="shared" si="38"/>
        <v>0</v>
      </c>
      <c r="AF187" s="107">
        <f t="shared" si="44"/>
        <v>0</v>
      </c>
      <c r="AG187" s="107">
        <f t="shared" si="39"/>
        <v>608900.38020000001</v>
      </c>
      <c r="AH187" s="107">
        <f t="shared" si="45"/>
        <v>638536.61974880006</v>
      </c>
      <c r="AI187" s="107">
        <f t="shared" si="46"/>
        <v>647111.58925119997</v>
      </c>
    </row>
    <row r="188" spans="1:35">
      <c r="A188" s="64" t="s">
        <v>343</v>
      </c>
      <c r="B188" s="64" t="s">
        <v>818</v>
      </c>
      <c r="C188" s="158">
        <v>70691.53</v>
      </c>
      <c r="D188" s="159">
        <v>819003.46799999999</v>
      </c>
      <c r="F188" s="158">
        <v>74012.91</v>
      </c>
      <c r="G188" s="159">
        <v>795000</v>
      </c>
      <c r="I188" s="122">
        <v>56090.188500000098</v>
      </c>
      <c r="J188" s="321">
        <v>1229600</v>
      </c>
      <c r="K188" s="100">
        <v>31173.653599999936</v>
      </c>
      <c r="L188" s="101">
        <v>38100.561300000023</v>
      </c>
      <c r="M188" s="102">
        <v>1229600</v>
      </c>
      <c r="N188" s="103">
        <v>1229600</v>
      </c>
      <c r="O188" s="103">
        <f t="shared" si="40"/>
        <v>73082.923600000009</v>
      </c>
      <c r="P188" s="100">
        <f t="shared" si="41"/>
        <v>61108.55052000007</v>
      </c>
      <c r="Q188" s="122">
        <f t="shared" si="33"/>
        <v>38150.283371999984</v>
      </c>
      <c r="R188" s="101">
        <f t="shared" si="34"/>
        <v>36161.027144</v>
      </c>
      <c r="S188" s="103">
        <f t="shared" si="42"/>
        <v>806372.8431384</v>
      </c>
      <c r="T188" s="100">
        <f t="shared" si="43"/>
        <v>1023686.52</v>
      </c>
      <c r="U188" s="122">
        <f t="shared" si="35"/>
        <v>1229600</v>
      </c>
      <c r="V188" s="101">
        <f t="shared" si="36"/>
        <v>1229600</v>
      </c>
      <c r="X188" s="105">
        <v>56090.188500000098</v>
      </c>
      <c r="Y188" s="107">
        <v>1229600</v>
      </c>
      <c r="Z188" s="104">
        <v>31173.653599999936</v>
      </c>
      <c r="AA188" s="105">
        <v>38100.561300000023</v>
      </c>
      <c r="AB188" s="106">
        <v>1229600</v>
      </c>
      <c r="AC188" s="107">
        <v>1229600</v>
      </c>
      <c r="AD188" s="107">
        <f t="shared" si="37"/>
        <v>61108.55052000007</v>
      </c>
      <c r="AE188" s="107">
        <f t="shared" si="38"/>
        <v>38150.283371999984</v>
      </c>
      <c r="AF188" s="107">
        <f t="shared" si="44"/>
        <v>36161.027144</v>
      </c>
      <c r="AG188" s="107">
        <f t="shared" si="39"/>
        <v>1023686.52</v>
      </c>
      <c r="AH188" s="107">
        <f t="shared" si="45"/>
        <v>1229600</v>
      </c>
      <c r="AI188" s="107">
        <f t="shared" si="46"/>
        <v>1229600</v>
      </c>
    </row>
    <row r="189" spans="1:35">
      <c r="A189" s="64" t="s">
        <v>377</v>
      </c>
      <c r="B189" s="64" t="s">
        <v>819</v>
      </c>
      <c r="C189" s="158">
        <v>1511915.47</v>
      </c>
      <c r="D189" s="159">
        <v>2449989.5295000002</v>
      </c>
      <c r="F189" s="158">
        <v>1592682.39</v>
      </c>
      <c r="G189" s="159">
        <v>3900000</v>
      </c>
      <c r="I189" s="122">
        <v>1112717.3473999999</v>
      </c>
      <c r="J189" s="321">
        <v>3900000</v>
      </c>
      <c r="K189" s="100">
        <v>1183541.6137999999</v>
      </c>
      <c r="L189" s="101">
        <v>1558848.4324</v>
      </c>
      <c r="M189" s="102">
        <v>3900000</v>
      </c>
      <c r="N189" s="103">
        <v>3900000</v>
      </c>
      <c r="O189" s="103">
        <f t="shared" si="40"/>
        <v>1570067.6524</v>
      </c>
      <c r="P189" s="100">
        <f t="shared" si="41"/>
        <v>1247107.5593280001</v>
      </c>
      <c r="Q189" s="122">
        <f t="shared" si="33"/>
        <v>1163710.8192079999</v>
      </c>
      <c r="R189" s="101">
        <f t="shared" si="34"/>
        <v>1453762.5231920001</v>
      </c>
      <c r="S189" s="103">
        <f t="shared" si="42"/>
        <v>3212985.0390771003</v>
      </c>
      <c r="T189" s="100">
        <f t="shared" si="43"/>
        <v>3900000</v>
      </c>
      <c r="U189" s="122">
        <f t="shared" si="35"/>
        <v>3900000</v>
      </c>
      <c r="V189" s="101">
        <f t="shared" si="36"/>
        <v>3900000</v>
      </c>
      <c r="X189" s="105">
        <v>1112717.3473999999</v>
      </c>
      <c r="Y189" s="107">
        <v>3900000</v>
      </c>
      <c r="Z189" s="104">
        <v>1183541.6137999999</v>
      </c>
      <c r="AA189" s="105">
        <v>1558848.4324</v>
      </c>
      <c r="AB189" s="106">
        <v>3900000</v>
      </c>
      <c r="AC189" s="107">
        <v>3900000</v>
      </c>
      <c r="AD189" s="107">
        <f t="shared" si="37"/>
        <v>1247107.5593280001</v>
      </c>
      <c r="AE189" s="107">
        <f t="shared" si="38"/>
        <v>1163710.8192079999</v>
      </c>
      <c r="AF189" s="107">
        <f t="shared" si="44"/>
        <v>1453762.5231920001</v>
      </c>
      <c r="AG189" s="107">
        <f t="shared" si="39"/>
        <v>3900000</v>
      </c>
      <c r="AH189" s="107">
        <f t="shared" si="45"/>
        <v>3900000</v>
      </c>
      <c r="AI189" s="107">
        <f t="shared" si="46"/>
        <v>3900000</v>
      </c>
    </row>
    <row r="190" spans="1:35">
      <c r="A190" s="64" t="s">
        <v>7</v>
      </c>
      <c r="B190" s="64" t="s">
        <v>820</v>
      </c>
      <c r="C190" s="158">
        <v>4560225.45</v>
      </c>
      <c r="D190" s="159">
        <v>1964474.5545000001</v>
      </c>
      <c r="F190" s="158">
        <v>4893932.25</v>
      </c>
      <c r="G190" s="159">
        <v>2160000</v>
      </c>
      <c r="I190" s="122">
        <v>5188384.7757000001</v>
      </c>
      <c r="J190" s="321">
        <v>2350000</v>
      </c>
      <c r="K190" s="100">
        <v>5409241.4617999997</v>
      </c>
      <c r="L190" s="101">
        <v>5798346.3938999996</v>
      </c>
      <c r="M190" s="102">
        <v>2435000</v>
      </c>
      <c r="N190" s="103">
        <v>2560000</v>
      </c>
      <c r="O190" s="103">
        <f t="shared" si="40"/>
        <v>4800494.3459999999</v>
      </c>
      <c r="P190" s="100">
        <f t="shared" si="41"/>
        <v>5105938.0685040001</v>
      </c>
      <c r="Q190" s="122">
        <f t="shared" si="33"/>
        <v>5347401.5896919994</v>
      </c>
      <c r="R190" s="101">
        <f t="shared" si="34"/>
        <v>5689397.0129119996</v>
      </c>
      <c r="S190" s="103">
        <f t="shared" si="42"/>
        <v>2067360.0439221</v>
      </c>
      <c r="T190" s="100">
        <f t="shared" si="43"/>
        <v>2259978</v>
      </c>
      <c r="U190" s="122">
        <f t="shared" si="35"/>
        <v>2394727</v>
      </c>
      <c r="V190" s="101">
        <f t="shared" si="36"/>
        <v>2500775</v>
      </c>
      <c r="X190" s="105">
        <v>5188384.7757000001</v>
      </c>
      <c r="Y190" s="107">
        <v>2350000</v>
      </c>
      <c r="Z190" s="104">
        <v>5409241.4617999997</v>
      </c>
      <c r="AA190" s="105">
        <v>5798346.3938999996</v>
      </c>
      <c r="AB190" s="106">
        <v>2435000</v>
      </c>
      <c r="AC190" s="107">
        <v>2560000</v>
      </c>
      <c r="AD190" s="107">
        <f t="shared" si="37"/>
        <v>5105938.0685040001</v>
      </c>
      <c r="AE190" s="107">
        <f t="shared" si="38"/>
        <v>5347401.5896919994</v>
      </c>
      <c r="AF190" s="107">
        <f t="shared" si="44"/>
        <v>5689397.0129119996</v>
      </c>
      <c r="AG190" s="107">
        <f t="shared" si="39"/>
        <v>2259978</v>
      </c>
      <c r="AH190" s="107">
        <f t="shared" si="45"/>
        <v>2394727</v>
      </c>
      <c r="AI190" s="107">
        <f t="shared" si="46"/>
        <v>2500775</v>
      </c>
    </row>
    <row r="191" spans="1:35">
      <c r="A191" s="64" t="s">
        <v>93</v>
      </c>
      <c r="B191" s="64" t="s">
        <v>821</v>
      </c>
      <c r="C191" s="158">
        <v>0</v>
      </c>
      <c r="D191" s="159">
        <v>92602.414499999999</v>
      </c>
      <c r="F191" s="158">
        <v>0</v>
      </c>
      <c r="G191" s="159">
        <v>120640.41</v>
      </c>
      <c r="I191" s="122">
        <v>0</v>
      </c>
      <c r="J191" s="321">
        <v>120542.04999999999</v>
      </c>
      <c r="K191" s="100">
        <v>0</v>
      </c>
      <c r="L191" s="101">
        <v>0</v>
      </c>
      <c r="M191" s="102">
        <v>110440.50120000001</v>
      </c>
      <c r="N191" s="103">
        <v>104641.79340000001</v>
      </c>
      <c r="O191" s="103">
        <f t="shared" si="40"/>
        <v>0</v>
      </c>
      <c r="P191" s="100">
        <f t="shared" si="41"/>
        <v>0</v>
      </c>
      <c r="Q191" s="122">
        <f t="shared" si="33"/>
        <v>0</v>
      </c>
      <c r="R191" s="101">
        <f t="shared" si="34"/>
        <v>0</v>
      </c>
      <c r="S191" s="103">
        <f t="shared" si="42"/>
        <v>107356.0077321</v>
      </c>
      <c r="T191" s="100">
        <f t="shared" si="43"/>
        <v>120588.65296799999</v>
      </c>
      <c r="U191" s="122">
        <f t="shared" si="35"/>
        <v>115226.61502144</v>
      </c>
      <c r="V191" s="101">
        <f t="shared" si="36"/>
        <v>107389.22115564001</v>
      </c>
      <c r="X191" s="105">
        <v>0</v>
      </c>
      <c r="Y191" s="107">
        <v>120542.04999999999</v>
      </c>
      <c r="Z191" s="104">
        <v>0</v>
      </c>
      <c r="AA191" s="105">
        <v>0</v>
      </c>
      <c r="AB191" s="106">
        <v>110440.50120000001</v>
      </c>
      <c r="AC191" s="107">
        <v>104641.79340000001</v>
      </c>
      <c r="AD191" s="107">
        <f t="shared" si="37"/>
        <v>0</v>
      </c>
      <c r="AE191" s="107">
        <f t="shared" si="38"/>
        <v>0</v>
      </c>
      <c r="AF191" s="107">
        <f t="shared" si="44"/>
        <v>0</v>
      </c>
      <c r="AG191" s="107">
        <f t="shared" si="39"/>
        <v>120588.65296799999</v>
      </c>
      <c r="AH191" s="107">
        <f t="shared" si="45"/>
        <v>115226.61502144</v>
      </c>
      <c r="AI191" s="107">
        <f t="shared" si="46"/>
        <v>107389.22115564001</v>
      </c>
    </row>
    <row r="192" spans="1:35">
      <c r="A192" s="64" t="s">
        <v>571</v>
      </c>
      <c r="B192" s="64" t="s">
        <v>916</v>
      </c>
      <c r="C192" s="158">
        <v>72806.78</v>
      </c>
      <c r="D192" s="159">
        <v>201168.22349999999</v>
      </c>
      <c r="F192" s="158">
        <v>63707.199999999997</v>
      </c>
      <c r="G192" s="159">
        <v>270000</v>
      </c>
      <c r="I192" s="122">
        <v>73951.849399999992</v>
      </c>
      <c r="J192" s="321">
        <v>362800.40749999997</v>
      </c>
      <c r="K192" s="100">
        <v>75813.182499999995</v>
      </c>
      <c r="L192" s="101">
        <v>57439.255499999999</v>
      </c>
      <c r="M192" s="102">
        <v>369352.41249999998</v>
      </c>
      <c r="N192" s="103">
        <v>382423.8075</v>
      </c>
      <c r="O192" s="103">
        <f t="shared" si="40"/>
        <v>66255.082399999999</v>
      </c>
      <c r="P192" s="100">
        <f t="shared" si="41"/>
        <v>71083.347567999997</v>
      </c>
      <c r="Q192" s="122">
        <f t="shared" si="33"/>
        <v>75292.009231999997</v>
      </c>
      <c r="R192" s="101">
        <f t="shared" si="34"/>
        <v>62583.955059999993</v>
      </c>
      <c r="S192" s="103">
        <f t="shared" si="42"/>
        <v>237387.50429429999</v>
      </c>
      <c r="T192" s="100">
        <f t="shared" si="43"/>
        <v>318831.57442650001</v>
      </c>
      <c r="U192" s="122">
        <f t="shared" si="35"/>
        <v>366248.07253100001</v>
      </c>
      <c r="V192" s="101">
        <f t="shared" si="36"/>
        <v>376230.58054899995</v>
      </c>
      <c r="X192" s="105">
        <v>73951.849399999992</v>
      </c>
      <c r="Y192" s="107">
        <v>362800.40749999997</v>
      </c>
      <c r="Z192" s="104">
        <v>75813.182499999995</v>
      </c>
      <c r="AA192" s="105">
        <v>57439.255499999999</v>
      </c>
      <c r="AB192" s="106">
        <v>369352.41249999998</v>
      </c>
      <c r="AC192" s="107">
        <v>382423.8075</v>
      </c>
      <c r="AD192" s="107">
        <f t="shared" si="37"/>
        <v>71083.347567999997</v>
      </c>
      <c r="AE192" s="107">
        <f t="shared" si="38"/>
        <v>75292.009231999997</v>
      </c>
      <c r="AF192" s="107">
        <f t="shared" si="44"/>
        <v>62583.955059999993</v>
      </c>
      <c r="AG192" s="107">
        <f t="shared" si="39"/>
        <v>318831.57442650001</v>
      </c>
      <c r="AH192" s="107">
        <f t="shared" si="45"/>
        <v>366248.07253100001</v>
      </c>
      <c r="AI192" s="107">
        <f t="shared" si="46"/>
        <v>376230.58054899995</v>
      </c>
    </row>
    <row r="193" spans="1:35">
      <c r="A193" s="64" t="s">
        <v>111</v>
      </c>
      <c r="B193" s="64" t="s">
        <v>822</v>
      </c>
      <c r="C193" s="158">
        <v>15882502.130000001</v>
      </c>
      <c r="D193" s="159">
        <v>10537658</v>
      </c>
      <c r="F193" s="158">
        <v>17044310.940000001</v>
      </c>
      <c r="G193" s="159">
        <v>11802177</v>
      </c>
      <c r="I193" s="122">
        <v>16549061.206300002</v>
      </c>
      <c r="J193" s="321">
        <v>13218439</v>
      </c>
      <c r="K193" s="100">
        <v>15674482.386900002</v>
      </c>
      <c r="L193" s="101">
        <v>13746814.537880668</v>
      </c>
      <c r="M193" s="102">
        <v>14804651</v>
      </c>
      <c r="N193" s="103">
        <v>14804651</v>
      </c>
      <c r="O193" s="103">
        <f t="shared" si="40"/>
        <v>16719004.473200001</v>
      </c>
      <c r="P193" s="100">
        <f t="shared" si="41"/>
        <v>16687731.131736001</v>
      </c>
      <c r="Q193" s="122">
        <f t="shared" si="33"/>
        <v>15919364.456332002</v>
      </c>
      <c r="R193" s="101">
        <f t="shared" si="34"/>
        <v>14286561.535606083</v>
      </c>
      <c r="S193" s="103">
        <f t="shared" si="42"/>
        <v>11203047.897799999</v>
      </c>
      <c r="T193" s="100">
        <f t="shared" si="43"/>
        <v>12547414.0644</v>
      </c>
      <c r="U193" s="122">
        <f t="shared" si="35"/>
        <v>14053103.7544</v>
      </c>
      <c r="V193" s="101">
        <f t="shared" si="36"/>
        <v>14804651</v>
      </c>
      <c r="X193" s="105">
        <v>16549061.206300002</v>
      </c>
      <c r="Y193" s="107">
        <v>13218439</v>
      </c>
      <c r="Z193" s="104">
        <v>15674482.386900002</v>
      </c>
      <c r="AA193" s="105">
        <v>13746814.537880668</v>
      </c>
      <c r="AB193" s="106">
        <v>14804651</v>
      </c>
      <c r="AC193" s="107">
        <v>14804651</v>
      </c>
      <c r="AD193" s="107">
        <f t="shared" si="37"/>
        <v>16687731.131736001</v>
      </c>
      <c r="AE193" s="107">
        <f t="shared" si="38"/>
        <v>15919364.456332002</v>
      </c>
      <c r="AF193" s="107">
        <f t="shared" si="44"/>
        <v>14286561.535606083</v>
      </c>
      <c r="AG193" s="107">
        <f t="shared" si="39"/>
        <v>12547414.0644</v>
      </c>
      <c r="AH193" s="107">
        <f t="shared" si="45"/>
        <v>14053103.7544</v>
      </c>
      <c r="AI193" s="107">
        <f t="shared" si="46"/>
        <v>14804651</v>
      </c>
    </row>
    <row r="194" spans="1:35">
      <c r="A194" s="64" t="s">
        <v>337</v>
      </c>
      <c r="B194" s="64" t="s">
        <v>823</v>
      </c>
      <c r="C194" s="158">
        <v>167020.5</v>
      </c>
      <c r="D194" s="159">
        <v>308389.50150000001</v>
      </c>
      <c r="F194" s="158">
        <v>179255.41</v>
      </c>
      <c r="G194" s="159">
        <v>314557</v>
      </c>
      <c r="I194" s="122">
        <v>160675.28970000002</v>
      </c>
      <c r="J194" s="321">
        <v>551560.54249999998</v>
      </c>
      <c r="K194" s="100">
        <v>132171.57939999996</v>
      </c>
      <c r="L194" s="101">
        <v>115634.47619999993</v>
      </c>
      <c r="M194" s="102">
        <v>553620.59</v>
      </c>
      <c r="N194" s="103">
        <v>577861.85499999998</v>
      </c>
      <c r="O194" s="103">
        <f t="shared" si="40"/>
        <v>175829.63520000002</v>
      </c>
      <c r="P194" s="100">
        <f t="shared" si="41"/>
        <v>165877.72338400001</v>
      </c>
      <c r="Q194" s="122">
        <f t="shared" si="33"/>
        <v>140152.61828399997</v>
      </c>
      <c r="R194" s="101">
        <f t="shared" si="34"/>
        <v>120264.86509599994</v>
      </c>
      <c r="S194" s="103">
        <f t="shared" si="42"/>
        <v>311634.83921070001</v>
      </c>
      <c r="T194" s="100">
        <f t="shared" si="43"/>
        <v>439268.26406349998</v>
      </c>
      <c r="U194" s="122">
        <f t="shared" si="35"/>
        <v>552644.53949450003</v>
      </c>
      <c r="V194" s="101">
        <f t="shared" si="36"/>
        <v>566376.343643</v>
      </c>
      <c r="X194" s="105">
        <v>160675.28970000002</v>
      </c>
      <c r="Y194" s="107">
        <v>551560.54249999998</v>
      </c>
      <c r="Z194" s="104">
        <v>132171.57939999996</v>
      </c>
      <c r="AA194" s="105">
        <v>115634.47619999993</v>
      </c>
      <c r="AB194" s="106">
        <v>553620.59</v>
      </c>
      <c r="AC194" s="107">
        <v>577861.85499999998</v>
      </c>
      <c r="AD194" s="107">
        <f t="shared" si="37"/>
        <v>165877.72338400001</v>
      </c>
      <c r="AE194" s="107">
        <f t="shared" si="38"/>
        <v>140152.61828399997</v>
      </c>
      <c r="AF194" s="107">
        <f t="shared" si="44"/>
        <v>120264.86509599994</v>
      </c>
      <c r="AG194" s="107">
        <f t="shared" si="39"/>
        <v>439268.26406349998</v>
      </c>
      <c r="AH194" s="107">
        <f t="shared" si="45"/>
        <v>552644.53949450003</v>
      </c>
      <c r="AI194" s="107">
        <f t="shared" si="46"/>
        <v>566376.343643</v>
      </c>
    </row>
    <row r="195" spans="1:35">
      <c r="A195" s="64" t="s">
        <v>19</v>
      </c>
      <c r="B195" s="64" t="s">
        <v>948</v>
      </c>
      <c r="C195" s="158">
        <v>0</v>
      </c>
      <c r="D195" s="159">
        <v>314807</v>
      </c>
      <c r="F195" s="158">
        <v>0</v>
      </c>
      <c r="G195" s="159">
        <v>330547</v>
      </c>
      <c r="I195" s="122">
        <v>0</v>
      </c>
      <c r="J195" s="321">
        <v>335521</v>
      </c>
      <c r="K195" s="100">
        <v>0</v>
      </c>
      <c r="L195" s="101">
        <v>0</v>
      </c>
      <c r="M195" s="102">
        <v>346314</v>
      </c>
      <c r="N195" s="103">
        <v>355497</v>
      </c>
      <c r="O195" s="103">
        <f t="shared" si="40"/>
        <v>0</v>
      </c>
      <c r="P195" s="100">
        <f t="shared" si="41"/>
        <v>0</v>
      </c>
      <c r="Q195" s="122">
        <f t="shared" si="33"/>
        <v>0</v>
      </c>
      <c r="R195" s="101">
        <f t="shared" si="34"/>
        <v>0</v>
      </c>
      <c r="S195" s="103">
        <f t="shared" si="42"/>
        <v>323089.38800000004</v>
      </c>
      <c r="T195" s="100">
        <f t="shared" si="43"/>
        <v>333164.31880000001</v>
      </c>
      <c r="U195" s="122">
        <f t="shared" si="35"/>
        <v>341200.27659999998</v>
      </c>
      <c r="V195" s="101">
        <f t="shared" si="36"/>
        <v>351146.09460000001</v>
      </c>
      <c r="X195" s="105">
        <v>0</v>
      </c>
      <c r="Y195" s="107">
        <v>335521</v>
      </c>
      <c r="Z195" s="104">
        <v>0</v>
      </c>
      <c r="AA195" s="105">
        <v>0</v>
      </c>
      <c r="AB195" s="106">
        <v>346314</v>
      </c>
      <c r="AC195" s="107">
        <v>355497</v>
      </c>
      <c r="AD195" s="107">
        <f t="shared" si="37"/>
        <v>0</v>
      </c>
      <c r="AE195" s="107">
        <f t="shared" si="38"/>
        <v>0</v>
      </c>
      <c r="AF195" s="107">
        <f t="shared" si="44"/>
        <v>0</v>
      </c>
      <c r="AG195" s="107">
        <f t="shared" si="39"/>
        <v>333164.31880000001</v>
      </c>
      <c r="AH195" s="107">
        <f t="shared" si="45"/>
        <v>341200.27659999998</v>
      </c>
      <c r="AI195" s="107">
        <f t="shared" si="46"/>
        <v>351146.09460000001</v>
      </c>
    </row>
    <row r="196" spans="1:35">
      <c r="A196" s="64" t="s">
        <v>291</v>
      </c>
      <c r="B196" s="64" t="s">
        <v>824</v>
      </c>
      <c r="C196" s="158">
        <v>58201.01</v>
      </c>
      <c r="D196" s="159">
        <v>323788.99349999998</v>
      </c>
      <c r="F196" s="158">
        <v>47930.06</v>
      </c>
      <c r="G196" s="159">
        <v>350000</v>
      </c>
      <c r="I196" s="122">
        <v>75972.965500000006</v>
      </c>
      <c r="J196" s="321">
        <v>350000</v>
      </c>
      <c r="K196" s="100">
        <v>73376.494600000005</v>
      </c>
      <c r="L196" s="101">
        <v>67039.686299999987</v>
      </c>
      <c r="M196" s="102">
        <v>350000</v>
      </c>
      <c r="N196" s="103">
        <v>350000</v>
      </c>
      <c r="O196" s="103">
        <f t="shared" si="40"/>
        <v>50805.925999999999</v>
      </c>
      <c r="P196" s="100">
        <f t="shared" si="41"/>
        <v>68120.951960000006</v>
      </c>
      <c r="Q196" s="122">
        <f t="shared" si="33"/>
        <v>74103.506452000001</v>
      </c>
      <c r="R196" s="101">
        <f t="shared" si="34"/>
        <v>68813.992623999991</v>
      </c>
      <c r="S196" s="103">
        <f t="shared" si="42"/>
        <v>337581.22512029996</v>
      </c>
      <c r="T196" s="100">
        <f t="shared" si="43"/>
        <v>350000</v>
      </c>
      <c r="U196" s="122">
        <f t="shared" si="35"/>
        <v>350000</v>
      </c>
      <c r="V196" s="101">
        <f t="shared" si="36"/>
        <v>350000</v>
      </c>
      <c r="X196" s="105">
        <v>75972.965500000006</v>
      </c>
      <c r="Y196" s="107">
        <v>350000</v>
      </c>
      <c r="Z196" s="104">
        <v>73376.494600000005</v>
      </c>
      <c r="AA196" s="105">
        <v>67039.686299999987</v>
      </c>
      <c r="AB196" s="106">
        <v>350000</v>
      </c>
      <c r="AC196" s="107">
        <v>350000</v>
      </c>
      <c r="AD196" s="107">
        <f t="shared" si="37"/>
        <v>68120.951960000006</v>
      </c>
      <c r="AE196" s="107">
        <f t="shared" si="38"/>
        <v>74103.506452000001</v>
      </c>
      <c r="AF196" s="107">
        <f t="shared" si="44"/>
        <v>68813.992623999991</v>
      </c>
      <c r="AG196" s="107">
        <f t="shared" si="39"/>
        <v>350000</v>
      </c>
      <c r="AH196" s="107">
        <f t="shared" si="45"/>
        <v>350000</v>
      </c>
      <c r="AI196" s="107">
        <f t="shared" si="46"/>
        <v>350000</v>
      </c>
    </row>
    <row r="197" spans="1:35">
      <c r="A197" s="64" t="s">
        <v>381</v>
      </c>
      <c r="B197" s="64" t="s">
        <v>825</v>
      </c>
      <c r="C197" s="158">
        <v>0</v>
      </c>
      <c r="D197" s="159">
        <v>21231957.1965</v>
      </c>
      <c r="F197" s="158">
        <v>0</v>
      </c>
      <c r="G197" s="159">
        <v>23238721</v>
      </c>
      <c r="I197" s="122">
        <v>0</v>
      </c>
      <c r="J197" s="321">
        <v>24091721.565000001</v>
      </c>
      <c r="K197" s="100">
        <v>0</v>
      </c>
      <c r="L197" s="101">
        <v>0</v>
      </c>
      <c r="M197" s="102">
        <v>24903339.135600001</v>
      </c>
      <c r="N197" s="103">
        <v>26270610.424199998</v>
      </c>
      <c r="O197" s="103">
        <f t="shared" si="40"/>
        <v>0</v>
      </c>
      <c r="P197" s="100">
        <f t="shared" si="41"/>
        <v>0</v>
      </c>
      <c r="Q197" s="122">
        <f t="shared" si="33"/>
        <v>0</v>
      </c>
      <c r="R197" s="101">
        <f t="shared" si="34"/>
        <v>0</v>
      </c>
      <c r="S197" s="103">
        <f t="shared" si="42"/>
        <v>22287916.309901699</v>
      </c>
      <c r="T197" s="100">
        <f t="shared" si="43"/>
        <v>23687569.897303</v>
      </c>
      <c r="U197" s="122">
        <f t="shared" si="35"/>
        <v>24518794.730649721</v>
      </c>
      <c r="V197" s="101">
        <f t="shared" si="36"/>
        <v>25622797.287661321</v>
      </c>
      <c r="X197" s="105">
        <v>0</v>
      </c>
      <c r="Y197" s="107">
        <v>24091721.565000001</v>
      </c>
      <c r="Z197" s="104">
        <v>0</v>
      </c>
      <c r="AA197" s="105">
        <v>0</v>
      </c>
      <c r="AB197" s="106">
        <v>24903339.135600001</v>
      </c>
      <c r="AC197" s="107">
        <v>26270610.424199998</v>
      </c>
      <c r="AD197" s="107">
        <f t="shared" si="37"/>
        <v>0</v>
      </c>
      <c r="AE197" s="107">
        <f t="shared" si="38"/>
        <v>0</v>
      </c>
      <c r="AF197" s="107">
        <f t="shared" si="44"/>
        <v>0</v>
      </c>
      <c r="AG197" s="107">
        <f t="shared" si="39"/>
        <v>23687569.897303</v>
      </c>
      <c r="AH197" s="107">
        <f t="shared" si="45"/>
        <v>24518794.730649721</v>
      </c>
      <c r="AI197" s="107">
        <f t="shared" si="46"/>
        <v>25622797.287661321</v>
      </c>
    </row>
    <row r="198" spans="1:35">
      <c r="A198" s="64" t="s">
        <v>323</v>
      </c>
      <c r="B198" s="64" t="s">
        <v>826</v>
      </c>
      <c r="C198" s="158">
        <v>0</v>
      </c>
      <c r="D198" s="159">
        <v>2219199.8774999999</v>
      </c>
      <c r="F198" s="158">
        <v>0</v>
      </c>
      <c r="G198" s="159">
        <v>2641258</v>
      </c>
      <c r="I198" s="122">
        <v>0</v>
      </c>
      <c r="J198" s="321">
        <v>2641258</v>
      </c>
      <c r="K198" s="100">
        <v>0</v>
      </c>
      <c r="L198" s="101">
        <v>0</v>
      </c>
      <c r="M198" s="102">
        <v>2720495</v>
      </c>
      <c r="N198" s="103">
        <v>2802110</v>
      </c>
      <c r="O198" s="103">
        <f t="shared" si="40"/>
        <v>0</v>
      </c>
      <c r="P198" s="100">
        <f t="shared" si="41"/>
        <v>0</v>
      </c>
      <c r="Q198" s="122">
        <f t="shared" si="33"/>
        <v>0</v>
      </c>
      <c r="R198" s="101">
        <f t="shared" si="34"/>
        <v>0</v>
      </c>
      <c r="S198" s="103">
        <f t="shared" si="42"/>
        <v>2441286.8615595</v>
      </c>
      <c r="T198" s="100">
        <f t="shared" si="43"/>
        <v>2641258</v>
      </c>
      <c r="U198" s="122">
        <f t="shared" si="35"/>
        <v>2682952.5093999999</v>
      </c>
      <c r="V198" s="101">
        <f t="shared" si="36"/>
        <v>2763440.8130000001</v>
      </c>
      <c r="X198" s="105">
        <v>0</v>
      </c>
      <c r="Y198" s="107">
        <v>2641258</v>
      </c>
      <c r="Z198" s="104">
        <v>0</v>
      </c>
      <c r="AA198" s="105">
        <v>0</v>
      </c>
      <c r="AB198" s="106">
        <v>2720495</v>
      </c>
      <c r="AC198" s="107">
        <v>2802110</v>
      </c>
      <c r="AD198" s="107">
        <f t="shared" si="37"/>
        <v>0</v>
      </c>
      <c r="AE198" s="107">
        <f t="shared" si="38"/>
        <v>0</v>
      </c>
      <c r="AF198" s="107">
        <f t="shared" si="44"/>
        <v>0</v>
      </c>
      <c r="AG198" s="107">
        <f t="shared" si="39"/>
        <v>2641258</v>
      </c>
      <c r="AH198" s="107">
        <f t="shared" si="45"/>
        <v>2682952.5093999999</v>
      </c>
      <c r="AI198" s="107">
        <f t="shared" si="46"/>
        <v>2763440.8130000001</v>
      </c>
    </row>
    <row r="199" spans="1:35">
      <c r="A199" s="64" t="s">
        <v>119</v>
      </c>
      <c r="B199" s="64" t="s">
        <v>940</v>
      </c>
      <c r="C199" s="158">
        <v>0</v>
      </c>
      <c r="D199" s="159">
        <v>800500</v>
      </c>
      <c r="F199" s="158">
        <v>0</v>
      </c>
      <c r="G199" s="159">
        <v>806217.28</v>
      </c>
      <c r="I199" s="122">
        <v>0</v>
      </c>
      <c r="J199" s="321">
        <v>792869.89</v>
      </c>
      <c r="K199" s="100">
        <v>0</v>
      </c>
      <c r="L199" s="101">
        <v>0</v>
      </c>
      <c r="M199" s="102">
        <v>769479.01879999996</v>
      </c>
      <c r="N199" s="103">
        <v>785638.78659999999</v>
      </c>
      <c r="O199" s="103">
        <f t="shared" si="40"/>
        <v>0</v>
      </c>
      <c r="P199" s="100">
        <f t="shared" si="41"/>
        <v>0</v>
      </c>
      <c r="Q199" s="122">
        <f t="shared" si="33"/>
        <v>0</v>
      </c>
      <c r="R199" s="101">
        <f t="shared" si="34"/>
        <v>0</v>
      </c>
      <c r="S199" s="103">
        <f t="shared" si="42"/>
        <v>803508.43273600005</v>
      </c>
      <c r="T199" s="100">
        <f t="shared" si="43"/>
        <v>799193.88338200003</v>
      </c>
      <c r="U199" s="122">
        <f t="shared" si="35"/>
        <v>780561.61357456003</v>
      </c>
      <c r="V199" s="101">
        <f t="shared" si="36"/>
        <v>777982.28861635993</v>
      </c>
      <c r="X199" s="105">
        <v>0</v>
      </c>
      <c r="Y199" s="107">
        <v>792869.89</v>
      </c>
      <c r="Z199" s="104">
        <v>0</v>
      </c>
      <c r="AA199" s="105">
        <v>0</v>
      </c>
      <c r="AB199" s="106">
        <v>769479.01879999996</v>
      </c>
      <c r="AC199" s="107">
        <v>785638.78659999999</v>
      </c>
      <c r="AD199" s="107">
        <f t="shared" si="37"/>
        <v>0</v>
      </c>
      <c r="AE199" s="107">
        <f t="shared" si="38"/>
        <v>0</v>
      </c>
      <c r="AF199" s="107">
        <f t="shared" si="44"/>
        <v>0</v>
      </c>
      <c r="AG199" s="107">
        <f t="shared" si="39"/>
        <v>799193.88338200003</v>
      </c>
      <c r="AH199" s="107">
        <f t="shared" si="45"/>
        <v>780561.61357456003</v>
      </c>
      <c r="AI199" s="107">
        <f t="shared" si="46"/>
        <v>777982.28861635993</v>
      </c>
    </row>
    <row r="200" spans="1:35">
      <c r="A200" s="64" t="s">
        <v>43</v>
      </c>
      <c r="B200" s="64" t="s">
        <v>827</v>
      </c>
      <c r="C200" s="158">
        <v>603980.98</v>
      </c>
      <c r="D200" s="159">
        <v>5005659.0172499996</v>
      </c>
      <c r="F200" s="158">
        <v>433154.52</v>
      </c>
      <c r="G200" s="159">
        <v>5523294</v>
      </c>
      <c r="I200" s="122">
        <v>122669.61100000008</v>
      </c>
      <c r="J200" s="321">
        <v>9100000</v>
      </c>
      <c r="K200" s="100">
        <v>33839.922600000311</v>
      </c>
      <c r="L200" s="101">
        <v>0</v>
      </c>
      <c r="M200" s="102">
        <v>9100000</v>
      </c>
      <c r="N200" s="103">
        <v>9100000</v>
      </c>
      <c r="O200" s="103">
        <f t="shared" si="40"/>
        <v>480985.92879999999</v>
      </c>
      <c r="P200" s="100">
        <f t="shared" si="41"/>
        <v>209605.38552000007</v>
      </c>
      <c r="Q200" s="122">
        <f t="shared" ref="Q200:Q263" si="47">(0.28*I200)+(0.72*K200)</f>
        <v>58712.235352000243</v>
      </c>
      <c r="R200" s="101">
        <f t="shared" ref="R200:R263" si="48">(0.28*K200)+(0.72*L200)</f>
        <v>9475.1783280000873</v>
      </c>
      <c r="S200" s="103">
        <f t="shared" si="42"/>
        <v>5278038.5451730499</v>
      </c>
      <c r="T200" s="100">
        <f t="shared" si="43"/>
        <v>7405356.6972000003</v>
      </c>
      <c r="U200" s="122">
        <f t="shared" ref="U200:U263" si="49">(0.4738*J200)+(0.5262*M200)</f>
        <v>9100000</v>
      </c>
      <c r="V200" s="101">
        <f t="shared" ref="V200:V263" si="50">(0.4738*M200)+(0.5262*N200)</f>
        <v>9100000</v>
      </c>
      <c r="X200" s="105">
        <v>122669.61100000008</v>
      </c>
      <c r="Y200" s="107">
        <v>9100000</v>
      </c>
      <c r="Z200" s="104">
        <v>33839.922600000311</v>
      </c>
      <c r="AA200" s="105">
        <v>0</v>
      </c>
      <c r="AB200" s="106">
        <v>9100000</v>
      </c>
      <c r="AC200" s="107">
        <v>9100000</v>
      </c>
      <c r="AD200" s="107">
        <f t="shared" ref="AD200:AD263" si="51">(0.28*F200)+(0.72*X200)</f>
        <v>209605.38552000007</v>
      </c>
      <c r="AE200" s="107">
        <f t="shared" ref="AE200:AE263" si="52">(0.28*X200)+(0.72*Z200)</f>
        <v>58712.235352000243</v>
      </c>
      <c r="AF200" s="107">
        <f t="shared" si="44"/>
        <v>9475.1783280000873</v>
      </c>
      <c r="AG200" s="107">
        <f t="shared" ref="AG200:AG263" si="53">(0.4738*G200)+(0.5262*Y200)</f>
        <v>7405356.6972000003</v>
      </c>
      <c r="AH200" s="107">
        <f t="shared" si="45"/>
        <v>9100000</v>
      </c>
      <c r="AI200" s="107">
        <f t="shared" si="46"/>
        <v>9100000</v>
      </c>
    </row>
    <row r="201" spans="1:35">
      <c r="A201" s="64" t="s">
        <v>181</v>
      </c>
      <c r="B201" s="64" t="s">
        <v>828</v>
      </c>
      <c r="C201" s="158">
        <v>0</v>
      </c>
      <c r="D201" s="159">
        <v>2853475.0000000005</v>
      </c>
      <c r="F201" s="158">
        <v>0</v>
      </c>
      <c r="G201" s="159">
        <v>3021241</v>
      </c>
      <c r="I201" s="122">
        <v>0</v>
      </c>
      <c r="J201" s="321">
        <v>3118107.81</v>
      </c>
      <c r="K201" s="100">
        <v>0</v>
      </c>
      <c r="L201" s="101">
        <v>0</v>
      </c>
      <c r="M201" s="102">
        <v>3228695.0556000001</v>
      </c>
      <c r="N201" s="103">
        <v>3234262.1642</v>
      </c>
      <c r="O201" s="103">
        <f t="shared" ref="O201:O264" si="54">(0.28*C201)+(0.72*F201)</f>
        <v>0</v>
      </c>
      <c r="P201" s="100">
        <f t="shared" ref="P201:P264" si="55">(0.28*F201)+(0.72*I201)</f>
        <v>0</v>
      </c>
      <c r="Q201" s="122">
        <f t="shared" si="47"/>
        <v>0</v>
      </c>
      <c r="R201" s="101">
        <f t="shared" si="48"/>
        <v>0</v>
      </c>
      <c r="S201" s="103">
        <f t="shared" ref="S201:S264" si="56">(0.4738*D201)+(0.5262*G201)</f>
        <v>2941753.4692000002</v>
      </c>
      <c r="T201" s="100">
        <f t="shared" ref="T201:T264" si="57">(0.4738*G201)+(0.5262*J201)</f>
        <v>3072212.3154219999</v>
      </c>
      <c r="U201" s="122">
        <f t="shared" si="49"/>
        <v>3176298.8186347201</v>
      </c>
      <c r="V201" s="101">
        <f t="shared" si="50"/>
        <v>3231624.4681453202</v>
      </c>
      <c r="X201" s="105">
        <v>0</v>
      </c>
      <c r="Y201" s="107">
        <v>3118107.81</v>
      </c>
      <c r="Z201" s="104">
        <v>0</v>
      </c>
      <c r="AA201" s="105">
        <v>0</v>
      </c>
      <c r="AB201" s="106">
        <v>3228695.0556000001</v>
      </c>
      <c r="AC201" s="107">
        <v>3234262.1642</v>
      </c>
      <c r="AD201" s="107">
        <f t="shared" si="51"/>
        <v>0</v>
      </c>
      <c r="AE201" s="107">
        <f t="shared" si="52"/>
        <v>0</v>
      </c>
      <c r="AF201" s="107">
        <f t="shared" ref="AF201:AF264" si="58">(0.28*Z201)+(0.72*AA201)</f>
        <v>0</v>
      </c>
      <c r="AG201" s="107">
        <f t="shared" si="53"/>
        <v>3072212.3154219999</v>
      </c>
      <c r="AH201" s="107">
        <f t="shared" ref="AH201:AH264" si="59">(0.4738*Y201)+(0.5262*AB201)</f>
        <v>3176298.8186347201</v>
      </c>
      <c r="AI201" s="107">
        <f t="shared" ref="AI201:AI264" si="60">(0.4738*AB201)+(0.5262*AC201)</f>
        <v>3231624.4681453202</v>
      </c>
    </row>
    <row r="202" spans="1:35">
      <c r="A202" s="64" t="s">
        <v>543</v>
      </c>
      <c r="B202" s="64" t="s">
        <v>917</v>
      </c>
      <c r="C202" s="158">
        <v>0</v>
      </c>
      <c r="D202" s="159">
        <v>560600</v>
      </c>
      <c r="F202" s="158">
        <v>0</v>
      </c>
      <c r="G202" s="159">
        <v>590000</v>
      </c>
      <c r="I202" s="122">
        <v>0</v>
      </c>
      <c r="J202" s="321">
        <v>635540.38500000001</v>
      </c>
      <c r="K202" s="100">
        <v>0</v>
      </c>
      <c r="L202" s="101">
        <v>0</v>
      </c>
      <c r="M202" s="102">
        <v>645786.71759999997</v>
      </c>
      <c r="N202" s="103">
        <v>656642.81319999998</v>
      </c>
      <c r="O202" s="103">
        <f t="shared" si="54"/>
        <v>0</v>
      </c>
      <c r="P202" s="100">
        <f t="shared" si="55"/>
        <v>0</v>
      </c>
      <c r="Q202" s="122">
        <f t="shared" si="47"/>
        <v>0</v>
      </c>
      <c r="R202" s="101">
        <f t="shared" si="48"/>
        <v>0</v>
      </c>
      <c r="S202" s="103">
        <f t="shared" si="56"/>
        <v>576070.28</v>
      </c>
      <c r="T202" s="100">
        <f t="shared" si="57"/>
        <v>613963.35058700002</v>
      </c>
      <c r="U202" s="122">
        <f t="shared" si="49"/>
        <v>640932.00521412003</v>
      </c>
      <c r="V202" s="101">
        <f t="shared" si="50"/>
        <v>651499.19510471995</v>
      </c>
      <c r="X202" s="105">
        <v>0</v>
      </c>
      <c r="Y202" s="107">
        <v>635540.38500000001</v>
      </c>
      <c r="Z202" s="104">
        <v>0</v>
      </c>
      <c r="AA202" s="105">
        <v>0</v>
      </c>
      <c r="AB202" s="106">
        <v>645786.71759999997</v>
      </c>
      <c r="AC202" s="107">
        <v>656642.81319999998</v>
      </c>
      <c r="AD202" s="107">
        <f t="shared" si="51"/>
        <v>0</v>
      </c>
      <c r="AE202" s="107">
        <f t="shared" si="52"/>
        <v>0</v>
      </c>
      <c r="AF202" s="107">
        <f t="shared" si="58"/>
        <v>0</v>
      </c>
      <c r="AG202" s="107">
        <f t="shared" si="53"/>
        <v>613963.35058700002</v>
      </c>
      <c r="AH202" s="107">
        <f t="shared" si="59"/>
        <v>640932.00521412003</v>
      </c>
      <c r="AI202" s="107">
        <f t="shared" si="60"/>
        <v>651499.19510471995</v>
      </c>
    </row>
    <row r="203" spans="1:35">
      <c r="A203" s="64" t="s">
        <v>25</v>
      </c>
      <c r="B203" s="64" t="s">
        <v>829</v>
      </c>
      <c r="C203" s="158">
        <v>1627038.82</v>
      </c>
      <c r="D203" s="159">
        <v>2343866.1779999998</v>
      </c>
      <c r="F203" s="158">
        <v>1719773.51</v>
      </c>
      <c r="G203" s="159">
        <v>2774261</v>
      </c>
      <c r="I203" s="122">
        <v>1489141.0875000004</v>
      </c>
      <c r="J203" s="321">
        <v>3190400</v>
      </c>
      <c r="K203" s="100">
        <v>1266401.5477000007</v>
      </c>
      <c r="L203" s="101">
        <v>958974.45510000025</v>
      </c>
      <c r="M203" s="102">
        <v>3668960</v>
      </c>
      <c r="N203" s="103">
        <v>3668960</v>
      </c>
      <c r="O203" s="103">
        <f t="shared" si="54"/>
        <v>1693807.7968000001</v>
      </c>
      <c r="P203" s="100">
        <f t="shared" si="55"/>
        <v>1553718.1658000003</v>
      </c>
      <c r="Q203" s="122">
        <f t="shared" si="47"/>
        <v>1328768.6188440006</v>
      </c>
      <c r="R203" s="101">
        <f t="shared" si="48"/>
        <v>1045054.0410280004</v>
      </c>
      <c r="S203" s="103">
        <f t="shared" si="56"/>
        <v>2570339.9333364</v>
      </c>
      <c r="T203" s="100">
        <f t="shared" si="57"/>
        <v>2993233.3418000001</v>
      </c>
      <c r="U203" s="122">
        <f t="shared" si="49"/>
        <v>3442218.2719999999</v>
      </c>
      <c r="V203" s="101">
        <f t="shared" si="50"/>
        <v>3668960</v>
      </c>
      <c r="X203" s="105">
        <v>1489141.0875000004</v>
      </c>
      <c r="Y203" s="107">
        <v>3190400</v>
      </c>
      <c r="Z203" s="104">
        <v>1266401.5477000007</v>
      </c>
      <c r="AA203" s="105">
        <v>958974.45510000025</v>
      </c>
      <c r="AB203" s="106">
        <v>3668960</v>
      </c>
      <c r="AC203" s="107">
        <v>3668960</v>
      </c>
      <c r="AD203" s="107">
        <f t="shared" si="51"/>
        <v>1553718.1658000003</v>
      </c>
      <c r="AE203" s="107">
        <f t="shared" si="52"/>
        <v>1328768.6188440006</v>
      </c>
      <c r="AF203" s="107">
        <f t="shared" si="58"/>
        <v>1045054.0410280004</v>
      </c>
      <c r="AG203" s="107">
        <f t="shared" si="53"/>
        <v>2993233.3418000001</v>
      </c>
      <c r="AH203" s="107">
        <f t="shared" si="59"/>
        <v>3442218.2719999999</v>
      </c>
      <c r="AI203" s="107">
        <f t="shared" si="60"/>
        <v>3668960</v>
      </c>
    </row>
    <row r="204" spans="1:35">
      <c r="A204" s="64" t="s">
        <v>567</v>
      </c>
      <c r="B204" s="64" t="s">
        <v>830</v>
      </c>
      <c r="C204" s="158">
        <v>873909.26</v>
      </c>
      <c r="D204" s="159">
        <v>3402950.7390000001</v>
      </c>
      <c r="F204" s="158">
        <v>801150.26</v>
      </c>
      <c r="G204" s="159">
        <v>5500000</v>
      </c>
      <c r="I204" s="122">
        <v>579544.11619999993</v>
      </c>
      <c r="J204" s="321">
        <v>5300000</v>
      </c>
      <c r="K204" s="100">
        <v>595967.25559999968</v>
      </c>
      <c r="L204" s="101">
        <v>614420.74620000029</v>
      </c>
      <c r="M204" s="102">
        <v>5300000</v>
      </c>
      <c r="N204" s="103">
        <v>5300000</v>
      </c>
      <c r="O204" s="103">
        <f t="shared" si="54"/>
        <v>821522.77999999991</v>
      </c>
      <c r="P204" s="100">
        <f t="shared" si="55"/>
        <v>641593.83646399993</v>
      </c>
      <c r="Q204" s="122">
        <f t="shared" si="47"/>
        <v>591368.77656799974</v>
      </c>
      <c r="R204" s="101">
        <f t="shared" si="48"/>
        <v>609253.76883200009</v>
      </c>
      <c r="S204" s="103">
        <f t="shared" si="56"/>
        <v>4506418.0601381995</v>
      </c>
      <c r="T204" s="100">
        <f t="shared" si="57"/>
        <v>5394760</v>
      </c>
      <c r="U204" s="122">
        <f t="shared" si="49"/>
        <v>5300000</v>
      </c>
      <c r="V204" s="101">
        <f t="shared" si="50"/>
        <v>5300000</v>
      </c>
      <c r="X204" s="105">
        <v>579544.11619999993</v>
      </c>
      <c r="Y204" s="107">
        <v>5300000</v>
      </c>
      <c r="Z204" s="104">
        <v>595967.25559999968</v>
      </c>
      <c r="AA204" s="105">
        <v>614420.74620000029</v>
      </c>
      <c r="AB204" s="106">
        <v>5300000</v>
      </c>
      <c r="AC204" s="107">
        <v>5300000</v>
      </c>
      <c r="AD204" s="107">
        <f t="shared" si="51"/>
        <v>641593.83646399993</v>
      </c>
      <c r="AE204" s="107">
        <f t="shared" si="52"/>
        <v>591368.77656799974</v>
      </c>
      <c r="AF204" s="107">
        <f t="shared" si="58"/>
        <v>609253.76883200009</v>
      </c>
      <c r="AG204" s="107">
        <f t="shared" si="53"/>
        <v>5394760</v>
      </c>
      <c r="AH204" s="107">
        <f t="shared" si="59"/>
        <v>5300000</v>
      </c>
      <c r="AI204" s="107">
        <f t="shared" si="60"/>
        <v>5300000</v>
      </c>
    </row>
    <row r="205" spans="1:35">
      <c r="A205" s="64" t="s">
        <v>365</v>
      </c>
      <c r="B205" s="64" t="s">
        <v>831</v>
      </c>
      <c r="C205" s="158">
        <v>8750372.5399999991</v>
      </c>
      <c r="D205" s="159">
        <v>26032737.456</v>
      </c>
      <c r="F205" s="158">
        <v>8667127.7400000002</v>
      </c>
      <c r="G205" s="159">
        <v>33000000</v>
      </c>
      <c r="I205" s="122">
        <v>5144071.2508000052</v>
      </c>
      <c r="J205" s="321">
        <v>34500000</v>
      </c>
      <c r="K205" s="100">
        <v>3948301.1489000032</v>
      </c>
      <c r="L205" s="101">
        <v>3457448.742700005</v>
      </c>
      <c r="M205" s="102">
        <v>36500000</v>
      </c>
      <c r="N205" s="103">
        <v>36500000</v>
      </c>
      <c r="O205" s="103">
        <f t="shared" si="54"/>
        <v>8690436.284</v>
      </c>
      <c r="P205" s="100">
        <f t="shared" si="55"/>
        <v>6130527.0677760039</v>
      </c>
      <c r="Q205" s="122">
        <f t="shared" si="47"/>
        <v>4283116.777432004</v>
      </c>
      <c r="R205" s="101">
        <f t="shared" si="48"/>
        <v>3594887.4164360045</v>
      </c>
      <c r="S205" s="103">
        <f t="shared" si="56"/>
        <v>29698911.006652802</v>
      </c>
      <c r="T205" s="100">
        <f t="shared" si="57"/>
        <v>33789300</v>
      </c>
      <c r="U205" s="122">
        <f t="shared" si="49"/>
        <v>35552400</v>
      </c>
      <c r="V205" s="101">
        <f t="shared" si="50"/>
        <v>36500000</v>
      </c>
      <c r="X205" s="105">
        <v>5144071.2508000052</v>
      </c>
      <c r="Y205" s="107">
        <v>34500000</v>
      </c>
      <c r="Z205" s="104">
        <v>3948301.1489000032</v>
      </c>
      <c r="AA205" s="105">
        <v>3457448.742700005</v>
      </c>
      <c r="AB205" s="106">
        <v>36500000</v>
      </c>
      <c r="AC205" s="107">
        <v>36500000</v>
      </c>
      <c r="AD205" s="107">
        <f t="shared" si="51"/>
        <v>6130527.0677760039</v>
      </c>
      <c r="AE205" s="107">
        <f t="shared" si="52"/>
        <v>4283116.777432004</v>
      </c>
      <c r="AF205" s="107">
        <f t="shared" si="58"/>
        <v>3594887.4164360045</v>
      </c>
      <c r="AG205" s="107">
        <f t="shared" si="53"/>
        <v>33789300</v>
      </c>
      <c r="AH205" s="107">
        <f t="shared" si="59"/>
        <v>35552400</v>
      </c>
      <c r="AI205" s="107">
        <f t="shared" si="60"/>
        <v>36500000</v>
      </c>
    </row>
    <row r="206" spans="1:35">
      <c r="A206" s="64" t="s">
        <v>173</v>
      </c>
      <c r="B206" s="64" t="s">
        <v>832</v>
      </c>
      <c r="C206" s="158">
        <v>0</v>
      </c>
      <c r="D206" s="159">
        <v>65250</v>
      </c>
      <c r="F206" s="158">
        <v>0</v>
      </c>
      <c r="G206" s="159">
        <v>75000</v>
      </c>
      <c r="I206" s="122">
        <v>0</v>
      </c>
      <c r="J206" s="321">
        <v>75000</v>
      </c>
      <c r="K206" s="100">
        <v>0</v>
      </c>
      <c r="L206" s="101">
        <v>0</v>
      </c>
      <c r="M206" s="102">
        <v>75000</v>
      </c>
      <c r="N206" s="103">
        <v>75000</v>
      </c>
      <c r="O206" s="103">
        <f t="shared" si="54"/>
        <v>0</v>
      </c>
      <c r="P206" s="100">
        <f t="shared" si="55"/>
        <v>0</v>
      </c>
      <c r="Q206" s="122">
        <f t="shared" si="47"/>
        <v>0</v>
      </c>
      <c r="R206" s="101">
        <f t="shared" si="48"/>
        <v>0</v>
      </c>
      <c r="S206" s="103">
        <f t="shared" si="56"/>
        <v>70380.45</v>
      </c>
      <c r="T206" s="100">
        <f t="shared" si="57"/>
        <v>75000</v>
      </c>
      <c r="U206" s="122">
        <f t="shared" si="49"/>
        <v>75000</v>
      </c>
      <c r="V206" s="101">
        <f t="shared" si="50"/>
        <v>75000</v>
      </c>
      <c r="X206" s="105">
        <v>0</v>
      </c>
      <c r="Y206" s="107">
        <v>75000</v>
      </c>
      <c r="Z206" s="104">
        <v>0</v>
      </c>
      <c r="AA206" s="105">
        <v>0</v>
      </c>
      <c r="AB206" s="106">
        <v>75000</v>
      </c>
      <c r="AC206" s="107">
        <v>75000</v>
      </c>
      <c r="AD206" s="107">
        <f t="shared" si="51"/>
        <v>0</v>
      </c>
      <c r="AE206" s="107">
        <f t="shared" si="52"/>
        <v>0</v>
      </c>
      <c r="AF206" s="107">
        <f t="shared" si="58"/>
        <v>0</v>
      </c>
      <c r="AG206" s="107">
        <f t="shared" si="53"/>
        <v>75000</v>
      </c>
      <c r="AH206" s="107">
        <f t="shared" si="59"/>
        <v>75000</v>
      </c>
      <c r="AI206" s="107">
        <f t="shared" si="60"/>
        <v>75000</v>
      </c>
    </row>
    <row r="207" spans="1:35">
      <c r="A207" s="64" t="s">
        <v>177</v>
      </c>
      <c r="B207" s="64" t="s">
        <v>833</v>
      </c>
      <c r="C207" s="158">
        <v>337573.37</v>
      </c>
      <c r="D207" s="159">
        <v>562186.62600000005</v>
      </c>
      <c r="F207" s="158">
        <v>334958.76</v>
      </c>
      <c r="G207" s="159">
        <v>573153</v>
      </c>
      <c r="I207" s="122">
        <v>392711.02351600002</v>
      </c>
      <c r="J207" s="321">
        <v>599004</v>
      </c>
      <c r="K207" s="100">
        <v>308979.27785200009</v>
      </c>
      <c r="L207" s="101">
        <v>288866.78815400013</v>
      </c>
      <c r="M207" s="102">
        <v>607737</v>
      </c>
      <c r="N207" s="103">
        <v>616602</v>
      </c>
      <c r="O207" s="103">
        <f t="shared" si="54"/>
        <v>335690.85080000001</v>
      </c>
      <c r="P207" s="100">
        <f t="shared" si="55"/>
        <v>376540.38973152003</v>
      </c>
      <c r="Q207" s="122">
        <f t="shared" si="47"/>
        <v>332424.16663792008</v>
      </c>
      <c r="R207" s="101">
        <f t="shared" si="48"/>
        <v>294498.28526944009</v>
      </c>
      <c r="S207" s="103">
        <f t="shared" si="56"/>
        <v>567957.13199879997</v>
      </c>
      <c r="T207" s="100">
        <f t="shared" si="57"/>
        <v>586755.79619999998</v>
      </c>
      <c r="U207" s="122">
        <f t="shared" si="49"/>
        <v>603599.30459999992</v>
      </c>
      <c r="V207" s="101">
        <f t="shared" si="50"/>
        <v>612401.76300000004</v>
      </c>
      <c r="X207" s="105">
        <v>392711.02351600002</v>
      </c>
      <c r="Y207" s="107">
        <v>599004</v>
      </c>
      <c r="Z207" s="104">
        <v>308979.27785200009</v>
      </c>
      <c r="AA207" s="105">
        <v>288866.78815400013</v>
      </c>
      <c r="AB207" s="106">
        <v>607737</v>
      </c>
      <c r="AC207" s="107">
        <v>616602</v>
      </c>
      <c r="AD207" s="107">
        <f t="shared" si="51"/>
        <v>376540.38973152003</v>
      </c>
      <c r="AE207" s="107">
        <f t="shared" si="52"/>
        <v>332424.16663792008</v>
      </c>
      <c r="AF207" s="107">
        <f t="shared" si="58"/>
        <v>294498.28526944009</v>
      </c>
      <c r="AG207" s="107">
        <f t="shared" si="53"/>
        <v>586755.79619999998</v>
      </c>
      <c r="AH207" s="107">
        <f t="shared" si="59"/>
        <v>603599.30459999992</v>
      </c>
      <c r="AI207" s="107">
        <f t="shared" si="60"/>
        <v>612401.76300000004</v>
      </c>
    </row>
    <row r="208" spans="1:35">
      <c r="A208" s="64" t="s">
        <v>51</v>
      </c>
      <c r="B208" s="64" t="s">
        <v>834</v>
      </c>
      <c r="C208" s="158">
        <v>4028814.06</v>
      </c>
      <c r="D208" s="159">
        <v>706475.93775000004</v>
      </c>
      <c r="F208" s="158">
        <v>4391015.38</v>
      </c>
      <c r="G208" s="159">
        <v>714304</v>
      </c>
      <c r="I208" s="122">
        <v>4503131.6483333334</v>
      </c>
      <c r="J208" s="321">
        <v>714304</v>
      </c>
      <c r="K208" s="100">
        <v>4432385.2571939994</v>
      </c>
      <c r="L208" s="101">
        <v>4442374.6698513338</v>
      </c>
      <c r="M208" s="102">
        <v>714304</v>
      </c>
      <c r="N208" s="103">
        <v>714304</v>
      </c>
      <c r="O208" s="103">
        <f t="shared" si="54"/>
        <v>4289599.0104</v>
      </c>
      <c r="P208" s="100">
        <f t="shared" si="55"/>
        <v>4471739.0932</v>
      </c>
      <c r="Q208" s="122">
        <f t="shared" si="47"/>
        <v>4452194.2467130125</v>
      </c>
      <c r="R208" s="101">
        <f t="shared" si="48"/>
        <v>4439577.6343072802</v>
      </c>
      <c r="S208" s="103">
        <f t="shared" si="56"/>
        <v>710595.06410595006</v>
      </c>
      <c r="T208" s="100">
        <f t="shared" si="57"/>
        <v>714304</v>
      </c>
      <c r="U208" s="122">
        <f t="shared" si="49"/>
        <v>714304</v>
      </c>
      <c r="V208" s="101">
        <f t="shared" si="50"/>
        <v>714304</v>
      </c>
      <c r="X208" s="105">
        <v>4503131.6483333334</v>
      </c>
      <c r="Y208" s="107">
        <v>714304</v>
      </c>
      <c r="Z208" s="104">
        <v>4432385.2571939994</v>
      </c>
      <c r="AA208" s="105">
        <v>4442374.6698513338</v>
      </c>
      <c r="AB208" s="106">
        <v>714304</v>
      </c>
      <c r="AC208" s="107">
        <v>714304</v>
      </c>
      <c r="AD208" s="107">
        <f t="shared" si="51"/>
        <v>4471739.0932</v>
      </c>
      <c r="AE208" s="107">
        <f t="shared" si="52"/>
        <v>4452194.2467130125</v>
      </c>
      <c r="AF208" s="107">
        <f t="shared" si="58"/>
        <v>4439577.6343072802</v>
      </c>
      <c r="AG208" s="107">
        <f t="shared" si="53"/>
        <v>714304</v>
      </c>
      <c r="AH208" s="107">
        <f t="shared" si="59"/>
        <v>714304</v>
      </c>
      <c r="AI208" s="107">
        <f t="shared" si="60"/>
        <v>714304</v>
      </c>
    </row>
    <row r="209" spans="1:35">
      <c r="A209" s="64" t="s">
        <v>155</v>
      </c>
      <c r="B209" s="64" t="s">
        <v>978</v>
      </c>
      <c r="C209" s="158">
        <v>24516.959999999999</v>
      </c>
      <c r="D209" s="159">
        <v>204509</v>
      </c>
      <c r="F209" s="158">
        <v>19743</v>
      </c>
      <c r="G209" s="159">
        <v>204509</v>
      </c>
      <c r="I209" s="122">
        <v>68969.120400000029</v>
      </c>
      <c r="J209" s="321">
        <v>331448</v>
      </c>
      <c r="K209" s="100">
        <v>26269.960499999994</v>
      </c>
      <c r="L209" s="101">
        <v>39067.752500000002</v>
      </c>
      <c r="M209" s="102">
        <v>331448</v>
      </c>
      <c r="N209" s="103">
        <v>331448</v>
      </c>
      <c r="O209" s="103">
        <f t="shared" si="54"/>
        <v>21079.7088</v>
      </c>
      <c r="P209" s="100">
        <f t="shared" si="55"/>
        <v>55185.806688000019</v>
      </c>
      <c r="Q209" s="122">
        <f t="shared" si="47"/>
        <v>38225.725272000011</v>
      </c>
      <c r="R209" s="101">
        <f t="shared" si="48"/>
        <v>35484.370739999998</v>
      </c>
      <c r="S209" s="103">
        <f t="shared" si="56"/>
        <v>204509</v>
      </c>
      <c r="T209" s="100">
        <f t="shared" si="57"/>
        <v>271304.30180000002</v>
      </c>
      <c r="U209" s="122">
        <f t="shared" si="49"/>
        <v>331448</v>
      </c>
      <c r="V209" s="101">
        <f t="shared" si="50"/>
        <v>331448</v>
      </c>
      <c r="X209" s="105">
        <v>68969.120400000029</v>
      </c>
      <c r="Y209" s="107">
        <v>331448</v>
      </c>
      <c r="Z209" s="104">
        <v>26269.960499999994</v>
      </c>
      <c r="AA209" s="105">
        <v>39067.752500000002</v>
      </c>
      <c r="AB209" s="106">
        <v>331448</v>
      </c>
      <c r="AC209" s="107">
        <v>331448</v>
      </c>
      <c r="AD209" s="107">
        <f t="shared" si="51"/>
        <v>55185.806688000019</v>
      </c>
      <c r="AE209" s="107">
        <f t="shared" si="52"/>
        <v>38225.725272000011</v>
      </c>
      <c r="AF209" s="107">
        <f t="shared" si="58"/>
        <v>35484.370739999998</v>
      </c>
      <c r="AG209" s="107">
        <f t="shared" si="53"/>
        <v>271304.30180000002</v>
      </c>
      <c r="AH209" s="107">
        <f t="shared" si="59"/>
        <v>331448</v>
      </c>
      <c r="AI209" s="107">
        <f t="shared" si="60"/>
        <v>331448</v>
      </c>
    </row>
    <row r="210" spans="1:35">
      <c r="A210" s="64" t="s">
        <v>123</v>
      </c>
      <c r="B210" s="64" t="s">
        <v>835</v>
      </c>
      <c r="C210" s="158">
        <v>0</v>
      </c>
      <c r="D210" s="159">
        <v>6485279.1540000001</v>
      </c>
      <c r="F210" s="158">
        <v>0</v>
      </c>
      <c r="G210" s="159">
        <v>7141484</v>
      </c>
      <c r="I210" s="122">
        <v>0</v>
      </c>
      <c r="J210" s="321">
        <v>7748901.1900000004</v>
      </c>
      <c r="K210" s="100">
        <v>0</v>
      </c>
      <c r="L210" s="101">
        <v>0</v>
      </c>
      <c r="M210" s="102">
        <v>7940399.0492000002</v>
      </c>
      <c r="N210" s="103">
        <v>8169393.1993999993</v>
      </c>
      <c r="O210" s="103">
        <f t="shared" si="54"/>
        <v>0</v>
      </c>
      <c r="P210" s="100">
        <f t="shared" si="55"/>
        <v>0</v>
      </c>
      <c r="Q210" s="122">
        <f t="shared" si="47"/>
        <v>0</v>
      </c>
      <c r="R210" s="101">
        <f t="shared" si="48"/>
        <v>0</v>
      </c>
      <c r="S210" s="103">
        <f t="shared" si="56"/>
        <v>6830574.1439651996</v>
      </c>
      <c r="T210" s="100">
        <f t="shared" si="57"/>
        <v>7461106.9253780004</v>
      </c>
      <c r="U210" s="122">
        <f t="shared" si="49"/>
        <v>7849667.3635110408</v>
      </c>
      <c r="V210" s="101">
        <f t="shared" si="50"/>
        <v>8060895.77103524</v>
      </c>
      <c r="X210" s="105">
        <v>0</v>
      </c>
      <c r="Y210" s="107">
        <v>7748901.1900000004</v>
      </c>
      <c r="Z210" s="104">
        <v>0</v>
      </c>
      <c r="AA210" s="105">
        <v>0</v>
      </c>
      <c r="AB210" s="106">
        <v>7940399.0492000002</v>
      </c>
      <c r="AC210" s="107">
        <v>8169393.1993999993</v>
      </c>
      <c r="AD210" s="107">
        <f t="shared" si="51"/>
        <v>0</v>
      </c>
      <c r="AE210" s="107">
        <f t="shared" si="52"/>
        <v>0</v>
      </c>
      <c r="AF210" s="107">
        <f t="shared" si="58"/>
        <v>0</v>
      </c>
      <c r="AG210" s="107">
        <f t="shared" si="53"/>
        <v>7461106.9253780004</v>
      </c>
      <c r="AH210" s="107">
        <f t="shared" si="59"/>
        <v>7849667.3635110408</v>
      </c>
      <c r="AI210" s="107">
        <f t="shared" si="60"/>
        <v>8060895.77103524</v>
      </c>
    </row>
    <row r="211" spans="1:35">
      <c r="A211" s="64" t="s">
        <v>521</v>
      </c>
      <c r="B211" s="64" t="s">
        <v>836</v>
      </c>
      <c r="C211" s="158">
        <v>430591.93</v>
      </c>
      <c r="D211" s="159">
        <v>853018.06949999998</v>
      </c>
      <c r="F211" s="158">
        <v>443088.22</v>
      </c>
      <c r="G211" s="159">
        <v>1512338</v>
      </c>
      <c r="I211" s="122">
        <v>439420.10289999994</v>
      </c>
      <c r="J211" s="321">
        <v>1659079.8225</v>
      </c>
      <c r="K211" s="100">
        <v>336193.62589999987</v>
      </c>
      <c r="L211" s="101">
        <v>312321.35520000011</v>
      </c>
      <c r="M211" s="102">
        <v>1751510.19</v>
      </c>
      <c r="N211" s="103">
        <v>1867811.1850000001</v>
      </c>
      <c r="O211" s="103">
        <f t="shared" si="54"/>
        <v>439589.25879999995</v>
      </c>
      <c r="P211" s="100">
        <f t="shared" si="55"/>
        <v>440447.17568799993</v>
      </c>
      <c r="Q211" s="122">
        <f t="shared" si="47"/>
        <v>365097.03945999988</v>
      </c>
      <c r="R211" s="101">
        <f t="shared" si="48"/>
        <v>319005.59099600004</v>
      </c>
      <c r="S211" s="103">
        <f t="shared" si="56"/>
        <v>1199952.2169291</v>
      </c>
      <c r="T211" s="100">
        <f t="shared" si="57"/>
        <v>1589553.5469995001</v>
      </c>
      <c r="U211" s="122">
        <f t="shared" si="49"/>
        <v>1707716.6818784999</v>
      </c>
      <c r="V211" s="101">
        <f t="shared" si="50"/>
        <v>1812707.773569</v>
      </c>
      <c r="X211" s="105">
        <v>439420.10289999994</v>
      </c>
      <c r="Y211" s="107">
        <v>1659079.8225</v>
      </c>
      <c r="Z211" s="104">
        <v>336193.62589999987</v>
      </c>
      <c r="AA211" s="105">
        <v>312321.35520000011</v>
      </c>
      <c r="AB211" s="106">
        <v>1751510.19</v>
      </c>
      <c r="AC211" s="107">
        <v>1867811.1850000001</v>
      </c>
      <c r="AD211" s="107">
        <f t="shared" si="51"/>
        <v>440447.17568799993</v>
      </c>
      <c r="AE211" s="107">
        <f t="shared" si="52"/>
        <v>365097.03945999988</v>
      </c>
      <c r="AF211" s="107">
        <f t="shared" si="58"/>
        <v>319005.59099600004</v>
      </c>
      <c r="AG211" s="107">
        <f t="shared" si="53"/>
        <v>1589553.5469995001</v>
      </c>
      <c r="AH211" s="107">
        <f t="shared" si="59"/>
        <v>1707716.6818784999</v>
      </c>
      <c r="AI211" s="107">
        <f t="shared" si="60"/>
        <v>1812707.773569</v>
      </c>
    </row>
    <row r="212" spans="1:35">
      <c r="A212" s="64" t="s">
        <v>347</v>
      </c>
      <c r="B212" s="64" t="s">
        <v>837</v>
      </c>
      <c r="C212" s="158">
        <v>511837.87</v>
      </c>
      <c r="D212" s="159">
        <v>365062.13400000002</v>
      </c>
      <c r="F212" s="158">
        <v>452835.26</v>
      </c>
      <c r="G212" s="159">
        <v>665787.60499999998</v>
      </c>
      <c r="I212" s="122">
        <v>475317.5708000001</v>
      </c>
      <c r="J212" s="321">
        <v>632000</v>
      </c>
      <c r="K212" s="100">
        <v>477700.7105000001</v>
      </c>
      <c r="L212" s="101">
        <v>464083.83800000005</v>
      </c>
      <c r="M212" s="102">
        <v>632000</v>
      </c>
      <c r="N212" s="103">
        <v>632000</v>
      </c>
      <c r="O212" s="103">
        <f t="shared" si="54"/>
        <v>469355.99080000003</v>
      </c>
      <c r="P212" s="100">
        <f t="shared" si="55"/>
        <v>469022.52377600007</v>
      </c>
      <c r="Q212" s="122">
        <f t="shared" si="47"/>
        <v>477033.43138400011</v>
      </c>
      <c r="R212" s="101">
        <f t="shared" si="48"/>
        <v>467896.56230000005</v>
      </c>
      <c r="S212" s="103">
        <f t="shared" si="56"/>
        <v>523303.87684020004</v>
      </c>
      <c r="T212" s="100">
        <f t="shared" si="57"/>
        <v>648008.56724900007</v>
      </c>
      <c r="U212" s="122">
        <f t="shared" si="49"/>
        <v>632000</v>
      </c>
      <c r="V212" s="101">
        <f t="shared" si="50"/>
        <v>632000</v>
      </c>
      <c r="X212" s="105">
        <v>475317.5708000001</v>
      </c>
      <c r="Y212" s="107">
        <v>632000</v>
      </c>
      <c r="Z212" s="104">
        <v>477700.7105000001</v>
      </c>
      <c r="AA212" s="105">
        <v>464083.83800000005</v>
      </c>
      <c r="AB212" s="106">
        <v>632000</v>
      </c>
      <c r="AC212" s="107">
        <v>632000</v>
      </c>
      <c r="AD212" s="107">
        <f t="shared" si="51"/>
        <v>469022.52377600007</v>
      </c>
      <c r="AE212" s="107">
        <f t="shared" si="52"/>
        <v>477033.43138400011</v>
      </c>
      <c r="AF212" s="107">
        <f t="shared" si="58"/>
        <v>467896.56230000005</v>
      </c>
      <c r="AG212" s="107">
        <f t="shared" si="53"/>
        <v>648008.56724900007</v>
      </c>
      <c r="AH212" s="107">
        <f t="shared" si="59"/>
        <v>632000</v>
      </c>
      <c r="AI212" s="107">
        <f t="shared" si="60"/>
        <v>632000</v>
      </c>
    </row>
    <row r="213" spans="1:35">
      <c r="A213" s="64" t="s">
        <v>301</v>
      </c>
      <c r="B213" s="64" t="s">
        <v>929</v>
      </c>
      <c r="C213" s="158">
        <v>77016.13</v>
      </c>
      <c r="D213" s="159">
        <v>819713.86800000002</v>
      </c>
      <c r="F213" s="158">
        <v>63806.54</v>
      </c>
      <c r="G213" s="159">
        <v>1083718</v>
      </c>
      <c r="I213" s="122">
        <v>110619.51820000018</v>
      </c>
      <c r="J213" s="321">
        <v>1300462</v>
      </c>
      <c r="K213" s="100">
        <v>23828.098900000125</v>
      </c>
      <c r="L213" s="101">
        <v>0</v>
      </c>
      <c r="M213" s="102">
        <v>1300462</v>
      </c>
      <c r="N213" s="103">
        <v>1300462</v>
      </c>
      <c r="O213" s="103">
        <f t="shared" si="54"/>
        <v>67505.225200000001</v>
      </c>
      <c r="P213" s="100">
        <f t="shared" si="55"/>
        <v>97511.884304000123</v>
      </c>
      <c r="Q213" s="122">
        <f t="shared" si="47"/>
        <v>48129.696304000143</v>
      </c>
      <c r="R213" s="101">
        <f t="shared" si="48"/>
        <v>6671.8676920000353</v>
      </c>
      <c r="S213" s="103">
        <f t="shared" si="56"/>
        <v>958632.84225840005</v>
      </c>
      <c r="T213" s="100">
        <f t="shared" si="57"/>
        <v>1197768.6927999998</v>
      </c>
      <c r="U213" s="122">
        <f t="shared" si="49"/>
        <v>1300462</v>
      </c>
      <c r="V213" s="101">
        <f t="shared" si="50"/>
        <v>1300462</v>
      </c>
      <c r="X213" s="105">
        <v>110619.51820000018</v>
      </c>
      <c r="Y213" s="107">
        <v>1300462</v>
      </c>
      <c r="Z213" s="104">
        <v>23828.098900000125</v>
      </c>
      <c r="AA213" s="105">
        <v>0</v>
      </c>
      <c r="AB213" s="106">
        <v>1300462</v>
      </c>
      <c r="AC213" s="107">
        <v>1300462</v>
      </c>
      <c r="AD213" s="107">
        <f t="shared" si="51"/>
        <v>97511.884304000123</v>
      </c>
      <c r="AE213" s="107">
        <f t="shared" si="52"/>
        <v>48129.696304000143</v>
      </c>
      <c r="AF213" s="107">
        <f t="shared" si="58"/>
        <v>6671.8676920000353</v>
      </c>
      <c r="AG213" s="107">
        <f t="shared" si="53"/>
        <v>1197768.6927999998</v>
      </c>
      <c r="AH213" s="107">
        <f t="shared" si="59"/>
        <v>1300462</v>
      </c>
      <c r="AI213" s="107">
        <f t="shared" si="60"/>
        <v>1300462</v>
      </c>
    </row>
    <row r="214" spans="1:35">
      <c r="A214" s="64" t="s">
        <v>195</v>
      </c>
      <c r="B214" s="64" t="s">
        <v>838</v>
      </c>
      <c r="C214" s="158">
        <v>0</v>
      </c>
      <c r="D214" s="159">
        <v>38550865.297499999</v>
      </c>
      <c r="F214" s="158">
        <v>0</v>
      </c>
      <c r="G214" s="159">
        <v>39994564.170000002</v>
      </c>
      <c r="I214" s="122">
        <v>0</v>
      </c>
      <c r="J214" s="321">
        <v>40242846.234999999</v>
      </c>
      <c r="K214" s="100">
        <v>0</v>
      </c>
      <c r="L214" s="101">
        <v>0</v>
      </c>
      <c r="M214" s="102">
        <v>42580577.7456</v>
      </c>
      <c r="N214" s="103">
        <v>44413798.019199997</v>
      </c>
      <c r="O214" s="103">
        <f t="shared" si="54"/>
        <v>0</v>
      </c>
      <c r="P214" s="100">
        <f t="shared" si="55"/>
        <v>0</v>
      </c>
      <c r="Q214" s="122">
        <f t="shared" si="47"/>
        <v>0</v>
      </c>
      <c r="R214" s="101">
        <f t="shared" si="48"/>
        <v>0</v>
      </c>
      <c r="S214" s="103">
        <f t="shared" si="56"/>
        <v>39310539.644209504</v>
      </c>
      <c r="T214" s="100">
        <f t="shared" si="57"/>
        <v>40125210.192603</v>
      </c>
      <c r="U214" s="122">
        <f t="shared" si="49"/>
        <v>41472960.555877715</v>
      </c>
      <c r="V214" s="101">
        <f t="shared" si="50"/>
        <v>43545218.253568321</v>
      </c>
      <c r="X214" s="105">
        <v>0</v>
      </c>
      <c r="Y214" s="107">
        <v>40242846.234999999</v>
      </c>
      <c r="Z214" s="104">
        <v>0</v>
      </c>
      <c r="AA214" s="105">
        <v>0</v>
      </c>
      <c r="AB214" s="106">
        <v>42580577.7456</v>
      </c>
      <c r="AC214" s="107">
        <v>44413798.019199997</v>
      </c>
      <c r="AD214" s="107">
        <f t="shared" si="51"/>
        <v>0</v>
      </c>
      <c r="AE214" s="107">
        <f t="shared" si="52"/>
        <v>0</v>
      </c>
      <c r="AF214" s="107">
        <f t="shared" si="58"/>
        <v>0</v>
      </c>
      <c r="AG214" s="107">
        <f t="shared" si="53"/>
        <v>40125210.192603</v>
      </c>
      <c r="AH214" s="107">
        <f t="shared" si="59"/>
        <v>41472960.555877715</v>
      </c>
      <c r="AI214" s="107">
        <f t="shared" si="60"/>
        <v>43545218.253568321</v>
      </c>
    </row>
    <row r="215" spans="1:35">
      <c r="A215" s="64" t="s">
        <v>109</v>
      </c>
      <c r="B215" s="64" t="s">
        <v>839</v>
      </c>
      <c r="C215" s="158">
        <v>70950.39</v>
      </c>
      <c r="D215" s="159">
        <v>450000</v>
      </c>
      <c r="F215" s="158">
        <v>18172.05</v>
      </c>
      <c r="G215" s="159">
        <v>460000</v>
      </c>
      <c r="I215" s="122">
        <v>48244.167938000021</v>
      </c>
      <c r="J215" s="321">
        <v>475000</v>
      </c>
      <c r="K215" s="100">
        <v>0</v>
      </c>
      <c r="L215" s="101">
        <v>0</v>
      </c>
      <c r="M215" s="102">
        <v>490000</v>
      </c>
      <c r="N215" s="103">
        <v>490000</v>
      </c>
      <c r="O215" s="103">
        <f t="shared" si="54"/>
        <v>32949.985200000003</v>
      </c>
      <c r="P215" s="100">
        <f t="shared" si="55"/>
        <v>39823.974915360013</v>
      </c>
      <c r="Q215" s="122">
        <f t="shared" si="47"/>
        <v>13508.367022640006</v>
      </c>
      <c r="R215" s="101">
        <f t="shared" si="48"/>
        <v>0</v>
      </c>
      <c r="S215" s="103">
        <f t="shared" si="56"/>
        <v>455262</v>
      </c>
      <c r="T215" s="100">
        <f t="shared" si="57"/>
        <v>467893</v>
      </c>
      <c r="U215" s="122">
        <f t="shared" si="49"/>
        <v>482893</v>
      </c>
      <c r="V215" s="101">
        <f t="shared" si="50"/>
        <v>490000</v>
      </c>
      <c r="X215" s="105">
        <v>48244.167938000021</v>
      </c>
      <c r="Y215" s="107">
        <v>475000</v>
      </c>
      <c r="Z215" s="104">
        <v>0</v>
      </c>
      <c r="AA215" s="105">
        <v>0</v>
      </c>
      <c r="AB215" s="106">
        <v>490000</v>
      </c>
      <c r="AC215" s="107">
        <v>490000</v>
      </c>
      <c r="AD215" s="107">
        <f t="shared" si="51"/>
        <v>39823.974915360013</v>
      </c>
      <c r="AE215" s="107">
        <f t="shared" si="52"/>
        <v>13508.367022640006</v>
      </c>
      <c r="AF215" s="107">
        <f t="shared" si="58"/>
        <v>0</v>
      </c>
      <c r="AG215" s="107">
        <f t="shared" si="53"/>
        <v>467893</v>
      </c>
      <c r="AH215" s="107">
        <f t="shared" si="59"/>
        <v>482893</v>
      </c>
      <c r="AI215" s="107">
        <f t="shared" si="60"/>
        <v>490000</v>
      </c>
    </row>
    <row r="216" spans="1:35">
      <c r="A216" s="64" t="s">
        <v>27</v>
      </c>
      <c r="B216" s="64" t="s">
        <v>840</v>
      </c>
      <c r="C216" s="158">
        <v>7691434.4400000004</v>
      </c>
      <c r="D216" s="159">
        <v>12462685.560000001</v>
      </c>
      <c r="F216" s="158">
        <v>7437512.0199999996</v>
      </c>
      <c r="G216" s="159">
        <v>23364750.5275</v>
      </c>
      <c r="I216" s="122">
        <v>7366662.4956999989</v>
      </c>
      <c r="J216" s="321">
        <v>24512284.202500001</v>
      </c>
      <c r="K216" s="100">
        <v>8015808.1446000002</v>
      </c>
      <c r="L216" s="101">
        <v>7983880.3893000027</v>
      </c>
      <c r="M216" s="102">
        <v>26000000</v>
      </c>
      <c r="N216" s="103">
        <v>26000000</v>
      </c>
      <c r="O216" s="103">
        <f t="shared" si="54"/>
        <v>7508610.2975999992</v>
      </c>
      <c r="P216" s="100">
        <f t="shared" si="55"/>
        <v>7386500.3625039989</v>
      </c>
      <c r="Q216" s="122">
        <f t="shared" si="47"/>
        <v>7834047.3629080001</v>
      </c>
      <c r="R216" s="101">
        <f t="shared" si="48"/>
        <v>7992820.1607840024</v>
      </c>
      <c r="S216" s="103">
        <f t="shared" si="56"/>
        <v>18199352.145898499</v>
      </c>
      <c r="T216" s="100">
        <f t="shared" si="57"/>
        <v>23968582.747285001</v>
      </c>
      <c r="U216" s="122">
        <f t="shared" si="49"/>
        <v>25295120.255144499</v>
      </c>
      <c r="V216" s="101">
        <f t="shared" si="50"/>
        <v>26000000</v>
      </c>
      <c r="X216" s="105">
        <v>7366662.4956999989</v>
      </c>
      <c r="Y216" s="107">
        <v>24512284.202500001</v>
      </c>
      <c r="Z216" s="104">
        <v>8015808.1446000002</v>
      </c>
      <c r="AA216" s="105">
        <v>7983880.3893000027</v>
      </c>
      <c r="AB216" s="106">
        <v>26000000</v>
      </c>
      <c r="AC216" s="107">
        <v>26000000</v>
      </c>
      <c r="AD216" s="107">
        <f t="shared" si="51"/>
        <v>7386500.3625039989</v>
      </c>
      <c r="AE216" s="107">
        <f t="shared" si="52"/>
        <v>7834047.3629080001</v>
      </c>
      <c r="AF216" s="107">
        <f t="shared" si="58"/>
        <v>7992820.1607840024</v>
      </c>
      <c r="AG216" s="107">
        <f t="shared" si="53"/>
        <v>23968582.747285001</v>
      </c>
      <c r="AH216" s="107">
        <f t="shared" si="59"/>
        <v>25295120.255144499</v>
      </c>
      <c r="AI216" s="107">
        <f t="shared" si="60"/>
        <v>26000000</v>
      </c>
    </row>
    <row r="217" spans="1:35">
      <c r="A217" s="64" t="s">
        <v>71</v>
      </c>
      <c r="B217" s="64" t="s">
        <v>841</v>
      </c>
      <c r="C217" s="158">
        <v>0</v>
      </c>
      <c r="D217" s="159">
        <v>5188505.1645</v>
      </c>
      <c r="F217" s="158">
        <v>0</v>
      </c>
      <c r="G217" s="159">
        <v>5798709</v>
      </c>
      <c r="I217" s="122">
        <v>0</v>
      </c>
      <c r="J217" s="321">
        <v>7065957</v>
      </c>
      <c r="K217" s="100">
        <v>0</v>
      </c>
      <c r="L217" s="101">
        <v>0</v>
      </c>
      <c r="M217" s="102">
        <v>7984531</v>
      </c>
      <c r="N217" s="103">
        <v>7984531</v>
      </c>
      <c r="O217" s="103">
        <f t="shared" si="54"/>
        <v>0</v>
      </c>
      <c r="P217" s="100">
        <f t="shared" si="55"/>
        <v>0</v>
      </c>
      <c r="Q217" s="122">
        <f t="shared" si="47"/>
        <v>0</v>
      </c>
      <c r="R217" s="101">
        <f t="shared" si="48"/>
        <v>0</v>
      </c>
      <c r="S217" s="103">
        <f t="shared" si="56"/>
        <v>5509594.4227401</v>
      </c>
      <c r="T217" s="100">
        <f t="shared" si="57"/>
        <v>6465534.8976000007</v>
      </c>
      <c r="U217" s="122">
        <f t="shared" si="49"/>
        <v>7549310.6387999998</v>
      </c>
      <c r="V217" s="101">
        <f t="shared" si="50"/>
        <v>7984531</v>
      </c>
      <c r="X217" s="105">
        <v>0</v>
      </c>
      <c r="Y217" s="107">
        <v>7065957</v>
      </c>
      <c r="Z217" s="104">
        <v>0</v>
      </c>
      <c r="AA217" s="105">
        <v>0</v>
      </c>
      <c r="AB217" s="106">
        <v>7984531</v>
      </c>
      <c r="AC217" s="107">
        <v>7984531</v>
      </c>
      <c r="AD217" s="107">
        <f t="shared" si="51"/>
        <v>0</v>
      </c>
      <c r="AE217" s="107">
        <f t="shared" si="52"/>
        <v>0</v>
      </c>
      <c r="AF217" s="107">
        <f t="shared" si="58"/>
        <v>0</v>
      </c>
      <c r="AG217" s="107">
        <f t="shared" si="53"/>
        <v>6465534.8976000007</v>
      </c>
      <c r="AH217" s="107">
        <f t="shared" si="59"/>
        <v>7549310.6387999998</v>
      </c>
      <c r="AI217" s="107">
        <f t="shared" si="60"/>
        <v>7984531</v>
      </c>
    </row>
    <row r="218" spans="1:35">
      <c r="A218" s="64" t="s">
        <v>11</v>
      </c>
      <c r="B218" s="64" t="s">
        <v>842</v>
      </c>
      <c r="C218" s="158">
        <v>0</v>
      </c>
      <c r="D218" s="159">
        <v>570489.01199999999</v>
      </c>
      <c r="F218" s="158">
        <v>0</v>
      </c>
      <c r="G218" s="159">
        <v>656391</v>
      </c>
      <c r="I218" s="122">
        <v>0</v>
      </c>
      <c r="J218" s="321">
        <v>877500</v>
      </c>
      <c r="K218" s="100">
        <v>0</v>
      </c>
      <c r="L218" s="101">
        <v>0</v>
      </c>
      <c r="M218" s="102">
        <v>877500</v>
      </c>
      <c r="N218" s="103">
        <v>877500</v>
      </c>
      <c r="O218" s="103">
        <f t="shared" si="54"/>
        <v>0</v>
      </c>
      <c r="P218" s="100">
        <f t="shared" si="55"/>
        <v>0</v>
      </c>
      <c r="Q218" s="122">
        <f t="shared" si="47"/>
        <v>0</v>
      </c>
      <c r="R218" s="101">
        <f t="shared" si="48"/>
        <v>0</v>
      </c>
      <c r="S218" s="103">
        <f t="shared" si="56"/>
        <v>615690.63808559999</v>
      </c>
      <c r="T218" s="100">
        <f t="shared" si="57"/>
        <v>772738.55579999997</v>
      </c>
      <c r="U218" s="122">
        <f t="shared" si="49"/>
        <v>877500</v>
      </c>
      <c r="V218" s="101">
        <f t="shared" si="50"/>
        <v>877500</v>
      </c>
      <c r="X218" s="105">
        <v>0</v>
      </c>
      <c r="Y218" s="107">
        <v>877500</v>
      </c>
      <c r="Z218" s="104">
        <v>0</v>
      </c>
      <c r="AA218" s="105">
        <v>0</v>
      </c>
      <c r="AB218" s="106">
        <v>877500</v>
      </c>
      <c r="AC218" s="107">
        <v>877500</v>
      </c>
      <c r="AD218" s="107">
        <f t="shared" si="51"/>
        <v>0</v>
      </c>
      <c r="AE218" s="107">
        <f t="shared" si="52"/>
        <v>0</v>
      </c>
      <c r="AF218" s="107">
        <f t="shared" si="58"/>
        <v>0</v>
      </c>
      <c r="AG218" s="107">
        <f t="shared" si="53"/>
        <v>772738.55579999997</v>
      </c>
      <c r="AH218" s="107">
        <f t="shared" si="59"/>
        <v>877500</v>
      </c>
      <c r="AI218" s="107">
        <f t="shared" si="60"/>
        <v>877500</v>
      </c>
    </row>
    <row r="219" spans="1:35">
      <c r="A219" s="64" t="s">
        <v>483</v>
      </c>
      <c r="B219" s="64" t="s">
        <v>843</v>
      </c>
      <c r="C219" s="158">
        <v>413111.44</v>
      </c>
      <c r="D219" s="159">
        <v>1650858.564</v>
      </c>
      <c r="F219" s="158">
        <v>359450.05</v>
      </c>
      <c r="G219" s="159">
        <v>1864200</v>
      </c>
      <c r="I219" s="122">
        <v>303848.19539999997</v>
      </c>
      <c r="J219" s="321">
        <v>2087900</v>
      </c>
      <c r="K219" s="100">
        <v>50696.558175999882</v>
      </c>
      <c r="L219" s="101">
        <v>0</v>
      </c>
      <c r="M219" s="102">
        <v>2087900</v>
      </c>
      <c r="N219" s="103">
        <v>2087900</v>
      </c>
      <c r="O219" s="103">
        <f t="shared" si="54"/>
        <v>374475.23920000001</v>
      </c>
      <c r="P219" s="100">
        <f t="shared" si="55"/>
        <v>319416.71468799998</v>
      </c>
      <c r="Q219" s="122">
        <f t="shared" si="47"/>
        <v>121579.01659871991</v>
      </c>
      <c r="R219" s="101">
        <f t="shared" si="48"/>
        <v>14195.036289279968</v>
      </c>
      <c r="S219" s="103">
        <f t="shared" si="56"/>
        <v>1763118.8276232001</v>
      </c>
      <c r="T219" s="100">
        <f t="shared" si="57"/>
        <v>1981910.94</v>
      </c>
      <c r="U219" s="122">
        <f t="shared" si="49"/>
        <v>2087900</v>
      </c>
      <c r="V219" s="101">
        <f t="shared" si="50"/>
        <v>2087900</v>
      </c>
      <c r="X219" s="105">
        <v>303848.19539999997</v>
      </c>
      <c r="Y219" s="107">
        <v>2087900</v>
      </c>
      <c r="Z219" s="104">
        <v>50696.558175999882</v>
      </c>
      <c r="AA219" s="105">
        <v>0</v>
      </c>
      <c r="AB219" s="106">
        <v>2087900</v>
      </c>
      <c r="AC219" s="107">
        <v>2087900</v>
      </c>
      <c r="AD219" s="107">
        <f t="shared" si="51"/>
        <v>319416.71468799998</v>
      </c>
      <c r="AE219" s="107">
        <f t="shared" si="52"/>
        <v>121579.01659871991</v>
      </c>
      <c r="AF219" s="107">
        <f t="shared" si="58"/>
        <v>14195.036289279968</v>
      </c>
      <c r="AG219" s="107">
        <f t="shared" si="53"/>
        <v>1981910.94</v>
      </c>
      <c r="AH219" s="107">
        <f t="shared" si="59"/>
        <v>2087900</v>
      </c>
      <c r="AI219" s="107">
        <f t="shared" si="60"/>
        <v>2087900</v>
      </c>
    </row>
    <row r="220" spans="1:35">
      <c r="A220" s="64" t="s">
        <v>203</v>
      </c>
      <c r="B220" s="64" t="s">
        <v>844</v>
      </c>
      <c r="C220" s="158">
        <v>0</v>
      </c>
      <c r="D220" s="159">
        <v>6522395.04</v>
      </c>
      <c r="F220" s="158">
        <v>0</v>
      </c>
      <c r="G220" s="159">
        <v>7800000</v>
      </c>
      <c r="I220" s="122">
        <v>0</v>
      </c>
      <c r="J220" s="321">
        <v>7820000</v>
      </c>
      <c r="K220" s="100">
        <v>0</v>
      </c>
      <c r="L220" s="101">
        <v>0</v>
      </c>
      <c r="M220" s="102">
        <v>7820000</v>
      </c>
      <c r="N220" s="103">
        <v>7820000</v>
      </c>
      <c r="O220" s="103">
        <f t="shared" si="54"/>
        <v>0</v>
      </c>
      <c r="P220" s="100">
        <f t="shared" si="55"/>
        <v>0</v>
      </c>
      <c r="Q220" s="122">
        <f t="shared" si="47"/>
        <v>0</v>
      </c>
      <c r="R220" s="101">
        <f t="shared" si="48"/>
        <v>0</v>
      </c>
      <c r="S220" s="103">
        <f t="shared" si="56"/>
        <v>7194670.7699520001</v>
      </c>
      <c r="T220" s="100">
        <f t="shared" si="57"/>
        <v>7810524</v>
      </c>
      <c r="U220" s="122">
        <f t="shared" si="49"/>
        <v>7820000</v>
      </c>
      <c r="V220" s="101">
        <f t="shared" si="50"/>
        <v>7820000</v>
      </c>
      <c r="X220" s="105">
        <v>0</v>
      </c>
      <c r="Y220" s="107">
        <v>7820000</v>
      </c>
      <c r="Z220" s="104">
        <v>0</v>
      </c>
      <c r="AA220" s="105">
        <v>0</v>
      </c>
      <c r="AB220" s="106">
        <v>7820000</v>
      </c>
      <c r="AC220" s="107">
        <v>7820000</v>
      </c>
      <c r="AD220" s="107">
        <f t="shared" si="51"/>
        <v>0</v>
      </c>
      <c r="AE220" s="107">
        <f t="shared" si="52"/>
        <v>0</v>
      </c>
      <c r="AF220" s="107">
        <f t="shared" si="58"/>
        <v>0</v>
      </c>
      <c r="AG220" s="107">
        <f t="shared" si="53"/>
        <v>7810524</v>
      </c>
      <c r="AH220" s="107">
        <f t="shared" si="59"/>
        <v>7820000</v>
      </c>
      <c r="AI220" s="107">
        <f t="shared" si="60"/>
        <v>7820000</v>
      </c>
    </row>
    <row r="221" spans="1:35">
      <c r="A221" s="64" t="s">
        <v>525</v>
      </c>
      <c r="B221" s="64" t="s">
        <v>845</v>
      </c>
      <c r="C221" s="158">
        <v>1545727.91</v>
      </c>
      <c r="D221" s="159">
        <v>1850692.0889999999</v>
      </c>
      <c r="F221" s="158">
        <v>1678697.26</v>
      </c>
      <c r="G221" s="159">
        <v>3215953.5960500003</v>
      </c>
      <c r="I221" s="122">
        <v>1476747.9125000001</v>
      </c>
      <c r="J221" s="321">
        <v>3420654.4449999998</v>
      </c>
      <c r="K221" s="100">
        <v>1564843.4854000004</v>
      </c>
      <c r="L221" s="101">
        <v>1519623.6087</v>
      </c>
      <c r="M221" s="102">
        <v>3607390.2250000001</v>
      </c>
      <c r="N221" s="103">
        <v>3785327.2774999999</v>
      </c>
      <c r="O221" s="103">
        <f t="shared" si="54"/>
        <v>1641465.8419999999</v>
      </c>
      <c r="P221" s="100">
        <f t="shared" si="55"/>
        <v>1533293.7298000001</v>
      </c>
      <c r="Q221" s="122">
        <f t="shared" si="47"/>
        <v>1540176.7249880002</v>
      </c>
      <c r="R221" s="101">
        <f t="shared" si="48"/>
        <v>1532285.1741760001</v>
      </c>
      <c r="S221" s="103">
        <f t="shared" si="56"/>
        <v>2569092.6940097101</v>
      </c>
      <c r="T221" s="100">
        <f t="shared" si="57"/>
        <v>3323667.1827674899</v>
      </c>
      <c r="U221" s="122">
        <f t="shared" si="49"/>
        <v>3518914.812436</v>
      </c>
      <c r="V221" s="101">
        <f t="shared" si="50"/>
        <v>3701020.7020255001</v>
      </c>
      <c r="X221" s="105">
        <v>1476747.9125000001</v>
      </c>
      <c r="Y221" s="107">
        <v>3420654.4449999998</v>
      </c>
      <c r="Z221" s="104">
        <v>1564843.4854000004</v>
      </c>
      <c r="AA221" s="105">
        <v>1519623.6087</v>
      </c>
      <c r="AB221" s="106">
        <v>3607390.2250000001</v>
      </c>
      <c r="AC221" s="107">
        <v>3785327.2774999999</v>
      </c>
      <c r="AD221" s="107">
        <f t="shared" si="51"/>
        <v>1533293.7298000001</v>
      </c>
      <c r="AE221" s="107">
        <f t="shared" si="52"/>
        <v>1540176.7249880002</v>
      </c>
      <c r="AF221" s="107">
        <f t="shared" si="58"/>
        <v>1532285.1741760001</v>
      </c>
      <c r="AG221" s="107">
        <f t="shared" si="53"/>
        <v>3323667.1827674899</v>
      </c>
      <c r="AH221" s="107">
        <f t="shared" si="59"/>
        <v>3518914.812436</v>
      </c>
      <c r="AI221" s="107">
        <f t="shared" si="60"/>
        <v>3701020.7020255001</v>
      </c>
    </row>
    <row r="222" spans="1:35">
      <c r="A222" s="64" t="s">
        <v>265</v>
      </c>
      <c r="B222" s="64" t="s">
        <v>846</v>
      </c>
      <c r="C222" s="158">
        <v>0</v>
      </c>
      <c r="D222" s="159">
        <v>60000</v>
      </c>
      <c r="F222" s="158">
        <v>0</v>
      </c>
      <c r="G222" s="159">
        <v>60000</v>
      </c>
      <c r="I222" s="122">
        <v>0</v>
      </c>
      <c r="J222" s="321">
        <v>60000</v>
      </c>
      <c r="K222" s="100">
        <v>0</v>
      </c>
      <c r="L222" s="101">
        <v>0</v>
      </c>
      <c r="M222" s="102">
        <v>60000</v>
      </c>
      <c r="N222" s="103">
        <v>60000</v>
      </c>
      <c r="O222" s="103">
        <f t="shared" si="54"/>
        <v>0</v>
      </c>
      <c r="P222" s="100">
        <f t="shared" si="55"/>
        <v>0</v>
      </c>
      <c r="Q222" s="122">
        <f t="shared" si="47"/>
        <v>0</v>
      </c>
      <c r="R222" s="101">
        <f t="shared" si="48"/>
        <v>0</v>
      </c>
      <c r="S222" s="103">
        <f t="shared" si="56"/>
        <v>60000</v>
      </c>
      <c r="T222" s="100">
        <f t="shared" si="57"/>
        <v>60000</v>
      </c>
      <c r="U222" s="122">
        <f t="shared" si="49"/>
        <v>60000</v>
      </c>
      <c r="V222" s="101">
        <f t="shared" si="50"/>
        <v>60000</v>
      </c>
      <c r="X222" s="105">
        <v>0</v>
      </c>
      <c r="Y222" s="107">
        <v>60000</v>
      </c>
      <c r="Z222" s="104">
        <v>0</v>
      </c>
      <c r="AA222" s="105">
        <v>0</v>
      </c>
      <c r="AB222" s="106">
        <v>60000</v>
      </c>
      <c r="AC222" s="107">
        <v>60000</v>
      </c>
      <c r="AD222" s="107">
        <f t="shared" si="51"/>
        <v>0</v>
      </c>
      <c r="AE222" s="107">
        <f t="shared" si="52"/>
        <v>0</v>
      </c>
      <c r="AF222" s="107">
        <f t="shared" si="58"/>
        <v>0</v>
      </c>
      <c r="AG222" s="107">
        <f t="shared" si="53"/>
        <v>60000</v>
      </c>
      <c r="AH222" s="107">
        <f t="shared" si="59"/>
        <v>60000</v>
      </c>
      <c r="AI222" s="107">
        <f t="shared" si="60"/>
        <v>60000</v>
      </c>
    </row>
    <row r="223" spans="1:35">
      <c r="A223" s="64" t="s">
        <v>581</v>
      </c>
      <c r="B223" s="64" t="s">
        <v>847</v>
      </c>
      <c r="C223" s="158">
        <v>0</v>
      </c>
      <c r="D223" s="159">
        <v>262252.20600000001</v>
      </c>
      <c r="F223" s="158">
        <v>25445.5</v>
      </c>
      <c r="G223" s="159">
        <v>335000</v>
      </c>
      <c r="I223" s="122">
        <v>34148.965799999962</v>
      </c>
      <c r="J223" s="321">
        <v>448000</v>
      </c>
      <c r="K223" s="100">
        <v>24372.231500000027</v>
      </c>
      <c r="L223" s="101">
        <v>30740.784999999996</v>
      </c>
      <c r="M223" s="102">
        <v>448000</v>
      </c>
      <c r="N223" s="103">
        <v>448000</v>
      </c>
      <c r="O223" s="103">
        <f t="shared" si="54"/>
        <v>18320.759999999998</v>
      </c>
      <c r="P223" s="100">
        <f t="shared" si="55"/>
        <v>31711.995375999973</v>
      </c>
      <c r="Q223" s="122">
        <f t="shared" si="47"/>
        <v>27109.71710400001</v>
      </c>
      <c r="R223" s="101">
        <f t="shared" si="48"/>
        <v>28957.590020000003</v>
      </c>
      <c r="S223" s="103">
        <f t="shared" si="56"/>
        <v>300532.0952028</v>
      </c>
      <c r="T223" s="100">
        <f t="shared" si="57"/>
        <v>394460.6</v>
      </c>
      <c r="U223" s="122">
        <f t="shared" si="49"/>
        <v>448000</v>
      </c>
      <c r="V223" s="101">
        <f t="shared" si="50"/>
        <v>448000</v>
      </c>
      <c r="X223" s="105">
        <v>34148.965799999962</v>
      </c>
      <c r="Y223" s="107">
        <v>448000</v>
      </c>
      <c r="Z223" s="104">
        <v>24372.231500000027</v>
      </c>
      <c r="AA223" s="105">
        <v>30740.784999999996</v>
      </c>
      <c r="AB223" s="106">
        <v>448000</v>
      </c>
      <c r="AC223" s="107">
        <v>448000</v>
      </c>
      <c r="AD223" s="107">
        <f t="shared" si="51"/>
        <v>31711.995375999973</v>
      </c>
      <c r="AE223" s="107">
        <f t="shared" si="52"/>
        <v>27109.71710400001</v>
      </c>
      <c r="AF223" s="107">
        <f t="shared" si="58"/>
        <v>28957.590020000003</v>
      </c>
      <c r="AG223" s="107">
        <f t="shared" si="53"/>
        <v>394460.6</v>
      </c>
      <c r="AH223" s="107">
        <f t="shared" si="59"/>
        <v>448000</v>
      </c>
      <c r="AI223" s="107">
        <f t="shared" si="60"/>
        <v>448000</v>
      </c>
    </row>
    <row r="224" spans="1:35">
      <c r="A224" s="64" t="s">
        <v>131</v>
      </c>
      <c r="B224" s="64" t="s">
        <v>848</v>
      </c>
      <c r="C224" s="158">
        <v>1383707.88</v>
      </c>
      <c r="D224" s="159">
        <v>1209207.1214999999</v>
      </c>
      <c r="F224" s="158">
        <v>1535723.93</v>
      </c>
      <c r="G224" s="159">
        <v>1300000</v>
      </c>
      <c r="I224" s="122">
        <v>1422045.0192</v>
      </c>
      <c r="J224" s="321">
        <v>1370000</v>
      </c>
      <c r="K224" s="100">
        <v>1454986.1965439995</v>
      </c>
      <c r="L224" s="101">
        <v>1513120.9686886666</v>
      </c>
      <c r="M224" s="102">
        <v>1370000</v>
      </c>
      <c r="N224" s="103">
        <v>1370000</v>
      </c>
      <c r="O224" s="103">
        <f t="shared" si="54"/>
        <v>1493159.436</v>
      </c>
      <c r="P224" s="100">
        <f t="shared" si="55"/>
        <v>1453875.1142239999</v>
      </c>
      <c r="Q224" s="122">
        <f t="shared" si="47"/>
        <v>1445762.6668876796</v>
      </c>
      <c r="R224" s="101">
        <f t="shared" si="48"/>
        <v>1496843.2324881598</v>
      </c>
      <c r="S224" s="103">
        <f t="shared" si="56"/>
        <v>1256982.3341667</v>
      </c>
      <c r="T224" s="100">
        <f t="shared" si="57"/>
        <v>1336834</v>
      </c>
      <c r="U224" s="122">
        <f t="shared" si="49"/>
        <v>1370000</v>
      </c>
      <c r="V224" s="101">
        <f t="shared" si="50"/>
        <v>1370000</v>
      </c>
      <c r="X224" s="105">
        <v>1422045.0192</v>
      </c>
      <c r="Y224" s="107">
        <v>1370000</v>
      </c>
      <c r="Z224" s="104">
        <v>1454986.1965439995</v>
      </c>
      <c r="AA224" s="105">
        <v>1513120.9686886666</v>
      </c>
      <c r="AB224" s="106">
        <v>1370000</v>
      </c>
      <c r="AC224" s="107">
        <v>1370000</v>
      </c>
      <c r="AD224" s="107">
        <f t="shared" si="51"/>
        <v>1453875.1142239999</v>
      </c>
      <c r="AE224" s="107">
        <f t="shared" si="52"/>
        <v>1445762.6668876796</v>
      </c>
      <c r="AF224" s="107">
        <f t="shared" si="58"/>
        <v>1496843.2324881598</v>
      </c>
      <c r="AG224" s="107">
        <f t="shared" si="53"/>
        <v>1336834</v>
      </c>
      <c r="AH224" s="107">
        <f t="shared" si="59"/>
        <v>1370000</v>
      </c>
      <c r="AI224" s="107">
        <f t="shared" si="60"/>
        <v>1370000</v>
      </c>
    </row>
    <row r="225" spans="1:35">
      <c r="A225" s="64" t="s">
        <v>405</v>
      </c>
      <c r="B225" s="64" t="s">
        <v>979</v>
      </c>
      <c r="C225" s="158">
        <v>0</v>
      </c>
      <c r="D225" s="159">
        <v>1899800</v>
      </c>
      <c r="F225" s="158">
        <v>0</v>
      </c>
      <c r="G225" s="159">
        <v>1961950.87</v>
      </c>
      <c r="I225" s="122">
        <v>0</v>
      </c>
      <c r="J225" s="321">
        <v>2064080.835</v>
      </c>
      <c r="K225" s="100">
        <v>0</v>
      </c>
      <c r="L225" s="101">
        <v>0</v>
      </c>
      <c r="M225" s="102">
        <v>1980189.9704</v>
      </c>
      <c r="N225" s="103">
        <v>1972417.9779999999</v>
      </c>
      <c r="O225" s="103">
        <f t="shared" si="54"/>
        <v>0</v>
      </c>
      <c r="P225" s="100">
        <f t="shared" si="55"/>
        <v>0</v>
      </c>
      <c r="Q225" s="122">
        <f t="shared" si="47"/>
        <v>0</v>
      </c>
      <c r="R225" s="101">
        <f t="shared" si="48"/>
        <v>0</v>
      </c>
      <c r="S225" s="103">
        <f t="shared" si="56"/>
        <v>1932503.787794</v>
      </c>
      <c r="T225" s="100">
        <f t="shared" si="57"/>
        <v>2015691.6575830001</v>
      </c>
      <c r="U225" s="122">
        <f t="shared" si="49"/>
        <v>2019937.46204748</v>
      </c>
      <c r="V225" s="101">
        <f t="shared" si="50"/>
        <v>1976100.3479991199</v>
      </c>
      <c r="X225" s="105">
        <v>0</v>
      </c>
      <c r="Y225" s="107">
        <v>2064080.835</v>
      </c>
      <c r="Z225" s="104">
        <v>0</v>
      </c>
      <c r="AA225" s="105">
        <v>0</v>
      </c>
      <c r="AB225" s="106">
        <v>1980189.9704</v>
      </c>
      <c r="AC225" s="107">
        <v>1972417.9779999999</v>
      </c>
      <c r="AD225" s="107">
        <f t="shared" si="51"/>
        <v>0</v>
      </c>
      <c r="AE225" s="107">
        <f t="shared" si="52"/>
        <v>0</v>
      </c>
      <c r="AF225" s="107">
        <f t="shared" si="58"/>
        <v>0</v>
      </c>
      <c r="AG225" s="107">
        <f t="shared" si="53"/>
        <v>2015691.6575830001</v>
      </c>
      <c r="AH225" s="107">
        <f t="shared" si="59"/>
        <v>2019937.46204748</v>
      </c>
      <c r="AI225" s="107">
        <f t="shared" si="60"/>
        <v>1976100.3479991199</v>
      </c>
    </row>
    <row r="226" spans="1:35">
      <c r="A226" s="64" t="s">
        <v>159</v>
      </c>
      <c r="B226" s="64" t="s">
        <v>849</v>
      </c>
      <c r="C226" s="158">
        <v>68439.09</v>
      </c>
      <c r="D226" s="159">
        <v>71960.914499999999</v>
      </c>
      <c r="F226" s="158">
        <v>52465.85</v>
      </c>
      <c r="G226" s="159">
        <v>80000</v>
      </c>
      <c r="I226" s="122">
        <v>48698.453193333335</v>
      </c>
      <c r="J226" s="321">
        <v>80000</v>
      </c>
      <c r="K226" s="100">
        <v>41409.238639999989</v>
      </c>
      <c r="L226" s="101">
        <v>37371.822839999993</v>
      </c>
      <c r="M226" s="102">
        <v>80000</v>
      </c>
      <c r="N226" s="103">
        <v>80000</v>
      </c>
      <c r="O226" s="103">
        <f t="shared" si="54"/>
        <v>56938.357199999999</v>
      </c>
      <c r="P226" s="100">
        <f t="shared" si="55"/>
        <v>49753.324299200001</v>
      </c>
      <c r="Q226" s="122">
        <f t="shared" si="47"/>
        <v>43450.218714933326</v>
      </c>
      <c r="R226" s="101">
        <f t="shared" si="48"/>
        <v>38502.299263999994</v>
      </c>
      <c r="S226" s="103">
        <f t="shared" si="56"/>
        <v>76191.081290100003</v>
      </c>
      <c r="T226" s="100">
        <f t="shared" si="57"/>
        <v>80000</v>
      </c>
      <c r="U226" s="122">
        <f t="shared" si="49"/>
        <v>80000</v>
      </c>
      <c r="V226" s="101">
        <f t="shared" si="50"/>
        <v>80000</v>
      </c>
      <c r="X226" s="105">
        <v>48698.453193333335</v>
      </c>
      <c r="Y226" s="107">
        <v>80000</v>
      </c>
      <c r="Z226" s="104">
        <v>41409.238639999989</v>
      </c>
      <c r="AA226" s="105">
        <v>37371.822839999993</v>
      </c>
      <c r="AB226" s="106">
        <v>80000</v>
      </c>
      <c r="AC226" s="107">
        <v>80000</v>
      </c>
      <c r="AD226" s="107">
        <f t="shared" si="51"/>
        <v>49753.324299200001</v>
      </c>
      <c r="AE226" s="107">
        <f t="shared" si="52"/>
        <v>43450.218714933326</v>
      </c>
      <c r="AF226" s="107">
        <f t="shared" si="58"/>
        <v>38502.299263999994</v>
      </c>
      <c r="AG226" s="107">
        <f t="shared" si="53"/>
        <v>80000</v>
      </c>
      <c r="AH226" s="107">
        <f t="shared" si="59"/>
        <v>80000</v>
      </c>
      <c r="AI226" s="107">
        <f t="shared" si="60"/>
        <v>80000</v>
      </c>
    </row>
    <row r="227" spans="1:35">
      <c r="A227" s="64" t="s">
        <v>183</v>
      </c>
      <c r="B227" s="64" t="s">
        <v>850</v>
      </c>
      <c r="C227" s="158">
        <v>0</v>
      </c>
      <c r="D227" s="159">
        <v>133885550</v>
      </c>
      <c r="F227" s="158">
        <v>0</v>
      </c>
      <c r="G227" s="159">
        <v>164111766</v>
      </c>
      <c r="I227" s="122">
        <v>0</v>
      </c>
      <c r="J227" s="321">
        <v>168912653.53799999</v>
      </c>
      <c r="K227" s="100">
        <v>0</v>
      </c>
      <c r="L227" s="101">
        <v>0</v>
      </c>
      <c r="M227" s="102">
        <v>166603723.69839999</v>
      </c>
      <c r="N227" s="103">
        <v>167589085.68779999</v>
      </c>
      <c r="O227" s="103">
        <f t="shared" si="54"/>
        <v>0</v>
      </c>
      <c r="P227" s="100">
        <f t="shared" si="55"/>
        <v>0</v>
      </c>
      <c r="Q227" s="122">
        <f t="shared" si="47"/>
        <v>0</v>
      </c>
      <c r="R227" s="101">
        <f t="shared" si="48"/>
        <v>0</v>
      </c>
      <c r="S227" s="103">
        <f t="shared" si="56"/>
        <v>149790584.8592</v>
      </c>
      <c r="T227" s="100">
        <f t="shared" si="57"/>
        <v>166637993.0224956</v>
      </c>
      <c r="U227" s="122">
        <f t="shared" si="49"/>
        <v>167697694.65640247</v>
      </c>
      <c r="V227" s="101">
        <f t="shared" si="50"/>
        <v>167122221.17722225</v>
      </c>
      <c r="X227" s="105">
        <v>0</v>
      </c>
      <c r="Y227" s="107">
        <v>168912653.53799999</v>
      </c>
      <c r="Z227" s="104">
        <v>0</v>
      </c>
      <c r="AA227" s="105">
        <v>0</v>
      </c>
      <c r="AB227" s="106">
        <v>166603723.69839999</v>
      </c>
      <c r="AC227" s="107">
        <v>167589085.68779999</v>
      </c>
      <c r="AD227" s="107">
        <f t="shared" si="51"/>
        <v>0</v>
      </c>
      <c r="AE227" s="107">
        <f t="shared" si="52"/>
        <v>0</v>
      </c>
      <c r="AF227" s="107">
        <f t="shared" si="58"/>
        <v>0</v>
      </c>
      <c r="AG227" s="107">
        <f t="shared" si="53"/>
        <v>166637993.0224956</v>
      </c>
      <c r="AH227" s="107">
        <f t="shared" si="59"/>
        <v>167697694.65640247</v>
      </c>
      <c r="AI227" s="107">
        <f t="shared" si="60"/>
        <v>167122221.17722225</v>
      </c>
    </row>
    <row r="228" spans="1:35">
      <c r="A228" s="64" t="s">
        <v>411</v>
      </c>
      <c r="B228" s="64" t="s">
        <v>980</v>
      </c>
      <c r="C228" s="158">
        <v>1512688.95</v>
      </c>
      <c r="D228" s="159">
        <v>5059156.0515000001</v>
      </c>
      <c r="F228" s="158">
        <v>1579221.56</v>
      </c>
      <c r="G228" s="159">
        <v>9259960.6150000002</v>
      </c>
      <c r="I228" s="122">
        <v>964979.85200000042</v>
      </c>
      <c r="J228" s="321">
        <v>10412693.265000001</v>
      </c>
      <c r="K228" s="100">
        <v>598701.27130000072</v>
      </c>
      <c r="L228" s="101">
        <v>520959.42690000008</v>
      </c>
      <c r="M228" s="102">
        <v>11393378.557499999</v>
      </c>
      <c r="N228" s="103">
        <v>12334038.122500001</v>
      </c>
      <c r="O228" s="103">
        <f t="shared" si="54"/>
        <v>1560592.4291999999</v>
      </c>
      <c r="P228" s="100">
        <f t="shared" si="55"/>
        <v>1136967.5302400002</v>
      </c>
      <c r="Q228" s="122">
        <f t="shared" si="47"/>
        <v>701259.27389600058</v>
      </c>
      <c r="R228" s="101">
        <f t="shared" si="48"/>
        <v>542727.14333200024</v>
      </c>
      <c r="S228" s="103">
        <f t="shared" si="56"/>
        <v>7269619.4128136998</v>
      </c>
      <c r="T228" s="100">
        <f t="shared" si="57"/>
        <v>9866528.5354300011</v>
      </c>
      <c r="U228" s="122">
        <f t="shared" si="49"/>
        <v>10928729.865913499</v>
      </c>
      <c r="V228" s="101">
        <f t="shared" si="50"/>
        <v>11888353.620602999</v>
      </c>
      <c r="X228" s="105">
        <v>964979.85200000042</v>
      </c>
      <c r="Y228" s="107">
        <v>10412693.265000001</v>
      </c>
      <c r="Z228" s="104">
        <v>598701.27130000072</v>
      </c>
      <c r="AA228" s="105">
        <v>520959.42690000008</v>
      </c>
      <c r="AB228" s="106">
        <v>11393378.557499999</v>
      </c>
      <c r="AC228" s="107">
        <v>12334038.122500001</v>
      </c>
      <c r="AD228" s="107">
        <f t="shared" si="51"/>
        <v>1136967.5302400002</v>
      </c>
      <c r="AE228" s="107">
        <f t="shared" si="52"/>
        <v>701259.27389600058</v>
      </c>
      <c r="AF228" s="107">
        <f t="shared" si="58"/>
        <v>542727.14333200024</v>
      </c>
      <c r="AG228" s="107">
        <f t="shared" si="53"/>
        <v>9866528.5354300011</v>
      </c>
      <c r="AH228" s="107">
        <f t="shared" si="59"/>
        <v>10928729.865913499</v>
      </c>
      <c r="AI228" s="107">
        <f t="shared" si="60"/>
        <v>11888353.620602999</v>
      </c>
    </row>
    <row r="229" spans="1:35">
      <c r="A229" s="64" t="s">
        <v>595</v>
      </c>
      <c r="B229" s="64" t="s">
        <v>851</v>
      </c>
      <c r="C229" s="158">
        <v>2764322.62</v>
      </c>
      <c r="D229" s="159">
        <v>2706072.3764999998</v>
      </c>
      <c r="F229" s="158">
        <v>2734318.39</v>
      </c>
      <c r="G229" s="159">
        <v>3097205</v>
      </c>
      <c r="I229" s="122">
        <v>3008844.2547000004</v>
      </c>
      <c r="J229" s="321">
        <v>3468869</v>
      </c>
      <c r="K229" s="100">
        <v>2970166.5581999999</v>
      </c>
      <c r="L229" s="101">
        <v>3192533.8576000002</v>
      </c>
      <c r="M229" s="102">
        <v>3468869</v>
      </c>
      <c r="N229" s="103">
        <v>3468869</v>
      </c>
      <c r="O229" s="103">
        <f t="shared" si="54"/>
        <v>2742719.5744000003</v>
      </c>
      <c r="P229" s="100">
        <f t="shared" si="55"/>
        <v>2931977.0125839999</v>
      </c>
      <c r="Q229" s="122">
        <f t="shared" si="47"/>
        <v>2980996.3132199999</v>
      </c>
      <c r="R229" s="101">
        <f t="shared" si="48"/>
        <v>3130271.0137680001</v>
      </c>
      <c r="S229" s="103">
        <f t="shared" si="56"/>
        <v>2911886.3629856999</v>
      </c>
      <c r="T229" s="100">
        <f t="shared" si="57"/>
        <v>3292774.5967999999</v>
      </c>
      <c r="U229" s="122">
        <f t="shared" si="49"/>
        <v>3468869</v>
      </c>
      <c r="V229" s="101">
        <f t="shared" si="50"/>
        <v>3468869</v>
      </c>
      <c r="X229" s="105">
        <v>3008844.2547000004</v>
      </c>
      <c r="Y229" s="107">
        <v>3468869</v>
      </c>
      <c r="Z229" s="104">
        <v>2970166.5581999999</v>
      </c>
      <c r="AA229" s="105">
        <v>3192533.8576000002</v>
      </c>
      <c r="AB229" s="106">
        <v>3468869</v>
      </c>
      <c r="AC229" s="107">
        <v>3468869</v>
      </c>
      <c r="AD229" s="107">
        <f t="shared" si="51"/>
        <v>2931977.0125839999</v>
      </c>
      <c r="AE229" s="107">
        <f t="shared" si="52"/>
        <v>2980996.3132199999</v>
      </c>
      <c r="AF229" s="107">
        <f t="shared" si="58"/>
        <v>3130271.0137680001</v>
      </c>
      <c r="AG229" s="107">
        <f t="shared" si="53"/>
        <v>3292774.5967999999</v>
      </c>
      <c r="AH229" s="107">
        <f t="shared" si="59"/>
        <v>3468869</v>
      </c>
      <c r="AI229" s="107">
        <f t="shared" si="60"/>
        <v>3468869</v>
      </c>
    </row>
    <row r="230" spans="1:35">
      <c r="A230" s="64" t="s">
        <v>361</v>
      </c>
      <c r="B230" s="64" t="s">
        <v>852</v>
      </c>
      <c r="C230" s="158">
        <v>0</v>
      </c>
      <c r="D230" s="159">
        <v>434384.08350000001</v>
      </c>
      <c r="F230" s="158">
        <v>0</v>
      </c>
      <c r="G230" s="159">
        <v>583000</v>
      </c>
      <c r="I230" s="122">
        <v>0</v>
      </c>
      <c r="J230" s="321">
        <v>675910</v>
      </c>
      <c r="K230" s="100">
        <v>0</v>
      </c>
      <c r="L230" s="101">
        <v>0</v>
      </c>
      <c r="M230" s="102">
        <v>609582.80000000005</v>
      </c>
      <c r="N230" s="103">
        <v>616972.55999999994</v>
      </c>
      <c r="O230" s="103">
        <f t="shared" si="54"/>
        <v>0</v>
      </c>
      <c r="P230" s="100">
        <f t="shared" si="55"/>
        <v>0</v>
      </c>
      <c r="Q230" s="122">
        <f t="shared" si="47"/>
        <v>0</v>
      </c>
      <c r="R230" s="101">
        <f t="shared" si="48"/>
        <v>0</v>
      </c>
      <c r="S230" s="103">
        <f t="shared" si="56"/>
        <v>512585.77876229997</v>
      </c>
      <c r="T230" s="100">
        <f t="shared" si="57"/>
        <v>631889.24200000009</v>
      </c>
      <c r="U230" s="122">
        <f t="shared" si="49"/>
        <v>641008.62736000004</v>
      </c>
      <c r="V230" s="101">
        <f t="shared" si="50"/>
        <v>613471.29171200003</v>
      </c>
      <c r="X230" s="105">
        <v>0</v>
      </c>
      <c r="Y230" s="107">
        <v>675910</v>
      </c>
      <c r="Z230" s="104">
        <v>0</v>
      </c>
      <c r="AA230" s="105">
        <v>0</v>
      </c>
      <c r="AB230" s="106">
        <v>609582.80000000005</v>
      </c>
      <c r="AC230" s="107">
        <v>616972.55999999994</v>
      </c>
      <c r="AD230" s="107">
        <f t="shared" si="51"/>
        <v>0</v>
      </c>
      <c r="AE230" s="107">
        <f t="shared" si="52"/>
        <v>0</v>
      </c>
      <c r="AF230" s="107">
        <f t="shared" si="58"/>
        <v>0</v>
      </c>
      <c r="AG230" s="107">
        <f t="shared" si="53"/>
        <v>631889.24200000009</v>
      </c>
      <c r="AH230" s="107">
        <f t="shared" si="59"/>
        <v>641008.62736000004</v>
      </c>
      <c r="AI230" s="107">
        <f t="shared" si="60"/>
        <v>613471.29171200003</v>
      </c>
    </row>
    <row r="231" spans="1:35">
      <c r="A231" s="64" t="s">
        <v>47</v>
      </c>
      <c r="B231" s="64" t="s">
        <v>853</v>
      </c>
      <c r="C231" s="158">
        <v>0</v>
      </c>
      <c r="D231" s="159">
        <v>6524000</v>
      </c>
      <c r="F231" s="158">
        <v>0</v>
      </c>
      <c r="G231" s="159">
        <v>6724000</v>
      </c>
      <c r="I231" s="122">
        <v>0</v>
      </c>
      <c r="J231" s="321">
        <v>6924000</v>
      </c>
      <c r="K231" s="100">
        <v>0</v>
      </c>
      <c r="L231" s="101">
        <v>0</v>
      </c>
      <c r="M231" s="102">
        <v>6924000</v>
      </c>
      <c r="N231" s="103">
        <v>6924000</v>
      </c>
      <c r="O231" s="103">
        <f t="shared" si="54"/>
        <v>0</v>
      </c>
      <c r="P231" s="100">
        <f t="shared" si="55"/>
        <v>0</v>
      </c>
      <c r="Q231" s="122">
        <f t="shared" si="47"/>
        <v>0</v>
      </c>
      <c r="R231" s="101">
        <f t="shared" si="48"/>
        <v>0</v>
      </c>
      <c r="S231" s="103">
        <f t="shared" si="56"/>
        <v>6629240</v>
      </c>
      <c r="T231" s="100">
        <f t="shared" si="57"/>
        <v>6829240</v>
      </c>
      <c r="U231" s="122">
        <f t="shared" si="49"/>
        <v>6924000</v>
      </c>
      <c r="V231" s="101">
        <f t="shared" si="50"/>
        <v>6924000</v>
      </c>
      <c r="X231" s="105">
        <v>0</v>
      </c>
      <c r="Y231" s="107">
        <v>6924000</v>
      </c>
      <c r="Z231" s="104">
        <v>0</v>
      </c>
      <c r="AA231" s="105">
        <v>0</v>
      </c>
      <c r="AB231" s="106">
        <v>6924000</v>
      </c>
      <c r="AC231" s="107">
        <v>6924000</v>
      </c>
      <c r="AD231" s="107">
        <f t="shared" si="51"/>
        <v>0</v>
      </c>
      <c r="AE231" s="107">
        <f t="shared" si="52"/>
        <v>0</v>
      </c>
      <c r="AF231" s="107">
        <f t="shared" si="58"/>
        <v>0</v>
      </c>
      <c r="AG231" s="107">
        <f t="shared" si="53"/>
        <v>6829240</v>
      </c>
      <c r="AH231" s="107">
        <f t="shared" si="59"/>
        <v>6924000</v>
      </c>
      <c r="AI231" s="107">
        <f t="shared" si="60"/>
        <v>6924000</v>
      </c>
    </row>
    <row r="232" spans="1:35">
      <c r="A232" s="64" t="s">
        <v>399</v>
      </c>
      <c r="B232" s="64" t="s">
        <v>981</v>
      </c>
      <c r="C232" s="158">
        <v>0</v>
      </c>
      <c r="D232" s="159">
        <v>0</v>
      </c>
      <c r="F232" s="158">
        <v>0</v>
      </c>
      <c r="G232" s="159">
        <v>0</v>
      </c>
      <c r="I232" s="122">
        <v>0</v>
      </c>
      <c r="J232" s="321">
        <v>0</v>
      </c>
      <c r="K232" s="100">
        <v>0</v>
      </c>
      <c r="L232" s="101">
        <v>0</v>
      </c>
      <c r="M232" s="102">
        <v>0</v>
      </c>
      <c r="N232" s="103">
        <v>0</v>
      </c>
      <c r="O232" s="103">
        <f t="shared" si="54"/>
        <v>0</v>
      </c>
      <c r="P232" s="100">
        <f t="shared" si="55"/>
        <v>0</v>
      </c>
      <c r="Q232" s="122">
        <f t="shared" si="47"/>
        <v>0</v>
      </c>
      <c r="R232" s="101">
        <f t="shared" si="48"/>
        <v>0</v>
      </c>
      <c r="S232" s="103">
        <f t="shared" si="56"/>
        <v>0</v>
      </c>
      <c r="T232" s="100">
        <f t="shared" si="57"/>
        <v>0</v>
      </c>
      <c r="U232" s="122">
        <f t="shared" si="49"/>
        <v>0</v>
      </c>
      <c r="V232" s="101">
        <f t="shared" si="50"/>
        <v>0</v>
      </c>
      <c r="X232" s="105">
        <v>0</v>
      </c>
      <c r="Y232" s="107">
        <v>0</v>
      </c>
      <c r="Z232" s="104">
        <v>0</v>
      </c>
      <c r="AA232" s="105">
        <v>0</v>
      </c>
      <c r="AB232" s="106">
        <v>0</v>
      </c>
      <c r="AC232" s="107">
        <v>0</v>
      </c>
      <c r="AD232" s="107">
        <f t="shared" si="51"/>
        <v>0</v>
      </c>
      <c r="AE232" s="107">
        <f t="shared" si="52"/>
        <v>0</v>
      </c>
      <c r="AF232" s="107">
        <f t="shared" si="58"/>
        <v>0</v>
      </c>
      <c r="AG232" s="107">
        <f t="shared" si="53"/>
        <v>0</v>
      </c>
      <c r="AH232" s="107">
        <f t="shared" si="59"/>
        <v>0</v>
      </c>
      <c r="AI232" s="107">
        <f t="shared" si="60"/>
        <v>0</v>
      </c>
    </row>
    <row r="233" spans="1:35">
      <c r="A233" s="64" t="s">
        <v>319</v>
      </c>
      <c r="B233" s="64" t="s">
        <v>854</v>
      </c>
      <c r="C233" s="158">
        <v>2665061.65</v>
      </c>
      <c r="D233" s="159">
        <v>2956683.3539999998</v>
      </c>
      <c r="F233" s="158">
        <v>2971104.57</v>
      </c>
      <c r="G233" s="159">
        <v>5268951</v>
      </c>
      <c r="I233" s="122">
        <v>3211474.3648000001</v>
      </c>
      <c r="J233" s="321">
        <v>5410397.8399999999</v>
      </c>
      <c r="K233" s="100">
        <v>2578296.1290000007</v>
      </c>
      <c r="L233" s="101">
        <v>2488133.5104999999</v>
      </c>
      <c r="M233" s="102">
        <v>5500000</v>
      </c>
      <c r="N233" s="103">
        <v>5500000</v>
      </c>
      <c r="O233" s="103">
        <f t="shared" si="54"/>
        <v>2885412.5523999999</v>
      </c>
      <c r="P233" s="100">
        <f t="shared" si="55"/>
        <v>3144170.8222559998</v>
      </c>
      <c r="Q233" s="122">
        <f t="shared" si="47"/>
        <v>2755586.0350240003</v>
      </c>
      <c r="R233" s="101">
        <f t="shared" si="48"/>
        <v>2513379.0436800001</v>
      </c>
      <c r="S233" s="103">
        <f t="shared" si="56"/>
        <v>4173398.5893251998</v>
      </c>
      <c r="T233" s="100">
        <f t="shared" si="57"/>
        <v>5343380.3272079993</v>
      </c>
      <c r="U233" s="122">
        <f t="shared" si="49"/>
        <v>5457546.4965920001</v>
      </c>
      <c r="V233" s="101">
        <f t="shared" si="50"/>
        <v>5500000</v>
      </c>
      <c r="X233" s="105">
        <v>3211474.3648000001</v>
      </c>
      <c r="Y233" s="107">
        <v>5410397.8399999999</v>
      </c>
      <c r="Z233" s="104">
        <v>2578296.1290000007</v>
      </c>
      <c r="AA233" s="105">
        <v>2488133.5104999999</v>
      </c>
      <c r="AB233" s="106">
        <v>5500000</v>
      </c>
      <c r="AC233" s="107">
        <v>5500000</v>
      </c>
      <c r="AD233" s="107">
        <f t="shared" si="51"/>
        <v>3144170.8222559998</v>
      </c>
      <c r="AE233" s="107">
        <f t="shared" si="52"/>
        <v>2755586.0350240003</v>
      </c>
      <c r="AF233" s="107">
        <f t="shared" si="58"/>
        <v>2513379.0436800001</v>
      </c>
      <c r="AG233" s="107">
        <f t="shared" si="53"/>
        <v>5343380.3272079993</v>
      </c>
      <c r="AH233" s="107">
        <f t="shared" si="59"/>
        <v>5457546.4965920001</v>
      </c>
      <c r="AI233" s="107">
        <f t="shared" si="60"/>
        <v>5500000</v>
      </c>
    </row>
    <row r="234" spans="1:35">
      <c r="A234" s="64" t="s">
        <v>213</v>
      </c>
      <c r="B234" s="64" t="s">
        <v>855</v>
      </c>
      <c r="C234" s="158">
        <v>0</v>
      </c>
      <c r="D234" s="159">
        <v>20900362.9245</v>
      </c>
      <c r="F234" s="158">
        <v>0</v>
      </c>
      <c r="G234" s="159">
        <v>23500000</v>
      </c>
      <c r="I234" s="122">
        <v>0</v>
      </c>
      <c r="J234" s="321">
        <v>25056110.035</v>
      </c>
      <c r="K234" s="100">
        <v>0</v>
      </c>
      <c r="L234" s="101">
        <v>0</v>
      </c>
      <c r="M234" s="102">
        <v>25731656.146400001</v>
      </c>
      <c r="N234" s="103">
        <v>26539940.594799999</v>
      </c>
      <c r="O234" s="103">
        <f t="shared" si="54"/>
        <v>0</v>
      </c>
      <c r="P234" s="100">
        <f t="shared" si="55"/>
        <v>0</v>
      </c>
      <c r="Q234" s="122">
        <f t="shared" si="47"/>
        <v>0</v>
      </c>
      <c r="R234" s="101">
        <f t="shared" si="48"/>
        <v>0</v>
      </c>
      <c r="S234" s="103">
        <f t="shared" si="56"/>
        <v>22268291.9536281</v>
      </c>
      <c r="T234" s="100">
        <f t="shared" si="57"/>
        <v>24318825.100416999</v>
      </c>
      <c r="U234" s="122">
        <f t="shared" si="49"/>
        <v>25411582.398818679</v>
      </c>
      <c r="V234" s="101">
        <f t="shared" si="50"/>
        <v>26156975.423148081</v>
      </c>
      <c r="X234" s="105">
        <v>0</v>
      </c>
      <c r="Y234" s="107">
        <v>25056110.035</v>
      </c>
      <c r="Z234" s="104">
        <v>0</v>
      </c>
      <c r="AA234" s="105">
        <v>0</v>
      </c>
      <c r="AB234" s="106">
        <v>25731656.146400001</v>
      </c>
      <c r="AC234" s="107">
        <v>26539940.594799999</v>
      </c>
      <c r="AD234" s="107">
        <f t="shared" si="51"/>
        <v>0</v>
      </c>
      <c r="AE234" s="107">
        <f t="shared" si="52"/>
        <v>0</v>
      </c>
      <c r="AF234" s="107">
        <f t="shared" si="58"/>
        <v>0</v>
      </c>
      <c r="AG234" s="107">
        <f t="shared" si="53"/>
        <v>24318825.100416999</v>
      </c>
      <c r="AH234" s="107">
        <f t="shared" si="59"/>
        <v>25411582.398818679</v>
      </c>
      <c r="AI234" s="107">
        <f t="shared" si="60"/>
        <v>26156975.423148081</v>
      </c>
    </row>
    <row r="235" spans="1:35">
      <c r="A235" s="64" t="s">
        <v>421</v>
      </c>
      <c r="B235" s="64" t="s">
        <v>856</v>
      </c>
      <c r="C235" s="158">
        <v>0</v>
      </c>
      <c r="D235" s="159">
        <v>175000</v>
      </c>
      <c r="F235" s="158">
        <v>0</v>
      </c>
      <c r="G235" s="159">
        <v>175000</v>
      </c>
      <c r="I235" s="122">
        <v>0</v>
      </c>
      <c r="J235" s="321">
        <v>229400</v>
      </c>
      <c r="K235" s="100">
        <v>0</v>
      </c>
      <c r="L235" s="101">
        <v>0</v>
      </c>
      <c r="M235" s="102">
        <v>219343.79360000003</v>
      </c>
      <c r="N235" s="103">
        <v>205008.07520000002</v>
      </c>
      <c r="O235" s="103">
        <f t="shared" si="54"/>
        <v>0</v>
      </c>
      <c r="P235" s="100">
        <f t="shared" si="55"/>
        <v>0</v>
      </c>
      <c r="Q235" s="122">
        <f t="shared" si="47"/>
        <v>0</v>
      </c>
      <c r="R235" s="101">
        <f t="shared" si="48"/>
        <v>0</v>
      </c>
      <c r="S235" s="103">
        <f t="shared" si="56"/>
        <v>175000</v>
      </c>
      <c r="T235" s="100">
        <f t="shared" si="57"/>
        <v>203625.28</v>
      </c>
      <c r="U235" s="122">
        <f t="shared" si="49"/>
        <v>224108.42419232003</v>
      </c>
      <c r="V235" s="101">
        <f t="shared" si="50"/>
        <v>211800.33857792005</v>
      </c>
      <c r="X235" s="105">
        <v>0</v>
      </c>
      <c r="Y235" s="107">
        <v>229400</v>
      </c>
      <c r="Z235" s="104">
        <v>0</v>
      </c>
      <c r="AA235" s="105">
        <v>0</v>
      </c>
      <c r="AB235" s="106">
        <v>219343.79360000003</v>
      </c>
      <c r="AC235" s="107">
        <v>205008.07520000002</v>
      </c>
      <c r="AD235" s="107">
        <f t="shared" si="51"/>
        <v>0</v>
      </c>
      <c r="AE235" s="107">
        <f t="shared" si="52"/>
        <v>0</v>
      </c>
      <c r="AF235" s="107">
        <f t="shared" si="58"/>
        <v>0</v>
      </c>
      <c r="AG235" s="107">
        <f t="shared" si="53"/>
        <v>203625.28</v>
      </c>
      <c r="AH235" s="107">
        <f t="shared" si="59"/>
        <v>224108.42419232003</v>
      </c>
      <c r="AI235" s="107">
        <f t="shared" si="60"/>
        <v>211800.33857792005</v>
      </c>
    </row>
    <row r="236" spans="1:35">
      <c r="A236" s="64" t="s">
        <v>197</v>
      </c>
      <c r="B236" s="64" t="s">
        <v>937</v>
      </c>
      <c r="C236" s="158">
        <v>0</v>
      </c>
      <c r="D236" s="159">
        <v>119925</v>
      </c>
      <c r="F236" s="158">
        <v>0</v>
      </c>
      <c r="G236" s="159">
        <v>135557.07</v>
      </c>
      <c r="I236" s="122">
        <v>0</v>
      </c>
      <c r="J236" s="321">
        <v>134757.16</v>
      </c>
      <c r="K236" s="100">
        <v>0</v>
      </c>
      <c r="L236" s="101">
        <v>0</v>
      </c>
      <c r="M236" s="102">
        <v>60958.280000000006</v>
      </c>
      <c r="N236" s="103">
        <v>73062.539999999994</v>
      </c>
      <c r="O236" s="103">
        <f t="shared" si="54"/>
        <v>0</v>
      </c>
      <c r="P236" s="100">
        <f t="shared" si="55"/>
        <v>0</v>
      </c>
      <c r="Q236" s="122">
        <f t="shared" si="47"/>
        <v>0</v>
      </c>
      <c r="R236" s="101">
        <f t="shared" si="48"/>
        <v>0</v>
      </c>
      <c r="S236" s="103">
        <f t="shared" si="56"/>
        <v>128150.59523399999</v>
      </c>
      <c r="T236" s="100">
        <f t="shared" si="57"/>
        <v>135136.157358</v>
      </c>
      <c r="U236" s="122">
        <f t="shared" si="49"/>
        <v>95924.189344000013</v>
      </c>
      <c r="V236" s="101">
        <f t="shared" si="50"/>
        <v>67327.541612000001</v>
      </c>
      <c r="X236" s="105">
        <v>0</v>
      </c>
      <c r="Y236" s="107">
        <v>134757.16</v>
      </c>
      <c r="Z236" s="104">
        <v>0</v>
      </c>
      <c r="AA236" s="105">
        <v>0</v>
      </c>
      <c r="AB236" s="106">
        <v>60958.280000000006</v>
      </c>
      <c r="AC236" s="107">
        <v>73062.539999999994</v>
      </c>
      <c r="AD236" s="107">
        <f t="shared" si="51"/>
        <v>0</v>
      </c>
      <c r="AE236" s="107">
        <f t="shared" si="52"/>
        <v>0</v>
      </c>
      <c r="AF236" s="107">
        <f t="shared" si="58"/>
        <v>0</v>
      </c>
      <c r="AG236" s="107">
        <f t="shared" si="53"/>
        <v>135136.157358</v>
      </c>
      <c r="AH236" s="107">
        <f t="shared" si="59"/>
        <v>95924.189344000013</v>
      </c>
      <c r="AI236" s="107">
        <f t="shared" si="60"/>
        <v>67327.541612000001</v>
      </c>
    </row>
    <row r="237" spans="1:35">
      <c r="A237" s="64" t="s">
        <v>445</v>
      </c>
      <c r="B237" s="64" t="s">
        <v>857</v>
      </c>
      <c r="C237" s="158">
        <v>240917.46</v>
      </c>
      <c r="D237" s="159">
        <v>14593542.544500001</v>
      </c>
      <c r="F237" s="158">
        <v>0</v>
      </c>
      <c r="G237" s="159">
        <v>15748160</v>
      </c>
      <c r="I237" s="122">
        <v>0</v>
      </c>
      <c r="J237" s="321">
        <v>19950000</v>
      </c>
      <c r="K237" s="100">
        <v>0</v>
      </c>
      <c r="L237" s="101">
        <v>0</v>
      </c>
      <c r="M237" s="102">
        <v>22945000</v>
      </c>
      <c r="N237" s="103">
        <v>22945000</v>
      </c>
      <c r="O237" s="103">
        <f t="shared" si="54"/>
        <v>67456.888800000001</v>
      </c>
      <c r="P237" s="100">
        <f t="shared" si="55"/>
        <v>0</v>
      </c>
      <c r="Q237" s="122">
        <f t="shared" si="47"/>
        <v>0</v>
      </c>
      <c r="R237" s="101">
        <f t="shared" si="48"/>
        <v>0</v>
      </c>
      <c r="S237" s="103">
        <f t="shared" si="56"/>
        <v>15201102.249584101</v>
      </c>
      <c r="T237" s="100">
        <f t="shared" si="57"/>
        <v>17959168.208000001</v>
      </c>
      <c r="U237" s="122">
        <f t="shared" si="49"/>
        <v>21525969</v>
      </c>
      <c r="V237" s="101">
        <f t="shared" si="50"/>
        <v>22945000</v>
      </c>
      <c r="X237" s="105">
        <v>0</v>
      </c>
      <c r="Y237" s="107">
        <v>19950000</v>
      </c>
      <c r="Z237" s="104">
        <v>0</v>
      </c>
      <c r="AA237" s="105">
        <v>0</v>
      </c>
      <c r="AB237" s="106">
        <v>22945000</v>
      </c>
      <c r="AC237" s="107">
        <v>22945000</v>
      </c>
      <c r="AD237" s="107">
        <f t="shared" si="51"/>
        <v>0</v>
      </c>
      <c r="AE237" s="107">
        <f t="shared" si="52"/>
        <v>0</v>
      </c>
      <c r="AF237" s="107">
        <f t="shared" si="58"/>
        <v>0</v>
      </c>
      <c r="AG237" s="107">
        <f t="shared" si="53"/>
        <v>17959168.208000001</v>
      </c>
      <c r="AH237" s="107">
        <f t="shared" si="59"/>
        <v>21525969</v>
      </c>
      <c r="AI237" s="107">
        <f t="shared" si="60"/>
        <v>22945000</v>
      </c>
    </row>
    <row r="238" spans="1:35">
      <c r="A238" s="64" t="s">
        <v>209</v>
      </c>
      <c r="B238" s="64" t="s">
        <v>858</v>
      </c>
      <c r="C238" s="158">
        <v>0</v>
      </c>
      <c r="D238" s="159">
        <v>14250000</v>
      </c>
      <c r="F238" s="158">
        <v>0</v>
      </c>
      <c r="G238" s="159">
        <v>15100000</v>
      </c>
      <c r="I238" s="122">
        <v>0</v>
      </c>
      <c r="J238" s="321">
        <v>15950000</v>
      </c>
      <c r="K238" s="100">
        <v>0</v>
      </c>
      <c r="L238" s="101">
        <v>0</v>
      </c>
      <c r="M238" s="102">
        <v>16900000</v>
      </c>
      <c r="N238" s="103">
        <v>16900000</v>
      </c>
      <c r="O238" s="103">
        <f t="shared" si="54"/>
        <v>0</v>
      </c>
      <c r="P238" s="100">
        <f t="shared" si="55"/>
        <v>0</v>
      </c>
      <c r="Q238" s="122">
        <f t="shared" si="47"/>
        <v>0</v>
      </c>
      <c r="R238" s="101">
        <f t="shared" si="48"/>
        <v>0</v>
      </c>
      <c r="S238" s="103">
        <f t="shared" si="56"/>
        <v>14697270</v>
      </c>
      <c r="T238" s="100">
        <f t="shared" si="57"/>
        <v>15547270</v>
      </c>
      <c r="U238" s="122">
        <f t="shared" si="49"/>
        <v>16449890</v>
      </c>
      <c r="V238" s="101">
        <f t="shared" si="50"/>
        <v>16900000</v>
      </c>
      <c r="X238" s="105">
        <v>0</v>
      </c>
      <c r="Y238" s="107">
        <v>15950000</v>
      </c>
      <c r="Z238" s="104">
        <v>0</v>
      </c>
      <c r="AA238" s="105">
        <v>0</v>
      </c>
      <c r="AB238" s="106">
        <v>16900000</v>
      </c>
      <c r="AC238" s="107">
        <v>16900000</v>
      </c>
      <c r="AD238" s="107">
        <f t="shared" si="51"/>
        <v>0</v>
      </c>
      <c r="AE238" s="107">
        <f t="shared" si="52"/>
        <v>0</v>
      </c>
      <c r="AF238" s="107">
        <f t="shared" si="58"/>
        <v>0</v>
      </c>
      <c r="AG238" s="107">
        <f t="shared" si="53"/>
        <v>15547270</v>
      </c>
      <c r="AH238" s="107">
        <f t="shared" si="59"/>
        <v>16449890</v>
      </c>
      <c r="AI238" s="107">
        <f t="shared" si="60"/>
        <v>16900000</v>
      </c>
    </row>
    <row r="239" spans="1:35">
      <c r="A239" s="64" t="s">
        <v>129</v>
      </c>
      <c r="B239" s="64" t="s">
        <v>859</v>
      </c>
      <c r="C239" s="158">
        <v>418921.13</v>
      </c>
      <c r="D239" s="159">
        <v>311908.86749999999</v>
      </c>
      <c r="F239" s="158">
        <v>492220.22</v>
      </c>
      <c r="G239" s="159">
        <v>552634.89249999996</v>
      </c>
      <c r="I239" s="122">
        <v>516673.08850000007</v>
      </c>
      <c r="J239" s="321">
        <v>602257.80500000005</v>
      </c>
      <c r="K239" s="100">
        <v>453375.72650000005</v>
      </c>
      <c r="L239" s="101">
        <v>465415.54100000003</v>
      </c>
      <c r="M239" s="102">
        <v>639612.995</v>
      </c>
      <c r="N239" s="103">
        <v>671218.37</v>
      </c>
      <c r="O239" s="103">
        <f t="shared" si="54"/>
        <v>471696.47479999997</v>
      </c>
      <c r="P239" s="100">
        <f t="shared" si="55"/>
        <v>509826.28532000002</v>
      </c>
      <c r="Q239" s="122">
        <f t="shared" si="47"/>
        <v>471098.98786000005</v>
      </c>
      <c r="R239" s="101">
        <f t="shared" si="48"/>
        <v>462044.39294000005</v>
      </c>
      <c r="S239" s="103">
        <f t="shared" si="56"/>
        <v>438578.90185499995</v>
      </c>
      <c r="T239" s="100">
        <f t="shared" si="57"/>
        <v>578746.46905750001</v>
      </c>
      <c r="U239" s="122">
        <f t="shared" si="49"/>
        <v>621914.10597799998</v>
      </c>
      <c r="V239" s="101">
        <f t="shared" si="50"/>
        <v>656243.74332499993</v>
      </c>
      <c r="X239" s="105">
        <v>516673.08850000007</v>
      </c>
      <c r="Y239" s="107">
        <v>602257.80500000005</v>
      </c>
      <c r="Z239" s="104">
        <v>453375.72650000005</v>
      </c>
      <c r="AA239" s="105">
        <v>465415.54100000003</v>
      </c>
      <c r="AB239" s="106">
        <v>639612.995</v>
      </c>
      <c r="AC239" s="107">
        <v>671218.37</v>
      </c>
      <c r="AD239" s="107">
        <f t="shared" si="51"/>
        <v>509826.28532000002</v>
      </c>
      <c r="AE239" s="107">
        <f t="shared" si="52"/>
        <v>471098.98786000005</v>
      </c>
      <c r="AF239" s="107">
        <f t="shared" si="58"/>
        <v>462044.39294000005</v>
      </c>
      <c r="AG239" s="107">
        <f t="shared" si="53"/>
        <v>578746.46905750001</v>
      </c>
      <c r="AH239" s="107">
        <f t="shared" si="59"/>
        <v>621914.10597799998</v>
      </c>
      <c r="AI239" s="107">
        <f t="shared" si="60"/>
        <v>656243.74332499993</v>
      </c>
    </row>
    <row r="240" spans="1:35">
      <c r="A240" s="64" t="s">
        <v>349</v>
      </c>
      <c r="B240" s="64" t="s">
        <v>860</v>
      </c>
      <c r="C240" s="158">
        <v>574122.02</v>
      </c>
      <c r="D240" s="159">
        <v>316622.98499999999</v>
      </c>
      <c r="F240" s="158">
        <v>548639.46</v>
      </c>
      <c r="G240" s="159">
        <v>566919.67000000004</v>
      </c>
      <c r="I240" s="122">
        <v>520430.92210000014</v>
      </c>
      <c r="J240" s="321">
        <v>525000</v>
      </c>
      <c r="K240" s="100">
        <v>504334.57750000007</v>
      </c>
      <c r="L240" s="101">
        <v>507893.56199999998</v>
      </c>
      <c r="M240" s="102">
        <v>525000</v>
      </c>
      <c r="N240" s="103">
        <v>525000</v>
      </c>
      <c r="O240" s="103">
        <f t="shared" si="54"/>
        <v>555774.57679999992</v>
      </c>
      <c r="P240" s="100">
        <f t="shared" si="55"/>
        <v>528329.3127120001</v>
      </c>
      <c r="Q240" s="122">
        <f t="shared" si="47"/>
        <v>508841.55398800015</v>
      </c>
      <c r="R240" s="101">
        <f t="shared" si="48"/>
        <v>506897.04634</v>
      </c>
      <c r="S240" s="103">
        <f t="shared" si="56"/>
        <v>448329.10064700001</v>
      </c>
      <c r="T240" s="100">
        <f t="shared" si="57"/>
        <v>544861.53964600002</v>
      </c>
      <c r="U240" s="122">
        <f t="shared" si="49"/>
        <v>525000</v>
      </c>
      <c r="V240" s="101">
        <f t="shared" si="50"/>
        <v>525000</v>
      </c>
      <c r="X240" s="105">
        <v>520430.92210000014</v>
      </c>
      <c r="Y240" s="107">
        <v>525000</v>
      </c>
      <c r="Z240" s="104">
        <v>504334.57750000007</v>
      </c>
      <c r="AA240" s="105">
        <v>507893.56199999998</v>
      </c>
      <c r="AB240" s="106">
        <v>525000</v>
      </c>
      <c r="AC240" s="107">
        <v>525000</v>
      </c>
      <c r="AD240" s="107">
        <f t="shared" si="51"/>
        <v>528329.3127120001</v>
      </c>
      <c r="AE240" s="107">
        <f t="shared" si="52"/>
        <v>508841.55398800015</v>
      </c>
      <c r="AF240" s="107">
        <f t="shared" si="58"/>
        <v>506897.04634</v>
      </c>
      <c r="AG240" s="107">
        <f t="shared" si="53"/>
        <v>544861.53964600002</v>
      </c>
      <c r="AH240" s="107">
        <f t="shared" si="59"/>
        <v>525000</v>
      </c>
      <c r="AI240" s="107">
        <f t="shared" si="60"/>
        <v>525000</v>
      </c>
    </row>
    <row r="241" spans="1:35">
      <c r="A241" s="64" t="s">
        <v>237</v>
      </c>
      <c r="B241" s="64" t="s">
        <v>861</v>
      </c>
      <c r="C241" s="158">
        <v>1829148.82</v>
      </c>
      <c r="D241" s="159">
        <v>12827306.18475</v>
      </c>
      <c r="F241" s="158">
        <v>1272875.92</v>
      </c>
      <c r="G241" s="159">
        <v>23428150.579999998</v>
      </c>
      <c r="I241" s="122">
        <v>179676.51690000086</v>
      </c>
      <c r="J241" s="321">
        <v>25520460</v>
      </c>
      <c r="K241" s="100">
        <v>0</v>
      </c>
      <c r="L241" s="101">
        <v>0</v>
      </c>
      <c r="M241" s="102">
        <v>25449445.8136</v>
      </c>
      <c r="N241" s="103">
        <v>25520460</v>
      </c>
      <c r="O241" s="103">
        <f t="shared" si="54"/>
        <v>1428632.3319999999</v>
      </c>
      <c r="P241" s="100">
        <f t="shared" si="55"/>
        <v>485772.34976800065</v>
      </c>
      <c r="Q241" s="122">
        <f t="shared" si="47"/>
        <v>50309.424732000247</v>
      </c>
      <c r="R241" s="101">
        <f t="shared" si="48"/>
        <v>0</v>
      </c>
      <c r="S241" s="103">
        <f t="shared" si="56"/>
        <v>18405470.505530551</v>
      </c>
      <c r="T241" s="100">
        <f t="shared" si="57"/>
        <v>24529123.796803996</v>
      </c>
      <c r="U241" s="122">
        <f t="shared" si="49"/>
        <v>25483092.335116319</v>
      </c>
      <c r="V241" s="101">
        <f t="shared" si="50"/>
        <v>25486813.478483677</v>
      </c>
      <c r="X241" s="105">
        <v>179676.51690000086</v>
      </c>
      <c r="Y241" s="107">
        <v>25520460</v>
      </c>
      <c r="Z241" s="104">
        <v>0</v>
      </c>
      <c r="AA241" s="105">
        <v>0</v>
      </c>
      <c r="AB241" s="106">
        <v>25449445.8136</v>
      </c>
      <c r="AC241" s="107">
        <v>25520460</v>
      </c>
      <c r="AD241" s="107">
        <f t="shared" si="51"/>
        <v>485772.34976800065</v>
      </c>
      <c r="AE241" s="107">
        <f t="shared" si="52"/>
        <v>50309.424732000247</v>
      </c>
      <c r="AF241" s="107">
        <f t="shared" si="58"/>
        <v>0</v>
      </c>
      <c r="AG241" s="107">
        <f t="shared" si="53"/>
        <v>24529123.796803996</v>
      </c>
      <c r="AH241" s="107">
        <f t="shared" si="59"/>
        <v>25483092.335116319</v>
      </c>
      <c r="AI241" s="107">
        <f t="shared" si="60"/>
        <v>25486813.478483677</v>
      </c>
    </row>
    <row r="242" spans="1:35">
      <c r="A242" s="64" t="s">
        <v>171</v>
      </c>
      <c r="B242" s="64" t="s">
        <v>862</v>
      </c>
      <c r="C242" s="158">
        <v>0</v>
      </c>
      <c r="D242" s="159">
        <v>3350875</v>
      </c>
      <c r="F242" s="158">
        <v>0</v>
      </c>
      <c r="G242" s="159">
        <v>3323570.25</v>
      </c>
      <c r="I242" s="122">
        <v>0</v>
      </c>
      <c r="J242" s="321">
        <v>3347944.79</v>
      </c>
      <c r="K242" s="100">
        <v>0</v>
      </c>
      <c r="L242" s="101">
        <v>0</v>
      </c>
      <c r="M242" s="102">
        <v>3277329.1616000002</v>
      </c>
      <c r="N242" s="103">
        <v>3208149.0711999997</v>
      </c>
      <c r="O242" s="103">
        <f t="shared" si="54"/>
        <v>0</v>
      </c>
      <c r="P242" s="100">
        <f t="shared" si="55"/>
        <v>0</v>
      </c>
      <c r="Q242" s="122">
        <f t="shared" si="47"/>
        <v>0</v>
      </c>
      <c r="R242" s="101">
        <f t="shared" si="48"/>
        <v>0</v>
      </c>
      <c r="S242" s="103">
        <f t="shared" si="56"/>
        <v>3336507.2405500002</v>
      </c>
      <c r="T242" s="100">
        <f t="shared" si="57"/>
        <v>3336396.132948</v>
      </c>
      <c r="U242" s="122">
        <f t="shared" si="49"/>
        <v>3310786.84633592</v>
      </c>
      <c r="V242" s="101">
        <f t="shared" si="50"/>
        <v>3240926.5980315199</v>
      </c>
      <c r="X242" s="105">
        <v>0</v>
      </c>
      <c r="Y242" s="107">
        <v>3347944.79</v>
      </c>
      <c r="Z242" s="104">
        <v>0</v>
      </c>
      <c r="AA242" s="105">
        <v>0</v>
      </c>
      <c r="AB242" s="106">
        <v>3277329.1616000002</v>
      </c>
      <c r="AC242" s="107">
        <v>3208149.0711999997</v>
      </c>
      <c r="AD242" s="107">
        <f t="shared" si="51"/>
        <v>0</v>
      </c>
      <c r="AE242" s="107">
        <f t="shared" si="52"/>
        <v>0</v>
      </c>
      <c r="AF242" s="107">
        <f t="shared" si="58"/>
        <v>0</v>
      </c>
      <c r="AG242" s="107">
        <f t="shared" si="53"/>
        <v>3336396.132948</v>
      </c>
      <c r="AH242" s="107">
        <f t="shared" si="59"/>
        <v>3310786.84633592</v>
      </c>
      <c r="AI242" s="107">
        <f t="shared" si="60"/>
        <v>3240926.5980315199</v>
      </c>
    </row>
    <row r="243" spans="1:35">
      <c r="A243" s="64" t="s">
        <v>315</v>
      </c>
      <c r="B243" s="64" t="s">
        <v>863</v>
      </c>
      <c r="C243" s="158">
        <v>110174.88</v>
      </c>
      <c r="D243" s="159">
        <v>351075.11700000003</v>
      </c>
      <c r="F243" s="158">
        <v>110543.76</v>
      </c>
      <c r="G243" s="159">
        <v>585383</v>
      </c>
      <c r="I243" s="122">
        <v>79086.714000000051</v>
      </c>
      <c r="J243" s="321">
        <v>597090</v>
      </c>
      <c r="K243" s="100">
        <v>47010.68390000004</v>
      </c>
      <c r="L243" s="101">
        <v>9580.4602000000305</v>
      </c>
      <c r="M243" s="102">
        <v>609032</v>
      </c>
      <c r="N243" s="103">
        <v>609032</v>
      </c>
      <c r="O243" s="103">
        <f t="shared" si="54"/>
        <v>110440.4736</v>
      </c>
      <c r="P243" s="100">
        <f t="shared" si="55"/>
        <v>87894.686880000037</v>
      </c>
      <c r="Q243" s="122">
        <f t="shared" si="47"/>
        <v>55991.97232800004</v>
      </c>
      <c r="R243" s="101">
        <f t="shared" si="48"/>
        <v>20060.922836000034</v>
      </c>
      <c r="S243" s="103">
        <f t="shared" si="56"/>
        <v>474367.92503460002</v>
      </c>
      <c r="T243" s="100">
        <f t="shared" si="57"/>
        <v>591543.22340000002</v>
      </c>
      <c r="U243" s="122">
        <f t="shared" si="49"/>
        <v>603373.88040000002</v>
      </c>
      <c r="V243" s="101">
        <f t="shared" si="50"/>
        <v>609032</v>
      </c>
      <c r="X243" s="105">
        <v>79086.714000000051</v>
      </c>
      <c r="Y243" s="107">
        <v>597090</v>
      </c>
      <c r="Z243" s="104">
        <v>47010.68390000004</v>
      </c>
      <c r="AA243" s="105">
        <v>9580.4602000000305</v>
      </c>
      <c r="AB243" s="106">
        <v>609032</v>
      </c>
      <c r="AC243" s="107">
        <v>609032</v>
      </c>
      <c r="AD243" s="107">
        <f t="shared" si="51"/>
        <v>87894.686880000037</v>
      </c>
      <c r="AE243" s="107">
        <f t="shared" si="52"/>
        <v>55991.97232800004</v>
      </c>
      <c r="AF243" s="107">
        <f t="shared" si="58"/>
        <v>20060.922836000034</v>
      </c>
      <c r="AG243" s="107">
        <f t="shared" si="53"/>
        <v>591543.22340000002</v>
      </c>
      <c r="AH243" s="107">
        <f t="shared" si="59"/>
        <v>603373.88040000002</v>
      </c>
      <c r="AI243" s="107">
        <f t="shared" si="60"/>
        <v>609032</v>
      </c>
    </row>
    <row r="244" spans="1:35">
      <c r="A244" s="64" t="s">
        <v>457</v>
      </c>
      <c r="B244" s="64" t="s">
        <v>864</v>
      </c>
      <c r="C244" s="158">
        <v>15028989.84</v>
      </c>
      <c r="D244" s="159">
        <v>29999150.161499999</v>
      </c>
      <c r="F244" s="158">
        <v>14703716.880000001</v>
      </c>
      <c r="G244" s="159">
        <v>35000000</v>
      </c>
      <c r="I244" s="122">
        <v>12041959.102800002</v>
      </c>
      <c r="J244" s="321">
        <v>38000000</v>
      </c>
      <c r="K244" s="100">
        <v>11796880.670200005</v>
      </c>
      <c r="L244" s="101">
        <v>11852793.389630664</v>
      </c>
      <c r="M244" s="102">
        <v>38000000</v>
      </c>
      <c r="N244" s="103">
        <v>38000000</v>
      </c>
      <c r="O244" s="103">
        <f t="shared" si="54"/>
        <v>14794793.308800001</v>
      </c>
      <c r="P244" s="100">
        <f t="shared" si="55"/>
        <v>12787251.280416002</v>
      </c>
      <c r="Q244" s="122">
        <f t="shared" si="47"/>
        <v>11865502.631328003</v>
      </c>
      <c r="R244" s="101">
        <f t="shared" si="48"/>
        <v>11837137.828190081</v>
      </c>
      <c r="S244" s="103">
        <f t="shared" si="56"/>
        <v>32630597.346518699</v>
      </c>
      <c r="T244" s="100">
        <f t="shared" si="57"/>
        <v>36578600</v>
      </c>
      <c r="U244" s="122">
        <f t="shared" si="49"/>
        <v>38000000</v>
      </c>
      <c r="V244" s="101">
        <f t="shared" si="50"/>
        <v>38000000</v>
      </c>
      <c r="X244" s="105">
        <v>12041959.102800002</v>
      </c>
      <c r="Y244" s="107">
        <v>38000000</v>
      </c>
      <c r="Z244" s="104">
        <v>11796880.670200005</v>
      </c>
      <c r="AA244" s="105">
        <v>11852793.389630664</v>
      </c>
      <c r="AB244" s="106">
        <v>38000000</v>
      </c>
      <c r="AC244" s="107">
        <v>38000000</v>
      </c>
      <c r="AD244" s="107">
        <f t="shared" si="51"/>
        <v>12787251.280416002</v>
      </c>
      <c r="AE244" s="107">
        <f t="shared" si="52"/>
        <v>11865502.631328003</v>
      </c>
      <c r="AF244" s="107">
        <f t="shared" si="58"/>
        <v>11837137.828190081</v>
      </c>
      <c r="AG244" s="107">
        <f t="shared" si="53"/>
        <v>36578600</v>
      </c>
      <c r="AH244" s="107">
        <f t="shared" si="59"/>
        <v>38000000</v>
      </c>
      <c r="AI244" s="107">
        <f t="shared" si="60"/>
        <v>38000000</v>
      </c>
    </row>
    <row r="245" spans="1:35">
      <c r="A245" s="64" t="s">
        <v>299</v>
      </c>
      <c r="B245" s="64" t="s">
        <v>865</v>
      </c>
      <c r="C245" s="158">
        <v>0</v>
      </c>
      <c r="D245" s="159">
        <v>155950</v>
      </c>
      <c r="F245" s="158">
        <v>0</v>
      </c>
      <c r="G245" s="159">
        <v>163955</v>
      </c>
      <c r="I245" s="122">
        <v>0</v>
      </c>
      <c r="J245" s="321">
        <v>166233.47500000001</v>
      </c>
      <c r="K245" s="100">
        <v>0</v>
      </c>
      <c r="L245" s="101">
        <v>0</v>
      </c>
      <c r="M245" s="102">
        <v>143119.44</v>
      </c>
      <c r="N245" s="103">
        <v>113652.84</v>
      </c>
      <c r="O245" s="103">
        <f t="shared" si="54"/>
        <v>0</v>
      </c>
      <c r="P245" s="100">
        <f t="shared" si="55"/>
        <v>0</v>
      </c>
      <c r="Q245" s="122">
        <f t="shared" si="47"/>
        <v>0</v>
      </c>
      <c r="R245" s="101">
        <f t="shared" si="48"/>
        <v>0</v>
      </c>
      <c r="S245" s="103">
        <f t="shared" si="56"/>
        <v>160162.231</v>
      </c>
      <c r="T245" s="100">
        <f t="shared" si="57"/>
        <v>165153.93354500001</v>
      </c>
      <c r="U245" s="122">
        <f t="shared" si="49"/>
        <v>154070.869783</v>
      </c>
      <c r="V245" s="101">
        <f t="shared" si="50"/>
        <v>127614.11507999999</v>
      </c>
      <c r="X245" s="105">
        <v>0</v>
      </c>
      <c r="Y245" s="107">
        <v>166233.47500000001</v>
      </c>
      <c r="Z245" s="104">
        <v>0</v>
      </c>
      <c r="AA245" s="105">
        <v>0</v>
      </c>
      <c r="AB245" s="106">
        <v>143119.44</v>
      </c>
      <c r="AC245" s="107">
        <v>113652.84</v>
      </c>
      <c r="AD245" s="107">
        <f t="shared" si="51"/>
        <v>0</v>
      </c>
      <c r="AE245" s="107">
        <f t="shared" si="52"/>
        <v>0</v>
      </c>
      <c r="AF245" s="107">
        <f t="shared" si="58"/>
        <v>0</v>
      </c>
      <c r="AG245" s="107">
        <f t="shared" si="53"/>
        <v>165153.93354500001</v>
      </c>
      <c r="AH245" s="107">
        <f t="shared" si="59"/>
        <v>154070.869783</v>
      </c>
      <c r="AI245" s="107">
        <f t="shared" si="60"/>
        <v>127614.11507999999</v>
      </c>
    </row>
    <row r="246" spans="1:35">
      <c r="A246" s="64" t="s">
        <v>583</v>
      </c>
      <c r="B246" s="64" t="s">
        <v>982</v>
      </c>
      <c r="C246" s="158">
        <v>0</v>
      </c>
      <c r="D246" s="159">
        <v>330636.45150000002</v>
      </c>
      <c r="F246" s="158">
        <v>0</v>
      </c>
      <c r="G246" s="159">
        <v>376530.33</v>
      </c>
      <c r="I246" s="122">
        <v>0</v>
      </c>
      <c r="J246" s="321">
        <v>354987.22499999998</v>
      </c>
      <c r="K246" s="100">
        <v>0</v>
      </c>
      <c r="L246" s="101">
        <v>0</v>
      </c>
      <c r="M246" s="102">
        <v>347197.16000000003</v>
      </c>
      <c r="N246" s="103">
        <v>335546.48</v>
      </c>
      <c r="O246" s="103">
        <f t="shared" si="54"/>
        <v>0</v>
      </c>
      <c r="P246" s="100">
        <f t="shared" si="55"/>
        <v>0</v>
      </c>
      <c r="Q246" s="122">
        <f t="shared" si="47"/>
        <v>0</v>
      </c>
      <c r="R246" s="101">
        <f t="shared" si="48"/>
        <v>0</v>
      </c>
      <c r="S246" s="103">
        <f t="shared" si="56"/>
        <v>354785.81036670005</v>
      </c>
      <c r="T246" s="100">
        <f t="shared" si="57"/>
        <v>365194.34814899997</v>
      </c>
      <c r="U246" s="122">
        <f t="shared" si="49"/>
        <v>350888.09279699996</v>
      </c>
      <c r="V246" s="101">
        <f t="shared" si="50"/>
        <v>341066.57218400005</v>
      </c>
      <c r="X246" s="105">
        <v>0</v>
      </c>
      <c r="Y246" s="107">
        <v>354987.22499999998</v>
      </c>
      <c r="Z246" s="104">
        <v>0</v>
      </c>
      <c r="AA246" s="105">
        <v>0</v>
      </c>
      <c r="AB246" s="106">
        <v>347197.16000000003</v>
      </c>
      <c r="AC246" s="107">
        <v>335546.48</v>
      </c>
      <c r="AD246" s="107">
        <f t="shared" si="51"/>
        <v>0</v>
      </c>
      <c r="AE246" s="107">
        <f t="shared" si="52"/>
        <v>0</v>
      </c>
      <c r="AF246" s="107">
        <f t="shared" si="58"/>
        <v>0</v>
      </c>
      <c r="AG246" s="107">
        <f t="shared" si="53"/>
        <v>365194.34814899997</v>
      </c>
      <c r="AH246" s="107">
        <f t="shared" si="59"/>
        <v>350888.09279699996</v>
      </c>
      <c r="AI246" s="107">
        <f t="shared" si="60"/>
        <v>341066.57218400005</v>
      </c>
    </row>
    <row r="247" spans="1:35">
      <c r="A247" s="64" t="s">
        <v>455</v>
      </c>
      <c r="B247" s="64" t="s">
        <v>866</v>
      </c>
      <c r="C247" s="158">
        <v>0</v>
      </c>
      <c r="D247" s="159">
        <v>10044889.973204998</v>
      </c>
      <c r="F247" s="158">
        <v>0</v>
      </c>
      <c r="G247" s="159">
        <v>11710962.119999999</v>
      </c>
      <c r="I247" s="122">
        <v>0</v>
      </c>
      <c r="J247" s="321">
        <v>12323615.18</v>
      </c>
      <c r="K247" s="100">
        <v>0</v>
      </c>
      <c r="L247" s="101">
        <v>0</v>
      </c>
      <c r="M247" s="102">
        <v>12226110.68</v>
      </c>
      <c r="N247" s="103">
        <v>12515342.5</v>
      </c>
      <c r="O247" s="103">
        <f t="shared" si="54"/>
        <v>0</v>
      </c>
      <c r="P247" s="100">
        <f t="shared" si="55"/>
        <v>0</v>
      </c>
      <c r="Q247" s="122">
        <f t="shared" si="47"/>
        <v>0</v>
      </c>
      <c r="R247" s="101">
        <f t="shared" si="48"/>
        <v>0</v>
      </c>
      <c r="S247" s="103">
        <f t="shared" si="56"/>
        <v>10921577.136848528</v>
      </c>
      <c r="T247" s="100">
        <f t="shared" si="57"/>
        <v>12033340.160172001</v>
      </c>
      <c r="U247" s="122">
        <f t="shared" si="49"/>
        <v>12272308.312100001</v>
      </c>
      <c r="V247" s="101">
        <f t="shared" si="50"/>
        <v>12378304.463684</v>
      </c>
      <c r="X247" s="105">
        <v>0</v>
      </c>
      <c r="Y247" s="107">
        <v>12323615.18</v>
      </c>
      <c r="Z247" s="104">
        <v>0</v>
      </c>
      <c r="AA247" s="105">
        <v>0</v>
      </c>
      <c r="AB247" s="106">
        <v>12226110.68</v>
      </c>
      <c r="AC247" s="107">
        <v>12515342.5</v>
      </c>
      <c r="AD247" s="107">
        <f t="shared" si="51"/>
        <v>0</v>
      </c>
      <c r="AE247" s="107">
        <f t="shared" si="52"/>
        <v>0</v>
      </c>
      <c r="AF247" s="107">
        <f t="shared" si="58"/>
        <v>0</v>
      </c>
      <c r="AG247" s="107">
        <f t="shared" si="53"/>
        <v>12033340.160172001</v>
      </c>
      <c r="AH247" s="107">
        <f t="shared" si="59"/>
        <v>12272308.312100001</v>
      </c>
      <c r="AI247" s="107">
        <f t="shared" si="60"/>
        <v>12378304.463684</v>
      </c>
    </row>
    <row r="248" spans="1:35">
      <c r="A248" s="64" t="s">
        <v>115</v>
      </c>
      <c r="B248" s="64" t="s">
        <v>942</v>
      </c>
      <c r="C248" s="158">
        <v>0</v>
      </c>
      <c r="D248" s="159">
        <v>0</v>
      </c>
      <c r="F248" s="158">
        <v>0</v>
      </c>
      <c r="G248" s="159">
        <v>0</v>
      </c>
      <c r="I248" s="122">
        <v>0</v>
      </c>
      <c r="J248" s="321">
        <v>0</v>
      </c>
      <c r="K248" s="100">
        <v>0</v>
      </c>
      <c r="L248" s="101">
        <v>0</v>
      </c>
      <c r="M248" s="102">
        <v>0</v>
      </c>
      <c r="N248" s="103">
        <v>0</v>
      </c>
      <c r="O248" s="103">
        <f t="shared" si="54"/>
        <v>0</v>
      </c>
      <c r="P248" s="100">
        <f t="shared" si="55"/>
        <v>0</v>
      </c>
      <c r="Q248" s="122">
        <f t="shared" si="47"/>
        <v>0</v>
      </c>
      <c r="R248" s="101">
        <f t="shared" si="48"/>
        <v>0</v>
      </c>
      <c r="S248" s="103">
        <f t="shared" si="56"/>
        <v>0</v>
      </c>
      <c r="T248" s="100">
        <f t="shared" si="57"/>
        <v>0</v>
      </c>
      <c r="U248" s="122">
        <f t="shared" si="49"/>
        <v>0</v>
      </c>
      <c r="V248" s="101">
        <f t="shared" si="50"/>
        <v>0</v>
      </c>
      <c r="X248" s="105">
        <v>0</v>
      </c>
      <c r="Y248" s="107">
        <v>0</v>
      </c>
      <c r="Z248" s="104">
        <v>0</v>
      </c>
      <c r="AA248" s="105">
        <v>0</v>
      </c>
      <c r="AB248" s="106">
        <v>0</v>
      </c>
      <c r="AC248" s="107">
        <v>0</v>
      </c>
      <c r="AD248" s="107">
        <f t="shared" si="51"/>
        <v>0</v>
      </c>
      <c r="AE248" s="107">
        <f t="shared" si="52"/>
        <v>0</v>
      </c>
      <c r="AF248" s="107">
        <f t="shared" si="58"/>
        <v>0</v>
      </c>
      <c r="AG248" s="107">
        <f t="shared" si="53"/>
        <v>0</v>
      </c>
      <c r="AH248" s="107">
        <f t="shared" si="59"/>
        <v>0</v>
      </c>
      <c r="AI248" s="107">
        <f t="shared" si="60"/>
        <v>0</v>
      </c>
    </row>
    <row r="249" spans="1:35">
      <c r="A249" s="64" t="s">
        <v>75</v>
      </c>
      <c r="B249" s="64" t="s">
        <v>943</v>
      </c>
      <c r="C249" s="158">
        <v>0</v>
      </c>
      <c r="D249" s="159">
        <v>0</v>
      </c>
      <c r="F249" s="158">
        <v>0</v>
      </c>
      <c r="G249" s="159">
        <v>0</v>
      </c>
      <c r="I249" s="122">
        <v>0</v>
      </c>
      <c r="J249" s="321">
        <v>0</v>
      </c>
      <c r="K249" s="100">
        <v>0</v>
      </c>
      <c r="L249" s="101">
        <v>0</v>
      </c>
      <c r="M249" s="102">
        <v>0</v>
      </c>
      <c r="N249" s="103">
        <v>0</v>
      </c>
      <c r="O249" s="103">
        <f t="shared" si="54"/>
        <v>0</v>
      </c>
      <c r="P249" s="100">
        <f t="shared" si="55"/>
        <v>0</v>
      </c>
      <c r="Q249" s="122">
        <f t="shared" si="47"/>
        <v>0</v>
      </c>
      <c r="R249" s="101">
        <f t="shared" si="48"/>
        <v>0</v>
      </c>
      <c r="S249" s="103">
        <f t="shared" si="56"/>
        <v>0</v>
      </c>
      <c r="T249" s="100">
        <f t="shared" si="57"/>
        <v>0</v>
      </c>
      <c r="U249" s="122">
        <f t="shared" si="49"/>
        <v>0</v>
      </c>
      <c r="V249" s="101">
        <f t="shared" si="50"/>
        <v>0</v>
      </c>
      <c r="X249" s="105">
        <v>0</v>
      </c>
      <c r="Y249" s="107">
        <v>0</v>
      </c>
      <c r="Z249" s="104">
        <v>0</v>
      </c>
      <c r="AA249" s="105">
        <v>0</v>
      </c>
      <c r="AB249" s="106">
        <v>0</v>
      </c>
      <c r="AC249" s="107">
        <v>0</v>
      </c>
      <c r="AD249" s="107">
        <f t="shared" si="51"/>
        <v>0</v>
      </c>
      <c r="AE249" s="107">
        <f t="shared" si="52"/>
        <v>0</v>
      </c>
      <c r="AF249" s="107">
        <f t="shared" si="58"/>
        <v>0</v>
      </c>
      <c r="AG249" s="107">
        <f t="shared" si="53"/>
        <v>0</v>
      </c>
      <c r="AH249" s="107">
        <f t="shared" si="59"/>
        <v>0</v>
      </c>
      <c r="AI249" s="107">
        <f t="shared" si="60"/>
        <v>0</v>
      </c>
    </row>
    <row r="250" spans="1:35">
      <c r="A250" s="64" t="s">
        <v>31</v>
      </c>
      <c r="B250" s="64" t="s">
        <v>947</v>
      </c>
      <c r="C250" s="158">
        <v>0</v>
      </c>
      <c r="D250" s="159">
        <v>0</v>
      </c>
      <c r="F250" s="158">
        <v>0</v>
      </c>
      <c r="G250" s="159">
        <v>0</v>
      </c>
      <c r="I250" s="122">
        <v>0</v>
      </c>
      <c r="J250" s="321">
        <v>0</v>
      </c>
      <c r="K250" s="100">
        <v>0</v>
      </c>
      <c r="L250" s="101">
        <v>0</v>
      </c>
      <c r="M250" s="102">
        <v>0</v>
      </c>
      <c r="N250" s="103">
        <v>0</v>
      </c>
      <c r="O250" s="103">
        <f t="shared" si="54"/>
        <v>0</v>
      </c>
      <c r="P250" s="100">
        <f t="shared" si="55"/>
        <v>0</v>
      </c>
      <c r="Q250" s="122">
        <f t="shared" si="47"/>
        <v>0</v>
      </c>
      <c r="R250" s="101">
        <f t="shared" si="48"/>
        <v>0</v>
      </c>
      <c r="S250" s="103">
        <f t="shared" si="56"/>
        <v>0</v>
      </c>
      <c r="T250" s="100">
        <f t="shared" si="57"/>
        <v>0</v>
      </c>
      <c r="U250" s="122">
        <f t="shared" si="49"/>
        <v>0</v>
      </c>
      <c r="V250" s="101">
        <f t="shared" si="50"/>
        <v>0</v>
      </c>
      <c r="X250" s="105">
        <v>0</v>
      </c>
      <c r="Y250" s="107">
        <v>0</v>
      </c>
      <c r="Z250" s="104">
        <v>0</v>
      </c>
      <c r="AA250" s="105">
        <v>0</v>
      </c>
      <c r="AB250" s="106">
        <v>0</v>
      </c>
      <c r="AC250" s="107">
        <v>0</v>
      </c>
      <c r="AD250" s="107">
        <f t="shared" si="51"/>
        <v>0</v>
      </c>
      <c r="AE250" s="107">
        <f t="shared" si="52"/>
        <v>0</v>
      </c>
      <c r="AF250" s="107">
        <f t="shared" si="58"/>
        <v>0</v>
      </c>
      <c r="AG250" s="107">
        <f t="shared" si="53"/>
        <v>0</v>
      </c>
      <c r="AH250" s="107">
        <f t="shared" si="59"/>
        <v>0</v>
      </c>
      <c r="AI250" s="107">
        <f t="shared" si="60"/>
        <v>0</v>
      </c>
    </row>
    <row r="251" spans="1:35">
      <c r="A251" s="64" t="s">
        <v>363</v>
      </c>
      <c r="B251" s="64" t="s">
        <v>867</v>
      </c>
      <c r="C251" s="158">
        <v>0</v>
      </c>
      <c r="D251" s="159">
        <v>4848890.1164999995</v>
      </c>
      <c r="F251" s="158">
        <v>0</v>
      </c>
      <c r="G251" s="159">
        <v>5475000</v>
      </c>
      <c r="I251" s="122">
        <v>12259.511700000205</v>
      </c>
      <c r="J251" s="321">
        <v>6025000</v>
      </c>
      <c r="K251" s="100">
        <v>0</v>
      </c>
      <c r="L251" s="101">
        <v>57590.667799999705</v>
      </c>
      <c r="M251" s="102">
        <v>6625000</v>
      </c>
      <c r="N251" s="103">
        <v>6625000</v>
      </c>
      <c r="O251" s="103">
        <f t="shared" si="54"/>
        <v>0</v>
      </c>
      <c r="P251" s="100">
        <f t="shared" si="55"/>
        <v>8826.8484240001471</v>
      </c>
      <c r="Q251" s="122">
        <f t="shared" si="47"/>
        <v>3432.6632760000575</v>
      </c>
      <c r="R251" s="101">
        <f t="shared" si="48"/>
        <v>41465.280815999788</v>
      </c>
      <c r="S251" s="103">
        <f t="shared" si="56"/>
        <v>5178349.1371976994</v>
      </c>
      <c r="T251" s="100">
        <f t="shared" si="57"/>
        <v>5764410</v>
      </c>
      <c r="U251" s="122">
        <f t="shared" si="49"/>
        <v>6340720</v>
      </c>
      <c r="V251" s="101">
        <f t="shared" si="50"/>
        <v>6625000</v>
      </c>
      <c r="X251" s="105">
        <v>12259.511700000205</v>
      </c>
      <c r="Y251" s="107">
        <v>6025000</v>
      </c>
      <c r="Z251" s="104">
        <v>0</v>
      </c>
      <c r="AA251" s="105">
        <v>57590.667799999705</v>
      </c>
      <c r="AB251" s="106">
        <v>6625000</v>
      </c>
      <c r="AC251" s="107">
        <v>6625000</v>
      </c>
      <c r="AD251" s="107">
        <f t="shared" si="51"/>
        <v>8826.8484240001471</v>
      </c>
      <c r="AE251" s="107">
        <f t="shared" si="52"/>
        <v>3432.6632760000575</v>
      </c>
      <c r="AF251" s="107">
        <f t="shared" si="58"/>
        <v>41465.280815999788</v>
      </c>
      <c r="AG251" s="107">
        <f t="shared" si="53"/>
        <v>5764410</v>
      </c>
      <c r="AH251" s="107">
        <f t="shared" si="59"/>
        <v>6340720</v>
      </c>
      <c r="AI251" s="107">
        <f t="shared" si="60"/>
        <v>6625000</v>
      </c>
    </row>
    <row r="252" spans="1:35">
      <c r="A252" s="64" t="s">
        <v>575</v>
      </c>
      <c r="B252" s="64" t="s">
        <v>915</v>
      </c>
      <c r="C252" s="158">
        <v>6472.99</v>
      </c>
      <c r="D252" s="159">
        <v>65077.012499999997</v>
      </c>
      <c r="F252" s="158">
        <v>22188.58</v>
      </c>
      <c r="G252" s="159">
        <v>108412.5325</v>
      </c>
      <c r="I252" s="122">
        <v>23620.835300000013</v>
      </c>
      <c r="J252" s="321">
        <v>110000</v>
      </c>
      <c r="K252" s="100">
        <v>20153.517999999993</v>
      </c>
      <c r="L252" s="101">
        <v>22955.405500000015</v>
      </c>
      <c r="M252" s="102">
        <v>110000</v>
      </c>
      <c r="N252" s="103">
        <v>110000</v>
      </c>
      <c r="O252" s="103">
        <f t="shared" si="54"/>
        <v>17788.214800000002</v>
      </c>
      <c r="P252" s="100">
        <f t="shared" si="55"/>
        <v>23219.803816000011</v>
      </c>
      <c r="Q252" s="122">
        <f t="shared" si="47"/>
        <v>21124.366844</v>
      </c>
      <c r="R252" s="101">
        <f t="shared" si="48"/>
        <v>22170.877000000011</v>
      </c>
      <c r="S252" s="103">
        <f t="shared" si="56"/>
        <v>87880.163123999999</v>
      </c>
      <c r="T252" s="100">
        <f t="shared" si="57"/>
        <v>109247.85789849999</v>
      </c>
      <c r="U252" s="122">
        <f t="shared" si="49"/>
        <v>110000</v>
      </c>
      <c r="V252" s="101">
        <f t="shared" si="50"/>
        <v>110000</v>
      </c>
      <c r="X252" s="105">
        <v>23620.835300000013</v>
      </c>
      <c r="Y252" s="107">
        <v>110000</v>
      </c>
      <c r="Z252" s="104">
        <v>20153.517999999993</v>
      </c>
      <c r="AA252" s="105">
        <v>22955.405500000015</v>
      </c>
      <c r="AB252" s="106">
        <v>110000</v>
      </c>
      <c r="AC252" s="107">
        <v>110000</v>
      </c>
      <c r="AD252" s="107">
        <f t="shared" si="51"/>
        <v>23219.803816000011</v>
      </c>
      <c r="AE252" s="107">
        <f t="shared" si="52"/>
        <v>21124.366844</v>
      </c>
      <c r="AF252" s="107">
        <f t="shared" si="58"/>
        <v>22170.877000000011</v>
      </c>
      <c r="AG252" s="107">
        <f t="shared" si="53"/>
        <v>109247.85789849999</v>
      </c>
      <c r="AH252" s="107">
        <f t="shared" si="59"/>
        <v>110000</v>
      </c>
      <c r="AI252" s="107">
        <f t="shared" si="60"/>
        <v>110000</v>
      </c>
    </row>
    <row r="253" spans="1:35">
      <c r="A253" s="64" t="s">
        <v>427</v>
      </c>
      <c r="B253" s="64" t="s">
        <v>868</v>
      </c>
      <c r="C253" s="158">
        <v>0</v>
      </c>
      <c r="D253" s="159">
        <v>1349325.9044999999</v>
      </c>
      <c r="F253" s="158">
        <v>0</v>
      </c>
      <c r="G253" s="159">
        <v>2000000</v>
      </c>
      <c r="I253" s="122">
        <v>0</v>
      </c>
      <c r="J253" s="321">
        <v>2000000</v>
      </c>
      <c r="K253" s="100">
        <v>0</v>
      </c>
      <c r="L253" s="101">
        <v>0</v>
      </c>
      <c r="M253" s="102">
        <v>2000000</v>
      </c>
      <c r="N253" s="103">
        <v>2000000</v>
      </c>
      <c r="O253" s="103">
        <f t="shared" si="54"/>
        <v>0</v>
      </c>
      <c r="P253" s="100">
        <f t="shared" si="55"/>
        <v>0</v>
      </c>
      <c r="Q253" s="122">
        <f t="shared" si="47"/>
        <v>0</v>
      </c>
      <c r="R253" s="101">
        <f t="shared" si="48"/>
        <v>0</v>
      </c>
      <c r="S253" s="103">
        <f t="shared" si="56"/>
        <v>1691710.6135521</v>
      </c>
      <c r="T253" s="100">
        <f t="shared" si="57"/>
        <v>2000000</v>
      </c>
      <c r="U253" s="122">
        <f t="shared" si="49"/>
        <v>2000000</v>
      </c>
      <c r="V253" s="101">
        <f t="shared" si="50"/>
        <v>2000000</v>
      </c>
      <c r="X253" s="105">
        <v>0</v>
      </c>
      <c r="Y253" s="107">
        <v>2000000</v>
      </c>
      <c r="Z253" s="104">
        <v>0</v>
      </c>
      <c r="AA253" s="105">
        <v>0</v>
      </c>
      <c r="AB253" s="106">
        <v>2000000</v>
      </c>
      <c r="AC253" s="107">
        <v>2000000</v>
      </c>
      <c r="AD253" s="107">
        <f t="shared" si="51"/>
        <v>0</v>
      </c>
      <c r="AE253" s="107">
        <f t="shared" si="52"/>
        <v>0</v>
      </c>
      <c r="AF253" s="107">
        <f t="shared" si="58"/>
        <v>0</v>
      </c>
      <c r="AG253" s="107">
        <f t="shared" si="53"/>
        <v>2000000</v>
      </c>
      <c r="AH253" s="107">
        <f t="shared" si="59"/>
        <v>2000000</v>
      </c>
      <c r="AI253" s="107">
        <f t="shared" si="60"/>
        <v>2000000</v>
      </c>
    </row>
    <row r="254" spans="1:35">
      <c r="A254" s="64" t="s">
        <v>449</v>
      </c>
      <c r="B254" s="64" t="s">
        <v>869</v>
      </c>
      <c r="C254" s="158">
        <v>504292.52</v>
      </c>
      <c r="D254" s="159">
        <v>2372865</v>
      </c>
      <c r="F254" s="158">
        <v>210438.87</v>
      </c>
      <c r="G254" s="159">
        <v>2705066</v>
      </c>
      <c r="I254" s="122">
        <v>104277.61940000001</v>
      </c>
      <c r="J254" s="321">
        <v>3083775</v>
      </c>
      <c r="K254" s="100">
        <v>0</v>
      </c>
      <c r="L254" s="101">
        <v>0</v>
      </c>
      <c r="M254" s="102">
        <v>3515504</v>
      </c>
      <c r="N254" s="103">
        <v>3515504</v>
      </c>
      <c r="O254" s="103">
        <f t="shared" si="54"/>
        <v>292717.89199999999</v>
      </c>
      <c r="P254" s="100">
        <f t="shared" si="55"/>
        <v>134002.76956799999</v>
      </c>
      <c r="Q254" s="122">
        <f t="shared" si="47"/>
        <v>29197.733432000005</v>
      </c>
      <c r="R254" s="101">
        <f t="shared" si="48"/>
        <v>0</v>
      </c>
      <c r="S254" s="103">
        <f t="shared" si="56"/>
        <v>2547669.1661999999</v>
      </c>
      <c r="T254" s="100">
        <f t="shared" si="57"/>
        <v>2904342.6758000003</v>
      </c>
      <c r="U254" s="122">
        <f t="shared" si="49"/>
        <v>3310950.7998000002</v>
      </c>
      <c r="V254" s="101">
        <f t="shared" si="50"/>
        <v>3515504</v>
      </c>
      <c r="X254" s="105">
        <v>104277.61940000001</v>
      </c>
      <c r="Y254" s="107">
        <v>3083775</v>
      </c>
      <c r="Z254" s="104">
        <v>0</v>
      </c>
      <c r="AA254" s="105">
        <v>0</v>
      </c>
      <c r="AB254" s="106">
        <v>3515504</v>
      </c>
      <c r="AC254" s="107">
        <v>3515504</v>
      </c>
      <c r="AD254" s="107">
        <f t="shared" si="51"/>
        <v>134002.76956799999</v>
      </c>
      <c r="AE254" s="107">
        <f t="shared" si="52"/>
        <v>29197.733432000005</v>
      </c>
      <c r="AF254" s="107">
        <f t="shared" si="58"/>
        <v>0</v>
      </c>
      <c r="AG254" s="107">
        <f t="shared" si="53"/>
        <v>2904342.6758000003</v>
      </c>
      <c r="AH254" s="107">
        <f t="shared" si="59"/>
        <v>3310950.7998000002</v>
      </c>
      <c r="AI254" s="107">
        <f t="shared" si="60"/>
        <v>3515504</v>
      </c>
    </row>
    <row r="255" spans="1:35">
      <c r="A255" s="64" t="s">
        <v>501</v>
      </c>
      <c r="B255" s="64" t="s">
        <v>918</v>
      </c>
      <c r="C255" s="158">
        <v>63949.279999999999</v>
      </c>
      <c r="D255" s="159">
        <v>74485.719900000011</v>
      </c>
      <c r="F255" s="158">
        <v>77931.649999999994</v>
      </c>
      <c r="G255" s="159">
        <v>92000</v>
      </c>
      <c r="I255" s="122">
        <v>70539.718600000007</v>
      </c>
      <c r="J255" s="321">
        <v>93000</v>
      </c>
      <c r="K255" s="100">
        <v>71421.178400000004</v>
      </c>
      <c r="L255" s="101">
        <v>74065.921199999997</v>
      </c>
      <c r="M255" s="102">
        <v>93000</v>
      </c>
      <c r="N255" s="103">
        <v>93000</v>
      </c>
      <c r="O255" s="103">
        <f t="shared" si="54"/>
        <v>74016.5864</v>
      </c>
      <c r="P255" s="100">
        <f t="shared" si="55"/>
        <v>72609.459392000004</v>
      </c>
      <c r="Q255" s="122">
        <f t="shared" si="47"/>
        <v>71174.369655999995</v>
      </c>
      <c r="R255" s="101">
        <f t="shared" si="48"/>
        <v>73325.393215999997</v>
      </c>
      <c r="S255" s="103">
        <f t="shared" si="56"/>
        <v>83701.734088619996</v>
      </c>
      <c r="T255" s="100">
        <f t="shared" si="57"/>
        <v>92526.2</v>
      </c>
      <c r="U255" s="122">
        <f t="shared" si="49"/>
        <v>93000</v>
      </c>
      <c r="V255" s="101">
        <f t="shared" si="50"/>
        <v>93000</v>
      </c>
      <c r="X255" s="105">
        <v>70539.718600000007</v>
      </c>
      <c r="Y255" s="107">
        <v>93000</v>
      </c>
      <c r="Z255" s="104">
        <v>71421.178400000004</v>
      </c>
      <c r="AA255" s="105">
        <v>74065.921199999997</v>
      </c>
      <c r="AB255" s="106">
        <v>93000</v>
      </c>
      <c r="AC255" s="107">
        <v>93000</v>
      </c>
      <c r="AD255" s="107">
        <f t="shared" si="51"/>
        <v>72609.459392000004</v>
      </c>
      <c r="AE255" s="107">
        <f t="shared" si="52"/>
        <v>71174.369655999995</v>
      </c>
      <c r="AF255" s="107">
        <f t="shared" si="58"/>
        <v>73325.393215999997</v>
      </c>
      <c r="AG255" s="107">
        <f t="shared" si="53"/>
        <v>92526.2</v>
      </c>
      <c r="AH255" s="107">
        <f t="shared" si="59"/>
        <v>93000</v>
      </c>
      <c r="AI255" s="107">
        <f t="shared" si="60"/>
        <v>93000</v>
      </c>
    </row>
    <row r="256" spans="1:35">
      <c r="A256" s="64" t="s">
        <v>373</v>
      </c>
      <c r="B256" s="64" t="s">
        <v>870</v>
      </c>
      <c r="C256" s="158">
        <v>811710.42</v>
      </c>
      <c r="D256" s="159">
        <v>12956234.58</v>
      </c>
      <c r="F256" s="158">
        <v>305475.3</v>
      </c>
      <c r="G256" s="159">
        <v>23830825.260000002</v>
      </c>
      <c r="I256" s="122">
        <v>0</v>
      </c>
      <c r="J256" s="321">
        <v>24927419.030000001</v>
      </c>
      <c r="K256" s="100">
        <v>0</v>
      </c>
      <c r="L256" s="101">
        <v>0</v>
      </c>
      <c r="M256" s="102">
        <v>25200338.477200001</v>
      </c>
      <c r="N256" s="103">
        <v>26176062.0854</v>
      </c>
      <c r="O256" s="103">
        <f t="shared" si="54"/>
        <v>447221.13360000006</v>
      </c>
      <c r="P256" s="100">
        <f t="shared" si="55"/>
        <v>85533.084000000003</v>
      </c>
      <c r="Q256" s="122">
        <f t="shared" si="47"/>
        <v>0</v>
      </c>
      <c r="R256" s="101">
        <f t="shared" si="48"/>
        <v>0</v>
      </c>
      <c r="S256" s="103">
        <f t="shared" si="56"/>
        <v>18678444.195816003</v>
      </c>
      <c r="T256" s="100">
        <f t="shared" si="57"/>
        <v>24407852.901774</v>
      </c>
      <c r="U256" s="122">
        <f t="shared" si="49"/>
        <v>25071029.24311664</v>
      </c>
      <c r="V256" s="101">
        <f t="shared" si="50"/>
        <v>25713764.239834841</v>
      </c>
      <c r="X256" s="105">
        <v>0</v>
      </c>
      <c r="Y256" s="107">
        <v>24927419.030000001</v>
      </c>
      <c r="Z256" s="104">
        <v>0</v>
      </c>
      <c r="AA256" s="105">
        <v>0</v>
      </c>
      <c r="AB256" s="106">
        <v>25200338.477200001</v>
      </c>
      <c r="AC256" s="107">
        <v>26176062.0854</v>
      </c>
      <c r="AD256" s="107">
        <f t="shared" si="51"/>
        <v>85533.084000000003</v>
      </c>
      <c r="AE256" s="107">
        <f t="shared" si="52"/>
        <v>0</v>
      </c>
      <c r="AF256" s="107">
        <f t="shared" si="58"/>
        <v>0</v>
      </c>
      <c r="AG256" s="107">
        <f t="shared" si="53"/>
        <v>24407852.901774</v>
      </c>
      <c r="AH256" s="107">
        <f t="shared" si="59"/>
        <v>25071029.24311664</v>
      </c>
      <c r="AI256" s="107">
        <f t="shared" si="60"/>
        <v>25713764.239834841</v>
      </c>
    </row>
    <row r="257" spans="1:35">
      <c r="A257" s="64" t="s">
        <v>601</v>
      </c>
      <c r="B257" s="64" t="s">
        <v>871</v>
      </c>
      <c r="C257" s="158">
        <v>7859833.6799999997</v>
      </c>
      <c r="D257" s="159">
        <v>2235001.3229999999</v>
      </c>
      <c r="F257" s="158">
        <v>8217929.8499999996</v>
      </c>
      <c r="G257" s="159">
        <v>2582904</v>
      </c>
      <c r="I257" s="122">
        <v>8341319.1492000008</v>
      </c>
      <c r="J257" s="321">
        <v>2800000</v>
      </c>
      <c r="K257" s="100">
        <v>8475531.3105999995</v>
      </c>
      <c r="L257" s="101">
        <v>8457739.8213</v>
      </c>
      <c r="M257" s="102">
        <v>3100000</v>
      </c>
      <c r="N257" s="103">
        <v>3400000</v>
      </c>
      <c r="O257" s="103">
        <f t="shared" si="54"/>
        <v>8117662.9223999996</v>
      </c>
      <c r="P257" s="100">
        <f t="shared" si="55"/>
        <v>8306770.145424</v>
      </c>
      <c r="Q257" s="122">
        <f t="shared" si="47"/>
        <v>8437951.9054080006</v>
      </c>
      <c r="R257" s="101">
        <f t="shared" si="48"/>
        <v>8462721.4383039996</v>
      </c>
      <c r="S257" s="103">
        <f t="shared" si="56"/>
        <v>2418067.7116374001</v>
      </c>
      <c r="T257" s="100">
        <f t="shared" si="57"/>
        <v>2697139.9151999997</v>
      </c>
      <c r="U257" s="122">
        <f t="shared" si="49"/>
        <v>2957860</v>
      </c>
      <c r="V257" s="101">
        <f t="shared" si="50"/>
        <v>3257860</v>
      </c>
      <c r="X257" s="105">
        <v>8341319.1492000008</v>
      </c>
      <c r="Y257" s="107">
        <v>2800000</v>
      </c>
      <c r="Z257" s="104">
        <v>8475531.3105999995</v>
      </c>
      <c r="AA257" s="105">
        <v>8457739.8213</v>
      </c>
      <c r="AB257" s="106">
        <v>3100000</v>
      </c>
      <c r="AC257" s="107">
        <v>3400000</v>
      </c>
      <c r="AD257" s="107">
        <f t="shared" si="51"/>
        <v>8306770.145424</v>
      </c>
      <c r="AE257" s="107">
        <f t="shared" si="52"/>
        <v>8437951.9054080006</v>
      </c>
      <c r="AF257" s="107">
        <f t="shared" si="58"/>
        <v>8462721.4383039996</v>
      </c>
      <c r="AG257" s="107">
        <f t="shared" si="53"/>
        <v>2697139.9151999997</v>
      </c>
      <c r="AH257" s="107">
        <f t="shared" si="59"/>
        <v>2957860</v>
      </c>
      <c r="AI257" s="107">
        <f t="shared" si="60"/>
        <v>3257860</v>
      </c>
    </row>
    <row r="258" spans="1:35">
      <c r="A258" s="64" t="s">
        <v>367</v>
      </c>
      <c r="B258" s="64" t="s">
        <v>872</v>
      </c>
      <c r="C258" s="158">
        <v>333476.58</v>
      </c>
      <c r="D258" s="159">
        <v>42169203.420000002</v>
      </c>
      <c r="F258" s="158">
        <v>0</v>
      </c>
      <c r="G258" s="159">
        <v>72000000</v>
      </c>
      <c r="I258" s="122">
        <v>0</v>
      </c>
      <c r="J258" s="321">
        <v>73989777.724999994</v>
      </c>
      <c r="K258" s="100">
        <v>0</v>
      </c>
      <c r="L258" s="101">
        <v>0</v>
      </c>
      <c r="M258" s="102">
        <v>74932011.560400009</v>
      </c>
      <c r="N258" s="103">
        <v>76000000</v>
      </c>
      <c r="O258" s="103">
        <f t="shared" si="54"/>
        <v>93373.442400000014</v>
      </c>
      <c r="P258" s="100">
        <f t="shared" si="55"/>
        <v>0</v>
      </c>
      <c r="Q258" s="122">
        <f t="shared" si="47"/>
        <v>0</v>
      </c>
      <c r="R258" s="101">
        <f t="shared" si="48"/>
        <v>0</v>
      </c>
      <c r="S258" s="103">
        <f t="shared" si="56"/>
        <v>57866168.580395997</v>
      </c>
      <c r="T258" s="100">
        <f t="shared" si="57"/>
        <v>73047021.038894996</v>
      </c>
      <c r="U258" s="122">
        <f t="shared" si="49"/>
        <v>74485581.169187486</v>
      </c>
      <c r="V258" s="101">
        <f t="shared" si="50"/>
        <v>75493987.077317521</v>
      </c>
      <c r="X258" s="105">
        <v>0</v>
      </c>
      <c r="Y258" s="107">
        <v>73989777.724999994</v>
      </c>
      <c r="Z258" s="104">
        <v>0</v>
      </c>
      <c r="AA258" s="105">
        <v>0</v>
      </c>
      <c r="AB258" s="106">
        <v>74932011.560400009</v>
      </c>
      <c r="AC258" s="107">
        <v>76000000</v>
      </c>
      <c r="AD258" s="107">
        <f t="shared" si="51"/>
        <v>0</v>
      </c>
      <c r="AE258" s="107">
        <f t="shared" si="52"/>
        <v>0</v>
      </c>
      <c r="AF258" s="107">
        <f t="shared" si="58"/>
        <v>0</v>
      </c>
      <c r="AG258" s="107">
        <f t="shared" si="53"/>
        <v>73047021.038894996</v>
      </c>
      <c r="AH258" s="107">
        <f t="shared" si="59"/>
        <v>74485581.169187486</v>
      </c>
      <c r="AI258" s="107">
        <f t="shared" si="60"/>
        <v>75493987.077317521</v>
      </c>
    </row>
    <row r="259" spans="1:35">
      <c r="A259" s="64" t="s">
        <v>153</v>
      </c>
      <c r="B259" s="64" t="s">
        <v>873</v>
      </c>
      <c r="C259" s="158">
        <v>225951.24</v>
      </c>
      <c r="D259" s="159">
        <v>23303.764500000001</v>
      </c>
      <c r="F259" s="158">
        <v>250255.28</v>
      </c>
      <c r="G259" s="159">
        <v>39904</v>
      </c>
      <c r="I259" s="122">
        <v>252467.34350000005</v>
      </c>
      <c r="J259" s="321">
        <v>35000</v>
      </c>
      <c r="K259" s="100">
        <v>251628.13100000002</v>
      </c>
      <c r="L259" s="101">
        <v>257793.48249999998</v>
      </c>
      <c r="M259" s="102">
        <v>36000</v>
      </c>
      <c r="N259" s="103">
        <v>36000</v>
      </c>
      <c r="O259" s="103">
        <f t="shared" si="54"/>
        <v>243450.14880000002</v>
      </c>
      <c r="P259" s="100">
        <f t="shared" si="55"/>
        <v>251847.96572000004</v>
      </c>
      <c r="Q259" s="122">
        <f t="shared" si="47"/>
        <v>251863.11050000001</v>
      </c>
      <c r="R259" s="101">
        <f t="shared" si="48"/>
        <v>256067.18408000001</v>
      </c>
      <c r="S259" s="103">
        <f t="shared" si="56"/>
        <v>32038.808420099998</v>
      </c>
      <c r="T259" s="100">
        <f t="shared" si="57"/>
        <v>37323.515200000002</v>
      </c>
      <c r="U259" s="122">
        <f t="shared" si="49"/>
        <v>35526.199999999997</v>
      </c>
      <c r="V259" s="101">
        <f t="shared" si="50"/>
        <v>36000</v>
      </c>
      <c r="X259" s="105">
        <v>252467.34350000005</v>
      </c>
      <c r="Y259" s="107">
        <v>35000</v>
      </c>
      <c r="Z259" s="104">
        <v>251628.13100000002</v>
      </c>
      <c r="AA259" s="105">
        <v>257793.48249999998</v>
      </c>
      <c r="AB259" s="106">
        <v>36000</v>
      </c>
      <c r="AC259" s="107">
        <v>36000</v>
      </c>
      <c r="AD259" s="107">
        <f t="shared" si="51"/>
        <v>251847.96572000004</v>
      </c>
      <c r="AE259" s="107">
        <f t="shared" si="52"/>
        <v>251863.11050000001</v>
      </c>
      <c r="AF259" s="107">
        <f t="shared" si="58"/>
        <v>256067.18408000001</v>
      </c>
      <c r="AG259" s="107">
        <f t="shared" si="53"/>
        <v>37323.515200000002</v>
      </c>
      <c r="AH259" s="107">
        <f t="shared" si="59"/>
        <v>35526.199999999997</v>
      </c>
      <c r="AI259" s="107">
        <f t="shared" si="60"/>
        <v>36000</v>
      </c>
    </row>
    <row r="260" spans="1:35">
      <c r="A260" s="64" t="s">
        <v>207</v>
      </c>
      <c r="B260" s="64" t="s">
        <v>874</v>
      </c>
      <c r="C260" s="158">
        <v>1815333.02</v>
      </c>
      <c r="D260" s="159">
        <v>10710073</v>
      </c>
      <c r="F260" s="158">
        <v>2347396.67</v>
      </c>
      <c r="G260" s="159">
        <v>10950415</v>
      </c>
      <c r="I260" s="122">
        <v>1976058.7822000012</v>
      </c>
      <c r="J260" s="321">
        <v>16419347</v>
      </c>
      <c r="K260" s="100">
        <v>2004433.3255000007</v>
      </c>
      <c r="L260" s="101">
        <v>2927529.8415000015</v>
      </c>
      <c r="M260" s="102">
        <v>17895669</v>
      </c>
      <c r="N260" s="103">
        <v>19504860</v>
      </c>
      <c r="O260" s="103">
        <f t="shared" si="54"/>
        <v>2198418.8480000002</v>
      </c>
      <c r="P260" s="100">
        <f t="shared" si="55"/>
        <v>2080033.390784001</v>
      </c>
      <c r="Q260" s="122">
        <f t="shared" si="47"/>
        <v>1996488.4533760007</v>
      </c>
      <c r="R260" s="101">
        <f t="shared" si="48"/>
        <v>2669062.8170200014</v>
      </c>
      <c r="S260" s="103">
        <f t="shared" si="56"/>
        <v>10836540.9604</v>
      </c>
      <c r="T260" s="100">
        <f t="shared" si="57"/>
        <v>13828167.0184</v>
      </c>
      <c r="U260" s="122">
        <f t="shared" si="49"/>
        <v>17196187.636399999</v>
      </c>
      <c r="V260" s="101">
        <f t="shared" si="50"/>
        <v>18742425.304200001</v>
      </c>
      <c r="X260" s="105">
        <v>1976058.7822000012</v>
      </c>
      <c r="Y260" s="107">
        <v>16419347</v>
      </c>
      <c r="Z260" s="104">
        <v>2004433.3255000007</v>
      </c>
      <c r="AA260" s="105">
        <v>2927529.8415000015</v>
      </c>
      <c r="AB260" s="106">
        <v>17895669</v>
      </c>
      <c r="AC260" s="107">
        <v>19504860</v>
      </c>
      <c r="AD260" s="107">
        <f t="shared" si="51"/>
        <v>2080033.390784001</v>
      </c>
      <c r="AE260" s="107">
        <f t="shared" si="52"/>
        <v>1996488.4533760007</v>
      </c>
      <c r="AF260" s="107">
        <f t="shared" si="58"/>
        <v>2669062.8170200014</v>
      </c>
      <c r="AG260" s="107">
        <f t="shared" si="53"/>
        <v>13828167.0184</v>
      </c>
      <c r="AH260" s="107">
        <f t="shared" si="59"/>
        <v>17196187.636399999</v>
      </c>
      <c r="AI260" s="107">
        <f t="shared" si="60"/>
        <v>18742425.304200001</v>
      </c>
    </row>
    <row r="261" spans="1:35">
      <c r="A261" s="64" t="s">
        <v>565</v>
      </c>
      <c r="B261" s="64" t="s">
        <v>875</v>
      </c>
      <c r="C261" s="158">
        <v>168456.6</v>
      </c>
      <c r="D261" s="159">
        <v>119783.40300000001</v>
      </c>
      <c r="F261" s="158">
        <v>191681.09</v>
      </c>
      <c r="G261" s="159">
        <v>127000</v>
      </c>
      <c r="I261" s="122">
        <v>191253.85040000002</v>
      </c>
      <c r="J261" s="321">
        <v>218546.97</v>
      </c>
      <c r="K261" s="100">
        <v>195588.05549999999</v>
      </c>
      <c r="L261" s="101">
        <v>197264.9835</v>
      </c>
      <c r="M261" s="102">
        <v>224501.95749999999</v>
      </c>
      <c r="N261" s="103">
        <v>233267.92749999999</v>
      </c>
      <c r="O261" s="103">
        <f t="shared" si="54"/>
        <v>185178.2328</v>
      </c>
      <c r="P261" s="100">
        <f t="shared" si="55"/>
        <v>191373.477488</v>
      </c>
      <c r="Q261" s="122">
        <f t="shared" si="47"/>
        <v>194374.478072</v>
      </c>
      <c r="R261" s="101">
        <f t="shared" si="48"/>
        <v>196795.44365999999</v>
      </c>
      <c r="S261" s="103">
        <f t="shared" si="56"/>
        <v>123580.77634139999</v>
      </c>
      <c r="T261" s="100">
        <f t="shared" si="57"/>
        <v>175172.015614</v>
      </c>
      <c r="U261" s="122">
        <f t="shared" si="49"/>
        <v>221680.48442250001</v>
      </c>
      <c r="V261" s="101">
        <f t="shared" si="50"/>
        <v>229114.61091399999</v>
      </c>
      <c r="X261" s="105">
        <v>191253.85040000002</v>
      </c>
      <c r="Y261" s="107">
        <v>218546.97</v>
      </c>
      <c r="Z261" s="104">
        <v>195588.05549999999</v>
      </c>
      <c r="AA261" s="105">
        <v>197264.9835</v>
      </c>
      <c r="AB261" s="106">
        <v>224501.95749999999</v>
      </c>
      <c r="AC261" s="107">
        <v>233267.92749999999</v>
      </c>
      <c r="AD261" s="107">
        <f t="shared" si="51"/>
        <v>191373.477488</v>
      </c>
      <c r="AE261" s="107">
        <f t="shared" si="52"/>
        <v>194374.478072</v>
      </c>
      <c r="AF261" s="107">
        <f t="shared" si="58"/>
        <v>196795.44365999999</v>
      </c>
      <c r="AG261" s="107">
        <f t="shared" si="53"/>
        <v>175172.015614</v>
      </c>
      <c r="AH261" s="107">
        <f t="shared" si="59"/>
        <v>221680.48442250001</v>
      </c>
      <c r="AI261" s="107">
        <f t="shared" si="60"/>
        <v>229114.61091399999</v>
      </c>
    </row>
    <row r="262" spans="1:35">
      <c r="A262" s="64" t="s">
        <v>527</v>
      </c>
      <c r="B262" s="64" t="s">
        <v>876</v>
      </c>
      <c r="C262" s="158">
        <v>218627.54</v>
      </c>
      <c r="D262" s="159">
        <v>1639437.4605</v>
      </c>
      <c r="F262" s="158">
        <v>275857.78000000003</v>
      </c>
      <c r="G262" s="159">
        <v>2906268.7050000001</v>
      </c>
      <c r="I262" s="122">
        <v>209330.11350000006</v>
      </c>
      <c r="J262" s="321">
        <v>3176463.7574999998</v>
      </c>
      <c r="K262" s="100">
        <v>30582.38309999981</v>
      </c>
      <c r="L262" s="101">
        <v>0</v>
      </c>
      <c r="M262" s="102">
        <v>3303991.7831999999</v>
      </c>
      <c r="N262" s="103">
        <v>3327376.3123999997</v>
      </c>
      <c r="O262" s="103">
        <f t="shared" si="54"/>
        <v>259833.31280000001</v>
      </c>
      <c r="P262" s="100">
        <f t="shared" si="55"/>
        <v>227957.86012000008</v>
      </c>
      <c r="Q262" s="122">
        <f t="shared" si="47"/>
        <v>80631.74761199989</v>
      </c>
      <c r="R262" s="101">
        <f t="shared" si="48"/>
        <v>8563.0672679999479</v>
      </c>
      <c r="S262" s="103">
        <f t="shared" si="56"/>
        <v>2306044.0613559</v>
      </c>
      <c r="T262" s="100">
        <f t="shared" si="57"/>
        <v>3048445.3416254995</v>
      </c>
      <c r="U262" s="122">
        <f t="shared" si="49"/>
        <v>3243569.00462334</v>
      </c>
      <c r="V262" s="101">
        <f t="shared" si="50"/>
        <v>3316296.7224650402</v>
      </c>
      <c r="X262" s="105">
        <v>209330.11350000006</v>
      </c>
      <c r="Y262" s="107">
        <v>3176463.7574999998</v>
      </c>
      <c r="Z262" s="104">
        <v>30582.38309999981</v>
      </c>
      <c r="AA262" s="105">
        <v>0</v>
      </c>
      <c r="AB262" s="106">
        <v>3303991.7831999999</v>
      </c>
      <c r="AC262" s="107">
        <v>3327376.3123999997</v>
      </c>
      <c r="AD262" s="107">
        <f t="shared" si="51"/>
        <v>227957.86012000008</v>
      </c>
      <c r="AE262" s="107">
        <f t="shared" si="52"/>
        <v>80631.74761199989</v>
      </c>
      <c r="AF262" s="107">
        <f t="shared" si="58"/>
        <v>8563.0672679999479</v>
      </c>
      <c r="AG262" s="107">
        <f t="shared" si="53"/>
        <v>3048445.3416254995</v>
      </c>
      <c r="AH262" s="107">
        <f t="shared" si="59"/>
        <v>3243569.00462334</v>
      </c>
      <c r="AI262" s="107">
        <f t="shared" si="60"/>
        <v>3316296.7224650402</v>
      </c>
    </row>
    <row r="263" spans="1:35">
      <c r="A263" s="64" t="s">
        <v>245</v>
      </c>
      <c r="B263" s="64" t="s">
        <v>877</v>
      </c>
      <c r="C263" s="158">
        <v>0</v>
      </c>
      <c r="D263" s="159">
        <v>384608.11229999998</v>
      </c>
      <c r="F263" s="158">
        <v>0</v>
      </c>
      <c r="G263" s="159">
        <v>467593.72</v>
      </c>
      <c r="I263" s="122">
        <v>0</v>
      </c>
      <c r="J263" s="321">
        <v>582350.88</v>
      </c>
      <c r="K263" s="100">
        <v>0</v>
      </c>
      <c r="L263" s="101">
        <v>0</v>
      </c>
      <c r="M263" s="102">
        <v>498267.68000000005</v>
      </c>
      <c r="N263" s="103">
        <v>519555.83999999997</v>
      </c>
      <c r="O263" s="103">
        <f t="shared" si="54"/>
        <v>0</v>
      </c>
      <c r="P263" s="100">
        <f t="shared" si="55"/>
        <v>0</v>
      </c>
      <c r="Q263" s="122">
        <f t="shared" si="47"/>
        <v>0</v>
      </c>
      <c r="R263" s="101">
        <f t="shared" si="48"/>
        <v>0</v>
      </c>
      <c r="S263" s="103">
        <f t="shared" si="56"/>
        <v>428275.13907173998</v>
      </c>
      <c r="T263" s="100">
        <f t="shared" si="57"/>
        <v>527978.937592</v>
      </c>
      <c r="U263" s="122">
        <f t="shared" si="49"/>
        <v>538106.3001600001</v>
      </c>
      <c r="V263" s="101">
        <f t="shared" si="50"/>
        <v>509469.50979200006</v>
      </c>
      <c r="X263" s="105">
        <v>0</v>
      </c>
      <c r="Y263" s="107">
        <v>582350.88</v>
      </c>
      <c r="Z263" s="104">
        <v>0</v>
      </c>
      <c r="AA263" s="105">
        <v>0</v>
      </c>
      <c r="AB263" s="106">
        <v>498267.68000000005</v>
      </c>
      <c r="AC263" s="107">
        <v>519555.83999999997</v>
      </c>
      <c r="AD263" s="107">
        <f t="shared" si="51"/>
        <v>0</v>
      </c>
      <c r="AE263" s="107">
        <f t="shared" si="52"/>
        <v>0</v>
      </c>
      <c r="AF263" s="107">
        <f t="shared" si="58"/>
        <v>0</v>
      </c>
      <c r="AG263" s="107">
        <f t="shared" si="53"/>
        <v>527978.937592</v>
      </c>
      <c r="AH263" s="107">
        <f t="shared" si="59"/>
        <v>538106.3001600001</v>
      </c>
      <c r="AI263" s="107">
        <f t="shared" si="60"/>
        <v>509469.50979200006</v>
      </c>
    </row>
    <row r="264" spans="1:35">
      <c r="A264" s="64" t="s">
        <v>287</v>
      </c>
      <c r="B264" s="64" t="s">
        <v>878</v>
      </c>
      <c r="C264" s="158">
        <v>383734.83</v>
      </c>
      <c r="D264" s="159">
        <v>817180.1655</v>
      </c>
      <c r="F264" s="158">
        <v>377923.41</v>
      </c>
      <c r="G264" s="159">
        <v>895000</v>
      </c>
      <c r="I264" s="122">
        <v>396704.35691666685</v>
      </c>
      <c r="J264" s="321">
        <v>895000</v>
      </c>
      <c r="K264" s="100">
        <v>326128.95662666659</v>
      </c>
      <c r="L264" s="101">
        <v>235743.70937800006</v>
      </c>
      <c r="M264" s="102">
        <v>895000</v>
      </c>
      <c r="N264" s="103">
        <v>895000</v>
      </c>
      <c r="O264" s="103">
        <f t="shared" si="54"/>
        <v>379550.60759999999</v>
      </c>
      <c r="P264" s="100">
        <f t="shared" si="55"/>
        <v>391445.69178000011</v>
      </c>
      <c r="Q264" s="122">
        <f t="shared" ref="Q264:Q302" si="61">(0.28*I264)+(0.72*K264)</f>
        <v>345890.06870786665</v>
      </c>
      <c r="R264" s="101">
        <f t="shared" ref="R264:R302" si="62">(0.28*K264)+(0.72*L264)</f>
        <v>261051.5786076267</v>
      </c>
      <c r="S264" s="103">
        <f t="shared" si="56"/>
        <v>858128.96241390007</v>
      </c>
      <c r="T264" s="100">
        <f t="shared" si="57"/>
        <v>895000</v>
      </c>
      <c r="U264" s="122">
        <f t="shared" ref="U264:U302" si="63">(0.4738*J264)+(0.5262*M264)</f>
        <v>895000</v>
      </c>
      <c r="V264" s="101">
        <f t="shared" ref="V264:V302" si="64">(0.4738*M264)+(0.5262*N264)</f>
        <v>895000</v>
      </c>
      <c r="X264" s="105">
        <v>396704.35691666685</v>
      </c>
      <c r="Y264" s="107">
        <v>895000</v>
      </c>
      <c r="Z264" s="104">
        <v>326128.95662666659</v>
      </c>
      <c r="AA264" s="105">
        <v>235743.70937800006</v>
      </c>
      <c r="AB264" s="106">
        <v>895000</v>
      </c>
      <c r="AC264" s="107">
        <v>895000</v>
      </c>
      <c r="AD264" s="107">
        <f t="shared" ref="AD264:AD302" si="65">(0.28*F264)+(0.72*X264)</f>
        <v>391445.69178000011</v>
      </c>
      <c r="AE264" s="107">
        <f t="shared" ref="AE264:AE302" si="66">(0.28*X264)+(0.72*Z264)</f>
        <v>345890.06870786665</v>
      </c>
      <c r="AF264" s="107">
        <f t="shared" si="58"/>
        <v>261051.5786076267</v>
      </c>
      <c r="AG264" s="107">
        <f t="shared" ref="AG264:AG302" si="67">(0.4738*G264)+(0.5262*Y264)</f>
        <v>895000</v>
      </c>
      <c r="AH264" s="107">
        <f t="shared" si="59"/>
        <v>895000</v>
      </c>
      <c r="AI264" s="107">
        <f t="shared" si="60"/>
        <v>895000</v>
      </c>
    </row>
    <row r="265" spans="1:35">
      <c r="A265" s="64" t="s">
        <v>341</v>
      </c>
      <c r="B265" s="64" t="s">
        <v>879</v>
      </c>
      <c r="C265" s="158">
        <v>941526.24</v>
      </c>
      <c r="D265" s="159">
        <v>761303.76150000002</v>
      </c>
      <c r="F265" s="158">
        <v>997087.55</v>
      </c>
      <c r="G265" s="159">
        <v>800000</v>
      </c>
      <c r="I265" s="122">
        <v>1020067.1388999999</v>
      </c>
      <c r="J265" s="321">
        <v>878240</v>
      </c>
      <c r="K265" s="100">
        <v>951015.49790000007</v>
      </c>
      <c r="L265" s="101">
        <v>993606.92469999997</v>
      </c>
      <c r="M265" s="102">
        <v>922152</v>
      </c>
      <c r="N265" s="103">
        <v>922152</v>
      </c>
      <c r="O265" s="103">
        <f t="shared" ref="O265:O302" si="68">(0.28*C265)+(0.72*F265)</f>
        <v>981530.38320000004</v>
      </c>
      <c r="P265" s="100">
        <f t="shared" ref="P265:P302" si="69">(0.28*F265)+(0.72*I265)</f>
        <v>1013632.8540079999</v>
      </c>
      <c r="Q265" s="122">
        <f t="shared" si="61"/>
        <v>970349.95738000004</v>
      </c>
      <c r="R265" s="101">
        <f t="shared" si="62"/>
        <v>981681.32519599993</v>
      </c>
      <c r="S265" s="103">
        <f t="shared" ref="S265:S302" si="70">(0.4738*D265)+(0.5262*G265)</f>
        <v>781665.72219870007</v>
      </c>
      <c r="T265" s="100">
        <f t="shared" ref="T265:T302" si="71">(0.4738*G265)+(0.5262*J265)</f>
        <v>841169.88800000004</v>
      </c>
      <c r="U265" s="122">
        <f t="shared" si="63"/>
        <v>901346.49439999997</v>
      </c>
      <c r="V265" s="101">
        <f t="shared" si="64"/>
        <v>922152</v>
      </c>
      <c r="X265" s="105">
        <v>1020067.1388999999</v>
      </c>
      <c r="Y265" s="107">
        <v>878240</v>
      </c>
      <c r="Z265" s="104">
        <v>951015.49790000007</v>
      </c>
      <c r="AA265" s="105">
        <v>993606.92469999997</v>
      </c>
      <c r="AB265" s="106">
        <v>922152</v>
      </c>
      <c r="AC265" s="107">
        <v>922152</v>
      </c>
      <c r="AD265" s="107">
        <f t="shared" si="65"/>
        <v>1013632.8540079999</v>
      </c>
      <c r="AE265" s="107">
        <f t="shared" si="66"/>
        <v>970349.95738000004</v>
      </c>
      <c r="AF265" s="107">
        <f t="shared" ref="AF265:AF302" si="72">(0.28*Z265)+(0.72*AA265)</f>
        <v>981681.32519599993</v>
      </c>
      <c r="AG265" s="107">
        <f t="shared" si="67"/>
        <v>841169.88800000004</v>
      </c>
      <c r="AH265" s="107">
        <f t="shared" ref="AH265:AH302" si="73">(0.4738*Y265)+(0.5262*AB265)</f>
        <v>901346.49439999997</v>
      </c>
      <c r="AI265" s="107">
        <f t="shared" ref="AI265:AI302" si="74">(0.4738*AB265)+(0.5262*AC265)</f>
        <v>922152</v>
      </c>
    </row>
    <row r="266" spans="1:35">
      <c r="A266" s="64" t="s">
        <v>603</v>
      </c>
      <c r="B266" s="64" t="s">
        <v>880</v>
      </c>
      <c r="C266" s="158">
        <v>5324500.82</v>
      </c>
      <c r="D266" s="159">
        <v>978949.17749999999</v>
      </c>
      <c r="F266" s="158">
        <v>5613430.9000000004</v>
      </c>
      <c r="G266" s="159">
        <v>1360000</v>
      </c>
      <c r="I266" s="122">
        <v>5799291.2210999997</v>
      </c>
      <c r="J266" s="321">
        <v>1400000</v>
      </c>
      <c r="K266" s="100">
        <v>5999586.9733999996</v>
      </c>
      <c r="L266" s="101">
        <v>6167787.018699998</v>
      </c>
      <c r="M266" s="102">
        <v>1400000</v>
      </c>
      <c r="N266" s="103">
        <v>1400000</v>
      </c>
      <c r="O266" s="103">
        <f t="shared" si="68"/>
        <v>5532530.4776000008</v>
      </c>
      <c r="P266" s="100">
        <f t="shared" si="69"/>
        <v>5747250.3311919998</v>
      </c>
      <c r="Q266" s="122">
        <f t="shared" si="61"/>
        <v>5943504.1627559997</v>
      </c>
      <c r="R266" s="101">
        <f t="shared" si="62"/>
        <v>6120691.0060159992</v>
      </c>
      <c r="S266" s="103">
        <f t="shared" si="70"/>
        <v>1179458.1202994999</v>
      </c>
      <c r="T266" s="100">
        <f t="shared" si="71"/>
        <v>1381048</v>
      </c>
      <c r="U266" s="122">
        <f t="shared" si="63"/>
        <v>1400000</v>
      </c>
      <c r="V266" s="101">
        <f t="shared" si="64"/>
        <v>1400000</v>
      </c>
      <c r="X266" s="105">
        <v>5799291.2210999997</v>
      </c>
      <c r="Y266" s="107">
        <v>1400000</v>
      </c>
      <c r="Z266" s="104">
        <v>5999586.9733999996</v>
      </c>
      <c r="AA266" s="105">
        <v>6167787.018699998</v>
      </c>
      <c r="AB266" s="106">
        <v>1400000</v>
      </c>
      <c r="AC266" s="107">
        <v>1400000</v>
      </c>
      <c r="AD266" s="107">
        <f t="shared" si="65"/>
        <v>5747250.3311919998</v>
      </c>
      <c r="AE266" s="107">
        <f t="shared" si="66"/>
        <v>5943504.1627559997</v>
      </c>
      <c r="AF266" s="107">
        <f t="shared" si="72"/>
        <v>6120691.0060159992</v>
      </c>
      <c r="AG266" s="107">
        <f t="shared" si="67"/>
        <v>1381048</v>
      </c>
      <c r="AH266" s="107">
        <f t="shared" si="73"/>
        <v>1400000</v>
      </c>
      <c r="AI266" s="107">
        <f t="shared" si="74"/>
        <v>1400000</v>
      </c>
    </row>
    <row r="267" spans="1:35">
      <c r="A267" s="64" t="s">
        <v>537</v>
      </c>
      <c r="B267" s="64" t="s">
        <v>881</v>
      </c>
      <c r="C267" s="158">
        <v>0</v>
      </c>
      <c r="D267" s="159">
        <v>351325.44449999998</v>
      </c>
      <c r="F267" s="158">
        <v>0</v>
      </c>
      <c r="G267" s="159">
        <v>543817.34</v>
      </c>
      <c r="I267" s="122">
        <v>0</v>
      </c>
      <c r="J267" s="321">
        <v>572275.33499999996</v>
      </c>
      <c r="K267" s="100">
        <v>0</v>
      </c>
      <c r="L267" s="101">
        <v>0</v>
      </c>
      <c r="M267" s="102">
        <v>537015.94319999998</v>
      </c>
      <c r="N267" s="103">
        <v>538985.06359999999</v>
      </c>
      <c r="O267" s="103">
        <f t="shared" si="68"/>
        <v>0</v>
      </c>
      <c r="P267" s="100">
        <f t="shared" si="69"/>
        <v>0</v>
      </c>
      <c r="Q267" s="122">
        <f t="shared" si="61"/>
        <v>0</v>
      </c>
      <c r="R267" s="101">
        <f t="shared" si="62"/>
        <v>0</v>
      </c>
      <c r="S267" s="103">
        <f t="shared" si="70"/>
        <v>452614.67991209996</v>
      </c>
      <c r="T267" s="100">
        <f t="shared" si="71"/>
        <v>558791.93696899991</v>
      </c>
      <c r="U267" s="122">
        <f t="shared" si="63"/>
        <v>553721.84303483996</v>
      </c>
      <c r="V267" s="101">
        <f t="shared" si="64"/>
        <v>538052.09435448004</v>
      </c>
      <c r="X267" s="105">
        <v>0</v>
      </c>
      <c r="Y267" s="107">
        <v>572275.33499999996</v>
      </c>
      <c r="Z267" s="104">
        <v>0</v>
      </c>
      <c r="AA267" s="105">
        <v>0</v>
      </c>
      <c r="AB267" s="106">
        <v>537015.94319999998</v>
      </c>
      <c r="AC267" s="107">
        <v>538985.06359999999</v>
      </c>
      <c r="AD267" s="107">
        <f t="shared" si="65"/>
        <v>0</v>
      </c>
      <c r="AE267" s="107">
        <f t="shared" si="66"/>
        <v>0</v>
      </c>
      <c r="AF267" s="107">
        <f t="shared" si="72"/>
        <v>0</v>
      </c>
      <c r="AG267" s="107">
        <f t="shared" si="67"/>
        <v>558791.93696899991</v>
      </c>
      <c r="AH267" s="107">
        <f t="shared" si="73"/>
        <v>553721.84303483996</v>
      </c>
      <c r="AI267" s="107">
        <f t="shared" si="74"/>
        <v>538052.09435448004</v>
      </c>
    </row>
    <row r="268" spans="1:35">
      <c r="A268" s="64" t="s">
        <v>79</v>
      </c>
      <c r="B268" s="64" t="s">
        <v>882</v>
      </c>
      <c r="C268" s="158">
        <v>325352.07</v>
      </c>
      <c r="D268" s="159">
        <v>700212.93</v>
      </c>
      <c r="F268" s="158">
        <v>317754.56</v>
      </c>
      <c r="G268" s="159">
        <v>1110000</v>
      </c>
      <c r="I268" s="122">
        <v>296059.04270000017</v>
      </c>
      <c r="J268" s="321">
        <v>1350784.39</v>
      </c>
      <c r="K268" s="100">
        <v>199239.53849999988</v>
      </c>
      <c r="L268" s="101">
        <v>144098.54399999994</v>
      </c>
      <c r="M268" s="102">
        <v>1453300</v>
      </c>
      <c r="N268" s="103">
        <v>1555030</v>
      </c>
      <c r="O268" s="103">
        <f t="shared" si="68"/>
        <v>319881.8628</v>
      </c>
      <c r="P268" s="100">
        <f t="shared" si="69"/>
        <v>302133.78754400014</v>
      </c>
      <c r="Q268" s="122">
        <f t="shared" si="61"/>
        <v>226348.99967599995</v>
      </c>
      <c r="R268" s="101">
        <f t="shared" si="62"/>
        <v>159538.02245999992</v>
      </c>
      <c r="S268" s="103">
        <f t="shared" si="70"/>
        <v>915842.88623400009</v>
      </c>
      <c r="T268" s="100">
        <f t="shared" si="71"/>
        <v>1236700.7460179999</v>
      </c>
      <c r="U268" s="122">
        <f t="shared" si="63"/>
        <v>1404728.1039819999</v>
      </c>
      <c r="V268" s="101">
        <f t="shared" si="64"/>
        <v>1506830.3259999999</v>
      </c>
      <c r="X268" s="105">
        <v>296059.04270000017</v>
      </c>
      <c r="Y268" s="107">
        <v>1350784.39</v>
      </c>
      <c r="Z268" s="104">
        <v>199239.53849999988</v>
      </c>
      <c r="AA268" s="105">
        <v>144098.54399999994</v>
      </c>
      <c r="AB268" s="106">
        <v>1453300</v>
      </c>
      <c r="AC268" s="107">
        <v>1555030</v>
      </c>
      <c r="AD268" s="107">
        <f t="shared" si="65"/>
        <v>302133.78754400014</v>
      </c>
      <c r="AE268" s="107">
        <f t="shared" si="66"/>
        <v>226348.99967599995</v>
      </c>
      <c r="AF268" s="107">
        <f t="shared" si="72"/>
        <v>159538.02245999992</v>
      </c>
      <c r="AG268" s="107">
        <f t="shared" si="67"/>
        <v>1236700.7460179999</v>
      </c>
      <c r="AH268" s="107">
        <f t="shared" si="73"/>
        <v>1404728.1039819999</v>
      </c>
      <c r="AI268" s="107">
        <f t="shared" si="74"/>
        <v>1506830.3259999999</v>
      </c>
    </row>
    <row r="269" spans="1:35">
      <c r="A269" s="64" t="s">
        <v>259</v>
      </c>
      <c r="B269" s="64" t="s">
        <v>883</v>
      </c>
      <c r="C269" s="158">
        <v>78719.070000000007</v>
      </c>
      <c r="D269" s="159">
        <v>282300.92692499998</v>
      </c>
      <c r="F269" s="158">
        <v>79255.570000000007</v>
      </c>
      <c r="G269" s="159">
        <v>290000</v>
      </c>
      <c r="I269" s="122">
        <v>44095.906819999989</v>
      </c>
      <c r="J269" s="321">
        <v>290000</v>
      </c>
      <c r="K269" s="100">
        <v>17923.579733333318</v>
      </c>
      <c r="L269" s="101">
        <v>7030.2964233333159</v>
      </c>
      <c r="M269" s="102">
        <v>290000</v>
      </c>
      <c r="N269" s="103">
        <v>290000</v>
      </c>
      <c r="O269" s="103">
        <f t="shared" si="68"/>
        <v>79105.350000000006</v>
      </c>
      <c r="P269" s="100">
        <f t="shared" si="69"/>
        <v>53940.612510399995</v>
      </c>
      <c r="Q269" s="122">
        <f t="shared" si="61"/>
        <v>25251.831317599987</v>
      </c>
      <c r="R269" s="101">
        <f t="shared" si="62"/>
        <v>10080.415750133317</v>
      </c>
      <c r="S269" s="103">
        <f t="shared" si="70"/>
        <v>286352.17917706503</v>
      </c>
      <c r="T269" s="100">
        <f t="shared" si="71"/>
        <v>290000</v>
      </c>
      <c r="U269" s="122">
        <f t="shared" si="63"/>
        <v>290000</v>
      </c>
      <c r="V269" s="101">
        <f t="shared" si="64"/>
        <v>290000</v>
      </c>
      <c r="X269" s="105">
        <v>44095.906819999989</v>
      </c>
      <c r="Y269" s="107">
        <v>290000</v>
      </c>
      <c r="Z269" s="104">
        <v>17923.579733333318</v>
      </c>
      <c r="AA269" s="105">
        <v>7030.2964233333159</v>
      </c>
      <c r="AB269" s="106">
        <v>290000</v>
      </c>
      <c r="AC269" s="107">
        <v>290000</v>
      </c>
      <c r="AD269" s="107">
        <f t="shared" si="65"/>
        <v>53940.612510399995</v>
      </c>
      <c r="AE269" s="107">
        <f t="shared" si="66"/>
        <v>25251.831317599987</v>
      </c>
      <c r="AF269" s="107">
        <f t="shared" si="72"/>
        <v>10080.415750133317</v>
      </c>
      <c r="AG269" s="107">
        <f t="shared" si="67"/>
        <v>290000</v>
      </c>
      <c r="AH269" s="107">
        <f t="shared" si="73"/>
        <v>290000</v>
      </c>
      <c r="AI269" s="107">
        <f t="shared" si="74"/>
        <v>290000</v>
      </c>
    </row>
    <row r="270" spans="1:35">
      <c r="A270" s="64" t="s">
        <v>201</v>
      </c>
      <c r="B270" s="64" t="s">
        <v>884</v>
      </c>
      <c r="C270" s="158">
        <v>0</v>
      </c>
      <c r="D270" s="159">
        <v>6059455.1085000001</v>
      </c>
      <c r="F270" s="158">
        <v>0</v>
      </c>
      <c r="G270" s="159">
        <v>7243755.6400000006</v>
      </c>
      <c r="I270" s="122">
        <v>0</v>
      </c>
      <c r="J270" s="321">
        <v>7391336.5</v>
      </c>
      <c r="K270" s="100">
        <v>0</v>
      </c>
      <c r="L270" s="101">
        <v>0</v>
      </c>
      <c r="M270" s="102">
        <v>7292916.1012000004</v>
      </c>
      <c r="N270" s="103">
        <v>7270723.9573999997</v>
      </c>
      <c r="O270" s="103">
        <f t="shared" si="68"/>
        <v>0</v>
      </c>
      <c r="P270" s="100">
        <f t="shared" si="69"/>
        <v>0</v>
      </c>
      <c r="Q270" s="122">
        <f t="shared" si="61"/>
        <v>0</v>
      </c>
      <c r="R270" s="101">
        <f t="shared" si="62"/>
        <v>0</v>
      </c>
      <c r="S270" s="103">
        <f t="shared" si="70"/>
        <v>6682634.0481753005</v>
      </c>
      <c r="T270" s="100">
        <f t="shared" si="71"/>
        <v>7321412.6885320004</v>
      </c>
      <c r="U270" s="122">
        <f t="shared" si="63"/>
        <v>7339547.6861514403</v>
      </c>
      <c r="V270" s="101">
        <f t="shared" si="64"/>
        <v>7281238.5951324403</v>
      </c>
      <c r="X270" s="105">
        <v>0</v>
      </c>
      <c r="Y270" s="107">
        <v>7391336.5</v>
      </c>
      <c r="Z270" s="104">
        <v>0</v>
      </c>
      <c r="AA270" s="105">
        <v>0</v>
      </c>
      <c r="AB270" s="106">
        <v>7292916.1012000004</v>
      </c>
      <c r="AC270" s="107">
        <v>7270723.9573999997</v>
      </c>
      <c r="AD270" s="107">
        <f t="shared" si="65"/>
        <v>0</v>
      </c>
      <c r="AE270" s="107">
        <f t="shared" si="66"/>
        <v>0</v>
      </c>
      <c r="AF270" s="107">
        <f t="shared" si="72"/>
        <v>0</v>
      </c>
      <c r="AG270" s="107">
        <f t="shared" si="67"/>
        <v>7321412.6885320004</v>
      </c>
      <c r="AH270" s="107">
        <f t="shared" si="73"/>
        <v>7339547.6861514403</v>
      </c>
      <c r="AI270" s="107">
        <f t="shared" si="74"/>
        <v>7281238.5951324403</v>
      </c>
    </row>
    <row r="271" spans="1:35">
      <c r="A271" s="64" t="s">
        <v>517</v>
      </c>
      <c r="B271" s="64" t="s">
        <v>885</v>
      </c>
      <c r="C271" s="158">
        <v>2251592.36</v>
      </c>
      <c r="D271" s="159">
        <v>8309157.6449999996</v>
      </c>
      <c r="F271" s="158">
        <v>1791747.67</v>
      </c>
      <c r="G271" s="159">
        <v>14938177</v>
      </c>
      <c r="I271" s="122">
        <v>1405534.6244000006</v>
      </c>
      <c r="J271" s="321">
        <v>15693962.65</v>
      </c>
      <c r="K271" s="100">
        <v>896945.80599999952</v>
      </c>
      <c r="L271" s="101">
        <v>828852.7629999998</v>
      </c>
      <c r="M271" s="102">
        <v>16872156.712499999</v>
      </c>
      <c r="N271" s="103">
        <v>17734888.100000001</v>
      </c>
      <c r="O271" s="103">
        <f t="shared" si="68"/>
        <v>1920504.1831999999</v>
      </c>
      <c r="P271" s="100">
        <f t="shared" si="69"/>
        <v>1513674.2771680003</v>
      </c>
      <c r="Q271" s="122">
        <f t="shared" si="61"/>
        <v>1039350.6751519998</v>
      </c>
      <c r="R271" s="101">
        <f t="shared" si="62"/>
        <v>847918.81503999978</v>
      </c>
      <c r="S271" s="103">
        <f t="shared" si="70"/>
        <v>11797347.629601</v>
      </c>
      <c r="T271" s="100">
        <f t="shared" si="71"/>
        <v>15335871.409030002</v>
      </c>
      <c r="U271" s="122">
        <f t="shared" si="63"/>
        <v>16313928.365687499</v>
      </c>
      <c r="V271" s="101">
        <f t="shared" si="64"/>
        <v>17326125.968602501</v>
      </c>
      <c r="X271" s="105">
        <v>1405534.6244000006</v>
      </c>
      <c r="Y271" s="107">
        <v>15693962.65</v>
      </c>
      <c r="Z271" s="104">
        <v>896945.80599999952</v>
      </c>
      <c r="AA271" s="105">
        <v>828852.7629999998</v>
      </c>
      <c r="AB271" s="106">
        <v>16872156.712499999</v>
      </c>
      <c r="AC271" s="107">
        <v>17734888.100000001</v>
      </c>
      <c r="AD271" s="107">
        <f t="shared" si="65"/>
        <v>1513674.2771680003</v>
      </c>
      <c r="AE271" s="107">
        <f t="shared" si="66"/>
        <v>1039350.6751519998</v>
      </c>
      <c r="AF271" s="107">
        <f t="shared" si="72"/>
        <v>847918.81503999978</v>
      </c>
      <c r="AG271" s="107">
        <f t="shared" si="67"/>
        <v>15335871.409030002</v>
      </c>
      <c r="AH271" s="107">
        <f t="shared" si="73"/>
        <v>16313928.365687499</v>
      </c>
      <c r="AI271" s="107">
        <f t="shared" si="74"/>
        <v>17326125.968602501</v>
      </c>
    </row>
    <row r="272" spans="1:35">
      <c r="A272" s="64" t="s">
        <v>587</v>
      </c>
      <c r="B272" s="64" t="s">
        <v>886</v>
      </c>
      <c r="C272" s="158">
        <v>357854.78</v>
      </c>
      <c r="D272" s="159">
        <v>785355.22349999996</v>
      </c>
      <c r="F272" s="158">
        <v>450544.46</v>
      </c>
      <c r="G272" s="159">
        <v>922500</v>
      </c>
      <c r="I272" s="122">
        <v>369196.77710000006</v>
      </c>
      <c r="J272" s="321">
        <v>922500</v>
      </c>
      <c r="K272" s="100">
        <v>297195.73841733346</v>
      </c>
      <c r="L272" s="101">
        <v>284559.96924800007</v>
      </c>
      <c r="M272" s="102">
        <v>922500</v>
      </c>
      <c r="N272" s="103">
        <v>922500</v>
      </c>
      <c r="O272" s="103">
        <f t="shared" si="68"/>
        <v>424591.34960000002</v>
      </c>
      <c r="P272" s="100">
        <f t="shared" si="69"/>
        <v>391974.12831200007</v>
      </c>
      <c r="Q272" s="122">
        <f t="shared" si="61"/>
        <v>317356.0292484801</v>
      </c>
      <c r="R272" s="101">
        <f t="shared" si="62"/>
        <v>288097.98461541341</v>
      </c>
      <c r="S272" s="103">
        <f t="shared" si="70"/>
        <v>857520.80489429994</v>
      </c>
      <c r="T272" s="100">
        <f t="shared" si="71"/>
        <v>922500</v>
      </c>
      <c r="U272" s="122">
        <f t="shared" si="63"/>
        <v>922500</v>
      </c>
      <c r="V272" s="101">
        <f t="shared" si="64"/>
        <v>922500</v>
      </c>
      <c r="X272" s="105">
        <v>369196.77710000006</v>
      </c>
      <c r="Y272" s="107">
        <v>922500</v>
      </c>
      <c r="Z272" s="104">
        <v>297195.73841733346</v>
      </c>
      <c r="AA272" s="105">
        <v>284559.96924800007</v>
      </c>
      <c r="AB272" s="106">
        <v>922500</v>
      </c>
      <c r="AC272" s="107">
        <v>922500</v>
      </c>
      <c r="AD272" s="107">
        <f t="shared" si="65"/>
        <v>391974.12831200007</v>
      </c>
      <c r="AE272" s="107">
        <f t="shared" si="66"/>
        <v>317356.0292484801</v>
      </c>
      <c r="AF272" s="107">
        <f t="shared" si="72"/>
        <v>288097.98461541341</v>
      </c>
      <c r="AG272" s="107">
        <f t="shared" si="67"/>
        <v>922500</v>
      </c>
      <c r="AH272" s="107">
        <f t="shared" si="73"/>
        <v>922500</v>
      </c>
      <c r="AI272" s="107">
        <f t="shared" si="74"/>
        <v>922500</v>
      </c>
    </row>
    <row r="273" spans="1:35">
      <c r="A273" s="64" t="s">
        <v>371</v>
      </c>
      <c r="B273" s="64" t="s">
        <v>887</v>
      </c>
      <c r="C273" s="158">
        <v>2629153.34</v>
      </c>
      <c r="D273" s="159">
        <v>5769136.665</v>
      </c>
      <c r="F273" s="158">
        <v>2675585.4700000002</v>
      </c>
      <c r="G273" s="159">
        <v>10542837.135</v>
      </c>
      <c r="I273" s="122">
        <v>2191209.9388000015</v>
      </c>
      <c r="J273" s="321">
        <v>11466272.752499999</v>
      </c>
      <c r="K273" s="100">
        <v>1992729.2268999992</v>
      </c>
      <c r="L273" s="101">
        <v>2260010.9356999998</v>
      </c>
      <c r="M273" s="102">
        <v>11905309.835000001</v>
      </c>
      <c r="N273" s="103">
        <v>11779617.4575</v>
      </c>
      <c r="O273" s="103">
        <f t="shared" si="68"/>
        <v>2662584.4736000001</v>
      </c>
      <c r="P273" s="100">
        <f t="shared" si="69"/>
        <v>2326835.0875360011</v>
      </c>
      <c r="Q273" s="122">
        <f t="shared" si="61"/>
        <v>2048303.8262319998</v>
      </c>
      <c r="R273" s="101">
        <f t="shared" si="62"/>
        <v>2185172.057236</v>
      </c>
      <c r="S273" s="103">
        <f t="shared" si="70"/>
        <v>8281057.852314</v>
      </c>
      <c r="T273" s="100">
        <f t="shared" si="71"/>
        <v>11028748.956928499</v>
      </c>
      <c r="U273" s="122">
        <f t="shared" si="63"/>
        <v>11697294.065311501</v>
      </c>
      <c r="V273" s="101">
        <f t="shared" si="64"/>
        <v>11839170.5059595</v>
      </c>
      <c r="X273" s="105">
        <v>2191209.9388000015</v>
      </c>
      <c r="Y273" s="107">
        <v>11466272.752499999</v>
      </c>
      <c r="Z273" s="104">
        <v>1992729.2268999992</v>
      </c>
      <c r="AA273" s="105">
        <v>2260010.9356999998</v>
      </c>
      <c r="AB273" s="106">
        <v>11905309.835000001</v>
      </c>
      <c r="AC273" s="107">
        <v>11779617.4575</v>
      </c>
      <c r="AD273" s="107">
        <f t="shared" si="65"/>
        <v>2326835.0875360011</v>
      </c>
      <c r="AE273" s="107">
        <f t="shared" si="66"/>
        <v>2048303.8262319998</v>
      </c>
      <c r="AF273" s="107">
        <f t="shared" si="72"/>
        <v>2185172.057236</v>
      </c>
      <c r="AG273" s="107">
        <f t="shared" si="67"/>
        <v>11028748.956928499</v>
      </c>
      <c r="AH273" s="107">
        <f t="shared" si="73"/>
        <v>11697294.065311501</v>
      </c>
      <c r="AI273" s="107">
        <f t="shared" si="74"/>
        <v>11839170.5059595</v>
      </c>
    </row>
    <row r="274" spans="1:35">
      <c r="A274" s="64" t="s">
        <v>495</v>
      </c>
      <c r="B274" s="64" t="s">
        <v>888</v>
      </c>
      <c r="C274" s="158">
        <v>634063.68000000005</v>
      </c>
      <c r="D274" s="159">
        <v>152000</v>
      </c>
      <c r="F274" s="158">
        <v>873885</v>
      </c>
      <c r="G274" s="159">
        <v>152000</v>
      </c>
      <c r="I274" s="122">
        <v>945403.62713333347</v>
      </c>
      <c r="J274" s="321">
        <v>152000</v>
      </c>
      <c r="K274" s="100">
        <v>158691.73235199999</v>
      </c>
      <c r="L274" s="101">
        <v>153900.80747066665</v>
      </c>
      <c r="M274" s="102">
        <v>152000</v>
      </c>
      <c r="N274" s="103">
        <v>152000</v>
      </c>
      <c r="O274" s="103">
        <f t="shared" si="68"/>
        <v>806735.03040000005</v>
      </c>
      <c r="P274" s="100">
        <f t="shared" si="69"/>
        <v>925378.41153600009</v>
      </c>
      <c r="Q274" s="122">
        <f t="shared" si="61"/>
        <v>378971.06289077335</v>
      </c>
      <c r="R274" s="101">
        <f t="shared" si="62"/>
        <v>155242.26643744</v>
      </c>
      <c r="S274" s="103">
        <f t="shared" si="70"/>
        <v>152000</v>
      </c>
      <c r="T274" s="100">
        <f t="shared" si="71"/>
        <v>152000</v>
      </c>
      <c r="U274" s="122">
        <f t="shared" si="63"/>
        <v>152000</v>
      </c>
      <c r="V274" s="101">
        <f t="shared" si="64"/>
        <v>152000</v>
      </c>
      <c r="X274" s="105">
        <v>945403.62713333347</v>
      </c>
      <c r="Y274" s="107">
        <v>152000</v>
      </c>
      <c r="Z274" s="104">
        <v>158691.73235199999</v>
      </c>
      <c r="AA274" s="105">
        <v>153900.80747066665</v>
      </c>
      <c r="AB274" s="106">
        <v>152000</v>
      </c>
      <c r="AC274" s="107">
        <v>152000</v>
      </c>
      <c r="AD274" s="107">
        <f t="shared" si="65"/>
        <v>925378.41153600009</v>
      </c>
      <c r="AE274" s="107">
        <f t="shared" si="66"/>
        <v>378971.06289077335</v>
      </c>
      <c r="AF274" s="107">
        <f t="shared" si="72"/>
        <v>155242.26643744</v>
      </c>
      <c r="AG274" s="107">
        <f t="shared" si="67"/>
        <v>152000</v>
      </c>
      <c r="AH274" s="107">
        <f t="shared" si="73"/>
        <v>152000</v>
      </c>
      <c r="AI274" s="107">
        <f t="shared" si="74"/>
        <v>152000</v>
      </c>
    </row>
    <row r="275" spans="1:35">
      <c r="A275" s="64" t="s">
        <v>55</v>
      </c>
      <c r="B275" s="64" t="s">
        <v>889</v>
      </c>
      <c r="C275" s="158">
        <v>4193746.62</v>
      </c>
      <c r="D275" s="159">
        <v>30509338.384500001</v>
      </c>
      <c r="F275" s="158">
        <v>10548987.640000001</v>
      </c>
      <c r="G275" s="159">
        <v>32775000</v>
      </c>
      <c r="I275" s="122">
        <v>917381.11400000111</v>
      </c>
      <c r="J275" s="321">
        <v>45400000</v>
      </c>
      <c r="K275" s="100">
        <v>194170.12319999529</v>
      </c>
      <c r="L275" s="101">
        <v>0</v>
      </c>
      <c r="M275" s="102">
        <v>48640000</v>
      </c>
      <c r="N275" s="103">
        <v>52175000</v>
      </c>
      <c r="O275" s="103">
        <f t="shared" si="68"/>
        <v>8769520.1544000003</v>
      </c>
      <c r="P275" s="100">
        <f t="shared" si="69"/>
        <v>3614230.9412800013</v>
      </c>
      <c r="Q275" s="122">
        <f t="shared" si="61"/>
        <v>396669.20062399691</v>
      </c>
      <c r="R275" s="101">
        <f t="shared" si="62"/>
        <v>54367.634495998689</v>
      </c>
      <c r="S275" s="103">
        <f t="shared" si="70"/>
        <v>31701529.526576102</v>
      </c>
      <c r="T275" s="100">
        <f t="shared" si="71"/>
        <v>39418275</v>
      </c>
      <c r="U275" s="122">
        <f t="shared" si="63"/>
        <v>47104888</v>
      </c>
      <c r="V275" s="101">
        <f t="shared" si="64"/>
        <v>50500117</v>
      </c>
      <c r="X275" s="105">
        <v>917381.11400000111</v>
      </c>
      <c r="Y275" s="107">
        <v>45400000</v>
      </c>
      <c r="Z275" s="104">
        <v>194170.12319999529</v>
      </c>
      <c r="AA275" s="105">
        <v>0</v>
      </c>
      <c r="AB275" s="106">
        <v>48640000</v>
      </c>
      <c r="AC275" s="107">
        <v>52175000</v>
      </c>
      <c r="AD275" s="107">
        <f t="shared" si="65"/>
        <v>3614230.9412800013</v>
      </c>
      <c r="AE275" s="107">
        <f t="shared" si="66"/>
        <v>396669.20062399691</v>
      </c>
      <c r="AF275" s="107">
        <f t="shared" si="72"/>
        <v>54367.634495998689</v>
      </c>
      <c r="AG275" s="107">
        <f t="shared" si="67"/>
        <v>39418275</v>
      </c>
      <c r="AH275" s="107">
        <f t="shared" si="73"/>
        <v>47104888</v>
      </c>
      <c r="AI275" s="107">
        <f t="shared" si="74"/>
        <v>50500117</v>
      </c>
    </row>
    <row r="276" spans="1:35">
      <c r="A276" s="64" t="s">
        <v>193</v>
      </c>
      <c r="B276" s="64" t="s">
        <v>890</v>
      </c>
      <c r="C276" s="158">
        <v>0</v>
      </c>
      <c r="D276" s="159">
        <v>3916524.9999999995</v>
      </c>
      <c r="F276" s="158">
        <v>0</v>
      </c>
      <c r="G276" s="159">
        <v>3900757.85</v>
      </c>
      <c r="I276" s="122">
        <v>0</v>
      </c>
      <c r="J276" s="321">
        <v>3905432.2449999996</v>
      </c>
      <c r="K276" s="100">
        <v>0</v>
      </c>
      <c r="L276" s="101">
        <v>0</v>
      </c>
      <c r="M276" s="102">
        <v>4018979.4004000006</v>
      </c>
      <c r="N276" s="103">
        <v>4130441.8678000001</v>
      </c>
      <c r="O276" s="103">
        <f t="shared" si="68"/>
        <v>0</v>
      </c>
      <c r="P276" s="100">
        <f t="shared" si="69"/>
        <v>0</v>
      </c>
      <c r="Q276" s="122">
        <f t="shared" si="61"/>
        <v>0</v>
      </c>
      <c r="R276" s="101">
        <f t="shared" si="62"/>
        <v>0</v>
      </c>
      <c r="S276" s="103">
        <f t="shared" si="70"/>
        <v>3908228.3256699997</v>
      </c>
      <c r="T276" s="100">
        <f t="shared" si="71"/>
        <v>3903217.5166489999</v>
      </c>
      <c r="U276" s="122">
        <f t="shared" si="63"/>
        <v>3965180.7581714801</v>
      </c>
      <c r="V276" s="101">
        <f t="shared" si="64"/>
        <v>4077630.9507458806</v>
      </c>
      <c r="X276" s="105">
        <v>0</v>
      </c>
      <c r="Y276" s="107">
        <v>3905432.2449999996</v>
      </c>
      <c r="Z276" s="104">
        <v>0</v>
      </c>
      <c r="AA276" s="105">
        <v>0</v>
      </c>
      <c r="AB276" s="106">
        <v>4018979.4004000006</v>
      </c>
      <c r="AC276" s="107">
        <v>4130441.8678000001</v>
      </c>
      <c r="AD276" s="107">
        <f t="shared" si="65"/>
        <v>0</v>
      </c>
      <c r="AE276" s="107">
        <f t="shared" si="66"/>
        <v>0</v>
      </c>
      <c r="AF276" s="107">
        <f t="shared" si="72"/>
        <v>0</v>
      </c>
      <c r="AG276" s="107">
        <f t="shared" si="67"/>
        <v>3903217.5166489999</v>
      </c>
      <c r="AH276" s="107">
        <f t="shared" si="73"/>
        <v>3965180.7581714801</v>
      </c>
      <c r="AI276" s="107">
        <f t="shared" si="74"/>
        <v>4077630.9507458806</v>
      </c>
    </row>
    <row r="277" spans="1:35">
      <c r="A277" s="64" t="s">
        <v>529</v>
      </c>
      <c r="B277" s="64" t="s">
        <v>891</v>
      </c>
      <c r="C277" s="158">
        <v>64481.99</v>
      </c>
      <c r="D277" s="159">
        <v>660483.01049999997</v>
      </c>
      <c r="F277" s="158">
        <v>31991.32</v>
      </c>
      <c r="G277" s="159">
        <v>997000</v>
      </c>
      <c r="I277" s="122">
        <v>86867.65489999995</v>
      </c>
      <c r="J277" s="321">
        <v>997000</v>
      </c>
      <c r="K277" s="100">
        <v>14763.829500000013</v>
      </c>
      <c r="L277" s="101">
        <v>0</v>
      </c>
      <c r="M277" s="102">
        <v>997000</v>
      </c>
      <c r="N277" s="103">
        <v>997000</v>
      </c>
      <c r="O277" s="103">
        <f t="shared" si="68"/>
        <v>41088.707599999994</v>
      </c>
      <c r="P277" s="100">
        <f t="shared" si="69"/>
        <v>71502.281127999959</v>
      </c>
      <c r="Q277" s="122">
        <f t="shared" si="61"/>
        <v>34952.900611999998</v>
      </c>
      <c r="R277" s="101">
        <f t="shared" si="62"/>
        <v>4133.8722600000037</v>
      </c>
      <c r="S277" s="103">
        <f t="shared" si="70"/>
        <v>837558.25037489994</v>
      </c>
      <c r="T277" s="100">
        <f t="shared" si="71"/>
        <v>997000</v>
      </c>
      <c r="U277" s="122">
        <f t="shared" si="63"/>
        <v>997000</v>
      </c>
      <c r="V277" s="101">
        <f t="shared" si="64"/>
        <v>997000</v>
      </c>
      <c r="X277" s="105">
        <v>86867.65489999995</v>
      </c>
      <c r="Y277" s="107">
        <v>997000</v>
      </c>
      <c r="Z277" s="104">
        <v>14763.829500000013</v>
      </c>
      <c r="AA277" s="105">
        <v>0</v>
      </c>
      <c r="AB277" s="106">
        <v>997000</v>
      </c>
      <c r="AC277" s="107">
        <v>997000</v>
      </c>
      <c r="AD277" s="107">
        <f t="shared" si="65"/>
        <v>71502.281127999959</v>
      </c>
      <c r="AE277" s="107">
        <f t="shared" si="66"/>
        <v>34952.900611999998</v>
      </c>
      <c r="AF277" s="107">
        <f t="shared" si="72"/>
        <v>4133.8722600000037</v>
      </c>
      <c r="AG277" s="107">
        <f t="shared" si="67"/>
        <v>997000</v>
      </c>
      <c r="AH277" s="107">
        <f t="shared" si="73"/>
        <v>997000</v>
      </c>
      <c r="AI277" s="107">
        <f t="shared" si="74"/>
        <v>997000</v>
      </c>
    </row>
    <row r="278" spans="1:35">
      <c r="A278" s="64" t="s">
        <v>121</v>
      </c>
      <c r="B278" s="64" t="s">
        <v>892</v>
      </c>
      <c r="C278" s="158">
        <v>2541458.73</v>
      </c>
      <c r="D278" s="159">
        <v>1017576.2745000001</v>
      </c>
      <c r="F278" s="158">
        <v>2763467.3</v>
      </c>
      <c r="G278" s="159">
        <v>1731444.48</v>
      </c>
      <c r="I278" s="122">
        <v>2774513.7340999995</v>
      </c>
      <c r="J278" s="321">
        <v>1821540.99</v>
      </c>
      <c r="K278" s="100">
        <v>2765883.2215</v>
      </c>
      <c r="L278" s="101">
        <v>2862266.0805000002</v>
      </c>
      <c r="M278" s="102">
        <v>1870546.0075000001</v>
      </c>
      <c r="N278" s="103">
        <v>1910317.2124999999</v>
      </c>
      <c r="O278" s="103">
        <f t="shared" si="68"/>
        <v>2701304.9003999997</v>
      </c>
      <c r="P278" s="100">
        <f t="shared" si="69"/>
        <v>2771420.7325519994</v>
      </c>
      <c r="Q278" s="122">
        <f t="shared" si="61"/>
        <v>2768299.7650279999</v>
      </c>
      <c r="R278" s="101">
        <f t="shared" si="62"/>
        <v>2835278.8799800002</v>
      </c>
      <c r="S278" s="103">
        <f t="shared" si="70"/>
        <v>1393213.7242341</v>
      </c>
      <c r="T278" s="100">
        <f t="shared" si="71"/>
        <v>1778853.2635619999</v>
      </c>
      <c r="U278" s="122">
        <f t="shared" si="63"/>
        <v>1847327.4302085</v>
      </c>
      <c r="V278" s="101">
        <f t="shared" si="64"/>
        <v>1891473.6155709999</v>
      </c>
      <c r="X278" s="105">
        <v>2774513.7340999995</v>
      </c>
      <c r="Y278" s="107">
        <v>1821540.99</v>
      </c>
      <c r="Z278" s="104">
        <v>2765883.2215</v>
      </c>
      <c r="AA278" s="105">
        <v>2862266.0805000002</v>
      </c>
      <c r="AB278" s="106">
        <v>1870546.0075000001</v>
      </c>
      <c r="AC278" s="107">
        <v>1910317.2124999999</v>
      </c>
      <c r="AD278" s="107">
        <f t="shared" si="65"/>
        <v>2771420.7325519994</v>
      </c>
      <c r="AE278" s="107">
        <f t="shared" si="66"/>
        <v>2768299.7650279999</v>
      </c>
      <c r="AF278" s="107">
        <f t="shared" si="72"/>
        <v>2835278.8799800002</v>
      </c>
      <c r="AG278" s="107">
        <f t="shared" si="67"/>
        <v>1778853.2635619999</v>
      </c>
      <c r="AH278" s="107">
        <f t="shared" si="73"/>
        <v>1847327.4302085</v>
      </c>
      <c r="AI278" s="107">
        <f t="shared" si="74"/>
        <v>1891473.6155709999</v>
      </c>
    </row>
    <row r="279" spans="1:35">
      <c r="A279" s="64" t="s">
        <v>541</v>
      </c>
      <c r="B279" s="64" t="s">
        <v>893</v>
      </c>
      <c r="C279" s="158">
        <v>126045.02</v>
      </c>
      <c r="D279" s="159">
        <v>266519.98050000001</v>
      </c>
      <c r="F279" s="158">
        <v>159197.63</v>
      </c>
      <c r="G279" s="159">
        <v>451018.3075</v>
      </c>
      <c r="I279" s="122">
        <v>130885.71759999996</v>
      </c>
      <c r="J279" s="321">
        <v>490289.44750000001</v>
      </c>
      <c r="K279" s="100">
        <v>101034.95169999998</v>
      </c>
      <c r="L279" s="101">
        <v>97224.014599999995</v>
      </c>
      <c r="M279" s="102">
        <v>515301.64250000002</v>
      </c>
      <c r="N279" s="103">
        <v>541883.755</v>
      </c>
      <c r="O279" s="103">
        <f t="shared" si="68"/>
        <v>149914.89920000001</v>
      </c>
      <c r="P279" s="100">
        <f t="shared" si="69"/>
        <v>138813.05307199998</v>
      </c>
      <c r="Q279" s="122">
        <f t="shared" si="61"/>
        <v>109393.16615199998</v>
      </c>
      <c r="R279" s="101">
        <f t="shared" si="62"/>
        <v>98291.076987999986</v>
      </c>
      <c r="S279" s="103">
        <f t="shared" si="70"/>
        <v>363603.00016739999</v>
      </c>
      <c r="T279" s="100">
        <f t="shared" si="71"/>
        <v>471682.78136799997</v>
      </c>
      <c r="U279" s="122">
        <f t="shared" si="63"/>
        <v>503450.86450899998</v>
      </c>
      <c r="V279" s="101">
        <f t="shared" si="64"/>
        <v>529289.15009749995</v>
      </c>
      <c r="X279" s="105">
        <v>130885.71759999996</v>
      </c>
      <c r="Y279" s="107">
        <v>490289.44750000001</v>
      </c>
      <c r="Z279" s="104">
        <v>101034.95169999998</v>
      </c>
      <c r="AA279" s="105">
        <v>97224.014599999995</v>
      </c>
      <c r="AB279" s="106">
        <v>515301.64250000002</v>
      </c>
      <c r="AC279" s="107">
        <v>541883.755</v>
      </c>
      <c r="AD279" s="107">
        <f t="shared" si="65"/>
        <v>138813.05307199998</v>
      </c>
      <c r="AE279" s="107">
        <f t="shared" si="66"/>
        <v>109393.16615199998</v>
      </c>
      <c r="AF279" s="107">
        <f t="shared" si="72"/>
        <v>98291.076987999986</v>
      </c>
      <c r="AG279" s="107">
        <f t="shared" si="67"/>
        <v>471682.78136799997</v>
      </c>
      <c r="AH279" s="107">
        <f t="shared" si="73"/>
        <v>503450.86450899998</v>
      </c>
      <c r="AI279" s="107">
        <f t="shared" si="74"/>
        <v>529289.15009749995</v>
      </c>
    </row>
    <row r="280" spans="1:35">
      <c r="A280" s="64" t="s">
        <v>533</v>
      </c>
      <c r="B280" s="64" t="s">
        <v>894</v>
      </c>
      <c r="C280" s="158">
        <v>3276097.38</v>
      </c>
      <c r="D280" s="159">
        <v>5293462.6169999996</v>
      </c>
      <c r="F280" s="158">
        <v>3303404.88</v>
      </c>
      <c r="G280" s="159">
        <v>9523193.1325000003</v>
      </c>
      <c r="I280" s="122">
        <v>3168720.8284000005</v>
      </c>
      <c r="J280" s="321">
        <v>9967916.4149999991</v>
      </c>
      <c r="K280" s="100">
        <v>2599596.9656000007</v>
      </c>
      <c r="L280" s="101">
        <v>2157668.3968000016</v>
      </c>
      <c r="M280" s="102">
        <v>10871378.74</v>
      </c>
      <c r="N280" s="103">
        <v>11567804</v>
      </c>
      <c r="O280" s="103">
        <f t="shared" si="68"/>
        <v>3295758.78</v>
      </c>
      <c r="P280" s="100">
        <f t="shared" si="69"/>
        <v>3206432.3628480006</v>
      </c>
      <c r="Q280" s="122">
        <f t="shared" si="61"/>
        <v>2758951.6471840008</v>
      </c>
      <c r="R280" s="101">
        <f t="shared" si="62"/>
        <v>2281408.3960640016</v>
      </c>
      <c r="S280" s="103">
        <f t="shared" si="70"/>
        <v>7519146.8142561</v>
      </c>
      <c r="T280" s="100">
        <f t="shared" si="71"/>
        <v>9757206.523751501</v>
      </c>
      <c r="U280" s="122">
        <f t="shared" si="63"/>
        <v>10443318.290415</v>
      </c>
      <c r="V280" s="101">
        <f t="shared" si="64"/>
        <v>11237837.711812001</v>
      </c>
      <c r="X280" s="105">
        <v>3168720.8284000005</v>
      </c>
      <c r="Y280" s="107">
        <v>9967916.4149999991</v>
      </c>
      <c r="Z280" s="104">
        <v>2599596.9656000007</v>
      </c>
      <c r="AA280" s="105">
        <v>2157668.3968000016</v>
      </c>
      <c r="AB280" s="106">
        <v>10871378.74</v>
      </c>
      <c r="AC280" s="107">
        <v>11567804</v>
      </c>
      <c r="AD280" s="107">
        <f t="shared" si="65"/>
        <v>3206432.3628480006</v>
      </c>
      <c r="AE280" s="107">
        <f t="shared" si="66"/>
        <v>2758951.6471840008</v>
      </c>
      <c r="AF280" s="107">
        <f t="shared" si="72"/>
        <v>2281408.3960640016</v>
      </c>
      <c r="AG280" s="107">
        <f t="shared" si="67"/>
        <v>9757206.523751501</v>
      </c>
      <c r="AH280" s="107">
        <f t="shared" si="73"/>
        <v>10443318.290415</v>
      </c>
      <c r="AI280" s="107">
        <f t="shared" si="74"/>
        <v>11237837.711812001</v>
      </c>
    </row>
    <row r="281" spans="1:35">
      <c r="A281" s="64" t="s">
        <v>611</v>
      </c>
      <c r="B281" s="64" t="s">
        <v>895</v>
      </c>
      <c r="C281" s="158">
        <v>3903165.33</v>
      </c>
      <c r="D281" s="159">
        <v>1112474.6745</v>
      </c>
      <c r="F281" s="158">
        <v>4152508.54</v>
      </c>
      <c r="G281" s="159">
        <v>1200000</v>
      </c>
      <c r="I281" s="122">
        <v>4046827.6744999997</v>
      </c>
      <c r="J281" s="321">
        <v>1350000</v>
      </c>
      <c r="K281" s="100">
        <v>4196918.4414999997</v>
      </c>
      <c r="L281" s="101">
        <v>4276330.8274999997</v>
      </c>
      <c r="M281" s="102">
        <v>1350000</v>
      </c>
      <c r="N281" s="103">
        <v>1350000</v>
      </c>
      <c r="O281" s="103">
        <f t="shared" si="68"/>
        <v>4082692.4412000002</v>
      </c>
      <c r="P281" s="100">
        <f t="shared" si="69"/>
        <v>4076418.3168399995</v>
      </c>
      <c r="Q281" s="122">
        <f t="shared" si="61"/>
        <v>4154893.0267399997</v>
      </c>
      <c r="R281" s="101">
        <f t="shared" si="62"/>
        <v>4254095.3594199996</v>
      </c>
      <c r="S281" s="103">
        <f t="shared" si="70"/>
        <v>1158530.5007781</v>
      </c>
      <c r="T281" s="100">
        <f t="shared" si="71"/>
        <v>1278930</v>
      </c>
      <c r="U281" s="122">
        <f t="shared" si="63"/>
        <v>1350000</v>
      </c>
      <c r="V281" s="101">
        <f t="shared" si="64"/>
        <v>1350000</v>
      </c>
      <c r="X281" s="105">
        <v>4046827.6744999997</v>
      </c>
      <c r="Y281" s="107">
        <v>1350000</v>
      </c>
      <c r="Z281" s="104">
        <v>4196918.4414999997</v>
      </c>
      <c r="AA281" s="105">
        <v>4276330.8274999997</v>
      </c>
      <c r="AB281" s="106">
        <v>1350000</v>
      </c>
      <c r="AC281" s="107">
        <v>1350000</v>
      </c>
      <c r="AD281" s="107">
        <f t="shared" si="65"/>
        <v>4076418.3168399995</v>
      </c>
      <c r="AE281" s="107">
        <f t="shared" si="66"/>
        <v>4154893.0267399997</v>
      </c>
      <c r="AF281" s="107">
        <f t="shared" si="72"/>
        <v>4254095.3594199996</v>
      </c>
      <c r="AG281" s="107">
        <f t="shared" si="67"/>
        <v>1278930</v>
      </c>
      <c r="AH281" s="107">
        <f t="shared" si="73"/>
        <v>1350000</v>
      </c>
      <c r="AI281" s="107">
        <f t="shared" si="74"/>
        <v>1350000</v>
      </c>
    </row>
    <row r="282" spans="1:35">
      <c r="A282" s="64" t="s">
        <v>125</v>
      </c>
      <c r="B282" s="64" t="s">
        <v>896</v>
      </c>
      <c r="C282" s="158">
        <v>718285.35</v>
      </c>
      <c r="D282" s="159">
        <v>723424.65</v>
      </c>
      <c r="F282" s="158">
        <v>707538.46</v>
      </c>
      <c r="G282" s="159">
        <v>905219</v>
      </c>
      <c r="I282" s="122">
        <v>625758.1209000001</v>
      </c>
      <c r="J282" s="321">
        <v>905219</v>
      </c>
      <c r="K282" s="100">
        <v>599625.86170000001</v>
      </c>
      <c r="L282" s="101">
        <v>597260.61260000011</v>
      </c>
      <c r="M282" s="102">
        <v>905219</v>
      </c>
      <c r="N282" s="103">
        <v>905219</v>
      </c>
      <c r="O282" s="103">
        <f t="shared" si="68"/>
        <v>710547.58919999993</v>
      </c>
      <c r="P282" s="100">
        <f t="shared" si="69"/>
        <v>648656.61584800004</v>
      </c>
      <c r="Q282" s="122">
        <f t="shared" si="61"/>
        <v>606942.89427599998</v>
      </c>
      <c r="R282" s="101">
        <f t="shared" si="62"/>
        <v>597922.88234800007</v>
      </c>
      <c r="S282" s="103">
        <f t="shared" si="70"/>
        <v>819084.83697000006</v>
      </c>
      <c r="T282" s="100">
        <f t="shared" si="71"/>
        <v>905219</v>
      </c>
      <c r="U282" s="122">
        <f t="shared" si="63"/>
        <v>905219</v>
      </c>
      <c r="V282" s="101">
        <f t="shared" si="64"/>
        <v>905219</v>
      </c>
      <c r="X282" s="105">
        <v>625758.1209000001</v>
      </c>
      <c r="Y282" s="107">
        <v>905219</v>
      </c>
      <c r="Z282" s="104">
        <v>599625.86170000001</v>
      </c>
      <c r="AA282" s="105">
        <v>597260.61260000011</v>
      </c>
      <c r="AB282" s="106">
        <v>905219</v>
      </c>
      <c r="AC282" s="107">
        <v>905219</v>
      </c>
      <c r="AD282" s="107">
        <f t="shared" si="65"/>
        <v>648656.61584800004</v>
      </c>
      <c r="AE282" s="107">
        <f t="shared" si="66"/>
        <v>606942.89427599998</v>
      </c>
      <c r="AF282" s="107">
        <f t="shared" si="72"/>
        <v>597922.88234800007</v>
      </c>
      <c r="AG282" s="107">
        <f t="shared" si="67"/>
        <v>905219</v>
      </c>
      <c r="AH282" s="107">
        <f t="shared" si="73"/>
        <v>905219</v>
      </c>
      <c r="AI282" s="107">
        <f t="shared" si="74"/>
        <v>905219</v>
      </c>
    </row>
    <row r="283" spans="1:35">
      <c r="A283" s="64" t="s">
        <v>63</v>
      </c>
      <c r="B283" s="64" t="s">
        <v>897</v>
      </c>
      <c r="C283" s="158">
        <v>140332.21</v>
      </c>
      <c r="D283" s="159">
        <v>4554067.7895</v>
      </c>
      <c r="F283" s="158">
        <v>41807.089999999997</v>
      </c>
      <c r="G283" s="159">
        <v>6392461</v>
      </c>
      <c r="I283" s="122">
        <v>0</v>
      </c>
      <c r="J283" s="321">
        <v>7392656</v>
      </c>
      <c r="K283" s="100">
        <v>0</v>
      </c>
      <c r="L283" s="101">
        <v>0</v>
      </c>
      <c r="M283" s="102">
        <v>7984068</v>
      </c>
      <c r="N283" s="103">
        <v>8233336.4519999996</v>
      </c>
      <c r="O283" s="103">
        <f t="shared" si="68"/>
        <v>69394.123599999992</v>
      </c>
      <c r="P283" s="100">
        <f t="shared" si="69"/>
        <v>11705.985200000001</v>
      </c>
      <c r="Q283" s="122">
        <f t="shared" si="61"/>
        <v>0</v>
      </c>
      <c r="R283" s="101">
        <f t="shared" si="62"/>
        <v>0</v>
      </c>
      <c r="S283" s="103">
        <f t="shared" si="70"/>
        <v>5521430.2968651</v>
      </c>
      <c r="T283" s="100">
        <f t="shared" si="71"/>
        <v>6918763.6090000002</v>
      </c>
      <c r="U283" s="122">
        <f t="shared" si="63"/>
        <v>7703856.9944000002</v>
      </c>
      <c r="V283" s="101">
        <f t="shared" si="64"/>
        <v>8115233.0594424</v>
      </c>
      <c r="X283" s="105">
        <v>0</v>
      </c>
      <c r="Y283" s="107">
        <v>7392656</v>
      </c>
      <c r="Z283" s="104">
        <v>0</v>
      </c>
      <c r="AA283" s="105">
        <v>0</v>
      </c>
      <c r="AB283" s="106">
        <v>7984068</v>
      </c>
      <c r="AC283" s="107">
        <v>8233336.4519999996</v>
      </c>
      <c r="AD283" s="107">
        <f t="shared" si="65"/>
        <v>11705.985200000001</v>
      </c>
      <c r="AE283" s="107">
        <f t="shared" si="66"/>
        <v>0</v>
      </c>
      <c r="AF283" s="107">
        <f t="shared" si="72"/>
        <v>0</v>
      </c>
      <c r="AG283" s="107">
        <f t="shared" si="67"/>
        <v>6918763.6090000002</v>
      </c>
      <c r="AH283" s="107">
        <f t="shared" si="73"/>
        <v>7703856.9944000002</v>
      </c>
      <c r="AI283" s="107">
        <f t="shared" si="74"/>
        <v>8115233.0594424</v>
      </c>
    </row>
    <row r="284" spans="1:35">
      <c r="A284" s="64" t="s">
        <v>3</v>
      </c>
      <c r="B284" s="64" t="s">
        <v>950</v>
      </c>
      <c r="C284" s="158">
        <v>0</v>
      </c>
      <c r="D284" s="159">
        <v>79075</v>
      </c>
      <c r="F284" s="158">
        <v>1989.85</v>
      </c>
      <c r="G284" s="159">
        <v>79075</v>
      </c>
      <c r="I284" s="122">
        <v>2667.1162999999979</v>
      </c>
      <c r="J284" s="321">
        <v>146551.01499999998</v>
      </c>
      <c r="K284" s="100">
        <v>2909.5805000000018</v>
      </c>
      <c r="L284" s="101">
        <v>0</v>
      </c>
      <c r="M284" s="102">
        <v>148420.16</v>
      </c>
      <c r="N284" s="103">
        <v>124476.92</v>
      </c>
      <c r="O284" s="103">
        <f t="shared" si="68"/>
        <v>1432.6919999999998</v>
      </c>
      <c r="P284" s="100">
        <f t="shared" si="69"/>
        <v>2477.4817359999984</v>
      </c>
      <c r="Q284" s="122">
        <f t="shared" si="61"/>
        <v>2841.6905240000006</v>
      </c>
      <c r="R284" s="101">
        <f t="shared" si="62"/>
        <v>814.68254000000059</v>
      </c>
      <c r="S284" s="103">
        <f t="shared" si="70"/>
        <v>79075</v>
      </c>
      <c r="T284" s="100">
        <f t="shared" si="71"/>
        <v>114580.879093</v>
      </c>
      <c r="U284" s="122">
        <f t="shared" si="63"/>
        <v>147534.55909900001</v>
      </c>
      <c r="V284" s="101">
        <f t="shared" si="64"/>
        <v>135821.22711199999</v>
      </c>
      <c r="X284" s="105">
        <v>2667.1162999999979</v>
      </c>
      <c r="Y284" s="107">
        <v>146551.01499999998</v>
      </c>
      <c r="Z284" s="104">
        <v>2909.5805000000018</v>
      </c>
      <c r="AA284" s="105">
        <v>0</v>
      </c>
      <c r="AB284" s="106">
        <v>148420.16</v>
      </c>
      <c r="AC284" s="107">
        <v>124476.92</v>
      </c>
      <c r="AD284" s="107">
        <f t="shared" si="65"/>
        <v>2477.4817359999984</v>
      </c>
      <c r="AE284" s="107">
        <f t="shared" si="66"/>
        <v>2841.6905240000006</v>
      </c>
      <c r="AF284" s="107">
        <f t="shared" si="72"/>
        <v>814.68254000000059</v>
      </c>
      <c r="AG284" s="107">
        <f t="shared" si="67"/>
        <v>114580.879093</v>
      </c>
      <c r="AH284" s="107">
        <f t="shared" si="73"/>
        <v>147534.55909900001</v>
      </c>
      <c r="AI284" s="107">
        <f t="shared" si="74"/>
        <v>135821.22711199999</v>
      </c>
    </row>
    <row r="285" spans="1:35">
      <c r="A285" s="64" t="s">
        <v>99</v>
      </c>
      <c r="B285" s="64" t="s">
        <v>898</v>
      </c>
      <c r="C285" s="158">
        <v>70810.960000000006</v>
      </c>
      <c r="D285" s="159">
        <v>298300</v>
      </c>
      <c r="F285" s="158">
        <v>99008.85</v>
      </c>
      <c r="G285" s="159">
        <v>346656</v>
      </c>
      <c r="I285" s="122">
        <v>55596.684500000069</v>
      </c>
      <c r="J285" s="321">
        <v>568206.96</v>
      </c>
      <c r="K285" s="100">
        <v>71935.482599999959</v>
      </c>
      <c r="L285" s="101">
        <v>54977.088299999959</v>
      </c>
      <c r="M285" s="102">
        <v>579630.54</v>
      </c>
      <c r="N285" s="103">
        <v>610002.38749999995</v>
      </c>
      <c r="O285" s="103">
        <f t="shared" si="68"/>
        <v>91113.440800000011</v>
      </c>
      <c r="P285" s="100">
        <f t="shared" si="69"/>
        <v>67752.090840000048</v>
      </c>
      <c r="Q285" s="122">
        <f t="shared" si="61"/>
        <v>67360.619131999993</v>
      </c>
      <c r="R285" s="101">
        <f t="shared" si="62"/>
        <v>59725.438703999956</v>
      </c>
      <c r="S285" s="103">
        <f t="shared" si="70"/>
        <v>323744.92720000003</v>
      </c>
      <c r="T285" s="100">
        <f t="shared" si="71"/>
        <v>463236.11515199998</v>
      </c>
      <c r="U285" s="122">
        <f t="shared" si="63"/>
        <v>574218.04779600003</v>
      </c>
      <c r="V285" s="101">
        <f t="shared" si="64"/>
        <v>595612.2061544999</v>
      </c>
      <c r="X285" s="105">
        <v>55596.684500000069</v>
      </c>
      <c r="Y285" s="107">
        <v>568206.96</v>
      </c>
      <c r="Z285" s="104">
        <v>71935.482599999959</v>
      </c>
      <c r="AA285" s="105">
        <v>54977.088299999959</v>
      </c>
      <c r="AB285" s="106">
        <v>579630.54</v>
      </c>
      <c r="AC285" s="107">
        <v>610002.38749999995</v>
      </c>
      <c r="AD285" s="107">
        <f t="shared" si="65"/>
        <v>67752.090840000048</v>
      </c>
      <c r="AE285" s="107">
        <f t="shared" si="66"/>
        <v>67360.619131999993</v>
      </c>
      <c r="AF285" s="107">
        <f t="shared" si="72"/>
        <v>59725.438703999956</v>
      </c>
      <c r="AG285" s="107">
        <f t="shared" si="67"/>
        <v>463236.11515199998</v>
      </c>
      <c r="AH285" s="107">
        <f t="shared" si="73"/>
        <v>574218.04779600003</v>
      </c>
      <c r="AI285" s="107">
        <f t="shared" si="74"/>
        <v>595612.2061544999</v>
      </c>
    </row>
    <row r="286" spans="1:35">
      <c r="A286" s="64" t="s">
        <v>493</v>
      </c>
      <c r="B286" s="64" t="s">
        <v>899</v>
      </c>
      <c r="C286" s="158">
        <v>463400.6</v>
      </c>
      <c r="D286" s="159">
        <v>50000</v>
      </c>
      <c r="F286" s="158">
        <v>482850.75</v>
      </c>
      <c r="G286" s="159">
        <v>50000</v>
      </c>
      <c r="I286" s="122">
        <v>438942.94697066664</v>
      </c>
      <c r="J286" s="321">
        <v>50000</v>
      </c>
      <c r="K286" s="100">
        <v>406277.25056000007</v>
      </c>
      <c r="L286" s="101">
        <v>421277.81226666667</v>
      </c>
      <c r="M286" s="102">
        <v>50000</v>
      </c>
      <c r="N286" s="103">
        <v>50000</v>
      </c>
      <c r="O286" s="103">
        <f t="shared" si="68"/>
        <v>477404.70799999998</v>
      </c>
      <c r="P286" s="100">
        <f t="shared" si="69"/>
        <v>451237.13181887998</v>
      </c>
      <c r="Q286" s="122">
        <f t="shared" si="61"/>
        <v>415423.64555498672</v>
      </c>
      <c r="R286" s="101">
        <f t="shared" si="62"/>
        <v>417077.6549888</v>
      </c>
      <c r="S286" s="103">
        <f t="shared" si="70"/>
        <v>50000</v>
      </c>
      <c r="T286" s="100">
        <f t="shared" si="71"/>
        <v>50000</v>
      </c>
      <c r="U286" s="122">
        <f t="shared" si="63"/>
        <v>50000</v>
      </c>
      <c r="V286" s="101">
        <f t="shared" si="64"/>
        <v>50000</v>
      </c>
      <c r="X286" s="105">
        <v>438942.94697066664</v>
      </c>
      <c r="Y286" s="107">
        <v>50000</v>
      </c>
      <c r="Z286" s="104">
        <v>406277.25056000007</v>
      </c>
      <c r="AA286" s="105">
        <v>421277.81226666667</v>
      </c>
      <c r="AB286" s="106">
        <v>50000</v>
      </c>
      <c r="AC286" s="107">
        <v>50000</v>
      </c>
      <c r="AD286" s="107">
        <f t="shared" si="65"/>
        <v>451237.13181887998</v>
      </c>
      <c r="AE286" s="107">
        <f t="shared" si="66"/>
        <v>415423.64555498672</v>
      </c>
      <c r="AF286" s="107">
        <f t="shared" si="72"/>
        <v>417077.6549888</v>
      </c>
      <c r="AG286" s="107">
        <f t="shared" si="67"/>
        <v>50000</v>
      </c>
      <c r="AH286" s="107">
        <f t="shared" si="73"/>
        <v>50000</v>
      </c>
      <c r="AI286" s="107">
        <f t="shared" si="74"/>
        <v>50000</v>
      </c>
    </row>
    <row r="287" spans="1:35">
      <c r="A287" s="64" t="s">
        <v>41</v>
      </c>
      <c r="B287" s="64" t="s">
        <v>900</v>
      </c>
      <c r="C287" s="158">
        <v>4342836.42</v>
      </c>
      <c r="D287" s="159">
        <v>7264103.5755000003</v>
      </c>
      <c r="F287" s="158">
        <v>4279760.53</v>
      </c>
      <c r="G287" s="159">
        <v>9065601</v>
      </c>
      <c r="I287" s="122">
        <v>3660817.618900001</v>
      </c>
      <c r="J287" s="321">
        <v>13689564</v>
      </c>
      <c r="K287" s="100">
        <v>2933049.1064999998</v>
      </c>
      <c r="L287" s="101">
        <v>2331675.9920000001</v>
      </c>
      <c r="M287" s="102">
        <v>13689564</v>
      </c>
      <c r="N287" s="103">
        <v>13689564</v>
      </c>
      <c r="O287" s="103">
        <f t="shared" si="68"/>
        <v>4297421.7792000007</v>
      </c>
      <c r="P287" s="100">
        <f t="shared" si="69"/>
        <v>3834121.6340080006</v>
      </c>
      <c r="Q287" s="122">
        <f t="shared" si="61"/>
        <v>3136824.2899720003</v>
      </c>
      <c r="R287" s="101">
        <f t="shared" si="62"/>
        <v>2500060.4640600001</v>
      </c>
      <c r="S287" s="103">
        <f t="shared" si="70"/>
        <v>8212051.5202719001</v>
      </c>
      <c r="T287" s="100">
        <f t="shared" si="71"/>
        <v>11498730.330600001</v>
      </c>
      <c r="U287" s="122">
        <f t="shared" si="63"/>
        <v>13689564</v>
      </c>
      <c r="V287" s="101">
        <f t="shared" si="64"/>
        <v>13689564</v>
      </c>
      <c r="X287" s="105">
        <v>3660817.618900001</v>
      </c>
      <c r="Y287" s="107">
        <v>13689564</v>
      </c>
      <c r="Z287" s="104">
        <v>2933049.1064999998</v>
      </c>
      <c r="AA287" s="105">
        <v>2331675.9920000001</v>
      </c>
      <c r="AB287" s="106">
        <v>13689564</v>
      </c>
      <c r="AC287" s="107">
        <v>13689564</v>
      </c>
      <c r="AD287" s="107">
        <f t="shared" si="65"/>
        <v>3834121.6340080006</v>
      </c>
      <c r="AE287" s="107">
        <f t="shared" si="66"/>
        <v>3136824.2899720003</v>
      </c>
      <c r="AF287" s="107">
        <f t="shared" si="72"/>
        <v>2500060.4640600001</v>
      </c>
      <c r="AG287" s="107">
        <f t="shared" si="67"/>
        <v>11498730.330600001</v>
      </c>
      <c r="AH287" s="107">
        <f t="shared" si="73"/>
        <v>13689564</v>
      </c>
      <c r="AI287" s="107">
        <f t="shared" si="74"/>
        <v>13689564</v>
      </c>
    </row>
    <row r="288" spans="1:35">
      <c r="A288" s="64" t="s">
        <v>479</v>
      </c>
      <c r="B288" s="64" t="s">
        <v>919</v>
      </c>
      <c r="C288" s="158">
        <v>2342525.98</v>
      </c>
      <c r="D288" s="159">
        <v>3233409.0180000002</v>
      </c>
      <c r="F288" s="158">
        <v>2259066.2200000002</v>
      </c>
      <c r="G288" s="159">
        <v>5853848.1699999999</v>
      </c>
      <c r="I288" s="122">
        <v>1959822.4941000005</v>
      </c>
      <c r="J288" s="321">
        <v>6439714.0949999997</v>
      </c>
      <c r="K288" s="100">
        <v>2013177.0624999998</v>
      </c>
      <c r="L288" s="101">
        <v>1992873.095</v>
      </c>
      <c r="M288" s="102">
        <v>6633352.3224999998</v>
      </c>
      <c r="N288" s="103">
        <v>6876967.0549999997</v>
      </c>
      <c r="O288" s="103">
        <f t="shared" si="68"/>
        <v>2282434.9528000001</v>
      </c>
      <c r="P288" s="100">
        <f t="shared" si="69"/>
        <v>2043610.7373520003</v>
      </c>
      <c r="Q288" s="122">
        <f t="shared" si="61"/>
        <v>1998237.7833480001</v>
      </c>
      <c r="R288" s="101">
        <f t="shared" si="62"/>
        <v>1998558.2058999999</v>
      </c>
      <c r="S288" s="103">
        <f t="shared" si="70"/>
        <v>4612284.0997823998</v>
      </c>
      <c r="T288" s="100">
        <f t="shared" si="71"/>
        <v>6162130.8197349999</v>
      </c>
      <c r="U288" s="122">
        <f t="shared" si="63"/>
        <v>6541606.5303104995</v>
      </c>
      <c r="V288" s="101">
        <f t="shared" si="64"/>
        <v>6761542.3947414998</v>
      </c>
      <c r="X288" s="105">
        <v>1959822.4941000005</v>
      </c>
      <c r="Y288" s="107">
        <v>6439714.0949999997</v>
      </c>
      <c r="Z288" s="104">
        <v>2013177.0624999998</v>
      </c>
      <c r="AA288" s="105">
        <v>1992873.095</v>
      </c>
      <c r="AB288" s="106">
        <v>6633352.3224999998</v>
      </c>
      <c r="AC288" s="107">
        <v>6876967.0549999997</v>
      </c>
      <c r="AD288" s="107">
        <f t="shared" si="65"/>
        <v>2043610.7373520003</v>
      </c>
      <c r="AE288" s="107">
        <f t="shared" si="66"/>
        <v>1998237.7833480001</v>
      </c>
      <c r="AF288" s="107">
        <f t="shared" si="72"/>
        <v>1998558.2058999999</v>
      </c>
      <c r="AG288" s="107">
        <f t="shared" si="67"/>
        <v>6162130.8197349999</v>
      </c>
      <c r="AH288" s="107">
        <f t="shared" si="73"/>
        <v>6541606.5303104995</v>
      </c>
      <c r="AI288" s="107">
        <f t="shared" si="74"/>
        <v>6761542.3947414998</v>
      </c>
    </row>
    <row r="289" spans="1:35">
      <c r="A289" s="64" t="s">
        <v>613</v>
      </c>
      <c r="B289" s="64" t="s">
        <v>912</v>
      </c>
      <c r="C289" s="158">
        <v>3338266.68</v>
      </c>
      <c r="D289" s="159">
        <v>4578238.3185000001</v>
      </c>
      <c r="F289" s="158">
        <v>3328142.86</v>
      </c>
      <c r="G289" s="159">
        <v>5965626</v>
      </c>
      <c r="I289" s="122">
        <v>3557025.1679000012</v>
      </c>
      <c r="J289" s="321">
        <v>5965626</v>
      </c>
      <c r="K289" s="100">
        <v>3775181.0776</v>
      </c>
      <c r="L289" s="101">
        <v>4169456.7102999985</v>
      </c>
      <c r="M289" s="102">
        <v>5965626</v>
      </c>
      <c r="N289" s="103">
        <v>5965626</v>
      </c>
      <c r="O289" s="103">
        <f t="shared" si="68"/>
        <v>3330977.5296</v>
      </c>
      <c r="P289" s="100">
        <f t="shared" si="69"/>
        <v>3492938.1216880009</v>
      </c>
      <c r="Q289" s="122">
        <f t="shared" si="61"/>
        <v>3714097.422884</v>
      </c>
      <c r="R289" s="101">
        <f t="shared" si="62"/>
        <v>4059059.5331439991</v>
      </c>
      <c r="S289" s="103">
        <f t="shared" si="70"/>
        <v>5308281.7165053003</v>
      </c>
      <c r="T289" s="100">
        <f t="shared" si="71"/>
        <v>5965626</v>
      </c>
      <c r="U289" s="122">
        <f t="shared" si="63"/>
        <v>5965626</v>
      </c>
      <c r="V289" s="101">
        <f t="shared" si="64"/>
        <v>5965626</v>
      </c>
      <c r="X289" s="105">
        <v>3557025.1679000012</v>
      </c>
      <c r="Y289" s="107">
        <v>5965626</v>
      </c>
      <c r="Z289" s="104">
        <v>3775181.0776</v>
      </c>
      <c r="AA289" s="105">
        <v>4169456.7102999985</v>
      </c>
      <c r="AB289" s="106">
        <v>5965626</v>
      </c>
      <c r="AC289" s="107">
        <v>5965626</v>
      </c>
      <c r="AD289" s="107">
        <f t="shared" si="65"/>
        <v>3492938.1216880009</v>
      </c>
      <c r="AE289" s="107">
        <f t="shared" si="66"/>
        <v>3714097.422884</v>
      </c>
      <c r="AF289" s="107">
        <f t="shared" si="72"/>
        <v>4059059.5331439991</v>
      </c>
      <c r="AG289" s="107">
        <f t="shared" si="67"/>
        <v>5965626</v>
      </c>
      <c r="AH289" s="107">
        <f t="shared" si="73"/>
        <v>5965626</v>
      </c>
      <c r="AI289" s="107">
        <f t="shared" si="74"/>
        <v>5965626</v>
      </c>
    </row>
    <row r="290" spans="1:35">
      <c r="A290" s="64" t="s">
        <v>295</v>
      </c>
      <c r="B290" s="64" t="s">
        <v>901</v>
      </c>
      <c r="C290" s="158">
        <v>0</v>
      </c>
      <c r="D290" s="159">
        <v>996324.99999999988</v>
      </c>
      <c r="F290" s="158">
        <v>0</v>
      </c>
      <c r="G290" s="159">
        <v>988228</v>
      </c>
      <c r="I290" s="122">
        <v>0</v>
      </c>
      <c r="J290" s="321">
        <v>966861.79500000004</v>
      </c>
      <c r="K290" s="100">
        <v>0</v>
      </c>
      <c r="L290" s="101">
        <v>0</v>
      </c>
      <c r="M290" s="102">
        <v>947742.23239999998</v>
      </c>
      <c r="N290" s="103">
        <v>959527.63179999997</v>
      </c>
      <c r="O290" s="103">
        <f t="shared" si="68"/>
        <v>0</v>
      </c>
      <c r="P290" s="100">
        <f t="shared" si="69"/>
        <v>0</v>
      </c>
      <c r="Q290" s="122">
        <f t="shared" si="61"/>
        <v>0</v>
      </c>
      <c r="R290" s="101">
        <f t="shared" si="62"/>
        <v>0</v>
      </c>
      <c r="S290" s="103">
        <f t="shared" si="70"/>
        <v>992064.35859999992</v>
      </c>
      <c r="T290" s="100">
        <f t="shared" si="71"/>
        <v>976985.10292900004</v>
      </c>
      <c r="U290" s="122">
        <f t="shared" si="63"/>
        <v>956801.08115987992</v>
      </c>
      <c r="V290" s="101">
        <f t="shared" si="64"/>
        <v>953943.70956428</v>
      </c>
      <c r="X290" s="105">
        <v>0</v>
      </c>
      <c r="Y290" s="107">
        <v>966861.79500000004</v>
      </c>
      <c r="Z290" s="104">
        <v>0</v>
      </c>
      <c r="AA290" s="105">
        <v>0</v>
      </c>
      <c r="AB290" s="106">
        <v>947742.23239999998</v>
      </c>
      <c r="AC290" s="107">
        <v>959527.63179999997</v>
      </c>
      <c r="AD290" s="107">
        <f t="shared" si="65"/>
        <v>0</v>
      </c>
      <c r="AE290" s="107">
        <f t="shared" si="66"/>
        <v>0</v>
      </c>
      <c r="AF290" s="107">
        <f t="shared" si="72"/>
        <v>0</v>
      </c>
      <c r="AG290" s="107">
        <f t="shared" si="67"/>
        <v>976985.10292900004</v>
      </c>
      <c r="AH290" s="107">
        <f t="shared" si="73"/>
        <v>956801.08115987992</v>
      </c>
      <c r="AI290" s="107">
        <f t="shared" si="74"/>
        <v>953943.70956428</v>
      </c>
    </row>
    <row r="291" spans="1:35">
      <c r="A291" s="64" t="s">
        <v>389</v>
      </c>
      <c r="B291" s="64" t="s">
        <v>902</v>
      </c>
      <c r="C291" s="158">
        <v>553452.06000000006</v>
      </c>
      <c r="D291" s="159">
        <v>4750000</v>
      </c>
      <c r="F291" s="158">
        <v>443483.17</v>
      </c>
      <c r="G291" s="159">
        <v>5100000</v>
      </c>
      <c r="I291" s="122">
        <v>0</v>
      </c>
      <c r="J291" s="321">
        <v>9250000</v>
      </c>
      <c r="K291" s="100">
        <v>0</v>
      </c>
      <c r="L291" s="101">
        <v>88314.262699999395</v>
      </c>
      <c r="M291" s="102">
        <v>9750000</v>
      </c>
      <c r="N291" s="103">
        <v>9750000</v>
      </c>
      <c r="O291" s="103">
        <f t="shared" si="68"/>
        <v>474274.45920000004</v>
      </c>
      <c r="P291" s="100">
        <f t="shared" si="69"/>
        <v>124175.28760000001</v>
      </c>
      <c r="Q291" s="122">
        <f t="shared" si="61"/>
        <v>0</v>
      </c>
      <c r="R291" s="101">
        <f t="shared" si="62"/>
        <v>63586.269143999561</v>
      </c>
      <c r="S291" s="103">
        <f t="shared" si="70"/>
        <v>4934170</v>
      </c>
      <c r="T291" s="100">
        <f t="shared" si="71"/>
        <v>7283730</v>
      </c>
      <c r="U291" s="122">
        <f t="shared" si="63"/>
        <v>9513100</v>
      </c>
      <c r="V291" s="101">
        <f t="shared" si="64"/>
        <v>9750000</v>
      </c>
      <c r="X291" s="105">
        <v>0</v>
      </c>
      <c r="Y291" s="107">
        <v>9250000</v>
      </c>
      <c r="Z291" s="104">
        <v>0</v>
      </c>
      <c r="AA291" s="105">
        <v>88314.262699999395</v>
      </c>
      <c r="AB291" s="106">
        <v>9750000</v>
      </c>
      <c r="AC291" s="107">
        <v>9750000</v>
      </c>
      <c r="AD291" s="107">
        <f t="shared" si="65"/>
        <v>124175.28760000001</v>
      </c>
      <c r="AE291" s="107">
        <f t="shared" si="66"/>
        <v>0</v>
      </c>
      <c r="AF291" s="107">
        <f t="shared" si="72"/>
        <v>63586.269143999561</v>
      </c>
      <c r="AG291" s="107">
        <f t="shared" si="67"/>
        <v>7283730</v>
      </c>
      <c r="AH291" s="107">
        <f t="shared" si="73"/>
        <v>9513100</v>
      </c>
      <c r="AI291" s="107">
        <f t="shared" si="74"/>
        <v>9750000</v>
      </c>
    </row>
    <row r="292" spans="1:35">
      <c r="A292" s="64" t="s">
        <v>269</v>
      </c>
      <c r="B292" s="64" t="s">
        <v>932</v>
      </c>
      <c r="C292" s="158">
        <v>0</v>
      </c>
      <c r="D292" s="159">
        <v>1921125.0032550001</v>
      </c>
      <c r="F292" s="158">
        <v>0</v>
      </c>
      <c r="G292" s="159">
        <v>2880000</v>
      </c>
      <c r="I292" s="122">
        <v>0</v>
      </c>
      <c r="J292" s="321">
        <v>3260000</v>
      </c>
      <c r="K292" s="100">
        <v>0</v>
      </c>
      <c r="L292" s="101">
        <v>0</v>
      </c>
      <c r="M292" s="102">
        <v>3350000</v>
      </c>
      <c r="N292" s="103">
        <v>3425000</v>
      </c>
      <c r="O292" s="103">
        <f t="shared" si="68"/>
        <v>0</v>
      </c>
      <c r="P292" s="100">
        <f t="shared" si="69"/>
        <v>0</v>
      </c>
      <c r="Q292" s="122">
        <f t="shared" si="61"/>
        <v>0</v>
      </c>
      <c r="R292" s="101">
        <f t="shared" si="62"/>
        <v>0</v>
      </c>
      <c r="S292" s="103">
        <f t="shared" si="70"/>
        <v>2425685.0265422193</v>
      </c>
      <c r="T292" s="100">
        <f t="shared" si="71"/>
        <v>3079956</v>
      </c>
      <c r="U292" s="122">
        <f t="shared" si="63"/>
        <v>3307358</v>
      </c>
      <c r="V292" s="101">
        <f t="shared" si="64"/>
        <v>3389465</v>
      </c>
      <c r="X292" s="105">
        <v>0</v>
      </c>
      <c r="Y292" s="107">
        <v>3260000</v>
      </c>
      <c r="Z292" s="104">
        <v>0</v>
      </c>
      <c r="AA292" s="105">
        <v>0</v>
      </c>
      <c r="AB292" s="106">
        <v>3350000</v>
      </c>
      <c r="AC292" s="107">
        <v>3425000</v>
      </c>
      <c r="AD292" s="107">
        <f t="shared" si="65"/>
        <v>0</v>
      </c>
      <c r="AE292" s="107">
        <f t="shared" si="66"/>
        <v>0</v>
      </c>
      <c r="AF292" s="107">
        <f t="shared" si="72"/>
        <v>0</v>
      </c>
      <c r="AG292" s="107">
        <f t="shared" si="67"/>
        <v>3079956</v>
      </c>
      <c r="AH292" s="107">
        <f t="shared" si="73"/>
        <v>3307358</v>
      </c>
      <c r="AI292" s="107">
        <f t="shared" si="74"/>
        <v>3389465</v>
      </c>
    </row>
    <row r="293" spans="1:35">
      <c r="A293" s="64" t="s">
        <v>309</v>
      </c>
      <c r="B293" s="64" t="s">
        <v>926</v>
      </c>
      <c r="C293" s="158">
        <v>90615.59</v>
      </c>
      <c r="D293" s="159">
        <v>275399.40600000002</v>
      </c>
      <c r="F293" s="158">
        <v>81670.81</v>
      </c>
      <c r="G293" s="159">
        <v>350000</v>
      </c>
      <c r="I293" s="122">
        <v>52422.717000000004</v>
      </c>
      <c r="J293" s="321">
        <v>465000</v>
      </c>
      <c r="K293" s="100">
        <v>35712.385000000017</v>
      </c>
      <c r="L293" s="101">
        <v>7417.9124999999849</v>
      </c>
      <c r="M293" s="102">
        <v>465000</v>
      </c>
      <c r="N293" s="103">
        <v>465000</v>
      </c>
      <c r="O293" s="103">
        <f t="shared" si="68"/>
        <v>84175.348399999988</v>
      </c>
      <c r="P293" s="100">
        <f t="shared" si="69"/>
        <v>60612.183040000004</v>
      </c>
      <c r="Q293" s="122">
        <f t="shared" si="61"/>
        <v>40391.277960000014</v>
      </c>
      <c r="R293" s="101">
        <f t="shared" si="62"/>
        <v>15340.364799999996</v>
      </c>
      <c r="S293" s="103">
        <f t="shared" si="70"/>
        <v>314654.23856279999</v>
      </c>
      <c r="T293" s="100">
        <f t="shared" si="71"/>
        <v>410513</v>
      </c>
      <c r="U293" s="122">
        <f t="shared" si="63"/>
        <v>465000</v>
      </c>
      <c r="V293" s="101">
        <f t="shared" si="64"/>
        <v>465000</v>
      </c>
      <c r="X293" s="105">
        <v>52422.717000000004</v>
      </c>
      <c r="Y293" s="107">
        <v>465000</v>
      </c>
      <c r="Z293" s="104">
        <v>35712.385000000017</v>
      </c>
      <c r="AA293" s="105">
        <v>7417.9124999999849</v>
      </c>
      <c r="AB293" s="106">
        <v>465000</v>
      </c>
      <c r="AC293" s="107">
        <v>465000</v>
      </c>
      <c r="AD293" s="107">
        <f t="shared" si="65"/>
        <v>60612.183040000004</v>
      </c>
      <c r="AE293" s="107">
        <f t="shared" si="66"/>
        <v>40391.277960000014</v>
      </c>
      <c r="AF293" s="107">
        <f t="shared" si="72"/>
        <v>15340.364799999996</v>
      </c>
      <c r="AG293" s="107">
        <f t="shared" si="67"/>
        <v>410513</v>
      </c>
      <c r="AH293" s="107">
        <f t="shared" si="73"/>
        <v>465000</v>
      </c>
      <c r="AI293" s="107">
        <f t="shared" si="74"/>
        <v>465000</v>
      </c>
    </row>
    <row r="294" spans="1:35">
      <c r="A294" s="64" t="s">
        <v>353</v>
      </c>
      <c r="B294" s="64" t="s">
        <v>903</v>
      </c>
      <c r="C294" s="158">
        <v>158015.85</v>
      </c>
      <c r="D294" s="159">
        <v>377199.1545</v>
      </c>
      <c r="F294" s="158">
        <v>103107.08</v>
      </c>
      <c r="G294" s="159">
        <v>724500</v>
      </c>
      <c r="I294" s="122">
        <v>134929.4037</v>
      </c>
      <c r="J294" s="321">
        <v>709883.50749999995</v>
      </c>
      <c r="K294" s="100">
        <v>103014.08549999999</v>
      </c>
      <c r="L294" s="101">
        <v>69327.550500000027</v>
      </c>
      <c r="M294" s="102">
        <v>724500</v>
      </c>
      <c r="N294" s="103">
        <v>724500</v>
      </c>
      <c r="O294" s="103">
        <f t="shared" si="68"/>
        <v>118481.5356</v>
      </c>
      <c r="P294" s="100">
        <f t="shared" si="69"/>
        <v>126019.153064</v>
      </c>
      <c r="Q294" s="122">
        <f t="shared" si="61"/>
        <v>111950.37459599999</v>
      </c>
      <c r="R294" s="101">
        <f t="shared" si="62"/>
        <v>78759.780300000013</v>
      </c>
      <c r="S294" s="103">
        <f t="shared" si="70"/>
        <v>559948.85940210009</v>
      </c>
      <c r="T294" s="100">
        <f t="shared" si="71"/>
        <v>716808.80164649989</v>
      </c>
      <c r="U294" s="122">
        <f t="shared" si="63"/>
        <v>717574.70585349994</v>
      </c>
      <c r="V294" s="101">
        <f t="shared" si="64"/>
        <v>724500</v>
      </c>
      <c r="X294" s="105">
        <v>134929.4037</v>
      </c>
      <c r="Y294" s="107">
        <v>709883.50749999995</v>
      </c>
      <c r="Z294" s="104">
        <v>103014.08549999999</v>
      </c>
      <c r="AA294" s="105">
        <v>69327.550500000027</v>
      </c>
      <c r="AB294" s="106">
        <v>724500</v>
      </c>
      <c r="AC294" s="107">
        <v>724500</v>
      </c>
      <c r="AD294" s="107">
        <f t="shared" si="65"/>
        <v>126019.153064</v>
      </c>
      <c r="AE294" s="107">
        <f t="shared" si="66"/>
        <v>111950.37459599999</v>
      </c>
      <c r="AF294" s="107">
        <f t="shared" si="72"/>
        <v>78759.780300000013</v>
      </c>
      <c r="AG294" s="107">
        <f t="shared" si="67"/>
        <v>716808.80164649989</v>
      </c>
      <c r="AH294" s="107">
        <f t="shared" si="73"/>
        <v>717574.70585349994</v>
      </c>
      <c r="AI294" s="107">
        <f t="shared" si="74"/>
        <v>724500</v>
      </c>
    </row>
    <row r="295" spans="1:35">
      <c r="A295" s="64" t="s">
        <v>137</v>
      </c>
      <c r="B295" s="64" t="s">
        <v>939</v>
      </c>
      <c r="C295" s="158">
        <v>83114.539999999994</v>
      </c>
      <c r="D295" s="159">
        <v>127425.4605</v>
      </c>
      <c r="F295" s="158">
        <v>94016.19</v>
      </c>
      <c r="G295" s="159">
        <v>230995.8725</v>
      </c>
      <c r="I295" s="122">
        <v>79821.060599999997</v>
      </c>
      <c r="J295" s="321">
        <v>212375</v>
      </c>
      <c r="K295" s="100">
        <v>65620.204299999983</v>
      </c>
      <c r="L295" s="101">
        <v>65205.821400000001</v>
      </c>
      <c r="M295" s="102">
        <v>212375</v>
      </c>
      <c r="N295" s="103">
        <v>212375</v>
      </c>
      <c r="O295" s="103">
        <f t="shared" si="68"/>
        <v>90963.728000000003</v>
      </c>
      <c r="P295" s="100">
        <f t="shared" si="69"/>
        <v>83795.696832000001</v>
      </c>
      <c r="Q295" s="122">
        <f t="shared" si="61"/>
        <v>69596.444063999981</v>
      </c>
      <c r="R295" s="101">
        <f t="shared" si="62"/>
        <v>65321.848611999994</v>
      </c>
      <c r="S295" s="103">
        <f t="shared" si="70"/>
        <v>181924.21129439998</v>
      </c>
      <c r="T295" s="100">
        <f t="shared" si="71"/>
        <v>221197.56939050002</v>
      </c>
      <c r="U295" s="122">
        <f t="shared" si="63"/>
        <v>212375</v>
      </c>
      <c r="V295" s="101">
        <f t="shared" si="64"/>
        <v>212375</v>
      </c>
      <c r="X295" s="105">
        <v>79821.060599999997</v>
      </c>
      <c r="Y295" s="107">
        <v>212375</v>
      </c>
      <c r="Z295" s="104">
        <v>65620.204299999983</v>
      </c>
      <c r="AA295" s="105">
        <v>65205.821400000001</v>
      </c>
      <c r="AB295" s="106">
        <v>212375</v>
      </c>
      <c r="AC295" s="107">
        <v>212375</v>
      </c>
      <c r="AD295" s="107">
        <f t="shared" si="65"/>
        <v>83795.696832000001</v>
      </c>
      <c r="AE295" s="107">
        <f t="shared" si="66"/>
        <v>69596.444063999981</v>
      </c>
      <c r="AF295" s="107">
        <f t="shared" si="72"/>
        <v>65321.848611999994</v>
      </c>
      <c r="AG295" s="107">
        <f t="shared" si="67"/>
        <v>221197.56939050002</v>
      </c>
      <c r="AH295" s="107">
        <f t="shared" si="73"/>
        <v>212375</v>
      </c>
      <c r="AI295" s="107">
        <f t="shared" si="74"/>
        <v>212375</v>
      </c>
    </row>
    <row r="296" spans="1:35">
      <c r="A296" s="64" t="s">
        <v>283</v>
      </c>
      <c r="B296" s="64" t="s">
        <v>904</v>
      </c>
      <c r="C296" s="158">
        <v>407061.23</v>
      </c>
      <c r="D296" s="159">
        <v>560000</v>
      </c>
      <c r="F296" s="158">
        <v>388710.09</v>
      </c>
      <c r="G296" s="159">
        <v>600000</v>
      </c>
      <c r="I296" s="122">
        <v>341021.80269999994</v>
      </c>
      <c r="J296" s="321">
        <v>640000</v>
      </c>
      <c r="K296" s="100">
        <v>356332.44507200003</v>
      </c>
      <c r="L296" s="101">
        <v>281842.34476199996</v>
      </c>
      <c r="M296" s="102">
        <v>680000</v>
      </c>
      <c r="N296" s="103">
        <v>680000</v>
      </c>
      <c r="O296" s="103">
        <f t="shared" si="68"/>
        <v>393848.40919999999</v>
      </c>
      <c r="P296" s="100">
        <f t="shared" si="69"/>
        <v>354374.52314399998</v>
      </c>
      <c r="Q296" s="122">
        <f t="shared" si="61"/>
        <v>352045.46520783997</v>
      </c>
      <c r="R296" s="101">
        <f t="shared" si="62"/>
        <v>302699.57284879999</v>
      </c>
      <c r="S296" s="103">
        <f t="shared" si="70"/>
        <v>581048</v>
      </c>
      <c r="T296" s="100">
        <f t="shared" si="71"/>
        <v>621048</v>
      </c>
      <c r="U296" s="122">
        <f t="shared" si="63"/>
        <v>661048</v>
      </c>
      <c r="V296" s="101">
        <f t="shared" si="64"/>
        <v>680000</v>
      </c>
      <c r="X296" s="105">
        <v>341021.80269999994</v>
      </c>
      <c r="Y296" s="107">
        <v>640000</v>
      </c>
      <c r="Z296" s="104">
        <v>356332.44507200003</v>
      </c>
      <c r="AA296" s="105">
        <v>281842.34476199996</v>
      </c>
      <c r="AB296" s="106">
        <v>680000</v>
      </c>
      <c r="AC296" s="107">
        <v>680000</v>
      </c>
      <c r="AD296" s="107">
        <f t="shared" si="65"/>
        <v>354374.52314399998</v>
      </c>
      <c r="AE296" s="107">
        <f t="shared" si="66"/>
        <v>352045.46520783997</v>
      </c>
      <c r="AF296" s="107">
        <f t="shared" si="72"/>
        <v>302699.57284879999</v>
      </c>
      <c r="AG296" s="107">
        <f t="shared" si="67"/>
        <v>621048</v>
      </c>
      <c r="AH296" s="107">
        <f t="shared" si="73"/>
        <v>661048</v>
      </c>
      <c r="AI296" s="107">
        <f t="shared" si="74"/>
        <v>680000</v>
      </c>
    </row>
    <row r="297" spans="1:35">
      <c r="A297" s="64" t="s">
        <v>161</v>
      </c>
      <c r="B297" s="64" t="s">
        <v>905</v>
      </c>
      <c r="C297" s="158">
        <v>74924.28</v>
      </c>
      <c r="D297" s="159">
        <v>144510.723</v>
      </c>
      <c r="F297" s="158">
        <v>61432.5</v>
      </c>
      <c r="G297" s="159">
        <v>283209.84000000003</v>
      </c>
      <c r="I297" s="122">
        <v>89710.184200000032</v>
      </c>
      <c r="J297" s="321">
        <v>268041.90250000003</v>
      </c>
      <c r="K297" s="100">
        <v>47319.653499999986</v>
      </c>
      <c r="L297" s="101">
        <v>38958.860000000022</v>
      </c>
      <c r="M297" s="102">
        <v>277167.07750000001</v>
      </c>
      <c r="N297" s="103">
        <v>290190.2</v>
      </c>
      <c r="O297" s="103">
        <f t="shared" si="68"/>
        <v>65210.198400000008</v>
      </c>
      <c r="P297" s="100">
        <f t="shared" si="69"/>
        <v>81792.432624000023</v>
      </c>
      <c r="Q297" s="122">
        <f t="shared" si="61"/>
        <v>59189.002095999997</v>
      </c>
      <c r="R297" s="101">
        <f t="shared" si="62"/>
        <v>41299.882180000015</v>
      </c>
      <c r="S297" s="103">
        <f t="shared" si="70"/>
        <v>217494.19836540002</v>
      </c>
      <c r="T297" s="100">
        <f t="shared" si="71"/>
        <v>275228.4712875</v>
      </c>
      <c r="U297" s="122">
        <f t="shared" si="63"/>
        <v>272843.56958499999</v>
      </c>
      <c r="V297" s="101">
        <f t="shared" si="64"/>
        <v>284019.84455949999</v>
      </c>
      <c r="X297" s="105">
        <v>89710.184200000032</v>
      </c>
      <c r="Y297" s="107">
        <v>268041.90250000003</v>
      </c>
      <c r="Z297" s="104">
        <v>47319.653499999986</v>
      </c>
      <c r="AA297" s="105">
        <v>38958.860000000022</v>
      </c>
      <c r="AB297" s="106">
        <v>277167.07750000001</v>
      </c>
      <c r="AC297" s="107">
        <v>290190.2</v>
      </c>
      <c r="AD297" s="107">
        <f t="shared" si="65"/>
        <v>81792.432624000023</v>
      </c>
      <c r="AE297" s="107">
        <f t="shared" si="66"/>
        <v>59189.002095999997</v>
      </c>
      <c r="AF297" s="107">
        <f t="shared" si="72"/>
        <v>41299.882180000015</v>
      </c>
      <c r="AG297" s="107">
        <f t="shared" si="67"/>
        <v>275228.4712875</v>
      </c>
      <c r="AH297" s="107">
        <f t="shared" si="73"/>
        <v>272843.56958499999</v>
      </c>
      <c r="AI297" s="107">
        <f t="shared" si="74"/>
        <v>284019.84455949999</v>
      </c>
    </row>
    <row r="298" spans="1:35">
      <c r="A298" s="64" t="s">
        <v>253</v>
      </c>
      <c r="B298" s="64" t="s">
        <v>906</v>
      </c>
      <c r="C298" s="158">
        <v>22556.79</v>
      </c>
      <c r="D298" s="159">
        <v>75000</v>
      </c>
      <c r="F298" s="158">
        <v>23373.98</v>
      </c>
      <c r="G298" s="159">
        <v>75000</v>
      </c>
      <c r="I298" s="122">
        <v>25890.564560000006</v>
      </c>
      <c r="J298" s="321">
        <v>75000</v>
      </c>
      <c r="K298" s="100">
        <v>24116.20033333333</v>
      </c>
      <c r="L298" s="101">
        <v>27488.745386666662</v>
      </c>
      <c r="M298" s="102">
        <v>75000</v>
      </c>
      <c r="N298" s="103">
        <v>75000</v>
      </c>
      <c r="O298" s="103">
        <f t="shared" si="68"/>
        <v>23145.166799999999</v>
      </c>
      <c r="P298" s="100">
        <f t="shared" si="69"/>
        <v>25185.920883200004</v>
      </c>
      <c r="Q298" s="122">
        <f t="shared" si="61"/>
        <v>24613.022316800001</v>
      </c>
      <c r="R298" s="101">
        <f t="shared" si="62"/>
        <v>26544.432771733329</v>
      </c>
      <c r="S298" s="103">
        <f t="shared" si="70"/>
        <v>75000</v>
      </c>
      <c r="T298" s="100">
        <f t="shared" si="71"/>
        <v>75000</v>
      </c>
      <c r="U298" s="122">
        <f t="shared" si="63"/>
        <v>75000</v>
      </c>
      <c r="V298" s="101">
        <f t="shared" si="64"/>
        <v>75000</v>
      </c>
      <c r="X298" s="105">
        <v>25890.564560000006</v>
      </c>
      <c r="Y298" s="107">
        <v>75000</v>
      </c>
      <c r="Z298" s="104">
        <v>24116.20033333333</v>
      </c>
      <c r="AA298" s="105">
        <v>27488.745386666662</v>
      </c>
      <c r="AB298" s="106">
        <v>75000</v>
      </c>
      <c r="AC298" s="107">
        <v>75000</v>
      </c>
      <c r="AD298" s="107">
        <f t="shared" si="65"/>
        <v>25185.920883200004</v>
      </c>
      <c r="AE298" s="107">
        <f t="shared" si="66"/>
        <v>24613.022316800001</v>
      </c>
      <c r="AF298" s="107">
        <f t="shared" si="72"/>
        <v>26544.432771733329</v>
      </c>
      <c r="AG298" s="107">
        <f t="shared" si="67"/>
        <v>75000</v>
      </c>
      <c r="AH298" s="107">
        <f t="shared" si="73"/>
        <v>75000</v>
      </c>
      <c r="AI298" s="107">
        <f t="shared" si="74"/>
        <v>75000</v>
      </c>
    </row>
    <row r="299" spans="1:35">
      <c r="A299" s="64" t="s">
        <v>85</v>
      </c>
      <c r="B299" s="64" t="s">
        <v>907</v>
      </c>
      <c r="C299" s="158">
        <v>711571.17</v>
      </c>
      <c r="D299" s="159">
        <v>2893033.83</v>
      </c>
      <c r="F299" s="158">
        <v>713344.3</v>
      </c>
      <c r="G299" s="159">
        <v>5000000</v>
      </c>
      <c r="I299" s="122">
        <v>646098.68750000012</v>
      </c>
      <c r="J299" s="321">
        <v>5000000</v>
      </c>
      <c r="K299" s="100">
        <v>485751.85680000007</v>
      </c>
      <c r="L299" s="101">
        <v>373578.70890000003</v>
      </c>
      <c r="M299" s="102">
        <v>5000000</v>
      </c>
      <c r="N299" s="103">
        <v>5000000</v>
      </c>
      <c r="O299" s="103">
        <f t="shared" si="68"/>
        <v>712847.8236</v>
      </c>
      <c r="P299" s="100">
        <f t="shared" si="69"/>
        <v>664927.45900000003</v>
      </c>
      <c r="Q299" s="122">
        <f t="shared" si="61"/>
        <v>530648.96939600003</v>
      </c>
      <c r="R299" s="101">
        <f t="shared" si="62"/>
        <v>404987.19031200005</v>
      </c>
      <c r="S299" s="103">
        <f t="shared" si="70"/>
        <v>4001719.4286540002</v>
      </c>
      <c r="T299" s="100">
        <f t="shared" si="71"/>
        <v>5000000</v>
      </c>
      <c r="U299" s="122">
        <f t="shared" si="63"/>
        <v>5000000</v>
      </c>
      <c r="V299" s="101">
        <f t="shared" si="64"/>
        <v>5000000</v>
      </c>
      <c r="X299" s="105">
        <v>646098.68750000012</v>
      </c>
      <c r="Y299" s="107">
        <v>5000000</v>
      </c>
      <c r="Z299" s="104">
        <v>485751.85680000007</v>
      </c>
      <c r="AA299" s="105">
        <v>373578.70890000003</v>
      </c>
      <c r="AB299" s="106">
        <v>5000000</v>
      </c>
      <c r="AC299" s="107">
        <v>5000000</v>
      </c>
      <c r="AD299" s="107">
        <f t="shared" si="65"/>
        <v>664927.45900000003</v>
      </c>
      <c r="AE299" s="107">
        <f t="shared" si="66"/>
        <v>530648.96939600003</v>
      </c>
      <c r="AF299" s="107">
        <f t="shared" si="72"/>
        <v>404987.19031200005</v>
      </c>
      <c r="AG299" s="107">
        <f t="shared" si="67"/>
        <v>5000000</v>
      </c>
      <c r="AH299" s="107">
        <f t="shared" si="73"/>
        <v>5000000</v>
      </c>
      <c r="AI299" s="107">
        <f t="shared" si="74"/>
        <v>5000000</v>
      </c>
    </row>
    <row r="300" spans="1:35">
      <c r="A300" s="64" t="s">
        <v>591</v>
      </c>
      <c r="B300" s="64" t="s">
        <v>908</v>
      </c>
      <c r="C300" s="158">
        <v>15989419.27</v>
      </c>
      <c r="D300" s="159">
        <v>7997845.7340000002</v>
      </c>
      <c r="F300" s="158">
        <v>16668010.810000001</v>
      </c>
      <c r="G300" s="159">
        <v>14199905.404999999</v>
      </c>
      <c r="I300" s="122">
        <v>16638355.108099999</v>
      </c>
      <c r="J300" s="321">
        <v>14694709</v>
      </c>
      <c r="K300" s="100">
        <v>16800943.1697</v>
      </c>
      <c r="L300" s="101">
        <v>16881909.516600002</v>
      </c>
      <c r="M300" s="102">
        <v>15282497</v>
      </c>
      <c r="N300" s="103">
        <v>15893797</v>
      </c>
      <c r="O300" s="103">
        <f t="shared" si="68"/>
        <v>16478005.1788</v>
      </c>
      <c r="P300" s="100">
        <f t="shared" si="69"/>
        <v>16646658.704631999</v>
      </c>
      <c r="Q300" s="122">
        <f t="shared" si="61"/>
        <v>16755418.512451999</v>
      </c>
      <c r="R300" s="101">
        <f t="shared" si="62"/>
        <v>16859238.939468004</v>
      </c>
      <c r="S300" s="103">
        <f t="shared" si="70"/>
        <v>11261369.5328802</v>
      </c>
      <c r="T300" s="100">
        <f t="shared" si="71"/>
        <v>14460271.056688998</v>
      </c>
      <c r="U300" s="122">
        <f t="shared" si="63"/>
        <v>15004003.045600001</v>
      </c>
      <c r="V300" s="101">
        <f t="shared" si="64"/>
        <v>15604163.059999999</v>
      </c>
      <c r="X300" s="105">
        <v>16638355.108099999</v>
      </c>
      <c r="Y300" s="107">
        <v>14694709</v>
      </c>
      <c r="Z300" s="104">
        <v>16800943.1697</v>
      </c>
      <c r="AA300" s="105">
        <v>16881909.516600002</v>
      </c>
      <c r="AB300" s="106">
        <v>15282497</v>
      </c>
      <c r="AC300" s="107">
        <v>15893797</v>
      </c>
      <c r="AD300" s="107">
        <f t="shared" si="65"/>
        <v>16646658.704631999</v>
      </c>
      <c r="AE300" s="107">
        <f t="shared" si="66"/>
        <v>16755418.512451999</v>
      </c>
      <c r="AF300" s="107">
        <f t="shared" si="72"/>
        <v>16859238.939468004</v>
      </c>
      <c r="AG300" s="107">
        <f t="shared" si="67"/>
        <v>14460271.056688998</v>
      </c>
      <c r="AH300" s="107">
        <f t="shared" si="73"/>
        <v>15004003.045600001</v>
      </c>
      <c r="AI300" s="107">
        <f t="shared" si="74"/>
        <v>15604163.059999999</v>
      </c>
    </row>
    <row r="301" spans="1:35">
      <c r="A301" s="64" t="s">
        <v>513</v>
      </c>
      <c r="B301" s="64" t="s">
        <v>909</v>
      </c>
      <c r="C301" s="158">
        <v>3437013.69</v>
      </c>
      <c r="D301" s="159">
        <v>5042276.3085000003</v>
      </c>
      <c r="F301" s="158">
        <v>3486203.32</v>
      </c>
      <c r="G301" s="159">
        <v>9088866.6724999994</v>
      </c>
      <c r="I301" s="122">
        <v>3212902.6505000005</v>
      </c>
      <c r="J301" s="321">
        <v>10017575.73</v>
      </c>
      <c r="K301" s="100">
        <v>2842772.1984000001</v>
      </c>
      <c r="L301" s="101">
        <v>2693430.9997</v>
      </c>
      <c r="M301" s="102">
        <v>10716295.84</v>
      </c>
      <c r="N301" s="103">
        <v>11513456.1525</v>
      </c>
      <c r="O301" s="103">
        <f t="shared" si="68"/>
        <v>3472430.2236000001</v>
      </c>
      <c r="P301" s="100">
        <f t="shared" si="69"/>
        <v>3289426.8379600001</v>
      </c>
      <c r="Q301" s="122">
        <f t="shared" si="61"/>
        <v>2946408.7249880005</v>
      </c>
      <c r="R301" s="101">
        <f t="shared" si="62"/>
        <v>2735246.5353359999</v>
      </c>
      <c r="S301" s="103">
        <f t="shared" si="70"/>
        <v>7171592.1580368001</v>
      </c>
      <c r="T301" s="100">
        <f t="shared" si="71"/>
        <v>9577553.3785564993</v>
      </c>
      <c r="U301" s="122">
        <f t="shared" si="63"/>
        <v>10385242.251882002</v>
      </c>
      <c r="V301" s="101">
        <f t="shared" si="64"/>
        <v>11135761.596437499</v>
      </c>
      <c r="X301" s="105">
        <v>3212902.6505000005</v>
      </c>
      <c r="Y301" s="107">
        <v>10017575.73</v>
      </c>
      <c r="Z301" s="104">
        <v>2842772.1984000001</v>
      </c>
      <c r="AA301" s="105">
        <v>2693430.9997</v>
      </c>
      <c r="AB301" s="106">
        <v>10716295.84</v>
      </c>
      <c r="AC301" s="107">
        <v>11513456.1525</v>
      </c>
      <c r="AD301" s="107">
        <f t="shared" si="65"/>
        <v>3289426.8379600001</v>
      </c>
      <c r="AE301" s="107">
        <f t="shared" si="66"/>
        <v>2946408.7249880005</v>
      </c>
      <c r="AF301" s="107">
        <f t="shared" si="72"/>
        <v>2735246.5353359999</v>
      </c>
      <c r="AG301" s="107">
        <f t="shared" si="67"/>
        <v>9577553.3785564993</v>
      </c>
      <c r="AH301" s="107">
        <f t="shared" si="73"/>
        <v>10385242.251882002</v>
      </c>
      <c r="AI301" s="107">
        <f t="shared" si="74"/>
        <v>11135761.596437499</v>
      </c>
    </row>
    <row r="302" spans="1:35">
      <c r="A302" s="64" t="s">
        <v>609</v>
      </c>
      <c r="B302" s="64" t="s">
        <v>910</v>
      </c>
      <c r="C302" s="158">
        <v>1213377.3600000001</v>
      </c>
      <c r="D302" s="159">
        <v>719957.63699999999</v>
      </c>
      <c r="F302" s="158">
        <v>1270656.58</v>
      </c>
      <c r="G302" s="159">
        <v>900000</v>
      </c>
      <c r="I302" s="122">
        <v>1242995.1537000001</v>
      </c>
      <c r="J302" s="321">
        <v>1100000</v>
      </c>
      <c r="K302" s="100">
        <v>1218043.4870000002</v>
      </c>
      <c r="L302" s="101">
        <v>1263066.5950000002</v>
      </c>
      <c r="M302" s="102">
        <v>1100000</v>
      </c>
      <c r="N302" s="103">
        <v>1100000</v>
      </c>
      <c r="O302" s="103">
        <f t="shared" si="68"/>
        <v>1254618.3984000001</v>
      </c>
      <c r="P302" s="100">
        <f t="shared" si="69"/>
        <v>1250740.3530640001</v>
      </c>
      <c r="Q302" s="122">
        <f t="shared" si="61"/>
        <v>1225029.9536760002</v>
      </c>
      <c r="R302" s="101">
        <f t="shared" si="62"/>
        <v>1250460.1247600003</v>
      </c>
      <c r="S302" s="103">
        <f t="shared" si="70"/>
        <v>814695.92841059994</v>
      </c>
      <c r="T302" s="100">
        <f t="shared" si="71"/>
        <v>1005240</v>
      </c>
      <c r="U302" s="122">
        <f t="shared" si="63"/>
        <v>1100000</v>
      </c>
      <c r="V302" s="101">
        <f t="shared" si="64"/>
        <v>1100000</v>
      </c>
      <c r="X302" s="105">
        <v>1242995.1537000001</v>
      </c>
      <c r="Y302" s="107">
        <v>1100000</v>
      </c>
      <c r="Z302" s="104">
        <v>1218043.4870000002</v>
      </c>
      <c r="AA302" s="105">
        <v>1263066.5950000002</v>
      </c>
      <c r="AB302" s="106">
        <v>1100000</v>
      </c>
      <c r="AC302" s="107">
        <v>1100000</v>
      </c>
      <c r="AD302" s="107">
        <f t="shared" si="65"/>
        <v>1250740.3530640001</v>
      </c>
      <c r="AE302" s="107">
        <f t="shared" si="66"/>
        <v>1225029.9536760002</v>
      </c>
      <c r="AF302" s="107">
        <f t="shared" si="72"/>
        <v>1250460.1247600003</v>
      </c>
      <c r="AG302" s="107">
        <f t="shared" si="67"/>
        <v>1005240</v>
      </c>
      <c r="AH302" s="107">
        <f t="shared" si="73"/>
        <v>1100000</v>
      </c>
      <c r="AI302" s="107">
        <f t="shared" si="74"/>
        <v>1100000</v>
      </c>
    </row>
    <row r="303" spans="1:35">
      <c r="A303" s="64" t="s">
        <v>1145</v>
      </c>
      <c r="B303" s="64" t="s">
        <v>1454</v>
      </c>
      <c r="C303" s="158">
        <v>0</v>
      </c>
      <c r="D303" s="159">
        <v>0</v>
      </c>
      <c r="F303" s="158">
        <v>0</v>
      </c>
      <c r="G303" s="159">
        <v>0</v>
      </c>
      <c r="I303" s="122">
        <v>0</v>
      </c>
      <c r="J303" s="321">
        <v>0</v>
      </c>
      <c r="K303" s="100">
        <v>36220.680682159349</v>
      </c>
      <c r="L303" s="101">
        <v>36709.657251564829</v>
      </c>
      <c r="M303" s="102">
        <v>0</v>
      </c>
      <c r="N303" s="103">
        <v>0</v>
      </c>
      <c r="O303" s="103">
        <f t="shared" ref="O303:O309" si="75">(0.28*C303)+(0.72*F303)</f>
        <v>0</v>
      </c>
      <c r="P303" s="100">
        <f t="shared" ref="P303:P309" si="76">(0.28*F303)+(0.72*I303)</f>
        <v>0</v>
      </c>
      <c r="Q303" s="122">
        <f t="shared" ref="Q303:Q309" si="77">(0.28*I303)+(0.72*K303)</f>
        <v>26078.890091154732</v>
      </c>
      <c r="R303" s="101">
        <f t="shared" ref="R303:R309" si="78">(0.28*K303)+(0.72*L303)</f>
        <v>36572.743812131295</v>
      </c>
      <c r="S303" s="103">
        <f t="shared" ref="S303:S309" si="79">(0.4738*D303)+(0.5262*G303)</f>
        <v>0</v>
      </c>
      <c r="T303" s="100">
        <f t="shared" ref="T303:T309" si="80">(0.4738*G303)+(0.5262*J303)</f>
        <v>0</v>
      </c>
      <c r="U303" s="122">
        <f t="shared" ref="U303:U309" si="81">(0.4738*J303)+(0.5262*M303)</f>
        <v>0</v>
      </c>
      <c r="V303" s="101">
        <f t="shared" ref="V303:V309" si="82">(0.4738*M303)+(0.5262*N303)</f>
        <v>0</v>
      </c>
      <c r="X303" s="105">
        <v>0</v>
      </c>
      <c r="Y303" s="107">
        <v>0</v>
      </c>
      <c r="Z303" s="104">
        <v>36220.680682159349</v>
      </c>
      <c r="AA303" s="105">
        <v>36709.657251564829</v>
      </c>
      <c r="AB303" s="106">
        <v>0</v>
      </c>
      <c r="AC303" s="107">
        <v>0</v>
      </c>
      <c r="AD303" s="107">
        <f t="shared" ref="AD303:AD309" si="83">(0.28*F303)+(0.72*X303)</f>
        <v>0</v>
      </c>
      <c r="AE303" s="107">
        <f t="shared" ref="AE303:AE309" si="84">(0.28*X303)+(0.72*Z303)</f>
        <v>26078.890091154732</v>
      </c>
      <c r="AF303" s="107">
        <f t="shared" ref="AF303:AF309" si="85">(0.28*Z303)+(0.72*AA303)</f>
        <v>36572.743812131295</v>
      </c>
      <c r="AG303" s="107">
        <f t="shared" ref="AG303:AG309" si="86">(0.4738*G303)+(0.5262*Y303)</f>
        <v>0</v>
      </c>
      <c r="AH303" s="107">
        <f t="shared" ref="AH303:AH309" si="87">(0.4738*Y303)+(0.5262*AB303)</f>
        <v>0</v>
      </c>
      <c r="AI303" s="107">
        <f t="shared" ref="AI303:AI309" si="88">(0.4738*AB303)+(0.5262*AC303)</f>
        <v>0</v>
      </c>
    </row>
    <row r="304" spans="1:35">
      <c r="A304" s="64" t="s">
        <v>1144</v>
      </c>
      <c r="B304" s="64" t="s">
        <v>1455</v>
      </c>
      <c r="C304" s="158">
        <v>0</v>
      </c>
      <c r="D304" s="159">
        <v>0</v>
      </c>
      <c r="F304" s="158">
        <v>0</v>
      </c>
      <c r="G304" s="159">
        <v>0</v>
      </c>
      <c r="I304" s="122">
        <v>0</v>
      </c>
      <c r="J304" s="321">
        <v>0</v>
      </c>
      <c r="K304" s="100">
        <v>744709.06000289496</v>
      </c>
      <c r="L304" s="101">
        <v>773874.76716424024</v>
      </c>
      <c r="M304" s="102">
        <v>0</v>
      </c>
      <c r="N304" s="103">
        <v>0</v>
      </c>
      <c r="O304" s="103">
        <f t="shared" si="75"/>
        <v>0</v>
      </c>
      <c r="P304" s="100">
        <f t="shared" si="76"/>
        <v>0</v>
      </c>
      <c r="Q304" s="122">
        <f t="shared" si="77"/>
        <v>536190.52320208435</v>
      </c>
      <c r="R304" s="101">
        <f t="shared" si="78"/>
        <v>765708.36915906356</v>
      </c>
      <c r="S304" s="103">
        <f t="shared" si="79"/>
        <v>0</v>
      </c>
      <c r="T304" s="100">
        <f t="shared" si="80"/>
        <v>0</v>
      </c>
      <c r="U304" s="122">
        <f t="shared" si="81"/>
        <v>0</v>
      </c>
      <c r="V304" s="101">
        <f t="shared" si="82"/>
        <v>0</v>
      </c>
      <c r="X304" s="105">
        <v>0</v>
      </c>
      <c r="Y304" s="107">
        <v>0</v>
      </c>
      <c r="Z304" s="104">
        <v>744709.06000289496</v>
      </c>
      <c r="AA304" s="105">
        <v>773874.76716424024</v>
      </c>
      <c r="AB304" s="106">
        <v>0</v>
      </c>
      <c r="AC304" s="107">
        <v>0</v>
      </c>
      <c r="AD304" s="107">
        <f t="shared" si="83"/>
        <v>0</v>
      </c>
      <c r="AE304" s="107">
        <f t="shared" si="84"/>
        <v>536190.52320208435</v>
      </c>
      <c r="AF304" s="107">
        <f t="shared" si="85"/>
        <v>765708.36915906356</v>
      </c>
      <c r="AG304" s="107">
        <f t="shared" si="86"/>
        <v>0</v>
      </c>
      <c r="AH304" s="107">
        <f t="shared" si="87"/>
        <v>0</v>
      </c>
      <c r="AI304" s="107">
        <f t="shared" si="88"/>
        <v>0</v>
      </c>
    </row>
    <row r="305" spans="1:35">
      <c r="A305" s="64" t="s">
        <v>1126</v>
      </c>
      <c r="B305" s="64" t="s">
        <v>1456</v>
      </c>
      <c r="C305" s="158">
        <v>0</v>
      </c>
      <c r="D305" s="159">
        <v>0</v>
      </c>
      <c r="F305" s="158">
        <v>0</v>
      </c>
      <c r="G305" s="159">
        <v>0</v>
      </c>
      <c r="I305" s="122">
        <v>0</v>
      </c>
      <c r="J305" s="321">
        <v>0</v>
      </c>
      <c r="K305" s="100">
        <v>190614.68</v>
      </c>
      <c r="L305" s="101">
        <v>194617.84</v>
      </c>
      <c r="M305" s="102">
        <v>0</v>
      </c>
      <c r="N305" s="103">
        <v>0</v>
      </c>
      <c r="O305" s="103">
        <f t="shared" si="75"/>
        <v>0</v>
      </c>
      <c r="P305" s="100">
        <f t="shared" si="76"/>
        <v>0</v>
      </c>
      <c r="Q305" s="122">
        <f t="shared" si="77"/>
        <v>137242.56959999999</v>
      </c>
      <c r="R305" s="101">
        <f t="shared" si="78"/>
        <v>193496.9552</v>
      </c>
      <c r="S305" s="103">
        <f t="shared" si="79"/>
        <v>0</v>
      </c>
      <c r="T305" s="100">
        <f t="shared" si="80"/>
        <v>0</v>
      </c>
      <c r="U305" s="122">
        <f t="shared" si="81"/>
        <v>0</v>
      </c>
      <c r="V305" s="101">
        <f t="shared" si="82"/>
        <v>0</v>
      </c>
      <c r="X305" s="105">
        <v>0</v>
      </c>
      <c r="Y305" s="107">
        <v>0</v>
      </c>
      <c r="Z305" s="104">
        <v>190614.68</v>
      </c>
      <c r="AA305" s="105">
        <v>194617.84</v>
      </c>
      <c r="AB305" s="106">
        <v>0</v>
      </c>
      <c r="AC305" s="107">
        <v>0</v>
      </c>
      <c r="AD305" s="107">
        <f t="shared" si="83"/>
        <v>0</v>
      </c>
      <c r="AE305" s="107">
        <f t="shared" si="84"/>
        <v>137242.56959999999</v>
      </c>
      <c r="AF305" s="107">
        <f t="shared" si="85"/>
        <v>193496.9552</v>
      </c>
      <c r="AG305" s="107">
        <f t="shared" si="86"/>
        <v>0</v>
      </c>
      <c r="AH305" s="107">
        <f t="shared" si="87"/>
        <v>0</v>
      </c>
      <c r="AI305" s="107">
        <f t="shared" si="88"/>
        <v>0</v>
      </c>
    </row>
    <row r="306" spans="1:35">
      <c r="A306" s="64" t="s">
        <v>53</v>
      </c>
      <c r="B306" s="64" t="s">
        <v>1457</v>
      </c>
      <c r="C306" s="158">
        <v>0</v>
      </c>
      <c r="D306" s="159">
        <v>0</v>
      </c>
      <c r="F306" s="158">
        <v>0</v>
      </c>
      <c r="G306" s="159">
        <v>0</v>
      </c>
      <c r="I306" s="122">
        <v>0</v>
      </c>
      <c r="J306" s="321">
        <v>0</v>
      </c>
      <c r="K306" s="100">
        <v>24063.383754713414</v>
      </c>
      <c r="L306" s="101">
        <v>24380.742085476286</v>
      </c>
      <c r="M306" s="102">
        <v>0</v>
      </c>
      <c r="N306" s="103">
        <v>0</v>
      </c>
      <c r="O306" s="103">
        <f t="shared" si="75"/>
        <v>0</v>
      </c>
      <c r="P306" s="100">
        <f t="shared" si="76"/>
        <v>0</v>
      </c>
      <c r="Q306" s="122">
        <f t="shared" si="77"/>
        <v>17325.636303393658</v>
      </c>
      <c r="R306" s="101">
        <f t="shared" si="78"/>
        <v>24291.881752862682</v>
      </c>
      <c r="S306" s="103">
        <f t="shared" si="79"/>
        <v>0</v>
      </c>
      <c r="T306" s="100">
        <f t="shared" si="80"/>
        <v>0</v>
      </c>
      <c r="U306" s="122">
        <f t="shared" si="81"/>
        <v>0</v>
      </c>
      <c r="V306" s="101">
        <f t="shared" si="82"/>
        <v>0</v>
      </c>
      <c r="X306" s="105">
        <v>0</v>
      </c>
      <c r="Y306" s="107">
        <v>0</v>
      </c>
      <c r="Z306" s="104">
        <v>24063.383754713414</v>
      </c>
      <c r="AA306" s="105">
        <v>24380.742085476286</v>
      </c>
      <c r="AB306" s="106">
        <v>0</v>
      </c>
      <c r="AC306" s="107">
        <v>0</v>
      </c>
      <c r="AD306" s="107">
        <f t="shared" si="83"/>
        <v>0</v>
      </c>
      <c r="AE306" s="107">
        <f t="shared" si="84"/>
        <v>17325.636303393658</v>
      </c>
      <c r="AF306" s="107">
        <f t="shared" si="85"/>
        <v>24291.881752862682</v>
      </c>
      <c r="AG306" s="107">
        <f t="shared" si="86"/>
        <v>0</v>
      </c>
      <c r="AH306" s="107">
        <f t="shared" si="87"/>
        <v>0</v>
      </c>
      <c r="AI306" s="107">
        <f t="shared" si="88"/>
        <v>0</v>
      </c>
    </row>
    <row r="307" spans="1:35">
      <c r="A307" s="64" t="s">
        <v>223</v>
      </c>
      <c r="B307" s="64" t="s">
        <v>1458</v>
      </c>
      <c r="C307" s="158">
        <v>0</v>
      </c>
      <c r="D307" s="159">
        <v>0</v>
      </c>
      <c r="F307" s="158">
        <v>0</v>
      </c>
      <c r="G307" s="159">
        <v>0</v>
      </c>
      <c r="I307" s="122">
        <v>0</v>
      </c>
      <c r="J307" s="321">
        <v>0</v>
      </c>
      <c r="K307" s="100">
        <v>798297.56630000006</v>
      </c>
      <c r="L307" s="101">
        <v>810245.17349161801</v>
      </c>
      <c r="M307" s="102">
        <v>0</v>
      </c>
      <c r="N307" s="103">
        <v>0</v>
      </c>
      <c r="O307" s="103">
        <f t="shared" si="75"/>
        <v>0</v>
      </c>
      <c r="P307" s="100">
        <f t="shared" si="76"/>
        <v>0</v>
      </c>
      <c r="Q307" s="122">
        <f t="shared" si="77"/>
        <v>574774.24773599999</v>
      </c>
      <c r="R307" s="101">
        <f t="shared" si="78"/>
        <v>806899.84347796498</v>
      </c>
      <c r="S307" s="103">
        <f t="shared" si="79"/>
        <v>0</v>
      </c>
      <c r="T307" s="100">
        <f t="shared" si="80"/>
        <v>0</v>
      </c>
      <c r="U307" s="122">
        <f t="shared" si="81"/>
        <v>0</v>
      </c>
      <c r="V307" s="101">
        <f t="shared" si="82"/>
        <v>0</v>
      </c>
      <c r="X307" s="105">
        <v>0</v>
      </c>
      <c r="Y307" s="107">
        <v>0</v>
      </c>
      <c r="Z307" s="104">
        <v>798297.56630000006</v>
      </c>
      <c r="AA307" s="105">
        <v>810245.17349161801</v>
      </c>
      <c r="AB307" s="106">
        <v>0</v>
      </c>
      <c r="AC307" s="107">
        <v>0</v>
      </c>
      <c r="AD307" s="107">
        <f t="shared" si="83"/>
        <v>0</v>
      </c>
      <c r="AE307" s="107">
        <f t="shared" si="84"/>
        <v>574774.24773599999</v>
      </c>
      <c r="AF307" s="107">
        <f t="shared" si="85"/>
        <v>806899.84347796498</v>
      </c>
      <c r="AG307" s="107">
        <f t="shared" si="86"/>
        <v>0</v>
      </c>
      <c r="AH307" s="107">
        <f t="shared" si="87"/>
        <v>0</v>
      </c>
      <c r="AI307" s="107">
        <f t="shared" si="88"/>
        <v>0</v>
      </c>
    </row>
    <row r="308" spans="1:35">
      <c r="A308" s="64" t="s">
        <v>239</v>
      </c>
      <c r="B308" s="64" t="s">
        <v>1459</v>
      </c>
      <c r="C308" s="158">
        <v>0</v>
      </c>
      <c r="D308" s="159">
        <v>0</v>
      </c>
      <c r="F308" s="158">
        <v>0</v>
      </c>
      <c r="G308" s="159">
        <v>0</v>
      </c>
      <c r="I308" s="122">
        <v>0</v>
      </c>
      <c r="J308" s="321">
        <v>0</v>
      </c>
      <c r="K308" s="100">
        <v>138359.96600000001</v>
      </c>
      <c r="L308" s="101">
        <v>141265.70800000001</v>
      </c>
      <c r="M308" s="102">
        <v>0</v>
      </c>
      <c r="N308" s="103">
        <v>0</v>
      </c>
      <c r="O308" s="103">
        <f t="shared" si="75"/>
        <v>0</v>
      </c>
      <c r="P308" s="100">
        <f t="shared" si="76"/>
        <v>0</v>
      </c>
      <c r="Q308" s="122">
        <f t="shared" si="77"/>
        <v>99619.175520000004</v>
      </c>
      <c r="R308" s="101">
        <f t="shared" si="78"/>
        <v>140452.10024</v>
      </c>
      <c r="S308" s="103">
        <f t="shared" si="79"/>
        <v>0</v>
      </c>
      <c r="T308" s="100">
        <f t="shared" si="80"/>
        <v>0</v>
      </c>
      <c r="U308" s="122">
        <f t="shared" si="81"/>
        <v>0</v>
      </c>
      <c r="V308" s="101">
        <f t="shared" si="82"/>
        <v>0</v>
      </c>
      <c r="X308" s="105">
        <v>0</v>
      </c>
      <c r="Y308" s="107">
        <v>0</v>
      </c>
      <c r="Z308" s="104">
        <v>138359.96600000001</v>
      </c>
      <c r="AA308" s="105">
        <v>141265.70800000001</v>
      </c>
      <c r="AB308" s="106">
        <v>0</v>
      </c>
      <c r="AC308" s="107">
        <v>0</v>
      </c>
      <c r="AD308" s="107">
        <f t="shared" si="83"/>
        <v>0</v>
      </c>
      <c r="AE308" s="107">
        <f t="shared" si="84"/>
        <v>99619.175520000004</v>
      </c>
      <c r="AF308" s="107">
        <f t="shared" si="85"/>
        <v>140452.10024</v>
      </c>
      <c r="AG308" s="107">
        <f t="shared" si="86"/>
        <v>0</v>
      </c>
      <c r="AH308" s="107">
        <f t="shared" si="87"/>
        <v>0</v>
      </c>
      <c r="AI308" s="107">
        <f t="shared" si="88"/>
        <v>0</v>
      </c>
    </row>
    <row r="309" spans="1:35">
      <c r="A309" s="64" t="s">
        <v>559</v>
      </c>
      <c r="B309" s="64" t="s">
        <v>1460</v>
      </c>
      <c r="C309" s="158">
        <v>0</v>
      </c>
      <c r="D309" s="159">
        <v>0</v>
      </c>
      <c r="F309" s="158">
        <v>0</v>
      </c>
      <c r="G309" s="159">
        <v>0</v>
      </c>
      <c r="I309" s="122">
        <v>0</v>
      </c>
      <c r="J309" s="321">
        <v>0</v>
      </c>
      <c r="K309" s="100">
        <v>578301.93390000006</v>
      </c>
      <c r="L309" s="101">
        <v>590447.03820000007</v>
      </c>
      <c r="M309" s="102">
        <v>0</v>
      </c>
      <c r="N309" s="103">
        <v>0</v>
      </c>
      <c r="O309" s="103">
        <f t="shared" si="75"/>
        <v>0</v>
      </c>
      <c r="P309" s="100">
        <f t="shared" si="76"/>
        <v>0</v>
      </c>
      <c r="Q309" s="122">
        <f t="shared" si="77"/>
        <v>416377.39240800001</v>
      </c>
      <c r="R309" s="101">
        <f t="shared" si="78"/>
        <v>587046.40899600007</v>
      </c>
      <c r="S309" s="103">
        <f t="shared" si="79"/>
        <v>0</v>
      </c>
      <c r="T309" s="100">
        <f t="shared" si="80"/>
        <v>0</v>
      </c>
      <c r="U309" s="122">
        <f t="shared" si="81"/>
        <v>0</v>
      </c>
      <c r="V309" s="101">
        <f t="shared" si="82"/>
        <v>0</v>
      </c>
      <c r="X309" s="105">
        <v>0</v>
      </c>
      <c r="Y309" s="107">
        <v>0</v>
      </c>
      <c r="Z309" s="104">
        <v>578301.93390000006</v>
      </c>
      <c r="AA309" s="105">
        <v>590447.03820000007</v>
      </c>
      <c r="AB309" s="106">
        <v>0</v>
      </c>
      <c r="AC309" s="107">
        <v>0</v>
      </c>
      <c r="AD309" s="107">
        <f t="shared" si="83"/>
        <v>0</v>
      </c>
      <c r="AE309" s="107">
        <f t="shared" si="84"/>
        <v>416377.39240800001</v>
      </c>
      <c r="AF309" s="107">
        <f t="shared" si="85"/>
        <v>587046.40899600007</v>
      </c>
      <c r="AG309" s="107">
        <f t="shared" si="86"/>
        <v>0</v>
      </c>
      <c r="AH309" s="107">
        <f t="shared" si="87"/>
        <v>0</v>
      </c>
      <c r="AI309" s="107">
        <f t="shared" si="88"/>
        <v>0</v>
      </c>
    </row>
    <row r="310" spans="1:35">
      <c r="A310" s="108"/>
      <c r="B310" s="108"/>
    </row>
    <row r="311" spans="1:35">
      <c r="A311" s="108"/>
      <c r="B311" s="108"/>
    </row>
    <row r="312" spans="1:35">
      <c r="A312" s="108"/>
      <c r="B312" s="108"/>
    </row>
    <row r="313" spans="1:35">
      <c r="A313" s="108"/>
      <c r="B313" s="108"/>
    </row>
    <row r="314" spans="1:35">
      <c r="A314" s="108"/>
      <c r="B314" s="108"/>
    </row>
    <row r="315" spans="1:35">
      <c r="A315" s="108"/>
      <c r="B315" s="108"/>
    </row>
  </sheetData>
  <autoFilter ref="A7:W302" xr:uid="{00000000-0009-0000-0000-000015000000}"/>
  <mergeCells count="12">
    <mergeCell ref="C3:D3"/>
    <mergeCell ref="F3:G3"/>
    <mergeCell ref="K3:L3"/>
    <mergeCell ref="M3:N3"/>
    <mergeCell ref="O3:R3"/>
    <mergeCell ref="AB3:AC3"/>
    <mergeCell ref="AD3:AF3"/>
    <mergeCell ref="AG3:AI3"/>
    <mergeCell ref="Z3:AA3"/>
    <mergeCell ref="I2:N2"/>
    <mergeCell ref="O2:V2"/>
    <mergeCell ref="S3:V3"/>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6">
    <tabColor theme="7" tint="0.59999389629810485"/>
  </sheetPr>
  <dimension ref="A1:AB322"/>
  <sheetViews>
    <sheetView workbookViewId="0">
      <pane xSplit="2" ySplit="8" topLeftCell="C9" activePane="bottomRight" state="frozen"/>
      <selection activeCell="K5" sqref="K5:M318"/>
      <selection pane="topRight" activeCell="K5" sqref="K5:M318"/>
      <selection pane="bottomLeft" activeCell="K5" sqref="K5:M318"/>
      <selection pane="bottomRight" activeCell="K5" sqref="K5:M318"/>
    </sheetView>
  </sheetViews>
  <sheetFormatPr defaultRowHeight="15"/>
  <cols>
    <col min="1" max="1" width="7.7109375" style="13" bestFit="1" customWidth="1"/>
    <col min="2" max="2" width="32.85546875" style="13" bestFit="1" customWidth="1"/>
    <col min="3" max="3" width="14" style="13" customWidth="1"/>
    <col min="4" max="4" width="12.5703125" style="13" customWidth="1"/>
    <col min="5" max="6" width="13.140625" style="13" customWidth="1"/>
    <col min="7" max="8" width="14.85546875" style="13" customWidth="1"/>
    <col min="9" max="9" width="13.140625" style="13" customWidth="1"/>
    <col min="10" max="13" width="11.5703125" style="13" customWidth="1"/>
    <col min="14" max="14" width="12.28515625" style="13" customWidth="1"/>
    <col min="15" max="16" width="12.42578125" style="13" customWidth="1"/>
    <col min="17" max="17" width="13.85546875" style="13" bestFit="1" customWidth="1"/>
    <col min="18" max="18" width="11.5703125" style="13" customWidth="1"/>
    <col min="19" max="19" width="13.85546875" style="13" customWidth="1"/>
    <col min="20" max="20" width="12.42578125" style="13" customWidth="1"/>
    <col min="21" max="21" width="13.85546875" style="13" bestFit="1" customWidth="1"/>
    <col min="22" max="22" width="13.7109375" style="13" customWidth="1"/>
    <col min="23" max="23" width="11" style="13" customWidth="1"/>
    <col min="24" max="24" width="10.42578125" customWidth="1"/>
    <col min="25" max="26" width="13.140625" style="13" customWidth="1"/>
    <col min="27" max="28" width="13.85546875" style="13" bestFit="1" customWidth="1"/>
  </cols>
  <sheetData>
    <row r="1" spans="1:28">
      <c r="A1" s="8">
        <v>1</v>
      </c>
      <c r="B1" s="8">
        <f>A1+1</f>
        <v>2</v>
      </c>
      <c r="C1" s="8">
        <f t="shared" ref="C1:AB1" si="0">B1+1</f>
        <v>3</v>
      </c>
      <c r="D1" s="8">
        <f t="shared" si="0"/>
        <v>4</v>
      </c>
      <c r="E1" s="8">
        <f t="shared" si="0"/>
        <v>5</v>
      </c>
      <c r="F1" s="8">
        <f t="shared" si="0"/>
        <v>6</v>
      </c>
      <c r="G1" s="8">
        <f t="shared" si="0"/>
        <v>7</v>
      </c>
      <c r="H1" s="8">
        <f t="shared" si="0"/>
        <v>8</v>
      </c>
      <c r="I1" s="8">
        <f t="shared" si="0"/>
        <v>9</v>
      </c>
      <c r="J1" s="8">
        <f t="shared" si="0"/>
        <v>10</v>
      </c>
      <c r="K1" s="8">
        <f t="shared" si="0"/>
        <v>11</v>
      </c>
      <c r="L1" s="8">
        <f t="shared" si="0"/>
        <v>12</v>
      </c>
      <c r="M1" s="8">
        <f t="shared" si="0"/>
        <v>13</v>
      </c>
      <c r="N1" s="8">
        <f t="shared" si="0"/>
        <v>14</v>
      </c>
      <c r="O1" s="8">
        <f t="shared" si="0"/>
        <v>15</v>
      </c>
      <c r="P1" s="8">
        <f t="shared" si="0"/>
        <v>16</v>
      </c>
      <c r="Q1" s="8">
        <f t="shared" si="0"/>
        <v>17</v>
      </c>
      <c r="R1" s="8">
        <f t="shared" si="0"/>
        <v>18</v>
      </c>
      <c r="S1" s="8">
        <f t="shared" si="0"/>
        <v>19</v>
      </c>
      <c r="T1" s="8">
        <f t="shared" si="0"/>
        <v>20</v>
      </c>
      <c r="U1" s="8">
        <f t="shared" si="0"/>
        <v>21</v>
      </c>
      <c r="V1" s="8">
        <f t="shared" si="0"/>
        <v>22</v>
      </c>
      <c r="W1" s="8">
        <f t="shared" si="0"/>
        <v>23</v>
      </c>
      <c r="X1" s="8">
        <f t="shared" si="0"/>
        <v>24</v>
      </c>
      <c r="Y1" s="8">
        <f t="shared" si="0"/>
        <v>25</v>
      </c>
      <c r="Z1" s="8">
        <f t="shared" si="0"/>
        <v>26</v>
      </c>
      <c r="AA1" s="8">
        <f t="shared" si="0"/>
        <v>27</v>
      </c>
      <c r="AB1" s="8">
        <f t="shared" si="0"/>
        <v>28</v>
      </c>
    </row>
    <row r="2" spans="1:28" ht="21">
      <c r="A2" s="9" t="s">
        <v>637</v>
      </c>
      <c r="B2" s="8"/>
      <c r="C2" s="10"/>
      <c r="D2" s="10"/>
      <c r="E2" s="10"/>
      <c r="F2" s="10"/>
      <c r="G2" s="10"/>
      <c r="H2" s="10"/>
      <c r="I2" s="10"/>
      <c r="J2" s="10"/>
      <c r="K2" s="10"/>
      <c r="L2" s="10"/>
      <c r="M2" s="10"/>
      <c r="N2" s="10"/>
      <c r="O2" s="10"/>
      <c r="P2" s="10"/>
      <c r="Q2" s="10"/>
      <c r="R2" s="10"/>
      <c r="S2" s="10"/>
      <c r="T2" s="10"/>
      <c r="U2" s="10"/>
      <c r="V2" s="10"/>
      <c r="W2" s="10"/>
      <c r="X2" s="11"/>
      <c r="Y2" s="10"/>
      <c r="Z2" s="10"/>
      <c r="AA2" s="10"/>
      <c r="AB2" s="10"/>
    </row>
    <row r="3" spans="1:28" ht="15.75" thickBot="1">
      <c r="A3" s="12">
        <v>9</v>
      </c>
      <c r="B3" s="13">
        <v>315</v>
      </c>
      <c r="D3" s="15"/>
      <c r="E3" s="16"/>
      <c r="H3" s="14"/>
      <c r="W3"/>
    </row>
    <row r="4" spans="1:28" ht="13.5" customHeight="1">
      <c r="A4" s="17"/>
      <c r="B4" s="18"/>
      <c r="C4" s="520" t="s">
        <v>1377</v>
      </c>
      <c r="D4" s="19" t="s">
        <v>638</v>
      </c>
      <c r="E4" s="19"/>
      <c r="F4" s="20"/>
      <c r="G4" s="21" t="s">
        <v>639</v>
      </c>
      <c r="H4" s="55" t="s">
        <v>662</v>
      </c>
      <c r="I4" s="19" t="s">
        <v>640</v>
      </c>
      <c r="J4" s="20"/>
      <c r="K4" s="19" t="s">
        <v>641</v>
      </c>
      <c r="L4" s="19"/>
      <c r="M4" s="21" t="s">
        <v>642</v>
      </c>
      <c r="N4" s="21"/>
      <c r="O4" s="19" t="s">
        <v>643</v>
      </c>
      <c r="P4" s="19"/>
      <c r="Q4" s="19"/>
      <c r="R4" s="21"/>
      <c r="S4" s="19" t="s">
        <v>669</v>
      </c>
      <c r="T4" s="19"/>
      <c r="U4" s="19"/>
      <c r="V4" s="19"/>
      <c r="W4" s="19"/>
      <c r="X4" s="19"/>
      <c r="Y4" s="58"/>
      <c r="Z4" s="58"/>
      <c r="AA4" s="19"/>
      <c r="AB4" s="19"/>
    </row>
    <row r="5" spans="1:28" ht="30.75" thickBot="1">
      <c r="A5" s="22" t="s">
        <v>644</v>
      </c>
      <c r="B5" s="23" t="s">
        <v>645</v>
      </c>
      <c r="C5" s="521"/>
      <c r="D5" s="24" t="s">
        <v>646</v>
      </c>
      <c r="E5" s="24" t="s">
        <v>647</v>
      </c>
      <c r="F5" s="168" t="s">
        <v>1003</v>
      </c>
      <c r="G5" s="26" t="s">
        <v>648</v>
      </c>
      <c r="H5" s="56" t="s">
        <v>661</v>
      </c>
      <c r="I5" s="24" t="s">
        <v>649</v>
      </c>
      <c r="J5" s="25" t="s">
        <v>650</v>
      </c>
      <c r="K5" s="27" t="s">
        <v>652</v>
      </c>
      <c r="L5" s="27" t="s">
        <v>651</v>
      </c>
      <c r="M5" s="28" t="s">
        <v>653</v>
      </c>
      <c r="N5" s="26" t="s">
        <v>654</v>
      </c>
      <c r="O5" s="24" t="s">
        <v>655</v>
      </c>
      <c r="P5" s="24" t="s">
        <v>656</v>
      </c>
      <c r="Q5" s="24" t="s">
        <v>657</v>
      </c>
      <c r="R5" s="57" t="s">
        <v>658</v>
      </c>
      <c r="S5" s="24" t="s">
        <v>663</v>
      </c>
      <c r="T5" s="24" t="s">
        <v>664</v>
      </c>
      <c r="U5" s="24" t="s">
        <v>665</v>
      </c>
      <c r="V5" s="24" t="s">
        <v>666</v>
      </c>
      <c r="W5" s="29" t="s">
        <v>667</v>
      </c>
      <c r="X5" s="24" t="s">
        <v>668</v>
      </c>
      <c r="Y5" s="59" t="s">
        <v>670</v>
      </c>
      <c r="Z5" s="59" t="s">
        <v>998</v>
      </c>
      <c r="AA5" s="120" t="s">
        <v>1000</v>
      </c>
      <c r="AB5" s="120" t="s">
        <v>1057</v>
      </c>
    </row>
    <row r="6" spans="1:28" ht="15.75" thickBot="1">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30"/>
    </row>
    <row r="7" spans="1:28">
      <c r="A7" s="31" t="s">
        <v>659</v>
      </c>
      <c r="B7" s="32"/>
      <c r="C7" s="35">
        <f>SUM(C9:C325)</f>
        <v>1171523.8399999994</v>
      </c>
      <c r="D7" s="33">
        <f t="shared" ref="D7:V7" si="1">SUM(D9:D325)</f>
        <v>10758.439999999999</v>
      </c>
      <c r="E7" s="33">
        <f t="shared" si="1"/>
        <v>53854.61000000003</v>
      </c>
      <c r="F7" s="34">
        <f t="shared" si="1"/>
        <v>64613.049999999996</v>
      </c>
      <c r="G7" s="35">
        <f t="shared" si="1"/>
        <v>4980.2800000000007</v>
      </c>
      <c r="H7" s="33">
        <f t="shared" si="1"/>
        <v>69593.330000000016</v>
      </c>
      <c r="I7" s="34">
        <f t="shared" si="1"/>
        <v>24259.55</v>
      </c>
      <c r="J7" s="33">
        <f t="shared" si="1"/>
        <v>1614.8399999999995</v>
      </c>
      <c r="K7" s="36">
        <f t="shared" si="1"/>
        <v>4563.75</v>
      </c>
      <c r="L7" s="34">
        <f t="shared" si="1"/>
        <v>76.759999999999991</v>
      </c>
      <c r="M7" s="35">
        <f t="shared" si="1"/>
        <v>26959.070000000003</v>
      </c>
      <c r="N7" s="37">
        <f>AVERAGE(N8:N325)</f>
        <v>0.50538917197452193</v>
      </c>
      <c r="O7" s="33">
        <f t="shared" si="1"/>
        <v>128929</v>
      </c>
      <c r="P7" s="33">
        <f t="shared" si="1"/>
        <v>32679.75</v>
      </c>
      <c r="Q7" s="33">
        <f t="shared" si="1"/>
        <v>1094517.3300000008</v>
      </c>
      <c r="R7" s="35">
        <f t="shared" si="1"/>
        <v>57695.689999999981</v>
      </c>
      <c r="S7" s="62">
        <f t="shared" si="1"/>
        <v>1105548.0199999996</v>
      </c>
      <c r="T7" s="62">
        <f t="shared" si="1"/>
        <v>9579.5</v>
      </c>
      <c r="U7" s="33">
        <f t="shared" si="1"/>
        <v>12372.5</v>
      </c>
      <c r="V7" s="62">
        <f t="shared" si="1"/>
        <v>140271.5</v>
      </c>
      <c r="W7" s="38">
        <f>V7/S7</f>
        <v>0.12687960854020619</v>
      </c>
      <c r="X7" s="38">
        <f>(Y7-T7-U7)/S7</f>
        <v>0.12303514179329814</v>
      </c>
      <c r="Y7" s="63">
        <f>SUM(Y9:Y325)</f>
        <v>157973.25739999994</v>
      </c>
      <c r="Z7" s="63">
        <f>SUM(Z9:Z325)</f>
        <v>161608.75</v>
      </c>
      <c r="AA7" s="312">
        <f>SUM(AA9:AA325)</f>
        <v>482700.06194499991</v>
      </c>
      <c r="AB7" s="313">
        <f>SUM(AB9:AB325)</f>
        <v>324542.96000000002</v>
      </c>
    </row>
    <row r="8" spans="1:28" ht="7.5" customHeight="1">
      <c r="A8" s="39"/>
      <c r="B8" s="40"/>
      <c r="C8" s="43"/>
      <c r="D8" s="40"/>
      <c r="E8" s="40"/>
      <c r="F8" s="42"/>
      <c r="G8" s="43"/>
      <c r="H8" s="40"/>
      <c r="I8" s="40"/>
      <c r="J8" s="40"/>
      <c r="K8" s="44"/>
      <c r="L8" s="42"/>
      <c r="M8" s="43"/>
      <c r="N8" s="45"/>
      <c r="O8" s="40"/>
      <c r="P8" s="40"/>
      <c r="Q8" s="40"/>
      <c r="R8" s="43"/>
      <c r="S8" s="40"/>
      <c r="T8" s="40"/>
      <c r="U8" s="40"/>
      <c r="V8" s="40"/>
      <c r="W8" s="40"/>
      <c r="X8" s="60"/>
      <c r="Y8" s="41"/>
      <c r="Z8" s="41"/>
      <c r="AA8" s="40"/>
      <c r="AB8" s="40"/>
    </row>
    <row r="9" spans="1:28">
      <c r="A9" s="46" t="s">
        <v>3</v>
      </c>
      <c r="B9" s="46" t="s">
        <v>4</v>
      </c>
      <c r="C9" s="49">
        <v>58.71</v>
      </c>
      <c r="D9" s="47">
        <v>0</v>
      </c>
      <c r="E9" s="47">
        <v>2.71</v>
      </c>
      <c r="F9" s="48">
        <f>D9+E9</f>
        <v>2.71</v>
      </c>
      <c r="G9" s="49">
        <v>0</v>
      </c>
      <c r="H9" s="47">
        <f>SUM(F9:G9)</f>
        <v>2.71</v>
      </c>
      <c r="I9" s="47">
        <v>0</v>
      </c>
      <c r="J9" s="47">
        <v>0</v>
      </c>
      <c r="K9" s="50">
        <v>0</v>
      </c>
      <c r="L9" s="48">
        <v>0</v>
      </c>
      <c r="M9" s="49">
        <v>0</v>
      </c>
      <c r="N9" s="51">
        <v>0.72550000000000003</v>
      </c>
      <c r="O9" s="52">
        <v>0</v>
      </c>
      <c r="P9" s="52">
        <v>0</v>
      </c>
      <c r="Q9" s="52">
        <v>53.1</v>
      </c>
      <c r="R9" s="49">
        <v>2.94</v>
      </c>
      <c r="S9" s="52">
        <v>57</v>
      </c>
      <c r="T9" s="52">
        <v>0</v>
      </c>
      <c r="U9" s="52">
        <v>0</v>
      </c>
      <c r="V9" s="52">
        <v>3.5</v>
      </c>
      <c r="W9" s="53">
        <v>6.1403508771929821E-2</v>
      </c>
      <c r="X9" s="53">
        <v>6.1403508771929821E-2</v>
      </c>
      <c r="Y9" s="61">
        <f>(T9+U9)+(S9*X9)</f>
        <v>3.5</v>
      </c>
      <c r="Z9" s="61">
        <f>O9+P9</f>
        <v>0</v>
      </c>
      <c r="AA9" s="52">
        <f>Q9*N9</f>
        <v>38.524050000000003</v>
      </c>
      <c r="AB9" s="52">
        <v>12</v>
      </c>
    </row>
    <row r="10" spans="1:28">
      <c r="A10" s="46" t="s">
        <v>5</v>
      </c>
      <c r="B10" s="46" t="s">
        <v>6</v>
      </c>
      <c r="C10" s="49">
        <v>12</v>
      </c>
      <c r="D10" s="47">
        <v>0</v>
      </c>
      <c r="E10" s="47">
        <v>0</v>
      </c>
      <c r="F10" s="48">
        <f t="shared" ref="F10:F73" si="2">D10+E10</f>
        <v>0</v>
      </c>
      <c r="G10" s="49">
        <v>0</v>
      </c>
      <c r="H10" s="47">
        <f t="shared" ref="H10:H73" si="3">SUM(F10:G10)</f>
        <v>0</v>
      </c>
      <c r="I10" s="47">
        <v>0</v>
      </c>
      <c r="J10" s="47">
        <v>0</v>
      </c>
      <c r="K10" s="50">
        <v>0</v>
      </c>
      <c r="L10" s="48">
        <v>0</v>
      </c>
      <c r="M10" s="49">
        <v>0</v>
      </c>
      <c r="N10" s="51">
        <v>0.21429999999999999</v>
      </c>
      <c r="O10" s="52">
        <v>0</v>
      </c>
      <c r="P10" s="52">
        <v>0</v>
      </c>
      <c r="Q10" s="52">
        <v>12.5</v>
      </c>
      <c r="R10" s="49">
        <v>0.6</v>
      </c>
      <c r="S10" s="52">
        <v>18.8</v>
      </c>
      <c r="T10" s="52">
        <v>0</v>
      </c>
      <c r="U10" s="52">
        <v>0</v>
      </c>
      <c r="V10" s="52">
        <v>1</v>
      </c>
      <c r="W10" s="53">
        <v>5.3191489361702128E-2</v>
      </c>
      <c r="X10" s="53">
        <v>5.3191489361702128E-2</v>
      </c>
      <c r="Y10" s="61">
        <f t="shared" ref="Y10:Y73" si="4">(T10+U10)+(S10*X10)</f>
        <v>1</v>
      </c>
      <c r="Z10" s="61">
        <f t="shared" ref="Z10:Z73" si="5">O10+P10</f>
        <v>0</v>
      </c>
      <c r="AA10" s="52">
        <f t="shared" ref="AA10:AA73" si="6">Q10*N10</f>
        <v>2.67875</v>
      </c>
      <c r="AB10" s="52">
        <v>4</v>
      </c>
    </row>
    <row r="11" spans="1:28">
      <c r="A11" s="46" t="s">
        <v>7</v>
      </c>
      <c r="B11" s="46" t="s">
        <v>8</v>
      </c>
      <c r="C11" s="49">
        <v>4824.51</v>
      </c>
      <c r="D11" s="47">
        <v>11.26</v>
      </c>
      <c r="E11" s="47">
        <v>200.34</v>
      </c>
      <c r="F11" s="48">
        <f t="shared" si="2"/>
        <v>211.6</v>
      </c>
      <c r="G11" s="49">
        <v>0</v>
      </c>
      <c r="H11" s="47">
        <f t="shared" si="3"/>
        <v>211.6</v>
      </c>
      <c r="I11" s="47">
        <v>45</v>
      </c>
      <c r="J11" s="47">
        <v>4.91</v>
      </c>
      <c r="K11" s="50">
        <v>0</v>
      </c>
      <c r="L11" s="48">
        <v>0</v>
      </c>
      <c r="M11" s="49">
        <v>0</v>
      </c>
      <c r="N11" s="51">
        <v>0.81569999999999998</v>
      </c>
      <c r="O11" s="52">
        <v>1844.5</v>
      </c>
      <c r="P11" s="52">
        <v>305.25</v>
      </c>
      <c r="Q11" s="52">
        <v>4419.3100000000004</v>
      </c>
      <c r="R11" s="49">
        <v>241.23</v>
      </c>
      <c r="S11" s="52">
        <v>4540.8899999999994</v>
      </c>
      <c r="T11" s="52">
        <v>50.25</v>
      </c>
      <c r="U11" s="52">
        <v>57.25</v>
      </c>
      <c r="V11" s="52">
        <v>564.75</v>
      </c>
      <c r="W11" s="53">
        <v>0.12436989224579324</v>
      </c>
      <c r="X11" s="53">
        <v>0.12436989224579324</v>
      </c>
      <c r="Y11" s="61">
        <f t="shared" si="4"/>
        <v>672.25</v>
      </c>
      <c r="Z11" s="61">
        <f t="shared" si="5"/>
        <v>2149.75</v>
      </c>
      <c r="AA11" s="52">
        <f t="shared" si="6"/>
        <v>3604.8311670000003</v>
      </c>
      <c r="AB11" s="52">
        <v>1457</v>
      </c>
    </row>
    <row r="12" spans="1:28">
      <c r="A12" s="46" t="s">
        <v>9</v>
      </c>
      <c r="B12" s="46" t="s">
        <v>10</v>
      </c>
      <c r="C12" s="49">
        <v>194.15</v>
      </c>
      <c r="D12" s="47">
        <v>6.89</v>
      </c>
      <c r="E12" s="47">
        <v>12.26</v>
      </c>
      <c r="F12" s="48">
        <f t="shared" si="2"/>
        <v>19.149999999999999</v>
      </c>
      <c r="G12" s="49">
        <v>0</v>
      </c>
      <c r="H12" s="47">
        <f t="shared" si="3"/>
        <v>19.149999999999999</v>
      </c>
      <c r="I12" s="47">
        <v>0</v>
      </c>
      <c r="J12" s="47">
        <v>0</v>
      </c>
      <c r="K12" s="50">
        <v>0</v>
      </c>
      <c r="L12" s="48">
        <v>0</v>
      </c>
      <c r="M12" s="49">
        <v>0</v>
      </c>
      <c r="N12" s="51">
        <v>0.70589999999999997</v>
      </c>
      <c r="O12" s="52">
        <v>24.75</v>
      </c>
      <c r="P12" s="52">
        <v>4</v>
      </c>
      <c r="Q12" s="52">
        <v>197.93</v>
      </c>
      <c r="R12" s="49">
        <v>0</v>
      </c>
      <c r="S12" s="52">
        <v>191.2</v>
      </c>
      <c r="T12" s="52">
        <v>0</v>
      </c>
      <c r="U12" s="52">
        <v>0</v>
      </c>
      <c r="V12" s="52">
        <v>27</v>
      </c>
      <c r="W12" s="53">
        <v>0.14121338912133893</v>
      </c>
      <c r="X12" s="53">
        <v>0.13500000000000001</v>
      </c>
      <c r="Y12" s="61">
        <f t="shared" si="4"/>
        <v>25.812000000000001</v>
      </c>
      <c r="Z12" s="61">
        <f t="shared" si="5"/>
        <v>28.75</v>
      </c>
      <c r="AA12" s="52">
        <f t="shared" si="6"/>
        <v>139.71878699999999</v>
      </c>
      <c r="AB12" s="52">
        <v>57</v>
      </c>
    </row>
    <row r="13" spans="1:28">
      <c r="A13" s="46" t="s">
        <v>11</v>
      </c>
      <c r="B13" s="46" t="s">
        <v>12</v>
      </c>
      <c r="C13" s="49">
        <v>383.07</v>
      </c>
      <c r="D13" s="47">
        <v>12</v>
      </c>
      <c r="E13" s="47">
        <v>29.74</v>
      </c>
      <c r="F13" s="48">
        <f t="shared" si="2"/>
        <v>41.739999999999995</v>
      </c>
      <c r="G13" s="49">
        <v>0</v>
      </c>
      <c r="H13" s="47">
        <f t="shared" si="3"/>
        <v>41.739999999999995</v>
      </c>
      <c r="I13" s="47">
        <v>5</v>
      </c>
      <c r="J13" s="47">
        <v>0.33</v>
      </c>
      <c r="K13" s="50">
        <v>0</v>
      </c>
      <c r="L13" s="48">
        <v>0</v>
      </c>
      <c r="M13" s="49">
        <v>0</v>
      </c>
      <c r="N13" s="51">
        <v>0.4551</v>
      </c>
      <c r="O13" s="52">
        <v>0</v>
      </c>
      <c r="P13" s="52">
        <v>0</v>
      </c>
      <c r="Q13" s="52">
        <v>350.95</v>
      </c>
      <c r="R13" s="49">
        <v>0</v>
      </c>
      <c r="S13" s="52">
        <v>349.21999999999997</v>
      </c>
      <c r="T13" s="52">
        <v>0.5</v>
      </c>
      <c r="U13" s="52">
        <v>1.25</v>
      </c>
      <c r="V13" s="52">
        <v>26.75</v>
      </c>
      <c r="W13" s="53">
        <v>7.6599278391844688E-2</v>
      </c>
      <c r="X13" s="53">
        <v>7.6599278391844688E-2</v>
      </c>
      <c r="Y13" s="61">
        <f t="shared" si="4"/>
        <v>28.5</v>
      </c>
      <c r="Z13" s="61">
        <f t="shared" si="5"/>
        <v>0</v>
      </c>
      <c r="AA13" s="52">
        <f t="shared" si="6"/>
        <v>159.71734499999999</v>
      </c>
      <c r="AB13" s="52">
        <v>115</v>
      </c>
    </row>
    <row r="14" spans="1:28">
      <c r="A14" s="46" t="s">
        <v>13</v>
      </c>
      <c r="B14" s="46" t="s">
        <v>14</v>
      </c>
      <c r="C14" s="49">
        <v>2713.38</v>
      </c>
      <c r="D14" s="47">
        <v>0</v>
      </c>
      <c r="E14" s="47">
        <v>161.28</v>
      </c>
      <c r="F14" s="48">
        <f t="shared" si="2"/>
        <v>161.28</v>
      </c>
      <c r="G14" s="49">
        <v>0</v>
      </c>
      <c r="H14" s="47">
        <f t="shared" si="3"/>
        <v>161.28</v>
      </c>
      <c r="I14" s="47">
        <v>22</v>
      </c>
      <c r="J14" s="47">
        <v>2.1</v>
      </c>
      <c r="K14" s="50">
        <v>30</v>
      </c>
      <c r="L14" s="48">
        <v>0</v>
      </c>
      <c r="M14" s="49">
        <v>72</v>
      </c>
      <c r="N14" s="51">
        <v>0.57350000000000001</v>
      </c>
      <c r="O14" s="52">
        <v>19</v>
      </c>
      <c r="P14" s="52">
        <v>9.5</v>
      </c>
      <c r="Q14" s="52">
        <v>2581.84</v>
      </c>
      <c r="R14" s="49">
        <v>135.66999999999999</v>
      </c>
      <c r="S14" s="52">
        <v>2606.98</v>
      </c>
      <c r="T14" s="52">
        <v>35</v>
      </c>
      <c r="U14" s="52">
        <v>34</v>
      </c>
      <c r="V14" s="52">
        <v>399</v>
      </c>
      <c r="W14" s="53">
        <v>0.15305065631496981</v>
      </c>
      <c r="X14" s="53">
        <v>0.13500000000000001</v>
      </c>
      <c r="Y14" s="61">
        <f t="shared" si="4"/>
        <v>420.94230000000005</v>
      </c>
      <c r="Z14" s="61">
        <f t="shared" si="5"/>
        <v>28.5</v>
      </c>
      <c r="AA14" s="52">
        <f t="shared" si="6"/>
        <v>1480.68524</v>
      </c>
      <c r="AB14" s="52">
        <v>761</v>
      </c>
    </row>
    <row r="15" spans="1:28">
      <c r="A15" s="46" t="s">
        <v>15</v>
      </c>
      <c r="B15" s="46" t="s">
        <v>16</v>
      </c>
      <c r="C15" s="49">
        <v>664.8</v>
      </c>
      <c r="D15" s="47">
        <v>3.1</v>
      </c>
      <c r="E15" s="47">
        <v>53.32</v>
      </c>
      <c r="F15" s="48">
        <f t="shared" si="2"/>
        <v>56.42</v>
      </c>
      <c r="G15" s="49">
        <v>0</v>
      </c>
      <c r="H15" s="47">
        <f t="shared" si="3"/>
        <v>56.42</v>
      </c>
      <c r="I15" s="47">
        <v>15</v>
      </c>
      <c r="J15" s="47">
        <v>0.38</v>
      </c>
      <c r="K15" s="50">
        <v>0</v>
      </c>
      <c r="L15" s="48">
        <v>0</v>
      </c>
      <c r="M15" s="49">
        <v>0</v>
      </c>
      <c r="N15" s="51">
        <v>0.31240000000000001</v>
      </c>
      <c r="O15" s="52">
        <v>0</v>
      </c>
      <c r="P15" s="52">
        <v>0</v>
      </c>
      <c r="Q15" s="52">
        <v>639.36</v>
      </c>
      <c r="R15" s="49">
        <v>33.24</v>
      </c>
      <c r="S15" s="52">
        <v>618.45999999999992</v>
      </c>
      <c r="T15" s="52">
        <v>2.75</v>
      </c>
      <c r="U15" s="52">
        <v>4.25</v>
      </c>
      <c r="V15" s="52">
        <v>86.25</v>
      </c>
      <c r="W15" s="53">
        <v>0.13945930213756752</v>
      </c>
      <c r="X15" s="53">
        <v>0.13500000000000001</v>
      </c>
      <c r="Y15" s="61">
        <f t="shared" si="4"/>
        <v>90.492099999999994</v>
      </c>
      <c r="Z15" s="61">
        <f t="shared" si="5"/>
        <v>0</v>
      </c>
      <c r="AA15" s="52">
        <f t="shared" si="6"/>
        <v>199.736064</v>
      </c>
      <c r="AB15" s="52">
        <v>160</v>
      </c>
    </row>
    <row r="16" spans="1:28">
      <c r="A16" s="46" t="s">
        <v>17</v>
      </c>
      <c r="B16" s="46" t="s">
        <v>18</v>
      </c>
      <c r="C16" s="49">
        <v>20377.95</v>
      </c>
      <c r="D16" s="47">
        <v>171.18</v>
      </c>
      <c r="E16" s="47">
        <v>829.62</v>
      </c>
      <c r="F16" s="48">
        <f t="shared" si="2"/>
        <v>1000.8</v>
      </c>
      <c r="G16" s="49">
        <v>468.06</v>
      </c>
      <c r="H16" s="47">
        <f t="shared" si="3"/>
        <v>1468.86</v>
      </c>
      <c r="I16" s="47">
        <v>350</v>
      </c>
      <c r="J16" s="47">
        <v>17.09</v>
      </c>
      <c r="K16" s="50">
        <v>0</v>
      </c>
      <c r="L16" s="48">
        <v>0</v>
      </c>
      <c r="M16" s="49">
        <v>295</v>
      </c>
      <c r="N16" s="51">
        <v>0.58450000000000002</v>
      </c>
      <c r="O16" s="52">
        <v>2727.25</v>
      </c>
      <c r="P16" s="52">
        <v>642.25</v>
      </c>
      <c r="Q16" s="52">
        <v>18623.29</v>
      </c>
      <c r="R16" s="49">
        <v>1018.9</v>
      </c>
      <c r="S16" s="52">
        <v>18580.03</v>
      </c>
      <c r="T16" s="52">
        <v>123.5</v>
      </c>
      <c r="U16" s="52">
        <v>225.75</v>
      </c>
      <c r="V16" s="52">
        <v>2138</v>
      </c>
      <c r="W16" s="53">
        <v>0.11506978191100876</v>
      </c>
      <c r="X16" s="53">
        <v>0.11506978191100876</v>
      </c>
      <c r="Y16" s="61">
        <f t="shared" si="4"/>
        <v>2487.25</v>
      </c>
      <c r="Z16" s="61">
        <f t="shared" si="5"/>
        <v>3369.5</v>
      </c>
      <c r="AA16" s="52">
        <f t="shared" si="6"/>
        <v>10885.313005</v>
      </c>
      <c r="AB16" s="52">
        <v>5626</v>
      </c>
    </row>
    <row r="17" spans="1:28">
      <c r="A17" s="46" t="s">
        <v>19</v>
      </c>
      <c r="B17" s="46" t="s">
        <v>20</v>
      </c>
      <c r="C17" s="49">
        <v>119</v>
      </c>
      <c r="D17" s="47">
        <v>0</v>
      </c>
      <c r="E17" s="47">
        <v>0</v>
      </c>
      <c r="F17" s="48">
        <f t="shared" si="2"/>
        <v>0</v>
      </c>
      <c r="G17" s="49">
        <v>0</v>
      </c>
      <c r="H17" s="47">
        <f t="shared" si="3"/>
        <v>0</v>
      </c>
      <c r="I17" s="47">
        <v>0</v>
      </c>
      <c r="J17" s="47">
        <v>0</v>
      </c>
      <c r="K17" s="50">
        <v>0</v>
      </c>
      <c r="L17" s="48">
        <v>0</v>
      </c>
      <c r="M17" s="49">
        <v>0</v>
      </c>
      <c r="N17" s="51">
        <v>0.73109999999999997</v>
      </c>
      <c r="O17" s="52">
        <v>28.25</v>
      </c>
      <c r="P17" s="52">
        <v>4.5</v>
      </c>
      <c r="Q17" s="52">
        <v>115.4</v>
      </c>
      <c r="R17" s="49">
        <v>0</v>
      </c>
      <c r="S17" s="52">
        <v>117.6</v>
      </c>
      <c r="T17" s="52">
        <v>1</v>
      </c>
      <c r="U17" s="52">
        <v>0.5</v>
      </c>
      <c r="V17" s="52">
        <v>18</v>
      </c>
      <c r="W17" s="53">
        <v>0.15306122448979592</v>
      </c>
      <c r="X17" s="53">
        <v>0.13500000000000001</v>
      </c>
      <c r="Y17" s="61">
        <f t="shared" si="4"/>
        <v>17.375999999999998</v>
      </c>
      <c r="Z17" s="61">
        <f t="shared" si="5"/>
        <v>32.75</v>
      </c>
      <c r="AA17" s="52">
        <f t="shared" si="6"/>
        <v>84.368939999999995</v>
      </c>
      <c r="AB17" s="52">
        <v>55</v>
      </c>
    </row>
    <row r="18" spans="1:28">
      <c r="A18" s="46" t="s">
        <v>21</v>
      </c>
      <c r="B18" s="46" t="s">
        <v>22</v>
      </c>
      <c r="C18" s="49">
        <v>1479.81</v>
      </c>
      <c r="D18" s="47">
        <v>0</v>
      </c>
      <c r="E18" s="47">
        <v>79</v>
      </c>
      <c r="F18" s="48">
        <f t="shared" si="2"/>
        <v>79</v>
      </c>
      <c r="G18" s="49">
        <v>0</v>
      </c>
      <c r="H18" s="47">
        <f t="shared" si="3"/>
        <v>79</v>
      </c>
      <c r="I18" s="47">
        <v>21</v>
      </c>
      <c r="J18" s="47">
        <v>0.81</v>
      </c>
      <c r="K18" s="50">
        <v>4</v>
      </c>
      <c r="L18" s="48">
        <v>0</v>
      </c>
      <c r="M18" s="49">
        <v>0</v>
      </c>
      <c r="N18" s="51">
        <v>0.70530000000000004</v>
      </c>
      <c r="O18" s="52">
        <v>343.75</v>
      </c>
      <c r="P18" s="52">
        <v>37</v>
      </c>
      <c r="Q18" s="52">
        <v>1384.49</v>
      </c>
      <c r="R18" s="49">
        <v>73.989999999999995</v>
      </c>
      <c r="S18" s="52">
        <v>1379.26</v>
      </c>
      <c r="T18" s="52">
        <v>19.5</v>
      </c>
      <c r="U18" s="52">
        <v>7.75</v>
      </c>
      <c r="V18" s="52">
        <v>191</v>
      </c>
      <c r="W18" s="53">
        <v>0.13848005452199005</v>
      </c>
      <c r="X18" s="53">
        <v>0.13500000000000001</v>
      </c>
      <c r="Y18" s="61">
        <f t="shared" si="4"/>
        <v>213.45010000000002</v>
      </c>
      <c r="Z18" s="61">
        <f t="shared" si="5"/>
        <v>380.75</v>
      </c>
      <c r="AA18" s="52">
        <f t="shared" si="6"/>
        <v>976.48079700000005</v>
      </c>
      <c r="AB18" s="52">
        <v>441</v>
      </c>
    </row>
    <row r="19" spans="1:28">
      <c r="A19" s="46" t="s">
        <v>23</v>
      </c>
      <c r="B19" s="46" t="s">
        <v>24</v>
      </c>
      <c r="C19" s="49">
        <v>924.55</v>
      </c>
      <c r="D19" s="47">
        <v>5.2</v>
      </c>
      <c r="E19" s="47">
        <v>69.180000000000007</v>
      </c>
      <c r="F19" s="48">
        <f t="shared" si="2"/>
        <v>74.38000000000001</v>
      </c>
      <c r="G19" s="49">
        <v>0</v>
      </c>
      <c r="H19" s="47">
        <f t="shared" si="3"/>
        <v>74.38000000000001</v>
      </c>
      <c r="I19" s="47">
        <v>8</v>
      </c>
      <c r="J19" s="47">
        <v>0.17</v>
      </c>
      <c r="K19" s="50">
        <v>0</v>
      </c>
      <c r="L19" s="48">
        <v>0</v>
      </c>
      <c r="M19" s="49">
        <v>10</v>
      </c>
      <c r="N19" s="51">
        <v>0.72050000000000003</v>
      </c>
      <c r="O19" s="52">
        <v>161.75</v>
      </c>
      <c r="P19" s="52">
        <v>29</v>
      </c>
      <c r="Q19" s="52">
        <v>865.89</v>
      </c>
      <c r="R19" s="49">
        <v>46.23</v>
      </c>
      <c r="S19" s="52">
        <v>883.13</v>
      </c>
      <c r="T19" s="52">
        <v>7.25</v>
      </c>
      <c r="U19" s="52">
        <v>8</v>
      </c>
      <c r="V19" s="52">
        <v>122.5</v>
      </c>
      <c r="W19" s="53">
        <v>0.13871117502519448</v>
      </c>
      <c r="X19" s="53">
        <v>0.13500000000000001</v>
      </c>
      <c r="Y19" s="61">
        <f t="shared" si="4"/>
        <v>134.47255000000001</v>
      </c>
      <c r="Z19" s="61">
        <f t="shared" si="5"/>
        <v>190.75</v>
      </c>
      <c r="AA19" s="52">
        <f t="shared" si="6"/>
        <v>623.87374499999999</v>
      </c>
      <c r="AB19" s="52">
        <v>260</v>
      </c>
    </row>
    <row r="20" spans="1:28">
      <c r="A20" s="46" t="s">
        <v>25</v>
      </c>
      <c r="B20" s="46" t="s">
        <v>26</v>
      </c>
      <c r="C20" s="49">
        <v>2739.55</v>
      </c>
      <c r="D20" s="47">
        <v>24.58</v>
      </c>
      <c r="E20" s="47">
        <v>188.63</v>
      </c>
      <c r="F20" s="48">
        <f t="shared" si="2"/>
        <v>213.20999999999998</v>
      </c>
      <c r="G20" s="49">
        <v>0</v>
      </c>
      <c r="H20" s="47">
        <f t="shared" si="3"/>
        <v>213.20999999999998</v>
      </c>
      <c r="I20" s="47">
        <v>57</v>
      </c>
      <c r="J20" s="47">
        <v>7.34</v>
      </c>
      <c r="K20" s="50">
        <v>3</v>
      </c>
      <c r="L20" s="48">
        <v>0</v>
      </c>
      <c r="M20" s="49">
        <v>0</v>
      </c>
      <c r="N20" s="51">
        <v>0.68530000000000002</v>
      </c>
      <c r="O20" s="52">
        <v>607.25</v>
      </c>
      <c r="P20" s="52">
        <v>133.25</v>
      </c>
      <c r="Q20" s="52">
        <v>2623.49</v>
      </c>
      <c r="R20" s="49">
        <v>136.97999999999999</v>
      </c>
      <c r="S20" s="52">
        <v>2620.31</v>
      </c>
      <c r="T20" s="52">
        <v>15.25</v>
      </c>
      <c r="U20" s="52">
        <v>15.25</v>
      </c>
      <c r="V20" s="52">
        <v>341.25</v>
      </c>
      <c r="W20" s="53">
        <v>0.13023268239254135</v>
      </c>
      <c r="X20" s="53">
        <v>0.13023268239254135</v>
      </c>
      <c r="Y20" s="61">
        <f t="shared" si="4"/>
        <v>371.75</v>
      </c>
      <c r="Z20" s="61">
        <f t="shared" si="5"/>
        <v>740.5</v>
      </c>
      <c r="AA20" s="52">
        <f t="shared" si="6"/>
        <v>1797.8776969999999</v>
      </c>
      <c r="AB20" s="52">
        <v>665</v>
      </c>
    </row>
    <row r="21" spans="1:28">
      <c r="A21" s="46" t="s">
        <v>27</v>
      </c>
      <c r="B21" s="46" t="s">
        <v>28</v>
      </c>
      <c r="C21" s="49">
        <v>14947.230000000001</v>
      </c>
      <c r="D21" s="47">
        <v>74.680000000000007</v>
      </c>
      <c r="E21" s="47">
        <v>412.43</v>
      </c>
      <c r="F21" s="48">
        <f t="shared" si="2"/>
        <v>487.11</v>
      </c>
      <c r="G21" s="49">
        <v>0</v>
      </c>
      <c r="H21" s="47">
        <f t="shared" si="3"/>
        <v>487.11</v>
      </c>
      <c r="I21" s="47">
        <v>220</v>
      </c>
      <c r="J21" s="47">
        <v>18.12</v>
      </c>
      <c r="K21" s="50">
        <v>0</v>
      </c>
      <c r="L21" s="48">
        <v>0</v>
      </c>
      <c r="M21" s="49">
        <v>442</v>
      </c>
      <c r="N21" s="51">
        <v>0.38919999999999999</v>
      </c>
      <c r="O21" s="52">
        <v>733.25</v>
      </c>
      <c r="P21" s="52">
        <v>154.75</v>
      </c>
      <c r="Q21" s="52">
        <v>13505.45</v>
      </c>
      <c r="R21" s="49">
        <v>747.36</v>
      </c>
      <c r="S21" s="52">
        <v>13785.059999999998</v>
      </c>
      <c r="T21" s="52">
        <v>89.75</v>
      </c>
      <c r="U21" s="52">
        <v>132.75</v>
      </c>
      <c r="V21" s="52">
        <v>1507.5</v>
      </c>
      <c r="W21" s="53">
        <v>0.10935752183886036</v>
      </c>
      <c r="X21" s="53">
        <v>0.10935752183886036</v>
      </c>
      <c r="Y21" s="61">
        <f t="shared" si="4"/>
        <v>1730</v>
      </c>
      <c r="Z21" s="61">
        <f t="shared" si="5"/>
        <v>888</v>
      </c>
      <c r="AA21" s="52">
        <f t="shared" si="6"/>
        <v>5256.32114</v>
      </c>
      <c r="AB21" s="52">
        <v>4093</v>
      </c>
    </row>
    <row r="22" spans="1:28">
      <c r="A22" s="46" t="s">
        <v>29</v>
      </c>
      <c r="B22" s="46" t="s">
        <v>30</v>
      </c>
      <c r="C22" s="49">
        <v>644.69000000000005</v>
      </c>
      <c r="D22" s="47">
        <v>4.42</v>
      </c>
      <c r="E22" s="47">
        <v>40.799999999999997</v>
      </c>
      <c r="F22" s="48">
        <f t="shared" si="2"/>
        <v>45.22</v>
      </c>
      <c r="G22" s="49">
        <v>0</v>
      </c>
      <c r="H22" s="47">
        <f t="shared" si="3"/>
        <v>45.22</v>
      </c>
      <c r="I22" s="47">
        <v>1</v>
      </c>
      <c r="J22" s="47">
        <v>0.47</v>
      </c>
      <c r="K22" s="50">
        <v>0</v>
      </c>
      <c r="L22" s="48">
        <v>0</v>
      </c>
      <c r="M22" s="49">
        <v>0</v>
      </c>
      <c r="N22" s="51">
        <v>0.70520000000000005</v>
      </c>
      <c r="O22" s="52">
        <v>231.25</v>
      </c>
      <c r="P22" s="52">
        <v>43.5</v>
      </c>
      <c r="Q22" s="52">
        <v>605.16999999999996</v>
      </c>
      <c r="R22" s="49">
        <v>32.229999999999997</v>
      </c>
      <c r="S22" s="52">
        <v>622.16999999999996</v>
      </c>
      <c r="T22" s="52">
        <v>0</v>
      </c>
      <c r="U22" s="52">
        <v>8</v>
      </c>
      <c r="V22" s="52">
        <v>73.5</v>
      </c>
      <c r="W22" s="53">
        <v>0.11813491489464295</v>
      </c>
      <c r="X22" s="53">
        <v>0.11813491489464295</v>
      </c>
      <c r="Y22" s="61">
        <f t="shared" si="4"/>
        <v>81.5</v>
      </c>
      <c r="Z22" s="61">
        <f t="shared" si="5"/>
        <v>274.75</v>
      </c>
      <c r="AA22" s="52">
        <f t="shared" si="6"/>
        <v>426.76588400000003</v>
      </c>
      <c r="AB22" s="52">
        <v>154</v>
      </c>
    </row>
    <row r="23" spans="1:28">
      <c r="A23" s="46" t="s">
        <v>31</v>
      </c>
      <c r="B23" s="46" t="s">
        <v>32</v>
      </c>
      <c r="C23" s="49">
        <v>2</v>
      </c>
      <c r="D23" s="47">
        <v>0</v>
      </c>
      <c r="E23" s="47">
        <v>0</v>
      </c>
      <c r="F23" s="48">
        <f t="shared" si="2"/>
        <v>0</v>
      </c>
      <c r="G23" s="49">
        <v>0</v>
      </c>
      <c r="H23" s="47">
        <f t="shared" si="3"/>
        <v>0</v>
      </c>
      <c r="I23" s="47">
        <v>0</v>
      </c>
      <c r="J23" s="47">
        <v>0</v>
      </c>
      <c r="K23" s="50">
        <v>0</v>
      </c>
      <c r="L23" s="48">
        <v>0</v>
      </c>
      <c r="M23" s="49">
        <v>0</v>
      </c>
      <c r="N23" s="51">
        <v>0</v>
      </c>
      <c r="O23" s="52">
        <v>0</v>
      </c>
      <c r="P23" s="52">
        <v>0</v>
      </c>
      <c r="Q23" s="52">
        <v>6.4</v>
      </c>
      <c r="R23" s="49">
        <v>0</v>
      </c>
      <c r="S23" s="52">
        <v>9.5</v>
      </c>
      <c r="T23" s="52">
        <v>0</v>
      </c>
      <c r="U23" s="52">
        <v>0</v>
      </c>
      <c r="V23" s="52">
        <v>0</v>
      </c>
      <c r="W23" s="53">
        <v>0</v>
      </c>
      <c r="X23" s="53">
        <v>0</v>
      </c>
      <c r="Y23" s="61">
        <f t="shared" si="4"/>
        <v>0</v>
      </c>
      <c r="Z23" s="61">
        <f t="shared" si="5"/>
        <v>0</v>
      </c>
      <c r="AA23" s="52">
        <f t="shared" si="6"/>
        <v>0</v>
      </c>
      <c r="AB23" s="52">
        <v>1</v>
      </c>
    </row>
    <row r="24" spans="1:28">
      <c r="A24" s="46" t="s">
        <v>33</v>
      </c>
      <c r="B24" s="46" t="s">
        <v>34</v>
      </c>
      <c r="C24" s="49">
        <v>304.04000000000002</v>
      </c>
      <c r="D24" s="47">
        <v>0</v>
      </c>
      <c r="E24" s="47">
        <v>0.44</v>
      </c>
      <c r="F24" s="48">
        <f t="shared" si="2"/>
        <v>0.44</v>
      </c>
      <c r="G24" s="49">
        <v>0</v>
      </c>
      <c r="H24" s="47">
        <f t="shared" si="3"/>
        <v>0.44</v>
      </c>
      <c r="I24" s="47">
        <v>16.420000000000002</v>
      </c>
      <c r="J24" s="47">
        <v>2.92</v>
      </c>
      <c r="K24" s="50">
        <v>0</v>
      </c>
      <c r="L24" s="48">
        <v>0</v>
      </c>
      <c r="M24" s="49">
        <v>0</v>
      </c>
      <c r="N24" s="51">
        <v>0.60819999999999996</v>
      </c>
      <c r="O24" s="52">
        <v>43</v>
      </c>
      <c r="P24" s="52">
        <v>10.25</v>
      </c>
      <c r="Q24" s="52">
        <v>310.64</v>
      </c>
      <c r="R24" s="49">
        <v>15.2</v>
      </c>
      <c r="S24" s="52">
        <v>315.47999999999996</v>
      </c>
      <c r="T24" s="52">
        <v>1.75</v>
      </c>
      <c r="U24" s="52">
        <v>3.75</v>
      </c>
      <c r="V24" s="52">
        <v>34</v>
      </c>
      <c r="W24" s="53">
        <v>0.10777228350450109</v>
      </c>
      <c r="X24" s="53">
        <v>0.10777228350450109</v>
      </c>
      <c r="Y24" s="61">
        <f t="shared" si="4"/>
        <v>39.5</v>
      </c>
      <c r="Z24" s="61">
        <f t="shared" si="5"/>
        <v>53.25</v>
      </c>
      <c r="AA24" s="52">
        <f t="shared" si="6"/>
        <v>188.93124799999998</v>
      </c>
      <c r="AB24" s="52">
        <v>86</v>
      </c>
    </row>
    <row r="25" spans="1:28">
      <c r="A25" s="46" t="s">
        <v>35</v>
      </c>
      <c r="B25" s="46" t="s">
        <v>36</v>
      </c>
      <c r="C25" s="49">
        <v>1476.3700000000001</v>
      </c>
      <c r="D25" s="47">
        <v>0.03</v>
      </c>
      <c r="E25" s="47">
        <v>109.17</v>
      </c>
      <c r="F25" s="48">
        <f t="shared" si="2"/>
        <v>109.2</v>
      </c>
      <c r="G25" s="49">
        <v>0</v>
      </c>
      <c r="H25" s="47">
        <f t="shared" si="3"/>
        <v>109.2</v>
      </c>
      <c r="I25" s="47">
        <v>24</v>
      </c>
      <c r="J25" s="47">
        <v>3.17</v>
      </c>
      <c r="K25" s="50">
        <v>0</v>
      </c>
      <c r="L25" s="48">
        <v>0</v>
      </c>
      <c r="M25" s="49">
        <v>0</v>
      </c>
      <c r="N25" s="51">
        <v>0.61150000000000004</v>
      </c>
      <c r="O25" s="52">
        <v>384.75</v>
      </c>
      <c r="P25" s="52">
        <v>90.75</v>
      </c>
      <c r="Q25" s="52">
        <v>1403.01</v>
      </c>
      <c r="R25" s="49">
        <v>73.819999999999993</v>
      </c>
      <c r="S25" s="52">
        <v>1389.99</v>
      </c>
      <c r="T25" s="52">
        <v>4.5</v>
      </c>
      <c r="U25" s="52">
        <v>12</v>
      </c>
      <c r="V25" s="52">
        <v>129.75</v>
      </c>
      <c r="W25" s="53">
        <v>9.3345995294930179E-2</v>
      </c>
      <c r="X25" s="53">
        <v>9.3345995294930179E-2</v>
      </c>
      <c r="Y25" s="61">
        <f t="shared" si="4"/>
        <v>146.25</v>
      </c>
      <c r="Z25" s="61">
        <f t="shared" si="5"/>
        <v>475.5</v>
      </c>
      <c r="AA25" s="52">
        <f t="shared" si="6"/>
        <v>857.94061500000009</v>
      </c>
      <c r="AB25" s="52">
        <v>364</v>
      </c>
    </row>
    <row r="26" spans="1:28">
      <c r="A26" s="46" t="s">
        <v>37</v>
      </c>
      <c r="B26" s="46" t="s">
        <v>38</v>
      </c>
      <c r="C26" s="49">
        <v>1724.45</v>
      </c>
      <c r="D26" s="47">
        <v>49.28</v>
      </c>
      <c r="E26" s="47">
        <v>115.74</v>
      </c>
      <c r="F26" s="48">
        <f t="shared" si="2"/>
        <v>165.01999999999998</v>
      </c>
      <c r="G26" s="49">
        <v>0</v>
      </c>
      <c r="H26" s="47">
        <f t="shared" si="3"/>
        <v>165.01999999999998</v>
      </c>
      <c r="I26" s="47">
        <v>30</v>
      </c>
      <c r="J26" s="47">
        <v>3.43</v>
      </c>
      <c r="K26" s="50">
        <v>0</v>
      </c>
      <c r="L26" s="48">
        <v>0</v>
      </c>
      <c r="M26" s="49">
        <v>0</v>
      </c>
      <c r="N26" s="51">
        <v>0.4365</v>
      </c>
      <c r="O26" s="52">
        <v>206.75</v>
      </c>
      <c r="P26" s="52">
        <v>82</v>
      </c>
      <c r="Q26" s="52">
        <v>1593.69</v>
      </c>
      <c r="R26" s="49">
        <v>86.22</v>
      </c>
      <c r="S26" s="52">
        <v>1590.82</v>
      </c>
      <c r="T26" s="52">
        <v>6.75</v>
      </c>
      <c r="U26" s="52">
        <v>19.5</v>
      </c>
      <c r="V26" s="52">
        <v>196</v>
      </c>
      <c r="W26" s="53">
        <v>0.12320689958637684</v>
      </c>
      <c r="X26" s="53">
        <v>0.12320689958637684</v>
      </c>
      <c r="Y26" s="61">
        <f t="shared" si="4"/>
        <v>222.25</v>
      </c>
      <c r="Z26" s="61">
        <f t="shared" si="5"/>
        <v>288.75</v>
      </c>
      <c r="AA26" s="52">
        <f t="shared" si="6"/>
        <v>695.64568500000007</v>
      </c>
      <c r="AB26" s="52">
        <v>475</v>
      </c>
    </row>
    <row r="27" spans="1:28">
      <c r="A27" s="46" t="s">
        <v>39</v>
      </c>
      <c r="B27" s="46" t="s">
        <v>40</v>
      </c>
      <c r="C27" s="49">
        <v>1397.38</v>
      </c>
      <c r="D27" s="47">
        <v>43.44</v>
      </c>
      <c r="E27" s="47">
        <v>99.42</v>
      </c>
      <c r="F27" s="48">
        <f t="shared" si="2"/>
        <v>142.86000000000001</v>
      </c>
      <c r="G27" s="49">
        <v>0</v>
      </c>
      <c r="H27" s="47">
        <f t="shared" si="3"/>
        <v>142.86000000000001</v>
      </c>
      <c r="I27" s="47">
        <v>50</v>
      </c>
      <c r="J27" s="47">
        <v>3.52</v>
      </c>
      <c r="K27" s="50">
        <v>0</v>
      </c>
      <c r="L27" s="48">
        <v>0</v>
      </c>
      <c r="M27" s="49">
        <v>35</v>
      </c>
      <c r="N27" s="51">
        <v>0.40339999999999998</v>
      </c>
      <c r="O27" s="52">
        <v>171.25</v>
      </c>
      <c r="P27" s="52">
        <v>56</v>
      </c>
      <c r="Q27" s="52">
        <v>1301.58</v>
      </c>
      <c r="R27" s="49">
        <v>69.87</v>
      </c>
      <c r="S27" s="52">
        <v>1307.98</v>
      </c>
      <c r="T27" s="52">
        <v>5</v>
      </c>
      <c r="U27" s="52">
        <v>12.5</v>
      </c>
      <c r="V27" s="52">
        <v>128</v>
      </c>
      <c r="W27" s="53">
        <v>9.7860823559993274E-2</v>
      </c>
      <c r="X27" s="53">
        <v>9.7860823559993274E-2</v>
      </c>
      <c r="Y27" s="61">
        <f t="shared" si="4"/>
        <v>145.5</v>
      </c>
      <c r="Z27" s="61">
        <f t="shared" si="5"/>
        <v>227.25</v>
      </c>
      <c r="AA27" s="52">
        <f t="shared" si="6"/>
        <v>525.05737199999999</v>
      </c>
      <c r="AB27" s="52">
        <v>336</v>
      </c>
    </row>
    <row r="28" spans="1:28">
      <c r="A28" s="46" t="s">
        <v>41</v>
      </c>
      <c r="B28" s="46" t="s">
        <v>42</v>
      </c>
      <c r="C28" s="49">
        <v>8238.5</v>
      </c>
      <c r="D28" s="47">
        <v>48.59</v>
      </c>
      <c r="E28" s="47">
        <v>419.28</v>
      </c>
      <c r="F28" s="48">
        <f t="shared" si="2"/>
        <v>467.87</v>
      </c>
      <c r="G28" s="49">
        <v>192.6</v>
      </c>
      <c r="H28" s="47">
        <f t="shared" si="3"/>
        <v>660.47</v>
      </c>
      <c r="I28" s="47">
        <v>256</v>
      </c>
      <c r="J28" s="47">
        <v>17.03</v>
      </c>
      <c r="K28" s="50">
        <v>90</v>
      </c>
      <c r="L28" s="48">
        <v>0</v>
      </c>
      <c r="M28" s="49">
        <v>278</v>
      </c>
      <c r="N28" s="51">
        <v>0.58699999999999997</v>
      </c>
      <c r="O28" s="52">
        <v>1787.75</v>
      </c>
      <c r="P28" s="52">
        <v>350</v>
      </c>
      <c r="Q28" s="52">
        <v>7661.47</v>
      </c>
      <c r="R28" s="49">
        <v>411.93</v>
      </c>
      <c r="S28" s="52">
        <v>7603.4500000000007</v>
      </c>
      <c r="T28" s="52">
        <v>49</v>
      </c>
      <c r="U28" s="52">
        <v>87.75</v>
      </c>
      <c r="V28" s="52">
        <v>877.75</v>
      </c>
      <c r="W28" s="53">
        <v>0.11544101690679888</v>
      </c>
      <c r="X28" s="53">
        <v>0.11544101690679888</v>
      </c>
      <c r="Y28" s="61">
        <f t="shared" si="4"/>
        <v>1014.5</v>
      </c>
      <c r="Z28" s="61">
        <f t="shared" si="5"/>
        <v>2137.75</v>
      </c>
      <c r="AA28" s="52">
        <f t="shared" si="6"/>
        <v>4497.2828899999995</v>
      </c>
      <c r="AB28" s="52">
        <v>2070</v>
      </c>
    </row>
    <row r="29" spans="1:28">
      <c r="A29" s="46" t="s">
        <v>43</v>
      </c>
      <c r="B29" s="46" t="s">
        <v>44</v>
      </c>
      <c r="C29" s="49">
        <v>4022.3199999999997</v>
      </c>
      <c r="D29" s="47">
        <v>51.96</v>
      </c>
      <c r="E29" s="47">
        <v>200.74</v>
      </c>
      <c r="F29" s="48">
        <f t="shared" si="2"/>
        <v>252.70000000000002</v>
      </c>
      <c r="G29" s="49">
        <v>0</v>
      </c>
      <c r="H29" s="47">
        <f t="shared" si="3"/>
        <v>252.70000000000002</v>
      </c>
      <c r="I29" s="47">
        <v>150</v>
      </c>
      <c r="J29" s="47">
        <v>9.25</v>
      </c>
      <c r="K29" s="50">
        <v>0</v>
      </c>
      <c r="L29" s="48">
        <v>0</v>
      </c>
      <c r="M29" s="49">
        <v>20</v>
      </c>
      <c r="N29" s="51">
        <v>0.52</v>
      </c>
      <c r="O29" s="52">
        <v>52</v>
      </c>
      <c r="P29" s="52">
        <v>15.75</v>
      </c>
      <c r="Q29" s="52">
        <v>3730.28</v>
      </c>
      <c r="R29" s="49">
        <v>201.12</v>
      </c>
      <c r="S29" s="52">
        <v>3666.5600000000004</v>
      </c>
      <c r="T29" s="52">
        <v>15.75</v>
      </c>
      <c r="U29" s="52">
        <v>48.5</v>
      </c>
      <c r="V29" s="52">
        <v>537.5</v>
      </c>
      <c r="W29" s="53">
        <v>0.14659517367777969</v>
      </c>
      <c r="X29" s="53">
        <v>0.13500000000000001</v>
      </c>
      <c r="Y29" s="61">
        <f t="shared" si="4"/>
        <v>559.23560000000009</v>
      </c>
      <c r="Z29" s="61">
        <f t="shared" si="5"/>
        <v>67.75</v>
      </c>
      <c r="AA29" s="52">
        <f t="shared" si="6"/>
        <v>1939.7456000000002</v>
      </c>
      <c r="AB29" s="52">
        <v>1128.79</v>
      </c>
    </row>
    <row r="30" spans="1:28">
      <c r="A30" s="46" t="s">
        <v>45</v>
      </c>
      <c r="B30" s="46" t="s">
        <v>46</v>
      </c>
      <c r="C30" s="49">
        <v>344.79</v>
      </c>
      <c r="D30" s="47">
        <v>0</v>
      </c>
      <c r="E30" s="47">
        <v>0</v>
      </c>
      <c r="F30" s="48">
        <f t="shared" si="2"/>
        <v>0</v>
      </c>
      <c r="G30" s="49">
        <v>0</v>
      </c>
      <c r="H30" s="47">
        <f t="shared" si="3"/>
        <v>0</v>
      </c>
      <c r="I30" s="47">
        <v>5.0999999999999996</v>
      </c>
      <c r="J30" s="47">
        <v>0.86</v>
      </c>
      <c r="K30" s="50">
        <v>0</v>
      </c>
      <c r="L30" s="48">
        <v>0</v>
      </c>
      <c r="M30" s="49">
        <v>120.4</v>
      </c>
      <c r="N30" s="51">
        <v>0.50149999999999995</v>
      </c>
      <c r="O30" s="52">
        <v>0</v>
      </c>
      <c r="P30" s="52">
        <v>0</v>
      </c>
      <c r="Q30" s="52">
        <v>351.18</v>
      </c>
      <c r="R30" s="49">
        <v>17.239999999999998</v>
      </c>
      <c r="S30" s="52">
        <v>368.49</v>
      </c>
      <c r="T30" s="52">
        <v>0</v>
      </c>
      <c r="U30" s="52">
        <v>1</v>
      </c>
      <c r="V30" s="52">
        <v>37.5</v>
      </c>
      <c r="W30" s="53">
        <v>0.10176666938044451</v>
      </c>
      <c r="X30" s="53">
        <v>0.10176666938044451</v>
      </c>
      <c r="Y30" s="61">
        <f t="shared" si="4"/>
        <v>38.5</v>
      </c>
      <c r="Z30" s="61">
        <f t="shared" si="5"/>
        <v>0</v>
      </c>
      <c r="AA30" s="52">
        <f t="shared" si="6"/>
        <v>176.11676999999997</v>
      </c>
      <c r="AB30" s="52">
        <v>63.830000000000005</v>
      </c>
    </row>
    <row r="31" spans="1:28">
      <c r="A31" s="46" t="s">
        <v>47</v>
      </c>
      <c r="B31" s="46" t="s">
        <v>48</v>
      </c>
      <c r="C31" s="49">
        <v>3044.3500000000004</v>
      </c>
      <c r="D31" s="47">
        <v>13.26</v>
      </c>
      <c r="E31" s="47">
        <v>233.27</v>
      </c>
      <c r="F31" s="48">
        <f t="shared" si="2"/>
        <v>246.53</v>
      </c>
      <c r="G31" s="49">
        <v>0</v>
      </c>
      <c r="H31" s="47">
        <f t="shared" si="3"/>
        <v>246.53</v>
      </c>
      <c r="I31" s="47">
        <v>85</v>
      </c>
      <c r="J31" s="47">
        <v>3.82</v>
      </c>
      <c r="K31" s="50">
        <v>0</v>
      </c>
      <c r="L31" s="48">
        <v>0</v>
      </c>
      <c r="M31" s="49">
        <v>100</v>
      </c>
      <c r="N31" s="51">
        <v>0.43640000000000001</v>
      </c>
      <c r="O31" s="52">
        <v>49.5</v>
      </c>
      <c r="P31" s="52">
        <v>24</v>
      </c>
      <c r="Q31" s="52">
        <v>2787.28</v>
      </c>
      <c r="R31" s="49">
        <v>152.22</v>
      </c>
      <c r="S31" s="52">
        <v>2727.71</v>
      </c>
      <c r="T31" s="52">
        <v>10.75</v>
      </c>
      <c r="U31" s="52">
        <v>26.25</v>
      </c>
      <c r="V31" s="52">
        <v>392.75</v>
      </c>
      <c r="W31" s="53">
        <v>0.14398524769861898</v>
      </c>
      <c r="X31" s="53">
        <v>0.13500000000000001</v>
      </c>
      <c r="Y31" s="61">
        <f t="shared" si="4"/>
        <v>405.24085000000002</v>
      </c>
      <c r="Z31" s="61">
        <f t="shared" si="5"/>
        <v>73.5</v>
      </c>
      <c r="AA31" s="52">
        <f t="shared" si="6"/>
        <v>1216.3689920000002</v>
      </c>
      <c r="AB31" s="52">
        <v>787</v>
      </c>
    </row>
    <row r="32" spans="1:28">
      <c r="A32" s="46" t="s">
        <v>49</v>
      </c>
      <c r="B32" s="46" t="s">
        <v>50</v>
      </c>
      <c r="C32" s="49">
        <v>516.18000000000006</v>
      </c>
      <c r="D32" s="47">
        <v>0</v>
      </c>
      <c r="E32" s="47">
        <v>9.49</v>
      </c>
      <c r="F32" s="48">
        <f t="shared" si="2"/>
        <v>9.49</v>
      </c>
      <c r="G32" s="49">
        <v>0</v>
      </c>
      <c r="H32" s="47">
        <f t="shared" si="3"/>
        <v>9.49</v>
      </c>
      <c r="I32" s="47">
        <v>12</v>
      </c>
      <c r="J32" s="47">
        <v>0.92</v>
      </c>
      <c r="K32" s="50">
        <v>0</v>
      </c>
      <c r="L32" s="48">
        <v>0</v>
      </c>
      <c r="M32" s="49">
        <v>12</v>
      </c>
      <c r="N32" s="51">
        <v>0.72089999999999999</v>
      </c>
      <c r="O32" s="52">
        <v>0</v>
      </c>
      <c r="P32" s="52">
        <v>0</v>
      </c>
      <c r="Q32" s="52">
        <v>496.19</v>
      </c>
      <c r="R32" s="49">
        <v>0</v>
      </c>
      <c r="S32" s="52">
        <v>510.83</v>
      </c>
      <c r="T32" s="52">
        <v>4.25</v>
      </c>
      <c r="U32" s="52">
        <v>11</v>
      </c>
      <c r="V32" s="52">
        <v>68</v>
      </c>
      <c r="W32" s="53">
        <v>0.13311669244171251</v>
      </c>
      <c r="X32" s="53">
        <v>0.13311669244171251</v>
      </c>
      <c r="Y32" s="61">
        <f t="shared" si="4"/>
        <v>83.25</v>
      </c>
      <c r="Z32" s="61">
        <f t="shared" si="5"/>
        <v>0</v>
      </c>
      <c r="AA32" s="52">
        <f t="shared" si="6"/>
        <v>357.703371</v>
      </c>
      <c r="AB32" s="52">
        <v>164</v>
      </c>
    </row>
    <row r="33" spans="1:28">
      <c r="A33" s="46" t="s">
        <v>51</v>
      </c>
      <c r="B33" s="46" t="s">
        <v>52</v>
      </c>
      <c r="C33" s="49">
        <v>3370.29</v>
      </c>
      <c r="D33" s="47">
        <v>0</v>
      </c>
      <c r="E33" s="47">
        <v>36.72</v>
      </c>
      <c r="F33" s="48">
        <f t="shared" si="2"/>
        <v>36.72</v>
      </c>
      <c r="G33" s="49">
        <v>0</v>
      </c>
      <c r="H33" s="47">
        <f t="shared" si="3"/>
        <v>36.72</v>
      </c>
      <c r="I33" s="47">
        <v>91</v>
      </c>
      <c r="J33" s="47">
        <v>10.07</v>
      </c>
      <c r="K33" s="50">
        <v>30</v>
      </c>
      <c r="L33" s="48">
        <v>0</v>
      </c>
      <c r="M33" s="49">
        <v>2251.5</v>
      </c>
      <c r="N33" s="51">
        <v>0.53159999999999996</v>
      </c>
      <c r="O33" s="52">
        <v>202.5</v>
      </c>
      <c r="P33" s="52">
        <v>24.75</v>
      </c>
      <c r="Q33" s="52">
        <v>3321.55</v>
      </c>
      <c r="R33" s="49">
        <v>168.51</v>
      </c>
      <c r="S33" s="52">
        <v>3250.41</v>
      </c>
      <c r="T33" s="52">
        <v>8.5</v>
      </c>
      <c r="U33" s="52">
        <v>13.5</v>
      </c>
      <c r="V33" s="52">
        <v>533.5</v>
      </c>
      <c r="W33" s="53">
        <v>0.16413314012693783</v>
      </c>
      <c r="X33" s="53">
        <v>0.13500000000000001</v>
      </c>
      <c r="Y33" s="61">
        <f t="shared" si="4"/>
        <v>460.80535000000003</v>
      </c>
      <c r="Z33" s="61">
        <f t="shared" si="5"/>
        <v>227.25</v>
      </c>
      <c r="AA33" s="52">
        <f t="shared" si="6"/>
        <v>1765.7359799999999</v>
      </c>
      <c r="AB33" s="52">
        <v>299</v>
      </c>
    </row>
    <row r="34" spans="1:28">
      <c r="A34" s="46" t="s">
        <v>53</v>
      </c>
      <c r="B34" s="46" t="s">
        <v>54</v>
      </c>
      <c r="C34" s="49">
        <v>115.30999999999999</v>
      </c>
      <c r="D34" s="47">
        <v>4.45</v>
      </c>
      <c r="E34" s="47">
        <v>5.66</v>
      </c>
      <c r="F34" s="48">
        <f t="shared" si="2"/>
        <v>10.11</v>
      </c>
      <c r="G34" s="49">
        <v>0</v>
      </c>
      <c r="H34" s="47">
        <f t="shared" si="3"/>
        <v>10.11</v>
      </c>
      <c r="I34" s="47">
        <v>0</v>
      </c>
      <c r="J34" s="47">
        <v>0</v>
      </c>
      <c r="K34" s="50">
        <v>0</v>
      </c>
      <c r="L34" s="48">
        <v>0</v>
      </c>
      <c r="M34" s="49">
        <v>0</v>
      </c>
      <c r="N34" s="51">
        <v>0.71</v>
      </c>
      <c r="O34" s="52">
        <v>0</v>
      </c>
      <c r="P34" s="52">
        <v>0</v>
      </c>
      <c r="Q34" s="52">
        <v>96.93</v>
      </c>
      <c r="R34" s="49">
        <v>0</v>
      </c>
      <c r="S34" s="52">
        <v>115.85</v>
      </c>
      <c r="T34" s="52">
        <v>0</v>
      </c>
      <c r="U34" s="52">
        <v>0</v>
      </c>
      <c r="V34" s="52">
        <v>34.5</v>
      </c>
      <c r="W34" s="53">
        <v>0.29779887785930081</v>
      </c>
      <c r="X34" s="53">
        <v>0.13500000000000001</v>
      </c>
      <c r="Y34" s="61">
        <f t="shared" si="4"/>
        <v>15.639749999999999</v>
      </c>
      <c r="Z34" s="61">
        <f t="shared" si="5"/>
        <v>0</v>
      </c>
      <c r="AA34" s="52">
        <f t="shared" si="6"/>
        <v>68.820300000000003</v>
      </c>
      <c r="AB34" s="52">
        <v>33.6</v>
      </c>
    </row>
    <row r="35" spans="1:28">
      <c r="A35" s="46" t="s">
        <v>55</v>
      </c>
      <c r="B35" s="46" t="s">
        <v>56</v>
      </c>
      <c r="C35" s="49">
        <v>23861.94</v>
      </c>
      <c r="D35" s="47">
        <v>232.06</v>
      </c>
      <c r="E35" s="47">
        <v>1264.19</v>
      </c>
      <c r="F35" s="48">
        <f t="shared" si="2"/>
        <v>1496.25</v>
      </c>
      <c r="G35" s="49">
        <v>0</v>
      </c>
      <c r="H35" s="47">
        <f t="shared" si="3"/>
        <v>1496.25</v>
      </c>
      <c r="I35" s="47">
        <v>430</v>
      </c>
      <c r="J35" s="47">
        <v>8.69</v>
      </c>
      <c r="K35" s="50">
        <v>205</v>
      </c>
      <c r="L35" s="48">
        <v>0</v>
      </c>
      <c r="M35" s="49">
        <v>411</v>
      </c>
      <c r="N35" s="51">
        <v>0.47489999999999999</v>
      </c>
      <c r="O35" s="52">
        <v>3096.25</v>
      </c>
      <c r="P35" s="52">
        <v>658.75</v>
      </c>
      <c r="Q35" s="52">
        <v>22830.5</v>
      </c>
      <c r="R35" s="49">
        <v>1193.0999999999999</v>
      </c>
      <c r="S35" s="52">
        <v>22997.289999999997</v>
      </c>
      <c r="T35" s="52">
        <v>165.25</v>
      </c>
      <c r="U35" s="52">
        <v>208.25</v>
      </c>
      <c r="V35" s="52">
        <v>2794.25</v>
      </c>
      <c r="W35" s="53">
        <v>0.12150344671046025</v>
      </c>
      <c r="X35" s="53">
        <v>0.12150344671046025</v>
      </c>
      <c r="Y35" s="61">
        <f t="shared" si="4"/>
        <v>3167.75</v>
      </c>
      <c r="Z35" s="61">
        <f t="shared" si="5"/>
        <v>3755</v>
      </c>
      <c r="AA35" s="52">
        <f t="shared" si="6"/>
        <v>10842.204449999999</v>
      </c>
      <c r="AB35" s="52">
        <v>6766.5</v>
      </c>
    </row>
    <row r="36" spans="1:28">
      <c r="A36" s="46" t="s">
        <v>57</v>
      </c>
      <c r="B36" s="46" t="s">
        <v>58</v>
      </c>
      <c r="C36" s="49">
        <v>2116.12</v>
      </c>
      <c r="D36" s="47">
        <v>13.63</v>
      </c>
      <c r="E36" s="47">
        <v>35.94</v>
      </c>
      <c r="F36" s="48">
        <f t="shared" si="2"/>
        <v>49.57</v>
      </c>
      <c r="G36" s="49">
        <v>0</v>
      </c>
      <c r="H36" s="47">
        <f t="shared" si="3"/>
        <v>49.57</v>
      </c>
      <c r="I36" s="47">
        <v>87</v>
      </c>
      <c r="J36" s="47">
        <v>0.55000000000000004</v>
      </c>
      <c r="K36" s="50">
        <v>0</v>
      </c>
      <c r="L36" s="48">
        <v>0</v>
      </c>
      <c r="M36" s="49">
        <v>0</v>
      </c>
      <c r="N36" s="51">
        <v>0.18160000000000001</v>
      </c>
      <c r="O36" s="52">
        <v>62.75</v>
      </c>
      <c r="P36" s="52">
        <v>17</v>
      </c>
      <c r="Q36" s="52">
        <v>1951.4</v>
      </c>
      <c r="R36" s="49">
        <v>105.81</v>
      </c>
      <c r="S36" s="52">
        <v>2025.64</v>
      </c>
      <c r="T36" s="52">
        <v>4.25</v>
      </c>
      <c r="U36" s="52">
        <v>8</v>
      </c>
      <c r="V36" s="52">
        <v>175.25</v>
      </c>
      <c r="W36" s="53">
        <v>8.6515866590312199E-2</v>
      </c>
      <c r="X36" s="53">
        <v>8.6515866590312199E-2</v>
      </c>
      <c r="Y36" s="61">
        <f t="shared" si="4"/>
        <v>187.5</v>
      </c>
      <c r="Z36" s="61">
        <f t="shared" si="5"/>
        <v>79.75</v>
      </c>
      <c r="AA36" s="52">
        <f t="shared" si="6"/>
        <v>354.37424000000004</v>
      </c>
      <c r="AB36" s="52">
        <v>576</v>
      </c>
    </row>
    <row r="37" spans="1:28">
      <c r="A37" s="46" t="s">
        <v>59</v>
      </c>
      <c r="B37" s="46" t="s">
        <v>60</v>
      </c>
      <c r="C37" s="49">
        <v>1721.2</v>
      </c>
      <c r="D37" s="47">
        <v>0</v>
      </c>
      <c r="E37" s="47">
        <v>39.64</v>
      </c>
      <c r="F37" s="48">
        <f t="shared" si="2"/>
        <v>39.64</v>
      </c>
      <c r="G37" s="49">
        <v>0</v>
      </c>
      <c r="H37" s="47">
        <f t="shared" si="3"/>
        <v>39.64</v>
      </c>
      <c r="I37" s="47">
        <v>55</v>
      </c>
      <c r="J37" s="47">
        <v>1.56</v>
      </c>
      <c r="K37" s="50">
        <v>5</v>
      </c>
      <c r="L37" s="48">
        <v>0</v>
      </c>
      <c r="M37" s="49">
        <v>15</v>
      </c>
      <c r="N37" s="51">
        <v>0.2271</v>
      </c>
      <c r="O37" s="52">
        <v>37.25</v>
      </c>
      <c r="P37" s="52">
        <v>5</v>
      </c>
      <c r="Q37" s="52">
        <v>1655.86</v>
      </c>
      <c r="R37" s="49">
        <v>86.06</v>
      </c>
      <c r="S37" s="52">
        <v>1708.44</v>
      </c>
      <c r="T37" s="52">
        <v>3</v>
      </c>
      <c r="U37" s="52">
        <v>7.25</v>
      </c>
      <c r="V37" s="52">
        <v>207.25</v>
      </c>
      <c r="W37" s="53">
        <v>0.12130949872398211</v>
      </c>
      <c r="X37" s="53">
        <v>0.12130949872398211</v>
      </c>
      <c r="Y37" s="61">
        <f t="shared" si="4"/>
        <v>217.5</v>
      </c>
      <c r="Z37" s="61">
        <f t="shared" si="5"/>
        <v>42.25</v>
      </c>
      <c r="AA37" s="52">
        <f t="shared" si="6"/>
        <v>376.04580599999997</v>
      </c>
      <c r="AB37" s="52">
        <v>490</v>
      </c>
    </row>
    <row r="38" spans="1:28">
      <c r="A38" s="46" t="s">
        <v>61</v>
      </c>
      <c r="B38" s="46" t="s">
        <v>62</v>
      </c>
      <c r="C38" s="49">
        <v>164</v>
      </c>
      <c r="D38" s="47">
        <v>0</v>
      </c>
      <c r="E38" s="47">
        <v>0</v>
      </c>
      <c r="F38" s="48">
        <f t="shared" si="2"/>
        <v>0</v>
      </c>
      <c r="G38" s="49">
        <v>0</v>
      </c>
      <c r="H38" s="47">
        <f t="shared" si="3"/>
        <v>0</v>
      </c>
      <c r="I38" s="47">
        <v>0</v>
      </c>
      <c r="J38" s="47">
        <v>0</v>
      </c>
      <c r="K38" s="50">
        <v>0</v>
      </c>
      <c r="L38" s="48">
        <v>0</v>
      </c>
      <c r="M38" s="49">
        <v>0</v>
      </c>
      <c r="N38" s="51">
        <v>0.50919999999999999</v>
      </c>
      <c r="O38" s="52">
        <v>0</v>
      </c>
      <c r="P38" s="52">
        <v>2</v>
      </c>
      <c r="Q38" s="52">
        <v>160.9</v>
      </c>
      <c r="R38" s="49">
        <v>8.1999999999999993</v>
      </c>
      <c r="S38" s="52">
        <v>158.5</v>
      </c>
      <c r="T38" s="52">
        <v>0</v>
      </c>
      <c r="U38" s="52">
        <v>0</v>
      </c>
      <c r="V38" s="52">
        <v>19.25</v>
      </c>
      <c r="W38" s="53">
        <v>0.12145110410094637</v>
      </c>
      <c r="X38" s="53">
        <v>0.12145110410094637</v>
      </c>
      <c r="Y38" s="61">
        <f t="shared" si="4"/>
        <v>19.25</v>
      </c>
      <c r="Z38" s="61">
        <f t="shared" si="5"/>
        <v>2</v>
      </c>
      <c r="AA38" s="52">
        <f t="shared" si="6"/>
        <v>81.930279999999996</v>
      </c>
      <c r="AB38" s="52">
        <v>71</v>
      </c>
    </row>
    <row r="39" spans="1:28">
      <c r="A39" s="46" t="s">
        <v>63</v>
      </c>
      <c r="B39" s="46" t="s">
        <v>64</v>
      </c>
      <c r="C39" s="49">
        <v>3324.59</v>
      </c>
      <c r="D39" s="47">
        <v>48.24</v>
      </c>
      <c r="E39" s="47">
        <v>198.7</v>
      </c>
      <c r="F39" s="48">
        <f t="shared" si="2"/>
        <v>246.94</v>
      </c>
      <c r="G39" s="49">
        <v>0</v>
      </c>
      <c r="H39" s="47">
        <f t="shared" si="3"/>
        <v>246.94</v>
      </c>
      <c r="I39" s="47">
        <v>120</v>
      </c>
      <c r="J39" s="47">
        <v>2.65</v>
      </c>
      <c r="K39" s="50">
        <v>16</v>
      </c>
      <c r="L39" s="48">
        <v>0</v>
      </c>
      <c r="M39" s="49">
        <v>6</v>
      </c>
      <c r="N39" s="51">
        <v>0.34239999999999998</v>
      </c>
      <c r="O39" s="52">
        <v>85</v>
      </c>
      <c r="P39" s="52">
        <v>23</v>
      </c>
      <c r="Q39" s="52">
        <v>3094.45</v>
      </c>
      <c r="R39" s="49">
        <v>166.23</v>
      </c>
      <c r="S39" s="52">
        <v>3209.2</v>
      </c>
      <c r="T39" s="52">
        <v>19.25</v>
      </c>
      <c r="U39" s="52">
        <v>36</v>
      </c>
      <c r="V39" s="52">
        <v>457</v>
      </c>
      <c r="W39" s="53">
        <v>0.14240309111305</v>
      </c>
      <c r="X39" s="53">
        <v>0.13500000000000001</v>
      </c>
      <c r="Y39" s="61">
        <f t="shared" si="4"/>
        <v>488.49200000000002</v>
      </c>
      <c r="Z39" s="61">
        <f t="shared" si="5"/>
        <v>108</v>
      </c>
      <c r="AA39" s="52">
        <f t="shared" si="6"/>
        <v>1059.5396799999999</v>
      </c>
      <c r="AB39" s="52">
        <v>864</v>
      </c>
    </row>
    <row r="40" spans="1:28">
      <c r="A40" s="46" t="s">
        <v>65</v>
      </c>
      <c r="B40" s="46" t="s">
        <v>66</v>
      </c>
      <c r="C40" s="49">
        <v>28007.66</v>
      </c>
      <c r="D40" s="47">
        <v>150.27000000000001</v>
      </c>
      <c r="E40" s="47">
        <v>1923.4</v>
      </c>
      <c r="F40" s="48">
        <f t="shared" si="2"/>
        <v>2073.67</v>
      </c>
      <c r="G40" s="49">
        <v>601.91</v>
      </c>
      <c r="H40" s="47">
        <f t="shared" si="3"/>
        <v>2675.58</v>
      </c>
      <c r="I40" s="47">
        <v>500</v>
      </c>
      <c r="J40" s="47">
        <v>6.08</v>
      </c>
      <c r="K40" s="50">
        <v>100</v>
      </c>
      <c r="L40" s="48">
        <v>0</v>
      </c>
      <c r="M40" s="49">
        <v>215</v>
      </c>
      <c r="N40" s="51">
        <v>0.4945</v>
      </c>
      <c r="O40" s="52">
        <v>3469.5</v>
      </c>
      <c r="P40" s="52">
        <v>877.75</v>
      </c>
      <c r="Q40" s="52">
        <v>25523.17</v>
      </c>
      <c r="R40" s="49">
        <v>1400.38</v>
      </c>
      <c r="S40" s="52">
        <v>24716.05</v>
      </c>
      <c r="T40" s="52">
        <v>132.75</v>
      </c>
      <c r="U40" s="52">
        <v>203.75</v>
      </c>
      <c r="V40" s="52">
        <v>3291.5</v>
      </c>
      <c r="W40" s="53">
        <v>0.13317257409658906</v>
      </c>
      <c r="X40" s="53">
        <v>0.13317257409658906</v>
      </c>
      <c r="Y40" s="61">
        <f t="shared" si="4"/>
        <v>3628</v>
      </c>
      <c r="Z40" s="61">
        <f t="shared" si="5"/>
        <v>4347.25</v>
      </c>
      <c r="AA40" s="52">
        <f t="shared" si="6"/>
        <v>12621.207564999999</v>
      </c>
      <c r="AB40" s="52">
        <v>6970</v>
      </c>
    </row>
    <row r="41" spans="1:28">
      <c r="A41" s="46" t="s">
        <v>67</v>
      </c>
      <c r="B41" s="46" t="s">
        <v>68</v>
      </c>
      <c r="C41" s="49">
        <v>7687.01</v>
      </c>
      <c r="D41" s="47">
        <v>30.48</v>
      </c>
      <c r="E41" s="47">
        <v>390.48</v>
      </c>
      <c r="F41" s="48">
        <f t="shared" si="2"/>
        <v>420.96000000000004</v>
      </c>
      <c r="G41" s="49">
        <v>0</v>
      </c>
      <c r="H41" s="47">
        <f t="shared" si="3"/>
        <v>420.96000000000004</v>
      </c>
      <c r="I41" s="47">
        <v>190</v>
      </c>
      <c r="J41" s="47">
        <v>2.0499999999999998</v>
      </c>
      <c r="K41" s="50">
        <v>0</v>
      </c>
      <c r="L41" s="48">
        <v>0</v>
      </c>
      <c r="M41" s="49">
        <v>0</v>
      </c>
      <c r="N41" s="51">
        <v>0.1384</v>
      </c>
      <c r="O41" s="52">
        <v>215</v>
      </c>
      <c r="P41" s="52">
        <v>111</v>
      </c>
      <c r="Q41" s="52">
        <v>7249.9</v>
      </c>
      <c r="R41" s="49">
        <v>384.35</v>
      </c>
      <c r="S41" s="52">
        <v>7460.1399999999994</v>
      </c>
      <c r="T41" s="52">
        <v>27.25</v>
      </c>
      <c r="U41" s="52">
        <v>63.5</v>
      </c>
      <c r="V41" s="52">
        <v>741.5</v>
      </c>
      <c r="W41" s="53">
        <v>9.9394917521655093E-2</v>
      </c>
      <c r="X41" s="53">
        <v>9.9394917521655093E-2</v>
      </c>
      <c r="Y41" s="61">
        <f t="shared" si="4"/>
        <v>832.25</v>
      </c>
      <c r="Z41" s="61">
        <f t="shared" si="5"/>
        <v>326</v>
      </c>
      <c r="AA41" s="52">
        <f t="shared" si="6"/>
        <v>1003.3861599999999</v>
      </c>
      <c r="AB41" s="52">
        <v>1816</v>
      </c>
    </row>
    <row r="42" spans="1:28">
      <c r="A42" s="46" t="s">
        <v>69</v>
      </c>
      <c r="B42" s="46" t="s">
        <v>70</v>
      </c>
      <c r="C42" s="49">
        <v>14028.75</v>
      </c>
      <c r="D42" s="47">
        <v>55.84</v>
      </c>
      <c r="E42" s="47">
        <v>887.1</v>
      </c>
      <c r="F42" s="48">
        <f t="shared" si="2"/>
        <v>942.94</v>
      </c>
      <c r="G42" s="49">
        <v>0</v>
      </c>
      <c r="H42" s="47">
        <f t="shared" si="3"/>
        <v>942.94</v>
      </c>
      <c r="I42" s="47">
        <v>500</v>
      </c>
      <c r="J42" s="47">
        <v>8.35</v>
      </c>
      <c r="K42" s="50">
        <v>26</v>
      </c>
      <c r="L42" s="48">
        <v>0</v>
      </c>
      <c r="M42" s="49">
        <v>1739.22</v>
      </c>
      <c r="N42" s="51">
        <v>0.3196</v>
      </c>
      <c r="O42" s="52">
        <v>848.75</v>
      </c>
      <c r="P42" s="52">
        <v>287.5</v>
      </c>
      <c r="Q42" s="52">
        <v>12942.46</v>
      </c>
      <c r="R42" s="49">
        <v>701.44</v>
      </c>
      <c r="S42" s="52">
        <v>13059.08</v>
      </c>
      <c r="T42" s="52">
        <v>62.25</v>
      </c>
      <c r="U42" s="52">
        <v>113.25</v>
      </c>
      <c r="V42" s="52">
        <v>1794.5</v>
      </c>
      <c r="W42" s="53">
        <v>0.13741396790585556</v>
      </c>
      <c r="X42" s="53">
        <v>0.13500000000000001</v>
      </c>
      <c r="Y42" s="61">
        <f t="shared" si="4"/>
        <v>1938.4758000000002</v>
      </c>
      <c r="Z42" s="61">
        <f t="shared" si="5"/>
        <v>1136.25</v>
      </c>
      <c r="AA42" s="52">
        <f t="shared" si="6"/>
        <v>4136.4102159999993</v>
      </c>
      <c r="AB42" s="52">
        <v>3259.46</v>
      </c>
    </row>
    <row r="43" spans="1:28">
      <c r="A43" s="46" t="s">
        <v>71</v>
      </c>
      <c r="B43" s="46" t="s">
        <v>72</v>
      </c>
      <c r="C43" s="49">
        <v>3771.21</v>
      </c>
      <c r="D43" s="47">
        <v>50.97</v>
      </c>
      <c r="E43" s="47">
        <v>156.24</v>
      </c>
      <c r="F43" s="48">
        <f t="shared" si="2"/>
        <v>207.21</v>
      </c>
      <c r="G43" s="49">
        <v>0</v>
      </c>
      <c r="H43" s="47">
        <f t="shared" si="3"/>
        <v>207.21</v>
      </c>
      <c r="I43" s="47">
        <v>70</v>
      </c>
      <c r="J43" s="47">
        <v>0</v>
      </c>
      <c r="K43" s="50">
        <v>0</v>
      </c>
      <c r="L43" s="48">
        <v>0</v>
      </c>
      <c r="M43" s="49">
        <v>7</v>
      </c>
      <c r="N43" s="51">
        <v>0.22620000000000001</v>
      </c>
      <c r="O43" s="52">
        <v>102.25</v>
      </c>
      <c r="P43" s="52">
        <v>34</v>
      </c>
      <c r="Q43" s="52">
        <v>3175.08</v>
      </c>
      <c r="R43" s="49">
        <v>188.56</v>
      </c>
      <c r="S43" s="52">
        <v>3340.47</v>
      </c>
      <c r="T43" s="52">
        <v>13.25</v>
      </c>
      <c r="U43" s="52">
        <v>26.5</v>
      </c>
      <c r="V43" s="52">
        <v>356.25</v>
      </c>
      <c r="W43" s="53">
        <v>0.10664666948064196</v>
      </c>
      <c r="X43" s="53">
        <v>0.10664666948064196</v>
      </c>
      <c r="Y43" s="61">
        <f t="shared" si="4"/>
        <v>396</v>
      </c>
      <c r="Z43" s="61">
        <f t="shared" si="5"/>
        <v>136.25</v>
      </c>
      <c r="AA43" s="52">
        <f t="shared" si="6"/>
        <v>718.20309600000007</v>
      </c>
      <c r="AB43" s="52">
        <v>1081</v>
      </c>
    </row>
    <row r="44" spans="1:28">
      <c r="A44" s="46" t="s">
        <v>73</v>
      </c>
      <c r="B44" s="46" t="s">
        <v>74</v>
      </c>
      <c r="C44" s="49">
        <v>416.7</v>
      </c>
      <c r="D44" s="47">
        <v>4.7699999999999996</v>
      </c>
      <c r="E44" s="47">
        <v>36.67</v>
      </c>
      <c r="F44" s="48">
        <f t="shared" si="2"/>
        <v>41.44</v>
      </c>
      <c r="G44" s="49">
        <v>0</v>
      </c>
      <c r="H44" s="47">
        <f t="shared" si="3"/>
        <v>41.44</v>
      </c>
      <c r="I44" s="47">
        <v>4</v>
      </c>
      <c r="J44" s="47">
        <v>0.33</v>
      </c>
      <c r="K44" s="50">
        <v>0</v>
      </c>
      <c r="L44" s="48">
        <v>0.93</v>
      </c>
      <c r="M44" s="49">
        <v>0</v>
      </c>
      <c r="N44" s="51">
        <v>0.53320000000000001</v>
      </c>
      <c r="O44" s="52">
        <v>2</v>
      </c>
      <c r="P44" s="52">
        <v>0</v>
      </c>
      <c r="Q44" s="52">
        <v>384.92</v>
      </c>
      <c r="R44" s="49">
        <v>20.84</v>
      </c>
      <c r="S44" s="52">
        <v>397.24</v>
      </c>
      <c r="T44" s="52">
        <v>3.75</v>
      </c>
      <c r="U44" s="52">
        <v>3.75</v>
      </c>
      <c r="V44" s="52">
        <v>54.75</v>
      </c>
      <c r="W44" s="53">
        <v>0.13782599939583123</v>
      </c>
      <c r="X44" s="53">
        <v>0.13500000000000001</v>
      </c>
      <c r="Y44" s="61">
        <f t="shared" si="4"/>
        <v>61.127400000000002</v>
      </c>
      <c r="Z44" s="61">
        <f t="shared" si="5"/>
        <v>2</v>
      </c>
      <c r="AA44" s="52">
        <f t="shared" si="6"/>
        <v>205.23934400000002</v>
      </c>
      <c r="AB44" s="52">
        <v>95</v>
      </c>
    </row>
    <row r="45" spans="1:28">
      <c r="A45" s="46" t="s">
        <v>75</v>
      </c>
      <c r="B45" s="46" t="s">
        <v>76</v>
      </c>
      <c r="C45" s="49">
        <v>20</v>
      </c>
      <c r="D45" s="47">
        <v>0</v>
      </c>
      <c r="E45" s="47">
        <v>0</v>
      </c>
      <c r="F45" s="48">
        <f t="shared" si="2"/>
        <v>0</v>
      </c>
      <c r="G45" s="49">
        <v>0</v>
      </c>
      <c r="H45" s="47">
        <f t="shared" si="3"/>
        <v>0</v>
      </c>
      <c r="I45" s="47">
        <v>0</v>
      </c>
      <c r="J45" s="47">
        <v>0</v>
      </c>
      <c r="K45" s="50">
        <v>0</v>
      </c>
      <c r="L45" s="48">
        <v>0</v>
      </c>
      <c r="M45" s="49">
        <v>0</v>
      </c>
      <c r="N45" s="51">
        <v>0</v>
      </c>
      <c r="O45" s="52">
        <v>0</v>
      </c>
      <c r="P45" s="52">
        <v>0</v>
      </c>
      <c r="Q45" s="52">
        <v>19.100000000000001</v>
      </c>
      <c r="R45" s="49">
        <v>0</v>
      </c>
      <c r="S45" s="52">
        <v>28.8</v>
      </c>
      <c r="T45" s="52">
        <v>0</v>
      </c>
      <c r="U45" s="52">
        <v>1</v>
      </c>
      <c r="V45" s="52">
        <v>4.5</v>
      </c>
      <c r="W45" s="53">
        <v>0.15625</v>
      </c>
      <c r="X45" s="53">
        <v>0.13500000000000001</v>
      </c>
      <c r="Y45" s="61">
        <f t="shared" si="4"/>
        <v>4.8879999999999999</v>
      </c>
      <c r="Z45" s="61">
        <f t="shared" si="5"/>
        <v>0</v>
      </c>
      <c r="AA45" s="52">
        <f t="shared" si="6"/>
        <v>0</v>
      </c>
      <c r="AB45" s="52">
        <v>7</v>
      </c>
    </row>
    <row r="46" spans="1:28">
      <c r="A46" s="46" t="s">
        <v>77</v>
      </c>
      <c r="B46" s="46" t="s">
        <v>78</v>
      </c>
      <c r="C46" s="49">
        <v>6884.81</v>
      </c>
      <c r="D46" s="47">
        <v>79.23</v>
      </c>
      <c r="E46" s="47">
        <v>319.51</v>
      </c>
      <c r="F46" s="48">
        <f t="shared" si="2"/>
        <v>398.74</v>
      </c>
      <c r="G46" s="49">
        <v>0</v>
      </c>
      <c r="H46" s="47">
        <f t="shared" si="3"/>
        <v>398.74</v>
      </c>
      <c r="I46" s="47">
        <v>143</v>
      </c>
      <c r="J46" s="47">
        <v>8.31</v>
      </c>
      <c r="K46" s="50">
        <v>30</v>
      </c>
      <c r="L46" s="48">
        <v>0</v>
      </c>
      <c r="M46" s="49">
        <v>12</v>
      </c>
      <c r="N46" s="51">
        <v>0.61619999999999997</v>
      </c>
      <c r="O46" s="52">
        <v>417.25</v>
      </c>
      <c r="P46" s="52">
        <v>75.5</v>
      </c>
      <c r="Q46" s="52">
        <v>6482.81</v>
      </c>
      <c r="R46" s="49">
        <v>344.24</v>
      </c>
      <c r="S46" s="52">
        <v>6528.2000000000007</v>
      </c>
      <c r="T46" s="52">
        <v>83.5</v>
      </c>
      <c r="U46" s="52">
        <v>120.75</v>
      </c>
      <c r="V46" s="52">
        <v>1046.5</v>
      </c>
      <c r="W46" s="53">
        <v>0.16030452498391592</v>
      </c>
      <c r="X46" s="53">
        <v>0.13500000000000001</v>
      </c>
      <c r="Y46" s="61">
        <f t="shared" si="4"/>
        <v>1085.5570000000002</v>
      </c>
      <c r="Z46" s="61">
        <f t="shared" si="5"/>
        <v>492.75</v>
      </c>
      <c r="AA46" s="52">
        <f t="shared" si="6"/>
        <v>3994.7075220000002</v>
      </c>
      <c r="AB46" s="52">
        <v>1954.2</v>
      </c>
    </row>
    <row r="47" spans="1:28">
      <c r="A47" s="46" t="s">
        <v>79</v>
      </c>
      <c r="B47" s="46" t="s">
        <v>80</v>
      </c>
      <c r="C47" s="49">
        <v>698.33999999999992</v>
      </c>
      <c r="D47" s="47">
        <v>10.56</v>
      </c>
      <c r="E47" s="47">
        <v>25.23</v>
      </c>
      <c r="F47" s="48">
        <f t="shared" si="2"/>
        <v>35.79</v>
      </c>
      <c r="G47" s="49">
        <v>0</v>
      </c>
      <c r="H47" s="47">
        <f t="shared" si="3"/>
        <v>35.79</v>
      </c>
      <c r="I47" s="47">
        <v>39</v>
      </c>
      <c r="J47" s="47">
        <v>1.55</v>
      </c>
      <c r="K47" s="50">
        <v>0</v>
      </c>
      <c r="L47" s="48">
        <v>0</v>
      </c>
      <c r="M47" s="49">
        <v>0</v>
      </c>
      <c r="N47" s="51">
        <v>0.41170000000000001</v>
      </c>
      <c r="O47" s="52">
        <v>0</v>
      </c>
      <c r="P47" s="52">
        <v>0</v>
      </c>
      <c r="Q47" s="52">
        <v>679.28</v>
      </c>
      <c r="R47" s="49">
        <v>34.92</v>
      </c>
      <c r="S47" s="52">
        <v>687.34999999999991</v>
      </c>
      <c r="T47" s="52">
        <v>4</v>
      </c>
      <c r="U47" s="52">
        <v>6.25</v>
      </c>
      <c r="V47" s="52">
        <v>97.25</v>
      </c>
      <c r="W47" s="53">
        <v>0.14148541499963629</v>
      </c>
      <c r="X47" s="53">
        <v>0.13500000000000001</v>
      </c>
      <c r="Y47" s="61">
        <f t="shared" si="4"/>
        <v>103.04225</v>
      </c>
      <c r="Z47" s="61">
        <f t="shared" si="5"/>
        <v>0</v>
      </c>
      <c r="AA47" s="52">
        <f t="shared" si="6"/>
        <v>279.65957600000002</v>
      </c>
      <c r="AB47" s="52">
        <v>182</v>
      </c>
    </row>
    <row r="48" spans="1:28">
      <c r="A48" s="46" t="s">
        <v>81</v>
      </c>
      <c r="B48" s="46" t="s">
        <v>82</v>
      </c>
      <c r="C48" s="49">
        <v>1463.8799999999999</v>
      </c>
      <c r="D48" s="47">
        <v>0</v>
      </c>
      <c r="E48" s="47">
        <v>76.349999999999994</v>
      </c>
      <c r="F48" s="48">
        <f t="shared" si="2"/>
        <v>76.349999999999994</v>
      </c>
      <c r="G48" s="49">
        <v>0</v>
      </c>
      <c r="H48" s="47">
        <f t="shared" si="3"/>
        <v>76.349999999999994</v>
      </c>
      <c r="I48" s="47">
        <v>18</v>
      </c>
      <c r="J48" s="47">
        <v>3.53</v>
      </c>
      <c r="K48" s="50">
        <v>0</v>
      </c>
      <c r="L48" s="48">
        <v>0</v>
      </c>
      <c r="M48" s="49">
        <v>0</v>
      </c>
      <c r="N48" s="51">
        <v>0.52590000000000003</v>
      </c>
      <c r="O48" s="52">
        <v>27.25</v>
      </c>
      <c r="P48" s="52">
        <v>6</v>
      </c>
      <c r="Q48" s="52">
        <v>1381.27</v>
      </c>
      <c r="R48" s="49">
        <v>73.19</v>
      </c>
      <c r="S48" s="52">
        <v>1437.33</v>
      </c>
      <c r="T48" s="52">
        <v>9.25</v>
      </c>
      <c r="U48" s="52">
        <v>19</v>
      </c>
      <c r="V48" s="52">
        <v>258.5</v>
      </c>
      <c r="W48" s="53">
        <v>0.17984735586121489</v>
      </c>
      <c r="X48" s="53">
        <v>0.13500000000000001</v>
      </c>
      <c r="Y48" s="61">
        <f t="shared" si="4"/>
        <v>222.28954999999999</v>
      </c>
      <c r="Z48" s="61">
        <f t="shared" si="5"/>
        <v>33.25</v>
      </c>
      <c r="AA48" s="52">
        <f t="shared" si="6"/>
        <v>726.40989300000001</v>
      </c>
      <c r="AB48" s="52">
        <v>401</v>
      </c>
    </row>
    <row r="49" spans="1:28">
      <c r="A49" s="46" t="s">
        <v>83</v>
      </c>
      <c r="B49" s="46" t="s">
        <v>84</v>
      </c>
      <c r="C49" s="49">
        <v>1072.9000000000001</v>
      </c>
      <c r="D49" s="47">
        <v>6.34</v>
      </c>
      <c r="E49" s="47">
        <v>25.34</v>
      </c>
      <c r="F49" s="48">
        <f t="shared" si="2"/>
        <v>31.68</v>
      </c>
      <c r="G49" s="49">
        <v>0</v>
      </c>
      <c r="H49" s="47">
        <f t="shared" si="3"/>
        <v>31.68</v>
      </c>
      <c r="I49" s="47">
        <v>25</v>
      </c>
      <c r="J49" s="47">
        <v>0.22</v>
      </c>
      <c r="K49" s="50">
        <v>0</v>
      </c>
      <c r="L49" s="48">
        <v>0</v>
      </c>
      <c r="M49" s="49">
        <v>0</v>
      </c>
      <c r="N49" s="51">
        <v>0.32329999999999998</v>
      </c>
      <c r="O49" s="52">
        <v>19.75</v>
      </c>
      <c r="P49" s="52">
        <v>2</v>
      </c>
      <c r="Q49" s="52">
        <v>1020.73</v>
      </c>
      <c r="R49" s="49">
        <v>53.65</v>
      </c>
      <c r="S49" s="52">
        <v>1048.19</v>
      </c>
      <c r="T49" s="52">
        <v>13.5</v>
      </c>
      <c r="U49" s="52">
        <v>16.5</v>
      </c>
      <c r="V49" s="52">
        <v>166.75</v>
      </c>
      <c r="W49" s="53">
        <v>0.15908375389957927</v>
      </c>
      <c r="X49" s="53">
        <v>0.13500000000000001</v>
      </c>
      <c r="Y49" s="61">
        <f t="shared" si="4"/>
        <v>171.50565</v>
      </c>
      <c r="Z49" s="61">
        <f t="shared" si="5"/>
        <v>21.75</v>
      </c>
      <c r="AA49" s="52">
        <f t="shared" si="6"/>
        <v>330.00200899999999</v>
      </c>
      <c r="AB49" s="52">
        <v>333</v>
      </c>
    </row>
    <row r="50" spans="1:28">
      <c r="A50" s="46" t="s">
        <v>85</v>
      </c>
      <c r="B50" s="46" t="s">
        <v>86</v>
      </c>
      <c r="C50" s="49">
        <v>2576.6899999999996</v>
      </c>
      <c r="D50" s="47">
        <v>4.74</v>
      </c>
      <c r="E50" s="47">
        <v>74.09</v>
      </c>
      <c r="F50" s="48">
        <f t="shared" si="2"/>
        <v>78.83</v>
      </c>
      <c r="G50" s="49">
        <v>0</v>
      </c>
      <c r="H50" s="47">
        <f t="shared" si="3"/>
        <v>78.83</v>
      </c>
      <c r="I50" s="47">
        <v>70</v>
      </c>
      <c r="J50" s="47">
        <v>0.66</v>
      </c>
      <c r="K50" s="50">
        <v>2</v>
      </c>
      <c r="L50" s="48">
        <v>0</v>
      </c>
      <c r="M50" s="49">
        <v>120</v>
      </c>
      <c r="N50" s="51">
        <v>0.47249999999999998</v>
      </c>
      <c r="O50" s="52">
        <v>215</v>
      </c>
      <c r="P50" s="52">
        <v>61.75</v>
      </c>
      <c r="Q50" s="52">
        <v>2461.14</v>
      </c>
      <c r="R50" s="49">
        <v>128.83000000000001</v>
      </c>
      <c r="S50" s="52">
        <v>2517.3000000000002</v>
      </c>
      <c r="T50" s="52">
        <v>14.75</v>
      </c>
      <c r="U50" s="52">
        <v>19</v>
      </c>
      <c r="V50" s="52">
        <v>322.75</v>
      </c>
      <c r="W50" s="53">
        <v>0.12821276764787667</v>
      </c>
      <c r="X50" s="53">
        <v>0.12821276764787667</v>
      </c>
      <c r="Y50" s="61">
        <f t="shared" si="4"/>
        <v>356.5</v>
      </c>
      <c r="Z50" s="61">
        <f t="shared" si="5"/>
        <v>276.75</v>
      </c>
      <c r="AA50" s="52">
        <f t="shared" si="6"/>
        <v>1162.8886499999999</v>
      </c>
      <c r="AB50" s="52">
        <v>742</v>
      </c>
    </row>
    <row r="51" spans="1:28">
      <c r="A51" s="46" t="s">
        <v>87</v>
      </c>
      <c r="B51" s="46" t="s">
        <v>88</v>
      </c>
      <c r="C51" s="49">
        <v>5366.99</v>
      </c>
      <c r="D51" s="47">
        <v>57.71</v>
      </c>
      <c r="E51" s="47">
        <v>347.21</v>
      </c>
      <c r="F51" s="48">
        <f t="shared" si="2"/>
        <v>404.91999999999996</v>
      </c>
      <c r="G51" s="49">
        <v>0</v>
      </c>
      <c r="H51" s="47">
        <f t="shared" si="3"/>
        <v>404.91999999999996</v>
      </c>
      <c r="I51" s="47">
        <v>125</v>
      </c>
      <c r="J51" s="47">
        <v>6.03</v>
      </c>
      <c r="K51" s="50">
        <v>15</v>
      </c>
      <c r="L51" s="48">
        <v>0.04</v>
      </c>
      <c r="M51" s="49">
        <v>25</v>
      </c>
      <c r="N51" s="51">
        <v>0.58030000000000004</v>
      </c>
      <c r="O51" s="52">
        <v>293</v>
      </c>
      <c r="P51" s="52">
        <v>61.25</v>
      </c>
      <c r="Q51" s="52">
        <v>4990.13</v>
      </c>
      <c r="R51" s="49">
        <v>268.35000000000002</v>
      </c>
      <c r="S51" s="52">
        <v>4981.79</v>
      </c>
      <c r="T51" s="52">
        <v>55.25</v>
      </c>
      <c r="U51" s="52">
        <v>62.25</v>
      </c>
      <c r="V51" s="52">
        <v>674.5</v>
      </c>
      <c r="W51" s="53">
        <v>0.13539310167630511</v>
      </c>
      <c r="X51" s="53">
        <v>0.13500000000000001</v>
      </c>
      <c r="Y51" s="61">
        <f t="shared" si="4"/>
        <v>790.04165</v>
      </c>
      <c r="Z51" s="61">
        <f t="shared" si="5"/>
        <v>354.25</v>
      </c>
      <c r="AA51" s="52">
        <f t="shared" si="6"/>
        <v>2895.7724390000003</v>
      </c>
      <c r="AB51" s="52">
        <v>1370</v>
      </c>
    </row>
    <row r="52" spans="1:28">
      <c r="A52" s="46" t="s">
        <v>89</v>
      </c>
      <c r="B52" s="46" t="s">
        <v>90</v>
      </c>
      <c r="C52" s="49">
        <v>165</v>
      </c>
      <c r="D52" s="47">
        <v>0</v>
      </c>
      <c r="E52" s="47">
        <v>0</v>
      </c>
      <c r="F52" s="48">
        <f t="shared" si="2"/>
        <v>0</v>
      </c>
      <c r="G52" s="49">
        <v>0</v>
      </c>
      <c r="H52" s="47">
        <f t="shared" si="3"/>
        <v>0</v>
      </c>
      <c r="I52" s="47">
        <v>0</v>
      </c>
      <c r="J52" s="47">
        <v>0</v>
      </c>
      <c r="K52" s="50">
        <v>0</v>
      </c>
      <c r="L52" s="48">
        <v>0</v>
      </c>
      <c r="M52" s="49">
        <v>0</v>
      </c>
      <c r="N52" s="51">
        <v>0.81010000000000004</v>
      </c>
      <c r="O52" s="52">
        <v>75.5</v>
      </c>
      <c r="P52" s="52">
        <v>25.25</v>
      </c>
      <c r="Q52" s="52">
        <v>175.6</v>
      </c>
      <c r="R52" s="49">
        <v>0</v>
      </c>
      <c r="S52" s="52">
        <v>175.8</v>
      </c>
      <c r="T52" s="52">
        <v>0</v>
      </c>
      <c r="U52" s="52">
        <v>2</v>
      </c>
      <c r="V52" s="52">
        <v>22.5</v>
      </c>
      <c r="W52" s="53">
        <v>0.12798634812286688</v>
      </c>
      <c r="X52" s="53">
        <v>0.12798634812286688</v>
      </c>
      <c r="Y52" s="61">
        <f t="shared" si="4"/>
        <v>24.5</v>
      </c>
      <c r="Z52" s="61">
        <f t="shared" si="5"/>
        <v>100.75</v>
      </c>
      <c r="AA52" s="52">
        <f t="shared" si="6"/>
        <v>142.25355999999999</v>
      </c>
      <c r="AB52" s="52">
        <v>65</v>
      </c>
    </row>
    <row r="53" spans="1:28">
      <c r="A53" s="46" t="s">
        <v>91</v>
      </c>
      <c r="B53" s="46" t="s">
        <v>92</v>
      </c>
      <c r="C53" s="49">
        <v>835.99</v>
      </c>
      <c r="D53" s="47">
        <v>0</v>
      </c>
      <c r="E53" s="47">
        <v>29.99</v>
      </c>
      <c r="F53" s="48">
        <f t="shared" si="2"/>
        <v>29.99</v>
      </c>
      <c r="G53" s="49">
        <v>0</v>
      </c>
      <c r="H53" s="47">
        <f t="shared" si="3"/>
        <v>29.99</v>
      </c>
      <c r="I53" s="47">
        <v>0</v>
      </c>
      <c r="J53" s="47">
        <v>0</v>
      </c>
      <c r="K53" s="50">
        <v>0</v>
      </c>
      <c r="L53" s="48">
        <v>0</v>
      </c>
      <c r="M53" s="49">
        <v>0</v>
      </c>
      <c r="N53" s="51">
        <v>0.94869999999999999</v>
      </c>
      <c r="O53" s="52">
        <v>406.75</v>
      </c>
      <c r="P53" s="52">
        <v>44.5</v>
      </c>
      <c r="Q53" s="52">
        <v>830.04</v>
      </c>
      <c r="R53" s="49">
        <v>41.8</v>
      </c>
      <c r="S53" s="52">
        <v>780.83</v>
      </c>
      <c r="T53" s="52">
        <v>2.75</v>
      </c>
      <c r="U53" s="52">
        <v>13</v>
      </c>
      <c r="V53" s="52">
        <v>61.25</v>
      </c>
      <c r="W53" s="53">
        <v>7.8442170510866632E-2</v>
      </c>
      <c r="X53" s="53">
        <v>7.8442170510866632E-2</v>
      </c>
      <c r="Y53" s="61">
        <f t="shared" si="4"/>
        <v>77</v>
      </c>
      <c r="Z53" s="61">
        <f t="shared" si="5"/>
        <v>451.25</v>
      </c>
      <c r="AA53" s="52">
        <f t="shared" si="6"/>
        <v>787.45894799999996</v>
      </c>
      <c r="AB53" s="52">
        <v>224</v>
      </c>
    </row>
    <row r="54" spans="1:28">
      <c r="A54" s="46" t="s">
        <v>93</v>
      </c>
      <c r="B54" s="46" t="s">
        <v>94</v>
      </c>
      <c r="C54" s="49">
        <v>20</v>
      </c>
      <c r="D54" s="47">
        <v>0</v>
      </c>
      <c r="E54" s="47">
        <v>0</v>
      </c>
      <c r="F54" s="48">
        <f t="shared" si="2"/>
        <v>0</v>
      </c>
      <c r="G54" s="49">
        <v>0</v>
      </c>
      <c r="H54" s="47">
        <f t="shared" si="3"/>
        <v>0</v>
      </c>
      <c r="I54" s="47">
        <v>0</v>
      </c>
      <c r="J54" s="47">
        <v>0</v>
      </c>
      <c r="K54" s="50">
        <v>0</v>
      </c>
      <c r="L54" s="48">
        <v>0</v>
      </c>
      <c r="M54" s="49">
        <v>0</v>
      </c>
      <c r="N54" s="51">
        <v>0.8</v>
      </c>
      <c r="O54" s="52">
        <v>9.75</v>
      </c>
      <c r="P54" s="52">
        <v>1</v>
      </c>
      <c r="Q54" s="52">
        <v>25.4</v>
      </c>
      <c r="R54" s="49">
        <v>1</v>
      </c>
      <c r="S54" s="52">
        <v>24.4</v>
      </c>
      <c r="T54" s="52">
        <v>0</v>
      </c>
      <c r="U54" s="52">
        <v>1</v>
      </c>
      <c r="V54" s="52">
        <v>3.25</v>
      </c>
      <c r="W54" s="53">
        <v>0.13319672131147542</v>
      </c>
      <c r="X54" s="53">
        <v>0.13319672131147542</v>
      </c>
      <c r="Y54" s="61">
        <f t="shared" si="4"/>
        <v>4.25</v>
      </c>
      <c r="Z54" s="61">
        <f t="shared" si="5"/>
        <v>10.75</v>
      </c>
      <c r="AA54" s="52">
        <f t="shared" si="6"/>
        <v>20.32</v>
      </c>
      <c r="AB54" s="52">
        <v>8</v>
      </c>
    </row>
    <row r="55" spans="1:28">
      <c r="A55" s="46" t="s">
        <v>95</v>
      </c>
      <c r="B55" s="46" t="s">
        <v>96</v>
      </c>
      <c r="C55" s="49">
        <v>6545.38</v>
      </c>
      <c r="D55" s="47">
        <v>81.290000000000006</v>
      </c>
      <c r="E55" s="47">
        <v>355.05</v>
      </c>
      <c r="F55" s="48">
        <f t="shared" si="2"/>
        <v>436.34000000000003</v>
      </c>
      <c r="G55" s="49">
        <v>0</v>
      </c>
      <c r="H55" s="47">
        <f t="shared" si="3"/>
        <v>436.34000000000003</v>
      </c>
      <c r="I55" s="47">
        <v>164</v>
      </c>
      <c r="J55" s="47">
        <v>7.04</v>
      </c>
      <c r="K55" s="50">
        <v>0</v>
      </c>
      <c r="L55" s="48">
        <v>0</v>
      </c>
      <c r="M55" s="49">
        <v>105</v>
      </c>
      <c r="N55" s="51">
        <v>0.58520000000000005</v>
      </c>
      <c r="O55" s="52">
        <v>1054.75</v>
      </c>
      <c r="P55" s="52">
        <v>337.25</v>
      </c>
      <c r="Q55" s="52">
        <v>6080.05</v>
      </c>
      <c r="R55" s="49">
        <v>327.27</v>
      </c>
      <c r="S55" s="52">
        <v>6142.6299999999992</v>
      </c>
      <c r="T55" s="52">
        <v>28</v>
      </c>
      <c r="U55" s="52">
        <v>73.25</v>
      </c>
      <c r="V55" s="52">
        <v>684.25</v>
      </c>
      <c r="W55" s="53">
        <v>0.11139365385836361</v>
      </c>
      <c r="X55" s="53">
        <v>0.11139365385836361</v>
      </c>
      <c r="Y55" s="61">
        <f t="shared" si="4"/>
        <v>785.5</v>
      </c>
      <c r="Z55" s="61">
        <f t="shared" si="5"/>
        <v>1392</v>
      </c>
      <c r="AA55" s="52">
        <f t="shared" si="6"/>
        <v>3558.0452600000003</v>
      </c>
      <c r="AB55" s="52">
        <v>1641</v>
      </c>
    </row>
    <row r="56" spans="1:28">
      <c r="A56" s="46" t="s">
        <v>97</v>
      </c>
      <c r="B56" s="46" t="s">
        <v>98</v>
      </c>
      <c r="C56" s="49">
        <v>83.72</v>
      </c>
      <c r="D56" s="47">
        <v>0</v>
      </c>
      <c r="E56" s="47">
        <v>2.72</v>
      </c>
      <c r="F56" s="48">
        <f t="shared" si="2"/>
        <v>2.72</v>
      </c>
      <c r="G56" s="49">
        <v>0</v>
      </c>
      <c r="H56" s="47">
        <f t="shared" si="3"/>
        <v>2.72</v>
      </c>
      <c r="I56" s="47">
        <v>1</v>
      </c>
      <c r="J56" s="47">
        <v>0</v>
      </c>
      <c r="K56" s="50">
        <v>0</v>
      </c>
      <c r="L56" s="48">
        <v>0</v>
      </c>
      <c r="M56" s="49">
        <v>0</v>
      </c>
      <c r="N56" s="51">
        <v>0.73629999999999995</v>
      </c>
      <c r="O56" s="52">
        <v>5</v>
      </c>
      <c r="P56" s="52">
        <v>5</v>
      </c>
      <c r="Q56" s="52">
        <v>89.65</v>
      </c>
      <c r="R56" s="49">
        <v>0</v>
      </c>
      <c r="S56" s="52">
        <v>95.8</v>
      </c>
      <c r="T56" s="52">
        <v>0</v>
      </c>
      <c r="U56" s="52">
        <v>2</v>
      </c>
      <c r="V56" s="52">
        <v>10</v>
      </c>
      <c r="W56" s="53">
        <v>0.10438413361169102</v>
      </c>
      <c r="X56" s="53">
        <v>0.10438413361169102</v>
      </c>
      <c r="Y56" s="61">
        <f t="shared" si="4"/>
        <v>12</v>
      </c>
      <c r="Z56" s="61">
        <f t="shared" si="5"/>
        <v>10</v>
      </c>
      <c r="AA56" s="52">
        <f t="shared" si="6"/>
        <v>66.009294999999995</v>
      </c>
      <c r="AB56" s="52">
        <v>26</v>
      </c>
    </row>
    <row r="57" spans="1:28">
      <c r="A57" s="46" t="s">
        <v>99</v>
      </c>
      <c r="B57" s="46" t="s">
        <v>100</v>
      </c>
      <c r="C57" s="49">
        <v>285.09000000000003</v>
      </c>
      <c r="D57" s="47">
        <v>1.26</v>
      </c>
      <c r="E57" s="47">
        <v>12.66</v>
      </c>
      <c r="F57" s="48">
        <f t="shared" si="2"/>
        <v>13.92</v>
      </c>
      <c r="G57" s="49">
        <v>0</v>
      </c>
      <c r="H57" s="47">
        <f t="shared" si="3"/>
        <v>13.92</v>
      </c>
      <c r="I57" s="47">
        <v>9</v>
      </c>
      <c r="J57" s="47">
        <v>0.17</v>
      </c>
      <c r="K57" s="50">
        <v>0</v>
      </c>
      <c r="L57" s="48">
        <v>0</v>
      </c>
      <c r="M57" s="49">
        <v>0</v>
      </c>
      <c r="N57" s="51">
        <v>0.55989999999999995</v>
      </c>
      <c r="O57" s="52">
        <v>19.25</v>
      </c>
      <c r="P57" s="52">
        <v>0</v>
      </c>
      <c r="Q57" s="52">
        <v>277.89999999999998</v>
      </c>
      <c r="R57" s="49">
        <v>14.25</v>
      </c>
      <c r="S57" s="52">
        <v>266.82</v>
      </c>
      <c r="T57" s="52">
        <v>1.25</v>
      </c>
      <c r="U57" s="52">
        <v>0.5</v>
      </c>
      <c r="V57" s="52">
        <v>47</v>
      </c>
      <c r="W57" s="53">
        <v>0.17614871448916875</v>
      </c>
      <c r="X57" s="53">
        <v>0.13500000000000001</v>
      </c>
      <c r="Y57" s="61">
        <f t="shared" si="4"/>
        <v>37.770699999999998</v>
      </c>
      <c r="Z57" s="61">
        <f t="shared" si="5"/>
        <v>19.25</v>
      </c>
      <c r="AA57" s="52">
        <f t="shared" si="6"/>
        <v>155.59620999999999</v>
      </c>
      <c r="AB57" s="52">
        <v>54</v>
      </c>
    </row>
    <row r="58" spans="1:28">
      <c r="A58" s="46" t="s">
        <v>101</v>
      </c>
      <c r="B58" s="46" t="s">
        <v>102</v>
      </c>
      <c r="C58" s="49">
        <v>25</v>
      </c>
      <c r="D58" s="47">
        <v>0</v>
      </c>
      <c r="E58" s="47">
        <v>0</v>
      </c>
      <c r="F58" s="48">
        <f t="shared" si="2"/>
        <v>0</v>
      </c>
      <c r="G58" s="49">
        <v>0</v>
      </c>
      <c r="H58" s="47">
        <f t="shared" si="3"/>
        <v>0</v>
      </c>
      <c r="I58" s="47">
        <v>0</v>
      </c>
      <c r="J58" s="47">
        <v>0</v>
      </c>
      <c r="K58" s="50">
        <v>0</v>
      </c>
      <c r="L58" s="48">
        <v>0</v>
      </c>
      <c r="M58" s="49">
        <v>0</v>
      </c>
      <c r="N58" s="51">
        <v>0.5</v>
      </c>
      <c r="O58" s="52">
        <v>0</v>
      </c>
      <c r="P58" s="52">
        <v>0</v>
      </c>
      <c r="Q58" s="52">
        <v>33.700000000000003</v>
      </c>
      <c r="R58" s="49">
        <v>0</v>
      </c>
      <c r="S58" s="52">
        <v>38.799999999999997</v>
      </c>
      <c r="T58" s="52">
        <v>0</v>
      </c>
      <c r="U58" s="52">
        <v>1</v>
      </c>
      <c r="V58" s="52">
        <v>3</v>
      </c>
      <c r="W58" s="53">
        <v>7.7319587628865982E-2</v>
      </c>
      <c r="X58" s="53">
        <v>7.7319587628865982E-2</v>
      </c>
      <c r="Y58" s="61">
        <f t="shared" si="4"/>
        <v>4</v>
      </c>
      <c r="Z58" s="61">
        <f t="shared" si="5"/>
        <v>0</v>
      </c>
      <c r="AA58" s="52">
        <f t="shared" si="6"/>
        <v>16.850000000000001</v>
      </c>
      <c r="AB58" s="52">
        <v>15</v>
      </c>
    </row>
    <row r="59" spans="1:28">
      <c r="A59" s="46" t="s">
        <v>103</v>
      </c>
      <c r="B59" s="46" t="s">
        <v>104</v>
      </c>
      <c r="C59" s="49">
        <v>232.5</v>
      </c>
      <c r="D59" s="47">
        <v>0</v>
      </c>
      <c r="E59" s="47">
        <v>7.42</v>
      </c>
      <c r="F59" s="48">
        <f t="shared" si="2"/>
        <v>7.42</v>
      </c>
      <c r="G59" s="49">
        <v>0</v>
      </c>
      <c r="H59" s="47">
        <f t="shared" si="3"/>
        <v>7.42</v>
      </c>
      <c r="I59" s="47">
        <v>2</v>
      </c>
      <c r="J59" s="47">
        <v>0.08</v>
      </c>
      <c r="K59" s="50">
        <v>59</v>
      </c>
      <c r="L59" s="48">
        <v>0</v>
      </c>
      <c r="M59" s="49">
        <v>0</v>
      </c>
      <c r="N59" s="51">
        <v>0.53210000000000002</v>
      </c>
      <c r="O59" s="52">
        <v>0</v>
      </c>
      <c r="P59" s="52">
        <v>0</v>
      </c>
      <c r="Q59" s="52">
        <v>244.95</v>
      </c>
      <c r="R59" s="49">
        <v>0</v>
      </c>
      <c r="S59" s="52">
        <v>242.18</v>
      </c>
      <c r="T59" s="52">
        <v>0</v>
      </c>
      <c r="U59" s="52">
        <v>0.75</v>
      </c>
      <c r="V59" s="52">
        <v>20.5</v>
      </c>
      <c r="W59" s="53">
        <v>8.4647782641010819E-2</v>
      </c>
      <c r="X59" s="53">
        <v>8.4647782641010819E-2</v>
      </c>
      <c r="Y59" s="61">
        <f t="shared" si="4"/>
        <v>21.25</v>
      </c>
      <c r="Z59" s="61">
        <f t="shared" si="5"/>
        <v>0</v>
      </c>
      <c r="AA59" s="52">
        <f t="shared" si="6"/>
        <v>130.337895</v>
      </c>
      <c r="AB59" s="52">
        <v>40</v>
      </c>
    </row>
    <row r="60" spans="1:28">
      <c r="A60" s="46" t="s">
        <v>105</v>
      </c>
      <c r="B60" s="46" t="s">
        <v>106</v>
      </c>
      <c r="C60" s="49">
        <v>40</v>
      </c>
      <c r="D60" s="47">
        <v>0</v>
      </c>
      <c r="E60" s="47">
        <v>0</v>
      </c>
      <c r="F60" s="48">
        <f t="shared" si="2"/>
        <v>0</v>
      </c>
      <c r="G60" s="49">
        <v>0</v>
      </c>
      <c r="H60" s="47">
        <f t="shared" si="3"/>
        <v>0</v>
      </c>
      <c r="I60" s="47">
        <v>0</v>
      </c>
      <c r="J60" s="47">
        <v>0</v>
      </c>
      <c r="K60" s="50">
        <v>0</v>
      </c>
      <c r="L60" s="48">
        <v>0</v>
      </c>
      <c r="M60" s="49">
        <v>0</v>
      </c>
      <c r="N60" s="51">
        <v>0.61699999999999999</v>
      </c>
      <c r="O60" s="52">
        <v>0</v>
      </c>
      <c r="P60" s="52">
        <v>0</v>
      </c>
      <c r="Q60" s="52">
        <v>46.5</v>
      </c>
      <c r="R60" s="49">
        <v>0</v>
      </c>
      <c r="S60" s="52">
        <v>47.32</v>
      </c>
      <c r="T60" s="52">
        <v>0</v>
      </c>
      <c r="U60" s="52">
        <v>0</v>
      </c>
      <c r="V60" s="52">
        <v>12.75</v>
      </c>
      <c r="W60" s="53">
        <v>0.2694420963651733</v>
      </c>
      <c r="X60" s="53">
        <v>0.13500000000000001</v>
      </c>
      <c r="Y60" s="61">
        <f t="shared" si="4"/>
        <v>6.3882000000000003</v>
      </c>
      <c r="Z60" s="61">
        <f t="shared" si="5"/>
        <v>0</v>
      </c>
      <c r="AA60" s="52">
        <f t="shared" si="6"/>
        <v>28.6905</v>
      </c>
      <c r="AB60" s="52">
        <v>18</v>
      </c>
    </row>
    <row r="61" spans="1:28">
      <c r="A61" s="46" t="s">
        <v>107</v>
      </c>
      <c r="B61" s="46" t="s">
        <v>108</v>
      </c>
      <c r="C61" s="49">
        <v>201</v>
      </c>
      <c r="D61" s="47">
        <v>0</v>
      </c>
      <c r="E61" s="47">
        <v>0</v>
      </c>
      <c r="F61" s="48">
        <f t="shared" si="2"/>
        <v>0</v>
      </c>
      <c r="G61" s="49">
        <v>0</v>
      </c>
      <c r="H61" s="47">
        <f t="shared" si="3"/>
        <v>0</v>
      </c>
      <c r="I61" s="47">
        <v>3</v>
      </c>
      <c r="J61" s="47">
        <v>1</v>
      </c>
      <c r="K61" s="50">
        <v>0</v>
      </c>
      <c r="L61" s="48">
        <v>0</v>
      </c>
      <c r="M61" s="49">
        <v>0</v>
      </c>
      <c r="N61" s="51">
        <v>0.7661</v>
      </c>
      <c r="O61" s="52">
        <v>0</v>
      </c>
      <c r="P61" s="52">
        <v>0</v>
      </c>
      <c r="Q61" s="52">
        <v>209.23</v>
      </c>
      <c r="R61" s="49">
        <v>0</v>
      </c>
      <c r="S61" s="52">
        <v>210.19</v>
      </c>
      <c r="T61" s="52">
        <v>0</v>
      </c>
      <c r="U61" s="52">
        <v>3</v>
      </c>
      <c r="V61" s="52">
        <v>21</v>
      </c>
      <c r="W61" s="53">
        <v>9.9909605594937917E-2</v>
      </c>
      <c r="X61" s="53">
        <v>9.9909605594937917E-2</v>
      </c>
      <c r="Y61" s="61">
        <f t="shared" si="4"/>
        <v>24</v>
      </c>
      <c r="Z61" s="61">
        <f t="shared" si="5"/>
        <v>0</v>
      </c>
      <c r="AA61" s="52">
        <f t="shared" si="6"/>
        <v>160.29110299999999</v>
      </c>
      <c r="AB61" s="52">
        <v>58</v>
      </c>
    </row>
    <row r="62" spans="1:28">
      <c r="A62" s="46" t="s">
        <v>109</v>
      </c>
      <c r="B62" s="46" t="s">
        <v>110</v>
      </c>
      <c r="C62" s="49">
        <v>286.75</v>
      </c>
      <c r="D62" s="47">
        <v>0</v>
      </c>
      <c r="E62" s="47">
        <v>6.3</v>
      </c>
      <c r="F62" s="48">
        <f t="shared" si="2"/>
        <v>6.3</v>
      </c>
      <c r="G62" s="49">
        <v>0</v>
      </c>
      <c r="H62" s="47">
        <f t="shared" si="3"/>
        <v>6.3</v>
      </c>
      <c r="I62" s="47">
        <v>2</v>
      </c>
      <c r="J62" s="47">
        <v>0.45</v>
      </c>
      <c r="K62" s="50">
        <v>0</v>
      </c>
      <c r="L62" s="48">
        <v>0</v>
      </c>
      <c r="M62" s="49">
        <v>20</v>
      </c>
      <c r="N62" s="51">
        <v>0.54190000000000005</v>
      </c>
      <c r="O62" s="52">
        <v>0</v>
      </c>
      <c r="P62" s="52">
        <v>0</v>
      </c>
      <c r="Q62" s="52">
        <v>344.83</v>
      </c>
      <c r="R62" s="49">
        <v>0</v>
      </c>
      <c r="S62" s="52">
        <v>332.63</v>
      </c>
      <c r="T62" s="52">
        <v>1</v>
      </c>
      <c r="U62" s="52">
        <v>2</v>
      </c>
      <c r="V62" s="52">
        <v>41.75</v>
      </c>
      <c r="W62" s="53">
        <v>0.12551483630460272</v>
      </c>
      <c r="X62" s="53">
        <v>0.12551483630460272</v>
      </c>
      <c r="Y62" s="61">
        <f t="shared" si="4"/>
        <v>44.75</v>
      </c>
      <c r="Z62" s="61">
        <f t="shared" si="5"/>
        <v>0</v>
      </c>
      <c r="AA62" s="52">
        <f t="shared" si="6"/>
        <v>186.86337700000001</v>
      </c>
      <c r="AB62" s="52">
        <v>76</v>
      </c>
    </row>
    <row r="63" spans="1:28">
      <c r="A63" s="46" t="s">
        <v>111</v>
      </c>
      <c r="B63" s="46" t="s">
        <v>112</v>
      </c>
      <c r="C63" s="49">
        <v>19250.77</v>
      </c>
      <c r="D63" s="47">
        <v>65.55</v>
      </c>
      <c r="E63" s="47">
        <v>862.09</v>
      </c>
      <c r="F63" s="48">
        <f t="shared" si="2"/>
        <v>927.64</v>
      </c>
      <c r="G63" s="49">
        <v>0</v>
      </c>
      <c r="H63" s="47">
        <f t="shared" si="3"/>
        <v>927.64</v>
      </c>
      <c r="I63" s="47">
        <v>431.39</v>
      </c>
      <c r="J63" s="47">
        <v>13.13</v>
      </c>
      <c r="K63" s="50">
        <v>5</v>
      </c>
      <c r="L63" s="48">
        <v>0</v>
      </c>
      <c r="M63" s="49">
        <v>65.359999999999985</v>
      </c>
      <c r="N63" s="51">
        <v>0.71130000000000004</v>
      </c>
      <c r="O63" s="52">
        <v>6424.25</v>
      </c>
      <c r="P63" s="52">
        <v>1127.25</v>
      </c>
      <c r="Q63" s="52">
        <v>18117.72</v>
      </c>
      <c r="R63" s="49">
        <v>962.54</v>
      </c>
      <c r="S63" s="52">
        <v>18566.690000000002</v>
      </c>
      <c r="T63" s="52">
        <v>132</v>
      </c>
      <c r="U63" s="52">
        <v>165</v>
      </c>
      <c r="V63" s="52">
        <v>2301.5</v>
      </c>
      <c r="W63" s="53">
        <v>0.12395855157812188</v>
      </c>
      <c r="X63" s="53">
        <v>0.12395855157812188</v>
      </c>
      <c r="Y63" s="61">
        <f t="shared" si="4"/>
        <v>2598.5</v>
      </c>
      <c r="Z63" s="61">
        <f t="shared" si="5"/>
        <v>7551.5</v>
      </c>
      <c r="AA63" s="52">
        <f t="shared" si="6"/>
        <v>12887.134236000002</v>
      </c>
      <c r="AB63" s="52">
        <v>5728.4800000000005</v>
      </c>
    </row>
    <row r="64" spans="1:28">
      <c r="A64" s="46" t="s">
        <v>113</v>
      </c>
      <c r="B64" s="46" t="s">
        <v>114</v>
      </c>
      <c r="C64" s="49">
        <v>2206.41</v>
      </c>
      <c r="D64" s="47">
        <v>7.56</v>
      </c>
      <c r="E64" s="47">
        <v>97.17</v>
      </c>
      <c r="F64" s="48">
        <f t="shared" si="2"/>
        <v>104.73</v>
      </c>
      <c r="G64" s="49">
        <v>0</v>
      </c>
      <c r="H64" s="47">
        <f t="shared" si="3"/>
        <v>104.73</v>
      </c>
      <c r="I64" s="47">
        <v>15</v>
      </c>
      <c r="J64" s="47">
        <v>1.49</v>
      </c>
      <c r="K64" s="50">
        <v>15</v>
      </c>
      <c r="L64" s="48">
        <v>0</v>
      </c>
      <c r="M64" s="49">
        <v>8.33</v>
      </c>
      <c r="N64" s="51">
        <v>0.7409</v>
      </c>
      <c r="O64" s="52">
        <v>775.5</v>
      </c>
      <c r="P64" s="52">
        <v>78.25</v>
      </c>
      <c r="Q64" s="52">
        <v>2095.4</v>
      </c>
      <c r="R64" s="49">
        <v>110.32</v>
      </c>
      <c r="S64" s="52">
        <v>2079.7600000000002</v>
      </c>
      <c r="T64" s="52">
        <v>10.5</v>
      </c>
      <c r="U64" s="52">
        <v>22.5</v>
      </c>
      <c r="V64" s="52">
        <v>282</v>
      </c>
      <c r="W64" s="53">
        <v>0.13559256837327383</v>
      </c>
      <c r="X64" s="53">
        <v>0.13500000000000001</v>
      </c>
      <c r="Y64" s="61">
        <f t="shared" si="4"/>
        <v>313.76760000000007</v>
      </c>
      <c r="Z64" s="61">
        <f t="shared" si="5"/>
        <v>853.75</v>
      </c>
      <c r="AA64" s="52">
        <f t="shared" si="6"/>
        <v>1552.4818600000001</v>
      </c>
      <c r="AB64" s="52">
        <v>648.33999999999992</v>
      </c>
    </row>
    <row r="65" spans="1:28">
      <c r="A65" s="46" t="s">
        <v>115</v>
      </c>
      <c r="B65" s="46" t="s">
        <v>116</v>
      </c>
      <c r="C65" s="49">
        <v>13</v>
      </c>
      <c r="D65" s="47">
        <v>0</v>
      </c>
      <c r="E65" s="47">
        <v>0</v>
      </c>
      <c r="F65" s="48">
        <f t="shared" si="2"/>
        <v>0</v>
      </c>
      <c r="G65" s="49">
        <v>0</v>
      </c>
      <c r="H65" s="47">
        <f t="shared" si="3"/>
        <v>0</v>
      </c>
      <c r="I65" s="47">
        <v>0</v>
      </c>
      <c r="J65" s="47">
        <v>0</v>
      </c>
      <c r="K65" s="50">
        <v>0</v>
      </c>
      <c r="L65" s="48">
        <v>0</v>
      </c>
      <c r="M65" s="49">
        <v>0</v>
      </c>
      <c r="N65" s="51">
        <v>0</v>
      </c>
      <c r="O65" s="52">
        <v>0</v>
      </c>
      <c r="P65" s="52">
        <v>0</v>
      </c>
      <c r="Q65" s="52">
        <v>9.1</v>
      </c>
      <c r="R65" s="49">
        <v>0</v>
      </c>
      <c r="S65" s="52">
        <v>15</v>
      </c>
      <c r="T65" s="52">
        <v>0</v>
      </c>
      <c r="U65" s="52">
        <v>0</v>
      </c>
      <c r="V65" s="52">
        <v>0</v>
      </c>
      <c r="W65" s="53">
        <v>0</v>
      </c>
      <c r="X65" s="53">
        <v>0</v>
      </c>
      <c r="Y65" s="61">
        <f t="shared" si="4"/>
        <v>0</v>
      </c>
      <c r="Z65" s="61">
        <f t="shared" si="5"/>
        <v>0</v>
      </c>
      <c r="AA65" s="52">
        <f t="shared" si="6"/>
        <v>0</v>
      </c>
      <c r="AB65" s="52">
        <v>10</v>
      </c>
    </row>
    <row r="66" spans="1:28">
      <c r="A66" s="46" t="s">
        <v>117</v>
      </c>
      <c r="B66" s="46" t="s">
        <v>118</v>
      </c>
      <c r="C66" s="49">
        <v>32.71</v>
      </c>
      <c r="D66" s="47">
        <v>0</v>
      </c>
      <c r="E66" s="47">
        <v>3.71</v>
      </c>
      <c r="F66" s="48">
        <f t="shared" si="2"/>
        <v>3.71</v>
      </c>
      <c r="G66" s="49">
        <v>0</v>
      </c>
      <c r="H66" s="47">
        <f t="shared" si="3"/>
        <v>3.71</v>
      </c>
      <c r="I66" s="47">
        <v>0</v>
      </c>
      <c r="J66" s="47">
        <v>0</v>
      </c>
      <c r="K66" s="50">
        <v>0</v>
      </c>
      <c r="L66" s="48">
        <v>0</v>
      </c>
      <c r="M66" s="49">
        <v>0</v>
      </c>
      <c r="N66" s="51">
        <v>0.68179999999999996</v>
      </c>
      <c r="O66" s="52">
        <v>0</v>
      </c>
      <c r="P66" s="52">
        <v>0</v>
      </c>
      <c r="Q66" s="52">
        <v>44.22</v>
      </c>
      <c r="R66" s="49">
        <v>0</v>
      </c>
      <c r="S66" s="52">
        <v>43.14</v>
      </c>
      <c r="T66" s="52">
        <v>0</v>
      </c>
      <c r="U66" s="52">
        <v>0</v>
      </c>
      <c r="V66" s="52">
        <v>5</v>
      </c>
      <c r="W66" s="53">
        <v>0.11590171534538711</v>
      </c>
      <c r="X66" s="53">
        <v>0.11590171534538711</v>
      </c>
      <c r="Y66" s="61">
        <f t="shared" si="4"/>
        <v>5</v>
      </c>
      <c r="Z66" s="61">
        <f t="shared" si="5"/>
        <v>0</v>
      </c>
      <c r="AA66" s="52">
        <f t="shared" si="6"/>
        <v>30.149195999999996</v>
      </c>
      <c r="AB66" s="52">
        <v>16</v>
      </c>
    </row>
    <row r="67" spans="1:28">
      <c r="A67" s="46" t="s">
        <v>119</v>
      </c>
      <c r="B67" s="46" t="s">
        <v>120</v>
      </c>
      <c r="C67" s="49">
        <v>324.35999999999996</v>
      </c>
      <c r="D67" s="47">
        <v>12.48</v>
      </c>
      <c r="E67" s="47">
        <v>21.55</v>
      </c>
      <c r="F67" s="48">
        <f t="shared" si="2"/>
        <v>34.03</v>
      </c>
      <c r="G67" s="49">
        <v>0</v>
      </c>
      <c r="H67" s="47">
        <f t="shared" si="3"/>
        <v>34.03</v>
      </c>
      <c r="I67" s="47">
        <v>0</v>
      </c>
      <c r="J67" s="47">
        <v>0.33</v>
      </c>
      <c r="K67" s="50">
        <v>0</v>
      </c>
      <c r="L67" s="48">
        <v>0</v>
      </c>
      <c r="M67" s="49">
        <v>0</v>
      </c>
      <c r="N67" s="51">
        <v>0.51839999999999997</v>
      </c>
      <c r="O67" s="52">
        <v>4</v>
      </c>
      <c r="P67" s="52">
        <v>2</v>
      </c>
      <c r="Q67" s="52">
        <v>314.56</v>
      </c>
      <c r="R67" s="49">
        <v>16.22</v>
      </c>
      <c r="S67" s="52">
        <v>304.17</v>
      </c>
      <c r="T67" s="52">
        <v>2</v>
      </c>
      <c r="U67" s="52">
        <v>10.75</v>
      </c>
      <c r="V67" s="52">
        <v>36.25</v>
      </c>
      <c r="W67" s="53">
        <v>0.11917677614491895</v>
      </c>
      <c r="X67" s="53">
        <v>0.11917677614491895</v>
      </c>
      <c r="Y67" s="61">
        <f t="shared" si="4"/>
        <v>49</v>
      </c>
      <c r="Z67" s="61">
        <f t="shared" si="5"/>
        <v>6</v>
      </c>
      <c r="AA67" s="52">
        <f t="shared" si="6"/>
        <v>163.067904</v>
      </c>
      <c r="AB67" s="52">
        <v>89</v>
      </c>
    </row>
    <row r="68" spans="1:28">
      <c r="A68" s="46" t="s">
        <v>121</v>
      </c>
      <c r="B68" s="46" t="s">
        <v>122</v>
      </c>
      <c r="C68" s="49">
        <v>2546.9899999999998</v>
      </c>
      <c r="D68" s="47">
        <v>58.35</v>
      </c>
      <c r="E68" s="47">
        <v>122.44</v>
      </c>
      <c r="F68" s="48">
        <f t="shared" si="2"/>
        <v>180.79</v>
      </c>
      <c r="G68" s="49">
        <v>0</v>
      </c>
      <c r="H68" s="47">
        <f t="shared" si="3"/>
        <v>180.79</v>
      </c>
      <c r="I68" s="47">
        <v>30</v>
      </c>
      <c r="J68" s="47">
        <v>0.2</v>
      </c>
      <c r="K68" s="50">
        <v>0</v>
      </c>
      <c r="L68" s="48">
        <v>0</v>
      </c>
      <c r="M68" s="49">
        <v>0</v>
      </c>
      <c r="N68" s="51">
        <v>0.92300000000000004</v>
      </c>
      <c r="O68" s="52">
        <v>1281.25</v>
      </c>
      <c r="P68" s="52">
        <v>298</v>
      </c>
      <c r="Q68" s="52">
        <v>2392.91</v>
      </c>
      <c r="R68" s="49">
        <v>127.35</v>
      </c>
      <c r="S68" s="52">
        <v>2415.9900000000002</v>
      </c>
      <c r="T68" s="52">
        <v>23</v>
      </c>
      <c r="U68" s="52">
        <v>16.75</v>
      </c>
      <c r="V68" s="52">
        <v>326.5</v>
      </c>
      <c r="W68" s="53">
        <v>0.13514128783645626</v>
      </c>
      <c r="X68" s="53">
        <v>0.13500000000000001</v>
      </c>
      <c r="Y68" s="61">
        <f t="shared" si="4"/>
        <v>365.90865000000008</v>
      </c>
      <c r="Z68" s="61">
        <f t="shared" si="5"/>
        <v>1579.25</v>
      </c>
      <c r="AA68" s="52">
        <f t="shared" si="6"/>
        <v>2208.6559299999999</v>
      </c>
      <c r="AB68" s="52">
        <v>687</v>
      </c>
    </row>
    <row r="69" spans="1:28">
      <c r="A69" s="46" t="s">
        <v>123</v>
      </c>
      <c r="B69" s="46" t="s">
        <v>124</v>
      </c>
      <c r="C69" s="49">
        <v>3237.43</v>
      </c>
      <c r="D69" s="47">
        <v>48.2</v>
      </c>
      <c r="E69" s="47">
        <v>193.26</v>
      </c>
      <c r="F69" s="48">
        <f t="shared" si="2"/>
        <v>241.45999999999998</v>
      </c>
      <c r="G69" s="49">
        <v>0</v>
      </c>
      <c r="H69" s="47">
        <f t="shared" si="3"/>
        <v>241.45999999999998</v>
      </c>
      <c r="I69" s="47">
        <v>50</v>
      </c>
      <c r="J69" s="47">
        <v>3.97</v>
      </c>
      <c r="K69" s="50">
        <v>0</v>
      </c>
      <c r="L69" s="48">
        <v>0</v>
      </c>
      <c r="M69" s="49">
        <v>10</v>
      </c>
      <c r="N69" s="51">
        <v>0.82869999999999999</v>
      </c>
      <c r="O69" s="52">
        <v>1262</v>
      </c>
      <c r="P69" s="52">
        <v>234</v>
      </c>
      <c r="Q69" s="52">
        <v>2943.79</v>
      </c>
      <c r="R69" s="49">
        <v>161.87</v>
      </c>
      <c r="S69" s="52">
        <v>2983.7200000000003</v>
      </c>
      <c r="T69" s="52">
        <v>10.5</v>
      </c>
      <c r="U69" s="52">
        <v>34.25</v>
      </c>
      <c r="V69" s="52">
        <v>387.25</v>
      </c>
      <c r="W69" s="53">
        <v>0.12978764763449652</v>
      </c>
      <c r="X69" s="53">
        <v>0.12978764763449652</v>
      </c>
      <c r="Y69" s="61">
        <f t="shared" si="4"/>
        <v>432</v>
      </c>
      <c r="Z69" s="61">
        <f t="shared" si="5"/>
        <v>1496</v>
      </c>
      <c r="AA69" s="52">
        <f t="shared" si="6"/>
        <v>2439.5187729999998</v>
      </c>
      <c r="AB69" s="52">
        <v>883</v>
      </c>
    </row>
    <row r="70" spans="1:28">
      <c r="A70" s="46" t="s">
        <v>125</v>
      </c>
      <c r="B70" s="46" t="s">
        <v>126</v>
      </c>
      <c r="C70" s="49">
        <v>945.25</v>
      </c>
      <c r="D70" s="47">
        <v>4.41</v>
      </c>
      <c r="E70" s="47">
        <v>45.6</v>
      </c>
      <c r="F70" s="48">
        <f t="shared" si="2"/>
        <v>50.010000000000005</v>
      </c>
      <c r="G70" s="49">
        <v>0</v>
      </c>
      <c r="H70" s="47">
        <f t="shared" si="3"/>
        <v>50.010000000000005</v>
      </c>
      <c r="I70" s="47">
        <v>0</v>
      </c>
      <c r="J70" s="47">
        <v>1.24</v>
      </c>
      <c r="K70" s="50">
        <v>0</v>
      </c>
      <c r="L70" s="48">
        <v>0</v>
      </c>
      <c r="M70" s="49">
        <v>0</v>
      </c>
      <c r="N70" s="51">
        <v>0.85399999999999998</v>
      </c>
      <c r="O70" s="52">
        <v>256.75</v>
      </c>
      <c r="P70" s="52">
        <v>65.25</v>
      </c>
      <c r="Q70" s="52">
        <v>918.28</v>
      </c>
      <c r="R70" s="49">
        <v>47.26</v>
      </c>
      <c r="S70" s="52">
        <v>904.86</v>
      </c>
      <c r="T70" s="52">
        <v>1.25</v>
      </c>
      <c r="U70" s="52">
        <v>11.25</v>
      </c>
      <c r="V70" s="52">
        <v>139.75</v>
      </c>
      <c r="W70" s="53">
        <v>0.15444378135844219</v>
      </c>
      <c r="X70" s="53">
        <v>0.13500000000000001</v>
      </c>
      <c r="Y70" s="61">
        <f t="shared" si="4"/>
        <v>134.65610000000001</v>
      </c>
      <c r="Z70" s="61">
        <f t="shared" si="5"/>
        <v>322</v>
      </c>
      <c r="AA70" s="52">
        <f t="shared" si="6"/>
        <v>784.21111999999994</v>
      </c>
      <c r="AB70" s="52">
        <v>272</v>
      </c>
    </row>
    <row r="71" spans="1:28">
      <c r="A71" s="46" t="s">
        <v>127</v>
      </c>
      <c r="B71" s="46" t="s">
        <v>128</v>
      </c>
      <c r="C71" s="49">
        <v>197.51</v>
      </c>
      <c r="D71" s="47">
        <v>0</v>
      </c>
      <c r="E71" s="47">
        <v>12.51</v>
      </c>
      <c r="F71" s="48">
        <f t="shared" si="2"/>
        <v>12.51</v>
      </c>
      <c r="G71" s="49">
        <v>0</v>
      </c>
      <c r="H71" s="47">
        <f t="shared" si="3"/>
        <v>12.51</v>
      </c>
      <c r="I71" s="47">
        <v>4</v>
      </c>
      <c r="J71" s="47">
        <v>0</v>
      </c>
      <c r="K71" s="50">
        <v>0</v>
      </c>
      <c r="L71" s="48">
        <v>0</v>
      </c>
      <c r="M71" s="49">
        <v>0</v>
      </c>
      <c r="N71" s="51">
        <v>0.38369999999999999</v>
      </c>
      <c r="O71" s="52">
        <v>0</v>
      </c>
      <c r="P71" s="52">
        <v>0</v>
      </c>
      <c r="Q71" s="52">
        <v>206.22</v>
      </c>
      <c r="R71" s="49">
        <v>9.8800000000000008</v>
      </c>
      <c r="S71" s="52">
        <v>212.67999999999998</v>
      </c>
      <c r="T71" s="52">
        <v>1</v>
      </c>
      <c r="U71" s="52">
        <v>1</v>
      </c>
      <c r="V71" s="52">
        <v>23.5</v>
      </c>
      <c r="W71" s="53">
        <v>0.11049463983449315</v>
      </c>
      <c r="X71" s="53">
        <v>0.11049463983449315</v>
      </c>
      <c r="Y71" s="61">
        <f t="shared" si="4"/>
        <v>25.5</v>
      </c>
      <c r="Z71" s="61">
        <f t="shared" si="5"/>
        <v>0</v>
      </c>
      <c r="AA71" s="52">
        <f t="shared" si="6"/>
        <v>79.126614000000004</v>
      </c>
      <c r="AB71" s="52">
        <v>49</v>
      </c>
    </row>
    <row r="72" spans="1:28">
      <c r="A72" s="46" t="s">
        <v>129</v>
      </c>
      <c r="B72" s="46" t="s">
        <v>130</v>
      </c>
      <c r="C72" s="49">
        <v>543.52</v>
      </c>
      <c r="D72" s="47">
        <v>8.9499999999999993</v>
      </c>
      <c r="E72" s="47">
        <v>25.12</v>
      </c>
      <c r="F72" s="48">
        <f t="shared" si="2"/>
        <v>34.07</v>
      </c>
      <c r="G72" s="49">
        <v>0</v>
      </c>
      <c r="H72" s="47">
        <f t="shared" si="3"/>
        <v>34.07</v>
      </c>
      <c r="I72" s="47">
        <v>10</v>
      </c>
      <c r="J72" s="47">
        <v>0.45</v>
      </c>
      <c r="K72" s="50">
        <v>0</v>
      </c>
      <c r="L72" s="48">
        <v>0</v>
      </c>
      <c r="M72" s="49">
        <v>26</v>
      </c>
      <c r="N72" s="51">
        <v>0.74009999999999998</v>
      </c>
      <c r="O72" s="52">
        <v>113.75</v>
      </c>
      <c r="P72" s="52">
        <v>28.75</v>
      </c>
      <c r="Q72" s="52">
        <v>518.21</v>
      </c>
      <c r="R72" s="49">
        <v>27.18</v>
      </c>
      <c r="S72" s="52">
        <v>546.16999999999996</v>
      </c>
      <c r="T72" s="52">
        <v>2.25</v>
      </c>
      <c r="U72" s="52">
        <v>9.75</v>
      </c>
      <c r="V72" s="52">
        <v>79</v>
      </c>
      <c r="W72" s="53">
        <v>0.14464360913268764</v>
      </c>
      <c r="X72" s="53">
        <v>0.13500000000000001</v>
      </c>
      <c r="Y72" s="61">
        <f t="shared" si="4"/>
        <v>85.732950000000002</v>
      </c>
      <c r="Z72" s="61">
        <f t="shared" si="5"/>
        <v>142.5</v>
      </c>
      <c r="AA72" s="52">
        <f t="shared" si="6"/>
        <v>383.527221</v>
      </c>
      <c r="AB72" s="52">
        <v>155</v>
      </c>
    </row>
    <row r="73" spans="1:28">
      <c r="A73" s="46" t="s">
        <v>131</v>
      </c>
      <c r="B73" s="46" t="s">
        <v>132</v>
      </c>
      <c r="C73" s="49">
        <v>1898.54</v>
      </c>
      <c r="D73" s="47">
        <v>17.82</v>
      </c>
      <c r="E73" s="47">
        <v>88.89</v>
      </c>
      <c r="F73" s="48">
        <f t="shared" si="2"/>
        <v>106.71000000000001</v>
      </c>
      <c r="G73" s="49">
        <v>0</v>
      </c>
      <c r="H73" s="47">
        <f t="shared" si="3"/>
        <v>106.71000000000001</v>
      </c>
      <c r="I73" s="47">
        <v>25</v>
      </c>
      <c r="J73" s="47">
        <v>0.83</v>
      </c>
      <c r="K73" s="50">
        <v>0</v>
      </c>
      <c r="L73" s="48">
        <v>0</v>
      </c>
      <c r="M73" s="49">
        <v>0</v>
      </c>
      <c r="N73" s="51">
        <v>0.78449999999999998</v>
      </c>
      <c r="O73" s="52">
        <v>777.5</v>
      </c>
      <c r="P73" s="52">
        <v>185.5</v>
      </c>
      <c r="Q73" s="52">
        <v>1733.44</v>
      </c>
      <c r="R73" s="49">
        <v>94.93</v>
      </c>
      <c r="S73" s="52">
        <v>1736.5000000000002</v>
      </c>
      <c r="T73" s="52">
        <v>8</v>
      </c>
      <c r="U73" s="52">
        <v>13.25</v>
      </c>
      <c r="V73" s="52">
        <v>195.5</v>
      </c>
      <c r="W73" s="53">
        <v>0.11258278145695363</v>
      </c>
      <c r="X73" s="53">
        <v>0.11258278145695363</v>
      </c>
      <c r="Y73" s="61">
        <f t="shared" si="4"/>
        <v>216.75</v>
      </c>
      <c r="Z73" s="61">
        <f t="shared" si="5"/>
        <v>963</v>
      </c>
      <c r="AA73" s="52">
        <f t="shared" si="6"/>
        <v>1359.8836799999999</v>
      </c>
      <c r="AB73" s="52">
        <v>543</v>
      </c>
    </row>
    <row r="74" spans="1:28">
      <c r="A74" s="46" t="s">
        <v>133</v>
      </c>
      <c r="B74" s="46" t="s">
        <v>134</v>
      </c>
      <c r="C74" s="49">
        <v>9345.82</v>
      </c>
      <c r="D74" s="47">
        <v>41.62</v>
      </c>
      <c r="E74" s="47">
        <v>432.91</v>
      </c>
      <c r="F74" s="48">
        <f t="shared" ref="F74:F137" si="7">D74+E74</f>
        <v>474.53000000000003</v>
      </c>
      <c r="G74" s="49">
        <v>220.48</v>
      </c>
      <c r="H74" s="47">
        <f t="shared" ref="H74:H137" si="8">SUM(F74:G74)</f>
        <v>695.01</v>
      </c>
      <c r="I74" s="47">
        <v>212</v>
      </c>
      <c r="J74" s="47">
        <v>16.809999999999999</v>
      </c>
      <c r="K74" s="50">
        <v>121</v>
      </c>
      <c r="L74" s="48">
        <v>0</v>
      </c>
      <c r="M74" s="49">
        <v>150</v>
      </c>
      <c r="N74" s="51">
        <v>0.63880000000000003</v>
      </c>
      <c r="O74" s="52">
        <v>1341</v>
      </c>
      <c r="P74" s="52">
        <v>331.5</v>
      </c>
      <c r="Q74" s="52">
        <v>8643.82</v>
      </c>
      <c r="R74" s="49">
        <v>467.29</v>
      </c>
      <c r="S74" s="52">
        <v>8754.0400000000009</v>
      </c>
      <c r="T74" s="52">
        <v>40.5</v>
      </c>
      <c r="U74" s="52">
        <v>101</v>
      </c>
      <c r="V74" s="52">
        <v>1070.75</v>
      </c>
      <c r="W74" s="53">
        <v>0.12231495400980574</v>
      </c>
      <c r="X74" s="53">
        <v>0.12231495400980574</v>
      </c>
      <c r="Y74" s="61">
        <f t="shared" ref="Y74:Y137" si="9">(T74+U74)+(S74*X74)</f>
        <v>1212.25</v>
      </c>
      <c r="Z74" s="61">
        <f t="shared" ref="Z74:Z137" si="10">O74+P74</f>
        <v>1672.5</v>
      </c>
      <c r="AA74" s="52">
        <f t="shared" ref="AA74:AA137" si="11">Q74*N74</f>
        <v>5521.6722159999999</v>
      </c>
      <c r="AB74" s="52">
        <v>2658</v>
      </c>
    </row>
    <row r="75" spans="1:28">
      <c r="A75" s="46" t="s">
        <v>135</v>
      </c>
      <c r="B75" s="46" t="s">
        <v>136</v>
      </c>
      <c r="C75" s="49">
        <v>2787.65</v>
      </c>
      <c r="D75" s="47">
        <v>39.51</v>
      </c>
      <c r="E75" s="47">
        <v>170.56</v>
      </c>
      <c r="F75" s="48">
        <f t="shared" si="7"/>
        <v>210.07</v>
      </c>
      <c r="G75" s="49">
        <v>0</v>
      </c>
      <c r="H75" s="47">
        <f t="shared" si="8"/>
        <v>210.07</v>
      </c>
      <c r="I75" s="47">
        <v>43</v>
      </c>
      <c r="J75" s="47">
        <v>2.58</v>
      </c>
      <c r="K75" s="50">
        <v>6</v>
      </c>
      <c r="L75" s="48">
        <v>0</v>
      </c>
      <c r="M75" s="49">
        <v>3</v>
      </c>
      <c r="N75" s="51">
        <v>0.55989999999999995</v>
      </c>
      <c r="O75" s="52">
        <v>291.5</v>
      </c>
      <c r="P75" s="52">
        <v>88.75</v>
      </c>
      <c r="Q75" s="52">
        <v>2563.17</v>
      </c>
      <c r="R75" s="49">
        <v>139.38</v>
      </c>
      <c r="S75" s="52">
        <v>2637.09</v>
      </c>
      <c r="T75" s="52">
        <v>13.75</v>
      </c>
      <c r="U75" s="52">
        <v>30.75</v>
      </c>
      <c r="V75" s="52">
        <v>326.75</v>
      </c>
      <c r="W75" s="53">
        <v>0.12390551706616004</v>
      </c>
      <c r="X75" s="53">
        <v>0.12390551706616004</v>
      </c>
      <c r="Y75" s="61">
        <f t="shared" si="9"/>
        <v>371.25</v>
      </c>
      <c r="Z75" s="61">
        <f t="shared" si="10"/>
        <v>380.25</v>
      </c>
      <c r="AA75" s="52">
        <f t="shared" si="11"/>
        <v>1435.1188829999999</v>
      </c>
      <c r="AB75" s="52">
        <v>701</v>
      </c>
    </row>
    <row r="76" spans="1:28">
      <c r="A76" s="46" t="s">
        <v>137</v>
      </c>
      <c r="B76" s="46" t="s">
        <v>138</v>
      </c>
      <c r="C76" s="49">
        <v>156.10999999999999</v>
      </c>
      <c r="D76" s="47">
        <v>3.08</v>
      </c>
      <c r="E76" s="47">
        <v>13.52</v>
      </c>
      <c r="F76" s="48">
        <f t="shared" si="7"/>
        <v>16.600000000000001</v>
      </c>
      <c r="G76" s="49">
        <v>0</v>
      </c>
      <c r="H76" s="47">
        <f t="shared" si="8"/>
        <v>16.600000000000001</v>
      </c>
      <c r="I76" s="47">
        <v>0</v>
      </c>
      <c r="J76" s="47">
        <v>1.51</v>
      </c>
      <c r="K76" s="50">
        <v>0</v>
      </c>
      <c r="L76" s="48">
        <v>0</v>
      </c>
      <c r="M76" s="49">
        <v>0</v>
      </c>
      <c r="N76" s="51">
        <v>0.66439999999999999</v>
      </c>
      <c r="O76" s="52">
        <v>4</v>
      </c>
      <c r="P76" s="52">
        <v>1</v>
      </c>
      <c r="Q76" s="52">
        <v>146.38999999999999</v>
      </c>
      <c r="R76" s="49">
        <v>7.81</v>
      </c>
      <c r="S76" s="52">
        <v>142.81999999999996</v>
      </c>
      <c r="T76" s="52">
        <v>0</v>
      </c>
      <c r="U76" s="52">
        <v>2</v>
      </c>
      <c r="V76" s="52">
        <v>13</v>
      </c>
      <c r="W76" s="53">
        <v>9.1023666153199859E-2</v>
      </c>
      <c r="X76" s="53">
        <v>9.1023666153199859E-2</v>
      </c>
      <c r="Y76" s="61">
        <f t="shared" si="9"/>
        <v>15</v>
      </c>
      <c r="Z76" s="61">
        <f t="shared" si="10"/>
        <v>5</v>
      </c>
      <c r="AA76" s="52">
        <f t="shared" si="11"/>
        <v>97.261515999999986</v>
      </c>
      <c r="AB76" s="52">
        <v>46</v>
      </c>
    </row>
    <row r="77" spans="1:28">
      <c r="A77" s="46" t="s">
        <v>139</v>
      </c>
      <c r="B77" s="46" t="s">
        <v>140</v>
      </c>
      <c r="C77" s="49">
        <v>735.88</v>
      </c>
      <c r="D77" s="47">
        <v>16.7</v>
      </c>
      <c r="E77" s="47">
        <v>20.77</v>
      </c>
      <c r="F77" s="48">
        <f t="shared" si="7"/>
        <v>37.47</v>
      </c>
      <c r="G77" s="49">
        <v>0</v>
      </c>
      <c r="H77" s="47">
        <f t="shared" si="8"/>
        <v>37.47</v>
      </c>
      <c r="I77" s="47">
        <v>11</v>
      </c>
      <c r="J77" s="47">
        <v>0.41</v>
      </c>
      <c r="K77" s="50">
        <v>0</v>
      </c>
      <c r="L77" s="48">
        <v>0</v>
      </c>
      <c r="M77" s="49">
        <v>27</v>
      </c>
      <c r="N77" s="51">
        <v>0.71060000000000001</v>
      </c>
      <c r="O77" s="52">
        <v>0</v>
      </c>
      <c r="P77" s="52">
        <v>0</v>
      </c>
      <c r="Q77" s="52">
        <v>727.06</v>
      </c>
      <c r="R77" s="49">
        <v>36.79</v>
      </c>
      <c r="S77" s="52">
        <v>730.29</v>
      </c>
      <c r="T77" s="52">
        <v>6</v>
      </c>
      <c r="U77" s="52">
        <v>5</v>
      </c>
      <c r="V77" s="52">
        <v>109.5</v>
      </c>
      <c r="W77" s="53">
        <v>0.14994043462186255</v>
      </c>
      <c r="X77" s="53">
        <v>0.13500000000000001</v>
      </c>
      <c r="Y77" s="61">
        <f t="shared" si="9"/>
        <v>109.58915</v>
      </c>
      <c r="Z77" s="61">
        <f t="shared" si="10"/>
        <v>0</v>
      </c>
      <c r="AA77" s="52">
        <f t="shared" si="11"/>
        <v>516.64883599999996</v>
      </c>
      <c r="AB77" s="52">
        <v>191</v>
      </c>
    </row>
    <row r="78" spans="1:28">
      <c r="A78" s="46" t="s">
        <v>141</v>
      </c>
      <c r="B78" s="46" t="s">
        <v>142</v>
      </c>
      <c r="C78" s="49">
        <v>3652.81</v>
      </c>
      <c r="D78" s="47">
        <v>68.83</v>
      </c>
      <c r="E78" s="47">
        <v>242.39</v>
      </c>
      <c r="F78" s="48">
        <f t="shared" si="7"/>
        <v>311.21999999999997</v>
      </c>
      <c r="G78" s="49">
        <v>49.36</v>
      </c>
      <c r="H78" s="47">
        <f t="shared" si="8"/>
        <v>360.58</v>
      </c>
      <c r="I78" s="47">
        <v>40</v>
      </c>
      <c r="J78" s="47">
        <v>2.23</v>
      </c>
      <c r="K78" s="50">
        <v>25</v>
      </c>
      <c r="L78" s="48">
        <v>0</v>
      </c>
      <c r="M78" s="49">
        <v>6</v>
      </c>
      <c r="N78" s="51">
        <v>0.67930000000000001</v>
      </c>
      <c r="O78" s="52">
        <v>410</v>
      </c>
      <c r="P78" s="52">
        <v>69.75</v>
      </c>
      <c r="Q78" s="52">
        <v>3350.03</v>
      </c>
      <c r="R78" s="49">
        <v>182.64</v>
      </c>
      <c r="S78" s="52">
        <v>3331.85</v>
      </c>
      <c r="T78" s="52">
        <v>17.25</v>
      </c>
      <c r="U78" s="52">
        <v>51.25</v>
      </c>
      <c r="V78" s="52">
        <v>534.25</v>
      </c>
      <c r="W78" s="53">
        <v>0.16034635412758677</v>
      </c>
      <c r="X78" s="53">
        <v>0.13500000000000001</v>
      </c>
      <c r="Y78" s="61">
        <f t="shared" si="9"/>
        <v>518.29975000000002</v>
      </c>
      <c r="Z78" s="61">
        <f t="shared" si="10"/>
        <v>479.75</v>
      </c>
      <c r="AA78" s="52">
        <f t="shared" si="11"/>
        <v>2275.6753790000002</v>
      </c>
      <c r="AB78" s="52">
        <v>926</v>
      </c>
    </row>
    <row r="79" spans="1:28">
      <c r="A79" s="46" t="s">
        <v>143</v>
      </c>
      <c r="B79" s="46" t="s">
        <v>144</v>
      </c>
      <c r="C79" s="49">
        <v>1766.94</v>
      </c>
      <c r="D79" s="47">
        <v>10.02</v>
      </c>
      <c r="E79" s="47">
        <v>131.91999999999999</v>
      </c>
      <c r="F79" s="48">
        <f t="shared" si="7"/>
        <v>141.94</v>
      </c>
      <c r="G79" s="49">
        <v>0</v>
      </c>
      <c r="H79" s="47">
        <f t="shared" si="8"/>
        <v>141.94</v>
      </c>
      <c r="I79" s="47">
        <v>18</v>
      </c>
      <c r="J79" s="47">
        <v>0</v>
      </c>
      <c r="K79" s="50">
        <v>18</v>
      </c>
      <c r="L79" s="48">
        <v>0</v>
      </c>
      <c r="M79" s="49">
        <v>66</v>
      </c>
      <c r="N79" s="51">
        <v>0.62619999999999998</v>
      </c>
      <c r="O79" s="52">
        <v>87.5</v>
      </c>
      <c r="P79" s="52">
        <v>19</v>
      </c>
      <c r="Q79" s="52">
        <v>1654.92</v>
      </c>
      <c r="R79" s="49">
        <v>88.35</v>
      </c>
      <c r="S79" s="52">
        <v>1614.8799999999999</v>
      </c>
      <c r="T79" s="52">
        <v>17.75</v>
      </c>
      <c r="U79" s="52">
        <v>11.75</v>
      </c>
      <c r="V79" s="52">
        <v>247.75</v>
      </c>
      <c r="W79" s="53">
        <v>0.15341697215892203</v>
      </c>
      <c r="X79" s="53">
        <v>0.13500000000000001</v>
      </c>
      <c r="Y79" s="61">
        <f t="shared" si="9"/>
        <v>247.50880000000001</v>
      </c>
      <c r="Z79" s="61">
        <f t="shared" si="10"/>
        <v>106.5</v>
      </c>
      <c r="AA79" s="52">
        <f t="shared" si="11"/>
        <v>1036.3109039999999</v>
      </c>
      <c r="AB79" s="52">
        <v>472</v>
      </c>
    </row>
    <row r="80" spans="1:28">
      <c r="A80" s="46" t="s">
        <v>145</v>
      </c>
      <c r="B80" s="46" t="s">
        <v>146</v>
      </c>
      <c r="C80" s="49">
        <v>711.03</v>
      </c>
      <c r="D80" s="47">
        <v>4.38</v>
      </c>
      <c r="E80" s="47">
        <v>7.65</v>
      </c>
      <c r="F80" s="48">
        <f t="shared" si="7"/>
        <v>12.030000000000001</v>
      </c>
      <c r="G80" s="49">
        <v>0</v>
      </c>
      <c r="H80" s="47">
        <f t="shared" si="8"/>
        <v>12.030000000000001</v>
      </c>
      <c r="I80" s="47">
        <v>20</v>
      </c>
      <c r="J80" s="47">
        <v>0</v>
      </c>
      <c r="K80" s="50">
        <v>4</v>
      </c>
      <c r="L80" s="48">
        <v>0</v>
      </c>
      <c r="M80" s="49">
        <v>0</v>
      </c>
      <c r="N80" s="51">
        <v>0.71189999999999998</v>
      </c>
      <c r="O80" s="52">
        <v>20</v>
      </c>
      <c r="P80" s="52">
        <v>2</v>
      </c>
      <c r="Q80" s="52">
        <v>702.59</v>
      </c>
      <c r="R80" s="49">
        <v>35.549999999999997</v>
      </c>
      <c r="S80" s="52">
        <v>699.81</v>
      </c>
      <c r="T80" s="52">
        <v>2</v>
      </c>
      <c r="U80" s="52">
        <v>5.5</v>
      </c>
      <c r="V80" s="52">
        <v>120.75</v>
      </c>
      <c r="W80" s="53">
        <v>0.17254683414069535</v>
      </c>
      <c r="X80" s="53">
        <v>0.13500000000000001</v>
      </c>
      <c r="Y80" s="61">
        <f t="shared" si="9"/>
        <v>101.97435</v>
      </c>
      <c r="Z80" s="61">
        <f t="shared" si="10"/>
        <v>22</v>
      </c>
      <c r="AA80" s="52">
        <f t="shared" si="11"/>
        <v>500.17382100000003</v>
      </c>
      <c r="AB80" s="52">
        <v>196</v>
      </c>
    </row>
    <row r="81" spans="1:28">
      <c r="A81" s="46" t="s">
        <v>147</v>
      </c>
      <c r="B81" s="46" t="s">
        <v>148</v>
      </c>
      <c r="C81" s="49">
        <v>301.60000000000002</v>
      </c>
      <c r="D81" s="47">
        <v>0</v>
      </c>
      <c r="E81" s="47">
        <v>0</v>
      </c>
      <c r="F81" s="48">
        <f t="shared" si="7"/>
        <v>0</v>
      </c>
      <c r="G81" s="49">
        <v>0</v>
      </c>
      <c r="H81" s="47">
        <f t="shared" si="8"/>
        <v>0</v>
      </c>
      <c r="I81" s="47">
        <v>0</v>
      </c>
      <c r="J81" s="47">
        <v>0</v>
      </c>
      <c r="K81" s="50">
        <v>0</v>
      </c>
      <c r="L81" s="48">
        <v>0</v>
      </c>
      <c r="M81" s="49">
        <v>0</v>
      </c>
      <c r="N81" s="51">
        <v>0.60860000000000003</v>
      </c>
      <c r="O81" s="52">
        <v>0</v>
      </c>
      <c r="P81" s="52">
        <v>0</v>
      </c>
      <c r="Q81" s="52">
        <v>298.86</v>
      </c>
      <c r="R81" s="49">
        <v>15.08</v>
      </c>
      <c r="S81" s="52">
        <v>317.91000000000003</v>
      </c>
      <c r="T81" s="52">
        <v>1.5</v>
      </c>
      <c r="U81" s="52">
        <v>8.5</v>
      </c>
      <c r="V81" s="52">
        <v>63.25</v>
      </c>
      <c r="W81" s="53">
        <v>0.19895567928029945</v>
      </c>
      <c r="X81" s="53">
        <v>0.13500000000000001</v>
      </c>
      <c r="Y81" s="61">
        <f t="shared" si="9"/>
        <v>52.917850000000008</v>
      </c>
      <c r="Z81" s="61">
        <f t="shared" si="10"/>
        <v>0</v>
      </c>
      <c r="AA81" s="52">
        <f t="shared" si="11"/>
        <v>181.88619600000001</v>
      </c>
      <c r="AB81" s="52">
        <v>161.6</v>
      </c>
    </row>
    <row r="82" spans="1:28">
      <c r="A82" s="46" t="s">
        <v>149</v>
      </c>
      <c r="B82" s="46" t="s">
        <v>150</v>
      </c>
      <c r="C82" s="49">
        <v>1543.8300000000002</v>
      </c>
      <c r="D82" s="47">
        <v>17.14</v>
      </c>
      <c r="E82" s="47">
        <v>112.04</v>
      </c>
      <c r="F82" s="48">
        <f t="shared" si="7"/>
        <v>129.18</v>
      </c>
      <c r="G82" s="49">
        <v>0</v>
      </c>
      <c r="H82" s="47">
        <f t="shared" si="8"/>
        <v>129.18</v>
      </c>
      <c r="I82" s="47">
        <v>26</v>
      </c>
      <c r="J82" s="47">
        <v>4.6500000000000004</v>
      </c>
      <c r="K82" s="50">
        <v>6</v>
      </c>
      <c r="L82" s="48">
        <v>0</v>
      </c>
      <c r="M82" s="49">
        <v>0</v>
      </c>
      <c r="N82" s="51">
        <v>0.3649</v>
      </c>
      <c r="O82" s="52">
        <v>27</v>
      </c>
      <c r="P82" s="52">
        <v>8.75</v>
      </c>
      <c r="Q82" s="52">
        <v>1390.38</v>
      </c>
      <c r="R82" s="49">
        <v>77.19</v>
      </c>
      <c r="S82" s="52">
        <v>1436.73</v>
      </c>
      <c r="T82" s="52">
        <v>9.5</v>
      </c>
      <c r="U82" s="52">
        <v>26</v>
      </c>
      <c r="V82" s="52">
        <v>192.5</v>
      </c>
      <c r="W82" s="53">
        <v>0.13398481273447341</v>
      </c>
      <c r="X82" s="53">
        <v>0.13398481273447341</v>
      </c>
      <c r="Y82" s="61">
        <f t="shared" si="9"/>
        <v>227.99999999999997</v>
      </c>
      <c r="Z82" s="61">
        <f t="shared" si="10"/>
        <v>35.75</v>
      </c>
      <c r="AA82" s="52">
        <f t="shared" si="11"/>
        <v>507.34966200000002</v>
      </c>
      <c r="AB82" s="52">
        <v>378</v>
      </c>
    </row>
    <row r="83" spans="1:28">
      <c r="A83" s="46" t="s">
        <v>151</v>
      </c>
      <c r="B83" s="46" t="s">
        <v>152</v>
      </c>
      <c r="C83" s="49">
        <v>1679.28</v>
      </c>
      <c r="D83" s="47">
        <v>43.8</v>
      </c>
      <c r="E83" s="47">
        <v>185.86</v>
      </c>
      <c r="F83" s="48">
        <f t="shared" si="7"/>
        <v>229.66000000000003</v>
      </c>
      <c r="G83" s="49">
        <v>0</v>
      </c>
      <c r="H83" s="47">
        <f t="shared" si="8"/>
        <v>229.66000000000003</v>
      </c>
      <c r="I83" s="47">
        <v>0</v>
      </c>
      <c r="J83" s="47">
        <v>5.62</v>
      </c>
      <c r="K83" s="50">
        <v>0</v>
      </c>
      <c r="L83" s="48">
        <v>0</v>
      </c>
      <c r="M83" s="49">
        <v>0</v>
      </c>
      <c r="N83" s="51">
        <v>0.74550000000000005</v>
      </c>
      <c r="O83" s="52">
        <v>123.25</v>
      </c>
      <c r="P83" s="52">
        <v>35</v>
      </c>
      <c r="Q83" s="52">
        <v>1500.74</v>
      </c>
      <c r="R83" s="49">
        <v>83.96</v>
      </c>
      <c r="S83" s="52">
        <v>1572.1799999999998</v>
      </c>
      <c r="T83" s="52">
        <v>8</v>
      </c>
      <c r="U83" s="52">
        <v>35.25</v>
      </c>
      <c r="V83" s="52">
        <v>263</v>
      </c>
      <c r="W83" s="53">
        <v>0.16728364436642115</v>
      </c>
      <c r="X83" s="53">
        <v>0.13500000000000001</v>
      </c>
      <c r="Y83" s="61">
        <f t="shared" si="9"/>
        <v>255.49429999999998</v>
      </c>
      <c r="Z83" s="61">
        <f t="shared" si="10"/>
        <v>158.25</v>
      </c>
      <c r="AA83" s="52">
        <f t="shared" si="11"/>
        <v>1118.8016700000001</v>
      </c>
      <c r="AB83" s="52">
        <v>431</v>
      </c>
    </row>
    <row r="84" spans="1:28">
      <c r="A84" s="46" t="s">
        <v>153</v>
      </c>
      <c r="B84" s="46" t="s">
        <v>154</v>
      </c>
      <c r="C84" s="49">
        <v>175.24</v>
      </c>
      <c r="D84" s="47">
        <v>0</v>
      </c>
      <c r="E84" s="47">
        <v>8.24</v>
      </c>
      <c r="F84" s="48">
        <f t="shared" si="7"/>
        <v>8.24</v>
      </c>
      <c r="G84" s="49">
        <v>0</v>
      </c>
      <c r="H84" s="47">
        <f t="shared" si="8"/>
        <v>8.24</v>
      </c>
      <c r="I84" s="47">
        <v>2</v>
      </c>
      <c r="J84" s="47">
        <v>0</v>
      </c>
      <c r="K84" s="50">
        <v>0</v>
      </c>
      <c r="L84" s="48">
        <v>0</v>
      </c>
      <c r="M84" s="49">
        <v>0</v>
      </c>
      <c r="N84" s="51">
        <v>0.77329999999999999</v>
      </c>
      <c r="O84" s="52">
        <v>0</v>
      </c>
      <c r="P84" s="52">
        <v>0</v>
      </c>
      <c r="Q84" s="52">
        <v>172.56</v>
      </c>
      <c r="R84" s="49">
        <v>0</v>
      </c>
      <c r="S84" s="52">
        <v>171.33</v>
      </c>
      <c r="T84" s="52">
        <v>0</v>
      </c>
      <c r="U84" s="52">
        <v>1.5</v>
      </c>
      <c r="V84" s="52">
        <v>34</v>
      </c>
      <c r="W84" s="53">
        <v>0.19844744061168504</v>
      </c>
      <c r="X84" s="53">
        <v>0.13500000000000001</v>
      </c>
      <c r="Y84" s="61">
        <f t="shared" si="9"/>
        <v>24.629550000000002</v>
      </c>
      <c r="Z84" s="61">
        <f t="shared" si="10"/>
        <v>0</v>
      </c>
      <c r="AA84" s="52">
        <f t="shared" si="11"/>
        <v>133.44064800000001</v>
      </c>
      <c r="AB84" s="52">
        <v>38</v>
      </c>
    </row>
    <row r="85" spans="1:28">
      <c r="A85" s="46" t="s">
        <v>155</v>
      </c>
      <c r="B85" s="46" t="s">
        <v>156</v>
      </c>
      <c r="C85" s="49">
        <v>178.81</v>
      </c>
      <c r="D85" s="47">
        <v>4.1399999999999997</v>
      </c>
      <c r="E85" s="47">
        <v>2.67</v>
      </c>
      <c r="F85" s="48">
        <f t="shared" si="7"/>
        <v>6.81</v>
      </c>
      <c r="G85" s="49">
        <v>0</v>
      </c>
      <c r="H85" s="47">
        <f t="shared" si="8"/>
        <v>6.81</v>
      </c>
      <c r="I85" s="47">
        <v>3</v>
      </c>
      <c r="J85" s="47">
        <v>0</v>
      </c>
      <c r="K85" s="50">
        <v>0</v>
      </c>
      <c r="L85" s="48">
        <v>0</v>
      </c>
      <c r="M85" s="49">
        <v>0</v>
      </c>
      <c r="N85" s="51">
        <v>0.99439999999999995</v>
      </c>
      <c r="O85" s="52">
        <v>36.75</v>
      </c>
      <c r="P85" s="52">
        <v>5</v>
      </c>
      <c r="Q85" s="52">
        <v>178.21</v>
      </c>
      <c r="R85" s="49">
        <v>8.94</v>
      </c>
      <c r="S85" s="52">
        <v>197.26</v>
      </c>
      <c r="T85" s="52">
        <v>0</v>
      </c>
      <c r="U85" s="52">
        <v>3</v>
      </c>
      <c r="V85" s="52">
        <v>35</v>
      </c>
      <c r="W85" s="53">
        <v>0.177430801987225</v>
      </c>
      <c r="X85" s="53">
        <v>0.13500000000000001</v>
      </c>
      <c r="Y85" s="61">
        <f t="shared" si="9"/>
        <v>29.630099999999999</v>
      </c>
      <c r="Z85" s="61">
        <f t="shared" si="10"/>
        <v>41.75</v>
      </c>
      <c r="AA85" s="52">
        <f t="shared" si="11"/>
        <v>177.21202399999999</v>
      </c>
      <c r="AB85" s="52">
        <v>50</v>
      </c>
    </row>
    <row r="86" spans="1:28">
      <c r="A86" s="46" t="s">
        <v>157</v>
      </c>
      <c r="B86" s="46" t="s">
        <v>158</v>
      </c>
      <c r="C86" s="49">
        <v>145</v>
      </c>
      <c r="D86" s="47">
        <v>0</v>
      </c>
      <c r="E86" s="47">
        <v>0</v>
      </c>
      <c r="F86" s="48">
        <f t="shared" si="7"/>
        <v>0</v>
      </c>
      <c r="G86" s="49">
        <v>0</v>
      </c>
      <c r="H86" s="47">
        <f t="shared" si="8"/>
        <v>0</v>
      </c>
      <c r="I86" s="47">
        <v>0</v>
      </c>
      <c r="J86" s="47">
        <v>0</v>
      </c>
      <c r="K86" s="50">
        <v>0</v>
      </c>
      <c r="L86" s="48">
        <v>0</v>
      </c>
      <c r="M86" s="49">
        <v>0</v>
      </c>
      <c r="N86" s="51">
        <v>0.50329999999999997</v>
      </c>
      <c r="O86" s="52">
        <v>2</v>
      </c>
      <c r="P86" s="52">
        <v>1</v>
      </c>
      <c r="Q86" s="52">
        <v>152.02000000000001</v>
      </c>
      <c r="R86" s="49">
        <v>7.25</v>
      </c>
      <c r="S86" s="52">
        <v>164.8</v>
      </c>
      <c r="T86" s="52">
        <v>1.25</v>
      </c>
      <c r="U86" s="52">
        <v>5.75</v>
      </c>
      <c r="V86" s="52">
        <v>28.25</v>
      </c>
      <c r="W86" s="53">
        <v>0.17141990291262135</v>
      </c>
      <c r="X86" s="53">
        <v>0.13500000000000001</v>
      </c>
      <c r="Y86" s="61">
        <f t="shared" si="9"/>
        <v>29.248000000000005</v>
      </c>
      <c r="Z86" s="61">
        <f t="shared" si="10"/>
        <v>3</v>
      </c>
      <c r="AA86" s="52">
        <f t="shared" si="11"/>
        <v>76.511666000000005</v>
      </c>
      <c r="AB86" s="52">
        <v>86</v>
      </c>
    </row>
    <row r="87" spans="1:28">
      <c r="A87" s="46" t="s">
        <v>159</v>
      </c>
      <c r="B87" s="46" t="s">
        <v>160</v>
      </c>
      <c r="C87" s="49">
        <v>57</v>
      </c>
      <c r="D87" s="47">
        <v>0</v>
      </c>
      <c r="E87" s="47">
        <v>0</v>
      </c>
      <c r="F87" s="48">
        <f t="shared" si="7"/>
        <v>0</v>
      </c>
      <c r="G87" s="49">
        <v>0</v>
      </c>
      <c r="H87" s="47">
        <f t="shared" si="8"/>
        <v>0</v>
      </c>
      <c r="I87" s="47">
        <v>0</v>
      </c>
      <c r="J87" s="47">
        <v>0</v>
      </c>
      <c r="K87" s="50">
        <v>0</v>
      </c>
      <c r="L87" s="48">
        <v>0</v>
      </c>
      <c r="M87" s="49">
        <v>0</v>
      </c>
      <c r="N87" s="51">
        <v>0.52729999999999999</v>
      </c>
      <c r="O87" s="52">
        <v>0</v>
      </c>
      <c r="P87" s="52">
        <v>0</v>
      </c>
      <c r="Q87" s="52">
        <v>55.4</v>
      </c>
      <c r="R87" s="49">
        <v>0</v>
      </c>
      <c r="S87" s="52">
        <v>59.4</v>
      </c>
      <c r="T87" s="52">
        <v>0</v>
      </c>
      <c r="U87" s="52">
        <v>0</v>
      </c>
      <c r="V87" s="52">
        <v>12</v>
      </c>
      <c r="W87" s="53">
        <v>0.20202020202020202</v>
      </c>
      <c r="X87" s="53">
        <v>0.13500000000000001</v>
      </c>
      <c r="Y87" s="61">
        <f t="shared" si="9"/>
        <v>8.0190000000000001</v>
      </c>
      <c r="Z87" s="61">
        <f t="shared" si="10"/>
        <v>0</v>
      </c>
      <c r="AA87" s="52">
        <f t="shared" si="11"/>
        <v>29.212419999999998</v>
      </c>
      <c r="AB87" s="52">
        <v>31</v>
      </c>
    </row>
    <row r="88" spans="1:28">
      <c r="A88" s="46" t="s">
        <v>161</v>
      </c>
      <c r="B88" s="46" t="s">
        <v>162</v>
      </c>
      <c r="C88" s="49">
        <v>142.35</v>
      </c>
      <c r="D88" s="47">
        <v>2.96</v>
      </c>
      <c r="E88" s="47">
        <v>9.39</v>
      </c>
      <c r="F88" s="48">
        <f t="shared" si="7"/>
        <v>12.350000000000001</v>
      </c>
      <c r="G88" s="49">
        <v>0</v>
      </c>
      <c r="H88" s="47">
        <f t="shared" si="8"/>
        <v>12.350000000000001</v>
      </c>
      <c r="I88" s="47">
        <v>3</v>
      </c>
      <c r="J88" s="47">
        <v>0</v>
      </c>
      <c r="K88" s="50">
        <v>0</v>
      </c>
      <c r="L88" s="48">
        <v>0</v>
      </c>
      <c r="M88" s="49">
        <v>0</v>
      </c>
      <c r="N88" s="51">
        <v>0.55100000000000005</v>
      </c>
      <c r="O88" s="52">
        <v>0</v>
      </c>
      <c r="P88" s="52">
        <v>0</v>
      </c>
      <c r="Q88" s="52">
        <v>145.80000000000001</v>
      </c>
      <c r="R88" s="49">
        <v>7.12</v>
      </c>
      <c r="S88" s="52">
        <v>155.66999999999999</v>
      </c>
      <c r="T88" s="52">
        <v>0</v>
      </c>
      <c r="U88" s="52">
        <v>0</v>
      </c>
      <c r="V88" s="52">
        <v>25.25</v>
      </c>
      <c r="W88" s="53">
        <v>0.16220209417357231</v>
      </c>
      <c r="X88" s="53">
        <v>0.13500000000000001</v>
      </c>
      <c r="Y88" s="61">
        <f t="shared" si="9"/>
        <v>21.015450000000001</v>
      </c>
      <c r="Z88" s="61">
        <f t="shared" si="10"/>
        <v>0</v>
      </c>
      <c r="AA88" s="52">
        <f t="shared" si="11"/>
        <v>80.335800000000006</v>
      </c>
      <c r="AB88" s="52">
        <v>38</v>
      </c>
    </row>
    <row r="89" spans="1:28">
      <c r="A89" s="46" t="s">
        <v>163</v>
      </c>
      <c r="B89" s="46" t="s">
        <v>164</v>
      </c>
      <c r="C89" s="49">
        <v>616.70000000000005</v>
      </c>
      <c r="D89" s="47">
        <v>17.32</v>
      </c>
      <c r="E89" s="47">
        <v>21.13</v>
      </c>
      <c r="F89" s="48">
        <f t="shared" si="7"/>
        <v>38.450000000000003</v>
      </c>
      <c r="G89" s="49">
        <v>0</v>
      </c>
      <c r="H89" s="47">
        <f t="shared" si="8"/>
        <v>38.450000000000003</v>
      </c>
      <c r="I89" s="47">
        <v>18</v>
      </c>
      <c r="J89" s="47">
        <v>2.25</v>
      </c>
      <c r="K89" s="50">
        <v>0</v>
      </c>
      <c r="L89" s="48">
        <v>0</v>
      </c>
      <c r="M89" s="49">
        <v>0</v>
      </c>
      <c r="N89" s="51">
        <v>0.76590000000000003</v>
      </c>
      <c r="O89" s="52">
        <v>55</v>
      </c>
      <c r="P89" s="52">
        <v>5</v>
      </c>
      <c r="Q89" s="52">
        <v>617.37</v>
      </c>
      <c r="R89" s="49">
        <v>30.84</v>
      </c>
      <c r="S89" s="52">
        <v>609.36</v>
      </c>
      <c r="T89" s="52">
        <v>5.25</v>
      </c>
      <c r="U89" s="52">
        <v>10</v>
      </c>
      <c r="V89" s="52">
        <v>89</v>
      </c>
      <c r="W89" s="53">
        <v>0.14605487724826047</v>
      </c>
      <c r="X89" s="53">
        <v>0.13500000000000001</v>
      </c>
      <c r="Y89" s="61">
        <f t="shared" si="9"/>
        <v>97.513600000000011</v>
      </c>
      <c r="Z89" s="61">
        <f t="shared" si="10"/>
        <v>60</v>
      </c>
      <c r="AA89" s="52">
        <f t="shared" si="11"/>
        <v>472.843683</v>
      </c>
      <c r="AB89" s="52">
        <v>156</v>
      </c>
    </row>
    <row r="90" spans="1:28">
      <c r="A90" s="46" t="s">
        <v>165</v>
      </c>
      <c r="B90" s="46" t="s">
        <v>166</v>
      </c>
      <c r="C90" s="49">
        <v>272.82000000000005</v>
      </c>
      <c r="D90" s="47">
        <v>12</v>
      </c>
      <c r="E90" s="47">
        <v>32.6</v>
      </c>
      <c r="F90" s="48">
        <f t="shared" si="7"/>
        <v>44.6</v>
      </c>
      <c r="G90" s="49">
        <v>0</v>
      </c>
      <c r="H90" s="47">
        <f t="shared" si="8"/>
        <v>44.6</v>
      </c>
      <c r="I90" s="47">
        <v>1</v>
      </c>
      <c r="J90" s="47">
        <v>1.22</v>
      </c>
      <c r="K90" s="50">
        <v>1</v>
      </c>
      <c r="L90" s="48">
        <v>0</v>
      </c>
      <c r="M90" s="49">
        <v>10</v>
      </c>
      <c r="N90" s="51">
        <v>0.63639999999999997</v>
      </c>
      <c r="O90" s="52">
        <v>3.5</v>
      </c>
      <c r="P90" s="52">
        <v>0</v>
      </c>
      <c r="Q90" s="52">
        <v>228.6</v>
      </c>
      <c r="R90" s="49">
        <v>13.64</v>
      </c>
      <c r="S90" s="52">
        <v>277.14999999999998</v>
      </c>
      <c r="T90" s="52">
        <v>2.75</v>
      </c>
      <c r="U90" s="52">
        <v>3</v>
      </c>
      <c r="V90" s="52">
        <v>51</v>
      </c>
      <c r="W90" s="53">
        <v>0.18401587587948764</v>
      </c>
      <c r="X90" s="53">
        <v>0.13500000000000001</v>
      </c>
      <c r="Y90" s="61">
        <f t="shared" si="9"/>
        <v>43.16525</v>
      </c>
      <c r="Z90" s="61">
        <f t="shared" si="10"/>
        <v>3.5</v>
      </c>
      <c r="AA90" s="52">
        <f t="shared" si="11"/>
        <v>145.48103999999998</v>
      </c>
      <c r="AB90" s="52">
        <v>61</v>
      </c>
    </row>
    <row r="91" spans="1:28">
      <c r="A91" s="46" t="s">
        <v>167</v>
      </c>
      <c r="B91" s="46" t="s">
        <v>168</v>
      </c>
      <c r="C91" s="49">
        <v>6246.9</v>
      </c>
      <c r="D91" s="47">
        <v>49.86</v>
      </c>
      <c r="E91" s="47">
        <v>390.81</v>
      </c>
      <c r="F91" s="48">
        <f t="shared" si="7"/>
        <v>440.67</v>
      </c>
      <c r="G91" s="49">
        <v>0</v>
      </c>
      <c r="H91" s="47">
        <f t="shared" si="8"/>
        <v>440.67</v>
      </c>
      <c r="I91" s="47">
        <v>110</v>
      </c>
      <c r="J91" s="47">
        <v>6.23</v>
      </c>
      <c r="K91" s="50">
        <v>10</v>
      </c>
      <c r="L91" s="48">
        <v>0</v>
      </c>
      <c r="M91" s="49">
        <v>200</v>
      </c>
      <c r="N91" s="51">
        <v>0.3856</v>
      </c>
      <c r="O91" s="52">
        <v>219</v>
      </c>
      <c r="P91" s="52">
        <v>56.25</v>
      </c>
      <c r="Q91" s="52">
        <v>5817.03</v>
      </c>
      <c r="R91" s="49">
        <v>312.35000000000002</v>
      </c>
      <c r="S91" s="52">
        <v>5899.9800000000005</v>
      </c>
      <c r="T91" s="52">
        <v>67.75</v>
      </c>
      <c r="U91" s="52">
        <v>115.5</v>
      </c>
      <c r="V91" s="52">
        <v>899</v>
      </c>
      <c r="W91" s="53">
        <v>0.15237339787592499</v>
      </c>
      <c r="X91" s="53">
        <v>0.13500000000000001</v>
      </c>
      <c r="Y91" s="61">
        <f t="shared" si="9"/>
        <v>979.74730000000011</v>
      </c>
      <c r="Z91" s="61">
        <f t="shared" si="10"/>
        <v>275.25</v>
      </c>
      <c r="AA91" s="52">
        <f t="shared" si="11"/>
        <v>2243.0467679999997</v>
      </c>
      <c r="AB91" s="52">
        <v>1830</v>
      </c>
    </row>
    <row r="92" spans="1:28">
      <c r="A92" s="46" t="s">
        <v>169</v>
      </c>
      <c r="B92" s="46" t="s">
        <v>170</v>
      </c>
      <c r="C92" s="49">
        <v>967.93</v>
      </c>
      <c r="D92" s="47">
        <v>0</v>
      </c>
      <c r="E92" s="47">
        <v>18.04</v>
      </c>
      <c r="F92" s="48">
        <f t="shared" si="7"/>
        <v>18.04</v>
      </c>
      <c r="G92" s="49">
        <v>0</v>
      </c>
      <c r="H92" s="47">
        <f t="shared" si="8"/>
        <v>18.04</v>
      </c>
      <c r="I92" s="47">
        <v>12</v>
      </c>
      <c r="J92" s="47">
        <v>0.89</v>
      </c>
      <c r="K92" s="50">
        <v>48</v>
      </c>
      <c r="L92" s="48">
        <v>0</v>
      </c>
      <c r="M92" s="49">
        <v>0</v>
      </c>
      <c r="N92" s="51">
        <v>0.3422</v>
      </c>
      <c r="O92" s="52">
        <v>33.75</v>
      </c>
      <c r="P92" s="52">
        <v>3</v>
      </c>
      <c r="Q92" s="52">
        <v>972.64</v>
      </c>
      <c r="R92" s="49">
        <v>48.4</v>
      </c>
      <c r="S92" s="52">
        <v>1009.77</v>
      </c>
      <c r="T92" s="52">
        <v>7</v>
      </c>
      <c r="U92" s="52">
        <v>11.75</v>
      </c>
      <c r="V92" s="52">
        <v>149.25</v>
      </c>
      <c r="W92" s="53">
        <v>0.14780593600522893</v>
      </c>
      <c r="X92" s="53">
        <v>0.13500000000000001</v>
      </c>
      <c r="Y92" s="61">
        <f t="shared" si="9"/>
        <v>155.06895</v>
      </c>
      <c r="Z92" s="61">
        <f t="shared" si="10"/>
        <v>36.75</v>
      </c>
      <c r="AA92" s="52">
        <f t="shared" si="11"/>
        <v>332.83740799999998</v>
      </c>
      <c r="AB92" s="52">
        <v>271</v>
      </c>
    </row>
    <row r="93" spans="1:28">
      <c r="A93" s="46" t="s">
        <v>171</v>
      </c>
      <c r="B93" s="46" t="s">
        <v>172</v>
      </c>
      <c r="C93" s="49">
        <v>1290.6599999999999</v>
      </c>
      <c r="D93" s="47">
        <v>0</v>
      </c>
      <c r="E93" s="47">
        <v>54.1</v>
      </c>
      <c r="F93" s="48">
        <f t="shared" si="7"/>
        <v>54.1</v>
      </c>
      <c r="G93" s="49">
        <v>0</v>
      </c>
      <c r="H93" s="47">
        <f t="shared" si="8"/>
        <v>54.1</v>
      </c>
      <c r="I93" s="47">
        <v>29</v>
      </c>
      <c r="J93" s="47">
        <v>4.5599999999999996</v>
      </c>
      <c r="K93" s="50">
        <v>0</v>
      </c>
      <c r="L93" s="48">
        <v>0</v>
      </c>
      <c r="M93" s="49">
        <v>5</v>
      </c>
      <c r="N93" s="51">
        <v>0.29339999999999999</v>
      </c>
      <c r="O93" s="52">
        <v>8.75</v>
      </c>
      <c r="P93" s="52">
        <v>3</v>
      </c>
      <c r="Q93" s="52">
        <v>1296.75</v>
      </c>
      <c r="R93" s="49">
        <v>64.53</v>
      </c>
      <c r="S93" s="52">
        <v>1308.9099999999999</v>
      </c>
      <c r="T93" s="52">
        <v>7</v>
      </c>
      <c r="U93" s="52">
        <v>13.5</v>
      </c>
      <c r="V93" s="52">
        <v>190.75</v>
      </c>
      <c r="W93" s="53">
        <v>0.14573194490071895</v>
      </c>
      <c r="X93" s="53">
        <v>0.13500000000000001</v>
      </c>
      <c r="Y93" s="61">
        <f t="shared" si="9"/>
        <v>197.20284999999998</v>
      </c>
      <c r="Z93" s="61">
        <f t="shared" si="10"/>
        <v>11.75</v>
      </c>
      <c r="AA93" s="52">
        <f t="shared" si="11"/>
        <v>380.46645000000001</v>
      </c>
      <c r="AB93" s="52">
        <v>354</v>
      </c>
    </row>
    <row r="94" spans="1:28">
      <c r="A94" s="46" t="s">
        <v>173</v>
      </c>
      <c r="B94" s="46" t="s">
        <v>174</v>
      </c>
      <c r="C94" s="49">
        <v>26</v>
      </c>
      <c r="D94" s="47">
        <v>0</v>
      </c>
      <c r="E94" s="47">
        <v>0</v>
      </c>
      <c r="F94" s="48">
        <f t="shared" si="7"/>
        <v>0</v>
      </c>
      <c r="G94" s="49">
        <v>0</v>
      </c>
      <c r="H94" s="47">
        <f t="shared" si="8"/>
        <v>0</v>
      </c>
      <c r="I94" s="47">
        <v>0</v>
      </c>
      <c r="J94" s="47">
        <v>0</v>
      </c>
      <c r="K94" s="50">
        <v>0</v>
      </c>
      <c r="L94" s="48">
        <v>0</v>
      </c>
      <c r="M94" s="49">
        <v>0</v>
      </c>
      <c r="N94" s="51">
        <v>1</v>
      </c>
      <c r="O94" s="52">
        <v>0</v>
      </c>
      <c r="P94" s="52">
        <v>0</v>
      </c>
      <c r="Q94" s="52">
        <v>17.3</v>
      </c>
      <c r="R94" s="49">
        <v>0</v>
      </c>
      <c r="S94" s="52">
        <v>27.4</v>
      </c>
      <c r="T94" s="52">
        <v>0</v>
      </c>
      <c r="U94" s="52">
        <v>0</v>
      </c>
      <c r="V94" s="52">
        <v>1.25</v>
      </c>
      <c r="W94" s="53">
        <v>4.5620437956204379E-2</v>
      </c>
      <c r="X94" s="53">
        <v>4.5620437956204379E-2</v>
      </c>
      <c r="Y94" s="61">
        <f t="shared" si="9"/>
        <v>1.25</v>
      </c>
      <c r="Z94" s="61">
        <f t="shared" si="10"/>
        <v>0</v>
      </c>
      <c r="AA94" s="52">
        <f t="shared" si="11"/>
        <v>17.3</v>
      </c>
      <c r="AB94" s="52">
        <v>14</v>
      </c>
    </row>
    <row r="95" spans="1:28">
      <c r="A95" s="46" t="s">
        <v>175</v>
      </c>
      <c r="B95" s="46" t="s">
        <v>176</v>
      </c>
      <c r="C95" s="49">
        <v>71</v>
      </c>
      <c r="D95" s="47">
        <v>0</v>
      </c>
      <c r="E95" s="47">
        <v>0</v>
      </c>
      <c r="F95" s="48">
        <f t="shared" si="7"/>
        <v>0</v>
      </c>
      <c r="G95" s="49">
        <v>0</v>
      </c>
      <c r="H95" s="47">
        <f t="shared" si="8"/>
        <v>0</v>
      </c>
      <c r="I95" s="47">
        <v>0</v>
      </c>
      <c r="J95" s="47">
        <v>0</v>
      </c>
      <c r="K95" s="50">
        <v>0</v>
      </c>
      <c r="L95" s="48">
        <v>0</v>
      </c>
      <c r="M95" s="49">
        <v>0</v>
      </c>
      <c r="N95" s="51">
        <v>0.78210000000000002</v>
      </c>
      <c r="O95" s="52">
        <v>0</v>
      </c>
      <c r="P95" s="52">
        <v>0</v>
      </c>
      <c r="Q95" s="52">
        <v>76.3</v>
      </c>
      <c r="R95" s="49">
        <v>3.55</v>
      </c>
      <c r="S95" s="52">
        <v>68.400000000000006</v>
      </c>
      <c r="T95" s="52">
        <v>1</v>
      </c>
      <c r="U95" s="52">
        <v>4.5</v>
      </c>
      <c r="V95" s="52">
        <v>10.5</v>
      </c>
      <c r="W95" s="53">
        <v>0.15350877192982454</v>
      </c>
      <c r="X95" s="53">
        <v>0.13500000000000001</v>
      </c>
      <c r="Y95" s="61">
        <f t="shared" si="9"/>
        <v>14.734000000000002</v>
      </c>
      <c r="Z95" s="61">
        <f t="shared" si="10"/>
        <v>0</v>
      </c>
      <c r="AA95" s="52">
        <f t="shared" si="11"/>
        <v>59.674230000000001</v>
      </c>
      <c r="AB95" s="52">
        <v>29</v>
      </c>
    </row>
    <row r="96" spans="1:28">
      <c r="A96" s="46" t="s">
        <v>177</v>
      </c>
      <c r="B96" s="46" t="s">
        <v>178</v>
      </c>
      <c r="C96" s="49">
        <v>652.53</v>
      </c>
      <c r="D96" s="47">
        <v>5.38</v>
      </c>
      <c r="E96" s="47">
        <v>13.16</v>
      </c>
      <c r="F96" s="48">
        <f t="shared" si="7"/>
        <v>18.54</v>
      </c>
      <c r="G96" s="49">
        <v>0</v>
      </c>
      <c r="H96" s="47">
        <f t="shared" si="8"/>
        <v>18.54</v>
      </c>
      <c r="I96" s="47">
        <v>4.5</v>
      </c>
      <c r="J96" s="47">
        <v>1.05</v>
      </c>
      <c r="K96" s="50">
        <v>0</v>
      </c>
      <c r="L96" s="48">
        <v>0</v>
      </c>
      <c r="M96" s="49">
        <v>428.44</v>
      </c>
      <c r="N96" s="51">
        <v>0.1898</v>
      </c>
      <c r="O96" s="52">
        <v>0</v>
      </c>
      <c r="P96" s="52">
        <v>0</v>
      </c>
      <c r="Q96" s="52">
        <v>614.72</v>
      </c>
      <c r="R96" s="49">
        <v>32.630000000000003</v>
      </c>
      <c r="S96" s="52">
        <v>651.31999999999994</v>
      </c>
      <c r="T96" s="52">
        <v>0</v>
      </c>
      <c r="U96" s="52">
        <v>0</v>
      </c>
      <c r="V96" s="52">
        <v>52</v>
      </c>
      <c r="W96" s="53">
        <v>7.9837867714794578E-2</v>
      </c>
      <c r="X96" s="53">
        <v>7.9837867714794578E-2</v>
      </c>
      <c r="Y96" s="61">
        <f t="shared" si="9"/>
        <v>52</v>
      </c>
      <c r="Z96" s="61">
        <f t="shared" si="10"/>
        <v>0</v>
      </c>
      <c r="AA96" s="52">
        <f t="shared" si="11"/>
        <v>116.673856</v>
      </c>
      <c r="AB96" s="52">
        <v>45</v>
      </c>
    </row>
    <row r="97" spans="1:28">
      <c r="A97" s="46" t="s">
        <v>179</v>
      </c>
      <c r="B97" s="46" t="s">
        <v>180</v>
      </c>
      <c r="C97" s="49">
        <v>755.45</v>
      </c>
      <c r="D97" s="47">
        <v>0</v>
      </c>
      <c r="E97" s="47">
        <v>21.82</v>
      </c>
      <c r="F97" s="48">
        <f t="shared" si="7"/>
        <v>21.82</v>
      </c>
      <c r="G97" s="49">
        <v>0</v>
      </c>
      <c r="H97" s="47">
        <f t="shared" si="8"/>
        <v>21.82</v>
      </c>
      <c r="I97" s="47">
        <v>18</v>
      </c>
      <c r="J97" s="47">
        <v>0.63</v>
      </c>
      <c r="K97" s="50">
        <v>5</v>
      </c>
      <c r="L97" s="48">
        <v>0</v>
      </c>
      <c r="M97" s="49">
        <v>50</v>
      </c>
      <c r="N97" s="51">
        <v>0.49070000000000003</v>
      </c>
      <c r="O97" s="52">
        <v>8.75</v>
      </c>
      <c r="P97" s="52">
        <v>3</v>
      </c>
      <c r="Q97" s="52">
        <v>832.22</v>
      </c>
      <c r="R97" s="49">
        <v>37.770000000000003</v>
      </c>
      <c r="S97" s="52">
        <v>805.93</v>
      </c>
      <c r="T97" s="52">
        <v>6</v>
      </c>
      <c r="U97" s="52">
        <v>14.75</v>
      </c>
      <c r="V97" s="52">
        <v>126.75</v>
      </c>
      <c r="W97" s="53">
        <v>0.15727172335066322</v>
      </c>
      <c r="X97" s="53">
        <v>0.13500000000000001</v>
      </c>
      <c r="Y97" s="61">
        <f t="shared" si="9"/>
        <v>129.55054999999999</v>
      </c>
      <c r="Z97" s="61">
        <f t="shared" si="10"/>
        <v>11.75</v>
      </c>
      <c r="AA97" s="52">
        <f t="shared" si="11"/>
        <v>408.37035400000002</v>
      </c>
      <c r="AB97" s="52">
        <v>182</v>
      </c>
    </row>
    <row r="98" spans="1:28">
      <c r="A98" s="46" t="s">
        <v>181</v>
      </c>
      <c r="B98" s="46" t="s">
        <v>182</v>
      </c>
      <c r="C98" s="49">
        <v>1274.1200000000001</v>
      </c>
      <c r="D98" s="47">
        <v>0</v>
      </c>
      <c r="E98" s="47">
        <v>55.91</v>
      </c>
      <c r="F98" s="48">
        <f t="shared" si="7"/>
        <v>55.91</v>
      </c>
      <c r="G98" s="49">
        <v>0</v>
      </c>
      <c r="H98" s="47">
        <f t="shared" si="8"/>
        <v>55.91</v>
      </c>
      <c r="I98" s="47">
        <v>42</v>
      </c>
      <c r="J98" s="47">
        <v>2.21</v>
      </c>
      <c r="K98" s="50">
        <v>0</v>
      </c>
      <c r="L98" s="48">
        <v>0</v>
      </c>
      <c r="M98" s="49">
        <v>55</v>
      </c>
      <c r="N98" s="51">
        <v>0.51739999999999997</v>
      </c>
      <c r="O98" s="52">
        <v>28.5</v>
      </c>
      <c r="P98" s="52">
        <v>8</v>
      </c>
      <c r="Q98" s="52">
        <v>1183.6300000000001</v>
      </c>
      <c r="R98" s="49">
        <v>63.71</v>
      </c>
      <c r="S98" s="52">
        <v>1209.74</v>
      </c>
      <c r="T98" s="52">
        <v>10.25</v>
      </c>
      <c r="U98" s="52">
        <v>15.25</v>
      </c>
      <c r="V98" s="52">
        <v>172.75</v>
      </c>
      <c r="W98" s="53">
        <v>0.14279927918395688</v>
      </c>
      <c r="X98" s="53">
        <v>0.13500000000000001</v>
      </c>
      <c r="Y98" s="61">
        <f t="shared" si="9"/>
        <v>188.81490000000002</v>
      </c>
      <c r="Z98" s="61">
        <f t="shared" si="10"/>
        <v>36.5</v>
      </c>
      <c r="AA98" s="52">
        <f t="shared" si="11"/>
        <v>612.41016200000001</v>
      </c>
      <c r="AB98" s="52">
        <v>293</v>
      </c>
    </row>
    <row r="99" spans="1:28">
      <c r="A99" s="46" t="s">
        <v>183</v>
      </c>
      <c r="B99" s="46" t="s">
        <v>184</v>
      </c>
      <c r="C99" s="49">
        <v>53917.020000000004</v>
      </c>
      <c r="D99" s="47">
        <v>152.38</v>
      </c>
      <c r="E99" s="47">
        <v>1297.42</v>
      </c>
      <c r="F99" s="48">
        <f t="shared" si="7"/>
        <v>1449.8000000000002</v>
      </c>
      <c r="G99" s="49">
        <v>83.36</v>
      </c>
      <c r="H99" s="47">
        <f t="shared" si="8"/>
        <v>1533.16</v>
      </c>
      <c r="I99" s="47">
        <v>1244</v>
      </c>
      <c r="J99" s="47">
        <v>59.86</v>
      </c>
      <c r="K99" s="50">
        <v>129</v>
      </c>
      <c r="L99" s="48">
        <v>0</v>
      </c>
      <c r="M99" s="49">
        <v>852</v>
      </c>
      <c r="N99" s="51">
        <v>0.31380000000000002</v>
      </c>
      <c r="O99" s="52">
        <v>6726.75</v>
      </c>
      <c r="P99" s="52">
        <v>1522.25</v>
      </c>
      <c r="Q99" s="52">
        <v>53369.68</v>
      </c>
      <c r="R99" s="49">
        <v>2695.85</v>
      </c>
      <c r="S99" s="52">
        <v>54126.189999999995</v>
      </c>
      <c r="T99" s="52">
        <v>620.5</v>
      </c>
      <c r="U99" s="52">
        <v>405.25</v>
      </c>
      <c r="V99" s="52">
        <v>7408</v>
      </c>
      <c r="W99" s="53">
        <v>0.13686535113592885</v>
      </c>
      <c r="X99" s="53">
        <v>0.13500000000000001</v>
      </c>
      <c r="Y99" s="61">
        <f t="shared" si="9"/>
        <v>8332.7856499999998</v>
      </c>
      <c r="Z99" s="61">
        <f t="shared" si="10"/>
        <v>8249</v>
      </c>
      <c r="AA99" s="52">
        <f t="shared" si="11"/>
        <v>16747.405584</v>
      </c>
      <c r="AB99" s="52">
        <v>17651</v>
      </c>
    </row>
    <row r="100" spans="1:28">
      <c r="A100" s="46" t="s">
        <v>185</v>
      </c>
      <c r="B100" s="46" t="s">
        <v>186</v>
      </c>
      <c r="C100" s="49">
        <v>23919.760000000002</v>
      </c>
      <c r="D100" s="47">
        <v>104.71</v>
      </c>
      <c r="E100" s="47">
        <v>1247.22</v>
      </c>
      <c r="F100" s="48">
        <f t="shared" si="7"/>
        <v>1351.93</v>
      </c>
      <c r="G100" s="49">
        <v>0</v>
      </c>
      <c r="H100" s="47">
        <f t="shared" si="8"/>
        <v>1351.93</v>
      </c>
      <c r="I100" s="47">
        <v>750</v>
      </c>
      <c r="J100" s="47">
        <v>72.83</v>
      </c>
      <c r="K100" s="50">
        <v>240</v>
      </c>
      <c r="L100" s="48">
        <v>0</v>
      </c>
      <c r="M100" s="49">
        <v>298</v>
      </c>
      <c r="N100" s="51">
        <v>0.62490000000000001</v>
      </c>
      <c r="O100" s="52">
        <v>5172.75</v>
      </c>
      <c r="P100" s="52">
        <v>1087</v>
      </c>
      <c r="Q100" s="52">
        <v>22266.05</v>
      </c>
      <c r="R100" s="49">
        <v>1195.99</v>
      </c>
      <c r="S100" s="52">
        <v>22187.230000000003</v>
      </c>
      <c r="T100" s="52">
        <v>195.75</v>
      </c>
      <c r="U100" s="52">
        <v>265.75</v>
      </c>
      <c r="V100" s="52">
        <v>2883.25</v>
      </c>
      <c r="W100" s="53">
        <v>0.12995087714870218</v>
      </c>
      <c r="X100" s="53">
        <v>0.12995087714870218</v>
      </c>
      <c r="Y100" s="61">
        <f t="shared" si="9"/>
        <v>3344.75</v>
      </c>
      <c r="Z100" s="61">
        <f t="shared" si="10"/>
        <v>6259.75</v>
      </c>
      <c r="AA100" s="52">
        <f t="shared" si="11"/>
        <v>13914.054645</v>
      </c>
      <c r="AB100" s="52">
        <v>6742</v>
      </c>
    </row>
    <row r="101" spans="1:28">
      <c r="A101" s="46" t="s">
        <v>187</v>
      </c>
      <c r="B101" s="46" t="s">
        <v>188</v>
      </c>
      <c r="C101" s="49">
        <v>4542.09</v>
      </c>
      <c r="D101" s="47">
        <v>20.27</v>
      </c>
      <c r="E101" s="47">
        <v>276.94</v>
      </c>
      <c r="F101" s="48">
        <f t="shared" si="7"/>
        <v>297.20999999999998</v>
      </c>
      <c r="G101" s="49">
        <v>0</v>
      </c>
      <c r="H101" s="47">
        <f t="shared" si="8"/>
        <v>297.20999999999998</v>
      </c>
      <c r="I101" s="47">
        <v>115</v>
      </c>
      <c r="J101" s="47">
        <v>10.88</v>
      </c>
      <c r="K101" s="50">
        <v>19</v>
      </c>
      <c r="L101" s="48">
        <v>0</v>
      </c>
      <c r="M101" s="49">
        <v>0</v>
      </c>
      <c r="N101" s="51">
        <v>0.29820000000000002</v>
      </c>
      <c r="O101" s="52">
        <v>264.5</v>
      </c>
      <c r="P101" s="52">
        <v>63.75</v>
      </c>
      <c r="Q101" s="52">
        <v>4036.61</v>
      </c>
      <c r="R101" s="49">
        <v>0</v>
      </c>
      <c r="S101" s="52">
        <v>4168.1999999999989</v>
      </c>
      <c r="T101" s="52">
        <v>35.25</v>
      </c>
      <c r="U101" s="52">
        <v>45.25</v>
      </c>
      <c r="V101" s="52">
        <v>624.75</v>
      </c>
      <c r="W101" s="53">
        <v>0.14988484237800492</v>
      </c>
      <c r="X101" s="53">
        <v>0.13500000000000001</v>
      </c>
      <c r="Y101" s="61">
        <f t="shared" si="9"/>
        <v>643.20699999999988</v>
      </c>
      <c r="Z101" s="61">
        <f t="shared" si="10"/>
        <v>328.25</v>
      </c>
      <c r="AA101" s="52">
        <f t="shared" si="11"/>
        <v>1203.7171020000001</v>
      </c>
      <c r="AB101" s="52">
        <v>1246</v>
      </c>
    </row>
    <row r="102" spans="1:28">
      <c r="A102" s="46" t="s">
        <v>189</v>
      </c>
      <c r="B102" s="46" t="s">
        <v>190</v>
      </c>
      <c r="C102" s="49">
        <v>4669.2199999999993</v>
      </c>
      <c r="D102" s="47">
        <v>17.440000000000001</v>
      </c>
      <c r="E102" s="47">
        <v>247.14</v>
      </c>
      <c r="F102" s="48">
        <f t="shared" si="7"/>
        <v>264.58</v>
      </c>
      <c r="G102" s="49">
        <v>0</v>
      </c>
      <c r="H102" s="47">
        <f t="shared" si="8"/>
        <v>264.58</v>
      </c>
      <c r="I102" s="47">
        <v>46</v>
      </c>
      <c r="J102" s="47">
        <v>3.17</v>
      </c>
      <c r="K102" s="50">
        <v>0</v>
      </c>
      <c r="L102" s="48">
        <v>0</v>
      </c>
      <c r="M102" s="49">
        <v>6</v>
      </c>
      <c r="N102" s="51">
        <v>3.4500000000000003E-2</v>
      </c>
      <c r="O102" s="52">
        <v>160.25</v>
      </c>
      <c r="P102" s="52">
        <v>133.75</v>
      </c>
      <c r="Q102" s="52">
        <v>4419.9399999999996</v>
      </c>
      <c r="R102" s="49">
        <v>233.46</v>
      </c>
      <c r="S102" s="52">
        <v>4387.2300000000005</v>
      </c>
      <c r="T102" s="52">
        <v>29.25</v>
      </c>
      <c r="U102" s="52">
        <v>37.75</v>
      </c>
      <c r="V102" s="52">
        <v>399.75</v>
      </c>
      <c r="W102" s="53">
        <v>9.1116718293775337E-2</v>
      </c>
      <c r="X102" s="53">
        <v>9.1116718293775337E-2</v>
      </c>
      <c r="Y102" s="61">
        <f t="shared" si="9"/>
        <v>466.75</v>
      </c>
      <c r="Z102" s="61">
        <f t="shared" si="10"/>
        <v>294</v>
      </c>
      <c r="AA102" s="52">
        <f t="shared" si="11"/>
        <v>152.48793000000001</v>
      </c>
      <c r="AB102" s="52">
        <v>1173.6999999999998</v>
      </c>
    </row>
    <row r="103" spans="1:28">
      <c r="A103" s="46" t="s">
        <v>191</v>
      </c>
      <c r="B103" s="46" t="s">
        <v>192</v>
      </c>
      <c r="C103" s="49">
        <v>19242.559999999998</v>
      </c>
      <c r="D103" s="47">
        <v>142.52000000000001</v>
      </c>
      <c r="E103" s="47">
        <v>560.29999999999995</v>
      </c>
      <c r="F103" s="48">
        <f t="shared" si="7"/>
        <v>702.81999999999994</v>
      </c>
      <c r="G103" s="49">
        <v>412.87</v>
      </c>
      <c r="H103" s="47">
        <f t="shared" si="8"/>
        <v>1115.69</v>
      </c>
      <c r="I103" s="47">
        <v>590</v>
      </c>
      <c r="J103" s="47">
        <v>44.87</v>
      </c>
      <c r="K103" s="50">
        <v>310</v>
      </c>
      <c r="L103" s="48">
        <v>0</v>
      </c>
      <c r="M103" s="49">
        <v>40</v>
      </c>
      <c r="N103" s="51">
        <v>0.66579999999999995</v>
      </c>
      <c r="O103" s="52">
        <v>5782.75</v>
      </c>
      <c r="P103" s="52">
        <v>1035.5</v>
      </c>
      <c r="Q103" s="52">
        <v>18560.599999999999</v>
      </c>
      <c r="R103" s="49">
        <v>962.13</v>
      </c>
      <c r="S103" s="52">
        <v>18200.909999999996</v>
      </c>
      <c r="T103" s="52">
        <v>177.5</v>
      </c>
      <c r="U103" s="52">
        <v>207</v>
      </c>
      <c r="V103" s="52">
        <v>2600.5</v>
      </c>
      <c r="W103" s="53">
        <v>0.14287747151103986</v>
      </c>
      <c r="X103" s="53">
        <v>0.13500000000000001</v>
      </c>
      <c r="Y103" s="61">
        <f t="shared" si="9"/>
        <v>2841.6228499999997</v>
      </c>
      <c r="Z103" s="61">
        <f t="shared" si="10"/>
        <v>6818.25</v>
      </c>
      <c r="AA103" s="52">
        <f t="shared" si="11"/>
        <v>12357.647479999998</v>
      </c>
      <c r="AB103" s="52">
        <v>5605</v>
      </c>
    </row>
    <row r="104" spans="1:28">
      <c r="A104" s="46" t="s">
        <v>193</v>
      </c>
      <c r="B104" s="46" t="s">
        <v>194</v>
      </c>
      <c r="C104" s="49">
        <v>1623.8300000000002</v>
      </c>
      <c r="D104" s="47">
        <v>22.86</v>
      </c>
      <c r="E104" s="47">
        <v>84.58</v>
      </c>
      <c r="F104" s="48">
        <f t="shared" si="7"/>
        <v>107.44</v>
      </c>
      <c r="G104" s="49">
        <v>0</v>
      </c>
      <c r="H104" s="47">
        <f t="shared" si="8"/>
        <v>107.44</v>
      </c>
      <c r="I104" s="47">
        <v>55</v>
      </c>
      <c r="J104" s="47">
        <v>1.39</v>
      </c>
      <c r="K104" s="50">
        <v>0</v>
      </c>
      <c r="L104" s="48">
        <v>0</v>
      </c>
      <c r="M104" s="49">
        <v>90</v>
      </c>
      <c r="N104" s="51">
        <v>0.21740000000000001</v>
      </c>
      <c r="O104" s="52">
        <v>78</v>
      </c>
      <c r="P104" s="52">
        <v>10</v>
      </c>
      <c r="Q104" s="52">
        <v>1521.95</v>
      </c>
      <c r="R104" s="49">
        <v>81.19</v>
      </c>
      <c r="S104" s="52">
        <v>1500.3700000000001</v>
      </c>
      <c r="T104" s="52">
        <v>2</v>
      </c>
      <c r="U104" s="52">
        <v>8.25</v>
      </c>
      <c r="V104" s="52">
        <v>182.5</v>
      </c>
      <c r="W104" s="53">
        <v>0.12163666295647073</v>
      </c>
      <c r="X104" s="53">
        <v>0.12163666295647073</v>
      </c>
      <c r="Y104" s="61">
        <f t="shared" si="9"/>
        <v>192.75</v>
      </c>
      <c r="Z104" s="61">
        <f t="shared" si="10"/>
        <v>88</v>
      </c>
      <c r="AA104" s="52">
        <f t="shared" si="11"/>
        <v>330.87193000000002</v>
      </c>
      <c r="AB104" s="52">
        <v>308</v>
      </c>
    </row>
    <row r="105" spans="1:28">
      <c r="A105" s="46" t="s">
        <v>195</v>
      </c>
      <c r="B105" s="46" t="s">
        <v>196</v>
      </c>
      <c r="C105" s="49">
        <v>17254.969999999998</v>
      </c>
      <c r="D105" s="47">
        <v>183.4</v>
      </c>
      <c r="E105" s="47">
        <v>1005.61</v>
      </c>
      <c r="F105" s="48">
        <f t="shared" si="7"/>
        <v>1189.01</v>
      </c>
      <c r="G105" s="49">
        <v>0</v>
      </c>
      <c r="H105" s="47">
        <f t="shared" si="8"/>
        <v>1189.01</v>
      </c>
      <c r="I105" s="47">
        <v>488</v>
      </c>
      <c r="J105" s="47">
        <v>31.76</v>
      </c>
      <c r="K105" s="50">
        <v>77</v>
      </c>
      <c r="L105" s="48">
        <v>0.2</v>
      </c>
      <c r="M105" s="49">
        <v>211</v>
      </c>
      <c r="N105" s="51">
        <v>0.49120000000000003</v>
      </c>
      <c r="O105" s="52">
        <v>2872</v>
      </c>
      <c r="P105" s="52">
        <v>670.5</v>
      </c>
      <c r="Q105" s="52">
        <v>15604.59</v>
      </c>
      <c r="R105" s="49">
        <v>862.75</v>
      </c>
      <c r="S105" s="52">
        <v>15507.13</v>
      </c>
      <c r="T105" s="52">
        <v>158.5</v>
      </c>
      <c r="U105" s="52">
        <v>240</v>
      </c>
      <c r="V105" s="52">
        <v>2070.5</v>
      </c>
      <c r="W105" s="53">
        <v>0.13351922631718444</v>
      </c>
      <c r="X105" s="53">
        <v>0.13351922631718444</v>
      </c>
      <c r="Y105" s="61">
        <f t="shared" si="9"/>
        <v>2469</v>
      </c>
      <c r="Z105" s="61">
        <f t="shared" si="10"/>
        <v>3542.5</v>
      </c>
      <c r="AA105" s="52">
        <f t="shared" si="11"/>
        <v>7664.9746080000004</v>
      </c>
      <c r="AB105" s="52">
        <v>4986</v>
      </c>
    </row>
    <row r="106" spans="1:28">
      <c r="A106" s="46" t="s">
        <v>197</v>
      </c>
      <c r="B106" s="46" t="s">
        <v>198</v>
      </c>
      <c r="C106" s="49">
        <v>23</v>
      </c>
      <c r="D106" s="47">
        <v>0</v>
      </c>
      <c r="E106" s="47">
        <v>0</v>
      </c>
      <c r="F106" s="48">
        <f t="shared" si="7"/>
        <v>0</v>
      </c>
      <c r="G106" s="49">
        <v>0</v>
      </c>
      <c r="H106" s="47">
        <f t="shared" si="8"/>
        <v>0</v>
      </c>
      <c r="I106" s="47">
        <v>0</v>
      </c>
      <c r="J106" s="47">
        <v>0</v>
      </c>
      <c r="K106" s="50">
        <v>0</v>
      </c>
      <c r="L106" s="48">
        <v>0</v>
      </c>
      <c r="M106" s="49">
        <v>0</v>
      </c>
      <c r="N106" s="51">
        <v>0.87760000000000005</v>
      </c>
      <c r="O106" s="52">
        <v>0</v>
      </c>
      <c r="P106" s="52">
        <v>0</v>
      </c>
      <c r="Q106" s="52">
        <v>52.89</v>
      </c>
      <c r="R106" s="49">
        <v>1.1499999999999999</v>
      </c>
      <c r="S106" s="52">
        <v>51.25</v>
      </c>
      <c r="T106" s="52">
        <v>1</v>
      </c>
      <c r="U106" s="52">
        <v>2</v>
      </c>
      <c r="V106" s="52">
        <v>19.75</v>
      </c>
      <c r="W106" s="53">
        <v>0.38536585365853659</v>
      </c>
      <c r="X106" s="53">
        <v>0.13500000000000001</v>
      </c>
      <c r="Y106" s="61">
        <f t="shared" si="9"/>
        <v>9.9187499999999993</v>
      </c>
      <c r="Z106" s="61">
        <f t="shared" si="10"/>
        <v>0</v>
      </c>
      <c r="AA106" s="52">
        <f t="shared" si="11"/>
        <v>46.416264000000005</v>
      </c>
      <c r="AB106" s="52">
        <v>19</v>
      </c>
    </row>
    <row r="107" spans="1:28">
      <c r="A107" s="46" t="s">
        <v>199</v>
      </c>
      <c r="B107" s="46" t="s">
        <v>200</v>
      </c>
      <c r="C107" s="49">
        <v>21625.030000000002</v>
      </c>
      <c r="D107" s="47">
        <v>174.28</v>
      </c>
      <c r="E107" s="47">
        <v>805.05</v>
      </c>
      <c r="F107" s="48">
        <f t="shared" si="7"/>
        <v>979.32999999999993</v>
      </c>
      <c r="G107" s="49">
        <v>0</v>
      </c>
      <c r="H107" s="47">
        <f t="shared" si="8"/>
        <v>979.32999999999993</v>
      </c>
      <c r="I107" s="47">
        <v>415</v>
      </c>
      <c r="J107" s="47">
        <v>40.700000000000003</v>
      </c>
      <c r="K107" s="50">
        <v>45</v>
      </c>
      <c r="L107" s="48">
        <v>0</v>
      </c>
      <c r="M107" s="49">
        <v>0</v>
      </c>
      <c r="N107" s="51">
        <v>0.1741</v>
      </c>
      <c r="O107" s="52">
        <v>3100.25</v>
      </c>
      <c r="P107" s="52">
        <v>1213.5</v>
      </c>
      <c r="Q107" s="52">
        <v>20501.98</v>
      </c>
      <c r="R107" s="49">
        <v>1081.25</v>
      </c>
      <c r="S107" s="52">
        <v>20720.070000000003</v>
      </c>
      <c r="T107" s="52">
        <v>179.75</v>
      </c>
      <c r="U107" s="52">
        <v>168.75</v>
      </c>
      <c r="V107" s="52">
        <v>1640.5</v>
      </c>
      <c r="W107" s="53">
        <v>7.9174442943484247E-2</v>
      </c>
      <c r="X107" s="53">
        <v>7.9174442943484247E-2</v>
      </c>
      <c r="Y107" s="61">
        <f t="shared" si="9"/>
        <v>1989</v>
      </c>
      <c r="Z107" s="61">
        <f t="shared" si="10"/>
        <v>4313.75</v>
      </c>
      <c r="AA107" s="52">
        <f t="shared" si="11"/>
        <v>3569.394718</v>
      </c>
      <c r="AB107" s="52">
        <v>5540</v>
      </c>
    </row>
    <row r="108" spans="1:28">
      <c r="A108" s="46" t="s">
        <v>201</v>
      </c>
      <c r="B108" s="46" t="s">
        <v>202</v>
      </c>
      <c r="C108" s="49">
        <v>2799.5699999999997</v>
      </c>
      <c r="D108" s="47">
        <v>0</v>
      </c>
      <c r="E108" s="47">
        <v>47.9</v>
      </c>
      <c r="F108" s="48">
        <f t="shared" si="7"/>
        <v>47.9</v>
      </c>
      <c r="G108" s="49">
        <v>0</v>
      </c>
      <c r="H108" s="47">
        <f t="shared" si="8"/>
        <v>47.9</v>
      </c>
      <c r="I108" s="47">
        <v>103.6</v>
      </c>
      <c r="J108" s="47">
        <v>5.47</v>
      </c>
      <c r="K108" s="50">
        <v>4</v>
      </c>
      <c r="L108" s="48">
        <v>0</v>
      </c>
      <c r="M108" s="49">
        <v>35.6</v>
      </c>
      <c r="N108" s="51">
        <v>0.70950000000000002</v>
      </c>
      <c r="O108" s="52">
        <v>1041.5</v>
      </c>
      <c r="P108" s="52">
        <v>187.5</v>
      </c>
      <c r="Q108" s="52">
        <v>2826.28</v>
      </c>
      <c r="R108" s="49">
        <v>139.97999999999999</v>
      </c>
      <c r="S108" s="52">
        <v>2807.3599999999997</v>
      </c>
      <c r="T108" s="52">
        <v>34.5</v>
      </c>
      <c r="U108" s="52">
        <v>23</v>
      </c>
      <c r="V108" s="52">
        <v>337</v>
      </c>
      <c r="W108" s="53">
        <v>0.12004160492419925</v>
      </c>
      <c r="X108" s="53">
        <v>0.12004160492419925</v>
      </c>
      <c r="Y108" s="61">
        <f t="shared" si="9"/>
        <v>394.5</v>
      </c>
      <c r="Z108" s="61">
        <f t="shared" si="10"/>
        <v>1229</v>
      </c>
      <c r="AA108" s="52">
        <f t="shared" si="11"/>
        <v>2005.2456600000003</v>
      </c>
      <c r="AB108" s="52">
        <v>808.2</v>
      </c>
    </row>
    <row r="109" spans="1:28">
      <c r="A109" s="46" t="s">
        <v>203</v>
      </c>
      <c r="B109" s="46" t="s">
        <v>204</v>
      </c>
      <c r="C109" s="49">
        <v>3688.67</v>
      </c>
      <c r="D109" s="47">
        <v>25.44</v>
      </c>
      <c r="E109" s="47">
        <v>170.21</v>
      </c>
      <c r="F109" s="48">
        <f t="shared" si="7"/>
        <v>195.65</v>
      </c>
      <c r="G109" s="49">
        <v>0</v>
      </c>
      <c r="H109" s="47">
        <f t="shared" si="8"/>
        <v>195.65</v>
      </c>
      <c r="I109" s="47">
        <v>75</v>
      </c>
      <c r="J109" s="47">
        <v>6.02</v>
      </c>
      <c r="K109" s="50">
        <v>0</v>
      </c>
      <c r="L109" s="48">
        <v>0</v>
      </c>
      <c r="M109" s="49">
        <v>135</v>
      </c>
      <c r="N109" s="51">
        <v>0.1303</v>
      </c>
      <c r="O109" s="52">
        <v>172.25</v>
      </c>
      <c r="P109" s="52">
        <v>64.75</v>
      </c>
      <c r="Q109" s="52">
        <v>3358.19</v>
      </c>
      <c r="R109" s="49">
        <v>184.43</v>
      </c>
      <c r="S109" s="52">
        <v>3356.7300000000005</v>
      </c>
      <c r="T109" s="52">
        <v>29</v>
      </c>
      <c r="U109" s="52">
        <v>27.5</v>
      </c>
      <c r="V109" s="52">
        <v>327</v>
      </c>
      <c r="W109" s="53">
        <v>9.7416235443422608E-2</v>
      </c>
      <c r="X109" s="53">
        <v>9.7416235443422608E-2</v>
      </c>
      <c r="Y109" s="61">
        <f t="shared" si="9"/>
        <v>383.5</v>
      </c>
      <c r="Z109" s="61">
        <f t="shared" si="10"/>
        <v>237</v>
      </c>
      <c r="AA109" s="52">
        <f t="shared" si="11"/>
        <v>437.572157</v>
      </c>
      <c r="AB109" s="52">
        <v>1070</v>
      </c>
    </row>
    <row r="110" spans="1:28">
      <c r="A110" s="46" t="s">
        <v>205</v>
      </c>
      <c r="B110" s="46" t="s">
        <v>206</v>
      </c>
      <c r="C110" s="49">
        <v>18555.05</v>
      </c>
      <c r="D110" s="47">
        <v>168.81</v>
      </c>
      <c r="E110" s="47">
        <v>751.56</v>
      </c>
      <c r="F110" s="48">
        <f t="shared" si="7"/>
        <v>920.36999999999989</v>
      </c>
      <c r="G110" s="49">
        <v>0</v>
      </c>
      <c r="H110" s="47">
        <f t="shared" si="8"/>
        <v>920.36999999999989</v>
      </c>
      <c r="I110" s="47">
        <v>392.96</v>
      </c>
      <c r="J110" s="47">
        <v>33.54</v>
      </c>
      <c r="K110" s="50">
        <v>102</v>
      </c>
      <c r="L110" s="48">
        <v>7.56</v>
      </c>
      <c r="M110" s="49">
        <v>124.84</v>
      </c>
      <c r="N110" s="51">
        <v>0.54979999999999996</v>
      </c>
      <c r="O110" s="52">
        <v>3715.25</v>
      </c>
      <c r="P110" s="52">
        <v>753.25</v>
      </c>
      <c r="Q110" s="52">
        <v>16722.86</v>
      </c>
      <c r="R110" s="49">
        <v>927.75</v>
      </c>
      <c r="S110" s="52">
        <v>17166.540000000005</v>
      </c>
      <c r="T110" s="52">
        <v>148.25</v>
      </c>
      <c r="U110" s="52">
        <v>204.25</v>
      </c>
      <c r="V110" s="52">
        <v>1784</v>
      </c>
      <c r="W110" s="53">
        <v>0.10392309690828784</v>
      </c>
      <c r="X110" s="53">
        <v>0.10392309690828784</v>
      </c>
      <c r="Y110" s="61">
        <f t="shared" si="9"/>
        <v>2136.5</v>
      </c>
      <c r="Z110" s="61">
        <f t="shared" si="10"/>
        <v>4468.5</v>
      </c>
      <c r="AA110" s="52">
        <f t="shared" si="11"/>
        <v>9194.2284280000003</v>
      </c>
      <c r="AB110" s="52">
        <v>5168.01</v>
      </c>
    </row>
    <row r="111" spans="1:28">
      <c r="A111" s="46" t="s">
        <v>207</v>
      </c>
      <c r="B111" s="46" t="s">
        <v>208</v>
      </c>
      <c r="C111" s="49">
        <v>9479.58</v>
      </c>
      <c r="D111" s="47">
        <v>38.880000000000003</v>
      </c>
      <c r="E111" s="47">
        <v>485</v>
      </c>
      <c r="F111" s="48">
        <f t="shared" si="7"/>
        <v>523.88</v>
      </c>
      <c r="G111" s="49">
        <v>0</v>
      </c>
      <c r="H111" s="47">
        <f t="shared" si="8"/>
        <v>523.88</v>
      </c>
      <c r="I111" s="47">
        <v>245</v>
      </c>
      <c r="J111" s="47">
        <v>33.090000000000003</v>
      </c>
      <c r="K111" s="50">
        <v>20</v>
      </c>
      <c r="L111" s="48">
        <v>3.61</v>
      </c>
      <c r="M111" s="49">
        <v>0</v>
      </c>
      <c r="N111" s="51">
        <v>0.12939999999999999</v>
      </c>
      <c r="O111" s="52">
        <v>271</v>
      </c>
      <c r="P111" s="52">
        <v>103.75</v>
      </c>
      <c r="Q111" s="52">
        <v>8642.0300000000007</v>
      </c>
      <c r="R111" s="49">
        <v>473.98</v>
      </c>
      <c r="S111" s="52">
        <v>8976.7200000000012</v>
      </c>
      <c r="T111" s="52">
        <v>86.25</v>
      </c>
      <c r="U111" s="52">
        <v>105.25</v>
      </c>
      <c r="V111" s="52">
        <v>995.25</v>
      </c>
      <c r="W111" s="53">
        <v>0.11087011737026441</v>
      </c>
      <c r="X111" s="53">
        <v>0.11087011737026441</v>
      </c>
      <c r="Y111" s="61">
        <f t="shared" si="9"/>
        <v>1186.75</v>
      </c>
      <c r="Z111" s="61">
        <f t="shared" si="10"/>
        <v>374.75</v>
      </c>
      <c r="AA111" s="52">
        <f t="shared" si="11"/>
        <v>1118.2786819999999</v>
      </c>
      <c r="AB111" s="52">
        <v>2583</v>
      </c>
    </row>
    <row r="112" spans="1:28">
      <c r="A112" s="46" t="s">
        <v>209</v>
      </c>
      <c r="B112" s="46" t="s">
        <v>210</v>
      </c>
      <c r="C112" s="49">
        <v>7610.52</v>
      </c>
      <c r="D112" s="47">
        <v>20.73</v>
      </c>
      <c r="E112" s="47">
        <v>303.38</v>
      </c>
      <c r="F112" s="48">
        <f t="shared" si="7"/>
        <v>324.11</v>
      </c>
      <c r="G112" s="49">
        <v>0</v>
      </c>
      <c r="H112" s="47">
        <f t="shared" si="8"/>
        <v>324.11</v>
      </c>
      <c r="I112" s="47">
        <v>321.02999999999997</v>
      </c>
      <c r="J112" s="47">
        <v>13.55</v>
      </c>
      <c r="K112" s="50">
        <v>37</v>
      </c>
      <c r="L112" s="48">
        <v>0</v>
      </c>
      <c r="M112" s="49">
        <v>139.56</v>
      </c>
      <c r="N112" s="51">
        <v>9.5100000000000004E-2</v>
      </c>
      <c r="O112" s="52">
        <v>229.75</v>
      </c>
      <c r="P112" s="52">
        <v>71.75</v>
      </c>
      <c r="Q112" s="52">
        <v>7012.63</v>
      </c>
      <c r="R112" s="49">
        <v>380.53</v>
      </c>
      <c r="S112" s="52">
        <v>7230.42</v>
      </c>
      <c r="T112" s="52">
        <v>74.25</v>
      </c>
      <c r="U112" s="52">
        <v>69.25</v>
      </c>
      <c r="V112" s="52">
        <v>735.75</v>
      </c>
      <c r="W112" s="53">
        <v>0.10175757424879882</v>
      </c>
      <c r="X112" s="53">
        <v>0.10175757424879882</v>
      </c>
      <c r="Y112" s="61">
        <f t="shared" si="9"/>
        <v>879.25</v>
      </c>
      <c r="Z112" s="61">
        <f t="shared" si="10"/>
        <v>301.5</v>
      </c>
      <c r="AA112" s="52">
        <f t="shared" si="11"/>
        <v>666.90111300000001</v>
      </c>
      <c r="AB112" s="52">
        <v>2172.14</v>
      </c>
    </row>
    <row r="113" spans="1:28">
      <c r="A113" s="46" t="s">
        <v>211</v>
      </c>
      <c r="B113" s="46" t="s">
        <v>212</v>
      </c>
      <c r="C113" s="49">
        <v>21979.439999999999</v>
      </c>
      <c r="D113" s="47">
        <v>80.72</v>
      </c>
      <c r="E113" s="47">
        <v>1012.69</v>
      </c>
      <c r="F113" s="48">
        <f t="shared" si="7"/>
        <v>1093.4100000000001</v>
      </c>
      <c r="G113" s="49">
        <v>0</v>
      </c>
      <c r="H113" s="47">
        <f t="shared" si="8"/>
        <v>1093.4100000000001</v>
      </c>
      <c r="I113" s="47">
        <v>570.65</v>
      </c>
      <c r="J113" s="47">
        <v>49.1</v>
      </c>
      <c r="K113" s="50">
        <v>0</v>
      </c>
      <c r="L113" s="48">
        <v>0</v>
      </c>
      <c r="M113" s="49">
        <v>8.2799999999999994</v>
      </c>
      <c r="N113" s="51">
        <v>8.3400000000000002E-2</v>
      </c>
      <c r="O113" s="52">
        <v>1302.5</v>
      </c>
      <c r="P113" s="52">
        <v>835.5</v>
      </c>
      <c r="Q113" s="52">
        <v>20524.150000000001</v>
      </c>
      <c r="R113" s="49">
        <v>1098.97</v>
      </c>
      <c r="S113" s="52">
        <v>21006.699999999993</v>
      </c>
      <c r="T113" s="52">
        <v>156.25</v>
      </c>
      <c r="U113" s="52">
        <v>125.75</v>
      </c>
      <c r="V113" s="52">
        <v>1552.75</v>
      </c>
      <c r="W113" s="53">
        <v>7.3916893181699195E-2</v>
      </c>
      <c r="X113" s="53">
        <v>7.3916893181699195E-2</v>
      </c>
      <c r="Y113" s="61">
        <f t="shared" si="9"/>
        <v>1834.75</v>
      </c>
      <c r="Z113" s="61">
        <f t="shared" si="10"/>
        <v>2138</v>
      </c>
      <c r="AA113" s="52">
        <f t="shared" si="11"/>
        <v>1711.7141100000001</v>
      </c>
      <c r="AB113" s="52">
        <v>5853</v>
      </c>
    </row>
    <row r="114" spans="1:28">
      <c r="A114" s="46" t="s">
        <v>213</v>
      </c>
      <c r="B114" s="46" t="s">
        <v>214</v>
      </c>
      <c r="C114" s="49">
        <v>10089.27</v>
      </c>
      <c r="D114" s="47">
        <v>35.01</v>
      </c>
      <c r="E114" s="47">
        <v>345.52</v>
      </c>
      <c r="F114" s="48">
        <f t="shared" si="7"/>
        <v>380.53</v>
      </c>
      <c r="G114" s="49">
        <v>0</v>
      </c>
      <c r="H114" s="47">
        <f t="shared" si="8"/>
        <v>380.53</v>
      </c>
      <c r="I114" s="47">
        <v>185</v>
      </c>
      <c r="J114" s="47">
        <v>8.74</v>
      </c>
      <c r="K114" s="50">
        <v>0</v>
      </c>
      <c r="L114" s="48">
        <v>0</v>
      </c>
      <c r="M114" s="49">
        <v>119</v>
      </c>
      <c r="N114" s="51">
        <v>0.2676</v>
      </c>
      <c r="O114" s="52">
        <v>831.5</v>
      </c>
      <c r="P114" s="52">
        <v>289.75</v>
      </c>
      <c r="Q114" s="52">
        <v>9545.2099999999991</v>
      </c>
      <c r="R114" s="49">
        <v>504.46</v>
      </c>
      <c r="S114" s="52">
        <v>9655.4699999999993</v>
      </c>
      <c r="T114" s="52">
        <v>112.5</v>
      </c>
      <c r="U114" s="52">
        <v>109.25</v>
      </c>
      <c r="V114" s="52">
        <v>1051.25</v>
      </c>
      <c r="W114" s="53">
        <v>0.10887610856851092</v>
      </c>
      <c r="X114" s="53">
        <v>0.10887610856851092</v>
      </c>
      <c r="Y114" s="61">
        <f t="shared" si="9"/>
        <v>1273</v>
      </c>
      <c r="Z114" s="61">
        <f t="shared" si="10"/>
        <v>1121.25</v>
      </c>
      <c r="AA114" s="52">
        <f t="shared" si="11"/>
        <v>2554.2981959999997</v>
      </c>
      <c r="AB114" s="52">
        <v>2820</v>
      </c>
    </row>
    <row r="115" spans="1:28">
      <c r="A115" s="46" t="s">
        <v>215</v>
      </c>
      <c r="B115" s="46" t="s">
        <v>216</v>
      </c>
      <c r="C115" s="49">
        <v>33363.919999999998</v>
      </c>
      <c r="D115" s="47">
        <v>243.61</v>
      </c>
      <c r="E115" s="47">
        <v>1276.93</v>
      </c>
      <c r="F115" s="48">
        <f t="shared" si="7"/>
        <v>1520.54</v>
      </c>
      <c r="G115" s="49">
        <v>314.52</v>
      </c>
      <c r="H115" s="47">
        <f t="shared" si="8"/>
        <v>1835.06</v>
      </c>
      <c r="I115" s="47">
        <v>610</v>
      </c>
      <c r="J115" s="47">
        <v>50.86</v>
      </c>
      <c r="K115" s="50">
        <v>0</v>
      </c>
      <c r="L115" s="48">
        <v>0</v>
      </c>
      <c r="M115" s="49">
        <v>60</v>
      </c>
      <c r="N115" s="51">
        <v>0.10920000000000001</v>
      </c>
      <c r="O115" s="52">
        <v>3236.25</v>
      </c>
      <c r="P115" s="52">
        <v>1901</v>
      </c>
      <c r="Q115" s="52">
        <v>30241.39</v>
      </c>
      <c r="R115" s="49">
        <v>1668.2</v>
      </c>
      <c r="S115" s="52">
        <v>31218.160000000003</v>
      </c>
      <c r="T115" s="52">
        <v>301</v>
      </c>
      <c r="U115" s="52">
        <v>250.25</v>
      </c>
      <c r="V115" s="52">
        <v>3029.75</v>
      </c>
      <c r="W115" s="53">
        <v>9.7050883203878752E-2</v>
      </c>
      <c r="X115" s="53">
        <v>9.7050883203878752E-2</v>
      </c>
      <c r="Y115" s="61">
        <f t="shared" si="9"/>
        <v>3581</v>
      </c>
      <c r="Z115" s="61">
        <f t="shared" si="10"/>
        <v>5137.25</v>
      </c>
      <c r="AA115" s="52">
        <f t="shared" si="11"/>
        <v>3302.3597880000002</v>
      </c>
      <c r="AB115" s="52">
        <v>10094</v>
      </c>
    </row>
    <row r="116" spans="1:28">
      <c r="A116" s="46" t="s">
        <v>217</v>
      </c>
      <c r="B116" s="46" t="s">
        <v>218</v>
      </c>
      <c r="C116" s="49">
        <v>28468.36</v>
      </c>
      <c r="D116" s="47">
        <v>248.68</v>
      </c>
      <c r="E116" s="47">
        <v>1214.52</v>
      </c>
      <c r="F116" s="48">
        <f t="shared" si="7"/>
        <v>1463.2</v>
      </c>
      <c r="G116" s="49">
        <v>0</v>
      </c>
      <c r="H116" s="47">
        <f t="shared" si="8"/>
        <v>1463.2</v>
      </c>
      <c r="I116" s="47">
        <v>1050.4000000000001</v>
      </c>
      <c r="J116" s="47">
        <v>80.209999999999994</v>
      </c>
      <c r="K116" s="50">
        <v>277.75</v>
      </c>
      <c r="L116" s="48">
        <v>14.03</v>
      </c>
      <c r="M116" s="49">
        <v>153.51999999999998</v>
      </c>
      <c r="N116" s="51">
        <v>0.503</v>
      </c>
      <c r="O116" s="52">
        <v>5827.25</v>
      </c>
      <c r="P116" s="52">
        <v>1429</v>
      </c>
      <c r="Q116" s="52">
        <v>26669.45</v>
      </c>
      <c r="R116" s="49">
        <v>1423.42</v>
      </c>
      <c r="S116" s="52">
        <v>26757.219999999998</v>
      </c>
      <c r="T116" s="52">
        <v>240.5</v>
      </c>
      <c r="U116" s="52">
        <v>272</v>
      </c>
      <c r="V116" s="52">
        <v>2709.25</v>
      </c>
      <c r="W116" s="53">
        <v>0.10125304497253453</v>
      </c>
      <c r="X116" s="53">
        <v>0.10125304497253453</v>
      </c>
      <c r="Y116" s="61">
        <f t="shared" si="9"/>
        <v>3221.75</v>
      </c>
      <c r="Z116" s="61">
        <f t="shared" si="10"/>
        <v>7256.25</v>
      </c>
      <c r="AA116" s="52">
        <f t="shared" si="11"/>
        <v>13414.73335</v>
      </c>
      <c r="AB116" s="52">
        <v>8139.6999999999989</v>
      </c>
    </row>
    <row r="117" spans="1:28">
      <c r="A117" s="46" t="s">
        <v>219</v>
      </c>
      <c r="B117" s="46" t="s">
        <v>220</v>
      </c>
      <c r="C117" s="49">
        <v>24340.780000000002</v>
      </c>
      <c r="D117" s="47">
        <v>184.07</v>
      </c>
      <c r="E117" s="47">
        <v>833.33</v>
      </c>
      <c r="F117" s="48">
        <f t="shared" si="7"/>
        <v>1017.4000000000001</v>
      </c>
      <c r="G117" s="49">
        <v>0</v>
      </c>
      <c r="H117" s="47">
        <f t="shared" si="8"/>
        <v>1017.4000000000001</v>
      </c>
      <c r="I117" s="47">
        <v>380</v>
      </c>
      <c r="J117" s="47">
        <v>13.38</v>
      </c>
      <c r="K117" s="50">
        <v>25</v>
      </c>
      <c r="L117" s="48">
        <v>0</v>
      </c>
      <c r="M117" s="49">
        <v>245</v>
      </c>
      <c r="N117" s="51">
        <v>0.13550000000000001</v>
      </c>
      <c r="O117" s="52">
        <v>1772.75</v>
      </c>
      <c r="P117" s="52">
        <v>876.5</v>
      </c>
      <c r="Q117" s="52">
        <v>22738.84</v>
      </c>
      <c r="R117" s="49">
        <v>1217.04</v>
      </c>
      <c r="S117" s="52">
        <v>23263.43</v>
      </c>
      <c r="T117" s="52">
        <v>194</v>
      </c>
      <c r="U117" s="52">
        <v>253.25</v>
      </c>
      <c r="V117" s="52">
        <v>2687.25</v>
      </c>
      <c r="W117" s="53">
        <v>0.11551392034622582</v>
      </c>
      <c r="X117" s="53">
        <v>0.11551392034622582</v>
      </c>
      <c r="Y117" s="61">
        <f t="shared" si="9"/>
        <v>3134.5</v>
      </c>
      <c r="Z117" s="61">
        <f t="shared" si="10"/>
        <v>2649.25</v>
      </c>
      <c r="AA117" s="52">
        <f t="shared" si="11"/>
        <v>3081.1128200000003</v>
      </c>
      <c r="AB117" s="52">
        <v>6903</v>
      </c>
    </row>
    <row r="118" spans="1:28">
      <c r="A118" s="46" t="s">
        <v>221</v>
      </c>
      <c r="B118" s="46" t="s">
        <v>222</v>
      </c>
      <c r="C118" s="49">
        <v>390.48</v>
      </c>
      <c r="D118" s="47">
        <v>0</v>
      </c>
      <c r="E118" s="47">
        <v>0</v>
      </c>
      <c r="F118" s="48">
        <f t="shared" si="7"/>
        <v>0</v>
      </c>
      <c r="G118" s="49">
        <v>0</v>
      </c>
      <c r="H118" s="47">
        <f t="shared" si="8"/>
        <v>0</v>
      </c>
      <c r="I118" s="47">
        <v>25</v>
      </c>
      <c r="J118" s="47">
        <v>0.48</v>
      </c>
      <c r="K118" s="50">
        <v>0</v>
      </c>
      <c r="L118" s="48">
        <v>0</v>
      </c>
      <c r="M118" s="49">
        <v>0</v>
      </c>
      <c r="N118" s="51">
        <v>0.37430000000000002</v>
      </c>
      <c r="O118" s="52">
        <v>32</v>
      </c>
      <c r="P118" s="52">
        <v>4.75</v>
      </c>
      <c r="Q118" s="52">
        <v>378.38</v>
      </c>
      <c r="R118" s="49">
        <v>19.52</v>
      </c>
      <c r="S118" s="52">
        <v>331.55</v>
      </c>
      <c r="T118" s="52">
        <v>0</v>
      </c>
      <c r="U118" s="52">
        <v>0</v>
      </c>
      <c r="V118" s="52">
        <v>63.5</v>
      </c>
      <c r="W118" s="53">
        <v>0.19152465691449252</v>
      </c>
      <c r="X118" s="53">
        <v>0.13500000000000001</v>
      </c>
      <c r="Y118" s="61">
        <f t="shared" si="9"/>
        <v>44.759250000000002</v>
      </c>
      <c r="Z118" s="61">
        <f t="shared" si="10"/>
        <v>36.75</v>
      </c>
      <c r="AA118" s="52">
        <f t="shared" si="11"/>
        <v>141.627634</v>
      </c>
      <c r="AB118" s="52">
        <v>0</v>
      </c>
    </row>
    <row r="119" spans="1:28">
      <c r="A119" s="46" t="s">
        <v>223</v>
      </c>
      <c r="B119" s="46" t="s">
        <v>224</v>
      </c>
      <c r="C119" s="49">
        <v>497.24</v>
      </c>
      <c r="D119" s="47">
        <v>0</v>
      </c>
      <c r="E119" s="47">
        <v>11.43</v>
      </c>
      <c r="F119" s="48">
        <f t="shared" si="7"/>
        <v>11.43</v>
      </c>
      <c r="G119" s="49">
        <v>0</v>
      </c>
      <c r="H119" s="47">
        <f t="shared" si="8"/>
        <v>11.43</v>
      </c>
      <c r="I119" s="47">
        <v>0</v>
      </c>
      <c r="J119" s="47">
        <v>0</v>
      </c>
      <c r="K119" s="50">
        <v>0</v>
      </c>
      <c r="L119" s="48">
        <v>0</v>
      </c>
      <c r="M119" s="49">
        <v>0</v>
      </c>
      <c r="N119" s="51">
        <v>0.62780000000000002</v>
      </c>
      <c r="O119" s="52">
        <v>0</v>
      </c>
      <c r="P119" s="52">
        <v>0</v>
      </c>
      <c r="Q119" s="52">
        <v>523.41999999999996</v>
      </c>
      <c r="R119" s="49">
        <v>0</v>
      </c>
      <c r="S119" s="52">
        <v>533.34</v>
      </c>
      <c r="T119" s="52">
        <v>0</v>
      </c>
      <c r="U119" s="52">
        <v>0</v>
      </c>
      <c r="V119" s="52">
        <v>0</v>
      </c>
      <c r="W119" s="53">
        <v>0</v>
      </c>
      <c r="X119" s="53">
        <v>0</v>
      </c>
      <c r="Y119" s="61">
        <f t="shared" si="9"/>
        <v>0</v>
      </c>
      <c r="Z119" s="61">
        <f t="shared" si="10"/>
        <v>0</v>
      </c>
      <c r="AA119" s="52">
        <f t="shared" si="11"/>
        <v>328.60307599999999</v>
      </c>
      <c r="AB119" s="52">
        <v>185</v>
      </c>
    </row>
    <row r="120" spans="1:28">
      <c r="A120" s="46" t="s">
        <v>1124</v>
      </c>
      <c r="B120" s="46" t="s">
        <v>1146</v>
      </c>
      <c r="C120" s="49">
        <v>581</v>
      </c>
      <c r="D120" s="47">
        <v>0</v>
      </c>
      <c r="E120" s="47">
        <v>0</v>
      </c>
      <c r="F120" s="48">
        <f t="shared" si="7"/>
        <v>0</v>
      </c>
      <c r="G120" s="49">
        <v>0</v>
      </c>
      <c r="H120" s="47">
        <f t="shared" si="8"/>
        <v>0</v>
      </c>
      <c r="I120" s="47">
        <v>13</v>
      </c>
      <c r="J120" s="47">
        <v>0</v>
      </c>
      <c r="K120" s="50">
        <v>0</v>
      </c>
      <c r="L120" s="48">
        <v>0</v>
      </c>
      <c r="M120" s="49">
        <v>0</v>
      </c>
      <c r="N120" s="51">
        <v>0.52980000000000005</v>
      </c>
      <c r="O120" s="52">
        <v>74.5</v>
      </c>
      <c r="P120" s="52">
        <v>13.25</v>
      </c>
      <c r="Q120" s="52">
        <v>330.2</v>
      </c>
      <c r="R120" s="49">
        <v>29.05</v>
      </c>
      <c r="S120" s="52">
        <v>475.83</v>
      </c>
      <c r="T120" s="52">
        <v>0</v>
      </c>
      <c r="U120" s="52">
        <v>0</v>
      </c>
      <c r="V120" s="52">
        <v>75.25</v>
      </c>
      <c r="W120" s="53">
        <v>0.15814471554967111</v>
      </c>
      <c r="X120" s="53">
        <v>0.13500000000000001</v>
      </c>
      <c r="Y120" s="61">
        <f t="shared" si="9"/>
        <v>64.237049999999996</v>
      </c>
      <c r="Z120" s="61">
        <f t="shared" si="10"/>
        <v>87.75</v>
      </c>
      <c r="AA120" s="52">
        <f t="shared" si="11"/>
        <v>174.93996000000001</v>
      </c>
      <c r="AB120" s="52">
        <v>0</v>
      </c>
    </row>
    <row r="121" spans="1:28">
      <c r="A121" s="46" t="s">
        <v>225</v>
      </c>
      <c r="B121" s="46" t="s">
        <v>226</v>
      </c>
      <c r="C121" s="49">
        <v>0</v>
      </c>
      <c r="D121" s="47">
        <v>0</v>
      </c>
      <c r="E121" s="47">
        <v>0</v>
      </c>
      <c r="F121" s="48">
        <f t="shared" si="7"/>
        <v>0</v>
      </c>
      <c r="G121" s="49">
        <v>0</v>
      </c>
      <c r="H121" s="47">
        <f t="shared" si="8"/>
        <v>0</v>
      </c>
      <c r="I121" s="47">
        <v>0</v>
      </c>
      <c r="J121" s="47">
        <v>0</v>
      </c>
      <c r="K121" s="50">
        <v>0</v>
      </c>
      <c r="L121" s="48">
        <v>0</v>
      </c>
      <c r="M121" s="49">
        <v>0</v>
      </c>
      <c r="N121" s="51">
        <v>0.52980000000000005</v>
      </c>
      <c r="O121" s="52">
        <v>74.5</v>
      </c>
      <c r="P121" s="52">
        <v>13.25</v>
      </c>
      <c r="Q121" s="52">
        <v>330.2</v>
      </c>
      <c r="R121" s="49">
        <v>0</v>
      </c>
      <c r="S121" s="52">
        <v>0</v>
      </c>
      <c r="T121" s="52">
        <v>0</v>
      </c>
      <c r="U121" s="52">
        <v>0</v>
      </c>
      <c r="V121" s="52">
        <v>0</v>
      </c>
      <c r="W121" s="53">
        <v>0</v>
      </c>
      <c r="X121" s="53">
        <v>0</v>
      </c>
      <c r="Y121" s="61">
        <f t="shared" si="9"/>
        <v>0</v>
      </c>
      <c r="Z121" s="61">
        <f t="shared" si="10"/>
        <v>87.75</v>
      </c>
      <c r="AA121" s="52">
        <f t="shared" si="11"/>
        <v>174.93996000000001</v>
      </c>
      <c r="AB121" s="52">
        <v>0</v>
      </c>
    </row>
    <row r="122" spans="1:28">
      <c r="A122" s="46" t="s">
        <v>227</v>
      </c>
      <c r="B122" s="46" t="s">
        <v>228</v>
      </c>
      <c r="C122" s="49">
        <v>324</v>
      </c>
      <c r="D122" s="47">
        <v>0</v>
      </c>
      <c r="E122" s="47">
        <v>0</v>
      </c>
      <c r="F122" s="48">
        <f t="shared" si="7"/>
        <v>0</v>
      </c>
      <c r="G122" s="49">
        <v>0</v>
      </c>
      <c r="H122" s="47">
        <f t="shared" si="8"/>
        <v>0</v>
      </c>
      <c r="I122" s="47">
        <v>0</v>
      </c>
      <c r="J122" s="47">
        <v>0</v>
      </c>
      <c r="K122" s="50">
        <v>0</v>
      </c>
      <c r="L122" s="48">
        <v>0</v>
      </c>
      <c r="M122" s="49">
        <v>0</v>
      </c>
      <c r="N122" s="51">
        <v>0.6804</v>
      </c>
      <c r="O122" s="52">
        <v>76.75</v>
      </c>
      <c r="P122" s="52">
        <v>63.5</v>
      </c>
      <c r="Q122" s="52">
        <v>333.5</v>
      </c>
      <c r="R122" s="49">
        <v>0</v>
      </c>
      <c r="S122" s="52">
        <v>347.6</v>
      </c>
      <c r="T122" s="52">
        <v>0</v>
      </c>
      <c r="U122" s="52">
        <v>0</v>
      </c>
      <c r="V122" s="52">
        <v>39.25</v>
      </c>
      <c r="W122" s="53">
        <v>0.11291714614499423</v>
      </c>
      <c r="X122" s="53">
        <v>0.11291714614499423</v>
      </c>
      <c r="Y122" s="61">
        <f t="shared" si="9"/>
        <v>39.25</v>
      </c>
      <c r="Z122" s="61">
        <f t="shared" si="10"/>
        <v>140.25</v>
      </c>
      <c r="AA122" s="52">
        <f t="shared" si="11"/>
        <v>226.9134</v>
      </c>
      <c r="AB122" s="52">
        <v>0</v>
      </c>
    </row>
    <row r="123" spans="1:28">
      <c r="A123" s="46" t="s">
        <v>1125</v>
      </c>
      <c r="B123" s="46" t="s">
        <v>1147</v>
      </c>
      <c r="C123" s="49">
        <v>410</v>
      </c>
      <c r="D123" s="47">
        <v>0</v>
      </c>
      <c r="E123" s="47">
        <v>0</v>
      </c>
      <c r="F123" s="48">
        <f t="shared" si="7"/>
        <v>0</v>
      </c>
      <c r="G123" s="49">
        <v>0</v>
      </c>
      <c r="H123" s="47">
        <f t="shared" si="8"/>
        <v>0</v>
      </c>
      <c r="I123" s="47">
        <v>0</v>
      </c>
      <c r="J123" s="47">
        <v>0</v>
      </c>
      <c r="K123" s="50">
        <v>0</v>
      </c>
      <c r="L123" s="48">
        <v>0</v>
      </c>
      <c r="M123" s="49">
        <v>0</v>
      </c>
      <c r="N123" s="51">
        <v>0.74309999999999998</v>
      </c>
      <c r="O123" s="52">
        <v>46.25</v>
      </c>
      <c r="P123" s="52">
        <v>4.25</v>
      </c>
      <c r="Q123" s="52">
        <v>250</v>
      </c>
      <c r="R123" s="49">
        <v>20.5</v>
      </c>
      <c r="S123" s="52">
        <v>298.8</v>
      </c>
      <c r="T123" s="52">
        <v>0</v>
      </c>
      <c r="U123" s="52">
        <v>0</v>
      </c>
      <c r="V123" s="52">
        <v>49.5</v>
      </c>
      <c r="W123" s="53">
        <v>0.16566265060240964</v>
      </c>
      <c r="X123" s="53">
        <v>0.13500000000000001</v>
      </c>
      <c r="Y123" s="61">
        <f t="shared" si="9"/>
        <v>40.338000000000001</v>
      </c>
      <c r="Z123" s="61">
        <f t="shared" si="10"/>
        <v>50.5</v>
      </c>
      <c r="AA123" s="52">
        <f t="shared" si="11"/>
        <v>185.77500000000001</v>
      </c>
      <c r="AB123" s="52">
        <v>0</v>
      </c>
    </row>
    <row r="124" spans="1:28">
      <c r="A124" s="46" t="s">
        <v>1136</v>
      </c>
      <c r="B124" s="46" t="s">
        <v>1148</v>
      </c>
      <c r="C124" s="49">
        <v>280</v>
      </c>
      <c r="D124" s="47">
        <v>0</v>
      </c>
      <c r="E124" s="47">
        <v>0</v>
      </c>
      <c r="F124" s="48">
        <f t="shared" si="7"/>
        <v>0</v>
      </c>
      <c r="G124" s="49">
        <v>0</v>
      </c>
      <c r="H124" s="47">
        <f t="shared" si="8"/>
        <v>0</v>
      </c>
      <c r="I124" s="47">
        <v>0</v>
      </c>
      <c r="J124" s="47">
        <v>0</v>
      </c>
      <c r="K124" s="50">
        <v>0</v>
      </c>
      <c r="L124" s="48">
        <v>0</v>
      </c>
      <c r="M124" s="49">
        <v>0</v>
      </c>
      <c r="N124" s="51">
        <v>0.65</v>
      </c>
      <c r="O124" s="52">
        <v>84.5</v>
      </c>
      <c r="P124" s="52">
        <v>8.25</v>
      </c>
      <c r="Q124" s="52">
        <v>177.5</v>
      </c>
      <c r="R124" s="49">
        <v>14</v>
      </c>
      <c r="S124" s="52">
        <v>280.2</v>
      </c>
      <c r="T124" s="52">
        <v>0</v>
      </c>
      <c r="U124" s="52">
        <v>0</v>
      </c>
      <c r="V124" s="52">
        <v>12.5</v>
      </c>
      <c r="W124" s="53">
        <v>4.4610992148465381E-2</v>
      </c>
      <c r="X124" s="53">
        <v>4.4610992148465381E-2</v>
      </c>
      <c r="Y124" s="61">
        <f t="shared" si="9"/>
        <v>12.5</v>
      </c>
      <c r="Z124" s="61">
        <f t="shared" si="10"/>
        <v>92.75</v>
      </c>
      <c r="AA124" s="52">
        <f t="shared" si="11"/>
        <v>115.375</v>
      </c>
      <c r="AB124" s="52">
        <v>280</v>
      </c>
    </row>
    <row r="125" spans="1:28">
      <c r="A125" s="46" t="s">
        <v>229</v>
      </c>
      <c r="B125" s="46" t="s">
        <v>230</v>
      </c>
      <c r="C125" s="49">
        <v>5704.49</v>
      </c>
      <c r="D125" s="47">
        <v>115.34</v>
      </c>
      <c r="E125" s="47">
        <v>312.11</v>
      </c>
      <c r="F125" s="48">
        <f t="shared" si="7"/>
        <v>427.45000000000005</v>
      </c>
      <c r="G125" s="49">
        <v>255.78</v>
      </c>
      <c r="H125" s="47">
        <f t="shared" si="8"/>
        <v>683.23</v>
      </c>
      <c r="I125" s="47">
        <v>50</v>
      </c>
      <c r="J125" s="47">
        <v>8.26</v>
      </c>
      <c r="K125" s="50">
        <v>32</v>
      </c>
      <c r="L125" s="48">
        <v>0</v>
      </c>
      <c r="M125" s="49">
        <v>172</v>
      </c>
      <c r="N125" s="51">
        <v>0.62960000000000005</v>
      </c>
      <c r="O125" s="52">
        <v>446.25</v>
      </c>
      <c r="P125" s="52">
        <v>41.5</v>
      </c>
      <c r="Q125" s="52">
        <v>5040.3599999999997</v>
      </c>
      <c r="R125" s="49">
        <v>285.22000000000003</v>
      </c>
      <c r="S125" s="52">
        <v>4801.7999999999993</v>
      </c>
      <c r="T125" s="52">
        <v>76</v>
      </c>
      <c r="U125" s="52">
        <v>79.25</v>
      </c>
      <c r="V125" s="52">
        <v>658.5</v>
      </c>
      <c r="W125" s="53">
        <v>0.13713607397226044</v>
      </c>
      <c r="X125" s="53">
        <v>0.13500000000000001</v>
      </c>
      <c r="Y125" s="61">
        <f t="shared" si="9"/>
        <v>803.49299999999994</v>
      </c>
      <c r="Z125" s="61">
        <f t="shared" si="10"/>
        <v>487.75</v>
      </c>
      <c r="AA125" s="52">
        <f t="shared" si="11"/>
        <v>3173.410656</v>
      </c>
      <c r="AB125" s="52">
        <v>1624.4</v>
      </c>
    </row>
    <row r="126" spans="1:28">
      <c r="A126" s="46" t="s">
        <v>231</v>
      </c>
      <c r="B126" s="46" t="s">
        <v>232</v>
      </c>
      <c r="C126" s="49">
        <v>4046.8500000000004</v>
      </c>
      <c r="D126" s="47">
        <v>95.84</v>
      </c>
      <c r="E126" s="47">
        <v>276.48</v>
      </c>
      <c r="F126" s="48">
        <f t="shared" si="7"/>
        <v>372.32000000000005</v>
      </c>
      <c r="G126" s="49">
        <v>0</v>
      </c>
      <c r="H126" s="47">
        <f t="shared" si="8"/>
        <v>372.32000000000005</v>
      </c>
      <c r="I126" s="47">
        <v>60</v>
      </c>
      <c r="J126" s="47">
        <v>2.5299999999999998</v>
      </c>
      <c r="K126" s="50">
        <v>0</v>
      </c>
      <c r="L126" s="48">
        <v>0</v>
      </c>
      <c r="M126" s="49">
        <v>50</v>
      </c>
      <c r="N126" s="51">
        <v>6.3E-2</v>
      </c>
      <c r="O126" s="52">
        <v>52.5</v>
      </c>
      <c r="P126" s="52">
        <v>19</v>
      </c>
      <c r="Q126" s="52">
        <v>3762.83</v>
      </c>
      <c r="R126" s="49">
        <v>202.34</v>
      </c>
      <c r="S126" s="52">
        <v>3788.49</v>
      </c>
      <c r="T126" s="52">
        <v>11.5</v>
      </c>
      <c r="U126" s="52">
        <v>31.25</v>
      </c>
      <c r="V126" s="52">
        <v>424.75</v>
      </c>
      <c r="W126" s="53">
        <v>0.11211590897692748</v>
      </c>
      <c r="X126" s="53">
        <v>0.11211590897692748</v>
      </c>
      <c r="Y126" s="61">
        <f t="shared" si="9"/>
        <v>467.5</v>
      </c>
      <c r="Z126" s="61">
        <f t="shared" si="10"/>
        <v>71.5</v>
      </c>
      <c r="AA126" s="52">
        <f t="shared" si="11"/>
        <v>237.05829</v>
      </c>
      <c r="AB126" s="52">
        <v>905</v>
      </c>
    </row>
    <row r="127" spans="1:28">
      <c r="A127" s="46" t="s">
        <v>233</v>
      </c>
      <c r="B127" s="46" t="s">
        <v>234</v>
      </c>
      <c r="C127" s="49">
        <v>6181.78</v>
      </c>
      <c r="D127" s="47">
        <v>83.8</v>
      </c>
      <c r="E127" s="47">
        <v>247.87</v>
      </c>
      <c r="F127" s="48">
        <f t="shared" si="7"/>
        <v>331.67</v>
      </c>
      <c r="G127" s="49">
        <v>0</v>
      </c>
      <c r="H127" s="47">
        <f t="shared" si="8"/>
        <v>331.67</v>
      </c>
      <c r="I127" s="47">
        <v>193</v>
      </c>
      <c r="J127" s="47">
        <v>10.41</v>
      </c>
      <c r="K127" s="50">
        <v>0</v>
      </c>
      <c r="L127" s="48">
        <v>0</v>
      </c>
      <c r="M127" s="49">
        <v>64</v>
      </c>
      <c r="N127" s="51">
        <v>0.33160000000000001</v>
      </c>
      <c r="O127" s="52">
        <v>245</v>
      </c>
      <c r="P127" s="52">
        <v>61.25</v>
      </c>
      <c r="Q127" s="52">
        <v>5825.01</v>
      </c>
      <c r="R127" s="49">
        <v>309.08999999999997</v>
      </c>
      <c r="S127" s="52">
        <v>5930.33</v>
      </c>
      <c r="T127" s="52">
        <v>61.5</v>
      </c>
      <c r="U127" s="52">
        <v>77.5</v>
      </c>
      <c r="V127" s="52">
        <v>767.5</v>
      </c>
      <c r="W127" s="53">
        <v>0.12941944208838294</v>
      </c>
      <c r="X127" s="53">
        <v>0.12941944208838294</v>
      </c>
      <c r="Y127" s="61">
        <f t="shared" si="9"/>
        <v>906.5</v>
      </c>
      <c r="Z127" s="61">
        <f t="shared" si="10"/>
        <v>306.25</v>
      </c>
      <c r="AA127" s="52">
        <f t="shared" si="11"/>
        <v>1931.5733160000002</v>
      </c>
      <c r="AB127" s="52">
        <v>1731.1</v>
      </c>
    </row>
    <row r="128" spans="1:28">
      <c r="A128" s="46" t="s">
        <v>235</v>
      </c>
      <c r="B128" s="46" t="s">
        <v>236</v>
      </c>
      <c r="C128" s="49">
        <v>12024.259999999998</v>
      </c>
      <c r="D128" s="47">
        <v>105.3</v>
      </c>
      <c r="E128" s="47">
        <v>555.91</v>
      </c>
      <c r="F128" s="48">
        <f t="shared" si="7"/>
        <v>661.20999999999992</v>
      </c>
      <c r="G128" s="49">
        <v>0</v>
      </c>
      <c r="H128" s="47">
        <f t="shared" si="8"/>
        <v>661.20999999999992</v>
      </c>
      <c r="I128" s="47">
        <v>310</v>
      </c>
      <c r="J128" s="47">
        <v>18.05</v>
      </c>
      <c r="K128" s="50">
        <v>0</v>
      </c>
      <c r="L128" s="48">
        <v>0</v>
      </c>
      <c r="M128" s="49">
        <v>401</v>
      </c>
      <c r="N128" s="51">
        <v>0.38040000000000002</v>
      </c>
      <c r="O128" s="52">
        <v>357.75</v>
      </c>
      <c r="P128" s="52">
        <v>118.75</v>
      </c>
      <c r="Q128" s="52">
        <v>11240.29</v>
      </c>
      <c r="R128" s="49">
        <v>601.21</v>
      </c>
      <c r="S128" s="52">
        <v>11622.240000000002</v>
      </c>
      <c r="T128" s="52">
        <v>139</v>
      </c>
      <c r="U128" s="52">
        <v>158.75</v>
      </c>
      <c r="V128" s="52">
        <v>1659.25</v>
      </c>
      <c r="W128" s="53">
        <v>0.1427650779884084</v>
      </c>
      <c r="X128" s="53">
        <v>0.13500000000000001</v>
      </c>
      <c r="Y128" s="61">
        <f t="shared" si="9"/>
        <v>1866.7524000000003</v>
      </c>
      <c r="Z128" s="61">
        <f t="shared" si="10"/>
        <v>476.5</v>
      </c>
      <c r="AA128" s="52">
        <f t="shared" si="11"/>
        <v>4275.8063160000002</v>
      </c>
      <c r="AB128" s="52">
        <v>3333</v>
      </c>
    </row>
    <row r="129" spans="1:28">
      <c r="A129" s="46" t="s">
        <v>237</v>
      </c>
      <c r="B129" s="46" t="s">
        <v>238</v>
      </c>
      <c r="C129" s="49">
        <v>10480.400000000001</v>
      </c>
      <c r="D129" s="47">
        <v>245.91</v>
      </c>
      <c r="E129" s="47">
        <v>632.23</v>
      </c>
      <c r="F129" s="48">
        <f t="shared" si="7"/>
        <v>878.14</v>
      </c>
      <c r="G129" s="49">
        <v>0</v>
      </c>
      <c r="H129" s="47">
        <f t="shared" si="8"/>
        <v>878.14</v>
      </c>
      <c r="I129" s="47">
        <v>258.19</v>
      </c>
      <c r="J129" s="47">
        <v>11.89</v>
      </c>
      <c r="K129" s="50">
        <v>0</v>
      </c>
      <c r="L129" s="48">
        <v>0</v>
      </c>
      <c r="M129" s="49">
        <v>321.27999999999997</v>
      </c>
      <c r="N129" s="51">
        <v>0.37280000000000002</v>
      </c>
      <c r="O129" s="52">
        <v>194.25</v>
      </c>
      <c r="P129" s="52">
        <v>37</v>
      </c>
      <c r="Q129" s="52">
        <v>9647.3700000000008</v>
      </c>
      <c r="R129" s="49">
        <v>524.02</v>
      </c>
      <c r="S129" s="52">
        <v>9893.3999999999978</v>
      </c>
      <c r="T129" s="52">
        <v>98</v>
      </c>
      <c r="U129" s="52">
        <v>156.75</v>
      </c>
      <c r="V129" s="52">
        <v>1377</v>
      </c>
      <c r="W129" s="53">
        <v>0.13918369822305782</v>
      </c>
      <c r="X129" s="53">
        <v>0.13500000000000001</v>
      </c>
      <c r="Y129" s="61">
        <f t="shared" si="9"/>
        <v>1590.3589999999997</v>
      </c>
      <c r="Z129" s="61">
        <f t="shared" si="10"/>
        <v>231.25</v>
      </c>
      <c r="AA129" s="52">
        <f t="shared" si="11"/>
        <v>3596.5395360000007</v>
      </c>
      <c r="AB129" s="52">
        <v>2914.62</v>
      </c>
    </row>
    <row r="130" spans="1:28">
      <c r="A130" s="46" t="s">
        <v>239</v>
      </c>
      <c r="B130" s="46" t="s">
        <v>240</v>
      </c>
      <c r="C130" s="49">
        <v>86.69</v>
      </c>
      <c r="D130" s="47">
        <v>0</v>
      </c>
      <c r="E130" s="47">
        <v>2.4900000000000002</v>
      </c>
      <c r="F130" s="48">
        <f t="shared" si="7"/>
        <v>2.4900000000000002</v>
      </c>
      <c r="G130" s="49">
        <v>0</v>
      </c>
      <c r="H130" s="47">
        <f t="shared" si="8"/>
        <v>2.4900000000000002</v>
      </c>
      <c r="I130" s="47">
        <v>0</v>
      </c>
      <c r="J130" s="47">
        <v>0</v>
      </c>
      <c r="K130" s="50">
        <v>0</v>
      </c>
      <c r="L130" s="48">
        <v>0</v>
      </c>
      <c r="M130" s="49">
        <v>0</v>
      </c>
      <c r="N130" s="51">
        <v>0.57689999999999997</v>
      </c>
      <c r="O130" s="52">
        <v>0</v>
      </c>
      <c r="P130" s="52">
        <v>0</v>
      </c>
      <c r="Q130" s="52">
        <v>81.239999999999995</v>
      </c>
      <c r="R130" s="49">
        <v>0</v>
      </c>
      <c r="S130" s="52">
        <v>88.19</v>
      </c>
      <c r="T130" s="52">
        <v>0</v>
      </c>
      <c r="U130" s="52">
        <v>0</v>
      </c>
      <c r="V130" s="52">
        <v>17.25</v>
      </c>
      <c r="W130" s="53">
        <v>0.19560040820954758</v>
      </c>
      <c r="X130" s="53">
        <v>0.13500000000000001</v>
      </c>
      <c r="Y130" s="61">
        <f t="shared" si="9"/>
        <v>11.90565</v>
      </c>
      <c r="Z130" s="61">
        <f t="shared" si="10"/>
        <v>0</v>
      </c>
      <c r="AA130" s="52">
        <f t="shared" si="11"/>
        <v>46.867355999999994</v>
      </c>
      <c r="AB130" s="52">
        <v>0</v>
      </c>
    </row>
    <row r="131" spans="1:28">
      <c r="A131" s="46" t="s">
        <v>241</v>
      </c>
      <c r="B131" s="46" t="s">
        <v>242</v>
      </c>
      <c r="C131" s="49">
        <v>43</v>
      </c>
      <c r="D131" s="47">
        <v>0</v>
      </c>
      <c r="E131" s="47">
        <v>0</v>
      </c>
      <c r="F131" s="48">
        <f t="shared" si="7"/>
        <v>0</v>
      </c>
      <c r="G131" s="49">
        <v>0</v>
      </c>
      <c r="H131" s="47">
        <f t="shared" si="8"/>
        <v>0</v>
      </c>
      <c r="I131" s="47">
        <v>0</v>
      </c>
      <c r="J131" s="47">
        <v>0</v>
      </c>
      <c r="K131" s="50">
        <v>0</v>
      </c>
      <c r="L131" s="48">
        <v>0</v>
      </c>
      <c r="M131" s="49">
        <v>0</v>
      </c>
      <c r="N131" s="51">
        <v>0</v>
      </c>
      <c r="O131" s="52">
        <v>0</v>
      </c>
      <c r="P131" s="52">
        <v>0</v>
      </c>
      <c r="Q131" s="52">
        <v>35.200000000000003</v>
      </c>
      <c r="R131" s="49">
        <v>0</v>
      </c>
      <c r="S131" s="52">
        <v>36</v>
      </c>
      <c r="T131" s="52">
        <v>0</v>
      </c>
      <c r="U131" s="52">
        <v>0</v>
      </c>
      <c r="V131" s="52">
        <v>3</v>
      </c>
      <c r="W131" s="53">
        <v>8.3333333333333329E-2</v>
      </c>
      <c r="X131" s="53">
        <v>8.3333333333333329E-2</v>
      </c>
      <c r="Y131" s="61">
        <f t="shared" si="9"/>
        <v>3</v>
      </c>
      <c r="Z131" s="61">
        <f t="shared" si="10"/>
        <v>0</v>
      </c>
      <c r="AA131" s="52">
        <f t="shared" si="11"/>
        <v>0</v>
      </c>
      <c r="AB131" s="52">
        <v>26</v>
      </c>
    </row>
    <row r="132" spans="1:28">
      <c r="A132" s="46" t="s">
        <v>243</v>
      </c>
      <c r="B132" s="46" t="s">
        <v>244</v>
      </c>
      <c r="C132" s="49">
        <v>99</v>
      </c>
      <c r="D132" s="47">
        <v>0</v>
      </c>
      <c r="E132" s="47">
        <v>0</v>
      </c>
      <c r="F132" s="48">
        <f t="shared" si="7"/>
        <v>0</v>
      </c>
      <c r="G132" s="49">
        <v>0</v>
      </c>
      <c r="H132" s="47">
        <f t="shared" si="8"/>
        <v>0</v>
      </c>
      <c r="I132" s="47">
        <v>4</v>
      </c>
      <c r="J132" s="47">
        <v>0</v>
      </c>
      <c r="K132" s="50">
        <v>0</v>
      </c>
      <c r="L132" s="48">
        <v>0</v>
      </c>
      <c r="M132" s="49">
        <v>0</v>
      </c>
      <c r="N132" s="51">
        <v>0.56730000000000003</v>
      </c>
      <c r="O132" s="52">
        <v>10</v>
      </c>
      <c r="P132" s="52">
        <v>3</v>
      </c>
      <c r="Q132" s="52">
        <v>104.89</v>
      </c>
      <c r="R132" s="49">
        <v>0</v>
      </c>
      <c r="S132" s="52">
        <v>94.08</v>
      </c>
      <c r="T132" s="52">
        <v>2.25</v>
      </c>
      <c r="U132" s="52">
        <v>0.25</v>
      </c>
      <c r="V132" s="52">
        <v>15.5</v>
      </c>
      <c r="W132" s="53">
        <v>0.16475340136054423</v>
      </c>
      <c r="X132" s="53">
        <v>0.13500000000000001</v>
      </c>
      <c r="Y132" s="61">
        <f t="shared" si="9"/>
        <v>15.200800000000001</v>
      </c>
      <c r="Z132" s="61">
        <f t="shared" si="10"/>
        <v>13</v>
      </c>
      <c r="AA132" s="52">
        <f t="shared" si="11"/>
        <v>59.504097000000002</v>
      </c>
      <c r="AB132" s="52">
        <v>23</v>
      </c>
    </row>
    <row r="133" spans="1:28">
      <c r="A133" s="46" t="s">
        <v>245</v>
      </c>
      <c r="B133" s="46" t="s">
        <v>246</v>
      </c>
      <c r="C133" s="49">
        <v>199.99</v>
      </c>
      <c r="D133" s="47">
        <v>1.9</v>
      </c>
      <c r="E133" s="47">
        <v>10.09</v>
      </c>
      <c r="F133" s="48">
        <f t="shared" si="7"/>
        <v>11.99</v>
      </c>
      <c r="G133" s="49">
        <v>0</v>
      </c>
      <c r="H133" s="47">
        <f t="shared" si="8"/>
        <v>11.99</v>
      </c>
      <c r="I133" s="47">
        <v>6</v>
      </c>
      <c r="J133" s="47">
        <v>0</v>
      </c>
      <c r="K133" s="50">
        <v>0</v>
      </c>
      <c r="L133" s="48">
        <v>0</v>
      </c>
      <c r="M133" s="49">
        <v>0</v>
      </c>
      <c r="N133" s="51">
        <v>0.47689999999999999</v>
      </c>
      <c r="O133" s="52">
        <v>0</v>
      </c>
      <c r="P133" s="52">
        <v>0</v>
      </c>
      <c r="Q133" s="52">
        <v>189.96</v>
      </c>
      <c r="R133" s="49">
        <v>10</v>
      </c>
      <c r="S133" s="52">
        <v>220.89</v>
      </c>
      <c r="T133" s="52">
        <v>1.5</v>
      </c>
      <c r="U133" s="52">
        <v>3</v>
      </c>
      <c r="V133" s="52">
        <v>21.25</v>
      </c>
      <c r="W133" s="53">
        <v>9.6201729367558525E-2</v>
      </c>
      <c r="X133" s="53">
        <v>9.6201729367558525E-2</v>
      </c>
      <c r="Y133" s="61">
        <f t="shared" si="9"/>
        <v>25.75</v>
      </c>
      <c r="Z133" s="61">
        <f t="shared" si="10"/>
        <v>0</v>
      </c>
      <c r="AA133" s="52">
        <f t="shared" si="11"/>
        <v>90.591924000000006</v>
      </c>
      <c r="AB133" s="52">
        <v>56</v>
      </c>
    </row>
    <row r="134" spans="1:28">
      <c r="A134" s="46" t="s">
        <v>247</v>
      </c>
      <c r="B134" s="46" t="s">
        <v>248</v>
      </c>
      <c r="C134" s="49">
        <v>3436.98</v>
      </c>
      <c r="D134" s="47">
        <v>22.37</v>
      </c>
      <c r="E134" s="47">
        <v>150.61000000000001</v>
      </c>
      <c r="F134" s="48">
        <f t="shared" si="7"/>
        <v>172.98000000000002</v>
      </c>
      <c r="G134" s="49">
        <v>0</v>
      </c>
      <c r="H134" s="47">
        <f t="shared" si="8"/>
        <v>172.98000000000002</v>
      </c>
      <c r="I134" s="47">
        <v>85</v>
      </c>
      <c r="J134" s="47">
        <v>0</v>
      </c>
      <c r="K134" s="50">
        <v>0</v>
      </c>
      <c r="L134" s="48">
        <v>0</v>
      </c>
      <c r="M134" s="49">
        <v>72</v>
      </c>
      <c r="N134" s="51">
        <v>0.40550000000000003</v>
      </c>
      <c r="O134" s="52">
        <v>254.25</v>
      </c>
      <c r="P134" s="52">
        <v>47.25</v>
      </c>
      <c r="Q134" s="52">
        <v>3278.73</v>
      </c>
      <c r="R134" s="49">
        <v>171.85</v>
      </c>
      <c r="S134" s="52">
        <v>3323.7200000000003</v>
      </c>
      <c r="T134" s="52">
        <v>41.5</v>
      </c>
      <c r="U134" s="52">
        <v>49.5</v>
      </c>
      <c r="V134" s="52">
        <v>402</v>
      </c>
      <c r="W134" s="53">
        <v>0.12094881638645853</v>
      </c>
      <c r="X134" s="53">
        <v>0.12094881638645853</v>
      </c>
      <c r="Y134" s="61">
        <f t="shared" si="9"/>
        <v>493</v>
      </c>
      <c r="Z134" s="61">
        <f t="shared" si="10"/>
        <v>301.5</v>
      </c>
      <c r="AA134" s="52">
        <f t="shared" si="11"/>
        <v>1329.5250150000002</v>
      </c>
      <c r="AB134" s="52">
        <v>991</v>
      </c>
    </row>
    <row r="135" spans="1:28">
      <c r="A135" s="46" t="s">
        <v>249</v>
      </c>
      <c r="B135" s="46" t="s">
        <v>250</v>
      </c>
      <c r="C135" s="49">
        <v>700.84</v>
      </c>
      <c r="D135" s="47">
        <v>15.12</v>
      </c>
      <c r="E135" s="47">
        <v>46.72</v>
      </c>
      <c r="F135" s="48">
        <f t="shared" si="7"/>
        <v>61.839999999999996</v>
      </c>
      <c r="G135" s="49">
        <v>0</v>
      </c>
      <c r="H135" s="47">
        <f t="shared" si="8"/>
        <v>61.839999999999996</v>
      </c>
      <c r="I135" s="47">
        <v>20</v>
      </c>
      <c r="J135" s="47">
        <v>0</v>
      </c>
      <c r="K135" s="50">
        <v>0</v>
      </c>
      <c r="L135" s="48">
        <v>0</v>
      </c>
      <c r="M135" s="49">
        <v>0</v>
      </c>
      <c r="N135" s="51">
        <v>0.43909999999999999</v>
      </c>
      <c r="O135" s="52">
        <v>56</v>
      </c>
      <c r="P135" s="52">
        <v>3</v>
      </c>
      <c r="Q135" s="52">
        <v>662.69</v>
      </c>
      <c r="R135" s="49">
        <v>35.04</v>
      </c>
      <c r="S135" s="52">
        <v>648.85</v>
      </c>
      <c r="T135" s="52">
        <v>6</v>
      </c>
      <c r="U135" s="52">
        <v>12</v>
      </c>
      <c r="V135" s="52">
        <v>93.5</v>
      </c>
      <c r="W135" s="53">
        <v>0.14410110194960313</v>
      </c>
      <c r="X135" s="53">
        <v>0.13500000000000001</v>
      </c>
      <c r="Y135" s="61">
        <f t="shared" si="9"/>
        <v>105.59475</v>
      </c>
      <c r="Z135" s="61">
        <f t="shared" si="10"/>
        <v>59</v>
      </c>
      <c r="AA135" s="52">
        <f t="shared" si="11"/>
        <v>290.98717900000003</v>
      </c>
      <c r="AB135" s="52">
        <v>154</v>
      </c>
    </row>
    <row r="136" spans="1:28">
      <c r="A136" s="46" t="s">
        <v>251</v>
      </c>
      <c r="B136" s="46" t="s">
        <v>252</v>
      </c>
      <c r="C136" s="49">
        <v>972.09000000000015</v>
      </c>
      <c r="D136" s="47">
        <v>3.97</v>
      </c>
      <c r="E136" s="47">
        <v>55.22</v>
      </c>
      <c r="F136" s="48">
        <f t="shared" si="7"/>
        <v>59.19</v>
      </c>
      <c r="G136" s="49">
        <v>0</v>
      </c>
      <c r="H136" s="47">
        <f t="shared" si="8"/>
        <v>59.19</v>
      </c>
      <c r="I136" s="47">
        <v>16</v>
      </c>
      <c r="J136" s="47">
        <v>0</v>
      </c>
      <c r="K136" s="50">
        <v>0</v>
      </c>
      <c r="L136" s="48">
        <v>0</v>
      </c>
      <c r="M136" s="49">
        <v>27</v>
      </c>
      <c r="N136" s="51">
        <v>0.40670000000000001</v>
      </c>
      <c r="O136" s="52">
        <v>14</v>
      </c>
      <c r="P136" s="52">
        <v>4.5</v>
      </c>
      <c r="Q136" s="52">
        <v>866.59</v>
      </c>
      <c r="R136" s="49">
        <v>48.6</v>
      </c>
      <c r="S136" s="52">
        <v>904.19999999999993</v>
      </c>
      <c r="T136" s="52">
        <v>2.75</v>
      </c>
      <c r="U136" s="52">
        <v>13.75</v>
      </c>
      <c r="V136" s="52">
        <v>120.75</v>
      </c>
      <c r="W136" s="53">
        <v>0.13354346383543464</v>
      </c>
      <c r="X136" s="53">
        <v>0.13354346383543464</v>
      </c>
      <c r="Y136" s="61">
        <f t="shared" si="9"/>
        <v>137.25</v>
      </c>
      <c r="Z136" s="61">
        <f t="shared" si="10"/>
        <v>18.5</v>
      </c>
      <c r="AA136" s="52">
        <f t="shared" si="11"/>
        <v>352.44215300000002</v>
      </c>
      <c r="AB136" s="52">
        <v>237.2</v>
      </c>
    </row>
    <row r="137" spans="1:28">
      <c r="A137" s="46" t="s">
        <v>253</v>
      </c>
      <c r="B137" s="46" t="s">
        <v>254</v>
      </c>
      <c r="C137" s="49">
        <v>73.819999999999993</v>
      </c>
      <c r="D137" s="47">
        <v>0</v>
      </c>
      <c r="E137" s="47">
        <v>4.32</v>
      </c>
      <c r="F137" s="48">
        <f t="shared" si="7"/>
        <v>4.32</v>
      </c>
      <c r="G137" s="49">
        <v>0</v>
      </c>
      <c r="H137" s="47">
        <f t="shared" si="8"/>
        <v>4.32</v>
      </c>
      <c r="I137" s="47">
        <v>0.5</v>
      </c>
      <c r="J137" s="47">
        <v>0</v>
      </c>
      <c r="K137" s="50">
        <v>0</v>
      </c>
      <c r="L137" s="48">
        <v>0</v>
      </c>
      <c r="M137" s="49">
        <v>0</v>
      </c>
      <c r="N137" s="51">
        <v>0.77139999999999997</v>
      </c>
      <c r="O137" s="52">
        <v>0</v>
      </c>
      <c r="P137" s="52">
        <v>0</v>
      </c>
      <c r="Q137" s="52">
        <v>67.39</v>
      </c>
      <c r="R137" s="49">
        <v>0</v>
      </c>
      <c r="S137" s="52">
        <v>67.92</v>
      </c>
      <c r="T137" s="52">
        <v>2.25</v>
      </c>
      <c r="U137" s="52">
        <v>0</v>
      </c>
      <c r="V137" s="52">
        <v>9.5</v>
      </c>
      <c r="W137" s="53">
        <v>0.13987043580683156</v>
      </c>
      <c r="X137" s="53">
        <v>0.13500000000000001</v>
      </c>
      <c r="Y137" s="61">
        <f t="shared" si="9"/>
        <v>11.4192</v>
      </c>
      <c r="Z137" s="61">
        <f t="shared" si="10"/>
        <v>0</v>
      </c>
      <c r="AA137" s="52">
        <f t="shared" si="11"/>
        <v>51.984645999999998</v>
      </c>
      <c r="AB137" s="52">
        <v>20</v>
      </c>
    </row>
    <row r="138" spans="1:28">
      <c r="A138" s="46" t="s">
        <v>255</v>
      </c>
      <c r="B138" s="46" t="s">
        <v>256</v>
      </c>
      <c r="C138" s="49">
        <v>120</v>
      </c>
      <c r="D138" s="47">
        <v>0</v>
      </c>
      <c r="E138" s="47">
        <v>0</v>
      </c>
      <c r="F138" s="48">
        <f t="shared" ref="F138:F201" si="12">D138+E138</f>
        <v>0</v>
      </c>
      <c r="G138" s="49">
        <v>0</v>
      </c>
      <c r="H138" s="47">
        <f t="shared" ref="H138:H201" si="13">SUM(F138:G138)</f>
        <v>0</v>
      </c>
      <c r="I138" s="47">
        <v>0</v>
      </c>
      <c r="J138" s="47">
        <v>0</v>
      </c>
      <c r="K138" s="50">
        <v>0</v>
      </c>
      <c r="L138" s="48">
        <v>0</v>
      </c>
      <c r="M138" s="49">
        <v>0</v>
      </c>
      <c r="N138" s="51">
        <v>0.4425</v>
      </c>
      <c r="O138" s="52">
        <v>0</v>
      </c>
      <c r="P138" s="52">
        <v>0</v>
      </c>
      <c r="Q138" s="52">
        <v>117.57</v>
      </c>
      <c r="R138" s="49">
        <v>0</v>
      </c>
      <c r="S138" s="52">
        <v>122.2</v>
      </c>
      <c r="T138" s="52">
        <v>0</v>
      </c>
      <c r="U138" s="52">
        <v>0</v>
      </c>
      <c r="V138" s="52">
        <v>16.25</v>
      </c>
      <c r="W138" s="53">
        <v>0.13297872340425532</v>
      </c>
      <c r="X138" s="53">
        <v>0.13297872340425532</v>
      </c>
      <c r="Y138" s="61">
        <f t="shared" ref="Y138:Y201" si="14">(T138+U138)+(S138*X138)</f>
        <v>16.25</v>
      </c>
      <c r="Z138" s="61">
        <f t="shared" ref="Z138:Z201" si="15">O138+P138</f>
        <v>0</v>
      </c>
      <c r="AA138" s="52">
        <f t="shared" ref="AA138:AA201" si="16">Q138*N138</f>
        <v>52.024724999999997</v>
      </c>
      <c r="AB138" s="52">
        <v>32</v>
      </c>
    </row>
    <row r="139" spans="1:28">
      <c r="A139" s="46" t="s">
        <v>257</v>
      </c>
      <c r="B139" s="46" t="s">
        <v>258</v>
      </c>
      <c r="C139" s="49">
        <v>86</v>
      </c>
      <c r="D139" s="47">
        <v>0</v>
      </c>
      <c r="E139" s="47">
        <v>0</v>
      </c>
      <c r="F139" s="48">
        <f t="shared" si="12"/>
        <v>0</v>
      </c>
      <c r="G139" s="49">
        <v>0</v>
      </c>
      <c r="H139" s="47">
        <f t="shared" si="13"/>
        <v>0</v>
      </c>
      <c r="I139" s="47">
        <v>0</v>
      </c>
      <c r="J139" s="47">
        <v>0</v>
      </c>
      <c r="K139" s="50">
        <v>0</v>
      </c>
      <c r="L139" s="48">
        <v>0</v>
      </c>
      <c r="M139" s="49">
        <v>0</v>
      </c>
      <c r="N139" s="51">
        <v>0.33329999999999999</v>
      </c>
      <c r="O139" s="52">
        <v>0</v>
      </c>
      <c r="P139" s="52">
        <v>0</v>
      </c>
      <c r="Q139" s="52">
        <v>86.1</v>
      </c>
      <c r="R139" s="49">
        <v>4.3</v>
      </c>
      <c r="S139" s="52">
        <v>85.4</v>
      </c>
      <c r="T139" s="52">
        <v>0</v>
      </c>
      <c r="U139" s="52">
        <v>0</v>
      </c>
      <c r="V139" s="52">
        <v>6.25</v>
      </c>
      <c r="W139" s="53">
        <v>7.3185011709601872E-2</v>
      </c>
      <c r="X139" s="53">
        <v>7.3185011709601872E-2</v>
      </c>
      <c r="Y139" s="61">
        <f t="shared" si="14"/>
        <v>6.25</v>
      </c>
      <c r="Z139" s="61">
        <f t="shared" si="15"/>
        <v>0</v>
      </c>
      <c r="AA139" s="52">
        <f t="shared" si="16"/>
        <v>28.697129999999998</v>
      </c>
      <c r="AB139" s="52">
        <v>37</v>
      </c>
    </row>
    <row r="140" spans="1:28">
      <c r="A140" s="46" t="s">
        <v>259</v>
      </c>
      <c r="B140" s="46" t="s">
        <v>260</v>
      </c>
      <c r="C140" s="49">
        <v>220</v>
      </c>
      <c r="D140" s="47">
        <v>0</v>
      </c>
      <c r="E140" s="47">
        <v>0</v>
      </c>
      <c r="F140" s="48">
        <f t="shared" si="12"/>
        <v>0</v>
      </c>
      <c r="G140" s="49">
        <v>0</v>
      </c>
      <c r="H140" s="47">
        <f t="shared" si="13"/>
        <v>0</v>
      </c>
      <c r="I140" s="47">
        <v>0</v>
      </c>
      <c r="J140" s="47">
        <v>0</v>
      </c>
      <c r="K140" s="50">
        <v>0</v>
      </c>
      <c r="L140" s="48">
        <v>0</v>
      </c>
      <c r="M140" s="49">
        <v>0</v>
      </c>
      <c r="N140" s="51">
        <v>0</v>
      </c>
      <c r="O140" s="52">
        <v>7.25</v>
      </c>
      <c r="P140" s="52">
        <v>0</v>
      </c>
      <c r="Q140" s="52">
        <v>232.41</v>
      </c>
      <c r="R140" s="49">
        <v>11</v>
      </c>
      <c r="S140" s="52">
        <v>224.37</v>
      </c>
      <c r="T140" s="52">
        <v>0</v>
      </c>
      <c r="U140" s="52">
        <v>0</v>
      </c>
      <c r="V140" s="52">
        <v>23.75</v>
      </c>
      <c r="W140" s="53">
        <v>0.10585194099032848</v>
      </c>
      <c r="X140" s="53">
        <v>0.10585194099032848</v>
      </c>
      <c r="Y140" s="61">
        <f t="shared" si="14"/>
        <v>23.75</v>
      </c>
      <c r="Z140" s="61">
        <f t="shared" si="15"/>
        <v>7.25</v>
      </c>
      <c r="AA140" s="52">
        <f t="shared" si="16"/>
        <v>0</v>
      </c>
      <c r="AB140" s="52">
        <v>50</v>
      </c>
    </row>
    <row r="141" spans="1:28">
      <c r="A141" s="46" t="s">
        <v>261</v>
      </c>
      <c r="B141" s="46" t="s">
        <v>262</v>
      </c>
      <c r="C141" s="49">
        <v>39</v>
      </c>
      <c r="D141" s="47">
        <v>0</v>
      </c>
      <c r="E141" s="47">
        <v>0</v>
      </c>
      <c r="F141" s="48">
        <f t="shared" si="12"/>
        <v>0</v>
      </c>
      <c r="G141" s="49">
        <v>0</v>
      </c>
      <c r="H141" s="47">
        <f t="shared" si="13"/>
        <v>0</v>
      </c>
      <c r="I141" s="47">
        <v>0</v>
      </c>
      <c r="J141" s="47">
        <v>0</v>
      </c>
      <c r="K141" s="50">
        <v>0</v>
      </c>
      <c r="L141" s="48">
        <v>0</v>
      </c>
      <c r="M141" s="49">
        <v>0</v>
      </c>
      <c r="N141" s="51">
        <v>0.5625</v>
      </c>
      <c r="O141" s="52">
        <v>0</v>
      </c>
      <c r="P141" s="52">
        <v>0</v>
      </c>
      <c r="Q141" s="52">
        <v>79.66</v>
      </c>
      <c r="R141" s="49">
        <v>0</v>
      </c>
      <c r="S141" s="52">
        <v>64</v>
      </c>
      <c r="T141" s="52">
        <v>0.5</v>
      </c>
      <c r="U141" s="52">
        <v>1</v>
      </c>
      <c r="V141" s="52">
        <v>11.5</v>
      </c>
      <c r="W141" s="53">
        <v>0.1796875</v>
      </c>
      <c r="X141" s="53">
        <v>0.13500000000000001</v>
      </c>
      <c r="Y141" s="61">
        <f t="shared" si="14"/>
        <v>10.14</v>
      </c>
      <c r="Z141" s="61">
        <f t="shared" si="15"/>
        <v>0</v>
      </c>
      <c r="AA141" s="52">
        <f t="shared" si="16"/>
        <v>44.808749999999996</v>
      </c>
      <c r="AB141" s="52">
        <v>9</v>
      </c>
    </row>
    <row r="142" spans="1:28">
      <c r="A142" s="46" t="s">
        <v>263</v>
      </c>
      <c r="B142" s="46" t="s">
        <v>264</v>
      </c>
      <c r="C142" s="49">
        <v>66</v>
      </c>
      <c r="D142" s="47">
        <v>0</v>
      </c>
      <c r="E142" s="47">
        <v>0</v>
      </c>
      <c r="F142" s="48">
        <f t="shared" si="12"/>
        <v>0</v>
      </c>
      <c r="G142" s="49">
        <v>0</v>
      </c>
      <c r="H142" s="47">
        <f t="shared" si="13"/>
        <v>0</v>
      </c>
      <c r="I142" s="47">
        <v>0.5</v>
      </c>
      <c r="J142" s="47">
        <v>0</v>
      </c>
      <c r="K142" s="50">
        <v>0</v>
      </c>
      <c r="L142" s="48">
        <v>0</v>
      </c>
      <c r="M142" s="49">
        <v>0</v>
      </c>
      <c r="N142" s="51">
        <v>0.51759999999999995</v>
      </c>
      <c r="O142" s="52">
        <v>0</v>
      </c>
      <c r="P142" s="52">
        <v>0</v>
      </c>
      <c r="Q142" s="52">
        <v>86.49</v>
      </c>
      <c r="R142" s="49">
        <v>3.3</v>
      </c>
      <c r="S142" s="52">
        <v>75.27</v>
      </c>
      <c r="T142" s="52">
        <v>0.25</v>
      </c>
      <c r="U142" s="52">
        <v>0</v>
      </c>
      <c r="V142" s="52">
        <v>8.25</v>
      </c>
      <c r="W142" s="53">
        <v>0.10960542048624951</v>
      </c>
      <c r="X142" s="53">
        <v>0.10960542048624951</v>
      </c>
      <c r="Y142" s="61">
        <f t="shared" si="14"/>
        <v>8.5</v>
      </c>
      <c r="Z142" s="61">
        <f t="shared" si="15"/>
        <v>0</v>
      </c>
      <c r="AA142" s="52">
        <f t="shared" si="16"/>
        <v>44.767223999999992</v>
      </c>
      <c r="AB142" s="52">
        <v>20</v>
      </c>
    </row>
    <row r="143" spans="1:28">
      <c r="A143" s="46" t="s">
        <v>265</v>
      </c>
      <c r="B143" s="46" t="s">
        <v>266</v>
      </c>
      <c r="C143" s="49">
        <v>26</v>
      </c>
      <c r="D143" s="47">
        <v>0</v>
      </c>
      <c r="E143" s="47">
        <v>0</v>
      </c>
      <c r="F143" s="48">
        <f t="shared" si="12"/>
        <v>0</v>
      </c>
      <c r="G143" s="49">
        <v>0</v>
      </c>
      <c r="H143" s="47">
        <f t="shared" si="13"/>
        <v>0</v>
      </c>
      <c r="I143" s="47">
        <v>0</v>
      </c>
      <c r="J143" s="47">
        <v>0</v>
      </c>
      <c r="K143" s="50">
        <v>0</v>
      </c>
      <c r="L143" s="48">
        <v>0</v>
      </c>
      <c r="M143" s="49">
        <v>0</v>
      </c>
      <c r="N143" s="51">
        <v>0</v>
      </c>
      <c r="O143" s="52">
        <v>17</v>
      </c>
      <c r="P143" s="52">
        <v>0</v>
      </c>
      <c r="Q143" s="52">
        <v>22</v>
      </c>
      <c r="R143" s="49">
        <v>0</v>
      </c>
      <c r="S143" s="52">
        <v>29.62</v>
      </c>
      <c r="T143" s="52">
        <v>0.75</v>
      </c>
      <c r="U143" s="52">
        <v>0</v>
      </c>
      <c r="V143" s="52">
        <v>4</v>
      </c>
      <c r="W143" s="53">
        <v>0.13504388926401079</v>
      </c>
      <c r="X143" s="53">
        <v>0.13500000000000001</v>
      </c>
      <c r="Y143" s="61">
        <f t="shared" si="14"/>
        <v>4.7487000000000004</v>
      </c>
      <c r="Z143" s="61">
        <f t="shared" si="15"/>
        <v>17</v>
      </c>
      <c r="AA143" s="52">
        <f t="shared" si="16"/>
        <v>0</v>
      </c>
      <c r="AB143" s="52">
        <v>14</v>
      </c>
    </row>
    <row r="144" spans="1:28">
      <c r="A144" s="46" t="s">
        <v>267</v>
      </c>
      <c r="B144" s="46" t="s">
        <v>268</v>
      </c>
      <c r="C144" s="49">
        <v>1009.34</v>
      </c>
      <c r="D144" s="47">
        <v>23.4</v>
      </c>
      <c r="E144" s="47">
        <v>79.59</v>
      </c>
      <c r="F144" s="48">
        <f t="shared" si="12"/>
        <v>102.99000000000001</v>
      </c>
      <c r="G144" s="49">
        <v>0</v>
      </c>
      <c r="H144" s="47">
        <f t="shared" si="13"/>
        <v>102.99000000000001</v>
      </c>
      <c r="I144" s="47">
        <v>5</v>
      </c>
      <c r="J144" s="47">
        <v>0.35</v>
      </c>
      <c r="K144" s="50">
        <v>0</v>
      </c>
      <c r="L144" s="48">
        <v>0</v>
      </c>
      <c r="M144" s="49">
        <v>0</v>
      </c>
      <c r="N144" s="51">
        <v>0.59160000000000001</v>
      </c>
      <c r="O144" s="52">
        <v>34.25</v>
      </c>
      <c r="P144" s="52">
        <v>0</v>
      </c>
      <c r="Q144" s="52">
        <v>942.34</v>
      </c>
      <c r="R144" s="49">
        <v>50.47</v>
      </c>
      <c r="S144" s="52">
        <v>918.23000000000013</v>
      </c>
      <c r="T144" s="52">
        <v>6.25</v>
      </c>
      <c r="U144" s="52">
        <v>10.75</v>
      </c>
      <c r="V144" s="52">
        <v>113.25</v>
      </c>
      <c r="W144" s="53">
        <v>0.12333511211787894</v>
      </c>
      <c r="X144" s="53">
        <v>0.12333511211787894</v>
      </c>
      <c r="Y144" s="61">
        <f t="shared" si="14"/>
        <v>130.25</v>
      </c>
      <c r="Z144" s="61">
        <f t="shared" si="15"/>
        <v>34.25</v>
      </c>
      <c r="AA144" s="52">
        <f t="shared" si="16"/>
        <v>557.48834399999998</v>
      </c>
      <c r="AB144" s="52">
        <v>262</v>
      </c>
    </row>
    <row r="145" spans="1:28">
      <c r="A145" s="46" t="s">
        <v>269</v>
      </c>
      <c r="B145" s="46" t="s">
        <v>270</v>
      </c>
      <c r="C145" s="49">
        <v>1327.75</v>
      </c>
      <c r="D145" s="47">
        <v>0</v>
      </c>
      <c r="E145" s="47">
        <v>56.95</v>
      </c>
      <c r="F145" s="48">
        <f t="shared" si="12"/>
        <v>56.95</v>
      </c>
      <c r="G145" s="49">
        <v>0</v>
      </c>
      <c r="H145" s="47">
        <f t="shared" si="13"/>
        <v>56.95</v>
      </c>
      <c r="I145" s="47">
        <v>15</v>
      </c>
      <c r="J145" s="47">
        <v>0.8</v>
      </c>
      <c r="K145" s="50">
        <v>0</v>
      </c>
      <c r="L145" s="48">
        <v>0</v>
      </c>
      <c r="M145" s="49">
        <v>20</v>
      </c>
      <c r="N145" s="51">
        <v>0.42949999999999999</v>
      </c>
      <c r="O145" s="52">
        <v>192.5</v>
      </c>
      <c r="P145" s="52">
        <v>38.5</v>
      </c>
      <c r="Q145" s="52">
        <v>1268.49</v>
      </c>
      <c r="R145" s="49">
        <v>66.39</v>
      </c>
      <c r="S145" s="52">
        <v>1254.6100000000001</v>
      </c>
      <c r="T145" s="52">
        <v>6.75</v>
      </c>
      <c r="U145" s="52">
        <v>19.5</v>
      </c>
      <c r="V145" s="52">
        <v>178.5</v>
      </c>
      <c r="W145" s="53">
        <v>0.14227528873514478</v>
      </c>
      <c r="X145" s="53">
        <v>0.13500000000000001</v>
      </c>
      <c r="Y145" s="61">
        <f t="shared" si="14"/>
        <v>195.62235000000004</v>
      </c>
      <c r="Z145" s="61">
        <f t="shared" si="15"/>
        <v>231</v>
      </c>
      <c r="AA145" s="52">
        <f t="shared" si="16"/>
        <v>544.81645500000002</v>
      </c>
      <c r="AB145" s="52">
        <v>393</v>
      </c>
    </row>
    <row r="146" spans="1:28">
      <c r="A146" s="46" t="s">
        <v>271</v>
      </c>
      <c r="B146" s="46" t="s">
        <v>272</v>
      </c>
      <c r="C146" s="49">
        <v>254.92000000000002</v>
      </c>
      <c r="D146" s="47">
        <v>0</v>
      </c>
      <c r="E146" s="47">
        <v>7.71</v>
      </c>
      <c r="F146" s="48">
        <f t="shared" si="12"/>
        <v>7.71</v>
      </c>
      <c r="G146" s="49">
        <v>0</v>
      </c>
      <c r="H146" s="47">
        <f t="shared" si="13"/>
        <v>7.71</v>
      </c>
      <c r="I146" s="47">
        <v>8</v>
      </c>
      <c r="J146" s="47">
        <v>1.21</v>
      </c>
      <c r="K146" s="50">
        <v>0</v>
      </c>
      <c r="L146" s="48">
        <v>0</v>
      </c>
      <c r="M146" s="49">
        <v>0</v>
      </c>
      <c r="N146" s="51">
        <v>0.66669999999999996</v>
      </c>
      <c r="O146" s="52">
        <v>11</v>
      </c>
      <c r="P146" s="52">
        <v>0</v>
      </c>
      <c r="Q146" s="52">
        <v>245.25</v>
      </c>
      <c r="R146" s="49">
        <v>0</v>
      </c>
      <c r="S146" s="52">
        <v>240.37</v>
      </c>
      <c r="T146" s="52">
        <v>3.25</v>
      </c>
      <c r="U146" s="52">
        <v>4.75</v>
      </c>
      <c r="V146" s="52">
        <v>32.75</v>
      </c>
      <c r="W146" s="53">
        <v>0.13624828389566085</v>
      </c>
      <c r="X146" s="53">
        <v>0.13500000000000001</v>
      </c>
      <c r="Y146" s="61">
        <f t="shared" si="14"/>
        <v>40.449950000000001</v>
      </c>
      <c r="Z146" s="61">
        <f t="shared" si="15"/>
        <v>11</v>
      </c>
      <c r="AA146" s="52">
        <f t="shared" si="16"/>
        <v>163.50817499999999</v>
      </c>
      <c r="AB146" s="52">
        <v>80</v>
      </c>
    </row>
    <row r="147" spans="1:28">
      <c r="A147" s="46" t="s">
        <v>273</v>
      </c>
      <c r="B147" s="46" t="s">
        <v>274</v>
      </c>
      <c r="C147" s="49">
        <v>914.5100000000001</v>
      </c>
      <c r="D147" s="47">
        <v>41.08</v>
      </c>
      <c r="E147" s="47">
        <v>71.86</v>
      </c>
      <c r="F147" s="48">
        <f t="shared" si="12"/>
        <v>112.94</v>
      </c>
      <c r="G147" s="49">
        <v>0</v>
      </c>
      <c r="H147" s="47">
        <f t="shared" si="13"/>
        <v>112.94</v>
      </c>
      <c r="I147" s="47">
        <v>23</v>
      </c>
      <c r="J147" s="47">
        <v>4.57</v>
      </c>
      <c r="K147" s="50">
        <v>1</v>
      </c>
      <c r="L147" s="48">
        <v>0</v>
      </c>
      <c r="M147" s="49">
        <v>0</v>
      </c>
      <c r="N147" s="51">
        <v>0.46410000000000001</v>
      </c>
      <c r="O147" s="52">
        <v>17.5</v>
      </c>
      <c r="P147" s="52">
        <v>13</v>
      </c>
      <c r="Q147" s="52">
        <v>814.62</v>
      </c>
      <c r="R147" s="49">
        <v>45.73</v>
      </c>
      <c r="S147" s="52">
        <v>829.04</v>
      </c>
      <c r="T147" s="52">
        <v>8.25</v>
      </c>
      <c r="U147" s="52">
        <v>10</v>
      </c>
      <c r="V147" s="52">
        <v>98.75</v>
      </c>
      <c r="W147" s="53">
        <v>0.11911367364662744</v>
      </c>
      <c r="X147" s="53">
        <v>0.11911367364662744</v>
      </c>
      <c r="Y147" s="61">
        <f t="shared" si="14"/>
        <v>117</v>
      </c>
      <c r="Z147" s="61">
        <f t="shared" si="15"/>
        <v>30.5</v>
      </c>
      <c r="AA147" s="52">
        <f t="shared" si="16"/>
        <v>378.06514200000004</v>
      </c>
      <c r="AB147" s="52">
        <v>212</v>
      </c>
    </row>
    <row r="148" spans="1:28">
      <c r="A148" s="46" t="s">
        <v>275</v>
      </c>
      <c r="B148" s="46" t="s">
        <v>276</v>
      </c>
      <c r="C148" s="49">
        <v>52</v>
      </c>
      <c r="D148" s="47">
        <v>0</v>
      </c>
      <c r="E148" s="47">
        <v>0</v>
      </c>
      <c r="F148" s="48">
        <f t="shared" si="12"/>
        <v>0</v>
      </c>
      <c r="G148" s="49">
        <v>0</v>
      </c>
      <c r="H148" s="47">
        <f t="shared" si="13"/>
        <v>0</v>
      </c>
      <c r="I148" s="47">
        <v>0</v>
      </c>
      <c r="J148" s="47">
        <v>0</v>
      </c>
      <c r="K148" s="50">
        <v>0</v>
      </c>
      <c r="L148" s="48">
        <v>0</v>
      </c>
      <c r="M148" s="49">
        <v>0</v>
      </c>
      <c r="N148" s="51">
        <v>0.6038</v>
      </c>
      <c r="O148" s="52">
        <v>4</v>
      </c>
      <c r="P148" s="52">
        <v>0</v>
      </c>
      <c r="Q148" s="52">
        <v>55</v>
      </c>
      <c r="R148" s="49">
        <v>2.6</v>
      </c>
      <c r="S148" s="52">
        <v>49.2</v>
      </c>
      <c r="T148" s="52">
        <v>0</v>
      </c>
      <c r="U148" s="52">
        <v>1</v>
      </c>
      <c r="V148" s="52">
        <v>8.5</v>
      </c>
      <c r="W148" s="53">
        <v>0.17276422764227642</v>
      </c>
      <c r="X148" s="53">
        <v>0.13500000000000001</v>
      </c>
      <c r="Y148" s="61">
        <f t="shared" si="14"/>
        <v>7.6420000000000012</v>
      </c>
      <c r="Z148" s="61">
        <f t="shared" si="15"/>
        <v>4</v>
      </c>
      <c r="AA148" s="52">
        <f t="shared" si="16"/>
        <v>33.209000000000003</v>
      </c>
      <c r="AB148" s="52">
        <v>34</v>
      </c>
    </row>
    <row r="149" spans="1:28">
      <c r="A149" s="46" t="s">
        <v>277</v>
      </c>
      <c r="B149" s="46" t="s">
        <v>278</v>
      </c>
      <c r="C149" s="49">
        <v>546.03</v>
      </c>
      <c r="D149" s="47">
        <v>10.96</v>
      </c>
      <c r="E149" s="47">
        <v>29.72</v>
      </c>
      <c r="F149" s="48">
        <f t="shared" si="12"/>
        <v>40.68</v>
      </c>
      <c r="G149" s="49">
        <v>0</v>
      </c>
      <c r="H149" s="47">
        <f t="shared" si="13"/>
        <v>40.68</v>
      </c>
      <c r="I149" s="47">
        <v>6</v>
      </c>
      <c r="J149" s="47">
        <v>0.35</v>
      </c>
      <c r="K149" s="50">
        <v>0</v>
      </c>
      <c r="L149" s="48">
        <v>0</v>
      </c>
      <c r="M149" s="49">
        <v>5</v>
      </c>
      <c r="N149" s="51">
        <v>0.65010000000000001</v>
      </c>
      <c r="O149" s="52">
        <v>54</v>
      </c>
      <c r="P149" s="52">
        <v>15.5</v>
      </c>
      <c r="Q149" s="52">
        <v>523.24</v>
      </c>
      <c r="R149" s="49">
        <v>27.3</v>
      </c>
      <c r="S149" s="52">
        <v>550.86</v>
      </c>
      <c r="T149" s="52">
        <v>3.5</v>
      </c>
      <c r="U149" s="52">
        <v>7.75</v>
      </c>
      <c r="V149" s="52">
        <v>96</v>
      </c>
      <c r="W149" s="53">
        <v>0.17427295501579348</v>
      </c>
      <c r="X149" s="53">
        <v>0.13500000000000001</v>
      </c>
      <c r="Y149" s="61">
        <f t="shared" si="14"/>
        <v>85.616100000000003</v>
      </c>
      <c r="Z149" s="61">
        <f t="shared" si="15"/>
        <v>69.5</v>
      </c>
      <c r="AA149" s="52">
        <f t="shared" si="16"/>
        <v>340.15832399999999</v>
      </c>
      <c r="AB149" s="52">
        <v>142</v>
      </c>
    </row>
    <row r="150" spans="1:28">
      <c r="A150" s="46" t="s">
        <v>279</v>
      </c>
      <c r="B150" s="46" t="s">
        <v>280</v>
      </c>
      <c r="C150" s="49">
        <v>363.40999999999997</v>
      </c>
      <c r="D150" s="47">
        <v>15.33</v>
      </c>
      <c r="E150" s="47">
        <v>39.43</v>
      </c>
      <c r="F150" s="48">
        <f t="shared" si="12"/>
        <v>54.76</v>
      </c>
      <c r="G150" s="49">
        <v>0</v>
      </c>
      <c r="H150" s="47">
        <f t="shared" si="13"/>
        <v>54.76</v>
      </c>
      <c r="I150" s="47">
        <v>6</v>
      </c>
      <c r="J150" s="47">
        <v>0.65</v>
      </c>
      <c r="K150" s="50">
        <v>3</v>
      </c>
      <c r="L150" s="48">
        <v>0</v>
      </c>
      <c r="M150" s="49">
        <v>0</v>
      </c>
      <c r="N150" s="51">
        <v>0.59050000000000002</v>
      </c>
      <c r="O150" s="52">
        <v>0</v>
      </c>
      <c r="P150" s="52">
        <v>0</v>
      </c>
      <c r="Q150" s="52">
        <v>314.14999999999998</v>
      </c>
      <c r="R150" s="49">
        <v>18.170000000000002</v>
      </c>
      <c r="S150" s="52">
        <v>340.68</v>
      </c>
      <c r="T150" s="52">
        <v>7.75</v>
      </c>
      <c r="U150" s="52">
        <v>5</v>
      </c>
      <c r="V150" s="52">
        <v>53</v>
      </c>
      <c r="W150" s="53">
        <v>0.1555712105201362</v>
      </c>
      <c r="X150" s="53">
        <v>0.13500000000000001</v>
      </c>
      <c r="Y150" s="61">
        <f t="shared" si="14"/>
        <v>58.741800000000005</v>
      </c>
      <c r="Z150" s="61">
        <f t="shared" si="15"/>
        <v>0</v>
      </c>
      <c r="AA150" s="52">
        <f t="shared" si="16"/>
        <v>185.50557499999999</v>
      </c>
      <c r="AB150" s="52">
        <v>90</v>
      </c>
    </row>
    <row r="151" spans="1:28">
      <c r="A151" s="46" t="s">
        <v>281</v>
      </c>
      <c r="B151" s="46" t="s">
        <v>282</v>
      </c>
      <c r="C151" s="49">
        <v>659.05000000000007</v>
      </c>
      <c r="D151" s="47">
        <v>25.95</v>
      </c>
      <c r="E151" s="47">
        <v>45.25</v>
      </c>
      <c r="F151" s="48">
        <f t="shared" si="12"/>
        <v>71.2</v>
      </c>
      <c r="G151" s="49">
        <v>0</v>
      </c>
      <c r="H151" s="47">
        <f t="shared" si="13"/>
        <v>71.2</v>
      </c>
      <c r="I151" s="47">
        <v>25</v>
      </c>
      <c r="J151" s="47">
        <v>1.85</v>
      </c>
      <c r="K151" s="50">
        <v>2</v>
      </c>
      <c r="L151" s="48">
        <v>0</v>
      </c>
      <c r="M151" s="49">
        <v>0</v>
      </c>
      <c r="N151" s="51">
        <v>0.2676</v>
      </c>
      <c r="O151" s="52">
        <v>0</v>
      </c>
      <c r="P151" s="52">
        <v>0</v>
      </c>
      <c r="Q151" s="52">
        <v>629.29999999999995</v>
      </c>
      <c r="R151" s="49">
        <v>32.950000000000003</v>
      </c>
      <c r="S151" s="52">
        <v>639.01</v>
      </c>
      <c r="T151" s="52">
        <v>6</v>
      </c>
      <c r="U151" s="52">
        <v>0.75</v>
      </c>
      <c r="V151" s="52">
        <v>63.25</v>
      </c>
      <c r="W151" s="53">
        <v>9.8981236600366188E-2</v>
      </c>
      <c r="X151" s="53">
        <v>9.8981236600366188E-2</v>
      </c>
      <c r="Y151" s="61">
        <f t="shared" si="14"/>
        <v>70</v>
      </c>
      <c r="Z151" s="61">
        <f t="shared" si="15"/>
        <v>0</v>
      </c>
      <c r="AA151" s="52">
        <f t="shared" si="16"/>
        <v>168.40067999999999</v>
      </c>
      <c r="AB151" s="52">
        <v>134</v>
      </c>
    </row>
    <row r="152" spans="1:28">
      <c r="A152" s="46" t="s">
        <v>283</v>
      </c>
      <c r="B152" s="46" t="s">
        <v>284</v>
      </c>
      <c r="C152" s="49">
        <v>744.83</v>
      </c>
      <c r="D152" s="47">
        <v>8.77</v>
      </c>
      <c r="E152" s="47">
        <v>50.56</v>
      </c>
      <c r="F152" s="48">
        <f t="shared" si="12"/>
        <v>59.33</v>
      </c>
      <c r="G152" s="49">
        <v>0</v>
      </c>
      <c r="H152" s="47">
        <f t="shared" si="13"/>
        <v>59.33</v>
      </c>
      <c r="I152" s="47">
        <v>10</v>
      </c>
      <c r="J152" s="47">
        <v>0.5</v>
      </c>
      <c r="K152" s="50">
        <v>4</v>
      </c>
      <c r="L152" s="48">
        <v>0</v>
      </c>
      <c r="M152" s="49">
        <v>24</v>
      </c>
      <c r="N152" s="51">
        <v>0.91100000000000003</v>
      </c>
      <c r="O152" s="52">
        <v>68.75</v>
      </c>
      <c r="P152" s="52">
        <v>15.25</v>
      </c>
      <c r="Q152" s="52">
        <v>710.82</v>
      </c>
      <c r="R152" s="49">
        <v>37.24</v>
      </c>
      <c r="S152" s="52">
        <v>675.26</v>
      </c>
      <c r="T152" s="52">
        <v>9</v>
      </c>
      <c r="U152" s="52">
        <v>7.5</v>
      </c>
      <c r="V152" s="52">
        <v>138.75</v>
      </c>
      <c r="W152" s="53">
        <v>0.20547640908687023</v>
      </c>
      <c r="X152" s="53">
        <v>0.13500000000000001</v>
      </c>
      <c r="Y152" s="61">
        <f t="shared" si="14"/>
        <v>107.6601</v>
      </c>
      <c r="Z152" s="61">
        <f t="shared" si="15"/>
        <v>84</v>
      </c>
      <c r="AA152" s="52">
        <f t="shared" si="16"/>
        <v>647.55702000000008</v>
      </c>
      <c r="AB152" s="52">
        <v>195</v>
      </c>
    </row>
    <row r="153" spans="1:28">
      <c r="A153" s="46" t="s">
        <v>285</v>
      </c>
      <c r="B153" s="46" t="s">
        <v>286</v>
      </c>
      <c r="C153" s="49">
        <v>82</v>
      </c>
      <c r="D153" s="47">
        <v>0</v>
      </c>
      <c r="E153" s="47">
        <v>0</v>
      </c>
      <c r="F153" s="48">
        <f t="shared" si="12"/>
        <v>0</v>
      </c>
      <c r="G153" s="49">
        <v>0</v>
      </c>
      <c r="H153" s="47">
        <f t="shared" si="13"/>
        <v>0</v>
      </c>
      <c r="I153" s="47">
        <v>0</v>
      </c>
      <c r="J153" s="47">
        <v>0</v>
      </c>
      <c r="K153" s="50">
        <v>0</v>
      </c>
      <c r="L153" s="48">
        <v>0</v>
      </c>
      <c r="M153" s="49">
        <v>0</v>
      </c>
      <c r="N153" s="51">
        <v>0.52580000000000005</v>
      </c>
      <c r="O153" s="52">
        <v>5</v>
      </c>
      <c r="P153" s="52">
        <v>0</v>
      </c>
      <c r="Q153" s="52">
        <v>94.81</v>
      </c>
      <c r="R153" s="49">
        <v>4.0999999999999996</v>
      </c>
      <c r="S153" s="52">
        <v>90.88</v>
      </c>
      <c r="T153" s="52">
        <v>1</v>
      </c>
      <c r="U153" s="52">
        <v>0</v>
      </c>
      <c r="V153" s="52">
        <v>20.75</v>
      </c>
      <c r="W153" s="53">
        <v>0.22832306338028169</v>
      </c>
      <c r="X153" s="53">
        <v>0.13500000000000001</v>
      </c>
      <c r="Y153" s="61">
        <f t="shared" si="14"/>
        <v>13.268800000000001</v>
      </c>
      <c r="Z153" s="61">
        <f t="shared" si="15"/>
        <v>5</v>
      </c>
      <c r="AA153" s="52">
        <f t="shared" si="16"/>
        <v>49.851098000000007</v>
      </c>
      <c r="AB153" s="52">
        <v>29</v>
      </c>
    </row>
    <row r="154" spans="1:28">
      <c r="A154" s="46" t="s">
        <v>287</v>
      </c>
      <c r="B154" s="46" t="s">
        <v>288</v>
      </c>
      <c r="C154" s="49">
        <v>864.04</v>
      </c>
      <c r="D154" s="47">
        <v>21.05</v>
      </c>
      <c r="E154" s="47">
        <v>48.72</v>
      </c>
      <c r="F154" s="48">
        <f t="shared" si="12"/>
        <v>69.77</v>
      </c>
      <c r="G154" s="49">
        <v>0</v>
      </c>
      <c r="H154" s="47">
        <f t="shared" si="13"/>
        <v>69.77</v>
      </c>
      <c r="I154" s="47">
        <v>20</v>
      </c>
      <c r="J154" s="47">
        <v>2.27</v>
      </c>
      <c r="K154" s="50">
        <v>0</v>
      </c>
      <c r="L154" s="48">
        <v>0</v>
      </c>
      <c r="M154" s="49">
        <v>19</v>
      </c>
      <c r="N154" s="51">
        <v>0.52</v>
      </c>
      <c r="O154" s="52">
        <v>12.25</v>
      </c>
      <c r="P154" s="52">
        <v>0.75</v>
      </c>
      <c r="Q154" s="52">
        <v>805.34</v>
      </c>
      <c r="R154" s="49">
        <v>43.2</v>
      </c>
      <c r="S154" s="52">
        <v>829.33</v>
      </c>
      <c r="T154" s="52">
        <v>4</v>
      </c>
      <c r="U154" s="52">
        <v>6</v>
      </c>
      <c r="V154" s="52">
        <v>122.75</v>
      </c>
      <c r="W154" s="53">
        <v>0.1480110450604705</v>
      </c>
      <c r="X154" s="53">
        <v>0.13500000000000001</v>
      </c>
      <c r="Y154" s="61">
        <f t="shared" si="14"/>
        <v>121.95955000000001</v>
      </c>
      <c r="Z154" s="61">
        <f t="shared" si="15"/>
        <v>13</v>
      </c>
      <c r="AA154" s="52">
        <f t="shared" si="16"/>
        <v>418.77680000000004</v>
      </c>
      <c r="AB154" s="52">
        <v>206</v>
      </c>
    </row>
    <row r="155" spans="1:28">
      <c r="A155" s="46" t="s">
        <v>289</v>
      </c>
      <c r="B155" s="46" t="s">
        <v>290</v>
      </c>
      <c r="C155" s="49">
        <v>874.83</v>
      </c>
      <c r="D155" s="47">
        <v>11.2</v>
      </c>
      <c r="E155" s="47">
        <v>67.91</v>
      </c>
      <c r="F155" s="48">
        <f t="shared" si="12"/>
        <v>79.11</v>
      </c>
      <c r="G155" s="49">
        <v>0</v>
      </c>
      <c r="H155" s="47">
        <f t="shared" si="13"/>
        <v>79.11</v>
      </c>
      <c r="I155" s="47">
        <v>15</v>
      </c>
      <c r="J155" s="47">
        <v>0.72</v>
      </c>
      <c r="K155" s="50">
        <v>0</v>
      </c>
      <c r="L155" s="48">
        <v>0</v>
      </c>
      <c r="M155" s="49">
        <v>0</v>
      </c>
      <c r="N155" s="51">
        <v>0.57830000000000004</v>
      </c>
      <c r="O155" s="52">
        <v>30.25</v>
      </c>
      <c r="P155" s="52">
        <v>6</v>
      </c>
      <c r="Q155" s="52">
        <v>805</v>
      </c>
      <c r="R155" s="49">
        <v>43.74</v>
      </c>
      <c r="S155" s="52">
        <v>811.6099999999999</v>
      </c>
      <c r="T155" s="52">
        <v>1.75</v>
      </c>
      <c r="U155" s="52">
        <v>6.25</v>
      </c>
      <c r="V155" s="52">
        <v>120.75</v>
      </c>
      <c r="W155" s="53">
        <v>0.14877835413560703</v>
      </c>
      <c r="X155" s="53">
        <v>0.13500000000000001</v>
      </c>
      <c r="Y155" s="61">
        <f t="shared" si="14"/>
        <v>117.56734999999999</v>
      </c>
      <c r="Z155" s="61">
        <f t="shared" si="15"/>
        <v>36.25</v>
      </c>
      <c r="AA155" s="52">
        <f t="shared" si="16"/>
        <v>465.53150000000005</v>
      </c>
      <c r="AB155" s="52">
        <v>215</v>
      </c>
    </row>
    <row r="156" spans="1:28">
      <c r="A156" s="46" t="s">
        <v>291</v>
      </c>
      <c r="B156" s="46" t="s">
        <v>292</v>
      </c>
      <c r="C156" s="49">
        <v>271.51</v>
      </c>
      <c r="D156" s="47">
        <v>3.78</v>
      </c>
      <c r="E156" s="47">
        <v>16.559999999999999</v>
      </c>
      <c r="F156" s="48">
        <f t="shared" si="12"/>
        <v>20.34</v>
      </c>
      <c r="G156" s="49">
        <v>0</v>
      </c>
      <c r="H156" s="47">
        <f t="shared" si="13"/>
        <v>20.34</v>
      </c>
      <c r="I156" s="47">
        <v>3</v>
      </c>
      <c r="J156" s="47">
        <v>2.17</v>
      </c>
      <c r="K156" s="50">
        <v>0</v>
      </c>
      <c r="L156" s="48">
        <v>0</v>
      </c>
      <c r="M156" s="49">
        <v>0</v>
      </c>
      <c r="N156" s="51">
        <v>0.50939999999999996</v>
      </c>
      <c r="O156" s="52">
        <v>0</v>
      </c>
      <c r="P156" s="52">
        <v>0</v>
      </c>
      <c r="Q156" s="52">
        <v>259.27</v>
      </c>
      <c r="R156" s="49">
        <v>13.58</v>
      </c>
      <c r="S156" s="52">
        <v>254.85999999999999</v>
      </c>
      <c r="T156" s="52">
        <v>8</v>
      </c>
      <c r="U156" s="52">
        <v>5</v>
      </c>
      <c r="V156" s="52">
        <v>44.75</v>
      </c>
      <c r="W156" s="53">
        <v>0.1755865965628188</v>
      </c>
      <c r="X156" s="53">
        <v>0.13500000000000001</v>
      </c>
      <c r="Y156" s="61">
        <f t="shared" si="14"/>
        <v>47.406100000000002</v>
      </c>
      <c r="Z156" s="61">
        <f t="shared" si="15"/>
        <v>0</v>
      </c>
      <c r="AA156" s="52">
        <f t="shared" si="16"/>
        <v>132.072138</v>
      </c>
      <c r="AB156" s="52">
        <v>72</v>
      </c>
    </row>
    <row r="157" spans="1:28">
      <c r="A157" s="46" t="s">
        <v>293</v>
      </c>
      <c r="B157" s="46" t="s">
        <v>294</v>
      </c>
      <c r="C157" s="49">
        <v>3120.6299999999997</v>
      </c>
      <c r="D157" s="47">
        <v>0</v>
      </c>
      <c r="E157" s="47">
        <v>181.7</v>
      </c>
      <c r="F157" s="48">
        <f t="shared" si="12"/>
        <v>181.7</v>
      </c>
      <c r="G157" s="49">
        <v>0</v>
      </c>
      <c r="H157" s="47">
        <f t="shared" si="13"/>
        <v>181.7</v>
      </c>
      <c r="I157" s="47">
        <v>80</v>
      </c>
      <c r="J157" s="47">
        <v>7.93</v>
      </c>
      <c r="K157" s="50">
        <v>6</v>
      </c>
      <c r="L157" s="48">
        <v>0</v>
      </c>
      <c r="M157" s="49">
        <v>35</v>
      </c>
      <c r="N157" s="51">
        <v>0.46789999999999998</v>
      </c>
      <c r="O157" s="52">
        <v>143</v>
      </c>
      <c r="P157" s="52">
        <v>22</v>
      </c>
      <c r="Q157" s="52">
        <v>2905.52</v>
      </c>
      <c r="R157" s="49">
        <v>156.03</v>
      </c>
      <c r="S157" s="52">
        <v>2992.15</v>
      </c>
      <c r="T157" s="52">
        <v>16.25</v>
      </c>
      <c r="U157" s="52">
        <v>33.75</v>
      </c>
      <c r="V157" s="52">
        <v>383</v>
      </c>
      <c r="W157" s="53">
        <v>0.12800160419765053</v>
      </c>
      <c r="X157" s="53">
        <v>0.12800160419765053</v>
      </c>
      <c r="Y157" s="61">
        <f t="shared" si="14"/>
        <v>433.00000000000006</v>
      </c>
      <c r="Z157" s="61">
        <f t="shared" si="15"/>
        <v>165</v>
      </c>
      <c r="AA157" s="52">
        <f t="shared" si="16"/>
        <v>1359.492808</v>
      </c>
      <c r="AB157" s="52">
        <v>828</v>
      </c>
    </row>
    <row r="158" spans="1:28">
      <c r="A158" s="46" t="s">
        <v>295</v>
      </c>
      <c r="B158" s="46" t="s">
        <v>296</v>
      </c>
      <c r="C158" s="49">
        <v>403</v>
      </c>
      <c r="D158" s="47">
        <v>7.17</v>
      </c>
      <c r="E158" s="47">
        <v>38.24</v>
      </c>
      <c r="F158" s="48">
        <f t="shared" si="12"/>
        <v>45.410000000000004</v>
      </c>
      <c r="G158" s="49">
        <v>0</v>
      </c>
      <c r="H158" s="47">
        <f t="shared" si="13"/>
        <v>45.410000000000004</v>
      </c>
      <c r="I158" s="47">
        <v>5</v>
      </c>
      <c r="J158" s="47">
        <v>0.59</v>
      </c>
      <c r="K158" s="50">
        <v>0</v>
      </c>
      <c r="L158" s="48">
        <v>0</v>
      </c>
      <c r="M158" s="49">
        <v>8</v>
      </c>
      <c r="N158" s="51">
        <v>0.68930000000000002</v>
      </c>
      <c r="O158" s="52">
        <v>0</v>
      </c>
      <c r="P158" s="52">
        <v>0</v>
      </c>
      <c r="Q158" s="52">
        <v>385.65</v>
      </c>
      <c r="R158" s="49">
        <v>20.149999999999999</v>
      </c>
      <c r="S158" s="52">
        <v>373.18</v>
      </c>
      <c r="T158" s="52">
        <v>0.5</v>
      </c>
      <c r="U158" s="52">
        <v>2.75</v>
      </c>
      <c r="V158" s="52">
        <v>64</v>
      </c>
      <c r="W158" s="53">
        <v>0.17149900852135699</v>
      </c>
      <c r="X158" s="53">
        <v>0.13500000000000001</v>
      </c>
      <c r="Y158" s="61">
        <f t="shared" si="14"/>
        <v>53.629300000000008</v>
      </c>
      <c r="Z158" s="61">
        <f t="shared" si="15"/>
        <v>0</v>
      </c>
      <c r="AA158" s="52">
        <f t="shared" si="16"/>
        <v>265.82854500000002</v>
      </c>
      <c r="AB158" s="52">
        <v>91</v>
      </c>
    </row>
    <row r="159" spans="1:28">
      <c r="A159" s="46" t="s">
        <v>297</v>
      </c>
      <c r="B159" s="46" t="s">
        <v>298</v>
      </c>
      <c r="C159" s="49">
        <v>3738.2300000000005</v>
      </c>
      <c r="D159" s="47">
        <v>55.5</v>
      </c>
      <c r="E159" s="47">
        <v>172.11</v>
      </c>
      <c r="F159" s="48">
        <f t="shared" si="12"/>
        <v>227.61</v>
      </c>
      <c r="G159" s="49">
        <v>0</v>
      </c>
      <c r="H159" s="47">
        <f t="shared" si="13"/>
        <v>227.61</v>
      </c>
      <c r="I159" s="47">
        <v>100</v>
      </c>
      <c r="J159" s="47">
        <v>6.35</v>
      </c>
      <c r="K159" s="50">
        <v>19</v>
      </c>
      <c r="L159" s="48">
        <v>0</v>
      </c>
      <c r="M159" s="49">
        <v>38.51</v>
      </c>
      <c r="N159" s="51">
        <v>0.72140000000000004</v>
      </c>
      <c r="O159" s="52">
        <v>434.75</v>
      </c>
      <c r="P159" s="52">
        <v>83.25</v>
      </c>
      <c r="Q159" s="52">
        <v>3442.73</v>
      </c>
      <c r="R159" s="49">
        <v>186.91</v>
      </c>
      <c r="S159" s="52">
        <v>3532.8300000000004</v>
      </c>
      <c r="T159" s="52">
        <v>39.25</v>
      </c>
      <c r="U159" s="52">
        <v>40.5</v>
      </c>
      <c r="V159" s="52">
        <v>522</v>
      </c>
      <c r="W159" s="53">
        <v>0.14775689744482468</v>
      </c>
      <c r="X159" s="53">
        <v>0.13500000000000001</v>
      </c>
      <c r="Y159" s="61">
        <f t="shared" si="14"/>
        <v>556.68205000000012</v>
      </c>
      <c r="Z159" s="61">
        <f t="shared" si="15"/>
        <v>518</v>
      </c>
      <c r="AA159" s="52">
        <f t="shared" si="16"/>
        <v>2483.5854220000001</v>
      </c>
      <c r="AB159" s="52">
        <v>1096.72</v>
      </c>
    </row>
    <row r="160" spans="1:28">
      <c r="A160" s="46" t="s">
        <v>299</v>
      </c>
      <c r="B160" s="46" t="s">
        <v>300</v>
      </c>
      <c r="C160" s="49">
        <v>71.789999999999992</v>
      </c>
      <c r="D160" s="47">
        <v>0</v>
      </c>
      <c r="E160" s="47">
        <v>8.7899999999999991</v>
      </c>
      <c r="F160" s="48">
        <f t="shared" si="12"/>
        <v>8.7899999999999991</v>
      </c>
      <c r="G160" s="49">
        <v>0</v>
      </c>
      <c r="H160" s="47">
        <f t="shared" si="13"/>
        <v>8.7899999999999991</v>
      </c>
      <c r="I160" s="47">
        <v>0</v>
      </c>
      <c r="J160" s="47">
        <v>0</v>
      </c>
      <c r="K160" s="50">
        <v>0</v>
      </c>
      <c r="L160" s="48">
        <v>0</v>
      </c>
      <c r="M160" s="49">
        <v>0</v>
      </c>
      <c r="N160" s="51">
        <v>0.56410000000000005</v>
      </c>
      <c r="O160" s="52">
        <v>0</v>
      </c>
      <c r="P160" s="52">
        <v>0</v>
      </c>
      <c r="Q160" s="52">
        <v>77.5</v>
      </c>
      <c r="R160" s="49">
        <v>3.59</v>
      </c>
      <c r="S160" s="52">
        <v>70.36</v>
      </c>
      <c r="T160" s="52">
        <v>0</v>
      </c>
      <c r="U160" s="52">
        <v>1</v>
      </c>
      <c r="V160" s="52">
        <v>10</v>
      </c>
      <c r="W160" s="53">
        <v>0.14212620807276863</v>
      </c>
      <c r="X160" s="53">
        <v>0.13500000000000001</v>
      </c>
      <c r="Y160" s="61">
        <f t="shared" si="14"/>
        <v>10.4986</v>
      </c>
      <c r="Z160" s="61">
        <f t="shared" si="15"/>
        <v>0</v>
      </c>
      <c r="AA160" s="52">
        <f t="shared" si="16"/>
        <v>43.717750000000002</v>
      </c>
      <c r="AB160" s="52">
        <v>23</v>
      </c>
    </row>
    <row r="161" spans="1:28">
      <c r="A161" s="46" t="s">
        <v>301</v>
      </c>
      <c r="B161" s="46" t="s">
        <v>302</v>
      </c>
      <c r="C161" s="49">
        <v>659.49</v>
      </c>
      <c r="D161" s="47">
        <v>10.56</v>
      </c>
      <c r="E161" s="47">
        <v>46.85</v>
      </c>
      <c r="F161" s="48">
        <f t="shared" si="12"/>
        <v>57.410000000000004</v>
      </c>
      <c r="G161" s="49">
        <v>0</v>
      </c>
      <c r="H161" s="47">
        <f t="shared" si="13"/>
        <v>57.410000000000004</v>
      </c>
      <c r="I161" s="47">
        <v>13</v>
      </c>
      <c r="J161" s="47">
        <v>0.08</v>
      </c>
      <c r="K161" s="50">
        <v>0</v>
      </c>
      <c r="L161" s="48">
        <v>0</v>
      </c>
      <c r="M161" s="49">
        <v>0</v>
      </c>
      <c r="N161" s="51">
        <v>0.34839999999999999</v>
      </c>
      <c r="O161" s="52">
        <v>7</v>
      </c>
      <c r="P161" s="52">
        <v>7.75</v>
      </c>
      <c r="Q161" s="52">
        <v>594.29</v>
      </c>
      <c r="R161" s="49">
        <v>0</v>
      </c>
      <c r="S161" s="52">
        <v>649.79</v>
      </c>
      <c r="T161" s="52">
        <v>0.25</v>
      </c>
      <c r="U161" s="52">
        <v>5.25</v>
      </c>
      <c r="V161" s="52">
        <v>77.5</v>
      </c>
      <c r="W161" s="53">
        <v>0.11926930239000293</v>
      </c>
      <c r="X161" s="53">
        <v>0.11926930239000293</v>
      </c>
      <c r="Y161" s="61">
        <f t="shared" si="14"/>
        <v>83</v>
      </c>
      <c r="Z161" s="61">
        <f t="shared" si="15"/>
        <v>14.75</v>
      </c>
      <c r="AA161" s="52">
        <f t="shared" si="16"/>
        <v>207.05063599999997</v>
      </c>
      <c r="AB161" s="52">
        <v>161</v>
      </c>
    </row>
    <row r="162" spans="1:28">
      <c r="A162" s="46" t="s">
        <v>303</v>
      </c>
      <c r="B162" s="46" t="s">
        <v>304</v>
      </c>
      <c r="C162" s="49">
        <v>97.57</v>
      </c>
      <c r="D162" s="47">
        <v>0</v>
      </c>
      <c r="E162" s="47">
        <v>3.07</v>
      </c>
      <c r="F162" s="48">
        <f t="shared" si="12"/>
        <v>3.07</v>
      </c>
      <c r="G162" s="49">
        <v>0</v>
      </c>
      <c r="H162" s="47">
        <f t="shared" si="13"/>
        <v>3.07</v>
      </c>
      <c r="I162" s="47">
        <v>0</v>
      </c>
      <c r="J162" s="47">
        <v>0.5</v>
      </c>
      <c r="K162" s="50">
        <v>0</v>
      </c>
      <c r="L162" s="48">
        <v>0</v>
      </c>
      <c r="M162" s="49">
        <v>0</v>
      </c>
      <c r="N162" s="51">
        <v>0.37959999999999999</v>
      </c>
      <c r="O162" s="52">
        <v>0</v>
      </c>
      <c r="P162" s="52">
        <v>0</v>
      </c>
      <c r="Q162" s="52">
        <v>82.34</v>
      </c>
      <c r="R162" s="49">
        <v>4.88</v>
      </c>
      <c r="S162" s="52">
        <v>88.3</v>
      </c>
      <c r="T162" s="52">
        <v>0</v>
      </c>
      <c r="U162" s="52">
        <v>4</v>
      </c>
      <c r="V162" s="52">
        <v>7</v>
      </c>
      <c r="W162" s="53">
        <v>7.9275198187995471E-2</v>
      </c>
      <c r="X162" s="53">
        <v>7.9275198187995471E-2</v>
      </c>
      <c r="Y162" s="61">
        <f t="shared" si="14"/>
        <v>11</v>
      </c>
      <c r="Z162" s="61">
        <f t="shared" si="15"/>
        <v>0</v>
      </c>
      <c r="AA162" s="52">
        <f t="shared" si="16"/>
        <v>31.256264000000002</v>
      </c>
      <c r="AB162" s="52">
        <v>25</v>
      </c>
    </row>
    <row r="163" spans="1:28">
      <c r="A163" s="46" t="s">
        <v>305</v>
      </c>
      <c r="B163" s="46" t="s">
        <v>306</v>
      </c>
      <c r="C163" s="49">
        <v>86.38</v>
      </c>
      <c r="D163" s="47">
        <v>2.57</v>
      </c>
      <c r="E163" s="47">
        <v>3.81</v>
      </c>
      <c r="F163" s="48">
        <f t="shared" si="12"/>
        <v>6.38</v>
      </c>
      <c r="G163" s="49">
        <v>0</v>
      </c>
      <c r="H163" s="47">
        <f t="shared" si="13"/>
        <v>6.38</v>
      </c>
      <c r="I163" s="47">
        <v>0</v>
      </c>
      <c r="J163" s="47">
        <v>0</v>
      </c>
      <c r="K163" s="50">
        <v>0</v>
      </c>
      <c r="L163" s="48">
        <v>0</v>
      </c>
      <c r="M163" s="49">
        <v>0</v>
      </c>
      <c r="N163" s="51">
        <v>0.31519999999999998</v>
      </c>
      <c r="O163" s="52">
        <v>0</v>
      </c>
      <c r="P163" s="52">
        <v>0</v>
      </c>
      <c r="Q163" s="52">
        <v>93.94</v>
      </c>
      <c r="R163" s="49">
        <v>4.32</v>
      </c>
      <c r="S163" s="52">
        <v>85.4</v>
      </c>
      <c r="T163" s="52">
        <v>0</v>
      </c>
      <c r="U163" s="52">
        <v>0</v>
      </c>
      <c r="V163" s="52">
        <v>13</v>
      </c>
      <c r="W163" s="53">
        <v>0.1522248243559719</v>
      </c>
      <c r="X163" s="53">
        <v>0.13500000000000001</v>
      </c>
      <c r="Y163" s="61">
        <f t="shared" si="14"/>
        <v>11.529000000000002</v>
      </c>
      <c r="Z163" s="61">
        <f t="shared" si="15"/>
        <v>0</v>
      </c>
      <c r="AA163" s="52">
        <f t="shared" si="16"/>
        <v>29.609887999999998</v>
      </c>
      <c r="AB163" s="52">
        <v>13</v>
      </c>
    </row>
    <row r="164" spans="1:28">
      <c r="A164" s="46" t="s">
        <v>307</v>
      </c>
      <c r="B164" s="46" t="s">
        <v>308</v>
      </c>
      <c r="C164" s="49">
        <v>244.52</v>
      </c>
      <c r="D164" s="47">
        <v>0</v>
      </c>
      <c r="E164" s="47">
        <v>16.52</v>
      </c>
      <c r="F164" s="48">
        <f t="shared" si="12"/>
        <v>16.52</v>
      </c>
      <c r="G164" s="49">
        <v>0</v>
      </c>
      <c r="H164" s="47">
        <f t="shared" si="13"/>
        <v>16.52</v>
      </c>
      <c r="I164" s="47">
        <v>3</v>
      </c>
      <c r="J164" s="47">
        <v>0</v>
      </c>
      <c r="K164" s="50">
        <v>0</v>
      </c>
      <c r="L164" s="48">
        <v>0</v>
      </c>
      <c r="M164" s="49">
        <v>0</v>
      </c>
      <c r="N164" s="51">
        <v>0.53200000000000003</v>
      </c>
      <c r="O164" s="52">
        <v>0</v>
      </c>
      <c r="P164" s="52">
        <v>0</v>
      </c>
      <c r="Q164" s="52">
        <v>250.44</v>
      </c>
      <c r="R164" s="49">
        <v>12.23</v>
      </c>
      <c r="S164" s="52">
        <v>232.29999999999998</v>
      </c>
      <c r="T164" s="52">
        <v>0</v>
      </c>
      <c r="U164" s="52">
        <v>1.25</v>
      </c>
      <c r="V164" s="52">
        <v>26</v>
      </c>
      <c r="W164" s="53">
        <v>0.11192423590185106</v>
      </c>
      <c r="X164" s="53">
        <v>0.11192423590185106</v>
      </c>
      <c r="Y164" s="61">
        <f t="shared" si="14"/>
        <v>27.25</v>
      </c>
      <c r="Z164" s="61">
        <f t="shared" si="15"/>
        <v>0</v>
      </c>
      <c r="AA164" s="52">
        <f t="shared" si="16"/>
        <v>133.23408000000001</v>
      </c>
      <c r="AB164" s="52">
        <v>66</v>
      </c>
    </row>
    <row r="165" spans="1:28">
      <c r="A165" s="46" t="s">
        <v>309</v>
      </c>
      <c r="B165" s="46" t="s">
        <v>310</v>
      </c>
      <c r="C165" s="49">
        <v>226.01</v>
      </c>
      <c r="D165" s="47">
        <v>6.99</v>
      </c>
      <c r="E165" s="47">
        <v>10.02</v>
      </c>
      <c r="F165" s="48">
        <f t="shared" si="12"/>
        <v>17.009999999999998</v>
      </c>
      <c r="G165" s="49">
        <v>0</v>
      </c>
      <c r="H165" s="47">
        <f t="shared" si="13"/>
        <v>17.009999999999998</v>
      </c>
      <c r="I165" s="47">
        <v>0</v>
      </c>
      <c r="J165" s="47">
        <v>0</v>
      </c>
      <c r="K165" s="50">
        <v>0</v>
      </c>
      <c r="L165" s="48">
        <v>0</v>
      </c>
      <c r="M165" s="49">
        <v>0</v>
      </c>
      <c r="N165" s="51">
        <v>0.44269999999999998</v>
      </c>
      <c r="O165" s="52">
        <v>0</v>
      </c>
      <c r="P165" s="52">
        <v>0</v>
      </c>
      <c r="Q165" s="52">
        <v>243.5</v>
      </c>
      <c r="R165" s="49">
        <v>11.3</v>
      </c>
      <c r="S165" s="52">
        <v>226.24</v>
      </c>
      <c r="T165" s="52">
        <v>0</v>
      </c>
      <c r="U165" s="52">
        <v>2</v>
      </c>
      <c r="V165" s="52">
        <v>37.5</v>
      </c>
      <c r="W165" s="53">
        <v>0.16575318246110324</v>
      </c>
      <c r="X165" s="53">
        <v>0.13500000000000001</v>
      </c>
      <c r="Y165" s="61">
        <f t="shared" si="14"/>
        <v>32.542400000000001</v>
      </c>
      <c r="Z165" s="61">
        <f t="shared" si="15"/>
        <v>0</v>
      </c>
      <c r="AA165" s="52">
        <f t="shared" si="16"/>
        <v>107.79745</v>
      </c>
      <c r="AB165" s="52">
        <v>54</v>
      </c>
    </row>
    <row r="166" spans="1:28">
      <c r="A166" s="46" t="s">
        <v>311</v>
      </c>
      <c r="B166" s="46" t="s">
        <v>312</v>
      </c>
      <c r="C166" s="49">
        <v>118.78999999999999</v>
      </c>
      <c r="D166" s="47">
        <v>1.1499999999999999</v>
      </c>
      <c r="E166" s="47">
        <v>5.64</v>
      </c>
      <c r="F166" s="48">
        <f t="shared" si="12"/>
        <v>6.7899999999999991</v>
      </c>
      <c r="G166" s="49">
        <v>0</v>
      </c>
      <c r="H166" s="47">
        <f t="shared" si="13"/>
        <v>6.7899999999999991</v>
      </c>
      <c r="I166" s="47">
        <v>2</v>
      </c>
      <c r="J166" s="47">
        <v>0</v>
      </c>
      <c r="K166" s="50">
        <v>0</v>
      </c>
      <c r="L166" s="48">
        <v>0</v>
      </c>
      <c r="M166" s="49">
        <v>0</v>
      </c>
      <c r="N166" s="51">
        <v>0.24809999999999999</v>
      </c>
      <c r="O166" s="52">
        <v>0</v>
      </c>
      <c r="P166" s="52">
        <v>0</v>
      </c>
      <c r="Q166" s="52">
        <v>122.91</v>
      </c>
      <c r="R166" s="49">
        <v>0</v>
      </c>
      <c r="S166" s="52">
        <v>122.56</v>
      </c>
      <c r="T166" s="52">
        <v>0</v>
      </c>
      <c r="U166" s="52">
        <v>1.25</v>
      </c>
      <c r="V166" s="52">
        <v>22.75</v>
      </c>
      <c r="W166" s="53">
        <v>0.18562336814621411</v>
      </c>
      <c r="X166" s="53">
        <v>0.13500000000000001</v>
      </c>
      <c r="Y166" s="61">
        <f t="shared" si="14"/>
        <v>17.7956</v>
      </c>
      <c r="Z166" s="61">
        <f t="shared" si="15"/>
        <v>0</v>
      </c>
      <c r="AA166" s="52">
        <f t="shared" si="16"/>
        <v>30.493970999999998</v>
      </c>
      <c r="AB166" s="52">
        <v>34</v>
      </c>
    </row>
    <row r="167" spans="1:28">
      <c r="A167" s="46" t="s">
        <v>313</v>
      </c>
      <c r="B167" s="46" t="s">
        <v>314</v>
      </c>
      <c r="C167" s="49">
        <v>611.56999999999994</v>
      </c>
      <c r="D167" s="47">
        <v>20.170000000000002</v>
      </c>
      <c r="E167" s="47">
        <v>62.62</v>
      </c>
      <c r="F167" s="48">
        <f t="shared" si="12"/>
        <v>82.789999999999992</v>
      </c>
      <c r="G167" s="49">
        <v>7.78</v>
      </c>
      <c r="H167" s="47">
        <f t="shared" si="13"/>
        <v>90.57</v>
      </c>
      <c r="I167" s="47">
        <v>4</v>
      </c>
      <c r="J167" s="47">
        <v>0</v>
      </c>
      <c r="K167" s="50">
        <v>0</v>
      </c>
      <c r="L167" s="48">
        <v>0</v>
      </c>
      <c r="M167" s="49">
        <v>1</v>
      </c>
      <c r="N167" s="51">
        <v>0.55049999999999999</v>
      </c>
      <c r="O167" s="52">
        <v>0</v>
      </c>
      <c r="P167" s="52">
        <v>0</v>
      </c>
      <c r="Q167" s="52">
        <v>549.66999999999996</v>
      </c>
      <c r="R167" s="49">
        <v>0</v>
      </c>
      <c r="S167" s="52">
        <v>553.74</v>
      </c>
      <c r="T167" s="52">
        <v>3</v>
      </c>
      <c r="U167" s="52">
        <v>4.25</v>
      </c>
      <c r="V167" s="52">
        <v>69.25</v>
      </c>
      <c r="W167" s="53">
        <v>0.12505869180481816</v>
      </c>
      <c r="X167" s="53">
        <v>0.12505869180481816</v>
      </c>
      <c r="Y167" s="61">
        <f t="shared" si="14"/>
        <v>76.5</v>
      </c>
      <c r="Z167" s="61">
        <f t="shared" si="15"/>
        <v>0</v>
      </c>
      <c r="AA167" s="52">
        <f t="shared" si="16"/>
        <v>302.59333499999997</v>
      </c>
      <c r="AB167" s="52">
        <v>156</v>
      </c>
    </row>
    <row r="168" spans="1:28">
      <c r="A168" s="46" t="s">
        <v>315</v>
      </c>
      <c r="B168" s="46" t="s">
        <v>316</v>
      </c>
      <c r="C168" s="49">
        <v>200</v>
      </c>
      <c r="D168" s="47">
        <v>0</v>
      </c>
      <c r="E168" s="47">
        <v>0</v>
      </c>
      <c r="F168" s="48">
        <f t="shared" si="12"/>
        <v>0</v>
      </c>
      <c r="G168" s="49">
        <v>0</v>
      </c>
      <c r="H168" s="47">
        <f t="shared" si="13"/>
        <v>0</v>
      </c>
      <c r="I168" s="47">
        <v>0</v>
      </c>
      <c r="J168" s="47">
        <v>0</v>
      </c>
      <c r="K168" s="50">
        <v>0</v>
      </c>
      <c r="L168" s="48">
        <v>0</v>
      </c>
      <c r="M168" s="49">
        <v>0</v>
      </c>
      <c r="N168" s="51">
        <v>0.44290000000000002</v>
      </c>
      <c r="O168" s="52">
        <v>0</v>
      </c>
      <c r="P168" s="52">
        <v>0</v>
      </c>
      <c r="Q168" s="52">
        <v>214.5</v>
      </c>
      <c r="R168" s="49">
        <v>10</v>
      </c>
      <c r="S168" s="52">
        <v>200.8</v>
      </c>
      <c r="T168" s="52">
        <v>0</v>
      </c>
      <c r="U168" s="52">
        <v>1</v>
      </c>
      <c r="V168" s="52">
        <v>30.25</v>
      </c>
      <c r="W168" s="53">
        <v>0.15064741035856574</v>
      </c>
      <c r="X168" s="53">
        <v>0.13500000000000001</v>
      </c>
      <c r="Y168" s="61">
        <f t="shared" si="14"/>
        <v>28.108000000000004</v>
      </c>
      <c r="Z168" s="61">
        <f t="shared" si="15"/>
        <v>0</v>
      </c>
      <c r="AA168" s="52">
        <f t="shared" si="16"/>
        <v>95.002049999999997</v>
      </c>
      <c r="AB168" s="52">
        <v>90</v>
      </c>
    </row>
    <row r="169" spans="1:28">
      <c r="A169" s="46" t="s">
        <v>317</v>
      </c>
      <c r="B169" s="46" t="s">
        <v>318</v>
      </c>
      <c r="C169" s="49">
        <v>218</v>
      </c>
      <c r="D169" s="47">
        <v>0</v>
      </c>
      <c r="E169" s="47">
        <v>0</v>
      </c>
      <c r="F169" s="48">
        <f t="shared" si="12"/>
        <v>0</v>
      </c>
      <c r="G169" s="49">
        <v>0</v>
      </c>
      <c r="H169" s="47">
        <f t="shared" si="13"/>
        <v>0</v>
      </c>
      <c r="I169" s="47">
        <v>0</v>
      </c>
      <c r="J169" s="47">
        <v>0</v>
      </c>
      <c r="K169" s="50">
        <v>0</v>
      </c>
      <c r="L169" s="48">
        <v>0</v>
      </c>
      <c r="M169" s="49">
        <v>0</v>
      </c>
      <c r="N169" s="51">
        <v>0.45540000000000003</v>
      </c>
      <c r="O169" s="52">
        <v>0</v>
      </c>
      <c r="P169" s="52">
        <v>0</v>
      </c>
      <c r="Q169" s="52">
        <v>214.86</v>
      </c>
      <c r="R169" s="49">
        <v>10.9</v>
      </c>
      <c r="S169" s="52">
        <v>201.4</v>
      </c>
      <c r="T169" s="52">
        <v>3</v>
      </c>
      <c r="U169" s="52">
        <v>2</v>
      </c>
      <c r="V169" s="52">
        <v>28.5</v>
      </c>
      <c r="W169" s="53">
        <v>0.14150943396226415</v>
      </c>
      <c r="X169" s="53">
        <v>0.13500000000000001</v>
      </c>
      <c r="Y169" s="61">
        <f t="shared" si="14"/>
        <v>32.189000000000007</v>
      </c>
      <c r="Z169" s="61">
        <f t="shared" si="15"/>
        <v>0</v>
      </c>
      <c r="AA169" s="52">
        <f t="shared" si="16"/>
        <v>97.847244000000018</v>
      </c>
      <c r="AB169" s="52">
        <v>88</v>
      </c>
    </row>
    <row r="170" spans="1:28">
      <c r="A170" s="46" t="s">
        <v>319</v>
      </c>
      <c r="B170" s="46" t="s">
        <v>320</v>
      </c>
      <c r="C170" s="49">
        <v>4875.4699999999993</v>
      </c>
      <c r="D170" s="47">
        <v>156.47999999999999</v>
      </c>
      <c r="E170" s="47">
        <v>512.01</v>
      </c>
      <c r="F170" s="48">
        <f t="shared" si="12"/>
        <v>668.49</v>
      </c>
      <c r="G170" s="49">
        <v>0</v>
      </c>
      <c r="H170" s="47">
        <f t="shared" si="13"/>
        <v>668.49</v>
      </c>
      <c r="I170" s="47">
        <v>70</v>
      </c>
      <c r="J170" s="47">
        <v>6.98</v>
      </c>
      <c r="K170" s="50">
        <v>45</v>
      </c>
      <c r="L170" s="48">
        <v>0</v>
      </c>
      <c r="M170" s="49">
        <v>55</v>
      </c>
      <c r="N170" s="51">
        <v>0.6734</v>
      </c>
      <c r="O170" s="52">
        <v>804</v>
      </c>
      <c r="P170" s="52">
        <v>87</v>
      </c>
      <c r="Q170" s="52">
        <v>4400.16</v>
      </c>
      <c r="R170" s="49">
        <v>243.77</v>
      </c>
      <c r="S170" s="52">
        <v>4576.4000000000005</v>
      </c>
      <c r="T170" s="52">
        <v>32.25</v>
      </c>
      <c r="U170" s="52">
        <v>84.75</v>
      </c>
      <c r="V170" s="52">
        <v>621.75</v>
      </c>
      <c r="W170" s="53">
        <v>0.13586006467966086</v>
      </c>
      <c r="X170" s="53">
        <v>0.13500000000000001</v>
      </c>
      <c r="Y170" s="61">
        <f t="shared" si="14"/>
        <v>734.81400000000008</v>
      </c>
      <c r="Z170" s="61">
        <f t="shared" si="15"/>
        <v>891</v>
      </c>
      <c r="AA170" s="52">
        <f t="shared" si="16"/>
        <v>2963.0677439999999</v>
      </c>
      <c r="AB170" s="52">
        <v>1105</v>
      </c>
    </row>
    <row r="171" spans="1:28">
      <c r="A171" s="46" t="s">
        <v>321</v>
      </c>
      <c r="B171" s="46" t="s">
        <v>322</v>
      </c>
      <c r="C171" s="49">
        <v>1158.46</v>
      </c>
      <c r="D171" s="47">
        <v>2.72</v>
      </c>
      <c r="E171" s="47">
        <v>5.66</v>
      </c>
      <c r="F171" s="48">
        <f t="shared" si="12"/>
        <v>8.3800000000000008</v>
      </c>
      <c r="G171" s="49">
        <v>0</v>
      </c>
      <c r="H171" s="47">
        <f t="shared" si="13"/>
        <v>8.3800000000000008</v>
      </c>
      <c r="I171" s="47">
        <v>2</v>
      </c>
      <c r="J171" s="47">
        <v>1.08</v>
      </c>
      <c r="K171" s="50">
        <v>0</v>
      </c>
      <c r="L171" s="48">
        <v>0</v>
      </c>
      <c r="M171" s="49">
        <v>1000</v>
      </c>
      <c r="N171" s="51">
        <v>0.18859999999999999</v>
      </c>
      <c r="O171" s="52">
        <v>8.5</v>
      </c>
      <c r="P171" s="52">
        <v>0</v>
      </c>
      <c r="Q171" s="52">
        <v>1720.72</v>
      </c>
      <c r="R171" s="49">
        <v>0</v>
      </c>
      <c r="S171" s="52">
        <v>1726.58</v>
      </c>
      <c r="T171" s="52">
        <v>0</v>
      </c>
      <c r="U171" s="52">
        <v>1.25</v>
      </c>
      <c r="V171" s="52">
        <v>281.75</v>
      </c>
      <c r="W171" s="53">
        <v>0.16318386637167118</v>
      </c>
      <c r="X171" s="53">
        <v>0.13500000000000001</v>
      </c>
      <c r="Y171" s="61">
        <f t="shared" si="14"/>
        <v>234.3383</v>
      </c>
      <c r="Z171" s="61">
        <f t="shared" si="15"/>
        <v>8.5</v>
      </c>
      <c r="AA171" s="52">
        <f t="shared" si="16"/>
        <v>324.52779199999998</v>
      </c>
      <c r="AB171" s="52">
        <v>45</v>
      </c>
    </row>
    <row r="172" spans="1:28">
      <c r="A172" s="46" t="s">
        <v>323</v>
      </c>
      <c r="B172" s="46" t="s">
        <v>324</v>
      </c>
      <c r="C172" s="49">
        <v>733</v>
      </c>
      <c r="D172" s="47">
        <v>0</v>
      </c>
      <c r="E172" s="47">
        <v>0</v>
      </c>
      <c r="F172" s="48">
        <f t="shared" si="12"/>
        <v>0</v>
      </c>
      <c r="G172" s="49">
        <v>0</v>
      </c>
      <c r="H172" s="47">
        <f t="shared" si="13"/>
        <v>0</v>
      </c>
      <c r="I172" s="47">
        <v>0</v>
      </c>
      <c r="J172" s="47">
        <v>0</v>
      </c>
      <c r="K172" s="50">
        <v>0</v>
      </c>
      <c r="L172" s="48">
        <v>0</v>
      </c>
      <c r="M172" s="49">
        <v>0</v>
      </c>
      <c r="N172" s="51">
        <v>0.65090000000000003</v>
      </c>
      <c r="O172" s="52">
        <v>25</v>
      </c>
      <c r="P172" s="52">
        <v>0</v>
      </c>
      <c r="Q172" s="52">
        <v>740.07</v>
      </c>
      <c r="R172" s="49">
        <v>36.65</v>
      </c>
      <c r="S172" s="52">
        <v>729.26</v>
      </c>
      <c r="T172" s="52">
        <v>10.5</v>
      </c>
      <c r="U172" s="52">
        <v>19.75</v>
      </c>
      <c r="V172" s="52">
        <v>102</v>
      </c>
      <c r="W172" s="53">
        <v>0.13986781120587993</v>
      </c>
      <c r="X172" s="53">
        <v>0.13500000000000001</v>
      </c>
      <c r="Y172" s="61">
        <f t="shared" si="14"/>
        <v>128.70010000000002</v>
      </c>
      <c r="Z172" s="61">
        <f t="shared" si="15"/>
        <v>25</v>
      </c>
      <c r="AA172" s="52">
        <f t="shared" si="16"/>
        <v>481.71156300000007</v>
      </c>
      <c r="AB172" s="52">
        <v>336</v>
      </c>
    </row>
    <row r="173" spans="1:28">
      <c r="A173" s="46" t="s">
        <v>325</v>
      </c>
      <c r="B173" s="46" t="s">
        <v>326</v>
      </c>
      <c r="C173" s="49">
        <v>2501.63</v>
      </c>
      <c r="D173" s="47">
        <v>82.29</v>
      </c>
      <c r="E173" s="47">
        <v>135.5</v>
      </c>
      <c r="F173" s="48">
        <f t="shared" si="12"/>
        <v>217.79000000000002</v>
      </c>
      <c r="G173" s="49">
        <v>0</v>
      </c>
      <c r="H173" s="47">
        <f t="shared" si="13"/>
        <v>217.79000000000002</v>
      </c>
      <c r="I173" s="47">
        <v>80</v>
      </c>
      <c r="J173" s="47">
        <v>1.84</v>
      </c>
      <c r="K173" s="50">
        <v>0</v>
      </c>
      <c r="L173" s="48">
        <v>0</v>
      </c>
      <c r="M173" s="49">
        <v>55</v>
      </c>
      <c r="N173" s="51">
        <v>0.56899999999999995</v>
      </c>
      <c r="O173" s="52">
        <v>315</v>
      </c>
      <c r="P173" s="52">
        <v>40.5</v>
      </c>
      <c r="Q173" s="52">
        <v>2256.3200000000002</v>
      </c>
      <c r="R173" s="49">
        <v>125.08</v>
      </c>
      <c r="S173" s="52">
        <v>2339.2099999999996</v>
      </c>
      <c r="T173" s="52">
        <v>19.5</v>
      </c>
      <c r="U173" s="52">
        <v>36.25</v>
      </c>
      <c r="V173" s="52">
        <v>325.5</v>
      </c>
      <c r="W173" s="53">
        <v>0.13914954193937271</v>
      </c>
      <c r="X173" s="53">
        <v>0.13500000000000001</v>
      </c>
      <c r="Y173" s="61">
        <f t="shared" si="14"/>
        <v>371.54334999999998</v>
      </c>
      <c r="Z173" s="61">
        <f t="shared" si="15"/>
        <v>355.5</v>
      </c>
      <c r="AA173" s="52">
        <f t="shared" si="16"/>
        <v>1283.84608</v>
      </c>
      <c r="AB173" s="52">
        <v>705</v>
      </c>
    </row>
    <row r="174" spans="1:28">
      <c r="A174" s="46" t="s">
        <v>327</v>
      </c>
      <c r="B174" s="46" t="s">
        <v>328</v>
      </c>
      <c r="C174" s="49">
        <v>285</v>
      </c>
      <c r="D174" s="47">
        <v>0</v>
      </c>
      <c r="E174" s="47">
        <v>0</v>
      </c>
      <c r="F174" s="48">
        <f t="shared" si="12"/>
        <v>0</v>
      </c>
      <c r="G174" s="49">
        <v>0</v>
      </c>
      <c r="H174" s="47">
        <f t="shared" si="13"/>
        <v>0</v>
      </c>
      <c r="I174" s="47">
        <v>0</v>
      </c>
      <c r="J174" s="47">
        <v>0</v>
      </c>
      <c r="K174" s="50">
        <v>0</v>
      </c>
      <c r="L174" s="48">
        <v>0</v>
      </c>
      <c r="M174" s="49">
        <v>0</v>
      </c>
      <c r="N174" s="51">
        <v>0.8034</v>
      </c>
      <c r="O174" s="52">
        <v>6</v>
      </c>
      <c r="P174" s="52">
        <v>0</v>
      </c>
      <c r="Q174" s="52">
        <v>295.43</v>
      </c>
      <c r="R174" s="49">
        <v>14.25</v>
      </c>
      <c r="S174" s="52">
        <v>313.31</v>
      </c>
      <c r="T174" s="52">
        <v>1</v>
      </c>
      <c r="U174" s="52">
        <v>4</v>
      </c>
      <c r="V174" s="52">
        <v>44.75</v>
      </c>
      <c r="W174" s="53">
        <v>0.14282978519676998</v>
      </c>
      <c r="X174" s="53">
        <v>0.13500000000000001</v>
      </c>
      <c r="Y174" s="61">
        <f t="shared" si="14"/>
        <v>47.296850000000006</v>
      </c>
      <c r="Z174" s="61">
        <f t="shared" si="15"/>
        <v>6</v>
      </c>
      <c r="AA174" s="52">
        <f t="shared" si="16"/>
        <v>237.34846200000001</v>
      </c>
      <c r="AB174" s="52">
        <v>117</v>
      </c>
    </row>
    <row r="175" spans="1:28">
      <c r="A175" s="46" t="s">
        <v>329</v>
      </c>
      <c r="B175" s="46" t="s">
        <v>330</v>
      </c>
      <c r="C175" s="49">
        <v>115</v>
      </c>
      <c r="D175" s="47">
        <v>0</v>
      </c>
      <c r="E175" s="47">
        <v>0</v>
      </c>
      <c r="F175" s="48">
        <f t="shared" si="12"/>
        <v>0</v>
      </c>
      <c r="G175" s="49">
        <v>0</v>
      </c>
      <c r="H175" s="47">
        <f t="shared" si="13"/>
        <v>0</v>
      </c>
      <c r="I175" s="47">
        <v>0</v>
      </c>
      <c r="J175" s="47">
        <v>0</v>
      </c>
      <c r="K175" s="50">
        <v>0</v>
      </c>
      <c r="L175" s="48">
        <v>0</v>
      </c>
      <c r="M175" s="49">
        <v>0</v>
      </c>
      <c r="N175" s="51">
        <v>1</v>
      </c>
      <c r="O175" s="52">
        <v>0</v>
      </c>
      <c r="P175" s="52">
        <v>0</v>
      </c>
      <c r="Q175" s="52">
        <v>141</v>
      </c>
      <c r="R175" s="49">
        <v>0</v>
      </c>
      <c r="S175" s="52">
        <v>134</v>
      </c>
      <c r="T175" s="52">
        <v>1</v>
      </c>
      <c r="U175" s="52">
        <v>3</v>
      </c>
      <c r="V175" s="52">
        <v>27.25</v>
      </c>
      <c r="W175" s="53">
        <v>0.20335820895522388</v>
      </c>
      <c r="X175" s="53">
        <v>0.13500000000000001</v>
      </c>
      <c r="Y175" s="61">
        <f t="shared" si="14"/>
        <v>22.09</v>
      </c>
      <c r="Z175" s="61">
        <f t="shared" si="15"/>
        <v>0</v>
      </c>
      <c r="AA175" s="52">
        <f t="shared" si="16"/>
        <v>141</v>
      </c>
      <c r="AB175" s="52">
        <v>45</v>
      </c>
    </row>
    <row r="176" spans="1:28">
      <c r="A176" s="46" t="s">
        <v>331</v>
      </c>
      <c r="B176" s="46" t="s">
        <v>332</v>
      </c>
      <c r="C176" s="49">
        <v>5895.7300000000005</v>
      </c>
      <c r="D176" s="47">
        <v>8.98</v>
      </c>
      <c r="E176" s="47">
        <v>117.22</v>
      </c>
      <c r="F176" s="48">
        <f t="shared" si="12"/>
        <v>126.2</v>
      </c>
      <c r="G176" s="49">
        <v>0</v>
      </c>
      <c r="H176" s="47">
        <f t="shared" si="13"/>
        <v>126.2</v>
      </c>
      <c r="I176" s="47">
        <v>130</v>
      </c>
      <c r="J176" s="47">
        <v>12.74</v>
      </c>
      <c r="K176" s="50">
        <v>0</v>
      </c>
      <c r="L176" s="48">
        <v>0</v>
      </c>
      <c r="M176" s="49">
        <v>3966.78</v>
      </c>
      <c r="N176" s="51">
        <v>0.4461</v>
      </c>
      <c r="O176" s="52">
        <v>251.75</v>
      </c>
      <c r="P176" s="52">
        <v>32</v>
      </c>
      <c r="Q176" s="52">
        <v>5364.99</v>
      </c>
      <c r="R176" s="49">
        <v>294.79000000000002</v>
      </c>
      <c r="S176" s="52">
        <v>5365.45</v>
      </c>
      <c r="T176" s="52">
        <v>29.75</v>
      </c>
      <c r="U176" s="52">
        <v>23</v>
      </c>
      <c r="V176" s="52">
        <v>857.25</v>
      </c>
      <c r="W176" s="53">
        <v>0.15977224650308922</v>
      </c>
      <c r="X176" s="53">
        <v>0.13500000000000001</v>
      </c>
      <c r="Y176" s="61">
        <f t="shared" si="14"/>
        <v>777.08575000000008</v>
      </c>
      <c r="Z176" s="61">
        <f t="shared" si="15"/>
        <v>283.75</v>
      </c>
      <c r="AA176" s="52">
        <f t="shared" si="16"/>
        <v>2393.3220389999997</v>
      </c>
      <c r="AB176" s="52">
        <v>598.72</v>
      </c>
    </row>
    <row r="177" spans="1:28">
      <c r="A177" s="46" t="s">
        <v>333</v>
      </c>
      <c r="B177" s="46" t="s">
        <v>334</v>
      </c>
      <c r="C177" s="49">
        <v>1158.43</v>
      </c>
      <c r="D177" s="47">
        <v>9.5</v>
      </c>
      <c r="E177" s="47">
        <v>69.45</v>
      </c>
      <c r="F177" s="48">
        <f t="shared" si="12"/>
        <v>78.95</v>
      </c>
      <c r="G177" s="49">
        <v>0</v>
      </c>
      <c r="H177" s="47">
        <f t="shared" si="13"/>
        <v>78.95</v>
      </c>
      <c r="I177" s="47">
        <v>28</v>
      </c>
      <c r="J177" s="47">
        <v>1.48</v>
      </c>
      <c r="K177" s="50">
        <v>0</v>
      </c>
      <c r="L177" s="48">
        <v>0</v>
      </c>
      <c r="M177" s="49">
        <v>71</v>
      </c>
      <c r="N177" s="51">
        <v>0.59189999999999998</v>
      </c>
      <c r="O177" s="52">
        <v>99.75</v>
      </c>
      <c r="P177" s="52">
        <v>31</v>
      </c>
      <c r="Q177" s="52">
        <v>1108.8800000000001</v>
      </c>
      <c r="R177" s="49">
        <v>57.92</v>
      </c>
      <c r="S177" s="52">
        <v>1132.97</v>
      </c>
      <c r="T177" s="52">
        <v>11.75</v>
      </c>
      <c r="U177" s="52">
        <v>13.5</v>
      </c>
      <c r="V177" s="52">
        <v>156.75</v>
      </c>
      <c r="W177" s="53">
        <v>0.13835317793057186</v>
      </c>
      <c r="X177" s="53">
        <v>0.13500000000000001</v>
      </c>
      <c r="Y177" s="61">
        <f t="shared" si="14"/>
        <v>178.20095000000001</v>
      </c>
      <c r="Z177" s="61">
        <f t="shared" si="15"/>
        <v>130.75</v>
      </c>
      <c r="AA177" s="52">
        <f t="shared" si="16"/>
        <v>656.34607200000005</v>
      </c>
      <c r="AB177" s="52">
        <v>270</v>
      </c>
    </row>
    <row r="178" spans="1:28">
      <c r="A178" s="46" t="s">
        <v>335</v>
      </c>
      <c r="B178" s="46" t="s">
        <v>336</v>
      </c>
      <c r="C178" s="49">
        <v>1029.6100000000001</v>
      </c>
      <c r="D178" s="47">
        <v>0</v>
      </c>
      <c r="E178" s="47">
        <v>65.89</v>
      </c>
      <c r="F178" s="48">
        <f t="shared" si="12"/>
        <v>65.89</v>
      </c>
      <c r="G178" s="49">
        <v>0</v>
      </c>
      <c r="H178" s="47">
        <f t="shared" si="13"/>
        <v>65.89</v>
      </c>
      <c r="I178" s="47">
        <v>20</v>
      </c>
      <c r="J178" s="47">
        <v>3.72</v>
      </c>
      <c r="K178" s="50">
        <v>0</v>
      </c>
      <c r="L178" s="48">
        <v>0</v>
      </c>
      <c r="M178" s="49">
        <v>15</v>
      </c>
      <c r="N178" s="51">
        <v>0.9073</v>
      </c>
      <c r="O178" s="52">
        <v>391.75</v>
      </c>
      <c r="P178" s="52">
        <v>117.25</v>
      </c>
      <c r="Q178" s="52">
        <v>955.86</v>
      </c>
      <c r="R178" s="49">
        <v>51.48</v>
      </c>
      <c r="S178" s="52">
        <v>962.74</v>
      </c>
      <c r="T178" s="52">
        <v>14</v>
      </c>
      <c r="U178" s="52">
        <v>12</v>
      </c>
      <c r="V178" s="52">
        <v>99.5</v>
      </c>
      <c r="W178" s="53">
        <v>0.10335085277437314</v>
      </c>
      <c r="X178" s="53">
        <v>0.10335085277437314</v>
      </c>
      <c r="Y178" s="61">
        <f t="shared" si="14"/>
        <v>125.5</v>
      </c>
      <c r="Z178" s="61">
        <f t="shared" si="15"/>
        <v>509</v>
      </c>
      <c r="AA178" s="52">
        <f t="shared" si="16"/>
        <v>867.25177800000006</v>
      </c>
      <c r="AB178" s="52">
        <v>289</v>
      </c>
    </row>
    <row r="179" spans="1:28">
      <c r="A179" s="46" t="s">
        <v>337</v>
      </c>
      <c r="B179" s="46" t="s">
        <v>338</v>
      </c>
      <c r="C179" s="49">
        <v>291.49</v>
      </c>
      <c r="D179" s="47">
        <v>0</v>
      </c>
      <c r="E179" s="47">
        <v>8.91</v>
      </c>
      <c r="F179" s="48">
        <f t="shared" si="12"/>
        <v>8.91</v>
      </c>
      <c r="G179" s="49">
        <v>0</v>
      </c>
      <c r="H179" s="47">
        <f t="shared" si="13"/>
        <v>8.91</v>
      </c>
      <c r="I179" s="47">
        <v>10</v>
      </c>
      <c r="J179" s="47">
        <v>0.57999999999999996</v>
      </c>
      <c r="K179" s="50">
        <v>0</v>
      </c>
      <c r="L179" s="48">
        <v>0</v>
      </c>
      <c r="M179" s="49">
        <v>0</v>
      </c>
      <c r="N179" s="51">
        <v>0.72289999999999999</v>
      </c>
      <c r="O179" s="52">
        <v>44.75</v>
      </c>
      <c r="P179" s="52">
        <v>13</v>
      </c>
      <c r="Q179" s="52">
        <v>308.61</v>
      </c>
      <c r="R179" s="49">
        <v>14.57</v>
      </c>
      <c r="S179" s="52">
        <v>306.10000000000002</v>
      </c>
      <c r="T179" s="52">
        <v>2</v>
      </c>
      <c r="U179" s="52">
        <v>5.25</v>
      </c>
      <c r="V179" s="52">
        <v>48.5</v>
      </c>
      <c r="W179" s="53">
        <v>0.1584449526298595</v>
      </c>
      <c r="X179" s="53">
        <v>0.13500000000000001</v>
      </c>
      <c r="Y179" s="61">
        <f t="shared" si="14"/>
        <v>48.573500000000003</v>
      </c>
      <c r="Z179" s="61">
        <f t="shared" si="15"/>
        <v>57.75</v>
      </c>
      <c r="AA179" s="52">
        <f t="shared" si="16"/>
        <v>223.09416899999999</v>
      </c>
      <c r="AB179" s="52">
        <v>63</v>
      </c>
    </row>
    <row r="180" spans="1:28">
      <c r="A180" s="46" t="s">
        <v>339</v>
      </c>
      <c r="B180" s="46" t="s">
        <v>340</v>
      </c>
      <c r="C180" s="49">
        <v>710.29</v>
      </c>
      <c r="D180" s="47">
        <v>0</v>
      </c>
      <c r="E180" s="47">
        <v>30.37</v>
      </c>
      <c r="F180" s="48">
        <f t="shared" si="12"/>
        <v>30.37</v>
      </c>
      <c r="G180" s="49">
        <v>0</v>
      </c>
      <c r="H180" s="47">
        <f t="shared" si="13"/>
        <v>30.37</v>
      </c>
      <c r="I180" s="47">
        <v>11.51</v>
      </c>
      <c r="J180" s="47">
        <v>0.75</v>
      </c>
      <c r="K180" s="50">
        <v>0</v>
      </c>
      <c r="L180" s="48">
        <v>0</v>
      </c>
      <c r="M180" s="49">
        <v>30.07</v>
      </c>
      <c r="N180" s="51">
        <v>0.39369999999999999</v>
      </c>
      <c r="O180" s="52">
        <v>21</v>
      </c>
      <c r="P180" s="52">
        <v>0</v>
      </c>
      <c r="Q180" s="52">
        <v>690.76</v>
      </c>
      <c r="R180" s="49">
        <v>35.51</v>
      </c>
      <c r="S180" s="52">
        <v>698.91000000000008</v>
      </c>
      <c r="T180" s="52">
        <v>8.5</v>
      </c>
      <c r="U180" s="52">
        <v>7.5</v>
      </c>
      <c r="V180" s="52">
        <v>73.75</v>
      </c>
      <c r="W180" s="53">
        <v>0.10552145483681732</v>
      </c>
      <c r="X180" s="53">
        <v>0.10552145483681732</v>
      </c>
      <c r="Y180" s="61">
        <f t="shared" si="14"/>
        <v>89.75</v>
      </c>
      <c r="Z180" s="61">
        <f t="shared" si="15"/>
        <v>21</v>
      </c>
      <c r="AA180" s="52">
        <f t="shared" si="16"/>
        <v>271.95221199999997</v>
      </c>
      <c r="AB180" s="52">
        <v>185.7</v>
      </c>
    </row>
    <row r="181" spans="1:28">
      <c r="A181" s="46" t="s">
        <v>341</v>
      </c>
      <c r="B181" s="46" t="s">
        <v>342</v>
      </c>
      <c r="C181" s="49">
        <v>1118</v>
      </c>
      <c r="D181" s="47">
        <v>5.01</v>
      </c>
      <c r="E181" s="47">
        <v>61.71</v>
      </c>
      <c r="F181" s="48">
        <f t="shared" si="12"/>
        <v>66.72</v>
      </c>
      <c r="G181" s="49">
        <v>0</v>
      </c>
      <c r="H181" s="47">
        <f t="shared" si="13"/>
        <v>66.72</v>
      </c>
      <c r="I181" s="47">
        <v>25</v>
      </c>
      <c r="J181" s="47">
        <v>1.28</v>
      </c>
      <c r="K181" s="50">
        <v>0</v>
      </c>
      <c r="L181" s="48">
        <v>0</v>
      </c>
      <c r="M181" s="49">
        <v>70</v>
      </c>
      <c r="N181" s="51">
        <v>0.70389999999999997</v>
      </c>
      <c r="O181" s="52">
        <v>137.75</v>
      </c>
      <c r="P181" s="52">
        <v>44</v>
      </c>
      <c r="Q181" s="52">
        <v>1117.78</v>
      </c>
      <c r="R181" s="49">
        <v>55.9</v>
      </c>
      <c r="S181" s="52">
        <v>1119.8699999999999</v>
      </c>
      <c r="T181" s="52">
        <v>12</v>
      </c>
      <c r="U181" s="52">
        <v>6</v>
      </c>
      <c r="V181" s="52">
        <v>115.75</v>
      </c>
      <c r="W181" s="53">
        <v>0.10336021145311511</v>
      </c>
      <c r="X181" s="53">
        <v>0.10336021145311511</v>
      </c>
      <c r="Y181" s="61">
        <f t="shared" si="14"/>
        <v>133.75</v>
      </c>
      <c r="Z181" s="61">
        <f t="shared" si="15"/>
        <v>181.75</v>
      </c>
      <c r="AA181" s="52">
        <f t="shared" si="16"/>
        <v>786.805342</v>
      </c>
      <c r="AB181" s="52">
        <v>268</v>
      </c>
    </row>
    <row r="182" spans="1:28">
      <c r="A182" s="46" t="s">
        <v>343</v>
      </c>
      <c r="B182" s="46" t="s">
        <v>344</v>
      </c>
      <c r="C182" s="49">
        <v>556.70999999999992</v>
      </c>
      <c r="D182" s="47">
        <v>5.47</v>
      </c>
      <c r="E182" s="47">
        <v>26.07</v>
      </c>
      <c r="F182" s="48">
        <f t="shared" si="12"/>
        <v>31.54</v>
      </c>
      <c r="G182" s="49">
        <v>0</v>
      </c>
      <c r="H182" s="47">
        <f t="shared" si="13"/>
        <v>31.54</v>
      </c>
      <c r="I182" s="47">
        <v>22</v>
      </c>
      <c r="J182" s="47">
        <v>2.17</v>
      </c>
      <c r="K182" s="50">
        <v>0</v>
      </c>
      <c r="L182" s="48">
        <v>0</v>
      </c>
      <c r="M182" s="49">
        <v>16</v>
      </c>
      <c r="N182" s="51">
        <v>0.73089999999999999</v>
      </c>
      <c r="O182" s="52">
        <v>67.75</v>
      </c>
      <c r="P182" s="52">
        <v>21.25</v>
      </c>
      <c r="Q182" s="52">
        <v>550.02</v>
      </c>
      <c r="R182" s="49">
        <v>0</v>
      </c>
      <c r="S182" s="52">
        <v>556.04999999999995</v>
      </c>
      <c r="T182" s="52">
        <v>6</v>
      </c>
      <c r="U182" s="52">
        <v>4.25</v>
      </c>
      <c r="V182" s="52">
        <v>75.5</v>
      </c>
      <c r="W182" s="53">
        <v>0.13577915655066991</v>
      </c>
      <c r="X182" s="53">
        <v>0.13500000000000001</v>
      </c>
      <c r="Y182" s="61">
        <f t="shared" si="14"/>
        <v>85.316749999999999</v>
      </c>
      <c r="Z182" s="61">
        <f t="shared" si="15"/>
        <v>89</v>
      </c>
      <c r="AA182" s="52">
        <f t="shared" si="16"/>
        <v>402.00961799999999</v>
      </c>
      <c r="AB182" s="52">
        <v>152</v>
      </c>
    </row>
    <row r="183" spans="1:28">
      <c r="A183" s="46" t="s">
        <v>345</v>
      </c>
      <c r="B183" s="46" t="s">
        <v>346</v>
      </c>
      <c r="C183" s="49">
        <v>1083.1299999999999</v>
      </c>
      <c r="D183" s="47">
        <v>0</v>
      </c>
      <c r="E183" s="47">
        <v>69.83</v>
      </c>
      <c r="F183" s="48">
        <f t="shared" si="12"/>
        <v>69.83</v>
      </c>
      <c r="G183" s="49">
        <v>0</v>
      </c>
      <c r="H183" s="47">
        <f t="shared" si="13"/>
        <v>69.83</v>
      </c>
      <c r="I183" s="47">
        <v>20</v>
      </c>
      <c r="J183" s="47">
        <v>0.3</v>
      </c>
      <c r="K183" s="50">
        <v>4</v>
      </c>
      <c r="L183" s="48">
        <v>0</v>
      </c>
      <c r="M183" s="49">
        <v>25</v>
      </c>
      <c r="N183" s="51">
        <v>0.64239999999999997</v>
      </c>
      <c r="O183" s="52">
        <v>47</v>
      </c>
      <c r="P183" s="52">
        <v>6</v>
      </c>
      <c r="Q183" s="52">
        <v>1025.8800000000001</v>
      </c>
      <c r="R183" s="49">
        <v>54.16</v>
      </c>
      <c r="S183" s="52">
        <v>1048.72</v>
      </c>
      <c r="T183" s="52">
        <v>11</v>
      </c>
      <c r="U183" s="52">
        <v>33.25</v>
      </c>
      <c r="V183" s="52">
        <v>230.75</v>
      </c>
      <c r="W183" s="53">
        <v>0.220030131970402</v>
      </c>
      <c r="X183" s="53">
        <v>0.13500000000000001</v>
      </c>
      <c r="Y183" s="61">
        <f t="shared" si="14"/>
        <v>185.8272</v>
      </c>
      <c r="Z183" s="61">
        <f t="shared" si="15"/>
        <v>53</v>
      </c>
      <c r="AA183" s="52">
        <f t="shared" si="16"/>
        <v>659.02531199999999</v>
      </c>
      <c r="AB183" s="52">
        <v>275</v>
      </c>
    </row>
    <row r="184" spans="1:28">
      <c r="A184" s="46" t="s">
        <v>347</v>
      </c>
      <c r="B184" s="46" t="s">
        <v>348</v>
      </c>
      <c r="C184" s="49">
        <v>589.62</v>
      </c>
      <c r="D184" s="47">
        <v>0</v>
      </c>
      <c r="E184" s="47">
        <v>38.619999999999997</v>
      </c>
      <c r="F184" s="48">
        <f t="shared" si="12"/>
        <v>38.619999999999997</v>
      </c>
      <c r="G184" s="49">
        <v>0</v>
      </c>
      <c r="H184" s="47">
        <f t="shared" si="13"/>
        <v>38.619999999999997</v>
      </c>
      <c r="I184" s="47">
        <v>16</v>
      </c>
      <c r="J184" s="47">
        <v>0</v>
      </c>
      <c r="K184" s="50">
        <v>0</v>
      </c>
      <c r="L184" s="48">
        <v>0</v>
      </c>
      <c r="M184" s="49">
        <v>0</v>
      </c>
      <c r="N184" s="51">
        <v>0.66849999999999998</v>
      </c>
      <c r="O184" s="52">
        <v>69</v>
      </c>
      <c r="P184" s="52">
        <v>16</v>
      </c>
      <c r="Q184" s="52">
        <v>536.15</v>
      </c>
      <c r="R184" s="49">
        <v>29.48</v>
      </c>
      <c r="S184" s="52">
        <v>546.06999999999994</v>
      </c>
      <c r="T184" s="52">
        <v>0</v>
      </c>
      <c r="U184" s="52">
        <v>5</v>
      </c>
      <c r="V184" s="52">
        <v>85</v>
      </c>
      <c r="W184" s="53">
        <v>0.1556576995623272</v>
      </c>
      <c r="X184" s="53">
        <v>0.13500000000000001</v>
      </c>
      <c r="Y184" s="61">
        <f t="shared" si="14"/>
        <v>78.719449999999995</v>
      </c>
      <c r="Z184" s="61">
        <f t="shared" si="15"/>
        <v>85</v>
      </c>
      <c r="AA184" s="52">
        <f t="shared" si="16"/>
        <v>358.41627499999998</v>
      </c>
      <c r="AB184" s="52">
        <v>149</v>
      </c>
    </row>
    <row r="185" spans="1:28">
      <c r="A185" s="46" t="s">
        <v>349</v>
      </c>
      <c r="B185" s="46" t="s">
        <v>350</v>
      </c>
      <c r="C185" s="49">
        <v>584.52</v>
      </c>
      <c r="D185" s="47">
        <v>2.08</v>
      </c>
      <c r="E185" s="47">
        <v>41.44</v>
      </c>
      <c r="F185" s="48">
        <f t="shared" si="12"/>
        <v>43.519999999999996</v>
      </c>
      <c r="G185" s="49">
        <v>0</v>
      </c>
      <c r="H185" s="47">
        <f t="shared" si="13"/>
        <v>43.519999999999996</v>
      </c>
      <c r="I185" s="47">
        <v>8</v>
      </c>
      <c r="J185" s="47">
        <v>0</v>
      </c>
      <c r="K185" s="50">
        <v>1</v>
      </c>
      <c r="L185" s="48">
        <v>0</v>
      </c>
      <c r="M185" s="49">
        <v>10</v>
      </c>
      <c r="N185" s="51">
        <v>0.70199999999999996</v>
      </c>
      <c r="O185" s="52">
        <v>89.75</v>
      </c>
      <c r="P185" s="52">
        <v>26</v>
      </c>
      <c r="Q185" s="52">
        <v>559.34</v>
      </c>
      <c r="R185" s="49">
        <v>0</v>
      </c>
      <c r="S185" s="52">
        <v>547.17000000000007</v>
      </c>
      <c r="T185" s="52">
        <v>17.5</v>
      </c>
      <c r="U185" s="52">
        <v>8.75</v>
      </c>
      <c r="V185" s="52">
        <v>73.75</v>
      </c>
      <c r="W185" s="53">
        <v>0.13478443628122885</v>
      </c>
      <c r="X185" s="53">
        <v>0.13478443628122885</v>
      </c>
      <c r="Y185" s="61">
        <f t="shared" si="14"/>
        <v>100</v>
      </c>
      <c r="Z185" s="61">
        <f t="shared" si="15"/>
        <v>115.75</v>
      </c>
      <c r="AA185" s="52">
        <f t="shared" si="16"/>
        <v>392.65667999999999</v>
      </c>
      <c r="AB185" s="52">
        <v>152</v>
      </c>
    </row>
    <row r="186" spans="1:28">
      <c r="A186" s="46" t="s">
        <v>351</v>
      </c>
      <c r="B186" s="46" t="s">
        <v>352</v>
      </c>
      <c r="C186" s="49">
        <v>307.3</v>
      </c>
      <c r="D186" s="47">
        <v>2.46</v>
      </c>
      <c r="E186" s="47">
        <v>9.7899999999999991</v>
      </c>
      <c r="F186" s="48">
        <f t="shared" si="12"/>
        <v>12.25</v>
      </c>
      <c r="G186" s="49">
        <v>0</v>
      </c>
      <c r="H186" s="47">
        <f t="shared" si="13"/>
        <v>12.25</v>
      </c>
      <c r="I186" s="47">
        <v>10</v>
      </c>
      <c r="J186" s="47">
        <v>2.0499999999999998</v>
      </c>
      <c r="K186" s="50">
        <v>0</v>
      </c>
      <c r="L186" s="48">
        <v>0</v>
      </c>
      <c r="M186" s="49">
        <v>0</v>
      </c>
      <c r="N186" s="51">
        <v>0.45889999999999997</v>
      </c>
      <c r="O186" s="52">
        <v>21</v>
      </c>
      <c r="P186" s="52">
        <v>0</v>
      </c>
      <c r="Q186" s="52">
        <v>332.25</v>
      </c>
      <c r="R186" s="49">
        <v>15.37</v>
      </c>
      <c r="S186" s="52">
        <v>329.3</v>
      </c>
      <c r="T186" s="52">
        <v>0</v>
      </c>
      <c r="U186" s="52">
        <v>3</v>
      </c>
      <c r="V186" s="52">
        <v>47.25</v>
      </c>
      <c r="W186" s="53">
        <v>0.14348618281202549</v>
      </c>
      <c r="X186" s="53">
        <v>0.13500000000000001</v>
      </c>
      <c r="Y186" s="61">
        <f t="shared" si="14"/>
        <v>47.455500000000008</v>
      </c>
      <c r="Z186" s="61">
        <f t="shared" si="15"/>
        <v>21</v>
      </c>
      <c r="AA186" s="52">
        <f t="shared" si="16"/>
        <v>152.469525</v>
      </c>
      <c r="AB186" s="52">
        <v>70</v>
      </c>
    </row>
    <row r="187" spans="1:28">
      <c r="A187" s="46" t="s">
        <v>353</v>
      </c>
      <c r="B187" s="46" t="s">
        <v>354</v>
      </c>
      <c r="C187" s="49">
        <v>372.89</v>
      </c>
      <c r="D187" s="47">
        <v>7.24</v>
      </c>
      <c r="E187" s="47">
        <v>20.65</v>
      </c>
      <c r="F187" s="48">
        <f t="shared" si="12"/>
        <v>27.89</v>
      </c>
      <c r="G187" s="49">
        <v>0</v>
      </c>
      <c r="H187" s="47">
        <f t="shared" si="13"/>
        <v>27.89</v>
      </c>
      <c r="I187" s="47">
        <v>7</v>
      </c>
      <c r="J187" s="47">
        <v>0</v>
      </c>
      <c r="K187" s="50">
        <v>0</v>
      </c>
      <c r="L187" s="48">
        <v>0</v>
      </c>
      <c r="M187" s="49">
        <v>0</v>
      </c>
      <c r="N187" s="51">
        <v>0.41570000000000001</v>
      </c>
      <c r="O187" s="52">
        <v>5.25</v>
      </c>
      <c r="P187" s="52">
        <v>4</v>
      </c>
      <c r="Q187" s="52">
        <v>354.83</v>
      </c>
      <c r="R187" s="49">
        <v>18.64</v>
      </c>
      <c r="S187" s="52">
        <v>351.05</v>
      </c>
      <c r="T187" s="52">
        <v>0.25</v>
      </c>
      <c r="U187" s="52">
        <v>6.25</v>
      </c>
      <c r="V187" s="52">
        <v>47.25</v>
      </c>
      <c r="W187" s="53">
        <v>0.1345962113659023</v>
      </c>
      <c r="X187" s="53">
        <v>0.1345962113659023</v>
      </c>
      <c r="Y187" s="61">
        <f t="shared" si="14"/>
        <v>53.750000000000007</v>
      </c>
      <c r="Z187" s="61">
        <f t="shared" si="15"/>
        <v>9.25</v>
      </c>
      <c r="AA187" s="52">
        <f t="shared" si="16"/>
        <v>147.50283099999999</v>
      </c>
      <c r="AB187" s="52">
        <v>97</v>
      </c>
    </row>
    <row r="188" spans="1:28">
      <c r="A188" s="46" t="s">
        <v>355</v>
      </c>
      <c r="B188" s="46" t="s">
        <v>356</v>
      </c>
      <c r="C188" s="49">
        <v>64</v>
      </c>
      <c r="D188" s="47">
        <v>0</v>
      </c>
      <c r="E188" s="47">
        <v>0</v>
      </c>
      <c r="F188" s="48">
        <f t="shared" si="12"/>
        <v>0</v>
      </c>
      <c r="G188" s="49">
        <v>0</v>
      </c>
      <c r="H188" s="47">
        <f t="shared" si="13"/>
        <v>0</v>
      </c>
      <c r="I188" s="47">
        <v>2</v>
      </c>
      <c r="J188" s="47">
        <v>1</v>
      </c>
      <c r="K188" s="50">
        <v>0</v>
      </c>
      <c r="L188" s="48">
        <v>0</v>
      </c>
      <c r="M188" s="49">
        <v>0</v>
      </c>
      <c r="N188" s="51">
        <v>0.70589999999999997</v>
      </c>
      <c r="O188" s="52">
        <v>0</v>
      </c>
      <c r="P188" s="52">
        <v>0</v>
      </c>
      <c r="Q188" s="52">
        <v>66.34</v>
      </c>
      <c r="R188" s="49">
        <v>0</v>
      </c>
      <c r="S188" s="52">
        <v>70.599999999999994</v>
      </c>
      <c r="T188" s="52">
        <v>0</v>
      </c>
      <c r="U188" s="52">
        <v>0</v>
      </c>
      <c r="V188" s="52">
        <v>8.25</v>
      </c>
      <c r="W188" s="53">
        <v>0.11685552407932012</v>
      </c>
      <c r="X188" s="53">
        <v>0.11685552407932012</v>
      </c>
      <c r="Y188" s="61">
        <f t="shared" si="14"/>
        <v>8.25</v>
      </c>
      <c r="Z188" s="61">
        <f t="shared" si="15"/>
        <v>0</v>
      </c>
      <c r="AA188" s="52">
        <f t="shared" si="16"/>
        <v>46.829405999999999</v>
      </c>
      <c r="AB188" s="52">
        <v>15</v>
      </c>
    </row>
    <row r="189" spans="1:28">
      <c r="A189" s="46" t="s">
        <v>357</v>
      </c>
      <c r="B189" s="46" t="s">
        <v>358</v>
      </c>
      <c r="C189" s="49">
        <v>1198.6100000000001</v>
      </c>
      <c r="D189" s="47">
        <v>38.659999999999997</v>
      </c>
      <c r="E189" s="47">
        <v>97.78</v>
      </c>
      <c r="F189" s="48">
        <f t="shared" si="12"/>
        <v>136.44</v>
      </c>
      <c r="G189" s="49">
        <v>0</v>
      </c>
      <c r="H189" s="47">
        <f t="shared" si="13"/>
        <v>136.44</v>
      </c>
      <c r="I189" s="47">
        <v>15</v>
      </c>
      <c r="J189" s="47">
        <v>0.17</v>
      </c>
      <c r="K189" s="50">
        <v>0</v>
      </c>
      <c r="L189" s="48">
        <v>0</v>
      </c>
      <c r="M189" s="49">
        <v>30</v>
      </c>
      <c r="N189" s="51">
        <v>0.60260000000000002</v>
      </c>
      <c r="O189" s="52">
        <v>0</v>
      </c>
      <c r="P189" s="52">
        <v>0</v>
      </c>
      <c r="Q189" s="52">
        <v>1115.4100000000001</v>
      </c>
      <c r="R189" s="49">
        <v>59.93</v>
      </c>
      <c r="S189" s="52">
        <v>1111.47</v>
      </c>
      <c r="T189" s="52">
        <v>5.5</v>
      </c>
      <c r="U189" s="52">
        <v>16</v>
      </c>
      <c r="V189" s="52">
        <v>167.75</v>
      </c>
      <c r="W189" s="53">
        <v>0.15092625082098482</v>
      </c>
      <c r="X189" s="53">
        <v>0.13500000000000001</v>
      </c>
      <c r="Y189" s="61">
        <f t="shared" si="14"/>
        <v>171.54845</v>
      </c>
      <c r="Z189" s="61">
        <f t="shared" si="15"/>
        <v>0</v>
      </c>
      <c r="AA189" s="52">
        <f t="shared" si="16"/>
        <v>672.14606600000013</v>
      </c>
      <c r="AB189" s="52">
        <v>268</v>
      </c>
    </row>
    <row r="190" spans="1:28">
      <c r="A190" s="46" t="s">
        <v>359</v>
      </c>
      <c r="B190" s="46" t="s">
        <v>360</v>
      </c>
      <c r="C190" s="49">
        <v>242.89</v>
      </c>
      <c r="D190" s="47">
        <v>0</v>
      </c>
      <c r="E190" s="47">
        <v>5.66</v>
      </c>
      <c r="F190" s="48">
        <f t="shared" si="12"/>
        <v>5.66</v>
      </c>
      <c r="G190" s="49">
        <v>0</v>
      </c>
      <c r="H190" s="47">
        <f t="shared" si="13"/>
        <v>5.66</v>
      </c>
      <c r="I190" s="47">
        <v>2</v>
      </c>
      <c r="J190" s="47">
        <v>0.23</v>
      </c>
      <c r="K190" s="50">
        <v>0</v>
      </c>
      <c r="L190" s="48">
        <v>0</v>
      </c>
      <c r="M190" s="49">
        <v>35</v>
      </c>
      <c r="N190" s="51">
        <v>0.52569999999999995</v>
      </c>
      <c r="O190" s="52">
        <v>0</v>
      </c>
      <c r="P190" s="52">
        <v>0</v>
      </c>
      <c r="Q190" s="52">
        <v>246.27</v>
      </c>
      <c r="R190" s="49">
        <v>12.14</v>
      </c>
      <c r="S190" s="52">
        <v>247.15</v>
      </c>
      <c r="T190" s="52">
        <v>0</v>
      </c>
      <c r="U190" s="52">
        <v>2.75</v>
      </c>
      <c r="V190" s="52">
        <v>41.25</v>
      </c>
      <c r="W190" s="53">
        <v>0.16690269067367994</v>
      </c>
      <c r="X190" s="53">
        <v>0.13500000000000001</v>
      </c>
      <c r="Y190" s="61">
        <f t="shared" si="14"/>
        <v>36.115250000000003</v>
      </c>
      <c r="Z190" s="61">
        <f t="shared" si="15"/>
        <v>0</v>
      </c>
      <c r="AA190" s="52">
        <f t="shared" si="16"/>
        <v>129.46413899999999</v>
      </c>
      <c r="AB190" s="52">
        <v>54</v>
      </c>
    </row>
    <row r="191" spans="1:28">
      <c r="A191" s="46" t="s">
        <v>361</v>
      </c>
      <c r="B191" s="46" t="s">
        <v>362</v>
      </c>
      <c r="C191" s="49">
        <v>256.38</v>
      </c>
      <c r="D191" s="47">
        <v>5.71</v>
      </c>
      <c r="E191" s="47">
        <v>20.67</v>
      </c>
      <c r="F191" s="48">
        <f t="shared" si="12"/>
        <v>26.380000000000003</v>
      </c>
      <c r="G191" s="49">
        <v>0</v>
      </c>
      <c r="H191" s="47">
        <f t="shared" si="13"/>
        <v>26.380000000000003</v>
      </c>
      <c r="I191" s="47">
        <v>4</v>
      </c>
      <c r="J191" s="47">
        <v>0</v>
      </c>
      <c r="K191" s="50">
        <v>0</v>
      </c>
      <c r="L191" s="48">
        <v>0</v>
      </c>
      <c r="M191" s="49">
        <v>0</v>
      </c>
      <c r="N191" s="51">
        <v>0.48359999999999997</v>
      </c>
      <c r="O191" s="52">
        <v>0</v>
      </c>
      <c r="P191" s="52">
        <v>0</v>
      </c>
      <c r="Q191" s="52">
        <v>266.54000000000002</v>
      </c>
      <c r="R191" s="49">
        <v>0</v>
      </c>
      <c r="S191" s="52">
        <v>269.45999999999998</v>
      </c>
      <c r="T191" s="52">
        <v>0</v>
      </c>
      <c r="U191" s="52">
        <v>5.5</v>
      </c>
      <c r="V191" s="52">
        <v>48</v>
      </c>
      <c r="W191" s="53">
        <v>0.17813404586951684</v>
      </c>
      <c r="X191" s="53">
        <v>0.13500000000000001</v>
      </c>
      <c r="Y191" s="61">
        <f t="shared" si="14"/>
        <v>41.877099999999999</v>
      </c>
      <c r="Z191" s="61">
        <f t="shared" si="15"/>
        <v>0</v>
      </c>
      <c r="AA191" s="52">
        <f t="shared" si="16"/>
        <v>128.89874399999999</v>
      </c>
      <c r="AB191" s="52">
        <v>67</v>
      </c>
    </row>
    <row r="192" spans="1:28">
      <c r="A192" s="46" t="s">
        <v>363</v>
      </c>
      <c r="B192" s="46" t="s">
        <v>364</v>
      </c>
      <c r="C192" s="49">
        <v>3398.52</v>
      </c>
      <c r="D192" s="47">
        <v>6.77</v>
      </c>
      <c r="E192" s="47">
        <v>234.68</v>
      </c>
      <c r="F192" s="48">
        <f t="shared" si="12"/>
        <v>241.45000000000002</v>
      </c>
      <c r="G192" s="49">
        <v>0</v>
      </c>
      <c r="H192" s="47">
        <f t="shared" si="13"/>
        <v>241.45000000000002</v>
      </c>
      <c r="I192" s="47">
        <v>140</v>
      </c>
      <c r="J192" s="47">
        <v>3.17</v>
      </c>
      <c r="K192" s="50">
        <v>10</v>
      </c>
      <c r="L192" s="48">
        <v>0</v>
      </c>
      <c r="M192" s="49">
        <v>0</v>
      </c>
      <c r="N192" s="51">
        <v>0.23069999999999999</v>
      </c>
      <c r="O192" s="52">
        <v>106</v>
      </c>
      <c r="P192" s="52">
        <v>45.75</v>
      </c>
      <c r="Q192" s="52">
        <v>3216.6</v>
      </c>
      <c r="R192" s="49">
        <v>169.93</v>
      </c>
      <c r="S192" s="52">
        <v>3395.42</v>
      </c>
      <c r="T192" s="52">
        <v>31</v>
      </c>
      <c r="U192" s="52">
        <v>51</v>
      </c>
      <c r="V192" s="52">
        <v>398.75</v>
      </c>
      <c r="W192" s="53">
        <v>0.11743760712960399</v>
      </c>
      <c r="X192" s="53">
        <v>0.11743760712960399</v>
      </c>
      <c r="Y192" s="61">
        <f t="shared" si="14"/>
        <v>480.75</v>
      </c>
      <c r="Z192" s="61">
        <f t="shared" si="15"/>
        <v>151.75</v>
      </c>
      <c r="AA192" s="52">
        <f t="shared" si="16"/>
        <v>742.06961999999999</v>
      </c>
      <c r="AB192" s="52">
        <v>966</v>
      </c>
    </row>
    <row r="193" spans="1:28">
      <c r="A193" s="46" t="s">
        <v>365</v>
      </c>
      <c r="B193" s="46" t="s">
        <v>366</v>
      </c>
      <c r="C193" s="49">
        <v>24728.829999999998</v>
      </c>
      <c r="D193" s="47">
        <v>310.08</v>
      </c>
      <c r="E193" s="47">
        <v>1306.67</v>
      </c>
      <c r="F193" s="48">
        <f t="shared" si="12"/>
        <v>1616.75</v>
      </c>
      <c r="G193" s="49">
        <v>0</v>
      </c>
      <c r="H193" s="47">
        <f t="shared" si="13"/>
        <v>1616.75</v>
      </c>
      <c r="I193" s="47">
        <v>720</v>
      </c>
      <c r="J193" s="47">
        <v>35.590000000000003</v>
      </c>
      <c r="K193" s="50">
        <v>85</v>
      </c>
      <c r="L193" s="48">
        <v>0</v>
      </c>
      <c r="M193" s="49">
        <v>265</v>
      </c>
      <c r="N193" s="51">
        <v>0.36080000000000001</v>
      </c>
      <c r="O193" s="52">
        <v>1355.25</v>
      </c>
      <c r="P193" s="52">
        <v>502</v>
      </c>
      <c r="Q193" s="52">
        <v>22822.31</v>
      </c>
      <c r="R193" s="49">
        <v>1236.44</v>
      </c>
      <c r="S193" s="52">
        <v>23282.530000000006</v>
      </c>
      <c r="T193" s="52">
        <v>131.75</v>
      </c>
      <c r="U193" s="52">
        <v>277.5</v>
      </c>
      <c r="V193" s="52">
        <v>2616.75</v>
      </c>
      <c r="W193" s="53">
        <v>0.11239113618666009</v>
      </c>
      <c r="X193" s="53">
        <v>0.11239113618666009</v>
      </c>
      <c r="Y193" s="61">
        <f t="shared" si="14"/>
        <v>3026</v>
      </c>
      <c r="Z193" s="61">
        <f t="shared" si="15"/>
        <v>1857.25</v>
      </c>
      <c r="AA193" s="52">
        <f t="shared" si="16"/>
        <v>8234.2894480000014</v>
      </c>
      <c r="AB193" s="52">
        <v>6901.4800000000005</v>
      </c>
    </row>
    <row r="194" spans="1:28">
      <c r="A194" s="46" t="s">
        <v>367</v>
      </c>
      <c r="B194" s="46" t="s">
        <v>368</v>
      </c>
      <c r="C194" s="49">
        <v>30168.559999999994</v>
      </c>
      <c r="D194" s="47">
        <v>319.33</v>
      </c>
      <c r="E194" s="47">
        <v>1576.84</v>
      </c>
      <c r="F194" s="48">
        <f t="shared" si="12"/>
        <v>1896.1699999999998</v>
      </c>
      <c r="G194" s="49">
        <v>0</v>
      </c>
      <c r="H194" s="47">
        <f t="shared" si="13"/>
        <v>1896.1699999999998</v>
      </c>
      <c r="I194" s="47">
        <v>287.62</v>
      </c>
      <c r="J194" s="47">
        <v>16.02</v>
      </c>
      <c r="K194" s="50">
        <v>354.1</v>
      </c>
      <c r="L194" s="48">
        <v>21.84</v>
      </c>
      <c r="M194" s="49">
        <v>41.26</v>
      </c>
      <c r="N194" s="51">
        <v>0.57699999999999996</v>
      </c>
      <c r="O194" s="52">
        <v>3157</v>
      </c>
      <c r="P194" s="52">
        <v>694</v>
      </c>
      <c r="Q194" s="52">
        <v>28233.18</v>
      </c>
      <c r="R194" s="49">
        <v>1508.43</v>
      </c>
      <c r="S194" s="52">
        <v>28737.040000000001</v>
      </c>
      <c r="T194" s="52">
        <v>228.5</v>
      </c>
      <c r="U194" s="52">
        <v>366</v>
      </c>
      <c r="V194" s="52">
        <v>4019.75</v>
      </c>
      <c r="W194" s="53">
        <v>0.13988044697714169</v>
      </c>
      <c r="X194" s="53">
        <v>0.13500000000000001</v>
      </c>
      <c r="Y194" s="61">
        <f t="shared" si="14"/>
        <v>4474.0004000000008</v>
      </c>
      <c r="Z194" s="61">
        <f t="shared" si="15"/>
        <v>3851</v>
      </c>
      <c r="AA194" s="52">
        <f t="shared" si="16"/>
        <v>16290.544859999998</v>
      </c>
      <c r="AB194" s="52">
        <v>8739.75</v>
      </c>
    </row>
    <row r="195" spans="1:28">
      <c r="A195" s="46" t="s">
        <v>369</v>
      </c>
      <c r="B195" s="46" t="s">
        <v>370</v>
      </c>
      <c r="C195" s="49">
        <v>183</v>
      </c>
      <c r="D195" s="47">
        <v>0</v>
      </c>
      <c r="E195" s="47">
        <v>0</v>
      </c>
      <c r="F195" s="48">
        <f t="shared" si="12"/>
        <v>0</v>
      </c>
      <c r="G195" s="49">
        <v>0</v>
      </c>
      <c r="H195" s="47">
        <f t="shared" si="13"/>
        <v>0</v>
      </c>
      <c r="I195" s="47">
        <v>0</v>
      </c>
      <c r="J195" s="47">
        <v>0</v>
      </c>
      <c r="K195" s="50">
        <v>0</v>
      </c>
      <c r="L195" s="48">
        <v>0</v>
      </c>
      <c r="M195" s="49">
        <v>0</v>
      </c>
      <c r="N195" s="51">
        <v>0.3034</v>
      </c>
      <c r="O195" s="52">
        <v>0</v>
      </c>
      <c r="P195" s="52">
        <v>0</v>
      </c>
      <c r="Q195" s="52">
        <v>175.18</v>
      </c>
      <c r="R195" s="49">
        <v>9.15</v>
      </c>
      <c r="S195" s="52">
        <v>183.7</v>
      </c>
      <c r="T195" s="52">
        <v>0</v>
      </c>
      <c r="U195" s="52">
        <v>0</v>
      </c>
      <c r="V195" s="52">
        <v>24.75</v>
      </c>
      <c r="W195" s="53">
        <v>0.1347305389221557</v>
      </c>
      <c r="X195" s="53">
        <v>0.1347305389221557</v>
      </c>
      <c r="Y195" s="61">
        <f t="shared" si="14"/>
        <v>24.75</v>
      </c>
      <c r="Z195" s="61">
        <f t="shared" si="15"/>
        <v>0</v>
      </c>
      <c r="AA195" s="52">
        <f t="shared" si="16"/>
        <v>53.149612000000005</v>
      </c>
      <c r="AB195" s="52">
        <v>77</v>
      </c>
    </row>
    <row r="196" spans="1:28">
      <c r="A196" s="46" t="s">
        <v>371</v>
      </c>
      <c r="B196" s="46" t="s">
        <v>372</v>
      </c>
      <c r="C196" s="49">
        <v>5800.0899999999992</v>
      </c>
      <c r="D196" s="47">
        <v>0</v>
      </c>
      <c r="E196" s="47">
        <v>240.36</v>
      </c>
      <c r="F196" s="48">
        <f t="shared" si="12"/>
        <v>240.36</v>
      </c>
      <c r="G196" s="49">
        <v>0</v>
      </c>
      <c r="H196" s="47">
        <f t="shared" si="13"/>
        <v>240.36</v>
      </c>
      <c r="I196" s="47">
        <v>225</v>
      </c>
      <c r="J196" s="47">
        <v>4.7300000000000004</v>
      </c>
      <c r="K196" s="50">
        <v>0</v>
      </c>
      <c r="L196" s="48">
        <v>0</v>
      </c>
      <c r="M196" s="49">
        <v>5</v>
      </c>
      <c r="N196" s="51">
        <v>0.35549999999999998</v>
      </c>
      <c r="O196" s="52">
        <v>342.75</v>
      </c>
      <c r="P196" s="52">
        <v>95</v>
      </c>
      <c r="Q196" s="52">
        <v>5664.86</v>
      </c>
      <c r="R196" s="49">
        <v>290</v>
      </c>
      <c r="S196" s="52">
        <v>5657.2399999999989</v>
      </c>
      <c r="T196" s="52">
        <v>26</v>
      </c>
      <c r="U196" s="52">
        <v>62</v>
      </c>
      <c r="V196" s="52">
        <v>524</v>
      </c>
      <c r="W196" s="53">
        <v>9.26246721015902E-2</v>
      </c>
      <c r="X196" s="53">
        <v>9.26246721015902E-2</v>
      </c>
      <c r="Y196" s="61">
        <f t="shared" si="14"/>
        <v>612</v>
      </c>
      <c r="Z196" s="61">
        <f t="shared" si="15"/>
        <v>437.75</v>
      </c>
      <c r="AA196" s="52">
        <f t="shared" si="16"/>
        <v>2013.8577299999997</v>
      </c>
      <c r="AB196" s="52">
        <v>1564</v>
      </c>
    </row>
    <row r="197" spans="1:28">
      <c r="A197" s="46" t="s">
        <v>373</v>
      </c>
      <c r="B197" s="46" t="s">
        <v>374</v>
      </c>
      <c r="C197" s="49">
        <v>10415.36</v>
      </c>
      <c r="D197" s="47">
        <v>106.42</v>
      </c>
      <c r="E197" s="47">
        <v>457.27</v>
      </c>
      <c r="F197" s="48">
        <f t="shared" si="12"/>
        <v>563.68999999999994</v>
      </c>
      <c r="G197" s="49">
        <v>0</v>
      </c>
      <c r="H197" s="47">
        <f t="shared" si="13"/>
        <v>563.68999999999994</v>
      </c>
      <c r="I197" s="47">
        <v>290</v>
      </c>
      <c r="J197" s="47">
        <v>15.67</v>
      </c>
      <c r="K197" s="50">
        <v>0</v>
      </c>
      <c r="L197" s="48">
        <v>0</v>
      </c>
      <c r="M197" s="49">
        <v>35</v>
      </c>
      <c r="N197" s="51">
        <v>0.29110000000000003</v>
      </c>
      <c r="O197" s="52">
        <v>364.25</v>
      </c>
      <c r="P197" s="52">
        <v>111.5</v>
      </c>
      <c r="Q197" s="52">
        <v>9641.32</v>
      </c>
      <c r="R197" s="49">
        <v>520.77</v>
      </c>
      <c r="S197" s="52">
        <v>9998.9</v>
      </c>
      <c r="T197" s="52">
        <v>39</v>
      </c>
      <c r="U197" s="52">
        <v>94.25</v>
      </c>
      <c r="V197" s="52">
        <v>1117.75</v>
      </c>
      <c r="W197" s="53">
        <v>0.11178729660262629</v>
      </c>
      <c r="X197" s="53">
        <v>0.11178729660262629</v>
      </c>
      <c r="Y197" s="61">
        <f t="shared" si="14"/>
        <v>1251</v>
      </c>
      <c r="Z197" s="61">
        <f t="shared" si="15"/>
        <v>475.75</v>
      </c>
      <c r="AA197" s="52">
        <f t="shared" si="16"/>
        <v>2806.588252</v>
      </c>
      <c r="AB197" s="52">
        <v>2864</v>
      </c>
    </row>
    <row r="198" spans="1:28">
      <c r="A198" s="46" t="s">
        <v>375</v>
      </c>
      <c r="B198" s="46" t="s">
        <v>376</v>
      </c>
      <c r="C198" s="49">
        <v>1489.48</v>
      </c>
      <c r="D198" s="47">
        <v>29.48</v>
      </c>
      <c r="E198" s="47">
        <v>0</v>
      </c>
      <c r="F198" s="48">
        <f t="shared" si="12"/>
        <v>29.48</v>
      </c>
      <c r="G198" s="49">
        <v>0</v>
      </c>
      <c r="H198" s="47">
        <f t="shared" si="13"/>
        <v>29.48</v>
      </c>
      <c r="I198" s="47">
        <v>0</v>
      </c>
      <c r="J198" s="47">
        <v>0</v>
      </c>
      <c r="K198" s="50">
        <v>0</v>
      </c>
      <c r="L198" s="48">
        <v>0</v>
      </c>
      <c r="M198" s="49">
        <v>0</v>
      </c>
      <c r="N198" s="51">
        <v>0.1336</v>
      </c>
      <c r="O198" s="52">
        <v>72.5</v>
      </c>
      <c r="P198" s="52">
        <v>45.5</v>
      </c>
      <c r="Q198" s="52">
        <v>1475.9</v>
      </c>
      <c r="R198" s="49">
        <v>74.47</v>
      </c>
      <c r="S198" s="52">
        <v>1522.71</v>
      </c>
      <c r="T198" s="52">
        <v>12.5</v>
      </c>
      <c r="U198" s="52">
        <v>23.75</v>
      </c>
      <c r="V198" s="52">
        <v>176.75</v>
      </c>
      <c r="W198" s="53">
        <v>0.11607594354801637</v>
      </c>
      <c r="X198" s="53">
        <v>0.11607594354801637</v>
      </c>
      <c r="Y198" s="61">
        <f t="shared" si="14"/>
        <v>213</v>
      </c>
      <c r="Z198" s="61">
        <f t="shared" si="15"/>
        <v>118</v>
      </c>
      <c r="AA198" s="52">
        <f t="shared" si="16"/>
        <v>197.18024</v>
      </c>
      <c r="AB198" s="52">
        <v>583</v>
      </c>
    </row>
    <row r="199" spans="1:28">
      <c r="A199" s="46" t="s">
        <v>377</v>
      </c>
      <c r="B199" s="46" t="s">
        <v>378</v>
      </c>
      <c r="C199" s="49">
        <v>2968.22</v>
      </c>
      <c r="D199" s="47">
        <v>55.56</v>
      </c>
      <c r="E199" s="47">
        <v>144.6</v>
      </c>
      <c r="F199" s="48">
        <f t="shared" si="12"/>
        <v>200.16</v>
      </c>
      <c r="G199" s="49">
        <v>0</v>
      </c>
      <c r="H199" s="47">
        <f t="shared" si="13"/>
        <v>200.16</v>
      </c>
      <c r="I199" s="47">
        <v>52</v>
      </c>
      <c r="J199" s="47">
        <v>2.06</v>
      </c>
      <c r="K199" s="50">
        <v>0</v>
      </c>
      <c r="L199" s="48">
        <v>0</v>
      </c>
      <c r="M199" s="49">
        <v>8</v>
      </c>
      <c r="N199" s="51">
        <v>0.31490000000000001</v>
      </c>
      <c r="O199" s="52">
        <v>65.75</v>
      </c>
      <c r="P199" s="52">
        <v>11</v>
      </c>
      <c r="Q199" s="52">
        <v>2700.86</v>
      </c>
      <c r="R199" s="49">
        <v>148.41</v>
      </c>
      <c r="S199" s="52">
        <v>2716.21</v>
      </c>
      <c r="T199" s="52">
        <v>9.75</v>
      </c>
      <c r="U199" s="52">
        <v>42.5</v>
      </c>
      <c r="V199" s="52">
        <v>385.5</v>
      </c>
      <c r="W199" s="53">
        <v>0.14192569793940821</v>
      </c>
      <c r="X199" s="53">
        <v>0.13500000000000001</v>
      </c>
      <c r="Y199" s="61">
        <f t="shared" si="14"/>
        <v>418.93835000000001</v>
      </c>
      <c r="Z199" s="61">
        <f t="shared" si="15"/>
        <v>76.75</v>
      </c>
      <c r="AA199" s="52">
        <f t="shared" si="16"/>
        <v>850.5008140000001</v>
      </c>
      <c r="AB199" s="52">
        <v>822</v>
      </c>
    </row>
    <row r="200" spans="1:28">
      <c r="A200" s="46" t="s">
        <v>379</v>
      </c>
      <c r="B200" s="46" t="s">
        <v>380</v>
      </c>
      <c r="C200" s="49">
        <v>13376.03</v>
      </c>
      <c r="D200" s="47">
        <v>128.52000000000001</v>
      </c>
      <c r="E200" s="47">
        <v>564.72</v>
      </c>
      <c r="F200" s="48">
        <f t="shared" si="12"/>
        <v>693.24</v>
      </c>
      <c r="G200" s="49">
        <v>0</v>
      </c>
      <c r="H200" s="47">
        <f t="shared" si="13"/>
        <v>693.24</v>
      </c>
      <c r="I200" s="47">
        <v>158</v>
      </c>
      <c r="J200" s="47">
        <v>4.79</v>
      </c>
      <c r="K200" s="50">
        <v>136</v>
      </c>
      <c r="L200" s="48">
        <v>0</v>
      </c>
      <c r="M200" s="49">
        <v>50</v>
      </c>
      <c r="N200" s="51">
        <v>0.6351</v>
      </c>
      <c r="O200" s="52">
        <v>1575.5</v>
      </c>
      <c r="P200" s="52">
        <v>393.25</v>
      </c>
      <c r="Q200" s="52">
        <v>12566.36</v>
      </c>
      <c r="R200" s="49">
        <v>668.8</v>
      </c>
      <c r="S200" s="52">
        <v>12811.93</v>
      </c>
      <c r="T200" s="52">
        <v>200.25</v>
      </c>
      <c r="U200" s="52">
        <v>222.5</v>
      </c>
      <c r="V200" s="52">
        <v>1812.5</v>
      </c>
      <c r="W200" s="53">
        <v>0.14146970831092584</v>
      </c>
      <c r="X200" s="53">
        <v>0.13500000000000001</v>
      </c>
      <c r="Y200" s="61">
        <f t="shared" si="14"/>
        <v>2152.3605500000003</v>
      </c>
      <c r="Z200" s="61">
        <f t="shared" si="15"/>
        <v>1968.75</v>
      </c>
      <c r="AA200" s="52">
        <f t="shared" si="16"/>
        <v>7980.8952360000003</v>
      </c>
      <c r="AB200" s="52">
        <v>4805</v>
      </c>
    </row>
    <row r="201" spans="1:28">
      <c r="A201" s="46" t="s">
        <v>381</v>
      </c>
      <c r="B201" s="46" t="s">
        <v>382</v>
      </c>
      <c r="C201" s="49">
        <v>9930.0099999999984</v>
      </c>
      <c r="D201" s="47">
        <v>99.11</v>
      </c>
      <c r="E201" s="47">
        <v>434.69</v>
      </c>
      <c r="F201" s="48">
        <f t="shared" si="12"/>
        <v>533.79999999999995</v>
      </c>
      <c r="G201" s="49">
        <v>0</v>
      </c>
      <c r="H201" s="47">
        <f t="shared" si="13"/>
        <v>533.79999999999995</v>
      </c>
      <c r="I201" s="47">
        <v>370</v>
      </c>
      <c r="J201" s="47">
        <v>11.21</v>
      </c>
      <c r="K201" s="50">
        <v>0</v>
      </c>
      <c r="L201" s="48">
        <v>0</v>
      </c>
      <c r="M201" s="49">
        <v>50</v>
      </c>
      <c r="N201" s="51">
        <v>0.2082</v>
      </c>
      <c r="O201" s="52">
        <v>191.25</v>
      </c>
      <c r="P201" s="52">
        <v>47.5</v>
      </c>
      <c r="Q201" s="52">
        <v>9067</v>
      </c>
      <c r="R201" s="49">
        <v>496.5</v>
      </c>
      <c r="S201" s="52">
        <v>9335.9</v>
      </c>
      <c r="T201" s="52">
        <v>53.75</v>
      </c>
      <c r="U201" s="52">
        <v>119.75</v>
      </c>
      <c r="V201" s="52">
        <v>1194.75</v>
      </c>
      <c r="W201" s="53">
        <v>0.12797373579408519</v>
      </c>
      <c r="X201" s="53">
        <v>0.12797373579408519</v>
      </c>
      <c r="Y201" s="61">
        <f t="shared" si="14"/>
        <v>1368.25</v>
      </c>
      <c r="Z201" s="61">
        <f t="shared" si="15"/>
        <v>238.75</v>
      </c>
      <c r="AA201" s="52">
        <f t="shared" si="16"/>
        <v>1887.7493999999999</v>
      </c>
      <c r="AB201" s="52">
        <v>2666</v>
      </c>
    </row>
    <row r="202" spans="1:28">
      <c r="A202" s="46" t="s">
        <v>383</v>
      </c>
      <c r="B202" s="46" t="s">
        <v>384</v>
      </c>
      <c r="C202" s="49">
        <v>8470.36</v>
      </c>
      <c r="D202" s="47">
        <v>84.62</v>
      </c>
      <c r="E202" s="47">
        <v>422.33</v>
      </c>
      <c r="F202" s="48">
        <f t="shared" ref="F202:F265" si="17">D202+E202</f>
        <v>506.95</v>
      </c>
      <c r="G202" s="49">
        <v>0</v>
      </c>
      <c r="H202" s="47">
        <f t="shared" ref="H202:H265" si="18">SUM(F202:G202)</f>
        <v>506.95</v>
      </c>
      <c r="I202" s="47">
        <v>125</v>
      </c>
      <c r="J202" s="47">
        <v>11.41</v>
      </c>
      <c r="K202" s="50">
        <v>0</v>
      </c>
      <c r="L202" s="48">
        <v>0</v>
      </c>
      <c r="M202" s="49">
        <v>0</v>
      </c>
      <c r="N202" s="51">
        <v>0.7823</v>
      </c>
      <c r="O202" s="52">
        <v>845.25</v>
      </c>
      <c r="P202" s="52">
        <v>322.5</v>
      </c>
      <c r="Q202" s="52">
        <v>7814.7</v>
      </c>
      <c r="R202" s="49">
        <v>423.52</v>
      </c>
      <c r="S202" s="52">
        <v>7825.48</v>
      </c>
      <c r="T202" s="52">
        <v>55.5</v>
      </c>
      <c r="U202" s="52">
        <v>144</v>
      </c>
      <c r="V202" s="52">
        <v>1014</v>
      </c>
      <c r="W202" s="53">
        <v>0.12957671606086785</v>
      </c>
      <c r="X202" s="53">
        <v>0.12957671606086785</v>
      </c>
      <c r="Y202" s="61">
        <f t="shared" ref="Y202:Y265" si="19">(T202+U202)+(S202*X202)</f>
        <v>1213.5</v>
      </c>
      <c r="Z202" s="61">
        <f t="shared" ref="Z202:Z265" si="20">O202+P202</f>
        <v>1167.75</v>
      </c>
      <c r="AA202" s="52">
        <f t="shared" ref="AA202:AA265" si="21">Q202*N202</f>
        <v>6113.4398099999999</v>
      </c>
      <c r="AB202" s="52">
        <v>2460</v>
      </c>
    </row>
    <row r="203" spans="1:28">
      <c r="A203" s="46" t="s">
        <v>385</v>
      </c>
      <c r="B203" s="46" t="s">
        <v>386</v>
      </c>
      <c r="C203" s="49">
        <v>21878.949999999997</v>
      </c>
      <c r="D203" s="47">
        <v>251.53</v>
      </c>
      <c r="E203" s="47">
        <v>1047.48</v>
      </c>
      <c r="F203" s="48">
        <f t="shared" si="17"/>
        <v>1299.01</v>
      </c>
      <c r="G203" s="49">
        <v>313.91000000000003</v>
      </c>
      <c r="H203" s="47">
        <f t="shared" si="18"/>
        <v>1612.92</v>
      </c>
      <c r="I203" s="47">
        <v>320</v>
      </c>
      <c r="J203" s="47">
        <v>24.03</v>
      </c>
      <c r="K203" s="50">
        <v>215</v>
      </c>
      <c r="L203" s="48">
        <v>0</v>
      </c>
      <c r="M203" s="49">
        <v>299</v>
      </c>
      <c r="N203" s="51">
        <v>0.49569999999999997</v>
      </c>
      <c r="O203" s="52">
        <v>1057.25</v>
      </c>
      <c r="P203" s="52">
        <v>277.75</v>
      </c>
      <c r="Q203" s="52">
        <v>19859.07</v>
      </c>
      <c r="R203" s="49">
        <v>1093.95</v>
      </c>
      <c r="S203" s="52">
        <v>20143.25</v>
      </c>
      <c r="T203" s="52">
        <v>142.25</v>
      </c>
      <c r="U203" s="52">
        <v>225.5</v>
      </c>
      <c r="V203" s="52">
        <v>2608</v>
      </c>
      <c r="W203" s="53">
        <v>0.12947265212912515</v>
      </c>
      <c r="X203" s="53">
        <v>0.12947265212912515</v>
      </c>
      <c r="Y203" s="61">
        <f t="shared" si="19"/>
        <v>2975.75</v>
      </c>
      <c r="Z203" s="61">
        <f t="shared" si="20"/>
        <v>1335</v>
      </c>
      <c r="AA203" s="52">
        <f t="shared" si="21"/>
        <v>9844.1409989999993</v>
      </c>
      <c r="AB203" s="52">
        <v>5770</v>
      </c>
    </row>
    <row r="204" spans="1:28">
      <c r="A204" s="46" t="s">
        <v>387</v>
      </c>
      <c r="B204" s="46" t="s">
        <v>388</v>
      </c>
      <c r="C204" s="49">
        <v>2038.09</v>
      </c>
      <c r="D204" s="47">
        <v>23.07</v>
      </c>
      <c r="E204" s="47">
        <v>118.32</v>
      </c>
      <c r="F204" s="48">
        <f t="shared" si="17"/>
        <v>141.38999999999999</v>
      </c>
      <c r="G204" s="49">
        <v>0</v>
      </c>
      <c r="H204" s="47">
        <f t="shared" si="18"/>
        <v>141.38999999999999</v>
      </c>
      <c r="I204" s="47">
        <v>40</v>
      </c>
      <c r="J204" s="47">
        <v>3.02</v>
      </c>
      <c r="K204" s="50">
        <v>12</v>
      </c>
      <c r="L204" s="48">
        <v>0</v>
      </c>
      <c r="M204" s="49">
        <v>64.680000000000007</v>
      </c>
      <c r="N204" s="51">
        <v>0.41880000000000001</v>
      </c>
      <c r="O204" s="52">
        <v>14.5</v>
      </c>
      <c r="P204" s="52">
        <v>2</v>
      </c>
      <c r="Q204" s="52">
        <v>1912.49</v>
      </c>
      <c r="R204" s="49">
        <v>101.9</v>
      </c>
      <c r="S204" s="52">
        <v>1979.01</v>
      </c>
      <c r="T204" s="52">
        <v>13</v>
      </c>
      <c r="U204" s="52">
        <v>23.75</v>
      </c>
      <c r="V204" s="52">
        <v>217.25</v>
      </c>
      <c r="W204" s="53">
        <v>0.10977711077761103</v>
      </c>
      <c r="X204" s="53">
        <v>0.10977711077761103</v>
      </c>
      <c r="Y204" s="61">
        <f t="shared" si="19"/>
        <v>254</v>
      </c>
      <c r="Z204" s="61">
        <f t="shared" si="20"/>
        <v>16.5</v>
      </c>
      <c r="AA204" s="52">
        <f t="shared" si="21"/>
        <v>800.95081200000004</v>
      </c>
      <c r="AB204" s="52">
        <v>507</v>
      </c>
    </row>
    <row r="205" spans="1:28">
      <c r="A205" s="46" t="s">
        <v>389</v>
      </c>
      <c r="B205" s="46" t="s">
        <v>390</v>
      </c>
      <c r="C205" s="49">
        <v>4298.97</v>
      </c>
      <c r="D205" s="47">
        <v>29.69</v>
      </c>
      <c r="E205" s="47">
        <v>262.52</v>
      </c>
      <c r="F205" s="48">
        <f t="shared" si="17"/>
        <v>292.20999999999998</v>
      </c>
      <c r="G205" s="49">
        <v>0</v>
      </c>
      <c r="H205" s="47">
        <f t="shared" si="18"/>
        <v>292.20999999999998</v>
      </c>
      <c r="I205" s="47">
        <v>94.12</v>
      </c>
      <c r="J205" s="47">
        <v>4.51</v>
      </c>
      <c r="K205" s="50">
        <v>25.5</v>
      </c>
      <c r="L205" s="48">
        <v>0</v>
      </c>
      <c r="M205" s="49">
        <v>0</v>
      </c>
      <c r="N205" s="51">
        <v>0.29680000000000001</v>
      </c>
      <c r="O205" s="52">
        <v>142.75</v>
      </c>
      <c r="P205" s="52">
        <v>29</v>
      </c>
      <c r="Q205" s="52">
        <v>3895.45</v>
      </c>
      <c r="R205" s="49">
        <v>214.95</v>
      </c>
      <c r="S205" s="52">
        <v>3960.8200000000006</v>
      </c>
      <c r="T205" s="52">
        <v>11.5</v>
      </c>
      <c r="U205" s="52">
        <v>54</v>
      </c>
      <c r="V205" s="52">
        <v>521.25</v>
      </c>
      <c r="W205" s="53">
        <v>0.13160153705545818</v>
      </c>
      <c r="X205" s="53">
        <v>0.13160153705545818</v>
      </c>
      <c r="Y205" s="61">
        <f t="shared" si="19"/>
        <v>586.75</v>
      </c>
      <c r="Z205" s="61">
        <f t="shared" si="20"/>
        <v>171.75</v>
      </c>
      <c r="AA205" s="52">
        <f t="shared" si="21"/>
        <v>1156.16956</v>
      </c>
      <c r="AB205" s="52">
        <v>1234.71</v>
      </c>
    </row>
    <row r="206" spans="1:28">
      <c r="A206" s="46" t="s">
        <v>391</v>
      </c>
      <c r="B206" s="46" t="s">
        <v>392</v>
      </c>
      <c r="C206" s="49">
        <v>4176.03</v>
      </c>
      <c r="D206" s="47">
        <v>48.09</v>
      </c>
      <c r="E206" s="47">
        <v>279.37</v>
      </c>
      <c r="F206" s="48">
        <f t="shared" si="17"/>
        <v>327.46000000000004</v>
      </c>
      <c r="G206" s="49">
        <v>0</v>
      </c>
      <c r="H206" s="47">
        <f t="shared" si="18"/>
        <v>327.46000000000004</v>
      </c>
      <c r="I206" s="47">
        <v>70</v>
      </c>
      <c r="J206" s="47">
        <v>6.09</v>
      </c>
      <c r="K206" s="50">
        <v>0</v>
      </c>
      <c r="L206" s="48">
        <v>0</v>
      </c>
      <c r="M206" s="49">
        <v>10</v>
      </c>
      <c r="N206" s="51">
        <v>0.45729999999999998</v>
      </c>
      <c r="O206" s="52">
        <v>521.5</v>
      </c>
      <c r="P206" s="52">
        <v>112</v>
      </c>
      <c r="Q206" s="52">
        <v>3760.49</v>
      </c>
      <c r="R206" s="49">
        <v>208.8</v>
      </c>
      <c r="S206" s="52">
        <v>3839.8700000000003</v>
      </c>
      <c r="T206" s="52">
        <v>18.25</v>
      </c>
      <c r="U206" s="52">
        <v>48.25</v>
      </c>
      <c r="V206" s="52">
        <v>413.75</v>
      </c>
      <c r="W206" s="53">
        <v>0.10775104365512374</v>
      </c>
      <c r="X206" s="53">
        <v>0.10775104365512374</v>
      </c>
      <c r="Y206" s="61">
        <f t="shared" si="19"/>
        <v>480.25</v>
      </c>
      <c r="Z206" s="61">
        <f t="shared" si="20"/>
        <v>633.5</v>
      </c>
      <c r="AA206" s="52">
        <f t="shared" si="21"/>
        <v>1719.6720769999999</v>
      </c>
      <c r="AB206" s="52">
        <v>1112.05</v>
      </c>
    </row>
    <row r="207" spans="1:28">
      <c r="A207" s="46" t="s">
        <v>1144</v>
      </c>
      <c r="B207" s="46" t="s">
        <v>1149</v>
      </c>
      <c r="C207" s="49">
        <v>526.11</v>
      </c>
      <c r="D207" s="47">
        <v>0</v>
      </c>
      <c r="E207" s="47">
        <v>20.329999999999998</v>
      </c>
      <c r="F207" s="48">
        <f t="shared" si="17"/>
        <v>20.329999999999998</v>
      </c>
      <c r="G207" s="49">
        <v>0</v>
      </c>
      <c r="H207" s="47">
        <f t="shared" si="18"/>
        <v>20.329999999999998</v>
      </c>
      <c r="I207" s="47">
        <v>0</v>
      </c>
      <c r="J207" s="47">
        <v>0</v>
      </c>
      <c r="K207" s="50">
        <v>0</v>
      </c>
      <c r="L207" s="48">
        <v>0</v>
      </c>
      <c r="M207" s="49">
        <v>0</v>
      </c>
      <c r="N207" s="51">
        <v>0</v>
      </c>
      <c r="O207" s="52">
        <v>0</v>
      </c>
      <c r="P207" s="52">
        <v>0</v>
      </c>
      <c r="Q207" s="52">
        <v>599.91999999999996</v>
      </c>
      <c r="R207" s="49">
        <v>0</v>
      </c>
      <c r="S207" s="52">
        <v>546.32000000000005</v>
      </c>
      <c r="T207" s="52">
        <v>0</v>
      </c>
      <c r="U207" s="52">
        <v>0</v>
      </c>
      <c r="V207" s="52">
        <v>0</v>
      </c>
      <c r="W207" s="53">
        <v>0</v>
      </c>
      <c r="X207" s="53">
        <v>0</v>
      </c>
      <c r="Y207" s="61">
        <f t="shared" si="19"/>
        <v>0</v>
      </c>
      <c r="Z207" s="61">
        <f t="shared" si="20"/>
        <v>0</v>
      </c>
      <c r="AA207" s="52">
        <f t="shared" si="21"/>
        <v>0</v>
      </c>
      <c r="AB207" s="52">
        <v>171.2</v>
      </c>
    </row>
    <row r="208" spans="1:28">
      <c r="A208" s="46" t="s">
        <v>393</v>
      </c>
      <c r="B208" s="46" t="s">
        <v>394</v>
      </c>
      <c r="C208" s="49">
        <v>20.329999999999998</v>
      </c>
      <c r="D208" s="47">
        <v>0</v>
      </c>
      <c r="E208" s="47">
        <v>20.329999999999998</v>
      </c>
      <c r="F208" s="48">
        <f t="shared" si="17"/>
        <v>20.329999999999998</v>
      </c>
      <c r="G208" s="49">
        <v>0</v>
      </c>
      <c r="H208" s="47">
        <f t="shared" si="18"/>
        <v>20.329999999999998</v>
      </c>
      <c r="I208" s="47">
        <v>0</v>
      </c>
      <c r="J208" s="47">
        <v>0</v>
      </c>
      <c r="K208" s="50">
        <v>0</v>
      </c>
      <c r="L208" s="48">
        <v>0</v>
      </c>
      <c r="M208" s="49">
        <v>0</v>
      </c>
      <c r="N208" s="51">
        <v>0</v>
      </c>
      <c r="O208" s="52">
        <v>0</v>
      </c>
      <c r="P208" s="52">
        <v>0</v>
      </c>
      <c r="Q208" s="52">
        <v>599.91999999999996</v>
      </c>
      <c r="R208" s="49">
        <v>0</v>
      </c>
      <c r="S208" s="52">
        <v>0</v>
      </c>
      <c r="T208" s="52">
        <v>0</v>
      </c>
      <c r="U208" s="52">
        <v>0</v>
      </c>
      <c r="V208" s="52">
        <v>0</v>
      </c>
      <c r="W208" s="53">
        <v>0</v>
      </c>
      <c r="X208" s="53">
        <v>0</v>
      </c>
      <c r="Y208" s="61">
        <f t="shared" si="19"/>
        <v>0</v>
      </c>
      <c r="Z208" s="61">
        <f t="shared" si="20"/>
        <v>0</v>
      </c>
      <c r="AA208" s="52">
        <f t="shared" si="21"/>
        <v>0</v>
      </c>
      <c r="AB208" s="52">
        <v>0</v>
      </c>
    </row>
    <row r="209" spans="1:28">
      <c r="A209" s="46" t="s">
        <v>395</v>
      </c>
      <c r="B209" s="46" t="s">
        <v>396</v>
      </c>
      <c r="C209" s="49">
        <v>271</v>
      </c>
      <c r="D209" s="47">
        <v>0</v>
      </c>
      <c r="E209" s="47">
        <v>0</v>
      </c>
      <c r="F209" s="48">
        <f t="shared" si="17"/>
        <v>0</v>
      </c>
      <c r="G209" s="49">
        <v>0</v>
      </c>
      <c r="H209" s="47">
        <f t="shared" si="18"/>
        <v>0</v>
      </c>
      <c r="I209" s="47">
        <v>7</v>
      </c>
      <c r="J209" s="47">
        <v>0</v>
      </c>
      <c r="K209" s="50">
        <v>0</v>
      </c>
      <c r="L209" s="48">
        <v>0</v>
      </c>
      <c r="M209" s="49">
        <v>0</v>
      </c>
      <c r="N209" s="51">
        <v>0.66490000000000005</v>
      </c>
      <c r="O209" s="52">
        <v>11.75</v>
      </c>
      <c r="P209" s="52">
        <v>0.75</v>
      </c>
      <c r="Q209" s="52">
        <v>187.88</v>
      </c>
      <c r="R209" s="49">
        <v>13.55</v>
      </c>
      <c r="S209" s="52">
        <v>183.28</v>
      </c>
      <c r="T209" s="52">
        <v>0</v>
      </c>
      <c r="U209" s="52">
        <v>0</v>
      </c>
      <c r="V209" s="52">
        <v>41</v>
      </c>
      <c r="W209" s="53">
        <v>0.22370144041903098</v>
      </c>
      <c r="X209" s="53">
        <v>0.13500000000000001</v>
      </c>
      <c r="Y209" s="61">
        <f t="shared" si="19"/>
        <v>24.742800000000003</v>
      </c>
      <c r="Z209" s="61">
        <f t="shared" si="20"/>
        <v>12.5</v>
      </c>
      <c r="AA209" s="52">
        <f t="shared" si="21"/>
        <v>124.921412</v>
      </c>
      <c r="AB209" s="52">
        <v>0</v>
      </c>
    </row>
    <row r="210" spans="1:28">
      <c r="A210" s="46" t="s">
        <v>397</v>
      </c>
      <c r="B210" s="46" t="s">
        <v>398</v>
      </c>
      <c r="C210" s="49">
        <v>0</v>
      </c>
      <c r="D210" s="47">
        <v>0</v>
      </c>
      <c r="E210" s="47">
        <v>0</v>
      </c>
      <c r="F210" s="48">
        <f t="shared" si="17"/>
        <v>0</v>
      </c>
      <c r="G210" s="49">
        <v>0</v>
      </c>
      <c r="H210" s="47">
        <f t="shared" si="18"/>
        <v>0</v>
      </c>
      <c r="I210" s="47">
        <v>0</v>
      </c>
      <c r="J210" s="47">
        <v>0</v>
      </c>
      <c r="K210" s="50">
        <v>0</v>
      </c>
      <c r="L210" s="48">
        <v>0</v>
      </c>
      <c r="M210" s="49">
        <v>0</v>
      </c>
      <c r="N210" s="51">
        <v>0.66490000000000005</v>
      </c>
      <c r="O210" s="52">
        <v>11.75</v>
      </c>
      <c r="P210" s="52">
        <v>0.75</v>
      </c>
      <c r="Q210" s="52">
        <v>187.88</v>
      </c>
      <c r="R210" s="49">
        <v>0</v>
      </c>
      <c r="S210" s="52">
        <v>0</v>
      </c>
      <c r="T210" s="52">
        <v>0</v>
      </c>
      <c r="U210" s="52">
        <v>0</v>
      </c>
      <c r="V210" s="52">
        <v>0</v>
      </c>
      <c r="W210" s="53">
        <v>0</v>
      </c>
      <c r="X210" s="53">
        <v>0</v>
      </c>
      <c r="Y210" s="61">
        <f t="shared" si="19"/>
        <v>0</v>
      </c>
      <c r="Z210" s="61">
        <f t="shared" si="20"/>
        <v>12.5</v>
      </c>
      <c r="AA210" s="52">
        <f t="shared" si="21"/>
        <v>124.921412</v>
      </c>
      <c r="AB210" s="52">
        <v>0</v>
      </c>
    </row>
    <row r="211" spans="1:28">
      <c r="A211" s="46" t="s">
        <v>399</v>
      </c>
      <c r="B211" s="46" t="s">
        <v>400</v>
      </c>
      <c r="C211" s="49">
        <v>0</v>
      </c>
      <c r="D211" s="47">
        <v>0</v>
      </c>
      <c r="E211" s="47">
        <v>0</v>
      </c>
      <c r="F211" s="48">
        <f t="shared" si="17"/>
        <v>0</v>
      </c>
      <c r="G211" s="49">
        <v>0</v>
      </c>
      <c r="H211" s="47">
        <f t="shared" si="18"/>
        <v>0</v>
      </c>
      <c r="I211" s="47">
        <v>0</v>
      </c>
      <c r="J211" s="47">
        <v>0</v>
      </c>
      <c r="K211" s="50">
        <v>0</v>
      </c>
      <c r="L211" s="48">
        <v>0</v>
      </c>
      <c r="M211" s="49">
        <v>0</v>
      </c>
      <c r="N211" s="51">
        <v>0</v>
      </c>
      <c r="O211" s="52">
        <v>0</v>
      </c>
      <c r="P211" s="52">
        <v>0</v>
      </c>
      <c r="Q211" s="52">
        <v>8.3000000000000007</v>
      </c>
      <c r="R211" s="49">
        <v>0</v>
      </c>
      <c r="S211" s="52">
        <v>5</v>
      </c>
      <c r="T211" s="52">
        <v>0.5</v>
      </c>
      <c r="U211" s="52">
        <v>0</v>
      </c>
      <c r="V211" s="52">
        <v>0</v>
      </c>
      <c r="W211" s="53">
        <v>0</v>
      </c>
      <c r="X211" s="53">
        <v>0</v>
      </c>
      <c r="Y211" s="61">
        <f t="shared" si="19"/>
        <v>0.5</v>
      </c>
      <c r="Z211" s="61">
        <f t="shared" si="20"/>
        <v>0</v>
      </c>
      <c r="AA211" s="52">
        <f t="shared" si="21"/>
        <v>0</v>
      </c>
      <c r="AB211" s="52">
        <v>0</v>
      </c>
    </row>
    <row r="212" spans="1:28">
      <c r="A212" s="46" t="s">
        <v>401</v>
      </c>
      <c r="B212" s="46" t="s">
        <v>402</v>
      </c>
      <c r="C212" s="49">
        <v>782.12999999999988</v>
      </c>
      <c r="D212" s="47">
        <v>0</v>
      </c>
      <c r="E212" s="47">
        <v>6.02</v>
      </c>
      <c r="F212" s="48">
        <f t="shared" si="17"/>
        <v>6.02</v>
      </c>
      <c r="G212" s="49">
        <v>0</v>
      </c>
      <c r="H212" s="47">
        <f t="shared" si="18"/>
        <v>6.02</v>
      </c>
      <c r="I212" s="47">
        <v>0</v>
      </c>
      <c r="J212" s="47">
        <v>0</v>
      </c>
      <c r="K212" s="50">
        <v>0</v>
      </c>
      <c r="L212" s="48">
        <v>0</v>
      </c>
      <c r="M212" s="49">
        <v>355.92999999999995</v>
      </c>
      <c r="N212" s="51">
        <v>0.30020000000000002</v>
      </c>
      <c r="O212" s="52">
        <v>40.75</v>
      </c>
      <c r="P212" s="52">
        <v>9</v>
      </c>
      <c r="Q212" s="52">
        <v>806.39</v>
      </c>
      <c r="R212" s="49">
        <v>39.11</v>
      </c>
      <c r="S212" s="52">
        <v>797.13</v>
      </c>
      <c r="T212" s="52">
        <v>2.75</v>
      </c>
      <c r="U212" s="52">
        <v>6.5</v>
      </c>
      <c r="V212" s="52">
        <v>82.5</v>
      </c>
      <c r="W212" s="53">
        <v>0.10349629295096158</v>
      </c>
      <c r="X212" s="53">
        <v>0.10349629295096158</v>
      </c>
      <c r="Y212" s="61">
        <f t="shared" si="19"/>
        <v>91.75</v>
      </c>
      <c r="Z212" s="61">
        <f t="shared" si="20"/>
        <v>49.75</v>
      </c>
      <c r="AA212" s="52">
        <f t="shared" si="21"/>
        <v>242.07827800000001</v>
      </c>
      <c r="AB212" s="52">
        <v>106.5</v>
      </c>
    </row>
    <row r="213" spans="1:28">
      <c r="A213" s="46" t="s">
        <v>403</v>
      </c>
      <c r="B213" s="46" t="s">
        <v>404</v>
      </c>
      <c r="C213" s="49">
        <v>229.6</v>
      </c>
      <c r="D213" s="47">
        <v>0.57999999999999996</v>
      </c>
      <c r="E213" s="47">
        <v>4.0199999999999996</v>
      </c>
      <c r="F213" s="48">
        <f t="shared" si="17"/>
        <v>4.5999999999999996</v>
      </c>
      <c r="G213" s="49">
        <v>0</v>
      </c>
      <c r="H213" s="47">
        <f t="shared" si="18"/>
        <v>4.5999999999999996</v>
      </c>
      <c r="I213" s="47">
        <v>0</v>
      </c>
      <c r="J213" s="47">
        <v>0</v>
      </c>
      <c r="K213" s="50">
        <v>0</v>
      </c>
      <c r="L213" s="48">
        <v>0</v>
      </c>
      <c r="M213" s="49">
        <v>15</v>
      </c>
      <c r="N213" s="51">
        <v>0.40529999999999999</v>
      </c>
      <c r="O213" s="52">
        <v>25.5</v>
      </c>
      <c r="P213" s="52">
        <v>0.5</v>
      </c>
      <c r="Q213" s="52">
        <v>228.52</v>
      </c>
      <c r="R213" s="49">
        <v>11.48</v>
      </c>
      <c r="S213" s="52">
        <v>241.22</v>
      </c>
      <c r="T213" s="52">
        <v>0.25</v>
      </c>
      <c r="U213" s="52">
        <v>2</v>
      </c>
      <c r="V213" s="52">
        <v>43.5</v>
      </c>
      <c r="W213" s="53">
        <v>0.18033330569604511</v>
      </c>
      <c r="X213" s="53">
        <v>0.13500000000000001</v>
      </c>
      <c r="Y213" s="61">
        <f t="shared" si="19"/>
        <v>34.814700000000002</v>
      </c>
      <c r="Z213" s="61">
        <f t="shared" si="20"/>
        <v>26</v>
      </c>
      <c r="AA213" s="52">
        <f t="shared" si="21"/>
        <v>92.619156000000004</v>
      </c>
      <c r="AB213" s="52">
        <v>55.5</v>
      </c>
    </row>
    <row r="214" spans="1:28">
      <c r="A214" s="46" t="s">
        <v>405</v>
      </c>
      <c r="B214" s="46" t="s">
        <v>406</v>
      </c>
      <c r="C214" s="49">
        <v>750.64999999999986</v>
      </c>
      <c r="D214" s="47">
        <v>0</v>
      </c>
      <c r="E214" s="47">
        <v>1.51</v>
      </c>
      <c r="F214" s="48">
        <f t="shared" si="17"/>
        <v>1.51</v>
      </c>
      <c r="G214" s="49">
        <v>0</v>
      </c>
      <c r="H214" s="47">
        <f t="shared" si="18"/>
        <v>1.51</v>
      </c>
      <c r="I214" s="47">
        <v>9.5</v>
      </c>
      <c r="J214" s="47">
        <v>0.3</v>
      </c>
      <c r="K214" s="50">
        <v>0</v>
      </c>
      <c r="L214" s="48">
        <v>0</v>
      </c>
      <c r="M214" s="49">
        <v>3.0599999999999996</v>
      </c>
      <c r="N214" s="51">
        <v>0.4</v>
      </c>
      <c r="O214" s="52">
        <v>48.5</v>
      </c>
      <c r="P214" s="52">
        <v>8</v>
      </c>
      <c r="Q214" s="52">
        <v>767.49</v>
      </c>
      <c r="R214" s="49">
        <v>37.53</v>
      </c>
      <c r="S214" s="52">
        <v>795.74</v>
      </c>
      <c r="T214" s="52">
        <v>6.75</v>
      </c>
      <c r="U214" s="52">
        <v>8.25</v>
      </c>
      <c r="V214" s="52">
        <v>125.25</v>
      </c>
      <c r="W214" s="53">
        <v>0.15740065850654736</v>
      </c>
      <c r="X214" s="53">
        <v>0.13500000000000001</v>
      </c>
      <c r="Y214" s="61">
        <f t="shared" si="19"/>
        <v>122.42490000000001</v>
      </c>
      <c r="Z214" s="61">
        <f t="shared" si="20"/>
        <v>56.5</v>
      </c>
      <c r="AA214" s="52">
        <f t="shared" si="21"/>
        <v>306.99600000000004</v>
      </c>
      <c r="AB214" s="52">
        <v>194</v>
      </c>
    </row>
    <row r="215" spans="1:28">
      <c r="A215" s="46" t="s">
        <v>407</v>
      </c>
      <c r="B215" s="46" t="s">
        <v>408</v>
      </c>
      <c r="C215" s="49">
        <v>532.65</v>
      </c>
      <c r="D215" s="47">
        <v>8.19</v>
      </c>
      <c r="E215" s="47">
        <v>38.83</v>
      </c>
      <c r="F215" s="48">
        <f t="shared" si="17"/>
        <v>47.019999999999996</v>
      </c>
      <c r="G215" s="49">
        <v>0</v>
      </c>
      <c r="H215" s="47">
        <f t="shared" si="18"/>
        <v>47.019999999999996</v>
      </c>
      <c r="I215" s="47">
        <v>10</v>
      </c>
      <c r="J215" s="47">
        <v>0.63</v>
      </c>
      <c r="K215" s="50">
        <v>2</v>
      </c>
      <c r="L215" s="48">
        <v>0</v>
      </c>
      <c r="M215" s="49">
        <v>10</v>
      </c>
      <c r="N215" s="51">
        <v>0.60440000000000005</v>
      </c>
      <c r="O215" s="52">
        <v>0</v>
      </c>
      <c r="P215" s="52">
        <v>0.25</v>
      </c>
      <c r="Q215" s="52">
        <v>500.66</v>
      </c>
      <c r="R215" s="49">
        <v>26.63</v>
      </c>
      <c r="S215" s="52">
        <v>510.7</v>
      </c>
      <c r="T215" s="52">
        <v>1</v>
      </c>
      <c r="U215" s="52">
        <v>5.25</v>
      </c>
      <c r="V215" s="52">
        <v>88</v>
      </c>
      <c r="W215" s="53">
        <v>0.17231251223810456</v>
      </c>
      <c r="X215" s="53">
        <v>0.13500000000000001</v>
      </c>
      <c r="Y215" s="61">
        <f t="shared" si="19"/>
        <v>75.194500000000005</v>
      </c>
      <c r="Z215" s="61">
        <f t="shared" si="20"/>
        <v>0.25</v>
      </c>
      <c r="AA215" s="52">
        <f t="shared" si="21"/>
        <v>302.59890400000006</v>
      </c>
      <c r="AB215" s="52">
        <v>160</v>
      </c>
    </row>
    <row r="216" spans="1:28">
      <c r="A216" s="46" t="s">
        <v>409</v>
      </c>
      <c r="B216" s="46" t="s">
        <v>410</v>
      </c>
      <c r="C216" s="49">
        <v>3737.4799999999996</v>
      </c>
      <c r="D216" s="47">
        <v>61.04</v>
      </c>
      <c r="E216" s="47">
        <v>255.62</v>
      </c>
      <c r="F216" s="48">
        <f t="shared" si="17"/>
        <v>316.66000000000003</v>
      </c>
      <c r="G216" s="49">
        <v>0</v>
      </c>
      <c r="H216" s="47">
        <f t="shared" si="18"/>
        <v>316.66000000000003</v>
      </c>
      <c r="I216" s="47">
        <v>41</v>
      </c>
      <c r="J216" s="47">
        <v>4.43</v>
      </c>
      <c r="K216" s="50">
        <v>10</v>
      </c>
      <c r="L216" s="48">
        <v>1.39</v>
      </c>
      <c r="M216" s="49">
        <v>34</v>
      </c>
      <c r="N216" s="51">
        <v>0.52059999999999995</v>
      </c>
      <c r="O216" s="52">
        <v>733.25</v>
      </c>
      <c r="P216" s="52">
        <v>118.75</v>
      </c>
      <c r="Q216" s="52">
        <v>3443.33</v>
      </c>
      <c r="R216" s="49">
        <v>186.87</v>
      </c>
      <c r="S216" s="52">
        <v>3553.0600000000004</v>
      </c>
      <c r="T216" s="52">
        <v>11</v>
      </c>
      <c r="U216" s="52">
        <v>45.75</v>
      </c>
      <c r="V216" s="52">
        <v>483.25</v>
      </c>
      <c r="W216" s="53">
        <v>0.13600952418478718</v>
      </c>
      <c r="X216" s="53">
        <v>0.13500000000000001</v>
      </c>
      <c r="Y216" s="61">
        <f t="shared" si="19"/>
        <v>536.4131000000001</v>
      </c>
      <c r="Z216" s="61">
        <f t="shared" si="20"/>
        <v>852</v>
      </c>
      <c r="AA216" s="52">
        <f t="shared" si="21"/>
        <v>1792.5975979999998</v>
      </c>
      <c r="AB216" s="52">
        <v>988</v>
      </c>
    </row>
    <row r="217" spans="1:28">
      <c r="A217" s="46" t="s">
        <v>411</v>
      </c>
      <c r="B217" s="46" t="s">
        <v>412</v>
      </c>
      <c r="C217" s="49">
        <v>4811.17</v>
      </c>
      <c r="D217" s="47">
        <v>18</v>
      </c>
      <c r="E217" s="47">
        <v>268.70999999999998</v>
      </c>
      <c r="F217" s="48">
        <f t="shared" si="17"/>
        <v>286.70999999999998</v>
      </c>
      <c r="G217" s="49">
        <v>0</v>
      </c>
      <c r="H217" s="47">
        <f t="shared" si="18"/>
        <v>286.70999999999998</v>
      </c>
      <c r="I217" s="47">
        <v>0</v>
      </c>
      <c r="J217" s="47">
        <v>3.46</v>
      </c>
      <c r="K217" s="50">
        <v>0</v>
      </c>
      <c r="L217" s="48">
        <v>0</v>
      </c>
      <c r="M217" s="49">
        <v>0</v>
      </c>
      <c r="N217" s="51">
        <v>0.50880000000000003</v>
      </c>
      <c r="O217" s="52">
        <v>349</v>
      </c>
      <c r="P217" s="52">
        <v>63.75</v>
      </c>
      <c r="Q217" s="52">
        <v>4490.37</v>
      </c>
      <c r="R217" s="49">
        <v>240.56</v>
      </c>
      <c r="S217" s="52">
        <v>4534.5700000000006</v>
      </c>
      <c r="T217" s="52">
        <v>41.5</v>
      </c>
      <c r="U217" s="52">
        <v>55</v>
      </c>
      <c r="V217" s="52">
        <v>752.25</v>
      </c>
      <c r="W217" s="53">
        <v>0.16589224557124488</v>
      </c>
      <c r="X217" s="53">
        <v>0.13500000000000001</v>
      </c>
      <c r="Y217" s="61">
        <f t="shared" si="19"/>
        <v>708.66695000000016</v>
      </c>
      <c r="Z217" s="61">
        <f t="shared" si="20"/>
        <v>412.75</v>
      </c>
      <c r="AA217" s="52">
        <f t="shared" si="21"/>
        <v>2284.7002560000001</v>
      </c>
      <c r="AB217" s="52">
        <v>1384</v>
      </c>
    </row>
    <row r="218" spans="1:28">
      <c r="A218" s="46" t="s">
        <v>413</v>
      </c>
      <c r="B218" s="46" t="s">
        <v>414</v>
      </c>
      <c r="C218" s="49">
        <v>2769.3</v>
      </c>
      <c r="D218" s="47">
        <v>5.04</v>
      </c>
      <c r="E218" s="47">
        <v>99.69</v>
      </c>
      <c r="F218" s="48">
        <f t="shared" si="17"/>
        <v>104.73</v>
      </c>
      <c r="G218" s="49">
        <v>0</v>
      </c>
      <c r="H218" s="47">
        <f t="shared" si="18"/>
        <v>104.73</v>
      </c>
      <c r="I218" s="47">
        <v>26</v>
      </c>
      <c r="J218" s="47">
        <v>1.57</v>
      </c>
      <c r="K218" s="50">
        <v>9</v>
      </c>
      <c r="L218" s="48">
        <v>0</v>
      </c>
      <c r="M218" s="49">
        <v>55</v>
      </c>
      <c r="N218" s="51">
        <v>0.26500000000000001</v>
      </c>
      <c r="O218" s="52">
        <v>45.25</v>
      </c>
      <c r="P218" s="52">
        <v>23</v>
      </c>
      <c r="Q218" s="52">
        <v>2675.05</v>
      </c>
      <c r="R218" s="49">
        <v>138.47</v>
      </c>
      <c r="S218" s="52">
        <v>2703.3399999999997</v>
      </c>
      <c r="T218" s="52">
        <v>26</v>
      </c>
      <c r="U218" s="52">
        <v>37.25</v>
      </c>
      <c r="V218" s="52">
        <v>281</v>
      </c>
      <c r="W218" s="53">
        <v>0.10394548965353971</v>
      </c>
      <c r="X218" s="53">
        <v>0.10394548965353971</v>
      </c>
      <c r="Y218" s="61">
        <f t="shared" si="19"/>
        <v>344.25</v>
      </c>
      <c r="Z218" s="61">
        <f t="shared" si="20"/>
        <v>68.25</v>
      </c>
      <c r="AA218" s="52">
        <f t="shared" si="21"/>
        <v>708.88825000000008</v>
      </c>
      <c r="AB218" s="52">
        <v>790</v>
      </c>
    </row>
    <row r="219" spans="1:28">
      <c r="A219" s="46" t="s">
        <v>415</v>
      </c>
      <c r="B219" s="46" t="s">
        <v>416</v>
      </c>
      <c r="C219" s="49">
        <v>609.08000000000004</v>
      </c>
      <c r="D219" s="47">
        <v>0</v>
      </c>
      <c r="E219" s="47">
        <v>12.72</v>
      </c>
      <c r="F219" s="48">
        <f t="shared" si="17"/>
        <v>12.72</v>
      </c>
      <c r="G219" s="49">
        <v>0</v>
      </c>
      <c r="H219" s="47">
        <f t="shared" si="18"/>
        <v>12.72</v>
      </c>
      <c r="I219" s="47">
        <v>5</v>
      </c>
      <c r="J219" s="47">
        <v>0.36</v>
      </c>
      <c r="K219" s="50">
        <v>2</v>
      </c>
      <c r="L219" s="48">
        <v>0</v>
      </c>
      <c r="M219" s="49">
        <v>0</v>
      </c>
      <c r="N219" s="51">
        <v>0.58089999999999997</v>
      </c>
      <c r="O219" s="52">
        <v>13</v>
      </c>
      <c r="P219" s="52">
        <v>0.25</v>
      </c>
      <c r="Q219" s="52">
        <v>596.94000000000005</v>
      </c>
      <c r="R219" s="49">
        <v>30.45</v>
      </c>
      <c r="S219" s="52">
        <v>619.64</v>
      </c>
      <c r="T219" s="52">
        <v>2</v>
      </c>
      <c r="U219" s="52">
        <v>4.5</v>
      </c>
      <c r="V219" s="52">
        <v>104.25</v>
      </c>
      <c r="W219" s="53">
        <v>0.16824285068749598</v>
      </c>
      <c r="X219" s="53">
        <v>0.13500000000000001</v>
      </c>
      <c r="Y219" s="61">
        <f t="shared" si="19"/>
        <v>90.15140000000001</v>
      </c>
      <c r="Z219" s="61">
        <f t="shared" si="20"/>
        <v>13.25</v>
      </c>
      <c r="AA219" s="52">
        <f t="shared" si="21"/>
        <v>346.76244600000001</v>
      </c>
      <c r="AB219" s="52">
        <v>173</v>
      </c>
    </row>
    <row r="220" spans="1:28">
      <c r="A220" s="46" t="s">
        <v>417</v>
      </c>
      <c r="B220" s="46" t="s">
        <v>418</v>
      </c>
      <c r="C220" s="49">
        <v>448</v>
      </c>
      <c r="D220" s="47">
        <v>0</v>
      </c>
      <c r="E220" s="47">
        <v>0</v>
      </c>
      <c r="F220" s="48">
        <f t="shared" si="17"/>
        <v>0</v>
      </c>
      <c r="G220" s="49">
        <v>0</v>
      </c>
      <c r="H220" s="47">
        <f t="shared" si="18"/>
        <v>0</v>
      </c>
      <c r="I220" s="47">
        <v>0</v>
      </c>
      <c r="J220" s="47">
        <v>0</v>
      </c>
      <c r="K220" s="50">
        <v>0</v>
      </c>
      <c r="L220" s="48">
        <v>0</v>
      </c>
      <c r="M220" s="49">
        <v>0</v>
      </c>
      <c r="N220" s="51">
        <v>0.1893</v>
      </c>
      <c r="O220" s="52">
        <v>29.75</v>
      </c>
      <c r="P220" s="52">
        <v>4</v>
      </c>
      <c r="Q220" s="52">
        <v>441.13</v>
      </c>
      <c r="R220" s="49">
        <v>22.4</v>
      </c>
      <c r="S220" s="52">
        <v>458.67</v>
      </c>
      <c r="T220" s="52">
        <v>0.5</v>
      </c>
      <c r="U220" s="52">
        <v>5.75</v>
      </c>
      <c r="V220" s="52">
        <v>44</v>
      </c>
      <c r="W220" s="53">
        <v>9.5929535395818347E-2</v>
      </c>
      <c r="X220" s="53">
        <v>9.5929535395818347E-2</v>
      </c>
      <c r="Y220" s="61">
        <f t="shared" si="19"/>
        <v>50.25</v>
      </c>
      <c r="Z220" s="61">
        <f t="shared" si="20"/>
        <v>33.75</v>
      </c>
      <c r="AA220" s="52">
        <f t="shared" si="21"/>
        <v>83.505909000000003</v>
      </c>
      <c r="AB220" s="52">
        <v>186</v>
      </c>
    </row>
    <row r="221" spans="1:28">
      <c r="A221" s="46" t="s">
        <v>419</v>
      </c>
      <c r="B221" s="46" t="s">
        <v>420</v>
      </c>
      <c r="C221" s="49">
        <v>7363.03</v>
      </c>
      <c r="D221" s="47">
        <v>0</v>
      </c>
      <c r="E221" s="47">
        <v>351.58</v>
      </c>
      <c r="F221" s="48">
        <f t="shared" si="17"/>
        <v>351.58</v>
      </c>
      <c r="G221" s="49">
        <v>215.87</v>
      </c>
      <c r="H221" s="47">
        <f t="shared" si="18"/>
        <v>567.45000000000005</v>
      </c>
      <c r="I221" s="47">
        <v>75</v>
      </c>
      <c r="J221" s="47">
        <v>12.4</v>
      </c>
      <c r="K221" s="50">
        <v>38</v>
      </c>
      <c r="L221" s="48">
        <v>2.1800000000000002</v>
      </c>
      <c r="M221" s="49">
        <v>280</v>
      </c>
      <c r="N221" s="51">
        <v>0.62180000000000002</v>
      </c>
      <c r="O221" s="52">
        <v>1615.25</v>
      </c>
      <c r="P221" s="52">
        <v>333.5</v>
      </c>
      <c r="Q221" s="52">
        <v>6825.87</v>
      </c>
      <c r="R221" s="49">
        <v>368.15</v>
      </c>
      <c r="S221" s="52">
        <v>6690.3200000000006</v>
      </c>
      <c r="T221" s="52">
        <v>33.25</v>
      </c>
      <c r="U221" s="52">
        <v>103.25</v>
      </c>
      <c r="V221" s="52">
        <v>885.75</v>
      </c>
      <c r="W221" s="53">
        <v>0.13239277045044182</v>
      </c>
      <c r="X221" s="53">
        <v>0.13239277045044182</v>
      </c>
      <c r="Y221" s="61">
        <f t="shared" si="19"/>
        <v>1022.25</v>
      </c>
      <c r="Z221" s="61">
        <f t="shared" si="20"/>
        <v>1948.75</v>
      </c>
      <c r="AA221" s="52">
        <f t="shared" si="21"/>
        <v>4244.3259660000003</v>
      </c>
      <c r="AB221" s="52">
        <v>1875</v>
      </c>
    </row>
    <row r="222" spans="1:28">
      <c r="A222" s="46" t="s">
        <v>421</v>
      </c>
      <c r="B222" s="46" t="s">
        <v>422</v>
      </c>
      <c r="C222" s="49">
        <v>63</v>
      </c>
      <c r="D222" s="47">
        <v>0</v>
      </c>
      <c r="E222" s="47">
        <v>0</v>
      </c>
      <c r="F222" s="48">
        <f t="shared" si="17"/>
        <v>0</v>
      </c>
      <c r="G222" s="49">
        <v>0</v>
      </c>
      <c r="H222" s="47">
        <f t="shared" si="18"/>
        <v>0</v>
      </c>
      <c r="I222" s="47">
        <v>0</v>
      </c>
      <c r="J222" s="47">
        <v>0</v>
      </c>
      <c r="K222" s="50">
        <v>0</v>
      </c>
      <c r="L222" s="48">
        <v>0</v>
      </c>
      <c r="M222" s="49">
        <v>0</v>
      </c>
      <c r="N222" s="51">
        <v>0.66269999999999996</v>
      </c>
      <c r="O222" s="52">
        <v>0</v>
      </c>
      <c r="P222" s="52">
        <v>0</v>
      </c>
      <c r="Q222" s="52">
        <v>82.72</v>
      </c>
      <c r="R222" s="49">
        <v>3.15</v>
      </c>
      <c r="S222" s="52">
        <v>69.2</v>
      </c>
      <c r="T222" s="52">
        <v>0</v>
      </c>
      <c r="U222" s="52">
        <v>0</v>
      </c>
      <c r="V222" s="52">
        <v>12.75</v>
      </c>
      <c r="W222" s="53">
        <v>0.18424855491329478</v>
      </c>
      <c r="X222" s="53">
        <v>0.13500000000000001</v>
      </c>
      <c r="Y222" s="61">
        <f t="shared" si="19"/>
        <v>9.3420000000000005</v>
      </c>
      <c r="Z222" s="61">
        <f t="shared" si="20"/>
        <v>0</v>
      </c>
      <c r="AA222" s="52">
        <f t="shared" si="21"/>
        <v>54.818543999999996</v>
      </c>
      <c r="AB222" s="52">
        <v>25</v>
      </c>
    </row>
    <row r="223" spans="1:28">
      <c r="A223" s="46" t="s">
        <v>423</v>
      </c>
      <c r="B223" s="46" t="s">
        <v>424</v>
      </c>
      <c r="C223" s="49">
        <v>65</v>
      </c>
      <c r="D223" s="47">
        <v>0</v>
      </c>
      <c r="E223" s="47">
        <v>0</v>
      </c>
      <c r="F223" s="48">
        <f t="shared" si="17"/>
        <v>0</v>
      </c>
      <c r="G223" s="49">
        <v>0</v>
      </c>
      <c r="H223" s="47">
        <f t="shared" si="18"/>
        <v>0</v>
      </c>
      <c r="I223" s="47">
        <v>0</v>
      </c>
      <c r="J223" s="47">
        <v>0</v>
      </c>
      <c r="K223" s="50">
        <v>0</v>
      </c>
      <c r="L223" s="48">
        <v>0</v>
      </c>
      <c r="M223" s="49">
        <v>0</v>
      </c>
      <c r="N223" s="51">
        <v>7.8100000000000003E-2</v>
      </c>
      <c r="O223" s="52">
        <v>0</v>
      </c>
      <c r="P223" s="52">
        <v>0</v>
      </c>
      <c r="Q223" s="52">
        <v>63.5</v>
      </c>
      <c r="R223" s="49">
        <v>3.25</v>
      </c>
      <c r="S223" s="52">
        <v>65.599999999999994</v>
      </c>
      <c r="T223" s="52">
        <v>0</v>
      </c>
      <c r="U223" s="52">
        <v>0</v>
      </c>
      <c r="V223" s="52">
        <v>8</v>
      </c>
      <c r="W223" s="53">
        <v>0.12195121951219513</v>
      </c>
      <c r="X223" s="53">
        <v>0.12195121951219513</v>
      </c>
      <c r="Y223" s="61">
        <f t="shared" si="19"/>
        <v>8</v>
      </c>
      <c r="Z223" s="61">
        <f t="shared" si="20"/>
        <v>0</v>
      </c>
      <c r="AA223" s="52">
        <f t="shared" si="21"/>
        <v>4.9593500000000006</v>
      </c>
      <c r="AB223" s="52">
        <v>30</v>
      </c>
    </row>
    <row r="224" spans="1:28">
      <c r="A224" s="46" t="s">
        <v>425</v>
      </c>
      <c r="B224" s="46" t="s">
        <v>426</v>
      </c>
      <c r="C224" s="49">
        <v>58</v>
      </c>
      <c r="D224" s="47">
        <v>0</v>
      </c>
      <c r="E224" s="47">
        <v>0</v>
      </c>
      <c r="F224" s="48">
        <f t="shared" si="17"/>
        <v>0</v>
      </c>
      <c r="G224" s="49">
        <v>0</v>
      </c>
      <c r="H224" s="47">
        <f t="shared" si="18"/>
        <v>0</v>
      </c>
      <c r="I224" s="47">
        <v>0</v>
      </c>
      <c r="J224" s="47">
        <v>0</v>
      </c>
      <c r="K224" s="50">
        <v>0</v>
      </c>
      <c r="L224" s="48">
        <v>0</v>
      </c>
      <c r="M224" s="49">
        <v>0</v>
      </c>
      <c r="N224" s="51">
        <v>0.51160000000000005</v>
      </c>
      <c r="O224" s="52">
        <v>0</v>
      </c>
      <c r="P224" s="52">
        <v>0</v>
      </c>
      <c r="Q224" s="52">
        <v>43.22</v>
      </c>
      <c r="R224" s="49">
        <v>2.9</v>
      </c>
      <c r="S224" s="52">
        <v>50.2</v>
      </c>
      <c r="T224" s="52">
        <v>0</v>
      </c>
      <c r="U224" s="52">
        <v>0</v>
      </c>
      <c r="V224" s="52">
        <v>6.75</v>
      </c>
      <c r="W224" s="53">
        <v>0.1344621513944223</v>
      </c>
      <c r="X224" s="53">
        <v>0.1344621513944223</v>
      </c>
      <c r="Y224" s="61">
        <f t="shared" si="19"/>
        <v>6.75</v>
      </c>
      <c r="Z224" s="61">
        <f t="shared" si="20"/>
        <v>0</v>
      </c>
      <c r="AA224" s="52">
        <f t="shared" si="21"/>
        <v>22.111352</v>
      </c>
      <c r="AB224" s="52">
        <v>12</v>
      </c>
    </row>
    <row r="225" spans="1:28">
      <c r="A225" s="46" t="s">
        <v>427</v>
      </c>
      <c r="B225" s="46" t="s">
        <v>428</v>
      </c>
      <c r="C225" s="49">
        <v>930.31</v>
      </c>
      <c r="D225" s="47">
        <v>10.59</v>
      </c>
      <c r="E225" s="47">
        <v>30.72</v>
      </c>
      <c r="F225" s="48">
        <f t="shared" si="17"/>
        <v>41.31</v>
      </c>
      <c r="G225" s="49">
        <v>0</v>
      </c>
      <c r="H225" s="47">
        <f t="shared" si="18"/>
        <v>41.31</v>
      </c>
      <c r="I225" s="47">
        <v>11</v>
      </c>
      <c r="J225" s="47">
        <v>0</v>
      </c>
      <c r="K225" s="50">
        <v>0</v>
      </c>
      <c r="L225" s="48">
        <v>0</v>
      </c>
      <c r="M225" s="49">
        <v>0</v>
      </c>
      <c r="N225" s="51">
        <v>0.51359999999999995</v>
      </c>
      <c r="O225" s="52">
        <v>27</v>
      </c>
      <c r="P225" s="52">
        <v>5</v>
      </c>
      <c r="Q225" s="52">
        <v>906.44</v>
      </c>
      <c r="R225" s="49">
        <v>46.52</v>
      </c>
      <c r="S225" s="52">
        <v>906.88</v>
      </c>
      <c r="T225" s="52">
        <v>4</v>
      </c>
      <c r="U225" s="52">
        <v>18.75</v>
      </c>
      <c r="V225" s="52">
        <v>136</v>
      </c>
      <c r="W225" s="53">
        <v>0.14996471418489768</v>
      </c>
      <c r="X225" s="53">
        <v>0.13500000000000001</v>
      </c>
      <c r="Y225" s="61">
        <f t="shared" si="19"/>
        <v>145.17880000000002</v>
      </c>
      <c r="Z225" s="61">
        <f t="shared" si="20"/>
        <v>32</v>
      </c>
      <c r="AA225" s="52">
        <f t="shared" si="21"/>
        <v>465.54758399999997</v>
      </c>
      <c r="AB225" s="52">
        <v>274</v>
      </c>
    </row>
    <row r="226" spans="1:28">
      <c r="A226" s="46" t="s">
        <v>429</v>
      </c>
      <c r="B226" s="46" t="s">
        <v>430</v>
      </c>
      <c r="C226" s="49">
        <v>22401.89</v>
      </c>
      <c r="D226" s="47">
        <v>501.31</v>
      </c>
      <c r="E226" s="47">
        <v>1305.82</v>
      </c>
      <c r="F226" s="48">
        <f t="shared" si="17"/>
        <v>1807.1299999999999</v>
      </c>
      <c r="G226" s="49">
        <v>0</v>
      </c>
      <c r="H226" s="47">
        <f t="shared" si="18"/>
        <v>1807.1299999999999</v>
      </c>
      <c r="I226" s="47">
        <v>295</v>
      </c>
      <c r="J226" s="47">
        <v>20.76</v>
      </c>
      <c r="K226" s="50">
        <v>90</v>
      </c>
      <c r="L226" s="48">
        <v>0</v>
      </c>
      <c r="M226" s="49">
        <v>289.79000000000002</v>
      </c>
      <c r="N226" s="51">
        <v>0.38140000000000002</v>
      </c>
      <c r="O226" s="52">
        <v>2931</v>
      </c>
      <c r="P226" s="52">
        <v>1009.5</v>
      </c>
      <c r="Q226" s="52">
        <v>20102.54</v>
      </c>
      <c r="R226" s="49">
        <v>1120.0899999999999</v>
      </c>
      <c r="S226" s="52">
        <v>20394.359999999993</v>
      </c>
      <c r="T226" s="52">
        <v>211.5</v>
      </c>
      <c r="U226" s="52">
        <v>195.75</v>
      </c>
      <c r="V226" s="52">
        <v>2519.75</v>
      </c>
      <c r="W226" s="53">
        <v>0.12355131516752675</v>
      </c>
      <c r="X226" s="53">
        <v>0.12355131516752675</v>
      </c>
      <c r="Y226" s="61">
        <f t="shared" si="19"/>
        <v>2927</v>
      </c>
      <c r="Z226" s="61">
        <f t="shared" si="20"/>
        <v>3940.5</v>
      </c>
      <c r="AA226" s="52">
        <f t="shared" si="21"/>
        <v>7667.1087560000005</v>
      </c>
      <c r="AB226" s="52">
        <v>6658.6900000000005</v>
      </c>
    </row>
    <row r="227" spans="1:28">
      <c r="A227" s="46" t="s">
        <v>431</v>
      </c>
      <c r="B227" s="46" t="s">
        <v>432</v>
      </c>
      <c r="C227" s="49">
        <v>9460.0600000000013</v>
      </c>
      <c r="D227" s="47">
        <v>105.07</v>
      </c>
      <c r="E227" s="47">
        <v>402.68</v>
      </c>
      <c r="F227" s="48">
        <f t="shared" si="17"/>
        <v>507.75</v>
      </c>
      <c r="G227" s="49">
        <v>0</v>
      </c>
      <c r="H227" s="47">
        <f t="shared" si="18"/>
        <v>507.75</v>
      </c>
      <c r="I227" s="47">
        <v>106.05</v>
      </c>
      <c r="J227" s="47">
        <v>7.54</v>
      </c>
      <c r="K227" s="50">
        <v>0</v>
      </c>
      <c r="L227" s="48">
        <v>0</v>
      </c>
      <c r="M227" s="49">
        <v>59.09</v>
      </c>
      <c r="N227" s="51">
        <v>0.25</v>
      </c>
      <c r="O227" s="52">
        <v>424.5</v>
      </c>
      <c r="P227" s="52">
        <v>158.5</v>
      </c>
      <c r="Q227" s="52">
        <v>8857.2999999999993</v>
      </c>
      <c r="R227" s="49">
        <v>473</v>
      </c>
      <c r="S227" s="52">
        <v>9261.48</v>
      </c>
      <c r="T227" s="52">
        <v>90</v>
      </c>
      <c r="U227" s="52">
        <v>141</v>
      </c>
      <c r="V227" s="52">
        <v>1350.5</v>
      </c>
      <c r="W227" s="53">
        <v>0.14581902676462077</v>
      </c>
      <c r="X227" s="53">
        <v>0.13500000000000001</v>
      </c>
      <c r="Y227" s="61">
        <f t="shared" si="19"/>
        <v>1481.2998</v>
      </c>
      <c r="Z227" s="61">
        <f t="shared" si="20"/>
        <v>583</v>
      </c>
      <c r="AA227" s="52">
        <f t="shared" si="21"/>
        <v>2214.3249999999998</v>
      </c>
      <c r="AB227" s="52">
        <v>2788.3</v>
      </c>
    </row>
    <row r="228" spans="1:28">
      <c r="A228" s="46" t="s">
        <v>433</v>
      </c>
      <c r="B228" s="46" t="s">
        <v>434</v>
      </c>
      <c r="C228" s="49">
        <v>17209.28</v>
      </c>
      <c r="D228" s="47">
        <v>148.94999999999999</v>
      </c>
      <c r="E228" s="47">
        <v>444.54</v>
      </c>
      <c r="F228" s="48">
        <f t="shared" si="17"/>
        <v>593.49</v>
      </c>
      <c r="G228" s="49">
        <v>435.76</v>
      </c>
      <c r="H228" s="47">
        <f t="shared" si="18"/>
        <v>1029.25</v>
      </c>
      <c r="I228" s="47">
        <v>306</v>
      </c>
      <c r="J228" s="47">
        <v>35.03</v>
      </c>
      <c r="K228" s="50">
        <v>15</v>
      </c>
      <c r="L228" s="48">
        <v>0</v>
      </c>
      <c r="M228" s="49">
        <v>0</v>
      </c>
      <c r="N228" s="51">
        <v>0.48809999999999998</v>
      </c>
      <c r="O228" s="52">
        <v>3218.75</v>
      </c>
      <c r="P228" s="52">
        <v>929.5</v>
      </c>
      <c r="Q228" s="52">
        <v>15715.06</v>
      </c>
      <c r="R228" s="49">
        <v>860.46</v>
      </c>
      <c r="S228" s="52">
        <v>15450.4</v>
      </c>
      <c r="T228" s="52">
        <v>144</v>
      </c>
      <c r="U228" s="52">
        <v>171.75</v>
      </c>
      <c r="V228" s="52">
        <v>2048</v>
      </c>
      <c r="W228" s="53">
        <v>0.13255320250608399</v>
      </c>
      <c r="X228" s="53">
        <v>0.13255320250608399</v>
      </c>
      <c r="Y228" s="61">
        <f t="shared" si="19"/>
        <v>2363.75</v>
      </c>
      <c r="Z228" s="61">
        <f t="shared" si="20"/>
        <v>4148.25</v>
      </c>
      <c r="AA228" s="52">
        <f t="shared" si="21"/>
        <v>7670.5207859999991</v>
      </c>
      <c r="AB228" s="52">
        <v>4855</v>
      </c>
    </row>
    <row r="229" spans="1:28">
      <c r="A229" s="46" t="s">
        <v>435</v>
      </c>
      <c r="B229" s="46" t="s">
        <v>436</v>
      </c>
      <c r="C229" s="49">
        <v>22144.62</v>
      </c>
      <c r="D229" s="47">
        <v>107.46</v>
      </c>
      <c r="E229" s="47">
        <v>934.74</v>
      </c>
      <c r="F229" s="48">
        <f t="shared" si="17"/>
        <v>1042.2</v>
      </c>
      <c r="G229" s="49">
        <v>0</v>
      </c>
      <c r="H229" s="47">
        <f t="shared" si="18"/>
        <v>1042.2</v>
      </c>
      <c r="I229" s="47">
        <v>500</v>
      </c>
      <c r="J229" s="47">
        <v>53.42</v>
      </c>
      <c r="K229" s="50">
        <v>220</v>
      </c>
      <c r="L229" s="48">
        <v>0</v>
      </c>
      <c r="M229" s="49">
        <v>784</v>
      </c>
      <c r="N229" s="51">
        <v>0.36670000000000003</v>
      </c>
      <c r="O229" s="52">
        <v>3042.25</v>
      </c>
      <c r="P229" s="52">
        <v>755.25</v>
      </c>
      <c r="Q229" s="52">
        <v>20562.64</v>
      </c>
      <c r="R229" s="49">
        <v>1107.23</v>
      </c>
      <c r="S229" s="52">
        <v>20877.870000000003</v>
      </c>
      <c r="T229" s="52">
        <v>258.5</v>
      </c>
      <c r="U229" s="52">
        <v>292.5</v>
      </c>
      <c r="V229" s="52">
        <v>2795.75</v>
      </c>
      <c r="W229" s="53">
        <v>0.13390973312890633</v>
      </c>
      <c r="X229" s="53">
        <v>0.13390973312890633</v>
      </c>
      <c r="Y229" s="61">
        <f t="shared" si="19"/>
        <v>3346.75</v>
      </c>
      <c r="Z229" s="61">
        <f t="shared" si="20"/>
        <v>3797.5</v>
      </c>
      <c r="AA229" s="52">
        <f t="shared" si="21"/>
        <v>7540.3200880000004</v>
      </c>
      <c r="AB229" s="52">
        <v>6171</v>
      </c>
    </row>
    <row r="230" spans="1:28">
      <c r="A230" s="46" t="s">
        <v>437</v>
      </c>
      <c r="B230" s="46" t="s">
        <v>438</v>
      </c>
      <c r="C230" s="49">
        <v>6029.26</v>
      </c>
      <c r="D230" s="47">
        <v>35.53</v>
      </c>
      <c r="E230" s="47">
        <v>323.60000000000002</v>
      </c>
      <c r="F230" s="48">
        <f t="shared" si="17"/>
        <v>359.13</v>
      </c>
      <c r="G230" s="49">
        <v>0</v>
      </c>
      <c r="H230" s="47">
        <f t="shared" si="18"/>
        <v>359.13</v>
      </c>
      <c r="I230" s="47">
        <v>65</v>
      </c>
      <c r="J230" s="47">
        <v>9.1300000000000008</v>
      </c>
      <c r="K230" s="50">
        <v>35</v>
      </c>
      <c r="L230" s="48">
        <v>0</v>
      </c>
      <c r="M230" s="49">
        <v>125</v>
      </c>
      <c r="N230" s="51">
        <v>0.32919999999999999</v>
      </c>
      <c r="O230" s="52">
        <v>280.25</v>
      </c>
      <c r="P230" s="52">
        <v>66</v>
      </c>
      <c r="Q230" s="52">
        <v>5568.52</v>
      </c>
      <c r="R230" s="49">
        <v>301.45999999999998</v>
      </c>
      <c r="S230" s="52">
        <v>5722.4000000000005</v>
      </c>
      <c r="T230" s="52">
        <v>44.5</v>
      </c>
      <c r="U230" s="52">
        <v>55.75</v>
      </c>
      <c r="V230" s="52">
        <v>760.25</v>
      </c>
      <c r="W230" s="53">
        <v>0.13285509576401508</v>
      </c>
      <c r="X230" s="53">
        <v>0.13285509576401508</v>
      </c>
      <c r="Y230" s="61">
        <f t="shared" si="19"/>
        <v>860.5</v>
      </c>
      <c r="Z230" s="61">
        <f t="shared" si="20"/>
        <v>346.25</v>
      </c>
      <c r="AA230" s="52">
        <f t="shared" si="21"/>
        <v>1833.156784</v>
      </c>
      <c r="AB230" s="52">
        <v>1608</v>
      </c>
    </row>
    <row r="231" spans="1:28">
      <c r="A231" s="46" t="s">
        <v>439</v>
      </c>
      <c r="B231" s="46" t="s">
        <v>440</v>
      </c>
      <c r="C231" s="49">
        <v>10935.82</v>
      </c>
      <c r="D231" s="47">
        <v>180.3</v>
      </c>
      <c r="E231" s="47">
        <v>457.17</v>
      </c>
      <c r="F231" s="48">
        <f t="shared" si="17"/>
        <v>637.47</v>
      </c>
      <c r="G231" s="49">
        <v>0</v>
      </c>
      <c r="H231" s="47">
        <f t="shared" si="18"/>
        <v>637.47</v>
      </c>
      <c r="I231" s="47">
        <v>280</v>
      </c>
      <c r="J231" s="47">
        <v>16.350000000000001</v>
      </c>
      <c r="K231" s="50">
        <v>48</v>
      </c>
      <c r="L231" s="48">
        <v>0</v>
      </c>
      <c r="M231" s="49">
        <v>75</v>
      </c>
      <c r="N231" s="51">
        <v>0.48349999999999999</v>
      </c>
      <c r="O231" s="52">
        <v>1092</v>
      </c>
      <c r="P231" s="52">
        <v>229.25</v>
      </c>
      <c r="Q231" s="52">
        <v>10546.15</v>
      </c>
      <c r="R231" s="49">
        <v>546.79</v>
      </c>
      <c r="S231" s="52">
        <v>10415.379999999999</v>
      </c>
      <c r="T231" s="52">
        <v>119</v>
      </c>
      <c r="U231" s="52">
        <v>174.25</v>
      </c>
      <c r="V231" s="52">
        <v>1609.5</v>
      </c>
      <c r="W231" s="53">
        <v>0.15453108767995025</v>
      </c>
      <c r="X231" s="53">
        <v>0.13500000000000001</v>
      </c>
      <c r="Y231" s="61">
        <f t="shared" si="19"/>
        <v>1699.3262999999999</v>
      </c>
      <c r="Z231" s="61">
        <f t="shared" si="20"/>
        <v>1321.25</v>
      </c>
      <c r="AA231" s="52">
        <f t="shared" si="21"/>
        <v>5099.0635249999996</v>
      </c>
      <c r="AB231" s="52">
        <v>3110</v>
      </c>
    </row>
    <row r="232" spans="1:28">
      <c r="A232" s="46" t="s">
        <v>441</v>
      </c>
      <c r="B232" s="46" t="s">
        <v>442</v>
      </c>
      <c r="C232" s="49">
        <v>30.08</v>
      </c>
      <c r="D232" s="47">
        <v>0</v>
      </c>
      <c r="E232" s="47">
        <v>0</v>
      </c>
      <c r="F232" s="48">
        <f t="shared" si="17"/>
        <v>0</v>
      </c>
      <c r="G232" s="49">
        <v>0</v>
      </c>
      <c r="H232" s="47">
        <f t="shared" si="18"/>
        <v>0</v>
      </c>
      <c r="I232" s="47">
        <v>0</v>
      </c>
      <c r="J232" s="47">
        <v>0</v>
      </c>
      <c r="K232" s="50">
        <v>0</v>
      </c>
      <c r="L232" s="48">
        <v>0</v>
      </c>
      <c r="M232" s="49">
        <v>0</v>
      </c>
      <c r="N232" s="51">
        <v>0.43330000000000002</v>
      </c>
      <c r="O232" s="52">
        <v>0</v>
      </c>
      <c r="P232" s="52">
        <v>0</v>
      </c>
      <c r="Q232" s="52">
        <v>28.39</v>
      </c>
      <c r="R232" s="49">
        <v>0</v>
      </c>
      <c r="S232" s="52">
        <v>28.88</v>
      </c>
      <c r="T232" s="52">
        <v>1</v>
      </c>
      <c r="U232" s="52">
        <v>0</v>
      </c>
      <c r="V232" s="52">
        <v>6.5</v>
      </c>
      <c r="W232" s="53">
        <v>0.22506925207756234</v>
      </c>
      <c r="X232" s="53">
        <v>0.13500000000000001</v>
      </c>
      <c r="Y232" s="61">
        <f t="shared" si="19"/>
        <v>4.8987999999999996</v>
      </c>
      <c r="Z232" s="61">
        <f t="shared" si="20"/>
        <v>0</v>
      </c>
      <c r="AA232" s="52">
        <f t="shared" si="21"/>
        <v>12.301387</v>
      </c>
      <c r="AB232" s="52">
        <v>17.079999999999998</v>
      </c>
    </row>
    <row r="233" spans="1:28">
      <c r="A233" s="46" t="s">
        <v>443</v>
      </c>
      <c r="B233" s="46" t="s">
        <v>444</v>
      </c>
      <c r="C233" s="49">
        <v>7036.2</v>
      </c>
      <c r="D233" s="47">
        <v>82.67</v>
      </c>
      <c r="E233" s="47">
        <v>398.13</v>
      </c>
      <c r="F233" s="48">
        <f t="shared" si="17"/>
        <v>480.8</v>
      </c>
      <c r="G233" s="49">
        <v>0</v>
      </c>
      <c r="H233" s="47">
        <f t="shared" si="18"/>
        <v>480.8</v>
      </c>
      <c r="I233" s="47">
        <v>214</v>
      </c>
      <c r="J233" s="47">
        <v>14.4</v>
      </c>
      <c r="K233" s="50">
        <v>0</v>
      </c>
      <c r="L233" s="48">
        <v>0</v>
      </c>
      <c r="M233" s="49">
        <v>725</v>
      </c>
      <c r="N233" s="51">
        <v>0.28210000000000002</v>
      </c>
      <c r="O233" s="52">
        <v>636.25</v>
      </c>
      <c r="P233" s="52">
        <v>117.25</v>
      </c>
      <c r="Q233" s="52">
        <v>6593.8</v>
      </c>
      <c r="R233" s="49">
        <v>351.81</v>
      </c>
      <c r="S233" s="52">
        <v>6565.86</v>
      </c>
      <c r="T233" s="52">
        <v>42</v>
      </c>
      <c r="U233" s="52">
        <v>63.5</v>
      </c>
      <c r="V233" s="52">
        <v>780.5</v>
      </c>
      <c r="W233" s="53">
        <v>0.11887247062837161</v>
      </c>
      <c r="X233" s="53">
        <v>0.11887247062837161</v>
      </c>
      <c r="Y233" s="61">
        <f t="shared" si="19"/>
        <v>886</v>
      </c>
      <c r="Z233" s="61">
        <f t="shared" si="20"/>
        <v>753.5</v>
      </c>
      <c r="AA233" s="52">
        <f t="shared" si="21"/>
        <v>1860.1109800000002</v>
      </c>
      <c r="AB233" s="52">
        <v>1675</v>
      </c>
    </row>
    <row r="234" spans="1:28">
      <c r="A234" s="46" t="s">
        <v>445</v>
      </c>
      <c r="B234" s="46" t="s">
        <v>446</v>
      </c>
      <c r="C234" s="49">
        <v>10207.84</v>
      </c>
      <c r="D234" s="47">
        <v>122.11</v>
      </c>
      <c r="E234" s="47">
        <v>389.98</v>
      </c>
      <c r="F234" s="48">
        <f t="shared" si="17"/>
        <v>512.09</v>
      </c>
      <c r="G234" s="49">
        <v>0</v>
      </c>
      <c r="H234" s="47">
        <f t="shared" si="18"/>
        <v>512.09</v>
      </c>
      <c r="I234" s="47">
        <v>185</v>
      </c>
      <c r="J234" s="47">
        <v>12.75</v>
      </c>
      <c r="K234" s="50">
        <v>0</v>
      </c>
      <c r="L234" s="48">
        <v>0</v>
      </c>
      <c r="M234" s="49">
        <v>205</v>
      </c>
      <c r="N234" s="51">
        <v>0.1762</v>
      </c>
      <c r="O234" s="52">
        <v>398.75</v>
      </c>
      <c r="P234" s="52">
        <v>152.25</v>
      </c>
      <c r="Q234" s="52">
        <v>9782.9500000000007</v>
      </c>
      <c r="R234" s="49">
        <v>510.39</v>
      </c>
      <c r="S234" s="52">
        <v>9847.65</v>
      </c>
      <c r="T234" s="52">
        <v>68.75</v>
      </c>
      <c r="U234" s="52">
        <v>87.25</v>
      </c>
      <c r="V234" s="52">
        <v>1165.5</v>
      </c>
      <c r="W234" s="53">
        <v>0.11835310962513899</v>
      </c>
      <c r="X234" s="53">
        <v>0.11835310962513899</v>
      </c>
      <c r="Y234" s="61">
        <f t="shared" si="19"/>
        <v>1321.5</v>
      </c>
      <c r="Z234" s="61">
        <f t="shared" si="20"/>
        <v>551</v>
      </c>
      <c r="AA234" s="52">
        <f t="shared" si="21"/>
        <v>1723.7557900000002</v>
      </c>
      <c r="AB234" s="52">
        <v>2596</v>
      </c>
    </row>
    <row r="235" spans="1:28">
      <c r="A235" s="46" t="s">
        <v>447</v>
      </c>
      <c r="B235" s="46" t="s">
        <v>448</v>
      </c>
      <c r="C235" s="49">
        <v>2582.73</v>
      </c>
      <c r="D235" s="47">
        <v>12.6</v>
      </c>
      <c r="E235" s="47">
        <v>113.78</v>
      </c>
      <c r="F235" s="48">
        <f t="shared" si="17"/>
        <v>126.38</v>
      </c>
      <c r="G235" s="49">
        <v>0</v>
      </c>
      <c r="H235" s="47">
        <f t="shared" si="18"/>
        <v>126.38</v>
      </c>
      <c r="I235" s="47">
        <v>40</v>
      </c>
      <c r="J235" s="47">
        <v>2.35</v>
      </c>
      <c r="K235" s="50">
        <v>0</v>
      </c>
      <c r="L235" s="48">
        <v>0</v>
      </c>
      <c r="M235" s="49">
        <v>0</v>
      </c>
      <c r="N235" s="51">
        <v>0.3659</v>
      </c>
      <c r="O235" s="52">
        <v>161</v>
      </c>
      <c r="P235" s="52">
        <v>27.75</v>
      </c>
      <c r="Q235" s="52">
        <v>2415.65</v>
      </c>
      <c r="R235" s="49">
        <v>129.13999999999999</v>
      </c>
      <c r="S235" s="52">
        <v>2514.3000000000002</v>
      </c>
      <c r="T235" s="52">
        <v>28.75</v>
      </c>
      <c r="U235" s="52">
        <v>26.25</v>
      </c>
      <c r="V235" s="52">
        <v>379</v>
      </c>
      <c r="W235" s="53">
        <v>0.15073777989897783</v>
      </c>
      <c r="X235" s="53">
        <v>0.13500000000000001</v>
      </c>
      <c r="Y235" s="61">
        <f t="shared" si="19"/>
        <v>394.43050000000005</v>
      </c>
      <c r="Z235" s="61">
        <f t="shared" si="20"/>
        <v>188.75</v>
      </c>
      <c r="AA235" s="52">
        <f t="shared" si="21"/>
        <v>883.88633500000003</v>
      </c>
      <c r="AB235" s="52">
        <v>736</v>
      </c>
    </row>
    <row r="236" spans="1:28">
      <c r="A236" s="46" t="s">
        <v>449</v>
      </c>
      <c r="B236" s="46" t="s">
        <v>450</v>
      </c>
      <c r="C236" s="49">
        <v>2004.6499999999999</v>
      </c>
      <c r="D236" s="47">
        <v>9.35</v>
      </c>
      <c r="E236" s="47">
        <v>98.19</v>
      </c>
      <c r="F236" s="48">
        <f t="shared" si="17"/>
        <v>107.53999999999999</v>
      </c>
      <c r="G236" s="49">
        <v>0</v>
      </c>
      <c r="H236" s="47">
        <f t="shared" si="18"/>
        <v>107.53999999999999</v>
      </c>
      <c r="I236" s="47">
        <v>11.25</v>
      </c>
      <c r="J236" s="47">
        <v>1.05</v>
      </c>
      <c r="K236" s="50">
        <v>4</v>
      </c>
      <c r="L236" s="48">
        <v>0</v>
      </c>
      <c r="M236" s="49">
        <v>12.81</v>
      </c>
      <c r="N236" s="51">
        <v>0.55559999999999998</v>
      </c>
      <c r="O236" s="52">
        <v>215.75</v>
      </c>
      <c r="P236" s="52">
        <v>45</v>
      </c>
      <c r="Q236" s="52">
        <v>1864.83</v>
      </c>
      <c r="R236" s="49">
        <v>100.23</v>
      </c>
      <c r="S236" s="52">
        <v>1969.0800000000002</v>
      </c>
      <c r="T236" s="52">
        <v>20.25</v>
      </c>
      <c r="U236" s="52">
        <v>27.5</v>
      </c>
      <c r="V236" s="52">
        <v>302</v>
      </c>
      <c r="W236" s="53">
        <v>0.15337111747618176</v>
      </c>
      <c r="X236" s="53">
        <v>0.13500000000000001</v>
      </c>
      <c r="Y236" s="61">
        <f t="shared" si="19"/>
        <v>313.57580000000002</v>
      </c>
      <c r="Z236" s="61">
        <f t="shared" si="20"/>
        <v>260.75</v>
      </c>
      <c r="AA236" s="52">
        <f t="shared" si="21"/>
        <v>1036.0995479999999</v>
      </c>
      <c r="AB236" s="52">
        <v>591</v>
      </c>
    </row>
    <row r="237" spans="1:28">
      <c r="A237" s="46" t="s">
        <v>451</v>
      </c>
      <c r="B237" s="46" t="s">
        <v>452</v>
      </c>
      <c r="C237" s="49">
        <v>427.41</v>
      </c>
      <c r="D237" s="47">
        <v>0</v>
      </c>
      <c r="E237" s="47">
        <v>25.41</v>
      </c>
      <c r="F237" s="48">
        <f t="shared" si="17"/>
        <v>25.41</v>
      </c>
      <c r="G237" s="49">
        <v>0</v>
      </c>
      <c r="H237" s="47">
        <f t="shared" si="18"/>
        <v>25.41</v>
      </c>
      <c r="I237" s="47">
        <v>2</v>
      </c>
      <c r="J237" s="47">
        <v>0</v>
      </c>
      <c r="K237" s="50">
        <v>0</v>
      </c>
      <c r="L237" s="48">
        <v>0</v>
      </c>
      <c r="M237" s="49">
        <v>2</v>
      </c>
      <c r="N237" s="51">
        <v>0.47520000000000001</v>
      </c>
      <c r="O237" s="52">
        <v>2</v>
      </c>
      <c r="P237" s="52">
        <v>1</v>
      </c>
      <c r="Q237" s="52">
        <v>404.62</v>
      </c>
      <c r="R237" s="49">
        <v>21.37</v>
      </c>
      <c r="S237" s="52">
        <v>419.13000000000005</v>
      </c>
      <c r="T237" s="52">
        <v>2.5</v>
      </c>
      <c r="U237" s="52">
        <v>3.75</v>
      </c>
      <c r="V237" s="52">
        <v>75</v>
      </c>
      <c r="W237" s="53">
        <v>0.1789420943382721</v>
      </c>
      <c r="X237" s="53">
        <v>0.13500000000000001</v>
      </c>
      <c r="Y237" s="61">
        <f t="shared" si="19"/>
        <v>62.832550000000012</v>
      </c>
      <c r="Z237" s="61">
        <f t="shared" si="20"/>
        <v>3</v>
      </c>
      <c r="AA237" s="52">
        <f t="shared" si="21"/>
        <v>192.27542400000002</v>
      </c>
      <c r="AB237" s="52">
        <v>111</v>
      </c>
    </row>
    <row r="238" spans="1:28">
      <c r="A238" s="46" t="s">
        <v>453</v>
      </c>
      <c r="B238" s="46" t="s">
        <v>454</v>
      </c>
      <c r="C238" s="49">
        <v>2202.9299999999998</v>
      </c>
      <c r="D238" s="47">
        <v>53.54</v>
      </c>
      <c r="E238" s="47">
        <v>129.53</v>
      </c>
      <c r="F238" s="48">
        <f t="shared" si="17"/>
        <v>183.07</v>
      </c>
      <c r="G238" s="49">
        <v>0</v>
      </c>
      <c r="H238" s="47">
        <f t="shared" si="18"/>
        <v>183.07</v>
      </c>
      <c r="I238" s="47">
        <v>26</v>
      </c>
      <c r="J238" s="47">
        <v>0.86</v>
      </c>
      <c r="K238" s="50">
        <v>50</v>
      </c>
      <c r="L238" s="48">
        <v>0</v>
      </c>
      <c r="M238" s="49">
        <v>140</v>
      </c>
      <c r="N238" s="51">
        <v>0.46089999999999998</v>
      </c>
      <c r="O238" s="52">
        <v>63.25</v>
      </c>
      <c r="P238" s="52">
        <v>13</v>
      </c>
      <c r="Q238" s="52">
        <v>1956.28</v>
      </c>
      <c r="R238" s="49">
        <v>110.15</v>
      </c>
      <c r="S238" s="52">
        <v>2060.4299999999998</v>
      </c>
      <c r="T238" s="52">
        <v>33</v>
      </c>
      <c r="U238" s="52">
        <v>35</v>
      </c>
      <c r="V238" s="52">
        <v>343</v>
      </c>
      <c r="W238" s="53">
        <v>0.16647010575462404</v>
      </c>
      <c r="X238" s="53">
        <v>0.13500000000000001</v>
      </c>
      <c r="Y238" s="61">
        <f t="shared" si="19"/>
        <v>346.15805</v>
      </c>
      <c r="Z238" s="61">
        <f t="shared" si="20"/>
        <v>76.25</v>
      </c>
      <c r="AA238" s="52">
        <f t="shared" si="21"/>
        <v>901.649452</v>
      </c>
      <c r="AB238" s="52">
        <v>533</v>
      </c>
    </row>
    <row r="239" spans="1:28">
      <c r="A239" s="46" t="s">
        <v>455</v>
      </c>
      <c r="B239" s="46" t="s">
        <v>456</v>
      </c>
      <c r="C239" s="49">
        <v>5029.2300000000005</v>
      </c>
      <c r="D239" s="47">
        <v>79.349999999999994</v>
      </c>
      <c r="E239" s="47">
        <v>329.58</v>
      </c>
      <c r="F239" s="48">
        <f t="shared" si="17"/>
        <v>408.92999999999995</v>
      </c>
      <c r="G239" s="49">
        <v>0</v>
      </c>
      <c r="H239" s="47">
        <f t="shared" si="18"/>
        <v>408.92999999999995</v>
      </c>
      <c r="I239" s="47">
        <v>110</v>
      </c>
      <c r="J239" s="47">
        <v>8.3000000000000007</v>
      </c>
      <c r="K239" s="50">
        <v>30</v>
      </c>
      <c r="L239" s="48">
        <v>0</v>
      </c>
      <c r="M239" s="49">
        <v>155</v>
      </c>
      <c r="N239" s="51">
        <v>0.28179999999999999</v>
      </c>
      <c r="O239" s="52">
        <v>116</v>
      </c>
      <c r="P239" s="52">
        <v>31.25</v>
      </c>
      <c r="Q239" s="52">
        <v>4576.55</v>
      </c>
      <c r="R239" s="49">
        <v>251.46</v>
      </c>
      <c r="S239" s="52">
        <v>4744.58</v>
      </c>
      <c r="T239" s="52">
        <v>40.5</v>
      </c>
      <c r="U239" s="52">
        <v>63.75</v>
      </c>
      <c r="V239" s="52">
        <v>649.25</v>
      </c>
      <c r="W239" s="53">
        <v>0.1368403525707228</v>
      </c>
      <c r="X239" s="53">
        <v>0.13500000000000001</v>
      </c>
      <c r="Y239" s="61">
        <f t="shared" si="19"/>
        <v>744.76830000000007</v>
      </c>
      <c r="Z239" s="61">
        <f t="shared" si="20"/>
        <v>147.25</v>
      </c>
      <c r="AA239" s="52">
        <f t="shared" si="21"/>
        <v>1289.6717900000001</v>
      </c>
      <c r="AB239" s="52">
        <v>1264</v>
      </c>
    </row>
    <row r="240" spans="1:28">
      <c r="A240" s="46" t="s">
        <v>457</v>
      </c>
      <c r="B240" s="46" t="s">
        <v>458</v>
      </c>
      <c r="C240" s="49">
        <v>32040.15</v>
      </c>
      <c r="D240" s="47">
        <v>275.87</v>
      </c>
      <c r="E240" s="47">
        <v>1102.72</v>
      </c>
      <c r="F240" s="48">
        <f t="shared" si="17"/>
        <v>1378.5900000000001</v>
      </c>
      <c r="G240" s="49">
        <v>410.86</v>
      </c>
      <c r="H240" s="47">
        <f t="shared" si="18"/>
        <v>1789.4500000000003</v>
      </c>
      <c r="I240" s="47">
        <v>430</v>
      </c>
      <c r="J240" s="47">
        <v>14.48</v>
      </c>
      <c r="K240" s="50">
        <v>135</v>
      </c>
      <c r="L240" s="48">
        <v>1.22</v>
      </c>
      <c r="M240" s="49">
        <v>1010</v>
      </c>
      <c r="N240" s="51">
        <v>0.58589999999999998</v>
      </c>
      <c r="O240" s="52">
        <v>1889.25</v>
      </c>
      <c r="P240" s="52">
        <v>382.75</v>
      </c>
      <c r="Q240" s="52">
        <v>30052.59</v>
      </c>
      <c r="R240" s="49">
        <v>1602.01</v>
      </c>
      <c r="S240" s="52">
        <v>29891.530000000002</v>
      </c>
      <c r="T240" s="52">
        <v>515</v>
      </c>
      <c r="U240" s="52">
        <v>283.5</v>
      </c>
      <c r="V240" s="52">
        <v>4405.5</v>
      </c>
      <c r="W240" s="53">
        <v>0.14738288739318461</v>
      </c>
      <c r="X240" s="53">
        <v>0.13500000000000001</v>
      </c>
      <c r="Y240" s="61">
        <f t="shared" si="19"/>
        <v>4833.8565500000004</v>
      </c>
      <c r="Z240" s="61">
        <f t="shared" si="20"/>
        <v>2272</v>
      </c>
      <c r="AA240" s="52">
        <f t="shared" si="21"/>
        <v>17607.812481000001</v>
      </c>
      <c r="AB240" s="52">
        <v>9735</v>
      </c>
    </row>
    <row r="241" spans="1:28">
      <c r="A241" s="46" t="s">
        <v>459</v>
      </c>
      <c r="B241" s="46" t="s">
        <v>460</v>
      </c>
      <c r="C241" s="49">
        <v>68</v>
      </c>
      <c r="D241" s="47">
        <v>0</v>
      </c>
      <c r="E241" s="47">
        <v>0</v>
      </c>
      <c r="F241" s="48">
        <f t="shared" si="17"/>
        <v>0</v>
      </c>
      <c r="G241" s="49">
        <v>0</v>
      </c>
      <c r="H241" s="47">
        <f t="shared" si="18"/>
        <v>0</v>
      </c>
      <c r="I241" s="47">
        <v>0</v>
      </c>
      <c r="J241" s="47">
        <v>0</v>
      </c>
      <c r="K241" s="50">
        <v>0</v>
      </c>
      <c r="L241" s="48">
        <v>0</v>
      </c>
      <c r="M241" s="49">
        <v>0</v>
      </c>
      <c r="N241" s="51">
        <v>0.15579999999999999</v>
      </c>
      <c r="O241" s="52">
        <v>0</v>
      </c>
      <c r="P241" s="52">
        <v>0</v>
      </c>
      <c r="Q241" s="52">
        <v>76.8</v>
      </c>
      <c r="R241" s="49">
        <v>0</v>
      </c>
      <c r="S241" s="52">
        <v>74.2</v>
      </c>
      <c r="T241" s="52">
        <v>0</v>
      </c>
      <c r="U241" s="52">
        <v>0</v>
      </c>
      <c r="V241" s="52">
        <v>6</v>
      </c>
      <c r="W241" s="53">
        <v>8.0862533692722366E-2</v>
      </c>
      <c r="X241" s="53">
        <v>8.0862533692722366E-2</v>
      </c>
      <c r="Y241" s="61">
        <f t="shared" si="19"/>
        <v>6</v>
      </c>
      <c r="Z241" s="61">
        <f t="shared" si="20"/>
        <v>0</v>
      </c>
      <c r="AA241" s="52">
        <f t="shared" si="21"/>
        <v>11.965439999999999</v>
      </c>
      <c r="AB241" s="52">
        <v>38</v>
      </c>
    </row>
    <row r="242" spans="1:28">
      <c r="A242" s="46" t="s">
        <v>461</v>
      </c>
      <c r="B242" s="46" t="s">
        <v>462</v>
      </c>
      <c r="C242" s="49">
        <v>36</v>
      </c>
      <c r="D242" s="47">
        <v>0</v>
      </c>
      <c r="E242" s="47">
        <v>0</v>
      </c>
      <c r="F242" s="48">
        <f t="shared" si="17"/>
        <v>0</v>
      </c>
      <c r="G242" s="49">
        <v>0</v>
      </c>
      <c r="H242" s="47">
        <f t="shared" si="18"/>
        <v>0</v>
      </c>
      <c r="I242" s="47">
        <v>0</v>
      </c>
      <c r="J242" s="47">
        <v>0</v>
      </c>
      <c r="K242" s="50">
        <v>0</v>
      </c>
      <c r="L242" s="48">
        <v>0</v>
      </c>
      <c r="M242" s="49">
        <v>0</v>
      </c>
      <c r="N242" s="51">
        <v>0.24390000000000001</v>
      </c>
      <c r="O242" s="52">
        <v>0</v>
      </c>
      <c r="P242" s="52">
        <v>0</v>
      </c>
      <c r="Q242" s="52">
        <v>37.4</v>
      </c>
      <c r="R242" s="49">
        <v>0</v>
      </c>
      <c r="S242" s="52">
        <v>43.8</v>
      </c>
      <c r="T242" s="52">
        <v>0.5</v>
      </c>
      <c r="U242" s="52">
        <v>0</v>
      </c>
      <c r="V242" s="52">
        <v>6.25</v>
      </c>
      <c r="W242" s="53">
        <v>0.14269406392694065</v>
      </c>
      <c r="X242" s="53">
        <v>0.13500000000000001</v>
      </c>
      <c r="Y242" s="61">
        <f t="shared" si="19"/>
        <v>6.4130000000000003</v>
      </c>
      <c r="Z242" s="61">
        <f t="shared" si="20"/>
        <v>0</v>
      </c>
      <c r="AA242" s="52">
        <f t="shared" si="21"/>
        <v>9.1218599999999999</v>
      </c>
      <c r="AB242" s="52">
        <v>20</v>
      </c>
    </row>
    <row r="243" spans="1:28">
      <c r="A243" s="46" t="s">
        <v>463</v>
      </c>
      <c r="B243" s="46" t="s">
        <v>464</v>
      </c>
      <c r="C243" s="49">
        <v>1489.9</v>
      </c>
      <c r="D243" s="47">
        <v>0</v>
      </c>
      <c r="E243" s="47">
        <v>93.71</v>
      </c>
      <c r="F243" s="48">
        <f t="shared" si="17"/>
        <v>93.71</v>
      </c>
      <c r="G243" s="49">
        <v>0</v>
      </c>
      <c r="H243" s="47">
        <f t="shared" si="18"/>
        <v>93.71</v>
      </c>
      <c r="I243" s="47">
        <v>30.56</v>
      </c>
      <c r="J243" s="47">
        <v>0.51</v>
      </c>
      <c r="K243" s="50">
        <v>0.68</v>
      </c>
      <c r="L243" s="48">
        <v>0</v>
      </c>
      <c r="M243" s="49">
        <v>2.4</v>
      </c>
      <c r="N243" s="51">
        <v>0.2505</v>
      </c>
      <c r="O243" s="52">
        <v>0</v>
      </c>
      <c r="P243" s="52">
        <v>0</v>
      </c>
      <c r="Q243" s="52">
        <v>1395.42</v>
      </c>
      <c r="R243" s="49">
        <v>74.5</v>
      </c>
      <c r="S243" s="52">
        <v>1430.76</v>
      </c>
      <c r="T243" s="52">
        <v>2.5</v>
      </c>
      <c r="U243" s="52">
        <v>12.75</v>
      </c>
      <c r="V243" s="52">
        <v>184.75</v>
      </c>
      <c r="W243" s="53">
        <v>0.12912717716458386</v>
      </c>
      <c r="X243" s="53">
        <v>0.12912717716458386</v>
      </c>
      <c r="Y243" s="61">
        <f t="shared" si="19"/>
        <v>200</v>
      </c>
      <c r="Z243" s="61">
        <f t="shared" si="20"/>
        <v>0</v>
      </c>
      <c r="AA243" s="52">
        <f t="shared" si="21"/>
        <v>349.55270999999999</v>
      </c>
      <c r="AB243" s="52">
        <v>368.84</v>
      </c>
    </row>
    <row r="244" spans="1:28">
      <c r="A244" s="46" t="s">
        <v>465</v>
      </c>
      <c r="B244" s="46" t="s">
        <v>466</v>
      </c>
      <c r="C244" s="49">
        <v>1951.2</v>
      </c>
      <c r="D244" s="47">
        <v>8.52</v>
      </c>
      <c r="E244" s="47">
        <v>115.78</v>
      </c>
      <c r="F244" s="48">
        <f t="shared" si="17"/>
        <v>124.3</v>
      </c>
      <c r="G244" s="49">
        <v>0</v>
      </c>
      <c r="H244" s="47">
        <f t="shared" si="18"/>
        <v>124.3</v>
      </c>
      <c r="I244" s="47">
        <v>25</v>
      </c>
      <c r="J244" s="47">
        <v>1.9</v>
      </c>
      <c r="K244" s="50">
        <v>0</v>
      </c>
      <c r="L244" s="48">
        <v>0</v>
      </c>
      <c r="M244" s="49">
        <v>31</v>
      </c>
      <c r="N244" s="51">
        <v>0.38279999999999997</v>
      </c>
      <c r="O244" s="52">
        <v>7.75</v>
      </c>
      <c r="P244" s="52">
        <v>6</v>
      </c>
      <c r="Q244" s="52">
        <v>1823.91</v>
      </c>
      <c r="R244" s="49">
        <v>97.56</v>
      </c>
      <c r="S244" s="52">
        <v>1852.22</v>
      </c>
      <c r="T244" s="52">
        <v>32.75</v>
      </c>
      <c r="U244" s="52">
        <v>25.75</v>
      </c>
      <c r="V244" s="52">
        <v>211</v>
      </c>
      <c r="W244" s="53">
        <v>0.11391735323017783</v>
      </c>
      <c r="X244" s="53">
        <v>0.11391735323017783</v>
      </c>
      <c r="Y244" s="61">
        <f t="shared" si="19"/>
        <v>269.5</v>
      </c>
      <c r="Z244" s="61">
        <f t="shared" si="20"/>
        <v>13.75</v>
      </c>
      <c r="AA244" s="52">
        <f t="shared" si="21"/>
        <v>698.19274799999994</v>
      </c>
      <c r="AB244" s="52">
        <v>583</v>
      </c>
    </row>
    <row r="245" spans="1:28">
      <c r="A245" s="46" t="s">
        <v>467</v>
      </c>
      <c r="B245" s="46" t="s">
        <v>468</v>
      </c>
      <c r="C245" s="49">
        <v>11393.460000000001</v>
      </c>
      <c r="D245" s="47">
        <v>381.18</v>
      </c>
      <c r="E245" s="47">
        <v>282.02</v>
      </c>
      <c r="F245" s="48">
        <f t="shared" si="17"/>
        <v>663.2</v>
      </c>
      <c r="G245" s="49">
        <v>0</v>
      </c>
      <c r="H245" s="47">
        <f t="shared" si="18"/>
        <v>663.2</v>
      </c>
      <c r="I245" s="47">
        <v>305</v>
      </c>
      <c r="J245" s="47">
        <v>11.26</v>
      </c>
      <c r="K245" s="50">
        <v>12</v>
      </c>
      <c r="L245" s="48">
        <v>0</v>
      </c>
      <c r="M245" s="49">
        <v>464</v>
      </c>
      <c r="N245" s="51">
        <v>0.29310000000000003</v>
      </c>
      <c r="O245" s="52">
        <v>347.25</v>
      </c>
      <c r="P245" s="52">
        <v>94</v>
      </c>
      <c r="Q245" s="52">
        <v>10499.85</v>
      </c>
      <c r="R245" s="49">
        <v>569.66999999999996</v>
      </c>
      <c r="S245" s="52">
        <v>10580.210000000001</v>
      </c>
      <c r="T245" s="52">
        <v>111.5</v>
      </c>
      <c r="U245" s="52">
        <v>100.25</v>
      </c>
      <c r="V245" s="52">
        <v>1321.25</v>
      </c>
      <c r="W245" s="53">
        <v>0.12487937384985741</v>
      </c>
      <c r="X245" s="53">
        <v>0.12487937384985741</v>
      </c>
      <c r="Y245" s="61">
        <f t="shared" si="19"/>
        <v>1533</v>
      </c>
      <c r="Z245" s="61">
        <f t="shared" si="20"/>
        <v>441.25</v>
      </c>
      <c r="AA245" s="52">
        <f t="shared" si="21"/>
        <v>3077.5060350000003</v>
      </c>
      <c r="AB245" s="52">
        <v>2781</v>
      </c>
    </row>
    <row r="246" spans="1:28">
      <c r="A246" s="46" t="s">
        <v>469</v>
      </c>
      <c r="B246" s="46" t="s">
        <v>470</v>
      </c>
      <c r="C246" s="49">
        <v>14993.619999999999</v>
      </c>
      <c r="D246" s="47">
        <v>23.09</v>
      </c>
      <c r="E246" s="47">
        <v>486.26</v>
      </c>
      <c r="F246" s="48">
        <f t="shared" si="17"/>
        <v>509.34999999999997</v>
      </c>
      <c r="G246" s="49">
        <v>42.73</v>
      </c>
      <c r="H246" s="47">
        <f t="shared" si="18"/>
        <v>552.07999999999993</v>
      </c>
      <c r="I246" s="47">
        <v>340</v>
      </c>
      <c r="J246" s="47">
        <v>8.4700000000000006</v>
      </c>
      <c r="K246" s="50">
        <v>86</v>
      </c>
      <c r="L246" s="48">
        <v>7.0000000000000007E-2</v>
      </c>
      <c r="M246" s="49">
        <v>137</v>
      </c>
      <c r="N246" s="51">
        <v>0.38200000000000001</v>
      </c>
      <c r="O246" s="52">
        <v>478.25</v>
      </c>
      <c r="P246" s="52">
        <v>100</v>
      </c>
      <c r="Q246" s="52">
        <v>13938.88</v>
      </c>
      <c r="R246" s="49">
        <v>749.68</v>
      </c>
      <c r="S246" s="52">
        <v>14400.7</v>
      </c>
      <c r="T246" s="52">
        <v>206.25</v>
      </c>
      <c r="U246" s="52">
        <v>179</v>
      </c>
      <c r="V246" s="52">
        <v>1972.5</v>
      </c>
      <c r="W246" s="53">
        <v>0.13697250828084745</v>
      </c>
      <c r="X246" s="53">
        <v>0.13500000000000001</v>
      </c>
      <c r="Y246" s="61">
        <f t="shared" si="19"/>
        <v>2329.3445000000002</v>
      </c>
      <c r="Z246" s="61">
        <f t="shared" si="20"/>
        <v>578.25</v>
      </c>
      <c r="AA246" s="52">
        <f t="shared" si="21"/>
        <v>5324.6521599999996</v>
      </c>
      <c r="AB246" s="52">
        <v>4407</v>
      </c>
    </row>
    <row r="247" spans="1:28">
      <c r="A247" s="46" t="s">
        <v>471</v>
      </c>
      <c r="B247" s="46" t="s">
        <v>472</v>
      </c>
      <c r="C247" s="49">
        <v>975.09</v>
      </c>
      <c r="D247" s="47">
        <v>37.18</v>
      </c>
      <c r="E247" s="47">
        <v>70.44</v>
      </c>
      <c r="F247" s="48">
        <f t="shared" si="17"/>
        <v>107.62</v>
      </c>
      <c r="G247" s="49">
        <v>0</v>
      </c>
      <c r="H247" s="47">
        <f t="shared" si="18"/>
        <v>107.62</v>
      </c>
      <c r="I247" s="47">
        <v>20</v>
      </c>
      <c r="J247" s="47">
        <v>0.47</v>
      </c>
      <c r="K247" s="50">
        <v>0</v>
      </c>
      <c r="L247" s="48">
        <v>0</v>
      </c>
      <c r="M247" s="49">
        <v>2</v>
      </c>
      <c r="N247" s="51">
        <v>0.2266</v>
      </c>
      <c r="O247" s="52">
        <v>0</v>
      </c>
      <c r="P247" s="52">
        <v>0</v>
      </c>
      <c r="Q247" s="52">
        <v>895.26</v>
      </c>
      <c r="R247" s="49">
        <v>48.75</v>
      </c>
      <c r="S247" s="52">
        <v>907.95</v>
      </c>
      <c r="T247" s="52">
        <v>0</v>
      </c>
      <c r="U247" s="52">
        <v>5.75</v>
      </c>
      <c r="V247" s="52">
        <v>108.25</v>
      </c>
      <c r="W247" s="53">
        <v>0.11922462690676799</v>
      </c>
      <c r="X247" s="53">
        <v>0.11922462690676799</v>
      </c>
      <c r="Y247" s="61">
        <f t="shared" si="19"/>
        <v>114</v>
      </c>
      <c r="Z247" s="61">
        <f t="shared" si="20"/>
        <v>0</v>
      </c>
      <c r="AA247" s="52">
        <f t="shared" si="21"/>
        <v>202.865916</v>
      </c>
      <c r="AB247" s="52">
        <v>218</v>
      </c>
    </row>
    <row r="248" spans="1:28">
      <c r="A248" s="46" t="s">
        <v>473</v>
      </c>
      <c r="B248" s="46" t="s">
        <v>474</v>
      </c>
      <c r="C248" s="49">
        <v>5736.5000000000009</v>
      </c>
      <c r="D248" s="47">
        <v>35.770000000000003</v>
      </c>
      <c r="E248" s="47">
        <v>234.12</v>
      </c>
      <c r="F248" s="48">
        <f t="shared" si="17"/>
        <v>269.89</v>
      </c>
      <c r="G248" s="49">
        <v>0</v>
      </c>
      <c r="H248" s="47">
        <f t="shared" si="18"/>
        <v>269.89</v>
      </c>
      <c r="I248" s="47">
        <v>110</v>
      </c>
      <c r="J248" s="47">
        <v>1.06</v>
      </c>
      <c r="K248" s="50">
        <v>13</v>
      </c>
      <c r="L248" s="48">
        <v>7.0000000000000007E-2</v>
      </c>
      <c r="M248" s="49">
        <v>126.1</v>
      </c>
      <c r="N248" s="51">
        <v>0.49630000000000002</v>
      </c>
      <c r="O248" s="52">
        <v>222</v>
      </c>
      <c r="P248" s="52">
        <v>42.75</v>
      </c>
      <c r="Q248" s="52">
        <v>4898.17</v>
      </c>
      <c r="R248" s="49">
        <v>286.83</v>
      </c>
      <c r="S248" s="52">
        <v>5022.0499999999993</v>
      </c>
      <c r="T248" s="52">
        <v>79.5</v>
      </c>
      <c r="U248" s="52">
        <v>78.75</v>
      </c>
      <c r="V248" s="52">
        <v>806.5</v>
      </c>
      <c r="W248" s="53">
        <v>0.16059179020519512</v>
      </c>
      <c r="X248" s="53">
        <v>0.13500000000000001</v>
      </c>
      <c r="Y248" s="61">
        <f t="shared" si="19"/>
        <v>836.22674999999992</v>
      </c>
      <c r="Z248" s="61">
        <f t="shared" si="20"/>
        <v>264.75</v>
      </c>
      <c r="AA248" s="52">
        <f t="shared" si="21"/>
        <v>2430.9617710000002</v>
      </c>
      <c r="AB248" s="52">
        <v>1727.34</v>
      </c>
    </row>
    <row r="249" spans="1:28">
      <c r="A249" s="46" t="s">
        <v>475</v>
      </c>
      <c r="B249" s="46" t="s">
        <v>476</v>
      </c>
      <c r="C249" s="49">
        <v>4200.7</v>
      </c>
      <c r="D249" s="47">
        <v>52.69</v>
      </c>
      <c r="E249" s="47">
        <v>280.47000000000003</v>
      </c>
      <c r="F249" s="48">
        <f t="shared" si="17"/>
        <v>333.16</v>
      </c>
      <c r="G249" s="49">
        <v>0</v>
      </c>
      <c r="H249" s="47">
        <f t="shared" si="18"/>
        <v>333.16</v>
      </c>
      <c r="I249" s="47">
        <v>93.64</v>
      </c>
      <c r="J249" s="47">
        <v>7.24</v>
      </c>
      <c r="K249" s="50">
        <v>4.53</v>
      </c>
      <c r="L249" s="48">
        <v>0</v>
      </c>
      <c r="M249" s="49">
        <v>254</v>
      </c>
      <c r="N249" s="51">
        <v>0.54400000000000004</v>
      </c>
      <c r="O249" s="52">
        <v>113.5</v>
      </c>
      <c r="P249" s="52">
        <v>35</v>
      </c>
      <c r="Q249" s="52">
        <v>4015.96</v>
      </c>
      <c r="R249" s="49">
        <v>210.04</v>
      </c>
      <c r="S249" s="52">
        <v>4055.3299999999995</v>
      </c>
      <c r="T249" s="52">
        <v>52</v>
      </c>
      <c r="U249" s="52">
        <v>45</v>
      </c>
      <c r="V249" s="52">
        <v>575.75</v>
      </c>
      <c r="W249" s="53">
        <v>0.14197364949338281</v>
      </c>
      <c r="X249" s="53">
        <v>0.13500000000000001</v>
      </c>
      <c r="Y249" s="61">
        <f t="shared" si="19"/>
        <v>644.46954999999991</v>
      </c>
      <c r="Z249" s="61">
        <f t="shared" si="20"/>
        <v>148.5</v>
      </c>
      <c r="AA249" s="52">
        <f t="shared" si="21"/>
        <v>2184.6822400000001</v>
      </c>
      <c r="AB249" s="52">
        <v>1135.29</v>
      </c>
    </row>
    <row r="250" spans="1:28">
      <c r="A250" s="46" t="s">
        <v>477</v>
      </c>
      <c r="B250" s="46" t="s">
        <v>478</v>
      </c>
      <c r="C250" s="49">
        <v>543.98</v>
      </c>
      <c r="D250" s="47">
        <v>0</v>
      </c>
      <c r="E250" s="47">
        <v>27.65</v>
      </c>
      <c r="F250" s="48">
        <f t="shared" si="17"/>
        <v>27.65</v>
      </c>
      <c r="G250" s="49">
        <v>0</v>
      </c>
      <c r="H250" s="47">
        <f t="shared" si="18"/>
        <v>27.65</v>
      </c>
      <c r="I250" s="47">
        <v>12</v>
      </c>
      <c r="J250" s="47">
        <v>0.33</v>
      </c>
      <c r="K250" s="50">
        <v>0</v>
      </c>
      <c r="L250" s="48">
        <v>0</v>
      </c>
      <c r="M250" s="49">
        <v>7</v>
      </c>
      <c r="N250" s="51">
        <v>0.32419999999999999</v>
      </c>
      <c r="O250" s="52">
        <v>5</v>
      </c>
      <c r="P250" s="52">
        <v>1</v>
      </c>
      <c r="Q250" s="52">
        <v>511.66</v>
      </c>
      <c r="R250" s="49">
        <v>27.2</v>
      </c>
      <c r="S250" s="52">
        <v>542.29000000000008</v>
      </c>
      <c r="T250" s="52">
        <v>3</v>
      </c>
      <c r="U250" s="52">
        <v>4</v>
      </c>
      <c r="V250" s="52">
        <v>66.5</v>
      </c>
      <c r="W250" s="53">
        <v>0.12262811410868722</v>
      </c>
      <c r="X250" s="53">
        <v>0.12262811410868722</v>
      </c>
      <c r="Y250" s="61">
        <f t="shared" si="19"/>
        <v>73.5</v>
      </c>
      <c r="Z250" s="61">
        <f t="shared" si="20"/>
        <v>6</v>
      </c>
      <c r="AA250" s="52">
        <f t="shared" si="21"/>
        <v>165.88017200000002</v>
      </c>
      <c r="AB250" s="52">
        <v>151</v>
      </c>
    </row>
    <row r="251" spans="1:28">
      <c r="A251" s="46" t="s">
        <v>479</v>
      </c>
      <c r="B251" s="46" t="s">
        <v>480</v>
      </c>
      <c r="C251" s="49">
        <v>3953.92</v>
      </c>
      <c r="D251" s="47">
        <v>102.2</v>
      </c>
      <c r="E251" s="47">
        <v>191.52</v>
      </c>
      <c r="F251" s="48">
        <f t="shared" si="17"/>
        <v>293.72000000000003</v>
      </c>
      <c r="G251" s="49">
        <v>0</v>
      </c>
      <c r="H251" s="47">
        <f t="shared" si="18"/>
        <v>293.72000000000003</v>
      </c>
      <c r="I251" s="47">
        <v>62.51</v>
      </c>
      <c r="J251" s="47">
        <v>1.42</v>
      </c>
      <c r="K251" s="50">
        <v>3</v>
      </c>
      <c r="L251" s="48">
        <v>0</v>
      </c>
      <c r="M251" s="49">
        <v>423.12</v>
      </c>
      <c r="N251" s="51">
        <v>0.51639999999999997</v>
      </c>
      <c r="O251" s="52">
        <v>120</v>
      </c>
      <c r="P251" s="52">
        <v>26.5</v>
      </c>
      <c r="Q251" s="52">
        <v>3645.08</v>
      </c>
      <c r="R251" s="49">
        <v>197.7</v>
      </c>
      <c r="S251" s="52">
        <v>3408.9300000000003</v>
      </c>
      <c r="T251" s="52">
        <v>39</v>
      </c>
      <c r="U251" s="52">
        <v>41.25</v>
      </c>
      <c r="V251" s="52">
        <v>449</v>
      </c>
      <c r="W251" s="53">
        <v>0.13171288351476856</v>
      </c>
      <c r="X251" s="53">
        <v>0.13171288351476856</v>
      </c>
      <c r="Y251" s="61">
        <f t="shared" si="19"/>
        <v>529.25</v>
      </c>
      <c r="Z251" s="61">
        <f t="shared" si="20"/>
        <v>146.5</v>
      </c>
      <c r="AA251" s="52">
        <f t="shared" si="21"/>
        <v>1882.3193119999999</v>
      </c>
      <c r="AB251" s="52">
        <v>899.6</v>
      </c>
    </row>
    <row r="252" spans="1:28">
      <c r="A252" s="46" t="s">
        <v>481</v>
      </c>
      <c r="B252" s="46" t="s">
        <v>482</v>
      </c>
      <c r="C252" s="49">
        <v>2670.0899999999997</v>
      </c>
      <c r="D252" s="47">
        <v>0</v>
      </c>
      <c r="E252" s="47">
        <v>121.91</v>
      </c>
      <c r="F252" s="48">
        <f t="shared" si="17"/>
        <v>121.91</v>
      </c>
      <c r="G252" s="49">
        <v>0</v>
      </c>
      <c r="H252" s="47">
        <f t="shared" si="18"/>
        <v>121.91</v>
      </c>
      <c r="I252" s="47">
        <v>81</v>
      </c>
      <c r="J252" s="47">
        <v>3.18</v>
      </c>
      <c r="K252" s="50">
        <v>4</v>
      </c>
      <c r="L252" s="48">
        <v>0</v>
      </c>
      <c r="M252" s="49">
        <v>498</v>
      </c>
      <c r="N252" s="51">
        <v>0.46929999999999999</v>
      </c>
      <c r="O252" s="52">
        <v>17.5</v>
      </c>
      <c r="P252" s="52">
        <v>8</v>
      </c>
      <c r="Q252" s="52">
        <v>2513.21</v>
      </c>
      <c r="R252" s="49">
        <v>133.5</v>
      </c>
      <c r="S252" s="52">
        <v>2548.8200000000002</v>
      </c>
      <c r="T252" s="52">
        <v>11.5</v>
      </c>
      <c r="U252" s="52">
        <v>23</v>
      </c>
      <c r="V252" s="52">
        <v>299.75</v>
      </c>
      <c r="W252" s="53">
        <v>0.11760344002322642</v>
      </c>
      <c r="X252" s="53">
        <v>0.11760344002322642</v>
      </c>
      <c r="Y252" s="61">
        <f t="shared" si="19"/>
        <v>334.25</v>
      </c>
      <c r="Z252" s="61">
        <f t="shared" si="20"/>
        <v>25.5</v>
      </c>
      <c r="AA252" s="52">
        <f t="shared" si="21"/>
        <v>1179.4494529999999</v>
      </c>
      <c r="AB252" s="52">
        <v>633</v>
      </c>
    </row>
    <row r="253" spans="1:28">
      <c r="A253" s="46" t="s">
        <v>483</v>
      </c>
      <c r="B253" s="46" t="s">
        <v>484</v>
      </c>
      <c r="C253" s="49">
        <v>1441.0099999999998</v>
      </c>
      <c r="D253" s="47">
        <v>54.4</v>
      </c>
      <c r="E253" s="47">
        <v>64.150000000000006</v>
      </c>
      <c r="F253" s="48">
        <f t="shared" si="17"/>
        <v>118.55000000000001</v>
      </c>
      <c r="G253" s="49">
        <v>0</v>
      </c>
      <c r="H253" s="47">
        <f t="shared" si="18"/>
        <v>118.55000000000001</v>
      </c>
      <c r="I253" s="47">
        <v>33.31</v>
      </c>
      <c r="J253" s="47">
        <v>3.3</v>
      </c>
      <c r="K253" s="50">
        <v>11.1</v>
      </c>
      <c r="L253" s="48">
        <v>0</v>
      </c>
      <c r="M253" s="49">
        <v>86.259999999999991</v>
      </c>
      <c r="N253" s="51">
        <v>0.50660000000000005</v>
      </c>
      <c r="O253" s="52">
        <v>8.25</v>
      </c>
      <c r="P253" s="52">
        <v>2</v>
      </c>
      <c r="Q253" s="52">
        <v>1362.39</v>
      </c>
      <c r="R253" s="49">
        <v>72.05</v>
      </c>
      <c r="S253" s="52">
        <v>1456.3899999999999</v>
      </c>
      <c r="T253" s="52">
        <v>14</v>
      </c>
      <c r="U253" s="52">
        <v>17.25</v>
      </c>
      <c r="V253" s="52">
        <v>222.25</v>
      </c>
      <c r="W253" s="53">
        <v>0.15260335487060472</v>
      </c>
      <c r="X253" s="53">
        <v>0.13500000000000001</v>
      </c>
      <c r="Y253" s="61">
        <f t="shared" si="19"/>
        <v>227.86265</v>
      </c>
      <c r="Z253" s="61">
        <f t="shared" si="20"/>
        <v>10.25</v>
      </c>
      <c r="AA253" s="52">
        <f t="shared" si="21"/>
        <v>690.18677400000013</v>
      </c>
      <c r="AB253" s="52">
        <v>356.64</v>
      </c>
    </row>
    <row r="254" spans="1:28">
      <c r="A254" s="46" t="s">
        <v>485</v>
      </c>
      <c r="B254" s="46" t="s">
        <v>486</v>
      </c>
      <c r="C254" s="49">
        <v>518</v>
      </c>
      <c r="D254" s="47">
        <v>0</v>
      </c>
      <c r="E254" s="47">
        <v>0</v>
      </c>
      <c r="F254" s="48">
        <f t="shared" si="17"/>
        <v>0</v>
      </c>
      <c r="G254" s="49">
        <v>0</v>
      </c>
      <c r="H254" s="47">
        <f t="shared" si="18"/>
        <v>0</v>
      </c>
      <c r="I254" s="47">
        <v>0</v>
      </c>
      <c r="J254" s="47">
        <v>0</v>
      </c>
      <c r="K254" s="50">
        <v>0</v>
      </c>
      <c r="L254" s="48">
        <v>0</v>
      </c>
      <c r="M254" s="49">
        <v>0</v>
      </c>
      <c r="N254" s="51">
        <v>0.38890000000000002</v>
      </c>
      <c r="O254" s="52">
        <v>7</v>
      </c>
      <c r="P254" s="52">
        <v>2</v>
      </c>
      <c r="Q254" s="52">
        <v>487.9</v>
      </c>
      <c r="R254" s="49">
        <v>0</v>
      </c>
      <c r="S254" s="52">
        <v>464</v>
      </c>
      <c r="T254" s="52">
        <v>0</v>
      </c>
      <c r="U254" s="52">
        <v>0</v>
      </c>
      <c r="V254" s="52">
        <v>56</v>
      </c>
      <c r="W254" s="53">
        <v>0.1206896551724138</v>
      </c>
      <c r="X254" s="53">
        <v>0.1206896551724138</v>
      </c>
      <c r="Y254" s="61">
        <f t="shared" si="19"/>
        <v>56</v>
      </c>
      <c r="Z254" s="61">
        <f t="shared" si="20"/>
        <v>9</v>
      </c>
      <c r="AA254" s="52">
        <f t="shared" si="21"/>
        <v>189.74431000000001</v>
      </c>
      <c r="AB254" s="52">
        <v>192</v>
      </c>
    </row>
    <row r="255" spans="1:28">
      <c r="A255" s="46" t="s">
        <v>487</v>
      </c>
      <c r="B255" s="46" t="s">
        <v>488</v>
      </c>
      <c r="C255" s="49">
        <v>602.72</v>
      </c>
      <c r="D255" s="47">
        <v>0</v>
      </c>
      <c r="E255" s="47">
        <v>0</v>
      </c>
      <c r="F255" s="48">
        <f t="shared" si="17"/>
        <v>0</v>
      </c>
      <c r="G255" s="49">
        <v>0</v>
      </c>
      <c r="H255" s="47">
        <f t="shared" si="18"/>
        <v>0</v>
      </c>
      <c r="I255" s="47">
        <v>0</v>
      </c>
      <c r="J255" s="47">
        <v>2.72</v>
      </c>
      <c r="K255" s="50">
        <v>0</v>
      </c>
      <c r="L255" s="48">
        <v>0</v>
      </c>
      <c r="M255" s="49">
        <v>0</v>
      </c>
      <c r="N255" s="51">
        <v>0.4274</v>
      </c>
      <c r="O255" s="52">
        <v>0</v>
      </c>
      <c r="P255" s="52">
        <v>0</v>
      </c>
      <c r="Q255" s="52">
        <v>490.51</v>
      </c>
      <c r="R255" s="49">
        <v>0</v>
      </c>
      <c r="S255" s="52">
        <v>561.54999999999995</v>
      </c>
      <c r="T255" s="52">
        <v>0</v>
      </c>
      <c r="U255" s="52">
        <v>0</v>
      </c>
      <c r="V255" s="52">
        <v>93</v>
      </c>
      <c r="W255" s="53">
        <v>0.16561303534858873</v>
      </c>
      <c r="X255" s="53">
        <v>0.13500000000000001</v>
      </c>
      <c r="Y255" s="61">
        <f t="shared" si="19"/>
        <v>75.809250000000006</v>
      </c>
      <c r="Z255" s="61">
        <f t="shared" si="20"/>
        <v>0</v>
      </c>
      <c r="AA255" s="52">
        <f t="shared" si="21"/>
        <v>209.64397399999999</v>
      </c>
      <c r="AB255" s="52">
        <v>0</v>
      </c>
    </row>
    <row r="256" spans="1:28">
      <c r="A256" s="46" t="s">
        <v>489</v>
      </c>
      <c r="B256" s="46" t="s">
        <v>490</v>
      </c>
      <c r="C256" s="49">
        <v>29.8</v>
      </c>
      <c r="D256" s="47">
        <v>0</v>
      </c>
      <c r="E256" s="47">
        <v>0</v>
      </c>
      <c r="F256" s="48">
        <f t="shared" si="17"/>
        <v>0</v>
      </c>
      <c r="G256" s="49">
        <v>0</v>
      </c>
      <c r="H256" s="47">
        <f t="shared" si="18"/>
        <v>0</v>
      </c>
      <c r="I256" s="47">
        <v>0</v>
      </c>
      <c r="J256" s="47">
        <v>0</v>
      </c>
      <c r="K256" s="50">
        <v>0</v>
      </c>
      <c r="L256" s="48">
        <v>0</v>
      </c>
      <c r="M256" s="49">
        <v>0</v>
      </c>
      <c r="N256" s="51">
        <v>0.75</v>
      </c>
      <c r="O256" s="52">
        <v>0</v>
      </c>
      <c r="P256" s="52">
        <v>0</v>
      </c>
      <c r="Q256" s="52">
        <v>39.020000000000003</v>
      </c>
      <c r="R256" s="49">
        <v>1.49</v>
      </c>
      <c r="S256" s="52">
        <v>36.130000000000003</v>
      </c>
      <c r="T256" s="52">
        <v>0</v>
      </c>
      <c r="U256" s="52">
        <v>0</v>
      </c>
      <c r="V256" s="52">
        <v>3.25</v>
      </c>
      <c r="W256" s="53">
        <v>8.9952947688901178E-2</v>
      </c>
      <c r="X256" s="53">
        <v>8.9952947688901178E-2</v>
      </c>
      <c r="Y256" s="61">
        <f t="shared" si="19"/>
        <v>3.2499999999999996</v>
      </c>
      <c r="Z256" s="61">
        <f t="shared" si="20"/>
        <v>0</v>
      </c>
      <c r="AA256" s="52">
        <f t="shared" si="21"/>
        <v>29.265000000000001</v>
      </c>
      <c r="AB256" s="52">
        <v>11.8</v>
      </c>
    </row>
    <row r="257" spans="1:28">
      <c r="A257" s="46" t="s">
        <v>491</v>
      </c>
      <c r="B257" s="46" t="s">
        <v>492</v>
      </c>
      <c r="C257" s="49">
        <v>823.16000000000008</v>
      </c>
      <c r="D257" s="47">
        <v>9.09</v>
      </c>
      <c r="E257" s="47">
        <v>40.86</v>
      </c>
      <c r="F257" s="48">
        <f t="shared" si="17"/>
        <v>49.95</v>
      </c>
      <c r="G257" s="49">
        <v>0</v>
      </c>
      <c r="H257" s="47">
        <f t="shared" si="18"/>
        <v>49.95</v>
      </c>
      <c r="I257" s="47">
        <v>26.5</v>
      </c>
      <c r="J257" s="47">
        <v>2.21</v>
      </c>
      <c r="K257" s="50">
        <v>5.5</v>
      </c>
      <c r="L257" s="48">
        <v>0</v>
      </c>
      <c r="M257" s="49">
        <v>100</v>
      </c>
      <c r="N257" s="51">
        <v>0.55810000000000004</v>
      </c>
      <c r="O257" s="52">
        <v>0</v>
      </c>
      <c r="P257" s="52">
        <v>0</v>
      </c>
      <c r="Q257" s="52">
        <v>797.03</v>
      </c>
      <c r="R257" s="49">
        <v>41.16</v>
      </c>
      <c r="S257" s="52">
        <v>771.58</v>
      </c>
      <c r="T257" s="52">
        <v>2.5</v>
      </c>
      <c r="U257" s="52">
        <v>8</v>
      </c>
      <c r="V257" s="52">
        <v>119.5</v>
      </c>
      <c r="W257" s="53">
        <v>0.15487700562482179</v>
      </c>
      <c r="X257" s="53">
        <v>0.13500000000000001</v>
      </c>
      <c r="Y257" s="61">
        <f t="shared" si="19"/>
        <v>114.66330000000001</v>
      </c>
      <c r="Z257" s="61">
        <f t="shared" si="20"/>
        <v>0</v>
      </c>
      <c r="AA257" s="52">
        <f t="shared" si="21"/>
        <v>444.82244300000002</v>
      </c>
      <c r="AB257" s="52">
        <v>181</v>
      </c>
    </row>
    <row r="258" spans="1:28">
      <c r="A258" s="46" t="s">
        <v>493</v>
      </c>
      <c r="B258" s="46" t="s">
        <v>494</v>
      </c>
      <c r="C258" s="49">
        <v>454.4</v>
      </c>
      <c r="D258" s="47">
        <v>0</v>
      </c>
      <c r="E258" s="47">
        <v>6.4</v>
      </c>
      <c r="F258" s="48">
        <f t="shared" si="17"/>
        <v>6.4</v>
      </c>
      <c r="G258" s="49">
        <v>0</v>
      </c>
      <c r="H258" s="47">
        <f t="shared" si="18"/>
        <v>6.4</v>
      </c>
      <c r="I258" s="47">
        <v>0</v>
      </c>
      <c r="J258" s="47">
        <v>0</v>
      </c>
      <c r="K258" s="50">
        <v>55</v>
      </c>
      <c r="L258" s="48">
        <v>0</v>
      </c>
      <c r="M258" s="49">
        <v>0</v>
      </c>
      <c r="N258" s="51">
        <v>0.77569999999999995</v>
      </c>
      <c r="O258" s="52">
        <v>0</v>
      </c>
      <c r="P258" s="52">
        <v>0</v>
      </c>
      <c r="Q258" s="52">
        <v>432.2</v>
      </c>
      <c r="R258" s="49">
        <v>22.72</v>
      </c>
      <c r="S258" s="52">
        <v>427.86</v>
      </c>
      <c r="T258" s="52">
        <v>3</v>
      </c>
      <c r="U258" s="52">
        <v>3.5</v>
      </c>
      <c r="V258" s="52">
        <v>64.5</v>
      </c>
      <c r="W258" s="53">
        <v>0.15075024540737625</v>
      </c>
      <c r="X258" s="53">
        <v>0.13500000000000001</v>
      </c>
      <c r="Y258" s="61">
        <f t="shared" si="19"/>
        <v>64.261099999999999</v>
      </c>
      <c r="Z258" s="61">
        <f t="shared" si="20"/>
        <v>0</v>
      </c>
      <c r="AA258" s="52">
        <f t="shared" si="21"/>
        <v>335.25753999999995</v>
      </c>
      <c r="AB258" s="52">
        <v>138</v>
      </c>
    </row>
    <row r="259" spans="1:28">
      <c r="A259" s="46" t="s">
        <v>495</v>
      </c>
      <c r="B259" s="46" t="s">
        <v>496</v>
      </c>
      <c r="C259" s="49">
        <v>259</v>
      </c>
      <c r="D259" s="47">
        <v>0</v>
      </c>
      <c r="E259" s="47">
        <v>0</v>
      </c>
      <c r="F259" s="48">
        <f t="shared" si="17"/>
        <v>0</v>
      </c>
      <c r="G259" s="49">
        <v>0</v>
      </c>
      <c r="H259" s="47">
        <f t="shared" si="18"/>
        <v>0</v>
      </c>
      <c r="I259" s="47">
        <v>0</v>
      </c>
      <c r="J259" s="47">
        <v>0</v>
      </c>
      <c r="K259" s="50">
        <v>0</v>
      </c>
      <c r="L259" s="48">
        <v>0</v>
      </c>
      <c r="M259" s="49">
        <v>0</v>
      </c>
      <c r="N259" s="51">
        <v>0.1852</v>
      </c>
      <c r="O259" s="52">
        <v>38.25</v>
      </c>
      <c r="P259" s="52">
        <v>5</v>
      </c>
      <c r="Q259" s="52">
        <v>930.82</v>
      </c>
      <c r="R259" s="49">
        <v>12.95</v>
      </c>
      <c r="S259" s="52">
        <v>992.14</v>
      </c>
      <c r="T259" s="52">
        <v>0</v>
      </c>
      <c r="U259" s="52">
        <v>5.5</v>
      </c>
      <c r="V259" s="52">
        <v>99.25</v>
      </c>
      <c r="W259" s="53">
        <v>0.10003628520168524</v>
      </c>
      <c r="X259" s="53">
        <v>0.10003628520168524</v>
      </c>
      <c r="Y259" s="61">
        <f t="shared" si="19"/>
        <v>104.75</v>
      </c>
      <c r="Z259" s="61">
        <f t="shared" si="20"/>
        <v>43.25</v>
      </c>
      <c r="AA259" s="52">
        <f t="shared" si="21"/>
        <v>172.38786400000001</v>
      </c>
      <c r="AB259" s="52">
        <v>92</v>
      </c>
    </row>
    <row r="260" spans="1:28">
      <c r="A260" s="46" t="s">
        <v>497</v>
      </c>
      <c r="B260" s="46" t="s">
        <v>498</v>
      </c>
      <c r="C260" s="49">
        <v>1886.7399999999998</v>
      </c>
      <c r="D260" s="47">
        <v>11.8</v>
      </c>
      <c r="E260" s="47">
        <v>81.97</v>
      </c>
      <c r="F260" s="48">
        <f t="shared" si="17"/>
        <v>93.77</v>
      </c>
      <c r="G260" s="49">
        <v>13.86</v>
      </c>
      <c r="H260" s="47">
        <f t="shared" si="18"/>
        <v>107.63</v>
      </c>
      <c r="I260" s="47">
        <v>45</v>
      </c>
      <c r="J260" s="47">
        <v>8.11</v>
      </c>
      <c r="K260" s="50">
        <v>8</v>
      </c>
      <c r="L260" s="48">
        <v>0</v>
      </c>
      <c r="M260" s="49">
        <v>25</v>
      </c>
      <c r="N260" s="51">
        <v>0.51900000000000002</v>
      </c>
      <c r="O260" s="52">
        <v>19.75</v>
      </c>
      <c r="P260" s="52">
        <v>12</v>
      </c>
      <c r="Q260" s="52">
        <v>1800.43</v>
      </c>
      <c r="R260" s="49">
        <v>94.34</v>
      </c>
      <c r="S260" s="52">
        <v>1736.3400000000001</v>
      </c>
      <c r="T260" s="52">
        <v>7.25</v>
      </c>
      <c r="U260" s="52">
        <v>17.25</v>
      </c>
      <c r="V260" s="52">
        <v>261.75</v>
      </c>
      <c r="W260" s="53">
        <v>0.15074812536715157</v>
      </c>
      <c r="X260" s="53">
        <v>0.13500000000000001</v>
      </c>
      <c r="Y260" s="61">
        <f t="shared" si="19"/>
        <v>258.90590000000003</v>
      </c>
      <c r="Z260" s="61">
        <f t="shared" si="20"/>
        <v>31.75</v>
      </c>
      <c r="AA260" s="52">
        <f t="shared" si="21"/>
        <v>934.42317000000003</v>
      </c>
      <c r="AB260" s="52">
        <v>524</v>
      </c>
    </row>
    <row r="261" spans="1:28">
      <c r="A261" s="46" t="s">
        <v>499</v>
      </c>
      <c r="B261" s="46" t="s">
        <v>500</v>
      </c>
      <c r="C261" s="49">
        <v>201</v>
      </c>
      <c r="D261" s="47">
        <v>0</v>
      </c>
      <c r="E261" s="47">
        <v>0</v>
      </c>
      <c r="F261" s="48">
        <f t="shared" si="17"/>
        <v>0</v>
      </c>
      <c r="G261" s="49">
        <v>0</v>
      </c>
      <c r="H261" s="47">
        <f t="shared" si="18"/>
        <v>0</v>
      </c>
      <c r="I261" s="47">
        <v>0</v>
      </c>
      <c r="J261" s="47">
        <v>0</v>
      </c>
      <c r="K261" s="50">
        <v>0</v>
      </c>
      <c r="L261" s="48">
        <v>0</v>
      </c>
      <c r="M261" s="49">
        <v>112</v>
      </c>
      <c r="N261" s="51">
        <v>0.39910000000000001</v>
      </c>
      <c r="O261" s="52">
        <v>0</v>
      </c>
      <c r="P261" s="52">
        <v>0</v>
      </c>
      <c r="Q261" s="52">
        <v>219.4</v>
      </c>
      <c r="R261" s="49">
        <v>10.050000000000001</v>
      </c>
      <c r="S261" s="52">
        <v>216.88</v>
      </c>
      <c r="T261" s="52">
        <v>0.75</v>
      </c>
      <c r="U261" s="52">
        <v>3</v>
      </c>
      <c r="V261" s="52">
        <v>10.5</v>
      </c>
      <c r="W261" s="53">
        <v>4.8413869420877907E-2</v>
      </c>
      <c r="X261" s="53">
        <v>4.8413869420877907E-2</v>
      </c>
      <c r="Y261" s="61">
        <f t="shared" si="19"/>
        <v>14.25</v>
      </c>
      <c r="Z261" s="61">
        <f t="shared" si="20"/>
        <v>0</v>
      </c>
      <c r="AA261" s="52">
        <f t="shared" si="21"/>
        <v>87.562539999999998</v>
      </c>
      <c r="AB261" s="52">
        <v>50</v>
      </c>
    </row>
    <row r="262" spans="1:28">
      <c r="A262" s="46" t="s">
        <v>501</v>
      </c>
      <c r="B262" s="46" t="s">
        <v>502</v>
      </c>
      <c r="C262" s="49">
        <v>68</v>
      </c>
      <c r="D262" s="47">
        <v>0</v>
      </c>
      <c r="E262" s="47">
        <v>0</v>
      </c>
      <c r="F262" s="48">
        <f t="shared" si="17"/>
        <v>0</v>
      </c>
      <c r="G262" s="49">
        <v>0</v>
      </c>
      <c r="H262" s="47">
        <f t="shared" si="18"/>
        <v>0</v>
      </c>
      <c r="I262" s="47">
        <v>0</v>
      </c>
      <c r="J262" s="47">
        <v>0</v>
      </c>
      <c r="K262" s="50">
        <v>0</v>
      </c>
      <c r="L262" s="48">
        <v>0</v>
      </c>
      <c r="M262" s="49">
        <v>0</v>
      </c>
      <c r="N262" s="51">
        <v>0.8</v>
      </c>
      <c r="O262" s="52">
        <v>3.75</v>
      </c>
      <c r="P262" s="52">
        <v>0</v>
      </c>
      <c r="Q262" s="52">
        <v>78.900000000000006</v>
      </c>
      <c r="R262" s="49">
        <v>3.4</v>
      </c>
      <c r="S262" s="52">
        <v>72</v>
      </c>
      <c r="T262" s="52">
        <v>0</v>
      </c>
      <c r="U262" s="52">
        <v>0</v>
      </c>
      <c r="V262" s="52">
        <v>7</v>
      </c>
      <c r="W262" s="53">
        <v>9.7222222222222224E-2</v>
      </c>
      <c r="X262" s="53">
        <v>9.7222222222222224E-2</v>
      </c>
      <c r="Y262" s="61">
        <f t="shared" si="19"/>
        <v>7</v>
      </c>
      <c r="Z262" s="61">
        <f t="shared" si="20"/>
        <v>3.75</v>
      </c>
      <c r="AA262" s="52">
        <f t="shared" si="21"/>
        <v>63.120000000000005</v>
      </c>
      <c r="AB262" s="52">
        <v>32</v>
      </c>
    </row>
    <row r="263" spans="1:28">
      <c r="A263" s="46" t="s">
        <v>503</v>
      </c>
      <c r="B263" s="46" t="s">
        <v>504</v>
      </c>
      <c r="C263" s="49">
        <v>37</v>
      </c>
      <c r="D263" s="47">
        <v>0</v>
      </c>
      <c r="E263" s="47">
        <v>0</v>
      </c>
      <c r="F263" s="48">
        <f t="shared" si="17"/>
        <v>0</v>
      </c>
      <c r="G263" s="49">
        <v>0</v>
      </c>
      <c r="H263" s="47">
        <f t="shared" si="18"/>
        <v>0</v>
      </c>
      <c r="I263" s="47">
        <v>0</v>
      </c>
      <c r="J263" s="47">
        <v>0</v>
      </c>
      <c r="K263" s="50">
        <v>0</v>
      </c>
      <c r="L263" s="48">
        <v>0</v>
      </c>
      <c r="M263" s="49">
        <v>0</v>
      </c>
      <c r="N263" s="51">
        <v>0.79410000000000003</v>
      </c>
      <c r="O263" s="52">
        <v>0</v>
      </c>
      <c r="P263" s="52">
        <v>0</v>
      </c>
      <c r="Q263" s="52">
        <v>34.6</v>
      </c>
      <c r="R263" s="49">
        <v>1.85</v>
      </c>
      <c r="S263" s="52">
        <v>35.799999999999997</v>
      </c>
      <c r="T263" s="52">
        <v>0</v>
      </c>
      <c r="U263" s="52">
        <v>0</v>
      </c>
      <c r="V263" s="52">
        <v>1.25</v>
      </c>
      <c r="W263" s="53">
        <v>3.4916201117318441E-2</v>
      </c>
      <c r="X263" s="53">
        <v>3.4916201117318441E-2</v>
      </c>
      <c r="Y263" s="61">
        <f t="shared" si="19"/>
        <v>1.25</v>
      </c>
      <c r="Z263" s="61">
        <f t="shared" si="20"/>
        <v>0</v>
      </c>
      <c r="AA263" s="52">
        <f t="shared" si="21"/>
        <v>27.475860000000001</v>
      </c>
      <c r="AB263" s="52">
        <v>19</v>
      </c>
    </row>
    <row r="264" spans="1:28">
      <c r="A264" s="46" t="s">
        <v>505</v>
      </c>
      <c r="B264" s="46" t="s">
        <v>506</v>
      </c>
      <c r="C264" s="49">
        <v>124.74000000000001</v>
      </c>
      <c r="D264" s="47">
        <v>0</v>
      </c>
      <c r="E264" s="47">
        <v>6.18</v>
      </c>
      <c r="F264" s="48">
        <f t="shared" si="17"/>
        <v>6.18</v>
      </c>
      <c r="G264" s="49">
        <v>0</v>
      </c>
      <c r="H264" s="47">
        <f t="shared" si="18"/>
        <v>6.18</v>
      </c>
      <c r="I264" s="47">
        <v>3</v>
      </c>
      <c r="J264" s="47">
        <v>0.56000000000000005</v>
      </c>
      <c r="K264" s="50">
        <v>0</v>
      </c>
      <c r="L264" s="48">
        <v>0</v>
      </c>
      <c r="M264" s="49">
        <v>0</v>
      </c>
      <c r="N264" s="51">
        <v>0.8</v>
      </c>
      <c r="O264" s="52">
        <v>0</v>
      </c>
      <c r="P264" s="52">
        <v>0</v>
      </c>
      <c r="Q264" s="52">
        <v>126.68</v>
      </c>
      <c r="R264" s="49">
        <v>6.24</v>
      </c>
      <c r="S264" s="52">
        <v>107.61999999999999</v>
      </c>
      <c r="T264" s="52">
        <v>0</v>
      </c>
      <c r="U264" s="52">
        <v>0</v>
      </c>
      <c r="V264" s="52">
        <v>21.5</v>
      </c>
      <c r="W264" s="53">
        <v>0.19977699312395467</v>
      </c>
      <c r="X264" s="53">
        <v>0.13500000000000001</v>
      </c>
      <c r="Y264" s="61">
        <f t="shared" si="19"/>
        <v>14.528699999999999</v>
      </c>
      <c r="Z264" s="61">
        <f t="shared" si="20"/>
        <v>0</v>
      </c>
      <c r="AA264" s="52">
        <f t="shared" si="21"/>
        <v>101.34400000000001</v>
      </c>
      <c r="AB264" s="52">
        <v>22</v>
      </c>
    </row>
    <row r="265" spans="1:28">
      <c r="A265" s="46" t="s">
        <v>507</v>
      </c>
      <c r="B265" s="46" t="s">
        <v>508</v>
      </c>
      <c r="C265" s="49">
        <v>456.34999999999997</v>
      </c>
      <c r="D265" s="47">
        <v>0</v>
      </c>
      <c r="E265" s="47">
        <v>30.84</v>
      </c>
      <c r="F265" s="48">
        <f t="shared" si="17"/>
        <v>30.84</v>
      </c>
      <c r="G265" s="49">
        <v>0</v>
      </c>
      <c r="H265" s="47">
        <f t="shared" si="18"/>
        <v>30.84</v>
      </c>
      <c r="I265" s="47">
        <v>8</v>
      </c>
      <c r="J265" s="47">
        <v>0.51</v>
      </c>
      <c r="K265" s="50">
        <v>0</v>
      </c>
      <c r="L265" s="48">
        <v>0</v>
      </c>
      <c r="M265" s="49">
        <v>33</v>
      </c>
      <c r="N265" s="51">
        <v>0.74470000000000003</v>
      </c>
      <c r="O265" s="52">
        <v>6</v>
      </c>
      <c r="P265" s="52">
        <v>0</v>
      </c>
      <c r="Q265" s="52">
        <v>459.25</v>
      </c>
      <c r="R265" s="49">
        <v>22.82</v>
      </c>
      <c r="S265" s="52">
        <v>471.96999999999997</v>
      </c>
      <c r="T265" s="52">
        <v>0</v>
      </c>
      <c r="U265" s="52">
        <v>3</v>
      </c>
      <c r="V265" s="52">
        <v>73.75</v>
      </c>
      <c r="W265" s="53">
        <v>0.15625993177532471</v>
      </c>
      <c r="X265" s="53">
        <v>0.13500000000000001</v>
      </c>
      <c r="Y265" s="61">
        <f t="shared" si="19"/>
        <v>66.715949999999992</v>
      </c>
      <c r="Z265" s="61">
        <f t="shared" si="20"/>
        <v>6</v>
      </c>
      <c r="AA265" s="52">
        <f t="shared" si="21"/>
        <v>342.00347500000004</v>
      </c>
      <c r="AB265" s="52">
        <v>91</v>
      </c>
    </row>
    <row r="266" spans="1:28">
      <c r="A266" s="46" t="s">
        <v>509</v>
      </c>
      <c r="B266" s="46" t="s">
        <v>510</v>
      </c>
      <c r="C266" s="49">
        <v>227.42</v>
      </c>
      <c r="D266" s="47">
        <v>0</v>
      </c>
      <c r="E266" s="47">
        <v>7.72</v>
      </c>
      <c r="F266" s="48">
        <f t="shared" ref="F266:F322" si="22">D266+E266</f>
        <v>7.72</v>
      </c>
      <c r="G266" s="49">
        <v>0</v>
      </c>
      <c r="H266" s="47">
        <f t="shared" ref="H266:H322" si="23">SUM(F266:G266)</f>
        <v>7.72</v>
      </c>
      <c r="I266" s="47">
        <v>3</v>
      </c>
      <c r="J266" s="47">
        <v>0.7</v>
      </c>
      <c r="K266" s="50">
        <v>0</v>
      </c>
      <c r="L266" s="48">
        <v>0</v>
      </c>
      <c r="M266" s="49">
        <v>58</v>
      </c>
      <c r="N266" s="51">
        <v>0.66810000000000003</v>
      </c>
      <c r="O266" s="52">
        <v>0</v>
      </c>
      <c r="P266" s="52">
        <v>0</v>
      </c>
      <c r="Q266" s="52">
        <v>226.08</v>
      </c>
      <c r="R266" s="49">
        <v>11.37</v>
      </c>
      <c r="S266" s="52">
        <v>208.25</v>
      </c>
      <c r="T266" s="52">
        <v>0</v>
      </c>
      <c r="U266" s="52">
        <v>2</v>
      </c>
      <c r="V266" s="52">
        <v>22.75</v>
      </c>
      <c r="W266" s="53">
        <v>0.1092436974789916</v>
      </c>
      <c r="X266" s="53">
        <v>0.1092436974789916</v>
      </c>
      <c r="Y266" s="61">
        <f t="shared" ref="Y266:Y322" si="24">(T266+U266)+(S266*X266)</f>
        <v>24.75</v>
      </c>
      <c r="Z266" s="61">
        <f t="shared" ref="Z266:Z322" si="25">O266+P266</f>
        <v>0</v>
      </c>
      <c r="AA266" s="52">
        <f t="shared" ref="AA266:AA322" si="26">Q266*N266</f>
        <v>151.044048</v>
      </c>
      <c r="AB266" s="52">
        <v>43</v>
      </c>
    </row>
    <row r="267" spans="1:28">
      <c r="A267" s="46" t="s">
        <v>511</v>
      </c>
      <c r="B267" s="46" t="s">
        <v>512</v>
      </c>
      <c r="C267" s="49">
        <v>1107.07</v>
      </c>
      <c r="D267" s="47">
        <v>0</v>
      </c>
      <c r="E267" s="47">
        <v>62.02</v>
      </c>
      <c r="F267" s="48">
        <f t="shared" si="22"/>
        <v>62.02</v>
      </c>
      <c r="G267" s="49">
        <v>0</v>
      </c>
      <c r="H267" s="47">
        <f t="shared" si="23"/>
        <v>62.02</v>
      </c>
      <c r="I267" s="47">
        <v>17</v>
      </c>
      <c r="J267" s="47">
        <v>1.05</v>
      </c>
      <c r="K267" s="50">
        <v>0</v>
      </c>
      <c r="L267" s="48">
        <v>0</v>
      </c>
      <c r="M267" s="49">
        <v>249</v>
      </c>
      <c r="N267" s="51">
        <v>0.46750000000000003</v>
      </c>
      <c r="O267" s="52">
        <v>0</v>
      </c>
      <c r="P267" s="52">
        <v>0</v>
      </c>
      <c r="Q267" s="52">
        <v>1017.81</v>
      </c>
      <c r="R267" s="49">
        <v>55.35</v>
      </c>
      <c r="S267" s="52">
        <v>1050.42</v>
      </c>
      <c r="T267" s="52">
        <v>2</v>
      </c>
      <c r="U267" s="52">
        <v>10.5</v>
      </c>
      <c r="V267" s="52">
        <v>140.5</v>
      </c>
      <c r="W267" s="53">
        <v>0.1337560214009634</v>
      </c>
      <c r="X267" s="53">
        <v>0.1337560214009634</v>
      </c>
      <c r="Y267" s="61">
        <f t="shared" si="24"/>
        <v>153</v>
      </c>
      <c r="Z267" s="61">
        <f t="shared" si="25"/>
        <v>0</v>
      </c>
      <c r="AA267" s="52">
        <f t="shared" si="26"/>
        <v>475.82617499999998</v>
      </c>
      <c r="AB267" s="52">
        <v>225</v>
      </c>
    </row>
    <row r="268" spans="1:28">
      <c r="A268" s="46" t="s">
        <v>513</v>
      </c>
      <c r="B268" s="46" t="s">
        <v>514</v>
      </c>
      <c r="C268" s="49">
        <v>6078.53</v>
      </c>
      <c r="D268" s="47">
        <v>39.1</v>
      </c>
      <c r="E268" s="47">
        <v>396.55</v>
      </c>
      <c r="F268" s="48">
        <f t="shared" si="22"/>
        <v>435.65000000000003</v>
      </c>
      <c r="G268" s="49">
        <v>0</v>
      </c>
      <c r="H268" s="47">
        <f t="shared" si="23"/>
        <v>435.65000000000003</v>
      </c>
      <c r="I268" s="47">
        <v>130</v>
      </c>
      <c r="J268" s="47">
        <v>12.88</v>
      </c>
      <c r="K268" s="50">
        <v>10</v>
      </c>
      <c r="L268" s="48">
        <v>0</v>
      </c>
      <c r="M268" s="49">
        <v>95</v>
      </c>
      <c r="N268" s="51">
        <v>0.42499999999999999</v>
      </c>
      <c r="O268" s="52">
        <v>163.75</v>
      </c>
      <c r="P268" s="52">
        <v>38.25</v>
      </c>
      <c r="Q268" s="52">
        <v>5626.94</v>
      </c>
      <c r="R268" s="49">
        <v>303.93</v>
      </c>
      <c r="S268" s="52">
        <v>5736.869999999999</v>
      </c>
      <c r="T268" s="52">
        <v>39.5</v>
      </c>
      <c r="U268" s="52">
        <v>78.25</v>
      </c>
      <c r="V268" s="52">
        <v>756.75</v>
      </c>
      <c r="W268" s="53">
        <v>0.13190990906191008</v>
      </c>
      <c r="X268" s="53">
        <v>0.13190990906191008</v>
      </c>
      <c r="Y268" s="61">
        <f t="shared" si="24"/>
        <v>874.5</v>
      </c>
      <c r="Z268" s="61">
        <f t="shared" si="25"/>
        <v>202</v>
      </c>
      <c r="AA268" s="52">
        <f t="shared" si="26"/>
        <v>2391.4494999999997</v>
      </c>
      <c r="AB268" s="52">
        <v>1752.1100000000001</v>
      </c>
    </row>
    <row r="269" spans="1:28">
      <c r="A269" s="46" t="s">
        <v>515</v>
      </c>
      <c r="B269" s="46" t="s">
        <v>516</v>
      </c>
      <c r="C269" s="49">
        <v>16012.26</v>
      </c>
      <c r="D269" s="47">
        <v>216.78</v>
      </c>
      <c r="E269" s="47">
        <v>734</v>
      </c>
      <c r="F269" s="48">
        <f t="shared" si="22"/>
        <v>950.78</v>
      </c>
      <c r="G269" s="49">
        <v>0</v>
      </c>
      <c r="H269" s="47">
        <f t="shared" si="23"/>
        <v>950.78</v>
      </c>
      <c r="I269" s="47">
        <v>320</v>
      </c>
      <c r="J269" s="47">
        <v>31.48</v>
      </c>
      <c r="K269" s="50">
        <v>0</v>
      </c>
      <c r="L269" s="48">
        <v>0</v>
      </c>
      <c r="M269" s="49">
        <v>0</v>
      </c>
      <c r="N269" s="51">
        <v>0.42859999999999998</v>
      </c>
      <c r="O269" s="52">
        <v>803.5</v>
      </c>
      <c r="P269" s="52">
        <v>218.75</v>
      </c>
      <c r="Q269" s="52">
        <v>14910.55</v>
      </c>
      <c r="R269" s="49">
        <v>800.61</v>
      </c>
      <c r="S269" s="52">
        <v>15305.019999999999</v>
      </c>
      <c r="T269" s="52">
        <v>102.5</v>
      </c>
      <c r="U269" s="52">
        <v>245.25</v>
      </c>
      <c r="V269" s="52">
        <v>2097.5</v>
      </c>
      <c r="W269" s="53">
        <v>0.13704653767195341</v>
      </c>
      <c r="X269" s="53">
        <v>0.13500000000000001</v>
      </c>
      <c r="Y269" s="61">
        <f t="shared" si="24"/>
        <v>2413.9276999999997</v>
      </c>
      <c r="Z269" s="61">
        <f t="shared" si="25"/>
        <v>1022.25</v>
      </c>
      <c r="AA269" s="52">
        <f t="shared" si="26"/>
        <v>6390.6617299999998</v>
      </c>
      <c r="AB269" s="52">
        <v>4675</v>
      </c>
    </row>
    <row r="270" spans="1:28">
      <c r="A270" s="46" t="s">
        <v>517</v>
      </c>
      <c r="B270" s="46" t="s">
        <v>518</v>
      </c>
      <c r="C270" s="49">
        <v>7488.8499999999995</v>
      </c>
      <c r="D270" s="47">
        <v>189.72</v>
      </c>
      <c r="E270" s="47">
        <v>264.10000000000002</v>
      </c>
      <c r="F270" s="48">
        <f t="shared" si="22"/>
        <v>453.82000000000005</v>
      </c>
      <c r="G270" s="49">
        <v>319.05</v>
      </c>
      <c r="H270" s="47">
        <f t="shared" si="23"/>
        <v>772.87000000000012</v>
      </c>
      <c r="I270" s="47">
        <v>202</v>
      </c>
      <c r="J270" s="47">
        <v>24.98</v>
      </c>
      <c r="K270" s="50">
        <v>19</v>
      </c>
      <c r="L270" s="48">
        <v>0</v>
      </c>
      <c r="M270" s="49">
        <v>148</v>
      </c>
      <c r="N270" s="51">
        <v>0.30680000000000002</v>
      </c>
      <c r="O270" s="52">
        <v>124.5</v>
      </c>
      <c r="P270" s="52">
        <v>60.5</v>
      </c>
      <c r="Q270" s="52">
        <v>6777.62</v>
      </c>
      <c r="R270" s="49">
        <v>374.44</v>
      </c>
      <c r="S270" s="52">
        <v>6505.579999999999</v>
      </c>
      <c r="T270" s="52">
        <v>43.5</v>
      </c>
      <c r="U270" s="52">
        <v>57</v>
      </c>
      <c r="V270" s="52">
        <v>819.25</v>
      </c>
      <c r="W270" s="53">
        <v>0.12593035517202159</v>
      </c>
      <c r="X270" s="53">
        <v>0.12593035517202159</v>
      </c>
      <c r="Y270" s="61">
        <f t="shared" si="24"/>
        <v>919.75000000000011</v>
      </c>
      <c r="Z270" s="61">
        <f t="shared" si="25"/>
        <v>185</v>
      </c>
      <c r="AA270" s="52">
        <f t="shared" si="26"/>
        <v>2079.3738160000003</v>
      </c>
      <c r="AB270" s="52">
        <v>1845</v>
      </c>
    </row>
    <row r="271" spans="1:28">
      <c r="A271" s="46" t="s">
        <v>519</v>
      </c>
      <c r="B271" s="46" t="s">
        <v>520</v>
      </c>
      <c r="C271" s="49">
        <v>10753.73</v>
      </c>
      <c r="D271" s="47">
        <v>132.69</v>
      </c>
      <c r="E271" s="47">
        <v>645.41999999999996</v>
      </c>
      <c r="F271" s="48">
        <f t="shared" si="22"/>
        <v>778.1099999999999</v>
      </c>
      <c r="G271" s="49">
        <v>0</v>
      </c>
      <c r="H271" s="47">
        <f t="shared" si="23"/>
        <v>778.1099999999999</v>
      </c>
      <c r="I271" s="47">
        <v>314</v>
      </c>
      <c r="J271" s="47">
        <v>32.409999999999997</v>
      </c>
      <c r="K271" s="50">
        <v>45</v>
      </c>
      <c r="L271" s="48">
        <v>0</v>
      </c>
      <c r="M271" s="49">
        <v>390.16</v>
      </c>
      <c r="N271" s="51">
        <v>0.30070000000000002</v>
      </c>
      <c r="O271" s="52">
        <v>311.5</v>
      </c>
      <c r="P271" s="52">
        <v>106.5</v>
      </c>
      <c r="Q271" s="52">
        <v>9928.19</v>
      </c>
      <c r="R271" s="49">
        <v>537.69000000000005</v>
      </c>
      <c r="S271" s="52">
        <v>10141.700000000001</v>
      </c>
      <c r="T271" s="52">
        <v>74</v>
      </c>
      <c r="U271" s="52">
        <v>118.25</v>
      </c>
      <c r="V271" s="52">
        <v>1400</v>
      </c>
      <c r="W271" s="53">
        <v>0.13804391768638394</v>
      </c>
      <c r="X271" s="53">
        <v>0.13500000000000001</v>
      </c>
      <c r="Y271" s="61">
        <f t="shared" si="24"/>
        <v>1561.3795000000002</v>
      </c>
      <c r="Z271" s="61">
        <f t="shared" si="25"/>
        <v>418</v>
      </c>
      <c r="AA271" s="52">
        <f t="shared" si="26"/>
        <v>2985.4067330000003</v>
      </c>
      <c r="AB271" s="52">
        <v>2772.95</v>
      </c>
    </row>
    <row r="272" spans="1:28">
      <c r="A272" s="46" t="s">
        <v>521</v>
      </c>
      <c r="B272" s="46" t="s">
        <v>522</v>
      </c>
      <c r="C272" s="49">
        <v>928.4</v>
      </c>
      <c r="D272" s="47">
        <v>15.12</v>
      </c>
      <c r="E272" s="47">
        <v>69.150000000000006</v>
      </c>
      <c r="F272" s="48">
        <f t="shared" si="22"/>
        <v>84.27000000000001</v>
      </c>
      <c r="G272" s="49">
        <v>0</v>
      </c>
      <c r="H272" s="47">
        <f t="shared" si="23"/>
        <v>84.27000000000001</v>
      </c>
      <c r="I272" s="47">
        <v>13</v>
      </c>
      <c r="J272" s="47">
        <v>1.1299999999999999</v>
      </c>
      <c r="K272" s="50">
        <v>4</v>
      </c>
      <c r="L272" s="48">
        <v>0</v>
      </c>
      <c r="M272" s="49">
        <v>0</v>
      </c>
      <c r="N272" s="51">
        <v>0.4415</v>
      </c>
      <c r="O272" s="52">
        <v>0</v>
      </c>
      <c r="P272" s="52">
        <v>0</v>
      </c>
      <c r="Q272" s="52">
        <v>849.9</v>
      </c>
      <c r="R272" s="49">
        <v>46.42</v>
      </c>
      <c r="S272" s="52">
        <v>894.71999999999991</v>
      </c>
      <c r="T272" s="52">
        <v>5</v>
      </c>
      <c r="U272" s="52">
        <v>11</v>
      </c>
      <c r="V272" s="52">
        <v>120.75</v>
      </c>
      <c r="W272" s="53">
        <v>0.13495842274678113</v>
      </c>
      <c r="X272" s="53">
        <v>0.13495842274678113</v>
      </c>
      <c r="Y272" s="61">
        <f t="shared" si="24"/>
        <v>136.75</v>
      </c>
      <c r="Z272" s="61">
        <f t="shared" si="25"/>
        <v>0</v>
      </c>
      <c r="AA272" s="52">
        <f t="shared" si="26"/>
        <v>375.23084999999998</v>
      </c>
      <c r="AB272" s="52">
        <v>241</v>
      </c>
    </row>
    <row r="273" spans="1:28">
      <c r="A273" s="46" t="s">
        <v>523</v>
      </c>
      <c r="B273" s="46" t="s">
        <v>524</v>
      </c>
      <c r="C273" s="49">
        <v>610</v>
      </c>
      <c r="D273" s="47">
        <v>0</v>
      </c>
      <c r="E273" s="47">
        <v>0</v>
      </c>
      <c r="F273" s="48">
        <f t="shared" si="22"/>
        <v>0</v>
      </c>
      <c r="G273" s="49">
        <v>0</v>
      </c>
      <c r="H273" s="47">
        <f t="shared" si="23"/>
        <v>0</v>
      </c>
      <c r="I273" s="47">
        <v>0</v>
      </c>
      <c r="J273" s="47">
        <v>0</v>
      </c>
      <c r="K273" s="50">
        <v>0</v>
      </c>
      <c r="L273" s="48">
        <v>0</v>
      </c>
      <c r="M273" s="49">
        <v>0</v>
      </c>
      <c r="N273" s="51">
        <v>0.1706</v>
      </c>
      <c r="O273" s="52">
        <v>2</v>
      </c>
      <c r="P273" s="52">
        <v>1</v>
      </c>
      <c r="Q273" s="52">
        <v>629.61</v>
      </c>
      <c r="R273" s="49">
        <v>30.5</v>
      </c>
      <c r="S273" s="52">
        <v>624.59</v>
      </c>
      <c r="T273" s="52">
        <v>3.75</v>
      </c>
      <c r="U273" s="52">
        <v>11.5</v>
      </c>
      <c r="V273" s="52">
        <v>83.75</v>
      </c>
      <c r="W273" s="53">
        <v>0.13408796170287707</v>
      </c>
      <c r="X273" s="53">
        <v>0.13408796170287707</v>
      </c>
      <c r="Y273" s="61">
        <f t="shared" si="24"/>
        <v>98.999999999999986</v>
      </c>
      <c r="Z273" s="61">
        <f t="shared" si="25"/>
        <v>3</v>
      </c>
      <c r="AA273" s="52">
        <f t="shared" si="26"/>
        <v>107.411466</v>
      </c>
      <c r="AB273" s="52">
        <v>242</v>
      </c>
    </row>
    <row r="274" spans="1:28">
      <c r="A274" s="46" t="s">
        <v>525</v>
      </c>
      <c r="B274" s="46" t="s">
        <v>526</v>
      </c>
      <c r="C274" s="49">
        <v>2343.4699999999998</v>
      </c>
      <c r="D274" s="47">
        <v>0</v>
      </c>
      <c r="E274" s="47">
        <v>73.989999999999995</v>
      </c>
      <c r="F274" s="48">
        <f t="shared" si="22"/>
        <v>73.989999999999995</v>
      </c>
      <c r="G274" s="49">
        <v>0</v>
      </c>
      <c r="H274" s="47">
        <f t="shared" si="23"/>
        <v>73.989999999999995</v>
      </c>
      <c r="I274" s="47">
        <v>57</v>
      </c>
      <c r="J274" s="47">
        <v>5.48</v>
      </c>
      <c r="K274" s="50">
        <v>7</v>
      </c>
      <c r="L274" s="48">
        <v>0</v>
      </c>
      <c r="M274" s="49">
        <v>29</v>
      </c>
      <c r="N274" s="51">
        <v>0.51419999999999999</v>
      </c>
      <c r="O274" s="52">
        <v>151</v>
      </c>
      <c r="P274" s="52">
        <v>26.25</v>
      </c>
      <c r="Q274" s="52">
        <v>2270.7800000000002</v>
      </c>
      <c r="R274" s="49">
        <v>117.17</v>
      </c>
      <c r="S274" s="52">
        <v>2205.25</v>
      </c>
      <c r="T274" s="52">
        <v>13</v>
      </c>
      <c r="U274" s="52">
        <v>20.5</v>
      </c>
      <c r="V274" s="52">
        <v>311.75</v>
      </c>
      <c r="W274" s="53">
        <v>0.14136719192835279</v>
      </c>
      <c r="X274" s="53">
        <v>0.13500000000000001</v>
      </c>
      <c r="Y274" s="61">
        <f t="shared" si="24"/>
        <v>331.20875000000001</v>
      </c>
      <c r="Z274" s="61">
        <f t="shared" si="25"/>
        <v>177.25</v>
      </c>
      <c r="AA274" s="52">
        <f t="shared" si="26"/>
        <v>1167.635076</v>
      </c>
      <c r="AB274" s="52">
        <v>685</v>
      </c>
    </row>
    <row r="275" spans="1:28">
      <c r="A275" s="46" t="s">
        <v>527</v>
      </c>
      <c r="B275" s="46" t="s">
        <v>528</v>
      </c>
      <c r="C275" s="49">
        <v>1327.7399999999998</v>
      </c>
      <c r="D275" s="47">
        <v>24.21</v>
      </c>
      <c r="E275" s="47">
        <v>56.91</v>
      </c>
      <c r="F275" s="48">
        <f t="shared" si="22"/>
        <v>81.12</v>
      </c>
      <c r="G275" s="49">
        <v>0</v>
      </c>
      <c r="H275" s="47">
        <f t="shared" si="23"/>
        <v>81.12</v>
      </c>
      <c r="I275" s="47">
        <v>20</v>
      </c>
      <c r="J275" s="47">
        <v>2.62</v>
      </c>
      <c r="K275" s="50">
        <v>7</v>
      </c>
      <c r="L275" s="48">
        <v>0</v>
      </c>
      <c r="M275" s="49">
        <v>0</v>
      </c>
      <c r="N275" s="51">
        <v>0.47820000000000001</v>
      </c>
      <c r="O275" s="52">
        <v>13.25</v>
      </c>
      <c r="P275" s="52">
        <v>4</v>
      </c>
      <c r="Q275" s="52">
        <v>1271</v>
      </c>
      <c r="R275" s="49">
        <v>66.39</v>
      </c>
      <c r="S275" s="52">
        <v>1325.12</v>
      </c>
      <c r="T275" s="52">
        <v>7</v>
      </c>
      <c r="U275" s="52">
        <v>17.25</v>
      </c>
      <c r="V275" s="52">
        <v>185.5</v>
      </c>
      <c r="W275" s="53">
        <v>0.13998732190292201</v>
      </c>
      <c r="X275" s="53">
        <v>0.13500000000000001</v>
      </c>
      <c r="Y275" s="61">
        <f t="shared" si="24"/>
        <v>203.1412</v>
      </c>
      <c r="Z275" s="61">
        <f t="shared" si="25"/>
        <v>17.25</v>
      </c>
      <c r="AA275" s="52">
        <f t="shared" si="26"/>
        <v>607.79219999999998</v>
      </c>
      <c r="AB275" s="52">
        <v>336</v>
      </c>
    </row>
    <row r="276" spans="1:28">
      <c r="A276" s="46" t="s">
        <v>1126</v>
      </c>
      <c r="B276" s="46" t="s">
        <v>1150</v>
      </c>
      <c r="C276" s="49">
        <v>116</v>
      </c>
      <c r="D276" s="47">
        <v>0</v>
      </c>
      <c r="E276" s="47">
        <v>0</v>
      </c>
      <c r="F276" s="48">
        <f t="shared" si="22"/>
        <v>0</v>
      </c>
      <c r="G276" s="49">
        <v>0</v>
      </c>
      <c r="H276" s="47">
        <f t="shared" si="23"/>
        <v>0</v>
      </c>
      <c r="I276" s="47">
        <v>0</v>
      </c>
      <c r="J276" s="47">
        <v>0</v>
      </c>
      <c r="K276" s="50">
        <v>0</v>
      </c>
      <c r="L276" s="48">
        <v>0</v>
      </c>
      <c r="M276" s="49">
        <v>0</v>
      </c>
      <c r="N276" s="51">
        <v>0.81399999999999995</v>
      </c>
      <c r="O276" s="52">
        <v>0</v>
      </c>
      <c r="P276" s="52">
        <v>0</v>
      </c>
      <c r="Q276" s="52">
        <v>129.4</v>
      </c>
      <c r="R276" s="49">
        <v>0</v>
      </c>
      <c r="S276" s="52">
        <v>133.4</v>
      </c>
      <c r="T276" s="52">
        <v>0</v>
      </c>
      <c r="U276" s="52">
        <v>0</v>
      </c>
      <c r="V276" s="52">
        <v>21</v>
      </c>
      <c r="W276" s="53">
        <v>0.15742128935532232</v>
      </c>
      <c r="X276" s="53">
        <v>0.13500000000000001</v>
      </c>
      <c r="Y276" s="61">
        <f t="shared" si="24"/>
        <v>18.009</v>
      </c>
      <c r="Z276" s="61">
        <f t="shared" si="25"/>
        <v>0</v>
      </c>
      <c r="AA276" s="52">
        <f t="shared" si="26"/>
        <v>105.33159999999999</v>
      </c>
      <c r="AB276" s="52">
        <v>54.8</v>
      </c>
    </row>
    <row r="277" spans="1:28">
      <c r="A277" s="46" t="s">
        <v>529</v>
      </c>
      <c r="B277" s="46" t="s">
        <v>530</v>
      </c>
      <c r="C277" s="49">
        <v>507.63</v>
      </c>
      <c r="D277" s="47">
        <v>0</v>
      </c>
      <c r="E277" s="47">
        <v>30.63</v>
      </c>
      <c r="F277" s="48">
        <f t="shared" si="22"/>
        <v>30.63</v>
      </c>
      <c r="G277" s="49">
        <v>0</v>
      </c>
      <c r="H277" s="47">
        <f t="shared" si="23"/>
        <v>30.63</v>
      </c>
      <c r="I277" s="47">
        <v>10</v>
      </c>
      <c r="J277" s="47">
        <v>0</v>
      </c>
      <c r="K277" s="50">
        <v>0</v>
      </c>
      <c r="L277" s="48">
        <v>0</v>
      </c>
      <c r="M277" s="49">
        <v>5</v>
      </c>
      <c r="N277" s="51">
        <v>0.64859999999999995</v>
      </c>
      <c r="O277" s="52">
        <v>21</v>
      </c>
      <c r="P277" s="52">
        <v>1</v>
      </c>
      <c r="Q277" s="52">
        <v>505.81</v>
      </c>
      <c r="R277" s="49">
        <v>25.38</v>
      </c>
      <c r="S277" s="52">
        <v>505.47</v>
      </c>
      <c r="T277" s="52">
        <v>5</v>
      </c>
      <c r="U277" s="52">
        <v>3.25</v>
      </c>
      <c r="V277" s="52">
        <v>90.5</v>
      </c>
      <c r="W277" s="53">
        <v>0.17904128830593308</v>
      </c>
      <c r="X277" s="53">
        <v>0.13500000000000001</v>
      </c>
      <c r="Y277" s="61">
        <f t="shared" si="24"/>
        <v>76.488450000000014</v>
      </c>
      <c r="Z277" s="61">
        <f t="shared" si="25"/>
        <v>22</v>
      </c>
      <c r="AA277" s="52">
        <f t="shared" si="26"/>
        <v>328.06836599999997</v>
      </c>
      <c r="AB277" s="52">
        <v>125</v>
      </c>
    </row>
    <row r="278" spans="1:28">
      <c r="A278" s="46" t="s">
        <v>531</v>
      </c>
      <c r="B278" s="46" t="s">
        <v>532</v>
      </c>
      <c r="C278" s="49">
        <v>15</v>
      </c>
      <c r="D278" s="47">
        <v>0</v>
      </c>
      <c r="E278" s="47">
        <v>0</v>
      </c>
      <c r="F278" s="48">
        <f t="shared" si="22"/>
        <v>0</v>
      </c>
      <c r="G278" s="49">
        <v>0</v>
      </c>
      <c r="H278" s="47">
        <f t="shared" si="23"/>
        <v>0</v>
      </c>
      <c r="I278" s="47">
        <v>0</v>
      </c>
      <c r="J278" s="47">
        <v>0</v>
      </c>
      <c r="K278" s="50">
        <v>0</v>
      </c>
      <c r="L278" s="48">
        <v>0</v>
      </c>
      <c r="M278" s="49">
        <v>0</v>
      </c>
      <c r="N278" s="51">
        <v>1</v>
      </c>
      <c r="O278" s="52">
        <v>0</v>
      </c>
      <c r="P278" s="52">
        <v>0</v>
      </c>
      <c r="Q278" s="52">
        <v>14.3</v>
      </c>
      <c r="R278" s="49">
        <v>0</v>
      </c>
      <c r="S278" s="52">
        <v>14.8</v>
      </c>
      <c r="T278" s="52">
        <v>0</v>
      </c>
      <c r="U278" s="52">
        <v>0</v>
      </c>
      <c r="V278" s="52">
        <v>3.75</v>
      </c>
      <c r="W278" s="53">
        <v>0.25337837837837834</v>
      </c>
      <c r="X278" s="53">
        <v>0.13500000000000001</v>
      </c>
      <c r="Y278" s="61">
        <f t="shared" si="24"/>
        <v>1.9980000000000002</v>
      </c>
      <c r="Z278" s="61">
        <f t="shared" si="25"/>
        <v>0</v>
      </c>
      <c r="AA278" s="52">
        <f t="shared" si="26"/>
        <v>14.3</v>
      </c>
      <c r="AB278" s="52">
        <v>10</v>
      </c>
    </row>
    <row r="279" spans="1:28">
      <c r="A279" s="46" t="s">
        <v>533</v>
      </c>
      <c r="B279" s="46" t="s">
        <v>534</v>
      </c>
      <c r="C279" s="49">
        <v>5964.26</v>
      </c>
      <c r="D279" s="47">
        <v>52.56</v>
      </c>
      <c r="E279" s="47">
        <v>246.18</v>
      </c>
      <c r="F279" s="48">
        <f t="shared" si="22"/>
        <v>298.74</v>
      </c>
      <c r="G279" s="49">
        <v>108</v>
      </c>
      <c r="H279" s="47">
        <f t="shared" si="23"/>
        <v>406.74</v>
      </c>
      <c r="I279" s="47">
        <v>94.51</v>
      </c>
      <c r="J279" s="47">
        <v>10.36</v>
      </c>
      <c r="K279" s="50">
        <v>132.56</v>
      </c>
      <c r="L279" s="48">
        <v>3.16</v>
      </c>
      <c r="M279" s="49">
        <v>198.89</v>
      </c>
      <c r="N279" s="51">
        <v>0.55479999999999996</v>
      </c>
      <c r="O279" s="52">
        <v>804.25</v>
      </c>
      <c r="P279" s="52">
        <v>182.5</v>
      </c>
      <c r="Q279" s="52">
        <v>5680.84</v>
      </c>
      <c r="R279" s="49">
        <v>298.20999999999998</v>
      </c>
      <c r="S279" s="52">
        <v>5671.81</v>
      </c>
      <c r="T279" s="52">
        <v>42.25</v>
      </c>
      <c r="U279" s="52">
        <v>51.75</v>
      </c>
      <c r="V279" s="52">
        <v>788.75</v>
      </c>
      <c r="W279" s="53">
        <v>0.13906495457358409</v>
      </c>
      <c r="X279" s="53">
        <v>0.13500000000000001</v>
      </c>
      <c r="Y279" s="61">
        <f t="shared" si="24"/>
        <v>859.6943500000001</v>
      </c>
      <c r="Z279" s="61">
        <f t="shared" si="25"/>
        <v>986.75</v>
      </c>
      <c r="AA279" s="52">
        <f t="shared" si="26"/>
        <v>3151.7300319999999</v>
      </c>
      <c r="AB279" s="52">
        <v>1620.52</v>
      </c>
    </row>
    <row r="280" spans="1:28">
      <c r="A280" s="46" t="s">
        <v>535</v>
      </c>
      <c r="B280" s="46" t="s">
        <v>536</v>
      </c>
      <c r="C280" s="49">
        <v>1570.3</v>
      </c>
      <c r="D280" s="47">
        <v>0</v>
      </c>
      <c r="E280" s="47">
        <v>141.62</v>
      </c>
      <c r="F280" s="48">
        <f t="shared" si="22"/>
        <v>141.62</v>
      </c>
      <c r="G280" s="49">
        <v>0</v>
      </c>
      <c r="H280" s="47">
        <f t="shared" si="23"/>
        <v>141.62</v>
      </c>
      <c r="I280" s="47">
        <v>30</v>
      </c>
      <c r="J280" s="47">
        <v>4.41</v>
      </c>
      <c r="K280" s="50">
        <v>0</v>
      </c>
      <c r="L280" s="48">
        <v>2.27</v>
      </c>
      <c r="M280" s="49">
        <v>0</v>
      </c>
      <c r="N280" s="51">
        <v>0.56679999999999997</v>
      </c>
      <c r="O280" s="52">
        <v>283.5</v>
      </c>
      <c r="P280" s="52">
        <v>67.5</v>
      </c>
      <c r="Q280" s="52">
        <v>1452.15</v>
      </c>
      <c r="R280" s="49">
        <v>78.52</v>
      </c>
      <c r="S280" s="52">
        <v>1593.3899999999999</v>
      </c>
      <c r="T280" s="52">
        <v>22.5</v>
      </c>
      <c r="U280" s="52">
        <v>20</v>
      </c>
      <c r="V280" s="52">
        <v>185.5</v>
      </c>
      <c r="W280" s="53">
        <v>0.11641845373700099</v>
      </c>
      <c r="X280" s="53">
        <v>0.11641845373700099</v>
      </c>
      <c r="Y280" s="61">
        <f t="shared" si="24"/>
        <v>228</v>
      </c>
      <c r="Z280" s="61">
        <f t="shared" si="25"/>
        <v>351</v>
      </c>
      <c r="AA280" s="52">
        <f t="shared" si="26"/>
        <v>823.07862</v>
      </c>
      <c r="AB280" s="52">
        <v>420</v>
      </c>
    </row>
    <row r="281" spans="1:28">
      <c r="A281" s="46" t="s">
        <v>537</v>
      </c>
      <c r="B281" s="46" t="s">
        <v>538</v>
      </c>
      <c r="C281" s="49">
        <v>215.61000000000004</v>
      </c>
      <c r="D281" s="47">
        <v>2.72</v>
      </c>
      <c r="E281" s="47">
        <v>10.27</v>
      </c>
      <c r="F281" s="48">
        <f t="shared" si="22"/>
        <v>12.99</v>
      </c>
      <c r="G281" s="49">
        <v>0</v>
      </c>
      <c r="H281" s="47">
        <f t="shared" si="23"/>
        <v>12.99</v>
      </c>
      <c r="I281" s="47">
        <v>0</v>
      </c>
      <c r="J281" s="47">
        <v>0.33</v>
      </c>
      <c r="K281" s="50">
        <v>0</v>
      </c>
      <c r="L281" s="48">
        <v>0</v>
      </c>
      <c r="M281" s="49">
        <v>0</v>
      </c>
      <c r="N281" s="51">
        <v>0.55400000000000005</v>
      </c>
      <c r="O281" s="52">
        <v>39</v>
      </c>
      <c r="P281" s="52">
        <v>10</v>
      </c>
      <c r="Q281" s="52">
        <v>212.18</v>
      </c>
      <c r="R281" s="49">
        <v>10.78</v>
      </c>
      <c r="S281" s="52">
        <v>221.76</v>
      </c>
      <c r="T281" s="52">
        <v>1</v>
      </c>
      <c r="U281" s="52">
        <v>2.25</v>
      </c>
      <c r="V281" s="52">
        <v>32.75</v>
      </c>
      <c r="W281" s="53">
        <v>0.14768217893217894</v>
      </c>
      <c r="X281" s="53">
        <v>0.13500000000000001</v>
      </c>
      <c r="Y281" s="61">
        <f t="shared" si="24"/>
        <v>33.187600000000003</v>
      </c>
      <c r="Z281" s="61">
        <f t="shared" si="25"/>
        <v>49</v>
      </c>
      <c r="AA281" s="52">
        <f t="shared" si="26"/>
        <v>117.54772000000001</v>
      </c>
      <c r="AB281" s="52">
        <v>53</v>
      </c>
    </row>
    <row r="282" spans="1:28">
      <c r="A282" s="46" t="s">
        <v>539</v>
      </c>
      <c r="B282" s="46" t="s">
        <v>540</v>
      </c>
      <c r="C282" s="49">
        <v>796.81</v>
      </c>
      <c r="D282" s="47">
        <v>0</v>
      </c>
      <c r="E282" s="47">
        <v>54.08</v>
      </c>
      <c r="F282" s="48">
        <f t="shared" si="22"/>
        <v>54.08</v>
      </c>
      <c r="G282" s="49">
        <v>0</v>
      </c>
      <c r="H282" s="47">
        <f t="shared" si="23"/>
        <v>54.08</v>
      </c>
      <c r="I282" s="47">
        <v>17.04</v>
      </c>
      <c r="J282" s="47">
        <v>0.66</v>
      </c>
      <c r="K282" s="50">
        <v>5.03</v>
      </c>
      <c r="L282" s="48">
        <v>0</v>
      </c>
      <c r="M282" s="49">
        <v>0</v>
      </c>
      <c r="N282" s="51">
        <v>0.54339999999999999</v>
      </c>
      <c r="O282" s="52">
        <v>130.75</v>
      </c>
      <c r="P282" s="52">
        <v>22</v>
      </c>
      <c r="Q282" s="52">
        <v>748.48</v>
      </c>
      <c r="R282" s="49">
        <v>39.840000000000003</v>
      </c>
      <c r="S282" s="52">
        <v>766.18000000000006</v>
      </c>
      <c r="T282" s="52">
        <v>6.5</v>
      </c>
      <c r="U282" s="52">
        <v>15.25</v>
      </c>
      <c r="V282" s="52">
        <v>114.25</v>
      </c>
      <c r="W282" s="53">
        <v>0.14911639562504894</v>
      </c>
      <c r="X282" s="53">
        <v>0.13500000000000001</v>
      </c>
      <c r="Y282" s="61">
        <f t="shared" si="24"/>
        <v>125.18430000000002</v>
      </c>
      <c r="Z282" s="61">
        <f t="shared" si="25"/>
        <v>152.75</v>
      </c>
      <c r="AA282" s="52">
        <f t="shared" si="26"/>
        <v>406.72403200000002</v>
      </c>
      <c r="AB282" s="52">
        <v>205</v>
      </c>
    </row>
    <row r="283" spans="1:28">
      <c r="A283" s="46" t="s">
        <v>541</v>
      </c>
      <c r="B283" s="46" t="s">
        <v>542</v>
      </c>
      <c r="C283" s="49">
        <v>269.58</v>
      </c>
      <c r="D283" s="47">
        <v>0</v>
      </c>
      <c r="E283" s="47">
        <v>11.64</v>
      </c>
      <c r="F283" s="48">
        <f t="shared" si="22"/>
        <v>11.64</v>
      </c>
      <c r="G283" s="49">
        <v>0</v>
      </c>
      <c r="H283" s="47">
        <f t="shared" si="23"/>
        <v>11.64</v>
      </c>
      <c r="I283" s="47">
        <v>4.87</v>
      </c>
      <c r="J283" s="47">
        <v>2.0699999999999998</v>
      </c>
      <c r="K283" s="50">
        <v>0</v>
      </c>
      <c r="L283" s="48">
        <v>0</v>
      </c>
      <c r="M283" s="49">
        <v>0</v>
      </c>
      <c r="N283" s="51">
        <v>0.51759999999999995</v>
      </c>
      <c r="O283" s="52">
        <v>6</v>
      </c>
      <c r="P283" s="52">
        <v>0</v>
      </c>
      <c r="Q283" s="52">
        <v>278.85000000000002</v>
      </c>
      <c r="R283" s="49">
        <v>0</v>
      </c>
      <c r="S283" s="52">
        <v>272.83</v>
      </c>
      <c r="T283" s="52">
        <v>0</v>
      </c>
      <c r="U283" s="52">
        <v>0</v>
      </c>
      <c r="V283" s="52">
        <v>23.75</v>
      </c>
      <c r="W283" s="53">
        <v>8.7050544294982227E-2</v>
      </c>
      <c r="X283" s="53">
        <v>8.7050544294982227E-2</v>
      </c>
      <c r="Y283" s="61">
        <f t="shared" si="24"/>
        <v>23.75</v>
      </c>
      <c r="Z283" s="61">
        <f t="shared" si="25"/>
        <v>6</v>
      </c>
      <c r="AA283" s="52">
        <f t="shared" si="26"/>
        <v>144.33276000000001</v>
      </c>
      <c r="AB283" s="52">
        <v>78</v>
      </c>
    </row>
    <row r="284" spans="1:28">
      <c r="A284" s="46" t="s">
        <v>543</v>
      </c>
      <c r="B284" s="46" t="s">
        <v>544</v>
      </c>
      <c r="C284" s="49">
        <v>254.82</v>
      </c>
      <c r="D284" s="47">
        <v>3.74</v>
      </c>
      <c r="E284" s="47">
        <v>7.42</v>
      </c>
      <c r="F284" s="48">
        <f t="shared" si="22"/>
        <v>11.16</v>
      </c>
      <c r="G284" s="49">
        <v>0</v>
      </c>
      <c r="H284" s="47">
        <f t="shared" si="23"/>
        <v>11.16</v>
      </c>
      <c r="I284" s="47">
        <v>2.5</v>
      </c>
      <c r="J284" s="47">
        <v>1.1599999999999999</v>
      </c>
      <c r="K284" s="50">
        <v>0</v>
      </c>
      <c r="L284" s="48">
        <v>0</v>
      </c>
      <c r="M284" s="49">
        <v>0</v>
      </c>
      <c r="N284" s="51">
        <v>0.93959999999999999</v>
      </c>
      <c r="O284" s="52">
        <v>94.5</v>
      </c>
      <c r="P284" s="52">
        <v>24</v>
      </c>
      <c r="Q284" s="52">
        <v>258.61</v>
      </c>
      <c r="R284" s="49">
        <v>0</v>
      </c>
      <c r="S284" s="52">
        <v>245.53</v>
      </c>
      <c r="T284" s="52">
        <v>6.75</v>
      </c>
      <c r="U284" s="52">
        <v>2</v>
      </c>
      <c r="V284" s="52">
        <v>27.75</v>
      </c>
      <c r="W284" s="53">
        <v>0.11302081212071845</v>
      </c>
      <c r="X284" s="53">
        <v>0.11302081212071845</v>
      </c>
      <c r="Y284" s="61">
        <f t="shared" si="24"/>
        <v>36.5</v>
      </c>
      <c r="Z284" s="61">
        <f t="shared" si="25"/>
        <v>118.5</v>
      </c>
      <c r="AA284" s="52">
        <f t="shared" si="26"/>
        <v>242.98995600000001</v>
      </c>
      <c r="AB284" s="52">
        <v>73</v>
      </c>
    </row>
    <row r="285" spans="1:28">
      <c r="A285" s="46" t="s">
        <v>1135</v>
      </c>
      <c r="B285" s="46" t="s">
        <v>1151</v>
      </c>
      <c r="C285" s="49">
        <v>122</v>
      </c>
      <c r="D285" s="47">
        <v>0</v>
      </c>
      <c r="E285" s="47">
        <v>0</v>
      </c>
      <c r="F285" s="48">
        <f t="shared" si="22"/>
        <v>0</v>
      </c>
      <c r="G285" s="49">
        <v>0</v>
      </c>
      <c r="H285" s="47">
        <f t="shared" si="23"/>
        <v>0</v>
      </c>
      <c r="I285" s="47">
        <v>0</v>
      </c>
      <c r="J285" s="47">
        <v>0</v>
      </c>
      <c r="K285" s="50">
        <v>0</v>
      </c>
      <c r="L285" s="48">
        <v>0</v>
      </c>
      <c r="M285" s="49">
        <v>0</v>
      </c>
      <c r="N285" s="51">
        <v>0.40179999999999999</v>
      </c>
      <c r="O285" s="52">
        <v>10</v>
      </c>
      <c r="P285" s="52">
        <v>1</v>
      </c>
      <c r="Q285" s="52">
        <v>93.81</v>
      </c>
      <c r="R285" s="49">
        <v>0</v>
      </c>
      <c r="S285" s="52">
        <v>50.16</v>
      </c>
      <c r="T285" s="52">
        <v>0</v>
      </c>
      <c r="U285" s="52">
        <v>0</v>
      </c>
      <c r="V285" s="52">
        <v>10</v>
      </c>
      <c r="W285" s="53">
        <v>0.19936204146730463</v>
      </c>
      <c r="X285" s="53">
        <v>0.13500000000000001</v>
      </c>
      <c r="Y285" s="61">
        <f t="shared" si="24"/>
        <v>6.7716000000000003</v>
      </c>
      <c r="Z285" s="61">
        <f t="shared" si="25"/>
        <v>11</v>
      </c>
      <c r="AA285" s="52">
        <f t="shared" si="26"/>
        <v>37.692858000000001</v>
      </c>
      <c r="AB285" s="52">
        <v>0</v>
      </c>
    </row>
    <row r="286" spans="1:28">
      <c r="A286" s="46" t="s">
        <v>545</v>
      </c>
      <c r="B286" s="46" t="s">
        <v>546</v>
      </c>
      <c r="C286" s="49">
        <v>12216.78</v>
      </c>
      <c r="D286" s="47">
        <v>53.02</v>
      </c>
      <c r="E286" s="47">
        <v>538.65</v>
      </c>
      <c r="F286" s="48">
        <f t="shared" si="22"/>
        <v>591.66999999999996</v>
      </c>
      <c r="G286" s="49">
        <v>0</v>
      </c>
      <c r="H286" s="47">
        <f t="shared" si="23"/>
        <v>591.66999999999996</v>
      </c>
      <c r="I286" s="47">
        <v>392</v>
      </c>
      <c r="J286" s="47">
        <v>41.31</v>
      </c>
      <c r="K286" s="50">
        <v>87</v>
      </c>
      <c r="L286" s="48">
        <v>8.1999999999999993</v>
      </c>
      <c r="M286" s="49">
        <v>149</v>
      </c>
      <c r="N286" s="51">
        <v>0.34</v>
      </c>
      <c r="O286" s="52">
        <v>848.75</v>
      </c>
      <c r="P286" s="52">
        <v>135.5</v>
      </c>
      <c r="Q286" s="52">
        <v>11585.52</v>
      </c>
      <c r="R286" s="49">
        <v>610.84</v>
      </c>
      <c r="S286" s="52">
        <v>11621.829999999998</v>
      </c>
      <c r="T286" s="52">
        <v>137</v>
      </c>
      <c r="U286" s="52">
        <v>116.75</v>
      </c>
      <c r="V286" s="52">
        <v>1556.25</v>
      </c>
      <c r="W286" s="53">
        <v>0.13390748272862366</v>
      </c>
      <c r="X286" s="53">
        <v>0.13390748272862366</v>
      </c>
      <c r="Y286" s="61">
        <f t="shared" si="24"/>
        <v>1810</v>
      </c>
      <c r="Z286" s="61">
        <f t="shared" si="25"/>
        <v>984.25</v>
      </c>
      <c r="AA286" s="52">
        <f t="shared" si="26"/>
        <v>3939.0768000000003</v>
      </c>
      <c r="AB286" s="52">
        <v>3366</v>
      </c>
    </row>
    <row r="287" spans="1:28">
      <c r="A287" s="46" t="s">
        <v>547</v>
      </c>
      <c r="B287" s="46" t="s">
        <v>548</v>
      </c>
      <c r="C287" s="49">
        <v>4905.82</v>
      </c>
      <c r="D287" s="47">
        <v>16.38</v>
      </c>
      <c r="E287" s="47">
        <v>226.93</v>
      </c>
      <c r="F287" s="48">
        <f t="shared" si="22"/>
        <v>243.31</v>
      </c>
      <c r="G287" s="49">
        <v>0</v>
      </c>
      <c r="H287" s="47">
        <f t="shared" si="23"/>
        <v>243.31</v>
      </c>
      <c r="I287" s="47">
        <v>147</v>
      </c>
      <c r="J287" s="47">
        <v>23.19</v>
      </c>
      <c r="K287" s="50">
        <v>41</v>
      </c>
      <c r="L287" s="48">
        <v>1.32</v>
      </c>
      <c r="M287" s="49">
        <v>35</v>
      </c>
      <c r="N287" s="51">
        <v>0.48010000000000003</v>
      </c>
      <c r="O287" s="52">
        <v>342.75</v>
      </c>
      <c r="P287" s="52">
        <v>97.25</v>
      </c>
      <c r="Q287" s="52">
        <v>4657.2</v>
      </c>
      <c r="R287" s="49">
        <v>245.29</v>
      </c>
      <c r="S287" s="52">
        <v>4668.59</v>
      </c>
      <c r="T287" s="52">
        <v>68.5</v>
      </c>
      <c r="U287" s="52">
        <v>56.75</v>
      </c>
      <c r="V287" s="52">
        <v>690</v>
      </c>
      <c r="W287" s="53">
        <v>0.14779622969676068</v>
      </c>
      <c r="X287" s="53">
        <v>0.13500000000000001</v>
      </c>
      <c r="Y287" s="61">
        <f t="shared" si="24"/>
        <v>755.50965000000008</v>
      </c>
      <c r="Z287" s="61">
        <f t="shared" si="25"/>
        <v>440</v>
      </c>
      <c r="AA287" s="52">
        <f t="shared" si="26"/>
        <v>2235.9217199999998</v>
      </c>
      <c r="AB287" s="52">
        <v>1396</v>
      </c>
    </row>
    <row r="288" spans="1:28">
      <c r="A288" s="46" t="s">
        <v>549</v>
      </c>
      <c r="B288" s="46" t="s">
        <v>550</v>
      </c>
      <c r="C288" s="49">
        <v>2306.3000000000002</v>
      </c>
      <c r="D288" s="47">
        <v>12.49</v>
      </c>
      <c r="E288" s="47">
        <v>76.180000000000007</v>
      </c>
      <c r="F288" s="48">
        <f t="shared" si="22"/>
        <v>88.67</v>
      </c>
      <c r="G288" s="49">
        <v>0</v>
      </c>
      <c r="H288" s="47">
        <f t="shared" si="23"/>
        <v>88.67</v>
      </c>
      <c r="I288" s="47">
        <v>49.82</v>
      </c>
      <c r="J288" s="47">
        <v>7.87</v>
      </c>
      <c r="K288" s="50">
        <v>12</v>
      </c>
      <c r="L288" s="48">
        <v>0</v>
      </c>
      <c r="M288" s="49">
        <v>71.540000000000006</v>
      </c>
      <c r="N288" s="51">
        <v>0.46639999999999998</v>
      </c>
      <c r="O288" s="52">
        <v>87.5</v>
      </c>
      <c r="P288" s="52">
        <v>26</v>
      </c>
      <c r="Q288" s="52">
        <v>2218.9</v>
      </c>
      <c r="R288" s="49">
        <v>115.32</v>
      </c>
      <c r="S288" s="52">
        <v>2223.31</v>
      </c>
      <c r="T288" s="52">
        <v>23.75</v>
      </c>
      <c r="U288" s="52">
        <v>41.5</v>
      </c>
      <c r="V288" s="52">
        <v>323.75</v>
      </c>
      <c r="W288" s="53">
        <v>0.1456162208598891</v>
      </c>
      <c r="X288" s="53">
        <v>0.13500000000000001</v>
      </c>
      <c r="Y288" s="61">
        <f t="shared" si="24"/>
        <v>365.39685000000003</v>
      </c>
      <c r="Z288" s="61">
        <f t="shared" si="25"/>
        <v>113.5</v>
      </c>
      <c r="AA288" s="52">
        <f t="shared" si="26"/>
        <v>1034.8949600000001</v>
      </c>
      <c r="AB288" s="52">
        <v>654.68000000000006</v>
      </c>
    </row>
    <row r="289" spans="1:28">
      <c r="A289" s="46" t="s">
        <v>551</v>
      </c>
      <c r="B289" s="46" t="s">
        <v>552</v>
      </c>
      <c r="C289" s="49">
        <v>3638.9199999999996</v>
      </c>
      <c r="D289" s="47">
        <v>16.149999999999999</v>
      </c>
      <c r="E289" s="47">
        <v>196.7</v>
      </c>
      <c r="F289" s="48">
        <f t="shared" si="22"/>
        <v>212.85</v>
      </c>
      <c r="G289" s="49">
        <v>0</v>
      </c>
      <c r="H289" s="47">
        <f t="shared" si="23"/>
        <v>212.85</v>
      </c>
      <c r="I289" s="47">
        <v>130</v>
      </c>
      <c r="J289" s="47">
        <v>8.8699999999999992</v>
      </c>
      <c r="K289" s="50">
        <v>16</v>
      </c>
      <c r="L289" s="48">
        <v>2.2000000000000002</v>
      </c>
      <c r="M289" s="49">
        <v>252</v>
      </c>
      <c r="N289" s="51">
        <v>0.32329999999999998</v>
      </c>
      <c r="O289" s="52">
        <v>385.5</v>
      </c>
      <c r="P289" s="52">
        <v>72</v>
      </c>
      <c r="Q289" s="52">
        <v>3358.82</v>
      </c>
      <c r="R289" s="49">
        <v>181.95</v>
      </c>
      <c r="S289" s="52">
        <v>3480.94</v>
      </c>
      <c r="T289" s="52">
        <v>42.5</v>
      </c>
      <c r="U289" s="52">
        <v>66.25</v>
      </c>
      <c r="V289" s="52">
        <v>489</v>
      </c>
      <c r="W289" s="53">
        <v>0.1404792958223928</v>
      </c>
      <c r="X289" s="53">
        <v>0.13500000000000001</v>
      </c>
      <c r="Y289" s="61">
        <f t="shared" si="24"/>
        <v>578.67690000000005</v>
      </c>
      <c r="Z289" s="61">
        <f t="shared" si="25"/>
        <v>457.5</v>
      </c>
      <c r="AA289" s="52">
        <f t="shared" si="26"/>
        <v>1085.906506</v>
      </c>
      <c r="AB289" s="52">
        <v>1017</v>
      </c>
    </row>
    <row r="290" spans="1:28">
      <c r="A290" s="46" t="s">
        <v>553</v>
      </c>
      <c r="B290" s="46" t="s">
        <v>554</v>
      </c>
      <c r="C290" s="49">
        <v>1791.77</v>
      </c>
      <c r="D290" s="47">
        <v>0</v>
      </c>
      <c r="E290" s="47">
        <v>23.94</v>
      </c>
      <c r="F290" s="48">
        <f t="shared" si="22"/>
        <v>23.94</v>
      </c>
      <c r="G290" s="49">
        <v>0</v>
      </c>
      <c r="H290" s="47">
        <f t="shared" si="23"/>
        <v>23.94</v>
      </c>
      <c r="I290" s="47">
        <v>88</v>
      </c>
      <c r="J290" s="47">
        <v>8.83</v>
      </c>
      <c r="K290" s="50">
        <v>0</v>
      </c>
      <c r="L290" s="48">
        <v>0</v>
      </c>
      <c r="M290" s="49">
        <v>200</v>
      </c>
      <c r="N290" s="51">
        <v>0.37790000000000001</v>
      </c>
      <c r="O290" s="52">
        <v>193.75</v>
      </c>
      <c r="P290" s="52">
        <v>33</v>
      </c>
      <c r="Q290" s="52">
        <v>1728</v>
      </c>
      <c r="R290" s="49">
        <v>89.59</v>
      </c>
      <c r="S290" s="52">
        <v>1787.65</v>
      </c>
      <c r="T290" s="52">
        <v>20.25</v>
      </c>
      <c r="U290" s="52">
        <v>22</v>
      </c>
      <c r="V290" s="52">
        <v>183.75</v>
      </c>
      <c r="W290" s="53">
        <v>0.10278857718233435</v>
      </c>
      <c r="X290" s="53">
        <v>0.10278857718233435</v>
      </c>
      <c r="Y290" s="61">
        <f t="shared" si="24"/>
        <v>226</v>
      </c>
      <c r="Z290" s="61">
        <f t="shared" si="25"/>
        <v>226.75</v>
      </c>
      <c r="AA290" s="52">
        <f t="shared" si="26"/>
        <v>653.01120000000003</v>
      </c>
      <c r="AB290" s="52">
        <v>458</v>
      </c>
    </row>
    <row r="291" spans="1:28">
      <c r="A291" s="46" t="s">
        <v>555</v>
      </c>
      <c r="B291" s="46" t="s">
        <v>556</v>
      </c>
      <c r="C291" s="49">
        <v>2104.6799999999998</v>
      </c>
      <c r="D291" s="47">
        <v>0</v>
      </c>
      <c r="E291" s="47">
        <v>71.37</v>
      </c>
      <c r="F291" s="48">
        <f t="shared" si="22"/>
        <v>71.37</v>
      </c>
      <c r="G291" s="49">
        <v>0</v>
      </c>
      <c r="H291" s="47">
        <f t="shared" si="23"/>
        <v>71.37</v>
      </c>
      <c r="I291" s="47">
        <v>33</v>
      </c>
      <c r="J291" s="47">
        <v>2.31</v>
      </c>
      <c r="K291" s="50">
        <v>14</v>
      </c>
      <c r="L291" s="48">
        <v>3</v>
      </c>
      <c r="M291" s="49">
        <v>0</v>
      </c>
      <c r="N291" s="51">
        <v>0.5454</v>
      </c>
      <c r="O291" s="52">
        <v>248</v>
      </c>
      <c r="P291" s="52">
        <v>56.5</v>
      </c>
      <c r="Q291" s="52">
        <v>1798.55</v>
      </c>
      <c r="R291" s="49">
        <v>105.23</v>
      </c>
      <c r="S291" s="52">
        <v>1885.36</v>
      </c>
      <c r="T291" s="52">
        <v>19.25</v>
      </c>
      <c r="U291" s="52">
        <v>30.5</v>
      </c>
      <c r="V291" s="52">
        <v>308.75</v>
      </c>
      <c r="W291" s="53">
        <v>0.16376182797980227</v>
      </c>
      <c r="X291" s="53">
        <v>0.13500000000000001</v>
      </c>
      <c r="Y291" s="61">
        <f t="shared" si="24"/>
        <v>304.27359999999999</v>
      </c>
      <c r="Z291" s="61">
        <f t="shared" si="25"/>
        <v>304.5</v>
      </c>
      <c r="AA291" s="52">
        <f t="shared" si="26"/>
        <v>980.92917</v>
      </c>
      <c r="AB291" s="52">
        <v>757</v>
      </c>
    </row>
    <row r="292" spans="1:28">
      <c r="A292" s="46" t="s">
        <v>557</v>
      </c>
      <c r="B292" s="46" t="s">
        <v>558</v>
      </c>
      <c r="C292" s="49">
        <v>1910.3000000000002</v>
      </c>
      <c r="D292" s="47">
        <v>7.94</v>
      </c>
      <c r="E292" s="47">
        <v>100.01</v>
      </c>
      <c r="F292" s="48">
        <f t="shared" si="22"/>
        <v>107.95</v>
      </c>
      <c r="G292" s="49">
        <v>0</v>
      </c>
      <c r="H292" s="47">
        <f t="shared" si="23"/>
        <v>107.95</v>
      </c>
      <c r="I292" s="47">
        <v>50</v>
      </c>
      <c r="J292" s="47">
        <v>3.39</v>
      </c>
      <c r="K292" s="50">
        <v>20</v>
      </c>
      <c r="L292" s="48">
        <v>3.47</v>
      </c>
      <c r="M292" s="49">
        <v>17</v>
      </c>
      <c r="N292" s="51">
        <v>0.53180000000000005</v>
      </c>
      <c r="O292" s="52">
        <v>114.75</v>
      </c>
      <c r="P292" s="52">
        <v>20</v>
      </c>
      <c r="Q292" s="52">
        <v>1830.26</v>
      </c>
      <c r="R292" s="49">
        <v>95.52</v>
      </c>
      <c r="S292" s="52">
        <v>1795.38</v>
      </c>
      <c r="T292" s="52">
        <v>19.5</v>
      </c>
      <c r="U292" s="52">
        <v>31.75</v>
      </c>
      <c r="V292" s="52">
        <v>323.25</v>
      </c>
      <c r="W292" s="53">
        <v>0.1800454499883033</v>
      </c>
      <c r="X292" s="53">
        <v>0.13500000000000001</v>
      </c>
      <c r="Y292" s="61">
        <f t="shared" si="24"/>
        <v>293.62630000000001</v>
      </c>
      <c r="Z292" s="61">
        <f t="shared" si="25"/>
        <v>134.75</v>
      </c>
      <c r="AA292" s="52">
        <f t="shared" si="26"/>
        <v>973.33226800000011</v>
      </c>
      <c r="AB292" s="52">
        <v>535.81999999999994</v>
      </c>
    </row>
    <row r="293" spans="1:28">
      <c r="A293" s="46" t="s">
        <v>559</v>
      </c>
      <c r="B293" s="46" t="s">
        <v>560</v>
      </c>
      <c r="C293" s="49">
        <v>351.93</v>
      </c>
      <c r="D293" s="47">
        <v>0</v>
      </c>
      <c r="E293" s="47">
        <v>0</v>
      </c>
      <c r="F293" s="48">
        <f t="shared" si="22"/>
        <v>0</v>
      </c>
      <c r="G293" s="49">
        <v>0</v>
      </c>
      <c r="H293" s="47">
        <f t="shared" si="23"/>
        <v>0</v>
      </c>
      <c r="I293" s="47">
        <v>0</v>
      </c>
      <c r="J293" s="47">
        <v>0</v>
      </c>
      <c r="K293" s="50">
        <v>0</v>
      </c>
      <c r="L293" s="48">
        <v>0</v>
      </c>
      <c r="M293" s="49">
        <v>0</v>
      </c>
      <c r="N293" s="51">
        <v>0.9375</v>
      </c>
      <c r="O293" s="52">
        <v>0</v>
      </c>
      <c r="P293" s="52">
        <v>0</v>
      </c>
      <c r="Q293" s="52">
        <v>334.03</v>
      </c>
      <c r="R293" s="49">
        <v>0</v>
      </c>
      <c r="S293" s="52">
        <v>378.53</v>
      </c>
      <c r="T293" s="52">
        <v>13.75</v>
      </c>
      <c r="U293" s="52">
        <v>34.75</v>
      </c>
      <c r="V293" s="52">
        <v>121.75</v>
      </c>
      <c r="W293" s="53">
        <v>0.32163897181200962</v>
      </c>
      <c r="X293" s="53">
        <v>0.13500000000000001</v>
      </c>
      <c r="Y293" s="61">
        <f t="shared" si="24"/>
        <v>99.601550000000003</v>
      </c>
      <c r="Z293" s="61">
        <f t="shared" si="25"/>
        <v>0</v>
      </c>
      <c r="AA293" s="52">
        <f t="shared" si="26"/>
        <v>313.15312499999999</v>
      </c>
      <c r="AB293" s="52">
        <v>119.2</v>
      </c>
    </row>
    <row r="294" spans="1:28">
      <c r="A294" s="46" t="s">
        <v>561</v>
      </c>
      <c r="B294" s="46" t="s">
        <v>562</v>
      </c>
      <c r="C294" s="49">
        <v>67.260000000000005</v>
      </c>
      <c r="D294" s="47">
        <v>0</v>
      </c>
      <c r="E294" s="47">
        <v>3.26</v>
      </c>
      <c r="F294" s="48">
        <f t="shared" si="22"/>
        <v>3.26</v>
      </c>
      <c r="G294" s="49">
        <v>0</v>
      </c>
      <c r="H294" s="47">
        <f t="shared" si="23"/>
        <v>3.26</v>
      </c>
      <c r="I294" s="47">
        <v>0</v>
      </c>
      <c r="J294" s="47">
        <v>0</v>
      </c>
      <c r="K294" s="50">
        <v>0</v>
      </c>
      <c r="L294" s="48">
        <v>0</v>
      </c>
      <c r="M294" s="49">
        <v>0</v>
      </c>
      <c r="N294" s="51">
        <v>0.34379999999999999</v>
      </c>
      <c r="O294" s="52">
        <v>0</v>
      </c>
      <c r="P294" s="52">
        <v>0</v>
      </c>
      <c r="Q294" s="52">
        <v>65.900000000000006</v>
      </c>
      <c r="R294" s="49">
        <v>3.36</v>
      </c>
      <c r="S294" s="52">
        <v>78.400000000000006</v>
      </c>
      <c r="T294" s="52">
        <v>0</v>
      </c>
      <c r="U294" s="52">
        <v>1</v>
      </c>
      <c r="V294" s="52">
        <v>9</v>
      </c>
      <c r="W294" s="53">
        <v>0.11479591836734693</v>
      </c>
      <c r="X294" s="53">
        <v>0.11479591836734693</v>
      </c>
      <c r="Y294" s="61">
        <f t="shared" si="24"/>
        <v>10</v>
      </c>
      <c r="Z294" s="61">
        <f t="shared" si="25"/>
        <v>0</v>
      </c>
      <c r="AA294" s="52">
        <f t="shared" si="26"/>
        <v>22.656420000000001</v>
      </c>
      <c r="AB294" s="52">
        <v>19</v>
      </c>
    </row>
    <row r="295" spans="1:28">
      <c r="A295" s="46" t="s">
        <v>563</v>
      </c>
      <c r="B295" s="46" t="s">
        <v>564</v>
      </c>
      <c r="C295" s="49">
        <v>33</v>
      </c>
      <c r="D295" s="47">
        <v>0</v>
      </c>
      <c r="E295" s="47">
        <v>0</v>
      </c>
      <c r="F295" s="48">
        <f t="shared" si="22"/>
        <v>0</v>
      </c>
      <c r="G295" s="49">
        <v>0</v>
      </c>
      <c r="H295" s="47">
        <f t="shared" si="23"/>
        <v>0</v>
      </c>
      <c r="I295" s="47">
        <v>0</v>
      </c>
      <c r="J295" s="47">
        <v>0</v>
      </c>
      <c r="K295" s="50">
        <v>0</v>
      </c>
      <c r="L295" s="48">
        <v>0</v>
      </c>
      <c r="M295" s="49">
        <v>0</v>
      </c>
      <c r="N295" s="51">
        <v>0.73529999999999995</v>
      </c>
      <c r="O295" s="52">
        <v>0</v>
      </c>
      <c r="P295" s="52">
        <v>0</v>
      </c>
      <c r="Q295" s="52">
        <v>35</v>
      </c>
      <c r="R295" s="49">
        <v>1.65</v>
      </c>
      <c r="S295" s="52">
        <v>38.28</v>
      </c>
      <c r="T295" s="52">
        <v>0</v>
      </c>
      <c r="U295" s="52">
        <v>0</v>
      </c>
      <c r="V295" s="52">
        <v>9.25</v>
      </c>
      <c r="W295" s="53">
        <v>0.2416405433646813</v>
      </c>
      <c r="X295" s="53">
        <v>0.13500000000000001</v>
      </c>
      <c r="Y295" s="61">
        <f t="shared" si="24"/>
        <v>5.1678000000000006</v>
      </c>
      <c r="Z295" s="61">
        <f t="shared" si="25"/>
        <v>0</v>
      </c>
      <c r="AA295" s="52">
        <f t="shared" si="26"/>
        <v>25.735499999999998</v>
      </c>
      <c r="AB295" s="52">
        <v>0</v>
      </c>
    </row>
    <row r="296" spans="1:28">
      <c r="A296" s="46" t="s">
        <v>565</v>
      </c>
      <c r="B296" s="46" t="s">
        <v>566</v>
      </c>
      <c r="C296" s="49">
        <v>220.77</v>
      </c>
      <c r="D296" s="47">
        <v>2.2599999999999998</v>
      </c>
      <c r="E296" s="47">
        <v>17.510000000000002</v>
      </c>
      <c r="F296" s="48">
        <f t="shared" si="22"/>
        <v>19.770000000000003</v>
      </c>
      <c r="G296" s="49">
        <v>0</v>
      </c>
      <c r="H296" s="47">
        <f t="shared" si="23"/>
        <v>19.770000000000003</v>
      </c>
      <c r="I296" s="47">
        <v>1</v>
      </c>
      <c r="J296" s="47">
        <v>0</v>
      </c>
      <c r="K296" s="50">
        <v>0</v>
      </c>
      <c r="L296" s="48">
        <v>0</v>
      </c>
      <c r="M296" s="49">
        <v>4</v>
      </c>
      <c r="N296" s="51">
        <v>0.5897</v>
      </c>
      <c r="O296" s="52">
        <v>1</v>
      </c>
      <c r="P296" s="52">
        <v>0</v>
      </c>
      <c r="Q296" s="52">
        <v>196.13</v>
      </c>
      <c r="R296" s="49">
        <v>11.04</v>
      </c>
      <c r="S296" s="52">
        <v>201.65</v>
      </c>
      <c r="T296" s="52">
        <v>0.75</v>
      </c>
      <c r="U296" s="52">
        <v>2</v>
      </c>
      <c r="V296" s="52">
        <v>40.25</v>
      </c>
      <c r="W296" s="53">
        <v>0.19960327299776839</v>
      </c>
      <c r="X296" s="53">
        <v>0.13500000000000001</v>
      </c>
      <c r="Y296" s="61">
        <f t="shared" si="24"/>
        <v>29.972750000000001</v>
      </c>
      <c r="Z296" s="61">
        <f t="shared" si="25"/>
        <v>1</v>
      </c>
      <c r="AA296" s="52">
        <f t="shared" si="26"/>
        <v>115.657861</v>
      </c>
      <c r="AB296" s="52">
        <v>61</v>
      </c>
    </row>
    <row r="297" spans="1:28">
      <c r="A297" s="46" t="s">
        <v>567</v>
      </c>
      <c r="B297" s="46" t="s">
        <v>568</v>
      </c>
      <c r="C297" s="49">
        <v>3005.8599999999997</v>
      </c>
      <c r="D297" s="47">
        <v>37.56</v>
      </c>
      <c r="E297" s="47">
        <v>129.68</v>
      </c>
      <c r="F297" s="48">
        <f t="shared" si="22"/>
        <v>167.24</v>
      </c>
      <c r="G297" s="49">
        <v>0</v>
      </c>
      <c r="H297" s="47">
        <f t="shared" si="23"/>
        <v>167.24</v>
      </c>
      <c r="I297" s="47">
        <v>41</v>
      </c>
      <c r="J297" s="47">
        <v>0.33</v>
      </c>
      <c r="K297" s="50">
        <v>0</v>
      </c>
      <c r="L297" s="48">
        <v>0</v>
      </c>
      <c r="M297" s="49">
        <v>2.29</v>
      </c>
      <c r="N297" s="51">
        <v>0.3155</v>
      </c>
      <c r="O297" s="52">
        <v>147.75</v>
      </c>
      <c r="P297" s="52">
        <v>57.75</v>
      </c>
      <c r="Q297" s="52">
        <v>2813.25</v>
      </c>
      <c r="R297" s="49">
        <v>150.29</v>
      </c>
      <c r="S297" s="52">
        <v>2745.1499999999996</v>
      </c>
      <c r="T297" s="52">
        <v>23.5</v>
      </c>
      <c r="U297" s="52">
        <v>33</v>
      </c>
      <c r="V297" s="52">
        <v>314.75</v>
      </c>
      <c r="W297" s="53">
        <v>0.11465675828278966</v>
      </c>
      <c r="X297" s="53">
        <v>0.11465675828278966</v>
      </c>
      <c r="Y297" s="61">
        <f t="shared" si="24"/>
        <v>371.25</v>
      </c>
      <c r="Z297" s="61">
        <f t="shared" si="25"/>
        <v>205.5</v>
      </c>
      <c r="AA297" s="52">
        <f t="shared" si="26"/>
        <v>887.580375</v>
      </c>
      <c r="AB297" s="52">
        <v>889</v>
      </c>
    </row>
    <row r="298" spans="1:28">
      <c r="A298" s="46" t="s">
        <v>569</v>
      </c>
      <c r="B298" s="46" t="s">
        <v>570</v>
      </c>
      <c r="C298" s="49">
        <v>594.78000000000009</v>
      </c>
      <c r="D298" s="47">
        <v>3.23</v>
      </c>
      <c r="E298" s="47">
        <v>51.47</v>
      </c>
      <c r="F298" s="48">
        <f t="shared" si="22"/>
        <v>54.699999999999996</v>
      </c>
      <c r="G298" s="49">
        <v>0</v>
      </c>
      <c r="H298" s="47">
        <f t="shared" si="23"/>
        <v>54.699999999999996</v>
      </c>
      <c r="I298" s="47">
        <v>0</v>
      </c>
      <c r="J298" s="47">
        <v>0.08</v>
      </c>
      <c r="K298" s="50">
        <v>0</v>
      </c>
      <c r="L298" s="48">
        <v>0</v>
      </c>
      <c r="M298" s="49">
        <v>0</v>
      </c>
      <c r="N298" s="51">
        <v>0.30769999999999997</v>
      </c>
      <c r="O298" s="52">
        <v>0</v>
      </c>
      <c r="P298" s="52">
        <v>0</v>
      </c>
      <c r="Q298" s="52">
        <v>548.19000000000005</v>
      </c>
      <c r="R298" s="49">
        <v>29.74</v>
      </c>
      <c r="S298" s="52">
        <v>549.08000000000004</v>
      </c>
      <c r="T298" s="52">
        <v>1.75</v>
      </c>
      <c r="U298" s="52">
        <v>3.5</v>
      </c>
      <c r="V298" s="52">
        <v>75.75</v>
      </c>
      <c r="W298" s="53">
        <v>0.13795803890143513</v>
      </c>
      <c r="X298" s="53">
        <v>0.13500000000000001</v>
      </c>
      <c r="Y298" s="61">
        <f t="shared" si="24"/>
        <v>79.375800000000012</v>
      </c>
      <c r="Z298" s="61">
        <f t="shared" si="25"/>
        <v>0</v>
      </c>
      <c r="AA298" s="52">
        <f t="shared" si="26"/>
        <v>168.67806300000001</v>
      </c>
      <c r="AB298" s="52">
        <v>148</v>
      </c>
    </row>
    <row r="299" spans="1:28">
      <c r="A299" s="46" t="s">
        <v>571</v>
      </c>
      <c r="B299" s="46" t="s">
        <v>572</v>
      </c>
      <c r="C299" s="49">
        <v>192.26</v>
      </c>
      <c r="D299" s="47">
        <v>0</v>
      </c>
      <c r="E299" s="47">
        <v>11.26</v>
      </c>
      <c r="F299" s="48">
        <f t="shared" si="22"/>
        <v>11.26</v>
      </c>
      <c r="G299" s="49">
        <v>0</v>
      </c>
      <c r="H299" s="47">
        <f t="shared" si="23"/>
        <v>11.26</v>
      </c>
      <c r="I299" s="47">
        <v>0</v>
      </c>
      <c r="J299" s="47">
        <v>0</v>
      </c>
      <c r="K299" s="50">
        <v>0</v>
      </c>
      <c r="L299" s="48">
        <v>0</v>
      </c>
      <c r="M299" s="49">
        <v>0</v>
      </c>
      <c r="N299" s="51">
        <v>0.31719999999999998</v>
      </c>
      <c r="O299" s="52">
        <v>0</v>
      </c>
      <c r="P299" s="52">
        <v>0</v>
      </c>
      <c r="Q299" s="52">
        <v>183.14</v>
      </c>
      <c r="R299" s="49">
        <v>0</v>
      </c>
      <c r="S299" s="52">
        <v>178.36</v>
      </c>
      <c r="T299" s="52">
        <v>0</v>
      </c>
      <c r="U299" s="52">
        <v>2</v>
      </c>
      <c r="V299" s="52">
        <v>18.25</v>
      </c>
      <c r="W299" s="53">
        <v>0.10232114823951557</v>
      </c>
      <c r="X299" s="53">
        <v>0.10232114823951557</v>
      </c>
      <c r="Y299" s="61">
        <f t="shared" si="24"/>
        <v>20.25</v>
      </c>
      <c r="Z299" s="61">
        <f t="shared" si="25"/>
        <v>0</v>
      </c>
      <c r="AA299" s="52">
        <f t="shared" si="26"/>
        <v>58.092007999999993</v>
      </c>
      <c r="AB299" s="52">
        <v>56</v>
      </c>
    </row>
    <row r="300" spans="1:28">
      <c r="A300" s="46" t="s">
        <v>573</v>
      </c>
      <c r="B300" s="46" t="s">
        <v>574</v>
      </c>
      <c r="C300" s="49">
        <v>121.95</v>
      </c>
      <c r="D300" s="47">
        <v>0</v>
      </c>
      <c r="E300" s="47">
        <v>3.95</v>
      </c>
      <c r="F300" s="48">
        <f t="shared" si="22"/>
        <v>3.95</v>
      </c>
      <c r="G300" s="49">
        <v>0</v>
      </c>
      <c r="H300" s="47">
        <f t="shared" si="23"/>
        <v>3.95</v>
      </c>
      <c r="I300" s="47">
        <v>0</v>
      </c>
      <c r="J300" s="47">
        <v>0</v>
      </c>
      <c r="K300" s="50">
        <v>0</v>
      </c>
      <c r="L300" s="48">
        <v>0</v>
      </c>
      <c r="M300" s="49">
        <v>0</v>
      </c>
      <c r="N300" s="51">
        <v>0.48</v>
      </c>
      <c r="O300" s="52">
        <v>0</v>
      </c>
      <c r="P300" s="52">
        <v>0</v>
      </c>
      <c r="Q300" s="52">
        <v>121.99</v>
      </c>
      <c r="R300" s="49">
        <v>0</v>
      </c>
      <c r="S300" s="52">
        <v>123.65</v>
      </c>
      <c r="T300" s="52">
        <v>0</v>
      </c>
      <c r="U300" s="52">
        <v>2.5</v>
      </c>
      <c r="V300" s="52">
        <v>13.5</v>
      </c>
      <c r="W300" s="53">
        <v>0.10917913465426607</v>
      </c>
      <c r="X300" s="53">
        <v>0.10917913465426607</v>
      </c>
      <c r="Y300" s="61">
        <f t="shared" si="24"/>
        <v>16</v>
      </c>
      <c r="Z300" s="61">
        <f t="shared" si="25"/>
        <v>0</v>
      </c>
      <c r="AA300" s="52">
        <f t="shared" si="26"/>
        <v>58.555199999999992</v>
      </c>
      <c r="AB300" s="52">
        <v>37</v>
      </c>
    </row>
    <row r="301" spans="1:28">
      <c r="A301" s="46" t="s">
        <v>575</v>
      </c>
      <c r="B301" s="46" t="s">
        <v>576</v>
      </c>
      <c r="C301" s="49">
        <v>48</v>
      </c>
      <c r="D301" s="47">
        <v>0</v>
      </c>
      <c r="E301" s="47">
        <v>0</v>
      </c>
      <c r="F301" s="48">
        <f t="shared" si="22"/>
        <v>0</v>
      </c>
      <c r="G301" s="49">
        <v>0</v>
      </c>
      <c r="H301" s="47">
        <f t="shared" si="23"/>
        <v>0</v>
      </c>
      <c r="I301" s="47">
        <v>0</v>
      </c>
      <c r="J301" s="47">
        <v>0</v>
      </c>
      <c r="K301" s="50">
        <v>0</v>
      </c>
      <c r="L301" s="48">
        <v>0</v>
      </c>
      <c r="M301" s="49">
        <v>0</v>
      </c>
      <c r="N301" s="51">
        <v>0</v>
      </c>
      <c r="O301" s="52">
        <v>0</v>
      </c>
      <c r="P301" s="52">
        <v>0</v>
      </c>
      <c r="Q301" s="52">
        <v>47.3</v>
      </c>
      <c r="R301" s="49">
        <v>2.4</v>
      </c>
      <c r="S301" s="52">
        <v>49.8</v>
      </c>
      <c r="T301" s="52">
        <v>0</v>
      </c>
      <c r="U301" s="52">
        <v>1</v>
      </c>
      <c r="V301" s="52">
        <v>6.5</v>
      </c>
      <c r="W301" s="53">
        <v>0.13052208835341367</v>
      </c>
      <c r="X301" s="53">
        <v>0.13052208835341367</v>
      </c>
      <c r="Y301" s="61">
        <f t="shared" si="24"/>
        <v>7.5</v>
      </c>
      <c r="Z301" s="61">
        <f t="shared" si="25"/>
        <v>0</v>
      </c>
      <c r="AA301" s="52">
        <f t="shared" si="26"/>
        <v>0</v>
      </c>
      <c r="AB301" s="52">
        <v>24</v>
      </c>
    </row>
    <row r="302" spans="1:28">
      <c r="A302" s="46" t="s">
        <v>577</v>
      </c>
      <c r="B302" s="46" t="s">
        <v>578</v>
      </c>
      <c r="C302" s="49">
        <v>162.21</v>
      </c>
      <c r="D302" s="47">
        <v>0</v>
      </c>
      <c r="E302" s="47">
        <v>9.2100000000000009</v>
      </c>
      <c r="F302" s="48">
        <f t="shared" si="22"/>
        <v>9.2100000000000009</v>
      </c>
      <c r="G302" s="49">
        <v>0</v>
      </c>
      <c r="H302" s="47">
        <f t="shared" si="23"/>
        <v>9.2100000000000009</v>
      </c>
      <c r="I302" s="47">
        <v>1</v>
      </c>
      <c r="J302" s="47">
        <v>0</v>
      </c>
      <c r="K302" s="50">
        <v>0</v>
      </c>
      <c r="L302" s="48">
        <v>0</v>
      </c>
      <c r="M302" s="49">
        <v>0</v>
      </c>
      <c r="N302" s="51">
        <v>0.23760000000000001</v>
      </c>
      <c r="O302" s="52">
        <v>0</v>
      </c>
      <c r="P302" s="52">
        <v>0</v>
      </c>
      <c r="Q302" s="52">
        <v>176.24</v>
      </c>
      <c r="R302" s="49">
        <v>0</v>
      </c>
      <c r="S302" s="52">
        <v>172.29999999999998</v>
      </c>
      <c r="T302" s="52">
        <v>1</v>
      </c>
      <c r="U302" s="52">
        <v>5</v>
      </c>
      <c r="V302" s="52">
        <v>24</v>
      </c>
      <c r="W302" s="53">
        <v>0.13929193267556589</v>
      </c>
      <c r="X302" s="53">
        <v>0.13500000000000001</v>
      </c>
      <c r="Y302" s="61">
        <f t="shared" si="24"/>
        <v>29.2605</v>
      </c>
      <c r="Z302" s="61">
        <f t="shared" si="25"/>
        <v>0</v>
      </c>
      <c r="AA302" s="52">
        <f t="shared" si="26"/>
        <v>41.874624000000004</v>
      </c>
      <c r="AB302" s="52">
        <v>52</v>
      </c>
    </row>
    <row r="303" spans="1:28">
      <c r="A303" s="46" t="s">
        <v>579</v>
      </c>
      <c r="B303" s="46" t="s">
        <v>580</v>
      </c>
      <c r="C303" s="49">
        <v>87</v>
      </c>
      <c r="D303" s="47">
        <v>0</v>
      </c>
      <c r="E303" s="47">
        <v>0</v>
      </c>
      <c r="F303" s="48">
        <f t="shared" si="22"/>
        <v>0</v>
      </c>
      <c r="G303" s="49">
        <v>0</v>
      </c>
      <c r="H303" s="47">
        <f t="shared" si="23"/>
        <v>0</v>
      </c>
      <c r="I303" s="47">
        <v>0</v>
      </c>
      <c r="J303" s="47">
        <v>0</v>
      </c>
      <c r="K303" s="50">
        <v>0</v>
      </c>
      <c r="L303" s="48">
        <v>0</v>
      </c>
      <c r="M303" s="49">
        <v>0</v>
      </c>
      <c r="N303" s="51">
        <v>0.59379999999999999</v>
      </c>
      <c r="O303" s="52">
        <v>0</v>
      </c>
      <c r="P303" s="52">
        <v>0</v>
      </c>
      <c r="Q303" s="52">
        <v>84.5</v>
      </c>
      <c r="R303" s="49">
        <v>0</v>
      </c>
      <c r="S303" s="52">
        <v>81.400000000000006</v>
      </c>
      <c r="T303" s="52">
        <v>0.25</v>
      </c>
      <c r="U303" s="52">
        <v>2</v>
      </c>
      <c r="V303" s="52">
        <v>6.75</v>
      </c>
      <c r="W303" s="53">
        <v>8.2923832923832916E-2</v>
      </c>
      <c r="X303" s="53">
        <v>8.2923832923832916E-2</v>
      </c>
      <c r="Y303" s="61">
        <f t="shared" si="24"/>
        <v>9</v>
      </c>
      <c r="Z303" s="61">
        <f t="shared" si="25"/>
        <v>0</v>
      </c>
      <c r="AA303" s="52">
        <f t="shared" si="26"/>
        <v>50.176099999999998</v>
      </c>
      <c r="AB303" s="52">
        <v>27</v>
      </c>
    </row>
    <row r="304" spans="1:28">
      <c r="A304" s="46" t="s">
        <v>581</v>
      </c>
      <c r="B304" s="46" t="s">
        <v>582</v>
      </c>
      <c r="C304" s="49">
        <v>193.69</v>
      </c>
      <c r="D304" s="47">
        <v>1.84</v>
      </c>
      <c r="E304" s="47">
        <v>6.85</v>
      </c>
      <c r="F304" s="48">
        <f t="shared" si="22"/>
        <v>8.69</v>
      </c>
      <c r="G304" s="49">
        <v>0</v>
      </c>
      <c r="H304" s="47">
        <f t="shared" si="23"/>
        <v>8.69</v>
      </c>
      <c r="I304" s="47">
        <v>3</v>
      </c>
      <c r="J304" s="47">
        <v>0</v>
      </c>
      <c r="K304" s="50">
        <v>0</v>
      </c>
      <c r="L304" s="48">
        <v>0</v>
      </c>
      <c r="M304" s="49">
        <v>0</v>
      </c>
      <c r="N304" s="51">
        <v>0.61619999999999997</v>
      </c>
      <c r="O304" s="52">
        <v>0</v>
      </c>
      <c r="P304" s="52">
        <v>0</v>
      </c>
      <c r="Q304" s="52">
        <v>184.68</v>
      </c>
      <c r="R304" s="49">
        <v>9.68</v>
      </c>
      <c r="S304" s="52">
        <v>191.17000000000002</v>
      </c>
      <c r="T304" s="52">
        <v>1</v>
      </c>
      <c r="U304" s="52">
        <v>1</v>
      </c>
      <c r="V304" s="52">
        <v>39</v>
      </c>
      <c r="W304" s="53">
        <v>0.20400690484908718</v>
      </c>
      <c r="X304" s="53">
        <v>0.13500000000000001</v>
      </c>
      <c r="Y304" s="61">
        <f t="shared" si="24"/>
        <v>27.807950000000005</v>
      </c>
      <c r="Z304" s="61">
        <f t="shared" si="25"/>
        <v>0</v>
      </c>
      <c r="AA304" s="52">
        <f t="shared" si="26"/>
        <v>113.79981599999999</v>
      </c>
      <c r="AB304" s="52">
        <v>58</v>
      </c>
    </row>
    <row r="305" spans="1:28">
      <c r="A305" s="46" t="s">
        <v>583</v>
      </c>
      <c r="B305" s="46" t="s">
        <v>584</v>
      </c>
      <c r="C305" s="49">
        <v>149.52000000000001</v>
      </c>
      <c r="D305" s="47">
        <v>0</v>
      </c>
      <c r="E305" s="47">
        <v>14.52</v>
      </c>
      <c r="F305" s="48">
        <f t="shared" si="22"/>
        <v>14.52</v>
      </c>
      <c r="G305" s="49">
        <v>0</v>
      </c>
      <c r="H305" s="47">
        <f t="shared" si="23"/>
        <v>14.52</v>
      </c>
      <c r="I305" s="47">
        <v>1</v>
      </c>
      <c r="J305" s="47">
        <v>0</v>
      </c>
      <c r="K305" s="50">
        <v>0</v>
      </c>
      <c r="L305" s="48">
        <v>0</v>
      </c>
      <c r="M305" s="49">
        <v>0</v>
      </c>
      <c r="N305" s="51">
        <v>0.36499999999999999</v>
      </c>
      <c r="O305" s="52">
        <v>0</v>
      </c>
      <c r="P305" s="52">
        <v>0</v>
      </c>
      <c r="Q305" s="52">
        <v>150.91</v>
      </c>
      <c r="R305" s="49">
        <v>0</v>
      </c>
      <c r="S305" s="52">
        <v>141.57</v>
      </c>
      <c r="T305" s="52">
        <v>1</v>
      </c>
      <c r="U305" s="52">
        <v>2.75</v>
      </c>
      <c r="V305" s="52">
        <v>13.75</v>
      </c>
      <c r="W305" s="53">
        <v>9.7125097125097135E-2</v>
      </c>
      <c r="X305" s="53">
        <v>9.7125097125097135E-2</v>
      </c>
      <c r="Y305" s="61">
        <f t="shared" si="24"/>
        <v>17.5</v>
      </c>
      <c r="Z305" s="61">
        <f t="shared" si="25"/>
        <v>0</v>
      </c>
      <c r="AA305" s="52">
        <f t="shared" si="26"/>
        <v>55.082149999999999</v>
      </c>
      <c r="AB305" s="52">
        <v>40</v>
      </c>
    </row>
    <row r="306" spans="1:28">
      <c r="A306" s="46" t="s">
        <v>585</v>
      </c>
      <c r="B306" s="46" t="s">
        <v>586</v>
      </c>
      <c r="C306" s="49">
        <v>111.13</v>
      </c>
      <c r="D306" s="47">
        <v>1.54</v>
      </c>
      <c r="E306" s="47">
        <v>4.51</v>
      </c>
      <c r="F306" s="48">
        <f t="shared" si="22"/>
        <v>6.05</v>
      </c>
      <c r="G306" s="49">
        <v>0</v>
      </c>
      <c r="H306" s="47">
        <f t="shared" si="23"/>
        <v>6.05</v>
      </c>
      <c r="I306" s="47">
        <v>0</v>
      </c>
      <c r="J306" s="47">
        <v>0.08</v>
      </c>
      <c r="K306" s="50">
        <v>0</v>
      </c>
      <c r="L306" s="48">
        <v>0</v>
      </c>
      <c r="M306" s="49">
        <v>0</v>
      </c>
      <c r="N306" s="51">
        <v>0.3659</v>
      </c>
      <c r="O306" s="52">
        <v>0</v>
      </c>
      <c r="P306" s="52">
        <v>0</v>
      </c>
      <c r="Q306" s="52">
        <v>120.83</v>
      </c>
      <c r="R306" s="49">
        <v>5.56</v>
      </c>
      <c r="S306" s="52">
        <v>120.09</v>
      </c>
      <c r="T306" s="52">
        <v>0</v>
      </c>
      <c r="U306" s="52">
        <v>1</v>
      </c>
      <c r="V306" s="52">
        <v>10.75</v>
      </c>
      <c r="W306" s="53">
        <v>8.9516196186193692E-2</v>
      </c>
      <c r="X306" s="53">
        <v>8.9516196186193692E-2</v>
      </c>
      <c r="Y306" s="61">
        <f t="shared" si="24"/>
        <v>11.75</v>
      </c>
      <c r="Z306" s="61">
        <f t="shared" si="25"/>
        <v>0</v>
      </c>
      <c r="AA306" s="52">
        <f t="shared" si="26"/>
        <v>44.211697000000001</v>
      </c>
      <c r="AB306" s="52">
        <v>29</v>
      </c>
    </row>
    <row r="307" spans="1:28">
      <c r="A307" s="46" t="s">
        <v>587</v>
      </c>
      <c r="B307" s="46" t="s">
        <v>588</v>
      </c>
      <c r="C307" s="49">
        <v>600</v>
      </c>
      <c r="D307" s="47">
        <v>0</v>
      </c>
      <c r="E307" s="47">
        <v>0</v>
      </c>
      <c r="F307" s="48">
        <f t="shared" si="22"/>
        <v>0</v>
      </c>
      <c r="G307" s="49">
        <v>0</v>
      </c>
      <c r="H307" s="47">
        <f t="shared" si="23"/>
        <v>0</v>
      </c>
      <c r="I307" s="47">
        <v>0</v>
      </c>
      <c r="J307" s="47">
        <v>0</v>
      </c>
      <c r="K307" s="50">
        <v>0</v>
      </c>
      <c r="L307" s="48">
        <v>0</v>
      </c>
      <c r="M307" s="49">
        <v>0</v>
      </c>
      <c r="N307" s="51">
        <v>0.93140000000000001</v>
      </c>
      <c r="O307" s="52">
        <v>173</v>
      </c>
      <c r="P307" s="52">
        <v>71.25</v>
      </c>
      <c r="Q307" s="52">
        <v>621.30999999999995</v>
      </c>
      <c r="R307" s="49">
        <v>30</v>
      </c>
      <c r="S307" s="52">
        <v>618.79999999999995</v>
      </c>
      <c r="T307" s="52">
        <v>9.75</v>
      </c>
      <c r="U307" s="52">
        <v>8</v>
      </c>
      <c r="V307" s="52">
        <v>67.75</v>
      </c>
      <c r="W307" s="53">
        <v>0.10948610213316097</v>
      </c>
      <c r="X307" s="53">
        <v>0.10948610213316097</v>
      </c>
      <c r="Y307" s="61">
        <f t="shared" si="24"/>
        <v>85.5</v>
      </c>
      <c r="Z307" s="61">
        <f t="shared" si="25"/>
        <v>244.25</v>
      </c>
      <c r="AA307" s="52">
        <f t="shared" si="26"/>
        <v>578.68813399999999</v>
      </c>
      <c r="AB307" s="52">
        <v>255</v>
      </c>
    </row>
    <row r="308" spans="1:28">
      <c r="A308" s="46" t="s">
        <v>589</v>
      </c>
      <c r="B308" s="46" t="s">
        <v>590</v>
      </c>
      <c r="C308" s="49">
        <v>1280.1600000000001</v>
      </c>
      <c r="D308" s="47">
        <v>17.96</v>
      </c>
      <c r="E308" s="47">
        <v>56.45</v>
      </c>
      <c r="F308" s="48">
        <f t="shared" si="22"/>
        <v>74.41</v>
      </c>
      <c r="G308" s="49">
        <v>0</v>
      </c>
      <c r="H308" s="47">
        <f t="shared" si="23"/>
        <v>74.41</v>
      </c>
      <c r="I308" s="47">
        <v>35</v>
      </c>
      <c r="J308" s="47">
        <v>0.75</v>
      </c>
      <c r="K308" s="50">
        <v>0</v>
      </c>
      <c r="L308" s="48">
        <v>0</v>
      </c>
      <c r="M308" s="49">
        <v>43</v>
      </c>
      <c r="N308" s="51">
        <v>0.49680000000000002</v>
      </c>
      <c r="O308" s="52">
        <v>92.5</v>
      </c>
      <c r="P308" s="52">
        <v>21.75</v>
      </c>
      <c r="Q308" s="52">
        <v>1242.03</v>
      </c>
      <c r="R308" s="49">
        <v>64.010000000000005</v>
      </c>
      <c r="S308" s="52">
        <v>1278.5000000000002</v>
      </c>
      <c r="T308" s="52">
        <v>11.25</v>
      </c>
      <c r="U308" s="52">
        <v>13.5</v>
      </c>
      <c r="V308" s="52">
        <v>163.5</v>
      </c>
      <c r="W308" s="53">
        <v>0.12788423934298004</v>
      </c>
      <c r="X308" s="53">
        <v>0.12788423934298004</v>
      </c>
      <c r="Y308" s="61">
        <f t="shared" si="24"/>
        <v>188.25000000000003</v>
      </c>
      <c r="Z308" s="61">
        <f t="shared" si="25"/>
        <v>114.25</v>
      </c>
      <c r="AA308" s="52">
        <f t="shared" si="26"/>
        <v>617.04050400000006</v>
      </c>
      <c r="AB308" s="52">
        <v>353</v>
      </c>
    </row>
    <row r="309" spans="1:28">
      <c r="A309" s="46" t="s">
        <v>591</v>
      </c>
      <c r="B309" s="46" t="s">
        <v>592</v>
      </c>
      <c r="C309" s="49">
        <v>17828.400000000001</v>
      </c>
      <c r="D309" s="47">
        <v>277.11</v>
      </c>
      <c r="E309" s="47">
        <v>962.22</v>
      </c>
      <c r="F309" s="48">
        <f t="shared" si="22"/>
        <v>1239.33</v>
      </c>
      <c r="G309" s="49">
        <v>513.52</v>
      </c>
      <c r="H309" s="47">
        <f t="shared" si="23"/>
        <v>1752.85</v>
      </c>
      <c r="I309" s="47">
        <v>111</v>
      </c>
      <c r="J309" s="47">
        <v>16.55</v>
      </c>
      <c r="K309" s="50">
        <v>84</v>
      </c>
      <c r="L309" s="48">
        <v>0</v>
      </c>
      <c r="M309" s="49">
        <v>124</v>
      </c>
      <c r="N309" s="51">
        <v>0.76900000000000002</v>
      </c>
      <c r="O309" s="52">
        <v>4781.5</v>
      </c>
      <c r="P309" s="52">
        <v>1246.5</v>
      </c>
      <c r="Q309" s="52">
        <v>16033.52</v>
      </c>
      <c r="R309" s="49">
        <v>891.42</v>
      </c>
      <c r="S309" s="52">
        <v>15757.54</v>
      </c>
      <c r="T309" s="52">
        <v>221.75</v>
      </c>
      <c r="U309" s="52">
        <v>247.75</v>
      </c>
      <c r="V309" s="52">
        <v>1972.25</v>
      </c>
      <c r="W309" s="53">
        <v>0.12516230325291891</v>
      </c>
      <c r="X309" s="53">
        <v>0.12516230325291891</v>
      </c>
      <c r="Y309" s="61">
        <f t="shared" si="24"/>
        <v>2441.75</v>
      </c>
      <c r="Z309" s="61">
        <f t="shared" si="25"/>
        <v>6028</v>
      </c>
      <c r="AA309" s="52">
        <f t="shared" si="26"/>
        <v>12329.776880000001</v>
      </c>
      <c r="AB309" s="52">
        <v>4787</v>
      </c>
    </row>
    <row r="310" spans="1:28">
      <c r="A310" s="46" t="s">
        <v>593</v>
      </c>
      <c r="B310" s="46" t="s">
        <v>594</v>
      </c>
      <c r="C310" s="49">
        <v>3396.38</v>
      </c>
      <c r="D310" s="47">
        <v>20.55</v>
      </c>
      <c r="E310" s="47">
        <v>149.25</v>
      </c>
      <c r="F310" s="48">
        <f t="shared" si="22"/>
        <v>169.8</v>
      </c>
      <c r="G310" s="49">
        <v>0</v>
      </c>
      <c r="H310" s="47">
        <f t="shared" si="23"/>
        <v>169.8</v>
      </c>
      <c r="I310" s="47">
        <v>40</v>
      </c>
      <c r="J310" s="47">
        <v>4.78</v>
      </c>
      <c r="K310" s="50">
        <v>0</v>
      </c>
      <c r="L310" s="48">
        <v>0</v>
      </c>
      <c r="M310" s="49">
        <v>12</v>
      </c>
      <c r="N310" s="51">
        <v>0.56830000000000003</v>
      </c>
      <c r="O310" s="52">
        <v>336</v>
      </c>
      <c r="P310" s="52">
        <v>136</v>
      </c>
      <c r="Q310" s="52">
        <v>3193.66</v>
      </c>
      <c r="R310" s="49">
        <v>169.82</v>
      </c>
      <c r="S310" s="52">
        <v>3238.44</v>
      </c>
      <c r="T310" s="52">
        <v>31.75</v>
      </c>
      <c r="U310" s="52">
        <v>34.75</v>
      </c>
      <c r="V310" s="52">
        <v>387.5</v>
      </c>
      <c r="W310" s="53">
        <v>0.11965637776213238</v>
      </c>
      <c r="X310" s="53">
        <v>0.11965637776213238</v>
      </c>
      <c r="Y310" s="61">
        <f t="shared" si="24"/>
        <v>454</v>
      </c>
      <c r="Z310" s="61">
        <f t="shared" si="25"/>
        <v>472</v>
      </c>
      <c r="AA310" s="52">
        <f t="shared" si="26"/>
        <v>1814.9569779999999</v>
      </c>
      <c r="AB310" s="52">
        <v>973</v>
      </c>
    </row>
    <row r="311" spans="1:28">
      <c r="A311" s="46" t="s">
        <v>595</v>
      </c>
      <c r="B311" s="46" t="s">
        <v>596</v>
      </c>
      <c r="C311" s="49">
        <v>3867.97</v>
      </c>
      <c r="D311" s="47">
        <v>5.88</v>
      </c>
      <c r="E311" s="47">
        <v>211.3</v>
      </c>
      <c r="F311" s="48">
        <f t="shared" si="22"/>
        <v>217.18</v>
      </c>
      <c r="G311" s="49">
        <v>0</v>
      </c>
      <c r="H311" s="47">
        <f t="shared" si="23"/>
        <v>217.18</v>
      </c>
      <c r="I311" s="47">
        <v>51</v>
      </c>
      <c r="J311" s="47">
        <v>2.79</v>
      </c>
      <c r="K311" s="50">
        <v>0</v>
      </c>
      <c r="L311" s="48">
        <v>0</v>
      </c>
      <c r="M311" s="49">
        <v>46</v>
      </c>
      <c r="N311" s="51">
        <v>0.50160000000000005</v>
      </c>
      <c r="O311" s="52">
        <v>238.25</v>
      </c>
      <c r="P311" s="52">
        <v>69</v>
      </c>
      <c r="Q311" s="52">
        <v>3631.75</v>
      </c>
      <c r="R311" s="49">
        <v>193.4</v>
      </c>
      <c r="S311" s="52">
        <v>3737.2599999999998</v>
      </c>
      <c r="T311" s="52">
        <v>28.5</v>
      </c>
      <c r="U311" s="52">
        <v>36.75</v>
      </c>
      <c r="V311" s="52">
        <v>473.75</v>
      </c>
      <c r="W311" s="53">
        <v>0.12676399287178308</v>
      </c>
      <c r="X311" s="53">
        <v>0.12676399287178308</v>
      </c>
      <c r="Y311" s="61">
        <f t="shared" si="24"/>
        <v>539</v>
      </c>
      <c r="Z311" s="61">
        <f t="shared" si="25"/>
        <v>307.25</v>
      </c>
      <c r="AA311" s="52">
        <f t="shared" si="26"/>
        <v>1821.6858000000002</v>
      </c>
      <c r="AB311" s="52">
        <v>1118</v>
      </c>
    </row>
    <row r="312" spans="1:28">
      <c r="A312" s="46" t="s">
        <v>597</v>
      </c>
      <c r="B312" s="46" t="s">
        <v>598</v>
      </c>
      <c r="C312" s="49">
        <v>901.23</v>
      </c>
      <c r="D312" s="47">
        <v>5.65</v>
      </c>
      <c r="E312" s="47">
        <v>72.95</v>
      </c>
      <c r="F312" s="48">
        <f t="shared" si="22"/>
        <v>78.600000000000009</v>
      </c>
      <c r="G312" s="49">
        <v>0</v>
      </c>
      <c r="H312" s="47">
        <f t="shared" si="23"/>
        <v>78.600000000000009</v>
      </c>
      <c r="I312" s="47">
        <v>12</v>
      </c>
      <c r="J312" s="47">
        <v>0.63</v>
      </c>
      <c r="K312" s="50">
        <v>0</v>
      </c>
      <c r="L312" s="48">
        <v>0</v>
      </c>
      <c r="M312" s="49">
        <v>0</v>
      </c>
      <c r="N312" s="51">
        <v>0.92049999999999998</v>
      </c>
      <c r="O312" s="52">
        <v>390.5</v>
      </c>
      <c r="P312" s="52">
        <v>57</v>
      </c>
      <c r="Q312" s="52">
        <v>827.09</v>
      </c>
      <c r="R312" s="49">
        <v>0</v>
      </c>
      <c r="S312" s="52">
        <v>850.15</v>
      </c>
      <c r="T312" s="52">
        <v>5.25</v>
      </c>
      <c r="U312" s="52">
        <v>5.5</v>
      </c>
      <c r="V312" s="52">
        <v>85.5</v>
      </c>
      <c r="W312" s="53">
        <v>0.10057048756101865</v>
      </c>
      <c r="X312" s="53">
        <v>0.10057048756101865</v>
      </c>
      <c r="Y312" s="61">
        <f t="shared" si="24"/>
        <v>96.25</v>
      </c>
      <c r="Z312" s="61">
        <f t="shared" si="25"/>
        <v>447.5</v>
      </c>
      <c r="AA312" s="52">
        <f t="shared" si="26"/>
        <v>761.33634500000005</v>
      </c>
      <c r="AB312" s="52">
        <v>243</v>
      </c>
    </row>
    <row r="313" spans="1:28">
      <c r="A313" s="46" t="s">
        <v>599</v>
      </c>
      <c r="B313" s="46" t="s">
        <v>600</v>
      </c>
      <c r="C313" s="49">
        <v>3763.41</v>
      </c>
      <c r="D313" s="47">
        <v>37.49</v>
      </c>
      <c r="E313" s="47">
        <v>230.5</v>
      </c>
      <c r="F313" s="48">
        <f t="shared" si="22"/>
        <v>267.99</v>
      </c>
      <c r="G313" s="49">
        <v>0</v>
      </c>
      <c r="H313" s="47">
        <f t="shared" si="23"/>
        <v>267.99</v>
      </c>
      <c r="I313" s="47">
        <v>52</v>
      </c>
      <c r="J313" s="47">
        <v>4.42</v>
      </c>
      <c r="K313" s="50">
        <v>18</v>
      </c>
      <c r="L313" s="48">
        <v>0</v>
      </c>
      <c r="M313" s="49">
        <v>30</v>
      </c>
      <c r="N313" s="51">
        <v>0.85250000000000004</v>
      </c>
      <c r="O313" s="52">
        <v>1192.25</v>
      </c>
      <c r="P313" s="52">
        <v>267.75</v>
      </c>
      <c r="Q313" s="52">
        <v>3587.59</v>
      </c>
      <c r="R313" s="49">
        <v>188.17</v>
      </c>
      <c r="S313" s="52">
        <v>3607.89</v>
      </c>
      <c r="T313" s="52">
        <v>19.5</v>
      </c>
      <c r="U313" s="52">
        <v>36.5</v>
      </c>
      <c r="V313" s="52">
        <v>494.5</v>
      </c>
      <c r="W313" s="53">
        <v>0.13706071970043432</v>
      </c>
      <c r="X313" s="53">
        <v>0.13500000000000001</v>
      </c>
      <c r="Y313" s="61">
        <f t="shared" si="24"/>
        <v>543.06515000000002</v>
      </c>
      <c r="Z313" s="61">
        <f t="shared" si="25"/>
        <v>1460</v>
      </c>
      <c r="AA313" s="52">
        <f t="shared" si="26"/>
        <v>3058.4204750000004</v>
      </c>
      <c r="AB313" s="52">
        <v>985</v>
      </c>
    </row>
    <row r="314" spans="1:28">
      <c r="A314" s="46" t="s">
        <v>601</v>
      </c>
      <c r="B314" s="46" t="s">
        <v>602</v>
      </c>
      <c r="C314" s="49">
        <v>6931.95</v>
      </c>
      <c r="D314" s="47">
        <v>0</v>
      </c>
      <c r="E314" s="47">
        <v>264.38</v>
      </c>
      <c r="F314" s="48">
        <f t="shared" si="22"/>
        <v>264.38</v>
      </c>
      <c r="G314" s="49">
        <v>0</v>
      </c>
      <c r="H314" s="47">
        <f t="shared" si="23"/>
        <v>264.38</v>
      </c>
      <c r="I314" s="47">
        <v>71</v>
      </c>
      <c r="J314" s="47">
        <v>5.57</v>
      </c>
      <c r="K314" s="50">
        <v>14</v>
      </c>
      <c r="L314" s="48">
        <v>0</v>
      </c>
      <c r="M314" s="49">
        <v>60</v>
      </c>
      <c r="N314" s="51">
        <v>0.84809999999999997</v>
      </c>
      <c r="O314" s="52">
        <v>2037.5</v>
      </c>
      <c r="P314" s="52">
        <v>529.25</v>
      </c>
      <c r="Q314" s="52">
        <v>6694.32</v>
      </c>
      <c r="R314" s="49">
        <v>346.6</v>
      </c>
      <c r="S314" s="52">
        <v>6724.17</v>
      </c>
      <c r="T314" s="52">
        <v>35.75</v>
      </c>
      <c r="U314" s="52">
        <v>42</v>
      </c>
      <c r="V314" s="52">
        <v>899.25</v>
      </c>
      <c r="W314" s="53">
        <v>0.13373397757641464</v>
      </c>
      <c r="X314" s="53">
        <v>0.13373397757641464</v>
      </c>
      <c r="Y314" s="61">
        <f t="shared" si="24"/>
        <v>977</v>
      </c>
      <c r="Z314" s="61">
        <f t="shared" si="25"/>
        <v>2566.75</v>
      </c>
      <c r="AA314" s="52">
        <f t="shared" si="26"/>
        <v>5677.4527919999991</v>
      </c>
      <c r="AB314" s="52">
        <v>1806</v>
      </c>
    </row>
    <row r="315" spans="1:28">
      <c r="A315" s="46" t="s">
        <v>603</v>
      </c>
      <c r="B315" s="46" t="s">
        <v>604</v>
      </c>
      <c r="C315" s="49">
        <v>4844.08</v>
      </c>
      <c r="D315" s="47">
        <v>134.4</v>
      </c>
      <c r="E315" s="47">
        <v>416.9</v>
      </c>
      <c r="F315" s="48">
        <f t="shared" si="22"/>
        <v>551.29999999999995</v>
      </c>
      <c r="G315" s="49">
        <v>0</v>
      </c>
      <c r="H315" s="47">
        <f t="shared" si="23"/>
        <v>551.29999999999995</v>
      </c>
      <c r="I315" s="47">
        <v>20</v>
      </c>
      <c r="J315" s="47">
        <v>3.78</v>
      </c>
      <c r="K315" s="50">
        <v>0</v>
      </c>
      <c r="L315" s="48">
        <v>0</v>
      </c>
      <c r="M315" s="49">
        <v>605</v>
      </c>
      <c r="N315" s="51">
        <v>0.87760000000000005</v>
      </c>
      <c r="O315" s="52">
        <v>1359.75</v>
      </c>
      <c r="P315" s="52">
        <v>282.25</v>
      </c>
      <c r="Q315" s="52">
        <v>4181.05</v>
      </c>
      <c r="R315" s="49">
        <v>242.2</v>
      </c>
      <c r="S315" s="52">
        <v>4231.21</v>
      </c>
      <c r="T315" s="52">
        <v>34</v>
      </c>
      <c r="U315" s="52">
        <v>35.75</v>
      </c>
      <c r="V315" s="52">
        <v>544.75</v>
      </c>
      <c r="W315" s="53">
        <v>0.128745677950279</v>
      </c>
      <c r="X315" s="53">
        <v>0.128745677950279</v>
      </c>
      <c r="Y315" s="61">
        <f t="shared" si="24"/>
        <v>614.5</v>
      </c>
      <c r="Z315" s="61">
        <f t="shared" si="25"/>
        <v>1642</v>
      </c>
      <c r="AA315" s="52">
        <f t="shared" si="26"/>
        <v>3669.2894800000004</v>
      </c>
      <c r="AB315" s="52">
        <v>1081</v>
      </c>
    </row>
    <row r="316" spans="1:28">
      <c r="A316" s="46" t="s">
        <v>605</v>
      </c>
      <c r="B316" s="46" t="s">
        <v>606</v>
      </c>
      <c r="C316" s="49">
        <v>1160.27</v>
      </c>
      <c r="D316" s="47">
        <v>0</v>
      </c>
      <c r="E316" s="47">
        <v>48.22</v>
      </c>
      <c r="F316" s="48">
        <f t="shared" si="22"/>
        <v>48.22</v>
      </c>
      <c r="G316" s="49">
        <v>0</v>
      </c>
      <c r="H316" s="47">
        <f t="shared" si="23"/>
        <v>48.22</v>
      </c>
      <c r="I316" s="47">
        <v>7</v>
      </c>
      <c r="J316" s="47">
        <v>0.05</v>
      </c>
      <c r="K316" s="50">
        <v>0</v>
      </c>
      <c r="L316" s="48">
        <v>0</v>
      </c>
      <c r="M316" s="49">
        <v>0</v>
      </c>
      <c r="N316" s="51">
        <v>0.82350000000000001</v>
      </c>
      <c r="O316" s="52">
        <v>338.75</v>
      </c>
      <c r="P316" s="52">
        <v>111.25</v>
      </c>
      <c r="Q316" s="52">
        <v>1123.95</v>
      </c>
      <c r="R316" s="49">
        <v>58.01</v>
      </c>
      <c r="S316" s="52">
        <v>1119.1600000000001</v>
      </c>
      <c r="T316" s="52">
        <v>7.75</v>
      </c>
      <c r="U316" s="52">
        <v>13.25</v>
      </c>
      <c r="V316" s="52">
        <v>130.5</v>
      </c>
      <c r="W316" s="53">
        <v>0.11660531112620179</v>
      </c>
      <c r="X316" s="53">
        <v>0.11660531112620179</v>
      </c>
      <c r="Y316" s="61">
        <f t="shared" si="24"/>
        <v>151.5</v>
      </c>
      <c r="Z316" s="61">
        <f t="shared" si="25"/>
        <v>450</v>
      </c>
      <c r="AA316" s="52">
        <f t="shared" si="26"/>
        <v>925.57282500000008</v>
      </c>
      <c r="AB316" s="52">
        <v>304</v>
      </c>
    </row>
    <row r="317" spans="1:28">
      <c r="A317" s="46" t="s">
        <v>607</v>
      </c>
      <c r="B317" s="46" t="s">
        <v>608</v>
      </c>
      <c r="C317" s="49">
        <v>1590.07</v>
      </c>
      <c r="D317" s="47">
        <v>25.5</v>
      </c>
      <c r="E317" s="47">
        <v>140.07</v>
      </c>
      <c r="F317" s="48">
        <f t="shared" si="22"/>
        <v>165.57</v>
      </c>
      <c r="G317" s="49">
        <v>0</v>
      </c>
      <c r="H317" s="47">
        <f t="shared" si="23"/>
        <v>165.57</v>
      </c>
      <c r="I317" s="47">
        <v>13</v>
      </c>
      <c r="J317" s="47">
        <v>0.5</v>
      </c>
      <c r="K317" s="50">
        <v>0</v>
      </c>
      <c r="L317" s="48">
        <v>0</v>
      </c>
      <c r="M317" s="49">
        <v>0</v>
      </c>
      <c r="N317" s="51">
        <v>0.89190000000000003</v>
      </c>
      <c r="O317" s="52">
        <v>582.25</v>
      </c>
      <c r="P317" s="52">
        <v>106</v>
      </c>
      <c r="Q317" s="52">
        <v>1443.61</v>
      </c>
      <c r="R317" s="49">
        <v>79.5</v>
      </c>
      <c r="S317" s="52">
        <v>1464.1000000000001</v>
      </c>
      <c r="T317" s="52">
        <v>14.75</v>
      </c>
      <c r="U317" s="52">
        <v>22</v>
      </c>
      <c r="V317" s="52">
        <v>189</v>
      </c>
      <c r="W317" s="53">
        <v>0.12908954306399834</v>
      </c>
      <c r="X317" s="53">
        <v>0.12908954306399834</v>
      </c>
      <c r="Y317" s="61">
        <f t="shared" si="24"/>
        <v>225.74999999999997</v>
      </c>
      <c r="Z317" s="61">
        <f t="shared" si="25"/>
        <v>688.25</v>
      </c>
      <c r="AA317" s="52">
        <f t="shared" si="26"/>
        <v>1287.5557589999999</v>
      </c>
      <c r="AB317" s="52">
        <v>403</v>
      </c>
    </row>
    <row r="318" spans="1:28">
      <c r="A318" s="46" t="s">
        <v>609</v>
      </c>
      <c r="B318" s="46" t="s">
        <v>610</v>
      </c>
      <c r="C318" s="49">
        <v>1291.27</v>
      </c>
      <c r="D318" s="47">
        <v>0</v>
      </c>
      <c r="E318" s="47">
        <v>40.07</v>
      </c>
      <c r="F318" s="48">
        <f t="shared" si="22"/>
        <v>40.07</v>
      </c>
      <c r="G318" s="49">
        <v>0</v>
      </c>
      <c r="H318" s="47">
        <f t="shared" si="23"/>
        <v>40.07</v>
      </c>
      <c r="I318" s="47">
        <v>9</v>
      </c>
      <c r="J318" s="47">
        <v>3.2</v>
      </c>
      <c r="K318" s="50">
        <v>0</v>
      </c>
      <c r="L318" s="48">
        <v>0</v>
      </c>
      <c r="M318" s="49">
        <v>0</v>
      </c>
      <c r="N318" s="51">
        <v>0.58030000000000004</v>
      </c>
      <c r="O318" s="52">
        <v>126</v>
      </c>
      <c r="P318" s="52">
        <v>70.75</v>
      </c>
      <c r="Q318" s="52">
        <v>1286.54</v>
      </c>
      <c r="R318" s="49">
        <v>64.56</v>
      </c>
      <c r="S318" s="52">
        <v>1283.3000000000002</v>
      </c>
      <c r="T318" s="52">
        <v>10.25</v>
      </c>
      <c r="U318" s="52">
        <v>12.5</v>
      </c>
      <c r="V318" s="52">
        <v>137.25</v>
      </c>
      <c r="W318" s="53">
        <v>0.10695082989168549</v>
      </c>
      <c r="X318" s="53">
        <v>0.10695082989168549</v>
      </c>
      <c r="Y318" s="61">
        <f t="shared" si="24"/>
        <v>160</v>
      </c>
      <c r="Z318" s="61">
        <f t="shared" si="25"/>
        <v>196.75</v>
      </c>
      <c r="AA318" s="52">
        <f t="shared" si="26"/>
        <v>746.579162</v>
      </c>
      <c r="AB318" s="52">
        <v>330</v>
      </c>
    </row>
    <row r="319" spans="1:28">
      <c r="A319" s="46" t="s">
        <v>611</v>
      </c>
      <c r="B319" s="46" t="s">
        <v>612</v>
      </c>
      <c r="C319" s="49">
        <v>3594.71</v>
      </c>
      <c r="D319" s="47">
        <v>41.92</v>
      </c>
      <c r="E319" s="47">
        <v>219.69</v>
      </c>
      <c r="F319" s="48">
        <f t="shared" si="22"/>
        <v>261.61</v>
      </c>
      <c r="G319" s="49">
        <v>0</v>
      </c>
      <c r="H319" s="47">
        <f t="shared" si="23"/>
        <v>261.61</v>
      </c>
      <c r="I319" s="47">
        <v>10</v>
      </c>
      <c r="J319" s="47">
        <v>1.1000000000000001</v>
      </c>
      <c r="K319" s="50">
        <v>0</v>
      </c>
      <c r="L319" s="48">
        <v>0</v>
      </c>
      <c r="M319" s="49">
        <v>0</v>
      </c>
      <c r="N319" s="51">
        <v>0.86250000000000004</v>
      </c>
      <c r="O319" s="52">
        <v>1124.75</v>
      </c>
      <c r="P319" s="52">
        <v>171.75</v>
      </c>
      <c r="Q319" s="52">
        <v>3347.65</v>
      </c>
      <c r="R319" s="49">
        <v>179.74</v>
      </c>
      <c r="S319" s="52">
        <v>3304.66</v>
      </c>
      <c r="T319" s="52">
        <v>23.75</v>
      </c>
      <c r="U319" s="52">
        <v>39</v>
      </c>
      <c r="V319" s="52">
        <v>385</v>
      </c>
      <c r="W319" s="53">
        <v>0.11650215150726551</v>
      </c>
      <c r="X319" s="53">
        <v>0.11650215150726551</v>
      </c>
      <c r="Y319" s="61">
        <f t="shared" si="24"/>
        <v>447.75</v>
      </c>
      <c r="Z319" s="61">
        <f t="shared" si="25"/>
        <v>1296.5</v>
      </c>
      <c r="AA319" s="52">
        <f t="shared" si="26"/>
        <v>2887.3481250000004</v>
      </c>
      <c r="AB319" s="52">
        <v>1017</v>
      </c>
    </row>
    <row r="320" spans="1:28">
      <c r="A320" s="46" t="s">
        <v>613</v>
      </c>
      <c r="B320" s="46" t="s">
        <v>614</v>
      </c>
      <c r="C320" s="49">
        <v>6077.17</v>
      </c>
      <c r="D320" s="47">
        <v>257.8</v>
      </c>
      <c r="E320" s="47">
        <v>316.55</v>
      </c>
      <c r="F320" s="48">
        <f t="shared" si="22"/>
        <v>574.35</v>
      </c>
      <c r="G320" s="49">
        <v>0</v>
      </c>
      <c r="H320" s="47">
        <f t="shared" si="23"/>
        <v>574.35</v>
      </c>
      <c r="I320" s="47">
        <v>113</v>
      </c>
      <c r="J320" s="47">
        <v>8.82</v>
      </c>
      <c r="K320" s="50">
        <v>18</v>
      </c>
      <c r="L320" s="48">
        <v>0</v>
      </c>
      <c r="M320" s="49">
        <v>95</v>
      </c>
      <c r="N320" s="51">
        <v>0.44269999999999998</v>
      </c>
      <c r="O320" s="52">
        <v>367.75</v>
      </c>
      <c r="P320" s="52">
        <v>106.75</v>
      </c>
      <c r="Q320" s="52">
        <v>5296.52</v>
      </c>
      <c r="R320" s="49">
        <v>303.86</v>
      </c>
      <c r="S320" s="52">
        <v>5392.47</v>
      </c>
      <c r="T320" s="52">
        <v>43</v>
      </c>
      <c r="U320" s="52">
        <v>57.5</v>
      </c>
      <c r="V320" s="52">
        <v>683.25</v>
      </c>
      <c r="W320" s="53">
        <v>0.12670446010826206</v>
      </c>
      <c r="X320" s="53">
        <v>0.12670446010826206</v>
      </c>
      <c r="Y320" s="61">
        <f t="shared" si="24"/>
        <v>783.74999999999989</v>
      </c>
      <c r="Z320" s="61">
        <f t="shared" si="25"/>
        <v>474.5</v>
      </c>
      <c r="AA320" s="52">
        <f t="shared" si="26"/>
        <v>2344.7694040000001</v>
      </c>
      <c r="AB320" s="52">
        <v>1564</v>
      </c>
    </row>
    <row r="321" spans="1:28">
      <c r="A321" s="46" t="s">
        <v>615</v>
      </c>
      <c r="B321" s="46" t="s">
        <v>616</v>
      </c>
      <c r="C321" s="49">
        <v>918.56999999999994</v>
      </c>
      <c r="D321" s="47">
        <v>22.03</v>
      </c>
      <c r="E321" s="47">
        <v>25.34</v>
      </c>
      <c r="F321" s="48">
        <f t="shared" si="22"/>
        <v>47.370000000000005</v>
      </c>
      <c r="G321" s="49">
        <v>0</v>
      </c>
      <c r="H321" s="47">
        <f t="shared" si="23"/>
        <v>47.370000000000005</v>
      </c>
      <c r="I321" s="47">
        <v>0</v>
      </c>
      <c r="J321" s="47">
        <v>0</v>
      </c>
      <c r="K321" s="50">
        <v>0</v>
      </c>
      <c r="L321" s="48">
        <v>0</v>
      </c>
      <c r="M321" s="49">
        <v>0</v>
      </c>
      <c r="N321" s="51">
        <v>0.96330000000000005</v>
      </c>
      <c r="O321" s="52">
        <v>137.5</v>
      </c>
      <c r="P321" s="52">
        <v>20</v>
      </c>
      <c r="Q321" s="52">
        <v>888.52</v>
      </c>
      <c r="R321" s="49">
        <v>45.93</v>
      </c>
      <c r="S321" s="52">
        <v>876.56000000000006</v>
      </c>
      <c r="T321" s="52">
        <v>6.5</v>
      </c>
      <c r="U321" s="52">
        <v>12.25</v>
      </c>
      <c r="V321" s="52">
        <v>114</v>
      </c>
      <c r="W321" s="53">
        <v>0.13005384685589119</v>
      </c>
      <c r="X321" s="53">
        <v>0.13005384685589119</v>
      </c>
      <c r="Y321" s="61">
        <f t="shared" si="24"/>
        <v>132.75</v>
      </c>
      <c r="Z321" s="61">
        <f t="shared" si="25"/>
        <v>157.5</v>
      </c>
      <c r="AA321" s="52">
        <f t="shared" si="26"/>
        <v>855.91131600000006</v>
      </c>
      <c r="AB321" s="52">
        <v>276.10000000000002</v>
      </c>
    </row>
    <row r="322" spans="1:28">
      <c r="A322" s="46" t="s">
        <v>1145</v>
      </c>
      <c r="B322" s="46" t="s">
        <v>1152</v>
      </c>
      <c r="C322" s="49">
        <v>147.46</v>
      </c>
      <c r="D322" s="47">
        <v>0</v>
      </c>
      <c r="E322" s="47">
        <v>0</v>
      </c>
      <c r="F322" s="48">
        <f t="shared" si="22"/>
        <v>0</v>
      </c>
      <c r="G322" s="49">
        <v>0</v>
      </c>
      <c r="H322" s="47">
        <f t="shared" si="23"/>
        <v>0</v>
      </c>
      <c r="I322" s="47">
        <v>0</v>
      </c>
      <c r="J322" s="47">
        <v>0</v>
      </c>
      <c r="K322" s="50">
        <v>0</v>
      </c>
      <c r="L322" s="48">
        <v>0</v>
      </c>
      <c r="M322" s="49">
        <v>0</v>
      </c>
      <c r="N322" s="51">
        <v>0.87760000000000005</v>
      </c>
      <c r="O322" s="52">
        <v>0</v>
      </c>
      <c r="P322" s="52">
        <v>0</v>
      </c>
      <c r="Q322" s="52">
        <v>0</v>
      </c>
      <c r="R322" s="49">
        <v>0</v>
      </c>
      <c r="S322" s="52">
        <v>158</v>
      </c>
      <c r="T322" s="52">
        <v>0</v>
      </c>
      <c r="U322" s="52">
        <v>0</v>
      </c>
      <c r="V322" s="52">
        <v>25</v>
      </c>
      <c r="W322" s="53">
        <v>0.15822784810126583</v>
      </c>
      <c r="X322" s="53">
        <v>0.13500000000000001</v>
      </c>
      <c r="Y322" s="61">
        <f t="shared" si="24"/>
        <v>21.330000000000002</v>
      </c>
      <c r="Z322" s="61">
        <f t="shared" si="25"/>
        <v>0</v>
      </c>
      <c r="AA322" s="52">
        <f t="shared" si="26"/>
        <v>0</v>
      </c>
      <c r="AB322" s="52">
        <v>0</v>
      </c>
    </row>
  </sheetData>
  <autoFilter ref="A8:AB322" xr:uid="{00000000-0009-0000-0000-000016000000}"/>
  <mergeCells count="1">
    <mergeCell ref="C4:C5"/>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9">
    <tabColor theme="7" tint="0.59999389629810485"/>
  </sheetPr>
  <dimension ref="A1:AB322"/>
  <sheetViews>
    <sheetView workbookViewId="0">
      <pane xSplit="2" ySplit="8" topLeftCell="C9" activePane="bottomRight" state="frozen"/>
      <selection activeCell="K5" sqref="K5:M318"/>
      <selection pane="topRight" activeCell="K5" sqref="K5:M318"/>
      <selection pane="bottomLeft" activeCell="K5" sqref="K5:M318"/>
      <selection pane="bottomRight" activeCell="K5" sqref="K5:M318"/>
    </sheetView>
  </sheetViews>
  <sheetFormatPr defaultRowHeight="15"/>
  <cols>
    <col min="1" max="1" width="7.7109375" style="13" bestFit="1" customWidth="1"/>
    <col min="2" max="2" width="32.85546875" style="13" bestFit="1" customWidth="1"/>
    <col min="3" max="3" width="14" style="13" customWidth="1"/>
    <col min="4" max="4" width="12.5703125" style="13" customWidth="1"/>
    <col min="5" max="6" width="13.140625" style="13" customWidth="1"/>
    <col min="7" max="8" width="14.85546875" style="13" customWidth="1"/>
    <col min="9" max="9" width="13.140625" style="13" customWidth="1"/>
    <col min="10" max="13" width="11.5703125" style="13" customWidth="1"/>
    <col min="14" max="14" width="12.28515625" style="13" customWidth="1"/>
    <col min="15" max="16" width="12.42578125" style="13" customWidth="1"/>
    <col min="17" max="17" width="13.85546875" style="13" bestFit="1" customWidth="1"/>
    <col min="18" max="18" width="11.5703125" style="13" customWidth="1"/>
    <col min="19" max="19" width="13.85546875" style="13" customWidth="1"/>
    <col min="20" max="20" width="12.42578125" style="13" customWidth="1"/>
    <col min="21" max="21" width="13.85546875" style="13" bestFit="1" customWidth="1"/>
    <col min="22" max="22" width="13.7109375" style="13" customWidth="1"/>
    <col min="23" max="23" width="11" style="13" customWidth="1"/>
    <col min="24" max="24" width="10.42578125" customWidth="1"/>
    <col min="25" max="26" width="13.140625" style="13" customWidth="1"/>
    <col min="27" max="28" width="13.85546875" style="13" bestFit="1" customWidth="1"/>
  </cols>
  <sheetData>
    <row r="1" spans="1:28">
      <c r="A1" s="8">
        <v>1</v>
      </c>
      <c r="B1" s="8">
        <f>A1+1</f>
        <v>2</v>
      </c>
      <c r="C1" s="8">
        <f t="shared" ref="C1:AB1" si="0">B1+1</f>
        <v>3</v>
      </c>
      <c r="D1" s="8">
        <f t="shared" si="0"/>
        <v>4</v>
      </c>
      <c r="E1" s="8">
        <f t="shared" si="0"/>
        <v>5</v>
      </c>
      <c r="F1" s="8">
        <f t="shared" si="0"/>
        <v>6</v>
      </c>
      <c r="G1" s="8">
        <f t="shared" si="0"/>
        <v>7</v>
      </c>
      <c r="H1" s="8">
        <f t="shared" si="0"/>
        <v>8</v>
      </c>
      <c r="I1" s="8">
        <f t="shared" si="0"/>
        <v>9</v>
      </c>
      <c r="J1" s="8">
        <f t="shared" si="0"/>
        <v>10</v>
      </c>
      <c r="K1" s="8">
        <f t="shared" si="0"/>
        <v>11</v>
      </c>
      <c r="L1" s="8">
        <f t="shared" si="0"/>
        <v>12</v>
      </c>
      <c r="M1" s="8">
        <f t="shared" si="0"/>
        <v>13</v>
      </c>
      <c r="N1" s="8">
        <f t="shared" si="0"/>
        <v>14</v>
      </c>
      <c r="O1" s="8">
        <f t="shared" si="0"/>
        <v>15</v>
      </c>
      <c r="P1" s="8">
        <f t="shared" si="0"/>
        <v>16</v>
      </c>
      <c r="Q1" s="8">
        <f t="shared" si="0"/>
        <v>17</v>
      </c>
      <c r="R1" s="8">
        <f t="shared" si="0"/>
        <v>18</v>
      </c>
      <c r="S1" s="8">
        <f t="shared" si="0"/>
        <v>19</v>
      </c>
      <c r="T1" s="8">
        <f t="shared" si="0"/>
        <v>20</v>
      </c>
      <c r="U1" s="8">
        <f t="shared" si="0"/>
        <v>21</v>
      </c>
      <c r="V1" s="8">
        <f t="shared" si="0"/>
        <v>22</v>
      </c>
      <c r="W1" s="8">
        <f t="shared" si="0"/>
        <v>23</v>
      </c>
      <c r="X1" s="8">
        <f t="shared" si="0"/>
        <v>24</v>
      </c>
      <c r="Y1" s="8">
        <f t="shared" si="0"/>
        <v>25</v>
      </c>
      <c r="Z1" s="8">
        <f t="shared" si="0"/>
        <v>26</v>
      </c>
      <c r="AA1" s="8">
        <f t="shared" si="0"/>
        <v>27</v>
      </c>
      <c r="AB1" s="8">
        <f t="shared" si="0"/>
        <v>28</v>
      </c>
    </row>
    <row r="2" spans="1:28" ht="21">
      <c r="A2" s="9" t="s">
        <v>637</v>
      </c>
      <c r="B2" s="8"/>
      <c r="C2" s="10"/>
      <c r="D2" s="10"/>
      <c r="E2" s="10"/>
      <c r="F2" s="10"/>
      <c r="G2" s="10"/>
      <c r="H2" s="10"/>
      <c r="I2" s="10"/>
      <c r="J2" s="10"/>
      <c r="K2" s="10"/>
      <c r="L2" s="10"/>
      <c r="M2" s="10"/>
      <c r="N2" s="10"/>
      <c r="O2" s="10"/>
      <c r="P2" s="10"/>
      <c r="Q2" s="10"/>
      <c r="R2" s="10"/>
      <c r="S2" s="10"/>
      <c r="T2" s="10"/>
      <c r="U2" s="10"/>
      <c r="V2" s="10"/>
      <c r="W2" s="10"/>
      <c r="X2" s="11"/>
      <c r="Y2" s="10"/>
      <c r="Z2" s="10"/>
      <c r="AA2" s="10"/>
      <c r="AB2" s="10"/>
    </row>
    <row r="3" spans="1:28" ht="15.75" thickBot="1">
      <c r="A3" s="12">
        <v>9</v>
      </c>
      <c r="B3" s="13">
        <v>315</v>
      </c>
      <c r="D3" s="15"/>
      <c r="E3" s="16"/>
      <c r="H3" s="14"/>
      <c r="W3"/>
    </row>
    <row r="4" spans="1:28" ht="13.5" customHeight="1">
      <c r="A4" s="17"/>
      <c r="B4" s="18"/>
      <c r="C4" s="520" t="s">
        <v>1377</v>
      </c>
      <c r="D4" s="19" t="s">
        <v>638</v>
      </c>
      <c r="E4" s="19"/>
      <c r="F4" s="20"/>
      <c r="G4" s="21" t="s">
        <v>639</v>
      </c>
      <c r="H4" s="55" t="s">
        <v>662</v>
      </c>
      <c r="I4" s="19" t="s">
        <v>640</v>
      </c>
      <c r="J4" s="20"/>
      <c r="K4" s="19" t="s">
        <v>641</v>
      </c>
      <c r="L4" s="19"/>
      <c r="M4" s="21" t="s">
        <v>642</v>
      </c>
      <c r="N4" s="21"/>
      <c r="O4" s="19" t="s">
        <v>643</v>
      </c>
      <c r="P4" s="19"/>
      <c r="Q4" s="19"/>
      <c r="R4" s="21"/>
      <c r="S4" s="19" t="s">
        <v>669</v>
      </c>
      <c r="T4" s="19"/>
      <c r="U4" s="19"/>
      <c r="V4" s="19"/>
      <c r="W4" s="19"/>
      <c r="X4" s="19"/>
      <c r="Y4" s="58"/>
      <c r="Z4" s="58"/>
      <c r="AA4" s="19"/>
      <c r="AB4" s="19"/>
    </row>
    <row r="5" spans="1:28" ht="30.75" thickBot="1">
      <c r="A5" s="22" t="s">
        <v>644</v>
      </c>
      <c r="B5" s="23" t="s">
        <v>645</v>
      </c>
      <c r="C5" s="521"/>
      <c r="D5" s="24" t="s">
        <v>646</v>
      </c>
      <c r="E5" s="24" t="s">
        <v>647</v>
      </c>
      <c r="F5" s="168" t="s">
        <v>1003</v>
      </c>
      <c r="G5" s="26" t="s">
        <v>648</v>
      </c>
      <c r="H5" s="56" t="s">
        <v>661</v>
      </c>
      <c r="I5" s="24" t="s">
        <v>649</v>
      </c>
      <c r="J5" s="25" t="s">
        <v>650</v>
      </c>
      <c r="K5" s="27" t="s">
        <v>652</v>
      </c>
      <c r="L5" s="27" t="s">
        <v>651</v>
      </c>
      <c r="M5" s="28" t="s">
        <v>653</v>
      </c>
      <c r="N5" s="26" t="s">
        <v>654</v>
      </c>
      <c r="O5" s="24" t="s">
        <v>655</v>
      </c>
      <c r="P5" s="24" t="s">
        <v>656</v>
      </c>
      <c r="Q5" s="24" t="s">
        <v>657</v>
      </c>
      <c r="R5" s="57" t="s">
        <v>658</v>
      </c>
      <c r="S5" s="24" t="s">
        <v>663</v>
      </c>
      <c r="T5" s="24" t="s">
        <v>664</v>
      </c>
      <c r="U5" s="24" t="s">
        <v>665</v>
      </c>
      <c r="V5" s="24" t="s">
        <v>666</v>
      </c>
      <c r="W5" s="29" t="s">
        <v>667</v>
      </c>
      <c r="X5" s="24" t="s">
        <v>668</v>
      </c>
      <c r="Y5" s="59" t="s">
        <v>670</v>
      </c>
      <c r="Z5" s="59" t="s">
        <v>998</v>
      </c>
      <c r="AA5" s="120" t="s">
        <v>1000</v>
      </c>
      <c r="AB5" s="120" t="s">
        <v>1057</v>
      </c>
    </row>
    <row r="6" spans="1:28" ht="15.75" thickBot="1">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30"/>
    </row>
    <row r="7" spans="1:28">
      <c r="A7" s="31" t="s">
        <v>659</v>
      </c>
      <c r="B7" s="32"/>
      <c r="C7" s="35">
        <f>SUM(C9:C325)</f>
        <v>1177734.139999999</v>
      </c>
      <c r="D7" s="33">
        <f t="shared" ref="D7:V7" si="1">SUM(D9:D325)</f>
        <v>10758.439999999999</v>
      </c>
      <c r="E7" s="33">
        <f t="shared" si="1"/>
        <v>53854.61000000003</v>
      </c>
      <c r="F7" s="34">
        <f t="shared" si="1"/>
        <v>64613.049999999996</v>
      </c>
      <c r="G7" s="35">
        <f t="shared" si="1"/>
        <v>4980.2800000000007</v>
      </c>
      <c r="H7" s="33">
        <f t="shared" si="1"/>
        <v>69593.330000000016</v>
      </c>
      <c r="I7" s="34">
        <f t="shared" si="1"/>
        <v>24365.95</v>
      </c>
      <c r="J7" s="33">
        <f t="shared" si="1"/>
        <v>1614.8399999999995</v>
      </c>
      <c r="K7" s="36">
        <f t="shared" si="1"/>
        <v>4637.4299999999994</v>
      </c>
      <c r="L7" s="34">
        <f t="shared" si="1"/>
        <v>76.759999999999991</v>
      </c>
      <c r="M7" s="35">
        <f t="shared" si="1"/>
        <v>27234.14</v>
      </c>
      <c r="N7" s="37">
        <f>AVERAGE(N8:N325)</f>
        <v>0.50538917197452193</v>
      </c>
      <c r="O7" s="33">
        <f t="shared" si="1"/>
        <v>32679.75</v>
      </c>
      <c r="P7" s="33">
        <f t="shared" si="1"/>
        <v>32679.75</v>
      </c>
      <c r="Q7" s="33">
        <f t="shared" si="1"/>
        <v>1094517.3300000008</v>
      </c>
      <c r="R7" s="35">
        <f t="shared" si="1"/>
        <v>57988.799999999959</v>
      </c>
      <c r="S7" s="62">
        <f t="shared" si="1"/>
        <v>1105548.0199999996</v>
      </c>
      <c r="T7" s="62">
        <f t="shared" si="1"/>
        <v>9579.5</v>
      </c>
      <c r="U7" s="33">
        <f t="shared" si="1"/>
        <v>12372.5</v>
      </c>
      <c r="V7" s="62">
        <f t="shared" si="1"/>
        <v>140271.5</v>
      </c>
      <c r="W7" s="38">
        <f>V7/S7</f>
        <v>0.12687960854020619</v>
      </c>
      <c r="X7" s="38">
        <f>(Y7-T7-U7)/S7</f>
        <v>0.12303514179329814</v>
      </c>
      <c r="Y7" s="63">
        <f>SUM(Y9:Y325)</f>
        <v>157973.25739999994</v>
      </c>
      <c r="Z7" s="63">
        <f>SUM(Z9:Z325)</f>
        <v>65359.5</v>
      </c>
      <c r="AA7" s="312">
        <f>SUM(AA9:AA325)</f>
        <v>482700.06194499991</v>
      </c>
      <c r="AB7" s="313">
        <f>SUM(AB9:AB325)</f>
        <v>325793.43000000005</v>
      </c>
    </row>
    <row r="8" spans="1:28" ht="7.5" customHeight="1">
      <c r="A8" s="39"/>
      <c r="B8" s="40"/>
      <c r="C8" s="43"/>
      <c r="D8" s="40"/>
      <c r="E8" s="40"/>
      <c r="F8" s="42"/>
      <c r="G8" s="43"/>
      <c r="H8" s="40"/>
      <c r="I8" s="40"/>
      <c r="J8" s="40"/>
      <c r="K8" s="44"/>
      <c r="L8" s="42"/>
      <c r="M8" s="43"/>
      <c r="N8" s="45"/>
      <c r="O8" s="40"/>
      <c r="P8" s="40"/>
      <c r="Q8" s="40"/>
      <c r="R8" s="43"/>
      <c r="S8" s="40"/>
      <c r="T8" s="40"/>
      <c r="U8" s="40"/>
      <c r="V8" s="40"/>
      <c r="W8" s="40"/>
      <c r="X8" s="60"/>
      <c r="Y8" s="41"/>
      <c r="Z8" s="41"/>
      <c r="AA8" s="40"/>
      <c r="AB8" s="40"/>
    </row>
    <row r="9" spans="1:28">
      <c r="A9" s="46" t="s">
        <v>3</v>
      </c>
      <c r="B9" s="46" t="s">
        <v>4</v>
      </c>
      <c r="C9" s="49">
        <v>55.71</v>
      </c>
      <c r="D9" s="47">
        <v>0</v>
      </c>
      <c r="E9" s="47">
        <v>2.71</v>
      </c>
      <c r="F9" s="48">
        <f>D9+E9</f>
        <v>2.71</v>
      </c>
      <c r="G9" s="49">
        <v>0</v>
      </c>
      <c r="H9" s="47">
        <f>SUM(F9:G9)</f>
        <v>2.71</v>
      </c>
      <c r="I9" s="47">
        <v>0</v>
      </c>
      <c r="J9" s="47">
        <v>0</v>
      </c>
      <c r="K9" s="50">
        <v>0</v>
      </c>
      <c r="L9" s="48">
        <v>0</v>
      </c>
      <c r="M9" s="49">
        <v>0</v>
      </c>
      <c r="N9" s="51">
        <v>0.72550000000000003</v>
      </c>
      <c r="O9" s="52">
        <v>0</v>
      </c>
      <c r="P9" s="52">
        <v>0</v>
      </c>
      <c r="Q9" s="52">
        <v>53.1</v>
      </c>
      <c r="R9" s="49">
        <v>2.79</v>
      </c>
      <c r="S9" s="52">
        <v>57</v>
      </c>
      <c r="T9" s="52">
        <v>0</v>
      </c>
      <c r="U9" s="52">
        <v>0</v>
      </c>
      <c r="V9" s="52">
        <v>3.5</v>
      </c>
      <c r="W9" s="53">
        <v>6.1403508771929821E-2</v>
      </c>
      <c r="X9" s="53">
        <v>6.1403508771929821E-2</v>
      </c>
      <c r="Y9" s="61">
        <f>(T9+U9)+(S9*X9)</f>
        <v>3.5</v>
      </c>
      <c r="Z9" s="61">
        <f>O9+P9</f>
        <v>0</v>
      </c>
      <c r="AA9" s="52">
        <f>Q9*N9</f>
        <v>38.524050000000003</v>
      </c>
      <c r="AB9" s="52">
        <v>11</v>
      </c>
    </row>
    <row r="10" spans="1:28">
      <c r="A10" s="46" t="s">
        <v>5</v>
      </c>
      <c r="B10" s="46" t="s">
        <v>6</v>
      </c>
      <c r="C10" s="49">
        <v>12</v>
      </c>
      <c r="D10" s="47">
        <v>0</v>
      </c>
      <c r="E10" s="47">
        <v>0</v>
      </c>
      <c r="F10" s="48">
        <f t="shared" ref="F10:F73" si="2">D10+E10</f>
        <v>0</v>
      </c>
      <c r="G10" s="49">
        <v>0</v>
      </c>
      <c r="H10" s="47">
        <f t="shared" ref="H10:H73" si="3">SUM(F10:G10)</f>
        <v>0</v>
      </c>
      <c r="I10" s="47">
        <v>0</v>
      </c>
      <c r="J10" s="47">
        <v>0</v>
      </c>
      <c r="K10" s="50">
        <v>0</v>
      </c>
      <c r="L10" s="48">
        <v>0</v>
      </c>
      <c r="M10" s="49">
        <v>0</v>
      </c>
      <c r="N10" s="51">
        <v>0.21429999999999999</v>
      </c>
      <c r="O10" s="52">
        <v>0</v>
      </c>
      <c r="P10" s="52">
        <v>0</v>
      </c>
      <c r="Q10" s="52">
        <v>12.5</v>
      </c>
      <c r="R10" s="49">
        <v>0.6</v>
      </c>
      <c r="S10" s="52">
        <v>18.8</v>
      </c>
      <c r="T10" s="52">
        <v>0</v>
      </c>
      <c r="U10" s="52">
        <v>0</v>
      </c>
      <c r="V10" s="52">
        <v>1</v>
      </c>
      <c r="W10" s="53">
        <v>5.3191489361702128E-2</v>
      </c>
      <c r="X10" s="53">
        <v>5.3191489361702128E-2</v>
      </c>
      <c r="Y10" s="61">
        <f t="shared" ref="Y10:Y73" si="4">(T10+U10)+(S10*X10)</f>
        <v>1</v>
      </c>
      <c r="Z10" s="61">
        <f t="shared" ref="Z10:Z73" si="5">O10+P10</f>
        <v>0</v>
      </c>
      <c r="AA10" s="52">
        <f t="shared" ref="AA10:AA73" si="6">Q10*N10</f>
        <v>2.67875</v>
      </c>
      <c r="AB10" s="52">
        <v>4</v>
      </c>
    </row>
    <row r="11" spans="1:28">
      <c r="A11" s="46" t="s">
        <v>7</v>
      </c>
      <c r="B11" s="46" t="s">
        <v>8</v>
      </c>
      <c r="C11" s="49">
        <v>4907.51</v>
      </c>
      <c r="D11" s="47">
        <v>11.26</v>
      </c>
      <c r="E11" s="47">
        <v>200.34</v>
      </c>
      <c r="F11" s="48">
        <f t="shared" si="2"/>
        <v>211.6</v>
      </c>
      <c r="G11" s="49">
        <v>0</v>
      </c>
      <c r="H11" s="47">
        <f t="shared" si="3"/>
        <v>211.6</v>
      </c>
      <c r="I11" s="47">
        <v>45</v>
      </c>
      <c r="J11" s="47">
        <v>4.91</v>
      </c>
      <c r="K11" s="50">
        <v>0</v>
      </c>
      <c r="L11" s="48">
        <v>0</v>
      </c>
      <c r="M11" s="49">
        <v>0</v>
      </c>
      <c r="N11" s="51">
        <v>0.81569999999999998</v>
      </c>
      <c r="O11" s="52">
        <v>305.25</v>
      </c>
      <c r="P11" s="52">
        <v>305.25</v>
      </c>
      <c r="Q11" s="52">
        <v>4419.3100000000004</v>
      </c>
      <c r="R11" s="49">
        <v>245.38</v>
      </c>
      <c r="S11" s="52">
        <v>4540.8899999999994</v>
      </c>
      <c r="T11" s="52">
        <v>50.25</v>
      </c>
      <c r="U11" s="52">
        <v>57.25</v>
      </c>
      <c r="V11" s="52">
        <v>564.75</v>
      </c>
      <c r="W11" s="53">
        <v>0.12436989224579324</v>
      </c>
      <c r="X11" s="53">
        <v>0.12436989224579324</v>
      </c>
      <c r="Y11" s="61">
        <f t="shared" si="4"/>
        <v>672.25</v>
      </c>
      <c r="Z11" s="61">
        <f t="shared" si="5"/>
        <v>610.5</v>
      </c>
      <c r="AA11" s="52">
        <f t="shared" si="6"/>
        <v>3604.8311670000003</v>
      </c>
      <c r="AB11" s="52">
        <v>1520</v>
      </c>
    </row>
    <row r="12" spans="1:28">
      <c r="A12" s="46" t="s">
        <v>9</v>
      </c>
      <c r="B12" s="46" t="s">
        <v>10</v>
      </c>
      <c r="C12" s="49">
        <v>194.15</v>
      </c>
      <c r="D12" s="47">
        <v>6.89</v>
      </c>
      <c r="E12" s="47">
        <v>12.26</v>
      </c>
      <c r="F12" s="48">
        <f t="shared" si="2"/>
        <v>19.149999999999999</v>
      </c>
      <c r="G12" s="49">
        <v>0</v>
      </c>
      <c r="H12" s="47">
        <f t="shared" si="3"/>
        <v>19.149999999999999</v>
      </c>
      <c r="I12" s="47">
        <v>0</v>
      </c>
      <c r="J12" s="47">
        <v>0</v>
      </c>
      <c r="K12" s="50">
        <v>0</v>
      </c>
      <c r="L12" s="48">
        <v>0</v>
      </c>
      <c r="M12" s="49">
        <v>0</v>
      </c>
      <c r="N12" s="51">
        <v>0.70589999999999997</v>
      </c>
      <c r="O12" s="52">
        <v>4</v>
      </c>
      <c r="P12" s="52">
        <v>4</v>
      </c>
      <c r="Q12" s="52">
        <v>197.93</v>
      </c>
      <c r="R12" s="49">
        <v>0</v>
      </c>
      <c r="S12" s="52">
        <v>191.2</v>
      </c>
      <c r="T12" s="52">
        <v>0</v>
      </c>
      <c r="U12" s="52">
        <v>0</v>
      </c>
      <c r="V12" s="52">
        <v>27</v>
      </c>
      <c r="W12" s="53">
        <v>0.14121338912133893</v>
      </c>
      <c r="X12" s="53">
        <v>0.13500000000000001</v>
      </c>
      <c r="Y12" s="61">
        <f t="shared" si="4"/>
        <v>25.812000000000001</v>
      </c>
      <c r="Z12" s="61">
        <f t="shared" si="5"/>
        <v>8</v>
      </c>
      <c r="AA12" s="52">
        <f t="shared" si="6"/>
        <v>139.71878699999999</v>
      </c>
      <c r="AB12" s="52">
        <v>50</v>
      </c>
    </row>
    <row r="13" spans="1:28">
      <c r="A13" s="46" t="s">
        <v>11</v>
      </c>
      <c r="B13" s="46" t="s">
        <v>12</v>
      </c>
      <c r="C13" s="49">
        <v>382.07</v>
      </c>
      <c r="D13" s="47">
        <v>12</v>
      </c>
      <c r="E13" s="47">
        <v>29.74</v>
      </c>
      <c r="F13" s="48">
        <f t="shared" si="2"/>
        <v>41.739999999999995</v>
      </c>
      <c r="G13" s="49">
        <v>0</v>
      </c>
      <c r="H13" s="47">
        <f t="shared" si="3"/>
        <v>41.739999999999995</v>
      </c>
      <c r="I13" s="47">
        <v>5</v>
      </c>
      <c r="J13" s="47">
        <v>0.33</v>
      </c>
      <c r="K13" s="50">
        <v>0</v>
      </c>
      <c r="L13" s="48">
        <v>0</v>
      </c>
      <c r="M13" s="49">
        <v>0</v>
      </c>
      <c r="N13" s="51">
        <v>0.4551</v>
      </c>
      <c r="O13" s="52">
        <v>0</v>
      </c>
      <c r="P13" s="52">
        <v>0</v>
      </c>
      <c r="Q13" s="52">
        <v>350.95</v>
      </c>
      <c r="R13" s="49">
        <v>0</v>
      </c>
      <c r="S13" s="52">
        <v>349.21999999999997</v>
      </c>
      <c r="T13" s="52">
        <v>0.5</v>
      </c>
      <c r="U13" s="52">
        <v>1.25</v>
      </c>
      <c r="V13" s="52">
        <v>26.75</v>
      </c>
      <c r="W13" s="53">
        <v>7.6599278391844688E-2</v>
      </c>
      <c r="X13" s="53">
        <v>7.6599278391844688E-2</v>
      </c>
      <c r="Y13" s="61">
        <f t="shared" si="4"/>
        <v>28.5</v>
      </c>
      <c r="Z13" s="61">
        <f t="shared" si="5"/>
        <v>0</v>
      </c>
      <c r="AA13" s="52">
        <f t="shared" si="6"/>
        <v>159.71734499999999</v>
      </c>
      <c r="AB13" s="52">
        <v>110</v>
      </c>
    </row>
    <row r="14" spans="1:28">
      <c r="A14" s="46" t="s">
        <v>13</v>
      </c>
      <c r="B14" s="46" t="s">
        <v>14</v>
      </c>
      <c r="C14" s="49">
        <v>2713.38</v>
      </c>
      <c r="D14" s="47">
        <v>0</v>
      </c>
      <c r="E14" s="47">
        <v>161.28</v>
      </c>
      <c r="F14" s="48">
        <f t="shared" si="2"/>
        <v>161.28</v>
      </c>
      <c r="G14" s="49">
        <v>0</v>
      </c>
      <c r="H14" s="47">
        <f t="shared" si="3"/>
        <v>161.28</v>
      </c>
      <c r="I14" s="47">
        <v>22</v>
      </c>
      <c r="J14" s="47">
        <v>2.1</v>
      </c>
      <c r="K14" s="50">
        <v>28</v>
      </c>
      <c r="L14" s="48">
        <v>0</v>
      </c>
      <c r="M14" s="49">
        <v>70</v>
      </c>
      <c r="N14" s="51">
        <v>0.57350000000000001</v>
      </c>
      <c r="O14" s="52">
        <v>9.5</v>
      </c>
      <c r="P14" s="52">
        <v>9.5</v>
      </c>
      <c r="Q14" s="52">
        <v>2581.84</v>
      </c>
      <c r="R14" s="49">
        <v>135.66999999999999</v>
      </c>
      <c r="S14" s="52">
        <v>2606.98</v>
      </c>
      <c r="T14" s="52">
        <v>35</v>
      </c>
      <c r="U14" s="52">
        <v>34</v>
      </c>
      <c r="V14" s="52">
        <v>399</v>
      </c>
      <c r="W14" s="53">
        <v>0.15305065631496981</v>
      </c>
      <c r="X14" s="53">
        <v>0.13500000000000001</v>
      </c>
      <c r="Y14" s="61">
        <f t="shared" si="4"/>
        <v>420.94230000000005</v>
      </c>
      <c r="Z14" s="61">
        <f t="shared" si="5"/>
        <v>19</v>
      </c>
      <c r="AA14" s="52">
        <f t="shared" si="6"/>
        <v>1480.68524</v>
      </c>
      <c r="AB14" s="52">
        <v>768</v>
      </c>
    </row>
    <row r="15" spans="1:28">
      <c r="A15" s="46" t="s">
        <v>15</v>
      </c>
      <c r="B15" s="46" t="s">
        <v>16</v>
      </c>
      <c r="C15" s="49">
        <v>651.79999999999995</v>
      </c>
      <c r="D15" s="47">
        <v>3.1</v>
      </c>
      <c r="E15" s="47">
        <v>53.32</v>
      </c>
      <c r="F15" s="48">
        <f t="shared" si="2"/>
        <v>56.42</v>
      </c>
      <c r="G15" s="49">
        <v>0</v>
      </c>
      <c r="H15" s="47">
        <f t="shared" si="3"/>
        <v>56.42</v>
      </c>
      <c r="I15" s="47">
        <v>15</v>
      </c>
      <c r="J15" s="47">
        <v>0.38</v>
      </c>
      <c r="K15" s="50">
        <v>0</v>
      </c>
      <c r="L15" s="48">
        <v>0</v>
      </c>
      <c r="M15" s="49">
        <v>0</v>
      </c>
      <c r="N15" s="51">
        <v>0.31240000000000001</v>
      </c>
      <c r="O15" s="52">
        <v>0</v>
      </c>
      <c r="P15" s="52">
        <v>0</v>
      </c>
      <c r="Q15" s="52">
        <v>639.36</v>
      </c>
      <c r="R15" s="49">
        <v>32.590000000000003</v>
      </c>
      <c r="S15" s="52">
        <v>618.45999999999992</v>
      </c>
      <c r="T15" s="52">
        <v>2.75</v>
      </c>
      <c r="U15" s="52">
        <v>4.25</v>
      </c>
      <c r="V15" s="52">
        <v>86.25</v>
      </c>
      <c r="W15" s="53">
        <v>0.13945930213756752</v>
      </c>
      <c r="X15" s="53">
        <v>0.13500000000000001</v>
      </c>
      <c r="Y15" s="61">
        <f t="shared" si="4"/>
        <v>90.492099999999994</v>
      </c>
      <c r="Z15" s="61">
        <f t="shared" si="5"/>
        <v>0</v>
      </c>
      <c r="AA15" s="52">
        <f t="shared" si="6"/>
        <v>199.736064</v>
      </c>
      <c r="AB15" s="52">
        <v>156</v>
      </c>
    </row>
    <row r="16" spans="1:28">
      <c r="A16" s="46" t="s">
        <v>17</v>
      </c>
      <c r="B16" s="46" t="s">
        <v>18</v>
      </c>
      <c r="C16" s="49">
        <v>20566.95</v>
      </c>
      <c r="D16" s="47">
        <v>171.18</v>
      </c>
      <c r="E16" s="47">
        <v>829.62</v>
      </c>
      <c r="F16" s="48">
        <f t="shared" si="2"/>
        <v>1000.8</v>
      </c>
      <c r="G16" s="49">
        <v>468.06</v>
      </c>
      <c r="H16" s="47">
        <f t="shared" si="3"/>
        <v>1468.86</v>
      </c>
      <c r="I16" s="47">
        <v>350</v>
      </c>
      <c r="J16" s="47">
        <v>17.09</v>
      </c>
      <c r="K16" s="50">
        <v>0</v>
      </c>
      <c r="L16" s="48">
        <v>0</v>
      </c>
      <c r="M16" s="49">
        <v>295</v>
      </c>
      <c r="N16" s="51">
        <v>0.58450000000000002</v>
      </c>
      <c r="O16" s="52">
        <v>642.25</v>
      </c>
      <c r="P16" s="52">
        <v>642.25</v>
      </c>
      <c r="Q16" s="52">
        <v>18623.29</v>
      </c>
      <c r="R16" s="49">
        <v>1028.3499999999999</v>
      </c>
      <c r="S16" s="52">
        <v>18580.03</v>
      </c>
      <c r="T16" s="52">
        <v>123.5</v>
      </c>
      <c r="U16" s="52">
        <v>225.75</v>
      </c>
      <c r="V16" s="52">
        <v>2138</v>
      </c>
      <c r="W16" s="53">
        <v>0.11506978191100876</v>
      </c>
      <c r="X16" s="53">
        <v>0.11506978191100876</v>
      </c>
      <c r="Y16" s="61">
        <f t="shared" si="4"/>
        <v>2487.25</v>
      </c>
      <c r="Z16" s="61">
        <f t="shared" si="5"/>
        <v>1284.5</v>
      </c>
      <c r="AA16" s="52">
        <f t="shared" si="6"/>
        <v>10885.313005</v>
      </c>
      <c r="AB16" s="52">
        <v>5681</v>
      </c>
    </row>
    <row r="17" spans="1:28">
      <c r="A17" s="46" t="s">
        <v>19</v>
      </c>
      <c r="B17" s="46" t="s">
        <v>20</v>
      </c>
      <c r="C17" s="49">
        <v>119</v>
      </c>
      <c r="D17" s="47">
        <v>0</v>
      </c>
      <c r="E17" s="47">
        <v>0</v>
      </c>
      <c r="F17" s="48">
        <f t="shared" si="2"/>
        <v>0</v>
      </c>
      <c r="G17" s="49">
        <v>0</v>
      </c>
      <c r="H17" s="47">
        <f t="shared" si="3"/>
        <v>0</v>
      </c>
      <c r="I17" s="47">
        <v>0</v>
      </c>
      <c r="J17" s="47">
        <v>0</v>
      </c>
      <c r="K17" s="50">
        <v>0</v>
      </c>
      <c r="L17" s="48">
        <v>0</v>
      </c>
      <c r="M17" s="49">
        <v>0</v>
      </c>
      <c r="N17" s="51">
        <v>0.73109999999999997</v>
      </c>
      <c r="O17" s="52">
        <v>4.5</v>
      </c>
      <c r="P17" s="52">
        <v>4.5</v>
      </c>
      <c r="Q17" s="52">
        <v>115.4</v>
      </c>
      <c r="R17" s="49">
        <v>0</v>
      </c>
      <c r="S17" s="52">
        <v>117.6</v>
      </c>
      <c r="T17" s="52">
        <v>1</v>
      </c>
      <c r="U17" s="52">
        <v>0.5</v>
      </c>
      <c r="V17" s="52">
        <v>18</v>
      </c>
      <c r="W17" s="53">
        <v>0.15306122448979592</v>
      </c>
      <c r="X17" s="53">
        <v>0.13500000000000001</v>
      </c>
      <c r="Y17" s="61">
        <f t="shared" si="4"/>
        <v>17.375999999999998</v>
      </c>
      <c r="Z17" s="61">
        <f t="shared" si="5"/>
        <v>9</v>
      </c>
      <c r="AA17" s="52">
        <f t="shared" si="6"/>
        <v>84.368939999999995</v>
      </c>
      <c r="AB17" s="52">
        <v>58</v>
      </c>
    </row>
    <row r="18" spans="1:28">
      <c r="A18" s="46" t="s">
        <v>21</v>
      </c>
      <c r="B18" s="46" t="s">
        <v>22</v>
      </c>
      <c r="C18" s="49">
        <v>1486.81</v>
      </c>
      <c r="D18" s="47">
        <v>0</v>
      </c>
      <c r="E18" s="47">
        <v>79</v>
      </c>
      <c r="F18" s="48">
        <f t="shared" si="2"/>
        <v>79</v>
      </c>
      <c r="G18" s="49">
        <v>0</v>
      </c>
      <c r="H18" s="47">
        <f t="shared" si="3"/>
        <v>79</v>
      </c>
      <c r="I18" s="47">
        <v>22</v>
      </c>
      <c r="J18" s="47">
        <v>0.81</v>
      </c>
      <c r="K18" s="50">
        <v>4</v>
      </c>
      <c r="L18" s="48">
        <v>0</v>
      </c>
      <c r="M18" s="49">
        <v>0</v>
      </c>
      <c r="N18" s="51">
        <v>0.70530000000000004</v>
      </c>
      <c r="O18" s="52">
        <v>37</v>
      </c>
      <c r="P18" s="52">
        <v>37</v>
      </c>
      <c r="Q18" s="52">
        <v>1384.49</v>
      </c>
      <c r="R18" s="49">
        <v>74.34</v>
      </c>
      <c r="S18" s="52">
        <v>1379.26</v>
      </c>
      <c r="T18" s="52">
        <v>19.5</v>
      </c>
      <c r="U18" s="52">
        <v>7.75</v>
      </c>
      <c r="V18" s="52">
        <v>191</v>
      </c>
      <c r="W18" s="53">
        <v>0.13848005452199005</v>
      </c>
      <c r="X18" s="53">
        <v>0.13500000000000001</v>
      </c>
      <c r="Y18" s="61">
        <f t="shared" si="4"/>
        <v>213.45010000000002</v>
      </c>
      <c r="Z18" s="61">
        <f t="shared" si="5"/>
        <v>74</v>
      </c>
      <c r="AA18" s="52">
        <f t="shared" si="6"/>
        <v>976.48079700000005</v>
      </c>
      <c r="AB18" s="52">
        <v>438</v>
      </c>
    </row>
    <row r="19" spans="1:28">
      <c r="A19" s="46" t="s">
        <v>23</v>
      </c>
      <c r="B19" s="46" t="s">
        <v>24</v>
      </c>
      <c r="C19" s="49">
        <v>910.55</v>
      </c>
      <c r="D19" s="47">
        <v>5.2</v>
      </c>
      <c r="E19" s="47">
        <v>69.180000000000007</v>
      </c>
      <c r="F19" s="48">
        <f t="shared" si="2"/>
        <v>74.38000000000001</v>
      </c>
      <c r="G19" s="49">
        <v>0</v>
      </c>
      <c r="H19" s="47">
        <f t="shared" si="3"/>
        <v>74.38000000000001</v>
      </c>
      <c r="I19" s="47">
        <v>5</v>
      </c>
      <c r="J19" s="47">
        <v>0.17</v>
      </c>
      <c r="K19" s="50">
        <v>0</v>
      </c>
      <c r="L19" s="48">
        <v>0</v>
      </c>
      <c r="M19" s="49">
        <v>8</v>
      </c>
      <c r="N19" s="51">
        <v>0.72050000000000003</v>
      </c>
      <c r="O19" s="52">
        <v>29</v>
      </c>
      <c r="P19" s="52">
        <v>29</v>
      </c>
      <c r="Q19" s="52">
        <v>865.89</v>
      </c>
      <c r="R19" s="49">
        <v>45.53</v>
      </c>
      <c r="S19" s="52">
        <v>883.13</v>
      </c>
      <c r="T19" s="52">
        <v>7.25</v>
      </c>
      <c r="U19" s="52">
        <v>8</v>
      </c>
      <c r="V19" s="52">
        <v>122.5</v>
      </c>
      <c r="W19" s="53">
        <v>0.13871117502519448</v>
      </c>
      <c r="X19" s="53">
        <v>0.13500000000000001</v>
      </c>
      <c r="Y19" s="61">
        <f t="shared" si="4"/>
        <v>134.47255000000001</v>
      </c>
      <c r="Z19" s="61">
        <f t="shared" si="5"/>
        <v>58</v>
      </c>
      <c r="AA19" s="52">
        <f t="shared" si="6"/>
        <v>623.87374499999999</v>
      </c>
      <c r="AB19" s="52">
        <v>248</v>
      </c>
    </row>
    <row r="20" spans="1:28">
      <c r="A20" s="46" t="s">
        <v>25</v>
      </c>
      <c r="B20" s="46" t="s">
        <v>26</v>
      </c>
      <c r="C20" s="49">
        <v>2699.55</v>
      </c>
      <c r="D20" s="47">
        <v>24.58</v>
      </c>
      <c r="E20" s="47">
        <v>188.63</v>
      </c>
      <c r="F20" s="48">
        <f t="shared" si="2"/>
        <v>213.20999999999998</v>
      </c>
      <c r="G20" s="49">
        <v>0</v>
      </c>
      <c r="H20" s="47">
        <f t="shared" si="3"/>
        <v>213.20999999999998</v>
      </c>
      <c r="I20" s="47">
        <v>57</v>
      </c>
      <c r="J20" s="47">
        <v>7.34</v>
      </c>
      <c r="K20" s="50">
        <v>3</v>
      </c>
      <c r="L20" s="48">
        <v>0</v>
      </c>
      <c r="M20" s="49">
        <v>0</v>
      </c>
      <c r="N20" s="51">
        <v>0.68530000000000002</v>
      </c>
      <c r="O20" s="52">
        <v>133.25</v>
      </c>
      <c r="P20" s="52">
        <v>133.25</v>
      </c>
      <c r="Q20" s="52">
        <v>2623.49</v>
      </c>
      <c r="R20" s="49">
        <v>134.97999999999999</v>
      </c>
      <c r="S20" s="52">
        <v>2620.31</v>
      </c>
      <c r="T20" s="52">
        <v>15.25</v>
      </c>
      <c r="U20" s="52">
        <v>15.25</v>
      </c>
      <c r="V20" s="52">
        <v>341.25</v>
      </c>
      <c r="W20" s="53">
        <v>0.13023268239254135</v>
      </c>
      <c r="X20" s="53">
        <v>0.13023268239254135</v>
      </c>
      <c r="Y20" s="61">
        <f t="shared" si="4"/>
        <v>371.75</v>
      </c>
      <c r="Z20" s="61">
        <f t="shared" si="5"/>
        <v>266.5</v>
      </c>
      <c r="AA20" s="52">
        <f t="shared" si="6"/>
        <v>1797.8776969999999</v>
      </c>
      <c r="AB20" s="52">
        <v>650</v>
      </c>
    </row>
    <row r="21" spans="1:28">
      <c r="A21" s="46" t="s">
        <v>27</v>
      </c>
      <c r="B21" s="46" t="s">
        <v>28</v>
      </c>
      <c r="C21" s="49">
        <v>15247.230000000001</v>
      </c>
      <c r="D21" s="47">
        <v>74.680000000000007</v>
      </c>
      <c r="E21" s="47">
        <v>412.43</v>
      </c>
      <c r="F21" s="48">
        <f t="shared" si="2"/>
        <v>487.11</v>
      </c>
      <c r="G21" s="49">
        <v>0</v>
      </c>
      <c r="H21" s="47">
        <f t="shared" si="3"/>
        <v>487.11</v>
      </c>
      <c r="I21" s="47">
        <v>220</v>
      </c>
      <c r="J21" s="47">
        <v>18.12</v>
      </c>
      <c r="K21" s="50">
        <v>0</v>
      </c>
      <c r="L21" s="48">
        <v>0</v>
      </c>
      <c r="M21" s="49">
        <v>442</v>
      </c>
      <c r="N21" s="51">
        <v>0.38919999999999999</v>
      </c>
      <c r="O21" s="52">
        <v>154.75</v>
      </c>
      <c r="P21" s="52">
        <v>154.75</v>
      </c>
      <c r="Q21" s="52">
        <v>13505.45</v>
      </c>
      <c r="R21" s="49">
        <v>762.36</v>
      </c>
      <c r="S21" s="52">
        <v>13785.059999999998</v>
      </c>
      <c r="T21" s="52">
        <v>89.75</v>
      </c>
      <c r="U21" s="52">
        <v>132.75</v>
      </c>
      <c r="V21" s="52">
        <v>1507.5</v>
      </c>
      <c r="W21" s="53">
        <v>0.10935752183886036</v>
      </c>
      <c r="X21" s="53">
        <v>0.10935752183886036</v>
      </c>
      <c r="Y21" s="61">
        <f t="shared" si="4"/>
        <v>1730</v>
      </c>
      <c r="Z21" s="61">
        <f t="shared" si="5"/>
        <v>309.5</v>
      </c>
      <c r="AA21" s="52">
        <f t="shared" si="6"/>
        <v>5256.32114</v>
      </c>
      <c r="AB21" s="52">
        <v>4175</v>
      </c>
    </row>
    <row r="22" spans="1:28">
      <c r="A22" s="46" t="s">
        <v>29</v>
      </c>
      <c r="B22" s="46" t="s">
        <v>30</v>
      </c>
      <c r="C22" s="49">
        <v>629.69000000000005</v>
      </c>
      <c r="D22" s="47">
        <v>4.42</v>
      </c>
      <c r="E22" s="47">
        <v>40.799999999999997</v>
      </c>
      <c r="F22" s="48">
        <f t="shared" si="2"/>
        <v>45.22</v>
      </c>
      <c r="G22" s="49">
        <v>0</v>
      </c>
      <c r="H22" s="47">
        <f t="shared" si="3"/>
        <v>45.22</v>
      </c>
      <c r="I22" s="47">
        <v>1</v>
      </c>
      <c r="J22" s="47">
        <v>0.47</v>
      </c>
      <c r="K22" s="50">
        <v>0</v>
      </c>
      <c r="L22" s="48">
        <v>0</v>
      </c>
      <c r="M22" s="49">
        <v>0</v>
      </c>
      <c r="N22" s="51">
        <v>0.70520000000000005</v>
      </c>
      <c r="O22" s="52">
        <v>43.5</v>
      </c>
      <c r="P22" s="52">
        <v>43.5</v>
      </c>
      <c r="Q22" s="52">
        <v>605.16999999999996</v>
      </c>
      <c r="R22" s="49">
        <v>31.48</v>
      </c>
      <c r="S22" s="52">
        <v>622.16999999999996</v>
      </c>
      <c r="T22" s="52">
        <v>0</v>
      </c>
      <c r="U22" s="52">
        <v>8</v>
      </c>
      <c r="V22" s="52">
        <v>73.5</v>
      </c>
      <c r="W22" s="53">
        <v>0.11813491489464295</v>
      </c>
      <c r="X22" s="53">
        <v>0.11813491489464295</v>
      </c>
      <c r="Y22" s="61">
        <f t="shared" si="4"/>
        <v>81.5</v>
      </c>
      <c r="Z22" s="61">
        <f t="shared" si="5"/>
        <v>87</v>
      </c>
      <c r="AA22" s="52">
        <f t="shared" si="6"/>
        <v>426.76588400000003</v>
      </c>
      <c r="AB22" s="52">
        <v>152</v>
      </c>
    </row>
    <row r="23" spans="1:28">
      <c r="A23" s="46" t="s">
        <v>31</v>
      </c>
      <c r="B23" s="46" t="s">
        <v>32</v>
      </c>
      <c r="C23" s="49">
        <v>2</v>
      </c>
      <c r="D23" s="47">
        <v>0</v>
      </c>
      <c r="E23" s="47">
        <v>0</v>
      </c>
      <c r="F23" s="48">
        <f t="shared" si="2"/>
        <v>0</v>
      </c>
      <c r="G23" s="49">
        <v>0</v>
      </c>
      <c r="H23" s="47">
        <f t="shared" si="3"/>
        <v>0</v>
      </c>
      <c r="I23" s="47">
        <v>0</v>
      </c>
      <c r="J23" s="47">
        <v>0</v>
      </c>
      <c r="K23" s="50">
        <v>0</v>
      </c>
      <c r="L23" s="48">
        <v>0</v>
      </c>
      <c r="M23" s="49">
        <v>0</v>
      </c>
      <c r="N23" s="51">
        <v>0</v>
      </c>
      <c r="O23" s="52">
        <v>0</v>
      </c>
      <c r="P23" s="52">
        <v>0</v>
      </c>
      <c r="Q23" s="52">
        <v>6.4</v>
      </c>
      <c r="R23" s="49">
        <v>0</v>
      </c>
      <c r="S23" s="52">
        <v>9.5</v>
      </c>
      <c r="T23" s="52">
        <v>0</v>
      </c>
      <c r="U23" s="52">
        <v>0</v>
      </c>
      <c r="V23" s="52">
        <v>0</v>
      </c>
      <c r="W23" s="53">
        <v>0</v>
      </c>
      <c r="X23" s="53">
        <v>0</v>
      </c>
      <c r="Y23" s="61">
        <f t="shared" si="4"/>
        <v>0</v>
      </c>
      <c r="Z23" s="61">
        <f t="shared" si="5"/>
        <v>0</v>
      </c>
      <c r="AA23" s="52">
        <f t="shared" si="6"/>
        <v>0</v>
      </c>
      <c r="AB23" s="52">
        <v>1</v>
      </c>
    </row>
    <row r="24" spans="1:28">
      <c r="A24" s="46" t="s">
        <v>33</v>
      </c>
      <c r="B24" s="46" t="s">
        <v>34</v>
      </c>
      <c r="C24" s="49">
        <v>307.04000000000002</v>
      </c>
      <c r="D24" s="47">
        <v>0</v>
      </c>
      <c r="E24" s="47">
        <v>0.44</v>
      </c>
      <c r="F24" s="48">
        <f t="shared" si="2"/>
        <v>0.44</v>
      </c>
      <c r="G24" s="49">
        <v>0</v>
      </c>
      <c r="H24" s="47">
        <f t="shared" si="3"/>
        <v>0.44</v>
      </c>
      <c r="I24" s="47">
        <v>17.420000000000002</v>
      </c>
      <c r="J24" s="47">
        <v>2.92</v>
      </c>
      <c r="K24" s="50">
        <v>0</v>
      </c>
      <c r="L24" s="48">
        <v>0</v>
      </c>
      <c r="M24" s="49">
        <v>0</v>
      </c>
      <c r="N24" s="51">
        <v>0.60819999999999996</v>
      </c>
      <c r="O24" s="52">
        <v>10.25</v>
      </c>
      <c r="P24" s="52">
        <v>10.25</v>
      </c>
      <c r="Q24" s="52">
        <v>310.64</v>
      </c>
      <c r="R24" s="49">
        <v>15.35</v>
      </c>
      <c r="S24" s="52">
        <v>315.47999999999996</v>
      </c>
      <c r="T24" s="52">
        <v>1.75</v>
      </c>
      <c r="U24" s="52">
        <v>3.75</v>
      </c>
      <c r="V24" s="52">
        <v>34</v>
      </c>
      <c r="W24" s="53">
        <v>0.10777228350450109</v>
      </c>
      <c r="X24" s="53">
        <v>0.10777228350450109</v>
      </c>
      <c r="Y24" s="61">
        <f t="shared" si="4"/>
        <v>39.5</v>
      </c>
      <c r="Z24" s="61">
        <f t="shared" si="5"/>
        <v>20.5</v>
      </c>
      <c r="AA24" s="52">
        <f t="shared" si="6"/>
        <v>188.93124799999998</v>
      </c>
      <c r="AB24" s="52">
        <v>88</v>
      </c>
    </row>
    <row r="25" spans="1:28">
      <c r="A25" s="46" t="s">
        <v>35</v>
      </c>
      <c r="B25" s="46" t="s">
        <v>36</v>
      </c>
      <c r="C25" s="49">
        <v>1468.3700000000001</v>
      </c>
      <c r="D25" s="47">
        <v>0.03</v>
      </c>
      <c r="E25" s="47">
        <v>109.17</v>
      </c>
      <c r="F25" s="48">
        <f t="shared" si="2"/>
        <v>109.2</v>
      </c>
      <c r="G25" s="49">
        <v>0</v>
      </c>
      <c r="H25" s="47">
        <f t="shared" si="3"/>
        <v>109.2</v>
      </c>
      <c r="I25" s="47">
        <v>24</v>
      </c>
      <c r="J25" s="47">
        <v>3.17</v>
      </c>
      <c r="K25" s="50">
        <v>0</v>
      </c>
      <c r="L25" s="48">
        <v>0</v>
      </c>
      <c r="M25" s="49">
        <v>0</v>
      </c>
      <c r="N25" s="51">
        <v>0.61150000000000004</v>
      </c>
      <c r="O25" s="52">
        <v>90.75</v>
      </c>
      <c r="P25" s="52">
        <v>90.75</v>
      </c>
      <c r="Q25" s="52">
        <v>1403.01</v>
      </c>
      <c r="R25" s="49">
        <v>73.42</v>
      </c>
      <c r="S25" s="52">
        <v>1389.99</v>
      </c>
      <c r="T25" s="52">
        <v>4.5</v>
      </c>
      <c r="U25" s="52">
        <v>12</v>
      </c>
      <c r="V25" s="52">
        <v>129.75</v>
      </c>
      <c r="W25" s="53">
        <v>9.3345995294930179E-2</v>
      </c>
      <c r="X25" s="53">
        <v>9.3345995294930179E-2</v>
      </c>
      <c r="Y25" s="61">
        <f t="shared" si="4"/>
        <v>146.25</v>
      </c>
      <c r="Z25" s="61">
        <f t="shared" si="5"/>
        <v>181.5</v>
      </c>
      <c r="AA25" s="52">
        <f t="shared" si="6"/>
        <v>857.94061500000009</v>
      </c>
      <c r="AB25" s="52">
        <v>379</v>
      </c>
    </row>
    <row r="26" spans="1:28">
      <c r="A26" s="46" t="s">
        <v>37</v>
      </c>
      <c r="B26" s="46" t="s">
        <v>38</v>
      </c>
      <c r="C26" s="49">
        <v>1738.45</v>
      </c>
      <c r="D26" s="47">
        <v>49.28</v>
      </c>
      <c r="E26" s="47">
        <v>115.74</v>
      </c>
      <c r="F26" s="48">
        <f t="shared" si="2"/>
        <v>165.01999999999998</v>
      </c>
      <c r="G26" s="49">
        <v>0</v>
      </c>
      <c r="H26" s="47">
        <f t="shared" si="3"/>
        <v>165.01999999999998</v>
      </c>
      <c r="I26" s="47">
        <v>30</v>
      </c>
      <c r="J26" s="47">
        <v>3.43</v>
      </c>
      <c r="K26" s="50">
        <v>0</v>
      </c>
      <c r="L26" s="48">
        <v>0</v>
      </c>
      <c r="M26" s="49">
        <v>0</v>
      </c>
      <c r="N26" s="51">
        <v>0.4365</v>
      </c>
      <c r="O26" s="52">
        <v>82</v>
      </c>
      <c r="P26" s="52">
        <v>82</v>
      </c>
      <c r="Q26" s="52">
        <v>1593.69</v>
      </c>
      <c r="R26" s="49">
        <v>86.92</v>
      </c>
      <c r="S26" s="52">
        <v>1590.82</v>
      </c>
      <c r="T26" s="52">
        <v>6.75</v>
      </c>
      <c r="U26" s="52">
        <v>19.5</v>
      </c>
      <c r="V26" s="52">
        <v>196</v>
      </c>
      <c r="W26" s="53">
        <v>0.12320689958637684</v>
      </c>
      <c r="X26" s="53">
        <v>0.12320689958637684</v>
      </c>
      <c r="Y26" s="61">
        <f t="shared" si="4"/>
        <v>222.25</v>
      </c>
      <c r="Z26" s="61">
        <f t="shared" si="5"/>
        <v>164</v>
      </c>
      <c r="AA26" s="52">
        <f t="shared" si="6"/>
        <v>695.64568500000007</v>
      </c>
      <c r="AB26" s="52">
        <v>482</v>
      </c>
    </row>
    <row r="27" spans="1:28">
      <c r="A27" s="46" t="s">
        <v>39</v>
      </c>
      <c r="B27" s="46" t="s">
        <v>40</v>
      </c>
      <c r="C27" s="49">
        <v>1380.38</v>
      </c>
      <c r="D27" s="47">
        <v>43.44</v>
      </c>
      <c r="E27" s="47">
        <v>99.42</v>
      </c>
      <c r="F27" s="48">
        <f t="shared" si="2"/>
        <v>142.86000000000001</v>
      </c>
      <c r="G27" s="49">
        <v>0</v>
      </c>
      <c r="H27" s="47">
        <f t="shared" si="3"/>
        <v>142.86000000000001</v>
      </c>
      <c r="I27" s="47">
        <v>50</v>
      </c>
      <c r="J27" s="47">
        <v>3.52</v>
      </c>
      <c r="K27" s="50">
        <v>0</v>
      </c>
      <c r="L27" s="48">
        <v>0</v>
      </c>
      <c r="M27" s="49">
        <v>35</v>
      </c>
      <c r="N27" s="51">
        <v>0.40339999999999998</v>
      </c>
      <c r="O27" s="52">
        <v>56</v>
      </c>
      <c r="P27" s="52">
        <v>56</v>
      </c>
      <c r="Q27" s="52">
        <v>1301.58</v>
      </c>
      <c r="R27" s="49">
        <v>69.02</v>
      </c>
      <c r="S27" s="52">
        <v>1307.98</v>
      </c>
      <c r="T27" s="52">
        <v>5</v>
      </c>
      <c r="U27" s="52">
        <v>12.5</v>
      </c>
      <c r="V27" s="52">
        <v>128</v>
      </c>
      <c r="W27" s="53">
        <v>9.7860823559993274E-2</v>
      </c>
      <c r="X27" s="53">
        <v>9.7860823559993274E-2</v>
      </c>
      <c r="Y27" s="61">
        <f t="shared" si="4"/>
        <v>145.5</v>
      </c>
      <c r="Z27" s="61">
        <f t="shared" si="5"/>
        <v>112</v>
      </c>
      <c r="AA27" s="52">
        <f t="shared" si="6"/>
        <v>525.05737199999999</v>
      </c>
      <c r="AB27" s="52">
        <v>319</v>
      </c>
    </row>
    <row r="28" spans="1:28">
      <c r="A28" s="46" t="s">
        <v>41</v>
      </c>
      <c r="B28" s="46" t="s">
        <v>42</v>
      </c>
      <c r="C28" s="49">
        <v>8218.5</v>
      </c>
      <c r="D28" s="47">
        <v>48.59</v>
      </c>
      <c r="E28" s="47">
        <v>419.28</v>
      </c>
      <c r="F28" s="48">
        <f t="shared" si="2"/>
        <v>467.87</v>
      </c>
      <c r="G28" s="49">
        <v>192.6</v>
      </c>
      <c r="H28" s="47">
        <f t="shared" si="3"/>
        <v>660.47</v>
      </c>
      <c r="I28" s="47">
        <v>262</v>
      </c>
      <c r="J28" s="47">
        <v>17.03</v>
      </c>
      <c r="K28" s="50">
        <v>90</v>
      </c>
      <c r="L28" s="48">
        <v>0</v>
      </c>
      <c r="M28" s="49">
        <v>278</v>
      </c>
      <c r="N28" s="51">
        <v>0.58699999999999997</v>
      </c>
      <c r="O28" s="52">
        <v>350</v>
      </c>
      <c r="P28" s="52">
        <v>350</v>
      </c>
      <c r="Q28" s="52">
        <v>7661.47</v>
      </c>
      <c r="R28" s="49">
        <v>410.93</v>
      </c>
      <c r="S28" s="52">
        <v>7603.4500000000007</v>
      </c>
      <c r="T28" s="52">
        <v>49</v>
      </c>
      <c r="U28" s="52">
        <v>87.75</v>
      </c>
      <c r="V28" s="52">
        <v>877.75</v>
      </c>
      <c r="W28" s="53">
        <v>0.11544101690679888</v>
      </c>
      <c r="X28" s="53">
        <v>0.11544101690679888</v>
      </c>
      <c r="Y28" s="61">
        <f t="shared" si="4"/>
        <v>1014.5</v>
      </c>
      <c r="Z28" s="61">
        <f t="shared" si="5"/>
        <v>700</v>
      </c>
      <c r="AA28" s="52">
        <f t="shared" si="6"/>
        <v>4497.2828899999995</v>
      </c>
      <c r="AB28" s="52">
        <v>2052</v>
      </c>
    </row>
    <row r="29" spans="1:28">
      <c r="A29" s="46" t="s">
        <v>43</v>
      </c>
      <c r="B29" s="46" t="s">
        <v>44</v>
      </c>
      <c r="C29" s="49">
        <v>4022.3199999999997</v>
      </c>
      <c r="D29" s="47">
        <v>51.96</v>
      </c>
      <c r="E29" s="47">
        <v>200.74</v>
      </c>
      <c r="F29" s="48">
        <f t="shared" si="2"/>
        <v>252.70000000000002</v>
      </c>
      <c r="G29" s="49">
        <v>0</v>
      </c>
      <c r="H29" s="47">
        <f t="shared" si="3"/>
        <v>252.70000000000002</v>
      </c>
      <c r="I29" s="47">
        <v>150</v>
      </c>
      <c r="J29" s="47">
        <v>9.25</v>
      </c>
      <c r="K29" s="50">
        <v>0</v>
      </c>
      <c r="L29" s="48">
        <v>0</v>
      </c>
      <c r="M29" s="49">
        <v>20</v>
      </c>
      <c r="N29" s="51">
        <v>0.52</v>
      </c>
      <c r="O29" s="52">
        <v>15.75</v>
      </c>
      <c r="P29" s="52">
        <v>15.75</v>
      </c>
      <c r="Q29" s="52">
        <v>3730.28</v>
      </c>
      <c r="R29" s="49">
        <v>201.12</v>
      </c>
      <c r="S29" s="52">
        <v>3666.5600000000004</v>
      </c>
      <c r="T29" s="52">
        <v>15.75</v>
      </c>
      <c r="U29" s="52">
        <v>48.5</v>
      </c>
      <c r="V29" s="52">
        <v>537.5</v>
      </c>
      <c r="W29" s="53">
        <v>0.14659517367777969</v>
      </c>
      <c r="X29" s="53">
        <v>0.13500000000000001</v>
      </c>
      <c r="Y29" s="61">
        <f t="shared" si="4"/>
        <v>559.23560000000009</v>
      </c>
      <c r="Z29" s="61">
        <f t="shared" si="5"/>
        <v>31.5</v>
      </c>
      <c r="AA29" s="52">
        <f t="shared" si="6"/>
        <v>1939.7456000000002</v>
      </c>
      <c r="AB29" s="52">
        <v>1128.79</v>
      </c>
    </row>
    <row r="30" spans="1:28">
      <c r="A30" s="46" t="s">
        <v>45</v>
      </c>
      <c r="B30" s="46" t="s">
        <v>46</v>
      </c>
      <c r="C30" s="49">
        <v>345.15999999999997</v>
      </c>
      <c r="D30" s="47">
        <v>0</v>
      </c>
      <c r="E30" s="47">
        <v>0</v>
      </c>
      <c r="F30" s="48">
        <f t="shared" si="2"/>
        <v>0</v>
      </c>
      <c r="G30" s="49">
        <v>0</v>
      </c>
      <c r="H30" s="47">
        <f t="shared" si="3"/>
        <v>0</v>
      </c>
      <c r="I30" s="47">
        <v>4.0999999999999996</v>
      </c>
      <c r="J30" s="47">
        <v>0.86</v>
      </c>
      <c r="K30" s="50">
        <v>0</v>
      </c>
      <c r="L30" s="48">
        <v>0</v>
      </c>
      <c r="M30" s="49">
        <v>120.01999999999998</v>
      </c>
      <c r="N30" s="51">
        <v>0.50149999999999995</v>
      </c>
      <c r="O30" s="52">
        <v>0</v>
      </c>
      <c r="P30" s="52">
        <v>0</v>
      </c>
      <c r="Q30" s="52">
        <v>351.18</v>
      </c>
      <c r="R30" s="49">
        <v>17.260000000000002</v>
      </c>
      <c r="S30" s="52">
        <v>368.49</v>
      </c>
      <c r="T30" s="52">
        <v>0</v>
      </c>
      <c r="U30" s="52">
        <v>1</v>
      </c>
      <c r="V30" s="52">
        <v>37.5</v>
      </c>
      <c r="W30" s="53">
        <v>0.10176666938044451</v>
      </c>
      <c r="X30" s="53">
        <v>0.10176666938044451</v>
      </c>
      <c r="Y30" s="61">
        <f t="shared" si="4"/>
        <v>38.5</v>
      </c>
      <c r="Z30" s="61">
        <f t="shared" si="5"/>
        <v>0</v>
      </c>
      <c r="AA30" s="52">
        <f t="shared" si="6"/>
        <v>176.11676999999997</v>
      </c>
      <c r="AB30" s="52">
        <v>60.04</v>
      </c>
    </row>
    <row r="31" spans="1:28">
      <c r="A31" s="46" t="s">
        <v>47</v>
      </c>
      <c r="B31" s="46" t="s">
        <v>48</v>
      </c>
      <c r="C31" s="49">
        <v>3046.3500000000004</v>
      </c>
      <c r="D31" s="47">
        <v>13.26</v>
      </c>
      <c r="E31" s="47">
        <v>233.27</v>
      </c>
      <c r="F31" s="48">
        <f t="shared" si="2"/>
        <v>246.53</v>
      </c>
      <c r="G31" s="49">
        <v>0</v>
      </c>
      <c r="H31" s="47">
        <f t="shared" si="3"/>
        <v>246.53</v>
      </c>
      <c r="I31" s="47">
        <v>85</v>
      </c>
      <c r="J31" s="47">
        <v>3.82</v>
      </c>
      <c r="K31" s="50">
        <v>0</v>
      </c>
      <c r="L31" s="48">
        <v>0</v>
      </c>
      <c r="M31" s="49">
        <v>100</v>
      </c>
      <c r="N31" s="51">
        <v>0.43640000000000001</v>
      </c>
      <c r="O31" s="52">
        <v>24</v>
      </c>
      <c r="P31" s="52">
        <v>24</v>
      </c>
      <c r="Q31" s="52">
        <v>2787.28</v>
      </c>
      <c r="R31" s="49">
        <v>152.32</v>
      </c>
      <c r="S31" s="52">
        <v>2727.71</v>
      </c>
      <c r="T31" s="52">
        <v>10.75</v>
      </c>
      <c r="U31" s="52">
        <v>26.25</v>
      </c>
      <c r="V31" s="52">
        <v>392.75</v>
      </c>
      <c r="W31" s="53">
        <v>0.14398524769861898</v>
      </c>
      <c r="X31" s="53">
        <v>0.13500000000000001</v>
      </c>
      <c r="Y31" s="61">
        <f t="shared" si="4"/>
        <v>405.24085000000002</v>
      </c>
      <c r="Z31" s="61">
        <f t="shared" si="5"/>
        <v>48</v>
      </c>
      <c r="AA31" s="52">
        <f t="shared" si="6"/>
        <v>1216.3689920000002</v>
      </c>
      <c r="AB31" s="52">
        <v>783</v>
      </c>
    </row>
    <row r="32" spans="1:28">
      <c r="A32" s="46" t="s">
        <v>49</v>
      </c>
      <c r="B32" s="46" t="s">
        <v>50</v>
      </c>
      <c r="C32" s="49">
        <v>531.17999999999995</v>
      </c>
      <c r="D32" s="47">
        <v>0</v>
      </c>
      <c r="E32" s="47">
        <v>9.49</v>
      </c>
      <c r="F32" s="48">
        <f t="shared" si="2"/>
        <v>9.49</v>
      </c>
      <c r="G32" s="49">
        <v>0</v>
      </c>
      <c r="H32" s="47">
        <f t="shared" si="3"/>
        <v>9.49</v>
      </c>
      <c r="I32" s="47">
        <v>12</v>
      </c>
      <c r="J32" s="47">
        <v>0.92</v>
      </c>
      <c r="K32" s="50">
        <v>0</v>
      </c>
      <c r="L32" s="48">
        <v>0</v>
      </c>
      <c r="M32" s="49">
        <v>12</v>
      </c>
      <c r="N32" s="51">
        <v>0.72089999999999999</v>
      </c>
      <c r="O32" s="52">
        <v>0</v>
      </c>
      <c r="P32" s="52">
        <v>0</v>
      </c>
      <c r="Q32" s="52">
        <v>496.19</v>
      </c>
      <c r="R32" s="49">
        <v>0</v>
      </c>
      <c r="S32" s="52">
        <v>510.83</v>
      </c>
      <c r="T32" s="52">
        <v>4.25</v>
      </c>
      <c r="U32" s="52">
        <v>11</v>
      </c>
      <c r="V32" s="52">
        <v>68</v>
      </c>
      <c r="W32" s="53">
        <v>0.13311669244171251</v>
      </c>
      <c r="X32" s="53">
        <v>0.13311669244171251</v>
      </c>
      <c r="Y32" s="61">
        <f t="shared" si="4"/>
        <v>83.25</v>
      </c>
      <c r="Z32" s="61">
        <f t="shared" si="5"/>
        <v>0</v>
      </c>
      <c r="AA32" s="52">
        <f t="shared" si="6"/>
        <v>357.703371</v>
      </c>
      <c r="AB32" s="52">
        <v>169</v>
      </c>
    </row>
    <row r="33" spans="1:28">
      <c r="A33" s="46" t="s">
        <v>51</v>
      </c>
      <c r="B33" s="46" t="s">
        <v>52</v>
      </c>
      <c r="C33" s="49">
        <v>3385.46</v>
      </c>
      <c r="D33" s="47">
        <v>0</v>
      </c>
      <c r="E33" s="47">
        <v>36.72</v>
      </c>
      <c r="F33" s="48">
        <f t="shared" si="2"/>
        <v>36.72</v>
      </c>
      <c r="G33" s="49">
        <v>0</v>
      </c>
      <c r="H33" s="47">
        <f t="shared" si="3"/>
        <v>36.72</v>
      </c>
      <c r="I33" s="47">
        <v>90.67</v>
      </c>
      <c r="J33" s="47">
        <v>10.07</v>
      </c>
      <c r="K33" s="50">
        <v>30</v>
      </c>
      <c r="L33" s="48">
        <v>0</v>
      </c>
      <c r="M33" s="49">
        <v>2262</v>
      </c>
      <c r="N33" s="51">
        <v>0.53159999999999996</v>
      </c>
      <c r="O33" s="52">
        <v>24.75</v>
      </c>
      <c r="P33" s="52">
        <v>24.75</v>
      </c>
      <c r="Q33" s="52">
        <v>3321.55</v>
      </c>
      <c r="R33" s="49">
        <v>169.27</v>
      </c>
      <c r="S33" s="52">
        <v>3250.41</v>
      </c>
      <c r="T33" s="52">
        <v>8.5</v>
      </c>
      <c r="U33" s="52">
        <v>13.5</v>
      </c>
      <c r="V33" s="52">
        <v>533.5</v>
      </c>
      <c r="W33" s="53">
        <v>0.16413314012693783</v>
      </c>
      <c r="X33" s="53">
        <v>0.13500000000000001</v>
      </c>
      <c r="Y33" s="61">
        <f t="shared" si="4"/>
        <v>460.80535000000003</v>
      </c>
      <c r="Z33" s="61">
        <f t="shared" si="5"/>
        <v>49.5</v>
      </c>
      <c r="AA33" s="52">
        <f t="shared" si="6"/>
        <v>1765.7359799999999</v>
      </c>
      <c r="AB33" s="52">
        <v>300</v>
      </c>
    </row>
    <row r="34" spans="1:28">
      <c r="A34" s="46" t="s">
        <v>53</v>
      </c>
      <c r="B34" s="46" t="s">
        <v>54</v>
      </c>
      <c r="C34" s="49">
        <v>115.30999999999999</v>
      </c>
      <c r="D34" s="47">
        <v>4.45</v>
      </c>
      <c r="E34" s="47">
        <v>5.66</v>
      </c>
      <c r="F34" s="48">
        <f t="shared" si="2"/>
        <v>10.11</v>
      </c>
      <c r="G34" s="49">
        <v>0</v>
      </c>
      <c r="H34" s="47">
        <f t="shared" si="3"/>
        <v>10.11</v>
      </c>
      <c r="I34" s="47">
        <v>0</v>
      </c>
      <c r="J34" s="47">
        <v>0</v>
      </c>
      <c r="K34" s="50">
        <v>0</v>
      </c>
      <c r="L34" s="48">
        <v>0</v>
      </c>
      <c r="M34" s="49">
        <v>0</v>
      </c>
      <c r="N34" s="51">
        <v>0.71</v>
      </c>
      <c r="O34" s="52">
        <v>0</v>
      </c>
      <c r="P34" s="52">
        <v>0</v>
      </c>
      <c r="Q34" s="52">
        <v>96.93</v>
      </c>
      <c r="R34" s="49">
        <v>0</v>
      </c>
      <c r="S34" s="52">
        <v>115.85</v>
      </c>
      <c r="T34" s="52">
        <v>0</v>
      </c>
      <c r="U34" s="52">
        <v>0</v>
      </c>
      <c r="V34" s="52">
        <v>34.5</v>
      </c>
      <c r="W34" s="53">
        <v>0.29779887785930081</v>
      </c>
      <c r="X34" s="53">
        <v>0.13500000000000001</v>
      </c>
      <c r="Y34" s="61">
        <f t="shared" si="4"/>
        <v>15.639749999999999</v>
      </c>
      <c r="Z34" s="61">
        <f t="shared" si="5"/>
        <v>0</v>
      </c>
      <c r="AA34" s="52">
        <f t="shared" si="6"/>
        <v>68.820300000000003</v>
      </c>
      <c r="AB34" s="52">
        <v>33.6</v>
      </c>
    </row>
    <row r="35" spans="1:28">
      <c r="A35" s="46" t="s">
        <v>55</v>
      </c>
      <c r="B35" s="46" t="s">
        <v>56</v>
      </c>
      <c r="C35" s="49">
        <v>23928.859999999997</v>
      </c>
      <c r="D35" s="47">
        <v>232.06</v>
      </c>
      <c r="E35" s="47">
        <v>1264.19</v>
      </c>
      <c r="F35" s="48">
        <f t="shared" si="2"/>
        <v>1496.25</v>
      </c>
      <c r="G35" s="49">
        <v>0</v>
      </c>
      <c r="H35" s="47">
        <f t="shared" si="3"/>
        <v>1496.25</v>
      </c>
      <c r="I35" s="47">
        <v>430</v>
      </c>
      <c r="J35" s="47">
        <v>8.69</v>
      </c>
      <c r="K35" s="50">
        <v>205</v>
      </c>
      <c r="L35" s="48">
        <v>0</v>
      </c>
      <c r="M35" s="49">
        <v>411</v>
      </c>
      <c r="N35" s="51">
        <v>0.47489999999999999</v>
      </c>
      <c r="O35" s="52">
        <v>658.75</v>
      </c>
      <c r="P35" s="52">
        <v>658.75</v>
      </c>
      <c r="Q35" s="52">
        <v>22830.5</v>
      </c>
      <c r="R35" s="49">
        <v>1196.44</v>
      </c>
      <c r="S35" s="52">
        <v>22997.289999999997</v>
      </c>
      <c r="T35" s="52">
        <v>165.25</v>
      </c>
      <c r="U35" s="52">
        <v>208.25</v>
      </c>
      <c r="V35" s="52">
        <v>2794.25</v>
      </c>
      <c r="W35" s="53">
        <v>0.12150344671046025</v>
      </c>
      <c r="X35" s="53">
        <v>0.12150344671046025</v>
      </c>
      <c r="Y35" s="61">
        <f t="shared" si="4"/>
        <v>3167.75</v>
      </c>
      <c r="Z35" s="61">
        <f t="shared" si="5"/>
        <v>1317.5</v>
      </c>
      <c r="AA35" s="52">
        <f t="shared" si="6"/>
        <v>10842.204449999999</v>
      </c>
      <c r="AB35" s="52">
        <v>6881.86</v>
      </c>
    </row>
    <row r="36" spans="1:28">
      <c r="A36" s="46" t="s">
        <v>57</v>
      </c>
      <c r="B36" s="46" t="s">
        <v>58</v>
      </c>
      <c r="C36" s="49">
        <v>2193.1200000000003</v>
      </c>
      <c r="D36" s="47">
        <v>13.63</v>
      </c>
      <c r="E36" s="47">
        <v>35.94</v>
      </c>
      <c r="F36" s="48">
        <f t="shared" si="2"/>
        <v>49.57</v>
      </c>
      <c r="G36" s="49">
        <v>0</v>
      </c>
      <c r="H36" s="47">
        <f t="shared" si="3"/>
        <v>49.57</v>
      </c>
      <c r="I36" s="47">
        <v>89</v>
      </c>
      <c r="J36" s="47">
        <v>0.55000000000000004</v>
      </c>
      <c r="K36" s="50">
        <v>0</v>
      </c>
      <c r="L36" s="48">
        <v>0</v>
      </c>
      <c r="M36" s="49">
        <v>0</v>
      </c>
      <c r="N36" s="51">
        <v>0.18160000000000001</v>
      </c>
      <c r="O36" s="52">
        <v>17</v>
      </c>
      <c r="P36" s="52">
        <v>17</v>
      </c>
      <c r="Q36" s="52">
        <v>1951.4</v>
      </c>
      <c r="R36" s="49">
        <v>109.66</v>
      </c>
      <c r="S36" s="52">
        <v>2025.64</v>
      </c>
      <c r="T36" s="52">
        <v>4.25</v>
      </c>
      <c r="U36" s="52">
        <v>8</v>
      </c>
      <c r="V36" s="52">
        <v>175.25</v>
      </c>
      <c r="W36" s="53">
        <v>8.6515866590312199E-2</v>
      </c>
      <c r="X36" s="53">
        <v>8.6515866590312199E-2</v>
      </c>
      <c r="Y36" s="61">
        <f t="shared" si="4"/>
        <v>187.5</v>
      </c>
      <c r="Z36" s="61">
        <f t="shared" si="5"/>
        <v>34</v>
      </c>
      <c r="AA36" s="52">
        <f t="shared" si="6"/>
        <v>354.37424000000004</v>
      </c>
      <c r="AB36" s="52">
        <v>595</v>
      </c>
    </row>
    <row r="37" spans="1:28">
      <c r="A37" s="46" t="s">
        <v>59</v>
      </c>
      <c r="B37" s="46" t="s">
        <v>60</v>
      </c>
      <c r="C37" s="49">
        <v>1776.2</v>
      </c>
      <c r="D37" s="47">
        <v>0</v>
      </c>
      <c r="E37" s="47">
        <v>39.64</v>
      </c>
      <c r="F37" s="48">
        <f t="shared" si="2"/>
        <v>39.64</v>
      </c>
      <c r="G37" s="49">
        <v>0</v>
      </c>
      <c r="H37" s="47">
        <f t="shared" si="3"/>
        <v>39.64</v>
      </c>
      <c r="I37" s="47">
        <v>55</v>
      </c>
      <c r="J37" s="47">
        <v>1.56</v>
      </c>
      <c r="K37" s="50">
        <v>5</v>
      </c>
      <c r="L37" s="48">
        <v>0</v>
      </c>
      <c r="M37" s="49">
        <v>20</v>
      </c>
      <c r="N37" s="51">
        <v>0.2271</v>
      </c>
      <c r="O37" s="52">
        <v>5</v>
      </c>
      <c r="P37" s="52">
        <v>5</v>
      </c>
      <c r="Q37" s="52">
        <v>1655.86</v>
      </c>
      <c r="R37" s="49">
        <v>88.81</v>
      </c>
      <c r="S37" s="52">
        <v>1708.44</v>
      </c>
      <c r="T37" s="52">
        <v>3</v>
      </c>
      <c r="U37" s="52">
        <v>7.25</v>
      </c>
      <c r="V37" s="52">
        <v>207.25</v>
      </c>
      <c r="W37" s="53">
        <v>0.12130949872398211</v>
      </c>
      <c r="X37" s="53">
        <v>0.12130949872398211</v>
      </c>
      <c r="Y37" s="61">
        <f t="shared" si="4"/>
        <v>217.5</v>
      </c>
      <c r="Z37" s="61">
        <f t="shared" si="5"/>
        <v>10</v>
      </c>
      <c r="AA37" s="52">
        <f t="shared" si="6"/>
        <v>376.04580599999997</v>
      </c>
      <c r="AB37" s="52">
        <v>510</v>
      </c>
    </row>
    <row r="38" spans="1:28">
      <c r="A38" s="46" t="s">
        <v>61</v>
      </c>
      <c r="B38" s="46" t="s">
        <v>62</v>
      </c>
      <c r="C38" s="49">
        <v>159</v>
      </c>
      <c r="D38" s="47">
        <v>0</v>
      </c>
      <c r="E38" s="47">
        <v>0</v>
      </c>
      <c r="F38" s="48">
        <f t="shared" si="2"/>
        <v>0</v>
      </c>
      <c r="G38" s="49">
        <v>0</v>
      </c>
      <c r="H38" s="47">
        <f t="shared" si="3"/>
        <v>0</v>
      </c>
      <c r="I38" s="47">
        <v>0</v>
      </c>
      <c r="J38" s="47">
        <v>0</v>
      </c>
      <c r="K38" s="50">
        <v>0</v>
      </c>
      <c r="L38" s="48">
        <v>0</v>
      </c>
      <c r="M38" s="49">
        <v>0</v>
      </c>
      <c r="N38" s="51">
        <v>0.50919999999999999</v>
      </c>
      <c r="O38" s="52">
        <v>2</v>
      </c>
      <c r="P38" s="52">
        <v>2</v>
      </c>
      <c r="Q38" s="52">
        <v>160.9</v>
      </c>
      <c r="R38" s="49">
        <v>7.95</v>
      </c>
      <c r="S38" s="52">
        <v>158.5</v>
      </c>
      <c r="T38" s="52">
        <v>0</v>
      </c>
      <c r="U38" s="52">
        <v>0</v>
      </c>
      <c r="V38" s="52">
        <v>19.25</v>
      </c>
      <c r="W38" s="53">
        <v>0.12145110410094637</v>
      </c>
      <c r="X38" s="53">
        <v>0.12145110410094637</v>
      </c>
      <c r="Y38" s="61">
        <f t="shared" si="4"/>
        <v>19.25</v>
      </c>
      <c r="Z38" s="61">
        <f t="shared" si="5"/>
        <v>4</v>
      </c>
      <c r="AA38" s="52">
        <f t="shared" si="6"/>
        <v>81.930279999999996</v>
      </c>
      <c r="AB38" s="52">
        <v>73</v>
      </c>
    </row>
    <row r="39" spans="1:28">
      <c r="A39" s="46" t="s">
        <v>63</v>
      </c>
      <c r="B39" s="46" t="s">
        <v>64</v>
      </c>
      <c r="C39" s="49">
        <v>3338.59</v>
      </c>
      <c r="D39" s="47">
        <v>48.24</v>
      </c>
      <c r="E39" s="47">
        <v>198.7</v>
      </c>
      <c r="F39" s="48">
        <f t="shared" si="2"/>
        <v>246.94</v>
      </c>
      <c r="G39" s="49">
        <v>0</v>
      </c>
      <c r="H39" s="47">
        <f t="shared" si="3"/>
        <v>246.94</v>
      </c>
      <c r="I39" s="47">
        <v>120</v>
      </c>
      <c r="J39" s="47">
        <v>2.65</v>
      </c>
      <c r="K39" s="50">
        <v>16</v>
      </c>
      <c r="L39" s="48">
        <v>0</v>
      </c>
      <c r="M39" s="49">
        <v>6</v>
      </c>
      <c r="N39" s="51">
        <v>0.34239999999999998</v>
      </c>
      <c r="O39" s="52">
        <v>23</v>
      </c>
      <c r="P39" s="52">
        <v>23</v>
      </c>
      <c r="Q39" s="52">
        <v>3094.45</v>
      </c>
      <c r="R39" s="49">
        <v>166.93</v>
      </c>
      <c r="S39" s="52">
        <v>3209.2</v>
      </c>
      <c r="T39" s="52">
        <v>19.25</v>
      </c>
      <c r="U39" s="52">
        <v>36</v>
      </c>
      <c r="V39" s="52">
        <v>457</v>
      </c>
      <c r="W39" s="53">
        <v>0.14240309111305</v>
      </c>
      <c r="X39" s="53">
        <v>0.13500000000000001</v>
      </c>
      <c r="Y39" s="61">
        <f t="shared" si="4"/>
        <v>488.49200000000002</v>
      </c>
      <c r="Z39" s="61">
        <f t="shared" si="5"/>
        <v>46</v>
      </c>
      <c r="AA39" s="52">
        <f t="shared" si="6"/>
        <v>1059.5396799999999</v>
      </c>
      <c r="AB39" s="52">
        <v>861</v>
      </c>
    </row>
    <row r="40" spans="1:28">
      <c r="A40" s="46" t="s">
        <v>65</v>
      </c>
      <c r="B40" s="46" t="s">
        <v>66</v>
      </c>
      <c r="C40" s="49">
        <v>27727.66</v>
      </c>
      <c r="D40" s="47">
        <v>150.27000000000001</v>
      </c>
      <c r="E40" s="47">
        <v>1923.4</v>
      </c>
      <c r="F40" s="48">
        <f t="shared" si="2"/>
        <v>2073.67</v>
      </c>
      <c r="G40" s="49">
        <v>601.91</v>
      </c>
      <c r="H40" s="47">
        <f t="shared" si="3"/>
        <v>2675.58</v>
      </c>
      <c r="I40" s="47">
        <v>500</v>
      </c>
      <c r="J40" s="47">
        <v>6.08</v>
      </c>
      <c r="K40" s="50">
        <v>100</v>
      </c>
      <c r="L40" s="48">
        <v>0</v>
      </c>
      <c r="M40" s="49">
        <v>215</v>
      </c>
      <c r="N40" s="51">
        <v>0.4945</v>
      </c>
      <c r="O40" s="52">
        <v>877.75</v>
      </c>
      <c r="P40" s="52">
        <v>877.75</v>
      </c>
      <c r="Q40" s="52">
        <v>25523.17</v>
      </c>
      <c r="R40" s="49">
        <v>1386.38</v>
      </c>
      <c r="S40" s="52">
        <v>24716.05</v>
      </c>
      <c r="T40" s="52">
        <v>132.75</v>
      </c>
      <c r="U40" s="52">
        <v>203.75</v>
      </c>
      <c r="V40" s="52">
        <v>3291.5</v>
      </c>
      <c r="W40" s="53">
        <v>0.13317257409658906</v>
      </c>
      <c r="X40" s="53">
        <v>0.13317257409658906</v>
      </c>
      <c r="Y40" s="61">
        <f t="shared" si="4"/>
        <v>3628</v>
      </c>
      <c r="Z40" s="61">
        <f t="shared" si="5"/>
        <v>1755.5</v>
      </c>
      <c r="AA40" s="52">
        <f t="shared" si="6"/>
        <v>12621.207564999999</v>
      </c>
      <c r="AB40" s="52">
        <v>6973</v>
      </c>
    </row>
    <row r="41" spans="1:28">
      <c r="A41" s="46" t="s">
        <v>67</v>
      </c>
      <c r="B41" s="46" t="s">
        <v>68</v>
      </c>
      <c r="C41" s="49">
        <v>7681.01</v>
      </c>
      <c r="D41" s="47">
        <v>30.48</v>
      </c>
      <c r="E41" s="47">
        <v>390.48</v>
      </c>
      <c r="F41" s="48">
        <f t="shared" si="2"/>
        <v>420.96000000000004</v>
      </c>
      <c r="G41" s="49">
        <v>0</v>
      </c>
      <c r="H41" s="47">
        <f t="shared" si="3"/>
        <v>420.96000000000004</v>
      </c>
      <c r="I41" s="47">
        <v>190</v>
      </c>
      <c r="J41" s="47">
        <v>2.0499999999999998</v>
      </c>
      <c r="K41" s="50">
        <v>0</v>
      </c>
      <c r="L41" s="48">
        <v>0</v>
      </c>
      <c r="M41" s="49">
        <v>0</v>
      </c>
      <c r="N41" s="51">
        <v>0.1384</v>
      </c>
      <c r="O41" s="52">
        <v>111</v>
      </c>
      <c r="P41" s="52">
        <v>111</v>
      </c>
      <c r="Q41" s="52">
        <v>7249.9</v>
      </c>
      <c r="R41" s="49">
        <v>384.05</v>
      </c>
      <c r="S41" s="52">
        <v>7460.1399999999994</v>
      </c>
      <c r="T41" s="52">
        <v>27.25</v>
      </c>
      <c r="U41" s="52">
        <v>63.5</v>
      </c>
      <c r="V41" s="52">
        <v>741.5</v>
      </c>
      <c r="W41" s="53">
        <v>9.9394917521655093E-2</v>
      </c>
      <c r="X41" s="53">
        <v>9.9394917521655093E-2</v>
      </c>
      <c r="Y41" s="61">
        <f t="shared" si="4"/>
        <v>832.25</v>
      </c>
      <c r="Z41" s="61">
        <f t="shared" si="5"/>
        <v>222</v>
      </c>
      <c r="AA41" s="52">
        <f t="shared" si="6"/>
        <v>1003.3861599999999</v>
      </c>
      <c r="AB41" s="52">
        <v>1791</v>
      </c>
    </row>
    <row r="42" spans="1:28">
      <c r="A42" s="46" t="s">
        <v>69</v>
      </c>
      <c r="B42" s="46" t="s">
        <v>70</v>
      </c>
      <c r="C42" s="49">
        <v>14074.900000000001</v>
      </c>
      <c r="D42" s="47">
        <v>55.84</v>
      </c>
      <c r="E42" s="47">
        <v>887.1</v>
      </c>
      <c r="F42" s="48">
        <f t="shared" si="2"/>
        <v>942.94</v>
      </c>
      <c r="G42" s="49">
        <v>0</v>
      </c>
      <c r="H42" s="47">
        <f t="shared" si="3"/>
        <v>942.94</v>
      </c>
      <c r="I42" s="47">
        <v>500</v>
      </c>
      <c r="J42" s="47">
        <v>8.35</v>
      </c>
      <c r="K42" s="50">
        <v>26</v>
      </c>
      <c r="L42" s="48">
        <v>0</v>
      </c>
      <c r="M42" s="49">
        <v>1756.61</v>
      </c>
      <c r="N42" s="51">
        <v>0.3196</v>
      </c>
      <c r="O42" s="52">
        <v>287.5</v>
      </c>
      <c r="P42" s="52">
        <v>287.5</v>
      </c>
      <c r="Q42" s="52">
        <v>12942.46</v>
      </c>
      <c r="R42" s="49">
        <v>703.75</v>
      </c>
      <c r="S42" s="52">
        <v>13059.08</v>
      </c>
      <c r="T42" s="52">
        <v>62.25</v>
      </c>
      <c r="U42" s="52">
        <v>113.25</v>
      </c>
      <c r="V42" s="52">
        <v>1794.5</v>
      </c>
      <c r="W42" s="53">
        <v>0.13741396790585556</v>
      </c>
      <c r="X42" s="53">
        <v>0.13500000000000001</v>
      </c>
      <c r="Y42" s="61">
        <f t="shared" si="4"/>
        <v>1938.4758000000002</v>
      </c>
      <c r="Z42" s="61">
        <f t="shared" si="5"/>
        <v>575</v>
      </c>
      <c r="AA42" s="52">
        <f t="shared" si="6"/>
        <v>4136.4102159999993</v>
      </c>
      <c r="AB42" s="52">
        <v>3202.48</v>
      </c>
    </row>
    <row r="43" spans="1:28">
      <c r="A43" s="46" t="s">
        <v>71</v>
      </c>
      <c r="B43" s="46" t="s">
        <v>72</v>
      </c>
      <c r="C43" s="49">
        <v>3952.21</v>
      </c>
      <c r="D43" s="47">
        <v>50.97</v>
      </c>
      <c r="E43" s="47">
        <v>156.24</v>
      </c>
      <c r="F43" s="48">
        <f t="shared" si="2"/>
        <v>207.21</v>
      </c>
      <c r="G43" s="49">
        <v>0</v>
      </c>
      <c r="H43" s="47">
        <f t="shared" si="3"/>
        <v>207.21</v>
      </c>
      <c r="I43" s="47">
        <v>72</v>
      </c>
      <c r="J43" s="47">
        <v>0</v>
      </c>
      <c r="K43" s="50">
        <v>0</v>
      </c>
      <c r="L43" s="48">
        <v>0</v>
      </c>
      <c r="M43" s="49">
        <v>12</v>
      </c>
      <c r="N43" s="51">
        <v>0.22620000000000001</v>
      </c>
      <c r="O43" s="52">
        <v>34</v>
      </c>
      <c r="P43" s="52">
        <v>34</v>
      </c>
      <c r="Q43" s="52">
        <v>3175.08</v>
      </c>
      <c r="R43" s="49">
        <v>197.61</v>
      </c>
      <c r="S43" s="52">
        <v>3340.47</v>
      </c>
      <c r="T43" s="52">
        <v>13.25</v>
      </c>
      <c r="U43" s="52">
        <v>26.5</v>
      </c>
      <c r="V43" s="52">
        <v>356.25</v>
      </c>
      <c r="W43" s="53">
        <v>0.10664666948064196</v>
      </c>
      <c r="X43" s="53">
        <v>0.10664666948064196</v>
      </c>
      <c r="Y43" s="61">
        <f t="shared" si="4"/>
        <v>396</v>
      </c>
      <c r="Z43" s="61">
        <f t="shared" si="5"/>
        <v>68</v>
      </c>
      <c r="AA43" s="52">
        <f t="shared" si="6"/>
        <v>718.20309600000007</v>
      </c>
      <c r="AB43" s="52">
        <v>1075</v>
      </c>
    </row>
    <row r="44" spans="1:28">
      <c r="A44" s="46" t="s">
        <v>73</v>
      </c>
      <c r="B44" s="46" t="s">
        <v>74</v>
      </c>
      <c r="C44" s="49">
        <v>414.7</v>
      </c>
      <c r="D44" s="47">
        <v>4.7699999999999996</v>
      </c>
      <c r="E44" s="47">
        <v>36.67</v>
      </c>
      <c r="F44" s="48">
        <f t="shared" si="2"/>
        <v>41.44</v>
      </c>
      <c r="G44" s="49">
        <v>0</v>
      </c>
      <c r="H44" s="47">
        <f t="shared" si="3"/>
        <v>41.44</v>
      </c>
      <c r="I44" s="47">
        <v>5</v>
      </c>
      <c r="J44" s="47">
        <v>0.33</v>
      </c>
      <c r="K44" s="50">
        <v>0</v>
      </c>
      <c r="L44" s="48">
        <v>0.93</v>
      </c>
      <c r="M44" s="49">
        <v>0</v>
      </c>
      <c r="N44" s="51">
        <v>0.53320000000000001</v>
      </c>
      <c r="O44" s="52">
        <v>0</v>
      </c>
      <c r="P44" s="52">
        <v>0</v>
      </c>
      <c r="Q44" s="52">
        <v>384.92</v>
      </c>
      <c r="R44" s="49">
        <v>20.74</v>
      </c>
      <c r="S44" s="52">
        <v>397.24</v>
      </c>
      <c r="T44" s="52">
        <v>3.75</v>
      </c>
      <c r="U44" s="52">
        <v>3.75</v>
      </c>
      <c r="V44" s="52">
        <v>54.75</v>
      </c>
      <c r="W44" s="53">
        <v>0.13782599939583123</v>
      </c>
      <c r="X44" s="53">
        <v>0.13500000000000001</v>
      </c>
      <c r="Y44" s="61">
        <f t="shared" si="4"/>
        <v>61.127400000000002</v>
      </c>
      <c r="Z44" s="61">
        <f t="shared" si="5"/>
        <v>0</v>
      </c>
      <c r="AA44" s="52">
        <f t="shared" si="6"/>
        <v>205.23934400000002</v>
      </c>
      <c r="AB44" s="52">
        <v>95</v>
      </c>
    </row>
    <row r="45" spans="1:28">
      <c r="A45" s="46" t="s">
        <v>75</v>
      </c>
      <c r="B45" s="46" t="s">
        <v>76</v>
      </c>
      <c r="C45" s="49">
        <v>21</v>
      </c>
      <c r="D45" s="47">
        <v>0</v>
      </c>
      <c r="E45" s="47">
        <v>0</v>
      </c>
      <c r="F45" s="48">
        <f t="shared" si="2"/>
        <v>0</v>
      </c>
      <c r="G45" s="49">
        <v>0</v>
      </c>
      <c r="H45" s="47">
        <f t="shared" si="3"/>
        <v>0</v>
      </c>
      <c r="I45" s="47">
        <v>0</v>
      </c>
      <c r="J45" s="47">
        <v>0</v>
      </c>
      <c r="K45" s="50">
        <v>0</v>
      </c>
      <c r="L45" s="48">
        <v>0</v>
      </c>
      <c r="M45" s="49">
        <v>0</v>
      </c>
      <c r="N45" s="51">
        <v>0</v>
      </c>
      <c r="O45" s="52">
        <v>0</v>
      </c>
      <c r="P45" s="52">
        <v>0</v>
      </c>
      <c r="Q45" s="52">
        <v>19.100000000000001</v>
      </c>
      <c r="R45" s="49">
        <v>0</v>
      </c>
      <c r="S45" s="52">
        <v>28.8</v>
      </c>
      <c r="T45" s="52">
        <v>0</v>
      </c>
      <c r="U45" s="52">
        <v>1</v>
      </c>
      <c r="V45" s="52">
        <v>4.5</v>
      </c>
      <c r="W45" s="53">
        <v>0.15625</v>
      </c>
      <c r="X45" s="53">
        <v>0.13500000000000001</v>
      </c>
      <c r="Y45" s="61">
        <f t="shared" si="4"/>
        <v>4.8879999999999999</v>
      </c>
      <c r="Z45" s="61">
        <f t="shared" si="5"/>
        <v>0</v>
      </c>
      <c r="AA45" s="52">
        <f t="shared" si="6"/>
        <v>0</v>
      </c>
      <c r="AB45" s="52">
        <v>8</v>
      </c>
    </row>
    <row r="46" spans="1:28">
      <c r="A46" s="46" t="s">
        <v>77</v>
      </c>
      <c r="B46" s="46" t="s">
        <v>78</v>
      </c>
      <c r="C46" s="49">
        <v>6884.81</v>
      </c>
      <c r="D46" s="47">
        <v>79.23</v>
      </c>
      <c r="E46" s="47">
        <v>319.51</v>
      </c>
      <c r="F46" s="48">
        <f t="shared" si="2"/>
        <v>398.74</v>
      </c>
      <c r="G46" s="49">
        <v>0</v>
      </c>
      <c r="H46" s="47">
        <f t="shared" si="3"/>
        <v>398.74</v>
      </c>
      <c r="I46" s="47">
        <v>143</v>
      </c>
      <c r="J46" s="47">
        <v>8.31</v>
      </c>
      <c r="K46" s="50">
        <v>30</v>
      </c>
      <c r="L46" s="48">
        <v>0</v>
      </c>
      <c r="M46" s="49">
        <v>12</v>
      </c>
      <c r="N46" s="51">
        <v>0.61619999999999997</v>
      </c>
      <c r="O46" s="52">
        <v>75.5</v>
      </c>
      <c r="P46" s="52">
        <v>75.5</v>
      </c>
      <c r="Q46" s="52">
        <v>6482.81</v>
      </c>
      <c r="R46" s="49">
        <v>344.24</v>
      </c>
      <c r="S46" s="52">
        <v>6528.2000000000007</v>
      </c>
      <c r="T46" s="52">
        <v>83.5</v>
      </c>
      <c r="U46" s="52">
        <v>120.75</v>
      </c>
      <c r="V46" s="52">
        <v>1046.5</v>
      </c>
      <c r="W46" s="53">
        <v>0.16030452498391592</v>
      </c>
      <c r="X46" s="53">
        <v>0.13500000000000001</v>
      </c>
      <c r="Y46" s="61">
        <f t="shared" si="4"/>
        <v>1085.5570000000002</v>
      </c>
      <c r="Z46" s="61">
        <f t="shared" si="5"/>
        <v>151</v>
      </c>
      <c r="AA46" s="52">
        <f t="shared" si="6"/>
        <v>3994.7075220000002</v>
      </c>
      <c r="AB46" s="52">
        <v>1954.2</v>
      </c>
    </row>
    <row r="47" spans="1:28">
      <c r="A47" s="46" t="s">
        <v>79</v>
      </c>
      <c r="B47" s="46" t="s">
        <v>80</v>
      </c>
      <c r="C47" s="49">
        <v>698.33999999999992</v>
      </c>
      <c r="D47" s="47">
        <v>10.56</v>
      </c>
      <c r="E47" s="47">
        <v>25.23</v>
      </c>
      <c r="F47" s="48">
        <f t="shared" si="2"/>
        <v>35.79</v>
      </c>
      <c r="G47" s="49">
        <v>0</v>
      </c>
      <c r="H47" s="47">
        <f t="shared" si="3"/>
        <v>35.79</v>
      </c>
      <c r="I47" s="47">
        <v>39</v>
      </c>
      <c r="J47" s="47">
        <v>1.55</v>
      </c>
      <c r="K47" s="50">
        <v>0</v>
      </c>
      <c r="L47" s="48">
        <v>0</v>
      </c>
      <c r="M47" s="49">
        <v>0</v>
      </c>
      <c r="N47" s="51">
        <v>0.41170000000000001</v>
      </c>
      <c r="O47" s="52">
        <v>0</v>
      </c>
      <c r="P47" s="52">
        <v>0</v>
      </c>
      <c r="Q47" s="52">
        <v>679.28</v>
      </c>
      <c r="R47" s="49">
        <v>34.92</v>
      </c>
      <c r="S47" s="52">
        <v>687.34999999999991</v>
      </c>
      <c r="T47" s="52">
        <v>4</v>
      </c>
      <c r="U47" s="52">
        <v>6.25</v>
      </c>
      <c r="V47" s="52">
        <v>97.25</v>
      </c>
      <c r="W47" s="53">
        <v>0.14148541499963629</v>
      </c>
      <c r="X47" s="53">
        <v>0.13500000000000001</v>
      </c>
      <c r="Y47" s="61">
        <f t="shared" si="4"/>
        <v>103.04225</v>
      </c>
      <c r="Z47" s="61">
        <f t="shared" si="5"/>
        <v>0</v>
      </c>
      <c r="AA47" s="52">
        <f t="shared" si="6"/>
        <v>279.65957600000002</v>
      </c>
      <c r="AB47" s="52">
        <v>182</v>
      </c>
    </row>
    <row r="48" spans="1:28">
      <c r="A48" s="46" t="s">
        <v>81</v>
      </c>
      <c r="B48" s="46" t="s">
        <v>82</v>
      </c>
      <c r="C48" s="49">
        <v>1489.8799999999999</v>
      </c>
      <c r="D48" s="47">
        <v>0</v>
      </c>
      <c r="E48" s="47">
        <v>76.349999999999994</v>
      </c>
      <c r="F48" s="48">
        <f t="shared" si="2"/>
        <v>76.349999999999994</v>
      </c>
      <c r="G48" s="49">
        <v>0</v>
      </c>
      <c r="H48" s="47">
        <f t="shared" si="3"/>
        <v>76.349999999999994</v>
      </c>
      <c r="I48" s="47">
        <v>18</v>
      </c>
      <c r="J48" s="47">
        <v>3.53</v>
      </c>
      <c r="K48" s="50">
        <v>0</v>
      </c>
      <c r="L48" s="48">
        <v>0</v>
      </c>
      <c r="M48" s="49">
        <v>0</v>
      </c>
      <c r="N48" s="51">
        <v>0.52590000000000003</v>
      </c>
      <c r="O48" s="52">
        <v>6</v>
      </c>
      <c r="P48" s="52">
        <v>6</v>
      </c>
      <c r="Q48" s="52">
        <v>1381.27</v>
      </c>
      <c r="R48" s="49">
        <v>74.489999999999995</v>
      </c>
      <c r="S48" s="52">
        <v>1437.33</v>
      </c>
      <c r="T48" s="52">
        <v>9.25</v>
      </c>
      <c r="U48" s="52">
        <v>19</v>
      </c>
      <c r="V48" s="52">
        <v>258.5</v>
      </c>
      <c r="W48" s="53">
        <v>0.17984735586121489</v>
      </c>
      <c r="X48" s="53">
        <v>0.13500000000000001</v>
      </c>
      <c r="Y48" s="61">
        <f t="shared" si="4"/>
        <v>222.28954999999999</v>
      </c>
      <c r="Z48" s="61">
        <f t="shared" si="5"/>
        <v>12</v>
      </c>
      <c r="AA48" s="52">
        <f t="shared" si="6"/>
        <v>726.40989300000001</v>
      </c>
      <c r="AB48" s="52">
        <v>397</v>
      </c>
    </row>
    <row r="49" spans="1:28">
      <c r="A49" s="46" t="s">
        <v>83</v>
      </c>
      <c r="B49" s="46" t="s">
        <v>84</v>
      </c>
      <c r="C49" s="49">
        <v>1092.9000000000001</v>
      </c>
      <c r="D49" s="47">
        <v>6.34</v>
      </c>
      <c r="E49" s="47">
        <v>25.34</v>
      </c>
      <c r="F49" s="48">
        <f t="shared" si="2"/>
        <v>31.68</v>
      </c>
      <c r="G49" s="49">
        <v>0</v>
      </c>
      <c r="H49" s="47">
        <f t="shared" si="3"/>
        <v>31.68</v>
      </c>
      <c r="I49" s="47">
        <v>25</v>
      </c>
      <c r="J49" s="47">
        <v>0.22</v>
      </c>
      <c r="K49" s="50">
        <v>0</v>
      </c>
      <c r="L49" s="48">
        <v>0</v>
      </c>
      <c r="M49" s="49">
        <v>0</v>
      </c>
      <c r="N49" s="51">
        <v>0.32329999999999998</v>
      </c>
      <c r="O49" s="52">
        <v>2</v>
      </c>
      <c r="P49" s="52">
        <v>2</v>
      </c>
      <c r="Q49" s="52">
        <v>1020.73</v>
      </c>
      <c r="R49" s="49">
        <v>54.65</v>
      </c>
      <c r="S49" s="52">
        <v>1048.19</v>
      </c>
      <c r="T49" s="52">
        <v>13.5</v>
      </c>
      <c r="U49" s="52">
        <v>16.5</v>
      </c>
      <c r="V49" s="52">
        <v>166.75</v>
      </c>
      <c r="W49" s="53">
        <v>0.15908375389957927</v>
      </c>
      <c r="X49" s="53">
        <v>0.13500000000000001</v>
      </c>
      <c r="Y49" s="61">
        <f t="shared" si="4"/>
        <v>171.50565</v>
      </c>
      <c r="Z49" s="61">
        <f t="shared" si="5"/>
        <v>4</v>
      </c>
      <c r="AA49" s="52">
        <f t="shared" si="6"/>
        <v>330.00200899999999</v>
      </c>
      <c r="AB49" s="52">
        <v>334</v>
      </c>
    </row>
    <row r="50" spans="1:28">
      <c r="A50" s="46" t="s">
        <v>85</v>
      </c>
      <c r="B50" s="46" t="s">
        <v>86</v>
      </c>
      <c r="C50" s="49">
        <v>2602.6899999999996</v>
      </c>
      <c r="D50" s="47">
        <v>4.74</v>
      </c>
      <c r="E50" s="47">
        <v>74.09</v>
      </c>
      <c r="F50" s="48">
        <f t="shared" si="2"/>
        <v>78.83</v>
      </c>
      <c r="G50" s="49">
        <v>0</v>
      </c>
      <c r="H50" s="47">
        <f t="shared" si="3"/>
        <v>78.83</v>
      </c>
      <c r="I50" s="47">
        <v>70</v>
      </c>
      <c r="J50" s="47">
        <v>0.66</v>
      </c>
      <c r="K50" s="50">
        <v>2</v>
      </c>
      <c r="L50" s="48">
        <v>0</v>
      </c>
      <c r="M50" s="49">
        <v>120</v>
      </c>
      <c r="N50" s="51">
        <v>0.47249999999999998</v>
      </c>
      <c r="O50" s="52">
        <v>61.75</v>
      </c>
      <c r="P50" s="52">
        <v>61.75</v>
      </c>
      <c r="Q50" s="52">
        <v>2461.14</v>
      </c>
      <c r="R50" s="49">
        <v>130.13</v>
      </c>
      <c r="S50" s="52">
        <v>2517.3000000000002</v>
      </c>
      <c r="T50" s="52">
        <v>14.75</v>
      </c>
      <c r="U50" s="52">
        <v>19</v>
      </c>
      <c r="V50" s="52">
        <v>322.75</v>
      </c>
      <c r="W50" s="53">
        <v>0.12821276764787667</v>
      </c>
      <c r="X50" s="53">
        <v>0.12821276764787667</v>
      </c>
      <c r="Y50" s="61">
        <f t="shared" si="4"/>
        <v>356.5</v>
      </c>
      <c r="Z50" s="61">
        <f t="shared" si="5"/>
        <v>123.5</v>
      </c>
      <c r="AA50" s="52">
        <f t="shared" si="6"/>
        <v>1162.8886499999999</v>
      </c>
      <c r="AB50" s="52">
        <v>747</v>
      </c>
    </row>
    <row r="51" spans="1:28">
      <c r="A51" s="46" t="s">
        <v>87</v>
      </c>
      <c r="B51" s="46" t="s">
        <v>88</v>
      </c>
      <c r="C51" s="49">
        <v>5334.99</v>
      </c>
      <c r="D51" s="47">
        <v>57.71</v>
      </c>
      <c r="E51" s="47">
        <v>347.21</v>
      </c>
      <c r="F51" s="48">
        <f t="shared" si="2"/>
        <v>404.91999999999996</v>
      </c>
      <c r="G51" s="49">
        <v>0</v>
      </c>
      <c r="H51" s="47">
        <f t="shared" si="3"/>
        <v>404.91999999999996</v>
      </c>
      <c r="I51" s="47">
        <v>125</v>
      </c>
      <c r="J51" s="47">
        <v>6.03</v>
      </c>
      <c r="K51" s="50">
        <v>15</v>
      </c>
      <c r="L51" s="48">
        <v>0.04</v>
      </c>
      <c r="M51" s="49">
        <v>25</v>
      </c>
      <c r="N51" s="51">
        <v>0.58030000000000004</v>
      </c>
      <c r="O51" s="52">
        <v>61.25</v>
      </c>
      <c r="P51" s="52">
        <v>61.25</v>
      </c>
      <c r="Q51" s="52">
        <v>4990.13</v>
      </c>
      <c r="R51" s="49">
        <v>266.75</v>
      </c>
      <c r="S51" s="52">
        <v>4981.79</v>
      </c>
      <c r="T51" s="52">
        <v>55.25</v>
      </c>
      <c r="U51" s="52">
        <v>62.25</v>
      </c>
      <c r="V51" s="52">
        <v>674.5</v>
      </c>
      <c r="W51" s="53">
        <v>0.13539310167630511</v>
      </c>
      <c r="X51" s="53">
        <v>0.13500000000000001</v>
      </c>
      <c r="Y51" s="61">
        <f t="shared" si="4"/>
        <v>790.04165</v>
      </c>
      <c r="Z51" s="61">
        <f t="shared" si="5"/>
        <v>122.5</v>
      </c>
      <c r="AA51" s="52">
        <f t="shared" si="6"/>
        <v>2895.7724390000003</v>
      </c>
      <c r="AB51" s="52">
        <v>1343</v>
      </c>
    </row>
    <row r="52" spans="1:28">
      <c r="A52" s="46" t="s">
        <v>89</v>
      </c>
      <c r="B52" s="46" t="s">
        <v>90</v>
      </c>
      <c r="C52" s="49">
        <v>165</v>
      </c>
      <c r="D52" s="47">
        <v>0</v>
      </c>
      <c r="E52" s="47">
        <v>0</v>
      </c>
      <c r="F52" s="48">
        <f t="shared" si="2"/>
        <v>0</v>
      </c>
      <c r="G52" s="49">
        <v>0</v>
      </c>
      <c r="H52" s="47">
        <f t="shared" si="3"/>
        <v>0</v>
      </c>
      <c r="I52" s="47">
        <v>0</v>
      </c>
      <c r="J52" s="47">
        <v>0</v>
      </c>
      <c r="K52" s="50">
        <v>0</v>
      </c>
      <c r="L52" s="48">
        <v>0</v>
      </c>
      <c r="M52" s="49">
        <v>0</v>
      </c>
      <c r="N52" s="51">
        <v>0.81010000000000004</v>
      </c>
      <c r="O52" s="52">
        <v>25.25</v>
      </c>
      <c r="P52" s="52">
        <v>25.25</v>
      </c>
      <c r="Q52" s="52">
        <v>175.6</v>
      </c>
      <c r="R52" s="49">
        <v>0</v>
      </c>
      <c r="S52" s="52">
        <v>175.8</v>
      </c>
      <c r="T52" s="52">
        <v>0</v>
      </c>
      <c r="U52" s="52">
        <v>2</v>
      </c>
      <c r="V52" s="52">
        <v>22.5</v>
      </c>
      <c r="W52" s="53">
        <v>0.12798634812286688</v>
      </c>
      <c r="X52" s="53">
        <v>0.12798634812286688</v>
      </c>
      <c r="Y52" s="61">
        <f t="shared" si="4"/>
        <v>24.5</v>
      </c>
      <c r="Z52" s="61">
        <f t="shared" si="5"/>
        <v>50.5</v>
      </c>
      <c r="AA52" s="52">
        <f t="shared" si="6"/>
        <v>142.25355999999999</v>
      </c>
      <c r="AB52" s="52">
        <v>67</v>
      </c>
    </row>
    <row r="53" spans="1:28">
      <c r="A53" s="46" t="s">
        <v>91</v>
      </c>
      <c r="B53" s="46" t="s">
        <v>92</v>
      </c>
      <c r="C53" s="49">
        <v>837.99</v>
      </c>
      <c r="D53" s="47">
        <v>0</v>
      </c>
      <c r="E53" s="47">
        <v>29.99</v>
      </c>
      <c r="F53" s="48">
        <f t="shared" si="2"/>
        <v>29.99</v>
      </c>
      <c r="G53" s="49">
        <v>0</v>
      </c>
      <c r="H53" s="47">
        <f t="shared" si="3"/>
        <v>29.99</v>
      </c>
      <c r="I53" s="47">
        <v>0</v>
      </c>
      <c r="J53" s="47">
        <v>0</v>
      </c>
      <c r="K53" s="50">
        <v>0</v>
      </c>
      <c r="L53" s="48">
        <v>0</v>
      </c>
      <c r="M53" s="49">
        <v>0</v>
      </c>
      <c r="N53" s="51">
        <v>0.94869999999999999</v>
      </c>
      <c r="O53" s="52">
        <v>44.5</v>
      </c>
      <c r="P53" s="52">
        <v>44.5</v>
      </c>
      <c r="Q53" s="52">
        <v>830.04</v>
      </c>
      <c r="R53" s="49">
        <v>41.9</v>
      </c>
      <c r="S53" s="52">
        <v>780.83</v>
      </c>
      <c r="T53" s="52">
        <v>2.75</v>
      </c>
      <c r="U53" s="52">
        <v>13</v>
      </c>
      <c r="V53" s="52">
        <v>61.25</v>
      </c>
      <c r="W53" s="53">
        <v>7.8442170510866632E-2</v>
      </c>
      <c r="X53" s="53">
        <v>7.8442170510866632E-2</v>
      </c>
      <c r="Y53" s="61">
        <f t="shared" si="4"/>
        <v>77</v>
      </c>
      <c r="Z53" s="61">
        <f t="shared" si="5"/>
        <v>89</v>
      </c>
      <c r="AA53" s="52">
        <f t="shared" si="6"/>
        <v>787.45894799999996</v>
      </c>
      <c r="AB53" s="52">
        <v>234</v>
      </c>
    </row>
    <row r="54" spans="1:28">
      <c r="A54" s="46" t="s">
        <v>93</v>
      </c>
      <c r="B54" s="46" t="s">
        <v>94</v>
      </c>
      <c r="C54" s="49">
        <v>18</v>
      </c>
      <c r="D54" s="47">
        <v>0</v>
      </c>
      <c r="E54" s="47">
        <v>0</v>
      </c>
      <c r="F54" s="48">
        <f t="shared" si="2"/>
        <v>0</v>
      </c>
      <c r="G54" s="49">
        <v>0</v>
      </c>
      <c r="H54" s="47">
        <f t="shared" si="3"/>
        <v>0</v>
      </c>
      <c r="I54" s="47">
        <v>0</v>
      </c>
      <c r="J54" s="47">
        <v>0</v>
      </c>
      <c r="K54" s="50">
        <v>0</v>
      </c>
      <c r="L54" s="48">
        <v>0</v>
      </c>
      <c r="M54" s="49">
        <v>0</v>
      </c>
      <c r="N54" s="51">
        <v>0.8</v>
      </c>
      <c r="O54" s="52">
        <v>1</v>
      </c>
      <c r="P54" s="52">
        <v>1</v>
      </c>
      <c r="Q54" s="52">
        <v>25.4</v>
      </c>
      <c r="R54" s="49">
        <v>0.9</v>
      </c>
      <c r="S54" s="52">
        <v>24.4</v>
      </c>
      <c r="T54" s="52">
        <v>0</v>
      </c>
      <c r="U54" s="52">
        <v>1</v>
      </c>
      <c r="V54" s="52">
        <v>3.25</v>
      </c>
      <c r="W54" s="53">
        <v>0.13319672131147542</v>
      </c>
      <c r="X54" s="53">
        <v>0.13319672131147542</v>
      </c>
      <c r="Y54" s="61">
        <f t="shared" si="4"/>
        <v>4.25</v>
      </c>
      <c r="Z54" s="61">
        <f t="shared" si="5"/>
        <v>2</v>
      </c>
      <c r="AA54" s="52">
        <f t="shared" si="6"/>
        <v>20.32</v>
      </c>
      <c r="AB54" s="52">
        <v>9</v>
      </c>
    </row>
    <row r="55" spans="1:28">
      <c r="A55" s="46" t="s">
        <v>95</v>
      </c>
      <c r="B55" s="46" t="s">
        <v>96</v>
      </c>
      <c r="C55" s="49">
        <v>6487.38</v>
      </c>
      <c r="D55" s="47">
        <v>81.290000000000006</v>
      </c>
      <c r="E55" s="47">
        <v>355.05</v>
      </c>
      <c r="F55" s="48">
        <f t="shared" si="2"/>
        <v>436.34000000000003</v>
      </c>
      <c r="G55" s="49">
        <v>0</v>
      </c>
      <c r="H55" s="47">
        <f t="shared" si="3"/>
        <v>436.34000000000003</v>
      </c>
      <c r="I55" s="47">
        <v>164</v>
      </c>
      <c r="J55" s="47">
        <v>7.04</v>
      </c>
      <c r="K55" s="50">
        <v>0</v>
      </c>
      <c r="L55" s="48">
        <v>0</v>
      </c>
      <c r="M55" s="49">
        <v>105</v>
      </c>
      <c r="N55" s="51">
        <v>0.58520000000000005</v>
      </c>
      <c r="O55" s="52">
        <v>337.25</v>
      </c>
      <c r="P55" s="52">
        <v>337.25</v>
      </c>
      <c r="Q55" s="52">
        <v>6080.05</v>
      </c>
      <c r="R55" s="49">
        <v>324.37</v>
      </c>
      <c r="S55" s="52">
        <v>6142.6299999999992</v>
      </c>
      <c r="T55" s="52">
        <v>28</v>
      </c>
      <c r="U55" s="52">
        <v>73.25</v>
      </c>
      <c r="V55" s="52">
        <v>684.25</v>
      </c>
      <c r="W55" s="53">
        <v>0.11139365385836361</v>
      </c>
      <c r="X55" s="53">
        <v>0.11139365385836361</v>
      </c>
      <c r="Y55" s="61">
        <f t="shared" si="4"/>
        <v>785.5</v>
      </c>
      <c r="Z55" s="61">
        <f t="shared" si="5"/>
        <v>674.5</v>
      </c>
      <c r="AA55" s="52">
        <f t="shared" si="6"/>
        <v>3558.0452600000003</v>
      </c>
      <c r="AB55" s="52">
        <v>1625</v>
      </c>
    </row>
    <row r="56" spans="1:28">
      <c r="A56" s="46" t="s">
        <v>97</v>
      </c>
      <c r="B56" s="46" t="s">
        <v>98</v>
      </c>
      <c r="C56" s="49">
        <v>83.72</v>
      </c>
      <c r="D56" s="47">
        <v>0</v>
      </c>
      <c r="E56" s="47">
        <v>2.72</v>
      </c>
      <c r="F56" s="48">
        <f t="shared" si="2"/>
        <v>2.72</v>
      </c>
      <c r="G56" s="49">
        <v>0</v>
      </c>
      <c r="H56" s="47">
        <f t="shared" si="3"/>
        <v>2.72</v>
      </c>
      <c r="I56" s="47">
        <v>1</v>
      </c>
      <c r="J56" s="47">
        <v>0</v>
      </c>
      <c r="K56" s="50">
        <v>0</v>
      </c>
      <c r="L56" s="48">
        <v>0</v>
      </c>
      <c r="M56" s="49">
        <v>0</v>
      </c>
      <c r="N56" s="51">
        <v>0.73629999999999995</v>
      </c>
      <c r="O56" s="52">
        <v>5</v>
      </c>
      <c r="P56" s="52">
        <v>5</v>
      </c>
      <c r="Q56" s="52">
        <v>89.65</v>
      </c>
      <c r="R56" s="49">
        <v>0</v>
      </c>
      <c r="S56" s="52">
        <v>95.8</v>
      </c>
      <c r="T56" s="52">
        <v>0</v>
      </c>
      <c r="U56" s="52">
        <v>2</v>
      </c>
      <c r="V56" s="52">
        <v>10</v>
      </c>
      <c r="W56" s="53">
        <v>0.10438413361169102</v>
      </c>
      <c r="X56" s="53">
        <v>0.10438413361169102</v>
      </c>
      <c r="Y56" s="61">
        <f t="shared" si="4"/>
        <v>12</v>
      </c>
      <c r="Z56" s="61">
        <f t="shared" si="5"/>
        <v>10</v>
      </c>
      <c r="AA56" s="52">
        <f t="shared" si="6"/>
        <v>66.009294999999995</v>
      </c>
      <c r="AB56" s="52">
        <v>22</v>
      </c>
    </row>
    <row r="57" spans="1:28">
      <c r="A57" s="46" t="s">
        <v>99</v>
      </c>
      <c r="B57" s="46" t="s">
        <v>100</v>
      </c>
      <c r="C57" s="49">
        <v>283.59000000000003</v>
      </c>
      <c r="D57" s="47">
        <v>1.26</v>
      </c>
      <c r="E57" s="47">
        <v>12.66</v>
      </c>
      <c r="F57" s="48">
        <f t="shared" si="2"/>
        <v>13.92</v>
      </c>
      <c r="G57" s="49">
        <v>0</v>
      </c>
      <c r="H57" s="47">
        <f t="shared" si="3"/>
        <v>13.92</v>
      </c>
      <c r="I57" s="47">
        <v>9</v>
      </c>
      <c r="J57" s="47">
        <v>0.17</v>
      </c>
      <c r="K57" s="50">
        <v>0</v>
      </c>
      <c r="L57" s="48">
        <v>0</v>
      </c>
      <c r="M57" s="49">
        <v>0</v>
      </c>
      <c r="N57" s="51">
        <v>0.55989999999999995</v>
      </c>
      <c r="O57" s="52">
        <v>0</v>
      </c>
      <c r="P57" s="52">
        <v>0</v>
      </c>
      <c r="Q57" s="52">
        <v>277.89999999999998</v>
      </c>
      <c r="R57" s="49">
        <v>14.18</v>
      </c>
      <c r="S57" s="52">
        <v>266.82</v>
      </c>
      <c r="T57" s="52">
        <v>1.25</v>
      </c>
      <c r="U57" s="52">
        <v>0.5</v>
      </c>
      <c r="V57" s="52">
        <v>47</v>
      </c>
      <c r="W57" s="53">
        <v>0.17614871448916875</v>
      </c>
      <c r="X57" s="53">
        <v>0.13500000000000001</v>
      </c>
      <c r="Y57" s="61">
        <f t="shared" si="4"/>
        <v>37.770699999999998</v>
      </c>
      <c r="Z57" s="61">
        <f t="shared" si="5"/>
        <v>0</v>
      </c>
      <c r="AA57" s="52">
        <f t="shared" si="6"/>
        <v>155.59620999999999</v>
      </c>
      <c r="AB57" s="52">
        <v>54</v>
      </c>
    </row>
    <row r="58" spans="1:28">
      <c r="A58" s="46" t="s">
        <v>101</v>
      </c>
      <c r="B58" s="46" t="s">
        <v>102</v>
      </c>
      <c r="C58" s="49">
        <v>25</v>
      </c>
      <c r="D58" s="47">
        <v>0</v>
      </c>
      <c r="E58" s="47">
        <v>0</v>
      </c>
      <c r="F58" s="48">
        <f t="shared" si="2"/>
        <v>0</v>
      </c>
      <c r="G58" s="49">
        <v>0</v>
      </c>
      <c r="H58" s="47">
        <f t="shared" si="3"/>
        <v>0</v>
      </c>
      <c r="I58" s="47">
        <v>0</v>
      </c>
      <c r="J58" s="47">
        <v>0</v>
      </c>
      <c r="K58" s="50">
        <v>0</v>
      </c>
      <c r="L58" s="48">
        <v>0</v>
      </c>
      <c r="M58" s="49">
        <v>0</v>
      </c>
      <c r="N58" s="51">
        <v>0.5</v>
      </c>
      <c r="O58" s="52">
        <v>0</v>
      </c>
      <c r="P58" s="52">
        <v>0</v>
      </c>
      <c r="Q58" s="52">
        <v>33.700000000000003</v>
      </c>
      <c r="R58" s="49">
        <v>0</v>
      </c>
      <c r="S58" s="52">
        <v>38.799999999999997</v>
      </c>
      <c r="T58" s="52">
        <v>0</v>
      </c>
      <c r="U58" s="52">
        <v>1</v>
      </c>
      <c r="V58" s="52">
        <v>3</v>
      </c>
      <c r="W58" s="53">
        <v>7.7319587628865982E-2</v>
      </c>
      <c r="X58" s="53">
        <v>7.7319587628865982E-2</v>
      </c>
      <c r="Y58" s="61">
        <f t="shared" si="4"/>
        <v>4</v>
      </c>
      <c r="Z58" s="61">
        <f t="shared" si="5"/>
        <v>0</v>
      </c>
      <c r="AA58" s="52">
        <f t="shared" si="6"/>
        <v>16.850000000000001</v>
      </c>
      <c r="AB58" s="52">
        <v>15</v>
      </c>
    </row>
    <row r="59" spans="1:28">
      <c r="A59" s="46" t="s">
        <v>103</v>
      </c>
      <c r="B59" s="46" t="s">
        <v>104</v>
      </c>
      <c r="C59" s="49">
        <v>235.5</v>
      </c>
      <c r="D59" s="47">
        <v>0</v>
      </c>
      <c r="E59" s="47">
        <v>7.42</v>
      </c>
      <c r="F59" s="48">
        <f t="shared" si="2"/>
        <v>7.42</v>
      </c>
      <c r="G59" s="49">
        <v>0</v>
      </c>
      <c r="H59" s="47">
        <f t="shared" si="3"/>
        <v>7.42</v>
      </c>
      <c r="I59" s="47">
        <v>2</v>
      </c>
      <c r="J59" s="47">
        <v>0.08</v>
      </c>
      <c r="K59" s="50">
        <v>60</v>
      </c>
      <c r="L59" s="48">
        <v>0</v>
      </c>
      <c r="M59" s="49">
        <v>0</v>
      </c>
      <c r="N59" s="51">
        <v>0.53210000000000002</v>
      </c>
      <c r="O59" s="52">
        <v>0</v>
      </c>
      <c r="P59" s="52">
        <v>0</v>
      </c>
      <c r="Q59" s="52">
        <v>244.95</v>
      </c>
      <c r="R59" s="49">
        <v>0</v>
      </c>
      <c r="S59" s="52">
        <v>242.18</v>
      </c>
      <c r="T59" s="52">
        <v>0</v>
      </c>
      <c r="U59" s="52">
        <v>0.75</v>
      </c>
      <c r="V59" s="52">
        <v>20.5</v>
      </c>
      <c r="W59" s="53">
        <v>8.4647782641010819E-2</v>
      </c>
      <c r="X59" s="53">
        <v>8.4647782641010819E-2</v>
      </c>
      <c r="Y59" s="61">
        <f t="shared" si="4"/>
        <v>21.25</v>
      </c>
      <c r="Z59" s="61">
        <f t="shared" si="5"/>
        <v>0</v>
      </c>
      <c r="AA59" s="52">
        <f t="shared" si="6"/>
        <v>130.337895</v>
      </c>
      <c r="AB59" s="52">
        <v>41</v>
      </c>
    </row>
    <row r="60" spans="1:28">
      <c r="A60" s="46" t="s">
        <v>105</v>
      </c>
      <c r="B60" s="46" t="s">
        <v>106</v>
      </c>
      <c r="C60" s="49">
        <v>40</v>
      </c>
      <c r="D60" s="47">
        <v>0</v>
      </c>
      <c r="E60" s="47">
        <v>0</v>
      </c>
      <c r="F60" s="48">
        <f t="shared" si="2"/>
        <v>0</v>
      </c>
      <c r="G60" s="49">
        <v>0</v>
      </c>
      <c r="H60" s="47">
        <f t="shared" si="3"/>
        <v>0</v>
      </c>
      <c r="I60" s="47">
        <v>0</v>
      </c>
      <c r="J60" s="47">
        <v>0</v>
      </c>
      <c r="K60" s="50">
        <v>0</v>
      </c>
      <c r="L60" s="48">
        <v>0</v>
      </c>
      <c r="M60" s="49">
        <v>0</v>
      </c>
      <c r="N60" s="51">
        <v>0.61699999999999999</v>
      </c>
      <c r="O60" s="52">
        <v>0</v>
      </c>
      <c r="P60" s="52">
        <v>0</v>
      </c>
      <c r="Q60" s="52">
        <v>46.5</v>
      </c>
      <c r="R60" s="49">
        <v>0</v>
      </c>
      <c r="S60" s="52">
        <v>47.32</v>
      </c>
      <c r="T60" s="52">
        <v>0</v>
      </c>
      <c r="U60" s="52">
        <v>0</v>
      </c>
      <c r="V60" s="52">
        <v>12.75</v>
      </c>
      <c r="W60" s="53">
        <v>0.2694420963651733</v>
      </c>
      <c r="X60" s="53">
        <v>0.13500000000000001</v>
      </c>
      <c r="Y60" s="61">
        <f t="shared" si="4"/>
        <v>6.3882000000000003</v>
      </c>
      <c r="Z60" s="61">
        <f t="shared" si="5"/>
        <v>0</v>
      </c>
      <c r="AA60" s="52">
        <f t="shared" si="6"/>
        <v>28.6905</v>
      </c>
      <c r="AB60" s="52">
        <v>22</v>
      </c>
    </row>
    <row r="61" spans="1:28">
      <c r="A61" s="46" t="s">
        <v>107</v>
      </c>
      <c r="B61" s="46" t="s">
        <v>108</v>
      </c>
      <c r="C61" s="49">
        <v>202</v>
      </c>
      <c r="D61" s="47">
        <v>0</v>
      </c>
      <c r="E61" s="47">
        <v>0</v>
      </c>
      <c r="F61" s="48">
        <f t="shared" si="2"/>
        <v>0</v>
      </c>
      <c r="G61" s="49">
        <v>0</v>
      </c>
      <c r="H61" s="47">
        <f t="shared" si="3"/>
        <v>0</v>
      </c>
      <c r="I61" s="47">
        <v>3</v>
      </c>
      <c r="J61" s="47">
        <v>1</v>
      </c>
      <c r="K61" s="50">
        <v>0</v>
      </c>
      <c r="L61" s="48">
        <v>0</v>
      </c>
      <c r="M61" s="49">
        <v>0</v>
      </c>
      <c r="N61" s="51">
        <v>0.7661</v>
      </c>
      <c r="O61" s="52">
        <v>0</v>
      </c>
      <c r="P61" s="52">
        <v>0</v>
      </c>
      <c r="Q61" s="52">
        <v>209.23</v>
      </c>
      <c r="R61" s="49">
        <v>0</v>
      </c>
      <c r="S61" s="52">
        <v>210.19</v>
      </c>
      <c r="T61" s="52">
        <v>0</v>
      </c>
      <c r="U61" s="52">
        <v>3</v>
      </c>
      <c r="V61" s="52">
        <v>21</v>
      </c>
      <c r="W61" s="53">
        <v>9.9909605594937917E-2</v>
      </c>
      <c r="X61" s="53">
        <v>9.9909605594937917E-2</v>
      </c>
      <c r="Y61" s="61">
        <f t="shared" si="4"/>
        <v>24</v>
      </c>
      <c r="Z61" s="61">
        <f t="shared" si="5"/>
        <v>0</v>
      </c>
      <c r="AA61" s="52">
        <f t="shared" si="6"/>
        <v>160.29110299999999</v>
      </c>
      <c r="AB61" s="52">
        <v>58</v>
      </c>
    </row>
    <row r="62" spans="1:28">
      <c r="A62" s="46" t="s">
        <v>109</v>
      </c>
      <c r="B62" s="46" t="s">
        <v>110</v>
      </c>
      <c r="C62" s="49">
        <v>284.75</v>
      </c>
      <c r="D62" s="47">
        <v>0</v>
      </c>
      <c r="E62" s="47">
        <v>6.3</v>
      </c>
      <c r="F62" s="48">
        <f t="shared" si="2"/>
        <v>6.3</v>
      </c>
      <c r="G62" s="49">
        <v>0</v>
      </c>
      <c r="H62" s="47">
        <f t="shared" si="3"/>
        <v>6.3</v>
      </c>
      <c r="I62" s="47">
        <v>2</v>
      </c>
      <c r="J62" s="47">
        <v>0.45</v>
      </c>
      <c r="K62" s="50">
        <v>0</v>
      </c>
      <c r="L62" s="48">
        <v>0</v>
      </c>
      <c r="M62" s="49">
        <v>22</v>
      </c>
      <c r="N62" s="51">
        <v>0.54190000000000005</v>
      </c>
      <c r="O62" s="52">
        <v>0</v>
      </c>
      <c r="P62" s="52">
        <v>0</v>
      </c>
      <c r="Q62" s="52">
        <v>344.83</v>
      </c>
      <c r="R62" s="49">
        <v>0</v>
      </c>
      <c r="S62" s="52">
        <v>332.63</v>
      </c>
      <c r="T62" s="52">
        <v>1</v>
      </c>
      <c r="U62" s="52">
        <v>2</v>
      </c>
      <c r="V62" s="52">
        <v>41.75</v>
      </c>
      <c r="W62" s="53">
        <v>0.12551483630460272</v>
      </c>
      <c r="X62" s="53">
        <v>0.12551483630460272</v>
      </c>
      <c r="Y62" s="61">
        <f t="shared" si="4"/>
        <v>44.75</v>
      </c>
      <c r="Z62" s="61">
        <f t="shared" si="5"/>
        <v>0</v>
      </c>
      <c r="AA62" s="52">
        <f t="shared" si="6"/>
        <v>186.86337700000001</v>
      </c>
      <c r="AB62" s="52">
        <v>64</v>
      </c>
    </row>
    <row r="63" spans="1:28">
      <c r="A63" s="46" t="s">
        <v>111</v>
      </c>
      <c r="B63" s="46" t="s">
        <v>112</v>
      </c>
      <c r="C63" s="49">
        <v>19388.05</v>
      </c>
      <c r="D63" s="47">
        <v>65.55</v>
      </c>
      <c r="E63" s="47">
        <v>862.09</v>
      </c>
      <c r="F63" s="48">
        <f t="shared" si="2"/>
        <v>927.64</v>
      </c>
      <c r="G63" s="49">
        <v>0</v>
      </c>
      <c r="H63" s="47">
        <f t="shared" si="3"/>
        <v>927.64</v>
      </c>
      <c r="I63" s="47">
        <v>434.63</v>
      </c>
      <c r="J63" s="47">
        <v>13.13</v>
      </c>
      <c r="K63" s="50">
        <v>5</v>
      </c>
      <c r="L63" s="48">
        <v>0</v>
      </c>
      <c r="M63" s="49">
        <v>65.849999999999994</v>
      </c>
      <c r="N63" s="51">
        <v>0.71130000000000004</v>
      </c>
      <c r="O63" s="52">
        <v>1127.25</v>
      </c>
      <c r="P63" s="52">
        <v>1127.25</v>
      </c>
      <c r="Q63" s="52">
        <v>18117.72</v>
      </c>
      <c r="R63" s="49">
        <v>969.4</v>
      </c>
      <c r="S63" s="52">
        <v>18566.690000000002</v>
      </c>
      <c r="T63" s="52">
        <v>132</v>
      </c>
      <c r="U63" s="52">
        <v>165</v>
      </c>
      <c r="V63" s="52">
        <v>2301.5</v>
      </c>
      <c r="W63" s="53">
        <v>0.12395855157812188</v>
      </c>
      <c r="X63" s="53">
        <v>0.12395855157812188</v>
      </c>
      <c r="Y63" s="61">
        <f t="shared" si="4"/>
        <v>2598.5</v>
      </c>
      <c r="Z63" s="61">
        <f t="shared" si="5"/>
        <v>2254.5</v>
      </c>
      <c r="AA63" s="52">
        <f t="shared" si="6"/>
        <v>12887.134236000002</v>
      </c>
      <c r="AB63" s="52">
        <v>5771.43</v>
      </c>
    </row>
    <row r="64" spans="1:28">
      <c r="A64" s="46" t="s">
        <v>113</v>
      </c>
      <c r="B64" s="46" t="s">
        <v>114</v>
      </c>
      <c r="C64" s="49">
        <v>2211.64</v>
      </c>
      <c r="D64" s="47">
        <v>7.56</v>
      </c>
      <c r="E64" s="47">
        <v>97.17</v>
      </c>
      <c r="F64" s="48">
        <f t="shared" si="2"/>
        <v>104.73</v>
      </c>
      <c r="G64" s="49">
        <v>0</v>
      </c>
      <c r="H64" s="47">
        <f t="shared" si="3"/>
        <v>104.73</v>
      </c>
      <c r="I64" s="47">
        <v>15</v>
      </c>
      <c r="J64" s="47">
        <v>1.49</v>
      </c>
      <c r="K64" s="50">
        <v>15</v>
      </c>
      <c r="L64" s="48">
        <v>0</v>
      </c>
      <c r="M64" s="49">
        <v>8.33</v>
      </c>
      <c r="N64" s="51">
        <v>0.7409</v>
      </c>
      <c r="O64" s="52">
        <v>78.25</v>
      </c>
      <c r="P64" s="52">
        <v>78.25</v>
      </c>
      <c r="Q64" s="52">
        <v>2095.4</v>
      </c>
      <c r="R64" s="49">
        <v>110.58</v>
      </c>
      <c r="S64" s="52">
        <v>2079.7600000000002</v>
      </c>
      <c r="T64" s="52">
        <v>10.5</v>
      </c>
      <c r="U64" s="52">
        <v>22.5</v>
      </c>
      <c r="V64" s="52">
        <v>282</v>
      </c>
      <c r="W64" s="53">
        <v>0.13559256837327383</v>
      </c>
      <c r="X64" s="53">
        <v>0.13500000000000001</v>
      </c>
      <c r="Y64" s="61">
        <f t="shared" si="4"/>
        <v>313.76760000000007</v>
      </c>
      <c r="Z64" s="61">
        <f t="shared" si="5"/>
        <v>156.5</v>
      </c>
      <c r="AA64" s="52">
        <f t="shared" si="6"/>
        <v>1552.4818600000001</v>
      </c>
      <c r="AB64" s="52">
        <v>650.9</v>
      </c>
    </row>
    <row r="65" spans="1:28">
      <c r="A65" s="46" t="s">
        <v>115</v>
      </c>
      <c r="B65" s="46" t="s">
        <v>116</v>
      </c>
      <c r="C65" s="49">
        <v>11</v>
      </c>
      <c r="D65" s="47">
        <v>0</v>
      </c>
      <c r="E65" s="47">
        <v>0</v>
      </c>
      <c r="F65" s="48">
        <f t="shared" si="2"/>
        <v>0</v>
      </c>
      <c r="G65" s="49">
        <v>0</v>
      </c>
      <c r="H65" s="47">
        <f t="shared" si="3"/>
        <v>0</v>
      </c>
      <c r="I65" s="47">
        <v>0</v>
      </c>
      <c r="J65" s="47">
        <v>0</v>
      </c>
      <c r="K65" s="50">
        <v>0</v>
      </c>
      <c r="L65" s="48">
        <v>0</v>
      </c>
      <c r="M65" s="49">
        <v>0</v>
      </c>
      <c r="N65" s="51">
        <v>0</v>
      </c>
      <c r="O65" s="52">
        <v>0</v>
      </c>
      <c r="P65" s="52">
        <v>0</v>
      </c>
      <c r="Q65" s="52">
        <v>9.1</v>
      </c>
      <c r="R65" s="49">
        <v>0</v>
      </c>
      <c r="S65" s="52">
        <v>15</v>
      </c>
      <c r="T65" s="52">
        <v>0</v>
      </c>
      <c r="U65" s="52">
        <v>0</v>
      </c>
      <c r="V65" s="52">
        <v>0</v>
      </c>
      <c r="W65" s="53">
        <v>0</v>
      </c>
      <c r="X65" s="53">
        <v>0</v>
      </c>
      <c r="Y65" s="61">
        <f t="shared" si="4"/>
        <v>0</v>
      </c>
      <c r="Z65" s="61">
        <f t="shared" si="5"/>
        <v>0</v>
      </c>
      <c r="AA65" s="52">
        <f t="shared" si="6"/>
        <v>0</v>
      </c>
      <c r="AB65" s="52">
        <v>7</v>
      </c>
    </row>
    <row r="66" spans="1:28">
      <c r="A66" s="46" t="s">
        <v>117</v>
      </c>
      <c r="B66" s="46" t="s">
        <v>118</v>
      </c>
      <c r="C66" s="49">
        <v>37.71</v>
      </c>
      <c r="D66" s="47">
        <v>0</v>
      </c>
      <c r="E66" s="47">
        <v>3.71</v>
      </c>
      <c r="F66" s="48">
        <f t="shared" si="2"/>
        <v>3.71</v>
      </c>
      <c r="G66" s="49">
        <v>0</v>
      </c>
      <c r="H66" s="47">
        <f t="shared" si="3"/>
        <v>3.71</v>
      </c>
      <c r="I66" s="47">
        <v>0</v>
      </c>
      <c r="J66" s="47">
        <v>0</v>
      </c>
      <c r="K66" s="50">
        <v>0</v>
      </c>
      <c r="L66" s="48">
        <v>0</v>
      </c>
      <c r="M66" s="49">
        <v>0</v>
      </c>
      <c r="N66" s="51">
        <v>0.68179999999999996</v>
      </c>
      <c r="O66" s="52">
        <v>0</v>
      </c>
      <c r="P66" s="52">
        <v>0</v>
      </c>
      <c r="Q66" s="52">
        <v>44.22</v>
      </c>
      <c r="R66" s="49">
        <v>0</v>
      </c>
      <c r="S66" s="52">
        <v>43.14</v>
      </c>
      <c r="T66" s="52">
        <v>0</v>
      </c>
      <c r="U66" s="52">
        <v>0</v>
      </c>
      <c r="V66" s="52">
        <v>5</v>
      </c>
      <c r="W66" s="53">
        <v>0.11590171534538711</v>
      </c>
      <c r="X66" s="53">
        <v>0.11590171534538711</v>
      </c>
      <c r="Y66" s="61">
        <f t="shared" si="4"/>
        <v>5</v>
      </c>
      <c r="Z66" s="61">
        <f t="shared" si="5"/>
        <v>0</v>
      </c>
      <c r="AA66" s="52">
        <f t="shared" si="6"/>
        <v>30.149195999999996</v>
      </c>
      <c r="AB66" s="52">
        <v>19</v>
      </c>
    </row>
    <row r="67" spans="1:28">
      <c r="A67" s="46" t="s">
        <v>119</v>
      </c>
      <c r="B67" s="46" t="s">
        <v>120</v>
      </c>
      <c r="C67" s="49">
        <v>324.35999999999996</v>
      </c>
      <c r="D67" s="47">
        <v>12.48</v>
      </c>
      <c r="E67" s="47">
        <v>21.55</v>
      </c>
      <c r="F67" s="48">
        <f t="shared" si="2"/>
        <v>34.03</v>
      </c>
      <c r="G67" s="49">
        <v>0</v>
      </c>
      <c r="H67" s="47">
        <f t="shared" si="3"/>
        <v>34.03</v>
      </c>
      <c r="I67" s="47">
        <v>0</v>
      </c>
      <c r="J67" s="47">
        <v>0.33</v>
      </c>
      <c r="K67" s="50">
        <v>0</v>
      </c>
      <c r="L67" s="48">
        <v>0</v>
      </c>
      <c r="M67" s="49">
        <v>0</v>
      </c>
      <c r="N67" s="51">
        <v>0.51839999999999997</v>
      </c>
      <c r="O67" s="52">
        <v>2</v>
      </c>
      <c r="P67" s="52">
        <v>2</v>
      </c>
      <c r="Q67" s="52">
        <v>314.56</v>
      </c>
      <c r="R67" s="49">
        <v>16.22</v>
      </c>
      <c r="S67" s="52">
        <v>304.17</v>
      </c>
      <c r="T67" s="52">
        <v>2</v>
      </c>
      <c r="U67" s="52">
        <v>10.75</v>
      </c>
      <c r="V67" s="52">
        <v>36.25</v>
      </c>
      <c r="W67" s="53">
        <v>0.11917677614491895</v>
      </c>
      <c r="X67" s="53">
        <v>0.11917677614491895</v>
      </c>
      <c r="Y67" s="61">
        <f t="shared" si="4"/>
        <v>49</v>
      </c>
      <c r="Z67" s="61">
        <f t="shared" si="5"/>
        <v>4</v>
      </c>
      <c r="AA67" s="52">
        <f t="shared" si="6"/>
        <v>163.067904</v>
      </c>
      <c r="AB67" s="52">
        <v>95</v>
      </c>
    </row>
    <row r="68" spans="1:28">
      <c r="A68" s="46" t="s">
        <v>121</v>
      </c>
      <c r="B68" s="46" t="s">
        <v>122</v>
      </c>
      <c r="C68" s="49">
        <v>2569.9899999999998</v>
      </c>
      <c r="D68" s="47">
        <v>58.35</v>
      </c>
      <c r="E68" s="47">
        <v>122.44</v>
      </c>
      <c r="F68" s="48">
        <f t="shared" si="2"/>
        <v>180.79</v>
      </c>
      <c r="G68" s="49">
        <v>0</v>
      </c>
      <c r="H68" s="47">
        <f t="shared" si="3"/>
        <v>180.79</v>
      </c>
      <c r="I68" s="47">
        <v>30</v>
      </c>
      <c r="J68" s="47">
        <v>0.2</v>
      </c>
      <c r="K68" s="50">
        <v>0</v>
      </c>
      <c r="L68" s="48">
        <v>0</v>
      </c>
      <c r="M68" s="49">
        <v>0</v>
      </c>
      <c r="N68" s="51">
        <v>0.92300000000000004</v>
      </c>
      <c r="O68" s="52">
        <v>298</v>
      </c>
      <c r="P68" s="52">
        <v>298</v>
      </c>
      <c r="Q68" s="52">
        <v>2392.91</v>
      </c>
      <c r="R68" s="49">
        <v>128.5</v>
      </c>
      <c r="S68" s="52">
        <v>2415.9900000000002</v>
      </c>
      <c r="T68" s="52">
        <v>23</v>
      </c>
      <c r="U68" s="52">
        <v>16.75</v>
      </c>
      <c r="V68" s="52">
        <v>326.5</v>
      </c>
      <c r="W68" s="53">
        <v>0.13514128783645626</v>
      </c>
      <c r="X68" s="53">
        <v>0.13500000000000001</v>
      </c>
      <c r="Y68" s="61">
        <f t="shared" si="4"/>
        <v>365.90865000000008</v>
      </c>
      <c r="Z68" s="61">
        <f t="shared" si="5"/>
        <v>596</v>
      </c>
      <c r="AA68" s="52">
        <f t="shared" si="6"/>
        <v>2208.6559299999999</v>
      </c>
      <c r="AB68" s="52">
        <v>635</v>
      </c>
    </row>
    <row r="69" spans="1:28">
      <c r="A69" s="46" t="s">
        <v>123</v>
      </c>
      <c r="B69" s="46" t="s">
        <v>124</v>
      </c>
      <c r="C69" s="49">
        <v>3233.43</v>
      </c>
      <c r="D69" s="47">
        <v>48.2</v>
      </c>
      <c r="E69" s="47">
        <v>193.26</v>
      </c>
      <c r="F69" s="48">
        <f t="shared" si="2"/>
        <v>241.45999999999998</v>
      </c>
      <c r="G69" s="49">
        <v>0</v>
      </c>
      <c r="H69" s="47">
        <f t="shared" si="3"/>
        <v>241.45999999999998</v>
      </c>
      <c r="I69" s="47">
        <v>50</v>
      </c>
      <c r="J69" s="47">
        <v>3.97</v>
      </c>
      <c r="K69" s="50">
        <v>0</v>
      </c>
      <c r="L69" s="48">
        <v>0</v>
      </c>
      <c r="M69" s="49">
        <v>10</v>
      </c>
      <c r="N69" s="51">
        <v>0.82869999999999999</v>
      </c>
      <c r="O69" s="52">
        <v>234</v>
      </c>
      <c r="P69" s="52">
        <v>234</v>
      </c>
      <c r="Q69" s="52">
        <v>2943.79</v>
      </c>
      <c r="R69" s="49">
        <v>161.66999999999999</v>
      </c>
      <c r="S69" s="52">
        <v>2983.7200000000003</v>
      </c>
      <c r="T69" s="52">
        <v>10.5</v>
      </c>
      <c r="U69" s="52">
        <v>34.25</v>
      </c>
      <c r="V69" s="52">
        <v>387.25</v>
      </c>
      <c r="W69" s="53">
        <v>0.12978764763449652</v>
      </c>
      <c r="X69" s="53">
        <v>0.12978764763449652</v>
      </c>
      <c r="Y69" s="61">
        <f t="shared" si="4"/>
        <v>432</v>
      </c>
      <c r="Z69" s="61">
        <f t="shared" si="5"/>
        <v>468</v>
      </c>
      <c r="AA69" s="52">
        <f t="shared" si="6"/>
        <v>2439.5187729999998</v>
      </c>
      <c r="AB69" s="52">
        <v>867</v>
      </c>
    </row>
    <row r="70" spans="1:28">
      <c r="A70" s="46" t="s">
        <v>125</v>
      </c>
      <c r="B70" s="46" t="s">
        <v>126</v>
      </c>
      <c r="C70" s="49">
        <v>945.25</v>
      </c>
      <c r="D70" s="47">
        <v>4.41</v>
      </c>
      <c r="E70" s="47">
        <v>45.6</v>
      </c>
      <c r="F70" s="48">
        <f t="shared" si="2"/>
        <v>50.010000000000005</v>
      </c>
      <c r="G70" s="49">
        <v>0</v>
      </c>
      <c r="H70" s="47">
        <f t="shared" si="3"/>
        <v>50.010000000000005</v>
      </c>
      <c r="I70" s="47">
        <v>0</v>
      </c>
      <c r="J70" s="47">
        <v>1.24</v>
      </c>
      <c r="K70" s="50">
        <v>0</v>
      </c>
      <c r="L70" s="48">
        <v>0</v>
      </c>
      <c r="M70" s="49">
        <v>0</v>
      </c>
      <c r="N70" s="51">
        <v>0.85399999999999998</v>
      </c>
      <c r="O70" s="52">
        <v>65.25</v>
      </c>
      <c r="P70" s="52">
        <v>65.25</v>
      </c>
      <c r="Q70" s="52">
        <v>918.28</v>
      </c>
      <c r="R70" s="49">
        <v>47.26</v>
      </c>
      <c r="S70" s="52">
        <v>904.86</v>
      </c>
      <c r="T70" s="52">
        <v>1.25</v>
      </c>
      <c r="U70" s="52">
        <v>11.25</v>
      </c>
      <c r="V70" s="52">
        <v>139.75</v>
      </c>
      <c r="W70" s="53">
        <v>0.15444378135844219</v>
      </c>
      <c r="X70" s="53">
        <v>0.13500000000000001</v>
      </c>
      <c r="Y70" s="61">
        <f t="shared" si="4"/>
        <v>134.65610000000001</v>
      </c>
      <c r="Z70" s="61">
        <f t="shared" si="5"/>
        <v>130.5</v>
      </c>
      <c r="AA70" s="52">
        <f t="shared" si="6"/>
        <v>784.21111999999994</v>
      </c>
      <c r="AB70" s="52">
        <v>272</v>
      </c>
    </row>
    <row r="71" spans="1:28">
      <c r="A71" s="46" t="s">
        <v>127</v>
      </c>
      <c r="B71" s="46" t="s">
        <v>128</v>
      </c>
      <c r="C71" s="49">
        <v>196.51</v>
      </c>
      <c r="D71" s="47">
        <v>0</v>
      </c>
      <c r="E71" s="47">
        <v>12.51</v>
      </c>
      <c r="F71" s="48">
        <f t="shared" si="2"/>
        <v>12.51</v>
      </c>
      <c r="G71" s="49">
        <v>0</v>
      </c>
      <c r="H71" s="47">
        <f t="shared" si="3"/>
        <v>12.51</v>
      </c>
      <c r="I71" s="47">
        <v>4</v>
      </c>
      <c r="J71" s="47">
        <v>0</v>
      </c>
      <c r="K71" s="50">
        <v>0</v>
      </c>
      <c r="L71" s="48">
        <v>0</v>
      </c>
      <c r="M71" s="49">
        <v>0</v>
      </c>
      <c r="N71" s="51">
        <v>0.38369999999999999</v>
      </c>
      <c r="O71" s="52">
        <v>0</v>
      </c>
      <c r="P71" s="52">
        <v>0</v>
      </c>
      <c r="Q71" s="52">
        <v>206.22</v>
      </c>
      <c r="R71" s="49">
        <v>9.83</v>
      </c>
      <c r="S71" s="52">
        <v>212.67999999999998</v>
      </c>
      <c r="T71" s="52">
        <v>1</v>
      </c>
      <c r="U71" s="52">
        <v>1</v>
      </c>
      <c r="V71" s="52">
        <v>23.5</v>
      </c>
      <c r="W71" s="53">
        <v>0.11049463983449315</v>
      </c>
      <c r="X71" s="53">
        <v>0.11049463983449315</v>
      </c>
      <c r="Y71" s="61">
        <f t="shared" si="4"/>
        <v>25.5</v>
      </c>
      <c r="Z71" s="61">
        <f t="shared" si="5"/>
        <v>0</v>
      </c>
      <c r="AA71" s="52">
        <f t="shared" si="6"/>
        <v>79.126614000000004</v>
      </c>
      <c r="AB71" s="52">
        <v>46</v>
      </c>
    </row>
    <row r="72" spans="1:28">
      <c r="A72" s="46" t="s">
        <v>129</v>
      </c>
      <c r="B72" s="46" t="s">
        <v>130</v>
      </c>
      <c r="C72" s="49">
        <v>552.5200000000001</v>
      </c>
      <c r="D72" s="47">
        <v>8.9499999999999993</v>
      </c>
      <c r="E72" s="47">
        <v>25.12</v>
      </c>
      <c r="F72" s="48">
        <f t="shared" si="2"/>
        <v>34.07</v>
      </c>
      <c r="G72" s="49">
        <v>0</v>
      </c>
      <c r="H72" s="47">
        <f t="shared" si="3"/>
        <v>34.07</v>
      </c>
      <c r="I72" s="47">
        <v>10</v>
      </c>
      <c r="J72" s="47">
        <v>0.45</v>
      </c>
      <c r="K72" s="50">
        <v>0</v>
      </c>
      <c r="L72" s="48">
        <v>0</v>
      </c>
      <c r="M72" s="49">
        <v>26</v>
      </c>
      <c r="N72" s="51">
        <v>0.74009999999999998</v>
      </c>
      <c r="O72" s="52">
        <v>28.75</v>
      </c>
      <c r="P72" s="52">
        <v>28.75</v>
      </c>
      <c r="Q72" s="52">
        <v>518.21</v>
      </c>
      <c r="R72" s="49">
        <v>27.63</v>
      </c>
      <c r="S72" s="52">
        <v>546.16999999999996</v>
      </c>
      <c r="T72" s="52">
        <v>2.25</v>
      </c>
      <c r="U72" s="52">
        <v>9.75</v>
      </c>
      <c r="V72" s="52">
        <v>79</v>
      </c>
      <c r="W72" s="53">
        <v>0.14464360913268764</v>
      </c>
      <c r="X72" s="53">
        <v>0.13500000000000001</v>
      </c>
      <c r="Y72" s="61">
        <f t="shared" si="4"/>
        <v>85.732950000000002</v>
      </c>
      <c r="Z72" s="61">
        <f t="shared" si="5"/>
        <v>57.5</v>
      </c>
      <c r="AA72" s="52">
        <f t="shared" si="6"/>
        <v>383.527221</v>
      </c>
      <c r="AB72" s="52">
        <v>153</v>
      </c>
    </row>
    <row r="73" spans="1:28">
      <c r="A73" s="46" t="s">
        <v>131</v>
      </c>
      <c r="B73" s="46" t="s">
        <v>132</v>
      </c>
      <c r="C73" s="49">
        <v>1943.54</v>
      </c>
      <c r="D73" s="47">
        <v>17.82</v>
      </c>
      <c r="E73" s="47">
        <v>88.89</v>
      </c>
      <c r="F73" s="48">
        <f t="shared" si="2"/>
        <v>106.71000000000001</v>
      </c>
      <c r="G73" s="49">
        <v>0</v>
      </c>
      <c r="H73" s="47">
        <f t="shared" si="3"/>
        <v>106.71000000000001</v>
      </c>
      <c r="I73" s="47">
        <v>27</v>
      </c>
      <c r="J73" s="47">
        <v>0.83</v>
      </c>
      <c r="K73" s="50">
        <v>0</v>
      </c>
      <c r="L73" s="48">
        <v>0</v>
      </c>
      <c r="M73" s="49">
        <v>0</v>
      </c>
      <c r="N73" s="51">
        <v>0.78449999999999998</v>
      </c>
      <c r="O73" s="52">
        <v>185.5</v>
      </c>
      <c r="P73" s="52">
        <v>185.5</v>
      </c>
      <c r="Q73" s="52">
        <v>1733.44</v>
      </c>
      <c r="R73" s="49">
        <v>97.18</v>
      </c>
      <c r="S73" s="52">
        <v>1736.5000000000002</v>
      </c>
      <c r="T73" s="52">
        <v>8</v>
      </c>
      <c r="U73" s="52">
        <v>13.25</v>
      </c>
      <c r="V73" s="52">
        <v>195.5</v>
      </c>
      <c r="W73" s="53">
        <v>0.11258278145695363</v>
      </c>
      <c r="X73" s="53">
        <v>0.11258278145695363</v>
      </c>
      <c r="Y73" s="61">
        <f t="shared" si="4"/>
        <v>216.75</v>
      </c>
      <c r="Z73" s="61">
        <f t="shared" si="5"/>
        <v>371</v>
      </c>
      <c r="AA73" s="52">
        <f t="shared" si="6"/>
        <v>1359.8836799999999</v>
      </c>
      <c r="AB73" s="52">
        <v>559</v>
      </c>
    </row>
    <row r="74" spans="1:28">
      <c r="A74" s="46" t="s">
        <v>133</v>
      </c>
      <c r="B74" s="46" t="s">
        <v>134</v>
      </c>
      <c r="C74" s="49">
        <v>9432.82</v>
      </c>
      <c r="D74" s="47">
        <v>41.62</v>
      </c>
      <c r="E74" s="47">
        <v>432.91</v>
      </c>
      <c r="F74" s="48">
        <f t="shared" ref="F74:F137" si="7">D74+E74</f>
        <v>474.53000000000003</v>
      </c>
      <c r="G74" s="49">
        <v>220.48</v>
      </c>
      <c r="H74" s="47">
        <f t="shared" ref="H74:H137" si="8">SUM(F74:G74)</f>
        <v>695.01</v>
      </c>
      <c r="I74" s="47">
        <v>214</v>
      </c>
      <c r="J74" s="47">
        <v>16.809999999999999</v>
      </c>
      <c r="K74" s="50">
        <v>122</v>
      </c>
      <c r="L74" s="48">
        <v>0</v>
      </c>
      <c r="M74" s="49">
        <v>152</v>
      </c>
      <c r="N74" s="51">
        <v>0.63880000000000003</v>
      </c>
      <c r="O74" s="52">
        <v>331.5</v>
      </c>
      <c r="P74" s="52">
        <v>331.5</v>
      </c>
      <c r="Q74" s="52">
        <v>8643.82</v>
      </c>
      <c r="R74" s="49">
        <v>471.64</v>
      </c>
      <c r="S74" s="52">
        <v>8754.0400000000009</v>
      </c>
      <c r="T74" s="52">
        <v>40.5</v>
      </c>
      <c r="U74" s="52">
        <v>101</v>
      </c>
      <c r="V74" s="52">
        <v>1070.75</v>
      </c>
      <c r="W74" s="53">
        <v>0.12231495400980574</v>
      </c>
      <c r="X74" s="53">
        <v>0.12231495400980574</v>
      </c>
      <c r="Y74" s="61">
        <f t="shared" ref="Y74:Y137" si="9">(T74+U74)+(S74*X74)</f>
        <v>1212.25</v>
      </c>
      <c r="Z74" s="61">
        <f t="shared" ref="Z74:Z137" si="10">O74+P74</f>
        <v>663</v>
      </c>
      <c r="AA74" s="52">
        <f t="shared" ref="AA74:AA137" si="11">Q74*N74</f>
        <v>5521.6722159999999</v>
      </c>
      <c r="AB74" s="52">
        <v>2684</v>
      </c>
    </row>
    <row r="75" spans="1:28">
      <c r="A75" s="46" t="s">
        <v>135</v>
      </c>
      <c r="B75" s="46" t="s">
        <v>136</v>
      </c>
      <c r="C75" s="49">
        <v>2782.65</v>
      </c>
      <c r="D75" s="47">
        <v>39.51</v>
      </c>
      <c r="E75" s="47">
        <v>170.56</v>
      </c>
      <c r="F75" s="48">
        <f t="shared" si="7"/>
        <v>210.07</v>
      </c>
      <c r="G75" s="49">
        <v>0</v>
      </c>
      <c r="H75" s="47">
        <f t="shared" si="8"/>
        <v>210.07</v>
      </c>
      <c r="I75" s="47">
        <v>43</v>
      </c>
      <c r="J75" s="47">
        <v>2.58</v>
      </c>
      <c r="K75" s="50">
        <v>6</v>
      </c>
      <c r="L75" s="48">
        <v>0</v>
      </c>
      <c r="M75" s="49">
        <v>3</v>
      </c>
      <c r="N75" s="51">
        <v>0.55989999999999995</v>
      </c>
      <c r="O75" s="52">
        <v>88.75</v>
      </c>
      <c r="P75" s="52">
        <v>88.75</v>
      </c>
      <c r="Q75" s="52">
        <v>2563.17</v>
      </c>
      <c r="R75" s="49">
        <v>139.13</v>
      </c>
      <c r="S75" s="52">
        <v>2637.09</v>
      </c>
      <c r="T75" s="52">
        <v>13.75</v>
      </c>
      <c r="U75" s="52">
        <v>30.75</v>
      </c>
      <c r="V75" s="52">
        <v>326.75</v>
      </c>
      <c r="W75" s="53">
        <v>0.12390551706616004</v>
      </c>
      <c r="X75" s="53">
        <v>0.12390551706616004</v>
      </c>
      <c r="Y75" s="61">
        <f t="shared" si="9"/>
        <v>371.25</v>
      </c>
      <c r="Z75" s="61">
        <f t="shared" si="10"/>
        <v>177.5</v>
      </c>
      <c r="AA75" s="52">
        <f t="shared" si="11"/>
        <v>1435.1188829999999</v>
      </c>
      <c r="AB75" s="52">
        <v>712</v>
      </c>
    </row>
    <row r="76" spans="1:28">
      <c r="A76" s="46" t="s">
        <v>137</v>
      </c>
      <c r="B76" s="46" t="s">
        <v>138</v>
      </c>
      <c r="C76" s="49">
        <v>157.10999999999999</v>
      </c>
      <c r="D76" s="47">
        <v>3.08</v>
      </c>
      <c r="E76" s="47">
        <v>13.52</v>
      </c>
      <c r="F76" s="48">
        <f t="shared" si="7"/>
        <v>16.600000000000001</v>
      </c>
      <c r="G76" s="49">
        <v>0</v>
      </c>
      <c r="H76" s="47">
        <f t="shared" si="8"/>
        <v>16.600000000000001</v>
      </c>
      <c r="I76" s="47">
        <v>0</v>
      </c>
      <c r="J76" s="47">
        <v>1.51</v>
      </c>
      <c r="K76" s="50">
        <v>0</v>
      </c>
      <c r="L76" s="48">
        <v>0</v>
      </c>
      <c r="M76" s="49">
        <v>0</v>
      </c>
      <c r="N76" s="51">
        <v>0.66439999999999999</v>
      </c>
      <c r="O76" s="52">
        <v>1</v>
      </c>
      <c r="P76" s="52">
        <v>1</v>
      </c>
      <c r="Q76" s="52">
        <v>146.38999999999999</v>
      </c>
      <c r="R76" s="49">
        <v>7.86</v>
      </c>
      <c r="S76" s="52">
        <v>142.81999999999996</v>
      </c>
      <c r="T76" s="52">
        <v>0</v>
      </c>
      <c r="U76" s="52">
        <v>2</v>
      </c>
      <c r="V76" s="52">
        <v>13</v>
      </c>
      <c r="W76" s="53">
        <v>9.1023666153199859E-2</v>
      </c>
      <c r="X76" s="53">
        <v>9.1023666153199859E-2</v>
      </c>
      <c r="Y76" s="61">
        <f t="shared" si="9"/>
        <v>15</v>
      </c>
      <c r="Z76" s="61">
        <f t="shared" si="10"/>
        <v>2</v>
      </c>
      <c r="AA76" s="52">
        <f t="shared" si="11"/>
        <v>97.261515999999986</v>
      </c>
      <c r="AB76" s="52">
        <v>46</v>
      </c>
    </row>
    <row r="77" spans="1:28">
      <c r="A77" s="46" t="s">
        <v>139</v>
      </c>
      <c r="B77" s="46" t="s">
        <v>140</v>
      </c>
      <c r="C77" s="49">
        <v>731.88</v>
      </c>
      <c r="D77" s="47">
        <v>16.7</v>
      </c>
      <c r="E77" s="47">
        <v>20.77</v>
      </c>
      <c r="F77" s="48">
        <f t="shared" si="7"/>
        <v>37.47</v>
      </c>
      <c r="G77" s="49">
        <v>0</v>
      </c>
      <c r="H77" s="47">
        <f t="shared" si="8"/>
        <v>37.47</v>
      </c>
      <c r="I77" s="47">
        <v>11</v>
      </c>
      <c r="J77" s="47">
        <v>0.41</v>
      </c>
      <c r="K77" s="50">
        <v>0</v>
      </c>
      <c r="L77" s="48">
        <v>0</v>
      </c>
      <c r="M77" s="49">
        <v>27</v>
      </c>
      <c r="N77" s="51">
        <v>0.71060000000000001</v>
      </c>
      <c r="O77" s="52">
        <v>0</v>
      </c>
      <c r="P77" s="52">
        <v>0</v>
      </c>
      <c r="Q77" s="52">
        <v>727.06</v>
      </c>
      <c r="R77" s="49">
        <v>36.590000000000003</v>
      </c>
      <c r="S77" s="52">
        <v>730.29</v>
      </c>
      <c r="T77" s="52">
        <v>6</v>
      </c>
      <c r="U77" s="52">
        <v>5</v>
      </c>
      <c r="V77" s="52">
        <v>109.5</v>
      </c>
      <c r="W77" s="53">
        <v>0.14994043462186255</v>
      </c>
      <c r="X77" s="53">
        <v>0.13500000000000001</v>
      </c>
      <c r="Y77" s="61">
        <f t="shared" si="9"/>
        <v>109.58915</v>
      </c>
      <c r="Z77" s="61">
        <f t="shared" si="10"/>
        <v>0</v>
      </c>
      <c r="AA77" s="52">
        <f t="shared" si="11"/>
        <v>516.64883599999996</v>
      </c>
      <c r="AB77" s="52">
        <v>194</v>
      </c>
    </row>
    <row r="78" spans="1:28">
      <c r="A78" s="46" t="s">
        <v>141</v>
      </c>
      <c r="B78" s="46" t="s">
        <v>142</v>
      </c>
      <c r="C78" s="49">
        <v>3652.81</v>
      </c>
      <c r="D78" s="47">
        <v>68.83</v>
      </c>
      <c r="E78" s="47">
        <v>242.39</v>
      </c>
      <c r="F78" s="48">
        <f t="shared" si="7"/>
        <v>311.21999999999997</v>
      </c>
      <c r="G78" s="49">
        <v>49.36</v>
      </c>
      <c r="H78" s="47">
        <f t="shared" si="8"/>
        <v>360.58</v>
      </c>
      <c r="I78" s="47">
        <v>40</v>
      </c>
      <c r="J78" s="47">
        <v>2.23</v>
      </c>
      <c r="K78" s="50">
        <v>25</v>
      </c>
      <c r="L78" s="48">
        <v>0</v>
      </c>
      <c r="M78" s="49">
        <v>6</v>
      </c>
      <c r="N78" s="51">
        <v>0.67930000000000001</v>
      </c>
      <c r="O78" s="52">
        <v>69.75</v>
      </c>
      <c r="P78" s="52">
        <v>69.75</v>
      </c>
      <c r="Q78" s="52">
        <v>3350.03</v>
      </c>
      <c r="R78" s="49">
        <v>182.64</v>
      </c>
      <c r="S78" s="52">
        <v>3331.85</v>
      </c>
      <c r="T78" s="52">
        <v>17.25</v>
      </c>
      <c r="U78" s="52">
        <v>51.25</v>
      </c>
      <c r="V78" s="52">
        <v>534.25</v>
      </c>
      <c r="W78" s="53">
        <v>0.16034635412758677</v>
      </c>
      <c r="X78" s="53">
        <v>0.13500000000000001</v>
      </c>
      <c r="Y78" s="61">
        <f t="shared" si="9"/>
        <v>518.29975000000002</v>
      </c>
      <c r="Z78" s="61">
        <f t="shared" si="10"/>
        <v>139.5</v>
      </c>
      <c r="AA78" s="52">
        <f t="shared" si="11"/>
        <v>2275.6753790000002</v>
      </c>
      <c r="AB78" s="52">
        <v>946</v>
      </c>
    </row>
    <row r="79" spans="1:28">
      <c r="A79" s="46" t="s">
        <v>143</v>
      </c>
      <c r="B79" s="46" t="s">
        <v>144</v>
      </c>
      <c r="C79" s="49">
        <v>1766.94</v>
      </c>
      <c r="D79" s="47">
        <v>10.02</v>
      </c>
      <c r="E79" s="47">
        <v>131.91999999999999</v>
      </c>
      <c r="F79" s="48">
        <f t="shared" si="7"/>
        <v>141.94</v>
      </c>
      <c r="G79" s="49">
        <v>0</v>
      </c>
      <c r="H79" s="47">
        <f t="shared" si="8"/>
        <v>141.94</v>
      </c>
      <c r="I79" s="47">
        <v>18</v>
      </c>
      <c r="J79" s="47">
        <v>0</v>
      </c>
      <c r="K79" s="50">
        <v>18</v>
      </c>
      <c r="L79" s="48">
        <v>0</v>
      </c>
      <c r="M79" s="49">
        <v>66</v>
      </c>
      <c r="N79" s="51">
        <v>0.62619999999999998</v>
      </c>
      <c r="O79" s="52">
        <v>19</v>
      </c>
      <c r="P79" s="52">
        <v>19</v>
      </c>
      <c r="Q79" s="52">
        <v>1654.92</v>
      </c>
      <c r="R79" s="49">
        <v>88.35</v>
      </c>
      <c r="S79" s="52">
        <v>1614.8799999999999</v>
      </c>
      <c r="T79" s="52">
        <v>17.75</v>
      </c>
      <c r="U79" s="52">
        <v>11.75</v>
      </c>
      <c r="V79" s="52">
        <v>247.75</v>
      </c>
      <c r="W79" s="53">
        <v>0.15341697215892203</v>
      </c>
      <c r="X79" s="53">
        <v>0.13500000000000001</v>
      </c>
      <c r="Y79" s="61">
        <f t="shared" si="9"/>
        <v>247.50880000000001</v>
      </c>
      <c r="Z79" s="61">
        <f t="shared" si="10"/>
        <v>38</v>
      </c>
      <c r="AA79" s="52">
        <f t="shared" si="11"/>
        <v>1036.3109039999999</v>
      </c>
      <c r="AB79" s="52">
        <v>472</v>
      </c>
    </row>
    <row r="80" spans="1:28">
      <c r="A80" s="46" t="s">
        <v>145</v>
      </c>
      <c r="B80" s="46" t="s">
        <v>146</v>
      </c>
      <c r="C80" s="49">
        <v>713.03</v>
      </c>
      <c r="D80" s="47">
        <v>4.38</v>
      </c>
      <c r="E80" s="47">
        <v>7.65</v>
      </c>
      <c r="F80" s="48">
        <f t="shared" si="7"/>
        <v>12.030000000000001</v>
      </c>
      <c r="G80" s="49">
        <v>0</v>
      </c>
      <c r="H80" s="47">
        <f t="shared" si="8"/>
        <v>12.030000000000001</v>
      </c>
      <c r="I80" s="47">
        <v>18</v>
      </c>
      <c r="J80" s="47">
        <v>0</v>
      </c>
      <c r="K80" s="50">
        <v>3</v>
      </c>
      <c r="L80" s="48">
        <v>0</v>
      </c>
      <c r="M80" s="49">
        <v>0</v>
      </c>
      <c r="N80" s="51">
        <v>0.71189999999999998</v>
      </c>
      <c r="O80" s="52">
        <v>2</v>
      </c>
      <c r="P80" s="52">
        <v>2</v>
      </c>
      <c r="Q80" s="52">
        <v>702.59</v>
      </c>
      <c r="R80" s="49">
        <v>35.65</v>
      </c>
      <c r="S80" s="52">
        <v>699.81</v>
      </c>
      <c r="T80" s="52">
        <v>2</v>
      </c>
      <c r="U80" s="52">
        <v>5.5</v>
      </c>
      <c r="V80" s="52">
        <v>120.75</v>
      </c>
      <c r="W80" s="53">
        <v>0.17254683414069535</v>
      </c>
      <c r="X80" s="53">
        <v>0.13500000000000001</v>
      </c>
      <c r="Y80" s="61">
        <f t="shared" si="9"/>
        <v>101.97435</v>
      </c>
      <c r="Z80" s="61">
        <f t="shared" si="10"/>
        <v>4</v>
      </c>
      <c r="AA80" s="52">
        <f t="shared" si="11"/>
        <v>500.17382100000003</v>
      </c>
      <c r="AB80" s="52">
        <v>162</v>
      </c>
    </row>
    <row r="81" spans="1:28">
      <c r="A81" s="46" t="s">
        <v>147</v>
      </c>
      <c r="B81" s="46" t="s">
        <v>148</v>
      </c>
      <c r="C81" s="49">
        <v>318.76</v>
      </c>
      <c r="D81" s="47">
        <v>0</v>
      </c>
      <c r="E81" s="47">
        <v>0</v>
      </c>
      <c r="F81" s="48">
        <f t="shared" si="7"/>
        <v>0</v>
      </c>
      <c r="G81" s="49">
        <v>0</v>
      </c>
      <c r="H81" s="47">
        <f t="shared" si="8"/>
        <v>0</v>
      </c>
      <c r="I81" s="47">
        <v>0</v>
      </c>
      <c r="J81" s="47">
        <v>0</v>
      </c>
      <c r="K81" s="50">
        <v>0</v>
      </c>
      <c r="L81" s="48">
        <v>0</v>
      </c>
      <c r="M81" s="49">
        <v>0</v>
      </c>
      <c r="N81" s="51">
        <v>0.60860000000000003</v>
      </c>
      <c r="O81" s="52">
        <v>0</v>
      </c>
      <c r="P81" s="52">
        <v>0</v>
      </c>
      <c r="Q81" s="52">
        <v>298.86</v>
      </c>
      <c r="R81" s="49">
        <v>15.94</v>
      </c>
      <c r="S81" s="52">
        <v>317.91000000000003</v>
      </c>
      <c r="T81" s="52">
        <v>1.5</v>
      </c>
      <c r="U81" s="52">
        <v>8.5</v>
      </c>
      <c r="V81" s="52">
        <v>63.25</v>
      </c>
      <c r="W81" s="53">
        <v>0.19895567928029945</v>
      </c>
      <c r="X81" s="53">
        <v>0.13500000000000001</v>
      </c>
      <c r="Y81" s="61">
        <f t="shared" si="9"/>
        <v>52.917850000000008</v>
      </c>
      <c r="Z81" s="61">
        <f t="shared" si="10"/>
        <v>0</v>
      </c>
      <c r="AA81" s="52">
        <f t="shared" si="11"/>
        <v>181.88619600000001</v>
      </c>
      <c r="AB81" s="52">
        <v>167.76</v>
      </c>
    </row>
    <row r="82" spans="1:28">
      <c r="A82" s="46" t="s">
        <v>149</v>
      </c>
      <c r="B82" s="46" t="s">
        <v>150</v>
      </c>
      <c r="C82" s="49">
        <v>1557.8300000000002</v>
      </c>
      <c r="D82" s="47">
        <v>17.14</v>
      </c>
      <c r="E82" s="47">
        <v>112.04</v>
      </c>
      <c r="F82" s="48">
        <f t="shared" si="7"/>
        <v>129.18</v>
      </c>
      <c r="G82" s="49">
        <v>0</v>
      </c>
      <c r="H82" s="47">
        <f t="shared" si="8"/>
        <v>129.18</v>
      </c>
      <c r="I82" s="47">
        <v>26</v>
      </c>
      <c r="J82" s="47">
        <v>4.6500000000000004</v>
      </c>
      <c r="K82" s="50">
        <v>6</v>
      </c>
      <c r="L82" s="48">
        <v>0</v>
      </c>
      <c r="M82" s="49">
        <v>0</v>
      </c>
      <c r="N82" s="51">
        <v>0.3649</v>
      </c>
      <c r="O82" s="52">
        <v>8.75</v>
      </c>
      <c r="P82" s="52">
        <v>8.75</v>
      </c>
      <c r="Q82" s="52">
        <v>1390.38</v>
      </c>
      <c r="R82" s="49">
        <v>77.89</v>
      </c>
      <c r="S82" s="52">
        <v>1436.73</v>
      </c>
      <c r="T82" s="52">
        <v>9.5</v>
      </c>
      <c r="U82" s="52">
        <v>26</v>
      </c>
      <c r="V82" s="52">
        <v>192.5</v>
      </c>
      <c r="W82" s="53">
        <v>0.13398481273447341</v>
      </c>
      <c r="X82" s="53">
        <v>0.13398481273447341</v>
      </c>
      <c r="Y82" s="61">
        <f t="shared" si="9"/>
        <v>227.99999999999997</v>
      </c>
      <c r="Z82" s="61">
        <f t="shared" si="10"/>
        <v>17.5</v>
      </c>
      <c r="AA82" s="52">
        <f t="shared" si="11"/>
        <v>507.34966200000002</v>
      </c>
      <c r="AB82" s="52">
        <v>381</v>
      </c>
    </row>
    <row r="83" spans="1:28">
      <c r="A83" s="46" t="s">
        <v>151</v>
      </c>
      <c r="B83" s="46" t="s">
        <v>152</v>
      </c>
      <c r="C83" s="49">
        <v>1682.28</v>
      </c>
      <c r="D83" s="47">
        <v>43.8</v>
      </c>
      <c r="E83" s="47">
        <v>185.86</v>
      </c>
      <c r="F83" s="48">
        <f t="shared" si="7"/>
        <v>229.66000000000003</v>
      </c>
      <c r="G83" s="49">
        <v>0</v>
      </c>
      <c r="H83" s="47">
        <f t="shared" si="8"/>
        <v>229.66000000000003</v>
      </c>
      <c r="I83" s="47">
        <v>0</v>
      </c>
      <c r="J83" s="47">
        <v>5.62</v>
      </c>
      <c r="K83" s="50">
        <v>0</v>
      </c>
      <c r="L83" s="48">
        <v>0</v>
      </c>
      <c r="M83" s="49">
        <v>0</v>
      </c>
      <c r="N83" s="51">
        <v>0.74550000000000005</v>
      </c>
      <c r="O83" s="52">
        <v>35</v>
      </c>
      <c r="P83" s="52">
        <v>35</v>
      </c>
      <c r="Q83" s="52">
        <v>1500.74</v>
      </c>
      <c r="R83" s="49">
        <v>84.11</v>
      </c>
      <c r="S83" s="52">
        <v>1572.1799999999998</v>
      </c>
      <c r="T83" s="52">
        <v>8</v>
      </c>
      <c r="U83" s="52">
        <v>35.25</v>
      </c>
      <c r="V83" s="52">
        <v>263</v>
      </c>
      <c r="W83" s="53">
        <v>0.16728364436642115</v>
      </c>
      <c r="X83" s="53">
        <v>0.13500000000000001</v>
      </c>
      <c r="Y83" s="61">
        <f t="shared" si="9"/>
        <v>255.49429999999998</v>
      </c>
      <c r="Z83" s="61">
        <f t="shared" si="10"/>
        <v>70</v>
      </c>
      <c r="AA83" s="52">
        <f t="shared" si="11"/>
        <v>1118.8016700000001</v>
      </c>
      <c r="AB83" s="52">
        <v>445</v>
      </c>
    </row>
    <row r="84" spans="1:28">
      <c r="A84" s="46" t="s">
        <v>153</v>
      </c>
      <c r="B84" s="46" t="s">
        <v>154</v>
      </c>
      <c r="C84" s="49">
        <v>175.24</v>
      </c>
      <c r="D84" s="47">
        <v>0</v>
      </c>
      <c r="E84" s="47">
        <v>8.24</v>
      </c>
      <c r="F84" s="48">
        <f t="shared" si="7"/>
        <v>8.24</v>
      </c>
      <c r="G84" s="49">
        <v>0</v>
      </c>
      <c r="H84" s="47">
        <f t="shared" si="8"/>
        <v>8.24</v>
      </c>
      <c r="I84" s="47">
        <v>2</v>
      </c>
      <c r="J84" s="47">
        <v>0</v>
      </c>
      <c r="K84" s="50">
        <v>0</v>
      </c>
      <c r="L84" s="48">
        <v>0</v>
      </c>
      <c r="M84" s="49">
        <v>0</v>
      </c>
      <c r="N84" s="51">
        <v>0.77329999999999999</v>
      </c>
      <c r="O84" s="52">
        <v>0</v>
      </c>
      <c r="P84" s="52">
        <v>0</v>
      </c>
      <c r="Q84" s="52">
        <v>172.56</v>
      </c>
      <c r="R84" s="49">
        <v>0</v>
      </c>
      <c r="S84" s="52">
        <v>171.33</v>
      </c>
      <c r="T84" s="52">
        <v>0</v>
      </c>
      <c r="U84" s="52">
        <v>1.5</v>
      </c>
      <c r="V84" s="52">
        <v>34</v>
      </c>
      <c r="W84" s="53">
        <v>0.19844744061168504</v>
      </c>
      <c r="X84" s="53">
        <v>0.13500000000000001</v>
      </c>
      <c r="Y84" s="61">
        <f t="shared" si="9"/>
        <v>24.629550000000002</v>
      </c>
      <c r="Z84" s="61">
        <f t="shared" si="10"/>
        <v>0</v>
      </c>
      <c r="AA84" s="52">
        <f t="shared" si="11"/>
        <v>133.44064800000001</v>
      </c>
      <c r="AB84" s="52">
        <v>39</v>
      </c>
    </row>
    <row r="85" spans="1:28">
      <c r="A85" s="46" t="s">
        <v>155</v>
      </c>
      <c r="B85" s="46" t="s">
        <v>156</v>
      </c>
      <c r="C85" s="49">
        <v>180.81</v>
      </c>
      <c r="D85" s="47">
        <v>4.1399999999999997</v>
      </c>
      <c r="E85" s="47">
        <v>2.67</v>
      </c>
      <c r="F85" s="48">
        <f t="shared" si="7"/>
        <v>6.81</v>
      </c>
      <c r="G85" s="49">
        <v>0</v>
      </c>
      <c r="H85" s="47">
        <f t="shared" si="8"/>
        <v>6.81</v>
      </c>
      <c r="I85" s="47">
        <v>2</v>
      </c>
      <c r="J85" s="47">
        <v>0</v>
      </c>
      <c r="K85" s="50">
        <v>0</v>
      </c>
      <c r="L85" s="48">
        <v>0</v>
      </c>
      <c r="M85" s="49">
        <v>0</v>
      </c>
      <c r="N85" s="51">
        <v>0.99439999999999995</v>
      </c>
      <c r="O85" s="52">
        <v>5</v>
      </c>
      <c r="P85" s="52">
        <v>5</v>
      </c>
      <c r="Q85" s="52">
        <v>178.21</v>
      </c>
      <c r="R85" s="49">
        <v>9.0399999999999991</v>
      </c>
      <c r="S85" s="52">
        <v>197.26</v>
      </c>
      <c r="T85" s="52">
        <v>0</v>
      </c>
      <c r="U85" s="52">
        <v>3</v>
      </c>
      <c r="V85" s="52">
        <v>35</v>
      </c>
      <c r="W85" s="53">
        <v>0.177430801987225</v>
      </c>
      <c r="X85" s="53">
        <v>0.13500000000000001</v>
      </c>
      <c r="Y85" s="61">
        <f t="shared" si="9"/>
        <v>29.630099999999999</v>
      </c>
      <c r="Z85" s="61">
        <f t="shared" si="10"/>
        <v>10</v>
      </c>
      <c r="AA85" s="52">
        <f t="shared" si="11"/>
        <v>177.21202399999999</v>
      </c>
      <c r="AB85" s="52">
        <v>51</v>
      </c>
    </row>
    <row r="86" spans="1:28">
      <c r="A86" s="46" t="s">
        <v>157</v>
      </c>
      <c r="B86" s="46" t="s">
        <v>158</v>
      </c>
      <c r="C86" s="49">
        <v>145</v>
      </c>
      <c r="D86" s="47">
        <v>0</v>
      </c>
      <c r="E86" s="47">
        <v>0</v>
      </c>
      <c r="F86" s="48">
        <f t="shared" si="7"/>
        <v>0</v>
      </c>
      <c r="G86" s="49">
        <v>0</v>
      </c>
      <c r="H86" s="47">
        <f t="shared" si="8"/>
        <v>0</v>
      </c>
      <c r="I86" s="47">
        <v>0</v>
      </c>
      <c r="J86" s="47">
        <v>0</v>
      </c>
      <c r="K86" s="50">
        <v>0</v>
      </c>
      <c r="L86" s="48">
        <v>0</v>
      </c>
      <c r="M86" s="49">
        <v>0</v>
      </c>
      <c r="N86" s="51">
        <v>0.50329999999999997</v>
      </c>
      <c r="O86" s="52">
        <v>1</v>
      </c>
      <c r="P86" s="52">
        <v>1</v>
      </c>
      <c r="Q86" s="52">
        <v>152.02000000000001</v>
      </c>
      <c r="R86" s="49">
        <v>7.25</v>
      </c>
      <c r="S86" s="52">
        <v>164.8</v>
      </c>
      <c r="T86" s="52">
        <v>1.25</v>
      </c>
      <c r="U86" s="52">
        <v>5.75</v>
      </c>
      <c r="V86" s="52">
        <v>28.25</v>
      </c>
      <c r="W86" s="53">
        <v>0.17141990291262135</v>
      </c>
      <c r="X86" s="53">
        <v>0.13500000000000001</v>
      </c>
      <c r="Y86" s="61">
        <f t="shared" si="9"/>
        <v>29.248000000000005</v>
      </c>
      <c r="Z86" s="61">
        <f t="shared" si="10"/>
        <v>2</v>
      </c>
      <c r="AA86" s="52">
        <f t="shared" si="11"/>
        <v>76.511666000000005</v>
      </c>
      <c r="AB86" s="52">
        <v>79</v>
      </c>
    </row>
    <row r="87" spans="1:28">
      <c r="A87" s="46" t="s">
        <v>159</v>
      </c>
      <c r="B87" s="46" t="s">
        <v>160</v>
      </c>
      <c r="C87" s="49">
        <v>56</v>
      </c>
      <c r="D87" s="47">
        <v>0</v>
      </c>
      <c r="E87" s="47">
        <v>0</v>
      </c>
      <c r="F87" s="48">
        <f t="shared" si="7"/>
        <v>0</v>
      </c>
      <c r="G87" s="49">
        <v>0</v>
      </c>
      <c r="H87" s="47">
        <f t="shared" si="8"/>
        <v>0</v>
      </c>
      <c r="I87" s="47">
        <v>0</v>
      </c>
      <c r="J87" s="47">
        <v>0</v>
      </c>
      <c r="K87" s="50">
        <v>0</v>
      </c>
      <c r="L87" s="48">
        <v>0</v>
      </c>
      <c r="M87" s="49">
        <v>0</v>
      </c>
      <c r="N87" s="51">
        <v>0.52729999999999999</v>
      </c>
      <c r="O87" s="52">
        <v>0</v>
      </c>
      <c r="P87" s="52">
        <v>0</v>
      </c>
      <c r="Q87" s="52">
        <v>55.4</v>
      </c>
      <c r="R87" s="49">
        <v>0</v>
      </c>
      <c r="S87" s="52">
        <v>59.4</v>
      </c>
      <c r="T87" s="52">
        <v>0</v>
      </c>
      <c r="U87" s="52">
        <v>0</v>
      </c>
      <c r="V87" s="52">
        <v>12</v>
      </c>
      <c r="W87" s="53">
        <v>0.20202020202020202</v>
      </c>
      <c r="X87" s="53">
        <v>0.13500000000000001</v>
      </c>
      <c r="Y87" s="61">
        <f t="shared" si="9"/>
        <v>8.0190000000000001</v>
      </c>
      <c r="Z87" s="61">
        <f t="shared" si="10"/>
        <v>0</v>
      </c>
      <c r="AA87" s="52">
        <f t="shared" si="11"/>
        <v>29.212419999999998</v>
      </c>
      <c r="AB87" s="52">
        <v>32</v>
      </c>
    </row>
    <row r="88" spans="1:28">
      <c r="A88" s="46" t="s">
        <v>161</v>
      </c>
      <c r="B88" s="46" t="s">
        <v>162</v>
      </c>
      <c r="C88" s="49">
        <v>139.35</v>
      </c>
      <c r="D88" s="47">
        <v>2.96</v>
      </c>
      <c r="E88" s="47">
        <v>9.39</v>
      </c>
      <c r="F88" s="48">
        <f t="shared" si="7"/>
        <v>12.350000000000001</v>
      </c>
      <c r="G88" s="49">
        <v>0</v>
      </c>
      <c r="H88" s="47">
        <f t="shared" si="8"/>
        <v>12.350000000000001</v>
      </c>
      <c r="I88" s="47">
        <v>2</v>
      </c>
      <c r="J88" s="47">
        <v>0</v>
      </c>
      <c r="K88" s="50">
        <v>0</v>
      </c>
      <c r="L88" s="48">
        <v>0</v>
      </c>
      <c r="M88" s="49">
        <v>0</v>
      </c>
      <c r="N88" s="51">
        <v>0.55100000000000005</v>
      </c>
      <c r="O88" s="52">
        <v>0</v>
      </c>
      <c r="P88" s="52">
        <v>0</v>
      </c>
      <c r="Q88" s="52">
        <v>145.80000000000001</v>
      </c>
      <c r="R88" s="49">
        <v>6.97</v>
      </c>
      <c r="S88" s="52">
        <v>155.66999999999999</v>
      </c>
      <c r="T88" s="52">
        <v>0</v>
      </c>
      <c r="U88" s="52">
        <v>0</v>
      </c>
      <c r="V88" s="52">
        <v>25.25</v>
      </c>
      <c r="W88" s="53">
        <v>0.16220209417357231</v>
      </c>
      <c r="X88" s="53">
        <v>0.13500000000000001</v>
      </c>
      <c r="Y88" s="61">
        <f t="shared" si="9"/>
        <v>21.015450000000001</v>
      </c>
      <c r="Z88" s="61">
        <f t="shared" si="10"/>
        <v>0</v>
      </c>
      <c r="AA88" s="52">
        <f t="shared" si="11"/>
        <v>80.335800000000006</v>
      </c>
      <c r="AB88" s="52">
        <v>40</v>
      </c>
    </row>
    <row r="89" spans="1:28">
      <c r="A89" s="46" t="s">
        <v>163</v>
      </c>
      <c r="B89" s="46" t="s">
        <v>164</v>
      </c>
      <c r="C89" s="49">
        <v>602.70000000000005</v>
      </c>
      <c r="D89" s="47">
        <v>17.32</v>
      </c>
      <c r="E89" s="47">
        <v>21.13</v>
      </c>
      <c r="F89" s="48">
        <f t="shared" si="7"/>
        <v>38.450000000000003</v>
      </c>
      <c r="G89" s="49">
        <v>0</v>
      </c>
      <c r="H89" s="47">
        <f t="shared" si="8"/>
        <v>38.450000000000003</v>
      </c>
      <c r="I89" s="47">
        <v>20</v>
      </c>
      <c r="J89" s="47">
        <v>2.25</v>
      </c>
      <c r="K89" s="50">
        <v>0</v>
      </c>
      <c r="L89" s="48">
        <v>0</v>
      </c>
      <c r="M89" s="49">
        <v>0</v>
      </c>
      <c r="N89" s="51">
        <v>0.76590000000000003</v>
      </c>
      <c r="O89" s="52">
        <v>5</v>
      </c>
      <c r="P89" s="52">
        <v>5</v>
      </c>
      <c r="Q89" s="52">
        <v>617.37</v>
      </c>
      <c r="R89" s="49">
        <v>30.14</v>
      </c>
      <c r="S89" s="52">
        <v>609.36</v>
      </c>
      <c r="T89" s="52">
        <v>5.25</v>
      </c>
      <c r="U89" s="52">
        <v>10</v>
      </c>
      <c r="V89" s="52">
        <v>89</v>
      </c>
      <c r="W89" s="53">
        <v>0.14605487724826047</v>
      </c>
      <c r="X89" s="53">
        <v>0.13500000000000001</v>
      </c>
      <c r="Y89" s="61">
        <f t="shared" si="9"/>
        <v>97.513600000000011</v>
      </c>
      <c r="Z89" s="61">
        <f t="shared" si="10"/>
        <v>10</v>
      </c>
      <c r="AA89" s="52">
        <f t="shared" si="11"/>
        <v>472.843683</v>
      </c>
      <c r="AB89" s="52">
        <v>155</v>
      </c>
    </row>
    <row r="90" spans="1:28">
      <c r="A90" s="46" t="s">
        <v>165</v>
      </c>
      <c r="B90" s="46" t="s">
        <v>166</v>
      </c>
      <c r="C90" s="49">
        <v>272.82000000000005</v>
      </c>
      <c r="D90" s="47">
        <v>12</v>
      </c>
      <c r="E90" s="47">
        <v>32.6</v>
      </c>
      <c r="F90" s="48">
        <f t="shared" si="7"/>
        <v>44.6</v>
      </c>
      <c r="G90" s="49">
        <v>0</v>
      </c>
      <c r="H90" s="47">
        <f t="shared" si="8"/>
        <v>44.6</v>
      </c>
      <c r="I90" s="47">
        <v>1</v>
      </c>
      <c r="J90" s="47">
        <v>1.22</v>
      </c>
      <c r="K90" s="50">
        <v>1</v>
      </c>
      <c r="L90" s="48">
        <v>0</v>
      </c>
      <c r="M90" s="49">
        <v>10</v>
      </c>
      <c r="N90" s="51">
        <v>0.63639999999999997</v>
      </c>
      <c r="O90" s="52">
        <v>0</v>
      </c>
      <c r="P90" s="52">
        <v>0</v>
      </c>
      <c r="Q90" s="52">
        <v>228.6</v>
      </c>
      <c r="R90" s="49">
        <v>13.64</v>
      </c>
      <c r="S90" s="52">
        <v>277.14999999999998</v>
      </c>
      <c r="T90" s="52">
        <v>2.75</v>
      </c>
      <c r="U90" s="52">
        <v>3</v>
      </c>
      <c r="V90" s="52">
        <v>51</v>
      </c>
      <c r="W90" s="53">
        <v>0.18401587587948764</v>
      </c>
      <c r="X90" s="53">
        <v>0.13500000000000001</v>
      </c>
      <c r="Y90" s="61">
        <f t="shared" si="9"/>
        <v>43.16525</v>
      </c>
      <c r="Z90" s="61">
        <f t="shared" si="10"/>
        <v>0</v>
      </c>
      <c r="AA90" s="52">
        <f t="shared" si="11"/>
        <v>145.48103999999998</v>
      </c>
      <c r="AB90" s="52">
        <v>54</v>
      </c>
    </row>
    <row r="91" spans="1:28">
      <c r="A91" s="46" t="s">
        <v>167</v>
      </c>
      <c r="B91" s="46" t="s">
        <v>168</v>
      </c>
      <c r="C91" s="49">
        <v>6246.9</v>
      </c>
      <c r="D91" s="47">
        <v>49.86</v>
      </c>
      <c r="E91" s="47">
        <v>390.81</v>
      </c>
      <c r="F91" s="48">
        <f t="shared" si="7"/>
        <v>440.67</v>
      </c>
      <c r="G91" s="49">
        <v>0</v>
      </c>
      <c r="H91" s="47">
        <f t="shared" si="8"/>
        <v>440.67</v>
      </c>
      <c r="I91" s="47">
        <v>110</v>
      </c>
      <c r="J91" s="47">
        <v>6.23</v>
      </c>
      <c r="K91" s="50">
        <v>10</v>
      </c>
      <c r="L91" s="48">
        <v>0</v>
      </c>
      <c r="M91" s="49">
        <v>200</v>
      </c>
      <c r="N91" s="51">
        <v>0.3856</v>
      </c>
      <c r="O91" s="52">
        <v>56.25</v>
      </c>
      <c r="P91" s="52">
        <v>56.25</v>
      </c>
      <c r="Q91" s="52">
        <v>5817.03</v>
      </c>
      <c r="R91" s="49">
        <v>312.35000000000002</v>
      </c>
      <c r="S91" s="52">
        <v>5899.9800000000005</v>
      </c>
      <c r="T91" s="52">
        <v>67.75</v>
      </c>
      <c r="U91" s="52">
        <v>115.5</v>
      </c>
      <c r="V91" s="52">
        <v>899</v>
      </c>
      <c r="W91" s="53">
        <v>0.15237339787592499</v>
      </c>
      <c r="X91" s="53">
        <v>0.13500000000000001</v>
      </c>
      <c r="Y91" s="61">
        <f t="shared" si="9"/>
        <v>979.74730000000011</v>
      </c>
      <c r="Z91" s="61">
        <f t="shared" si="10"/>
        <v>112.5</v>
      </c>
      <c r="AA91" s="52">
        <f t="shared" si="11"/>
        <v>2243.0467679999997</v>
      </c>
      <c r="AB91" s="52">
        <v>1830</v>
      </c>
    </row>
    <row r="92" spans="1:28">
      <c r="A92" s="46" t="s">
        <v>169</v>
      </c>
      <c r="B92" s="46" t="s">
        <v>170</v>
      </c>
      <c r="C92" s="49">
        <v>980.93</v>
      </c>
      <c r="D92" s="47">
        <v>0</v>
      </c>
      <c r="E92" s="47">
        <v>18.04</v>
      </c>
      <c r="F92" s="48">
        <f t="shared" si="7"/>
        <v>18.04</v>
      </c>
      <c r="G92" s="49">
        <v>0</v>
      </c>
      <c r="H92" s="47">
        <f t="shared" si="8"/>
        <v>18.04</v>
      </c>
      <c r="I92" s="47">
        <v>14</v>
      </c>
      <c r="J92" s="47">
        <v>0.89</v>
      </c>
      <c r="K92" s="50">
        <v>50</v>
      </c>
      <c r="L92" s="48">
        <v>0</v>
      </c>
      <c r="M92" s="49">
        <v>0</v>
      </c>
      <c r="N92" s="51">
        <v>0.3422</v>
      </c>
      <c r="O92" s="52">
        <v>3</v>
      </c>
      <c r="P92" s="52">
        <v>3</v>
      </c>
      <c r="Q92" s="52">
        <v>972.64</v>
      </c>
      <c r="R92" s="49">
        <v>49.05</v>
      </c>
      <c r="S92" s="52">
        <v>1009.77</v>
      </c>
      <c r="T92" s="52">
        <v>7</v>
      </c>
      <c r="U92" s="52">
        <v>11.75</v>
      </c>
      <c r="V92" s="52">
        <v>149.25</v>
      </c>
      <c r="W92" s="53">
        <v>0.14780593600522893</v>
      </c>
      <c r="X92" s="53">
        <v>0.13500000000000001</v>
      </c>
      <c r="Y92" s="61">
        <f t="shared" si="9"/>
        <v>155.06895</v>
      </c>
      <c r="Z92" s="61">
        <f t="shared" si="10"/>
        <v>6</v>
      </c>
      <c r="AA92" s="52">
        <f t="shared" si="11"/>
        <v>332.83740799999998</v>
      </c>
      <c r="AB92" s="52">
        <v>267</v>
      </c>
    </row>
    <row r="93" spans="1:28">
      <c r="A93" s="46" t="s">
        <v>171</v>
      </c>
      <c r="B93" s="46" t="s">
        <v>172</v>
      </c>
      <c r="C93" s="49">
        <v>1267.6599999999999</v>
      </c>
      <c r="D93" s="47">
        <v>0</v>
      </c>
      <c r="E93" s="47">
        <v>54.1</v>
      </c>
      <c r="F93" s="48">
        <f t="shared" si="7"/>
        <v>54.1</v>
      </c>
      <c r="G93" s="49">
        <v>0</v>
      </c>
      <c r="H93" s="47">
        <f t="shared" si="8"/>
        <v>54.1</v>
      </c>
      <c r="I93" s="47">
        <v>29</v>
      </c>
      <c r="J93" s="47">
        <v>4.5599999999999996</v>
      </c>
      <c r="K93" s="50">
        <v>0</v>
      </c>
      <c r="L93" s="48">
        <v>0</v>
      </c>
      <c r="M93" s="49">
        <v>5</v>
      </c>
      <c r="N93" s="51">
        <v>0.29339999999999999</v>
      </c>
      <c r="O93" s="52">
        <v>3</v>
      </c>
      <c r="P93" s="52">
        <v>3</v>
      </c>
      <c r="Q93" s="52">
        <v>1296.75</v>
      </c>
      <c r="R93" s="49">
        <v>63.38</v>
      </c>
      <c r="S93" s="52">
        <v>1308.9099999999999</v>
      </c>
      <c r="T93" s="52">
        <v>7</v>
      </c>
      <c r="U93" s="52">
        <v>13.5</v>
      </c>
      <c r="V93" s="52">
        <v>190.75</v>
      </c>
      <c r="W93" s="53">
        <v>0.14573194490071895</v>
      </c>
      <c r="X93" s="53">
        <v>0.13500000000000001</v>
      </c>
      <c r="Y93" s="61">
        <f t="shared" si="9"/>
        <v>197.20284999999998</v>
      </c>
      <c r="Z93" s="61">
        <f t="shared" si="10"/>
        <v>6</v>
      </c>
      <c r="AA93" s="52">
        <f t="shared" si="11"/>
        <v>380.46645000000001</v>
      </c>
      <c r="AB93" s="52">
        <v>356</v>
      </c>
    </row>
    <row r="94" spans="1:28">
      <c r="A94" s="46" t="s">
        <v>173</v>
      </c>
      <c r="B94" s="46" t="s">
        <v>174</v>
      </c>
      <c r="C94" s="49">
        <v>25</v>
      </c>
      <c r="D94" s="47">
        <v>0</v>
      </c>
      <c r="E94" s="47">
        <v>0</v>
      </c>
      <c r="F94" s="48">
        <f t="shared" si="7"/>
        <v>0</v>
      </c>
      <c r="G94" s="49">
        <v>0</v>
      </c>
      <c r="H94" s="47">
        <f t="shared" si="8"/>
        <v>0</v>
      </c>
      <c r="I94" s="47">
        <v>0</v>
      </c>
      <c r="J94" s="47">
        <v>0</v>
      </c>
      <c r="K94" s="50">
        <v>0</v>
      </c>
      <c r="L94" s="48">
        <v>0</v>
      </c>
      <c r="M94" s="49">
        <v>0</v>
      </c>
      <c r="N94" s="51">
        <v>1</v>
      </c>
      <c r="O94" s="52">
        <v>0</v>
      </c>
      <c r="P94" s="52">
        <v>0</v>
      </c>
      <c r="Q94" s="52">
        <v>17.3</v>
      </c>
      <c r="R94" s="49">
        <v>0</v>
      </c>
      <c r="S94" s="52">
        <v>27.4</v>
      </c>
      <c r="T94" s="52">
        <v>0</v>
      </c>
      <c r="U94" s="52">
        <v>0</v>
      </c>
      <c r="V94" s="52">
        <v>1.25</v>
      </c>
      <c r="W94" s="53">
        <v>4.5620437956204379E-2</v>
      </c>
      <c r="X94" s="53">
        <v>4.5620437956204379E-2</v>
      </c>
      <c r="Y94" s="61">
        <f t="shared" si="9"/>
        <v>1.25</v>
      </c>
      <c r="Z94" s="61">
        <f t="shared" si="10"/>
        <v>0</v>
      </c>
      <c r="AA94" s="52">
        <f t="shared" si="11"/>
        <v>17.3</v>
      </c>
      <c r="AB94" s="52">
        <v>13</v>
      </c>
    </row>
    <row r="95" spans="1:28">
      <c r="A95" s="46" t="s">
        <v>175</v>
      </c>
      <c r="B95" s="46" t="s">
        <v>176</v>
      </c>
      <c r="C95" s="49">
        <v>71</v>
      </c>
      <c r="D95" s="47">
        <v>0</v>
      </c>
      <c r="E95" s="47">
        <v>0</v>
      </c>
      <c r="F95" s="48">
        <f t="shared" si="7"/>
        <v>0</v>
      </c>
      <c r="G95" s="49">
        <v>0</v>
      </c>
      <c r="H95" s="47">
        <f t="shared" si="8"/>
        <v>0</v>
      </c>
      <c r="I95" s="47">
        <v>0</v>
      </c>
      <c r="J95" s="47">
        <v>0</v>
      </c>
      <c r="K95" s="50">
        <v>0</v>
      </c>
      <c r="L95" s="48">
        <v>0</v>
      </c>
      <c r="M95" s="49">
        <v>0</v>
      </c>
      <c r="N95" s="51">
        <v>0.78210000000000002</v>
      </c>
      <c r="O95" s="52">
        <v>0</v>
      </c>
      <c r="P95" s="52">
        <v>0</v>
      </c>
      <c r="Q95" s="52">
        <v>76.3</v>
      </c>
      <c r="R95" s="49">
        <v>3.55</v>
      </c>
      <c r="S95" s="52">
        <v>68.400000000000006</v>
      </c>
      <c r="T95" s="52">
        <v>1</v>
      </c>
      <c r="U95" s="52">
        <v>4.5</v>
      </c>
      <c r="V95" s="52">
        <v>10.5</v>
      </c>
      <c r="W95" s="53">
        <v>0.15350877192982454</v>
      </c>
      <c r="X95" s="53">
        <v>0.13500000000000001</v>
      </c>
      <c r="Y95" s="61">
        <f t="shared" si="9"/>
        <v>14.734000000000002</v>
      </c>
      <c r="Z95" s="61">
        <f t="shared" si="10"/>
        <v>0</v>
      </c>
      <c r="AA95" s="52">
        <f t="shared" si="11"/>
        <v>59.674230000000001</v>
      </c>
      <c r="AB95" s="52">
        <v>28</v>
      </c>
    </row>
    <row r="96" spans="1:28">
      <c r="A96" s="46" t="s">
        <v>177</v>
      </c>
      <c r="B96" s="46" t="s">
        <v>178</v>
      </c>
      <c r="C96" s="49">
        <v>652.53</v>
      </c>
      <c r="D96" s="47">
        <v>5.38</v>
      </c>
      <c r="E96" s="47">
        <v>13.16</v>
      </c>
      <c r="F96" s="48">
        <f t="shared" si="7"/>
        <v>18.54</v>
      </c>
      <c r="G96" s="49">
        <v>0</v>
      </c>
      <c r="H96" s="47">
        <f t="shared" si="8"/>
        <v>18.54</v>
      </c>
      <c r="I96" s="47">
        <v>4.5</v>
      </c>
      <c r="J96" s="47">
        <v>1.05</v>
      </c>
      <c r="K96" s="50">
        <v>0</v>
      </c>
      <c r="L96" s="48">
        <v>0</v>
      </c>
      <c r="M96" s="49">
        <v>428.44</v>
      </c>
      <c r="N96" s="51">
        <v>0.1898</v>
      </c>
      <c r="O96" s="52">
        <v>0</v>
      </c>
      <c r="P96" s="52">
        <v>0</v>
      </c>
      <c r="Q96" s="52">
        <v>614.72</v>
      </c>
      <c r="R96" s="49">
        <v>32.630000000000003</v>
      </c>
      <c r="S96" s="52">
        <v>651.31999999999994</v>
      </c>
      <c r="T96" s="52">
        <v>0</v>
      </c>
      <c r="U96" s="52">
        <v>0</v>
      </c>
      <c r="V96" s="52">
        <v>52</v>
      </c>
      <c r="W96" s="53">
        <v>7.9837867714794578E-2</v>
      </c>
      <c r="X96" s="53">
        <v>7.9837867714794578E-2</v>
      </c>
      <c r="Y96" s="61">
        <f t="shared" si="9"/>
        <v>52</v>
      </c>
      <c r="Z96" s="61">
        <f t="shared" si="10"/>
        <v>0</v>
      </c>
      <c r="AA96" s="52">
        <f t="shared" si="11"/>
        <v>116.673856</v>
      </c>
      <c r="AB96" s="52">
        <v>58</v>
      </c>
    </row>
    <row r="97" spans="1:28">
      <c r="A97" s="46" t="s">
        <v>179</v>
      </c>
      <c r="B97" s="46" t="s">
        <v>180</v>
      </c>
      <c r="C97" s="49">
        <v>729.45</v>
      </c>
      <c r="D97" s="47">
        <v>0</v>
      </c>
      <c r="E97" s="47">
        <v>21.82</v>
      </c>
      <c r="F97" s="48">
        <f t="shared" si="7"/>
        <v>21.82</v>
      </c>
      <c r="G97" s="49">
        <v>0</v>
      </c>
      <c r="H97" s="47">
        <f t="shared" si="8"/>
        <v>21.82</v>
      </c>
      <c r="I97" s="47">
        <v>17</v>
      </c>
      <c r="J97" s="47">
        <v>0.63</v>
      </c>
      <c r="K97" s="50">
        <v>5</v>
      </c>
      <c r="L97" s="48">
        <v>0</v>
      </c>
      <c r="M97" s="49">
        <v>45</v>
      </c>
      <c r="N97" s="51">
        <v>0.49070000000000003</v>
      </c>
      <c r="O97" s="52">
        <v>3</v>
      </c>
      <c r="P97" s="52">
        <v>3</v>
      </c>
      <c r="Q97" s="52">
        <v>832.22</v>
      </c>
      <c r="R97" s="49">
        <v>36.47</v>
      </c>
      <c r="S97" s="52">
        <v>805.93</v>
      </c>
      <c r="T97" s="52">
        <v>6</v>
      </c>
      <c r="U97" s="52">
        <v>14.75</v>
      </c>
      <c r="V97" s="52">
        <v>126.75</v>
      </c>
      <c r="W97" s="53">
        <v>0.15727172335066322</v>
      </c>
      <c r="X97" s="53">
        <v>0.13500000000000001</v>
      </c>
      <c r="Y97" s="61">
        <f t="shared" si="9"/>
        <v>129.55054999999999</v>
      </c>
      <c r="Z97" s="61">
        <f t="shared" si="10"/>
        <v>6</v>
      </c>
      <c r="AA97" s="52">
        <f t="shared" si="11"/>
        <v>408.37035400000002</v>
      </c>
      <c r="AB97" s="52">
        <v>170</v>
      </c>
    </row>
    <row r="98" spans="1:28">
      <c r="A98" s="46" t="s">
        <v>181</v>
      </c>
      <c r="B98" s="46" t="s">
        <v>182</v>
      </c>
      <c r="C98" s="49">
        <v>1263.1200000000001</v>
      </c>
      <c r="D98" s="47">
        <v>0</v>
      </c>
      <c r="E98" s="47">
        <v>55.91</v>
      </c>
      <c r="F98" s="48">
        <f t="shared" si="7"/>
        <v>55.91</v>
      </c>
      <c r="G98" s="49">
        <v>0</v>
      </c>
      <c r="H98" s="47">
        <f t="shared" si="8"/>
        <v>55.91</v>
      </c>
      <c r="I98" s="47">
        <v>42</v>
      </c>
      <c r="J98" s="47">
        <v>2.21</v>
      </c>
      <c r="K98" s="50">
        <v>0</v>
      </c>
      <c r="L98" s="48">
        <v>0</v>
      </c>
      <c r="M98" s="49">
        <v>55</v>
      </c>
      <c r="N98" s="51">
        <v>0.51739999999999997</v>
      </c>
      <c r="O98" s="52">
        <v>8</v>
      </c>
      <c r="P98" s="52">
        <v>8</v>
      </c>
      <c r="Q98" s="52">
        <v>1183.6300000000001</v>
      </c>
      <c r="R98" s="49">
        <v>63.16</v>
      </c>
      <c r="S98" s="52">
        <v>1209.74</v>
      </c>
      <c r="T98" s="52">
        <v>10.25</v>
      </c>
      <c r="U98" s="52">
        <v>15.25</v>
      </c>
      <c r="V98" s="52">
        <v>172.75</v>
      </c>
      <c r="W98" s="53">
        <v>0.14279927918395688</v>
      </c>
      <c r="X98" s="53">
        <v>0.13500000000000001</v>
      </c>
      <c r="Y98" s="61">
        <f t="shared" si="9"/>
        <v>188.81490000000002</v>
      </c>
      <c r="Z98" s="61">
        <f t="shared" si="10"/>
        <v>16</v>
      </c>
      <c r="AA98" s="52">
        <f t="shared" si="11"/>
        <v>612.41016200000001</v>
      </c>
      <c r="AB98" s="52">
        <v>294</v>
      </c>
    </row>
    <row r="99" spans="1:28">
      <c r="A99" s="46" t="s">
        <v>183</v>
      </c>
      <c r="B99" s="46" t="s">
        <v>184</v>
      </c>
      <c r="C99" s="49">
        <v>53458.020000000004</v>
      </c>
      <c r="D99" s="47">
        <v>152.38</v>
      </c>
      <c r="E99" s="47">
        <v>1297.42</v>
      </c>
      <c r="F99" s="48">
        <f t="shared" si="7"/>
        <v>1449.8000000000002</v>
      </c>
      <c r="G99" s="49">
        <v>83.36</v>
      </c>
      <c r="H99" s="47">
        <f t="shared" si="8"/>
        <v>1533.16</v>
      </c>
      <c r="I99" s="47">
        <v>1190</v>
      </c>
      <c r="J99" s="47">
        <v>59.86</v>
      </c>
      <c r="K99" s="50">
        <v>130</v>
      </c>
      <c r="L99" s="48">
        <v>0</v>
      </c>
      <c r="M99" s="49">
        <v>845</v>
      </c>
      <c r="N99" s="51">
        <v>0.31380000000000002</v>
      </c>
      <c r="O99" s="52">
        <v>1522.25</v>
      </c>
      <c r="P99" s="52">
        <v>1522.25</v>
      </c>
      <c r="Q99" s="52">
        <v>53369.68</v>
      </c>
      <c r="R99" s="49">
        <v>2672.9</v>
      </c>
      <c r="S99" s="52">
        <v>54126.189999999995</v>
      </c>
      <c r="T99" s="52">
        <v>620.5</v>
      </c>
      <c r="U99" s="52">
        <v>405.25</v>
      </c>
      <c r="V99" s="52">
        <v>7408</v>
      </c>
      <c r="W99" s="53">
        <v>0.13686535113592885</v>
      </c>
      <c r="X99" s="53">
        <v>0.13500000000000001</v>
      </c>
      <c r="Y99" s="61">
        <f t="shared" si="9"/>
        <v>8332.7856499999998</v>
      </c>
      <c r="Z99" s="61">
        <f t="shared" si="10"/>
        <v>3044.5</v>
      </c>
      <c r="AA99" s="52">
        <f t="shared" si="11"/>
        <v>16747.405584</v>
      </c>
      <c r="AB99" s="52">
        <v>17777</v>
      </c>
    </row>
    <row r="100" spans="1:28">
      <c r="A100" s="46" t="s">
        <v>185</v>
      </c>
      <c r="B100" s="46" t="s">
        <v>186</v>
      </c>
      <c r="C100" s="49">
        <v>24025.760000000002</v>
      </c>
      <c r="D100" s="47">
        <v>104.71</v>
      </c>
      <c r="E100" s="47">
        <v>1247.22</v>
      </c>
      <c r="F100" s="48">
        <f t="shared" si="7"/>
        <v>1351.93</v>
      </c>
      <c r="G100" s="49">
        <v>0</v>
      </c>
      <c r="H100" s="47">
        <f t="shared" si="8"/>
        <v>1351.93</v>
      </c>
      <c r="I100" s="47">
        <v>750</v>
      </c>
      <c r="J100" s="47">
        <v>72.83</v>
      </c>
      <c r="K100" s="50">
        <v>240</v>
      </c>
      <c r="L100" s="48">
        <v>0</v>
      </c>
      <c r="M100" s="49">
        <v>298</v>
      </c>
      <c r="N100" s="51">
        <v>0.62490000000000001</v>
      </c>
      <c r="O100" s="52">
        <v>1087</v>
      </c>
      <c r="P100" s="52">
        <v>1087</v>
      </c>
      <c r="Q100" s="52">
        <v>22266.05</v>
      </c>
      <c r="R100" s="49">
        <v>1201.29</v>
      </c>
      <c r="S100" s="52">
        <v>22187.230000000003</v>
      </c>
      <c r="T100" s="52">
        <v>195.75</v>
      </c>
      <c r="U100" s="52">
        <v>265.75</v>
      </c>
      <c r="V100" s="52">
        <v>2883.25</v>
      </c>
      <c r="W100" s="53">
        <v>0.12995087714870218</v>
      </c>
      <c r="X100" s="53">
        <v>0.12995087714870218</v>
      </c>
      <c r="Y100" s="61">
        <f t="shared" si="9"/>
        <v>3344.75</v>
      </c>
      <c r="Z100" s="61">
        <f t="shared" si="10"/>
        <v>2174</v>
      </c>
      <c r="AA100" s="52">
        <f t="shared" si="11"/>
        <v>13914.054645</v>
      </c>
      <c r="AB100" s="52">
        <v>6775</v>
      </c>
    </row>
    <row r="101" spans="1:28">
      <c r="A101" s="46" t="s">
        <v>187</v>
      </c>
      <c r="B101" s="46" t="s">
        <v>188</v>
      </c>
      <c r="C101" s="49">
        <v>4754.09</v>
      </c>
      <c r="D101" s="47">
        <v>20.27</v>
      </c>
      <c r="E101" s="47">
        <v>276.94</v>
      </c>
      <c r="F101" s="48">
        <f t="shared" si="7"/>
        <v>297.20999999999998</v>
      </c>
      <c r="G101" s="49">
        <v>0</v>
      </c>
      <c r="H101" s="47">
        <f t="shared" si="8"/>
        <v>297.20999999999998</v>
      </c>
      <c r="I101" s="47">
        <v>118</v>
      </c>
      <c r="J101" s="47">
        <v>10.88</v>
      </c>
      <c r="K101" s="50">
        <v>20</v>
      </c>
      <c r="L101" s="48">
        <v>0</v>
      </c>
      <c r="M101" s="49">
        <v>0</v>
      </c>
      <c r="N101" s="51">
        <v>0.29820000000000002</v>
      </c>
      <c r="O101" s="52">
        <v>63.75</v>
      </c>
      <c r="P101" s="52">
        <v>63.75</v>
      </c>
      <c r="Q101" s="52">
        <v>4036.61</v>
      </c>
      <c r="R101" s="49">
        <v>0</v>
      </c>
      <c r="S101" s="52">
        <v>4168.1999999999989</v>
      </c>
      <c r="T101" s="52">
        <v>35.25</v>
      </c>
      <c r="U101" s="52">
        <v>45.25</v>
      </c>
      <c r="V101" s="52">
        <v>624.75</v>
      </c>
      <c r="W101" s="53">
        <v>0.14988484237800492</v>
      </c>
      <c r="X101" s="53">
        <v>0.13500000000000001</v>
      </c>
      <c r="Y101" s="61">
        <f t="shared" si="9"/>
        <v>643.20699999999988</v>
      </c>
      <c r="Z101" s="61">
        <f t="shared" si="10"/>
        <v>127.5</v>
      </c>
      <c r="AA101" s="52">
        <f t="shared" si="11"/>
        <v>1203.7171020000001</v>
      </c>
      <c r="AB101" s="52">
        <v>1310</v>
      </c>
    </row>
    <row r="102" spans="1:28">
      <c r="A102" s="46" t="s">
        <v>189</v>
      </c>
      <c r="B102" s="46" t="s">
        <v>190</v>
      </c>
      <c r="C102" s="49">
        <v>4682.119999999999</v>
      </c>
      <c r="D102" s="47">
        <v>17.440000000000001</v>
      </c>
      <c r="E102" s="47">
        <v>247.14</v>
      </c>
      <c r="F102" s="48">
        <f t="shared" si="7"/>
        <v>264.58</v>
      </c>
      <c r="G102" s="49">
        <v>0</v>
      </c>
      <c r="H102" s="47">
        <f t="shared" si="8"/>
        <v>264.58</v>
      </c>
      <c r="I102" s="47">
        <v>46</v>
      </c>
      <c r="J102" s="47">
        <v>3.17</v>
      </c>
      <c r="K102" s="50">
        <v>0</v>
      </c>
      <c r="L102" s="48">
        <v>0</v>
      </c>
      <c r="M102" s="49">
        <v>6</v>
      </c>
      <c r="N102" s="51">
        <v>3.4500000000000003E-2</v>
      </c>
      <c r="O102" s="52">
        <v>133.75</v>
      </c>
      <c r="P102" s="52">
        <v>133.75</v>
      </c>
      <c r="Q102" s="52">
        <v>4419.9399999999996</v>
      </c>
      <c r="R102" s="49">
        <v>234.11</v>
      </c>
      <c r="S102" s="52">
        <v>4387.2300000000005</v>
      </c>
      <c r="T102" s="52">
        <v>29.25</v>
      </c>
      <c r="U102" s="52">
        <v>37.75</v>
      </c>
      <c r="V102" s="52">
        <v>399.75</v>
      </c>
      <c r="W102" s="53">
        <v>9.1116718293775337E-2</v>
      </c>
      <c r="X102" s="53">
        <v>9.1116718293775337E-2</v>
      </c>
      <c r="Y102" s="61">
        <f t="shared" si="9"/>
        <v>466.75</v>
      </c>
      <c r="Z102" s="61">
        <f t="shared" si="10"/>
        <v>267.5</v>
      </c>
      <c r="AA102" s="52">
        <f t="shared" si="11"/>
        <v>152.48793000000001</v>
      </c>
      <c r="AB102" s="52">
        <v>1168.1599999999999</v>
      </c>
    </row>
    <row r="103" spans="1:28">
      <c r="A103" s="46" t="s">
        <v>191</v>
      </c>
      <c r="B103" s="46" t="s">
        <v>192</v>
      </c>
      <c r="C103" s="49">
        <v>18943.559999999998</v>
      </c>
      <c r="D103" s="47">
        <v>142.52000000000001</v>
      </c>
      <c r="E103" s="47">
        <v>560.29999999999995</v>
      </c>
      <c r="F103" s="48">
        <f t="shared" si="7"/>
        <v>702.81999999999994</v>
      </c>
      <c r="G103" s="49">
        <v>412.87</v>
      </c>
      <c r="H103" s="47">
        <f t="shared" si="8"/>
        <v>1115.69</v>
      </c>
      <c r="I103" s="47">
        <v>595</v>
      </c>
      <c r="J103" s="47">
        <v>44.87</v>
      </c>
      <c r="K103" s="50">
        <v>300</v>
      </c>
      <c r="L103" s="48">
        <v>0</v>
      </c>
      <c r="M103" s="49">
        <v>45</v>
      </c>
      <c r="N103" s="51">
        <v>0.66579999999999995</v>
      </c>
      <c r="O103" s="52">
        <v>1035.5</v>
      </c>
      <c r="P103" s="52">
        <v>1035.5</v>
      </c>
      <c r="Q103" s="52">
        <v>18560.599999999999</v>
      </c>
      <c r="R103" s="49">
        <v>947.18</v>
      </c>
      <c r="S103" s="52">
        <v>18200.909999999996</v>
      </c>
      <c r="T103" s="52">
        <v>177.5</v>
      </c>
      <c r="U103" s="52">
        <v>207</v>
      </c>
      <c r="V103" s="52">
        <v>2600.5</v>
      </c>
      <c r="W103" s="53">
        <v>0.14287747151103986</v>
      </c>
      <c r="X103" s="53">
        <v>0.13500000000000001</v>
      </c>
      <c r="Y103" s="61">
        <f t="shared" si="9"/>
        <v>2841.6228499999997</v>
      </c>
      <c r="Z103" s="61">
        <f t="shared" si="10"/>
        <v>2071</v>
      </c>
      <c r="AA103" s="52">
        <f t="shared" si="11"/>
        <v>12357.647479999998</v>
      </c>
      <c r="AB103" s="52">
        <v>5595</v>
      </c>
    </row>
    <row r="104" spans="1:28">
      <c r="A104" s="46" t="s">
        <v>193</v>
      </c>
      <c r="B104" s="46" t="s">
        <v>194</v>
      </c>
      <c r="C104" s="49">
        <v>1628.8300000000002</v>
      </c>
      <c r="D104" s="47">
        <v>22.86</v>
      </c>
      <c r="E104" s="47">
        <v>84.58</v>
      </c>
      <c r="F104" s="48">
        <f t="shared" si="7"/>
        <v>107.44</v>
      </c>
      <c r="G104" s="49">
        <v>0</v>
      </c>
      <c r="H104" s="47">
        <f t="shared" si="8"/>
        <v>107.44</v>
      </c>
      <c r="I104" s="47">
        <v>55</v>
      </c>
      <c r="J104" s="47">
        <v>1.39</v>
      </c>
      <c r="K104" s="50">
        <v>0</v>
      </c>
      <c r="L104" s="48">
        <v>0</v>
      </c>
      <c r="M104" s="49">
        <v>90</v>
      </c>
      <c r="N104" s="51">
        <v>0.21740000000000001</v>
      </c>
      <c r="O104" s="52">
        <v>10</v>
      </c>
      <c r="P104" s="52">
        <v>10</v>
      </c>
      <c r="Q104" s="52">
        <v>1521.95</v>
      </c>
      <c r="R104" s="49">
        <v>81.44</v>
      </c>
      <c r="S104" s="52">
        <v>1500.3700000000001</v>
      </c>
      <c r="T104" s="52">
        <v>2</v>
      </c>
      <c r="U104" s="52">
        <v>8.25</v>
      </c>
      <c r="V104" s="52">
        <v>182.5</v>
      </c>
      <c r="W104" s="53">
        <v>0.12163666295647073</v>
      </c>
      <c r="X104" s="53">
        <v>0.12163666295647073</v>
      </c>
      <c r="Y104" s="61">
        <f t="shared" si="9"/>
        <v>192.75</v>
      </c>
      <c r="Z104" s="61">
        <f t="shared" si="10"/>
        <v>20</v>
      </c>
      <c r="AA104" s="52">
        <f t="shared" si="11"/>
        <v>330.87193000000002</v>
      </c>
      <c r="AB104" s="52">
        <v>309</v>
      </c>
    </row>
    <row r="105" spans="1:28">
      <c r="A105" s="46" t="s">
        <v>195</v>
      </c>
      <c r="B105" s="46" t="s">
        <v>196</v>
      </c>
      <c r="C105" s="49">
        <v>17450.969999999998</v>
      </c>
      <c r="D105" s="47">
        <v>183.4</v>
      </c>
      <c r="E105" s="47">
        <v>1005.61</v>
      </c>
      <c r="F105" s="48">
        <f t="shared" si="7"/>
        <v>1189.01</v>
      </c>
      <c r="G105" s="49">
        <v>0</v>
      </c>
      <c r="H105" s="47">
        <f t="shared" si="8"/>
        <v>1189.01</v>
      </c>
      <c r="I105" s="47">
        <v>515</v>
      </c>
      <c r="J105" s="47">
        <v>31.76</v>
      </c>
      <c r="K105" s="50">
        <v>109</v>
      </c>
      <c r="L105" s="48">
        <v>0.2</v>
      </c>
      <c r="M105" s="49">
        <v>220</v>
      </c>
      <c r="N105" s="51">
        <v>0.49120000000000003</v>
      </c>
      <c r="O105" s="52">
        <v>670.5</v>
      </c>
      <c r="P105" s="52">
        <v>670.5</v>
      </c>
      <c r="Q105" s="52">
        <v>15604.59</v>
      </c>
      <c r="R105" s="49">
        <v>872.55</v>
      </c>
      <c r="S105" s="52">
        <v>15507.13</v>
      </c>
      <c r="T105" s="52">
        <v>158.5</v>
      </c>
      <c r="U105" s="52">
        <v>240</v>
      </c>
      <c r="V105" s="52">
        <v>2070.5</v>
      </c>
      <c r="W105" s="53">
        <v>0.13351922631718444</v>
      </c>
      <c r="X105" s="53">
        <v>0.13351922631718444</v>
      </c>
      <c r="Y105" s="61">
        <f t="shared" si="9"/>
        <v>2469</v>
      </c>
      <c r="Z105" s="61">
        <f t="shared" si="10"/>
        <v>1341</v>
      </c>
      <c r="AA105" s="52">
        <f t="shared" si="11"/>
        <v>7664.9746080000004</v>
      </c>
      <c r="AB105" s="52">
        <v>5008</v>
      </c>
    </row>
    <row r="106" spans="1:28">
      <c r="A106" s="46" t="s">
        <v>197</v>
      </c>
      <c r="B106" s="46" t="s">
        <v>198</v>
      </c>
      <c r="C106" s="49">
        <v>27</v>
      </c>
      <c r="D106" s="47">
        <v>0</v>
      </c>
      <c r="E106" s="47">
        <v>0</v>
      </c>
      <c r="F106" s="48">
        <f t="shared" si="7"/>
        <v>0</v>
      </c>
      <c r="G106" s="49">
        <v>0</v>
      </c>
      <c r="H106" s="47">
        <f t="shared" si="8"/>
        <v>0</v>
      </c>
      <c r="I106" s="47">
        <v>0</v>
      </c>
      <c r="J106" s="47">
        <v>0</v>
      </c>
      <c r="K106" s="50">
        <v>0</v>
      </c>
      <c r="L106" s="48">
        <v>0</v>
      </c>
      <c r="M106" s="49">
        <v>0</v>
      </c>
      <c r="N106" s="51">
        <v>0.87760000000000005</v>
      </c>
      <c r="O106" s="52">
        <v>0</v>
      </c>
      <c r="P106" s="52">
        <v>0</v>
      </c>
      <c r="Q106" s="52">
        <v>52.89</v>
      </c>
      <c r="R106" s="49">
        <v>1.35</v>
      </c>
      <c r="S106" s="52">
        <v>51.25</v>
      </c>
      <c r="T106" s="52">
        <v>1</v>
      </c>
      <c r="U106" s="52">
        <v>2</v>
      </c>
      <c r="V106" s="52">
        <v>19.75</v>
      </c>
      <c r="W106" s="53">
        <v>0.38536585365853659</v>
      </c>
      <c r="X106" s="53">
        <v>0.13500000000000001</v>
      </c>
      <c r="Y106" s="61">
        <f t="shared" si="9"/>
        <v>9.9187499999999993</v>
      </c>
      <c r="Z106" s="61">
        <f t="shared" si="10"/>
        <v>0</v>
      </c>
      <c r="AA106" s="52">
        <f t="shared" si="11"/>
        <v>46.416264000000005</v>
      </c>
      <c r="AB106" s="52">
        <v>21</v>
      </c>
    </row>
    <row r="107" spans="1:28">
      <c r="A107" s="46" t="s">
        <v>199</v>
      </c>
      <c r="B107" s="46" t="s">
        <v>200</v>
      </c>
      <c r="C107" s="49">
        <v>21652.030000000002</v>
      </c>
      <c r="D107" s="47">
        <v>174.28</v>
      </c>
      <c r="E107" s="47">
        <v>805.05</v>
      </c>
      <c r="F107" s="48">
        <f t="shared" si="7"/>
        <v>979.32999999999993</v>
      </c>
      <c r="G107" s="49">
        <v>0</v>
      </c>
      <c r="H107" s="47">
        <f t="shared" si="8"/>
        <v>979.32999999999993</v>
      </c>
      <c r="I107" s="47">
        <v>418</v>
      </c>
      <c r="J107" s="47">
        <v>40.700000000000003</v>
      </c>
      <c r="K107" s="50">
        <v>48</v>
      </c>
      <c r="L107" s="48">
        <v>0</v>
      </c>
      <c r="M107" s="49">
        <v>0</v>
      </c>
      <c r="N107" s="51">
        <v>0.1741</v>
      </c>
      <c r="O107" s="52">
        <v>1213.5</v>
      </c>
      <c r="P107" s="52">
        <v>1213.5</v>
      </c>
      <c r="Q107" s="52">
        <v>20501.98</v>
      </c>
      <c r="R107" s="49">
        <v>1082.5999999999999</v>
      </c>
      <c r="S107" s="52">
        <v>20720.070000000003</v>
      </c>
      <c r="T107" s="52">
        <v>179.75</v>
      </c>
      <c r="U107" s="52">
        <v>168.75</v>
      </c>
      <c r="V107" s="52">
        <v>1640.5</v>
      </c>
      <c r="W107" s="53">
        <v>7.9174442943484247E-2</v>
      </c>
      <c r="X107" s="53">
        <v>7.9174442943484247E-2</v>
      </c>
      <c r="Y107" s="61">
        <f t="shared" si="9"/>
        <v>1989</v>
      </c>
      <c r="Z107" s="61">
        <f t="shared" si="10"/>
        <v>2427</v>
      </c>
      <c r="AA107" s="52">
        <f t="shared" si="11"/>
        <v>3569.394718</v>
      </c>
      <c r="AB107" s="52">
        <v>5492</v>
      </c>
    </row>
    <row r="108" spans="1:28">
      <c r="A108" s="46" t="s">
        <v>201</v>
      </c>
      <c r="B108" s="46" t="s">
        <v>202</v>
      </c>
      <c r="C108" s="49">
        <v>2766.47</v>
      </c>
      <c r="D108" s="47">
        <v>0</v>
      </c>
      <c r="E108" s="47">
        <v>47.9</v>
      </c>
      <c r="F108" s="48">
        <f t="shared" si="7"/>
        <v>47.9</v>
      </c>
      <c r="G108" s="49">
        <v>0</v>
      </c>
      <c r="H108" s="47">
        <f t="shared" si="8"/>
        <v>47.9</v>
      </c>
      <c r="I108" s="47">
        <v>108.7</v>
      </c>
      <c r="J108" s="47">
        <v>5.47</v>
      </c>
      <c r="K108" s="50">
        <v>4</v>
      </c>
      <c r="L108" s="48">
        <v>0</v>
      </c>
      <c r="M108" s="49">
        <v>36.4</v>
      </c>
      <c r="N108" s="51">
        <v>0.70950000000000002</v>
      </c>
      <c r="O108" s="52">
        <v>187.5</v>
      </c>
      <c r="P108" s="52">
        <v>187.5</v>
      </c>
      <c r="Q108" s="52">
        <v>2826.28</v>
      </c>
      <c r="R108" s="49">
        <v>138.32</v>
      </c>
      <c r="S108" s="52">
        <v>2807.3599999999997</v>
      </c>
      <c r="T108" s="52">
        <v>34.5</v>
      </c>
      <c r="U108" s="52">
        <v>23</v>
      </c>
      <c r="V108" s="52">
        <v>337</v>
      </c>
      <c r="W108" s="53">
        <v>0.12004160492419925</v>
      </c>
      <c r="X108" s="53">
        <v>0.12004160492419925</v>
      </c>
      <c r="Y108" s="61">
        <f t="shared" si="9"/>
        <v>394.5</v>
      </c>
      <c r="Z108" s="61">
        <f t="shared" si="10"/>
        <v>375</v>
      </c>
      <c r="AA108" s="52">
        <f t="shared" si="11"/>
        <v>2005.2456600000003</v>
      </c>
      <c r="AB108" s="52">
        <v>796.1</v>
      </c>
    </row>
    <row r="109" spans="1:28">
      <c r="A109" s="46" t="s">
        <v>203</v>
      </c>
      <c r="B109" s="46" t="s">
        <v>204</v>
      </c>
      <c r="C109" s="49">
        <v>3742.67</v>
      </c>
      <c r="D109" s="47">
        <v>25.44</v>
      </c>
      <c r="E109" s="47">
        <v>170.21</v>
      </c>
      <c r="F109" s="48">
        <f t="shared" si="7"/>
        <v>195.65</v>
      </c>
      <c r="G109" s="49">
        <v>0</v>
      </c>
      <c r="H109" s="47">
        <f t="shared" si="8"/>
        <v>195.65</v>
      </c>
      <c r="I109" s="47">
        <v>75</v>
      </c>
      <c r="J109" s="47">
        <v>6.02</v>
      </c>
      <c r="K109" s="50">
        <v>0</v>
      </c>
      <c r="L109" s="48">
        <v>0</v>
      </c>
      <c r="M109" s="49">
        <v>135</v>
      </c>
      <c r="N109" s="51">
        <v>0.1303</v>
      </c>
      <c r="O109" s="52">
        <v>64.75</v>
      </c>
      <c r="P109" s="52">
        <v>64.75</v>
      </c>
      <c r="Q109" s="52">
        <v>3358.19</v>
      </c>
      <c r="R109" s="49">
        <v>187.13</v>
      </c>
      <c r="S109" s="52">
        <v>3356.7300000000005</v>
      </c>
      <c r="T109" s="52">
        <v>29</v>
      </c>
      <c r="U109" s="52">
        <v>27.5</v>
      </c>
      <c r="V109" s="52">
        <v>327</v>
      </c>
      <c r="W109" s="53">
        <v>9.7416235443422608E-2</v>
      </c>
      <c r="X109" s="53">
        <v>9.7416235443422608E-2</v>
      </c>
      <c r="Y109" s="61">
        <f t="shared" si="9"/>
        <v>383.5</v>
      </c>
      <c r="Z109" s="61">
        <f t="shared" si="10"/>
        <v>129.5</v>
      </c>
      <c r="AA109" s="52">
        <f t="shared" si="11"/>
        <v>437.572157</v>
      </c>
      <c r="AB109" s="52">
        <v>1131</v>
      </c>
    </row>
    <row r="110" spans="1:28">
      <c r="A110" s="46" t="s">
        <v>205</v>
      </c>
      <c r="B110" s="46" t="s">
        <v>206</v>
      </c>
      <c r="C110" s="49">
        <v>18817.010000000002</v>
      </c>
      <c r="D110" s="47">
        <v>168.81</v>
      </c>
      <c r="E110" s="47">
        <v>751.56</v>
      </c>
      <c r="F110" s="48">
        <f t="shared" si="7"/>
        <v>920.36999999999989</v>
      </c>
      <c r="G110" s="49">
        <v>0</v>
      </c>
      <c r="H110" s="47">
        <f t="shared" si="8"/>
        <v>920.36999999999989</v>
      </c>
      <c r="I110" s="47">
        <v>398.4</v>
      </c>
      <c r="J110" s="47">
        <v>33.54</v>
      </c>
      <c r="K110" s="50">
        <v>102</v>
      </c>
      <c r="L110" s="48">
        <v>7.56</v>
      </c>
      <c r="M110" s="49">
        <v>126.72</v>
      </c>
      <c r="N110" s="51">
        <v>0.54979999999999996</v>
      </c>
      <c r="O110" s="52">
        <v>753.25</v>
      </c>
      <c r="P110" s="52">
        <v>753.25</v>
      </c>
      <c r="Q110" s="52">
        <v>16722.86</v>
      </c>
      <c r="R110" s="49">
        <v>940.85</v>
      </c>
      <c r="S110" s="52">
        <v>17166.540000000005</v>
      </c>
      <c r="T110" s="52">
        <v>148.25</v>
      </c>
      <c r="U110" s="52">
        <v>204.25</v>
      </c>
      <c r="V110" s="52">
        <v>1784</v>
      </c>
      <c r="W110" s="53">
        <v>0.10392309690828784</v>
      </c>
      <c r="X110" s="53">
        <v>0.10392309690828784</v>
      </c>
      <c r="Y110" s="61">
        <f t="shared" si="9"/>
        <v>2136.5</v>
      </c>
      <c r="Z110" s="61">
        <f t="shared" si="10"/>
        <v>1506.5</v>
      </c>
      <c r="AA110" s="52">
        <f t="shared" si="11"/>
        <v>9194.2284280000003</v>
      </c>
      <c r="AB110" s="52">
        <v>5245.54</v>
      </c>
    </row>
    <row r="111" spans="1:28">
      <c r="A111" s="46" t="s">
        <v>207</v>
      </c>
      <c r="B111" s="46" t="s">
        <v>208</v>
      </c>
      <c r="C111" s="49">
        <v>9616.58</v>
      </c>
      <c r="D111" s="47">
        <v>38.880000000000003</v>
      </c>
      <c r="E111" s="47">
        <v>485</v>
      </c>
      <c r="F111" s="48">
        <f t="shared" si="7"/>
        <v>523.88</v>
      </c>
      <c r="G111" s="49">
        <v>0</v>
      </c>
      <c r="H111" s="47">
        <f t="shared" si="8"/>
        <v>523.88</v>
      </c>
      <c r="I111" s="47">
        <v>245</v>
      </c>
      <c r="J111" s="47">
        <v>33.090000000000003</v>
      </c>
      <c r="K111" s="50">
        <v>20</v>
      </c>
      <c r="L111" s="48">
        <v>3.61</v>
      </c>
      <c r="M111" s="49">
        <v>0</v>
      </c>
      <c r="N111" s="51">
        <v>0.12939999999999999</v>
      </c>
      <c r="O111" s="52">
        <v>103.75</v>
      </c>
      <c r="P111" s="52">
        <v>103.75</v>
      </c>
      <c r="Q111" s="52">
        <v>8642.0300000000007</v>
      </c>
      <c r="R111" s="49">
        <v>480.83</v>
      </c>
      <c r="S111" s="52">
        <v>8976.7200000000012</v>
      </c>
      <c r="T111" s="52">
        <v>86.25</v>
      </c>
      <c r="U111" s="52">
        <v>105.25</v>
      </c>
      <c r="V111" s="52">
        <v>995.25</v>
      </c>
      <c r="W111" s="53">
        <v>0.11087011737026441</v>
      </c>
      <c r="X111" s="53">
        <v>0.11087011737026441</v>
      </c>
      <c r="Y111" s="61">
        <f t="shared" si="9"/>
        <v>1186.75</v>
      </c>
      <c r="Z111" s="61">
        <f t="shared" si="10"/>
        <v>207.5</v>
      </c>
      <c r="AA111" s="52">
        <f t="shared" si="11"/>
        <v>1118.2786819999999</v>
      </c>
      <c r="AB111" s="52">
        <v>2639</v>
      </c>
    </row>
    <row r="112" spans="1:28">
      <c r="A112" s="46" t="s">
        <v>209</v>
      </c>
      <c r="B112" s="46" t="s">
        <v>210</v>
      </c>
      <c r="C112" s="49">
        <v>7746.03</v>
      </c>
      <c r="D112" s="47">
        <v>20.73</v>
      </c>
      <c r="E112" s="47">
        <v>303.38</v>
      </c>
      <c r="F112" s="48">
        <f t="shared" si="7"/>
        <v>324.11</v>
      </c>
      <c r="G112" s="49">
        <v>0</v>
      </c>
      <c r="H112" s="47">
        <f t="shared" si="8"/>
        <v>324.11</v>
      </c>
      <c r="I112" s="47">
        <v>333.86</v>
      </c>
      <c r="J112" s="47">
        <v>13.55</v>
      </c>
      <c r="K112" s="50">
        <v>37</v>
      </c>
      <c r="L112" s="48">
        <v>0</v>
      </c>
      <c r="M112" s="49">
        <v>142.04</v>
      </c>
      <c r="N112" s="51">
        <v>9.5100000000000004E-2</v>
      </c>
      <c r="O112" s="52">
        <v>71.75</v>
      </c>
      <c r="P112" s="52">
        <v>71.75</v>
      </c>
      <c r="Q112" s="52">
        <v>7012.63</v>
      </c>
      <c r="R112" s="49">
        <v>387.3</v>
      </c>
      <c r="S112" s="52">
        <v>7230.42</v>
      </c>
      <c r="T112" s="52">
        <v>74.25</v>
      </c>
      <c r="U112" s="52">
        <v>69.25</v>
      </c>
      <c r="V112" s="52">
        <v>735.75</v>
      </c>
      <c r="W112" s="53">
        <v>0.10175757424879882</v>
      </c>
      <c r="X112" s="53">
        <v>0.10175757424879882</v>
      </c>
      <c r="Y112" s="61">
        <f t="shared" si="9"/>
        <v>879.25</v>
      </c>
      <c r="Z112" s="61">
        <f t="shared" si="10"/>
        <v>143.5</v>
      </c>
      <c r="AA112" s="52">
        <f t="shared" si="11"/>
        <v>666.90111300000001</v>
      </c>
      <c r="AB112" s="52">
        <v>2186.98</v>
      </c>
    </row>
    <row r="113" spans="1:28">
      <c r="A113" s="46" t="s">
        <v>211</v>
      </c>
      <c r="B113" s="46" t="s">
        <v>212</v>
      </c>
      <c r="C113" s="49">
        <v>22180.23</v>
      </c>
      <c r="D113" s="47">
        <v>80.72</v>
      </c>
      <c r="E113" s="47">
        <v>1012.69</v>
      </c>
      <c r="F113" s="48">
        <f t="shared" si="7"/>
        <v>1093.4100000000001</v>
      </c>
      <c r="G113" s="49">
        <v>0</v>
      </c>
      <c r="H113" s="47">
        <f t="shared" si="8"/>
        <v>1093.4100000000001</v>
      </c>
      <c r="I113" s="47">
        <v>576.36</v>
      </c>
      <c r="J113" s="47">
        <v>49.1</v>
      </c>
      <c r="K113" s="50">
        <v>0</v>
      </c>
      <c r="L113" s="48">
        <v>0</v>
      </c>
      <c r="M113" s="49">
        <v>8.36</v>
      </c>
      <c r="N113" s="51">
        <v>8.3400000000000002E-2</v>
      </c>
      <c r="O113" s="52">
        <v>835.5</v>
      </c>
      <c r="P113" s="52">
        <v>835.5</v>
      </c>
      <c r="Q113" s="52">
        <v>20524.150000000001</v>
      </c>
      <c r="R113" s="49">
        <v>1109.01</v>
      </c>
      <c r="S113" s="52">
        <v>21006.699999999993</v>
      </c>
      <c r="T113" s="52">
        <v>156.25</v>
      </c>
      <c r="U113" s="52">
        <v>125.75</v>
      </c>
      <c r="V113" s="52">
        <v>1552.75</v>
      </c>
      <c r="W113" s="53">
        <v>7.3916893181699195E-2</v>
      </c>
      <c r="X113" s="53">
        <v>7.3916893181699195E-2</v>
      </c>
      <c r="Y113" s="61">
        <f t="shared" si="9"/>
        <v>1834.75</v>
      </c>
      <c r="Z113" s="61">
        <f t="shared" si="10"/>
        <v>1671</v>
      </c>
      <c r="AA113" s="52">
        <f t="shared" si="11"/>
        <v>1711.7141100000001</v>
      </c>
      <c r="AB113" s="52">
        <v>5900</v>
      </c>
    </row>
    <row r="114" spans="1:28">
      <c r="A114" s="46" t="s">
        <v>213</v>
      </c>
      <c r="B114" s="46" t="s">
        <v>214</v>
      </c>
      <c r="C114" s="49">
        <v>10149.27</v>
      </c>
      <c r="D114" s="47">
        <v>35.01</v>
      </c>
      <c r="E114" s="47">
        <v>345.52</v>
      </c>
      <c r="F114" s="48">
        <f t="shared" si="7"/>
        <v>380.53</v>
      </c>
      <c r="G114" s="49">
        <v>0</v>
      </c>
      <c r="H114" s="47">
        <f t="shared" si="8"/>
        <v>380.53</v>
      </c>
      <c r="I114" s="47">
        <v>186</v>
      </c>
      <c r="J114" s="47">
        <v>8.74</v>
      </c>
      <c r="K114" s="50">
        <v>0</v>
      </c>
      <c r="L114" s="48">
        <v>0</v>
      </c>
      <c r="M114" s="49">
        <v>119</v>
      </c>
      <c r="N114" s="51">
        <v>0.2676</v>
      </c>
      <c r="O114" s="52">
        <v>289.75</v>
      </c>
      <c r="P114" s="52">
        <v>289.75</v>
      </c>
      <c r="Q114" s="52">
        <v>9545.2099999999991</v>
      </c>
      <c r="R114" s="49">
        <v>507.46</v>
      </c>
      <c r="S114" s="52">
        <v>9655.4699999999993</v>
      </c>
      <c r="T114" s="52">
        <v>112.5</v>
      </c>
      <c r="U114" s="52">
        <v>109.25</v>
      </c>
      <c r="V114" s="52">
        <v>1051.25</v>
      </c>
      <c r="W114" s="53">
        <v>0.10887610856851092</v>
      </c>
      <c r="X114" s="53">
        <v>0.10887610856851092</v>
      </c>
      <c r="Y114" s="61">
        <f t="shared" si="9"/>
        <v>1273</v>
      </c>
      <c r="Z114" s="61">
        <f t="shared" si="10"/>
        <v>579.5</v>
      </c>
      <c r="AA114" s="52">
        <f t="shared" si="11"/>
        <v>2554.2981959999997</v>
      </c>
      <c r="AB114" s="52">
        <v>2802</v>
      </c>
    </row>
    <row r="115" spans="1:28">
      <c r="A115" s="46" t="s">
        <v>215</v>
      </c>
      <c r="B115" s="46" t="s">
        <v>216</v>
      </c>
      <c r="C115" s="49">
        <v>33616.92</v>
      </c>
      <c r="D115" s="47">
        <v>243.61</v>
      </c>
      <c r="E115" s="47">
        <v>1276.93</v>
      </c>
      <c r="F115" s="48">
        <f t="shared" si="7"/>
        <v>1520.54</v>
      </c>
      <c r="G115" s="49">
        <v>314.52</v>
      </c>
      <c r="H115" s="47">
        <f t="shared" si="8"/>
        <v>1835.06</v>
      </c>
      <c r="I115" s="47">
        <v>610</v>
      </c>
      <c r="J115" s="47">
        <v>50.86</v>
      </c>
      <c r="K115" s="50">
        <v>0</v>
      </c>
      <c r="L115" s="48">
        <v>0</v>
      </c>
      <c r="M115" s="49">
        <v>60</v>
      </c>
      <c r="N115" s="51">
        <v>0.10920000000000001</v>
      </c>
      <c r="O115" s="52">
        <v>1901</v>
      </c>
      <c r="P115" s="52">
        <v>1901</v>
      </c>
      <c r="Q115" s="52">
        <v>30241.39</v>
      </c>
      <c r="R115" s="49">
        <v>1680.85</v>
      </c>
      <c r="S115" s="52">
        <v>31218.160000000003</v>
      </c>
      <c r="T115" s="52">
        <v>301</v>
      </c>
      <c r="U115" s="52">
        <v>250.25</v>
      </c>
      <c r="V115" s="52">
        <v>3029.75</v>
      </c>
      <c r="W115" s="53">
        <v>9.7050883203878752E-2</v>
      </c>
      <c r="X115" s="53">
        <v>9.7050883203878752E-2</v>
      </c>
      <c r="Y115" s="61">
        <f t="shared" si="9"/>
        <v>3581</v>
      </c>
      <c r="Z115" s="61">
        <f t="shared" si="10"/>
        <v>3802</v>
      </c>
      <c r="AA115" s="52">
        <f t="shared" si="11"/>
        <v>3302.3597880000002</v>
      </c>
      <c r="AB115" s="52">
        <v>10176</v>
      </c>
    </row>
    <row r="116" spans="1:28">
      <c r="A116" s="46" t="s">
        <v>217</v>
      </c>
      <c r="B116" s="46" t="s">
        <v>218</v>
      </c>
      <c r="C116" s="49">
        <v>28737.47</v>
      </c>
      <c r="D116" s="47">
        <v>248.68</v>
      </c>
      <c r="E116" s="47">
        <v>1214.52</v>
      </c>
      <c r="F116" s="48">
        <f t="shared" si="7"/>
        <v>1463.2</v>
      </c>
      <c r="G116" s="49">
        <v>0</v>
      </c>
      <c r="H116" s="47">
        <f t="shared" si="8"/>
        <v>1463.2</v>
      </c>
      <c r="I116" s="47">
        <v>1060.9000000000001</v>
      </c>
      <c r="J116" s="47">
        <v>80.209999999999994</v>
      </c>
      <c r="K116" s="50">
        <v>280.52999999999997</v>
      </c>
      <c r="L116" s="48">
        <v>14.03</v>
      </c>
      <c r="M116" s="49">
        <v>155.06</v>
      </c>
      <c r="N116" s="51">
        <v>0.503</v>
      </c>
      <c r="O116" s="52">
        <v>1429</v>
      </c>
      <c r="P116" s="52">
        <v>1429</v>
      </c>
      <c r="Q116" s="52">
        <v>26669.45</v>
      </c>
      <c r="R116" s="49">
        <v>1436.87</v>
      </c>
      <c r="S116" s="52">
        <v>26757.219999999998</v>
      </c>
      <c r="T116" s="52">
        <v>240.5</v>
      </c>
      <c r="U116" s="52">
        <v>272</v>
      </c>
      <c r="V116" s="52">
        <v>2709.25</v>
      </c>
      <c r="W116" s="53">
        <v>0.10125304497253453</v>
      </c>
      <c r="X116" s="53">
        <v>0.10125304497253453</v>
      </c>
      <c r="Y116" s="61">
        <f t="shared" si="9"/>
        <v>3221.75</v>
      </c>
      <c r="Z116" s="61">
        <f t="shared" si="10"/>
        <v>2858</v>
      </c>
      <c r="AA116" s="52">
        <f t="shared" si="11"/>
        <v>13414.73335</v>
      </c>
      <c r="AB116" s="52">
        <v>8221.09</v>
      </c>
    </row>
    <row r="117" spans="1:28">
      <c r="A117" s="46" t="s">
        <v>219</v>
      </c>
      <c r="B117" s="46" t="s">
        <v>220</v>
      </c>
      <c r="C117" s="49">
        <v>24529.780000000002</v>
      </c>
      <c r="D117" s="47">
        <v>184.07</v>
      </c>
      <c r="E117" s="47">
        <v>833.33</v>
      </c>
      <c r="F117" s="48">
        <f t="shared" si="7"/>
        <v>1017.4000000000001</v>
      </c>
      <c r="G117" s="49">
        <v>0</v>
      </c>
      <c r="H117" s="47">
        <f t="shared" si="8"/>
        <v>1017.4000000000001</v>
      </c>
      <c r="I117" s="47">
        <v>385</v>
      </c>
      <c r="J117" s="47">
        <v>13.38</v>
      </c>
      <c r="K117" s="50">
        <v>25</v>
      </c>
      <c r="L117" s="48">
        <v>0</v>
      </c>
      <c r="M117" s="49">
        <v>245</v>
      </c>
      <c r="N117" s="51">
        <v>0.13550000000000001</v>
      </c>
      <c r="O117" s="52">
        <v>876.5</v>
      </c>
      <c r="P117" s="52">
        <v>876.5</v>
      </c>
      <c r="Q117" s="52">
        <v>22738.84</v>
      </c>
      <c r="R117" s="49">
        <v>1226.49</v>
      </c>
      <c r="S117" s="52">
        <v>23263.43</v>
      </c>
      <c r="T117" s="52">
        <v>194</v>
      </c>
      <c r="U117" s="52">
        <v>253.25</v>
      </c>
      <c r="V117" s="52">
        <v>2687.25</v>
      </c>
      <c r="W117" s="53">
        <v>0.11551392034622582</v>
      </c>
      <c r="X117" s="53">
        <v>0.11551392034622582</v>
      </c>
      <c r="Y117" s="61">
        <f t="shared" si="9"/>
        <v>3134.5</v>
      </c>
      <c r="Z117" s="61">
        <f t="shared" si="10"/>
        <v>1753</v>
      </c>
      <c r="AA117" s="52">
        <f t="shared" si="11"/>
        <v>3081.1128200000003</v>
      </c>
      <c r="AB117" s="52">
        <v>6855</v>
      </c>
    </row>
    <row r="118" spans="1:28">
      <c r="A118" s="46" t="s">
        <v>221</v>
      </c>
      <c r="B118" s="46" t="s">
        <v>222</v>
      </c>
      <c r="C118" s="49">
        <v>401.48</v>
      </c>
      <c r="D118" s="47">
        <v>0</v>
      </c>
      <c r="E118" s="47">
        <v>0</v>
      </c>
      <c r="F118" s="48">
        <f t="shared" si="7"/>
        <v>0</v>
      </c>
      <c r="G118" s="49">
        <v>0</v>
      </c>
      <c r="H118" s="47">
        <f t="shared" si="8"/>
        <v>0</v>
      </c>
      <c r="I118" s="47">
        <v>27</v>
      </c>
      <c r="J118" s="47">
        <v>0.48</v>
      </c>
      <c r="K118" s="50">
        <v>0</v>
      </c>
      <c r="L118" s="48">
        <v>0</v>
      </c>
      <c r="M118" s="49">
        <v>0</v>
      </c>
      <c r="N118" s="51">
        <v>0.37430000000000002</v>
      </c>
      <c r="O118" s="52">
        <v>4.75</v>
      </c>
      <c r="P118" s="52">
        <v>4.75</v>
      </c>
      <c r="Q118" s="52">
        <v>378.38</v>
      </c>
      <c r="R118" s="49">
        <v>20.07</v>
      </c>
      <c r="S118" s="52">
        <v>331.55</v>
      </c>
      <c r="T118" s="52">
        <v>0</v>
      </c>
      <c r="U118" s="52">
        <v>0</v>
      </c>
      <c r="V118" s="52">
        <v>63.5</v>
      </c>
      <c r="W118" s="53">
        <v>0.19152465691449252</v>
      </c>
      <c r="X118" s="53">
        <v>0.13500000000000001</v>
      </c>
      <c r="Y118" s="61">
        <f t="shared" si="9"/>
        <v>44.759250000000002</v>
      </c>
      <c r="Z118" s="61">
        <f t="shared" si="10"/>
        <v>9.5</v>
      </c>
      <c r="AA118" s="52">
        <f t="shared" si="11"/>
        <v>141.627634</v>
      </c>
      <c r="AB118" s="52">
        <v>0</v>
      </c>
    </row>
    <row r="119" spans="1:28">
      <c r="A119" s="46" t="s">
        <v>223</v>
      </c>
      <c r="B119" s="46" t="s">
        <v>224</v>
      </c>
      <c r="C119" s="49">
        <v>497.24</v>
      </c>
      <c r="D119" s="47">
        <v>0</v>
      </c>
      <c r="E119" s="47">
        <v>11.43</v>
      </c>
      <c r="F119" s="48">
        <f t="shared" si="7"/>
        <v>11.43</v>
      </c>
      <c r="G119" s="49">
        <v>0</v>
      </c>
      <c r="H119" s="47">
        <f t="shared" si="8"/>
        <v>11.43</v>
      </c>
      <c r="I119" s="47">
        <v>0</v>
      </c>
      <c r="J119" s="47">
        <v>0</v>
      </c>
      <c r="K119" s="50">
        <v>0</v>
      </c>
      <c r="L119" s="48">
        <v>0</v>
      </c>
      <c r="M119" s="49">
        <v>0</v>
      </c>
      <c r="N119" s="51">
        <v>0.62780000000000002</v>
      </c>
      <c r="O119" s="52">
        <v>0</v>
      </c>
      <c r="P119" s="52">
        <v>0</v>
      </c>
      <c r="Q119" s="52">
        <v>523.41999999999996</v>
      </c>
      <c r="R119" s="49">
        <v>0</v>
      </c>
      <c r="S119" s="52">
        <v>533.34</v>
      </c>
      <c r="T119" s="52">
        <v>0</v>
      </c>
      <c r="U119" s="52">
        <v>0</v>
      </c>
      <c r="V119" s="52">
        <v>0</v>
      </c>
      <c r="W119" s="53">
        <v>0</v>
      </c>
      <c r="X119" s="53">
        <v>0</v>
      </c>
      <c r="Y119" s="61">
        <f t="shared" si="9"/>
        <v>0</v>
      </c>
      <c r="Z119" s="61">
        <f t="shared" si="10"/>
        <v>0</v>
      </c>
      <c r="AA119" s="52">
        <f t="shared" si="11"/>
        <v>328.60307599999999</v>
      </c>
      <c r="AB119" s="52">
        <v>185</v>
      </c>
    </row>
    <row r="120" spans="1:28">
      <c r="A120" s="46" t="s">
        <v>1124</v>
      </c>
      <c r="B120" s="46" t="s">
        <v>1146</v>
      </c>
      <c r="C120" s="49">
        <v>617</v>
      </c>
      <c r="D120" s="47">
        <v>0</v>
      </c>
      <c r="E120" s="47">
        <v>0</v>
      </c>
      <c r="F120" s="48">
        <f t="shared" si="7"/>
        <v>0</v>
      </c>
      <c r="G120" s="49">
        <v>0</v>
      </c>
      <c r="H120" s="47">
        <f t="shared" si="8"/>
        <v>0</v>
      </c>
      <c r="I120" s="47">
        <v>13</v>
      </c>
      <c r="J120" s="47">
        <v>0</v>
      </c>
      <c r="K120" s="50">
        <v>0</v>
      </c>
      <c r="L120" s="48">
        <v>0</v>
      </c>
      <c r="M120" s="49">
        <v>0</v>
      </c>
      <c r="N120" s="51">
        <v>0.52980000000000005</v>
      </c>
      <c r="O120" s="52">
        <v>13.25</v>
      </c>
      <c r="P120" s="52">
        <v>13.25</v>
      </c>
      <c r="Q120" s="52">
        <v>330.2</v>
      </c>
      <c r="R120" s="49">
        <v>30.85</v>
      </c>
      <c r="S120" s="52">
        <v>475.83</v>
      </c>
      <c r="T120" s="52">
        <v>0</v>
      </c>
      <c r="U120" s="52">
        <v>0</v>
      </c>
      <c r="V120" s="52">
        <v>75.25</v>
      </c>
      <c r="W120" s="53">
        <v>0.15814471554967111</v>
      </c>
      <c r="X120" s="53">
        <v>0.13500000000000001</v>
      </c>
      <c r="Y120" s="61">
        <f t="shared" si="9"/>
        <v>64.237049999999996</v>
      </c>
      <c r="Z120" s="61">
        <f t="shared" si="10"/>
        <v>26.5</v>
      </c>
      <c r="AA120" s="52">
        <f t="shared" si="11"/>
        <v>174.93996000000001</v>
      </c>
      <c r="AB120" s="52">
        <v>0</v>
      </c>
    </row>
    <row r="121" spans="1:28">
      <c r="A121" s="46" t="s">
        <v>225</v>
      </c>
      <c r="B121" s="46" t="s">
        <v>226</v>
      </c>
      <c r="C121" s="49">
        <v>0</v>
      </c>
      <c r="D121" s="47">
        <v>0</v>
      </c>
      <c r="E121" s="47">
        <v>0</v>
      </c>
      <c r="F121" s="48">
        <f t="shared" si="7"/>
        <v>0</v>
      </c>
      <c r="G121" s="49">
        <v>0</v>
      </c>
      <c r="H121" s="47">
        <f t="shared" si="8"/>
        <v>0</v>
      </c>
      <c r="I121" s="47">
        <v>0</v>
      </c>
      <c r="J121" s="47">
        <v>0</v>
      </c>
      <c r="K121" s="50">
        <v>0</v>
      </c>
      <c r="L121" s="48">
        <v>0</v>
      </c>
      <c r="M121" s="49">
        <v>0</v>
      </c>
      <c r="N121" s="51">
        <v>0.52980000000000005</v>
      </c>
      <c r="O121" s="52">
        <v>13.25</v>
      </c>
      <c r="P121" s="52">
        <v>13.25</v>
      </c>
      <c r="Q121" s="52">
        <v>330.2</v>
      </c>
      <c r="R121" s="49">
        <v>0</v>
      </c>
      <c r="S121" s="52">
        <v>0</v>
      </c>
      <c r="T121" s="52">
        <v>0</v>
      </c>
      <c r="U121" s="52">
        <v>0</v>
      </c>
      <c r="V121" s="52">
        <v>0</v>
      </c>
      <c r="W121" s="53">
        <v>0</v>
      </c>
      <c r="X121" s="53">
        <v>0</v>
      </c>
      <c r="Y121" s="61">
        <f t="shared" si="9"/>
        <v>0</v>
      </c>
      <c r="Z121" s="61">
        <f t="shared" si="10"/>
        <v>26.5</v>
      </c>
      <c r="AA121" s="52">
        <f t="shared" si="11"/>
        <v>174.93996000000001</v>
      </c>
      <c r="AB121" s="52">
        <v>0</v>
      </c>
    </row>
    <row r="122" spans="1:28">
      <c r="A122" s="46" t="s">
        <v>227</v>
      </c>
      <c r="B122" s="46" t="s">
        <v>228</v>
      </c>
      <c r="C122" s="49">
        <v>324</v>
      </c>
      <c r="D122" s="47">
        <v>0</v>
      </c>
      <c r="E122" s="47">
        <v>0</v>
      </c>
      <c r="F122" s="48">
        <f t="shared" si="7"/>
        <v>0</v>
      </c>
      <c r="G122" s="49">
        <v>0</v>
      </c>
      <c r="H122" s="47">
        <f t="shared" si="8"/>
        <v>0</v>
      </c>
      <c r="I122" s="47">
        <v>0</v>
      </c>
      <c r="J122" s="47">
        <v>0</v>
      </c>
      <c r="K122" s="50">
        <v>0</v>
      </c>
      <c r="L122" s="48">
        <v>0</v>
      </c>
      <c r="M122" s="49">
        <v>0</v>
      </c>
      <c r="N122" s="51">
        <v>0.6804</v>
      </c>
      <c r="O122" s="52">
        <v>63.5</v>
      </c>
      <c r="P122" s="52">
        <v>63.5</v>
      </c>
      <c r="Q122" s="52">
        <v>333.5</v>
      </c>
      <c r="R122" s="49">
        <v>0</v>
      </c>
      <c r="S122" s="52">
        <v>347.6</v>
      </c>
      <c r="T122" s="52">
        <v>0</v>
      </c>
      <c r="U122" s="52">
        <v>0</v>
      </c>
      <c r="V122" s="52">
        <v>39.25</v>
      </c>
      <c r="W122" s="53">
        <v>0.11291714614499423</v>
      </c>
      <c r="X122" s="53">
        <v>0.11291714614499423</v>
      </c>
      <c r="Y122" s="61">
        <f t="shared" si="9"/>
        <v>39.25</v>
      </c>
      <c r="Z122" s="61">
        <f t="shared" si="10"/>
        <v>127</v>
      </c>
      <c r="AA122" s="52">
        <f t="shared" si="11"/>
        <v>226.9134</v>
      </c>
      <c r="AB122" s="52">
        <v>0</v>
      </c>
    </row>
    <row r="123" spans="1:28">
      <c r="A123" s="46" t="s">
        <v>1125</v>
      </c>
      <c r="B123" s="46" t="s">
        <v>1147</v>
      </c>
      <c r="C123" s="49">
        <v>445</v>
      </c>
      <c r="D123" s="47">
        <v>0</v>
      </c>
      <c r="E123" s="47">
        <v>0</v>
      </c>
      <c r="F123" s="48">
        <f t="shared" si="7"/>
        <v>0</v>
      </c>
      <c r="G123" s="49">
        <v>0</v>
      </c>
      <c r="H123" s="47">
        <f t="shared" si="8"/>
        <v>0</v>
      </c>
      <c r="I123" s="47">
        <v>0</v>
      </c>
      <c r="J123" s="47">
        <v>0</v>
      </c>
      <c r="K123" s="50">
        <v>0</v>
      </c>
      <c r="L123" s="48">
        <v>0</v>
      </c>
      <c r="M123" s="49">
        <v>0</v>
      </c>
      <c r="N123" s="51">
        <v>0.74309999999999998</v>
      </c>
      <c r="O123" s="52">
        <v>4.25</v>
      </c>
      <c r="P123" s="52">
        <v>4.25</v>
      </c>
      <c r="Q123" s="52">
        <v>250</v>
      </c>
      <c r="R123" s="49">
        <v>22.25</v>
      </c>
      <c r="S123" s="52">
        <v>298.8</v>
      </c>
      <c r="T123" s="52">
        <v>0</v>
      </c>
      <c r="U123" s="52">
        <v>0</v>
      </c>
      <c r="V123" s="52">
        <v>49.5</v>
      </c>
      <c r="W123" s="53">
        <v>0.16566265060240964</v>
      </c>
      <c r="X123" s="53">
        <v>0.13500000000000001</v>
      </c>
      <c r="Y123" s="61">
        <f t="shared" si="9"/>
        <v>40.338000000000001</v>
      </c>
      <c r="Z123" s="61">
        <f t="shared" si="10"/>
        <v>8.5</v>
      </c>
      <c r="AA123" s="52">
        <f t="shared" si="11"/>
        <v>185.77500000000001</v>
      </c>
      <c r="AB123" s="52">
        <v>0</v>
      </c>
    </row>
    <row r="124" spans="1:28">
      <c r="A124" s="46" t="s">
        <v>1136</v>
      </c>
      <c r="B124" s="46" t="s">
        <v>1148</v>
      </c>
      <c r="C124" s="49">
        <v>252</v>
      </c>
      <c r="D124" s="47">
        <v>0</v>
      </c>
      <c r="E124" s="47">
        <v>0</v>
      </c>
      <c r="F124" s="48">
        <f t="shared" si="7"/>
        <v>0</v>
      </c>
      <c r="G124" s="49">
        <v>0</v>
      </c>
      <c r="H124" s="47">
        <f t="shared" si="8"/>
        <v>0</v>
      </c>
      <c r="I124" s="47">
        <v>0</v>
      </c>
      <c r="J124" s="47">
        <v>0</v>
      </c>
      <c r="K124" s="50">
        <v>0</v>
      </c>
      <c r="L124" s="48">
        <v>0</v>
      </c>
      <c r="M124" s="49">
        <v>0</v>
      </c>
      <c r="N124" s="51">
        <v>0.65</v>
      </c>
      <c r="O124" s="52">
        <v>8.25</v>
      </c>
      <c r="P124" s="52">
        <v>8.25</v>
      </c>
      <c r="Q124" s="52">
        <v>177.5</v>
      </c>
      <c r="R124" s="49">
        <v>12.6</v>
      </c>
      <c r="S124" s="52">
        <v>280.2</v>
      </c>
      <c r="T124" s="52">
        <v>0</v>
      </c>
      <c r="U124" s="52">
        <v>0</v>
      </c>
      <c r="V124" s="52">
        <v>12.5</v>
      </c>
      <c r="W124" s="53">
        <v>4.4610992148465381E-2</v>
      </c>
      <c r="X124" s="53">
        <v>4.4610992148465381E-2</v>
      </c>
      <c r="Y124" s="61">
        <f t="shared" si="9"/>
        <v>12.5</v>
      </c>
      <c r="Z124" s="61">
        <f t="shared" si="10"/>
        <v>16.5</v>
      </c>
      <c r="AA124" s="52">
        <f t="shared" si="11"/>
        <v>115.375</v>
      </c>
      <c r="AB124" s="52">
        <v>252</v>
      </c>
    </row>
    <row r="125" spans="1:28">
      <c r="A125" s="46" t="s">
        <v>229</v>
      </c>
      <c r="B125" s="46" t="s">
        <v>230</v>
      </c>
      <c r="C125" s="49">
        <v>5735.49</v>
      </c>
      <c r="D125" s="47">
        <v>115.34</v>
      </c>
      <c r="E125" s="47">
        <v>312.11</v>
      </c>
      <c r="F125" s="48">
        <f t="shared" si="7"/>
        <v>427.45000000000005</v>
      </c>
      <c r="G125" s="49">
        <v>255.78</v>
      </c>
      <c r="H125" s="47">
        <f t="shared" si="8"/>
        <v>683.23</v>
      </c>
      <c r="I125" s="47">
        <v>50</v>
      </c>
      <c r="J125" s="47">
        <v>8.26</v>
      </c>
      <c r="K125" s="50">
        <v>33</v>
      </c>
      <c r="L125" s="48">
        <v>0</v>
      </c>
      <c r="M125" s="49">
        <v>172</v>
      </c>
      <c r="N125" s="51">
        <v>0.62960000000000005</v>
      </c>
      <c r="O125" s="52">
        <v>41.5</v>
      </c>
      <c r="P125" s="52">
        <v>41.5</v>
      </c>
      <c r="Q125" s="52">
        <v>5040.3599999999997</v>
      </c>
      <c r="R125" s="49">
        <v>286.77</v>
      </c>
      <c r="S125" s="52">
        <v>4801.7999999999993</v>
      </c>
      <c r="T125" s="52">
        <v>76</v>
      </c>
      <c r="U125" s="52">
        <v>79.25</v>
      </c>
      <c r="V125" s="52">
        <v>658.5</v>
      </c>
      <c r="W125" s="53">
        <v>0.13713607397226044</v>
      </c>
      <c r="X125" s="53">
        <v>0.13500000000000001</v>
      </c>
      <c r="Y125" s="61">
        <f t="shared" si="9"/>
        <v>803.49299999999994</v>
      </c>
      <c r="Z125" s="61">
        <f t="shared" si="10"/>
        <v>83</v>
      </c>
      <c r="AA125" s="52">
        <f t="shared" si="11"/>
        <v>3173.410656</v>
      </c>
      <c r="AB125" s="52">
        <v>1655</v>
      </c>
    </row>
    <row r="126" spans="1:28">
      <c r="A126" s="46" t="s">
        <v>231</v>
      </c>
      <c r="B126" s="46" t="s">
        <v>232</v>
      </c>
      <c r="C126" s="49">
        <v>4026.8500000000004</v>
      </c>
      <c r="D126" s="47">
        <v>95.84</v>
      </c>
      <c r="E126" s="47">
        <v>276.48</v>
      </c>
      <c r="F126" s="48">
        <f t="shared" si="7"/>
        <v>372.32000000000005</v>
      </c>
      <c r="G126" s="49">
        <v>0</v>
      </c>
      <c r="H126" s="47">
        <f t="shared" si="8"/>
        <v>372.32000000000005</v>
      </c>
      <c r="I126" s="47">
        <v>60</v>
      </c>
      <c r="J126" s="47">
        <v>2.5299999999999998</v>
      </c>
      <c r="K126" s="50">
        <v>0</v>
      </c>
      <c r="L126" s="48">
        <v>0</v>
      </c>
      <c r="M126" s="49">
        <v>50</v>
      </c>
      <c r="N126" s="51">
        <v>6.3E-2</v>
      </c>
      <c r="O126" s="52">
        <v>19</v>
      </c>
      <c r="P126" s="52">
        <v>19</v>
      </c>
      <c r="Q126" s="52">
        <v>3762.83</v>
      </c>
      <c r="R126" s="49">
        <v>201.34</v>
      </c>
      <c r="S126" s="52">
        <v>3788.49</v>
      </c>
      <c r="T126" s="52">
        <v>11.5</v>
      </c>
      <c r="U126" s="52">
        <v>31.25</v>
      </c>
      <c r="V126" s="52">
        <v>424.75</v>
      </c>
      <c r="W126" s="53">
        <v>0.11211590897692748</v>
      </c>
      <c r="X126" s="53">
        <v>0.11211590897692748</v>
      </c>
      <c r="Y126" s="61">
        <f t="shared" si="9"/>
        <v>467.5</v>
      </c>
      <c r="Z126" s="61">
        <f t="shared" si="10"/>
        <v>38</v>
      </c>
      <c r="AA126" s="52">
        <f t="shared" si="11"/>
        <v>237.05829</v>
      </c>
      <c r="AB126" s="52">
        <v>923</v>
      </c>
    </row>
    <row r="127" spans="1:28">
      <c r="A127" s="46" t="s">
        <v>233</v>
      </c>
      <c r="B127" s="46" t="s">
        <v>234</v>
      </c>
      <c r="C127" s="49">
        <v>6199.08</v>
      </c>
      <c r="D127" s="47">
        <v>83.8</v>
      </c>
      <c r="E127" s="47">
        <v>247.87</v>
      </c>
      <c r="F127" s="48">
        <f t="shared" si="7"/>
        <v>331.67</v>
      </c>
      <c r="G127" s="49">
        <v>0</v>
      </c>
      <c r="H127" s="47">
        <f t="shared" si="8"/>
        <v>331.67</v>
      </c>
      <c r="I127" s="47">
        <v>193</v>
      </c>
      <c r="J127" s="47">
        <v>10.41</v>
      </c>
      <c r="K127" s="50">
        <v>0</v>
      </c>
      <c r="L127" s="48">
        <v>0</v>
      </c>
      <c r="M127" s="49">
        <v>64</v>
      </c>
      <c r="N127" s="51">
        <v>0.33160000000000001</v>
      </c>
      <c r="O127" s="52">
        <v>61.25</v>
      </c>
      <c r="P127" s="52">
        <v>61.25</v>
      </c>
      <c r="Q127" s="52">
        <v>5825.01</v>
      </c>
      <c r="R127" s="49">
        <v>309.95</v>
      </c>
      <c r="S127" s="52">
        <v>5930.33</v>
      </c>
      <c r="T127" s="52">
        <v>61.5</v>
      </c>
      <c r="U127" s="52">
        <v>77.5</v>
      </c>
      <c r="V127" s="52">
        <v>767.5</v>
      </c>
      <c r="W127" s="53">
        <v>0.12941944208838294</v>
      </c>
      <c r="X127" s="53">
        <v>0.12941944208838294</v>
      </c>
      <c r="Y127" s="61">
        <f t="shared" si="9"/>
        <v>906.5</v>
      </c>
      <c r="Z127" s="61">
        <f t="shared" si="10"/>
        <v>122.5</v>
      </c>
      <c r="AA127" s="52">
        <f t="shared" si="11"/>
        <v>1931.5733160000002</v>
      </c>
      <c r="AB127" s="52">
        <v>1678.7</v>
      </c>
    </row>
    <row r="128" spans="1:28">
      <c r="A128" s="46" t="s">
        <v>235</v>
      </c>
      <c r="B128" s="46" t="s">
        <v>236</v>
      </c>
      <c r="C128" s="49">
        <v>12084.259999999998</v>
      </c>
      <c r="D128" s="47">
        <v>105.3</v>
      </c>
      <c r="E128" s="47">
        <v>555.91</v>
      </c>
      <c r="F128" s="48">
        <f t="shared" si="7"/>
        <v>661.20999999999992</v>
      </c>
      <c r="G128" s="49">
        <v>0</v>
      </c>
      <c r="H128" s="47">
        <f t="shared" si="8"/>
        <v>661.20999999999992</v>
      </c>
      <c r="I128" s="47">
        <v>310</v>
      </c>
      <c r="J128" s="47">
        <v>18.05</v>
      </c>
      <c r="K128" s="50">
        <v>0</v>
      </c>
      <c r="L128" s="48">
        <v>0</v>
      </c>
      <c r="M128" s="49">
        <v>401</v>
      </c>
      <c r="N128" s="51">
        <v>0.38040000000000002</v>
      </c>
      <c r="O128" s="52">
        <v>118.75</v>
      </c>
      <c r="P128" s="52">
        <v>118.75</v>
      </c>
      <c r="Q128" s="52">
        <v>11240.29</v>
      </c>
      <c r="R128" s="49">
        <v>604.21</v>
      </c>
      <c r="S128" s="52">
        <v>11622.240000000002</v>
      </c>
      <c r="T128" s="52">
        <v>139</v>
      </c>
      <c r="U128" s="52">
        <v>158.75</v>
      </c>
      <c r="V128" s="52">
        <v>1659.25</v>
      </c>
      <c r="W128" s="53">
        <v>0.1427650779884084</v>
      </c>
      <c r="X128" s="53">
        <v>0.13500000000000001</v>
      </c>
      <c r="Y128" s="61">
        <f t="shared" si="9"/>
        <v>1866.7524000000003</v>
      </c>
      <c r="Z128" s="61">
        <f t="shared" si="10"/>
        <v>237.5</v>
      </c>
      <c r="AA128" s="52">
        <f t="shared" si="11"/>
        <v>4275.8063160000002</v>
      </c>
      <c r="AB128" s="52">
        <v>3259</v>
      </c>
    </row>
    <row r="129" spans="1:28">
      <c r="A129" s="46" t="s">
        <v>237</v>
      </c>
      <c r="B129" s="46" t="s">
        <v>238</v>
      </c>
      <c r="C129" s="49">
        <v>10518.769999999999</v>
      </c>
      <c r="D129" s="47">
        <v>245.91</v>
      </c>
      <c r="E129" s="47">
        <v>632.23</v>
      </c>
      <c r="F129" s="48">
        <f t="shared" si="7"/>
        <v>878.14</v>
      </c>
      <c r="G129" s="49">
        <v>0</v>
      </c>
      <c r="H129" s="47">
        <f t="shared" si="8"/>
        <v>878.14</v>
      </c>
      <c r="I129" s="47">
        <v>259.22000000000003</v>
      </c>
      <c r="J129" s="47">
        <v>11.89</v>
      </c>
      <c r="K129" s="50">
        <v>0</v>
      </c>
      <c r="L129" s="48">
        <v>0</v>
      </c>
      <c r="M129" s="49">
        <v>322.57</v>
      </c>
      <c r="N129" s="51">
        <v>0.37280000000000002</v>
      </c>
      <c r="O129" s="52">
        <v>37</v>
      </c>
      <c r="P129" s="52">
        <v>37</v>
      </c>
      <c r="Q129" s="52">
        <v>9647.3700000000008</v>
      </c>
      <c r="R129" s="49">
        <v>525.94000000000005</v>
      </c>
      <c r="S129" s="52">
        <v>9893.3999999999978</v>
      </c>
      <c r="T129" s="52">
        <v>98</v>
      </c>
      <c r="U129" s="52">
        <v>156.75</v>
      </c>
      <c r="V129" s="52">
        <v>1377</v>
      </c>
      <c r="W129" s="53">
        <v>0.13918369822305782</v>
      </c>
      <c r="X129" s="53">
        <v>0.13500000000000001</v>
      </c>
      <c r="Y129" s="61">
        <f t="shared" si="9"/>
        <v>1590.3589999999997</v>
      </c>
      <c r="Z129" s="61">
        <f t="shared" si="10"/>
        <v>74</v>
      </c>
      <c r="AA129" s="52">
        <f t="shared" si="11"/>
        <v>3596.5395360000007</v>
      </c>
      <c r="AB129" s="52">
        <v>2926.27</v>
      </c>
    </row>
    <row r="130" spans="1:28">
      <c r="A130" s="46" t="s">
        <v>239</v>
      </c>
      <c r="B130" s="46" t="s">
        <v>240</v>
      </c>
      <c r="C130" s="49">
        <v>86.69</v>
      </c>
      <c r="D130" s="47">
        <v>0</v>
      </c>
      <c r="E130" s="47">
        <v>2.4900000000000002</v>
      </c>
      <c r="F130" s="48">
        <f t="shared" si="7"/>
        <v>2.4900000000000002</v>
      </c>
      <c r="G130" s="49">
        <v>0</v>
      </c>
      <c r="H130" s="47">
        <f t="shared" si="8"/>
        <v>2.4900000000000002</v>
      </c>
      <c r="I130" s="47">
        <v>0</v>
      </c>
      <c r="J130" s="47">
        <v>0</v>
      </c>
      <c r="K130" s="50">
        <v>0</v>
      </c>
      <c r="L130" s="48">
        <v>0</v>
      </c>
      <c r="M130" s="49">
        <v>0</v>
      </c>
      <c r="N130" s="51">
        <v>0.57689999999999997</v>
      </c>
      <c r="O130" s="52">
        <v>0</v>
      </c>
      <c r="P130" s="52">
        <v>0</v>
      </c>
      <c r="Q130" s="52">
        <v>81.239999999999995</v>
      </c>
      <c r="R130" s="49">
        <v>0</v>
      </c>
      <c r="S130" s="52">
        <v>88.19</v>
      </c>
      <c r="T130" s="52">
        <v>0</v>
      </c>
      <c r="U130" s="52">
        <v>0</v>
      </c>
      <c r="V130" s="52">
        <v>17.25</v>
      </c>
      <c r="W130" s="53">
        <v>0.19560040820954758</v>
      </c>
      <c r="X130" s="53">
        <v>0.13500000000000001</v>
      </c>
      <c r="Y130" s="61">
        <f t="shared" si="9"/>
        <v>11.90565</v>
      </c>
      <c r="Z130" s="61">
        <f t="shared" si="10"/>
        <v>0</v>
      </c>
      <c r="AA130" s="52">
        <f t="shared" si="11"/>
        <v>46.867355999999994</v>
      </c>
      <c r="AB130" s="52">
        <v>0</v>
      </c>
    </row>
    <row r="131" spans="1:28">
      <c r="A131" s="46" t="s">
        <v>241</v>
      </c>
      <c r="B131" s="46" t="s">
        <v>242</v>
      </c>
      <c r="C131" s="49">
        <v>43</v>
      </c>
      <c r="D131" s="47">
        <v>0</v>
      </c>
      <c r="E131" s="47">
        <v>0</v>
      </c>
      <c r="F131" s="48">
        <f t="shared" si="7"/>
        <v>0</v>
      </c>
      <c r="G131" s="49">
        <v>0</v>
      </c>
      <c r="H131" s="47">
        <f t="shared" si="8"/>
        <v>0</v>
      </c>
      <c r="I131" s="47">
        <v>0</v>
      </c>
      <c r="J131" s="47">
        <v>0</v>
      </c>
      <c r="K131" s="50">
        <v>0</v>
      </c>
      <c r="L131" s="48">
        <v>0</v>
      </c>
      <c r="M131" s="49">
        <v>0</v>
      </c>
      <c r="N131" s="51">
        <v>0</v>
      </c>
      <c r="O131" s="52">
        <v>0</v>
      </c>
      <c r="P131" s="52">
        <v>0</v>
      </c>
      <c r="Q131" s="52">
        <v>35.200000000000003</v>
      </c>
      <c r="R131" s="49">
        <v>0</v>
      </c>
      <c r="S131" s="52">
        <v>36</v>
      </c>
      <c r="T131" s="52">
        <v>0</v>
      </c>
      <c r="U131" s="52">
        <v>0</v>
      </c>
      <c r="V131" s="52">
        <v>3</v>
      </c>
      <c r="W131" s="53">
        <v>8.3333333333333329E-2</v>
      </c>
      <c r="X131" s="53">
        <v>8.3333333333333329E-2</v>
      </c>
      <c r="Y131" s="61">
        <f t="shared" si="9"/>
        <v>3</v>
      </c>
      <c r="Z131" s="61">
        <f t="shared" si="10"/>
        <v>0</v>
      </c>
      <c r="AA131" s="52">
        <f t="shared" si="11"/>
        <v>0</v>
      </c>
      <c r="AB131" s="52">
        <v>29</v>
      </c>
    </row>
    <row r="132" spans="1:28">
      <c r="A132" s="46" t="s">
        <v>243</v>
      </c>
      <c r="B132" s="46" t="s">
        <v>244</v>
      </c>
      <c r="C132" s="49">
        <v>99</v>
      </c>
      <c r="D132" s="47">
        <v>0</v>
      </c>
      <c r="E132" s="47">
        <v>0</v>
      </c>
      <c r="F132" s="48">
        <f t="shared" si="7"/>
        <v>0</v>
      </c>
      <c r="G132" s="49">
        <v>0</v>
      </c>
      <c r="H132" s="47">
        <f t="shared" si="8"/>
        <v>0</v>
      </c>
      <c r="I132" s="47">
        <v>3</v>
      </c>
      <c r="J132" s="47">
        <v>0</v>
      </c>
      <c r="K132" s="50">
        <v>0</v>
      </c>
      <c r="L132" s="48">
        <v>0</v>
      </c>
      <c r="M132" s="49">
        <v>0</v>
      </c>
      <c r="N132" s="51">
        <v>0.56730000000000003</v>
      </c>
      <c r="O132" s="52">
        <v>3</v>
      </c>
      <c r="P132" s="52">
        <v>3</v>
      </c>
      <c r="Q132" s="52">
        <v>104.89</v>
      </c>
      <c r="R132" s="49">
        <v>0</v>
      </c>
      <c r="S132" s="52">
        <v>94.08</v>
      </c>
      <c r="T132" s="52">
        <v>2.25</v>
      </c>
      <c r="U132" s="52">
        <v>0.25</v>
      </c>
      <c r="V132" s="52">
        <v>15.5</v>
      </c>
      <c r="W132" s="53">
        <v>0.16475340136054423</v>
      </c>
      <c r="X132" s="53">
        <v>0.13500000000000001</v>
      </c>
      <c r="Y132" s="61">
        <f t="shared" si="9"/>
        <v>15.200800000000001</v>
      </c>
      <c r="Z132" s="61">
        <f t="shared" si="10"/>
        <v>6</v>
      </c>
      <c r="AA132" s="52">
        <f t="shared" si="11"/>
        <v>59.504097000000002</v>
      </c>
      <c r="AB132" s="52">
        <v>23</v>
      </c>
    </row>
    <row r="133" spans="1:28">
      <c r="A133" s="46" t="s">
        <v>245</v>
      </c>
      <c r="B133" s="46" t="s">
        <v>246</v>
      </c>
      <c r="C133" s="49">
        <v>201.99</v>
      </c>
      <c r="D133" s="47">
        <v>1.9</v>
      </c>
      <c r="E133" s="47">
        <v>10.09</v>
      </c>
      <c r="F133" s="48">
        <f t="shared" si="7"/>
        <v>11.99</v>
      </c>
      <c r="G133" s="49">
        <v>0</v>
      </c>
      <c r="H133" s="47">
        <f t="shared" si="8"/>
        <v>11.99</v>
      </c>
      <c r="I133" s="47">
        <v>6</v>
      </c>
      <c r="J133" s="47">
        <v>0</v>
      </c>
      <c r="K133" s="50">
        <v>0</v>
      </c>
      <c r="L133" s="48">
        <v>0</v>
      </c>
      <c r="M133" s="49">
        <v>0</v>
      </c>
      <c r="N133" s="51">
        <v>0.47689999999999999</v>
      </c>
      <c r="O133" s="52">
        <v>0</v>
      </c>
      <c r="P133" s="52">
        <v>0</v>
      </c>
      <c r="Q133" s="52">
        <v>189.96</v>
      </c>
      <c r="R133" s="49">
        <v>10.1</v>
      </c>
      <c r="S133" s="52">
        <v>220.89</v>
      </c>
      <c r="T133" s="52">
        <v>1.5</v>
      </c>
      <c r="U133" s="52">
        <v>3</v>
      </c>
      <c r="V133" s="52">
        <v>21.25</v>
      </c>
      <c r="W133" s="53">
        <v>9.6201729367558525E-2</v>
      </c>
      <c r="X133" s="53">
        <v>9.6201729367558525E-2</v>
      </c>
      <c r="Y133" s="61">
        <f t="shared" si="9"/>
        <v>25.75</v>
      </c>
      <c r="Z133" s="61">
        <f t="shared" si="10"/>
        <v>0</v>
      </c>
      <c r="AA133" s="52">
        <f t="shared" si="11"/>
        <v>90.591924000000006</v>
      </c>
      <c r="AB133" s="52">
        <v>56</v>
      </c>
    </row>
    <row r="134" spans="1:28">
      <c r="A134" s="46" t="s">
        <v>247</v>
      </c>
      <c r="B134" s="46" t="s">
        <v>248</v>
      </c>
      <c r="C134" s="49">
        <v>3432.98</v>
      </c>
      <c r="D134" s="47">
        <v>22.37</v>
      </c>
      <c r="E134" s="47">
        <v>150.61000000000001</v>
      </c>
      <c r="F134" s="48">
        <f t="shared" si="7"/>
        <v>172.98000000000002</v>
      </c>
      <c r="G134" s="49">
        <v>0</v>
      </c>
      <c r="H134" s="47">
        <f t="shared" si="8"/>
        <v>172.98000000000002</v>
      </c>
      <c r="I134" s="47">
        <v>90</v>
      </c>
      <c r="J134" s="47">
        <v>0</v>
      </c>
      <c r="K134" s="50">
        <v>0</v>
      </c>
      <c r="L134" s="48">
        <v>0</v>
      </c>
      <c r="M134" s="49">
        <v>72</v>
      </c>
      <c r="N134" s="51">
        <v>0.40550000000000003</v>
      </c>
      <c r="O134" s="52">
        <v>47.25</v>
      </c>
      <c r="P134" s="52">
        <v>47.25</v>
      </c>
      <c r="Q134" s="52">
        <v>3278.73</v>
      </c>
      <c r="R134" s="49">
        <v>171.65</v>
      </c>
      <c r="S134" s="52">
        <v>3323.7200000000003</v>
      </c>
      <c r="T134" s="52">
        <v>41.5</v>
      </c>
      <c r="U134" s="52">
        <v>49.5</v>
      </c>
      <c r="V134" s="52">
        <v>402</v>
      </c>
      <c r="W134" s="53">
        <v>0.12094881638645853</v>
      </c>
      <c r="X134" s="53">
        <v>0.12094881638645853</v>
      </c>
      <c r="Y134" s="61">
        <f t="shared" si="9"/>
        <v>493</v>
      </c>
      <c r="Z134" s="61">
        <f t="shared" si="10"/>
        <v>94.5</v>
      </c>
      <c r="AA134" s="52">
        <f t="shared" si="11"/>
        <v>1329.5250150000002</v>
      </c>
      <c r="AB134" s="52">
        <v>963</v>
      </c>
    </row>
    <row r="135" spans="1:28">
      <c r="A135" s="46" t="s">
        <v>249</v>
      </c>
      <c r="B135" s="46" t="s">
        <v>250</v>
      </c>
      <c r="C135" s="49">
        <v>655.84</v>
      </c>
      <c r="D135" s="47">
        <v>15.12</v>
      </c>
      <c r="E135" s="47">
        <v>46.72</v>
      </c>
      <c r="F135" s="48">
        <f t="shared" si="7"/>
        <v>61.839999999999996</v>
      </c>
      <c r="G135" s="49">
        <v>0</v>
      </c>
      <c r="H135" s="47">
        <f t="shared" si="8"/>
        <v>61.839999999999996</v>
      </c>
      <c r="I135" s="47">
        <v>15</v>
      </c>
      <c r="J135" s="47">
        <v>0</v>
      </c>
      <c r="K135" s="50">
        <v>0</v>
      </c>
      <c r="L135" s="48">
        <v>0</v>
      </c>
      <c r="M135" s="49">
        <v>0</v>
      </c>
      <c r="N135" s="51">
        <v>0.43909999999999999</v>
      </c>
      <c r="O135" s="52">
        <v>3</v>
      </c>
      <c r="P135" s="52">
        <v>3</v>
      </c>
      <c r="Q135" s="52">
        <v>662.69</v>
      </c>
      <c r="R135" s="49">
        <v>32.79</v>
      </c>
      <c r="S135" s="52">
        <v>648.85</v>
      </c>
      <c r="T135" s="52">
        <v>6</v>
      </c>
      <c r="U135" s="52">
        <v>12</v>
      </c>
      <c r="V135" s="52">
        <v>93.5</v>
      </c>
      <c r="W135" s="53">
        <v>0.14410110194960313</v>
      </c>
      <c r="X135" s="53">
        <v>0.13500000000000001</v>
      </c>
      <c r="Y135" s="61">
        <f t="shared" si="9"/>
        <v>105.59475</v>
      </c>
      <c r="Z135" s="61">
        <f t="shared" si="10"/>
        <v>6</v>
      </c>
      <c r="AA135" s="52">
        <f t="shared" si="11"/>
        <v>290.98717900000003</v>
      </c>
      <c r="AB135" s="52">
        <v>136</v>
      </c>
    </row>
    <row r="136" spans="1:28">
      <c r="A136" s="46" t="s">
        <v>251</v>
      </c>
      <c r="B136" s="46" t="s">
        <v>252</v>
      </c>
      <c r="C136" s="49">
        <v>972.09000000000015</v>
      </c>
      <c r="D136" s="47">
        <v>3.97</v>
      </c>
      <c r="E136" s="47">
        <v>55.22</v>
      </c>
      <c r="F136" s="48">
        <f t="shared" si="7"/>
        <v>59.19</v>
      </c>
      <c r="G136" s="49">
        <v>0</v>
      </c>
      <c r="H136" s="47">
        <f t="shared" si="8"/>
        <v>59.19</v>
      </c>
      <c r="I136" s="47">
        <v>16</v>
      </c>
      <c r="J136" s="47">
        <v>0</v>
      </c>
      <c r="K136" s="50">
        <v>0</v>
      </c>
      <c r="L136" s="48">
        <v>0</v>
      </c>
      <c r="M136" s="49">
        <v>27</v>
      </c>
      <c r="N136" s="51">
        <v>0.40670000000000001</v>
      </c>
      <c r="O136" s="52">
        <v>4.5</v>
      </c>
      <c r="P136" s="52">
        <v>4.5</v>
      </c>
      <c r="Q136" s="52">
        <v>866.59</v>
      </c>
      <c r="R136" s="49">
        <v>48.6</v>
      </c>
      <c r="S136" s="52">
        <v>904.19999999999993</v>
      </c>
      <c r="T136" s="52">
        <v>2.75</v>
      </c>
      <c r="U136" s="52">
        <v>13.75</v>
      </c>
      <c r="V136" s="52">
        <v>120.75</v>
      </c>
      <c r="W136" s="53">
        <v>0.13354346383543464</v>
      </c>
      <c r="X136" s="53">
        <v>0.13354346383543464</v>
      </c>
      <c r="Y136" s="61">
        <f t="shared" si="9"/>
        <v>137.25</v>
      </c>
      <c r="Z136" s="61">
        <f t="shared" si="10"/>
        <v>9</v>
      </c>
      <c r="AA136" s="52">
        <f t="shared" si="11"/>
        <v>352.44215300000002</v>
      </c>
      <c r="AB136" s="52">
        <v>239.2</v>
      </c>
    </row>
    <row r="137" spans="1:28">
      <c r="A137" s="46" t="s">
        <v>253</v>
      </c>
      <c r="B137" s="46" t="s">
        <v>254</v>
      </c>
      <c r="C137" s="49">
        <v>74.819999999999993</v>
      </c>
      <c r="D137" s="47">
        <v>0</v>
      </c>
      <c r="E137" s="47">
        <v>4.32</v>
      </c>
      <c r="F137" s="48">
        <f t="shared" si="7"/>
        <v>4.32</v>
      </c>
      <c r="G137" s="49">
        <v>0</v>
      </c>
      <c r="H137" s="47">
        <f t="shared" si="8"/>
        <v>4.32</v>
      </c>
      <c r="I137" s="47">
        <v>0.5</v>
      </c>
      <c r="J137" s="47">
        <v>0</v>
      </c>
      <c r="K137" s="50">
        <v>0</v>
      </c>
      <c r="L137" s="48">
        <v>0</v>
      </c>
      <c r="M137" s="49">
        <v>0</v>
      </c>
      <c r="N137" s="51">
        <v>0.77139999999999997</v>
      </c>
      <c r="O137" s="52">
        <v>0</v>
      </c>
      <c r="P137" s="52">
        <v>0</v>
      </c>
      <c r="Q137" s="52">
        <v>67.39</v>
      </c>
      <c r="R137" s="49">
        <v>0</v>
      </c>
      <c r="S137" s="52">
        <v>67.92</v>
      </c>
      <c r="T137" s="52">
        <v>2.25</v>
      </c>
      <c r="U137" s="52">
        <v>0</v>
      </c>
      <c r="V137" s="52">
        <v>9.5</v>
      </c>
      <c r="W137" s="53">
        <v>0.13987043580683156</v>
      </c>
      <c r="X137" s="53">
        <v>0.13500000000000001</v>
      </c>
      <c r="Y137" s="61">
        <f t="shared" si="9"/>
        <v>11.4192</v>
      </c>
      <c r="Z137" s="61">
        <f t="shared" si="10"/>
        <v>0</v>
      </c>
      <c r="AA137" s="52">
        <f t="shared" si="11"/>
        <v>51.984645999999998</v>
      </c>
      <c r="AB137" s="52">
        <v>25</v>
      </c>
    </row>
    <row r="138" spans="1:28">
      <c r="A138" s="46" t="s">
        <v>255</v>
      </c>
      <c r="B138" s="46" t="s">
        <v>256</v>
      </c>
      <c r="C138" s="49">
        <v>120</v>
      </c>
      <c r="D138" s="47">
        <v>0</v>
      </c>
      <c r="E138" s="47">
        <v>0</v>
      </c>
      <c r="F138" s="48">
        <f t="shared" ref="F138:F201" si="12">D138+E138</f>
        <v>0</v>
      </c>
      <c r="G138" s="49">
        <v>0</v>
      </c>
      <c r="H138" s="47">
        <f t="shared" ref="H138:H201" si="13">SUM(F138:G138)</f>
        <v>0</v>
      </c>
      <c r="I138" s="47">
        <v>0</v>
      </c>
      <c r="J138" s="47">
        <v>0</v>
      </c>
      <c r="K138" s="50">
        <v>0</v>
      </c>
      <c r="L138" s="48">
        <v>0</v>
      </c>
      <c r="M138" s="49">
        <v>0</v>
      </c>
      <c r="N138" s="51">
        <v>0.4425</v>
      </c>
      <c r="O138" s="52">
        <v>0</v>
      </c>
      <c r="P138" s="52">
        <v>0</v>
      </c>
      <c r="Q138" s="52">
        <v>117.57</v>
      </c>
      <c r="R138" s="49">
        <v>0</v>
      </c>
      <c r="S138" s="52">
        <v>122.2</v>
      </c>
      <c r="T138" s="52">
        <v>0</v>
      </c>
      <c r="U138" s="52">
        <v>0</v>
      </c>
      <c r="V138" s="52">
        <v>16.25</v>
      </c>
      <c r="W138" s="53">
        <v>0.13297872340425532</v>
      </c>
      <c r="X138" s="53">
        <v>0.13297872340425532</v>
      </c>
      <c r="Y138" s="61">
        <f t="shared" ref="Y138:Y201" si="14">(T138+U138)+(S138*X138)</f>
        <v>16.25</v>
      </c>
      <c r="Z138" s="61">
        <f t="shared" ref="Z138:Z201" si="15">O138+P138</f>
        <v>0</v>
      </c>
      <c r="AA138" s="52">
        <f t="shared" ref="AA138:AA201" si="16">Q138*N138</f>
        <v>52.024724999999997</v>
      </c>
      <c r="AB138" s="52">
        <v>25</v>
      </c>
    </row>
    <row r="139" spans="1:28">
      <c r="A139" s="46" t="s">
        <v>257</v>
      </c>
      <c r="B139" s="46" t="s">
        <v>258</v>
      </c>
      <c r="C139" s="49">
        <v>86</v>
      </c>
      <c r="D139" s="47">
        <v>0</v>
      </c>
      <c r="E139" s="47">
        <v>0</v>
      </c>
      <c r="F139" s="48">
        <f t="shared" si="12"/>
        <v>0</v>
      </c>
      <c r="G139" s="49">
        <v>0</v>
      </c>
      <c r="H139" s="47">
        <f t="shared" si="13"/>
        <v>0</v>
      </c>
      <c r="I139" s="47">
        <v>0</v>
      </c>
      <c r="J139" s="47">
        <v>0</v>
      </c>
      <c r="K139" s="50">
        <v>0</v>
      </c>
      <c r="L139" s="48">
        <v>0</v>
      </c>
      <c r="M139" s="49">
        <v>0</v>
      </c>
      <c r="N139" s="51">
        <v>0.33329999999999999</v>
      </c>
      <c r="O139" s="52">
        <v>0</v>
      </c>
      <c r="P139" s="52">
        <v>0</v>
      </c>
      <c r="Q139" s="52">
        <v>86.1</v>
      </c>
      <c r="R139" s="49">
        <v>4.3</v>
      </c>
      <c r="S139" s="52">
        <v>85.4</v>
      </c>
      <c r="T139" s="52">
        <v>0</v>
      </c>
      <c r="U139" s="52">
        <v>0</v>
      </c>
      <c r="V139" s="52">
        <v>6.25</v>
      </c>
      <c r="W139" s="53">
        <v>7.3185011709601872E-2</v>
      </c>
      <c r="X139" s="53">
        <v>7.3185011709601872E-2</v>
      </c>
      <c r="Y139" s="61">
        <f t="shared" si="14"/>
        <v>6.25</v>
      </c>
      <c r="Z139" s="61">
        <f t="shared" si="15"/>
        <v>0</v>
      </c>
      <c r="AA139" s="52">
        <f t="shared" si="16"/>
        <v>28.697129999999998</v>
      </c>
      <c r="AB139" s="52">
        <v>42</v>
      </c>
    </row>
    <row r="140" spans="1:28">
      <c r="A140" s="46" t="s">
        <v>259</v>
      </c>
      <c r="B140" s="46" t="s">
        <v>260</v>
      </c>
      <c r="C140" s="49">
        <v>220</v>
      </c>
      <c r="D140" s="47">
        <v>0</v>
      </c>
      <c r="E140" s="47">
        <v>0</v>
      </c>
      <c r="F140" s="48">
        <f t="shared" si="12"/>
        <v>0</v>
      </c>
      <c r="G140" s="49">
        <v>0</v>
      </c>
      <c r="H140" s="47">
        <f t="shared" si="13"/>
        <v>0</v>
      </c>
      <c r="I140" s="47">
        <v>0</v>
      </c>
      <c r="J140" s="47">
        <v>0</v>
      </c>
      <c r="K140" s="50">
        <v>0</v>
      </c>
      <c r="L140" s="48">
        <v>0</v>
      </c>
      <c r="M140" s="49">
        <v>0</v>
      </c>
      <c r="N140" s="51">
        <v>0</v>
      </c>
      <c r="O140" s="52">
        <v>0</v>
      </c>
      <c r="P140" s="52">
        <v>0</v>
      </c>
      <c r="Q140" s="52">
        <v>232.41</v>
      </c>
      <c r="R140" s="49">
        <v>11</v>
      </c>
      <c r="S140" s="52">
        <v>224.37</v>
      </c>
      <c r="T140" s="52">
        <v>0</v>
      </c>
      <c r="U140" s="52">
        <v>0</v>
      </c>
      <c r="V140" s="52">
        <v>23.75</v>
      </c>
      <c r="W140" s="53">
        <v>0.10585194099032848</v>
      </c>
      <c r="X140" s="53">
        <v>0.10585194099032848</v>
      </c>
      <c r="Y140" s="61">
        <f t="shared" si="14"/>
        <v>23.75</v>
      </c>
      <c r="Z140" s="61">
        <f t="shared" si="15"/>
        <v>0</v>
      </c>
      <c r="AA140" s="52">
        <f t="shared" si="16"/>
        <v>0</v>
      </c>
      <c r="AB140" s="52">
        <v>53</v>
      </c>
    </row>
    <row r="141" spans="1:28">
      <c r="A141" s="46" t="s">
        <v>261</v>
      </c>
      <c r="B141" s="46" t="s">
        <v>262</v>
      </c>
      <c r="C141" s="49">
        <v>36</v>
      </c>
      <c r="D141" s="47">
        <v>0</v>
      </c>
      <c r="E141" s="47">
        <v>0</v>
      </c>
      <c r="F141" s="48">
        <f t="shared" si="12"/>
        <v>0</v>
      </c>
      <c r="G141" s="49">
        <v>0</v>
      </c>
      <c r="H141" s="47">
        <f t="shared" si="13"/>
        <v>0</v>
      </c>
      <c r="I141" s="47">
        <v>0</v>
      </c>
      <c r="J141" s="47">
        <v>0</v>
      </c>
      <c r="K141" s="50">
        <v>0</v>
      </c>
      <c r="L141" s="48">
        <v>0</v>
      </c>
      <c r="M141" s="49">
        <v>0</v>
      </c>
      <c r="N141" s="51">
        <v>0.5625</v>
      </c>
      <c r="O141" s="52">
        <v>0</v>
      </c>
      <c r="P141" s="52">
        <v>0</v>
      </c>
      <c r="Q141" s="52">
        <v>79.66</v>
      </c>
      <c r="R141" s="49">
        <v>0</v>
      </c>
      <c r="S141" s="52">
        <v>64</v>
      </c>
      <c r="T141" s="52">
        <v>0.5</v>
      </c>
      <c r="U141" s="52">
        <v>1</v>
      </c>
      <c r="V141" s="52">
        <v>11.5</v>
      </c>
      <c r="W141" s="53">
        <v>0.1796875</v>
      </c>
      <c r="X141" s="53">
        <v>0.13500000000000001</v>
      </c>
      <c r="Y141" s="61">
        <f t="shared" si="14"/>
        <v>10.14</v>
      </c>
      <c r="Z141" s="61">
        <f t="shared" si="15"/>
        <v>0</v>
      </c>
      <c r="AA141" s="52">
        <f t="shared" si="16"/>
        <v>44.808749999999996</v>
      </c>
      <c r="AB141" s="52">
        <v>8</v>
      </c>
    </row>
    <row r="142" spans="1:28">
      <c r="A142" s="46" t="s">
        <v>263</v>
      </c>
      <c r="B142" s="46" t="s">
        <v>264</v>
      </c>
      <c r="C142" s="49">
        <v>68</v>
      </c>
      <c r="D142" s="47">
        <v>0</v>
      </c>
      <c r="E142" s="47">
        <v>0</v>
      </c>
      <c r="F142" s="48">
        <f t="shared" si="12"/>
        <v>0</v>
      </c>
      <c r="G142" s="49">
        <v>0</v>
      </c>
      <c r="H142" s="47">
        <f t="shared" si="13"/>
        <v>0</v>
      </c>
      <c r="I142" s="47">
        <v>0.5</v>
      </c>
      <c r="J142" s="47">
        <v>0</v>
      </c>
      <c r="K142" s="50">
        <v>0</v>
      </c>
      <c r="L142" s="48">
        <v>0</v>
      </c>
      <c r="M142" s="49">
        <v>0</v>
      </c>
      <c r="N142" s="51">
        <v>0.51759999999999995</v>
      </c>
      <c r="O142" s="52">
        <v>0</v>
      </c>
      <c r="P142" s="52">
        <v>0</v>
      </c>
      <c r="Q142" s="52">
        <v>86.49</v>
      </c>
      <c r="R142" s="49">
        <v>3.4</v>
      </c>
      <c r="S142" s="52">
        <v>75.27</v>
      </c>
      <c r="T142" s="52">
        <v>0.25</v>
      </c>
      <c r="U142" s="52">
        <v>0</v>
      </c>
      <c r="V142" s="52">
        <v>8.25</v>
      </c>
      <c r="W142" s="53">
        <v>0.10960542048624951</v>
      </c>
      <c r="X142" s="53">
        <v>0.10960542048624951</v>
      </c>
      <c r="Y142" s="61">
        <f t="shared" si="14"/>
        <v>8.5</v>
      </c>
      <c r="Z142" s="61">
        <f t="shared" si="15"/>
        <v>0</v>
      </c>
      <c r="AA142" s="52">
        <f t="shared" si="16"/>
        <v>44.767223999999992</v>
      </c>
      <c r="AB142" s="52">
        <v>16</v>
      </c>
    </row>
    <row r="143" spans="1:28">
      <c r="A143" s="46" t="s">
        <v>265</v>
      </c>
      <c r="B143" s="46" t="s">
        <v>266</v>
      </c>
      <c r="C143" s="49">
        <v>24</v>
      </c>
      <c r="D143" s="47">
        <v>0</v>
      </c>
      <c r="E143" s="47">
        <v>0</v>
      </c>
      <c r="F143" s="48">
        <f t="shared" si="12"/>
        <v>0</v>
      </c>
      <c r="G143" s="49">
        <v>0</v>
      </c>
      <c r="H143" s="47">
        <f t="shared" si="13"/>
        <v>0</v>
      </c>
      <c r="I143" s="47">
        <v>0</v>
      </c>
      <c r="J143" s="47">
        <v>0</v>
      </c>
      <c r="K143" s="50">
        <v>0</v>
      </c>
      <c r="L143" s="48">
        <v>0</v>
      </c>
      <c r="M143" s="49">
        <v>0</v>
      </c>
      <c r="N143" s="51">
        <v>0</v>
      </c>
      <c r="O143" s="52">
        <v>0</v>
      </c>
      <c r="P143" s="52">
        <v>0</v>
      </c>
      <c r="Q143" s="52">
        <v>22</v>
      </c>
      <c r="R143" s="49">
        <v>0</v>
      </c>
      <c r="S143" s="52">
        <v>29.62</v>
      </c>
      <c r="T143" s="52">
        <v>0.75</v>
      </c>
      <c r="U143" s="52">
        <v>0</v>
      </c>
      <c r="V143" s="52">
        <v>4</v>
      </c>
      <c r="W143" s="53">
        <v>0.13504388926401079</v>
      </c>
      <c r="X143" s="53">
        <v>0.13500000000000001</v>
      </c>
      <c r="Y143" s="61">
        <f t="shared" si="14"/>
        <v>4.7487000000000004</v>
      </c>
      <c r="Z143" s="61">
        <f t="shared" si="15"/>
        <v>0</v>
      </c>
      <c r="AA143" s="52">
        <f t="shared" si="16"/>
        <v>0</v>
      </c>
      <c r="AB143" s="52">
        <v>13</v>
      </c>
    </row>
    <row r="144" spans="1:28">
      <c r="A144" s="46" t="s">
        <v>267</v>
      </c>
      <c r="B144" s="46" t="s">
        <v>268</v>
      </c>
      <c r="C144" s="49">
        <v>995.34</v>
      </c>
      <c r="D144" s="47">
        <v>23.4</v>
      </c>
      <c r="E144" s="47">
        <v>79.59</v>
      </c>
      <c r="F144" s="48">
        <f t="shared" si="12"/>
        <v>102.99000000000001</v>
      </c>
      <c r="G144" s="49">
        <v>0</v>
      </c>
      <c r="H144" s="47">
        <f t="shared" si="13"/>
        <v>102.99000000000001</v>
      </c>
      <c r="I144" s="47">
        <v>6</v>
      </c>
      <c r="J144" s="47">
        <v>0.35</v>
      </c>
      <c r="K144" s="50">
        <v>0</v>
      </c>
      <c r="L144" s="48">
        <v>0</v>
      </c>
      <c r="M144" s="49">
        <v>0</v>
      </c>
      <c r="N144" s="51">
        <v>0.59160000000000001</v>
      </c>
      <c r="O144" s="52">
        <v>0</v>
      </c>
      <c r="P144" s="52">
        <v>0</v>
      </c>
      <c r="Q144" s="52">
        <v>942.34</v>
      </c>
      <c r="R144" s="49">
        <v>49.77</v>
      </c>
      <c r="S144" s="52">
        <v>918.23000000000013</v>
      </c>
      <c r="T144" s="52">
        <v>6.25</v>
      </c>
      <c r="U144" s="52">
        <v>10.75</v>
      </c>
      <c r="V144" s="52">
        <v>113.25</v>
      </c>
      <c r="W144" s="53">
        <v>0.12333511211787894</v>
      </c>
      <c r="X144" s="53">
        <v>0.12333511211787894</v>
      </c>
      <c r="Y144" s="61">
        <f t="shared" si="14"/>
        <v>130.25</v>
      </c>
      <c r="Z144" s="61">
        <f t="shared" si="15"/>
        <v>0</v>
      </c>
      <c r="AA144" s="52">
        <f t="shared" si="16"/>
        <v>557.48834399999998</v>
      </c>
      <c r="AB144" s="52">
        <v>261</v>
      </c>
    </row>
    <row r="145" spans="1:28">
      <c r="A145" s="46" t="s">
        <v>269</v>
      </c>
      <c r="B145" s="46" t="s">
        <v>270</v>
      </c>
      <c r="C145" s="49">
        <v>1327.75</v>
      </c>
      <c r="D145" s="47">
        <v>0</v>
      </c>
      <c r="E145" s="47">
        <v>56.95</v>
      </c>
      <c r="F145" s="48">
        <f t="shared" si="12"/>
        <v>56.95</v>
      </c>
      <c r="G145" s="49">
        <v>0</v>
      </c>
      <c r="H145" s="47">
        <f t="shared" si="13"/>
        <v>56.95</v>
      </c>
      <c r="I145" s="47">
        <v>15</v>
      </c>
      <c r="J145" s="47">
        <v>0.8</v>
      </c>
      <c r="K145" s="50">
        <v>0</v>
      </c>
      <c r="L145" s="48">
        <v>0</v>
      </c>
      <c r="M145" s="49">
        <v>20</v>
      </c>
      <c r="N145" s="51">
        <v>0.42949999999999999</v>
      </c>
      <c r="O145" s="52">
        <v>38.5</v>
      </c>
      <c r="P145" s="52">
        <v>38.5</v>
      </c>
      <c r="Q145" s="52">
        <v>1268.49</v>
      </c>
      <c r="R145" s="49">
        <v>66.39</v>
      </c>
      <c r="S145" s="52">
        <v>1254.6100000000001</v>
      </c>
      <c r="T145" s="52">
        <v>6.75</v>
      </c>
      <c r="U145" s="52">
        <v>19.5</v>
      </c>
      <c r="V145" s="52">
        <v>178.5</v>
      </c>
      <c r="W145" s="53">
        <v>0.14227528873514478</v>
      </c>
      <c r="X145" s="53">
        <v>0.13500000000000001</v>
      </c>
      <c r="Y145" s="61">
        <f t="shared" si="14"/>
        <v>195.62235000000004</v>
      </c>
      <c r="Z145" s="61">
        <f t="shared" si="15"/>
        <v>77</v>
      </c>
      <c r="AA145" s="52">
        <f t="shared" si="16"/>
        <v>544.81645500000002</v>
      </c>
      <c r="AB145" s="52">
        <v>381</v>
      </c>
    </row>
    <row r="146" spans="1:28">
      <c r="A146" s="46" t="s">
        <v>271</v>
      </c>
      <c r="B146" s="46" t="s">
        <v>272</v>
      </c>
      <c r="C146" s="49">
        <v>254.92000000000002</v>
      </c>
      <c r="D146" s="47">
        <v>0</v>
      </c>
      <c r="E146" s="47">
        <v>7.71</v>
      </c>
      <c r="F146" s="48">
        <f t="shared" si="12"/>
        <v>7.71</v>
      </c>
      <c r="G146" s="49">
        <v>0</v>
      </c>
      <c r="H146" s="47">
        <f t="shared" si="13"/>
        <v>7.71</v>
      </c>
      <c r="I146" s="47">
        <v>8</v>
      </c>
      <c r="J146" s="47">
        <v>1.21</v>
      </c>
      <c r="K146" s="50">
        <v>0</v>
      </c>
      <c r="L146" s="48">
        <v>0</v>
      </c>
      <c r="M146" s="49">
        <v>0</v>
      </c>
      <c r="N146" s="51">
        <v>0.66669999999999996</v>
      </c>
      <c r="O146" s="52">
        <v>0</v>
      </c>
      <c r="P146" s="52">
        <v>0</v>
      </c>
      <c r="Q146" s="52">
        <v>245.25</v>
      </c>
      <c r="R146" s="49">
        <v>0</v>
      </c>
      <c r="S146" s="52">
        <v>240.37</v>
      </c>
      <c r="T146" s="52">
        <v>3.25</v>
      </c>
      <c r="U146" s="52">
        <v>4.75</v>
      </c>
      <c r="V146" s="52">
        <v>32.75</v>
      </c>
      <c r="W146" s="53">
        <v>0.13624828389566085</v>
      </c>
      <c r="X146" s="53">
        <v>0.13500000000000001</v>
      </c>
      <c r="Y146" s="61">
        <f t="shared" si="14"/>
        <v>40.449950000000001</v>
      </c>
      <c r="Z146" s="61">
        <f t="shared" si="15"/>
        <v>0</v>
      </c>
      <c r="AA146" s="52">
        <f t="shared" si="16"/>
        <v>163.50817499999999</v>
      </c>
      <c r="AB146" s="52">
        <v>80</v>
      </c>
    </row>
    <row r="147" spans="1:28">
      <c r="A147" s="46" t="s">
        <v>273</v>
      </c>
      <c r="B147" s="46" t="s">
        <v>274</v>
      </c>
      <c r="C147" s="49">
        <v>914.5100000000001</v>
      </c>
      <c r="D147" s="47">
        <v>41.08</v>
      </c>
      <c r="E147" s="47">
        <v>71.86</v>
      </c>
      <c r="F147" s="48">
        <f t="shared" si="12"/>
        <v>112.94</v>
      </c>
      <c r="G147" s="49">
        <v>0</v>
      </c>
      <c r="H147" s="47">
        <f t="shared" si="13"/>
        <v>112.94</v>
      </c>
      <c r="I147" s="47">
        <v>23</v>
      </c>
      <c r="J147" s="47">
        <v>4.57</v>
      </c>
      <c r="K147" s="50">
        <v>1</v>
      </c>
      <c r="L147" s="48">
        <v>0</v>
      </c>
      <c r="M147" s="49">
        <v>0</v>
      </c>
      <c r="N147" s="51">
        <v>0.46410000000000001</v>
      </c>
      <c r="O147" s="52">
        <v>13</v>
      </c>
      <c r="P147" s="52">
        <v>13</v>
      </c>
      <c r="Q147" s="52">
        <v>814.62</v>
      </c>
      <c r="R147" s="49">
        <v>45.73</v>
      </c>
      <c r="S147" s="52">
        <v>829.04</v>
      </c>
      <c r="T147" s="52">
        <v>8.25</v>
      </c>
      <c r="U147" s="52">
        <v>10</v>
      </c>
      <c r="V147" s="52">
        <v>98.75</v>
      </c>
      <c r="W147" s="53">
        <v>0.11911367364662744</v>
      </c>
      <c r="X147" s="53">
        <v>0.11911367364662744</v>
      </c>
      <c r="Y147" s="61">
        <f t="shared" si="14"/>
        <v>117</v>
      </c>
      <c r="Z147" s="61">
        <f t="shared" si="15"/>
        <v>26</v>
      </c>
      <c r="AA147" s="52">
        <f t="shared" si="16"/>
        <v>378.06514200000004</v>
      </c>
      <c r="AB147" s="52">
        <v>212</v>
      </c>
    </row>
    <row r="148" spans="1:28">
      <c r="A148" s="46" t="s">
        <v>275</v>
      </c>
      <c r="B148" s="46" t="s">
        <v>276</v>
      </c>
      <c r="C148" s="49">
        <v>58</v>
      </c>
      <c r="D148" s="47">
        <v>0</v>
      </c>
      <c r="E148" s="47">
        <v>0</v>
      </c>
      <c r="F148" s="48">
        <f t="shared" si="12"/>
        <v>0</v>
      </c>
      <c r="G148" s="49">
        <v>0</v>
      </c>
      <c r="H148" s="47">
        <f t="shared" si="13"/>
        <v>0</v>
      </c>
      <c r="I148" s="47">
        <v>0</v>
      </c>
      <c r="J148" s="47">
        <v>0</v>
      </c>
      <c r="K148" s="50">
        <v>0</v>
      </c>
      <c r="L148" s="48">
        <v>0</v>
      </c>
      <c r="M148" s="49">
        <v>0</v>
      </c>
      <c r="N148" s="51">
        <v>0.6038</v>
      </c>
      <c r="O148" s="52">
        <v>0</v>
      </c>
      <c r="P148" s="52">
        <v>0</v>
      </c>
      <c r="Q148" s="52">
        <v>55</v>
      </c>
      <c r="R148" s="49">
        <v>2.9</v>
      </c>
      <c r="S148" s="52">
        <v>49.2</v>
      </c>
      <c r="T148" s="52">
        <v>0</v>
      </c>
      <c r="U148" s="52">
        <v>1</v>
      </c>
      <c r="V148" s="52">
        <v>8.5</v>
      </c>
      <c r="W148" s="53">
        <v>0.17276422764227642</v>
      </c>
      <c r="X148" s="53">
        <v>0.13500000000000001</v>
      </c>
      <c r="Y148" s="61">
        <f t="shared" si="14"/>
        <v>7.6420000000000012</v>
      </c>
      <c r="Z148" s="61">
        <f t="shared" si="15"/>
        <v>0</v>
      </c>
      <c r="AA148" s="52">
        <f t="shared" si="16"/>
        <v>33.209000000000003</v>
      </c>
      <c r="AB148" s="52">
        <v>34</v>
      </c>
    </row>
    <row r="149" spans="1:28">
      <c r="A149" s="46" t="s">
        <v>277</v>
      </c>
      <c r="B149" s="46" t="s">
        <v>278</v>
      </c>
      <c r="C149" s="49">
        <v>548.03</v>
      </c>
      <c r="D149" s="47">
        <v>10.96</v>
      </c>
      <c r="E149" s="47">
        <v>29.72</v>
      </c>
      <c r="F149" s="48">
        <f t="shared" si="12"/>
        <v>40.68</v>
      </c>
      <c r="G149" s="49">
        <v>0</v>
      </c>
      <c r="H149" s="47">
        <f t="shared" si="13"/>
        <v>40.68</v>
      </c>
      <c r="I149" s="47">
        <v>6</v>
      </c>
      <c r="J149" s="47">
        <v>0.35</v>
      </c>
      <c r="K149" s="50">
        <v>0</v>
      </c>
      <c r="L149" s="48">
        <v>0</v>
      </c>
      <c r="M149" s="49">
        <v>5</v>
      </c>
      <c r="N149" s="51">
        <v>0.65010000000000001</v>
      </c>
      <c r="O149" s="52">
        <v>15.5</v>
      </c>
      <c r="P149" s="52">
        <v>15.5</v>
      </c>
      <c r="Q149" s="52">
        <v>523.24</v>
      </c>
      <c r="R149" s="49">
        <v>27.4</v>
      </c>
      <c r="S149" s="52">
        <v>550.86</v>
      </c>
      <c r="T149" s="52">
        <v>3.5</v>
      </c>
      <c r="U149" s="52">
        <v>7.75</v>
      </c>
      <c r="V149" s="52">
        <v>96</v>
      </c>
      <c r="W149" s="53">
        <v>0.17427295501579348</v>
      </c>
      <c r="X149" s="53">
        <v>0.13500000000000001</v>
      </c>
      <c r="Y149" s="61">
        <f t="shared" si="14"/>
        <v>85.616100000000003</v>
      </c>
      <c r="Z149" s="61">
        <f t="shared" si="15"/>
        <v>31</v>
      </c>
      <c r="AA149" s="52">
        <f t="shared" si="16"/>
        <v>340.15832399999999</v>
      </c>
      <c r="AB149" s="52">
        <v>127</v>
      </c>
    </row>
    <row r="150" spans="1:28">
      <c r="A150" s="46" t="s">
        <v>279</v>
      </c>
      <c r="B150" s="46" t="s">
        <v>280</v>
      </c>
      <c r="C150" s="49">
        <v>363.40999999999997</v>
      </c>
      <c r="D150" s="47">
        <v>15.33</v>
      </c>
      <c r="E150" s="47">
        <v>39.43</v>
      </c>
      <c r="F150" s="48">
        <f t="shared" si="12"/>
        <v>54.76</v>
      </c>
      <c r="G150" s="49">
        <v>0</v>
      </c>
      <c r="H150" s="47">
        <f t="shared" si="13"/>
        <v>54.76</v>
      </c>
      <c r="I150" s="47">
        <v>6</v>
      </c>
      <c r="J150" s="47">
        <v>0.65</v>
      </c>
      <c r="K150" s="50">
        <v>3</v>
      </c>
      <c r="L150" s="48">
        <v>0</v>
      </c>
      <c r="M150" s="49">
        <v>0</v>
      </c>
      <c r="N150" s="51">
        <v>0.59050000000000002</v>
      </c>
      <c r="O150" s="52">
        <v>0</v>
      </c>
      <c r="P150" s="52">
        <v>0</v>
      </c>
      <c r="Q150" s="52">
        <v>314.14999999999998</v>
      </c>
      <c r="R150" s="49">
        <v>18.170000000000002</v>
      </c>
      <c r="S150" s="52">
        <v>340.68</v>
      </c>
      <c r="T150" s="52">
        <v>7.75</v>
      </c>
      <c r="U150" s="52">
        <v>5</v>
      </c>
      <c r="V150" s="52">
        <v>53</v>
      </c>
      <c r="W150" s="53">
        <v>0.1555712105201362</v>
      </c>
      <c r="X150" s="53">
        <v>0.13500000000000001</v>
      </c>
      <c r="Y150" s="61">
        <f t="shared" si="14"/>
        <v>58.741800000000005</v>
      </c>
      <c r="Z150" s="61">
        <f t="shared" si="15"/>
        <v>0</v>
      </c>
      <c r="AA150" s="52">
        <f t="shared" si="16"/>
        <v>185.50557499999999</v>
      </c>
      <c r="AB150" s="52">
        <v>95</v>
      </c>
    </row>
    <row r="151" spans="1:28">
      <c r="A151" s="46" t="s">
        <v>281</v>
      </c>
      <c r="B151" s="46" t="s">
        <v>282</v>
      </c>
      <c r="C151" s="49">
        <v>632.05000000000007</v>
      </c>
      <c r="D151" s="47">
        <v>25.95</v>
      </c>
      <c r="E151" s="47">
        <v>45.25</v>
      </c>
      <c r="F151" s="48">
        <f t="shared" si="12"/>
        <v>71.2</v>
      </c>
      <c r="G151" s="49">
        <v>0</v>
      </c>
      <c r="H151" s="47">
        <f t="shared" si="13"/>
        <v>71.2</v>
      </c>
      <c r="I151" s="47">
        <v>25</v>
      </c>
      <c r="J151" s="47">
        <v>1.85</v>
      </c>
      <c r="K151" s="50">
        <v>2</v>
      </c>
      <c r="L151" s="48">
        <v>0</v>
      </c>
      <c r="M151" s="49">
        <v>0</v>
      </c>
      <c r="N151" s="51">
        <v>0.2676</v>
      </c>
      <c r="O151" s="52">
        <v>0</v>
      </c>
      <c r="P151" s="52">
        <v>0</v>
      </c>
      <c r="Q151" s="52">
        <v>629.29999999999995</v>
      </c>
      <c r="R151" s="49">
        <v>31.6</v>
      </c>
      <c r="S151" s="52">
        <v>639.01</v>
      </c>
      <c r="T151" s="52">
        <v>6</v>
      </c>
      <c r="U151" s="52">
        <v>0.75</v>
      </c>
      <c r="V151" s="52">
        <v>63.25</v>
      </c>
      <c r="W151" s="53">
        <v>9.8981236600366188E-2</v>
      </c>
      <c r="X151" s="53">
        <v>9.8981236600366188E-2</v>
      </c>
      <c r="Y151" s="61">
        <f t="shared" si="14"/>
        <v>70</v>
      </c>
      <c r="Z151" s="61">
        <f t="shared" si="15"/>
        <v>0</v>
      </c>
      <c r="AA151" s="52">
        <f t="shared" si="16"/>
        <v>168.40067999999999</v>
      </c>
      <c r="AB151" s="52">
        <v>123</v>
      </c>
    </row>
    <row r="152" spans="1:28">
      <c r="A152" s="46" t="s">
        <v>283</v>
      </c>
      <c r="B152" s="46" t="s">
        <v>284</v>
      </c>
      <c r="C152" s="49">
        <v>744.83</v>
      </c>
      <c r="D152" s="47">
        <v>8.77</v>
      </c>
      <c r="E152" s="47">
        <v>50.56</v>
      </c>
      <c r="F152" s="48">
        <f t="shared" si="12"/>
        <v>59.33</v>
      </c>
      <c r="G152" s="49">
        <v>0</v>
      </c>
      <c r="H152" s="47">
        <f t="shared" si="13"/>
        <v>59.33</v>
      </c>
      <c r="I152" s="47">
        <v>10</v>
      </c>
      <c r="J152" s="47">
        <v>0.5</v>
      </c>
      <c r="K152" s="50">
        <v>4</v>
      </c>
      <c r="L152" s="48">
        <v>0</v>
      </c>
      <c r="M152" s="49">
        <v>23</v>
      </c>
      <c r="N152" s="51">
        <v>0.91100000000000003</v>
      </c>
      <c r="O152" s="52">
        <v>15.25</v>
      </c>
      <c r="P152" s="52">
        <v>15.25</v>
      </c>
      <c r="Q152" s="52">
        <v>710.82</v>
      </c>
      <c r="R152" s="49">
        <v>37.24</v>
      </c>
      <c r="S152" s="52">
        <v>675.26</v>
      </c>
      <c r="T152" s="52">
        <v>9</v>
      </c>
      <c r="U152" s="52">
        <v>7.5</v>
      </c>
      <c r="V152" s="52">
        <v>138.75</v>
      </c>
      <c r="W152" s="53">
        <v>0.20547640908687023</v>
      </c>
      <c r="X152" s="53">
        <v>0.13500000000000001</v>
      </c>
      <c r="Y152" s="61">
        <f t="shared" si="14"/>
        <v>107.6601</v>
      </c>
      <c r="Z152" s="61">
        <f t="shared" si="15"/>
        <v>30.5</v>
      </c>
      <c r="AA152" s="52">
        <f t="shared" si="16"/>
        <v>647.55702000000008</v>
      </c>
      <c r="AB152" s="52">
        <v>185</v>
      </c>
    </row>
    <row r="153" spans="1:28">
      <c r="A153" s="46" t="s">
        <v>285</v>
      </c>
      <c r="B153" s="46" t="s">
        <v>286</v>
      </c>
      <c r="C153" s="49">
        <v>82</v>
      </c>
      <c r="D153" s="47">
        <v>0</v>
      </c>
      <c r="E153" s="47">
        <v>0</v>
      </c>
      <c r="F153" s="48">
        <f t="shared" si="12"/>
        <v>0</v>
      </c>
      <c r="G153" s="49">
        <v>0</v>
      </c>
      <c r="H153" s="47">
        <f t="shared" si="13"/>
        <v>0</v>
      </c>
      <c r="I153" s="47">
        <v>0</v>
      </c>
      <c r="J153" s="47">
        <v>0</v>
      </c>
      <c r="K153" s="50">
        <v>0</v>
      </c>
      <c r="L153" s="48">
        <v>0</v>
      </c>
      <c r="M153" s="49">
        <v>0</v>
      </c>
      <c r="N153" s="51">
        <v>0.52580000000000005</v>
      </c>
      <c r="O153" s="52">
        <v>0</v>
      </c>
      <c r="P153" s="52">
        <v>0</v>
      </c>
      <c r="Q153" s="52">
        <v>94.81</v>
      </c>
      <c r="R153" s="49">
        <v>4.0999999999999996</v>
      </c>
      <c r="S153" s="52">
        <v>90.88</v>
      </c>
      <c r="T153" s="52">
        <v>1</v>
      </c>
      <c r="U153" s="52">
        <v>0</v>
      </c>
      <c r="V153" s="52">
        <v>20.75</v>
      </c>
      <c r="W153" s="53">
        <v>0.22832306338028169</v>
      </c>
      <c r="X153" s="53">
        <v>0.13500000000000001</v>
      </c>
      <c r="Y153" s="61">
        <f t="shared" si="14"/>
        <v>13.268800000000001</v>
      </c>
      <c r="Z153" s="61">
        <f t="shared" si="15"/>
        <v>0</v>
      </c>
      <c r="AA153" s="52">
        <f t="shared" si="16"/>
        <v>49.851098000000007</v>
      </c>
      <c r="AB153" s="52">
        <v>35</v>
      </c>
    </row>
    <row r="154" spans="1:28">
      <c r="A154" s="46" t="s">
        <v>287</v>
      </c>
      <c r="B154" s="46" t="s">
        <v>288</v>
      </c>
      <c r="C154" s="49">
        <v>866.04</v>
      </c>
      <c r="D154" s="47">
        <v>21.05</v>
      </c>
      <c r="E154" s="47">
        <v>48.72</v>
      </c>
      <c r="F154" s="48">
        <f t="shared" si="12"/>
        <v>69.77</v>
      </c>
      <c r="G154" s="49">
        <v>0</v>
      </c>
      <c r="H154" s="47">
        <f t="shared" si="13"/>
        <v>69.77</v>
      </c>
      <c r="I154" s="47">
        <v>20</v>
      </c>
      <c r="J154" s="47">
        <v>2.27</v>
      </c>
      <c r="K154" s="50">
        <v>0</v>
      </c>
      <c r="L154" s="48">
        <v>0</v>
      </c>
      <c r="M154" s="49">
        <v>19</v>
      </c>
      <c r="N154" s="51">
        <v>0.52</v>
      </c>
      <c r="O154" s="52">
        <v>0.75</v>
      </c>
      <c r="P154" s="52">
        <v>0.75</v>
      </c>
      <c r="Q154" s="52">
        <v>805.34</v>
      </c>
      <c r="R154" s="49">
        <v>43.3</v>
      </c>
      <c r="S154" s="52">
        <v>829.33</v>
      </c>
      <c r="T154" s="52">
        <v>4</v>
      </c>
      <c r="U154" s="52">
        <v>6</v>
      </c>
      <c r="V154" s="52">
        <v>122.75</v>
      </c>
      <c r="W154" s="53">
        <v>0.1480110450604705</v>
      </c>
      <c r="X154" s="53">
        <v>0.13500000000000001</v>
      </c>
      <c r="Y154" s="61">
        <f t="shared" si="14"/>
        <v>121.95955000000001</v>
      </c>
      <c r="Z154" s="61">
        <f t="shared" si="15"/>
        <v>1.5</v>
      </c>
      <c r="AA154" s="52">
        <f t="shared" si="16"/>
        <v>418.77680000000004</v>
      </c>
      <c r="AB154" s="52">
        <v>205</v>
      </c>
    </row>
    <row r="155" spans="1:28">
      <c r="A155" s="46" t="s">
        <v>289</v>
      </c>
      <c r="B155" s="46" t="s">
        <v>290</v>
      </c>
      <c r="C155" s="49">
        <v>876.83</v>
      </c>
      <c r="D155" s="47">
        <v>11.2</v>
      </c>
      <c r="E155" s="47">
        <v>67.91</v>
      </c>
      <c r="F155" s="48">
        <f t="shared" si="12"/>
        <v>79.11</v>
      </c>
      <c r="G155" s="49">
        <v>0</v>
      </c>
      <c r="H155" s="47">
        <f t="shared" si="13"/>
        <v>79.11</v>
      </c>
      <c r="I155" s="47">
        <v>15</v>
      </c>
      <c r="J155" s="47">
        <v>0.72</v>
      </c>
      <c r="K155" s="50">
        <v>0</v>
      </c>
      <c r="L155" s="48">
        <v>0</v>
      </c>
      <c r="M155" s="49">
        <v>0</v>
      </c>
      <c r="N155" s="51">
        <v>0.57830000000000004</v>
      </c>
      <c r="O155" s="52">
        <v>6</v>
      </c>
      <c r="P155" s="52">
        <v>6</v>
      </c>
      <c r="Q155" s="52">
        <v>805</v>
      </c>
      <c r="R155" s="49">
        <v>43.84</v>
      </c>
      <c r="S155" s="52">
        <v>811.6099999999999</v>
      </c>
      <c r="T155" s="52">
        <v>1.75</v>
      </c>
      <c r="U155" s="52">
        <v>6.25</v>
      </c>
      <c r="V155" s="52">
        <v>120.75</v>
      </c>
      <c r="W155" s="53">
        <v>0.14877835413560703</v>
      </c>
      <c r="X155" s="53">
        <v>0.13500000000000001</v>
      </c>
      <c r="Y155" s="61">
        <f t="shared" si="14"/>
        <v>117.56734999999999</v>
      </c>
      <c r="Z155" s="61">
        <f t="shared" si="15"/>
        <v>12</v>
      </c>
      <c r="AA155" s="52">
        <f t="shared" si="16"/>
        <v>465.53150000000005</v>
      </c>
      <c r="AB155" s="52">
        <v>214</v>
      </c>
    </row>
    <row r="156" spans="1:28">
      <c r="A156" s="46" t="s">
        <v>291</v>
      </c>
      <c r="B156" s="46" t="s">
        <v>292</v>
      </c>
      <c r="C156" s="49">
        <v>272.51</v>
      </c>
      <c r="D156" s="47">
        <v>3.78</v>
      </c>
      <c r="E156" s="47">
        <v>16.559999999999999</v>
      </c>
      <c r="F156" s="48">
        <f t="shared" si="12"/>
        <v>20.34</v>
      </c>
      <c r="G156" s="49">
        <v>0</v>
      </c>
      <c r="H156" s="47">
        <f t="shared" si="13"/>
        <v>20.34</v>
      </c>
      <c r="I156" s="47">
        <v>3</v>
      </c>
      <c r="J156" s="47">
        <v>2.17</v>
      </c>
      <c r="K156" s="50">
        <v>0</v>
      </c>
      <c r="L156" s="48">
        <v>0</v>
      </c>
      <c r="M156" s="49">
        <v>0</v>
      </c>
      <c r="N156" s="51">
        <v>0.50939999999999996</v>
      </c>
      <c r="O156" s="52">
        <v>0</v>
      </c>
      <c r="P156" s="52">
        <v>0</v>
      </c>
      <c r="Q156" s="52">
        <v>259.27</v>
      </c>
      <c r="R156" s="49">
        <v>13.63</v>
      </c>
      <c r="S156" s="52">
        <v>254.85999999999999</v>
      </c>
      <c r="T156" s="52">
        <v>8</v>
      </c>
      <c r="U156" s="52">
        <v>5</v>
      </c>
      <c r="V156" s="52">
        <v>44.75</v>
      </c>
      <c r="W156" s="53">
        <v>0.1755865965628188</v>
      </c>
      <c r="X156" s="53">
        <v>0.13500000000000001</v>
      </c>
      <c r="Y156" s="61">
        <f t="shared" si="14"/>
        <v>47.406100000000002</v>
      </c>
      <c r="Z156" s="61">
        <f t="shared" si="15"/>
        <v>0</v>
      </c>
      <c r="AA156" s="52">
        <f t="shared" si="16"/>
        <v>132.072138</v>
      </c>
      <c r="AB156" s="52">
        <v>70</v>
      </c>
    </row>
    <row r="157" spans="1:28">
      <c r="A157" s="46" t="s">
        <v>293</v>
      </c>
      <c r="B157" s="46" t="s">
        <v>294</v>
      </c>
      <c r="C157" s="49">
        <v>3088.6299999999997</v>
      </c>
      <c r="D157" s="47">
        <v>0</v>
      </c>
      <c r="E157" s="47">
        <v>181.7</v>
      </c>
      <c r="F157" s="48">
        <f t="shared" si="12"/>
        <v>181.7</v>
      </c>
      <c r="G157" s="49">
        <v>0</v>
      </c>
      <c r="H157" s="47">
        <f t="shared" si="13"/>
        <v>181.7</v>
      </c>
      <c r="I157" s="47">
        <v>78</v>
      </c>
      <c r="J157" s="47">
        <v>7.93</v>
      </c>
      <c r="K157" s="50">
        <v>6</v>
      </c>
      <c r="L157" s="48">
        <v>0</v>
      </c>
      <c r="M157" s="49">
        <v>35</v>
      </c>
      <c r="N157" s="51">
        <v>0.46789999999999998</v>
      </c>
      <c r="O157" s="52">
        <v>22</v>
      </c>
      <c r="P157" s="52">
        <v>22</v>
      </c>
      <c r="Q157" s="52">
        <v>2905.52</v>
      </c>
      <c r="R157" s="49">
        <v>154.43</v>
      </c>
      <c r="S157" s="52">
        <v>2992.15</v>
      </c>
      <c r="T157" s="52">
        <v>16.25</v>
      </c>
      <c r="U157" s="52">
        <v>33.75</v>
      </c>
      <c r="V157" s="52">
        <v>383</v>
      </c>
      <c r="W157" s="53">
        <v>0.12800160419765053</v>
      </c>
      <c r="X157" s="53">
        <v>0.12800160419765053</v>
      </c>
      <c r="Y157" s="61">
        <f t="shared" si="14"/>
        <v>433.00000000000006</v>
      </c>
      <c r="Z157" s="61">
        <f t="shared" si="15"/>
        <v>44</v>
      </c>
      <c r="AA157" s="52">
        <f t="shared" si="16"/>
        <v>1359.492808</v>
      </c>
      <c r="AB157" s="52">
        <v>818</v>
      </c>
    </row>
    <row r="158" spans="1:28">
      <c r="A158" s="46" t="s">
        <v>295</v>
      </c>
      <c r="B158" s="46" t="s">
        <v>296</v>
      </c>
      <c r="C158" s="49">
        <v>402</v>
      </c>
      <c r="D158" s="47">
        <v>7.17</v>
      </c>
      <c r="E158" s="47">
        <v>38.24</v>
      </c>
      <c r="F158" s="48">
        <f t="shared" si="12"/>
        <v>45.410000000000004</v>
      </c>
      <c r="G158" s="49">
        <v>0</v>
      </c>
      <c r="H158" s="47">
        <f t="shared" si="13"/>
        <v>45.410000000000004</v>
      </c>
      <c r="I158" s="47">
        <v>6</v>
      </c>
      <c r="J158" s="47">
        <v>0.59</v>
      </c>
      <c r="K158" s="50">
        <v>0</v>
      </c>
      <c r="L158" s="48">
        <v>0</v>
      </c>
      <c r="M158" s="49">
        <v>8</v>
      </c>
      <c r="N158" s="51">
        <v>0.68930000000000002</v>
      </c>
      <c r="O158" s="52">
        <v>0</v>
      </c>
      <c r="P158" s="52">
        <v>0</v>
      </c>
      <c r="Q158" s="52">
        <v>385.65</v>
      </c>
      <c r="R158" s="49">
        <v>20.100000000000001</v>
      </c>
      <c r="S158" s="52">
        <v>373.18</v>
      </c>
      <c r="T158" s="52">
        <v>0.5</v>
      </c>
      <c r="U158" s="52">
        <v>2.75</v>
      </c>
      <c r="V158" s="52">
        <v>64</v>
      </c>
      <c r="W158" s="53">
        <v>0.17149900852135699</v>
      </c>
      <c r="X158" s="53">
        <v>0.13500000000000001</v>
      </c>
      <c r="Y158" s="61">
        <f t="shared" si="14"/>
        <v>53.629300000000008</v>
      </c>
      <c r="Z158" s="61">
        <f t="shared" si="15"/>
        <v>0</v>
      </c>
      <c r="AA158" s="52">
        <f t="shared" si="16"/>
        <v>265.82854500000002</v>
      </c>
      <c r="AB158" s="52">
        <v>94</v>
      </c>
    </row>
    <row r="159" spans="1:28">
      <c r="A159" s="46" t="s">
        <v>297</v>
      </c>
      <c r="B159" s="46" t="s">
        <v>298</v>
      </c>
      <c r="C159" s="49">
        <v>3764.1700000000005</v>
      </c>
      <c r="D159" s="47">
        <v>55.5</v>
      </c>
      <c r="E159" s="47">
        <v>172.11</v>
      </c>
      <c r="F159" s="48">
        <f t="shared" si="12"/>
        <v>227.61</v>
      </c>
      <c r="G159" s="49">
        <v>0</v>
      </c>
      <c r="H159" s="47">
        <f t="shared" si="13"/>
        <v>227.61</v>
      </c>
      <c r="I159" s="47">
        <v>100</v>
      </c>
      <c r="J159" s="47">
        <v>6.35</v>
      </c>
      <c r="K159" s="50">
        <v>19</v>
      </c>
      <c r="L159" s="48">
        <v>0</v>
      </c>
      <c r="M159" s="49">
        <v>38.51</v>
      </c>
      <c r="N159" s="51">
        <v>0.72140000000000004</v>
      </c>
      <c r="O159" s="52">
        <v>83.25</v>
      </c>
      <c r="P159" s="52">
        <v>83.25</v>
      </c>
      <c r="Q159" s="52">
        <v>3442.73</v>
      </c>
      <c r="R159" s="49">
        <v>188.21</v>
      </c>
      <c r="S159" s="52">
        <v>3532.8300000000004</v>
      </c>
      <c r="T159" s="52">
        <v>39.25</v>
      </c>
      <c r="U159" s="52">
        <v>40.5</v>
      </c>
      <c r="V159" s="52">
        <v>522</v>
      </c>
      <c r="W159" s="53">
        <v>0.14775689744482468</v>
      </c>
      <c r="X159" s="53">
        <v>0.13500000000000001</v>
      </c>
      <c r="Y159" s="61">
        <f t="shared" si="14"/>
        <v>556.68205000000012</v>
      </c>
      <c r="Z159" s="61">
        <f t="shared" si="15"/>
        <v>166.5</v>
      </c>
      <c r="AA159" s="52">
        <f t="shared" si="16"/>
        <v>2483.5854220000001</v>
      </c>
      <c r="AB159" s="52">
        <v>1110.52</v>
      </c>
    </row>
    <row r="160" spans="1:28">
      <c r="A160" s="46" t="s">
        <v>299</v>
      </c>
      <c r="B160" s="46" t="s">
        <v>300</v>
      </c>
      <c r="C160" s="49">
        <v>66.789999999999992</v>
      </c>
      <c r="D160" s="47">
        <v>0</v>
      </c>
      <c r="E160" s="47">
        <v>8.7899999999999991</v>
      </c>
      <c r="F160" s="48">
        <f t="shared" si="12"/>
        <v>8.7899999999999991</v>
      </c>
      <c r="G160" s="49">
        <v>0</v>
      </c>
      <c r="H160" s="47">
        <f t="shared" si="13"/>
        <v>8.7899999999999991</v>
      </c>
      <c r="I160" s="47">
        <v>0</v>
      </c>
      <c r="J160" s="47">
        <v>0</v>
      </c>
      <c r="K160" s="50">
        <v>0</v>
      </c>
      <c r="L160" s="48">
        <v>0</v>
      </c>
      <c r="M160" s="49">
        <v>0</v>
      </c>
      <c r="N160" s="51">
        <v>0.56410000000000005</v>
      </c>
      <c r="O160" s="52">
        <v>0</v>
      </c>
      <c r="P160" s="52">
        <v>0</v>
      </c>
      <c r="Q160" s="52">
        <v>77.5</v>
      </c>
      <c r="R160" s="49">
        <v>3.34</v>
      </c>
      <c r="S160" s="52">
        <v>70.36</v>
      </c>
      <c r="T160" s="52">
        <v>0</v>
      </c>
      <c r="U160" s="52">
        <v>1</v>
      </c>
      <c r="V160" s="52">
        <v>10</v>
      </c>
      <c r="W160" s="53">
        <v>0.14212620807276863</v>
      </c>
      <c r="X160" s="53">
        <v>0.13500000000000001</v>
      </c>
      <c r="Y160" s="61">
        <f t="shared" si="14"/>
        <v>10.4986</v>
      </c>
      <c r="Z160" s="61">
        <f t="shared" si="15"/>
        <v>0</v>
      </c>
      <c r="AA160" s="52">
        <f t="shared" si="16"/>
        <v>43.717750000000002</v>
      </c>
      <c r="AB160" s="52">
        <v>20</v>
      </c>
    </row>
    <row r="161" spans="1:28">
      <c r="A161" s="46" t="s">
        <v>301</v>
      </c>
      <c r="B161" s="46" t="s">
        <v>302</v>
      </c>
      <c r="C161" s="49">
        <v>661.49</v>
      </c>
      <c r="D161" s="47">
        <v>10.56</v>
      </c>
      <c r="E161" s="47">
        <v>46.85</v>
      </c>
      <c r="F161" s="48">
        <f t="shared" si="12"/>
        <v>57.410000000000004</v>
      </c>
      <c r="G161" s="49">
        <v>0</v>
      </c>
      <c r="H161" s="47">
        <f t="shared" si="13"/>
        <v>57.410000000000004</v>
      </c>
      <c r="I161" s="47">
        <v>15</v>
      </c>
      <c r="J161" s="47">
        <v>0.08</v>
      </c>
      <c r="K161" s="50">
        <v>0</v>
      </c>
      <c r="L161" s="48">
        <v>0</v>
      </c>
      <c r="M161" s="49">
        <v>0</v>
      </c>
      <c r="N161" s="51">
        <v>0.34839999999999999</v>
      </c>
      <c r="O161" s="52">
        <v>7.75</v>
      </c>
      <c r="P161" s="52">
        <v>7.75</v>
      </c>
      <c r="Q161" s="52">
        <v>594.29</v>
      </c>
      <c r="R161" s="49">
        <v>0</v>
      </c>
      <c r="S161" s="52">
        <v>649.79</v>
      </c>
      <c r="T161" s="52">
        <v>0.25</v>
      </c>
      <c r="U161" s="52">
        <v>5.25</v>
      </c>
      <c r="V161" s="52">
        <v>77.5</v>
      </c>
      <c r="W161" s="53">
        <v>0.11926930239000293</v>
      </c>
      <c r="X161" s="53">
        <v>0.11926930239000293</v>
      </c>
      <c r="Y161" s="61">
        <f t="shared" si="14"/>
        <v>83</v>
      </c>
      <c r="Z161" s="61">
        <f t="shared" si="15"/>
        <v>15.5</v>
      </c>
      <c r="AA161" s="52">
        <f t="shared" si="16"/>
        <v>207.05063599999997</v>
      </c>
      <c r="AB161" s="52">
        <v>167</v>
      </c>
    </row>
    <row r="162" spans="1:28">
      <c r="A162" s="46" t="s">
        <v>303</v>
      </c>
      <c r="B162" s="46" t="s">
        <v>304</v>
      </c>
      <c r="C162" s="49">
        <v>96.57</v>
      </c>
      <c r="D162" s="47">
        <v>0</v>
      </c>
      <c r="E162" s="47">
        <v>3.07</v>
      </c>
      <c r="F162" s="48">
        <f t="shared" si="12"/>
        <v>3.07</v>
      </c>
      <c r="G162" s="49">
        <v>0</v>
      </c>
      <c r="H162" s="47">
        <f t="shared" si="13"/>
        <v>3.07</v>
      </c>
      <c r="I162" s="47">
        <v>0</v>
      </c>
      <c r="J162" s="47">
        <v>0.5</v>
      </c>
      <c r="K162" s="50">
        <v>0</v>
      </c>
      <c r="L162" s="48">
        <v>0</v>
      </c>
      <c r="M162" s="49">
        <v>0</v>
      </c>
      <c r="N162" s="51">
        <v>0.37959999999999999</v>
      </c>
      <c r="O162" s="52">
        <v>0</v>
      </c>
      <c r="P162" s="52">
        <v>0</v>
      </c>
      <c r="Q162" s="52">
        <v>82.34</v>
      </c>
      <c r="R162" s="49">
        <v>4.83</v>
      </c>
      <c r="S162" s="52">
        <v>88.3</v>
      </c>
      <c r="T162" s="52">
        <v>0</v>
      </c>
      <c r="U162" s="52">
        <v>4</v>
      </c>
      <c r="V162" s="52">
        <v>7</v>
      </c>
      <c r="W162" s="53">
        <v>7.9275198187995471E-2</v>
      </c>
      <c r="X162" s="53">
        <v>7.9275198187995471E-2</v>
      </c>
      <c r="Y162" s="61">
        <f t="shared" si="14"/>
        <v>11</v>
      </c>
      <c r="Z162" s="61">
        <f t="shared" si="15"/>
        <v>0</v>
      </c>
      <c r="AA162" s="52">
        <f t="shared" si="16"/>
        <v>31.256264000000002</v>
      </c>
      <c r="AB162" s="52">
        <v>26</v>
      </c>
    </row>
    <row r="163" spans="1:28">
      <c r="A163" s="46" t="s">
        <v>305</v>
      </c>
      <c r="B163" s="46" t="s">
        <v>306</v>
      </c>
      <c r="C163" s="49">
        <v>84.38</v>
      </c>
      <c r="D163" s="47">
        <v>2.57</v>
      </c>
      <c r="E163" s="47">
        <v>3.81</v>
      </c>
      <c r="F163" s="48">
        <f t="shared" si="12"/>
        <v>6.38</v>
      </c>
      <c r="G163" s="49">
        <v>0</v>
      </c>
      <c r="H163" s="47">
        <f t="shared" si="13"/>
        <v>6.38</v>
      </c>
      <c r="I163" s="47">
        <v>0</v>
      </c>
      <c r="J163" s="47">
        <v>0</v>
      </c>
      <c r="K163" s="50">
        <v>0</v>
      </c>
      <c r="L163" s="48">
        <v>0</v>
      </c>
      <c r="M163" s="49">
        <v>0</v>
      </c>
      <c r="N163" s="51">
        <v>0.31519999999999998</v>
      </c>
      <c r="O163" s="52">
        <v>0</v>
      </c>
      <c r="P163" s="52">
        <v>0</v>
      </c>
      <c r="Q163" s="52">
        <v>93.94</v>
      </c>
      <c r="R163" s="49">
        <v>4.22</v>
      </c>
      <c r="S163" s="52">
        <v>85.4</v>
      </c>
      <c r="T163" s="52">
        <v>0</v>
      </c>
      <c r="U163" s="52">
        <v>0</v>
      </c>
      <c r="V163" s="52">
        <v>13</v>
      </c>
      <c r="W163" s="53">
        <v>0.1522248243559719</v>
      </c>
      <c r="X163" s="53">
        <v>0.13500000000000001</v>
      </c>
      <c r="Y163" s="61">
        <f t="shared" si="14"/>
        <v>11.529000000000002</v>
      </c>
      <c r="Z163" s="61">
        <f t="shared" si="15"/>
        <v>0</v>
      </c>
      <c r="AA163" s="52">
        <f t="shared" si="16"/>
        <v>29.609887999999998</v>
      </c>
      <c r="AB163" s="52">
        <v>20</v>
      </c>
    </row>
    <row r="164" spans="1:28">
      <c r="A164" s="46" t="s">
        <v>307</v>
      </c>
      <c r="B164" s="46" t="s">
        <v>308</v>
      </c>
      <c r="C164" s="49">
        <v>243.52</v>
      </c>
      <c r="D164" s="47">
        <v>0</v>
      </c>
      <c r="E164" s="47">
        <v>16.52</v>
      </c>
      <c r="F164" s="48">
        <f t="shared" si="12"/>
        <v>16.52</v>
      </c>
      <c r="G164" s="49">
        <v>0</v>
      </c>
      <c r="H164" s="47">
        <f t="shared" si="13"/>
        <v>16.52</v>
      </c>
      <c r="I164" s="47">
        <v>3</v>
      </c>
      <c r="J164" s="47">
        <v>0</v>
      </c>
      <c r="K164" s="50">
        <v>0</v>
      </c>
      <c r="L164" s="48">
        <v>0</v>
      </c>
      <c r="M164" s="49">
        <v>0</v>
      </c>
      <c r="N164" s="51">
        <v>0.53200000000000003</v>
      </c>
      <c r="O164" s="52">
        <v>0</v>
      </c>
      <c r="P164" s="52">
        <v>0</v>
      </c>
      <c r="Q164" s="52">
        <v>250.44</v>
      </c>
      <c r="R164" s="49">
        <v>12.18</v>
      </c>
      <c r="S164" s="52">
        <v>232.29999999999998</v>
      </c>
      <c r="T164" s="52">
        <v>0</v>
      </c>
      <c r="U164" s="52">
        <v>1.25</v>
      </c>
      <c r="V164" s="52">
        <v>26</v>
      </c>
      <c r="W164" s="53">
        <v>0.11192423590185106</v>
      </c>
      <c r="X164" s="53">
        <v>0.11192423590185106</v>
      </c>
      <c r="Y164" s="61">
        <f t="shared" si="14"/>
        <v>27.25</v>
      </c>
      <c r="Z164" s="61">
        <f t="shared" si="15"/>
        <v>0</v>
      </c>
      <c r="AA164" s="52">
        <f t="shared" si="16"/>
        <v>133.23408000000001</v>
      </c>
      <c r="AB164" s="52">
        <v>60</v>
      </c>
    </row>
    <row r="165" spans="1:28">
      <c r="A165" s="46" t="s">
        <v>309</v>
      </c>
      <c r="B165" s="46" t="s">
        <v>310</v>
      </c>
      <c r="C165" s="49">
        <v>218.01</v>
      </c>
      <c r="D165" s="47">
        <v>6.99</v>
      </c>
      <c r="E165" s="47">
        <v>10.02</v>
      </c>
      <c r="F165" s="48">
        <f t="shared" si="12"/>
        <v>17.009999999999998</v>
      </c>
      <c r="G165" s="49">
        <v>0</v>
      </c>
      <c r="H165" s="47">
        <f t="shared" si="13"/>
        <v>17.009999999999998</v>
      </c>
      <c r="I165" s="47">
        <v>0</v>
      </c>
      <c r="J165" s="47">
        <v>0</v>
      </c>
      <c r="K165" s="50">
        <v>0</v>
      </c>
      <c r="L165" s="48">
        <v>0</v>
      </c>
      <c r="M165" s="49">
        <v>0</v>
      </c>
      <c r="N165" s="51">
        <v>0.44269999999999998</v>
      </c>
      <c r="O165" s="52">
        <v>0</v>
      </c>
      <c r="P165" s="52">
        <v>0</v>
      </c>
      <c r="Q165" s="52">
        <v>243.5</v>
      </c>
      <c r="R165" s="49">
        <v>10.9</v>
      </c>
      <c r="S165" s="52">
        <v>226.24</v>
      </c>
      <c r="T165" s="52">
        <v>0</v>
      </c>
      <c r="U165" s="52">
        <v>2</v>
      </c>
      <c r="V165" s="52">
        <v>37.5</v>
      </c>
      <c r="W165" s="53">
        <v>0.16575318246110324</v>
      </c>
      <c r="X165" s="53">
        <v>0.13500000000000001</v>
      </c>
      <c r="Y165" s="61">
        <f t="shared" si="14"/>
        <v>32.542400000000001</v>
      </c>
      <c r="Z165" s="61">
        <f t="shared" si="15"/>
        <v>0</v>
      </c>
      <c r="AA165" s="52">
        <f t="shared" si="16"/>
        <v>107.79745</v>
      </c>
      <c r="AB165" s="52">
        <v>48</v>
      </c>
    </row>
    <row r="166" spans="1:28">
      <c r="A166" s="46" t="s">
        <v>311</v>
      </c>
      <c r="B166" s="46" t="s">
        <v>312</v>
      </c>
      <c r="C166" s="49">
        <v>118.78999999999999</v>
      </c>
      <c r="D166" s="47">
        <v>1.1499999999999999</v>
      </c>
      <c r="E166" s="47">
        <v>5.64</v>
      </c>
      <c r="F166" s="48">
        <f t="shared" si="12"/>
        <v>6.7899999999999991</v>
      </c>
      <c r="G166" s="49">
        <v>0</v>
      </c>
      <c r="H166" s="47">
        <f t="shared" si="13"/>
        <v>6.7899999999999991</v>
      </c>
      <c r="I166" s="47">
        <v>2</v>
      </c>
      <c r="J166" s="47">
        <v>0</v>
      </c>
      <c r="K166" s="50">
        <v>0</v>
      </c>
      <c r="L166" s="48">
        <v>0</v>
      </c>
      <c r="M166" s="49">
        <v>0</v>
      </c>
      <c r="N166" s="51">
        <v>0.24809999999999999</v>
      </c>
      <c r="O166" s="52">
        <v>0</v>
      </c>
      <c r="P166" s="52">
        <v>0</v>
      </c>
      <c r="Q166" s="52">
        <v>122.91</v>
      </c>
      <c r="R166" s="49">
        <v>0</v>
      </c>
      <c r="S166" s="52">
        <v>122.56</v>
      </c>
      <c r="T166" s="52">
        <v>0</v>
      </c>
      <c r="U166" s="52">
        <v>1.25</v>
      </c>
      <c r="V166" s="52">
        <v>22.75</v>
      </c>
      <c r="W166" s="53">
        <v>0.18562336814621411</v>
      </c>
      <c r="X166" s="53">
        <v>0.13500000000000001</v>
      </c>
      <c r="Y166" s="61">
        <f t="shared" si="14"/>
        <v>17.7956</v>
      </c>
      <c r="Z166" s="61">
        <f t="shared" si="15"/>
        <v>0</v>
      </c>
      <c r="AA166" s="52">
        <f t="shared" si="16"/>
        <v>30.493970999999998</v>
      </c>
      <c r="AB166" s="52">
        <v>30</v>
      </c>
    </row>
    <row r="167" spans="1:28">
      <c r="A167" s="46" t="s">
        <v>313</v>
      </c>
      <c r="B167" s="46" t="s">
        <v>314</v>
      </c>
      <c r="C167" s="49">
        <v>606.56999999999994</v>
      </c>
      <c r="D167" s="47">
        <v>20.170000000000002</v>
      </c>
      <c r="E167" s="47">
        <v>62.62</v>
      </c>
      <c r="F167" s="48">
        <f t="shared" si="12"/>
        <v>82.789999999999992</v>
      </c>
      <c r="G167" s="49">
        <v>7.78</v>
      </c>
      <c r="H167" s="47">
        <f t="shared" si="13"/>
        <v>90.57</v>
      </c>
      <c r="I167" s="47">
        <v>4</v>
      </c>
      <c r="J167" s="47">
        <v>0</v>
      </c>
      <c r="K167" s="50">
        <v>0</v>
      </c>
      <c r="L167" s="48">
        <v>0</v>
      </c>
      <c r="M167" s="49">
        <v>1</v>
      </c>
      <c r="N167" s="51">
        <v>0.55049999999999999</v>
      </c>
      <c r="O167" s="52">
        <v>0</v>
      </c>
      <c r="P167" s="52">
        <v>0</v>
      </c>
      <c r="Q167" s="52">
        <v>549.66999999999996</v>
      </c>
      <c r="R167" s="49">
        <v>0</v>
      </c>
      <c r="S167" s="52">
        <v>553.74</v>
      </c>
      <c r="T167" s="52">
        <v>3</v>
      </c>
      <c r="U167" s="52">
        <v>4.25</v>
      </c>
      <c r="V167" s="52">
        <v>69.25</v>
      </c>
      <c r="W167" s="53">
        <v>0.12505869180481816</v>
      </c>
      <c r="X167" s="53">
        <v>0.12505869180481816</v>
      </c>
      <c r="Y167" s="61">
        <f t="shared" si="14"/>
        <v>76.5</v>
      </c>
      <c r="Z167" s="61">
        <f t="shared" si="15"/>
        <v>0</v>
      </c>
      <c r="AA167" s="52">
        <f t="shared" si="16"/>
        <v>302.59333499999997</v>
      </c>
      <c r="AB167" s="52">
        <v>169</v>
      </c>
    </row>
    <row r="168" spans="1:28">
      <c r="A168" s="46" t="s">
        <v>315</v>
      </c>
      <c r="B168" s="46" t="s">
        <v>316</v>
      </c>
      <c r="C168" s="49">
        <v>200</v>
      </c>
      <c r="D168" s="47">
        <v>0</v>
      </c>
      <c r="E168" s="47">
        <v>0</v>
      </c>
      <c r="F168" s="48">
        <f t="shared" si="12"/>
        <v>0</v>
      </c>
      <c r="G168" s="49">
        <v>0</v>
      </c>
      <c r="H168" s="47">
        <f t="shared" si="13"/>
        <v>0</v>
      </c>
      <c r="I168" s="47">
        <v>0</v>
      </c>
      <c r="J168" s="47">
        <v>0</v>
      </c>
      <c r="K168" s="50">
        <v>0</v>
      </c>
      <c r="L168" s="48">
        <v>0</v>
      </c>
      <c r="M168" s="49">
        <v>0</v>
      </c>
      <c r="N168" s="51">
        <v>0.44290000000000002</v>
      </c>
      <c r="O168" s="52">
        <v>0</v>
      </c>
      <c r="P168" s="52">
        <v>0</v>
      </c>
      <c r="Q168" s="52">
        <v>214.5</v>
      </c>
      <c r="R168" s="49">
        <v>10</v>
      </c>
      <c r="S168" s="52">
        <v>200.8</v>
      </c>
      <c r="T168" s="52">
        <v>0</v>
      </c>
      <c r="U168" s="52">
        <v>1</v>
      </c>
      <c r="V168" s="52">
        <v>30.25</v>
      </c>
      <c r="W168" s="53">
        <v>0.15064741035856574</v>
      </c>
      <c r="X168" s="53">
        <v>0.13500000000000001</v>
      </c>
      <c r="Y168" s="61">
        <f t="shared" si="14"/>
        <v>28.108000000000004</v>
      </c>
      <c r="Z168" s="61">
        <f t="shared" si="15"/>
        <v>0</v>
      </c>
      <c r="AA168" s="52">
        <f t="shared" si="16"/>
        <v>95.002049999999997</v>
      </c>
      <c r="AB168" s="52">
        <v>90</v>
      </c>
    </row>
    <row r="169" spans="1:28">
      <c r="A169" s="46" t="s">
        <v>317</v>
      </c>
      <c r="B169" s="46" t="s">
        <v>318</v>
      </c>
      <c r="C169" s="49">
        <v>216</v>
      </c>
      <c r="D169" s="47">
        <v>0</v>
      </c>
      <c r="E169" s="47">
        <v>0</v>
      </c>
      <c r="F169" s="48">
        <f t="shared" si="12"/>
        <v>0</v>
      </c>
      <c r="G169" s="49">
        <v>0</v>
      </c>
      <c r="H169" s="47">
        <f t="shared" si="13"/>
        <v>0</v>
      </c>
      <c r="I169" s="47">
        <v>0</v>
      </c>
      <c r="J169" s="47">
        <v>0</v>
      </c>
      <c r="K169" s="50">
        <v>0</v>
      </c>
      <c r="L169" s="48">
        <v>0</v>
      </c>
      <c r="M169" s="49">
        <v>0</v>
      </c>
      <c r="N169" s="51">
        <v>0.45540000000000003</v>
      </c>
      <c r="O169" s="52">
        <v>0</v>
      </c>
      <c r="P169" s="52">
        <v>0</v>
      </c>
      <c r="Q169" s="52">
        <v>214.86</v>
      </c>
      <c r="R169" s="49">
        <v>10.8</v>
      </c>
      <c r="S169" s="52">
        <v>201.4</v>
      </c>
      <c r="T169" s="52">
        <v>3</v>
      </c>
      <c r="U169" s="52">
        <v>2</v>
      </c>
      <c r="V169" s="52">
        <v>28.5</v>
      </c>
      <c r="W169" s="53">
        <v>0.14150943396226415</v>
      </c>
      <c r="X169" s="53">
        <v>0.13500000000000001</v>
      </c>
      <c r="Y169" s="61">
        <f t="shared" si="14"/>
        <v>32.189000000000007</v>
      </c>
      <c r="Z169" s="61">
        <f t="shared" si="15"/>
        <v>0</v>
      </c>
      <c r="AA169" s="52">
        <f t="shared" si="16"/>
        <v>97.847244000000018</v>
      </c>
      <c r="AB169" s="52">
        <v>91</v>
      </c>
    </row>
    <row r="170" spans="1:28">
      <c r="A170" s="46" t="s">
        <v>319</v>
      </c>
      <c r="B170" s="46" t="s">
        <v>320</v>
      </c>
      <c r="C170" s="49">
        <v>4885.4699999999993</v>
      </c>
      <c r="D170" s="47">
        <v>156.47999999999999</v>
      </c>
      <c r="E170" s="47">
        <v>512.01</v>
      </c>
      <c r="F170" s="48">
        <f t="shared" si="12"/>
        <v>668.49</v>
      </c>
      <c r="G170" s="49">
        <v>0</v>
      </c>
      <c r="H170" s="47">
        <f t="shared" si="13"/>
        <v>668.49</v>
      </c>
      <c r="I170" s="47">
        <v>70</v>
      </c>
      <c r="J170" s="47">
        <v>6.98</v>
      </c>
      <c r="K170" s="50">
        <v>45</v>
      </c>
      <c r="L170" s="48">
        <v>0</v>
      </c>
      <c r="M170" s="49">
        <v>55</v>
      </c>
      <c r="N170" s="51">
        <v>0.6734</v>
      </c>
      <c r="O170" s="52">
        <v>87</v>
      </c>
      <c r="P170" s="52">
        <v>87</v>
      </c>
      <c r="Q170" s="52">
        <v>4400.16</v>
      </c>
      <c r="R170" s="49">
        <v>244.27</v>
      </c>
      <c r="S170" s="52">
        <v>4576.4000000000005</v>
      </c>
      <c r="T170" s="52">
        <v>32.25</v>
      </c>
      <c r="U170" s="52">
        <v>84.75</v>
      </c>
      <c r="V170" s="52">
        <v>621.75</v>
      </c>
      <c r="W170" s="53">
        <v>0.13586006467966086</v>
      </c>
      <c r="X170" s="53">
        <v>0.13500000000000001</v>
      </c>
      <c r="Y170" s="61">
        <f t="shared" si="14"/>
        <v>734.81400000000008</v>
      </c>
      <c r="Z170" s="61">
        <f t="shared" si="15"/>
        <v>174</v>
      </c>
      <c r="AA170" s="52">
        <f t="shared" si="16"/>
        <v>2963.0677439999999</v>
      </c>
      <c r="AB170" s="52">
        <v>1115</v>
      </c>
    </row>
    <row r="171" spans="1:28">
      <c r="A171" s="46" t="s">
        <v>321</v>
      </c>
      <c r="B171" s="46" t="s">
        <v>322</v>
      </c>
      <c r="C171" s="49">
        <v>1245.46</v>
      </c>
      <c r="D171" s="47">
        <v>2.72</v>
      </c>
      <c r="E171" s="47">
        <v>5.66</v>
      </c>
      <c r="F171" s="48">
        <f t="shared" si="12"/>
        <v>8.3800000000000008</v>
      </c>
      <c r="G171" s="49">
        <v>0</v>
      </c>
      <c r="H171" s="47">
        <f t="shared" si="13"/>
        <v>8.3800000000000008</v>
      </c>
      <c r="I171" s="47">
        <v>3</v>
      </c>
      <c r="J171" s="47">
        <v>1.08</v>
      </c>
      <c r="K171" s="50">
        <v>0</v>
      </c>
      <c r="L171" s="48">
        <v>0</v>
      </c>
      <c r="M171" s="49">
        <v>1085</v>
      </c>
      <c r="N171" s="51">
        <v>0.18859999999999999</v>
      </c>
      <c r="O171" s="52">
        <v>0</v>
      </c>
      <c r="P171" s="52">
        <v>0</v>
      </c>
      <c r="Q171" s="52">
        <v>1720.72</v>
      </c>
      <c r="R171" s="49">
        <v>0</v>
      </c>
      <c r="S171" s="52">
        <v>1726.58</v>
      </c>
      <c r="T171" s="52">
        <v>0</v>
      </c>
      <c r="U171" s="52">
        <v>1.25</v>
      </c>
      <c r="V171" s="52">
        <v>281.75</v>
      </c>
      <c r="W171" s="53">
        <v>0.16318386637167118</v>
      </c>
      <c r="X171" s="53">
        <v>0.13500000000000001</v>
      </c>
      <c r="Y171" s="61">
        <f t="shared" si="14"/>
        <v>234.3383</v>
      </c>
      <c r="Z171" s="61">
        <f t="shared" si="15"/>
        <v>0</v>
      </c>
      <c r="AA171" s="52">
        <f t="shared" si="16"/>
        <v>324.52779199999998</v>
      </c>
      <c r="AB171" s="52">
        <v>43</v>
      </c>
    </row>
    <row r="172" spans="1:28">
      <c r="A172" s="46" t="s">
        <v>323</v>
      </c>
      <c r="B172" s="46" t="s">
        <v>324</v>
      </c>
      <c r="C172" s="49">
        <v>744</v>
      </c>
      <c r="D172" s="47">
        <v>0</v>
      </c>
      <c r="E172" s="47">
        <v>0</v>
      </c>
      <c r="F172" s="48">
        <f t="shared" si="12"/>
        <v>0</v>
      </c>
      <c r="G172" s="49">
        <v>0</v>
      </c>
      <c r="H172" s="47">
        <f t="shared" si="13"/>
        <v>0</v>
      </c>
      <c r="I172" s="47">
        <v>0</v>
      </c>
      <c r="J172" s="47">
        <v>0</v>
      </c>
      <c r="K172" s="50">
        <v>0</v>
      </c>
      <c r="L172" s="48">
        <v>0</v>
      </c>
      <c r="M172" s="49">
        <v>0</v>
      </c>
      <c r="N172" s="51">
        <v>0.65090000000000003</v>
      </c>
      <c r="O172" s="52">
        <v>0</v>
      </c>
      <c r="P172" s="52">
        <v>0</v>
      </c>
      <c r="Q172" s="52">
        <v>740.07</v>
      </c>
      <c r="R172" s="49">
        <v>37.200000000000003</v>
      </c>
      <c r="S172" s="52">
        <v>729.26</v>
      </c>
      <c r="T172" s="52">
        <v>10.5</v>
      </c>
      <c r="U172" s="52">
        <v>19.75</v>
      </c>
      <c r="V172" s="52">
        <v>102</v>
      </c>
      <c r="W172" s="53">
        <v>0.13986781120587993</v>
      </c>
      <c r="X172" s="53">
        <v>0.13500000000000001</v>
      </c>
      <c r="Y172" s="61">
        <f t="shared" si="14"/>
        <v>128.70010000000002</v>
      </c>
      <c r="Z172" s="61">
        <f t="shared" si="15"/>
        <v>0</v>
      </c>
      <c r="AA172" s="52">
        <f t="shared" si="16"/>
        <v>481.71156300000007</v>
      </c>
      <c r="AB172" s="52">
        <v>338</v>
      </c>
    </row>
    <row r="173" spans="1:28">
      <c r="A173" s="46" t="s">
        <v>325</v>
      </c>
      <c r="B173" s="46" t="s">
        <v>326</v>
      </c>
      <c r="C173" s="49">
        <v>2529.63</v>
      </c>
      <c r="D173" s="47">
        <v>82.29</v>
      </c>
      <c r="E173" s="47">
        <v>135.5</v>
      </c>
      <c r="F173" s="48">
        <f t="shared" si="12"/>
        <v>217.79000000000002</v>
      </c>
      <c r="G173" s="49">
        <v>0</v>
      </c>
      <c r="H173" s="47">
        <f t="shared" si="13"/>
        <v>217.79000000000002</v>
      </c>
      <c r="I173" s="47">
        <v>84</v>
      </c>
      <c r="J173" s="47">
        <v>1.84</v>
      </c>
      <c r="K173" s="50">
        <v>0</v>
      </c>
      <c r="L173" s="48">
        <v>0</v>
      </c>
      <c r="M173" s="49">
        <v>55</v>
      </c>
      <c r="N173" s="51">
        <v>0.56899999999999995</v>
      </c>
      <c r="O173" s="52">
        <v>40.5</v>
      </c>
      <c r="P173" s="52">
        <v>40.5</v>
      </c>
      <c r="Q173" s="52">
        <v>2256.3200000000002</v>
      </c>
      <c r="R173" s="49">
        <v>126.48</v>
      </c>
      <c r="S173" s="52">
        <v>2339.2099999999996</v>
      </c>
      <c r="T173" s="52">
        <v>19.5</v>
      </c>
      <c r="U173" s="52">
        <v>36.25</v>
      </c>
      <c r="V173" s="52">
        <v>325.5</v>
      </c>
      <c r="W173" s="53">
        <v>0.13914954193937271</v>
      </c>
      <c r="X173" s="53">
        <v>0.13500000000000001</v>
      </c>
      <c r="Y173" s="61">
        <f t="shared" si="14"/>
        <v>371.54334999999998</v>
      </c>
      <c r="Z173" s="61">
        <f t="shared" si="15"/>
        <v>81</v>
      </c>
      <c r="AA173" s="52">
        <f t="shared" si="16"/>
        <v>1283.84608</v>
      </c>
      <c r="AB173" s="52">
        <v>713</v>
      </c>
    </row>
    <row r="174" spans="1:28">
      <c r="A174" s="46" t="s">
        <v>327</v>
      </c>
      <c r="B174" s="46" t="s">
        <v>328</v>
      </c>
      <c r="C174" s="49">
        <v>285</v>
      </c>
      <c r="D174" s="47">
        <v>0</v>
      </c>
      <c r="E174" s="47">
        <v>0</v>
      </c>
      <c r="F174" s="48">
        <f t="shared" si="12"/>
        <v>0</v>
      </c>
      <c r="G174" s="49">
        <v>0</v>
      </c>
      <c r="H174" s="47">
        <f t="shared" si="13"/>
        <v>0</v>
      </c>
      <c r="I174" s="47">
        <v>0</v>
      </c>
      <c r="J174" s="47">
        <v>0</v>
      </c>
      <c r="K174" s="50">
        <v>0</v>
      </c>
      <c r="L174" s="48">
        <v>0</v>
      </c>
      <c r="M174" s="49">
        <v>0</v>
      </c>
      <c r="N174" s="51">
        <v>0.8034</v>
      </c>
      <c r="O174" s="52">
        <v>0</v>
      </c>
      <c r="P174" s="52">
        <v>0</v>
      </c>
      <c r="Q174" s="52">
        <v>295.43</v>
      </c>
      <c r="R174" s="49">
        <v>14.25</v>
      </c>
      <c r="S174" s="52">
        <v>313.31</v>
      </c>
      <c r="T174" s="52">
        <v>1</v>
      </c>
      <c r="U174" s="52">
        <v>4</v>
      </c>
      <c r="V174" s="52">
        <v>44.75</v>
      </c>
      <c r="W174" s="53">
        <v>0.14282978519676998</v>
      </c>
      <c r="X174" s="53">
        <v>0.13500000000000001</v>
      </c>
      <c r="Y174" s="61">
        <f t="shared" si="14"/>
        <v>47.296850000000006</v>
      </c>
      <c r="Z174" s="61">
        <f t="shared" si="15"/>
        <v>0</v>
      </c>
      <c r="AA174" s="52">
        <f t="shared" si="16"/>
        <v>237.34846200000001</v>
      </c>
      <c r="AB174" s="52">
        <v>117</v>
      </c>
    </row>
    <row r="175" spans="1:28">
      <c r="A175" s="46" t="s">
        <v>329</v>
      </c>
      <c r="B175" s="46" t="s">
        <v>330</v>
      </c>
      <c r="C175" s="49">
        <v>115</v>
      </c>
      <c r="D175" s="47">
        <v>0</v>
      </c>
      <c r="E175" s="47">
        <v>0</v>
      </c>
      <c r="F175" s="48">
        <f t="shared" si="12"/>
        <v>0</v>
      </c>
      <c r="G175" s="49">
        <v>0</v>
      </c>
      <c r="H175" s="47">
        <f t="shared" si="13"/>
        <v>0</v>
      </c>
      <c r="I175" s="47">
        <v>0</v>
      </c>
      <c r="J175" s="47">
        <v>0</v>
      </c>
      <c r="K175" s="50">
        <v>0</v>
      </c>
      <c r="L175" s="48">
        <v>0</v>
      </c>
      <c r="M175" s="49">
        <v>0</v>
      </c>
      <c r="N175" s="51">
        <v>1</v>
      </c>
      <c r="O175" s="52">
        <v>0</v>
      </c>
      <c r="P175" s="52">
        <v>0</v>
      </c>
      <c r="Q175" s="52">
        <v>141</v>
      </c>
      <c r="R175" s="49">
        <v>0</v>
      </c>
      <c r="S175" s="52">
        <v>134</v>
      </c>
      <c r="T175" s="52">
        <v>1</v>
      </c>
      <c r="U175" s="52">
        <v>3</v>
      </c>
      <c r="V175" s="52">
        <v>27.25</v>
      </c>
      <c r="W175" s="53">
        <v>0.20335820895522388</v>
      </c>
      <c r="X175" s="53">
        <v>0.13500000000000001</v>
      </c>
      <c r="Y175" s="61">
        <f t="shared" si="14"/>
        <v>22.09</v>
      </c>
      <c r="Z175" s="61">
        <f t="shared" si="15"/>
        <v>0</v>
      </c>
      <c r="AA175" s="52">
        <f t="shared" si="16"/>
        <v>141</v>
      </c>
      <c r="AB175" s="52">
        <v>48</v>
      </c>
    </row>
    <row r="176" spans="1:28">
      <c r="A176" s="46" t="s">
        <v>331</v>
      </c>
      <c r="B176" s="46" t="s">
        <v>332</v>
      </c>
      <c r="C176" s="49">
        <v>5985.4400000000005</v>
      </c>
      <c r="D176" s="47">
        <v>8.98</v>
      </c>
      <c r="E176" s="47">
        <v>117.22</v>
      </c>
      <c r="F176" s="48">
        <f t="shared" si="12"/>
        <v>126.2</v>
      </c>
      <c r="G176" s="49">
        <v>0</v>
      </c>
      <c r="H176" s="47">
        <f t="shared" si="13"/>
        <v>126.2</v>
      </c>
      <c r="I176" s="47">
        <v>130</v>
      </c>
      <c r="J176" s="47">
        <v>12.74</v>
      </c>
      <c r="K176" s="50">
        <v>0</v>
      </c>
      <c r="L176" s="48">
        <v>0</v>
      </c>
      <c r="M176" s="49">
        <v>4046.12</v>
      </c>
      <c r="N176" s="51">
        <v>0.4461</v>
      </c>
      <c r="O176" s="52">
        <v>32</v>
      </c>
      <c r="P176" s="52">
        <v>32</v>
      </c>
      <c r="Q176" s="52">
        <v>5364.99</v>
      </c>
      <c r="R176" s="49">
        <v>299.27</v>
      </c>
      <c r="S176" s="52">
        <v>5365.45</v>
      </c>
      <c r="T176" s="52">
        <v>29.75</v>
      </c>
      <c r="U176" s="52">
        <v>23</v>
      </c>
      <c r="V176" s="52">
        <v>857.25</v>
      </c>
      <c r="W176" s="53">
        <v>0.15977224650308922</v>
      </c>
      <c r="X176" s="53">
        <v>0.13500000000000001</v>
      </c>
      <c r="Y176" s="61">
        <f t="shared" si="14"/>
        <v>777.08575000000008</v>
      </c>
      <c r="Z176" s="61">
        <f t="shared" si="15"/>
        <v>64</v>
      </c>
      <c r="AA176" s="52">
        <f t="shared" si="16"/>
        <v>2393.3220389999997</v>
      </c>
      <c r="AB176" s="52">
        <v>602.32000000000005</v>
      </c>
    </row>
    <row r="177" spans="1:28">
      <c r="A177" s="46" t="s">
        <v>333</v>
      </c>
      <c r="B177" s="46" t="s">
        <v>334</v>
      </c>
      <c r="C177" s="49">
        <v>1152.43</v>
      </c>
      <c r="D177" s="47">
        <v>9.5</v>
      </c>
      <c r="E177" s="47">
        <v>69.45</v>
      </c>
      <c r="F177" s="48">
        <f t="shared" si="12"/>
        <v>78.95</v>
      </c>
      <c r="G177" s="49">
        <v>0</v>
      </c>
      <c r="H177" s="47">
        <f t="shared" si="13"/>
        <v>78.95</v>
      </c>
      <c r="I177" s="47">
        <v>28</v>
      </c>
      <c r="J177" s="47">
        <v>1.48</v>
      </c>
      <c r="K177" s="50">
        <v>0</v>
      </c>
      <c r="L177" s="48">
        <v>0</v>
      </c>
      <c r="M177" s="49">
        <v>71</v>
      </c>
      <c r="N177" s="51">
        <v>0.59189999999999998</v>
      </c>
      <c r="O177" s="52">
        <v>31</v>
      </c>
      <c r="P177" s="52">
        <v>31</v>
      </c>
      <c r="Q177" s="52">
        <v>1108.8800000000001</v>
      </c>
      <c r="R177" s="49">
        <v>57.62</v>
      </c>
      <c r="S177" s="52">
        <v>1132.97</v>
      </c>
      <c r="T177" s="52">
        <v>11.75</v>
      </c>
      <c r="U177" s="52">
        <v>13.5</v>
      </c>
      <c r="V177" s="52">
        <v>156.75</v>
      </c>
      <c r="W177" s="53">
        <v>0.13835317793057186</v>
      </c>
      <c r="X177" s="53">
        <v>0.13500000000000001</v>
      </c>
      <c r="Y177" s="61">
        <f t="shared" si="14"/>
        <v>178.20095000000001</v>
      </c>
      <c r="Z177" s="61">
        <f t="shared" si="15"/>
        <v>62</v>
      </c>
      <c r="AA177" s="52">
        <f t="shared" si="16"/>
        <v>656.34607200000005</v>
      </c>
      <c r="AB177" s="52">
        <v>258</v>
      </c>
    </row>
    <row r="178" spans="1:28">
      <c r="A178" s="46" t="s">
        <v>335</v>
      </c>
      <c r="B178" s="46" t="s">
        <v>336</v>
      </c>
      <c r="C178" s="49">
        <v>1055.6099999999999</v>
      </c>
      <c r="D178" s="47">
        <v>0</v>
      </c>
      <c r="E178" s="47">
        <v>65.89</v>
      </c>
      <c r="F178" s="48">
        <f t="shared" si="12"/>
        <v>65.89</v>
      </c>
      <c r="G178" s="49">
        <v>0</v>
      </c>
      <c r="H178" s="47">
        <f t="shared" si="13"/>
        <v>65.89</v>
      </c>
      <c r="I178" s="47">
        <v>20</v>
      </c>
      <c r="J178" s="47">
        <v>3.72</v>
      </c>
      <c r="K178" s="50">
        <v>0</v>
      </c>
      <c r="L178" s="48">
        <v>0</v>
      </c>
      <c r="M178" s="49">
        <v>15</v>
      </c>
      <c r="N178" s="51">
        <v>0.9073</v>
      </c>
      <c r="O178" s="52">
        <v>117.25</v>
      </c>
      <c r="P178" s="52">
        <v>117.25</v>
      </c>
      <c r="Q178" s="52">
        <v>955.86</v>
      </c>
      <c r="R178" s="49">
        <v>52.78</v>
      </c>
      <c r="S178" s="52">
        <v>962.74</v>
      </c>
      <c r="T178" s="52">
        <v>14</v>
      </c>
      <c r="U178" s="52">
        <v>12</v>
      </c>
      <c r="V178" s="52">
        <v>99.5</v>
      </c>
      <c r="W178" s="53">
        <v>0.10335085277437314</v>
      </c>
      <c r="X178" s="53">
        <v>0.10335085277437314</v>
      </c>
      <c r="Y178" s="61">
        <f t="shared" si="14"/>
        <v>125.5</v>
      </c>
      <c r="Z178" s="61">
        <f t="shared" si="15"/>
        <v>234.5</v>
      </c>
      <c r="AA178" s="52">
        <f t="shared" si="16"/>
        <v>867.25177800000006</v>
      </c>
      <c r="AB178" s="52">
        <v>282</v>
      </c>
    </row>
    <row r="179" spans="1:28">
      <c r="A179" s="46" t="s">
        <v>337</v>
      </c>
      <c r="B179" s="46" t="s">
        <v>338</v>
      </c>
      <c r="C179" s="49">
        <v>286.49</v>
      </c>
      <c r="D179" s="47">
        <v>0</v>
      </c>
      <c r="E179" s="47">
        <v>8.91</v>
      </c>
      <c r="F179" s="48">
        <f t="shared" si="12"/>
        <v>8.91</v>
      </c>
      <c r="G179" s="49">
        <v>0</v>
      </c>
      <c r="H179" s="47">
        <f t="shared" si="13"/>
        <v>8.91</v>
      </c>
      <c r="I179" s="47">
        <v>9</v>
      </c>
      <c r="J179" s="47">
        <v>0.57999999999999996</v>
      </c>
      <c r="K179" s="50">
        <v>0</v>
      </c>
      <c r="L179" s="48">
        <v>0</v>
      </c>
      <c r="M179" s="49">
        <v>0</v>
      </c>
      <c r="N179" s="51">
        <v>0.72289999999999999</v>
      </c>
      <c r="O179" s="52">
        <v>13</v>
      </c>
      <c r="P179" s="52">
        <v>13</v>
      </c>
      <c r="Q179" s="52">
        <v>308.61</v>
      </c>
      <c r="R179" s="49">
        <v>14.32</v>
      </c>
      <c r="S179" s="52">
        <v>306.10000000000002</v>
      </c>
      <c r="T179" s="52">
        <v>2</v>
      </c>
      <c r="U179" s="52">
        <v>5.25</v>
      </c>
      <c r="V179" s="52">
        <v>48.5</v>
      </c>
      <c r="W179" s="53">
        <v>0.1584449526298595</v>
      </c>
      <c r="X179" s="53">
        <v>0.13500000000000001</v>
      </c>
      <c r="Y179" s="61">
        <f t="shared" si="14"/>
        <v>48.573500000000003</v>
      </c>
      <c r="Z179" s="61">
        <f t="shared" si="15"/>
        <v>26</v>
      </c>
      <c r="AA179" s="52">
        <f t="shared" si="16"/>
        <v>223.09416899999999</v>
      </c>
      <c r="AB179" s="52">
        <v>63</v>
      </c>
    </row>
    <row r="180" spans="1:28">
      <c r="A180" s="46" t="s">
        <v>339</v>
      </c>
      <c r="B180" s="46" t="s">
        <v>340</v>
      </c>
      <c r="C180" s="49">
        <v>710.29</v>
      </c>
      <c r="D180" s="47">
        <v>0</v>
      </c>
      <c r="E180" s="47">
        <v>30.37</v>
      </c>
      <c r="F180" s="48">
        <f t="shared" si="12"/>
        <v>30.37</v>
      </c>
      <c r="G180" s="49">
        <v>0</v>
      </c>
      <c r="H180" s="47">
        <f t="shared" si="13"/>
        <v>30.37</v>
      </c>
      <c r="I180" s="47">
        <v>11.51</v>
      </c>
      <c r="J180" s="47">
        <v>0.75</v>
      </c>
      <c r="K180" s="50">
        <v>0</v>
      </c>
      <c r="L180" s="48">
        <v>0</v>
      </c>
      <c r="M180" s="49">
        <v>30.07</v>
      </c>
      <c r="N180" s="51">
        <v>0.39369999999999999</v>
      </c>
      <c r="O180" s="52">
        <v>0</v>
      </c>
      <c r="P180" s="52">
        <v>0</v>
      </c>
      <c r="Q180" s="52">
        <v>690.76</v>
      </c>
      <c r="R180" s="49">
        <v>35.51</v>
      </c>
      <c r="S180" s="52">
        <v>698.91000000000008</v>
      </c>
      <c r="T180" s="52">
        <v>8.5</v>
      </c>
      <c r="U180" s="52">
        <v>7.5</v>
      </c>
      <c r="V180" s="52">
        <v>73.75</v>
      </c>
      <c r="W180" s="53">
        <v>0.10552145483681732</v>
      </c>
      <c r="X180" s="53">
        <v>0.10552145483681732</v>
      </c>
      <c r="Y180" s="61">
        <f t="shared" si="14"/>
        <v>89.75</v>
      </c>
      <c r="Z180" s="61">
        <f t="shared" si="15"/>
        <v>0</v>
      </c>
      <c r="AA180" s="52">
        <f t="shared" si="16"/>
        <v>271.95221199999997</v>
      </c>
      <c r="AB180" s="52">
        <v>173.07999999999998</v>
      </c>
    </row>
    <row r="181" spans="1:28">
      <c r="A181" s="46" t="s">
        <v>341</v>
      </c>
      <c r="B181" s="46" t="s">
        <v>342</v>
      </c>
      <c r="C181" s="49">
        <v>1116</v>
      </c>
      <c r="D181" s="47">
        <v>5.01</v>
      </c>
      <c r="E181" s="47">
        <v>61.71</v>
      </c>
      <c r="F181" s="48">
        <f t="shared" si="12"/>
        <v>66.72</v>
      </c>
      <c r="G181" s="49">
        <v>0</v>
      </c>
      <c r="H181" s="47">
        <f t="shared" si="13"/>
        <v>66.72</v>
      </c>
      <c r="I181" s="47">
        <v>25</v>
      </c>
      <c r="J181" s="47">
        <v>1.28</v>
      </c>
      <c r="K181" s="50">
        <v>0</v>
      </c>
      <c r="L181" s="48">
        <v>0</v>
      </c>
      <c r="M181" s="49">
        <v>68</v>
      </c>
      <c r="N181" s="51">
        <v>0.70389999999999997</v>
      </c>
      <c r="O181" s="52">
        <v>44</v>
      </c>
      <c r="P181" s="52">
        <v>44</v>
      </c>
      <c r="Q181" s="52">
        <v>1117.78</v>
      </c>
      <c r="R181" s="49">
        <v>55.8</v>
      </c>
      <c r="S181" s="52">
        <v>1119.8699999999999</v>
      </c>
      <c r="T181" s="52">
        <v>12</v>
      </c>
      <c r="U181" s="52">
        <v>6</v>
      </c>
      <c r="V181" s="52">
        <v>115.75</v>
      </c>
      <c r="W181" s="53">
        <v>0.10336021145311511</v>
      </c>
      <c r="X181" s="53">
        <v>0.10336021145311511</v>
      </c>
      <c r="Y181" s="61">
        <f t="shared" si="14"/>
        <v>133.75</v>
      </c>
      <c r="Z181" s="61">
        <f t="shared" si="15"/>
        <v>88</v>
      </c>
      <c r="AA181" s="52">
        <f t="shared" si="16"/>
        <v>786.805342</v>
      </c>
      <c r="AB181" s="52">
        <v>270</v>
      </c>
    </row>
    <row r="182" spans="1:28">
      <c r="A182" s="46" t="s">
        <v>343</v>
      </c>
      <c r="B182" s="46" t="s">
        <v>344</v>
      </c>
      <c r="C182" s="49">
        <v>552.70999999999992</v>
      </c>
      <c r="D182" s="47">
        <v>5.47</v>
      </c>
      <c r="E182" s="47">
        <v>26.07</v>
      </c>
      <c r="F182" s="48">
        <f t="shared" si="12"/>
        <v>31.54</v>
      </c>
      <c r="G182" s="49">
        <v>0</v>
      </c>
      <c r="H182" s="47">
        <f t="shared" si="13"/>
        <v>31.54</v>
      </c>
      <c r="I182" s="47">
        <v>21</v>
      </c>
      <c r="J182" s="47">
        <v>2.17</v>
      </c>
      <c r="K182" s="50">
        <v>0</v>
      </c>
      <c r="L182" s="48">
        <v>0</v>
      </c>
      <c r="M182" s="49">
        <v>17</v>
      </c>
      <c r="N182" s="51">
        <v>0.73089999999999999</v>
      </c>
      <c r="O182" s="52">
        <v>21.25</v>
      </c>
      <c r="P182" s="52">
        <v>21.25</v>
      </c>
      <c r="Q182" s="52">
        <v>550.02</v>
      </c>
      <c r="R182" s="49">
        <v>0</v>
      </c>
      <c r="S182" s="52">
        <v>556.04999999999995</v>
      </c>
      <c r="T182" s="52">
        <v>6</v>
      </c>
      <c r="U182" s="52">
        <v>4.25</v>
      </c>
      <c r="V182" s="52">
        <v>75.5</v>
      </c>
      <c r="W182" s="53">
        <v>0.13577915655066991</v>
      </c>
      <c r="X182" s="53">
        <v>0.13500000000000001</v>
      </c>
      <c r="Y182" s="61">
        <f t="shared" si="14"/>
        <v>85.316749999999999</v>
      </c>
      <c r="Z182" s="61">
        <f t="shared" si="15"/>
        <v>42.5</v>
      </c>
      <c r="AA182" s="52">
        <f t="shared" si="16"/>
        <v>402.00961799999999</v>
      </c>
      <c r="AB182" s="52">
        <v>158</v>
      </c>
    </row>
    <row r="183" spans="1:28">
      <c r="A183" s="46" t="s">
        <v>345</v>
      </c>
      <c r="B183" s="46" t="s">
        <v>346</v>
      </c>
      <c r="C183" s="49">
        <v>1085.1299999999999</v>
      </c>
      <c r="D183" s="47">
        <v>0</v>
      </c>
      <c r="E183" s="47">
        <v>69.83</v>
      </c>
      <c r="F183" s="48">
        <f t="shared" si="12"/>
        <v>69.83</v>
      </c>
      <c r="G183" s="49">
        <v>0</v>
      </c>
      <c r="H183" s="47">
        <f t="shared" si="13"/>
        <v>69.83</v>
      </c>
      <c r="I183" s="47">
        <v>20</v>
      </c>
      <c r="J183" s="47">
        <v>0.3</v>
      </c>
      <c r="K183" s="50">
        <v>5</v>
      </c>
      <c r="L183" s="48">
        <v>0</v>
      </c>
      <c r="M183" s="49">
        <v>25</v>
      </c>
      <c r="N183" s="51">
        <v>0.64239999999999997</v>
      </c>
      <c r="O183" s="52">
        <v>6</v>
      </c>
      <c r="P183" s="52">
        <v>6</v>
      </c>
      <c r="Q183" s="52">
        <v>1025.8800000000001</v>
      </c>
      <c r="R183" s="49">
        <v>54.26</v>
      </c>
      <c r="S183" s="52">
        <v>1048.72</v>
      </c>
      <c r="T183" s="52">
        <v>11</v>
      </c>
      <c r="U183" s="52">
        <v>33.25</v>
      </c>
      <c r="V183" s="52">
        <v>230.75</v>
      </c>
      <c r="W183" s="53">
        <v>0.220030131970402</v>
      </c>
      <c r="X183" s="53">
        <v>0.13500000000000001</v>
      </c>
      <c r="Y183" s="61">
        <f t="shared" si="14"/>
        <v>185.8272</v>
      </c>
      <c r="Z183" s="61">
        <f t="shared" si="15"/>
        <v>12</v>
      </c>
      <c r="AA183" s="52">
        <f t="shared" si="16"/>
        <v>659.02531199999999</v>
      </c>
      <c r="AB183" s="52">
        <v>282</v>
      </c>
    </row>
    <row r="184" spans="1:28">
      <c r="A184" s="46" t="s">
        <v>347</v>
      </c>
      <c r="B184" s="46" t="s">
        <v>348</v>
      </c>
      <c r="C184" s="49">
        <v>586.62</v>
      </c>
      <c r="D184" s="47">
        <v>0</v>
      </c>
      <c r="E184" s="47">
        <v>38.619999999999997</v>
      </c>
      <c r="F184" s="48">
        <f t="shared" si="12"/>
        <v>38.619999999999997</v>
      </c>
      <c r="G184" s="49">
        <v>0</v>
      </c>
      <c r="H184" s="47">
        <f t="shared" si="13"/>
        <v>38.619999999999997</v>
      </c>
      <c r="I184" s="47">
        <v>16</v>
      </c>
      <c r="J184" s="47">
        <v>0</v>
      </c>
      <c r="K184" s="50">
        <v>0</v>
      </c>
      <c r="L184" s="48">
        <v>0</v>
      </c>
      <c r="M184" s="49">
        <v>0</v>
      </c>
      <c r="N184" s="51">
        <v>0.66849999999999998</v>
      </c>
      <c r="O184" s="52">
        <v>16</v>
      </c>
      <c r="P184" s="52">
        <v>16</v>
      </c>
      <c r="Q184" s="52">
        <v>536.15</v>
      </c>
      <c r="R184" s="49">
        <v>29.33</v>
      </c>
      <c r="S184" s="52">
        <v>546.06999999999994</v>
      </c>
      <c r="T184" s="52">
        <v>0</v>
      </c>
      <c r="U184" s="52">
        <v>5</v>
      </c>
      <c r="V184" s="52">
        <v>85</v>
      </c>
      <c r="W184" s="53">
        <v>0.1556576995623272</v>
      </c>
      <c r="X184" s="53">
        <v>0.13500000000000001</v>
      </c>
      <c r="Y184" s="61">
        <f t="shared" si="14"/>
        <v>78.719449999999995</v>
      </c>
      <c r="Z184" s="61">
        <f t="shared" si="15"/>
        <v>32</v>
      </c>
      <c r="AA184" s="52">
        <f t="shared" si="16"/>
        <v>358.41627499999998</v>
      </c>
      <c r="AB184" s="52">
        <v>148</v>
      </c>
    </row>
    <row r="185" spans="1:28">
      <c r="A185" s="46" t="s">
        <v>349</v>
      </c>
      <c r="B185" s="46" t="s">
        <v>350</v>
      </c>
      <c r="C185" s="49">
        <v>586.52</v>
      </c>
      <c r="D185" s="47">
        <v>2.08</v>
      </c>
      <c r="E185" s="47">
        <v>41.44</v>
      </c>
      <c r="F185" s="48">
        <f t="shared" si="12"/>
        <v>43.519999999999996</v>
      </c>
      <c r="G185" s="49">
        <v>0</v>
      </c>
      <c r="H185" s="47">
        <f t="shared" si="13"/>
        <v>43.519999999999996</v>
      </c>
      <c r="I185" s="47">
        <v>9</v>
      </c>
      <c r="J185" s="47">
        <v>0</v>
      </c>
      <c r="K185" s="50">
        <v>1</v>
      </c>
      <c r="L185" s="48">
        <v>0</v>
      </c>
      <c r="M185" s="49">
        <v>10</v>
      </c>
      <c r="N185" s="51">
        <v>0.70199999999999996</v>
      </c>
      <c r="O185" s="52">
        <v>26</v>
      </c>
      <c r="P185" s="52">
        <v>26</v>
      </c>
      <c r="Q185" s="52">
        <v>559.34</v>
      </c>
      <c r="R185" s="49">
        <v>0</v>
      </c>
      <c r="S185" s="52">
        <v>547.17000000000007</v>
      </c>
      <c r="T185" s="52">
        <v>17.5</v>
      </c>
      <c r="U185" s="52">
        <v>8.75</v>
      </c>
      <c r="V185" s="52">
        <v>73.75</v>
      </c>
      <c r="W185" s="53">
        <v>0.13478443628122885</v>
      </c>
      <c r="X185" s="53">
        <v>0.13478443628122885</v>
      </c>
      <c r="Y185" s="61">
        <f t="shared" si="14"/>
        <v>100</v>
      </c>
      <c r="Z185" s="61">
        <f t="shared" si="15"/>
        <v>52</v>
      </c>
      <c r="AA185" s="52">
        <f t="shared" si="16"/>
        <v>392.65667999999999</v>
      </c>
      <c r="AB185" s="52">
        <v>156</v>
      </c>
    </row>
    <row r="186" spans="1:28">
      <c r="A186" s="46" t="s">
        <v>351</v>
      </c>
      <c r="B186" s="46" t="s">
        <v>352</v>
      </c>
      <c r="C186" s="49">
        <v>307.3</v>
      </c>
      <c r="D186" s="47">
        <v>2.46</v>
      </c>
      <c r="E186" s="47">
        <v>9.7899999999999991</v>
      </c>
      <c r="F186" s="48">
        <f t="shared" si="12"/>
        <v>12.25</v>
      </c>
      <c r="G186" s="49">
        <v>0</v>
      </c>
      <c r="H186" s="47">
        <f t="shared" si="13"/>
        <v>12.25</v>
      </c>
      <c r="I186" s="47">
        <v>10</v>
      </c>
      <c r="J186" s="47">
        <v>2.0499999999999998</v>
      </c>
      <c r="K186" s="50">
        <v>0</v>
      </c>
      <c r="L186" s="48">
        <v>0</v>
      </c>
      <c r="M186" s="49">
        <v>0</v>
      </c>
      <c r="N186" s="51">
        <v>0.45889999999999997</v>
      </c>
      <c r="O186" s="52">
        <v>0</v>
      </c>
      <c r="P186" s="52">
        <v>0</v>
      </c>
      <c r="Q186" s="52">
        <v>332.25</v>
      </c>
      <c r="R186" s="49">
        <v>15.37</v>
      </c>
      <c r="S186" s="52">
        <v>329.3</v>
      </c>
      <c r="T186" s="52">
        <v>0</v>
      </c>
      <c r="U186" s="52">
        <v>3</v>
      </c>
      <c r="V186" s="52">
        <v>47.25</v>
      </c>
      <c r="W186" s="53">
        <v>0.14348618281202549</v>
      </c>
      <c r="X186" s="53">
        <v>0.13500000000000001</v>
      </c>
      <c r="Y186" s="61">
        <f t="shared" si="14"/>
        <v>47.455500000000008</v>
      </c>
      <c r="Z186" s="61">
        <f t="shared" si="15"/>
        <v>0</v>
      </c>
      <c r="AA186" s="52">
        <f t="shared" si="16"/>
        <v>152.469525</v>
      </c>
      <c r="AB186" s="52">
        <v>70</v>
      </c>
    </row>
    <row r="187" spans="1:28">
      <c r="A187" s="46" t="s">
        <v>353</v>
      </c>
      <c r="B187" s="46" t="s">
        <v>354</v>
      </c>
      <c r="C187" s="49">
        <v>373.89</v>
      </c>
      <c r="D187" s="47">
        <v>7.24</v>
      </c>
      <c r="E187" s="47">
        <v>20.65</v>
      </c>
      <c r="F187" s="48">
        <f t="shared" si="12"/>
        <v>27.89</v>
      </c>
      <c r="G187" s="49">
        <v>0</v>
      </c>
      <c r="H187" s="47">
        <f t="shared" si="13"/>
        <v>27.89</v>
      </c>
      <c r="I187" s="47">
        <v>5</v>
      </c>
      <c r="J187" s="47">
        <v>0</v>
      </c>
      <c r="K187" s="50">
        <v>0</v>
      </c>
      <c r="L187" s="48">
        <v>0</v>
      </c>
      <c r="M187" s="49">
        <v>0</v>
      </c>
      <c r="N187" s="51">
        <v>0.41570000000000001</v>
      </c>
      <c r="O187" s="52">
        <v>4</v>
      </c>
      <c r="P187" s="52">
        <v>4</v>
      </c>
      <c r="Q187" s="52">
        <v>354.83</v>
      </c>
      <c r="R187" s="49">
        <v>18.690000000000001</v>
      </c>
      <c r="S187" s="52">
        <v>351.05</v>
      </c>
      <c r="T187" s="52">
        <v>0.25</v>
      </c>
      <c r="U187" s="52">
        <v>6.25</v>
      </c>
      <c r="V187" s="52">
        <v>47.25</v>
      </c>
      <c r="W187" s="53">
        <v>0.1345962113659023</v>
      </c>
      <c r="X187" s="53">
        <v>0.1345962113659023</v>
      </c>
      <c r="Y187" s="61">
        <f t="shared" si="14"/>
        <v>53.750000000000007</v>
      </c>
      <c r="Z187" s="61">
        <f t="shared" si="15"/>
        <v>8</v>
      </c>
      <c r="AA187" s="52">
        <f t="shared" si="16"/>
        <v>147.50283099999999</v>
      </c>
      <c r="AB187" s="52">
        <v>95</v>
      </c>
    </row>
    <row r="188" spans="1:28">
      <c r="A188" s="46" t="s">
        <v>355</v>
      </c>
      <c r="B188" s="46" t="s">
        <v>356</v>
      </c>
      <c r="C188" s="49">
        <v>64</v>
      </c>
      <c r="D188" s="47">
        <v>0</v>
      </c>
      <c r="E188" s="47">
        <v>0</v>
      </c>
      <c r="F188" s="48">
        <f t="shared" si="12"/>
        <v>0</v>
      </c>
      <c r="G188" s="49">
        <v>0</v>
      </c>
      <c r="H188" s="47">
        <f t="shared" si="13"/>
        <v>0</v>
      </c>
      <c r="I188" s="47">
        <v>2</v>
      </c>
      <c r="J188" s="47">
        <v>1</v>
      </c>
      <c r="K188" s="50">
        <v>0</v>
      </c>
      <c r="L188" s="48">
        <v>0</v>
      </c>
      <c r="M188" s="49">
        <v>0</v>
      </c>
      <c r="N188" s="51">
        <v>0.70589999999999997</v>
      </c>
      <c r="O188" s="52">
        <v>0</v>
      </c>
      <c r="P188" s="52">
        <v>0</v>
      </c>
      <c r="Q188" s="52">
        <v>66.34</v>
      </c>
      <c r="R188" s="49">
        <v>0</v>
      </c>
      <c r="S188" s="52">
        <v>70.599999999999994</v>
      </c>
      <c r="T188" s="52">
        <v>0</v>
      </c>
      <c r="U188" s="52">
        <v>0</v>
      </c>
      <c r="V188" s="52">
        <v>8.25</v>
      </c>
      <c r="W188" s="53">
        <v>0.11685552407932012</v>
      </c>
      <c r="X188" s="53">
        <v>0.11685552407932012</v>
      </c>
      <c r="Y188" s="61">
        <f t="shared" si="14"/>
        <v>8.25</v>
      </c>
      <c r="Z188" s="61">
        <f t="shared" si="15"/>
        <v>0</v>
      </c>
      <c r="AA188" s="52">
        <f t="shared" si="16"/>
        <v>46.829405999999999</v>
      </c>
      <c r="AB188" s="52">
        <v>16</v>
      </c>
    </row>
    <row r="189" spans="1:28">
      <c r="A189" s="46" t="s">
        <v>357</v>
      </c>
      <c r="B189" s="46" t="s">
        <v>358</v>
      </c>
      <c r="C189" s="49">
        <v>1168.6100000000001</v>
      </c>
      <c r="D189" s="47">
        <v>38.659999999999997</v>
      </c>
      <c r="E189" s="47">
        <v>97.78</v>
      </c>
      <c r="F189" s="48">
        <f t="shared" si="12"/>
        <v>136.44</v>
      </c>
      <c r="G189" s="49">
        <v>0</v>
      </c>
      <c r="H189" s="47">
        <f t="shared" si="13"/>
        <v>136.44</v>
      </c>
      <c r="I189" s="47">
        <v>15</v>
      </c>
      <c r="J189" s="47">
        <v>0.17</v>
      </c>
      <c r="K189" s="50">
        <v>0</v>
      </c>
      <c r="L189" s="48">
        <v>0</v>
      </c>
      <c r="M189" s="49">
        <v>30</v>
      </c>
      <c r="N189" s="51">
        <v>0.60260000000000002</v>
      </c>
      <c r="O189" s="52">
        <v>0</v>
      </c>
      <c r="P189" s="52">
        <v>0</v>
      </c>
      <c r="Q189" s="52">
        <v>1115.4100000000001</v>
      </c>
      <c r="R189" s="49">
        <v>58.43</v>
      </c>
      <c r="S189" s="52">
        <v>1111.47</v>
      </c>
      <c r="T189" s="52">
        <v>5.5</v>
      </c>
      <c r="U189" s="52">
        <v>16</v>
      </c>
      <c r="V189" s="52">
        <v>167.75</v>
      </c>
      <c r="W189" s="53">
        <v>0.15092625082098482</v>
      </c>
      <c r="X189" s="53">
        <v>0.13500000000000001</v>
      </c>
      <c r="Y189" s="61">
        <f t="shared" si="14"/>
        <v>171.54845</v>
      </c>
      <c r="Z189" s="61">
        <f t="shared" si="15"/>
        <v>0</v>
      </c>
      <c r="AA189" s="52">
        <f t="shared" si="16"/>
        <v>672.14606600000013</v>
      </c>
      <c r="AB189" s="52">
        <v>260</v>
      </c>
    </row>
    <row r="190" spans="1:28">
      <c r="A190" s="46" t="s">
        <v>359</v>
      </c>
      <c r="B190" s="46" t="s">
        <v>360</v>
      </c>
      <c r="C190" s="49">
        <v>242.89</v>
      </c>
      <c r="D190" s="47">
        <v>0</v>
      </c>
      <c r="E190" s="47">
        <v>5.66</v>
      </c>
      <c r="F190" s="48">
        <f t="shared" si="12"/>
        <v>5.66</v>
      </c>
      <c r="G190" s="49">
        <v>0</v>
      </c>
      <c r="H190" s="47">
        <f t="shared" si="13"/>
        <v>5.66</v>
      </c>
      <c r="I190" s="47">
        <v>2</v>
      </c>
      <c r="J190" s="47">
        <v>0.23</v>
      </c>
      <c r="K190" s="50">
        <v>0</v>
      </c>
      <c r="L190" s="48">
        <v>0</v>
      </c>
      <c r="M190" s="49">
        <v>35</v>
      </c>
      <c r="N190" s="51">
        <v>0.52569999999999995</v>
      </c>
      <c r="O190" s="52">
        <v>0</v>
      </c>
      <c r="P190" s="52">
        <v>0</v>
      </c>
      <c r="Q190" s="52">
        <v>246.27</v>
      </c>
      <c r="R190" s="49">
        <v>12.14</v>
      </c>
      <c r="S190" s="52">
        <v>247.15</v>
      </c>
      <c r="T190" s="52">
        <v>0</v>
      </c>
      <c r="U190" s="52">
        <v>2.75</v>
      </c>
      <c r="V190" s="52">
        <v>41.25</v>
      </c>
      <c r="W190" s="53">
        <v>0.16690269067367994</v>
      </c>
      <c r="X190" s="53">
        <v>0.13500000000000001</v>
      </c>
      <c r="Y190" s="61">
        <f t="shared" si="14"/>
        <v>36.115250000000003</v>
      </c>
      <c r="Z190" s="61">
        <f t="shared" si="15"/>
        <v>0</v>
      </c>
      <c r="AA190" s="52">
        <f t="shared" si="16"/>
        <v>129.46413899999999</v>
      </c>
      <c r="AB190" s="52">
        <v>63</v>
      </c>
    </row>
    <row r="191" spans="1:28">
      <c r="A191" s="46" t="s">
        <v>361</v>
      </c>
      <c r="B191" s="46" t="s">
        <v>362</v>
      </c>
      <c r="C191" s="49">
        <v>253.38</v>
      </c>
      <c r="D191" s="47">
        <v>5.71</v>
      </c>
      <c r="E191" s="47">
        <v>20.67</v>
      </c>
      <c r="F191" s="48">
        <f t="shared" si="12"/>
        <v>26.380000000000003</v>
      </c>
      <c r="G191" s="49">
        <v>0</v>
      </c>
      <c r="H191" s="47">
        <f t="shared" si="13"/>
        <v>26.380000000000003</v>
      </c>
      <c r="I191" s="47">
        <v>4</v>
      </c>
      <c r="J191" s="47">
        <v>0</v>
      </c>
      <c r="K191" s="50">
        <v>0</v>
      </c>
      <c r="L191" s="48">
        <v>0</v>
      </c>
      <c r="M191" s="49">
        <v>0</v>
      </c>
      <c r="N191" s="51">
        <v>0.48359999999999997</v>
      </c>
      <c r="O191" s="52">
        <v>0</v>
      </c>
      <c r="P191" s="52">
        <v>0</v>
      </c>
      <c r="Q191" s="52">
        <v>266.54000000000002</v>
      </c>
      <c r="R191" s="49">
        <v>0</v>
      </c>
      <c r="S191" s="52">
        <v>269.45999999999998</v>
      </c>
      <c r="T191" s="52">
        <v>0</v>
      </c>
      <c r="U191" s="52">
        <v>5.5</v>
      </c>
      <c r="V191" s="52">
        <v>48</v>
      </c>
      <c r="W191" s="53">
        <v>0.17813404586951684</v>
      </c>
      <c r="X191" s="53">
        <v>0.13500000000000001</v>
      </c>
      <c r="Y191" s="61">
        <f t="shared" si="14"/>
        <v>41.877099999999999</v>
      </c>
      <c r="Z191" s="61">
        <f t="shared" si="15"/>
        <v>0</v>
      </c>
      <c r="AA191" s="52">
        <f t="shared" si="16"/>
        <v>128.89874399999999</v>
      </c>
      <c r="AB191" s="52">
        <v>62</v>
      </c>
    </row>
    <row r="192" spans="1:28">
      <c r="A192" s="46" t="s">
        <v>363</v>
      </c>
      <c r="B192" s="46" t="s">
        <v>364</v>
      </c>
      <c r="C192" s="49">
        <v>3433.52</v>
      </c>
      <c r="D192" s="47">
        <v>6.77</v>
      </c>
      <c r="E192" s="47">
        <v>234.68</v>
      </c>
      <c r="F192" s="48">
        <f t="shared" si="12"/>
        <v>241.45000000000002</v>
      </c>
      <c r="G192" s="49">
        <v>0</v>
      </c>
      <c r="H192" s="47">
        <f t="shared" si="13"/>
        <v>241.45000000000002</v>
      </c>
      <c r="I192" s="47">
        <v>140</v>
      </c>
      <c r="J192" s="47">
        <v>3.17</v>
      </c>
      <c r="K192" s="50">
        <v>10</v>
      </c>
      <c r="L192" s="48">
        <v>0</v>
      </c>
      <c r="M192" s="49">
        <v>0</v>
      </c>
      <c r="N192" s="51">
        <v>0.23069999999999999</v>
      </c>
      <c r="O192" s="52">
        <v>45.75</v>
      </c>
      <c r="P192" s="52">
        <v>45.75</v>
      </c>
      <c r="Q192" s="52">
        <v>3216.6</v>
      </c>
      <c r="R192" s="49">
        <v>171.68</v>
      </c>
      <c r="S192" s="52">
        <v>3395.42</v>
      </c>
      <c r="T192" s="52">
        <v>31</v>
      </c>
      <c r="U192" s="52">
        <v>51</v>
      </c>
      <c r="V192" s="52">
        <v>398.75</v>
      </c>
      <c r="W192" s="53">
        <v>0.11743760712960399</v>
      </c>
      <c r="X192" s="53">
        <v>0.11743760712960399</v>
      </c>
      <c r="Y192" s="61">
        <f t="shared" si="14"/>
        <v>480.75</v>
      </c>
      <c r="Z192" s="61">
        <f t="shared" si="15"/>
        <v>91.5</v>
      </c>
      <c r="AA192" s="52">
        <f t="shared" si="16"/>
        <v>742.06961999999999</v>
      </c>
      <c r="AB192" s="52">
        <v>960</v>
      </c>
    </row>
    <row r="193" spans="1:28">
      <c r="A193" s="46" t="s">
        <v>365</v>
      </c>
      <c r="B193" s="46" t="s">
        <v>366</v>
      </c>
      <c r="C193" s="49">
        <v>24878.829999999998</v>
      </c>
      <c r="D193" s="47">
        <v>310.08</v>
      </c>
      <c r="E193" s="47">
        <v>1306.67</v>
      </c>
      <c r="F193" s="48">
        <f t="shared" si="12"/>
        <v>1616.75</v>
      </c>
      <c r="G193" s="49">
        <v>0</v>
      </c>
      <c r="H193" s="47">
        <f t="shared" si="13"/>
        <v>1616.75</v>
      </c>
      <c r="I193" s="47">
        <v>720</v>
      </c>
      <c r="J193" s="47">
        <v>35.590000000000003</v>
      </c>
      <c r="K193" s="50">
        <v>85</v>
      </c>
      <c r="L193" s="48">
        <v>0</v>
      </c>
      <c r="M193" s="49">
        <v>265</v>
      </c>
      <c r="N193" s="51">
        <v>0.36080000000000001</v>
      </c>
      <c r="O193" s="52">
        <v>502</v>
      </c>
      <c r="P193" s="52">
        <v>502</v>
      </c>
      <c r="Q193" s="52">
        <v>22822.31</v>
      </c>
      <c r="R193" s="49">
        <v>1243.94</v>
      </c>
      <c r="S193" s="52">
        <v>23282.530000000006</v>
      </c>
      <c r="T193" s="52">
        <v>131.75</v>
      </c>
      <c r="U193" s="52">
        <v>277.5</v>
      </c>
      <c r="V193" s="52">
        <v>2616.75</v>
      </c>
      <c r="W193" s="53">
        <v>0.11239113618666009</v>
      </c>
      <c r="X193" s="53">
        <v>0.11239113618666009</v>
      </c>
      <c r="Y193" s="61">
        <f t="shared" si="14"/>
        <v>3026</v>
      </c>
      <c r="Z193" s="61">
        <f t="shared" si="15"/>
        <v>1004</v>
      </c>
      <c r="AA193" s="52">
        <f t="shared" si="16"/>
        <v>8234.2894480000014</v>
      </c>
      <c r="AB193" s="52">
        <v>6951.4800000000005</v>
      </c>
    </row>
    <row r="194" spans="1:28">
      <c r="A194" s="46" t="s">
        <v>367</v>
      </c>
      <c r="B194" s="46" t="s">
        <v>368</v>
      </c>
      <c r="C194" s="49">
        <v>30464.049999999996</v>
      </c>
      <c r="D194" s="47">
        <v>319.33</v>
      </c>
      <c r="E194" s="47">
        <v>1576.84</v>
      </c>
      <c r="F194" s="48">
        <f t="shared" si="12"/>
        <v>1896.1699999999998</v>
      </c>
      <c r="G194" s="49">
        <v>0</v>
      </c>
      <c r="H194" s="47">
        <f t="shared" si="13"/>
        <v>1896.1699999999998</v>
      </c>
      <c r="I194" s="47">
        <v>303.81</v>
      </c>
      <c r="J194" s="47">
        <v>16.02</v>
      </c>
      <c r="K194" s="50">
        <v>374.6</v>
      </c>
      <c r="L194" s="48">
        <v>21.84</v>
      </c>
      <c r="M194" s="49">
        <v>41.26</v>
      </c>
      <c r="N194" s="51">
        <v>0.57699999999999996</v>
      </c>
      <c r="O194" s="52">
        <v>694</v>
      </c>
      <c r="P194" s="52">
        <v>694</v>
      </c>
      <c r="Q194" s="52">
        <v>28233.18</v>
      </c>
      <c r="R194" s="49">
        <v>1523.2</v>
      </c>
      <c r="S194" s="52">
        <v>28737.040000000001</v>
      </c>
      <c r="T194" s="52">
        <v>228.5</v>
      </c>
      <c r="U194" s="52">
        <v>366</v>
      </c>
      <c r="V194" s="52">
        <v>4019.75</v>
      </c>
      <c r="W194" s="53">
        <v>0.13988044697714169</v>
      </c>
      <c r="X194" s="53">
        <v>0.13500000000000001</v>
      </c>
      <c r="Y194" s="61">
        <f t="shared" si="14"/>
        <v>4474.0004000000008</v>
      </c>
      <c r="Z194" s="61">
        <f t="shared" si="15"/>
        <v>1388</v>
      </c>
      <c r="AA194" s="52">
        <f t="shared" si="16"/>
        <v>16290.544859999998</v>
      </c>
      <c r="AB194" s="52">
        <v>8935.5799999999981</v>
      </c>
    </row>
    <row r="195" spans="1:28">
      <c r="A195" s="46" t="s">
        <v>369</v>
      </c>
      <c r="B195" s="46" t="s">
        <v>370</v>
      </c>
      <c r="C195" s="49">
        <v>175</v>
      </c>
      <c r="D195" s="47">
        <v>0</v>
      </c>
      <c r="E195" s="47">
        <v>0</v>
      </c>
      <c r="F195" s="48">
        <f t="shared" si="12"/>
        <v>0</v>
      </c>
      <c r="G195" s="49">
        <v>0</v>
      </c>
      <c r="H195" s="47">
        <f t="shared" si="13"/>
        <v>0</v>
      </c>
      <c r="I195" s="47">
        <v>0</v>
      </c>
      <c r="J195" s="47">
        <v>0</v>
      </c>
      <c r="K195" s="50">
        <v>0</v>
      </c>
      <c r="L195" s="48">
        <v>0</v>
      </c>
      <c r="M195" s="49">
        <v>0</v>
      </c>
      <c r="N195" s="51">
        <v>0.3034</v>
      </c>
      <c r="O195" s="52">
        <v>0</v>
      </c>
      <c r="P195" s="52">
        <v>0</v>
      </c>
      <c r="Q195" s="52">
        <v>175.18</v>
      </c>
      <c r="R195" s="49">
        <v>8.75</v>
      </c>
      <c r="S195" s="52">
        <v>183.7</v>
      </c>
      <c r="T195" s="52">
        <v>0</v>
      </c>
      <c r="U195" s="52">
        <v>0</v>
      </c>
      <c r="V195" s="52">
        <v>24.75</v>
      </c>
      <c r="W195" s="53">
        <v>0.1347305389221557</v>
      </c>
      <c r="X195" s="53">
        <v>0.1347305389221557</v>
      </c>
      <c r="Y195" s="61">
        <f t="shared" si="14"/>
        <v>24.75</v>
      </c>
      <c r="Z195" s="61">
        <f t="shared" si="15"/>
        <v>0</v>
      </c>
      <c r="AA195" s="52">
        <f t="shared" si="16"/>
        <v>53.149612000000005</v>
      </c>
      <c r="AB195" s="52">
        <v>75</v>
      </c>
    </row>
    <row r="196" spans="1:28">
      <c r="A196" s="46" t="s">
        <v>371</v>
      </c>
      <c r="B196" s="46" t="s">
        <v>372</v>
      </c>
      <c r="C196" s="49">
        <v>5800.0899999999992</v>
      </c>
      <c r="D196" s="47">
        <v>0</v>
      </c>
      <c r="E196" s="47">
        <v>240.36</v>
      </c>
      <c r="F196" s="48">
        <f t="shared" si="12"/>
        <v>240.36</v>
      </c>
      <c r="G196" s="49">
        <v>0</v>
      </c>
      <c r="H196" s="47">
        <f t="shared" si="13"/>
        <v>240.36</v>
      </c>
      <c r="I196" s="47">
        <v>225</v>
      </c>
      <c r="J196" s="47">
        <v>4.7300000000000004</v>
      </c>
      <c r="K196" s="50">
        <v>0</v>
      </c>
      <c r="L196" s="48">
        <v>0</v>
      </c>
      <c r="M196" s="49">
        <v>5</v>
      </c>
      <c r="N196" s="51">
        <v>0.35549999999999998</v>
      </c>
      <c r="O196" s="52">
        <v>95</v>
      </c>
      <c r="P196" s="52">
        <v>95</v>
      </c>
      <c r="Q196" s="52">
        <v>5664.86</v>
      </c>
      <c r="R196" s="49">
        <v>290</v>
      </c>
      <c r="S196" s="52">
        <v>5657.2399999999989</v>
      </c>
      <c r="T196" s="52">
        <v>26</v>
      </c>
      <c r="U196" s="52">
        <v>62</v>
      </c>
      <c r="V196" s="52">
        <v>524</v>
      </c>
      <c r="W196" s="53">
        <v>9.26246721015902E-2</v>
      </c>
      <c r="X196" s="53">
        <v>9.26246721015902E-2</v>
      </c>
      <c r="Y196" s="61">
        <f t="shared" si="14"/>
        <v>612</v>
      </c>
      <c r="Z196" s="61">
        <f t="shared" si="15"/>
        <v>190</v>
      </c>
      <c r="AA196" s="52">
        <f t="shared" si="16"/>
        <v>2013.8577299999997</v>
      </c>
      <c r="AB196" s="52">
        <v>1574</v>
      </c>
    </row>
    <row r="197" spans="1:28">
      <c r="A197" s="46" t="s">
        <v>373</v>
      </c>
      <c r="B197" s="46" t="s">
        <v>374</v>
      </c>
      <c r="C197" s="49">
        <v>10529.36</v>
      </c>
      <c r="D197" s="47">
        <v>106.42</v>
      </c>
      <c r="E197" s="47">
        <v>457.27</v>
      </c>
      <c r="F197" s="48">
        <f t="shared" si="12"/>
        <v>563.68999999999994</v>
      </c>
      <c r="G197" s="49">
        <v>0</v>
      </c>
      <c r="H197" s="47">
        <f t="shared" si="13"/>
        <v>563.68999999999994</v>
      </c>
      <c r="I197" s="47">
        <v>295</v>
      </c>
      <c r="J197" s="47">
        <v>15.67</v>
      </c>
      <c r="K197" s="50">
        <v>0</v>
      </c>
      <c r="L197" s="48">
        <v>0</v>
      </c>
      <c r="M197" s="49">
        <v>35</v>
      </c>
      <c r="N197" s="51">
        <v>0.29110000000000003</v>
      </c>
      <c r="O197" s="52">
        <v>111.5</v>
      </c>
      <c r="P197" s="52">
        <v>111.5</v>
      </c>
      <c r="Q197" s="52">
        <v>9641.32</v>
      </c>
      <c r="R197" s="49">
        <v>526.47</v>
      </c>
      <c r="S197" s="52">
        <v>9998.9</v>
      </c>
      <c r="T197" s="52">
        <v>39</v>
      </c>
      <c r="U197" s="52">
        <v>94.25</v>
      </c>
      <c r="V197" s="52">
        <v>1117.75</v>
      </c>
      <c r="W197" s="53">
        <v>0.11178729660262629</v>
      </c>
      <c r="X197" s="53">
        <v>0.11178729660262629</v>
      </c>
      <c r="Y197" s="61">
        <f t="shared" si="14"/>
        <v>1251</v>
      </c>
      <c r="Z197" s="61">
        <f t="shared" si="15"/>
        <v>223</v>
      </c>
      <c r="AA197" s="52">
        <f t="shared" si="16"/>
        <v>2806.588252</v>
      </c>
      <c r="AB197" s="52">
        <v>2844</v>
      </c>
    </row>
    <row r="198" spans="1:28">
      <c r="A198" s="46" t="s">
        <v>375</v>
      </c>
      <c r="B198" s="46" t="s">
        <v>376</v>
      </c>
      <c r="C198" s="49">
        <v>1509.48</v>
      </c>
      <c r="D198" s="47">
        <v>29.48</v>
      </c>
      <c r="E198" s="47">
        <v>0</v>
      </c>
      <c r="F198" s="48">
        <f t="shared" si="12"/>
        <v>29.48</v>
      </c>
      <c r="G198" s="49">
        <v>0</v>
      </c>
      <c r="H198" s="47">
        <f t="shared" si="13"/>
        <v>29.48</v>
      </c>
      <c r="I198" s="47">
        <v>0</v>
      </c>
      <c r="J198" s="47">
        <v>0</v>
      </c>
      <c r="K198" s="50">
        <v>0</v>
      </c>
      <c r="L198" s="48">
        <v>0</v>
      </c>
      <c r="M198" s="49">
        <v>0</v>
      </c>
      <c r="N198" s="51">
        <v>0.1336</v>
      </c>
      <c r="O198" s="52">
        <v>45.5</v>
      </c>
      <c r="P198" s="52">
        <v>45.5</v>
      </c>
      <c r="Q198" s="52">
        <v>1475.9</v>
      </c>
      <c r="R198" s="49">
        <v>75.47</v>
      </c>
      <c r="S198" s="52">
        <v>1522.71</v>
      </c>
      <c r="T198" s="52">
        <v>12.5</v>
      </c>
      <c r="U198" s="52">
        <v>23.75</v>
      </c>
      <c r="V198" s="52">
        <v>176.75</v>
      </c>
      <c r="W198" s="53">
        <v>0.11607594354801637</v>
      </c>
      <c r="X198" s="53">
        <v>0.11607594354801637</v>
      </c>
      <c r="Y198" s="61">
        <f t="shared" si="14"/>
        <v>213</v>
      </c>
      <c r="Z198" s="61">
        <f t="shared" si="15"/>
        <v>91</v>
      </c>
      <c r="AA198" s="52">
        <f t="shared" si="16"/>
        <v>197.18024</v>
      </c>
      <c r="AB198" s="52">
        <v>601</v>
      </c>
    </row>
    <row r="199" spans="1:28">
      <c r="A199" s="46" t="s">
        <v>377</v>
      </c>
      <c r="B199" s="46" t="s">
        <v>378</v>
      </c>
      <c r="C199" s="49">
        <v>3071.22</v>
      </c>
      <c r="D199" s="47">
        <v>55.56</v>
      </c>
      <c r="E199" s="47">
        <v>144.6</v>
      </c>
      <c r="F199" s="48">
        <f t="shared" si="12"/>
        <v>200.16</v>
      </c>
      <c r="G199" s="49">
        <v>0</v>
      </c>
      <c r="H199" s="47">
        <f t="shared" si="13"/>
        <v>200.16</v>
      </c>
      <c r="I199" s="47">
        <v>52</v>
      </c>
      <c r="J199" s="47">
        <v>2.06</v>
      </c>
      <c r="K199" s="50">
        <v>0</v>
      </c>
      <c r="L199" s="48">
        <v>0</v>
      </c>
      <c r="M199" s="49">
        <v>8</v>
      </c>
      <c r="N199" s="51">
        <v>0.31490000000000001</v>
      </c>
      <c r="O199" s="52">
        <v>11</v>
      </c>
      <c r="P199" s="52">
        <v>11</v>
      </c>
      <c r="Q199" s="52">
        <v>2700.86</v>
      </c>
      <c r="R199" s="49">
        <v>153.56</v>
      </c>
      <c r="S199" s="52">
        <v>2716.21</v>
      </c>
      <c r="T199" s="52">
        <v>9.75</v>
      </c>
      <c r="U199" s="52">
        <v>42.5</v>
      </c>
      <c r="V199" s="52">
        <v>385.5</v>
      </c>
      <c r="W199" s="53">
        <v>0.14192569793940821</v>
      </c>
      <c r="X199" s="53">
        <v>0.13500000000000001</v>
      </c>
      <c r="Y199" s="61">
        <f t="shared" si="14"/>
        <v>418.93835000000001</v>
      </c>
      <c r="Z199" s="61">
        <f t="shared" si="15"/>
        <v>22</v>
      </c>
      <c r="AA199" s="52">
        <f t="shared" si="16"/>
        <v>850.5008140000001</v>
      </c>
      <c r="AB199" s="52">
        <v>853</v>
      </c>
    </row>
    <row r="200" spans="1:28">
      <c r="A200" s="46" t="s">
        <v>379</v>
      </c>
      <c r="B200" s="46" t="s">
        <v>380</v>
      </c>
      <c r="C200" s="49">
        <v>13502.03</v>
      </c>
      <c r="D200" s="47">
        <v>128.52000000000001</v>
      </c>
      <c r="E200" s="47">
        <v>564.72</v>
      </c>
      <c r="F200" s="48">
        <f t="shared" si="12"/>
        <v>693.24</v>
      </c>
      <c r="G200" s="49">
        <v>0</v>
      </c>
      <c r="H200" s="47">
        <f t="shared" si="13"/>
        <v>693.24</v>
      </c>
      <c r="I200" s="47">
        <v>160</v>
      </c>
      <c r="J200" s="47">
        <v>4.79</v>
      </c>
      <c r="K200" s="50">
        <v>138</v>
      </c>
      <c r="L200" s="48">
        <v>0</v>
      </c>
      <c r="M200" s="49">
        <v>50</v>
      </c>
      <c r="N200" s="51">
        <v>0.6351</v>
      </c>
      <c r="O200" s="52">
        <v>393.25</v>
      </c>
      <c r="P200" s="52">
        <v>393.25</v>
      </c>
      <c r="Q200" s="52">
        <v>12566.36</v>
      </c>
      <c r="R200" s="49">
        <v>675.1</v>
      </c>
      <c r="S200" s="52">
        <v>12811.93</v>
      </c>
      <c r="T200" s="52">
        <v>200.25</v>
      </c>
      <c r="U200" s="52">
        <v>222.5</v>
      </c>
      <c r="V200" s="52">
        <v>1812.5</v>
      </c>
      <c r="W200" s="53">
        <v>0.14146970831092584</v>
      </c>
      <c r="X200" s="53">
        <v>0.13500000000000001</v>
      </c>
      <c r="Y200" s="61">
        <f t="shared" si="14"/>
        <v>2152.3605500000003</v>
      </c>
      <c r="Z200" s="61">
        <f t="shared" si="15"/>
        <v>786.5</v>
      </c>
      <c r="AA200" s="52">
        <f t="shared" si="16"/>
        <v>7980.8952360000003</v>
      </c>
      <c r="AB200" s="52">
        <v>4853</v>
      </c>
    </row>
    <row r="201" spans="1:28">
      <c r="A201" s="46" t="s">
        <v>381</v>
      </c>
      <c r="B201" s="46" t="s">
        <v>382</v>
      </c>
      <c r="C201" s="49">
        <v>10100.009999999998</v>
      </c>
      <c r="D201" s="47">
        <v>99.11</v>
      </c>
      <c r="E201" s="47">
        <v>434.69</v>
      </c>
      <c r="F201" s="48">
        <f t="shared" si="12"/>
        <v>533.79999999999995</v>
      </c>
      <c r="G201" s="49">
        <v>0</v>
      </c>
      <c r="H201" s="47">
        <f t="shared" si="13"/>
        <v>533.79999999999995</v>
      </c>
      <c r="I201" s="47">
        <v>370</v>
      </c>
      <c r="J201" s="47">
        <v>11.21</v>
      </c>
      <c r="K201" s="50">
        <v>0</v>
      </c>
      <c r="L201" s="48">
        <v>0</v>
      </c>
      <c r="M201" s="49">
        <v>50</v>
      </c>
      <c r="N201" s="51">
        <v>0.2082</v>
      </c>
      <c r="O201" s="52">
        <v>47.5</v>
      </c>
      <c r="P201" s="52">
        <v>47.5</v>
      </c>
      <c r="Q201" s="52">
        <v>9067</v>
      </c>
      <c r="R201" s="49">
        <v>505</v>
      </c>
      <c r="S201" s="52">
        <v>9335.9</v>
      </c>
      <c r="T201" s="52">
        <v>53.75</v>
      </c>
      <c r="U201" s="52">
        <v>119.75</v>
      </c>
      <c r="V201" s="52">
        <v>1194.75</v>
      </c>
      <c r="W201" s="53">
        <v>0.12797373579408519</v>
      </c>
      <c r="X201" s="53">
        <v>0.12797373579408519</v>
      </c>
      <c r="Y201" s="61">
        <f t="shared" si="14"/>
        <v>1368.25</v>
      </c>
      <c r="Z201" s="61">
        <f t="shared" si="15"/>
        <v>95</v>
      </c>
      <c r="AA201" s="52">
        <f t="shared" si="16"/>
        <v>1887.7493999999999</v>
      </c>
      <c r="AB201" s="52">
        <v>2669</v>
      </c>
    </row>
    <row r="202" spans="1:28">
      <c r="A202" s="46" t="s">
        <v>383</v>
      </c>
      <c r="B202" s="46" t="s">
        <v>384</v>
      </c>
      <c r="C202" s="49">
        <v>8483.36</v>
      </c>
      <c r="D202" s="47">
        <v>84.62</v>
      </c>
      <c r="E202" s="47">
        <v>422.33</v>
      </c>
      <c r="F202" s="48">
        <f t="shared" ref="F202:F265" si="17">D202+E202</f>
        <v>506.95</v>
      </c>
      <c r="G202" s="49">
        <v>0</v>
      </c>
      <c r="H202" s="47">
        <f t="shared" ref="H202:H265" si="18">SUM(F202:G202)</f>
        <v>506.95</v>
      </c>
      <c r="I202" s="47">
        <v>125</v>
      </c>
      <c r="J202" s="47">
        <v>11.41</v>
      </c>
      <c r="K202" s="50">
        <v>0</v>
      </c>
      <c r="L202" s="48">
        <v>0</v>
      </c>
      <c r="M202" s="49">
        <v>0</v>
      </c>
      <c r="N202" s="51">
        <v>0.7823</v>
      </c>
      <c r="O202" s="52">
        <v>322.5</v>
      </c>
      <c r="P202" s="52">
        <v>322.5</v>
      </c>
      <c r="Q202" s="52">
        <v>7814.7</v>
      </c>
      <c r="R202" s="49">
        <v>424.17</v>
      </c>
      <c r="S202" s="52">
        <v>7825.48</v>
      </c>
      <c r="T202" s="52">
        <v>55.5</v>
      </c>
      <c r="U202" s="52">
        <v>144</v>
      </c>
      <c r="V202" s="52">
        <v>1014</v>
      </c>
      <c r="W202" s="53">
        <v>0.12957671606086785</v>
      </c>
      <c r="X202" s="53">
        <v>0.12957671606086785</v>
      </c>
      <c r="Y202" s="61">
        <f t="shared" ref="Y202:Y265" si="19">(T202+U202)+(S202*X202)</f>
        <v>1213.5</v>
      </c>
      <c r="Z202" s="61">
        <f t="shared" ref="Z202:Z265" si="20">O202+P202</f>
        <v>645</v>
      </c>
      <c r="AA202" s="52">
        <f t="shared" ref="AA202:AA265" si="21">Q202*N202</f>
        <v>6113.4398099999999</v>
      </c>
      <c r="AB202" s="52">
        <v>2464</v>
      </c>
    </row>
    <row r="203" spans="1:28">
      <c r="A203" s="46" t="s">
        <v>385</v>
      </c>
      <c r="B203" s="46" t="s">
        <v>386</v>
      </c>
      <c r="C203" s="49">
        <v>22030.949999999997</v>
      </c>
      <c r="D203" s="47">
        <v>251.53</v>
      </c>
      <c r="E203" s="47">
        <v>1047.48</v>
      </c>
      <c r="F203" s="48">
        <f t="shared" si="17"/>
        <v>1299.01</v>
      </c>
      <c r="G203" s="49">
        <v>313.91000000000003</v>
      </c>
      <c r="H203" s="47">
        <f t="shared" si="18"/>
        <v>1612.92</v>
      </c>
      <c r="I203" s="47">
        <v>320</v>
      </c>
      <c r="J203" s="47">
        <v>24.03</v>
      </c>
      <c r="K203" s="50">
        <v>215</v>
      </c>
      <c r="L203" s="48">
        <v>0</v>
      </c>
      <c r="M203" s="49">
        <v>299</v>
      </c>
      <c r="N203" s="51">
        <v>0.49569999999999997</v>
      </c>
      <c r="O203" s="52">
        <v>277.75</v>
      </c>
      <c r="P203" s="52">
        <v>277.75</v>
      </c>
      <c r="Q203" s="52">
        <v>19859.07</v>
      </c>
      <c r="R203" s="49">
        <v>1101.55</v>
      </c>
      <c r="S203" s="52">
        <v>20143.25</v>
      </c>
      <c r="T203" s="52">
        <v>142.25</v>
      </c>
      <c r="U203" s="52">
        <v>225.5</v>
      </c>
      <c r="V203" s="52">
        <v>2608</v>
      </c>
      <c r="W203" s="53">
        <v>0.12947265212912515</v>
      </c>
      <c r="X203" s="53">
        <v>0.12947265212912515</v>
      </c>
      <c r="Y203" s="61">
        <f t="shared" si="19"/>
        <v>2975.75</v>
      </c>
      <c r="Z203" s="61">
        <f t="shared" si="20"/>
        <v>555.5</v>
      </c>
      <c r="AA203" s="52">
        <f t="shared" si="21"/>
        <v>9844.1409989999993</v>
      </c>
      <c r="AB203" s="52">
        <v>5765</v>
      </c>
    </row>
    <row r="204" spans="1:28">
      <c r="A204" s="46" t="s">
        <v>387</v>
      </c>
      <c r="B204" s="46" t="s">
        <v>388</v>
      </c>
      <c r="C204" s="49">
        <v>2050.09</v>
      </c>
      <c r="D204" s="47">
        <v>23.07</v>
      </c>
      <c r="E204" s="47">
        <v>118.32</v>
      </c>
      <c r="F204" s="48">
        <f t="shared" si="17"/>
        <v>141.38999999999999</v>
      </c>
      <c r="G204" s="49">
        <v>0</v>
      </c>
      <c r="H204" s="47">
        <f t="shared" si="18"/>
        <v>141.38999999999999</v>
      </c>
      <c r="I204" s="47">
        <v>40</v>
      </c>
      <c r="J204" s="47">
        <v>3.02</v>
      </c>
      <c r="K204" s="50">
        <v>12</v>
      </c>
      <c r="L204" s="48">
        <v>0</v>
      </c>
      <c r="M204" s="49">
        <v>64.680000000000007</v>
      </c>
      <c r="N204" s="51">
        <v>0.41880000000000001</v>
      </c>
      <c r="O204" s="52">
        <v>2</v>
      </c>
      <c r="P204" s="52">
        <v>2</v>
      </c>
      <c r="Q204" s="52">
        <v>1912.49</v>
      </c>
      <c r="R204" s="49">
        <v>102.5</v>
      </c>
      <c r="S204" s="52">
        <v>1979.01</v>
      </c>
      <c r="T204" s="52">
        <v>13</v>
      </c>
      <c r="U204" s="52">
        <v>23.75</v>
      </c>
      <c r="V204" s="52">
        <v>217.25</v>
      </c>
      <c r="W204" s="53">
        <v>0.10977711077761103</v>
      </c>
      <c r="X204" s="53">
        <v>0.10977711077761103</v>
      </c>
      <c r="Y204" s="61">
        <f t="shared" si="19"/>
        <v>254</v>
      </c>
      <c r="Z204" s="61">
        <f t="shared" si="20"/>
        <v>4</v>
      </c>
      <c r="AA204" s="52">
        <f t="shared" si="21"/>
        <v>800.95081200000004</v>
      </c>
      <c r="AB204" s="52">
        <v>524</v>
      </c>
    </row>
    <row r="205" spans="1:28">
      <c r="A205" s="46" t="s">
        <v>389</v>
      </c>
      <c r="B205" s="46" t="s">
        <v>390</v>
      </c>
      <c r="C205" s="49">
        <v>4379.01</v>
      </c>
      <c r="D205" s="47">
        <v>29.69</v>
      </c>
      <c r="E205" s="47">
        <v>262.52</v>
      </c>
      <c r="F205" s="48">
        <f t="shared" si="17"/>
        <v>292.20999999999998</v>
      </c>
      <c r="G205" s="49">
        <v>0</v>
      </c>
      <c r="H205" s="47">
        <f t="shared" si="18"/>
        <v>292.20999999999998</v>
      </c>
      <c r="I205" s="47">
        <v>96</v>
      </c>
      <c r="J205" s="47">
        <v>4.51</v>
      </c>
      <c r="K205" s="50">
        <v>26.01</v>
      </c>
      <c r="L205" s="48">
        <v>0</v>
      </c>
      <c r="M205" s="49">
        <v>0</v>
      </c>
      <c r="N205" s="51">
        <v>0.29680000000000001</v>
      </c>
      <c r="O205" s="52">
        <v>29</v>
      </c>
      <c r="P205" s="52">
        <v>29</v>
      </c>
      <c r="Q205" s="52">
        <v>3895.45</v>
      </c>
      <c r="R205" s="49">
        <v>218.95</v>
      </c>
      <c r="S205" s="52">
        <v>3960.8200000000006</v>
      </c>
      <c r="T205" s="52">
        <v>11.5</v>
      </c>
      <c r="U205" s="52">
        <v>54</v>
      </c>
      <c r="V205" s="52">
        <v>521.25</v>
      </c>
      <c r="W205" s="53">
        <v>0.13160153705545818</v>
      </c>
      <c r="X205" s="53">
        <v>0.13160153705545818</v>
      </c>
      <c r="Y205" s="61">
        <f t="shared" si="19"/>
        <v>586.75</v>
      </c>
      <c r="Z205" s="61">
        <f t="shared" si="20"/>
        <v>58</v>
      </c>
      <c r="AA205" s="52">
        <f t="shared" si="21"/>
        <v>1156.16956</v>
      </c>
      <c r="AB205" s="52">
        <v>1259.4000000000001</v>
      </c>
    </row>
    <row r="206" spans="1:28">
      <c r="A206" s="46" t="s">
        <v>391</v>
      </c>
      <c r="B206" s="46" t="s">
        <v>392</v>
      </c>
      <c r="C206" s="49">
        <v>4213.57</v>
      </c>
      <c r="D206" s="47">
        <v>48.09</v>
      </c>
      <c r="E206" s="47">
        <v>279.37</v>
      </c>
      <c r="F206" s="48">
        <f t="shared" si="17"/>
        <v>327.46000000000004</v>
      </c>
      <c r="G206" s="49">
        <v>0</v>
      </c>
      <c r="H206" s="47">
        <f t="shared" si="18"/>
        <v>327.46000000000004</v>
      </c>
      <c r="I206" s="47">
        <v>70</v>
      </c>
      <c r="J206" s="47">
        <v>6.09</v>
      </c>
      <c r="K206" s="50">
        <v>0</v>
      </c>
      <c r="L206" s="48">
        <v>0</v>
      </c>
      <c r="M206" s="49">
        <v>12</v>
      </c>
      <c r="N206" s="51">
        <v>0.45729999999999998</v>
      </c>
      <c r="O206" s="52">
        <v>112</v>
      </c>
      <c r="P206" s="52">
        <v>112</v>
      </c>
      <c r="Q206" s="52">
        <v>3760.49</v>
      </c>
      <c r="R206" s="49">
        <v>210.68</v>
      </c>
      <c r="S206" s="52">
        <v>3839.8700000000003</v>
      </c>
      <c r="T206" s="52">
        <v>18.25</v>
      </c>
      <c r="U206" s="52">
        <v>48.25</v>
      </c>
      <c r="V206" s="52">
        <v>413.75</v>
      </c>
      <c r="W206" s="53">
        <v>0.10775104365512374</v>
      </c>
      <c r="X206" s="53">
        <v>0.10775104365512374</v>
      </c>
      <c r="Y206" s="61">
        <f t="shared" si="19"/>
        <v>480.25</v>
      </c>
      <c r="Z206" s="61">
        <f t="shared" si="20"/>
        <v>224</v>
      </c>
      <c r="AA206" s="52">
        <f t="shared" si="21"/>
        <v>1719.6720769999999</v>
      </c>
      <c r="AB206" s="52">
        <v>1078.92</v>
      </c>
    </row>
    <row r="207" spans="1:28">
      <c r="A207" s="46" t="s">
        <v>1144</v>
      </c>
      <c r="B207" s="46" t="s">
        <v>1149</v>
      </c>
      <c r="C207" s="49">
        <v>526.11</v>
      </c>
      <c r="D207" s="47">
        <v>0</v>
      </c>
      <c r="E207" s="47">
        <v>20.329999999999998</v>
      </c>
      <c r="F207" s="48">
        <f t="shared" si="17"/>
        <v>20.329999999999998</v>
      </c>
      <c r="G207" s="49">
        <v>0</v>
      </c>
      <c r="H207" s="47">
        <f t="shared" si="18"/>
        <v>20.329999999999998</v>
      </c>
      <c r="I207" s="47">
        <v>0</v>
      </c>
      <c r="J207" s="47">
        <v>0</v>
      </c>
      <c r="K207" s="50">
        <v>0</v>
      </c>
      <c r="L207" s="48">
        <v>0</v>
      </c>
      <c r="M207" s="49">
        <v>0</v>
      </c>
      <c r="N207" s="51">
        <v>0</v>
      </c>
      <c r="O207" s="52">
        <v>0</v>
      </c>
      <c r="P207" s="52">
        <v>0</v>
      </c>
      <c r="Q207" s="52">
        <v>599.91999999999996</v>
      </c>
      <c r="R207" s="49">
        <v>0</v>
      </c>
      <c r="S207" s="52">
        <v>546.32000000000005</v>
      </c>
      <c r="T207" s="52">
        <v>0</v>
      </c>
      <c r="U207" s="52">
        <v>0</v>
      </c>
      <c r="V207" s="52">
        <v>0</v>
      </c>
      <c r="W207" s="53">
        <v>0</v>
      </c>
      <c r="X207" s="53">
        <v>0</v>
      </c>
      <c r="Y207" s="61">
        <f t="shared" si="19"/>
        <v>0</v>
      </c>
      <c r="Z207" s="61">
        <f t="shared" si="20"/>
        <v>0</v>
      </c>
      <c r="AA207" s="52">
        <f t="shared" si="21"/>
        <v>0</v>
      </c>
      <c r="AB207" s="52">
        <v>171.2</v>
      </c>
    </row>
    <row r="208" spans="1:28">
      <c r="A208" s="46" t="s">
        <v>393</v>
      </c>
      <c r="B208" s="46" t="s">
        <v>394</v>
      </c>
      <c r="C208" s="49">
        <v>20.329999999999998</v>
      </c>
      <c r="D208" s="47">
        <v>0</v>
      </c>
      <c r="E208" s="47">
        <v>20.329999999999998</v>
      </c>
      <c r="F208" s="48">
        <f t="shared" si="17"/>
        <v>20.329999999999998</v>
      </c>
      <c r="G208" s="49">
        <v>0</v>
      </c>
      <c r="H208" s="47">
        <f t="shared" si="18"/>
        <v>20.329999999999998</v>
      </c>
      <c r="I208" s="47">
        <v>0</v>
      </c>
      <c r="J208" s="47">
        <v>0</v>
      </c>
      <c r="K208" s="50">
        <v>0</v>
      </c>
      <c r="L208" s="48">
        <v>0</v>
      </c>
      <c r="M208" s="49">
        <v>0</v>
      </c>
      <c r="N208" s="51">
        <v>0</v>
      </c>
      <c r="O208" s="52">
        <v>0</v>
      </c>
      <c r="P208" s="52">
        <v>0</v>
      </c>
      <c r="Q208" s="52">
        <v>599.91999999999996</v>
      </c>
      <c r="R208" s="49">
        <v>0</v>
      </c>
      <c r="S208" s="52">
        <v>0</v>
      </c>
      <c r="T208" s="52">
        <v>0</v>
      </c>
      <c r="U208" s="52">
        <v>0</v>
      </c>
      <c r="V208" s="52">
        <v>0</v>
      </c>
      <c r="W208" s="53">
        <v>0</v>
      </c>
      <c r="X208" s="53">
        <v>0</v>
      </c>
      <c r="Y208" s="61">
        <f t="shared" si="19"/>
        <v>0</v>
      </c>
      <c r="Z208" s="61">
        <f t="shared" si="20"/>
        <v>0</v>
      </c>
      <c r="AA208" s="52">
        <f t="shared" si="21"/>
        <v>0</v>
      </c>
      <c r="AB208" s="52">
        <v>0</v>
      </c>
    </row>
    <row r="209" spans="1:28">
      <c r="A209" s="46" t="s">
        <v>395</v>
      </c>
      <c r="B209" s="46" t="s">
        <v>396</v>
      </c>
      <c r="C209" s="49">
        <v>320</v>
      </c>
      <c r="D209" s="47">
        <v>0</v>
      </c>
      <c r="E209" s="47">
        <v>0</v>
      </c>
      <c r="F209" s="48">
        <f t="shared" si="17"/>
        <v>0</v>
      </c>
      <c r="G209" s="49">
        <v>0</v>
      </c>
      <c r="H209" s="47">
        <f t="shared" si="18"/>
        <v>0</v>
      </c>
      <c r="I209" s="47">
        <v>8</v>
      </c>
      <c r="J209" s="47">
        <v>0</v>
      </c>
      <c r="K209" s="50">
        <v>0</v>
      </c>
      <c r="L209" s="48">
        <v>0</v>
      </c>
      <c r="M209" s="49">
        <v>0</v>
      </c>
      <c r="N209" s="51">
        <v>0.66490000000000005</v>
      </c>
      <c r="O209" s="52">
        <v>0.75</v>
      </c>
      <c r="P209" s="52">
        <v>0.75</v>
      </c>
      <c r="Q209" s="52">
        <v>187.88</v>
      </c>
      <c r="R209" s="49">
        <v>16</v>
      </c>
      <c r="S209" s="52">
        <v>183.28</v>
      </c>
      <c r="T209" s="52">
        <v>0</v>
      </c>
      <c r="U209" s="52">
        <v>0</v>
      </c>
      <c r="V209" s="52">
        <v>41</v>
      </c>
      <c r="W209" s="53">
        <v>0.22370144041903098</v>
      </c>
      <c r="X209" s="53">
        <v>0.13500000000000001</v>
      </c>
      <c r="Y209" s="61">
        <f t="shared" si="19"/>
        <v>24.742800000000003</v>
      </c>
      <c r="Z209" s="61">
        <f t="shared" si="20"/>
        <v>1.5</v>
      </c>
      <c r="AA209" s="52">
        <f t="shared" si="21"/>
        <v>124.921412</v>
      </c>
      <c r="AB209" s="52">
        <v>0</v>
      </c>
    </row>
    <row r="210" spans="1:28">
      <c r="A210" s="46" t="s">
        <v>397</v>
      </c>
      <c r="B210" s="46" t="s">
        <v>398</v>
      </c>
      <c r="C210" s="49">
        <v>0</v>
      </c>
      <c r="D210" s="47">
        <v>0</v>
      </c>
      <c r="E210" s="47">
        <v>0</v>
      </c>
      <c r="F210" s="48">
        <f t="shared" si="17"/>
        <v>0</v>
      </c>
      <c r="G210" s="49">
        <v>0</v>
      </c>
      <c r="H210" s="47">
        <f t="shared" si="18"/>
        <v>0</v>
      </c>
      <c r="I210" s="47">
        <v>0</v>
      </c>
      <c r="J210" s="47">
        <v>0</v>
      </c>
      <c r="K210" s="50">
        <v>0</v>
      </c>
      <c r="L210" s="48">
        <v>0</v>
      </c>
      <c r="M210" s="49">
        <v>0</v>
      </c>
      <c r="N210" s="51">
        <v>0.66490000000000005</v>
      </c>
      <c r="O210" s="52">
        <v>0.75</v>
      </c>
      <c r="P210" s="52">
        <v>0.75</v>
      </c>
      <c r="Q210" s="52">
        <v>187.88</v>
      </c>
      <c r="R210" s="49">
        <v>0</v>
      </c>
      <c r="S210" s="52">
        <v>0</v>
      </c>
      <c r="T210" s="52">
        <v>0</v>
      </c>
      <c r="U210" s="52">
        <v>0</v>
      </c>
      <c r="V210" s="52">
        <v>0</v>
      </c>
      <c r="W210" s="53">
        <v>0</v>
      </c>
      <c r="X210" s="53">
        <v>0</v>
      </c>
      <c r="Y210" s="61">
        <f t="shared" si="19"/>
        <v>0</v>
      </c>
      <c r="Z210" s="61">
        <f t="shared" si="20"/>
        <v>1.5</v>
      </c>
      <c r="AA210" s="52">
        <f t="shared" si="21"/>
        <v>124.921412</v>
      </c>
      <c r="AB210" s="52">
        <v>0</v>
      </c>
    </row>
    <row r="211" spans="1:28">
      <c r="A211" s="46" t="s">
        <v>399</v>
      </c>
      <c r="B211" s="46" t="s">
        <v>400</v>
      </c>
      <c r="C211" s="49">
        <v>0</v>
      </c>
      <c r="D211" s="47">
        <v>0</v>
      </c>
      <c r="E211" s="47">
        <v>0</v>
      </c>
      <c r="F211" s="48">
        <f t="shared" si="17"/>
        <v>0</v>
      </c>
      <c r="G211" s="49">
        <v>0</v>
      </c>
      <c r="H211" s="47">
        <f t="shared" si="18"/>
        <v>0</v>
      </c>
      <c r="I211" s="47">
        <v>0</v>
      </c>
      <c r="J211" s="47">
        <v>0</v>
      </c>
      <c r="K211" s="50">
        <v>0</v>
      </c>
      <c r="L211" s="48">
        <v>0</v>
      </c>
      <c r="M211" s="49">
        <v>0</v>
      </c>
      <c r="N211" s="51">
        <v>0</v>
      </c>
      <c r="O211" s="52">
        <v>0</v>
      </c>
      <c r="P211" s="52">
        <v>0</v>
      </c>
      <c r="Q211" s="52">
        <v>8.3000000000000007</v>
      </c>
      <c r="R211" s="49">
        <v>0</v>
      </c>
      <c r="S211" s="52">
        <v>5</v>
      </c>
      <c r="T211" s="52">
        <v>0.5</v>
      </c>
      <c r="U211" s="52">
        <v>0</v>
      </c>
      <c r="V211" s="52">
        <v>0</v>
      </c>
      <c r="W211" s="53">
        <v>0</v>
      </c>
      <c r="X211" s="53">
        <v>0</v>
      </c>
      <c r="Y211" s="61">
        <f t="shared" si="19"/>
        <v>0.5</v>
      </c>
      <c r="Z211" s="61">
        <f t="shared" si="20"/>
        <v>0</v>
      </c>
      <c r="AA211" s="52">
        <f t="shared" si="21"/>
        <v>0</v>
      </c>
      <c r="AB211" s="52">
        <v>0</v>
      </c>
    </row>
    <row r="212" spans="1:28">
      <c r="A212" s="46" t="s">
        <v>401</v>
      </c>
      <c r="B212" s="46" t="s">
        <v>402</v>
      </c>
      <c r="C212" s="49">
        <v>774.65</v>
      </c>
      <c r="D212" s="47">
        <v>0</v>
      </c>
      <c r="E212" s="47">
        <v>6.02</v>
      </c>
      <c r="F212" s="48">
        <f t="shared" si="17"/>
        <v>6.02</v>
      </c>
      <c r="G212" s="49">
        <v>0</v>
      </c>
      <c r="H212" s="47">
        <f t="shared" si="18"/>
        <v>6.02</v>
      </c>
      <c r="I212" s="47">
        <v>0</v>
      </c>
      <c r="J212" s="47">
        <v>0</v>
      </c>
      <c r="K212" s="50">
        <v>0</v>
      </c>
      <c r="L212" s="48">
        <v>0</v>
      </c>
      <c r="M212" s="49">
        <v>347.75</v>
      </c>
      <c r="N212" s="51">
        <v>0.30020000000000002</v>
      </c>
      <c r="O212" s="52">
        <v>9</v>
      </c>
      <c r="P212" s="52">
        <v>9</v>
      </c>
      <c r="Q212" s="52">
        <v>806.39</v>
      </c>
      <c r="R212" s="49">
        <v>38.729999999999997</v>
      </c>
      <c r="S212" s="52">
        <v>797.13</v>
      </c>
      <c r="T212" s="52">
        <v>2.75</v>
      </c>
      <c r="U212" s="52">
        <v>6.5</v>
      </c>
      <c r="V212" s="52">
        <v>82.5</v>
      </c>
      <c r="W212" s="53">
        <v>0.10349629295096158</v>
      </c>
      <c r="X212" s="53">
        <v>0.10349629295096158</v>
      </c>
      <c r="Y212" s="61">
        <f t="shared" si="19"/>
        <v>91.75</v>
      </c>
      <c r="Z212" s="61">
        <f t="shared" si="20"/>
        <v>18</v>
      </c>
      <c r="AA212" s="52">
        <f t="shared" si="21"/>
        <v>242.07827800000001</v>
      </c>
      <c r="AB212" s="52">
        <v>104.5</v>
      </c>
    </row>
    <row r="213" spans="1:28">
      <c r="A213" s="46" t="s">
        <v>403</v>
      </c>
      <c r="B213" s="46" t="s">
        <v>404</v>
      </c>
      <c r="C213" s="49">
        <v>236.6</v>
      </c>
      <c r="D213" s="47">
        <v>0.57999999999999996</v>
      </c>
      <c r="E213" s="47">
        <v>4.0199999999999996</v>
      </c>
      <c r="F213" s="48">
        <f t="shared" si="17"/>
        <v>4.5999999999999996</v>
      </c>
      <c r="G213" s="49">
        <v>0</v>
      </c>
      <c r="H213" s="47">
        <f t="shared" si="18"/>
        <v>4.5999999999999996</v>
      </c>
      <c r="I213" s="47">
        <v>0</v>
      </c>
      <c r="J213" s="47">
        <v>0</v>
      </c>
      <c r="K213" s="50">
        <v>0</v>
      </c>
      <c r="L213" s="48">
        <v>0</v>
      </c>
      <c r="M213" s="49">
        <v>15</v>
      </c>
      <c r="N213" s="51">
        <v>0.40529999999999999</v>
      </c>
      <c r="O213" s="52">
        <v>0.5</v>
      </c>
      <c r="P213" s="52">
        <v>0.5</v>
      </c>
      <c r="Q213" s="52">
        <v>228.52</v>
      </c>
      <c r="R213" s="49">
        <v>11.83</v>
      </c>
      <c r="S213" s="52">
        <v>241.22</v>
      </c>
      <c r="T213" s="52">
        <v>0.25</v>
      </c>
      <c r="U213" s="52">
        <v>2</v>
      </c>
      <c r="V213" s="52">
        <v>43.5</v>
      </c>
      <c r="W213" s="53">
        <v>0.18033330569604511</v>
      </c>
      <c r="X213" s="53">
        <v>0.13500000000000001</v>
      </c>
      <c r="Y213" s="61">
        <f t="shared" si="19"/>
        <v>34.814700000000002</v>
      </c>
      <c r="Z213" s="61">
        <f t="shared" si="20"/>
        <v>1</v>
      </c>
      <c r="AA213" s="52">
        <f t="shared" si="21"/>
        <v>92.619156000000004</v>
      </c>
      <c r="AB213" s="52">
        <v>51</v>
      </c>
    </row>
    <row r="214" spans="1:28">
      <c r="A214" s="46" t="s">
        <v>405</v>
      </c>
      <c r="B214" s="46" t="s">
        <v>406</v>
      </c>
      <c r="C214" s="49">
        <v>744.76999999999987</v>
      </c>
      <c r="D214" s="47">
        <v>0</v>
      </c>
      <c r="E214" s="47">
        <v>1.51</v>
      </c>
      <c r="F214" s="48">
        <f t="shared" si="17"/>
        <v>1.51</v>
      </c>
      <c r="G214" s="49">
        <v>0</v>
      </c>
      <c r="H214" s="47">
        <f t="shared" si="18"/>
        <v>1.51</v>
      </c>
      <c r="I214" s="47">
        <v>9.5</v>
      </c>
      <c r="J214" s="47">
        <v>0.3</v>
      </c>
      <c r="K214" s="50">
        <v>0</v>
      </c>
      <c r="L214" s="48">
        <v>0</v>
      </c>
      <c r="M214" s="49">
        <v>3.0599999999999996</v>
      </c>
      <c r="N214" s="51">
        <v>0.4</v>
      </c>
      <c r="O214" s="52">
        <v>8</v>
      </c>
      <c r="P214" s="52">
        <v>8</v>
      </c>
      <c r="Q214" s="52">
        <v>767.49</v>
      </c>
      <c r="R214" s="49">
        <v>37.24</v>
      </c>
      <c r="S214" s="52">
        <v>795.74</v>
      </c>
      <c r="T214" s="52">
        <v>6.75</v>
      </c>
      <c r="U214" s="52">
        <v>8.25</v>
      </c>
      <c r="V214" s="52">
        <v>125.25</v>
      </c>
      <c r="W214" s="53">
        <v>0.15740065850654736</v>
      </c>
      <c r="X214" s="53">
        <v>0.13500000000000001</v>
      </c>
      <c r="Y214" s="61">
        <f t="shared" si="19"/>
        <v>122.42490000000001</v>
      </c>
      <c r="Z214" s="61">
        <f t="shared" si="20"/>
        <v>16</v>
      </c>
      <c r="AA214" s="52">
        <f t="shared" si="21"/>
        <v>306.99600000000004</v>
      </c>
      <c r="AB214" s="52">
        <v>192</v>
      </c>
    </row>
    <row r="215" spans="1:28">
      <c r="A215" s="46" t="s">
        <v>407</v>
      </c>
      <c r="B215" s="46" t="s">
        <v>408</v>
      </c>
      <c r="C215" s="49">
        <v>537.65</v>
      </c>
      <c r="D215" s="47">
        <v>8.19</v>
      </c>
      <c r="E215" s="47">
        <v>38.83</v>
      </c>
      <c r="F215" s="48">
        <f t="shared" si="17"/>
        <v>47.019999999999996</v>
      </c>
      <c r="G215" s="49">
        <v>0</v>
      </c>
      <c r="H215" s="47">
        <f t="shared" si="18"/>
        <v>47.019999999999996</v>
      </c>
      <c r="I215" s="47">
        <v>10</v>
      </c>
      <c r="J215" s="47">
        <v>0.63</v>
      </c>
      <c r="K215" s="50">
        <v>2</v>
      </c>
      <c r="L215" s="48">
        <v>0</v>
      </c>
      <c r="M215" s="49">
        <v>10</v>
      </c>
      <c r="N215" s="51">
        <v>0.60440000000000005</v>
      </c>
      <c r="O215" s="52">
        <v>0.25</v>
      </c>
      <c r="P215" s="52">
        <v>0.25</v>
      </c>
      <c r="Q215" s="52">
        <v>500.66</v>
      </c>
      <c r="R215" s="49">
        <v>26.88</v>
      </c>
      <c r="S215" s="52">
        <v>510.7</v>
      </c>
      <c r="T215" s="52">
        <v>1</v>
      </c>
      <c r="U215" s="52">
        <v>5.25</v>
      </c>
      <c r="V215" s="52">
        <v>88</v>
      </c>
      <c r="W215" s="53">
        <v>0.17231251223810456</v>
      </c>
      <c r="X215" s="53">
        <v>0.13500000000000001</v>
      </c>
      <c r="Y215" s="61">
        <f t="shared" si="19"/>
        <v>75.194500000000005</v>
      </c>
      <c r="Z215" s="61">
        <f t="shared" si="20"/>
        <v>0.5</v>
      </c>
      <c r="AA215" s="52">
        <f t="shared" si="21"/>
        <v>302.59890400000006</v>
      </c>
      <c r="AB215" s="52">
        <v>156</v>
      </c>
    </row>
    <row r="216" spans="1:28">
      <c r="A216" s="46" t="s">
        <v>409</v>
      </c>
      <c r="B216" s="46" t="s">
        <v>410</v>
      </c>
      <c r="C216" s="49">
        <v>3737.4799999999996</v>
      </c>
      <c r="D216" s="47">
        <v>61.04</v>
      </c>
      <c r="E216" s="47">
        <v>255.62</v>
      </c>
      <c r="F216" s="48">
        <f t="shared" si="17"/>
        <v>316.66000000000003</v>
      </c>
      <c r="G216" s="49">
        <v>0</v>
      </c>
      <c r="H216" s="47">
        <f t="shared" si="18"/>
        <v>316.66000000000003</v>
      </c>
      <c r="I216" s="47">
        <v>41</v>
      </c>
      <c r="J216" s="47">
        <v>4.43</v>
      </c>
      <c r="K216" s="50">
        <v>10</v>
      </c>
      <c r="L216" s="48">
        <v>1.39</v>
      </c>
      <c r="M216" s="49">
        <v>34</v>
      </c>
      <c r="N216" s="51">
        <v>0.52059999999999995</v>
      </c>
      <c r="O216" s="52">
        <v>118.75</v>
      </c>
      <c r="P216" s="52">
        <v>118.75</v>
      </c>
      <c r="Q216" s="52">
        <v>3443.33</v>
      </c>
      <c r="R216" s="49">
        <v>186.87</v>
      </c>
      <c r="S216" s="52">
        <v>3553.0600000000004</v>
      </c>
      <c r="T216" s="52">
        <v>11</v>
      </c>
      <c r="U216" s="52">
        <v>45.75</v>
      </c>
      <c r="V216" s="52">
        <v>483.25</v>
      </c>
      <c r="W216" s="53">
        <v>0.13600952418478718</v>
      </c>
      <c r="X216" s="53">
        <v>0.13500000000000001</v>
      </c>
      <c r="Y216" s="61">
        <f t="shared" si="19"/>
        <v>536.4131000000001</v>
      </c>
      <c r="Z216" s="61">
        <f t="shared" si="20"/>
        <v>237.5</v>
      </c>
      <c r="AA216" s="52">
        <f t="shared" si="21"/>
        <v>1792.5975979999998</v>
      </c>
      <c r="AB216" s="52">
        <v>988</v>
      </c>
    </row>
    <row r="217" spans="1:28">
      <c r="A217" s="46" t="s">
        <v>411</v>
      </c>
      <c r="B217" s="46" t="s">
        <v>412</v>
      </c>
      <c r="C217" s="49">
        <v>4902.17</v>
      </c>
      <c r="D217" s="47">
        <v>18</v>
      </c>
      <c r="E217" s="47">
        <v>268.70999999999998</v>
      </c>
      <c r="F217" s="48">
        <f t="shared" si="17"/>
        <v>286.70999999999998</v>
      </c>
      <c r="G217" s="49">
        <v>0</v>
      </c>
      <c r="H217" s="47">
        <f t="shared" si="18"/>
        <v>286.70999999999998</v>
      </c>
      <c r="I217" s="47">
        <v>0</v>
      </c>
      <c r="J217" s="47">
        <v>3.46</v>
      </c>
      <c r="K217" s="50">
        <v>0</v>
      </c>
      <c r="L217" s="48">
        <v>0</v>
      </c>
      <c r="M217" s="49">
        <v>0</v>
      </c>
      <c r="N217" s="51">
        <v>0.50880000000000003</v>
      </c>
      <c r="O217" s="52">
        <v>63.75</v>
      </c>
      <c r="P217" s="52">
        <v>63.75</v>
      </c>
      <c r="Q217" s="52">
        <v>4490.37</v>
      </c>
      <c r="R217" s="49">
        <v>245.11</v>
      </c>
      <c r="S217" s="52">
        <v>4534.5700000000006</v>
      </c>
      <c r="T217" s="52">
        <v>41.5</v>
      </c>
      <c r="U217" s="52">
        <v>55</v>
      </c>
      <c r="V217" s="52">
        <v>752.25</v>
      </c>
      <c r="W217" s="53">
        <v>0.16589224557124488</v>
      </c>
      <c r="X217" s="53">
        <v>0.13500000000000001</v>
      </c>
      <c r="Y217" s="61">
        <f t="shared" si="19"/>
        <v>708.66695000000016</v>
      </c>
      <c r="Z217" s="61">
        <f t="shared" si="20"/>
        <v>127.5</v>
      </c>
      <c r="AA217" s="52">
        <f t="shared" si="21"/>
        <v>2284.7002560000001</v>
      </c>
      <c r="AB217" s="52">
        <v>1353</v>
      </c>
    </row>
    <row r="218" spans="1:28">
      <c r="A218" s="46" t="s">
        <v>413</v>
      </c>
      <c r="B218" s="46" t="s">
        <v>414</v>
      </c>
      <c r="C218" s="49">
        <v>2765.3</v>
      </c>
      <c r="D218" s="47">
        <v>5.04</v>
      </c>
      <c r="E218" s="47">
        <v>99.69</v>
      </c>
      <c r="F218" s="48">
        <f t="shared" si="17"/>
        <v>104.73</v>
      </c>
      <c r="G218" s="49">
        <v>0</v>
      </c>
      <c r="H218" s="47">
        <f t="shared" si="18"/>
        <v>104.73</v>
      </c>
      <c r="I218" s="47">
        <v>26</v>
      </c>
      <c r="J218" s="47">
        <v>1.57</v>
      </c>
      <c r="K218" s="50">
        <v>9</v>
      </c>
      <c r="L218" s="48">
        <v>0</v>
      </c>
      <c r="M218" s="49">
        <v>55</v>
      </c>
      <c r="N218" s="51">
        <v>0.26500000000000001</v>
      </c>
      <c r="O218" s="52">
        <v>23</v>
      </c>
      <c r="P218" s="52">
        <v>23</v>
      </c>
      <c r="Q218" s="52">
        <v>2675.05</v>
      </c>
      <c r="R218" s="49">
        <v>138.27000000000001</v>
      </c>
      <c r="S218" s="52">
        <v>2703.3399999999997</v>
      </c>
      <c r="T218" s="52">
        <v>26</v>
      </c>
      <c r="U218" s="52">
        <v>37.25</v>
      </c>
      <c r="V218" s="52">
        <v>281</v>
      </c>
      <c r="W218" s="53">
        <v>0.10394548965353971</v>
      </c>
      <c r="X218" s="53">
        <v>0.10394548965353971</v>
      </c>
      <c r="Y218" s="61">
        <f t="shared" si="19"/>
        <v>344.25</v>
      </c>
      <c r="Z218" s="61">
        <f t="shared" si="20"/>
        <v>46</v>
      </c>
      <c r="AA218" s="52">
        <f t="shared" si="21"/>
        <v>708.88825000000008</v>
      </c>
      <c r="AB218" s="52">
        <v>775</v>
      </c>
    </row>
    <row r="219" spans="1:28">
      <c r="A219" s="46" t="s">
        <v>415</v>
      </c>
      <c r="B219" s="46" t="s">
        <v>416</v>
      </c>
      <c r="C219" s="49">
        <v>593.08000000000004</v>
      </c>
      <c r="D219" s="47">
        <v>0</v>
      </c>
      <c r="E219" s="47">
        <v>12.72</v>
      </c>
      <c r="F219" s="48">
        <f t="shared" si="17"/>
        <v>12.72</v>
      </c>
      <c r="G219" s="49">
        <v>0</v>
      </c>
      <c r="H219" s="47">
        <f t="shared" si="18"/>
        <v>12.72</v>
      </c>
      <c r="I219" s="47">
        <v>5</v>
      </c>
      <c r="J219" s="47">
        <v>0.36</v>
      </c>
      <c r="K219" s="50">
        <v>2</v>
      </c>
      <c r="L219" s="48">
        <v>0</v>
      </c>
      <c r="M219" s="49">
        <v>0</v>
      </c>
      <c r="N219" s="51">
        <v>0.58089999999999997</v>
      </c>
      <c r="O219" s="52">
        <v>0.25</v>
      </c>
      <c r="P219" s="52">
        <v>0.25</v>
      </c>
      <c r="Q219" s="52">
        <v>596.94000000000005</v>
      </c>
      <c r="R219" s="49">
        <v>29.65</v>
      </c>
      <c r="S219" s="52">
        <v>619.64</v>
      </c>
      <c r="T219" s="52">
        <v>2</v>
      </c>
      <c r="U219" s="52">
        <v>4.5</v>
      </c>
      <c r="V219" s="52">
        <v>104.25</v>
      </c>
      <c r="W219" s="53">
        <v>0.16824285068749598</v>
      </c>
      <c r="X219" s="53">
        <v>0.13500000000000001</v>
      </c>
      <c r="Y219" s="61">
        <f t="shared" si="19"/>
        <v>90.15140000000001</v>
      </c>
      <c r="Z219" s="61">
        <f t="shared" si="20"/>
        <v>0.5</v>
      </c>
      <c r="AA219" s="52">
        <f t="shared" si="21"/>
        <v>346.76244600000001</v>
      </c>
      <c r="AB219" s="52">
        <v>176</v>
      </c>
    </row>
    <row r="220" spans="1:28">
      <c r="A220" s="46" t="s">
        <v>417</v>
      </c>
      <c r="B220" s="46" t="s">
        <v>418</v>
      </c>
      <c r="C220" s="49">
        <v>448</v>
      </c>
      <c r="D220" s="47">
        <v>0</v>
      </c>
      <c r="E220" s="47">
        <v>0</v>
      </c>
      <c r="F220" s="48">
        <f t="shared" si="17"/>
        <v>0</v>
      </c>
      <c r="G220" s="49">
        <v>0</v>
      </c>
      <c r="H220" s="47">
        <f t="shared" si="18"/>
        <v>0</v>
      </c>
      <c r="I220" s="47">
        <v>0</v>
      </c>
      <c r="J220" s="47">
        <v>0</v>
      </c>
      <c r="K220" s="50">
        <v>0</v>
      </c>
      <c r="L220" s="48">
        <v>0</v>
      </c>
      <c r="M220" s="49">
        <v>0</v>
      </c>
      <c r="N220" s="51">
        <v>0.1893</v>
      </c>
      <c r="O220" s="52">
        <v>4</v>
      </c>
      <c r="P220" s="52">
        <v>4</v>
      </c>
      <c r="Q220" s="52">
        <v>441.13</v>
      </c>
      <c r="R220" s="49">
        <v>22.4</v>
      </c>
      <c r="S220" s="52">
        <v>458.67</v>
      </c>
      <c r="T220" s="52">
        <v>0.5</v>
      </c>
      <c r="U220" s="52">
        <v>5.75</v>
      </c>
      <c r="V220" s="52">
        <v>44</v>
      </c>
      <c r="W220" s="53">
        <v>9.5929535395818347E-2</v>
      </c>
      <c r="X220" s="53">
        <v>9.5929535395818347E-2</v>
      </c>
      <c r="Y220" s="61">
        <f t="shared" si="19"/>
        <v>50.25</v>
      </c>
      <c r="Z220" s="61">
        <f t="shared" si="20"/>
        <v>8</v>
      </c>
      <c r="AA220" s="52">
        <f t="shared" si="21"/>
        <v>83.505909000000003</v>
      </c>
      <c r="AB220" s="52">
        <v>201</v>
      </c>
    </row>
    <row r="221" spans="1:28">
      <c r="A221" s="46" t="s">
        <v>419</v>
      </c>
      <c r="B221" s="46" t="s">
        <v>420</v>
      </c>
      <c r="C221" s="49">
        <v>7363.03</v>
      </c>
      <c r="D221" s="47">
        <v>0</v>
      </c>
      <c r="E221" s="47">
        <v>351.58</v>
      </c>
      <c r="F221" s="48">
        <f t="shared" si="17"/>
        <v>351.58</v>
      </c>
      <c r="G221" s="49">
        <v>215.87</v>
      </c>
      <c r="H221" s="47">
        <f t="shared" si="18"/>
        <v>567.45000000000005</v>
      </c>
      <c r="I221" s="47">
        <v>75</v>
      </c>
      <c r="J221" s="47">
        <v>12.4</v>
      </c>
      <c r="K221" s="50">
        <v>38</v>
      </c>
      <c r="L221" s="48">
        <v>2.1800000000000002</v>
      </c>
      <c r="M221" s="49">
        <v>280</v>
      </c>
      <c r="N221" s="51">
        <v>0.62180000000000002</v>
      </c>
      <c r="O221" s="52">
        <v>333.5</v>
      </c>
      <c r="P221" s="52">
        <v>333.5</v>
      </c>
      <c r="Q221" s="52">
        <v>6825.87</v>
      </c>
      <c r="R221" s="49">
        <v>368.15</v>
      </c>
      <c r="S221" s="52">
        <v>6690.3200000000006</v>
      </c>
      <c r="T221" s="52">
        <v>33.25</v>
      </c>
      <c r="U221" s="52">
        <v>103.25</v>
      </c>
      <c r="V221" s="52">
        <v>885.75</v>
      </c>
      <c r="W221" s="53">
        <v>0.13239277045044182</v>
      </c>
      <c r="X221" s="53">
        <v>0.13239277045044182</v>
      </c>
      <c r="Y221" s="61">
        <f t="shared" si="19"/>
        <v>1022.25</v>
      </c>
      <c r="Z221" s="61">
        <f t="shared" si="20"/>
        <v>667</v>
      </c>
      <c r="AA221" s="52">
        <f t="shared" si="21"/>
        <v>4244.3259660000003</v>
      </c>
      <c r="AB221" s="52">
        <v>1875</v>
      </c>
    </row>
    <row r="222" spans="1:28">
      <c r="A222" s="46" t="s">
        <v>421</v>
      </c>
      <c r="B222" s="46" t="s">
        <v>422</v>
      </c>
      <c r="C222" s="49">
        <v>59</v>
      </c>
      <c r="D222" s="47">
        <v>0</v>
      </c>
      <c r="E222" s="47">
        <v>0</v>
      </c>
      <c r="F222" s="48">
        <f t="shared" si="17"/>
        <v>0</v>
      </c>
      <c r="G222" s="49">
        <v>0</v>
      </c>
      <c r="H222" s="47">
        <f t="shared" si="18"/>
        <v>0</v>
      </c>
      <c r="I222" s="47">
        <v>0</v>
      </c>
      <c r="J222" s="47">
        <v>0</v>
      </c>
      <c r="K222" s="50">
        <v>0</v>
      </c>
      <c r="L222" s="48">
        <v>0</v>
      </c>
      <c r="M222" s="49">
        <v>0</v>
      </c>
      <c r="N222" s="51">
        <v>0.66269999999999996</v>
      </c>
      <c r="O222" s="52">
        <v>0</v>
      </c>
      <c r="P222" s="52">
        <v>0</v>
      </c>
      <c r="Q222" s="52">
        <v>82.72</v>
      </c>
      <c r="R222" s="49">
        <v>2.95</v>
      </c>
      <c r="S222" s="52">
        <v>69.2</v>
      </c>
      <c r="T222" s="52">
        <v>0</v>
      </c>
      <c r="U222" s="52">
        <v>0</v>
      </c>
      <c r="V222" s="52">
        <v>12.75</v>
      </c>
      <c r="W222" s="53">
        <v>0.18424855491329478</v>
      </c>
      <c r="X222" s="53">
        <v>0.13500000000000001</v>
      </c>
      <c r="Y222" s="61">
        <f t="shared" si="19"/>
        <v>9.3420000000000005</v>
      </c>
      <c r="Z222" s="61">
        <f t="shared" si="20"/>
        <v>0</v>
      </c>
      <c r="AA222" s="52">
        <f t="shared" si="21"/>
        <v>54.818543999999996</v>
      </c>
      <c r="AB222" s="52">
        <v>23</v>
      </c>
    </row>
    <row r="223" spans="1:28">
      <c r="A223" s="46" t="s">
        <v>423</v>
      </c>
      <c r="B223" s="46" t="s">
        <v>424</v>
      </c>
      <c r="C223" s="49">
        <v>65</v>
      </c>
      <c r="D223" s="47">
        <v>0</v>
      </c>
      <c r="E223" s="47">
        <v>0</v>
      </c>
      <c r="F223" s="48">
        <f t="shared" si="17"/>
        <v>0</v>
      </c>
      <c r="G223" s="49">
        <v>0</v>
      </c>
      <c r="H223" s="47">
        <f t="shared" si="18"/>
        <v>0</v>
      </c>
      <c r="I223" s="47">
        <v>0</v>
      </c>
      <c r="J223" s="47">
        <v>0</v>
      </c>
      <c r="K223" s="50">
        <v>0</v>
      </c>
      <c r="L223" s="48">
        <v>0</v>
      </c>
      <c r="M223" s="49">
        <v>0</v>
      </c>
      <c r="N223" s="51">
        <v>7.8100000000000003E-2</v>
      </c>
      <c r="O223" s="52">
        <v>0</v>
      </c>
      <c r="P223" s="52">
        <v>0</v>
      </c>
      <c r="Q223" s="52">
        <v>63.5</v>
      </c>
      <c r="R223" s="49">
        <v>3.25</v>
      </c>
      <c r="S223" s="52">
        <v>65.599999999999994</v>
      </c>
      <c r="T223" s="52">
        <v>0</v>
      </c>
      <c r="U223" s="52">
        <v>0</v>
      </c>
      <c r="V223" s="52">
        <v>8</v>
      </c>
      <c r="W223" s="53">
        <v>0.12195121951219513</v>
      </c>
      <c r="X223" s="53">
        <v>0.12195121951219513</v>
      </c>
      <c r="Y223" s="61">
        <f t="shared" si="19"/>
        <v>8</v>
      </c>
      <c r="Z223" s="61">
        <f t="shared" si="20"/>
        <v>0</v>
      </c>
      <c r="AA223" s="52">
        <f t="shared" si="21"/>
        <v>4.9593500000000006</v>
      </c>
      <c r="AB223" s="52">
        <v>29</v>
      </c>
    </row>
    <row r="224" spans="1:28">
      <c r="A224" s="46" t="s">
        <v>425</v>
      </c>
      <c r="B224" s="46" t="s">
        <v>426</v>
      </c>
      <c r="C224" s="49">
        <v>64</v>
      </c>
      <c r="D224" s="47">
        <v>0</v>
      </c>
      <c r="E224" s="47">
        <v>0</v>
      </c>
      <c r="F224" s="48">
        <f t="shared" si="17"/>
        <v>0</v>
      </c>
      <c r="G224" s="49">
        <v>0</v>
      </c>
      <c r="H224" s="47">
        <f t="shared" si="18"/>
        <v>0</v>
      </c>
      <c r="I224" s="47">
        <v>0</v>
      </c>
      <c r="J224" s="47">
        <v>0</v>
      </c>
      <c r="K224" s="50">
        <v>0</v>
      </c>
      <c r="L224" s="48">
        <v>0</v>
      </c>
      <c r="M224" s="49">
        <v>0</v>
      </c>
      <c r="N224" s="51">
        <v>0.51160000000000005</v>
      </c>
      <c r="O224" s="52">
        <v>0</v>
      </c>
      <c r="P224" s="52">
        <v>0</v>
      </c>
      <c r="Q224" s="52">
        <v>43.22</v>
      </c>
      <c r="R224" s="49">
        <v>3.2</v>
      </c>
      <c r="S224" s="52">
        <v>50.2</v>
      </c>
      <c r="T224" s="52">
        <v>0</v>
      </c>
      <c r="U224" s="52">
        <v>0</v>
      </c>
      <c r="V224" s="52">
        <v>6.75</v>
      </c>
      <c r="W224" s="53">
        <v>0.1344621513944223</v>
      </c>
      <c r="X224" s="53">
        <v>0.1344621513944223</v>
      </c>
      <c r="Y224" s="61">
        <f t="shared" si="19"/>
        <v>6.75</v>
      </c>
      <c r="Z224" s="61">
        <f t="shared" si="20"/>
        <v>0</v>
      </c>
      <c r="AA224" s="52">
        <f t="shared" si="21"/>
        <v>22.111352</v>
      </c>
      <c r="AB224" s="52">
        <v>16</v>
      </c>
    </row>
    <row r="225" spans="1:28">
      <c r="A225" s="46" t="s">
        <v>427</v>
      </c>
      <c r="B225" s="46" t="s">
        <v>428</v>
      </c>
      <c r="C225" s="49">
        <v>915.31</v>
      </c>
      <c r="D225" s="47">
        <v>10.59</v>
      </c>
      <c r="E225" s="47">
        <v>30.72</v>
      </c>
      <c r="F225" s="48">
        <f t="shared" si="17"/>
        <v>41.31</v>
      </c>
      <c r="G225" s="49">
        <v>0</v>
      </c>
      <c r="H225" s="47">
        <f t="shared" si="18"/>
        <v>41.31</v>
      </c>
      <c r="I225" s="47">
        <v>11</v>
      </c>
      <c r="J225" s="47">
        <v>0</v>
      </c>
      <c r="K225" s="50">
        <v>0</v>
      </c>
      <c r="L225" s="48">
        <v>0</v>
      </c>
      <c r="M225" s="49">
        <v>0</v>
      </c>
      <c r="N225" s="51">
        <v>0.51359999999999995</v>
      </c>
      <c r="O225" s="52">
        <v>5</v>
      </c>
      <c r="P225" s="52">
        <v>5</v>
      </c>
      <c r="Q225" s="52">
        <v>906.44</v>
      </c>
      <c r="R225" s="49">
        <v>45.77</v>
      </c>
      <c r="S225" s="52">
        <v>906.88</v>
      </c>
      <c r="T225" s="52">
        <v>4</v>
      </c>
      <c r="U225" s="52">
        <v>18.75</v>
      </c>
      <c r="V225" s="52">
        <v>136</v>
      </c>
      <c r="W225" s="53">
        <v>0.14996471418489768</v>
      </c>
      <c r="X225" s="53">
        <v>0.13500000000000001</v>
      </c>
      <c r="Y225" s="61">
        <f t="shared" si="19"/>
        <v>145.17880000000002</v>
      </c>
      <c r="Z225" s="61">
        <f t="shared" si="20"/>
        <v>10</v>
      </c>
      <c r="AA225" s="52">
        <f t="shared" si="21"/>
        <v>465.54758399999997</v>
      </c>
      <c r="AB225" s="52">
        <v>274</v>
      </c>
    </row>
    <row r="226" spans="1:28">
      <c r="A226" s="46" t="s">
        <v>429</v>
      </c>
      <c r="B226" s="46" t="s">
        <v>430</v>
      </c>
      <c r="C226" s="49">
        <v>22638.87</v>
      </c>
      <c r="D226" s="47">
        <v>501.31</v>
      </c>
      <c r="E226" s="47">
        <v>1305.82</v>
      </c>
      <c r="F226" s="48">
        <f t="shared" si="17"/>
        <v>1807.1299999999999</v>
      </c>
      <c r="G226" s="49">
        <v>0</v>
      </c>
      <c r="H226" s="47">
        <f t="shared" si="18"/>
        <v>1807.1299999999999</v>
      </c>
      <c r="I226" s="47">
        <v>295</v>
      </c>
      <c r="J226" s="47">
        <v>20.76</v>
      </c>
      <c r="K226" s="50">
        <v>90</v>
      </c>
      <c r="L226" s="48">
        <v>0</v>
      </c>
      <c r="M226" s="49">
        <v>296.45</v>
      </c>
      <c r="N226" s="51">
        <v>0.38140000000000002</v>
      </c>
      <c r="O226" s="52">
        <v>1009.5</v>
      </c>
      <c r="P226" s="52">
        <v>1009.5</v>
      </c>
      <c r="Q226" s="52">
        <v>20102.54</v>
      </c>
      <c r="R226" s="49">
        <v>1131.94</v>
      </c>
      <c r="S226" s="52">
        <v>20394.359999999993</v>
      </c>
      <c r="T226" s="52">
        <v>211.5</v>
      </c>
      <c r="U226" s="52">
        <v>195.75</v>
      </c>
      <c r="V226" s="52">
        <v>2519.75</v>
      </c>
      <c r="W226" s="53">
        <v>0.12355131516752675</v>
      </c>
      <c r="X226" s="53">
        <v>0.12355131516752675</v>
      </c>
      <c r="Y226" s="61">
        <f t="shared" si="19"/>
        <v>2927</v>
      </c>
      <c r="Z226" s="61">
        <f t="shared" si="20"/>
        <v>2019</v>
      </c>
      <c r="AA226" s="52">
        <f t="shared" si="21"/>
        <v>7667.1087560000005</v>
      </c>
      <c r="AB226" s="52">
        <v>6725.4000000000005</v>
      </c>
    </row>
    <row r="227" spans="1:28">
      <c r="A227" s="46" t="s">
        <v>431</v>
      </c>
      <c r="B227" s="46" t="s">
        <v>432</v>
      </c>
      <c r="C227" s="49">
        <v>9549.510000000002</v>
      </c>
      <c r="D227" s="47">
        <v>105.07</v>
      </c>
      <c r="E227" s="47">
        <v>402.68</v>
      </c>
      <c r="F227" s="48">
        <f t="shared" si="17"/>
        <v>507.75</v>
      </c>
      <c r="G227" s="49">
        <v>0</v>
      </c>
      <c r="H227" s="47">
        <f t="shared" si="18"/>
        <v>507.75</v>
      </c>
      <c r="I227" s="47">
        <v>107.11</v>
      </c>
      <c r="J227" s="47">
        <v>7.54</v>
      </c>
      <c r="K227" s="50">
        <v>0</v>
      </c>
      <c r="L227" s="48">
        <v>0</v>
      </c>
      <c r="M227" s="49">
        <v>59.68</v>
      </c>
      <c r="N227" s="51">
        <v>0.25</v>
      </c>
      <c r="O227" s="52">
        <v>158.5</v>
      </c>
      <c r="P227" s="52">
        <v>158.5</v>
      </c>
      <c r="Q227" s="52">
        <v>8857.2999999999993</v>
      </c>
      <c r="R227" s="49">
        <v>477.48</v>
      </c>
      <c r="S227" s="52">
        <v>9261.48</v>
      </c>
      <c r="T227" s="52">
        <v>90</v>
      </c>
      <c r="U227" s="52">
        <v>141</v>
      </c>
      <c r="V227" s="52">
        <v>1350.5</v>
      </c>
      <c r="W227" s="53">
        <v>0.14581902676462077</v>
      </c>
      <c r="X227" s="53">
        <v>0.13500000000000001</v>
      </c>
      <c r="Y227" s="61">
        <f t="shared" si="19"/>
        <v>1481.2998</v>
      </c>
      <c r="Z227" s="61">
        <f t="shared" si="20"/>
        <v>317</v>
      </c>
      <c r="AA227" s="52">
        <f t="shared" si="21"/>
        <v>2214.3249999999998</v>
      </c>
      <c r="AB227" s="52">
        <v>2816.1900000000005</v>
      </c>
    </row>
    <row r="228" spans="1:28">
      <c r="A228" s="46" t="s">
        <v>433</v>
      </c>
      <c r="B228" s="46" t="s">
        <v>434</v>
      </c>
      <c r="C228" s="49">
        <v>17532.28</v>
      </c>
      <c r="D228" s="47">
        <v>148.94999999999999</v>
      </c>
      <c r="E228" s="47">
        <v>444.54</v>
      </c>
      <c r="F228" s="48">
        <f t="shared" si="17"/>
        <v>593.49</v>
      </c>
      <c r="G228" s="49">
        <v>435.76</v>
      </c>
      <c r="H228" s="47">
        <f t="shared" si="18"/>
        <v>1029.25</v>
      </c>
      <c r="I228" s="47">
        <v>312</v>
      </c>
      <c r="J228" s="47">
        <v>35.03</v>
      </c>
      <c r="K228" s="50">
        <v>15</v>
      </c>
      <c r="L228" s="48">
        <v>0</v>
      </c>
      <c r="M228" s="49">
        <v>0</v>
      </c>
      <c r="N228" s="51">
        <v>0.48809999999999998</v>
      </c>
      <c r="O228" s="52">
        <v>929.5</v>
      </c>
      <c r="P228" s="52">
        <v>929.5</v>
      </c>
      <c r="Q228" s="52">
        <v>15715.06</v>
      </c>
      <c r="R228" s="49">
        <v>876.61</v>
      </c>
      <c r="S228" s="52">
        <v>15450.4</v>
      </c>
      <c r="T228" s="52">
        <v>144</v>
      </c>
      <c r="U228" s="52">
        <v>171.75</v>
      </c>
      <c r="V228" s="52">
        <v>2048</v>
      </c>
      <c r="W228" s="53">
        <v>0.13255320250608399</v>
      </c>
      <c r="X228" s="53">
        <v>0.13255320250608399</v>
      </c>
      <c r="Y228" s="61">
        <f t="shared" si="19"/>
        <v>2363.75</v>
      </c>
      <c r="Z228" s="61">
        <f t="shared" si="20"/>
        <v>1859</v>
      </c>
      <c r="AA228" s="52">
        <f t="shared" si="21"/>
        <v>7670.5207859999991</v>
      </c>
      <c r="AB228" s="52">
        <v>4952</v>
      </c>
    </row>
    <row r="229" spans="1:28">
      <c r="A229" s="46" t="s">
        <v>435</v>
      </c>
      <c r="B229" s="46" t="s">
        <v>436</v>
      </c>
      <c r="C229" s="49">
        <v>22538.62</v>
      </c>
      <c r="D229" s="47">
        <v>107.46</v>
      </c>
      <c r="E229" s="47">
        <v>934.74</v>
      </c>
      <c r="F229" s="48">
        <f t="shared" si="17"/>
        <v>1042.2</v>
      </c>
      <c r="G229" s="49">
        <v>0</v>
      </c>
      <c r="H229" s="47">
        <f t="shared" si="18"/>
        <v>1042.2</v>
      </c>
      <c r="I229" s="47">
        <v>500</v>
      </c>
      <c r="J229" s="47">
        <v>53.42</v>
      </c>
      <c r="K229" s="50">
        <v>220</v>
      </c>
      <c r="L229" s="48">
        <v>0</v>
      </c>
      <c r="M229" s="49">
        <v>794</v>
      </c>
      <c r="N229" s="51">
        <v>0.36670000000000003</v>
      </c>
      <c r="O229" s="52">
        <v>755.25</v>
      </c>
      <c r="P229" s="52">
        <v>755.25</v>
      </c>
      <c r="Q229" s="52">
        <v>20562.64</v>
      </c>
      <c r="R229" s="49">
        <v>1126.93</v>
      </c>
      <c r="S229" s="52">
        <v>20877.870000000003</v>
      </c>
      <c r="T229" s="52">
        <v>258.5</v>
      </c>
      <c r="U229" s="52">
        <v>292.5</v>
      </c>
      <c r="V229" s="52">
        <v>2795.75</v>
      </c>
      <c r="W229" s="53">
        <v>0.13390973312890633</v>
      </c>
      <c r="X229" s="53">
        <v>0.13390973312890633</v>
      </c>
      <c r="Y229" s="61">
        <f t="shared" si="19"/>
        <v>3346.75</v>
      </c>
      <c r="Z229" s="61">
        <f t="shared" si="20"/>
        <v>1510.5</v>
      </c>
      <c r="AA229" s="52">
        <f t="shared" si="21"/>
        <v>7540.3200880000004</v>
      </c>
      <c r="AB229" s="52">
        <v>6301</v>
      </c>
    </row>
    <row r="230" spans="1:28">
      <c r="A230" s="46" t="s">
        <v>437</v>
      </c>
      <c r="B230" s="46" t="s">
        <v>438</v>
      </c>
      <c r="C230" s="49">
        <v>6080.26</v>
      </c>
      <c r="D230" s="47">
        <v>35.53</v>
      </c>
      <c r="E230" s="47">
        <v>323.60000000000002</v>
      </c>
      <c r="F230" s="48">
        <f t="shared" si="17"/>
        <v>359.13</v>
      </c>
      <c r="G230" s="49">
        <v>0</v>
      </c>
      <c r="H230" s="47">
        <f t="shared" si="18"/>
        <v>359.13</v>
      </c>
      <c r="I230" s="47">
        <v>65</v>
      </c>
      <c r="J230" s="47">
        <v>9.1300000000000008</v>
      </c>
      <c r="K230" s="50">
        <v>40</v>
      </c>
      <c r="L230" s="48">
        <v>0</v>
      </c>
      <c r="M230" s="49">
        <v>125</v>
      </c>
      <c r="N230" s="51">
        <v>0.32919999999999999</v>
      </c>
      <c r="O230" s="52">
        <v>66</v>
      </c>
      <c r="P230" s="52">
        <v>66</v>
      </c>
      <c r="Q230" s="52">
        <v>5568.52</v>
      </c>
      <c r="R230" s="49">
        <v>304.01</v>
      </c>
      <c r="S230" s="52">
        <v>5722.4000000000005</v>
      </c>
      <c r="T230" s="52">
        <v>44.5</v>
      </c>
      <c r="U230" s="52">
        <v>55.75</v>
      </c>
      <c r="V230" s="52">
        <v>760.25</v>
      </c>
      <c r="W230" s="53">
        <v>0.13285509576401508</v>
      </c>
      <c r="X230" s="53">
        <v>0.13285509576401508</v>
      </c>
      <c r="Y230" s="61">
        <f t="shared" si="19"/>
        <v>860.5</v>
      </c>
      <c r="Z230" s="61">
        <f t="shared" si="20"/>
        <v>132</v>
      </c>
      <c r="AA230" s="52">
        <f t="shared" si="21"/>
        <v>1833.156784</v>
      </c>
      <c r="AB230" s="52">
        <v>1602</v>
      </c>
    </row>
    <row r="231" spans="1:28">
      <c r="A231" s="46" t="s">
        <v>439</v>
      </c>
      <c r="B231" s="46" t="s">
        <v>440</v>
      </c>
      <c r="C231" s="49">
        <v>10803.82</v>
      </c>
      <c r="D231" s="47">
        <v>180.3</v>
      </c>
      <c r="E231" s="47">
        <v>457.17</v>
      </c>
      <c r="F231" s="48">
        <f t="shared" si="17"/>
        <v>637.47</v>
      </c>
      <c r="G231" s="49">
        <v>0</v>
      </c>
      <c r="H231" s="47">
        <f t="shared" si="18"/>
        <v>637.47</v>
      </c>
      <c r="I231" s="47">
        <v>280</v>
      </c>
      <c r="J231" s="47">
        <v>16.350000000000001</v>
      </c>
      <c r="K231" s="50">
        <v>48</v>
      </c>
      <c r="L231" s="48">
        <v>0</v>
      </c>
      <c r="M231" s="49">
        <v>75</v>
      </c>
      <c r="N231" s="51">
        <v>0.48349999999999999</v>
      </c>
      <c r="O231" s="52">
        <v>229.25</v>
      </c>
      <c r="P231" s="52">
        <v>229.25</v>
      </c>
      <c r="Q231" s="52">
        <v>10546.15</v>
      </c>
      <c r="R231" s="49">
        <v>540.19000000000005</v>
      </c>
      <c r="S231" s="52">
        <v>10415.379999999999</v>
      </c>
      <c r="T231" s="52">
        <v>119</v>
      </c>
      <c r="U231" s="52">
        <v>174.25</v>
      </c>
      <c r="V231" s="52">
        <v>1609.5</v>
      </c>
      <c r="W231" s="53">
        <v>0.15453108767995025</v>
      </c>
      <c r="X231" s="53">
        <v>0.13500000000000001</v>
      </c>
      <c r="Y231" s="61">
        <f t="shared" si="19"/>
        <v>1699.3262999999999</v>
      </c>
      <c r="Z231" s="61">
        <f t="shared" si="20"/>
        <v>458.5</v>
      </c>
      <c r="AA231" s="52">
        <f t="shared" si="21"/>
        <v>5099.0635249999996</v>
      </c>
      <c r="AB231" s="52">
        <v>3025</v>
      </c>
    </row>
    <row r="232" spans="1:28">
      <c r="A232" s="46" t="s">
        <v>441</v>
      </c>
      <c r="B232" s="46" t="s">
        <v>442</v>
      </c>
      <c r="C232" s="49">
        <v>29.08</v>
      </c>
      <c r="D232" s="47">
        <v>0</v>
      </c>
      <c r="E232" s="47">
        <v>0</v>
      </c>
      <c r="F232" s="48">
        <f t="shared" si="17"/>
        <v>0</v>
      </c>
      <c r="G232" s="49">
        <v>0</v>
      </c>
      <c r="H232" s="47">
        <f t="shared" si="18"/>
        <v>0</v>
      </c>
      <c r="I232" s="47">
        <v>0</v>
      </c>
      <c r="J232" s="47">
        <v>0</v>
      </c>
      <c r="K232" s="50">
        <v>0</v>
      </c>
      <c r="L232" s="48">
        <v>0</v>
      </c>
      <c r="M232" s="49">
        <v>0</v>
      </c>
      <c r="N232" s="51">
        <v>0.43330000000000002</v>
      </c>
      <c r="O232" s="52">
        <v>0</v>
      </c>
      <c r="P232" s="52">
        <v>0</v>
      </c>
      <c r="Q232" s="52">
        <v>28.39</v>
      </c>
      <c r="R232" s="49">
        <v>0</v>
      </c>
      <c r="S232" s="52">
        <v>28.88</v>
      </c>
      <c r="T232" s="52">
        <v>1</v>
      </c>
      <c r="U232" s="52">
        <v>0</v>
      </c>
      <c r="V232" s="52">
        <v>6.5</v>
      </c>
      <c r="W232" s="53">
        <v>0.22506925207756234</v>
      </c>
      <c r="X232" s="53">
        <v>0.13500000000000001</v>
      </c>
      <c r="Y232" s="61">
        <f t="shared" si="19"/>
        <v>4.8987999999999996</v>
      </c>
      <c r="Z232" s="61">
        <f t="shared" si="20"/>
        <v>0</v>
      </c>
      <c r="AA232" s="52">
        <f t="shared" si="21"/>
        <v>12.301387</v>
      </c>
      <c r="AB232" s="52">
        <v>18.079999999999998</v>
      </c>
    </row>
    <row r="233" spans="1:28">
      <c r="A233" s="46" t="s">
        <v>443</v>
      </c>
      <c r="B233" s="46" t="s">
        <v>444</v>
      </c>
      <c r="C233" s="49">
        <v>7036.2</v>
      </c>
      <c r="D233" s="47">
        <v>82.67</v>
      </c>
      <c r="E233" s="47">
        <v>398.13</v>
      </c>
      <c r="F233" s="48">
        <f t="shared" si="17"/>
        <v>480.8</v>
      </c>
      <c r="G233" s="49">
        <v>0</v>
      </c>
      <c r="H233" s="47">
        <f t="shared" si="18"/>
        <v>480.8</v>
      </c>
      <c r="I233" s="47">
        <v>214</v>
      </c>
      <c r="J233" s="47">
        <v>14.4</v>
      </c>
      <c r="K233" s="50">
        <v>0</v>
      </c>
      <c r="L233" s="48">
        <v>0</v>
      </c>
      <c r="M233" s="49">
        <v>725</v>
      </c>
      <c r="N233" s="51">
        <v>0.28210000000000002</v>
      </c>
      <c r="O233" s="52">
        <v>117.25</v>
      </c>
      <c r="P233" s="52">
        <v>117.25</v>
      </c>
      <c r="Q233" s="52">
        <v>6593.8</v>
      </c>
      <c r="R233" s="49">
        <v>351.81</v>
      </c>
      <c r="S233" s="52">
        <v>6565.86</v>
      </c>
      <c r="T233" s="52">
        <v>42</v>
      </c>
      <c r="U233" s="52">
        <v>63.5</v>
      </c>
      <c r="V233" s="52">
        <v>780.5</v>
      </c>
      <c r="W233" s="53">
        <v>0.11887247062837161</v>
      </c>
      <c r="X233" s="53">
        <v>0.11887247062837161</v>
      </c>
      <c r="Y233" s="61">
        <f t="shared" si="19"/>
        <v>886</v>
      </c>
      <c r="Z233" s="61">
        <f t="shared" si="20"/>
        <v>234.5</v>
      </c>
      <c r="AA233" s="52">
        <f t="shared" si="21"/>
        <v>1860.1109800000002</v>
      </c>
      <c r="AB233" s="52">
        <v>1675</v>
      </c>
    </row>
    <row r="234" spans="1:28">
      <c r="A234" s="46" t="s">
        <v>445</v>
      </c>
      <c r="B234" s="46" t="s">
        <v>446</v>
      </c>
      <c r="C234" s="49">
        <v>10207.84</v>
      </c>
      <c r="D234" s="47">
        <v>122.11</v>
      </c>
      <c r="E234" s="47">
        <v>389.98</v>
      </c>
      <c r="F234" s="48">
        <f t="shared" si="17"/>
        <v>512.09</v>
      </c>
      <c r="G234" s="49">
        <v>0</v>
      </c>
      <c r="H234" s="47">
        <f t="shared" si="18"/>
        <v>512.09</v>
      </c>
      <c r="I234" s="47">
        <v>185</v>
      </c>
      <c r="J234" s="47">
        <v>12.75</v>
      </c>
      <c r="K234" s="50">
        <v>0</v>
      </c>
      <c r="L234" s="48">
        <v>0</v>
      </c>
      <c r="M234" s="49">
        <v>205</v>
      </c>
      <c r="N234" s="51">
        <v>0.1762</v>
      </c>
      <c r="O234" s="52">
        <v>152.25</v>
      </c>
      <c r="P234" s="52">
        <v>152.25</v>
      </c>
      <c r="Q234" s="52">
        <v>9782.9500000000007</v>
      </c>
      <c r="R234" s="49">
        <v>510.39</v>
      </c>
      <c r="S234" s="52">
        <v>9847.65</v>
      </c>
      <c r="T234" s="52">
        <v>68.75</v>
      </c>
      <c r="U234" s="52">
        <v>87.25</v>
      </c>
      <c r="V234" s="52">
        <v>1165.5</v>
      </c>
      <c r="W234" s="53">
        <v>0.11835310962513899</v>
      </c>
      <c r="X234" s="53">
        <v>0.11835310962513899</v>
      </c>
      <c r="Y234" s="61">
        <f t="shared" si="19"/>
        <v>1321.5</v>
      </c>
      <c r="Z234" s="61">
        <f t="shared" si="20"/>
        <v>304.5</v>
      </c>
      <c r="AA234" s="52">
        <f t="shared" si="21"/>
        <v>1723.7557900000002</v>
      </c>
      <c r="AB234" s="52">
        <v>2596</v>
      </c>
    </row>
    <row r="235" spans="1:28">
      <c r="A235" s="46" t="s">
        <v>447</v>
      </c>
      <c r="B235" s="46" t="s">
        <v>448</v>
      </c>
      <c r="C235" s="49">
        <v>2631.73</v>
      </c>
      <c r="D235" s="47">
        <v>12.6</v>
      </c>
      <c r="E235" s="47">
        <v>113.78</v>
      </c>
      <c r="F235" s="48">
        <f t="shared" si="17"/>
        <v>126.38</v>
      </c>
      <c r="G235" s="49">
        <v>0</v>
      </c>
      <c r="H235" s="47">
        <f t="shared" si="18"/>
        <v>126.38</v>
      </c>
      <c r="I235" s="47">
        <v>41</v>
      </c>
      <c r="J235" s="47">
        <v>2.35</v>
      </c>
      <c r="K235" s="50">
        <v>0</v>
      </c>
      <c r="L235" s="48">
        <v>0</v>
      </c>
      <c r="M235" s="49">
        <v>0</v>
      </c>
      <c r="N235" s="51">
        <v>0.3659</v>
      </c>
      <c r="O235" s="52">
        <v>27.75</v>
      </c>
      <c r="P235" s="52">
        <v>27.75</v>
      </c>
      <c r="Q235" s="52">
        <v>2415.65</v>
      </c>
      <c r="R235" s="49">
        <v>131.59</v>
      </c>
      <c r="S235" s="52">
        <v>2514.3000000000002</v>
      </c>
      <c r="T235" s="52">
        <v>28.75</v>
      </c>
      <c r="U235" s="52">
        <v>26.25</v>
      </c>
      <c r="V235" s="52">
        <v>379</v>
      </c>
      <c r="W235" s="53">
        <v>0.15073777989897783</v>
      </c>
      <c r="X235" s="53">
        <v>0.13500000000000001</v>
      </c>
      <c r="Y235" s="61">
        <f t="shared" si="19"/>
        <v>394.43050000000005</v>
      </c>
      <c r="Z235" s="61">
        <f t="shared" si="20"/>
        <v>55.5</v>
      </c>
      <c r="AA235" s="52">
        <f t="shared" si="21"/>
        <v>883.88633500000003</v>
      </c>
      <c r="AB235" s="52">
        <v>752</v>
      </c>
    </row>
    <row r="236" spans="1:28">
      <c r="A236" s="46" t="s">
        <v>449</v>
      </c>
      <c r="B236" s="46" t="s">
        <v>450</v>
      </c>
      <c r="C236" s="49">
        <v>2017.6499999999999</v>
      </c>
      <c r="D236" s="47">
        <v>9.35</v>
      </c>
      <c r="E236" s="47">
        <v>98.19</v>
      </c>
      <c r="F236" s="48">
        <f t="shared" si="17"/>
        <v>107.53999999999999</v>
      </c>
      <c r="G236" s="49">
        <v>0</v>
      </c>
      <c r="H236" s="47">
        <f t="shared" si="18"/>
        <v>107.53999999999999</v>
      </c>
      <c r="I236" s="47">
        <v>11.25</v>
      </c>
      <c r="J236" s="47">
        <v>1.05</v>
      </c>
      <c r="K236" s="50">
        <v>4</v>
      </c>
      <c r="L236" s="48">
        <v>0</v>
      </c>
      <c r="M236" s="49">
        <v>12.81</v>
      </c>
      <c r="N236" s="51">
        <v>0.55559999999999998</v>
      </c>
      <c r="O236" s="52">
        <v>45</v>
      </c>
      <c r="P236" s="52">
        <v>45</v>
      </c>
      <c r="Q236" s="52">
        <v>1864.83</v>
      </c>
      <c r="R236" s="49">
        <v>100.88</v>
      </c>
      <c r="S236" s="52">
        <v>1969.0800000000002</v>
      </c>
      <c r="T236" s="52">
        <v>20.25</v>
      </c>
      <c r="U236" s="52">
        <v>27.5</v>
      </c>
      <c r="V236" s="52">
        <v>302</v>
      </c>
      <c r="W236" s="53">
        <v>0.15337111747618176</v>
      </c>
      <c r="X236" s="53">
        <v>0.13500000000000001</v>
      </c>
      <c r="Y236" s="61">
        <f t="shared" si="19"/>
        <v>313.57580000000002</v>
      </c>
      <c r="Z236" s="61">
        <f t="shared" si="20"/>
        <v>90</v>
      </c>
      <c r="AA236" s="52">
        <f t="shared" si="21"/>
        <v>1036.0995479999999</v>
      </c>
      <c r="AB236" s="52">
        <v>595</v>
      </c>
    </row>
    <row r="237" spans="1:28">
      <c r="A237" s="46" t="s">
        <v>451</v>
      </c>
      <c r="B237" s="46" t="s">
        <v>452</v>
      </c>
      <c r="C237" s="49">
        <v>431.41</v>
      </c>
      <c r="D237" s="47">
        <v>0</v>
      </c>
      <c r="E237" s="47">
        <v>25.41</v>
      </c>
      <c r="F237" s="48">
        <f t="shared" si="17"/>
        <v>25.41</v>
      </c>
      <c r="G237" s="49">
        <v>0</v>
      </c>
      <c r="H237" s="47">
        <f t="shared" si="18"/>
        <v>25.41</v>
      </c>
      <c r="I237" s="47">
        <v>2</v>
      </c>
      <c r="J237" s="47">
        <v>0</v>
      </c>
      <c r="K237" s="50">
        <v>0</v>
      </c>
      <c r="L237" s="48">
        <v>0</v>
      </c>
      <c r="M237" s="49">
        <v>2</v>
      </c>
      <c r="N237" s="51">
        <v>0.47520000000000001</v>
      </c>
      <c r="O237" s="52">
        <v>1</v>
      </c>
      <c r="P237" s="52">
        <v>1</v>
      </c>
      <c r="Q237" s="52">
        <v>404.62</v>
      </c>
      <c r="R237" s="49">
        <v>21.57</v>
      </c>
      <c r="S237" s="52">
        <v>419.13000000000005</v>
      </c>
      <c r="T237" s="52">
        <v>2.5</v>
      </c>
      <c r="U237" s="52">
        <v>3.75</v>
      </c>
      <c r="V237" s="52">
        <v>75</v>
      </c>
      <c r="W237" s="53">
        <v>0.1789420943382721</v>
      </c>
      <c r="X237" s="53">
        <v>0.13500000000000001</v>
      </c>
      <c r="Y237" s="61">
        <f t="shared" si="19"/>
        <v>62.832550000000012</v>
      </c>
      <c r="Z237" s="61">
        <f t="shared" si="20"/>
        <v>2</v>
      </c>
      <c r="AA237" s="52">
        <f t="shared" si="21"/>
        <v>192.27542400000002</v>
      </c>
      <c r="AB237" s="52">
        <v>111</v>
      </c>
    </row>
    <row r="238" spans="1:28">
      <c r="A238" s="46" t="s">
        <v>453</v>
      </c>
      <c r="B238" s="46" t="s">
        <v>454</v>
      </c>
      <c r="C238" s="49">
        <v>2257.9299999999998</v>
      </c>
      <c r="D238" s="47">
        <v>53.54</v>
      </c>
      <c r="E238" s="47">
        <v>129.53</v>
      </c>
      <c r="F238" s="48">
        <f t="shared" si="17"/>
        <v>183.07</v>
      </c>
      <c r="G238" s="49">
        <v>0</v>
      </c>
      <c r="H238" s="47">
        <f t="shared" si="18"/>
        <v>183.07</v>
      </c>
      <c r="I238" s="47">
        <v>26</v>
      </c>
      <c r="J238" s="47">
        <v>0.86</v>
      </c>
      <c r="K238" s="50">
        <v>50</v>
      </c>
      <c r="L238" s="48">
        <v>0</v>
      </c>
      <c r="M238" s="49">
        <v>140</v>
      </c>
      <c r="N238" s="51">
        <v>0.46089999999999998</v>
      </c>
      <c r="O238" s="52">
        <v>13</v>
      </c>
      <c r="P238" s="52">
        <v>13</v>
      </c>
      <c r="Q238" s="52">
        <v>1956.28</v>
      </c>
      <c r="R238" s="49">
        <v>112.9</v>
      </c>
      <c r="S238" s="52">
        <v>2060.4299999999998</v>
      </c>
      <c r="T238" s="52">
        <v>33</v>
      </c>
      <c r="U238" s="52">
        <v>35</v>
      </c>
      <c r="V238" s="52">
        <v>343</v>
      </c>
      <c r="W238" s="53">
        <v>0.16647010575462404</v>
      </c>
      <c r="X238" s="53">
        <v>0.13500000000000001</v>
      </c>
      <c r="Y238" s="61">
        <f t="shared" si="19"/>
        <v>346.15805</v>
      </c>
      <c r="Z238" s="61">
        <f t="shared" si="20"/>
        <v>26</v>
      </c>
      <c r="AA238" s="52">
        <f t="shared" si="21"/>
        <v>901.649452</v>
      </c>
      <c r="AB238" s="52">
        <v>555</v>
      </c>
    </row>
    <row r="239" spans="1:28">
      <c r="A239" s="46" t="s">
        <v>455</v>
      </c>
      <c r="B239" s="46" t="s">
        <v>456</v>
      </c>
      <c r="C239" s="49">
        <v>5033.2300000000005</v>
      </c>
      <c r="D239" s="47">
        <v>79.349999999999994</v>
      </c>
      <c r="E239" s="47">
        <v>329.58</v>
      </c>
      <c r="F239" s="48">
        <f t="shared" si="17"/>
        <v>408.92999999999995</v>
      </c>
      <c r="G239" s="49">
        <v>0</v>
      </c>
      <c r="H239" s="47">
        <f t="shared" si="18"/>
        <v>408.92999999999995</v>
      </c>
      <c r="I239" s="47">
        <v>105</v>
      </c>
      <c r="J239" s="47">
        <v>8.3000000000000007</v>
      </c>
      <c r="K239" s="50">
        <v>30</v>
      </c>
      <c r="L239" s="48">
        <v>0</v>
      </c>
      <c r="M239" s="49">
        <v>165</v>
      </c>
      <c r="N239" s="51">
        <v>0.28179999999999999</v>
      </c>
      <c r="O239" s="52">
        <v>31.25</v>
      </c>
      <c r="P239" s="52">
        <v>31.25</v>
      </c>
      <c r="Q239" s="52">
        <v>4576.55</v>
      </c>
      <c r="R239" s="49">
        <v>251.66</v>
      </c>
      <c r="S239" s="52">
        <v>4744.58</v>
      </c>
      <c r="T239" s="52">
        <v>40.5</v>
      </c>
      <c r="U239" s="52">
        <v>63.75</v>
      </c>
      <c r="V239" s="52">
        <v>649.25</v>
      </c>
      <c r="W239" s="53">
        <v>0.1368403525707228</v>
      </c>
      <c r="X239" s="53">
        <v>0.13500000000000001</v>
      </c>
      <c r="Y239" s="61">
        <f t="shared" si="19"/>
        <v>744.76830000000007</v>
      </c>
      <c r="Z239" s="61">
        <f t="shared" si="20"/>
        <v>62.5</v>
      </c>
      <c r="AA239" s="52">
        <f t="shared" si="21"/>
        <v>1289.6717900000001</v>
      </c>
      <c r="AB239" s="52">
        <v>1261</v>
      </c>
    </row>
    <row r="240" spans="1:28">
      <c r="A240" s="46" t="s">
        <v>457</v>
      </c>
      <c r="B240" s="46" t="s">
        <v>458</v>
      </c>
      <c r="C240" s="49">
        <v>32150.15</v>
      </c>
      <c r="D240" s="47">
        <v>275.87</v>
      </c>
      <c r="E240" s="47">
        <v>1102.72</v>
      </c>
      <c r="F240" s="48">
        <f t="shared" si="17"/>
        <v>1378.5900000000001</v>
      </c>
      <c r="G240" s="49">
        <v>410.86</v>
      </c>
      <c r="H240" s="47">
        <f t="shared" si="18"/>
        <v>1789.4500000000003</v>
      </c>
      <c r="I240" s="47">
        <v>425</v>
      </c>
      <c r="J240" s="47">
        <v>14.48</v>
      </c>
      <c r="K240" s="50">
        <v>140</v>
      </c>
      <c r="L240" s="48">
        <v>1.22</v>
      </c>
      <c r="M240" s="49">
        <v>1010</v>
      </c>
      <c r="N240" s="51">
        <v>0.58589999999999998</v>
      </c>
      <c r="O240" s="52">
        <v>382.75</v>
      </c>
      <c r="P240" s="52">
        <v>382.75</v>
      </c>
      <c r="Q240" s="52">
        <v>30052.59</v>
      </c>
      <c r="R240" s="49">
        <v>1607.51</v>
      </c>
      <c r="S240" s="52">
        <v>29891.530000000002</v>
      </c>
      <c r="T240" s="52">
        <v>515</v>
      </c>
      <c r="U240" s="52">
        <v>283.5</v>
      </c>
      <c r="V240" s="52">
        <v>4405.5</v>
      </c>
      <c r="W240" s="53">
        <v>0.14738288739318461</v>
      </c>
      <c r="X240" s="53">
        <v>0.13500000000000001</v>
      </c>
      <c r="Y240" s="61">
        <f t="shared" si="19"/>
        <v>4833.8565500000004</v>
      </c>
      <c r="Z240" s="61">
        <f t="shared" si="20"/>
        <v>765.5</v>
      </c>
      <c r="AA240" s="52">
        <f t="shared" si="21"/>
        <v>17607.812481000001</v>
      </c>
      <c r="AB240" s="52">
        <v>9730</v>
      </c>
    </row>
    <row r="241" spans="1:28">
      <c r="A241" s="46" t="s">
        <v>459</v>
      </c>
      <c r="B241" s="46" t="s">
        <v>460</v>
      </c>
      <c r="C241" s="49">
        <v>68</v>
      </c>
      <c r="D241" s="47">
        <v>0</v>
      </c>
      <c r="E241" s="47">
        <v>0</v>
      </c>
      <c r="F241" s="48">
        <f t="shared" si="17"/>
        <v>0</v>
      </c>
      <c r="G241" s="49">
        <v>0</v>
      </c>
      <c r="H241" s="47">
        <f t="shared" si="18"/>
        <v>0</v>
      </c>
      <c r="I241" s="47">
        <v>0</v>
      </c>
      <c r="J241" s="47">
        <v>0</v>
      </c>
      <c r="K241" s="50">
        <v>0</v>
      </c>
      <c r="L241" s="48">
        <v>0</v>
      </c>
      <c r="M241" s="49">
        <v>0</v>
      </c>
      <c r="N241" s="51">
        <v>0.15579999999999999</v>
      </c>
      <c r="O241" s="52">
        <v>0</v>
      </c>
      <c r="P241" s="52">
        <v>0</v>
      </c>
      <c r="Q241" s="52">
        <v>76.8</v>
      </c>
      <c r="R241" s="49">
        <v>0</v>
      </c>
      <c r="S241" s="52">
        <v>74.2</v>
      </c>
      <c r="T241" s="52">
        <v>0</v>
      </c>
      <c r="U241" s="52">
        <v>0</v>
      </c>
      <c r="V241" s="52">
        <v>6</v>
      </c>
      <c r="W241" s="53">
        <v>8.0862533692722366E-2</v>
      </c>
      <c r="X241" s="53">
        <v>8.0862533692722366E-2</v>
      </c>
      <c r="Y241" s="61">
        <f t="shared" si="19"/>
        <v>6</v>
      </c>
      <c r="Z241" s="61">
        <f t="shared" si="20"/>
        <v>0</v>
      </c>
      <c r="AA241" s="52">
        <f t="shared" si="21"/>
        <v>11.965439999999999</v>
      </c>
      <c r="AB241" s="52">
        <v>38</v>
      </c>
    </row>
    <row r="242" spans="1:28">
      <c r="A242" s="46" t="s">
        <v>461</v>
      </c>
      <c r="B242" s="46" t="s">
        <v>462</v>
      </c>
      <c r="C242" s="49">
        <v>36</v>
      </c>
      <c r="D242" s="47">
        <v>0</v>
      </c>
      <c r="E242" s="47">
        <v>0</v>
      </c>
      <c r="F242" s="48">
        <f t="shared" si="17"/>
        <v>0</v>
      </c>
      <c r="G242" s="49">
        <v>0</v>
      </c>
      <c r="H242" s="47">
        <f t="shared" si="18"/>
        <v>0</v>
      </c>
      <c r="I242" s="47">
        <v>0</v>
      </c>
      <c r="J242" s="47">
        <v>0</v>
      </c>
      <c r="K242" s="50">
        <v>0</v>
      </c>
      <c r="L242" s="48">
        <v>0</v>
      </c>
      <c r="M242" s="49">
        <v>0</v>
      </c>
      <c r="N242" s="51">
        <v>0.24390000000000001</v>
      </c>
      <c r="O242" s="52">
        <v>0</v>
      </c>
      <c r="P242" s="52">
        <v>0</v>
      </c>
      <c r="Q242" s="52">
        <v>37.4</v>
      </c>
      <c r="R242" s="49">
        <v>0</v>
      </c>
      <c r="S242" s="52">
        <v>43.8</v>
      </c>
      <c r="T242" s="52">
        <v>0.5</v>
      </c>
      <c r="U242" s="52">
        <v>0</v>
      </c>
      <c r="V242" s="52">
        <v>6.25</v>
      </c>
      <c r="W242" s="53">
        <v>0.14269406392694065</v>
      </c>
      <c r="X242" s="53">
        <v>0.13500000000000001</v>
      </c>
      <c r="Y242" s="61">
        <f t="shared" si="19"/>
        <v>6.4130000000000003</v>
      </c>
      <c r="Z242" s="61">
        <f t="shared" si="20"/>
        <v>0</v>
      </c>
      <c r="AA242" s="52">
        <f t="shared" si="21"/>
        <v>9.1218599999999999</v>
      </c>
      <c r="AB242" s="52">
        <v>20</v>
      </c>
    </row>
    <row r="243" spans="1:28">
      <c r="A243" s="46" t="s">
        <v>463</v>
      </c>
      <c r="B243" s="46" t="s">
        <v>464</v>
      </c>
      <c r="C243" s="49">
        <v>1489.9</v>
      </c>
      <c r="D243" s="47">
        <v>0</v>
      </c>
      <c r="E243" s="47">
        <v>93.71</v>
      </c>
      <c r="F243" s="48">
        <f t="shared" si="17"/>
        <v>93.71</v>
      </c>
      <c r="G243" s="49">
        <v>0</v>
      </c>
      <c r="H243" s="47">
        <f t="shared" si="18"/>
        <v>93.71</v>
      </c>
      <c r="I243" s="47">
        <v>30.56</v>
      </c>
      <c r="J243" s="47">
        <v>0.51</v>
      </c>
      <c r="K243" s="50">
        <v>0.68</v>
      </c>
      <c r="L243" s="48">
        <v>0</v>
      </c>
      <c r="M243" s="49">
        <v>2.4</v>
      </c>
      <c r="N243" s="51">
        <v>0.2505</v>
      </c>
      <c r="O243" s="52">
        <v>0</v>
      </c>
      <c r="P243" s="52">
        <v>0</v>
      </c>
      <c r="Q243" s="52">
        <v>1395.42</v>
      </c>
      <c r="R243" s="49">
        <v>74.5</v>
      </c>
      <c r="S243" s="52">
        <v>1430.76</v>
      </c>
      <c r="T243" s="52">
        <v>2.5</v>
      </c>
      <c r="U243" s="52">
        <v>12.75</v>
      </c>
      <c r="V243" s="52">
        <v>184.75</v>
      </c>
      <c r="W243" s="53">
        <v>0.12912717716458386</v>
      </c>
      <c r="X243" s="53">
        <v>0.12912717716458386</v>
      </c>
      <c r="Y243" s="61">
        <f t="shared" si="19"/>
        <v>200</v>
      </c>
      <c r="Z243" s="61">
        <f t="shared" si="20"/>
        <v>0</v>
      </c>
      <c r="AA243" s="52">
        <f t="shared" si="21"/>
        <v>349.55270999999999</v>
      </c>
      <c r="AB243" s="52">
        <v>368.84</v>
      </c>
    </row>
    <row r="244" spans="1:28">
      <c r="A244" s="46" t="s">
        <v>465</v>
      </c>
      <c r="B244" s="46" t="s">
        <v>466</v>
      </c>
      <c r="C244" s="49">
        <v>1951.2</v>
      </c>
      <c r="D244" s="47">
        <v>8.52</v>
      </c>
      <c r="E244" s="47">
        <v>115.78</v>
      </c>
      <c r="F244" s="48">
        <f t="shared" si="17"/>
        <v>124.3</v>
      </c>
      <c r="G244" s="49">
        <v>0</v>
      </c>
      <c r="H244" s="47">
        <f t="shared" si="18"/>
        <v>124.3</v>
      </c>
      <c r="I244" s="47">
        <v>25</v>
      </c>
      <c r="J244" s="47">
        <v>1.9</v>
      </c>
      <c r="K244" s="50">
        <v>0</v>
      </c>
      <c r="L244" s="48">
        <v>0</v>
      </c>
      <c r="M244" s="49">
        <v>31</v>
      </c>
      <c r="N244" s="51">
        <v>0.38279999999999997</v>
      </c>
      <c r="O244" s="52">
        <v>6</v>
      </c>
      <c r="P244" s="52">
        <v>6</v>
      </c>
      <c r="Q244" s="52">
        <v>1823.91</v>
      </c>
      <c r="R244" s="49">
        <v>97.56</v>
      </c>
      <c r="S244" s="52">
        <v>1852.22</v>
      </c>
      <c r="T244" s="52">
        <v>32.75</v>
      </c>
      <c r="U244" s="52">
        <v>25.75</v>
      </c>
      <c r="V244" s="52">
        <v>211</v>
      </c>
      <c r="W244" s="53">
        <v>0.11391735323017783</v>
      </c>
      <c r="X244" s="53">
        <v>0.11391735323017783</v>
      </c>
      <c r="Y244" s="61">
        <f t="shared" si="19"/>
        <v>269.5</v>
      </c>
      <c r="Z244" s="61">
        <f t="shared" si="20"/>
        <v>12</v>
      </c>
      <c r="AA244" s="52">
        <f t="shared" si="21"/>
        <v>698.19274799999994</v>
      </c>
      <c r="AB244" s="52">
        <v>583</v>
      </c>
    </row>
    <row r="245" spans="1:28">
      <c r="A245" s="46" t="s">
        <v>467</v>
      </c>
      <c r="B245" s="46" t="s">
        <v>468</v>
      </c>
      <c r="C245" s="49">
        <v>11490.460000000001</v>
      </c>
      <c r="D245" s="47">
        <v>381.18</v>
      </c>
      <c r="E245" s="47">
        <v>282.02</v>
      </c>
      <c r="F245" s="48">
        <f t="shared" si="17"/>
        <v>663.2</v>
      </c>
      <c r="G245" s="49">
        <v>0</v>
      </c>
      <c r="H245" s="47">
        <f t="shared" si="18"/>
        <v>663.2</v>
      </c>
      <c r="I245" s="47">
        <v>310</v>
      </c>
      <c r="J245" s="47">
        <v>11.26</v>
      </c>
      <c r="K245" s="50">
        <v>12</v>
      </c>
      <c r="L245" s="48">
        <v>0</v>
      </c>
      <c r="M245" s="49">
        <v>471</v>
      </c>
      <c r="N245" s="51">
        <v>0.29310000000000003</v>
      </c>
      <c r="O245" s="52">
        <v>94</v>
      </c>
      <c r="P245" s="52">
        <v>94</v>
      </c>
      <c r="Q245" s="52">
        <v>10499.85</v>
      </c>
      <c r="R245" s="49">
        <v>574.52</v>
      </c>
      <c r="S245" s="52">
        <v>10580.210000000001</v>
      </c>
      <c r="T245" s="52">
        <v>111.5</v>
      </c>
      <c r="U245" s="52">
        <v>100.25</v>
      </c>
      <c r="V245" s="52">
        <v>1321.25</v>
      </c>
      <c r="W245" s="53">
        <v>0.12487937384985741</v>
      </c>
      <c r="X245" s="53">
        <v>0.12487937384985741</v>
      </c>
      <c r="Y245" s="61">
        <f t="shared" si="19"/>
        <v>1533</v>
      </c>
      <c r="Z245" s="61">
        <f t="shared" si="20"/>
        <v>188</v>
      </c>
      <c r="AA245" s="52">
        <f t="shared" si="21"/>
        <v>3077.5060350000003</v>
      </c>
      <c r="AB245" s="52">
        <v>2811</v>
      </c>
    </row>
    <row r="246" spans="1:28">
      <c r="A246" s="46" t="s">
        <v>469</v>
      </c>
      <c r="B246" s="46" t="s">
        <v>470</v>
      </c>
      <c r="C246" s="49">
        <v>15208.619999999999</v>
      </c>
      <c r="D246" s="47">
        <v>23.09</v>
      </c>
      <c r="E246" s="47">
        <v>486.26</v>
      </c>
      <c r="F246" s="48">
        <f t="shared" si="17"/>
        <v>509.34999999999997</v>
      </c>
      <c r="G246" s="49">
        <v>42.73</v>
      </c>
      <c r="H246" s="47">
        <f t="shared" si="18"/>
        <v>552.07999999999993</v>
      </c>
      <c r="I246" s="47">
        <v>345</v>
      </c>
      <c r="J246" s="47">
        <v>8.4700000000000006</v>
      </c>
      <c r="K246" s="50">
        <v>87</v>
      </c>
      <c r="L246" s="48">
        <v>7.0000000000000007E-2</v>
      </c>
      <c r="M246" s="49">
        <v>139</v>
      </c>
      <c r="N246" s="51">
        <v>0.38200000000000001</v>
      </c>
      <c r="O246" s="52">
        <v>100</v>
      </c>
      <c r="P246" s="52">
        <v>100</v>
      </c>
      <c r="Q246" s="52">
        <v>13938.88</v>
      </c>
      <c r="R246" s="49">
        <v>760.43</v>
      </c>
      <c r="S246" s="52">
        <v>14400.7</v>
      </c>
      <c r="T246" s="52">
        <v>206.25</v>
      </c>
      <c r="U246" s="52">
        <v>179</v>
      </c>
      <c r="V246" s="52">
        <v>1972.5</v>
      </c>
      <c r="W246" s="53">
        <v>0.13697250828084745</v>
      </c>
      <c r="X246" s="53">
        <v>0.13500000000000001</v>
      </c>
      <c r="Y246" s="61">
        <f t="shared" si="19"/>
        <v>2329.3445000000002</v>
      </c>
      <c r="Z246" s="61">
        <f t="shared" si="20"/>
        <v>200</v>
      </c>
      <c r="AA246" s="52">
        <f t="shared" si="21"/>
        <v>5324.6521599999996</v>
      </c>
      <c r="AB246" s="52">
        <v>4473</v>
      </c>
    </row>
    <row r="247" spans="1:28">
      <c r="A247" s="46" t="s">
        <v>471</v>
      </c>
      <c r="B247" s="46" t="s">
        <v>472</v>
      </c>
      <c r="C247" s="49">
        <v>975.09</v>
      </c>
      <c r="D247" s="47">
        <v>37.18</v>
      </c>
      <c r="E247" s="47">
        <v>70.44</v>
      </c>
      <c r="F247" s="48">
        <f t="shared" si="17"/>
        <v>107.62</v>
      </c>
      <c r="G247" s="49">
        <v>0</v>
      </c>
      <c r="H247" s="47">
        <f t="shared" si="18"/>
        <v>107.62</v>
      </c>
      <c r="I247" s="47">
        <v>20</v>
      </c>
      <c r="J247" s="47">
        <v>0.47</v>
      </c>
      <c r="K247" s="50">
        <v>0</v>
      </c>
      <c r="L247" s="48">
        <v>0</v>
      </c>
      <c r="M247" s="49">
        <v>2</v>
      </c>
      <c r="N247" s="51">
        <v>0.2266</v>
      </c>
      <c r="O247" s="52">
        <v>0</v>
      </c>
      <c r="P247" s="52">
        <v>0</v>
      </c>
      <c r="Q247" s="52">
        <v>895.26</v>
      </c>
      <c r="R247" s="49">
        <v>48.75</v>
      </c>
      <c r="S247" s="52">
        <v>907.95</v>
      </c>
      <c r="T247" s="52">
        <v>0</v>
      </c>
      <c r="U247" s="52">
        <v>5.75</v>
      </c>
      <c r="V247" s="52">
        <v>108.25</v>
      </c>
      <c r="W247" s="53">
        <v>0.11922462690676799</v>
      </c>
      <c r="X247" s="53">
        <v>0.11922462690676799</v>
      </c>
      <c r="Y247" s="61">
        <f t="shared" si="19"/>
        <v>114</v>
      </c>
      <c r="Z247" s="61">
        <f t="shared" si="20"/>
        <v>0</v>
      </c>
      <c r="AA247" s="52">
        <f t="shared" si="21"/>
        <v>202.865916</v>
      </c>
      <c r="AB247" s="52">
        <v>218</v>
      </c>
    </row>
    <row r="248" spans="1:28">
      <c r="A248" s="46" t="s">
        <v>473</v>
      </c>
      <c r="B248" s="46" t="s">
        <v>474</v>
      </c>
      <c r="C248" s="49">
        <v>6061.2</v>
      </c>
      <c r="D248" s="47">
        <v>35.770000000000003</v>
      </c>
      <c r="E248" s="47">
        <v>234.12</v>
      </c>
      <c r="F248" s="48">
        <f t="shared" si="17"/>
        <v>269.89</v>
      </c>
      <c r="G248" s="49">
        <v>0</v>
      </c>
      <c r="H248" s="47">
        <f t="shared" si="18"/>
        <v>269.89</v>
      </c>
      <c r="I248" s="47">
        <v>121</v>
      </c>
      <c r="J248" s="47">
        <v>1.06</v>
      </c>
      <c r="K248" s="50">
        <v>13</v>
      </c>
      <c r="L248" s="48">
        <v>7.0000000000000007E-2</v>
      </c>
      <c r="M248" s="49">
        <v>138.70999999999998</v>
      </c>
      <c r="N248" s="51">
        <v>0.49630000000000002</v>
      </c>
      <c r="O248" s="52">
        <v>42.75</v>
      </c>
      <c r="P248" s="52">
        <v>42.75</v>
      </c>
      <c r="Q248" s="52">
        <v>4898.17</v>
      </c>
      <c r="R248" s="49">
        <v>303.06</v>
      </c>
      <c r="S248" s="52">
        <v>5022.0499999999993</v>
      </c>
      <c r="T248" s="52">
        <v>79.5</v>
      </c>
      <c r="U248" s="52">
        <v>78.75</v>
      </c>
      <c r="V248" s="52">
        <v>806.5</v>
      </c>
      <c r="W248" s="53">
        <v>0.16059179020519512</v>
      </c>
      <c r="X248" s="53">
        <v>0.13500000000000001</v>
      </c>
      <c r="Y248" s="61">
        <f t="shared" si="19"/>
        <v>836.22674999999992</v>
      </c>
      <c r="Z248" s="61">
        <f t="shared" si="20"/>
        <v>85.5</v>
      </c>
      <c r="AA248" s="52">
        <f t="shared" si="21"/>
        <v>2430.9617710000002</v>
      </c>
      <c r="AB248" s="52">
        <v>1787.4999999999998</v>
      </c>
    </row>
    <row r="249" spans="1:28">
      <c r="A249" s="46" t="s">
        <v>475</v>
      </c>
      <c r="B249" s="46" t="s">
        <v>476</v>
      </c>
      <c r="C249" s="49">
        <v>4169.75</v>
      </c>
      <c r="D249" s="47">
        <v>52.69</v>
      </c>
      <c r="E249" s="47">
        <v>280.47000000000003</v>
      </c>
      <c r="F249" s="48">
        <f t="shared" si="17"/>
        <v>333.16</v>
      </c>
      <c r="G249" s="49">
        <v>0</v>
      </c>
      <c r="H249" s="47">
        <f t="shared" si="18"/>
        <v>333.16</v>
      </c>
      <c r="I249" s="47">
        <v>92.82</v>
      </c>
      <c r="J249" s="47">
        <v>7.24</v>
      </c>
      <c r="K249" s="50">
        <v>4.49</v>
      </c>
      <c r="L249" s="48">
        <v>0</v>
      </c>
      <c r="M249" s="49">
        <v>254</v>
      </c>
      <c r="N249" s="51">
        <v>0.54400000000000004</v>
      </c>
      <c r="O249" s="52">
        <v>35</v>
      </c>
      <c r="P249" s="52">
        <v>35</v>
      </c>
      <c r="Q249" s="52">
        <v>4015.96</v>
      </c>
      <c r="R249" s="49">
        <v>208.49</v>
      </c>
      <c r="S249" s="52">
        <v>4055.3299999999995</v>
      </c>
      <c r="T249" s="52">
        <v>52</v>
      </c>
      <c r="U249" s="52">
        <v>45</v>
      </c>
      <c r="V249" s="52">
        <v>575.75</v>
      </c>
      <c r="W249" s="53">
        <v>0.14197364949338281</v>
      </c>
      <c r="X249" s="53">
        <v>0.13500000000000001</v>
      </c>
      <c r="Y249" s="61">
        <f t="shared" si="19"/>
        <v>644.46954999999991</v>
      </c>
      <c r="Z249" s="61">
        <f t="shared" si="20"/>
        <v>70</v>
      </c>
      <c r="AA249" s="52">
        <f t="shared" si="21"/>
        <v>2184.6822400000001</v>
      </c>
      <c r="AB249" s="52">
        <v>1143.48</v>
      </c>
    </row>
    <row r="250" spans="1:28">
      <c r="A250" s="46" t="s">
        <v>477</v>
      </c>
      <c r="B250" s="46" t="s">
        <v>478</v>
      </c>
      <c r="C250" s="49">
        <v>557.98</v>
      </c>
      <c r="D250" s="47">
        <v>0</v>
      </c>
      <c r="E250" s="47">
        <v>27.65</v>
      </c>
      <c r="F250" s="48">
        <f t="shared" si="17"/>
        <v>27.65</v>
      </c>
      <c r="G250" s="49">
        <v>0</v>
      </c>
      <c r="H250" s="47">
        <f t="shared" si="18"/>
        <v>27.65</v>
      </c>
      <c r="I250" s="47">
        <v>12</v>
      </c>
      <c r="J250" s="47">
        <v>0.33</v>
      </c>
      <c r="K250" s="50">
        <v>0</v>
      </c>
      <c r="L250" s="48">
        <v>0</v>
      </c>
      <c r="M250" s="49">
        <v>7</v>
      </c>
      <c r="N250" s="51">
        <v>0.32419999999999999</v>
      </c>
      <c r="O250" s="52">
        <v>1</v>
      </c>
      <c r="P250" s="52">
        <v>1</v>
      </c>
      <c r="Q250" s="52">
        <v>511.66</v>
      </c>
      <c r="R250" s="49">
        <v>27.9</v>
      </c>
      <c r="S250" s="52">
        <v>542.29000000000008</v>
      </c>
      <c r="T250" s="52">
        <v>3</v>
      </c>
      <c r="U250" s="52">
        <v>4</v>
      </c>
      <c r="V250" s="52">
        <v>66.5</v>
      </c>
      <c r="W250" s="53">
        <v>0.12262811410868722</v>
      </c>
      <c r="X250" s="53">
        <v>0.12262811410868722</v>
      </c>
      <c r="Y250" s="61">
        <f t="shared" si="19"/>
        <v>73.5</v>
      </c>
      <c r="Z250" s="61">
        <f t="shared" si="20"/>
        <v>2</v>
      </c>
      <c r="AA250" s="52">
        <f t="shared" si="21"/>
        <v>165.88017200000002</v>
      </c>
      <c r="AB250" s="52">
        <v>155</v>
      </c>
    </row>
    <row r="251" spans="1:28">
      <c r="A251" s="46" t="s">
        <v>479</v>
      </c>
      <c r="B251" s="46" t="s">
        <v>480</v>
      </c>
      <c r="C251" s="49">
        <v>3953.92</v>
      </c>
      <c r="D251" s="47">
        <v>102.2</v>
      </c>
      <c r="E251" s="47">
        <v>191.52</v>
      </c>
      <c r="F251" s="48">
        <f t="shared" si="17"/>
        <v>293.72000000000003</v>
      </c>
      <c r="G251" s="49">
        <v>0</v>
      </c>
      <c r="H251" s="47">
        <f t="shared" si="18"/>
        <v>293.72000000000003</v>
      </c>
      <c r="I251" s="47">
        <v>62.51</v>
      </c>
      <c r="J251" s="47">
        <v>1.42</v>
      </c>
      <c r="K251" s="50">
        <v>3</v>
      </c>
      <c r="L251" s="48">
        <v>0</v>
      </c>
      <c r="M251" s="49">
        <v>423.12</v>
      </c>
      <c r="N251" s="51">
        <v>0.51639999999999997</v>
      </c>
      <c r="O251" s="52">
        <v>26.5</v>
      </c>
      <c r="P251" s="52">
        <v>26.5</v>
      </c>
      <c r="Q251" s="52">
        <v>3645.08</v>
      </c>
      <c r="R251" s="49">
        <v>197.7</v>
      </c>
      <c r="S251" s="52">
        <v>3408.9300000000003</v>
      </c>
      <c r="T251" s="52">
        <v>39</v>
      </c>
      <c r="U251" s="52">
        <v>41.25</v>
      </c>
      <c r="V251" s="52">
        <v>449</v>
      </c>
      <c r="W251" s="53">
        <v>0.13171288351476856</v>
      </c>
      <c r="X251" s="53">
        <v>0.13171288351476856</v>
      </c>
      <c r="Y251" s="61">
        <f t="shared" si="19"/>
        <v>529.25</v>
      </c>
      <c r="Z251" s="61">
        <f t="shared" si="20"/>
        <v>53</v>
      </c>
      <c r="AA251" s="52">
        <f t="shared" si="21"/>
        <v>1882.3193119999999</v>
      </c>
      <c r="AB251" s="52">
        <v>872.35</v>
      </c>
    </row>
    <row r="252" spans="1:28">
      <c r="A252" s="46" t="s">
        <v>481</v>
      </c>
      <c r="B252" s="46" t="s">
        <v>482</v>
      </c>
      <c r="C252" s="49">
        <v>2679.0899999999997</v>
      </c>
      <c r="D252" s="47">
        <v>0</v>
      </c>
      <c r="E252" s="47">
        <v>121.91</v>
      </c>
      <c r="F252" s="48">
        <f t="shared" si="17"/>
        <v>121.91</v>
      </c>
      <c r="G252" s="49">
        <v>0</v>
      </c>
      <c r="H252" s="47">
        <f t="shared" si="18"/>
        <v>121.91</v>
      </c>
      <c r="I252" s="47">
        <v>81</v>
      </c>
      <c r="J252" s="47">
        <v>3.18</v>
      </c>
      <c r="K252" s="50">
        <v>4</v>
      </c>
      <c r="L252" s="48">
        <v>0</v>
      </c>
      <c r="M252" s="49">
        <v>498</v>
      </c>
      <c r="N252" s="51">
        <v>0.46929999999999999</v>
      </c>
      <c r="O252" s="52">
        <v>8</v>
      </c>
      <c r="P252" s="52">
        <v>8</v>
      </c>
      <c r="Q252" s="52">
        <v>2513.21</v>
      </c>
      <c r="R252" s="49">
        <v>133.94999999999999</v>
      </c>
      <c r="S252" s="52">
        <v>2548.8200000000002</v>
      </c>
      <c r="T252" s="52">
        <v>11.5</v>
      </c>
      <c r="U252" s="52">
        <v>23</v>
      </c>
      <c r="V252" s="52">
        <v>299.75</v>
      </c>
      <c r="W252" s="53">
        <v>0.11760344002322642</v>
      </c>
      <c r="X252" s="53">
        <v>0.11760344002322642</v>
      </c>
      <c r="Y252" s="61">
        <f t="shared" si="19"/>
        <v>334.25</v>
      </c>
      <c r="Z252" s="61">
        <f t="shared" si="20"/>
        <v>16</v>
      </c>
      <c r="AA252" s="52">
        <f t="shared" si="21"/>
        <v>1179.4494529999999</v>
      </c>
      <c r="AB252" s="52">
        <v>634</v>
      </c>
    </row>
    <row r="253" spans="1:28">
      <c r="A253" s="46" t="s">
        <v>483</v>
      </c>
      <c r="B253" s="46" t="s">
        <v>484</v>
      </c>
      <c r="C253" s="49">
        <v>1437.8799999999997</v>
      </c>
      <c r="D253" s="47">
        <v>54.4</v>
      </c>
      <c r="E253" s="47">
        <v>64.150000000000006</v>
      </c>
      <c r="F253" s="48">
        <f t="shared" si="17"/>
        <v>118.55000000000001</v>
      </c>
      <c r="G253" s="49">
        <v>0</v>
      </c>
      <c r="H253" s="47">
        <f t="shared" si="18"/>
        <v>118.55000000000001</v>
      </c>
      <c r="I253" s="47">
        <v>33.31</v>
      </c>
      <c r="J253" s="47">
        <v>3.3</v>
      </c>
      <c r="K253" s="50">
        <v>11.1</v>
      </c>
      <c r="L253" s="48">
        <v>0</v>
      </c>
      <c r="M253" s="49">
        <v>86.259999999999991</v>
      </c>
      <c r="N253" s="51">
        <v>0.50660000000000005</v>
      </c>
      <c r="O253" s="52">
        <v>2</v>
      </c>
      <c r="P253" s="52">
        <v>2</v>
      </c>
      <c r="Q253" s="52">
        <v>1362.39</v>
      </c>
      <c r="R253" s="49">
        <v>71.89</v>
      </c>
      <c r="S253" s="52">
        <v>1456.3899999999999</v>
      </c>
      <c r="T253" s="52">
        <v>14</v>
      </c>
      <c r="U253" s="52">
        <v>17.25</v>
      </c>
      <c r="V253" s="52">
        <v>222.25</v>
      </c>
      <c r="W253" s="53">
        <v>0.15260335487060472</v>
      </c>
      <c r="X253" s="53">
        <v>0.13500000000000001</v>
      </c>
      <c r="Y253" s="61">
        <f t="shared" si="19"/>
        <v>227.86265</v>
      </c>
      <c r="Z253" s="61">
        <f t="shared" si="20"/>
        <v>4</v>
      </c>
      <c r="AA253" s="52">
        <f t="shared" si="21"/>
        <v>690.18677400000013</v>
      </c>
      <c r="AB253" s="52">
        <v>360.24</v>
      </c>
    </row>
    <row r="254" spans="1:28">
      <c r="A254" s="46" t="s">
        <v>485</v>
      </c>
      <c r="B254" s="46" t="s">
        <v>486</v>
      </c>
      <c r="C254" s="49">
        <v>518</v>
      </c>
      <c r="D254" s="47">
        <v>0</v>
      </c>
      <c r="E254" s="47">
        <v>0</v>
      </c>
      <c r="F254" s="48">
        <f t="shared" si="17"/>
        <v>0</v>
      </c>
      <c r="G254" s="49">
        <v>0</v>
      </c>
      <c r="H254" s="47">
        <f t="shared" si="18"/>
        <v>0</v>
      </c>
      <c r="I254" s="47">
        <v>0</v>
      </c>
      <c r="J254" s="47">
        <v>0</v>
      </c>
      <c r="K254" s="50">
        <v>0</v>
      </c>
      <c r="L254" s="48">
        <v>0</v>
      </c>
      <c r="M254" s="49">
        <v>0</v>
      </c>
      <c r="N254" s="51">
        <v>0.38890000000000002</v>
      </c>
      <c r="O254" s="52">
        <v>2</v>
      </c>
      <c r="P254" s="52">
        <v>2</v>
      </c>
      <c r="Q254" s="52">
        <v>487.9</v>
      </c>
      <c r="R254" s="49">
        <v>0</v>
      </c>
      <c r="S254" s="52">
        <v>464</v>
      </c>
      <c r="T254" s="52">
        <v>0</v>
      </c>
      <c r="U254" s="52">
        <v>0</v>
      </c>
      <c r="V254" s="52">
        <v>56</v>
      </c>
      <c r="W254" s="53">
        <v>0.1206896551724138</v>
      </c>
      <c r="X254" s="53">
        <v>0.1206896551724138</v>
      </c>
      <c r="Y254" s="61">
        <f t="shared" si="19"/>
        <v>56</v>
      </c>
      <c r="Z254" s="61">
        <f t="shared" si="20"/>
        <v>4</v>
      </c>
      <c r="AA254" s="52">
        <f t="shared" si="21"/>
        <v>189.74431000000001</v>
      </c>
      <c r="AB254" s="52">
        <v>192</v>
      </c>
    </row>
    <row r="255" spans="1:28">
      <c r="A255" s="46" t="s">
        <v>487</v>
      </c>
      <c r="B255" s="46" t="s">
        <v>488</v>
      </c>
      <c r="C255" s="49">
        <v>602.72</v>
      </c>
      <c r="D255" s="47">
        <v>0</v>
      </c>
      <c r="E255" s="47">
        <v>0</v>
      </c>
      <c r="F255" s="48">
        <f t="shared" si="17"/>
        <v>0</v>
      </c>
      <c r="G255" s="49">
        <v>0</v>
      </c>
      <c r="H255" s="47">
        <f t="shared" si="18"/>
        <v>0</v>
      </c>
      <c r="I255" s="47">
        <v>0</v>
      </c>
      <c r="J255" s="47">
        <v>2.72</v>
      </c>
      <c r="K255" s="50">
        <v>0</v>
      </c>
      <c r="L255" s="48">
        <v>0</v>
      </c>
      <c r="M255" s="49">
        <v>0</v>
      </c>
      <c r="N255" s="51">
        <v>0.4274</v>
      </c>
      <c r="O255" s="52">
        <v>0</v>
      </c>
      <c r="P255" s="52">
        <v>0</v>
      </c>
      <c r="Q255" s="52">
        <v>490.51</v>
      </c>
      <c r="R255" s="49">
        <v>0</v>
      </c>
      <c r="S255" s="52">
        <v>561.54999999999995</v>
      </c>
      <c r="T255" s="52">
        <v>0</v>
      </c>
      <c r="U255" s="52">
        <v>0</v>
      </c>
      <c r="V255" s="52">
        <v>93</v>
      </c>
      <c r="W255" s="53">
        <v>0.16561303534858873</v>
      </c>
      <c r="X255" s="53">
        <v>0.13500000000000001</v>
      </c>
      <c r="Y255" s="61">
        <f t="shared" si="19"/>
        <v>75.809250000000006</v>
      </c>
      <c r="Z255" s="61">
        <f t="shared" si="20"/>
        <v>0</v>
      </c>
      <c r="AA255" s="52">
        <f t="shared" si="21"/>
        <v>209.64397399999999</v>
      </c>
      <c r="AB255" s="52">
        <v>0</v>
      </c>
    </row>
    <row r="256" spans="1:28">
      <c r="A256" s="46" t="s">
        <v>489</v>
      </c>
      <c r="B256" s="46" t="s">
        <v>490</v>
      </c>
      <c r="C256" s="49">
        <v>30.8</v>
      </c>
      <c r="D256" s="47">
        <v>0</v>
      </c>
      <c r="E256" s="47">
        <v>0</v>
      </c>
      <c r="F256" s="48">
        <f t="shared" si="17"/>
        <v>0</v>
      </c>
      <c r="G256" s="49">
        <v>0</v>
      </c>
      <c r="H256" s="47">
        <f t="shared" si="18"/>
        <v>0</v>
      </c>
      <c r="I256" s="47">
        <v>0</v>
      </c>
      <c r="J256" s="47">
        <v>0</v>
      </c>
      <c r="K256" s="50">
        <v>0</v>
      </c>
      <c r="L256" s="48">
        <v>0</v>
      </c>
      <c r="M256" s="49">
        <v>0</v>
      </c>
      <c r="N256" s="51">
        <v>0.75</v>
      </c>
      <c r="O256" s="52">
        <v>0</v>
      </c>
      <c r="P256" s="52">
        <v>0</v>
      </c>
      <c r="Q256" s="52">
        <v>39.020000000000003</v>
      </c>
      <c r="R256" s="49">
        <v>1.54</v>
      </c>
      <c r="S256" s="52">
        <v>36.130000000000003</v>
      </c>
      <c r="T256" s="52">
        <v>0</v>
      </c>
      <c r="U256" s="52">
        <v>0</v>
      </c>
      <c r="V256" s="52">
        <v>3.25</v>
      </c>
      <c r="W256" s="53">
        <v>8.9952947688901178E-2</v>
      </c>
      <c r="X256" s="53">
        <v>8.9952947688901178E-2</v>
      </c>
      <c r="Y256" s="61">
        <f t="shared" si="19"/>
        <v>3.2499999999999996</v>
      </c>
      <c r="Z256" s="61">
        <f t="shared" si="20"/>
        <v>0</v>
      </c>
      <c r="AA256" s="52">
        <f t="shared" si="21"/>
        <v>29.265000000000001</v>
      </c>
      <c r="AB256" s="52">
        <v>9.4</v>
      </c>
    </row>
    <row r="257" spans="1:28">
      <c r="A257" s="46" t="s">
        <v>491</v>
      </c>
      <c r="B257" s="46" t="s">
        <v>492</v>
      </c>
      <c r="C257" s="49">
        <v>814.16000000000008</v>
      </c>
      <c r="D257" s="47">
        <v>9.09</v>
      </c>
      <c r="E257" s="47">
        <v>40.86</v>
      </c>
      <c r="F257" s="48">
        <f t="shared" si="17"/>
        <v>49.95</v>
      </c>
      <c r="G257" s="49">
        <v>0</v>
      </c>
      <c r="H257" s="47">
        <f t="shared" si="18"/>
        <v>49.95</v>
      </c>
      <c r="I257" s="47">
        <v>26.5</v>
      </c>
      <c r="J257" s="47">
        <v>2.21</v>
      </c>
      <c r="K257" s="50">
        <v>5.5</v>
      </c>
      <c r="L257" s="48">
        <v>0</v>
      </c>
      <c r="M257" s="49">
        <v>98</v>
      </c>
      <c r="N257" s="51">
        <v>0.55810000000000004</v>
      </c>
      <c r="O257" s="52">
        <v>0</v>
      </c>
      <c r="P257" s="52">
        <v>0</v>
      </c>
      <c r="Q257" s="52">
        <v>797.03</v>
      </c>
      <c r="R257" s="49">
        <v>40.71</v>
      </c>
      <c r="S257" s="52">
        <v>771.58</v>
      </c>
      <c r="T257" s="52">
        <v>2.5</v>
      </c>
      <c r="U257" s="52">
        <v>8</v>
      </c>
      <c r="V257" s="52">
        <v>119.5</v>
      </c>
      <c r="W257" s="53">
        <v>0.15487700562482179</v>
      </c>
      <c r="X257" s="53">
        <v>0.13500000000000001</v>
      </c>
      <c r="Y257" s="61">
        <f t="shared" si="19"/>
        <v>114.66330000000001</v>
      </c>
      <c r="Z257" s="61">
        <f t="shared" si="20"/>
        <v>0</v>
      </c>
      <c r="AA257" s="52">
        <f t="shared" si="21"/>
        <v>444.82244300000002</v>
      </c>
      <c r="AB257" s="52">
        <v>181</v>
      </c>
    </row>
    <row r="258" spans="1:28">
      <c r="A258" s="46" t="s">
        <v>493</v>
      </c>
      <c r="B258" s="46" t="s">
        <v>494</v>
      </c>
      <c r="C258" s="49">
        <v>471.4</v>
      </c>
      <c r="D258" s="47">
        <v>0</v>
      </c>
      <c r="E258" s="47">
        <v>6.4</v>
      </c>
      <c r="F258" s="48">
        <f t="shared" si="17"/>
        <v>6.4</v>
      </c>
      <c r="G258" s="49">
        <v>0</v>
      </c>
      <c r="H258" s="47">
        <f t="shared" si="18"/>
        <v>6.4</v>
      </c>
      <c r="I258" s="47">
        <v>0</v>
      </c>
      <c r="J258" s="47">
        <v>0</v>
      </c>
      <c r="K258" s="50">
        <v>60</v>
      </c>
      <c r="L258" s="48">
        <v>0</v>
      </c>
      <c r="M258" s="49">
        <v>0</v>
      </c>
      <c r="N258" s="51">
        <v>0.77569999999999995</v>
      </c>
      <c r="O258" s="52">
        <v>0</v>
      </c>
      <c r="P258" s="52">
        <v>0</v>
      </c>
      <c r="Q258" s="52">
        <v>432.2</v>
      </c>
      <c r="R258" s="49">
        <v>23.57</v>
      </c>
      <c r="S258" s="52">
        <v>427.86</v>
      </c>
      <c r="T258" s="52">
        <v>3</v>
      </c>
      <c r="U258" s="52">
        <v>3.5</v>
      </c>
      <c r="V258" s="52">
        <v>64.5</v>
      </c>
      <c r="W258" s="53">
        <v>0.15075024540737625</v>
      </c>
      <c r="X258" s="53">
        <v>0.13500000000000001</v>
      </c>
      <c r="Y258" s="61">
        <f t="shared" si="19"/>
        <v>64.261099999999999</v>
      </c>
      <c r="Z258" s="61">
        <f t="shared" si="20"/>
        <v>0</v>
      </c>
      <c r="AA258" s="52">
        <f t="shared" si="21"/>
        <v>335.25753999999995</v>
      </c>
      <c r="AB258" s="52">
        <v>140</v>
      </c>
    </row>
    <row r="259" spans="1:28">
      <c r="A259" s="46" t="s">
        <v>495</v>
      </c>
      <c r="B259" s="46" t="s">
        <v>496</v>
      </c>
      <c r="C259" s="49">
        <v>258</v>
      </c>
      <c r="D259" s="47">
        <v>0</v>
      </c>
      <c r="E259" s="47">
        <v>0</v>
      </c>
      <c r="F259" s="48">
        <f t="shared" si="17"/>
        <v>0</v>
      </c>
      <c r="G259" s="49">
        <v>0</v>
      </c>
      <c r="H259" s="47">
        <f t="shared" si="18"/>
        <v>0</v>
      </c>
      <c r="I259" s="47">
        <v>0</v>
      </c>
      <c r="J259" s="47">
        <v>0</v>
      </c>
      <c r="K259" s="50">
        <v>0</v>
      </c>
      <c r="L259" s="48">
        <v>0</v>
      </c>
      <c r="M259" s="49">
        <v>0</v>
      </c>
      <c r="N259" s="51">
        <v>0.1852</v>
      </c>
      <c r="O259" s="52">
        <v>5</v>
      </c>
      <c r="P259" s="52">
        <v>5</v>
      </c>
      <c r="Q259" s="52">
        <v>930.82</v>
      </c>
      <c r="R259" s="49">
        <v>12.9</v>
      </c>
      <c r="S259" s="52">
        <v>992.14</v>
      </c>
      <c r="T259" s="52">
        <v>0</v>
      </c>
      <c r="U259" s="52">
        <v>5.5</v>
      </c>
      <c r="V259" s="52">
        <v>99.25</v>
      </c>
      <c r="W259" s="53">
        <v>0.10003628520168524</v>
      </c>
      <c r="X259" s="53">
        <v>0.10003628520168524</v>
      </c>
      <c r="Y259" s="61">
        <f t="shared" si="19"/>
        <v>104.75</v>
      </c>
      <c r="Z259" s="61">
        <f t="shared" si="20"/>
        <v>10</v>
      </c>
      <c r="AA259" s="52">
        <f t="shared" si="21"/>
        <v>172.38786400000001</v>
      </c>
      <c r="AB259" s="52">
        <v>93</v>
      </c>
    </row>
    <row r="260" spans="1:28">
      <c r="A260" s="46" t="s">
        <v>497</v>
      </c>
      <c r="B260" s="46" t="s">
        <v>498</v>
      </c>
      <c r="C260" s="49">
        <v>1893.7399999999998</v>
      </c>
      <c r="D260" s="47">
        <v>11.8</v>
      </c>
      <c r="E260" s="47">
        <v>81.97</v>
      </c>
      <c r="F260" s="48">
        <f t="shared" si="17"/>
        <v>93.77</v>
      </c>
      <c r="G260" s="49">
        <v>13.86</v>
      </c>
      <c r="H260" s="47">
        <f t="shared" si="18"/>
        <v>107.63</v>
      </c>
      <c r="I260" s="47">
        <v>45</v>
      </c>
      <c r="J260" s="47">
        <v>8.11</v>
      </c>
      <c r="K260" s="50">
        <v>8</v>
      </c>
      <c r="L260" s="48">
        <v>0</v>
      </c>
      <c r="M260" s="49">
        <v>25</v>
      </c>
      <c r="N260" s="51">
        <v>0.51900000000000002</v>
      </c>
      <c r="O260" s="52">
        <v>12</v>
      </c>
      <c r="P260" s="52">
        <v>12</v>
      </c>
      <c r="Q260" s="52">
        <v>1800.43</v>
      </c>
      <c r="R260" s="49">
        <v>94.69</v>
      </c>
      <c r="S260" s="52">
        <v>1736.3400000000001</v>
      </c>
      <c r="T260" s="52">
        <v>7.25</v>
      </c>
      <c r="U260" s="52">
        <v>17.25</v>
      </c>
      <c r="V260" s="52">
        <v>261.75</v>
      </c>
      <c r="W260" s="53">
        <v>0.15074812536715157</v>
      </c>
      <c r="X260" s="53">
        <v>0.13500000000000001</v>
      </c>
      <c r="Y260" s="61">
        <f t="shared" si="19"/>
        <v>258.90590000000003</v>
      </c>
      <c r="Z260" s="61">
        <f t="shared" si="20"/>
        <v>24</v>
      </c>
      <c r="AA260" s="52">
        <f t="shared" si="21"/>
        <v>934.42317000000003</v>
      </c>
      <c r="AB260" s="52">
        <v>527</v>
      </c>
    </row>
    <row r="261" spans="1:28">
      <c r="A261" s="46" t="s">
        <v>499</v>
      </c>
      <c r="B261" s="46" t="s">
        <v>500</v>
      </c>
      <c r="C261" s="49">
        <v>203</v>
      </c>
      <c r="D261" s="47">
        <v>0</v>
      </c>
      <c r="E261" s="47">
        <v>0</v>
      </c>
      <c r="F261" s="48">
        <f t="shared" si="17"/>
        <v>0</v>
      </c>
      <c r="G261" s="49">
        <v>0</v>
      </c>
      <c r="H261" s="47">
        <f t="shared" si="18"/>
        <v>0</v>
      </c>
      <c r="I261" s="47">
        <v>0</v>
      </c>
      <c r="J261" s="47">
        <v>0</v>
      </c>
      <c r="K261" s="50">
        <v>0</v>
      </c>
      <c r="L261" s="48">
        <v>0</v>
      </c>
      <c r="M261" s="49">
        <v>112</v>
      </c>
      <c r="N261" s="51">
        <v>0.39910000000000001</v>
      </c>
      <c r="O261" s="52">
        <v>0</v>
      </c>
      <c r="P261" s="52">
        <v>0</v>
      </c>
      <c r="Q261" s="52">
        <v>219.4</v>
      </c>
      <c r="R261" s="49">
        <v>10.15</v>
      </c>
      <c r="S261" s="52">
        <v>216.88</v>
      </c>
      <c r="T261" s="52">
        <v>0.75</v>
      </c>
      <c r="U261" s="52">
        <v>3</v>
      </c>
      <c r="V261" s="52">
        <v>10.5</v>
      </c>
      <c r="W261" s="53">
        <v>4.8413869420877907E-2</v>
      </c>
      <c r="X261" s="53">
        <v>4.8413869420877907E-2</v>
      </c>
      <c r="Y261" s="61">
        <f t="shared" si="19"/>
        <v>14.25</v>
      </c>
      <c r="Z261" s="61">
        <f t="shared" si="20"/>
        <v>0</v>
      </c>
      <c r="AA261" s="52">
        <f t="shared" si="21"/>
        <v>87.562539999999998</v>
      </c>
      <c r="AB261" s="52">
        <v>50</v>
      </c>
    </row>
    <row r="262" spans="1:28">
      <c r="A262" s="46" t="s">
        <v>501</v>
      </c>
      <c r="B262" s="46" t="s">
        <v>502</v>
      </c>
      <c r="C262" s="49">
        <v>67</v>
      </c>
      <c r="D262" s="47">
        <v>0</v>
      </c>
      <c r="E262" s="47">
        <v>0</v>
      </c>
      <c r="F262" s="48">
        <f t="shared" si="17"/>
        <v>0</v>
      </c>
      <c r="G262" s="49">
        <v>0</v>
      </c>
      <c r="H262" s="47">
        <f t="shared" si="18"/>
        <v>0</v>
      </c>
      <c r="I262" s="47">
        <v>0</v>
      </c>
      <c r="J262" s="47">
        <v>0</v>
      </c>
      <c r="K262" s="50">
        <v>0</v>
      </c>
      <c r="L262" s="48">
        <v>0</v>
      </c>
      <c r="M262" s="49">
        <v>0</v>
      </c>
      <c r="N262" s="51">
        <v>0.8</v>
      </c>
      <c r="O262" s="52">
        <v>0</v>
      </c>
      <c r="P262" s="52">
        <v>0</v>
      </c>
      <c r="Q262" s="52">
        <v>78.900000000000006</v>
      </c>
      <c r="R262" s="49">
        <v>3.35</v>
      </c>
      <c r="S262" s="52">
        <v>72</v>
      </c>
      <c r="T262" s="52">
        <v>0</v>
      </c>
      <c r="U262" s="52">
        <v>0</v>
      </c>
      <c r="V262" s="52">
        <v>7</v>
      </c>
      <c r="W262" s="53">
        <v>9.7222222222222224E-2</v>
      </c>
      <c r="X262" s="53">
        <v>9.7222222222222224E-2</v>
      </c>
      <c r="Y262" s="61">
        <f t="shared" si="19"/>
        <v>7</v>
      </c>
      <c r="Z262" s="61">
        <f t="shared" si="20"/>
        <v>0</v>
      </c>
      <c r="AA262" s="52">
        <f t="shared" si="21"/>
        <v>63.120000000000005</v>
      </c>
      <c r="AB262" s="52">
        <v>30</v>
      </c>
    </row>
    <row r="263" spans="1:28">
      <c r="A263" s="46" t="s">
        <v>503</v>
      </c>
      <c r="B263" s="46" t="s">
        <v>504</v>
      </c>
      <c r="C263" s="49">
        <v>35</v>
      </c>
      <c r="D263" s="47">
        <v>0</v>
      </c>
      <c r="E263" s="47">
        <v>0</v>
      </c>
      <c r="F263" s="48">
        <f t="shared" si="17"/>
        <v>0</v>
      </c>
      <c r="G263" s="49">
        <v>0</v>
      </c>
      <c r="H263" s="47">
        <f t="shared" si="18"/>
        <v>0</v>
      </c>
      <c r="I263" s="47">
        <v>0</v>
      </c>
      <c r="J263" s="47">
        <v>0</v>
      </c>
      <c r="K263" s="50">
        <v>0</v>
      </c>
      <c r="L263" s="48">
        <v>0</v>
      </c>
      <c r="M263" s="49">
        <v>0</v>
      </c>
      <c r="N263" s="51">
        <v>0.79410000000000003</v>
      </c>
      <c r="O263" s="52">
        <v>0</v>
      </c>
      <c r="P263" s="52">
        <v>0</v>
      </c>
      <c r="Q263" s="52">
        <v>34.6</v>
      </c>
      <c r="R263" s="49">
        <v>1.75</v>
      </c>
      <c r="S263" s="52">
        <v>35.799999999999997</v>
      </c>
      <c r="T263" s="52">
        <v>0</v>
      </c>
      <c r="U263" s="52">
        <v>0</v>
      </c>
      <c r="V263" s="52">
        <v>1.25</v>
      </c>
      <c r="W263" s="53">
        <v>3.4916201117318441E-2</v>
      </c>
      <c r="X263" s="53">
        <v>3.4916201117318441E-2</v>
      </c>
      <c r="Y263" s="61">
        <f t="shared" si="19"/>
        <v>1.25</v>
      </c>
      <c r="Z263" s="61">
        <f t="shared" si="20"/>
        <v>0</v>
      </c>
      <c r="AA263" s="52">
        <f t="shared" si="21"/>
        <v>27.475860000000001</v>
      </c>
      <c r="AB263" s="52">
        <v>18</v>
      </c>
    </row>
    <row r="264" spans="1:28">
      <c r="A264" s="46" t="s">
        <v>505</v>
      </c>
      <c r="B264" s="46" t="s">
        <v>506</v>
      </c>
      <c r="C264" s="49">
        <v>120.74000000000001</v>
      </c>
      <c r="D264" s="47">
        <v>0</v>
      </c>
      <c r="E264" s="47">
        <v>6.18</v>
      </c>
      <c r="F264" s="48">
        <f t="shared" si="17"/>
        <v>6.18</v>
      </c>
      <c r="G264" s="49">
        <v>0</v>
      </c>
      <c r="H264" s="47">
        <f t="shared" si="18"/>
        <v>6.18</v>
      </c>
      <c r="I264" s="47">
        <v>1</v>
      </c>
      <c r="J264" s="47">
        <v>0.56000000000000005</v>
      </c>
      <c r="K264" s="50">
        <v>0</v>
      </c>
      <c r="L264" s="48">
        <v>0</v>
      </c>
      <c r="M264" s="49">
        <v>0</v>
      </c>
      <c r="N264" s="51">
        <v>0.8</v>
      </c>
      <c r="O264" s="52">
        <v>0</v>
      </c>
      <c r="P264" s="52">
        <v>0</v>
      </c>
      <c r="Q264" s="52">
        <v>126.68</v>
      </c>
      <c r="R264" s="49">
        <v>6.04</v>
      </c>
      <c r="S264" s="52">
        <v>107.61999999999999</v>
      </c>
      <c r="T264" s="52">
        <v>0</v>
      </c>
      <c r="U264" s="52">
        <v>0</v>
      </c>
      <c r="V264" s="52">
        <v>21.5</v>
      </c>
      <c r="W264" s="53">
        <v>0.19977699312395467</v>
      </c>
      <c r="X264" s="53">
        <v>0.13500000000000001</v>
      </c>
      <c r="Y264" s="61">
        <f t="shared" si="19"/>
        <v>14.528699999999999</v>
      </c>
      <c r="Z264" s="61">
        <f t="shared" si="20"/>
        <v>0</v>
      </c>
      <c r="AA264" s="52">
        <f t="shared" si="21"/>
        <v>101.34400000000001</v>
      </c>
      <c r="AB264" s="52">
        <v>26</v>
      </c>
    </row>
    <row r="265" spans="1:28">
      <c r="A265" s="46" t="s">
        <v>507</v>
      </c>
      <c r="B265" s="46" t="s">
        <v>508</v>
      </c>
      <c r="C265" s="49">
        <v>455.34999999999997</v>
      </c>
      <c r="D265" s="47">
        <v>0</v>
      </c>
      <c r="E265" s="47">
        <v>30.84</v>
      </c>
      <c r="F265" s="48">
        <f t="shared" si="17"/>
        <v>30.84</v>
      </c>
      <c r="G265" s="49">
        <v>0</v>
      </c>
      <c r="H265" s="47">
        <f t="shared" si="18"/>
        <v>30.84</v>
      </c>
      <c r="I265" s="47">
        <v>8</v>
      </c>
      <c r="J265" s="47">
        <v>0.51</v>
      </c>
      <c r="K265" s="50">
        <v>0</v>
      </c>
      <c r="L265" s="48">
        <v>0</v>
      </c>
      <c r="M265" s="49">
        <v>33</v>
      </c>
      <c r="N265" s="51">
        <v>0.74470000000000003</v>
      </c>
      <c r="O265" s="52">
        <v>0</v>
      </c>
      <c r="P265" s="52">
        <v>0</v>
      </c>
      <c r="Q265" s="52">
        <v>459.25</v>
      </c>
      <c r="R265" s="49">
        <v>22.77</v>
      </c>
      <c r="S265" s="52">
        <v>471.96999999999997</v>
      </c>
      <c r="T265" s="52">
        <v>0</v>
      </c>
      <c r="U265" s="52">
        <v>3</v>
      </c>
      <c r="V265" s="52">
        <v>73.75</v>
      </c>
      <c r="W265" s="53">
        <v>0.15625993177532471</v>
      </c>
      <c r="X265" s="53">
        <v>0.13500000000000001</v>
      </c>
      <c r="Y265" s="61">
        <f t="shared" si="19"/>
        <v>66.715949999999992</v>
      </c>
      <c r="Z265" s="61">
        <f t="shared" si="20"/>
        <v>0</v>
      </c>
      <c r="AA265" s="52">
        <f t="shared" si="21"/>
        <v>342.00347500000004</v>
      </c>
      <c r="AB265" s="52">
        <v>95</v>
      </c>
    </row>
    <row r="266" spans="1:28">
      <c r="A266" s="46" t="s">
        <v>509</v>
      </c>
      <c r="B266" s="46" t="s">
        <v>510</v>
      </c>
      <c r="C266" s="49">
        <v>229.42</v>
      </c>
      <c r="D266" s="47">
        <v>0</v>
      </c>
      <c r="E266" s="47">
        <v>7.72</v>
      </c>
      <c r="F266" s="48">
        <f t="shared" ref="F266:F322" si="22">D266+E266</f>
        <v>7.72</v>
      </c>
      <c r="G266" s="49">
        <v>0</v>
      </c>
      <c r="H266" s="47">
        <f t="shared" ref="H266:H322" si="23">SUM(F266:G266)</f>
        <v>7.72</v>
      </c>
      <c r="I266" s="47">
        <v>3</v>
      </c>
      <c r="J266" s="47">
        <v>0.7</v>
      </c>
      <c r="K266" s="50">
        <v>0</v>
      </c>
      <c r="L266" s="48">
        <v>0</v>
      </c>
      <c r="M266" s="49">
        <v>60</v>
      </c>
      <c r="N266" s="51">
        <v>0.66810000000000003</v>
      </c>
      <c r="O266" s="52">
        <v>0</v>
      </c>
      <c r="P266" s="52">
        <v>0</v>
      </c>
      <c r="Q266" s="52">
        <v>226.08</v>
      </c>
      <c r="R266" s="49">
        <v>11.47</v>
      </c>
      <c r="S266" s="52">
        <v>208.25</v>
      </c>
      <c r="T266" s="52">
        <v>0</v>
      </c>
      <c r="U266" s="52">
        <v>2</v>
      </c>
      <c r="V266" s="52">
        <v>22.75</v>
      </c>
      <c r="W266" s="53">
        <v>0.1092436974789916</v>
      </c>
      <c r="X266" s="53">
        <v>0.1092436974789916</v>
      </c>
      <c r="Y266" s="61">
        <f t="shared" ref="Y266:Y322" si="24">(T266+U266)+(S266*X266)</f>
        <v>24.75</v>
      </c>
      <c r="Z266" s="61">
        <f t="shared" ref="Z266:Z322" si="25">O266+P266</f>
        <v>0</v>
      </c>
      <c r="AA266" s="52">
        <f t="shared" ref="AA266:AA322" si="26">Q266*N266</f>
        <v>151.044048</v>
      </c>
      <c r="AB266" s="52">
        <v>37</v>
      </c>
    </row>
    <row r="267" spans="1:28">
      <c r="A267" s="46" t="s">
        <v>511</v>
      </c>
      <c r="B267" s="46" t="s">
        <v>512</v>
      </c>
      <c r="C267" s="49">
        <v>1118.07</v>
      </c>
      <c r="D267" s="47">
        <v>0</v>
      </c>
      <c r="E267" s="47">
        <v>62.02</v>
      </c>
      <c r="F267" s="48">
        <f t="shared" si="22"/>
        <v>62.02</v>
      </c>
      <c r="G267" s="49">
        <v>0</v>
      </c>
      <c r="H267" s="47">
        <f t="shared" si="23"/>
        <v>62.02</v>
      </c>
      <c r="I267" s="47">
        <v>17</v>
      </c>
      <c r="J267" s="47">
        <v>1.05</v>
      </c>
      <c r="K267" s="50">
        <v>0</v>
      </c>
      <c r="L267" s="48">
        <v>0</v>
      </c>
      <c r="M267" s="49">
        <v>255</v>
      </c>
      <c r="N267" s="51">
        <v>0.46750000000000003</v>
      </c>
      <c r="O267" s="52">
        <v>0</v>
      </c>
      <c r="P267" s="52">
        <v>0</v>
      </c>
      <c r="Q267" s="52">
        <v>1017.81</v>
      </c>
      <c r="R267" s="49">
        <v>55.9</v>
      </c>
      <c r="S267" s="52">
        <v>1050.42</v>
      </c>
      <c r="T267" s="52">
        <v>2</v>
      </c>
      <c r="U267" s="52">
        <v>10.5</v>
      </c>
      <c r="V267" s="52">
        <v>140.5</v>
      </c>
      <c r="W267" s="53">
        <v>0.1337560214009634</v>
      </c>
      <c r="X267" s="53">
        <v>0.1337560214009634</v>
      </c>
      <c r="Y267" s="61">
        <f t="shared" si="24"/>
        <v>153</v>
      </c>
      <c r="Z267" s="61">
        <f t="shared" si="25"/>
        <v>0</v>
      </c>
      <c r="AA267" s="52">
        <f t="shared" si="26"/>
        <v>475.82617499999998</v>
      </c>
      <c r="AB267" s="52">
        <v>238</v>
      </c>
    </row>
    <row r="268" spans="1:28">
      <c r="A268" s="46" t="s">
        <v>513</v>
      </c>
      <c r="B268" s="46" t="s">
        <v>514</v>
      </c>
      <c r="C268" s="49">
        <v>6108.53</v>
      </c>
      <c r="D268" s="47">
        <v>39.1</v>
      </c>
      <c r="E268" s="47">
        <v>396.55</v>
      </c>
      <c r="F268" s="48">
        <f t="shared" si="22"/>
        <v>435.65000000000003</v>
      </c>
      <c r="G268" s="49">
        <v>0</v>
      </c>
      <c r="H268" s="47">
        <f t="shared" si="23"/>
        <v>435.65000000000003</v>
      </c>
      <c r="I268" s="47">
        <v>130</v>
      </c>
      <c r="J268" s="47">
        <v>12.88</v>
      </c>
      <c r="K268" s="50">
        <v>10</v>
      </c>
      <c r="L268" s="48">
        <v>0</v>
      </c>
      <c r="M268" s="49">
        <v>95</v>
      </c>
      <c r="N268" s="51">
        <v>0.42499999999999999</v>
      </c>
      <c r="O268" s="52">
        <v>38.25</v>
      </c>
      <c r="P268" s="52">
        <v>38.25</v>
      </c>
      <c r="Q268" s="52">
        <v>5626.94</v>
      </c>
      <c r="R268" s="49">
        <v>305.43</v>
      </c>
      <c r="S268" s="52">
        <v>5736.869999999999</v>
      </c>
      <c r="T268" s="52">
        <v>39.5</v>
      </c>
      <c r="U268" s="52">
        <v>78.25</v>
      </c>
      <c r="V268" s="52">
        <v>756.75</v>
      </c>
      <c r="W268" s="53">
        <v>0.13190990906191008</v>
      </c>
      <c r="X268" s="53">
        <v>0.13190990906191008</v>
      </c>
      <c r="Y268" s="61">
        <f t="shared" si="24"/>
        <v>874.5</v>
      </c>
      <c r="Z268" s="61">
        <f t="shared" si="25"/>
        <v>76.5</v>
      </c>
      <c r="AA268" s="52">
        <f t="shared" si="26"/>
        <v>2391.4494999999997</v>
      </c>
      <c r="AB268" s="52">
        <v>1764.1100000000001</v>
      </c>
    </row>
    <row r="269" spans="1:28">
      <c r="A269" s="46" t="s">
        <v>515</v>
      </c>
      <c r="B269" s="46" t="s">
        <v>516</v>
      </c>
      <c r="C269" s="49">
        <v>16112.26</v>
      </c>
      <c r="D269" s="47">
        <v>216.78</v>
      </c>
      <c r="E269" s="47">
        <v>734</v>
      </c>
      <c r="F269" s="48">
        <f t="shared" si="22"/>
        <v>950.78</v>
      </c>
      <c r="G269" s="49">
        <v>0</v>
      </c>
      <c r="H269" s="47">
        <f t="shared" si="23"/>
        <v>950.78</v>
      </c>
      <c r="I269" s="47">
        <v>320</v>
      </c>
      <c r="J269" s="47">
        <v>31.48</v>
      </c>
      <c r="K269" s="50">
        <v>0</v>
      </c>
      <c r="L269" s="48">
        <v>0</v>
      </c>
      <c r="M269" s="49">
        <v>0</v>
      </c>
      <c r="N269" s="51">
        <v>0.42859999999999998</v>
      </c>
      <c r="O269" s="52">
        <v>218.75</v>
      </c>
      <c r="P269" s="52">
        <v>218.75</v>
      </c>
      <c r="Q269" s="52">
        <v>14910.55</v>
      </c>
      <c r="R269" s="49">
        <v>805.61</v>
      </c>
      <c r="S269" s="52">
        <v>15305.019999999999</v>
      </c>
      <c r="T269" s="52">
        <v>102.5</v>
      </c>
      <c r="U269" s="52">
        <v>245.25</v>
      </c>
      <c r="V269" s="52">
        <v>2097.5</v>
      </c>
      <c r="W269" s="53">
        <v>0.13704653767195341</v>
      </c>
      <c r="X269" s="53">
        <v>0.13500000000000001</v>
      </c>
      <c r="Y269" s="61">
        <f t="shared" si="24"/>
        <v>2413.9276999999997</v>
      </c>
      <c r="Z269" s="61">
        <f t="shared" si="25"/>
        <v>437.5</v>
      </c>
      <c r="AA269" s="52">
        <f t="shared" si="26"/>
        <v>6390.6617299999998</v>
      </c>
      <c r="AB269" s="52">
        <v>4651</v>
      </c>
    </row>
    <row r="270" spans="1:28">
      <c r="A270" s="46" t="s">
        <v>517</v>
      </c>
      <c r="B270" s="46" t="s">
        <v>518</v>
      </c>
      <c r="C270" s="49">
        <v>7562.8499999999995</v>
      </c>
      <c r="D270" s="47">
        <v>189.72</v>
      </c>
      <c r="E270" s="47">
        <v>264.10000000000002</v>
      </c>
      <c r="F270" s="48">
        <f t="shared" si="22"/>
        <v>453.82000000000005</v>
      </c>
      <c r="G270" s="49">
        <v>319.05</v>
      </c>
      <c r="H270" s="47">
        <f t="shared" si="23"/>
        <v>772.87000000000012</v>
      </c>
      <c r="I270" s="47">
        <v>210</v>
      </c>
      <c r="J270" s="47">
        <v>24.98</v>
      </c>
      <c r="K270" s="50">
        <v>20</v>
      </c>
      <c r="L270" s="48">
        <v>0</v>
      </c>
      <c r="M270" s="49">
        <v>150</v>
      </c>
      <c r="N270" s="51">
        <v>0.30680000000000002</v>
      </c>
      <c r="O270" s="52">
        <v>60.5</v>
      </c>
      <c r="P270" s="52">
        <v>60.5</v>
      </c>
      <c r="Q270" s="52">
        <v>6777.62</v>
      </c>
      <c r="R270" s="49">
        <v>378.14</v>
      </c>
      <c r="S270" s="52">
        <v>6505.579999999999</v>
      </c>
      <c r="T270" s="52">
        <v>43.5</v>
      </c>
      <c r="U270" s="52">
        <v>57</v>
      </c>
      <c r="V270" s="52">
        <v>819.25</v>
      </c>
      <c r="W270" s="53">
        <v>0.12593035517202159</v>
      </c>
      <c r="X270" s="53">
        <v>0.12593035517202159</v>
      </c>
      <c r="Y270" s="61">
        <f t="shared" si="24"/>
        <v>919.75000000000011</v>
      </c>
      <c r="Z270" s="61">
        <f t="shared" si="25"/>
        <v>121</v>
      </c>
      <c r="AA270" s="52">
        <f t="shared" si="26"/>
        <v>2079.3738160000003</v>
      </c>
      <c r="AB270" s="52">
        <v>1858</v>
      </c>
    </row>
    <row r="271" spans="1:28">
      <c r="A271" s="46" t="s">
        <v>519</v>
      </c>
      <c r="B271" s="46" t="s">
        <v>520</v>
      </c>
      <c r="C271" s="49">
        <v>10753.73</v>
      </c>
      <c r="D271" s="47">
        <v>132.69</v>
      </c>
      <c r="E271" s="47">
        <v>645.41999999999996</v>
      </c>
      <c r="F271" s="48">
        <f t="shared" si="22"/>
        <v>778.1099999999999</v>
      </c>
      <c r="G271" s="49">
        <v>0</v>
      </c>
      <c r="H271" s="47">
        <f t="shared" si="23"/>
        <v>778.1099999999999</v>
      </c>
      <c r="I271" s="47">
        <v>314</v>
      </c>
      <c r="J271" s="47">
        <v>32.409999999999997</v>
      </c>
      <c r="K271" s="50">
        <v>45</v>
      </c>
      <c r="L271" s="48">
        <v>0</v>
      </c>
      <c r="M271" s="49">
        <v>390.16</v>
      </c>
      <c r="N271" s="51">
        <v>0.30070000000000002</v>
      </c>
      <c r="O271" s="52">
        <v>106.5</v>
      </c>
      <c r="P271" s="52">
        <v>106.5</v>
      </c>
      <c r="Q271" s="52">
        <v>9928.19</v>
      </c>
      <c r="R271" s="49">
        <v>537.69000000000005</v>
      </c>
      <c r="S271" s="52">
        <v>10141.700000000001</v>
      </c>
      <c r="T271" s="52">
        <v>74</v>
      </c>
      <c r="U271" s="52">
        <v>118.25</v>
      </c>
      <c r="V271" s="52">
        <v>1400</v>
      </c>
      <c r="W271" s="53">
        <v>0.13804391768638394</v>
      </c>
      <c r="X271" s="53">
        <v>0.13500000000000001</v>
      </c>
      <c r="Y271" s="61">
        <f t="shared" si="24"/>
        <v>1561.3795000000002</v>
      </c>
      <c r="Z271" s="61">
        <f t="shared" si="25"/>
        <v>213</v>
      </c>
      <c r="AA271" s="52">
        <f t="shared" si="26"/>
        <v>2985.4067330000003</v>
      </c>
      <c r="AB271" s="52">
        <v>2772.95</v>
      </c>
    </row>
    <row r="272" spans="1:28">
      <c r="A272" s="46" t="s">
        <v>521</v>
      </c>
      <c r="B272" s="46" t="s">
        <v>522</v>
      </c>
      <c r="C272" s="49">
        <v>933.4</v>
      </c>
      <c r="D272" s="47">
        <v>15.12</v>
      </c>
      <c r="E272" s="47">
        <v>69.150000000000006</v>
      </c>
      <c r="F272" s="48">
        <f t="shared" si="22"/>
        <v>84.27000000000001</v>
      </c>
      <c r="G272" s="49">
        <v>0</v>
      </c>
      <c r="H272" s="47">
        <f t="shared" si="23"/>
        <v>84.27000000000001</v>
      </c>
      <c r="I272" s="47">
        <v>13</v>
      </c>
      <c r="J272" s="47">
        <v>1.1299999999999999</v>
      </c>
      <c r="K272" s="50">
        <v>4</v>
      </c>
      <c r="L272" s="48">
        <v>0</v>
      </c>
      <c r="M272" s="49">
        <v>0</v>
      </c>
      <c r="N272" s="51">
        <v>0.4415</v>
      </c>
      <c r="O272" s="52">
        <v>0</v>
      </c>
      <c r="P272" s="52">
        <v>0</v>
      </c>
      <c r="Q272" s="52">
        <v>849.9</v>
      </c>
      <c r="R272" s="49">
        <v>46.67</v>
      </c>
      <c r="S272" s="52">
        <v>894.71999999999991</v>
      </c>
      <c r="T272" s="52">
        <v>5</v>
      </c>
      <c r="U272" s="52">
        <v>11</v>
      </c>
      <c r="V272" s="52">
        <v>120.75</v>
      </c>
      <c r="W272" s="53">
        <v>0.13495842274678113</v>
      </c>
      <c r="X272" s="53">
        <v>0.13495842274678113</v>
      </c>
      <c r="Y272" s="61">
        <f t="shared" si="24"/>
        <v>136.75</v>
      </c>
      <c r="Z272" s="61">
        <f t="shared" si="25"/>
        <v>0</v>
      </c>
      <c r="AA272" s="52">
        <f t="shared" si="26"/>
        <v>375.23084999999998</v>
      </c>
      <c r="AB272" s="52">
        <v>231</v>
      </c>
    </row>
    <row r="273" spans="1:28">
      <c r="A273" s="46" t="s">
        <v>523</v>
      </c>
      <c r="B273" s="46" t="s">
        <v>524</v>
      </c>
      <c r="C273" s="49">
        <v>610</v>
      </c>
      <c r="D273" s="47">
        <v>0</v>
      </c>
      <c r="E273" s="47">
        <v>0</v>
      </c>
      <c r="F273" s="48">
        <f t="shared" si="22"/>
        <v>0</v>
      </c>
      <c r="G273" s="49">
        <v>0</v>
      </c>
      <c r="H273" s="47">
        <f t="shared" si="23"/>
        <v>0</v>
      </c>
      <c r="I273" s="47">
        <v>0</v>
      </c>
      <c r="J273" s="47">
        <v>0</v>
      </c>
      <c r="K273" s="50">
        <v>0</v>
      </c>
      <c r="L273" s="48">
        <v>0</v>
      </c>
      <c r="M273" s="49">
        <v>0</v>
      </c>
      <c r="N273" s="51">
        <v>0.1706</v>
      </c>
      <c r="O273" s="52">
        <v>1</v>
      </c>
      <c r="P273" s="52">
        <v>1</v>
      </c>
      <c r="Q273" s="52">
        <v>629.61</v>
      </c>
      <c r="R273" s="49">
        <v>30.5</v>
      </c>
      <c r="S273" s="52">
        <v>624.59</v>
      </c>
      <c r="T273" s="52">
        <v>3.75</v>
      </c>
      <c r="U273" s="52">
        <v>11.5</v>
      </c>
      <c r="V273" s="52">
        <v>83.75</v>
      </c>
      <c r="W273" s="53">
        <v>0.13408796170287707</v>
      </c>
      <c r="X273" s="53">
        <v>0.13408796170287707</v>
      </c>
      <c r="Y273" s="61">
        <f t="shared" si="24"/>
        <v>98.999999999999986</v>
      </c>
      <c r="Z273" s="61">
        <f t="shared" si="25"/>
        <v>2</v>
      </c>
      <c r="AA273" s="52">
        <f t="shared" si="26"/>
        <v>107.411466</v>
      </c>
      <c r="AB273" s="52">
        <v>254</v>
      </c>
    </row>
    <row r="274" spans="1:28">
      <c r="A274" s="46" t="s">
        <v>525</v>
      </c>
      <c r="B274" s="46" t="s">
        <v>526</v>
      </c>
      <c r="C274" s="49">
        <v>2341.4699999999998</v>
      </c>
      <c r="D274" s="47">
        <v>0</v>
      </c>
      <c r="E274" s="47">
        <v>73.989999999999995</v>
      </c>
      <c r="F274" s="48">
        <f t="shared" si="22"/>
        <v>73.989999999999995</v>
      </c>
      <c r="G274" s="49">
        <v>0</v>
      </c>
      <c r="H274" s="47">
        <f t="shared" si="23"/>
        <v>73.989999999999995</v>
      </c>
      <c r="I274" s="47">
        <v>57</v>
      </c>
      <c r="J274" s="47">
        <v>5.48</v>
      </c>
      <c r="K274" s="50">
        <v>7</v>
      </c>
      <c r="L274" s="48">
        <v>0</v>
      </c>
      <c r="M274" s="49">
        <v>29</v>
      </c>
      <c r="N274" s="51">
        <v>0.51419999999999999</v>
      </c>
      <c r="O274" s="52">
        <v>26.25</v>
      </c>
      <c r="P274" s="52">
        <v>26.25</v>
      </c>
      <c r="Q274" s="52">
        <v>2270.7800000000002</v>
      </c>
      <c r="R274" s="49">
        <v>117.07</v>
      </c>
      <c r="S274" s="52">
        <v>2205.25</v>
      </c>
      <c r="T274" s="52">
        <v>13</v>
      </c>
      <c r="U274" s="52">
        <v>20.5</v>
      </c>
      <c r="V274" s="52">
        <v>311.75</v>
      </c>
      <c r="W274" s="53">
        <v>0.14136719192835279</v>
      </c>
      <c r="X274" s="53">
        <v>0.13500000000000001</v>
      </c>
      <c r="Y274" s="61">
        <f t="shared" si="24"/>
        <v>331.20875000000001</v>
      </c>
      <c r="Z274" s="61">
        <f t="shared" si="25"/>
        <v>52.5</v>
      </c>
      <c r="AA274" s="52">
        <f t="shared" si="26"/>
        <v>1167.635076</v>
      </c>
      <c r="AB274" s="52">
        <v>680</v>
      </c>
    </row>
    <row r="275" spans="1:28">
      <c r="A275" s="46" t="s">
        <v>527</v>
      </c>
      <c r="B275" s="46" t="s">
        <v>528</v>
      </c>
      <c r="C275" s="49">
        <v>1330.7399999999998</v>
      </c>
      <c r="D275" s="47">
        <v>24.21</v>
      </c>
      <c r="E275" s="47">
        <v>56.91</v>
      </c>
      <c r="F275" s="48">
        <f t="shared" si="22"/>
        <v>81.12</v>
      </c>
      <c r="G275" s="49">
        <v>0</v>
      </c>
      <c r="H275" s="47">
        <f t="shared" si="23"/>
        <v>81.12</v>
      </c>
      <c r="I275" s="47">
        <v>20</v>
      </c>
      <c r="J275" s="47">
        <v>2.62</v>
      </c>
      <c r="K275" s="50">
        <v>7</v>
      </c>
      <c r="L275" s="48">
        <v>0</v>
      </c>
      <c r="M275" s="49">
        <v>0</v>
      </c>
      <c r="N275" s="51">
        <v>0.47820000000000001</v>
      </c>
      <c r="O275" s="52">
        <v>4</v>
      </c>
      <c r="P275" s="52">
        <v>4</v>
      </c>
      <c r="Q275" s="52">
        <v>1271</v>
      </c>
      <c r="R275" s="49">
        <v>66.540000000000006</v>
      </c>
      <c r="S275" s="52">
        <v>1325.12</v>
      </c>
      <c r="T275" s="52">
        <v>7</v>
      </c>
      <c r="U275" s="52">
        <v>17.25</v>
      </c>
      <c r="V275" s="52">
        <v>185.5</v>
      </c>
      <c r="W275" s="53">
        <v>0.13998732190292201</v>
      </c>
      <c r="X275" s="53">
        <v>0.13500000000000001</v>
      </c>
      <c r="Y275" s="61">
        <f t="shared" si="24"/>
        <v>203.1412</v>
      </c>
      <c r="Z275" s="61">
        <f t="shared" si="25"/>
        <v>8</v>
      </c>
      <c r="AA275" s="52">
        <f t="shared" si="26"/>
        <v>607.79219999999998</v>
      </c>
      <c r="AB275" s="52">
        <v>331</v>
      </c>
    </row>
    <row r="276" spans="1:28">
      <c r="A276" s="46" t="s">
        <v>1126</v>
      </c>
      <c r="B276" s="46" t="s">
        <v>1150</v>
      </c>
      <c r="C276" s="49">
        <v>116</v>
      </c>
      <c r="D276" s="47">
        <v>0</v>
      </c>
      <c r="E276" s="47">
        <v>0</v>
      </c>
      <c r="F276" s="48">
        <f t="shared" si="22"/>
        <v>0</v>
      </c>
      <c r="G276" s="49">
        <v>0</v>
      </c>
      <c r="H276" s="47">
        <f t="shared" si="23"/>
        <v>0</v>
      </c>
      <c r="I276" s="47">
        <v>0</v>
      </c>
      <c r="J276" s="47">
        <v>0</v>
      </c>
      <c r="K276" s="50">
        <v>0</v>
      </c>
      <c r="L276" s="48">
        <v>0</v>
      </c>
      <c r="M276" s="49">
        <v>0</v>
      </c>
      <c r="N276" s="51">
        <v>0.81399999999999995</v>
      </c>
      <c r="O276" s="52">
        <v>0</v>
      </c>
      <c r="P276" s="52">
        <v>0</v>
      </c>
      <c r="Q276" s="52">
        <v>129.4</v>
      </c>
      <c r="R276" s="49">
        <v>0</v>
      </c>
      <c r="S276" s="52">
        <v>133.4</v>
      </c>
      <c r="T276" s="52">
        <v>0</v>
      </c>
      <c r="U276" s="52">
        <v>0</v>
      </c>
      <c r="V276" s="52">
        <v>21</v>
      </c>
      <c r="W276" s="53">
        <v>0.15742128935532232</v>
      </c>
      <c r="X276" s="53">
        <v>0.13500000000000001</v>
      </c>
      <c r="Y276" s="61">
        <f t="shared" si="24"/>
        <v>18.009</v>
      </c>
      <c r="Z276" s="61">
        <f t="shared" si="25"/>
        <v>0</v>
      </c>
      <c r="AA276" s="52">
        <f t="shared" si="26"/>
        <v>105.33159999999999</v>
      </c>
      <c r="AB276" s="52">
        <v>54.8</v>
      </c>
    </row>
    <row r="277" spans="1:28">
      <c r="A277" s="46" t="s">
        <v>529</v>
      </c>
      <c r="B277" s="46" t="s">
        <v>530</v>
      </c>
      <c r="C277" s="49">
        <v>486.63</v>
      </c>
      <c r="D277" s="47">
        <v>0</v>
      </c>
      <c r="E277" s="47">
        <v>30.63</v>
      </c>
      <c r="F277" s="48">
        <f t="shared" si="22"/>
        <v>30.63</v>
      </c>
      <c r="G277" s="49">
        <v>0</v>
      </c>
      <c r="H277" s="47">
        <f t="shared" si="23"/>
        <v>30.63</v>
      </c>
      <c r="I277" s="47">
        <v>10</v>
      </c>
      <c r="J277" s="47">
        <v>0</v>
      </c>
      <c r="K277" s="50">
        <v>0</v>
      </c>
      <c r="L277" s="48">
        <v>0</v>
      </c>
      <c r="M277" s="49">
        <v>5</v>
      </c>
      <c r="N277" s="51">
        <v>0.64859999999999995</v>
      </c>
      <c r="O277" s="52">
        <v>1</v>
      </c>
      <c r="P277" s="52">
        <v>1</v>
      </c>
      <c r="Q277" s="52">
        <v>505.81</v>
      </c>
      <c r="R277" s="49">
        <v>24.33</v>
      </c>
      <c r="S277" s="52">
        <v>505.47</v>
      </c>
      <c r="T277" s="52">
        <v>5</v>
      </c>
      <c r="U277" s="52">
        <v>3.25</v>
      </c>
      <c r="V277" s="52">
        <v>90.5</v>
      </c>
      <c r="W277" s="53">
        <v>0.17904128830593308</v>
      </c>
      <c r="X277" s="53">
        <v>0.13500000000000001</v>
      </c>
      <c r="Y277" s="61">
        <f t="shared" si="24"/>
        <v>76.488450000000014</v>
      </c>
      <c r="Z277" s="61">
        <f t="shared" si="25"/>
        <v>2</v>
      </c>
      <c r="AA277" s="52">
        <f t="shared" si="26"/>
        <v>328.06836599999997</v>
      </c>
      <c r="AB277" s="52">
        <v>127</v>
      </c>
    </row>
    <row r="278" spans="1:28">
      <c r="A278" s="46" t="s">
        <v>531</v>
      </c>
      <c r="B278" s="46" t="s">
        <v>532</v>
      </c>
      <c r="C278" s="49">
        <v>15</v>
      </c>
      <c r="D278" s="47">
        <v>0</v>
      </c>
      <c r="E278" s="47">
        <v>0</v>
      </c>
      <c r="F278" s="48">
        <f t="shared" si="22"/>
        <v>0</v>
      </c>
      <c r="G278" s="49">
        <v>0</v>
      </c>
      <c r="H278" s="47">
        <f t="shared" si="23"/>
        <v>0</v>
      </c>
      <c r="I278" s="47">
        <v>0</v>
      </c>
      <c r="J278" s="47">
        <v>0</v>
      </c>
      <c r="K278" s="50">
        <v>0</v>
      </c>
      <c r="L278" s="48">
        <v>0</v>
      </c>
      <c r="M278" s="49">
        <v>0</v>
      </c>
      <c r="N278" s="51">
        <v>1</v>
      </c>
      <c r="O278" s="52">
        <v>0</v>
      </c>
      <c r="P278" s="52">
        <v>0</v>
      </c>
      <c r="Q278" s="52">
        <v>14.3</v>
      </c>
      <c r="R278" s="49">
        <v>0</v>
      </c>
      <c r="S278" s="52">
        <v>14.8</v>
      </c>
      <c r="T278" s="52">
        <v>0</v>
      </c>
      <c r="U278" s="52">
        <v>0</v>
      </c>
      <c r="V278" s="52">
        <v>3.75</v>
      </c>
      <c r="W278" s="53">
        <v>0.25337837837837834</v>
      </c>
      <c r="X278" s="53">
        <v>0.13500000000000001</v>
      </c>
      <c r="Y278" s="61">
        <f t="shared" si="24"/>
        <v>1.9980000000000002</v>
      </c>
      <c r="Z278" s="61">
        <f t="shared" si="25"/>
        <v>0</v>
      </c>
      <c r="AA278" s="52">
        <f t="shared" si="26"/>
        <v>14.3</v>
      </c>
      <c r="AB278" s="52">
        <v>10</v>
      </c>
    </row>
    <row r="279" spans="1:28">
      <c r="A279" s="46" t="s">
        <v>533</v>
      </c>
      <c r="B279" s="46" t="s">
        <v>534</v>
      </c>
      <c r="C279" s="49">
        <v>5923.2599999999993</v>
      </c>
      <c r="D279" s="47">
        <v>52.56</v>
      </c>
      <c r="E279" s="47">
        <v>246.18</v>
      </c>
      <c r="F279" s="48">
        <f t="shared" si="22"/>
        <v>298.74</v>
      </c>
      <c r="G279" s="49">
        <v>108</v>
      </c>
      <c r="H279" s="47">
        <f t="shared" si="23"/>
        <v>406.74</v>
      </c>
      <c r="I279" s="47">
        <v>94.51</v>
      </c>
      <c r="J279" s="47">
        <v>10.36</v>
      </c>
      <c r="K279" s="50">
        <v>132.53</v>
      </c>
      <c r="L279" s="48">
        <v>3.16</v>
      </c>
      <c r="M279" s="49">
        <v>198.85</v>
      </c>
      <c r="N279" s="51">
        <v>0.55479999999999996</v>
      </c>
      <c r="O279" s="52">
        <v>182.5</v>
      </c>
      <c r="P279" s="52">
        <v>182.5</v>
      </c>
      <c r="Q279" s="52">
        <v>5680.84</v>
      </c>
      <c r="R279" s="49">
        <v>296.16000000000003</v>
      </c>
      <c r="S279" s="52">
        <v>5671.81</v>
      </c>
      <c r="T279" s="52">
        <v>42.25</v>
      </c>
      <c r="U279" s="52">
        <v>51.75</v>
      </c>
      <c r="V279" s="52">
        <v>788.75</v>
      </c>
      <c r="W279" s="53">
        <v>0.13906495457358409</v>
      </c>
      <c r="X279" s="53">
        <v>0.13500000000000001</v>
      </c>
      <c r="Y279" s="61">
        <f t="shared" si="24"/>
        <v>859.6943500000001</v>
      </c>
      <c r="Z279" s="61">
        <f t="shared" si="25"/>
        <v>365</v>
      </c>
      <c r="AA279" s="52">
        <f t="shared" si="26"/>
        <v>3151.7300319999999</v>
      </c>
      <c r="AB279" s="52">
        <v>1629.05</v>
      </c>
    </row>
    <row r="280" spans="1:28">
      <c r="A280" s="46" t="s">
        <v>535</v>
      </c>
      <c r="B280" s="46" t="s">
        <v>536</v>
      </c>
      <c r="C280" s="49">
        <v>1571.3</v>
      </c>
      <c r="D280" s="47">
        <v>0</v>
      </c>
      <c r="E280" s="47">
        <v>141.62</v>
      </c>
      <c r="F280" s="48">
        <f t="shared" si="22"/>
        <v>141.62</v>
      </c>
      <c r="G280" s="49">
        <v>0</v>
      </c>
      <c r="H280" s="47">
        <f t="shared" si="23"/>
        <v>141.62</v>
      </c>
      <c r="I280" s="47">
        <v>30</v>
      </c>
      <c r="J280" s="47">
        <v>4.41</v>
      </c>
      <c r="K280" s="50">
        <v>0</v>
      </c>
      <c r="L280" s="48">
        <v>2.27</v>
      </c>
      <c r="M280" s="49">
        <v>0</v>
      </c>
      <c r="N280" s="51">
        <v>0.56679999999999997</v>
      </c>
      <c r="O280" s="52">
        <v>67.5</v>
      </c>
      <c r="P280" s="52">
        <v>67.5</v>
      </c>
      <c r="Q280" s="52">
        <v>1452.15</v>
      </c>
      <c r="R280" s="49">
        <v>78.569999999999993</v>
      </c>
      <c r="S280" s="52">
        <v>1593.3899999999999</v>
      </c>
      <c r="T280" s="52">
        <v>22.5</v>
      </c>
      <c r="U280" s="52">
        <v>20</v>
      </c>
      <c r="V280" s="52">
        <v>185.5</v>
      </c>
      <c r="W280" s="53">
        <v>0.11641845373700099</v>
      </c>
      <c r="X280" s="53">
        <v>0.11641845373700099</v>
      </c>
      <c r="Y280" s="61">
        <f t="shared" si="24"/>
        <v>228</v>
      </c>
      <c r="Z280" s="61">
        <f t="shared" si="25"/>
        <v>135</v>
      </c>
      <c r="AA280" s="52">
        <f t="shared" si="26"/>
        <v>823.07862</v>
      </c>
      <c r="AB280" s="52">
        <v>402</v>
      </c>
    </row>
    <row r="281" spans="1:28">
      <c r="A281" s="46" t="s">
        <v>537</v>
      </c>
      <c r="B281" s="46" t="s">
        <v>538</v>
      </c>
      <c r="C281" s="49">
        <v>219.17000000000002</v>
      </c>
      <c r="D281" s="47">
        <v>2.72</v>
      </c>
      <c r="E281" s="47">
        <v>10.27</v>
      </c>
      <c r="F281" s="48">
        <f t="shared" si="22"/>
        <v>12.99</v>
      </c>
      <c r="G281" s="49">
        <v>0</v>
      </c>
      <c r="H281" s="47">
        <f t="shared" si="23"/>
        <v>12.99</v>
      </c>
      <c r="I281" s="47">
        <v>0</v>
      </c>
      <c r="J281" s="47">
        <v>0.33</v>
      </c>
      <c r="K281" s="50">
        <v>0</v>
      </c>
      <c r="L281" s="48">
        <v>0</v>
      </c>
      <c r="M281" s="49">
        <v>0</v>
      </c>
      <c r="N281" s="51">
        <v>0.55400000000000005</v>
      </c>
      <c r="O281" s="52">
        <v>10</v>
      </c>
      <c r="P281" s="52">
        <v>10</v>
      </c>
      <c r="Q281" s="52">
        <v>212.18</v>
      </c>
      <c r="R281" s="49">
        <v>10.96</v>
      </c>
      <c r="S281" s="52">
        <v>221.76</v>
      </c>
      <c r="T281" s="52">
        <v>1</v>
      </c>
      <c r="U281" s="52">
        <v>2.25</v>
      </c>
      <c r="V281" s="52">
        <v>32.75</v>
      </c>
      <c r="W281" s="53">
        <v>0.14768217893217894</v>
      </c>
      <c r="X281" s="53">
        <v>0.13500000000000001</v>
      </c>
      <c r="Y281" s="61">
        <f t="shared" si="24"/>
        <v>33.187600000000003</v>
      </c>
      <c r="Z281" s="61">
        <f t="shared" si="25"/>
        <v>20</v>
      </c>
      <c r="AA281" s="52">
        <f t="shared" si="26"/>
        <v>117.54772000000001</v>
      </c>
      <c r="AB281" s="52">
        <v>49</v>
      </c>
    </row>
    <row r="282" spans="1:28">
      <c r="A282" s="46" t="s">
        <v>539</v>
      </c>
      <c r="B282" s="46" t="s">
        <v>540</v>
      </c>
      <c r="C282" s="49">
        <v>790.63</v>
      </c>
      <c r="D282" s="47">
        <v>0</v>
      </c>
      <c r="E282" s="47">
        <v>54.08</v>
      </c>
      <c r="F282" s="48">
        <f t="shared" si="22"/>
        <v>54.08</v>
      </c>
      <c r="G282" s="49">
        <v>0</v>
      </c>
      <c r="H282" s="47">
        <f t="shared" si="23"/>
        <v>54.08</v>
      </c>
      <c r="I282" s="47">
        <v>16.899999999999999</v>
      </c>
      <c r="J282" s="47">
        <v>0.66</v>
      </c>
      <c r="K282" s="50">
        <v>4.99</v>
      </c>
      <c r="L282" s="48">
        <v>0</v>
      </c>
      <c r="M282" s="49">
        <v>0</v>
      </c>
      <c r="N282" s="51">
        <v>0.54339999999999999</v>
      </c>
      <c r="O282" s="52">
        <v>22</v>
      </c>
      <c r="P282" s="52">
        <v>22</v>
      </c>
      <c r="Q282" s="52">
        <v>748.48</v>
      </c>
      <c r="R282" s="49">
        <v>39.53</v>
      </c>
      <c r="S282" s="52">
        <v>766.18000000000006</v>
      </c>
      <c r="T282" s="52">
        <v>6.5</v>
      </c>
      <c r="U282" s="52">
        <v>15.25</v>
      </c>
      <c r="V282" s="52">
        <v>114.25</v>
      </c>
      <c r="W282" s="53">
        <v>0.14911639562504894</v>
      </c>
      <c r="X282" s="53">
        <v>0.13500000000000001</v>
      </c>
      <c r="Y282" s="61">
        <f t="shared" si="24"/>
        <v>125.18430000000002</v>
      </c>
      <c r="Z282" s="61">
        <f t="shared" si="25"/>
        <v>44</v>
      </c>
      <c r="AA282" s="52">
        <f t="shared" si="26"/>
        <v>406.72403200000002</v>
      </c>
      <c r="AB282" s="52">
        <v>213</v>
      </c>
    </row>
    <row r="283" spans="1:28">
      <c r="A283" s="46" t="s">
        <v>541</v>
      </c>
      <c r="B283" s="46" t="s">
        <v>542</v>
      </c>
      <c r="C283" s="49">
        <v>273.48</v>
      </c>
      <c r="D283" s="47">
        <v>0</v>
      </c>
      <c r="E283" s="47">
        <v>11.64</v>
      </c>
      <c r="F283" s="48">
        <f t="shared" si="22"/>
        <v>11.64</v>
      </c>
      <c r="G283" s="49">
        <v>0</v>
      </c>
      <c r="H283" s="47">
        <f t="shared" si="23"/>
        <v>11.64</v>
      </c>
      <c r="I283" s="47">
        <v>5.67</v>
      </c>
      <c r="J283" s="47">
        <v>2.0699999999999998</v>
      </c>
      <c r="K283" s="50">
        <v>0</v>
      </c>
      <c r="L283" s="48">
        <v>0</v>
      </c>
      <c r="M283" s="49">
        <v>0</v>
      </c>
      <c r="N283" s="51">
        <v>0.51759999999999995</v>
      </c>
      <c r="O283" s="52">
        <v>0</v>
      </c>
      <c r="P283" s="52">
        <v>0</v>
      </c>
      <c r="Q283" s="52">
        <v>278.85000000000002</v>
      </c>
      <c r="R283" s="49">
        <v>0</v>
      </c>
      <c r="S283" s="52">
        <v>272.83</v>
      </c>
      <c r="T283" s="52">
        <v>0</v>
      </c>
      <c r="U283" s="52">
        <v>0</v>
      </c>
      <c r="V283" s="52">
        <v>23.75</v>
      </c>
      <c r="W283" s="53">
        <v>8.7050544294982227E-2</v>
      </c>
      <c r="X283" s="53">
        <v>8.7050544294982227E-2</v>
      </c>
      <c r="Y283" s="61">
        <f t="shared" si="24"/>
        <v>23.75</v>
      </c>
      <c r="Z283" s="61">
        <f t="shared" si="25"/>
        <v>0</v>
      </c>
      <c r="AA283" s="52">
        <f t="shared" si="26"/>
        <v>144.33276000000001</v>
      </c>
      <c r="AB283" s="52">
        <v>79</v>
      </c>
    </row>
    <row r="284" spans="1:28">
      <c r="A284" s="46" t="s">
        <v>543</v>
      </c>
      <c r="B284" s="46" t="s">
        <v>544</v>
      </c>
      <c r="C284" s="49">
        <v>248.32</v>
      </c>
      <c r="D284" s="47">
        <v>3.74</v>
      </c>
      <c r="E284" s="47">
        <v>7.42</v>
      </c>
      <c r="F284" s="48">
        <f t="shared" si="22"/>
        <v>11.16</v>
      </c>
      <c r="G284" s="49">
        <v>0</v>
      </c>
      <c r="H284" s="47">
        <f t="shared" si="23"/>
        <v>11.16</v>
      </c>
      <c r="I284" s="47">
        <v>2</v>
      </c>
      <c r="J284" s="47">
        <v>1.1599999999999999</v>
      </c>
      <c r="K284" s="50">
        <v>0</v>
      </c>
      <c r="L284" s="48">
        <v>0</v>
      </c>
      <c r="M284" s="49">
        <v>0</v>
      </c>
      <c r="N284" s="51">
        <v>0.93959999999999999</v>
      </c>
      <c r="O284" s="52">
        <v>24</v>
      </c>
      <c r="P284" s="52">
        <v>24</v>
      </c>
      <c r="Q284" s="52">
        <v>258.61</v>
      </c>
      <c r="R284" s="49">
        <v>0</v>
      </c>
      <c r="S284" s="52">
        <v>245.53</v>
      </c>
      <c r="T284" s="52">
        <v>6.75</v>
      </c>
      <c r="U284" s="52">
        <v>2</v>
      </c>
      <c r="V284" s="52">
        <v>27.75</v>
      </c>
      <c r="W284" s="53">
        <v>0.11302081212071845</v>
      </c>
      <c r="X284" s="53">
        <v>0.11302081212071845</v>
      </c>
      <c r="Y284" s="61">
        <f t="shared" si="24"/>
        <v>36.5</v>
      </c>
      <c r="Z284" s="61">
        <f t="shared" si="25"/>
        <v>48</v>
      </c>
      <c r="AA284" s="52">
        <f t="shared" si="26"/>
        <v>242.98995600000001</v>
      </c>
      <c r="AB284" s="52">
        <v>68</v>
      </c>
    </row>
    <row r="285" spans="1:28">
      <c r="A285" s="46" t="s">
        <v>1135</v>
      </c>
      <c r="B285" s="46" t="s">
        <v>1151</v>
      </c>
      <c r="C285" s="49">
        <v>154</v>
      </c>
      <c r="D285" s="47">
        <v>0</v>
      </c>
      <c r="E285" s="47">
        <v>0</v>
      </c>
      <c r="F285" s="48">
        <f t="shared" si="22"/>
        <v>0</v>
      </c>
      <c r="G285" s="49">
        <v>0</v>
      </c>
      <c r="H285" s="47">
        <f t="shared" si="23"/>
        <v>0</v>
      </c>
      <c r="I285" s="47">
        <v>0</v>
      </c>
      <c r="J285" s="47">
        <v>0</v>
      </c>
      <c r="K285" s="50">
        <v>0</v>
      </c>
      <c r="L285" s="48">
        <v>0</v>
      </c>
      <c r="M285" s="49">
        <v>0</v>
      </c>
      <c r="N285" s="51">
        <v>0.40179999999999999</v>
      </c>
      <c r="O285" s="52">
        <v>1</v>
      </c>
      <c r="P285" s="52">
        <v>1</v>
      </c>
      <c r="Q285" s="52">
        <v>93.81</v>
      </c>
      <c r="R285" s="49">
        <v>0</v>
      </c>
      <c r="S285" s="52">
        <v>50.16</v>
      </c>
      <c r="T285" s="52">
        <v>0</v>
      </c>
      <c r="U285" s="52">
        <v>0</v>
      </c>
      <c r="V285" s="52">
        <v>10</v>
      </c>
      <c r="W285" s="53">
        <v>0.19936204146730463</v>
      </c>
      <c r="X285" s="53">
        <v>0.13500000000000001</v>
      </c>
      <c r="Y285" s="61">
        <f t="shared" si="24"/>
        <v>6.7716000000000003</v>
      </c>
      <c r="Z285" s="61">
        <f t="shared" si="25"/>
        <v>2</v>
      </c>
      <c r="AA285" s="52">
        <f t="shared" si="26"/>
        <v>37.692858000000001</v>
      </c>
      <c r="AB285" s="52">
        <v>0</v>
      </c>
    </row>
    <row r="286" spans="1:28">
      <c r="A286" s="46" t="s">
        <v>545</v>
      </c>
      <c r="B286" s="46" t="s">
        <v>546</v>
      </c>
      <c r="C286" s="49">
        <v>12216.78</v>
      </c>
      <c r="D286" s="47">
        <v>53.02</v>
      </c>
      <c r="E286" s="47">
        <v>538.65</v>
      </c>
      <c r="F286" s="48">
        <f t="shared" si="22"/>
        <v>591.66999999999996</v>
      </c>
      <c r="G286" s="49">
        <v>0</v>
      </c>
      <c r="H286" s="47">
        <f t="shared" si="23"/>
        <v>591.66999999999996</v>
      </c>
      <c r="I286" s="47">
        <v>392</v>
      </c>
      <c r="J286" s="47">
        <v>41.31</v>
      </c>
      <c r="K286" s="50">
        <v>87</v>
      </c>
      <c r="L286" s="48">
        <v>8.1999999999999993</v>
      </c>
      <c r="M286" s="49">
        <v>149</v>
      </c>
      <c r="N286" s="51">
        <v>0.34</v>
      </c>
      <c r="O286" s="52">
        <v>135.5</v>
      </c>
      <c r="P286" s="52">
        <v>135.5</v>
      </c>
      <c r="Q286" s="52">
        <v>11585.52</v>
      </c>
      <c r="R286" s="49">
        <v>610.84</v>
      </c>
      <c r="S286" s="52">
        <v>11621.829999999998</v>
      </c>
      <c r="T286" s="52">
        <v>137</v>
      </c>
      <c r="U286" s="52">
        <v>116.75</v>
      </c>
      <c r="V286" s="52">
        <v>1556.25</v>
      </c>
      <c r="W286" s="53">
        <v>0.13390748272862366</v>
      </c>
      <c r="X286" s="53">
        <v>0.13390748272862366</v>
      </c>
      <c r="Y286" s="61">
        <f t="shared" si="24"/>
        <v>1810</v>
      </c>
      <c r="Z286" s="61">
        <f t="shared" si="25"/>
        <v>271</v>
      </c>
      <c r="AA286" s="52">
        <f t="shared" si="26"/>
        <v>3939.0768000000003</v>
      </c>
      <c r="AB286" s="52">
        <v>3366</v>
      </c>
    </row>
    <row r="287" spans="1:28">
      <c r="A287" s="46" t="s">
        <v>547</v>
      </c>
      <c r="B287" s="46" t="s">
        <v>548</v>
      </c>
      <c r="C287" s="49">
        <v>4905.82</v>
      </c>
      <c r="D287" s="47">
        <v>16.38</v>
      </c>
      <c r="E287" s="47">
        <v>226.93</v>
      </c>
      <c r="F287" s="48">
        <f t="shared" si="22"/>
        <v>243.31</v>
      </c>
      <c r="G287" s="49">
        <v>0</v>
      </c>
      <c r="H287" s="47">
        <f t="shared" si="23"/>
        <v>243.31</v>
      </c>
      <c r="I287" s="47">
        <v>147</v>
      </c>
      <c r="J287" s="47">
        <v>23.19</v>
      </c>
      <c r="K287" s="50">
        <v>41</v>
      </c>
      <c r="L287" s="48">
        <v>1.32</v>
      </c>
      <c r="M287" s="49">
        <v>35</v>
      </c>
      <c r="N287" s="51">
        <v>0.48010000000000003</v>
      </c>
      <c r="O287" s="52">
        <v>97.25</v>
      </c>
      <c r="P287" s="52">
        <v>97.25</v>
      </c>
      <c r="Q287" s="52">
        <v>4657.2</v>
      </c>
      <c r="R287" s="49">
        <v>245.29</v>
      </c>
      <c r="S287" s="52">
        <v>4668.59</v>
      </c>
      <c r="T287" s="52">
        <v>68.5</v>
      </c>
      <c r="U287" s="52">
        <v>56.75</v>
      </c>
      <c r="V287" s="52">
        <v>690</v>
      </c>
      <c r="W287" s="53">
        <v>0.14779622969676068</v>
      </c>
      <c r="X287" s="53">
        <v>0.13500000000000001</v>
      </c>
      <c r="Y287" s="61">
        <f t="shared" si="24"/>
        <v>755.50965000000008</v>
      </c>
      <c r="Z287" s="61">
        <f t="shared" si="25"/>
        <v>194.5</v>
      </c>
      <c r="AA287" s="52">
        <f t="shared" si="26"/>
        <v>2235.9217199999998</v>
      </c>
      <c r="AB287" s="52">
        <v>1396</v>
      </c>
    </row>
    <row r="288" spans="1:28">
      <c r="A288" s="46" t="s">
        <v>549</v>
      </c>
      <c r="B288" s="46" t="s">
        <v>550</v>
      </c>
      <c r="C288" s="49">
        <v>2306.3000000000002</v>
      </c>
      <c r="D288" s="47">
        <v>12.49</v>
      </c>
      <c r="E288" s="47">
        <v>76.180000000000007</v>
      </c>
      <c r="F288" s="48">
        <f t="shared" si="22"/>
        <v>88.67</v>
      </c>
      <c r="G288" s="49">
        <v>0</v>
      </c>
      <c r="H288" s="47">
        <f t="shared" si="23"/>
        <v>88.67</v>
      </c>
      <c r="I288" s="47">
        <v>49.82</v>
      </c>
      <c r="J288" s="47">
        <v>7.87</v>
      </c>
      <c r="K288" s="50">
        <v>12</v>
      </c>
      <c r="L288" s="48">
        <v>0</v>
      </c>
      <c r="M288" s="49">
        <v>71.540000000000006</v>
      </c>
      <c r="N288" s="51">
        <v>0.46639999999999998</v>
      </c>
      <c r="O288" s="52">
        <v>26</v>
      </c>
      <c r="P288" s="52">
        <v>26</v>
      </c>
      <c r="Q288" s="52">
        <v>2218.9</v>
      </c>
      <c r="R288" s="49">
        <v>115.32</v>
      </c>
      <c r="S288" s="52">
        <v>2223.31</v>
      </c>
      <c r="T288" s="52">
        <v>23.75</v>
      </c>
      <c r="U288" s="52">
        <v>41.5</v>
      </c>
      <c r="V288" s="52">
        <v>323.75</v>
      </c>
      <c r="W288" s="53">
        <v>0.1456162208598891</v>
      </c>
      <c r="X288" s="53">
        <v>0.13500000000000001</v>
      </c>
      <c r="Y288" s="61">
        <f t="shared" si="24"/>
        <v>365.39685000000003</v>
      </c>
      <c r="Z288" s="61">
        <f t="shared" si="25"/>
        <v>52</v>
      </c>
      <c r="AA288" s="52">
        <f t="shared" si="26"/>
        <v>1034.8949600000001</v>
      </c>
      <c r="AB288" s="52">
        <v>638.4</v>
      </c>
    </row>
    <row r="289" spans="1:28">
      <c r="A289" s="46" t="s">
        <v>551</v>
      </c>
      <c r="B289" s="46" t="s">
        <v>552</v>
      </c>
      <c r="C289" s="49">
        <v>3638.9199999999996</v>
      </c>
      <c r="D289" s="47">
        <v>16.149999999999999</v>
      </c>
      <c r="E289" s="47">
        <v>196.7</v>
      </c>
      <c r="F289" s="48">
        <f t="shared" si="22"/>
        <v>212.85</v>
      </c>
      <c r="G289" s="49">
        <v>0</v>
      </c>
      <c r="H289" s="47">
        <f t="shared" si="23"/>
        <v>212.85</v>
      </c>
      <c r="I289" s="47">
        <v>130</v>
      </c>
      <c r="J289" s="47">
        <v>8.8699999999999992</v>
      </c>
      <c r="K289" s="50">
        <v>16</v>
      </c>
      <c r="L289" s="48">
        <v>2.2000000000000002</v>
      </c>
      <c r="M289" s="49">
        <v>252</v>
      </c>
      <c r="N289" s="51">
        <v>0.32329999999999998</v>
      </c>
      <c r="O289" s="52">
        <v>72</v>
      </c>
      <c r="P289" s="52">
        <v>72</v>
      </c>
      <c r="Q289" s="52">
        <v>3358.82</v>
      </c>
      <c r="R289" s="49">
        <v>181.95</v>
      </c>
      <c r="S289" s="52">
        <v>3480.94</v>
      </c>
      <c r="T289" s="52">
        <v>42.5</v>
      </c>
      <c r="U289" s="52">
        <v>66.25</v>
      </c>
      <c r="V289" s="52">
        <v>489</v>
      </c>
      <c r="W289" s="53">
        <v>0.1404792958223928</v>
      </c>
      <c r="X289" s="53">
        <v>0.13500000000000001</v>
      </c>
      <c r="Y289" s="61">
        <f t="shared" si="24"/>
        <v>578.67690000000005</v>
      </c>
      <c r="Z289" s="61">
        <f t="shared" si="25"/>
        <v>144</v>
      </c>
      <c r="AA289" s="52">
        <f t="shared" si="26"/>
        <v>1085.906506</v>
      </c>
      <c r="AB289" s="52">
        <v>1017</v>
      </c>
    </row>
    <row r="290" spans="1:28">
      <c r="A290" s="46" t="s">
        <v>553</v>
      </c>
      <c r="B290" s="46" t="s">
        <v>554</v>
      </c>
      <c r="C290" s="49">
        <v>1850.77</v>
      </c>
      <c r="D290" s="47">
        <v>0</v>
      </c>
      <c r="E290" s="47">
        <v>23.94</v>
      </c>
      <c r="F290" s="48">
        <f t="shared" si="22"/>
        <v>23.94</v>
      </c>
      <c r="G290" s="49">
        <v>0</v>
      </c>
      <c r="H290" s="47">
        <f t="shared" si="23"/>
        <v>23.94</v>
      </c>
      <c r="I290" s="47">
        <v>88</v>
      </c>
      <c r="J290" s="47">
        <v>8.83</v>
      </c>
      <c r="K290" s="50">
        <v>0</v>
      </c>
      <c r="L290" s="48">
        <v>0</v>
      </c>
      <c r="M290" s="49">
        <v>200</v>
      </c>
      <c r="N290" s="51">
        <v>0.37790000000000001</v>
      </c>
      <c r="O290" s="52">
        <v>33</v>
      </c>
      <c r="P290" s="52">
        <v>33</v>
      </c>
      <c r="Q290" s="52">
        <v>1728</v>
      </c>
      <c r="R290" s="49">
        <v>92.54</v>
      </c>
      <c r="S290" s="52">
        <v>1787.65</v>
      </c>
      <c r="T290" s="52">
        <v>20.25</v>
      </c>
      <c r="U290" s="52">
        <v>22</v>
      </c>
      <c r="V290" s="52">
        <v>183.75</v>
      </c>
      <c r="W290" s="53">
        <v>0.10278857718233435</v>
      </c>
      <c r="X290" s="53">
        <v>0.10278857718233435</v>
      </c>
      <c r="Y290" s="61">
        <f t="shared" si="24"/>
        <v>226</v>
      </c>
      <c r="Z290" s="61">
        <f t="shared" si="25"/>
        <v>66</v>
      </c>
      <c r="AA290" s="52">
        <f t="shared" si="26"/>
        <v>653.01120000000003</v>
      </c>
      <c r="AB290" s="52">
        <v>462</v>
      </c>
    </row>
    <row r="291" spans="1:28">
      <c r="A291" s="46" t="s">
        <v>555</v>
      </c>
      <c r="B291" s="46" t="s">
        <v>556</v>
      </c>
      <c r="C291" s="49">
        <v>2204.6799999999998</v>
      </c>
      <c r="D291" s="47">
        <v>0</v>
      </c>
      <c r="E291" s="47">
        <v>71.37</v>
      </c>
      <c r="F291" s="48">
        <f t="shared" si="22"/>
        <v>71.37</v>
      </c>
      <c r="G291" s="49">
        <v>0</v>
      </c>
      <c r="H291" s="47">
        <f t="shared" si="23"/>
        <v>71.37</v>
      </c>
      <c r="I291" s="47">
        <v>33</v>
      </c>
      <c r="J291" s="47">
        <v>2.31</v>
      </c>
      <c r="K291" s="50">
        <v>14</v>
      </c>
      <c r="L291" s="48">
        <v>3</v>
      </c>
      <c r="M291" s="49">
        <v>0</v>
      </c>
      <c r="N291" s="51">
        <v>0.5454</v>
      </c>
      <c r="O291" s="52">
        <v>56.5</v>
      </c>
      <c r="P291" s="52">
        <v>56.5</v>
      </c>
      <c r="Q291" s="52">
        <v>1798.55</v>
      </c>
      <c r="R291" s="49">
        <v>110.23</v>
      </c>
      <c r="S291" s="52">
        <v>1885.36</v>
      </c>
      <c r="T291" s="52">
        <v>19.25</v>
      </c>
      <c r="U291" s="52">
        <v>30.5</v>
      </c>
      <c r="V291" s="52">
        <v>308.75</v>
      </c>
      <c r="W291" s="53">
        <v>0.16376182797980227</v>
      </c>
      <c r="X291" s="53">
        <v>0.13500000000000001</v>
      </c>
      <c r="Y291" s="61">
        <f t="shared" si="24"/>
        <v>304.27359999999999</v>
      </c>
      <c r="Z291" s="61">
        <f t="shared" si="25"/>
        <v>113</v>
      </c>
      <c r="AA291" s="52">
        <f t="shared" si="26"/>
        <v>980.92917</v>
      </c>
      <c r="AB291" s="52">
        <v>775</v>
      </c>
    </row>
    <row r="292" spans="1:28">
      <c r="A292" s="46" t="s">
        <v>557</v>
      </c>
      <c r="B292" s="46" t="s">
        <v>558</v>
      </c>
      <c r="C292" s="49">
        <v>1878.9600000000003</v>
      </c>
      <c r="D292" s="47">
        <v>7.94</v>
      </c>
      <c r="E292" s="47">
        <v>100.01</v>
      </c>
      <c r="F292" s="48">
        <f t="shared" si="22"/>
        <v>107.95</v>
      </c>
      <c r="G292" s="49">
        <v>0</v>
      </c>
      <c r="H292" s="47">
        <f t="shared" si="23"/>
        <v>107.95</v>
      </c>
      <c r="I292" s="47">
        <v>50</v>
      </c>
      <c r="J292" s="47">
        <v>3.39</v>
      </c>
      <c r="K292" s="50">
        <v>20</v>
      </c>
      <c r="L292" s="48">
        <v>3.47</v>
      </c>
      <c r="M292" s="49">
        <v>17</v>
      </c>
      <c r="N292" s="51">
        <v>0.53180000000000005</v>
      </c>
      <c r="O292" s="52">
        <v>20</v>
      </c>
      <c r="P292" s="52">
        <v>20</v>
      </c>
      <c r="Q292" s="52">
        <v>1830.26</v>
      </c>
      <c r="R292" s="49">
        <v>93.95</v>
      </c>
      <c r="S292" s="52">
        <v>1795.38</v>
      </c>
      <c r="T292" s="52">
        <v>19.5</v>
      </c>
      <c r="U292" s="52">
        <v>31.75</v>
      </c>
      <c r="V292" s="52">
        <v>323.25</v>
      </c>
      <c r="W292" s="53">
        <v>0.1800454499883033</v>
      </c>
      <c r="X292" s="53">
        <v>0.13500000000000001</v>
      </c>
      <c r="Y292" s="61">
        <f t="shared" si="24"/>
        <v>293.62630000000001</v>
      </c>
      <c r="Z292" s="61">
        <f t="shared" si="25"/>
        <v>40</v>
      </c>
      <c r="AA292" s="52">
        <f t="shared" si="26"/>
        <v>973.33226800000011</v>
      </c>
      <c r="AB292" s="52">
        <v>526.83999999999992</v>
      </c>
    </row>
    <row r="293" spans="1:28">
      <c r="A293" s="46" t="s">
        <v>559</v>
      </c>
      <c r="B293" s="46" t="s">
        <v>560</v>
      </c>
      <c r="C293" s="49">
        <v>351.93</v>
      </c>
      <c r="D293" s="47">
        <v>0</v>
      </c>
      <c r="E293" s="47">
        <v>0</v>
      </c>
      <c r="F293" s="48">
        <f t="shared" si="22"/>
        <v>0</v>
      </c>
      <c r="G293" s="49">
        <v>0</v>
      </c>
      <c r="H293" s="47">
        <f t="shared" si="23"/>
        <v>0</v>
      </c>
      <c r="I293" s="47">
        <v>0</v>
      </c>
      <c r="J293" s="47">
        <v>0</v>
      </c>
      <c r="K293" s="50">
        <v>0</v>
      </c>
      <c r="L293" s="48">
        <v>0</v>
      </c>
      <c r="M293" s="49">
        <v>0</v>
      </c>
      <c r="N293" s="51">
        <v>0.9375</v>
      </c>
      <c r="O293" s="52">
        <v>0</v>
      </c>
      <c r="P293" s="52">
        <v>0</v>
      </c>
      <c r="Q293" s="52">
        <v>334.03</v>
      </c>
      <c r="R293" s="49">
        <v>0</v>
      </c>
      <c r="S293" s="52">
        <v>378.53</v>
      </c>
      <c r="T293" s="52">
        <v>13.75</v>
      </c>
      <c r="U293" s="52">
        <v>34.75</v>
      </c>
      <c r="V293" s="52">
        <v>121.75</v>
      </c>
      <c r="W293" s="53">
        <v>0.32163897181200962</v>
      </c>
      <c r="X293" s="53">
        <v>0.13500000000000001</v>
      </c>
      <c r="Y293" s="61">
        <f t="shared" si="24"/>
        <v>99.601550000000003</v>
      </c>
      <c r="Z293" s="61">
        <f t="shared" si="25"/>
        <v>0</v>
      </c>
      <c r="AA293" s="52">
        <f t="shared" si="26"/>
        <v>313.15312499999999</v>
      </c>
      <c r="AB293" s="52">
        <v>119.2</v>
      </c>
    </row>
    <row r="294" spans="1:28">
      <c r="A294" s="46" t="s">
        <v>561</v>
      </c>
      <c r="B294" s="46" t="s">
        <v>562</v>
      </c>
      <c r="C294" s="49">
        <v>67.260000000000005</v>
      </c>
      <c r="D294" s="47">
        <v>0</v>
      </c>
      <c r="E294" s="47">
        <v>3.26</v>
      </c>
      <c r="F294" s="48">
        <f t="shared" si="22"/>
        <v>3.26</v>
      </c>
      <c r="G294" s="49">
        <v>0</v>
      </c>
      <c r="H294" s="47">
        <f t="shared" si="23"/>
        <v>3.26</v>
      </c>
      <c r="I294" s="47">
        <v>0</v>
      </c>
      <c r="J294" s="47">
        <v>0</v>
      </c>
      <c r="K294" s="50">
        <v>0</v>
      </c>
      <c r="L294" s="48">
        <v>0</v>
      </c>
      <c r="M294" s="49">
        <v>0</v>
      </c>
      <c r="N294" s="51">
        <v>0.34379999999999999</v>
      </c>
      <c r="O294" s="52">
        <v>0</v>
      </c>
      <c r="P294" s="52">
        <v>0</v>
      </c>
      <c r="Q294" s="52">
        <v>65.900000000000006</v>
      </c>
      <c r="R294" s="49">
        <v>3.36</v>
      </c>
      <c r="S294" s="52">
        <v>78.400000000000006</v>
      </c>
      <c r="T294" s="52">
        <v>0</v>
      </c>
      <c r="U294" s="52">
        <v>1</v>
      </c>
      <c r="V294" s="52">
        <v>9</v>
      </c>
      <c r="W294" s="53">
        <v>0.11479591836734693</v>
      </c>
      <c r="X294" s="53">
        <v>0.11479591836734693</v>
      </c>
      <c r="Y294" s="61">
        <f t="shared" si="24"/>
        <v>10</v>
      </c>
      <c r="Z294" s="61">
        <f t="shared" si="25"/>
        <v>0</v>
      </c>
      <c r="AA294" s="52">
        <f t="shared" si="26"/>
        <v>22.656420000000001</v>
      </c>
      <c r="AB294" s="52">
        <v>19</v>
      </c>
    </row>
    <row r="295" spans="1:28">
      <c r="A295" s="46" t="s">
        <v>563</v>
      </c>
      <c r="B295" s="46" t="s">
        <v>564</v>
      </c>
      <c r="C295" s="49">
        <v>34</v>
      </c>
      <c r="D295" s="47">
        <v>0</v>
      </c>
      <c r="E295" s="47">
        <v>0</v>
      </c>
      <c r="F295" s="48">
        <f t="shared" si="22"/>
        <v>0</v>
      </c>
      <c r="G295" s="49">
        <v>0</v>
      </c>
      <c r="H295" s="47">
        <f t="shared" si="23"/>
        <v>0</v>
      </c>
      <c r="I295" s="47">
        <v>0</v>
      </c>
      <c r="J295" s="47">
        <v>0</v>
      </c>
      <c r="K295" s="50">
        <v>0</v>
      </c>
      <c r="L295" s="48">
        <v>0</v>
      </c>
      <c r="M295" s="49">
        <v>0</v>
      </c>
      <c r="N295" s="51">
        <v>0.73529999999999995</v>
      </c>
      <c r="O295" s="52">
        <v>0</v>
      </c>
      <c r="P295" s="52">
        <v>0</v>
      </c>
      <c r="Q295" s="52">
        <v>35</v>
      </c>
      <c r="R295" s="49">
        <v>1.7</v>
      </c>
      <c r="S295" s="52">
        <v>38.28</v>
      </c>
      <c r="T295" s="52">
        <v>0</v>
      </c>
      <c r="U295" s="52">
        <v>0</v>
      </c>
      <c r="V295" s="52">
        <v>9.25</v>
      </c>
      <c r="W295" s="53">
        <v>0.2416405433646813</v>
      </c>
      <c r="X295" s="53">
        <v>0.13500000000000001</v>
      </c>
      <c r="Y295" s="61">
        <f t="shared" si="24"/>
        <v>5.1678000000000006</v>
      </c>
      <c r="Z295" s="61">
        <f t="shared" si="25"/>
        <v>0</v>
      </c>
      <c r="AA295" s="52">
        <f t="shared" si="26"/>
        <v>25.735499999999998</v>
      </c>
      <c r="AB295" s="52">
        <v>0</v>
      </c>
    </row>
    <row r="296" spans="1:28">
      <c r="A296" s="46" t="s">
        <v>565</v>
      </c>
      <c r="B296" s="46" t="s">
        <v>566</v>
      </c>
      <c r="C296" s="49">
        <v>220.77</v>
      </c>
      <c r="D296" s="47">
        <v>2.2599999999999998</v>
      </c>
      <c r="E296" s="47">
        <v>17.510000000000002</v>
      </c>
      <c r="F296" s="48">
        <f t="shared" si="22"/>
        <v>19.770000000000003</v>
      </c>
      <c r="G296" s="49">
        <v>0</v>
      </c>
      <c r="H296" s="47">
        <f t="shared" si="23"/>
        <v>19.770000000000003</v>
      </c>
      <c r="I296" s="47">
        <v>1</v>
      </c>
      <c r="J296" s="47">
        <v>0</v>
      </c>
      <c r="K296" s="50">
        <v>0</v>
      </c>
      <c r="L296" s="48">
        <v>0</v>
      </c>
      <c r="M296" s="49">
        <v>4</v>
      </c>
      <c r="N296" s="51">
        <v>0.5897</v>
      </c>
      <c r="O296" s="52">
        <v>0</v>
      </c>
      <c r="P296" s="52">
        <v>0</v>
      </c>
      <c r="Q296" s="52">
        <v>196.13</v>
      </c>
      <c r="R296" s="49">
        <v>11.04</v>
      </c>
      <c r="S296" s="52">
        <v>201.65</v>
      </c>
      <c r="T296" s="52">
        <v>0.75</v>
      </c>
      <c r="U296" s="52">
        <v>2</v>
      </c>
      <c r="V296" s="52">
        <v>40.25</v>
      </c>
      <c r="W296" s="53">
        <v>0.19960327299776839</v>
      </c>
      <c r="X296" s="53">
        <v>0.13500000000000001</v>
      </c>
      <c r="Y296" s="61">
        <f t="shared" si="24"/>
        <v>29.972750000000001</v>
      </c>
      <c r="Z296" s="61">
        <f t="shared" si="25"/>
        <v>0</v>
      </c>
      <c r="AA296" s="52">
        <f t="shared" si="26"/>
        <v>115.657861</v>
      </c>
      <c r="AB296" s="52">
        <v>55</v>
      </c>
    </row>
    <row r="297" spans="1:28">
      <c r="A297" s="46" t="s">
        <v>567</v>
      </c>
      <c r="B297" s="46" t="s">
        <v>568</v>
      </c>
      <c r="C297" s="49">
        <v>3029.2899999999995</v>
      </c>
      <c r="D297" s="47">
        <v>37.56</v>
      </c>
      <c r="E297" s="47">
        <v>129.68</v>
      </c>
      <c r="F297" s="48">
        <f t="shared" si="22"/>
        <v>167.24</v>
      </c>
      <c r="G297" s="49">
        <v>0</v>
      </c>
      <c r="H297" s="47">
        <f t="shared" si="23"/>
        <v>167.24</v>
      </c>
      <c r="I297" s="47">
        <v>41.41</v>
      </c>
      <c r="J297" s="47">
        <v>0.33</v>
      </c>
      <c r="K297" s="50">
        <v>0</v>
      </c>
      <c r="L297" s="48">
        <v>0</v>
      </c>
      <c r="M297" s="49">
        <v>2.3099999999999996</v>
      </c>
      <c r="N297" s="51">
        <v>0.3155</v>
      </c>
      <c r="O297" s="52">
        <v>57.75</v>
      </c>
      <c r="P297" s="52">
        <v>57.75</v>
      </c>
      <c r="Q297" s="52">
        <v>2813.25</v>
      </c>
      <c r="R297" s="49">
        <v>151.46</v>
      </c>
      <c r="S297" s="52">
        <v>2745.1499999999996</v>
      </c>
      <c r="T297" s="52">
        <v>23.5</v>
      </c>
      <c r="U297" s="52">
        <v>33</v>
      </c>
      <c r="V297" s="52">
        <v>314.75</v>
      </c>
      <c r="W297" s="53">
        <v>0.11465675828278966</v>
      </c>
      <c r="X297" s="53">
        <v>0.11465675828278966</v>
      </c>
      <c r="Y297" s="61">
        <f t="shared" si="24"/>
        <v>371.25</v>
      </c>
      <c r="Z297" s="61">
        <f t="shared" si="25"/>
        <v>115.5</v>
      </c>
      <c r="AA297" s="52">
        <f t="shared" si="26"/>
        <v>887.580375</v>
      </c>
      <c r="AB297" s="52">
        <v>879</v>
      </c>
    </row>
    <row r="298" spans="1:28">
      <c r="A298" s="46" t="s">
        <v>569</v>
      </c>
      <c r="B298" s="46" t="s">
        <v>570</v>
      </c>
      <c r="C298" s="49">
        <v>590.78000000000009</v>
      </c>
      <c r="D298" s="47">
        <v>3.23</v>
      </c>
      <c r="E298" s="47">
        <v>51.47</v>
      </c>
      <c r="F298" s="48">
        <f t="shared" si="22"/>
        <v>54.699999999999996</v>
      </c>
      <c r="G298" s="49">
        <v>0</v>
      </c>
      <c r="H298" s="47">
        <f t="shared" si="23"/>
        <v>54.699999999999996</v>
      </c>
      <c r="I298" s="47">
        <v>0</v>
      </c>
      <c r="J298" s="47">
        <v>0.08</v>
      </c>
      <c r="K298" s="50">
        <v>0</v>
      </c>
      <c r="L298" s="48">
        <v>0</v>
      </c>
      <c r="M298" s="49">
        <v>0</v>
      </c>
      <c r="N298" s="51">
        <v>0.30769999999999997</v>
      </c>
      <c r="O298" s="52">
        <v>0</v>
      </c>
      <c r="P298" s="52">
        <v>0</v>
      </c>
      <c r="Q298" s="52">
        <v>548.19000000000005</v>
      </c>
      <c r="R298" s="49">
        <v>29.54</v>
      </c>
      <c r="S298" s="52">
        <v>549.08000000000004</v>
      </c>
      <c r="T298" s="52">
        <v>1.75</v>
      </c>
      <c r="U298" s="52">
        <v>3.5</v>
      </c>
      <c r="V298" s="52">
        <v>75.75</v>
      </c>
      <c r="W298" s="53">
        <v>0.13795803890143513</v>
      </c>
      <c r="X298" s="53">
        <v>0.13500000000000001</v>
      </c>
      <c r="Y298" s="61">
        <f t="shared" si="24"/>
        <v>79.375800000000012</v>
      </c>
      <c r="Z298" s="61">
        <f t="shared" si="25"/>
        <v>0</v>
      </c>
      <c r="AA298" s="52">
        <f t="shared" si="26"/>
        <v>168.67806300000001</v>
      </c>
      <c r="AB298" s="52">
        <v>143</v>
      </c>
    </row>
    <row r="299" spans="1:28">
      <c r="A299" s="46" t="s">
        <v>571</v>
      </c>
      <c r="B299" s="46" t="s">
        <v>572</v>
      </c>
      <c r="C299" s="49">
        <v>187.26</v>
      </c>
      <c r="D299" s="47">
        <v>0</v>
      </c>
      <c r="E299" s="47">
        <v>11.26</v>
      </c>
      <c r="F299" s="48">
        <f t="shared" si="22"/>
        <v>11.26</v>
      </c>
      <c r="G299" s="49">
        <v>0</v>
      </c>
      <c r="H299" s="47">
        <f t="shared" si="23"/>
        <v>11.26</v>
      </c>
      <c r="I299" s="47">
        <v>0</v>
      </c>
      <c r="J299" s="47">
        <v>0</v>
      </c>
      <c r="K299" s="50">
        <v>0</v>
      </c>
      <c r="L299" s="48">
        <v>0</v>
      </c>
      <c r="M299" s="49">
        <v>0</v>
      </c>
      <c r="N299" s="51">
        <v>0.31719999999999998</v>
      </c>
      <c r="O299" s="52">
        <v>0</v>
      </c>
      <c r="P299" s="52">
        <v>0</v>
      </c>
      <c r="Q299" s="52">
        <v>183.14</v>
      </c>
      <c r="R299" s="49">
        <v>0</v>
      </c>
      <c r="S299" s="52">
        <v>178.36</v>
      </c>
      <c r="T299" s="52">
        <v>0</v>
      </c>
      <c r="U299" s="52">
        <v>2</v>
      </c>
      <c r="V299" s="52">
        <v>18.25</v>
      </c>
      <c r="W299" s="53">
        <v>0.10232114823951557</v>
      </c>
      <c r="X299" s="53">
        <v>0.10232114823951557</v>
      </c>
      <c r="Y299" s="61">
        <f t="shared" si="24"/>
        <v>20.25</v>
      </c>
      <c r="Z299" s="61">
        <f t="shared" si="25"/>
        <v>0</v>
      </c>
      <c r="AA299" s="52">
        <f t="shared" si="26"/>
        <v>58.092007999999993</v>
      </c>
      <c r="AB299" s="52">
        <v>51</v>
      </c>
    </row>
    <row r="300" spans="1:28">
      <c r="A300" s="46" t="s">
        <v>573</v>
      </c>
      <c r="B300" s="46" t="s">
        <v>574</v>
      </c>
      <c r="C300" s="49">
        <v>123.95</v>
      </c>
      <c r="D300" s="47">
        <v>0</v>
      </c>
      <c r="E300" s="47">
        <v>3.95</v>
      </c>
      <c r="F300" s="48">
        <f t="shared" si="22"/>
        <v>3.95</v>
      </c>
      <c r="G300" s="49">
        <v>0</v>
      </c>
      <c r="H300" s="47">
        <f t="shared" si="23"/>
        <v>3.95</v>
      </c>
      <c r="I300" s="47">
        <v>0</v>
      </c>
      <c r="J300" s="47">
        <v>0</v>
      </c>
      <c r="K300" s="50">
        <v>0</v>
      </c>
      <c r="L300" s="48">
        <v>0</v>
      </c>
      <c r="M300" s="49">
        <v>0</v>
      </c>
      <c r="N300" s="51">
        <v>0.48</v>
      </c>
      <c r="O300" s="52">
        <v>0</v>
      </c>
      <c r="P300" s="52">
        <v>0</v>
      </c>
      <c r="Q300" s="52">
        <v>121.99</v>
      </c>
      <c r="R300" s="49">
        <v>0</v>
      </c>
      <c r="S300" s="52">
        <v>123.65</v>
      </c>
      <c r="T300" s="52">
        <v>0</v>
      </c>
      <c r="U300" s="52">
        <v>2.5</v>
      </c>
      <c r="V300" s="52">
        <v>13.5</v>
      </c>
      <c r="W300" s="53">
        <v>0.10917913465426607</v>
      </c>
      <c r="X300" s="53">
        <v>0.10917913465426607</v>
      </c>
      <c r="Y300" s="61">
        <f t="shared" si="24"/>
        <v>16</v>
      </c>
      <c r="Z300" s="61">
        <f t="shared" si="25"/>
        <v>0</v>
      </c>
      <c r="AA300" s="52">
        <f t="shared" si="26"/>
        <v>58.555199999999992</v>
      </c>
      <c r="AB300" s="52">
        <v>38</v>
      </c>
    </row>
    <row r="301" spans="1:28">
      <c r="A301" s="46" t="s">
        <v>575</v>
      </c>
      <c r="B301" s="46" t="s">
        <v>576</v>
      </c>
      <c r="C301" s="49">
        <v>49</v>
      </c>
      <c r="D301" s="47">
        <v>0</v>
      </c>
      <c r="E301" s="47">
        <v>0</v>
      </c>
      <c r="F301" s="48">
        <f t="shared" si="22"/>
        <v>0</v>
      </c>
      <c r="G301" s="49">
        <v>0</v>
      </c>
      <c r="H301" s="47">
        <f t="shared" si="23"/>
        <v>0</v>
      </c>
      <c r="I301" s="47">
        <v>0</v>
      </c>
      <c r="J301" s="47">
        <v>0</v>
      </c>
      <c r="K301" s="50">
        <v>0</v>
      </c>
      <c r="L301" s="48">
        <v>0</v>
      </c>
      <c r="M301" s="49">
        <v>0</v>
      </c>
      <c r="N301" s="51">
        <v>0</v>
      </c>
      <c r="O301" s="52">
        <v>0</v>
      </c>
      <c r="P301" s="52">
        <v>0</v>
      </c>
      <c r="Q301" s="52">
        <v>47.3</v>
      </c>
      <c r="R301" s="49">
        <v>2.4500000000000002</v>
      </c>
      <c r="S301" s="52">
        <v>49.8</v>
      </c>
      <c r="T301" s="52">
        <v>0</v>
      </c>
      <c r="U301" s="52">
        <v>1</v>
      </c>
      <c r="V301" s="52">
        <v>6.5</v>
      </c>
      <c r="W301" s="53">
        <v>0.13052208835341367</v>
      </c>
      <c r="X301" s="53">
        <v>0.13052208835341367</v>
      </c>
      <c r="Y301" s="61">
        <f t="shared" si="24"/>
        <v>7.5</v>
      </c>
      <c r="Z301" s="61">
        <f t="shared" si="25"/>
        <v>0</v>
      </c>
      <c r="AA301" s="52">
        <f t="shared" si="26"/>
        <v>0</v>
      </c>
      <c r="AB301" s="52">
        <v>24</v>
      </c>
    </row>
    <row r="302" spans="1:28">
      <c r="A302" s="46" t="s">
        <v>577</v>
      </c>
      <c r="B302" s="46" t="s">
        <v>578</v>
      </c>
      <c r="C302" s="49">
        <v>162.21</v>
      </c>
      <c r="D302" s="47">
        <v>0</v>
      </c>
      <c r="E302" s="47">
        <v>9.2100000000000009</v>
      </c>
      <c r="F302" s="48">
        <f t="shared" si="22"/>
        <v>9.2100000000000009</v>
      </c>
      <c r="G302" s="49">
        <v>0</v>
      </c>
      <c r="H302" s="47">
        <f t="shared" si="23"/>
        <v>9.2100000000000009</v>
      </c>
      <c r="I302" s="47">
        <v>1</v>
      </c>
      <c r="J302" s="47">
        <v>0</v>
      </c>
      <c r="K302" s="50">
        <v>0</v>
      </c>
      <c r="L302" s="48">
        <v>0</v>
      </c>
      <c r="M302" s="49">
        <v>0</v>
      </c>
      <c r="N302" s="51">
        <v>0.23760000000000001</v>
      </c>
      <c r="O302" s="52">
        <v>0</v>
      </c>
      <c r="P302" s="52">
        <v>0</v>
      </c>
      <c r="Q302" s="52">
        <v>176.24</v>
      </c>
      <c r="R302" s="49">
        <v>0</v>
      </c>
      <c r="S302" s="52">
        <v>172.29999999999998</v>
      </c>
      <c r="T302" s="52">
        <v>1</v>
      </c>
      <c r="U302" s="52">
        <v>5</v>
      </c>
      <c r="V302" s="52">
        <v>24</v>
      </c>
      <c r="W302" s="53">
        <v>0.13929193267556589</v>
      </c>
      <c r="X302" s="53">
        <v>0.13500000000000001</v>
      </c>
      <c r="Y302" s="61">
        <f t="shared" si="24"/>
        <v>29.2605</v>
      </c>
      <c r="Z302" s="61">
        <f t="shared" si="25"/>
        <v>0</v>
      </c>
      <c r="AA302" s="52">
        <f t="shared" si="26"/>
        <v>41.874624000000004</v>
      </c>
      <c r="AB302" s="52">
        <v>53</v>
      </c>
    </row>
    <row r="303" spans="1:28">
      <c r="A303" s="46" t="s">
        <v>579</v>
      </c>
      <c r="B303" s="46" t="s">
        <v>580</v>
      </c>
      <c r="C303" s="49">
        <v>93</v>
      </c>
      <c r="D303" s="47">
        <v>0</v>
      </c>
      <c r="E303" s="47">
        <v>0</v>
      </c>
      <c r="F303" s="48">
        <f t="shared" si="22"/>
        <v>0</v>
      </c>
      <c r="G303" s="49">
        <v>0</v>
      </c>
      <c r="H303" s="47">
        <f t="shared" si="23"/>
        <v>0</v>
      </c>
      <c r="I303" s="47">
        <v>0</v>
      </c>
      <c r="J303" s="47">
        <v>0</v>
      </c>
      <c r="K303" s="50">
        <v>0</v>
      </c>
      <c r="L303" s="48">
        <v>0</v>
      </c>
      <c r="M303" s="49">
        <v>0</v>
      </c>
      <c r="N303" s="51">
        <v>0.59379999999999999</v>
      </c>
      <c r="O303" s="52">
        <v>0</v>
      </c>
      <c r="P303" s="52">
        <v>0</v>
      </c>
      <c r="Q303" s="52">
        <v>84.5</v>
      </c>
      <c r="R303" s="49">
        <v>0</v>
      </c>
      <c r="S303" s="52">
        <v>81.400000000000006</v>
      </c>
      <c r="T303" s="52">
        <v>0.25</v>
      </c>
      <c r="U303" s="52">
        <v>2</v>
      </c>
      <c r="V303" s="52">
        <v>6.75</v>
      </c>
      <c r="W303" s="53">
        <v>8.2923832923832916E-2</v>
      </c>
      <c r="X303" s="53">
        <v>8.2923832923832916E-2</v>
      </c>
      <c r="Y303" s="61">
        <f t="shared" si="24"/>
        <v>9</v>
      </c>
      <c r="Z303" s="61">
        <f t="shared" si="25"/>
        <v>0</v>
      </c>
      <c r="AA303" s="52">
        <f t="shared" si="26"/>
        <v>50.176099999999998</v>
      </c>
      <c r="AB303" s="52">
        <v>25</v>
      </c>
    </row>
    <row r="304" spans="1:28">
      <c r="A304" s="46" t="s">
        <v>581</v>
      </c>
      <c r="B304" s="46" t="s">
        <v>582</v>
      </c>
      <c r="C304" s="49">
        <v>190.69</v>
      </c>
      <c r="D304" s="47">
        <v>1.84</v>
      </c>
      <c r="E304" s="47">
        <v>6.85</v>
      </c>
      <c r="F304" s="48">
        <f t="shared" si="22"/>
        <v>8.69</v>
      </c>
      <c r="G304" s="49">
        <v>0</v>
      </c>
      <c r="H304" s="47">
        <f t="shared" si="23"/>
        <v>8.69</v>
      </c>
      <c r="I304" s="47">
        <v>4</v>
      </c>
      <c r="J304" s="47">
        <v>0</v>
      </c>
      <c r="K304" s="50">
        <v>0</v>
      </c>
      <c r="L304" s="48">
        <v>0</v>
      </c>
      <c r="M304" s="49">
        <v>0</v>
      </c>
      <c r="N304" s="51">
        <v>0.61619999999999997</v>
      </c>
      <c r="O304" s="52">
        <v>0</v>
      </c>
      <c r="P304" s="52">
        <v>0</v>
      </c>
      <c r="Q304" s="52">
        <v>184.68</v>
      </c>
      <c r="R304" s="49">
        <v>9.5299999999999994</v>
      </c>
      <c r="S304" s="52">
        <v>191.17000000000002</v>
      </c>
      <c r="T304" s="52">
        <v>1</v>
      </c>
      <c r="U304" s="52">
        <v>1</v>
      </c>
      <c r="V304" s="52">
        <v>39</v>
      </c>
      <c r="W304" s="53">
        <v>0.20400690484908718</v>
      </c>
      <c r="X304" s="53">
        <v>0.13500000000000001</v>
      </c>
      <c r="Y304" s="61">
        <f t="shared" si="24"/>
        <v>27.807950000000005</v>
      </c>
      <c r="Z304" s="61">
        <f t="shared" si="25"/>
        <v>0</v>
      </c>
      <c r="AA304" s="52">
        <f t="shared" si="26"/>
        <v>113.79981599999999</v>
      </c>
      <c r="AB304" s="52">
        <v>54</v>
      </c>
    </row>
    <row r="305" spans="1:28">
      <c r="A305" s="46" t="s">
        <v>583</v>
      </c>
      <c r="B305" s="46" t="s">
        <v>584</v>
      </c>
      <c r="C305" s="49">
        <v>148.52000000000001</v>
      </c>
      <c r="D305" s="47">
        <v>0</v>
      </c>
      <c r="E305" s="47">
        <v>14.52</v>
      </c>
      <c r="F305" s="48">
        <f t="shared" si="22"/>
        <v>14.52</v>
      </c>
      <c r="G305" s="49">
        <v>0</v>
      </c>
      <c r="H305" s="47">
        <f t="shared" si="23"/>
        <v>14.52</v>
      </c>
      <c r="I305" s="47">
        <v>1</v>
      </c>
      <c r="J305" s="47">
        <v>0</v>
      </c>
      <c r="K305" s="50">
        <v>0</v>
      </c>
      <c r="L305" s="48">
        <v>0</v>
      </c>
      <c r="M305" s="49">
        <v>0</v>
      </c>
      <c r="N305" s="51">
        <v>0.36499999999999999</v>
      </c>
      <c r="O305" s="52">
        <v>0</v>
      </c>
      <c r="P305" s="52">
        <v>0</v>
      </c>
      <c r="Q305" s="52">
        <v>150.91</v>
      </c>
      <c r="R305" s="49">
        <v>0</v>
      </c>
      <c r="S305" s="52">
        <v>141.57</v>
      </c>
      <c r="T305" s="52">
        <v>1</v>
      </c>
      <c r="U305" s="52">
        <v>2.75</v>
      </c>
      <c r="V305" s="52">
        <v>13.75</v>
      </c>
      <c r="W305" s="53">
        <v>9.7125097125097135E-2</v>
      </c>
      <c r="X305" s="53">
        <v>9.7125097125097135E-2</v>
      </c>
      <c r="Y305" s="61">
        <f t="shared" si="24"/>
        <v>17.5</v>
      </c>
      <c r="Z305" s="61">
        <f t="shared" si="25"/>
        <v>0</v>
      </c>
      <c r="AA305" s="52">
        <f t="shared" si="26"/>
        <v>55.082149999999999</v>
      </c>
      <c r="AB305" s="52">
        <v>34</v>
      </c>
    </row>
    <row r="306" spans="1:28">
      <c r="A306" s="46" t="s">
        <v>585</v>
      </c>
      <c r="B306" s="46" t="s">
        <v>586</v>
      </c>
      <c r="C306" s="49">
        <v>111.13</v>
      </c>
      <c r="D306" s="47">
        <v>1.54</v>
      </c>
      <c r="E306" s="47">
        <v>4.51</v>
      </c>
      <c r="F306" s="48">
        <f t="shared" si="22"/>
        <v>6.05</v>
      </c>
      <c r="G306" s="49">
        <v>0</v>
      </c>
      <c r="H306" s="47">
        <f t="shared" si="23"/>
        <v>6.05</v>
      </c>
      <c r="I306" s="47">
        <v>0</v>
      </c>
      <c r="J306" s="47">
        <v>0.08</v>
      </c>
      <c r="K306" s="50">
        <v>0</v>
      </c>
      <c r="L306" s="48">
        <v>0</v>
      </c>
      <c r="M306" s="49">
        <v>0</v>
      </c>
      <c r="N306" s="51">
        <v>0.3659</v>
      </c>
      <c r="O306" s="52">
        <v>0</v>
      </c>
      <c r="P306" s="52">
        <v>0</v>
      </c>
      <c r="Q306" s="52">
        <v>120.83</v>
      </c>
      <c r="R306" s="49">
        <v>5.56</v>
      </c>
      <c r="S306" s="52">
        <v>120.09</v>
      </c>
      <c r="T306" s="52">
        <v>0</v>
      </c>
      <c r="U306" s="52">
        <v>1</v>
      </c>
      <c r="V306" s="52">
        <v>10.75</v>
      </c>
      <c r="W306" s="53">
        <v>8.9516196186193692E-2</v>
      </c>
      <c r="X306" s="53">
        <v>8.9516196186193692E-2</v>
      </c>
      <c r="Y306" s="61">
        <f t="shared" si="24"/>
        <v>11.75</v>
      </c>
      <c r="Z306" s="61">
        <f t="shared" si="25"/>
        <v>0</v>
      </c>
      <c r="AA306" s="52">
        <f t="shared" si="26"/>
        <v>44.211697000000001</v>
      </c>
      <c r="AB306" s="52">
        <v>29</v>
      </c>
    </row>
    <row r="307" spans="1:28">
      <c r="A307" s="46" t="s">
        <v>587</v>
      </c>
      <c r="B307" s="46" t="s">
        <v>588</v>
      </c>
      <c r="C307" s="49">
        <v>600</v>
      </c>
      <c r="D307" s="47">
        <v>0</v>
      </c>
      <c r="E307" s="47">
        <v>0</v>
      </c>
      <c r="F307" s="48">
        <f t="shared" si="22"/>
        <v>0</v>
      </c>
      <c r="G307" s="49">
        <v>0</v>
      </c>
      <c r="H307" s="47">
        <f t="shared" si="23"/>
        <v>0</v>
      </c>
      <c r="I307" s="47">
        <v>0</v>
      </c>
      <c r="J307" s="47">
        <v>0</v>
      </c>
      <c r="K307" s="50">
        <v>0</v>
      </c>
      <c r="L307" s="48">
        <v>0</v>
      </c>
      <c r="M307" s="49">
        <v>0</v>
      </c>
      <c r="N307" s="51">
        <v>0.93140000000000001</v>
      </c>
      <c r="O307" s="52">
        <v>71.25</v>
      </c>
      <c r="P307" s="52">
        <v>71.25</v>
      </c>
      <c r="Q307" s="52">
        <v>621.30999999999995</v>
      </c>
      <c r="R307" s="49">
        <v>30</v>
      </c>
      <c r="S307" s="52">
        <v>618.79999999999995</v>
      </c>
      <c r="T307" s="52">
        <v>9.75</v>
      </c>
      <c r="U307" s="52">
        <v>8</v>
      </c>
      <c r="V307" s="52">
        <v>67.75</v>
      </c>
      <c r="W307" s="53">
        <v>0.10948610213316097</v>
      </c>
      <c r="X307" s="53">
        <v>0.10948610213316097</v>
      </c>
      <c r="Y307" s="61">
        <f t="shared" si="24"/>
        <v>85.5</v>
      </c>
      <c r="Z307" s="61">
        <f t="shared" si="25"/>
        <v>142.5</v>
      </c>
      <c r="AA307" s="52">
        <f t="shared" si="26"/>
        <v>578.68813399999999</v>
      </c>
      <c r="AB307" s="52">
        <v>255</v>
      </c>
    </row>
    <row r="308" spans="1:28">
      <c r="A308" s="46" t="s">
        <v>589</v>
      </c>
      <c r="B308" s="46" t="s">
        <v>590</v>
      </c>
      <c r="C308" s="49">
        <v>1270.1600000000001</v>
      </c>
      <c r="D308" s="47">
        <v>17.96</v>
      </c>
      <c r="E308" s="47">
        <v>56.45</v>
      </c>
      <c r="F308" s="48">
        <f t="shared" si="22"/>
        <v>74.41</v>
      </c>
      <c r="G308" s="49">
        <v>0</v>
      </c>
      <c r="H308" s="47">
        <f t="shared" si="23"/>
        <v>74.41</v>
      </c>
      <c r="I308" s="47">
        <v>35</v>
      </c>
      <c r="J308" s="47">
        <v>0.75</v>
      </c>
      <c r="K308" s="50">
        <v>0</v>
      </c>
      <c r="L308" s="48">
        <v>0</v>
      </c>
      <c r="M308" s="49">
        <v>43</v>
      </c>
      <c r="N308" s="51">
        <v>0.49680000000000002</v>
      </c>
      <c r="O308" s="52">
        <v>21.75</v>
      </c>
      <c r="P308" s="52">
        <v>21.75</v>
      </c>
      <c r="Q308" s="52">
        <v>1242.03</v>
      </c>
      <c r="R308" s="49">
        <v>63.51</v>
      </c>
      <c r="S308" s="52">
        <v>1278.5000000000002</v>
      </c>
      <c r="T308" s="52">
        <v>11.25</v>
      </c>
      <c r="U308" s="52">
        <v>13.5</v>
      </c>
      <c r="V308" s="52">
        <v>163.5</v>
      </c>
      <c r="W308" s="53">
        <v>0.12788423934298004</v>
      </c>
      <c r="X308" s="53">
        <v>0.12788423934298004</v>
      </c>
      <c r="Y308" s="61">
        <f t="shared" si="24"/>
        <v>188.25000000000003</v>
      </c>
      <c r="Z308" s="61">
        <f t="shared" si="25"/>
        <v>43.5</v>
      </c>
      <c r="AA308" s="52">
        <f t="shared" si="26"/>
        <v>617.04050400000006</v>
      </c>
      <c r="AB308" s="52">
        <v>351</v>
      </c>
    </row>
    <row r="309" spans="1:28">
      <c r="A309" s="46" t="s">
        <v>591</v>
      </c>
      <c r="B309" s="46" t="s">
        <v>592</v>
      </c>
      <c r="C309" s="49">
        <v>17834.400000000001</v>
      </c>
      <c r="D309" s="47">
        <v>277.11</v>
      </c>
      <c r="E309" s="47">
        <v>962.22</v>
      </c>
      <c r="F309" s="48">
        <f t="shared" si="22"/>
        <v>1239.33</v>
      </c>
      <c r="G309" s="49">
        <v>513.52</v>
      </c>
      <c r="H309" s="47">
        <f t="shared" si="23"/>
        <v>1752.85</v>
      </c>
      <c r="I309" s="47">
        <v>111</v>
      </c>
      <c r="J309" s="47">
        <v>16.55</v>
      </c>
      <c r="K309" s="50">
        <v>84</v>
      </c>
      <c r="L309" s="48">
        <v>0</v>
      </c>
      <c r="M309" s="49">
        <v>124</v>
      </c>
      <c r="N309" s="51">
        <v>0.76900000000000002</v>
      </c>
      <c r="O309" s="52">
        <v>1246.5</v>
      </c>
      <c r="P309" s="52">
        <v>1246.5</v>
      </c>
      <c r="Q309" s="52">
        <v>16033.52</v>
      </c>
      <c r="R309" s="49">
        <v>891.72</v>
      </c>
      <c r="S309" s="52">
        <v>15757.54</v>
      </c>
      <c r="T309" s="52">
        <v>221.75</v>
      </c>
      <c r="U309" s="52">
        <v>247.75</v>
      </c>
      <c r="V309" s="52">
        <v>1972.25</v>
      </c>
      <c r="W309" s="53">
        <v>0.12516230325291891</v>
      </c>
      <c r="X309" s="53">
        <v>0.12516230325291891</v>
      </c>
      <c r="Y309" s="61">
        <f t="shared" si="24"/>
        <v>2441.75</v>
      </c>
      <c r="Z309" s="61">
        <f t="shared" si="25"/>
        <v>2493</v>
      </c>
      <c r="AA309" s="52">
        <f t="shared" si="26"/>
        <v>12329.776880000001</v>
      </c>
      <c r="AB309" s="52">
        <v>4784</v>
      </c>
    </row>
    <row r="310" spans="1:28">
      <c r="A310" s="46" t="s">
        <v>593</v>
      </c>
      <c r="B310" s="46" t="s">
        <v>594</v>
      </c>
      <c r="C310" s="49">
        <v>3434.48</v>
      </c>
      <c r="D310" s="47">
        <v>20.55</v>
      </c>
      <c r="E310" s="47">
        <v>149.25</v>
      </c>
      <c r="F310" s="48">
        <f t="shared" si="22"/>
        <v>169.8</v>
      </c>
      <c r="G310" s="49">
        <v>0</v>
      </c>
      <c r="H310" s="47">
        <f t="shared" si="23"/>
        <v>169.8</v>
      </c>
      <c r="I310" s="47">
        <v>41</v>
      </c>
      <c r="J310" s="47">
        <v>4.78</v>
      </c>
      <c r="K310" s="50">
        <v>0</v>
      </c>
      <c r="L310" s="48">
        <v>0</v>
      </c>
      <c r="M310" s="49">
        <v>13</v>
      </c>
      <c r="N310" s="51">
        <v>0.56830000000000003</v>
      </c>
      <c r="O310" s="52">
        <v>136</v>
      </c>
      <c r="P310" s="52">
        <v>136</v>
      </c>
      <c r="Q310" s="52">
        <v>3193.66</v>
      </c>
      <c r="R310" s="49">
        <v>171.72</v>
      </c>
      <c r="S310" s="52">
        <v>3238.44</v>
      </c>
      <c r="T310" s="52">
        <v>31.75</v>
      </c>
      <c r="U310" s="52">
        <v>34.75</v>
      </c>
      <c r="V310" s="52">
        <v>387.5</v>
      </c>
      <c r="W310" s="53">
        <v>0.11965637776213238</v>
      </c>
      <c r="X310" s="53">
        <v>0.11965637776213238</v>
      </c>
      <c r="Y310" s="61">
        <f t="shared" si="24"/>
        <v>454</v>
      </c>
      <c r="Z310" s="61">
        <f t="shared" si="25"/>
        <v>272</v>
      </c>
      <c r="AA310" s="52">
        <f t="shared" si="26"/>
        <v>1814.9569779999999</v>
      </c>
      <c r="AB310" s="52">
        <v>974.19999999999993</v>
      </c>
    </row>
    <row r="311" spans="1:28">
      <c r="A311" s="46" t="s">
        <v>595</v>
      </c>
      <c r="B311" s="46" t="s">
        <v>596</v>
      </c>
      <c r="C311" s="49">
        <v>3902.97</v>
      </c>
      <c r="D311" s="47">
        <v>5.88</v>
      </c>
      <c r="E311" s="47">
        <v>211.3</v>
      </c>
      <c r="F311" s="48">
        <f t="shared" si="22"/>
        <v>217.18</v>
      </c>
      <c r="G311" s="49">
        <v>0</v>
      </c>
      <c r="H311" s="47">
        <f t="shared" si="23"/>
        <v>217.18</v>
      </c>
      <c r="I311" s="47">
        <v>51</v>
      </c>
      <c r="J311" s="47">
        <v>2.79</v>
      </c>
      <c r="K311" s="50">
        <v>0</v>
      </c>
      <c r="L311" s="48">
        <v>0</v>
      </c>
      <c r="M311" s="49">
        <v>47</v>
      </c>
      <c r="N311" s="51">
        <v>0.50160000000000005</v>
      </c>
      <c r="O311" s="52">
        <v>69</v>
      </c>
      <c r="P311" s="52">
        <v>69</v>
      </c>
      <c r="Q311" s="52">
        <v>3631.75</v>
      </c>
      <c r="R311" s="49">
        <v>195.15</v>
      </c>
      <c r="S311" s="52">
        <v>3737.2599999999998</v>
      </c>
      <c r="T311" s="52">
        <v>28.5</v>
      </c>
      <c r="U311" s="52">
        <v>36.75</v>
      </c>
      <c r="V311" s="52">
        <v>473.75</v>
      </c>
      <c r="W311" s="53">
        <v>0.12676399287178308</v>
      </c>
      <c r="X311" s="53">
        <v>0.12676399287178308</v>
      </c>
      <c r="Y311" s="61">
        <f t="shared" si="24"/>
        <v>539</v>
      </c>
      <c r="Z311" s="61">
        <f t="shared" si="25"/>
        <v>138</v>
      </c>
      <c r="AA311" s="52">
        <f t="shared" si="26"/>
        <v>1821.6858000000002</v>
      </c>
      <c r="AB311" s="52">
        <v>1128</v>
      </c>
    </row>
    <row r="312" spans="1:28">
      <c r="A312" s="46" t="s">
        <v>597</v>
      </c>
      <c r="B312" s="46" t="s">
        <v>598</v>
      </c>
      <c r="C312" s="49">
        <v>913.23</v>
      </c>
      <c r="D312" s="47">
        <v>5.65</v>
      </c>
      <c r="E312" s="47">
        <v>72.95</v>
      </c>
      <c r="F312" s="48">
        <f t="shared" si="22"/>
        <v>78.600000000000009</v>
      </c>
      <c r="G312" s="49">
        <v>0</v>
      </c>
      <c r="H312" s="47">
        <f t="shared" si="23"/>
        <v>78.600000000000009</v>
      </c>
      <c r="I312" s="47">
        <v>12</v>
      </c>
      <c r="J312" s="47">
        <v>0.63</v>
      </c>
      <c r="K312" s="50">
        <v>0</v>
      </c>
      <c r="L312" s="48">
        <v>0</v>
      </c>
      <c r="M312" s="49">
        <v>0</v>
      </c>
      <c r="N312" s="51">
        <v>0.92049999999999998</v>
      </c>
      <c r="O312" s="52">
        <v>57</v>
      </c>
      <c r="P312" s="52">
        <v>57</v>
      </c>
      <c r="Q312" s="52">
        <v>827.09</v>
      </c>
      <c r="R312" s="49">
        <v>0</v>
      </c>
      <c r="S312" s="52">
        <v>850.15</v>
      </c>
      <c r="T312" s="52">
        <v>5.25</v>
      </c>
      <c r="U312" s="52">
        <v>5.5</v>
      </c>
      <c r="V312" s="52">
        <v>85.5</v>
      </c>
      <c r="W312" s="53">
        <v>0.10057048756101865</v>
      </c>
      <c r="X312" s="53">
        <v>0.10057048756101865</v>
      </c>
      <c r="Y312" s="61">
        <f t="shared" si="24"/>
        <v>96.25</v>
      </c>
      <c r="Z312" s="61">
        <f t="shared" si="25"/>
        <v>114</v>
      </c>
      <c r="AA312" s="52">
        <f t="shared" si="26"/>
        <v>761.33634500000005</v>
      </c>
      <c r="AB312" s="52">
        <v>236</v>
      </c>
    </row>
    <row r="313" spans="1:28">
      <c r="A313" s="46" t="s">
        <v>599</v>
      </c>
      <c r="B313" s="46" t="s">
        <v>600</v>
      </c>
      <c r="C313" s="49">
        <v>3733.41</v>
      </c>
      <c r="D313" s="47">
        <v>37.49</v>
      </c>
      <c r="E313" s="47">
        <v>230.5</v>
      </c>
      <c r="F313" s="48">
        <f t="shared" si="22"/>
        <v>267.99</v>
      </c>
      <c r="G313" s="49">
        <v>0</v>
      </c>
      <c r="H313" s="47">
        <f t="shared" si="23"/>
        <v>267.99</v>
      </c>
      <c r="I313" s="47">
        <v>52</v>
      </c>
      <c r="J313" s="47">
        <v>4.42</v>
      </c>
      <c r="K313" s="50">
        <v>18</v>
      </c>
      <c r="L313" s="48">
        <v>0</v>
      </c>
      <c r="M313" s="49">
        <v>30</v>
      </c>
      <c r="N313" s="51">
        <v>0.85250000000000004</v>
      </c>
      <c r="O313" s="52">
        <v>267.75</v>
      </c>
      <c r="P313" s="52">
        <v>267.75</v>
      </c>
      <c r="Q313" s="52">
        <v>3587.59</v>
      </c>
      <c r="R313" s="49">
        <v>186.67</v>
      </c>
      <c r="S313" s="52">
        <v>3607.89</v>
      </c>
      <c r="T313" s="52">
        <v>19.5</v>
      </c>
      <c r="U313" s="52">
        <v>36.5</v>
      </c>
      <c r="V313" s="52">
        <v>494.5</v>
      </c>
      <c r="W313" s="53">
        <v>0.13706071970043432</v>
      </c>
      <c r="X313" s="53">
        <v>0.13500000000000001</v>
      </c>
      <c r="Y313" s="61">
        <f t="shared" si="24"/>
        <v>543.06515000000002</v>
      </c>
      <c r="Z313" s="61">
        <f t="shared" si="25"/>
        <v>535.5</v>
      </c>
      <c r="AA313" s="52">
        <f t="shared" si="26"/>
        <v>3058.4204750000004</v>
      </c>
      <c r="AB313" s="52">
        <v>962</v>
      </c>
    </row>
    <row r="314" spans="1:28">
      <c r="A314" s="46" t="s">
        <v>601</v>
      </c>
      <c r="B314" s="46" t="s">
        <v>602</v>
      </c>
      <c r="C314" s="49">
        <v>6922.95</v>
      </c>
      <c r="D314" s="47">
        <v>0</v>
      </c>
      <c r="E314" s="47">
        <v>264.38</v>
      </c>
      <c r="F314" s="48">
        <f t="shared" si="22"/>
        <v>264.38</v>
      </c>
      <c r="G314" s="49">
        <v>0</v>
      </c>
      <c r="H314" s="47">
        <f t="shared" si="23"/>
        <v>264.38</v>
      </c>
      <c r="I314" s="47">
        <v>71</v>
      </c>
      <c r="J314" s="47">
        <v>5.57</v>
      </c>
      <c r="K314" s="50">
        <v>14</v>
      </c>
      <c r="L314" s="48">
        <v>0</v>
      </c>
      <c r="M314" s="49">
        <v>60</v>
      </c>
      <c r="N314" s="51">
        <v>0.84809999999999997</v>
      </c>
      <c r="O314" s="52">
        <v>529.25</v>
      </c>
      <c r="P314" s="52">
        <v>529.25</v>
      </c>
      <c r="Q314" s="52">
        <v>6694.32</v>
      </c>
      <c r="R314" s="49">
        <v>346.15</v>
      </c>
      <c r="S314" s="52">
        <v>6724.17</v>
      </c>
      <c r="T314" s="52">
        <v>35.75</v>
      </c>
      <c r="U314" s="52">
        <v>42</v>
      </c>
      <c r="V314" s="52">
        <v>899.25</v>
      </c>
      <c r="W314" s="53">
        <v>0.13373397757641464</v>
      </c>
      <c r="X314" s="53">
        <v>0.13373397757641464</v>
      </c>
      <c r="Y314" s="61">
        <f t="shared" si="24"/>
        <v>977</v>
      </c>
      <c r="Z314" s="61">
        <f t="shared" si="25"/>
        <v>1058.5</v>
      </c>
      <c r="AA314" s="52">
        <f t="shared" si="26"/>
        <v>5677.4527919999991</v>
      </c>
      <c r="AB314" s="52">
        <v>1789</v>
      </c>
    </row>
    <row r="315" spans="1:28">
      <c r="A315" s="46" t="s">
        <v>603</v>
      </c>
      <c r="B315" s="46" t="s">
        <v>604</v>
      </c>
      <c r="C315" s="49">
        <v>4825.08</v>
      </c>
      <c r="D315" s="47">
        <v>134.4</v>
      </c>
      <c r="E315" s="47">
        <v>416.9</v>
      </c>
      <c r="F315" s="48">
        <f t="shared" si="22"/>
        <v>551.29999999999995</v>
      </c>
      <c r="G315" s="49">
        <v>0</v>
      </c>
      <c r="H315" s="47">
        <f t="shared" si="23"/>
        <v>551.29999999999995</v>
      </c>
      <c r="I315" s="47">
        <v>20</v>
      </c>
      <c r="J315" s="47">
        <v>3.78</v>
      </c>
      <c r="K315" s="50">
        <v>0</v>
      </c>
      <c r="L315" s="48">
        <v>0</v>
      </c>
      <c r="M315" s="49">
        <v>615</v>
      </c>
      <c r="N315" s="51">
        <v>0.87760000000000005</v>
      </c>
      <c r="O315" s="52">
        <v>282.25</v>
      </c>
      <c r="P315" s="52">
        <v>282.25</v>
      </c>
      <c r="Q315" s="52">
        <v>4181.05</v>
      </c>
      <c r="R315" s="49">
        <v>241.25</v>
      </c>
      <c r="S315" s="52">
        <v>4231.21</v>
      </c>
      <c r="T315" s="52">
        <v>34</v>
      </c>
      <c r="U315" s="52">
        <v>35.75</v>
      </c>
      <c r="V315" s="52">
        <v>544.75</v>
      </c>
      <c r="W315" s="53">
        <v>0.128745677950279</v>
      </c>
      <c r="X315" s="53">
        <v>0.128745677950279</v>
      </c>
      <c r="Y315" s="61">
        <f t="shared" si="24"/>
        <v>614.5</v>
      </c>
      <c r="Z315" s="61">
        <f t="shared" si="25"/>
        <v>564.5</v>
      </c>
      <c r="AA315" s="52">
        <f t="shared" si="26"/>
        <v>3669.2894800000004</v>
      </c>
      <c r="AB315" s="52">
        <v>1112</v>
      </c>
    </row>
    <row r="316" spans="1:28">
      <c r="A316" s="46" t="s">
        <v>605</v>
      </c>
      <c r="B316" s="46" t="s">
        <v>606</v>
      </c>
      <c r="C316" s="49">
        <v>1160.27</v>
      </c>
      <c r="D316" s="47">
        <v>0</v>
      </c>
      <c r="E316" s="47">
        <v>48.22</v>
      </c>
      <c r="F316" s="48">
        <f t="shared" si="22"/>
        <v>48.22</v>
      </c>
      <c r="G316" s="49">
        <v>0</v>
      </c>
      <c r="H316" s="47">
        <f t="shared" si="23"/>
        <v>48.22</v>
      </c>
      <c r="I316" s="47">
        <v>7</v>
      </c>
      <c r="J316" s="47">
        <v>0.05</v>
      </c>
      <c r="K316" s="50">
        <v>0</v>
      </c>
      <c r="L316" s="48">
        <v>0</v>
      </c>
      <c r="M316" s="49">
        <v>0</v>
      </c>
      <c r="N316" s="51">
        <v>0.82350000000000001</v>
      </c>
      <c r="O316" s="52">
        <v>111.25</v>
      </c>
      <c r="P316" s="52">
        <v>111.25</v>
      </c>
      <c r="Q316" s="52">
        <v>1123.95</v>
      </c>
      <c r="R316" s="49">
        <v>58.01</v>
      </c>
      <c r="S316" s="52">
        <v>1119.1600000000001</v>
      </c>
      <c r="T316" s="52">
        <v>7.75</v>
      </c>
      <c r="U316" s="52">
        <v>13.25</v>
      </c>
      <c r="V316" s="52">
        <v>130.5</v>
      </c>
      <c r="W316" s="53">
        <v>0.11660531112620179</v>
      </c>
      <c r="X316" s="53">
        <v>0.11660531112620179</v>
      </c>
      <c r="Y316" s="61">
        <f t="shared" si="24"/>
        <v>151.5</v>
      </c>
      <c r="Z316" s="61">
        <f t="shared" si="25"/>
        <v>222.5</v>
      </c>
      <c r="AA316" s="52">
        <f t="shared" si="26"/>
        <v>925.57282500000008</v>
      </c>
      <c r="AB316" s="52">
        <v>304</v>
      </c>
    </row>
    <row r="317" spans="1:28">
      <c r="A317" s="46" t="s">
        <v>607</v>
      </c>
      <c r="B317" s="46" t="s">
        <v>608</v>
      </c>
      <c r="C317" s="49">
        <v>1593.07</v>
      </c>
      <c r="D317" s="47">
        <v>25.5</v>
      </c>
      <c r="E317" s="47">
        <v>140.07</v>
      </c>
      <c r="F317" s="48">
        <f t="shared" si="22"/>
        <v>165.57</v>
      </c>
      <c r="G317" s="49">
        <v>0</v>
      </c>
      <c r="H317" s="47">
        <f t="shared" si="23"/>
        <v>165.57</v>
      </c>
      <c r="I317" s="47">
        <v>13</v>
      </c>
      <c r="J317" s="47">
        <v>0.5</v>
      </c>
      <c r="K317" s="50">
        <v>0</v>
      </c>
      <c r="L317" s="48">
        <v>0</v>
      </c>
      <c r="M317" s="49">
        <v>0</v>
      </c>
      <c r="N317" s="51">
        <v>0.89190000000000003</v>
      </c>
      <c r="O317" s="52">
        <v>106</v>
      </c>
      <c r="P317" s="52">
        <v>106</v>
      </c>
      <c r="Q317" s="52">
        <v>1443.61</v>
      </c>
      <c r="R317" s="49">
        <v>79.650000000000006</v>
      </c>
      <c r="S317" s="52">
        <v>1464.1000000000001</v>
      </c>
      <c r="T317" s="52">
        <v>14.75</v>
      </c>
      <c r="U317" s="52">
        <v>22</v>
      </c>
      <c r="V317" s="52">
        <v>189</v>
      </c>
      <c r="W317" s="53">
        <v>0.12908954306399834</v>
      </c>
      <c r="X317" s="53">
        <v>0.12908954306399834</v>
      </c>
      <c r="Y317" s="61">
        <f t="shared" si="24"/>
        <v>225.74999999999997</v>
      </c>
      <c r="Z317" s="61">
        <f t="shared" si="25"/>
        <v>212</v>
      </c>
      <c r="AA317" s="52">
        <f t="shared" si="26"/>
        <v>1287.5557589999999</v>
      </c>
      <c r="AB317" s="52">
        <v>406</v>
      </c>
    </row>
    <row r="318" spans="1:28">
      <c r="A318" s="46" t="s">
        <v>609</v>
      </c>
      <c r="B318" s="46" t="s">
        <v>610</v>
      </c>
      <c r="C318" s="49">
        <v>1294.27</v>
      </c>
      <c r="D318" s="47">
        <v>0</v>
      </c>
      <c r="E318" s="47">
        <v>40.07</v>
      </c>
      <c r="F318" s="48">
        <f t="shared" si="22"/>
        <v>40.07</v>
      </c>
      <c r="G318" s="49">
        <v>0</v>
      </c>
      <c r="H318" s="47">
        <f t="shared" si="23"/>
        <v>40.07</v>
      </c>
      <c r="I318" s="47">
        <v>10</v>
      </c>
      <c r="J318" s="47">
        <v>3.2</v>
      </c>
      <c r="K318" s="50">
        <v>0</v>
      </c>
      <c r="L318" s="48">
        <v>0</v>
      </c>
      <c r="M318" s="49">
        <v>0</v>
      </c>
      <c r="N318" s="51">
        <v>0.58030000000000004</v>
      </c>
      <c r="O318" s="52">
        <v>70.75</v>
      </c>
      <c r="P318" s="52">
        <v>70.75</v>
      </c>
      <c r="Q318" s="52">
        <v>1286.54</v>
      </c>
      <c r="R318" s="49">
        <v>64.709999999999994</v>
      </c>
      <c r="S318" s="52">
        <v>1283.3000000000002</v>
      </c>
      <c r="T318" s="52">
        <v>10.25</v>
      </c>
      <c r="U318" s="52">
        <v>12.5</v>
      </c>
      <c r="V318" s="52">
        <v>137.25</v>
      </c>
      <c r="W318" s="53">
        <v>0.10695082989168549</v>
      </c>
      <c r="X318" s="53">
        <v>0.10695082989168549</v>
      </c>
      <c r="Y318" s="61">
        <f t="shared" si="24"/>
        <v>160</v>
      </c>
      <c r="Z318" s="61">
        <f t="shared" si="25"/>
        <v>141.5</v>
      </c>
      <c r="AA318" s="52">
        <f t="shared" si="26"/>
        <v>746.579162</v>
      </c>
      <c r="AB318" s="52">
        <v>330</v>
      </c>
    </row>
    <row r="319" spans="1:28">
      <c r="A319" s="46" t="s">
        <v>611</v>
      </c>
      <c r="B319" s="46" t="s">
        <v>612</v>
      </c>
      <c r="C319" s="49">
        <v>3594.71</v>
      </c>
      <c r="D319" s="47">
        <v>41.92</v>
      </c>
      <c r="E319" s="47">
        <v>219.69</v>
      </c>
      <c r="F319" s="48">
        <f t="shared" si="22"/>
        <v>261.61</v>
      </c>
      <c r="G319" s="49">
        <v>0</v>
      </c>
      <c r="H319" s="47">
        <f t="shared" si="23"/>
        <v>261.61</v>
      </c>
      <c r="I319" s="47">
        <v>10</v>
      </c>
      <c r="J319" s="47">
        <v>1.1000000000000001</v>
      </c>
      <c r="K319" s="50">
        <v>0</v>
      </c>
      <c r="L319" s="48">
        <v>0</v>
      </c>
      <c r="M319" s="49">
        <v>0</v>
      </c>
      <c r="N319" s="51">
        <v>0.86250000000000004</v>
      </c>
      <c r="O319" s="52">
        <v>171.75</v>
      </c>
      <c r="P319" s="52">
        <v>171.75</v>
      </c>
      <c r="Q319" s="52">
        <v>3347.65</v>
      </c>
      <c r="R319" s="49">
        <v>179.74</v>
      </c>
      <c r="S319" s="52">
        <v>3304.66</v>
      </c>
      <c r="T319" s="52">
        <v>23.75</v>
      </c>
      <c r="U319" s="52">
        <v>39</v>
      </c>
      <c r="V319" s="52">
        <v>385</v>
      </c>
      <c r="W319" s="53">
        <v>0.11650215150726551</v>
      </c>
      <c r="X319" s="53">
        <v>0.11650215150726551</v>
      </c>
      <c r="Y319" s="61">
        <f t="shared" si="24"/>
        <v>447.75</v>
      </c>
      <c r="Z319" s="61">
        <f t="shared" si="25"/>
        <v>343.5</v>
      </c>
      <c r="AA319" s="52">
        <f t="shared" si="26"/>
        <v>2887.3481250000004</v>
      </c>
      <c r="AB319" s="52">
        <v>1017</v>
      </c>
    </row>
    <row r="320" spans="1:28">
      <c r="A320" s="46" t="s">
        <v>613</v>
      </c>
      <c r="B320" s="46" t="s">
        <v>614</v>
      </c>
      <c r="C320" s="49">
        <v>6186.17</v>
      </c>
      <c r="D320" s="47">
        <v>257.8</v>
      </c>
      <c r="E320" s="47">
        <v>316.55</v>
      </c>
      <c r="F320" s="48">
        <f t="shared" si="22"/>
        <v>574.35</v>
      </c>
      <c r="G320" s="49">
        <v>0</v>
      </c>
      <c r="H320" s="47">
        <f t="shared" si="23"/>
        <v>574.35</v>
      </c>
      <c r="I320" s="47">
        <v>115</v>
      </c>
      <c r="J320" s="47">
        <v>8.82</v>
      </c>
      <c r="K320" s="50">
        <v>19</v>
      </c>
      <c r="L320" s="48">
        <v>0</v>
      </c>
      <c r="M320" s="49">
        <v>97</v>
      </c>
      <c r="N320" s="51">
        <v>0.44269999999999998</v>
      </c>
      <c r="O320" s="52">
        <v>106.75</v>
      </c>
      <c r="P320" s="52">
        <v>106.75</v>
      </c>
      <c r="Q320" s="52">
        <v>5296.52</v>
      </c>
      <c r="R320" s="49">
        <v>309.31</v>
      </c>
      <c r="S320" s="52">
        <v>5392.47</v>
      </c>
      <c r="T320" s="52">
        <v>43</v>
      </c>
      <c r="U320" s="52">
        <v>57.5</v>
      </c>
      <c r="V320" s="52">
        <v>683.25</v>
      </c>
      <c r="W320" s="53">
        <v>0.12670446010826206</v>
      </c>
      <c r="X320" s="53">
        <v>0.12670446010826206</v>
      </c>
      <c r="Y320" s="61">
        <f t="shared" si="24"/>
        <v>783.74999999999989</v>
      </c>
      <c r="Z320" s="61">
        <f t="shared" si="25"/>
        <v>213.5</v>
      </c>
      <c r="AA320" s="52">
        <f t="shared" si="26"/>
        <v>2344.7694040000001</v>
      </c>
      <c r="AB320" s="52">
        <v>1572</v>
      </c>
    </row>
    <row r="321" spans="1:28">
      <c r="A321" s="46" t="s">
        <v>615</v>
      </c>
      <c r="B321" s="46" t="s">
        <v>616</v>
      </c>
      <c r="C321" s="49">
        <v>909.87</v>
      </c>
      <c r="D321" s="47">
        <v>22.03</v>
      </c>
      <c r="E321" s="47">
        <v>25.34</v>
      </c>
      <c r="F321" s="48">
        <f t="shared" si="22"/>
        <v>47.370000000000005</v>
      </c>
      <c r="G321" s="49">
        <v>0</v>
      </c>
      <c r="H321" s="47">
        <f t="shared" si="23"/>
        <v>47.370000000000005</v>
      </c>
      <c r="I321" s="47">
        <v>0</v>
      </c>
      <c r="J321" s="47">
        <v>0</v>
      </c>
      <c r="K321" s="50">
        <v>0</v>
      </c>
      <c r="L321" s="48">
        <v>0</v>
      </c>
      <c r="M321" s="49">
        <v>0</v>
      </c>
      <c r="N321" s="51">
        <v>0.96330000000000005</v>
      </c>
      <c r="O321" s="52">
        <v>20</v>
      </c>
      <c r="P321" s="52">
        <v>20</v>
      </c>
      <c r="Q321" s="52">
        <v>888.52</v>
      </c>
      <c r="R321" s="49">
        <v>45.49</v>
      </c>
      <c r="S321" s="52">
        <v>876.56000000000006</v>
      </c>
      <c r="T321" s="52">
        <v>6.5</v>
      </c>
      <c r="U321" s="52">
        <v>12.25</v>
      </c>
      <c r="V321" s="52">
        <v>114</v>
      </c>
      <c r="W321" s="53">
        <v>0.13005384685589119</v>
      </c>
      <c r="X321" s="53">
        <v>0.13005384685589119</v>
      </c>
      <c r="Y321" s="61">
        <f t="shared" si="24"/>
        <v>132.75</v>
      </c>
      <c r="Z321" s="61">
        <f t="shared" si="25"/>
        <v>40</v>
      </c>
      <c r="AA321" s="52">
        <f t="shared" si="26"/>
        <v>855.91131600000006</v>
      </c>
      <c r="AB321" s="52">
        <v>273.3</v>
      </c>
    </row>
    <row r="322" spans="1:28">
      <c r="A322" s="46" t="s">
        <v>1145</v>
      </c>
      <c r="B322" s="46" t="s">
        <v>1152</v>
      </c>
      <c r="C322" s="49">
        <v>147.46</v>
      </c>
      <c r="D322" s="47">
        <v>0</v>
      </c>
      <c r="E322" s="47">
        <v>0</v>
      </c>
      <c r="F322" s="48">
        <f t="shared" si="22"/>
        <v>0</v>
      </c>
      <c r="G322" s="49">
        <v>0</v>
      </c>
      <c r="H322" s="47">
        <f t="shared" si="23"/>
        <v>0</v>
      </c>
      <c r="I322" s="47">
        <v>0</v>
      </c>
      <c r="J322" s="47">
        <v>0</v>
      </c>
      <c r="K322" s="50">
        <v>0</v>
      </c>
      <c r="L322" s="48">
        <v>0</v>
      </c>
      <c r="M322" s="49">
        <v>0</v>
      </c>
      <c r="N322" s="51">
        <v>0.87760000000000005</v>
      </c>
      <c r="O322" s="52">
        <v>0</v>
      </c>
      <c r="P322" s="52">
        <v>0</v>
      </c>
      <c r="Q322" s="52">
        <v>0</v>
      </c>
      <c r="R322" s="49">
        <v>0</v>
      </c>
      <c r="S322" s="52">
        <v>158</v>
      </c>
      <c r="T322" s="52">
        <v>0</v>
      </c>
      <c r="U322" s="52">
        <v>0</v>
      </c>
      <c r="V322" s="52">
        <v>25</v>
      </c>
      <c r="W322" s="53">
        <v>0.15822784810126583</v>
      </c>
      <c r="X322" s="53">
        <v>0.13500000000000001</v>
      </c>
      <c r="Y322" s="61">
        <f t="shared" si="24"/>
        <v>21.330000000000002</v>
      </c>
      <c r="Z322" s="61">
        <f t="shared" si="25"/>
        <v>0</v>
      </c>
      <c r="AA322" s="52">
        <f t="shared" si="26"/>
        <v>0</v>
      </c>
      <c r="AB322" s="52">
        <v>0</v>
      </c>
    </row>
  </sheetData>
  <autoFilter ref="A8:AB322" xr:uid="{00000000-0009-0000-0000-000017000000}"/>
  <mergeCells count="1">
    <mergeCell ref="C4:C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7">
    <tabColor theme="7" tint="0.59999389629810485"/>
  </sheetPr>
  <dimension ref="A1:AB325"/>
  <sheetViews>
    <sheetView workbookViewId="0">
      <pane xSplit="2" ySplit="8" topLeftCell="C12" activePane="bottomRight" state="frozen"/>
      <selection activeCell="K5" sqref="K5:M318"/>
      <selection pane="topRight" activeCell="K5" sqref="K5:M318"/>
      <selection pane="bottomLeft" activeCell="K5" sqref="K5:M318"/>
      <selection pane="bottomRight" activeCell="K5" sqref="K5:M318"/>
    </sheetView>
  </sheetViews>
  <sheetFormatPr defaultRowHeight="15"/>
  <cols>
    <col min="1" max="1" width="7.7109375" style="13" bestFit="1" customWidth="1"/>
    <col min="2" max="2" width="32.85546875" style="13" bestFit="1" customWidth="1"/>
    <col min="3" max="3" width="14" style="13" customWidth="1"/>
    <col min="4" max="4" width="12.5703125" style="13" customWidth="1"/>
    <col min="5" max="6" width="13.140625" style="13" customWidth="1"/>
    <col min="7" max="8" width="14.85546875" style="13" customWidth="1"/>
    <col min="9" max="9" width="13.140625" style="13" customWidth="1"/>
    <col min="10" max="13" width="11.5703125" style="13" customWidth="1"/>
    <col min="14" max="14" width="12.28515625" style="13" customWidth="1"/>
    <col min="15" max="16" width="12.42578125" style="13" customWidth="1"/>
    <col min="17" max="17" width="13.85546875" style="13" bestFit="1" customWidth="1"/>
    <col min="18" max="18" width="11.5703125" style="13" customWidth="1"/>
    <col min="19" max="19" width="13.85546875" style="13" customWidth="1"/>
    <col min="20" max="20" width="12.42578125" style="13" customWidth="1"/>
    <col min="21" max="21" width="13.85546875" style="13" bestFit="1" customWidth="1"/>
    <col min="22" max="22" width="13.7109375" style="13" customWidth="1"/>
    <col min="23" max="23" width="11" style="13" customWidth="1"/>
    <col min="24" max="24" width="10.42578125" customWidth="1"/>
    <col min="25" max="26" width="13.140625" style="13" customWidth="1"/>
    <col min="27" max="28" width="13.85546875" style="13" bestFit="1" customWidth="1"/>
  </cols>
  <sheetData>
    <row r="1" spans="1:28">
      <c r="A1" s="8">
        <v>1</v>
      </c>
      <c r="B1" s="8">
        <f>A1+1</f>
        <v>2</v>
      </c>
      <c r="C1" s="8">
        <f t="shared" ref="C1:AB1" si="0">B1+1</f>
        <v>3</v>
      </c>
      <c r="D1" s="8">
        <f t="shared" si="0"/>
        <v>4</v>
      </c>
      <c r="E1" s="8">
        <f t="shared" si="0"/>
        <v>5</v>
      </c>
      <c r="F1" s="8">
        <f t="shared" si="0"/>
        <v>6</v>
      </c>
      <c r="G1" s="8">
        <f t="shared" si="0"/>
        <v>7</v>
      </c>
      <c r="H1" s="8">
        <f t="shared" si="0"/>
        <v>8</v>
      </c>
      <c r="I1" s="8">
        <f t="shared" si="0"/>
        <v>9</v>
      </c>
      <c r="J1" s="8">
        <f t="shared" si="0"/>
        <v>10</v>
      </c>
      <c r="K1" s="8">
        <f t="shared" si="0"/>
        <v>11</v>
      </c>
      <c r="L1" s="8">
        <f t="shared" si="0"/>
        <v>12</v>
      </c>
      <c r="M1" s="8">
        <f t="shared" si="0"/>
        <v>13</v>
      </c>
      <c r="N1" s="8">
        <f t="shared" si="0"/>
        <v>14</v>
      </c>
      <c r="O1" s="8">
        <f t="shared" si="0"/>
        <v>15</v>
      </c>
      <c r="P1" s="8">
        <f t="shared" si="0"/>
        <v>16</v>
      </c>
      <c r="Q1" s="8">
        <f t="shared" si="0"/>
        <v>17</v>
      </c>
      <c r="R1" s="8">
        <f t="shared" si="0"/>
        <v>18</v>
      </c>
      <c r="S1" s="8">
        <f t="shared" si="0"/>
        <v>19</v>
      </c>
      <c r="T1" s="8">
        <f t="shared" si="0"/>
        <v>20</v>
      </c>
      <c r="U1" s="8">
        <f t="shared" si="0"/>
        <v>21</v>
      </c>
      <c r="V1" s="8">
        <f t="shared" si="0"/>
        <v>22</v>
      </c>
      <c r="W1" s="8">
        <f t="shared" si="0"/>
        <v>23</v>
      </c>
      <c r="X1" s="8">
        <f t="shared" si="0"/>
        <v>24</v>
      </c>
      <c r="Y1" s="8">
        <f t="shared" si="0"/>
        <v>25</v>
      </c>
      <c r="Z1" s="8">
        <f t="shared" si="0"/>
        <v>26</v>
      </c>
      <c r="AA1" s="8">
        <f t="shared" si="0"/>
        <v>27</v>
      </c>
      <c r="AB1" s="8">
        <f t="shared" si="0"/>
        <v>28</v>
      </c>
    </row>
    <row r="2" spans="1:28" ht="21">
      <c r="A2" s="9" t="s">
        <v>637</v>
      </c>
      <c r="B2" s="8"/>
      <c r="C2" s="10"/>
      <c r="D2" s="10"/>
      <c r="E2" s="10"/>
      <c r="F2" s="10"/>
      <c r="G2" s="10"/>
      <c r="H2" s="10"/>
      <c r="I2" s="10"/>
      <c r="J2" s="10"/>
      <c r="K2" s="10"/>
      <c r="L2" s="10"/>
      <c r="M2" s="10"/>
      <c r="N2" s="10"/>
      <c r="O2" s="10"/>
      <c r="P2" s="10"/>
      <c r="Q2" s="10"/>
      <c r="R2" s="10"/>
      <c r="S2" s="10"/>
      <c r="T2" s="10"/>
      <c r="U2" s="10"/>
      <c r="V2" s="10"/>
      <c r="W2" s="10"/>
      <c r="X2" s="11"/>
      <c r="Y2" s="10"/>
      <c r="Z2" s="10"/>
      <c r="AA2" s="10"/>
      <c r="AB2" s="10"/>
    </row>
    <row r="3" spans="1:28" ht="15.75" thickBot="1">
      <c r="A3" s="12">
        <v>9</v>
      </c>
      <c r="B3" s="13">
        <v>315</v>
      </c>
      <c r="D3" s="15"/>
      <c r="E3" s="16"/>
      <c r="H3" s="14"/>
      <c r="W3"/>
    </row>
    <row r="4" spans="1:28" ht="13.5" customHeight="1">
      <c r="A4" s="17"/>
      <c r="B4" s="18"/>
      <c r="C4" s="520" t="s">
        <v>1377</v>
      </c>
      <c r="D4" s="19" t="s">
        <v>638</v>
      </c>
      <c r="E4" s="19"/>
      <c r="F4" s="20"/>
      <c r="G4" s="21" t="s">
        <v>639</v>
      </c>
      <c r="H4" s="55" t="s">
        <v>662</v>
      </c>
      <c r="I4" s="19" t="s">
        <v>640</v>
      </c>
      <c r="J4" s="20"/>
      <c r="K4" s="19" t="s">
        <v>641</v>
      </c>
      <c r="L4" s="19"/>
      <c r="M4" s="21" t="s">
        <v>642</v>
      </c>
      <c r="N4" s="21"/>
      <c r="O4" s="19" t="s">
        <v>643</v>
      </c>
      <c r="P4" s="19"/>
      <c r="Q4" s="19"/>
      <c r="R4" s="21"/>
      <c r="S4" s="19" t="s">
        <v>669</v>
      </c>
      <c r="T4" s="19"/>
      <c r="U4" s="19"/>
      <c r="V4" s="19"/>
      <c r="W4" s="19"/>
      <c r="X4" s="19"/>
      <c r="Y4" s="58"/>
      <c r="Z4" s="58"/>
      <c r="AA4" s="19"/>
      <c r="AB4" s="19"/>
    </row>
    <row r="5" spans="1:28" ht="30.75" thickBot="1">
      <c r="A5" s="22" t="s">
        <v>644</v>
      </c>
      <c r="B5" s="23" t="s">
        <v>645</v>
      </c>
      <c r="C5" s="521"/>
      <c r="D5" s="24" t="s">
        <v>646</v>
      </c>
      <c r="E5" s="24" t="s">
        <v>647</v>
      </c>
      <c r="F5" s="168" t="s">
        <v>1003</v>
      </c>
      <c r="G5" s="26" t="s">
        <v>648</v>
      </c>
      <c r="H5" s="56" t="s">
        <v>661</v>
      </c>
      <c r="I5" s="24" t="s">
        <v>649</v>
      </c>
      <c r="J5" s="25" t="s">
        <v>650</v>
      </c>
      <c r="K5" s="27" t="s">
        <v>652</v>
      </c>
      <c r="L5" s="27" t="s">
        <v>651</v>
      </c>
      <c r="M5" s="28" t="s">
        <v>653</v>
      </c>
      <c r="N5" s="26" t="s">
        <v>654</v>
      </c>
      <c r="O5" s="24" t="s">
        <v>655</v>
      </c>
      <c r="P5" s="24" t="s">
        <v>656</v>
      </c>
      <c r="Q5" s="24" t="s">
        <v>657</v>
      </c>
      <c r="R5" s="57" t="s">
        <v>658</v>
      </c>
      <c r="S5" s="24" t="s">
        <v>663</v>
      </c>
      <c r="T5" s="24" t="s">
        <v>664</v>
      </c>
      <c r="U5" s="24" t="s">
        <v>665</v>
      </c>
      <c r="V5" s="24" t="s">
        <v>666</v>
      </c>
      <c r="W5" s="29" t="s">
        <v>667</v>
      </c>
      <c r="X5" s="24" t="s">
        <v>668</v>
      </c>
      <c r="Y5" s="59" t="s">
        <v>670</v>
      </c>
      <c r="Z5" s="59" t="s">
        <v>998</v>
      </c>
      <c r="AA5" s="120" t="s">
        <v>1000</v>
      </c>
      <c r="AB5" s="120" t="s">
        <v>1057</v>
      </c>
    </row>
    <row r="6" spans="1:28" ht="15.75" thickBot="1">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30"/>
    </row>
    <row r="7" spans="1:28">
      <c r="A7" s="31" t="s">
        <v>659</v>
      </c>
      <c r="B7" s="32"/>
      <c r="C7" s="35">
        <f>SUM(C9:C325)</f>
        <v>1182715.449999999</v>
      </c>
      <c r="D7" s="33">
        <f t="shared" ref="D7:V7" si="1">SUM(D9:D325)</f>
        <v>10758.439999999999</v>
      </c>
      <c r="E7" s="33">
        <f t="shared" si="1"/>
        <v>53854.61000000003</v>
      </c>
      <c r="F7" s="34">
        <f t="shared" si="1"/>
        <v>64613.049999999996</v>
      </c>
      <c r="G7" s="35">
        <f t="shared" si="1"/>
        <v>4980.2800000000007</v>
      </c>
      <c r="H7" s="33">
        <f t="shared" si="1"/>
        <v>69593.330000000016</v>
      </c>
      <c r="I7" s="34">
        <f t="shared" si="1"/>
        <v>24590.77</v>
      </c>
      <c r="J7" s="33">
        <f t="shared" si="1"/>
        <v>1614.8399999999995</v>
      </c>
      <c r="K7" s="36">
        <f t="shared" si="1"/>
        <v>4688.8</v>
      </c>
      <c r="L7" s="34">
        <f t="shared" si="1"/>
        <v>76.759999999999991</v>
      </c>
      <c r="M7" s="35">
        <f t="shared" si="1"/>
        <v>27555.720000000008</v>
      </c>
      <c r="N7" s="37">
        <f>AVERAGE(N8:N325)</f>
        <v>938.03436815286636</v>
      </c>
      <c r="O7" s="33">
        <f t="shared" si="1"/>
        <v>128929</v>
      </c>
      <c r="P7" s="33">
        <f t="shared" si="1"/>
        <v>32679.75</v>
      </c>
      <c r="Q7" s="33">
        <f t="shared" si="1"/>
        <v>1094517.3300000008</v>
      </c>
      <c r="R7" s="35">
        <f t="shared" si="1"/>
        <v>58220.439999999951</v>
      </c>
      <c r="S7" s="62">
        <f t="shared" si="1"/>
        <v>1110164.7099999993</v>
      </c>
      <c r="T7" s="62">
        <f t="shared" si="1"/>
        <v>9629.75</v>
      </c>
      <c r="U7" s="33">
        <f t="shared" si="1"/>
        <v>12429.75</v>
      </c>
      <c r="V7" s="62">
        <f t="shared" si="1"/>
        <v>140840.75</v>
      </c>
      <c r="W7" s="38">
        <f>V7/S7</f>
        <v>0.12686473343221305</v>
      </c>
      <c r="X7" s="38">
        <f>(Y7-T7-U7)/S7</f>
        <v>0.12281365745899099</v>
      </c>
      <c r="Y7" s="63">
        <f>SUM(Y9:Y325)</f>
        <v>158402.88841699998</v>
      </c>
      <c r="Z7" s="63">
        <f>SUM(Z9:Z325)</f>
        <v>161608.75</v>
      </c>
      <c r="AA7" s="312">
        <f>SUM(AA9:AA325)</f>
        <v>4189367038.22226</v>
      </c>
      <c r="AB7" s="313">
        <f>SUM(AB9:AB325)</f>
        <v>327295.98</v>
      </c>
    </row>
    <row r="8" spans="1:28" ht="7.5" customHeight="1">
      <c r="A8" s="39"/>
      <c r="B8" s="40"/>
      <c r="C8" s="43"/>
      <c r="D8" s="40"/>
      <c r="E8" s="40"/>
      <c r="F8" s="42"/>
      <c r="G8" s="43"/>
      <c r="H8" s="40"/>
      <c r="I8" s="40"/>
      <c r="J8" s="40"/>
      <c r="K8" s="44"/>
      <c r="L8" s="42"/>
      <c r="M8" s="43"/>
      <c r="N8" s="45"/>
      <c r="O8" s="40"/>
      <c r="P8" s="40"/>
      <c r="Q8" s="40"/>
      <c r="R8" s="43"/>
      <c r="S8" s="40"/>
      <c r="T8" s="40"/>
      <c r="U8" s="40"/>
      <c r="V8" s="40"/>
      <c r="W8" s="40"/>
      <c r="X8" s="60"/>
      <c r="Y8" s="41"/>
      <c r="Z8" s="41"/>
      <c r="AA8" s="40"/>
      <c r="AB8" s="40"/>
    </row>
    <row r="9" spans="1:28">
      <c r="A9" s="46" t="s">
        <v>3</v>
      </c>
      <c r="B9" s="46" t="s">
        <v>4</v>
      </c>
      <c r="C9" s="49">
        <v>48.71</v>
      </c>
      <c r="D9" s="47">
        <v>0</v>
      </c>
      <c r="E9" s="47">
        <v>2.71</v>
      </c>
      <c r="F9" s="48">
        <f>D9+E9</f>
        <v>2.71</v>
      </c>
      <c r="G9" s="49">
        <v>0</v>
      </c>
      <c r="H9" s="47">
        <f>SUM(F9:G9)</f>
        <v>2.71</v>
      </c>
      <c r="I9" s="47">
        <v>0</v>
      </c>
      <c r="J9" s="47">
        <v>0</v>
      </c>
      <c r="K9" s="50">
        <v>0</v>
      </c>
      <c r="L9" s="48">
        <v>0</v>
      </c>
      <c r="M9" s="49">
        <v>0</v>
      </c>
      <c r="N9" s="51">
        <v>45.8371</v>
      </c>
      <c r="O9" s="52">
        <v>0</v>
      </c>
      <c r="P9" s="52">
        <v>0</v>
      </c>
      <c r="Q9" s="52">
        <v>53.1</v>
      </c>
      <c r="R9" s="49">
        <v>2.44</v>
      </c>
      <c r="S9" s="52">
        <v>57</v>
      </c>
      <c r="T9" s="52">
        <v>0</v>
      </c>
      <c r="U9" s="52">
        <v>0</v>
      </c>
      <c r="V9" s="52">
        <v>3.5</v>
      </c>
      <c r="W9" s="53">
        <v>6.1403508771929821E-2</v>
      </c>
      <c r="X9" s="53">
        <v>0.13</v>
      </c>
      <c r="Y9" s="61">
        <f>(T9+U9)+(S9*X9)</f>
        <v>7.41</v>
      </c>
      <c r="Z9" s="61">
        <f>O9+P9</f>
        <v>0</v>
      </c>
      <c r="AA9" s="52">
        <f>Q9*N9</f>
        <v>2433.95001</v>
      </c>
      <c r="AB9" s="52">
        <v>12</v>
      </c>
    </row>
    <row r="10" spans="1:28">
      <c r="A10" s="46" t="s">
        <v>5</v>
      </c>
      <c r="B10" s="46" t="s">
        <v>6</v>
      </c>
      <c r="C10" s="49">
        <v>12</v>
      </c>
      <c r="D10" s="47">
        <v>0</v>
      </c>
      <c r="E10" s="47">
        <v>0</v>
      </c>
      <c r="F10" s="48">
        <f t="shared" ref="F10:F73" si="2">D10+E10</f>
        <v>0</v>
      </c>
      <c r="G10" s="49">
        <v>0</v>
      </c>
      <c r="H10" s="47">
        <f t="shared" ref="H10:H73" si="3">SUM(F10:G10)</f>
        <v>0</v>
      </c>
      <c r="I10" s="47">
        <v>0</v>
      </c>
      <c r="J10" s="47">
        <v>0</v>
      </c>
      <c r="K10" s="50">
        <v>0</v>
      </c>
      <c r="L10" s="48">
        <v>0</v>
      </c>
      <c r="M10" s="49">
        <v>0</v>
      </c>
      <c r="N10" s="51">
        <v>0</v>
      </c>
      <c r="O10" s="52">
        <v>0</v>
      </c>
      <c r="P10" s="52">
        <v>0</v>
      </c>
      <c r="Q10" s="52">
        <v>12.5</v>
      </c>
      <c r="R10" s="49">
        <v>0.6</v>
      </c>
      <c r="S10" s="52">
        <v>18.8</v>
      </c>
      <c r="T10" s="52">
        <v>0</v>
      </c>
      <c r="U10" s="52">
        <v>0</v>
      </c>
      <c r="V10" s="52">
        <v>1</v>
      </c>
      <c r="W10" s="53">
        <v>5.3191489361702128E-2</v>
      </c>
      <c r="X10" s="53">
        <v>0.13</v>
      </c>
      <c r="Y10" s="61">
        <f t="shared" ref="Y10:Y73" si="4">(T10+U10)+(S10*X10)</f>
        <v>2.4440000000000004</v>
      </c>
      <c r="Z10" s="61">
        <f t="shared" ref="Z10:Z73" si="5">O10+P10</f>
        <v>0</v>
      </c>
      <c r="AA10" s="52">
        <f t="shared" ref="AA10:AA73" si="6">Q10*N10</f>
        <v>0</v>
      </c>
      <c r="AB10" s="52">
        <v>4</v>
      </c>
    </row>
    <row r="11" spans="1:28">
      <c r="A11" s="46" t="s">
        <v>7</v>
      </c>
      <c r="B11" s="46" t="s">
        <v>8</v>
      </c>
      <c r="C11" s="49">
        <v>4993.51</v>
      </c>
      <c r="D11" s="47">
        <v>11.26</v>
      </c>
      <c r="E11" s="47">
        <v>200.34</v>
      </c>
      <c r="F11" s="48">
        <f t="shared" si="2"/>
        <v>211.6</v>
      </c>
      <c r="G11" s="49">
        <v>0</v>
      </c>
      <c r="H11" s="47">
        <f t="shared" si="3"/>
        <v>211.6</v>
      </c>
      <c r="I11" s="47">
        <v>45</v>
      </c>
      <c r="J11" s="47">
        <v>4.91</v>
      </c>
      <c r="K11" s="50">
        <v>0</v>
      </c>
      <c r="L11" s="48">
        <v>0</v>
      </c>
      <c r="M11" s="49">
        <v>0</v>
      </c>
      <c r="N11" s="51">
        <v>3629.4402999999998</v>
      </c>
      <c r="O11" s="52">
        <v>1844.5</v>
      </c>
      <c r="P11" s="52">
        <v>305.25</v>
      </c>
      <c r="Q11" s="52">
        <v>4419.3100000000004</v>
      </c>
      <c r="R11" s="49">
        <v>249.68</v>
      </c>
      <c r="S11" s="52">
        <v>4540.8899999999994</v>
      </c>
      <c r="T11" s="52">
        <v>50.25</v>
      </c>
      <c r="U11" s="52">
        <v>57.25</v>
      </c>
      <c r="V11" s="52">
        <v>564.75</v>
      </c>
      <c r="W11" s="53">
        <v>0.12436989224579324</v>
      </c>
      <c r="X11" s="53">
        <v>0.27529999999999999</v>
      </c>
      <c r="Y11" s="61">
        <f t="shared" si="4"/>
        <v>1357.6070169999998</v>
      </c>
      <c r="Z11" s="61">
        <f t="shared" si="5"/>
        <v>2149.75</v>
      </c>
      <c r="AA11" s="52">
        <f t="shared" si="6"/>
        <v>16039621.812193001</v>
      </c>
      <c r="AB11" s="52">
        <v>1558</v>
      </c>
    </row>
    <row r="12" spans="1:28">
      <c r="A12" s="46" t="s">
        <v>9</v>
      </c>
      <c r="B12" s="46" t="s">
        <v>10</v>
      </c>
      <c r="C12" s="49">
        <v>194.15</v>
      </c>
      <c r="D12" s="47">
        <v>6.89</v>
      </c>
      <c r="E12" s="47">
        <v>12.26</v>
      </c>
      <c r="F12" s="48">
        <f t="shared" si="2"/>
        <v>19.149999999999999</v>
      </c>
      <c r="G12" s="49">
        <v>0</v>
      </c>
      <c r="H12" s="47">
        <f t="shared" si="3"/>
        <v>19.149999999999999</v>
      </c>
      <c r="I12" s="47">
        <v>0</v>
      </c>
      <c r="J12" s="47">
        <v>0</v>
      </c>
      <c r="K12" s="50">
        <v>0</v>
      </c>
      <c r="L12" s="48">
        <v>0</v>
      </c>
      <c r="M12" s="49">
        <v>0</v>
      </c>
      <c r="N12" s="51">
        <v>132.5403</v>
      </c>
      <c r="O12" s="52">
        <v>24.75</v>
      </c>
      <c r="P12" s="52">
        <v>4</v>
      </c>
      <c r="Q12" s="52">
        <v>197.93</v>
      </c>
      <c r="R12" s="49">
        <v>0</v>
      </c>
      <c r="S12" s="52">
        <v>57</v>
      </c>
      <c r="T12" s="52">
        <v>0</v>
      </c>
      <c r="U12" s="52">
        <v>0</v>
      </c>
      <c r="V12" s="52">
        <v>3.5</v>
      </c>
      <c r="W12" s="53">
        <v>6.1403508771929821E-2</v>
      </c>
      <c r="X12" s="53">
        <v>6.1403508771929821E-2</v>
      </c>
      <c r="Y12" s="61">
        <f t="shared" si="4"/>
        <v>3.5</v>
      </c>
      <c r="Z12" s="61">
        <f t="shared" si="5"/>
        <v>28.75</v>
      </c>
      <c r="AA12" s="52">
        <f t="shared" si="6"/>
        <v>26233.701579</v>
      </c>
      <c r="AB12" s="52">
        <v>47</v>
      </c>
    </row>
    <row r="13" spans="1:28">
      <c r="A13" s="46" t="s">
        <v>11</v>
      </c>
      <c r="B13" s="46" t="s">
        <v>12</v>
      </c>
      <c r="C13" s="49">
        <v>380.07</v>
      </c>
      <c r="D13" s="47">
        <v>12</v>
      </c>
      <c r="E13" s="47">
        <v>29.74</v>
      </c>
      <c r="F13" s="48">
        <f t="shared" si="2"/>
        <v>41.739999999999995</v>
      </c>
      <c r="G13" s="49">
        <v>0</v>
      </c>
      <c r="H13" s="47">
        <f t="shared" si="3"/>
        <v>41.739999999999995</v>
      </c>
      <c r="I13" s="47">
        <v>5</v>
      </c>
      <c r="J13" s="47">
        <v>0.33</v>
      </c>
      <c r="K13" s="50">
        <v>0</v>
      </c>
      <c r="L13" s="48">
        <v>0</v>
      </c>
      <c r="M13" s="49">
        <v>0</v>
      </c>
      <c r="N13" s="51">
        <v>81.487799999999993</v>
      </c>
      <c r="O13" s="52">
        <v>0</v>
      </c>
      <c r="P13" s="52">
        <v>0</v>
      </c>
      <c r="Q13" s="52">
        <v>350.95</v>
      </c>
      <c r="R13" s="49">
        <v>0</v>
      </c>
      <c r="S13" s="52">
        <v>18.8</v>
      </c>
      <c r="T13" s="52">
        <v>0</v>
      </c>
      <c r="U13" s="52">
        <v>0</v>
      </c>
      <c r="V13" s="52">
        <v>1</v>
      </c>
      <c r="W13" s="53">
        <v>5.3191489361702128E-2</v>
      </c>
      <c r="X13" s="53">
        <v>5.3191489361702128E-2</v>
      </c>
      <c r="Y13" s="61">
        <f t="shared" si="4"/>
        <v>1</v>
      </c>
      <c r="Z13" s="61">
        <f t="shared" si="5"/>
        <v>0</v>
      </c>
      <c r="AA13" s="52">
        <f t="shared" si="6"/>
        <v>28598.143409999997</v>
      </c>
      <c r="AB13" s="52">
        <v>105</v>
      </c>
    </row>
    <row r="14" spans="1:28">
      <c r="A14" s="46" t="s">
        <v>13</v>
      </c>
      <c r="B14" s="46" t="s">
        <v>14</v>
      </c>
      <c r="C14" s="49">
        <v>2723.38</v>
      </c>
      <c r="D14" s="47">
        <v>0</v>
      </c>
      <c r="E14" s="47">
        <v>161.28</v>
      </c>
      <c r="F14" s="48">
        <f t="shared" si="2"/>
        <v>161.28</v>
      </c>
      <c r="G14" s="49">
        <v>0</v>
      </c>
      <c r="H14" s="47">
        <f t="shared" si="3"/>
        <v>161.28</v>
      </c>
      <c r="I14" s="47">
        <v>22</v>
      </c>
      <c r="J14" s="47">
        <v>2.1</v>
      </c>
      <c r="K14" s="50">
        <v>28</v>
      </c>
      <c r="L14" s="48">
        <v>0</v>
      </c>
      <c r="M14" s="49">
        <v>70</v>
      </c>
      <c r="N14" s="51">
        <v>1026.4750000000001</v>
      </c>
      <c r="O14" s="52">
        <v>19</v>
      </c>
      <c r="P14" s="52">
        <v>9.5</v>
      </c>
      <c r="Q14" s="52">
        <v>2581.84</v>
      </c>
      <c r="R14" s="49">
        <v>136.16999999999999</v>
      </c>
      <c r="S14" s="52">
        <v>4540.8899999999994</v>
      </c>
      <c r="T14" s="52">
        <v>50.25</v>
      </c>
      <c r="U14" s="52">
        <v>57.25</v>
      </c>
      <c r="V14" s="52">
        <v>564.75</v>
      </c>
      <c r="W14" s="53">
        <v>0.12436989224579324</v>
      </c>
      <c r="X14" s="53">
        <v>0.12436989224579324</v>
      </c>
      <c r="Y14" s="61">
        <f t="shared" si="4"/>
        <v>672.25</v>
      </c>
      <c r="Z14" s="61">
        <f t="shared" si="5"/>
        <v>28.5</v>
      </c>
      <c r="AA14" s="52">
        <f t="shared" si="6"/>
        <v>2650194.2140000006</v>
      </c>
      <c r="AB14" s="52">
        <v>773</v>
      </c>
    </row>
    <row r="15" spans="1:28">
      <c r="A15" s="46" t="s">
        <v>15</v>
      </c>
      <c r="B15" s="46" t="s">
        <v>16</v>
      </c>
      <c r="C15" s="49">
        <v>630.79999999999995</v>
      </c>
      <c r="D15" s="47">
        <v>3.1</v>
      </c>
      <c r="E15" s="47">
        <v>53.32</v>
      </c>
      <c r="F15" s="48">
        <f t="shared" si="2"/>
        <v>56.42</v>
      </c>
      <c r="G15" s="49">
        <v>0</v>
      </c>
      <c r="H15" s="47">
        <f t="shared" si="3"/>
        <v>56.42</v>
      </c>
      <c r="I15" s="47">
        <v>15</v>
      </c>
      <c r="J15" s="47">
        <v>0.38</v>
      </c>
      <c r="K15" s="50">
        <v>0</v>
      </c>
      <c r="L15" s="48">
        <v>0</v>
      </c>
      <c r="M15" s="49">
        <v>0</v>
      </c>
      <c r="N15" s="51">
        <v>0</v>
      </c>
      <c r="O15" s="52">
        <v>0</v>
      </c>
      <c r="P15" s="52">
        <v>0</v>
      </c>
      <c r="Q15" s="52">
        <v>639.36</v>
      </c>
      <c r="R15" s="49">
        <v>31.54</v>
      </c>
      <c r="S15" s="52">
        <v>191.2</v>
      </c>
      <c r="T15" s="52">
        <v>0</v>
      </c>
      <c r="U15" s="52">
        <v>0</v>
      </c>
      <c r="V15" s="52">
        <v>27</v>
      </c>
      <c r="W15" s="53">
        <v>0.14121338912133893</v>
      </c>
      <c r="X15" s="53">
        <v>0.13500000000000001</v>
      </c>
      <c r="Y15" s="61">
        <f t="shared" si="4"/>
        <v>25.812000000000001</v>
      </c>
      <c r="Z15" s="61">
        <f t="shared" si="5"/>
        <v>0</v>
      </c>
      <c r="AA15" s="52">
        <f t="shared" si="6"/>
        <v>0</v>
      </c>
      <c r="AB15" s="52">
        <v>143</v>
      </c>
    </row>
    <row r="16" spans="1:28">
      <c r="A16" s="46" t="s">
        <v>17</v>
      </c>
      <c r="B16" s="46" t="s">
        <v>18</v>
      </c>
      <c r="C16" s="49">
        <v>20741.95</v>
      </c>
      <c r="D16" s="47">
        <v>171.18</v>
      </c>
      <c r="E16" s="47">
        <v>829.62</v>
      </c>
      <c r="F16" s="48">
        <f t="shared" si="2"/>
        <v>1000.8</v>
      </c>
      <c r="G16" s="49">
        <v>468.06</v>
      </c>
      <c r="H16" s="47">
        <f t="shared" si="3"/>
        <v>1468.86</v>
      </c>
      <c r="I16" s="47">
        <v>350</v>
      </c>
      <c r="J16" s="47">
        <v>17.09</v>
      </c>
      <c r="K16" s="50">
        <v>0</v>
      </c>
      <c r="L16" s="48">
        <v>0</v>
      </c>
      <c r="M16" s="49">
        <v>295</v>
      </c>
      <c r="N16" s="51">
        <v>8671.4380000000019</v>
      </c>
      <c r="O16" s="52">
        <v>2727.25</v>
      </c>
      <c r="P16" s="52">
        <v>642.25</v>
      </c>
      <c r="Q16" s="52">
        <v>18623.29</v>
      </c>
      <c r="R16" s="49">
        <v>1037.0999999999999</v>
      </c>
      <c r="S16" s="52">
        <v>349.21999999999997</v>
      </c>
      <c r="T16" s="52">
        <v>0.5</v>
      </c>
      <c r="U16" s="52">
        <v>1.25</v>
      </c>
      <c r="V16" s="52">
        <v>26.75</v>
      </c>
      <c r="W16" s="53">
        <v>7.6599278391844688E-2</v>
      </c>
      <c r="X16" s="53">
        <v>7.6599278391844688E-2</v>
      </c>
      <c r="Y16" s="61">
        <f t="shared" si="4"/>
        <v>28.5</v>
      </c>
      <c r="Z16" s="61">
        <f t="shared" si="5"/>
        <v>3369.5</v>
      </c>
      <c r="AA16" s="52">
        <f t="shared" si="6"/>
        <v>161490704.59102005</v>
      </c>
      <c r="AB16" s="52">
        <v>5738</v>
      </c>
    </row>
    <row r="17" spans="1:28">
      <c r="A17" s="46" t="s">
        <v>19</v>
      </c>
      <c r="B17" s="46" t="s">
        <v>20</v>
      </c>
      <c r="C17" s="49">
        <v>121</v>
      </c>
      <c r="D17" s="47">
        <v>0</v>
      </c>
      <c r="E17" s="47">
        <v>0</v>
      </c>
      <c r="F17" s="48">
        <f t="shared" si="2"/>
        <v>0</v>
      </c>
      <c r="G17" s="49">
        <v>0</v>
      </c>
      <c r="H17" s="47">
        <f t="shared" si="3"/>
        <v>0</v>
      </c>
      <c r="I17" s="47">
        <v>0</v>
      </c>
      <c r="J17" s="47">
        <v>0</v>
      </c>
      <c r="K17" s="50">
        <v>0</v>
      </c>
      <c r="L17" s="48">
        <v>0</v>
      </c>
      <c r="M17" s="49">
        <v>0</v>
      </c>
      <c r="N17" s="51">
        <v>82.065200000000004</v>
      </c>
      <c r="O17" s="52">
        <v>28.25</v>
      </c>
      <c r="P17" s="52">
        <v>4.5</v>
      </c>
      <c r="Q17" s="52">
        <v>115.4</v>
      </c>
      <c r="R17" s="49">
        <v>0</v>
      </c>
      <c r="S17" s="52">
        <v>2606.98</v>
      </c>
      <c r="T17" s="52">
        <v>35</v>
      </c>
      <c r="U17" s="52">
        <v>34</v>
      </c>
      <c r="V17" s="52">
        <v>399</v>
      </c>
      <c r="W17" s="53">
        <v>0.15305065631496981</v>
      </c>
      <c r="X17" s="53">
        <v>0.13500000000000001</v>
      </c>
      <c r="Y17" s="61">
        <f t="shared" si="4"/>
        <v>420.94230000000005</v>
      </c>
      <c r="Z17" s="61">
        <f t="shared" si="5"/>
        <v>32.75</v>
      </c>
      <c r="AA17" s="52">
        <f t="shared" si="6"/>
        <v>9470.3240800000003</v>
      </c>
      <c r="AB17" s="52">
        <v>59</v>
      </c>
    </row>
    <row r="18" spans="1:28">
      <c r="A18" s="46" t="s">
        <v>21</v>
      </c>
      <c r="B18" s="46" t="s">
        <v>22</v>
      </c>
      <c r="C18" s="49">
        <v>1504.81</v>
      </c>
      <c r="D18" s="47">
        <v>0</v>
      </c>
      <c r="E18" s="47">
        <v>79</v>
      </c>
      <c r="F18" s="48">
        <f t="shared" si="2"/>
        <v>79</v>
      </c>
      <c r="G18" s="49">
        <v>0</v>
      </c>
      <c r="H18" s="47">
        <f t="shared" si="3"/>
        <v>79</v>
      </c>
      <c r="I18" s="47">
        <v>25</v>
      </c>
      <c r="J18" s="47">
        <v>0.81</v>
      </c>
      <c r="K18" s="50">
        <v>5</v>
      </c>
      <c r="L18" s="48">
        <v>0</v>
      </c>
      <c r="M18" s="49">
        <v>0</v>
      </c>
      <c r="N18" s="51">
        <v>827.29560000000004</v>
      </c>
      <c r="O18" s="52">
        <v>343.75</v>
      </c>
      <c r="P18" s="52">
        <v>37</v>
      </c>
      <c r="Q18" s="52">
        <v>1384.49</v>
      </c>
      <c r="R18" s="49">
        <v>75.239999999999995</v>
      </c>
      <c r="S18" s="52">
        <v>618.45999999999992</v>
      </c>
      <c r="T18" s="52">
        <v>2.75</v>
      </c>
      <c r="U18" s="52">
        <v>4.25</v>
      </c>
      <c r="V18" s="52">
        <v>86.25</v>
      </c>
      <c r="W18" s="53">
        <v>0.13945930213756752</v>
      </c>
      <c r="X18" s="53">
        <v>0.13500000000000001</v>
      </c>
      <c r="Y18" s="61">
        <f t="shared" si="4"/>
        <v>90.492099999999994</v>
      </c>
      <c r="Z18" s="61">
        <f t="shared" si="5"/>
        <v>380.75</v>
      </c>
      <c r="AA18" s="52">
        <f t="shared" si="6"/>
        <v>1145382.4852440001</v>
      </c>
      <c r="AB18" s="52">
        <v>432</v>
      </c>
    </row>
    <row r="19" spans="1:28">
      <c r="A19" s="46" t="s">
        <v>23</v>
      </c>
      <c r="B19" s="46" t="s">
        <v>24</v>
      </c>
      <c r="C19" s="49">
        <v>899.55</v>
      </c>
      <c r="D19" s="47">
        <v>5.2</v>
      </c>
      <c r="E19" s="47">
        <v>69.180000000000007</v>
      </c>
      <c r="F19" s="48">
        <f t="shared" si="2"/>
        <v>74.38000000000001</v>
      </c>
      <c r="G19" s="49">
        <v>0</v>
      </c>
      <c r="H19" s="47">
        <f t="shared" si="3"/>
        <v>74.38000000000001</v>
      </c>
      <c r="I19" s="47">
        <v>7</v>
      </c>
      <c r="J19" s="47">
        <v>0.17</v>
      </c>
      <c r="K19" s="50">
        <v>0</v>
      </c>
      <c r="L19" s="48">
        <v>0</v>
      </c>
      <c r="M19" s="49">
        <v>9</v>
      </c>
      <c r="N19" s="51">
        <v>647.65809999999999</v>
      </c>
      <c r="O19" s="52">
        <v>161.75</v>
      </c>
      <c r="P19" s="52">
        <v>29</v>
      </c>
      <c r="Q19" s="52">
        <v>865.89</v>
      </c>
      <c r="R19" s="49">
        <v>44.98</v>
      </c>
      <c r="S19" s="52">
        <v>18580.03</v>
      </c>
      <c r="T19" s="52">
        <v>123.5</v>
      </c>
      <c r="U19" s="52">
        <v>225.75</v>
      </c>
      <c r="V19" s="52">
        <v>2138</v>
      </c>
      <c r="W19" s="53">
        <v>0.11506978191100876</v>
      </c>
      <c r="X19" s="53">
        <v>0.11506978191100876</v>
      </c>
      <c r="Y19" s="61">
        <f t="shared" si="4"/>
        <v>2487.25</v>
      </c>
      <c r="Z19" s="61">
        <f t="shared" si="5"/>
        <v>190.75</v>
      </c>
      <c r="AA19" s="52">
        <f t="shared" si="6"/>
        <v>560800.67220899998</v>
      </c>
      <c r="AB19" s="52">
        <v>240</v>
      </c>
    </row>
    <row r="20" spans="1:28">
      <c r="A20" s="46" t="s">
        <v>25</v>
      </c>
      <c r="B20" s="46" t="s">
        <v>26</v>
      </c>
      <c r="C20" s="49">
        <v>2651.55</v>
      </c>
      <c r="D20" s="47">
        <v>24.58</v>
      </c>
      <c r="E20" s="47">
        <v>188.63</v>
      </c>
      <c r="F20" s="48">
        <f t="shared" si="2"/>
        <v>213.20999999999998</v>
      </c>
      <c r="G20" s="49">
        <v>0</v>
      </c>
      <c r="H20" s="47">
        <f t="shared" si="3"/>
        <v>213.20999999999998</v>
      </c>
      <c r="I20" s="47">
        <v>57</v>
      </c>
      <c r="J20" s="47">
        <v>7.34</v>
      </c>
      <c r="K20" s="50">
        <v>3</v>
      </c>
      <c r="L20" s="48">
        <v>0</v>
      </c>
      <c r="M20" s="49">
        <v>0</v>
      </c>
      <c r="N20" s="51">
        <v>1801.8925999999999</v>
      </c>
      <c r="O20" s="52">
        <v>607.25</v>
      </c>
      <c r="P20" s="52">
        <v>133.25</v>
      </c>
      <c r="Q20" s="52">
        <v>2623.49</v>
      </c>
      <c r="R20" s="49">
        <v>132.58000000000001</v>
      </c>
      <c r="S20" s="52">
        <v>117.6</v>
      </c>
      <c r="T20" s="52">
        <v>1</v>
      </c>
      <c r="U20" s="52">
        <v>0.5</v>
      </c>
      <c r="V20" s="52">
        <v>18</v>
      </c>
      <c r="W20" s="53">
        <v>0.15306122448979592</v>
      </c>
      <c r="X20" s="53">
        <v>0.13500000000000001</v>
      </c>
      <c r="Y20" s="61">
        <f t="shared" si="4"/>
        <v>17.375999999999998</v>
      </c>
      <c r="Z20" s="61">
        <f t="shared" si="5"/>
        <v>740.5</v>
      </c>
      <c r="AA20" s="52">
        <f t="shared" si="6"/>
        <v>4727247.2171739992</v>
      </c>
      <c r="AB20" s="52">
        <v>659</v>
      </c>
    </row>
    <row r="21" spans="1:28">
      <c r="A21" s="46" t="s">
        <v>27</v>
      </c>
      <c r="B21" s="46" t="s">
        <v>28</v>
      </c>
      <c r="C21" s="49">
        <v>15592.230000000001</v>
      </c>
      <c r="D21" s="47">
        <v>74.680000000000007</v>
      </c>
      <c r="E21" s="47">
        <v>412.43</v>
      </c>
      <c r="F21" s="48">
        <f t="shared" si="2"/>
        <v>487.11</v>
      </c>
      <c r="G21" s="49">
        <v>0</v>
      </c>
      <c r="H21" s="47">
        <f t="shared" si="3"/>
        <v>487.11</v>
      </c>
      <c r="I21" s="47">
        <v>220</v>
      </c>
      <c r="J21" s="47">
        <v>18.12</v>
      </c>
      <c r="K21" s="50">
        <v>0</v>
      </c>
      <c r="L21" s="48">
        <v>0</v>
      </c>
      <c r="M21" s="49">
        <v>442</v>
      </c>
      <c r="N21" s="51">
        <v>1820.1382000000001</v>
      </c>
      <c r="O21" s="52">
        <v>733.25</v>
      </c>
      <c r="P21" s="52">
        <v>154.75</v>
      </c>
      <c r="Q21" s="52">
        <v>13505.45</v>
      </c>
      <c r="R21" s="49">
        <v>779.61</v>
      </c>
      <c r="S21" s="52">
        <v>1379.26</v>
      </c>
      <c r="T21" s="52">
        <v>19.5</v>
      </c>
      <c r="U21" s="52">
        <v>7.75</v>
      </c>
      <c r="V21" s="52">
        <v>191</v>
      </c>
      <c r="W21" s="53">
        <v>0.13848005452199005</v>
      </c>
      <c r="X21" s="53">
        <v>0.13500000000000001</v>
      </c>
      <c r="Y21" s="61">
        <f t="shared" si="4"/>
        <v>213.45010000000002</v>
      </c>
      <c r="Z21" s="61">
        <f t="shared" si="5"/>
        <v>888</v>
      </c>
      <c r="AA21" s="52">
        <f t="shared" si="6"/>
        <v>24581785.453190003</v>
      </c>
      <c r="AB21" s="52">
        <v>4290</v>
      </c>
    </row>
    <row r="22" spans="1:28">
      <c r="A22" s="46" t="s">
        <v>29</v>
      </c>
      <c r="B22" s="46" t="s">
        <v>30</v>
      </c>
      <c r="C22" s="49">
        <v>625.69000000000005</v>
      </c>
      <c r="D22" s="47">
        <v>4.42</v>
      </c>
      <c r="E22" s="47">
        <v>40.799999999999997</v>
      </c>
      <c r="F22" s="48">
        <f t="shared" si="2"/>
        <v>45.22</v>
      </c>
      <c r="G22" s="49">
        <v>0</v>
      </c>
      <c r="H22" s="47">
        <f t="shared" si="3"/>
        <v>45.22</v>
      </c>
      <c r="I22" s="47">
        <v>1</v>
      </c>
      <c r="J22" s="47">
        <v>0.47</v>
      </c>
      <c r="K22" s="50">
        <v>0</v>
      </c>
      <c r="L22" s="48">
        <v>0</v>
      </c>
      <c r="M22" s="49">
        <v>0</v>
      </c>
      <c r="N22" s="51">
        <v>447.09639999999996</v>
      </c>
      <c r="O22" s="52">
        <v>231.25</v>
      </c>
      <c r="P22" s="52">
        <v>43.5</v>
      </c>
      <c r="Q22" s="52">
        <v>605.16999999999996</v>
      </c>
      <c r="R22" s="49">
        <v>31.28</v>
      </c>
      <c r="S22" s="52">
        <v>883.13</v>
      </c>
      <c r="T22" s="52">
        <v>7.25</v>
      </c>
      <c r="U22" s="52">
        <v>8</v>
      </c>
      <c r="V22" s="52">
        <v>122.5</v>
      </c>
      <c r="W22" s="53">
        <v>0.13871117502519448</v>
      </c>
      <c r="X22" s="53">
        <v>0.13500000000000001</v>
      </c>
      <c r="Y22" s="61">
        <f t="shared" si="4"/>
        <v>134.47255000000001</v>
      </c>
      <c r="Z22" s="61">
        <f t="shared" si="5"/>
        <v>274.75</v>
      </c>
      <c r="AA22" s="52">
        <f t="shared" si="6"/>
        <v>270569.32838799997</v>
      </c>
      <c r="AB22" s="52">
        <v>162</v>
      </c>
    </row>
    <row r="23" spans="1:28">
      <c r="A23" s="46" t="s">
        <v>31</v>
      </c>
      <c r="B23" s="46" t="s">
        <v>32</v>
      </c>
      <c r="C23" s="49">
        <v>2</v>
      </c>
      <c r="D23" s="47">
        <v>0</v>
      </c>
      <c r="E23" s="47">
        <v>0</v>
      </c>
      <c r="F23" s="48">
        <f t="shared" si="2"/>
        <v>0</v>
      </c>
      <c r="G23" s="49">
        <v>0</v>
      </c>
      <c r="H23" s="47">
        <f t="shared" si="3"/>
        <v>0</v>
      </c>
      <c r="I23" s="47">
        <v>0</v>
      </c>
      <c r="J23" s="47">
        <v>0</v>
      </c>
      <c r="K23" s="50">
        <v>0</v>
      </c>
      <c r="L23" s="48">
        <v>0</v>
      </c>
      <c r="M23" s="49">
        <v>0</v>
      </c>
      <c r="N23" s="51">
        <v>0</v>
      </c>
      <c r="O23" s="52">
        <v>0</v>
      </c>
      <c r="P23" s="52">
        <v>0</v>
      </c>
      <c r="Q23" s="52">
        <v>6.4</v>
      </c>
      <c r="R23" s="49">
        <v>0</v>
      </c>
      <c r="S23" s="52">
        <v>2620.31</v>
      </c>
      <c r="T23" s="52">
        <v>15.25</v>
      </c>
      <c r="U23" s="52">
        <v>15.25</v>
      </c>
      <c r="V23" s="52">
        <v>341.25</v>
      </c>
      <c r="W23" s="53">
        <v>0.13023268239254135</v>
      </c>
      <c r="X23" s="53">
        <v>0.13023268239254135</v>
      </c>
      <c r="Y23" s="61">
        <f t="shared" si="4"/>
        <v>371.75</v>
      </c>
      <c r="Z23" s="61">
        <f t="shared" si="5"/>
        <v>0</v>
      </c>
      <c r="AA23" s="52">
        <f t="shared" si="6"/>
        <v>0</v>
      </c>
      <c r="AB23" s="52">
        <v>1</v>
      </c>
    </row>
    <row r="24" spans="1:28">
      <c r="A24" s="46" t="s">
        <v>33</v>
      </c>
      <c r="B24" s="46" t="s">
        <v>34</v>
      </c>
      <c r="C24" s="49">
        <v>310.08</v>
      </c>
      <c r="D24" s="47">
        <v>0</v>
      </c>
      <c r="E24" s="47">
        <v>0.44</v>
      </c>
      <c r="F24" s="48">
        <f t="shared" si="2"/>
        <v>0.44</v>
      </c>
      <c r="G24" s="49">
        <v>0</v>
      </c>
      <c r="H24" s="47">
        <f t="shared" si="3"/>
        <v>0.44</v>
      </c>
      <c r="I24" s="47">
        <v>17.72</v>
      </c>
      <c r="J24" s="47">
        <v>2.92</v>
      </c>
      <c r="K24" s="50">
        <v>0</v>
      </c>
      <c r="L24" s="48">
        <v>0</v>
      </c>
      <c r="M24" s="49">
        <v>0</v>
      </c>
      <c r="N24" s="51">
        <v>194.00780000000003</v>
      </c>
      <c r="O24" s="52">
        <v>43</v>
      </c>
      <c r="P24" s="52">
        <v>10.25</v>
      </c>
      <c r="Q24" s="52">
        <v>310.64</v>
      </c>
      <c r="R24" s="49">
        <v>15.5</v>
      </c>
      <c r="S24" s="52">
        <v>13785.059999999998</v>
      </c>
      <c r="T24" s="52">
        <v>89.75</v>
      </c>
      <c r="U24" s="52">
        <v>132.75</v>
      </c>
      <c r="V24" s="52">
        <v>1507.5</v>
      </c>
      <c r="W24" s="53">
        <v>0.10935752183886036</v>
      </c>
      <c r="X24" s="53">
        <v>0.10935752183886036</v>
      </c>
      <c r="Y24" s="61">
        <f t="shared" si="4"/>
        <v>1730</v>
      </c>
      <c r="Z24" s="61">
        <f t="shared" si="5"/>
        <v>53.25</v>
      </c>
      <c r="AA24" s="52">
        <f t="shared" si="6"/>
        <v>60266.582992000011</v>
      </c>
      <c r="AB24" s="52">
        <v>76</v>
      </c>
    </row>
    <row r="25" spans="1:28">
      <c r="A25" s="46" t="s">
        <v>35</v>
      </c>
      <c r="B25" s="46" t="s">
        <v>36</v>
      </c>
      <c r="C25" s="49">
        <v>1476.3700000000001</v>
      </c>
      <c r="D25" s="47">
        <v>0.03</v>
      </c>
      <c r="E25" s="47">
        <v>109.17</v>
      </c>
      <c r="F25" s="48">
        <f t="shared" si="2"/>
        <v>109.2</v>
      </c>
      <c r="G25" s="49">
        <v>0</v>
      </c>
      <c r="H25" s="47">
        <f t="shared" si="3"/>
        <v>109.2</v>
      </c>
      <c r="I25" s="47">
        <v>24</v>
      </c>
      <c r="J25" s="47">
        <v>3.17</v>
      </c>
      <c r="K25" s="50">
        <v>0</v>
      </c>
      <c r="L25" s="48">
        <v>0</v>
      </c>
      <c r="M25" s="49">
        <v>0</v>
      </c>
      <c r="N25" s="51">
        <v>853.47860000000014</v>
      </c>
      <c r="O25" s="52">
        <v>384.75</v>
      </c>
      <c r="P25" s="52">
        <v>90.75</v>
      </c>
      <c r="Q25" s="52">
        <v>1403.01</v>
      </c>
      <c r="R25" s="49">
        <v>73.819999999999993</v>
      </c>
      <c r="S25" s="52">
        <v>622.16999999999996</v>
      </c>
      <c r="T25" s="52">
        <v>0</v>
      </c>
      <c r="U25" s="52">
        <v>8</v>
      </c>
      <c r="V25" s="52">
        <v>73.5</v>
      </c>
      <c r="W25" s="53">
        <v>0.11813491489464295</v>
      </c>
      <c r="X25" s="53">
        <v>0.11813491489464295</v>
      </c>
      <c r="Y25" s="61">
        <f t="shared" si="4"/>
        <v>81.5</v>
      </c>
      <c r="Z25" s="61">
        <f t="shared" si="5"/>
        <v>475.5</v>
      </c>
      <c r="AA25" s="52">
        <f t="shared" si="6"/>
        <v>1197439.0105860003</v>
      </c>
      <c r="AB25" s="52">
        <v>406</v>
      </c>
    </row>
    <row r="26" spans="1:28">
      <c r="A26" s="46" t="s">
        <v>37</v>
      </c>
      <c r="B26" s="46" t="s">
        <v>38</v>
      </c>
      <c r="C26" s="49">
        <v>1738.45</v>
      </c>
      <c r="D26" s="47">
        <v>49.28</v>
      </c>
      <c r="E26" s="47">
        <v>115.74</v>
      </c>
      <c r="F26" s="48">
        <f t="shared" si="2"/>
        <v>165.01999999999998</v>
      </c>
      <c r="G26" s="49">
        <v>0</v>
      </c>
      <c r="H26" s="47">
        <f t="shared" si="3"/>
        <v>165.01999999999998</v>
      </c>
      <c r="I26" s="47">
        <v>30</v>
      </c>
      <c r="J26" s="47">
        <v>3.43</v>
      </c>
      <c r="K26" s="50">
        <v>0</v>
      </c>
      <c r="L26" s="48">
        <v>0</v>
      </c>
      <c r="M26" s="49">
        <v>0</v>
      </c>
      <c r="N26" s="51">
        <v>0</v>
      </c>
      <c r="O26" s="52">
        <v>206.75</v>
      </c>
      <c r="P26" s="52">
        <v>82</v>
      </c>
      <c r="Q26" s="52">
        <v>1593.69</v>
      </c>
      <c r="R26" s="49">
        <v>86.92</v>
      </c>
      <c r="S26" s="52">
        <v>9.5</v>
      </c>
      <c r="T26" s="52">
        <v>0</v>
      </c>
      <c r="U26" s="52">
        <v>0</v>
      </c>
      <c r="V26" s="52">
        <v>0</v>
      </c>
      <c r="W26" s="53">
        <v>0</v>
      </c>
      <c r="X26" s="53">
        <v>0</v>
      </c>
      <c r="Y26" s="61">
        <f t="shared" si="4"/>
        <v>0</v>
      </c>
      <c r="Z26" s="61">
        <f t="shared" si="5"/>
        <v>288.75</v>
      </c>
      <c r="AA26" s="52">
        <f t="shared" si="6"/>
        <v>0</v>
      </c>
      <c r="AB26" s="52">
        <v>480</v>
      </c>
    </row>
    <row r="27" spans="1:28">
      <c r="A27" s="46" t="s">
        <v>39</v>
      </c>
      <c r="B27" s="46" t="s">
        <v>40</v>
      </c>
      <c r="C27" s="49">
        <v>1364.38</v>
      </c>
      <c r="D27" s="47">
        <v>43.44</v>
      </c>
      <c r="E27" s="47">
        <v>99.42</v>
      </c>
      <c r="F27" s="48">
        <f t="shared" si="2"/>
        <v>142.86000000000001</v>
      </c>
      <c r="G27" s="49">
        <v>0</v>
      </c>
      <c r="H27" s="47">
        <f t="shared" si="3"/>
        <v>142.86000000000001</v>
      </c>
      <c r="I27" s="47">
        <v>50</v>
      </c>
      <c r="J27" s="47">
        <v>3.52</v>
      </c>
      <c r="K27" s="50">
        <v>0</v>
      </c>
      <c r="L27" s="48">
        <v>0</v>
      </c>
      <c r="M27" s="49">
        <v>35</v>
      </c>
      <c r="N27" s="51">
        <v>0</v>
      </c>
      <c r="O27" s="52">
        <v>171.25</v>
      </c>
      <c r="P27" s="52">
        <v>56</v>
      </c>
      <c r="Q27" s="52">
        <v>1301.58</v>
      </c>
      <c r="R27" s="49">
        <v>68.22</v>
      </c>
      <c r="S27" s="52">
        <v>315.47999999999996</v>
      </c>
      <c r="T27" s="52">
        <v>1.75</v>
      </c>
      <c r="U27" s="52">
        <v>3.75</v>
      </c>
      <c r="V27" s="52">
        <v>34</v>
      </c>
      <c r="W27" s="53">
        <v>0.10777228350450109</v>
      </c>
      <c r="X27" s="53">
        <v>0.10777228350450109</v>
      </c>
      <c r="Y27" s="61">
        <f t="shared" si="4"/>
        <v>39.5</v>
      </c>
      <c r="Z27" s="61">
        <f t="shared" si="5"/>
        <v>227.25</v>
      </c>
      <c r="AA27" s="52">
        <f t="shared" si="6"/>
        <v>0</v>
      </c>
      <c r="AB27" s="52">
        <v>322</v>
      </c>
    </row>
    <row r="28" spans="1:28">
      <c r="A28" s="46" t="s">
        <v>41</v>
      </c>
      <c r="B28" s="46" t="s">
        <v>42</v>
      </c>
      <c r="C28" s="49">
        <v>8143.5</v>
      </c>
      <c r="D28" s="47">
        <v>48.59</v>
      </c>
      <c r="E28" s="47">
        <v>419.28</v>
      </c>
      <c r="F28" s="48">
        <f t="shared" si="2"/>
        <v>467.87</v>
      </c>
      <c r="G28" s="49">
        <v>192.6</v>
      </c>
      <c r="H28" s="47">
        <f t="shared" si="3"/>
        <v>660.47</v>
      </c>
      <c r="I28" s="47">
        <v>263</v>
      </c>
      <c r="J28" s="47">
        <v>17.03</v>
      </c>
      <c r="K28" s="50">
        <v>90</v>
      </c>
      <c r="L28" s="48">
        <v>0</v>
      </c>
      <c r="M28" s="49">
        <v>278</v>
      </c>
      <c r="N28" s="51">
        <v>4013.6474999999996</v>
      </c>
      <c r="O28" s="52">
        <v>1787.75</v>
      </c>
      <c r="P28" s="52">
        <v>350</v>
      </c>
      <c r="Q28" s="52">
        <v>7661.47</v>
      </c>
      <c r="R28" s="49">
        <v>407.18</v>
      </c>
      <c r="S28" s="52">
        <v>1389.99</v>
      </c>
      <c r="T28" s="52">
        <v>4.5</v>
      </c>
      <c r="U28" s="52">
        <v>12</v>
      </c>
      <c r="V28" s="52">
        <v>129.75</v>
      </c>
      <c r="W28" s="53">
        <v>9.3345995294930179E-2</v>
      </c>
      <c r="X28" s="53">
        <v>9.3345995294930179E-2</v>
      </c>
      <c r="Y28" s="61">
        <f t="shared" si="4"/>
        <v>146.25</v>
      </c>
      <c r="Z28" s="61">
        <f t="shared" si="5"/>
        <v>2137.75</v>
      </c>
      <c r="AA28" s="52">
        <f t="shared" si="6"/>
        <v>30750439.911824998</v>
      </c>
      <c r="AB28" s="52">
        <v>2054</v>
      </c>
    </row>
    <row r="29" spans="1:28">
      <c r="A29" s="46" t="s">
        <v>43</v>
      </c>
      <c r="B29" s="46" t="s">
        <v>44</v>
      </c>
      <c r="C29" s="49">
        <v>4022.12</v>
      </c>
      <c r="D29" s="47">
        <v>51.96</v>
      </c>
      <c r="E29" s="47">
        <v>200.74</v>
      </c>
      <c r="F29" s="48">
        <f t="shared" si="2"/>
        <v>252.70000000000002</v>
      </c>
      <c r="G29" s="49">
        <v>0</v>
      </c>
      <c r="H29" s="47">
        <f t="shared" si="3"/>
        <v>252.70000000000002</v>
      </c>
      <c r="I29" s="47">
        <v>150</v>
      </c>
      <c r="J29" s="47">
        <v>9.25</v>
      </c>
      <c r="K29" s="50">
        <v>0</v>
      </c>
      <c r="L29" s="48">
        <v>0</v>
      </c>
      <c r="M29" s="49">
        <v>20</v>
      </c>
      <c r="N29" s="51">
        <v>1462.9838999999997</v>
      </c>
      <c r="O29" s="52">
        <v>52</v>
      </c>
      <c r="P29" s="52">
        <v>15.75</v>
      </c>
      <c r="Q29" s="52">
        <v>3730.28</v>
      </c>
      <c r="R29" s="49">
        <v>201.11</v>
      </c>
      <c r="S29" s="52">
        <v>1590.82</v>
      </c>
      <c r="T29" s="52">
        <v>6.75</v>
      </c>
      <c r="U29" s="52">
        <v>19.5</v>
      </c>
      <c r="V29" s="52">
        <v>196</v>
      </c>
      <c r="W29" s="53">
        <v>0.12320689958637684</v>
      </c>
      <c r="X29" s="53">
        <v>0.12320689958637684</v>
      </c>
      <c r="Y29" s="61">
        <f t="shared" si="4"/>
        <v>222.25</v>
      </c>
      <c r="Z29" s="61">
        <f t="shared" si="5"/>
        <v>67.75</v>
      </c>
      <c r="AA29" s="52">
        <f t="shared" si="6"/>
        <v>5457339.5824919995</v>
      </c>
      <c r="AB29" s="52">
        <v>1128.79</v>
      </c>
    </row>
    <row r="30" spans="1:28">
      <c r="A30" s="46" t="s">
        <v>45</v>
      </c>
      <c r="B30" s="46" t="s">
        <v>46</v>
      </c>
      <c r="C30" s="49">
        <v>341.40000000000003</v>
      </c>
      <c r="D30" s="47">
        <v>0</v>
      </c>
      <c r="E30" s="47">
        <v>0</v>
      </c>
      <c r="F30" s="48">
        <f t="shared" si="2"/>
        <v>0</v>
      </c>
      <c r="G30" s="49">
        <v>0</v>
      </c>
      <c r="H30" s="47">
        <f t="shared" si="3"/>
        <v>0</v>
      </c>
      <c r="I30" s="47">
        <v>3.1</v>
      </c>
      <c r="J30" s="47">
        <v>0.86</v>
      </c>
      <c r="K30" s="50">
        <v>0</v>
      </c>
      <c r="L30" s="48">
        <v>0</v>
      </c>
      <c r="M30" s="49">
        <v>120.11</v>
      </c>
      <c r="N30" s="51">
        <v>124.4644</v>
      </c>
      <c r="O30" s="52">
        <v>0</v>
      </c>
      <c r="P30" s="52">
        <v>0</v>
      </c>
      <c r="Q30" s="52">
        <v>351.18</v>
      </c>
      <c r="R30" s="49">
        <v>17.07</v>
      </c>
      <c r="S30" s="52">
        <v>1307.98</v>
      </c>
      <c r="T30" s="52">
        <v>5</v>
      </c>
      <c r="U30" s="52">
        <v>12.5</v>
      </c>
      <c r="V30" s="52">
        <v>128</v>
      </c>
      <c r="W30" s="53">
        <v>9.7860823559993274E-2</v>
      </c>
      <c r="X30" s="53">
        <v>9.7860823559993274E-2</v>
      </c>
      <c r="Y30" s="61">
        <f t="shared" si="4"/>
        <v>145.5</v>
      </c>
      <c r="Z30" s="61">
        <f t="shared" si="5"/>
        <v>0</v>
      </c>
      <c r="AA30" s="52">
        <f t="shared" si="6"/>
        <v>43709.407992</v>
      </c>
      <c r="AB30" s="52">
        <v>59.870000000000005</v>
      </c>
    </row>
    <row r="31" spans="1:28">
      <c r="A31" s="46" t="s">
        <v>47</v>
      </c>
      <c r="B31" s="46" t="s">
        <v>48</v>
      </c>
      <c r="C31" s="49">
        <v>3050.3500000000004</v>
      </c>
      <c r="D31" s="47">
        <v>13.26</v>
      </c>
      <c r="E31" s="47">
        <v>233.27</v>
      </c>
      <c r="F31" s="48">
        <f t="shared" si="2"/>
        <v>246.53</v>
      </c>
      <c r="G31" s="49">
        <v>0</v>
      </c>
      <c r="H31" s="47">
        <f t="shared" si="3"/>
        <v>246.53</v>
      </c>
      <c r="I31" s="47">
        <v>85</v>
      </c>
      <c r="J31" s="47">
        <v>3.82</v>
      </c>
      <c r="K31" s="50">
        <v>0</v>
      </c>
      <c r="L31" s="48">
        <v>0</v>
      </c>
      <c r="M31" s="49">
        <v>100</v>
      </c>
      <c r="N31" s="51">
        <v>281.904</v>
      </c>
      <c r="O31" s="52">
        <v>49.5</v>
      </c>
      <c r="P31" s="52">
        <v>24</v>
      </c>
      <c r="Q31" s="52">
        <v>2787.28</v>
      </c>
      <c r="R31" s="49">
        <v>152.52000000000001</v>
      </c>
      <c r="S31" s="52">
        <v>7603.4500000000007</v>
      </c>
      <c r="T31" s="52">
        <v>49</v>
      </c>
      <c r="U31" s="52">
        <v>87.75</v>
      </c>
      <c r="V31" s="52">
        <v>877.75</v>
      </c>
      <c r="W31" s="53">
        <v>0.11544101690679888</v>
      </c>
      <c r="X31" s="53">
        <v>0.11544101690679888</v>
      </c>
      <c r="Y31" s="61">
        <f t="shared" si="4"/>
        <v>1014.5</v>
      </c>
      <c r="Z31" s="61">
        <f t="shared" si="5"/>
        <v>73.5</v>
      </c>
      <c r="AA31" s="52">
        <f t="shared" si="6"/>
        <v>785745.38112000003</v>
      </c>
      <c r="AB31" s="52">
        <v>770</v>
      </c>
    </row>
    <row r="32" spans="1:28">
      <c r="A32" s="46" t="s">
        <v>49</v>
      </c>
      <c r="B32" s="46" t="s">
        <v>50</v>
      </c>
      <c r="C32" s="49">
        <v>534.41</v>
      </c>
      <c r="D32" s="47">
        <v>0</v>
      </c>
      <c r="E32" s="47">
        <v>9.49</v>
      </c>
      <c r="F32" s="48">
        <f t="shared" si="2"/>
        <v>9.49</v>
      </c>
      <c r="G32" s="49">
        <v>0</v>
      </c>
      <c r="H32" s="47">
        <f t="shared" si="3"/>
        <v>9.49</v>
      </c>
      <c r="I32" s="47">
        <v>12</v>
      </c>
      <c r="J32" s="47">
        <v>0.92</v>
      </c>
      <c r="K32" s="50">
        <v>0</v>
      </c>
      <c r="L32" s="48">
        <v>0</v>
      </c>
      <c r="M32" s="49">
        <v>12</v>
      </c>
      <c r="N32" s="51">
        <v>369.03149999999999</v>
      </c>
      <c r="O32" s="52">
        <v>0</v>
      </c>
      <c r="P32" s="52">
        <v>0</v>
      </c>
      <c r="Q32" s="52">
        <v>496.19</v>
      </c>
      <c r="R32" s="49">
        <v>0</v>
      </c>
      <c r="S32" s="52">
        <v>3666.5600000000004</v>
      </c>
      <c r="T32" s="52">
        <v>15.75</v>
      </c>
      <c r="U32" s="52">
        <v>48.5</v>
      </c>
      <c r="V32" s="52">
        <v>537.5</v>
      </c>
      <c r="W32" s="53">
        <v>0.14659517367777969</v>
      </c>
      <c r="X32" s="53">
        <v>0.13500000000000001</v>
      </c>
      <c r="Y32" s="61">
        <f t="shared" si="4"/>
        <v>559.23560000000009</v>
      </c>
      <c r="Z32" s="61">
        <f t="shared" si="5"/>
        <v>0</v>
      </c>
      <c r="AA32" s="52">
        <f t="shared" si="6"/>
        <v>183109.73998499999</v>
      </c>
      <c r="AB32" s="52">
        <v>167</v>
      </c>
    </row>
    <row r="33" spans="1:28">
      <c r="A33" s="46" t="s">
        <v>51</v>
      </c>
      <c r="B33" s="46" t="s">
        <v>52</v>
      </c>
      <c r="C33" s="49">
        <v>3400.46</v>
      </c>
      <c r="D33" s="47">
        <v>0</v>
      </c>
      <c r="E33" s="47">
        <v>36.72</v>
      </c>
      <c r="F33" s="48">
        <f t="shared" si="2"/>
        <v>36.72</v>
      </c>
      <c r="G33" s="49">
        <v>0</v>
      </c>
      <c r="H33" s="47">
        <f t="shared" si="3"/>
        <v>36.72</v>
      </c>
      <c r="I33" s="47">
        <v>90.67</v>
      </c>
      <c r="J33" s="47">
        <v>10.07</v>
      </c>
      <c r="K33" s="50">
        <v>30</v>
      </c>
      <c r="L33" s="48">
        <v>0</v>
      </c>
      <c r="M33" s="49">
        <v>2267</v>
      </c>
      <c r="N33" s="51">
        <v>629.55799999999999</v>
      </c>
      <c r="O33" s="52">
        <v>202.5</v>
      </c>
      <c r="P33" s="52">
        <v>24.75</v>
      </c>
      <c r="Q33" s="52">
        <v>3321.55</v>
      </c>
      <c r="R33" s="49">
        <v>170.02</v>
      </c>
      <c r="S33" s="52">
        <v>368.49</v>
      </c>
      <c r="T33" s="52">
        <v>0</v>
      </c>
      <c r="U33" s="52">
        <v>1</v>
      </c>
      <c r="V33" s="52">
        <v>37.5</v>
      </c>
      <c r="W33" s="53">
        <v>0.10176666938044451</v>
      </c>
      <c r="X33" s="53">
        <v>0.10176666938044451</v>
      </c>
      <c r="Y33" s="61">
        <f t="shared" si="4"/>
        <v>38.5</v>
      </c>
      <c r="Z33" s="61">
        <f t="shared" si="5"/>
        <v>227.25</v>
      </c>
      <c r="AA33" s="52">
        <f t="shared" si="6"/>
        <v>2091108.3749000002</v>
      </c>
      <c r="AB33" s="52">
        <v>303</v>
      </c>
    </row>
    <row r="34" spans="1:28">
      <c r="A34" s="46" t="s">
        <v>53</v>
      </c>
      <c r="B34" s="46" t="s">
        <v>54</v>
      </c>
      <c r="C34" s="49">
        <v>115.30999999999999</v>
      </c>
      <c r="D34" s="47">
        <v>4.45</v>
      </c>
      <c r="E34" s="47">
        <v>5.66</v>
      </c>
      <c r="F34" s="48">
        <f t="shared" si="2"/>
        <v>10.11</v>
      </c>
      <c r="G34" s="49">
        <v>0</v>
      </c>
      <c r="H34" s="47">
        <f t="shared" si="3"/>
        <v>10.11</v>
      </c>
      <c r="I34" s="47">
        <v>0</v>
      </c>
      <c r="J34" s="47">
        <v>0</v>
      </c>
      <c r="K34" s="50">
        <v>0</v>
      </c>
      <c r="L34" s="48">
        <v>0</v>
      </c>
      <c r="M34" s="49">
        <v>0</v>
      </c>
      <c r="N34" s="51">
        <v>58.535000000000004</v>
      </c>
      <c r="O34" s="52">
        <v>0</v>
      </c>
      <c r="P34" s="52">
        <v>0</v>
      </c>
      <c r="Q34" s="52">
        <v>96.93</v>
      </c>
      <c r="R34" s="49">
        <v>0</v>
      </c>
      <c r="S34" s="52">
        <v>2727.71</v>
      </c>
      <c r="T34" s="52">
        <v>10.75</v>
      </c>
      <c r="U34" s="52">
        <v>26.25</v>
      </c>
      <c r="V34" s="52">
        <v>392.75</v>
      </c>
      <c r="W34" s="53">
        <v>0.14398524769861898</v>
      </c>
      <c r="X34" s="53">
        <v>0.13500000000000001</v>
      </c>
      <c r="Y34" s="61">
        <f t="shared" si="4"/>
        <v>405.24085000000002</v>
      </c>
      <c r="Z34" s="61">
        <f t="shared" si="5"/>
        <v>0</v>
      </c>
      <c r="AA34" s="52">
        <f t="shared" si="6"/>
        <v>5673.7975500000011</v>
      </c>
      <c r="AB34" s="52">
        <v>33.6</v>
      </c>
    </row>
    <row r="35" spans="1:28">
      <c r="A35" s="46" t="s">
        <v>55</v>
      </c>
      <c r="B35" s="46" t="s">
        <v>56</v>
      </c>
      <c r="C35" s="49">
        <v>24052.44</v>
      </c>
      <c r="D35" s="47">
        <v>232.06</v>
      </c>
      <c r="E35" s="47">
        <v>1264.19</v>
      </c>
      <c r="F35" s="48">
        <f t="shared" si="2"/>
        <v>1496.25</v>
      </c>
      <c r="G35" s="49">
        <v>0</v>
      </c>
      <c r="H35" s="47">
        <f t="shared" si="3"/>
        <v>1496.25</v>
      </c>
      <c r="I35" s="47">
        <v>430</v>
      </c>
      <c r="J35" s="47">
        <v>8.69</v>
      </c>
      <c r="K35" s="50">
        <v>205</v>
      </c>
      <c r="L35" s="48">
        <v>0</v>
      </c>
      <c r="M35" s="49">
        <v>411</v>
      </c>
      <c r="N35" s="51">
        <v>8277.4883000000009</v>
      </c>
      <c r="O35" s="52">
        <v>3096.25</v>
      </c>
      <c r="P35" s="52">
        <v>658.75</v>
      </c>
      <c r="Q35" s="52">
        <v>22830.5</v>
      </c>
      <c r="R35" s="49">
        <v>1202.6199999999999</v>
      </c>
      <c r="S35" s="52">
        <v>510.83</v>
      </c>
      <c r="T35" s="52">
        <v>4.25</v>
      </c>
      <c r="U35" s="52">
        <v>11</v>
      </c>
      <c r="V35" s="52">
        <v>68</v>
      </c>
      <c r="W35" s="53">
        <v>0.13311669244171251</v>
      </c>
      <c r="X35" s="53">
        <v>0.13311669244171251</v>
      </c>
      <c r="Y35" s="61">
        <f t="shared" si="4"/>
        <v>83.25</v>
      </c>
      <c r="Z35" s="61">
        <f t="shared" si="5"/>
        <v>3755</v>
      </c>
      <c r="AA35" s="52">
        <f t="shared" si="6"/>
        <v>188979196.63315001</v>
      </c>
      <c r="AB35" s="52">
        <v>7054.45</v>
      </c>
    </row>
    <row r="36" spans="1:28">
      <c r="A36" s="46" t="s">
        <v>57</v>
      </c>
      <c r="B36" s="46" t="s">
        <v>58</v>
      </c>
      <c r="C36" s="49">
        <v>2245.1200000000003</v>
      </c>
      <c r="D36" s="47">
        <v>13.63</v>
      </c>
      <c r="E36" s="47">
        <v>35.94</v>
      </c>
      <c r="F36" s="48">
        <f t="shared" si="2"/>
        <v>49.57</v>
      </c>
      <c r="G36" s="49">
        <v>0</v>
      </c>
      <c r="H36" s="47">
        <f t="shared" si="3"/>
        <v>49.57</v>
      </c>
      <c r="I36" s="47">
        <v>91</v>
      </c>
      <c r="J36" s="47">
        <v>0.55000000000000004</v>
      </c>
      <c r="K36" s="50">
        <v>0</v>
      </c>
      <c r="L36" s="48">
        <v>0</v>
      </c>
      <c r="M36" s="49">
        <v>0</v>
      </c>
      <c r="N36" s="51">
        <v>0</v>
      </c>
      <c r="O36" s="52">
        <v>62.75</v>
      </c>
      <c r="P36" s="52">
        <v>17</v>
      </c>
      <c r="Q36" s="52">
        <v>1951.4</v>
      </c>
      <c r="R36" s="49">
        <v>112.26</v>
      </c>
      <c r="S36" s="52">
        <v>3250.41</v>
      </c>
      <c r="T36" s="52">
        <v>8.5</v>
      </c>
      <c r="U36" s="52">
        <v>13.5</v>
      </c>
      <c r="V36" s="52">
        <v>533.5</v>
      </c>
      <c r="W36" s="53">
        <v>0.16413314012693783</v>
      </c>
      <c r="X36" s="53">
        <v>0.13500000000000001</v>
      </c>
      <c r="Y36" s="61">
        <f t="shared" si="4"/>
        <v>460.80535000000003</v>
      </c>
      <c r="Z36" s="61">
        <f t="shared" si="5"/>
        <v>79.75</v>
      </c>
      <c r="AA36" s="52">
        <f t="shared" si="6"/>
        <v>0</v>
      </c>
      <c r="AB36" s="52">
        <v>583</v>
      </c>
    </row>
    <row r="37" spans="1:28">
      <c r="A37" s="46" t="s">
        <v>59</v>
      </c>
      <c r="B37" s="46" t="s">
        <v>60</v>
      </c>
      <c r="C37" s="49">
        <v>1796.2</v>
      </c>
      <c r="D37" s="47">
        <v>0</v>
      </c>
      <c r="E37" s="47">
        <v>39.64</v>
      </c>
      <c r="F37" s="48">
        <f t="shared" si="2"/>
        <v>39.64</v>
      </c>
      <c r="G37" s="49">
        <v>0</v>
      </c>
      <c r="H37" s="47">
        <f t="shared" si="3"/>
        <v>39.64</v>
      </c>
      <c r="I37" s="47">
        <v>55</v>
      </c>
      <c r="J37" s="47">
        <v>1.56</v>
      </c>
      <c r="K37" s="50">
        <v>5</v>
      </c>
      <c r="L37" s="48">
        <v>0</v>
      </c>
      <c r="M37" s="49">
        <v>25</v>
      </c>
      <c r="N37" s="51">
        <v>0</v>
      </c>
      <c r="O37" s="52">
        <v>37.25</v>
      </c>
      <c r="P37" s="52">
        <v>5</v>
      </c>
      <c r="Q37" s="52">
        <v>1655.86</v>
      </c>
      <c r="R37" s="49">
        <v>89.81</v>
      </c>
      <c r="S37" s="52">
        <v>115.85</v>
      </c>
      <c r="T37" s="52">
        <v>0</v>
      </c>
      <c r="U37" s="52">
        <v>0</v>
      </c>
      <c r="V37" s="52">
        <v>34.5</v>
      </c>
      <c r="W37" s="53">
        <v>0.29779887785930081</v>
      </c>
      <c r="X37" s="53">
        <v>0.13500000000000001</v>
      </c>
      <c r="Y37" s="61">
        <f t="shared" si="4"/>
        <v>15.639749999999999</v>
      </c>
      <c r="Z37" s="61">
        <f t="shared" si="5"/>
        <v>42.25</v>
      </c>
      <c r="AA37" s="52">
        <f t="shared" si="6"/>
        <v>0</v>
      </c>
      <c r="AB37" s="52">
        <v>510</v>
      </c>
    </row>
    <row r="38" spans="1:28">
      <c r="A38" s="46" t="s">
        <v>61</v>
      </c>
      <c r="B38" s="46" t="s">
        <v>62</v>
      </c>
      <c r="C38" s="49">
        <v>160</v>
      </c>
      <c r="D38" s="47">
        <v>0</v>
      </c>
      <c r="E38" s="47">
        <v>0</v>
      </c>
      <c r="F38" s="48">
        <f t="shared" si="2"/>
        <v>0</v>
      </c>
      <c r="G38" s="49">
        <v>0</v>
      </c>
      <c r="H38" s="47">
        <f t="shared" si="3"/>
        <v>0</v>
      </c>
      <c r="I38" s="47">
        <v>0</v>
      </c>
      <c r="J38" s="47">
        <v>0</v>
      </c>
      <c r="K38" s="50">
        <v>0</v>
      </c>
      <c r="L38" s="48">
        <v>0</v>
      </c>
      <c r="M38" s="49">
        <v>0</v>
      </c>
      <c r="N38" s="51">
        <v>0</v>
      </c>
      <c r="O38" s="52">
        <v>0</v>
      </c>
      <c r="P38" s="52">
        <v>2</v>
      </c>
      <c r="Q38" s="52">
        <v>160.9</v>
      </c>
      <c r="R38" s="49">
        <v>8</v>
      </c>
      <c r="S38" s="52">
        <v>22997.289999999997</v>
      </c>
      <c r="T38" s="52">
        <v>165.25</v>
      </c>
      <c r="U38" s="52">
        <v>208.25</v>
      </c>
      <c r="V38" s="52">
        <v>2794.25</v>
      </c>
      <c r="W38" s="53">
        <v>0.12150344671046025</v>
      </c>
      <c r="X38" s="53">
        <v>0.12150344671046025</v>
      </c>
      <c r="Y38" s="61">
        <f t="shared" si="4"/>
        <v>3167.75</v>
      </c>
      <c r="Z38" s="61">
        <f t="shared" si="5"/>
        <v>2</v>
      </c>
      <c r="AA38" s="52">
        <f t="shared" si="6"/>
        <v>0</v>
      </c>
      <c r="AB38" s="52">
        <v>74</v>
      </c>
    </row>
    <row r="39" spans="1:28">
      <c r="A39" s="46" t="s">
        <v>63</v>
      </c>
      <c r="B39" s="46" t="s">
        <v>64</v>
      </c>
      <c r="C39" s="49">
        <v>3314.59</v>
      </c>
      <c r="D39" s="47">
        <v>48.24</v>
      </c>
      <c r="E39" s="47">
        <v>198.7</v>
      </c>
      <c r="F39" s="48">
        <f t="shared" si="2"/>
        <v>246.94</v>
      </c>
      <c r="G39" s="49">
        <v>0</v>
      </c>
      <c r="H39" s="47">
        <f t="shared" si="3"/>
        <v>246.94</v>
      </c>
      <c r="I39" s="47">
        <v>120</v>
      </c>
      <c r="J39" s="47">
        <v>2.65</v>
      </c>
      <c r="K39" s="50">
        <v>16</v>
      </c>
      <c r="L39" s="48">
        <v>0</v>
      </c>
      <c r="M39" s="49">
        <v>6</v>
      </c>
      <c r="N39" s="51">
        <v>0</v>
      </c>
      <c r="O39" s="52">
        <v>85</v>
      </c>
      <c r="P39" s="52">
        <v>23</v>
      </c>
      <c r="Q39" s="52">
        <v>3094.45</v>
      </c>
      <c r="R39" s="49">
        <v>165.73</v>
      </c>
      <c r="S39" s="52">
        <v>2025.64</v>
      </c>
      <c r="T39" s="52">
        <v>4.25</v>
      </c>
      <c r="U39" s="52">
        <v>8</v>
      </c>
      <c r="V39" s="52">
        <v>175.25</v>
      </c>
      <c r="W39" s="53">
        <v>8.6515866590312199E-2</v>
      </c>
      <c r="X39" s="53">
        <v>8.6515866590312199E-2</v>
      </c>
      <c r="Y39" s="61">
        <f t="shared" si="4"/>
        <v>187.5</v>
      </c>
      <c r="Z39" s="61">
        <f t="shared" si="5"/>
        <v>108</v>
      </c>
      <c r="AA39" s="52">
        <f t="shared" si="6"/>
        <v>0</v>
      </c>
      <c r="AB39" s="52">
        <v>856</v>
      </c>
    </row>
    <row r="40" spans="1:28">
      <c r="A40" s="46" t="s">
        <v>65</v>
      </c>
      <c r="B40" s="46" t="s">
        <v>66</v>
      </c>
      <c r="C40" s="49">
        <v>27486.66</v>
      </c>
      <c r="D40" s="47">
        <v>150.27000000000001</v>
      </c>
      <c r="E40" s="47">
        <v>1923.4</v>
      </c>
      <c r="F40" s="48">
        <f t="shared" si="2"/>
        <v>2073.67</v>
      </c>
      <c r="G40" s="49">
        <v>601.91</v>
      </c>
      <c r="H40" s="47">
        <f t="shared" si="3"/>
        <v>2675.58</v>
      </c>
      <c r="I40" s="47">
        <v>500</v>
      </c>
      <c r="J40" s="47">
        <v>6.08</v>
      </c>
      <c r="K40" s="50">
        <v>100</v>
      </c>
      <c r="L40" s="48">
        <v>0</v>
      </c>
      <c r="M40" s="49">
        <v>215</v>
      </c>
      <c r="N40" s="51">
        <v>7976.8208999999997</v>
      </c>
      <c r="O40" s="52">
        <v>3469.5</v>
      </c>
      <c r="P40" s="52">
        <v>877.75</v>
      </c>
      <c r="Q40" s="52">
        <v>25523.17</v>
      </c>
      <c r="R40" s="49">
        <v>1374.33</v>
      </c>
      <c r="S40" s="52">
        <v>1708.44</v>
      </c>
      <c r="T40" s="52">
        <v>3</v>
      </c>
      <c r="U40" s="52">
        <v>7.25</v>
      </c>
      <c r="V40" s="52">
        <v>207.25</v>
      </c>
      <c r="W40" s="53">
        <v>0.12130949872398211</v>
      </c>
      <c r="X40" s="53">
        <v>0.12130949872398211</v>
      </c>
      <c r="Y40" s="61">
        <f t="shared" si="4"/>
        <v>217.5</v>
      </c>
      <c r="Z40" s="61">
        <f t="shared" si="5"/>
        <v>4347.25</v>
      </c>
      <c r="AA40" s="52">
        <f t="shared" si="6"/>
        <v>203593755.89025298</v>
      </c>
      <c r="AB40" s="52">
        <v>6979</v>
      </c>
    </row>
    <row r="41" spans="1:28">
      <c r="A41" s="46" t="s">
        <v>67</v>
      </c>
      <c r="B41" s="46" t="s">
        <v>68</v>
      </c>
      <c r="C41" s="49">
        <v>7676.01</v>
      </c>
      <c r="D41" s="47">
        <v>30.48</v>
      </c>
      <c r="E41" s="47">
        <v>390.48</v>
      </c>
      <c r="F41" s="48">
        <f t="shared" si="2"/>
        <v>420.96000000000004</v>
      </c>
      <c r="G41" s="49">
        <v>0</v>
      </c>
      <c r="H41" s="47">
        <f t="shared" si="3"/>
        <v>420.96000000000004</v>
      </c>
      <c r="I41" s="47">
        <v>190</v>
      </c>
      <c r="J41" s="47">
        <v>2.0499999999999998</v>
      </c>
      <c r="K41" s="50">
        <v>0</v>
      </c>
      <c r="L41" s="48">
        <v>0</v>
      </c>
      <c r="M41" s="49">
        <v>0</v>
      </c>
      <c r="N41" s="51">
        <v>0</v>
      </c>
      <c r="O41" s="52">
        <v>215</v>
      </c>
      <c r="P41" s="52">
        <v>111</v>
      </c>
      <c r="Q41" s="52">
        <v>7249.9</v>
      </c>
      <c r="R41" s="49">
        <v>383.8</v>
      </c>
      <c r="S41" s="52">
        <v>158.5</v>
      </c>
      <c r="T41" s="52">
        <v>0</v>
      </c>
      <c r="U41" s="52">
        <v>0</v>
      </c>
      <c r="V41" s="52">
        <v>19.25</v>
      </c>
      <c r="W41" s="53">
        <v>0.12145110410094637</v>
      </c>
      <c r="X41" s="53">
        <v>0.12145110410094637</v>
      </c>
      <c r="Y41" s="61">
        <f t="shared" si="4"/>
        <v>19.25</v>
      </c>
      <c r="Z41" s="61">
        <f t="shared" si="5"/>
        <v>326</v>
      </c>
      <c r="AA41" s="52">
        <f t="shared" si="6"/>
        <v>0</v>
      </c>
      <c r="AB41" s="52">
        <v>1733</v>
      </c>
    </row>
    <row r="42" spans="1:28">
      <c r="A42" s="46" t="s">
        <v>69</v>
      </c>
      <c r="B42" s="46" t="s">
        <v>70</v>
      </c>
      <c r="C42" s="49">
        <v>14101.12</v>
      </c>
      <c r="D42" s="47">
        <v>55.84</v>
      </c>
      <c r="E42" s="47">
        <v>887.1</v>
      </c>
      <c r="F42" s="48">
        <f t="shared" si="2"/>
        <v>942.94</v>
      </c>
      <c r="G42" s="49">
        <v>0</v>
      </c>
      <c r="H42" s="47">
        <f t="shared" si="3"/>
        <v>942.94</v>
      </c>
      <c r="I42" s="47">
        <v>500</v>
      </c>
      <c r="J42" s="47">
        <v>8.35</v>
      </c>
      <c r="K42" s="50">
        <v>26</v>
      </c>
      <c r="L42" s="48">
        <v>0</v>
      </c>
      <c r="M42" s="49">
        <v>1774.18</v>
      </c>
      <c r="N42" s="51">
        <v>0</v>
      </c>
      <c r="O42" s="52">
        <v>848.75</v>
      </c>
      <c r="P42" s="52">
        <v>287.5</v>
      </c>
      <c r="Q42" s="52">
        <v>12942.46</v>
      </c>
      <c r="R42" s="49">
        <v>705.06</v>
      </c>
      <c r="S42" s="52">
        <v>3209.2</v>
      </c>
      <c r="T42" s="52">
        <v>19.25</v>
      </c>
      <c r="U42" s="52">
        <v>36</v>
      </c>
      <c r="V42" s="52">
        <v>457</v>
      </c>
      <c r="W42" s="53">
        <v>0.14240309111305</v>
      </c>
      <c r="X42" s="53">
        <v>0.13500000000000001</v>
      </c>
      <c r="Y42" s="61">
        <f t="shared" si="4"/>
        <v>488.49200000000002</v>
      </c>
      <c r="Z42" s="61">
        <f t="shared" si="5"/>
        <v>1136.25</v>
      </c>
      <c r="AA42" s="52">
        <f t="shared" si="6"/>
        <v>0</v>
      </c>
      <c r="AB42" s="52">
        <v>3227.49</v>
      </c>
    </row>
    <row r="43" spans="1:28">
      <c r="A43" s="46" t="s">
        <v>71</v>
      </c>
      <c r="B43" s="46" t="s">
        <v>72</v>
      </c>
      <c r="C43" s="49">
        <v>4140.21</v>
      </c>
      <c r="D43" s="47">
        <v>50.97</v>
      </c>
      <c r="E43" s="47">
        <v>156.24</v>
      </c>
      <c r="F43" s="48">
        <f t="shared" si="2"/>
        <v>207.21</v>
      </c>
      <c r="G43" s="49">
        <v>0</v>
      </c>
      <c r="H43" s="47">
        <f t="shared" si="3"/>
        <v>207.21</v>
      </c>
      <c r="I43" s="47">
        <v>75</v>
      </c>
      <c r="J43" s="47">
        <v>0</v>
      </c>
      <c r="K43" s="50">
        <v>0</v>
      </c>
      <c r="L43" s="48">
        <v>0</v>
      </c>
      <c r="M43" s="49">
        <v>14</v>
      </c>
      <c r="N43" s="51">
        <v>0</v>
      </c>
      <c r="O43" s="52">
        <v>102.25</v>
      </c>
      <c r="P43" s="52">
        <v>34</v>
      </c>
      <c r="Q43" s="52">
        <v>3175.08</v>
      </c>
      <c r="R43" s="49">
        <v>207.01</v>
      </c>
      <c r="S43" s="52">
        <v>24716.05</v>
      </c>
      <c r="T43" s="52">
        <v>132.75</v>
      </c>
      <c r="U43" s="52">
        <v>203.75</v>
      </c>
      <c r="V43" s="52">
        <v>3291.5</v>
      </c>
      <c r="W43" s="53">
        <v>0.13317257409658906</v>
      </c>
      <c r="X43" s="53">
        <v>0.13317257409658906</v>
      </c>
      <c r="Y43" s="61">
        <f t="shared" si="4"/>
        <v>3628</v>
      </c>
      <c r="Z43" s="61">
        <f t="shared" si="5"/>
        <v>136.25</v>
      </c>
      <c r="AA43" s="52">
        <f t="shared" si="6"/>
        <v>0</v>
      </c>
      <c r="AB43" s="52">
        <v>1104</v>
      </c>
    </row>
    <row r="44" spans="1:28">
      <c r="A44" s="46" t="s">
        <v>73</v>
      </c>
      <c r="B44" s="46" t="s">
        <v>74</v>
      </c>
      <c r="C44" s="49">
        <v>412.7</v>
      </c>
      <c r="D44" s="47">
        <v>4.7699999999999996</v>
      </c>
      <c r="E44" s="47">
        <v>36.67</v>
      </c>
      <c r="F44" s="48">
        <f t="shared" si="2"/>
        <v>41.44</v>
      </c>
      <c r="G44" s="49">
        <v>0</v>
      </c>
      <c r="H44" s="47">
        <f t="shared" si="3"/>
        <v>41.44</v>
      </c>
      <c r="I44" s="47">
        <v>5</v>
      </c>
      <c r="J44" s="47">
        <v>0.33</v>
      </c>
      <c r="K44" s="50">
        <v>0</v>
      </c>
      <c r="L44" s="48">
        <v>0.93</v>
      </c>
      <c r="M44" s="49">
        <v>0</v>
      </c>
      <c r="N44" s="51">
        <v>164.78039999999999</v>
      </c>
      <c r="O44" s="52">
        <v>2</v>
      </c>
      <c r="P44" s="52">
        <v>0</v>
      </c>
      <c r="Q44" s="52">
        <v>384.92</v>
      </c>
      <c r="R44" s="49">
        <v>20.64</v>
      </c>
      <c r="S44" s="52">
        <v>7460.1399999999994</v>
      </c>
      <c r="T44" s="52">
        <v>27.25</v>
      </c>
      <c r="U44" s="52">
        <v>63.5</v>
      </c>
      <c r="V44" s="52">
        <v>741.5</v>
      </c>
      <c r="W44" s="53">
        <v>9.9394917521655093E-2</v>
      </c>
      <c r="X44" s="53">
        <v>9.9394917521655093E-2</v>
      </c>
      <c r="Y44" s="61">
        <f t="shared" si="4"/>
        <v>832.25</v>
      </c>
      <c r="Z44" s="61">
        <f t="shared" si="5"/>
        <v>2</v>
      </c>
      <c r="AA44" s="52">
        <f t="shared" si="6"/>
        <v>63427.271567999996</v>
      </c>
      <c r="AB44" s="52">
        <v>92</v>
      </c>
    </row>
    <row r="45" spans="1:28">
      <c r="A45" s="46" t="s">
        <v>75</v>
      </c>
      <c r="B45" s="46" t="s">
        <v>76</v>
      </c>
      <c r="C45" s="49">
        <v>21</v>
      </c>
      <c r="D45" s="47">
        <v>0</v>
      </c>
      <c r="E45" s="47">
        <v>0</v>
      </c>
      <c r="F45" s="48">
        <f t="shared" si="2"/>
        <v>0</v>
      </c>
      <c r="G45" s="49">
        <v>0</v>
      </c>
      <c r="H45" s="47">
        <f t="shared" si="3"/>
        <v>0</v>
      </c>
      <c r="I45" s="47">
        <v>0</v>
      </c>
      <c r="J45" s="47">
        <v>0</v>
      </c>
      <c r="K45" s="50">
        <v>0</v>
      </c>
      <c r="L45" s="48">
        <v>0</v>
      </c>
      <c r="M45" s="49">
        <v>0</v>
      </c>
      <c r="N45" s="51">
        <v>0</v>
      </c>
      <c r="O45" s="52">
        <v>0</v>
      </c>
      <c r="P45" s="52">
        <v>0</v>
      </c>
      <c r="Q45" s="52">
        <v>19.100000000000001</v>
      </c>
      <c r="R45" s="49">
        <v>0</v>
      </c>
      <c r="S45" s="52">
        <v>13059.08</v>
      </c>
      <c r="T45" s="52">
        <v>62.25</v>
      </c>
      <c r="U45" s="52">
        <v>113.25</v>
      </c>
      <c r="V45" s="52">
        <v>1794.5</v>
      </c>
      <c r="W45" s="53">
        <v>0.13741396790585556</v>
      </c>
      <c r="X45" s="53">
        <v>0.13500000000000001</v>
      </c>
      <c r="Y45" s="61">
        <f t="shared" si="4"/>
        <v>1938.4758000000002</v>
      </c>
      <c r="Z45" s="61">
        <f t="shared" si="5"/>
        <v>0</v>
      </c>
      <c r="AA45" s="52">
        <f t="shared" si="6"/>
        <v>0</v>
      </c>
      <c r="AB45" s="52">
        <v>8</v>
      </c>
    </row>
    <row r="46" spans="1:28">
      <c r="A46" s="46" t="s">
        <v>77</v>
      </c>
      <c r="B46" s="46" t="s">
        <v>78</v>
      </c>
      <c r="C46" s="49">
        <v>6884.81</v>
      </c>
      <c r="D46" s="47">
        <v>79.23</v>
      </c>
      <c r="E46" s="47">
        <v>319.51</v>
      </c>
      <c r="F46" s="48">
        <f t="shared" si="2"/>
        <v>398.74</v>
      </c>
      <c r="G46" s="49">
        <v>0</v>
      </c>
      <c r="H46" s="47">
        <f t="shared" si="3"/>
        <v>398.74</v>
      </c>
      <c r="I46" s="47">
        <v>143</v>
      </c>
      <c r="J46" s="47">
        <v>8.31</v>
      </c>
      <c r="K46" s="50">
        <v>30</v>
      </c>
      <c r="L46" s="48">
        <v>0</v>
      </c>
      <c r="M46" s="49">
        <v>12</v>
      </c>
      <c r="N46" s="51">
        <v>2809.3426999999997</v>
      </c>
      <c r="O46" s="52">
        <v>417.25</v>
      </c>
      <c r="P46" s="52">
        <v>75.5</v>
      </c>
      <c r="Q46" s="52">
        <v>6482.81</v>
      </c>
      <c r="R46" s="49">
        <v>344.24</v>
      </c>
      <c r="S46" s="52">
        <v>3340.47</v>
      </c>
      <c r="T46" s="52">
        <v>13.25</v>
      </c>
      <c r="U46" s="52">
        <v>26.5</v>
      </c>
      <c r="V46" s="52">
        <v>356.25</v>
      </c>
      <c r="W46" s="53">
        <v>0.10664666948064196</v>
      </c>
      <c r="X46" s="53">
        <v>0.10664666948064196</v>
      </c>
      <c r="Y46" s="61">
        <f t="shared" si="4"/>
        <v>396</v>
      </c>
      <c r="Z46" s="61">
        <f t="shared" si="5"/>
        <v>492.75</v>
      </c>
      <c r="AA46" s="52">
        <f t="shared" si="6"/>
        <v>18212434.948987</v>
      </c>
      <c r="AB46" s="52">
        <v>1954.2</v>
      </c>
    </row>
    <row r="47" spans="1:28">
      <c r="A47" s="46" t="s">
        <v>79</v>
      </c>
      <c r="B47" s="46" t="s">
        <v>80</v>
      </c>
      <c r="C47" s="49">
        <v>698.33999999999992</v>
      </c>
      <c r="D47" s="47">
        <v>10.56</v>
      </c>
      <c r="E47" s="47">
        <v>25.23</v>
      </c>
      <c r="F47" s="48">
        <f t="shared" si="2"/>
        <v>35.79</v>
      </c>
      <c r="G47" s="49">
        <v>0</v>
      </c>
      <c r="H47" s="47">
        <f t="shared" si="3"/>
        <v>35.79</v>
      </c>
      <c r="I47" s="47">
        <v>39</v>
      </c>
      <c r="J47" s="47">
        <v>1.55</v>
      </c>
      <c r="K47" s="50">
        <v>0</v>
      </c>
      <c r="L47" s="48">
        <v>0</v>
      </c>
      <c r="M47" s="49">
        <v>0</v>
      </c>
      <c r="N47" s="51">
        <v>0</v>
      </c>
      <c r="O47" s="52">
        <v>0</v>
      </c>
      <c r="P47" s="52">
        <v>0</v>
      </c>
      <c r="Q47" s="52">
        <v>679.28</v>
      </c>
      <c r="R47" s="49">
        <v>34.92</v>
      </c>
      <c r="S47" s="52">
        <v>397.24</v>
      </c>
      <c r="T47" s="52">
        <v>3.75</v>
      </c>
      <c r="U47" s="52">
        <v>3.75</v>
      </c>
      <c r="V47" s="52">
        <v>54.75</v>
      </c>
      <c r="W47" s="53">
        <v>0.13782599939583123</v>
      </c>
      <c r="X47" s="53">
        <v>0.13500000000000001</v>
      </c>
      <c r="Y47" s="61">
        <f t="shared" si="4"/>
        <v>61.127400000000002</v>
      </c>
      <c r="Z47" s="61">
        <f t="shared" si="5"/>
        <v>0</v>
      </c>
      <c r="AA47" s="52">
        <f t="shared" si="6"/>
        <v>0</v>
      </c>
      <c r="AB47" s="52">
        <v>182</v>
      </c>
    </row>
    <row r="48" spans="1:28">
      <c r="A48" s="46" t="s">
        <v>81</v>
      </c>
      <c r="B48" s="46" t="s">
        <v>82</v>
      </c>
      <c r="C48" s="49">
        <v>1515.8799999999999</v>
      </c>
      <c r="D48" s="47">
        <v>0</v>
      </c>
      <c r="E48" s="47">
        <v>76.349999999999994</v>
      </c>
      <c r="F48" s="48">
        <f t="shared" si="2"/>
        <v>76.349999999999994</v>
      </c>
      <c r="G48" s="49">
        <v>0</v>
      </c>
      <c r="H48" s="47">
        <f t="shared" si="3"/>
        <v>76.349999999999994</v>
      </c>
      <c r="I48" s="47">
        <v>18</v>
      </c>
      <c r="J48" s="47">
        <v>3.53</v>
      </c>
      <c r="K48" s="50">
        <v>0</v>
      </c>
      <c r="L48" s="48">
        <v>0</v>
      </c>
      <c r="M48" s="49">
        <v>0</v>
      </c>
      <c r="N48" s="51">
        <v>511.13210000000004</v>
      </c>
      <c r="O48" s="52">
        <v>27.25</v>
      </c>
      <c r="P48" s="52">
        <v>6</v>
      </c>
      <c r="Q48" s="52">
        <v>1381.27</v>
      </c>
      <c r="R48" s="49">
        <v>75.790000000000006</v>
      </c>
      <c r="S48" s="52">
        <v>28.8</v>
      </c>
      <c r="T48" s="52">
        <v>0</v>
      </c>
      <c r="U48" s="52">
        <v>1</v>
      </c>
      <c r="V48" s="52">
        <v>4.5</v>
      </c>
      <c r="W48" s="53">
        <v>0.15625</v>
      </c>
      <c r="X48" s="53">
        <v>0.13500000000000001</v>
      </c>
      <c r="Y48" s="61">
        <f t="shared" si="4"/>
        <v>4.8879999999999999</v>
      </c>
      <c r="Z48" s="61">
        <f t="shared" si="5"/>
        <v>33.25</v>
      </c>
      <c r="AA48" s="52">
        <f t="shared" si="6"/>
        <v>706011.43576700008</v>
      </c>
      <c r="AB48" s="52">
        <v>404</v>
      </c>
    </row>
    <row r="49" spans="1:28">
      <c r="A49" s="46" t="s">
        <v>83</v>
      </c>
      <c r="B49" s="46" t="s">
        <v>84</v>
      </c>
      <c r="C49" s="49">
        <v>1097.9000000000001</v>
      </c>
      <c r="D49" s="47">
        <v>6.34</v>
      </c>
      <c r="E49" s="47">
        <v>25.34</v>
      </c>
      <c r="F49" s="48">
        <f t="shared" si="2"/>
        <v>31.68</v>
      </c>
      <c r="G49" s="49">
        <v>0</v>
      </c>
      <c r="H49" s="47">
        <f t="shared" si="3"/>
        <v>31.68</v>
      </c>
      <c r="I49" s="47">
        <v>25</v>
      </c>
      <c r="J49" s="47">
        <v>0.22</v>
      </c>
      <c r="K49" s="50">
        <v>0</v>
      </c>
      <c r="L49" s="48">
        <v>0</v>
      </c>
      <c r="M49" s="49">
        <v>0</v>
      </c>
      <c r="N49" s="51">
        <v>0</v>
      </c>
      <c r="O49" s="52">
        <v>19.75</v>
      </c>
      <c r="P49" s="52">
        <v>2</v>
      </c>
      <c r="Q49" s="52">
        <v>1020.73</v>
      </c>
      <c r="R49" s="49">
        <v>54.9</v>
      </c>
      <c r="S49" s="52">
        <v>6528.2000000000007</v>
      </c>
      <c r="T49" s="52">
        <v>83.5</v>
      </c>
      <c r="U49" s="52">
        <v>120.75</v>
      </c>
      <c r="V49" s="52">
        <v>1046.5</v>
      </c>
      <c r="W49" s="53">
        <v>0.16030452498391592</v>
      </c>
      <c r="X49" s="53">
        <v>0.13500000000000001</v>
      </c>
      <c r="Y49" s="61">
        <f t="shared" si="4"/>
        <v>1085.5570000000002</v>
      </c>
      <c r="Z49" s="61">
        <f t="shared" si="5"/>
        <v>21.75</v>
      </c>
      <c r="AA49" s="52">
        <f t="shared" si="6"/>
        <v>0</v>
      </c>
      <c r="AB49" s="52">
        <v>340</v>
      </c>
    </row>
    <row r="50" spans="1:28">
      <c r="A50" s="46" t="s">
        <v>85</v>
      </c>
      <c r="B50" s="46" t="s">
        <v>86</v>
      </c>
      <c r="C50" s="49">
        <v>2621.99</v>
      </c>
      <c r="D50" s="47">
        <v>4.74</v>
      </c>
      <c r="E50" s="47">
        <v>74.09</v>
      </c>
      <c r="F50" s="48">
        <f t="shared" si="2"/>
        <v>78.83</v>
      </c>
      <c r="G50" s="49">
        <v>0</v>
      </c>
      <c r="H50" s="47">
        <f t="shared" si="3"/>
        <v>78.83</v>
      </c>
      <c r="I50" s="47">
        <v>70</v>
      </c>
      <c r="J50" s="47">
        <v>0.66</v>
      </c>
      <c r="K50" s="50">
        <v>2</v>
      </c>
      <c r="L50" s="48">
        <v>0</v>
      </c>
      <c r="M50" s="49">
        <v>120</v>
      </c>
      <c r="N50" s="51">
        <v>259.59530000000001</v>
      </c>
      <c r="O50" s="52">
        <v>215</v>
      </c>
      <c r="P50" s="52">
        <v>61.75</v>
      </c>
      <c r="Q50" s="52">
        <v>2461.14</v>
      </c>
      <c r="R50" s="49">
        <v>131.1</v>
      </c>
      <c r="S50" s="52">
        <v>687.34999999999991</v>
      </c>
      <c r="T50" s="52">
        <v>4</v>
      </c>
      <c r="U50" s="52">
        <v>6.25</v>
      </c>
      <c r="V50" s="52">
        <v>97.25</v>
      </c>
      <c r="W50" s="53">
        <v>0.14148541499963629</v>
      </c>
      <c r="X50" s="53">
        <v>0.13500000000000001</v>
      </c>
      <c r="Y50" s="61">
        <f t="shared" si="4"/>
        <v>103.04225</v>
      </c>
      <c r="Z50" s="61">
        <f t="shared" si="5"/>
        <v>276.75</v>
      </c>
      <c r="AA50" s="52">
        <f t="shared" si="6"/>
        <v>638900.37664200005</v>
      </c>
      <c r="AB50" s="52">
        <v>738</v>
      </c>
    </row>
    <row r="51" spans="1:28">
      <c r="A51" s="46" t="s">
        <v>87</v>
      </c>
      <c r="B51" s="46" t="s">
        <v>88</v>
      </c>
      <c r="C51" s="49">
        <v>5324.99</v>
      </c>
      <c r="D51" s="47">
        <v>57.71</v>
      </c>
      <c r="E51" s="47">
        <v>347.21</v>
      </c>
      <c r="F51" s="48">
        <f t="shared" si="2"/>
        <v>404.91999999999996</v>
      </c>
      <c r="G51" s="49">
        <v>0</v>
      </c>
      <c r="H51" s="47">
        <f t="shared" si="3"/>
        <v>404.91999999999996</v>
      </c>
      <c r="I51" s="47">
        <v>125</v>
      </c>
      <c r="J51" s="47">
        <v>6.03</v>
      </c>
      <c r="K51" s="50">
        <v>15</v>
      </c>
      <c r="L51" s="48">
        <v>0.04</v>
      </c>
      <c r="M51" s="49">
        <v>25</v>
      </c>
      <c r="N51" s="51">
        <v>2622.3036000000006</v>
      </c>
      <c r="O51" s="52">
        <v>293</v>
      </c>
      <c r="P51" s="52">
        <v>61.25</v>
      </c>
      <c r="Q51" s="52">
        <v>4990.13</v>
      </c>
      <c r="R51" s="49">
        <v>266.25</v>
      </c>
      <c r="S51" s="52">
        <v>1437.33</v>
      </c>
      <c r="T51" s="52">
        <v>9.25</v>
      </c>
      <c r="U51" s="52">
        <v>19</v>
      </c>
      <c r="V51" s="52">
        <v>258.5</v>
      </c>
      <c r="W51" s="53">
        <v>0.17984735586121489</v>
      </c>
      <c r="X51" s="53">
        <v>0.13500000000000001</v>
      </c>
      <c r="Y51" s="61">
        <f t="shared" si="4"/>
        <v>222.28954999999999</v>
      </c>
      <c r="Z51" s="61">
        <f t="shared" si="5"/>
        <v>354.25</v>
      </c>
      <c r="AA51" s="52">
        <f t="shared" si="6"/>
        <v>13085635.863468004</v>
      </c>
      <c r="AB51" s="52">
        <v>1373</v>
      </c>
    </row>
    <row r="52" spans="1:28">
      <c r="A52" s="46" t="s">
        <v>89</v>
      </c>
      <c r="B52" s="46" t="s">
        <v>90</v>
      </c>
      <c r="C52" s="49">
        <v>165</v>
      </c>
      <c r="D52" s="47">
        <v>0</v>
      </c>
      <c r="E52" s="47">
        <v>0</v>
      </c>
      <c r="F52" s="48">
        <f t="shared" si="2"/>
        <v>0</v>
      </c>
      <c r="G52" s="49">
        <v>0</v>
      </c>
      <c r="H52" s="47">
        <f t="shared" si="3"/>
        <v>0</v>
      </c>
      <c r="I52" s="47">
        <v>0</v>
      </c>
      <c r="J52" s="47">
        <v>0</v>
      </c>
      <c r="K52" s="50">
        <v>0</v>
      </c>
      <c r="L52" s="48">
        <v>0</v>
      </c>
      <c r="M52" s="49">
        <v>0</v>
      </c>
      <c r="N52" s="51">
        <v>142.23339999999999</v>
      </c>
      <c r="O52" s="52">
        <v>75.5</v>
      </c>
      <c r="P52" s="52">
        <v>25.25</v>
      </c>
      <c r="Q52" s="52">
        <v>175.6</v>
      </c>
      <c r="R52" s="49">
        <v>0</v>
      </c>
      <c r="S52" s="52">
        <v>1048.19</v>
      </c>
      <c r="T52" s="52">
        <v>13.5</v>
      </c>
      <c r="U52" s="52">
        <v>16.5</v>
      </c>
      <c r="V52" s="52">
        <v>166.75</v>
      </c>
      <c r="W52" s="53">
        <v>0.15908375389957927</v>
      </c>
      <c r="X52" s="53">
        <v>0.13500000000000001</v>
      </c>
      <c r="Y52" s="61">
        <f t="shared" si="4"/>
        <v>171.50565</v>
      </c>
      <c r="Z52" s="61">
        <f t="shared" si="5"/>
        <v>100.75</v>
      </c>
      <c r="AA52" s="52">
        <f t="shared" si="6"/>
        <v>24976.185039999997</v>
      </c>
      <c r="AB52" s="52">
        <v>63</v>
      </c>
    </row>
    <row r="53" spans="1:28">
      <c r="A53" s="46" t="s">
        <v>91</v>
      </c>
      <c r="B53" s="46" t="s">
        <v>92</v>
      </c>
      <c r="C53" s="49">
        <v>830.99</v>
      </c>
      <c r="D53" s="47">
        <v>0</v>
      </c>
      <c r="E53" s="47">
        <v>29.99</v>
      </c>
      <c r="F53" s="48">
        <f t="shared" si="2"/>
        <v>29.99</v>
      </c>
      <c r="G53" s="49">
        <v>0</v>
      </c>
      <c r="H53" s="47">
        <f t="shared" si="3"/>
        <v>29.99</v>
      </c>
      <c r="I53" s="47">
        <v>0</v>
      </c>
      <c r="J53" s="47">
        <v>0</v>
      </c>
      <c r="K53" s="50">
        <v>0</v>
      </c>
      <c r="L53" s="48">
        <v>0</v>
      </c>
      <c r="M53" s="49">
        <v>0</v>
      </c>
      <c r="N53" s="51">
        <v>736.42180000000008</v>
      </c>
      <c r="O53" s="52">
        <v>406.75</v>
      </c>
      <c r="P53" s="52">
        <v>44.5</v>
      </c>
      <c r="Q53" s="52">
        <v>830.04</v>
      </c>
      <c r="R53" s="49">
        <v>41.55</v>
      </c>
      <c r="S53" s="52">
        <v>2517.3000000000002</v>
      </c>
      <c r="T53" s="52">
        <v>14.75</v>
      </c>
      <c r="U53" s="52">
        <v>19</v>
      </c>
      <c r="V53" s="52">
        <v>322.75</v>
      </c>
      <c r="W53" s="53">
        <v>0.12821276764787667</v>
      </c>
      <c r="X53" s="53">
        <v>0.12821276764787667</v>
      </c>
      <c r="Y53" s="61">
        <f t="shared" si="4"/>
        <v>356.5</v>
      </c>
      <c r="Z53" s="61">
        <f t="shared" si="5"/>
        <v>451.25</v>
      </c>
      <c r="AA53" s="52">
        <f t="shared" si="6"/>
        <v>611259.55087200005</v>
      </c>
      <c r="AB53" s="52">
        <v>236</v>
      </c>
    </row>
    <row r="54" spans="1:28">
      <c r="A54" s="46" t="s">
        <v>93</v>
      </c>
      <c r="B54" s="46" t="s">
        <v>94</v>
      </c>
      <c r="C54" s="49">
        <v>17</v>
      </c>
      <c r="D54" s="47">
        <v>0</v>
      </c>
      <c r="E54" s="47">
        <v>0</v>
      </c>
      <c r="F54" s="48">
        <f t="shared" si="2"/>
        <v>0</v>
      </c>
      <c r="G54" s="49">
        <v>0</v>
      </c>
      <c r="H54" s="47">
        <f t="shared" si="3"/>
        <v>0</v>
      </c>
      <c r="I54" s="47">
        <v>0</v>
      </c>
      <c r="J54" s="47">
        <v>0</v>
      </c>
      <c r="K54" s="50">
        <v>0</v>
      </c>
      <c r="L54" s="48">
        <v>0</v>
      </c>
      <c r="M54" s="49">
        <v>0</v>
      </c>
      <c r="N54" s="51">
        <v>21.0444</v>
      </c>
      <c r="O54" s="52">
        <v>9.75</v>
      </c>
      <c r="P54" s="52">
        <v>1</v>
      </c>
      <c r="Q54" s="52">
        <v>25.4</v>
      </c>
      <c r="R54" s="49">
        <v>0.85</v>
      </c>
      <c r="S54" s="52">
        <v>4981.79</v>
      </c>
      <c r="T54" s="52">
        <v>55.25</v>
      </c>
      <c r="U54" s="52">
        <v>62.25</v>
      </c>
      <c r="V54" s="52">
        <v>674.5</v>
      </c>
      <c r="W54" s="53">
        <v>0.13539310167630511</v>
      </c>
      <c r="X54" s="53">
        <v>0.13500000000000001</v>
      </c>
      <c r="Y54" s="61">
        <f t="shared" si="4"/>
        <v>790.04165</v>
      </c>
      <c r="Z54" s="61">
        <f t="shared" si="5"/>
        <v>10.75</v>
      </c>
      <c r="AA54" s="52">
        <f t="shared" si="6"/>
        <v>534.52775999999994</v>
      </c>
      <c r="AB54" s="52">
        <v>10</v>
      </c>
    </row>
    <row r="55" spans="1:28">
      <c r="A55" s="46" t="s">
        <v>95</v>
      </c>
      <c r="B55" s="46" t="s">
        <v>96</v>
      </c>
      <c r="C55" s="49">
        <v>6453.38</v>
      </c>
      <c r="D55" s="47">
        <v>81.290000000000006</v>
      </c>
      <c r="E55" s="47">
        <v>355.05</v>
      </c>
      <c r="F55" s="48">
        <f t="shared" si="2"/>
        <v>436.34000000000003</v>
      </c>
      <c r="G55" s="49">
        <v>0</v>
      </c>
      <c r="H55" s="47">
        <f t="shared" si="3"/>
        <v>436.34000000000003</v>
      </c>
      <c r="I55" s="47">
        <v>164</v>
      </c>
      <c r="J55" s="47">
        <v>7.04</v>
      </c>
      <c r="K55" s="50">
        <v>0</v>
      </c>
      <c r="L55" s="48">
        <v>0</v>
      </c>
      <c r="M55" s="49">
        <v>105</v>
      </c>
      <c r="N55" s="51">
        <v>3334.2318999999993</v>
      </c>
      <c r="O55" s="52">
        <v>1054.75</v>
      </c>
      <c r="P55" s="52">
        <v>337.25</v>
      </c>
      <c r="Q55" s="52">
        <v>6080.05</v>
      </c>
      <c r="R55" s="49">
        <v>322.67</v>
      </c>
      <c r="S55" s="52">
        <v>175.8</v>
      </c>
      <c r="T55" s="52">
        <v>0</v>
      </c>
      <c r="U55" s="52">
        <v>2</v>
      </c>
      <c r="V55" s="52">
        <v>22.5</v>
      </c>
      <c r="W55" s="53">
        <v>0.12798634812286688</v>
      </c>
      <c r="X55" s="53">
        <v>0.12798634812286688</v>
      </c>
      <c r="Y55" s="61">
        <f t="shared" si="4"/>
        <v>24.5</v>
      </c>
      <c r="Z55" s="61">
        <f t="shared" si="5"/>
        <v>1392</v>
      </c>
      <c r="AA55" s="52">
        <f t="shared" si="6"/>
        <v>20272296.663594995</v>
      </c>
      <c r="AB55" s="52">
        <v>1630</v>
      </c>
    </row>
    <row r="56" spans="1:28">
      <c r="A56" s="46" t="s">
        <v>97</v>
      </c>
      <c r="B56" s="46" t="s">
        <v>98</v>
      </c>
      <c r="C56" s="49">
        <v>83.72</v>
      </c>
      <c r="D56" s="47">
        <v>0</v>
      </c>
      <c r="E56" s="47">
        <v>2.72</v>
      </c>
      <c r="F56" s="48">
        <f t="shared" si="2"/>
        <v>2.72</v>
      </c>
      <c r="G56" s="49">
        <v>0</v>
      </c>
      <c r="H56" s="47">
        <f t="shared" si="3"/>
        <v>2.72</v>
      </c>
      <c r="I56" s="47">
        <v>1</v>
      </c>
      <c r="J56" s="47">
        <v>0</v>
      </c>
      <c r="K56" s="50">
        <v>0</v>
      </c>
      <c r="L56" s="48">
        <v>0</v>
      </c>
      <c r="M56" s="49">
        <v>0</v>
      </c>
      <c r="N56" s="51">
        <v>69.2483</v>
      </c>
      <c r="O56" s="52">
        <v>5</v>
      </c>
      <c r="P56" s="52">
        <v>5</v>
      </c>
      <c r="Q56" s="52">
        <v>89.65</v>
      </c>
      <c r="R56" s="49">
        <v>0</v>
      </c>
      <c r="S56" s="52">
        <v>780.83</v>
      </c>
      <c r="T56" s="52">
        <v>2.75</v>
      </c>
      <c r="U56" s="52">
        <v>13</v>
      </c>
      <c r="V56" s="52">
        <v>61.25</v>
      </c>
      <c r="W56" s="53">
        <v>7.8442170510866632E-2</v>
      </c>
      <c r="X56" s="53">
        <v>7.8442170510866632E-2</v>
      </c>
      <c r="Y56" s="61">
        <f t="shared" si="4"/>
        <v>77</v>
      </c>
      <c r="Z56" s="61">
        <f t="shared" si="5"/>
        <v>10</v>
      </c>
      <c r="AA56" s="52">
        <f t="shared" si="6"/>
        <v>6208.110095</v>
      </c>
      <c r="AB56" s="52">
        <v>25</v>
      </c>
    </row>
    <row r="57" spans="1:28">
      <c r="A57" s="46" t="s">
        <v>99</v>
      </c>
      <c r="B57" s="46" t="s">
        <v>100</v>
      </c>
      <c r="C57" s="49">
        <v>280.59000000000003</v>
      </c>
      <c r="D57" s="47">
        <v>1.26</v>
      </c>
      <c r="E57" s="47">
        <v>12.66</v>
      </c>
      <c r="F57" s="48">
        <f t="shared" si="2"/>
        <v>13.92</v>
      </c>
      <c r="G57" s="49">
        <v>0</v>
      </c>
      <c r="H57" s="47">
        <f t="shared" si="3"/>
        <v>13.92</v>
      </c>
      <c r="I57" s="47">
        <v>9</v>
      </c>
      <c r="J57" s="47">
        <v>0.17</v>
      </c>
      <c r="K57" s="50">
        <v>0</v>
      </c>
      <c r="L57" s="48">
        <v>0</v>
      </c>
      <c r="M57" s="49">
        <v>0</v>
      </c>
      <c r="N57" s="51">
        <v>144.83609999999999</v>
      </c>
      <c r="O57" s="52">
        <v>19.25</v>
      </c>
      <c r="P57" s="52">
        <v>0</v>
      </c>
      <c r="Q57" s="52">
        <v>277.89999999999998</v>
      </c>
      <c r="R57" s="49">
        <v>14.03</v>
      </c>
      <c r="S57" s="52">
        <v>24.4</v>
      </c>
      <c r="T57" s="52">
        <v>0</v>
      </c>
      <c r="U57" s="52">
        <v>1</v>
      </c>
      <c r="V57" s="52">
        <v>3.25</v>
      </c>
      <c r="W57" s="53">
        <v>0.13319672131147542</v>
      </c>
      <c r="X57" s="53">
        <v>0.13319672131147542</v>
      </c>
      <c r="Y57" s="61">
        <f t="shared" si="4"/>
        <v>4.25</v>
      </c>
      <c r="Z57" s="61">
        <f t="shared" si="5"/>
        <v>19.25</v>
      </c>
      <c r="AA57" s="52">
        <f t="shared" si="6"/>
        <v>40249.952189999996</v>
      </c>
      <c r="AB57" s="52">
        <v>59</v>
      </c>
    </row>
    <row r="58" spans="1:28">
      <c r="A58" s="46" t="s">
        <v>101</v>
      </c>
      <c r="B58" s="46" t="s">
        <v>102</v>
      </c>
      <c r="C58" s="49">
        <v>25</v>
      </c>
      <c r="D58" s="47">
        <v>0</v>
      </c>
      <c r="E58" s="47">
        <v>0</v>
      </c>
      <c r="F58" s="48">
        <f t="shared" si="2"/>
        <v>0</v>
      </c>
      <c r="G58" s="49">
        <v>0</v>
      </c>
      <c r="H58" s="47">
        <f t="shared" si="3"/>
        <v>0</v>
      </c>
      <c r="I58" s="47">
        <v>0</v>
      </c>
      <c r="J58" s="47">
        <v>0</v>
      </c>
      <c r="K58" s="50">
        <v>0</v>
      </c>
      <c r="L58" s="48">
        <v>0</v>
      </c>
      <c r="M58" s="49">
        <v>0</v>
      </c>
      <c r="N58" s="51">
        <v>0</v>
      </c>
      <c r="O58" s="52">
        <v>0</v>
      </c>
      <c r="P58" s="52">
        <v>0</v>
      </c>
      <c r="Q58" s="52">
        <v>33.700000000000003</v>
      </c>
      <c r="R58" s="49">
        <v>0</v>
      </c>
      <c r="S58" s="52">
        <v>6142.6299999999992</v>
      </c>
      <c r="T58" s="52">
        <v>28</v>
      </c>
      <c r="U58" s="52">
        <v>73.25</v>
      </c>
      <c r="V58" s="52">
        <v>684.25</v>
      </c>
      <c r="W58" s="53">
        <v>0.11139365385836361</v>
      </c>
      <c r="X58" s="53">
        <v>0.11139365385836361</v>
      </c>
      <c r="Y58" s="61">
        <f t="shared" si="4"/>
        <v>785.5</v>
      </c>
      <c r="Z58" s="61">
        <f t="shared" si="5"/>
        <v>0</v>
      </c>
      <c r="AA58" s="52">
        <f t="shared" si="6"/>
        <v>0</v>
      </c>
      <c r="AB58" s="52">
        <v>13</v>
      </c>
    </row>
    <row r="59" spans="1:28">
      <c r="A59" s="46" t="s">
        <v>103</v>
      </c>
      <c r="B59" s="46" t="s">
        <v>104</v>
      </c>
      <c r="C59" s="49">
        <v>239.5</v>
      </c>
      <c r="D59" s="47">
        <v>0</v>
      </c>
      <c r="E59" s="47">
        <v>7.42</v>
      </c>
      <c r="F59" s="48">
        <f t="shared" si="2"/>
        <v>7.42</v>
      </c>
      <c r="G59" s="49">
        <v>0</v>
      </c>
      <c r="H59" s="47">
        <f t="shared" si="3"/>
        <v>7.42</v>
      </c>
      <c r="I59" s="47">
        <v>3</v>
      </c>
      <c r="J59" s="47">
        <v>0.08</v>
      </c>
      <c r="K59" s="50">
        <v>61</v>
      </c>
      <c r="L59" s="48">
        <v>0</v>
      </c>
      <c r="M59" s="49">
        <v>0</v>
      </c>
      <c r="N59" s="51">
        <v>136.61199999999999</v>
      </c>
      <c r="O59" s="52">
        <v>0</v>
      </c>
      <c r="P59" s="52">
        <v>0</v>
      </c>
      <c r="Q59" s="52">
        <v>244.95</v>
      </c>
      <c r="R59" s="49">
        <v>0</v>
      </c>
      <c r="S59" s="52">
        <v>95.8</v>
      </c>
      <c r="T59" s="52">
        <v>0</v>
      </c>
      <c r="U59" s="52">
        <v>2</v>
      </c>
      <c r="V59" s="52">
        <v>10</v>
      </c>
      <c r="W59" s="53">
        <v>0.10438413361169102</v>
      </c>
      <c r="X59" s="53">
        <v>0.10438413361169102</v>
      </c>
      <c r="Y59" s="61">
        <f t="shared" si="4"/>
        <v>12</v>
      </c>
      <c r="Z59" s="61">
        <f t="shared" si="5"/>
        <v>0</v>
      </c>
      <c r="AA59" s="52">
        <f t="shared" si="6"/>
        <v>33463.109399999994</v>
      </c>
      <c r="AB59" s="52">
        <v>44</v>
      </c>
    </row>
    <row r="60" spans="1:28">
      <c r="A60" s="46" t="s">
        <v>105</v>
      </c>
      <c r="B60" s="46" t="s">
        <v>106</v>
      </c>
      <c r="C60" s="49">
        <v>40</v>
      </c>
      <c r="D60" s="47">
        <v>0</v>
      </c>
      <c r="E60" s="47">
        <v>0</v>
      </c>
      <c r="F60" s="48">
        <f t="shared" si="2"/>
        <v>0</v>
      </c>
      <c r="G60" s="49">
        <v>0</v>
      </c>
      <c r="H60" s="47">
        <f t="shared" si="3"/>
        <v>0</v>
      </c>
      <c r="I60" s="47">
        <v>0</v>
      </c>
      <c r="J60" s="47">
        <v>0</v>
      </c>
      <c r="K60" s="50">
        <v>0</v>
      </c>
      <c r="L60" s="48">
        <v>0</v>
      </c>
      <c r="M60" s="49">
        <v>0</v>
      </c>
      <c r="N60" s="51">
        <v>28.349799999999998</v>
      </c>
      <c r="O60" s="52">
        <v>0</v>
      </c>
      <c r="P60" s="52">
        <v>0</v>
      </c>
      <c r="Q60" s="52">
        <v>46.5</v>
      </c>
      <c r="R60" s="49">
        <v>0</v>
      </c>
      <c r="S60" s="52">
        <v>266.82</v>
      </c>
      <c r="T60" s="52">
        <v>1.25</v>
      </c>
      <c r="U60" s="52">
        <v>0.5</v>
      </c>
      <c r="V60" s="52">
        <v>47</v>
      </c>
      <c r="W60" s="53">
        <v>0.17614871448916875</v>
      </c>
      <c r="X60" s="53">
        <v>0.13500000000000001</v>
      </c>
      <c r="Y60" s="61">
        <f t="shared" si="4"/>
        <v>37.770699999999998</v>
      </c>
      <c r="Z60" s="61">
        <f t="shared" si="5"/>
        <v>0</v>
      </c>
      <c r="AA60" s="52">
        <f t="shared" si="6"/>
        <v>1318.2656999999999</v>
      </c>
      <c r="AB60" s="52">
        <v>18</v>
      </c>
    </row>
    <row r="61" spans="1:28">
      <c r="A61" s="46" t="s">
        <v>107</v>
      </c>
      <c r="B61" s="46" t="s">
        <v>108</v>
      </c>
      <c r="C61" s="49">
        <v>205</v>
      </c>
      <c r="D61" s="47">
        <v>0</v>
      </c>
      <c r="E61" s="47">
        <v>0</v>
      </c>
      <c r="F61" s="48">
        <f t="shared" si="2"/>
        <v>0</v>
      </c>
      <c r="G61" s="49">
        <v>0</v>
      </c>
      <c r="H61" s="47">
        <f t="shared" si="3"/>
        <v>0</v>
      </c>
      <c r="I61" s="47">
        <v>3</v>
      </c>
      <c r="J61" s="47">
        <v>1</v>
      </c>
      <c r="K61" s="50">
        <v>0</v>
      </c>
      <c r="L61" s="48">
        <v>0</v>
      </c>
      <c r="M61" s="49">
        <v>0</v>
      </c>
      <c r="N61" s="51">
        <v>150.84569999999999</v>
      </c>
      <c r="O61" s="52">
        <v>0</v>
      </c>
      <c r="P61" s="52">
        <v>0</v>
      </c>
      <c r="Q61" s="52">
        <v>209.23</v>
      </c>
      <c r="R61" s="49">
        <v>0</v>
      </c>
      <c r="S61" s="52">
        <v>38.799999999999997</v>
      </c>
      <c r="T61" s="52">
        <v>0</v>
      </c>
      <c r="U61" s="52">
        <v>1</v>
      </c>
      <c r="V61" s="52">
        <v>3</v>
      </c>
      <c r="W61" s="53">
        <v>7.7319587628865982E-2</v>
      </c>
      <c r="X61" s="53">
        <v>7.7319587628865982E-2</v>
      </c>
      <c r="Y61" s="61">
        <f t="shared" si="4"/>
        <v>4</v>
      </c>
      <c r="Z61" s="61">
        <f t="shared" si="5"/>
        <v>0</v>
      </c>
      <c r="AA61" s="52">
        <f t="shared" si="6"/>
        <v>31561.445810999998</v>
      </c>
      <c r="AB61" s="52">
        <v>59</v>
      </c>
    </row>
    <row r="62" spans="1:28">
      <c r="A62" s="46" t="s">
        <v>109</v>
      </c>
      <c r="B62" s="46" t="s">
        <v>110</v>
      </c>
      <c r="C62" s="49">
        <v>282.75</v>
      </c>
      <c r="D62" s="47">
        <v>0</v>
      </c>
      <c r="E62" s="47">
        <v>6.3</v>
      </c>
      <c r="F62" s="48">
        <f t="shared" si="2"/>
        <v>6.3</v>
      </c>
      <c r="G62" s="49">
        <v>0</v>
      </c>
      <c r="H62" s="47">
        <f t="shared" si="3"/>
        <v>6.3</v>
      </c>
      <c r="I62" s="47">
        <v>2</v>
      </c>
      <c r="J62" s="47">
        <v>0.45</v>
      </c>
      <c r="K62" s="50">
        <v>0</v>
      </c>
      <c r="L62" s="48">
        <v>0</v>
      </c>
      <c r="M62" s="49">
        <v>24</v>
      </c>
      <c r="N62" s="51">
        <v>190.5848</v>
      </c>
      <c r="O62" s="52">
        <v>0</v>
      </c>
      <c r="P62" s="52">
        <v>0</v>
      </c>
      <c r="Q62" s="52">
        <v>344.83</v>
      </c>
      <c r="R62" s="49">
        <v>0</v>
      </c>
      <c r="S62" s="52">
        <v>242.18</v>
      </c>
      <c r="T62" s="52">
        <v>0</v>
      </c>
      <c r="U62" s="52">
        <v>0.75</v>
      </c>
      <c r="V62" s="52">
        <v>20.5</v>
      </c>
      <c r="W62" s="53">
        <v>8.4647782641010819E-2</v>
      </c>
      <c r="X62" s="53">
        <v>8.4647782641010819E-2</v>
      </c>
      <c r="Y62" s="61">
        <f t="shared" si="4"/>
        <v>21.25</v>
      </c>
      <c r="Z62" s="61">
        <f t="shared" si="5"/>
        <v>0</v>
      </c>
      <c r="AA62" s="52">
        <f t="shared" si="6"/>
        <v>65719.356583999994</v>
      </c>
      <c r="AB62" s="52">
        <v>64</v>
      </c>
    </row>
    <row r="63" spans="1:28">
      <c r="A63" s="46" t="s">
        <v>111</v>
      </c>
      <c r="B63" s="46" t="s">
        <v>112</v>
      </c>
      <c r="C63" s="49">
        <v>19526.36</v>
      </c>
      <c r="D63" s="47">
        <v>65.55</v>
      </c>
      <c r="E63" s="47">
        <v>862.09</v>
      </c>
      <c r="F63" s="48">
        <f t="shared" si="2"/>
        <v>927.64</v>
      </c>
      <c r="G63" s="49">
        <v>0</v>
      </c>
      <c r="H63" s="47">
        <f t="shared" si="3"/>
        <v>927.64</v>
      </c>
      <c r="I63" s="47">
        <v>437.89</v>
      </c>
      <c r="J63" s="47">
        <v>13.13</v>
      </c>
      <c r="K63" s="50">
        <v>5</v>
      </c>
      <c r="L63" s="48">
        <v>0</v>
      </c>
      <c r="M63" s="49">
        <v>66.34</v>
      </c>
      <c r="N63" s="51">
        <v>10317.9506</v>
      </c>
      <c r="O63" s="52">
        <v>6424.25</v>
      </c>
      <c r="P63" s="52">
        <v>1127.25</v>
      </c>
      <c r="Q63" s="52">
        <v>18117.72</v>
      </c>
      <c r="R63" s="49">
        <v>976.32</v>
      </c>
      <c r="S63" s="52">
        <v>47.32</v>
      </c>
      <c r="T63" s="52">
        <v>0</v>
      </c>
      <c r="U63" s="52">
        <v>0</v>
      </c>
      <c r="V63" s="52">
        <v>12.75</v>
      </c>
      <c r="W63" s="53">
        <v>0.2694420963651733</v>
      </c>
      <c r="X63" s="53">
        <v>0.13500000000000001</v>
      </c>
      <c r="Y63" s="61">
        <f t="shared" si="4"/>
        <v>6.3882000000000003</v>
      </c>
      <c r="Z63" s="61">
        <f t="shared" si="5"/>
        <v>7551.5</v>
      </c>
      <c r="AA63" s="52">
        <f t="shared" si="6"/>
        <v>186937739.94463202</v>
      </c>
      <c r="AB63" s="52">
        <v>5814.72</v>
      </c>
    </row>
    <row r="64" spans="1:28">
      <c r="A64" s="46" t="s">
        <v>113</v>
      </c>
      <c r="B64" s="46" t="s">
        <v>114</v>
      </c>
      <c r="C64" s="49">
        <v>2200.3299999999995</v>
      </c>
      <c r="D64" s="47">
        <v>7.56</v>
      </c>
      <c r="E64" s="47">
        <v>97.17</v>
      </c>
      <c r="F64" s="48">
        <f t="shared" si="2"/>
        <v>104.73</v>
      </c>
      <c r="G64" s="49">
        <v>0</v>
      </c>
      <c r="H64" s="47">
        <f t="shared" si="3"/>
        <v>104.73</v>
      </c>
      <c r="I64" s="47">
        <v>15</v>
      </c>
      <c r="J64" s="47">
        <v>1.49</v>
      </c>
      <c r="K64" s="50">
        <v>15</v>
      </c>
      <c r="L64" s="48">
        <v>0</v>
      </c>
      <c r="M64" s="49">
        <v>8.33</v>
      </c>
      <c r="N64" s="51">
        <v>1557.3288</v>
      </c>
      <c r="O64" s="52">
        <v>775.5</v>
      </c>
      <c r="P64" s="52">
        <v>78.25</v>
      </c>
      <c r="Q64" s="52">
        <v>2095.4</v>
      </c>
      <c r="R64" s="49">
        <v>110.02</v>
      </c>
      <c r="S64" s="52">
        <v>210.19</v>
      </c>
      <c r="T64" s="52">
        <v>0</v>
      </c>
      <c r="U64" s="52">
        <v>3</v>
      </c>
      <c r="V64" s="52">
        <v>21</v>
      </c>
      <c r="W64" s="53">
        <v>9.9909605594937917E-2</v>
      </c>
      <c r="X64" s="53">
        <v>9.9909605594937917E-2</v>
      </c>
      <c r="Y64" s="61">
        <f t="shared" si="4"/>
        <v>24</v>
      </c>
      <c r="Z64" s="61">
        <f t="shared" si="5"/>
        <v>853.75</v>
      </c>
      <c r="AA64" s="52">
        <f t="shared" si="6"/>
        <v>3263226.7675200002</v>
      </c>
      <c r="AB64" s="52">
        <v>645.45000000000005</v>
      </c>
    </row>
    <row r="65" spans="1:28">
      <c r="A65" s="46" t="s">
        <v>115</v>
      </c>
      <c r="B65" s="46" t="s">
        <v>116</v>
      </c>
      <c r="C65" s="49">
        <v>9</v>
      </c>
      <c r="D65" s="47">
        <v>0</v>
      </c>
      <c r="E65" s="47">
        <v>0</v>
      </c>
      <c r="F65" s="48">
        <f t="shared" si="2"/>
        <v>0</v>
      </c>
      <c r="G65" s="49">
        <v>0</v>
      </c>
      <c r="H65" s="47">
        <f t="shared" si="3"/>
        <v>0</v>
      </c>
      <c r="I65" s="47">
        <v>0</v>
      </c>
      <c r="J65" s="47">
        <v>0</v>
      </c>
      <c r="K65" s="50">
        <v>0</v>
      </c>
      <c r="L65" s="48">
        <v>0</v>
      </c>
      <c r="M65" s="49">
        <v>0</v>
      </c>
      <c r="N65" s="51">
        <v>0</v>
      </c>
      <c r="O65" s="52">
        <v>0</v>
      </c>
      <c r="P65" s="52">
        <v>0</v>
      </c>
      <c r="Q65" s="52">
        <v>9.1</v>
      </c>
      <c r="R65" s="49">
        <v>0</v>
      </c>
      <c r="S65" s="52">
        <v>332.63</v>
      </c>
      <c r="T65" s="52">
        <v>1</v>
      </c>
      <c r="U65" s="52">
        <v>2</v>
      </c>
      <c r="V65" s="52">
        <v>41.75</v>
      </c>
      <c r="W65" s="53">
        <v>0.12551483630460272</v>
      </c>
      <c r="X65" s="53">
        <v>0.12551483630460272</v>
      </c>
      <c r="Y65" s="61">
        <f t="shared" si="4"/>
        <v>44.75</v>
      </c>
      <c r="Z65" s="61">
        <f t="shared" si="5"/>
        <v>0</v>
      </c>
      <c r="AA65" s="52">
        <f t="shared" si="6"/>
        <v>0</v>
      </c>
      <c r="AB65" s="52">
        <v>7</v>
      </c>
    </row>
    <row r="66" spans="1:28">
      <c r="A66" s="46" t="s">
        <v>117</v>
      </c>
      <c r="B66" s="46" t="s">
        <v>118</v>
      </c>
      <c r="C66" s="49">
        <v>40.71</v>
      </c>
      <c r="D66" s="47">
        <v>0</v>
      </c>
      <c r="E66" s="47">
        <v>3.71</v>
      </c>
      <c r="F66" s="48">
        <f t="shared" si="2"/>
        <v>3.71</v>
      </c>
      <c r="G66" s="49">
        <v>0</v>
      </c>
      <c r="H66" s="47">
        <f t="shared" si="3"/>
        <v>3.71</v>
      </c>
      <c r="I66" s="47">
        <v>0</v>
      </c>
      <c r="J66" s="47">
        <v>0</v>
      </c>
      <c r="K66" s="50">
        <v>0</v>
      </c>
      <c r="L66" s="48">
        <v>0</v>
      </c>
      <c r="M66" s="49">
        <v>0</v>
      </c>
      <c r="N66" s="51">
        <v>28.512</v>
      </c>
      <c r="O66" s="52">
        <v>0</v>
      </c>
      <c r="P66" s="52">
        <v>0</v>
      </c>
      <c r="Q66" s="52">
        <v>44.22</v>
      </c>
      <c r="R66" s="49">
        <v>0</v>
      </c>
      <c r="S66" s="52">
        <v>18566.690000000002</v>
      </c>
      <c r="T66" s="52">
        <v>132</v>
      </c>
      <c r="U66" s="52">
        <v>165</v>
      </c>
      <c r="V66" s="52">
        <v>2301.5</v>
      </c>
      <c r="W66" s="53">
        <v>0.12395855157812188</v>
      </c>
      <c r="X66" s="53">
        <v>0.12395855157812188</v>
      </c>
      <c r="Y66" s="61">
        <f t="shared" si="4"/>
        <v>2598.5</v>
      </c>
      <c r="Z66" s="61">
        <f t="shared" si="5"/>
        <v>0</v>
      </c>
      <c r="AA66" s="52">
        <f t="shared" si="6"/>
        <v>1260.8006399999999</v>
      </c>
      <c r="AB66" s="52">
        <v>20</v>
      </c>
    </row>
    <row r="67" spans="1:28">
      <c r="A67" s="46" t="s">
        <v>119</v>
      </c>
      <c r="B67" s="46" t="s">
        <v>120</v>
      </c>
      <c r="C67" s="49">
        <v>324.35999999999996</v>
      </c>
      <c r="D67" s="47">
        <v>12.48</v>
      </c>
      <c r="E67" s="47">
        <v>21.55</v>
      </c>
      <c r="F67" s="48">
        <f t="shared" si="2"/>
        <v>34.03</v>
      </c>
      <c r="G67" s="49">
        <v>0</v>
      </c>
      <c r="H67" s="47">
        <f t="shared" si="3"/>
        <v>34.03</v>
      </c>
      <c r="I67" s="47">
        <v>0</v>
      </c>
      <c r="J67" s="47">
        <v>0.33</v>
      </c>
      <c r="K67" s="50">
        <v>0</v>
      </c>
      <c r="L67" s="48">
        <v>0</v>
      </c>
      <c r="M67" s="49">
        <v>0</v>
      </c>
      <c r="N67" s="51">
        <v>93.219400000000007</v>
      </c>
      <c r="O67" s="52">
        <v>4</v>
      </c>
      <c r="P67" s="52">
        <v>2</v>
      </c>
      <c r="Q67" s="52">
        <v>314.56</v>
      </c>
      <c r="R67" s="49">
        <v>16.22</v>
      </c>
      <c r="S67" s="52">
        <v>2079.7600000000002</v>
      </c>
      <c r="T67" s="52">
        <v>10.5</v>
      </c>
      <c r="U67" s="52">
        <v>22.5</v>
      </c>
      <c r="V67" s="52">
        <v>282</v>
      </c>
      <c r="W67" s="53">
        <v>0.13559256837327383</v>
      </c>
      <c r="X67" s="53">
        <v>0.13500000000000001</v>
      </c>
      <c r="Y67" s="61">
        <f t="shared" si="4"/>
        <v>313.76760000000007</v>
      </c>
      <c r="Z67" s="61">
        <f t="shared" si="5"/>
        <v>6</v>
      </c>
      <c r="AA67" s="52">
        <f t="shared" si="6"/>
        <v>29323.094464000002</v>
      </c>
      <c r="AB67" s="52">
        <v>89</v>
      </c>
    </row>
    <row r="68" spans="1:28">
      <c r="A68" s="46" t="s">
        <v>121</v>
      </c>
      <c r="B68" s="46" t="s">
        <v>122</v>
      </c>
      <c r="C68" s="49">
        <v>2569.9899999999998</v>
      </c>
      <c r="D68" s="47">
        <v>58.35</v>
      </c>
      <c r="E68" s="47">
        <v>122.44</v>
      </c>
      <c r="F68" s="48">
        <f t="shared" si="2"/>
        <v>180.79</v>
      </c>
      <c r="G68" s="49">
        <v>0</v>
      </c>
      <c r="H68" s="47">
        <f t="shared" si="3"/>
        <v>180.79</v>
      </c>
      <c r="I68" s="47">
        <v>30</v>
      </c>
      <c r="J68" s="47">
        <v>0.2</v>
      </c>
      <c r="K68" s="50">
        <v>0</v>
      </c>
      <c r="L68" s="48">
        <v>0</v>
      </c>
      <c r="M68" s="49">
        <v>0</v>
      </c>
      <c r="N68" s="51">
        <v>2001.5183999999999</v>
      </c>
      <c r="O68" s="52">
        <v>1281.25</v>
      </c>
      <c r="P68" s="52">
        <v>298</v>
      </c>
      <c r="Q68" s="52">
        <v>2392.91</v>
      </c>
      <c r="R68" s="49">
        <v>128.5</v>
      </c>
      <c r="S68" s="52">
        <v>15</v>
      </c>
      <c r="T68" s="52">
        <v>0</v>
      </c>
      <c r="U68" s="52">
        <v>0</v>
      </c>
      <c r="V68" s="52">
        <v>0</v>
      </c>
      <c r="W68" s="53">
        <v>0</v>
      </c>
      <c r="X68" s="53">
        <v>0</v>
      </c>
      <c r="Y68" s="61">
        <f t="shared" si="4"/>
        <v>0</v>
      </c>
      <c r="Z68" s="61">
        <f t="shared" si="5"/>
        <v>1579.25</v>
      </c>
      <c r="AA68" s="52">
        <f t="shared" si="6"/>
        <v>4789453.3945439998</v>
      </c>
      <c r="AB68" s="52">
        <v>594</v>
      </c>
    </row>
    <row r="69" spans="1:28">
      <c r="A69" s="46" t="s">
        <v>123</v>
      </c>
      <c r="B69" s="46" t="s">
        <v>124</v>
      </c>
      <c r="C69" s="49">
        <v>3260.43</v>
      </c>
      <c r="D69" s="47">
        <v>48.2</v>
      </c>
      <c r="E69" s="47">
        <v>193.26</v>
      </c>
      <c r="F69" s="48">
        <f t="shared" si="2"/>
        <v>241.45999999999998</v>
      </c>
      <c r="G69" s="49">
        <v>0</v>
      </c>
      <c r="H69" s="47">
        <f t="shared" si="3"/>
        <v>241.45999999999998</v>
      </c>
      <c r="I69" s="47">
        <v>55</v>
      </c>
      <c r="J69" s="47">
        <v>3.97</v>
      </c>
      <c r="K69" s="50">
        <v>0</v>
      </c>
      <c r="L69" s="48">
        <v>0</v>
      </c>
      <c r="M69" s="49">
        <v>10</v>
      </c>
      <c r="N69" s="51">
        <v>2433.1467000000002</v>
      </c>
      <c r="O69" s="52">
        <v>1262</v>
      </c>
      <c r="P69" s="52">
        <v>234</v>
      </c>
      <c r="Q69" s="52">
        <v>2943.79</v>
      </c>
      <c r="R69" s="49">
        <v>163.02000000000001</v>
      </c>
      <c r="S69" s="52">
        <v>43.14</v>
      </c>
      <c r="T69" s="52">
        <v>0</v>
      </c>
      <c r="U69" s="52">
        <v>0</v>
      </c>
      <c r="V69" s="52">
        <v>5</v>
      </c>
      <c r="W69" s="53">
        <v>0.11590171534538711</v>
      </c>
      <c r="X69" s="53">
        <v>0.11590171534538711</v>
      </c>
      <c r="Y69" s="61">
        <f t="shared" si="4"/>
        <v>5</v>
      </c>
      <c r="Z69" s="61">
        <f t="shared" si="5"/>
        <v>1496</v>
      </c>
      <c r="AA69" s="52">
        <f t="shared" si="6"/>
        <v>7162672.9239930008</v>
      </c>
      <c r="AB69" s="52">
        <v>870</v>
      </c>
    </row>
    <row r="70" spans="1:28">
      <c r="A70" s="46" t="s">
        <v>125</v>
      </c>
      <c r="B70" s="46" t="s">
        <v>126</v>
      </c>
      <c r="C70" s="49">
        <v>945.25</v>
      </c>
      <c r="D70" s="47">
        <v>4.41</v>
      </c>
      <c r="E70" s="47">
        <v>45.6</v>
      </c>
      <c r="F70" s="48">
        <f t="shared" si="2"/>
        <v>50.010000000000005</v>
      </c>
      <c r="G70" s="49">
        <v>0</v>
      </c>
      <c r="H70" s="47">
        <f t="shared" si="3"/>
        <v>50.010000000000005</v>
      </c>
      <c r="I70" s="47">
        <v>0</v>
      </c>
      <c r="J70" s="47">
        <v>1.24</v>
      </c>
      <c r="K70" s="50">
        <v>0</v>
      </c>
      <c r="L70" s="48">
        <v>0</v>
      </c>
      <c r="M70" s="49">
        <v>0</v>
      </c>
      <c r="N70" s="51">
        <v>800.22320000000002</v>
      </c>
      <c r="O70" s="52">
        <v>256.75</v>
      </c>
      <c r="P70" s="52">
        <v>65.25</v>
      </c>
      <c r="Q70" s="52">
        <v>918.28</v>
      </c>
      <c r="R70" s="49">
        <v>47.26</v>
      </c>
      <c r="S70" s="52">
        <v>304.17</v>
      </c>
      <c r="T70" s="52">
        <v>2</v>
      </c>
      <c r="U70" s="52">
        <v>10.75</v>
      </c>
      <c r="V70" s="52">
        <v>36.25</v>
      </c>
      <c r="W70" s="53">
        <v>0.11917677614491895</v>
      </c>
      <c r="X70" s="53">
        <v>0.11917677614491895</v>
      </c>
      <c r="Y70" s="61">
        <f t="shared" si="4"/>
        <v>49</v>
      </c>
      <c r="Z70" s="61">
        <f t="shared" si="5"/>
        <v>322</v>
      </c>
      <c r="AA70" s="52">
        <f t="shared" si="6"/>
        <v>734828.960096</v>
      </c>
      <c r="AB70" s="52">
        <v>272</v>
      </c>
    </row>
    <row r="71" spans="1:28">
      <c r="A71" s="46" t="s">
        <v>127</v>
      </c>
      <c r="B71" s="46" t="s">
        <v>128</v>
      </c>
      <c r="C71" s="49">
        <v>192.51</v>
      </c>
      <c r="D71" s="47">
        <v>0</v>
      </c>
      <c r="E71" s="47">
        <v>12.51</v>
      </c>
      <c r="F71" s="48">
        <f t="shared" si="2"/>
        <v>12.51</v>
      </c>
      <c r="G71" s="49">
        <v>0</v>
      </c>
      <c r="H71" s="47">
        <f t="shared" si="3"/>
        <v>12.51</v>
      </c>
      <c r="I71" s="47">
        <v>4</v>
      </c>
      <c r="J71" s="47">
        <v>0</v>
      </c>
      <c r="K71" s="50">
        <v>0</v>
      </c>
      <c r="L71" s="48">
        <v>0</v>
      </c>
      <c r="M71" s="49">
        <v>0</v>
      </c>
      <c r="N71" s="51">
        <v>0</v>
      </c>
      <c r="O71" s="52">
        <v>0</v>
      </c>
      <c r="P71" s="52">
        <v>0</v>
      </c>
      <c r="Q71" s="52">
        <v>206.22</v>
      </c>
      <c r="R71" s="49">
        <v>9.6300000000000008</v>
      </c>
      <c r="S71" s="52">
        <v>2415.9900000000002</v>
      </c>
      <c r="T71" s="52">
        <v>23</v>
      </c>
      <c r="U71" s="52">
        <v>16.75</v>
      </c>
      <c r="V71" s="52">
        <v>326.5</v>
      </c>
      <c r="W71" s="53">
        <v>0.13514128783645626</v>
      </c>
      <c r="X71" s="53">
        <v>0.13500000000000001</v>
      </c>
      <c r="Y71" s="61">
        <f t="shared" si="4"/>
        <v>365.90865000000008</v>
      </c>
      <c r="Z71" s="61">
        <f t="shared" si="5"/>
        <v>0</v>
      </c>
      <c r="AA71" s="52">
        <f t="shared" si="6"/>
        <v>0</v>
      </c>
      <c r="AB71" s="52">
        <v>49</v>
      </c>
    </row>
    <row r="72" spans="1:28">
      <c r="A72" s="46" t="s">
        <v>129</v>
      </c>
      <c r="B72" s="46" t="s">
        <v>130</v>
      </c>
      <c r="C72" s="49">
        <v>551.5200000000001</v>
      </c>
      <c r="D72" s="47">
        <v>8.9499999999999993</v>
      </c>
      <c r="E72" s="47">
        <v>25.12</v>
      </c>
      <c r="F72" s="48">
        <f t="shared" si="2"/>
        <v>34.07</v>
      </c>
      <c r="G72" s="49">
        <v>0</v>
      </c>
      <c r="H72" s="47">
        <f t="shared" si="3"/>
        <v>34.07</v>
      </c>
      <c r="I72" s="47">
        <v>10</v>
      </c>
      <c r="J72" s="47">
        <v>0.45</v>
      </c>
      <c r="K72" s="50">
        <v>0</v>
      </c>
      <c r="L72" s="48">
        <v>0</v>
      </c>
      <c r="M72" s="49">
        <v>26</v>
      </c>
      <c r="N72" s="51">
        <v>454.18029999999999</v>
      </c>
      <c r="O72" s="52">
        <v>113.75</v>
      </c>
      <c r="P72" s="52">
        <v>28.75</v>
      </c>
      <c r="Q72" s="52">
        <v>518.21</v>
      </c>
      <c r="R72" s="49">
        <v>27.58</v>
      </c>
      <c r="S72" s="52">
        <v>2983.7200000000003</v>
      </c>
      <c r="T72" s="52">
        <v>10.5</v>
      </c>
      <c r="U72" s="52">
        <v>34.25</v>
      </c>
      <c r="V72" s="52">
        <v>387.25</v>
      </c>
      <c r="W72" s="53">
        <v>0.12978764763449652</v>
      </c>
      <c r="X72" s="53">
        <v>0.12978764763449652</v>
      </c>
      <c r="Y72" s="61">
        <f t="shared" si="4"/>
        <v>432</v>
      </c>
      <c r="Z72" s="61">
        <f t="shared" si="5"/>
        <v>142.5</v>
      </c>
      <c r="AA72" s="52">
        <f t="shared" si="6"/>
        <v>235360.77326300001</v>
      </c>
      <c r="AB72" s="52">
        <v>145</v>
      </c>
    </row>
    <row r="73" spans="1:28">
      <c r="A73" s="46" t="s">
        <v>131</v>
      </c>
      <c r="B73" s="46" t="s">
        <v>132</v>
      </c>
      <c r="C73" s="49">
        <v>1961.54</v>
      </c>
      <c r="D73" s="47">
        <v>17.82</v>
      </c>
      <c r="E73" s="47">
        <v>88.89</v>
      </c>
      <c r="F73" s="48">
        <f t="shared" si="2"/>
        <v>106.71000000000001</v>
      </c>
      <c r="G73" s="49">
        <v>0</v>
      </c>
      <c r="H73" s="47">
        <f t="shared" si="3"/>
        <v>106.71000000000001</v>
      </c>
      <c r="I73" s="47">
        <v>30</v>
      </c>
      <c r="J73" s="47">
        <v>0.83</v>
      </c>
      <c r="K73" s="50">
        <v>0</v>
      </c>
      <c r="L73" s="48">
        <v>0</v>
      </c>
      <c r="M73" s="49">
        <v>0</v>
      </c>
      <c r="N73" s="51">
        <v>1143.5962</v>
      </c>
      <c r="O73" s="52">
        <v>777.5</v>
      </c>
      <c r="P73" s="52">
        <v>185.5</v>
      </c>
      <c r="Q73" s="52">
        <v>1733.44</v>
      </c>
      <c r="R73" s="49">
        <v>98.08</v>
      </c>
      <c r="S73" s="52">
        <v>904.86</v>
      </c>
      <c r="T73" s="52">
        <v>1.25</v>
      </c>
      <c r="U73" s="52">
        <v>11.25</v>
      </c>
      <c r="V73" s="52">
        <v>139.75</v>
      </c>
      <c r="W73" s="53">
        <v>0.15444378135844219</v>
      </c>
      <c r="X73" s="53">
        <v>0.13500000000000001</v>
      </c>
      <c r="Y73" s="61">
        <f t="shared" si="4"/>
        <v>134.65610000000001</v>
      </c>
      <c r="Z73" s="61">
        <f t="shared" si="5"/>
        <v>963</v>
      </c>
      <c r="AA73" s="52">
        <f t="shared" si="6"/>
        <v>1982355.396928</v>
      </c>
      <c r="AB73" s="52">
        <v>573</v>
      </c>
    </row>
    <row r="74" spans="1:28">
      <c r="A74" s="46" t="s">
        <v>133</v>
      </c>
      <c r="B74" s="46" t="s">
        <v>134</v>
      </c>
      <c r="C74" s="49">
        <v>9517.82</v>
      </c>
      <c r="D74" s="47">
        <v>41.62</v>
      </c>
      <c r="E74" s="47">
        <v>432.91</v>
      </c>
      <c r="F74" s="48">
        <f t="shared" ref="F74:F137" si="7">D74+E74</f>
        <v>474.53000000000003</v>
      </c>
      <c r="G74" s="49">
        <v>220.48</v>
      </c>
      <c r="H74" s="47">
        <f t="shared" ref="H74:H137" si="8">SUM(F74:G74)</f>
        <v>695.01</v>
      </c>
      <c r="I74" s="47">
        <v>216</v>
      </c>
      <c r="J74" s="47">
        <v>16.809999999999999</v>
      </c>
      <c r="K74" s="50">
        <v>124</v>
      </c>
      <c r="L74" s="48">
        <v>0</v>
      </c>
      <c r="M74" s="49">
        <v>154</v>
      </c>
      <c r="N74" s="51">
        <v>5429.1763000000001</v>
      </c>
      <c r="O74" s="52">
        <v>1341</v>
      </c>
      <c r="P74" s="52">
        <v>331.5</v>
      </c>
      <c r="Q74" s="52">
        <v>8643.82</v>
      </c>
      <c r="R74" s="49">
        <v>475.89</v>
      </c>
      <c r="S74" s="52">
        <v>212.67999999999998</v>
      </c>
      <c r="T74" s="52">
        <v>1</v>
      </c>
      <c r="U74" s="52">
        <v>1</v>
      </c>
      <c r="V74" s="52">
        <v>23.5</v>
      </c>
      <c r="W74" s="53">
        <v>0.11049463983449315</v>
      </c>
      <c r="X74" s="53">
        <v>0.11049463983449315</v>
      </c>
      <c r="Y74" s="61">
        <f t="shared" ref="Y74:Y137" si="9">(T74+U74)+(S74*X74)</f>
        <v>25.5</v>
      </c>
      <c r="Z74" s="61">
        <f t="shared" ref="Z74:Z137" si="10">O74+P74</f>
        <v>1672.5</v>
      </c>
      <c r="AA74" s="52">
        <f t="shared" ref="AA74:AA137" si="11">Q74*N74</f>
        <v>46928822.685465999</v>
      </c>
      <c r="AB74" s="52">
        <v>2710</v>
      </c>
    </row>
    <row r="75" spans="1:28">
      <c r="A75" s="46" t="s">
        <v>135</v>
      </c>
      <c r="B75" s="46" t="s">
        <v>136</v>
      </c>
      <c r="C75" s="49">
        <v>2786.65</v>
      </c>
      <c r="D75" s="47">
        <v>39.51</v>
      </c>
      <c r="E75" s="47">
        <v>170.56</v>
      </c>
      <c r="F75" s="48">
        <f t="shared" si="7"/>
        <v>210.07</v>
      </c>
      <c r="G75" s="49">
        <v>0</v>
      </c>
      <c r="H75" s="47">
        <f t="shared" si="8"/>
        <v>210.07</v>
      </c>
      <c r="I75" s="47">
        <v>43</v>
      </c>
      <c r="J75" s="47">
        <v>2.58</v>
      </c>
      <c r="K75" s="50">
        <v>6</v>
      </c>
      <c r="L75" s="48">
        <v>0</v>
      </c>
      <c r="M75" s="49">
        <v>3</v>
      </c>
      <c r="N75" s="51">
        <v>1081.0944</v>
      </c>
      <c r="O75" s="52">
        <v>291.5</v>
      </c>
      <c r="P75" s="52">
        <v>88.75</v>
      </c>
      <c r="Q75" s="52">
        <v>2563.17</v>
      </c>
      <c r="R75" s="49">
        <v>139.33000000000001</v>
      </c>
      <c r="S75" s="52">
        <v>546.16999999999996</v>
      </c>
      <c r="T75" s="52">
        <v>2.25</v>
      </c>
      <c r="U75" s="52">
        <v>9.75</v>
      </c>
      <c r="V75" s="52">
        <v>79</v>
      </c>
      <c r="W75" s="53">
        <v>0.14464360913268764</v>
      </c>
      <c r="X75" s="53">
        <v>0.13500000000000001</v>
      </c>
      <c r="Y75" s="61">
        <f t="shared" si="9"/>
        <v>85.732950000000002</v>
      </c>
      <c r="Z75" s="61">
        <f t="shared" si="10"/>
        <v>380.25</v>
      </c>
      <c r="AA75" s="52">
        <f t="shared" si="11"/>
        <v>2771028.733248</v>
      </c>
      <c r="AB75" s="52">
        <v>714</v>
      </c>
    </row>
    <row r="76" spans="1:28">
      <c r="A76" s="46" t="s">
        <v>137</v>
      </c>
      <c r="B76" s="46" t="s">
        <v>138</v>
      </c>
      <c r="C76" s="49">
        <v>158.10999999999999</v>
      </c>
      <c r="D76" s="47">
        <v>3.08</v>
      </c>
      <c r="E76" s="47">
        <v>13.52</v>
      </c>
      <c r="F76" s="48">
        <f t="shared" si="7"/>
        <v>16.600000000000001</v>
      </c>
      <c r="G76" s="49">
        <v>0</v>
      </c>
      <c r="H76" s="47">
        <f t="shared" si="8"/>
        <v>16.600000000000001</v>
      </c>
      <c r="I76" s="47">
        <v>0</v>
      </c>
      <c r="J76" s="47">
        <v>1.51</v>
      </c>
      <c r="K76" s="50">
        <v>0</v>
      </c>
      <c r="L76" s="48">
        <v>0</v>
      </c>
      <c r="M76" s="49">
        <v>0</v>
      </c>
      <c r="N76" s="51">
        <v>88.767700000000005</v>
      </c>
      <c r="O76" s="52">
        <v>4</v>
      </c>
      <c r="P76" s="52">
        <v>1</v>
      </c>
      <c r="Q76" s="52">
        <v>146.38999999999999</v>
      </c>
      <c r="R76" s="49">
        <v>7.91</v>
      </c>
      <c r="S76" s="52">
        <v>1736.5000000000002</v>
      </c>
      <c r="T76" s="52">
        <v>8</v>
      </c>
      <c r="U76" s="52">
        <v>13.25</v>
      </c>
      <c r="V76" s="52">
        <v>195.5</v>
      </c>
      <c r="W76" s="53">
        <v>0.11258278145695363</v>
      </c>
      <c r="X76" s="53">
        <v>0.11258278145695363</v>
      </c>
      <c r="Y76" s="61">
        <f t="shared" si="9"/>
        <v>216.75</v>
      </c>
      <c r="Z76" s="61">
        <f t="shared" si="10"/>
        <v>5</v>
      </c>
      <c r="AA76" s="52">
        <f t="shared" si="11"/>
        <v>12994.703603</v>
      </c>
      <c r="AB76" s="52">
        <v>46</v>
      </c>
    </row>
    <row r="77" spans="1:28">
      <c r="A77" s="46" t="s">
        <v>139</v>
      </c>
      <c r="B77" s="46" t="s">
        <v>140</v>
      </c>
      <c r="C77" s="49">
        <v>727.88</v>
      </c>
      <c r="D77" s="47">
        <v>16.7</v>
      </c>
      <c r="E77" s="47">
        <v>20.77</v>
      </c>
      <c r="F77" s="48">
        <f t="shared" si="7"/>
        <v>37.47</v>
      </c>
      <c r="G77" s="49">
        <v>0</v>
      </c>
      <c r="H77" s="47">
        <f t="shared" si="8"/>
        <v>37.47</v>
      </c>
      <c r="I77" s="47">
        <v>11</v>
      </c>
      <c r="J77" s="47">
        <v>0.41</v>
      </c>
      <c r="K77" s="50">
        <v>0</v>
      </c>
      <c r="L77" s="48">
        <v>0</v>
      </c>
      <c r="M77" s="49">
        <v>27</v>
      </c>
      <c r="N77" s="51">
        <v>522.55529999999999</v>
      </c>
      <c r="O77" s="52">
        <v>0</v>
      </c>
      <c r="P77" s="52">
        <v>0</v>
      </c>
      <c r="Q77" s="52">
        <v>727.06</v>
      </c>
      <c r="R77" s="49">
        <v>36.39</v>
      </c>
      <c r="S77" s="52">
        <v>8754.0400000000009</v>
      </c>
      <c r="T77" s="52">
        <v>40.5</v>
      </c>
      <c r="U77" s="52">
        <v>101</v>
      </c>
      <c r="V77" s="52">
        <v>1070.75</v>
      </c>
      <c r="W77" s="53">
        <v>0.12231495400980574</v>
      </c>
      <c r="X77" s="53">
        <v>0.12231495400980574</v>
      </c>
      <c r="Y77" s="61">
        <f t="shared" si="9"/>
        <v>1212.25</v>
      </c>
      <c r="Z77" s="61">
        <f t="shared" si="10"/>
        <v>0</v>
      </c>
      <c r="AA77" s="52">
        <f t="shared" si="11"/>
        <v>379929.05641799996</v>
      </c>
      <c r="AB77" s="52">
        <v>185</v>
      </c>
    </row>
    <row r="78" spans="1:28">
      <c r="A78" s="46" t="s">
        <v>141</v>
      </c>
      <c r="B78" s="46" t="s">
        <v>142</v>
      </c>
      <c r="C78" s="49">
        <v>3652.81</v>
      </c>
      <c r="D78" s="47">
        <v>68.83</v>
      </c>
      <c r="E78" s="47">
        <v>242.39</v>
      </c>
      <c r="F78" s="48">
        <f t="shared" si="7"/>
        <v>311.21999999999997</v>
      </c>
      <c r="G78" s="49">
        <v>49.36</v>
      </c>
      <c r="H78" s="47">
        <f t="shared" si="8"/>
        <v>360.58</v>
      </c>
      <c r="I78" s="47">
        <v>40</v>
      </c>
      <c r="J78" s="47">
        <v>2.23</v>
      </c>
      <c r="K78" s="50">
        <v>25</v>
      </c>
      <c r="L78" s="48">
        <v>0</v>
      </c>
      <c r="M78" s="49">
        <v>6</v>
      </c>
      <c r="N78" s="51">
        <v>2312.2030999999997</v>
      </c>
      <c r="O78" s="52">
        <v>410</v>
      </c>
      <c r="P78" s="52">
        <v>69.75</v>
      </c>
      <c r="Q78" s="52">
        <v>3350.03</v>
      </c>
      <c r="R78" s="49">
        <v>182.64</v>
      </c>
      <c r="S78" s="52">
        <v>2637.09</v>
      </c>
      <c r="T78" s="52">
        <v>13.75</v>
      </c>
      <c r="U78" s="52">
        <v>30.75</v>
      </c>
      <c r="V78" s="52">
        <v>326.75</v>
      </c>
      <c r="W78" s="53">
        <v>0.12390551706616004</v>
      </c>
      <c r="X78" s="53">
        <v>0.12390551706616004</v>
      </c>
      <c r="Y78" s="61">
        <f t="shared" si="9"/>
        <v>371.25</v>
      </c>
      <c r="Z78" s="61">
        <f t="shared" si="10"/>
        <v>479.75</v>
      </c>
      <c r="AA78" s="52">
        <f t="shared" si="11"/>
        <v>7745949.7510929992</v>
      </c>
      <c r="AB78" s="52">
        <v>955</v>
      </c>
    </row>
    <row r="79" spans="1:28">
      <c r="A79" s="46" t="s">
        <v>143</v>
      </c>
      <c r="B79" s="46" t="s">
        <v>144</v>
      </c>
      <c r="C79" s="49">
        <v>1766.94</v>
      </c>
      <c r="D79" s="47">
        <v>10.02</v>
      </c>
      <c r="E79" s="47">
        <v>131.91999999999999</v>
      </c>
      <c r="F79" s="48">
        <f t="shared" si="7"/>
        <v>141.94</v>
      </c>
      <c r="G79" s="49">
        <v>0</v>
      </c>
      <c r="H79" s="47">
        <f t="shared" si="8"/>
        <v>141.94</v>
      </c>
      <c r="I79" s="47">
        <v>18</v>
      </c>
      <c r="J79" s="47">
        <v>0</v>
      </c>
      <c r="K79" s="50">
        <v>18</v>
      </c>
      <c r="L79" s="48">
        <v>0</v>
      </c>
      <c r="M79" s="49">
        <v>66</v>
      </c>
      <c r="N79" s="51">
        <v>1099.7640000000001</v>
      </c>
      <c r="O79" s="52">
        <v>87.5</v>
      </c>
      <c r="P79" s="52">
        <v>19</v>
      </c>
      <c r="Q79" s="52">
        <v>1654.92</v>
      </c>
      <c r="R79" s="49">
        <v>88.35</v>
      </c>
      <c r="S79" s="52">
        <v>142.81999999999996</v>
      </c>
      <c r="T79" s="52">
        <v>0</v>
      </c>
      <c r="U79" s="52">
        <v>2</v>
      </c>
      <c r="V79" s="52">
        <v>13</v>
      </c>
      <c r="W79" s="53">
        <v>9.1023666153199859E-2</v>
      </c>
      <c r="X79" s="53">
        <v>9.1023666153199859E-2</v>
      </c>
      <c r="Y79" s="61">
        <f t="shared" si="9"/>
        <v>15</v>
      </c>
      <c r="Z79" s="61">
        <f t="shared" si="10"/>
        <v>106.5</v>
      </c>
      <c r="AA79" s="52">
        <f t="shared" si="11"/>
        <v>1820021.4388800003</v>
      </c>
      <c r="AB79" s="52">
        <v>472</v>
      </c>
    </row>
    <row r="80" spans="1:28">
      <c r="A80" s="46" t="s">
        <v>145</v>
      </c>
      <c r="B80" s="46" t="s">
        <v>146</v>
      </c>
      <c r="C80" s="49">
        <v>717.03</v>
      </c>
      <c r="D80" s="47">
        <v>4.38</v>
      </c>
      <c r="E80" s="47">
        <v>7.65</v>
      </c>
      <c r="F80" s="48">
        <f t="shared" si="7"/>
        <v>12.030000000000001</v>
      </c>
      <c r="G80" s="49">
        <v>0</v>
      </c>
      <c r="H80" s="47">
        <f t="shared" si="8"/>
        <v>12.030000000000001</v>
      </c>
      <c r="I80" s="47">
        <v>18</v>
      </c>
      <c r="J80" s="47">
        <v>0</v>
      </c>
      <c r="K80" s="50">
        <v>2</v>
      </c>
      <c r="L80" s="48">
        <v>0</v>
      </c>
      <c r="M80" s="49">
        <v>0</v>
      </c>
      <c r="N80" s="51">
        <v>491.84659999999997</v>
      </c>
      <c r="O80" s="52">
        <v>20</v>
      </c>
      <c r="P80" s="52">
        <v>2</v>
      </c>
      <c r="Q80" s="52">
        <v>702.59</v>
      </c>
      <c r="R80" s="49">
        <v>35.85</v>
      </c>
      <c r="S80" s="52">
        <v>730.29</v>
      </c>
      <c r="T80" s="52">
        <v>6</v>
      </c>
      <c r="U80" s="52">
        <v>5</v>
      </c>
      <c r="V80" s="52">
        <v>109.5</v>
      </c>
      <c r="W80" s="53">
        <v>0.14994043462186255</v>
      </c>
      <c r="X80" s="53">
        <v>0.13500000000000001</v>
      </c>
      <c r="Y80" s="61">
        <f t="shared" si="9"/>
        <v>109.58915</v>
      </c>
      <c r="Z80" s="61">
        <f t="shared" si="10"/>
        <v>22</v>
      </c>
      <c r="AA80" s="52">
        <f t="shared" si="11"/>
        <v>345566.50269399997</v>
      </c>
      <c r="AB80" s="52">
        <v>129</v>
      </c>
    </row>
    <row r="81" spans="1:28">
      <c r="A81" s="46" t="s">
        <v>147</v>
      </c>
      <c r="B81" s="46" t="s">
        <v>148</v>
      </c>
      <c r="C81" s="49">
        <v>331.13</v>
      </c>
      <c r="D81" s="47">
        <v>0</v>
      </c>
      <c r="E81" s="47">
        <v>0</v>
      </c>
      <c r="F81" s="48">
        <f t="shared" si="7"/>
        <v>0</v>
      </c>
      <c r="G81" s="49">
        <v>0</v>
      </c>
      <c r="H81" s="47">
        <f t="shared" si="8"/>
        <v>0</v>
      </c>
      <c r="I81" s="47">
        <v>0</v>
      </c>
      <c r="J81" s="47">
        <v>0</v>
      </c>
      <c r="K81" s="50">
        <v>0</v>
      </c>
      <c r="L81" s="48">
        <v>0</v>
      </c>
      <c r="M81" s="49">
        <v>0</v>
      </c>
      <c r="N81" s="51">
        <v>181.70440000000002</v>
      </c>
      <c r="O81" s="52">
        <v>0</v>
      </c>
      <c r="P81" s="52">
        <v>0</v>
      </c>
      <c r="Q81" s="52">
        <v>298.86</v>
      </c>
      <c r="R81" s="49">
        <v>16.559999999999999</v>
      </c>
      <c r="S81" s="52">
        <v>3331.85</v>
      </c>
      <c r="T81" s="52">
        <v>17.25</v>
      </c>
      <c r="U81" s="52">
        <v>51.25</v>
      </c>
      <c r="V81" s="52">
        <v>534.25</v>
      </c>
      <c r="W81" s="53">
        <v>0.16034635412758677</v>
      </c>
      <c r="X81" s="53">
        <v>0.13500000000000001</v>
      </c>
      <c r="Y81" s="61">
        <f t="shared" si="9"/>
        <v>518.29975000000002</v>
      </c>
      <c r="Z81" s="61">
        <f t="shared" si="10"/>
        <v>0</v>
      </c>
      <c r="AA81" s="52">
        <f t="shared" si="11"/>
        <v>54304.176984000005</v>
      </c>
      <c r="AB81" s="52">
        <v>169.13</v>
      </c>
    </row>
    <row r="82" spans="1:28">
      <c r="A82" s="46" t="s">
        <v>149</v>
      </c>
      <c r="B82" s="46" t="s">
        <v>150</v>
      </c>
      <c r="C82" s="49">
        <v>1568.8300000000002</v>
      </c>
      <c r="D82" s="47">
        <v>17.14</v>
      </c>
      <c r="E82" s="47">
        <v>112.04</v>
      </c>
      <c r="F82" s="48">
        <f t="shared" si="7"/>
        <v>129.18</v>
      </c>
      <c r="G82" s="49">
        <v>0</v>
      </c>
      <c r="H82" s="47">
        <f t="shared" si="8"/>
        <v>129.18</v>
      </c>
      <c r="I82" s="47">
        <v>26</v>
      </c>
      <c r="J82" s="47">
        <v>4.6500000000000004</v>
      </c>
      <c r="K82" s="50">
        <v>6</v>
      </c>
      <c r="L82" s="48">
        <v>0</v>
      </c>
      <c r="M82" s="49">
        <v>0</v>
      </c>
      <c r="N82" s="51">
        <v>0</v>
      </c>
      <c r="O82" s="52">
        <v>27</v>
      </c>
      <c r="P82" s="52">
        <v>8.75</v>
      </c>
      <c r="Q82" s="52">
        <v>1390.38</v>
      </c>
      <c r="R82" s="49">
        <v>78.44</v>
      </c>
      <c r="S82" s="52">
        <v>1614.8799999999999</v>
      </c>
      <c r="T82" s="52">
        <v>17.75</v>
      </c>
      <c r="U82" s="52">
        <v>11.75</v>
      </c>
      <c r="V82" s="52">
        <v>247.75</v>
      </c>
      <c r="W82" s="53">
        <v>0.15341697215892203</v>
      </c>
      <c r="X82" s="53">
        <v>0.13500000000000001</v>
      </c>
      <c r="Y82" s="61">
        <f t="shared" si="9"/>
        <v>247.50880000000001</v>
      </c>
      <c r="Z82" s="61">
        <f t="shared" si="10"/>
        <v>35.75</v>
      </c>
      <c r="AA82" s="52">
        <f t="shared" si="11"/>
        <v>0</v>
      </c>
      <c r="AB82" s="52">
        <v>381</v>
      </c>
    </row>
    <row r="83" spans="1:28">
      <c r="A83" s="46" t="s">
        <v>151</v>
      </c>
      <c r="B83" s="46" t="s">
        <v>152</v>
      </c>
      <c r="C83" s="49">
        <v>1682.28</v>
      </c>
      <c r="D83" s="47">
        <v>43.8</v>
      </c>
      <c r="E83" s="47">
        <v>185.86</v>
      </c>
      <c r="F83" s="48">
        <f t="shared" si="7"/>
        <v>229.66000000000003</v>
      </c>
      <c r="G83" s="49">
        <v>0</v>
      </c>
      <c r="H83" s="47">
        <f t="shared" si="8"/>
        <v>229.66000000000003</v>
      </c>
      <c r="I83" s="47">
        <v>0</v>
      </c>
      <c r="J83" s="47">
        <v>5.62</v>
      </c>
      <c r="K83" s="50">
        <v>0</v>
      </c>
      <c r="L83" s="48">
        <v>0</v>
      </c>
      <c r="M83" s="49">
        <v>0</v>
      </c>
      <c r="N83" s="51">
        <v>1158.7691</v>
      </c>
      <c r="O83" s="52">
        <v>123.25</v>
      </c>
      <c r="P83" s="52">
        <v>35</v>
      </c>
      <c r="Q83" s="52">
        <v>1500.74</v>
      </c>
      <c r="R83" s="49">
        <v>84.11</v>
      </c>
      <c r="S83" s="52">
        <v>699.81</v>
      </c>
      <c r="T83" s="52">
        <v>2</v>
      </c>
      <c r="U83" s="52">
        <v>5.5</v>
      </c>
      <c r="V83" s="52">
        <v>120.75</v>
      </c>
      <c r="W83" s="53">
        <v>0.17254683414069535</v>
      </c>
      <c r="X83" s="53">
        <v>0.13500000000000001</v>
      </c>
      <c r="Y83" s="61">
        <f t="shared" si="9"/>
        <v>101.97435</v>
      </c>
      <c r="Z83" s="61">
        <f t="shared" si="10"/>
        <v>158.25</v>
      </c>
      <c r="AA83" s="52">
        <f t="shared" si="11"/>
        <v>1739011.1391340001</v>
      </c>
      <c r="AB83" s="52">
        <v>456</v>
      </c>
    </row>
    <row r="84" spans="1:28">
      <c r="A84" s="46" t="s">
        <v>153</v>
      </c>
      <c r="B84" s="46" t="s">
        <v>154</v>
      </c>
      <c r="C84" s="49">
        <v>175.24</v>
      </c>
      <c r="D84" s="47">
        <v>0</v>
      </c>
      <c r="E84" s="47">
        <v>8.24</v>
      </c>
      <c r="F84" s="48">
        <f t="shared" si="7"/>
        <v>8.24</v>
      </c>
      <c r="G84" s="49">
        <v>0</v>
      </c>
      <c r="H84" s="47">
        <f t="shared" si="8"/>
        <v>8.24</v>
      </c>
      <c r="I84" s="47">
        <v>2</v>
      </c>
      <c r="J84" s="47">
        <v>0</v>
      </c>
      <c r="K84" s="50">
        <v>0</v>
      </c>
      <c r="L84" s="48">
        <v>0</v>
      </c>
      <c r="M84" s="49">
        <v>0</v>
      </c>
      <c r="N84" s="51">
        <v>130.19069999999999</v>
      </c>
      <c r="O84" s="52">
        <v>0</v>
      </c>
      <c r="P84" s="52">
        <v>0</v>
      </c>
      <c r="Q84" s="52">
        <v>172.56</v>
      </c>
      <c r="R84" s="49">
        <v>0</v>
      </c>
      <c r="S84" s="52">
        <v>317.91000000000003</v>
      </c>
      <c r="T84" s="52">
        <v>1.5</v>
      </c>
      <c r="U84" s="52">
        <v>8.5</v>
      </c>
      <c r="V84" s="52">
        <v>63.25</v>
      </c>
      <c r="W84" s="53">
        <v>0.19895567928029945</v>
      </c>
      <c r="X84" s="53">
        <v>0.13500000000000001</v>
      </c>
      <c r="Y84" s="61">
        <f t="shared" si="9"/>
        <v>52.917850000000008</v>
      </c>
      <c r="Z84" s="61">
        <f t="shared" si="10"/>
        <v>0</v>
      </c>
      <c r="AA84" s="52">
        <f t="shared" si="11"/>
        <v>22465.707191999998</v>
      </c>
      <c r="AB84" s="52">
        <v>49</v>
      </c>
    </row>
    <row r="85" spans="1:28">
      <c r="A85" s="46" t="s">
        <v>155</v>
      </c>
      <c r="B85" s="46" t="s">
        <v>156</v>
      </c>
      <c r="C85" s="49">
        <v>182.81</v>
      </c>
      <c r="D85" s="47">
        <v>4.1399999999999997</v>
      </c>
      <c r="E85" s="47">
        <v>2.67</v>
      </c>
      <c r="F85" s="48">
        <f t="shared" si="7"/>
        <v>6.81</v>
      </c>
      <c r="G85" s="49">
        <v>0</v>
      </c>
      <c r="H85" s="47">
        <f t="shared" si="8"/>
        <v>6.81</v>
      </c>
      <c r="I85" s="47">
        <v>2</v>
      </c>
      <c r="J85" s="47">
        <v>0</v>
      </c>
      <c r="K85" s="50">
        <v>0</v>
      </c>
      <c r="L85" s="48">
        <v>0</v>
      </c>
      <c r="M85" s="49">
        <v>0</v>
      </c>
      <c r="N85" s="51">
        <v>193.63139999999999</v>
      </c>
      <c r="O85" s="52">
        <v>36.75</v>
      </c>
      <c r="P85" s="52">
        <v>5</v>
      </c>
      <c r="Q85" s="52">
        <v>178.21</v>
      </c>
      <c r="R85" s="49">
        <v>9.14</v>
      </c>
      <c r="S85" s="52">
        <v>1436.73</v>
      </c>
      <c r="T85" s="52">
        <v>9.5</v>
      </c>
      <c r="U85" s="52">
        <v>26</v>
      </c>
      <c r="V85" s="52">
        <v>192.5</v>
      </c>
      <c r="W85" s="53">
        <v>0.13398481273447341</v>
      </c>
      <c r="X85" s="53">
        <v>0.13398481273447341</v>
      </c>
      <c r="Y85" s="61">
        <f t="shared" si="9"/>
        <v>227.99999999999997</v>
      </c>
      <c r="Z85" s="61">
        <f t="shared" si="10"/>
        <v>41.75</v>
      </c>
      <c r="AA85" s="52">
        <f t="shared" si="11"/>
        <v>34507.051793999999</v>
      </c>
      <c r="AB85" s="52">
        <v>55</v>
      </c>
    </row>
    <row r="86" spans="1:28">
      <c r="A86" s="46" t="s">
        <v>157</v>
      </c>
      <c r="B86" s="46" t="s">
        <v>158</v>
      </c>
      <c r="C86" s="49">
        <v>145</v>
      </c>
      <c r="D86" s="47">
        <v>0</v>
      </c>
      <c r="E86" s="47">
        <v>0</v>
      </c>
      <c r="F86" s="48">
        <f t="shared" si="7"/>
        <v>0</v>
      </c>
      <c r="G86" s="49">
        <v>0</v>
      </c>
      <c r="H86" s="47">
        <f t="shared" si="8"/>
        <v>0</v>
      </c>
      <c r="I86" s="47">
        <v>0</v>
      </c>
      <c r="J86" s="47">
        <v>0</v>
      </c>
      <c r="K86" s="50">
        <v>0</v>
      </c>
      <c r="L86" s="48">
        <v>0</v>
      </c>
      <c r="M86" s="49">
        <v>0</v>
      </c>
      <c r="N86" s="51">
        <v>0</v>
      </c>
      <c r="O86" s="52">
        <v>2</v>
      </c>
      <c r="P86" s="52">
        <v>1</v>
      </c>
      <c r="Q86" s="52">
        <v>152.02000000000001</v>
      </c>
      <c r="R86" s="49">
        <v>7.25</v>
      </c>
      <c r="S86" s="52">
        <v>1572.1799999999998</v>
      </c>
      <c r="T86" s="52">
        <v>8</v>
      </c>
      <c r="U86" s="52">
        <v>35.25</v>
      </c>
      <c r="V86" s="52">
        <v>263</v>
      </c>
      <c r="W86" s="53">
        <v>0.16728364436642115</v>
      </c>
      <c r="X86" s="53">
        <v>0.13500000000000001</v>
      </c>
      <c r="Y86" s="61">
        <f t="shared" si="9"/>
        <v>255.49429999999998</v>
      </c>
      <c r="Z86" s="61">
        <f t="shared" si="10"/>
        <v>3</v>
      </c>
      <c r="AA86" s="52">
        <f t="shared" si="11"/>
        <v>0</v>
      </c>
      <c r="AB86" s="52">
        <v>81</v>
      </c>
    </row>
    <row r="87" spans="1:28">
      <c r="A87" s="46" t="s">
        <v>159</v>
      </c>
      <c r="B87" s="46" t="s">
        <v>160</v>
      </c>
      <c r="C87" s="49">
        <v>56</v>
      </c>
      <c r="D87" s="47">
        <v>0</v>
      </c>
      <c r="E87" s="47">
        <v>0</v>
      </c>
      <c r="F87" s="48">
        <f t="shared" si="7"/>
        <v>0</v>
      </c>
      <c r="G87" s="49">
        <v>0</v>
      </c>
      <c r="H87" s="47">
        <f t="shared" si="8"/>
        <v>0</v>
      </c>
      <c r="I87" s="47">
        <v>0</v>
      </c>
      <c r="J87" s="47">
        <v>0</v>
      </c>
      <c r="K87" s="50">
        <v>0</v>
      </c>
      <c r="L87" s="48">
        <v>0</v>
      </c>
      <c r="M87" s="49">
        <v>0</v>
      </c>
      <c r="N87" s="51">
        <v>30.588000000000001</v>
      </c>
      <c r="O87" s="52">
        <v>0</v>
      </c>
      <c r="P87" s="52">
        <v>0</v>
      </c>
      <c r="Q87" s="52">
        <v>55.4</v>
      </c>
      <c r="R87" s="49">
        <v>0</v>
      </c>
      <c r="S87" s="52">
        <v>171.33</v>
      </c>
      <c r="T87" s="52">
        <v>0</v>
      </c>
      <c r="U87" s="52">
        <v>1.5</v>
      </c>
      <c r="V87" s="52">
        <v>34</v>
      </c>
      <c r="W87" s="53">
        <v>0.19844744061168504</v>
      </c>
      <c r="X87" s="53">
        <v>0.13500000000000001</v>
      </c>
      <c r="Y87" s="61">
        <f t="shared" si="9"/>
        <v>24.629550000000002</v>
      </c>
      <c r="Z87" s="61">
        <f t="shared" si="10"/>
        <v>0</v>
      </c>
      <c r="AA87" s="52">
        <f t="shared" si="11"/>
        <v>1694.5752</v>
      </c>
      <c r="AB87" s="52">
        <v>34</v>
      </c>
    </row>
    <row r="88" spans="1:28">
      <c r="A88" s="46" t="s">
        <v>161</v>
      </c>
      <c r="B88" s="46" t="s">
        <v>162</v>
      </c>
      <c r="C88" s="49">
        <v>139.35</v>
      </c>
      <c r="D88" s="47">
        <v>2.96</v>
      </c>
      <c r="E88" s="47">
        <v>9.39</v>
      </c>
      <c r="F88" s="48">
        <f t="shared" si="7"/>
        <v>12.350000000000001</v>
      </c>
      <c r="G88" s="49">
        <v>0</v>
      </c>
      <c r="H88" s="47">
        <f t="shared" si="8"/>
        <v>12.350000000000001</v>
      </c>
      <c r="I88" s="47">
        <v>2</v>
      </c>
      <c r="J88" s="47">
        <v>0</v>
      </c>
      <c r="K88" s="50">
        <v>0</v>
      </c>
      <c r="L88" s="48">
        <v>0</v>
      </c>
      <c r="M88" s="49">
        <v>0</v>
      </c>
      <c r="N88" s="51">
        <v>86.861699999999999</v>
      </c>
      <c r="O88" s="52">
        <v>0</v>
      </c>
      <c r="P88" s="52">
        <v>0</v>
      </c>
      <c r="Q88" s="52">
        <v>145.80000000000001</v>
      </c>
      <c r="R88" s="49">
        <v>6.97</v>
      </c>
      <c r="S88" s="52">
        <v>197.26</v>
      </c>
      <c r="T88" s="52">
        <v>0</v>
      </c>
      <c r="U88" s="52">
        <v>3</v>
      </c>
      <c r="V88" s="52">
        <v>35</v>
      </c>
      <c r="W88" s="53">
        <v>0.177430801987225</v>
      </c>
      <c r="X88" s="53">
        <v>0.13500000000000001</v>
      </c>
      <c r="Y88" s="61">
        <f t="shared" si="9"/>
        <v>29.630099999999999</v>
      </c>
      <c r="Z88" s="61">
        <f t="shared" si="10"/>
        <v>0</v>
      </c>
      <c r="AA88" s="52">
        <f t="shared" si="11"/>
        <v>12664.435860000001</v>
      </c>
      <c r="AB88" s="52">
        <v>35</v>
      </c>
    </row>
    <row r="89" spans="1:28">
      <c r="A89" s="46" t="s">
        <v>163</v>
      </c>
      <c r="B89" s="46" t="s">
        <v>164</v>
      </c>
      <c r="C89" s="49">
        <v>592.70000000000005</v>
      </c>
      <c r="D89" s="47">
        <v>17.32</v>
      </c>
      <c r="E89" s="47">
        <v>21.13</v>
      </c>
      <c r="F89" s="48">
        <f t="shared" si="7"/>
        <v>38.450000000000003</v>
      </c>
      <c r="G89" s="49">
        <v>0</v>
      </c>
      <c r="H89" s="47">
        <f t="shared" si="8"/>
        <v>38.450000000000003</v>
      </c>
      <c r="I89" s="47">
        <v>18</v>
      </c>
      <c r="J89" s="47">
        <v>2.25</v>
      </c>
      <c r="K89" s="50">
        <v>0</v>
      </c>
      <c r="L89" s="48">
        <v>0</v>
      </c>
      <c r="M89" s="49">
        <v>0</v>
      </c>
      <c r="N89" s="51">
        <v>479.10730000000001</v>
      </c>
      <c r="O89" s="52">
        <v>55</v>
      </c>
      <c r="P89" s="52">
        <v>5</v>
      </c>
      <c r="Q89" s="52">
        <v>617.37</v>
      </c>
      <c r="R89" s="49">
        <v>29.64</v>
      </c>
      <c r="S89" s="52">
        <v>164.8</v>
      </c>
      <c r="T89" s="52">
        <v>1.25</v>
      </c>
      <c r="U89" s="52">
        <v>5.75</v>
      </c>
      <c r="V89" s="52">
        <v>28.25</v>
      </c>
      <c r="W89" s="53">
        <v>0.17141990291262135</v>
      </c>
      <c r="X89" s="53">
        <v>0.13500000000000001</v>
      </c>
      <c r="Y89" s="61">
        <f t="shared" si="9"/>
        <v>29.248000000000005</v>
      </c>
      <c r="Z89" s="61">
        <f t="shared" si="10"/>
        <v>60</v>
      </c>
      <c r="AA89" s="52">
        <f t="shared" si="11"/>
        <v>295786.47380099999</v>
      </c>
      <c r="AB89" s="52">
        <v>137</v>
      </c>
    </row>
    <row r="90" spans="1:28">
      <c r="A90" s="46" t="s">
        <v>165</v>
      </c>
      <c r="B90" s="46" t="s">
        <v>166</v>
      </c>
      <c r="C90" s="49">
        <v>272.82000000000005</v>
      </c>
      <c r="D90" s="47">
        <v>12</v>
      </c>
      <c r="E90" s="47">
        <v>32.6</v>
      </c>
      <c r="F90" s="48">
        <f t="shared" si="7"/>
        <v>44.6</v>
      </c>
      <c r="G90" s="49">
        <v>0</v>
      </c>
      <c r="H90" s="47">
        <f t="shared" si="8"/>
        <v>44.6</v>
      </c>
      <c r="I90" s="47">
        <v>1</v>
      </c>
      <c r="J90" s="47">
        <v>1.22</v>
      </c>
      <c r="K90" s="50">
        <v>1</v>
      </c>
      <c r="L90" s="48">
        <v>0</v>
      </c>
      <c r="M90" s="49">
        <v>10</v>
      </c>
      <c r="N90" s="51">
        <v>186.06380000000001</v>
      </c>
      <c r="O90" s="52">
        <v>3.5</v>
      </c>
      <c r="P90" s="52">
        <v>0</v>
      </c>
      <c r="Q90" s="52">
        <v>228.6</v>
      </c>
      <c r="R90" s="49">
        <v>13.64</v>
      </c>
      <c r="S90" s="52">
        <v>59.4</v>
      </c>
      <c r="T90" s="52">
        <v>0</v>
      </c>
      <c r="U90" s="52">
        <v>0</v>
      </c>
      <c r="V90" s="52">
        <v>12</v>
      </c>
      <c r="W90" s="53">
        <v>0.20202020202020202</v>
      </c>
      <c r="X90" s="53">
        <v>0.13500000000000001</v>
      </c>
      <c r="Y90" s="61">
        <f t="shared" si="9"/>
        <v>8.0190000000000001</v>
      </c>
      <c r="Z90" s="61">
        <f t="shared" si="10"/>
        <v>3.5</v>
      </c>
      <c r="AA90" s="52">
        <f t="shared" si="11"/>
        <v>42534.184680000006</v>
      </c>
      <c r="AB90" s="52">
        <v>57</v>
      </c>
    </row>
    <row r="91" spans="1:28">
      <c r="A91" s="46" t="s">
        <v>167</v>
      </c>
      <c r="B91" s="46" t="s">
        <v>168</v>
      </c>
      <c r="C91" s="49">
        <v>6246.9</v>
      </c>
      <c r="D91" s="47">
        <v>49.86</v>
      </c>
      <c r="E91" s="47">
        <v>390.81</v>
      </c>
      <c r="F91" s="48">
        <f t="shared" si="7"/>
        <v>440.67</v>
      </c>
      <c r="G91" s="49">
        <v>0</v>
      </c>
      <c r="H91" s="47">
        <f t="shared" si="8"/>
        <v>440.67</v>
      </c>
      <c r="I91" s="47">
        <v>110</v>
      </c>
      <c r="J91" s="47">
        <v>6.23</v>
      </c>
      <c r="K91" s="50">
        <v>10</v>
      </c>
      <c r="L91" s="48">
        <v>0</v>
      </c>
      <c r="M91" s="49">
        <v>200</v>
      </c>
      <c r="N91" s="51">
        <v>521.28690000000006</v>
      </c>
      <c r="O91" s="52">
        <v>219</v>
      </c>
      <c r="P91" s="52">
        <v>56.25</v>
      </c>
      <c r="Q91" s="52">
        <v>5817.03</v>
      </c>
      <c r="R91" s="49">
        <v>312.35000000000002</v>
      </c>
      <c r="S91" s="52">
        <v>155.66999999999999</v>
      </c>
      <c r="T91" s="52">
        <v>0</v>
      </c>
      <c r="U91" s="52">
        <v>0</v>
      </c>
      <c r="V91" s="52">
        <v>25.25</v>
      </c>
      <c r="W91" s="53">
        <v>0.16220209417357231</v>
      </c>
      <c r="X91" s="53">
        <v>0.13500000000000001</v>
      </c>
      <c r="Y91" s="61">
        <f t="shared" si="9"/>
        <v>21.015450000000001</v>
      </c>
      <c r="Z91" s="61">
        <f t="shared" si="10"/>
        <v>275.25</v>
      </c>
      <c r="AA91" s="52">
        <f t="shared" si="11"/>
        <v>3032341.5359070003</v>
      </c>
      <c r="AB91" s="52">
        <v>1830</v>
      </c>
    </row>
    <row r="92" spans="1:28">
      <c r="A92" s="46" t="s">
        <v>169</v>
      </c>
      <c r="B92" s="46" t="s">
        <v>170</v>
      </c>
      <c r="C92" s="49">
        <v>990.93</v>
      </c>
      <c r="D92" s="47">
        <v>0</v>
      </c>
      <c r="E92" s="47">
        <v>18.04</v>
      </c>
      <c r="F92" s="48">
        <f t="shared" si="7"/>
        <v>18.04</v>
      </c>
      <c r="G92" s="49">
        <v>0</v>
      </c>
      <c r="H92" s="47">
        <f t="shared" si="8"/>
        <v>18.04</v>
      </c>
      <c r="I92" s="47">
        <v>16</v>
      </c>
      <c r="J92" s="47">
        <v>0.89</v>
      </c>
      <c r="K92" s="50">
        <v>50</v>
      </c>
      <c r="L92" s="48">
        <v>0</v>
      </c>
      <c r="M92" s="49">
        <v>0</v>
      </c>
      <c r="N92" s="51">
        <v>0</v>
      </c>
      <c r="O92" s="52">
        <v>33.75</v>
      </c>
      <c r="P92" s="52">
        <v>3</v>
      </c>
      <c r="Q92" s="52">
        <v>972.64</v>
      </c>
      <c r="R92" s="49">
        <v>49.55</v>
      </c>
      <c r="S92" s="52">
        <v>609.36</v>
      </c>
      <c r="T92" s="52">
        <v>5.25</v>
      </c>
      <c r="U92" s="52">
        <v>10</v>
      </c>
      <c r="V92" s="52">
        <v>89</v>
      </c>
      <c r="W92" s="53">
        <v>0.14605487724826047</v>
      </c>
      <c r="X92" s="53">
        <v>0.13500000000000001</v>
      </c>
      <c r="Y92" s="61">
        <f t="shared" si="9"/>
        <v>97.513600000000011</v>
      </c>
      <c r="Z92" s="61">
        <f t="shared" si="10"/>
        <v>36.75</v>
      </c>
      <c r="AA92" s="52">
        <f t="shared" si="11"/>
        <v>0</v>
      </c>
      <c r="AB92" s="52">
        <v>265</v>
      </c>
    </row>
    <row r="93" spans="1:28">
      <c r="A93" s="46" t="s">
        <v>171</v>
      </c>
      <c r="B93" s="46" t="s">
        <v>172</v>
      </c>
      <c r="C93" s="49">
        <v>1239.6599999999999</v>
      </c>
      <c r="D93" s="47">
        <v>0</v>
      </c>
      <c r="E93" s="47">
        <v>54.1</v>
      </c>
      <c r="F93" s="48">
        <f t="shared" si="7"/>
        <v>54.1</v>
      </c>
      <c r="G93" s="49">
        <v>0</v>
      </c>
      <c r="H93" s="47">
        <f t="shared" si="8"/>
        <v>54.1</v>
      </c>
      <c r="I93" s="47">
        <v>29</v>
      </c>
      <c r="J93" s="47">
        <v>4.5599999999999996</v>
      </c>
      <c r="K93" s="50">
        <v>0</v>
      </c>
      <c r="L93" s="48">
        <v>0</v>
      </c>
      <c r="M93" s="49">
        <v>5</v>
      </c>
      <c r="N93" s="51">
        <v>0</v>
      </c>
      <c r="O93" s="52">
        <v>8.75</v>
      </c>
      <c r="P93" s="52">
        <v>3</v>
      </c>
      <c r="Q93" s="52">
        <v>1296.75</v>
      </c>
      <c r="R93" s="49">
        <v>61.98</v>
      </c>
      <c r="S93" s="52">
        <v>277.14999999999998</v>
      </c>
      <c r="T93" s="52">
        <v>2.75</v>
      </c>
      <c r="U93" s="52">
        <v>3</v>
      </c>
      <c r="V93" s="52">
        <v>51</v>
      </c>
      <c r="W93" s="53">
        <v>0.18401587587948764</v>
      </c>
      <c r="X93" s="53">
        <v>0.13500000000000001</v>
      </c>
      <c r="Y93" s="61">
        <f t="shared" si="9"/>
        <v>43.16525</v>
      </c>
      <c r="Z93" s="61">
        <f t="shared" si="10"/>
        <v>11.75</v>
      </c>
      <c r="AA93" s="52">
        <f t="shared" si="11"/>
        <v>0</v>
      </c>
      <c r="AB93" s="52">
        <v>349</v>
      </c>
    </row>
    <row r="94" spans="1:28">
      <c r="A94" s="46" t="s">
        <v>173</v>
      </c>
      <c r="B94" s="46" t="s">
        <v>174</v>
      </c>
      <c r="C94" s="49">
        <v>26</v>
      </c>
      <c r="D94" s="47">
        <v>0</v>
      </c>
      <c r="E94" s="47">
        <v>0</v>
      </c>
      <c r="F94" s="48">
        <f t="shared" si="7"/>
        <v>0</v>
      </c>
      <c r="G94" s="49">
        <v>0</v>
      </c>
      <c r="H94" s="47">
        <f t="shared" si="8"/>
        <v>0</v>
      </c>
      <c r="I94" s="47">
        <v>0</v>
      </c>
      <c r="J94" s="47">
        <v>0</v>
      </c>
      <c r="K94" s="50">
        <v>0</v>
      </c>
      <c r="L94" s="48">
        <v>0</v>
      </c>
      <c r="M94" s="49">
        <v>0</v>
      </c>
      <c r="N94" s="51">
        <v>30.665199999999999</v>
      </c>
      <c r="O94" s="52">
        <v>0</v>
      </c>
      <c r="P94" s="52">
        <v>0</v>
      </c>
      <c r="Q94" s="52">
        <v>17.3</v>
      </c>
      <c r="R94" s="49">
        <v>0</v>
      </c>
      <c r="S94" s="52">
        <v>5899.9800000000005</v>
      </c>
      <c r="T94" s="52">
        <v>67.75</v>
      </c>
      <c r="U94" s="52">
        <v>115.5</v>
      </c>
      <c r="V94" s="52">
        <v>899</v>
      </c>
      <c r="W94" s="53">
        <v>0.15237339787592499</v>
      </c>
      <c r="X94" s="53">
        <v>0.13500000000000001</v>
      </c>
      <c r="Y94" s="61">
        <f t="shared" si="9"/>
        <v>979.74730000000011</v>
      </c>
      <c r="Z94" s="61">
        <f t="shared" si="10"/>
        <v>0</v>
      </c>
      <c r="AA94" s="52">
        <f t="shared" si="11"/>
        <v>530.50796000000003</v>
      </c>
      <c r="AB94" s="52">
        <v>12</v>
      </c>
    </row>
    <row r="95" spans="1:28">
      <c r="A95" s="46" t="s">
        <v>175</v>
      </c>
      <c r="B95" s="46" t="s">
        <v>176</v>
      </c>
      <c r="C95" s="49">
        <v>68</v>
      </c>
      <c r="D95" s="47">
        <v>0</v>
      </c>
      <c r="E95" s="47">
        <v>0</v>
      </c>
      <c r="F95" s="48">
        <f t="shared" si="7"/>
        <v>0</v>
      </c>
      <c r="G95" s="49">
        <v>0</v>
      </c>
      <c r="H95" s="47">
        <f t="shared" si="8"/>
        <v>0</v>
      </c>
      <c r="I95" s="47">
        <v>0</v>
      </c>
      <c r="J95" s="47">
        <v>0</v>
      </c>
      <c r="K95" s="50">
        <v>0</v>
      </c>
      <c r="L95" s="48">
        <v>0</v>
      </c>
      <c r="M95" s="49">
        <v>0</v>
      </c>
      <c r="N95" s="51">
        <v>52.467700000000001</v>
      </c>
      <c r="O95" s="52">
        <v>0</v>
      </c>
      <c r="P95" s="52">
        <v>0</v>
      </c>
      <c r="Q95" s="52">
        <v>76.3</v>
      </c>
      <c r="R95" s="49">
        <v>3.4</v>
      </c>
      <c r="S95" s="52">
        <v>1009.77</v>
      </c>
      <c r="T95" s="52">
        <v>7</v>
      </c>
      <c r="U95" s="52">
        <v>11.75</v>
      </c>
      <c r="V95" s="52">
        <v>149.25</v>
      </c>
      <c r="W95" s="53">
        <v>0.14780593600522893</v>
      </c>
      <c r="X95" s="53">
        <v>0.13500000000000001</v>
      </c>
      <c r="Y95" s="61">
        <f t="shared" si="9"/>
        <v>155.06895</v>
      </c>
      <c r="Z95" s="61">
        <f t="shared" si="10"/>
        <v>0</v>
      </c>
      <c r="AA95" s="52">
        <f t="shared" si="11"/>
        <v>4003.2855099999997</v>
      </c>
      <c r="AB95" s="52">
        <v>28</v>
      </c>
    </row>
    <row r="96" spans="1:28">
      <c r="A96" s="46" t="s">
        <v>177</v>
      </c>
      <c r="B96" s="46" t="s">
        <v>178</v>
      </c>
      <c r="C96" s="49">
        <v>652.53</v>
      </c>
      <c r="D96" s="47">
        <v>5.38</v>
      </c>
      <c r="E96" s="47">
        <v>13.16</v>
      </c>
      <c r="F96" s="48">
        <f t="shared" si="7"/>
        <v>18.54</v>
      </c>
      <c r="G96" s="49">
        <v>0</v>
      </c>
      <c r="H96" s="47">
        <f t="shared" si="8"/>
        <v>18.54</v>
      </c>
      <c r="I96" s="47">
        <v>4.5</v>
      </c>
      <c r="J96" s="47">
        <v>1.05</v>
      </c>
      <c r="K96" s="50">
        <v>0</v>
      </c>
      <c r="L96" s="48">
        <v>0</v>
      </c>
      <c r="M96" s="49">
        <v>428.44</v>
      </c>
      <c r="N96" s="51">
        <v>0</v>
      </c>
      <c r="O96" s="52">
        <v>0</v>
      </c>
      <c r="P96" s="52">
        <v>0</v>
      </c>
      <c r="Q96" s="52">
        <v>614.72</v>
      </c>
      <c r="R96" s="49">
        <v>32.630000000000003</v>
      </c>
      <c r="S96" s="52">
        <v>1308.9099999999999</v>
      </c>
      <c r="T96" s="52">
        <v>7</v>
      </c>
      <c r="U96" s="52">
        <v>13.5</v>
      </c>
      <c r="V96" s="52">
        <v>190.75</v>
      </c>
      <c r="W96" s="53">
        <v>0.14573194490071895</v>
      </c>
      <c r="X96" s="53">
        <v>0.13500000000000001</v>
      </c>
      <c r="Y96" s="61">
        <f t="shared" si="9"/>
        <v>197.20284999999998</v>
      </c>
      <c r="Z96" s="61">
        <f t="shared" si="10"/>
        <v>0</v>
      </c>
      <c r="AA96" s="52">
        <f t="shared" si="11"/>
        <v>0</v>
      </c>
      <c r="AB96" s="52">
        <v>67</v>
      </c>
    </row>
    <row r="97" spans="1:28">
      <c r="A97" s="46" t="s">
        <v>179</v>
      </c>
      <c r="B97" s="46" t="s">
        <v>180</v>
      </c>
      <c r="C97" s="49">
        <v>723.45</v>
      </c>
      <c r="D97" s="47">
        <v>0</v>
      </c>
      <c r="E97" s="47">
        <v>21.82</v>
      </c>
      <c r="F97" s="48">
        <f t="shared" si="7"/>
        <v>21.82</v>
      </c>
      <c r="G97" s="49">
        <v>0</v>
      </c>
      <c r="H97" s="47">
        <f t="shared" si="8"/>
        <v>21.82</v>
      </c>
      <c r="I97" s="47">
        <v>16</v>
      </c>
      <c r="J97" s="47">
        <v>0.63</v>
      </c>
      <c r="K97" s="50">
        <v>5</v>
      </c>
      <c r="L97" s="48">
        <v>0</v>
      </c>
      <c r="M97" s="49">
        <v>50</v>
      </c>
      <c r="N97" s="51">
        <v>233.8665</v>
      </c>
      <c r="O97" s="52">
        <v>8.75</v>
      </c>
      <c r="P97" s="52">
        <v>3</v>
      </c>
      <c r="Q97" s="52">
        <v>832.22</v>
      </c>
      <c r="R97" s="49">
        <v>36.17</v>
      </c>
      <c r="S97" s="52">
        <v>27.4</v>
      </c>
      <c r="T97" s="52">
        <v>0</v>
      </c>
      <c r="U97" s="52">
        <v>0</v>
      </c>
      <c r="V97" s="52">
        <v>1.25</v>
      </c>
      <c r="W97" s="53">
        <v>4.5620437956204379E-2</v>
      </c>
      <c r="X97" s="53">
        <v>4.5620437956204379E-2</v>
      </c>
      <c r="Y97" s="61">
        <f t="shared" si="9"/>
        <v>1.25</v>
      </c>
      <c r="Z97" s="61">
        <f t="shared" si="10"/>
        <v>11.75</v>
      </c>
      <c r="AA97" s="52">
        <f t="shared" si="11"/>
        <v>194628.37863000002</v>
      </c>
      <c r="AB97" s="52">
        <v>167</v>
      </c>
    </row>
    <row r="98" spans="1:28">
      <c r="A98" s="46" t="s">
        <v>181</v>
      </c>
      <c r="B98" s="46" t="s">
        <v>182</v>
      </c>
      <c r="C98" s="49">
        <v>1251.1200000000001</v>
      </c>
      <c r="D98" s="47">
        <v>0</v>
      </c>
      <c r="E98" s="47">
        <v>55.91</v>
      </c>
      <c r="F98" s="48">
        <f t="shared" si="7"/>
        <v>55.91</v>
      </c>
      <c r="G98" s="49">
        <v>0</v>
      </c>
      <c r="H98" s="47">
        <f t="shared" si="8"/>
        <v>55.91</v>
      </c>
      <c r="I98" s="47">
        <v>42</v>
      </c>
      <c r="J98" s="47">
        <v>2.21</v>
      </c>
      <c r="K98" s="50">
        <v>0</v>
      </c>
      <c r="L98" s="48">
        <v>0</v>
      </c>
      <c r="M98" s="49">
        <v>55</v>
      </c>
      <c r="N98" s="51">
        <v>430.87139999999999</v>
      </c>
      <c r="O98" s="52">
        <v>28.5</v>
      </c>
      <c r="P98" s="52">
        <v>8</v>
      </c>
      <c r="Q98" s="52">
        <v>1183.6300000000001</v>
      </c>
      <c r="R98" s="49">
        <v>62.56</v>
      </c>
      <c r="S98" s="52">
        <v>68.400000000000006</v>
      </c>
      <c r="T98" s="52">
        <v>1</v>
      </c>
      <c r="U98" s="52">
        <v>4.5</v>
      </c>
      <c r="V98" s="52">
        <v>10.5</v>
      </c>
      <c r="W98" s="53">
        <v>0.15350877192982454</v>
      </c>
      <c r="X98" s="53">
        <v>0.13500000000000001</v>
      </c>
      <c r="Y98" s="61">
        <f t="shared" si="9"/>
        <v>14.734000000000002</v>
      </c>
      <c r="Z98" s="61">
        <f t="shared" si="10"/>
        <v>36.5</v>
      </c>
      <c r="AA98" s="52">
        <f t="shared" si="11"/>
        <v>509992.31518200005</v>
      </c>
      <c r="AB98" s="52">
        <v>297</v>
      </c>
    </row>
    <row r="99" spans="1:28">
      <c r="A99" s="46" t="s">
        <v>183</v>
      </c>
      <c r="B99" s="46" t="s">
        <v>184</v>
      </c>
      <c r="C99" s="49">
        <v>53143.020000000004</v>
      </c>
      <c r="D99" s="47">
        <v>152.38</v>
      </c>
      <c r="E99" s="47">
        <v>1297.42</v>
      </c>
      <c r="F99" s="48">
        <f t="shared" si="7"/>
        <v>1449.8000000000002</v>
      </c>
      <c r="G99" s="49">
        <v>83.36</v>
      </c>
      <c r="H99" s="47">
        <f t="shared" si="8"/>
        <v>1533.16</v>
      </c>
      <c r="I99" s="47">
        <v>1226</v>
      </c>
      <c r="J99" s="47">
        <v>59.86</v>
      </c>
      <c r="K99" s="50">
        <v>131</v>
      </c>
      <c r="L99" s="48">
        <v>0</v>
      </c>
      <c r="M99" s="49">
        <v>840</v>
      </c>
      <c r="N99" s="51">
        <v>10097.3009</v>
      </c>
      <c r="O99" s="52">
        <v>6726.75</v>
      </c>
      <c r="P99" s="52">
        <v>1522.25</v>
      </c>
      <c r="Q99" s="52">
        <v>53369.68</v>
      </c>
      <c r="R99" s="49">
        <v>2657.15</v>
      </c>
      <c r="S99" s="52">
        <v>651.31999999999994</v>
      </c>
      <c r="T99" s="52">
        <v>0</v>
      </c>
      <c r="U99" s="52">
        <v>0</v>
      </c>
      <c r="V99" s="52">
        <v>52</v>
      </c>
      <c r="W99" s="53">
        <v>7.9837867714794578E-2</v>
      </c>
      <c r="X99" s="53">
        <v>7.9837867714794578E-2</v>
      </c>
      <c r="Y99" s="61">
        <f t="shared" si="9"/>
        <v>52</v>
      </c>
      <c r="Z99" s="61">
        <f t="shared" si="10"/>
        <v>8249</v>
      </c>
      <c r="AA99" s="52">
        <f t="shared" si="11"/>
        <v>538889717.89671206</v>
      </c>
      <c r="AB99" s="52">
        <v>17846</v>
      </c>
    </row>
    <row r="100" spans="1:28">
      <c r="A100" s="46" t="s">
        <v>185</v>
      </c>
      <c r="B100" s="46" t="s">
        <v>186</v>
      </c>
      <c r="C100" s="49">
        <v>24167.760000000002</v>
      </c>
      <c r="D100" s="47">
        <v>104.71</v>
      </c>
      <c r="E100" s="47">
        <v>1247.22</v>
      </c>
      <c r="F100" s="48">
        <f t="shared" si="7"/>
        <v>1351.93</v>
      </c>
      <c r="G100" s="49">
        <v>0</v>
      </c>
      <c r="H100" s="47">
        <f t="shared" si="8"/>
        <v>1351.93</v>
      </c>
      <c r="I100" s="47">
        <v>750</v>
      </c>
      <c r="J100" s="47">
        <v>72.83</v>
      </c>
      <c r="K100" s="50">
        <v>240</v>
      </c>
      <c r="L100" s="48">
        <v>0</v>
      </c>
      <c r="M100" s="49">
        <v>298</v>
      </c>
      <c r="N100" s="51">
        <v>12507.592800000004</v>
      </c>
      <c r="O100" s="52">
        <v>5172.75</v>
      </c>
      <c r="P100" s="52">
        <v>1087</v>
      </c>
      <c r="Q100" s="52">
        <v>22266.05</v>
      </c>
      <c r="R100" s="49">
        <v>1208.3900000000001</v>
      </c>
      <c r="S100" s="52">
        <v>805.93</v>
      </c>
      <c r="T100" s="52">
        <v>6</v>
      </c>
      <c r="U100" s="52">
        <v>14.75</v>
      </c>
      <c r="V100" s="52">
        <v>126.75</v>
      </c>
      <c r="W100" s="53">
        <v>0.15727172335066322</v>
      </c>
      <c r="X100" s="53">
        <v>0.13500000000000001</v>
      </c>
      <c r="Y100" s="61">
        <f t="shared" si="9"/>
        <v>129.55054999999999</v>
      </c>
      <c r="Z100" s="61">
        <f t="shared" si="10"/>
        <v>6259.75</v>
      </c>
      <c r="AA100" s="52">
        <f t="shared" si="11"/>
        <v>278494686.6644401</v>
      </c>
      <c r="AB100" s="52">
        <v>6820</v>
      </c>
    </row>
    <row r="101" spans="1:28">
      <c r="A101" s="46" t="s">
        <v>187</v>
      </c>
      <c r="B101" s="46" t="s">
        <v>188</v>
      </c>
      <c r="C101" s="49">
        <v>4973.09</v>
      </c>
      <c r="D101" s="47">
        <v>20.27</v>
      </c>
      <c r="E101" s="47">
        <v>276.94</v>
      </c>
      <c r="F101" s="48">
        <f t="shared" si="7"/>
        <v>297.20999999999998</v>
      </c>
      <c r="G101" s="49">
        <v>0</v>
      </c>
      <c r="H101" s="47">
        <f t="shared" si="8"/>
        <v>297.20999999999998</v>
      </c>
      <c r="I101" s="47">
        <v>121</v>
      </c>
      <c r="J101" s="47">
        <v>10.88</v>
      </c>
      <c r="K101" s="50">
        <v>21</v>
      </c>
      <c r="L101" s="48">
        <v>0</v>
      </c>
      <c r="M101" s="49">
        <v>0</v>
      </c>
      <c r="N101" s="51">
        <v>4.6664999999999992</v>
      </c>
      <c r="O101" s="52">
        <v>264.5</v>
      </c>
      <c r="P101" s="52">
        <v>63.75</v>
      </c>
      <c r="Q101" s="52">
        <v>4036.61</v>
      </c>
      <c r="R101" s="49">
        <v>0</v>
      </c>
      <c r="S101" s="52">
        <v>1209.74</v>
      </c>
      <c r="T101" s="52">
        <v>10.25</v>
      </c>
      <c r="U101" s="52">
        <v>15.25</v>
      </c>
      <c r="V101" s="52">
        <v>172.75</v>
      </c>
      <c r="W101" s="53">
        <v>0.14279927918395688</v>
      </c>
      <c r="X101" s="53">
        <v>0.13500000000000001</v>
      </c>
      <c r="Y101" s="61">
        <f t="shared" si="9"/>
        <v>188.81490000000002</v>
      </c>
      <c r="Z101" s="61">
        <f t="shared" si="10"/>
        <v>328.25</v>
      </c>
      <c r="AA101" s="52">
        <f t="shared" si="11"/>
        <v>18836.840564999999</v>
      </c>
      <c r="AB101" s="52">
        <v>1378</v>
      </c>
    </row>
    <row r="102" spans="1:28">
      <c r="A102" s="46" t="s">
        <v>189</v>
      </c>
      <c r="B102" s="46" t="s">
        <v>190</v>
      </c>
      <c r="C102" s="49">
        <v>4651.5199999999995</v>
      </c>
      <c r="D102" s="47">
        <v>17.440000000000001</v>
      </c>
      <c r="E102" s="47">
        <v>247.14</v>
      </c>
      <c r="F102" s="48">
        <f t="shared" si="7"/>
        <v>264.58</v>
      </c>
      <c r="G102" s="49">
        <v>0</v>
      </c>
      <c r="H102" s="47">
        <f t="shared" si="8"/>
        <v>264.58</v>
      </c>
      <c r="I102" s="47">
        <v>46</v>
      </c>
      <c r="J102" s="47">
        <v>3.17</v>
      </c>
      <c r="K102" s="50">
        <v>0</v>
      </c>
      <c r="L102" s="48">
        <v>0</v>
      </c>
      <c r="M102" s="49">
        <v>6</v>
      </c>
      <c r="N102" s="51">
        <v>0</v>
      </c>
      <c r="O102" s="52">
        <v>160.25</v>
      </c>
      <c r="P102" s="52">
        <v>133.75</v>
      </c>
      <c r="Q102" s="52">
        <v>4419.9399999999996</v>
      </c>
      <c r="R102" s="49">
        <v>232.58</v>
      </c>
      <c r="S102" s="52">
        <v>54126.189999999995</v>
      </c>
      <c r="T102" s="52">
        <v>620.5</v>
      </c>
      <c r="U102" s="52">
        <v>405.25</v>
      </c>
      <c r="V102" s="52">
        <v>7408</v>
      </c>
      <c r="W102" s="53">
        <v>0.13686535113592885</v>
      </c>
      <c r="X102" s="53">
        <v>0.13500000000000001</v>
      </c>
      <c r="Y102" s="61">
        <f t="shared" si="9"/>
        <v>8332.7856499999998</v>
      </c>
      <c r="Z102" s="61">
        <f t="shared" si="10"/>
        <v>294</v>
      </c>
      <c r="AA102" s="52">
        <f t="shared" si="11"/>
        <v>0</v>
      </c>
      <c r="AB102" s="52">
        <v>1186.33</v>
      </c>
    </row>
    <row r="103" spans="1:28">
      <c r="A103" s="46" t="s">
        <v>191</v>
      </c>
      <c r="B103" s="46" t="s">
        <v>192</v>
      </c>
      <c r="C103" s="49">
        <v>18761.559999999998</v>
      </c>
      <c r="D103" s="47">
        <v>142.52000000000001</v>
      </c>
      <c r="E103" s="47">
        <v>560.29999999999995</v>
      </c>
      <c r="F103" s="48">
        <f t="shared" si="7"/>
        <v>702.81999999999994</v>
      </c>
      <c r="G103" s="49">
        <v>412.87</v>
      </c>
      <c r="H103" s="47">
        <f t="shared" si="8"/>
        <v>1115.69</v>
      </c>
      <c r="I103" s="47">
        <v>600</v>
      </c>
      <c r="J103" s="47">
        <v>44.87</v>
      </c>
      <c r="K103" s="50">
        <v>300</v>
      </c>
      <c r="L103" s="48">
        <v>0</v>
      </c>
      <c r="M103" s="49">
        <v>45</v>
      </c>
      <c r="N103" s="51">
        <v>11700.870900000002</v>
      </c>
      <c r="O103" s="52">
        <v>5782.75</v>
      </c>
      <c r="P103" s="52">
        <v>1035.5</v>
      </c>
      <c r="Q103" s="52">
        <v>18560.599999999999</v>
      </c>
      <c r="R103" s="49">
        <v>938.08</v>
      </c>
      <c r="S103" s="52">
        <v>22187.230000000003</v>
      </c>
      <c r="T103" s="52">
        <v>195.75</v>
      </c>
      <c r="U103" s="52">
        <v>265.75</v>
      </c>
      <c r="V103" s="52">
        <v>2883.25</v>
      </c>
      <c r="W103" s="53">
        <v>0.12995087714870218</v>
      </c>
      <c r="X103" s="53">
        <v>0.12995087714870218</v>
      </c>
      <c r="Y103" s="61">
        <f t="shared" si="9"/>
        <v>3344.75</v>
      </c>
      <c r="Z103" s="61">
        <f t="shared" si="10"/>
        <v>6818.25</v>
      </c>
      <c r="AA103" s="52">
        <f t="shared" si="11"/>
        <v>217175184.42654002</v>
      </c>
      <c r="AB103" s="52">
        <v>5617</v>
      </c>
    </row>
    <row r="104" spans="1:28">
      <c r="A104" s="46" t="s">
        <v>193</v>
      </c>
      <c r="B104" s="46" t="s">
        <v>194</v>
      </c>
      <c r="C104" s="49">
        <v>1633.8300000000002</v>
      </c>
      <c r="D104" s="47">
        <v>22.86</v>
      </c>
      <c r="E104" s="47">
        <v>84.58</v>
      </c>
      <c r="F104" s="48">
        <f t="shared" si="7"/>
        <v>107.44</v>
      </c>
      <c r="G104" s="49">
        <v>0</v>
      </c>
      <c r="H104" s="47">
        <f t="shared" si="8"/>
        <v>107.44</v>
      </c>
      <c r="I104" s="47">
        <v>55</v>
      </c>
      <c r="J104" s="47">
        <v>1.39</v>
      </c>
      <c r="K104" s="50">
        <v>0</v>
      </c>
      <c r="L104" s="48">
        <v>0</v>
      </c>
      <c r="M104" s="49">
        <v>90</v>
      </c>
      <c r="N104" s="51">
        <v>0</v>
      </c>
      <c r="O104" s="52">
        <v>78</v>
      </c>
      <c r="P104" s="52">
        <v>10</v>
      </c>
      <c r="Q104" s="52">
        <v>1521.95</v>
      </c>
      <c r="R104" s="49">
        <v>81.69</v>
      </c>
      <c r="S104" s="52">
        <v>4168.1999999999989</v>
      </c>
      <c r="T104" s="52">
        <v>35.25</v>
      </c>
      <c r="U104" s="52">
        <v>45.25</v>
      </c>
      <c r="V104" s="52">
        <v>624.75</v>
      </c>
      <c r="W104" s="53">
        <v>0.14988484237800492</v>
      </c>
      <c r="X104" s="53">
        <v>0.13500000000000001</v>
      </c>
      <c r="Y104" s="61">
        <f t="shared" si="9"/>
        <v>643.20699999999988</v>
      </c>
      <c r="Z104" s="61">
        <f t="shared" si="10"/>
        <v>88</v>
      </c>
      <c r="AA104" s="52">
        <f t="shared" si="11"/>
        <v>0</v>
      </c>
      <c r="AB104" s="52">
        <v>311</v>
      </c>
    </row>
    <row r="105" spans="1:28">
      <c r="A105" s="46" t="s">
        <v>195</v>
      </c>
      <c r="B105" s="46" t="s">
        <v>196</v>
      </c>
      <c r="C105" s="49">
        <v>17601.969999999998</v>
      </c>
      <c r="D105" s="47">
        <v>183.4</v>
      </c>
      <c r="E105" s="47">
        <v>1005.61</v>
      </c>
      <c r="F105" s="48">
        <f t="shared" si="7"/>
        <v>1189.01</v>
      </c>
      <c r="G105" s="49">
        <v>0</v>
      </c>
      <c r="H105" s="47">
        <f t="shared" si="8"/>
        <v>1189.01</v>
      </c>
      <c r="I105" s="47">
        <v>542</v>
      </c>
      <c r="J105" s="47">
        <v>31.76</v>
      </c>
      <c r="K105" s="50">
        <v>141</v>
      </c>
      <c r="L105" s="48">
        <v>0.2</v>
      </c>
      <c r="M105" s="49">
        <v>229</v>
      </c>
      <c r="N105" s="51">
        <v>5209.9840999999988</v>
      </c>
      <c r="O105" s="52">
        <v>2872</v>
      </c>
      <c r="P105" s="52">
        <v>670.5</v>
      </c>
      <c r="Q105" s="52">
        <v>15604.59</v>
      </c>
      <c r="R105" s="49">
        <v>880.1</v>
      </c>
      <c r="S105" s="52">
        <v>4387.2300000000005</v>
      </c>
      <c r="T105" s="52">
        <v>29.25</v>
      </c>
      <c r="U105" s="52">
        <v>37.75</v>
      </c>
      <c r="V105" s="52">
        <v>399.75</v>
      </c>
      <c r="W105" s="53">
        <v>9.1116718293775337E-2</v>
      </c>
      <c r="X105" s="53">
        <v>9.1116718293775337E-2</v>
      </c>
      <c r="Y105" s="61">
        <f t="shared" si="9"/>
        <v>466.75</v>
      </c>
      <c r="Z105" s="61">
        <f t="shared" si="10"/>
        <v>3542.5</v>
      </c>
      <c r="AA105" s="52">
        <f t="shared" si="11"/>
        <v>81299665.787018985</v>
      </c>
      <c r="AB105" s="52">
        <v>4997</v>
      </c>
    </row>
    <row r="106" spans="1:28">
      <c r="A106" s="46" t="s">
        <v>197</v>
      </c>
      <c r="B106" s="46" t="s">
        <v>198</v>
      </c>
      <c r="C106" s="49">
        <v>27</v>
      </c>
      <c r="D106" s="47">
        <v>0</v>
      </c>
      <c r="E106" s="47">
        <v>0</v>
      </c>
      <c r="F106" s="48">
        <f t="shared" si="7"/>
        <v>0</v>
      </c>
      <c r="G106" s="49">
        <v>0</v>
      </c>
      <c r="H106" s="47">
        <f t="shared" si="8"/>
        <v>0</v>
      </c>
      <c r="I106" s="47">
        <v>0</v>
      </c>
      <c r="J106" s="47">
        <v>0</v>
      </c>
      <c r="K106" s="50">
        <v>0</v>
      </c>
      <c r="L106" s="48">
        <v>0</v>
      </c>
      <c r="M106" s="49">
        <v>0</v>
      </c>
      <c r="N106" s="51">
        <v>44.317399999999999</v>
      </c>
      <c r="O106" s="52">
        <v>0</v>
      </c>
      <c r="P106" s="52">
        <v>0</v>
      </c>
      <c r="Q106" s="52">
        <v>52.89</v>
      </c>
      <c r="R106" s="49">
        <v>1.35</v>
      </c>
      <c r="S106" s="52">
        <v>18200.909999999996</v>
      </c>
      <c r="T106" s="52">
        <v>177.5</v>
      </c>
      <c r="U106" s="52">
        <v>207</v>
      </c>
      <c r="V106" s="52">
        <v>2600.5</v>
      </c>
      <c r="W106" s="53">
        <v>0.14287747151103986</v>
      </c>
      <c r="X106" s="53">
        <v>0.13500000000000001</v>
      </c>
      <c r="Y106" s="61">
        <f t="shared" si="9"/>
        <v>2841.6228499999997</v>
      </c>
      <c r="Z106" s="61">
        <f t="shared" si="10"/>
        <v>0</v>
      </c>
      <c r="AA106" s="52">
        <f t="shared" si="11"/>
        <v>2343.9472860000001</v>
      </c>
      <c r="AB106" s="52">
        <v>20</v>
      </c>
    </row>
    <row r="107" spans="1:28">
      <c r="A107" s="46" t="s">
        <v>199</v>
      </c>
      <c r="B107" s="46" t="s">
        <v>200</v>
      </c>
      <c r="C107" s="49">
        <v>21654.030000000002</v>
      </c>
      <c r="D107" s="47">
        <v>174.28</v>
      </c>
      <c r="E107" s="47">
        <v>805.05</v>
      </c>
      <c r="F107" s="48">
        <f t="shared" si="7"/>
        <v>979.32999999999993</v>
      </c>
      <c r="G107" s="49">
        <v>0</v>
      </c>
      <c r="H107" s="47">
        <f t="shared" si="8"/>
        <v>979.32999999999993</v>
      </c>
      <c r="I107" s="47">
        <v>420</v>
      </c>
      <c r="J107" s="47">
        <v>40.700000000000003</v>
      </c>
      <c r="K107" s="50">
        <v>50</v>
      </c>
      <c r="L107" s="48">
        <v>0</v>
      </c>
      <c r="M107" s="49">
        <v>0</v>
      </c>
      <c r="N107" s="51">
        <v>265.29500000000002</v>
      </c>
      <c r="O107" s="52">
        <v>3100.25</v>
      </c>
      <c r="P107" s="52">
        <v>1213.5</v>
      </c>
      <c r="Q107" s="52">
        <v>20501.98</v>
      </c>
      <c r="R107" s="49">
        <v>1082.7</v>
      </c>
      <c r="S107" s="52">
        <v>1500.3700000000001</v>
      </c>
      <c r="T107" s="52">
        <v>2</v>
      </c>
      <c r="U107" s="52">
        <v>8.25</v>
      </c>
      <c r="V107" s="52">
        <v>182.5</v>
      </c>
      <c r="W107" s="53">
        <v>0.12163666295647073</v>
      </c>
      <c r="X107" s="53">
        <v>0.12163666295647073</v>
      </c>
      <c r="Y107" s="61">
        <f t="shared" si="9"/>
        <v>192.75</v>
      </c>
      <c r="Z107" s="61">
        <f t="shared" si="10"/>
        <v>4313.75</v>
      </c>
      <c r="AA107" s="52">
        <f t="shared" si="11"/>
        <v>5439072.7840999998</v>
      </c>
      <c r="AB107" s="52">
        <v>5580</v>
      </c>
    </row>
    <row r="108" spans="1:28">
      <c r="A108" s="46" t="s">
        <v>201</v>
      </c>
      <c r="B108" s="46" t="s">
        <v>202</v>
      </c>
      <c r="C108" s="49">
        <v>2734.7699999999995</v>
      </c>
      <c r="D108" s="47">
        <v>0</v>
      </c>
      <c r="E108" s="47">
        <v>47.9</v>
      </c>
      <c r="F108" s="48">
        <f t="shared" si="7"/>
        <v>47.9</v>
      </c>
      <c r="G108" s="49">
        <v>0</v>
      </c>
      <c r="H108" s="47">
        <f t="shared" si="8"/>
        <v>47.9</v>
      </c>
      <c r="I108" s="47">
        <v>114.2</v>
      </c>
      <c r="J108" s="47">
        <v>5.47</v>
      </c>
      <c r="K108" s="50">
        <v>4</v>
      </c>
      <c r="L108" s="48">
        <v>0</v>
      </c>
      <c r="M108" s="49">
        <v>37.200000000000003</v>
      </c>
      <c r="N108" s="51">
        <v>2029.0904</v>
      </c>
      <c r="O108" s="52">
        <v>1041.5</v>
      </c>
      <c r="P108" s="52">
        <v>187.5</v>
      </c>
      <c r="Q108" s="52">
        <v>2826.28</v>
      </c>
      <c r="R108" s="49">
        <v>136.74</v>
      </c>
      <c r="S108" s="52">
        <v>15507.13</v>
      </c>
      <c r="T108" s="52">
        <v>158.5</v>
      </c>
      <c r="U108" s="52">
        <v>240</v>
      </c>
      <c r="V108" s="52">
        <v>2070.5</v>
      </c>
      <c r="W108" s="53">
        <v>0.13351922631718444</v>
      </c>
      <c r="X108" s="53">
        <v>0.13351922631718444</v>
      </c>
      <c r="Y108" s="61">
        <f t="shared" si="9"/>
        <v>2469</v>
      </c>
      <c r="Z108" s="61">
        <f t="shared" si="10"/>
        <v>1229</v>
      </c>
      <c r="AA108" s="52">
        <f t="shared" si="11"/>
        <v>5734777.615712001</v>
      </c>
      <c r="AB108" s="52">
        <v>784.09999999999991</v>
      </c>
    </row>
    <row r="109" spans="1:28">
      <c r="A109" s="46" t="s">
        <v>203</v>
      </c>
      <c r="B109" s="46" t="s">
        <v>204</v>
      </c>
      <c r="C109" s="49">
        <v>3848.67</v>
      </c>
      <c r="D109" s="47">
        <v>25.44</v>
      </c>
      <c r="E109" s="47">
        <v>170.21</v>
      </c>
      <c r="F109" s="48">
        <f t="shared" si="7"/>
        <v>195.65</v>
      </c>
      <c r="G109" s="49">
        <v>0</v>
      </c>
      <c r="H109" s="47">
        <f t="shared" si="8"/>
        <v>195.65</v>
      </c>
      <c r="I109" s="47">
        <v>75</v>
      </c>
      <c r="J109" s="47">
        <v>6.02</v>
      </c>
      <c r="K109" s="50">
        <v>0</v>
      </c>
      <c r="L109" s="48">
        <v>0</v>
      </c>
      <c r="M109" s="49">
        <v>135</v>
      </c>
      <c r="N109" s="51">
        <v>0</v>
      </c>
      <c r="O109" s="52">
        <v>172.25</v>
      </c>
      <c r="P109" s="52">
        <v>64.75</v>
      </c>
      <c r="Q109" s="52">
        <v>3358.19</v>
      </c>
      <c r="R109" s="49">
        <v>192.43</v>
      </c>
      <c r="S109" s="52">
        <v>51.25</v>
      </c>
      <c r="T109" s="52">
        <v>1</v>
      </c>
      <c r="U109" s="52">
        <v>2</v>
      </c>
      <c r="V109" s="52">
        <v>19.75</v>
      </c>
      <c r="W109" s="53">
        <v>0.38536585365853659</v>
      </c>
      <c r="X109" s="53">
        <v>0.13500000000000001</v>
      </c>
      <c r="Y109" s="61">
        <f t="shared" si="9"/>
        <v>9.9187499999999993</v>
      </c>
      <c r="Z109" s="61">
        <f t="shared" si="10"/>
        <v>237</v>
      </c>
      <c r="AA109" s="52">
        <f t="shared" si="11"/>
        <v>0</v>
      </c>
      <c r="AB109" s="52">
        <v>1155</v>
      </c>
    </row>
    <row r="110" spans="1:28">
      <c r="A110" s="46" t="s">
        <v>205</v>
      </c>
      <c r="B110" s="46" t="s">
        <v>206</v>
      </c>
      <c r="C110" s="49">
        <v>19103.18</v>
      </c>
      <c r="D110" s="47">
        <v>168.81</v>
      </c>
      <c r="E110" s="47">
        <v>751.56</v>
      </c>
      <c r="F110" s="48">
        <f t="shared" si="7"/>
        <v>920.36999999999989</v>
      </c>
      <c r="G110" s="49">
        <v>0</v>
      </c>
      <c r="H110" s="47">
        <f t="shared" si="8"/>
        <v>920.36999999999989</v>
      </c>
      <c r="I110" s="47">
        <v>403.93</v>
      </c>
      <c r="J110" s="47">
        <v>33.54</v>
      </c>
      <c r="K110" s="50">
        <v>102</v>
      </c>
      <c r="L110" s="48">
        <v>7.56</v>
      </c>
      <c r="M110" s="49">
        <v>128.62</v>
      </c>
      <c r="N110" s="51">
        <v>6368.6463999999987</v>
      </c>
      <c r="O110" s="52">
        <v>3715.25</v>
      </c>
      <c r="P110" s="52">
        <v>753.25</v>
      </c>
      <c r="Q110" s="52">
        <v>16722.86</v>
      </c>
      <c r="R110" s="49">
        <v>955.16</v>
      </c>
      <c r="S110" s="52">
        <v>20720.070000000003</v>
      </c>
      <c r="T110" s="52">
        <v>179.75</v>
      </c>
      <c r="U110" s="52">
        <v>168.75</v>
      </c>
      <c r="V110" s="52">
        <v>1640.5</v>
      </c>
      <c r="W110" s="53">
        <v>7.9174442943484247E-2</v>
      </c>
      <c r="X110" s="53">
        <v>7.9174442943484247E-2</v>
      </c>
      <c r="Y110" s="61">
        <f t="shared" si="9"/>
        <v>1989</v>
      </c>
      <c r="Z110" s="61">
        <f t="shared" si="10"/>
        <v>4468.5</v>
      </c>
      <c r="AA110" s="52">
        <f t="shared" si="11"/>
        <v>106501982.13670398</v>
      </c>
      <c r="AB110" s="52">
        <v>5324.2199999999993</v>
      </c>
    </row>
    <row r="111" spans="1:28">
      <c r="A111" s="46" t="s">
        <v>207</v>
      </c>
      <c r="B111" s="46" t="s">
        <v>208</v>
      </c>
      <c r="C111" s="49">
        <v>9757.58</v>
      </c>
      <c r="D111" s="47">
        <v>38.880000000000003</v>
      </c>
      <c r="E111" s="47">
        <v>485</v>
      </c>
      <c r="F111" s="48">
        <f t="shared" si="7"/>
        <v>523.88</v>
      </c>
      <c r="G111" s="49">
        <v>0</v>
      </c>
      <c r="H111" s="47">
        <f t="shared" si="8"/>
        <v>523.88</v>
      </c>
      <c r="I111" s="47">
        <v>245</v>
      </c>
      <c r="J111" s="47">
        <v>33.090000000000003</v>
      </c>
      <c r="K111" s="50">
        <v>20</v>
      </c>
      <c r="L111" s="48">
        <v>3.61</v>
      </c>
      <c r="M111" s="49">
        <v>0</v>
      </c>
      <c r="N111" s="51">
        <v>0</v>
      </c>
      <c r="O111" s="52">
        <v>271</v>
      </c>
      <c r="P111" s="52">
        <v>103.75</v>
      </c>
      <c r="Q111" s="52">
        <v>8642.0300000000007</v>
      </c>
      <c r="R111" s="49">
        <v>487.88</v>
      </c>
      <c r="S111" s="52">
        <v>2807.3599999999997</v>
      </c>
      <c r="T111" s="52">
        <v>34.5</v>
      </c>
      <c r="U111" s="52">
        <v>23</v>
      </c>
      <c r="V111" s="52">
        <v>337</v>
      </c>
      <c r="W111" s="53">
        <v>0.12004160492419925</v>
      </c>
      <c r="X111" s="53">
        <v>0.12004160492419925</v>
      </c>
      <c r="Y111" s="61">
        <f t="shared" si="9"/>
        <v>394.5</v>
      </c>
      <c r="Z111" s="61">
        <f t="shared" si="10"/>
        <v>374.75</v>
      </c>
      <c r="AA111" s="52">
        <f t="shared" si="11"/>
        <v>0</v>
      </c>
      <c r="AB111" s="52">
        <v>2652</v>
      </c>
    </row>
    <row r="112" spans="1:28">
      <c r="A112" s="46" t="s">
        <v>209</v>
      </c>
      <c r="B112" s="46" t="s">
        <v>210</v>
      </c>
      <c r="C112" s="49">
        <v>7826.8600000000006</v>
      </c>
      <c r="D112" s="47">
        <v>20.73</v>
      </c>
      <c r="E112" s="47">
        <v>303.38</v>
      </c>
      <c r="F112" s="48">
        <f t="shared" si="7"/>
        <v>324.11</v>
      </c>
      <c r="G112" s="49">
        <v>0</v>
      </c>
      <c r="H112" s="47">
        <f t="shared" si="8"/>
        <v>324.11</v>
      </c>
      <c r="I112" s="47">
        <v>353.59</v>
      </c>
      <c r="J112" s="47">
        <v>13.55</v>
      </c>
      <c r="K112" s="50">
        <v>37</v>
      </c>
      <c r="L112" s="48">
        <v>0</v>
      </c>
      <c r="M112" s="49">
        <v>143.27000000000001</v>
      </c>
      <c r="N112" s="51">
        <v>0</v>
      </c>
      <c r="O112" s="52">
        <v>229.75</v>
      </c>
      <c r="P112" s="52">
        <v>71.75</v>
      </c>
      <c r="Q112" s="52">
        <v>7012.63</v>
      </c>
      <c r="R112" s="49">
        <v>391.34</v>
      </c>
      <c r="S112" s="52">
        <v>3356.7300000000005</v>
      </c>
      <c r="T112" s="52">
        <v>29</v>
      </c>
      <c r="U112" s="52">
        <v>27.5</v>
      </c>
      <c r="V112" s="52">
        <v>327</v>
      </c>
      <c r="W112" s="53">
        <v>9.7416235443422608E-2</v>
      </c>
      <c r="X112" s="53">
        <v>9.7416235443422608E-2</v>
      </c>
      <c r="Y112" s="61">
        <f t="shared" si="9"/>
        <v>383.5</v>
      </c>
      <c r="Z112" s="61">
        <f t="shared" si="10"/>
        <v>301.5</v>
      </c>
      <c r="AA112" s="52">
        <f t="shared" si="11"/>
        <v>0</v>
      </c>
      <c r="AB112" s="52">
        <v>2204.67</v>
      </c>
    </row>
    <row r="113" spans="1:28">
      <c r="A113" s="46" t="s">
        <v>211</v>
      </c>
      <c r="B113" s="46" t="s">
        <v>212</v>
      </c>
      <c r="C113" s="49">
        <v>22189.069999999996</v>
      </c>
      <c r="D113" s="47">
        <v>80.72</v>
      </c>
      <c r="E113" s="47">
        <v>1012.69</v>
      </c>
      <c r="F113" s="48">
        <f t="shared" si="7"/>
        <v>1093.4100000000001</v>
      </c>
      <c r="G113" s="49">
        <v>0</v>
      </c>
      <c r="H113" s="47">
        <f t="shared" si="8"/>
        <v>1093.4100000000001</v>
      </c>
      <c r="I113" s="47">
        <v>582.12</v>
      </c>
      <c r="J113" s="47">
        <v>49.1</v>
      </c>
      <c r="K113" s="50">
        <v>0</v>
      </c>
      <c r="L113" s="48">
        <v>0</v>
      </c>
      <c r="M113" s="49">
        <v>8.44</v>
      </c>
      <c r="N113" s="51">
        <v>0</v>
      </c>
      <c r="O113" s="52">
        <v>1302.5</v>
      </c>
      <c r="P113" s="52">
        <v>835.5</v>
      </c>
      <c r="Q113" s="52">
        <v>20524.150000000001</v>
      </c>
      <c r="R113" s="49">
        <v>1109.45</v>
      </c>
      <c r="S113" s="52">
        <v>17166.540000000005</v>
      </c>
      <c r="T113" s="52">
        <v>148.25</v>
      </c>
      <c r="U113" s="52">
        <v>204.25</v>
      </c>
      <c r="V113" s="52">
        <v>1784</v>
      </c>
      <c r="W113" s="53">
        <v>0.10392309690828784</v>
      </c>
      <c r="X113" s="53">
        <v>0.10392309690828784</v>
      </c>
      <c r="Y113" s="61">
        <f t="shared" si="9"/>
        <v>2136.5</v>
      </c>
      <c r="Z113" s="61">
        <f t="shared" si="10"/>
        <v>2138</v>
      </c>
      <c r="AA113" s="52">
        <f t="shared" si="11"/>
        <v>0</v>
      </c>
      <c r="AB113" s="52">
        <v>5968</v>
      </c>
    </row>
    <row r="114" spans="1:28">
      <c r="A114" s="46" t="s">
        <v>213</v>
      </c>
      <c r="B114" s="46" t="s">
        <v>214</v>
      </c>
      <c r="C114" s="49">
        <v>10188.27</v>
      </c>
      <c r="D114" s="47">
        <v>35.01</v>
      </c>
      <c r="E114" s="47">
        <v>345.52</v>
      </c>
      <c r="F114" s="48">
        <f t="shared" si="7"/>
        <v>380.53</v>
      </c>
      <c r="G114" s="49">
        <v>0</v>
      </c>
      <c r="H114" s="47">
        <f t="shared" si="8"/>
        <v>380.53</v>
      </c>
      <c r="I114" s="47">
        <v>189</v>
      </c>
      <c r="J114" s="47">
        <v>8.74</v>
      </c>
      <c r="K114" s="50">
        <v>0</v>
      </c>
      <c r="L114" s="48">
        <v>0</v>
      </c>
      <c r="M114" s="49">
        <v>119</v>
      </c>
      <c r="N114" s="51">
        <v>0</v>
      </c>
      <c r="O114" s="52">
        <v>831.5</v>
      </c>
      <c r="P114" s="52">
        <v>289.75</v>
      </c>
      <c r="Q114" s="52">
        <v>9545.2099999999991</v>
      </c>
      <c r="R114" s="49">
        <v>509.41</v>
      </c>
      <c r="S114" s="52">
        <v>8976.7200000000012</v>
      </c>
      <c r="T114" s="52">
        <v>86.25</v>
      </c>
      <c r="U114" s="52">
        <v>105.25</v>
      </c>
      <c r="V114" s="52">
        <v>995.25</v>
      </c>
      <c r="W114" s="53">
        <v>0.11087011737026441</v>
      </c>
      <c r="X114" s="53">
        <v>0.11087011737026441</v>
      </c>
      <c r="Y114" s="61">
        <f t="shared" si="9"/>
        <v>1186.75</v>
      </c>
      <c r="Z114" s="61">
        <f t="shared" si="10"/>
        <v>1121.25</v>
      </c>
      <c r="AA114" s="52">
        <f t="shared" si="11"/>
        <v>0</v>
      </c>
      <c r="AB114" s="52">
        <v>2832</v>
      </c>
    </row>
    <row r="115" spans="1:28">
      <c r="A115" s="46" t="s">
        <v>215</v>
      </c>
      <c r="B115" s="46" t="s">
        <v>216</v>
      </c>
      <c r="C115" s="49">
        <v>33721.919999999998</v>
      </c>
      <c r="D115" s="47">
        <v>243.61</v>
      </c>
      <c r="E115" s="47">
        <v>1276.93</v>
      </c>
      <c r="F115" s="48">
        <f t="shared" si="7"/>
        <v>1520.54</v>
      </c>
      <c r="G115" s="49">
        <v>314.52</v>
      </c>
      <c r="H115" s="47">
        <f t="shared" si="8"/>
        <v>1835.06</v>
      </c>
      <c r="I115" s="47">
        <v>610</v>
      </c>
      <c r="J115" s="47">
        <v>50.86</v>
      </c>
      <c r="K115" s="50">
        <v>0</v>
      </c>
      <c r="L115" s="48">
        <v>0</v>
      </c>
      <c r="M115" s="49">
        <v>60</v>
      </c>
      <c r="N115" s="51">
        <v>0</v>
      </c>
      <c r="O115" s="52">
        <v>3236.25</v>
      </c>
      <c r="P115" s="52">
        <v>1901</v>
      </c>
      <c r="Q115" s="52">
        <v>30241.39</v>
      </c>
      <c r="R115" s="49">
        <v>1686.1</v>
      </c>
      <c r="S115" s="52">
        <v>7230.42</v>
      </c>
      <c r="T115" s="52">
        <v>74.25</v>
      </c>
      <c r="U115" s="52">
        <v>69.25</v>
      </c>
      <c r="V115" s="52">
        <v>735.75</v>
      </c>
      <c r="W115" s="53">
        <v>0.10175757424879882</v>
      </c>
      <c r="X115" s="53">
        <v>0.10175757424879882</v>
      </c>
      <c r="Y115" s="61">
        <f t="shared" si="9"/>
        <v>879.25</v>
      </c>
      <c r="Z115" s="61">
        <f t="shared" si="10"/>
        <v>5137.25</v>
      </c>
      <c r="AA115" s="52">
        <f t="shared" si="11"/>
        <v>0</v>
      </c>
      <c r="AB115" s="52">
        <v>10211</v>
      </c>
    </row>
    <row r="116" spans="1:28">
      <c r="A116" s="46" t="s">
        <v>217</v>
      </c>
      <c r="B116" s="46" t="s">
        <v>218</v>
      </c>
      <c r="C116" s="49">
        <v>29009.249999999996</v>
      </c>
      <c r="D116" s="47">
        <v>248.68</v>
      </c>
      <c r="E116" s="47">
        <v>1214.52</v>
      </c>
      <c r="F116" s="48">
        <f t="shared" si="7"/>
        <v>1463.2</v>
      </c>
      <c r="G116" s="49">
        <v>0</v>
      </c>
      <c r="H116" s="47">
        <f t="shared" si="8"/>
        <v>1463.2</v>
      </c>
      <c r="I116" s="47">
        <v>1071.51</v>
      </c>
      <c r="J116" s="47">
        <v>80.209999999999994</v>
      </c>
      <c r="K116" s="50">
        <v>283.33</v>
      </c>
      <c r="L116" s="48">
        <v>14.03</v>
      </c>
      <c r="M116" s="49">
        <v>156.61000000000001</v>
      </c>
      <c r="N116" s="51">
        <v>7945.8408999999992</v>
      </c>
      <c r="O116" s="52">
        <v>5827.25</v>
      </c>
      <c r="P116" s="52">
        <v>1429</v>
      </c>
      <c r="Q116" s="52">
        <v>26669.45</v>
      </c>
      <c r="R116" s="49">
        <v>1450.46</v>
      </c>
      <c r="S116" s="52">
        <v>21006.699999999993</v>
      </c>
      <c r="T116" s="52">
        <v>156.25</v>
      </c>
      <c r="U116" s="52">
        <v>125.75</v>
      </c>
      <c r="V116" s="52">
        <v>1552.75</v>
      </c>
      <c r="W116" s="53">
        <v>7.3916893181699195E-2</v>
      </c>
      <c r="X116" s="53">
        <v>7.3916893181699195E-2</v>
      </c>
      <c r="Y116" s="61">
        <f t="shared" si="9"/>
        <v>1834.75</v>
      </c>
      <c r="Z116" s="61">
        <f t="shared" si="10"/>
        <v>7256.25</v>
      </c>
      <c r="AA116" s="52">
        <f t="shared" si="11"/>
        <v>211911206.59050497</v>
      </c>
      <c r="AB116" s="52">
        <v>8303.2999999999993</v>
      </c>
    </row>
    <row r="117" spans="1:28">
      <c r="A117" s="46" t="s">
        <v>219</v>
      </c>
      <c r="B117" s="46" t="s">
        <v>220</v>
      </c>
      <c r="C117" s="49">
        <v>24701.780000000002</v>
      </c>
      <c r="D117" s="47">
        <v>184.07</v>
      </c>
      <c r="E117" s="47">
        <v>833.33</v>
      </c>
      <c r="F117" s="48">
        <f t="shared" si="7"/>
        <v>1017.4000000000001</v>
      </c>
      <c r="G117" s="49">
        <v>0</v>
      </c>
      <c r="H117" s="47">
        <f t="shared" si="8"/>
        <v>1017.4000000000001</v>
      </c>
      <c r="I117" s="47">
        <v>390</v>
      </c>
      <c r="J117" s="47">
        <v>13.38</v>
      </c>
      <c r="K117" s="50">
        <v>25</v>
      </c>
      <c r="L117" s="48">
        <v>0</v>
      </c>
      <c r="M117" s="49">
        <v>245</v>
      </c>
      <c r="N117" s="51">
        <v>0</v>
      </c>
      <c r="O117" s="52">
        <v>1772.75</v>
      </c>
      <c r="P117" s="52">
        <v>876.5</v>
      </c>
      <c r="Q117" s="52">
        <v>22738.84</v>
      </c>
      <c r="R117" s="49">
        <v>1235.0899999999999</v>
      </c>
      <c r="S117" s="52">
        <v>9655.4699999999993</v>
      </c>
      <c r="T117" s="52">
        <v>112.5</v>
      </c>
      <c r="U117" s="52">
        <v>109.25</v>
      </c>
      <c r="V117" s="52">
        <v>1051.25</v>
      </c>
      <c r="W117" s="53">
        <v>0.10887610856851092</v>
      </c>
      <c r="X117" s="53">
        <v>0.10887610856851092</v>
      </c>
      <c r="Y117" s="61">
        <f t="shared" si="9"/>
        <v>1273</v>
      </c>
      <c r="Z117" s="61">
        <f t="shared" si="10"/>
        <v>2649.25</v>
      </c>
      <c r="AA117" s="52">
        <f t="shared" si="11"/>
        <v>0</v>
      </c>
      <c r="AB117" s="52">
        <v>6742</v>
      </c>
    </row>
    <row r="118" spans="1:28">
      <c r="A118" s="46" t="s">
        <v>221</v>
      </c>
      <c r="B118" s="46" t="s">
        <v>222</v>
      </c>
      <c r="C118" s="49">
        <v>401.48</v>
      </c>
      <c r="D118" s="47">
        <v>0</v>
      </c>
      <c r="E118" s="47">
        <v>0</v>
      </c>
      <c r="F118" s="48">
        <f t="shared" si="7"/>
        <v>0</v>
      </c>
      <c r="G118" s="49">
        <v>0</v>
      </c>
      <c r="H118" s="47">
        <f t="shared" si="8"/>
        <v>0</v>
      </c>
      <c r="I118" s="47">
        <v>27</v>
      </c>
      <c r="J118" s="47">
        <v>0.48</v>
      </c>
      <c r="K118" s="50">
        <v>0</v>
      </c>
      <c r="L118" s="48">
        <v>0</v>
      </c>
      <c r="M118" s="49">
        <v>0</v>
      </c>
      <c r="N118" s="51">
        <v>0</v>
      </c>
      <c r="O118" s="52">
        <v>32</v>
      </c>
      <c r="P118" s="52">
        <v>4.75</v>
      </c>
      <c r="Q118" s="52">
        <v>378.38</v>
      </c>
      <c r="R118" s="49">
        <v>20.07</v>
      </c>
      <c r="S118" s="52">
        <v>31218.160000000003</v>
      </c>
      <c r="T118" s="52">
        <v>301</v>
      </c>
      <c r="U118" s="52">
        <v>250.25</v>
      </c>
      <c r="V118" s="52">
        <v>3029.75</v>
      </c>
      <c r="W118" s="53">
        <v>9.7050883203878752E-2</v>
      </c>
      <c r="X118" s="53">
        <v>9.7050883203878752E-2</v>
      </c>
      <c r="Y118" s="61">
        <f t="shared" si="9"/>
        <v>3581</v>
      </c>
      <c r="Z118" s="61">
        <f t="shared" si="10"/>
        <v>36.75</v>
      </c>
      <c r="AA118" s="52">
        <f t="shared" si="11"/>
        <v>0</v>
      </c>
      <c r="AB118" s="52">
        <v>0</v>
      </c>
    </row>
    <row r="119" spans="1:28">
      <c r="A119" s="46" t="s">
        <v>223</v>
      </c>
      <c r="B119" s="46" t="s">
        <v>224</v>
      </c>
      <c r="C119" s="49">
        <v>497.24</v>
      </c>
      <c r="D119" s="47">
        <v>0</v>
      </c>
      <c r="E119" s="47">
        <v>11.43</v>
      </c>
      <c r="F119" s="48">
        <f t="shared" si="7"/>
        <v>11.43</v>
      </c>
      <c r="G119" s="49">
        <v>0</v>
      </c>
      <c r="H119" s="47">
        <f t="shared" si="8"/>
        <v>11.43</v>
      </c>
      <c r="I119" s="47">
        <v>0</v>
      </c>
      <c r="J119" s="47">
        <v>0</v>
      </c>
      <c r="K119" s="50">
        <v>0</v>
      </c>
      <c r="L119" s="48">
        <v>0</v>
      </c>
      <c r="M119" s="49">
        <v>0</v>
      </c>
      <c r="N119" s="51">
        <v>351.1728</v>
      </c>
      <c r="O119" s="52">
        <v>0</v>
      </c>
      <c r="P119" s="52">
        <v>0</v>
      </c>
      <c r="Q119" s="52">
        <v>523.41999999999996</v>
      </c>
      <c r="R119" s="49">
        <v>0</v>
      </c>
      <c r="S119" s="52">
        <v>26757.219999999998</v>
      </c>
      <c r="T119" s="52">
        <v>240.5</v>
      </c>
      <c r="U119" s="52">
        <v>272</v>
      </c>
      <c r="V119" s="52">
        <v>2709.25</v>
      </c>
      <c r="W119" s="53">
        <v>0.10125304497253453</v>
      </c>
      <c r="X119" s="53">
        <v>0.10125304497253453</v>
      </c>
      <c r="Y119" s="61">
        <f t="shared" si="9"/>
        <v>3221.75</v>
      </c>
      <c r="Z119" s="61">
        <f t="shared" si="10"/>
        <v>0</v>
      </c>
      <c r="AA119" s="52">
        <f t="shared" si="11"/>
        <v>183810.86697599999</v>
      </c>
      <c r="AB119" s="52">
        <v>185</v>
      </c>
    </row>
    <row r="120" spans="1:28">
      <c r="A120" s="46" t="s">
        <v>1124</v>
      </c>
      <c r="B120" s="46" t="s">
        <v>1146</v>
      </c>
      <c r="C120" s="49">
        <v>656</v>
      </c>
      <c r="D120" s="47">
        <v>0</v>
      </c>
      <c r="E120" s="47">
        <v>0</v>
      </c>
      <c r="F120" s="48">
        <f t="shared" si="7"/>
        <v>0</v>
      </c>
      <c r="G120" s="49">
        <v>0</v>
      </c>
      <c r="H120" s="47">
        <f t="shared" si="8"/>
        <v>0</v>
      </c>
      <c r="I120" s="47">
        <v>16</v>
      </c>
      <c r="J120" s="47">
        <v>0</v>
      </c>
      <c r="K120" s="50">
        <v>0</v>
      </c>
      <c r="L120" s="48">
        <v>0</v>
      </c>
      <c r="M120" s="49">
        <v>0</v>
      </c>
      <c r="N120" s="51">
        <v>0</v>
      </c>
      <c r="O120" s="52">
        <v>74.5</v>
      </c>
      <c r="P120" s="52">
        <v>13.25</v>
      </c>
      <c r="Q120" s="52">
        <v>330.2</v>
      </c>
      <c r="R120" s="49">
        <v>32.799999999999997</v>
      </c>
      <c r="S120" s="52">
        <v>23263.43</v>
      </c>
      <c r="T120" s="52">
        <v>194</v>
      </c>
      <c r="U120" s="52">
        <v>253.25</v>
      </c>
      <c r="V120" s="52">
        <v>2687.25</v>
      </c>
      <c r="W120" s="53">
        <v>0.11551392034622582</v>
      </c>
      <c r="X120" s="53">
        <v>0.11551392034622582</v>
      </c>
      <c r="Y120" s="61">
        <f t="shared" si="9"/>
        <v>3134.5</v>
      </c>
      <c r="Z120" s="61">
        <f t="shared" si="10"/>
        <v>87.75</v>
      </c>
      <c r="AA120" s="52">
        <f t="shared" si="11"/>
        <v>0</v>
      </c>
      <c r="AB120" s="52">
        <v>0</v>
      </c>
    </row>
    <row r="121" spans="1:28">
      <c r="A121" s="46" t="s">
        <v>225</v>
      </c>
      <c r="B121" s="46" t="s">
        <v>226</v>
      </c>
      <c r="C121" s="49">
        <v>0</v>
      </c>
      <c r="D121" s="47">
        <v>0</v>
      </c>
      <c r="E121" s="47">
        <v>0</v>
      </c>
      <c r="F121" s="48">
        <f t="shared" si="7"/>
        <v>0</v>
      </c>
      <c r="G121" s="49">
        <v>0</v>
      </c>
      <c r="H121" s="47">
        <f t="shared" si="8"/>
        <v>0</v>
      </c>
      <c r="I121" s="47">
        <v>0</v>
      </c>
      <c r="J121" s="47">
        <v>0</v>
      </c>
      <c r="K121" s="50">
        <v>0</v>
      </c>
      <c r="L121" s="48">
        <v>0</v>
      </c>
      <c r="M121" s="49">
        <v>0</v>
      </c>
      <c r="N121" s="51">
        <v>0</v>
      </c>
      <c r="O121" s="52">
        <v>74.5</v>
      </c>
      <c r="P121" s="52">
        <v>13.25</v>
      </c>
      <c r="Q121" s="52">
        <v>330.2</v>
      </c>
      <c r="R121" s="49">
        <v>0</v>
      </c>
      <c r="S121" s="52">
        <v>331.55</v>
      </c>
      <c r="T121" s="52">
        <v>0</v>
      </c>
      <c r="U121" s="52">
        <v>0</v>
      </c>
      <c r="V121" s="52">
        <v>63.5</v>
      </c>
      <c r="W121" s="53">
        <v>0.19152465691449252</v>
      </c>
      <c r="X121" s="53">
        <v>0.13500000000000001</v>
      </c>
      <c r="Y121" s="61">
        <f t="shared" si="9"/>
        <v>44.759250000000002</v>
      </c>
      <c r="Z121" s="61">
        <f t="shared" si="10"/>
        <v>87.75</v>
      </c>
      <c r="AA121" s="52">
        <f t="shared" si="11"/>
        <v>0</v>
      </c>
      <c r="AB121" s="52">
        <v>0</v>
      </c>
    </row>
    <row r="122" spans="1:28">
      <c r="A122" s="46" t="s">
        <v>227</v>
      </c>
      <c r="B122" s="46" t="s">
        <v>228</v>
      </c>
      <c r="C122" s="49">
        <v>324</v>
      </c>
      <c r="D122" s="47">
        <v>0</v>
      </c>
      <c r="E122" s="47">
        <v>0</v>
      </c>
      <c r="F122" s="48">
        <f t="shared" si="7"/>
        <v>0</v>
      </c>
      <c r="G122" s="49">
        <v>0</v>
      </c>
      <c r="H122" s="47">
        <f t="shared" si="8"/>
        <v>0</v>
      </c>
      <c r="I122" s="47">
        <v>0</v>
      </c>
      <c r="J122" s="47">
        <v>0</v>
      </c>
      <c r="K122" s="50">
        <v>0</v>
      </c>
      <c r="L122" s="48">
        <v>0</v>
      </c>
      <c r="M122" s="49">
        <v>0</v>
      </c>
      <c r="N122" s="51">
        <v>250.74</v>
      </c>
      <c r="O122" s="52">
        <v>76.75</v>
      </c>
      <c r="P122" s="52">
        <v>63.5</v>
      </c>
      <c r="Q122" s="52">
        <v>333.5</v>
      </c>
      <c r="R122" s="49">
        <v>0</v>
      </c>
      <c r="S122" s="52">
        <v>533.34</v>
      </c>
      <c r="T122" s="52">
        <v>0</v>
      </c>
      <c r="U122" s="52">
        <v>0</v>
      </c>
      <c r="V122" s="52">
        <v>0</v>
      </c>
      <c r="W122" s="53">
        <v>0</v>
      </c>
      <c r="X122" s="53">
        <v>0</v>
      </c>
      <c r="Y122" s="61">
        <f t="shared" si="9"/>
        <v>0</v>
      </c>
      <c r="Z122" s="61">
        <f t="shared" si="10"/>
        <v>140.25</v>
      </c>
      <c r="AA122" s="52">
        <f t="shared" si="11"/>
        <v>83621.790000000008</v>
      </c>
      <c r="AB122" s="52">
        <v>0</v>
      </c>
    </row>
    <row r="123" spans="1:28">
      <c r="A123" s="46" t="s">
        <v>1125</v>
      </c>
      <c r="B123" s="46" t="s">
        <v>1147</v>
      </c>
      <c r="C123" s="49">
        <v>450</v>
      </c>
      <c r="D123" s="47">
        <v>0</v>
      </c>
      <c r="E123" s="47">
        <v>0</v>
      </c>
      <c r="F123" s="48">
        <f t="shared" si="7"/>
        <v>0</v>
      </c>
      <c r="G123" s="49">
        <v>0</v>
      </c>
      <c r="H123" s="47">
        <f t="shared" si="8"/>
        <v>0</v>
      </c>
      <c r="I123" s="47">
        <v>0</v>
      </c>
      <c r="J123" s="47">
        <v>0</v>
      </c>
      <c r="K123" s="50">
        <v>0</v>
      </c>
      <c r="L123" s="48">
        <v>0</v>
      </c>
      <c r="M123" s="49">
        <v>0</v>
      </c>
      <c r="N123" s="51">
        <v>221.22650000000002</v>
      </c>
      <c r="O123" s="52">
        <v>46.25</v>
      </c>
      <c r="P123" s="52">
        <v>4.25</v>
      </c>
      <c r="Q123" s="52">
        <v>250</v>
      </c>
      <c r="R123" s="49">
        <v>22.5</v>
      </c>
      <c r="S123" s="52">
        <v>475.83</v>
      </c>
      <c r="T123" s="52">
        <v>0</v>
      </c>
      <c r="U123" s="52">
        <v>0</v>
      </c>
      <c r="V123" s="52">
        <v>75.25</v>
      </c>
      <c r="W123" s="53">
        <v>0.15814471554967111</v>
      </c>
      <c r="X123" s="53">
        <v>0.13500000000000001</v>
      </c>
      <c r="Y123" s="61">
        <f t="shared" si="9"/>
        <v>64.237049999999996</v>
      </c>
      <c r="Z123" s="61">
        <f t="shared" si="10"/>
        <v>50.5</v>
      </c>
      <c r="AA123" s="52">
        <f t="shared" si="11"/>
        <v>55306.625000000007</v>
      </c>
      <c r="AB123" s="52">
        <v>0</v>
      </c>
    </row>
    <row r="124" spans="1:28">
      <c r="A124" s="46" t="s">
        <v>1136</v>
      </c>
      <c r="B124" s="46" t="s">
        <v>1148</v>
      </c>
      <c r="C124" s="49">
        <v>252</v>
      </c>
      <c r="D124" s="47">
        <v>0</v>
      </c>
      <c r="E124" s="47">
        <v>0</v>
      </c>
      <c r="F124" s="48">
        <f t="shared" si="7"/>
        <v>0</v>
      </c>
      <c r="G124" s="49">
        <v>0</v>
      </c>
      <c r="H124" s="47">
        <f t="shared" si="8"/>
        <v>0</v>
      </c>
      <c r="I124" s="47">
        <v>0</v>
      </c>
      <c r="J124" s="47">
        <v>0</v>
      </c>
      <c r="K124" s="50">
        <v>0</v>
      </c>
      <c r="L124" s="48">
        <v>0</v>
      </c>
      <c r="M124" s="49">
        <v>0</v>
      </c>
      <c r="N124" s="51">
        <v>184.62300000000002</v>
      </c>
      <c r="O124" s="52">
        <v>84.5</v>
      </c>
      <c r="P124" s="52">
        <v>8.25</v>
      </c>
      <c r="Q124" s="52">
        <v>177.5</v>
      </c>
      <c r="R124" s="49">
        <v>12.6</v>
      </c>
      <c r="S124" s="52">
        <v>0</v>
      </c>
      <c r="T124" s="52">
        <v>0</v>
      </c>
      <c r="U124" s="52">
        <v>0</v>
      </c>
      <c r="V124" s="52">
        <v>0</v>
      </c>
      <c r="W124" s="53">
        <v>0</v>
      </c>
      <c r="X124" s="53">
        <v>0</v>
      </c>
      <c r="Y124" s="61">
        <f t="shared" si="9"/>
        <v>0</v>
      </c>
      <c r="Z124" s="61">
        <f t="shared" si="10"/>
        <v>92.75</v>
      </c>
      <c r="AA124" s="52">
        <f t="shared" si="11"/>
        <v>32770.582500000004</v>
      </c>
      <c r="AB124" s="52">
        <v>252</v>
      </c>
    </row>
    <row r="125" spans="1:28">
      <c r="A125" s="46" t="s">
        <v>229</v>
      </c>
      <c r="B125" s="46" t="s">
        <v>230</v>
      </c>
      <c r="C125" s="49">
        <v>5735.49</v>
      </c>
      <c r="D125" s="47">
        <v>115.34</v>
      </c>
      <c r="E125" s="47">
        <v>312.11</v>
      </c>
      <c r="F125" s="48">
        <f t="shared" si="7"/>
        <v>427.45000000000005</v>
      </c>
      <c r="G125" s="49">
        <v>255.78</v>
      </c>
      <c r="H125" s="47">
        <f t="shared" si="8"/>
        <v>683.23</v>
      </c>
      <c r="I125" s="47">
        <v>50</v>
      </c>
      <c r="J125" s="47">
        <v>8.26</v>
      </c>
      <c r="K125" s="50">
        <v>33</v>
      </c>
      <c r="L125" s="48">
        <v>0</v>
      </c>
      <c r="M125" s="49">
        <v>172</v>
      </c>
      <c r="N125" s="51">
        <v>2844.3715999999999</v>
      </c>
      <c r="O125" s="52">
        <v>446.25</v>
      </c>
      <c r="P125" s="52">
        <v>41.5</v>
      </c>
      <c r="Q125" s="52">
        <v>5040.3599999999997</v>
      </c>
      <c r="R125" s="49">
        <v>286.77</v>
      </c>
      <c r="S125" s="52">
        <v>347.6</v>
      </c>
      <c r="T125" s="52">
        <v>0</v>
      </c>
      <c r="U125" s="52">
        <v>0</v>
      </c>
      <c r="V125" s="52">
        <v>39.25</v>
      </c>
      <c r="W125" s="53">
        <v>0.11291714614499423</v>
      </c>
      <c r="X125" s="53">
        <v>0.11291714614499423</v>
      </c>
      <c r="Y125" s="61">
        <f t="shared" si="9"/>
        <v>39.25</v>
      </c>
      <c r="Z125" s="61">
        <f t="shared" si="10"/>
        <v>487.75</v>
      </c>
      <c r="AA125" s="52">
        <f t="shared" si="11"/>
        <v>14336656.837776</v>
      </c>
      <c r="AB125" s="52">
        <v>1623</v>
      </c>
    </row>
    <row r="126" spans="1:28">
      <c r="A126" s="46" t="s">
        <v>231</v>
      </c>
      <c r="B126" s="46" t="s">
        <v>232</v>
      </c>
      <c r="C126" s="49">
        <v>4004.8500000000004</v>
      </c>
      <c r="D126" s="47">
        <v>95.84</v>
      </c>
      <c r="E126" s="47">
        <v>276.48</v>
      </c>
      <c r="F126" s="48">
        <f t="shared" si="7"/>
        <v>372.32000000000005</v>
      </c>
      <c r="G126" s="49">
        <v>0</v>
      </c>
      <c r="H126" s="47">
        <f t="shared" si="8"/>
        <v>372.32000000000005</v>
      </c>
      <c r="I126" s="47">
        <v>60</v>
      </c>
      <c r="J126" s="47">
        <v>2.5299999999999998</v>
      </c>
      <c r="K126" s="50">
        <v>0</v>
      </c>
      <c r="L126" s="48">
        <v>0</v>
      </c>
      <c r="M126" s="49">
        <v>50</v>
      </c>
      <c r="N126" s="51">
        <v>0</v>
      </c>
      <c r="O126" s="52">
        <v>52.5</v>
      </c>
      <c r="P126" s="52">
        <v>19</v>
      </c>
      <c r="Q126" s="52">
        <v>3762.83</v>
      </c>
      <c r="R126" s="49">
        <v>200.24</v>
      </c>
      <c r="S126" s="52">
        <v>298.8</v>
      </c>
      <c r="T126" s="52">
        <v>0</v>
      </c>
      <c r="U126" s="52">
        <v>0</v>
      </c>
      <c r="V126" s="52">
        <v>49.5</v>
      </c>
      <c r="W126" s="53">
        <v>0.16566265060240964</v>
      </c>
      <c r="X126" s="53">
        <v>0.13500000000000001</v>
      </c>
      <c r="Y126" s="61">
        <f t="shared" si="9"/>
        <v>40.338000000000001</v>
      </c>
      <c r="Z126" s="61">
        <f t="shared" si="10"/>
        <v>71.5</v>
      </c>
      <c r="AA126" s="52">
        <f t="shared" si="11"/>
        <v>0</v>
      </c>
      <c r="AB126" s="52">
        <v>939</v>
      </c>
    </row>
    <row r="127" spans="1:28">
      <c r="A127" s="46" t="s">
        <v>233</v>
      </c>
      <c r="B127" s="46" t="s">
        <v>234</v>
      </c>
      <c r="C127" s="49">
        <v>6150.68</v>
      </c>
      <c r="D127" s="47">
        <v>83.8</v>
      </c>
      <c r="E127" s="47">
        <v>247.87</v>
      </c>
      <c r="F127" s="48">
        <f t="shared" si="7"/>
        <v>331.67</v>
      </c>
      <c r="G127" s="49">
        <v>0</v>
      </c>
      <c r="H127" s="47">
        <f t="shared" si="8"/>
        <v>331.67</v>
      </c>
      <c r="I127" s="47">
        <v>193</v>
      </c>
      <c r="J127" s="47">
        <v>10.41</v>
      </c>
      <c r="K127" s="50">
        <v>0</v>
      </c>
      <c r="L127" s="48">
        <v>0</v>
      </c>
      <c r="M127" s="49">
        <v>64</v>
      </c>
      <c r="N127" s="51">
        <v>215.3236</v>
      </c>
      <c r="O127" s="52">
        <v>245</v>
      </c>
      <c r="P127" s="52">
        <v>61.25</v>
      </c>
      <c r="Q127" s="52">
        <v>5825.01</v>
      </c>
      <c r="R127" s="49">
        <v>307.52999999999997</v>
      </c>
      <c r="S127" s="52">
        <v>280.2</v>
      </c>
      <c r="T127" s="52">
        <v>0</v>
      </c>
      <c r="U127" s="52">
        <v>0</v>
      </c>
      <c r="V127" s="52">
        <v>12.5</v>
      </c>
      <c r="W127" s="53">
        <v>4.4610992148465381E-2</v>
      </c>
      <c r="X127" s="53">
        <v>4.4610992148465381E-2</v>
      </c>
      <c r="Y127" s="61">
        <f t="shared" si="9"/>
        <v>12.5</v>
      </c>
      <c r="Z127" s="61">
        <f t="shared" si="10"/>
        <v>306.25</v>
      </c>
      <c r="AA127" s="52">
        <f t="shared" si="11"/>
        <v>1254262.1232360001</v>
      </c>
      <c r="AB127" s="52">
        <v>1658.5</v>
      </c>
    </row>
    <row r="128" spans="1:28">
      <c r="A128" s="46" t="s">
        <v>235</v>
      </c>
      <c r="B128" s="46" t="s">
        <v>236</v>
      </c>
      <c r="C128" s="49">
        <v>12117.259999999998</v>
      </c>
      <c r="D128" s="47">
        <v>105.3</v>
      </c>
      <c r="E128" s="47">
        <v>555.91</v>
      </c>
      <c r="F128" s="48">
        <f t="shared" si="7"/>
        <v>661.20999999999992</v>
      </c>
      <c r="G128" s="49">
        <v>0</v>
      </c>
      <c r="H128" s="47">
        <f t="shared" si="8"/>
        <v>661.20999999999992</v>
      </c>
      <c r="I128" s="47">
        <v>310</v>
      </c>
      <c r="J128" s="47">
        <v>18.05</v>
      </c>
      <c r="K128" s="50">
        <v>0</v>
      </c>
      <c r="L128" s="48">
        <v>0</v>
      </c>
      <c r="M128" s="49">
        <v>401</v>
      </c>
      <c r="N128" s="51">
        <v>0</v>
      </c>
      <c r="O128" s="52">
        <v>357.75</v>
      </c>
      <c r="P128" s="52">
        <v>118.75</v>
      </c>
      <c r="Q128" s="52">
        <v>11240.29</v>
      </c>
      <c r="R128" s="49">
        <v>605.86</v>
      </c>
      <c r="S128" s="52">
        <v>4801.7999999999993</v>
      </c>
      <c r="T128" s="52">
        <v>76</v>
      </c>
      <c r="U128" s="52">
        <v>79.25</v>
      </c>
      <c r="V128" s="52">
        <v>658.5</v>
      </c>
      <c r="W128" s="53">
        <v>0.13713607397226044</v>
      </c>
      <c r="X128" s="53">
        <v>0.13500000000000001</v>
      </c>
      <c r="Y128" s="61">
        <f t="shared" si="9"/>
        <v>803.49299999999994</v>
      </c>
      <c r="Z128" s="61">
        <f t="shared" si="10"/>
        <v>476.5</v>
      </c>
      <c r="AA128" s="52">
        <f t="shared" si="11"/>
        <v>0</v>
      </c>
      <c r="AB128" s="52">
        <v>3221</v>
      </c>
    </row>
    <row r="129" spans="1:28">
      <c r="A129" s="46" t="s">
        <v>237</v>
      </c>
      <c r="B129" s="46" t="s">
        <v>238</v>
      </c>
      <c r="C129" s="49">
        <v>10557.28</v>
      </c>
      <c r="D129" s="47">
        <v>245.91</v>
      </c>
      <c r="E129" s="47">
        <v>632.23</v>
      </c>
      <c r="F129" s="48">
        <f t="shared" si="7"/>
        <v>878.14</v>
      </c>
      <c r="G129" s="49">
        <v>0</v>
      </c>
      <c r="H129" s="47">
        <f t="shared" si="8"/>
        <v>878.14</v>
      </c>
      <c r="I129" s="47">
        <v>260.26</v>
      </c>
      <c r="J129" s="47">
        <v>11.89</v>
      </c>
      <c r="K129" s="50">
        <v>0</v>
      </c>
      <c r="L129" s="48">
        <v>0</v>
      </c>
      <c r="M129" s="49">
        <v>323.86</v>
      </c>
      <c r="N129" s="51">
        <v>365.48360000000002</v>
      </c>
      <c r="O129" s="52">
        <v>194.25</v>
      </c>
      <c r="P129" s="52">
        <v>37</v>
      </c>
      <c r="Q129" s="52">
        <v>9647.3700000000008</v>
      </c>
      <c r="R129" s="49">
        <v>527.86</v>
      </c>
      <c r="S129" s="52">
        <v>3788.49</v>
      </c>
      <c r="T129" s="52">
        <v>11.5</v>
      </c>
      <c r="U129" s="52">
        <v>31.25</v>
      </c>
      <c r="V129" s="52">
        <v>424.75</v>
      </c>
      <c r="W129" s="53">
        <v>0.11211590897692748</v>
      </c>
      <c r="X129" s="53">
        <v>0.11211590897692748</v>
      </c>
      <c r="Y129" s="61">
        <f t="shared" si="9"/>
        <v>467.5</v>
      </c>
      <c r="Z129" s="61">
        <f t="shared" si="10"/>
        <v>231.25</v>
      </c>
      <c r="AA129" s="52">
        <f t="shared" si="11"/>
        <v>3525955.5181320007</v>
      </c>
      <c r="AB129" s="52">
        <v>2937.98</v>
      </c>
    </row>
    <row r="130" spans="1:28">
      <c r="A130" s="46" t="s">
        <v>239</v>
      </c>
      <c r="B130" s="46" t="s">
        <v>240</v>
      </c>
      <c r="C130" s="49">
        <v>86.69</v>
      </c>
      <c r="D130" s="47">
        <v>0</v>
      </c>
      <c r="E130" s="47">
        <v>2.4900000000000002</v>
      </c>
      <c r="F130" s="48">
        <f t="shared" si="7"/>
        <v>2.4900000000000002</v>
      </c>
      <c r="G130" s="49">
        <v>0</v>
      </c>
      <c r="H130" s="47">
        <f t="shared" si="8"/>
        <v>2.4900000000000002</v>
      </c>
      <c r="I130" s="47">
        <v>0</v>
      </c>
      <c r="J130" s="47">
        <v>0</v>
      </c>
      <c r="K130" s="50">
        <v>0</v>
      </c>
      <c r="L130" s="48">
        <v>0</v>
      </c>
      <c r="M130" s="49">
        <v>0</v>
      </c>
      <c r="N130" s="51">
        <v>59.640999999999998</v>
      </c>
      <c r="O130" s="52">
        <v>0</v>
      </c>
      <c r="P130" s="52">
        <v>0</v>
      </c>
      <c r="Q130" s="52">
        <v>81.239999999999995</v>
      </c>
      <c r="R130" s="49">
        <v>0</v>
      </c>
      <c r="S130" s="52">
        <v>5930.33</v>
      </c>
      <c r="T130" s="52">
        <v>61.5</v>
      </c>
      <c r="U130" s="52">
        <v>77.5</v>
      </c>
      <c r="V130" s="52">
        <v>767.5</v>
      </c>
      <c r="W130" s="53">
        <v>0.12941944208838294</v>
      </c>
      <c r="X130" s="53">
        <v>0.12941944208838294</v>
      </c>
      <c r="Y130" s="61">
        <f t="shared" si="9"/>
        <v>906.5</v>
      </c>
      <c r="Z130" s="61">
        <f t="shared" si="10"/>
        <v>0</v>
      </c>
      <c r="AA130" s="52">
        <f t="shared" si="11"/>
        <v>4845.2348399999992</v>
      </c>
      <c r="AB130" s="52">
        <v>0</v>
      </c>
    </row>
    <row r="131" spans="1:28">
      <c r="A131" s="46" t="s">
        <v>241</v>
      </c>
      <c r="B131" s="46" t="s">
        <v>242</v>
      </c>
      <c r="C131" s="49">
        <v>42</v>
      </c>
      <c r="D131" s="47">
        <v>0</v>
      </c>
      <c r="E131" s="47">
        <v>0</v>
      </c>
      <c r="F131" s="48">
        <f t="shared" si="7"/>
        <v>0</v>
      </c>
      <c r="G131" s="49">
        <v>0</v>
      </c>
      <c r="H131" s="47">
        <f t="shared" si="8"/>
        <v>0</v>
      </c>
      <c r="I131" s="47">
        <v>0</v>
      </c>
      <c r="J131" s="47">
        <v>0</v>
      </c>
      <c r="K131" s="50">
        <v>0</v>
      </c>
      <c r="L131" s="48">
        <v>0</v>
      </c>
      <c r="M131" s="49">
        <v>0</v>
      </c>
      <c r="N131" s="51">
        <v>0</v>
      </c>
      <c r="O131" s="52">
        <v>0</v>
      </c>
      <c r="P131" s="52">
        <v>0</v>
      </c>
      <c r="Q131" s="52">
        <v>35.200000000000003</v>
      </c>
      <c r="R131" s="49">
        <v>0</v>
      </c>
      <c r="S131" s="52">
        <v>11622.240000000002</v>
      </c>
      <c r="T131" s="52">
        <v>139</v>
      </c>
      <c r="U131" s="52">
        <v>158.75</v>
      </c>
      <c r="V131" s="52">
        <v>1659.25</v>
      </c>
      <c r="W131" s="53">
        <v>0.1427650779884084</v>
      </c>
      <c r="X131" s="53">
        <v>0.13500000000000001</v>
      </c>
      <c r="Y131" s="61">
        <f t="shared" si="9"/>
        <v>1866.7524000000003</v>
      </c>
      <c r="Z131" s="61">
        <f t="shared" si="10"/>
        <v>0</v>
      </c>
      <c r="AA131" s="52">
        <f t="shared" si="11"/>
        <v>0</v>
      </c>
      <c r="AB131" s="52">
        <v>31</v>
      </c>
    </row>
    <row r="132" spans="1:28">
      <c r="A132" s="46" t="s">
        <v>243</v>
      </c>
      <c r="B132" s="46" t="s">
        <v>244</v>
      </c>
      <c r="C132" s="49">
        <v>99</v>
      </c>
      <c r="D132" s="47">
        <v>0</v>
      </c>
      <c r="E132" s="47">
        <v>0</v>
      </c>
      <c r="F132" s="48">
        <f t="shared" si="7"/>
        <v>0</v>
      </c>
      <c r="G132" s="49">
        <v>0</v>
      </c>
      <c r="H132" s="47">
        <f t="shared" si="8"/>
        <v>0</v>
      </c>
      <c r="I132" s="47">
        <v>2</v>
      </c>
      <c r="J132" s="47">
        <v>0</v>
      </c>
      <c r="K132" s="50">
        <v>0</v>
      </c>
      <c r="L132" s="48">
        <v>0</v>
      </c>
      <c r="M132" s="49">
        <v>0</v>
      </c>
      <c r="N132" s="51">
        <v>60.6676</v>
      </c>
      <c r="O132" s="52">
        <v>10</v>
      </c>
      <c r="P132" s="52">
        <v>3</v>
      </c>
      <c r="Q132" s="52">
        <v>104.89</v>
      </c>
      <c r="R132" s="49">
        <v>0</v>
      </c>
      <c r="S132" s="52">
        <v>9893.3999999999978</v>
      </c>
      <c r="T132" s="52">
        <v>98</v>
      </c>
      <c r="U132" s="52">
        <v>156.75</v>
      </c>
      <c r="V132" s="52">
        <v>1377</v>
      </c>
      <c r="W132" s="53">
        <v>0.13918369822305782</v>
      </c>
      <c r="X132" s="53">
        <v>0.13500000000000001</v>
      </c>
      <c r="Y132" s="61">
        <f t="shared" si="9"/>
        <v>1590.3589999999997</v>
      </c>
      <c r="Z132" s="61">
        <f t="shared" si="10"/>
        <v>13</v>
      </c>
      <c r="AA132" s="52">
        <f t="shared" si="11"/>
        <v>6363.4245639999999</v>
      </c>
      <c r="AB132" s="52">
        <v>22</v>
      </c>
    </row>
    <row r="133" spans="1:28">
      <c r="A133" s="46" t="s">
        <v>245</v>
      </c>
      <c r="B133" s="46" t="s">
        <v>246</v>
      </c>
      <c r="C133" s="49">
        <v>203.99</v>
      </c>
      <c r="D133" s="47">
        <v>1.9</v>
      </c>
      <c r="E133" s="47">
        <v>10.09</v>
      </c>
      <c r="F133" s="48">
        <f t="shared" si="7"/>
        <v>11.99</v>
      </c>
      <c r="G133" s="49">
        <v>0</v>
      </c>
      <c r="H133" s="47">
        <f t="shared" si="8"/>
        <v>11.99</v>
      </c>
      <c r="I133" s="47">
        <v>6</v>
      </c>
      <c r="J133" s="47">
        <v>0</v>
      </c>
      <c r="K133" s="50">
        <v>0</v>
      </c>
      <c r="L133" s="48">
        <v>0</v>
      </c>
      <c r="M133" s="49">
        <v>0</v>
      </c>
      <c r="N133" s="51">
        <v>0</v>
      </c>
      <c r="O133" s="52">
        <v>0</v>
      </c>
      <c r="P133" s="52">
        <v>0</v>
      </c>
      <c r="Q133" s="52">
        <v>189.96</v>
      </c>
      <c r="R133" s="49">
        <v>10.199999999999999</v>
      </c>
      <c r="S133" s="52">
        <v>88.19</v>
      </c>
      <c r="T133" s="52">
        <v>0</v>
      </c>
      <c r="U133" s="52">
        <v>0</v>
      </c>
      <c r="V133" s="52">
        <v>17.25</v>
      </c>
      <c r="W133" s="53">
        <v>0.19560040820954758</v>
      </c>
      <c r="X133" s="53">
        <v>0.13500000000000001</v>
      </c>
      <c r="Y133" s="61">
        <f t="shared" si="9"/>
        <v>11.90565</v>
      </c>
      <c r="Z133" s="61">
        <f t="shared" si="10"/>
        <v>0</v>
      </c>
      <c r="AA133" s="52">
        <f t="shared" si="11"/>
        <v>0</v>
      </c>
      <c r="AB133" s="52">
        <v>56</v>
      </c>
    </row>
    <row r="134" spans="1:28">
      <c r="A134" s="46" t="s">
        <v>247</v>
      </c>
      <c r="B134" s="46" t="s">
        <v>248</v>
      </c>
      <c r="C134" s="49">
        <v>3423.98</v>
      </c>
      <c r="D134" s="47">
        <v>22.37</v>
      </c>
      <c r="E134" s="47">
        <v>150.61000000000001</v>
      </c>
      <c r="F134" s="48">
        <f t="shared" si="7"/>
        <v>172.98000000000002</v>
      </c>
      <c r="G134" s="49">
        <v>0</v>
      </c>
      <c r="H134" s="47">
        <f t="shared" si="8"/>
        <v>172.98000000000002</v>
      </c>
      <c r="I134" s="47">
        <v>95</v>
      </c>
      <c r="J134" s="47">
        <v>0</v>
      </c>
      <c r="K134" s="50">
        <v>0</v>
      </c>
      <c r="L134" s="48">
        <v>0</v>
      </c>
      <c r="M134" s="49">
        <v>72</v>
      </c>
      <c r="N134" s="51">
        <v>290.91660000000002</v>
      </c>
      <c r="O134" s="52">
        <v>254.25</v>
      </c>
      <c r="P134" s="52">
        <v>47.25</v>
      </c>
      <c r="Q134" s="52">
        <v>3278.73</v>
      </c>
      <c r="R134" s="49">
        <v>171.2</v>
      </c>
      <c r="S134" s="52">
        <v>36</v>
      </c>
      <c r="T134" s="52">
        <v>0</v>
      </c>
      <c r="U134" s="52">
        <v>0</v>
      </c>
      <c r="V134" s="52">
        <v>3</v>
      </c>
      <c r="W134" s="53">
        <v>8.3333333333333329E-2</v>
      </c>
      <c r="X134" s="53">
        <v>8.3333333333333329E-2</v>
      </c>
      <c r="Y134" s="61">
        <f t="shared" si="9"/>
        <v>3</v>
      </c>
      <c r="Z134" s="61">
        <f t="shared" si="10"/>
        <v>301.5</v>
      </c>
      <c r="AA134" s="52">
        <f t="shared" si="11"/>
        <v>953836.98391800001</v>
      </c>
      <c r="AB134" s="52">
        <v>954</v>
      </c>
    </row>
    <row r="135" spans="1:28">
      <c r="A135" s="46" t="s">
        <v>249</v>
      </c>
      <c r="B135" s="46" t="s">
        <v>250</v>
      </c>
      <c r="C135" s="49">
        <v>632.84</v>
      </c>
      <c r="D135" s="47">
        <v>15.12</v>
      </c>
      <c r="E135" s="47">
        <v>46.72</v>
      </c>
      <c r="F135" s="48">
        <f t="shared" si="7"/>
        <v>61.839999999999996</v>
      </c>
      <c r="G135" s="49">
        <v>0</v>
      </c>
      <c r="H135" s="47">
        <f t="shared" si="8"/>
        <v>61.839999999999996</v>
      </c>
      <c r="I135" s="47">
        <v>15</v>
      </c>
      <c r="J135" s="47">
        <v>0</v>
      </c>
      <c r="K135" s="50">
        <v>0</v>
      </c>
      <c r="L135" s="48">
        <v>0</v>
      </c>
      <c r="M135" s="49">
        <v>0</v>
      </c>
      <c r="N135" s="51">
        <v>0</v>
      </c>
      <c r="O135" s="52">
        <v>56</v>
      </c>
      <c r="P135" s="52">
        <v>3</v>
      </c>
      <c r="Q135" s="52">
        <v>662.69</v>
      </c>
      <c r="R135" s="49">
        <v>31.64</v>
      </c>
      <c r="S135" s="52">
        <v>94.08</v>
      </c>
      <c r="T135" s="52">
        <v>2.25</v>
      </c>
      <c r="U135" s="52">
        <v>0.25</v>
      </c>
      <c r="V135" s="52">
        <v>15.5</v>
      </c>
      <c r="W135" s="53">
        <v>0.16475340136054423</v>
      </c>
      <c r="X135" s="53">
        <v>0.13500000000000001</v>
      </c>
      <c r="Y135" s="61">
        <f t="shared" si="9"/>
        <v>15.200800000000001</v>
      </c>
      <c r="Z135" s="61">
        <f t="shared" si="10"/>
        <v>59</v>
      </c>
      <c r="AA135" s="52">
        <f t="shared" si="11"/>
        <v>0</v>
      </c>
      <c r="AB135" s="52">
        <v>120</v>
      </c>
    </row>
    <row r="136" spans="1:28">
      <c r="A136" s="46" t="s">
        <v>251</v>
      </c>
      <c r="B136" s="46" t="s">
        <v>252</v>
      </c>
      <c r="C136" s="49">
        <v>972.09000000000015</v>
      </c>
      <c r="D136" s="47">
        <v>3.97</v>
      </c>
      <c r="E136" s="47">
        <v>55.22</v>
      </c>
      <c r="F136" s="48">
        <f t="shared" si="7"/>
        <v>59.19</v>
      </c>
      <c r="G136" s="49">
        <v>0</v>
      </c>
      <c r="H136" s="47">
        <f t="shared" si="8"/>
        <v>59.19</v>
      </c>
      <c r="I136" s="47">
        <v>16</v>
      </c>
      <c r="J136" s="47">
        <v>0</v>
      </c>
      <c r="K136" s="50">
        <v>0</v>
      </c>
      <c r="L136" s="48">
        <v>0</v>
      </c>
      <c r="M136" s="49">
        <v>27</v>
      </c>
      <c r="N136" s="51">
        <v>13.167499999999999</v>
      </c>
      <c r="O136" s="52">
        <v>14</v>
      </c>
      <c r="P136" s="52">
        <v>4.5</v>
      </c>
      <c r="Q136" s="52">
        <v>866.59</v>
      </c>
      <c r="R136" s="49">
        <v>48.6</v>
      </c>
      <c r="S136" s="52">
        <v>220.89</v>
      </c>
      <c r="T136" s="52">
        <v>1.5</v>
      </c>
      <c r="U136" s="52">
        <v>3</v>
      </c>
      <c r="V136" s="52">
        <v>21.25</v>
      </c>
      <c r="W136" s="53">
        <v>9.6201729367558525E-2</v>
      </c>
      <c r="X136" s="53">
        <v>9.6201729367558525E-2</v>
      </c>
      <c r="Y136" s="61">
        <f t="shared" si="9"/>
        <v>25.75</v>
      </c>
      <c r="Z136" s="61">
        <f t="shared" si="10"/>
        <v>18.5</v>
      </c>
      <c r="AA136" s="52">
        <f t="shared" si="11"/>
        <v>11410.823824999999</v>
      </c>
      <c r="AB136" s="52">
        <v>254.2</v>
      </c>
    </row>
    <row r="137" spans="1:28">
      <c r="A137" s="46" t="s">
        <v>253</v>
      </c>
      <c r="B137" s="46" t="s">
        <v>254</v>
      </c>
      <c r="C137" s="49">
        <v>75.819999999999993</v>
      </c>
      <c r="D137" s="47">
        <v>0</v>
      </c>
      <c r="E137" s="47">
        <v>4.32</v>
      </c>
      <c r="F137" s="48">
        <f t="shared" si="7"/>
        <v>4.32</v>
      </c>
      <c r="G137" s="49">
        <v>0</v>
      </c>
      <c r="H137" s="47">
        <f t="shared" si="8"/>
        <v>4.32</v>
      </c>
      <c r="I137" s="47">
        <v>0.5</v>
      </c>
      <c r="J137" s="47">
        <v>0</v>
      </c>
      <c r="K137" s="50">
        <v>0</v>
      </c>
      <c r="L137" s="48">
        <v>0</v>
      </c>
      <c r="M137" s="49">
        <v>0</v>
      </c>
      <c r="N137" s="51">
        <v>52.591500000000003</v>
      </c>
      <c r="O137" s="52">
        <v>0</v>
      </c>
      <c r="P137" s="52">
        <v>0</v>
      </c>
      <c r="Q137" s="52">
        <v>67.39</v>
      </c>
      <c r="R137" s="49">
        <v>0</v>
      </c>
      <c r="S137" s="52">
        <v>3323.7200000000003</v>
      </c>
      <c r="T137" s="52">
        <v>41.5</v>
      </c>
      <c r="U137" s="52">
        <v>49.5</v>
      </c>
      <c r="V137" s="52">
        <v>402</v>
      </c>
      <c r="W137" s="53">
        <v>0.12094881638645853</v>
      </c>
      <c r="X137" s="53">
        <v>0.12094881638645853</v>
      </c>
      <c r="Y137" s="61">
        <f t="shared" si="9"/>
        <v>493</v>
      </c>
      <c r="Z137" s="61">
        <f t="shared" si="10"/>
        <v>0</v>
      </c>
      <c r="AA137" s="52">
        <f t="shared" si="11"/>
        <v>3544.1411850000004</v>
      </c>
      <c r="AB137" s="52">
        <v>26</v>
      </c>
    </row>
    <row r="138" spans="1:28">
      <c r="A138" s="46" t="s">
        <v>255</v>
      </c>
      <c r="B138" s="46" t="s">
        <v>256</v>
      </c>
      <c r="C138" s="49">
        <v>120</v>
      </c>
      <c r="D138" s="47">
        <v>0</v>
      </c>
      <c r="E138" s="47">
        <v>0</v>
      </c>
      <c r="F138" s="48">
        <f t="shared" ref="F138:F201" si="12">D138+E138</f>
        <v>0</v>
      </c>
      <c r="G138" s="49">
        <v>0</v>
      </c>
      <c r="H138" s="47">
        <f t="shared" ref="H138:H201" si="13">SUM(F138:G138)</f>
        <v>0</v>
      </c>
      <c r="I138" s="47">
        <v>0</v>
      </c>
      <c r="J138" s="47">
        <v>0</v>
      </c>
      <c r="K138" s="50">
        <v>0</v>
      </c>
      <c r="L138" s="48">
        <v>0</v>
      </c>
      <c r="M138" s="49">
        <v>0</v>
      </c>
      <c r="N138" s="51">
        <v>0</v>
      </c>
      <c r="O138" s="52">
        <v>0</v>
      </c>
      <c r="P138" s="52">
        <v>0</v>
      </c>
      <c r="Q138" s="52">
        <v>117.57</v>
      </c>
      <c r="R138" s="49">
        <v>0</v>
      </c>
      <c r="S138" s="52">
        <v>648.85</v>
      </c>
      <c r="T138" s="52">
        <v>6</v>
      </c>
      <c r="U138" s="52">
        <v>12</v>
      </c>
      <c r="V138" s="52">
        <v>93.5</v>
      </c>
      <c r="W138" s="53">
        <v>0.14410110194960313</v>
      </c>
      <c r="X138" s="53">
        <v>0.13500000000000001</v>
      </c>
      <c r="Y138" s="61">
        <f t="shared" ref="Y138:Y201" si="14">(T138+U138)+(S138*X138)</f>
        <v>105.59475</v>
      </c>
      <c r="Z138" s="61">
        <f t="shared" ref="Z138:Z201" si="15">O138+P138</f>
        <v>0</v>
      </c>
      <c r="AA138" s="52">
        <f t="shared" ref="AA138:AA201" si="16">Q138*N138</f>
        <v>0</v>
      </c>
      <c r="AB138" s="52">
        <v>28</v>
      </c>
    </row>
    <row r="139" spans="1:28">
      <c r="A139" s="46" t="s">
        <v>257</v>
      </c>
      <c r="B139" s="46" t="s">
        <v>258</v>
      </c>
      <c r="C139" s="49">
        <v>86</v>
      </c>
      <c r="D139" s="47">
        <v>0</v>
      </c>
      <c r="E139" s="47">
        <v>0</v>
      </c>
      <c r="F139" s="48">
        <f t="shared" si="12"/>
        <v>0</v>
      </c>
      <c r="G139" s="49">
        <v>0</v>
      </c>
      <c r="H139" s="47">
        <f t="shared" si="13"/>
        <v>0</v>
      </c>
      <c r="I139" s="47">
        <v>0</v>
      </c>
      <c r="J139" s="47">
        <v>0</v>
      </c>
      <c r="K139" s="50">
        <v>0</v>
      </c>
      <c r="L139" s="48">
        <v>0</v>
      </c>
      <c r="M139" s="49">
        <v>0</v>
      </c>
      <c r="N139" s="51">
        <v>0</v>
      </c>
      <c r="O139" s="52">
        <v>0</v>
      </c>
      <c r="P139" s="52">
        <v>0</v>
      </c>
      <c r="Q139" s="52">
        <v>86.1</v>
      </c>
      <c r="R139" s="49">
        <v>4.3</v>
      </c>
      <c r="S139" s="52">
        <v>904.19999999999993</v>
      </c>
      <c r="T139" s="52">
        <v>2.75</v>
      </c>
      <c r="U139" s="52">
        <v>13.75</v>
      </c>
      <c r="V139" s="52">
        <v>120.75</v>
      </c>
      <c r="W139" s="53">
        <v>0.13354346383543464</v>
      </c>
      <c r="X139" s="53">
        <v>0.13354346383543464</v>
      </c>
      <c r="Y139" s="61">
        <f t="shared" si="14"/>
        <v>137.25</v>
      </c>
      <c r="Z139" s="61">
        <f t="shared" si="15"/>
        <v>0</v>
      </c>
      <c r="AA139" s="52">
        <f t="shared" si="16"/>
        <v>0</v>
      </c>
      <c r="AB139" s="52">
        <v>38</v>
      </c>
    </row>
    <row r="140" spans="1:28">
      <c r="A140" s="46" t="s">
        <v>259</v>
      </c>
      <c r="B140" s="46" t="s">
        <v>260</v>
      </c>
      <c r="C140" s="49">
        <v>220</v>
      </c>
      <c r="D140" s="47">
        <v>0</v>
      </c>
      <c r="E140" s="47">
        <v>0</v>
      </c>
      <c r="F140" s="48">
        <f t="shared" si="12"/>
        <v>0</v>
      </c>
      <c r="G140" s="49">
        <v>0</v>
      </c>
      <c r="H140" s="47">
        <f t="shared" si="13"/>
        <v>0</v>
      </c>
      <c r="I140" s="47">
        <v>0</v>
      </c>
      <c r="J140" s="47">
        <v>0</v>
      </c>
      <c r="K140" s="50">
        <v>0</v>
      </c>
      <c r="L140" s="48">
        <v>0</v>
      </c>
      <c r="M140" s="49">
        <v>0</v>
      </c>
      <c r="N140" s="51">
        <v>0</v>
      </c>
      <c r="O140" s="52">
        <v>7.25</v>
      </c>
      <c r="P140" s="52">
        <v>0</v>
      </c>
      <c r="Q140" s="52">
        <v>232.41</v>
      </c>
      <c r="R140" s="49">
        <v>11</v>
      </c>
      <c r="S140" s="52">
        <v>67.92</v>
      </c>
      <c r="T140" s="52">
        <v>2.25</v>
      </c>
      <c r="U140" s="52">
        <v>0</v>
      </c>
      <c r="V140" s="52">
        <v>9.5</v>
      </c>
      <c r="W140" s="53">
        <v>0.13987043580683156</v>
      </c>
      <c r="X140" s="53">
        <v>0.13500000000000001</v>
      </c>
      <c r="Y140" s="61">
        <f t="shared" si="14"/>
        <v>11.4192</v>
      </c>
      <c r="Z140" s="61">
        <f t="shared" si="15"/>
        <v>7.25</v>
      </c>
      <c r="AA140" s="52">
        <f t="shared" si="16"/>
        <v>0</v>
      </c>
      <c r="AB140" s="52">
        <v>52</v>
      </c>
    </row>
    <row r="141" spans="1:28">
      <c r="A141" s="46" t="s">
        <v>261</v>
      </c>
      <c r="B141" s="46" t="s">
        <v>262</v>
      </c>
      <c r="C141" s="49">
        <v>29</v>
      </c>
      <c r="D141" s="47">
        <v>0</v>
      </c>
      <c r="E141" s="47">
        <v>0</v>
      </c>
      <c r="F141" s="48">
        <f t="shared" si="12"/>
        <v>0</v>
      </c>
      <c r="G141" s="49">
        <v>0</v>
      </c>
      <c r="H141" s="47">
        <f t="shared" si="13"/>
        <v>0</v>
      </c>
      <c r="I141" s="47">
        <v>0</v>
      </c>
      <c r="J141" s="47">
        <v>0</v>
      </c>
      <c r="K141" s="50">
        <v>0</v>
      </c>
      <c r="L141" s="48">
        <v>0</v>
      </c>
      <c r="M141" s="49">
        <v>0</v>
      </c>
      <c r="N141" s="51">
        <v>12.585999999999999</v>
      </c>
      <c r="O141" s="52">
        <v>0</v>
      </c>
      <c r="P141" s="52">
        <v>0</v>
      </c>
      <c r="Q141" s="52">
        <v>79.66</v>
      </c>
      <c r="R141" s="49">
        <v>0</v>
      </c>
      <c r="S141" s="52">
        <v>122.2</v>
      </c>
      <c r="T141" s="52">
        <v>0</v>
      </c>
      <c r="U141" s="52">
        <v>0</v>
      </c>
      <c r="V141" s="52">
        <v>16.25</v>
      </c>
      <c r="W141" s="53">
        <v>0.13297872340425532</v>
      </c>
      <c r="X141" s="53">
        <v>0.13297872340425532</v>
      </c>
      <c r="Y141" s="61">
        <f t="shared" si="14"/>
        <v>16.25</v>
      </c>
      <c r="Z141" s="61">
        <f t="shared" si="15"/>
        <v>0</v>
      </c>
      <c r="AA141" s="52">
        <f t="shared" si="16"/>
        <v>1002.6007599999998</v>
      </c>
      <c r="AB141" s="52">
        <v>10</v>
      </c>
    </row>
    <row r="142" spans="1:28">
      <c r="A142" s="46" t="s">
        <v>263</v>
      </c>
      <c r="B142" s="46" t="s">
        <v>264</v>
      </c>
      <c r="C142" s="49">
        <v>66</v>
      </c>
      <c r="D142" s="47">
        <v>0</v>
      </c>
      <c r="E142" s="47">
        <v>0</v>
      </c>
      <c r="F142" s="48">
        <f t="shared" si="12"/>
        <v>0</v>
      </c>
      <c r="G142" s="49">
        <v>0</v>
      </c>
      <c r="H142" s="47">
        <f t="shared" si="13"/>
        <v>0</v>
      </c>
      <c r="I142" s="47">
        <v>0.5</v>
      </c>
      <c r="J142" s="47">
        <v>0</v>
      </c>
      <c r="K142" s="50">
        <v>0</v>
      </c>
      <c r="L142" s="48">
        <v>0</v>
      </c>
      <c r="M142" s="49">
        <v>0</v>
      </c>
      <c r="N142" s="51">
        <v>37.1554</v>
      </c>
      <c r="O142" s="52">
        <v>0</v>
      </c>
      <c r="P142" s="52">
        <v>0</v>
      </c>
      <c r="Q142" s="52">
        <v>86.49</v>
      </c>
      <c r="R142" s="49">
        <v>3.3</v>
      </c>
      <c r="S142" s="52">
        <v>85.4</v>
      </c>
      <c r="T142" s="52">
        <v>0</v>
      </c>
      <c r="U142" s="52">
        <v>0</v>
      </c>
      <c r="V142" s="52">
        <v>6.25</v>
      </c>
      <c r="W142" s="53">
        <v>7.3185011709601872E-2</v>
      </c>
      <c r="X142" s="53">
        <v>7.3185011709601872E-2</v>
      </c>
      <c r="Y142" s="61">
        <f t="shared" si="14"/>
        <v>6.25</v>
      </c>
      <c r="Z142" s="61">
        <f t="shared" si="15"/>
        <v>0</v>
      </c>
      <c r="AA142" s="52">
        <f t="shared" si="16"/>
        <v>3213.5705459999999</v>
      </c>
      <c r="AB142" s="52">
        <v>12</v>
      </c>
    </row>
    <row r="143" spans="1:28">
      <c r="A143" s="46" t="s">
        <v>265</v>
      </c>
      <c r="B143" s="46" t="s">
        <v>266</v>
      </c>
      <c r="C143" s="49">
        <v>21</v>
      </c>
      <c r="D143" s="47">
        <v>0</v>
      </c>
      <c r="E143" s="47">
        <v>0</v>
      </c>
      <c r="F143" s="48">
        <f t="shared" si="12"/>
        <v>0</v>
      </c>
      <c r="G143" s="49">
        <v>0</v>
      </c>
      <c r="H143" s="47">
        <f t="shared" si="13"/>
        <v>0</v>
      </c>
      <c r="I143" s="47">
        <v>0</v>
      </c>
      <c r="J143" s="47">
        <v>0</v>
      </c>
      <c r="K143" s="50">
        <v>0</v>
      </c>
      <c r="L143" s="48">
        <v>0</v>
      </c>
      <c r="M143" s="49">
        <v>0</v>
      </c>
      <c r="N143" s="51">
        <v>0</v>
      </c>
      <c r="O143" s="52">
        <v>17</v>
      </c>
      <c r="P143" s="52">
        <v>0</v>
      </c>
      <c r="Q143" s="52">
        <v>22</v>
      </c>
      <c r="R143" s="49">
        <v>0</v>
      </c>
      <c r="S143" s="52">
        <v>224.37</v>
      </c>
      <c r="T143" s="52">
        <v>0</v>
      </c>
      <c r="U143" s="52">
        <v>0</v>
      </c>
      <c r="V143" s="52">
        <v>23.75</v>
      </c>
      <c r="W143" s="53">
        <v>0.10585194099032848</v>
      </c>
      <c r="X143" s="53">
        <v>0.10585194099032848</v>
      </c>
      <c r="Y143" s="61">
        <f t="shared" si="14"/>
        <v>23.75</v>
      </c>
      <c r="Z143" s="61">
        <f t="shared" si="15"/>
        <v>17</v>
      </c>
      <c r="AA143" s="52">
        <f t="shared" si="16"/>
        <v>0</v>
      </c>
      <c r="AB143" s="52">
        <v>11</v>
      </c>
    </row>
    <row r="144" spans="1:28">
      <c r="A144" s="46" t="s">
        <v>267</v>
      </c>
      <c r="B144" s="46" t="s">
        <v>268</v>
      </c>
      <c r="C144" s="49">
        <v>992.34</v>
      </c>
      <c r="D144" s="47">
        <v>23.4</v>
      </c>
      <c r="E144" s="47">
        <v>79.59</v>
      </c>
      <c r="F144" s="48">
        <f t="shared" si="12"/>
        <v>102.99000000000001</v>
      </c>
      <c r="G144" s="49">
        <v>0</v>
      </c>
      <c r="H144" s="47">
        <f t="shared" si="13"/>
        <v>102.99000000000001</v>
      </c>
      <c r="I144" s="47">
        <v>6</v>
      </c>
      <c r="J144" s="47">
        <v>0.35</v>
      </c>
      <c r="K144" s="50">
        <v>0</v>
      </c>
      <c r="L144" s="48">
        <v>0</v>
      </c>
      <c r="M144" s="49">
        <v>0</v>
      </c>
      <c r="N144" s="51">
        <v>403.23540000000003</v>
      </c>
      <c r="O144" s="52">
        <v>34.25</v>
      </c>
      <c r="P144" s="52">
        <v>0</v>
      </c>
      <c r="Q144" s="52">
        <v>942.34</v>
      </c>
      <c r="R144" s="49">
        <v>49.62</v>
      </c>
      <c r="S144" s="52">
        <v>64</v>
      </c>
      <c r="T144" s="52">
        <v>0.5</v>
      </c>
      <c r="U144" s="52">
        <v>1</v>
      </c>
      <c r="V144" s="52">
        <v>11.5</v>
      </c>
      <c r="W144" s="53">
        <v>0.1796875</v>
      </c>
      <c r="X144" s="53">
        <v>0.13500000000000001</v>
      </c>
      <c r="Y144" s="61">
        <f t="shared" si="14"/>
        <v>10.14</v>
      </c>
      <c r="Z144" s="61">
        <f t="shared" si="15"/>
        <v>34.25</v>
      </c>
      <c r="AA144" s="52">
        <f t="shared" si="16"/>
        <v>379984.84683600004</v>
      </c>
      <c r="AB144" s="52">
        <v>255</v>
      </c>
    </row>
    <row r="145" spans="1:28">
      <c r="A145" s="46" t="s">
        <v>269</v>
      </c>
      <c r="B145" s="46" t="s">
        <v>270</v>
      </c>
      <c r="C145" s="49">
        <v>1327.75</v>
      </c>
      <c r="D145" s="47">
        <v>0</v>
      </c>
      <c r="E145" s="47">
        <v>56.95</v>
      </c>
      <c r="F145" s="48">
        <f t="shared" si="12"/>
        <v>56.95</v>
      </c>
      <c r="G145" s="49">
        <v>0</v>
      </c>
      <c r="H145" s="47">
        <f t="shared" si="13"/>
        <v>56.95</v>
      </c>
      <c r="I145" s="47">
        <v>15</v>
      </c>
      <c r="J145" s="47">
        <v>0.8</v>
      </c>
      <c r="K145" s="50">
        <v>0</v>
      </c>
      <c r="L145" s="48">
        <v>0</v>
      </c>
      <c r="M145" s="49">
        <v>20</v>
      </c>
      <c r="N145" s="51">
        <v>11.142000000000001</v>
      </c>
      <c r="O145" s="52">
        <v>192.5</v>
      </c>
      <c r="P145" s="52">
        <v>38.5</v>
      </c>
      <c r="Q145" s="52">
        <v>1268.49</v>
      </c>
      <c r="R145" s="49">
        <v>66.39</v>
      </c>
      <c r="S145" s="52">
        <v>75.27</v>
      </c>
      <c r="T145" s="52">
        <v>0.25</v>
      </c>
      <c r="U145" s="52">
        <v>0</v>
      </c>
      <c r="V145" s="52">
        <v>8.25</v>
      </c>
      <c r="W145" s="53">
        <v>0.10960542048624951</v>
      </c>
      <c r="X145" s="53">
        <v>0.10960542048624951</v>
      </c>
      <c r="Y145" s="61">
        <f t="shared" si="14"/>
        <v>8.5</v>
      </c>
      <c r="Z145" s="61">
        <f t="shared" si="15"/>
        <v>231</v>
      </c>
      <c r="AA145" s="52">
        <f t="shared" si="16"/>
        <v>14133.515580000001</v>
      </c>
      <c r="AB145" s="52">
        <v>381</v>
      </c>
    </row>
    <row r="146" spans="1:28">
      <c r="A146" s="46" t="s">
        <v>271</v>
      </c>
      <c r="B146" s="46" t="s">
        <v>272</v>
      </c>
      <c r="C146" s="49">
        <v>254.92000000000002</v>
      </c>
      <c r="D146" s="47">
        <v>0</v>
      </c>
      <c r="E146" s="47">
        <v>7.71</v>
      </c>
      <c r="F146" s="48">
        <f t="shared" si="12"/>
        <v>7.71</v>
      </c>
      <c r="G146" s="49">
        <v>0</v>
      </c>
      <c r="H146" s="47">
        <f t="shared" si="13"/>
        <v>7.71</v>
      </c>
      <c r="I146" s="47">
        <v>8</v>
      </c>
      <c r="J146" s="47">
        <v>1.21</v>
      </c>
      <c r="K146" s="50">
        <v>0</v>
      </c>
      <c r="L146" s="48">
        <v>0</v>
      </c>
      <c r="M146" s="49">
        <v>0</v>
      </c>
      <c r="N146" s="51">
        <v>152.16149999999999</v>
      </c>
      <c r="O146" s="52">
        <v>11</v>
      </c>
      <c r="P146" s="52">
        <v>0</v>
      </c>
      <c r="Q146" s="52">
        <v>245.25</v>
      </c>
      <c r="R146" s="49">
        <v>0</v>
      </c>
      <c r="S146" s="52">
        <v>29.62</v>
      </c>
      <c r="T146" s="52">
        <v>0.75</v>
      </c>
      <c r="U146" s="52">
        <v>0</v>
      </c>
      <c r="V146" s="52">
        <v>4</v>
      </c>
      <c r="W146" s="53">
        <v>0.13504388926401079</v>
      </c>
      <c r="X146" s="53">
        <v>0.13500000000000001</v>
      </c>
      <c r="Y146" s="61">
        <f t="shared" si="14"/>
        <v>4.7487000000000004</v>
      </c>
      <c r="Z146" s="61">
        <f t="shared" si="15"/>
        <v>11</v>
      </c>
      <c r="AA146" s="52">
        <f t="shared" si="16"/>
        <v>37317.607874999994</v>
      </c>
      <c r="AB146" s="52">
        <v>80</v>
      </c>
    </row>
    <row r="147" spans="1:28">
      <c r="A147" s="46" t="s">
        <v>273</v>
      </c>
      <c r="B147" s="46" t="s">
        <v>274</v>
      </c>
      <c r="C147" s="49">
        <v>914.5100000000001</v>
      </c>
      <c r="D147" s="47">
        <v>41.08</v>
      </c>
      <c r="E147" s="47">
        <v>71.86</v>
      </c>
      <c r="F147" s="48">
        <f t="shared" si="12"/>
        <v>112.94</v>
      </c>
      <c r="G147" s="49">
        <v>0</v>
      </c>
      <c r="H147" s="47">
        <f t="shared" si="13"/>
        <v>112.94</v>
      </c>
      <c r="I147" s="47">
        <v>23</v>
      </c>
      <c r="J147" s="47">
        <v>4.57</v>
      </c>
      <c r="K147" s="50">
        <v>1</v>
      </c>
      <c r="L147" s="48">
        <v>0</v>
      </c>
      <c r="M147" s="49">
        <v>0</v>
      </c>
      <c r="N147" s="51">
        <v>0</v>
      </c>
      <c r="O147" s="52">
        <v>17.5</v>
      </c>
      <c r="P147" s="52">
        <v>13</v>
      </c>
      <c r="Q147" s="52">
        <v>814.62</v>
      </c>
      <c r="R147" s="49">
        <v>45.73</v>
      </c>
      <c r="S147" s="52">
        <v>918.23000000000013</v>
      </c>
      <c r="T147" s="52">
        <v>6.25</v>
      </c>
      <c r="U147" s="52">
        <v>10.75</v>
      </c>
      <c r="V147" s="52">
        <v>113.25</v>
      </c>
      <c r="W147" s="53">
        <v>0.12333511211787894</v>
      </c>
      <c r="X147" s="53">
        <v>0.12333511211787894</v>
      </c>
      <c r="Y147" s="61">
        <f t="shared" si="14"/>
        <v>130.25</v>
      </c>
      <c r="Z147" s="61">
        <f t="shared" si="15"/>
        <v>30.5</v>
      </c>
      <c r="AA147" s="52">
        <f t="shared" si="16"/>
        <v>0</v>
      </c>
      <c r="AB147" s="52">
        <v>212</v>
      </c>
    </row>
    <row r="148" spans="1:28">
      <c r="A148" s="46" t="s">
        <v>275</v>
      </c>
      <c r="B148" s="46" t="s">
        <v>276</v>
      </c>
      <c r="C148" s="49">
        <v>57</v>
      </c>
      <c r="D148" s="47">
        <v>0</v>
      </c>
      <c r="E148" s="47">
        <v>0</v>
      </c>
      <c r="F148" s="48">
        <f t="shared" si="12"/>
        <v>0</v>
      </c>
      <c r="G148" s="49">
        <v>0</v>
      </c>
      <c r="H148" s="47">
        <f t="shared" si="13"/>
        <v>0</v>
      </c>
      <c r="I148" s="47">
        <v>0</v>
      </c>
      <c r="J148" s="47">
        <v>0</v>
      </c>
      <c r="K148" s="50">
        <v>0</v>
      </c>
      <c r="L148" s="48">
        <v>0</v>
      </c>
      <c r="M148" s="49">
        <v>0</v>
      </c>
      <c r="N148" s="51">
        <v>30.925000000000004</v>
      </c>
      <c r="O148" s="52">
        <v>4</v>
      </c>
      <c r="P148" s="52">
        <v>0</v>
      </c>
      <c r="Q148" s="52">
        <v>55</v>
      </c>
      <c r="R148" s="49">
        <v>2.85</v>
      </c>
      <c r="S148" s="52">
        <v>1254.6100000000001</v>
      </c>
      <c r="T148" s="52">
        <v>6.75</v>
      </c>
      <c r="U148" s="52">
        <v>19.5</v>
      </c>
      <c r="V148" s="52">
        <v>178.5</v>
      </c>
      <c r="W148" s="53">
        <v>0.14227528873514478</v>
      </c>
      <c r="X148" s="53">
        <v>0.13500000000000001</v>
      </c>
      <c r="Y148" s="61">
        <f t="shared" si="14"/>
        <v>195.62235000000004</v>
      </c>
      <c r="Z148" s="61">
        <f t="shared" si="15"/>
        <v>4</v>
      </c>
      <c r="AA148" s="52">
        <f t="shared" si="16"/>
        <v>1700.8750000000002</v>
      </c>
      <c r="AB148" s="52">
        <v>34</v>
      </c>
    </row>
    <row r="149" spans="1:28">
      <c r="A149" s="46" t="s">
        <v>277</v>
      </c>
      <c r="B149" s="46" t="s">
        <v>278</v>
      </c>
      <c r="C149" s="49">
        <v>545.03</v>
      </c>
      <c r="D149" s="47">
        <v>10.96</v>
      </c>
      <c r="E149" s="47">
        <v>29.72</v>
      </c>
      <c r="F149" s="48">
        <f t="shared" si="12"/>
        <v>40.68</v>
      </c>
      <c r="G149" s="49">
        <v>0</v>
      </c>
      <c r="H149" s="47">
        <f t="shared" si="13"/>
        <v>40.68</v>
      </c>
      <c r="I149" s="47">
        <v>6</v>
      </c>
      <c r="J149" s="47">
        <v>0.35</v>
      </c>
      <c r="K149" s="50">
        <v>0</v>
      </c>
      <c r="L149" s="48">
        <v>0</v>
      </c>
      <c r="M149" s="49">
        <v>5</v>
      </c>
      <c r="N149" s="51">
        <v>353.78579999999999</v>
      </c>
      <c r="O149" s="52">
        <v>54</v>
      </c>
      <c r="P149" s="52">
        <v>15.5</v>
      </c>
      <c r="Q149" s="52">
        <v>523.24</v>
      </c>
      <c r="R149" s="49">
        <v>27.25</v>
      </c>
      <c r="S149" s="52">
        <v>240.37</v>
      </c>
      <c r="T149" s="52">
        <v>3.25</v>
      </c>
      <c r="U149" s="52">
        <v>4.75</v>
      </c>
      <c r="V149" s="52">
        <v>32.75</v>
      </c>
      <c r="W149" s="53">
        <v>0.13624828389566085</v>
      </c>
      <c r="X149" s="53">
        <v>0.13500000000000001</v>
      </c>
      <c r="Y149" s="61">
        <f t="shared" si="14"/>
        <v>40.449950000000001</v>
      </c>
      <c r="Z149" s="61">
        <f t="shared" si="15"/>
        <v>69.5</v>
      </c>
      <c r="AA149" s="52">
        <f t="shared" si="16"/>
        <v>185114.88199200001</v>
      </c>
      <c r="AB149" s="52">
        <v>122</v>
      </c>
    </row>
    <row r="150" spans="1:28">
      <c r="A150" s="46" t="s">
        <v>279</v>
      </c>
      <c r="B150" s="46" t="s">
        <v>280</v>
      </c>
      <c r="C150" s="49">
        <v>363.40999999999997</v>
      </c>
      <c r="D150" s="47">
        <v>15.33</v>
      </c>
      <c r="E150" s="47">
        <v>39.43</v>
      </c>
      <c r="F150" s="48">
        <f t="shared" si="12"/>
        <v>54.76</v>
      </c>
      <c r="G150" s="49">
        <v>0</v>
      </c>
      <c r="H150" s="47">
        <f t="shared" si="13"/>
        <v>54.76</v>
      </c>
      <c r="I150" s="47">
        <v>6</v>
      </c>
      <c r="J150" s="47">
        <v>0.65</v>
      </c>
      <c r="K150" s="50">
        <v>3</v>
      </c>
      <c r="L150" s="48">
        <v>0</v>
      </c>
      <c r="M150" s="49">
        <v>0</v>
      </c>
      <c r="N150" s="51">
        <v>209.11799999999999</v>
      </c>
      <c r="O150" s="52">
        <v>0</v>
      </c>
      <c r="P150" s="52">
        <v>0</v>
      </c>
      <c r="Q150" s="52">
        <v>314.14999999999998</v>
      </c>
      <c r="R150" s="49">
        <v>18.170000000000002</v>
      </c>
      <c r="S150" s="52">
        <v>829.04</v>
      </c>
      <c r="T150" s="52">
        <v>8.25</v>
      </c>
      <c r="U150" s="52">
        <v>10</v>
      </c>
      <c r="V150" s="52">
        <v>98.75</v>
      </c>
      <c r="W150" s="53">
        <v>0.11911367364662744</v>
      </c>
      <c r="X150" s="53">
        <v>0.11911367364662744</v>
      </c>
      <c r="Y150" s="61">
        <f t="shared" si="14"/>
        <v>117</v>
      </c>
      <c r="Z150" s="61">
        <f t="shared" si="15"/>
        <v>0</v>
      </c>
      <c r="AA150" s="52">
        <f t="shared" si="16"/>
        <v>65694.419699999999</v>
      </c>
      <c r="AB150" s="52">
        <v>99</v>
      </c>
    </row>
    <row r="151" spans="1:28">
      <c r="A151" s="46" t="s">
        <v>281</v>
      </c>
      <c r="B151" s="46" t="s">
        <v>282</v>
      </c>
      <c r="C151" s="49">
        <v>618.05000000000007</v>
      </c>
      <c r="D151" s="47">
        <v>25.95</v>
      </c>
      <c r="E151" s="47">
        <v>45.25</v>
      </c>
      <c r="F151" s="48">
        <f t="shared" si="12"/>
        <v>71.2</v>
      </c>
      <c r="G151" s="49">
        <v>0</v>
      </c>
      <c r="H151" s="47">
        <f t="shared" si="13"/>
        <v>71.2</v>
      </c>
      <c r="I151" s="47">
        <v>25</v>
      </c>
      <c r="J151" s="47">
        <v>1.85</v>
      </c>
      <c r="K151" s="50">
        <v>2</v>
      </c>
      <c r="L151" s="48">
        <v>0</v>
      </c>
      <c r="M151" s="49">
        <v>0</v>
      </c>
      <c r="N151" s="51">
        <v>0</v>
      </c>
      <c r="O151" s="52">
        <v>0</v>
      </c>
      <c r="P151" s="52">
        <v>0</v>
      </c>
      <c r="Q151" s="52">
        <v>629.29999999999995</v>
      </c>
      <c r="R151" s="49">
        <v>30.9</v>
      </c>
      <c r="S151" s="52">
        <v>49.2</v>
      </c>
      <c r="T151" s="52">
        <v>0</v>
      </c>
      <c r="U151" s="52">
        <v>1</v>
      </c>
      <c r="V151" s="52">
        <v>8.5</v>
      </c>
      <c r="W151" s="53">
        <v>0.17276422764227642</v>
      </c>
      <c r="X151" s="53">
        <v>0.13500000000000001</v>
      </c>
      <c r="Y151" s="61">
        <f t="shared" si="14"/>
        <v>7.6420000000000012</v>
      </c>
      <c r="Z151" s="61">
        <f t="shared" si="15"/>
        <v>0</v>
      </c>
      <c r="AA151" s="52">
        <f t="shared" si="16"/>
        <v>0</v>
      </c>
      <c r="AB151" s="52">
        <v>121</v>
      </c>
    </row>
    <row r="152" spans="1:28">
      <c r="A152" s="46" t="s">
        <v>283</v>
      </c>
      <c r="B152" s="46" t="s">
        <v>284</v>
      </c>
      <c r="C152" s="49">
        <v>744.83</v>
      </c>
      <c r="D152" s="47">
        <v>8.77</v>
      </c>
      <c r="E152" s="47">
        <v>50.56</v>
      </c>
      <c r="F152" s="48">
        <f t="shared" si="12"/>
        <v>59.33</v>
      </c>
      <c r="G152" s="49">
        <v>0</v>
      </c>
      <c r="H152" s="47">
        <f t="shared" si="13"/>
        <v>59.33</v>
      </c>
      <c r="I152" s="47">
        <v>10</v>
      </c>
      <c r="J152" s="47">
        <v>0.5</v>
      </c>
      <c r="K152" s="50">
        <v>4</v>
      </c>
      <c r="L152" s="48">
        <v>0</v>
      </c>
      <c r="M152" s="49">
        <v>22</v>
      </c>
      <c r="N152" s="51">
        <v>580.178</v>
      </c>
      <c r="O152" s="52">
        <v>68.75</v>
      </c>
      <c r="P152" s="52">
        <v>15.25</v>
      </c>
      <c r="Q152" s="52">
        <v>710.82</v>
      </c>
      <c r="R152" s="49">
        <v>37.24</v>
      </c>
      <c r="S152" s="52">
        <v>550.86</v>
      </c>
      <c r="T152" s="52">
        <v>3.5</v>
      </c>
      <c r="U152" s="52">
        <v>7.75</v>
      </c>
      <c r="V152" s="52">
        <v>96</v>
      </c>
      <c r="W152" s="53">
        <v>0.17427295501579348</v>
      </c>
      <c r="X152" s="53">
        <v>0.13500000000000001</v>
      </c>
      <c r="Y152" s="61">
        <f t="shared" si="14"/>
        <v>85.616100000000003</v>
      </c>
      <c r="Z152" s="61">
        <f t="shared" si="15"/>
        <v>84</v>
      </c>
      <c r="AA152" s="52">
        <f t="shared" si="16"/>
        <v>412402.12596000003</v>
      </c>
      <c r="AB152" s="52">
        <v>180</v>
      </c>
    </row>
    <row r="153" spans="1:28">
      <c r="A153" s="46" t="s">
        <v>285</v>
      </c>
      <c r="B153" s="46" t="s">
        <v>286</v>
      </c>
      <c r="C153" s="49">
        <v>82</v>
      </c>
      <c r="D153" s="47">
        <v>0</v>
      </c>
      <c r="E153" s="47">
        <v>0</v>
      </c>
      <c r="F153" s="48">
        <f t="shared" si="12"/>
        <v>0</v>
      </c>
      <c r="G153" s="49">
        <v>0</v>
      </c>
      <c r="H153" s="47">
        <f t="shared" si="13"/>
        <v>0</v>
      </c>
      <c r="I153" s="47">
        <v>0</v>
      </c>
      <c r="J153" s="47">
        <v>0</v>
      </c>
      <c r="K153" s="50">
        <v>0</v>
      </c>
      <c r="L153" s="48">
        <v>0</v>
      </c>
      <c r="M153" s="49">
        <v>0</v>
      </c>
      <c r="N153" s="51">
        <v>48.611500000000007</v>
      </c>
      <c r="O153" s="52">
        <v>5</v>
      </c>
      <c r="P153" s="52">
        <v>0</v>
      </c>
      <c r="Q153" s="52">
        <v>94.81</v>
      </c>
      <c r="R153" s="49">
        <v>4.0999999999999996</v>
      </c>
      <c r="S153" s="52">
        <v>340.68</v>
      </c>
      <c r="T153" s="52">
        <v>7.75</v>
      </c>
      <c r="U153" s="52">
        <v>5</v>
      </c>
      <c r="V153" s="52">
        <v>53</v>
      </c>
      <c r="W153" s="53">
        <v>0.1555712105201362</v>
      </c>
      <c r="X153" s="53">
        <v>0.13500000000000001</v>
      </c>
      <c r="Y153" s="61">
        <f t="shared" si="14"/>
        <v>58.741800000000005</v>
      </c>
      <c r="Z153" s="61">
        <f t="shared" si="15"/>
        <v>5</v>
      </c>
      <c r="AA153" s="52">
        <f t="shared" si="16"/>
        <v>4608.8563150000009</v>
      </c>
      <c r="AB153" s="52">
        <v>31</v>
      </c>
    </row>
    <row r="154" spans="1:28">
      <c r="A154" s="46" t="s">
        <v>287</v>
      </c>
      <c r="B154" s="46" t="s">
        <v>288</v>
      </c>
      <c r="C154" s="49">
        <v>854.04</v>
      </c>
      <c r="D154" s="47">
        <v>21.05</v>
      </c>
      <c r="E154" s="47">
        <v>48.72</v>
      </c>
      <c r="F154" s="48">
        <f t="shared" si="12"/>
        <v>69.77</v>
      </c>
      <c r="G154" s="49">
        <v>0</v>
      </c>
      <c r="H154" s="47">
        <f t="shared" si="13"/>
        <v>69.77</v>
      </c>
      <c r="I154" s="47">
        <v>20</v>
      </c>
      <c r="J154" s="47">
        <v>2.27</v>
      </c>
      <c r="K154" s="50">
        <v>0</v>
      </c>
      <c r="L154" s="48">
        <v>0</v>
      </c>
      <c r="M154" s="49">
        <v>19</v>
      </c>
      <c r="N154" s="51">
        <v>143.8134</v>
      </c>
      <c r="O154" s="52">
        <v>12.25</v>
      </c>
      <c r="P154" s="52">
        <v>0.75</v>
      </c>
      <c r="Q154" s="52">
        <v>805.34</v>
      </c>
      <c r="R154" s="49">
        <v>42.7</v>
      </c>
      <c r="S154" s="52">
        <v>639.01</v>
      </c>
      <c r="T154" s="52">
        <v>6</v>
      </c>
      <c r="U154" s="52">
        <v>0.75</v>
      </c>
      <c r="V154" s="52">
        <v>63.25</v>
      </c>
      <c r="W154" s="53">
        <v>9.8981236600366188E-2</v>
      </c>
      <c r="X154" s="53">
        <v>9.8981236600366188E-2</v>
      </c>
      <c r="Y154" s="61">
        <f t="shared" si="14"/>
        <v>70</v>
      </c>
      <c r="Z154" s="61">
        <f t="shared" si="15"/>
        <v>13</v>
      </c>
      <c r="AA154" s="52">
        <f t="shared" si="16"/>
        <v>115818.683556</v>
      </c>
      <c r="AB154" s="52">
        <v>200</v>
      </c>
    </row>
    <row r="155" spans="1:28">
      <c r="A155" s="46" t="s">
        <v>289</v>
      </c>
      <c r="B155" s="46" t="s">
        <v>290</v>
      </c>
      <c r="C155" s="49">
        <v>877.83</v>
      </c>
      <c r="D155" s="47">
        <v>11.2</v>
      </c>
      <c r="E155" s="47">
        <v>67.91</v>
      </c>
      <c r="F155" s="48">
        <f t="shared" si="12"/>
        <v>79.11</v>
      </c>
      <c r="G155" s="49">
        <v>0</v>
      </c>
      <c r="H155" s="47">
        <f t="shared" si="13"/>
        <v>79.11</v>
      </c>
      <c r="I155" s="47">
        <v>15</v>
      </c>
      <c r="J155" s="47">
        <v>0.72</v>
      </c>
      <c r="K155" s="50">
        <v>0</v>
      </c>
      <c r="L155" s="48">
        <v>0</v>
      </c>
      <c r="M155" s="49">
        <v>0</v>
      </c>
      <c r="N155" s="51">
        <v>472.18299999999999</v>
      </c>
      <c r="O155" s="52">
        <v>30.25</v>
      </c>
      <c r="P155" s="52">
        <v>6</v>
      </c>
      <c r="Q155" s="52">
        <v>805</v>
      </c>
      <c r="R155" s="49">
        <v>43.89</v>
      </c>
      <c r="S155" s="52">
        <v>675.26</v>
      </c>
      <c r="T155" s="52">
        <v>9</v>
      </c>
      <c r="U155" s="52">
        <v>7.5</v>
      </c>
      <c r="V155" s="52">
        <v>138.75</v>
      </c>
      <c r="W155" s="53">
        <v>0.20547640908687023</v>
      </c>
      <c r="X155" s="53">
        <v>0.13500000000000001</v>
      </c>
      <c r="Y155" s="61">
        <f t="shared" si="14"/>
        <v>107.6601</v>
      </c>
      <c r="Z155" s="61">
        <f t="shared" si="15"/>
        <v>36.25</v>
      </c>
      <c r="AA155" s="52">
        <f t="shared" si="16"/>
        <v>380107.315</v>
      </c>
      <c r="AB155" s="52">
        <v>218</v>
      </c>
    </row>
    <row r="156" spans="1:28">
      <c r="A156" s="46" t="s">
        <v>291</v>
      </c>
      <c r="B156" s="46" t="s">
        <v>292</v>
      </c>
      <c r="C156" s="49">
        <v>267.51</v>
      </c>
      <c r="D156" s="47">
        <v>3.78</v>
      </c>
      <c r="E156" s="47">
        <v>16.559999999999999</v>
      </c>
      <c r="F156" s="48">
        <f t="shared" si="12"/>
        <v>20.34</v>
      </c>
      <c r="G156" s="49">
        <v>0</v>
      </c>
      <c r="H156" s="47">
        <f t="shared" si="13"/>
        <v>20.34</v>
      </c>
      <c r="I156" s="47">
        <v>3</v>
      </c>
      <c r="J156" s="47">
        <v>2.17</v>
      </c>
      <c r="K156" s="50">
        <v>0</v>
      </c>
      <c r="L156" s="48">
        <v>0</v>
      </c>
      <c r="M156" s="49">
        <v>0</v>
      </c>
      <c r="N156" s="51">
        <v>136.9742</v>
      </c>
      <c r="O156" s="52">
        <v>0</v>
      </c>
      <c r="P156" s="52">
        <v>0</v>
      </c>
      <c r="Q156" s="52">
        <v>259.27</v>
      </c>
      <c r="R156" s="49">
        <v>13.38</v>
      </c>
      <c r="S156" s="52">
        <v>90.88</v>
      </c>
      <c r="T156" s="52">
        <v>1</v>
      </c>
      <c r="U156" s="52">
        <v>0</v>
      </c>
      <c r="V156" s="52">
        <v>20.75</v>
      </c>
      <c r="W156" s="53">
        <v>0.22832306338028169</v>
      </c>
      <c r="X156" s="53">
        <v>0.13500000000000001</v>
      </c>
      <c r="Y156" s="61">
        <f t="shared" si="14"/>
        <v>13.268800000000001</v>
      </c>
      <c r="Z156" s="61">
        <f t="shared" si="15"/>
        <v>0</v>
      </c>
      <c r="AA156" s="52">
        <f t="shared" si="16"/>
        <v>35513.300833999994</v>
      </c>
      <c r="AB156" s="52">
        <v>68</v>
      </c>
    </row>
    <row r="157" spans="1:28">
      <c r="A157" s="46" t="s">
        <v>293</v>
      </c>
      <c r="B157" s="46" t="s">
        <v>294</v>
      </c>
      <c r="C157" s="49">
        <v>3043.6299999999997</v>
      </c>
      <c r="D157" s="47">
        <v>0</v>
      </c>
      <c r="E157" s="47">
        <v>181.7</v>
      </c>
      <c r="F157" s="48">
        <f t="shared" si="12"/>
        <v>181.7</v>
      </c>
      <c r="G157" s="49">
        <v>0</v>
      </c>
      <c r="H157" s="47">
        <f t="shared" si="13"/>
        <v>181.7</v>
      </c>
      <c r="I157" s="47">
        <v>75</v>
      </c>
      <c r="J157" s="47">
        <v>7.93</v>
      </c>
      <c r="K157" s="50">
        <v>6</v>
      </c>
      <c r="L157" s="48">
        <v>0</v>
      </c>
      <c r="M157" s="49">
        <v>35</v>
      </c>
      <c r="N157" s="51">
        <v>724.51639999999998</v>
      </c>
      <c r="O157" s="52">
        <v>143</v>
      </c>
      <c r="P157" s="52">
        <v>22</v>
      </c>
      <c r="Q157" s="52">
        <v>2905.52</v>
      </c>
      <c r="R157" s="49">
        <v>152.18</v>
      </c>
      <c r="S157" s="52">
        <v>829.33</v>
      </c>
      <c r="T157" s="52">
        <v>4</v>
      </c>
      <c r="U157" s="52">
        <v>6</v>
      </c>
      <c r="V157" s="52">
        <v>122.75</v>
      </c>
      <c r="W157" s="53">
        <v>0.1480110450604705</v>
      </c>
      <c r="X157" s="53">
        <v>0.13500000000000001</v>
      </c>
      <c r="Y157" s="61">
        <f t="shared" si="14"/>
        <v>121.95955000000001</v>
      </c>
      <c r="Z157" s="61">
        <f t="shared" si="15"/>
        <v>165</v>
      </c>
      <c r="AA157" s="52">
        <f t="shared" si="16"/>
        <v>2105096.890528</v>
      </c>
      <c r="AB157" s="52">
        <v>800</v>
      </c>
    </row>
    <row r="158" spans="1:28">
      <c r="A158" s="46" t="s">
        <v>295</v>
      </c>
      <c r="B158" s="46" t="s">
        <v>296</v>
      </c>
      <c r="C158" s="49">
        <v>400</v>
      </c>
      <c r="D158" s="47">
        <v>7.17</v>
      </c>
      <c r="E158" s="47">
        <v>38.24</v>
      </c>
      <c r="F158" s="48">
        <f t="shared" si="12"/>
        <v>45.410000000000004</v>
      </c>
      <c r="G158" s="49">
        <v>0</v>
      </c>
      <c r="H158" s="47">
        <f t="shared" si="13"/>
        <v>45.410000000000004</v>
      </c>
      <c r="I158" s="47">
        <v>5</v>
      </c>
      <c r="J158" s="47">
        <v>0.59</v>
      </c>
      <c r="K158" s="50">
        <v>0</v>
      </c>
      <c r="L158" s="48">
        <v>0</v>
      </c>
      <c r="M158" s="49">
        <v>8</v>
      </c>
      <c r="N158" s="51">
        <v>240.40680000000003</v>
      </c>
      <c r="O158" s="52">
        <v>0</v>
      </c>
      <c r="P158" s="52">
        <v>0</v>
      </c>
      <c r="Q158" s="52">
        <v>385.65</v>
      </c>
      <c r="R158" s="49">
        <v>20</v>
      </c>
      <c r="S158" s="52">
        <v>811.6099999999999</v>
      </c>
      <c r="T158" s="52">
        <v>1.75</v>
      </c>
      <c r="U158" s="52">
        <v>6.25</v>
      </c>
      <c r="V158" s="52">
        <v>120.75</v>
      </c>
      <c r="W158" s="53">
        <v>0.14877835413560703</v>
      </c>
      <c r="X158" s="53">
        <v>0.13500000000000001</v>
      </c>
      <c r="Y158" s="61">
        <f t="shared" si="14"/>
        <v>117.56734999999999</v>
      </c>
      <c r="Z158" s="61">
        <f t="shared" si="15"/>
        <v>0</v>
      </c>
      <c r="AA158" s="52">
        <f t="shared" si="16"/>
        <v>92712.882420000009</v>
      </c>
      <c r="AB158" s="52">
        <v>91</v>
      </c>
    </row>
    <row r="159" spans="1:28">
      <c r="A159" s="46" t="s">
        <v>297</v>
      </c>
      <c r="B159" s="46" t="s">
        <v>298</v>
      </c>
      <c r="C159" s="49">
        <v>3823.8100000000004</v>
      </c>
      <c r="D159" s="47">
        <v>55.5</v>
      </c>
      <c r="E159" s="47">
        <v>172.11</v>
      </c>
      <c r="F159" s="48">
        <f t="shared" si="12"/>
        <v>227.61</v>
      </c>
      <c r="G159" s="49">
        <v>0</v>
      </c>
      <c r="H159" s="47">
        <f t="shared" si="13"/>
        <v>227.61</v>
      </c>
      <c r="I159" s="47">
        <v>100</v>
      </c>
      <c r="J159" s="47">
        <v>6.35</v>
      </c>
      <c r="K159" s="50">
        <v>19</v>
      </c>
      <c r="L159" s="48">
        <v>0</v>
      </c>
      <c r="M159" s="49">
        <v>38.51</v>
      </c>
      <c r="N159" s="51">
        <v>2559.6573000000003</v>
      </c>
      <c r="O159" s="52">
        <v>434.75</v>
      </c>
      <c r="P159" s="52">
        <v>83.25</v>
      </c>
      <c r="Q159" s="52">
        <v>3442.73</v>
      </c>
      <c r="R159" s="49">
        <v>191.19</v>
      </c>
      <c r="S159" s="52">
        <v>254.85999999999999</v>
      </c>
      <c r="T159" s="52">
        <v>8</v>
      </c>
      <c r="U159" s="52">
        <v>5</v>
      </c>
      <c r="V159" s="52">
        <v>44.75</v>
      </c>
      <c r="W159" s="53">
        <v>0.1755865965628188</v>
      </c>
      <c r="X159" s="53">
        <v>0.13500000000000001</v>
      </c>
      <c r="Y159" s="61">
        <f t="shared" si="14"/>
        <v>47.406100000000002</v>
      </c>
      <c r="Z159" s="61">
        <f t="shared" si="15"/>
        <v>518</v>
      </c>
      <c r="AA159" s="52">
        <f t="shared" si="16"/>
        <v>8812208.9764290005</v>
      </c>
      <c r="AB159" s="52">
        <v>1110.94</v>
      </c>
    </row>
    <row r="160" spans="1:28">
      <c r="A160" s="46" t="s">
        <v>299</v>
      </c>
      <c r="B160" s="46" t="s">
        <v>300</v>
      </c>
      <c r="C160" s="49">
        <v>59.79</v>
      </c>
      <c r="D160" s="47">
        <v>0</v>
      </c>
      <c r="E160" s="47">
        <v>8.7899999999999991</v>
      </c>
      <c r="F160" s="48">
        <f t="shared" si="12"/>
        <v>8.7899999999999991</v>
      </c>
      <c r="G160" s="49">
        <v>0</v>
      </c>
      <c r="H160" s="47">
        <f t="shared" si="13"/>
        <v>8.7899999999999991</v>
      </c>
      <c r="I160" s="47">
        <v>0</v>
      </c>
      <c r="J160" s="47">
        <v>0</v>
      </c>
      <c r="K160" s="50">
        <v>0</v>
      </c>
      <c r="L160" s="48">
        <v>0</v>
      </c>
      <c r="M160" s="49">
        <v>0</v>
      </c>
      <c r="N160" s="51">
        <v>23.722999999999999</v>
      </c>
      <c r="O160" s="52">
        <v>0</v>
      </c>
      <c r="P160" s="52">
        <v>0</v>
      </c>
      <c r="Q160" s="52">
        <v>77.5</v>
      </c>
      <c r="R160" s="49">
        <v>2.99</v>
      </c>
      <c r="S160" s="52">
        <v>2992.15</v>
      </c>
      <c r="T160" s="52">
        <v>16.25</v>
      </c>
      <c r="U160" s="52">
        <v>33.75</v>
      </c>
      <c r="V160" s="52">
        <v>383</v>
      </c>
      <c r="W160" s="53">
        <v>0.12800160419765053</v>
      </c>
      <c r="X160" s="53">
        <v>0.12800160419765053</v>
      </c>
      <c r="Y160" s="61">
        <f t="shared" si="14"/>
        <v>433.00000000000006</v>
      </c>
      <c r="Z160" s="61">
        <f t="shared" si="15"/>
        <v>0</v>
      </c>
      <c r="AA160" s="52">
        <f t="shared" si="16"/>
        <v>1838.5325</v>
      </c>
      <c r="AB160" s="52">
        <v>19</v>
      </c>
    </row>
    <row r="161" spans="1:28">
      <c r="A161" s="46" t="s">
        <v>301</v>
      </c>
      <c r="B161" s="46" t="s">
        <v>302</v>
      </c>
      <c r="C161" s="49">
        <v>656.49</v>
      </c>
      <c r="D161" s="47">
        <v>10.56</v>
      </c>
      <c r="E161" s="47">
        <v>46.85</v>
      </c>
      <c r="F161" s="48">
        <f t="shared" si="12"/>
        <v>57.410000000000004</v>
      </c>
      <c r="G161" s="49">
        <v>0</v>
      </c>
      <c r="H161" s="47">
        <f t="shared" si="13"/>
        <v>57.410000000000004</v>
      </c>
      <c r="I161" s="47">
        <v>17</v>
      </c>
      <c r="J161" s="47">
        <v>0.08</v>
      </c>
      <c r="K161" s="50">
        <v>0</v>
      </c>
      <c r="L161" s="48">
        <v>0</v>
      </c>
      <c r="M161" s="49">
        <v>0</v>
      </c>
      <c r="N161" s="51">
        <v>0</v>
      </c>
      <c r="O161" s="52">
        <v>7</v>
      </c>
      <c r="P161" s="52">
        <v>7.75</v>
      </c>
      <c r="Q161" s="52">
        <v>594.29</v>
      </c>
      <c r="R161" s="49">
        <v>0</v>
      </c>
      <c r="S161" s="52">
        <v>373.18</v>
      </c>
      <c r="T161" s="52">
        <v>0.5</v>
      </c>
      <c r="U161" s="52">
        <v>2.75</v>
      </c>
      <c r="V161" s="52">
        <v>64</v>
      </c>
      <c r="W161" s="53">
        <v>0.17149900852135699</v>
      </c>
      <c r="X161" s="53">
        <v>0.13500000000000001</v>
      </c>
      <c r="Y161" s="61">
        <f t="shared" si="14"/>
        <v>53.629300000000008</v>
      </c>
      <c r="Z161" s="61">
        <f t="shared" si="15"/>
        <v>14.75</v>
      </c>
      <c r="AA161" s="52">
        <f t="shared" si="16"/>
        <v>0</v>
      </c>
      <c r="AB161" s="52">
        <v>169</v>
      </c>
    </row>
    <row r="162" spans="1:28">
      <c r="A162" s="46" t="s">
        <v>303</v>
      </c>
      <c r="B162" s="46" t="s">
        <v>304</v>
      </c>
      <c r="C162" s="49">
        <v>94.57</v>
      </c>
      <c r="D162" s="47">
        <v>0</v>
      </c>
      <c r="E162" s="47">
        <v>3.07</v>
      </c>
      <c r="F162" s="48">
        <f t="shared" si="12"/>
        <v>3.07</v>
      </c>
      <c r="G162" s="49">
        <v>0</v>
      </c>
      <c r="H162" s="47">
        <f t="shared" si="13"/>
        <v>3.07</v>
      </c>
      <c r="I162" s="47">
        <v>0</v>
      </c>
      <c r="J162" s="47">
        <v>0.5</v>
      </c>
      <c r="K162" s="50">
        <v>0</v>
      </c>
      <c r="L162" s="48">
        <v>0</v>
      </c>
      <c r="M162" s="49">
        <v>0</v>
      </c>
      <c r="N162" s="51">
        <v>0</v>
      </c>
      <c r="O162" s="52">
        <v>0</v>
      </c>
      <c r="P162" s="52">
        <v>0</v>
      </c>
      <c r="Q162" s="52">
        <v>82.34</v>
      </c>
      <c r="R162" s="49">
        <v>4.7300000000000004</v>
      </c>
      <c r="S162" s="52">
        <v>3532.8300000000004</v>
      </c>
      <c r="T162" s="52">
        <v>39.25</v>
      </c>
      <c r="U162" s="52">
        <v>40.5</v>
      </c>
      <c r="V162" s="52">
        <v>522</v>
      </c>
      <c r="W162" s="53">
        <v>0.14775689744482468</v>
      </c>
      <c r="X162" s="53">
        <v>0.13500000000000001</v>
      </c>
      <c r="Y162" s="61">
        <f t="shared" si="14"/>
        <v>556.68205000000012</v>
      </c>
      <c r="Z162" s="61">
        <f t="shared" si="15"/>
        <v>0</v>
      </c>
      <c r="AA162" s="52">
        <f t="shared" si="16"/>
        <v>0</v>
      </c>
      <c r="AB162" s="52">
        <v>19</v>
      </c>
    </row>
    <row r="163" spans="1:28">
      <c r="A163" s="46" t="s">
        <v>305</v>
      </c>
      <c r="B163" s="46" t="s">
        <v>306</v>
      </c>
      <c r="C163" s="49">
        <v>86.38</v>
      </c>
      <c r="D163" s="47">
        <v>2.57</v>
      </c>
      <c r="E163" s="47">
        <v>3.81</v>
      </c>
      <c r="F163" s="48">
        <f t="shared" si="12"/>
        <v>6.38</v>
      </c>
      <c r="G163" s="49">
        <v>0</v>
      </c>
      <c r="H163" s="47">
        <f t="shared" si="13"/>
        <v>6.38</v>
      </c>
      <c r="I163" s="47">
        <v>0</v>
      </c>
      <c r="J163" s="47">
        <v>0</v>
      </c>
      <c r="K163" s="50">
        <v>0</v>
      </c>
      <c r="L163" s="48">
        <v>0</v>
      </c>
      <c r="M163" s="49">
        <v>0</v>
      </c>
      <c r="N163" s="51">
        <v>0</v>
      </c>
      <c r="O163" s="52">
        <v>0</v>
      </c>
      <c r="P163" s="52">
        <v>0</v>
      </c>
      <c r="Q163" s="52">
        <v>93.94</v>
      </c>
      <c r="R163" s="49">
        <v>4.32</v>
      </c>
      <c r="S163" s="52">
        <v>70.36</v>
      </c>
      <c r="T163" s="52">
        <v>0</v>
      </c>
      <c r="U163" s="52">
        <v>1</v>
      </c>
      <c r="V163" s="52">
        <v>10</v>
      </c>
      <c r="W163" s="53">
        <v>0.14212620807276863</v>
      </c>
      <c r="X163" s="53">
        <v>0.13500000000000001</v>
      </c>
      <c r="Y163" s="61">
        <f t="shared" si="14"/>
        <v>10.4986</v>
      </c>
      <c r="Z163" s="61">
        <f t="shared" si="15"/>
        <v>0</v>
      </c>
      <c r="AA163" s="52">
        <f t="shared" si="16"/>
        <v>0</v>
      </c>
      <c r="AB163" s="52">
        <v>20</v>
      </c>
    </row>
    <row r="164" spans="1:28">
      <c r="A164" s="46" t="s">
        <v>307</v>
      </c>
      <c r="B164" s="46" t="s">
        <v>308</v>
      </c>
      <c r="C164" s="49">
        <v>240.52</v>
      </c>
      <c r="D164" s="47">
        <v>0</v>
      </c>
      <c r="E164" s="47">
        <v>16.52</v>
      </c>
      <c r="F164" s="48">
        <f t="shared" si="12"/>
        <v>16.52</v>
      </c>
      <c r="G164" s="49">
        <v>0</v>
      </c>
      <c r="H164" s="47">
        <f t="shared" si="13"/>
        <v>16.52</v>
      </c>
      <c r="I164" s="47">
        <v>3</v>
      </c>
      <c r="J164" s="47">
        <v>0</v>
      </c>
      <c r="K164" s="50">
        <v>0</v>
      </c>
      <c r="L164" s="48">
        <v>0</v>
      </c>
      <c r="M164" s="49">
        <v>0</v>
      </c>
      <c r="N164" s="51">
        <v>69.608000000000004</v>
      </c>
      <c r="O164" s="52">
        <v>0</v>
      </c>
      <c r="P164" s="52">
        <v>0</v>
      </c>
      <c r="Q164" s="52">
        <v>250.44</v>
      </c>
      <c r="R164" s="49">
        <v>12.03</v>
      </c>
      <c r="S164" s="52">
        <v>649.79</v>
      </c>
      <c r="T164" s="52">
        <v>0.25</v>
      </c>
      <c r="U164" s="52">
        <v>5.25</v>
      </c>
      <c r="V164" s="52">
        <v>77.5</v>
      </c>
      <c r="W164" s="53">
        <v>0.11926930239000293</v>
      </c>
      <c r="X164" s="53">
        <v>0.11926930239000293</v>
      </c>
      <c r="Y164" s="61">
        <f t="shared" si="14"/>
        <v>83</v>
      </c>
      <c r="Z164" s="61">
        <f t="shared" si="15"/>
        <v>0</v>
      </c>
      <c r="AA164" s="52">
        <f t="shared" si="16"/>
        <v>17432.627520000002</v>
      </c>
      <c r="AB164" s="52">
        <v>60</v>
      </c>
    </row>
    <row r="165" spans="1:28">
      <c r="A165" s="46" t="s">
        <v>309</v>
      </c>
      <c r="B165" s="46" t="s">
        <v>310</v>
      </c>
      <c r="C165" s="49">
        <v>210.01</v>
      </c>
      <c r="D165" s="47">
        <v>6.99</v>
      </c>
      <c r="E165" s="47">
        <v>10.02</v>
      </c>
      <c r="F165" s="48">
        <f t="shared" si="12"/>
        <v>17.009999999999998</v>
      </c>
      <c r="G165" s="49">
        <v>0</v>
      </c>
      <c r="H165" s="47">
        <f t="shared" si="13"/>
        <v>17.009999999999998</v>
      </c>
      <c r="I165" s="47">
        <v>0</v>
      </c>
      <c r="J165" s="47">
        <v>0</v>
      </c>
      <c r="K165" s="50">
        <v>0</v>
      </c>
      <c r="L165" s="48">
        <v>0</v>
      </c>
      <c r="M165" s="49">
        <v>0</v>
      </c>
      <c r="N165" s="51">
        <v>0</v>
      </c>
      <c r="O165" s="52">
        <v>0</v>
      </c>
      <c r="P165" s="52">
        <v>0</v>
      </c>
      <c r="Q165" s="52">
        <v>243.5</v>
      </c>
      <c r="R165" s="49">
        <v>10.5</v>
      </c>
      <c r="S165" s="52">
        <v>88.3</v>
      </c>
      <c r="T165" s="52">
        <v>0</v>
      </c>
      <c r="U165" s="52">
        <v>4</v>
      </c>
      <c r="V165" s="52">
        <v>7</v>
      </c>
      <c r="W165" s="53">
        <v>7.9275198187995471E-2</v>
      </c>
      <c r="X165" s="53">
        <v>7.9275198187995471E-2</v>
      </c>
      <c r="Y165" s="61">
        <f t="shared" si="14"/>
        <v>11</v>
      </c>
      <c r="Z165" s="61">
        <f t="shared" si="15"/>
        <v>0</v>
      </c>
      <c r="AA165" s="52">
        <f t="shared" si="16"/>
        <v>0</v>
      </c>
      <c r="AB165" s="52">
        <v>48</v>
      </c>
    </row>
    <row r="166" spans="1:28">
      <c r="A166" s="46" t="s">
        <v>311</v>
      </c>
      <c r="B166" s="46" t="s">
        <v>312</v>
      </c>
      <c r="C166" s="49">
        <v>118.78999999999999</v>
      </c>
      <c r="D166" s="47">
        <v>1.1499999999999999</v>
      </c>
      <c r="E166" s="47">
        <v>5.64</v>
      </c>
      <c r="F166" s="48">
        <f t="shared" si="12"/>
        <v>6.7899999999999991</v>
      </c>
      <c r="G166" s="49">
        <v>0</v>
      </c>
      <c r="H166" s="47">
        <f t="shared" si="13"/>
        <v>6.7899999999999991</v>
      </c>
      <c r="I166" s="47">
        <v>2</v>
      </c>
      <c r="J166" s="47">
        <v>0</v>
      </c>
      <c r="K166" s="50">
        <v>0</v>
      </c>
      <c r="L166" s="48">
        <v>0</v>
      </c>
      <c r="M166" s="49">
        <v>0</v>
      </c>
      <c r="N166" s="51">
        <v>0</v>
      </c>
      <c r="O166" s="52">
        <v>0</v>
      </c>
      <c r="P166" s="52">
        <v>0</v>
      </c>
      <c r="Q166" s="52">
        <v>122.91</v>
      </c>
      <c r="R166" s="49">
        <v>0</v>
      </c>
      <c r="S166" s="52">
        <v>85.4</v>
      </c>
      <c r="T166" s="52">
        <v>0</v>
      </c>
      <c r="U166" s="52">
        <v>0</v>
      </c>
      <c r="V166" s="52">
        <v>13</v>
      </c>
      <c r="W166" s="53">
        <v>0.1522248243559719</v>
      </c>
      <c r="X166" s="53">
        <v>0.13500000000000001</v>
      </c>
      <c r="Y166" s="61">
        <f t="shared" si="14"/>
        <v>11.529000000000002</v>
      </c>
      <c r="Z166" s="61">
        <f t="shared" si="15"/>
        <v>0</v>
      </c>
      <c r="AA166" s="52">
        <f t="shared" si="16"/>
        <v>0</v>
      </c>
      <c r="AB166" s="52">
        <v>24</v>
      </c>
    </row>
    <row r="167" spans="1:28">
      <c r="A167" s="46" t="s">
        <v>313</v>
      </c>
      <c r="B167" s="46" t="s">
        <v>314</v>
      </c>
      <c r="C167" s="49">
        <v>601.56999999999994</v>
      </c>
      <c r="D167" s="47">
        <v>20.170000000000002</v>
      </c>
      <c r="E167" s="47">
        <v>62.62</v>
      </c>
      <c r="F167" s="48">
        <f t="shared" si="12"/>
        <v>82.789999999999992</v>
      </c>
      <c r="G167" s="49">
        <v>7.78</v>
      </c>
      <c r="H167" s="47">
        <f t="shared" si="13"/>
        <v>90.57</v>
      </c>
      <c r="I167" s="47">
        <v>4</v>
      </c>
      <c r="J167" s="47">
        <v>0</v>
      </c>
      <c r="K167" s="50">
        <v>0</v>
      </c>
      <c r="L167" s="48">
        <v>0</v>
      </c>
      <c r="M167" s="49">
        <v>1</v>
      </c>
      <c r="N167" s="51">
        <v>136.59879999999998</v>
      </c>
      <c r="O167" s="52">
        <v>0</v>
      </c>
      <c r="P167" s="52">
        <v>0</v>
      </c>
      <c r="Q167" s="52">
        <v>549.66999999999996</v>
      </c>
      <c r="R167" s="49">
        <v>0</v>
      </c>
      <c r="S167" s="52">
        <v>232.29999999999998</v>
      </c>
      <c r="T167" s="52">
        <v>0</v>
      </c>
      <c r="U167" s="52">
        <v>1.25</v>
      </c>
      <c r="V167" s="52">
        <v>26</v>
      </c>
      <c r="W167" s="53">
        <v>0.11192423590185106</v>
      </c>
      <c r="X167" s="53">
        <v>0.11192423590185106</v>
      </c>
      <c r="Y167" s="61">
        <f t="shared" si="14"/>
        <v>27.25</v>
      </c>
      <c r="Z167" s="61">
        <f t="shared" si="15"/>
        <v>0</v>
      </c>
      <c r="AA167" s="52">
        <f t="shared" si="16"/>
        <v>75084.262395999991</v>
      </c>
      <c r="AB167" s="52">
        <v>169</v>
      </c>
    </row>
    <row r="168" spans="1:28">
      <c r="A168" s="46" t="s">
        <v>315</v>
      </c>
      <c r="B168" s="46" t="s">
        <v>316</v>
      </c>
      <c r="C168" s="49">
        <v>200</v>
      </c>
      <c r="D168" s="47">
        <v>0</v>
      </c>
      <c r="E168" s="47">
        <v>0</v>
      </c>
      <c r="F168" s="48">
        <f t="shared" si="12"/>
        <v>0</v>
      </c>
      <c r="G168" s="49">
        <v>0</v>
      </c>
      <c r="H168" s="47">
        <f t="shared" si="13"/>
        <v>0</v>
      </c>
      <c r="I168" s="47">
        <v>0</v>
      </c>
      <c r="J168" s="47">
        <v>0</v>
      </c>
      <c r="K168" s="50">
        <v>0</v>
      </c>
      <c r="L168" s="48">
        <v>0</v>
      </c>
      <c r="M168" s="49">
        <v>0</v>
      </c>
      <c r="N168" s="51">
        <v>0</v>
      </c>
      <c r="O168" s="52">
        <v>0</v>
      </c>
      <c r="P168" s="52">
        <v>0</v>
      </c>
      <c r="Q168" s="52">
        <v>214.5</v>
      </c>
      <c r="R168" s="49">
        <v>10</v>
      </c>
      <c r="S168" s="52">
        <v>226.24</v>
      </c>
      <c r="T168" s="52">
        <v>0</v>
      </c>
      <c r="U168" s="52">
        <v>2</v>
      </c>
      <c r="V168" s="52">
        <v>37.5</v>
      </c>
      <c r="W168" s="53">
        <v>0.16575318246110324</v>
      </c>
      <c r="X168" s="53">
        <v>0.13500000000000001</v>
      </c>
      <c r="Y168" s="61">
        <f t="shared" si="14"/>
        <v>32.542400000000001</v>
      </c>
      <c r="Z168" s="61">
        <f t="shared" si="15"/>
        <v>0</v>
      </c>
      <c r="AA168" s="52">
        <f t="shared" si="16"/>
        <v>0</v>
      </c>
      <c r="AB168" s="52">
        <v>90</v>
      </c>
    </row>
    <row r="169" spans="1:28">
      <c r="A169" s="46" t="s">
        <v>317</v>
      </c>
      <c r="B169" s="46" t="s">
        <v>318</v>
      </c>
      <c r="C169" s="49">
        <v>219</v>
      </c>
      <c r="D169" s="47">
        <v>0</v>
      </c>
      <c r="E169" s="47">
        <v>0</v>
      </c>
      <c r="F169" s="48">
        <f t="shared" si="12"/>
        <v>0</v>
      </c>
      <c r="G169" s="49">
        <v>0</v>
      </c>
      <c r="H169" s="47">
        <f t="shared" si="13"/>
        <v>0</v>
      </c>
      <c r="I169" s="47">
        <v>0</v>
      </c>
      <c r="J169" s="47">
        <v>0</v>
      </c>
      <c r="K169" s="50">
        <v>0</v>
      </c>
      <c r="L169" s="48">
        <v>0</v>
      </c>
      <c r="M169" s="49">
        <v>0</v>
      </c>
      <c r="N169" s="51">
        <v>0</v>
      </c>
      <c r="O169" s="52">
        <v>0</v>
      </c>
      <c r="P169" s="52">
        <v>0</v>
      </c>
      <c r="Q169" s="52">
        <v>214.86</v>
      </c>
      <c r="R169" s="49">
        <v>10.95</v>
      </c>
      <c r="S169" s="52">
        <v>122.56</v>
      </c>
      <c r="T169" s="52">
        <v>0</v>
      </c>
      <c r="U169" s="52">
        <v>1.25</v>
      </c>
      <c r="V169" s="52">
        <v>22.75</v>
      </c>
      <c r="W169" s="53">
        <v>0.18562336814621411</v>
      </c>
      <c r="X169" s="53">
        <v>0.13500000000000001</v>
      </c>
      <c r="Y169" s="61">
        <f t="shared" si="14"/>
        <v>17.7956</v>
      </c>
      <c r="Z169" s="61">
        <f t="shared" si="15"/>
        <v>0</v>
      </c>
      <c r="AA169" s="52">
        <f t="shared" si="16"/>
        <v>0</v>
      </c>
      <c r="AB169" s="52">
        <v>91</v>
      </c>
    </row>
    <row r="170" spans="1:28">
      <c r="A170" s="46" t="s">
        <v>319</v>
      </c>
      <c r="B170" s="46" t="s">
        <v>320</v>
      </c>
      <c r="C170" s="49">
        <v>4895.4699999999993</v>
      </c>
      <c r="D170" s="47">
        <v>156.47999999999999</v>
      </c>
      <c r="E170" s="47">
        <v>512.01</v>
      </c>
      <c r="F170" s="48">
        <f t="shared" si="12"/>
        <v>668.49</v>
      </c>
      <c r="G170" s="49">
        <v>0</v>
      </c>
      <c r="H170" s="47">
        <f t="shared" si="13"/>
        <v>668.49</v>
      </c>
      <c r="I170" s="47">
        <v>70</v>
      </c>
      <c r="J170" s="47">
        <v>6.98</v>
      </c>
      <c r="K170" s="50">
        <v>45</v>
      </c>
      <c r="L170" s="48">
        <v>0</v>
      </c>
      <c r="M170" s="49">
        <v>55</v>
      </c>
      <c r="N170" s="51">
        <v>2947.7663000000002</v>
      </c>
      <c r="O170" s="52">
        <v>804</v>
      </c>
      <c r="P170" s="52">
        <v>87</v>
      </c>
      <c r="Q170" s="52">
        <v>4400.16</v>
      </c>
      <c r="R170" s="49">
        <v>244.77</v>
      </c>
      <c r="S170" s="52">
        <v>553.74</v>
      </c>
      <c r="T170" s="52">
        <v>3</v>
      </c>
      <c r="U170" s="52">
        <v>4.25</v>
      </c>
      <c r="V170" s="52">
        <v>69.25</v>
      </c>
      <c r="W170" s="53">
        <v>0.12505869180481816</v>
      </c>
      <c r="X170" s="53">
        <v>0.12505869180481816</v>
      </c>
      <c r="Y170" s="61">
        <f t="shared" si="14"/>
        <v>76.5</v>
      </c>
      <c r="Z170" s="61">
        <f t="shared" si="15"/>
        <v>891</v>
      </c>
      <c r="AA170" s="52">
        <f t="shared" si="16"/>
        <v>12970643.362608001</v>
      </c>
      <c r="AB170" s="52">
        <v>1117</v>
      </c>
    </row>
    <row r="171" spans="1:28">
      <c r="A171" s="46" t="s">
        <v>321</v>
      </c>
      <c r="B171" s="46" t="s">
        <v>322</v>
      </c>
      <c r="C171" s="49">
        <v>1356.46</v>
      </c>
      <c r="D171" s="47">
        <v>2.72</v>
      </c>
      <c r="E171" s="47">
        <v>5.66</v>
      </c>
      <c r="F171" s="48">
        <f t="shared" si="12"/>
        <v>8.3800000000000008</v>
      </c>
      <c r="G171" s="49">
        <v>0</v>
      </c>
      <c r="H171" s="47">
        <f t="shared" si="13"/>
        <v>8.3800000000000008</v>
      </c>
      <c r="I171" s="47">
        <v>2</v>
      </c>
      <c r="J171" s="47">
        <v>1.08</v>
      </c>
      <c r="K171" s="50">
        <v>0</v>
      </c>
      <c r="L171" s="48">
        <v>0</v>
      </c>
      <c r="M171" s="49">
        <v>1195</v>
      </c>
      <c r="N171" s="51">
        <v>111.29520000000001</v>
      </c>
      <c r="O171" s="52">
        <v>8.5</v>
      </c>
      <c r="P171" s="52">
        <v>0</v>
      </c>
      <c r="Q171" s="52">
        <v>1720.72</v>
      </c>
      <c r="R171" s="49">
        <v>0</v>
      </c>
      <c r="S171" s="52">
        <v>200.8</v>
      </c>
      <c r="T171" s="52">
        <v>0</v>
      </c>
      <c r="U171" s="52">
        <v>1</v>
      </c>
      <c r="V171" s="52">
        <v>30.25</v>
      </c>
      <c r="W171" s="53">
        <v>0.15064741035856574</v>
      </c>
      <c r="X171" s="53">
        <v>0.13500000000000001</v>
      </c>
      <c r="Y171" s="61">
        <f t="shared" si="14"/>
        <v>28.108000000000004</v>
      </c>
      <c r="Z171" s="61">
        <f t="shared" si="15"/>
        <v>8.5</v>
      </c>
      <c r="AA171" s="52">
        <f t="shared" si="16"/>
        <v>191507.87654400003</v>
      </c>
      <c r="AB171" s="52">
        <v>41</v>
      </c>
    </row>
    <row r="172" spans="1:28">
      <c r="A172" s="46" t="s">
        <v>323</v>
      </c>
      <c r="B172" s="46" t="s">
        <v>324</v>
      </c>
      <c r="C172" s="49">
        <v>741</v>
      </c>
      <c r="D172" s="47">
        <v>0</v>
      </c>
      <c r="E172" s="47">
        <v>0</v>
      </c>
      <c r="F172" s="48">
        <f t="shared" si="12"/>
        <v>0</v>
      </c>
      <c r="G172" s="49">
        <v>0</v>
      </c>
      <c r="H172" s="47">
        <f t="shared" si="13"/>
        <v>0</v>
      </c>
      <c r="I172" s="47">
        <v>0</v>
      </c>
      <c r="J172" s="47">
        <v>0</v>
      </c>
      <c r="K172" s="50">
        <v>0</v>
      </c>
      <c r="L172" s="48">
        <v>0</v>
      </c>
      <c r="M172" s="49">
        <v>0</v>
      </c>
      <c r="N172" s="51">
        <v>481.30560000000003</v>
      </c>
      <c r="O172" s="52">
        <v>25</v>
      </c>
      <c r="P172" s="52">
        <v>0</v>
      </c>
      <c r="Q172" s="52">
        <v>740.07</v>
      </c>
      <c r="R172" s="49">
        <v>37.049999999999997</v>
      </c>
      <c r="S172" s="52">
        <v>201.4</v>
      </c>
      <c r="T172" s="52">
        <v>3</v>
      </c>
      <c r="U172" s="52">
        <v>2</v>
      </c>
      <c r="V172" s="52">
        <v>28.5</v>
      </c>
      <c r="W172" s="53">
        <v>0.14150943396226415</v>
      </c>
      <c r="X172" s="53">
        <v>0.13500000000000001</v>
      </c>
      <c r="Y172" s="61">
        <f t="shared" si="14"/>
        <v>32.189000000000007</v>
      </c>
      <c r="Z172" s="61">
        <f t="shared" si="15"/>
        <v>25</v>
      </c>
      <c r="AA172" s="52">
        <f t="shared" si="16"/>
        <v>356199.83539200004</v>
      </c>
      <c r="AB172" s="52">
        <v>340</v>
      </c>
    </row>
    <row r="173" spans="1:28">
      <c r="A173" s="46" t="s">
        <v>325</v>
      </c>
      <c r="B173" s="46" t="s">
        <v>326</v>
      </c>
      <c r="C173" s="49">
        <v>2557.63</v>
      </c>
      <c r="D173" s="47">
        <v>82.29</v>
      </c>
      <c r="E173" s="47">
        <v>135.5</v>
      </c>
      <c r="F173" s="48">
        <f t="shared" si="12"/>
        <v>217.79000000000002</v>
      </c>
      <c r="G173" s="49">
        <v>0</v>
      </c>
      <c r="H173" s="47">
        <f t="shared" si="13"/>
        <v>217.79000000000002</v>
      </c>
      <c r="I173" s="47">
        <v>88</v>
      </c>
      <c r="J173" s="47">
        <v>1.84</v>
      </c>
      <c r="K173" s="50">
        <v>0</v>
      </c>
      <c r="L173" s="48">
        <v>0</v>
      </c>
      <c r="M173" s="49">
        <v>55</v>
      </c>
      <c r="N173" s="51">
        <v>940.55320000000006</v>
      </c>
      <c r="O173" s="52">
        <v>315</v>
      </c>
      <c r="P173" s="52">
        <v>40.5</v>
      </c>
      <c r="Q173" s="52">
        <v>2256.3200000000002</v>
      </c>
      <c r="R173" s="49">
        <v>127.88</v>
      </c>
      <c r="S173" s="52">
        <v>4576.4000000000005</v>
      </c>
      <c r="T173" s="52">
        <v>32.25</v>
      </c>
      <c r="U173" s="52">
        <v>84.75</v>
      </c>
      <c r="V173" s="52">
        <v>621.75</v>
      </c>
      <c r="W173" s="53">
        <v>0.13586006467966086</v>
      </c>
      <c r="X173" s="53">
        <v>0.13500000000000001</v>
      </c>
      <c r="Y173" s="61">
        <f t="shared" si="14"/>
        <v>734.81400000000008</v>
      </c>
      <c r="Z173" s="61">
        <f t="shared" si="15"/>
        <v>355.5</v>
      </c>
      <c r="AA173" s="52">
        <f t="shared" si="16"/>
        <v>2122188.9962240001</v>
      </c>
      <c r="AB173" s="52">
        <v>721</v>
      </c>
    </row>
    <row r="174" spans="1:28">
      <c r="A174" s="46" t="s">
        <v>327</v>
      </c>
      <c r="B174" s="46" t="s">
        <v>328</v>
      </c>
      <c r="C174" s="49">
        <v>285</v>
      </c>
      <c r="D174" s="47">
        <v>0</v>
      </c>
      <c r="E174" s="47">
        <v>0</v>
      </c>
      <c r="F174" s="48">
        <f t="shared" si="12"/>
        <v>0</v>
      </c>
      <c r="G174" s="49">
        <v>0</v>
      </c>
      <c r="H174" s="47">
        <f t="shared" si="13"/>
        <v>0</v>
      </c>
      <c r="I174" s="47">
        <v>0</v>
      </c>
      <c r="J174" s="47">
        <v>0</v>
      </c>
      <c r="K174" s="50">
        <v>0</v>
      </c>
      <c r="L174" s="48">
        <v>0</v>
      </c>
      <c r="M174" s="49">
        <v>0</v>
      </c>
      <c r="N174" s="51">
        <v>259.87380000000002</v>
      </c>
      <c r="O174" s="52">
        <v>6</v>
      </c>
      <c r="P174" s="52">
        <v>0</v>
      </c>
      <c r="Q174" s="52">
        <v>295.43</v>
      </c>
      <c r="R174" s="49">
        <v>14.25</v>
      </c>
      <c r="S174" s="52">
        <v>1726.58</v>
      </c>
      <c r="T174" s="52">
        <v>0</v>
      </c>
      <c r="U174" s="52">
        <v>1.25</v>
      </c>
      <c r="V174" s="52">
        <v>281.75</v>
      </c>
      <c r="W174" s="53">
        <v>0.16318386637167118</v>
      </c>
      <c r="X174" s="53">
        <v>0.13500000000000001</v>
      </c>
      <c r="Y174" s="61">
        <f t="shared" si="14"/>
        <v>234.3383</v>
      </c>
      <c r="Z174" s="61">
        <f t="shared" si="15"/>
        <v>6</v>
      </c>
      <c r="AA174" s="52">
        <f t="shared" si="16"/>
        <v>76774.516734000004</v>
      </c>
      <c r="AB174" s="52">
        <v>117</v>
      </c>
    </row>
    <row r="175" spans="1:28">
      <c r="A175" s="46" t="s">
        <v>329</v>
      </c>
      <c r="B175" s="46" t="s">
        <v>330</v>
      </c>
      <c r="C175" s="49">
        <v>115</v>
      </c>
      <c r="D175" s="47">
        <v>0</v>
      </c>
      <c r="E175" s="47">
        <v>0</v>
      </c>
      <c r="F175" s="48">
        <f t="shared" si="12"/>
        <v>0</v>
      </c>
      <c r="G175" s="49">
        <v>0</v>
      </c>
      <c r="H175" s="47">
        <f t="shared" si="13"/>
        <v>0</v>
      </c>
      <c r="I175" s="47">
        <v>0</v>
      </c>
      <c r="J175" s="47">
        <v>0</v>
      </c>
      <c r="K175" s="50">
        <v>0</v>
      </c>
      <c r="L175" s="48">
        <v>0</v>
      </c>
      <c r="M175" s="49">
        <v>0</v>
      </c>
      <c r="N175" s="51">
        <v>133.60640000000001</v>
      </c>
      <c r="O175" s="52">
        <v>0</v>
      </c>
      <c r="P175" s="52">
        <v>0</v>
      </c>
      <c r="Q175" s="52">
        <v>141</v>
      </c>
      <c r="R175" s="49">
        <v>0</v>
      </c>
      <c r="S175" s="52">
        <v>729.26</v>
      </c>
      <c r="T175" s="52">
        <v>10.5</v>
      </c>
      <c r="U175" s="52">
        <v>19.75</v>
      </c>
      <c r="V175" s="52">
        <v>102</v>
      </c>
      <c r="W175" s="53">
        <v>0.13986781120587993</v>
      </c>
      <c r="X175" s="53">
        <v>0.13500000000000001</v>
      </c>
      <c r="Y175" s="61">
        <f t="shared" si="14"/>
        <v>128.70010000000002</v>
      </c>
      <c r="Z175" s="61">
        <f t="shared" si="15"/>
        <v>0</v>
      </c>
      <c r="AA175" s="52">
        <f t="shared" si="16"/>
        <v>18838.502400000001</v>
      </c>
      <c r="AB175" s="52">
        <v>46</v>
      </c>
    </row>
    <row r="176" spans="1:28">
      <c r="A176" s="46" t="s">
        <v>331</v>
      </c>
      <c r="B176" s="46" t="s">
        <v>332</v>
      </c>
      <c r="C176" s="49">
        <v>6076.74</v>
      </c>
      <c r="D176" s="47">
        <v>8.98</v>
      </c>
      <c r="E176" s="47">
        <v>117.22</v>
      </c>
      <c r="F176" s="48">
        <f t="shared" si="12"/>
        <v>126.2</v>
      </c>
      <c r="G176" s="49">
        <v>0</v>
      </c>
      <c r="H176" s="47">
        <f t="shared" si="13"/>
        <v>126.2</v>
      </c>
      <c r="I176" s="47">
        <v>130</v>
      </c>
      <c r="J176" s="47">
        <v>12.74</v>
      </c>
      <c r="K176" s="50">
        <v>0</v>
      </c>
      <c r="L176" s="48">
        <v>0</v>
      </c>
      <c r="M176" s="49">
        <v>4127.04</v>
      </c>
      <c r="N176" s="51">
        <v>1112.1589999999999</v>
      </c>
      <c r="O176" s="52">
        <v>251.75</v>
      </c>
      <c r="P176" s="52">
        <v>32</v>
      </c>
      <c r="Q176" s="52">
        <v>5364.99</v>
      </c>
      <c r="R176" s="49">
        <v>303.83999999999997</v>
      </c>
      <c r="S176" s="52">
        <v>2339.2099999999996</v>
      </c>
      <c r="T176" s="52">
        <v>19.5</v>
      </c>
      <c r="U176" s="52">
        <v>36.25</v>
      </c>
      <c r="V176" s="52">
        <v>325.5</v>
      </c>
      <c r="W176" s="53">
        <v>0.13914954193937271</v>
      </c>
      <c r="X176" s="53">
        <v>0.13500000000000001</v>
      </c>
      <c r="Y176" s="61">
        <f t="shared" si="14"/>
        <v>371.54334999999998</v>
      </c>
      <c r="Z176" s="61">
        <f t="shared" si="15"/>
        <v>283.75</v>
      </c>
      <c r="AA176" s="52">
        <f t="shared" si="16"/>
        <v>5966721.9134099986</v>
      </c>
      <c r="AB176" s="52">
        <v>605.92000000000007</v>
      </c>
    </row>
    <row r="177" spans="1:28">
      <c r="A177" s="46" t="s">
        <v>333</v>
      </c>
      <c r="B177" s="46" t="s">
        <v>334</v>
      </c>
      <c r="C177" s="49">
        <v>1153.43</v>
      </c>
      <c r="D177" s="47">
        <v>9.5</v>
      </c>
      <c r="E177" s="47">
        <v>69.45</v>
      </c>
      <c r="F177" s="48">
        <f t="shared" si="12"/>
        <v>78.95</v>
      </c>
      <c r="G177" s="49">
        <v>0</v>
      </c>
      <c r="H177" s="47">
        <f t="shared" si="13"/>
        <v>78.95</v>
      </c>
      <c r="I177" s="47">
        <v>28</v>
      </c>
      <c r="J177" s="47">
        <v>1.48</v>
      </c>
      <c r="K177" s="50">
        <v>0</v>
      </c>
      <c r="L177" s="48">
        <v>0</v>
      </c>
      <c r="M177" s="49">
        <v>71</v>
      </c>
      <c r="N177" s="51">
        <v>504.32280000000003</v>
      </c>
      <c r="O177" s="52">
        <v>99.75</v>
      </c>
      <c r="P177" s="52">
        <v>31</v>
      </c>
      <c r="Q177" s="52">
        <v>1108.8800000000001</v>
      </c>
      <c r="R177" s="49">
        <v>57.67</v>
      </c>
      <c r="S177" s="52">
        <v>313.31</v>
      </c>
      <c r="T177" s="52">
        <v>1</v>
      </c>
      <c r="U177" s="52">
        <v>4</v>
      </c>
      <c r="V177" s="52">
        <v>44.75</v>
      </c>
      <c r="W177" s="53">
        <v>0.14282978519676998</v>
      </c>
      <c r="X177" s="53">
        <v>0.13500000000000001</v>
      </c>
      <c r="Y177" s="61">
        <f t="shared" si="14"/>
        <v>47.296850000000006</v>
      </c>
      <c r="Z177" s="61">
        <f t="shared" si="15"/>
        <v>130.75</v>
      </c>
      <c r="AA177" s="52">
        <f t="shared" si="16"/>
        <v>559233.46646400006</v>
      </c>
      <c r="AB177" s="52">
        <v>265</v>
      </c>
    </row>
    <row r="178" spans="1:28">
      <c r="A178" s="46" t="s">
        <v>335</v>
      </c>
      <c r="B178" s="46" t="s">
        <v>336</v>
      </c>
      <c r="C178" s="49">
        <v>1059.6099999999999</v>
      </c>
      <c r="D178" s="47">
        <v>0</v>
      </c>
      <c r="E178" s="47">
        <v>65.89</v>
      </c>
      <c r="F178" s="48">
        <f t="shared" si="12"/>
        <v>65.89</v>
      </c>
      <c r="G178" s="49">
        <v>0</v>
      </c>
      <c r="H178" s="47">
        <f t="shared" si="13"/>
        <v>65.89</v>
      </c>
      <c r="I178" s="47">
        <v>20</v>
      </c>
      <c r="J178" s="47">
        <v>3.72</v>
      </c>
      <c r="K178" s="50">
        <v>0</v>
      </c>
      <c r="L178" s="48">
        <v>0</v>
      </c>
      <c r="M178" s="49">
        <v>15</v>
      </c>
      <c r="N178" s="51">
        <v>884.03320000000008</v>
      </c>
      <c r="O178" s="52">
        <v>391.75</v>
      </c>
      <c r="P178" s="52">
        <v>117.25</v>
      </c>
      <c r="Q178" s="52">
        <v>955.86</v>
      </c>
      <c r="R178" s="49">
        <v>52.98</v>
      </c>
      <c r="S178" s="52">
        <v>134</v>
      </c>
      <c r="T178" s="52">
        <v>1</v>
      </c>
      <c r="U178" s="52">
        <v>3</v>
      </c>
      <c r="V178" s="52">
        <v>27.25</v>
      </c>
      <c r="W178" s="53">
        <v>0.20335820895522388</v>
      </c>
      <c r="X178" s="53">
        <v>0.13500000000000001</v>
      </c>
      <c r="Y178" s="61">
        <f t="shared" si="14"/>
        <v>22.09</v>
      </c>
      <c r="Z178" s="61">
        <f t="shared" si="15"/>
        <v>509</v>
      </c>
      <c r="AA178" s="52">
        <f t="shared" si="16"/>
        <v>845011.97455200006</v>
      </c>
      <c r="AB178" s="52">
        <v>273</v>
      </c>
    </row>
    <row r="179" spans="1:28">
      <c r="A179" s="46" t="s">
        <v>337</v>
      </c>
      <c r="B179" s="46" t="s">
        <v>338</v>
      </c>
      <c r="C179" s="49">
        <v>284.49</v>
      </c>
      <c r="D179" s="47">
        <v>0</v>
      </c>
      <c r="E179" s="47">
        <v>8.91</v>
      </c>
      <c r="F179" s="48">
        <f t="shared" si="12"/>
        <v>8.91</v>
      </c>
      <c r="G179" s="49">
        <v>0</v>
      </c>
      <c r="H179" s="47">
        <f t="shared" si="13"/>
        <v>8.91</v>
      </c>
      <c r="I179" s="47">
        <v>9</v>
      </c>
      <c r="J179" s="47">
        <v>0.57999999999999996</v>
      </c>
      <c r="K179" s="50">
        <v>0</v>
      </c>
      <c r="L179" s="48">
        <v>0</v>
      </c>
      <c r="M179" s="49">
        <v>0</v>
      </c>
      <c r="N179" s="51">
        <v>216.04419999999999</v>
      </c>
      <c r="O179" s="52">
        <v>44.75</v>
      </c>
      <c r="P179" s="52">
        <v>13</v>
      </c>
      <c r="Q179" s="52">
        <v>308.61</v>
      </c>
      <c r="R179" s="49">
        <v>14.22</v>
      </c>
      <c r="S179" s="52">
        <v>5365.45</v>
      </c>
      <c r="T179" s="52">
        <v>29.75</v>
      </c>
      <c r="U179" s="52">
        <v>23</v>
      </c>
      <c r="V179" s="52">
        <v>857.25</v>
      </c>
      <c r="W179" s="53">
        <v>0.15977224650308922</v>
      </c>
      <c r="X179" s="53">
        <v>0.13500000000000001</v>
      </c>
      <c r="Y179" s="61">
        <f t="shared" si="14"/>
        <v>777.08575000000008</v>
      </c>
      <c r="Z179" s="61">
        <f t="shared" si="15"/>
        <v>57.75</v>
      </c>
      <c r="AA179" s="52">
        <f t="shared" si="16"/>
        <v>66673.400561999995</v>
      </c>
      <c r="AB179" s="52">
        <v>63</v>
      </c>
    </row>
    <row r="180" spans="1:28">
      <c r="A180" s="46" t="s">
        <v>339</v>
      </c>
      <c r="B180" s="46" t="s">
        <v>340</v>
      </c>
      <c r="C180" s="49">
        <v>710.29000000000008</v>
      </c>
      <c r="D180" s="47">
        <v>0</v>
      </c>
      <c r="E180" s="47">
        <v>30.37</v>
      </c>
      <c r="F180" s="48">
        <f t="shared" si="12"/>
        <v>30.37</v>
      </c>
      <c r="G180" s="49">
        <v>0</v>
      </c>
      <c r="H180" s="47">
        <f t="shared" si="13"/>
        <v>30.37</v>
      </c>
      <c r="I180" s="47">
        <v>11.51</v>
      </c>
      <c r="J180" s="47">
        <v>0.75</v>
      </c>
      <c r="K180" s="50">
        <v>0</v>
      </c>
      <c r="L180" s="48">
        <v>0</v>
      </c>
      <c r="M180" s="49">
        <v>30.07</v>
      </c>
      <c r="N180" s="51">
        <v>17.782799999999998</v>
      </c>
      <c r="O180" s="52">
        <v>21</v>
      </c>
      <c r="P180" s="52">
        <v>0</v>
      </c>
      <c r="Q180" s="52">
        <v>690.76</v>
      </c>
      <c r="R180" s="49">
        <v>35.51</v>
      </c>
      <c r="S180" s="52">
        <v>1132.97</v>
      </c>
      <c r="T180" s="52">
        <v>11.75</v>
      </c>
      <c r="U180" s="52">
        <v>13.5</v>
      </c>
      <c r="V180" s="52">
        <v>156.75</v>
      </c>
      <c r="W180" s="53">
        <v>0.13835317793057186</v>
      </c>
      <c r="X180" s="53">
        <v>0.13500000000000001</v>
      </c>
      <c r="Y180" s="61">
        <f t="shared" si="14"/>
        <v>178.20095000000001</v>
      </c>
      <c r="Z180" s="61">
        <f t="shared" si="15"/>
        <v>21</v>
      </c>
      <c r="AA180" s="52">
        <f t="shared" si="16"/>
        <v>12283.646927999998</v>
      </c>
      <c r="AB180" s="52">
        <v>176.43</v>
      </c>
    </row>
    <row r="181" spans="1:28">
      <c r="A181" s="46" t="s">
        <v>341</v>
      </c>
      <c r="B181" s="46" t="s">
        <v>342</v>
      </c>
      <c r="C181" s="49">
        <v>1112</v>
      </c>
      <c r="D181" s="47">
        <v>5.01</v>
      </c>
      <c r="E181" s="47">
        <v>61.71</v>
      </c>
      <c r="F181" s="48">
        <f t="shared" si="12"/>
        <v>66.72</v>
      </c>
      <c r="G181" s="49">
        <v>0</v>
      </c>
      <c r="H181" s="47">
        <f t="shared" si="13"/>
        <v>66.72</v>
      </c>
      <c r="I181" s="47">
        <v>25</v>
      </c>
      <c r="J181" s="47">
        <v>1.28</v>
      </c>
      <c r="K181" s="50">
        <v>0</v>
      </c>
      <c r="L181" s="48">
        <v>0</v>
      </c>
      <c r="M181" s="49">
        <v>65</v>
      </c>
      <c r="N181" s="51">
        <v>774.85550000000012</v>
      </c>
      <c r="O181" s="52">
        <v>137.75</v>
      </c>
      <c r="P181" s="52">
        <v>44</v>
      </c>
      <c r="Q181" s="52">
        <v>1117.78</v>
      </c>
      <c r="R181" s="49">
        <v>55.6</v>
      </c>
      <c r="S181" s="52">
        <v>962.74</v>
      </c>
      <c r="T181" s="52">
        <v>14</v>
      </c>
      <c r="U181" s="52">
        <v>12</v>
      </c>
      <c r="V181" s="52">
        <v>99.5</v>
      </c>
      <c r="W181" s="53">
        <v>0.10335085277437314</v>
      </c>
      <c r="X181" s="53">
        <v>0.10335085277437314</v>
      </c>
      <c r="Y181" s="61">
        <f t="shared" si="14"/>
        <v>125.5</v>
      </c>
      <c r="Z181" s="61">
        <f t="shared" si="15"/>
        <v>181.75</v>
      </c>
      <c r="AA181" s="52">
        <f t="shared" si="16"/>
        <v>866117.98079000006</v>
      </c>
      <c r="AB181" s="52">
        <v>277</v>
      </c>
    </row>
    <row r="182" spans="1:28">
      <c r="A182" s="46" t="s">
        <v>343</v>
      </c>
      <c r="B182" s="46" t="s">
        <v>344</v>
      </c>
      <c r="C182" s="49">
        <v>542.70999999999992</v>
      </c>
      <c r="D182" s="47">
        <v>5.47</v>
      </c>
      <c r="E182" s="47">
        <v>26.07</v>
      </c>
      <c r="F182" s="48">
        <f t="shared" si="12"/>
        <v>31.54</v>
      </c>
      <c r="G182" s="49">
        <v>0</v>
      </c>
      <c r="H182" s="47">
        <f t="shared" si="13"/>
        <v>31.54</v>
      </c>
      <c r="I182" s="47">
        <v>20</v>
      </c>
      <c r="J182" s="47">
        <v>2.17</v>
      </c>
      <c r="K182" s="50">
        <v>0</v>
      </c>
      <c r="L182" s="48">
        <v>0</v>
      </c>
      <c r="M182" s="49">
        <v>18</v>
      </c>
      <c r="N182" s="51">
        <v>335.86630000000002</v>
      </c>
      <c r="O182" s="52">
        <v>67.75</v>
      </c>
      <c r="P182" s="52">
        <v>21.25</v>
      </c>
      <c r="Q182" s="52">
        <v>550.02</v>
      </c>
      <c r="R182" s="49">
        <v>0</v>
      </c>
      <c r="S182" s="52">
        <v>306.10000000000002</v>
      </c>
      <c r="T182" s="52">
        <v>2</v>
      </c>
      <c r="U182" s="52">
        <v>5.25</v>
      </c>
      <c r="V182" s="52">
        <v>48.5</v>
      </c>
      <c r="W182" s="53">
        <v>0.1584449526298595</v>
      </c>
      <c r="X182" s="53">
        <v>0.13500000000000001</v>
      </c>
      <c r="Y182" s="61">
        <f t="shared" si="14"/>
        <v>48.573500000000003</v>
      </c>
      <c r="Z182" s="61">
        <f t="shared" si="15"/>
        <v>89</v>
      </c>
      <c r="AA182" s="52">
        <f t="shared" si="16"/>
        <v>184733.18232600001</v>
      </c>
      <c r="AB182" s="52">
        <v>160</v>
      </c>
    </row>
    <row r="183" spans="1:28">
      <c r="A183" s="46" t="s">
        <v>345</v>
      </c>
      <c r="B183" s="46" t="s">
        <v>346</v>
      </c>
      <c r="C183" s="49">
        <v>1086.1299999999999</v>
      </c>
      <c r="D183" s="47">
        <v>0</v>
      </c>
      <c r="E183" s="47">
        <v>69.83</v>
      </c>
      <c r="F183" s="48">
        <f t="shared" si="12"/>
        <v>69.83</v>
      </c>
      <c r="G183" s="49">
        <v>0</v>
      </c>
      <c r="H183" s="47">
        <f t="shared" si="13"/>
        <v>69.83</v>
      </c>
      <c r="I183" s="47">
        <v>20</v>
      </c>
      <c r="J183" s="47">
        <v>0.3</v>
      </c>
      <c r="K183" s="50">
        <v>6</v>
      </c>
      <c r="L183" s="48">
        <v>0</v>
      </c>
      <c r="M183" s="49">
        <v>25</v>
      </c>
      <c r="N183" s="51">
        <v>676.28899999999999</v>
      </c>
      <c r="O183" s="52">
        <v>47</v>
      </c>
      <c r="P183" s="52">
        <v>6</v>
      </c>
      <c r="Q183" s="52">
        <v>1025.8800000000001</v>
      </c>
      <c r="R183" s="49">
        <v>54.31</v>
      </c>
      <c r="S183" s="52">
        <v>698.91000000000008</v>
      </c>
      <c r="T183" s="52">
        <v>8.5</v>
      </c>
      <c r="U183" s="52">
        <v>7.5</v>
      </c>
      <c r="V183" s="52">
        <v>73.75</v>
      </c>
      <c r="W183" s="53">
        <v>0.10552145483681732</v>
      </c>
      <c r="X183" s="53">
        <v>0.10552145483681732</v>
      </c>
      <c r="Y183" s="61">
        <f t="shared" si="14"/>
        <v>89.75</v>
      </c>
      <c r="Z183" s="61">
        <f t="shared" si="15"/>
        <v>53</v>
      </c>
      <c r="AA183" s="52">
        <f t="shared" si="16"/>
        <v>693791.35932000005</v>
      </c>
      <c r="AB183" s="52">
        <v>287</v>
      </c>
    </row>
    <row r="184" spans="1:28">
      <c r="A184" s="46" t="s">
        <v>347</v>
      </c>
      <c r="B184" s="46" t="s">
        <v>348</v>
      </c>
      <c r="C184" s="49">
        <v>579.62</v>
      </c>
      <c r="D184" s="47">
        <v>0</v>
      </c>
      <c r="E184" s="47">
        <v>38.619999999999997</v>
      </c>
      <c r="F184" s="48">
        <f t="shared" si="12"/>
        <v>38.619999999999997</v>
      </c>
      <c r="G184" s="49">
        <v>0</v>
      </c>
      <c r="H184" s="47">
        <f t="shared" si="13"/>
        <v>38.619999999999997</v>
      </c>
      <c r="I184" s="47">
        <v>16</v>
      </c>
      <c r="J184" s="47">
        <v>0</v>
      </c>
      <c r="K184" s="50">
        <v>0</v>
      </c>
      <c r="L184" s="48">
        <v>0</v>
      </c>
      <c r="M184" s="49">
        <v>0</v>
      </c>
      <c r="N184" s="51">
        <v>364.54330000000004</v>
      </c>
      <c r="O184" s="52">
        <v>69</v>
      </c>
      <c r="P184" s="52">
        <v>16</v>
      </c>
      <c r="Q184" s="52">
        <v>536.15</v>
      </c>
      <c r="R184" s="49">
        <v>28.98</v>
      </c>
      <c r="S184" s="52">
        <v>1119.8699999999999</v>
      </c>
      <c r="T184" s="52">
        <v>12</v>
      </c>
      <c r="U184" s="52">
        <v>6</v>
      </c>
      <c r="V184" s="52">
        <v>115.75</v>
      </c>
      <c r="W184" s="53">
        <v>0.10336021145311511</v>
      </c>
      <c r="X184" s="53">
        <v>0.10336021145311511</v>
      </c>
      <c r="Y184" s="61">
        <f t="shared" si="14"/>
        <v>133.75</v>
      </c>
      <c r="Z184" s="61">
        <f t="shared" si="15"/>
        <v>85</v>
      </c>
      <c r="AA184" s="52">
        <f t="shared" si="16"/>
        <v>195449.89029500002</v>
      </c>
      <c r="AB184" s="52">
        <v>148</v>
      </c>
    </row>
    <row r="185" spans="1:28">
      <c r="A185" s="46" t="s">
        <v>349</v>
      </c>
      <c r="B185" s="46" t="s">
        <v>350</v>
      </c>
      <c r="C185" s="49">
        <v>589.52</v>
      </c>
      <c r="D185" s="47">
        <v>2.08</v>
      </c>
      <c r="E185" s="47">
        <v>41.44</v>
      </c>
      <c r="F185" s="48">
        <f t="shared" si="12"/>
        <v>43.519999999999996</v>
      </c>
      <c r="G185" s="49">
        <v>0</v>
      </c>
      <c r="H185" s="47">
        <f t="shared" si="13"/>
        <v>43.519999999999996</v>
      </c>
      <c r="I185" s="47">
        <v>9</v>
      </c>
      <c r="J185" s="47">
        <v>0</v>
      </c>
      <c r="K185" s="50">
        <v>1</v>
      </c>
      <c r="L185" s="48">
        <v>0</v>
      </c>
      <c r="M185" s="49">
        <v>10</v>
      </c>
      <c r="N185" s="51">
        <v>381.93740000000003</v>
      </c>
      <c r="O185" s="52">
        <v>89.75</v>
      </c>
      <c r="P185" s="52">
        <v>26</v>
      </c>
      <c r="Q185" s="52">
        <v>559.34</v>
      </c>
      <c r="R185" s="49">
        <v>0</v>
      </c>
      <c r="S185" s="52">
        <v>556.04999999999995</v>
      </c>
      <c r="T185" s="52">
        <v>6</v>
      </c>
      <c r="U185" s="52">
        <v>4.25</v>
      </c>
      <c r="V185" s="52">
        <v>75.5</v>
      </c>
      <c r="W185" s="53">
        <v>0.13577915655066991</v>
      </c>
      <c r="X185" s="53">
        <v>0.13500000000000001</v>
      </c>
      <c r="Y185" s="61">
        <f t="shared" si="14"/>
        <v>85.316749999999999</v>
      </c>
      <c r="Z185" s="61">
        <f t="shared" si="15"/>
        <v>115.75</v>
      </c>
      <c r="AA185" s="52">
        <f t="shared" si="16"/>
        <v>213632.86531600004</v>
      </c>
      <c r="AB185" s="52">
        <v>155</v>
      </c>
    </row>
    <row r="186" spans="1:28">
      <c r="A186" s="46" t="s">
        <v>351</v>
      </c>
      <c r="B186" s="46" t="s">
        <v>352</v>
      </c>
      <c r="C186" s="49">
        <v>307.3</v>
      </c>
      <c r="D186" s="47">
        <v>2.46</v>
      </c>
      <c r="E186" s="47">
        <v>9.7899999999999991</v>
      </c>
      <c r="F186" s="48">
        <f t="shared" si="12"/>
        <v>12.25</v>
      </c>
      <c r="G186" s="49">
        <v>0</v>
      </c>
      <c r="H186" s="47">
        <f t="shared" si="13"/>
        <v>12.25</v>
      </c>
      <c r="I186" s="47">
        <v>10</v>
      </c>
      <c r="J186" s="47">
        <v>2.0499999999999998</v>
      </c>
      <c r="K186" s="50">
        <v>0</v>
      </c>
      <c r="L186" s="48">
        <v>0</v>
      </c>
      <c r="M186" s="49">
        <v>0</v>
      </c>
      <c r="N186" s="51">
        <v>185.14260000000002</v>
      </c>
      <c r="O186" s="52">
        <v>21</v>
      </c>
      <c r="P186" s="52">
        <v>0</v>
      </c>
      <c r="Q186" s="52">
        <v>332.25</v>
      </c>
      <c r="R186" s="49">
        <v>15.37</v>
      </c>
      <c r="S186" s="52">
        <v>1048.72</v>
      </c>
      <c r="T186" s="52">
        <v>11</v>
      </c>
      <c r="U186" s="52">
        <v>33.25</v>
      </c>
      <c r="V186" s="52">
        <v>230.75</v>
      </c>
      <c r="W186" s="53">
        <v>0.220030131970402</v>
      </c>
      <c r="X186" s="53">
        <v>0.13500000000000001</v>
      </c>
      <c r="Y186" s="61">
        <f t="shared" si="14"/>
        <v>185.8272</v>
      </c>
      <c r="Z186" s="61">
        <f t="shared" si="15"/>
        <v>21</v>
      </c>
      <c r="AA186" s="52">
        <f t="shared" si="16"/>
        <v>61513.628850000008</v>
      </c>
      <c r="AB186" s="52">
        <v>67</v>
      </c>
    </row>
    <row r="187" spans="1:28">
      <c r="A187" s="46" t="s">
        <v>353</v>
      </c>
      <c r="B187" s="46" t="s">
        <v>354</v>
      </c>
      <c r="C187" s="49">
        <v>360.89</v>
      </c>
      <c r="D187" s="47">
        <v>7.24</v>
      </c>
      <c r="E187" s="47">
        <v>20.65</v>
      </c>
      <c r="F187" s="48">
        <f t="shared" si="12"/>
        <v>27.89</v>
      </c>
      <c r="G187" s="49">
        <v>0</v>
      </c>
      <c r="H187" s="47">
        <f t="shared" si="13"/>
        <v>27.89</v>
      </c>
      <c r="I187" s="47">
        <v>5</v>
      </c>
      <c r="J187" s="47">
        <v>0</v>
      </c>
      <c r="K187" s="50">
        <v>0</v>
      </c>
      <c r="L187" s="48">
        <v>0</v>
      </c>
      <c r="M187" s="49">
        <v>0</v>
      </c>
      <c r="N187" s="51">
        <v>0</v>
      </c>
      <c r="O187" s="52">
        <v>5.25</v>
      </c>
      <c r="P187" s="52">
        <v>4</v>
      </c>
      <c r="Q187" s="52">
        <v>354.83</v>
      </c>
      <c r="R187" s="49">
        <v>18.04</v>
      </c>
      <c r="S187" s="52">
        <v>546.06999999999994</v>
      </c>
      <c r="T187" s="52">
        <v>0</v>
      </c>
      <c r="U187" s="52">
        <v>5</v>
      </c>
      <c r="V187" s="52">
        <v>85</v>
      </c>
      <c r="W187" s="53">
        <v>0.1556576995623272</v>
      </c>
      <c r="X187" s="53">
        <v>0.13500000000000001</v>
      </c>
      <c r="Y187" s="61">
        <f t="shared" si="14"/>
        <v>78.719449999999995</v>
      </c>
      <c r="Z187" s="61">
        <f t="shared" si="15"/>
        <v>9.25</v>
      </c>
      <c r="AA187" s="52">
        <f t="shared" si="16"/>
        <v>0</v>
      </c>
      <c r="AB187" s="52">
        <v>91</v>
      </c>
    </row>
    <row r="188" spans="1:28">
      <c r="A188" s="46" t="s">
        <v>355</v>
      </c>
      <c r="B188" s="46" t="s">
        <v>356</v>
      </c>
      <c r="C188" s="49">
        <v>64</v>
      </c>
      <c r="D188" s="47">
        <v>0</v>
      </c>
      <c r="E188" s="47">
        <v>0</v>
      </c>
      <c r="F188" s="48">
        <f t="shared" si="12"/>
        <v>0</v>
      </c>
      <c r="G188" s="49">
        <v>0</v>
      </c>
      <c r="H188" s="47">
        <f t="shared" si="13"/>
        <v>0</v>
      </c>
      <c r="I188" s="47">
        <v>2</v>
      </c>
      <c r="J188" s="47">
        <v>1</v>
      </c>
      <c r="K188" s="50">
        <v>0</v>
      </c>
      <c r="L188" s="48">
        <v>0</v>
      </c>
      <c r="M188" s="49">
        <v>0</v>
      </c>
      <c r="N188" s="51">
        <v>47.474000000000004</v>
      </c>
      <c r="O188" s="52">
        <v>0</v>
      </c>
      <c r="P188" s="52">
        <v>0</v>
      </c>
      <c r="Q188" s="52">
        <v>66.34</v>
      </c>
      <c r="R188" s="49">
        <v>0</v>
      </c>
      <c r="S188" s="52">
        <v>547.17000000000007</v>
      </c>
      <c r="T188" s="52">
        <v>17.5</v>
      </c>
      <c r="U188" s="52">
        <v>8.75</v>
      </c>
      <c r="V188" s="52">
        <v>73.75</v>
      </c>
      <c r="W188" s="53">
        <v>0.13478443628122885</v>
      </c>
      <c r="X188" s="53">
        <v>0.13478443628122885</v>
      </c>
      <c r="Y188" s="61">
        <f t="shared" si="14"/>
        <v>100</v>
      </c>
      <c r="Z188" s="61">
        <f t="shared" si="15"/>
        <v>0</v>
      </c>
      <c r="AA188" s="52">
        <f t="shared" si="16"/>
        <v>3149.4251600000002</v>
      </c>
      <c r="AB188" s="52">
        <v>15</v>
      </c>
    </row>
    <row r="189" spans="1:28">
      <c r="A189" s="46" t="s">
        <v>357</v>
      </c>
      <c r="B189" s="46" t="s">
        <v>358</v>
      </c>
      <c r="C189" s="49">
        <v>1140.6100000000001</v>
      </c>
      <c r="D189" s="47">
        <v>38.659999999999997</v>
      </c>
      <c r="E189" s="47">
        <v>97.78</v>
      </c>
      <c r="F189" s="48">
        <f t="shared" si="12"/>
        <v>136.44</v>
      </c>
      <c r="G189" s="49">
        <v>0</v>
      </c>
      <c r="H189" s="47">
        <f t="shared" si="13"/>
        <v>136.44</v>
      </c>
      <c r="I189" s="47">
        <v>15</v>
      </c>
      <c r="J189" s="47">
        <v>0.17</v>
      </c>
      <c r="K189" s="50">
        <v>0</v>
      </c>
      <c r="L189" s="48">
        <v>0</v>
      </c>
      <c r="M189" s="49">
        <v>30</v>
      </c>
      <c r="N189" s="51">
        <v>691.01390000000004</v>
      </c>
      <c r="O189" s="52">
        <v>0</v>
      </c>
      <c r="P189" s="52">
        <v>0</v>
      </c>
      <c r="Q189" s="52">
        <v>1115.4100000000001</v>
      </c>
      <c r="R189" s="49">
        <v>57.03</v>
      </c>
      <c r="S189" s="52">
        <v>329.3</v>
      </c>
      <c r="T189" s="52">
        <v>0</v>
      </c>
      <c r="U189" s="52">
        <v>3</v>
      </c>
      <c r="V189" s="52">
        <v>47.25</v>
      </c>
      <c r="W189" s="53">
        <v>0.14348618281202549</v>
      </c>
      <c r="X189" s="53">
        <v>0.13500000000000001</v>
      </c>
      <c r="Y189" s="61">
        <f t="shared" si="14"/>
        <v>47.455500000000008</v>
      </c>
      <c r="Z189" s="61">
        <f t="shared" si="15"/>
        <v>0</v>
      </c>
      <c r="AA189" s="52">
        <f t="shared" si="16"/>
        <v>770763.81419900013</v>
      </c>
      <c r="AB189" s="52">
        <v>245</v>
      </c>
    </row>
    <row r="190" spans="1:28">
      <c r="A190" s="46" t="s">
        <v>359</v>
      </c>
      <c r="B190" s="46" t="s">
        <v>360</v>
      </c>
      <c r="C190" s="49">
        <v>242.89</v>
      </c>
      <c r="D190" s="47">
        <v>0</v>
      </c>
      <c r="E190" s="47">
        <v>5.66</v>
      </c>
      <c r="F190" s="48">
        <f t="shared" si="12"/>
        <v>5.66</v>
      </c>
      <c r="G190" s="49">
        <v>0</v>
      </c>
      <c r="H190" s="47">
        <f t="shared" si="13"/>
        <v>5.66</v>
      </c>
      <c r="I190" s="47">
        <v>2</v>
      </c>
      <c r="J190" s="47">
        <v>0.23</v>
      </c>
      <c r="K190" s="50">
        <v>0</v>
      </c>
      <c r="L190" s="48">
        <v>0</v>
      </c>
      <c r="M190" s="49">
        <v>35</v>
      </c>
      <c r="N190" s="51">
        <v>133.91739999999999</v>
      </c>
      <c r="O190" s="52">
        <v>0</v>
      </c>
      <c r="P190" s="52">
        <v>0</v>
      </c>
      <c r="Q190" s="52">
        <v>246.27</v>
      </c>
      <c r="R190" s="49">
        <v>12.14</v>
      </c>
      <c r="S190" s="52">
        <v>351.05</v>
      </c>
      <c r="T190" s="52">
        <v>0.25</v>
      </c>
      <c r="U190" s="52">
        <v>6.25</v>
      </c>
      <c r="V190" s="52">
        <v>47.25</v>
      </c>
      <c r="W190" s="53">
        <v>0.1345962113659023</v>
      </c>
      <c r="X190" s="53">
        <v>0.1345962113659023</v>
      </c>
      <c r="Y190" s="61">
        <f t="shared" si="14"/>
        <v>53.750000000000007</v>
      </c>
      <c r="Z190" s="61">
        <f t="shared" si="15"/>
        <v>0</v>
      </c>
      <c r="AA190" s="52">
        <f t="shared" si="16"/>
        <v>32979.838098</v>
      </c>
      <c r="AB190" s="52">
        <v>60</v>
      </c>
    </row>
    <row r="191" spans="1:28">
      <c r="A191" s="46" t="s">
        <v>361</v>
      </c>
      <c r="B191" s="46" t="s">
        <v>362</v>
      </c>
      <c r="C191" s="49">
        <v>254.38</v>
      </c>
      <c r="D191" s="47">
        <v>5.71</v>
      </c>
      <c r="E191" s="47">
        <v>20.67</v>
      </c>
      <c r="F191" s="48">
        <f t="shared" si="12"/>
        <v>26.380000000000003</v>
      </c>
      <c r="G191" s="49">
        <v>0</v>
      </c>
      <c r="H191" s="47">
        <f t="shared" si="13"/>
        <v>26.380000000000003</v>
      </c>
      <c r="I191" s="47">
        <v>4</v>
      </c>
      <c r="J191" s="47">
        <v>0</v>
      </c>
      <c r="K191" s="50">
        <v>0</v>
      </c>
      <c r="L191" s="48">
        <v>0</v>
      </c>
      <c r="M191" s="49">
        <v>0</v>
      </c>
      <c r="N191" s="51">
        <v>104.7978</v>
      </c>
      <c r="O191" s="52">
        <v>0</v>
      </c>
      <c r="P191" s="52">
        <v>0</v>
      </c>
      <c r="Q191" s="52">
        <v>266.54000000000002</v>
      </c>
      <c r="R191" s="49">
        <v>0</v>
      </c>
      <c r="S191" s="52">
        <v>70.599999999999994</v>
      </c>
      <c r="T191" s="52">
        <v>0</v>
      </c>
      <c r="U191" s="52">
        <v>0</v>
      </c>
      <c r="V191" s="52">
        <v>8.25</v>
      </c>
      <c r="W191" s="53">
        <v>0.11685552407932012</v>
      </c>
      <c r="X191" s="53">
        <v>0.11685552407932012</v>
      </c>
      <c r="Y191" s="61">
        <f t="shared" si="14"/>
        <v>8.25</v>
      </c>
      <c r="Z191" s="61">
        <f t="shared" si="15"/>
        <v>0</v>
      </c>
      <c r="AA191" s="52">
        <f t="shared" si="16"/>
        <v>27932.805612</v>
      </c>
      <c r="AB191" s="52">
        <v>61</v>
      </c>
    </row>
    <row r="192" spans="1:28">
      <c r="A192" s="46" t="s">
        <v>363</v>
      </c>
      <c r="B192" s="46" t="s">
        <v>364</v>
      </c>
      <c r="C192" s="49">
        <v>3433.52</v>
      </c>
      <c r="D192" s="47">
        <v>6.77</v>
      </c>
      <c r="E192" s="47">
        <v>234.68</v>
      </c>
      <c r="F192" s="48">
        <f t="shared" si="12"/>
        <v>241.45000000000002</v>
      </c>
      <c r="G192" s="49">
        <v>0</v>
      </c>
      <c r="H192" s="47">
        <f t="shared" si="13"/>
        <v>241.45000000000002</v>
      </c>
      <c r="I192" s="47">
        <v>140</v>
      </c>
      <c r="J192" s="47">
        <v>3.17</v>
      </c>
      <c r="K192" s="50">
        <v>10</v>
      </c>
      <c r="L192" s="48">
        <v>0</v>
      </c>
      <c r="M192" s="49">
        <v>0</v>
      </c>
      <c r="N192" s="51">
        <v>15.5276</v>
      </c>
      <c r="O192" s="52">
        <v>106</v>
      </c>
      <c r="P192" s="52">
        <v>45.75</v>
      </c>
      <c r="Q192" s="52">
        <v>3216.6</v>
      </c>
      <c r="R192" s="49">
        <v>171.68</v>
      </c>
      <c r="S192" s="52">
        <v>1111.47</v>
      </c>
      <c r="T192" s="52">
        <v>5.5</v>
      </c>
      <c r="U192" s="52">
        <v>16</v>
      </c>
      <c r="V192" s="52">
        <v>167.75</v>
      </c>
      <c r="W192" s="53">
        <v>0.15092625082098482</v>
      </c>
      <c r="X192" s="53">
        <v>0.13500000000000001</v>
      </c>
      <c r="Y192" s="61">
        <f t="shared" si="14"/>
        <v>171.54845</v>
      </c>
      <c r="Z192" s="61">
        <f t="shared" si="15"/>
        <v>151.75</v>
      </c>
      <c r="AA192" s="52">
        <f t="shared" si="16"/>
        <v>49946.078159999997</v>
      </c>
      <c r="AB192" s="52">
        <v>980</v>
      </c>
    </row>
    <row r="193" spans="1:28">
      <c r="A193" s="46" t="s">
        <v>365</v>
      </c>
      <c r="B193" s="46" t="s">
        <v>366</v>
      </c>
      <c r="C193" s="49">
        <v>25028.829999999998</v>
      </c>
      <c r="D193" s="47">
        <v>310.08</v>
      </c>
      <c r="E193" s="47">
        <v>1306.67</v>
      </c>
      <c r="F193" s="48">
        <f t="shared" si="12"/>
        <v>1616.75</v>
      </c>
      <c r="G193" s="49">
        <v>0</v>
      </c>
      <c r="H193" s="47">
        <f t="shared" si="13"/>
        <v>1616.75</v>
      </c>
      <c r="I193" s="47">
        <v>720</v>
      </c>
      <c r="J193" s="47">
        <v>35.590000000000003</v>
      </c>
      <c r="K193" s="50">
        <v>85</v>
      </c>
      <c r="L193" s="48">
        <v>0</v>
      </c>
      <c r="M193" s="49">
        <v>265</v>
      </c>
      <c r="N193" s="51">
        <v>1372.2211</v>
      </c>
      <c r="O193" s="52">
        <v>1355.25</v>
      </c>
      <c r="P193" s="52">
        <v>502</v>
      </c>
      <c r="Q193" s="52">
        <v>22822.31</v>
      </c>
      <c r="R193" s="49">
        <v>1251.44</v>
      </c>
      <c r="S193" s="52">
        <v>247.15</v>
      </c>
      <c r="T193" s="52">
        <v>0</v>
      </c>
      <c r="U193" s="52">
        <v>2.75</v>
      </c>
      <c r="V193" s="52">
        <v>41.25</v>
      </c>
      <c r="W193" s="53">
        <v>0.16690269067367994</v>
      </c>
      <c r="X193" s="53">
        <v>0.13500000000000001</v>
      </c>
      <c r="Y193" s="61">
        <f t="shared" si="14"/>
        <v>36.115250000000003</v>
      </c>
      <c r="Z193" s="61">
        <f t="shared" si="15"/>
        <v>1857.25</v>
      </c>
      <c r="AA193" s="52">
        <f t="shared" si="16"/>
        <v>31317255.332741</v>
      </c>
      <c r="AB193" s="52">
        <v>7001.4800000000005</v>
      </c>
    </row>
    <row r="194" spans="1:28">
      <c r="A194" s="46" t="s">
        <v>367</v>
      </c>
      <c r="B194" s="46" t="s">
        <v>368</v>
      </c>
      <c r="C194" s="49">
        <v>30647.659999999996</v>
      </c>
      <c r="D194" s="47">
        <v>319.33</v>
      </c>
      <c r="E194" s="47">
        <v>1576.84</v>
      </c>
      <c r="F194" s="48">
        <f t="shared" si="12"/>
        <v>1896.1699999999998</v>
      </c>
      <c r="G194" s="49">
        <v>0</v>
      </c>
      <c r="H194" s="47">
        <f t="shared" si="13"/>
        <v>1896.1699999999998</v>
      </c>
      <c r="I194" s="47">
        <v>311.41000000000003</v>
      </c>
      <c r="J194" s="47">
        <v>16.02</v>
      </c>
      <c r="K194" s="50">
        <v>383.91</v>
      </c>
      <c r="L194" s="48">
        <v>21.84</v>
      </c>
      <c r="M194" s="49">
        <v>41.26</v>
      </c>
      <c r="N194" s="51">
        <v>12599.934400000004</v>
      </c>
      <c r="O194" s="52">
        <v>3157</v>
      </c>
      <c r="P194" s="52">
        <v>694</v>
      </c>
      <c r="Q194" s="52">
        <v>28233.18</v>
      </c>
      <c r="R194" s="49">
        <v>1532.38</v>
      </c>
      <c r="S194" s="52">
        <v>269.45999999999998</v>
      </c>
      <c r="T194" s="52">
        <v>0</v>
      </c>
      <c r="U194" s="52">
        <v>5.5</v>
      </c>
      <c r="V194" s="52">
        <v>48</v>
      </c>
      <c r="W194" s="53">
        <v>0.17813404586951684</v>
      </c>
      <c r="X194" s="53">
        <v>0.13500000000000001</v>
      </c>
      <c r="Y194" s="61">
        <f t="shared" si="14"/>
        <v>41.877099999999999</v>
      </c>
      <c r="Z194" s="61">
        <f t="shared" si="15"/>
        <v>3851</v>
      </c>
      <c r="AA194" s="52">
        <f t="shared" si="16"/>
        <v>355736215.90339214</v>
      </c>
      <c r="AB194" s="52">
        <v>9176.7099999999991</v>
      </c>
    </row>
    <row r="195" spans="1:28">
      <c r="A195" s="46" t="s">
        <v>369</v>
      </c>
      <c r="B195" s="46" t="s">
        <v>370</v>
      </c>
      <c r="C195" s="49">
        <v>171</v>
      </c>
      <c r="D195" s="47">
        <v>0</v>
      </c>
      <c r="E195" s="47">
        <v>0</v>
      </c>
      <c r="F195" s="48">
        <f t="shared" si="12"/>
        <v>0</v>
      </c>
      <c r="G195" s="49">
        <v>0</v>
      </c>
      <c r="H195" s="47">
        <f t="shared" si="13"/>
        <v>0</v>
      </c>
      <c r="I195" s="47">
        <v>0</v>
      </c>
      <c r="J195" s="47">
        <v>0</v>
      </c>
      <c r="K195" s="50">
        <v>0</v>
      </c>
      <c r="L195" s="48">
        <v>0</v>
      </c>
      <c r="M195" s="49">
        <v>0</v>
      </c>
      <c r="N195" s="51">
        <v>0</v>
      </c>
      <c r="O195" s="52">
        <v>0</v>
      </c>
      <c r="P195" s="52">
        <v>0</v>
      </c>
      <c r="Q195" s="52">
        <v>175.18</v>
      </c>
      <c r="R195" s="49">
        <v>8.5500000000000007</v>
      </c>
      <c r="S195" s="52">
        <v>3395.42</v>
      </c>
      <c r="T195" s="52">
        <v>31</v>
      </c>
      <c r="U195" s="52">
        <v>51</v>
      </c>
      <c r="V195" s="52">
        <v>398.75</v>
      </c>
      <c r="W195" s="53">
        <v>0.11743760712960399</v>
      </c>
      <c r="X195" s="53">
        <v>0.11743760712960399</v>
      </c>
      <c r="Y195" s="61">
        <f t="shared" si="14"/>
        <v>480.75</v>
      </c>
      <c r="Z195" s="61">
        <f t="shared" si="15"/>
        <v>0</v>
      </c>
      <c r="AA195" s="52">
        <f t="shared" si="16"/>
        <v>0</v>
      </c>
      <c r="AB195" s="52">
        <v>66</v>
      </c>
    </row>
    <row r="196" spans="1:28">
      <c r="A196" s="46" t="s">
        <v>371</v>
      </c>
      <c r="B196" s="46" t="s">
        <v>372</v>
      </c>
      <c r="C196" s="49">
        <v>5800.0899999999992</v>
      </c>
      <c r="D196" s="47">
        <v>0</v>
      </c>
      <c r="E196" s="47">
        <v>240.36</v>
      </c>
      <c r="F196" s="48">
        <f t="shared" si="12"/>
        <v>240.36</v>
      </c>
      <c r="G196" s="49">
        <v>0</v>
      </c>
      <c r="H196" s="47">
        <f t="shared" si="13"/>
        <v>240.36</v>
      </c>
      <c r="I196" s="47">
        <v>225</v>
      </c>
      <c r="J196" s="47">
        <v>4.7300000000000004</v>
      </c>
      <c r="K196" s="50">
        <v>0</v>
      </c>
      <c r="L196" s="48">
        <v>0</v>
      </c>
      <c r="M196" s="49">
        <v>5</v>
      </c>
      <c r="N196" s="51">
        <v>0</v>
      </c>
      <c r="O196" s="52">
        <v>342.75</v>
      </c>
      <c r="P196" s="52">
        <v>95</v>
      </c>
      <c r="Q196" s="52">
        <v>5664.86</v>
      </c>
      <c r="R196" s="49">
        <v>290</v>
      </c>
      <c r="S196" s="52">
        <v>23282.530000000006</v>
      </c>
      <c r="T196" s="52">
        <v>131.75</v>
      </c>
      <c r="U196" s="52">
        <v>277.5</v>
      </c>
      <c r="V196" s="52">
        <v>2616.75</v>
      </c>
      <c r="W196" s="53">
        <v>0.11239113618666009</v>
      </c>
      <c r="X196" s="53">
        <v>0.11239113618666009</v>
      </c>
      <c r="Y196" s="61">
        <f t="shared" si="14"/>
        <v>3026</v>
      </c>
      <c r="Z196" s="61">
        <f t="shared" si="15"/>
        <v>437.75</v>
      </c>
      <c r="AA196" s="52">
        <f t="shared" si="16"/>
        <v>0</v>
      </c>
      <c r="AB196" s="52">
        <v>1564</v>
      </c>
    </row>
    <row r="197" spans="1:28">
      <c r="A197" s="46" t="s">
        <v>373</v>
      </c>
      <c r="B197" s="46" t="s">
        <v>374</v>
      </c>
      <c r="C197" s="49">
        <v>10580.36</v>
      </c>
      <c r="D197" s="47">
        <v>106.42</v>
      </c>
      <c r="E197" s="47">
        <v>457.27</v>
      </c>
      <c r="F197" s="48">
        <f t="shared" si="12"/>
        <v>563.68999999999994</v>
      </c>
      <c r="G197" s="49">
        <v>0</v>
      </c>
      <c r="H197" s="47">
        <f t="shared" si="13"/>
        <v>563.68999999999994</v>
      </c>
      <c r="I197" s="47">
        <v>300</v>
      </c>
      <c r="J197" s="47">
        <v>15.67</v>
      </c>
      <c r="K197" s="50">
        <v>0</v>
      </c>
      <c r="L197" s="48">
        <v>0</v>
      </c>
      <c r="M197" s="49">
        <v>35</v>
      </c>
      <c r="N197" s="51">
        <v>292.86360000000002</v>
      </c>
      <c r="O197" s="52">
        <v>364.25</v>
      </c>
      <c r="P197" s="52">
        <v>111.5</v>
      </c>
      <c r="Q197" s="52">
        <v>9641.32</v>
      </c>
      <c r="R197" s="49">
        <v>529.02</v>
      </c>
      <c r="S197" s="52">
        <v>28737.040000000001</v>
      </c>
      <c r="T197" s="52">
        <v>228.5</v>
      </c>
      <c r="U197" s="52">
        <v>366</v>
      </c>
      <c r="V197" s="52">
        <v>4019.75</v>
      </c>
      <c r="W197" s="53">
        <v>0.13988044697714169</v>
      </c>
      <c r="X197" s="53">
        <v>0.13500000000000001</v>
      </c>
      <c r="Y197" s="61">
        <f t="shared" si="14"/>
        <v>4474.0004000000008</v>
      </c>
      <c r="Z197" s="61">
        <f t="shared" si="15"/>
        <v>475.75</v>
      </c>
      <c r="AA197" s="52">
        <f t="shared" si="16"/>
        <v>2823591.683952</v>
      </c>
      <c r="AB197" s="52">
        <v>2878</v>
      </c>
    </row>
    <row r="198" spans="1:28">
      <c r="A198" s="46" t="s">
        <v>375</v>
      </c>
      <c r="B198" s="46" t="s">
        <v>376</v>
      </c>
      <c r="C198" s="49">
        <v>1493.48</v>
      </c>
      <c r="D198" s="47">
        <v>29.48</v>
      </c>
      <c r="E198" s="47">
        <v>0</v>
      </c>
      <c r="F198" s="48">
        <f t="shared" si="12"/>
        <v>29.48</v>
      </c>
      <c r="G198" s="49">
        <v>0</v>
      </c>
      <c r="H198" s="47">
        <f t="shared" si="13"/>
        <v>29.48</v>
      </c>
      <c r="I198" s="47">
        <v>0</v>
      </c>
      <c r="J198" s="47">
        <v>0</v>
      </c>
      <c r="K198" s="50">
        <v>0</v>
      </c>
      <c r="L198" s="48">
        <v>0</v>
      </c>
      <c r="M198" s="49">
        <v>0</v>
      </c>
      <c r="N198" s="51">
        <v>0</v>
      </c>
      <c r="O198" s="52">
        <v>72.5</v>
      </c>
      <c r="P198" s="52">
        <v>45.5</v>
      </c>
      <c r="Q198" s="52">
        <v>1475.9</v>
      </c>
      <c r="R198" s="49">
        <v>74.67</v>
      </c>
      <c r="S198" s="52">
        <v>183.7</v>
      </c>
      <c r="T198" s="52">
        <v>0</v>
      </c>
      <c r="U198" s="52">
        <v>0</v>
      </c>
      <c r="V198" s="52">
        <v>24.75</v>
      </c>
      <c r="W198" s="53">
        <v>0.1347305389221557</v>
      </c>
      <c r="X198" s="53">
        <v>0.1347305389221557</v>
      </c>
      <c r="Y198" s="61">
        <f t="shared" si="14"/>
        <v>24.75</v>
      </c>
      <c r="Z198" s="61">
        <f t="shared" si="15"/>
        <v>118</v>
      </c>
      <c r="AA198" s="52">
        <f t="shared" si="16"/>
        <v>0</v>
      </c>
      <c r="AB198" s="52">
        <v>580</v>
      </c>
    </row>
    <row r="199" spans="1:28">
      <c r="A199" s="46" t="s">
        <v>377</v>
      </c>
      <c r="B199" s="46" t="s">
        <v>378</v>
      </c>
      <c r="C199" s="49">
        <v>3181.22</v>
      </c>
      <c r="D199" s="47">
        <v>55.56</v>
      </c>
      <c r="E199" s="47">
        <v>144.6</v>
      </c>
      <c r="F199" s="48">
        <f t="shared" si="12"/>
        <v>200.16</v>
      </c>
      <c r="G199" s="49">
        <v>0</v>
      </c>
      <c r="H199" s="47">
        <f t="shared" si="13"/>
        <v>200.16</v>
      </c>
      <c r="I199" s="47">
        <v>52</v>
      </c>
      <c r="J199" s="47">
        <v>2.06</v>
      </c>
      <c r="K199" s="50">
        <v>0</v>
      </c>
      <c r="L199" s="48">
        <v>0</v>
      </c>
      <c r="M199" s="49">
        <v>8</v>
      </c>
      <c r="N199" s="51">
        <v>1</v>
      </c>
      <c r="O199" s="52">
        <v>65.75</v>
      </c>
      <c r="P199" s="52">
        <v>11</v>
      </c>
      <c r="Q199" s="52">
        <v>2700.86</v>
      </c>
      <c r="R199" s="49">
        <v>159.06</v>
      </c>
      <c r="S199" s="52">
        <v>5657.2399999999989</v>
      </c>
      <c r="T199" s="52">
        <v>26</v>
      </c>
      <c r="U199" s="52">
        <v>62</v>
      </c>
      <c r="V199" s="52">
        <v>524</v>
      </c>
      <c r="W199" s="53">
        <v>9.26246721015902E-2</v>
      </c>
      <c r="X199" s="53">
        <v>9.26246721015902E-2</v>
      </c>
      <c r="Y199" s="61">
        <f t="shared" si="14"/>
        <v>612</v>
      </c>
      <c r="Z199" s="61">
        <f t="shared" si="15"/>
        <v>76.75</v>
      </c>
      <c r="AA199" s="52">
        <f t="shared" si="16"/>
        <v>2700.86</v>
      </c>
      <c r="AB199" s="52">
        <v>887</v>
      </c>
    </row>
    <row r="200" spans="1:28">
      <c r="A200" s="46" t="s">
        <v>379</v>
      </c>
      <c r="B200" s="46" t="s">
        <v>380</v>
      </c>
      <c r="C200" s="49">
        <v>13630.03</v>
      </c>
      <c r="D200" s="47">
        <v>128.52000000000001</v>
      </c>
      <c r="E200" s="47">
        <v>564.72</v>
      </c>
      <c r="F200" s="48">
        <f t="shared" si="12"/>
        <v>693.24</v>
      </c>
      <c r="G200" s="49">
        <v>0</v>
      </c>
      <c r="H200" s="47">
        <f t="shared" si="13"/>
        <v>693.24</v>
      </c>
      <c r="I200" s="47">
        <v>162</v>
      </c>
      <c r="J200" s="47">
        <v>4.79</v>
      </c>
      <c r="K200" s="50">
        <v>139</v>
      </c>
      <c r="L200" s="48">
        <v>0</v>
      </c>
      <c r="M200" s="49">
        <v>50</v>
      </c>
      <c r="N200" s="51">
        <v>7265.5099</v>
      </c>
      <c r="O200" s="52">
        <v>1575.5</v>
      </c>
      <c r="P200" s="52">
        <v>393.25</v>
      </c>
      <c r="Q200" s="52">
        <v>12566.36</v>
      </c>
      <c r="R200" s="49">
        <v>681.5</v>
      </c>
      <c r="S200" s="52">
        <v>9998.9</v>
      </c>
      <c r="T200" s="52">
        <v>39</v>
      </c>
      <c r="U200" s="52">
        <v>94.25</v>
      </c>
      <c r="V200" s="52">
        <v>1117.75</v>
      </c>
      <c r="W200" s="53">
        <v>0.11178729660262629</v>
      </c>
      <c r="X200" s="53">
        <v>0.11178729660262629</v>
      </c>
      <c r="Y200" s="61">
        <f t="shared" si="14"/>
        <v>1251</v>
      </c>
      <c r="Z200" s="61">
        <f t="shared" si="15"/>
        <v>1968.75</v>
      </c>
      <c r="AA200" s="52">
        <f t="shared" si="16"/>
        <v>91301012.986964002</v>
      </c>
      <c r="AB200" s="52">
        <v>4900</v>
      </c>
    </row>
    <row r="201" spans="1:28">
      <c r="A201" s="46" t="s">
        <v>381</v>
      </c>
      <c r="B201" s="46" t="s">
        <v>382</v>
      </c>
      <c r="C201" s="49">
        <v>10242.009999999998</v>
      </c>
      <c r="D201" s="47">
        <v>99.11</v>
      </c>
      <c r="E201" s="47">
        <v>434.69</v>
      </c>
      <c r="F201" s="48">
        <f t="shared" si="12"/>
        <v>533.79999999999995</v>
      </c>
      <c r="G201" s="49">
        <v>0</v>
      </c>
      <c r="H201" s="47">
        <f t="shared" si="13"/>
        <v>533.79999999999995</v>
      </c>
      <c r="I201" s="47">
        <v>370</v>
      </c>
      <c r="J201" s="47">
        <v>11.21</v>
      </c>
      <c r="K201" s="50">
        <v>0</v>
      </c>
      <c r="L201" s="48">
        <v>0</v>
      </c>
      <c r="M201" s="49">
        <v>50</v>
      </c>
      <c r="N201" s="51">
        <v>140.7672</v>
      </c>
      <c r="O201" s="52">
        <v>191.25</v>
      </c>
      <c r="P201" s="52">
        <v>47.5</v>
      </c>
      <c r="Q201" s="52">
        <v>9067</v>
      </c>
      <c r="R201" s="49">
        <v>512.1</v>
      </c>
      <c r="S201" s="52">
        <v>1522.71</v>
      </c>
      <c r="T201" s="52">
        <v>12.5</v>
      </c>
      <c r="U201" s="52">
        <v>23.75</v>
      </c>
      <c r="V201" s="52">
        <v>176.75</v>
      </c>
      <c r="W201" s="53">
        <v>0.11607594354801637</v>
      </c>
      <c r="X201" s="53">
        <v>0.11607594354801637</v>
      </c>
      <c r="Y201" s="61">
        <f t="shared" si="14"/>
        <v>213</v>
      </c>
      <c r="Z201" s="61">
        <f t="shared" si="15"/>
        <v>238.75</v>
      </c>
      <c r="AA201" s="52">
        <f t="shared" si="16"/>
        <v>1276336.2024000001</v>
      </c>
      <c r="AB201" s="52">
        <v>2635</v>
      </c>
    </row>
    <row r="202" spans="1:28">
      <c r="A202" s="46" t="s">
        <v>383</v>
      </c>
      <c r="B202" s="46" t="s">
        <v>384</v>
      </c>
      <c r="C202" s="49">
        <v>8496.36</v>
      </c>
      <c r="D202" s="47">
        <v>84.62</v>
      </c>
      <c r="E202" s="47">
        <v>422.33</v>
      </c>
      <c r="F202" s="48">
        <f t="shared" ref="F202:F265" si="17">D202+E202</f>
        <v>506.95</v>
      </c>
      <c r="G202" s="49">
        <v>0</v>
      </c>
      <c r="H202" s="47">
        <f t="shared" ref="H202:H265" si="18">SUM(F202:G202)</f>
        <v>506.95</v>
      </c>
      <c r="I202" s="47">
        <v>125</v>
      </c>
      <c r="J202" s="47">
        <v>11.41</v>
      </c>
      <c r="K202" s="50">
        <v>0</v>
      </c>
      <c r="L202" s="48">
        <v>0</v>
      </c>
      <c r="M202" s="49">
        <v>0</v>
      </c>
      <c r="N202" s="51">
        <v>5867.0369999999994</v>
      </c>
      <c r="O202" s="52">
        <v>845.25</v>
      </c>
      <c r="P202" s="52">
        <v>322.5</v>
      </c>
      <c r="Q202" s="52">
        <v>7814.7</v>
      </c>
      <c r="R202" s="49">
        <v>424.82</v>
      </c>
      <c r="S202" s="52">
        <v>2716.21</v>
      </c>
      <c r="T202" s="52">
        <v>9.75</v>
      </c>
      <c r="U202" s="52">
        <v>42.5</v>
      </c>
      <c r="V202" s="52">
        <v>385.5</v>
      </c>
      <c r="W202" s="53">
        <v>0.14192569793940821</v>
      </c>
      <c r="X202" s="53">
        <v>0.13500000000000001</v>
      </c>
      <c r="Y202" s="61">
        <f t="shared" ref="Y202:Y265" si="19">(T202+U202)+(S202*X202)</f>
        <v>418.93835000000001</v>
      </c>
      <c r="Z202" s="61">
        <f t="shared" ref="Z202:Z265" si="20">O202+P202</f>
        <v>1167.75</v>
      </c>
      <c r="AA202" s="52">
        <f t="shared" ref="AA202:AA265" si="21">Q202*N202</f>
        <v>45849134.043899991</v>
      </c>
      <c r="AB202" s="52">
        <v>2468</v>
      </c>
    </row>
    <row r="203" spans="1:28">
      <c r="A203" s="46" t="s">
        <v>385</v>
      </c>
      <c r="B203" s="46" t="s">
        <v>386</v>
      </c>
      <c r="C203" s="49">
        <v>22150.949999999997</v>
      </c>
      <c r="D203" s="47">
        <v>251.53</v>
      </c>
      <c r="E203" s="47">
        <v>1047.48</v>
      </c>
      <c r="F203" s="48">
        <f t="shared" si="17"/>
        <v>1299.01</v>
      </c>
      <c r="G203" s="49">
        <v>313.91000000000003</v>
      </c>
      <c r="H203" s="47">
        <f t="shared" si="18"/>
        <v>1612.92</v>
      </c>
      <c r="I203" s="47">
        <v>320</v>
      </c>
      <c r="J203" s="47">
        <v>24.03</v>
      </c>
      <c r="K203" s="50">
        <v>215</v>
      </c>
      <c r="L203" s="48">
        <v>0</v>
      </c>
      <c r="M203" s="49">
        <v>299</v>
      </c>
      <c r="N203" s="51">
        <v>5117.2488000000003</v>
      </c>
      <c r="O203" s="52">
        <v>1057.25</v>
      </c>
      <c r="P203" s="52">
        <v>277.75</v>
      </c>
      <c r="Q203" s="52">
        <v>19859.07</v>
      </c>
      <c r="R203" s="49">
        <v>1107.55</v>
      </c>
      <c r="S203" s="52">
        <v>12811.93</v>
      </c>
      <c r="T203" s="52">
        <v>200.25</v>
      </c>
      <c r="U203" s="52">
        <v>222.5</v>
      </c>
      <c r="V203" s="52">
        <v>1812.5</v>
      </c>
      <c r="W203" s="53">
        <v>0.14146970831092584</v>
      </c>
      <c r="X203" s="53">
        <v>0.13500000000000001</v>
      </c>
      <c r="Y203" s="61">
        <f t="shared" si="19"/>
        <v>2152.3605500000003</v>
      </c>
      <c r="Z203" s="61">
        <f t="shared" si="20"/>
        <v>1335</v>
      </c>
      <c r="AA203" s="52">
        <f t="shared" si="21"/>
        <v>101623802.126616</v>
      </c>
      <c r="AB203" s="52">
        <v>5789</v>
      </c>
    </row>
    <row r="204" spans="1:28">
      <c r="A204" s="46" t="s">
        <v>387</v>
      </c>
      <c r="B204" s="46" t="s">
        <v>388</v>
      </c>
      <c r="C204" s="49">
        <v>2061.0899999999997</v>
      </c>
      <c r="D204" s="47">
        <v>23.07</v>
      </c>
      <c r="E204" s="47">
        <v>118.32</v>
      </c>
      <c r="F204" s="48">
        <f t="shared" si="17"/>
        <v>141.38999999999999</v>
      </c>
      <c r="G204" s="49">
        <v>0</v>
      </c>
      <c r="H204" s="47">
        <f t="shared" si="18"/>
        <v>141.38999999999999</v>
      </c>
      <c r="I204" s="47">
        <v>40</v>
      </c>
      <c r="J204" s="47">
        <v>3.02</v>
      </c>
      <c r="K204" s="50">
        <v>12</v>
      </c>
      <c r="L204" s="48">
        <v>0</v>
      </c>
      <c r="M204" s="49">
        <v>64.680000000000007</v>
      </c>
      <c r="N204" s="51">
        <v>103.30269999999999</v>
      </c>
      <c r="O204" s="52">
        <v>14.5</v>
      </c>
      <c r="P204" s="52">
        <v>2</v>
      </c>
      <c r="Q204" s="52">
        <v>1912.49</v>
      </c>
      <c r="R204" s="49">
        <v>103.05</v>
      </c>
      <c r="S204" s="52">
        <v>9335.9</v>
      </c>
      <c r="T204" s="52">
        <v>53.75</v>
      </c>
      <c r="U204" s="52">
        <v>119.75</v>
      </c>
      <c r="V204" s="52">
        <v>1194.75</v>
      </c>
      <c r="W204" s="53">
        <v>0.12797373579408519</v>
      </c>
      <c r="X204" s="53">
        <v>0.12797373579408519</v>
      </c>
      <c r="Y204" s="61">
        <f t="shared" si="19"/>
        <v>1368.25</v>
      </c>
      <c r="Z204" s="61">
        <f t="shared" si="20"/>
        <v>16.5</v>
      </c>
      <c r="AA204" s="52">
        <f t="shared" si="21"/>
        <v>197565.38072299998</v>
      </c>
      <c r="AB204" s="52">
        <v>487</v>
      </c>
    </row>
    <row r="205" spans="1:28">
      <c r="A205" s="46" t="s">
        <v>389</v>
      </c>
      <c r="B205" s="46" t="s">
        <v>390</v>
      </c>
      <c r="C205" s="49">
        <v>4460.6400000000003</v>
      </c>
      <c r="D205" s="47">
        <v>29.69</v>
      </c>
      <c r="E205" s="47">
        <v>262.52</v>
      </c>
      <c r="F205" s="48">
        <f t="shared" si="17"/>
        <v>292.20999999999998</v>
      </c>
      <c r="G205" s="49">
        <v>0</v>
      </c>
      <c r="H205" s="47">
        <f t="shared" si="18"/>
        <v>292.20999999999998</v>
      </c>
      <c r="I205" s="47">
        <v>97.92</v>
      </c>
      <c r="J205" s="47">
        <v>4.51</v>
      </c>
      <c r="K205" s="50">
        <v>26.53</v>
      </c>
      <c r="L205" s="48">
        <v>0</v>
      </c>
      <c r="M205" s="49">
        <v>0</v>
      </c>
      <c r="N205" s="51">
        <v>13.856399999999999</v>
      </c>
      <c r="O205" s="52">
        <v>142.75</v>
      </c>
      <c r="P205" s="52">
        <v>29</v>
      </c>
      <c r="Q205" s="52">
        <v>3895.45</v>
      </c>
      <c r="R205" s="49">
        <v>223.03</v>
      </c>
      <c r="S205" s="52">
        <v>7825.48</v>
      </c>
      <c r="T205" s="52">
        <v>55.5</v>
      </c>
      <c r="U205" s="52">
        <v>144</v>
      </c>
      <c r="V205" s="52">
        <v>1014</v>
      </c>
      <c r="W205" s="53">
        <v>0.12957671606086785</v>
      </c>
      <c r="X205" s="53">
        <v>0.12957671606086785</v>
      </c>
      <c r="Y205" s="61">
        <f t="shared" si="19"/>
        <v>1213.5</v>
      </c>
      <c r="Z205" s="61">
        <f t="shared" si="20"/>
        <v>171.75</v>
      </c>
      <c r="AA205" s="52">
        <f t="shared" si="21"/>
        <v>53976.913379999991</v>
      </c>
      <c r="AB205" s="52">
        <v>1284.5899999999999</v>
      </c>
    </row>
    <row r="206" spans="1:28">
      <c r="A206" s="46" t="s">
        <v>391</v>
      </c>
      <c r="B206" s="46" t="s">
        <v>392</v>
      </c>
      <c r="C206" s="49">
        <v>4233.5</v>
      </c>
      <c r="D206" s="47">
        <v>48.09</v>
      </c>
      <c r="E206" s="47">
        <v>279.37</v>
      </c>
      <c r="F206" s="48">
        <f t="shared" si="17"/>
        <v>327.46000000000004</v>
      </c>
      <c r="G206" s="49">
        <v>0</v>
      </c>
      <c r="H206" s="47">
        <f t="shared" si="18"/>
        <v>327.46000000000004</v>
      </c>
      <c r="I206" s="47">
        <v>70</v>
      </c>
      <c r="J206" s="47">
        <v>6.09</v>
      </c>
      <c r="K206" s="50">
        <v>0</v>
      </c>
      <c r="L206" s="48">
        <v>0</v>
      </c>
      <c r="M206" s="49">
        <v>15</v>
      </c>
      <c r="N206" s="51">
        <v>357.8485</v>
      </c>
      <c r="O206" s="52">
        <v>521.5</v>
      </c>
      <c r="P206" s="52">
        <v>112</v>
      </c>
      <c r="Q206" s="52">
        <v>3760.49</v>
      </c>
      <c r="R206" s="49">
        <v>211.68</v>
      </c>
      <c r="S206" s="52">
        <v>20143.25</v>
      </c>
      <c r="T206" s="52">
        <v>142.25</v>
      </c>
      <c r="U206" s="52">
        <v>225.5</v>
      </c>
      <c r="V206" s="52">
        <v>2608</v>
      </c>
      <c r="W206" s="53">
        <v>0.12947265212912515</v>
      </c>
      <c r="X206" s="53">
        <v>0.12947265212912515</v>
      </c>
      <c r="Y206" s="61">
        <f t="shared" si="19"/>
        <v>2975.75</v>
      </c>
      <c r="Z206" s="61">
        <f t="shared" si="20"/>
        <v>633.5</v>
      </c>
      <c r="AA206" s="52">
        <f t="shared" si="21"/>
        <v>1345685.7057649998</v>
      </c>
      <c r="AB206" s="52">
        <v>1088.08</v>
      </c>
    </row>
    <row r="207" spans="1:28">
      <c r="A207" s="46" t="s">
        <v>1144</v>
      </c>
      <c r="B207" s="46" t="s">
        <v>1149</v>
      </c>
      <c r="C207" s="49">
        <v>526.11</v>
      </c>
      <c r="D207" s="47">
        <v>0</v>
      </c>
      <c r="E207" s="47">
        <v>20.329999999999998</v>
      </c>
      <c r="F207" s="48">
        <f t="shared" si="17"/>
        <v>20.329999999999998</v>
      </c>
      <c r="G207" s="49">
        <v>0</v>
      </c>
      <c r="H207" s="47">
        <f t="shared" si="18"/>
        <v>20.329999999999998</v>
      </c>
      <c r="I207" s="47">
        <v>0</v>
      </c>
      <c r="J207" s="47">
        <v>0</v>
      </c>
      <c r="K207" s="50">
        <v>0</v>
      </c>
      <c r="L207" s="48">
        <v>0</v>
      </c>
      <c r="M207" s="49">
        <v>0</v>
      </c>
      <c r="N207" s="51">
        <v>0</v>
      </c>
      <c r="O207" s="52">
        <v>0</v>
      </c>
      <c r="P207" s="52">
        <v>0</v>
      </c>
      <c r="Q207" s="52">
        <v>599.91999999999996</v>
      </c>
      <c r="R207" s="49">
        <v>0</v>
      </c>
      <c r="S207" s="52">
        <v>1979.01</v>
      </c>
      <c r="T207" s="52">
        <v>13</v>
      </c>
      <c r="U207" s="52">
        <v>23.75</v>
      </c>
      <c r="V207" s="52">
        <v>217.25</v>
      </c>
      <c r="W207" s="53">
        <v>0.10977711077761103</v>
      </c>
      <c r="X207" s="53">
        <v>0.10977711077761103</v>
      </c>
      <c r="Y207" s="61">
        <f t="shared" si="19"/>
        <v>254</v>
      </c>
      <c r="Z207" s="61">
        <f t="shared" si="20"/>
        <v>0</v>
      </c>
      <c r="AA207" s="52">
        <f t="shared" si="21"/>
        <v>0</v>
      </c>
      <c r="AB207" s="52">
        <v>171.2</v>
      </c>
    </row>
    <row r="208" spans="1:28">
      <c r="A208" s="46" t="s">
        <v>393</v>
      </c>
      <c r="B208" s="46" t="s">
        <v>394</v>
      </c>
      <c r="C208" s="49">
        <v>20.329999999999998</v>
      </c>
      <c r="D208" s="47">
        <v>0</v>
      </c>
      <c r="E208" s="47">
        <v>20.329999999999998</v>
      </c>
      <c r="F208" s="48">
        <f t="shared" si="17"/>
        <v>20.329999999999998</v>
      </c>
      <c r="G208" s="49">
        <v>0</v>
      </c>
      <c r="H208" s="47">
        <f t="shared" si="18"/>
        <v>20.329999999999998</v>
      </c>
      <c r="I208" s="47">
        <v>0</v>
      </c>
      <c r="J208" s="47">
        <v>0</v>
      </c>
      <c r="K208" s="50">
        <v>0</v>
      </c>
      <c r="L208" s="48">
        <v>0</v>
      </c>
      <c r="M208" s="49">
        <v>0</v>
      </c>
      <c r="N208" s="51">
        <v>0</v>
      </c>
      <c r="O208" s="52">
        <v>0</v>
      </c>
      <c r="P208" s="52">
        <v>0</v>
      </c>
      <c r="Q208" s="52">
        <v>599.91999999999996</v>
      </c>
      <c r="R208" s="49">
        <v>0</v>
      </c>
      <c r="S208" s="52">
        <v>3960.8200000000006</v>
      </c>
      <c r="T208" s="52">
        <v>11.5</v>
      </c>
      <c r="U208" s="52">
        <v>54</v>
      </c>
      <c r="V208" s="52">
        <v>521.25</v>
      </c>
      <c r="W208" s="53">
        <v>0.13160153705545818</v>
      </c>
      <c r="X208" s="53">
        <v>0.13160153705545818</v>
      </c>
      <c r="Y208" s="61">
        <f t="shared" si="19"/>
        <v>586.75</v>
      </c>
      <c r="Z208" s="61">
        <f t="shared" si="20"/>
        <v>0</v>
      </c>
      <c r="AA208" s="52">
        <f t="shared" si="21"/>
        <v>0</v>
      </c>
      <c r="AB208" s="52">
        <v>0</v>
      </c>
    </row>
    <row r="209" spans="1:28">
      <c r="A209" s="46" t="s">
        <v>395</v>
      </c>
      <c r="B209" s="46" t="s">
        <v>396</v>
      </c>
      <c r="C209" s="49">
        <v>365</v>
      </c>
      <c r="D209" s="47">
        <v>0</v>
      </c>
      <c r="E209" s="47">
        <v>0</v>
      </c>
      <c r="F209" s="48">
        <f t="shared" si="17"/>
        <v>0</v>
      </c>
      <c r="G209" s="49">
        <v>0</v>
      </c>
      <c r="H209" s="47">
        <f t="shared" si="18"/>
        <v>0</v>
      </c>
      <c r="I209" s="47">
        <v>10</v>
      </c>
      <c r="J209" s="47">
        <v>0</v>
      </c>
      <c r="K209" s="50">
        <v>0</v>
      </c>
      <c r="L209" s="48">
        <v>0</v>
      </c>
      <c r="M209" s="49">
        <v>0</v>
      </c>
      <c r="N209" s="51">
        <v>121.2009</v>
      </c>
      <c r="O209" s="52">
        <v>11.75</v>
      </c>
      <c r="P209" s="52">
        <v>0.75</v>
      </c>
      <c r="Q209" s="52">
        <v>187.88</v>
      </c>
      <c r="R209" s="49">
        <v>18.25</v>
      </c>
      <c r="S209" s="52">
        <v>3839.8700000000003</v>
      </c>
      <c r="T209" s="52">
        <v>18.25</v>
      </c>
      <c r="U209" s="52">
        <v>48.25</v>
      </c>
      <c r="V209" s="52">
        <v>413.75</v>
      </c>
      <c r="W209" s="53">
        <v>0.10775104365512374</v>
      </c>
      <c r="X209" s="53">
        <v>0.10775104365512374</v>
      </c>
      <c r="Y209" s="61">
        <f t="shared" si="19"/>
        <v>480.25</v>
      </c>
      <c r="Z209" s="61">
        <f t="shared" si="20"/>
        <v>12.5</v>
      </c>
      <c r="AA209" s="52">
        <f t="shared" si="21"/>
        <v>22771.225092000001</v>
      </c>
      <c r="AB209" s="52">
        <v>0</v>
      </c>
    </row>
    <row r="210" spans="1:28">
      <c r="A210" s="46" t="s">
        <v>397</v>
      </c>
      <c r="B210" s="46" t="s">
        <v>398</v>
      </c>
      <c r="C210" s="49">
        <v>0</v>
      </c>
      <c r="D210" s="47">
        <v>0</v>
      </c>
      <c r="E210" s="47">
        <v>0</v>
      </c>
      <c r="F210" s="48">
        <f t="shared" si="17"/>
        <v>0</v>
      </c>
      <c r="G210" s="49">
        <v>0</v>
      </c>
      <c r="H210" s="47">
        <f t="shared" si="18"/>
        <v>0</v>
      </c>
      <c r="I210" s="47">
        <v>0</v>
      </c>
      <c r="J210" s="47">
        <v>0</v>
      </c>
      <c r="K210" s="50">
        <v>0</v>
      </c>
      <c r="L210" s="48">
        <v>0</v>
      </c>
      <c r="M210" s="49">
        <v>0</v>
      </c>
      <c r="N210" s="51">
        <v>121.2009</v>
      </c>
      <c r="O210" s="52">
        <v>11.75</v>
      </c>
      <c r="P210" s="52">
        <v>0.75</v>
      </c>
      <c r="Q210" s="52">
        <v>187.88</v>
      </c>
      <c r="R210" s="49">
        <v>0</v>
      </c>
      <c r="S210" s="52">
        <v>546.32000000000005</v>
      </c>
      <c r="T210" s="52">
        <v>0</v>
      </c>
      <c r="U210" s="52">
        <v>0</v>
      </c>
      <c r="V210" s="52">
        <v>0</v>
      </c>
      <c r="W210" s="53">
        <v>0</v>
      </c>
      <c r="X210" s="53">
        <v>0</v>
      </c>
      <c r="Y210" s="61">
        <f t="shared" si="19"/>
        <v>0</v>
      </c>
      <c r="Z210" s="61">
        <f t="shared" si="20"/>
        <v>12.5</v>
      </c>
      <c r="AA210" s="52">
        <f t="shared" si="21"/>
        <v>22771.225092000001</v>
      </c>
      <c r="AB210" s="52">
        <v>0</v>
      </c>
    </row>
    <row r="211" spans="1:28">
      <c r="A211" s="46" t="s">
        <v>399</v>
      </c>
      <c r="B211" s="46" t="s">
        <v>400</v>
      </c>
      <c r="C211" s="49">
        <v>0</v>
      </c>
      <c r="D211" s="47">
        <v>0</v>
      </c>
      <c r="E211" s="47">
        <v>0</v>
      </c>
      <c r="F211" s="48">
        <f t="shared" si="17"/>
        <v>0</v>
      </c>
      <c r="G211" s="49">
        <v>0</v>
      </c>
      <c r="H211" s="47">
        <f t="shared" si="18"/>
        <v>0</v>
      </c>
      <c r="I211" s="47">
        <v>0</v>
      </c>
      <c r="J211" s="47">
        <v>0</v>
      </c>
      <c r="K211" s="50">
        <v>0</v>
      </c>
      <c r="L211" s="48">
        <v>0</v>
      </c>
      <c r="M211" s="49">
        <v>0</v>
      </c>
      <c r="N211" s="51">
        <v>0</v>
      </c>
      <c r="O211" s="52">
        <v>0</v>
      </c>
      <c r="P211" s="52">
        <v>0</v>
      </c>
      <c r="Q211" s="52">
        <v>8.3000000000000007</v>
      </c>
      <c r="R211" s="49">
        <v>0</v>
      </c>
      <c r="S211" s="52">
        <v>0</v>
      </c>
      <c r="T211" s="52">
        <v>0</v>
      </c>
      <c r="U211" s="52">
        <v>0</v>
      </c>
      <c r="V211" s="52">
        <v>0</v>
      </c>
      <c r="W211" s="53">
        <v>0</v>
      </c>
      <c r="X211" s="53">
        <v>0</v>
      </c>
      <c r="Y211" s="61">
        <f t="shared" si="19"/>
        <v>0</v>
      </c>
      <c r="Z211" s="61">
        <f t="shared" si="20"/>
        <v>0</v>
      </c>
      <c r="AA211" s="52">
        <f t="shared" si="21"/>
        <v>0</v>
      </c>
      <c r="AB211" s="52">
        <v>0</v>
      </c>
    </row>
    <row r="212" spans="1:28">
      <c r="A212" s="46" t="s">
        <v>401</v>
      </c>
      <c r="B212" s="46" t="s">
        <v>402</v>
      </c>
      <c r="C212" s="49">
        <v>765.97</v>
      </c>
      <c r="D212" s="47">
        <v>0</v>
      </c>
      <c r="E212" s="47">
        <v>6.02</v>
      </c>
      <c r="F212" s="48">
        <f t="shared" si="17"/>
        <v>6.02</v>
      </c>
      <c r="G212" s="49">
        <v>0</v>
      </c>
      <c r="H212" s="47">
        <f t="shared" si="18"/>
        <v>6.02</v>
      </c>
      <c r="I212" s="47">
        <v>0</v>
      </c>
      <c r="J212" s="47">
        <v>0</v>
      </c>
      <c r="K212" s="50">
        <v>0</v>
      </c>
      <c r="L212" s="48">
        <v>0</v>
      </c>
      <c r="M212" s="49">
        <v>339.75</v>
      </c>
      <c r="N212" s="51">
        <v>0</v>
      </c>
      <c r="O212" s="52">
        <v>40.75</v>
      </c>
      <c r="P212" s="52">
        <v>9</v>
      </c>
      <c r="Q212" s="52">
        <v>806.39</v>
      </c>
      <c r="R212" s="49">
        <v>38.299999999999997</v>
      </c>
      <c r="S212" s="52">
        <v>183.28</v>
      </c>
      <c r="T212" s="52">
        <v>0</v>
      </c>
      <c r="U212" s="52">
        <v>0</v>
      </c>
      <c r="V212" s="52">
        <v>41</v>
      </c>
      <c r="W212" s="53">
        <v>0.22370144041903098</v>
      </c>
      <c r="X212" s="53">
        <v>0.13500000000000001</v>
      </c>
      <c r="Y212" s="61">
        <f t="shared" si="19"/>
        <v>24.742800000000003</v>
      </c>
      <c r="Z212" s="61">
        <f t="shared" si="20"/>
        <v>49.75</v>
      </c>
      <c r="AA212" s="52">
        <f t="shared" si="21"/>
        <v>0</v>
      </c>
      <c r="AB212" s="52">
        <v>106.5</v>
      </c>
    </row>
    <row r="213" spans="1:28">
      <c r="A213" s="46" t="s">
        <v>403</v>
      </c>
      <c r="B213" s="46" t="s">
        <v>404</v>
      </c>
      <c r="C213" s="49">
        <v>233.6</v>
      </c>
      <c r="D213" s="47">
        <v>0.57999999999999996</v>
      </c>
      <c r="E213" s="47">
        <v>4.0199999999999996</v>
      </c>
      <c r="F213" s="48">
        <f t="shared" si="17"/>
        <v>4.5999999999999996</v>
      </c>
      <c r="G213" s="49">
        <v>0</v>
      </c>
      <c r="H213" s="47">
        <f t="shared" si="18"/>
        <v>4.5999999999999996</v>
      </c>
      <c r="I213" s="47">
        <v>0</v>
      </c>
      <c r="J213" s="47">
        <v>0</v>
      </c>
      <c r="K213" s="50">
        <v>0</v>
      </c>
      <c r="L213" s="48">
        <v>0</v>
      </c>
      <c r="M213" s="49">
        <v>15</v>
      </c>
      <c r="N213" s="51">
        <v>0</v>
      </c>
      <c r="O213" s="52">
        <v>25.5</v>
      </c>
      <c r="P213" s="52">
        <v>0.5</v>
      </c>
      <c r="Q213" s="52">
        <v>228.52</v>
      </c>
      <c r="R213" s="49">
        <v>11.68</v>
      </c>
      <c r="S213" s="52">
        <v>0</v>
      </c>
      <c r="T213" s="52">
        <v>0</v>
      </c>
      <c r="U213" s="52">
        <v>0</v>
      </c>
      <c r="V213" s="52">
        <v>0</v>
      </c>
      <c r="W213" s="53">
        <v>0</v>
      </c>
      <c r="X213" s="53">
        <v>0</v>
      </c>
      <c r="Y213" s="61">
        <f t="shared" si="19"/>
        <v>0</v>
      </c>
      <c r="Z213" s="61">
        <f t="shared" si="20"/>
        <v>26</v>
      </c>
      <c r="AA213" s="52">
        <f t="shared" si="21"/>
        <v>0</v>
      </c>
      <c r="AB213" s="52">
        <v>48</v>
      </c>
    </row>
    <row r="214" spans="1:28">
      <c r="A214" s="46" t="s">
        <v>405</v>
      </c>
      <c r="B214" s="46" t="s">
        <v>406</v>
      </c>
      <c r="C214" s="49">
        <v>732.41</v>
      </c>
      <c r="D214" s="47">
        <v>0</v>
      </c>
      <c r="E214" s="47">
        <v>1.51</v>
      </c>
      <c r="F214" s="48">
        <f t="shared" si="17"/>
        <v>1.51</v>
      </c>
      <c r="G214" s="49">
        <v>0</v>
      </c>
      <c r="H214" s="47">
        <f t="shared" si="18"/>
        <v>1.51</v>
      </c>
      <c r="I214" s="47">
        <v>9.5</v>
      </c>
      <c r="J214" s="47">
        <v>0.3</v>
      </c>
      <c r="K214" s="50">
        <v>0</v>
      </c>
      <c r="L214" s="48">
        <v>0</v>
      </c>
      <c r="M214" s="49">
        <v>2.1</v>
      </c>
      <c r="N214" s="51">
        <v>0</v>
      </c>
      <c r="O214" s="52">
        <v>48.5</v>
      </c>
      <c r="P214" s="52">
        <v>8</v>
      </c>
      <c r="Q214" s="52">
        <v>767.49</v>
      </c>
      <c r="R214" s="49">
        <v>36.619999999999997</v>
      </c>
      <c r="S214" s="52">
        <v>5</v>
      </c>
      <c r="T214" s="52">
        <v>0.5</v>
      </c>
      <c r="U214" s="52">
        <v>0</v>
      </c>
      <c r="V214" s="52">
        <v>0</v>
      </c>
      <c r="W214" s="53">
        <v>0</v>
      </c>
      <c r="X214" s="53">
        <v>0</v>
      </c>
      <c r="Y214" s="61">
        <f t="shared" si="19"/>
        <v>0.5</v>
      </c>
      <c r="Z214" s="61">
        <f t="shared" si="20"/>
        <v>56.5</v>
      </c>
      <c r="AA214" s="52">
        <f t="shared" si="21"/>
        <v>0</v>
      </c>
      <c r="AB214" s="52">
        <v>196</v>
      </c>
    </row>
    <row r="215" spans="1:28">
      <c r="A215" s="46" t="s">
        <v>407</v>
      </c>
      <c r="B215" s="46" t="s">
        <v>408</v>
      </c>
      <c r="C215" s="49">
        <v>542.65</v>
      </c>
      <c r="D215" s="47">
        <v>8.19</v>
      </c>
      <c r="E215" s="47">
        <v>38.83</v>
      </c>
      <c r="F215" s="48">
        <f t="shared" si="17"/>
        <v>47.019999999999996</v>
      </c>
      <c r="G215" s="49">
        <v>0</v>
      </c>
      <c r="H215" s="47">
        <f t="shared" si="18"/>
        <v>47.019999999999996</v>
      </c>
      <c r="I215" s="47">
        <v>10</v>
      </c>
      <c r="J215" s="47">
        <v>0.63</v>
      </c>
      <c r="K215" s="50">
        <v>2</v>
      </c>
      <c r="L215" s="48">
        <v>0</v>
      </c>
      <c r="M215" s="49">
        <v>10</v>
      </c>
      <c r="N215" s="51">
        <v>363.99880000000002</v>
      </c>
      <c r="O215" s="52">
        <v>0</v>
      </c>
      <c r="P215" s="52">
        <v>0.25</v>
      </c>
      <c r="Q215" s="52">
        <v>500.66</v>
      </c>
      <c r="R215" s="49">
        <v>27.13</v>
      </c>
      <c r="S215" s="52">
        <v>797.13</v>
      </c>
      <c r="T215" s="52">
        <v>2.75</v>
      </c>
      <c r="U215" s="52">
        <v>6.5</v>
      </c>
      <c r="V215" s="52">
        <v>82.5</v>
      </c>
      <c r="W215" s="53">
        <v>0.10349629295096158</v>
      </c>
      <c r="X215" s="53">
        <v>0.10349629295096158</v>
      </c>
      <c r="Y215" s="61">
        <f t="shared" si="19"/>
        <v>91.75</v>
      </c>
      <c r="Z215" s="61">
        <f t="shared" si="20"/>
        <v>0.25</v>
      </c>
      <c r="AA215" s="52">
        <f t="shared" si="21"/>
        <v>182239.63920800001</v>
      </c>
      <c r="AB215" s="52">
        <v>160</v>
      </c>
    </row>
    <row r="216" spans="1:28">
      <c r="A216" s="46" t="s">
        <v>409</v>
      </c>
      <c r="B216" s="46" t="s">
        <v>410</v>
      </c>
      <c r="C216" s="49">
        <v>3737.4799999999996</v>
      </c>
      <c r="D216" s="47">
        <v>61.04</v>
      </c>
      <c r="E216" s="47">
        <v>255.62</v>
      </c>
      <c r="F216" s="48">
        <f t="shared" si="17"/>
        <v>316.66000000000003</v>
      </c>
      <c r="G216" s="49">
        <v>0</v>
      </c>
      <c r="H216" s="47">
        <f t="shared" si="18"/>
        <v>316.66000000000003</v>
      </c>
      <c r="I216" s="47">
        <v>41</v>
      </c>
      <c r="J216" s="47">
        <v>4.43</v>
      </c>
      <c r="K216" s="50">
        <v>10</v>
      </c>
      <c r="L216" s="48">
        <v>1.39</v>
      </c>
      <c r="M216" s="49">
        <v>34</v>
      </c>
      <c r="N216" s="51">
        <v>1045.8119000000002</v>
      </c>
      <c r="O216" s="52">
        <v>733.25</v>
      </c>
      <c r="P216" s="52">
        <v>118.75</v>
      </c>
      <c r="Q216" s="52">
        <v>3443.33</v>
      </c>
      <c r="R216" s="49">
        <v>186.87</v>
      </c>
      <c r="S216" s="52">
        <v>241.22</v>
      </c>
      <c r="T216" s="52">
        <v>0.25</v>
      </c>
      <c r="U216" s="52">
        <v>2</v>
      </c>
      <c r="V216" s="52">
        <v>43.5</v>
      </c>
      <c r="W216" s="53">
        <v>0.18033330569604511</v>
      </c>
      <c r="X216" s="53">
        <v>0.13500000000000001</v>
      </c>
      <c r="Y216" s="61">
        <f t="shared" si="19"/>
        <v>34.814700000000002</v>
      </c>
      <c r="Z216" s="61">
        <f t="shared" si="20"/>
        <v>852</v>
      </c>
      <c r="AA216" s="52">
        <f t="shared" si="21"/>
        <v>3601075.4896270004</v>
      </c>
      <c r="AB216" s="52">
        <v>988</v>
      </c>
    </row>
    <row r="217" spans="1:28">
      <c r="A217" s="46" t="s">
        <v>411</v>
      </c>
      <c r="B217" s="46" t="s">
        <v>412</v>
      </c>
      <c r="C217" s="49">
        <v>5008.17</v>
      </c>
      <c r="D217" s="47">
        <v>18</v>
      </c>
      <c r="E217" s="47">
        <v>268.70999999999998</v>
      </c>
      <c r="F217" s="48">
        <f t="shared" si="17"/>
        <v>286.70999999999998</v>
      </c>
      <c r="G217" s="49">
        <v>0</v>
      </c>
      <c r="H217" s="47">
        <f t="shared" si="18"/>
        <v>286.70999999999998</v>
      </c>
      <c r="I217" s="47">
        <v>0</v>
      </c>
      <c r="J217" s="47">
        <v>3.46</v>
      </c>
      <c r="K217" s="50">
        <v>0</v>
      </c>
      <c r="L217" s="48">
        <v>0</v>
      </c>
      <c r="M217" s="49">
        <v>0</v>
      </c>
      <c r="N217" s="51">
        <v>1416.6988999999999</v>
      </c>
      <c r="O217" s="52">
        <v>349</v>
      </c>
      <c r="P217" s="52">
        <v>63.75</v>
      </c>
      <c r="Q217" s="52">
        <v>4490.37</v>
      </c>
      <c r="R217" s="49">
        <v>250.41</v>
      </c>
      <c r="S217" s="52">
        <v>795.74</v>
      </c>
      <c r="T217" s="52">
        <v>6.75</v>
      </c>
      <c r="U217" s="52">
        <v>8.25</v>
      </c>
      <c r="V217" s="52">
        <v>125.25</v>
      </c>
      <c r="W217" s="53">
        <v>0.15740065850654736</v>
      </c>
      <c r="X217" s="53">
        <v>0.13500000000000001</v>
      </c>
      <c r="Y217" s="61">
        <f t="shared" si="19"/>
        <v>122.42490000000001</v>
      </c>
      <c r="Z217" s="61">
        <f t="shared" si="20"/>
        <v>412.75</v>
      </c>
      <c r="AA217" s="52">
        <f t="shared" si="21"/>
        <v>6361502.2395929992</v>
      </c>
      <c r="AB217" s="52">
        <v>1368</v>
      </c>
    </row>
    <row r="218" spans="1:28">
      <c r="A218" s="46" t="s">
        <v>413</v>
      </c>
      <c r="B218" s="46" t="s">
        <v>414</v>
      </c>
      <c r="C218" s="49">
        <v>2768.3</v>
      </c>
      <c r="D218" s="47">
        <v>5.04</v>
      </c>
      <c r="E218" s="47">
        <v>99.69</v>
      </c>
      <c r="F218" s="48">
        <f t="shared" si="17"/>
        <v>104.73</v>
      </c>
      <c r="G218" s="49">
        <v>0</v>
      </c>
      <c r="H218" s="47">
        <f t="shared" si="18"/>
        <v>104.73</v>
      </c>
      <c r="I218" s="47">
        <v>26</v>
      </c>
      <c r="J218" s="47">
        <v>1.57</v>
      </c>
      <c r="K218" s="50">
        <v>9</v>
      </c>
      <c r="L218" s="48">
        <v>0</v>
      </c>
      <c r="M218" s="49">
        <v>55</v>
      </c>
      <c r="N218" s="51">
        <v>38.713900000000002</v>
      </c>
      <c r="O218" s="52">
        <v>45.25</v>
      </c>
      <c r="P218" s="52">
        <v>23</v>
      </c>
      <c r="Q218" s="52">
        <v>2675.05</v>
      </c>
      <c r="R218" s="49">
        <v>138.41999999999999</v>
      </c>
      <c r="S218" s="52">
        <v>510.7</v>
      </c>
      <c r="T218" s="52">
        <v>1</v>
      </c>
      <c r="U218" s="52">
        <v>5.25</v>
      </c>
      <c r="V218" s="52">
        <v>88</v>
      </c>
      <c r="W218" s="53">
        <v>0.17231251223810456</v>
      </c>
      <c r="X218" s="53">
        <v>0.13500000000000001</v>
      </c>
      <c r="Y218" s="61">
        <f t="shared" si="19"/>
        <v>75.194500000000005</v>
      </c>
      <c r="Z218" s="61">
        <f t="shared" si="20"/>
        <v>68.25</v>
      </c>
      <c r="AA218" s="52">
        <f t="shared" si="21"/>
        <v>103561.61819500002</v>
      </c>
      <c r="AB218" s="52">
        <v>770</v>
      </c>
    </row>
    <row r="219" spans="1:28">
      <c r="A219" s="46" t="s">
        <v>415</v>
      </c>
      <c r="B219" s="46" t="s">
        <v>416</v>
      </c>
      <c r="C219" s="49">
        <v>592.08000000000004</v>
      </c>
      <c r="D219" s="47">
        <v>0</v>
      </c>
      <c r="E219" s="47">
        <v>12.72</v>
      </c>
      <c r="F219" s="48">
        <f t="shared" si="17"/>
        <v>12.72</v>
      </c>
      <c r="G219" s="49">
        <v>0</v>
      </c>
      <c r="H219" s="47">
        <f t="shared" si="18"/>
        <v>12.72</v>
      </c>
      <c r="I219" s="47">
        <v>5</v>
      </c>
      <c r="J219" s="47">
        <v>0.36</v>
      </c>
      <c r="K219" s="50">
        <v>2</v>
      </c>
      <c r="L219" s="48">
        <v>0</v>
      </c>
      <c r="M219" s="49">
        <v>0</v>
      </c>
      <c r="N219" s="51">
        <v>243.22220000000002</v>
      </c>
      <c r="O219" s="52">
        <v>13</v>
      </c>
      <c r="P219" s="52">
        <v>0.25</v>
      </c>
      <c r="Q219" s="52">
        <v>596.94000000000005</v>
      </c>
      <c r="R219" s="49">
        <v>29.6</v>
      </c>
      <c r="S219" s="52">
        <v>3553.0600000000004</v>
      </c>
      <c r="T219" s="52">
        <v>11</v>
      </c>
      <c r="U219" s="52">
        <v>45.75</v>
      </c>
      <c r="V219" s="52">
        <v>483.25</v>
      </c>
      <c r="W219" s="53">
        <v>0.13600952418478718</v>
      </c>
      <c r="X219" s="53">
        <v>0.13500000000000001</v>
      </c>
      <c r="Y219" s="61">
        <f t="shared" si="19"/>
        <v>536.4131000000001</v>
      </c>
      <c r="Z219" s="61">
        <f t="shared" si="20"/>
        <v>13.25</v>
      </c>
      <c r="AA219" s="52">
        <f t="shared" si="21"/>
        <v>145189.06006800002</v>
      </c>
      <c r="AB219" s="52">
        <v>172</v>
      </c>
    </row>
    <row r="220" spans="1:28">
      <c r="A220" s="46" t="s">
        <v>417</v>
      </c>
      <c r="B220" s="46" t="s">
        <v>418</v>
      </c>
      <c r="C220" s="49">
        <v>448</v>
      </c>
      <c r="D220" s="47">
        <v>0</v>
      </c>
      <c r="E220" s="47">
        <v>0</v>
      </c>
      <c r="F220" s="48">
        <f t="shared" si="17"/>
        <v>0</v>
      </c>
      <c r="G220" s="49">
        <v>0</v>
      </c>
      <c r="H220" s="47">
        <f t="shared" si="18"/>
        <v>0</v>
      </c>
      <c r="I220" s="47">
        <v>0</v>
      </c>
      <c r="J220" s="47">
        <v>0</v>
      </c>
      <c r="K220" s="50">
        <v>0</v>
      </c>
      <c r="L220" s="48">
        <v>0</v>
      </c>
      <c r="M220" s="49">
        <v>0</v>
      </c>
      <c r="N220" s="51">
        <v>0</v>
      </c>
      <c r="O220" s="52">
        <v>29.75</v>
      </c>
      <c r="P220" s="52">
        <v>4</v>
      </c>
      <c r="Q220" s="52">
        <v>441.13</v>
      </c>
      <c r="R220" s="49">
        <v>22.4</v>
      </c>
      <c r="S220" s="52">
        <v>4534.5700000000006</v>
      </c>
      <c r="T220" s="52">
        <v>41.5</v>
      </c>
      <c r="U220" s="52">
        <v>55</v>
      </c>
      <c r="V220" s="52">
        <v>752.25</v>
      </c>
      <c r="W220" s="53">
        <v>0.16589224557124488</v>
      </c>
      <c r="X220" s="53">
        <v>0.13500000000000001</v>
      </c>
      <c r="Y220" s="61">
        <f t="shared" si="19"/>
        <v>708.66695000000016</v>
      </c>
      <c r="Z220" s="61">
        <f t="shared" si="20"/>
        <v>33.75</v>
      </c>
      <c r="AA220" s="52">
        <f t="shared" si="21"/>
        <v>0</v>
      </c>
      <c r="AB220" s="52">
        <v>215</v>
      </c>
    </row>
    <row r="221" spans="1:28">
      <c r="A221" s="46" t="s">
        <v>419</v>
      </c>
      <c r="B221" s="46" t="s">
        <v>420</v>
      </c>
      <c r="C221" s="49">
        <v>7363.03</v>
      </c>
      <c r="D221" s="47">
        <v>0</v>
      </c>
      <c r="E221" s="47">
        <v>351.58</v>
      </c>
      <c r="F221" s="48">
        <f t="shared" si="17"/>
        <v>351.58</v>
      </c>
      <c r="G221" s="49">
        <v>215.87</v>
      </c>
      <c r="H221" s="47">
        <f t="shared" si="18"/>
        <v>567.45000000000005</v>
      </c>
      <c r="I221" s="47">
        <v>75</v>
      </c>
      <c r="J221" s="47">
        <v>12.4</v>
      </c>
      <c r="K221" s="50">
        <v>38</v>
      </c>
      <c r="L221" s="48">
        <v>2.1800000000000002</v>
      </c>
      <c r="M221" s="49">
        <v>280</v>
      </c>
      <c r="N221" s="51">
        <v>4167.5835000000006</v>
      </c>
      <c r="O221" s="52">
        <v>1615.25</v>
      </c>
      <c r="P221" s="52">
        <v>333.5</v>
      </c>
      <c r="Q221" s="52">
        <v>6825.87</v>
      </c>
      <c r="R221" s="49">
        <v>368.15</v>
      </c>
      <c r="S221" s="52">
        <v>2703.3399999999997</v>
      </c>
      <c r="T221" s="52">
        <v>26</v>
      </c>
      <c r="U221" s="52">
        <v>37.25</v>
      </c>
      <c r="V221" s="52">
        <v>281</v>
      </c>
      <c r="W221" s="53">
        <v>0.10394548965353971</v>
      </c>
      <c r="X221" s="53">
        <v>0.10394548965353971</v>
      </c>
      <c r="Y221" s="61">
        <f t="shared" si="19"/>
        <v>344.25</v>
      </c>
      <c r="Z221" s="61">
        <f t="shared" si="20"/>
        <v>1948.75</v>
      </c>
      <c r="AA221" s="52">
        <f t="shared" si="21"/>
        <v>28447383.185145006</v>
      </c>
      <c r="AB221" s="52">
        <v>1875</v>
      </c>
    </row>
    <row r="222" spans="1:28">
      <c r="A222" s="46" t="s">
        <v>421</v>
      </c>
      <c r="B222" s="46" t="s">
        <v>422</v>
      </c>
      <c r="C222" s="49">
        <v>56</v>
      </c>
      <c r="D222" s="47">
        <v>0</v>
      </c>
      <c r="E222" s="47">
        <v>0</v>
      </c>
      <c r="F222" s="48">
        <f t="shared" si="17"/>
        <v>0</v>
      </c>
      <c r="G222" s="49">
        <v>0</v>
      </c>
      <c r="H222" s="47">
        <f t="shared" si="18"/>
        <v>0</v>
      </c>
      <c r="I222" s="47">
        <v>0</v>
      </c>
      <c r="J222" s="47">
        <v>0</v>
      </c>
      <c r="K222" s="50">
        <v>0</v>
      </c>
      <c r="L222" s="48">
        <v>0</v>
      </c>
      <c r="M222" s="49">
        <v>0</v>
      </c>
      <c r="N222" s="51">
        <v>43.280999999999999</v>
      </c>
      <c r="O222" s="52">
        <v>0</v>
      </c>
      <c r="P222" s="52">
        <v>0</v>
      </c>
      <c r="Q222" s="52">
        <v>82.72</v>
      </c>
      <c r="R222" s="49">
        <v>2.8</v>
      </c>
      <c r="S222" s="52">
        <v>619.64</v>
      </c>
      <c r="T222" s="52">
        <v>2</v>
      </c>
      <c r="U222" s="52">
        <v>4.5</v>
      </c>
      <c r="V222" s="52">
        <v>104.25</v>
      </c>
      <c r="W222" s="53">
        <v>0.16824285068749598</v>
      </c>
      <c r="X222" s="53">
        <v>0.13500000000000001</v>
      </c>
      <c r="Y222" s="61">
        <f t="shared" si="19"/>
        <v>90.15140000000001</v>
      </c>
      <c r="Z222" s="61">
        <f t="shared" si="20"/>
        <v>0</v>
      </c>
      <c r="AA222" s="52">
        <f t="shared" si="21"/>
        <v>3580.2043199999998</v>
      </c>
      <c r="AB222" s="52">
        <v>24</v>
      </c>
    </row>
    <row r="223" spans="1:28">
      <c r="A223" s="46" t="s">
        <v>423</v>
      </c>
      <c r="B223" s="46" t="s">
        <v>424</v>
      </c>
      <c r="C223" s="49">
        <v>65</v>
      </c>
      <c r="D223" s="47">
        <v>0</v>
      </c>
      <c r="E223" s="47">
        <v>0</v>
      </c>
      <c r="F223" s="48">
        <f t="shared" si="17"/>
        <v>0</v>
      </c>
      <c r="G223" s="49">
        <v>0</v>
      </c>
      <c r="H223" s="47">
        <f t="shared" si="18"/>
        <v>0</v>
      </c>
      <c r="I223" s="47">
        <v>0</v>
      </c>
      <c r="J223" s="47">
        <v>0</v>
      </c>
      <c r="K223" s="50">
        <v>0</v>
      </c>
      <c r="L223" s="48">
        <v>0</v>
      </c>
      <c r="M223" s="49">
        <v>0</v>
      </c>
      <c r="N223" s="51">
        <v>0</v>
      </c>
      <c r="O223" s="52">
        <v>0</v>
      </c>
      <c r="P223" s="52">
        <v>0</v>
      </c>
      <c r="Q223" s="52">
        <v>63.5</v>
      </c>
      <c r="R223" s="49">
        <v>3.25</v>
      </c>
      <c r="S223" s="52">
        <v>458.67</v>
      </c>
      <c r="T223" s="52">
        <v>0.5</v>
      </c>
      <c r="U223" s="52">
        <v>5.75</v>
      </c>
      <c r="V223" s="52">
        <v>44</v>
      </c>
      <c r="W223" s="53">
        <v>9.5929535395818347E-2</v>
      </c>
      <c r="X223" s="53">
        <v>9.5929535395818347E-2</v>
      </c>
      <c r="Y223" s="61">
        <f t="shared" si="19"/>
        <v>50.25</v>
      </c>
      <c r="Z223" s="61">
        <f t="shared" si="20"/>
        <v>0</v>
      </c>
      <c r="AA223" s="52">
        <f t="shared" si="21"/>
        <v>0</v>
      </c>
      <c r="AB223" s="52">
        <v>27</v>
      </c>
    </row>
    <row r="224" spans="1:28">
      <c r="A224" s="46" t="s">
        <v>425</v>
      </c>
      <c r="B224" s="46" t="s">
        <v>426</v>
      </c>
      <c r="C224" s="49">
        <v>65</v>
      </c>
      <c r="D224" s="47">
        <v>0</v>
      </c>
      <c r="E224" s="47">
        <v>0</v>
      </c>
      <c r="F224" s="48">
        <f t="shared" si="17"/>
        <v>0</v>
      </c>
      <c r="G224" s="49">
        <v>0</v>
      </c>
      <c r="H224" s="47">
        <f t="shared" si="18"/>
        <v>0</v>
      </c>
      <c r="I224" s="47">
        <v>0</v>
      </c>
      <c r="J224" s="47">
        <v>0</v>
      </c>
      <c r="K224" s="50">
        <v>0</v>
      </c>
      <c r="L224" s="48">
        <v>0</v>
      </c>
      <c r="M224" s="49">
        <v>0</v>
      </c>
      <c r="N224" s="51">
        <v>26.863999999999997</v>
      </c>
      <c r="O224" s="52">
        <v>0</v>
      </c>
      <c r="P224" s="52">
        <v>0</v>
      </c>
      <c r="Q224" s="52">
        <v>43.22</v>
      </c>
      <c r="R224" s="49">
        <v>3.25</v>
      </c>
      <c r="S224" s="52">
        <v>6690.3200000000006</v>
      </c>
      <c r="T224" s="52">
        <v>33.25</v>
      </c>
      <c r="U224" s="52">
        <v>103.25</v>
      </c>
      <c r="V224" s="52">
        <v>885.75</v>
      </c>
      <c r="W224" s="53">
        <v>0.13239277045044182</v>
      </c>
      <c r="X224" s="53">
        <v>0.13239277045044182</v>
      </c>
      <c r="Y224" s="61">
        <f t="shared" si="19"/>
        <v>1022.25</v>
      </c>
      <c r="Z224" s="61">
        <f t="shared" si="20"/>
        <v>0</v>
      </c>
      <c r="AA224" s="52">
        <f t="shared" si="21"/>
        <v>1161.0620799999999</v>
      </c>
      <c r="AB224" s="52">
        <v>17</v>
      </c>
    </row>
    <row r="225" spans="1:28">
      <c r="A225" s="46" t="s">
        <v>427</v>
      </c>
      <c r="B225" s="46" t="s">
        <v>428</v>
      </c>
      <c r="C225" s="49">
        <v>928.31</v>
      </c>
      <c r="D225" s="47">
        <v>10.59</v>
      </c>
      <c r="E225" s="47">
        <v>30.72</v>
      </c>
      <c r="F225" s="48">
        <f t="shared" si="17"/>
        <v>41.31</v>
      </c>
      <c r="G225" s="49">
        <v>0</v>
      </c>
      <c r="H225" s="47">
        <f t="shared" si="18"/>
        <v>41.31</v>
      </c>
      <c r="I225" s="47">
        <v>11</v>
      </c>
      <c r="J225" s="47">
        <v>0</v>
      </c>
      <c r="K225" s="50">
        <v>0</v>
      </c>
      <c r="L225" s="48">
        <v>0</v>
      </c>
      <c r="M225" s="49">
        <v>0</v>
      </c>
      <c r="N225" s="51">
        <v>235.67750000000001</v>
      </c>
      <c r="O225" s="52">
        <v>27</v>
      </c>
      <c r="P225" s="52">
        <v>5</v>
      </c>
      <c r="Q225" s="52">
        <v>906.44</v>
      </c>
      <c r="R225" s="49">
        <v>46.42</v>
      </c>
      <c r="S225" s="52">
        <v>69.2</v>
      </c>
      <c r="T225" s="52">
        <v>0</v>
      </c>
      <c r="U225" s="52">
        <v>0</v>
      </c>
      <c r="V225" s="52">
        <v>12.75</v>
      </c>
      <c r="W225" s="53">
        <v>0.18424855491329478</v>
      </c>
      <c r="X225" s="53">
        <v>0.13500000000000001</v>
      </c>
      <c r="Y225" s="61">
        <f t="shared" si="19"/>
        <v>9.3420000000000005</v>
      </c>
      <c r="Z225" s="61">
        <f t="shared" si="20"/>
        <v>32</v>
      </c>
      <c r="AA225" s="52">
        <f t="shared" si="21"/>
        <v>213627.51310000001</v>
      </c>
      <c r="AB225" s="52">
        <v>270</v>
      </c>
    </row>
    <row r="226" spans="1:28">
      <c r="A226" s="46" t="s">
        <v>429</v>
      </c>
      <c r="B226" s="46" t="s">
        <v>430</v>
      </c>
      <c r="C226" s="49">
        <v>22782.839999999997</v>
      </c>
      <c r="D226" s="47">
        <v>501.31</v>
      </c>
      <c r="E226" s="47">
        <v>1305.82</v>
      </c>
      <c r="F226" s="48">
        <f t="shared" si="17"/>
        <v>1807.1299999999999</v>
      </c>
      <c r="G226" s="49">
        <v>0</v>
      </c>
      <c r="H226" s="47">
        <f t="shared" si="18"/>
        <v>1807.1299999999999</v>
      </c>
      <c r="I226" s="47">
        <v>295</v>
      </c>
      <c r="J226" s="47">
        <v>20.76</v>
      </c>
      <c r="K226" s="50">
        <v>90</v>
      </c>
      <c r="L226" s="48">
        <v>0</v>
      </c>
      <c r="M226" s="49">
        <v>295.86</v>
      </c>
      <c r="N226" s="51">
        <v>3107.2269999999999</v>
      </c>
      <c r="O226" s="52">
        <v>2931</v>
      </c>
      <c r="P226" s="52">
        <v>1009.5</v>
      </c>
      <c r="Q226" s="52">
        <v>20102.54</v>
      </c>
      <c r="R226" s="49">
        <v>1139.1400000000001</v>
      </c>
      <c r="S226" s="52">
        <v>65.599999999999994</v>
      </c>
      <c r="T226" s="52">
        <v>0</v>
      </c>
      <c r="U226" s="52">
        <v>0</v>
      </c>
      <c r="V226" s="52">
        <v>8</v>
      </c>
      <c r="W226" s="53">
        <v>0.12195121951219513</v>
      </c>
      <c r="X226" s="53">
        <v>0.12195121951219513</v>
      </c>
      <c r="Y226" s="61">
        <f t="shared" si="19"/>
        <v>8</v>
      </c>
      <c r="Z226" s="61">
        <f t="shared" si="20"/>
        <v>3940.5</v>
      </c>
      <c r="AA226" s="52">
        <f t="shared" si="21"/>
        <v>62463155.05658</v>
      </c>
      <c r="AB226" s="52">
        <v>6799.86</v>
      </c>
    </row>
    <row r="227" spans="1:28">
      <c r="A227" s="46" t="s">
        <v>431</v>
      </c>
      <c r="B227" s="46" t="s">
        <v>432</v>
      </c>
      <c r="C227" s="49">
        <v>9639.840000000002</v>
      </c>
      <c r="D227" s="47">
        <v>105.07</v>
      </c>
      <c r="E227" s="47">
        <v>402.68</v>
      </c>
      <c r="F227" s="48">
        <f t="shared" si="17"/>
        <v>507.75</v>
      </c>
      <c r="G227" s="49">
        <v>0</v>
      </c>
      <c r="H227" s="47">
        <f t="shared" si="18"/>
        <v>507.75</v>
      </c>
      <c r="I227" s="47">
        <v>108.18</v>
      </c>
      <c r="J227" s="47">
        <v>7.54</v>
      </c>
      <c r="K227" s="50">
        <v>0</v>
      </c>
      <c r="L227" s="48">
        <v>0</v>
      </c>
      <c r="M227" s="49">
        <v>60.269999999999996</v>
      </c>
      <c r="N227" s="51">
        <v>0</v>
      </c>
      <c r="O227" s="52">
        <v>424.5</v>
      </c>
      <c r="P227" s="52">
        <v>158.5</v>
      </c>
      <c r="Q227" s="52">
        <v>8857.2999999999993</v>
      </c>
      <c r="R227" s="49">
        <v>481.99</v>
      </c>
      <c r="S227" s="52">
        <v>50.2</v>
      </c>
      <c r="T227" s="52">
        <v>0</v>
      </c>
      <c r="U227" s="52">
        <v>0</v>
      </c>
      <c r="V227" s="52">
        <v>6.75</v>
      </c>
      <c r="W227" s="53">
        <v>0.1344621513944223</v>
      </c>
      <c r="X227" s="53">
        <v>0.1344621513944223</v>
      </c>
      <c r="Y227" s="61">
        <f t="shared" si="19"/>
        <v>6.75</v>
      </c>
      <c r="Z227" s="61">
        <f t="shared" si="20"/>
        <v>583</v>
      </c>
      <c r="AA227" s="52">
        <f t="shared" si="21"/>
        <v>0</v>
      </c>
      <c r="AB227" s="52">
        <v>2844.34</v>
      </c>
    </row>
    <row r="228" spans="1:28">
      <c r="A228" s="46" t="s">
        <v>433</v>
      </c>
      <c r="B228" s="46" t="s">
        <v>434</v>
      </c>
      <c r="C228" s="49">
        <v>17861.28</v>
      </c>
      <c r="D228" s="47">
        <v>148.94999999999999</v>
      </c>
      <c r="E228" s="47">
        <v>444.54</v>
      </c>
      <c r="F228" s="48">
        <f t="shared" si="17"/>
        <v>593.49</v>
      </c>
      <c r="G228" s="49">
        <v>435.76</v>
      </c>
      <c r="H228" s="47">
        <f t="shared" si="18"/>
        <v>1029.25</v>
      </c>
      <c r="I228" s="47">
        <v>318</v>
      </c>
      <c r="J228" s="47">
        <v>35.03</v>
      </c>
      <c r="K228" s="50">
        <v>15</v>
      </c>
      <c r="L228" s="48">
        <v>0</v>
      </c>
      <c r="M228" s="49">
        <v>0</v>
      </c>
      <c r="N228" s="51">
        <v>5879.6778000000004</v>
      </c>
      <c r="O228" s="52">
        <v>3218.75</v>
      </c>
      <c r="P228" s="52">
        <v>929.5</v>
      </c>
      <c r="Q228" s="52">
        <v>15715.06</v>
      </c>
      <c r="R228" s="49">
        <v>893.06</v>
      </c>
      <c r="S228" s="52">
        <v>906.88</v>
      </c>
      <c r="T228" s="52">
        <v>4</v>
      </c>
      <c r="U228" s="52">
        <v>18.75</v>
      </c>
      <c r="V228" s="52">
        <v>136</v>
      </c>
      <c r="W228" s="53">
        <v>0.14996471418489768</v>
      </c>
      <c r="X228" s="53">
        <v>0.13500000000000001</v>
      </c>
      <c r="Y228" s="61">
        <f t="shared" si="19"/>
        <v>145.17880000000002</v>
      </c>
      <c r="Z228" s="61">
        <f t="shared" si="20"/>
        <v>4148.25</v>
      </c>
      <c r="AA228" s="52">
        <f t="shared" si="21"/>
        <v>92399489.407668009</v>
      </c>
      <c r="AB228" s="52">
        <v>5051</v>
      </c>
    </row>
    <row r="229" spans="1:28">
      <c r="A229" s="46" t="s">
        <v>435</v>
      </c>
      <c r="B229" s="46" t="s">
        <v>436</v>
      </c>
      <c r="C229" s="49">
        <v>22730.62</v>
      </c>
      <c r="D229" s="47">
        <v>107.46</v>
      </c>
      <c r="E229" s="47">
        <v>934.74</v>
      </c>
      <c r="F229" s="48">
        <f t="shared" si="17"/>
        <v>1042.2</v>
      </c>
      <c r="G229" s="49">
        <v>0</v>
      </c>
      <c r="H229" s="47">
        <f t="shared" si="18"/>
        <v>1042.2</v>
      </c>
      <c r="I229" s="47">
        <v>500</v>
      </c>
      <c r="J229" s="47">
        <v>53.42</v>
      </c>
      <c r="K229" s="50">
        <v>220</v>
      </c>
      <c r="L229" s="48">
        <v>0</v>
      </c>
      <c r="M229" s="49">
        <v>804</v>
      </c>
      <c r="N229" s="51">
        <v>1858.9471000000001</v>
      </c>
      <c r="O229" s="52">
        <v>3042.25</v>
      </c>
      <c r="P229" s="52">
        <v>755.25</v>
      </c>
      <c r="Q229" s="52">
        <v>20562.64</v>
      </c>
      <c r="R229" s="49">
        <v>1136.53</v>
      </c>
      <c r="S229" s="52">
        <v>20394.359999999993</v>
      </c>
      <c r="T229" s="52">
        <v>211.5</v>
      </c>
      <c r="U229" s="52">
        <v>195.75</v>
      </c>
      <c r="V229" s="52">
        <v>2519.75</v>
      </c>
      <c r="W229" s="53">
        <v>0.12355131516752675</v>
      </c>
      <c r="X229" s="53">
        <v>0.12355131516752675</v>
      </c>
      <c r="Y229" s="61">
        <f t="shared" si="19"/>
        <v>2927</v>
      </c>
      <c r="Z229" s="61">
        <f t="shared" si="20"/>
        <v>3797.5</v>
      </c>
      <c r="AA229" s="52">
        <f t="shared" si="21"/>
        <v>38224859.996344</v>
      </c>
      <c r="AB229" s="52">
        <v>6399</v>
      </c>
    </row>
    <row r="230" spans="1:28">
      <c r="A230" s="46" t="s">
        <v>437</v>
      </c>
      <c r="B230" s="46" t="s">
        <v>438</v>
      </c>
      <c r="C230" s="49">
        <v>6127.26</v>
      </c>
      <c r="D230" s="47">
        <v>35.53</v>
      </c>
      <c r="E230" s="47">
        <v>323.60000000000002</v>
      </c>
      <c r="F230" s="48">
        <f t="shared" si="17"/>
        <v>359.13</v>
      </c>
      <c r="G230" s="49">
        <v>0</v>
      </c>
      <c r="H230" s="47">
        <f t="shared" si="18"/>
        <v>359.13</v>
      </c>
      <c r="I230" s="47">
        <v>65</v>
      </c>
      <c r="J230" s="47">
        <v>9.1300000000000008</v>
      </c>
      <c r="K230" s="50">
        <v>45</v>
      </c>
      <c r="L230" s="48">
        <v>0</v>
      </c>
      <c r="M230" s="49">
        <v>125</v>
      </c>
      <c r="N230" s="51">
        <v>0</v>
      </c>
      <c r="O230" s="52">
        <v>280.25</v>
      </c>
      <c r="P230" s="52">
        <v>66</v>
      </c>
      <c r="Q230" s="52">
        <v>5568.52</v>
      </c>
      <c r="R230" s="49">
        <v>306.36</v>
      </c>
      <c r="S230" s="52">
        <v>9261.48</v>
      </c>
      <c r="T230" s="52">
        <v>90</v>
      </c>
      <c r="U230" s="52">
        <v>141</v>
      </c>
      <c r="V230" s="52">
        <v>1350.5</v>
      </c>
      <c r="W230" s="53">
        <v>0.14581902676462077</v>
      </c>
      <c r="X230" s="53">
        <v>0.13500000000000001</v>
      </c>
      <c r="Y230" s="61">
        <f t="shared" si="19"/>
        <v>1481.2998</v>
      </c>
      <c r="Z230" s="61">
        <f t="shared" si="20"/>
        <v>346.25</v>
      </c>
      <c r="AA230" s="52">
        <f t="shared" si="21"/>
        <v>0</v>
      </c>
      <c r="AB230" s="52">
        <v>1610</v>
      </c>
    </row>
    <row r="231" spans="1:28">
      <c r="A231" s="46" t="s">
        <v>439</v>
      </c>
      <c r="B231" s="46" t="s">
        <v>440</v>
      </c>
      <c r="C231" s="49">
        <v>10717.82</v>
      </c>
      <c r="D231" s="47">
        <v>180.3</v>
      </c>
      <c r="E231" s="47">
        <v>457.17</v>
      </c>
      <c r="F231" s="48">
        <f t="shared" si="17"/>
        <v>637.47</v>
      </c>
      <c r="G231" s="49">
        <v>0</v>
      </c>
      <c r="H231" s="47">
        <f t="shared" si="18"/>
        <v>637.47</v>
      </c>
      <c r="I231" s="47">
        <v>280</v>
      </c>
      <c r="J231" s="47">
        <v>16.350000000000001</v>
      </c>
      <c r="K231" s="50">
        <v>48</v>
      </c>
      <c r="L231" s="48">
        <v>0</v>
      </c>
      <c r="M231" s="49">
        <v>75</v>
      </c>
      <c r="N231" s="51">
        <v>2936.9678999999996</v>
      </c>
      <c r="O231" s="52">
        <v>1092</v>
      </c>
      <c r="P231" s="52">
        <v>229.25</v>
      </c>
      <c r="Q231" s="52">
        <v>10546.15</v>
      </c>
      <c r="R231" s="49">
        <v>535.89</v>
      </c>
      <c r="S231" s="52">
        <v>15450.4</v>
      </c>
      <c r="T231" s="52">
        <v>144</v>
      </c>
      <c r="U231" s="52">
        <v>171.75</v>
      </c>
      <c r="V231" s="52">
        <v>2048</v>
      </c>
      <c r="W231" s="53">
        <v>0.13255320250608399</v>
      </c>
      <c r="X231" s="53">
        <v>0.13255320250608399</v>
      </c>
      <c r="Y231" s="61">
        <f t="shared" si="19"/>
        <v>2363.75</v>
      </c>
      <c r="Z231" s="61">
        <f t="shared" si="20"/>
        <v>1321.25</v>
      </c>
      <c r="AA231" s="52">
        <f t="shared" si="21"/>
        <v>30973704.018584996</v>
      </c>
      <c r="AB231" s="52">
        <v>2935</v>
      </c>
    </row>
    <row r="232" spans="1:28">
      <c r="A232" s="46" t="s">
        <v>441</v>
      </c>
      <c r="B232" s="46" t="s">
        <v>442</v>
      </c>
      <c r="C232" s="49">
        <v>28.08</v>
      </c>
      <c r="D232" s="47">
        <v>0</v>
      </c>
      <c r="E232" s="47">
        <v>0</v>
      </c>
      <c r="F232" s="48">
        <f t="shared" si="17"/>
        <v>0</v>
      </c>
      <c r="G232" s="49">
        <v>0</v>
      </c>
      <c r="H232" s="47">
        <f t="shared" si="18"/>
        <v>0</v>
      </c>
      <c r="I232" s="47">
        <v>0</v>
      </c>
      <c r="J232" s="47">
        <v>0</v>
      </c>
      <c r="K232" s="50">
        <v>0</v>
      </c>
      <c r="L232" s="48">
        <v>0</v>
      </c>
      <c r="M232" s="49">
        <v>0</v>
      </c>
      <c r="N232" s="51">
        <v>0</v>
      </c>
      <c r="O232" s="52">
        <v>0</v>
      </c>
      <c r="P232" s="52">
        <v>0</v>
      </c>
      <c r="Q232" s="52">
        <v>28.39</v>
      </c>
      <c r="R232" s="49">
        <v>0</v>
      </c>
      <c r="S232" s="52">
        <v>20877.870000000003</v>
      </c>
      <c r="T232" s="52">
        <v>258.5</v>
      </c>
      <c r="U232" s="52">
        <v>292.5</v>
      </c>
      <c r="V232" s="52">
        <v>2795.75</v>
      </c>
      <c r="W232" s="53">
        <v>0.13390973312890633</v>
      </c>
      <c r="X232" s="53">
        <v>0.13390973312890633</v>
      </c>
      <c r="Y232" s="61">
        <f t="shared" si="19"/>
        <v>3346.75</v>
      </c>
      <c r="Z232" s="61">
        <f t="shared" si="20"/>
        <v>0</v>
      </c>
      <c r="AA232" s="52">
        <f t="shared" si="21"/>
        <v>0</v>
      </c>
      <c r="AB232" s="52">
        <v>18</v>
      </c>
    </row>
    <row r="233" spans="1:28">
      <c r="A233" s="46" t="s">
        <v>443</v>
      </c>
      <c r="B233" s="46" t="s">
        <v>444</v>
      </c>
      <c r="C233" s="49">
        <v>7036.2</v>
      </c>
      <c r="D233" s="47">
        <v>82.67</v>
      </c>
      <c r="E233" s="47">
        <v>398.13</v>
      </c>
      <c r="F233" s="48">
        <f t="shared" si="17"/>
        <v>480.8</v>
      </c>
      <c r="G233" s="49">
        <v>0</v>
      </c>
      <c r="H233" s="47">
        <f t="shared" si="18"/>
        <v>480.8</v>
      </c>
      <c r="I233" s="47">
        <v>214</v>
      </c>
      <c r="J233" s="47">
        <v>14.4</v>
      </c>
      <c r="K233" s="50">
        <v>0</v>
      </c>
      <c r="L233" s="48">
        <v>0</v>
      </c>
      <c r="M233" s="49">
        <v>725</v>
      </c>
      <c r="N233" s="51">
        <v>408.24840000000006</v>
      </c>
      <c r="O233" s="52">
        <v>636.25</v>
      </c>
      <c r="P233" s="52">
        <v>117.25</v>
      </c>
      <c r="Q233" s="52">
        <v>6593.8</v>
      </c>
      <c r="R233" s="49">
        <v>351.81</v>
      </c>
      <c r="S233" s="52">
        <v>5722.4000000000005</v>
      </c>
      <c r="T233" s="52">
        <v>44.5</v>
      </c>
      <c r="U233" s="52">
        <v>55.75</v>
      </c>
      <c r="V233" s="52">
        <v>760.25</v>
      </c>
      <c r="W233" s="53">
        <v>0.13285509576401508</v>
      </c>
      <c r="X233" s="53">
        <v>0.13285509576401508</v>
      </c>
      <c r="Y233" s="61">
        <f t="shared" si="19"/>
        <v>860.5</v>
      </c>
      <c r="Z233" s="61">
        <f t="shared" si="20"/>
        <v>753.5</v>
      </c>
      <c r="AA233" s="52">
        <f t="shared" si="21"/>
        <v>2691908.2999200006</v>
      </c>
      <c r="AB233" s="52">
        <v>1675</v>
      </c>
    </row>
    <row r="234" spans="1:28">
      <c r="A234" s="46" t="s">
        <v>445</v>
      </c>
      <c r="B234" s="46" t="s">
        <v>446</v>
      </c>
      <c r="C234" s="49">
        <v>10207.84</v>
      </c>
      <c r="D234" s="47">
        <v>122.11</v>
      </c>
      <c r="E234" s="47">
        <v>389.98</v>
      </c>
      <c r="F234" s="48">
        <f t="shared" si="17"/>
        <v>512.09</v>
      </c>
      <c r="G234" s="49">
        <v>0</v>
      </c>
      <c r="H234" s="47">
        <f t="shared" si="18"/>
        <v>512.09</v>
      </c>
      <c r="I234" s="47">
        <v>185</v>
      </c>
      <c r="J234" s="47">
        <v>12.75</v>
      </c>
      <c r="K234" s="50">
        <v>0</v>
      </c>
      <c r="L234" s="48">
        <v>0</v>
      </c>
      <c r="M234" s="49">
        <v>205</v>
      </c>
      <c r="N234" s="51">
        <v>0</v>
      </c>
      <c r="O234" s="52">
        <v>398.75</v>
      </c>
      <c r="P234" s="52">
        <v>152.25</v>
      </c>
      <c r="Q234" s="52">
        <v>9782.9500000000007</v>
      </c>
      <c r="R234" s="49">
        <v>510.39</v>
      </c>
      <c r="S234" s="52">
        <v>10415.379999999999</v>
      </c>
      <c r="T234" s="52">
        <v>119</v>
      </c>
      <c r="U234" s="52">
        <v>174.25</v>
      </c>
      <c r="V234" s="52">
        <v>1609.5</v>
      </c>
      <c r="W234" s="53">
        <v>0.15453108767995025</v>
      </c>
      <c r="X234" s="53">
        <v>0.13500000000000001</v>
      </c>
      <c r="Y234" s="61">
        <f t="shared" si="19"/>
        <v>1699.3262999999999</v>
      </c>
      <c r="Z234" s="61">
        <f t="shared" si="20"/>
        <v>551</v>
      </c>
      <c r="AA234" s="52">
        <f t="shared" si="21"/>
        <v>0</v>
      </c>
      <c r="AB234" s="52">
        <v>2596</v>
      </c>
    </row>
    <row r="235" spans="1:28">
      <c r="A235" s="46" t="s">
        <v>447</v>
      </c>
      <c r="B235" s="46" t="s">
        <v>448</v>
      </c>
      <c r="C235" s="49">
        <v>2683.73</v>
      </c>
      <c r="D235" s="47">
        <v>12.6</v>
      </c>
      <c r="E235" s="47">
        <v>113.78</v>
      </c>
      <c r="F235" s="48">
        <f t="shared" si="17"/>
        <v>126.38</v>
      </c>
      <c r="G235" s="49">
        <v>0</v>
      </c>
      <c r="H235" s="47">
        <f t="shared" si="18"/>
        <v>126.38</v>
      </c>
      <c r="I235" s="47">
        <v>42</v>
      </c>
      <c r="J235" s="47">
        <v>2.35</v>
      </c>
      <c r="K235" s="50">
        <v>0</v>
      </c>
      <c r="L235" s="48">
        <v>0</v>
      </c>
      <c r="M235" s="49">
        <v>0</v>
      </c>
      <c r="N235" s="51">
        <v>0</v>
      </c>
      <c r="O235" s="52">
        <v>161</v>
      </c>
      <c r="P235" s="52">
        <v>27.75</v>
      </c>
      <c r="Q235" s="52">
        <v>2415.65</v>
      </c>
      <c r="R235" s="49">
        <v>134.19</v>
      </c>
      <c r="S235" s="52">
        <v>28.88</v>
      </c>
      <c r="T235" s="52">
        <v>1</v>
      </c>
      <c r="U235" s="52">
        <v>0</v>
      </c>
      <c r="V235" s="52">
        <v>6.5</v>
      </c>
      <c r="W235" s="53">
        <v>0.22506925207756234</v>
      </c>
      <c r="X235" s="53">
        <v>0.13500000000000001</v>
      </c>
      <c r="Y235" s="61">
        <f t="shared" si="19"/>
        <v>4.8987999999999996</v>
      </c>
      <c r="Z235" s="61">
        <f t="shared" si="20"/>
        <v>188.75</v>
      </c>
      <c r="AA235" s="52">
        <f t="shared" si="21"/>
        <v>0</v>
      </c>
      <c r="AB235" s="52">
        <v>768</v>
      </c>
    </row>
    <row r="236" spans="1:28">
      <c r="A236" s="46" t="s">
        <v>449</v>
      </c>
      <c r="B236" s="46" t="s">
        <v>450</v>
      </c>
      <c r="C236" s="49">
        <v>2030.6499999999999</v>
      </c>
      <c r="D236" s="47">
        <v>9.35</v>
      </c>
      <c r="E236" s="47">
        <v>98.19</v>
      </c>
      <c r="F236" s="48">
        <f t="shared" si="17"/>
        <v>107.53999999999999</v>
      </c>
      <c r="G236" s="49">
        <v>0</v>
      </c>
      <c r="H236" s="47">
        <f t="shared" si="18"/>
        <v>107.53999999999999</v>
      </c>
      <c r="I236" s="47">
        <v>11.25</v>
      </c>
      <c r="J236" s="47">
        <v>1.05</v>
      </c>
      <c r="K236" s="50">
        <v>4</v>
      </c>
      <c r="L236" s="48">
        <v>0</v>
      </c>
      <c r="M236" s="49">
        <v>12.81</v>
      </c>
      <c r="N236" s="51">
        <v>783.32290000000012</v>
      </c>
      <c r="O236" s="52">
        <v>215.75</v>
      </c>
      <c r="P236" s="52">
        <v>45</v>
      </c>
      <c r="Q236" s="52">
        <v>1864.83</v>
      </c>
      <c r="R236" s="49">
        <v>101.53</v>
      </c>
      <c r="S236" s="52">
        <v>6565.86</v>
      </c>
      <c r="T236" s="52">
        <v>42</v>
      </c>
      <c r="U236" s="52">
        <v>63.5</v>
      </c>
      <c r="V236" s="52">
        <v>780.5</v>
      </c>
      <c r="W236" s="53">
        <v>0.11887247062837161</v>
      </c>
      <c r="X236" s="53">
        <v>0.11887247062837161</v>
      </c>
      <c r="Y236" s="61">
        <f t="shared" si="19"/>
        <v>886</v>
      </c>
      <c r="Z236" s="61">
        <f t="shared" si="20"/>
        <v>260.75</v>
      </c>
      <c r="AA236" s="52">
        <f t="shared" si="21"/>
        <v>1460764.0436070003</v>
      </c>
      <c r="AB236" s="52">
        <v>599</v>
      </c>
    </row>
    <row r="237" spans="1:28">
      <c r="A237" s="46" t="s">
        <v>451</v>
      </c>
      <c r="B237" s="46" t="s">
        <v>452</v>
      </c>
      <c r="C237" s="49">
        <v>433.41</v>
      </c>
      <c r="D237" s="47">
        <v>0</v>
      </c>
      <c r="E237" s="47">
        <v>25.41</v>
      </c>
      <c r="F237" s="48">
        <f t="shared" si="17"/>
        <v>25.41</v>
      </c>
      <c r="G237" s="49">
        <v>0</v>
      </c>
      <c r="H237" s="47">
        <f t="shared" si="18"/>
        <v>25.41</v>
      </c>
      <c r="I237" s="47">
        <v>2</v>
      </c>
      <c r="J237" s="47">
        <v>0</v>
      </c>
      <c r="K237" s="50">
        <v>0</v>
      </c>
      <c r="L237" s="48">
        <v>0</v>
      </c>
      <c r="M237" s="49">
        <v>2</v>
      </c>
      <c r="N237" s="51">
        <v>146.21799999999999</v>
      </c>
      <c r="O237" s="52">
        <v>2</v>
      </c>
      <c r="P237" s="52">
        <v>1</v>
      </c>
      <c r="Q237" s="52">
        <v>404.62</v>
      </c>
      <c r="R237" s="49">
        <v>21.67</v>
      </c>
      <c r="S237" s="52">
        <v>9847.65</v>
      </c>
      <c r="T237" s="52">
        <v>68.75</v>
      </c>
      <c r="U237" s="52">
        <v>87.25</v>
      </c>
      <c r="V237" s="52">
        <v>1165.5</v>
      </c>
      <c r="W237" s="53">
        <v>0.11835310962513899</v>
      </c>
      <c r="X237" s="53">
        <v>0.11835310962513899</v>
      </c>
      <c r="Y237" s="61">
        <f t="shared" si="19"/>
        <v>1321.5</v>
      </c>
      <c r="Z237" s="61">
        <f t="shared" si="20"/>
        <v>3</v>
      </c>
      <c r="AA237" s="52">
        <f t="shared" si="21"/>
        <v>59162.727159999995</v>
      </c>
      <c r="AB237" s="52">
        <v>111</v>
      </c>
    </row>
    <row r="238" spans="1:28">
      <c r="A238" s="46" t="s">
        <v>453</v>
      </c>
      <c r="B238" s="46" t="s">
        <v>454</v>
      </c>
      <c r="C238" s="49">
        <v>2251.9299999999998</v>
      </c>
      <c r="D238" s="47">
        <v>53.54</v>
      </c>
      <c r="E238" s="47">
        <v>129.53</v>
      </c>
      <c r="F238" s="48">
        <f t="shared" si="17"/>
        <v>183.07</v>
      </c>
      <c r="G238" s="49">
        <v>0</v>
      </c>
      <c r="H238" s="47">
        <f t="shared" si="18"/>
        <v>183.07</v>
      </c>
      <c r="I238" s="47">
        <v>26</v>
      </c>
      <c r="J238" s="47">
        <v>0.86</v>
      </c>
      <c r="K238" s="50">
        <v>50</v>
      </c>
      <c r="L238" s="48">
        <v>0</v>
      </c>
      <c r="M238" s="49">
        <v>140</v>
      </c>
      <c r="N238" s="51">
        <v>130.91390000000001</v>
      </c>
      <c r="O238" s="52">
        <v>63.25</v>
      </c>
      <c r="P238" s="52">
        <v>13</v>
      </c>
      <c r="Q238" s="52">
        <v>1956.28</v>
      </c>
      <c r="R238" s="49">
        <v>112.6</v>
      </c>
      <c r="S238" s="52">
        <v>2514.3000000000002</v>
      </c>
      <c r="T238" s="52">
        <v>28.75</v>
      </c>
      <c r="U238" s="52">
        <v>26.25</v>
      </c>
      <c r="V238" s="52">
        <v>379</v>
      </c>
      <c r="W238" s="53">
        <v>0.15073777989897783</v>
      </c>
      <c r="X238" s="53">
        <v>0.13500000000000001</v>
      </c>
      <c r="Y238" s="61">
        <f t="shared" si="19"/>
        <v>394.43050000000005</v>
      </c>
      <c r="Z238" s="61">
        <f t="shared" si="20"/>
        <v>76.25</v>
      </c>
      <c r="AA238" s="52">
        <f t="shared" si="21"/>
        <v>256104.24429200002</v>
      </c>
      <c r="AB238" s="52">
        <v>527</v>
      </c>
    </row>
    <row r="239" spans="1:28">
      <c r="A239" s="46" t="s">
        <v>455</v>
      </c>
      <c r="B239" s="46" t="s">
        <v>456</v>
      </c>
      <c r="C239" s="49">
        <v>5041.2300000000005</v>
      </c>
      <c r="D239" s="47">
        <v>79.349999999999994</v>
      </c>
      <c r="E239" s="47">
        <v>329.58</v>
      </c>
      <c r="F239" s="48">
        <f t="shared" si="17"/>
        <v>408.92999999999995</v>
      </c>
      <c r="G239" s="49">
        <v>0</v>
      </c>
      <c r="H239" s="47">
        <f t="shared" si="18"/>
        <v>408.92999999999995</v>
      </c>
      <c r="I239" s="47">
        <v>105</v>
      </c>
      <c r="J239" s="47">
        <v>8.3000000000000007</v>
      </c>
      <c r="K239" s="50">
        <v>30</v>
      </c>
      <c r="L239" s="48">
        <v>0</v>
      </c>
      <c r="M239" s="49">
        <v>170</v>
      </c>
      <c r="N239" s="51">
        <v>0</v>
      </c>
      <c r="O239" s="52">
        <v>116</v>
      </c>
      <c r="P239" s="52">
        <v>31.25</v>
      </c>
      <c r="Q239" s="52">
        <v>4576.55</v>
      </c>
      <c r="R239" s="49">
        <v>252.06</v>
      </c>
      <c r="S239" s="52">
        <v>1969.0800000000002</v>
      </c>
      <c r="T239" s="52">
        <v>20.25</v>
      </c>
      <c r="U239" s="52">
        <v>27.5</v>
      </c>
      <c r="V239" s="52">
        <v>302</v>
      </c>
      <c r="W239" s="53">
        <v>0.15337111747618176</v>
      </c>
      <c r="X239" s="53">
        <v>0.13500000000000001</v>
      </c>
      <c r="Y239" s="61">
        <f t="shared" si="19"/>
        <v>313.57580000000002</v>
      </c>
      <c r="Z239" s="61">
        <f t="shared" si="20"/>
        <v>147.25</v>
      </c>
      <c r="AA239" s="52">
        <f t="shared" si="21"/>
        <v>0</v>
      </c>
      <c r="AB239" s="52">
        <v>1229</v>
      </c>
    </row>
    <row r="240" spans="1:28">
      <c r="A240" s="46" t="s">
        <v>457</v>
      </c>
      <c r="B240" s="46" t="s">
        <v>458</v>
      </c>
      <c r="C240" s="49">
        <v>32310.15</v>
      </c>
      <c r="D240" s="47">
        <v>275.87</v>
      </c>
      <c r="E240" s="47">
        <v>1102.72</v>
      </c>
      <c r="F240" s="48">
        <f t="shared" si="17"/>
        <v>1378.5900000000001</v>
      </c>
      <c r="G240" s="49">
        <v>410.86</v>
      </c>
      <c r="H240" s="47">
        <f t="shared" si="18"/>
        <v>1789.4500000000003</v>
      </c>
      <c r="I240" s="47">
        <v>425</v>
      </c>
      <c r="J240" s="47">
        <v>14.48</v>
      </c>
      <c r="K240" s="50">
        <v>135</v>
      </c>
      <c r="L240" s="48">
        <v>1.22</v>
      </c>
      <c r="M240" s="49">
        <v>1010</v>
      </c>
      <c r="N240" s="51">
        <v>13898.682099999995</v>
      </c>
      <c r="O240" s="52">
        <v>1889.25</v>
      </c>
      <c r="P240" s="52">
        <v>382.75</v>
      </c>
      <c r="Q240" s="52">
        <v>30052.59</v>
      </c>
      <c r="R240" s="49">
        <v>1615.51</v>
      </c>
      <c r="S240" s="52">
        <v>419.13000000000005</v>
      </c>
      <c r="T240" s="52">
        <v>2.5</v>
      </c>
      <c r="U240" s="52">
        <v>3.75</v>
      </c>
      <c r="V240" s="52">
        <v>75</v>
      </c>
      <c r="W240" s="53">
        <v>0.1789420943382721</v>
      </c>
      <c r="X240" s="53">
        <v>0.13500000000000001</v>
      </c>
      <c r="Y240" s="61">
        <f t="shared" si="19"/>
        <v>62.832550000000012</v>
      </c>
      <c r="Z240" s="61">
        <f t="shared" si="20"/>
        <v>2272</v>
      </c>
      <c r="AA240" s="52">
        <f t="shared" si="21"/>
        <v>417691394.69163883</v>
      </c>
      <c r="AB240" s="52">
        <v>9670</v>
      </c>
    </row>
    <row r="241" spans="1:28">
      <c r="A241" s="46" t="s">
        <v>459</v>
      </c>
      <c r="B241" s="46" t="s">
        <v>460</v>
      </c>
      <c r="C241" s="49">
        <v>68</v>
      </c>
      <c r="D241" s="47">
        <v>0</v>
      </c>
      <c r="E241" s="47">
        <v>0</v>
      </c>
      <c r="F241" s="48">
        <f t="shared" si="17"/>
        <v>0</v>
      </c>
      <c r="G241" s="49">
        <v>0</v>
      </c>
      <c r="H241" s="47">
        <f t="shared" si="18"/>
        <v>0</v>
      </c>
      <c r="I241" s="47">
        <v>0</v>
      </c>
      <c r="J241" s="47">
        <v>0</v>
      </c>
      <c r="K241" s="50">
        <v>0</v>
      </c>
      <c r="L241" s="48">
        <v>0</v>
      </c>
      <c r="M241" s="49">
        <v>0</v>
      </c>
      <c r="N241" s="51">
        <v>0</v>
      </c>
      <c r="O241" s="52">
        <v>0</v>
      </c>
      <c r="P241" s="52">
        <v>0</v>
      </c>
      <c r="Q241" s="52">
        <v>76.8</v>
      </c>
      <c r="R241" s="49">
        <v>0</v>
      </c>
      <c r="S241" s="52">
        <v>2060.4299999999998</v>
      </c>
      <c r="T241" s="52">
        <v>33</v>
      </c>
      <c r="U241" s="52">
        <v>35</v>
      </c>
      <c r="V241" s="52">
        <v>343</v>
      </c>
      <c r="W241" s="53">
        <v>0.16647010575462404</v>
      </c>
      <c r="X241" s="53">
        <v>0.13500000000000001</v>
      </c>
      <c r="Y241" s="61">
        <f t="shared" si="19"/>
        <v>346.15805</v>
      </c>
      <c r="Z241" s="61">
        <f t="shared" si="20"/>
        <v>0</v>
      </c>
      <c r="AA241" s="52">
        <f t="shared" si="21"/>
        <v>0</v>
      </c>
      <c r="AB241" s="52">
        <v>38</v>
      </c>
    </row>
    <row r="242" spans="1:28">
      <c r="A242" s="46" t="s">
        <v>461</v>
      </c>
      <c r="B242" s="46" t="s">
        <v>462</v>
      </c>
      <c r="C242" s="49">
        <v>36</v>
      </c>
      <c r="D242" s="47">
        <v>0</v>
      </c>
      <c r="E242" s="47">
        <v>0</v>
      </c>
      <c r="F242" s="48">
        <f t="shared" si="17"/>
        <v>0</v>
      </c>
      <c r="G242" s="49">
        <v>0</v>
      </c>
      <c r="H242" s="47">
        <f t="shared" si="18"/>
        <v>0</v>
      </c>
      <c r="I242" s="47">
        <v>0</v>
      </c>
      <c r="J242" s="47">
        <v>0</v>
      </c>
      <c r="K242" s="50">
        <v>0</v>
      </c>
      <c r="L242" s="48">
        <v>0</v>
      </c>
      <c r="M242" s="49">
        <v>0</v>
      </c>
      <c r="N242" s="51">
        <v>0</v>
      </c>
      <c r="O242" s="52">
        <v>0</v>
      </c>
      <c r="P242" s="52">
        <v>0</v>
      </c>
      <c r="Q242" s="52">
        <v>37.4</v>
      </c>
      <c r="R242" s="49">
        <v>0</v>
      </c>
      <c r="S242" s="52">
        <v>4744.58</v>
      </c>
      <c r="T242" s="52">
        <v>40.5</v>
      </c>
      <c r="U242" s="52">
        <v>63.75</v>
      </c>
      <c r="V242" s="52">
        <v>649.25</v>
      </c>
      <c r="W242" s="53">
        <v>0.1368403525707228</v>
      </c>
      <c r="X242" s="53">
        <v>0.13500000000000001</v>
      </c>
      <c r="Y242" s="61">
        <f t="shared" si="19"/>
        <v>744.76830000000007</v>
      </c>
      <c r="Z242" s="61">
        <f t="shared" si="20"/>
        <v>0</v>
      </c>
      <c r="AA242" s="52">
        <f t="shared" si="21"/>
        <v>0</v>
      </c>
      <c r="AB242" s="52">
        <v>20</v>
      </c>
    </row>
    <row r="243" spans="1:28">
      <c r="A243" s="46" t="s">
        <v>463</v>
      </c>
      <c r="B243" s="46" t="s">
        <v>464</v>
      </c>
      <c r="C243" s="49">
        <v>1489.8700000000001</v>
      </c>
      <c r="D243" s="47">
        <v>0</v>
      </c>
      <c r="E243" s="47">
        <v>93.71</v>
      </c>
      <c r="F243" s="48">
        <f t="shared" si="17"/>
        <v>93.71</v>
      </c>
      <c r="G243" s="49">
        <v>0</v>
      </c>
      <c r="H243" s="47">
        <f t="shared" si="18"/>
        <v>93.71</v>
      </c>
      <c r="I243" s="47">
        <v>30.56</v>
      </c>
      <c r="J243" s="47">
        <v>0.51</v>
      </c>
      <c r="K243" s="50">
        <v>0.68</v>
      </c>
      <c r="L243" s="48">
        <v>0</v>
      </c>
      <c r="M243" s="49">
        <v>2.4</v>
      </c>
      <c r="N243" s="51">
        <v>0.5</v>
      </c>
      <c r="O243" s="52">
        <v>0</v>
      </c>
      <c r="P243" s="52">
        <v>0</v>
      </c>
      <c r="Q243" s="52">
        <v>1395.42</v>
      </c>
      <c r="R243" s="49">
        <v>74.489999999999995</v>
      </c>
      <c r="S243" s="52">
        <v>29891.530000000002</v>
      </c>
      <c r="T243" s="52">
        <v>515</v>
      </c>
      <c r="U243" s="52">
        <v>283.5</v>
      </c>
      <c r="V243" s="52">
        <v>4405.5</v>
      </c>
      <c r="W243" s="53">
        <v>0.14738288739318461</v>
      </c>
      <c r="X243" s="53">
        <v>0.13500000000000001</v>
      </c>
      <c r="Y243" s="61">
        <f t="shared" si="19"/>
        <v>4833.8565500000004</v>
      </c>
      <c r="Z243" s="61">
        <f t="shared" si="20"/>
        <v>0</v>
      </c>
      <c r="AA243" s="52">
        <f t="shared" si="21"/>
        <v>697.71</v>
      </c>
      <c r="AB243" s="52">
        <v>368.84</v>
      </c>
    </row>
    <row r="244" spans="1:28">
      <c r="A244" s="46" t="s">
        <v>465</v>
      </c>
      <c r="B244" s="46" t="s">
        <v>466</v>
      </c>
      <c r="C244" s="49">
        <v>1951.2</v>
      </c>
      <c r="D244" s="47">
        <v>8.52</v>
      </c>
      <c r="E244" s="47">
        <v>115.78</v>
      </c>
      <c r="F244" s="48">
        <f t="shared" si="17"/>
        <v>124.3</v>
      </c>
      <c r="G244" s="49">
        <v>0</v>
      </c>
      <c r="H244" s="47">
        <f t="shared" si="18"/>
        <v>124.3</v>
      </c>
      <c r="I244" s="47">
        <v>25</v>
      </c>
      <c r="J244" s="47">
        <v>1.9</v>
      </c>
      <c r="K244" s="50">
        <v>0</v>
      </c>
      <c r="L244" s="48">
        <v>0</v>
      </c>
      <c r="M244" s="49">
        <v>31</v>
      </c>
      <c r="N244" s="51">
        <v>16.689499999999999</v>
      </c>
      <c r="O244" s="52">
        <v>7.75</v>
      </c>
      <c r="P244" s="52">
        <v>6</v>
      </c>
      <c r="Q244" s="52">
        <v>1823.91</v>
      </c>
      <c r="R244" s="49">
        <v>97.56</v>
      </c>
      <c r="S244" s="52">
        <v>74.2</v>
      </c>
      <c r="T244" s="52">
        <v>0</v>
      </c>
      <c r="U244" s="52">
        <v>0</v>
      </c>
      <c r="V244" s="52">
        <v>6</v>
      </c>
      <c r="W244" s="53">
        <v>8.0862533692722366E-2</v>
      </c>
      <c r="X244" s="53">
        <v>8.0862533692722366E-2</v>
      </c>
      <c r="Y244" s="61">
        <f t="shared" si="19"/>
        <v>6</v>
      </c>
      <c r="Z244" s="61">
        <f t="shared" si="20"/>
        <v>13.75</v>
      </c>
      <c r="AA244" s="52">
        <f t="shared" si="21"/>
        <v>30440.145945</v>
      </c>
      <c r="AB244" s="52">
        <v>583</v>
      </c>
    </row>
    <row r="245" spans="1:28">
      <c r="A245" s="46" t="s">
        <v>467</v>
      </c>
      <c r="B245" s="46" t="s">
        <v>468</v>
      </c>
      <c r="C245" s="49">
        <v>11468.460000000001</v>
      </c>
      <c r="D245" s="47">
        <v>381.18</v>
      </c>
      <c r="E245" s="47">
        <v>282.02</v>
      </c>
      <c r="F245" s="48">
        <f t="shared" si="17"/>
        <v>663.2</v>
      </c>
      <c r="G245" s="49">
        <v>0</v>
      </c>
      <c r="H245" s="47">
        <f t="shared" si="18"/>
        <v>663.2</v>
      </c>
      <c r="I245" s="47">
        <v>315</v>
      </c>
      <c r="J245" s="47">
        <v>11.26</v>
      </c>
      <c r="K245" s="50">
        <v>12</v>
      </c>
      <c r="L245" s="48">
        <v>0</v>
      </c>
      <c r="M245" s="49">
        <v>478</v>
      </c>
      <c r="N245" s="51">
        <v>392.80789999999996</v>
      </c>
      <c r="O245" s="52">
        <v>347.25</v>
      </c>
      <c r="P245" s="52">
        <v>94</v>
      </c>
      <c r="Q245" s="52">
        <v>10499.85</v>
      </c>
      <c r="R245" s="49">
        <v>573.41999999999996</v>
      </c>
      <c r="S245" s="52">
        <v>43.8</v>
      </c>
      <c r="T245" s="52">
        <v>0.5</v>
      </c>
      <c r="U245" s="52">
        <v>0</v>
      </c>
      <c r="V245" s="52">
        <v>6.25</v>
      </c>
      <c r="W245" s="53">
        <v>0.14269406392694065</v>
      </c>
      <c r="X245" s="53">
        <v>0.13500000000000001</v>
      </c>
      <c r="Y245" s="61">
        <f t="shared" si="19"/>
        <v>6.4130000000000003</v>
      </c>
      <c r="Z245" s="61">
        <f t="shared" si="20"/>
        <v>441.25</v>
      </c>
      <c r="AA245" s="52">
        <f t="shared" si="21"/>
        <v>4124424.0288149999</v>
      </c>
      <c r="AB245" s="52">
        <v>2823</v>
      </c>
    </row>
    <row r="246" spans="1:28">
      <c r="A246" s="46" t="s">
        <v>469</v>
      </c>
      <c r="B246" s="46" t="s">
        <v>470</v>
      </c>
      <c r="C246" s="49">
        <v>15427.619999999999</v>
      </c>
      <c r="D246" s="47">
        <v>23.09</v>
      </c>
      <c r="E246" s="47">
        <v>486.26</v>
      </c>
      <c r="F246" s="48">
        <f t="shared" si="17"/>
        <v>509.34999999999997</v>
      </c>
      <c r="G246" s="49">
        <v>42.73</v>
      </c>
      <c r="H246" s="47">
        <f t="shared" si="18"/>
        <v>552.07999999999993</v>
      </c>
      <c r="I246" s="47">
        <v>350</v>
      </c>
      <c r="J246" s="47">
        <v>8.4700000000000006</v>
      </c>
      <c r="K246" s="50">
        <v>88</v>
      </c>
      <c r="L246" s="48">
        <v>7.0000000000000007E-2</v>
      </c>
      <c r="M246" s="49">
        <v>141</v>
      </c>
      <c r="N246" s="51">
        <v>1382.4468999999999</v>
      </c>
      <c r="O246" s="52">
        <v>478.25</v>
      </c>
      <c r="P246" s="52">
        <v>100</v>
      </c>
      <c r="Q246" s="52">
        <v>13938.88</v>
      </c>
      <c r="R246" s="49">
        <v>771.38</v>
      </c>
      <c r="S246" s="52">
        <v>1430.76</v>
      </c>
      <c r="T246" s="52">
        <v>2.5</v>
      </c>
      <c r="U246" s="52">
        <v>12.75</v>
      </c>
      <c r="V246" s="52">
        <v>184.75</v>
      </c>
      <c r="W246" s="53">
        <v>0.12912717716458386</v>
      </c>
      <c r="X246" s="53">
        <v>0.12912717716458386</v>
      </c>
      <c r="Y246" s="61">
        <f t="shared" si="19"/>
        <v>200</v>
      </c>
      <c r="Z246" s="61">
        <f t="shared" si="20"/>
        <v>578.25</v>
      </c>
      <c r="AA246" s="52">
        <f t="shared" si="21"/>
        <v>19269761.445471998</v>
      </c>
      <c r="AB246" s="52">
        <v>4540</v>
      </c>
    </row>
    <row r="247" spans="1:28">
      <c r="A247" s="46" t="s">
        <v>471</v>
      </c>
      <c r="B247" s="46" t="s">
        <v>472</v>
      </c>
      <c r="C247" s="49">
        <v>975.09</v>
      </c>
      <c r="D247" s="47">
        <v>37.18</v>
      </c>
      <c r="E247" s="47">
        <v>70.44</v>
      </c>
      <c r="F247" s="48">
        <f t="shared" si="17"/>
        <v>107.62</v>
      </c>
      <c r="G247" s="49">
        <v>0</v>
      </c>
      <c r="H247" s="47">
        <f t="shared" si="18"/>
        <v>107.62</v>
      </c>
      <c r="I247" s="47">
        <v>20</v>
      </c>
      <c r="J247" s="47">
        <v>0.47</v>
      </c>
      <c r="K247" s="50">
        <v>0</v>
      </c>
      <c r="L247" s="48">
        <v>0</v>
      </c>
      <c r="M247" s="49">
        <v>2</v>
      </c>
      <c r="N247" s="51">
        <v>0</v>
      </c>
      <c r="O247" s="52">
        <v>0</v>
      </c>
      <c r="P247" s="52">
        <v>0</v>
      </c>
      <c r="Q247" s="52">
        <v>895.26</v>
      </c>
      <c r="R247" s="49">
        <v>48.75</v>
      </c>
      <c r="S247" s="52">
        <v>1852.22</v>
      </c>
      <c r="T247" s="52">
        <v>32.75</v>
      </c>
      <c r="U247" s="52">
        <v>25.75</v>
      </c>
      <c r="V247" s="52">
        <v>211</v>
      </c>
      <c r="W247" s="53">
        <v>0.11391735323017783</v>
      </c>
      <c r="X247" s="53">
        <v>0.11391735323017783</v>
      </c>
      <c r="Y247" s="61">
        <f t="shared" si="19"/>
        <v>269.5</v>
      </c>
      <c r="Z247" s="61">
        <f t="shared" si="20"/>
        <v>0</v>
      </c>
      <c r="AA247" s="52">
        <f t="shared" si="21"/>
        <v>0</v>
      </c>
      <c r="AB247" s="52">
        <v>218</v>
      </c>
    </row>
    <row r="248" spans="1:28">
      <c r="A248" s="46" t="s">
        <v>473</v>
      </c>
      <c r="B248" s="46" t="s">
        <v>474</v>
      </c>
      <c r="C248" s="49">
        <v>6281.4900000000007</v>
      </c>
      <c r="D248" s="47">
        <v>35.770000000000003</v>
      </c>
      <c r="E248" s="47">
        <v>234.12</v>
      </c>
      <c r="F248" s="48">
        <f t="shared" si="17"/>
        <v>269.89</v>
      </c>
      <c r="G248" s="49">
        <v>0</v>
      </c>
      <c r="H248" s="47">
        <f t="shared" si="18"/>
        <v>269.89</v>
      </c>
      <c r="I248" s="47">
        <v>133.1</v>
      </c>
      <c r="J248" s="47">
        <v>1.06</v>
      </c>
      <c r="K248" s="50">
        <v>13</v>
      </c>
      <c r="L248" s="48">
        <v>7.0000000000000007E-2</v>
      </c>
      <c r="M248" s="49">
        <v>152.58000000000001</v>
      </c>
      <c r="N248" s="51">
        <v>915.14619999999991</v>
      </c>
      <c r="O248" s="52">
        <v>222</v>
      </c>
      <c r="P248" s="52">
        <v>42.75</v>
      </c>
      <c r="Q248" s="52">
        <v>4898.17</v>
      </c>
      <c r="R248" s="49">
        <v>314.07</v>
      </c>
      <c r="S248" s="52">
        <v>10580.210000000001</v>
      </c>
      <c r="T248" s="52">
        <v>111.5</v>
      </c>
      <c r="U248" s="52">
        <v>100.25</v>
      </c>
      <c r="V248" s="52">
        <v>1321.25</v>
      </c>
      <c r="W248" s="53">
        <v>0.12487937384985741</v>
      </c>
      <c r="X248" s="53">
        <v>0.12487937384985741</v>
      </c>
      <c r="Y248" s="61">
        <f t="shared" si="19"/>
        <v>1533</v>
      </c>
      <c r="Z248" s="61">
        <f t="shared" si="20"/>
        <v>264.75</v>
      </c>
      <c r="AA248" s="52">
        <f t="shared" si="21"/>
        <v>4482541.6624539997</v>
      </c>
      <c r="AB248" s="52">
        <v>1827.1000000000001</v>
      </c>
    </row>
    <row r="249" spans="1:28">
      <c r="A249" s="46" t="s">
        <v>475</v>
      </c>
      <c r="B249" s="46" t="s">
        <v>476</v>
      </c>
      <c r="C249" s="49">
        <v>4127.8799999999983</v>
      </c>
      <c r="D249" s="47">
        <v>52.69</v>
      </c>
      <c r="E249" s="47">
        <v>280.47000000000003</v>
      </c>
      <c r="F249" s="48">
        <f t="shared" si="17"/>
        <v>333.16</v>
      </c>
      <c r="G249" s="49">
        <v>0</v>
      </c>
      <c r="H249" s="47">
        <f t="shared" si="18"/>
        <v>333.16</v>
      </c>
      <c r="I249" s="47">
        <v>91.7</v>
      </c>
      <c r="J249" s="47">
        <v>7.24</v>
      </c>
      <c r="K249" s="50">
        <v>4.4400000000000004</v>
      </c>
      <c r="L249" s="48">
        <v>0</v>
      </c>
      <c r="M249" s="49">
        <v>254</v>
      </c>
      <c r="N249" s="51">
        <v>1397.7486000000001</v>
      </c>
      <c r="O249" s="52">
        <v>113.5</v>
      </c>
      <c r="P249" s="52">
        <v>35</v>
      </c>
      <c r="Q249" s="52">
        <v>4015.96</v>
      </c>
      <c r="R249" s="49">
        <v>206.39</v>
      </c>
      <c r="S249" s="52">
        <v>14400.7</v>
      </c>
      <c r="T249" s="52">
        <v>206.25</v>
      </c>
      <c r="U249" s="52">
        <v>179</v>
      </c>
      <c r="V249" s="52">
        <v>1972.5</v>
      </c>
      <c r="W249" s="53">
        <v>0.13697250828084745</v>
      </c>
      <c r="X249" s="53">
        <v>0.13500000000000001</v>
      </c>
      <c r="Y249" s="61">
        <f t="shared" si="19"/>
        <v>2329.3445000000002</v>
      </c>
      <c r="Z249" s="61">
        <f t="shared" si="20"/>
        <v>148.5</v>
      </c>
      <c r="AA249" s="52">
        <f t="shared" si="21"/>
        <v>5613302.4676560005</v>
      </c>
      <c r="AB249" s="52">
        <v>1140.43</v>
      </c>
    </row>
    <row r="250" spans="1:28">
      <c r="A250" s="46" t="s">
        <v>477</v>
      </c>
      <c r="B250" s="46" t="s">
        <v>478</v>
      </c>
      <c r="C250" s="49">
        <v>565.98</v>
      </c>
      <c r="D250" s="47">
        <v>0</v>
      </c>
      <c r="E250" s="47">
        <v>27.65</v>
      </c>
      <c r="F250" s="48">
        <f t="shared" si="17"/>
        <v>27.65</v>
      </c>
      <c r="G250" s="49">
        <v>0</v>
      </c>
      <c r="H250" s="47">
        <f t="shared" si="18"/>
        <v>27.65</v>
      </c>
      <c r="I250" s="47">
        <v>13</v>
      </c>
      <c r="J250" s="47">
        <v>0.33</v>
      </c>
      <c r="K250" s="50">
        <v>0</v>
      </c>
      <c r="L250" s="48">
        <v>0</v>
      </c>
      <c r="M250" s="49">
        <v>7</v>
      </c>
      <c r="N250" s="51">
        <v>0</v>
      </c>
      <c r="O250" s="52">
        <v>5</v>
      </c>
      <c r="P250" s="52">
        <v>1</v>
      </c>
      <c r="Q250" s="52">
        <v>511.66</v>
      </c>
      <c r="R250" s="49">
        <v>28.3</v>
      </c>
      <c r="S250" s="52">
        <v>907.95</v>
      </c>
      <c r="T250" s="52">
        <v>0</v>
      </c>
      <c r="U250" s="52">
        <v>5.75</v>
      </c>
      <c r="V250" s="52">
        <v>108.25</v>
      </c>
      <c r="W250" s="53">
        <v>0.11922462690676799</v>
      </c>
      <c r="X250" s="53">
        <v>0.11922462690676799</v>
      </c>
      <c r="Y250" s="61">
        <f t="shared" si="19"/>
        <v>114</v>
      </c>
      <c r="Z250" s="61">
        <f t="shared" si="20"/>
        <v>6</v>
      </c>
      <c r="AA250" s="52">
        <f t="shared" si="21"/>
        <v>0</v>
      </c>
      <c r="AB250" s="52">
        <v>150</v>
      </c>
    </row>
    <row r="251" spans="1:28">
      <c r="A251" s="46" t="s">
        <v>479</v>
      </c>
      <c r="B251" s="46" t="s">
        <v>480</v>
      </c>
      <c r="C251" s="49">
        <v>3953.92</v>
      </c>
      <c r="D251" s="47">
        <v>102.2</v>
      </c>
      <c r="E251" s="47">
        <v>191.52</v>
      </c>
      <c r="F251" s="48">
        <f t="shared" si="17"/>
        <v>293.72000000000003</v>
      </c>
      <c r="G251" s="49">
        <v>0</v>
      </c>
      <c r="H251" s="47">
        <f t="shared" si="18"/>
        <v>293.72000000000003</v>
      </c>
      <c r="I251" s="47">
        <v>62.51</v>
      </c>
      <c r="J251" s="47">
        <v>1.42</v>
      </c>
      <c r="K251" s="50">
        <v>3</v>
      </c>
      <c r="L251" s="48">
        <v>0</v>
      </c>
      <c r="M251" s="49">
        <v>423.12</v>
      </c>
      <c r="N251" s="51">
        <v>1141.2447000000002</v>
      </c>
      <c r="O251" s="52">
        <v>120</v>
      </c>
      <c r="P251" s="52">
        <v>26.5</v>
      </c>
      <c r="Q251" s="52">
        <v>3645.08</v>
      </c>
      <c r="R251" s="49">
        <v>197.7</v>
      </c>
      <c r="S251" s="52">
        <v>5022.0499999999993</v>
      </c>
      <c r="T251" s="52">
        <v>79.5</v>
      </c>
      <c r="U251" s="52">
        <v>78.75</v>
      </c>
      <c r="V251" s="52">
        <v>806.5</v>
      </c>
      <c r="W251" s="53">
        <v>0.16059179020519512</v>
      </c>
      <c r="X251" s="53">
        <v>0.13500000000000001</v>
      </c>
      <c r="Y251" s="61">
        <f t="shared" si="19"/>
        <v>836.22674999999992</v>
      </c>
      <c r="Z251" s="61">
        <f t="shared" si="20"/>
        <v>146.5</v>
      </c>
      <c r="AA251" s="52">
        <f t="shared" si="21"/>
        <v>4159928.2310760007</v>
      </c>
      <c r="AB251" s="52">
        <v>895.35</v>
      </c>
    </row>
    <row r="252" spans="1:28">
      <c r="A252" s="46" t="s">
        <v>481</v>
      </c>
      <c r="B252" s="46" t="s">
        <v>482</v>
      </c>
      <c r="C252" s="49">
        <v>2705.0899999999997</v>
      </c>
      <c r="D252" s="47">
        <v>0</v>
      </c>
      <c r="E252" s="47">
        <v>121.91</v>
      </c>
      <c r="F252" s="48">
        <f t="shared" si="17"/>
        <v>121.91</v>
      </c>
      <c r="G252" s="49">
        <v>0</v>
      </c>
      <c r="H252" s="47">
        <f t="shared" si="18"/>
        <v>121.91</v>
      </c>
      <c r="I252" s="47">
        <v>81</v>
      </c>
      <c r="J252" s="47">
        <v>3.18</v>
      </c>
      <c r="K252" s="50">
        <v>4</v>
      </c>
      <c r="L252" s="48">
        <v>0</v>
      </c>
      <c r="M252" s="49">
        <v>498</v>
      </c>
      <c r="N252" s="51">
        <v>767.97540000000004</v>
      </c>
      <c r="O252" s="52">
        <v>17.5</v>
      </c>
      <c r="P252" s="52">
        <v>8</v>
      </c>
      <c r="Q252" s="52">
        <v>2513.21</v>
      </c>
      <c r="R252" s="49">
        <v>135.25</v>
      </c>
      <c r="S252" s="52">
        <v>4055.3299999999995</v>
      </c>
      <c r="T252" s="52">
        <v>52</v>
      </c>
      <c r="U252" s="52">
        <v>45</v>
      </c>
      <c r="V252" s="52">
        <v>575.75</v>
      </c>
      <c r="W252" s="53">
        <v>0.14197364949338281</v>
      </c>
      <c r="X252" s="53">
        <v>0.13500000000000001</v>
      </c>
      <c r="Y252" s="61">
        <f t="shared" si="19"/>
        <v>644.46954999999991</v>
      </c>
      <c r="Z252" s="61">
        <f t="shared" si="20"/>
        <v>25.5</v>
      </c>
      <c r="AA252" s="52">
        <f t="shared" si="21"/>
        <v>1930083.4550340001</v>
      </c>
      <c r="AB252" s="52">
        <v>640</v>
      </c>
    </row>
    <row r="253" spans="1:28">
      <c r="A253" s="46" t="s">
        <v>483</v>
      </c>
      <c r="B253" s="46" t="s">
        <v>484</v>
      </c>
      <c r="C253" s="49">
        <v>1433.9199999999998</v>
      </c>
      <c r="D253" s="47">
        <v>54.4</v>
      </c>
      <c r="E253" s="47">
        <v>64.150000000000006</v>
      </c>
      <c r="F253" s="48">
        <f t="shared" si="17"/>
        <v>118.55000000000001</v>
      </c>
      <c r="G253" s="49">
        <v>0</v>
      </c>
      <c r="H253" s="47">
        <f t="shared" si="18"/>
        <v>118.55000000000001</v>
      </c>
      <c r="I253" s="47">
        <v>33.31</v>
      </c>
      <c r="J253" s="47">
        <v>3.3</v>
      </c>
      <c r="K253" s="50">
        <v>11.1</v>
      </c>
      <c r="L253" s="48">
        <v>0</v>
      </c>
      <c r="M253" s="49">
        <v>86.259999999999991</v>
      </c>
      <c r="N253" s="51">
        <v>353.71460000000002</v>
      </c>
      <c r="O253" s="52">
        <v>8.25</v>
      </c>
      <c r="P253" s="52">
        <v>2</v>
      </c>
      <c r="Q253" s="52">
        <v>1362.39</v>
      </c>
      <c r="R253" s="49">
        <v>71.7</v>
      </c>
      <c r="S253" s="52">
        <v>542.29000000000008</v>
      </c>
      <c r="T253" s="52">
        <v>3</v>
      </c>
      <c r="U253" s="52">
        <v>4</v>
      </c>
      <c r="V253" s="52">
        <v>66.5</v>
      </c>
      <c r="W253" s="53">
        <v>0.12262811410868722</v>
      </c>
      <c r="X253" s="53">
        <v>0.12262811410868722</v>
      </c>
      <c r="Y253" s="61">
        <f t="shared" si="19"/>
        <v>73.5</v>
      </c>
      <c r="Z253" s="61">
        <f t="shared" si="20"/>
        <v>10.25</v>
      </c>
      <c r="AA253" s="52">
        <f t="shared" si="21"/>
        <v>481897.23389400006</v>
      </c>
      <c r="AB253" s="52">
        <v>364</v>
      </c>
    </row>
    <row r="254" spans="1:28">
      <c r="A254" s="46" t="s">
        <v>485</v>
      </c>
      <c r="B254" s="46" t="s">
        <v>486</v>
      </c>
      <c r="C254" s="49">
        <v>518</v>
      </c>
      <c r="D254" s="47">
        <v>0</v>
      </c>
      <c r="E254" s="47">
        <v>0</v>
      </c>
      <c r="F254" s="48">
        <f t="shared" si="17"/>
        <v>0</v>
      </c>
      <c r="G254" s="49">
        <v>0</v>
      </c>
      <c r="H254" s="47">
        <f t="shared" si="18"/>
        <v>0</v>
      </c>
      <c r="I254" s="47">
        <v>0</v>
      </c>
      <c r="J254" s="47">
        <v>0</v>
      </c>
      <c r="K254" s="50">
        <v>0</v>
      </c>
      <c r="L254" s="48">
        <v>0</v>
      </c>
      <c r="M254" s="49">
        <v>0</v>
      </c>
      <c r="N254" s="51">
        <v>0</v>
      </c>
      <c r="O254" s="52">
        <v>7</v>
      </c>
      <c r="P254" s="52">
        <v>2</v>
      </c>
      <c r="Q254" s="52">
        <v>487.9</v>
      </c>
      <c r="R254" s="49">
        <v>0</v>
      </c>
      <c r="S254" s="52">
        <v>3408.9300000000003</v>
      </c>
      <c r="T254" s="52">
        <v>39</v>
      </c>
      <c r="U254" s="52">
        <v>41.25</v>
      </c>
      <c r="V254" s="52">
        <v>449</v>
      </c>
      <c r="W254" s="53">
        <v>0.13171288351476856</v>
      </c>
      <c r="X254" s="53">
        <v>0.13171288351476856</v>
      </c>
      <c r="Y254" s="61">
        <f t="shared" si="19"/>
        <v>529.25</v>
      </c>
      <c r="Z254" s="61">
        <f t="shared" si="20"/>
        <v>9</v>
      </c>
      <c r="AA254" s="52">
        <f t="shared" si="21"/>
        <v>0</v>
      </c>
      <c r="AB254" s="52">
        <v>192</v>
      </c>
    </row>
    <row r="255" spans="1:28">
      <c r="A255" s="46" t="s">
        <v>487</v>
      </c>
      <c r="B255" s="46" t="s">
        <v>488</v>
      </c>
      <c r="C255" s="49">
        <v>602.72</v>
      </c>
      <c r="D255" s="47">
        <v>0</v>
      </c>
      <c r="E255" s="47">
        <v>0</v>
      </c>
      <c r="F255" s="48">
        <f t="shared" si="17"/>
        <v>0</v>
      </c>
      <c r="G255" s="49">
        <v>0</v>
      </c>
      <c r="H255" s="47">
        <f t="shared" si="18"/>
        <v>0</v>
      </c>
      <c r="I255" s="47">
        <v>0</v>
      </c>
      <c r="J255" s="47">
        <v>2.72</v>
      </c>
      <c r="K255" s="50">
        <v>0</v>
      </c>
      <c r="L255" s="48">
        <v>0</v>
      </c>
      <c r="M255" s="49">
        <v>0</v>
      </c>
      <c r="N255" s="51">
        <v>0</v>
      </c>
      <c r="O255" s="52">
        <v>0</v>
      </c>
      <c r="P255" s="52">
        <v>0</v>
      </c>
      <c r="Q255" s="52">
        <v>490.51</v>
      </c>
      <c r="R255" s="49">
        <v>0</v>
      </c>
      <c r="S255" s="52">
        <v>2548.8200000000002</v>
      </c>
      <c r="T255" s="52">
        <v>11.5</v>
      </c>
      <c r="U255" s="52">
        <v>23</v>
      </c>
      <c r="V255" s="52">
        <v>299.75</v>
      </c>
      <c r="W255" s="53">
        <v>0.11760344002322642</v>
      </c>
      <c r="X255" s="53">
        <v>0.11760344002322642</v>
      </c>
      <c r="Y255" s="61">
        <f t="shared" si="19"/>
        <v>334.25</v>
      </c>
      <c r="Z255" s="61">
        <f t="shared" si="20"/>
        <v>0</v>
      </c>
      <c r="AA255" s="52">
        <f t="shared" si="21"/>
        <v>0</v>
      </c>
      <c r="AB255" s="52">
        <v>0</v>
      </c>
    </row>
    <row r="256" spans="1:28">
      <c r="A256" s="46" t="s">
        <v>489</v>
      </c>
      <c r="B256" s="46" t="s">
        <v>490</v>
      </c>
      <c r="C256" s="49">
        <v>26.8</v>
      </c>
      <c r="D256" s="47">
        <v>0</v>
      </c>
      <c r="E256" s="47">
        <v>0</v>
      </c>
      <c r="F256" s="48">
        <f t="shared" si="17"/>
        <v>0</v>
      </c>
      <c r="G256" s="49">
        <v>0</v>
      </c>
      <c r="H256" s="47">
        <f t="shared" si="18"/>
        <v>0</v>
      </c>
      <c r="I256" s="47">
        <v>0</v>
      </c>
      <c r="J256" s="47">
        <v>0</v>
      </c>
      <c r="K256" s="50">
        <v>0</v>
      </c>
      <c r="L256" s="48">
        <v>0</v>
      </c>
      <c r="M256" s="49">
        <v>0</v>
      </c>
      <c r="N256" s="51">
        <v>34.497</v>
      </c>
      <c r="O256" s="52">
        <v>0</v>
      </c>
      <c r="P256" s="52">
        <v>0</v>
      </c>
      <c r="Q256" s="52">
        <v>39.020000000000003</v>
      </c>
      <c r="R256" s="49">
        <v>1.34</v>
      </c>
      <c r="S256" s="52">
        <v>1456.3899999999999</v>
      </c>
      <c r="T256" s="52">
        <v>14</v>
      </c>
      <c r="U256" s="52">
        <v>17.25</v>
      </c>
      <c r="V256" s="52">
        <v>222.25</v>
      </c>
      <c r="W256" s="53">
        <v>0.15260335487060472</v>
      </c>
      <c r="X256" s="53">
        <v>0.13500000000000001</v>
      </c>
      <c r="Y256" s="61">
        <f t="shared" si="19"/>
        <v>227.86265</v>
      </c>
      <c r="Z256" s="61">
        <f t="shared" si="20"/>
        <v>0</v>
      </c>
      <c r="AA256" s="52">
        <f t="shared" si="21"/>
        <v>1346.07294</v>
      </c>
      <c r="AB256" s="52">
        <v>8.4</v>
      </c>
    </row>
    <row r="257" spans="1:28">
      <c r="A257" s="46" t="s">
        <v>491</v>
      </c>
      <c r="B257" s="46" t="s">
        <v>492</v>
      </c>
      <c r="C257" s="49">
        <v>802.16000000000008</v>
      </c>
      <c r="D257" s="47">
        <v>9.09</v>
      </c>
      <c r="E257" s="47">
        <v>40.86</v>
      </c>
      <c r="F257" s="48">
        <f t="shared" si="17"/>
        <v>49.95</v>
      </c>
      <c r="G257" s="49">
        <v>0</v>
      </c>
      <c r="H257" s="47">
        <f t="shared" si="18"/>
        <v>49.95</v>
      </c>
      <c r="I257" s="47">
        <v>26.5</v>
      </c>
      <c r="J257" s="47">
        <v>2.21</v>
      </c>
      <c r="K257" s="50">
        <v>5.5</v>
      </c>
      <c r="L257" s="48">
        <v>0</v>
      </c>
      <c r="M257" s="49">
        <v>97</v>
      </c>
      <c r="N257" s="51">
        <v>208.69539999999998</v>
      </c>
      <c r="O257" s="52">
        <v>0</v>
      </c>
      <c r="P257" s="52">
        <v>0</v>
      </c>
      <c r="Q257" s="52">
        <v>797.03</v>
      </c>
      <c r="R257" s="49">
        <v>40.11</v>
      </c>
      <c r="S257" s="52">
        <v>464</v>
      </c>
      <c r="T257" s="52">
        <v>0</v>
      </c>
      <c r="U257" s="52">
        <v>0</v>
      </c>
      <c r="V257" s="52">
        <v>56</v>
      </c>
      <c r="W257" s="53">
        <v>0.1206896551724138</v>
      </c>
      <c r="X257" s="53">
        <v>0.1206896551724138</v>
      </c>
      <c r="Y257" s="61">
        <f t="shared" si="19"/>
        <v>56</v>
      </c>
      <c r="Z257" s="61">
        <f t="shared" si="20"/>
        <v>0</v>
      </c>
      <c r="AA257" s="52">
        <f t="shared" si="21"/>
        <v>166336.49466199998</v>
      </c>
      <c r="AB257" s="52">
        <v>161</v>
      </c>
    </row>
    <row r="258" spans="1:28">
      <c r="A258" s="46" t="s">
        <v>493</v>
      </c>
      <c r="B258" s="46" t="s">
        <v>494</v>
      </c>
      <c r="C258" s="49">
        <v>485.4</v>
      </c>
      <c r="D258" s="47">
        <v>0</v>
      </c>
      <c r="E258" s="47">
        <v>6.4</v>
      </c>
      <c r="F258" s="48">
        <f t="shared" si="17"/>
        <v>6.4</v>
      </c>
      <c r="G258" s="49">
        <v>0</v>
      </c>
      <c r="H258" s="47">
        <f t="shared" si="18"/>
        <v>6.4</v>
      </c>
      <c r="I258" s="47">
        <v>0</v>
      </c>
      <c r="J258" s="47">
        <v>0</v>
      </c>
      <c r="K258" s="50">
        <v>60</v>
      </c>
      <c r="L258" s="48">
        <v>0</v>
      </c>
      <c r="M258" s="49">
        <v>0</v>
      </c>
      <c r="N258" s="51">
        <v>324.34739999999999</v>
      </c>
      <c r="O258" s="52">
        <v>0</v>
      </c>
      <c r="P258" s="52">
        <v>0</v>
      </c>
      <c r="Q258" s="52">
        <v>432.2</v>
      </c>
      <c r="R258" s="49">
        <v>24.27</v>
      </c>
      <c r="S258" s="52">
        <v>561.54999999999995</v>
      </c>
      <c r="T258" s="52">
        <v>0</v>
      </c>
      <c r="U258" s="52">
        <v>0</v>
      </c>
      <c r="V258" s="52">
        <v>93</v>
      </c>
      <c r="W258" s="53">
        <v>0.16561303534858873</v>
      </c>
      <c r="X258" s="53">
        <v>0.13500000000000001</v>
      </c>
      <c r="Y258" s="61">
        <f t="shared" si="19"/>
        <v>75.809250000000006</v>
      </c>
      <c r="Z258" s="61">
        <f t="shared" si="20"/>
        <v>0</v>
      </c>
      <c r="AA258" s="52">
        <f t="shared" si="21"/>
        <v>140182.94628</v>
      </c>
      <c r="AB258" s="52">
        <v>140</v>
      </c>
    </row>
    <row r="259" spans="1:28">
      <c r="A259" s="46" t="s">
        <v>495</v>
      </c>
      <c r="B259" s="46" t="s">
        <v>496</v>
      </c>
      <c r="C259" s="49">
        <v>254</v>
      </c>
      <c r="D259" s="47">
        <v>0</v>
      </c>
      <c r="E259" s="47">
        <v>0</v>
      </c>
      <c r="F259" s="48">
        <f t="shared" si="17"/>
        <v>0</v>
      </c>
      <c r="G259" s="49">
        <v>0</v>
      </c>
      <c r="H259" s="47">
        <f t="shared" si="18"/>
        <v>0</v>
      </c>
      <c r="I259" s="47">
        <v>0</v>
      </c>
      <c r="J259" s="47">
        <v>0</v>
      </c>
      <c r="K259" s="50">
        <v>0</v>
      </c>
      <c r="L259" s="48">
        <v>0</v>
      </c>
      <c r="M259" s="49">
        <v>0</v>
      </c>
      <c r="N259" s="51">
        <v>204.30700000000002</v>
      </c>
      <c r="O259" s="52">
        <v>38.25</v>
      </c>
      <c r="P259" s="52">
        <v>5</v>
      </c>
      <c r="Q259" s="52">
        <v>930.82</v>
      </c>
      <c r="R259" s="49">
        <v>12.7</v>
      </c>
      <c r="S259" s="52">
        <v>36.130000000000003</v>
      </c>
      <c r="T259" s="52">
        <v>0</v>
      </c>
      <c r="U259" s="52">
        <v>0</v>
      </c>
      <c r="V259" s="52">
        <v>3.25</v>
      </c>
      <c r="W259" s="53">
        <v>8.9952947688901178E-2</v>
      </c>
      <c r="X259" s="53">
        <v>8.9952947688901178E-2</v>
      </c>
      <c r="Y259" s="61">
        <f t="shared" si="19"/>
        <v>3.2499999999999996</v>
      </c>
      <c r="Z259" s="61">
        <f t="shared" si="20"/>
        <v>43.25</v>
      </c>
      <c r="AA259" s="52">
        <f t="shared" si="21"/>
        <v>190173.04174000002</v>
      </c>
      <c r="AB259" s="52">
        <v>97</v>
      </c>
    </row>
    <row r="260" spans="1:28">
      <c r="A260" s="46" t="s">
        <v>497</v>
      </c>
      <c r="B260" s="46" t="s">
        <v>498</v>
      </c>
      <c r="C260" s="49">
        <v>1900.7399999999998</v>
      </c>
      <c r="D260" s="47">
        <v>11.8</v>
      </c>
      <c r="E260" s="47">
        <v>81.97</v>
      </c>
      <c r="F260" s="48">
        <f t="shared" si="17"/>
        <v>93.77</v>
      </c>
      <c r="G260" s="49">
        <v>13.86</v>
      </c>
      <c r="H260" s="47">
        <f t="shared" si="18"/>
        <v>107.63</v>
      </c>
      <c r="I260" s="47">
        <v>45</v>
      </c>
      <c r="J260" s="47">
        <v>8.11</v>
      </c>
      <c r="K260" s="50">
        <v>8</v>
      </c>
      <c r="L260" s="48">
        <v>0</v>
      </c>
      <c r="M260" s="49">
        <v>25</v>
      </c>
      <c r="N260" s="51">
        <v>672.79480000000001</v>
      </c>
      <c r="O260" s="52">
        <v>19.75</v>
      </c>
      <c r="P260" s="52">
        <v>12</v>
      </c>
      <c r="Q260" s="52">
        <v>1800.43</v>
      </c>
      <c r="R260" s="49">
        <v>95.04</v>
      </c>
      <c r="S260" s="52">
        <v>771.58</v>
      </c>
      <c r="T260" s="52">
        <v>2.5</v>
      </c>
      <c r="U260" s="52">
        <v>8</v>
      </c>
      <c r="V260" s="52">
        <v>119.5</v>
      </c>
      <c r="W260" s="53">
        <v>0.15487700562482179</v>
      </c>
      <c r="X260" s="53">
        <v>0.13500000000000001</v>
      </c>
      <c r="Y260" s="61">
        <f t="shared" si="19"/>
        <v>114.66330000000001</v>
      </c>
      <c r="Z260" s="61">
        <f t="shared" si="20"/>
        <v>31.75</v>
      </c>
      <c r="AA260" s="52">
        <f t="shared" si="21"/>
        <v>1211319.9417640001</v>
      </c>
      <c r="AB260" s="52">
        <v>530</v>
      </c>
    </row>
    <row r="261" spans="1:28">
      <c r="A261" s="46" t="s">
        <v>499</v>
      </c>
      <c r="B261" s="46" t="s">
        <v>500</v>
      </c>
      <c r="C261" s="49">
        <v>204</v>
      </c>
      <c r="D261" s="47">
        <v>0</v>
      </c>
      <c r="E261" s="47">
        <v>0</v>
      </c>
      <c r="F261" s="48">
        <f t="shared" si="17"/>
        <v>0</v>
      </c>
      <c r="G261" s="49">
        <v>0</v>
      </c>
      <c r="H261" s="47">
        <f t="shared" si="18"/>
        <v>0</v>
      </c>
      <c r="I261" s="47">
        <v>0</v>
      </c>
      <c r="J261" s="47">
        <v>0</v>
      </c>
      <c r="K261" s="50">
        <v>0</v>
      </c>
      <c r="L261" s="48">
        <v>0</v>
      </c>
      <c r="M261" s="49">
        <v>112</v>
      </c>
      <c r="N261" s="51">
        <v>69.873999999999995</v>
      </c>
      <c r="O261" s="52">
        <v>0</v>
      </c>
      <c r="P261" s="52">
        <v>0</v>
      </c>
      <c r="Q261" s="52">
        <v>219.4</v>
      </c>
      <c r="R261" s="49">
        <v>10.199999999999999</v>
      </c>
      <c r="S261" s="52">
        <v>427.86</v>
      </c>
      <c r="T261" s="52">
        <v>3</v>
      </c>
      <c r="U261" s="52">
        <v>3.5</v>
      </c>
      <c r="V261" s="52">
        <v>64.5</v>
      </c>
      <c r="W261" s="53">
        <v>0.15075024540737625</v>
      </c>
      <c r="X261" s="53">
        <v>0.13500000000000001</v>
      </c>
      <c r="Y261" s="61">
        <f t="shared" si="19"/>
        <v>64.261099999999999</v>
      </c>
      <c r="Z261" s="61">
        <f t="shared" si="20"/>
        <v>0</v>
      </c>
      <c r="AA261" s="52">
        <f t="shared" si="21"/>
        <v>15330.355599999999</v>
      </c>
      <c r="AB261" s="52">
        <v>50</v>
      </c>
    </row>
    <row r="262" spans="1:28">
      <c r="A262" s="46" t="s">
        <v>501</v>
      </c>
      <c r="B262" s="46" t="s">
        <v>502</v>
      </c>
      <c r="C262" s="49">
        <v>69</v>
      </c>
      <c r="D262" s="47">
        <v>0</v>
      </c>
      <c r="E262" s="47">
        <v>0</v>
      </c>
      <c r="F262" s="48">
        <f t="shared" si="17"/>
        <v>0</v>
      </c>
      <c r="G262" s="49">
        <v>0</v>
      </c>
      <c r="H262" s="47">
        <f t="shared" si="18"/>
        <v>0</v>
      </c>
      <c r="I262" s="47">
        <v>0</v>
      </c>
      <c r="J262" s="47">
        <v>0</v>
      </c>
      <c r="K262" s="50">
        <v>0</v>
      </c>
      <c r="L262" s="48">
        <v>0</v>
      </c>
      <c r="M262" s="49">
        <v>0</v>
      </c>
      <c r="N262" s="51">
        <v>60.250800000000005</v>
      </c>
      <c r="O262" s="52">
        <v>3.75</v>
      </c>
      <c r="P262" s="52">
        <v>0</v>
      </c>
      <c r="Q262" s="52">
        <v>78.900000000000006</v>
      </c>
      <c r="R262" s="49">
        <v>3.45</v>
      </c>
      <c r="S262" s="52">
        <v>992.14</v>
      </c>
      <c r="T262" s="52">
        <v>0</v>
      </c>
      <c r="U262" s="52">
        <v>5.5</v>
      </c>
      <c r="V262" s="52">
        <v>99.25</v>
      </c>
      <c r="W262" s="53">
        <v>0.10003628520168524</v>
      </c>
      <c r="X262" s="53">
        <v>0.10003628520168524</v>
      </c>
      <c r="Y262" s="61">
        <f t="shared" si="19"/>
        <v>104.75</v>
      </c>
      <c r="Z262" s="61">
        <f t="shared" si="20"/>
        <v>3.75</v>
      </c>
      <c r="AA262" s="52">
        <f t="shared" si="21"/>
        <v>4753.7881200000011</v>
      </c>
      <c r="AB262" s="52">
        <v>33</v>
      </c>
    </row>
    <row r="263" spans="1:28">
      <c r="A263" s="46" t="s">
        <v>503</v>
      </c>
      <c r="B263" s="46" t="s">
        <v>504</v>
      </c>
      <c r="C263" s="49">
        <v>34</v>
      </c>
      <c r="D263" s="47">
        <v>0</v>
      </c>
      <c r="E263" s="47">
        <v>0</v>
      </c>
      <c r="F263" s="48">
        <f t="shared" si="17"/>
        <v>0</v>
      </c>
      <c r="G263" s="49">
        <v>0</v>
      </c>
      <c r="H263" s="47">
        <f t="shared" si="18"/>
        <v>0</v>
      </c>
      <c r="I263" s="47">
        <v>0</v>
      </c>
      <c r="J263" s="47">
        <v>0</v>
      </c>
      <c r="K263" s="50">
        <v>0</v>
      </c>
      <c r="L263" s="48">
        <v>0</v>
      </c>
      <c r="M263" s="49">
        <v>0</v>
      </c>
      <c r="N263" s="51">
        <v>26.1648</v>
      </c>
      <c r="O263" s="52">
        <v>0</v>
      </c>
      <c r="P263" s="52">
        <v>0</v>
      </c>
      <c r="Q263" s="52">
        <v>34.6</v>
      </c>
      <c r="R263" s="49">
        <v>1.7</v>
      </c>
      <c r="S263" s="52">
        <v>1736.3400000000001</v>
      </c>
      <c r="T263" s="52">
        <v>7.25</v>
      </c>
      <c r="U263" s="52">
        <v>17.25</v>
      </c>
      <c r="V263" s="52">
        <v>261.75</v>
      </c>
      <c r="W263" s="53">
        <v>0.15074812536715157</v>
      </c>
      <c r="X263" s="53">
        <v>0.13500000000000001</v>
      </c>
      <c r="Y263" s="61">
        <f t="shared" si="19"/>
        <v>258.90590000000003</v>
      </c>
      <c r="Z263" s="61">
        <f t="shared" si="20"/>
        <v>0</v>
      </c>
      <c r="AA263" s="52">
        <f t="shared" si="21"/>
        <v>905.30208000000005</v>
      </c>
      <c r="AB263" s="52">
        <v>20</v>
      </c>
    </row>
    <row r="264" spans="1:28">
      <c r="A264" s="46" t="s">
        <v>505</v>
      </c>
      <c r="B264" s="46" t="s">
        <v>506</v>
      </c>
      <c r="C264" s="49">
        <v>119.74000000000001</v>
      </c>
      <c r="D264" s="47">
        <v>0</v>
      </c>
      <c r="E264" s="47">
        <v>6.18</v>
      </c>
      <c r="F264" s="48">
        <f t="shared" si="17"/>
        <v>6.18</v>
      </c>
      <c r="G264" s="49">
        <v>0</v>
      </c>
      <c r="H264" s="47">
        <f t="shared" si="18"/>
        <v>6.18</v>
      </c>
      <c r="I264" s="47">
        <v>1</v>
      </c>
      <c r="J264" s="47">
        <v>0.56000000000000005</v>
      </c>
      <c r="K264" s="50">
        <v>0</v>
      </c>
      <c r="L264" s="48">
        <v>0</v>
      </c>
      <c r="M264" s="49">
        <v>0</v>
      </c>
      <c r="N264" s="51">
        <v>83.224600000000009</v>
      </c>
      <c r="O264" s="52">
        <v>0</v>
      </c>
      <c r="P264" s="52">
        <v>0</v>
      </c>
      <c r="Q264" s="52">
        <v>126.68</v>
      </c>
      <c r="R264" s="49">
        <v>5.99</v>
      </c>
      <c r="S264" s="52">
        <v>216.88</v>
      </c>
      <c r="T264" s="52">
        <v>0.75</v>
      </c>
      <c r="U264" s="52">
        <v>3</v>
      </c>
      <c r="V264" s="52">
        <v>10.5</v>
      </c>
      <c r="W264" s="53">
        <v>4.8413869420877907E-2</v>
      </c>
      <c r="X264" s="53">
        <v>4.8413869420877907E-2</v>
      </c>
      <c r="Y264" s="61">
        <f t="shared" si="19"/>
        <v>14.25</v>
      </c>
      <c r="Z264" s="61">
        <f t="shared" si="20"/>
        <v>0</v>
      </c>
      <c r="AA264" s="52">
        <f t="shared" si="21"/>
        <v>10542.892328000002</v>
      </c>
      <c r="AB264" s="52">
        <v>28</v>
      </c>
    </row>
    <row r="265" spans="1:28">
      <c r="A265" s="46" t="s">
        <v>507</v>
      </c>
      <c r="B265" s="46" t="s">
        <v>508</v>
      </c>
      <c r="C265" s="49">
        <v>445.34999999999997</v>
      </c>
      <c r="D265" s="47">
        <v>0</v>
      </c>
      <c r="E265" s="47">
        <v>30.84</v>
      </c>
      <c r="F265" s="48">
        <f t="shared" si="17"/>
        <v>30.84</v>
      </c>
      <c r="G265" s="49">
        <v>0</v>
      </c>
      <c r="H265" s="47">
        <f t="shared" si="18"/>
        <v>30.84</v>
      </c>
      <c r="I265" s="47">
        <v>8</v>
      </c>
      <c r="J265" s="47">
        <v>0.51</v>
      </c>
      <c r="K265" s="50">
        <v>0</v>
      </c>
      <c r="L265" s="48">
        <v>0</v>
      </c>
      <c r="M265" s="49">
        <v>33</v>
      </c>
      <c r="N265" s="51">
        <v>373.74239999999998</v>
      </c>
      <c r="O265" s="52">
        <v>6</v>
      </c>
      <c r="P265" s="52">
        <v>0</v>
      </c>
      <c r="Q265" s="52">
        <v>459.25</v>
      </c>
      <c r="R265" s="49">
        <v>22.27</v>
      </c>
      <c r="S265" s="52">
        <v>72</v>
      </c>
      <c r="T265" s="52">
        <v>0</v>
      </c>
      <c r="U265" s="52">
        <v>0</v>
      </c>
      <c r="V265" s="52">
        <v>7</v>
      </c>
      <c r="W265" s="53">
        <v>9.7222222222222224E-2</v>
      </c>
      <c r="X265" s="53">
        <v>9.7222222222222224E-2</v>
      </c>
      <c r="Y265" s="61">
        <f t="shared" si="19"/>
        <v>7</v>
      </c>
      <c r="Z265" s="61">
        <f t="shared" si="20"/>
        <v>6</v>
      </c>
      <c r="AA265" s="52">
        <f t="shared" si="21"/>
        <v>171641.1972</v>
      </c>
      <c r="AB265" s="52">
        <v>92</v>
      </c>
    </row>
    <row r="266" spans="1:28">
      <c r="A266" s="46" t="s">
        <v>509</v>
      </c>
      <c r="B266" s="46" t="s">
        <v>510</v>
      </c>
      <c r="C266" s="49">
        <v>231.42</v>
      </c>
      <c r="D266" s="47">
        <v>0</v>
      </c>
      <c r="E266" s="47">
        <v>7.72</v>
      </c>
      <c r="F266" s="48">
        <f t="shared" ref="F266:F322" si="22">D266+E266</f>
        <v>7.72</v>
      </c>
      <c r="G266" s="49">
        <v>0</v>
      </c>
      <c r="H266" s="47">
        <f t="shared" ref="H266:H322" si="23">SUM(F266:G266)</f>
        <v>7.72</v>
      </c>
      <c r="I266" s="47">
        <v>3</v>
      </c>
      <c r="J266" s="47">
        <v>0.7</v>
      </c>
      <c r="K266" s="50">
        <v>0</v>
      </c>
      <c r="L266" s="48">
        <v>0</v>
      </c>
      <c r="M266" s="49">
        <v>60</v>
      </c>
      <c r="N266" s="51">
        <v>123.4845</v>
      </c>
      <c r="O266" s="52">
        <v>0</v>
      </c>
      <c r="P266" s="52">
        <v>0</v>
      </c>
      <c r="Q266" s="52">
        <v>226.08</v>
      </c>
      <c r="R266" s="49">
        <v>11.57</v>
      </c>
      <c r="S266" s="52">
        <v>35.799999999999997</v>
      </c>
      <c r="T266" s="52">
        <v>0</v>
      </c>
      <c r="U266" s="52">
        <v>0</v>
      </c>
      <c r="V266" s="52">
        <v>1.25</v>
      </c>
      <c r="W266" s="53">
        <v>3.4916201117318441E-2</v>
      </c>
      <c r="X266" s="53">
        <v>3.4916201117318441E-2</v>
      </c>
      <c r="Y266" s="61">
        <f t="shared" ref="Y266:Y322" si="24">(T266+U266)+(S266*X266)</f>
        <v>1.25</v>
      </c>
      <c r="Z266" s="61">
        <f t="shared" ref="Z266:Z322" si="25">O266+P266</f>
        <v>0</v>
      </c>
      <c r="AA266" s="52">
        <f t="shared" ref="AA266:AA322" si="26">Q266*N266</f>
        <v>27917.375760000003</v>
      </c>
      <c r="AB266" s="52">
        <v>37</v>
      </c>
    </row>
    <row r="267" spans="1:28">
      <c r="A267" s="46" t="s">
        <v>511</v>
      </c>
      <c r="B267" s="46" t="s">
        <v>512</v>
      </c>
      <c r="C267" s="49">
        <v>1125.07</v>
      </c>
      <c r="D267" s="47">
        <v>0</v>
      </c>
      <c r="E267" s="47">
        <v>62.02</v>
      </c>
      <c r="F267" s="48">
        <f t="shared" si="22"/>
        <v>62.02</v>
      </c>
      <c r="G267" s="49">
        <v>0</v>
      </c>
      <c r="H267" s="47">
        <f t="shared" si="23"/>
        <v>62.02</v>
      </c>
      <c r="I267" s="47">
        <v>17</v>
      </c>
      <c r="J267" s="47">
        <v>1.05</v>
      </c>
      <c r="K267" s="50">
        <v>0</v>
      </c>
      <c r="L267" s="48">
        <v>0</v>
      </c>
      <c r="M267" s="49">
        <v>260</v>
      </c>
      <c r="N267" s="51">
        <v>461.81449999999995</v>
      </c>
      <c r="O267" s="52">
        <v>0</v>
      </c>
      <c r="P267" s="52">
        <v>0</v>
      </c>
      <c r="Q267" s="52">
        <v>1017.81</v>
      </c>
      <c r="R267" s="49">
        <v>56.25</v>
      </c>
      <c r="S267" s="52">
        <v>107.61999999999999</v>
      </c>
      <c r="T267" s="52">
        <v>0</v>
      </c>
      <c r="U267" s="52">
        <v>0</v>
      </c>
      <c r="V267" s="52">
        <v>21.5</v>
      </c>
      <c r="W267" s="53">
        <v>0.19977699312395467</v>
      </c>
      <c r="X267" s="53">
        <v>0.13500000000000001</v>
      </c>
      <c r="Y267" s="61">
        <f t="shared" si="24"/>
        <v>14.528699999999999</v>
      </c>
      <c r="Z267" s="61">
        <f t="shared" si="25"/>
        <v>0</v>
      </c>
      <c r="AA267" s="52">
        <f t="shared" si="26"/>
        <v>470039.41624499991</v>
      </c>
      <c r="AB267" s="52">
        <v>241</v>
      </c>
    </row>
    <row r="268" spans="1:28">
      <c r="A268" s="46" t="s">
        <v>513</v>
      </c>
      <c r="B268" s="46" t="s">
        <v>514</v>
      </c>
      <c r="C268" s="49">
        <v>6158.53</v>
      </c>
      <c r="D268" s="47">
        <v>39.1</v>
      </c>
      <c r="E268" s="47">
        <v>396.55</v>
      </c>
      <c r="F268" s="48">
        <f t="shared" si="22"/>
        <v>435.65000000000003</v>
      </c>
      <c r="G268" s="49">
        <v>0</v>
      </c>
      <c r="H268" s="47">
        <f t="shared" si="23"/>
        <v>435.65000000000003</v>
      </c>
      <c r="I268" s="47">
        <v>130</v>
      </c>
      <c r="J268" s="47">
        <v>12.88</v>
      </c>
      <c r="K268" s="50">
        <v>10</v>
      </c>
      <c r="L268" s="48">
        <v>0</v>
      </c>
      <c r="M268" s="49">
        <v>95</v>
      </c>
      <c r="N268" s="51">
        <v>328.46400000000006</v>
      </c>
      <c r="O268" s="52">
        <v>163.75</v>
      </c>
      <c r="P268" s="52">
        <v>38.25</v>
      </c>
      <c r="Q268" s="52">
        <v>5626.94</v>
      </c>
      <c r="R268" s="49">
        <v>307.93</v>
      </c>
      <c r="S268" s="52">
        <v>471.96999999999997</v>
      </c>
      <c r="T268" s="52">
        <v>0</v>
      </c>
      <c r="U268" s="52">
        <v>3</v>
      </c>
      <c r="V268" s="52">
        <v>73.75</v>
      </c>
      <c r="W268" s="53">
        <v>0.15625993177532471</v>
      </c>
      <c r="X268" s="53">
        <v>0.13500000000000001</v>
      </c>
      <c r="Y268" s="61">
        <f t="shared" si="24"/>
        <v>66.715949999999992</v>
      </c>
      <c r="Z268" s="61">
        <f t="shared" si="25"/>
        <v>202</v>
      </c>
      <c r="AA268" s="52">
        <f t="shared" si="26"/>
        <v>1848247.2201600003</v>
      </c>
      <c r="AB268" s="52">
        <v>1780.1100000000001</v>
      </c>
    </row>
    <row r="269" spans="1:28">
      <c r="A269" s="46" t="s">
        <v>515</v>
      </c>
      <c r="B269" s="46" t="s">
        <v>516</v>
      </c>
      <c r="C269" s="49">
        <v>16212.26</v>
      </c>
      <c r="D269" s="47">
        <v>216.78</v>
      </c>
      <c r="E269" s="47">
        <v>734</v>
      </c>
      <c r="F269" s="48">
        <f t="shared" si="22"/>
        <v>950.78</v>
      </c>
      <c r="G269" s="49">
        <v>0</v>
      </c>
      <c r="H269" s="47">
        <f t="shared" si="23"/>
        <v>950.78</v>
      </c>
      <c r="I269" s="47">
        <v>320</v>
      </c>
      <c r="J269" s="47">
        <v>31.48</v>
      </c>
      <c r="K269" s="50">
        <v>0</v>
      </c>
      <c r="L269" s="48">
        <v>0</v>
      </c>
      <c r="M269" s="49">
        <v>0</v>
      </c>
      <c r="N269" s="51">
        <v>1598.6017999999999</v>
      </c>
      <c r="O269" s="52">
        <v>803.5</v>
      </c>
      <c r="P269" s="52">
        <v>218.75</v>
      </c>
      <c r="Q269" s="52">
        <v>14910.55</v>
      </c>
      <c r="R269" s="49">
        <v>810.61</v>
      </c>
      <c r="S269" s="52">
        <v>208.25</v>
      </c>
      <c r="T269" s="52">
        <v>0</v>
      </c>
      <c r="U269" s="52">
        <v>2</v>
      </c>
      <c r="V269" s="52">
        <v>22.75</v>
      </c>
      <c r="W269" s="53">
        <v>0.1092436974789916</v>
      </c>
      <c r="X269" s="53">
        <v>0.1092436974789916</v>
      </c>
      <c r="Y269" s="61">
        <f t="shared" si="24"/>
        <v>24.75</v>
      </c>
      <c r="Z269" s="61">
        <f t="shared" si="25"/>
        <v>1022.25</v>
      </c>
      <c r="AA269" s="52">
        <f t="shared" si="26"/>
        <v>23836032.068989996</v>
      </c>
      <c r="AB269" s="52">
        <v>4661</v>
      </c>
    </row>
    <row r="270" spans="1:28">
      <c r="A270" s="46" t="s">
        <v>517</v>
      </c>
      <c r="B270" s="46" t="s">
        <v>518</v>
      </c>
      <c r="C270" s="49">
        <v>7618.8499999999995</v>
      </c>
      <c r="D270" s="47">
        <v>189.72</v>
      </c>
      <c r="E270" s="47">
        <v>264.10000000000002</v>
      </c>
      <c r="F270" s="48">
        <f t="shared" si="22"/>
        <v>453.82000000000005</v>
      </c>
      <c r="G270" s="49">
        <v>319.05</v>
      </c>
      <c r="H270" s="47">
        <f t="shared" si="23"/>
        <v>772.87000000000012</v>
      </c>
      <c r="I270" s="47">
        <v>215</v>
      </c>
      <c r="J270" s="47">
        <v>24.98</v>
      </c>
      <c r="K270" s="50">
        <v>21</v>
      </c>
      <c r="L270" s="48">
        <v>0</v>
      </c>
      <c r="M270" s="49">
        <v>153</v>
      </c>
      <c r="N270" s="51">
        <v>0</v>
      </c>
      <c r="O270" s="52">
        <v>124.5</v>
      </c>
      <c r="P270" s="52">
        <v>60.5</v>
      </c>
      <c r="Q270" s="52">
        <v>6777.62</v>
      </c>
      <c r="R270" s="49">
        <v>380.94</v>
      </c>
      <c r="S270" s="52">
        <v>1050.42</v>
      </c>
      <c r="T270" s="52">
        <v>2</v>
      </c>
      <c r="U270" s="52">
        <v>10.5</v>
      </c>
      <c r="V270" s="52">
        <v>140.5</v>
      </c>
      <c r="W270" s="53">
        <v>0.1337560214009634</v>
      </c>
      <c r="X270" s="53">
        <v>0.1337560214009634</v>
      </c>
      <c r="Y270" s="61">
        <f t="shared" si="24"/>
        <v>153</v>
      </c>
      <c r="Z270" s="61">
        <f t="shared" si="25"/>
        <v>185</v>
      </c>
      <c r="AA270" s="52">
        <f t="shared" si="26"/>
        <v>0</v>
      </c>
      <c r="AB270" s="52">
        <v>1869</v>
      </c>
    </row>
    <row r="271" spans="1:28">
      <c r="A271" s="46" t="s">
        <v>519</v>
      </c>
      <c r="B271" s="46" t="s">
        <v>520</v>
      </c>
      <c r="C271" s="49">
        <v>10753.73</v>
      </c>
      <c r="D271" s="47">
        <v>132.69</v>
      </c>
      <c r="E271" s="47">
        <v>645.41999999999996</v>
      </c>
      <c r="F271" s="48">
        <f t="shared" si="22"/>
        <v>778.1099999999999</v>
      </c>
      <c r="G271" s="49">
        <v>0</v>
      </c>
      <c r="H271" s="47">
        <f t="shared" si="23"/>
        <v>778.1099999999999</v>
      </c>
      <c r="I271" s="47">
        <v>314</v>
      </c>
      <c r="J271" s="47">
        <v>32.409999999999997</v>
      </c>
      <c r="K271" s="50">
        <v>45</v>
      </c>
      <c r="L271" s="48">
        <v>0</v>
      </c>
      <c r="M271" s="49">
        <v>390.16</v>
      </c>
      <c r="N271" s="51">
        <v>440.25239999999997</v>
      </c>
      <c r="O271" s="52">
        <v>311.5</v>
      </c>
      <c r="P271" s="52">
        <v>106.5</v>
      </c>
      <c r="Q271" s="52">
        <v>9928.19</v>
      </c>
      <c r="R271" s="49">
        <v>537.69000000000005</v>
      </c>
      <c r="S271" s="52">
        <v>5736.869999999999</v>
      </c>
      <c r="T271" s="52">
        <v>39.5</v>
      </c>
      <c r="U271" s="52">
        <v>78.25</v>
      </c>
      <c r="V271" s="52">
        <v>756.75</v>
      </c>
      <c r="W271" s="53">
        <v>0.13190990906191008</v>
      </c>
      <c r="X271" s="53">
        <v>0.13190990906191008</v>
      </c>
      <c r="Y271" s="61">
        <f t="shared" si="24"/>
        <v>874.5</v>
      </c>
      <c r="Z271" s="61">
        <f t="shared" si="25"/>
        <v>418</v>
      </c>
      <c r="AA271" s="52">
        <f t="shared" si="26"/>
        <v>4370909.4751559999</v>
      </c>
      <c r="AB271" s="52">
        <v>2772.95</v>
      </c>
    </row>
    <row r="272" spans="1:28">
      <c r="A272" s="46" t="s">
        <v>521</v>
      </c>
      <c r="B272" s="46" t="s">
        <v>522</v>
      </c>
      <c r="C272" s="49">
        <v>938.4</v>
      </c>
      <c r="D272" s="47">
        <v>15.12</v>
      </c>
      <c r="E272" s="47">
        <v>69.150000000000006</v>
      </c>
      <c r="F272" s="48">
        <f t="shared" si="22"/>
        <v>84.27000000000001</v>
      </c>
      <c r="G272" s="49">
        <v>0</v>
      </c>
      <c r="H272" s="47">
        <f t="shared" si="23"/>
        <v>84.27000000000001</v>
      </c>
      <c r="I272" s="47">
        <v>13</v>
      </c>
      <c r="J272" s="47">
        <v>1.1299999999999999</v>
      </c>
      <c r="K272" s="50">
        <v>4</v>
      </c>
      <c r="L272" s="48">
        <v>0</v>
      </c>
      <c r="M272" s="49">
        <v>0</v>
      </c>
      <c r="N272" s="51">
        <v>0</v>
      </c>
      <c r="O272" s="52">
        <v>0</v>
      </c>
      <c r="P272" s="52">
        <v>0</v>
      </c>
      <c r="Q272" s="52">
        <v>849.9</v>
      </c>
      <c r="R272" s="49">
        <v>46.92</v>
      </c>
      <c r="S272" s="52">
        <v>15305.019999999999</v>
      </c>
      <c r="T272" s="52">
        <v>102.5</v>
      </c>
      <c r="U272" s="52">
        <v>245.25</v>
      </c>
      <c r="V272" s="52">
        <v>2097.5</v>
      </c>
      <c r="W272" s="53">
        <v>0.13704653767195341</v>
      </c>
      <c r="X272" s="53">
        <v>0.13500000000000001</v>
      </c>
      <c r="Y272" s="61">
        <f t="shared" si="24"/>
        <v>2413.9276999999997</v>
      </c>
      <c r="Z272" s="61">
        <f t="shared" si="25"/>
        <v>0</v>
      </c>
      <c r="AA272" s="52">
        <f t="shared" si="26"/>
        <v>0</v>
      </c>
      <c r="AB272" s="52">
        <v>236</v>
      </c>
    </row>
    <row r="273" spans="1:28">
      <c r="A273" s="46" t="s">
        <v>523</v>
      </c>
      <c r="B273" s="46" t="s">
        <v>524</v>
      </c>
      <c r="C273" s="49">
        <v>610</v>
      </c>
      <c r="D273" s="47">
        <v>0</v>
      </c>
      <c r="E273" s="47">
        <v>0</v>
      </c>
      <c r="F273" s="48">
        <f t="shared" si="22"/>
        <v>0</v>
      </c>
      <c r="G273" s="49">
        <v>0</v>
      </c>
      <c r="H273" s="47">
        <f t="shared" si="23"/>
        <v>0</v>
      </c>
      <c r="I273" s="47">
        <v>0</v>
      </c>
      <c r="J273" s="47">
        <v>0</v>
      </c>
      <c r="K273" s="50">
        <v>0</v>
      </c>
      <c r="L273" s="48">
        <v>0</v>
      </c>
      <c r="M273" s="49">
        <v>0</v>
      </c>
      <c r="N273" s="51">
        <v>0</v>
      </c>
      <c r="O273" s="52">
        <v>2</v>
      </c>
      <c r="P273" s="52">
        <v>1</v>
      </c>
      <c r="Q273" s="52">
        <v>629.61</v>
      </c>
      <c r="R273" s="49">
        <v>30.5</v>
      </c>
      <c r="S273" s="52">
        <v>6505.579999999999</v>
      </c>
      <c r="T273" s="52">
        <v>43.5</v>
      </c>
      <c r="U273" s="52">
        <v>57</v>
      </c>
      <c r="V273" s="52">
        <v>819.25</v>
      </c>
      <c r="W273" s="53">
        <v>0.12593035517202159</v>
      </c>
      <c r="X273" s="53">
        <v>0.12593035517202159</v>
      </c>
      <c r="Y273" s="61">
        <f t="shared" si="24"/>
        <v>919.75000000000011</v>
      </c>
      <c r="Z273" s="61">
        <f t="shared" si="25"/>
        <v>3</v>
      </c>
      <c r="AA273" s="52">
        <f t="shared" si="26"/>
        <v>0</v>
      </c>
      <c r="AB273" s="52">
        <v>265</v>
      </c>
    </row>
    <row r="274" spans="1:28">
      <c r="A274" s="46" t="s">
        <v>525</v>
      </c>
      <c r="B274" s="46" t="s">
        <v>526</v>
      </c>
      <c r="C274" s="49">
        <v>2333.4699999999998</v>
      </c>
      <c r="D274" s="47">
        <v>0</v>
      </c>
      <c r="E274" s="47">
        <v>73.989999999999995</v>
      </c>
      <c r="F274" s="48">
        <f t="shared" si="22"/>
        <v>73.989999999999995</v>
      </c>
      <c r="G274" s="49">
        <v>0</v>
      </c>
      <c r="H274" s="47">
        <f t="shared" si="23"/>
        <v>73.989999999999995</v>
      </c>
      <c r="I274" s="47">
        <v>57</v>
      </c>
      <c r="J274" s="47">
        <v>5.48</v>
      </c>
      <c r="K274" s="50">
        <v>7</v>
      </c>
      <c r="L274" s="48">
        <v>0</v>
      </c>
      <c r="M274" s="49">
        <v>29</v>
      </c>
      <c r="N274" s="51">
        <v>826.60680000000002</v>
      </c>
      <c r="O274" s="52">
        <v>151</v>
      </c>
      <c r="P274" s="52">
        <v>26.25</v>
      </c>
      <c r="Q274" s="52">
        <v>2270.7800000000002</v>
      </c>
      <c r="R274" s="49">
        <v>116.67</v>
      </c>
      <c r="S274" s="52">
        <v>10141.700000000001</v>
      </c>
      <c r="T274" s="52">
        <v>74</v>
      </c>
      <c r="U274" s="52">
        <v>118.25</v>
      </c>
      <c r="V274" s="52">
        <v>1400</v>
      </c>
      <c r="W274" s="53">
        <v>0.13804391768638394</v>
      </c>
      <c r="X274" s="53">
        <v>0.13500000000000001</v>
      </c>
      <c r="Y274" s="61">
        <f t="shared" si="24"/>
        <v>1561.3795000000002</v>
      </c>
      <c r="Z274" s="61">
        <f t="shared" si="25"/>
        <v>177.25</v>
      </c>
      <c r="AA274" s="52">
        <f t="shared" si="26"/>
        <v>1877042.1893040002</v>
      </c>
      <c r="AB274" s="52">
        <v>660</v>
      </c>
    </row>
    <row r="275" spans="1:28">
      <c r="A275" s="46" t="s">
        <v>527</v>
      </c>
      <c r="B275" s="46" t="s">
        <v>528</v>
      </c>
      <c r="C275" s="49">
        <v>1310.7399999999998</v>
      </c>
      <c r="D275" s="47">
        <v>24.21</v>
      </c>
      <c r="E275" s="47">
        <v>56.91</v>
      </c>
      <c r="F275" s="48">
        <f t="shared" si="22"/>
        <v>81.12</v>
      </c>
      <c r="G275" s="49">
        <v>0</v>
      </c>
      <c r="H275" s="47">
        <f t="shared" si="23"/>
        <v>81.12</v>
      </c>
      <c r="I275" s="47">
        <v>20</v>
      </c>
      <c r="J275" s="47">
        <v>2.62</v>
      </c>
      <c r="K275" s="50">
        <v>7</v>
      </c>
      <c r="L275" s="48">
        <v>0</v>
      </c>
      <c r="M275" s="49">
        <v>0</v>
      </c>
      <c r="N275" s="51">
        <v>308.35919999999999</v>
      </c>
      <c r="O275" s="52">
        <v>13.25</v>
      </c>
      <c r="P275" s="52">
        <v>4</v>
      </c>
      <c r="Q275" s="52">
        <v>1271</v>
      </c>
      <c r="R275" s="49">
        <v>65.540000000000006</v>
      </c>
      <c r="S275" s="52">
        <v>894.71999999999991</v>
      </c>
      <c r="T275" s="52">
        <v>5</v>
      </c>
      <c r="U275" s="52">
        <v>11</v>
      </c>
      <c r="V275" s="52">
        <v>120.75</v>
      </c>
      <c r="W275" s="53">
        <v>0.13495842274678113</v>
      </c>
      <c r="X275" s="53">
        <v>0.13495842274678113</v>
      </c>
      <c r="Y275" s="61">
        <f t="shared" si="24"/>
        <v>136.75</v>
      </c>
      <c r="Z275" s="61">
        <f t="shared" si="25"/>
        <v>17.25</v>
      </c>
      <c r="AA275" s="52">
        <f t="shared" si="26"/>
        <v>391924.54319999996</v>
      </c>
      <c r="AB275" s="52">
        <v>324</v>
      </c>
    </row>
    <row r="276" spans="1:28">
      <c r="A276" s="46" t="s">
        <v>1126</v>
      </c>
      <c r="B276" s="46" t="s">
        <v>1150</v>
      </c>
      <c r="C276" s="49">
        <v>116</v>
      </c>
      <c r="D276" s="47">
        <v>0</v>
      </c>
      <c r="E276" s="47">
        <v>0</v>
      </c>
      <c r="F276" s="48">
        <f t="shared" si="22"/>
        <v>0</v>
      </c>
      <c r="G276" s="49">
        <v>0</v>
      </c>
      <c r="H276" s="47">
        <f t="shared" si="23"/>
        <v>0</v>
      </c>
      <c r="I276" s="47">
        <v>0</v>
      </c>
      <c r="J276" s="47">
        <v>0</v>
      </c>
      <c r="K276" s="50">
        <v>0</v>
      </c>
      <c r="L276" s="48">
        <v>0</v>
      </c>
      <c r="M276" s="49">
        <v>0</v>
      </c>
      <c r="N276" s="51">
        <v>90.075599999999994</v>
      </c>
      <c r="O276" s="52">
        <v>0</v>
      </c>
      <c r="P276" s="52">
        <v>0</v>
      </c>
      <c r="Q276" s="52">
        <v>129.4</v>
      </c>
      <c r="R276" s="49">
        <v>0</v>
      </c>
      <c r="S276" s="52">
        <v>624.59</v>
      </c>
      <c r="T276" s="52">
        <v>3.75</v>
      </c>
      <c r="U276" s="52">
        <v>11.5</v>
      </c>
      <c r="V276" s="52">
        <v>83.75</v>
      </c>
      <c r="W276" s="53">
        <v>0.13408796170287707</v>
      </c>
      <c r="X276" s="53">
        <v>0.13408796170287707</v>
      </c>
      <c r="Y276" s="61">
        <f t="shared" si="24"/>
        <v>98.999999999999986</v>
      </c>
      <c r="Z276" s="61">
        <f t="shared" si="25"/>
        <v>0</v>
      </c>
      <c r="AA276" s="52">
        <f t="shared" si="26"/>
        <v>11655.782639999999</v>
      </c>
      <c r="AB276" s="52">
        <v>54.8</v>
      </c>
    </row>
    <row r="277" spans="1:28">
      <c r="A277" s="46" t="s">
        <v>529</v>
      </c>
      <c r="B277" s="46" t="s">
        <v>530</v>
      </c>
      <c r="C277" s="49">
        <v>477.63</v>
      </c>
      <c r="D277" s="47">
        <v>0</v>
      </c>
      <c r="E277" s="47">
        <v>30.63</v>
      </c>
      <c r="F277" s="48">
        <f t="shared" si="22"/>
        <v>30.63</v>
      </c>
      <c r="G277" s="49">
        <v>0</v>
      </c>
      <c r="H277" s="47">
        <f t="shared" si="23"/>
        <v>30.63</v>
      </c>
      <c r="I277" s="47">
        <v>10</v>
      </c>
      <c r="J277" s="47">
        <v>0</v>
      </c>
      <c r="K277" s="50">
        <v>0</v>
      </c>
      <c r="L277" s="48">
        <v>0</v>
      </c>
      <c r="M277" s="49">
        <v>5</v>
      </c>
      <c r="N277" s="51">
        <v>316.53719999999998</v>
      </c>
      <c r="O277" s="52">
        <v>21</v>
      </c>
      <c r="P277" s="52">
        <v>1</v>
      </c>
      <c r="Q277" s="52">
        <v>505.81</v>
      </c>
      <c r="R277" s="49">
        <v>23.88</v>
      </c>
      <c r="S277" s="52">
        <v>2205.25</v>
      </c>
      <c r="T277" s="52">
        <v>13</v>
      </c>
      <c r="U277" s="52">
        <v>20.5</v>
      </c>
      <c r="V277" s="52">
        <v>311.75</v>
      </c>
      <c r="W277" s="53">
        <v>0.14136719192835279</v>
      </c>
      <c r="X277" s="53">
        <v>0.13500000000000001</v>
      </c>
      <c r="Y277" s="61">
        <f t="shared" si="24"/>
        <v>331.20875000000001</v>
      </c>
      <c r="Z277" s="61">
        <f t="shared" si="25"/>
        <v>22</v>
      </c>
      <c r="AA277" s="52">
        <f t="shared" si="26"/>
        <v>160107.681132</v>
      </c>
      <c r="AB277" s="52">
        <v>114</v>
      </c>
    </row>
    <row r="278" spans="1:28">
      <c r="A278" s="46" t="s">
        <v>531</v>
      </c>
      <c r="B278" s="46" t="s">
        <v>532</v>
      </c>
      <c r="C278" s="49">
        <v>17</v>
      </c>
      <c r="D278" s="47">
        <v>0</v>
      </c>
      <c r="E278" s="47">
        <v>0</v>
      </c>
      <c r="F278" s="48">
        <f t="shared" si="22"/>
        <v>0</v>
      </c>
      <c r="G278" s="49">
        <v>0</v>
      </c>
      <c r="H278" s="47">
        <f t="shared" si="23"/>
        <v>0</v>
      </c>
      <c r="I278" s="47">
        <v>0</v>
      </c>
      <c r="J278" s="47">
        <v>0</v>
      </c>
      <c r="K278" s="50">
        <v>0</v>
      </c>
      <c r="L278" s="48">
        <v>0</v>
      </c>
      <c r="M278" s="49">
        <v>0</v>
      </c>
      <c r="N278" s="51">
        <v>15.555199999999999</v>
      </c>
      <c r="O278" s="52">
        <v>0</v>
      </c>
      <c r="P278" s="52">
        <v>0</v>
      </c>
      <c r="Q278" s="52">
        <v>14.3</v>
      </c>
      <c r="R278" s="49">
        <v>0</v>
      </c>
      <c r="S278" s="52">
        <v>1325.12</v>
      </c>
      <c r="T278" s="52">
        <v>7</v>
      </c>
      <c r="U278" s="52">
        <v>17.25</v>
      </c>
      <c r="V278" s="52">
        <v>185.5</v>
      </c>
      <c r="W278" s="53">
        <v>0.13998732190292201</v>
      </c>
      <c r="X278" s="53">
        <v>0.13500000000000001</v>
      </c>
      <c r="Y278" s="61">
        <f t="shared" si="24"/>
        <v>203.1412</v>
      </c>
      <c r="Z278" s="61">
        <f t="shared" si="25"/>
        <v>0</v>
      </c>
      <c r="AA278" s="52">
        <f t="shared" si="26"/>
        <v>222.43935999999999</v>
      </c>
      <c r="AB278" s="52">
        <v>13</v>
      </c>
    </row>
    <row r="279" spans="1:28">
      <c r="A279" s="46" t="s">
        <v>533</v>
      </c>
      <c r="B279" s="46" t="s">
        <v>534</v>
      </c>
      <c r="C279" s="49">
        <v>5883.2599999999993</v>
      </c>
      <c r="D279" s="47">
        <v>52.56</v>
      </c>
      <c r="E279" s="47">
        <v>246.18</v>
      </c>
      <c r="F279" s="48">
        <f t="shared" si="22"/>
        <v>298.74</v>
      </c>
      <c r="G279" s="49">
        <v>108</v>
      </c>
      <c r="H279" s="47">
        <f t="shared" si="23"/>
        <v>406.74</v>
      </c>
      <c r="I279" s="47">
        <v>91.51</v>
      </c>
      <c r="J279" s="47">
        <v>10.36</v>
      </c>
      <c r="K279" s="50">
        <v>128.35</v>
      </c>
      <c r="L279" s="48">
        <v>3.16</v>
      </c>
      <c r="M279" s="49">
        <v>190.58</v>
      </c>
      <c r="N279" s="51">
        <v>1945.9320999999998</v>
      </c>
      <c r="O279" s="52">
        <v>804.25</v>
      </c>
      <c r="P279" s="52">
        <v>182.5</v>
      </c>
      <c r="Q279" s="52">
        <v>5680.84</v>
      </c>
      <c r="R279" s="49">
        <v>294.16000000000003</v>
      </c>
      <c r="S279" s="52">
        <v>133.4</v>
      </c>
      <c r="T279" s="52">
        <v>0</v>
      </c>
      <c r="U279" s="52">
        <v>0</v>
      </c>
      <c r="V279" s="52">
        <v>21</v>
      </c>
      <c r="W279" s="53">
        <v>0.15742128935532232</v>
      </c>
      <c r="X279" s="53">
        <v>0.13500000000000001</v>
      </c>
      <c r="Y279" s="61">
        <f t="shared" si="24"/>
        <v>18.009</v>
      </c>
      <c r="Z279" s="61">
        <f t="shared" si="25"/>
        <v>986.75</v>
      </c>
      <c r="AA279" s="52">
        <f t="shared" si="26"/>
        <v>11054528.910963999</v>
      </c>
      <c r="AB279" s="52">
        <v>1618</v>
      </c>
    </row>
    <row r="280" spans="1:28">
      <c r="A280" s="46" t="s">
        <v>535</v>
      </c>
      <c r="B280" s="46" t="s">
        <v>536</v>
      </c>
      <c r="C280" s="49">
        <v>1573.3</v>
      </c>
      <c r="D280" s="47">
        <v>0</v>
      </c>
      <c r="E280" s="47">
        <v>141.62</v>
      </c>
      <c r="F280" s="48">
        <f t="shared" si="22"/>
        <v>141.62</v>
      </c>
      <c r="G280" s="49">
        <v>0</v>
      </c>
      <c r="H280" s="47">
        <f t="shared" si="23"/>
        <v>141.62</v>
      </c>
      <c r="I280" s="47">
        <v>30</v>
      </c>
      <c r="J280" s="47">
        <v>4.41</v>
      </c>
      <c r="K280" s="50">
        <v>0</v>
      </c>
      <c r="L280" s="48">
        <v>2.27</v>
      </c>
      <c r="M280" s="49">
        <v>0</v>
      </c>
      <c r="N280" s="51">
        <v>633.63580000000002</v>
      </c>
      <c r="O280" s="52">
        <v>283.5</v>
      </c>
      <c r="P280" s="52">
        <v>67.5</v>
      </c>
      <c r="Q280" s="52">
        <v>1452.15</v>
      </c>
      <c r="R280" s="49">
        <v>78.67</v>
      </c>
      <c r="S280" s="52">
        <v>505.47</v>
      </c>
      <c r="T280" s="52">
        <v>5</v>
      </c>
      <c r="U280" s="52">
        <v>3.25</v>
      </c>
      <c r="V280" s="52">
        <v>90.5</v>
      </c>
      <c r="W280" s="53">
        <v>0.17904128830593308</v>
      </c>
      <c r="X280" s="53">
        <v>0.13500000000000001</v>
      </c>
      <c r="Y280" s="61">
        <f t="shared" si="24"/>
        <v>76.488450000000014</v>
      </c>
      <c r="Z280" s="61">
        <f t="shared" si="25"/>
        <v>351</v>
      </c>
      <c r="AA280" s="52">
        <f t="shared" si="26"/>
        <v>920134.22697000008</v>
      </c>
      <c r="AB280" s="52">
        <v>410</v>
      </c>
    </row>
    <row r="281" spans="1:28">
      <c r="A281" s="46" t="s">
        <v>537</v>
      </c>
      <c r="B281" s="46" t="s">
        <v>538</v>
      </c>
      <c r="C281" s="49">
        <v>212.17000000000002</v>
      </c>
      <c r="D281" s="47">
        <v>2.72</v>
      </c>
      <c r="E281" s="47">
        <v>10.27</v>
      </c>
      <c r="F281" s="48">
        <f t="shared" si="22"/>
        <v>12.99</v>
      </c>
      <c r="G281" s="49">
        <v>0</v>
      </c>
      <c r="H281" s="47">
        <f t="shared" si="23"/>
        <v>12.99</v>
      </c>
      <c r="I281" s="47">
        <v>0</v>
      </c>
      <c r="J281" s="47">
        <v>0.33</v>
      </c>
      <c r="K281" s="50">
        <v>0</v>
      </c>
      <c r="L281" s="48">
        <v>0</v>
      </c>
      <c r="M281" s="49">
        <v>0</v>
      </c>
      <c r="N281" s="51">
        <v>125.15230000000001</v>
      </c>
      <c r="O281" s="52">
        <v>39</v>
      </c>
      <c r="P281" s="52">
        <v>10</v>
      </c>
      <c r="Q281" s="52">
        <v>212.18</v>
      </c>
      <c r="R281" s="49">
        <v>10.61</v>
      </c>
      <c r="S281" s="52">
        <v>14.8</v>
      </c>
      <c r="T281" s="52">
        <v>0</v>
      </c>
      <c r="U281" s="52">
        <v>0</v>
      </c>
      <c r="V281" s="52">
        <v>3.75</v>
      </c>
      <c r="W281" s="53">
        <v>0.25337837837837834</v>
      </c>
      <c r="X281" s="53">
        <v>0.13500000000000001</v>
      </c>
      <c r="Y281" s="61">
        <f t="shared" si="24"/>
        <v>1.9980000000000002</v>
      </c>
      <c r="Z281" s="61">
        <f t="shared" si="25"/>
        <v>49</v>
      </c>
      <c r="AA281" s="52">
        <f t="shared" si="26"/>
        <v>26554.815014000003</v>
      </c>
      <c r="AB281" s="52">
        <v>45</v>
      </c>
    </row>
    <row r="282" spans="1:28">
      <c r="A282" s="46" t="s">
        <v>539</v>
      </c>
      <c r="B282" s="46" t="s">
        <v>540</v>
      </c>
      <c r="C282" s="49">
        <v>786.51</v>
      </c>
      <c r="D282" s="47">
        <v>0</v>
      </c>
      <c r="E282" s="47">
        <v>54.08</v>
      </c>
      <c r="F282" s="48">
        <f t="shared" si="22"/>
        <v>54.08</v>
      </c>
      <c r="G282" s="49">
        <v>0</v>
      </c>
      <c r="H282" s="47">
        <f t="shared" si="23"/>
        <v>54.08</v>
      </c>
      <c r="I282" s="47">
        <v>16.809999999999999</v>
      </c>
      <c r="J282" s="47">
        <v>0.66</v>
      </c>
      <c r="K282" s="50">
        <v>4.96</v>
      </c>
      <c r="L282" s="48">
        <v>0</v>
      </c>
      <c r="M282" s="49">
        <v>0</v>
      </c>
      <c r="N282" s="51">
        <v>298.64729999999997</v>
      </c>
      <c r="O282" s="52">
        <v>130.75</v>
      </c>
      <c r="P282" s="52">
        <v>22</v>
      </c>
      <c r="Q282" s="52">
        <v>748.48</v>
      </c>
      <c r="R282" s="49">
        <v>39.33</v>
      </c>
      <c r="S282" s="52">
        <v>5671.81</v>
      </c>
      <c r="T282" s="52">
        <v>42.25</v>
      </c>
      <c r="U282" s="52">
        <v>51.75</v>
      </c>
      <c r="V282" s="52">
        <v>788.75</v>
      </c>
      <c r="W282" s="53">
        <v>0.13906495457358409</v>
      </c>
      <c r="X282" s="53">
        <v>0.13500000000000001</v>
      </c>
      <c r="Y282" s="61">
        <f t="shared" si="24"/>
        <v>859.6943500000001</v>
      </c>
      <c r="Z282" s="61">
        <f t="shared" si="25"/>
        <v>152.75</v>
      </c>
      <c r="AA282" s="52">
        <f t="shared" si="26"/>
        <v>223531.53110399999</v>
      </c>
      <c r="AB282" s="52">
        <v>220</v>
      </c>
    </row>
    <row r="283" spans="1:28">
      <c r="A283" s="46" t="s">
        <v>541</v>
      </c>
      <c r="B283" s="46" t="s">
        <v>542</v>
      </c>
      <c r="C283" s="49">
        <v>271.68</v>
      </c>
      <c r="D283" s="47">
        <v>0</v>
      </c>
      <c r="E283" s="47">
        <v>11.64</v>
      </c>
      <c r="F283" s="48">
        <f t="shared" si="22"/>
        <v>11.64</v>
      </c>
      <c r="G283" s="49">
        <v>0</v>
      </c>
      <c r="H283" s="47">
        <f t="shared" si="23"/>
        <v>11.64</v>
      </c>
      <c r="I283" s="47">
        <v>4.87</v>
      </c>
      <c r="J283" s="47">
        <v>2.0699999999999998</v>
      </c>
      <c r="K283" s="50">
        <v>0</v>
      </c>
      <c r="L283" s="48">
        <v>0</v>
      </c>
      <c r="M283" s="49">
        <v>0</v>
      </c>
      <c r="N283" s="51">
        <v>108.2107</v>
      </c>
      <c r="O283" s="52">
        <v>6</v>
      </c>
      <c r="P283" s="52">
        <v>0</v>
      </c>
      <c r="Q283" s="52">
        <v>278.85000000000002</v>
      </c>
      <c r="R283" s="49">
        <v>0</v>
      </c>
      <c r="S283" s="52">
        <v>1593.3899999999999</v>
      </c>
      <c r="T283" s="52">
        <v>22.5</v>
      </c>
      <c r="U283" s="52">
        <v>20</v>
      </c>
      <c r="V283" s="52">
        <v>185.5</v>
      </c>
      <c r="W283" s="53">
        <v>0.11641845373700099</v>
      </c>
      <c r="X283" s="53">
        <v>0.11641845373700099</v>
      </c>
      <c r="Y283" s="61">
        <f t="shared" si="24"/>
        <v>228</v>
      </c>
      <c r="Z283" s="61">
        <f t="shared" si="25"/>
        <v>6</v>
      </c>
      <c r="AA283" s="52">
        <f t="shared" si="26"/>
        <v>30174.553695000002</v>
      </c>
      <c r="AB283" s="52">
        <v>73</v>
      </c>
    </row>
    <row r="284" spans="1:28">
      <c r="A284" s="46" t="s">
        <v>543</v>
      </c>
      <c r="B284" s="46" t="s">
        <v>544</v>
      </c>
      <c r="C284" s="49">
        <v>253.82</v>
      </c>
      <c r="D284" s="47">
        <v>3.74</v>
      </c>
      <c r="E284" s="47">
        <v>7.42</v>
      </c>
      <c r="F284" s="48">
        <f t="shared" si="22"/>
        <v>11.16</v>
      </c>
      <c r="G284" s="49">
        <v>0</v>
      </c>
      <c r="H284" s="47">
        <f t="shared" si="23"/>
        <v>11.16</v>
      </c>
      <c r="I284" s="47">
        <v>2</v>
      </c>
      <c r="J284" s="47">
        <v>1.1599999999999999</v>
      </c>
      <c r="K284" s="50">
        <v>0</v>
      </c>
      <c r="L284" s="48">
        <v>0</v>
      </c>
      <c r="M284" s="49">
        <v>0</v>
      </c>
      <c r="N284" s="51">
        <v>227.69720000000001</v>
      </c>
      <c r="O284" s="52">
        <v>94.5</v>
      </c>
      <c r="P284" s="52">
        <v>24</v>
      </c>
      <c r="Q284" s="52">
        <v>258.61</v>
      </c>
      <c r="R284" s="49">
        <v>0</v>
      </c>
      <c r="S284" s="52">
        <v>221.76</v>
      </c>
      <c r="T284" s="52">
        <v>1</v>
      </c>
      <c r="U284" s="52">
        <v>2.25</v>
      </c>
      <c r="V284" s="52">
        <v>32.75</v>
      </c>
      <c r="W284" s="53">
        <v>0.14768217893217894</v>
      </c>
      <c r="X284" s="53">
        <v>0.13500000000000001</v>
      </c>
      <c r="Y284" s="61">
        <f t="shared" si="24"/>
        <v>33.187600000000003</v>
      </c>
      <c r="Z284" s="61">
        <f t="shared" si="25"/>
        <v>118.5</v>
      </c>
      <c r="AA284" s="52">
        <f t="shared" si="26"/>
        <v>58884.772892000008</v>
      </c>
      <c r="AB284" s="52">
        <v>65</v>
      </c>
    </row>
    <row r="285" spans="1:28">
      <c r="A285" s="46" t="s">
        <v>1135</v>
      </c>
      <c r="B285" s="46" t="s">
        <v>1151</v>
      </c>
      <c r="C285" s="49">
        <v>180</v>
      </c>
      <c r="D285" s="47">
        <v>0</v>
      </c>
      <c r="E285" s="47">
        <v>0</v>
      </c>
      <c r="F285" s="48">
        <f t="shared" si="22"/>
        <v>0</v>
      </c>
      <c r="G285" s="49">
        <v>0</v>
      </c>
      <c r="H285" s="47">
        <f t="shared" si="23"/>
        <v>0</v>
      </c>
      <c r="I285" s="47">
        <v>0</v>
      </c>
      <c r="J285" s="47">
        <v>0</v>
      </c>
      <c r="K285" s="50">
        <v>0</v>
      </c>
      <c r="L285" s="48">
        <v>0</v>
      </c>
      <c r="M285" s="49">
        <v>0</v>
      </c>
      <c r="N285" s="51">
        <v>0</v>
      </c>
      <c r="O285" s="52">
        <v>10</v>
      </c>
      <c r="P285" s="52">
        <v>1</v>
      </c>
      <c r="Q285" s="52">
        <v>93.81</v>
      </c>
      <c r="R285" s="49">
        <v>0</v>
      </c>
      <c r="S285" s="52">
        <v>766.18000000000006</v>
      </c>
      <c r="T285" s="52">
        <v>6.5</v>
      </c>
      <c r="U285" s="52">
        <v>15.25</v>
      </c>
      <c r="V285" s="52">
        <v>114.25</v>
      </c>
      <c r="W285" s="53">
        <v>0.14911639562504894</v>
      </c>
      <c r="X285" s="53">
        <v>0.13500000000000001</v>
      </c>
      <c r="Y285" s="61">
        <f t="shared" si="24"/>
        <v>125.18430000000002</v>
      </c>
      <c r="Z285" s="61">
        <f t="shared" si="25"/>
        <v>11</v>
      </c>
      <c r="AA285" s="52">
        <f t="shared" si="26"/>
        <v>0</v>
      </c>
      <c r="AB285" s="52">
        <v>0</v>
      </c>
    </row>
    <row r="286" spans="1:28">
      <c r="A286" s="46" t="s">
        <v>545</v>
      </c>
      <c r="B286" s="46" t="s">
        <v>546</v>
      </c>
      <c r="C286" s="49">
        <v>12216.78</v>
      </c>
      <c r="D286" s="47">
        <v>53.02</v>
      </c>
      <c r="E286" s="47">
        <v>538.65</v>
      </c>
      <c r="F286" s="48">
        <f t="shared" si="22"/>
        <v>591.66999999999996</v>
      </c>
      <c r="G286" s="49">
        <v>0</v>
      </c>
      <c r="H286" s="47">
        <f t="shared" si="23"/>
        <v>591.66999999999996</v>
      </c>
      <c r="I286" s="47">
        <v>392</v>
      </c>
      <c r="J286" s="47">
        <v>41.31</v>
      </c>
      <c r="K286" s="50">
        <v>87</v>
      </c>
      <c r="L286" s="48">
        <v>8.1999999999999993</v>
      </c>
      <c r="M286" s="49">
        <v>149</v>
      </c>
      <c r="N286" s="51">
        <v>1311.9762000000001</v>
      </c>
      <c r="O286" s="52">
        <v>848.75</v>
      </c>
      <c r="P286" s="52">
        <v>135.5</v>
      </c>
      <c r="Q286" s="52">
        <v>11585.52</v>
      </c>
      <c r="R286" s="49">
        <v>610.84</v>
      </c>
      <c r="S286" s="52">
        <v>272.83</v>
      </c>
      <c r="T286" s="52">
        <v>0</v>
      </c>
      <c r="U286" s="52">
        <v>0</v>
      </c>
      <c r="V286" s="52">
        <v>23.75</v>
      </c>
      <c r="W286" s="53">
        <v>8.7050544294982227E-2</v>
      </c>
      <c r="X286" s="53">
        <v>8.7050544294982227E-2</v>
      </c>
      <c r="Y286" s="61">
        <f t="shared" si="24"/>
        <v>23.75</v>
      </c>
      <c r="Z286" s="61">
        <f t="shared" si="25"/>
        <v>984.25</v>
      </c>
      <c r="AA286" s="52">
        <f t="shared" si="26"/>
        <v>15199926.504624002</v>
      </c>
      <c r="AB286" s="52">
        <v>3366</v>
      </c>
    </row>
    <row r="287" spans="1:28">
      <c r="A287" s="46" t="s">
        <v>547</v>
      </c>
      <c r="B287" s="46" t="s">
        <v>548</v>
      </c>
      <c r="C287" s="49">
        <v>4905.82</v>
      </c>
      <c r="D287" s="47">
        <v>16.38</v>
      </c>
      <c r="E287" s="47">
        <v>226.93</v>
      </c>
      <c r="F287" s="48">
        <f t="shared" si="22"/>
        <v>243.31</v>
      </c>
      <c r="G287" s="49">
        <v>0</v>
      </c>
      <c r="H287" s="47">
        <f t="shared" si="23"/>
        <v>243.31</v>
      </c>
      <c r="I287" s="47">
        <v>147</v>
      </c>
      <c r="J287" s="47">
        <v>23.19</v>
      </c>
      <c r="K287" s="50">
        <v>41</v>
      </c>
      <c r="L287" s="48">
        <v>1.32</v>
      </c>
      <c r="M287" s="49">
        <v>35</v>
      </c>
      <c r="N287" s="51">
        <v>725.05179999999996</v>
      </c>
      <c r="O287" s="52">
        <v>342.75</v>
      </c>
      <c r="P287" s="52">
        <v>97.25</v>
      </c>
      <c r="Q287" s="52">
        <v>4657.2</v>
      </c>
      <c r="R287" s="49">
        <v>245.29</v>
      </c>
      <c r="S287" s="52">
        <v>245.53</v>
      </c>
      <c r="T287" s="52">
        <v>6.75</v>
      </c>
      <c r="U287" s="52">
        <v>2</v>
      </c>
      <c r="V287" s="52">
        <v>27.75</v>
      </c>
      <c r="W287" s="53">
        <v>0.11302081212071845</v>
      </c>
      <c r="X287" s="53">
        <v>0.11302081212071845</v>
      </c>
      <c r="Y287" s="61">
        <f t="shared" si="24"/>
        <v>36.5</v>
      </c>
      <c r="Z287" s="61">
        <f t="shared" si="25"/>
        <v>440</v>
      </c>
      <c r="AA287" s="52">
        <f t="shared" si="26"/>
        <v>3376711.2429599995</v>
      </c>
      <c r="AB287" s="52">
        <v>1396</v>
      </c>
    </row>
    <row r="288" spans="1:28">
      <c r="A288" s="46" t="s">
        <v>549</v>
      </c>
      <c r="B288" s="46" t="s">
        <v>550</v>
      </c>
      <c r="C288" s="49">
        <v>2306.3000000000002</v>
      </c>
      <c r="D288" s="47">
        <v>12.49</v>
      </c>
      <c r="E288" s="47">
        <v>76.180000000000007</v>
      </c>
      <c r="F288" s="48">
        <f t="shared" si="22"/>
        <v>88.67</v>
      </c>
      <c r="G288" s="49">
        <v>0</v>
      </c>
      <c r="H288" s="47">
        <f t="shared" si="23"/>
        <v>88.67</v>
      </c>
      <c r="I288" s="47">
        <v>49.82</v>
      </c>
      <c r="J288" s="47">
        <v>7.87</v>
      </c>
      <c r="K288" s="50">
        <v>12</v>
      </c>
      <c r="L288" s="48">
        <v>0</v>
      </c>
      <c r="M288" s="49">
        <v>71.540000000000006</v>
      </c>
      <c r="N288" s="51">
        <v>488.99759999999998</v>
      </c>
      <c r="O288" s="52">
        <v>87.5</v>
      </c>
      <c r="P288" s="52">
        <v>26</v>
      </c>
      <c r="Q288" s="52">
        <v>2218.9</v>
      </c>
      <c r="R288" s="49">
        <v>115.32</v>
      </c>
      <c r="S288" s="52">
        <v>50.16</v>
      </c>
      <c r="T288" s="52">
        <v>0</v>
      </c>
      <c r="U288" s="52">
        <v>0</v>
      </c>
      <c r="V288" s="52">
        <v>10</v>
      </c>
      <c r="W288" s="53">
        <v>0.19936204146730463</v>
      </c>
      <c r="X288" s="53">
        <v>0.13500000000000001</v>
      </c>
      <c r="Y288" s="61">
        <f t="shared" si="24"/>
        <v>6.7716000000000003</v>
      </c>
      <c r="Z288" s="61">
        <f t="shared" si="25"/>
        <v>113.5</v>
      </c>
      <c r="AA288" s="52">
        <f t="shared" si="26"/>
        <v>1085036.77464</v>
      </c>
      <c r="AB288" s="52">
        <v>616.4</v>
      </c>
    </row>
    <row r="289" spans="1:28">
      <c r="A289" s="46" t="s">
        <v>551</v>
      </c>
      <c r="B289" s="46" t="s">
        <v>552</v>
      </c>
      <c r="C289" s="49">
        <v>3638.9199999999996</v>
      </c>
      <c r="D289" s="47">
        <v>16.149999999999999</v>
      </c>
      <c r="E289" s="47">
        <v>196.7</v>
      </c>
      <c r="F289" s="48">
        <f t="shared" si="22"/>
        <v>212.85</v>
      </c>
      <c r="G289" s="49">
        <v>0</v>
      </c>
      <c r="H289" s="47">
        <f t="shared" si="23"/>
        <v>212.85</v>
      </c>
      <c r="I289" s="47">
        <v>130</v>
      </c>
      <c r="J289" s="47">
        <v>8.8699999999999992</v>
      </c>
      <c r="K289" s="50">
        <v>16</v>
      </c>
      <c r="L289" s="48">
        <v>2.2000000000000002</v>
      </c>
      <c r="M289" s="49">
        <v>252</v>
      </c>
      <c r="N289" s="51">
        <v>0</v>
      </c>
      <c r="O289" s="52">
        <v>385.5</v>
      </c>
      <c r="P289" s="52">
        <v>72</v>
      </c>
      <c r="Q289" s="52">
        <v>3358.82</v>
      </c>
      <c r="R289" s="49">
        <v>181.95</v>
      </c>
      <c r="S289" s="52">
        <v>11621.829999999998</v>
      </c>
      <c r="T289" s="52">
        <v>137</v>
      </c>
      <c r="U289" s="52">
        <v>116.75</v>
      </c>
      <c r="V289" s="52">
        <v>1556.25</v>
      </c>
      <c r="W289" s="53">
        <v>0.13390748272862366</v>
      </c>
      <c r="X289" s="53">
        <v>0.13390748272862366</v>
      </c>
      <c r="Y289" s="61">
        <f t="shared" si="24"/>
        <v>1810</v>
      </c>
      <c r="Z289" s="61">
        <f t="shared" si="25"/>
        <v>457.5</v>
      </c>
      <c r="AA289" s="52">
        <f t="shared" si="26"/>
        <v>0</v>
      </c>
      <c r="AB289" s="52">
        <v>1017</v>
      </c>
    </row>
    <row r="290" spans="1:28">
      <c r="A290" s="46" t="s">
        <v>553</v>
      </c>
      <c r="B290" s="46" t="s">
        <v>554</v>
      </c>
      <c r="C290" s="49">
        <v>1865.77</v>
      </c>
      <c r="D290" s="47">
        <v>0</v>
      </c>
      <c r="E290" s="47">
        <v>23.94</v>
      </c>
      <c r="F290" s="48">
        <f t="shared" si="22"/>
        <v>23.94</v>
      </c>
      <c r="G290" s="49">
        <v>0</v>
      </c>
      <c r="H290" s="47">
        <f t="shared" si="23"/>
        <v>23.94</v>
      </c>
      <c r="I290" s="47">
        <v>88</v>
      </c>
      <c r="J290" s="47">
        <v>8.83</v>
      </c>
      <c r="K290" s="50">
        <v>0</v>
      </c>
      <c r="L290" s="48">
        <v>0</v>
      </c>
      <c r="M290" s="49">
        <v>200</v>
      </c>
      <c r="N290" s="51">
        <v>0</v>
      </c>
      <c r="O290" s="52">
        <v>193.75</v>
      </c>
      <c r="P290" s="52">
        <v>33</v>
      </c>
      <c r="Q290" s="52">
        <v>1728</v>
      </c>
      <c r="R290" s="49">
        <v>93.29</v>
      </c>
      <c r="S290" s="52">
        <v>4668.59</v>
      </c>
      <c r="T290" s="52">
        <v>68.5</v>
      </c>
      <c r="U290" s="52">
        <v>56.75</v>
      </c>
      <c r="V290" s="52">
        <v>690</v>
      </c>
      <c r="W290" s="53">
        <v>0.14779622969676068</v>
      </c>
      <c r="X290" s="53">
        <v>0.13500000000000001</v>
      </c>
      <c r="Y290" s="61">
        <f t="shared" si="24"/>
        <v>755.50965000000008</v>
      </c>
      <c r="Z290" s="61">
        <f t="shared" si="25"/>
        <v>226.75</v>
      </c>
      <c r="AA290" s="52">
        <f t="shared" si="26"/>
        <v>0</v>
      </c>
      <c r="AB290" s="52">
        <v>462</v>
      </c>
    </row>
    <row r="291" spans="1:28">
      <c r="A291" s="46" t="s">
        <v>555</v>
      </c>
      <c r="B291" s="46" t="s">
        <v>556</v>
      </c>
      <c r="C291" s="49">
        <v>2304.6799999999998</v>
      </c>
      <c r="D291" s="47">
        <v>0</v>
      </c>
      <c r="E291" s="47">
        <v>71.37</v>
      </c>
      <c r="F291" s="48">
        <f t="shared" si="22"/>
        <v>71.37</v>
      </c>
      <c r="G291" s="49">
        <v>0</v>
      </c>
      <c r="H291" s="47">
        <f t="shared" si="23"/>
        <v>71.37</v>
      </c>
      <c r="I291" s="47">
        <v>33</v>
      </c>
      <c r="J291" s="47">
        <v>2.31</v>
      </c>
      <c r="K291" s="50">
        <v>14</v>
      </c>
      <c r="L291" s="48">
        <v>3</v>
      </c>
      <c r="M291" s="49">
        <v>0</v>
      </c>
      <c r="N291" s="51">
        <v>794.0972999999999</v>
      </c>
      <c r="O291" s="52">
        <v>248</v>
      </c>
      <c r="P291" s="52">
        <v>56.5</v>
      </c>
      <c r="Q291" s="52">
        <v>1798.55</v>
      </c>
      <c r="R291" s="49">
        <v>115.23</v>
      </c>
      <c r="S291" s="52">
        <v>2223.31</v>
      </c>
      <c r="T291" s="52">
        <v>23.75</v>
      </c>
      <c r="U291" s="52">
        <v>41.5</v>
      </c>
      <c r="V291" s="52">
        <v>323.75</v>
      </c>
      <c r="W291" s="53">
        <v>0.1456162208598891</v>
      </c>
      <c r="X291" s="53">
        <v>0.13500000000000001</v>
      </c>
      <c r="Y291" s="61">
        <f t="shared" si="24"/>
        <v>365.39685000000003</v>
      </c>
      <c r="Z291" s="61">
        <f t="shared" si="25"/>
        <v>304.5</v>
      </c>
      <c r="AA291" s="52">
        <f t="shared" si="26"/>
        <v>1428223.6989149998</v>
      </c>
      <c r="AB291" s="52">
        <v>815</v>
      </c>
    </row>
    <row r="292" spans="1:28">
      <c r="A292" s="46" t="s">
        <v>557</v>
      </c>
      <c r="B292" s="46" t="s">
        <v>558</v>
      </c>
      <c r="C292" s="49">
        <v>1870.5500000000002</v>
      </c>
      <c r="D292" s="47">
        <v>7.94</v>
      </c>
      <c r="E292" s="47">
        <v>100.01</v>
      </c>
      <c r="F292" s="48">
        <f t="shared" si="22"/>
        <v>107.95</v>
      </c>
      <c r="G292" s="49">
        <v>0</v>
      </c>
      <c r="H292" s="47">
        <f t="shared" si="23"/>
        <v>107.95</v>
      </c>
      <c r="I292" s="47">
        <v>50</v>
      </c>
      <c r="J292" s="47">
        <v>3.39</v>
      </c>
      <c r="K292" s="50">
        <v>20</v>
      </c>
      <c r="L292" s="48">
        <v>3.47</v>
      </c>
      <c r="M292" s="49">
        <v>17</v>
      </c>
      <c r="N292" s="51">
        <v>565.35789999999997</v>
      </c>
      <c r="O292" s="52">
        <v>114.75</v>
      </c>
      <c r="P292" s="52">
        <v>20</v>
      </c>
      <c r="Q292" s="52">
        <v>1830.26</v>
      </c>
      <c r="R292" s="49">
        <v>93.53</v>
      </c>
      <c r="S292" s="52">
        <v>3480.94</v>
      </c>
      <c r="T292" s="52">
        <v>42.5</v>
      </c>
      <c r="U292" s="52">
        <v>66.25</v>
      </c>
      <c r="V292" s="52">
        <v>489</v>
      </c>
      <c r="W292" s="53">
        <v>0.1404792958223928</v>
      </c>
      <c r="X292" s="53">
        <v>0.13500000000000001</v>
      </c>
      <c r="Y292" s="61">
        <f t="shared" si="24"/>
        <v>578.67690000000005</v>
      </c>
      <c r="Z292" s="61">
        <f t="shared" si="25"/>
        <v>134.75</v>
      </c>
      <c r="AA292" s="52">
        <f t="shared" si="26"/>
        <v>1034751.9500539999</v>
      </c>
      <c r="AB292" s="52">
        <v>512.65</v>
      </c>
    </row>
    <row r="293" spans="1:28">
      <c r="A293" s="46" t="s">
        <v>559</v>
      </c>
      <c r="B293" s="46" t="s">
        <v>560</v>
      </c>
      <c r="C293" s="49">
        <v>351.93</v>
      </c>
      <c r="D293" s="47">
        <v>0</v>
      </c>
      <c r="E293" s="47">
        <v>0</v>
      </c>
      <c r="F293" s="48">
        <f t="shared" si="22"/>
        <v>0</v>
      </c>
      <c r="G293" s="49">
        <v>0</v>
      </c>
      <c r="H293" s="47">
        <f t="shared" si="23"/>
        <v>0</v>
      </c>
      <c r="I293" s="47">
        <v>0</v>
      </c>
      <c r="J293" s="47">
        <v>0</v>
      </c>
      <c r="K293" s="50">
        <v>0</v>
      </c>
      <c r="L293" s="48">
        <v>0</v>
      </c>
      <c r="M293" s="49">
        <v>0</v>
      </c>
      <c r="N293" s="51">
        <v>332.05040000000002</v>
      </c>
      <c r="O293" s="52">
        <v>0</v>
      </c>
      <c r="P293" s="52">
        <v>0</v>
      </c>
      <c r="Q293" s="52">
        <v>334.03</v>
      </c>
      <c r="R293" s="49">
        <v>0</v>
      </c>
      <c r="S293" s="52">
        <v>1787.65</v>
      </c>
      <c r="T293" s="52">
        <v>20.25</v>
      </c>
      <c r="U293" s="52">
        <v>22</v>
      </c>
      <c r="V293" s="52">
        <v>183.75</v>
      </c>
      <c r="W293" s="53">
        <v>0.10278857718233435</v>
      </c>
      <c r="X293" s="53">
        <v>0.10278857718233435</v>
      </c>
      <c r="Y293" s="61">
        <f t="shared" si="24"/>
        <v>226</v>
      </c>
      <c r="Z293" s="61">
        <f t="shared" si="25"/>
        <v>0</v>
      </c>
      <c r="AA293" s="52">
        <f t="shared" si="26"/>
        <v>110914.79511199999</v>
      </c>
      <c r="AB293" s="52">
        <v>119.2</v>
      </c>
    </row>
    <row r="294" spans="1:28">
      <c r="A294" s="46" t="s">
        <v>561</v>
      </c>
      <c r="B294" s="46" t="s">
        <v>562</v>
      </c>
      <c r="C294" s="49">
        <v>67.260000000000005</v>
      </c>
      <c r="D294" s="47">
        <v>0</v>
      </c>
      <c r="E294" s="47">
        <v>3.26</v>
      </c>
      <c r="F294" s="48">
        <f t="shared" si="22"/>
        <v>3.26</v>
      </c>
      <c r="G294" s="49">
        <v>0</v>
      </c>
      <c r="H294" s="47">
        <f t="shared" si="23"/>
        <v>3.26</v>
      </c>
      <c r="I294" s="47">
        <v>0</v>
      </c>
      <c r="J294" s="47">
        <v>0</v>
      </c>
      <c r="K294" s="50">
        <v>0</v>
      </c>
      <c r="L294" s="48">
        <v>0</v>
      </c>
      <c r="M294" s="49">
        <v>0</v>
      </c>
      <c r="N294" s="51">
        <v>0</v>
      </c>
      <c r="O294" s="52">
        <v>0</v>
      </c>
      <c r="P294" s="52">
        <v>0</v>
      </c>
      <c r="Q294" s="52">
        <v>65.900000000000006</v>
      </c>
      <c r="R294" s="49">
        <v>3.36</v>
      </c>
      <c r="S294" s="52">
        <v>1885.36</v>
      </c>
      <c r="T294" s="52">
        <v>19.25</v>
      </c>
      <c r="U294" s="52">
        <v>30.5</v>
      </c>
      <c r="V294" s="52">
        <v>308.75</v>
      </c>
      <c r="W294" s="53">
        <v>0.16376182797980227</v>
      </c>
      <c r="X294" s="53">
        <v>0.13500000000000001</v>
      </c>
      <c r="Y294" s="61">
        <f t="shared" si="24"/>
        <v>304.27359999999999</v>
      </c>
      <c r="Z294" s="61">
        <f t="shared" si="25"/>
        <v>0</v>
      </c>
      <c r="AA294" s="52">
        <f t="shared" si="26"/>
        <v>0</v>
      </c>
      <c r="AB294" s="52">
        <v>19</v>
      </c>
    </row>
    <row r="295" spans="1:28">
      <c r="A295" s="46" t="s">
        <v>563</v>
      </c>
      <c r="B295" s="46" t="s">
        <v>564</v>
      </c>
      <c r="C295" s="49">
        <v>34</v>
      </c>
      <c r="D295" s="47">
        <v>0</v>
      </c>
      <c r="E295" s="47">
        <v>0</v>
      </c>
      <c r="F295" s="48">
        <f t="shared" si="22"/>
        <v>0</v>
      </c>
      <c r="G295" s="49">
        <v>0</v>
      </c>
      <c r="H295" s="47">
        <f t="shared" si="23"/>
        <v>0</v>
      </c>
      <c r="I295" s="47">
        <v>0</v>
      </c>
      <c r="J295" s="47">
        <v>0</v>
      </c>
      <c r="K295" s="50">
        <v>0</v>
      </c>
      <c r="L295" s="48">
        <v>0</v>
      </c>
      <c r="M295" s="49">
        <v>0</v>
      </c>
      <c r="N295" s="51">
        <v>27.804000000000002</v>
      </c>
      <c r="O295" s="52">
        <v>0</v>
      </c>
      <c r="P295" s="52">
        <v>0</v>
      </c>
      <c r="Q295" s="52">
        <v>35</v>
      </c>
      <c r="R295" s="49">
        <v>1.7</v>
      </c>
      <c r="S295" s="52">
        <v>1795.38</v>
      </c>
      <c r="T295" s="52">
        <v>19.5</v>
      </c>
      <c r="U295" s="52">
        <v>31.75</v>
      </c>
      <c r="V295" s="52">
        <v>323.25</v>
      </c>
      <c r="W295" s="53">
        <v>0.1800454499883033</v>
      </c>
      <c r="X295" s="53">
        <v>0.13500000000000001</v>
      </c>
      <c r="Y295" s="61">
        <f t="shared" si="24"/>
        <v>293.62630000000001</v>
      </c>
      <c r="Z295" s="61">
        <f t="shared" si="25"/>
        <v>0</v>
      </c>
      <c r="AA295" s="52">
        <f t="shared" si="26"/>
        <v>973.1400000000001</v>
      </c>
      <c r="AB295" s="52">
        <v>0</v>
      </c>
    </row>
    <row r="296" spans="1:28">
      <c r="A296" s="46" t="s">
        <v>565</v>
      </c>
      <c r="B296" s="46" t="s">
        <v>566</v>
      </c>
      <c r="C296" s="49">
        <v>220.77</v>
      </c>
      <c r="D296" s="47">
        <v>2.2599999999999998</v>
      </c>
      <c r="E296" s="47">
        <v>17.510000000000002</v>
      </c>
      <c r="F296" s="48">
        <f t="shared" si="22"/>
        <v>19.770000000000003</v>
      </c>
      <c r="G296" s="49">
        <v>0</v>
      </c>
      <c r="H296" s="47">
        <f t="shared" si="23"/>
        <v>19.770000000000003</v>
      </c>
      <c r="I296" s="47">
        <v>1</v>
      </c>
      <c r="J296" s="47">
        <v>0</v>
      </c>
      <c r="K296" s="50">
        <v>0</v>
      </c>
      <c r="L296" s="48">
        <v>0</v>
      </c>
      <c r="M296" s="49">
        <v>4</v>
      </c>
      <c r="N296" s="51">
        <v>120.1628</v>
      </c>
      <c r="O296" s="52">
        <v>1</v>
      </c>
      <c r="P296" s="52">
        <v>0</v>
      </c>
      <c r="Q296" s="52">
        <v>196.13</v>
      </c>
      <c r="R296" s="49">
        <v>11.04</v>
      </c>
      <c r="S296" s="52">
        <v>378.53</v>
      </c>
      <c r="T296" s="52">
        <v>13.75</v>
      </c>
      <c r="U296" s="52">
        <v>34.75</v>
      </c>
      <c r="V296" s="52">
        <v>121.75</v>
      </c>
      <c r="W296" s="53">
        <v>0.32163897181200962</v>
      </c>
      <c r="X296" s="53">
        <v>0.13500000000000001</v>
      </c>
      <c r="Y296" s="61">
        <f t="shared" si="24"/>
        <v>99.601550000000003</v>
      </c>
      <c r="Z296" s="61">
        <f t="shared" si="25"/>
        <v>1</v>
      </c>
      <c r="AA296" s="52">
        <f t="shared" si="26"/>
        <v>23567.529964000001</v>
      </c>
      <c r="AB296" s="52">
        <v>54</v>
      </c>
    </row>
    <row r="297" spans="1:28">
      <c r="A297" s="46" t="s">
        <v>567</v>
      </c>
      <c r="B297" s="46" t="s">
        <v>568</v>
      </c>
      <c r="C297" s="49">
        <v>3053.72</v>
      </c>
      <c r="D297" s="47">
        <v>37.56</v>
      </c>
      <c r="E297" s="47">
        <v>129.68</v>
      </c>
      <c r="F297" s="48">
        <f t="shared" si="22"/>
        <v>167.24</v>
      </c>
      <c r="G297" s="49">
        <v>0</v>
      </c>
      <c r="H297" s="47">
        <f t="shared" si="23"/>
        <v>167.24</v>
      </c>
      <c r="I297" s="47">
        <v>41.82</v>
      </c>
      <c r="J297" s="47">
        <v>0.33</v>
      </c>
      <c r="K297" s="50">
        <v>0</v>
      </c>
      <c r="L297" s="48">
        <v>0</v>
      </c>
      <c r="M297" s="49">
        <v>2.33</v>
      </c>
      <c r="N297" s="51">
        <v>0</v>
      </c>
      <c r="O297" s="52">
        <v>147.75</v>
      </c>
      <c r="P297" s="52">
        <v>57.75</v>
      </c>
      <c r="Q297" s="52">
        <v>2813.25</v>
      </c>
      <c r="R297" s="49">
        <v>152.69</v>
      </c>
      <c r="S297" s="52">
        <v>78.400000000000006</v>
      </c>
      <c r="T297" s="52">
        <v>0</v>
      </c>
      <c r="U297" s="52">
        <v>1</v>
      </c>
      <c r="V297" s="52">
        <v>9</v>
      </c>
      <c r="W297" s="53">
        <v>0.11479591836734693</v>
      </c>
      <c r="X297" s="53">
        <v>0.11479591836734693</v>
      </c>
      <c r="Y297" s="61">
        <f t="shared" si="24"/>
        <v>10</v>
      </c>
      <c r="Z297" s="61">
        <f t="shared" si="25"/>
        <v>205.5</v>
      </c>
      <c r="AA297" s="52">
        <f t="shared" si="26"/>
        <v>0</v>
      </c>
      <c r="AB297" s="52">
        <v>880</v>
      </c>
    </row>
    <row r="298" spans="1:28">
      <c r="A298" s="46" t="s">
        <v>569</v>
      </c>
      <c r="B298" s="46" t="s">
        <v>570</v>
      </c>
      <c r="C298" s="49">
        <v>586.78000000000009</v>
      </c>
      <c r="D298" s="47">
        <v>3.23</v>
      </c>
      <c r="E298" s="47">
        <v>51.47</v>
      </c>
      <c r="F298" s="48">
        <f t="shared" si="22"/>
        <v>54.699999999999996</v>
      </c>
      <c r="G298" s="49">
        <v>0</v>
      </c>
      <c r="H298" s="47">
        <f t="shared" si="23"/>
        <v>54.699999999999996</v>
      </c>
      <c r="I298" s="47">
        <v>0</v>
      </c>
      <c r="J298" s="47">
        <v>0.08</v>
      </c>
      <c r="K298" s="50">
        <v>0</v>
      </c>
      <c r="L298" s="48">
        <v>0</v>
      </c>
      <c r="M298" s="49">
        <v>0</v>
      </c>
      <c r="N298" s="51">
        <v>0</v>
      </c>
      <c r="O298" s="52">
        <v>0</v>
      </c>
      <c r="P298" s="52">
        <v>0</v>
      </c>
      <c r="Q298" s="52">
        <v>548.19000000000005</v>
      </c>
      <c r="R298" s="49">
        <v>29.34</v>
      </c>
      <c r="S298" s="52">
        <v>38.28</v>
      </c>
      <c r="T298" s="52">
        <v>0</v>
      </c>
      <c r="U298" s="52">
        <v>0</v>
      </c>
      <c r="V298" s="52">
        <v>9.25</v>
      </c>
      <c r="W298" s="53">
        <v>0.2416405433646813</v>
      </c>
      <c r="X298" s="53">
        <v>0.13500000000000001</v>
      </c>
      <c r="Y298" s="61">
        <f t="shared" si="24"/>
        <v>5.1678000000000006</v>
      </c>
      <c r="Z298" s="61">
        <f t="shared" si="25"/>
        <v>0</v>
      </c>
      <c r="AA298" s="52">
        <f t="shared" si="26"/>
        <v>0</v>
      </c>
      <c r="AB298" s="52">
        <v>145</v>
      </c>
    </row>
    <row r="299" spans="1:28">
      <c r="A299" s="46" t="s">
        <v>571</v>
      </c>
      <c r="B299" s="46" t="s">
        <v>572</v>
      </c>
      <c r="C299" s="49">
        <v>182.26</v>
      </c>
      <c r="D299" s="47">
        <v>0</v>
      </c>
      <c r="E299" s="47">
        <v>11.26</v>
      </c>
      <c r="F299" s="48">
        <f t="shared" si="22"/>
        <v>11.26</v>
      </c>
      <c r="G299" s="49">
        <v>0</v>
      </c>
      <c r="H299" s="47">
        <f t="shared" si="23"/>
        <v>11.26</v>
      </c>
      <c r="I299" s="47">
        <v>0</v>
      </c>
      <c r="J299" s="47">
        <v>0</v>
      </c>
      <c r="K299" s="50">
        <v>0</v>
      </c>
      <c r="L299" s="48">
        <v>0</v>
      </c>
      <c r="M299" s="49">
        <v>0</v>
      </c>
      <c r="N299" s="51">
        <v>0</v>
      </c>
      <c r="O299" s="52">
        <v>0</v>
      </c>
      <c r="P299" s="52">
        <v>0</v>
      </c>
      <c r="Q299" s="52">
        <v>183.14</v>
      </c>
      <c r="R299" s="49">
        <v>0</v>
      </c>
      <c r="S299" s="52">
        <v>201.65</v>
      </c>
      <c r="T299" s="52">
        <v>0.75</v>
      </c>
      <c r="U299" s="52">
        <v>2</v>
      </c>
      <c r="V299" s="52">
        <v>40.25</v>
      </c>
      <c r="W299" s="53">
        <v>0.19960327299776839</v>
      </c>
      <c r="X299" s="53">
        <v>0.13500000000000001</v>
      </c>
      <c r="Y299" s="61">
        <f t="shared" si="24"/>
        <v>29.972750000000001</v>
      </c>
      <c r="Z299" s="61">
        <f t="shared" si="25"/>
        <v>0</v>
      </c>
      <c r="AA299" s="52">
        <f t="shared" si="26"/>
        <v>0</v>
      </c>
      <c r="AB299" s="52">
        <v>42</v>
      </c>
    </row>
    <row r="300" spans="1:28">
      <c r="A300" s="46" t="s">
        <v>573</v>
      </c>
      <c r="B300" s="46" t="s">
        <v>574</v>
      </c>
      <c r="C300" s="49">
        <v>123.95</v>
      </c>
      <c r="D300" s="47">
        <v>0</v>
      </c>
      <c r="E300" s="47">
        <v>3.95</v>
      </c>
      <c r="F300" s="48">
        <f t="shared" si="22"/>
        <v>3.95</v>
      </c>
      <c r="G300" s="49">
        <v>0</v>
      </c>
      <c r="H300" s="47">
        <f t="shared" si="23"/>
        <v>3.95</v>
      </c>
      <c r="I300" s="47">
        <v>0</v>
      </c>
      <c r="J300" s="47">
        <v>0</v>
      </c>
      <c r="K300" s="50">
        <v>0</v>
      </c>
      <c r="L300" s="48">
        <v>0</v>
      </c>
      <c r="M300" s="49">
        <v>0</v>
      </c>
      <c r="N300" s="51">
        <v>19.516799999999996</v>
      </c>
      <c r="O300" s="52">
        <v>0</v>
      </c>
      <c r="P300" s="52">
        <v>0</v>
      </c>
      <c r="Q300" s="52">
        <v>121.99</v>
      </c>
      <c r="R300" s="49">
        <v>0</v>
      </c>
      <c r="S300" s="52">
        <v>2745.1499999999996</v>
      </c>
      <c r="T300" s="52">
        <v>23.5</v>
      </c>
      <c r="U300" s="52">
        <v>33</v>
      </c>
      <c r="V300" s="52">
        <v>314.75</v>
      </c>
      <c r="W300" s="53">
        <v>0.11465675828278966</v>
      </c>
      <c r="X300" s="53">
        <v>0.11465675828278966</v>
      </c>
      <c r="Y300" s="61">
        <f t="shared" si="24"/>
        <v>371.25</v>
      </c>
      <c r="Z300" s="61">
        <f t="shared" si="25"/>
        <v>0</v>
      </c>
      <c r="AA300" s="52">
        <f t="shared" si="26"/>
        <v>2380.8544319999996</v>
      </c>
      <c r="AB300" s="52">
        <v>32</v>
      </c>
    </row>
    <row r="301" spans="1:28">
      <c r="A301" s="46" t="s">
        <v>575</v>
      </c>
      <c r="B301" s="46" t="s">
        <v>576</v>
      </c>
      <c r="C301" s="49">
        <v>49</v>
      </c>
      <c r="D301" s="47">
        <v>0</v>
      </c>
      <c r="E301" s="47">
        <v>0</v>
      </c>
      <c r="F301" s="48">
        <f t="shared" si="22"/>
        <v>0</v>
      </c>
      <c r="G301" s="49">
        <v>0</v>
      </c>
      <c r="H301" s="47">
        <f t="shared" si="23"/>
        <v>0</v>
      </c>
      <c r="I301" s="47">
        <v>0</v>
      </c>
      <c r="J301" s="47">
        <v>0</v>
      </c>
      <c r="K301" s="50">
        <v>0</v>
      </c>
      <c r="L301" s="48">
        <v>0</v>
      </c>
      <c r="M301" s="49">
        <v>0</v>
      </c>
      <c r="N301" s="51">
        <v>0</v>
      </c>
      <c r="O301" s="52">
        <v>0</v>
      </c>
      <c r="P301" s="52">
        <v>0</v>
      </c>
      <c r="Q301" s="52">
        <v>47.3</v>
      </c>
      <c r="R301" s="49">
        <v>2.4500000000000002</v>
      </c>
      <c r="S301" s="52">
        <v>549.08000000000004</v>
      </c>
      <c r="T301" s="52">
        <v>1.75</v>
      </c>
      <c r="U301" s="52">
        <v>3.5</v>
      </c>
      <c r="V301" s="52">
        <v>75.75</v>
      </c>
      <c r="W301" s="53">
        <v>0.13795803890143513</v>
      </c>
      <c r="X301" s="53">
        <v>0.13500000000000001</v>
      </c>
      <c r="Y301" s="61">
        <f t="shared" si="24"/>
        <v>79.375800000000012</v>
      </c>
      <c r="Z301" s="61">
        <f t="shared" si="25"/>
        <v>0</v>
      </c>
      <c r="AA301" s="52">
        <f t="shared" si="26"/>
        <v>0</v>
      </c>
      <c r="AB301" s="52">
        <v>22</v>
      </c>
    </row>
    <row r="302" spans="1:28">
      <c r="A302" s="46" t="s">
        <v>577</v>
      </c>
      <c r="B302" s="46" t="s">
        <v>578</v>
      </c>
      <c r="C302" s="49">
        <v>162.21</v>
      </c>
      <c r="D302" s="47">
        <v>0</v>
      </c>
      <c r="E302" s="47">
        <v>9.2100000000000009</v>
      </c>
      <c r="F302" s="48">
        <f t="shared" si="22"/>
        <v>9.2100000000000009</v>
      </c>
      <c r="G302" s="49">
        <v>0</v>
      </c>
      <c r="H302" s="47">
        <f t="shared" si="23"/>
        <v>9.2100000000000009</v>
      </c>
      <c r="I302" s="47">
        <v>1</v>
      </c>
      <c r="J302" s="47">
        <v>0</v>
      </c>
      <c r="K302" s="50">
        <v>0</v>
      </c>
      <c r="L302" s="48">
        <v>0</v>
      </c>
      <c r="M302" s="49">
        <v>0</v>
      </c>
      <c r="N302" s="51">
        <v>0</v>
      </c>
      <c r="O302" s="52">
        <v>0</v>
      </c>
      <c r="P302" s="52">
        <v>0</v>
      </c>
      <c r="Q302" s="52">
        <v>176.24</v>
      </c>
      <c r="R302" s="49">
        <v>0</v>
      </c>
      <c r="S302" s="52">
        <v>178.36</v>
      </c>
      <c r="T302" s="52">
        <v>0</v>
      </c>
      <c r="U302" s="52">
        <v>2</v>
      </c>
      <c r="V302" s="52">
        <v>18.25</v>
      </c>
      <c r="W302" s="53">
        <v>0.10232114823951557</v>
      </c>
      <c r="X302" s="53">
        <v>0.10232114823951557</v>
      </c>
      <c r="Y302" s="61">
        <f t="shared" si="24"/>
        <v>20.25</v>
      </c>
      <c r="Z302" s="61">
        <f t="shared" si="25"/>
        <v>0</v>
      </c>
      <c r="AA302" s="52">
        <f t="shared" si="26"/>
        <v>0</v>
      </c>
      <c r="AB302" s="52">
        <v>42</v>
      </c>
    </row>
    <row r="303" spans="1:28">
      <c r="A303" s="46" t="s">
        <v>579</v>
      </c>
      <c r="B303" s="46" t="s">
        <v>580</v>
      </c>
      <c r="C303" s="49">
        <v>88</v>
      </c>
      <c r="D303" s="47">
        <v>0</v>
      </c>
      <c r="E303" s="47">
        <v>0</v>
      </c>
      <c r="F303" s="48">
        <f t="shared" si="22"/>
        <v>0</v>
      </c>
      <c r="G303" s="49">
        <v>0</v>
      </c>
      <c r="H303" s="47">
        <f t="shared" si="23"/>
        <v>0</v>
      </c>
      <c r="I303" s="47">
        <v>0</v>
      </c>
      <c r="J303" s="47">
        <v>0</v>
      </c>
      <c r="K303" s="50">
        <v>0</v>
      </c>
      <c r="L303" s="48">
        <v>0</v>
      </c>
      <c r="M303" s="49">
        <v>0</v>
      </c>
      <c r="N303" s="51">
        <v>54.290600000000005</v>
      </c>
      <c r="O303" s="52">
        <v>0</v>
      </c>
      <c r="P303" s="52">
        <v>0</v>
      </c>
      <c r="Q303" s="52">
        <v>84.5</v>
      </c>
      <c r="R303" s="49">
        <v>0</v>
      </c>
      <c r="S303" s="52">
        <v>123.65</v>
      </c>
      <c r="T303" s="52">
        <v>0</v>
      </c>
      <c r="U303" s="52">
        <v>2.5</v>
      </c>
      <c r="V303" s="52">
        <v>13.5</v>
      </c>
      <c r="W303" s="53">
        <v>0.10917913465426607</v>
      </c>
      <c r="X303" s="53">
        <v>0.10917913465426607</v>
      </c>
      <c r="Y303" s="61">
        <f t="shared" si="24"/>
        <v>16</v>
      </c>
      <c r="Z303" s="61">
        <f t="shared" si="25"/>
        <v>0</v>
      </c>
      <c r="AA303" s="52">
        <f t="shared" si="26"/>
        <v>4587.5557000000008</v>
      </c>
      <c r="AB303" s="52">
        <v>22</v>
      </c>
    </row>
    <row r="304" spans="1:28">
      <c r="A304" s="46" t="s">
        <v>581</v>
      </c>
      <c r="B304" s="46" t="s">
        <v>582</v>
      </c>
      <c r="C304" s="49">
        <v>193.69</v>
      </c>
      <c r="D304" s="47">
        <v>1.84</v>
      </c>
      <c r="E304" s="47">
        <v>6.85</v>
      </c>
      <c r="F304" s="48">
        <f t="shared" si="22"/>
        <v>8.69</v>
      </c>
      <c r="G304" s="49">
        <v>0</v>
      </c>
      <c r="H304" s="47">
        <f t="shared" si="23"/>
        <v>8.69</v>
      </c>
      <c r="I304" s="47">
        <v>4</v>
      </c>
      <c r="J304" s="47">
        <v>0</v>
      </c>
      <c r="K304" s="50">
        <v>0</v>
      </c>
      <c r="L304" s="48">
        <v>0</v>
      </c>
      <c r="M304" s="49">
        <v>0</v>
      </c>
      <c r="N304" s="51">
        <v>122.04719999999999</v>
      </c>
      <c r="O304" s="52">
        <v>0</v>
      </c>
      <c r="P304" s="52">
        <v>0</v>
      </c>
      <c r="Q304" s="52">
        <v>184.68</v>
      </c>
      <c r="R304" s="49">
        <v>9.68</v>
      </c>
      <c r="S304" s="52">
        <v>49.8</v>
      </c>
      <c r="T304" s="52">
        <v>0</v>
      </c>
      <c r="U304" s="52">
        <v>1</v>
      </c>
      <c r="V304" s="52">
        <v>6.5</v>
      </c>
      <c r="W304" s="53">
        <v>0.13052208835341367</v>
      </c>
      <c r="X304" s="53">
        <v>0.13052208835341367</v>
      </c>
      <c r="Y304" s="61">
        <f t="shared" si="24"/>
        <v>7.5</v>
      </c>
      <c r="Z304" s="61">
        <f t="shared" si="25"/>
        <v>0</v>
      </c>
      <c r="AA304" s="52">
        <f t="shared" si="26"/>
        <v>22539.676895999997</v>
      </c>
      <c r="AB304" s="52">
        <v>54</v>
      </c>
    </row>
    <row r="305" spans="1:28">
      <c r="A305" s="46" t="s">
        <v>583</v>
      </c>
      <c r="B305" s="46" t="s">
        <v>584</v>
      </c>
      <c r="C305" s="49">
        <v>142.52000000000001</v>
      </c>
      <c r="D305" s="47">
        <v>0</v>
      </c>
      <c r="E305" s="47">
        <v>14.52</v>
      </c>
      <c r="F305" s="48">
        <f t="shared" si="22"/>
        <v>14.52</v>
      </c>
      <c r="G305" s="49">
        <v>0</v>
      </c>
      <c r="H305" s="47">
        <f t="shared" si="23"/>
        <v>14.52</v>
      </c>
      <c r="I305" s="47">
        <v>1</v>
      </c>
      <c r="J305" s="47">
        <v>0</v>
      </c>
      <c r="K305" s="50">
        <v>0</v>
      </c>
      <c r="L305" s="48">
        <v>0</v>
      </c>
      <c r="M305" s="49">
        <v>0</v>
      </c>
      <c r="N305" s="51">
        <v>0</v>
      </c>
      <c r="O305" s="52">
        <v>0</v>
      </c>
      <c r="P305" s="52">
        <v>0</v>
      </c>
      <c r="Q305" s="52">
        <v>150.91</v>
      </c>
      <c r="R305" s="49">
        <v>0</v>
      </c>
      <c r="S305" s="52">
        <v>172.29999999999998</v>
      </c>
      <c r="T305" s="52">
        <v>1</v>
      </c>
      <c r="U305" s="52">
        <v>5</v>
      </c>
      <c r="V305" s="52">
        <v>24</v>
      </c>
      <c r="W305" s="53">
        <v>0.13929193267556589</v>
      </c>
      <c r="X305" s="53">
        <v>0.13500000000000001</v>
      </c>
      <c r="Y305" s="61">
        <f t="shared" si="24"/>
        <v>29.2605</v>
      </c>
      <c r="Z305" s="61">
        <f t="shared" si="25"/>
        <v>0</v>
      </c>
      <c r="AA305" s="52">
        <f t="shared" si="26"/>
        <v>0</v>
      </c>
      <c r="AB305" s="52">
        <v>30</v>
      </c>
    </row>
    <row r="306" spans="1:28">
      <c r="A306" s="46" t="s">
        <v>585</v>
      </c>
      <c r="B306" s="46" t="s">
        <v>586</v>
      </c>
      <c r="C306" s="49">
        <v>111.13</v>
      </c>
      <c r="D306" s="47">
        <v>1.54</v>
      </c>
      <c r="E306" s="47">
        <v>4.51</v>
      </c>
      <c r="F306" s="48">
        <f t="shared" si="22"/>
        <v>6.05</v>
      </c>
      <c r="G306" s="49">
        <v>0</v>
      </c>
      <c r="H306" s="47">
        <f t="shared" si="23"/>
        <v>6.05</v>
      </c>
      <c r="I306" s="47">
        <v>0</v>
      </c>
      <c r="J306" s="47">
        <v>0.08</v>
      </c>
      <c r="K306" s="50">
        <v>0</v>
      </c>
      <c r="L306" s="48">
        <v>0</v>
      </c>
      <c r="M306" s="49">
        <v>0</v>
      </c>
      <c r="N306" s="51">
        <v>0</v>
      </c>
      <c r="O306" s="52">
        <v>0</v>
      </c>
      <c r="P306" s="52">
        <v>0</v>
      </c>
      <c r="Q306" s="52">
        <v>120.83</v>
      </c>
      <c r="R306" s="49">
        <v>5.56</v>
      </c>
      <c r="S306" s="52">
        <v>81.400000000000006</v>
      </c>
      <c r="T306" s="52">
        <v>0.25</v>
      </c>
      <c r="U306" s="52">
        <v>2</v>
      </c>
      <c r="V306" s="52">
        <v>6.75</v>
      </c>
      <c r="W306" s="53">
        <v>8.2923832923832916E-2</v>
      </c>
      <c r="X306" s="53">
        <v>8.2923832923832916E-2</v>
      </c>
      <c r="Y306" s="61">
        <f t="shared" si="24"/>
        <v>9</v>
      </c>
      <c r="Z306" s="61">
        <f t="shared" si="25"/>
        <v>0</v>
      </c>
      <c r="AA306" s="52">
        <f t="shared" si="26"/>
        <v>0</v>
      </c>
      <c r="AB306" s="52">
        <v>29</v>
      </c>
    </row>
    <row r="307" spans="1:28">
      <c r="A307" s="46" t="s">
        <v>587</v>
      </c>
      <c r="B307" s="46" t="s">
        <v>588</v>
      </c>
      <c r="C307" s="49">
        <v>600</v>
      </c>
      <c r="D307" s="47">
        <v>0</v>
      </c>
      <c r="E307" s="47">
        <v>0</v>
      </c>
      <c r="F307" s="48">
        <f t="shared" si="22"/>
        <v>0</v>
      </c>
      <c r="G307" s="49">
        <v>0</v>
      </c>
      <c r="H307" s="47">
        <f t="shared" si="23"/>
        <v>0</v>
      </c>
      <c r="I307" s="47">
        <v>0</v>
      </c>
      <c r="J307" s="47">
        <v>0</v>
      </c>
      <c r="K307" s="50">
        <v>0</v>
      </c>
      <c r="L307" s="48">
        <v>0</v>
      </c>
      <c r="M307" s="49">
        <v>0</v>
      </c>
      <c r="N307" s="51">
        <v>590.90549999999996</v>
      </c>
      <c r="O307" s="52">
        <v>173</v>
      </c>
      <c r="P307" s="52">
        <v>71.25</v>
      </c>
      <c r="Q307" s="52">
        <v>621.30999999999995</v>
      </c>
      <c r="R307" s="49">
        <v>30</v>
      </c>
      <c r="S307" s="52">
        <v>191.17000000000002</v>
      </c>
      <c r="T307" s="52">
        <v>1</v>
      </c>
      <c r="U307" s="52">
        <v>1</v>
      </c>
      <c r="V307" s="52">
        <v>39</v>
      </c>
      <c r="W307" s="53">
        <v>0.20400690484908718</v>
      </c>
      <c r="X307" s="53">
        <v>0.13500000000000001</v>
      </c>
      <c r="Y307" s="61">
        <f t="shared" si="24"/>
        <v>27.807950000000005</v>
      </c>
      <c r="Z307" s="61">
        <f t="shared" si="25"/>
        <v>244.25</v>
      </c>
      <c r="AA307" s="52">
        <f t="shared" si="26"/>
        <v>367135.49620499992</v>
      </c>
      <c r="AB307" s="52">
        <v>255</v>
      </c>
    </row>
    <row r="308" spans="1:28">
      <c r="A308" s="46" t="s">
        <v>589</v>
      </c>
      <c r="B308" s="46" t="s">
        <v>590</v>
      </c>
      <c r="C308" s="49">
        <v>1256.1600000000001</v>
      </c>
      <c r="D308" s="47">
        <v>17.96</v>
      </c>
      <c r="E308" s="47">
        <v>56.45</v>
      </c>
      <c r="F308" s="48">
        <f t="shared" si="22"/>
        <v>74.41</v>
      </c>
      <c r="G308" s="49">
        <v>0</v>
      </c>
      <c r="H308" s="47">
        <f t="shared" si="23"/>
        <v>74.41</v>
      </c>
      <c r="I308" s="47">
        <v>35</v>
      </c>
      <c r="J308" s="47">
        <v>0.75</v>
      </c>
      <c r="K308" s="50">
        <v>0</v>
      </c>
      <c r="L308" s="48">
        <v>0</v>
      </c>
      <c r="M308" s="49">
        <v>43</v>
      </c>
      <c r="N308" s="51">
        <v>456.90440000000001</v>
      </c>
      <c r="O308" s="52">
        <v>92.5</v>
      </c>
      <c r="P308" s="52">
        <v>21.75</v>
      </c>
      <c r="Q308" s="52">
        <v>1242.03</v>
      </c>
      <c r="R308" s="49">
        <v>62.81</v>
      </c>
      <c r="S308" s="52">
        <v>141.57</v>
      </c>
      <c r="T308" s="52">
        <v>1</v>
      </c>
      <c r="U308" s="52">
        <v>2.75</v>
      </c>
      <c r="V308" s="52">
        <v>13.75</v>
      </c>
      <c r="W308" s="53">
        <v>9.7125097125097135E-2</v>
      </c>
      <c r="X308" s="53">
        <v>9.7125097125097135E-2</v>
      </c>
      <c r="Y308" s="61">
        <f t="shared" si="24"/>
        <v>17.5</v>
      </c>
      <c r="Z308" s="61">
        <f t="shared" si="25"/>
        <v>114.25</v>
      </c>
      <c r="AA308" s="52">
        <f t="shared" si="26"/>
        <v>567488.97193200001</v>
      </c>
      <c r="AB308" s="52">
        <v>343</v>
      </c>
    </row>
    <row r="309" spans="1:28">
      <c r="A309" s="46" t="s">
        <v>591</v>
      </c>
      <c r="B309" s="46" t="s">
        <v>592</v>
      </c>
      <c r="C309" s="49">
        <v>17834.400000000001</v>
      </c>
      <c r="D309" s="47">
        <v>277.11</v>
      </c>
      <c r="E309" s="47">
        <v>962.22</v>
      </c>
      <c r="F309" s="48">
        <f t="shared" si="22"/>
        <v>1239.33</v>
      </c>
      <c r="G309" s="49">
        <v>513.52</v>
      </c>
      <c r="H309" s="47">
        <f t="shared" si="23"/>
        <v>1752.85</v>
      </c>
      <c r="I309" s="47">
        <v>111</v>
      </c>
      <c r="J309" s="47">
        <v>16.55</v>
      </c>
      <c r="K309" s="50">
        <v>84</v>
      </c>
      <c r="L309" s="48">
        <v>0</v>
      </c>
      <c r="M309" s="49">
        <v>124</v>
      </c>
      <c r="N309" s="51">
        <v>12261.988299999999</v>
      </c>
      <c r="O309" s="52">
        <v>4781.5</v>
      </c>
      <c r="P309" s="52">
        <v>1246.5</v>
      </c>
      <c r="Q309" s="52">
        <v>16033.52</v>
      </c>
      <c r="R309" s="49">
        <v>891.72</v>
      </c>
      <c r="S309" s="52">
        <v>120.09</v>
      </c>
      <c r="T309" s="52">
        <v>0</v>
      </c>
      <c r="U309" s="52">
        <v>1</v>
      </c>
      <c r="V309" s="52">
        <v>10.75</v>
      </c>
      <c r="W309" s="53">
        <v>8.9516196186193692E-2</v>
      </c>
      <c r="X309" s="53">
        <v>8.9516196186193692E-2</v>
      </c>
      <c r="Y309" s="61">
        <f t="shared" si="24"/>
        <v>11.75</v>
      </c>
      <c r="Z309" s="61">
        <f t="shared" si="25"/>
        <v>6028</v>
      </c>
      <c r="AA309" s="52">
        <f t="shared" si="26"/>
        <v>196602834.647816</v>
      </c>
      <c r="AB309" s="52">
        <v>4760</v>
      </c>
    </row>
    <row r="310" spans="1:28">
      <c r="A310" s="46" t="s">
        <v>593</v>
      </c>
      <c r="B310" s="46" t="s">
        <v>594</v>
      </c>
      <c r="C310" s="49">
        <v>3438.7800000000007</v>
      </c>
      <c r="D310" s="47">
        <v>20.55</v>
      </c>
      <c r="E310" s="47">
        <v>149.25</v>
      </c>
      <c r="F310" s="48">
        <f t="shared" si="22"/>
        <v>169.8</v>
      </c>
      <c r="G310" s="49">
        <v>0</v>
      </c>
      <c r="H310" s="47">
        <f t="shared" si="23"/>
        <v>169.8</v>
      </c>
      <c r="I310" s="47">
        <v>41</v>
      </c>
      <c r="J310" s="47">
        <v>4.78</v>
      </c>
      <c r="K310" s="50">
        <v>0</v>
      </c>
      <c r="L310" s="48">
        <v>0</v>
      </c>
      <c r="M310" s="49">
        <v>13</v>
      </c>
      <c r="N310" s="51">
        <v>1844.6509000000001</v>
      </c>
      <c r="O310" s="52">
        <v>336</v>
      </c>
      <c r="P310" s="52">
        <v>136</v>
      </c>
      <c r="Q310" s="52">
        <v>3193.66</v>
      </c>
      <c r="R310" s="49">
        <v>171.94</v>
      </c>
      <c r="S310" s="52">
        <v>618.79999999999995</v>
      </c>
      <c r="T310" s="52">
        <v>9.75</v>
      </c>
      <c r="U310" s="52">
        <v>8</v>
      </c>
      <c r="V310" s="52">
        <v>67.75</v>
      </c>
      <c r="W310" s="53">
        <v>0.10948610213316097</v>
      </c>
      <c r="X310" s="53">
        <v>0.10948610213316097</v>
      </c>
      <c r="Y310" s="61">
        <f t="shared" si="24"/>
        <v>85.5</v>
      </c>
      <c r="Z310" s="61">
        <f t="shared" si="25"/>
        <v>472</v>
      </c>
      <c r="AA310" s="52">
        <f t="shared" si="26"/>
        <v>5891187.7932940004</v>
      </c>
      <c r="AB310" s="52">
        <v>979.09999999999991</v>
      </c>
    </row>
    <row r="311" spans="1:28">
      <c r="A311" s="46" t="s">
        <v>595</v>
      </c>
      <c r="B311" s="46" t="s">
        <v>596</v>
      </c>
      <c r="C311" s="49">
        <v>3938.97</v>
      </c>
      <c r="D311" s="47">
        <v>5.88</v>
      </c>
      <c r="E311" s="47">
        <v>211.3</v>
      </c>
      <c r="F311" s="48">
        <f t="shared" si="22"/>
        <v>217.18</v>
      </c>
      <c r="G311" s="49">
        <v>0</v>
      </c>
      <c r="H311" s="47">
        <f t="shared" si="23"/>
        <v>217.18</v>
      </c>
      <c r="I311" s="47">
        <v>52</v>
      </c>
      <c r="J311" s="47">
        <v>2.79</v>
      </c>
      <c r="K311" s="50">
        <v>0</v>
      </c>
      <c r="L311" s="48">
        <v>0</v>
      </c>
      <c r="M311" s="49">
        <v>47</v>
      </c>
      <c r="N311" s="51">
        <v>1352.7246</v>
      </c>
      <c r="O311" s="52">
        <v>238.25</v>
      </c>
      <c r="P311" s="52">
        <v>69</v>
      </c>
      <c r="Q311" s="52">
        <v>3631.75</v>
      </c>
      <c r="R311" s="49">
        <v>196.95</v>
      </c>
      <c r="S311" s="52">
        <v>1278.5000000000002</v>
      </c>
      <c r="T311" s="52">
        <v>11.25</v>
      </c>
      <c r="U311" s="52">
        <v>13.5</v>
      </c>
      <c r="V311" s="52">
        <v>163.5</v>
      </c>
      <c r="W311" s="53">
        <v>0.12788423934298004</v>
      </c>
      <c r="X311" s="53">
        <v>0.12788423934298004</v>
      </c>
      <c r="Y311" s="61">
        <f t="shared" si="24"/>
        <v>188.25000000000003</v>
      </c>
      <c r="Z311" s="61">
        <f t="shared" si="25"/>
        <v>307.25</v>
      </c>
      <c r="AA311" s="52">
        <f t="shared" si="26"/>
        <v>4912757.5660500005</v>
      </c>
      <c r="AB311" s="52">
        <v>1139</v>
      </c>
    </row>
    <row r="312" spans="1:28">
      <c r="A312" s="46" t="s">
        <v>597</v>
      </c>
      <c r="B312" s="46" t="s">
        <v>598</v>
      </c>
      <c r="C312" s="49">
        <v>933.23</v>
      </c>
      <c r="D312" s="47">
        <v>5.65</v>
      </c>
      <c r="E312" s="47">
        <v>72.95</v>
      </c>
      <c r="F312" s="48">
        <f t="shared" si="22"/>
        <v>78.600000000000009</v>
      </c>
      <c r="G312" s="49">
        <v>0</v>
      </c>
      <c r="H312" s="47">
        <f t="shared" si="23"/>
        <v>78.600000000000009</v>
      </c>
      <c r="I312" s="47">
        <v>12</v>
      </c>
      <c r="J312" s="47">
        <v>0.63</v>
      </c>
      <c r="K312" s="50">
        <v>0</v>
      </c>
      <c r="L312" s="48">
        <v>0</v>
      </c>
      <c r="M312" s="49">
        <v>0</v>
      </c>
      <c r="N312" s="51">
        <v>785.94010000000003</v>
      </c>
      <c r="O312" s="52">
        <v>390.5</v>
      </c>
      <c r="P312" s="52">
        <v>57</v>
      </c>
      <c r="Q312" s="52">
        <v>827.09</v>
      </c>
      <c r="R312" s="49">
        <v>0</v>
      </c>
      <c r="S312" s="52">
        <v>15757.54</v>
      </c>
      <c r="T312" s="52">
        <v>221.75</v>
      </c>
      <c r="U312" s="52">
        <v>247.75</v>
      </c>
      <c r="V312" s="52">
        <v>1972.25</v>
      </c>
      <c r="W312" s="53">
        <v>0.12516230325291891</v>
      </c>
      <c r="X312" s="53">
        <v>0.12516230325291891</v>
      </c>
      <c r="Y312" s="61">
        <f t="shared" si="24"/>
        <v>2441.75</v>
      </c>
      <c r="Z312" s="61">
        <f t="shared" si="25"/>
        <v>447.5</v>
      </c>
      <c r="AA312" s="52">
        <f t="shared" si="26"/>
        <v>650043.19730900007</v>
      </c>
      <c r="AB312" s="52">
        <v>251</v>
      </c>
    </row>
    <row r="313" spans="1:28">
      <c r="A313" s="46" t="s">
        <v>599</v>
      </c>
      <c r="B313" s="46" t="s">
        <v>600</v>
      </c>
      <c r="C313" s="49">
        <v>3682.41</v>
      </c>
      <c r="D313" s="47">
        <v>37.49</v>
      </c>
      <c r="E313" s="47">
        <v>230.5</v>
      </c>
      <c r="F313" s="48">
        <f t="shared" si="22"/>
        <v>267.99</v>
      </c>
      <c r="G313" s="49">
        <v>0</v>
      </c>
      <c r="H313" s="47">
        <f t="shared" si="23"/>
        <v>267.99</v>
      </c>
      <c r="I313" s="47">
        <v>52</v>
      </c>
      <c r="J313" s="47">
        <v>4.42</v>
      </c>
      <c r="K313" s="50">
        <v>18</v>
      </c>
      <c r="L313" s="48">
        <v>0</v>
      </c>
      <c r="M313" s="49">
        <v>30</v>
      </c>
      <c r="N313" s="51">
        <v>2931.9499000000001</v>
      </c>
      <c r="O313" s="52">
        <v>1192.25</v>
      </c>
      <c r="P313" s="52">
        <v>267.75</v>
      </c>
      <c r="Q313" s="52">
        <v>3587.59</v>
      </c>
      <c r="R313" s="49">
        <v>184.12</v>
      </c>
      <c r="S313" s="52">
        <v>3238.44</v>
      </c>
      <c r="T313" s="52">
        <v>31.75</v>
      </c>
      <c r="U313" s="52">
        <v>34.75</v>
      </c>
      <c r="V313" s="52">
        <v>387.5</v>
      </c>
      <c r="W313" s="53">
        <v>0.11965637776213238</v>
      </c>
      <c r="X313" s="53">
        <v>0.11965637776213238</v>
      </c>
      <c r="Y313" s="61">
        <f t="shared" si="24"/>
        <v>454</v>
      </c>
      <c r="Z313" s="61">
        <f t="shared" si="25"/>
        <v>1460</v>
      </c>
      <c r="AA313" s="52">
        <f t="shared" si="26"/>
        <v>10518634.141741</v>
      </c>
      <c r="AB313" s="52">
        <v>959</v>
      </c>
    </row>
    <row r="314" spans="1:28">
      <c r="A314" s="46" t="s">
        <v>601</v>
      </c>
      <c r="B314" s="46" t="s">
        <v>602</v>
      </c>
      <c r="C314" s="49">
        <v>6828.95</v>
      </c>
      <c r="D314" s="47">
        <v>0</v>
      </c>
      <c r="E314" s="47">
        <v>264.38</v>
      </c>
      <c r="F314" s="48">
        <f t="shared" si="22"/>
        <v>264.38</v>
      </c>
      <c r="G314" s="49">
        <v>0</v>
      </c>
      <c r="H314" s="47">
        <f t="shared" si="23"/>
        <v>264.38</v>
      </c>
      <c r="I314" s="47">
        <v>71</v>
      </c>
      <c r="J314" s="47">
        <v>5.57</v>
      </c>
      <c r="K314" s="50">
        <v>14</v>
      </c>
      <c r="L314" s="48">
        <v>0</v>
      </c>
      <c r="M314" s="49">
        <v>60</v>
      </c>
      <c r="N314" s="51">
        <v>5507.6304</v>
      </c>
      <c r="O314" s="52">
        <v>2037.5</v>
      </c>
      <c r="P314" s="52">
        <v>529.25</v>
      </c>
      <c r="Q314" s="52">
        <v>6694.32</v>
      </c>
      <c r="R314" s="49">
        <v>341.45</v>
      </c>
      <c r="S314" s="52">
        <v>3737.2599999999998</v>
      </c>
      <c r="T314" s="52">
        <v>28.5</v>
      </c>
      <c r="U314" s="52">
        <v>36.75</v>
      </c>
      <c r="V314" s="52">
        <v>473.75</v>
      </c>
      <c r="W314" s="53">
        <v>0.12676399287178308</v>
      </c>
      <c r="X314" s="53">
        <v>0.12676399287178308</v>
      </c>
      <c r="Y314" s="61">
        <f t="shared" si="24"/>
        <v>539</v>
      </c>
      <c r="Z314" s="61">
        <f t="shared" si="25"/>
        <v>2566.75</v>
      </c>
      <c r="AA314" s="52">
        <f t="shared" si="26"/>
        <v>36869840.339327998</v>
      </c>
      <c r="AB314" s="52">
        <v>1772</v>
      </c>
    </row>
    <row r="315" spans="1:28">
      <c r="A315" s="46" t="s">
        <v>603</v>
      </c>
      <c r="B315" s="46" t="s">
        <v>604</v>
      </c>
      <c r="C315" s="49">
        <v>4868.08</v>
      </c>
      <c r="D315" s="47">
        <v>134.4</v>
      </c>
      <c r="E315" s="47">
        <v>416.9</v>
      </c>
      <c r="F315" s="48">
        <f t="shared" si="22"/>
        <v>551.29999999999995</v>
      </c>
      <c r="G315" s="49">
        <v>0</v>
      </c>
      <c r="H315" s="47">
        <f t="shared" si="23"/>
        <v>551.29999999999995</v>
      </c>
      <c r="I315" s="47">
        <v>30</v>
      </c>
      <c r="J315" s="47">
        <v>3.78</v>
      </c>
      <c r="K315" s="50">
        <v>0</v>
      </c>
      <c r="L315" s="48">
        <v>0</v>
      </c>
      <c r="M315" s="49">
        <v>665</v>
      </c>
      <c r="N315" s="51">
        <v>3399.2743999999998</v>
      </c>
      <c r="O315" s="52">
        <v>1359.75</v>
      </c>
      <c r="P315" s="52">
        <v>282.25</v>
      </c>
      <c r="Q315" s="52">
        <v>4181.05</v>
      </c>
      <c r="R315" s="49">
        <v>243.4</v>
      </c>
      <c r="S315" s="52">
        <v>850.15</v>
      </c>
      <c r="T315" s="52">
        <v>5.25</v>
      </c>
      <c r="U315" s="52">
        <v>5.5</v>
      </c>
      <c r="V315" s="52">
        <v>85.5</v>
      </c>
      <c r="W315" s="53">
        <v>0.10057048756101865</v>
      </c>
      <c r="X315" s="53">
        <v>0.10057048756101865</v>
      </c>
      <c r="Y315" s="61">
        <f t="shared" si="24"/>
        <v>96.25</v>
      </c>
      <c r="Z315" s="61">
        <f t="shared" si="25"/>
        <v>1642</v>
      </c>
      <c r="AA315" s="52">
        <f t="shared" si="26"/>
        <v>14212536.230119999</v>
      </c>
      <c r="AB315" s="52">
        <v>1129</v>
      </c>
    </row>
    <row r="316" spans="1:28">
      <c r="A316" s="46" t="s">
        <v>605</v>
      </c>
      <c r="B316" s="46" t="s">
        <v>606</v>
      </c>
      <c r="C316" s="49">
        <v>1160.27</v>
      </c>
      <c r="D316" s="47">
        <v>0</v>
      </c>
      <c r="E316" s="47">
        <v>48.22</v>
      </c>
      <c r="F316" s="48">
        <f t="shared" si="22"/>
        <v>48.22</v>
      </c>
      <c r="G316" s="49">
        <v>0</v>
      </c>
      <c r="H316" s="47">
        <f t="shared" si="23"/>
        <v>48.22</v>
      </c>
      <c r="I316" s="47">
        <v>7</v>
      </c>
      <c r="J316" s="47">
        <v>0.05</v>
      </c>
      <c r="K316" s="50">
        <v>0</v>
      </c>
      <c r="L316" s="48">
        <v>0</v>
      </c>
      <c r="M316" s="49">
        <v>0</v>
      </c>
      <c r="N316" s="51">
        <v>927.50639999999999</v>
      </c>
      <c r="O316" s="52">
        <v>338.75</v>
      </c>
      <c r="P316" s="52">
        <v>111.25</v>
      </c>
      <c r="Q316" s="52">
        <v>1123.95</v>
      </c>
      <c r="R316" s="49">
        <v>58.01</v>
      </c>
      <c r="S316" s="52">
        <v>3607.89</v>
      </c>
      <c r="T316" s="52">
        <v>19.5</v>
      </c>
      <c r="U316" s="52">
        <v>36.5</v>
      </c>
      <c r="V316" s="52">
        <v>494.5</v>
      </c>
      <c r="W316" s="53">
        <v>0.13706071970043432</v>
      </c>
      <c r="X316" s="53">
        <v>0.13500000000000001</v>
      </c>
      <c r="Y316" s="61">
        <f t="shared" si="24"/>
        <v>543.06515000000002</v>
      </c>
      <c r="Z316" s="61">
        <f t="shared" si="25"/>
        <v>450</v>
      </c>
      <c r="AA316" s="52">
        <f t="shared" si="26"/>
        <v>1042470.81828</v>
      </c>
      <c r="AB316" s="52">
        <v>304</v>
      </c>
    </row>
    <row r="317" spans="1:28">
      <c r="A317" s="46" t="s">
        <v>607</v>
      </c>
      <c r="B317" s="46" t="s">
        <v>608</v>
      </c>
      <c r="C317" s="49">
        <v>1596.07</v>
      </c>
      <c r="D317" s="47">
        <v>25.5</v>
      </c>
      <c r="E317" s="47">
        <v>140.07</v>
      </c>
      <c r="F317" s="48">
        <f t="shared" si="22"/>
        <v>165.57</v>
      </c>
      <c r="G317" s="49">
        <v>0</v>
      </c>
      <c r="H317" s="47">
        <f t="shared" si="23"/>
        <v>165.57</v>
      </c>
      <c r="I317" s="47">
        <v>13</v>
      </c>
      <c r="J317" s="47">
        <v>0.5</v>
      </c>
      <c r="K317" s="50">
        <v>0</v>
      </c>
      <c r="L317" s="48">
        <v>0</v>
      </c>
      <c r="M317" s="49">
        <v>0</v>
      </c>
      <c r="N317" s="51">
        <v>1304.1836000000001</v>
      </c>
      <c r="O317" s="52">
        <v>582.25</v>
      </c>
      <c r="P317" s="52">
        <v>106</v>
      </c>
      <c r="Q317" s="52">
        <v>1443.61</v>
      </c>
      <c r="R317" s="49">
        <v>79.8</v>
      </c>
      <c r="S317" s="52">
        <v>6724.17</v>
      </c>
      <c r="T317" s="52">
        <v>35.75</v>
      </c>
      <c r="U317" s="52">
        <v>42</v>
      </c>
      <c r="V317" s="52">
        <v>899.25</v>
      </c>
      <c r="W317" s="53">
        <v>0.13373397757641464</v>
      </c>
      <c r="X317" s="53">
        <v>0.13373397757641464</v>
      </c>
      <c r="Y317" s="61">
        <f t="shared" si="24"/>
        <v>977</v>
      </c>
      <c r="Z317" s="61">
        <f t="shared" si="25"/>
        <v>688.25</v>
      </c>
      <c r="AA317" s="52">
        <f t="shared" si="26"/>
        <v>1882732.486796</v>
      </c>
      <c r="AB317" s="52">
        <v>408</v>
      </c>
    </row>
    <row r="318" spans="1:28">
      <c r="A318" s="46" t="s">
        <v>609</v>
      </c>
      <c r="B318" s="46" t="s">
        <v>610</v>
      </c>
      <c r="C318" s="49">
        <v>1303.27</v>
      </c>
      <c r="D318" s="47">
        <v>0</v>
      </c>
      <c r="E318" s="47">
        <v>40.07</v>
      </c>
      <c r="F318" s="48">
        <f t="shared" si="22"/>
        <v>40.07</v>
      </c>
      <c r="G318" s="49">
        <v>0</v>
      </c>
      <c r="H318" s="47">
        <f t="shared" si="23"/>
        <v>40.07</v>
      </c>
      <c r="I318" s="47">
        <v>11</v>
      </c>
      <c r="J318" s="47">
        <v>3.2</v>
      </c>
      <c r="K318" s="50">
        <v>0</v>
      </c>
      <c r="L318" s="48">
        <v>0</v>
      </c>
      <c r="M318" s="49">
        <v>0</v>
      </c>
      <c r="N318" s="51">
        <v>738.16399999999999</v>
      </c>
      <c r="O318" s="52">
        <v>126</v>
      </c>
      <c r="P318" s="52">
        <v>70.75</v>
      </c>
      <c r="Q318" s="52">
        <v>1286.54</v>
      </c>
      <c r="R318" s="49">
        <v>65.16</v>
      </c>
      <c r="S318" s="52">
        <v>4231.21</v>
      </c>
      <c r="T318" s="52">
        <v>34</v>
      </c>
      <c r="U318" s="52">
        <v>35.75</v>
      </c>
      <c r="V318" s="52">
        <v>544.75</v>
      </c>
      <c r="W318" s="53">
        <v>0.128745677950279</v>
      </c>
      <c r="X318" s="53">
        <v>0.128745677950279</v>
      </c>
      <c r="Y318" s="61">
        <f t="shared" si="24"/>
        <v>614.5</v>
      </c>
      <c r="Z318" s="61">
        <f t="shared" si="25"/>
        <v>196.75</v>
      </c>
      <c r="AA318" s="52">
        <f t="shared" si="26"/>
        <v>949677.51255999994</v>
      </c>
      <c r="AB318" s="52">
        <v>341</v>
      </c>
    </row>
    <row r="319" spans="1:28">
      <c r="A319" s="46" t="s">
        <v>611</v>
      </c>
      <c r="B319" s="46" t="s">
        <v>612</v>
      </c>
      <c r="C319" s="49">
        <v>3594.71</v>
      </c>
      <c r="D319" s="47">
        <v>41.92</v>
      </c>
      <c r="E319" s="47">
        <v>219.69</v>
      </c>
      <c r="F319" s="48">
        <f t="shared" si="22"/>
        <v>261.61</v>
      </c>
      <c r="G319" s="49">
        <v>0</v>
      </c>
      <c r="H319" s="47">
        <f t="shared" si="23"/>
        <v>261.61</v>
      </c>
      <c r="I319" s="47">
        <v>10</v>
      </c>
      <c r="J319" s="47">
        <v>1.1000000000000001</v>
      </c>
      <c r="K319" s="50">
        <v>0</v>
      </c>
      <c r="L319" s="48">
        <v>0</v>
      </c>
      <c r="M319" s="49">
        <v>0</v>
      </c>
      <c r="N319" s="51">
        <v>2875.3639000000003</v>
      </c>
      <c r="O319" s="52">
        <v>1124.75</v>
      </c>
      <c r="P319" s="52">
        <v>171.75</v>
      </c>
      <c r="Q319" s="52">
        <v>3347.65</v>
      </c>
      <c r="R319" s="49">
        <v>179.74</v>
      </c>
      <c r="S319" s="52">
        <v>1119.1600000000001</v>
      </c>
      <c r="T319" s="52">
        <v>7.75</v>
      </c>
      <c r="U319" s="52">
        <v>13.25</v>
      </c>
      <c r="V319" s="52">
        <v>130.5</v>
      </c>
      <c r="W319" s="53">
        <v>0.11660531112620179</v>
      </c>
      <c r="X319" s="53">
        <v>0.11660531112620179</v>
      </c>
      <c r="Y319" s="61">
        <f t="shared" si="24"/>
        <v>151.5</v>
      </c>
      <c r="Z319" s="61">
        <f t="shared" si="25"/>
        <v>1296.5</v>
      </c>
      <c r="AA319" s="52">
        <f t="shared" si="26"/>
        <v>9625711.9598350003</v>
      </c>
      <c r="AB319" s="52">
        <v>1017</v>
      </c>
    </row>
    <row r="320" spans="1:28">
      <c r="A320" s="46" t="s">
        <v>613</v>
      </c>
      <c r="B320" s="46" t="s">
        <v>614</v>
      </c>
      <c r="C320" s="49">
        <v>6300.17</v>
      </c>
      <c r="D320" s="47">
        <v>257.8</v>
      </c>
      <c r="E320" s="47">
        <v>316.55</v>
      </c>
      <c r="F320" s="48">
        <f t="shared" si="22"/>
        <v>574.35</v>
      </c>
      <c r="G320" s="49">
        <v>0</v>
      </c>
      <c r="H320" s="47">
        <f t="shared" si="23"/>
        <v>574.35</v>
      </c>
      <c r="I320" s="47">
        <v>118</v>
      </c>
      <c r="J320" s="47">
        <v>8.82</v>
      </c>
      <c r="K320" s="50">
        <v>19</v>
      </c>
      <c r="L320" s="48">
        <v>0</v>
      </c>
      <c r="M320" s="49">
        <v>99</v>
      </c>
      <c r="N320" s="51">
        <v>670.69869999999992</v>
      </c>
      <c r="O320" s="52">
        <v>367.75</v>
      </c>
      <c r="P320" s="52">
        <v>106.75</v>
      </c>
      <c r="Q320" s="52">
        <v>5296.52</v>
      </c>
      <c r="R320" s="49">
        <v>315.01</v>
      </c>
      <c r="S320" s="52">
        <v>1464.1000000000001</v>
      </c>
      <c r="T320" s="52">
        <v>14.75</v>
      </c>
      <c r="U320" s="52">
        <v>22</v>
      </c>
      <c r="V320" s="52">
        <v>189</v>
      </c>
      <c r="W320" s="53">
        <v>0.12908954306399834</v>
      </c>
      <c r="X320" s="53">
        <v>0.12908954306399834</v>
      </c>
      <c r="Y320" s="61">
        <f t="shared" si="24"/>
        <v>225.74999999999997</v>
      </c>
      <c r="Z320" s="61">
        <f t="shared" si="25"/>
        <v>474.5</v>
      </c>
      <c r="AA320" s="52">
        <f t="shared" si="26"/>
        <v>3552369.078524</v>
      </c>
      <c r="AB320" s="52">
        <v>1629</v>
      </c>
    </row>
    <row r="321" spans="1:28">
      <c r="A321" s="46" t="s">
        <v>615</v>
      </c>
      <c r="B321" s="46" t="s">
        <v>616</v>
      </c>
      <c r="C321" s="49">
        <v>901.27</v>
      </c>
      <c r="D321" s="47">
        <v>22.03</v>
      </c>
      <c r="E321" s="47">
        <v>25.34</v>
      </c>
      <c r="F321" s="48">
        <f t="shared" si="22"/>
        <v>47.370000000000005</v>
      </c>
      <c r="G321" s="49">
        <v>0</v>
      </c>
      <c r="H321" s="47">
        <f t="shared" si="23"/>
        <v>47.370000000000005</v>
      </c>
      <c r="I321" s="47">
        <v>0</v>
      </c>
      <c r="J321" s="47">
        <v>0</v>
      </c>
      <c r="K321" s="50">
        <v>0</v>
      </c>
      <c r="L321" s="48">
        <v>0</v>
      </c>
      <c r="M321" s="49">
        <v>0</v>
      </c>
      <c r="N321" s="51">
        <v>854.28580000000011</v>
      </c>
      <c r="O321" s="52">
        <v>137.5</v>
      </c>
      <c r="P321" s="52">
        <v>20</v>
      </c>
      <c r="Q321" s="52">
        <v>888.52</v>
      </c>
      <c r="R321" s="49">
        <v>45.06</v>
      </c>
      <c r="S321" s="52">
        <v>1283.3000000000002</v>
      </c>
      <c r="T321" s="52">
        <v>10.25</v>
      </c>
      <c r="U321" s="52">
        <v>12.5</v>
      </c>
      <c r="V321" s="52">
        <v>137.25</v>
      </c>
      <c r="W321" s="53">
        <v>0.10695082989168549</v>
      </c>
      <c r="X321" s="53">
        <v>0.10695082989168549</v>
      </c>
      <c r="Y321" s="61">
        <f t="shared" si="24"/>
        <v>160</v>
      </c>
      <c r="Z321" s="61">
        <f t="shared" si="25"/>
        <v>157.5</v>
      </c>
      <c r="AA321" s="52">
        <f t="shared" si="26"/>
        <v>759050.01901600009</v>
      </c>
      <c r="AB321" s="52">
        <v>270.60000000000002</v>
      </c>
    </row>
    <row r="322" spans="1:28">
      <c r="A322" s="46" t="s">
        <v>1145</v>
      </c>
      <c r="B322" s="46" t="s">
        <v>1152</v>
      </c>
      <c r="C322" s="49">
        <v>147.46</v>
      </c>
      <c r="D322" s="47">
        <v>0</v>
      </c>
      <c r="E322" s="47">
        <v>0</v>
      </c>
      <c r="F322" s="48">
        <f t="shared" si="22"/>
        <v>0</v>
      </c>
      <c r="G322" s="49">
        <v>0</v>
      </c>
      <c r="H322" s="47">
        <f t="shared" si="23"/>
        <v>0</v>
      </c>
      <c r="I322" s="47">
        <v>0</v>
      </c>
      <c r="J322" s="47">
        <v>0</v>
      </c>
      <c r="K322" s="50">
        <v>0</v>
      </c>
      <c r="L322" s="48">
        <v>0</v>
      </c>
      <c r="M322" s="49">
        <v>0</v>
      </c>
      <c r="N322" s="51">
        <v>0</v>
      </c>
      <c r="O322" s="52">
        <v>0</v>
      </c>
      <c r="P322" s="52">
        <v>0</v>
      </c>
      <c r="Q322" s="52">
        <v>0</v>
      </c>
      <c r="R322" s="49">
        <v>0</v>
      </c>
      <c r="S322" s="52">
        <v>3304.66</v>
      </c>
      <c r="T322" s="52">
        <v>23.75</v>
      </c>
      <c r="U322" s="52">
        <v>39</v>
      </c>
      <c r="V322" s="52">
        <v>385</v>
      </c>
      <c r="W322" s="53">
        <v>0.11650215150726551</v>
      </c>
      <c r="X322" s="53">
        <v>0.11650215150726551</v>
      </c>
      <c r="Y322" s="61">
        <f t="shared" si="24"/>
        <v>447.75</v>
      </c>
      <c r="Z322" s="61">
        <f t="shared" si="25"/>
        <v>0</v>
      </c>
      <c r="AA322" s="52">
        <f t="shared" si="26"/>
        <v>0</v>
      </c>
      <c r="AB322" s="52">
        <v>0</v>
      </c>
    </row>
    <row r="323" spans="1:28">
      <c r="S323" s="13">
        <v>5392.47</v>
      </c>
      <c r="T323" s="13">
        <v>43</v>
      </c>
      <c r="U323" s="13">
        <v>57.5</v>
      </c>
      <c r="V323" s="13">
        <v>683.25</v>
      </c>
      <c r="W323" s="13">
        <v>0.12670446010826206</v>
      </c>
      <c r="X323">
        <v>0.12670446010826206</v>
      </c>
    </row>
    <row r="324" spans="1:28">
      <c r="S324" s="13">
        <v>876.56000000000006</v>
      </c>
      <c r="T324" s="13">
        <v>6.5</v>
      </c>
      <c r="U324" s="13">
        <v>12.25</v>
      </c>
      <c r="V324" s="13">
        <v>114</v>
      </c>
      <c r="W324" s="13">
        <v>0.13005384685589119</v>
      </c>
      <c r="X324">
        <v>0.13005384685589119</v>
      </c>
    </row>
    <row r="325" spans="1:28">
      <c r="S325" s="13">
        <v>158</v>
      </c>
      <c r="T325" s="13">
        <v>0</v>
      </c>
      <c r="U325" s="13">
        <v>0</v>
      </c>
      <c r="V325" s="13">
        <v>25</v>
      </c>
      <c r="W325" s="13">
        <v>0.15822784810126583</v>
      </c>
      <c r="X325">
        <v>0.13500000000000001</v>
      </c>
    </row>
  </sheetData>
  <autoFilter ref="A8:AB322" xr:uid="{00000000-0009-0000-0000-000018000000}"/>
  <mergeCells count="1">
    <mergeCell ref="C4:C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dimension ref="A1:BC377"/>
  <sheetViews>
    <sheetView workbookViewId="0">
      <pane xSplit="2" ySplit="5" topLeftCell="C6" activePane="bottomRight" state="frozen"/>
      <selection activeCell="K5" sqref="K5:M318"/>
      <selection pane="topRight" activeCell="K5" sqref="K5:M318"/>
      <selection pane="bottomLeft" activeCell="K5" sqref="K5:M318"/>
      <selection pane="bottomRight" activeCell="K5" sqref="K5:M318"/>
    </sheetView>
  </sheetViews>
  <sheetFormatPr defaultRowHeight="15"/>
  <cols>
    <col min="2" max="2" width="24.85546875" customWidth="1"/>
    <col min="3" max="4" width="14.85546875" bestFit="1" customWidth="1"/>
    <col min="5" max="5" width="17.42578125" bestFit="1" customWidth="1"/>
    <col min="6" max="6" width="9" bestFit="1" customWidth="1"/>
    <col min="7" max="7" width="10" bestFit="1" customWidth="1"/>
    <col min="8" max="8" width="11" bestFit="1" customWidth="1"/>
    <col min="9" max="9" width="11.5703125" bestFit="1" customWidth="1"/>
    <col min="10" max="10" width="14.7109375" customWidth="1"/>
    <col min="11" max="11" width="15.85546875" customWidth="1"/>
    <col min="12" max="12" width="15.42578125" customWidth="1"/>
    <col min="13" max="13" width="13.28515625" bestFit="1" customWidth="1"/>
    <col min="14" max="14" width="16.28515625" bestFit="1" customWidth="1"/>
    <col min="15" max="15" width="16.28515625" customWidth="1"/>
    <col min="16" max="16" width="11.5703125" bestFit="1" customWidth="1"/>
    <col min="17" max="17" width="11.5703125" customWidth="1"/>
    <col min="18" max="19" width="11.5703125" bestFit="1" customWidth="1"/>
    <col min="20" max="20" width="15.28515625" bestFit="1" customWidth="1"/>
    <col min="21" max="21" width="11.5703125" bestFit="1" customWidth="1"/>
    <col min="22" max="22" width="14.28515625" bestFit="1" customWidth="1"/>
    <col min="23" max="23" width="11.5703125" bestFit="1" customWidth="1"/>
    <col min="24" max="25" width="9.5703125" bestFit="1" customWidth="1"/>
    <col min="26" max="26" width="15.28515625" bestFit="1" customWidth="1"/>
    <col min="27" max="28" width="14.28515625" bestFit="1" customWidth="1"/>
    <col min="29" max="29" width="14.28515625" customWidth="1"/>
    <col min="30" max="32" width="15.28515625" bestFit="1" customWidth="1"/>
    <col min="33" max="33" width="14.7109375" customWidth="1"/>
    <col min="34" max="34" width="14.28515625" customWidth="1"/>
    <col min="35" max="35" width="14.7109375" bestFit="1" customWidth="1"/>
    <col min="36" max="38" width="16.28515625" bestFit="1" customWidth="1"/>
    <col min="39" max="39" width="20" bestFit="1" customWidth="1"/>
    <col min="40" max="40" width="20" customWidth="1"/>
    <col min="41" max="42" width="16.28515625" bestFit="1" customWidth="1"/>
    <col min="43" max="43" width="16.28515625" customWidth="1"/>
    <col min="44" max="49" width="16.28515625" bestFit="1" customWidth="1"/>
    <col min="50" max="50" width="19.7109375" style="67" bestFit="1" customWidth="1"/>
    <col min="51" max="51" width="17.85546875" style="67" bestFit="1" customWidth="1"/>
    <col min="52" max="52" width="18.5703125" style="206" bestFit="1" customWidth="1"/>
  </cols>
  <sheetData>
    <row r="1" spans="1:55" s="266" customFormat="1" ht="12.75">
      <c r="A1" s="266">
        <v>1</v>
      </c>
      <c r="B1" s="266">
        <f>A1+1</f>
        <v>2</v>
      </c>
      <c r="C1" s="266">
        <f t="shared" ref="C1:AN1" si="0">B1+1</f>
        <v>3</v>
      </c>
      <c r="D1" s="266">
        <f t="shared" si="0"/>
        <v>4</v>
      </c>
      <c r="E1" s="266">
        <f t="shared" si="0"/>
        <v>5</v>
      </c>
      <c r="F1" s="266">
        <f t="shared" si="0"/>
        <v>6</v>
      </c>
      <c r="G1" s="266">
        <f t="shared" si="0"/>
        <v>7</v>
      </c>
      <c r="H1" s="266">
        <f t="shared" si="0"/>
        <v>8</v>
      </c>
      <c r="I1" s="266">
        <f t="shared" si="0"/>
        <v>9</v>
      </c>
      <c r="J1" s="266">
        <f t="shared" si="0"/>
        <v>10</v>
      </c>
      <c r="K1" s="266">
        <f t="shared" si="0"/>
        <v>11</v>
      </c>
      <c r="L1" s="266">
        <f t="shared" si="0"/>
        <v>12</v>
      </c>
      <c r="M1" s="266">
        <f t="shared" si="0"/>
        <v>13</v>
      </c>
      <c r="N1" s="266">
        <f t="shared" si="0"/>
        <v>14</v>
      </c>
      <c r="O1" s="266">
        <f>N1+1</f>
        <v>15</v>
      </c>
      <c r="P1" s="266">
        <f>O1+1</f>
        <v>16</v>
      </c>
      <c r="Q1" s="266">
        <f>P1+1</f>
        <v>17</v>
      </c>
      <c r="R1" s="266">
        <f>Q1+1</f>
        <v>18</v>
      </c>
      <c r="S1" s="266">
        <f>R1+1</f>
        <v>19</v>
      </c>
      <c r="T1" s="266">
        <f t="shared" si="0"/>
        <v>20</v>
      </c>
      <c r="U1" s="266">
        <f t="shared" si="0"/>
        <v>21</v>
      </c>
      <c r="V1" s="266">
        <f t="shared" si="0"/>
        <v>22</v>
      </c>
      <c r="W1" s="266">
        <f t="shared" si="0"/>
        <v>23</v>
      </c>
      <c r="X1" s="266">
        <f t="shared" si="0"/>
        <v>24</v>
      </c>
      <c r="Y1" s="266">
        <f t="shared" si="0"/>
        <v>25</v>
      </c>
      <c r="Z1" s="266">
        <f t="shared" si="0"/>
        <v>26</v>
      </c>
      <c r="AA1" s="266">
        <f t="shared" si="0"/>
        <v>27</v>
      </c>
      <c r="AB1" s="266">
        <f t="shared" si="0"/>
        <v>28</v>
      </c>
      <c r="AC1" s="266">
        <f t="shared" si="0"/>
        <v>29</v>
      </c>
      <c r="AD1" s="266">
        <f t="shared" si="0"/>
        <v>30</v>
      </c>
      <c r="AE1" s="266">
        <f t="shared" si="0"/>
        <v>31</v>
      </c>
      <c r="AF1" s="266">
        <f t="shared" si="0"/>
        <v>32</v>
      </c>
      <c r="AG1" s="266">
        <f t="shared" si="0"/>
        <v>33</v>
      </c>
      <c r="AH1" s="266">
        <f t="shared" si="0"/>
        <v>34</v>
      </c>
      <c r="AI1" s="266">
        <f t="shared" si="0"/>
        <v>35</v>
      </c>
      <c r="AJ1" s="266">
        <f t="shared" si="0"/>
        <v>36</v>
      </c>
      <c r="AK1" s="266">
        <f t="shared" si="0"/>
        <v>37</v>
      </c>
      <c r="AL1" s="266">
        <f t="shared" si="0"/>
        <v>38</v>
      </c>
      <c r="AM1" s="266">
        <f t="shared" si="0"/>
        <v>39</v>
      </c>
      <c r="AN1" s="266">
        <f t="shared" si="0"/>
        <v>40</v>
      </c>
      <c r="AO1" s="266">
        <f t="shared" ref="AO1" si="1">AN1+1</f>
        <v>41</v>
      </c>
      <c r="AP1" s="266">
        <f t="shared" ref="AP1" si="2">AO1+1</f>
        <v>42</v>
      </c>
      <c r="AQ1" s="266">
        <f t="shared" ref="AQ1" si="3">AP1+1</f>
        <v>43</v>
      </c>
      <c r="AR1" s="266">
        <f t="shared" ref="AR1" si="4">AQ1+1</f>
        <v>44</v>
      </c>
      <c r="AS1" s="266">
        <f t="shared" ref="AS1" si="5">AR1+1</f>
        <v>45</v>
      </c>
      <c r="AT1" s="266">
        <f t="shared" ref="AT1" si="6">AS1+1</f>
        <v>46</v>
      </c>
      <c r="AU1" s="266">
        <f t="shared" ref="AU1" si="7">AT1+1</f>
        <v>47</v>
      </c>
      <c r="AV1" s="266">
        <f t="shared" ref="AV1" si="8">AU1+1</f>
        <v>48</v>
      </c>
      <c r="AW1" s="266">
        <f t="shared" ref="AW1" si="9">AV1+1</f>
        <v>49</v>
      </c>
      <c r="AX1" s="266">
        <f t="shared" ref="AX1" si="10">AW1+1</f>
        <v>50</v>
      </c>
      <c r="AY1" s="266">
        <f t="shared" ref="AY1:BC1" si="11">AX1+1</f>
        <v>51</v>
      </c>
      <c r="AZ1" s="266">
        <f t="shared" si="11"/>
        <v>52</v>
      </c>
      <c r="BA1" s="266">
        <f t="shared" si="11"/>
        <v>53</v>
      </c>
      <c r="BB1" s="266">
        <f t="shared" si="11"/>
        <v>54</v>
      </c>
      <c r="BC1" s="266">
        <f t="shared" si="11"/>
        <v>55</v>
      </c>
    </row>
    <row r="2" spans="1:55" s="266" customFormat="1" ht="12.75">
      <c r="C2" s="266" t="s">
        <v>1223</v>
      </c>
      <c r="D2" s="266" t="s">
        <v>1223</v>
      </c>
      <c r="E2" s="266" t="s">
        <v>1223</v>
      </c>
      <c r="F2" s="266">
        <v>1220</v>
      </c>
      <c r="G2" s="266">
        <v>1220</v>
      </c>
      <c r="H2" s="266">
        <v>1220</v>
      </c>
      <c r="I2" s="346" t="s">
        <v>1137</v>
      </c>
      <c r="J2" s="266">
        <v>1220</v>
      </c>
      <c r="K2" s="266">
        <v>1220</v>
      </c>
      <c r="L2" s="266">
        <v>1220</v>
      </c>
      <c r="M2" s="266">
        <v>1220</v>
      </c>
      <c r="N2" s="266">
        <v>1220</v>
      </c>
      <c r="O2" s="266">
        <v>1220</v>
      </c>
      <c r="P2" s="266" t="s">
        <v>1224</v>
      </c>
      <c r="R2" s="266" t="s">
        <v>1224</v>
      </c>
      <c r="S2" s="346" t="s">
        <v>1137</v>
      </c>
      <c r="T2" s="266" t="s">
        <v>1224</v>
      </c>
      <c r="U2" s="266" t="s">
        <v>1224</v>
      </c>
      <c r="V2" s="266" t="s">
        <v>1224</v>
      </c>
      <c r="W2" s="266" t="s">
        <v>1225</v>
      </c>
      <c r="X2" s="266" t="s">
        <v>1225</v>
      </c>
      <c r="Y2" s="266" t="s">
        <v>1225</v>
      </c>
      <c r="Z2" s="266" t="s">
        <v>1223</v>
      </c>
      <c r="AA2" s="266" t="s">
        <v>1223</v>
      </c>
      <c r="AB2" s="266" t="s">
        <v>1223</v>
      </c>
      <c r="AC2" s="266" t="s">
        <v>1224</v>
      </c>
      <c r="AD2" s="266" t="s">
        <v>1224</v>
      </c>
      <c r="AE2" s="266" t="s">
        <v>1224</v>
      </c>
      <c r="AF2" s="266" t="s">
        <v>1224</v>
      </c>
      <c r="AG2" s="267" t="s">
        <v>1084</v>
      </c>
      <c r="AH2" s="267" t="s">
        <v>1084</v>
      </c>
      <c r="AI2" s="346" t="s">
        <v>1137</v>
      </c>
      <c r="AJ2" s="267" t="s">
        <v>1084</v>
      </c>
      <c r="AK2" s="267" t="s">
        <v>1084</v>
      </c>
      <c r="AL2" s="346" t="s">
        <v>1137</v>
      </c>
      <c r="AM2" s="267" t="s">
        <v>1084</v>
      </c>
      <c r="AN2" s="267" t="s">
        <v>1084</v>
      </c>
      <c r="AO2" s="267" t="s">
        <v>1223</v>
      </c>
      <c r="AP2" s="267" t="s">
        <v>1223</v>
      </c>
      <c r="AQ2" s="267"/>
      <c r="AR2" s="267" t="s">
        <v>1223</v>
      </c>
      <c r="AS2" s="267" t="s">
        <v>1223</v>
      </c>
      <c r="AT2" s="267" t="s">
        <v>1223</v>
      </c>
      <c r="AU2" s="267" t="s">
        <v>1223</v>
      </c>
      <c r="AV2" s="267" t="s">
        <v>1223</v>
      </c>
      <c r="AW2" s="267" t="s">
        <v>1223</v>
      </c>
      <c r="AX2" s="267" t="s">
        <v>1223</v>
      </c>
      <c r="AY2" s="267" t="s">
        <v>1223</v>
      </c>
      <c r="AZ2" s="309" t="s">
        <v>1225</v>
      </c>
      <c r="BA2" s="309" t="s">
        <v>1225</v>
      </c>
      <c r="BB2" s="309" t="s">
        <v>1225</v>
      </c>
      <c r="BC2" s="309" t="s">
        <v>1225</v>
      </c>
    </row>
    <row r="3" spans="1:55" ht="60">
      <c r="A3" s="6" t="s">
        <v>1</v>
      </c>
      <c r="B3" s="6" t="s">
        <v>2</v>
      </c>
      <c r="C3" s="6" t="s">
        <v>0</v>
      </c>
      <c r="D3" s="6" t="s">
        <v>617</v>
      </c>
      <c r="E3" s="6" t="s">
        <v>618</v>
      </c>
      <c r="F3" s="353" t="s">
        <v>619</v>
      </c>
      <c r="G3" s="353" t="s">
        <v>620</v>
      </c>
      <c r="H3" s="353" t="s">
        <v>621</v>
      </c>
      <c r="I3" s="347" t="s">
        <v>624</v>
      </c>
      <c r="J3" s="354" t="s">
        <v>625</v>
      </c>
      <c r="K3" s="354" t="s">
        <v>622</v>
      </c>
      <c r="L3" s="354" t="s">
        <v>623</v>
      </c>
      <c r="M3" s="7" t="s">
        <v>636</v>
      </c>
      <c r="N3" s="7" t="s">
        <v>1143</v>
      </c>
      <c r="O3" s="7" t="s">
        <v>1345</v>
      </c>
      <c r="P3" s="1" t="s">
        <v>1400</v>
      </c>
      <c r="Q3" s="1" t="s">
        <v>1401</v>
      </c>
      <c r="R3" s="1" t="s">
        <v>1402</v>
      </c>
      <c r="S3" s="347" t="s">
        <v>627</v>
      </c>
      <c r="T3" s="1" t="s">
        <v>626</v>
      </c>
      <c r="U3" s="1" t="s">
        <v>628</v>
      </c>
      <c r="V3" s="1" t="s">
        <v>629</v>
      </c>
      <c r="W3" s="1" t="s">
        <v>630</v>
      </c>
      <c r="X3" s="1" t="s">
        <v>631</v>
      </c>
      <c r="Y3" s="1" t="s">
        <v>632</v>
      </c>
      <c r="Z3" s="1" t="s">
        <v>633</v>
      </c>
      <c r="AA3" s="1" t="s">
        <v>634</v>
      </c>
      <c r="AB3" s="1" t="s">
        <v>635</v>
      </c>
      <c r="AC3" s="1" t="s">
        <v>1085</v>
      </c>
      <c r="AD3" s="438" t="s">
        <v>1490</v>
      </c>
      <c r="AE3" s="1" t="s">
        <v>1086</v>
      </c>
      <c r="AF3" s="1" t="s">
        <v>1087</v>
      </c>
      <c r="AG3" s="355" t="s">
        <v>1403</v>
      </c>
      <c r="AH3" s="355" t="s">
        <v>1404</v>
      </c>
      <c r="AI3" s="347" t="s">
        <v>1405</v>
      </c>
      <c r="AJ3" s="355" t="s">
        <v>1141</v>
      </c>
      <c r="AK3" s="355" t="s">
        <v>1406</v>
      </c>
      <c r="AL3" s="347" t="s">
        <v>1407</v>
      </c>
      <c r="AM3" s="356" t="s">
        <v>1142</v>
      </c>
      <c r="AN3" s="356" t="s">
        <v>1408</v>
      </c>
      <c r="AO3" s="349" t="s">
        <v>1409</v>
      </c>
      <c r="AP3" s="349" t="s">
        <v>1138</v>
      </c>
      <c r="AQ3" s="349" t="s">
        <v>1410</v>
      </c>
      <c r="AR3" s="349" t="s">
        <v>1140</v>
      </c>
      <c r="AS3" s="349" t="s">
        <v>1139</v>
      </c>
      <c r="AT3" s="349" t="s">
        <v>1088</v>
      </c>
      <c r="AU3" s="349" t="s">
        <v>1089</v>
      </c>
      <c r="AV3" s="349" t="s">
        <v>1090</v>
      </c>
      <c r="AW3" s="349" t="s">
        <v>1091</v>
      </c>
      <c r="AX3" s="350" t="s">
        <v>1059</v>
      </c>
      <c r="AY3" s="350" t="s">
        <v>1174</v>
      </c>
      <c r="AZ3" s="352" t="s">
        <v>1058</v>
      </c>
      <c r="BA3" s="363" t="s">
        <v>1342</v>
      </c>
      <c r="BB3" s="363" t="s">
        <v>1343</v>
      </c>
      <c r="BC3" s="363" t="s">
        <v>1344</v>
      </c>
    </row>
    <row r="4" spans="1:55">
      <c r="A4" s="184" t="s">
        <v>659</v>
      </c>
      <c r="B4" s="1" t="s">
        <v>911</v>
      </c>
      <c r="C4" s="5">
        <f>SUM(C6:C376)</f>
        <v>3580588.7900000028</v>
      </c>
      <c r="D4" s="5">
        <f t="shared" ref="D4:AN4" si="12">SUM(D6:D376)</f>
        <v>1094002.71</v>
      </c>
      <c r="E4" s="5">
        <f t="shared" si="12"/>
        <v>10027997953.499989</v>
      </c>
      <c r="F4" s="5">
        <f t="shared" si="12"/>
        <v>9069.4</v>
      </c>
      <c r="G4" s="5">
        <f t="shared" si="12"/>
        <v>13183.509999999998</v>
      </c>
      <c r="H4" s="5">
        <f t="shared" si="12"/>
        <v>137295.04000000001</v>
      </c>
      <c r="I4" s="5">
        <f t="shared" si="12"/>
        <v>159547.95000000001</v>
      </c>
      <c r="J4" s="5">
        <f t="shared" si="12"/>
        <v>135026212.97999984</v>
      </c>
      <c r="K4" s="5">
        <f t="shared" si="12"/>
        <v>1177482574.6399999</v>
      </c>
      <c r="L4" s="5">
        <f t="shared" si="12"/>
        <v>303074443.41000015</v>
      </c>
      <c r="M4" s="5">
        <f t="shared" si="12"/>
        <v>738604.33000000007</v>
      </c>
      <c r="N4" s="5">
        <f t="shared" si="12"/>
        <v>1627542909.5900006</v>
      </c>
      <c r="O4" s="5">
        <f t="shared" si="12"/>
        <v>92412935.120000035</v>
      </c>
      <c r="P4" s="5">
        <f t="shared" si="12"/>
        <v>88722.48</v>
      </c>
      <c r="Q4" s="5">
        <f t="shared" si="12"/>
        <v>38397.619999999995</v>
      </c>
      <c r="R4" s="5">
        <f t="shared" si="12"/>
        <v>31929.3</v>
      </c>
      <c r="S4" s="5">
        <f t="shared" si="12"/>
        <v>159049.40000000002</v>
      </c>
      <c r="T4" s="5">
        <f t="shared" si="12"/>
        <v>158451374.43000001</v>
      </c>
      <c r="U4" s="5">
        <f t="shared" si="12"/>
        <v>52322.350000000006</v>
      </c>
      <c r="V4" s="5">
        <f t="shared" si="12"/>
        <v>31349470.380000018</v>
      </c>
      <c r="W4" s="5">
        <f t="shared" si="12"/>
        <v>51157.780000000006</v>
      </c>
      <c r="X4" s="5">
        <f t="shared" si="12"/>
        <v>9653.8970000000008</v>
      </c>
      <c r="Y4" s="5">
        <f t="shared" si="12"/>
        <v>4972.55</v>
      </c>
      <c r="Z4" s="5">
        <f t="shared" si="12"/>
        <v>473546536.3900001</v>
      </c>
      <c r="AA4" s="5">
        <f t="shared" si="12"/>
        <v>89486928.00999999</v>
      </c>
      <c r="AB4" s="5">
        <f t="shared" si="12"/>
        <v>50263197.370000005</v>
      </c>
      <c r="AC4" s="5">
        <f t="shared" si="12"/>
        <v>49365210.749999978</v>
      </c>
      <c r="AD4" s="5">
        <f t="shared" si="12"/>
        <v>583463805.39873886</v>
      </c>
      <c r="AE4" s="5">
        <f t="shared" si="12"/>
        <v>126386898.50000003</v>
      </c>
      <c r="AF4" s="5">
        <f t="shared" si="12"/>
        <v>315689501.08999985</v>
      </c>
      <c r="AG4" s="5">
        <f t="shared" si="12"/>
        <v>110251031.16000003</v>
      </c>
      <c r="AH4" s="5">
        <f t="shared" si="12"/>
        <v>283502651.85000002</v>
      </c>
      <c r="AI4" s="5">
        <f t="shared" si="12"/>
        <v>393753683.00999981</v>
      </c>
      <c r="AJ4" s="5">
        <f t="shared" si="12"/>
        <v>1529611273.9738953</v>
      </c>
      <c r="AK4" s="5">
        <f t="shared" si="12"/>
        <v>1977064435.8850002</v>
      </c>
      <c r="AL4" s="5">
        <f t="shared" si="12"/>
        <v>1765061127.7715192</v>
      </c>
      <c r="AM4" s="5">
        <f t="shared" si="12"/>
        <v>1279129574623.2822</v>
      </c>
      <c r="AN4" s="5">
        <f t="shared" si="12"/>
        <v>1318249006935</v>
      </c>
      <c r="AO4" s="307">
        <v>1.1000000000000001</v>
      </c>
      <c r="AP4" s="307">
        <v>1.1000000000000001</v>
      </c>
      <c r="AQ4" s="307">
        <v>0</v>
      </c>
      <c r="AR4" s="308">
        <v>65226.69</v>
      </c>
      <c r="AS4" s="308">
        <v>66721.899999999994</v>
      </c>
      <c r="AT4" s="308">
        <v>96807.23</v>
      </c>
      <c r="AU4" s="308">
        <v>98743.27</v>
      </c>
      <c r="AV4" s="308">
        <v>46754.17</v>
      </c>
      <c r="AW4" s="308">
        <v>47689.24</v>
      </c>
      <c r="AX4" s="322">
        <f t="shared" ref="AX4:BC4" si="13">SUM(AX6:AX376)</f>
        <v>1315863394.6900001</v>
      </c>
      <c r="AY4" s="322">
        <f t="shared" si="13"/>
        <v>54144481.269999996</v>
      </c>
      <c r="AZ4" s="351">
        <f t="shared" si="13"/>
        <v>21760.734000000019</v>
      </c>
      <c r="BA4" s="123">
        <f t="shared" si="13"/>
        <v>17.974230000000045</v>
      </c>
      <c r="BB4" s="123">
        <f t="shared" si="13"/>
        <v>1.4899900000000008</v>
      </c>
      <c r="BC4" s="123">
        <f t="shared" si="13"/>
        <v>6.3270000000000231</v>
      </c>
    </row>
    <row r="5" spans="1:55" s="176" customFormat="1" ht="7.5" customHeight="1">
      <c r="A5" s="177"/>
      <c r="B5" s="175"/>
      <c r="C5" s="358"/>
      <c r="D5" s="358"/>
      <c r="E5" s="358"/>
      <c r="F5" s="358"/>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9"/>
      <c r="AP5" s="359"/>
      <c r="AQ5" s="359"/>
      <c r="AR5" s="358"/>
      <c r="AS5" s="358"/>
      <c r="AT5" s="358"/>
      <c r="AU5" s="358"/>
      <c r="AV5" s="358"/>
      <c r="AW5" s="358"/>
      <c r="AX5" s="360"/>
      <c r="AY5" s="360"/>
      <c r="AZ5" s="361"/>
    </row>
    <row r="6" spans="1:55">
      <c r="A6" s="311" t="s">
        <v>3</v>
      </c>
      <c r="B6" s="13" t="s">
        <v>4</v>
      </c>
      <c r="C6" s="3">
        <v>33264.19</v>
      </c>
      <c r="D6" s="3">
        <v>56</v>
      </c>
      <c r="E6" s="3">
        <v>1862794.83</v>
      </c>
      <c r="F6">
        <v>0</v>
      </c>
      <c r="G6">
        <v>0</v>
      </c>
      <c r="H6">
        <v>1</v>
      </c>
      <c r="I6" s="348">
        <f>H6+G6+F6</f>
        <v>1</v>
      </c>
      <c r="J6" s="3">
        <v>0</v>
      </c>
      <c r="K6" s="3">
        <v>8230.7099999999991</v>
      </c>
      <c r="L6" s="3">
        <v>825.52</v>
      </c>
      <c r="M6" s="3">
        <v>0</v>
      </c>
      <c r="N6" s="4">
        <v>9056.23</v>
      </c>
      <c r="O6" s="4">
        <v>0</v>
      </c>
      <c r="P6" s="3">
        <v>0</v>
      </c>
      <c r="Q6" s="3">
        <v>0</v>
      </c>
      <c r="R6" s="3">
        <v>0</v>
      </c>
      <c r="S6" s="348">
        <f>R6+P6+Q6</f>
        <v>0</v>
      </c>
      <c r="T6" s="3">
        <v>0</v>
      </c>
      <c r="U6" s="3">
        <v>2.8</v>
      </c>
      <c r="V6" s="3">
        <v>1526.13</v>
      </c>
      <c r="W6" s="3">
        <v>1.87</v>
      </c>
      <c r="X6" s="3">
        <v>0</v>
      </c>
      <c r="Y6" s="2">
        <v>0</v>
      </c>
      <c r="Z6" s="3">
        <v>16306.92</v>
      </c>
      <c r="AA6" s="3">
        <v>0</v>
      </c>
      <c r="AB6" s="3">
        <v>0</v>
      </c>
      <c r="AC6" s="3">
        <v>27356.880000000001</v>
      </c>
      <c r="AD6" s="3">
        <v>139450.01717165476</v>
      </c>
      <c r="AE6" s="3">
        <v>14879.78</v>
      </c>
      <c r="AF6" s="3">
        <v>23464.27</v>
      </c>
      <c r="AG6" s="3">
        <v>0</v>
      </c>
      <c r="AH6" s="3">
        <v>0</v>
      </c>
      <c r="AI6" s="348">
        <f>AH6+AG6</f>
        <v>0</v>
      </c>
      <c r="AJ6" s="3">
        <v>79075</v>
      </c>
      <c r="AK6" s="3">
        <v>79075</v>
      </c>
      <c r="AL6" s="348">
        <f>(0.4738*AJ6)+(0.5262*AK6)</f>
        <v>79075</v>
      </c>
      <c r="AM6" s="3">
        <v>53633014</v>
      </c>
      <c r="AN6" s="3">
        <v>58979385</v>
      </c>
      <c r="AO6" s="269">
        <v>1</v>
      </c>
      <c r="AP6" s="269">
        <v>1</v>
      </c>
      <c r="AQ6" s="269">
        <v>0</v>
      </c>
      <c r="AR6" s="174">
        <v>65216.05</v>
      </c>
      <c r="AS6" s="174">
        <v>66520</v>
      </c>
      <c r="AT6" s="174">
        <v>96805</v>
      </c>
      <c r="AU6" s="174">
        <v>98741</v>
      </c>
      <c r="AV6" s="174">
        <v>46784.33</v>
      </c>
      <c r="AW6" s="174">
        <v>47720</v>
      </c>
      <c r="AX6" s="67">
        <v>197280.95</v>
      </c>
      <c r="AY6" s="67">
        <v>11460.54</v>
      </c>
      <c r="AZ6" s="206">
        <v>0.88300000000000001</v>
      </c>
      <c r="BA6">
        <v>4.8578999999999997E-2</v>
      </c>
      <c r="BB6">
        <v>4.0270000000000002E-3</v>
      </c>
      <c r="BC6">
        <v>1.7100000000000001E-2</v>
      </c>
    </row>
    <row r="7" spans="1:55">
      <c r="A7" s="311" t="s">
        <v>5</v>
      </c>
      <c r="B7" s="13" t="s">
        <v>6</v>
      </c>
      <c r="C7" s="3">
        <v>27306.09</v>
      </c>
      <c r="D7" s="3">
        <v>12</v>
      </c>
      <c r="E7" s="3">
        <v>327673.03000000003</v>
      </c>
      <c r="F7">
        <v>0</v>
      </c>
      <c r="G7">
        <v>0</v>
      </c>
      <c r="H7">
        <v>1</v>
      </c>
      <c r="I7" s="348">
        <f t="shared" ref="I7:I70" si="14">H7+G7+F7</f>
        <v>1</v>
      </c>
      <c r="J7" s="3">
        <v>0</v>
      </c>
      <c r="K7" s="3">
        <v>8315.31</v>
      </c>
      <c r="L7" s="3">
        <v>808.91</v>
      </c>
      <c r="M7" s="3">
        <v>0</v>
      </c>
      <c r="N7" s="4">
        <v>9124.2199999999993</v>
      </c>
      <c r="O7" s="4">
        <v>0</v>
      </c>
      <c r="P7" s="3">
        <v>0</v>
      </c>
      <c r="Q7" s="3">
        <v>0</v>
      </c>
      <c r="R7" s="3">
        <v>0</v>
      </c>
      <c r="S7" s="348">
        <f t="shared" ref="S7:S70" si="15">R7+P7+Q7</f>
        <v>0</v>
      </c>
      <c r="T7" s="3">
        <v>0</v>
      </c>
      <c r="U7" s="3">
        <v>0.6</v>
      </c>
      <c r="V7" s="3">
        <v>286.16000000000003</v>
      </c>
      <c r="W7" s="3">
        <v>0</v>
      </c>
      <c r="X7" s="3">
        <v>0</v>
      </c>
      <c r="Y7" s="2">
        <v>0</v>
      </c>
      <c r="Z7" s="3">
        <v>0</v>
      </c>
      <c r="AA7" s="3">
        <v>0</v>
      </c>
      <c r="AB7" s="3">
        <v>0</v>
      </c>
      <c r="AC7" s="3">
        <v>22992.07</v>
      </c>
      <c r="AD7" s="3">
        <v>58549.959184871455</v>
      </c>
      <c r="AE7" s="3">
        <v>0</v>
      </c>
      <c r="AF7" s="3">
        <v>0</v>
      </c>
      <c r="AG7" s="3">
        <v>0</v>
      </c>
      <c r="AH7" s="3">
        <v>0</v>
      </c>
      <c r="AI7" s="348">
        <f t="shared" ref="AI7:AI70" si="16">AH7+AG7</f>
        <v>0</v>
      </c>
      <c r="AJ7" s="3">
        <v>31907.818500000001</v>
      </c>
      <c r="AK7" s="3">
        <v>32037.5</v>
      </c>
      <c r="AL7" s="348">
        <f t="shared" ref="AL7:AL70" si="17">(0.4738*AJ7)+(0.5262*AK7)</f>
        <v>31976.0569053</v>
      </c>
      <c r="AM7" s="3">
        <v>21271879</v>
      </c>
      <c r="AN7" s="3">
        <v>23315580</v>
      </c>
      <c r="AO7" s="269">
        <v>1</v>
      </c>
      <c r="AP7" s="269">
        <v>1</v>
      </c>
      <c r="AQ7" s="269">
        <v>0</v>
      </c>
      <c r="AR7" s="174">
        <v>65983.5</v>
      </c>
      <c r="AS7" s="174">
        <v>66520</v>
      </c>
      <c r="AT7" s="174">
        <v>96805</v>
      </c>
      <c r="AU7" s="174">
        <v>98741</v>
      </c>
      <c r="AV7" s="174">
        <v>46784.33</v>
      </c>
      <c r="AW7" s="174">
        <v>47720</v>
      </c>
      <c r="AX7" s="67">
        <v>35215.97</v>
      </c>
      <c r="AY7" s="67">
        <v>1920.7</v>
      </c>
      <c r="AZ7" s="206">
        <v>0.27200000000000002</v>
      </c>
      <c r="BA7">
        <v>4.8578999999999997E-2</v>
      </c>
      <c r="BB7">
        <v>4.0270000000000002E-3</v>
      </c>
      <c r="BC7">
        <v>1.7100000000000001E-2</v>
      </c>
    </row>
    <row r="8" spans="1:55">
      <c r="A8" s="311" t="s">
        <v>7</v>
      </c>
      <c r="B8" s="13" t="s">
        <v>8</v>
      </c>
      <c r="C8" s="3">
        <v>8509.82</v>
      </c>
      <c r="D8" s="3">
        <v>4506</v>
      </c>
      <c r="E8" s="3">
        <v>38345262.939999998</v>
      </c>
      <c r="F8">
        <v>50</v>
      </c>
      <c r="G8">
        <v>55</v>
      </c>
      <c r="H8">
        <v>570</v>
      </c>
      <c r="I8" s="348">
        <f t="shared" si="14"/>
        <v>675</v>
      </c>
      <c r="J8" s="3">
        <v>534854.65</v>
      </c>
      <c r="K8" s="3">
        <v>4782476.13</v>
      </c>
      <c r="L8" s="3">
        <v>1146595.8400000001</v>
      </c>
      <c r="M8" s="3">
        <v>0</v>
      </c>
      <c r="N8" s="4">
        <v>6463926.6200000001</v>
      </c>
      <c r="O8" s="4">
        <v>486231.5</v>
      </c>
      <c r="P8" s="3">
        <v>1296</v>
      </c>
      <c r="Q8" s="3">
        <v>571</v>
      </c>
      <c r="R8" s="3">
        <v>403</v>
      </c>
      <c r="S8" s="348">
        <f t="shared" si="15"/>
        <v>2270</v>
      </c>
      <c r="T8" s="3">
        <v>2867028.94</v>
      </c>
      <c r="U8" s="3">
        <v>225.3</v>
      </c>
      <c r="V8" s="3">
        <v>123712.05</v>
      </c>
      <c r="W8" s="3">
        <v>188</v>
      </c>
      <c r="X8" s="3">
        <v>12</v>
      </c>
      <c r="Y8" s="2">
        <v>0</v>
      </c>
      <c r="Z8" s="3">
        <v>1631074.4</v>
      </c>
      <c r="AA8" s="3">
        <v>104077.98</v>
      </c>
      <c r="AB8" s="3">
        <v>0</v>
      </c>
      <c r="AC8" s="3">
        <v>202408.08</v>
      </c>
      <c r="AD8" s="3">
        <v>2094723.6568846798</v>
      </c>
      <c r="AE8" s="3">
        <v>1236452.74</v>
      </c>
      <c r="AF8" s="3">
        <v>2198297.16</v>
      </c>
      <c r="AG8" s="3">
        <v>1370888.68</v>
      </c>
      <c r="AH8" s="3">
        <v>3525142.31</v>
      </c>
      <c r="AI8" s="348">
        <f t="shared" si="16"/>
        <v>4896030.99</v>
      </c>
      <c r="AJ8" s="3">
        <v>1964474.5545000001</v>
      </c>
      <c r="AK8" s="3">
        <v>3350000</v>
      </c>
      <c r="AL8" s="348">
        <f t="shared" si="17"/>
        <v>2693538.0439221002</v>
      </c>
      <c r="AM8" s="3">
        <v>1309649703</v>
      </c>
      <c r="AN8" s="3">
        <v>1417501736</v>
      </c>
      <c r="AO8" s="269">
        <v>1</v>
      </c>
      <c r="AP8" s="269">
        <v>1</v>
      </c>
      <c r="AQ8" s="269">
        <v>0</v>
      </c>
      <c r="AR8" s="174">
        <v>65216.05</v>
      </c>
      <c r="AS8" s="174">
        <v>66520</v>
      </c>
      <c r="AT8" s="174">
        <v>96805</v>
      </c>
      <c r="AU8" s="174">
        <v>98741</v>
      </c>
      <c r="AV8" s="174">
        <v>46784.33</v>
      </c>
      <c r="AW8" s="174">
        <v>47720</v>
      </c>
      <c r="AX8" s="67">
        <v>5721013.4400000004</v>
      </c>
      <c r="AY8" s="67">
        <v>214197.43</v>
      </c>
      <c r="AZ8" s="206">
        <v>97.903000000000006</v>
      </c>
      <c r="BA8">
        <v>4.8578999999999997E-2</v>
      </c>
      <c r="BB8">
        <v>4.0270000000000002E-3</v>
      </c>
      <c r="BC8">
        <v>1.7100000000000001E-2</v>
      </c>
    </row>
    <row r="9" spans="1:55">
      <c r="A9" s="311" t="s">
        <v>9</v>
      </c>
      <c r="B9" s="13" t="s">
        <v>10</v>
      </c>
      <c r="C9" s="3">
        <v>14183.38</v>
      </c>
      <c r="D9" s="3">
        <v>175</v>
      </c>
      <c r="E9" s="3">
        <v>2482091.12</v>
      </c>
      <c r="F9">
        <v>1</v>
      </c>
      <c r="G9">
        <v>2</v>
      </c>
      <c r="H9">
        <v>26</v>
      </c>
      <c r="I9" s="348">
        <f t="shared" si="14"/>
        <v>29</v>
      </c>
      <c r="J9" s="3">
        <v>19630.29</v>
      </c>
      <c r="K9" s="3">
        <v>200181.2</v>
      </c>
      <c r="L9" s="3">
        <v>33554.019999999997</v>
      </c>
      <c r="M9" s="3">
        <v>0</v>
      </c>
      <c r="N9" s="4">
        <v>253365.51</v>
      </c>
      <c r="O9" s="4">
        <v>9815.15</v>
      </c>
      <c r="P9" s="3">
        <v>19</v>
      </c>
      <c r="Q9" s="3">
        <v>10</v>
      </c>
      <c r="R9" s="3">
        <v>3</v>
      </c>
      <c r="S9" s="348">
        <f t="shared" si="15"/>
        <v>32</v>
      </c>
      <c r="T9" s="3">
        <v>0</v>
      </c>
      <c r="U9" s="3">
        <v>0</v>
      </c>
      <c r="V9" s="3">
        <v>0</v>
      </c>
      <c r="W9" s="3">
        <v>12</v>
      </c>
      <c r="X9" s="3">
        <v>5</v>
      </c>
      <c r="Y9" s="2">
        <v>0</v>
      </c>
      <c r="Z9" s="3">
        <v>104152.71</v>
      </c>
      <c r="AA9" s="3">
        <v>43308.480000000003</v>
      </c>
      <c r="AB9" s="3">
        <v>0</v>
      </c>
      <c r="AC9" s="3">
        <v>124273.37</v>
      </c>
      <c r="AD9" s="3">
        <v>903728.93483336119</v>
      </c>
      <c r="AE9" s="3">
        <v>55417.65</v>
      </c>
      <c r="AF9" s="3">
        <v>85177.22</v>
      </c>
      <c r="AG9" s="3">
        <v>0</v>
      </c>
      <c r="AH9" s="3">
        <v>0</v>
      </c>
      <c r="AI9" s="348">
        <f t="shared" si="16"/>
        <v>0</v>
      </c>
      <c r="AJ9" s="3">
        <v>446355.84</v>
      </c>
      <c r="AK9" s="3">
        <v>507294.59</v>
      </c>
      <c r="AL9" s="348">
        <f t="shared" si="17"/>
        <v>478421.81024999998</v>
      </c>
      <c r="AM9" s="3">
        <v>297570560</v>
      </c>
      <c r="AN9" s="3">
        <v>307838225</v>
      </c>
      <c r="AO9" s="269">
        <v>1</v>
      </c>
      <c r="AP9" s="269">
        <v>1</v>
      </c>
      <c r="AQ9" s="269">
        <v>0</v>
      </c>
      <c r="AR9" s="174">
        <v>65216.05</v>
      </c>
      <c r="AS9" s="174">
        <v>66520</v>
      </c>
      <c r="AT9" s="174">
        <v>96805</v>
      </c>
      <c r="AU9" s="174">
        <v>98741</v>
      </c>
      <c r="AV9" s="174">
        <v>46784.33</v>
      </c>
      <c r="AW9" s="174">
        <v>47720</v>
      </c>
      <c r="AX9" s="67">
        <v>298027.53999999998</v>
      </c>
      <c r="AY9" s="67">
        <v>14378.93</v>
      </c>
      <c r="AZ9" s="206">
        <v>4.2119999999999997</v>
      </c>
      <c r="BA9">
        <v>4.8578999999999997E-2</v>
      </c>
      <c r="BB9">
        <v>4.0270000000000002E-3</v>
      </c>
      <c r="BC9">
        <v>1.7100000000000001E-2</v>
      </c>
    </row>
    <row r="10" spans="1:55">
      <c r="A10" s="311" t="s">
        <v>11</v>
      </c>
      <c r="B10" s="13" t="s">
        <v>12</v>
      </c>
      <c r="C10" s="3">
        <v>10835.25</v>
      </c>
      <c r="D10" s="3">
        <v>345</v>
      </c>
      <c r="E10" s="3">
        <v>3738159.9</v>
      </c>
      <c r="F10">
        <v>0</v>
      </c>
      <c r="G10">
        <v>5</v>
      </c>
      <c r="H10">
        <v>20</v>
      </c>
      <c r="I10" s="348">
        <f t="shared" si="14"/>
        <v>25</v>
      </c>
      <c r="J10" s="3">
        <v>50010.57</v>
      </c>
      <c r="K10" s="3">
        <v>172686.25</v>
      </c>
      <c r="L10" s="3">
        <v>24111.18</v>
      </c>
      <c r="M10" s="3">
        <v>0</v>
      </c>
      <c r="N10" s="4">
        <v>246808</v>
      </c>
      <c r="O10" s="4">
        <v>0</v>
      </c>
      <c r="P10" s="3">
        <v>0</v>
      </c>
      <c r="Q10" s="3">
        <v>0</v>
      </c>
      <c r="R10" s="3">
        <v>0</v>
      </c>
      <c r="S10" s="348">
        <f t="shared" si="15"/>
        <v>0</v>
      </c>
      <c r="T10" s="3">
        <v>0</v>
      </c>
      <c r="U10" s="3">
        <v>0</v>
      </c>
      <c r="V10" s="3">
        <v>0</v>
      </c>
      <c r="W10" s="3">
        <v>23</v>
      </c>
      <c r="X10" s="3">
        <v>8.7100000000000009</v>
      </c>
      <c r="Y10" s="2">
        <v>0</v>
      </c>
      <c r="Z10" s="3">
        <v>203766.85</v>
      </c>
      <c r="AA10" s="3">
        <v>76973.17</v>
      </c>
      <c r="AB10" s="3">
        <v>0</v>
      </c>
      <c r="AC10" s="3">
        <v>0</v>
      </c>
      <c r="AD10" s="3">
        <v>0</v>
      </c>
      <c r="AE10" s="3">
        <v>48460.06</v>
      </c>
      <c r="AF10" s="3">
        <v>100769.31</v>
      </c>
      <c r="AG10" s="3">
        <v>0</v>
      </c>
      <c r="AH10" s="3">
        <v>0</v>
      </c>
      <c r="AI10" s="348">
        <f t="shared" si="16"/>
        <v>0</v>
      </c>
      <c r="AJ10" s="3">
        <v>570489.01199999999</v>
      </c>
      <c r="AK10" s="3">
        <v>656391</v>
      </c>
      <c r="AL10" s="348">
        <f t="shared" si="17"/>
        <v>615690.63808559999</v>
      </c>
      <c r="AM10" s="3">
        <v>380326008</v>
      </c>
      <c r="AN10" s="3">
        <v>389054463</v>
      </c>
      <c r="AO10" s="269">
        <v>1</v>
      </c>
      <c r="AP10" s="269">
        <v>1</v>
      </c>
      <c r="AQ10" s="269">
        <v>0.04</v>
      </c>
      <c r="AR10" s="174">
        <v>65216.05</v>
      </c>
      <c r="AS10" s="174">
        <v>66520</v>
      </c>
      <c r="AT10" s="174">
        <v>96805</v>
      </c>
      <c r="AU10" s="174">
        <v>98741</v>
      </c>
      <c r="AV10" s="174">
        <v>46784.33</v>
      </c>
      <c r="AW10" s="174">
        <v>47720</v>
      </c>
      <c r="AX10" s="67">
        <v>477577.35</v>
      </c>
      <c r="AY10" s="67">
        <v>21028.12</v>
      </c>
      <c r="AZ10" s="206">
        <v>7.8810000000000002</v>
      </c>
      <c r="BA10">
        <v>4.8578999999999997E-2</v>
      </c>
      <c r="BB10">
        <v>4.0270000000000002E-3</v>
      </c>
      <c r="BC10">
        <v>1.7100000000000001E-2</v>
      </c>
    </row>
    <row r="11" spans="1:55">
      <c r="A11" s="311" t="s">
        <v>13</v>
      </c>
      <c r="B11" s="13" t="s">
        <v>14</v>
      </c>
      <c r="C11" s="3">
        <v>8507.4699999999993</v>
      </c>
      <c r="D11" s="3">
        <v>2550</v>
      </c>
      <c r="E11" s="3">
        <v>21694043.140000001</v>
      </c>
      <c r="F11">
        <v>37</v>
      </c>
      <c r="G11">
        <v>45</v>
      </c>
      <c r="H11">
        <v>390</v>
      </c>
      <c r="I11" s="348">
        <f t="shared" si="14"/>
        <v>472</v>
      </c>
      <c r="J11" s="3">
        <v>435539.39</v>
      </c>
      <c r="K11" s="3">
        <v>2875805.6</v>
      </c>
      <c r="L11" s="3">
        <v>696068.59</v>
      </c>
      <c r="M11" s="3">
        <v>0</v>
      </c>
      <c r="N11" s="4">
        <v>4007413.58</v>
      </c>
      <c r="O11" s="4">
        <v>358110.16</v>
      </c>
      <c r="P11" s="3">
        <v>12</v>
      </c>
      <c r="Q11" s="3">
        <v>9</v>
      </c>
      <c r="R11" s="3">
        <v>10</v>
      </c>
      <c r="S11" s="348">
        <f t="shared" si="15"/>
        <v>31</v>
      </c>
      <c r="T11" s="3">
        <v>37771.760000000002</v>
      </c>
      <c r="U11" s="3">
        <v>127.5</v>
      </c>
      <c r="V11" s="3">
        <v>70011.289999999994</v>
      </c>
      <c r="W11" s="3">
        <v>157</v>
      </c>
      <c r="X11" s="3">
        <v>0</v>
      </c>
      <c r="Y11" s="2">
        <v>0</v>
      </c>
      <c r="Z11" s="3">
        <v>1362058.52</v>
      </c>
      <c r="AA11" s="3">
        <v>0</v>
      </c>
      <c r="AB11" s="3">
        <v>0</v>
      </c>
      <c r="AC11" s="3">
        <v>65766.23</v>
      </c>
      <c r="AD11" s="3">
        <v>988141.49471996771</v>
      </c>
      <c r="AE11" s="3">
        <v>393932.73</v>
      </c>
      <c r="AF11" s="3">
        <v>902992.97</v>
      </c>
      <c r="AG11" s="3">
        <v>524862.09</v>
      </c>
      <c r="AH11" s="3">
        <v>1349645.39</v>
      </c>
      <c r="AI11" s="348">
        <f t="shared" si="16"/>
        <v>1874507.48</v>
      </c>
      <c r="AJ11" s="3">
        <v>1964165.9550000001</v>
      </c>
      <c r="AK11" s="3">
        <v>2570834</v>
      </c>
      <c r="AL11" s="348">
        <f t="shared" si="17"/>
        <v>2283394.6802789997</v>
      </c>
      <c r="AM11" s="3">
        <v>1309443970</v>
      </c>
      <c r="AN11" s="3">
        <v>1485357519</v>
      </c>
      <c r="AO11" s="269">
        <v>1</v>
      </c>
      <c r="AP11" s="269">
        <v>1</v>
      </c>
      <c r="AQ11" s="269">
        <v>0</v>
      </c>
      <c r="AR11" s="174">
        <v>65216.05</v>
      </c>
      <c r="AS11" s="174">
        <v>66520</v>
      </c>
      <c r="AT11" s="174">
        <v>96805</v>
      </c>
      <c r="AU11" s="174">
        <v>98741</v>
      </c>
      <c r="AV11" s="174">
        <v>46784.33</v>
      </c>
      <c r="AW11" s="174">
        <v>47720</v>
      </c>
      <c r="AX11" s="67">
        <v>3069918.08</v>
      </c>
      <c r="AY11" s="67">
        <v>113982.78</v>
      </c>
      <c r="AZ11" s="206">
        <v>50.82</v>
      </c>
      <c r="BA11">
        <v>4.8578999999999997E-2</v>
      </c>
      <c r="BB11">
        <v>4.0270000000000002E-3</v>
      </c>
      <c r="BC11">
        <v>1.7100000000000001E-2</v>
      </c>
    </row>
    <row r="12" spans="1:55">
      <c r="A12" s="311" t="s">
        <v>15</v>
      </c>
      <c r="B12" s="13" t="s">
        <v>16</v>
      </c>
      <c r="C12" s="3">
        <v>8979.26</v>
      </c>
      <c r="D12" s="3">
        <v>618.73</v>
      </c>
      <c r="E12" s="3">
        <v>5555736.3499999996</v>
      </c>
      <c r="F12">
        <v>3</v>
      </c>
      <c r="G12">
        <v>2</v>
      </c>
      <c r="H12">
        <v>80</v>
      </c>
      <c r="I12" s="348">
        <f t="shared" si="14"/>
        <v>85</v>
      </c>
      <c r="J12" s="3">
        <v>19307.830000000002</v>
      </c>
      <c r="K12" s="3">
        <v>666608.52</v>
      </c>
      <c r="L12" s="3">
        <v>116765.08</v>
      </c>
      <c r="M12" s="3">
        <v>0</v>
      </c>
      <c r="N12" s="4">
        <v>802681.42999999993</v>
      </c>
      <c r="O12" s="4">
        <v>28961.75</v>
      </c>
      <c r="P12" s="3">
        <v>0</v>
      </c>
      <c r="Q12" s="3">
        <v>0</v>
      </c>
      <c r="R12" s="3">
        <v>0</v>
      </c>
      <c r="S12" s="348">
        <f t="shared" si="15"/>
        <v>0</v>
      </c>
      <c r="T12" s="3">
        <v>0</v>
      </c>
      <c r="U12" s="3">
        <v>30.94</v>
      </c>
      <c r="V12" s="3">
        <v>16978.2</v>
      </c>
      <c r="W12" s="3">
        <v>49.68</v>
      </c>
      <c r="X12" s="3">
        <v>4.1399999999999997</v>
      </c>
      <c r="Y12" s="2">
        <v>0</v>
      </c>
      <c r="Z12" s="3">
        <v>431153.59</v>
      </c>
      <c r="AA12" s="3">
        <v>35823.85</v>
      </c>
      <c r="AB12" s="3">
        <v>0</v>
      </c>
      <c r="AC12" s="3">
        <v>67061.56</v>
      </c>
      <c r="AD12" s="3">
        <v>279708.72553937114</v>
      </c>
      <c r="AE12" s="3">
        <v>0</v>
      </c>
      <c r="AF12" s="3">
        <v>121804.37</v>
      </c>
      <c r="AG12" s="3">
        <v>119877.29</v>
      </c>
      <c r="AH12" s="3">
        <v>308255.90000000002</v>
      </c>
      <c r="AI12" s="348">
        <f t="shared" si="16"/>
        <v>428133.19</v>
      </c>
      <c r="AJ12" s="3">
        <v>569338.59750000003</v>
      </c>
      <c r="AK12" s="3">
        <v>635000</v>
      </c>
      <c r="AL12" s="348">
        <f t="shared" si="17"/>
        <v>603889.62749550003</v>
      </c>
      <c r="AM12" s="3">
        <v>379559065</v>
      </c>
      <c r="AN12" s="3">
        <v>391873236</v>
      </c>
      <c r="AO12" s="269">
        <v>1</v>
      </c>
      <c r="AP12" s="269">
        <v>1</v>
      </c>
      <c r="AQ12" s="269">
        <v>0</v>
      </c>
      <c r="AR12" s="174">
        <v>65216.05</v>
      </c>
      <c r="AS12" s="174">
        <v>66520</v>
      </c>
      <c r="AT12" s="174">
        <v>96805</v>
      </c>
      <c r="AU12" s="174">
        <v>98741</v>
      </c>
      <c r="AV12" s="174">
        <v>46784.33</v>
      </c>
      <c r="AW12" s="174">
        <v>47720</v>
      </c>
      <c r="AX12" s="67">
        <v>771796.69</v>
      </c>
      <c r="AY12" s="67">
        <v>29329.52</v>
      </c>
      <c r="AZ12" s="206">
        <v>11.89</v>
      </c>
      <c r="BA12">
        <v>4.8578999999999997E-2</v>
      </c>
      <c r="BB12">
        <v>4.0270000000000002E-3</v>
      </c>
      <c r="BC12">
        <v>1.7100000000000001E-2</v>
      </c>
    </row>
    <row r="13" spans="1:55">
      <c r="A13" s="2" t="s">
        <v>17</v>
      </c>
      <c r="B13" s="2" t="s">
        <v>18</v>
      </c>
      <c r="C13" s="3">
        <v>8540.59</v>
      </c>
      <c r="D13" s="3">
        <v>18710</v>
      </c>
      <c r="E13" s="3">
        <v>159794379.41999999</v>
      </c>
      <c r="F13">
        <v>124</v>
      </c>
      <c r="G13">
        <v>230</v>
      </c>
      <c r="H13">
        <v>2066</v>
      </c>
      <c r="I13" s="348">
        <f t="shared" si="14"/>
        <v>2420</v>
      </c>
      <c r="J13" s="3">
        <v>2226944.5299999998</v>
      </c>
      <c r="K13" s="3">
        <v>17263646.300000001</v>
      </c>
      <c r="L13" s="3">
        <v>5040121.3499999996</v>
      </c>
      <c r="M13" s="3">
        <v>0</v>
      </c>
      <c r="N13" s="4">
        <v>24530712.18</v>
      </c>
      <c r="O13" s="4">
        <v>1200613.57</v>
      </c>
      <c r="P13" s="3">
        <v>1850</v>
      </c>
      <c r="Q13" s="3">
        <v>870</v>
      </c>
      <c r="R13" s="3">
        <v>550</v>
      </c>
      <c r="S13" s="348">
        <f t="shared" si="15"/>
        <v>3270</v>
      </c>
      <c r="T13" s="3">
        <v>4167865.36</v>
      </c>
      <c r="U13" s="3">
        <v>935.5</v>
      </c>
      <c r="V13" s="3">
        <v>513734.03</v>
      </c>
      <c r="W13" s="3">
        <v>780</v>
      </c>
      <c r="X13" s="3">
        <v>165</v>
      </c>
      <c r="Y13" s="2">
        <v>465</v>
      </c>
      <c r="Z13" s="3">
        <v>6766892.21</v>
      </c>
      <c r="AA13" s="3">
        <v>1429612.39</v>
      </c>
      <c r="AB13" s="3">
        <v>4435467.47</v>
      </c>
      <c r="AC13" s="3">
        <v>708900.56</v>
      </c>
      <c r="AD13" s="3">
        <v>8171333.0896053575</v>
      </c>
      <c r="AE13" s="3">
        <v>2642019.91</v>
      </c>
      <c r="AF13" s="3">
        <v>6638004.71</v>
      </c>
      <c r="AG13" s="3">
        <v>4885873.4800000004</v>
      </c>
      <c r="AH13" s="3">
        <v>12563674.67</v>
      </c>
      <c r="AI13" s="348">
        <f t="shared" si="16"/>
        <v>17449548.149999999</v>
      </c>
      <c r="AJ13" s="3">
        <v>12710600.756999999</v>
      </c>
      <c r="AK13" s="3">
        <v>14850000</v>
      </c>
      <c r="AL13" s="348">
        <f t="shared" si="17"/>
        <v>13836352.6386666</v>
      </c>
      <c r="AM13" s="3">
        <v>8473733838</v>
      </c>
      <c r="AN13" s="3">
        <v>8095080876</v>
      </c>
      <c r="AO13" s="269">
        <v>1</v>
      </c>
      <c r="AP13" s="269">
        <v>1</v>
      </c>
      <c r="AQ13" s="269">
        <v>0</v>
      </c>
      <c r="AR13" s="174">
        <v>65216.05</v>
      </c>
      <c r="AS13" s="174">
        <v>66520</v>
      </c>
      <c r="AT13" s="174">
        <v>96805</v>
      </c>
      <c r="AU13" s="174">
        <v>98741</v>
      </c>
      <c r="AV13" s="174">
        <v>46784.33</v>
      </c>
      <c r="AW13" s="174">
        <v>47720</v>
      </c>
      <c r="AX13" s="67">
        <v>22432105.559999999</v>
      </c>
      <c r="AY13" s="67">
        <v>835506.26</v>
      </c>
      <c r="AZ13" s="206">
        <v>378.43200000000002</v>
      </c>
      <c r="BA13">
        <v>4.8578999999999997E-2</v>
      </c>
      <c r="BB13">
        <v>4.0270000000000002E-3</v>
      </c>
      <c r="BC13">
        <v>1.7100000000000001E-2</v>
      </c>
    </row>
    <row r="14" spans="1:55">
      <c r="A14" s="2" t="s">
        <v>19</v>
      </c>
      <c r="B14" s="2" t="s">
        <v>20</v>
      </c>
      <c r="C14" s="3">
        <v>9547.75</v>
      </c>
      <c r="D14" s="3">
        <v>117</v>
      </c>
      <c r="E14" s="3">
        <v>1117087.02</v>
      </c>
      <c r="F14">
        <v>1</v>
      </c>
      <c r="G14">
        <v>2</v>
      </c>
      <c r="H14">
        <v>15</v>
      </c>
      <c r="I14" s="348">
        <f t="shared" si="14"/>
        <v>18</v>
      </c>
      <c r="J14" s="3">
        <v>19914.57</v>
      </c>
      <c r="K14" s="3">
        <v>128819.66</v>
      </c>
      <c r="L14" s="3">
        <v>26028.2</v>
      </c>
      <c r="M14" s="3">
        <v>0</v>
      </c>
      <c r="N14" s="4">
        <v>174762.43000000002</v>
      </c>
      <c r="O14" s="4">
        <v>9957.2900000000009</v>
      </c>
      <c r="P14" s="3">
        <v>28</v>
      </c>
      <c r="Q14" s="3">
        <v>5</v>
      </c>
      <c r="R14" s="3">
        <v>5</v>
      </c>
      <c r="S14" s="348">
        <f t="shared" si="15"/>
        <v>38</v>
      </c>
      <c r="T14" s="3">
        <v>46451.63</v>
      </c>
      <c r="U14" s="3">
        <v>0</v>
      </c>
      <c r="V14" s="3">
        <v>0</v>
      </c>
      <c r="W14" s="3">
        <v>0</v>
      </c>
      <c r="X14" s="3">
        <v>0</v>
      </c>
      <c r="Y14" s="2">
        <v>0</v>
      </c>
      <c r="Z14" s="3">
        <v>0</v>
      </c>
      <c r="AA14" s="3">
        <v>0</v>
      </c>
      <c r="AB14" s="3">
        <v>0</v>
      </c>
      <c r="AC14" s="3">
        <v>26875.48</v>
      </c>
      <c r="AD14" s="3">
        <v>331850.59286701819</v>
      </c>
      <c r="AE14" s="3">
        <v>32334.92</v>
      </c>
      <c r="AF14" s="3">
        <v>51411.56</v>
      </c>
      <c r="AG14" s="3">
        <v>0</v>
      </c>
      <c r="AH14" s="3">
        <v>0</v>
      </c>
      <c r="AI14" s="348">
        <f t="shared" si="16"/>
        <v>0</v>
      </c>
      <c r="AJ14" s="3">
        <v>314807</v>
      </c>
      <c r="AK14" s="3">
        <v>330547</v>
      </c>
      <c r="AL14" s="348">
        <f t="shared" si="17"/>
        <v>323089.38800000004</v>
      </c>
      <c r="AM14" s="3">
        <v>499438129</v>
      </c>
      <c r="AN14" s="3">
        <v>535559116</v>
      </c>
      <c r="AO14" s="269">
        <v>1</v>
      </c>
      <c r="AP14" s="269">
        <v>1</v>
      </c>
      <c r="AQ14" s="269">
        <v>0</v>
      </c>
      <c r="AR14" s="174">
        <v>65216.05</v>
      </c>
      <c r="AS14" s="174">
        <v>66520</v>
      </c>
      <c r="AT14" s="174">
        <v>96805</v>
      </c>
      <c r="AU14" s="174">
        <v>98741</v>
      </c>
      <c r="AV14" s="174">
        <v>46784.33</v>
      </c>
      <c r="AW14" s="174">
        <v>47720</v>
      </c>
      <c r="AX14" s="67">
        <v>157276.07</v>
      </c>
      <c r="AY14" s="67">
        <v>6552.26</v>
      </c>
      <c r="AZ14" s="206">
        <v>3.5329999999999999</v>
      </c>
      <c r="BA14">
        <v>4.8578999999999997E-2</v>
      </c>
      <c r="BB14">
        <v>4.0270000000000002E-3</v>
      </c>
      <c r="BC14">
        <v>1.7100000000000001E-2</v>
      </c>
    </row>
    <row r="15" spans="1:55">
      <c r="A15" s="2" t="s">
        <v>21</v>
      </c>
      <c r="B15" s="2" t="s">
        <v>22</v>
      </c>
      <c r="C15" s="3">
        <v>8511.9</v>
      </c>
      <c r="D15" s="3">
        <v>1384</v>
      </c>
      <c r="E15" s="3">
        <v>11780469.449999999</v>
      </c>
      <c r="F15">
        <v>6</v>
      </c>
      <c r="G15">
        <v>7</v>
      </c>
      <c r="H15">
        <v>189</v>
      </c>
      <c r="I15" s="348">
        <f t="shared" si="14"/>
        <v>202</v>
      </c>
      <c r="J15" s="3">
        <v>68061.22</v>
      </c>
      <c r="K15" s="3">
        <v>1567921.29</v>
      </c>
      <c r="L15" s="3">
        <v>457498.61</v>
      </c>
      <c r="M15" s="3">
        <v>0</v>
      </c>
      <c r="N15" s="4">
        <v>2093481.12</v>
      </c>
      <c r="O15" s="4">
        <v>58338.19</v>
      </c>
      <c r="P15" s="3">
        <v>253.17</v>
      </c>
      <c r="Q15" s="3">
        <v>102.5</v>
      </c>
      <c r="R15" s="3">
        <v>37.67</v>
      </c>
      <c r="S15" s="348">
        <f t="shared" si="15"/>
        <v>393.34</v>
      </c>
      <c r="T15" s="3">
        <v>513161.75</v>
      </c>
      <c r="U15" s="3">
        <v>69.2</v>
      </c>
      <c r="V15" s="3">
        <v>37962.53</v>
      </c>
      <c r="W15" s="3">
        <v>62</v>
      </c>
      <c r="X15" s="3">
        <v>0</v>
      </c>
      <c r="Y15" s="2">
        <v>0</v>
      </c>
      <c r="Z15" s="3">
        <v>537801.44999999995</v>
      </c>
      <c r="AA15" s="3">
        <v>0</v>
      </c>
      <c r="AB15" s="3">
        <v>0</v>
      </c>
      <c r="AC15" s="3">
        <v>79784.92</v>
      </c>
      <c r="AD15" s="3">
        <v>731218.03387740732</v>
      </c>
      <c r="AE15" s="3">
        <v>386683.6</v>
      </c>
      <c r="AF15" s="3">
        <v>595477.44999999995</v>
      </c>
      <c r="AG15" s="3">
        <v>313435.69</v>
      </c>
      <c r="AH15" s="3">
        <v>805977.49</v>
      </c>
      <c r="AI15" s="348">
        <f t="shared" si="16"/>
        <v>1119413.18</v>
      </c>
      <c r="AJ15" s="3">
        <v>1137868.6244999999</v>
      </c>
      <c r="AK15" s="3">
        <v>1500000</v>
      </c>
      <c r="AL15" s="348">
        <f t="shared" si="17"/>
        <v>1328422.1542881001</v>
      </c>
      <c r="AM15" s="3">
        <v>758579083</v>
      </c>
      <c r="AN15" s="3">
        <v>720360951</v>
      </c>
      <c r="AO15" s="269">
        <v>1</v>
      </c>
      <c r="AP15" s="269">
        <v>1</v>
      </c>
      <c r="AQ15" s="269">
        <v>0</v>
      </c>
      <c r="AR15" s="174">
        <v>65216.05</v>
      </c>
      <c r="AS15" s="174">
        <v>66520</v>
      </c>
      <c r="AT15" s="174">
        <v>96805</v>
      </c>
      <c r="AU15" s="174">
        <v>98741</v>
      </c>
      <c r="AV15" s="174">
        <v>46784.33</v>
      </c>
      <c r="AW15" s="174">
        <v>47720</v>
      </c>
      <c r="AX15" s="67">
        <v>1742344.12</v>
      </c>
      <c r="AY15" s="67">
        <v>65336.01</v>
      </c>
      <c r="AZ15" s="206">
        <v>30.03</v>
      </c>
      <c r="BA15">
        <v>4.8578999999999997E-2</v>
      </c>
      <c r="BB15">
        <v>4.0270000000000002E-3</v>
      </c>
      <c r="BC15">
        <v>1.7100000000000001E-2</v>
      </c>
    </row>
    <row r="16" spans="1:55">
      <c r="A16" s="2" t="s">
        <v>23</v>
      </c>
      <c r="B16" s="2" t="s">
        <v>24</v>
      </c>
      <c r="C16" s="3">
        <v>8522.09</v>
      </c>
      <c r="D16" s="3">
        <v>860</v>
      </c>
      <c r="E16" s="3">
        <v>7328998.9299999997</v>
      </c>
      <c r="F16">
        <v>9</v>
      </c>
      <c r="G16">
        <v>7</v>
      </c>
      <c r="H16">
        <v>143</v>
      </c>
      <c r="I16" s="348">
        <f t="shared" si="14"/>
        <v>159</v>
      </c>
      <c r="J16" s="3">
        <v>67722.880000000005</v>
      </c>
      <c r="K16" s="3">
        <v>969503.05</v>
      </c>
      <c r="L16" s="3">
        <v>338157.48</v>
      </c>
      <c r="M16" s="3">
        <v>0</v>
      </c>
      <c r="N16" s="4">
        <v>1375383.4100000001</v>
      </c>
      <c r="O16" s="4">
        <v>87072.27</v>
      </c>
      <c r="P16" s="3">
        <v>111</v>
      </c>
      <c r="Q16" s="3">
        <v>58</v>
      </c>
      <c r="R16" s="3">
        <v>19</v>
      </c>
      <c r="S16" s="348">
        <f t="shared" si="15"/>
        <v>188</v>
      </c>
      <c r="T16" s="3">
        <v>249331.76</v>
      </c>
      <c r="U16" s="3">
        <v>43</v>
      </c>
      <c r="V16" s="3">
        <v>23655.03</v>
      </c>
      <c r="W16" s="3">
        <v>70</v>
      </c>
      <c r="X16" s="3">
        <v>0</v>
      </c>
      <c r="Y16" s="2">
        <v>0</v>
      </c>
      <c r="Z16" s="3">
        <v>607261.28</v>
      </c>
      <c r="AA16" s="3">
        <v>0</v>
      </c>
      <c r="AB16" s="3">
        <v>0</v>
      </c>
      <c r="AC16" s="3">
        <v>69895.8</v>
      </c>
      <c r="AD16" s="3">
        <v>621474.28800538939</v>
      </c>
      <c r="AE16" s="3">
        <v>242273.39</v>
      </c>
      <c r="AF16" s="3">
        <v>380483.68</v>
      </c>
      <c r="AG16" s="3">
        <v>161156.24</v>
      </c>
      <c r="AH16" s="3">
        <v>414401.77</v>
      </c>
      <c r="AI16" s="348">
        <f t="shared" si="16"/>
        <v>575558.01</v>
      </c>
      <c r="AJ16" s="3">
        <v>789544.50300000003</v>
      </c>
      <c r="AK16" s="3">
        <v>1000000</v>
      </c>
      <c r="AL16" s="348">
        <f t="shared" si="17"/>
        <v>900286.18552140007</v>
      </c>
      <c r="AM16" s="3">
        <v>526363002</v>
      </c>
      <c r="AN16" s="3">
        <v>533560799</v>
      </c>
      <c r="AO16" s="269">
        <v>1</v>
      </c>
      <c r="AP16" s="269">
        <v>1</v>
      </c>
      <c r="AQ16" s="269">
        <v>0</v>
      </c>
      <c r="AR16" s="174">
        <v>65216.05</v>
      </c>
      <c r="AS16" s="174">
        <v>66520</v>
      </c>
      <c r="AT16" s="174">
        <v>96805</v>
      </c>
      <c r="AU16" s="174">
        <v>98741</v>
      </c>
      <c r="AV16" s="174">
        <v>46784.33</v>
      </c>
      <c r="AW16" s="174">
        <v>47720</v>
      </c>
      <c r="AX16" s="67">
        <v>1043051.81</v>
      </c>
      <c r="AY16" s="67">
        <v>38631.769999999997</v>
      </c>
      <c r="AZ16" s="206">
        <v>17.120999999999999</v>
      </c>
      <c r="BA16">
        <v>4.8578999999999997E-2</v>
      </c>
      <c r="BB16">
        <v>4.0270000000000002E-3</v>
      </c>
      <c r="BC16">
        <v>1.7100000000000001E-2</v>
      </c>
    </row>
    <row r="17" spans="1:55">
      <c r="A17" s="2" t="s">
        <v>25</v>
      </c>
      <c r="B17" s="2" t="s">
        <v>26</v>
      </c>
      <c r="C17" s="3">
        <v>8454.2199999999993</v>
      </c>
      <c r="D17" s="3">
        <v>2562</v>
      </c>
      <c r="E17" s="3">
        <v>21659715.719999999</v>
      </c>
      <c r="F17">
        <v>11</v>
      </c>
      <c r="G17">
        <v>25</v>
      </c>
      <c r="H17">
        <v>330</v>
      </c>
      <c r="I17" s="348">
        <f t="shared" si="14"/>
        <v>366</v>
      </c>
      <c r="J17" s="3">
        <v>240276.4</v>
      </c>
      <c r="K17" s="3">
        <v>2737205.72</v>
      </c>
      <c r="L17" s="3">
        <v>770687.48</v>
      </c>
      <c r="M17" s="3">
        <v>0</v>
      </c>
      <c r="N17" s="4">
        <v>3748169.6</v>
      </c>
      <c r="O17" s="4">
        <v>105721.62</v>
      </c>
      <c r="P17" s="3">
        <v>383</v>
      </c>
      <c r="Q17" s="3">
        <v>190</v>
      </c>
      <c r="R17" s="3">
        <v>150</v>
      </c>
      <c r="S17" s="348">
        <f t="shared" si="15"/>
        <v>723</v>
      </c>
      <c r="T17" s="3">
        <v>0</v>
      </c>
      <c r="U17" s="3">
        <v>128.1</v>
      </c>
      <c r="V17" s="3">
        <v>70392.820000000007</v>
      </c>
      <c r="W17" s="3">
        <v>180</v>
      </c>
      <c r="X17" s="3">
        <v>15</v>
      </c>
      <c r="Y17" s="2">
        <v>0</v>
      </c>
      <c r="Z17" s="3">
        <v>1561613.94</v>
      </c>
      <c r="AA17" s="3">
        <v>130020.84</v>
      </c>
      <c r="AB17" s="3">
        <v>0</v>
      </c>
      <c r="AC17" s="3">
        <v>195975.85</v>
      </c>
      <c r="AD17" s="3">
        <v>1440600.3146026258</v>
      </c>
      <c r="AE17" s="3">
        <v>733306.24</v>
      </c>
      <c r="AF17" s="3">
        <v>1096334.77</v>
      </c>
      <c r="AG17" s="3">
        <v>539931.31000000006</v>
      </c>
      <c r="AH17" s="3">
        <v>1388394.79</v>
      </c>
      <c r="AI17" s="348">
        <f t="shared" si="16"/>
        <v>1928326.1</v>
      </c>
      <c r="AJ17" s="3">
        <v>2343866.1779999998</v>
      </c>
      <c r="AK17" s="3">
        <v>2774261</v>
      </c>
      <c r="AL17" s="348">
        <f t="shared" si="17"/>
        <v>2570339.9333364</v>
      </c>
      <c r="AM17" s="3">
        <v>1562577452</v>
      </c>
      <c r="AN17" s="3">
        <v>1471353671</v>
      </c>
      <c r="AO17" s="269">
        <v>1</v>
      </c>
      <c r="AP17" s="269">
        <v>1</v>
      </c>
      <c r="AQ17" s="269">
        <v>0</v>
      </c>
      <c r="AR17" s="174">
        <v>65216.05</v>
      </c>
      <c r="AS17" s="174">
        <v>66520</v>
      </c>
      <c r="AT17" s="174">
        <v>96805</v>
      </c>
      <c r="AU17" s="174">
        <v>98741</v>
      </c>
      <c r="AV17" s="174">
        <v>46784.33</v>
      </c>
      <c r="AW17" s="174">
        <v>47720</v>
      </c>
      <c r="AX17" s="67">
        <v>3122056.96</v>
      </c>
      <c r="AY17" s="67">
        <v>114297.74</v>
      </c>
      <c r="AZ17" s="206">
        <v>47.286999999999999</v>
      </c>
      <c r="BA17">
        <v>4.8578999999999997E-2</v>
      </c>
      <c r="BB17">
        <v>4.0270000000000002E-3</v>
      </c>
      <c r="BC17">
        <v>1.7100000000000001E-2</v>
      </c>
    </row>
    <row r="18" spans="1:55">
      <c r="A18" s="2" t="s">
        <v>27</v>
      </c>
      <c r="B18" s="2" t="s">
        <v>28</v>
      </c>
      <c r="C18" s="3">
        <v>8779.7800000000007</v>
      </c>
      <c r="D18" s="3">
        <v>13700</v>
      </c>
      <c r="E18" s="3">
        <v>120282972.59999999</v>
      </c>
      <c r="F18">
        <v>72</v>
      </c>
      <c r="G18">
        <v>146</v>
      </c>
      <c r="H18">
        <v>1433</v>
      </c>
      <c r="I18" s="348">
        <f t="shared" si="14"/>
        <v>1651</v>
      </c>
      <c r="J18" s="3">
        <v>1464527.9</v>
      </c>
      <c r="K18" s="3">
        <v>12406207.390000001</v>
      </c>
      <c r="L18" s="3">
        <v>3355788.85</v>
      </c>
      <c r="M18" s="3">
        <v>0</v>
      </c>
      <c r="N18" s="4">
        <v>17226524.140000001</v>
      </c>
      <c r="O18" s="4">
        <v>722232.94</v>
      </c>
      <c r="P18" s="3">
        <v>462</v>
      </c>
      <c r="Q18" s="3">
        <v>242</v>
      </c>
      <c r="R18" s="3">
        <v>158</v>
      </c>
      <c r="S18" s="348">
        <f t="shared" si="15"/>
        <v>862</v>
      </c>
      <c r="T18" s="3">
        <v>0</v>
      </c>
      <c r="U18" s="3">
        <v>685</v>
      </c>
      <c r="V18" s="3">
        <v>395892.59</v>
      </c>
      <c r="W18" s="3">
        <v>473</v>
      </c>
      <c r="X18" s="3">
        <v>78</v>
      </c>
      <c r="Y18" s="2">
        <v>0</v>
      </c>
      <c r="Z18" s="3">
        <v>4277352.5599999996</v>
      </c>
      <c r="AA18" s="3">
        <v>704431.98</v>
      </c>
      <c r="AB18" s="3">
        <v>0</v>
      </c>
      <c r="AC18" s="3">
        <v>387966.7</v>
      </c>
      <c r="AD18" s="3">
        <v>4736689.3325701337</v>
      </c>
      <c r="AE18" s="3">
        <v>874497.02</v>
      </c>
      <c r="AF18" s="3">
        <v>3372615.42</v>
      </c>
      <c r="AG18" s="3">
        <v>2652867.69</v>
      </c>
      <c r="AH18" s="3">
        <v>6821659.79</v>
      </c>
      <c r="AI18" s="348">
        <f t="shared" si="16"/>
        <v>9474527.4800000004</v>
      </c>
      <c r="AJ18" s="3">
        <v>12462685.560000001</v>
      </c>
      <c r="AK18" s="3">
        <v>19969724.77</v>
      </c>
      <c r="AL18" s="348">
        <f t="shared" si="17"/>
        <v>16412889.592302</v>
      </c>
      <c r="AM18" s="3">
        <v>8308457040</v>
      </c>
      <c r="AN18" s="3">
        <v>7987889908</v>
      </c>
      <c r="AO18" s="269">
        <v>1.06</v>
      </c>
      <c r="AP18" s="269">
        <v>1.06</v>
      </c>
      <c r="AQ18" s="269">
        <v>0</v>
      </c>
      <c r="AR18" s="174">
        <v>65216.05</v>
      </c>
      <c r="AS18" s="174">
        <v>66520</v>
      </c>
      <c r="AT18" s="174">
        <v>96805</v>
      </c>
      <c r="AU18" s="174">
        <v>98741</v>
      </c>
      <c r="AV18" s="174">
        <v>46784.33</v>
      </c>
      <c r="AW18" s="174">
        <v>47720</v>
      </c>
      <c r="AX18" s="67">
        <v>16791445.68</v>
      </c>
      <c r="AY18" s="67">
        <v>651391.06999999995</v>
      </c>
      <c r="AZ18" s="206">
        <v>251.04300000000001</v>
      </c>
      <c r="BA18">
        <v>4.8578999999999997E-2</v>
      </c>
      <c r="BB18">
        <v>4.0270000000000002E-3</v>
      </c>
      <c r="BC18">
        <v>1.7100000000000001E-2</v>
      </c>
    </row>
    <row r="19" spans="1:55">
      <c r="A19" s="2" t="s">
        <v>29</v>
      </c>
      <c r="B19" s="2" t="s">
        <v>30</v>
      </c>
      <c r="C19" s="3">
        <v>9019.4500000000007</v>
      </c>
      <c r="D19" s="3">
        <v>585</v>
      </c>
      <c r="E19" s="3">
        <v>5276380.09</v>
      </c>
      <c r="F19">
        <v>2</v>
      </c>
      <c r="G19">
        <v>2</v>
      </c>
      <c r="H19">
        <v>75</v>
      </c>
      <c r="I19" s="348">
        <f t="shared" si="14"/>
        <v>79</v>
      </c>
      <c r="J19" s="3">
        <v>19133.650000000001</v>
      </c>
      <c r="K19" s="3">
        <v>619237.88</v>
      </c>
      <c r="L19" s="3">
        <v>96368.07</v>
      </c>
      <c r="M19" s="3">
        <v>0</v>
      </c>
      <c r="N19" s="4">
        <v>734739.60000000009</v>
      </c>
      <c r="O19" s="4">
        <v>19133.650000000001</v>
      </c>
      <c r="P19" s="3">
        <v>151</v>
      </c>
      <c r="Q19" s="3">
        <v>90</v>
      </c>
      <c r="R19" s="3">
        <v>46</v>
      </c>
      <c r="S19" s="348">
        <f t="shared" si="15"/>
        <v>287</v>
      </c>
      <c r="T19" s="3">
        <v>373806.86</v>
      </c>
      <c r="U19" s="3">
        <v>29.25</v>
      </c>
      <c r="V19" s="3">
        <v>16024.38</v>
      </c>
      <c r="W19" s="3">
        <v>45</v>
      </c>
      <c r="X19" s="3">
        <v>4</v>
      </c>
      <c r="Y19" s="2">
        <v>0</v>
      </c>
      <c r="Z19" s="3">
        <v>390474.59</v>
      </c>
      <c r="AA19" s="3">
        <v>34692.86</v>
      </c>
      <c r="AB19" s="3">
        <v>0</v>
      </c>
      <c r="AC19" s="3">
        <v>48058.79</v>
      </c>
      <c r="AD19" s="3">
        <v>369417.31994365022</v>
      </c>
      <c r="AE19" s="3">
        <v>169305.22</v>
      </c>
      <c r="AF19" s="3">
        <v>260205.44</v>
      </c>
      <c r="AG19" s="3">
        <v>0</v>
      </c>
      <c r="AH19" s="3">
        <v>0</v>
      </c>
      <c r="AI19" s="348">
        <f t="shared" si="16"/>
        <v>0</v>
      </c>
      <c r="AJ19" s="3">
        <v>1368130.1954999999</v>
      </c>
      <c r="AK19" s="3">
        <v>1446314</v>
      </c>
      <c r="AL19" s="348">
        <f t="shared" si="17"/>
        <v>1409270.5134278999</v>
      </c>
      <c r="AM19" s="3">
        <v>912086797</v>
      </c>
      <c r="AN19" s="3">
        <v>980380177</v>
      </c>
      <c r="AO19" s="269">
        <v>1</v>
      </c>
      <c r="AP19" s="269">
        <v>1</v>
      </c>
      <c r="AQ19" s="269">
        <v>0</v>
      </c>
      <c r="AR19" s="174">
        <v>65216.05</v>
      </c>
      <c r="AS19" s="174">
        <v>66520</v>
      </c>
      <c r="AT19" s="174">
        <v>96805</v>
      </c>
      <c r="AU19" s="174">
        <v>98741</v>
      </c>
      <c r="AV19" s="174">
        <v>46784.33</v>
      </c>
      <c r="AW19" s="174">
        <v>47720</v>
      </c>
      <c r="AX19" s="67">
        <v>756271.08</v>
      </c>
      <c r="AY19" s="67">
        <v>28569.43</v>
      </c>
      <c r="AZ19" s="206">
        <v>10.259</v>
      </c>
      <c r="BA19">
        <v>4.8578999999999997E-2</v>
      </c>
      <c r="BB19">
        <v>4.0270000000000002E-3</v>
      </c>
      <c r="BC19">
        <v>1.7100000000000001E-2</v>
      </c>
    </row>
    <row r="20" spans="1:55">
      <c r="A20" s="2" t="s">
        <v>31</v>
      </c>
      <c r="B20" s="2" t="s">
        <v>32</v>
      </c>
      <c r="C20" s="3">
        <v>58133.06</v>
      </c>
      <c r="D20" s="3">
        <v>5</v>
      </c>
      <c r="E20" s="3">
        <v>290665.28999999998</v>
      </c>
      <c r="F20">
        <v>0</v>
      </c>
      <c r="G20">
        <v>0</v>
      </c>
      <c r="H20">
        <v>0</v>
      </c>
      <c r="I20" s="348">
        <f t="shared" si="14"/>
        <v>0</v>
      </c>
      <c r="J20" s="3">
        <v>0</v>
      </c>
      <c r="K20" s="3">
        <v>0</v>
      </c>
      <c r="L20" s="3">
        <v>0</v>
      </c>
      <c r="M20" s="3">
        <v>0</v>
      </c>
      <c r="N20" s="4">
        <v>0</v>
      </c>
      <c r="O20" s="4">
        <v>0</v>
      </c>
      <c r="P20" s="3">
        <v>0</v>
      </c>
      <c r="Q20" s="3">
        <v>0</v>
      </c>
      <c r="R20" s="3">
        <v>0</v>
      </c>
      <c r="S20" s="348">
        <f t="shared" si="15"/>
        <v>0</v>
      </c>
      <c r="T20" s="3">
        <v>0</v>
      </c>
      <c r="U20" s="3">
        <v>0</v>
      </c>
      <c r="V20" s="3">
        <v>0</v>
      </c>
      <c r="W20" s="3">
        <v>0</v>
      </c>
      <c r="X20" s="3">
        <v>0</v>
      </c>
      <c r="Y20" s="2">
        <v>0</v>
      </c>
      <c r="Z20" s="3">
        <v>0</v>
      </c>
      <c r="AA20" s="3">
        <v>0</v>
      </c>
      <c r="AB20" s="3">
        <v>0</v>
      </c>
      <c r="AC20" s="3">
        <v>0</v>
      </c>
      <c r="AD20" s="3">
        <v>0</v>
      </c>
      <c r="AE20" s="3">
        <v>0</v>
      </c>
      <c r="AF20" s="3">
        <v>0</v>
      </c>
      <c r="AG20" s="3">
        <v>0</v>
      </c>
      <c r="AH20" s="3">
        <v>0</v>
      </c>
      <c r="AI20" s="348">
        <f t="shared" si="16"/>
        <v>0</v>
      </c>
      <c r="AJ20" s="3">
        <v>0</v>
      </c>
      <c r="AK20" s="3">
        <v>0</v>
      </c>
      <c r="AL20" s="348">
        <f t="shared" si="17"/>
        <v>0</v>
      </c>
      <c r="AM20" s="3">
        <v>37817617</v>
      </c>
      <c r="AN20" s="3">
        <v>33228424</v>
      </c>
      <c r="AO20" s="269">
        <v>1.06</v>
      </c>
      <c r="AP20" s="269">
        <v>1.06</v>
      </c>
      <c r="AQ20" s="269">
        <v>0</v>
      </c>
      <c r="AR20" s="174">
        <v>66173.009999999995</v>
      </c>
      <c r="AS20" s="174">
        <v>66520</v>
      </c>
      <c r="AT20" s="174">
        <v>96805</v>
      </c>
      <c r="AU20" s="174">
        <v>98741</v>
      </c>
      <c r="AV20" s="174">
        <v>46784.33</v>
      </c>
      <c r="AW20" s="174">
        <v>47720</v>
      </c>
      <c r="AX20" s="67">
        <v>26773.439999999999</v>
      </c>
      <c r="AY20" s="67">
        <v>1698.24</v>
      </c>
      <c r="AZ20" s="206">
        <v>0.13600000000000001</v>
      </c>
      <c r="BA20">
        <v>4.8578999999999997E-2</v>
      </c>
      <c r="BB20">
        <v>4.0270000000000002E-3</v>
      </c>
      <c r="BC20">
        <v>1.7100000000000001E-2</v>
      </c>
    </row>
    <row r="21" spans="1:55">
      <c r="A21" s="2" t="s">
        <v>33</v>
      </c>
      <c r="B21" s="2" t="s">
        <v>34</v>
      </c>
      <c r="C21" s="3">
        <v>11346.05</v>
      </c>
      <c r="D21" s="3">
        <v>297.7</v>
      </c>
      <c r="E21" s="3">
        <v>3377719.8</v>
      </c>
      <c r="F21">
        <v>2</v>
      </c>
      <c r="G21">
        <v>6</v>
      </c>
      <c r="H21">
        <v>31</v>
      </c>
      <c r="I21" s="348">
        <f t="shared" si="14"/>
        <v>39</v>
      </c>
      <c r="J21" s="3">
        <v>58737.77</v>
      </c>
      <c r="K21" s="3">
        <v>261855.65</v>
      </c>
      <c r="L21" s="3">
        <v>30577.119999999999</v>
      </c>
      <c r="M21" s="3">
        <v>0</v>
      </c>
      <c r="N21" s="4">
        <v>351170.54</v>
      </c>
      <c r="O21" s="4">
        <v>19579.259999999998</v>
      </c>
      <c r="P21" s="3">
        <v>27</v>
      </c>
      <c r="Q21" s="3">
        <v>13</v>
      </c>
      <c r="R21" s="3">
        <v>11</v>
      </c>
      <c r="S21" s="348">
        <f t="shared" si="15"/>
        <v>51</v>
      </c>
      <c r="T21" s="3">
        <v>0</v>
      </c>
      <c r="U21" s="3">
        <v>14.89</v>
      </c>
      <c r="V21" s="3">
        <v>8487.92</v>
      </c>
      <c r="W21" s="3">
        <v>1.32</v>
      </c>
      <c r="X21" s="3">
        <v>0</v>
      </c>
      <c r="Y21" s="2">
        <v>0</v>
      </c>
      <c r="Z21" s="3">
        <v>11582.37</v>
      </c>
      <c r="AA21" s="3">
        <v>0</v>
      </c>
      <c r="AB21" s="3">
        <v>0</v>
      </c>
      <c r="AC21" s="3">
        <v>44892.83</v>
      </c>
      <c r="AD21" s="3">
        <v>260922.19146639356</v>
      </c>
      <c r="AE21" s="3">
        <v>89912.66</v>
      </c>
      <c r="AF21" s="3">
        <v>119225.59</v>
      </c>
      <c r="AG21" s="3">
        <v>16050.22</v>
      </c>
      <c r="AH21" s="3">
        <v>41272.01</v>
      </c>
      <c r="AI21" s="348">
        <f t="shared" si="16"/>
        <v>57322.23</v>
      </c>
      <c r="AJ21" s="3">
        <v>462997.34250000003</v>
      </c>
      <c r="AK21" s="3">
        <v>650000</v>
      </c>
      <c r="AL21" s="348">
        <f t="shared" si="17"/>
        <v>561398.14087650005</v>
      </c>
      <c r="AM21" s="3">
        <v>308664895</v>
      </c>
      <c r="AN21" s="3">
        <v>290856484</v>
      </c>
      <c r="AO21" s="269">
        <v>1</v>
      </c>
      <c r="AP21" s="269">
        <v>1</v>
      </c>
      <c r="AQ21" s="269">
        <v>0.04</v>
      </c>
      <c r="AR21" s="174">
        <v>65216.05</v>
      </c>
      <c r="AS21" s="174">
        <v>66520</v>
      </c>
      <c r="AT21" s="174">
        <v>96805</v>
      </c>
      <c r="AU21" s="174">
        <v>98741</v>
      </c>
      <c r="AV21" s="174">
        <v>46784.33</v>
      </c>
      <c r="AW21" s="174">
        <v>47720</v>
      </c>
      <c r="AX21" s="67">
        <v>446708.36</v>
      </c>
      <c r="AY21" s="67">
        <v>19763.330000000002</v>
      </c>
      <c r="AZ21" s="206">
        <v>5.4349999999999996</v>
      </c>
      <c r="BA21">
        <v>4.8578999999999997E-2</v>
      </c>
      <c r="BB21">
        <v>4.0270000000000002E-3</v>
      </c>
      <c r="BC21">
        <v>1.7100000000000001E-2</v>
      </c>
    </row>
    <row r="22" spans="1:55">
      <c r="A22" s="2" t="s">
        <v>35</v>
      </c>
      <c r="B22" s="2" t="s">
        <v>36</v>
      </c>
      <c r="C22" s="3">
        <v>8807.2900000000009</v>
      </c>
      <c r="D22" s="3">
        <v>1393.31</v>
      </c>
      <c r="E22" s="3">
        <v>12271280.83</v>
      </c>
      <c r="F22">
        <v>7</v>
      </c>
      <c r="G22">
        <v>7</v>
      </c>
      <c r="H22">
        <v>127</v>
      </c>
      <c r="I22" s="348">
        <f t="shared" si="14"/>
        <v>141</v>
      </c>
      <c r="J22" s="3">
        <v>67294.22</v>
      </c>
      <c r="K22" s="3">
        <v>1053620.24</v>
      </c>
      <c r="L22" s="3">
        <v>156014.92000000001</v>
      </c>
      <c r="M22" s="3">
        <v>0</v>
      </c>
      <c r="N22" s="4">
        <v>1276929.3799999999</v>
      </c>
      <c r="O22" s="4">
        <v>67294.22</v>
      </c>
      <c r="P22" s="3">
        <v>273</v>
      </c>
      <c r="Q22" s="3">
        <v>112</v>
      </c>
      <c r="R22" s="3">
        <v>78</v>
      </c>
      <c r="S22" s="348">
        <f t="shared" si="15"/>
        <v>463</v>
      </c>
      <c r="T22" s="3">
        <v>584317.63</v>
      </c>
      <c r="U22" s="3">
        <v>69.67</v>
      </c>
      <c r="V22" s="3">
        <v>38248.67</v>
      </c>
      <c r="W22" s="3">
        <v>116</v>
      </c>
      <c r="X22" s="3">
        <v>0</v>
      </c>
      <c r="Y22" s="2">
        <v>0</v>
      </c>
      <c r="Z22" s="3">
        <v>1006276.78</v>
      </c>
      <c r="AA22" s="3">
        <v>0</v>
      </c>
      <c r="AB22" s="3">
        <v>0</v>
      </c>
      <c r="AC22" s="3">
        <v>132843.04999999999</v>
      </c>
      <c r="AD22" s="3">
        <v>784172.16765698662</v>
      </c>
      <c r="AE22" s="3">
        <v>391166.59</v>
      </c>
      <c r="AF22" s="3">
        <v>523176.98</v>
      </c>
      <c r="AG22" s="3">
        <v>0</v>
      </c>
      <c r="AH22" s="3">
        <v>0</v>
      </c>
      <c r="AI22" s="348">
        <f t="shared" si="16"/>
        <v>0</v>
      </c>
      <c r="AJ22" s="3">
        <v>3354086</v>
      </c>
      <c r="AK22" s="3">
        <v>3454709</v>
      </c>
      <c r="AL22" s="348">
        <f t="shared" si="17"/>
        <v>3407033.8226000001</v>
      </c>
      <c r="AM22" s="3">
        <v>2531099195</v>
      </c>
      <c r="AN22" s="3">
        <v>2671492430</v>
      </c>
      <c r="AO22" s="269">
        <v>1</v>
      </c>
      <c r="AP22" s="269">
        <v>1</v>
      </c>
      <c r="AQ22" s="269">
        <v>0</v>
      </c>
      <c r="AR22" s="174">
        <v>65216.05</v>
      </c>
      <c r="AS22" s="174">
        <v>66520</v>
      </c>
      <c r="AT22" s="174">
        <v>96805</v>
      </c>
      <c r="AU22" s="174">
        <v>98741</v>
      </c>
      <c r="AV22" s="174">
        <v>46784.33</v>
      </c>
      <c r="AW22" s="174">
        <v>47720</v>
      </c>
      <c r="AX22" s="67">
        <v>1744628.69</v>
      </c>
      <c r="AY22" s="67">
        <v>65088.41</v>
      </c>
      <c r="AZ22" s="206">
        <v>25.501000000000001</v>
      </c>
      <c r="BA22">
        <v>4.8578999999999997E-2</v>
      </c>
      <c r="BB22">
        <v>4.0270000000000002E-3</v>
      </c>
      <c r="BC22">
        <v>1.7100000000000001E-2</v>
      </c>
    </row>
    <row r="23" spans="1:55">
      <c r="A23" s="2" t="s">
        <v>37</v>
      </c>
      <c r="B23" s="2" t="s">
        <v>38</v>
      </c>
      <c r="C23" s="3">
        <v>8713.92</v>
      </c>
      <c r="D23" s="3">
        <v>1550</v>
      </c>
      <c r="E23" s="3">
        <v>13506571.48</v>
      </c>
      <c r="F23">
        <v>5</v>
      </c>
      <c r="G23">
        <v>11</v>
      </c>
      <c r="H23">
        <v>160</v>
      </c>
      <c r="I23" s="348">
        <f t="shared" si="14"/>
        <v>176</v>
      </c>
      <c r="J23" s="3">
        <v>108756.1</v>
      </c>
      <c r="K23" s="3">
        <v>1365277.34</v>
      </c>
      <c r="L23" s="3">
        <v>184146.55</v>
      </c>
      <c r="M23" s="3">
        <v>0</v>
      </c>
      <c r="N23" s="4">
        <v>1658179.9900000002</v>
      </c>
      <c r="O23" s="4">
        <v>49434.59</v>
      </c>
      <c r="P23" s="3">
        <v>160</v>
      </c>
      <c r="Q23" s="3">
        <v>55</v>
      </c>
      <c r="R23" s="3">
        <v>60</v>
      </c>
      <c r="S23" s="348">
        <f t="shared" si="15"/>
        <v>275</v>
      </c>
      <c r="T23" s="3">
        <v>0</v>
      </c>
      <c r="U23" s="3">
        <v>77.5</v>
      </c>
      <c r="V23" s="3">
        <v>44018.720000000001</v>
      </c>
      <c r="W23" s="3">
        <v>113</v>
      </c>
      <c r="X23" s="3">
        <v>37</v>
      </c>
      <c r="Y23" s="2">
        <v>0</v>
      </c>
      <c r="Z23" s="3">
        <v>1000981.42</v>
      </c>
      <c r="AA23" s="3">
        <v>327353.52</v>
      </c>
      <c r="AB23" s="3">
        <v>0</v>
      </c>
      <c r="AC23" s="3">
        <v>48773.3</v>
      </c>
      <c r="AD23" s="3">
        <v>478704.06801760709</v>
      </c>
      <c r="AE23" s="3">
        <v>0</v>
      </c>
      <c r="AF23" s="3">
        <v>439002.82</v>
      </c>
      <c r="AG23" s="3">
        <v>307426.08</v>
      </c>
      <c r="AH23" s="3">
        <v>790524.21</v>
      </c>
      <c r="AI23" s="348">
        <f t="shared" si="16"/>
        <v>1097950.29</v>
      </c>
      <c r="AJ23" s="3">
        <v>1227766.923</v>
      </c>
      <c r="AK23" s="3">
        <v>1682288</v>
      </c>
      <c r="AL23" s="348">
        <f t="shared" si="17"/>
        <v>1466935.9137173998</v>
      </c>
      <c r="AM23" s="3">
        <v>818511282</v>
      </c>
      <c r="AN23" s="3">
        <v>956282078</v>
      </c>
      <c r="AO23" s="269">
        <v>1</v>
      </c>
      <c r="AP23" s="269">
        <v>1</v>
      </c>
      <c r="AQ23" s="269">
        <v>0.04</v>
      </c>
      <c r="AR23" s="174">
        <v>65216.05</v>
      </c>
      <c r="AS23" s="174">
        <v>66520</v>
      </c>
      <c r="AT23" s="174">
        <v>96805</v>
      </c>
      <c r="AU23" s="174">
        <v>98741</v>
      </c>
      <c r="AV23" s="174">
        <v>46784.33</v>
      </c>
      <c r="AW23" s="174">
        <v>47720</v>
      </c>
      <c r="AX23" s="67">
        <v>1845882.72</v>
      </c>
      <c r="AY23" s="67">
        <v>71747.61</v>
      </c>
      <c r="AZ23" s="206">
        <v>31.728999999999999</v>
      </c>
      <c r="BA23">
        <v>4.8578999999999997E-2</v>
      </c>
      <c r="BB23">
        <v>4.0270000000000002E-3</v>
      </c>
      <c r="BC23">
        <v>1.7100000000000001E-2</v>
      </c>
    </row>
    <row r="24" spans="1:55">
      <c r="A24" s="2" t="s">
        <v>39</v>
      </c>
      <c r="B24" s="2" t="s">
        <v>40</v>
      </c>
      <c r="C24" s="3">
        <v>8589.9599999999991</v>
      </c>
      <c r="D24" s="3">
        <v>1288</v>
      </c>
      <c r="E24" s="3">
        <v>11063869.73</v>
      </c>
      <c r="F24">
        <v>10</v>
      </c>
      <c r="G24">
        <v>15</v>
      </c>
      <c r="H24">
        <v>125</v>
      </c>
      <c r="I24" s="348">
        <f t="shared" si="14"/>
        <v>150</v>
      </c>
      <c r="J24" s="3">
        <v>143664.9</v>
      </c>
      <c r="K24" s="3">
        <v>1033158.5</v>
      </c>
      <c r="L24" s="3">
        <v>226727.09</v>
      </c>
      <c r="M24" s="3">
        <v>0</v>
      </c>
      <c r="N24" s="4">
        <v>1403550.49</v>
      </c>
      <c r="O24" s="4">
        <v>95776.6</v>
      </c>
      <c r="P24" s="3">
        <v>102</v>
      </c>
      <c r="Q24" s="3">
        <v>78</v>
      </c>
      <c r="R24" s="3">
        <v>50</v>
      </c>
      <c r="S24" s="348">
        <f t="shared" si="15"/>
        <v>230</v>
      </c>
      <c r="T24" s="3">
        <v>0</v>
      </c>
      <c r="U24" s="3">
        <v>64.400000000000006</v>
      </c>
      <c r="V24" s="3">
        <v>35387.18</v>
      </c>
      <c r="W24" s="3">
        <v>120</v>
      </c>
      <c r="X24" s="3">
        <v>40</v>
      </c>
      <c r="Y24" s="2">
        <v>0</v>
      </c>
      <c r="Z24" s="3">
        <v>1040910.02</v>
      </c>
      <c r="AA24" s="3">
        <v>346523.71</v>
      </c>
      <c r="AB24" s="3">
        <v>0</v>
      </c>
      <c r="AC24" s="3">
        <v>63621.31</v>
      </c>
      <c r="AD24" s="3">
        <v>940333.38664073148</v>
      </c>
      <c r="AE24" s="3">
        <v>0</v>
      </c>
      <c r="AF24" s="3">
        <v>320201.5</v>
      </c>
      <c r="AG24" s="3">
        <v>0</v>
      </c>
      <c r="AH24" s="3">
        <v>0</v>
      </c>
      <c r="AI24" s="348">
        <f t="shared" si="16"/>
        <v>0</v>
      </c>
      <c r="AJ24" s="3">
        <v>3195365</v>
      </c>
      <c r="AK24" s="3">
        <v>3227319</v>
      </c>
      <c r="AL24" s="348">
        <f t="shared" si="17"/>
        <v>3212179.1947999997</v>
      </c>
      <c r="AM24" s="3">
        <v>2707334479</v>
      </c>
      <c r="AN24" s="3">
        <v>2833814303</v>
      </c>
      <c r="AO24" s="269">
        <v>1</v>
      </c>
      <c r="AP24" s="269">
        <v>1</v>
      </c>
      <c r="AQ24" s="269">
        <v>0</v>
      </c>
      <c r="AR24" s="174">
        <v>65216.05</v>
      </c>
      <c r="AS24" s="174">
        <v>66520</v>
      </c>
      <c r="AT24" s="174">
        <v>96805</v>
      </c>
      <c r="AU24" s="174">
        <v>98741</v>
      </c>
      <c r="AV24" s="174">
        <v>46784.33</v>
      </c>
      <c r="AW24" s="174">
        <v>47720</v>
      </c>
      <c r="AX24" s="67">
        <v>1422078.55</v>
      </c>
      <c r="AY24" s="67">
        <v>52682.080000000002</v>
      </c>
      <c r="AZ24" s="206">
        <v>22.556000000000001</v>
      </c>
      <c r="BA24">
        <v>4.8578999999999997E-2</v>
      </c>
      <c r="BB24">
        <v>4.0270000000000002E-3</v>
      </c>
      <c r="BC24">
        <v>1.7100000000000001E-2</v>
      </c>
    </row>
    <row r="25" spans="1:55">
      <c r="A25" s="2" t="s">
        <v>41</v>
      </c>
      <c r="B25" s="2" t="s">
        <v>42</v>
      </c>
      <c r="C25" s="3">
        <v>8876.3799999999992</v>
      </c>
      <c r="D25" s="3">
        <v>7596</v>
      </c>
      <c r="E25" s="3">
        <v>67424988.239999995</v>
      </c>
      <c r="F25">
        <v>56</v>
      </c>
      <c r="G25">
        <v>103</v>
      </c>
      <c r="H25">
        <v>837</v>
      </c>
      <c r="I25" s="348">
        <f t="shared" si="14"/>
        <v>996</v>
      </c>
      <c r="J25" s="3">
        <v>1035641.52</v>
      </c>
      <c r="K25" s="3">
        <v>7263472.2699999996</v>
      </c>
      <c r="L25" s="3">
        <v>1673369.31</v>
      </c>
      <c r="M25" s="3">
        <v>0</v>
      </c>
      <c r="N25" s="4">
        <v>9972483.0999999996</v>
      </c>
      <c r="O25" s="4">
        <v>563067.23</v>
      </c>
      <c r="P25" s="3">
        <v>1253</v>
      </c>
      <c r="Q25" s="3">
        <v>615</v>
      </c>
      <c r="R25" s="3">
        <v>343</v>
      </c>
      <c r="S25" s="348">
        <f t="shared" si="15"/>
        <v>2211</v>
      </c>
      <c r="T25" s="3">
        <v>0</v>
      </c>
      <c r="U25" s="3">
        <v>379.8</v>
      </c>
      <c r="V25" s="3">
        <v>219527.66</v>
      </c>
      <c r="W25" s="3">
        <v>386</v>
      </c>
      <c r="X25" s="3">
        <v>47</v>
      </c>
      <c r="Y25" s="2">
        <v>184</v>
      </c>
      <c r="Z25" s="3">
        <v>3490562.72</v>
      </c>
      <c r="AA25" s="3">
        <v>424531.18</v>
      </c>
      <c r="AB25" s="3">
        <v>1831054.82</v>
      </c>
      <c r="AC25" s="3">
        <v>168213.13</v>
      </c>
      <c r="AD25" s="3">
        <v>2283808.2852266571</v>
      </c>
      <c r="AE25" s="3">
        <v>1134276.44</v>
      </c>
      <c r="AF25" s="3">
        <v>2886181.46</v>
      </c>
      <c r="AG25" s="3">
        <v>1349147.46</v>
      </c>
      <c r="AH25" s="3">
        <v>3469236.31</v>
      </c>
      <c r="AI25" s="348">
        <f t="shared" si="16"/>
        <v>4818383.7699999996</v>
      </c>
      <c r="AJ25" s="3">
        <v>7264103.5755000003</v>
      </c>
      <c r="AK25" s="3">
        <v>12254507.907500001</v>
      </c>
      <c r="AL25" s="348">
        <f t="shared" si="17"/>
        <v>9890054.3349984009</v>
      </c>
      <c r="AM25" s="3">
        <v>4842735717</v>
      </c>
      <c r="AN25" s="3">
        <v>4901803163</v>
      </c>
      <c r="AO25" s="269">
        <v>1.06</v>
      </c>
      <c r="AP25" s="269">
        <v>1.06</v>
      </c>
      <c r="AQ25" s="269">
        <v>0</v>
      </c>
      <c r="AR25" s="174">
        <v>65216.05</v>
      </c>
      <c r="AS25" s="174">
        <v>66520</v>
      </c>
      <c r="AT25" s="174">
        <v>96805</v>
      </c>
      <c r="AU25" s="174">
        <v>98741</v>
      </c>
      <c r="AV25" s="174">
        <v>46784.33</v>
      </c>
      <c r="AW25" s="174">
        <v>47720</v>
      </c>
      <c r="AX25" s="67">
        <v>8579628.5600000005</v>
      </c>
      <c r="AY25" s="67">
        <v>338159.24</v>
      </c>
      <c r="AZ25" s="206">
        <v>143.49199999999999</v>
      </c>
      <c r="BA25">
        <v>4.8578999999999997E-2</v>
      </c>
      <c r="BB25">
        <v>4.0270000000000002E-3</v>
      </c>
      <c r="BC25">
        <v>1.7100000000000001E-2</v>
      </c>
    </row>
    <row r="26" spans="1:55">
      <c r="A26" s="2" t="s">
        <v>1226</v>
      </c>
      <c r="B26" s="2" t="s">
        <v>1227</v>
      </c>
      <c r="C26" s="3">
        <v>0</v>
      </c>
      <c r="D26" s="3">
        <v>0</v>
      </c>
      <c r="E26" s="3">
        <v>0</v>
      </c>
      <c r="F26">
        <v>180.5</v>
      </c>
      <c r="G26">
        <v>0</v>
      </c>
      <c r="H26">
        <v>0</v>
      </c>
      <c r="I26" s="348">
        <f t="shared" si="14"/>
        <v>180.5</v>
      </c>
      <c r="J26" s="3">
        <v>0</v>
      </c>
      <c r="K26" s="3">
        <v>0</v>
      </c>
      <c r="L26" s="3">
        <v>0</v>
      </c>
      <c r="M26" s="3">
        <v>0</v>
      </c>
      <c r="N26" s="4">
        <v>0</v>
      </c>
      <c r="O26" s="4">
        <v>0</v>
      </c>
      <c r="P26" s="3">
        <v>0</v>
      </c>
      <c r="Q26" s="3">
        <v>0</v>
      </c>
      <c r="R26" s="3">
        <v>0</v>
      </c>
      <c r="S26" s="348">
        <f t="shared" si="15"/>
        <v>0</v>
      </c>
      <c r="T26" s="3">
        <v>0</v>
      </c>
      <c r="U26" s="3">
        <v>0</v>
      </c>
      <c r="V26" s="3">
        <v>0</v>
      </c>
      <c r="W26" s="3">
        <v>0</v>
      </c>
      <c r="X26" s="3">
        <v>0</v>
      </c>
      <c r="Y26" s="2">
        <v>0</v>
      </c>
      <c r="Z26" s="3">
        <v>0</v>
      </c>
      <c r="AA26" s="3">
        <v>0</v>
      </c>
      <c r="AB26" s="3">
        <v>0</v>
      </c>
      <c r="AC26" s="3">
        <v>0</v>
      </c>
      <c r="AD26" s="3">
        <v>0</v>
      </c>
      <c r="AE26" s="3">
        <v>0</v>
      </c>
      <c r="AF26" s="3">
        <v>0</v>
      </c>
      <c r="AG26" s="3">
        <v>0</v>
      </c>
      <c r="AH26" s="3">
        <v>0</v>
      </c>
      <c r="AI26" s="348">
        <f t="shared" si="16"/>
        <v>0</v>
      </c>
      <c r="AJ26" s="3">
        <v>0</v>
      </c>
      <c r="AK26" s="3">
        <v>0</v>
      </c>
      <c r="AL26" s="348">
        <f t="shared" si="17"/>
        <v>0</v>
      </c>
      <c r="AM26" s="3">
        <v>0</v>
      </c>
      <c r="AN26" s="3">
        <v>0</v>
      </c>
      <c r="AO26" s="269">
        <v>0</v>
      </c>
      <c r="AP26" s="269">
        <v>0</v>
      </c>
      <c r="AQ26" s="269">
        <v>0</v>
      </c>
      <c r="AR26" s="174">
        <v>0</v>
      </c>
      <c r="AS26" s="174">
        <v>0</v>
      </c>
      <c r="AT26" s="174">
        <v>0</v>
      </c>
      <c r="AU26" s="174">
        <v>0</v>
      </c>
      <c r="AV26" s="174">
        <v>0</v>
      </c>
      <c r="AW26" s="174">
        <v>0</v>
      </c>
      <c r="AX26" s="67">
        <v>0</v>
      </c>
      <c r="AY26" s="67">
        <v>0</v>
      </c>
      <c r="AZ26" s="206">
        <v>0</v>
      </c>
      <c r="BA26">
        <v>4.8578999999999997E-2</v>
      </c>
      <c r="BB26">
        <v>4.0270000000000002E-3</v>
      </c>
      <c r="BC26">
        <v>1.7100000000000001E-2</v>
      </c>
    </row>
    <row r="27" spans="1:55">
      <c r="A27" s="2" t="s">
        <v>1228</v>
      </c>
      <c r="B27" s="2" t="s">
        <v>1229</v>
      </c>
      <c r="C27" s="3">
        <v>0</v>
      </c>
      <c r="D27" s="3">
        <v>0</v>
      </c>
      <c r="E27" s="3">
        <v>0</v>
      </c>
      <c r="F27">
        <v>0</v>
      </c>
      <c r="G27">
        <v>0</v>
      </c>
      <c r="H27">
        <v>0</v>
      </c>
      <c r="I27" s="348">
        <f t="shared" si="14"/>
        <v>0</v>
      </c>
      <c r="J27" s="3">
        <v>0</v>
      </c>
      <c r="K27" s="3">
        <v>0</v>
      </c>
      <c r="L27" s="3">
        <v>0</v>
      </c>
      <c r="M27" s="3">
        <v>0</v>
      </c>
      <c r="N27" s="4">
        <v>0</v>
      </c>
      <c r="O27" s="4">
        <v>0</v>
      </c>
      <c r="P27" s="3">
        <v>0</v>
      </c>
      <c r="Q27" s="3">
        <v>0</v>
      </c>
      <c r="R27" s="3">
        <v>0</v>
      </c>
      <c r="S27" s="348">
        <f t="shared" si="15"/>
        <v>0</v>
      </c>
      <c r="T27" s="3">
        <v>0</v>
      </c>
      <c r="U27" s="3">
        <v>0</v>
      </c>
      <c r="V27" s="3">
        <v>0</v>
      </c>
      <c r="W27" s="3">
        <v>0</v>
      </c>
      <c r="X27" s="3">
        <v>0</v>
      </c>
      <c r="Y27" s="2">
        <v>0</v>
      </c>
      <c r="Z27" s="3">
        <v>0</v>
      </c>
      <c r="AA27" s="3">
        <v>0</v>
      </c>
      <c r="AB27" s="3">
        <v>0</v>
      </c>
      <c r="AC27" s="3">
        <v>0</v>
      </c>
      <c r="AD27" s="3">
        <v>0</v>
      </c>
      <c r="AE27" s="3">
        <v>0</v>
      </c>
      <c r="AF27" s="3">
        <v>0</v>
      </c>
      <c r="AG27" s="3">
        <v>0</v>
      </c>
      <c r="AH27" s="3">
        <v>0</v>
      </c>
      <c r="AI27" s="348">
        <f t="shared" si="16"/>
        <v>0</v>
      </c>
      <c r="AJ27" s="3">
        <v>0</v>
      </c>
      <c r="AK27" s="3">
        <v>0</v>
      </c>
      <c r="AL27" s="348">
        <f t="shared" si="17"/>
        <v>0</v>
      </c>
      <c r="AM27" s="3">
        <v>0</v>
      </c>
      <c r="AN27" s="3">
        <v>0</v>
      </c>
      <c r="AO27" s="269">
        <v>0</v>
      </c>
      <c r="AP27" s="269">
        <v>0</v>
      </c>
      <c r="AQ27" s="269">
        <v>0</v>
      </c>
      <c r="AR27" s="174">
        <v>0</v>
      </c>
      <c r="AS27" s="174">
        <v>0</v>
      </c>
      <c r="AT27" s="174">
        <v>0</v>
      </c>
      <c r="AU27" s="174">
        <v>0</v>
      </c>
      <c r="AV27" s="174">
        <v>0</v>
      </c>
      <c r="AW27" s="174">
        <v>0</v>
      </c>
      <c r="AX27" s="67">
        <v>0</v>
      </c>
      <c r="AY27" s="67">
        <v>0</v>
      </c>
      <c r="AZ27" s="206">
        <v>0</v>
      </c>
      <c r="BA27">
        <v>4.8578999999999997E-2</v>
      </c>
      <c r="BB27">
        <v>4.0270000000000002E-3</v>
      </c>
      <c r="BC27">
        <v>1.7100000000000001E-2</v>
      </c>
    </row>
    <row r="28" spans="1:55">
      <c r="A28" s="2" t="s">
        <v>43</v>
      </c>
      <c r="B28" s="2" t="s">
        <v>44</v>
      </c>
      <c r="C28" s="3">
        <v>8855.02</v>
      </c>
      <c r="D28" s="3">
        <v>3743.37</v>
      </c>
      <c r="E28" s="3">
        <v>33147613.600000001</v>
      </c>
      <c r="F28">
        <v>21</v>
      </c>
      <c r="G28">
        <v>51</v>
      </c>
      <c r="H28">
        <v>513</v>
      </c>
      <c r="I28" s="348">
        <f t="shared" si="14"/>
        <v>585</v>
      </c>
      <c r="J28" s="3">
        <v>514679.56</v>
      </c>
      <c r="K28" s="3">
        <v>4402039.57</v>
      </c>
      <c r="L28" s="3">
        <v>1074700.44</v>
      </c>
      <c r="M28" s="3">
        <v>0</v>
      </c>
      <c r="N28" s="4">
        <v>5991419.5700000003</v>
      </c>
      <c r="O28" s="4">
        <v>211926.88</v>
      </c>
      <c r="P28" s="3">
        <v>54</v>
      </c>
      <c r="Q28" s="3">
        <v>0</v>
      </c>
      <c r="R28" s="3">
        <v>0</v>
      </c>
      <c r="S28" s="348">
        <f t="shared" si="15"/>
        <v>54</v>
      </c>
      <c r="T28" s="3">
        <v>0</v>
      </c>
      <c r="U28" s="3">
        <v>187.17</v>
      </c>
      <c r="V28" s="3">
        <v>108207.96</v>
      </c>
      <c r="W28" s="3">
        <v>216.21</v>
      </c>
      <c r="X28" s="3">
        <v>16.36</v>
      </c>
      <c r="Y28" s="2">
        <v>0</v>
      </c>
      <c r="Z28" s="3">
        <v>1955212.19</v>
      </c>
      <c r="AA28" s="3">
        <v>147834.41</v>
      </c>
      <c r="AB28" s="3">
        <v>0</v>
      </c>
      <c r="AC28" s="3">
        <v>142710.35</v>
      </c>
      <c r="AD28" s="3">
        <v>1685517.4957826668</v>
      </c>
      <c r="AE28" s="3">
        <v>777732.21</v>
      </c>
      <c r="AF28" s="3">
        <v>1244793.1200000001</v>
      </c>
      <c r="AG28" s="3">
        <v>249274.56</v>
      </c>
      <c r="AH28" s="3">
        <v>640991.73</v>
      </c>
      <c r="AI28" s="348">
        <f t="shared" si="16"/>
        <v>890266.29</v>
      </c>
      <c r="AJ28" s="3">
        <v>5005659.0172499996</v>
      </c>
      <c r="AK28" s="3">
        <v>8395247.7200000007</v>
      </c>
      <c r="AL28" s="348">
        <f t="shared" si="17"/>
        <v>6789260.5926370509</v>
      </c>
      <c r="AM28" s="3">
        <v>3337106011.5</v>
      </c>
      <c r="AN28" s="3">
        <v>3358099088</v>
      </c>
      <c r="AO28" s="269">
        <v>1.06</v>
      </c>
      <c r="AP28" s="269">
        <v>1.06</v>
      </c>
      <c r="AQ28" s="269">
        <v>0</v>
      </c>
      <c r="AR28" s="174">
        <v>65216.05</v>
      </c>
      <c r="AS28" s="174">
        <v>66520</v>
      </c>
      <c r="AT28" s="174">
        <v>96805</v>
      </c>
      <c r="AU28" s="174">
        <v>98741</v>
      </c>
      <c r="AV28" s="174">
        <v>46784.33</v>
      </c>
      <c r="AW28" s="174">
        <v>47720</v>
      </c>
      <c r="AX28" s="67">
        <v>4527122.54</v>
      </c>
      <c r="AY28" s="67">
        <v>178304.13</v>
      </c>
      <c r="AZ28" s="206">
        <v>76.021000000000001</v>
      </c>
      <c r="BA28">
        <v>4.8578999999999997E-2</v>
      </c>
      <c r="BB28">
        <v>4.0270000000000002E-3</v>
      </c>
      <c r="BC28">
        <v>1.7100000000000001E-2</v>
      </c>
    </row>
    <row r="29" spans="1:55">
      <c r="A29" s="2" t="s">
        <v>45</v>
      </c>
      <c r="B29" s="2" t="s">
        <v>46</v>
      </c>
      <c r="C29" s="3">
        <v>10820.52</v>
      </c>
      <c r="D29" s="3">
        <v>343.61</v>
      </c>
      <c r="E29" s="3">
        <v>3718040.47</v>
      </c>
      <c r="F29">
        <v>0</v>
      </c>
      <c r="G29">
        <v>0</v>
      </c>
      <c r="H29">
        <v>34</v>
      </c>
      <c r="I29" s="348">
        <f t="shared" si="14"/>
        <v>34</v>
      </c>
      <c r="J29" s="3">
        <v>0</v>
      </c>
      <c r="K29" s="3">
        <v>278785.53999999998</v>
      </c>
      <c r="L29" s="3">
        <v>34993.83</v>
      </c>
      <c r="M29" s="3">
        <v>0</v>
      </c>
      <c r="N29" s="4">
        <v>313779.37</v>
      </c>
      <c r="O29" s="4">
        <v>0</v>
      </c>
      <c r="P29" s="3">
        <v>0</v>
      </c>
      <c r="Q29" s="3">
        <v>0</v>
      </c>
      <c r="R29" s="3">
        <v>0</v>
      </c>
      <c r="S29" s="348">
        <f t="shared" si="15"/>
        <v>0</v>
      </c>
      <c r="T29" s="3">
        <v>0</v>
      </c>
      <c r="U29" s="3">
        <v>17.18</v>
      </c>
      <c r="V29" s="3">
        <v>9442.94</v>
      </c>
      <c r="W29" s="3">
        <v>0</v>
      </c>
      <c r="X29" s="3">
        <v>0</v>
      </c>
      <c r="Y29" s="2">
        <v>0</v>
      </c>
      <c r="Z29" s="3">
        <v>0</v>
      </c>
      <c r="AA29" s="3">
        <v>0</v>
      </c>
      <c r="AB29" s="3">
        <v>0</v>
      </c>
      <c r="AC29" s="3">
        <v>37381.589999999997</v>
      </c>
      <c r="AD29" s="3">
        <v>109228.49024407644</v>
      </c>
      <c r="AE29" s="3">
        <v>63716</v>
      </c>
      <c r="AF29" s="3">
        <v>107401.52</v>
      </c>
      <c r="AG29" s="3">
        <v>4401.57</v>
      </c>
      <c r="AH29" s="3">
        <v>11318.31</v>
      </c>
      <c r="AI29" s="348">
        <f t="shared" si="16"/>
        <v>15719.88</v>
      </c>
      <c r="AJ29" s="3">
        <v>522445.83</v>
      </c>
      <c r="AK29" s="3">
        <v>520000</v>
      </c>
      <c r="AL29" s="348">
        <f t="shared" si="17"/>
        <v>521158.83425399999</v>
      </c>
      <c r="AM29" s="3">
        <v>348826932.5</v>
      </c>
      <c r="AN29" s="3">
        <v>361100095</v>
      </c>
      <c r="AO29" s="269">
        <v>1</v>
      </c>
      <c r="AP29" s="269">
        <v>1</v>
      </c>
      <c r="AQ29" s="269">
        <v>0</v>
      </c>
      <c r="AR29" s="174">
        <v>65216.05</v>
      </c>
      <c r="AS29" s="174">
        <v>66520</v>
      </c>
      <c r="AT29" s="174">
        <v>96805</v>
      </c>
      <c r="AU29" s="174">
        <v>98741</v>
      </c>
      <c r="AV29" s="174">
        <v>46784.33</v>
      </c>
      <c r="AW29" s="174">
        <v>47720</v>
      </c>
      <c r="AX29" s="67">
        <v>370345.09</v>
      </c>
      <c r="AY29" s="67">
        <v>16214.08</v>
      </c>
      <c r="AZ29" s="206">
        <v>4.5359999999999996</v>
      </c>
      <c r="BA29">
        <v>4.8578999999999997E-2</v>
      </c>
      <c r="BB29">
        <v>4.0270000000000002E-3</v>
      </c>
      <c r="BC29">
        <v>1.7100000000000001E-2</v>
      </c>
    </row>
    <row r="30" spans="1:55">
      <c r="A30" s="2" t="s">
        <v>47</v>
      </c>
      <c r="B30" s="2" t="s">
        <v>48</v>
      </c>
      <c r="C30" s="3">
        <v>8875.6</v>
      </c>
      <c r="D30" s="3">
        <v>2793</v>
      </c>
      <c r="E30" s="3">
        <v>24789559.489999998</v>
      </c>
      <c r="F30">
        <v>7</v>
      </c>
      <c r="G30">
        <v>25</v>
      </c>
      <c r="H30">
        <v>420</v>
      </c>
      <c r="I30" s="348">
        <f t="shared" si="14"/>
        <v>452</v>
      </c>
      <c r="J30" s="3">
        <v>251819.53</v>
      </c>
      <c r="K30" s="3">
        <v>3278210.66</v>
      </c>
      <c r="L30" s="3">
        <v>740404.38</v>
      </c>
      <c r="M30" s="3">
        <v>0</v>
      </c>
      <c r="N30" s="4">
        <v>4270434.57</v>
      </c>
      <c r="O30" s="4">
        <v>70509.47</v>
      </c>
      <c r="P30" s="3">
        <v>38</v>
      </c>
      <c r="Q30" s="3">
        <v>20</v>
      </c>
      <c r="R30" s="3">
        <v>16</v>
      </c>
      <c r="S30" s="348">
        <f t="shared" si="15"/>
        <v>74</v>
      </c>
      <c r="T30" s="3">
        <v>97668.22</v>
      </c>
      <c r="U30" s="3">
        <v>139.65</v>
      </c>
      <c r="V30" s="3">
        <v>80704.259999999995</v>
      </c>
      <c r="W30" s="3">
        <v>240</v>
      </c>
      <c r="X30" s="3">
        <v>10</v>
      </c>
      <c r="Y30" s="2">
        <v>0</v>
      </c>
      <c r="Z30" s="3">
        <v>2170438.94</v>
      </c>
      <c r="AA30" s="3">
        <v>90387.56</v>
      </c>
      <c r="AB30" s="3">
        <v>0</v>
      </c>
      <c r="AC30" s="3">
        <v>235366.66</v>
      </c>
      <c r="AD30" s="3">
        <v>1312448.6224483766</v>
      </c>
      <c r="AE30" s="3">
        <v>174558.12</v>
      </c>
      <c r="AF30" s="3">
        <v>780643.18</v>
      </c>
      <c r="AG30" s="3">
        <v>0</v>
      </c>
      <c r="AH30" s="3">
        <v>0</v>
      </c>
      <c r="AI30" s="348">
        <f t="shared" si="16"/>
        <v>0</v>
      </c>
      <c r="AJ30" s="3">
        <v>6524000</v>
      </c>
      <c r="AK30" s="3">
        <v>6724000</v>
      </c>
      <c r="AL30" s="348">
        <f t="shared" si="17"/>
        <v>6629240</v>
      </c>
      <c r="AM30" s="3">
        <v>4782558576</v>
      </c>
      <c r="AN30" s="3">
        <v>4934670264</v>
      </c>
      <c r="AO30" s="269">
        <v>1.06</v>
      </c>
      <c r="AP30" s="269">
        <v>1.06</v>
      </c>
      <c r="AQ30" s="269">
        <v>0</v>
      </c>
      <c r="AR30" s="174">
        <v>65216.05</v>
      </c>
      <c r="AS30" s="174">
        <v>66520</v>
      </c>
      <c r="AT30" s="174">
        <v>96805</v>
      </c>
      <c r="AU30" s="174">
        <v>98741</v>
      </c>
      <c r="AV30" s="174">
        <v>46784.33</v>
      </c>
      <c r="AW30" s="174">
        <v>47720</v>
      </c>
      <c r="AX30" s="67">
        <v>3187652.84</v>
      </c>
      <c r="AY30" s="67">
        <v>125758.21</v>
      </c>
      <c r="AZ30" s="206">
        <v>54.012999999999998</v>
      </c>
      <c r="BA30">
        <v>4.8578999999999997E-2</v>
      </c>
      <c r="BB30">
        <v>4.0270000000000002E-3</v>
      </c>
      <c r="BC30">
        <v>1.7100000000000001E-2</v>
      </c>
    </row>
    <row r="31" spans="1:55">
      <c r="A31" s="2" t="s">
        <v>49</v>
      </c>
      <c r="B31" s="2" t="s">
        <v>50</v>
      </c>
      <c r="C31" s="3">
        <v>12201.37</v>
      </c>
      <c r="D31" s="3">
        <v>488.93</v>
      </c>
      <c r="E31" s="3">
        <v>5965616.0599999996</v>
      </c>
      <c r="F31">
        <v>4</v>
      </c>
      <c r="G31">
        <v>6</v>
      </c>
      <c r="H31">
        <v>62</v>
      </c>
      <c r="I31" s="348">
        <f t="shared" si="14"/>
        <v>72</v>
      </c>
      <c r="J31" s="3">
        <v>58459.91</v>
      </c>
      <c r="K31" s="3">
        <v>521187.98</v>
      </c>
      <c r="L31" s="3">
        <v>99189.1</v>
      </c>
      <c r="M31" s="3">
        <v>0</v>
      </c>
      <c r="N31" s="4">
        <v>678836.99</v>
      </c>
      <c r="O31" s="4">
        <v>38973.269999999997</v>
      </c>
      <c r="P31" s="3">
        <v>0</v>
      </c>
      <c r="Q31" s="3">
        <v>0</v>
      </c>
      <c r="R31" s="3">
        <v>0</v>
      </c>
      <c r="S31" s="348">
        <f t="shared" si="15"/>
        <v>0</v>
      </c>
      <c r="T31" s="3">
        <v>0</v>
      </c>
      <c r="U31" s="3">
        <v>0</v>
      </c>
      <c r="V31" s="3">
        <v>0</v>
      </c>
      <c r="W31" s="3">
        <v>12.5</v>
      </c>
      <c r="X31" s="3">
        <v>0</v>
      </c>
      <c r="Y31" s="2">
        <v>0</v>
      </c>
      <c r="Z31" s="3">
        <v>108450.2</v>
      </c>
      <c r="AA31" s="3">
        <v>0</v>
      </c>
      <c r="AB31" s="3">
        <v>0</v>
      </c>
      <c r="AC31" s="3">
        <v>47257.05</v>
      </c>
      <c r="AD31" s="3">
        <v>276069.63693036267</v>
      </c>
      <c r="AE31" s="3">
        <v>138782.59</v>
      </c>
      <c r="AF31" s="3">
        <v>218141.44</v>
      </c>
      <c r="AG31" s="3">
        <v>160317.82999999999</v>
      </c>
      <c r="AH31" s="3">
        <v>412245.86</v>
      </c>
      <c r="AI31" s="348">
        <f t="shared" si="16"/>
        <v>572563.68999999994</v>
      </c>
      <c r="AJ31" s="3">
        <v>208593.981</v>
      </c>
      <c r="AK31" s="3">
        <v>275000</v>
      </c>
      <c r="AL31" s="348">
        <f t="shared" si="17"/>
        <v>243536.8281978</v>
      </c>
      <c r="AM31" s="3">
        <v>139062654</v>
      </c>
      <c r="AN31" s="3">
        <v>143921478</v>
      </c>
      <c r="AO31" s="269">
        <v>1</v>
      </c>
      <c r="AP31" s="269">
        <v>1</v>
      </c>
      <c r="AQ31" s="269">
        <v>0</v>
      </c>
      <c r="AR31" s="174">
        <v>65216.05</v>
      </c>
      <c r="AS31" s="174">
        <v>66520</v>
      </c>
      <c r="AT31" s="174">
        <v>96805</v>
      </c>
      <c r="AU31" s="174">
        <v>98741</v>
      </c>
      <c r="AV31" s="174">
        <v>46784.33</v>
      </c>
      <c r="AW31" s="174">
        <v>47720</v>
      </c>
      <c r="AX31" s="67">
        <v>770262.6</v>
      </c>
      <c r="AY31" s="67">
        <v>34240.519999999997</v>
      </c>
      <c r="AZ31" s="206">
        <v>10.531000000000001</v>
      </c>
      <c r="BA31">
        <v>4.8578999999999997E-2</v>
      </c>
      <c r="BB31">
        <v>4.0270000000000002E-3</v>
      </c>
      <c r="BC31">
        <v>1.7100000000000001E-2</v>
      </c>
    </row>
    <row r="32" spans="1:55">
      <c r="A32" s="2" t="s">
        <v>51</v>
      </c>
      <c r="B32" s="2" t="s">
        <v>52</v>
      </c>
      <c r="C32" s="3">
        <v>8488.51</v>
      </c>
      <c r="D32" s="3">
        <v>3288.84</v>
      </c>
      <c r="E32" s="3">
        <v>27917337.25</v>
      </c>
      <c r="F32">
        <v>5</v>
      </c>
      <c r="G32">
        <v>13</v>
      </c>
      <c r="H32">
        <v>555</v>
      </c>
      <c r="I32" s="348">
        <f t="shared" si="14"/>
        <v>573</v>
      </c>
      <c r="J32" s="3">
        <v>120801.83</v>
      </c>
      <c r="K32" s="3">
        <v>3560026.39</v>
      </c>
      <c r="L32" s="3">
        <v>832979.84</v>
      </c>
      <c r="M32" s="3">
        <v>0</v>
      </c>
      <c r="N32" s="4">
        <v>4513808.0600000005</v>
      </c>
      <c r="O32" s="4">
        <v>46462.239999999998</v>
      </c>
      <c r="P32" s="3">
        <v>93</v>
      </c>
      <c r="Q32" s="3">
        <v>96</v>
      </c>
      <c r="R32" s="3">
        <v>25</v>
      </c>
      <c r="S32" s="348">
        <f t="shared" si="15"/>
        <v>214</v>
      </c>
      <c r="T32" s="3">
        <v>0</v>
      </c>
      <c r="U32" s="3">
        <v>164.44</v>
      </c>
      <c r="V32" s="3">
        <v>90327.92</v>
      </c>
      <c r="W32" s="3">
        <v>35</v>
      </c>
      <c r="X32" s="3">
        <v>13.75</v>
      </c>
      <c r="Y32" s="2">
        <v>0</v>
      </c>
      <c r="Z32" s="3">
        <v>303553.15000000002</v>
      </c>
      <c r="AA32" s="3">
        <v>119015.82</v>
      </c>
      <c r="AB32" s="3">
        <v>0</v>
      </c>
      <c r="AC32" s="3">
        <v>63245.55</v>
      </c>
      <c r="AD32" s="3">
        <v>577588.53842708853</v>
      </c>
      <c r="AE32" s="3">
        <v>288629.64</v>
      </c>
      <c r="AF32" s="3">
        <v>1076781.22</v>
      </c>
      <c r="AG32" s="3">
        <v>1324653.6299999999</v>
      </c>
      <c r="AH32" s="3">
        <v>3406252.2</v>
      </c>
      <c r="AI32" s="348">
        <f t="shared" si="16"/>
        <v>4730905.83</v>
      </c>
      <c r="AJ32" s="3">
        <v>706475.93775000004</v>
      </c>
      <c r="AK32" s="3">
        <v>714304</v>
      </c>
      <c r="AL32" s="348">
        <f t="shared" si="17"/>
        <v>710595.06410595006</v>
      </c>
      <c r="AM32" s="3">
        <v>470983958.5</v>
      </c>
      <c r="AN32" s="3">
        <v>467372595</v>
      </c>
      <c r="AO32" s="269">
        <v>1</v>
      </c>
      <c r="AP32" s="269">
        <v>1</v>
      </c>
      <c r="AQ32" s="269">
        <v>0</v>
      </c>
      <c r="AR32" s="174">
        <v>65216.05</v>
      </c>
      <c r="AS32" s="174">
        <v>66520</v>
      </c>
      <c r="AT32" s="174">
        <v>96805</v>
      </c>
      <c r="AU32" s="174">
        <v>98741</v>
      </c>
      <c r="AV32" s="174">
        <v>46784.33</v>
      </c>
      <c r="AW32" s="174">
        <v>47720</v>
      </c>
      <c r="AX32" s="67">
        <v>1237451.74</v>
      </c>
      <c r="AY32" s="67">
        <v>45458.93</v>
      </c>
      <c r="AZ32" s="206">
        <v>19.77</v>
      </c>
      <c r="BA32">
        <v>4.8578999999999997E-2</v>
      </c>
      <c r="BB32">
        <v>4.0270000000000002E-3</v>
      </c>
      <c r="BC32">
        <v>1.7100000000000001E-2</v>
      </c>
    </row>
    <row r="33" spans="1:55">
      <c r="A33" s="2" t="s">
        <v>53</v>
      </c>
      <c r="B33" s="2" t="s">
        <v>54</v>
      </c>
      <c r="C33" s="3">
        <v>17798.14</v>
      </c>
      <c r="D33" s="3">
        <v>113</v>
      </c>
      <c r="E33" s="3">
        <v>2011190.02</v>
      </c>
      <c r="F33">
        <v>0</v>
      </c>
      <c r="G33">
        <v>0</v>
      </c>
      <c r="H33">
        <v>32</v>
      </c>
      <c r="I33" s="348">
        <f t="shared" si="14"/>
        <v>32</v>
      </c>
      <c r="J33" s="3">
        <v>0</v>
      </c>
      <c r="K33" s="3">
        <v>127084.39</v>
      </c>
      <c r="L33" s="3">
        <v>27430.44</v>
      </c>
      <c r="M33" s="3">
        <v>0</v>
      </c>
      <c r="N33" s="4">
        <v>154514.82999999999</v>
      </c>
      <c r="O33" s="4">
        <v>0</v>
      </c>
      <c r="P33" s="3">
        <v>0</v>
      </c>
      <c r="Q33" s="3">
        <v>0</v>
      </c>
      <c r="R33" s="3">
        <v>0</v>
      </c>
      <c r="S33" s="348">
        <f t="shared" si="15"/>
        <v>0</v>
      </c>
      <c r="T33" s="3">
        <v>0</v>
      </c>
      <c r="U33" s="3">
        <v>0</v>
      </c>
      <c r="V33" s="3">
        <v>0</v>
      </c>
      <c r="W33" s="3">
        <v>3</v>
      </c>
      <c r="X33" s="3">
        <v>3</v>
      </c>
      <c r="Y33" s="2">
        <v>0</v>
      </c>
      <c r="Z33" s="3">
        <v>26077.22</v>
      </c>
      <c r="AA33" s="3">
        <v>26077.22</v>
      </c>
      <c r="AB33" s="3">
        <v>0</v>
      </c>
      <c r="AC33" s="3">
        <v>0</v>
      </c>
      <c r="AD33" s="3">
        <v>0</v>
      </c>
      <c r="AE33" s="3">
        <v>27088.84</v>
      </c>
      <c r="AF33" s="3">
        <v>41968.62</v>
      </c>
      <c r="AG33" s="3">
        <v>0</v>
      </c>
      <c r="AH33" s="3">
        <v>0</v>
      </c>
      <c r="AI33" s="348">
        <f t="shared" si="16"/>
        <v>0</v>
      </c>
      <c r="AJ33" s="3">
        <v>0</v>
      </c>
      <c r="AK33" s="3">
        <v>0</v>
      </c>
      <c r="AL33" s="348">
        <f t="shared" si="17"/>
        <v>0</v>
      </c>
      <c r="AM33" s="3">
        <v>0</v>
      </c>
      <c r="AN33" s="3">
        <v>0</v>
      </c>
      <c r="AO33" s="269">
        <v>1</v>
      </c>
      <c r="AP33" s="269">
        <v>1</v>
      </c>
      <c r="AQ33" s="269">
        <v>0</v>
      </c>
      <c r="AR33" s="174">
        <v>65216.05</v>
      </c>
      <c r="AS33" s="174">
        <v>66520</v>
      </c>
      <c r="AT33" s="174">
        <v>96805</v>
      </c>
      <c r="AU33" s="174">
        <v>98741</v>
      </c>
      <c r="AV33" s="174">
        <v>46784.33</v>
      </c>
      <c r="AW33" s="174">
        <v>47720</v>
      </c>
      <c r="AX33" s="67">
        <v>237474.9</v>
      </c>
      <c r="AY33" s="67">
        <v>12090.46</v>
      </c>
      <c r="AZ33" s="206">
        <v>2.242</v>
      </c>
      <c r="BA33">
        <v>4.8578999999999997E-2</v>
      </c>
      <c r="BB33">
        <v>4.0270000000000002E-3</v>
      </c>
      <c r="BC33">
        <v>1.7100000000000001E-2</v>
      </c>
    </row>
    <row r="34" spans="1:55">
      <c r="A34" s="2" t="s">
        <v>1230</v>
      </c>
      <c r="B34" s="2" t="s">
        <v>1231</v>
      </c>
      <c r="C34" s="3">
        <v>0</v>
      </c>
      <c r="D34" s="3">
        <v>0</v>
      </c>
      <c r="E34" s="3">
        <v>0</v>
      </c>
      <c r="F34">
        <v>0</v>
      </c>
      <c r="G34">
        <v>0</v>
      </c>
      <c r="H34">
        <v>0</v>
      </c>
      <c r="I34" s="348">
        <f t="shared" si="14"/>
        <v>0</v>
      </c>
      <c r="J34" s="3">
        <v>0</v>
      </c>
      <c r="K34" s="3">
        <v>0</v>
      </c>
      <c r="L34" s="3">
        <v>0</v>
      </c>
      <c r="M34" s="3">
        <v>0</v>
      </c>
      <c r="N34" s="4">
        <v>0</v>
      </c>
      <c r="O34" s="4">
        <v>0</v>
      </c>
      <c r="P34" s="3">
        <v>0</v>
      </c>
      <c r="Q34" s="3">
        <v>0</v>
      </c>
      <c r="R34" s="3">
        <v>0</v>
      </c>
      <c r="S34" s="348">
        <f t="shared" si="15"/>
        <v>0</v>
      </c>
      <c r="T34" s="3">
        <v>0</v>
      </c>
      <c r="U34" s="3">
        <v>0</v>
      </c>
      <c r="V34" s="3">
        <v>0</v>
      </c>
      <c r="W34" s="3">
        <v>0</v>
      </c>
      <c r="X34" s="3">
        <v>0</v>
      </c>
      <c r="Y34" s="2">
        <v>0</v>
      </c>
      <c r="Z34" s="3">
        <v>0</v>
      </c>
      <c r="AA34" s="3">
        <v>0</v>
      </c>
      <c r="AB34" s="3">
        <v>0</v>
      </c>
      <c r="AC34" s="3">
        <v>0</v>
      </c>
      <c r="AD34" s="3">
        <v>0</v>
      </c>
      <c r="AE34" s="3">
        <v>0</v>
      </c>
      <c r="AF34" s="3">
        <v>0</v>
      </c>
      <c r="AG34" s="3">
        <v>0</v>
      </c>
      <c r="AH34" s="3">
        <v>0</v>
      </c>
      <c r="AI34" s="348">
        <f t="shared" si="16"/>
        <v>0</v>
      </c>
      <c r="AJ34" s="3">
        <v>0</v>
      </c>
      <c r="AK34" s="3">
        <v>0</v>
      </c>
      <c r="AL34" s="348">
        <f t="shared" si="17"/>
        <v>0</v>
      </c>
      <c r="AM34" s="3">
        <v>0</v>
      </c>
      <c r="AN34" s="3">
        <v>0</v>
      </c>
      <c r="AO34" s="269">
        <v>0</v>
      </c>
      <c r="AP34" s="269">
        <v>0</v>
      </c>
      <c r="AQ34" s="269">
        <v>0</v>
      </c>
      <c r="AR34" s="174">
        <v>0</v>
      </c>
      <c r="AS34" s="174">
        <v>0</v>
      </c>
      <c r="AT34" s="174">
        <v>0</v>
      </c>
      <c r="AU34" s="174">
        <v>0</v>
      </c>
      <c r="AV34" s="174">
        <v>0</v>
      </c>
      <c r="AW34" s="174">
        <v>0</v>
      </c>
      <c r="AX34" s="67">
        <v>0</v>
      </c>
      <c r="AY34" s="67">
        <v>0</v>
      </c>
      <c r="AZ34" s="206">
        <v>0</v>
      </c>
      <c r="BA34">
        <v>4.8578999999999997E-2</v>
      </c>
      <c r="BB34">
        <v>4.0270000000000002E-3</v>
      </c>
      <c r="BC34">
        <v>1.7100000000000001E-2</v>
      </c>
    </row>
    <row r="35" spans="1:55">
      <c r="A35" s="2" t="s">
        <v>55</v>
      </c>
      <c r="B35" s="2" t="s">
        <v>56</v>
      </c>
      <c r="C35" s="3">
        <v>8860.2099999999991</v>
      </c>
      <c r="D35" s="3">
        <v>22446.47</v>
      </c>
      <c r="E35" s="3">
        <v>198880405.49000001</v>
      </c>
      <c r="F35">
        <v>105.25</v>
      </c>
      <c r="G35">
        <v>245</v>
      </c>
      <c r="H35">
        <v>2670</v>
      </c>
      <c r="I35" s="348">
        <f t="shared" si="14"/>
        <v>3020.25</v>
      </c>
      <c r="J35" s="3">
        <v>2473950.96</v>
      </c>
      <c r="K35" s="3">
        <v>23268026.59</v>
      </c>
      <c r="L35" s="3">
        <v>6277026.0099999998</v>
      </c>
      <c r="M35" s="3">
        <v>0</v>
      </c>
      <c r="N35" s="4">
        <v>32019003.560000002</v>
      </c>
      <c r="O35" s="4">
        <v>1062789.1299999999</v>
      </c>
      <c r="P35" s="3">
        <v>2168</v>
      </c>
      <c r="Q35" s="3">
        <v>983</v>
      </c>
      <c r="R35" s="3">
        <v>631</v>
      </c>
      <c r="S35" s="348">
        <f t="shared" si="15"/>
        <v>3782</v>
      </c>
      <c r="T35" s="3">
        <v>5062888.07</v>
      </c>
      <c r="U35" s="3">
        <v>1122.32</v>
      </c>
      <c r="V35" s="3">
        <v>648645.51</v>
      </c>
      <c r="W35" s="3">
        <v>1180</v>
      </c>
      <c r="X35" s="3">
        <v>205</v>
      </c>
      <c r="Y35" s="2">
        <v>0</v>
      </c>
      <c r="Z35" s="3">
        <v>10670878.619999999</v>
      </c>
      <c r="AA35" s="3">
        <v>1851299.29</v>
      </c>
      <c r="AB35" s="3">
        <v>0</v>
      </c>
      <c r="AC35" s="3">
        <v>1271734.8500000001</v>
      </c>
      <c r="AD35" s="3">
        <v>10631077.533326644</v>
      </c>
      <c r="AE35" s="3">
        <v>3685495.04</v>
      </c>
      <c r="AF35" s="3">
        <v>6959338.0599999996</v>
      </c>
      <c r="AG35" s="3">
        <v>3121569.82</v>
      </c>
      <c r="AH35" s="3">
        <v>8026893.8200000003</v>
      </c>
      <c r="AI35" s="348">
        <f t="shared" si="16"/>
        <v>11148463.640000001</v>
      </c>
      <c r="AJ35" s="3">
        <v>30509338.384500001</v>
      </c>
      <c r="AK35" s="3">
        <v>32775000</v>
      </c>
      <c r="AL35" s="348">
        <f t="shared" si="17"/>
        <v>31701529.526576102</v>
      </c>
      <c r="AM35" s="3">
        <v>20339558923</v>
      </c>
      <c r="AN35" s="3">
        <v>21111440905</v>
      </c>
      <c r="AO35" s="269">
        <v>1.06</v>
      </c>
      <c r="AP35" s="269">
        <v>1.06</v>
      </c>
      <c r="AQ35" s="269">
        <v>0</v>
      </c>
      <c r="AR35" s="174">
        <v>65216.05</v>
      </c>
      <c r="AS35" s="174">
        <v>66520</v>
      </c>
      <c r="AT35" s="174">
        <v>96805</v>
      </c>
      <c r="AU35" s="174">
        <v>98741</v>
      </c>
      <c r="AV35" s="174">
        <v>46784.33</v>
      </c>
      <c r="AW35" s="174">
        <v>47720</v>
      </c>
      <c r="AX35" s="67">
        <v>26905718.789999999</v>
      </c>
      <c r="AY35" s="67">
        <v>1065474.96</v>
      </c>
      <c r="AZ35" s="206">
        <v>456.50400000000002</v>
      </c>
      <c r="BA35">
        <v>4.8578999999999997E-2</v>
      </c>
      <c r="BB35">
        <v>4.0270000000000002E-3</v>
      </c>
      <c r="BC35">
        <v>1.7100000000000001E-2</v>
      </c>
    </row>
    <row r="36" spans="1:55">
      <c r="A36" s="2" t="s">
        <v>57</v>
      </c>
      <c r="B36" s="2" t="s">
        <v>58</v>
      </c>
      <c r="C36" s="3">
        <v>8748.6200000000008</v>
      </c>
      <c r="D36" s="3">
        <v>2004</v>
      </c>
      <c r="E36" s="3">
        <v>17532232.75</v>
      </c>
      <c r="F36">
        <v>3</v>
      </c>
      <c r="G36">
        <v>11</v>
      </c>
      <c r="H36">
        <v>172</v>
      </c>
      <c r="I36" s="348">
        <f t="shared" si="14"/>
        <v>186</v>
      </c>
      <c r="J36" s="3">
        <v>110201.49</v>
      </c>
      <c r="K36" s="3">
        <v>1486991.96</v>
      </c>
      <c r="L36" s="3">
        <v>323275.86</v>
      </c>
      <c r="M36" s="3">
        <v>0</v>
      </c>
      <c r="N36" s="4">
        <v>1920469.31</v>
      </c>
      <c r="O36" s="4">
        <v>30054.95</v>
      </c>
      <c r="P36" s="3">
        <v>30</v>
      </c>
      <c r="Q36" s="3">
        <v>13</v>
      </c>
      <c r="R36" s="3">
        <v>18</v>
      </c>
      <c r="S36" s="348">
        <f t="shared" si="15"/>
        <v>61</v>
      </c>
      <c r="T36" s="3">
        <v>0</v>
      </c>
      <c r="U36" s="3">
        <v>100.2</v>
      </c>
      <c r="V36" s="3">
        <v>57918.37</v>
      </c>
      <c r="W36" s="3">
        <v>38</v>
      </c>
      <c r="X36" s="3">
        <v>9</v>
      </c>
      <c r="Y36" s="2">
        <v>0</v>
      </c>
      <c r="Z36" s="3">
        <v>343623.42</v>
      </c>
      <c r="AA36" s="3">
        <v>81407.38</v>
      </c>
      <c r="AB36" s="3">
        <v>0</v>
      </c>
      <c r="AC36" s="3">
        <v>0</v>
      </c>
      <c r="AD36" s="3">
        <v>1152906.3110840498</v>
      </c>
      <c r="AE36" s="3">
        <v>0</v>
      </c>
      <c r="AF36" s="3">
        <v>227457.56</v>
      </c>
      <c r="AG36" s="3">
        <v>171742.27</v>
      </c>
      <c r="AH36" s="3">
        <v>441622.99</v>
      </c>
      <c r="AI36" s="348">
        <f t="shared" si="16"/>
        <v>613365.26</v>
      </c>
      <c r="AJ36" s="3">
        <v>2377547.0894999998</v>
      </c>
      <c r="AK36" s="3">
        <v>2685000</v>
      </c>
      <c r="AL36" s="348">
        <f t="shared" si="17"/>
        <v>2539328.8110050997</v>
      </c>
      <c r="AM36" s="3">
        <v>1585031393</v>
      </c>
      <c r="AN36" s="3">
        <v>1658241113</v>
      </c>
      <c r="AO36" s="269">
        <v>1.06</v>
      </c>
      <c r="AP36" s="269">
        <v>1.06</v>
      </c>
      <c r="AQ36" s="269">
        <v>0</v>
      </c>
      <c r="AR36" s="174">
        <v>65216.05</v>
      </c>
      <c r="AS36" s="174">
        <v>66520</v>
      </c>
      <c r="AT36" s="174">
        <v>96805</v>
      </c>
      <c r="AU36" s="174">
        <v>98741</v>
      </c>
      <c r="AV36" s="174">
        <v>46784.33</v>
      </c>
      <c r="AW36" s="174">
        <v>47720</v>
      </c>
      <c r="AX36" s="67">
        <v>2522227.96</v>
      </c>
      <c r="AY36" s="67">
        <v>97651.45</v>
      </c>
      <c r="AZ36" s="206">
        <v>37.787999999999997</v>
      </c>
      <c r="BA36">
        <v>4.8578999999999997E-2</v>
      </c>
      <c r="BB36">
        <v>4.0270000000000002E-3</v>
      </c>
      <c r="BC36">
        <v>1.7100000000000001E-2</v>
      </c>
    </row>
    <row r="37" spans="1:55">
      <c r="A37" s="2" t="s">
        <v>59</v>
      </c>
      <c r="B37" s="2" t="s">
        <v>60</v>
      </c>
      <c r="C37" s="3">
        <v>8982.43</v>
      </c>
      <c r="D37" s="3">
        <v>1673</v>
      </c>
      <c r="E37" s="3">
        <v>15027607.640000001</v>
      </c>
      <c r="F37">
        <v>2</v>
      </c>
      <c r="G37">
        <v>13</v>
      </c>
      <c r="H37">
        <v>195</v>
      </c>
      <c r="I37" s="348">
        <f t="shared" si="14"/>
        <v>210</v>
      </c>
      <c r="J37" s="3">
        <v>133829.56</v>
      </c>
      <c r="K37" s="3">
        <v>1732799.44</v>
      </c>
      <c r="L37" s="3">
        <v>342888.97</v>
      </c>
      <c r="M37" s="3">
        <v>0</v>
      </c>
      <c r="N37" s="4">
        <v>2209517.9699999997</v>
      </c>
      <c r="O37" s="4">
        <v>20589.16</v>
      </c>
      <c r="P37" s="3">
        <v>20</v>
      </c>
      <c r="Q37" s="3">
        <v>6</v>
      </c>
      <c r="R37" s="3">
        <v>10</v>
      </c>
      <c r="S37" s="348">
        <f t="shared" si="15"/>
        <v>36</v>
      </c>
      <c r="T37" s="3">
        <v>0</v>
      </c>
      <c r="U37" s="3">
        <v>83.65</v>
      </c>
      <c r="V37" s="3">
        <v>49979.49</v>
      </c>
      <c r="W37" s="3">
        <v>40</v>
      </c>
      <c r="X37" s="3">
        <v>0</v>
      </c>
      <c r="Y37" s="2">
        <v>0</v>
      </c>
      <c r="Z37" s="3">
        <v>368984.83</v>
      </c>
      <c r="AA37" s="3">
        <v>0</v>
      </c>
      <c r="AB37" s="3">
        <v>0</v>
      </c>
      <c r="AC37" s="3">
        <v>0</v>
      </c>
      <c r="AD37" s="3">
        <v>0</v>
      </c>
      <c r="AE37" s="3">
        <v>0</v>
      </c>
      <c r="AF37" s="3">
        <v>249067.95</v>
      </c>
      <c r="AG37" s="3">
        <v>190653.95</v>
      </c>
      <c r="AH37" s="3">
        <v>490253.01</v>
      </c>
      <c r="AI37" s="348">
        <f t="shared" si="16"/>
        <v>680906.96</v>
      </c>
      <c r="AJ37" s="3">
        <v>1919368.206</v>
      </c>
      <c r="AK37" s="3">
        <v>2405775</v>
      </c>
      <c r="AL37" s="348">
        <f t="shared" si="17"/>
        <v>2175315.4610027997</v>
      </c>
      <c r="AM37" s="3">
        <v>1279578804</v>
      </c>
      <c r="AN37" s="3">
        <v>1283538189</v>
      </c>
      <c r="AO37" s="269">
        <v>1.06</v>
      </c>
      <c r="AP37" s="269">
        <v>1.06</v>
      </c>
      <c r="AQ37" s="269">
        <v>0.04</v>
      </c>
      <c r="AR37" s="174">
        <v>65216.05</v>
      </c>
      <c r="AS37" s="174">
        <v>66520</v>
      </c>
      <c r="AT37" s="174">
        <v>96805</v>
      </c>
      <c r="AU37" s="174">
        <v>98741</v>
      </c>
      <c r="AV37" s="174">
        <v>46784.33</v>
      </c>
      <c r="AW37" s="174">
        <v>47720</v>
      </c>
      <c r="AX37" s="67">
        <v>2099932.2000000002</v>
      </c>
      <c r="AY37" s="67">
        <v>85423.46</v>
      </c>
      <c r="AZ37" s="206">
        <v>33.290999999999997</v>
      </c>
      <c r="BA37">
        <v>4.8578999999999997E-2</v>
      </c>
      <c r="BB37">
        <v>4.0270000000000002E-3</v>
      </c>
      <c r="BC37">
        <v>1.7100000000000001E-2</v>
      </c>
    </row>
    <row r="38" spans="1:55">
      <c r="A38" s="2" t="s">
        <v>61</v>
      </c>
      <c r="B38" s="2" t="s">
        <v>62</v>
      </c>
      <c r="C38" s="3">
        <v>9273.5499999999993</v>
      </c>
      <c r="D38" s="3">
        <v>163</v>
      </c>
      <c r="E38" s="3">
        <v>1511588.45</v>
      </c>
      <c r="F38">
        <v>0</v>
      </c>
      <c r="G38">
        <v>0</v>
      </c>
      <c r="H38">
        <v>15</v>
      </c>
      <c r="I38" s="348">
        <f t="shared" si="14"/>
        <v>15</v>
      </c>
      <c r="J38" s="3">
        <v>0</v>
      </c>
      <c r="K38" s="3">
        <v>0</v>
      </c>
      <c r="L38" s="3">
        <v>21639.39</v>
      </c>
      <c r="M38" s="3">
        <v>0</v>
      </c>
      <c r="N38" s="4">
        <v>21639.39</v>
      </c>
      <c r="O38" s="4">
        <v>0</v>
      </c>
      <c r="P38" s="3">
        <v>0</v>
      </c>
      <c r="Q38" s="3">
        <v>0</v>
      </c>
      <c r="R38" s="3">
        <v>0</v>
      </c>
      <c r="S38" s="348">
        <f t="shared" si="15"/>
        <v>0</v>
      </c>
      <c r="T38" s="3">
        <v>0</v>
      </c>
      <c r="U38" s="3">
        <v>8.15</v>
      </c>
      <c r="V38" s="3">
        <v>4483.0200000000004</v>
      </c>
      <c r="W38" s="3">
        <v>0</v>
      </c>
      <c r="X38" s="3">
        <v>0</v>
      </c>
      <c r="Y38" s="2">
        <v>0</v>
      </c>
      <c r="Z38" s="3">
        <v>0</v>
      </c>
      <c r="AA38" s="3">
        <v>0</v>
      </c>
      <c r="AB38" s="3">
        <v>0</v>
      </c>
      <c r="AC38" s="3">
        <v>14978.58</v>
      </c>
      <c r="AD38" s="3">
        <v>182049.86858936321</v>
      </c>
      <c r="AE38" s="3">
        <v>0</v>
      </c>
      <c r="AF38" s="3">
        <v>49980.81</v>
      </c>
      <c r="AG38" s="3">
        <v>4973.95</v>
      </c>
      <c r="AH38" s="3">
        <v>12790.17</v>
      </c>
      <c r="AI38" s="348">
        <f t="shared" si="16"/>
        <v>17764.12</v>
      </c>
      <c r="AJ38" s="3">
        <v>287662.84950000001</v>
      </c>
      <c r="AK38" s="3">
        <v>321129</v>
      </c>
      <c r="AL38" s="348">
        <f t="shared" si="17"/>
        <v>305272.73789310001</v>
      </c>
      <c r="AM38" s="3">
        <v>191775233</v>
      </c>
      <c r="AN38" s="3">
        <v>205002789</v>
      </c>
      <c r="AO38" s="269">
        <v>1</v>
      </c>
      <c r="AP38" s="269">
        <v>1</v>
      </c>
      <c r="AQ38" s="269">
        <v>0</v>
      </c>
      <c r="AR38" s="174">
        <v>65216.05</v>
      </c>
      <c r="AS38" s="174">
        <v>66520</v>
      </c>
      <c r="AT38" s="174">
        <v>96805</v>
      </c>
      <c r="AU38" s="174">
        <v>98741</v>
      </c>
      <c r="AV38" s="174">
        <v>46784.33</v>
      </c>
      <c r="AW38" s="174">
        <v>47720</v>
      </c>
      <c r="AX38" s="67">
        <v>216761.43</v>
      </c>
      <c r="AY38" s="67">
        <v>8916.2800000000007</v>
      </c>
      <c r="AZ38" s="206">
        <v>4.8239999999999998</v>
      </c>
      <c r="BA38">
        <v>4.8578999999999997E-2</v>
      </c>
      <c r="BB38">
        <v>4.0270000000000002E-3</v>
      </c>
      <c r="BC38">
        <v>1.7100000000000001E-2</v>
      </c>
    </row>
    <row r="39" spans="1:55">
      <c r="A39" s="2" t="s">
        <v>63</v>
      </c>
      <c r="B39" s="2" t="s">
        <v>64</v>
      </c>
      <c r="C39" s="3">
        <v>8804.6200000000008</v>
      </c>
      <c r="D39" s="3">
        <v>3054</v>
      </c>
      <c r="E39" s="3">
        <v>26889313.57</v>
      </c>
      <c r="F39">
        <v>14</v>
      </c>
      <c r="G39">
        <v>34</v>
      </c>
      <c r="H39">
        <v>414</v>
      </c>
      <c r="I39" s="348">
        <f t="shared" si="14"/>
        <v>462</v>
      </c>
      <c r="J39" s="3">
        <v>340906.64</v>
      </c>
      <c r="K39" s="3">
        <v>3567436.44</v>
      </c>
      <c r="L39" s="3">
        <v>815040.94</v>
      </c>
      <c r="M39" s="3">
        <v>0</v>
      </c>
      <c r="N39" s="4">
        <v>4723384.0199999996</v>
      </c>
      <c r="O39" s="4">
        <v>140373.32</v>
      </c>
      <c r="P39" s="3">
        <v>46</v>
      </c>
      <c r="Q39" s="3">
        <v>26</v>
      </c>
      <c r="R39" s="3">
        <v>22</v>
      </c>
      <c r="S39" s="348">
        <f t="shared" si="15"/>
        <v>94</v>
      </c>
      <c r="T39" s="3">
        <v>123666.24000000001</v>
      </c>
      <c r="U39" s="3">
        <v>152.69999999999999</v>
      </c>
      <c r="V39" s="3">
        <v>88232.65</v>
      </c>
      <c r="W39" s="3">
        <v>163</v>
      </c>
      <c r="X39" s="3">
        <v>42</v>
      </c>
      <c r="Y39" s="2">
        <v>0</v>
      </c>
      <c r="Z39" s="3">
        <v>1473913.61</v>
      </c>
      <c r="AA39" s="3">
        <v>379309.26</v>
      </c>
      <c r="AB39" s="3">
        <v>0</v>
      </c>
      <c r="AC39" s="3">
        <v>282099.14</v>
      </c>
      <c r="AD39" s="3">
        <v>2059838.3406931995</v>
      </c>
      <c r="AE39" s="3">
        <v>83615.240000000005</v>
      </c>
      <c r="AF39" s="3">
        <v>679762.85</v>
      </c>
      <c r="AG39" s="3">
        <v>34982.69</v>
      </c>
      <c r="AH39" s="3">
        <v>89955.49</v>
      </c>
      <c r="AI39" s="348">
        <f t="shared" si="16"/>
        <v>124938.18000000001</v>
      </c>
      <c r="AJ39" s="3">
        <v>4554067.7895</v>
      </c>
      <c r="AK39" s="3">
        <v>7865052.4699999997</v>
      </c>
      <c r="AL39" s="348">
        <f t="shared" si="17"/>
        <v>6296307.9283790998</v>
      </c>
      <c r="AM39" s="3">
        <v>3036045193</v>
      </c>
      <c r="AN39" s="3">
        <v>3167473487</v>
      </c>
      <c r="AO39" s="269">
        <v>1.06</v>
      </c>
      <c r="AP39" s="269">
        <v>1.06</v>
      </c>
      <c r="AQ39" s="269">
        <v>0</v>
      </c>
      <c r="AR39" s="174">
        <v>65216.05</v>
      </c>
      <c r="AS39" s="174">
        <v>66520</v>
      </c>
      <c r="AT39" s="174">
        <v>96805</v>
      </c>
      <c r="AU39" s="174">
        <v>98741</v>
      </c>
      <c r="AV39" s="174">
        <v>46784.33</v>
      </c>
      <c r="AW39" s="174">
        <v>47720</v>
      </c>
      <c r="AX39" s="67">
        <v>3650512.28</v>
      </c>
      <c r="AY39" s="67">
        <v>142432.75</v>
      </c>
      <c r="AZ39" s="206">
        <v>56.902999999999999</v>
      </c>
      <c r="BA39">
        <v>4.8578999999999997E-2</v>
      </c>
      <c r="BB39">
        <v>4.0270000000000002E-3</v>
      </c>
      <c r="BC39">
        <v>1.7100000000000001E-2</v>
      </c>
    </row>
    <row r="40" spans="1:55">
      <c r="A40" s="2" t="s">
        <v>65</v>
      </c>
      <c r="B40" s="2" t="s">
        <v>66</v>
      </c>
      <c r="C40" s="3">
        <v>8888.91</v>
      </c>
      <c r="D40" s="3">
        <v>25220</v>
      </c>
      <c r="E40" s="3">
        <v>224178318.40000001</v>
      </c>
      <c r="F40">
        <v>136</v>
      </c>
      <c r="G40">
        <v>200</v>
      </c>
      <c r="H40">
        <v>3336</v>
      </c>
      <c r="I40" s="348">
        <f t="shared" si="14"/>
        <v>3672</v>
      </c>
      <c r="J40" s="3">
        <v>2011428.2</v>
      </c>
      <c r="K40" s="3">
        <v>28954689.57</v>
      </c>
      <c r="L40" s="3">
        <v>6098161.79</v>
      </c>
      <c r="M40" s="3">
        <v>0</v>
      </c>
      <c r="N40" s="4">
        <v>37064279.560000002</v>
      </c>
      <c r="O40" s="4">
        <v>1367771.18</v>
      </c>
      <c r="P40" s="3">
        <v>2449</v>
      </c>
      <c r="Q40" s="3">
        <v>1101</v>
      </c>
      <c r="R40" s="3">
        <v>976</v>
      </c>
      <c r="S40" s="348">
        <f t="shared" si="15"/>
        <v>4526</v>
      </c>
      <c r="T40" s="3">
        <v>5913495.0099999998</v>
      </c>
      <c r="U40" s="3">
        <v>1261</v>
      </c>
      <c r="V40" s="3">
        <v>728747.52000000002</v>
      </c>
      <c r="W40" s="3">
        <v>1820</v>
      </c>
      <c r="X40" s="3">
        <v>136</v>
      </c>
      <c r="Y40" s="2">
        <v>635</v>
      </c>
      <c r="Z40" s="3">
        <v>16458487.48</v>
      </c>
      <c r="AA40" s="3">
        <v>1228352.98</v>
      </c>
      <c r="AB40" s="3">
        <v>6319080.4900000002</v>
      </c>
      <c r="AC40" s="3">
        <v>1384065.11</v>
      </c>
      <c r="AD40" s="3">
        <v>16416460.721434686</v>
      </c>
      <c r="AE40" s="3">
        <v>4002891.68</v>
      </c>
      <c r="AF40" s="3">
        <v>8099737.5899999999</v>
      </c>
      <c r="AG40" s="3">
        <v>5279828.34</v>
      </c>
      <c r="AH40" s="3">
        <v>13576701.43</v>
      </c>
      <c r="AI40" s="348">
        <f t="shared" si="16"/>
        <v>18856529.77</v>
      </c>
      <c r="AJ40" s="3">
        <v>27178860.390000001</v>
      </c>
      <c r="AK40" s="3">
        <v>31950000</v>
      </c>
      <c r="AL40" s="348">
        <f t="shared" si="17"/>
        <v>29689434.052781999</v>
      </c>
      <c r="AM40" s="3">
        <v>18119240260</v>
      </c>
      <c r="AN40" s="3">
        <v>18649878123</v>
      </c>
      <c r="AO40" s="269">
        <v>1.06</v>
      </c>
      <c r="AP40" s="269">
        <v>1.06</v>
      </c>
      <c r="AQ40" s="269">
        <v>0</v>
      </c>
      <c r="AR40" s="174">
        <v>65216.05</v>
      </c>
      <c r="AS40" s="174">
        <v>66520</v>
      </c>
      <c r="AT40" s="174">
        <v>96805</v>
      </c>
      <c r="AU40" s="174">
        <v>98741</v>
      </c>
      <c r="AV40" s="174">
        <v>46784.33</v>
      </c>
      <c r="AW40" s="174">
        <v>47720</v>
      </c>
      <c r="AX40" s="67">
        <v>29589667.52</v>
      </c>
      <c r="AY40" s="67">
        <v>1157004.07</v>
      </c>
      <c r="AZ40" s="206">
        <v>478.98500000000001</v>
      </c>
      <c r="BA40">
        <v>4.8578999999999997E-2</v>
      </c>
      <c r="BB40">
        <v>4.0270000000000002E-3</v>
      </c>
      <c r="BC40">
        <v>1.7100000000000001E-2</v>
      </c>
    </row>
    <row r="41" spans="1:55">
      <c r="A41" s="2" t="s">
        <v>67</v>
      </c>
      <c r="B41" s="2" t="s">
        <v>68</v>
      </c>
      <c r="C41" s="3">
        <v>8964.7900000000009</v>
      </c>
      <c r="D41" s="3">
        <v>7267</v>
      </c>
      <c r="E41" s="3">
        <v>65147128.490000002</v>
      </c>
      <c r="F41">
        <v>26</v>
      </c>
      <c r="G41">
        <v>64</v>
      </c>
      <c r="H41">
        <v>715</v>
      </c>
      <c r="I41" s="348">
        <f t="shared" si="14"/>
        <v>805</v>
      </c>
      <c r="J41" s="3">
        <v>655714.91</v>
      </c>
      <c r="K41" s="3">
        <v>6321954.3200000003</v>
      </c>
      <c r="L41" s="3">
        <v>1384406.26</v>
      </c>
      <c r="M41" s="3">
        <v>0</v>
      </c>
      <c r="N41" s="4">
        <v>8362075.4900000002</v>
      </c>
      <c r="O41" s="4">
        <v>266384.18</v>
      </c>
      <c r="P41" s="3">
        <v>165</v>
      </c>
      <c r="Q41" s="3">
        <v>40</v>
      </c>
      <c r="R41" s="3">
        <v>134</v>
      </c>
      <c r="S41" s="348">
        <f t="shared" si="15"/>
        <v>339</v>
      </c>
      <c r="T41" s="3">
        <v>0</v>
      </c>
      <c r="U41" s="3">
        <v>363.35</v>
      </c>
      <c r="V41" s="3">
        <v>220441.73</v>
      </c>
      <c r="W41" s="3">
        <v>350</v>
      </c>
      <c r="X41" s="3">
        <v>30</v>
      </c>
      <c r="Y41" s="2">
        <v>0</v>
      </c>
      <c r="Z41" s="3">
        <v>3293799.67</v>
      </c>
      <c r="AA41" s="3">
        <v>281909.8</v>
      </c>
      <c r="AB41" s="3">
        <v>0</v>
      </c>
      <c r="AC41" s="3">
        <v>466086.41</v>
      </c>
      <c r="AD41" s="3">
        <v>3463172.95184553</v>
      </c>
      <c r="AE41" s="3">
        <v>0</v>
      </c>
      <c r="AF41" s="3">
        <v>675972.09</v>
      </c>
      <c r="AG41" s="3">
        <v>520395.54</v>
      </c>
      <c r="AH41" s="3">
        <v>1338159.97</v>
      </c>
      <c r="AI41" s="348">
        <f t="shared" si="16"/>
        <v>1858555.51</v>
      </c>
      <c r="AJ41" s="3">
        <v>9093328.818</v>
      </c>
      <c r="AK41" s="3">
        <v>16102559.317500001</v>
      </c>
      <c r="AL41" s="348">
        <f t="shared" si="17"/>
        <v>12781585.906836901</v>
      </c>
      <c r="AM41" s="3">
        <v>6062219212</v>
      </c>
      <c r="AN41" s="3">
        <v>6441023727</v>
      </c>
      <c r="AO41" s="269">
        <v>1.1200000000000001</v>
      </c>
      <c r="AP41" s="269">
        <v>1.1200000000000001</v>
      </c>
      <c r="AQ41" s="269">
        <v>0</v>
      </c>
      <c r="AR41" s="174">
        <v>65216.05</v>
      </c>
      <c r="AS41" s="174">
        <v>66520</v>
      </c>
      <c r="AT41" s="174">
        <v>96805</v>
      </c>
      <c r="AU41" s="174">
        <v>98741</v>
      </c>
      <c r="AV41" s="174">
        <v>46784.33</v>
      </c>
      <c r="AW41" s="174">
        <v>47720</v>
      </c>
      <c r="AX41" s="67">
        <v>9064956.4399999995</v>
      </c>
      <c r="AY41" s="67">
        <v>358938.7</v>
      </c>
      <c r="AZ41" s="206">
        <v>117.842</v>
      </c>
      <c r="BA41">
        <v>4.8578999999999997E-2</v>
      </c>
      <c r="BB41">
        <v>4.0270000000000002E-3</v>
      </c>
      <c r="BC41">
        <v>1.7100000000000001E-2</v>
      </c>
    </row>
    <row r="42" spans="1:55">
      <c r="A42" s="2" t="s">
        <v>69</v>
      </c>
      <c r="B42" s="2" t="s">
        <v>70</v>
      </c>
      <c r="C42" s="3">
        <v>8816.73</v>
      </c>
      <c r="D42" s="3">
        <v>13092.68</v>
      </c>
      <c r="E42" s="3">
        <v>115434628.31999999</v>
      </c>
      <c r="F42">
        <v>40</v>
      </c>
      <c r="G42">
        <v>130</v>
      </c>
      <c r="H42">
        <v>1829</v>
      </c>
      <c r="I42" s="348">
        <f t="shared" si="14"/>
        <v>1999</v>
      </c>
      <c r="J42" s="3">
        <v>1301264.45</v>
      </c>
      <c r="K42" s="3">
        <v>15268422.060000001</v>
      </c>
      <c r="L42" s="3">
        <v>3367759.94</v>
      </c>
      <c r="M42" s="3">
        <v>0</v>
      </c>
      <c r="N42" s="4">
        <v>19937446.449999999</v>
      </c>
      <c r="O42" s="4">
        <v>400389.06</v>
      </c>
      <c r="P42" s="3">
        <v>600</v>
      </c>
      <c r="Q42" s="3">
        <v>190</v>
      </c>
      <c r="R42" s="3">
        <v>270</v>
      </c>
      <c r="S42" s="348">
        <f t="shared" si="15"/>
        <v>1060</v>
      </c>
      <c r="T42" s="3">
        <v>1328910.26</v>
      </c>
      <c r="U42" s="3">
        <v>654.63</v>
      </c>
      <c r="V42" s="3">
        <v>378326.36</v>
      </c>
      <c r="W42" s="3">
        <v>810</v>
      </c>
      <c r="X42" s="3">
        <v>40</v>
      </c>
      <c r="Y42" s="2">
        <v>0</v>
      </c>
      <c r="Z42" s="3">
        <v>7324905.5</v>
      </c>
      <c r="AA42" s="3">
        <v>361207.21</v>
      </c>
      <c r="AB42" s="3">
        <v>0</v>
      </c>
      <c r="AC42" s="3">
        <v>0</v>
      </c>
      <c r="AD42" s="3">
        <v>9392209.1761884354</v>
      </c>
      <c r="AE42" s="3">
        <v>0</v>
      </c>
      <c r="AF42" s="3">
        <v>2654508.0099999998</v>
      </c>
      <c r="AG42" s="3">
        <v>1013234.55</v>
      </c>
      <c r="AH42" s="3">
        <v>2605460.27</v>
      </c>
      <c r="AI42" s="348">
        <f t="shared" si="16"/>
        <v>3618694.8200000003</v>
      </c>
      <c r="AJ42" s="3">
        <v>15899830.864499999</v>
      </c>
      <c r="AK42" s="3">
        <v>28220690.372499999</v>
      </c>
      <c r="AL42" s="348">
        <f t="shared" si="17"/>
        <v>22383067.137609601</v>
      </c>
      <c r="AM42" s="3">
        <v>10599887243</v>
      </c>
      <c r="AN42" s="3">
        <v>11288276149</v>
      </c>
      <c r="AO42" s="269">
        <v>1.06</v>
      </c>
      <c r="AP42" s="269">
        <v>1.06</v>
      </c>
      <c r="AQ42" s="269">
        <v>0</v>
      </c>
      <c r="AR42" s="174">
        <v>65216.05</v>
      </c>
      <c r="AS42" s="174">
        <v>66520</v>
      </c>
      <c r="AT42" s="174">
        <v>96805</v>
      </c>
      <c r="AU42" s="174">
        <v>98741</v>
      </c>
      <c r="AV42" s="174">
        <v>46784.33</v>
      </c>
      <c r="AW42" s="174">
        <v>47720</v>
      </c>
      <c r="AX42" s="67">
        <v>13462984.99</v>
      </c>
      <c r="AY42" s="67">
        <v>530434.24</v>
      </c>
      <c r="AZ42" s="206">
        <v>224.41</v>
      </c>
      <c r="BA42">
        <v>4.8578999999999997E-2</v>
      </c>
      <c r="BB42">
        <v>4.0270000000000002E-3</v>
      </c>
      <c r="BC42">
        <v>1.7100000000000001E-2</v>
      </c>
    </row>
    <row r="43" spans="1:55">
      <c r="A43" s="2" t="s">
        <v>71</v>
      </c>
      <c r="B43" s="2" t="s">
        <v>72</v>
      </c>
      <c r="C43" s="3">
        <v>8803.35</v>
      </c>
      <c r="D43" s="3">
        <v>3354</v>
      </c>
      <c r="E43" s="3">
        <v>29526426.260000002</v>
      </c>
      <c r="F43">
        <v>13</v>
      </c>
      <c r="G43">
        <v>26</v>
      </c>
      <c r="H43">
        <v>333</v>
      </c>
      <c r="I43" s="348">
        <f t="shared" si="14"/>
        <v>372</v>
      </c>
      <c r="J43" s="3">
        <v>260876.6</v>
      </c>
      <c r="K43" s="3">
        <v>2883751.74</v>
      </c>
      <c r="L43" s="3">
        <v>554603.27</v>
      </c>
      <c r="M43" s="3">
        <v>0</v>
      </c>
      <c r="N43" s="4">
        <v>3699231.6100000003</v>
      </c>
      <c r="O43" s="4">
        <v>130438.3</v>
      </c>
      <c r="P43" s="3">
        <v>65.56</v>
      </c>
      <c r="Q43" s="3">
        <v>29</v>
      </c>
      <c r="R43" s="3">
        <v>37</v>
      </c>
      <c r="S43" s="348">
        <f t="shared" si="15"/>
        <v>131.56</v>
      </c>
      <c r="T43" s="3">
        <v>166126.34</v>
      </c>
      <c r="U43" s="3">
        <v>167.7</v>
      </c>
      <c r="V43" s="3">
        <v>96965.58</v>
      </c>
      <c r="W43" s="3">
        <v>168.06</v>
      </c>
      <c r="X43" s="3">
        <v>53</v>
      </c>
      <c r="Y43" s="2">
        <v>0</v>
      </c>
      <c r="Z43" s="3">
        <v>1519772.33</v>
      </c>
      <c r="AA43" s="3">
        <v>478613.63</v>
      </c>
      <c r="AB43" s="3">
        <v>0</v>
      </c>
      <c r="AC43" s="3">
        <v>0</v>
      </c>
      <c r="AD43" s="3">
        <v>0</v>
      </c>
      <c r="AE43" s="3">
        <v>0</v>
      </c>
      <c r="AF43" s="3">
        <v>460937.83</v>
      </c>
      <c r="AG43" s="3">
        <v>0</v>
      </c>
      <c r="AH43" s="3">
        <v>0</v>
      </c>
      <c r="AI43" s="348">
        <f t="shared" si="16"/>
        <v>0</v>
      </c>
      <c r="AJ43" s="3">
        <v>5188505.1645</v>
      </c>
      <c r="AK43" s="3">
        <v>6144310</v>
      </c>
      <c r="AL43" s="348">
        <f t="shared" si="17"/>
        <v>5691449.6689400999</v>
      </c>
      <c r="AM43" s="3">
        <v>3459003443</v>
      </c>
      <c r="AN43" s="3">
        <v>3574599854</v>
      </c>
      <c r="AO43" s="269">
        <v>1.06</v>
      </c>
      <c r="AP43" s="269">
        <v>1.06</v>
      </c>
      <c r="AQ43" s="269">
        <v>0</v>
      </c>
      <c r="AR43" s="174">
        <v>65216.05</v>
      </c>
      <c r="AS43" s="174">
        <v>66520</v>
      </c>
      <c r="AT43" s="174">
        <v>96805</v>
      </c>
      <c r="AU43" s="174">
        <v>98741</v>
      </c>
      <c r="AV43" s="174">
        <v>46784.33</v>
      </c>
      <c r="AW43" s="174">
        <v>47720</v>
      </c>
      <c r="AX43" s="67">
        <v>4122772.29</v>
      </c>
      <c r="AY43" s="67">
        <v>161273.51999999999</v>
      </c>
      <c r="AZ43" s="206">
        <v>69.884</v>
      </c>
      <c r="BA43">
        <v>4.8578999999999997E-2</v>
      </c>
      <c r="BB43">
        <v>4.0270000000000002E-3</v>
      </c>
      <c r="BC43">
        <v>1.7100000000000001E-2</v>
      </c>
    </row>
    <row r="44" spans="1:55">
      <c r="A44" s="2" t="s">
        <v>1110</v>
      </c>
      <c r="B44" s="2" t="s">
        <v>1232</v>
      </c>
      <c r="C44" s="3">
        <v>0</v>
      </c>
      <c r="D44" s="3">
        <v>0</v>
      </c>
      <c r="E44" s="3">
        <v>0</v>
      </c>
      <c r="F44">
        <v>0</v>
      </c>
      <c r="G44">
        <v>0</v>
      </c>
      <c r="H44">
        <v>0</v>
      </c>
      <c r="I44" s="348">
        <f t="shared" si="14"/>
        <v>0</v>
      </c>
      <c r="J44" s="3">
        <v>0</v>
      </c>
      <c r="K44" s="3">
        <v>0</v>
      </c>
      <c r="L44" s="3">
        <v>0</v>
      </c>
      <c r="M44" s="3">
        <v>0</v>
      </c>
      <c r="N44" s="4">
        <v>11959678.560000002</v>
      </c>
      <c r="O44" s="4">
        <v>738604.33000000007</v>
      </c>
      <c r="P44" s="3">
        <v>0</v>
      </c>
      <c r="Q44" s="3">
        <v>0</v>
      </c>
      <c r="R44" s="3">
        <v>0</v>
      </c>
      <c r="S44" s="348">
        <f t="shared" si="15"/>
        <v>0</v>
      </c>
      <c r="T44" s="3">
        <v>0</v>
      </c>
      <c r="U44" s="3">
        <v>0</v>
      </c>
      <c r="V44" s="3">
        <v>0</v>
      </c>
      <c r="W44" s="3">
        <v>0</v>
      </c>
      <c r="X44" s="3">
        <v>0</v>
      </c>
      <c r="Y44" s="2">
        <v>0</v>
      </c>
      <c r="Z44" s="3">
        <v>0</v>
      </c>
      <c r="AA44" s="3">
        <v>0</v>
      </c>
      <c r="AB44" s="3">
        <v>0</v>
      </c>
      <c r="AC44" s="3">
        <v>0</v>
      </c>
      <c r="AD44" s="3">
        <v>0</v>
      </c>
      <c r="AE44" s="3">
        <v>0</v>
      </c>
      <c r="AF44" s="3">
        <v>0</v>
      </c>
      <c r="AG44" s="3">
        <v>0</v>
      </c>
      <c r="AH44" s="3">
        <v>0</v>
      </c>
      <c r="AI44" s="348">
        <f t="shared" si="16"/>
        <v>0</v>
      </c>
      <c r="AJ44" s="3">
        <v>0</v>
      </c>
      <c r="AK44" s="3">
        <v>0</v>
      </c>
      <c r="AL44" s="348">
        <f t="shared" si="17"/>
        <v>0</v>
      </c>
      <c r="AM44" s="3">
        <v>0</v>
      </c>
      <c r="AN44" s="3">
        <v>0</v>
      </c>
      <c r="AO44" s="269">
        <v>0</v>
      </c>
      <c r="AP44" s="269">
        <v>0</v>
      </c>
      <c r="AQ44" s="269">
        <v>0</v>
      </c>
      <c r="AR44" s="174">
        <v>0</v>
      </c>
      <c r="AS44" s="174">
        <v>0</v>
      </c>
      <c r="AT44" s="174">
        <v>0</v>
      </c>
      <c r="AU44" s="174">
        <v>0</v>
      </c>
      <c r="AV44" s="174">
        <v>0</v>
      </c>
      <c r="AW44" s="174">
        <v>0</v>
      </c>
      <c r="AX44" s="67">
        <v>0</v>
      </c>
      <c r="AY44" s="67">
        <v>0</v>
      </c>
      <c r="AZ44" s="206">
        <v>0</v>
      </c>
      <c r="BA44">
        <v>4.8578999999999997E-2</v>
      </c>
      <c r="BB44">
        <v>4.0270000000000002E-3</v>
      </c>
      <c r="BC44">
        <v>1.7100000000000001E-2</v>
      </c>
    </row>
    <row r="45" spans="1:55">
      <c r="A45" s="2" t="s">
        <v>1233</v>
      </c>
      <c r="B45" s="2" t="s">
        <v>1234</v>
      </c>
      <c r="C45" s="3">
        <v>0</v>
      </c>
      <c r="D45" s="3">
        <v>0</v>
      </c>
      <c r="E45" s="3">
        <v>0</v>
      </c>
      <c r="F45">
        <v>0</v>
      </c>
      <c r="G45">
        <v>0</v>
      </c>
      <c r="H45">
        <v>0</v>
      </c>
      <c r="I45" s="348">
        <f t="shared" si="14"/>
        <v>0</v>
      </c>
      <c r="J45" s="3">
        <v>0</v>
      </c>
      <c r="K45" s="3">
        <v>0</v>
      </c>
      <c r="L45" s="3">
        <v>0</v>
      </c>
      <c r="M45" s="3">
        <v>0</v>
      </c>
      <c r="N45" s="4">
        <v>0</v>
      </c>
      <c r="O45" s="4">
        <v>0</v>
      </c>
      <c r="P45" s="3">
        <v>0</v>
      </c>
      <c r="Q45" s="3">
        <v>0</v>
      </c>
      <c r="R45" s="3">
        <v>0</v>
      </c>
      <c r="S45" s="348">
        <f t="shared" si="15"/>
        <v>0</v>
      </c>
      <c r="T45" s="3">
        <v>0</v>
      </c>
      <c r="U45" s="3">
        <v>0</v>
      </c>
      <c r="V45" s="3">
        <v>0</v>
      </c>
      <c r="W45" s="3">
        <v>0</v>
      </c>
      <c r="X45" s="3">
        <v>0</v>
      </c>
      <c r="Y45" s="2">
        <v>0</v>
      </c>
      <c r="Z45" s="3">
        <v>0</v>
      </c>
      <c r="AA45" s="3">
        <v>0</v>
      </c>
      <c r="AB45" s="3">
        <v>0</v>
      </c>
      <c r="AC45" s="3">
        <v>0</v>
      </c>
      <c r="AD45" s="3">
        <v>4409409.2671050979</v>
      </c>
      <c r="AE45" s="3">
        <v>0</v>
      </c>
      <c r="AF45" s="3">
        <v>0</v>
      </c>
      <c r="AG45" s="3">
        <v>0</v>
      </c>
      <c r="AH45" s="3">
        <v>0</v>
      </c>
      <c r="AI45" s="348">
        <f t="shared" si="16"/>
        <v>0</v>
      </c>
      <c r="AJ45" s="3">
        <v>0</v>
      </c>
      <c r="AK45" s="3">
        <v>0</v>
      </c>
      <c r="AL45" s="348">
        <f t="shared" si="17"/>
        <v>0</v>
      </c>
      <c r="AM45" s="3">
        <v>0</v>
      </c>
      <c r="AN45" s="3">
        <v>0</v>
      </c>
      <c r="AO45" s="269">
        <v>0</v>
      </c>
      <c r="AP45" s="269">
        <v>0</v>
      </c>
      <c r="AQ45" s="269">
        <v>0</v>
      </c>
      <c r="AR45" s="174">
        <v>0</v>
      </c>
      <c r="AS45" s="174">
        <v>0</v>
      </c>
      <c r="AT45" s="174">
        <v>0</v>
      </c>
      <c r="AU45" s="174">
        <v>0</v>
      </c>
      <c r="AV45" s="174">
        <v>0</v>
      </c>
      <c r="AW45" s="174">
        <v>0</v>
      </c>
      <c r="AX45" s="67">
        <v>0</v>
      </c>
      <c r="AY45" s="67">
        <v>0</v>
      </c>
      <c r="AZ45" s="206">
        <v>0</v>
      </c>
      <c r="BA45">
        <v>4.8578999999999997E-2</v>
      </c>
      <c r="BB45">
        <v>4.0270000000000002E-3</v>
      </c>
      <c r="BC45">
        <v>1.7100000000000001E-2</v>
      </c>
    </row>
    <row r="46" spans="1:55">
      <c r="A46" s="2" t="s">
        <v>1235</v>
      </c>
      <c r="B46" s="2" t="s">
        <v>1236</v>
      </c>
      <c r="C46" s="3">
        <v>0</v>
      </c>
      <c r="D46" s="3">
        <v>0</v>
      </c>
      <c r="E46" s="3">
        <v>0</v>
      </c>
      <c r="F46">
        <v>0</v>
      </c>
      <c r="G46">
        <v>0</v>
      </c>
      <c r="H46">
        <v>0</v>
      </c>
      <c r="I46" s="348">
        <f t="shared" si="14"/>
        <v>0</v>
      </c>
      <c r="J46" s="3">
        <v>0</v>
      </c>
      <c r="K46" s="3">
        <v>0</v>
      </c>
      <c r="L46" s="3">
        <v>0</v>
      </c>
      <c r="M46" s="3">
        <v>0</v>
      </c>
      <c r="N46" s="4">
        <v>0</v>
      </c>
      <c r="O46" s="4">
        <v>0</v>
      </c>
      <c r="P46" s="3">
        <v>0</v>
      </c>
      <c r="Q46" s="3">
        <v>0</v>
      </c>
      <c r="R46" s="3">
        <v>0</v>
      </c>
      <c r="S46" s="348">
        <f t="shared" si="15"/>
        <v>0</v>
      </c>
      <c r="T46" s="3">
        <v>0</v>
      </c>
      <c r="U46" s="3">
        <v>0</v>
      </c>
      <c r="V46" s="3">
        <v>0</v>
      </c>
      <c r="W46" s="3">
        <v>0</v>
      </c>
      <c r="X46" s="3">
        <v>0</v>
      </c>
      <c r="Y46" s="2">
        <v>0</v>
      </c>
      <c r="Z46" s="3">
        <v>0</v>
      </c>
      <c r="AA46" s="3">
        <v>0</v>
      </c>
      <c r="AB46" s="3">
        <v>0</v>
      </c>
      <c r="AC46" s="3">
        <v>0</v>
      </c>
      <c r="AD46" s="3">
        <v>0</v>
      </c>
      <c r="AE46" s="3">
        <v>0</v>
      </c>
      <c r="AF46" s="3">
        <v>0</v>
      </c>
      <c r="AG46" s="3">
        <v>0</v>
      </c>
      <c r="AH46" s="3">
        <v>0</v>
      </c>
      <c r="AI46" s="348">
        <f t="shared" si="16"/>
        <v>0</v>
      </c>
      <c r="AJ46" s="3">
        <v>0</v>
      </c>
      <c r="AK46" s="3">
        <v>0</v>
      </c>
      <c r="AL46" s="348">
        <f t="shared" si="17"/>
        <v>0</v>
      </c>
      <c r="AM46" s="3">
        <v>0</v>
      </c>
      <c r="AN46" s="3">
        <v>0</v>
      </c>
      <c r="AO46" s="269">
        <v>0</v>
      </c>
      <c r="AP46" s="269">
        <v>0</v>
      </c>
      <c r="AQ46" s="269">
        <v>0</v>
      </c>
      <c r="AR46" s="174">
        <v>0</v>
      </c>
      <c r="AS46" s="174">
        <v>0</v>
      </c>
      <c r="AT46" s="174">
        <v>0</v>
      </c>
      <c r="AU46" s="174">
        <v>0</v>
      </c>
      <c r="AV46" s="174">
        <v>0</v>
      </c>
      <c r="AW46" s="174">
        <v>0</v>
      </c>
      <c r="AX46" s="67">
        <v>0</v>
      </c>
      <c r="AY46" s="67">
        <v>0</v>
      </c>
      <c r="AZ46" s="206">
        <v>0</v>
      </c>
      <c r="BA46">
        <v>4.8578999999999997E-2</v>
      </c>
      <c r="BB46">
        <v>4.0270000000000002E-3</v>
      </c>
      <c r="BC46">
        <v>1.7100000000000001E-2</v>
      </c>
    </row>
    <row r="47" spans="1:55">
      <c r="A47" s="2" t="s">
        <v>73</v>
      </c>
      <c r="B47" s="2" t="s">
        <v>74</v>
      </c>
      <c r="C47" s="3">
        <v>10431.77</v>
      </c>
      <c r="D47" s="3">
        <v>376</v>
      </c>
      <c r="E47" s="3">
        <v>3922343.72</v>
      </c>
      <c r="F47">
        <v>3</v>
      </c>
      <c r="G47">
        <v>6</v>
      </c>
      <c r="H47">
        <v>47</v>
      </c>
      <c r="I47" s="348">
        <f t="shared" si="14"/>
        <v>56</v>
      </c>
      <c r="J47" s="3">
        <v>0</v>
      </c>
      <c r="K47" s="3">
        <v>0</v>
      </c>
      <c r="L47" s="3">
        <v>72609.440000000002</v>
      </c>
      <c r="M47" s="3">
        <v>29155.43</v>
      </c>
      <c r="N47" s="4">
        <v>72609.440000000002</v>
      </c>
      <c r="O47" s="4">
        <v>0</v>
      </c>
      <c r="P47" s="3">
        <v>2</v>
      </c>
      <c r="Q47" s="3">
        <v>0</v>
      </c>
      <c r="R47" s="3">
        <v>1</v>
      </c>
      <c r="S47" s="348">
        <f t="shared" si="15"/>
        <v>3</v>
      </c>
      <c r="T47" s="3">
        <v>0</v>
      </c>
      <c r="U47" s="3">
        <v>18.8</v>
      </c>
      <c r="V47" s="3">
        <v>10301.39</v>
      </c>
      <c r="W47" s="3">
        <v>27.72</v>
      </c>
      <c r="X47" s="3">
        <v>3.47</v>
      </c>
      <c r="Y47" s="2">
        <v>0</v>
      </c>
      <c r="Z47" s="3">
        <v>240466.96</v>
      </c>
      <c r="AA47" s="3">
        <v>30023.13</v>
      </c>
      <c r="AB47" s="3">
        <v>0</v>
      </c>
      <c r="AC47" s="3">
        <v>40828.879999999997</v>
      </c>
      <c r="AD47" s="3">
        <v>248579.60154374831</v>
      </c>
      <c r="AE47" s="3">
        <v>50934.65</v>
      </c>
      <c r="AF47" s="3">
        <v>125333.56</v>
      </c>
      <c r="AG47" s="3">
        <v>0</v>
      </c>
      <c r="AH47" s="3">
        <v>0</v>
      </c>
      <c r="AI47" s="348">
        <f t="shared" si="16"/>
        <v>0</v>
      </c>
      <c r="AJ47" s="3">
        <v>996850</v>
      </c>
      <c r="AK47" s="3">
        <v>984217.63</v>
      </c>
      <c r="AL47" s="348">
        <f t="shared" si="17"/>
        <v>990202.84690600005</v>
      </c>
      <c r="AM47" s="3">
        <v>762193891</v>
      </c>
      <c r="AN47" s="3">
        <v>850050735</v>
      </c>
      <c r="AO47" s="269">
        <v>1</v>
      </c>
      <c r="AP47" s="269">
        <v>1</v>
      </c>
      <c r="AQ47" s="269">
        <v>0</v>
      </c>
      <c r="AR47" s="174">
        <v>65216.05</v>
      </c>
      <c r="AS47" s="174">
        <v>66520</v>
      </c>
      <c r="AT47" s="174">
        <v>96805</v>
      </c>
      <c r="AU47" s="174">
        <v>98741</v>
      </c>
      <c r="AV47" s="174">
        <v>46784.33</v>
      </c>
      <c r="AW47" s="174">
        <v>47720</v>
      </c>
      <c r="AX47" s="67">
        <v>520449.29</v>
      </c>
      <c r="AY47" s="67">
        <v>21708.58</v>
      </c>
      <c r="AZ47" s="206">
        <v>7.5410000000000004</v>
      </c>
      <c r="BA47">
        <v>4.8578999999999997E-2</v>
      </c>
      <c r="BB47">
        <v>4.0270000000000002E-3</v>
      </c>
      <c r="BC47">
        <v>1.7100000000000001E-2</v>
      </c>
    </row>
    <row r="48" spans="1:55">
      <c r="A48" s="2" t="s">
        <v>75</v>
      </c>
      <c r="B48" s="2" t="s">
        <v>76</v>
      </c>
      <c r="C48" s="3">
        <v>24781.43</v>
      </c>
      <c r="D48" s="3">
        <v>19</v>
      </c>
      <c r="E48" s="3">
        <v>470847.25</v>
      </c>
      <c r="F48">
        <v>0</v>
      </c>
      <c r="G48">
        <v>1</v>
      </c>
      <c r="H48">
        <v>3.38</v>
      </c>
      <c r="I48" s="348">
        <f t="shared" si="14"/>
        <v>4.38</v>
      </c>
      <c r="J48" s="3">
        <v>10038.86</v>
      </c>
      <c r="K48" s="3">
        <v>22273.01</v>
      </c>
      <c r="L48" s="3">
        <v>2292.5300000000002</v>
      </c>
      <c r="M48" s="3">
        <v>0</v>
      </c>
      <c r="N48" s="4">
        <v>34604.400000000001</v>
      </c>
      <c r="O48" s="4">
        <v>0</v>
      </c>
      <c r="P48" s="3">
        <v>0</v>
      </c>
      <c r="Q48" s="3">
        <v>0</v>
      </c>
      <c r="R48" s="3">
        <v>0</v>
      </c>
      <c r="S48" s="348">
        <f t="shared" si="15"/>
        <v>0</v>
      </c>
      <c r="T48" s="3">
        <v>0</v>
      </c>
      <c r="U48" s="3">
        <v>0</v>
      </c>
      <c r="V48" s="3">
        <v>0</v>
      </c>
      <c r="W48" s="3">
        <v>0</v>
      </c>
      <c r="X48" s="3">
        <v>0</v>
      </c>
      <c r="Y48" s="2">
        <v>0</v>
      </c>
      <c r="Z48" s="3">
        <v>0</v>
      </c>
      <c r="AA48" s="3">
        <v>0</v>
      </c>
      <c r="AB48" s="3">
        <v>0</v>
      </c>
      <c r="AC48" s="3">
        <v>7079.69</v>
      </c>
      <c r="AD48" s="3">
        <v>95827.067646445401</v>
      </c>
      <c r="AE48" s="3">
        <v>0</v>
      </c>
      <c r="AF48" s="3">
        <v>0</v>
      </c>
      <c r="AG48" s="3">
        <v>0</v>
      </c>
      <c r="AH48" s="3">
        <v>0</v>
      </c>
      <c r="AI48" s="348">
        <f t="shared" si="16"/>
        <v>0</v>
      </c>
      <c r="AJ48" s="3">
        <v>0</v>
      </c>
      <c r="AK48" s="3">
        <v>0</v>
      </c>
      <c r="AL48" s="348">
        <f t="shared" si="17"/>
        <v>0</v>
      </c>
      <c r="AM48" s="3">
        <v>127158054</v>
      </c>
      <c r="AN48" s="3">
        <v>106604022</v>
      </c>
      <c r="AO48" s="269">
        <v>1</v>
      </c>
      <c r="AP48" s="269">
        <v>1</v>
      </c>
      <c r="AQ48" s="269">
        <v>0</v>
      </c>
      <c r="AR48" s="174">
        <v>65216.05</v>
      </c>
      <c r="AS48" s="174">
        <v>66520</v>
      </c>
      <c r="AT48" s="174">
        <v>96805</v>
      </c>
      <c r="AU48" s="174">
        <v>98741</v>
      </c>
      <c r="AV48" s="174">
        <v>46784.33</v>
      </c>
      <c r="AW48" s="174">
        <v>47720</v>
      </c>
      <c r="AX48" s="67">
        <v>51105.03</v>
      </c>
      <c r="AY48" s="67">
        <v>2802.78</v>
      </c>
      <c r="AZ48" s="206">
        <v>0.61099999999999999</v>
      </c>
      <c r="BA48">
        <v>4.8578999999999997E-2</v>
      </c>
      <c r="BB48">
        <v>4.0270000000000002E-3</v>
      </c>
      <c r="BC48">
        <v>1.7100000000000001E-2</v>
      </c>
    </row>
    <row r="49" spans="1:55">
      <c r="A49" s="2" t="s">
        <v>77</v>
      </c>
      <c r="B49" s="2" t="s">
        <v>78</v>
      </c>
      <c r="C49" s="3">
        <v>8514.5400000000009</v>
      </c>
      <c r="D49" s="3">
        <v>6477.76</v>
      </c>
      <c r="E49" s="3">
        <v>55155141.399999999</v>
      </c>
      <c r="F49">
        <v>100</v>
      </c>
      <c r="G49">
        <v>154</v>
      </c>
      <c r="H49">
        <v>1076</v>
      </c>
      <c r="I49" s="348">
        <f t="shared" si="14"/>
        <v>1330</v>
      </c>
      <c r="J49" s="3">
        <v>1491869.15</v>
      </c>
      <c r="K49" s="3">
        <v>7311117.8499999996</v>
      </c>
      <c r="L49" s="3">
        <v>2424350.2000000002</v>
      </c>
      <c r="M49" s="3">
        <v>0</v>
      </c>
      <c r="N49" s="4">
        <v>11227337.199999999</v>
      </c>
      <c r="O49" s="4">
        <v>968746.2</v>
      </c>
      <c r="P49" s="3">
        <v>275</v>
      </c>
      <c r="Q49" s="3">
        <v>109</v>
      </c>
      <c r="R49" s="3">
        <v>101</v>
      </c>
      <c r="S49" s="348">
        <f t="shared" si="15"/>
        <v>485</v>
      </c>
      <c r="T49" s="3">
        <v>0</v>
      </c>
      <c r="U49" s="3">
        <v>323.89</v>
      </c>
      <c r="V49" s="3">
        <v>177889.71</v>
      </c>
      <c r="W49" s="3">
        <v>308.85000000000002</v>
      </c>
      <c r="X49" s="3">
        <v>96.53</v>
      </c>
      <c r="Y49" s="2">
        <v>0</v>
      </c>
      <c r="Z49" s="3">
        <v>2679453.14</v>
      </c>
      <c r="AA49" s="3">
        <v>836257.63</v>
      </c>
      <c r="AB49" s="3">
        <v>0</v>
      </c>
      <c r="AC49" s="3">
        <v>251895.75</v>
      </c>
      <c r="AD49" s="3">
        <v>2687920.8344486584</v>
      </c>
      <c r="AE49" s="3">
        <v>1082790.3600000001</v>
      </c>
      <c r="AF49" s="3">
        <v>2436087.54</v>
      </c>
      <c r="AG49" s="3">
        <v>728143.16</v>
      </c>
      <c r="AH49" s="3">
        <v>1872368.14</v>
      </c>
      <c r="AI49" s="348">
        <f t="shared" si="16"/>
        <v>2600511.2999999998</v>
      </c>
      <c r="AJ49" s="3">
        <v>7937995.4325000001</v>
      </c>
      <c r="AK49" s="3">
        <v>9075249</v>
      </c>
      <c r="AL49" s="348">
        <f t="shared" si="17"/>
        <v>8536418.2597185001</v>
      </c>
      <c r="AM49" s="3">
        <v>5291996955</v>
      </c>
      <c r="AN49" s="3">
        <v>5133782524</v>
      </c>
      <c r="AO49" s="269">
        <v>1</v>
      </c>
      <c r="AP49" s="269">
        <v>1</v>
      </c>
      <c r="AQ49" s="269">
        <v>0</v>
      </c>
      <c r="AR49" s="174">
        <v>65216.05</v>
      </c>
      <c r="AS49" s="174">
        <v>66520</v>
      </c>
      <c r="AT49" s="174">
        <v>96805</v>
      </c>
      <c r="AU49" s="174">
        <v>98741</v>
      </c>
      <c r="AV49" s="174">
        <v>46784.33</v>
      </c>
      <c r="AW49" s="174">
        <v>47720</v>
      </c>
      <c r="AX49" s="67">
        <v>7930278.5099999998</v>
      </c>
      <c r="AY49" s="67">
        <v>295868.59000000003</v>
      </c>
      <c r="AZ49" s="206">
        <v>132.77099999999999</v>
      </c>
      <c r="BA49">
        <v>4.8578999999999997E-2</v>
      </c>
      <c r="BB49">
        <v>4.0270000000000002E-3</v>
      </c>
      <c r="BC49">
        <v>1.7100000000000001E-2</v>
      </c>
    </row>
    <row r="50" spans="1:55">
      <c r="A50" s="2" t="s">
        <v>79</v>
      </c>
      <c r="B50" s="2" t="s">
        <v>80</v>
      </c>
      <c r="C50" s="3">
        <v>9306.23</v>
      </c>
      <c r="D50" s="3">
        <v>661</v>
      </c>
      <c r="E50" s="3">
        <v>6151415.5300000003</v>
      </c>
      <c r="F50">
        <v>5</v>
      </c>
      <c r="G50">
        <v>7</v>
      </c>
      <c r="H50">
        <v>80</v>
      </c>
      <c r="I50" s="348">
        <f t="shared" si="14"/>
        <v>92</v>
      </c>
      <c r="J50" s="3">
        <v>0</v>
      </c>
      <c r="K50" s="3">
        <v>0</v>
      </c>
      <c r="L50" s="3">
        <v>122435.39</v>
      </c>
      <c r="M50" s="3">
        <v>48592.39</v>
      </c>
      <c r="N50" s="4">
        <v>122435.39</v>
      </c>
      <c r="O50" s="4">
        <v>0</v>
      </c>
      <c r="P50" s="3">
        <v>0</v>
      </c>
      <c r="Q50" s="3">
        <v>0</v>
      </c>
      <c r="R50" s="3">
        <v>0</v>
      </c>
      <c r="S50" s="348">
        <f t="shared" si="15"/>
        <v>0</v>
      </c>
      <c r="T50" s="3">
        <v>0</v>
      </c>
      <c r="U50" s="3">
        <v>33.049999999999997</v>
      </c>
      <c r="V50" s="3">
        <v>18752.37</v>
      </c>
      <c r="W50" s="3">
        <v>17.399999999999999</v>
      </c>
      <c r="X50" s="3">
        <v>11.85</v>
      </c>
      <c r="Y50" s="2">
        <v>0</v>
      </c>
      <c r="Z50" s="3">
        <v>154100.85999999999</v>
      </c>
      <c r="AA50" s="3">
        <v>104733.97</v>
      </c>
      <c r="AB50" s="3">
        <v>0</v>
      </c>
      <c r="AC50" s="3">
        <v>50331.92</v>
      </c>
      <c r="AD50" s="3">
        <v>437353.45181585441</v>
      </c>
      <c r="AE50" s="3">
        <v>0</v>
      </c>
      <c r="AF50" s="3">
        <v>176469.66</v>
      </c>
      <c r="AG50" s="3">
        <v>105988.22</v>
      </c>
      <c r="AH50" s="3">
        <v>272541.13</v>
      </c>
      <c r="AI50" s="348">
        <f t="shared" si="16"/>
        <v>378529.35</v>
      </c>
      <c r="AJ50" s="3">
        <v>700212.93</v>
      </c>
      <c r="AK50" s="3">
        <v>1110000</v>
      </c>
      <c r="AL50" s="348">
        <f t="shared" si="17"/>
        <v>915842.88623400009</v>
      </c>
      <c r="AM50" s="3">
        <v>466808620</v>
      </c>
      <c r="AN50" s="3">
        <v>467231046</v>
      </c>
      <c r="AO50" s="269">
        <v>1</v>
      </c>
      <c r="AP50" s="269">
        <v>1</v>
      </c>
      <c r="AQ50" s="269">
        <v>0.04</v>
      </c>
      <c r="AR50" s="174">
        <v>65216.05</v>
      </c>
      <c r="AS50" s="174">
        <v>66520</v>
      </c>
      <c r="AT50" s="174">
        <v>96805</v>
      </c>
      <c r="AU50" s="174">
        <v>98741</v>
      </c>
      <c r="AV50" s="174">
        <v>46784.33</v>
      </c>
      <c r="AW50" s="174">
        <v>47720</v>
      </c>
      <c r="AX50" s="67">
        <v>835017.1</v>
      </c>
      <c r="AY50" s="67">
        <v>33557.699999999997</v>
      </c>
      <c r="AZ50" s="206">
        <v>12.365</v>
      </c>
      <c r="BA50">
        <v>4.8578999999999997E-2</v>
      </c>
      <c r="BB50">
        <v>4.0270000000000002E-3</v>
      </c>
      <c r="BC50">
        <v>1.7100000000000001E-2</v>
      </c>
    </row>
    <row r="51" spans="1:55">
      <c r="A51" s="2" t="s">
        <v>81</v>
      </c>
      <c r="B51" s="2" t="s">
        <v>82</v>
      </c>
      <c r="C51" s="3">
        <v>8462.7199999999993</v>
      </c>
      <c r="D51" s="3">
        <v>1358</v>
      </c>
      <c r="E51" s="3">
        <v>11492379.640000001</v>
      </c>
      <c r="F51">
        <v>12</v>
      </c>
      <c r="G51">
        <v>15</v>
      </c>
      <c r="H51">
        <v>263</v>
      </c>
      <c r="I51" s="348">
        <f t="shared" si="14"/>
        <v>290</v>
      </c>
      <c r="J51" s="3">
        <v>144966.93</v>
      </c>
      <c r="K51" s="3">
        <v>1528966.81</v>
      </c>
      <c r="L51" s="3">
        <v>412490.85</v>
      </c>
      <c r="M51" s="3">
        <v>0</v>
      </c>
      <c r="N51" s="4">
        <v>2086424.5899999999</v>
      </c>
      <c r="O51" s="4">
        <v>115973.54</v>
      </c>
      <c r="P51" s="3">
        <v>15</v>
      </c>
      <c r="Q51" s="3">
        <v>15</v>
      </c>
      <c r="R51" s="3">
        <v>5</v>
      </c>
      <c r="S51" s="348">
        <f t="shared" si="15"/>
        <v>35</v>
      </c>
      <c r="T51" s="3">
        <v>0</v>
      </c>
      <c r="U51" s="3">
        <v>67.900000000000006</v>
      </c>
      <c r="V51" s="3">
        <v>37294.839999999997</v>
      </c>
      <c r="W51" s="3">
        <v>65</v>
      </c>
      <c r="X51" s="3">
        <v>0</v>
      </c>
      <c r="Y51" s="2">
        <v>0</v>
      </c>
      <c r="Z51" s="3">
        <v>563952.80000000005</v>
      </c>
      <c r="AA51" s="3">
        <v>0</v>
      </c>
      <c r="AB51" s="3">
        <v>0</v>
      </c>
      <c r="AC51" s="3">
        <v>83993.41</v>
      </c>
      <c r="AD51" s="3">
        <v>882879.16385851696</v>
      </c>
      <c r="AE51" s="3">
        <v>268694.55</v>
      </c>
      <c r="AF51" s="3">
        <v>442959.68</v>
      </c>
      <c r="AG51" s="3">
        <v>192350.26</v>
      </c>
      <c r="AH51" s="3">
        <v>494614.97</v>
      </c>
      <c r="AI51" s="348">
        <f t="shared" si="16"/>
        <v>686965.23</v>
      </c>
      <c r="AJ51" s="3">
        <v>1455000</v>
      </c>
      <c r="AK51" s="3">
        <v>1605000</v>
      </c>
      <c r="AL51" s="348">
        <f t="shared" si="17"/>
        <v>1533930</v>
      </c>
      <c r="AM51" s="3">
        <v>973409302</v>
      </c>
      <c r="AN51" s="3">
        <v>1005248533</v>
      </c>
      <c r="AO51" s="269">
        <v>1</v>
      </c>
      <c r="AP51" s="269">
        <v>1</v>
      </c>
      <c r="AQ51" s="269">
        <v>0</v>
      </c>
      <c r="AR51" s="174">
        <v>65216.05</v>
      </c>
      <c r="AS51" s="174">
        <v>66520</v>
      </c>
      <c r="AT51" s="174">
        <v>96805</v>
      </c>
      <c r="AU51" s="174">
        <v>98741</v>
      </c>
      <c r="AV51" s="174">
        <v>46784.33</v>
      </c>
      <c r="AW51" s="174">
        <v>47720</v>
      </c>
      <c r="AX51" s="67">
        <v>1719657.36</v>
      </c>
      <c r="AY51" s="67">
        <v>63448.98</v>
      </c>
      <c r="AZ51" s="206">
        <v>27.109000000000002</v>
      </c>
      <c r="BA51">
        <v>4.8578999999999997E-2</v>
      </c>
      <c r="BB51">
        <v>4.0270000000000002E-3</v>
      </c>
      <c r="BC51">
        <v>1.7100000000000001E-2</v>
      </c>
    </row>
    <row r="52" spans="1:55">
      <c r="A52" s="2" t="s">
        <v>83</v>
      </c>
      <c r="B52" s="2" t="s">
        <v>84</v>
      </c>
      <c r="C52" s="3">
        <v>8514.0300000000007</v>
      </c>
      <c r="D52" s="3">
        <v>1017</v>
      </c>
      <c r="E52" s="3">
        <v>8658772.3000000007</v>
      </c>
      <c r="F52">
        <v>14</v>
      </c>
      <c r="G52">
        <v>15</v>
      </c>
      <c r="H52">
        <v>175</v>
      </c>
      <c r="I52" s="348">
        <f t="shared" si="14"/>
        <v>204</v>
      </c>
      <c r="J52" s="3">
        <v>0</v>
      </c>
      <c r="K52" s="3">
        <v>0</v>
      </c>
      <c r="L52" s="3">
        <v>284678.90999999997</v>
      </c>
      <c r="M52" s="3">
        <v>136058.69</v>
      </c>
      <c r="N52" s="4">
        <v>284678.90999999997</v>
      </c>
      <c r="O52" s="4">
        <v>0</v>
      </c>
      <c r="P52" s="3">
        <v>11</v>
      </c>
      <c r="Q52" s="3">
        <v>0</v>
      </c>
      <c r="R52" s="3">
        <v>0</v>
      </c>
      <c r="S52" s="348">
        <f t="shared" si="15"/>
        <v>11</v>
      </c>
      <c r="T52" s="3">
        <v>0</v>
      </c>
      <c r="U52" s="3">
        <v>50.85</v>
      </c>
      <c r="V52" s="3">
        <v>27947.3</v>
      </c>
      <c r="W52" s="3">
        <v>11.66</v>
      </c>
      <c r="X52" s="3">
        <v>0.94</v>
      </c>
      <c r="Y52" s="2">
        <v>0</v>
      </c>
      <c r="Z52" s="3">
        <v>101092.18</v>
      </c>
      <c r="AA52" s="3">
        <v>8161.09</v>
      </c>
      <c r="AB52" s="3">
        <v>0</v>
      </c>
      <c r="AC52" s="3">
        <v>0</v>
      </c>
      <c r="AD52" s="3">
        <v>0</v>
      </c>
      <c r="AE52" s="3">
        <v>0</v>
      </c>
      <c r="AF52" s="3">
        <v>201258.6</v>
      </c>
      <c r="AG52" s="3">
        <v>0</v>
      </c>
      <c r="AH52" s="3">
        <v>0</v>
      </c>
      <c r="AI52" s="348">
        <f t="shared" si="16"/>
        <v>0</v>
      </c>
      <c r="AJ52" s="3">
        <v>2048588.916</v>
      </c>
      <c r="AK52" s="3">
        <v>2616130.9900000002</v>
      </c>
      <c r="AL52" s="348">
        <f t="shared" si="17"/>
        <v>2347229.5553388</v>
      </c>
      <c r="AM52" s="3">
        <v>1365725944</v>
      </c>
      <c r="AN52" s="3">
        <v>1486603098</v>
      </c>
      <c r="AO52" s="269">
        <v>1</v>
      </c>
      <c r="AP52" s="269">
        <v>1</v>
      </c>
      <c r="AQ52" s="269">
        <v>0</v>
      </c>
      <c r="AR52" s="174">
        <v>65216.05</v>
      </c>
      <c r="AS52" s="174">
        <v>66520</v>
      </c>
      <c r="AT52" s="174">
        <v>96805</v>
      </c>
      <c r="AU52" s="174">
        <v>98741</v>
      </c>
      <c r="AV52" s="174">
        <v>46784.33</v>
      </c>
      <c r="AW52" s="174">
        <v>47720</v>
      </c>
      <c r="AX52" s="67">
        <v>1318902.1000000001</v>
      </c>
      <c r="AY52" s="67">
        <v>49337.67</v>
      </c>
      <c r="AZ52" s="206">
        <v>22.081</v>
      </c>
      <c r="BA52">
        <v>4.8578999999999997E-2</v>
      </c>
      <c r="BB52">
        <v>4.0270000000000002E-3</v>
      </c>
      <c r="BC52">
        <v>1.7100000000000001E-2</v>
      </c>
    </row>
    <row r="53" spans="1:55">
      <c r="A53" s="2" t="s">
        <v>85</v>
      </c>
      <c r="B53" s="2" t="s">
        <v>86</v>
      </c>
      <c r="C53" s="3">
        <v>8511.2900000000009</v>
      </c>
      <c r="D53" s="3">
        <v>2474</v>
      </c>
      <c r="E53" s="3">
        <v>21056933.329999998</v>
      </c>
      <c r="F53">
        <v>13</v>
      </c>
      <c r="G53">
        <v>20</v>
      </c>
      <c r="H53">
        <v>313</v>
      </c>
      <c r="I53" s="348">
        <f t="shared" si="14"/>
        <v>346</v>
      </c>
      <c r="J53" s="3">
        <v>193810.19</v>
      </c>
      <c r="K53" s="3">
        <v>2617361.5099999998</v>
      </c>
      <c r="L53" s="3">
        <v>577978.46</v>
      </c>
      <c r="M53" s="3">
        <v>0</v>
      </c>
      <c r="N53" s="4">
        <v>3389150.1599999997</v>
      </c>
      <c r="O53" s="4">
        <v>125976.62</v>
      </c>
      <c r="P53" s="3">
        <v>150</v>
      </c>
      <c r="Q53" s="3">
        <v>50</v>
      </c>
      <c r="R53" s="3">
        <v>35</v>
      </c>
      <c r="S53" s="348">
        <f t="shared" si="15"/>
        <v>235</v>
      </c>
      <c r="T53" s="3">
        <v>295211.08</v>
      </c>
      <c r="U53" s="3">
        <v>123.7</v>
      </c>
      <c r="V53" s="3">
        <v>67912.86</v>
      </c>
      <c r="W53" s="3">
        <v>80</v>
      </c>
      <c r="X53" s="3">
        <v>12</v>
      </c>
      <c r="Y53" s="2">
        <v>0</v>
      </c>
      <c r="Z53" s="3">
        <v>694048.38</v>
      </c>
      <c r="AA53" s="3">
        <v>104077.98</v>
      </c>
      <c r="AB53" s="3">
        <v>0</v>
      </c>
      <c r="AC53" s="3">
        <v>664506.21</v>
      </c>
      <c r="AD53" s="3">
        <v>5698032.5101505667</v>
      </c>
      <c r="AE53" s="3">
        <v>23273.51</v>
      </c>
      <c r="AF53" s="3">
        <v>709174.27</v>
      </c>
      <c r="AG53" s="3">
        <v>217099.69</v>
      </c>
      <c r="AH53" s="3">
        <v>558256.36</v>
      </c>
      <c r="AI53" s="348">
        <f t="shared" si="16"/>
        <v>775356.05</v>
      </c>
      <c r="AJ53" s="3">
        <v>2893033.83</v>
      </c>
      <c r="AK53" s="3">
        <v>5000000</v>
      </c>
      <c r="AL53" s="348">
        <f t="shared" si="17"/>
        <v>4001719.4286540002</v>
      </c>
      <c r="AM53" s="3">
        <v>1928689220</v>
      </c>
      <c r="AN53" s="3">
        <v>2068335409</v>
      </c>
      <c r="AO53" s="269">
        <v>1</v>
      </c>
      <c r="AP53" s="269">
        <v>1</v>
      </c>
      <c r="AQ53" s="269">
        <v>0</v>
      </c>
      <c r="AR53" s="174">
        <v>65216.05</v>
      </c>
      <c r="AS53" s="174">
        <v>66520</v>
      </c>
      <c r="AT53" s="174">
        <v>96805</v>
      </c>
      <c r="AU53" s="174">
        <v>98741</v>
      </c>
      <c r="AV53" s="174">
        <v>46784.33</v>
      </c>
      <c r="AW53" s="174">
        <v>47720</v>
      </c>
      <c r="AX53" s="67">
        <v>2959095.58</v>
      </c>
      <c r="AY53" s="67">
        <v>110460.87</v>
      </c>
      <c r="AZ53" s="206">
        <v>50.005000000000003</v>
      </c>
      <c r="BA53">
        <v>4.8578999999999997E-2</v>
      </c>
      <c r="BB53">
        <v>4.0270000000000002E-3</v>
      </c>
      <c r="BC53">
        <v>1.7100000000000001E-2</v>
      </c>
    </row>
    <row r="54" spans="1:55">
      <c r="A54" s="2" t="s">
        <v>87</v>
      </c>
      <c r="B54" s="2" t="s">
        <v>88</v>
      </c>
      <c r="C54" s="3">
        <v>8478.14</v>
      </c>
      <c r="D54" s="3">
        <v>4988</v>
      </c>
      <c r="E54" s="3">
        <v>42288974.270000003</v>
      </c>
      <c r="F54">
        <v>58</v>
      </c>
      <c r="G54">
        <v>55</v>
      </c>
      <c r="H54">
        <v>650</v>
      </c>
      <c r="I54" s="348">
        <f t="shared" si="14"/>
        <v>763</v>
      </c>
      <c r="J54" s="3">
        <v>530271.56000000006</v>
      </c>
      <c r="K54" s="3">
        <v>5408007.3499999996</v>
      </c>
      <c r="L54" s="3">
        <v>1539811.66</v>
      </c>
      <c r="M54" s="3">
        <v>0</v>
      </c>
      <c r="N54" s="4">
        <v>7478090.5700000003</v>
      </c>
      <c r="O54" s="4">
        <v>559195.46</v>
      </c>
      <c r="P54" s="3">
        <v>250</v>
      </c>
      <c r="Q54" s="3">
        <v>55</v>
      </c>
      <c r="R54" s="3">
        <v>100</v>
      </c>
      <c r="S54" s="348">
        <f t="shared" si="15"/>
        <v>405</v>
      </c>
      <c r="T54" s="3">
        <v>0</v>
      </c>
      <c r="U54" s="3">
        <v>249.4</v>
      </c>
      <c r="V54" s="3">
        <v>136970.29999999999</v>
      </c>
      <c r="W54" s="3">
        <v>300</v>
      </c>
      <c r="X54" s="3">
        <v>50</v>
      </c>
      <c r="Y54" s="2">
        <v>0</v>
      </c>
      <c r="Z54" s="3">
        <v>2602598.69</v>
      </c>
      <c r="AA54" s="3">
        <v>433236.05</v>
      </c>
      <c r="AB54" s="3">
        <v>0</v>
      </c>
      <c r="AC54" s="3">
        <v>219908.03</v>
      </c>
      <c r="AD54" s="3">
        <v>2337131.9794734973</v>
      </c>
      <c r="AE54" s="3">
        <v>895076.18</v>
      </c>
      <c r="AF54" s="3">
        <v>1765925</v>
      </c>
      <c r="AG54" s="3">
        <v>1222928.8999999999</v>
      </c>
      <c r="AH54" s="3">
        <v>3144674.32</v>
      </c>
      <c r="AI54" s="348">
        <f t="shared" si="16"/>
        <v>4367603.22</v>
      </c>
      <c r="AJ54" s="3">
        <v>3500000</v>
      </c>
      <c r="AK54" s="3">
        <v>3850000</v>
      </c>
      <c r="AL54" s="348">
        <f t="shared" si="17"/>
        <v>3684170</v>
      </c>
      <c r="AM54" s="3">
        <v>2356625234</v>
      </c>
      <c r="AN54" s="3">
        <v>2374475566</v>
      </c>
      <c r="AO54" s="269">
        <v>1</v>
      </c>
      <c r="AP54" s="269">
        <v>1</v>
      </c>
      <c r="AQ54" s="269">
        <v>0</v>
      </c>
      <c r="AR54" s="174">
        <v>65216.05</v>
      </c>
      <c r="AS54" s="174">
        <v>66520</v>
      </c>
      <c r="AT54" s="174">
        <v>96805</v>
      </c>
      <c r="AU54" s="174">
        <v>98741</v>
      </c>
      <c r="AV54" s="174">
        <v>46784.33</v>
      </c>
      <c r="AW54" s="174">
        <v>47720</v>
      </c>
      <c r="AX54" s="67">
        <v>6040461.5599999996</v>
      </c>
      <c r="AY54" s="67">
        <v>222904.35</v>
      </c>
      <c r="AZ54" s="206">
        <v>95.933000000000007</v>
      </c>
      <c r="BA54">
        <v>4.8578999999999997E-2</v>
      </c>
      <c r="BB54">
        <v>4.0270000000000002E-3</v>
      </c>
      <c r="BC54">
        <v>1.7100000000000001E-2</v>
      </c>
    </row>
    <row r="55" spans="1:55">
      <c r="A55" s="2" t="s">
        <v>1237</v>
      </c>
      <c r="B55" s="2" t="s">
        <v>1238</v>
      </c>
      <c r="C55" s="3">
        <v>0</v>
      </c>
      <c r="D55" s="3">
        <v>0</v>
      </c>
      <c r="E55" s="3">
        <v>0</v>
      </c>
      <c r="F55">
        <v>0</v>
      </c>
      <c r="G55">
        <v>0</v>
      </c>
      <c r="H55">
        <v>0</v>
      </c>
      <c r="I55" s="348">
        <f t="shared" si="14"/>
        <v>0</v>
      </c>
      <c r="J55" s="3">
        <v>0</v>
      </c>
      <c r="K55" s="3">
        <v>0</v>
      </c>
      <c r="L55" s="3">
        <v>0</v>
      </c>
      <c r="M55" s="3">
        <v>0</v>
      </c>
      <c r="N55" s="4">
        <v>0</v>
      </c>
      <c r="O55" s="4">
        <v>0</v>
      </c>
      <c r="P55" s="3">
        <v>0</v>
      </c>
      <c r="Q55" s="3">
        <v>0</v>
      </c>
      <c r="R55" s="3">
        <v>0</v>
      </c>
      <c r="S55" s="348">
        <f t="shared" si="15"/>
        <v>0</v>
      </c>
      <c r="T55" s="3">
        <v>0</v>
      </c>
      <c r="U55" s="3">
        <v>0</v>
      </c>
      <c r="V55" s="3">
        <v>0</v>
      </c>
      <c r="W55" s="3">
        <v>0</v>
      </c>
      <c r="X55" s="3">
        <v>0</v>
      </c>
      <c r="Y55" s="2">
        <v>0</v>
      </c>
      <c r="Z55" s="3">
        <v>0</v>
      </c>
      <c r="AA55" s="3">
        <v>0</v>
      </c>
      <c r="AB55" s="3">
        <v>0</v>
      </c>
      <c r="AC55" s="3">
        <v>0</v>
      </c>
      <c r="AD55" s="3">
        <v>0</v>
      </c>
      <c r="AE55" s="3">
        <v>0</v>
      </c>
      <c r="AF55" s="3">
        <v>0</v>
      </c>
      <c r="AG55" s="3">
        <v>0</v>
      </c>
      <c r="AH55" s="3">
        <v>0</v>
      </c>
      <c r="AI55" s="348">
        <f t="shared" si="16"/>
        <v>0</v>
      </c>
      <c r="AJ55" s="3">
        <v>0</v>
      </c>
      <c r="AK55" s="3">
        <v>0</v>
      </c>
      <c r="AL55" s="348">
        <f t="shared" si="17"/>
        <v>0</v>
      </c>
      <c r="AM55" s="3">
        <v>0</v>
      </c>
      <c r="AN55" s="3">
        <v>0</v>
      </c>
      <c r="AO55" s="269">
        <v>0</v>
      </c>
      <c r="AP55" s="269">
        <v>0</v>
      </c>
      <c r="AQ55" s="269">
        <v>0</v>
      </c>
      <c r="AR55" s="174">
        <v>0</v>
      </c>
      <c r="AS55" s="174">
        <v>0</v>
      </c>
      <c r="AT55" s="174">
        <v>0</v>
      </c>
      <c r="AU55" s="174">
        <v>0</v>
      </c>
      <c r="AV55" s="174">
        <v>0</v>
      </c>
      <c r="AW55" s="174">
        <v>0</v>
      </c>
      <c r="AX55" s="67">
        <v>0</v>
      </c>
      <c r="AY55" s="67">
        <v>0</v>
      </c>
      <c r="AZ55" s="206">
        <v>0</v>
      </c>
      <c r="BA55">
        <v>4.8578999999999997E-2</v>
      </c>
      <c r="BB55">
        <v>4.0270000000000002E-3</v>
      </c>
      <c r="BC55">
        <v>1.7100000000000001E-2</v>
      </c>
    </row>
    <row r="56" spans="1:55">
      <c r="A56" s="2" t="s">
        <v>89</v>
      </c>
      <c r="B56" s="2" t="s">
        <v>90</v>
      </c>
      <c r="C56" s="3">
        <v>8912.39</v>
      </c>
      <c r="D56" s="3">
        <v>166</v>
      </c>
      <c r="E56" s="3">
        <v>1479457.09</v>
      </c>
      <c r="F56">
        <v>2</v>
      </c>
      <c r="G56">
        <v>5</v>
      </c>
      <c r="H56">
        <v>17</v>
      </c>
      <c r="I56" s="348">
        <f t="shared" si="14"/>
        <v>24</v>
      </c>
      <c r="J56" s="3">
        <v>0</v>
      </c>
      <c r="K56" s="3">
        <v>0</v>
      </c>
      <c r="L56" s="3">
        <v>26947.48</v>
      </c>
      <c r="M56" s="3">
        <v>19436.96</v>
      </c>
      <c r="N56" s="4">
        <v>26947.48</v>
      </c>
      <c r="O56" s="4">
        <v>0</v>
      </c>
      <c r="P56" s="3">
        <v>68</v>
      </c>
      <c r="Q56" s="3">
        <v>5</v>
      </c>
      <c r="R56" s="3">
        <v>31.63</v>
      </c>
      <c r="S56" s="348">
        <f t="shared" si="15"/>
        <v>104.63</v>
      </c>
      <c r="T56" s="3">
        <v>0</v>
      </c>
      <c r="U56" s="3">
        <v>0</v>
      </c>
      <c r="V56" s="3">
        <v>0</v>
      </c>
      <c r="W56" s="3">
        <v>0</v>
      </c>
      <c r="X56" s="3">
        <v>0</v>
      </c>
      <c r="Y56" s="2">
        <v>0</v>
      </c>
      <c r="Z56" s="3">
        <v>0</v>
      </c>
      <c r="AA56" s="3">
        <v>0</v>
      </c>
      <c r="AB56" s="3">
        <v>0</v>
      </c>
      <c r="AC56" s="3">
        <v>29046.14</v>
      </c>
      <c r="AD56" s="3">
        <v>270106.65543067502</v>
      </c>
      <c r="AE56" s="3">
        <v>49122.36</v>
      </c>
      <c r="AF56" s="3">
        <v>86703.34</v>
      </c>
      <c r="AG56" s="3">
        <v>0</v>
      </c>
      <c r="AH56" s="3">
        <v>0</v>
      </c>
      <c r="AI56" s="348">
        <f t="shared" si="16"/>
        <v>0</v>
      </c>
      <c r="AJ56" s="3">
        <v>584079</v>
      </c>
      <c r="AK56" s="3">
        <v>584079</v>
      </c>
      <c r="AL56" s="348">
        <f t="shared" si="17"/>
        <v>584079</v>
      </c>
      <c r="AM56" s="3">
        <v>448841642</v>
      </c>
      <c r="AN56" s="3">
        <v>459197558</v>
      </c>
      <c r="AO56" s="269">
        <v>1</v>
      </c>
      <c r="AP56" s="269">
        <v>1</v>
      </c>
      <c r="AQ56" s="269">
        <v>0</v>
      </c>
      <c r="AR56" s="174">
        <v>65216.05</v>
      </c>
      <c r="AS56" s="174">
        <v>66520</v>
      </c>
      <c r="AT56" s="174">
        <v>96805</v>
      </c>
      <c r="AU56" s="174">
        <v>98741</v>
      </c>
      <c r="AV56" s="174">
        <v>46784.33</v>
      </c>
      <c r="AW56" s="174">
        <v>47720</v>
      </c>
      <c r="AX56" s="67">
        <v>220640.91</v>
      </c>
      <c r="AY56" s="67">
        <v>8545.7999999999993</v>
      </c>
      <c r="AZ56" s="206">
        <v>4.194</v>
      </c>
      <c r="BA56">
        <v>4.8578999999999997E-2</v>
      </c>
      <c r="BB56">
        <v>4.0270000000000002E-3</v>
      </c>
      <c r="BC56">
        <v>1.7100000000000001E-2</v>
      </c>
    </row>
    <row r="57" spans="1:55">
      <c r="A57" s="2" t="s">
        <v>91</v>
      </c>
      <c r="B57" s="2" t="s">
        <v>92</v>
      </c>
      <c r="C57" s="3">
        <v>8566.86</v>
      </c>
      <c r="D57" s="3">
        <v>810</v>
      </c>
      <c r="E57" s="3">
        <v>6939160.0899999999</v>
      </c>
      <c r="F57">
        <v>0</v>
      </c>
      <c r="G57">
        <v>10</v>
      </c>
      <c r="H57">
        <v>70</v>
      </c>
      <c r="I57" s="348">
        <f t="shared" si="14"/>
        <v>80</v>
      </c>
      <c r="J57" s="3">
        <v>96177.72</v>
      </c>
      <c r="K57" s="3">
        <v>581039.44999999995</v>
      </c>
      <c r="L57" s="3">
        <v>91477.86</v>
      </c>
      <c r="M57" s="3">
        <v>0</v>
      </c>
      <c r="N57" s="4">
        <v>768695.02999999991</v>
      </c>
      <c r="O57" s="4">
        <v>0</v>
      </c>
      <c r="P57" s="3">
        <v>250</v>
      </c>
      <c r="Q57" s="3">
        <v>135</v>
      </c>
      <c r="R57" s="3">
        <v>65</v>
      </c>
      <c r="S57" s="348">
        <f t="shared" si="15"/>
        <v>450</v>
      </c>
      <c r="T57" s="3">
        <v>0</v>
      </c>
      <c r="U57" s="3">
        <v>40.5</v>
      </c>
      <c r="V57" s="3">
        <v>22224.28</v>
      </c>
      <c r="W57" s="3">
        <v>30</v>
      </c>
      <c r="X57" s="3">
        <v>0</v>
      </c>
      <c r="Y57" s="2">
        <v>0</v>
      </c>
      <c r="Z57" s="3">
        <v>260169.91</v>
      </c>
      <c r="AA57" s="3">
        <v>0</v>
      </c>
      <c r="AB57" s="3">
        <v>0</v>
      </c>
      <c r="AC57" s="3">
        <v>13817.99</v>
      </c>
      <c r="AD57" s="3">
        <v>200388.56017523396</v>
      </c>
      <c r="AE57" s="3">
        <v>232258.16</v>
      </c>
      <c r="AF57" s="3">
        <v>480159.15</v>
      </c>
      <c r="AG57" s="3">
        <v>297399.86</v>
      </c>
      <c r="AH57" s="3">
        <v>764742.5</v>
      </c>
      <c r="AI57" s="348">
        <f t="shared" si="16"/>
        <v>1062142.3599999999</v>
      </c>
      <c r="AJ57" s="3">
        <v>238695.08249999999</v>
      </c>
      <c r="AK57" s="3">
        <v>287985</v>
      </c>
      <c r="AL57" s="348">
        <f t="shared" si="17"/>
        <v>264631.43708850001</v>
      </c>
      <c r="AM57" s="3">
        <v>159130055</v>
      </c>
      <c r="AN57" s="3">
        <v>171194131</v>
      </c>
      <c r="AO57" s="269">
        <v>1</v>
      </c>
      <c r="AP57" s="269">
        <v>1</v>
      </c>
      <c r="AQ57" s="269">
        <v>0</v>
      </c>
      <c r="AR57" s="174">
        <v>65216.05</v>
      </c>
      <c r="AS57" s="174">
        <v>66520</v>
      </c>
      <c r="AT57" s="174">
        <v>96805</v>
      </c>
      <c r="AU57" s="174">
        <v>98741</v>
      </c>
      <c r="AV57" s="174">
        <v>46784.33</v>
      </c>
      <c r="AW57" s="174">
        <v>47720</v>
      </c>
      <c r="AX57" s="67">
        <v>1063225.54</v>
      </c>
      <c r="AY57" s="67">
        <v>39248.03</v>
      </c>
      <c r="AZ57" s="206">
        <v>15.355</v>
      </c>
      <c r="BA57">
        <v>4.8578999999999997E-2</v>
      </c>
      <c r="BB57">
        <v>4.0270000000000002E-3</v>
      </c>
      <c r="BC57">
        <v>1.7100000000000001E-2</v>
      </c>
    </row>
    <row r="58" spans="1:55">
      <c r="A58" s="2" t="s">
        <v>93</v>
      </c>
      <c r="B58" s="2" t="s">
        <v>94</v>
      </c>
      <c r="C58" s="3">
        <v>16688.82</v>
      </c>
      <c r="D58" s="3">
        <v>25</v>
      </c>
      <c r="E58" s="3">
        <v>417220.41</v>
      </c>
      <c r="F58">
        <v>0</v>
      </c>
      <c r="G58">
        <v>3</v>
      </c>
      <c r="H58">
        <v>0</v>
      </c>
      <c r="I58" s="348">
        <f t="shared" si="14"/>
        <v>3</v>
      </c>
      <c r="J58" s="3">
        <v>29831.22</v>
      </c>
      <c r="K58" s="3">
        <v>0</v>
      </c>
      <c r="L58" s="3">
        <v>0</v>
      </c>
      <c r="M58" s="3">
        <v>0</v>
      </c>
      <c r="N58" s="4">
        <v>29831.22</v>
      </c>
      <c r="O58" s="4">
        <v>0</v>
      </c>
      <c r="P58" s="3">
        <v>13</v>
      </c>
      <c r="Q58" s="3">
        <v>0</v>
      </c>
      <c r="R58" s="3">
        <v>3</v>
      </c>
      <c r="S58" s="348">
        <f t="shared" si="15"/>
        <v>16</v>
      </c>
      <c r="T58" s="3">
        <v>18122.810000000001</v>
      </c>
      <c r="U58" s="3">
        <v>1.25</v>
      </c>
      <c r="V58" s="3">
        <v>667.68</v>
      </c>
      <c r="W58" s="3">
        <v>0</v>
      </c>
      <c r="X58" s="3">
        <v>0</v>
      </c>
      <c r="Y58" s="2">
        <v>0</v>
      </c>
      <c r="Z58" s="3">
        <v>0</v>
      </c>
      <c r="AA58" s="3">
        <v>0</v>
      </c>
      <c r="AB58" s="3">
        <v>0</v>
      </c>
      <c r="AC58" s="3">
        <v>20545.57</v>
      </c>
      <c r="AD58" s="3">
        <v>91787.061095508237</v>
      </c>
      <c r="AE58" s="3">
        <v>7153.74</v>
      </c>
      <c r="AF58" s="3">
        <v>12399.82</v>
      </c>
      <c r="AG58" s="3">
        <v>0</v>
      </c>
      <c r="AH58" s="3">
        <v>0</v>
      </c>
      <c r="AI58" s="348">
        <f t="shared" si="16"/>
        <v>0</v>
      </c>
      <c r="AJ58" s="3">
        <v>92602.414499999999</v>
      </c>
      <c r="AK58" s="3">
        <v>120640.41</v>
      </c>
      <c r="AL58" s="348">
        <f t="shared" si="17"/>
        <v>107356.0077321</v>
      </c>
      <c r="AM58" s="3">
        <v>61734943</v>
      </c>
      <c r="AN58" s="3">
        <v>65608442</v>
      </c>
      <c r="AO58" s="269">
        <v>1</v>
      </c>
      <c r="AP58" s="269">
        <v>1</v>
      </c>
      <c r="AQ58" s="269">
        <v>0</v>
      </c>
      <c r="AR58" s="174">
        <v>65216.05</v>
      </c>
      <c r="AS58" s="174">
        <v>66520</v>
      </c>
      <c r="AT58" s="174">
        <v>96805</v>
      </c>
      <c r="AU58" s="174">
        <v>98741</v>
      </c>
      <c r="AV58" s="174">
        <v>46784.33</v>
      </c>
      <c r="AW58" s="174">
        <v>47720</v>
      </c>
      <c r="AX58" s="67">
        <v>49887.519999999997</v>
      </c>
      <c r="AY58" s="67">
        <v>2512.4</v>
      </c>
      <c r="AZ58" s="206">
        <v>0.747</v>
      </c>
      <c r="BA58">
        <v>4.8578999999999997E-2</v>
      </c>
      <c r="BB58">
        <v>4.0270000000000002E-3</v>
      </c>
      <c r="BC58">
        <v>1.7100000000000001E-2</v>
      </c>
    </row>
    <row r="59" spans="1:55">
      <c r="A59" s="2" t="s">
        <v>95</v>
      </c>
      <c r="B59" s="2" t="s">
        <v>96</v>
      </c>
      <c r="C59" s="3">
        <v>8474.11</v>
      </c>
      <c r="D59" s="3">
        <v>6107</v>
      </c>
      <c r="E59" s="3">
        <v>51751413.789999999</v>
      </c>
      <c r="F59">
        <v>30</v>
      </c>
      <c r="G59">
        <v>55</v>
      </c>
      <c r="H59">
        <v>643</v>
      </c>
      <c r="I59" s="348">
        <f t="shared" si="14"/>
        <v>728</v>
      </c>
      <c r="J59" s="3">
        <v>529949.61</v>
      </c>
      <c r="K59" s="3">
        <v>5346787.25</v>
      </c>
      <c r="L59" s="3">
        <v>1133786.98</v>
      </c>
      <c r="M59" s="3">
        <v>0</v>
      </c>
      <c r="N59" s="4">
        <v>7010523.8399999999</v>
      </c>
      <c r="O59" s="4">
        <v>289063.43</v>
      </c>
      <c r="P59" s="3">
        <v>656</v>
      </c>
      <c r="Q59" s="3">
        <v>403</v>
      </c>
      <c r="R59" s="3">
        <v>369</v>
      </c>
      <c r="S59" s="348">
        <f t="shared" si="15"/>
        <v>1428</v>
      </c>
      <c r="T59" s="3">
        <v>0</v>
      </c>
      <c r="U59" s="3">
        <v>305.35000000000002</v>
      </c>
      <c r="V59" s="3">
        <v>167683.72</v>
      </c>
      <c r="W59" s="3">
        <v>329</v>
      </c>
      <c r="X59" s="3">
        <v>61</v>
      </c>
      <c r="Y59" s="2">
        <v>0</v>
      </c>
      <c r="Z59" s="3">
        <v>2854212.6</v>
      </c>
      <c r="AA59" s="3">
        <v>528543.41</v>
      </c>
      <c r="AB59" s="3">
        <v>0</v>
      </c>
      <c r="AC59" s="3">
        <v>270022.44</v>
      </c>
      <c r="AD59" s="3">
        <v>1868527.4996757724</v>
      </c>
      <c r="AE59" s="3">
        <v>1560183.4</v>
      </c>
      <c r="AF59" s="3">
        <v>2169777.58</v>
      </c>
      <c r="AG59" s="3">
        <v>655920.05000000005</v>
      </c>
      <c r="AH59" s="3">
        <v>1686651.55</v>
      </c>
      <c r="AI59" s="348">
        <f t="shared" si="16"/>
        <v>2342571.6</v>
      </c>
      <c r="AJ59" s="3">
        <v>6783092.4239999996</v>
      </c>
      <c r="AK59" s="3">
        <v>10216605</v>
      </c>
      <c r="AL59" s="348">
        <f t="shared" si="17"/>
        <v>8589806.7414912004</v>
      </c>
      <c r="AM59" s="3">
        <v>4522061616</v>
      </c>
      <c r="AN59" s="3">
        <v>4826944845</v>
      </c>
      <c r="AO59" s="269">
        <v>1</v>
      </c>
      <c r="AP59" s="269">
        <v>1</v>
      </c>
      <c r="AQ59" s="269">
        <v>0</v>
      </c>
      <c r="AR59" s="174">
        <v>65216.05</v>
      </c>
      <c r="AS59" s="174">
        <v>66520</v>
      </c>
      <c r="AT59" s="174">
        <v>96805</v>
      </c>
      <c r="AU59" s="174">
        <v>98741</v>
      </c>
      <c r="AV59" s="174">
        <v>46784.33</v>
      </c>
      <c r="AW59" s="174">
        <v>47720</v>
      </c>
      <c r="AX59" s="67">
        <v>7349433</v>
      </c>
      <c r="AY59" s="67">
        <v>271324.45</v>
      </c>
      <c r="AZ59" s="206">
        <v>116.51900000000001</v>
      </c>
      <c r="BA59">
        <v>4.8578999999999997E-2</v>
      </c>
      <c r="BB59">
        <v>4.0270000000000002E-3</v>
      </c>
      <c r="BC59">
        <v>1.7100000000000001E-2</v>
      </c>
    </row>
    <row r="60" spans="1:55">
      <c r="A60" s="2" t="s">
        <v>97</v>
      </c>
      <c r="B60" s="2" t="s">
        <v>98</v>
      </c>
      <c r="C60" s="3">
        <v>23205.59</v>
      </c>
      <c r="D60" s="3">
        <v>81</v>
      </c>
      <c r="E60" s="3">
        <v>1879652.72</v>
      </c>
      <c r="F60">
        <v>1</v>
      </c>
      <c r="G60">
        <v>2</v>
      </c>
      <c r="H60">
        <v>9</v>
      </c>
      <c r="I60" s="348">
        <f t="shared" si="14"/>
        <v>12</v>
      </c>
      <c r="J60" s="3">
        <v>19516.97</v>
      </c>
      <c r="K60" s="3">
        <v>75786.41</v>
      </c>
      <c r="L60" s="3">
        <v>10685.43</v>
      </c>
      <c r="M60" s="3">
        <v>0</v>
      </c>
      <c r="N60" s="4">
        <v>105988.81</v>
      </c>
      <c r="O60" s="4">
        <v>9758.49</v>
      </c>
      <c r="P60" s="3">
        <v>6</v>
      </c>
      <c r="Q60" s="3">
        <v>4</v>
      </c>
      <c r="R60" s="3">
        <v>0</v>
      </c>
      <c r="S60" s="348">
        <f t="shared" si="15"/>
        <v>10</v>
      </c>
      <c r="T60" s="3">
        <v>0</v>
      </c>
      <c r="U60" s="3">
        <v>0</v>
      </c>
      <c r="V60" s="3">
        <v>0</v>
      </c>
      <c r="W60" s="3">
        <v>3.12</v>
      </c>
      <c r="X60" s="3">
        <v>0</v>
      </c>
      <c r="Y60" s="2">
        <v>0</v>
      </c>
      <c r="Z60" s="3">
        <v>27081.62</v>
      </c>
      <c r="AA60" s="3">
        <v>0</v>
      </c>
      <c r="AB60" s="3">
        <v>0</v>
      </c>
      <c r="AC60" s="3">
        <v>40483.68</v>
      </c>
      <c r="AD60" s="3">
        <v>110763.28066016504</v>
      </c>
      <c r="AE60" s="3">
        <v>24799.65</v>
      </c>
      <c r="AF60" s="3">
        <v>39774.800000000003</v>
      </c>
      <c r="AG60" s="3">
        <v>4778.08</v>
      </c>
      <c r="AH60" s="3">
        <v>12286.48</v>
      </c>
      <c r="AI60" s="348">
        <f t="shared" si="16"/>
        <v>17064.559999999998</v>
      </c>
      <c r="AJ60" s="3">
        <v>116923.458</v>
      </c>
      <c r="AK60" s="3">
        <v>150000</v>
      </c>
      <c r="AL60" s="348">
        <f t="shared" si="17"/>
        <v>134328.3344004</v>
      </c>
      <c r="AM60" s="3">
        <v>77948972</v>
      </c>
      <c r="AN60" s="3">
        <v>82554712</v>
      </c>
      <c r="AO60" s="269">
        <v>1</v>
      </c>
      <c r="AP60" s="269">
        <v>1</v>
      </c>
      <c r="AQ60" s="269">
        <v>0</v>
      </c>
      <c r="AR60" s="174">
        <v>65216.05</v>
      </c>
      <c r="AS60" s="174">
        <v>66520</v>
      </c>
      <c r="AT60" s="174">
        <v>96805</v>
      </c>
      <c r="AU60" s="174">
        <v>98741</v>
      </c>
      <c r="AV60" s="174">
        <v>46784.33</v>
      </c>
      <c r="AW60" s="174">
        <v>47720</v>
      </c>
      <c r="AX60" s="67">
        <v>208814.16</v>
      </c>
      <c r="AY60" s="67">
        <v>11409.57</v>
      </c>
      <c r="AZ60" s="206">
        <v>1.766</v>
      </c>
      <c r="BA60">
        <v>4.8578999999999997E-2</v>
      </c>
      <c r="BB60">
        <v>4.0270000000000002E-3</v>
      </c>
      <c r="BC60">
        <v>1.7100000000000001E-2</v>
      </c>
    </row>
    <row r="61" spans="1:55">
      <c r="A61" s="2" t="s">
        <v>99</v>
      </c>
      <c r="B61" s="2" t="s">
        <v>100</v>
      </c>
      <c r="C61" s="3">
        <v>11271.41</v>
      </c>
      <c r="D61" s="3">
        <v>272</v>
      </c>
      <c r="E61" s="3">
        <v>3065822.56</v>
      </c>
      <c r="F61">
        <v>2</v>
      </c>
      <c r="G61">
        <v>1</v>
      </c>
      <c r="H61">
        <v>51</v>
      </c>
      <c r="I61" s="348">
        <f t="shared" si="14"/>
        <v>54</v>
      </c>
      <c r="J61" s="3">
        <v>0</v>
      </c>
      <c r="K61" s="3">
        <v>0</v>
      </c>
      <c r="L61" s="3">
        <v>78693.78</v>
      </c>
      <c r="M61" s="3">
        <v>19436.96</v>
      </c>
      <c r="N61" s="4">
        <v>78693.78</v>
      </c>
      <c r="O61" s="4">
        <v>0</v>
      </c>
      <c r="P61" s="3">
        <v>9</v>
      </c>
      <c r="Q61" s="3">
        <v>9</v>
      </c>
      <c r="R61" s="3">
        <v>3</v>
      </c>
      <c r="S61" s="348">
        <f t="shared" si="15"/>
        <v>21</v>
      </c>
      <c r="T61" s="3">
        <v>0</v>
      </c>
      <c r="U61" s="3">
        <v>13.6</v>
      </c>
      <c r="V61" s="3">
        <v>7439.89</v>
      </c>
      <c r="W61" s="3">
        <v>22</v>
      </c>
      <c r="X61" s="3">
        <v>5</v>
      </c>
      <c r="Y61" s="2">
        <v>2.5</v>
      </c>
      <c r="Z61" s="3">
        <v>191014.54</v>
      </c>
      <c r="AA61" s="3">
        <v>43308.480000000003</v>
      </c>
      <c r="AB61" s="3">
        <v>23908.05</v>
      </c>
      <c r="AC61" s="3">
        <v>64834.69</v>
      </c>
      <c r="AD61" s="3">
        <v>159310.80819494801</v>
      </c>
      <c r="AE61" s="3">
        <v>36436.39</v>
      </c>
      <c r="AF61" s="3">
        <v>94906.3</v>
      </c>
      <c r="AG61" s="3">
        <v>30199.34</v>
      </c>
      <c r="AH61" s="3">
        <v>77655.429999999993</v>
      </c>
      <c r="AI61" s="348">
        <f t="shared" si="16"/>
        <v>107854.76999999999</v>
      </c>
      <c r="AJ61" s="3">
        <v>298300</v>
      </c>
      <c r="AK61" s="3">
        <v>346656</v>
      </c>
      <c r="AL61" s="348">
        <f t="shared" si="17"/>
        <v>323744.92720000003</v>
      </c>
      <c r="AM61" s="3">
        <v>211429460</v>
      </c>
      <c r="AN61" s="3">
        <v>205801054</v>
      </c>
      <c r="AO61" s="269">
        <v>1</v>
      </c>
      <c r="AP61" s="269">
        <v>1</v>
      </c>
      <c r="AQ61" s="269">
        <v>0</v>
      </c>
      <c r="AR61" s="174">
        <v>65216.05</v>
      </c>
      <c r="AS61" s="174">
        <v>66520</v>
      </c>
      <c r="AT61" s="174">
        <v>96805</v>
      </c>
      <c r="AU61" s="174">
        <v>98741</v>
      </c>
      <c r="AV61" s="174">
        <v>46784.33</v>
      </c>
      <c r="AW61" s="174">
        <v>47720</v>
      </c>
      <c r="AX61" s="67">
        <v>384526.1</v>
      </c>
      <c r="AY61" s="67">
        <v>16594.580000000002</v>
      </c>
      <c r="AZ61" s="206">
        <v>5.367</v>
      </c>
      <c r="BA61">
        <v>4.8578999999999997E-2</v>
      </c>
      <c r="BB61">
        <v>4.0270000000000002E-3</v>
      </c>
      <c r="BC61">
        <v>1.7100000000000001E-2</v>
      </c>
    </row>
    <row r="62" spans="1:55">
      <c r="A62" s="2" t="s">
        <v>101</v>
      </c>
      <c r="B62" s="2" t="s">
        <v>102</v>
      </c>
      <c r="C62" s="3">
        <v>16517.13</v>
      </c>
      <c r="D62" s="3">
        <v>25</v>
      </c>
      <c r="E62" s="3">
        <v>412928.33</v>
      </c>
      <c r="F62">
        <v>0</v>
      </c>
      <c r="G62">
        <v>1</v>
      </c>
      <c r="H62">
        <v>3</v>
      </c>
      <c r="I62" s="348">
        <f t="shared" si="14"/>
        <v>4</v>
      </c>
      <c r="J62" s="3">
        <v>10523.18</v>
      </c>
      <c r="K62" s="3">
        <v>27240.2</v>
      </c>
      <c r="L62" s="3">
        <v>6909</v>
      </c>
      <c r="M62" s="3">
        <v>0</v>
      </c>
      <c r="N62" s="4">
        <v>44672.380000000005</v>
      </c>
      <c r="O62" s="4">
        <v>0</v>
      </c>
      <c r="P62" s="3">
        <v>0</v>
      </c>
      <c r="Q62" s="3">
        <v>0</v>
      </c>
      <c r="R62" s="3">
        <v>0</v>
      </c>
      <c r="S62" s="348">
        <f t="shared" si="15"/>
        <v>0</v>
      </c>
      <c r="T62" s="3">
        <v>0</v>
      </c>
      <c r="U62" s="3">
        <v>0</v>
      </c>
      <c r="V62" s="3">
        <v>0</v>
      </c>
      <c r="W62" s="3">
        <v>0</v>
      </c>
      <c r="X62" s="3">
        <v>0</v>
      </c>
      <c r="Y62" s="2">
        <v>0</v>
      </c>
      <c r="Z62" s="3">
        <v>0</v>
      </c>
      <c r="AA62" s="3">
        <v>0</v>
      </c>
      <c r="AB62" s="3">
        <v>0</v>
      </c>
      <c r="AC62" s="3">
        <v>12728.59</v>
      </c>
      <c r="AD62" s="3">
        <v>92230.615546653265</v>
      </c>
      <c r="AE62" s="3">
        <v>9442.94</v>
      </c>
      <c r="AF62" s="3">
        <v>10301.39</v>
      </c>
      <c r="AG62" s="3">
        <v>15388.56</v>
      </c>
      <c r="AH62" s="3">
        <v>39570.6</v>
      </c>
      <c r="AI62" s="348">
        <f t="shared" si="16"/>
        <v>54959.159999999996</v>
      </c>
      <c r="AJ62" s="3">
        <v>18325</v>
      </c>
      <c r="AK62" s="3">
        <v>18325</v>
      </c>
      <c r="AL62" s="348">
        <f t="shared" si="17"/>
        <v>18325</v>
      </c>
      <c r="AM62" s="3">
        <v>16879170</v>
      </c>
      <c r="AN62" s="3">
        <v>16290184</v>
      </c>
      <c r="AO62" s="269">
        <v>1</v>
      </c>
      <c r="AP62" s="269">
        <v>1</v>
      </c>
      <c r="AQ62" s="269">
        <v>0</v>
      </c>
      <c r="AR62" s="174">
        <v>65216.05</v>
      </c>
      <c r="AS62" s="174">
        <v>66520</v>
      </c>
      <c r="AT62" s="174">
        <v>96805</v>
      </c>
      <c r="AU62" s="174">
        <v>98741</v>
      </c>
      <c r="AV62" s="174">
        <v>46784.33</v>
      </c>
      <c r="AW62" s="174">
        <v>47720</v>
      </c>
      <c r="AX62" s="67">
        <v>48369.52</v>
      </c>
      <c r="AY62" s="67">
        <v>2512.4</v>
      </c>
      <c r="AZ62" s="206">
        <v>1.087</v>
      </c>
      <c r="BA62">
        <v>4.8578999999999997E-2</v>
      </c>
      <c r="BB62">
        <v>4.0270000000000002E-3</v>
      </c>
      <c r="BC62">
        <v>1.7100000000000001E-2</v>
      </c>
    </row>
    <row r="63" spans="1:55">
      <c r="A63" s="2" t="s">
        <v>103</v>
      </c>
      <c r="B63" s="2" t="s">
        <v>104</v>
      </c>
      <c r="C63" s="3">
        <v>12855.65</v>
      </c>
      <c r="D63" s="3">
        <v>222</v>
      </c>
      <c r="E63" s="3">
        <v>2853953.47</v>
      </c>
      <c r="F63">
        <v>0</v>
      </c>
      <c r="G63">
        <v>1</v>
      </c>
      <c r="H63">
        <v>19</v>
      </c>
      <c r="I63" s="348">
        <f t="shared" si="14"/>
        <v>20</v>
      </c>
      <c r="J63" s="3">
        <v>9668.57</v>
      </c>
      <c r="K63" s="3">
        <v>158508.12</v>
      </c>
      <c r="L63" s="3">
        <v>19237.419999999998</v>
      </c>
      <c r="M63" s="3">
        <v>0</v>
      </c>
      <c r="N63" s="4">
        <v>187414.11</v>
      </c>
      <c r="O63" s="4">
        <v>0</v>
      </c>
      <c r="P63" s="3">
        <v>0</v>
      </c>
      <c r="Q63" s="3">
        <v>0</v>
      </c>
      <c r="R63" s="3">
        <v>0</v>
      </c>
      <c r="S63" s="348">
        <f t="shared" si="15"/>
        <v>0</v>
      </c>
      <c r="T63" s="3">
        <v>0</v>
      </c>
      <c r="U63" s="3">
        <v>0</v>
      </c>
      <c r="V63" s="3">
        <v>0</v>
      </c>
      <c r="W63" s="3">
        <v>13</v>
      </c>
      <c r="X63" s="3">
        <v>0</v>
      </c>
      <c r="Y63" s="2">
        <v>0</v>
      </c>
      <c r="Z63" s="3">
        <v>115147.39</v>
      </c>
      <c r="AA63" s="3">
        <v>0</v>
      </c>
      <c r="AB63" s="3">
        <v>0</v>
      </c>
      <c r="AC63" s="3">
        <v>27522.28</v>
      </c>
      <c r="AD63" s="3">
        <v>0</v>
      </c>
      <c r="AE63" s="3">
        <v>50532.7</v>
      </c>
      <c r="AF63" s="3">
        <v>82214.34</v>
      </c>
      <c r="AG63" s="3">
        <v>57318.06</v>
      </c>
      <c r="AH63" s="3">
        <v>147389.29</v>
      </c>
      <c r="AI63" s="348">
        <f t="shared" si="16"/>
        <v>204707.35</v>
      </c>
      <c r="AJ63" s="3">
        <v>181607.20873690909</v>
      </c>
      <c r="AK63" s="3">
        <v>190000</v>
      </c>
      <c r="AL63" s="348">
        <f t="shared" si="17"/>
        <v>186023.49549954751</v>
      </c>
      <c r="AM63" s="3">
        <v>121071472.49127273</v>
      </c>
      <c r="AN63" s="3">
        <v>119728203</v>
      </c>
      <c r="AO63" s="269">
        <v>1</v>
      </c>
      <c r="AP63" s="269">
        <v>1</v>
      </c>
      <c r="AQ63" s="269">
        <v>0.04</v>
      </c>
      <c r="AR63" s="174">
        <v>65216.05</v>
      </c>
      <c r="AS63" s="174">
        <v>66520</v>
      </c>
      <c r="AT63" s="174">
        <v>96805</v>
      </c>
      <c r="AU63" s="174">
        <v>98741</v>
      </c>
      <c r="AV63" s="174">
        <v>46784.33</v>
      </c>
      <c r="AW63" s="174">
        <v>47720</v>
      </c>
      <c r="AX63" s="67">
        <v>281091.57</v>
      </c>
      <c r="AY63" s="67">
        <v>13762.19</v>
      </c>
      <c r="AZ63" s="206">
        <v>2.9209999999999998</v>
      </c>
      <c r="BA63">
        <v>4.8578999999999997E-2</v>
      </c>
      <c r="BB63">
        <v>4.0270000000000002E-3</v>
      </c>
      <c r="BC63">
        <v>1.7100000000000001E-2</v>
      </c>
    </row>
    <row r="64" spans="1:55">
      <c r="A64" s="2" t="s">
        <v>105</v>
      </c>
      <c r="B64" s="2" t="s">
        <v>106</v>
      </c>
      <c r="C64" s="3">
        <v>14256.05</v>
      </c>
      <c r="D64" s="3">
        <v>40</v>
      </c>
      <c r="E64" s="3">
        <v>570241.94999999995</v>
      </c>
      <c r="F64">
        <v>0</v>
      </c>
      <c r="G64">
        <v>0</v>
      </c>
      <c r="H64">
        <v>13</v>
      </c>
      <c r="I64" s="348">
        <f t="shared" si="14"/>
        <v>13</v>
      </c>
      <c r="J64" s="3">
        <v>0</v>
      </c>
      <c r="K64" s="3">
        <v>47506.03</v>
      </c>
      <c r="L64" s="3">
        <v>8919.74</v>
      </c>
      <c r="M64" s="3">
        <v>0</v>
      </c>
      <c r="N64" s="4">
        <v>56425.77</v>
      </c>
      <c r="O64" s="4">
        <v>0</v>
      </c>
      <c r="P64" s="3">
        <v>0</v>
      </c>
      <c r="Q64" s="3">
        <v>0</v>
      </c>
      <c r="R64" s="3">
        <v>0</v>
      </c>
      <c r="S64" s="348">
        <f t="shared" si="15"/>
        <v>0</v>
      </c>
      <c r="T64" s="3">
        <v>0</v>
      </c>
      <c r="U64" s="3">
        <v>0</v>
      </c>
      <c r="V64" s="3">
        <v>0</v>
      </c>
      <c r="W64" s="3">
        <v>0</v>
      </c>
      <c r="X64" s="3">
        <v>0</v>
      </c>
      <c r="Y64" s="2">
        <v>0</v>
      </c>
      <c r="Z64" s="3">
        <v>0</v>
      </c>
      <c r="AA64" s="3">
        <v>0</v>
      </c>
      <c r="AB64" s="3">
        <v>0</v>
      </c>
      <c r="AC64" s="3">
        <v>57343.03</v>
      </c>
      <c r="AD64" s="3">
        <v>332033.88503419532</v>
      </c>
      <c r="AE64" s="3">
        <v>13422.74</v>
      </c>
      <c r="AF64" s="3">
        <v>18061.5</v>
      </c>
      <c r="AG64" s="3">
        <v>0</v>
      </c>
      <c r="AH64" s="3">
        <v>0</v>
      </c>
      <c r="AI64" s="348">
        <f t="shared" si="16"/>
        <v>0</v>
      </c>
      <c r="AJ64" s="3">
        <v>60000</v>
      </c>
      <c r="AK64" s="3">
        <v>60000</v>
      </c>
      <c r="AL64" s="348">
        <f t="shared" si="17"/>
        <v>60000</v>
      </c>
      <c r="AM64" s="3">
        <v>123884844.77713674</v>
      </c>
      <c r="AN64" s="3">
        <v>130657758</v>
      </c>
      <c r="AO64" s="269">
        <v>1</v>
      </c>
      <c r="AP64" s="269">
        <v>1</v>
      </c>
      <c r="AQ64" s="269">
        <v>0.04</v>
      </c>
      <c r="AR64" s="174">
        <v>65216.05</v>
      </c>
      <c r="AS64" s="174">
        <v>66520</v>
      </c>
      <c r="AT64" s="174">
        <v>96805</v>
      </c>
      <c r="AU64" s="174">
        <v>98741</v>
      </c>
      <c r="AV64" s="174">
        <v>46784.33</v>
      </c>
      <c r="AW64" s="174">
        <v>47720</v>
      </c>
      <c r="AX64" s="67">
        <v>70109.649999999994</v>
      </c>
      <c r="AY64" s="67">
        <v>3483.86</v>
      </c>
      <c r="AZ64" s="206">
        <v>1.2230000000000001</v>
      </c>
      <c r="BA64">
        <v>4.8578999999999997E-2</v>
      </c>
      <c r="BB64">
        <v>4.0270000000000002E-3</v>
      </c>
      <c r="BC64">
        <v>1.7100000000000001E-2</v>
      </c>
    </row>
    <row r="65" spans="1:55">
      <c r="A65" s="2" t="s">
        <v>107</v>
      </c>
      <c r="B65" s="2" t="s">
        <v>108</v>
      </c>
      <c r="C65" s="3">
        <v>12728.77</v>
      </c>
      <c r="D65" s="3">
        <v>203</v>
      </c>
      <c r="E65" s="3">
        <v>2583940.91</v>
      </c>
      <c r="F65">
        <v>0</v>
      </c>
      <c r="G65">
        <v>3</v>
      </c>
      <c r="H65">
        <v>23</v>
      </c>
      <c r="I65" s="348">
        <f t="shared" si="14"/>
        <v>26</v>
      </c>
      <c r="J65" s="3">
        <v>28859.08</v>
      </c>
      <c r="K65" s="3">
        <v>190936.69</v>
      </c>
      <c r="L65" s="3">
        <v>23473.25</v>
      </c>
      <c r="M65" s="3">
        <v>0</v>
      </c>
      <c r="N65" s="4">
        <v>243269.02000000002</v>
      </c>
      <c r="O65" s="4">
        <v>0</v>
      </c>
      <c r="P65" s="3">
        <v>0</v>
      </c>
      <c r="Q65" s="3">
        <v>0</v>
      </c>
      <c r="R65" s="3">
        <v>0</v>
      </c>
      <c r="S65" s="348">
        <f t="shared" si="15"/>
        <v>0</v>
      </c>
      <c r="T65" s="3">
        <v>0</v>
      </c>
      <c r="U65" s="3">
        <v>0</v>
      </c>
      <c r="V65" s="3">
        <v>0</v>
      </c>
      <c r="W65" s="3">
        <v>0</v>
      </c>
      <c r="X65" s="3">
        <v>0</v>
      </c>
      <c r="Y65" s="2">
        <v>0</v>
      </c>
      <c r="Z65" s="3">
        <v>0</v>
      </c>
      <c r="AA65" s="3">
        <v>0</v>
      </c>
      <c r="AB65" s="3">
        <v>0</v>
      </c>
      <c r="AC65" s="3">
        <v>0</v>
      </c>
      <c r="AD65" s="3">
        <v>0</v>
      </c>
      <c r="AE65" s="3">
        <v>58565.3</v>
      </c>
      <c r="AF65" s="3">
        <v>97767.81</v>
      </c>
      <c r="AG65" s="3">
        <v>65084.7</v>
      </c>
      <c r="AH65" s="3">
        <v>167360.65</v>
      </c>
      <c r="AI65" s="348">
        <f t="shared" si="16"/>
        <v>232445.34999999998</v>
      </c>
      <c r="AJ65" s="3">
        <v>99448</v>
      </c>
      <c r="AK65" s="3">
        <v>105312</v>
      </c>
      <c r="AL65" s="348">
        <f t="shared" si="17"/>
        <v>102533.63680000001</v>
      </c>
      <c r="AM65" s="3">
        <v>67566606.528967902</v>
      </c>
      <c r="AN65" s="3">
        <v>66680749</v>
      </c>
      <c r="AO65" s="269">
        <v>1</v>
      </c>
      <c r="AP65" s="269">
        <v>1</v>
      </c>
      <c r="AQ65" s="269">
        <v>0</v>
      </c>
      <c r="AR65" s="174">
        <v>65216.05</v>
      </c>
      <c r="AS65" s="174">
        <v>66520</v>
      </c>
      <c r="AT65" s="174">
        <v>96805</v>
      </c>
      <c r="AU65" s="174">
        <v>98741</v>
      </c>
      <c r="AV65" s="174">
        <v>46784.33</v>
      </c>
      <c r="AW65" s="174">
        <v>47720</v>
      </c>
      <c r="AX65" s="67">
        <v>346917.84</v>
      </c>
      <c r="AY65" s="67">
        <v>15535.91</v>
      </c>
      <c r="AZ65" s="206">
        <v>3.8730000000000002</v>
      </c>
      <c r="BA65">
        <v>4.8578999999999997E-2</v>
      </c>
      <c r="BB65">
        <v>4.0270000000000002E-3</v>
      </c>
      <c r="BC65">
        <v>1.7100000000000001E-2</v>
      </c>
    </row>
    <row r="66" spans="1:55">
      <c r="A66" s="2" t="s">
        <v>109</v>
      </c>
      <c r="B66" s="2" t="s">
        <v>110</v>
      </c>
      <c r="C66" s="3">
        <v>11276.31</v>
      </c>
      <c r="D66" s="3">
        <v>295</v>
      </c>
      <c r="E66" s="3">
        <v>3326511.63</v>
      </c>
      <c r="F66">
        <v>0</v>
      </c>
      <c r="G66">
        <v>2</v>
      </c>
      <c r="H66">
        <v>36</v>
      </c>
      <c r="I66" s="348">
        <f t="shared" si="14"/>
        <v>38</v>
      </c>
      <c r="J66" s="3">
        <v>19741.82</v>
      </c>
      <c r="K66" s="3">
        <v>306648.11</v>
      </c>
      <c r="L66" s="3">
        <v>69099.87</v>
      </c>
      <c r="M66" s="3">
        <v>0</v>
      </c>
      <c r="N66" s="4">
        <v>395489.8</v>
      </c>
      <c r="O66" s="4">
        <v>0</v>
      </c>
      <c r="P66" s="3">
        <v>0</v>
      </c>
      <c r="Q66" s="3">
        <v>0</v>
      </c>
      <c r="R66" s="3">
        <v>0</v>
      </c>
      <c r="S66" s="348">
        <f t="shared" si="15"/>
        <v>0</v>
      </c>
      <c r="T66" s="3">
        <v>0</v>
      </c>
      <c r="U66" s="3">
        <v>0</v>
      </c>
      <c r="V66" s="3">
        <v>0</v>
      </c>
      <c r="W66" s="3">
        <v>8.5</v>
      </c>
      <c r="X66" s="3">
        <v>0</v>
      </c>
      <c r="Y66" s="2">
        <v>0</v>
      </c>
      <c r="Z66" s="3">
        <v>75236.63</v>
      </c>
      <c r="AA66" s="3">
        <v>0</v>
      </c>
      <c r="AB66" s="3">
        <v>0</v>
      </c>
      <c r="AC66" s="3">
        <v>33678.199999999997</v>
      </c>
      <c r="AD66" s="3">
        <v>417115.69357368752</v>
      </c>
      <c r="AE66" s="3">
        <v>81128.679999999993</v>
      </c>
      <c r="AF66" s="3">
        <v>117942.54</v>
      </c>
      <c r="AG66" s="3">
        <v>19391.93</v>
      </c>
      <c r="AH66" s="3">
        <v>49864.97</v>
      </c>
      <c r="AI66" s="348">
        <f t="shared" si="16"/>
        <v>69256.899999999994</v>
      </c>
      <c r="AJ66" s="3">
        <v>450000</v>
      </c>
      <c r="AK66" s="3">
        <v>460000</v>
      </c>
      <c r="AL66" s="348">
        <f t="shared" si="17"/>
        <v>455262</v>
      </c>
      <c r="AM66" s="3">
        <v>302282286.96499664</v>
      </c>
      <c r="AN66" s="3">
        <v>308215436</v>
      </c>
      <c r="AO66" s="269">
        <v>1</v>
      </c>
      <c r="AP66" s="269">
        <v>1</v>
      </c>
      <c r="AQ66" s="269">
        <v>0.04</v>
      </c>
      <c r="AR66" s="174">
        <v>65216.05</v>
      </c>
      <c r="AS66" s="174">
        <v>66520</v>
      </c>
      <c r="AT66" s="174">
        <v>96805</v>
      </c>
      <c r="AU66" s="174">
        <v>98741</v>
      </c>
      <c r="AV66" s="174">
        <v>46784.33</v>
      </c>
      <c r="AW66" s="174">
        <v>47720</v>
      </c>
      <c r="AX66" s="67">
        <v>406435.12</v>
      </c>
      <c r="AY66" s="67">
        <v>18212.63</v>
      </c>
      <c r="AZ66" s="206">
        <v>5.6390000000000002</v>
      </c>
      <c r="BA66">
        <v>4.8578999999999997E-2</v>
      </c>
      <c r="BB66">
        <v>4.0270000000000002E-3</v>
      </c>
      <c r="BC66">
        <v>1.7100000000000001E-2</v>
      </c>
    </row>
    <row r="67" spans="1:55">
      <c r="A67" s="2" t="s">
        <v>111</v>
      </c>
      <c r="B67" s="2" t="s">
        <v>112</v>
      </c>
      <c r="C67" s="3">
        <v>8423.3799999999992</v>
      </c>
      <c r="D67" s="3">
        <v>18173.73</v>
      </c>
      <c r="E67" s="3">
        <v>153084226.31</v>
      </c>
      <c r="F67">
        <v>116</v>
      </c>
      <c r="G67">
        <v>177</v>
      </c>
      <c r="H67">
        <v>2346</v>
      </c>
      <c r="I67" s="348">
        <f t="shared" si="14"/>
        <v>2639</v>
      </c>
      <c r="J67" s="3">
        <v>1701859.16</v>
      </c>
      <c r="K67" s="3">
        <v>19463109.359999999</v>
      </c>
      <c r="L67" s="3">
        <v>5394506.4199999999</v>
      </c>
      <c r="M67" s="3">
        <v>0</v>
      </c>
      <c r="N67" s="4">
        <v>26559474.939999998</v>
      </c>
      <c r="O67" s="4">
        <v>1115342.73</v>
      </c>
      <c r="P67" s="3">
        <v>4316</v>
      </c>
      <c r="Q67" s="3">
        <v>2193</v>
      </c>
      <c r="R67" s="3">
        <v>1096</v>
      </c>
      <c r="S67" s="348">
        <f t="shared" si="15"/>
        <v>7605</v>
      </c>
      <c r="T67" s="3">
        <v>9862434.5999999996</v>
      </c>
      <c r="U67" s="3">
        <v>908.69</v>
      </c>
      <c r="V67" s="3">
        <v>499045.03</v>
      </c>
      <c r="W67" s="3">
        <v>771</v>
      </c>
      <c r="X67" s="3">
        <v>36</v>
      </c>
      <c r="Y67" s="2">
        <v>0</v>
      </c>
      <c r="Z67" s="3">
        <v>6688720.7400000002</v>
      </c>
      <c r="AA67" s="3">
        <v>311965.19</v>
      </c>
      <c r="AB67" s="3">
        <v>0</v>
      </c>
      <c r="AC67" s="3">
        <v>918236.6</v>
      </c>
      <c r="AD67" s="3">
        <v>8023219.8107813932</v>
      </c>
      <c r="AE67" s="3">
        <v>3993695.58</v>
      </c>
      <c r="AF67" s="3">
        <v>7858814.5899999999</v>
      </c>
      <c r="AG67" s="3">
        <v>4975799.68</v>
      </c>
      <c r="AH67" s="3">
        <v>12794913.449999999</v>
      </c>
      <c r="AI67" s="348">
        <f t="shared" si="16"/>
        <v>17770713.129999999</v>
      </c>
      <c r="AJ67" s="3">
        <v>10537658</v>
      </c>
      <c r="AK67" s="3">
        <v>11802177</v>
      </c>
      <c r="AL67" s="348">
        <f t="shared" si="17"/>
        <v>11203047.897799999</v>
      </c>
      <c r="AM67" s="3">
        <v>7120879639</v>
      </c>
      <c r="AN67" s="3">
        <v>7345562635</v>
      </c>
      <c r="AO67" s="269">
        <v>1</v>
      </c>
      <c r="AP67" s="269">
        <v>1</v>
      </c>
      <c r="AQ67" s="269">
        <v>0</v>
      </c>
      <c r="AR67" s="174">
        <v>65216.05</v>
      </c>
      <c r="AS67" s="174">
        <v>66520</v>
      </c>
      <c r="AT67" s="174">
        <v>96805</v>
      </c>
      <c r="AU67" s="174">
        <v>98741</v>
      </c>
      <c r="AV67" s="174">
        <v>46784.33</v>
      </c>
      <c r="AW67" s="174">
        <v>47720</v>
      </c>
      <c r="AX67" s="67">
        <v>22663691.140000001</v>
      </c>
      <c r="AY67" s="67">
        <v>833597.38</v>
      </c>
      <c r="AZ67" s="206">
        <v>370.815</v>
      </c>
      <c r="BA67">
        <v>4.8578999999999997E-2</v>
      </c>
      <c r="BB67">
        <v>4.0270000000000002E-3</v>
      </c>
      <c r="BC67">
        <v>1.7100000000000001E-2</v>
      </c>
    </row>
    <row r="68" spans="1:55">
      <c r="A68" s="2" t="s">
        <v>113</v>
      </c>
      <c r="B68" s="2" t="s">
        <v>114</v>
      </c>
      <c r="C68" s="3">
        <v>8494.61</v>
      </c>
      <c r="D68" s="3">
        <v>2094.83</v>
      </c>
      <c r="E68" s="3">
        <v>17794769.07</v>
      </c>
      <c r="F68">
        <v>8.44</v>
      </c>
      <c r="G68">
        <v>29.89</v>
      </c>
      <c r="H68">
        <v>284.89</v>
      </c>
      <c r="I68" s="348">
        <f t="shared" si="14"/>
        <v>323.21999999999997</v>
      </c>
      <c r="J68" s="3">
        <v>289796.45</v>
      </c>
      <c r="K68" s="3">
        <v>2365824.4700000002</v>
      </c>
      <c r="L68" s="3">
        <v>569421.56000000006</v>
      </c>
      <c r="M68" s="3">
        <v>0</v>
      </c>
      <c r="N68" s="4">
        <v>3225042.4800000004</v>
      </c>
      <c r="O68" s="4">
        <v>81829.440000000002</v>
      </c>
      <c r="P68" s="3">
        <v>475</v>
      </c>
      <c r="Q68" s="3">
        <v>225</v>
      </c>
      <c r="R68" s="3">
        <v>80</v>
      </c>
      <c r="S68" s="348">
        <f t="shared" si="15"/>
        <v>780</v>
      </c>
      <c r="T68" s="3">
        <v>1026228.12</v>
      </c>
      <c r="U68" s="3">
        <v>104.74</v>
      </c>
      <c r="V68" s="3">
        <v>57516.08</v>
      </c>
      <c r="W68" s="3">
        <v>96.37</v>
      </c>
      <c r="X68" s="3">
        <v>7.94</v>
      </c>
      <c r="Y68" s="2">
        <v>0</v>
      </c>
      <c r="Z68" s="3">
        <v>836036.76</v>
      </c>
      <c r="AA68" s="3">
        <v>68700.84</v>
      </c>
      <c r="AB68" s="3">
        <v>0</v>
      </c>
      <c r="AC68" s="3">
        <v>187347.6</v>
      </c>
      <c r="AD68" s="3">
        <v>1508732.4693391966</v>
      </c>
      <c r="AE68" s="3">
        <v>578594.64</v>
      </c>
      <c r="AF68" s="3">
        <v>946583.12</v>
      </c>
      <c r="AG68" s="3">
        <v>367696.02</v>
      </c>
      <c r="AH68" s="3">
        <v>945504.05</v>
      </c>
      <c r="AI68" s="348">
        <f t="shared" si="16"/>
        <v>1313200.07</v>
      </c>
      <c r="AJ68" s="3">
        <v>1750673.2080000001</v>
      </c>
      <c r="AK68" s="3">
        <v>1900000</v>
      </c>
      <c r="AL68" s="348">
        <f t="shared" si="17"/>
        <v>1829248.9659504001</v>
      </c>
      <c r="AM68" s="3">
        <v>1167115472</v>
      </c>
      <c r="AN68" s="3">
        <v>1312313354</v>
      </c>
      <c r="AO68" s="269">
        <v>1</v>
      </c>
      <c r="AP68" s="269">
        <v>1</v>
      </c>
      <c r="AQ68" s="269">
        <v>0</v>
      </c>
      <c r="AR68" s="174">
        <v>65216.05</v>
      </c>
      <c r="AS68" s="174">
        <v>66520</v>
      </c>
      <c r="AT68" s="174">
        <v>96805</v>
      </c>
      <c r="AU68" s="174">
        <v>98741</v>
      </c>
      <c r="AV68" s="174">
        <v>46784.33</v>
      </c>
      <c r="AW68" s="174">
        <v>47720</v>
      </c>
      <c r="AX68" s="67">
        <v>2633536.5699999998</v>
      </c>
      <c r="AY68" s="67">
        <v>97662.2</v>
      </c>
      <c r="AZ68" s="206">
        <v>43.084000000000003</v>
      </c>
      <c r="BA68">
        <v>4.8578999999999997E-2</v>
      </c>
      <c r="BB68">
        <v>4.0270000000000002E-3</v>
      </c>
      <c r="BC68">
        <v>1.7100000000000001E-2</v>
      </c>
    </row>
    <row r="69" spans="1:55">
      <c r="A69" s="2" t="s">
        <v>115</v>
      </c>
      <c r="B69" s="2" t="s">
        <v>116</v>
      </c>
      <c r="C69" s="3">
        <v>23947.39</v>
      </c>
      <c r="D69" s="3">
        <v>14</v>
      </c>
      <c r="E69" s="3">
        <v>335263.51</v>
      </c>
      <c r="F69">
        <v>0</v>
      </c>
      <c r="G69">
        <v>0</v>
      </c>
      <c r="H69">
        <v>0</v>
      </c>
      <c r="I69" s="348">
        <f t="shared" si="14"/>
        <v>0</v>
      </c>
      <c r="J69" s="3">
        <v>0</v>
      </c>
      <c r="K69" s="3">
        <v>0</v>
      </c>
      <c r="L69" s="3">
        <v>0</v>
      </c>
      <c r="M69" s="3">
        <v>0</v>
      </c>
      <c r="N69" s="4">
        <v>0</v>
      </c>
      <c r="O69" s="4">
        <v>0</v>
      </c>
      <c r="P69" s="3">
        <v>0</v>
      </c>
      <c r="Q69" s="3">
        <v>0</v>
      </c>
      <c r="R69" s="3">
        <v>0</v>
      </c>
      <c r="S69" s="348">
        <f t="shared" si="15"/>
        <v>0</v>
      </c>
      <c r="T69" s="3">
        <v>0</v>
      </c>
      <c r="U69" s="3">
        <v>0</v>
      </c>
      <c r="V69" s="3">
        <v>0</v>
      </c>
      <c r="W69" s="3">
        <v>0</v>
      </c>
      <c r="X69" s="3">
        <v>0</v>
      </c>
      <c r="Y69" s="2">
        <v>0</v>
      </c>
      <c r="Z69" s="3">
        <v>0</v>
      </c>
      <c r="AA69" s="3">
        <v>0</v>
      </c>
      <c r="AB69" s="3">
        <v>0</v>
      </c>
      <c r="AC69" s="3">
        <v>30531.74</v>
      </c>
      <c r="AD69" s="3">
        <v>105862.2097228901</v>
      </c>
      <c r="AE69" s="3">
        <v>0</v>
      </c>
      <c r="AF69" s="3">
        <v>0</v>
      </c>
      <c r="AG69" s="3">
        <v>0</v>
      </c>
      <c r="AH69" s="3">
        <v>0</v>
      </c>
      <c r="AI69" s="348">
        <f t="shared" si="16"/>
        <v>0</v>
      </c>
      <c r="AJ69" s="3">
        <v>0</v>
      </c>
      <c r="AK69" s="3">
        <v>0</v>
      </c>
      <c r="AL69" s="348">
        <f t="shared" si="17"/>
        <v>0</v>
      </c>
      <c r="AM69" s="3">
        <v>45324645</v>
      </c>
      <c r="AN69" s="3">
        <v>46980461</v>
      </c>
      <c r="AO69" s="269">
        <v>1</v>
      </c>
      <c r="AP69" s="269">
        <v>1</v>
      </c>
      <c r="AQ69" s="269">
        <v>0</v>
      </c>
      <c r="AR69" s="174">
        <v>65216.05</v>
      </c>
      <c r="AS69" s="174">
        <v>66520</v>
      </c>
      <c r="AT69" s="174">
        <v>96805</v>
      </c>
      <c r="AU69" s="174">
        <v>98741</v>
      </c>
      <c r="AV69" s="174">
        <v>46784.33</v>
      </c>
      <c r="AW69" s="174">
        <v>47720</v>
      </c>
      <c r="AX69" s="67">
        <v>35363.94</v>
      </c>
      <c r="AY69" s="67">
        <v>2011.74</v>
      </c>
      <c r="AZ69" s="206">
        <v>0.81499999999999995</v>
      </c>
      <c r="BA69">
        <v>4.8578999999999997E-2</v>
      </c>
      <c r="BB69">
        <v>4.0270000000000002E-3</v>
      </c>
      <c r="BC69">
        <v>1.7100000000000001E-2</v>
      </c>
    </row>
    <row r="70" spans="1:55">
      <c r="A70" s="2" t="s">
        <v>117</v>
      </c>
      <c r="B70" s="2" t="s">
        <v>118</v>
      </c>
      <c r="C70" s="3">
        <v>44326.76</v>
      </c>
      <c r="D70" s="3">
        <v>43</v>
      </c>
      <c r="E70" s="3">
        <v>1906050.51</v>
      </c>
      <c r="F70">
        <v>0</v>
      </c>
      <c r="G70">
        <v>1</v>
      </c>
      <c r="H70">
        <v>5</v>
      </c>
      <c r="I70" s="348">
        <f t="shared" si="14"/>
        <v>6</v>
      </c>
      <c r="J70" s="3">
        <v>0</v>
      </c>
      <c r="K70" s="3">
        <v>0</v>
      </c>
      <c r="L70" s="3">
        <v>6350.04</v>
      </c>
      <c r="M70" s="3">
        <v>0</v>
      </c>
      <c r="N70" s="4">
        <v>6350.04</v>
      </c>
      <c r="O70" s="4">
        <v>0</v>
      </c>
      <c r="P70" s="3">
        <v>0</v>
      </c>
      <c r="Q70" s="3">
        <v>0</v>
      </c>
      <c r="R70" s="3">
        <v>0</v>
      </c>
      <c r="S70" s="348">
        <f t="shared" si="15"/>
        <v>0</v>
      </c>
      <c r="T70" s="3">
        <v>0</v>
      </c>
      <c r="U70" s="3">
        <v>0</v>
      </c>
      <c r="V70" s="3">
        <v>0</v>
      </c>
      <c r="W70" s="3">
        <v>3.36</v>
      </c>
      <c r="X70" s="3">
        <v>0</v>
      </c>
      <c r="Y70" s="2">
        <v>0</v>
      </c>
      <c r="Z70" s="3">
        <v>29721.74</v>
      </c>
      <c r="AA70" s="3">
        <v>0</v>
      </c>
      <c r="AB70" s="3">
        <v>0</v>
      </c>
      <c r="AC70" s="3">
        <v>20414.189999999999</v>
      </c>
      <c r="AD70" s="3">
        <v>96268.952680626084</v>
      </c>
      <c r="AE70" s="3">
        <v>12830.57</v>
      </c>
      <c r="AF70" s="3">
        <v>19048.45</v>
      </c>
      <c r="AG70" s="3">
        <v>0</v>
      </c>
      <c r="AH70" s="3">
        <v>0</v>
      </c>
      <c r="AI70" s="348">
        <f t="shared" si="16"/>
        <v>0</v>
      </c>
      <c r="AJ70" s="3">
        <v>75000</v>
      </c>
      <c r="AK70" s="3">
        <v>75000</v>
      </c>
      <c r="AL70" s="348">
        <f t="shared" si="17"/>
        <v>75000</v>
      </c>
      <c r="AM70" s="3">
        <v>72564410</v>
      </c>
      <c r="AN70" s="3">
        <v>84098561</v>
      </c>
      <c r="AO70" s="269">
        <v>1</v>
      </c>
      <c r="AP70" s="269">
        <v>1</v>
      </c>
      <c r="AQ70" s="269">
        <v>0.04</v>
      </c>
      <c r="AR70" s="174">
        <v>65216.05</v>
      </c>
      <c r="AS70" s="174">
        <v>66520</v>
      </c>
      <c r="AT70" s="174">
        <v>96805</v>
      </c>
      <c r="AU70" s="174">
        <v>98741</v>
      </c>
      <c r="AV70" s="174">
        <v>46784.33</v>
      </c>
      <c r="AW70" s="174">
        <v>47720</v>
      </c>
      <c r="AX70" s="67">
        <v>184453.28</v>
      </c>
      <c r="AY70" s="67">
        <v>11854.59</v>
      </c>
      <c r="AZ70" s="206">
        <v>0.747</v>
      </c>
      <c r="BA70">
        <v>4.8578999999999997E-2</v>
      </c>
      <c r="BB70">
        <v>4.0270000000000002E-3</v>
      </c>
      <c r="BC70">
        <v>1.7100000000000001E-2</v>
      </c>
    </row>
    <row r="71" spans="1:55">
      <c r="A71" s="2" t="s">
        <v>1239</v>
      </c>
      <c r="B71" s="2" t="s">
        <v>1240</v>
      </c>
      <c r="C71" s="3">
        <v>0</v>
      </c>
      <c r="D71" s="3">
        <v>0</v>
      </c>
      <c r="E71" s="3">
        <v>0</v>
      </c>
      <c r="F71">
        <v>0</v>
      </c>
      <c r="G71">
        <v>0</v>
      </c>
      <c r="H71">
        <v>0</v>
      </c>
      <c r="I71" s="348">
        <f t="shared" ref="I71:I134" si="18">H71+G71+F71</f>
        <v>0</v>
      </c>
      <c r="J71" s="3">
        <v>0</v>
      </c>
      <c r="K71" s="3">
        <v>0</v>
      </c>
      <c r="L71" s="3">
        <v>0</v>
      </c>
      <c r="M71" s="3">
        <v>0</v>
      </c>
      <c r="N71" s="4">
        <v>0</v>
      </c>
      <c r="O71" s="4">
        <v>0</v>
      </c>
      <c r="P71" s="3">
        <v>0</v>
      </c>
      <c r="Q71" s="3">
        <v>0</v>
      </c>
      <c r="R71" s="3">
        <v>0</v>
      </c>
      <c r="S71" s="348">
        <f t="shared" ref="S71:S134" si="19">R71+P71+Q71</f>
        <v>0</v>
      </c>
      <c r="T71" s="3">
        <v>0</v>
      </c>
      <c r="U71" s="3">
        <v>0</v>
      </c>
      <c r="V71" s="3">
        <v>0</v>
      </c>
      <c r="W71" s="3">
        <v>0</v>
      </c>
      <c r="X71" s="3">
        <v>0</v>
      </c>
      <c r="Y71" s="2">
        <v>0</v>
      </c>
      <c r="Z71" s="3">
        <v>0</v>
      </c>
      <c r="AA71" s="3">
        <v>0</v>
      </c>
      <c r="AB71" s="3">
        <v>0</v>
      </c>
      <c r="AC71" s="3">
        <v>0</v>
      </c>
      <c r="AD71" s="3">
        <v>0</v>
      </c>
      <c r="AE71" s="3">
        <v>0</v>
      </c>
      <c r="AF71" s="3">
        <v>0</v>
      </c>
      <c r="AG71" s="3">
        <v>0</v>
      </c>
      <c r="AH71" s="3">
        <v>0</v>
      </c>
      <c r="AI71" s="348">
        <f t="shared" ref="AI71:AI134" si="20">AH71+AG71</f>
        <v>0</v>
      </c>
      <c r="AJ71" s="3">
        <v>0</v>
      </c>
      <c r="AK71" s="3">
        <v>0</v>
      </c>
      <c r="AL71" s="348">
        <f t="shared" ref="AL71:AL134" si="21">(0.4738*AJ71)+(0.5262*AK71)</f>
        <v>0</v>
      </c>
      <c r="AM71" s="3">
        <v>0</v>
      </c>
      <c r="AN71" s="3">
        <v>0</v>
      </c>
      <c r="AO71" s="269">
        <v>0</v>
      </c>
      <c r="AP71" s="269">
        <v>0</v>
      </c>
      <c r="AQ71" s="269">
        <v>0</v>
      </c>
      <c r="AR71" s="174">
        <v>0</v>
      </c>
      <c r="AS71" s="174">
        <v>0</v>
      </c>
      <c r="AT71" s="174">
        <v>0</v>
      </c>
      <c r="AU71" s="174">
        <v>0</v>
      </c>
      <c r="AV71" s="174">
        <v>0</v>
      </c>
      <c r="AW71" s="174">
        <v>0</v>
      </c>
      <c r="AX71" s="67">
        <v>0</v>
      </c>
      <c r="AY71" s="67">
        <v>0</v>
      </c>
      <c r="AZ71" s="206">
        <v>0</v>
      </c>
      <c r="BA71">
        <v>4.8578999999999997E-2</v>
      </c>
      <c r="BB71">
        <v>4.0270000000000002E-3</v>
      </c>
      <c r="BC71">
        <v>1.7100000000000001E-2</v>
      </c>
    </row>
    <row r="72" spans="1:55">
      <c r="A72" s="2" t="s">
        <v>1241</v>
      </c>
      <c r="B72" s="2" t="s">
        <v>1242</v>
      </c>
      <c r="C72" s="3">
        <v>0</v>
      </c>
      <c r="D72" s="3">
        <v>0</v>
      </c>
      <c r="E72" s="3">
        <v>0</v>
      </c>
      <c r="F72">
        <v>0</v>
      </c>
      <c r="G72">
        <v>0</v>
      </c>
      <c r="H72">
        <v>0</v>
      </c>
      <c r="I72" s="348">
        <f t="shared" si="18"/>
        <v>0</v>
      </c>
      <c r="J72" s="3">
        <v>0</v>
      </c>
      <c r="K72" s="3">
        <v>0</v>
      </c>
      <c r="L72" s="3">
        <v>0</v>
      </c>
      <c r="M72" s="3">
        <v>0</v>
      </c>
      <c r="N72" s="4">
        <v>0</v>
      </c>
      <c r="O72" s="4">
        <v>0</v>
      </c>
      <c r="P72" s="3">
        <v>0</v>
      </c>
      <c r="Q72" s="3">
        <v>0</v>
      </c>
      <c r="R72" s="3">
        <v>0</v>
      </c>
      <c r="S72" s="348">
        <f t="shared" si="19"/>
        <v>0</v>
      </c>
      <c r="T72" s="3">
        <v>0</v>
      </c>
      <c r="U72" s="3">
        <v>0</v>
      </c>
      <c r="V72" s="3">
        <v>0</v>
      </c>
      <c r="W72" s="3">
        <v>0</v>
      </c>
      <c r="X72" s="3">
        <v>0</v>
      </c>
      <c r="Y72" s="2">
        <v>0</v>
      </c>
      <c r="Z72" s="3">
        <v>0</v>
      </c>
      <c r="AA72" s="3">
        <v>0</v>
      </c>
      <c r="AB72" s="3">
        <v>0</v>
      </c>
      <c r="AC72" s="3">
        <v>0</v>
      </c>
      <c r="AD72" s="3">
        <v>0</v>
      </c>
      <c r="AE72" s="3">
        <v>0</v>
      </c>
      <c r="AF72" s="3">
        <v>0</v>
      </c>
      <c r="AG72" s="3">
        <v>0</v>
      </c>
      <c r="AH72" s="3">
        <v>0</v>
      </c>
      <c r="AI72" s="348">
        <f t="shared" si="20"/>
        <v>0</v>
      </c>
      <c r="AJ72" s="3">
        <v>0</v>
      </c>
      <c r="AK72" s="3">
        <v>0</v>
      </c>
      <c r="AL72" s="348">
        <f t="shared" si="21"/>
        <v>0</v>
      </c>
      <c r="AM72" s="3">
        <v>0</v>
      </c>
      <c r="AN72" s="3">
        <v>0</v>
      </c>
      <c r="AO72" s="269">
        <v>0</v>
      </c>
      <c r="AP72" s="269">
        <v>0</v>
      </c>
      <c r="AQ72" s="269">
        <v>0</v>
      </c>
      <c r="AR72" s="174">
        <v>0</v>
      </c>
      <c r="AS72" s="174">
        <v>0</v>
      </c>
      <c r="AT72" s="174">
        <v>0</v>
      </c>
      <c r="AU72" s="174">
        <v>0</v>
      </c>
      <c r="AV72" s="174">
        <v>0</v>
      </c>
      <c r="AW72" s="174">
        <v>0</v>
      </c>
      <c r="AX72" s="67">
        <v>0</v>
      </c>
      <c r="AY72" s="67">
        <v>0</v>
      </c>
      <c r="AZ72" s="206">
        <v>0</v>
      </c>
      <c r="BA72">
        <v>4.8578999999999997E-2</v>
      </c>
      <c r="BB72">
        <v>4.0270000000000002E-3</v>
      </c>
      <c r="BC72">
        <v>1.7100000000000001E-2</v>
      </c>
    </row>
    <row r="73" spans="1:55">
      <c r="A73" s="2" t="s">
        <v>119</v>
      </c>
      <c r="B73" s="2" t="s">
        <v>120</v>
      </c>
      <c r="C73" s="3">
        <v>11347.52</v>
      </c>
      <c r="D73" s="3">
        <v>290</v>
      </c>
      <c r="E73" s="3">
        <v>3290779.79</v>
      </c>
      <c r="F73">
        <v>4</v>
      </c>
      <c r="G73">
        <v>11</v>
      </c>
      <c r="H73">
        <v>37</v>
      </c>
      <c r="I73" s="348">
        <f t="shared" si="18"/>
        <v>52</v>
      </c>
      <c r="J73" s="3">
        <v>109042.49</v>
      </c>
      <c r="K73" s="3">
        <v>316601.98</v>
      </c>
      <c r="L73" s="3">
        <v>67931.929999999993</v>
      </c>
      <c r="M73" s="3">
        <v>0</v>
      </c>
      <c r="N73" s="4">
        <v>493576.39999999997</v>
      </c>
      <c r="O73" s="4">
        <v>39651.82</v>
      </c>
      <c r="P73" s="3">
        <v>3</v>
      </c>
      <c r="Q73" s="3">
        <v>0</v>
      </c>
      <c r="R73" s="3">
        <v>0</v>
      </c>
      <c r="S73" s="348">
        <f t="shared" si="19"/>
        <v>3</v>
      </c>
      <c r="T73" s="3">
        <v>3750.47</v>
      </c>
      <c r="U73" s="3">
        <v>14.5</v>
      </c>
      <c r="V73" s="3">
        <v>8191.83</v>
      </c>
      <c r="W73" s="3">
        <v>26</v>
      </c>
      <c r="X73" s="3">
        <v>8</v>
      </c>
      <c r="Y73" s="2">
        <v>0</v>
      </c>
      <c r="Z73" s="3">
        <v>230334.49</v>
      </c>
      <c r="AA73" s="3">
        <v>70849.64</v>
      </c>
      <c r="AB73" s="3">
        <v>0</v>
      </c>
      <c r="AC73" s="3">
        <v>40513.65</v>
      </c>
      <c r="AD73" s="3">
        <v>298784.4011660039</v>
      </c>
      <c r="AE73" s="3">
        <v>47867.9</v>
      </c>
      <c r="AF73" s="3">
        <v>102940.63</v>
      </c>
      <c r="AG73" s="3">
        <v>0</v>
      </c>
      <c r="AH73" s="3">
        <v>0</v>
      </c>
      <c r="AI73" s="348">
        <f t="shared" si="20"/>
        <v>0</v>
      </c>
      <c r="AJ73" s="3">
        <v>800500</v>
      </c>
      <c r="AK73" s="3">
        <v>806217.28</v>
      </c>
      <c r="AL73" s="348">
        <f t="shared" si="21"/>
        <v>803508.43273600005</v>
      </c>
      <c r="AM73" s="3">
        <v>607758468</v>
      </c>
      <c r="AN73" s="3">
        <v>724025304</v>
      </c>
      <c r="AO73" s="269">
        <v>1</v>
      </c>
      <c r="AP73" s="269">
        <v>1</v>
      </c>
      <c r="AQ73" s="269">
        <v>0.04</v>
      </c>
      <c r="AR73" s="174">
        <v>65216.05</v>
      </c>
      <c r="AS73" s="174">
        <v>66520</v>
      </c>
      <c r="AT73" s="174">
        <v>96805</v>
      </c>
      <c r="AU73" s="174">
        <v>98741</v>
      </c>
      <c r="AV73" s="174">
        <v>46784.33</v>
      </c>
      <c r="AW73" s="174">
        <v>47720</v>
      </c>
      <c r="AX73" s="67">
        <v>412238.54</v>
      </c>
      <c r="AY73" s="67">
        <v>18423.740000000002</v>
      </c>
      <c r="AZ73" s="206">
        <v>6.0469999999999997</v>
      </c>
      <c r="BA73">
        <v>4.8578999999999997E-2</v>
      </c>
      <c r="BB73">
        <v>4.0270000000000002E-3</v>
      </c>
      <c r="BC73">
        <v>1.7100000000000001E-2</v>
      </c>
    </row>
    <row r="74" spans="1:55">
      <c r="A74" s="2" t="s">
        <v>121</v>
      </c>
      <c r="B74" s="2" t="s">
        <v>122</v>
      </c>
      <c r="C74" s="3">
        <v>8488.2199999999993</v>
      </c>
      <c r="D74" s="3">
        <v>2345.8000000000002</v>
      </c>
      <c r="E74" s="3">
        <v>19911672.120000001</v>
      </c>
      <c r="F74">
        <v>24</v>
      </c>
      <c r="G74">
        <v>20</v>
      </c>
      <c r="H74">
        <v>312</v>
      </c>
      <c r="I74" s="348">
        <f t="shared" si="18"/>
        <v>356</v>
      </c>
      <c r="J74" s="3">
        <v>192870.64</v>
      </c>
      <c r="K74" s="3">
        <v>2595472.34</v>
      </c>
      <c r="L74" s="3">
        <v>468425.32</v>
      </c>
      <c r="M74" s="3">
        <v>0</v>
      </c>
      <c r="N74" s="4">
        <v>3256768.3</v>
      </c>
      <c r="O74" s="4">
        <v>231444.77</v>
      </c>
      <c r="P74" s="3">
        <v>915</v>
      </c>
      <c r="Q74" s="3">
        <v>401</v>
      </c>
      <c r="R74" s="3">
        <v>294</v>
      </c>
      <c r="S74" s="348">
        <f t="shared" si="19"/>
        <v>1610</v>
      </c>
      <c r="T74" s="3">
        <v>0</v>
      </c>
      <c r="U74" s="3">
        <v>117.29</v>
      </c>
      <c r="V74" s="3">
        <v>64383.69</v>
      </c>
      <c r="W74" s="3">
        <v>133</v>
      </c>
      <c r="X74" s="3">
        <v>70.98</v>
      </c>
      <c r="Y74" s="2">
        <v>0</v>
      </c>
      <c r="Z74" s="3">
        <v>1153887.45</v>
      </c>
      <c r="AA74" s="3">
        <v>614958.44999999995</v>
      </c>
      <c r="AB74" s="3">
        <v>0</v>
      </c>
      <c r="AC74" s="3">
        <v>107149.87</v>
      </c>
      <c r="AD74" s="3">
        <v>1243409.5666723542</v>
      </c>
      <c r="AE74" s="3">
        <v>669494.85</v>
      </c>
      <c r="AF74" s="3">
        <v>1346906.51</v>
      </c>
      <c r="AG74" s="3">
        <v>726282.98</v>
      </c>
      <c r="AH74" s="3">
        <v>1867584.82</v>
      </c>
      <c r="AI74" s="348">
        <f t="shared" si="20"/>
        <v>2593867.7999999998</v>
      </c>
      <c r="AJ74" s="3">
        <v>1017576.2745000001</v>
      </c>
      <c r="AK74" s="3">
        <v>1860865</v>
      </c>
      <c r="AL74" s="348">
        <f t="shared" si="21"/>
        <v>1461314.8018581001</v>
      </c>
      <c r="AM74" s="3">
        <v>678384183</v>
      </c>
      <c r="AN74" s="3">
        <v>805644128</v>
      </c>
      <c r="AO74" s="269">
        <v>1</v>
      </c>
      <c r="AP74" s="269">
        <v>1</v>
      </c>
      <c r="AQ74" s="269">
        <v>0</v>
      </c>
      <c r="AR74" s="174">
        <v>65216.05</v>
      </c>
      <c r="AS74" s="174">
        <v>66520</v>
      </c>
      <c r="AT74" s="174">
        <v>96805</v>
      </c>
      <c r="AU74" s="174">
        <v>98741</v>
      </c>
      <c r="AV74" s="174">
        <v>46784.33</v>
      </c>
      <c r="AW74" s="174">
        <v>47720</v>
      </c>
      <c r="AX74" s="67">
        <v>2846645.79</v>
      </c>
      <c r="AY74" s="67">
        <v>105467.93</v>
      </c>
      <c r="AZ74" s="206">
        <v>46.131999999999998</v>
      </c>
      <c r="BA74">
        <v>4.8578999999999997E-2</v>
      </c>
      <c r="BB74">
        <v>4.0270000000000002E-3</v>
      </c>
      <c r="BC74">
        <v>1.7100000000000001E-2</v>
      </c>
    </row>
    <row r="75" spans="1:55">
      <c r="A75" s="2" t="s">
        <v>123</v>
      </c>
      <c r="B75" s="2" t="s">
        <v>124</v>
      </c>
      <c r="C75" s="3">
        <v>8530.5499999999993</v>
      </c>
      <c r="D75" s="3">
        <v>2988.86</v>
      </c>
      <c r="E75" s="3">
        <v>25496630.41</v>
      </c>
      <c r="F75">
        <v>16.5</v>
      </c>
      <c r="G75">
        <v>33.5</v>
      </c>
      <c r="H75">
        <v>385.25</v>
      </c>
      <c r="I75" s="348">
        <f t="shared" si="18"/>
        <v>435.25</v>
      </c>
      <c r="J75" s="3">
        <v>325021.17</v>
      </c>
      <c r="K75" s="3">
        <v>3225176.95</v>
      </c>
      <c r="L75" s="3">
        <v>714279.98</v>
      </c>
      <c r="M75" s="3">
        <v>0</v>
      </c>
      <c r="N75" s="4">
        <v>4264478.0999999996</v>
      </c>
      <c r="O75" s="4">
        <v>160085.04999999999</v>
      </c>
      <c r="P75" s="3">
        <v>924.38</v>
      </c>
      <c r="Q75" s="3">
        <v>370.38</v>
      </c>
      <c r="R75" s="3">
        <v>197.5</v>
      </c>
      <c r="S75" s="348">
        <f t="shared" si="19"/>
        <v>1492.2600000000002</v>
      </c>
      <c r="T75" s="3">
        <v>0</v>
      </c>
      <c r="U75" s="3">
        <v>149.44</v>
      </c>
      <c r="V75" s="3">
        <v>82029.58</v>
      </c>
      <c r="W75" s="3">
        <v>192.73</v>
      </c>
      <c r="X75" s="3">
        <v>36.270000000000003</v>
      </c>
      <c r="Y75" s="2">
        <v>0</v>
      </c>
      <c r="Z75" s="3">
        <v>1671962.27</v>
      </c>
      <c r="AA75" s="3">
        <v>314021.11</v>
      </c>
      <c r="AB75" s="3">
        <v>0</v>
      </c>
      <c r="AC75" s="3">
        <v>208371.41</v>
      </c>
      <c r="AD75" s="3">
        <v>1636627.0884062876</v>
      </c>
      <c r="AE75" s="3">
        <v>823634.14</v>
      </c>
      <c r="AF75" s="3">
        <v>1487692.15</v>
      </c>
      <c r="AG75" s="3">
        <v>0</v>
      </c>
      <c r="AH75" s="3">
        <v>0</v>
      </c>
      <c r="AI75" s="348">
        <f t="shared" si="20"/>
        <v>0</v>
      </c>
      <c r="AJ75" s="3">
        <v>6485279.1540000001</v>
      </c>
      <c r="AK75" s="3">
        <v>7141484</v>
      </c>
      <c r="AL75" s="348">
        <f t="shared" si="21"/>
        <v>6830574.1439651996</v>
      </c>
      <c r="AM75" s="3">
        <v>4323519436</v>
      </c>
      <c r="AN75" s="3">
        <v>5037703192</v>
      </c>
      <c r="AO75" s="269">
        <v>1</v>
      </c>
      <c r="AP75" s="269">
        <v>1</v>
      </c>
      <c r="AQ75" s="269">
        <v>0</v>
      </c>
      <c r="AR75" s="174">
        <v>65216.05</v>
      </c>
      <c r="AS75" s="174">
        <v>66520</v>
      </c>
      <c r="AT75" s="174">
        <v>96805</v>
      </c>
      <c r="AU75" s="174">
        <v>98741</v>
      </c>
      <c r="AV75" s="174">
        <v>46784.33</v>
      </c>
      <c r="AW75" s="174">
        <v>47720</v>
      </c>
      <c r="AX75" s="67">
        <v>3625678.8</v>
      </c>
      <c r="AY75" s="67">
        <v>135926.21</v>
      </c>
      <c r="AZ75" s="206">
        <v>63.048999999999999</v>
      </c>
      <c r="BA75">
        <v>4.8578999999999997E-2</v>
      </c>
      <c r="BB75">
        <v>4.0270000000000002E-3</v>
      </c>
      <c r="BC75">
        <v>1.7100000000000001E-2</v>
      </c>
    </row>
    <row r="76" spans="1:55">
      <c r="A76" s="2" t="s">
        <v>125</v>
      </c>
      <c r="B76" s="2" t="s">
        <v>126</v>
      </c>
      <c r="C76" s="3">
        <v>8658.85</v>
      </c>
      <c r="D76" s="3">
        <v>894</v>
      </c>
      <c r="E76" s="3">
        <v>7741013.3099999996</v>
      </c>
      <c r="F76">
        <v>3</v>
      </c>
      <c r="G76">
        <v>9</v>
      </c>
      <c r="H76">
        <v>134</v>
      </c>
      <c r="I76" s="348">
        <f t="shared" si="18"/>
        <v>146</v>
      </c>
      <c r="J76" s="3">
        <v>87043.4</v>
      </c>
      <c r="K76" s="3">
        <v>1007240.13</v>
      </c>
      <c r="L76" s="3">
        <v>264603.75</v>
      </c>
      <c r="M76" s="3">
        <v>0</v>
      </c>
      <c r="N76" s="4">
        <v>1358887.28</v>
      </c>
      <c r="O76" s="4">
        <v>29014.47</v>
      </c>
      <c r="P76" s="3">
        <v>0</v>
      </c>
      <c r="Q76" s="3">
        <v>0</v>
      </c>
      <c r="R76" s="3">
        <v>300</v>
      </c>
      <c r="S76" s="348">
        <f t="shared" si="19"/>
        <v>300</v>
      </c>
      <c r="T76" s="3">
        <v>228919.75</v>
      </c>
      <c r="U76" s="3">
        <v>44.7</v>
      </c>
      <c r="V76" s="3">
        <v>24513.48</v>
      </c>
      <c r="W76" s="3">
        <v>32</v>
      </c>
      <c r="X76" s="3">
        <v>0</v>
      </c>
      <c r="Y76" s="2">
        <v>0</v>
      </c>
      <c r="Z76" s="3">
        <v>277706.27</v>
      </c>
      <c r="AA76" s="3">
        <v>0</v>
      </c>
      <c r="AB76" s="3">
        <v>0</v>
      </c>
      <c r="AC76" s="3">
        <v>68242.990000000005</v>
      </c>
      <c r="AD76" s="3">
        <v>394314.71747657174</v>
      </c>
      <c r="AE76" s="3">
        <v>256962.41</v>
      </c>
      <c r="AF76" s="3">
        <v>478251.48</v>
      </c>
      <c r="AG76" s="3">
        <v>159320.75</v>
      </c>
      <c r="AH76" s="3">
        <v>409681.93</v>
      </c>
      <c r="AI76" s="348">
        <f t="shared" si="20"/>
        <v>569002.67999999993</v>
      </c>
      <c r="AJ76" s="3">
        <v>723424.65</v>
      </c>
      <c r="AK76" s="3">
        <v>905219</v>
      </c>
      <c r="AL76" s="348">
        <f t="shared" si="21"/>
        <v>819084.83697000006</v>
      </c>
      <c r="AM76" s="3">
        <v>482283100</v>
      </c>
      <c r="AN76" s="3">
        <v>593429492</v>
      </c>
      <c r="AO76" s="269">
        <v>1</v>
      </c>
      <c r="AP76" s="269">
        <v>1</v>
      </c>
      <c r="AQ76" s="269">
        <v>0</v>
      </c>
      <c r="AR76" s="174">
        <v>65216.05</v>
      </c>
      <c r="AS76" s="174">
        <v>66520</v>
      </c>
      <c r="AT76" s="174">
        <v>96805</v>
      </c>
      <c r="AU76" s="174">
        <v>98741</v>
      </c>
      <c r="AV76" s="174">
        <v>46784.33</v>
      </c>
      <c r="AW76" s="174">
        <v>47720</v>
      </c>
      <c r="AX76" s="67">
        <v>1171738.07</v>
      </c>
      <c r="AY76" s="67">
        <v>44073.47</v>
      </c>
      <c r="AZ76" s="206">
        <v>18.48</v>
      </c>
      <c r="BA76">
        <v>4.8578999999999997E-2</v>
      </c>
      <c r="BB76">
        <v>4.0270000000000002E-3</v>
      </c>
      <c r="BC76">
        <v>1.7100000000000001E-2</v>
      </c>
    </row>
    <row r="77" spans="1:55">
      <c r="A77" s="2" t="s">
        <v>127</v>
      </c>
      <c r="B77" s="2" t="s">
        <v>128</v>
      </c>
      <c r="C77" s="3">
        <v>13274.29</v>
      </c>
      <c r="D77" s="3">
        <v>186</v>
      </c>
      <c r="E77" s="3">
        <v>2469018.27</v>
      </c>
      <c r="F77">
        <v>0</v>
      </c>
      <c r="G77">
        <v>3</v>
      </c>
      <c r="H77">
        <v>22</v>
      </c>
      <c r="I77" s="348">
        <f t="shared" si="18"/>
        <v>25</v>
      </c>
      <c r="J77" s="3">
        <v>28887.82</v>
      </c>
      <c r="K77" s="3">
        <v>182846.04</v>
      </c>
      <c r="L77" s="3">
        <v>43580.39</v>
      </c>
      <c r="M77" s="3">
        <v>0</v>
      </c>
      <c r="N77" s="4">
        <v>255314.25</v>
      </c>
      <c r="O77" s="4">
        <v>0</v>
      </c>
      <c r="P77" s="3">
        <v>0</v>
      </c>
      <c r="Q77" s="3">
        <v>0</v>
      </c>
      <c r="R77" s="3">
        <v>0</v>
      </c>
      <c r="S77" s="348">
        <f t="shared" si="19"/>
        <v>0</v>
      </c>
      <c r="T77" s="3">
        <v>0</v>
      </c>
      <c r="U77" s="3">
        <v>9.3000000000000007</v>
      </c>
      <c r="V77" s="3">
        <v>5150.6899999999996</v>
      </c>
      <c r="W77" s="3">
        <v>17</v>
      </c>
      <c r="X77" s="3">
        <v>0</v>
      </c>
      <c r="Y77" s="2">
        <v>0</v>
      </c>
      <c r="Z77" s="3">
        <v>147461.20000000001</v>
      </c>
      <c r="AA77" s="3">
        <v>0</v>
      </c>
      <c r="AB77" s="3">
        <v>0</v>
      </c>
      <c r="AC77" s="3">
        <v>46199.77</v>
      </c>
      <c r="AD77" s="3">
        <v>300543.23194813874</v>
      </c>
      <c r="AE77" s="3">
        <v>0</v>
      </c>
      <c r="AF77" s="3">
        <v>48263.92</v>
      </c>
      <c r="AG77" s="3">
        <v>0</v>
      </c>
      <c r="AH77" s="3">
        <v>0</v>
      </c>
      <c r="AI77" s="348">
        <f t="shared" si="20"/>
        <v>0</v>
      </c>
      <c r="AJ77" s="3">
        <v>327917.56949999998</v>
      </c>
      <c r="AK77" s="3">
        <v>505924</v>
      </c>
      <c r="AL77" s="348">
        <f t="shared" si="21"/>
        <v>421584.55322910001</v>
      </c>
      <c r="AM77" s="3">
        <v>218611713</v>
      </c>
      <c r="AN77" s="3">
        <v>245318524</v>
      </c>
      <c r="AO77" s="269">
        <v>1</v>
      </c>
      <c r="AP77" s="269">
        <v>1</v>
      </c>
      <c r="AQ77" s="269">
        <v>0</v>
      </c>
      <c r="AR77" s="174">
        <v>65216.05</v>
      </c>
      <c r="AS77" s="174">
        <v>66520</v>
      </c>
      <c r="AT77" s="174">
        <v>96805</v>
      </c>
      <c r="AU77" s="174">
        <v>98741</v>
      </c>
      <c r="AV77" s="174">
        <v>46784.33</v>
      </c>
      <c r="AW77" s="174">
        <v>47720</v>
      </c>
      <c r="AX77" s="67">
        <v>302113.09000000003</v>
      </c>
      <c r="AY77" s="67">
        <v>13980.22</v>
      </c>
      <c r="AZ77" s="206">
        <v>3.5329999999999999</v>
      </c>
      <c r="BA77">
        <v>4.8578999999999997E-2</v>
      </c>
      <c r="BB77">
        <v>4.0270000000000002E-3</v>
      </c>
      <c r="BC77">
        <v>1.7100000000000001E-2</v>
      </c>
    </row>
    <row r="78" spans="1:55">
      <c r="A78" s="2" t="s">
        <v>129</v>
      </c>
      <c r="B78" s="2" t="s">
        <v>130</v>
      </c>
      <c r="C78" s="3">
        <v>9703.9599999999991</v>
      </c>
      <c r="D78" s="3">
        <v>500</v>
      </c>
      <c r="E78" s="3">
        <v>4851981.03</v>
      </c>
      <c r="F78">
        <v>3</v>
      </c>
      <c r="G78">
        <v>15</v>
      </c>
      <c r="H78">
        <v>80</v>
      </c>
      <c r="I78" s="348">
        <f t="shared" si="18"/>
        <v>98</v>
      </c>
      <c r="J78" s="3">
        <v>146095.25</v>
      </c>
      <c r="K78" s="3">
        <v>573586.79</v>
      </c>
      <c r="L78" s="3">
        <v>116561.24</v>
      </c>
      <c r="M78" s="3">
        <v>0</v>
      </c>
      <c r="N78" s="4">
        <v>836243.28</v>
      </c>
      <c r="O78" s="4">
        <v>29219.05</v>
      </c>
      <c r="P78" s="3">
        <v>78</v>
      </c>
      <c r="Q78" s="3">
        <v>33</v>
      </c>
      <c r="R78" s="3">
        <v>25</v>
      </c>
      <c r="S78" s="348">
        <f t="shared" si="19"/>
        <v>136</v>
      </c>
      <c r="T78" s="3">
        <v>170735.97</v>
      </c>
      <c r="U78" s="3">
        <v>25</v>
      </c>
      <c r="V78" s="3">
        <v>13735.18</v>
      </c>
      <c r="W78" s="3">
        <v>25</v>
      </c>
      <c r="X78" s="3">
        <v>15.36</v>
      </c>
      <c r="Y78" s="2">
        <v>0</v>
      </c>
      <c r="Z78" s="3">
        <v>216786.69</v>
      </c>
      <c r="AA78" s="3">
        <v>132977.66</v>
      </c>
      <c r="AB78" s="3">
        <v>0</v>
      </c>
      <c r="AC78" s="3">
        <v>34944.58</v>
      </c>
      <c r="AD78" s="3">
        <v>358974.19421414181</v>
      </c>
      <c r="AE78" s="3">
        <v>145077.88</v>
      </c>
      <c r="AF78" s="3">
        <v>233975.04000000001</v>
      </c>
      <c r="AG78" s="3">
        <v>129453.65</v>
      </c>
      <c r="AH78" s="3">
        <v>332880.81</v>
      </c>
      <c r="AI78" s="348">
        <f t="shared" si="20"/>
        <v>462334.45999999996</v>
      </c>
      <c r="AJ78" s="3">
        <v>311908.86749999999</v>
      </c>
      <c r="AK78" s="3">
        <v>602444.50249999994</v>
      </c>
      <c r="AL78" s="348">
        <f t="shared" si="21"/>
        <v>464788.71863699995</v>
      </c>
      <c r="AM78" s="3">
        <v>207939245</v>
      </c>
      <c r="AN78" s="3">
        <v>240977801</v>
      </c>
      <c r="AO78" s="269">
        <v>1</v>
      </c>
      <c r="AP78" s="269">
        <v>1</v>
      </c>
      <c r="AQ78" s="269">
        <v>0</v>
      </c>
      <c r="AR78" s="174">
        <v>65216.05</v>
      </c>
      <c r="AS78" s="174">
        <v>66520</v>
      </c>
      <c r="AT78" s="174">
        <v>96805</v>
      </c>
      <c r="AU78" s="174">
        <v>98741</v>
      </c>
      <c r="AV78" s="174">
        <v>46784.33</v>
      </c>
      <c r="AW78" s="174">
        <v>47720</v>
      </c>
      <c r="AX78" s="67">
        <v>616297.1</v>
      </c>
      <c r="AY78" s="67">
        <v>25247.79</v>
      </c>
      <c r="AZ78" s="206">
        <v>10.939</v>
      </c>
      <c r="BA78">
        <v>4.8578999999999997E-2</v>
      </c>
      <c r="BB78">
        <v>4.0270000000000002E-3</v>
      </c>
      <c r="BC78">
        <v>1.7100000000000001E-2</v>
      </c>
    </row>
    <row r="79" spans="1:55">
      <c r="A79" s="2" t="s">
        <v>131</v>
      </c>
      <c r="B79" s="2" t="s">
        <v>132</v>
      </c>
      <c r="C79" s="3">
        <v>8505.26</v>
      </c>
      <c r="D79" s="3">
        <v>1722.5</v>
      </c>
      <c r="E79" s="3">
        <v>14650313.01</v>
      </c>
      <c r="F79">
        <v>5</v>
      </c>
      <c r="G79">
        <v>8</v>
      </c>
      <c r="H79">
        <v>180</v>
      </c>
      <c r="I79" s="348">
        <f t="shared" si="18"/>
        <v>193</v>
      </c>
      <c r="J79" s="3">
        <v>77583.88</v>
      </c>
      <c r="K79" s="3">
        <v>1506372.27</v>
      </c>
      <c r="L79" s="3">
        <v>423864.82</v>
      </c>
      <c r="M79" s="3">
        <v>0</v>
      </c>
      <c r="N79" s="4">
        <v>2007820.97</v>
      </c>
      <c r="O79" s="4">
        <v>48489.919999999998</v>
      </c>
      <c r="P79" s="3">
        <v>580</v>
      </c>
      <c r="Q79" s="3">
        <v>216</v>
      </c>
      <c r="R79" s="3">
        <v>143</v>
      </c>
      <c r="S79" s="348">
        <f t="shared" si="19"/>
        <v>939</v>
      </c>
      <c r="T79" s="3">
        <v>1186376.53</v>
      </c>
      <c r="U79" s="3">
        <v>86.13</v>
      </c>
      <c r="V79" s="3">
        <v>47310.07</v>
      </c>
      <c r="W79" s="3">
        <v>87</v>
      </c>
      <c r="X79" s="3">
        <v>17</v>
      </c>
      <c r="Y79" s="2">
        <v>0</v>
      </c>
      <c r="Z79" s="3">
        <v>754662.86</v>
      </c>
      <c r="AA79" s="3">
        <v>147252.13</v>
      </c>
      <c r="AB79" s="3">
        <v>0</v>
      </c>
      <c r="AC79" s="3">
        <v>68702.509999999995</v>
      </c>
      <c r="AD79" s="3">
        <v>998654.66848429188</v>
      </c>
      <c r="AE79" s="3">
        <v>485119.08</v>
      </c>
      <c r="AF79" s="3">
        <v>829452.52</v>
      </c>
      <c r="AG79" s="3">
        <v>372026.15</v>
      </c>
      <c r="AH79" s="3">
        <v>956638.68</v>
      </c>
      <c r="AI79" s="348">
        <f t="shared" si="20"/>
        <v>1328664.83</v>
      </c>
      <c r="AJ79" s="3">
        <v>1209207.1214999999</v>
      </c>
      <c r="AK79" s="3">
        <v>1370000</v>
      </c>
      <c r="AL79" s="348">
        <f t="shared" si="21"/>
        <v>1293816.3341667</v>
      </c>
      <c r="AM79" s="3">
        <v>806138081</v>
      </c>
      <c r="AN79" s="3">
        <v>932860879</v>
      </c>
      <c r="AO79" s="269">
        <v>1</v>
      </c>
      <c r="AP79" s="269">
        <v>1</v>
      </c>
      <c r="AQ79" s="269">
        <v>0</v>
      </c>
      <c r="AR79" s="174">
        <v>65216.05</v>
      </c>
      <c r="AS79" s="174">
        <v>66520</v>
      </c>
      <c r="AT79" s="174">
        <v>96805</v>
      </c>
      <c r="AU79" s="174">
        <v>98741</v>
      </c>
      <c r="AV79" s="174">
        <v>46784.33</v>
      </c>
      <c r="AW79" s="174">
        <v>47720</v>
      </c>
      <c r="AX79" s="67">
        <v>2146081</v>
      </c>
      <c r="AY79" s="67">
        <v>80028.990000000005</v>
      </c>
      <c r="AZ79" s="206">
        <v>36.076999999999998</v>
      </c>
      <c r="BA79">
        <v>4.8578999999999997E-2</v>
      </c>
      <c r="BB79">
        <v>4.0270000000000002E-3</v>
      </c>
      <c r="BC79">
        <v>1.7100000000000001E-2</v>
      </c>
    </row>
    <row r="80" spans="1:55">
      <c r="A80" s="2" t="s">
        <v>133</v>
      </c>
      <c r="B80" s="2" t="s">
        <v>134</v>
      </c>
      <c r="C80" s="3">
        <v>8915.26</v>
      </c>
      <c r="D80" s="3">
        <v>8549</v>
      </c>
      <c r="E80" s="3">
        <v>76216593.819999993</v>
      </c>
      <c r="F80">
        <v>46</v>
      </c>
      <c r="G80">
        <v>112</v>
      </c>
      <c r="H80">
        <v>1010</v>
      </c>
      <c r="I80" s="348">
        <f t="shared" si="18"/>
        <v>1168</v>
      </c>
      <c r="J80" s="3">
        <v>1134429.18</v>
      </c>
      <c r="K80" s="3">
        <v>8829613.5199999996</v>
      </c>
      <c r="L80" s="3">
        <v>2168818.7999999998</v>
      </c>
      <c r="M80" s="3">
        <v>0</v>
      </c>
      <c r="N80" s="4">
        <v>12132861.5</v>
      </c>
      <c r="O80" s="4">
        <v>465926.27</v>
      </c>
      <c r="P80" s="3">
        <v>958</v>
      </c>
      <c r="Q80" s="3">
        <v>390</v>
      </c>
      <c r="R80" s="3">
        <v>285</v>
      </c>
      <c r="S80" s="348">
        <f t="shared" si="19"/>
        <v>1633</v>
      </c>
      <c r="T80" s="3">
        <v>0</v>
      </c>
      <c r="U80" s="3">
        <v>427.45</v>
      </c>
      <c r="V80" s="3">
        <v>247031.36</v>
      </c>
      <c r="W80" s="3">
        <v>355</v>
      </c>
      <c r="X80" s="3">
        <v>25</v>
      </c>
      <c r="Y80" s="2">
        <v>190</v>
      </c>
      <c r="Z80" s="3">
        <v>3210244.61</v>
      </c>
      <c r="AA80" s="3">
        <v>225676.06</v>
      </c>
      <c r="AB80" s="3">
        <v>1890729.45</v>
      </c>
      <c r="AC80" s="3">
        <v>341228.14</v>
      </c>
      <c r="AD80" s="3">
        <v>4261555.2213388057</v>
      </c>
      <c r="AE80" s="3">
        <v>2314325.4500000002</v>
      </c>
      <c r="AF80" s="3">
        <v>3543559.92</v>
      </c>
      <c r="AG80" s="3">
        <v>2097020.39</v>
      </c>
      <c r="AH80" s="3">
        <v>5392338.1600000001</v>
      </c>
      <c r="AI80" s="348">
        <f t="shared" si="20"/>
        <v>7489358.5499999998</v>
      </c>
      <c r="AJ80" s="3">
        <v>6154329.0044999998</v>
      </c>
      <c r="AK80" s="3">
        <v>6559024</v>
      </c>
      <c r="AL80" s="348">
        <f t="shared" si="21"/>
        <v>6367279.5111320997</v>
      </c>
      <c r="AM80" s="3">
        <v>4102886003</v>
      </c>
      <c r="AN80" s="3">
        <v>4163791544</v>
      </c>
      <c r="AO80" s="269">
        <v>1.06</v>
      </c>
      <c r="AP80" s="269">
        <v>1.06</v>
      </c>
      <c r="AQ80" s="269">
        <v>0</v>
      </c>
      <c r="AR80" s="174">
        <v>65216.05</v>
      </c>
      <c r="AS80" s="174">
        <v>66520</v>
      </c>
      <c r="AT80" s="174">
        <v>96805</v>
      </c>
      <c r="AU80" s="174">
        <v>98741</v>
      </c>
      <c r="AV80" s="174">
        <v>46784.33</v>
      </c>
      <c r="AW80" s="174">
        <v>47720</v>
      </c>
      <c r="AX80" s="67">
        <v>10090751.48</v>
      </c>
      <c r="AY80" s="67">
        <v>402013.86</v>
      </c>
      <c r="AZ80" s="206">
        <v>178.75299999999999</v>
      </c>
      <c r="BA80">
        <v>4.8578999999999997E-2</v>
      </c>
      <c r="BB80">
        <v>4.0270000000000002E-3</v>
      </c>
      <c r="BC80">
        <v>1.7100000000000001E-2</v>
      </c>
    </row>
    <row r="81" spans="1:55">
      <c r="A81" s="2" t="s">
        <v>135</v>
      </c>
      <c r="B81" s="2" t="s">
        <v>136</v>
      </c>
      <c r="C81" s="3">
        <v>8638.6</v>
      </c>
      <c r="D81" s="3">
        <v>2548</v>
      </c>
      <c r="E81" s="3">
        <v>22011160.829999998</v>
      </c>
      <c r="F81">
        <v>6</v>
      </c>
      <c r="G81">
        <v>27</v>
      </c>
      <c r="H81">
        <v>272</v>
      </c>
      <c r="I81" s="348">
        <f t="shared" si="18"/>
        <v>305</v>
      </c>
      <c r="J81" s="3">
        <v>265744.84000000003</v>
      </c>
      <c r="K81" s="3">
        <v>2310609.25</v>
      </c>
      <c r="L81" s="3">
        <v>567272.79</v>
      </c>
      <c r="M81" s="3">
        <v>0</v>
      </c>
      <c r="N81" s="4">
        <v>3143626.88</v>
      </c>
      <c r="O81" s="4">
        <v>59054.41</v>
      </c>
      <c r="P81" s="3">
        <v>193</v>
      </c>
      <c r="Q81" s="3">
        <v>94</v>
      </c>
      <c r="R81" s="3">
        <v>53</v>
      </c>
      <c r="S81" s="348">
        <f t="shared" si="19"/>
        <v>340</v>
      </c>
      <c r="T81" s="3">
        <v>452228.18</v>
      </c>
      <c r="U81" s="3">
        <v>127.4</v>
      </c>
      <c r="V81" s="3">
        <v>72344.67</v>
      </c>
      <c r="W81" s="3">
        <v>149</v>
      </c>
      <c r="X81" s="3">
        <v>19</v>
      </c>
      <c r="Y81" s="2">
        <v>0</v>
      </c>
      <c r="Z81" s="3">
        <v>1319871.69</v>
      </c>
      <c r="AA81" s="3">
        <v>167959.17</v>
      </c>
      <c r="AB81" s="3">
        <v>0</v>
      </c>
      <c r="AC81" s="3">
        <v>155625.89000000001</v>
      </c>
      <c r="AD81" s="3">
        <v>1479245.6755013596</v>
      </c>
      <c r="AE81" s="3">
        <v>519144.52</v>
      </c>
      <c r="AF81" s="3">
        <v>905542.02</v>
      </c>
      <c r="AG81" s="3">
        <v>729957.43</v>
      </c>
      <c r="AH81" s="3">
        <v>1877033.4</v>
      </c>
      <c r="AI81" s="348">
        <f t="shared" si="20"/>
        <v>2606990.83</v>
      </c>
      <c r="AJ81" s="3">
        <v>1379280.1395</v>
      </c>
      <c r="AK81" s="3">
        <v>1540000</v>
      </c>
      <c r="AL81" s="348">
        <f t="shared" si="21"/>
        <v>1463850.9300951001</v>
      </c>
      <c r="AM81" s="3">
        <v>919520093</v>
      </c>
      <c r="AN81" s="3">
        <v>977257535</v>
      </c>
      <c r="AO81" s="269">
        <v>1</v>
      </c>
      <c r="AP81" s="269">
        <v>1</v>
      </c>
      <c r="AQ81" s="269">
        <v>0.04</v>
      </c>
      <c r="AR81" s="174">
        <v>65216.05</v>
      </c>
      <c r="AS81" s="174">
        <v>66520</v>
      </c>
      <c r="AT81" s="174">
        <v>96805</v>
      </c>
      <c r="AU81" s="174">
        <v>98741</v>
      </c>
      <c r="AV81" s="174">
        <v>46784.33</v>
      </c>
      <c r="AW81" s="174">
        <v>47720</v>
      </c>
      <c r="AX81" s="67">
        <v>3143706.48</v>
      </c>
      <c r="AY81" s="67">
        <v>120315.26</v>
      </c>
      <c r="AZ81" s="206">
        <v>48.917999999999999</v>
      </c>
      <c r="BA81">
        <v>4.8578999999999997E-2</v>
      </c>
      <c r="BB81">
        <v>4.0270000000000002E-3</v>
      </c>
      <c r="BC81">
        <v>1.7100000000000001E-2</v>
      </c>
    </row>
    <row r="82" spans="1:55">
      <c r="A82" s="2" t="s">
        <v>137</v>
      </c>
      <c r="B82" s="2" t="s">
        <v>138</v>
      </c>
      <c r="C82" s="3">
        <v>16525.93</v>
      </c>
      <c r="D82" s="3">
        <v>135</v>
      </c>
      <c r="E82" s="3">
        <v>2231000.41</v>
      </c>
      <c r="F82">
        <v>0</v>
      </c>
      <c r="G82">
        <v>1</v>
      </c>
      <c r="H82">
        <v>12</v>
      </c>
      <c r="I82" s="348">
        <f t="shared" si="18"/>
        <v>13</v>
      </c>
      <c r="J82" s="3">
        <v>10006.67</v>
      </c>
      <c r="K82" s="3">
        <v>103659.87</v>
      </c>
      <c r="L82" s="3">
        <v>11467.67</v>
      </c>
      <c r="M82" s="3">
        <v>0</v>
      </c>
      <c r="N82" s="4">
        <v>125134.20999999999</v>
      </c>
      <c r="O82" s="4">
        <v>0</v>
      </c>
      <c r="P82" s="3">
        <v>0</v>
      </c>
      <c r="Q82" s="3">
        <v>0</v>
      </c>
      <c r="R82" s="3">
        <v>0</v>
      </c>
      <c r="S82" s="348">
        <f t="shared" si="19"/>
        <v>0</v>
      </c>
      <c r="T82" s="3">
        <v>0</v>
      </c>
      <c r="U82" s="3">
        <v>6.75</v>
      </c>
      <c r="V82" s="3">
        <v>3849.17</v>
      </c>
      <c r="W82" s="3">
        <v>13</v>
      </c>
      <c r="X82" s="3">
        <v>3.75</v>
      </c>
      <c r="Y82" s="2">
        <v>1</v>
      </c>
      <c r="Z82" s="3">
        <v>115147.39</v>
      </c>
      <c r="AA82" s="3">
        <v>33243.64</v>
      </c>
      <c r="AB82" s="3">
        <v>9726.67</v>
      </c>
      <c r="AC82" s="3">
        <v>34430.75</v>
      </c>
      <c r="AD82" s="3">
        <v>257766.02534564352</v>
      </c>
      <c r="AE82" s="3">
        <v>42340.86</v>
      </c>
      <c r="AF82" s="3">
        <v>61389.33</v>
      </c>
      <c r="AG82" s="3">
        <v>23518.78</v>
      </c>
      <c r="AH82" s="3">
        <v>60476.88</v>
      </c>
      <c r="AI82" s="348">
        <f t="shared" si="20"/>
        <v>83995.66</v>
      </c>
      <c r="AJ82" s="3">
        <v>127425.4605</v>
      </c>
      <c r="AK82" s="3">
        <v>247696.7475</v>
      </c>
      <c r="AL82" s="348">
        <f t="shared" si="21"/>
        <v>190712.21171940002</v>
      </c>
      <c r="AM82" s="3">
        <v>84950307</v>
      </c>
      <c r="AN82" s="3">
        <v>99078699</v>
      </c>
      <c r="AO82" s="269">
        <v>1</v>
      </c>
      <c r="AP82" s="269">
        <v>1</v>
      </c>
      <c r="AQ82" s="269">
        <v>0.04</v>
      </c>
      <c r="AR82" s="174">
        <v>65216.05</v>
      </c>
      <c r="AS82" s="174">
        <v>66520</v>
      </c>
      <c r="AT82" s="174">
        <v>96805</v>
      </c>
      <c r="AU82" s="174">
        <v>98741</v>
      </c>
      <c r="AV82" s="174">
        <v>46784.33</v>
      </c>
      <c r="AW82" s="174">
        <v>47720</v>
      </c>
      <c r="AX82" s="67">
        <v>248278.25</v>
      </c>
      <c r="AY82" s="67">
        <v>13053.11</v>
      </c>
      <c r="AZ82" s="206">
        <v>3.125</v>
      </c>
      <c r="BA82">
        <v>4.8578999999999997E-2</v>
      </c>
      <c r="BB82">
        <v>4.0270000000000002E-3</v>
      </c>
      <c r="BC82">
        <v>1.7100000000000001E-2</v>
      </c>
    </row>
    <row r="83" spans="1:55">
      <c r="A83" s="2" t="s">
        <v>139</v>
      </c>
      <c r="B83" s="2" t="s">
        <v>140</v>
      </c>
      <c r="C83" s="3">
        <v>8755.09</v>
      </c>
      <c r="D83" s="3">
        <v>701</v>
      </c>
      <c r="E83" s="3">
        <v>6137320.0800000001</v>
      </c>
      <c r="F83">
        <v>6</v>
      </c>
      <c r="G83">
        <v>8</v>
      </c>
      <c r="H83">
        <v>111</v>
      </c>
      <c r="I83" s="348">
        <f t="shared" si="18"/>
        <v>125</v>
      </c>
      <c r="J83" s="3">
        <v>77048.070000000007</v>
      </c>
      <c r="K83" s="3">
        <v>786472.22</v>
      </c>
      <c r="L83" s="3">
        <v>181531.01</v>
      </c>
      <c r="M83" s="3">
        <v>0</v>
      </c>
      <c r="N83" s="4">
        <v>1045051.3</v>
      </c>
      <c r="O83" s="4">
        <v>57786.05</v>
      </c>
      <c r="P83" s="3">
        <v>0</v>
      </c>
      <c r="Q83" s="3">
        <v>0</v>
      </c>
      <c r="R83" s="3">
        <v>0</v>
      </c>
      <c r="S83" s="348">
        <f t="shared" si="19"/>
        <v>0</v>
      </c>
      <c r="T83" s="3">
        <v>0</v>
      </c>
      <c r="U83" s="3">
        <v>35.049999999999997</v>
      </c>
      <c r="V83" s="3">
        <v>19267.41</v>
      </c>
      <c r="W83" s="3">
        <v>35</v>
      </c>
      <c r="X83" s="3">
        <v>15</v>
      </c>
      <c r="Y83" s="2">
        <v>0</v>
      </c>
      <c r="Z83" s="3">
        <v>303553.15000000002</v>
      </c>
      <c r="AA83" s="3">
        <v>130020.84</v>
      </c>
      <c r="AB83" s="3">
        <v>0</v>
      </c>
      <c r="AC83" s="3">
        <v>90142.84</v>
      </c>
      <c r="AD83" s="3">
        <v>483095.35912466317</v>
      </c>
      <c r="AE83" s="3">
        <v>203452.42</v>
      </c>
      <c r="AF83" s="3">
        <v>315050.78000000003</v>
      </c>
      <c r="AG83" s="3">
        <v>175330.67</v>
      </c>
      <c r="AH83" s="3">
        <v>450850.31</v>
      </c>
      <c r="AI83" s="348">
        <f t="shared" si="20"/>
        <v>626180.98</v>
      </c>
      <c r="AJ83" s="3">
        <v>431252.11499999999</v>
      </c>
      <c r="AK83" s="3">
        <v>475000</v>
      </c>
      <c r="AL83" s="348">
        <f t="shared" si="21"/>
        <v>454272.252087</v>
      </c>
      <c r="AM83" s="3">
        <v>287501410</v>
      </c>
      <c r="AN83" s="3">
        <v>310371573</v>
      </c>
      <c r="AO83" s="269">
        <v>1</v>
      </c>
      <c r="AP83" s="269">
        <v>1</v>
      </c>
      <c r="AQ83" s="269">
        <v>0</v>
      </c>
      <c r="AR83" s="174">
        <v>65216.05</v>
      </c>
      <c r="AS83" s="174">
        <v>66520</v>
      </c>
      <c r="AT83" s="174">
        <v>96805</v>
      </c>
      <c r="AU83" s="174">
        <v>98741</v>
      </c>
      <c r="AV83" s="174">
        <v>46784.33</v>
      </c>
      <c r="AW83" s="174">
        <v>47720</v>
      </c>
      <c r="AX83" s="67">
        <v>844944.95</v>
      </c>
      <c r="AY83" s="67">
        <v>31780.93</v>
      </c>
      <c r="AZ83" s="206">
        <v>13.180999999999999</v>
      </c>
      <c r="BA83">
        <v>4.8578999999999997E-2</v>
      </c>
      <c r="BB83">
        <v>4.0270000000000002E-3</v>
      </c>
      <c r="BC83">
        <v>1.7100000000000001E-2</v>
      </c>
    </row>
    <row r="84" spans="1:55">
      <c r="A84" s="2" t="s">
        <v>1243</v>
      </c>
      <c r="B84" s="2" t="s">
        <v>1244</v>
      </c>
      <c r="C84" s="3">
        <v>0</v>
      </c>
      <c r="D84" s="3">
        <v>0</v>
      </c>
      <c r="E84" s="3">
        <v>0</v>
      </c>
      <c r="F84">
        <v>0</v>
      </c>
      <c r="G84">
        <v>0</v>
      </c>
      <c r="H84">
        <v>0</v>
      </c>
      <c r="I84" s="348">
        <f t="shared" si="18"/>
        <v>0</v>
      </c>
      <c r="J84" s="3">
        <v>0</v>
      </c>
      <c r="K84" s="3">
        <v>0</v>
      </c>
      <c r="L84" s="3">
        <v>0</v>
      </c>
      <c r="M84" s="3">
        <v>0</v>
      </c>
      <c r="N84" s="4">
        <v>0</v>
      </c>
      <c r="O84" s="4">
        <v>0</v>
      </c>
      <c r="P84" s="3">
        <v>0</v>
      </c>
      <c r="Q84" s="3">
        <v>0</v>
      </c>
      <c r="R84" s="3">
        <v>0</v>
      </c>
      <c r="S84" s="348">
        <f t="shared" si="19"/>
        <v>0</v>
      </c>
      <c r="T84" s="3">
        <v>0</v>
      </c>
      <c r="U84" s="3">
        <v>0</v>
      </c>
      <c r="V84" s="3">
        <v>0</v>
      </c>
      <c r="W84" s="3">
        <v>0</v>
      </c>
      <c r="X84" s="3">
        <v>0</v>
      </c>
      <c r="Y84" s="2">
        <v>0</v>
      </c>
      <c r="Z84" s="3">
        <v>0</v>
      </c>
      <c r="AA84" s="3">
        <v>0</v>
      </c>
      <c r="AB84" s="3">
        <v>0</v>
      </c>
      <c r="AC84" s="3">
        <v>0</v>
      </c>
      <c r="AD84" s="3">
        <v>0</v>
      </c>
      <c r="AE84" s="3">
        <v>0</v>
      </c>
      <c r="AF84" s="3">
        <v>0</v>
      </c>
      <c r="AG84" s="3">
        <v>0</v>
      </c>
      <c r="AH84" s="3">
        <v>0</v>
      </c>
      <c r="AI84" s="348">
        <f t="shared" si="20"/>
        <v>0</v>
      </c>
      <c r="AJ84" s="3">
        <v>0</v>
      </c>
      <c r="AK84" s="3">
        <v>0</v>
      </c>
      <c r="AL84" s="348">
        <f t="shared" si="21"/>
        <v>0</v>
      </c>
      <c r="AM84" s="3">
        <v>0</v>
      </c>
      <c r="AN84" s="3">
        <v>0</v>
      </c>
      <c r="AO84" s="269">
        <v>0</v>
      </c>
      <c r="AP84" s="269">
        <v>0</v>
      </c>
      <c r="AQ84" s="269">
        <v>0</v>
      </c>
      <c r="AR84" s="174">
        <v>0</v>
      </c>
      <c r="AS84" s="174">
        <v>0</v>
      </c>
      <c r="AT84" s="174">
        <v>0</v>
      </c>
      <c r="AU84" s="174">
        <v>0</v>
      </c>
      <c r="AV84" s="174">
        <v>0</v>
      </c>
      <c r="AW84" s="174">
        <v>0</v>
      </c>
      <c r="AX84" s="67">
        <v>0</v>
      </c>
      <c r="AY84" s="67">
        <v>0</v>
      </c>
      <c r="AZ84" s="206">
        <v>0</v>
      </c>
      <c r="BA84">
        <v>4.8578999999999997E-2</v>
      </c>
      <c r="BB84">
        <v>4.0270000000000002E-3</v>
      </c>
      <c r="BC84">
        <v>1.7100000000000001E-2</v>
      </c>
    </row>
    <row r="85" spans="1:55">
      <c r="A85" s="2" t="s">
        <v>141</v>
      </c>
      <c r="B85" s="2" t="s">
        <v>142</v>
      </c>
      <c r="C85" s="3">
        <v>8523.2099999999991</v>
      </c>
      <c r="D85" s="3">
        <v>3340.66</v>
      </c>
      <c r="E85" s="3">
        <v>28473138.879999999</v>
      </c>
      <c r="F85">
        <v>18</v>
      </c>
      <c r="G85">
        <v>50</v>
      </c>
      <c r="H85">
        <v>535</v>
      </c>
      <c r="I85" s="348">
        <f t="shared" si="18"/>
        <v>603</v>
      </c>
      <c r="J85" s="3">
        <v>481721.2</v>
      </c>
      <c r="K85" s="3">
        <v>3749481.79</v>
      </c>
      <c r="L85" s="3">
        <v>1035891.22</v>
      </c>
      <c r="M85" s="3">
        <v>0</v>
      </c>
      <c r="N85" s="4">
        <v>5267094.21</v>
      </c>
      <c r="O85" s="4">
        <v>173419.63</v>
      </c>
      <c r="P85" s="3">
        <v>280</v>
      </c>
      <c r="Q85" s="3">
        <v>112</v>
      </c>
      <c r="R85" s="3">
        <v>70</v>
      </c>
      <c r="S85" s="348">
        <f t="shared" si="19"/>
        <v>462</v>
      </c>
      <c r="T85" s="3">
        <v>586797.6</v>
      </c>
      <c r="U85" s="3">
        <v>167.03</v>
      </c>
      <c r="V85" s="3">
        <v>91758.66</v>
      </c>
      <c r="W85" s="3">
        <v>245</v>
      </c>
      <c r="X85" s="3">
        <v>67.5</v>
      </c>
      <c r="Y85" s="2">
        <v>47.5</v>
      </c>
      <c r="Z85" s="3">
        <v>2125567.36</v>
      </c>
      <c r="AA85" s="3">
        <v>584785.65</v>
      </c>
      <c r="AB85" s="3">
        <v>453020.67</v>
      </c>
      <c r="AC85" s="3">
        <v>157795.39000000001</v>
      </c>
      <c r="AD85" s="3">
        <v>1173628.9824827786</v>
      </c>
      <c r="AE85" s="3">
        <v>861310.51</v>
      </c>
      <c r="AF85" s="3">
        <v>1387921.3</v>
      </c>
      <c r="AG85" s="3">
        <v>946440.4</v>
      </c>
      <c r="AH85" s="3">
        <v>2433703.9</v>
      </c>
      <c r="AI85" s="348">
        <f t="shared" si="20"/>
        <v>3380144.3</v>
      </c>
      <c r="AJ85" s="3">
        <v>1907092.1924999999</v>
      </c>
      <c r="AK85" s="3">
        <v>2947396.9275000002</v>
      </c>
      <c r="AL85" s="348">
        <f t="shared" si="21"/>
        <v>2454500.5440570004</v>
      </c>
      <c r="AM85" s="3">
        <v>1271394795</v>
      </c>
      <c r="AN85" s="3">
        <v>1178958771</v>
      </c>
      <c r="AO85" s="269">
        <v>1</v>
      </c>
      <c r="AP85" s="269">
        <v>1</v>
      </c>
      <c r="AQ85" s="269">
        <v>0</v>
      </c>
      <c r="AR85" s="174">
        <v>65216.05</v>
      </c>
      <c r="AS85" s="174">
        <v>66520</v>
      </c>
      <c r="AT85" s="174">
        <v>96805</v>
      </c>
      <c r="AU85" s="174">
        <v>98741</v>
      </c>
      <c r="AV85" s="174">
        <v>46784.33</v>
      </c>
      <c r="AW85" s="174">
        <v>47720</v>
      </c>
      <c r="AX85" s="67">
        <v>3894363.73</v>
      </c>
      <c r="AY85" s="67">
        <v>144023.23000000001</v>
      </c>
      <c r="AZ85" s="206">
        <v>63.593000000000004</v>
      </c>
      <c r="BA85">
        <v>4.8578999999999997E-2</v>
      </c>
      <c r="BB85">
        <v>4.0270000000000002E-3</v>
      </c>
      <c r="BC85">
        <v>1.7100000000000001E-2</v>
      </c>
    </row>
    <row r="86" spans="1:55">
      <c r="A86" s="2" t="s">
        <v>143</v>
      </c>
      <c r="B86" s="2" t="s">
        <v>144</v>
      </c>
      <c r="C86" s="3">
        <v>8517.83</v>
      </c>
      <c r="D86" s="3">
        <v>1625</v>
      </c>
      <c r="E86" s="3">
        <v>13841473.869999999</v>
      </c>
      <c r="F86">
        <v>9</v>
      </c>
      <c r="G86">
        <v>21</v>
      </c>
      <c r="H86">
        <v>255</v>
      </c>
      <c r="I86" s="348">
        <f t="shared" si="18"/>
        <v>285</v>
      </c>
      <c r="J86" s="3">
        <v>203018.67</v>
      </c>
      <c r="K86" s="3">
        <v>1830337.17</v>
      </c>
      <c r="L86" s="3">
        <v>454395.02</v>
      </c>
      <c r="M86" s="3">
        <v>0</v>
      </c>
      <c r="N86" s="4">
        <v>2487750.86</v>
      </c>
      <c r="O86" s="4">
        <v>87008</v>
      </c>
      <c r="P86" s="3">
        <v>53</v>
      </c>
      <c r="Q86" s="3">
        <v>18</v>
      </c>
      <c r="R86" s="3">
        <v>19</v>
      </c>
      <c r="S86" s="348">
        <f t="shared" si="19"/>
        <v>90</v>
      </c>
      <c r="T86" s="3">
        <v>0</v>
      </c>
      <c r="U86" s="3">
        <v>81.25</v>
      </c>
      <c r="V86" s="3">
        <v>44639.34</v>
      </c>
      <c r="W86" s="3">
        <v>110</v>
      </c>
      <c r="X86" s="3">
        <v>7</v>
      </c>
      <c r="Y86" s="2">
        <v>0</v>
      </c>
      <c r="Z86" s="3">
        <v>954218.3</v>
      </c>
      <c r="AA86" s="3">
        <v>60539.75</v>
      </c>
      <c r="AB86" s="3">
        <v>0</v>
      </c>
      <c r="AC86" s="3">
        <v>93727.11</v>
      </c>
      <c r="AD86" s="3">
        <v>1081607.7608723745</v>
      </c>
      <c r="AE86" s="3">
        <v>457457.95</v>
      </c>
      <c r="AF86" s="3">
        <v>631627.69999999995</v>
      </c>
      <c r="AG86" s="3">
        <v>475943.17</v>
      </c>
      <c r="AH86" s="3">
        <v>1223853.8799999999</v>
      </c>
      <c r="AI86" s="348">
        <f t="shared" si="20"/>
        <v>1699797.0499999998</v>
      </c>
      <c r="AJ86" s="3">
        <v>960301.45050000004</v>
      </c>
      <c r="AK86" s="3">
        <v>1547666.0549999999</v>
      </c>
      <c r="AL86" s="348">
        <f t="shared" si="21"/>
        <v>1269372.7053878999</v>
      </c>
      <c r="AM86" s="3">
        <v>640200967</v>
      </c>
      <c r="AN86" s="3">
        <v>619066422</v>
      </c>
      <c r="AO86" s="269">
        <v>1</v>
      </c>
      <c r="AP86" s="269">
        <v>1</v>
      </c>
      <c r="AQ86" s="269">
        <v>0</v>
      </c>
      <c r="AR86" s="174">
        <v>65216.05</v>
      </c>
      <c r="AS86" s="174">
        <v>66520</v>
      </c>
      <c r="AT86" s="174">
        <v>96805</v>
      </c>
      <c r="AU86" s="174">
        <v>98741</v>
      </c>
      <c r="AV86" s="174">
        <v>46784.33</v>
      </c>
      <c r="AW86" s="174">
        <v>47720</v>
      </c>
      <c r="AX86" s="67">
        <v>1895811.64</v>
      </c>
      <c r="AY86" s="67">
        <v>70662.11</v>
      </c>
      <c r="AZ86" s="206">
        <v>32.067999999999998</v>
      </c>
      <c r="BA86">
        <v>4.8578999999999997E-2</v>
      </c>
      <c r="BB86">
        <v>4.0270000000000002E-3</v>
      </c>
      <c r="BC86">
        <v>1.7100000000000001E-2</v>
      </c>
    </row>
    <row r="87" spans="1:55">
      <c r="A87" s="2" t="s">
        <v>145</v>
      </c>
      <c r="B87" s="2" t="s">
        <v>146</v>
      </c>
      <c r="C87" s="3">
        <v>9008.2900000000009</v>
      </c>
      <c r="D87" s="3">
        <v>696</v>
      </c>
      <c r="E87" s="3">
        <v>6269768.6100000003</v>
      </c>
      <c r="F87">
        <v>2</v>
      </c>
      <c r="G87">
        <v>11</v>
      </c>
      <c r="H87">
        <v>135</v>
      </c>
      <c r="I87" s="348">
        <f t="shared" si="18"/>
        <v>148</v>
      </c>
      <c r="J87" s="3">
        <v>106637.98</v>
      </c>
      <c r="K87" s="3">
        <v>786136.13</v>
      </c>
      <c r="L87" s="3">
        <v>214210.69</v>
      </c>
      <c r="M87" s="3">
        <v>0</v>
      </c>
      <c r="N87" s="4">
        <v>1106984.8</v>
      </c>
      <c r="O87" s="4">
        <v>19388.72</v>
      </c>
      <c r="P87" s="3">
        <v>11</v>
      </c>
      <c r="Q87" s="3">
        <v>6</v>
      </c>
      <c r="R87" s="3">
        <v>0</v>
      </c>
      <c r="S87" s="348">
        <f t="shared" si="19"/>
        <v>17</v>
      </c>
      <c r="T87" s="3">
        <v>0</v>
      </c>
      <c r="U87" s="3">
        <v>34.799999999999997</v>
      </c>
      <c r="V87" s="3">
        <v>19076.64</v>
      </c>
      <c r="W87" s="3">
        <v>0</v>
      </c>
      <c r="X87" s="3">
        <v>0</v>
      </c>
      <c r="Y87" s="2">
        <v>0</v>
      </c>
      <c r="Z87" s="3">
        <v>0</v>
      </c>
      <c r="AA87" s="3">
        <v>0</v>
      </c>
      <c r="AB87" s="3">
        <v>0</v>
      </c>
      <c r="AC87" s="3">
        <v>56808.89</v>
      </c>
      <c r="AD87" s="3">
        <v>593198.63221380615</v>
      </c>
      <c r="AE87" s="3">
        <v>195344.85</v>
      </c>
      <c r="AF87" s="3">
        <v>305035.55</v>
      </c>
      <c r="AG87" s="3">
        <v>0</v>
      </c>
      <c r="AH87" s="3">
        <v>0</v>
      </c>
      <c r="AI87" s="348">
        <f t="shared" si="20"/>
        <v>0</v>
      </c>
      <c r="AJ87" s="3">
        <v>1705500</v>
      </c>
      <c r="AK87" s="3">
        <v>1800738.1700000002</v>
      </c>
      <c r="AL87" s="348">
        <f t="shared" si="21"/>
        <v>1755614.3250540001</v>
      </c>
      <c r="AM87" s="3">
        <v>1750484413</v>
      </c>
      <c r="AN87" s="3">
        <v>1775455831</v>
      </c>
      <c r="AO87" s="269">
        <v>1</v>
      </c>
      <c r="AP87" s="269">
        <v>1</v>
      </c>
      <c r="AQ87" s="269">
        <v>0</v>
      </c>
      <c r="AR87" s="174">
        <v>65216.05</v>
      </c>
      <c r="AS87" s="174">
        <v>66520</v>
      </c>
      <c r="AT87" s="174">
        <v>96805</v>
      </c>
      <c r="AU87" s="174">
        <v>98741</v>
      </c>
      <c r="AV87" s="174">
        <v>46784.33</v>
      </c>
      <c r="AW87" s="174">
        <v>47720</v>
      </c>
      <c r="AX87" s="67">
        <v>932259.35</v>
      </c>
      <c r="AY87" s="67">
        <v>35873.589999999997</v>
      </c>
      <c r="AZ87" s="206">
        <v>14.471</v>
      </c>
      <c r="BA87">
        <v>4.8578999999999997E-2</v>
      </c>
      <c r="BB87">
        <v>4.0270000000000002E-3</v>
      </c>
      <c r="BC87">
        <v>1.7100000000000001E-2</v>
      </c>
    </row>
    <row r="88" spans="1:55">
      <c r="A88" s="2" t="s">
        <v>147</v>
      </c>
      <c r="B88" s="2" t="s">
        <v>148</v>
      </c>
      <c r="C88" s="3">
        <v>8882.0400000000009</v>
      </c>
      <c r="D88" s="3">
        <v>287</v>
      </c>
      <c r="E88" s="3">
        <v>2549146.35</v>
      </c>
      <c r="F88">
        <v>2</v>
      </c>
      <c r="G88">
        <v>10</v>
      </c>
      <c r="H88">
        <v>57</v>
      </c>
      <c r="I88" s="348">
        <f t="shared" si="18"/>
        <v>69</v>
      </c>
      <c r="J88" s="3">
        <v>102143.35</v>
      </c>
      <c r="K88" s="3">
        <v>341604.11</v>
      </c>
      <c r="L88" s="3">
        <v>96753.06</v>
      </c>
      <c r="M88" s="3">
        <v>0</v>
      </c>
      <c r="N88" s="4">
        <v>540500.52</v>
      </c>
      <c r="O88" s="4">
        <v>20428.669999999998</v>
      </c>
      <c r="P88" s="3">
        <v>0</v>
      </c>
      <c r="Q88" s="3">
        <v>0</v>
      </c>
      <c r="R88" s="3">
        <v>0</v>
      </c>
      <c r="S88" s="348">
        <f t="shared" si="19"/>
        <v>0</v>
      </c>
      <c r="T88" s="3">
        <v>0</v>
      </c>
      <c r="U88" s="3">
        <v>14.35</v>
      </c>
      <c r="V88" s="3">
        <v>7916.82</v>
      </c>
      <c r="W88" s="3">
        <v>0</v>
      </c>
      <c r="X88" s="3">
        <v>0</v>
      </c>
      <c r="Y88" s="2">
        <v>0</v>
      </c>
      <c r="Z88" s="3">
        <v>0</v>
      </c>
      <c r="AA88" s="3">
        <v>0</v>
      </c>
      <c r="AB88" s="3">
        <v>0</v>
      </c>
      <c r="AC88" s="3">
        <v>27085.439999999999</v>
      </c>
      <c r="AD88" s="3">
        <v>213596.02504661816</v>
      </c>
      <c r="AE88" s="3">
        <v>83651.09</v>
      </c>
      <c r="AF88" s="3">
        <v>110930.69</v>
      </c>
      <c r="AG88" s="3">
        <v>86054.12</v>
      </c>
      <c r="AH88" s="3">
        <v>221282.04</v>
      </c>
      <c r="AI88" s="348">
        <f t="shared" si="20"/>
        <v>307336.16000000003</v>
      </c>
      <c r="AJ88" s="3">
        <v>357766.23450000002</v>
      </c>
      <c r="AK88" s="3">
        <v>559712.46</v>
      </c>
      <c r="AL88" s="348">
        <f t="shared" si="21"/>
        <v>464030.33835810004</v>
      </c>
      <c r="AM88" s="3">
        <v>238510823</v>
      </c>
      <c r="AN88" s="3">
        <v>223884984</v>
      </c>
      <c r="AO88" s="269">
        <v>1</v>
      </c>
      <c r="AP88" s="269">
        <v>1</v>
      </c>
      <c r="AQ88" s="269">
        <v>0</v>
      </c>
      <c r="AR88" s="174">
        <v>65216.05</v>
      </c>
      <c r="AS88" s="174">
        <v>66520</v>
      </c>
      <c r="AT88" s="174">
        <v>96805</v>
      </c>
      <c r="AU88" s="174">
        <v>98741</v>
      </c>
      <c r="AV88" s="174">
        <v>46784.33</v>
      </c>
      <c r="AW88" s="174">
        <v>47720</v>
      </c>
      <c r="AX88" s="67">
        <v>371136.92</v>
      </c>
      <c r="AY88" s="67">
        <v>15532.26</v>
      </c>
      <c r="AZ88" s="206">
        <v>10.395</v>
      </c>
      <c r="BA88">
        <v>4.8578999999999997E-2</v>
      </c>
      <c r="BB88">
        <v>4.0270000000000002E-3</v>
      </c>
      <c r="BC88">
        <v>1.7100000000000001E-2</v>
      </c>
    </row>
    <row r="89" spans="1:55">
      <c r="A89" s="2" t="s">
        <v>149</v>
      </c>
      <c r="B89" s="2" t="s">
        <v>150</v>
      </c>
      <c r="C89" s="3">
        <v>8655.58</v>
      </c>
      <c r="D89" s="3">
        <v>1388</v>
      </c>
      <c r="E89" s="3">
        <v>12013942.789999999</v>
      </c>
      <c r="F89">
        <v>8</v>
      </c>
      <c r="G89">
        <v>31</v>
      </c>
      <c r="H89">
        <v>182</v>
      </c>
      <c r="I89" s="348">
        <f t="shared" si="18"/>
        <v>221</v>
      </c>
      <c r="J89" s="3">
        <v>305261.32</v>
      </c>
      <c r="K89" s="3">
        <v>1546820.98</v>
      </c>
      <c r="L89" s="3">
        <v>340503.23</v>
      </c>
      <c r="M89" s="3">
        <v>0</v>
      </c>
      <c r="N89" s="4">
        <v>2192585.5300000003</v>
      </c>
      <c r="O89" s="4">
        <v>78777.119999999995</v>
      </c>
      <c r="P89" s="3">
        <v>16</v>
      </c>
      <c r="Q89" s="3">
        <v>6</v>
      </c>
      <c r="R89" s="3">
        <v>0</v>
      </c>
      <c r="S89" s="348">
        <f t="shared" si="19"/>
        <v>22</v>
      </c>
      <c r="T89" s="3">
        <v>30793.360000000001</v>
      </c>
      <c r="U89" s="3">
        <v>69.400000000000006</v>
      </c>
      <c r="V89" s="3">
        <v>39478.67</v>
      </c>
      <c r="W89" s="3">
        <v>90</v>
      </c>
      <c r="X89" s="3">
        <v>15</v>
      </c>
      <c r="Y89" s="2">
        <v>0</v>
      </c>
      <c r="Z89" s="3">
        <v>797214.58</v>
      </c>
      <c r="AA89" s="3">
        <v>132767.67999999999</v>
      </c>
      <c r="AB89" s="3">
        <v>0</v>
      </c>
      <c r="AC89" s="3">
        <v>70521.710000000006</v>
      </c>
      <c r="AD89" s="3">
        <v>596558.30660274765</v>
      </c>
      <c r="AE89" s="3">
        <v>0</v>
      </c>
      <c r="AF89" s="3">
        <v>320172.02</v>
      </c>
      <c r="AG89" s="3">
        <v>330722.21999999997</v>
      </c>
      <c r="AH89" s="3">
        <v>850428.57</v>
      </c>
      <c r="AI89" s="348">
        <f t="shared" si="20"/>
        <v>1181150.79</v>
      </c>
      <c r="AJ89" s="3">
        <v>1103990.7825</v>
      </c>
      <c r="AK89" s="3">
        <v>1713605.0425</v>
      </c>
      <c r="AL89" s="348">
        <f t="shared" si="21"/>
        <v>1424769.806112</v>
      </c>
      <c r="AM89" s="3">
        <v>735993855</v>
      </c>
      <c r="AN89" s="3">
        <v>685442017</v>
      </c>
      <c r="AO89" s="269">
        <v>1</v>
      </c>
      <c r="AP89" s="269">
        <v>1</v>
      </c>
      <c r="AQ89" s="269">
        <v>0.04</v>
      </c>
      <c r="AR89" s="174">
        <v>65216.05</v>
      </c>
      <c r="AS89" s="174">
        <v>66520</v>
      </c>
      <c r="AT89" s="174">
        <v>96805</v>
      </c>
      <c r="AU89" s="174">
        <v>98741</v>
      </c>
      <c r="AV89" s="174">
        <v>46784.33</v>
      </c>
      <c r="AW89" s="174">
        <v>47720</v>
      </c>
      <c r="AX89" s="67">
        <v>1693161.88</v>
      </c>
      <c r="AY89" s="67">
        <v>64911.49</v>
      </c>
      <c r="AZ89" s="206">
        <v>26.768999999999998</v>
      </c>
      <c r="BA89">
        <v>4.8578999999999997E-2</v>
      </c>
      <c r="BB89">
        <v>4.0270000000000002E-3</v>
      </c>
      <c r="BC89">
        <v>1.7100000000000001E-2</v>
      </c>
    </row>
    <row r="90" spans="1:55">
      <c r="A90" s="2" t="s">
        <v>151</v>
      </c>
      <c r="B90" s="2" t="s">
        <v>152</v>
      </c>
      <c r="C90" s="3">
        <v>8722.2199999999993</v>
      </c>
      <c r="D90" s="3">
        <v>1542</v>
      </c>
      <c r="E90" s="3">
        <v>13449663.619999999</v>
      </c>
      <c r="F90">
        <v>6</v>
      </c>
      <c r="G90">
        <v>30</v>
      </c>
      <c r="H90">
        <v>250</v>
      </c>
      <c r="I90" s="348">
        <f t="shared" si="18"/>
        <v>286</v>
      </c>
      <c r="J90" s="3">
        <v>294645.18</v>
      </c>
      <c r="K90" s="3">
        <v>1764827.33</v>
      </c>
      <c r="L90" s="3">
        <v>537335.72</v>
      </c>
      <c r="M90" s="3">
        <v>0</v>
      </c>
      <c r="N90" s="4">
        <v>2596808.23</v>
      </c>
      <c r="O90" s="4">
        <v>58929.04</v>
      </c>
      <c r="P90" s="3">
        <v>80</v>
      </c>
      <c r="Q90" s="3">
        <v>48</v>
      </c>
      <c r="R90" s="3">
        <v>128</v>
      </c>
      <c r="S90" s="348">
        <f t="shared" si="19"/>
        <v>256</v>
      </c>
      <c r="T90" s="3">
        <v>0</v>
      </c>
      <c r="U90" s="3">
        <v>77.099999999999994</v>
      </c>
      <c r="V90" s="3">
        <v>43821.33</v>
      </c>
      <c r="W90" s="3">
        <v>182</v>
      </c>
      <c r="X90" s="3">
        <v>40</v>
      </c>
      <c r="Y90" s="2">
        <v>0</v>
      </c>
      <c r="Z90" s="3">
        <v>1612257.96</v>
      </c>
      <c r="AA90" s="3">
        <v>353846.44</v>
      </c>
      <c r="AB90" s="3">
        <v>0</v>
      </c>
      <c r="AC90" s="3">
        <v>86941.29</v>
      </c>
      <c r="AD90" s="3">
        <v>958656.67974067549</v>
      </c>
      <c r="AE90" s="3">
        <v>434660.16</v>
      </c>
      <c r="AF90" s="3">
        <v>706174.72</v>
      </c>
      <c r="AG90" s="3">
        <v>274099.03000000003</v>
      </c>
      <c r="AH90" s="3">
        <v>704826.07</v>
      </c>
      <c r="AI90" s="348">
        <f t="shared" si="20"/>
        <v>978925.1</v>
      </c>
      <c r="AJ90" s="3">
        <v>1325769.1185000001</v>
      </c>
      <c r="AK90" s="3">
        <v>2107348.6875</v>
      </c>
      <c r="AL90" s="348">
        <f t="shared" si="21"/>
        <v>1737036.2877078</v>
      </c>
      <c r="AM90" s="3">
        <v>883846079</v>
      </c>
      <c r="AN90" s="3">
        <v>842939475</v>
      </c>
      <c r="AO90" s="269">
        <v>1</v>
      </c>
      <c r="AP90" s="269">
        <v>1</v>
      </c>
      <c r="AQ90" s="269">
        <v>0.04</v>
      </c>
      <c r="AR90" s="174">
        <v>65216.05</v>
      </c>
      <c r="AS90" s="174">
        <v>66520</v>
      </c>
      <c r="AT90" s="174">
        <v>96805</v>
      </c>
      <c r="AU90" s="174">
        <v>98741</v>
      </c>
      <c r="AV90" s="174">
        <v>46784.33</v>
      </c>
      <c r="AW90" s="174">
        <v>47720</v>
      </c>
      <c r="AX90" s="67">
        <v>1679527.24</v>
      </c>
      <c r="AY90" s="67">
        <v>64718.36</v>
      </c>
      <c r="AZ90" s="206">
        <v>28.263999999999999</v>
      </c>
      <c r="BA90">
        <v>4.8578999999999997E-2</v>
      </c>
      <c r="BB90">
        <v>4.0270000000000002E-3</v>
      </c>
      <c r="BC90">
        <v>1.7100000000000001E-2</v>
      </c>
    </row>
    <row r="91" spans="1:55">
      <c r="A91" s="2" t="s">
        <v>153</v>
      </c>
      <c r="B91" s="2" t="s">
        <v>154</v>
      </c>
      <c r="C91" s="3">
        <v>13512.15</v>
      </c>
      <c r="D91" s="3">
        <v>165</v>
      </c>
      <c r="E91" s="3">
        <v>2229504.58</v>
      </c>
      <c r="F91">
        <v>1</v>
      </c>
      <c r="G91">
        <v>1</v>
      </c>
      <c r="H91">
        <v>31</v>
      </c>
      <c r="I91" s="348">
        <f t="shared" si="18"/>
        <v>33</v>
      </c>
      <c r="J91" s="3">
        <v>9548.7000000000007</v>
      </c>
      <c r="K91" s="3">
        <v>183575.7</v>
      </c>
      <c r="L91" s="3">
        <v>28826.26</v>
      </c>
      <c r="M91" s="3">
        <v>0</v>
      </c>
      <c r="N91" s="4">
        <v>221950.66000000003</v>
      </c>
      <c r="O91" s="4">
        <v>9548.7000000000007</v>
      </c>
      <c r="P91" s="3">
        <v>0</v>
      </c>
      <c r="Q91" s="3">
        <v>0</v>
      </c>
      <c r="R91" s="3">
        <v>0</v>
      </c>
      <c r="S91" s="348">
        <f t="shared" si="19"/>
        <v>0</v>
      </c>
      <c r="T91" s="3">
        <v>0</v>
      </c>
      <c r="U91" s="3">
        <v>0</v>
      </c>
      <c r="V91" s="3">
        <v>0</v>
      </c>
      <c r="W91" s="3">
        <v>7</v>
      </c>
      <c r="X91" s="3">
        <v>0</v>
      </c>
      <c r="Y91" s="2">
        <v>0</v>
      </c>
      <c r="Z91" s="3">
        <v>60539.75</v>
      </c>
      <c r="AA91" s="3">
        <v>0</v>
      </c>
      <c r="AB91" s="3">
        <v>0</v>
      </c>
      <c r="AC91" s="3">
        <v>7565.31</v>
      </c>
      <c r="AD91" s="3">
        <v>111787.97513453831</v>
      </c>
      <c r="AE91" s="3">
        <v>48263.92</v>
      </c>
      <c r="AF91" s="3">
        <v>81361.88</v>
      </c>
      <c r="AG91" s="3">
        <v>70940.509999999995</v>
      </c>
      <c r="AH91" s="3">
        <v>182418.46</v>
      </c>
      <c r="AI91" s="348">
        <f t="shared" si="20"/>
        <v>253358.96999999997</v>
      </c>
      <c r="AJ91" s="3">
        <v>23303.764500000001</v>
      </c>
      <c r="AK91" s="3">
        <v>34731.449999999997</v>
      </c>
      <c r="AL91" s="348">
        <f t="shared" si="21"/>
        <v>29317.012610099999</v>
      </c>
      <c r="AM91" s="3">
        <v>15535843</v>
      </c>
      <c r="AN91" s="3">
        <v>13892580</v>
      </c>
      <c r="AO91" s="269">
        <v>1</v>
      </c>
      <c r="AP91" s="269">
        <v>1</v>
      </c>
      <c r="AQ91" s="269">
        <v>0</v>
      </c>
      <c r="AR91" s="174">
        <v>65216.05</v>
      </c>
      <c r="AS91" s="174">
        <v>66520</v>
      </c>
      <c r="AT91" s="174">
        <v>96805</v>
      </c>
      <c r="AU91" s="174">
        <v>98741</v>
      </c>
      <c r="AV91" s="174">
        <v>46784.33</v>
      </c>
      <c r="AW91" s="174">
        <v>47720</v>
      </c>
      <c r="AX91" s="67">
        <v>289331.51</v>
      </c>
      <c r="AY91" s="67">
        <v>13147.31</v>
      </c>
      <c r="AZ91" s="206">
        <v>2.718</v>
      </c>
      <c r="BA91">
        <v>4.8578999999999997E-2</v>
      </c>
      <c r="BB91">
        <v>4.0270000000000002E-3</v>
      </c>
      <c r="BC91">
        <v>1.7100000000000001E-2</v>
      </c>
    </row>
    <row r="92" spans="1:55">
      <c r="A92" s="2" t="s">
        <v>155</v>
      </c>
      <c r="B92" s="2" t="s">
        <v>156</v>
      </c>
      <c r="C92" s="3">
        <v>14378.79</v>
      </c>
      <c r="D92" s="3">
        <v>167</v>
      </c>
      <c r="E92" s="3">
        <v>2401258.09</v>
      </c>
      <c r="F92">
        <v>1</v>
      </c>
      <c r="G92">
        <v>5</v>
      </c>
      <c r="H92">
        <v>32</v>
      </c>
      <c r="I92" s="348">
        <f t="shared" si="18"/>
        <v>38</v>
      </c>
      <c r="J92" s="3">
        <v>0</v>
      </c>
      <c r="K92" s="3">
        <v>0</v>
      </c>
      <c r="L92" s="3">
        <v>46535.48</v>
      </c>
      <c r="M92" s="3">
        <v>9718.48</v>
      </c>
      <c r="N92" s="4">
        <v>46535.48</v>
      </c>
      <c r="O92" s="4">
        <v>0</v>
      </c>
      <c r="P92" s="3">
        <v>18</v>
      </c>
      <c r="Q92" s="3">
        <v>9</v>
      </c>
      <c r="R92" s="3">
        <v>5</v>
      </c>
      <c r="S92" s="348">
        <f t="shared" si="19"/>
        <v>32</v>
      </c>
      <c r="T92" s="3">
        <v>0</v>
      </c>
      <c r="U92" s="3">
        <v>8.35</v>
      </c>
      <c r="V92" s="3">
        <v>4578.41</v>
      </c>
      <c r="W92" s="3">
        <v>7</v>
      </c>
      <c r="X92" s="3">
        <v>1</v>
      </c>
      <c r="Y92" s="2">
        <v>0</v>
      </c>
      <c r="Z92" s="3">
        <v>60539.75</v>
      </c>
      <c r="AA92" s="3">
        <v>8615.61</v>
      </c>
      <c r="AB92" s="3">
        <v>0</v>
      </c>
      <c r="AC92" s="3">
        <v>27729.45</v>
      </c>
      <c r="AD92" s="3">
        <v>253611.37471742579</v>
      </c>
      <c r="AE92" s="3">
        <v>49885.43</v>
      </c>
      <c r="AF92" s="3">
        <v>108069.19</v>
      </c>
      <c r="AG92" s="3">
        <v>11808.78</v>
      </c>
      <c r="AH92" s="3">
        <v>30365.42</v>
      </c>
      <c r="AI92" s="348">
        <f t="shared" si="20"/>
        <v>42174.2</v>
      </c>
      <c r="AJ92" s="3">
        <v>204509</v>
      </c>
      <c r="AK92" s="3">
        <v>204509</v>
      </c>
      <c r="AL92" s="348">
        <f t="shared" si="21"/>
        <v>204509</v>
      </c>
      <c r="AM92" s="3">
        <v>146487888</v>
      </c>
      <c r="AN92" s="3">
        <v>144358921</v>
      </c>
      <c r="AO92" s="269">
        <v>1</v>
      </c>
      <c r="AP92" s="269">
        <v>1</v>
      </c>
      <c r="AQ92" s="269">
        <v>0</v>
      </c>
      <c r="AR92" s="174">
        <v>65216.05</v>
      </c>
      <c r="AS92" s="174">
        <v>66520</v>
      </c>
      <c r="AT92" s="174">
        <v>96805</v>
      </c>
      <c r="AU92" s="174">
        <v>98741</v>
      </c>
      <c r="AV92" s="174">
        <v>46784.33</v>
      </c>
      <c r="AW92" s="174">
        <v>47720</v>
      </c>
      <c r="AX92" s="67">
        <v>295047.82</v>
      </c>
      <c r="AY92" s="67">
        <v>14089.45</v>
      </c>
      <c r="AZ92" s="206">
        <v>3.4649999999999999</v>
      </c>
      <c r="BA92">
        <v>4.8578999999999997E-2</v>
      </c>
      <c r="BB92">
        <v>4.0270000000000002E-3</v>
      </c>
      <c r="BC92">
        <v>1.7100000000000001E-2</v>
      </c>
    </row>
    <row r="93" spans="1:55">
      <c r="A93" s="2" t="s">
        <v>157</v>
      </c>
      <c r="B93" s="2" t="s">
        <v>158</v>
      </c>
      <c r="C93" s="3">
        <v>9716.32</v>
      </c>
      <c r="D93" s="3">
        <v>145</v>
      </c>
      <c r="E93" s="3">
        <v>1408866.76</v>
      </c>
      <c r="F93">
        <v>1</v>
      </c>
      <c r="G93">
        <v>6</v>
      </c>
      <c r="H93">
        <v>25</v>
      </c>
      <c r="I93" s="348">
        <f t="shared" si="18"/>
        <v>32</v>
      </c>
      <c r="J93" s="3">
        <v>62079.37</v>
      </c>
      <c r="K93" s="3">
        <v>174868.69</v>
      </c>
      <c r="L93" s="3">
        <v>38618.97</v>
      </c>
      <c r="M93" s="3">
        <v>0</v>
      </c>
      <c r="N93" s="4">
        <v>275567.03000000003</v>
      </c>
      <c r="O93" s="4">
        <v>10346.56</v>
      </c>
      <c r="P93" s="3">
        <v>2</v>
      </c>
      <c r="Q93" s="3">
        <v>0</v>
      </c>
      <c r="R93" s="3">
        <v>1</v>
      </c>
      <c r="S93" s="348">
        <f t="shared" si="19"/>
        <v>3</v>
      </c>
      <c r="T93" s="3">
        <v>0</v>
      </c>
      <c r="U93" s="3">
        <v>7.25</v>
      </c>
      <c r="V93" s="3">
        <v>4006.09</v>
      </c>
      <c r="W93" s="3">
        <v>0</v>
      </c>
      <c r="X93" s="3">
        <v>0</v>
      </c>
      <c r="Y93" s="2">
        <v>0</v>
      </c>
      <c r="Z93" s="3">
        <v>0</v>
      </c>
      <c r="AA93" s="3">
        <v>0</v>
      </c>
      <c r="AB93" s="3">
        <v>0</v>
      </c>
      <c r="AC93" s="3">
        <v>6458.39</v>
      </c>
      <c r="AD93" s="3">
        <v>55973.813345158625</v>
      </c>
      <c r="AE93" s="3">
        <v>42540.91</v>
      </c>
      <c r="AF93" s="3">
        <v>46642.41</v>
      </c>
      <c r="AG93" s="3">
        <v>50782.49</v>
      </c>
      <c r="AH93" s="3">
        <v>130583.56</v>
      </c>
      <c r="AI93" s="348">
        <f t="shared" si="20"/>
        <v>181366.05</v>
      </c>
      <c r="AJ93" s="3">
        <v>277727.5785</v>
      </c>
      <c r="AK93" s="3">
        <v>411237.21250000002</v>
      </c>
      <c r="AL93" s="348">
        <f t="shared" si="21"/>
        <v>347980.34791080002</v>
      </c>
      <c r="AM93" s="3">
        <v>185151719</v>
      </c>
      <c r="AN93" s="3">
        <v>164494885</v>
      </c>
      <c r="AO93" s="269">
        <v>1</v>
      </c>
      <c r="AP93" s="269">
        <v>1</v>
      </c>
      <c r="AQ93" s="269">
        <v>0</v>
      </c>
      <c r="AR93" s="174">
        <v>65216.05</v>
      </c>
      <c r="AS93" s="174">
        <v>66520</v>
      </c>
      <c r="AT93" s="174">
        <v>96805</v>
      </c>
      <c r="AU93" s="174">
        <v>98741</v>
      </c>
      <c r="AV93" s="174">
        <v>46784.33</v>
      </c>
      <c r="AW93" s="174">
        <v>47720</v>
      </c>
      <c r="AX93" s="67">
        <v>193484.55</v>
      </c>
      <c r="AY93" s="67">
        <v>8451.1299999999992</v>
      </c>
      <c r="AZ93" s="206">
        <v>5.7069999999999999</v>
      </c>
      <c r="BA93">
        <v>4.8578999999999997E-2</v>
      </c>
      <c r="BB93">
        <v>4.0270000000000002E-3</v>
      </c>
      <c r="BC93">
        <v>1.7100000000000001E-2</v>
      </c>
    </row>
    <row r="94" spans="1:55">
      <c r="A94" s="2" t="s">
        <v>159</v>
      </c>
      <c r="B94" s="2" t="s">
        <v>160</v>
      </c>
      <c r="C94" s="3">
        <v>10970.68</v>
      </c>
      <c r="D94" s="3">
        <v>55</v>
      </c>
      <c r="E94" s="3">
        <v>603387.24</v>
      </c>
      <c r="F94">
        <v>0</v>
      </c>
      <c r="G94">
        <v>0</v>
      </c>
      <c r="H94">
        <v>11</v>
      </c>
      <c r="I94" s="348">
        <f t="shared" si="18"/>
        <v>11</v>
      </c>
      <c r="J94" s="3">
        <v>0</v>
      </c>
      <c r="K94" s="3">
        <v>66766.03</v>
      </c>
      <c r="L94" s="3">
        <v>6149.35</v>
      </c>
      <c r="M94" s="3">
        <v>0</v>
      </c>
      <c r="N94" s="4">
        <v>72915.38</v>
      </c>
      <c r="O94" s="4">
        <v>0</v>
      </c>
      <c r="P94" s="3">
        <v>0</v>
      </c>
      <c r="Q94" s="3">
        <v>0</v>
      </c>
      <c r="R94" s="3">
        <v>0</v>
      </c>
      <c r="S94" s="348">
        <f t="shared" si="19"/>
        <v>0</v>
      </c>
      <c r="T94" s="3">
        <v>0</v>
      </c>
      <c r="U94" s="3">
        <v>0</v>
      </c>
      <c r="V94" s="3">
        <v>0</v>
      </c>
      <c r="W94" s="3">
        <v>0</v>
      </c>
      <c r="X94" s="3">
        <v>0</v>
      </c>
      <c r="Y94" s="2">
        <v>0</v>
      </c>
      <c r="Z94" s="3">
        <v>0</v>
      </c>
      <c r="AA94" s="3">
        <v>0</v>
      </c>
      <c r="AB94" s="3">
        <v>0</v>
      </c>
      <c r="AC94" s="3">
        <v>0</v>
      </c>
      <c r="AD94" s="3">
        <v>0</v>
      </c>
      <c r="AE94" s="3">
        <v>0</v>
      </c>
      <c r="AF94" s="3">
        <v>17836.66</v>
      </c>
      <c r="AG94" s="3">
        <v>17707.150000000001</v>
      </c>
      <c r="AH94" s="3">
        <v>45532.66</v>
      </c>
      <c r="AI94" s="348">
        <f t="shared" si="20"/>
        <v>63239.810000000005</v>
      </c>
      <c r="AJ94" s="3">
        <v>71960.914499999999</v>
      </c>
      <c r="AK94" s="3">
        <v>80000</v>
      </c>
      <c r="AL94" s="348">
        <f t="shared" si="21"/>
        <v>76191.081290100003</v>
      </c>
      <c r="AM94" s="3">
        <v>47973943</v>
      </c>
      <c r="AN94" s="3">
        <v>41262628</v>
      </c>
      <c r="AO94" s="269">
        <v>1</v>
      </c>
      <c r="AP94" s="269">
        <v>1</v>
      </c>
      <c r="AQ94" s="269">
        <v>0</v>
      </c>
      <c r="AR94" s="174">
        <v>65216.05</v>
      </c>
      <c r="AS94" s="174">
        <v>66520</v>
      </c>
      <c r="AT94" s="174">
        <v>96805</v>
      </c>
      <c r="AU94" s="174">
        <v>98741</v>
      </c>
      <c r="AV94" s="174">
        <v>46784.33</v>
      </c>
      <c r="AW94" s="174">
        <v>47720</v>
      </c>
      <c r="AX94" s="67">
        <v>77207.72</v>
      </c>
      <c r="AY94" s="67">
        <v>3513.72</v>
      </c>
      <c r="AZ94" s="206">
        <v>2.242</v>
      </c>
      <c r="BA94">
        <v>4.8578999999999997E-2</v>
      </c>
      <c r="BB94">
        <v>4.0270000000000002E-3</v>
      </c>
      <c r="BC94">
        <v>1.7100000000000001E-2</v>
      </c>
    </row>
    <row r="95" spans="1:55">
      <c r="A95" s="2" t="s">
        <v>161</v>
      </c>
      <c r="B95" s="2" t="s">
        <v>162</v>
      </c>
      <c r="C95" s="3">
        <v>15839.06</v>
      </c>
      <c r="D95" s="3">
        <v>135</v>
      </c>
      <c r="E95" s="3">
        <v>2138273.02</v>
      </c>
      <c r="F95">
        <v>0</v>
      </c>
      <c r="G95">
        <v>0</v>
      </c>
      <c r="H95">
        <v>15</v>
      </c>
      <c r="I95" s="348">
        <f t="shared" si="18"/>
        <v>15</v>
      </c>
      <c r="J95" s="3">
        <v>0</v>
      </c>
      <c r="K95" s="3">
        <v>124626.35</v>
      </c>
      <c r="L95" s="3">
        <v>11419.29</v>
      </c>
      <c r="M95" s="3">
        <v>0</v>
      </c>
      <c r="N95" s="4">
        <v>136045.64000000001</v>
      </c>
      <c r="O95" s="4">
        <v>0</v>
      </c>
      <c r="P95" s="3">
        <v>0</v>
      </c>
      <c r="Q95" s="3">
        <v>0</v>
      </c>
      <c r="R95" s="3">
        <v>0</v>
      </c>
      <c r="S95" s="348">
        <f t="shared" si="19"/>
        <v>0</v>
      </c>
      <c r="T95" s="3">
        <v>0</v>
      </c>
      <c r="U95" s="3">
        <v>6.75</v>
      </c>
      <c r="V95" s="3">
        <v>3719.96</v>
      </c>
      <c r="W95" s="3">
        <v>4</v>
      </c>
      <c r="X95" s="3">
        <v>3</v>
      </c>
      <c r="Y95" s="2">
        <v>0</v>
      </c>
      <c r="Z95" s="3">
        <v>34692.86</v>
      </c>
      <c r="AA95" s="3">
        <v>26077.22</v>
      </c>
      <c r="AB95" s="3">
        <v>0</v>
      </c>
      <c r="AC95" s="3">
        <v>0</v>
      </c>
      <c r="AD95" s="3">
        <v>87052.22845840278</v>
      </c>
      <c r="AE95" s="3">
        <v>40537.870000000003</v>
      </c>
      <c r="AF95" s="3">
        <v>48931.58</v>
      </c>
      <c r="AG95" s="3">
        <v>29434.639999999999</v>
      </c>
      <c r="AH95" s="3">
        <v>75689.06</v>
      </c>
      <c r="AI95" s="348">
        <f t="shared" si="20"/>
        <v>105123.7</v>
      </c>
      <c r="AJ95" s="3">
        <v>144510.723</v>
      </c>
      <c r="AK95" s="3">
        <v>210391.16250000001</v>
      </c>
      <c r="AL95" s="348">
        <f t="shared" si="21"/>
        <v>179177.01026489999</v>
      </c>
      <c r="AM95" s="3">
        <v>96340482</v>
      </c>
      <c r="AN95" s="3">
        <v>84156465</v>
      </c>
      <c r="AO95" s="269">
        <v>1</v>
      </c>
      <c r="AP95" s="269">
        <v>1</v>
      </c>
      <c r="AQ95" s="269">
        <v>0</v>
      </c>
      <c r="AR95" s="174">
        <v>65216.05</v>
      </c>
      <c r="AS95" s="174">
        <v>66520</v>
      </c>
      <c r="AT95" s="174">
        <v>96805</v>
      </c>
      <c r="AU95" s="174">
        <v>98741</v>
      </c>
      <c r="AV95" s="174">
        <v>46784.33</v>
      </c>
      <c r="AW95" s="174">
        <v>47720</v>
      </c>
      <c r="AX95" s="67">
        <v>254814.15</v>
      </c>
      <c r="AY95" s="67">
        <v>12511.01</v>
      </c>
      <c r="AZ95" s="206">
        <v>2.5139999999999998</v>
      </c>
      <c r="BA95">
        <v>4.8578999999999997E-2</v>
      </c>
      <c r="BB95">
        <v>4.0270000000000002E-3</v>
      </c>
      <c r="BC95">
        <v>1.7100000000000001E-2</v>
      </c>
    </row>
    <row r="96" spans="1:55">
      <c r="A96" s="2" t="s">
        <v>163</v>
      </c>
      <c r="B96" s="2" t="s">
        <v>164</v>
      </c>
      <c r="C96" s="3">
        <v>9399.98</v>
      </c>
      <c r="D96" s="3">
        <v>570</v>
      </c>
      <c r="E96" s="3">
        <v>5357989.7699999996</v>
      </c>
      <c r="F96">
        <v>5</v>
      </c>
      <c r="G96">
        <v>14</v>
      </c>
      <c r="H96">
        <v>100</v>
      </c>
      <c r="I96" s="348">
        <f t="shared" si="18"/>
        <v>119</v>
      </c>
      <c r="J96" s="3">
        <v>135847.78</v>
      </c>
      <c r="K96" s="3">
        <v>644367.85</v>
      </c>
      <c r="L96" s="3">
        <v>186223.25</v>
      </c>
      <c r="M96" s="3">
        <v>0</v>
      </c>
      <c r="N96" s="4">
        <v>966438.88</v>
      </c>
      <c r="O96" s="4">
        <v>48517.06</v>
      </c>
      <c r="P96" s="3">
        <v>35</v>
      </c>
      <c r="Q96" s="3">
        <v>14</v>
      </c>
      <c r="R96" s="3">
        <v>0</v>
      </c>
      <c r="S96" s="348">
        <f t="shared" si="19"/>
        <v>49</v>
      </c>
      <c r="T96" s="3">
        <v>0</v>
      </c>
      <c r="U96" s="3">
        <v>28.5</v>
      </c>
      <c r="V96" s="3">
        <v>15642.84</v>
      </c>
      <c r="W96" s="3">
        <v>23</v>
      </c>
      <c r="X96" s="3">
        <v>13</v>
      </c>
      <c r="Y96" s="2">
        <v>0</v>
      </c>
      <c r="Z96" s="3">
        <v>199555.45</v>
      </c>
      <c r="AA96" s="3">
        <v>112693.6</v>
      </c>
      <c r="AB96" s="3">
        <v>0</v>
      </c>
      <c r="AC96" s="3">
        <v>61994.67</v>
      </c>
      <c r="AD96" s="3">
        <v>491107.46155264275</v>
      </c>
      <c r="AE96" s="3">
        <v>171785.19</v>
      </c>
      <c r="AF96" s="3">
        <v>288343.48</v>
      </c>
      <c r="AG96" s="3">
        <v>0</v>
      </c>
      <c r="AH96" s="3">
        <v>0</v>
      </c>
      <c r="AI96" s="348">
        <f t="shared" si="20"/>
        <v>0</v>
      </c>
      <c r="AJ96" s="3">
        <v>1143618.7575000001</v>
      </c>
      <c r="AK96" s="3">
        <v>1582319.31</v>
      </c>
      <c r="AL96" s="348">
        <f t="shared" si="21"/>
        <v>1374462.9882255001</v>
      </c>
      <c r="AM96" s="3">
        <v>762412505</v>
      </c>
      <c r="AN96" s="3">
        <v>740014015</v>
      </c>
      <c r="AO96" s="269">
        <v>1</v>
      </c>
      <c r="AP96" s="269">
        <v>1</v>
      </c>
      <c r="AQ96" s="269">
        <v>0</v>
      </c>
      <c r="AR96" s="174">
        <v>65216.05</v>
      </c>
      <c r="AS96" s="174">
        <v>66520</v>
      </c>
      <c r="AT96" s="174">
        <v>96805</v>
      </c>
      <c r="AU96" s="174">
        <v>98741</v>
      </c>
      <c r="AV96" s="174">
        <v>46784.33</v>
      </c>
      <c r="AW96" s="174">
        <v>47720</v>
      </c>
      <c r="AX96" s="67">
        <v>743220.22</v>
      </c>
      <c r="AY96" s="67">
        <v>29404.17</v>
      </c>
      <c r="AZ96" s="206">
        <v>12.026</v>
      </c>
      <c r="BA96">
        <v>4.8578999999999997E-2</v>
      </c>
      <c r="BB96">
        <v>4.0270000000000002E-3</v>
      </c>
      <c r="BC96">
        <v>1.7100000000000001E-2</v>
      </c>
    </row>
    <row r="97" spans="1:55">
      <c r="A97" s="2" t="s">
        <v>165</v>
      </c>
      <c r="B97" s="2" t="s">
        <v>166</v>
      </c>
      <c r="C97" s="3">
        <v>12236.95</v>
      </c>
      <c r="D97" s="3">
        <v>227</v>
      </c>
      <c r="E97" s="3">
        <v>2777788.6</v>
      </c>
      <c r="F97">
        <v>0.25</v>
      </c>
      <c r="G97">
        <v>10</v>
      </c>
      <c r="H97">
        <v>45</v>
      </c>
      <c r="I97" s="348">
        <f t="shared" si="18"/>
        <v>55.25</v>
      </c>
      <c r="J97" s="3">
        <v>97089.79</v>
      </c>
      <c r="K97" s="3">
        <v>256813.19</v>
      </c>
      <c r="L97" s="3">
        <v>35916.300000000003</v>
      </c>
      <c r="M97" s="3">
        <v>0</v>
      </c>
      <c r="N97" s="4">
        <v>389819.27999999997</v>
      </c>
      <c r="O97" s="4">
        <v>2427.2399999999998</v>
      </c>
      <c r="P97" s="3">
        <v>3</v>
      </c>
      <c r="Q97" s="3">
        <v>3</v>
      </c>
      <c r="R97" s="3">
        <v>1</v>
      </c>
      <c r="S97" s="348">
        <f t="shared" si="19"/>
        <v>7</v>
      </c>
      <c r="T97" s="3">
        <v>9538.32</v>
      </c>
      <c r="U97" s="3">
        <v>11.35</v>
      </c>
      <c r="V97" s="3">
        <v>6199.91</v>
      </c>
      <c r="W97" s="3">
        <v>28</v>
      </c>
      <c r="X97" s="3">
        <v>8.5</v>
      </c>
      <c r="Y97" s="2">
        <v>0</v>
      </c>
      <c r="Z97" s="3">
        <v>242938.66</v>
      </c>
      <c r="AA97" s="3">
        <v>73473.52</v>
      </c>
      <c r="AB97" s="3">
        <v>0</v>
      </c>
      <c r="AC97" s="3">
        <v>37435.279999999999</v>
      </c>
      <c r="AD97" s="3">
        <v>156173.59182049232</v>
      </c>
      <c r="AE97" s="3">
        <v>63620.62</v>
      </c>
      <c r="AF97" s="3">
        <v>88706.38</v>
      </c>
      <c r="AG97" s="3">
        <v>36880.870000000003</v>
      </c>
      <c r="AH97" s="3">
        <v>94836.54</v>
      </c>
      <c r="AI97" s="348">
        <f t="shared" si="20"/>
        <v>131717.41</v>
      </c>
      <c r="AJ97" s="3">
        <v>269995.67550000001</v>
      </c>
      <c r="AK97" s="3">
        <v>384200</v>
      </c>
      <c r="AL97" s="348">
        <f t="shared" si="21"/>
        <v>330089.99105190003</v>
      </c>
      <c r="AM97" s="3">
        <v>179997117</v>
      </c>
      <c r="AN97" s="3">
        <v>154246061</v>
      </c>
      <c r="AO97" s="269">
        <v>1</v>
      </c>
      <c r="AP97" s="269">
        <v>1</v>
      </c>
      <c r="AQ97" s="269">
        <v>0</v>
      </c>
      <c r="AR97" s="174">
        <v>65216.05</v>
      </c>
      <c r="AS97" s="174">
        <v>66520</v>
      </c>
      <c r="AT97" s="174">
        <v>96805</v>
      </c>
      <c r="AU97" s="174">
        <v>98741</v>
      </c>
      <c r="AV97" s="174">
        <v>46784.33</v>
      </c>
      <c r="AW97" s="174">
        <v>47720</v>
      </c>
      <c r="AX97" s="67">
        <v>314476.02</v>
      </c>
      <c r="AY97" s="67">
        <v>14463.59</v>
      </c>
      <c r="AZ97" s="206">
        <v>4.6879999999999997</v>
      </c>
      <c r="BA97">
        <v>4.8578999999999997E-2</v>
      </c>
      <c r="BB97">
        <v>4.0270000000000002E-3</v>
      </c>
      <c r="BC97">
        <v>1.7100000000000001E-2</v>
      </c>
    </row>
    <row r="98" spans="1:55">
      <c r="A98" s="2" t="s">
        <v>1245</v>
      </c>
      <c r="B98" s="2" t="s">
        <v>1246</v>
      </c>
      <c r="C98" s="3">
        <v>0</v>
      </c>
      <c r="D98" s="3">
        <v>0</v>
      </c>
      <c r="E98" s="3">
        <v>0</v>
      </c>
      <c r="F98">
        <v>0</v>
      </c>
      <c r="G98">
        <v>0</v>
      </c>
      <c r="H98">
        <v>0</v>
      </c>
      <c r="I98" s="348">
        <f t="shared" si="18"/>
        <v>0</v>
      </c>
      <c r="J98" s="3">
        <v>0</v>
      </c>
      <c r="K98" s="3">
        <v>0</v>
      </c>
      <c r="L98" s="3">
        <v>0</v>
      </c>
      <c r="M98" s="3">
        <v>0</v>
      </c>
      <c r="N98" s="4">
        <v>0</v>
      </c>
      <c r="O98" s="4">
        <v>0</v>
      </c>
      <c r="P98" s="3">
        <v>0</v>
      </c>
      <c r="Q98" s="3">
        <v>0</v>
      </c>
      <c r="R98" s="3">
        <v>0</v>
      </c>
      <c r="S98" s="348">
        <f t="shared" si="19"/>
        <v>0</v>
      </c>
      <c r="T98" s="3">
        <v>0</v>
      </c>
      <c r="U98" s="3">
        <v>0</v>
      </c>
      <c r="V98" s="3">
        <v>0</v>
      </c>
      <c r="W98" s="3">
        <v>0</v>
      </c>
      <c r="X98" s="3">
        <v>0</v>
      </c>
      <c r="Y98" s="2">
        <v>0</v>
      </c>
      <c r="Z98" s="3">
        <v>0</v>
      </c>
      <c r="AA98" s="3">
        <v>0</v>
      </c>
      <c r="AB98" s="3">
        <v>0</v>
      </c>
      <c r="AC98" s="3">
        <v>0</v>
      </c>
      <c r="AD98" s="3">
        <v>0</v>
      </c>
      <c r="AE98" s="3">
        <v>0</v>
      </c>
      <c r="AF98" s="3">
        <v>0</v>
      </c>
      <c r="AG98" s="3">
        <v>0</v>
      </c>
      <c r="AH98" s="3">
        <v>0</v>
      </c>
      <c r="AI98" s="348">
        <f t="shared" si="20"/>
        <v>0</v>
      </c>
      <c r="AJ98" s="3">
        <v>0</v>
      </c>
      <c r="AK98" s="3">
        <v>0</v>
      </c>
      <c r="AL98" s="348">
        <f t="shared" si="21"/>
        <v>0</v>
      </c>
      <c r="AM98" s="3">
        <v>0</v>
      </c>
      <c r="AN98" s="3">
        <v>0</v>
      </c>
      <c r="AO98" s="269">
        <v>0</v>
      </c>
      <c r="AP98" s="269">
        <v>0</v>
      </c>
      <c r="AQ98" s="269">
        <v>0</v>
      </c>
      <c r="AR98" s="174">
        <v>0</v>
      </c>
      <c r="AS98" s="174">
        <v>0</v>
      </c>
      <c r="AT98" s="174">
        <v>0</v>
      </c>
      <c r="AU98" s="174">
        <v>0</v>
      </c>
      <c r="AV98" s="174">
        <v>0</v>
      </c>
      <c r="AW98" s="174">
        <v>0</v>
      </c>
      <c r="AX98" s="67">
        <v>0</v>
      </c>
      <c r="AY98" s="67">
        <v>0</v>
      </c>
      <c r="AZ98" s="206">
        <v>0</v>
      </c>
      <c r="BA98">
        <v>4.8578999999999997E-2</v>
      </c>
      <c r="BB98">
        <v>4.0270000000000002E-3</v>
      </c>
      <c r="BC98">
        <v>1.7100000000000001E-2</v>
      </c>
    </row>
    <row r="99" spans="1:55">
      <c r="A99" s="2" t="s">
        <v>167</v>
      </c>
      <c r="B99" s="2" t="s">
        <v>168</v>
      </c>
      <c r="C99" s="3">
        <v>9261.0400000000009</v>
      </c>
      <c r="D99" s="3">
        <v>5800</v>
      </c>
      <c r="E99" s="3">
        <v>53714013.219999999</v>
      </c>
      <c r="F99">
        <v>65</v>
      </c>
      <c r="G99">
        <v>134</v>
      </c>
      <c r="H99">
        <v>859</v>
      </c>
      <c r="I99" s="348">
        <f t="shared" si="18"/>
        <v>1058</v>
      </c>
      <c r="J99" s="3">
        <v>1416430.18</v>
      </c>
      <c r="K99" s="3">
        <v>7143866.3799999999</v>
      </c>
      <c r="L99" s="3">
        <v>2163841.23</v>
      </c>
      <c r="M99" s="3">
        <v>0</v>
      </c>
      <c r="N99" s="4">
        <v>10724137.790000001</v>
      </c>
      <c r="O99" s="4">
        <v>687074.34</v>
      </c>
      <c r="P99" s="3">
        <v>137</v>
      </c>
      <c r="Q99" s="3">
        <v>149</v>
      </c>
      <c r="R99" s="3">
        <v>38</v>
      </c>
      <c r="S99" s="348">
        <f t="shared" si="19"/>
        <v>324</v>
      </c>
      <c r="T99" s="3">
        <v>499787.31</v>
      </c>
      <c r="U99" s="3">
        <v>290</v>
      </c>
      <c r="V99" s="3">
        <v>175974.02</v>
      </c>
      <c r="W99" s="3">
        <v>322.58</v>
      </c>
      <c r="X99" s="3">
        <v>44.5</v>
      </c>
      <c r="Y99" s="2">
        <v>0</v>
      </c>
      <c r="Z99" s="3">
        <v>3035786.27</v>
      </c>
      <c r="AA99" s="3">
        <v>418290.67</v>
      </c>
      <c r="AB99" s="3">
        <v>0</v>
      </c>
      <c r="AC99" s="3">
        <v>295570.31</v>
      </c>
      <c r="AD99" s="3">
        <v>2418784.9516121591</v>
      </c>
      <c r="AE99" s="3">
        <v>296100</v>
      </c>
      <c r="AF99" s="3">
        <v>1511163.79</v>
      </c>
      <c r="AG99" s="3">
        <v>831299.05</v>
      </c>
      <c r="AH99" s="3">
        <v>2137626.12</v>
      </c>
      <c r="AI99" s="348">
        <f t="shared" si="20"/>
        <v>2968925.17</v>
      </c>
      <c r="AJ99" s="3">
        <v>5771738</v>
      </c>
      <c r="AK99" s="3">
        <v>10450000</v>
      </c>
      <c r="AL99" s="348">
        <f t="shared" si="21"/>
        <v>8233439.4643999999</v>
      </c>
      <c r="AM99" s="3">
        <v>4222038105.9200001</v>
      </c>
      <c r="AN99" s="3">
        <v>4182879743</v>
      </c>
      <c r="AO99" s="269">
        <v>1.1200000000000001</v>
      </c>
      <c r="AP99" s="269">
        <v>1.1200000000000001</v>
      </c>
      <c r="AQ99" s="269">
        <v>0</v>
      </c>
      <c r="AR99" s="174">
        <v>65216.05</v>
      </c>
      <c r="AS99" s="174">
        <v>66520</v>
      </c>
      <c r="AT99" s="174">
        <v>96805</v>
      </c>
      <c r="AU99" s="174">
        <v>98741</v>
      </c>
      <c r="AV99" s="174">
        <v>46784.33</v>
      </c>
      <c r="AW99" s="174">
        <v>47720</v>
      </c>
      <c r="AX99" s="67">
        <v>6873842.6299999999</v>
      </c>
      <c r="AY99" s="67">
        <v>290472.56</v>
      </c>
      <c r="AZ99" s="206">
        <v>124.33199999999999</v>
      </c>
      <c r="BA99">
        <v>4.8578999999999997E-2</v>
      </c>
      <c r="BB99">
        <v>4.0270000000000002E-3</v>
      </c>
      <c r="BC99">
        <v>1.7100000000000001E-2</v>
      </c>
    </row>
    <row r="100" spans="1:55">
      <c r="A100" s="2" t="s">
        <v>169</v>
      </c>
      <c r="B100" s="2" t="s">
        <v>170</v>
      </c>
      <c r="C100" s="3">
        <v>9340.68</v>
      </c>
      <c r="D100" s="3">
        <v>955</v>
      </c>
      <c r="E100" s="3">
        <v>8920347.5399999991</v>
      </c>
      <c r="F100">
        <v>6</v>
      </c>
      <c r="G100">
        <v>10</v>
      </c>
      <c r="H100">
        <v>144</v>
      </c>
      <c r="I100" s="348">
        <f t="shared" si="18"/>
        <v>160</v>
      </c>
      <c r="J100" s="3">
        <v>107372.74</v>
      </c>
      <c r="K100" s="3">
        <v>1195091.6499999999</v>
      </c>
      <c r="L100" s="3">
        <v>282629.77</v>
      </c>
      <c r="M100" s="3">
        <v>0</v>
      </c>
      <c r="N100" s="4">
        <v>1585094.16</v>
      </c>
      <c r="O100" s="4">
        <v>64423.64</v>
      </c>
      <c r="P100" s="3">
        <v>15</v>
      </c>
      <c r="Q100" s="3">
        <v>10</v>
      </c>
      <c r="R100" s="3">
        <v>3</v>
      </c>
      <c r="S100" s="348">
        <f t="shared" si="19"/>
        <v>28</v>
      </c>
      <c r="T100" s="3">
        <v>0</v>
      </c>
      <c r="U100" s="3">
        <v>47.75</v>
      </c>
      <c r="V100" s="3">
        <v>29888.97</v>
      </c>
      <c r="W100" s="3">
        <v>15</v>
      </c>
      <c r="X100" s="3">
        <v>0</v>
      </c>
      <c r="Y100" s="2">
        <v>0</v>
      </c>
      <c r="Z100" s="3">
        <v>143870.18</v>
      </c>
      <c r="AA100" s="3">
        <v>0</v>
      </c>
      <c r="AB100" s="3">
        <v>0</v>
      </c>
      <c r="AC100" s="3">
        <v>51571.29</v>
      </c>
      <c r="AD100" s="3">
        <v>468747.50323234248</v>
      </c>
      <c r="AE100" s="3">
        <v>0</v>
      </c>
      <c r="AF100" s="3">
        <v>231286.2</v>
      </c>
      <c r="AG100" s="3">
        <v>0</v>
      </c>
      <c r="AH100" s="3">
        <v>0</v>
      </c>
      <c r="AI100" s="348">
        <f t="shared" si="20"/>
        <v>0</v>
      </c>
      <c r="AJ100" s="3">
        <v>2440000</v>
      </c>
      <c r="AK100" s="3">
        <v>2440000</v>
      </c>
      <c r="AL100" s="348">
        <f t="shared" si="21"/>
        <v>2440000</v>
      </c>
      <c r="AM100" s="3">
        <v>2324275081.4699998</v>
      </c>
      <c r="AN100" s="3">
        <v>2311185621</v>
      </c>
      <c r="AO100" s="269">
        <v>1.1200000000000001</v>
      </c>
      <c r="AP100" s="269">
        <v>1.1200000000000001</v>
      </c>
      <c r="AQ100" s="269">
        <v>0.04</v>
      </c>
      <c r="AR100" s="174">
        <v>65216.05</v>
      </c>
      <c r="AS100" s="174">
        <v>66520</v>
      </c>
      <c r="AT100" s="174">
        <v>96805</v>
      </c>
      <c r="AU100" s="174">
        <v>98741</v>
      </c>
      <c r="AV100" s="174">
        <v>46784.33</v>
      </c>
      <c r="AW100" s="174">
        <v>47720</v>
      </c>
      <c r="AX100" s="67">
        <v>1194838.25</v>
      </c>
      <c r="AY100" s="67">
        <v>51274.12</v>
      </c>
      <c r="AZ100" s="206">
        <v>19.158999999999999</v>
      </c>
      <c r="BA100">
        <v>4.8578999999999997E-2</v>
      </c>
      <c r="BB100">
        <v>4.0270000000000002E-3</v>
      </c>
      <c r="BC100">
        <v>1.7100000000000001E-2</v>
      </c>
    </row>
    <row r="101" spans="1:55">
      <c r="A101" s="2" t="s">
        <v>171</v>
      </c>
      <c r="B101" s="2" t="s">
        <v>172</v>
      </c>
      <c r="C101" s="3">
        <v>10032.379999999999</v>
      </c>
      <c r="D101" s="3">
        <v>1266</v>
      </c>
      <c r="E101" s="3">
        <v>12700991.51</v>
      </c>
      <c r="F101">
        <v>8</v>
      </c>
      <c r="G101">
        <v>12</v>
      </c>
      <c r="H101">
        <v>194</v>
      </c>
      <c r="I101" s="348">
        <f t="shared" si="18"/>
        <v>214</v>
      </c>
      <c r="J101" s="3">
        <v>138018.07999999999</v>
      </c>
      <c r="K101" s="3">
        <v>1697424.02</v>
      </c>
      <c r="L101" s="3">
        <v>521499.65</v>
      </c>
      <c r="M101" s="3">
        <v>0</v>
      </c>
      <c r="N101" s="4">
        <v>2356941.75</v>
      </c>
      <c r="O101" s="4">
        <v>92012.05</v>
      </c>
      <c r="P101" s="3">
        <v>0</v>
      </c>
      <c r="Q101" s="3">
        <v>10</v>
      </c>
      <c r="R101" s="3">
        <v>2</v>
      </c>
      <c r="S101" s="348">
        <f t="shared" si="19"/>
        <v>12</v>
      </c>
      <c r="T101" s="3">
        <v>0</v>
      </c>
      <c r="U101" s="3">
        <v>63.3</v>
      </c>
      <c r="V101" s="3">
        <v>43198.65</v>
      </c>
      <c r="W101" s="3">
        <v>54</v>
      </c>
      <c r="X101" s="3">
        <v>0</v>
      </c>
      <c r="Y101" s="2">
        <v>0</v>
      </c>
      <c r="Z101" s="3">
        <v>557622.61</v>
      </c>
      <c r="AA101" s="3">
        <v>0</v>
      </c>
      <c r="AB101" s="3">
        <v>0</v>
      </c>
      <c r="AC101" s="3">
        <v>144697.9</v>
      </c>
      <c r="AD101" s="3">
        <v>897956.90377107135</v>
      </c>
      <c r="AE101" s="3">
        <v>0</v>
      </c>
      <c r="AF101" s="3">
        <v>288623.84000000003</v>
      </c>
      <c r="AG101" s="3">
        <v>0</v>
      </c>
      <c r="AH101" s="3">
        <v>0</v>
      </c>
      <c r="AI101" s="348">
        <f t="shared" si="20"/>
        <v>0</v>
      </c>
      <c r="AJ101" s="3">
        <v>3350875</v>
      </c>
      <c r="AK101" s="3">
        <v>3323570.25</v>
      </c>
      <c r="AL101" s="348">
        <f t="shared" si="21"/>
        <v>3336507.2405500002</v>
      </c>
      <c r="AM101" s="3">
        <v>4539472045.04</v>
      </c>
      <c r="AN101" s="3">
        <v>4608122259</v>
      </c>
      <c r="AO101" s="269">
        <v>1.24</v>
      </c>
      <c r="AP101" s="269">
        <v>1.24</v>
      </c>
      <c r="AQ101" s="269">
        <v>0.04</v>
      </c>
      <c r="AR101" s="174">
        <v>65216.05</v>
      </c>
      <c r="AS101" s="174">
        <v>66520</v>
      </c>
      <c r="AT101" s="174">
        <v>96805</v>
      </c>
      <c r="AU101" s="174">
        <v>98741</v>
      </c>
      <c r="AV101" s="174">
        <v>46784.33</v>
      </c>
      <c r="AW101" s="174">
        <v>47720</v>
      </c>
      <c r="AX101" s="67">
        <v>1597951.28</v>
      </c>
      <c r="AY101" s="67">
        <v>74594.19</v>
      </c>
      <c r="AZ101" s="206">
        <v>23.643999999999998</v>
      </c>
      <c r="BA101">
        <v>4.8578999999999997E-2</v>
      </c>
      <c r="BB101">
        <v>4.0270000000000002E-3</v>
      </c>
      <c r="BC101">
        <v>1.7100000000000001E-2</v>
      </c>
    </row>
    <row r="102" spans="1:55">
      <c r="A102" s="2" t="s">
        <v>173</v>
      </c>
      <c r="B102" s="2" t="s">
        <v>174</v>
      </c>
      <c r="C102" s="3">
        <v>20724.97</v>
      </c>
      <c r="D102" s="3">
        <v>27</v>
      </c>
      <c r="E102" s="3">
        <v>559574.18999999994</v>
      </c>
      <c r="F102">
        <v>0</v>
      </c>
      <c r="G102">
        <v>0</v>
      </c>
      <c r="H102">
        <v>2</v>
      </c>
      <c r="I102" s="348">
        <f t="shared" si="18"/>
        <v>2</v>
      </c>
      <c r="J102" s="3">
        <v>0</v>
      </c>
      <c r="K102" s="3">
        <v>17592.16</v>
      </c>
      <c r="L102" s="3">
        <v>828.22</v>
      </c>
      <c r="M102" s="3">
        <v>0</v>
      </c>
      <c r="N102" s="4">
        <v>18420.38</v>
      </c>
      <c r="O102" s="4">
        <v>0</v>
      </c>
      <c r="P102" s="3">
        <v>0</v>
      </c>
      <c r="Q102" s="3">
        <v>0</v>
      </c>
      <c r="R102" s="3">
        <v>0</v>
      </c>
      <c r="S102" s="348">
        <f t="shared" si="19"/>
        <v>0</v>
      </c>
      <c r="T102" s="3">
        <v>0</v>
      </c>
      <c r="U102" s="3">
        <v>0</v>
      </c>
      <c r="V102" s="3">
        <v>0</v>
      </c>
      <c r="W102" s="3">
        <v>0</v>
      </c>
      <c r="X102" s="3">
        <v>0</v>
      </c>
      <c r="Y102" s="2">
        <v>0</v>
      </c>
      <c r="Z102" s="3">
        <v>0</v>
      </c>
      <c r="AA102" s="3">
        <v>0</v>
      </c>
      <c r="AB102" s="3">
        <v>0</v>
      </c>
      <c r="AC102" s="3">
        <v>6469.91</v>
      </c>
      <c r="AD102" s="3">
        <v>53842.859179109997</v>
      </c>
      <c r="AE102" s="3">
        <v>4864.54</v>
      </c>
      <c r="AF102" s="3">
        <v>10587.54</v>
      </c>
      <c r="AG102" s="3">
        <v>0</v>
      </c>
      <c r="AH102" s="3">
        <v>0</v>
      </c>
      <c r="AI102" s="348">
        <f t="shared" si="20"/>
        <v>0</v>
      </c>
      <c r="AJ102" s="3">
        <v>65250</v>
      </c>
      <c r="AK102" s="3">
        <v>75000</v>
      </c>
      <c r="AL102" s="348">
        <f t="shared" si="21"/>
        <v>70380.45</v>
      </c>
      <c r="AM102" s="3">
        <v>61603935</v>
      </c>
      <c r="AN102" s="3">
        <v>44758602</v>
      </c>
      <c r="AO102" s="269">
        <v>1</v>
      </c>
      <c r="AP102" s="269">
        <v>1</v>
      </c>
      <c r="AQ102" s="269">
        <v>0</v>
      </c>
      <c r="AR102" s="174">
        <v>65216.05</v>
      </c>
      <c r="AS102" s="174">
        <v>66520</v>
      </c>
      <c r="AT102" s="174">
        <v>96805</v>
      </c>
      <c r="AU102" s="174">
        <v>98741</v>
      </c>
      <c r="AV102" s="174">
        <v>46784.33</v>
      </c>
      <c r="AW102" s="174">
        <v>47720</v>
      </c>
      <c r="AX102" s="67">
        <v>63098.14</v>
      </c>
      <c r="AY102" s="67">
        <v>3394.47</v>
      </c>
      <c r="AZ102" s="206">
        <v>0.95099999999999996</v>
      </c>
      <c r="BA102">
        <v>4.8578999999999997E-2</v>
      </c>
      <c r="BB102">
        <v>4.0270000000000002E-3</v>
      </c>
      <c r="BC102">
        <v>1.7100000000000001E-2</v>
      </c>
    </row>
    <row r="103" spans="1:55">
      <c r="A103" s="2" t="s">
        <v>175</v>
      </c>
      <c r="B103" s="2" t="s">
        <v>176</v>
      </c>
      <c r="C103" s="3">
        <v>9624.93</v>
      </c>
      <c r="D103" s="3">
        <v>69</v>
      </c>
      <c r="E103" s="3">
        <v>664120.18999999994</v>
      </c>
      <c r="F103">
        <v>1</v>
      </c>
      <c r="G103">
        <v>2</v>
      </c>
      <c r="H103">
        <v>14</v>
      </c>
      <c r="I103" s="348">
        <f t="shared" si="18"/>
        <v>17</v>
      </c>
      <c r="J103" s="3">
        <v>19689.66</v>
      </c>
      <c r="K103" s="3">
        <v>79152.77</v>
      </c>
      <c r="L103" s="3">
        <v>9421</v>
      </c>
      <c r="M103" s="3">
        <v>0</v>
      </c>
      <c r="N103" s="4">
        <v>108263.43000000001</v>
      </c>
      <c r="O103" s="4">
        <v>9844.83</v>
      </c>
      <c r="P103" s="3">
        <v>0</v>
      </c>
      <c r="Q103" s="3">
        <v>0</v>
      </c>
      <c r="R103" s="3">
        <v>0</v>
      </c>
      <c r="S103" s="348">
        <f t="shared" si="19"/>
        <v>0</v>
      </c>
      <c r="T103" s="3">
        <v>0</v>
      </c>
      <c r="U103" s="3">
        <v>3.45</v>
      </c>
      <c r="V103" s="3">
        <v>1907.66</v>
      </c>
      <c r="W103" s="3">
        <v>0</v>
      </c>
      <c r="X103" s="3">
        <v>0</v>
      </c>
      <c r="Y103" s="2">
        <v>0</v>
      </c>
      <c r="Z103" s="3">
        <v>0</v>
      </c>
      <c r="AA103" s="3">
        <v>0</v>
      </c>
      <c r="AB103" s="3">
        <v>0</v>
      </c>
      <c r="AC103" s="3">
        <v>14367.51</v>
      </c>
      <c r="AD103" s="3">
        <v>97584.923193424533</v>
      </c>
      <c r="AE103" s="3">
        <v>21365.84</v>
      </c>
      <c r="AF103" s="3">
        <v>36341.01</v>
      </c>
      <c r="AG103" s="3">
        <v>0</v>
      </c>
      <c r="AH103" s="3">
        <v>0</v>
      </c>
      <c r="AI103" s="348">
        <f t="shared" si="20"/>
        <v>0</v>
      </c>
      <c r="AJ103" s="3">
        <v>227500</v>
      </c>
      <c r="AK103" s="3">
        <v>261579.78</v>
      </c>
      <c r="AL103" s="348">
        <f t="shared" si="21"/>
        <v>245432.78023599999</v>
      </c>
      <c r="AM103" s="3">
        <v>302793922</v>
      </c>
      <c r="AN103" s="3">
        <v>276422267</v>
      </c>
      <c r="AO103" s="269">
        <v>1</v>
      </c>
      <c r="AP103" s="269">
        <v>1</v>
      </c>
      <c r="AQ103" s="269">
        <v>0</v>
      </c>
      <c r="AR103" s="174">
        <v>65216.05</v>
      </c>
      <c r="AS103" s="174">
        <v>66520</v>
      </c>
      <c r="AT103" s="174">
        <v>96805</v>
      </c>
      <c r="AU103" s="174">
        <v>98741</v>
      </c>
      <c r="AV103" s="174">
        <v>46784.33</v>
      </c>
      <c r="AW103" s="174">
        <v>47720</v>
      </c>
      <c r="AX103" s="67">
        <v>92347.69</v>
      </c>
      <c r="AY103" s="67">
        <v>3739.47</v>
      </c>
      <c r="AZ103" s="206">
        <v>1.9019999999999999</v>
      </c>
      <c r="BA103">
        <v>4.8578999999999997E-2</v>
      </c>
      <c r="BB103">
        <v>4.0270000000000002E-3</v>
      </c>
      <c r="BC103">
        <v>1.7100000000000001E-2</v>
      </c>
    </row>
    <row r="104" spans="1:55">
      <c r="A104" s="2" t="s">
        <v>177</v>
      </c>
      <c r="B104" s="2" t="s">
        <v>178</v>
      </c>
      <c r="C104" s="3">
        <v>9850.06</v>
      </c>
      <c r="D104" s="3">
        <v>632.91999999999996</v>
      </c>
      <c r="E104" s="3">
        <v>6234301.1100000003</v>
      </c>
      <c r="F104">
        <v>1</v>
      </c>
      <c r="G104">
        <v>2</v>
      </c>
      <c r="H104">
        <v>63</v>
      </c>
      <c r="I104" s="348">
        <f t="shared" si="18"/>
        <v>66</v>
      </c>
      <c r="J104" s="3">
        <v>19275.009999999998</v>
      </c>
      <c r="K104" s="3">
        <v>524052.76</v>
      </c>
      <c r="L104" s="3">
        <v>51370.3</v>
      </c>
      <c r="M104" s="3">
        <v>0</v>
      </c>
      <c r="N104" s="4">
        <v>594698.07000000007</v>
      </c>
      <c r="O104" s="4">
        <v>9637.51</v>
      </c>
      <c r="P104" s="3">
        <v>0</v>
      </c>
      <c r="Q104" s="3">
        <v>0</v>
      </c>
      <c r="R104" s="3">
        <v>0</v>
      </c>
      <c r="S104" s="348">
        <f t="shared" si="19"/>
        <v>0</v>
      </c>
      <c r="T104" s="3">
        <v>0</v>
      </c>
      <c r="U104" s="3">
        <v>31.65</v>
      </c>
      <c r="V104" s="3">
        <v>18268.87</v>
      </c>
      <c r="W104" s="3">
        <v>8.64</v>
      </c>
      <c r="X104" s="3">
        <v>5.44</v>
      </c>
      <c r="Y104" s="2">
        <v>0</v>
      </c>
      <c r="Z104" s="3">
        <v>78304.289999999994</v>
      </c>
      <c r="AA104" s="3">
        <v>49108.26</v>
      </c>
      <c r="AB104" s="3">
        <v>0</v>
      </c>
      <c r="AC104" s="3">
        <v>42159.63</v>
      </c>
      <c r="AD104" s="3">
        <v>394646.57347340864</v>
      </c>
      <c r="AE104" s="3">
        <v>0</v>
      </c>
      <c r="AF104" s="3">
        <v>74882.33</v>
      </c>
      <c r="AG104" s="3">
        <v>111684.17</v>
      </c>
      <c r="AH104" s="3">
        <v>287187.88</v>
      </c>
      <c r="AI104" s="348">
        <f t="shared" si="20"/>
        <v>398872.05</v>
      </c>
      <c r="AJ104" s="3">
        <v>562186.62600000005</v>
      </c>
      <c r="AK104" s="3">
        <v>573153</v>
      </c>
      <c r="AL104" s="348">
        <f t="shared" si="21"/>
        <v>567957.13199879997</v>
      </c>
      <c r="AM104" s="3">
        <v>374791084</v>
      </c>
      <c r="AN104" s="3">
        <v>360108925</v>
      </c>
      <c r="AO104" s="269">
        <v>1.06</v>
      </c>
      <c r="AP104" s="269">
        <v>1.06</v>
      </c>
      <c r="AQ104" s="269">
        <v>0</v>
      </c>
      <c r="AR104" s="174">
        <v>65216.05</v>
      </c>
      <c r="AS104" s="174">
        <v>66520</v>
      </c>
      <c r="AT104" s="174">
        <v>96805</v>
      </c>
      <c r="AU104" s="174">
        <v>98741</v>
      </c>
      <c r="AV104" s="174">
        <v>46784.33</v>
      </c>
      <c r="AW104" s="174">
        <v>47720</v>
      </c>
      <c r="AX104" s="67">
        <v>323404.34000000003</v>
      </c>
      <c r="AY104" s="67">
        <v>14849.92</v>
      </c>
      <c r="AZ104" s="206">
        <v>2.9209999999999998</v>
      </c>
      <c r="BA104">
        <v>4.8578999999999997E-2</v>
      </c>
      <c r="BB104">
        <v>4.0270000000000002E-3</v>
      </c>
      <c r="BC104">
        <v>1.7100000000000001E-2</v>
      </c>
    </row>
    <row r="105" spans="1:55">
      <c r="A105" s="2" t="s">
        <v>179</v>
      </c>
      <c r="B105" s="2" t="s">
        <v>180</v>
      </c>
      <c r="C105" s="3">
        <v>9435.4</v>
      </c>
      <c r="D105" s="3">
        <v>767</v>
      </c>
      <c r="E105" s="3">
        <v>7236952.5199999996</v>
      </c>
      <c r="F105">
        <v>4</v>
      </c>
      <c r="G105">
        <v>10</v>
      </c>
      <c r="H105">
        <v>120</v>
      </c>
      <c r="I105" s="348">
        <f t="shared" si="18"/>
        <v>134</v>
      </c>
      <c r="J105" s="3">
        <v>104763.85</v>
      </c>
      <c r="K105" s="3">
        <v>936451.37</v>
      </c>
      <c r="L105" s="3">
        <v>255555.01</v>
      </c>
      <c r="M105" s="3">
        <v>0</v>
      </c>
      <c r="N105" s="4">
        <v>1296770.23</v>
      </c>
      <c r="O105" s="4">
        <v>41905.54</v>
      </c>
      <c r="P105" s="3">
        <v>4</v>
      </c>
      <c r="Q105" s="3">
        <v>6</v>
      </c>
      <c r="R105" s="3">
        <v>2</v>
      </c>
      <c r="S105" s="348">
        <f t="shared" si="19"/>
        <v>12</v>
      </c>
      <c r="T105" s="3">
        <v>0</v>
      </c>
      <c r="U105" s="3">
        <v>38.35</v>
      </c>
      <c r="V105" s="3">
        <v>23287.57</v>
      </c>
      <c r="W105" s="3">
        <v>33</v>
      </c>
      <c r="X105" s="3">
        <v>0</v>
      </c>
      <c r="Y105" s="2">
        <v>0</v>
      </c>
      <c r="Z105" s="3">
        <v>310511.78000000003</v>
      </c>
      <c r="AA105" s="3">
        <v>0</v>
      </c>
      <c r="AB105" s="3">
        <v>0</v>
      </c>
      <c r="AC105" s="3">
        <v>97012.68</v>
      </c>
      <c r="AD105" s="3">
        <v>875331.41445863061</v>
      </c>
      <c r="AE105" s="3">
        <v>160062.6</v>
      </c>
      <c r="AF105" s="3">
        <v>275130.65999999997</v>
      </c>
      <c r="AG105" s="3">
        <v>0</v>
      </c>
      <c r="AH105" s="3">
        <v>0</v>
      </c>
      <c r="AI105" s="348">
        <f t="shared" si="20"/>
        <v>0</v>
      </c>
      <c r="AJ105" s="3">
        <v>2339125</v>
      </c>
      <c r="AK105" s="3">
        <v>2127853.86</v>
      </c>
      <c r="AL105" s="348">
        <f t="shared" si="21"/>
        <v>2227954.1261320002</v>
      </c>
      <c r="AM105" s="3">
        <v>2023726880</v>
      </c>
      <c r="AN105" s="3">
        <v>2077683661</v>
      </c>
      <c r="AO105" s="269">
        <v>1.1200000000000001</v>
      </c>
      <c r="AP105" s="269">
        <v>1.1200000000000001</v>
      </c>
      <c r="AQ105" s="269">
        <v>0</v>
      </c>
      <c r="AR105" s="174">
        <v>65216.05</v>
      </c>
      <c r="AS105" s="174">
        <v>66520</v>
      </c>
      <c r="AT105" s="174">
        <v>96805</v>
      </c>
      <c r="AU105" s="174">
        <v>98741</v>
      </c>
      <c r="AV105" s="174">
        <v>46784.33</v>
      </c>
      <c r="AW105" s="174">
        <v>47720</v>
      </c>
      <c r="AX105" s="67">
        <v>901829.99</v>
      </c>
      <c r="AY105" s="67">
        <v>38239.279999999999</v>
      </c>
      <c r="AZ105" s="206">
        <v>14.539</v>
      </c>
      <c r="BA105">
        <v>4.8578999999999997E-2</v>
      </c>
      <c r="BB105">
        <v>4.0270000000000002E-3</v>
      </c>
      <c r="BC105">
        <v>1.7100000000000001E-2</v>
      </c>
    </row>
    <row r="106" spans="1:55">
      <c r="A106" s="2" t="s">
        <v>181</v>
      </c>
      <c r="B106" s="2" t="s">
        <v>182</v>
      </c>
      <c r="C106" s="3">
        <v>8927.83</v>
      </c>
      <c r="D106" s="3">
        <v>1204</v>
      </c>
      <c r="E106" s="3">
        <v>10749113.24</v>
      </c>
      <c r="F106">
        <v>10</v>
      </c>
      <c r="G106">
        <v>18</v>
      </c>
      <c r="H106">
        <v>174</v>
      </c>
      <c r="I106" s="348">
        <f t="shared" si="18"/>
        <v>202</v>
      </c>
      <c r="J106" s="3">
        <v>183598.03</v>
      </c>
      <c r="K106" s="3">
        <v>1431070.86</v>
      </c>
      <c r="L106" s="3">
        <v>278341.61</v>
      </c>
      <c r="M106" s="3">
        <v>0</v>
      </c>
      <c r="N106" s="4">
        <v>1893010.5</v>
      </c>
      <c r="O106" s="4">
        <v>101998.91</v>
      </c>
      <c r="P106" s="3">
        <v>26</v>
      </c>
      <c r="Q106" s="3">
        <v>9</v>
      </c>
      <c r="R106" s="3">
        <v>5</v>
      </c>
      <c r="S106" s="348">
        <f t="shared" si="19"/>
        <v>40</v>
      </c>
      <c r="T106" s="3">
        <v>0</v>
      </c>
      <c r="U106" s="3">
        <v>60.2</v>
      </c>
      <c r="V106" s="3">
        <v>35981.08</v>
      </c>
      <c r="W106" s="3">
        <v>55</v>
      </c>
      <c r="X106" s="3">
        <v>0</v>
      </c>
      <c r="Y106" s="2">
        <v>0</v>
      </c>
      <c r="Z106" s="3">
        <v>507561.12</v>
      </c>
      <c r="AA106" s="3">
        <v>0</v>
      </c>
      <c r="AB106" s="3">
        <v>0</v>
      </c>
      <c r="AC106" s="3">
        <v>114892.2</v>
      </c>
      <c r="AD106" s="3">
        <v>610122.45261707413</v>
      </c>
      <c r="AE106" s="3">
        <v>243364.88</v>
      </c>
      <c r="AF106" s="3">
        <v>405953.78</v>
      </c>
      <c r="AG106" s="3">
        <v>0</v>
      </c>
      <c r="AH106" s="3">
        <v>0</v>
      </c>
      <c r="AI106" s="348">
        <f t="shared" si="20"/>
        <v>0</v>
      </c>
      <c r="AJ106" s="3">
        <v>2853475.0000000005</v>
      </c>
      <c r="AK106" s="3">
        <v>3030000</v>
      </c>
      <c r="AL106" s="348">
        <f t="shared" si="21"/>
        <v>2946362.4550000001</v>
      </c>
      <c r="AM106" s="3">
        <v>2704402190</v>
      </c>
      <c r="AN106" s="3">
        <v>2784035667</v>
      </c>
      <c r="AO106" s="269">
        <v>1.06</v>
      </c>
      <c r="AP106" s="269">
        <v>1.06</v>
      </c>
      <c r="AQ106" s="269">
        <v>0.04</v>
      </c>
      <c r="AR106" s="174">
        <v>65216.05</v>
      </c>
      <c r="AS106" s="174">
        <v>66520</v>
      </c>
      <c r="AT106" s="174">
        <v>96805</v>
      </c>
      <c r="AU106" s="174">
        <v>98741</v>
      </c>
      <c r="AV106" s="174">
        <v>46784.33</v>
      </c>
      <c r="AW106" s="174">
        <v>47720</v>
      </c>
      <c r="AX106" s="67">
        <v>1422933.6</v>
      </c>
      <c r="AY106" s="67">
        <v>57087.15</v>
      </c>
      <c r="AZ106" s="206">
        <v>20.858000000000001</v>
      </c>
      <c r="BA106">
        <v>4.8578999999999997E-2</v>
      </c>
      <c r="BB106">
        <v>4.0270000000000002E-3</v>
      </c>
      <c r="BC106">
        <v>1.7100000000000001E-2</v>
      </c>
    </row>
    <row r="107" spans="1:55">
      <c r="A107" s="2" t="s">
        <v>183</v>
      </c>
      <c r="B107" s="2" t="s">
        <v>184</v>
      </c>
      <c r="C107" s="3">
        <v>9626.35</v>
      </c>
      <c r="D107" s="3">
        <v>52873</v>
      </c>
      <c r="E107" s="3">
        <v>508973988.74000001</v>
      </c>
      <c r="F107">
        <v>611</v>
      </c>
      <c r="G107">
        <v>455</v>
      </c>
      <c r="H107">
        <v>7137.86</v>
      </c>
      <c r="I107" s="348">
        <f t="shared" si="18"/>
        <v>8203.86</v>
      </c>
      <c r="J107" s="3">
        <v>5027474.95</v>
      </c>
      <c r="K107" s="3">
        <v>68079546.420000002</v>
      </c>
      <c r="L107" s="3">
        <v>15417012.23</v>
      </c>
      <c r="M107" s="3">
        <v>0</v>
      </c>
      <c r="N107" s="4">
        <v>88524033.600000009</v>
      </c>
      <c r="O107" s="4">
        <v>6751180.6500000004</v>
      </c>
      <c r="P107" s="3">
        <v>4437</v>
      </c>
      <c r="Q107" s="3">
        <v>1880</v>
      </c>
      <c r="R107" s="3">
        <v>1606</v>
      </c>
      <c r="S107" s="348">
        <f t="shared" si="19"/>
        <v>7923</v>
      </c>
      <c r="T107" s="3">
        <v>11407838.91</v>
      </c>
      <c r="U107" s="3">
        <v>2643.65</v>
      </c>
      <c r="V107" s="3">
        <v>1679814.51</v>
      </c>
      <c r="W107" s="3">
        <v>1200</v>
      </c>
      <c r="X107" s="3">
        <v>166</v>
      </c>
      <c r="Y107" s="2">
        <v>114</v>
      </c>
      <c r="Z107" s="3">
        <v>11734365.16</v>
      </c>
      <c r="AA107" s="3">
        <v>1621061.85</v>
      </c>
      <c r="AB107" s="3">
        <v>1228581.96</v>
      </c>
      <c r="AC107" s="3">
        <v>0</v>
      </c>
      <c r="AD107" s="3">
        <v>33064730.139852379</v>
      </c>
      <c r="AE107" s="3">
        <v>5110410.7300000004</v>
      </c>
      <c r="AF107" s="3">
        <v>11817417.859999999</v>
      </c>
      <c r="AG107" s="3">
        <v>0</v>
      </c>
      <c r="AH107" s="3">
        <v>0</v>
      </c>
      <c r="AI107" s="348">
        <f t="shared" si="20"/>
        <v>0</v>
      </c>
      <c r="AJ107" s="3">
        <v>133885550</v>
      </c>
      <c r="AK107" s="3">
        <v>164111766</v>
      </c>
      <c r="AL107" s="348">
        <f t="shared" si="21"/>
        <v>149790584.8592</v>
      </c>
      <c r="AM107" s="3">
        <v>244342237051</v>
      </c>
      <c r="AN107" s="3">
        <v>258869984625</v>
      </c>
      <c r="AO107" s="269">
        <v>1.18</v>
      </c>
      <c r="AP107" s="269">
        <v>1.18</v>
      </c>
      <c r="AQ107" s="269">
        <v>0</v>
      </c>
      <c r="AR107" s="174">
        <v>65216.05</v>
      </c>
      <c r="AS107" s="174">
        <v>66520</v>
      </c>
      <c r="AT107" s="174">
        <v>96805</v>
      </c>
      <c r="AU107" s="174">
        <v>98741</v>
      </c>
      <c r="AV107" s="174">
        <v>46784.33</v>
      </c>
      <c r="AW107" s="174">
        <v>47720</v>
      </c>
      <c r="AX107" s="67">
        <v>65808623.119999997</v>
      </c>
      <c r="AY107" s="67">
        <v>2947048.47</v>
      </c>
      <c r="AZ107" s="206">
        <v>1211.9349999999999</v>
      </c>
      <c r="BA107">
        <v>4.8578999999999997E-2</v>
      </c>
      <c r="BB107">
        <v>4.0270000000000002E-3</v>
      </c>
      <c r="BC107">
        <v>1.7100000000000001E-2</v>
      </c>
    </row>
    <row r="108" spans="1:55">
      <c r="A108" s="2" t="s">
        <v>185</v>
      </c>
      <c r="B108" s="2" t="s">
        <v>186</v>
      </c>
      <c r="C108" s="3">
        <v>9220.69</v>
      </c>
      <c r="D108" s="3">
        <v>22439</v>
      </c>
      <c r="E108" s="3">
        <v>206902976.03999999</v>
      </c>
      <c r="F108">
        <v>150</v>
      </c>
      <c r="G108">
        <v>275</v>
      </c>
      <c r="H108">
        <v>2925</v>
      </c>
      <c r="I108" s="348">
        <f t="shared" si="18"/>
        <v>3350</v>
      </c>
      <c r="J108" s="3">
        <v>2893896.23</v>
      </c>
      <c r="K108" s="3">
        <v>26566683.100000001</v>
      </c>
      <c r="L108" s="3">
        <v>7418452.1299999999</v>
      </c>
      <c r="M108" s="3">
        <v>0</v>
      </c>
      <c r="N108" s="4">
        <v>36879031.460000001</v>
      </c>
      <c r="O108" s="4">
        <v>1578488.85</v>
      </c>
      <c r="P108" s="3">
        <v>3718</v>
      </c>
      <c r="Q108" s="3">
        <v>1682</v>
      </c>
      <c r="R108" s="3">
        <v>1100</v>
      </c>
      <c r="S108" s="348">
        <f t="shared" si="19"/>
        <v>6500</v>
      </c>
      <c r="T108" s="3">
        <v>9122619.9700000007</v>
      </c>
      <c r="U108" s="3">
        <v>1121.95</v>
      </c>
      <c r="V108" s="3">
        <v>680608.53</v>
      </c>
      <c r="W108" s="3">
        <v>1240</v>
      </c>
      <c r="X108" s="3">
        <v>135</v>
      </c>
      <c r="Y108" s="2">
        <v>0</v>
      </c>
      <c r="Z108" s="3">
        <v>11669475.59</v>
      </c>
      <c r="AA108" s="3">
        <v>1268502.31</v>
      </c>
      <c r="AB108" s="3">
        <v>0</v>
      </c>
      <c r="AC108" s="3">
        <v>624018.48</v>
      </c>
      <c r="AD108" s="3">
        <v>13445131.839494165</v>
      </c>
      <c r="AE108" s="3">
        <v>5847184.8700000001</v>
      </c>
      <c r="AF108" s="3">
        <v>9373725.4199999999</v>
      </c>
      <c r="AG108" s="3">
        <v>2927310.14</v>
      </c>
      <c r="AH108" s="3">
        <v>7527368.9400000004</v>
      </c>
      <c r="AI108" s="348">
        <f t="shared" si="20"/>
        <v>10454679.08</v>
      </c>
      <c r="AJ108" s="3">
        <v>24644364.441</v>
      </c>
      <c r="AK108" s="3">
        <v>33000000</v>
      </c>
      <c r="AL108" s="348">
        <f t="shared" si="21"/>
        <v>29041099.872145802</v>
      </c>
      <c r="AM108" s="3">
        <v>16429576294</v>
      </c>
      <c r="AN108" s="3">
        <v>16617382913</v>
      </c>
      <c r="AO108" s="269">
        <v>1.1200000000000001</v>
      </c>
      <c r="AP108" s="269">
        <v>1.1200000000000001</v>
      </c>
      <c r="AQ108" s="269">
        <v>0</v>
      </c>
      <c r="AR108" s="174">
        <v>65216.05</v>
      </c>
      <c r="AS108" s="174">
        <v>66520</v>
      </c>
      <c r="AT108" s="174">
        <v>96805</v>
      </c>
      <c r="AU108" s="174">
        <v>98741</v>
      </c>
      <c r="AV108" s="174">
        <v>46784.33</v>
      </c>
      <c r="AW108" s="174">
        <v>47720</v>
      </c>
      <c r="AX108" s="67">
        <v>26598870.239999998</v>
      </c>
      <c r="AY108" s="67">
        <v>1115119.6200000001</v>
      </c>
      <c r="AZ108" s="206">
        <v>456.904</v>
      </c>
      <c r="BA108">
        <v>4.8578999999999997E-2</v>
      </c>
      <c r="BB108">
        <v>4.0270000000000002E-3</v>
      </c>
      <c r="BC108">
        <v>1.7100000000000001E-2</v>
      </c>
    </row>
    <row r="109" spans="1:55">
      <c r="A109" s="2" t="s">
        <v>187</v>
      </c>
      <c r="B109" s="2" t="s">
        <v>188</v>
      </c>
      <c r="C109" s="3">
        <v>9384.34</v>
      </c>
      <c r="D109" s="3">
        <v>4034</v>
      </c>
      <c r="E109" s="3">
        <v>37856419.600000001</v>
      </c>
      <c r="F109">
        <v>30</v>
      </c>
      <c r="G109">
        <v>57</v>
      </c>
      <c r="H109">
        <v>600</v>
      </c>
      <c r="I109" s="348">
        <f t="shared" si="18"/>
        <v>687</v>
      </c>
      <c r="J109" s="3">
        <v>610420.61</v>
      </c>
      <c r="K109" s="3">
        <v>5034325.32</v>
      </c>
      <c r="L109" s="3">
        <v>1367008.01</v>
      </c>
      <c r="M109" s="3">
        <v>0</v>
      </c>
      <c r="N109" s="4">
        <v>7011753.9400000004</v>
      </c>
      <c r="O109" s="4">
        <v>321274.01</v>
      </c>
      <c r="P109" s="3">
        <v>165</v>
      </c>
      <c r="Q109" s="3">
        <v>90</v>
      </c>
      <c r="R109" s="3">
        <v>53</v>
      </c>
      <c r="S109" s="348">
        <f t="shared" si="19"/>
        <v>308</v>
      </c>
      <c r="T109" s="3">
        <v>0</v>
      </c>
      <c r="U109" s="3">
        <v>0</v>
      </c>
      <c r="V109" s="3">
        <v>0</v>
      </c>
      <c r="W109" s="3">
        <v>250</v>
      </c>
      <c r="X109" s="3">
        <v>20</v>
      </c>
      <c r="Y109" s="2">
        <v>0</v>
      </c>
      <c r="Z109" s="3">
        <v>2398494.5099999998</v>
      </c>
      <c r="AA109" s="3">
        <v>191423.22</v>
      </c>
      <c r="AB109" s="3">
        <v>0</v>
      </c>
      <c r="AC109" s="3">
        <v>383037.31</v>
      </c>
      <c r="AD109" s="3">
        <v>2366854.3162688003</v>
      </c>
      <c r="AE109" s="3">
        <v>2282.42</v>
      </c>
      <c r="AF109" s="3">
        <v>836456.09</v>
      </c>
      <c r="AG109" s="3">
        <v>291003.34000000003</v>
      </c>
      <c r="AH109" s="3">
        <v>748294.29</v>
      </c>
      <c r="AI109" s="348">
        <f t="shared" si="20"/>
        <v>1039297.6300000001</v>
      </c>
      <c r="AJ109" s="3">
        <v>6320160</v>
      </c>
      <c r="AK109" s="3">
        <v>7268164</v>
      </c>
      <c r="AL109" s="348">
        <f t="shared" si="21"/>
        <v>6818999.7048000004</v>
      </c>
      <c r="AM109" s="3">
        <v>4229018295</v>
      </c>
      <c r="AN109" s="3">
        <v>4134199115</v>
      </c>
      <c r="AO109" s="269">
        <v>1.1200000000000001</v>
      </c>
      <c r="AP109" s="269">
        <v>1.1200000000000001</v>
      </c>
      <c r="AQ109" s="269">
        <v>0.04</v>
      </c>
      <c r="AR109" s="174">
        <v>65216.05</v>
      </c>
      <c r="AS109" s="174">
        <v>66520</v>
      </c>
      <c r="AT109" s="174">
        <v>96805</v>
      </c>
      <c r="AU109" s="174">
        <v>98741</v>
      </c>
      <c r="AV109" s="174">
        <v>46784.33</v>
      </c>
      <c r="AW109" s="174">
        <v>47720</v>
      </c>
      <c r="AX109" s="67">
        <v>4898833.16</v>
      </c>
      <c r="AY109" s="67">
        <v>210968.52</v>
      </c>
      <c r="AZ109" s="206">
        <v>80.578000000000003</v>
      </c>
      <c r="BA109">
        <v>4.8578999999999997E-2</v>
      </c>
      <c r="BB109">
        <v>4.0270000000000002E-3</v>
      </c>
      <c r="BC109">
        <v>1.7100000000000001E-2</v>
      </c>
    </row>
    <row r="110" spans="1:55">
      <c r="A110" s="2" t="s">
        <v>189</v>
      </c>
      <c r="B110" s="2" t="s">
        <v>190</v>
      </c>
      <c r="C110" s="3">
        <v>9446.49</v>
      </c>
      <c r="D110" s="3">
        <v>4293.95</v>
      </c>
      <c r="E110" s="3">
        <v>40562767</v>
      </c>
      <c r="F110">
        <v>20</v>
      </c>
      <c r="G110">
        <v>26</v>
      </c>
      <c r="H110">
        <v>391</v>
      </c>
      <c r="I110" s="348">
        <f t="shared" si="18"/>
        <v>437</v>
      </c>
      <c r="J110" s="3">
        <v>280470.07</v>
      </c>
      <c r="K110" s="3">
        <v>3640612.2</v>
      </c>
      <c r="L110" s="3">
        <v>815355.2</v>
      </c>
      <c r="M110" s="3">
        <v>0</v>
      </c>
      <c r="N110" s="4">
        <v>4736437.47</v>
      </c>
      <c r="O110" s="4">
        <v>215746.21</v>
      </c>
      <c r="P110" s="3">
        <v>153</v>
      </c>
      <c r="Q110" s="3">
        <v>31</v>
      </c>
      <c r="R110" s="3">
        <v>125</v>
      </c>
      <c r="S110" s="348">
        <f t="shared" si="19"/>
        <v>309</v>
      </c>
      <c r="T110" s="3">
        <v>387284.44</v>
      </c>
      <c r="U110" s="3">
        <v>214.7</v>
      </c>
      <c r="V110" s="3">
        <v>136415.95000000001</v>
      </c>
      <c r="W110" s="3">
        <v>247.99</v>
      </c>
      <c r="X110" s="3">
        <v>8.61</v>
      </c>
      <c r="Y110" s="2">
        <v>0</v>
      </c>
      <c r="Z110" s="3">
        <v>2424874.9500000002</v>
      </c>
      <c r="AA110" s="3">
        <v>84055.56</v>
      </c>
      <c r="AB110" s="3">
        <v>0</v>
      </c>
      <c r="AC110" s="3">
        <v>341248.77</v>
      </c>
      <c r="AD110" s="3">
        <v>1713307.9958163092</v>
      </c>
      <c r="AE110" s="3">
        <v>0</v>
      </c>
      <c r="AF110" s="3">
        <v>107609.66</v>
      </c>
      <c r="AG110" s="3">
        <v>0</v>
      </c>
      <c r="AH110" s="3">
        <v>0</v>
      </c>
      <c r="AI110" s="348">
        <f t="shared" si="20"/>
        <v>0</v>
      </c>
      <c r="AJ110" s="3">
        <v>11129875</v>
      </c>
      <c r="AK110" s="3">
        <v>11328306.219999999</v>
      </c>
      <c r="AL110" s="348">
        <f t="shared" si="21"/>
        <v>11234289.507964</v>
      </c>
      <c r="AM110" s="3">
        <v>14624681531</v>
      </c>
      <c r="AN110" s="3">
        <v>15229627683</v>
      </c>
      <c r="AO110" s="269">
        <v>1.18</v>
      </c>
      <c r="AP110" s="269">
        <v>1.18</v>
      </c>
      <c r="AQ110" s="269">
        <v>0</v>
      </c>
      <c r="AR110" s="174">
        <v>65216.05</v>
      </c>
      <c r="AS110" s="174">
        <v>66520</v>
      </c>
      <c r="AT110" s="174">
        <v>96805</v>
      </c>
      <c r="AU110" s="174">
        <v>98741</v>
      </c>
      <c r="AV110" s="174">
        <v>46784.33</v>
      </c>
      <c r="AW110" s="174">
        <v>47720</v>
      </c>
      <c r="AX110" s="67">
        <v>5406017.0700000003</v>
      </c>
      <c r="AY110" s="67">
        <v>229555.82</v>
      </c>
      <c r="AZ110" s="206">
        <v>72.561000000000007</v>
      </c>
      <c r="BA110">
        <v>4.8578999999999997E-2</v>
      </c>
      <c r="BB110">
        <v>4.0270000000000002E-3</v>
      </c>
      <c r="BC110">
        <v>1.7100000000000001E-2</v>
      </c>
    </row>
    <row r="111" spans="1:55">
      <c r="A111" s="2" t="s">
        <v>191</v>
      </c>
      <c r="B111" s="2" t="s">
        <v>192</v>
      </c>
      <c r="C111" s="3">
        <v>9613.8700000000008</v>
      </c>
      <c r="D111" s="3">
        <v>18273</v>
      </c>
      <c r="E111" s="3">
        <v>175674183.97999999</v>
      </c>
      <c r="F111">
        <v>171</v>
      </c>
      <c r="G111">
        <v>236</v>
      </c>
      <c r="H111">
        <v>2675</v>
      </c>
      <c r="I111" s="348">
        <f t="shared" si="18"/>
        <v>3082</v>
      </c>
      <c r="J111" s="3">
        <v>2590344.73</v>
      </c>
      <c r="K111" s="3">
        <v>23370755.600000001</v>
      </c>
      <c r="L111" s="3">
        <v>6149463.9000000004</v>
      </c>
      <c r="M111" s="3">
        <v>0</v>
      </c>
      <c r="N111" s="4">
        <v>32110564.230000004</v>
      </c>
      <c r="O111" s="4">
        <v>1876902.33</v>
      </c>
      <c r="P111" s="3">
        <v>3550</v>
      </c>
      <c r="Q111" s="3">
        <v>1800</v>
      </c>
      <c r="R111" s="3">
        <v>1070</v>
      </c>
      <c r="S111" s="348">
        <f t="shared" si="19"/>
        <v>6420</v>
      </c>
      <c r="T111" s="3">
        <v>9527704.8599999994</v>
      </c>
      <c r="U111" s="3">
        <v>913.65</v>
      </c>
      <c r="V111" s="3">
        <v>580540.37</v>
      </c>
      <c r="W111" s="3">
        <v>500</v>
      </c>
      <c r="X111" s="3">
        <v>117.23</v>
      </c>
      <c r="Y111" s="2">
        <v>395</v>
      </c>
      <c r="Z111" s="3">
        <v>4889408.0199999996</v>
      </c>
      <c r="AA111" s="3">
        <v>1144750.9099999999</v>
      </c>
      <c r="AB111" s="3">
        <v>4257031.58</v>
      </c>
      <c r="AC111" s="3">
        <v>663793.49</v>
      </c>
      <c r="AD111" s="3">
        <v>6906344.3525499627</v>
      </c>
      <c r="AE111" s="3">
        <v>5157759.01</v>
      </c>
      <c r="AF111" s="3">
        <v>8719914.9499999993</v>
      </c>
      <c r="AG111" s="3">
        <v>0</v>
      </c>
      <c r="AH111" s="3">
        <v>0</v>
      </c>
      <c r="AI111" s="348">
        <f t="shared" si="20"/>
        <v>0</v>
      </c>
      <c r="AJ111" s="3">
        <v>31937529.4965</v>
      </c>
      <c r="AK111" s="3">
        <v>47568254.799999997</v>
      </c>
      <c r="AL111" s="348">
        <f t="shared" si="21"/>
        <v>40162417.151201695</v>
      </c>
      <c r="AM111" s="3">
        <v>21291686331</v>
      </c>
      <c r="AN111" s="3">
        <v>21703207397</v>
      </c>
      <c r="AO111" s="269">
        <v>1.18</v>
      </c>
      <c r="AP111" s="269">
        <v>1.18</v>
      </c>
      <c r="AQ111" s="269">
        <v>0</v>
      </c>
      <c r="AR111" s="174">
        <v>65216.05</v>
      </c>
      <c r="AS111" s="174">
        <v>66520</v>
      </c>
      <c r="AT111" s="174">
        <v>96805</v>
      </c>
      <c r="AU111" s="174">
        <v>98741</v>
      </c>
      <c r="AV111" s="174">
        <v>46784.33</v>
      </c>
      <c r="AW111" s="174">
        <v>47720</v>
      </c>
      <c r="AX111" s="67">
        <v>22121532.57</v>
      </c>
      <c r="AY111" s="67">
        <v>977777.94</v>
      </c>
      <c r="AZ111" s="206">
        <v>384.07100000000003</v>
      </c>
      <c r="BA111">
        <v>4.8578999999999997E-2</v>
      </c>
      <c r="BB111">
        <v>4.0270000000000002E-3</v>
      </c>
      <c r="BC111">
        <v>1.7100000000000001E-2</v>
      </c>
    </row>
    <row r="112" spans="1:55">
      <c r="A112" s="2" t="s">
        <v>193</v>
      </c>
      <c r="B112" s="2" t="s">
        <v>194</v>
      </c>
      <c r="C112" s="3">
        <v>9001.15</v>
      </c>
      <c r="D112" s="3">
        <v>1507</v>
      </c>
      <c r="E112" s="3">
        <v>13564730.810000001</v>
      </c>
      <c r="F112">
        <v>3</v>
      </c>
      <c r="G112">
        <v>10</v>
      </c>
      <c r="H112">
        <v>175</v>
      </c>
      <c r="I112" s="348">
        <f t="shared" si="18"/>
        <v>188</v>
      </c>
      <c r="J112" s="3">
        <v>102741.23</v>
      </c>
      <c r="K112" s="3">
        <v>1551917.48</v>
      </c>
      <c r="L112" s="3">
        <v>263510.46999999997</v>
      </c>
      <c r="M112" s="3">
        <v>0</v>
      </c>
      <c r="N112" s="4">
        <v>1918169.18</v>
      </c>
      <c r="O112" s="4">
        <v>30822.37</v>
      </c>
      <c r="P112" s="3">
        <v>49</v>
      </c>
      <c r="Q112" s="3">
        <v>28</v>
      </c>
      <c r="R112" s="3">
        <v>11</v>
      </c>
      <c r="S112" s="348">
        <f t="shared" si="19"/>
        <v>88</v>
      </c>
      <c r="T112" s="3">
        <v>128345.14</v>
      </c>
      <c r="U112" s="3">
        <v>75.349999999999994</v>
      </c>
      <c r="V112" s="3">
        <v>45732.17</v>
      </c>
      <c r="W112" s="3">
        <v>76</v>
      </c>
      <c r="X112" s="3">
        <v>25</v>
      </c>
      <c r="Y112" s="2">
        <v>0</v>
      </c>
      <c r="Z112" s="3">
        <v>715144.03</v>
      </c>
      <c r="AA112" s="3">
        <v>234849.25</v>
      </c>
      <c r="AB112" s="3">
        <v>0</v>
      </c>
      <c r="AC112" s="3">
        <v>13514.06</v>
      </c>
      <c r="AD112" s="3">
        <v>841823.05846903496</v>
      </c>
      <c r="AE112" s="3">
        <v>0</v>
      </c>
      <c r="AF112" s="3">
        <v>222865.32</v>
      </c>
      <c r="AG112" s="3">
        <v>0</v>
      </c>
      <c r="AH112" s="3">
        <v>0</v>
      </c>
      <c r="AI112" s="348">
        <f t="shared" si="20"/>
        <v>0</v>
      </c>
      <c r="AJ112" s="3">
        <v>3916524.9999999995</v>
      </c>
      <c r="AK112" s="3">
        <v>3900757.85</v>
      </c>
      <c r="AL112" s="348">
        <f t="shared" si="21"/>
        <v>3908228.3256699997</v>
      </c>
      <c r="AM112" s="3">
        <v>3232432615</v>
      </c>
      <c r="AN112" s="3">
        <v>3233030199</v>
      </c>
      <c r="AO112" s="269">
        <v>1.1200000000000001</v>
      </c>
      <c r="AP112" s="269">
        <v>1.1200000000000001</v>
      </c>
      <c r="AQ112" s="269">
        <v>0</v>
      </c>
      <c r="AR112" s="174">
        <v>65216.05</v>
      </c>
      <c r="AS112" s="174">
        <v>66520</v>
      </c>
      <c r="AT112" s="174">
        <v>96805</v>
      </c>
      <c r="AU112" s="174">
        <v>98741</v>
      </c>
      <c r="AV112" s="174">
        <v>46784.33</v>
      </c>
      <c r="AW112" s="174">
        <v>47720</v>
      </c>
      <c r="AX112" s="67">
        <v>1713682.32</v>
      </c>
      <c r="AY112" s="67">
        <v>68428.41</v>
      </c>
      <c r="AZ112" s="206">
        <v>21.334</v>
      </c>
      <c r="BA112">
        <v>4.8578999999999997E-2</v>
      </c>
      <c r="BB112">
        <v>4.0270000000000002E-3</v>
      </c>
      <c r="BC112">
        <v>1.7100000000000001E-2</v>
      </c>
    </row>
    <row r="113" spans="1:55">
      <c r="A113" s="2" t="s">
        <v>195</v>
      </c>
      <c r="B113" s="2" t="s">
        <v>196</v>
      </c>
      <c r="C113" s="3">
        <v>9547.56</v>
      </c>
      <c r="D113" s="3">
        <v>15707</v>
      </c>
      <c r="E113" s="3">
        <v>149963485.02000001</v>
      </c>
      <c r="F113">
        <v>151</v>
      </c>
      <c r="G113">
        <v>259</v>
      </c>
      <c r="H113">
        <v>1983</v>
      </c>
      <c r="I113" s="348">
        <f t="shared" si="18"/>
        <v>2393</v>
      </c>
      <c r="J113" s="3">
        <v>2823763.95</v>
      </c>
      <c r="K113" s="3">
        <v>18660699.359999999</v>
      </c>
      <c r="L113" s="3">
        <v>6089309.7000000002</v>
      </c>
      <c r="M113" s="3">
        <v>0</v>
      </c>
      <c r="N113" s="4">
        <v>27573773.009999998</v>
      </c>
      <c r="O113" s="4">
        <v>1646287.09</v>
      </c>
      <c r="P113" s="3">
        <v>2220</v>
      </c>
      <c r="Q113" s="3">
        <v>688</v>
      </c>
      <c r="R113" s="3">
        <v>741</v>
      </c>
      <c r="S113" s="348">
        <f t="shared" si="19"/>
        <v>3649</v>
      </c>
      <c r="T113" s="3">
        <v>5148598.3899999997</v>
      </c>
      <c r="U113" s="3">
        <v>785.35</v>
      </c>
      <c r="V113" s="3">
        <v>499088.12</v>
      </c>
      <c r="W113" s="3">
        <v>939</v>
      </c>
      <c r="X113" s="3">
        <v>173</v>
      </c>
      <c r="Y113" s="2">
        <v>0</v>
      </c>
      <c r="Z113" s="3">
        <v>9181929.1099999994</v>
      </c>
      <c r="AA113" s="3">
        <v>1689294.25</v>
      </c>
      <c r="AB113" s="3">
        <v>0</v>
      </c>
      <c r="AC113" s="3">
        <v>831481.37</v>
      </c>
      <c r="AD113" s="3">
        <v>7445635.0055670822</v>
      </c>
      <c r="AE113" s="3">
        <v>2150758.5699999998</v>
      </c>
      <c r="AF113" s="3">
        <v>5408627.5</v>
      </c>
      <c r="AG113" s="3">
        <v>0</v>
      </c>
      <c r="AH113" s="3">
        <v>0</v>
      </c>
      <c r="AI113" s="348">
        <f t="shared" si="20"/>
        <v>0</v>
      </c>
      <c r="AJ113" s="3">
        <v>38550865.297499999</v>
      </c>
      <c r="AK113" s="3">
        <v>39994564.170000002</v>
      </c>
      <c r="AL113" s="348">
        <f t="shared" si="21"/>
        <v>39310539.644209504</v>
      </c>
      <c r="AM113" s="3">
        <v>25700576865</v>
      </c>
      <c r="AN113" s="3">
        <v>25769724900</v>
      </c>
      <c r="AO113" s="269">
        <v>1.18</v>
      </c>
      <c r="AP113" s="269">
        <v>1.18</v>
      </c>
      <c r="AQ113" s="269">
        <v>0</v>
      </c>
      <c r="AR113" s="174">
        <v>65216.05</v>
      </c>
      <c r="AS113" s="174">
        <v>66520</v>
      </c>
      <c r="AT113" s="174">
        <v>96805</v>
      </c>
      <c r="AU113" s="174">
        <v>98741</v>
      </c>
      <c r="AV113" s="174">
        <v>46784.33</v>
      </c>
      <c r="AW113" s="174">
        <v>47720</v>
      </c>
      <c r="AX113" s="67">
        <v>18617919.039999999</v>
      </c>
      <c r="AY113" s="67">
        <v>818964</v>
      </c>
      <c r="AZ113" s="206">
        <v>327.63499999999999</v>
      </c>
      <c r="BA113">
        <v>4.8578999999999997E-2</v>
      </c>
      <c r="BB113">
        <v>4.0270000000000002E-3</v>
      </c>
      <c r="BC113">
        <v>1.7100000000000001E-2</v>
      </c>
    </row>
    <row r="114" spans="1:55">
      <c r="A114" s="2" t="s">
        <v>197</v>
      </c>
      <c r="B114" s="2" t="s">
        <v>198</v>
      </c>
      <c r="C114" s="3">
        <v>39905.39</v>
      </c>
      <c r="D114" s="3">
        <v>53</v>
      </c>
      <c r="E114" s="3">
        <v>2114985.4700000002</v>
      </c>
      <c r="F114">
        <v>0</v>
      </c>
      <c r="G114">
        <v>0</v>
      </c>
      <c r="H114">
        <v>23</v>
      </c>
      <c r="I114" s="348">
        <f t="shared" si="18"/>
        <v>23</v>
      </c>
      <c r="J114" s="3">
        <v>0</v>
      </c>
      <c r="K114" s="3">
        <v>68755.27</v>
      </c>
      <c r="L114" s="3">
        <v>15896.93</v>
      </c>
      <c r="M114" s="3">
        <v>0</v>
      </c>
      <c r="N114" s="4">
        <v>84652.200000000012</v>
      </c>
      <c r="O114" s="4">
        <v>0</v>
      </c>
      <c r="P114" s="3">
        <v>0</v>
      </c>
      <c r="Q114" s="3">
        <v>0</v>
      </c>
      <c r="R114" s="3">
        <v>0</v>
      </c>
      <c r="S114" s="348">
        <f t="shared" si="19"/>
        <v>0</v>
      </c>
      <c r="T114" s="3">
        <v>0</v>
      </c>
      <c r="U114" s="3">
        <v>2.65</v>
      </c>
      <c r="V114" s="3">
        <v>1655.53</v>
      </c>
      <c r="W114" s="3">
        <v>0</v>
      </c>
      <c r="X114" s="3">
        <v>0</v>
      </c>
      <c r="Y114" s="2">
        <v>0</v>
      </c>
      <c r="Z114" s="3">
        <v>0</v>
      </c>
      <c r="AA114" s="3">
        <v>0</v>
      </c>
      <c r="AB114" s="3">
        <v>0</v>
      </c>
      <c r="AC114" s="3">
        <v>13648.12</v>
      </c>
      <c r="AD114" s="3">
        <v>51353.850434624605</v>
      </c>
      <c r="AE114" s="3">
        <v>17107.18</v>
      </c>
      <c r="AF114" s="3">
        <v>32779.57</v>
      </c>
      <c r="AG114" s="3">
        <v>0</v>
      </c>
      <c r="AH114" s="3">
        <v>0</v>
      </c>
      <c r="AI114" s="348">
        <f t="shared" si="20"/>
        <v>0</v>
      </c>
      <c r="AJ114" s="3">
        <v>119925</v>
      </c>
      <c r="AK114" s="3">
        <v>135557.07</v>
      </c>
      <c r="AL114" s="348">
        <f t="shared" si="21"/>
        <v>128150.59523399999</v>
      </c>
      <c r="AM114" s="3">
        <v>198756319</v>
      </c>
      <c r="AN114" s="3">
        <v>178541544</v>
      </c>
      <c r="AO114" s="269">
        <v>1.18</v>
      </c>
      <c r="AP114" s="269">
        <v>1.18</v>
      </c>
      <c r="AQ114" s="269">
        <v>0</v>
      </c>
      <c r="AR114" s="174">
        <v>65216.05</v>
      </c>
      <c r="AS114" s="174">
        <v>66520</v>
      </c>
      <c r="AT114" s="174">
        <v>96805</v>
      </c>
      <c r="AU114" s="174">
        <v>98741</v>
      </c>
      <c r="AV114" s="174">
        <v>46784.33</v>
      </c>
      <c r="AW114" s="174">
        <v>47720</v>
      </c>
      <c r="AX114" s="67">
        <v>192579.08</v>
      </c>
      <c r="AY114" s="67">
        <v>13619.03</v>
      </c>
      <c r="AZ114" s="206">
        <v>1.359</v>
      </c>
      <c r="BA114">
        <v>4.8578999999999997E-2</v>
      </c>
      <c r="BB114">
        <v>4.0270000000000002E-3</v>
      </c>
      <c r="BC114">
        <v>1.7100000000000001E-2</v>
      </c>
    </row>
    <row r="115" spans="1:55">
      <c r="A115" s="2" t="s">
        <v>199</v>
      </c>
      <c r="B115" s="2" t="s">
        <v>200</v>
      </c>
      <c r="C115" s="3">
        <v>9498.59</v>
      </c>
      <c r="D115" s="3">
        <v>20565</v>
      </c>
      <c r="E115" s="3">
        <v>195338545.24000001</v>
      </c>
      <c r="F115">
        <v>164</v>
      </c>
      <c r="G115">
        <v>177</v>
      </c>
      <c r="H115">
        <v>1588</v>
      </c>
      <c r="I115" s="348">
        <f t="shared" si="18"/>
        <v>1929</v>
      </c>
      <c r="J115" s="3">
        <v>1924962.17</v>
      </c>
      <c r="K115" s="3">
        <v>14905071.619999999</v>
      </c>
      <c r="L115" s="3">
        <v>3406237.83</v>
      </c>
      <c r="M115" s="3">
        <v>0</v>
      </c>
      <c r="N115" s="4">
        <v>20236271.619999997</v>
      </c>
      <c r="O115" s="4">
        <v>1783580.77</v>
      </c>
      <c r="P115" s="3">
        <v>2489</v>
      </c>
      <c r="Q115" s="3">
        <v>764</v>
      </c>
      <c r="R115" s="3">
        <v>1350</v>
      </c>
      <c r="S115" s="348">
        <f t="shared" si="19"/>
        <v>4603</v>
      </c>
      <c r="T115" s="3">
        <v>6216196.6500000004</v>
      </c>
      <c r="U115" s="3">
        <v>1028.25</v>
      </c>
      <c r="V115" s="3">
        <v>653383.81999999995</v>
      </c>
      <c r="W115" s="3">
        <v>699.7</v>
      </c>
      <c r="X115" s="3">
        <v>168.8</v>
      </c>
      <c r="Y115" s="2">
        <v>0</v>
      </c>
      <c r="Z115" s="3">
        <v>6841957.8099999996</v>
      </c>
      <c r="AA115" s="3">
        <v>1648407.37</v>
      </c>
      <c r="AB115" s="3">
        <v>0</v>
      </c>
      <c r="AC115" s="3">
        <v>605160.30000000005</v>
      </c>
      <c r="AD115" s="3">
        <v>9612128.846222559</v>
      </c>
      <c r="AE115" s="3">
        <v>158820.82999999999</v>
      </c>
      <c r="AF115" s="3">
        <v>2518618.09</v>
      </c>
      <c r="AG115" s="3">
        <v>0</v>
      </c>
      <c r="AH115" s="3">
        <v>0</v>
      </c>
      <c r="AI115" s="348">
        <f t="shared" si="20"/>
        <v>0</v>
      </c>
      <c r="AJ115" s="3">
        <v>51185350</v>
      </c>
      <c r="AK115" s="3">
        <v>52546574.740000002</v>
      </c>
      <c r="AL115" s="348">
        <f t="shared" si="21"/>
        <v>51901626.458187997</v>
      </c>
      <c r="AM115" s="3">
        <v>72429545401</v>
      </c>
      <c r="AN115" s="3">
        <v>73475981053</v>
      </c>
      <c r="AO115" s="269">
        <v>1.18</v>
      </c>
      <c r="AP115" s="269">
        <v>1.18</v>
      </c>
      <c r="AQ115" s="269">
        <v>0</v>
      </c>
      <c r="AR115" s="174">
        <v>65216.05</v>
      </c>
      <c r="AS115" s="174">
        <v>66520</v>
      </c>
      <c r="AT115" s="174">
        <v>96805</v>
      </c>
      <c r="AU115" s="174">
        <v>98741</v>
      </c>
      <c r="AV115" s="174">
        <v>46784.33</v>
      </c>
      <c r="AW115" s="174">
        <v>47720</v>
      </c>
      <c r="AX115" s="67">
        <v>26024357.120000001</v>
      </c>
      <c r="AY115" s="67">
        <v>1122512.04</v>
      </c>
      <c r="AZ115" s="206">
        <v>386.721</v>
      </c>
      <c r="BA115">
        <v>4.8578999999999997E-2</v>
      </c>
      <c r="BB115">
        <v>4.0270000000000002E-3</v>
      </c>
      <c r="BC115">
        <v>1.7100000000000001E-2</v>
      </c>
    </row>
    <row r="116" spans="1:55">
      <c r="A116" s="2" t="s">
        <v>201</v>
      </c>
      <c r="B116" s="2" t="s">
        <v>202</v>
      </c>
      <c r="C116" s="3">
        <v>9501.94</v>
      </c>
      <c r="D116" s="3">
        <v>2775.04</v>
      </c>
      <c r="E116" s="3">
        <v>26368275.73</v>
      </c>
      <c r="F116">
        <v>23.2</v>
      </c>
      <c r="G116">
        <v>38.4</v>
      </c>
      <c r="H116">
        <v>318.89999999999998</v>
      </c>
      <c r="I116" s="348">
        <f t="shared" si="18"/>
        <v>380.49999999999994</v>
      </c>
      <c r="J116" s="3">
        <v>419897.57</v>
      </c>
      <c r="K116" s="3">
        <v>3009401.02</v>
      </c>
      <c r="L116" s="3">
        <v>597500.4</v>
      </c>
      <c r="M116" s="3">
        <v>0</v>
      </c>
      <c r="N116" s="4">
        <v>4026798.9899999998</v>
      </c>
      <c r="O116" s="4">
        <v>253688.11</v>
      </c>
      <c r="P116" s="3">
        <v>998</v>
      </c>
      <c r="Q116" s="3">
        <v>0</v>
      </c>
      <c r="R116" s="3">
        <v>172</v>
      </c>
      <c r="S116" s="348">
        <f t="shared" si="19"/>
        <v>1170</v>
      </c>
      <c r="T116" s="3">
        <v>1555318.41</v>
      </c>
      <c r="U116" s="3">
        <v>138.75</v>
      </c>
      <c r="V116" s="3">
        <v>88184.76</v>
      </c>
      <c r="W116" s="3">
        <v>35.85</v>
      </c>
      <c r="X116" s="3">
        <v>0</v>
      </c>
      <c r="Y116" s="2">
        <v>0</v>
      </c>
      <c r="Z116" s="3">
        <v>350483.83</v>
      </c>
      <c r="AA116" s="3">
        <v>0</v>
      </c>
      <c r="AB116" s="3">
        <v>0</v>
      </c>
      <c r="AC116" s="3">
        <v>137304.44</v>
      </c>
      <c r="AD116" s="3">
        <v>921079.87399871298</v>
      </c>
      <c r="AE116" s="3">
        <v>909108.55</v>
      </c>
      <c r="AF116" s="3">
        <v>1414929.18</v>
      </c>
      <c r="AG116" s="3">
        <v>0</v>
      </c>
      <c r="AH116" s="3">
        <v>0</v>
      </c>
      <c r="AI116" s="348">
        <f t="shared" si="20"/>
        <v>0</v>
      </c>
      <c r="AJ116" s="3">
        <v>6059455.1085000001</v>
      </c>
      <c r="AK116" s="3">
        <v>7243755.6400000006</v>
      </c>
      <c r="AL116" s="348">
        <f t="shared" si="21"/>
        <v>6682634.0481753005</v>
      </c>
      <c r="AM116" s="3">
        <v>4039636739</v>
      </c>
      <c r="AN116" s="3">
        <v>4102545799</v>
      </c>
      <c r="AO116" s="269">
        <v>1.18</v>
      </c>
      <c r="AP116" s="269">
        <v>1.18</v>
      </c>
      <c r="AQ116" s="269">
        <v>0</v>
      </c>
      <c r="AR116" s="174">
        <v>65216.05</v>
      </c>
      <c r="AS116" s="174">
        <v>66520</v>
      </c>
      <c r="AT116" s="174">
        <v>96805</v>
      </c>
      <c r="AU116" s="174">
        <v>98741</v>
      </c>
      <c r="AV116" s="174">
        <v>46784.33</v>
      </c>
      <c r="AW116" s="174">
        <v>47720</v>
      </c>
      <c r="AX116" s="67">
        <v>3508067.26</v>
      </c>
      <c r="AY116" s="67">
        <v>153212.29999999999</v>
      </c>
      <c r="AZ116" s="206">
        <v>55.78</v>
      </c>
      <c r="BA116">
        <v>4.8578999999999997E-2</v>
      </c>
      <c r="BB116">
        <v>4.0270000000000002E-3</v>
      </c>
      <c r="BC116">
        <v>1.7100000000000001E-2</v>
      </c>
    </row>
    <row r="117" spans="1:55">
      <c r="A117" s="2" t="s">
        <v>203</v>
      </c>
      <c r="B117" s="2" t="s">
        <v>204</v>
      </c>
      <c r="C117" s="3">
        <v>9428.32</v>
      </c>
      <c r="D117" s="3">
        <v>3415</v>
      </c>
      <c r="E117" s="3">
        <v>32197728.84</v>
      </c>
      <c r="F117">
        <v>25</v>
      </c>
      <c r="G117">
        <v>38</v>
      </c>
      <c r="H117">
        <v>315</v>
      </c>
      <c r="I117" s="348">
        <f t="shared" si="18"/>
        <v>378</v>
      </c>
      <c r="J117" s="3">
        <v>410411.17</v>
      </c>
      <c r="K117" s="3">
        <v>2936811.84</v>
      </c>
      <c r="L117" s="3">
        <v>609946.65</v>
      </c>
      <c r="M117" s="3">
        <v>0</v>
      </c>
      <c r="N117" s="4">
        <v>3957169.6599999997</v>
      </c>
      <c r="O117" s="4">
        <v>270007.34999999998</v>
      </c>
      <c r="P117" s="3">
        <v>128</v>
      </c>
      <c r="Q117" s="3">
        <v>52</v>
      </c>
      <c r="R117" s="3">
        <v>30</v>
      </c>
      <c r="S117" s="348">
        <f t="shared" si="19"/>
        <v>210</v>
      </c>
      <c r="T117" s="3">
        <v>310246.96000000002</v>
      </c>
      <c r="U117" s="3">
        <v>170.75</v>
      </c>
      <c r="V117" s="3">
        <v>108492.63</v>
      </c>
      <c r="W117" s="3">
        <v>158</v>
      </c>
      <c r="X117" s="3">
        <v>21</v>
      </c>
      <c r="Y117" s="2">
        <v>0</v>
      </c>
      <c r="Z117" s="3">
        <v>1544961.8</v>
      </c>
      <c r="AA117" s="3">
        <v>204918.54</v>
      </c>
      <c r="AB117" s="3">
        <v>0</v>
      </c>
      <c r="AC117" s="3">
        <v>314948.98</v>
      </c>
      <c r="AD117" s="3">
        <v>2290024.3170730886</v>
      </c>
      <c r="AE117" s="3">
        <v>0</v>
      </c>
      <c r="AF117" s="3">
        <v>308812.15999999997</v>
      </c>
      <c r="AG117" s="3">
        <v>0</v>
      </c>
      <c r="AH117" s="3">
        <v>0</v>
      </c>
      <c r="AI117" s="348">
        <f t="shared" si="20"/>
        <v>0</v>
      </c>
      <c r="AJ117" s="3">
        <v>6522395.04</v>
      </c>
      <c r="AK117" s="3">
        <v>7800000</v>
      </c>
      <c r="AL117" s="348">
        <f t="shared" si="21"/>
        <v>7194670.7699520001</v>
      </c>
      <c r="AM117" s="3">
        <v>4348263360</v>
      </c>
      <c r="AN117" s="3">
        <v>4630678215</v>
      </c>
      <c r="AO117" s="269">
        <v>1.18</v>
      </c>
      <c r="AP117" s="269">
        <v>1.18</v>
      </c>
      <c r="AQ117" s="269">
        <v>0</v>
      </c>
      <c r="AR117" s="174">
        <v>65216.05</v>
      </c>
      <c r="AS117" s="174">
        <v>66520</v>
      </c>
      <c r="AT117" s="174">
        <v>96805</v>
      </c>
      <c r="AU117" s="174">
        <v>98741</v>
      </c>
      <c r="AV117" s="174">
        <v>46784.33</v>
      </c>
      <c r="AW117" s="174">
        <v>47720</v>
      </c>
      <c r="AX117" s="67">
        <v>4075870.08</v>
      </c>
      <c r="AY117" s="67">
        <v>175656.48</v>
      </c>
      <c r="AZ117" s="206">
        <v>65.962999999999994</v>
      </c>
      <c r="BA117">
        <v>4.8578999999999997E-2</v>
      </c>
      <c r="BB117">
        <v>4.0270000000000002E-3</v>
      </c>
      <c r="BC117">
        <v>1.7100000000000001E-2</v>
      </c>
    </row>
    <row r="118" spans="1:55">
      <c r="A118" s="2" t="s">
        <v>205</v>
      </c>
      <c r="B118" s="2" t="s">
        <v>206</v>
      </c>
      <c r="C118" s="3">
        <v>9430.07</v>
      </c>
      <c r="D118" s="3">
        <v>17335.55</v>
      </c>
      <c r="E118" s="3">
        <v>163475487.75</v>
      </c>
      <c r="F118">
        <v>100</v>
      </c>
      <c r="G118">
        <v>200</v>
      </c>
      <c r="H118">
        <v>1745.22</v>
      </c>
      <c r="I118" s="348">
        <f t="shared" si="18"/>
        <v>2045.22</v>
      </c>
      <c r="J118" s="3">
        <v>2155714.1</v>
      </c>
      <c r="K118" s="3">
        <v>16237381.42</v>
      </c>
      <c r="L118" s="3">
        <v>4481131.74</v>
      </c>
      <c r="M118" s="3">
        <v>0</v>
      </c>
      <c r="N118" s="4">
        <v>22874227.259999998</v>
      </c>
      <c r="O118" s="4">
        <v>1077857.05</v>
      </c>
      <c r="P118" s="3">
        <v>2495</v>
      </c>
      <c r="Q118" s="3">
        <v>1025</v>
      </c>
      <c r="R118" s="3">
        <v>800</v>
      </c>
      <c r="S118" s="348">
        <f t="shared" si="19"/>
        <v>4320</v>
      </c>
      <c r="T118" s="3">
        <v>0</v>
      </c>
      <c r="U118" s="3">
        <v>866.78</v>
      </c>
      <c r="V118" s="3">
        <v>550740.75</v>
      </c>
      <c r="W118" s="3">
        <v>776.7</v>
      </c>
      <c r="X118" s="3">
        <v>160.1</v>
      </c>
      <c r="Y118" s="2">
        <v>0</v>
      </c>
      <c r="Z118" s="3">
        <v>7594909.4400000004</v>
      </c>
      <c r="AA118" s="3">
        <v>1563417.46</v>
      </c>
      <c r="AB118" s="3">
        <v>0</v>
      </c>
      <c r="AC118" s="3">
        <v>621951.67000000004</v>
      </c>
      <c r="AD118" s="3">
        <v>8942118.1201846562</v>
      </c>
      <c r="AE118" s="3">
        <v>3099710.29</v>
      </c>
      <c r="AF118" s="3">
        <v>6487704.1399999997</v>
      </c>
      <c r="AG118" s="3">
        <v>1667703.52</v>
      </c>
      <c r="AH118" s="3">
        <v>4288380.49</v>
      </c>
      <c r="AI118" s="348">
        <f t="shared" si="20"/>
        <v>5956084.0099999998</v>
      </c>
      <c r="AJ118" s="3">
        <v>19508836.721999999</v>
      </c>
      <c r="AK118" s="3">
        <v>33853029.997500002</v>
      </c>
      <c r="AL118" s="348">
        <f t="shared" si="21"/>
        <v>27056751.223568104</v>
      </c>
      <c r="AM118" s="3">
        <v>13005891148</v>
      </c>
      <c r="AN118" s="3">
        <v>13541211999</v>
      </c>
      <c r="AO118" s="269">
        <v>1.18</v>
      </c>
      <c r="AP118" s="269">
        <v>1.18</v>
      </c>
      <c r="AQ118" s="269">
        <v>0</v>
      </c>
      <c r="AR118" s="174">
        <v>65216.05</v>
      </c>
      <c r="AS118" s="174">
        <v>66520</v>
      </c>
      <c r="AT118" s="174">
        <v>96805</v>
      </c>
      <c r="AU118" s="174">
        <v>98741</v>
      </c>
      <c r="AV118" s="174">
        <v>46784.33</v>
      </c>
      <c r="AW118" s="174">
        <v>47720</v>
      </c>
      <c r="AX118" s="67">
        <v>21308500.859999999</v>
      </c>
      <c r="AY118" s="67">
        <v>911670.99</v>
      </c>
      <c r="AZ118" s="206">
        <v>326.714</v>
      </c>
      <c r="BA118">
        <v>4.8578999999999997E-2</v>
      </c>
      <c r="BB118">
        <v>4.0270000000000002E-3</v>
      </c>
      <c r="BC118">
        <v>1.7100000000000001E-2</v>
      </c>
    </row>
    <row r="119" spans="1:55">
      <c r="A119" s="2" t="s">
        <v>207</v>
      </c>
      <c r="B119" s="2" t="s">
        <v>208</v>
      </c>
      <c r="C119" s="3">
        <v>9592.67</v>
      </c>
      <c r="D119" s="3">
        <v>8833.7099999999991</v>
      </c>
      <c r="E119" s="3">
        <v>84738868.140000001</v>
      </c>
      <c r="F119">
        <v>80</v>
      </c>
      <c r="G119">
        <v>113</v>
      </c>
      <c r="H119">
        <v>980</v>
      </c>
      <c r="I119" s="348">
        <f t="shared" si="18"/>
        <v>1173</v>
      </c>
      <c r="J119" s="3">
        <v>1240168.73</v>
      </c>
      <c r="K119" s="3">
        <v>9284454.1899999995</v>
      </c>
      <c r="L119" s="3">
        <v>2274100.96</v>
      </c>
      <c r="M119" s="3">
        <v>0</v>
      </c>
      <c r="N119" s="4">
        <v>12798723.879999999</v>
      </c>
      <c r="O119" s="4">
        <v>877995.56</v>
      </c>
      <c r="P119" s="3">
        <v>190</v>
      </c>
      <c r="Q119" s="3">
        <v>58</v>
      </c>
      <c r="R119" s="3">
        <v>68</v>
      </c>
      <c r="S119" s="348">
        <f t="shared" si="19"/>
        <v>316</v>
      </c>
      <c r="T119" s="3">
        <v>456207.24</v>
      </c>
      <c r="U119" s="3">
        <v>441.69</v>
      </c>
      <c r="V119" s="3">
        <v>289094.2</v>
      </c>
      <c r="W119" s="3">
        <v>450</v>
      </c>
      <c r="X119" s="3">
        <v>25</v>
      </c>
      <c r="Y119" s="2">
        <v>0</v>
      </c>
      <c r="Z119" s="3">
        <v>4482753.4000000004</v>
      </c>
      <c r="AA119" s="3">
        <v>248598.33</v>
      </c>
      <c r="AB119" s="3">
        <v>0</v>
      </c>
      <c r="AC119" s="3">
        <v>462929.06</v>
      </c>
      <c r="AD119" s="3">
        <v>4348875.7382491678</v>
      </c>
      <c r="AE119" s="3">
        <v>0</v>
      </c>
      <c r="AF119" s="3">
        <v>812715.07</v>
      </c>
      <c r="AG119" s="3">
        <v>778677.65</v>
      </c>
      <c r="AH119" s="3">
        <v>2002313.96</v>
      </c>
      <c r="AI119" s="348">
        <f t="shared" si="20"/>
        <v>2780991.61</v>
      </c>
      <c r="AJ119" s="3">
        <v>10710073</v>
      </c>
      <c r="AK119" s="3">
        <v>11823067</v>
      </c>
      <c r="AL119" s="348">
        <f t="shared" si="21"/>
        <v>11295730.4428</v>
      </c>
      <c r="AM119" s="3">
        <v>7198115693</v>
      </c>
      <c r="AN119" s="3">
        <v>7300276969</v>
      </c>
      <c r="AO119" s="269">
        <v>1.18</v>
      </c>
      <c r="AP119" s="269">
        <v>1.18</v>
      </c>
      <c r="AQ119" s="269">
        <v>0.04</v>
      </c>
      <c r="AR119" s="174">
        <v>65216.05</v>
      </c>
      <c r="AS119" s="174">
        <v>66520</v>
      </c>
      <c r="AT119" s="174">
        <v>96805</v>
      </c>
      <c r="AU119" s="174">
        <v>98741</v>
      </c>
      <c r="AV119" s="174">
        <v>46784.33</v>
      </c>
      <c r="AW119" s="174">
        <v>47720</v>
      </c>
      <c r="AX119" s="67">
        <v>10885429.529999999</v>
      </c>
      <c r="AY119" s="67">
        <v>482331.99</v>
      </c>
      <c r="AZ119" s="206">
        <v>168.13399999999999</v>
      </c>
      <c r="BA119">
        <v>4.8578999999999997E-2</v>
      </c>
      <c r="BB119">
        <v>4.0270000000000002E-3</v>
      </c>
      <c r="BC119">
        <v>1.7100000000000001E-2</v>
      </c>
    </row>
    <row r="120" spans="1:55">
      <c r="A120" s="2" t="s">
        <v>209</v>
      </c>
      <c r="B120" s="2" t="s">
        <v>210</v>
      </c>
      <c r="C120" s="3">
        <v>9545.48</v>
      </c>
      <c r="D120" s="3">
        <v>7112</v>
      </c>
      <c r="E120" s="3">
        <v>67887455.870000005</v>
      </c>
      <c r="F120">
        <v>69</v>
      </c>
      <c r="G120">
        <v>72</v>
      </c>
      <c r="H120">
        <v>712</v>
      </c>
      <c r="I120" s="348">
        <f t="shared" si="18"/>
        <v>853</v>
      </c>
      <c r="J120" s="3">
        <v>788569.81</v>
      </c>
      <c r="K120" s="3">
        <v>6730764.5899999999</v>
      </c>
      <c r="L120" s="3">
        <v>1668293.77</v>
      </c>
      <c r="M120" s="3">
        <v>0</v>
      </c>
      <c r="N120" s="4">
        <v>9187628.1699999999</v>
      </c>
      <c r="O120" s="4">
        <v>755712.74</v>
      </c>
      <c r="P120" s="3">
        <v>155</v>
      </c>
      <c r="Q120" s="3">
        <v>49</v>
      </c>
      <c r="R120" s="3">
        <v>85</v>
      </c>
      <c r="S120" s="348">
        <f t="shared" si="19"/>
        <v>289</v>
      </c>
      <c r="T120" s="3">
        <v>390816.25</v>
      </c>
      <c r="U120" s="3">
        <v>355.6</v>
      </c>
      <c r="V120" s="3">
        <v>225925.12</v>
      </c>
      <c r="W120" s="3">
        <v>250</v>
      </c>
      <c r="X120" s="3">
        <v>30</v>
      </c>
      <c r="Y120" s="2">
        <v>0</v>
      </c>
      <c r="Z120" s="3">
        <v>2444661</v>
      </c>
      <c r="AA120" s="3">
        <v>292921.68</v>
      </c>
      <c r="AB120" s="3">
        <v>0</v>
      </c>
      <c r="AC120" s="3">
        <v>520702.48</v>
      </c>
      <c r="AD120" s="3">
        <v>3796937.4301331439</v>
      </c>
      <c r="AE120" s="3">
        <v>0</v>
      </c>
      <c r="AF120" s="3">
        <v>470612.94</v>
      </c>
      <c r="AG120" s="3">
        <v>0</v>
      </c>
      <c r="AH120" s="3">
        <v>0</v>
      </c>
      <c r="AI120" s="348">
        <f t="shared" si="20"/>
        <v>0</v>
      </c>
      <c r="AJ120" s="3">
        <v>14250000</v>
      </c>
      <c r="AK120" s="3">
        <v>15100000</v>
      </c>
      <c r="AL120" s="348">
        <f t="shared" si="21"/>
        <v>14697270</v>
      </c>
      <c r="AM120" s="3">
        <v>9564872030</v>
      </c>
      <c r="AN120" s="3">
        <v>10274708635</v>
      </c>
      <c r="AO120" s="269">
        <v>1.18</v>
      </c>
      <c r="AP120" s="269">
        <v>1.18</v>
      </c>
      <c r="AQ120" s="269">
        <v>0</v>
      </c>
      <c r="AR120" s="174">
        <v>65216.05</v>
      </c>
      <c r="AS120" s="174">
        <v>66520</v>
      </c>
      <c r="AT120" s="174">
        <v>96805</v>
      </c>
      <c r="AU120" s="174">
        <v>98741</v>
      </c>
      <c r="AV120" s="174">
        <v>46784.33</v>
      </c>
      <c r="AW120" s="174">
        <v>47720</v>
      </c>
      <c r="AX120" s="67">
        <v>8527387.3599999994</v>
      </c>
      <c r="AY120" s="67">
        <v>378137.48</v>
      </c>
      <c r="AZ120" s="206">
        <v>147.84</v>
      </c>
      <c r="BA120">
        <v>4.8578999999999997E-2</v>
      </c>
      <c r="BB120">
        <v>4.0270000000000002E-3</v>
      </c>
      <c r="BC120">
        <v>1.7100000000000001E-2</v>
      </c>
    </row>
    <row r="121" spans="1:55">
      <c r="A121" s="2" t="s">
        <v>211</v>
      </c>
      <c r="B121" s="2" t="s">
        <v>212</v>
      </c>
      <c r="C121" s="3">
        <v>9516.08</v>
      </c>
      <c r="D121" s="3">
        <v>20678.2</v>
      </c>
      <c r="E121" s="3">
        <v>196775498.00999999</v>
      </c>
      <c r="F121">
        <v>130</v>
      </c>
      <c r="G121">
        <v>137</v>
      </c>
      <c r="H121">
        <v>1551</v>
      </c>
      <c r="I121" s="348">
        <f t="shared" si="18"/>
        <v>1818</v>
      </c>
      <c r="J121" s="3">
        <v>1492710.63</v>
      </c>
      <c r="K121" s="3">
        <v>14585693.029999999</v>
      </c>
      <c r="L121" s="3">
        <v>3641291.55</v>
      </c>
      <c r="M121" s="3">
        <v>0</v>
      </c>
      <c r="N121" s="4">
        <v>19719695.210000001</v>
      </c>
      <c r="O121" s="4">
        <v>1416440.74</v>
      </c>
      <c r="P121" s="3">
        <v>1077</v>
      </c>
      <c r="Q121" s="3">
        <v>199</v>
      </c>
      <c r="R121" s="3">
        <v>812</v>
      </c>
      <c r="S121" s="348">
        <f t="shared" si="19"/>
        <v>2088</v>
      </c>
      <c r="T121" s="3">
        <v>2628435.14</v>
      </c>
      <c r="U121" s="3">
        <v>1033.9100000000001</v>
      </c>
      <c r="V121" s="3">
        <v>657026</v>
      </c>
      <c r="W121" s="3">
        <v>813</v>
      </c>
      <c r="X121" s="3">
        <v>78</v>
      </c>
      <c r="Y121" s="2">
        <v>0</v>
      </c>
      <c r="Z121" s="3">
        <v>7949876.54</v>
      </c>
      <c r="AA121" s="3">
        <v>761704.95</v>
      </c>
      <c r="AB121" s="3">
        <v>0</v>
      </c>
      <c r="AC121" s="3">
        <v>1195167.23</v>
      </c>
      <c r="AD121" s="3">
        <v>9132093.7244636305</v>
      </c>
      <c r="AE121" s="3">
        <v>0</v>
      </c>
      <c r="AF121" s="3">
        <v>1207877.1399999999</v>
      </c>
      <c r="AG121" s="3">
        <v>0</v>
      </c>
      <c r="AH121" s="3">
        <v>0</v>
      </c>
      <c r="AI121" s="348">
        <f t="shared" si="20"/>
        <v>0</v>
      </c>
      <c r="AJ121" s="3">
        <v>36300000</v>
      </c>
      <c r="AK121" s="3">
        <v>44900000</v>
      </c>
      <c r="AL121" s="348">
        <f t="shared" si="21"/>
        <v>40825320</v>
      </c>
      <c r="AM121" s="3">
        <v>33606039983</v>
      </c>
      <c r="AN121" s="3">
        <v>35349855015</v>
      </c>
      <c r="AO121" s="269">
        <v>1.18</v>
      </c>
      <c r="AP121" s="269">
        <v>1.18</v>
      </c>
      <c r="AQ121" s="269">
        <v>0</v>
      </c>
      <c r="AR121" s="174">
        <v>65216.05</v>
      </c>
      <c r="AS121" s="174">
        <v>66520</v>
      </c>
      <c r="AT121" s="174">
        <v>96805</v>
      </c>
      <c r="AU121" s="174">
        <v>98741</v>
      </c>
      <c r="AV121" s="174">
        <v>46784.33</v>
      </c>
      <c r="AW121" s="174">
        <v>47720</v>
      </c>
      <c r="AX121" s="67">
        <v>25880463.399999999</v>
      </c>
      <c r="AY121" s="67">
        <v>1125879.47</v>
      </c>
      <c r="AZ121" s="206">
        <v>403.23099999999999</v>
      </c>
      <c r="BA121">
        <v>4.8578999999999997E-2</v>
      </c>
      <c r="BB121">
        <v>4.0270000000000002E-3</v>
      </c>
      <c r="BC121">
        <v>1.7100000000000001E-2</v>
      </c>
    </row>
    <row r="122" spans="1:55">
      <c r="A122" s="2" t="s">
        <v>213</v>
      </c>
      <c r="B122" s="2" t="s">
        <v>214</v>
      </c>
      <c r="C122" s="3">
        <v>9887.74</v>
      </c>
      <c r="D122" s="3">
        <v>9595</v>
      </c>
      <c r="E122" s="3">
        <v>94872870.689999998</v>
      </c>
      <c r="F122">
        <v>102</v>
      </c>
      <c r="G122">
        <v>100</v>
      </c>
      <c r="H122">
        <v>1020</v>
      </c>
      <c r="I122" s="348">
        <f t="shared" si="18"/>
        <v>1222</v>
      </c>
      <c r="J122" s="3">
        <v>1134596.8999999999</v>
      </c>
      <c r="K122" s="3">
        <v>9990053.0899999999</v>
      </c>
      <c r="L122" s="3">
        <v>2569923.1800000002</v>
      </c>
      <c r="M122" s="3">
        <v>0</v>
      </c>
      <c r="N122" s="4">
        <v>13694573.17</v>
      </c>
      <c r="O122" s="4">
        <v>1157288.8400000001</v>
      </c>
      <c r="P122" s="3">
        <v>589</v>
      </c>
      <c r="Q122" s="3">
        <v>206</v>
      </c>
      <c r="R122" s="3">
        <v>268</v>
      </c>
      <c r="S122" s="348">
        <f t="shared" si="19"/>
        <v>1063</v>
      </c>
      <c r="T122" s="3">
        <v>1542648.92</v>
      </c>
      <c r="U122" s="3">
        <v>479.75</v>
      </c>
      <c r="V122" s="3">
        <v>318635.69</v>
      </c>
      <c r="W122" s="3">
        <v>332</v>
      </c>
      <c r="X122" s="3">
        <v>26</v>
      </c>
      <c r="Y122" s="2">
        <v>0</v>
      </c>
      <c r="Z122" s="3">
        <v>3368456.28</v>
      </c>
      <c r="AA122" s="3">
        <v>263474.44</v>
      </c>
      <c r="AB122" s="3">
        <v>0</v>
      </c>
      <c r="AC122" s="3">
        <v>407511.6</v>
      </c>
      <c r="AD122" s="3">
        <v>4172495.1482043723</v>
      </c>
      <c r="AE122" s="3">
        <v>0</v>
      </c>
      <c r="AF122" s="3">
        <v>1883895.96</v>
      </c>
      <c r="AG122" s="3">
        <v>0</v>
      </c>
      <c r="AH122" s="3">
        <v>0</v>
      </c>
      <c r="AI122" s="348">
        <f t="shared" si="20"/>
        <v>0</v>
      </c>
      <c r="AJ122" s="3">
        <v>20900362.9245</v>
      </c>
      <c r="AK122" s="3">
        <v>23500000</v>
      </c>
      <c r="AL122" s="348">
        <f t="shared" si="21"/>
        <v>22268291.9536281</v>
      </c>
      <c r="AM122" s="3">
        <v>13933575283</v>
      </c>
      <c r="AN122" s="3">
        <v>15183061295</v>
      </c>
      <c r="AO122" s="269">
        <v>1.24</v>
      </c>
      <c r="AP122" s="269">
        <v>1.24</v>
      </c>
      <c r="AQ122" s="269">
        <v>0</v>
      </c>
      <c r="AR122" s="174">
        <v>65216.05</v>
      </c>
      <c r="AS122" s="174">
        <v>66520</v>
      </c>
      <c r="AT122" s="174">
        <v>96805</v>
      </c>
      <c r="AU122" s="174">
        <v>98741</v>
      </c>
      <c r="AV122" s="174">
        <v>46784.33</v>
      </c>
      <c r="AW122" s="174">
        <v>47720</v>
      </c>
      <c r="AX122" s="67">
        <v>12051954.24</v>
      </c>
      <c r="AY122" s="67">
        <v>552223.72</v>
      </c>
      <c r="AZ122" s="206">
        <v>191.66200000000001</v>
      </c>
      <c r="BA122">
        <v>4.8578999999999997E-2</v>
      </c>
      <c r="BB122">
        <v>4.0270000000000002E-3</v>
      </c>
      <c r="BC122">
        <v>1.7100000000000001E-2</v>
      </c>
    </row>
    <row r="123" spans="1:55">
      <c r="A123" s="2" t="s">
        <v>215</v>
      </c>
      <c r="B123" s="2" t="s">
        <v>216</v>
      </c>
      <c r="C123" s="3">
        <v>9630.7199999999993</v>
      </c>
      <c r="D123" s="3">
        <v>31171</v>
      </c>
      <c r="E123" s="3">
        <v>300199242.44</v>
      </c>
      <c r="F123">
        <v>260</v>
      </c>
      <c r="G123">
        <v>295</v>
      </c>
      <c r="H123">
        <v>2940</v>
      </c>
      <c r="I123" s="348">
        <f t="shared" si="18"/>
        <v>3495</v>
      </c>
      <c r="J123" s="3">
        <v>3242690.59</v>
      </c>
      <c r="K123" s="3">
        <v>27896036.969999999</v>
      </c>
      <c r="L123" s="3">
        <v>6700033.6399999997</v>
      </c>
      <c r="M123" s="3">
        <v>0</v>
      </c>
      <c r="N123" s="4">
        <v>37838761.199999996</v>
      </c>
      <c r="O123" s="4">
        <v>2857964.59</v>
      </c>
      <c r="P123" s="3">
        <v>2720</v>
      </c>
      <c r="Q123" s="3">
        <v>480</v>
      </c>
      <c r="R123" s="3">
        <v>1770</v>
      </c>
      <c r="S123" s="348">
        <f t="shared" si="19"/>
        <v>4970</v>
      </c>
      <c r="T123" s="3">
        <v>6345328.2599999998</v>
      </c>
      <c r="U123" s="3">
        <v>1558.55</v>
      </c>
      <c r="V123" s="3">
        <v>990340.05</v>
      </c>
      <c r="W123" s="3">
        <v>1200</v>
      </c>
      <c r="X123" s="3">
        <v>235</v>
      </c>
      <c r="Y123" s="2">
        <v>352</v>
      </c>
      <c r="Z123" s="3">
        <v>11734365.16</v>
      </c>
      <c r="AA123" s="3">
        <v>2294738.12</v>
      </c>
      <c r="AB123" s="3">
        <v>3793469.72</v>
      </c>
      <c r="AC123" s="3">
        <v>929573.54</v>
      </c>
      <c r="AD123" s="3">
        <v>11224335.291075449</v>
      </c>
      <c r="AE123" s="3">
        <v>0</v>
      </c>
      <c r="AF123" s="3">
        <v>2330218.4</v>
      </c>
      <c r="AG123" s="3">
        <v>0</v>
      </c>
      <c r="AH123" s="3">
        <v>0</v>
      </c>
      <c r="AI123" s="348">
        <f t="shared" si="20"/>
        <v>0</v>
      </c>
      <c r="AJ123" s="3">
        <v>59200000</v>
      </c>
      <c r="AK123" s="3">
        <v>62200000</v>
      </c>
      <c r="AL123" s="348">
        <f t="shared" si="21"/>
        <v>60778600</v>
      </c>
      <c r="AM123" s="3">
        <v>66041085316</v>
      </c>
      <c r="AN123" s="3">
        <v>66235163661</v>
      </c>
      <c r="AO123" s="269">
        <v>1.18</v>
      </c>
      <c r="AP123" s="269">
        <v>1.18</v>
      </c>
      <c r="AQ123" s="269">
        <v>0</v>
      </c>
      <c r="AR123" s="174">
        <v>65216.05</v>
      </c>
      <c r="AS123" s="174">
        <v>66520</v>
      </c>
      <c r="AT123" s="174">
        <v>96805</v>
      </c>
      <c r="AU123" s="174">
        <v>98741</v>
      </c>
      <c r="AV123" s="174">
        <v>46784.33</v>
      </c>
      <c r="AW123" s="174">
        <v>47720</v>
      </c>
      <c r="AX123" s="67">
        <v>38555936.119999997</v>
      </c>
      <c r="AY123" s="67">
        <v>1710535.67</v>
      </c>
      <c r="AZ123" s="206">
        <v>678.86800000000005</v>
      </c>
      <c r="BA123">
        <v>4.8578999999999997E-2</v>
      </c>
      <c r="BB123">
        <v>4.0270000000000002E-3</v>
      </c>
      <c r="BC123">
        <v>1.7100000000000001E-2</v>
      </c>
    </row>
    <row r="124" spans="1:55">
      <c r="A124" s="2" t="s">
        <v>217</v>
      </c>
      <c r="B124" s="2" t="s">
        <v>218</v>
      </c>
      <c r="C124" s="3">
        <v>9566.48</v>
      </c>
      <c r="D124" s="3">
        <v>26644.46</v>
      </c>
      <c r="E124" s="3">
        <v>254893789.74000001</v>
      </c>
      <c r="F124">
        <v>202</v>
      </c>
      <c r="G124">
        <v>270</v>
      </c>
      <c r="H124">
        <v>2475</v>
      </c>
      <c r="I124" s="348">
        <f t="shared" si="18"/>
        <v>2947</v>
      </c>
      <c r="J124" s="3">
        <v>2956292.24</v>
      </c>
      <c r="K124" s="3">
        <v>23390989.010000002</v>
      </c>
      <c r="L124" s="3">
        <v>6107499.75</v>
      </c>
      <c r="M124" s="3">
        <v>0</v>
      </c>
      <c r="N124" s="4">
        <v>32454781</v>
      </c>
      <c r="O124" s="4">
        <v>2211744.56</v>
      </c>
      <c r="P124" s="3">
        <v>4075</v>
      </c>
      <c r="Q124" s="3">
        <v>1615</v>
      </c>
      <c r="R124" s="3">
        <v>1420</v>
      </c>
      <c r="S124" s="348">
        <f t="shared" si="19"/>
        <v>7110</v>
      </c>
      <c r="T124" s="3">
        <v>10206032.060000001</v>
      </c>
      <c r="U124" s="3">
        <v>1332.22</v>
      </c>
      <c r="V124" s="3">
        <v>846529.39</v>
      </c>
      <c r="W124" s="3">
        <v>1295</v>
      </c>
      <c r="X124" s="3">
        <v>199</v>
      </c>
      <c r="Y124" s="2">
        <v>0</v>
      </c>
      <c r="Z124" s="3">
        <v>12663192.27</v>
      </c>
      <c r="AA124" s="3">
        <v>1943293.33</v>
      </c>
      <c r="AB124" s="3">
        <v>0</v>
      </c>
      <c r="AC124" s="3">
        <v>1023820.35</v>
      </c>
      <c r="AD124" s="3">
        <v>12804045.359210927</v>
      </c>
      <c r="AE124" s="3">
        <v>3856068.31</v>
      </c>
      <c r="AF124" s="3">
        <v>9465787.9000000004</v>
      </c>
      <c r="AG124" s="3">
        <v>358471.9</v>
      </c>
      <c r="AH124" s="3">
        <v>921784.88</v>
      </c>
      <c r="AI124" s="348">
        <f t="shared" si="20"/>
        <v>1280256.78</v>
      </c>
      <c r="AJ124" s="3">
        <v>40679089.138499998</v>
      </c>
      <c r="AK124" s="3">
        <v>50000000</v>
      </c>
      <c r="AL124" s="348">
        <f t="shared" si="21"/>
        <v>45583752.433821298</v>
      </c>
      <c r="AM124" s="3">
        <v>27119392759</v>
      </c>
      <c r="AN124" s="3">
        <v>27398332849</v>
      </c>
      <c r="AO124" s="269">
        <v>1.18</v>
      </c>
      <c r="AP124" s="269">
        <v>1.18</v>
      </c>
      <c r="AQ124" s="269">
        <v>0</v>
      </c>
      <c r="AR124" s="174">
        <v>65216.05</v>
      </c>
      <c r="AS124" s="174">
        <v>66520</v>
      </c>
      <c r="AT124" s="174">
        <v>96805</v>
      </c>
      <c r="AU124" s="174">
        <v>98741</v>
      </c>
      <c r="AV124" s="174">
        <v>46784.33</v>
      </c>
      <c r="AW124" s="174">
        <v>47720</v>
      </c>
      <c r="AX124" s="67">
        <v>31829440.34</v>
      </c>
      <c r="AY124" s="67">
        <v>1406348.51</v>
      </c>
      <c r="AZ124" s="206">
        <v>547.54499999999996</v>
      </c>
      <c r="BA124">
        <v>4.8578999999999997E-2</v>
      </c>
      <c r="BB124">
        <v>4.0270000000000002E-3</v>
      </c>
      <c r="BC124">
        <v>1.7100000000000001E-2</v>
      </c>
    </row>
    <row r="125" spans="1:55">
      <c r="A125" s="2" t="s">
        <v>219</v>
      </c>
      <c r="B125" s="2" t="s">
        <v>220</v>
      </c>
      <c r="C125" s="3">
        <v>9466.2199999999993</v>
      </c>
      <c r="D125" s="3">
        <v>22990</v>
      </c>
      <c r="E125" s="3">
        <v>217628462.72999999</v>
      </c>
      <c r="F125">
        <v>225</v>
      </c>
      <c r="G125">
        <v>300</v>
      </c>
      <c r="H125">
        <v>2700</v>
      </c>
      <c r="I125" s="348">
        <f t="shared" si="18"/>
        <v>3225</v>
      </c>
      <c r="J125" s="3">
        <v>3253971</v>
      </c>
      <c r="K125" s="3">
        <v>25280750.699999999</v>
      </c>
      <c r="L125" s="3">
        <v>6097236.3799999999</v>
      </c>
      <c r="M125" s="3">
        <v>0</v>
      </c>
      <c r="N125" s="4">
        <v>34631958.079999998</v>
      </c>
      <c r="O125" s="4">
        <v>2440478.25</v>
      </c>
      <c r="P125" s="3">
        <v>1515</v>
      </c>
      <c r="Q125" s="3">
        <v>415</v>
      </c>
      <c r="R125" s="3">
        <v>740</v>
      </c>
      <c r="S125" s="348">
        <f t="shared" si="19"/>
        <v>2670</v>
      </c>
      <c r="T125" s="3">
        <v>0</v>
      </c>
      <c r="U125" s="3">
        <v>1149.5</v>
      </c>
      <c r="V125" s="3">
        <v>730421.31</v>
      </c>
      <c r="W125" s="3">
        <v>680</v>
      </c>
      <c r="X125" s="3">
        <v>185</v>
      </c>
      <c r="Y125" s="2">
        <v>0</v>
      </c>
      <c r="Z125" s="3">
        <v>6649506.1500000004</v>
      </c>
      <c r="AA125" s="3">
        <v>1806536.23</v>
      </c>
      <c r="AB125" s="3">
        <v>0</v>
      </c>
      <c r="AC125" s="3">
        <v>764270.99</v>
      </c>
      <c r="AD125" s="3">
        <v>11452715.173382647</v>
      </c>
      <c r="AE125" s="3">
        <v>0</v>
      </c>
      <c r="AF125" s="3">
        <v>2174156.77</v>
      </c>
      <c r="AG125" s="3">
        <v>0</v>
      </c>
      <c r="AH125" s="3">
        <v>0</v>
      </c>
      <c r="AI125" s="348">
        <f t="shared" si="20"/>
        <v>0</v>
      </c>
      <c r="AJ125" s="3">
        <v>50649654.436499998</v>
      </c>
      <c r="AK125" s="3">
        <v>58000000</v>
      </c>
      <c r="AL125" s="348">
        <f t="shared" si="21"/>
        <v>54517406.272013694</v>
      </c>
      <c r="AM125" s="3">
        <v>33766436291</v>
      </c>
      <c r="AN125" s="3">
        <v>34051627270</v>
      </c>
      <c r="AO125" s="269">
        <v>1.18</v>
      </c>
      <c r="AP125" s="269">
        <v>1.18</v>
      </c>
      <c r="AQ125" s="269">
        <v>0</v>
      </c>
      <c r="AR125" s="174">
        <v>65216.05</v>
      </c>
      <c r="AS125" s="174">
        <v>66520</v>
      </c>
      <c r="AT125" s="174">
        <v>96805</v>
      </c>
      <c r="AU125" s="174">
        <v>98741</v>
      </c>
      <c r="AV125" s="174">
        <v>46784.33</v>
      </c>
      <c r="AW125" s="174">
        <v>47720</v>
      </c>
      <c r="AX125" s="67">
        <v>28968113.920000002</v>
      </c>
      <c r="AY125" s="67">
        <v>1251998.7</v>
      </c>
      <c r="AZ125" s="206">
        <v>455.04399999999998</v>
      </c>
      <c r="BA125">
        <v>4.8578999999999997E-2</v>
      </c>
      <c r="BB125">
        <v>4.0270000000000002E-3</v>
      </c>
      <c r="BC125">
        <v>1.7100000000000001E-2</v>
      </c>
    </row>
    <row r="126" spans="1:55">
      <c r="A126" s="2" t="s">
        <v>1247</v>
      </c>
      <c r="B126" s="2" t="s">
        <v>1248</v>
      </c>
      <c r="C126" s="3">
        <v>0</v>
      </c>
      <c r="D126" s="3">
        <v>0</v>
      </c>
      <c r="E126" s="3">
        <v>0</v>
      </c>
      <c r="F126">
        <v>0</v>
      </c>
      <c r="G126">
        <v>0</v>
      </c>
      <c r="H126">
        <v>0</v>
      </c>
      <c r="I126" s="348">
        <f t="shared" si="18"/>
        <v>0</v>
      </c>
      <c r="J126" s="3">
        <v>0</v>
      </c>
      <c r="K126" s="3">
        <v>0</v>
      </c>
      <c r="L126" s="3">
        <v>0</v>
      </c>
      <c r="M126" s="3">
        <v>0</v>
      </c>
      <c r="N126" s="4">
        <v>0</v>
      </c>
      <c r="O126" s="4">
        <v>0</v>
      </c>
      <c r="P126" s="3">
        <v>0</v>
      </c>
      <c r="Q126" s="3">
        <v>0</v>
      </c>
      <c r="R126" s="3">
        <v>0</v>
      </c>
      <c r="S126" s="348">
        <f t="shared" si="19"/>
        <v>0</v>
      </c>
      <c r="T126" s="3">
        <v>0</v>
      </c>
      <c r="U126" s="3">
        <v>0</v>
      </c>
      <c r="V126" s="3">
        <v>0</v>
      </c>
      <c r="W126" s="3">
        <v>0</v>
      </c>
      <c r="X126" s="3">
        <v>0</v>
      </c>
      <c r="Y126" s="2">
        <v>0</v>
      </c>
      <c r="Z126" s="3">
        <v>0</v>
      </c>
      <c r="AA126" s="3">
        <v>0</v>
      </c>
      <c r="AB126" s="3">
        <v>0</v>
      </c>
      <c r="AC126" s="3">
        <v>0</v>
      </c>
      <c r="AD126" s="3">
        <v>1911027.5633522854</v>
      </c>
      <c r="AE126" s="3">
        <v>0</v>
      </c>
      <c r="AF126" s="3">
        <v>0</v>
      </c>
      <c r="AG126" s="3">
        <v>0</v>
      </c>
      <c r="AH126" s="3">
        <v>0</v>
      </c>
      <c r="AI126" s="348">
        <f t="shared" si="20"/>
        <v>0</v>
      </c>
      <c r="AJ126" s="3">
        <v>0</v>
      </c>
      <c r="AK126" s="3">
        <v>0</v>
      </c>
      <c r="AL126" s="348">
        <f t="shared" si="21"/>
        <v>0</v>
      </c>
      <c r="AM126" s="3">
        <v>0</v>
      </c>
      <c r="AN126" s="3">
        <v>0</v>
      </c>
      <c r="AO126" s="269">
        <v>0</v>
      </c>
      <c r="AP126" s="269">
        <v>0</v>
      </c>
      <c r="AQ126" s="269">
        <v>0</v>
      </c>
      <c r="AR126" s="174">
        <v>0</v>
      </c>
      <c r="AS126" s="174">
        <v>0</v>
      </c>
      <c r="AT126" s="174">
        <v>0</v>
      </c>
      <c r="AU126" s="174">
        <v>0</v>
      </c>
      <c r="AV126" s="174">
        <v>0</v>
      </c>
      <c r="AW126" s="174">
        <v>0</v>
      </c>
      <c r="AX126" s="67">
        <v>0</v>
      </c>
      <c r="AY126" s="67">
        <v>0</v>
      </c>
      <c r="AZ126" s="206">
        <v>0</v>
      </c>
      <c r="BA126">
        <v>4.8578999999999997E-2</v>
      </c>
      <c r="BB126">
        <v>4.0270000000000002E-3</v>
      </c>
      <c r="BC126">
        <v>1.7100000000000001E-2</v>
      </c>
    </row>
    <row r="127" spans="1:55">
      <c r="A127" s="2" t="s">
        <v>221</v>
      </c>
      <c r="B127" s="2" t="s">
        <v>222</v>
      </c>
      <c r="C127" s="3">
        <v>8916.74</v>
      </c>
      <c r="D127" s="3">
        <v>339.3</v>
      </c>
      <c r="E127" s="3">
        <v>3025451.19</v>
      </c>
      <c r="F127">
        <v>0</v>
      </c>
      <c r="G127">
        <v>0</v>
      </c>
      <c r="H127">
        <v>62</v>
      </c>
      <c r="I127" s="348">
        <f t="shared" si="18"/>
        <v>62</v>
      </c>
      <c r="J127" s="3">
        <v>0</v>
      </c>
      <c r="K127" s="3">
        <v>406937.96</v>
      </c>
      <c r="L127" s="3">
        <v>74005.47</v>
      </c>
      <c r="M127" s="3">
        <v>0</v>
      </c>
      <c r="N127" s="4">
        <v>480943.43000000005</v>
      </c>
      <c r="O127" s="4">
        <v>0</v>
      </c>
      <c r="P127" s="3">
        <v>0</v>
      </c>
      <c r="Q127" s="3">
        <v>33</v>
      </c>
      <c r="R127" s="3">
        <v>0</v>
      </c>
      <c r="S127" s="348">
        <f t="shared" si="19"/>
        <v>33</v>
      </c>
      <c r="T127" s="3">
        <v>0</v>
      </c>
      <c r="U127" s="3">
        <v>16.97</v>
      </c>
      <c r="V127" s="3">
        <v>10816.14</v>
      </c>
      <c r="W127" s="3">
        <v>0</v>
      </c>
      <c r="X127" s="3">
        <v>0</v>
      </c>
      <c r="Y127" s="2">
        <v>0</v>
      </c>
      <c r="Z127" s="3">
        <v>0</v>
      </c>
      <c r="AA127" s="3">
        <v>0</v>
      </c>
      <c r="AB127" s="3">
        <v>0</v>
      </c>
      <c r="AC127" s="3">
        <v>0</v>
      </c>
      <c r="AD127" s="3">
        <v>0</v>
      </c>
      <c r="AE127" s="3">
        <v>0</v>
      </c>
      <c r="AF127" s="3">
        <v>99883.85</v>
      </c>
      <c r="AG127" s="3">
        <v>0</v>
      </c>
      <c r="AH127" s="3">
        <v>0</v>
      </c>
      <c r="AI127" s="348">
        <f t="shared" si="20"/>
        <v>0</v>
      </c>
      <c r="AJ127" s="3">
        <v>0</v>
      </c>
      <c r="AK127" s="3">
        <v>0</v>
      </c>
      <c r="AL127" s="348">
        <f t="shared" si="21"/>
        <v>0</v>
      </c>
      <c r="AM127" s="3">
        <v>0</v>
      </c>
      <c r="AN127" s="3">
        <v>0</v>
      </c>
      <c r="AO127" s="269">
        <v>1.18</v>
      </c>
      <c r="AP127" s="269">
        <v>1.18</v>
      </c>
      <c r="AQ127" s="269">
        <v>0</v>
      </c>
      <c r="AR127" s="174">
        <v>65216.05</v>
      </c>
      <c r="AS127" s="174">
        <v>66520</v>
      </c>
      <c r="AT127" s="174">
        <v>96805</v>
      </c>
      <c r="AU127" s="174">
        <v>98741</v>
      </c>
      <c r="AV127" s="174">
        <v>46784.33</v>
      </c>
      <c r="AW127" s="174">
        <v>47720</v>
      </c>
      <c r="AX127" s="67">
        <v>463302</v>
      </c>
      <c r="AY127" s="67">
        <v>16436.509999999998</v>
      </c>
      <c r="AZ127" s="206">
        <v>0</v>
      </c>
      <c r="BA127">
        <v>4.8578999999999997E-2</v>
      </c>
      <c r="BB127">
        <v>4.0270000000000002E-3</v>
      </c>
      <c r="BC127">
        <v>1.7100000000000001E-2</v>
      </c>
    </row>
    <row r="128" spans="1:55">
      <c r="A128" s="2" t="s">
        <v>223</v>
      </c>
      <c r="B128" s="2" t="s">
        <v>224</v>
      </c>
      <c r="C128" s="3">
        <v>10817.26</v>
      </c>
      <c r="D128" s="3">
        <v>527.4</v>
      </c>
      <c r="E128" s="3">
        <v>5705024.8700000001</v>
      </c>
      <c r="F128">
        <v>0</v>
      </c>
      <c r="G128">
        <v>0</v>
      </c>
      <c r="H128">
        <v>0</v>
      </c>
      <c r="I128" s="348">
        <f t="shared" si="18"/>
        <v>0</v>
      </c>
      <c r="J128" s="3">
        <v>0</v>
      </c>
      <c r="K128" s="3">
        <v>0</v>
      </c>
      <c r="L128" s="3">
        <v>0</v>
      </c>
      <c r="M128" s="3">
        <v>0</v>
      </c>
      <c r="N128" s="4">
        <v>0</v>
      </c>
      <c r="O128" s="4">
        <v>0</v>
      </c>
      <c r="P128" s="3">
        <v>0</v>
      </c>
      <c r="Q128" s="3">
        <v>0</v>
      </c>
      <c r="R128" s="3">
        <v>0</v>
      </c>
      <c r="S128" s="348">
        <f t="shared" si="19"/>
        <v>0</v>
      </c>
      <c r="T128" s="3">
        <v>0</v>
      </c>
      <c r="U128" s="3">
        <v>0</v>
      </c>
      <c r="V128" s="3">
        <v>0</v>
      </c>
      <c r="W128" s="3">
        <v>13</v>
      </c>
      <c r="X128" s="3">
        <v>0</v>
      </c>
      <c r="Y128" s="2">
        <v>0</v>
      </c>
      <c r="Z128" s="3">
        <v>127107.63</v>
      </c>
      <c r="AA128" s="3">
        <v>0</v>
      </c>
      <c r="AB128" s="3">
        <v>0</v>
      </c>
      <c r="AC128" s="3">
        <v>0</v>
      </c>
      <c r="AD128" s="3">
        <v>0</v>
      </c>
      <c r="AE128" s="3">
        <v>169416.24</v>
      </c>
      <c r="AF128" s="3">
        <v>231885.03</v>
      </c>
      <c r="AG128" s="3">
        <v>0</v>
      </c>
      <c r="AH128" s="3">
        <v>0</v>
      </c>
      <c r="AI128" s="348">
        <f t="shared" si="20"/>
        <v>0</v>
      </c>
      <c r="AJ128" s="3">
        <v>0</v>
      </c>
      <c r="AK128" s="3">
        <v>0</v>
      </c>
      <c r="AL128" s="348">
        <f t="shared" si="21"/>
        <v>0</v>
      </c>
      <c r="AM128" s="3">
        <v>0</v>
      </c>
      <c r="AN128" s="3">
        <v>0</v>
      </c>
      <c r="AO128" s="269">
        <v>1.18</v>
      </c>
      <c r="AP128" s="269">
        <v>1.18</v>
      </c>
      <c r="AQ128" s="269">
        <v>0</v>
      </c>
      <c r="AR128" s="174">
        <v>65216.05</v>
      </c>
      <c r="AS128" s="174">
        <v>66520</v>
      </c>
      <c r="AT128" s="174">
        <v>96805</v>
      </c>
      <c r="AU128" s="174">
        <v>98741</v>
      </c>
      <c r="AV128" s="174">
        <v>46784.33</v>
      </c>
      <c r="AW128" s="174">
        <v>47720</v>
      </c>
      <c r="AX128" s="67">
        <v>732643.52</v>
      </c>
      <c r="AY128" s="67">
        <v>34696.92</v>
      </c>
      <c r="AZ128" s="206">
        <v>12.705</v>
      </c>
      <c r="BA128">
        <v>4.8578999999999997E-2</v>
      </c>
      <c r="BB128">
        <v>4.0270000000000002E-3</v>
      </c>
      <c r="BC128">
        <v>1.7100000000000001E-2</v>
      </c>
    </row>
    <row r="129" spans="1:55">
      <c r="A129" s="2" t="s">
        <v>1249</v>
      </c>
      <c r="B129" s="2" t="s">
        <v>1250</v>
      </c>
      <c r="C129" s="3">
        <v>0</v>
      </c>
      <c r="D129" s="3">
        <v>0</v>
      </c>
      <c r="E129" s="3">
        <v>0</v>
      </c>
      <c r="F129">
        <v>0</v>
      </c>
      <c r="G129">
        <v>0</v>
      </c>
      <c r="H129">
        <v>0</v>
      </c>
      <c r="I129" s="348">
        <f t="shared" si="18"/>
        <v>0</v>
      </c>
      <c r="J129" s="3">
        <v>0</v>
      </c>
      <c r="K129" s="3">
        <v>0</v>
      </c>
      <c r="L129" s="3">
        <v>0</v>
      </c>
      <c r="M129" s="3">
        <v>0</v>
      </c>
      <c r="N129" s="4">
        <v>0</v>
      </c>
      <c r="O129" s="4">
        <v>0</v>
      </c>
      <c r="P129" s="3">
        <v>0</v>
      </c>
      <c r="Q129" s="3">
        <v>0</v>
      </c>
      <c r="R129" s="3">
        <v>0</v>
      </c>
      <c r="S129" s="348">
        <f t="shared" si="19"/>
        <v>0</v>
      </c>
      <c r="T129" s="3">
        <v>0</v>
      </c>
      <c r="U129" s="3">
        <v>0</v>
      </c>
      <c r="V129" s="3">
        <v>0</v>
      </c>
      <c r="W129" s="3">
        <v>0</v>
      </c>
      <c r="X129" s="3">
        <v>0</v>
      </c>
      <c r="Y129" s="2">
        <v>0</v>
      </c>
      <c r="Z129" s="3">
        <v>0</v>
      </c>
      <c r="AA129" s="3">
        <v>0</v>
      </c>
      <c r="AB129" s="3">
        <v>0</v>
      </c>
      <c r="AC129" s="3">
        <v>0</v>
      </c>
      <c r="AD129" s="3">
        <v>0</v>
      </c>
      <c r="AE129" s="3">
        <v>0</v>
      </c>
      <c r="AF129" s="3">
        <v>0</v>
      </c>
      <c r="AG129" s="3">
        <v>0</v>
      </c>
      <c r="AH129" s="3">
        <v>0</v>
      </c>
      <c r="AI129" s="348">
        <f t="shared" si="20"/>
        <v>0</v>
      </c>
      <c r="AJ129" s="3">
        <v>0</v>
      </c>
      <c r="AK129" s="3">
        <v>0</v>
      </c>
      <c r="AL129" s="348">
        <f t="shared" si="21"/>
        <v>0</v>
      </c>
      <c r="AM129" s="3">
        <v>0</v>
      </c>
      <c r="AN129" s="3">
        <v>0</v>
      </c>
      <c r="AO129" s="269">
        <v>0</v>
      </c>
      <c r="AP129" s="269">
        <v>0</v>
      </c>
      <c r="AQ129" s="269">
        <v>0</v>
      </c>
      <c r="AR129" s="174">
        <v>0</v>
      </c>
      <c r="AS129" s="174">
        <v>0</v>
      </c>
      <c r="AT129" s="174">
        <v>0</v>
      </c>
      <c r="AU129" s="174">
        <v>0</v>
      </c>
      <c r="AV129" s="174">
        <v>0</v>
      </c>
      <c r="AW129" s="174">
        <v>0</v>
      </c>
      <c r="AX129" s="67">
        <v>0</v>
      </c>
      <c r="AY129" s="67">
        <v>0</v>
      </c>
      <c r="AZ129" s="206">
        <v>0</v>
      </c>
      <c r="BA129">
        <v>4.8578999999999997E-2</v>
      </c>
      <c r="BB129">
        <v>4.0270000000000002E-3</v>
      </c>
      <c r="BC129">
        <v>1.7100000000000001E-2</v>
      </c>
    </row>
    <row r="130" spans="1:55">
      <c r="A130" s="2" t="s">
        <v>1124</v>
      </c>
      <c r="B130" s="2" t="s">
        <v>1146</v>
      </c>
      <c r="C130" s="3">
        <v>9336.06</v>
      </c>
      <c r="D130" s="3">
        <v>496</v>
      </c>
      <c r="E130" s="3">
        <v>4630683.66</v>
      </c>
      <c r="F130">
        <v>0</v>
      </c>
      <c r="G130">
        <v>0</v>
      </c>
      <c r="H130">
        <v>94</v>
      </c>
      <c r="I130" s="348">
        <f t="shared" si="18"/>
        <v>94</v>
      </c>
      <c r="J130" s="3">
        <v>0</v>
      </c>
      <c r="K130" s="3">
        <v>577357.18000000005</v>
      </c>
      <c r="L130" s="3">
        <v>159848.29</v>
      </c>
      <c r="M130" s="3">
        <v>0</v>
      </c>
      <c r="N130" s="4">
        <v>737205.47000000009</v>
      </c>
      <c r="O130" s="4">
        <v>0</v>
      </c>
      <c r="P130" s="3">
        <v>19.8</v>
      </c>
      <c r="Q130" s="3">
        <v>73</v>
      </c>
      <c r="R130" s="3">
        <v>10</v>
      </c>
      <c r="S130" s="348">
        <f t="shared" si="19"/>
        <v>102.8</v>
      </c>
      <c r="T130" s="3">
        <v>0</v>
      </c>
      <c r="U130" s="3">
        <v>24.8</v>
      </c>
      <c r="V130" s="3">
        <v>15782.76</v>
      </c>
      <c r="W130" s="3">
        <v>0</v>
      </c>
      <c r="X130" s="3">
        <v>0</v>
      </c>
      <c r="Y130" s="2">
        <v>0</v>
      </c>
      <c r="Z130" s="3">
        <v>0</v>
      </c>
      <c r="AA130" s="3">
        <v>0</v>
      </c>
      <c r="AB130" s="3">
        <v>0</v>
      </c>
      <c r="AC130" s="3">
        <v>0</v>
      </c>
      <c r="AD130" s="3">
        <v>0</v>
      </c>
      <c r="AE130" s="3">
        <v>0</v>
      </c>
      <c r="AF130" s="3">
        <v>123392.4</v>
      </c>
      <c r="AG130" s="3">
        <v>0</v>
      </c>
      <c r="AH130" s="3">
        <v>0</v>
      </c>
      <c r="AI130" s="348">
        <f t="shared" si="20"/>
        <v>0</v>
      </c>
      <c r="AJ130" s="3">
        <v>0</v>
      </c>
      <c r="AK130" s="3">
        <v>0</v>
      </c>
      <c r="AL130" s="348">
        <f t="shared" si="21"/>
        <v>0</v>
      </c>
      <c r="AM130" s="3">
        <v>0</v>
      </c>
      <c r="AN130" s="3">
        <v>0</v>
      </c>
      <c r="AO130" s="269">
        <v>1.18</v>
      </c>
      <c r="AP130" s="269">
        <v>1.18</v>
      </c>
      <c r="AQ130" s="269">
        <v>0</v>
      </c>
      <c r="AR130" s="174">
        <v>65216.05</v>
      </c>
      <c r="AS130" s="174">
        <v>66520</v>
      </c>
      <c r="AT130" s="174">
        <v>96805</v>
      </c>
      <c r="AU130" s="174">
        <v>98741</v>
      </c>
      <c r="AV130" s="174">
        <v>46784.33</v>
      </c>
      <c r="AW130" s="174">
        <v>47720</v>
      </c>
      <c r="AX130" s="67">
        <v>694905.61</v>
      </c>
      <c r="AY130" s="67">
        <v>26979.21</v>
      </c>
      <c r="AZ130" s="206">
        <v>0</v>
      </c>
      <c r="BA130">
        <v>4.8578999999999997E-2</v>
      </c>
      <c r="BB130">
        <v>4.0270000000000002E-3</v>
      </c>
      <c r="BC130">
        <v>1.7100000000000001E-2</v>
      </c>
    </row>
    <row r="131" spans="1:55">
      <c r="A131" s="2" t="s">
        <v>227</v>
      </c>
      <c r="B131" s="2" t="s">
        <v>228</v>
      </c>
      <c r="C131" s="3">
        <v>8495.08</v>
      </c>
      <c r="D131" s="3">
        <v>324</v>
      </c>
      <c r="E131" s="3">
        <v>2752406.08</v>
      </c>
      <c r="F131">
        <v>0</v>
      </c>
      <c r="G131">
        <v>0</v>
      </c>
      <c r="H131">
        <v>41</v>
      </c>
      <c r="I131" s="348">
        <f t="shared" si="18"/>
        <v>41</v>
      </c>
      <c r="J131" s="3">
        <v>0</v>
      </c>
      <c r="K131" s="3">
        <v>345591.81</v>
      </c>
      <c r="L131" s="3">
        <v>34003.5</v>
      </c>
      <c r="M131" s="3">
        <v>0</v>
      </c>
      <c r="N131" s="4">
        <v>379595.31</v>
      </c>
      <c r="O131" s="4">
        <v>0</v>
      </c>
      <c r="P131" s="3">
        <v>49</v>
      </c>
      <c r="Q131" s="3">
        <v>38</v>
      </c>
      <c r="R131" s="3">
        <v>44</v>
      </c>
      <c r="S131" s="348">
        <f t="shared" si="19"/>
        <v>131</v>
      </c>
      <c r="T131" s="3">
        <v>0</v>
      </c>
      <c r="U131" s="3">
        <v>0</v>
      </c>
      <c r="V131" s="3">
        <v>0</v>
      </c>
      <c r="W131" s="3">
        <v>0</v>
      </c>
      <c r="X131" s="3">
        <v>0</v>
      </c>
      <c r="Y131" s="2">
        <v>0</v>
      </c>
      <c r="Z131" s="3">
        <v>0</v>
      </c>
      <c r="AA131" s="3">
        <v>0</v>
      </c>
      <c r="AB131" s="3">
        <v>0</v>
      </c>
      <c r="AC131" s="3">
        <v>0</v>
      </c>
      <c r="AD131" s="3">
        <v>0</v>
      </c>
      <c r="AE131" s="3">
        <v>107940.77</v>
      </c>
      <c r="AF131" s="3">
        <v>160145.26</v>
      </c>
      <c r="AG131" s="3">
        <v>0</v>
      </c>
      <c r="AH131" s="3">
        <v>0</v>
      </c>
      <c r="AI131" s="348">
        <f t="shared" si="20"/>
        <v>0</v>
      </c>
      <c r="AJ131" s="3">
        <v>0</v>
      </c>
      <c r="AK131" s="3">
        <v>0</v>
      </c>
      <c r="AL131" s="348">
        <f t="shared" si="21"/>
        <v>0</v>
      </c>
      <c r="AM131" s="3">
        <v>0</v>
      </c>
      <c r="AN131" s="3">
        <v>0</v>
      </c>
      <c r="AO131" s="269">
        <v>1.18</v>
      </c>
      <c r="AP131" s="269">
        <v>1.18</v>
      </c>
      <c r="AQ131" s="269">
        <v>0</v>
      </c>
      <c r="AR131" s="174">
        <v>65216.05</v>
      </c>
      <c r="AS131" s="174">
        <v>66520</v>
      </c>
      <c r="AT131" s="174">
        <v>96805</v>
      </c>
      <c r="AU131" s="174">
        <v>98741</v>
      </c>
      <c r="AV131" s="174">
        <v>46784.33</v>
      </c>
      <c r="AW131" s="174">
        <v>47720</v>
      </c>
      <c r="AX131" s="67">
        <v>418983.84</v>
      </c>
      <c r="AY131" s="67">
        <v>16053.04</v>
      </c>
      <c r="AZ131" s="206">
        <v>0</v>
      </c>
      <c r="BA131">
        <v>4.8578999999999997E-2</v>
      </c>
      <c r="BB131">
        <v>4.0270000000000002E-3</v>
      </c>
      <c r="BC131">
        <v>1.7100000000000001E-2</v>
      </c>
    </row>
    <row r="132" spans="1:55">
      <c r="A132" s="2" t="s">
        <v>1125</v>
      </c>
      <c r="B132" s="2" t="s">
        <v>1147</v>
      </c>
      <c r="C132" s="3">
        <v>12683.75</v>
      </c>
      <c r="D132" s="3">
        <v>256</v>
      </c>
      <c r="E132" s="3">
        <v>3247039.69</v>
      </c>
      <c r="F132">
        <v>0</v>
      </c>
      <c r="G132">
        <v>0</v>
      </c>
      <c r="H132">
        <v>57.28</v>
      </c>
      <c r="I132" s="348">
        <f t="shared" si="18"/>
        <v>57.28</v>
      </c>
      <c r="J132" s="3">
        <v>0</v>
      </c>
      <c r="K132" s="3">
        <v>294500.15999999997</v>
      </c>
      <c r="L132" s="3">
        <v>118668.65</v>
      </c>
      <c r="M132" s="3">
        <v>0</v>
      </c>
      <c r="N132" s="4">
        <v>413168.80999999994</v>
      </c>
      <c r="O132" s="4">
        <v>0</v>
      </c>
      <c r="P132" s="3">
        <v>22.09</v>
      </c>
      <c r="Q132" s="3">
        <v>42.55</v>
      </c>
      <c r="R132" s="3">
        <v>14</v>
      </c>
      <c r="S132" s="348">
        <f t="shared" si="19"/>
        <v>78.64</v>
      </c>
      <c r="T132" s="3">
        <v>0</v>
      </c>
      <c r="U132" s="3">
        <v>12.8</v>
      </c>
      <c r="V132" s="3">
        <v>8167.3</v>
      </c>
      <c r="W132" s="3">
        <v>0</v>
      </c>
      <c r="X132" s="3">
        <v>0</v>
      </c>
      <c r="Y132" s="2">
        <v>0</v>
      </c>
      <c r="Z132" s="3">
        <v>0</v>
      </c>
      <c r="AA132" s="3">
        <v>0</v>
      </c>
      <c r="AB132" s="3">
        <v>0</v>
      </c>
      <c r="AC132" s="3">
        <v>0</v>
      </c>
      <c r="AD132" s="3">
        <v>0</v>
      </c>
      <c r="AE132" s="3">
        <v>81341.88</v>
      </c>
      <c r="AF132" s="3">
        <v>131670.09</v>
      </c>
      <c r="AG132" s="3">
        <v>0</v>
      </c>
      <c r="AH132" s="3">
        <v>0</v>
      </c>
      <c r="AI132" s="348">
        <f t="shared" si="20"/>
        <v>0</v>
      </c>
      <c r="AJ132" s="3">
        <v>0</v>
      </c>
      <c r="AK132" s="3">
        <v>0</v>
      </c>
      <c r="AL132" s="348">
        <f t="shared" si="21"/>
        <v>0</v>
      </c>
      <c r="AM132" s="3">
        <v>0</v>
      </c>
      <c r="AN132" s="3">
        <v>0</v>
      </c>
      <c r="AO132" s="269">
        <v>1.18</v>
      </c>
      <c r="AP132" s="269">
        <v>1.18</v>
      </c>
      <c r="AQ132" s="269">
        <v>0</v>
      </c>
      <c r="AR132" s="174">
        <v>65216.05</v>
      </c>
      <c r="AS132" s="174">
        <v>66520</v>
      </c>
      <c r="AT132" s="174">
        <v>96805</v>
      </c>
      <c r="AU132" s="174">
        <v>98741</v>
      </c>
      <c r="AV132" s="174">
        <v>46784.33</v>
      </c>
      <c r="AW132" s="174">
        <v>47720</v>
      </c>
      <c r="AX132" s="67">
        <v>421590.16</v>
      </c>
      <c r="AY132" s="67">
        <v>19831.88</v>
      </c>
      <c r="AZ132" s="206">
        <v>0</v>
      </c>
      <c r="BA132">
        <v>4.8578999999999997E-2</v>
      </c>
      <c r="BB132">
        <v>4.0270000000000002E-3</v>
      </c>
      <c r="BC132">
        <v>1.7100000000000001E-2</v>
      </c>
    </row>
    <row r="133" spans="1:55">
      <c r="A133" s="2" t="s">
        <v>1136</v>
      </c>
      <c r="B133" s="2" t="s">
        <v>1148</v>
      </c>
      <c r="C133" s="3">
        <v>11422.39</v>
      </c>
      <c r="D133" s="3">
        <v>252</v>
      </c>
      <c r="E133" s="3">
        <v>2878441.75</v>
      </c>
      <c r="F133">
        <v>0</v>
      </c>
      <c r="G133">
        <v>0</v>
      </c>
      <c r="H133">
        <v>5</v>
      </c>
      <c r="I133" s="348">
        <f t="shared" si="18"/>
        <v>5</v>
      </c>
      <c r="J133" s="3">
        <v>0</v>
      </c>
      <c r="K133" s="3">
        <v>56694.3</v>
      </c>
      <c r="L133" s="3">
        <v>24657.14</v>
      </c>
      <c r="M133" s="3">
        <v>0</v>
      </c>
      <c r="N133" s="4">
        <v>81351.44</v>
      </c>
      <c r="O133" s="4">
        <v>0</v>
      </c>
      <c r="P133" s="3">
        <v>98</v>
      </c>
      <c r="Q133" s="3">
        <v>0</v>
      </c>
      <c r="R133" s="3">
        <v>0</v>
      </c>
      <c r="S133" s="348">
        <f t="shared" si="19"/>
        <v>98</v>
      </c>
      <c r="T133" s="3">
        <v>137850.76</v>
      </c>
      <c r="U133" s="3">
        <v>12.6</v>
      </c>
      <c r="V133" s="3">
        <v>8056.92</v>
      </c>
      <c r="W133" s="3">
        <v>0</v>
      </c>
      <c r="X133" s="3">
        <v>0</v>
      </c>
      <c r="Y133" s="2">
        <v>0</v>
      </c>
      <c r="Z133" s="3">
        <v>0</v>
      </c>
      <c r="AA133" s="3">
        <v>0</v>
      </c>
      <c r="AB133" s="3">
        <v>0</v>
      </c>
      <c r="AC133" s="3">
        <v>0</v>
      </c>
      <c r="AD133" s="3">
        <v>0</v>
      </c>
      <c r="AE133" s="3">
        <v>57502.2</v>
      </c>
      <c r="AF133" s="3">
        <v>80679.649999999994</v>
      </c>
      <c r="AG133" s="3">
        <v>0</v>
      </c>
      <c r="AH133" s="3">
        <v>0</v>
      </c>
      <c r="AI133" s="348">
        <f t="shared" si="20"/>
        <v>0</v>
      </c>
      <c r="AJ133" s="3">
        <v>0</v>
      </c>
      <c r="AK133" s="3">
        <v>0</v>
      </c>
      <c r="AL133" s="348">
        <f t="shared" si="21"/>
        <v>0</v>
      </c>
      <c r="AM133" s="3">
        <v>0</v>
      </c>
      <c r="AN133" s="3">
        <v>0</v>
      </c>
      <c r="AO133" s="269">
        <v>1.18</v>
      </c>
      <c r="AP133" s="269">
        <v>1.18</v>
      </c>
      <c r="AQ133" s="269">
        <v>0</v>
      </c>
      <c r="AR133" s="174">
        <v>65216.05</v>
      </c>
      <c r="AS133" s="174">
        <v>66520</v>
      </c>
      <c r="AT133" s="174">
        <v>96805</v>
      </c>
      <c r="AU133" s="174">
        <v>98741</v>
      </c>
      <c r="AV133" s="174">
        <v>46784.33</v>
      </c>
      <c r="AW133" s="174">
        <v>47720</v>
      </c>
      <c r="AX133" s="67">
        <v>325876.32</v>
      </c>
      <c r="AY133" s="67">
        <v>19264.72</v>
      </c>
      <c r="AZ133" s="206">
        <v>17.120999999999999</v>
      </c>
      <c r="BA133">
        <v>4.8578999999999997E-2</v>
      </c>
      <c r="BB133">
        <v>4.0270000000000002E-3</v>
      </c>
      <c r="BC133">
        <v>1.7100000000000001E-2</v>
      </c>
    </row>
    <row r="134" spans="1:55">
      <c r="A134" s="2" t="s">
        <v>1393</v>
      </c>
      <c r="B134" s="2" t="s">
        <v>1394</v>
      </c>
      <c r="C134" s="3">
        <v>9809.5300000000007</v>
      </c>
      <c r="D134" s="3">
        <v>112.06</v>
      </c>
      <c r="E134" s="3">
        <v>1099255.6499999999</v>
      </c>
      <c r="F134">
        <v>0</v>
      </c>
      <c r="G134">
        <v>0</v>
      </c>
      <c r="H134">
        <v>1</v>
      </c>
      <c r="I134" s="348">
        <f t="shared" si="18"/>
        <v>1</v>
      </c>
      <c r="J134" s="3">
        <v>0</v>
      </c>
      <c r="K134" s="3">
        <v>8684.7900000000009</v>
      </c>
      <c r="L134" s="3">
        <v>2330.1799999999998</v>
      </c>
      <c r="M134" s="3">
        <v>0</v>
      </c>
      <c r="N134" s="4">
        <v>11014.970000000001</v>
      </c>
      <c r="O134" s="4">
        <v>0</v>
      </c>
      <c r="P134" s="3">
        <v>0</v>
      </c>
      <c r="Q134" s="3">
        <v>0</v>
      </c>
      <c r="R134" s="3">
        <v>0</v>
      </c>
      <c r="S134" s="348">
        <f t="shared" si="19"/>
        <v>0</v>
      </c>
      <c r="T134" s="3">
        <v>0</v>
      </c>
      <c r="U134" s="3">
        <v>0</v>
      </c>
      <c r="V134" s="3">
        <v>0</v>
      </c>
      <c r="W134" s="3">
        <v>0</v>
      </c>
      <c r="X134" s="3">
        <v>0</v>
      </c>
      <c r="Y134" s="2">
        <v>0</v>
      </c>
      <c r="Z134" s="3">
        <v>0</v>
      </c>
      <c r="AA134" s="3">
        <v>0</v>
      </c>
      <c r="AB134" s="3">
        <v>0</v>
      </c>
      <c r="AC134" s="3">
        <v>0</v>
      </c>
      <c r="AD134" s="3">
        <v>0</v>
      </c>
      <c r="AE134" s="3">
        <v>0</v>
      </c>
      <c r="AF134" s="3">
        <v>0</v>
      </c>
      <c r="AG134" s="3">
        <v>0</v>
      </c>
      <c r="AH134" s="3">
        <v>0</v>
      </c>
      <c r="AI134" s="348">
        <f t="shared" si="20"/>
        <v>0</v>
      </c>
      <c r="AJ134" s="3">
        <v>0</v>
      </c>
      <c r="AK134" s="3">
        <v>0</v>
      </c>
      <c r="AL134" s="348">
        <f t="shared" si="21"/>
        <v>0</v>
      </c>
      <c r="AM134" s="3">
        <v>0</v>
      </c>
      <c r="AN134" s="3">
        <v>0</v>
      </c>
      <c r="AO134" s="269">
        <v>1.18</v>
      </c>
      <c r="AP134" s="269">
        <v>1.18</v>
      </c>
      <c r="AQ134" s="269">
        <v>0</v>
      </c>
      <c r="AR134" s="174">
        <v>65216.05</v>
      </c>
      <c r="AS134" s="174">
        <v>66520</v>
      </c>
      <c r="AT134" s="174">
        <v>96805</v>
      </c>
      <c r="AU134" s="174">
        <v>98741</v>
      </c>
      <c r="AV134" s="174">
        <v>46784.33</v>
      </c>
      <c r="AW134" s="174">
        <v>47720</v>
      </c>
      <c r="AX134" s="67">
        <v>150887.85999999999</v>
      </c>
      <c r="AY134" s="67">
        <v>6343.87</v>
      </c>
      <c r="AZ134" s="206">
        <v>3.8250000000000002</v>
      </c>
      <c r="BA134">
        <v>4.8578999999999997E-2</v>
      </c>
      <c r="BB134">
        <v>4.0270000000000002E-3</v>
      </c>
      <c r="BC134">
        <v>1.7100000000000001E-2</v>
      </c>
    </row>
    <row r="135" spans="1:55">
      <c r="A135" s="2" t="s">
        <v>1395</v>
      </c>
      <c r="B135" s="2" t="s">
        <v>1396</v>
      </c>
      <c r="C135" s="3">
        <v>0</v>
      </c>
      <c r="D135" s="3">
        <v>0</v>
      </c>
      <c r="E135" s="3">
        <v>0</v>
      </c>
      <c r="F135">
        <v>0</v>
      </c>
      <c r="G135">
        <v>0</v>
      </c>
      <c r="H135">
        <v>0</v>
      </c>
      <c r="I135" s="348">
        <f t="shared" ref="I135:I198" si="22">H135+G135+F135</f>
        <v>0</v>
      </c>
      <c r="J135" s="3">
        <v>0</v>
      </c>
      <c r="K135" s="3">
        <v>0</v>
      </c>
      <c r="L135" s="3">
        <v>0</v>
      </c>
      <c r="M135" s="3">
        <v>0</v>
      </c>
      <c r="N135" s="4">
        <v>0</v>
      </c>
      <c r="O135" s="4">
        <v>0</v>
      </c>
      <c r="P135" s="3">
        <v>0</v>
      </c>
      <c r="Q135" s="3">
        <v>0</v>
      </c>
      <c r="R135" s="3">
        <v>0</v>
      </c>
      <c r="S135" s="348">
        <f t="shared" ref="S135:S198" si="23">R135+P135+Q135</f>
        <v>0</v>
      </c>
      <c r="T135" s="3">
        <v>0</v>
      </c>
      <c r="U135" s="3">
        <v>0</v>
      </c>
      <c r="V135" s="3">
        <v>0</v>
      </c>
      <c r="W135" s="3">
        <v>0</v>
      </c>
      <c r="X135" s="3">
        <v>0</v>
      </c>
      <c r="Y135" s="2">
        <v>0</v>
      </c>
      <c r="Z135" s="3">
        <v>0</v>
      </c>
      <c r="AA135" s="3">
        <v>0</v>
      </c>
      <c r="AB135" s="3">
        <v>0</v>
      </c>
      <c r="AC135" s="3">
        <v>0</v>
      </c>
      <c r="AD135" s="3">
        <v>0</v>
      </c>
      <c r="AE135" s="3">
        <v>0</v>
      </c>
      <c r="AF135" s="3">
        <v>0</v>
      </c>
      <c r="AG135" s="3">
        <v>0</v>
      </c>
      <c r="AH135" s="3">
        <v>0</v>
      </c>
      <c r="AI135" s="348">
        <f t="shared" ref="AI135:AI198" si="24">AH135+AG135</f>
        <v>0</v>
      </c>
      <c r="AJ135" s="3">
        <v>0</v>
      </c>
      <c r="AK135" s="3">
        <v>0</v>
      </c>
      <c r="AL135" s="348">
        <f t="shared" ref="AL135:AL198" si="25">(0.4738*AJ135)+(0.5262*AK135)</f>
        <v>0</v>
      </c>
      <c r="AM135" s="3">
        <v>0</v>
      </c>
      <c r="AN135" s="3">
        <v>0</v>
      </c>
      <c r="AO135" s="269">
        <v>0</v>
      </c>
      <c r="AP135" s="269">
        <v>0</v>
      </c>
      <c r="AQ135" s="269">
        <v>0</v>
      </c>
      <c r="AR135" s="174">
        <v>0</v>
      </c>
      <c r="AS135" s="174">
        <v>0</v>
      </c>
      <c r="AT135" s="174">
        <v>0</v>
      </c>
      <c r="AU135" s="174">
        <v>0</v>
      </c>
      <c r="AV135" s="174">
        <v>0</v>
      </c>
      <c r="AW135" s="174">
        <v>0</v>
      </c>
      <c r="AX135" s="67">
        <v>0</v>
      </c>
      <c r="AY135" s="67">
        <v>0</v>
      </c>
      <c r="AZ135" s="206">
        <v>0</v>
      </c>
      <c r="BA135">
        <v>4.8578999999999997E-2</v>
      </c>
      <c r="BB135">
        <v>4.0270000000000002E-3</v>
      </c>
      <c r="BC135">
        <v>1.7100000000000001E-2</v>
      </c>
    </row>
    <row r="136" spans="1:55">
      <c r="A136" s="2" t="s">
        <v>1251</v>
      </c>
      <c r="B136" s="2" t="s">
        <v>1252</v>
      </c>
      <c r="C136" s="3">
        <v>0</v>
      </c>
      <c r="D136" s="3">
        <v>0</v>
      </c>
      <c r="E136" s="3">
        <v>0</v>
      </c>
      <c r="F136">
        <v>0</v>
      </c>
      <c r="G136">
        <v>0</v>
      </c>
      <c r="H136">
        <v>0</v>
      </c>
      <c r="I136" s="348">
        <f t="shared" si="22"/>
        <v>0</v>
      </c>
      <c r="J136" s="3">
        <v>0</v>
      </c>
      <c r="K136" s="3">
        <v>0</v>
      </c>
      <c r="L136" s="3">
        <v>0</v>
      </c>
      <c r="M136" s="3">
        <v>0</v>
      </c>
      <c r="N136" s="4">
        <v>0</v>
      </c>
      <c r="O136" s="4">
        <v>0</v>
      </c>
      <c r="P136" s="3">
        <v>0</v>
      </c>
      <c r="Q136" s="3">
        <v>0</v>
      </c>
      <c r="R136" s="3">
        <v>0</v>
      </c>
      <c r="S136" s="348">
        <f t="shared" si="23"/>
        <v>0</v>
      </c>
      <c r="T136" s="3">
        <v>0</v>
      </c>
      <c r="U136" s="3">
        <v>0</v>
      </c>
      <c r="V136" s="3">
        <v>0</v>
      </c>
      <c r="W136" s="3">
        <v>0</v>
      </c>
      <c r="X136" s="3">
        <v>0</v>
      </c>
      <c r="Y136" s="2">
        <v>0</v>
      </c>
      <c r="Z136" s="3">
        <v>0</v>
      </c>
      <c r="AA136" s="3">
        <v>0</v>
      </c>
      <c r="AB136" s="3">
        <v>0</v>
      </c>
      <c r="AC136" s="3">
        <v>0</v>
      </c>
      <c r="AD136" s="3">
        <v>0</v>
      </c>
      <c r="AE136" s="3">
        <v>0</v>
      </c>
      <c r="AF136" s="3">
        <v>0</v>
      </c>
      <c r="AG136" s="3">
        <v>0</v>
      </c>
      <c r="AH136" s="3">
        <v>0</v>
      </c>
      <c r="AI136" s="348">
        <f t="shared" si="24"/>
        <v>0</v>
      </c>
      <c r="AJ136" s="3">
        <v>0</v>
      </c>
      <c r="AK136" s="3">
        <v>0</v>
      </c>
      <c r="AL136" s="348">
        <f t="shared" si="25"/>
        <v>0</v>
      </c>
      <c r="AM136" s="3">
        <v>0</v>
      </c>
      <c r="AN136" s="3">
        <v>0</v>
      </c>
      <c r="AO136" s="269">
        <v>0</v>
      </c>
      <c r="AP136" s="269">
        <v>0</v>
      </c>
      <c r="AQ136" s="269">
        <v>0</v>
      </c>
      <c r="AR136" s="174">
        <v>0</v>
      </c>
      <c r="AS136" s="174">
        <v>0</v>
      </c>
      <c r="AT136" s="174">
        <v>0</v>
      </c>
      <c r="AU136" s="174">
        <v>0</v>
      </c>
      <c r="AV136" s="174">
        <v>0</v>
      </c>
      <c r="AW136" s="174">
        <v>0</v>
      </c>
      <c r="AX136" s="67">
        <v>0</v>
      </c>
      <c r="AY136" s="67">
        <v>0</v>
      </c>
      <c r="AZ136" s="206">
        <v>0</v>
      </c>
      <c r="BA136">
        <v>4.8578999999999997E-2</v>
      </c>
      <c r="BB136">
        <v>4.0270000000000002E-3</v>
      </c>
      <c r="BC136">
        <v>1.7100000000000001E-2</v>
      </c>
    </row>
    <row r="137" spans="1:55">
      <c r="A137" s="2" t="s">
        <v>1253</v>
      </c>
      <c r="B137" s="2" t="s">
        <v>1254</v>
      </c>
      <c r="C137" s="3">
        <v>0</v>
      </c>
      <c r="D137" s="3">
        <v>0</v>
      </c>
      <c r="E137" s="3">
        <v>0</v>
      </c>
      <c r="F137">
        <v>0</v>
      </c>
      <c r="G137">
        <v>0</v>
      </c>
      <c r="H137">
        <v>0</v>
      </c>
      <c r="I137" s="348">
        <f t="shared" si="22"/>
        <v>0</v>
      </c>
      <c r="J137" s="3">
        <v>0</v>
      </c>
      <c r="K137" s="3">
        <v>0</v>
      </c>
      <c r="L137" s="3">
        <v>0</v>
      </c>
      <c r="M137" s="3">
        <v>0</v>
      </c>
      <c r="N137" s="4">
        <v>0</v>
      </c>
      <c r="O137" s="4">
        <v>0</v>
      </c>
      <c r="P137" s="3">
        <v>0</v>
      </c>
      <c r="Q137" s="3">
        <v>0</v>
      </c>
      <c r="R137" s="3">
        <v>0</v>
      </c>
      <c r="S137" s="348">
        <f t="shared" si="23"/>
        <v>0</v>
      </c>
      <c r="T137" s="3">
        <v>0</v>
      </c>
      <c r="U137" s="3">
        <v>0</v>
      </c>
      <c r="V137" s="3">
        <v>0</v>
      </c>
      <c r="W137" s="3">
        <v>0</v>
      </c>
      <c r="X137" s="3">
        <v>0</v>
      </c>
      <c r="Y137" s="2">
        <v>0</v>
      </c>
      <c r="Z137" s="3">
        <v>0</v>
      </c>
      <c r="AA137" s="3">
        <v>0</v>
      </c>
      <c r="AB137" s="3">
        <v>0</v>
      </c>
      <c r="AC137" s="3">
        <v>0</v>
      </c>
      <c r="AD137" s="3">
        <v>0</v>
      </c>
      <c r="AE137" s="3">
        <v>0</v>
      </c>
      <c r="AF137" s="3">
        <v>0</v>
      </c>
      <c r="AG137" s="3">
        <v>0</v>
      </c>
      <c r="AH137" s="3">
        <v>0</v>
      </c>
      <c r="AI137" s="348">
        <f t="shared" si="24"/>
        <v>0</v>
      </c>
      <c r="AJ137" s="3">
        <v>0</v>
      </c>
      <c r="AK137" s="3">
        <v>0</v>
      </c>
      <c r="AL137" s="348">
        <f t="shared" si="25"/>
        <v>0</v>
      </c>
      <c r="AM137" s="3">
        <v>0</v>
      </c>
      <c r="AN137" s="3">
        <v>0</v>
      </c>
      <c r="AO137" s="269">
        <v>0</v>
      </c>
      <c r="AP137" s="269">
        <v>0</v>
      </c>
      <c r="AQ137" s="269">
        <v>0</v>
      </c>
      <c r="AR137" s="174">
        <v>0</v>
      </c>
      <c r="AS137" s="174">
        <v>0</v>
      </c>
      <c r="AT137" s="174">
        <v>0</v>
      </c>
      <c r="AU137" s="174">
        <v>0</v>
      </c>
      <c r="AV137" s="174">
        <v>0</v>
      </c>
      <c r="AW137" s="174">
        <v>0</v>
      </c>
      <c r="AX137" s="67">
        <v>0</v>
      </c>
      <c r="AY137" s="67">
        <v>0</v>
      </c>
      <c r="AZ137" s="206">
        <v>0</v>
      </c>
      <c r="BA137">
        <v>4.8578999999999997E-2</v>
      </c>
      <c r="BB137">
        <v>4.0270000000000002E-3</v>
      </c>
      <c r="BC137">
        <v>1.7100000000000001E-2</v>
      </c>
    </row>
    <row r="138" spans="1:55">
      <c r="A138" s="2" t="s">
        <v>1255</v>
      </c>
      <c r="B138" s="2" t="s">
        <v>1256</v>
      </c>
      <c r="C138" s="3">
        <v>0</v>
      </c>
      <c r="D138" s="3">
        <v>0</v>
      </c>
      <c r="E138" s="3">
        <v>0</v>
      </c>
      <c r="F138">
        <v>0</v>
      </c>
      <c r="G138">
        <v>0</v>
      </c>
      <c r="H138">
        <v>0</v>
      </c>
      <c r="I138" s="348">
        <f t="shared" si="22"/>
        <v>0</v>
      </c>
      <c r="J138" s="3">
        <v>0</v>
      </c>
      <c r="K138" s="3">
        <v>0</v>
      </c>
      <c r="L138" s="3">
        <v>0</v>
      </c>
      <c r="M138" s="3">
        <v>0</v>
      </c>
      <c r="N138" s="4">
        <v>0</v>
      </c>
      <c r="O138" s="4">
        <v>0</v>
      </c>
      <c r="P138" s="3">
        <v>0</v>
      </c>
      <c r="Q138" s="3">
        <v>0</v>
      </c>
      <c r="R138" s="3">
        <v>0</v>
      </c>
      <c r="S138" s="348">
        <f t="shared" si="23"/>
        <v>0</v>
      </c>
      <c r="T138" s="3">
        <v>0</v>
      </c>
      <c r="U138" s="3">
        <v>0</v>
      </c>
      <c r="V138" s="3">
        <v>0</v>
      </c>
      <c r="W138" s="3">
        <v>0</v>
      </c>
      <c r="X138" s="3">
        <v>0</v>
      </c>
      <c r="Y138" s="2">
        <v>0</v>
      </c>
      <c r="Z138" s="3">
        <v>0</v>
      </c>
      <c r="AA138" s="3">
        <v>0</v>
      </c>
      <c r="AB138" s="3">
        <v>0</v>
      </c>
      <c r="AC138" s="3">
        <v>0</v>
      </c>
      <c r="AD138" s="3">
        <v>0</v>
      </c>
      <c r="AE138" s="3">
        <v>0</v>
      </c>
      <c r="AF138" s="3">
        <v>0</v>
      </c>
      <c r="AG138" s="3">
        <v>0</v>
      </c>
      <c r="AH138" s="3">
        <v>0</v>
      </c>
      <c r="AI138" s="348">
        <f t="shared" si="24"/>
        <v>0</v>
      </c>
      <c r="AJ138" s="3">
        <v>0</v>
      </c>
      <c r="AK138" s="3">
        <v>0</v>
      </c>
      <c r="AL138" s="348">
        <f t="shared" si="25"/>
        <v>0</v>
      </c>
      <c r="AM138" s="3">
        <v>0</v>
      </c>
      <c r="AN138" s="3">
        <v>0</v>
      </c>
      <c r="AO138" s="269">
        <v>0</v>
      </c>
      <c r="AP138" s="269">
        <v>0</v>
      </c>
      <c r="AQ138" s="269">
        <v>0</v>
      </c>
      <c r="AR138" s="174">
        <v>0</v>
      </c>
      <c r="AS138" s="174">
        <v>0</v>
      </c>
      <c r="AT138" s="174">
        <v>0</v>
      </c>
      <c r="AU138" s="174">
        <v>0</v>
      </c>
      <c r="AV138" s="174">
        <v>0</v>
      </c>
      <c r="AW138" s="174">
        <v>0</v>
      </c>
      <c r="AX138" s="67">
        <v>0</v>
      </c>
      <c r="AY138" s="67">
        <v>0</v>
      </c>
      <c r="AZ138" s="206">
        <v>0</v>
      </c>
      <c r="BA138">
        <v>4.8578999999999997E-2</v>
      </c>
      <c r="BB138">
        <v>4.0270000000000002E-3</v>
      </c>
      <c r="BC138">
        <v>1.7100000000000001E-2</v>
      </c>
    </row>
    <row r="139" spans="1:55">
      <c r="A139" s="2" t="s">
        <v>1257</v>
      </c>
      <c r="B139" s="2" t="s">
        <v>1258</v>
      </c>
      <c r="C139" s="3">
        <v>0</v>
      </c>
      <c r="D139" s="3">
        <v>0</v>
      </c>
      <c r="E139" s="3">
        <v>0</v>
      </c>
      <c r="F139">
        <v>0</v>
      </c>
      <c r="G139">
        <v>0</v>
      </c>
      <c r="H139">
        <v>0</v>
      </c>
      <c r="I139" s="348">
        <f t="shared" si="22"/>
        <v>0</v>
      </c>
      <c r="J139" s="3">
        <v>0</v>
      </c>
      <c r="K139" s="3">
        <v>0</v>
      </c>
      <c r="L139" s="3">
        <v>0</v>
      </c>
      <c r="M139" s="3">
        <v>0</v>
      </c>
      <c r="N139" s="4">
        <v>0</v>
      </c>
      <c r="O139" s="4">
        <v>0</v>
      </c>
      <c r="P139" s="3">
        <v>0</v>
      </c>
      <c r="Q139" s="3">
        <v>0</v>
      </c>
      <c r="R139" s="3">
        <v>0</v>
      </c>
      <c r="S139" s="348">
        <f t="shared" si="23"/>
        <v>0</v>
      </c>
      <c r="T139" s="3">
        <v>0</v>
      </c>
      <c r="U139" s="3">
        <v>0</v>
      </c>
      <c r="V139" s="3">
        <v>0</v>
      </c>
      <c r="W139" s="3">
        <v>0</v>
      </c>
      <c r="X139" s="3">
        <v>0</v>
      </c>
      <c r="Y139" s="2">
        <v>0</v>
      </c>
      <c r="Z139" s="3">
        <v>0</v>
      </c>
      <c r="AA139" s="3">
        <v>0</v>
      </c>
      <c r="AB139" s="3">
        <v>0</v>
      </c>
      <c r="AC139" s="3">
        <v>0</v>
      </c>
      <c r="AD139" s="3">
        <v>0</v>
      </c>
      <c r="AE139" s="3">
        <v>0</v>
      </c>
      <c r="AF139" s="3">
        <v>0</v>
      </c>
      <c r="AG139" s="3">
        <v>0</v>
      </c>
      <c r="AH139" s="3">
        <v>0</v>
      </c>
      <c r="AI139" s="348">
        <f t="shared" si="24"/>
        <v>0</v>
      </c>
      <c r="AJ139" s="3">
        <v>0</v>
      </c>
      <c r="AK139" s="3">
        <v>0</v>
      </c>
      <c r="AL139" s="348">
        <f t="shared" si="25"/>
        <v>0</v>
      </c>
      <c r="AM139" s="3">
        <v>0</v>
      </c>
      <c r="AN139" s="3">
        <v>0</v>
      </c>
      <c r="AO139" s="269">
        <v>0</v>
      </c>
      <c r="AP139" s="269">
        <v>0</v>
      </c>
      <c r="AQ139" s="269">
        <v>0</v>
      </c>
      <c r="AR139" s="174">
        <v>0</v>
      </c>
      <c r="AS139" s="174">
        <v>0</v>
      </c>
      <c r="AT139" s="174">
        <v>0</v>
      </c>
      <c r="AU139" s="174">
        <v>0</v>
      </c>
      <c r="AV139" s="174">
        <v>0</v>
      </c>
      <c r="AW139" s="174">
        <v>0</v>
      </c>
      <c r="AX139" s="67">
        <v>0</v>
      </c>
      <c r="AY139" s="67">
        <v>0</v>
      </c>
      <c r="AZ139" s="206">
        <v>0</v>
      </c>
      <c r="BA139">
        <v>4.8578999999999997E-2</v>
      </c>
      <c r="BB139">
        <v>4.0270000000000002E-3</v>
      </c>
      <c r="BC139">
        <v>1.7100000000000001E-2</v>
      </c>
    </row>
    <row r="140" spans="1:55">
      <c r="A140" s="2" t="s">
        <v>1259</v>
      </c>
      <c r="B140" s="2" t="s">
        <v>1260</v>
      </c>
      <c r="C140" s="3">
        <v>0</v>
      </c>
      <c r="D140" s="3">
        <v>0</v>
      </c>
      <c r="E140" s="3">
        <v>0</v>
      </c>
      <c r="F140">
        <v>0</v>
      </c>
      <c r="G140">
        <v>0</v>
      </c>
      <c r="H140">
        <v>0</v>
      </c>
      <c r="I140" s="348">
        <f t="shared" si="22"/>
        <v>0</v>
      </c>
      <c r="J140" s="3">
        <v>0</v>
      </c>
      <c r="K140" s="3">
        <v>0</v>
      </c>
      <c r="L140" s="3">
        <v>0</v>
      </c>
      <c r="M140" s="3">
        <v>0</v>
      </c>
      <c r="N140" s="4">
        <v>0</v>
      </c>
      <c r="O140" s="4">
        <v>0</v>
      </c>
      <c r="P140" s="3">
        <v>0</v>
      </c>
      <c r="Q140" s="3">
        <v>0</v>
      </c>
      <c r="R140" s="3">
        <v>0</v>
      </c>
      <c r="S140" s="348">
        <f t="shared" si="23"/>
        <v>0</v>
      </c>
      <c r="T140" s="3">
        <v>0</v>
      </c>
      <c r="U140" s="3">
        <v>0</v>
      </c>
      <c r="V140" s="3">
        <v>0</v>
      </c>
      <c r="W140" s="3">
        <v>0</v>
      </c>
      <c r="X140" s="3">
        <v>0</v>
      </c>
      <c r="Y140" s="2">
        <v>0</v>
      </c>
      <c r="Z140" s="3">
        <v>0</v>
      </c>
      <c r="AA140" s="3">
        <v>0</v>
      </c>
      <c r="AB140" s="3">
        <v>0</v>
      </c>
      <c r="AC140" s="3">
        <v>0</v>
      </c>
      <c r="AD140" s="3">
        <v>0</v>
      </c>
      <c r="AE140" s="3">
        <v>0</v>
      </c>
      <c r="AF140" s="3">
        <v>0</v>
      </c>
      <c r="AG140" s="3">
        <v>0</v>
      </c>
      <c r="AH140" s="3">
        <v>0</v>
      </c>
      <c r="AI140" s="348">
        <f t="shared" si="24"/>
        <v>0</v>
      </c>
      <c r="AJ140" s="3">
        <v>0</v>
      </c>
      <c r="AK140" s="3">
        <v>0</v>
      </c>
      <c r="AL140" s="348">
        <f t="shared" si="25"/>
        <v>0</v>
      </c>
      <c r="AM140" s="3">
        <v>0</v>
      </c>
      <c r="AN140" s="3">
        <v>0</v>
      </c>
      <c r="AO140" s="269">
        <v>0</v>
      </c>
      <c r="AP140" s="269">
        <v>0</v>
      </c>
      <c r="AQ140" s="269">
        <v>0</v>
      </c>
      <c r="AR140" s="174">
        <v>0</v>
      </c>
      <c r="AS140" s="174">
        <v>0</v>
      </c>
      <c r="AT140" s="174">
        <v>0</v>
      </c>
      <c r="AU140" s="174">
        <v>0</v>
      </c>
      <c r="AV140" s="174">
        <v>0</v>
      </c>
      <c r="AW140" s="174">
        <v>0</v>
      </c>
      <c r="AX140" s="67">
        <v>0</v>
      </c>
      <c r="AY140" s="67">
        <v>0</v>
      </c>
      <c r="AZ140" s="206">
        <v>0</v>
      </c>
      <c r="BA140">
        <v>4.8578999999999997E-2</v>
      </c>
      <c r="BB140">
        <v>4.0270000000000002E-3</v>
      </c>
      <c r="BC140">
        <v>1.7100000000000001E-2</v>
      </c>
    </row>
    <row r="141" spans="1:55">
      <c r="A141" s="2" t="s">
        <v>1261</v>
      </c>
      <c r="B141" s="2" t="s">
        <v>1262</v>
      </c>
      <c r="C141" s="3">
        <v>0</v>
      </c>
      <c r="D141" s="3">
        <v>0</v>
      </c>
      <c r="E141" s="3">
        <v>0</v>
      </c>
      <c r="F141">
        <v>0</v>
      </c>
      <c r="G141">
        <v>0</v>
      </c>
      <c r="H141">
        <v>0</v>
      </c>
      <c r="I141" s="348">
        <f t="shared" si="22"/>
        <v>0</v>
      </c>
      <c r="J141" s="3">
        <v>0</v>
      </c>
      <c r="K141" s="3">
        <v>0</v>
      </c>
      <c r="L141" s="3">
        <v>0</v>
      </c>
      <c r="M141" s="3">
        <v>0</v>
      </c>
      <c r="N141" s="4">
        <v>0</v>
      </c>
      <c r="O141" s="4">
        <v>0</v>
      </c>
      <c r="P141" s="3">
        <v>0</v>
      </c>
      <c r="Q141" s="3">
        <v>0</v>
      </c>
      <c r="R141" s="3">
        <v>0</v>
      </c>
      <c r="S141" s="348">
        <f t="shared" si="23"/>
        <v>0</v>
      </c>
      <c r="T141" s="3">
        <v>0</v>
      </c>
      <c r="U141" s="3">
        <v>0</v>
      </c>
      <c r="V141" s="3">
        <v>0</v>
      </c>
      <c r="W141" s="3">
        <v>0</v>
      </c>
      <c r="X141" s="3">
        <v>0</v>
      </c>
      <c r="Y141" s="2">
        <v>0</v>
      </c>
      <c r="Z141" s="3">
        <v>0</v>
      </c>
      <c r="AA141" s="3">
        <v>0</v>
      </c>
      <c r="AB141" s="3">
        <v>0</v>
      </c>
      <c r="AC141" s="3">
        <v>0</v>
      </c>
      <c r="AD141" s="3">
        <v>0</v>
      </c>
      <c r="AE141" s="3">
        <v>0</v>
      </c>
      <c r="AF141" s="3">
        <v>0</v>
      </c>
      <c r="AG141" s="3">
        <v>0</v>
      </c>
      <c r="AH141" s="3">
        <v>0</v>
      </c>
      <c r="AI141" s="348">
        <f t="shared" si="24"/>
        <v>0</v>
      </c>
      <c r="AJ141" s="3">
        <v>0</v>
      </c>
      <c r="AK141" s="3">
        <v>0</v>
      </c>
      <c r="AL141" s="348">
        <f t="shared" si="25"/>
        <v>0</v>
      </c>
      <c r="AM141" s="3">
        <v>0</v>
      </c>
      <c r="AN141" s="3">
        <v>0</v>
      </c>
      <c r="AO141" s="269">
        <v>0</v>
      </c>
      <c r="AP141" s="269">
        <v>0</v>
      </c>
      <c r="AQ141" s="269">
        <v>0</v>
      </c>
      <c r="AR141" s="174">
        <v>0</v>
      </c>
      <c r="AS141" s="174">
        <v>0</v>
      </c>
      <c r="AT141" s="174">
        <v>0</v>
      </c>
      <c r="AU141" s="174">
        <v>0</v>
      </c>
      <c r="AV141" s="174">
        <v>0</v>
      </c>
      <c r="AW141" s="174">
        <v>0</v>
      </c>
      <c r="AX141" s="67">
        <v>0</v>
      </c>
      <c r="AY141" s="67">
        <v>0</v>
      </c>
      <c r="AZ141" s="206">
        <v>0</v>
      </c>
      <c r="BA141">
        <v>4.8578999999999997E-2</v>
      </c>
      <c r="BB141">
        <v>4.0270000000000002E-3</v>
      </c>
      <c r="BC141">
        <v>1.7100000000000001E-2</v>
      </c>
    </row>
    <row r="142" spans="1:55">
      <c r="A142" s="2" t="s">
        <v>1263</v>
      </c>
      <c r="B142" s="2" t="s">
        <v>1264</v>
      </c>
      <c r="C142" s="3">
        <v>0</v>
      </c>
      <c r="D142" s="3">
        <v>0</v>
      </c>
      <c r="E142" s="3">
        <v>0</v>
      </c>
      <c r="F142">
        <v>0</v>
      </c>
      <c r="G142">
        <v>0</v>
      </c>
      <c r="H142">
        <v>0</v>
      </c>
      <c r="I142" s="348">
        <f t="shared" si="22"/>
        <v>0</v>
      </c>
      <c r="J142" s="3">
        <v>0</v>
      </c>
      <c r="K142" s="3">
        <v>0</v>
      </c>
      <c r="L142" s="3">
        <v>0</v>
      </c>
      <c r="M142" s="3">
        <v>0</v>
      </c>
      <c r="N142" s="4">
        <v>0</v>
      </c>
      <c r="O142" s="4">
        <v>0</v>
      </c>
      <c r="P142" s="3">
        <v>0</v>
      </c>
      <c r="Q142" s="3">
        <v>0</v>
      </c>
      <c r="R142" s="3">
        <v>0</v>
      </c>
      <c r="S142" s="348">
        <f t="shared" si="23"/>
        <v>0</v>
      </c>
      <c r="T142" s="3">
        <v>0</v>
      </c>
      <c r="U142" s="3">
        <v>0</v>
      </c>
      <c r="V142" s="3">
        <v>0</v>
      </c>
      <c r="W142" s="3">
        <v>0</v>
      </c>
      <c r="X142" s="3">
        <v>0</v>
      </c>
      <c r="Y142" s="2">
        <v>0</v>
      </c>
      <c r="Z142" s="3">
        <v>0</v>
      </c>
      <c r="AA142" s="3">
        <v>0</v>
      </c>
      <c r="AB142" s="3">
        <v>0</v>
      </c>
      <c r="AC142" s="3">
        <v>0</v>
      </c>
      <c r="AD142" s="3">
        <v>0</v>
      </c>
      <c r="AE142" s="3">
        <v>0</v>
      </c>
      <c r="AF142" s="3">
        <v>0</v>
      </c>
      <c r="AG142" s="3">
        <v>0</v>
      </c>
      <c r="AH142" s="3">
        <v>0</v>
      </c>
      <c r="AI142" s="348">
        <f t="shared" si="24"/>
        <v>0</v>
      </c>
      <c r="AJ142" s="3">
        <v>0</v>
      </c>
      <c r="AK142" s="3">
        <v>0</v>
      </c>
      <c r="AL142" s="348">
        <f t="shared" si="25"/>
        <v>0</v>
      </c>
      <c r="AM142" s="3">
        <v>0</v>
      </c>
      <c r="AN142" s="3">
        <v>0</v>
      </c>
      <c r="AO142" s="269">
        <v>0</v>
      </c>
      <c r="AP142" s="269">
        <v>0</v>
      </c>
      <c r="AQ142" s="269">
        <v>0</v>
      </c>
      <c r="AR142" s="174">
        <v>0</v>
      </c>
      <c r="AS142" s="174">
        <v>0</v>
      </c>
      <c r="AT142" s="174">
        <v>0</v>
      </c>
      <c r="AU142" s="174">
        <v>0</v>
      </c>
      <c r="AV142" s="174">
        <v>0</v>
      </c>
      <c r="AW142" s="174">
        <v>0</v>
      </c>
      <c r="AX142" s="67">
        <v>0</v>
      </c>
      <c r="AY142" s="67">
        <v>0</v>
      </c>
      <c r="AZ142" s="206">
        <v>0</v>
      </c>
      <c r="BA142">
        <v>4.8578999999999997E-2</v>
      </c>
      <c r="BB142">
        <v>4.0270000000000002E-3</v>
      </c>
      <c r="BC142">
        <v>1.7100000000000001E-2</v>
      </c>
    </row>
    <row r="143" spans="1:55">
      <c r="A143" s="2" t="s">
        <v>1265</v>
      </c>
      <c r="B143" s="2" t="s">
        <v>1266</v>
      </c>
      <c r="C143" s="3">
        <v>0</v>
      </c>
      <c r="D143" s="3">
        <v>0</v>
      </c>
      <c r="E143" s="3">
        <v>0</v>
      </c>
      <c r="F143">
        <v>0</v>
      </c>
      <c r="G143">
        <v>0</v>
      </c>
      <c r="H143">
        <v>0</v>
      </c>
      <c r="I143" s="348">
        <f t="shared" si="22"/>
        <v>0</v>
      </c>
      <c r="J143" s="3">
        <v>0</v>
      </c>
      <c r="K143" s="3">
        <v>0</v>
      </c>
      <c r="L143" s="3">
        <v>0</v>
      </c>
      <c r="M143" s="3">
        <v>0</v>
      </c>
      <c r="N143" s="4">
        <v>0</v>
      </c>
      <c r="O143" s="4">
        <v>0</v>
      </c>
      <c r="P143" s="3">
        <v>0</v>
      </c>
      <c r="Q143" s="3">
        <v>0</v>
      </c>
      <c r="R143" s="3">
        <v>0</v>
      </c>
      <c r="S143" s="348">
        <f t="shared" si="23"/>
        <v>0</v>
      </c>
      <c r="T143" s="3">
        <v>0</v>
      </c>
      <c r="U143" s="3">
        <v>0</v>
      </c>
      <c r="V143" s="3">
        <v>0</v>
      </c>
      <c r="W143" s="3">
        <v>0</v>
      </c>
      <c r="X143" s="3">
        <v>0</v>
      </c>
      <c r="Y143" s="2">
        <v>0</v>
      </c>
      <c r="Z143" s="3">
        <v>0</v>
      </c>
      <c r="AA143" s="3">
        <v>0</v>
      </c>
      <c r="AB143" s="3">
        <v>0</v>
      </c>
      <c r="AC143" s="3">
        <v>0</v>
      </c>
      <c r="AD143" s="3">
        <v>0</v>
      </c>
      <c r="AE143" s="3">
        <v>0</v>
      </c>
      <c r="AF143" s="3">
        <v>0</v>
      </c>
      <c r="AG143" s="3">
        <v>0</v>
      </c>
      <c r="AH143" s="3">
        <v>0</v>
      </c>
      <c r="AI143" s="348">
        <f t="shared" si="24"/>
        <v>0</v>
      </c>
      <c r="AJ143" s="3">
        <v>0</v>
      </c>
      <c r="AK143" s="3">
        <v>0</v>
      </c>
      <c r="AL143" s="348">
        <f t="shared" si="25"/>
        <v>0</v>
      </c>
      <c r="AM143" s="3">
        <v>0</v>
      </c>
      <c r="AN143" s="3">
        <v>0</v>
      </c>
      <c r="AO143" s="269">
        <v>0</v>
      </c>
      <c r="AP143" s="269">
        <v>0</v>
      </c>
      <c r="AQ143" s="269">
        <v>0</v>
      </c>
      <c r="AR143" s="174">
        <v>0</v>
      </c>
      <c r="AS143" s="174">
        <v>0</v>
      </c>
      <c r="AT143" s="174">
        <v>0</v>
      </c>
      <c r="AU143" s="174">
        <v>0</v>
      </c>
      <c r="AV143" s="174">
        <v>0</v>
      </c>
      <c r="AW143" s="174">
        <v>0</v>
      </c>
      <c r="AX143" s="67">
        <v>0</v>
      </c>
      <c r="AY143" s="67">
        <v>0</v>
      </c>
      <c r="AZ143" s="206">
        <v>0</v>
      </c>
      <c r="BA143">
        <v>4.8578999999999997E-2</v>
      </c>
      <c r="BB143">
        <v>4.0270000000000002E-3</v>
      </c>
      <c r="BC143">
        <v>1.7100000000000001E-2</v>
      </c>
    </row>
    <row r="144" spans="1:55">
      <c r="A144" s="2" t="s">
        <v>1267</v>
      </c>
      <c r="B144" s="2" t="s">
        <v>1268</v>
      </c>
      <c r="C144" s="3">
        <v>0</v>
      </c>
      <c r="D144" s="3">
        <v>0</v>
      </c>
      <c r="E144" s="3">
        <v>0</v>
      </c>
      <c r="F144">
        <v>0</v>
      </c>
      <c r="G144">
        <v>0</v>
      </c>
      <c r="H144">
        <v>0</v>
      </c>
      <c r="I144" s="348">
        <f t="shared" si="22"/>
        <v>0</v>
      </c>
      <c r="J144" s="3">
        <v>0</v>
      </c>
      <c r="K144" s="3">
        <v>0</v>
      </c>
      <c r="L144" s="3">
        <v>0</v>
      </c>
      <c r="M144" s="3">
        <v>0</v>
      </c>
      <c r="N144" s="4">
        <v>0</v>
      </c>
      <c r="O144" s="4">
        <v>0</v>
      </c>
      <c r="P144" s="3">
        <v>0</v>
      </c>
      <c r="Q144" s="3">
        <v>0</v>
      </c>
      <c r="R144" s="3">
        <v>0</v>
      </c>
      <c r="S144" s="348">
        <f t="shared" si="23"/>
        <v>0</v>
      </c>
      <c r="T144" s="3">
        <v>0</v>
      </c>
      <c r="U144" s="3">
        <v>0</v>
      </c>
      <c r="V144" s="3">
        <v>0</v>
      </c>
      <c r="W144" s="3">
        <v>0</v>
      </c>
      <c r="X144" s="3">
        <v>0</v>
      </c>
      <c r="Y144" s="2">
        <v>0</v>
      </c>
      <c r="Z144" s="3">
        <v>0</v>
      </c>
      <c r="AA144" s="3">
        <v>0</v>
      </c>
      <c r="AB144" s="3">
        <v>0</v>
      </c>
      <c r="AC144" s="3">
        <v>0</v>
      </c>
      <c r="AD144" s="3">
        <v>0</v>
      </c>
      <c r="AE144" s="3">
        <v>0</v>
      </c>
      <c r="AF144" s="3">
        <v>0</v>
      </c>
      <c r="AG144" s="3">
        <v>0</v>
      </c>
      <c r="AH144" s="3">
        <v>0</v>
      </c>
      <c r="AI144" s="348">
        <f t="shared" si="24"/>
        <v>0</v>
      </c>
      <c r="AJ144" s="3">
        <v>0</v>
      </c>
      <c r="AK144" s="3">
        <v>0</v>
      </c>
      <c r="AL144" s="348">
        <f t="shared" si="25"/>
        <v>0</v>
      </c>
      <c r="AM144" s="3">
        <v>0</v>
      </c>
      <c r="AN144" s="3">
        <v>0</v>
      </c>
      <c r="AO144" s="269">
        <v>0</v>
      </c>
      <c r="AP144" s="269">
        <v>0</v>
      </c>
      <c r="AQ144" s="269">
        <v>0</v>
      </c>
      <c r="AR144" s="174">
        <v>0</v>
      </c>
      <c r="AS144" s="174">
        <v>0</v>
      </c>
      <c r="AT144" s="174">
        <v>0</v>
      </c>
      <c r="AU144" s="174">
        <v>0</v>
      </c>
      <c r="AV144" s="174">
        <v>0</v>
      </c>
      <c r="AW144" s="174">
        <v>0</v>
      </c>
      <c r="AX144" s="67">
        <v>0</v>
      </c>
      <c r="AY144" s="67">
        <v>0</v>
      </c>
      <c r="AZ144" s="206">
        <v>0</v>
      </c>
      <c r="BA144">
        <v>4.8578999999999997E-2</v>
      </c>
      <c r="BB144">
        <v>4.0270000000000002E-3</v>
      </c>
      <c r="BC144">
        <v>1.7100000000000001E-2</v>
      </c>
    </row>
    <row r="145" spans="1:55">
      <c r="A145" s="2" t="s">
        <v>229</v>
      </c>
      <c r="B145" s="2" t="s">
        <v>230</v>
      </c>
      <c r="C145" s="3">
        <v>9615.4699999999993</v>
      </c>
      <c r="D145" s="3">
        <v>4947.5</v>
      </c>
      <c r="E145" s="3">
        <v>47572535.630000003</v>
      </c>
      <c r="F145">
        <v>70</v>
      </c>
      <c r="G145">
        <v>102</v>
      </c>
      <c r="H145">
        <v>667</v>
      </c>
      <c r="I145" s="348">
        <f t="shared" si="22"/>
        <v>839</v>
      </c>
      <c r="J145" s="3">
        <v>1107744.8400000001</v>
      </c>
      <c r="K145" s="3">
        <v>6253659.6299999999</v>
      </c>
      <c r="L145" s="3">
        <v>1426005.15</v>
      </c>
      <c r="M145" s="3">
        <v>0</v>
      </c>
      <c r="N145" s="4">
        <v>8787409.6199999992</v>
      </c>
      <c r="O145" s="4">
        <v>760217.05</v>
      </c>
      <c r="P145" s="3">
        <v>295</v>
      </c>
      <c r="Q145" s="3">
        <v>140</v>
      </c>
      <c r="R145" s="3">
        <v>50</v>
      </c>
      <c r="S145" s="348">
        <f t="shared" si="23"/>
        <v>485</v>
      </c>
      <c r="T145" s="3">
        <v>738257.51</v>
      </c>
      <c r="U145" s="3">
        <v>247.38</v>
      </c>
      <c r="V145" s="3">
        <v>157165.29999999999</v>
      </c>
      <c r="W145" s="3">
        <v>293</v>
      </c>
      <c r="X145" s="3">
        <v>103</v>
      </c>
      <c r="Y145" s="2">
        <v>220</v>
      </c>
      <c r="Z145" s="3">
        <v>2865128.49</v>
      </c>
      <c r="AA145" s="3">
        <v>1005883.74</v>
      </c>
      <c r="AB145" s="3">
        <v>2371007.46</v>
      </c>
      <c r="AC145" s="3">
        <v>236406.18</v>
      </c>
      <c r="AD145" s="3">
        <v>1973577.4839468438</v>
      </c>
      <c r="AE145" s="3">
        <v>1401022.71</v>
      </c>
      <c r="AF145" s="3">
        <v>2239274.41</v>
      </c>
      <c r="AG145" s="3">
        <v>346491.29</v>
      </c>
      <c r="AH145" s="3">
        <v>890977.59</v>
      </c>
      <c r="AI145" s="348">
        <f t="shared" si="24"/>
        <v>1237468.8799999999</v>
      </c>
      <c r="AJ145" s="3">
        <v>6652154</v>
      </c>
      <c r="AK145" s="3">
        <v>8647800</v>
      </c>
      <c r="AL145" s="348">
        <f t="shared" si="25"/>
        <v>7702262.9252000004</v>
      </c>
      <c r="AM145" s="3">
        <v>4442847999.5</v>
      </c>
      <c r="AN145" s="3">
        <v>4514442105</v>
      </c>
      <c r="AO145" s="269">
        <v>1.18</v>
      </c>
      <c r="AP145" s="269">
        <v>1.18</v>
      </c>
      <c r="AQ145" s="269">
        <v>0</v>
      </c>
      <c r="AR145" s="174">
        <v>65216.05</v>
      </c>
      <c r="AS145" s="174">
        <v>66520</v>
      </c>
      <c r="AT145" s="174">
        <v>96805</v>
      </c>
      <c r="AU145" s="174">
        <v>98741</v>
      </c>
      <c r="AV145" s="174">
        <v>46784.33</v>
      </c>
      <c r="AW145" s="174">
        <v>47720</v>
      </c>
      <c r="AX145" s="67">
        <v>5506033.1699999999</v>
      </c>
      <c r="AY145" s="67">
        <v>241316.59</v>
      </c>
      <c r="AZ145" s="206">
        <v>102.532</v>
      </c>
      <c r="BA145">
        <v>4.8578999999999997E-2</v>
      </c>
      <c r="BB145">
        <v>4.0270000000000002E-3</v>
      </c>
      <c r="BC145">
        <v>1.7100000000000001E-2</v>
      </c>
    </row>
    <row r="146" spans="1:55">
      <c r="A146" s="2" t="s">
        <v>231</v>
      </c>
      <c r="B146" s="2" t="s">
        <v>232</v>
      </c>
      <c r="C146" s="3">
        <v>9468.68</v>
      </c>
      <c r="D146" s="3">
        <v>3672</v>
      </c>
      <c r="E146" s="3">
        <v>34768977.229999997</v>
      </c>
      <c r="F146">
        <v>11</v>
      </c>
      <c r="G146">
        <v>21</v>
      </c>
      <c r="H146">
        <v>420</v>
      </c>
      <c r="I146" s="348">
        <f t="shared" si="22"/>
        <v>452</v>
      </c>
      <c r="J146" s="3">
        <v>226296.85</v>
      </c>
      <c r="K146" s="3">
        <v>3907091.01</v>
      </c>
      <c r="L146" s="3">
        <v>692333.72</v>
      </c>
      <c r="M146" s="3">
        <v>0</v>
      </c>
      <c r="N146" s="4">
        <v>4825721.58</v>
      </c>
      <c r="O146" s="4">
        <v>118536.45</v>
      </c>
      <c r="P146" s="3">
        <v>28</v>
      </c>
      <c r="Q146" s="3">
        <v>14</v>
      </c>
      <c r="R146" s="3">
        <v>8</v>
      </c>
      <c r="S146" s="348">
        <f t="shared" si="23"/>
        <v>50</v>
      </c>
      <c r="T146" s="3">
        <v>0</v>
      </c>
      <c r="U146" s="3">
        <v>183.6</v>
      </c>
      <c r="V146" s="3">
        <v>116659.92</v>
      </c>
      <c r="W146" s="3">
        <v>250</v>
      </c>
      <c r="X146" s="3">
        <v>90</v>
      </c>
      <c r="Y146" s="2">
        <v>0</v>
      </c>
      <c r="Z146" s="3">
        <v>2444661</v>
      </c>
      <c r="AA146" s="3">
        <v>878861.54</v>
      </c>
      <c r="AB146" s="3">
        <v>0</v>
      </c>
      <c r="AC146" s="3">
        <v>82671.25</v>
      </c>
      <c r="AD146" s="3">
        <v>1442193.3116143525</v>
      </c>
      <c r="AE146" s="3">
        <v>0</v>
      </c>
      <c r="AF146" s="3">
        <v>167319.24</v>
      </c>
      <c r="AG146" s="3">
        <v>0</v>
      </c>
      <c r="AH146" s="3">
        <v>0</v>
      </c>
      <c r="AI146" s="348">
        <f t="shared" si="24"/>
        <v>0</v>
      </c>
      <c r="AJ146" s="3">
        <v>9586575</v>
      </c>
      <c r="AK146" s="3">
        <v>9644133.2899999991</v>
      </c>
      <c r="AL146" s="348">
        <f t="shared" si="25"/>
        <v>9616862.1721979994</v>
      </c>
      <c r="AM146" s="3">
        <v>8364266463</v>
      </c>
      <c r="AN146" s="3">
        <v>8895747291</v>
      </c>
      <c r="AO146" s="269">
        <v>1.18</v>
      </c>
      <c r="AP146" s="269">
        <v>1.18</v>
      </c>
      <c r="AQ146" s="269">
        <v>0</v>
      </c>
      <c r="AR146" s="174">
        <v>65216.05</v>
      </c>
      <c r="AS146" s="174">
        <v>66520</v>
      </c>
      <c r="AT146" s="174">
        <v>96805</v>
      </c>
      <c r="AU146" s="174">
        <v>98741</v>
      </c>
      <c r="AV146" s="174">
        <v>46784.33</v>
      </c>
      <c r="AW146" s="174">
        <v>47720</v>
      </c>
      <c r="AX146" s="67">
        <v>4407697.28</v>
      </c>
      <c r="AY146" s="67">
        <v>186206.69</v>
      </c>
      <c r="AZ146" s="206">
        <v>58.972999999999999</v>
      </c>
      <c r="BA146">
        <v>4.8578999999999997E-2</v>
      </c>
      <c r="BB146">
        <v>4.0270000000000002E-3</v>
      </c>
      <c r="BC146">
        <v>1.7100000000000001E-2</v>
      </c>
    </row>
    <row r="147" spans="1:55">
      <c r="A147" s="2" t="s">
        <v>233</v>
      </c>
      <c r="B147" s="2" t="s">
        <v>234</v>
      </c>
      <c r="C147" s="3">
        <v>9550.64</v>
      </c>
      <c r="D147" s="3">
        <v>5794</v>
      </c>
      <c r="E147" s="3">
        <v>55336416.560000002</v>
      </c>
      <c r="F147">
        <v>34</v>
      </c>
      <c r="G147">
        <v>100</v>
      </c>
      <c r="H147">
        <v>730</v>
      </c>
      <c r="I147" s="348">
        <f t="shared" si="22"/>
        <v>864</v>
      </c>
      <c r="J147" s="3">
        <v>1092817.3999999999</v>
      </c>
      <c r="K147" s="3">
        <v>6886853.7300000004</v>
      </c>
      <c r="L147" s="3">
        <v>1278730.8899999999</v>
      </c>
      <c r="M147" s="3">
        <v>0</v>
      </c>
      <c r="N147" s="4">
        <v>9258402.0200000014</v>
      </c>
      <c r="O147" s="4">
        <v>371557.92</v>
      </c>
      <c r="P147" s="3">
        <v>153</v>
      </c>
      <c r="Q147" s="3">
        <v>43</v>
      </c>
      <c r="R147" s="3">
        <v>77</v>
      </c>
      <c r="S147" s="348">
        <f t="shared" si="23"/>
        <v>273</v>
      </c>
      <c r="T147" s="3">
        <v>0</v>
      </c>
      <c r="U147" s="3">
        <v>289.7</v>
      </c>
      <c r="V147" s="3">
        <v>184095.31</v>
      </c>
      <c r="W147" s="3">
        <v>237</v>
      </c>
      <c r="X147" s="3">
        <v>81</v>
      </c>
      <c r="Y147" s="2">
        <v>0</v>
      </c>
      <c r="Z147" s="3">
        <v>2317553.37</v>
      </c>
      <c r="AA147" s="3">
        <v>791014.15</v>
      </c>
      <c r="AB147" s="3">
        <v>0</v>
      </c>
      <c r="AC147" s="3">
        <v>484930.17</v>
      </c>
      <c r="AD147" s="3">
        <v>3258207.0866637365</v>
      </c>
      <c r="AE147" s="3">
        <v>124385.74</v>
      </c>
      <c r="AF147" s="3">
        <v>1362945.44</v>
      </c>
      <c r="AG147" s="3">
        <v>0</v>
      </c>
      <c r="AH147" s="3">
        <v>0</v>
      </c>
      <c r="AI147" s="348">
        <f t="shared" si="24"/>
        <v>0</v>
      </c>
      <c r="AJ147" s="3">
        <v>11405613</v>
      </c>
      <c r="AK147" s="3">
        <v>11975894</v>
      </c>
      <c r="AL147" s="348">
        <f t="shared" si="25"/>
        <v>11705694.862199999</v>
      </c>
      <c r="AM147" s="3">
        <v>8149679356.5</v>
      </c>
      <c r="AN147" s="3">
        <v>8463583124</v>
      </c>
      <c r="AO147" s="269">
        <v>1.18</v>
      </c>
      <c r="AP147" s="269">
        <v>1.18</v>
      </c>
      <c r="AQ147" s="269">
        <v>0</v>
      </c>
      <c r="AR147" s="174">
        <v>65216.05</v>
      </c>
      <c r="AS147" s="174">
        <v>66520</v>
      </c>
      <c r="AT147" s="174">
        <v>96805</v>
      </c>
      <c r="AU147" s="174">
        <v>98741</v>
      </c>
      <c r="AV147" s="174">
        <v>46784.33</v>
      </c>
      <c r="AW147" s="174">
        <v>47720</v>
      </c>
      <c r="AX147" s="67">
        <v>7023278.2000000002</v>
      </c>
      <c r="AY147" s="67">
        <v>308488.02</v>
      </c>
      <c r="AZ147" s="206">
        <v>116.587</v>
      </c>
      <c r="BA147">
        <v>4.8578999999999997E-2</v>
      </c>
      <c r="BB147">
        <v>4.0270000000000002E-3</v>
      </c>
      <c r="BC147">
        <v>1.7100000000000001E-2</v>
      </c>
    </row>
    <row r="148" spans="1:55">
      <c r="A148" s="2" t="s">
        <v>235</v>
      </c>
      <c r="B148" s="2" t="s">
        <v>236</v>
      </c>
      <c r="C148" s="3">
        <v>9554.7199999999993</v>
      </c>
      <c r="D148" s="3">
        <v>11283</v>
      </c>
      <c r="E148" s="3">
        <v>107805852.91</v>
      </c>
      <c r="F148">
        <v>119</v>
      </c>
      <c r="G148">
        <v>145</v>
      </c>
      <c r="H148">
        <v>1560</v>
      </c>
      <c r="I148" s="348">
        <f t="shared" si="22"/>
        <v>1824</v>
      </c>
      <c r="J148" s="3">
        <v>1586152.68</v>
      </c>
      <c r="K148" s="3">
        <v>14384737.060000001</v>
      </c>
      <c r="L148" s="3">
        <v>3977469.09</v>
      </c>
      <c r="M148" s="3">
        <v>0</v>
      </c>
      <c r="N148" s="4">
        <v>19948358.829999998</v>
      </c>
      <c r="O148" s="4">
        <v>1301739.1000000001</v>
      </c>
      <c r="P148" s="3">
        <v>175</v>
      </c>
      <c r="Q148" s="3">
        <v>142</v>
      </c>
      <c r="R148" s="3">
        <v>62</v>
      </c>
      <c r="S148" s="348">
        <f t="shared" si="23"/>
        <v>379</v>
      </c>
      <c r="T148" s="3">
        <v>0</v>
      </c>
      <c r="U148" s="3">
        <v>564.15</v>
      </c>
      <c r="V148" s="3">
        <v>358478.15</v>
      </c>
      <c r="W148" s="3">
        <v>542</v>
      </c>
      <c r="X148" s="3">
        <v>115</v>
      </c>
      <c r="Y148" s="2">
        <v>0</v>
      </c>
      <c r="Z148" s="3">
        <v>5299969.8</v>
      </c>
      <c r="AA148" s="3">
        <v>1123040.3400000001</v>
      </c>
      <c r="AB148" s="3">
        <v>0</v>
      </c>
      <c r="AC148" s="3">
        <v>503002.98</v>
      </c>
      <c r="AD148" s="3">
        <v>5550999.2162317513</v>
      </c>
      <c r="AE148" s="3">
        <v>0</v>
      </c>
      <c r="AF148" s="3">
        <v>3017154.35</v>
      </c>
      <c r="AG148" s="3">
        <v>1171526.6299999999</v>
      </c>
      <c r="AH148" s="3">
        <v>3012497.05</v>
      </c>
      <c r="AI148" s="348">
        <f t="shared" si="24"/>
        <v>4184023.6799999997</v>
      </c>
      <c r="AJ148" s="3">
        <v>12661914.7755</v>
      </c>
      <c r="AK148" s="3">
        <v>18000000</v>
      </c>
      <c r="AL148" s="348">
        <f t="shared" si="25"/>
        <v>15470815.220631899</v>
      </c>
      <c r="AM148" s="3">
        <v>8441276517</v>
      </c>
      <c r="AN148" s="3">
        <v>9117864754</v>
      </c>
      <c r="AO148" s="269">
        <v>1.18</v>
      </c>
      <c r="AP148" s="269">
        <v>1.18</v>
      </c>
      <c r="AQ148" s="269">
        <v>0</v>
      </c>
      <c r="AR148" s="174">
        <v>65216.05</v>
      </c>
      <c r="AS148" s="174">
        <v>66520</v>
      </c>
      <c r="AT148" s="174">
        <v>96805</v>
      </c>
      <c r="AU148" s="174">
        <v>98741</v>
      </c>
      <c r="AV148" s="174">
        <v>46784.33</v>
      </c>
      <c r="AW148" s="174">
        <v>47720</v>
      </c>
      <c r="AX148" s="67">
        <v>13349449.84</v>
      </c>
      <c r="AY148" s="67">
        <v>588453.28</v>
      </c>
      <c r="AZ148" s="206">
        <v>227.46700000000001</v>
      </c>
      <c r="BA148">
        <v>4.8578999999999997E-2</v>
      </c>
      <c r="BB148">
        <v>4.0270000000000002E-3</v>
      </c>
      <c r="BC148">
        <v>1.7100000000000001E-2</v>
      </c>
    </row>
    <row r="149" spans="1:55">
      <c r="A149" s="2" t="s">
        <v>237</v>
      </c>
      <c r="B149" s="2" t="s">
        <v>238</v>
      </c>
      <c r="C149" s="3">
        <v>9610.7999999999993</v>
      </c>
      <c r="D149" s="3">
        <v>9552.16</v>
      </c>
      <c r="E149" s="3">
        <v>91803876.319999993</v>
      </c>
      <c r="F149">
        <v>86</v>
      </c>
      <c r="G149">
        <v>163</v>
      </c>
      <c r="H149">
        <v>1284</v>
      </c>
      <c r="I149" s="348">
        <f t="shared" si="22"/>
        <v>1533</v>
      </c>
      <c r="J149" s="3">
        <v>1785929.88</v>
      </c>
      <c r="K149" s="3">
        <v>12144023.85</v>
      </c>
      <c r="L149" s="3">
        <v>2725894.87</v>
      </c>
      <c r="M149" s="3">
        <v>0</v>
      </c>
      <c r="N149" s="4">
        <v>16655848.600000001</v>
      </c>
      <c r="O149" s="4">
        <v>942269.75</v>
      </c>
      <c r="P149" s="3">
        <v>114</v>
      </c>
      <c r="Q149" s="3">
        <v>56</v>
      </c>
      <c r="R149" s="3">
        <v>36</v>
      </c>
      <c r="S149" s="348">
        <f t="shared" si="23"/>
        <v>206</v>
      </c>
      <c r="T149" s="3">
        <v>303845.55</v>
      </c>
      <c r="U149" s="3">
        <v>477.61</v>
      </c>
      <c r="V149" s="3">
        <v>303514.45</v>
      </c>
      <c r="W149" s="3">
        <v>613</v>
      </c>
      <c r="X149" s="3">
        <v>245</v>
      </c>
      <c r="Y149" s="2">
        <v>0</v>
      </c>
      <c r="Z149" s="3">
        <v>5994267.54</v>
      </c>
      <c r="AA149" s="3">
        <v>2392632.4500000002</v>
      </c>
      <c r="AB149" s="3">
        <v>0</v>
      </c>
      <c r="AC149" s="3">
        <v>426904.4</v>
      </c>
      <c r="AD149" s="3">
        <v>5778333.7673831088</v>
      </c>
      <c r="AE149" s="3">
        <v>203189.13</v>
      </c>
      <c r="AF149" s="3">
        <v>2537822.27</v>
      </c>
      <c r="AG149" s="3">
        <v>657013.05000000005</v>
      </c>
      <c r="AH149" s="3">
        <v>1689462.14</v>
      </c>
      <c r="AI149" s="348">
        <f t="shared" si="24"/>
        <v>2346475.19</v>
      </c>
      <c r="AJ149" s="3">
        <v>12827306.18475</v>
      </c>
      <c r="AK149" s="3">
        <v>21638818.469999999</v>
      </c>
      <c r="AL149" s="348">
        <f t="shared" si="25"/>
        <v>17463923.949248549</v>
      </c>
      <c r="AM149" s="3">
        <v>8551537456.5</v>
      </c>
      <c r="AN149" s="3">
        <v>8655527388</v>
      </c>
      <c r="AO149" s="269">
        <v>1.18</v>
      </c>
      <c r="AP149" s="269">
        <v>1.18</v>
      </c>
      <c r="AQ149" s="269">
        <v>0</v>
      </c>
      <c r="AR149" s="174">
        <v>65216.05</v>
      </c>
      <c r="AS149" s="174">
        <v>66520</v>
      </c>
      <c r="AT149" s="174">
        <v>96805</v>
      </c>
      <c r="AU149" s="174">
        <v>98741</v>
      </c>
      <c r="AV149" s="174">
        <v>46784.33</v>
      </c>
      <c r="AW149" s="174">
        <v>47720</v>
      </c>
      <c r="AX149" s="67">
        <v>10927179.08</v>
      </c>
      <c r="AY149" s="67">
        <v>485874.93</v>
      </c>
      <c r="AZ149" s="206">
        <v>197.233</v>
      </c>
      <c r="BA149">
        <v>4.8578999999999997E-2</v>
      </c>
      <c r="BB149">
        <v>4.0270000000000002E-3</v>
      </c>
      <c r="BC149">
        <v>1.7100000000000001E-2</v>
      </c>
    </row>
    <row r="150" spans="1:55">
      <c r="A150" s="2" t="s">
        <v>1269</v>
      </c>
      <c r="B150" s="2" t="s">
        <v>1270</v>
      </c>
      <c r="C150" s="3">
        <v>0</v>
      </c>
      <c r="D150" s="3">
        <v>0</v>
      </c>
      <c r="E150" s="3">
        <v>0</v>
      </c>
      <c r="F150">
        <v>0</v>
      </c>
      <c r="G150">
        <v>0</v>
      </c>
      <c r="H150">
        <v>0</v>
      </c>
      <c r="I150" s="348">
        <f t="shared" si="22"/>
        <v>0</v>
      </c>
      <c r="J150" s="3">
        <v>0</v>
      </c>
      <c r="K150" s="3">
        <v>0</v>
      </c>
      <c r="L150" s="3">
        <v>0</v>
      </c>
      <c r="M150" s="3">
        <v>0</v>
      </c>
      <c r="N150" s="4">
        <v>0</v>
      </c>
      <c r="O150" s="4">
        <v>0</v>
      </c>
      <c r="P150" s="3">
        <v>0</v>
      </c>
      <c r="Q150" s="3">
        <v>0</v>
      </c>
      <c r="R150" s="3">
        <v>0</v>
      </c>
      <c r="S150" s="348">
        <f t="shared" si="23"/>
        <v>0</v>
      </c>
      <c r="T150" s="3">
        <v>0</v>
      </c>
      <c r="U150" s="3">
        <v>0</v>
      </c>
      <c r="V150" s="3">
        <v>0</v>
      </c>
      <c r="W150" s="3">
        <v>0</v>
      </c>
      <c r="X150" s="3">
        <v>0</v>
      </c>
      <c r="Y150" s="2">
        <v>0</v>
      </c>
      <c r="Z150" s="3">
        <v>0</v>
      </c>
      <c r="AA150" s="3">
        <v>0</v>
      </c>
      <c r="AB150" s="3">
        <v>0</v>
      </c>
      <c r="AC150" s="3">
        <v>0</v>
      </c>
      <c r="AD150" s="3">
        <v>0</v>
      </c>
      <c r="AE150" s="3">
        <v>0</v>
      </c>
      <c r="AF150" s="3">
        <v>0</v>
      </c>
      <c r="AG150" s="3">
        <v>0</v>
      </c>
      <c r="AH150" s="3">
        <v>0</v>
      </c>
      <c r="AI150" s="348">
        <f t="shared" si="24"/>
        <v>0</v>
      </c>
      <c r="AJ150" s="3">
        <v>0</v>
      </c>
      <c r="AK150" s="3">
        <v>0</v>
      </c>
      <c r="AL150" s="348">
        <f t="shared" si="25"/>
        <v>0</v>
      </c>
      <c r="AM150" s="3">
        <v>0</v>
      </c>
      <c r="AN150" s="3">
        <v>0</v>
      </c>
      <c r="AO150" s="269">
        <v>0</v>
      </c>
      <c r="AP150" s="269">
        <v>0</v>
      </c>
      <c r="AQ150" s="269">
        <v>0</v>
      </c>
      <c r="AR150" s="174">
        <v>0</v>
      </c>
      <c r="AS150" s="174">
        <v>0</v>
      </c>
      <c r="AT150" s="174">
        <v>0</v>
      </c>
      <c r="AU150" s="174">
        <v>0</v>
      </c>
      <c r="AV150" s="174">
        <v>0</v>
      </c>
      <c r="AW150" s="174">
        <v>0</v>
      </c>
      <c r="AX150" s="67">
        <v>0</v>
      </c>
      <c r="AY150" s="67">
        <v>0</v>
      </c>
      <c r="AZ150" s="206">
        <v>0</v>
      </c>
      <c r="BA150">
        <v>4.8578999999999997E-2</v>
      </c>
      <c r="BB150">
        <v>4.0270000000000002E-3</v>
      </c>
      <c r="BC150">
        <v>1.7100000000000001E-2</v>
      </c>
    </row>
    <row r="151" spans="1:55">
      <c r="A151" s="2" t="s">
        <v>239</v>
      </c>
      <c r="B151" s="2" t="s">
        <v>240</v>
      </c>
      <c r="C151" s="3">
        <v>23400.639999999999</v>
      </c>
      <c r="D151" s="3">
        <v>94</v>
      </c>
      <c r="E151" s="3">
        <v>2199659.7400000002</v>
      </c>
      <c r="F151">
        <v>0</v>
      </c>
      <c r="G151">
        <v>0</v>
      </c>
      <c r="H151">
        <v>20</v>
      </c>
      <c r="I151" s="348">
        <f t="shared" si="22"/>
        <v>20</v>
      </c>
      <c r="J151" s="3">
        <v>0</v>
      </c>
      <c r="K151" s="3">
        <v>134613.44</v>
      </c>
      <c r="L151" s="3">
        <v>22910</v>
      </c>
      <c r="M151" s="3">
        <v>0</v>
      </c>
      <c r="N151" s="4">
        <v>157523.44</v>
      </c>
      <c r="O151" s="4">
        <v>0</v>
      </c>
      <c r="P151" s="3">
        <v>0</v>
      </c>
      <c r="Q151" s="3">
        <v>0</v>
      </c>
      <c r="R151" s="3">
        <v>0</v>
      </c>
      <c r="S151" s="348">
        <f t="shared" si="23"/>
        <v>0</v>
      </c>
      <c r="T151" s="3">
        <v>0</v>
      </c>
      <c r="U151" s="3">
        <v>0</v>
      </c>
      <c r="V151" s="3">
        <v>0</v>
      </c>
      <c r="W151" s="3">
        <v>2.2999999999999998</v>
      </c>
      <c r="X151" s="3">
        <v>0</v>
      </c>
      <c r="Y151" s="2">
        <v>0</v>
      </c>
      <c r="Z151" s="3">
        <v>22346.98</v>
      </c>
      <c r="AA151" s="3">
        <v>0</v>
      </c>
      <c r="AB151" s="3">
        <v>0</v>
      </c>
      <c r="AC151" s="3">
        <v>0</v>
      </c>
      <c r="AD151" s="3">
        <v>0</v>
      </c>
      <c r="AE151" s="3">
        <v>26267.8</v>
      </c>
      <c r="AF151" s="3">
        <v>33110.68</v>
      </c>
      <c r="AG151" s="3">
        <v>0</v>
      </c>
      <c r="AH151" s="3">
        <v>0</v>
      </c>
      <c r="AI151" s="348">
        <f t="shared" si="24"/>
        <v>0</v>
      </c>
      <c r="AJ151" s="3">
        <v>0</v>
      </c>
      <c r="AK151" s="3">
        <v>0</v>
      </c>
      <c r="AL151" s="348">
        <f t="shared" si="25"/>
        <v>0</v>
      </c>
      <c r="AM151" s="3">
        <v>0</v>
      </c>
      <c r="AN151" s="3">
        <v>0</v>
      </c>
      <c r="AO151" s="269">
        <v>1.18</v>
      </c>
      <c r="AP151" s="269">
        <v>1.18</v>
      </c>
      <c r="AQ151" s="269">
        <v>0</v>
      </c>
      <c r="AR151" s="174">
        <v>65216.05</v>
      </c>
      <c r="AS151" s="174">
        <v>66520</v>
      </c>
      <c r="AT151" s="174">
        <v>96805</v>
      </c>
      <c r="AU151" s="174">
        <v>98741</v>
      </c>
      <c r="AV151" s="174">
        <v>46784.33</v>
      </c>
      <c r="AW151" s="174">
        <v>47720</v>
      </c>
      <c r="AX151" s="67">
        <v>229022.92</v>
      </c>
      <c r="AY151" s="67">
        <v>13500.89</v>
      </c>
      <c r="AZ151" s="206">
        <v>0</v>
      </c>
      <c r="BA151">
        <v>4.8578999999999997E-2</v>
      </c>
      <c r="BB151">
        <v>4.0270000000000002E-3</v>
      </c>
      <c r="BC151">
        <v>1.7100000000000001E-2</v>
      </c>
    </row>
    <row r="152" spans="1:55">
      <c r="A152" s="2" t="s">
        <v>1271</v>
      </c>
      <c r="B152" s="2" t="s">
        <v>1272</v>
      </c>
      <c r="C152" s="3">
        <v>0</v>
      </c>
      <c r="D152" s="3">
        <v>0</v>
      </c>
      <c r="E152" s="3">
        <v>0</v>
      </c>
      <c r="F152">
        <v>0</v>
      </c>
      <c r="G152">
        <v>0</v>
      </c>
      <c r="H152">
        <v>0</v>
      </c>
      <c r="I152" s="348">
        <f t="shared" si="22"/>
        <v>0</v>
      </c>
      <c r="J152" s="3">
        <v>0</v>
      </c>
      <c r="K152" s="3">
        <v>0</v>
      </c>
      <c r="L152" s="3">
        <v>0</v>
      </c>
      <c r="M152" s="3">
        <v>0</v>
      </c>
      <c r="N152" s="4">
        <v>0</v>
      </c>
      <c r="O152" s="4">
        <v>0</v>
      </c>
      <c r="P152" s="3">
        <v>0</v>
      </c>
      <c r="Q152" s="3">
        <v>0</v>
      </c>
      <c r="R152" s="3">
        <v>0</v>
      </c>
      <c r="S152" s="348">
        <f t="shared" si="23"/>
        <v>0</v>
      </c>
      <c r="T152" s="3">
        <v>0</v>
      </c>
      <c r="U152" s="3">
        <v>0</v>
      </c>
      <c r="V152" s="3">
        <v>0</v>
      </c>
      <c r="W152" s="3">
        <v>0</v>
      </c>
      <c r="X152" s="3">
        <v>0</v>
      </c>
      <c r="Y152" s="2">
        <v>0</v>
      </c>
      <c r="Z152" s="3">
        <v>0</v>
      </c>
      <c r="AA152" s="3">
        <v>0</v>
      </c>
      <c r="AB152" s="3">
        <v>0</v>
      </c>
      <c r="AC152" s="3">
        <v>0</v>
      </c>
      <c r="AD152" s="3">
        <v>0</v>
      </c>
      <c r="AE152" s="3">
        <v>0</v>
      </c>
      <c r="AF152" s="3">
        <v>0</v>
      </c>
      <c r="AG152" s="3">
        <v>0</v>
      </c>
      <c r="AH152" s="3">
        <v>0</v>
      </c>
      <c r="AI152" s="348">
        <f t="shared" si="24"/>
        <v>0</v>
      </c>
      <c r="AJ152" s="3">
        <v>0</v>
      </c>
      <c r="AK152" s="3">
        <v>0</v>
      </c>
      <c r="AL152" s="348">
        <f t="shared" si="25"/>
        <v>0</v>
      </c>
      <c r="AM152" s="3">
        <v>0</v>
      </c>
      <c r="AN152" s="3">
        <v>0</v>
      </c>
      <c r="AO152" s="269">
        <v>0</v>
      </c>
      <c r="AP152" s="269">
        <v>0</v>
      </c>
      <c r="AQ152" s="269">
        <v>0</v>
      </c>
      <c r="AR152" s="174">
        <v>0</v>
      </c>
      <c r="AS152" s="174">
        <v>0</v>
      </c>
      <c r="AT152" s="174">
        <v>0</v>
      </c>
      <c r="AU152" s="174">
        <v>0</v>
      </c>
      <c r="AV152" s="174">
        <v>0</v>
      </c>
      <c r="AW152" s="174">
        <v>0</v>
      </c>
      <c r="AX152" s="67">
        <v>0</v>
      </c>
      <c r="AY152" s="67">
        <v>0</v>
      </c>
      <c r="AZ152" s="206">
        <v>0</v>
      </c>
      <c r="BA152">
        <v>4.8578999999999997E-2</v>
      </c>
      <c r="BB152">
        <v>4.0270000000000002E-3</v>
      </c>
      <c r="BC152">
        <v>1.7100000000000001E-2</v>
      </c>
    </row>
    <row r="153" spans="1:55">
      <c r="A153" s="2" t="s">
        <v>241</v>
      </c>
      <c r="B153" s="2" t="s">
        <v>242</v>
      </c>
      <c r="C153" s="3">
        <v>10548.58</v>
      </c>
      <c r="D153" s="3">
        <v>39</v>
      </c>
      <c r="E153" s="3">
        <v>411394.68</v>
      </c>
      <c r="F153">
        <v>0</v>
      </c>
      <c r="G153">
        <v>0</v>
      </c>
      <c r="H153">
        <v>4</v>
      </c>
      <c r="I153" s="348">
        <f t="shared" si="22"/>
        <v>4</v>
      </c>
      <c r="J153" s="3">
        <v>0</v>
      </c>
      <c r="K153" s="3">
        <v>37399.550000000003</v>
      </c>
      <c r="L153" s="3">
        <v>2349.13</v>
      </c>
      <c r="M153" s="3">
        <v>0</v>
      </c>
      <c r="N153" s="4">
        <v>39748.68</v>
      </c>
      <c r="O153" s="4">
        <v>0</v>
      </c>
      <c r="P153" s="3">
        <v>0</v>
      </c>
      <c r="Q153" s="3">
        <v>0</v>
      </c>
      <c r="R153" s="3">
        <v>0</v>
      </c>
      <c r="S153" s="348">
        <f t="shared" si="23"/>
        <v>0</v>
      </c>
      <c r="T153" s="3">
        <v>0</v>
      </c>
      <c r="U153" s="3">
        <v>0</v>
      </c>
      <c r="V153" s="3">
        <v>0</v>
      </c>
      <c r="W153" s="3">
        <v>0</v>
      </c>
      <c r="X153" s="3">
        <v>0</v>
      </c>
      <c r="Y153" s="2">
        <v>0</v>
      </c>
      <c r="Z153" s="3">
        <v>0</v>
      </c>
      <c r="AA153" s="3">
        <v>0</v>
      </c>
      <c r="AB153" s="3">
        <v>0</v>
      </c>
      <c r="AC153" s="3">
        <v>0</v>
      </c>
      <c r="AD153" s="3">
        <v>0</v>
      </c>
      <c r="AE153" s="3">
        <v>0</v>
      </c>
      <c r="AF153" s="3">
        <v>0</v>
      </c>
      <c r="AG153" s="3">
        <v>0</v>
      </c>
      <c r="AH153" s="3">
        <v>0</v>
      </c>
      <c r="AI153" s="348">
        <f t="shared" si="24"/>
        <v>0</v>
      </c>
      <c r="AJ153" s="3">
        <v>125000</v>
      </c>
      <c r="AK153" s="3">
        <v>125000</v>
      </c>
      <c r="AL153" s="348">
        <f t="shared" si="25"/>
        <v>125000</v>
      </c>
      <c r="AM153" s="3">
        <v>120427137.5</v>
      </c>
      <c r="AN153" s="3">
        <v>121486932</v>
      </c>
      <c r="AO153" s="269">
        <v>1</v>
      </c>
      <c r="AP153" s="269">
        <v>1</v>
      </c>
      <c r="AQ153" s="269">
        <v>0</v>
      </c>
      <c r="AR153" s="174">
        <v>65216.05</v>
      </c>
      <c r="AS153" s="174">
        <v>66520</v>
      </c>
      <c r="AT153" s="174">
        <v>96805</v>
      </c>
      <c r="AU153" s="174">
        <v>98741</v>
      </c>
      <c r="AV153" s="174">
        <v>46784.33</v>
      </c>
      <c r="AW153" s="174">
        <v>47720</v>
      </c>
      <c r="AX153" s="67">
        <v>54138.58</v>
      </c>
      <c r="AY153" s="67">
        <v>2512.4</v>
      </c>
      <c r="AZ153" s="206">
        <v>1.97</v>
      </c>
      <c r="BA153">
        <v>4.8578999999999997E-2</v>
      </c>
      <c r="BB153">
        <v>4.0270000000000002E-3</v>
      </c>
      <c r="BC153">
        <v>1.7100000000000001E-2</v>
      </c>
    </row>
    <row r="154" spans="1:55">
      <c r="A154" s="2" t="s">
        <v>243</v>
      </c>
      <c r="B154" s="2" t="s">
        <v>244</v>
      </c>
      <c r="C154" s="3">
        <v>19343.37</v>
      </c>
      <c r="D154" s="3">
        <v>99</v>
      </c>
      <c r="E154" s="3">
        <v>1914993.58</v>
      </c>
      <c r="F154">
        <v>2</v>
      </c>
      <c r="G154">
        <v>0</v>
      </c>
      <c r="H154">
        <v>16</v>
      </c>
      <c r="I154" s="348">
        <f t="shared" si="22"/>
        <v>18</v>
      </c>
      <c r="J154" s="3">
        <v>0</v>
      </c>
      <c r="K154" s="3">
        <v>109950.41</v>
      </c>
      <c r="L154" s="3">
        <v>20355.400000000001</v>
      </c>
      <c r="M154" s="3">
        <v>0</v>
      </c>
      <c r="N154" s="4">
        <v>130305.81</v>
      </c>
      <c r="O154" s="4">
        <v>18959.48</v>
      </c>
      <c r="P154" s="3">
        <v>0</v>
      </c>
      <c r="Q154" s="3">
        <v>0</v>
      </c>
      <c r="R154" s="3">
        <v>0</v>
      </c>
      <c r="S154" s="348">
        <f t="shared" si="23"/>
        <v>0</v>
      </c>
      <c r="T154" s="3">
        <v>0</v>
      </c>
      <c r="U154" s="3">
        <v>0</v>
      </c>
      <c r="V154" s="3">
        <v>0</v>
      </c>
      <c r="W154" s="3">
        <v>0</v>
      </c>
      <c r="X154" s="3">
        <v>0</v>
      </c>
      <c r="Y154" s="2">
        <v>0</v>
      </c>
      <c r="Z154" s="3">
        <v>0</v>
      </c>
      <c r="AA154" s="3">
        <v>0</v>
      </c>
      <c r="AB154" s="3">
        <v>0</v>
      </c>
      <c r="AC154" s="3">
        <v>13473.35</v>
      </c>
      <c r="AD154" s="3">
        <v>111591.11720353313</v>
      </c>
      <c r="AE154" s="3">
        <v>23464.27</v>
      </c>
      <c r="AF154" s="3">
        <v>36245.629999999997</v>
      </c>
      <c r="AG154" s="3">
        <v>0</v>
      </c>
      <c r="AH154" s="3">
        <v>0</v>
      </c>
      <c r="AI154" s="348">
        <f t="shared" si="24"/>
        <v>0</v>
      </c>
      <c r="AJ154" s="3">
        <v>269850</v>
      </c>
      <c r="AK154" s="3">
        <v>268833.07</v>
      </c>
      <c r="AL154" s="348">
        <f t="shared" si="25"/>
        <v>269314.89143399999</v>
      </c>
      <c r="AM154" s="3">
        <v>583393285</v>
      </c>
      <c r="AN154" s="3">
        <v>566261121</v>
      </c>
      <c r="AO154" s="269">
        <v>1</v>
      </c>
      <c r="AP154" s="269">
        <v>1</v>
      </c>
      <c r="AQ154" s="269">
        <v>0</v>
      </c>
      <c r="AR154" s="174">
        <v>65216.05</v>
      </c>
      <c r="AS154" s="174">
        <v>66520</v>
      </c>
      <c r="AT154" s="174">
        <v>96805</v>
      </c>
      <c r="AU154" s="174">
        <v>98741</v>
      </c>
      <c r="AV154" s="174">
        <v>46784.33</v>
      </c>
      <c r="AW154" s="174">
        <v>47720</v>
      </c>
      <c r="AX154" s="67">
        <v>225221.72</v>
      </c>
      <c r="AY154" s="67">
        <v>11540.65</v>
      </c>
      <c r="AZ154" s="206">
        <v>1.4950000000000001</v>
      </c>
      <c r="BA154">
        <v>4.8578999999999997E-2</v>
      </c>
      <c r="BB154">
        <v>4.0270000000000002E-3</v>
      </c>
      <c r="BC154">
        <v>1.7100000000000001E-2</v>
      </c>
    </row>
    <row r="155" spans="1:55">
      <c r="A155" s="2" t="s">
        <v>245</v>
      </c>
      <c r="B155" s="2" t="s">
        <v>246</v>
      </c>
      <c r="C155" s="3">
        <v>13165.51</v>
      </c>
      <c r="D155" s="3">
        <v>188</v>
      </c>
      <c r="E155" s="3">
        <v>2475116.44</v>
      </c>
      <c r="F155">
        <v>2</v>
      </c>
      <c r="G155">
        <v>7</v>
      </c>
      <c r="H155">
        <v>21</v>
      </c>
      <c r="I155" s="348">
        <f t="shared" si="22"/>
        <v>30</v>
      </c>
      <c r="J155" s="3">
        <v>67619.03</v>
      </c>
      <c r="K155" s="3">
        <v>175084.78</v>
      </c>
      <c r="L155" s="3">
        <v>24681.77</v>
      </c>
      <c r="M155" s="3">
        <v>0</v>
      </c>
      <c r="N155" s="4">
        <v>267385.58</v>
      </c>
      <c r="O155" s="4">
        <v>19319.72</v>
      </c>
      <c r="P155" s="3">
        <v>0</v>
      </c>
      <c r="Q155" s="3">
        <v>0</v>
      </c>
      <c r="R155" s="3">
        <v>0</v>
      </c>
      <c r="S155" s="348">
        <f t="shared" si="23"/>
        <v>0</v>
      </c>
      <c r="T155" s="3">
        <v>0</v>
      </c>
      <c r="U155" s="3">
        <v>9.4</v>
      </c>
      <c r="V155" s="3">
        <v>5150.6899999999996</v>
      </c>
      <c r="W155" s="3">
        <v>0</v>
      </c>
      <c r="X155" s="3">
        <v>0</v>
      </c>
      <c r="Y155" s="2">
        <v>0</v>
      </c>
      <c r="Z155" s="3">
        <v>0</v>
      </c>
      <c r="AA155" s="3">
        <v>0</v>
      </c>
      <c r="AB155" s="3">
        <v>0</v>
      </c>
      <c r="AC155" s="3">
        <v>21482.71</v>
      </c>
      <c r="AD155" s="3">
        <v>137417.76235504023</v>
      </c>
      <c r="AE155" s="3">
        <v>0</v>
      </c>
      <c r="AF155" s="3">
        <v>53033.08</v>
      </c>
      <c r="AG155" s="3">
        <v>0</v>
      </c>
      <c r="AH155" s="3">
        <v>0</v>
      </c>
      <c r="AI155" s="348">
        <f t="shared" si="24"/>
        <v>0</v>
      </c>
      <c r="AJ155" s="3">
        <v>384608.11229999998</v>
      </c>
      <c r="AK155" s="3">
        <v>467593.72</v>
      </c>
      <c r="AL155" s="348">
        <f t="shared" si="25"/>
        <v>428275.13907173998</v>
      </c>
      <c r="AM155" s="3">
        <v>256405408.19999999</v>
      </c>
      <c r="AN155" s="3">
        <v>249320479</v>
      </c>
      <c r="AO155" s="269">
        <v>1</v>
      </c>
      <c r="AP155" s="269">
        <v>1</v>
      </c>
      <c r="AQ155" s="269">
        <v>0</v>
      </c>
      <c r="AR155" s="174">
        <v>65216.05</v>
      </c>
      <c r="AS155" s="174">
        <v>66520</v>
      </c>
      <c r="AT155" s="174">
        <v>96805</v>
      </c>
      <c r="AU155" s="174">
        <v>98741</v>
      </c>
      <c r="AV155" s="174">
        <v>46784.33</v>
      </c>
      <c r="AW155" s="174">
        <v>47720</v>
      </c>
      <c r="AX155" s="67">
        <v>321510.49</v>
      </c>
      <c r="AY155" s="67">
        <v>14668.41</v>
      </c>
      <c r="AZ155" s="206">
        <v>3.669</v>
      </c>
      <c r="BA155">
        <v>4.8578999999999997E-2</v>
      </c>
      <c r="BB155">
        <v>4.0270000000000002E-3</v>
      </c>
      <c r="BC155">
        <v>1.7100000000000001E-2</v>
      </c>
    </row>
    <row r="156" spans="1:55">
      <c r="A156" s="2" t="s">
        <v>247</v>
      </c>
      <c r="B156" s="2" t="s">
        <v>248</v>
      </c>
      <c r="C156" s="3">
        <v>8527.6299999999992</v>
      </c>
      <c r="D156" s="3">
        <v>3275</v>
      </c>
      <c r="E156" s="3">
        <v>27927991.57</v>
      </c>
      <c r="F156">
        <v>36</v>
      </c>
      <c r="G156">
        <v>55</v>
      </c>
      <c r="H156">
        <v>410</v>
      </c>
      <c r="I156" s="348">
        <f t="shared" si="22"/>
        <v>501</v>
      </c>
      <c r="J156" s="3">
        <v>534608.61</v>
      </c>
      <c r="K156" s="3">
        <v>3439530.36</v>
      </c>
      <c r="L156" s="3">
        <v>809104.3</v>
      </c>
      <c r="M156" s="3">
        <v>0</v>
      </c>
      <c r="N156" s="4">
        <v>4783243.2699999996</v>
      </c>
      <c r="O156" s="4">
        <v>349925.63</v>
      </c>
      <c r="P156" s="3">
        <v>172</v>
      </c>
      <c r="Q156" s="3">
        <v>72</v>
      </c>
      <c r="R156" s="3">
        <v>48</v>
      </c>
      <c r="S156" s="348">
        <f t="shared" si="23"/>
        <v>292</v>
      </c>
      <c r="T156" s="3">
        <v>369800.76</v>
      </c>
      <c r="U156" s="3">
        <v>163.75</v>
      </c>
      <c r="V156" s="3">
        <v>89946.38</v>
      </c>
      <c r="W156" s="3">
        <v>138</v>
      </c>
      <c r="X156" s="3">
        <v>12</v>
      </c>
      <c r="Y156" s="2">
        <v>0</v>
      </c>
      <c r="Z156" s="3">
        <v>1197291.3</v>
      </c>
      <c r="AA156" s="3">
        <v>104077.98</v>
      </c>
      <c r="AB156" s="3">
        <v>0</v>
      </c>
      <c r="AC156" s="3">
        <v>182171.19</v>
      </c>
      <c r="AD156" s="3">
        <v>1687876.5319297777</v>
      </c>
      <c r="AE156" s="3">
        <v>139736.43</v>
      </c>
      <c r="AF156" s="3">
        <v>810852.78</v>
      </c>
      <c r="AG156" s="3">
        <v>269091.46000000002</v>
      </c>
      <c r="AH156" s="3">
        <v>691949.46</v>
      </c>
      <c r="AI156" s="348">
        <f t="shared" si="24"/>
        <v>961040.91999999993</v>
      </c>
      <c r="AJ156" s="3">
        <v>4065097.9992000004</v>
      </c>
      <c r="AK156" s="3">
        <v>4625392</v>
      </c>
      <c r="AL156" s="348">
        <f t="shared" si="25"/>
        <v>4359924.7024209602</v>
      </c>
      <c r="AM156" s="3">
        <v>2710065332.8000002</v>
      </c>
      <c r="AN156" s="3">
        <v>2788548138</v>
      </c>
      <c r="AO156" s="269">
        <v>1</v>
      </c>
      <c r="AP156" s="269">
        <v>1</v>
      </c>
      <c r="AQ156" s="269">
        <v>0</v>
      </c>
      <c r="AR156" s="174">
        <v>65216.05</v>
      </c>
      <c r="AS156" s="174">
        <v>66520</v>
      </c>
      <c r="AT156" s="174">
        <v>96805</v>
      </c>
      <c r="AU156" s="174">
        <v>98741</v>
      </c>
      <c r="AV156" s="174">
        <v>46784.33</v>
      </c>
      <c r="AW156" s="174">
        <v>47720</v>
      </c>
      <c r="AX156" s="67">
        <v>3987316.48</v>
      </c>
      <c r="AY156" s="67">
        <v>149708.9</v>
      </c>
      <c r="AZ156" s="206">
        <v>69.64</v>
      </c>
      <c r="BA156">
        <v>4.8578999999999997E-2</v>
      </c>
      <c r="BB156">
        <v>4.0270000000000002E-3</v>
      </c>
      <c r="BC156">
        <v>1.7100000000000001E-2</v>
      </c>
    </row>
    <row r="157" spans="1:55">
      <c r="A157" s="2" t="s">
        <v>249</v>
      </c>
      <c r="B157" s="2" t="s">
        <v>250</v>
      </c>
      <c r="C157" s="3">
        <v>8780.0499999999993</v>
      </c>
      <c r="D157" s="3">
        <v>658</v>
      </c>
      <c r="E157" s="3">
        <v>5777274.4000000004</v>
      </c>
      <c r="F157">
        <v>6</v>
      </c>
      <c r="G157">
        <v>15</v>
      </c>
      <c r="H157">
        <v>92</v>
      </c>
      <c r="I157" s="348">
        <f t="shared" si="22"/>
        <v>113</v>
      </c>
      <c r="J157" s="3">
        <v>144101.32999999999</v>
      </c>
      <c r="K157" s="3">
        <v>736486.11</v>
      </c>
      <c r="L157" s="3">
        <v>125294.93</v>
      </c>
      <c r="M157" s="3">
        <v>0</v>
      </c>
      <c r="N157" s="4">
        <v>1005882.3699999999</v>
      </c>
      <c r="O157" s="4">
        <v>57640.53</v>
      </c>
      <c r="P157" s="3">
        <v>33</v>
      </c>
      <c r="Q157" s="3">
        <v>29</v>
      </c>
      <c r="R157" s="3">
        <v>0</v>
      </c>
      <c r="S157" s="348">
        <f t="shared" si="23"/>
        <v>62</v>
      </c>
      <c r="T157" s="3">
        <v>0</v>
      </c>
      <c r="U157" s="3">
        <v>32.9</v>
      </c>
      <c r="V157" s="3">
        <v>18027.43</v>
      </c>
      <c r="W157" s="3">
        <v>46</v>
      </c>
      <c r="X157" s="3">
        <v>18</v>
      </c>
      <c r="Y157" s="2">
        <v>0</v>
      </c>
      <c r="Z157" s="3">
        <v>399015.47</v>
      </c>
      <c r="AA157" s="3">
        <v>155867.74</v>
      </c>
      <c r="AB157" s="3">
        <v>0</v>
      </c>
      <c r="AC157" s="3">
        <v>41728.660000000003</v>
      </c>
      <c r="AD157" s="3">
        <v>410998.91590837151</v>
      </c>
      <c r="AE157" s="3">
        <v>0</v>
      </c>
      <c r="AF157" s="3">
        <v>177412.8</v>
      </c>
      <c r="AG157" s="3">
        <v>0</v>
      </c>
      <c r="AH157" s="3">
        <v>0</v>
      </c>
      <c r="AI157" s="348">
        <f t="shared" si="24"/>
        <v>0</v>
      </c>
      <c r="AJ157" s="3">
        <v>1074886.872</v>
      </c>
      <c r="AK157" s="3">
        <v>1666605</v>
      </c>
      <c r="AL157" s="348">
        <f t="shared" si="25"/>
        <v>1386248.9509536</v>
      </c>
      <c r="AM157" s="3">
        <v>716591248</v>
      </c>
      <c r="AN157" s="3">
        <v>750840409</v>
      </c>
      <c r="AO157" s="269">
        <v>1</v>
      </c>
      <c r="AP157" s="269">
        <v>1</v>
      </c>
      <c r="AQ157" s="269">
        <v>0</v>
      </c>
      <c r="AR157" s="174">
        <v>65216.05</v>
      </c>
      <c r="AS157" s="174">
        <v>66520</v>
      </c>
      <c r="AT157" s="174">
        <v>96805</v>
      </c>
      <c r="AU157" s="174">
        <v>98741</v>
      </c>
      <c r="AV157" s="174">
        <v>46784.33</v>
      </c>
      <c r="AW157" s="174">
        <v>47720</v>
      </c>
      <c r="AX157" s="67">
        <v>799826.91</v>
      </c>
      <c r="AY157" s="67">
        <v>29780.11</v>
      </c>
      <c r="AZ157" s="206">
        <v>11.754</v>
      </c>
      <c r="BA157">
        <v>4.8578999999999997E-2</v>
      </c>
      <c r="BB157">
        <v>4.0270000000000002E-3</v>
      </c>
      <c r="BC157">
        <v>1.7100000000000001E-2</v>
      </c>
    </row>
    <row r="158" spans="1:55">
      <c r="A158" s="2" t="s">
        <v>251</v>
      </c>
      <c r="B158" s="2" t="s">
        <v>252</v>
      </c>
      <c r="C158" s="3">
        <v>8427.5300000000007</v>
      </c>
      <c r="D158" s="3">
        <v>895.86</v>
      </c>
      <c r="E158" s="3">
        <v>7549886.8799999999</v>
      </c>
      <c r="F158">
        <v>5.5</v>
      </c>
      <c r="G158">
        <v>11.5</v>
      </c>
      <c r="H158">
        <v>112.5</v>
      </c>
      <c r="I158" s="348">
        <f t="shared" si="22"/>
        <v>129.5</v>
      </c>
      <c r="J158" s="3">
        <v>110134.23</v>
      </c>
      <c r="K158" s="3">
        <v>929732.78</v>
      </c>
      <c r="L158" s="3">
        <v>182080.36</v>
      </c>
      <c r="M158" s="3">
        <v>0</v>
      </c>
      <c r="N158" s="4">
        <v>1221947.3700000001</v>
      </c>
      <c r="O158" s="4">
        <v>52672.89</v>
      </c>
      <c r="P158" s="3">
        <v>12</v>
      </c>
      <c r="Q158" s="3">
        <v>7</v>
      </c>
      <c r="R158" s="3">
        <v>1.25</v>
      </c>
      <c r="S158" s="348">
        <f t="shared" si="23"/>
        <v>20.25</v>
      </c>
      <c r="T158" s="3">
        <v>0</v>
      </c>
      <c r="U158" s="3">
        <v>44.79</v>
      </c>
      <c r="V158" s="3">
        <v>24608.87</v>
      </c>
      <c r="W158" s="3">
        <v>54.73</v>
      </c>
      <c r="X158" s="3">
        <v>5.42</v>
      </c>
      <c r="Y158" s="2">
        <v>0</v>
      </c>
      <c r="Z158" s="3">
        <v>474805.32</v>
      </c>
      <c r="AA158" s="3">
        <v>46985.9</v>
      </c>
      <c r="AB158" s="3">
        <v>0</v>
      </c>
      <c r="AC158" s="3">
        <v>70909.600000000006</v>
      </c>
      <c r="AD158" s="3">
        <v>545268.25823679368</v>
      </c>
      <c r="AE158" s="3">
        <v>7535.27</v>
      </c>
      <c r="AF158" s="3">
        <v>214898.4</v>
      </c>
      <c r="AG158" s="3">
        <v>0</v>
      </c>
      <c r="AH158" s="3">
        <v>0</v>
      </c>
      <c r="AI158" s="348">
        <f t="shared" si="24"/>
        <v>0</v>
      </c>
      <c r="AJ158" s="3">
        <v>2200000</v>
      </c>
      <c r="AK158" s="3">
        <v>2200000</v>
      </c>
      <c r="AL158" s="348">
        <f t="shared" si="25"/>
        <v>2200000</v>
      </c>
      <c r="AM158" s="3">
        <v>3009986073.8000002</v>
      </c>
      <c r="AN158" s="3">
        <v>2651519720</v>
      </c>
      <c r="AO158" s="269">
        <v>1</v>
      </c>
      <c r="AP158" s="269">
        <v>1</v>
      </c>
      <c r="AQ158" s="269">
        <v>0</v>
      </c>
      <c r="AR158" s="174">
        <v>65216.05</v>
      </c>
      <c r="AS158" s="174">
        <v>66520</v>
      </c>
      <c r="AT158" s="174">
        <v>96805</v>
      </c>
      <c r="AU158" s="174">
        <v>98741</v>
      </c>
      <c r="AV158" s="174">
        <v>46784.33</v>
      </c>
      <c r="AW158" s="174">
        <v>47720</v>
      </c>
      <c r="AX158" s="67">
        <v>1071042.95</v>
      </c>
      <c r="AY158" s="67">
        <v>39094.19</v>
      </c>
      <c r="AZ158" s="206">
        <v>15.762</v>
      </c>
      <c r="BA158">
        <v>4.8578999999999997E-2</v>
      </c>
      <c r="BB158">
        <v>4.0270000000000002E-3</v>
      </c>
      <c r="BC158">
        <v>1.7100000000000001E-2</v>
      </c>
    </row>
    <row r="159" spans="1:55">
      <c r="A159" s="2" t="s">
        <v>1273</v>
      </c>
      <c r="B159" s="2" t="s">
        <v>1274</v>
      </c>
      <c r="C159" s="3">
        <v>0</v>
      </c>
      <c r="D159" s="3">
        <v>0</v>
      </c>
      <c r="E159" s="3">
        <v>0</v>
      </c>
      <c r="F159">
        <v>0</v>
      </c>
      <c r="G159">
        <v>0</v>
      </c>
      <c r="H159">
        <v>0</v>
      </c>
      <c r="I159" s="348">
        <f t="shared" si="22"/>
        <v>0</v>
      </c>
      <c r="J159" s="3">
        <v>0</v>
      </c>
      <c r="K159" s="3">
        <v>0</v>
      </c>
      <c r="L159" s="3">
        <v>0</v>
      </c>
      <c r="M159" s="3">
        <v>0</v>
      </c>
      <c r="N159" s="4">
        <v>0</v>
      </c>
      <c r="O159" s="4">
        <v>0</v>
      </c>
      <c r="P159" s="3">
        <v>0</v>
      </c>
      <c r="Q159" s="3">
        <v>0</v>
      </c>
      <c r="R159" s="3">
        <v>0</v>
      </c>
      <c r="S159" s="348">
        <f t="shared" si="23"/>
        <v>0</v>
      </c>
      <c r="T159" s="3">
        <v>0</v>
      </c>
      <c r="U159" s="3">
        <v>0</v>
      </c>
      <c r="V159" s="3">
        <v>0</v>
      </c>
      <c r="W159" s="3">
        <v>0</v>
      </c>
      <c r="X159" s="3">
        <v>0</v>
      </c>
      <c r="Y159" s="2">
        <v>0</v>
      </c>
      <c r="Z159" s="3">
        <v>0</v>
      </c>
      <c r="AA159" s="3">
        <v>0</v>
      </c>
      <c r="AB159" s="3">
        <v>0</v>
      </c>
      <c r="AC159" s="3">
        <v>0</v>
      </c>
      <c r="AD159" s="3">
        <v>0</v>
      </c>
      <c r="AE159" s="3">
        <v>0</v>
      </c>
      <c r="AF159" s="3">
        <v>0</v>
      </c>
      <c r="AG159" s="3">
        <v>0</v>
      </c>
      <c r="AH159" s="3">
        <v>0</v>
      </c>
      <c r="AI159" s="348">
        <f t="shared" si="24"/>
        <v>0</v>
      </c>
      <c r="AJ159" s="3">
        <v>0</v>
      </c>
      <c r="AK159" s="3">
        <v>0</v>
      </c>
      <c r="AL159" s="348">
        <f t="shared" si="25"/>
        <v>0</v>
      </c>
      <c r="AM159" s="3">
        <v>0</v>
      </c>
      <c r="AN159" s="3">
        <v>0</v>
      </c>
      <c r="AO159" s="269">
        <v>0</v>
      </c>
      <c r="AP159" s="269">
        <v>0</v>
      </c>
      <c r="AQ159" s="269">
        <v>0</v>
      </c>
      <c r="AR159" s="174">
        <v>0</v>
      </c>
      <c r="AS159" s="174">
        <v>0</v>
      </c>
      <c r="AT159" s="174">
        <v>0</v>
      </c>
      <c r="AU159" s="174">
        <v>0</v>
      </c>
      <c r="AV159" s="174">
        <v>0</v>
      </c>
      <c r="AW159" s="174">
        <v>0</v>
      </c>
      <c r="AX159" s="67">
        <v>0</v>
      </c>
      <c r="AY159" s="67">
        <v>0</v>
      </c>
      <c r="AZ159" s="206">
        <v>0</v>
      </c>
      <c r="BA159">
        <v>4.8578999999999997E-2</v>
      </c>
      <c r="BB159">
        <v>4.0270000000000002E-3</v>
      </c>
      <c r="BC159">
        <v>1.7100000000000001E-2</v>
      </c>
    </row>
    <row r="160" spans="1:55">
      <c r="A160" s="2" t="s">
        <v>253</v>
      </c>
      <c r="B160" s="2" t="s">
        <v>254</v>
      </c>
      <c r="C160" s="3">
        <v>28143.33</v>
      </c>
      <c r="D160" s="3">
        <v>66.150000000000006</v>
      </c>
      <c r="E160" s="3">
        <v>1861681.45</v>
      </c>
      <c r="F160">
        <v>2</v>
      </c>
      <c r="G160">
        <v>1</v>
      </c>
      <c r="H160">
        <v>12</v>
      </c>
      <c r="I160" s="348">
        <f t="shared" si="22"/>
        <v>15</v>
      </c>
      <c r="J160" s="3">
        <v>0</v>
      </c>
      <c r="K160" s="3">
        <v>0</v>
      </c>
      <c r="L160" s="3">
        <v>17415.11</v>
      </c>
      <c r="M160" s="3">
        <v>19436.96</v>
      </c>
      <c r="N160" s="4">
        <v>17415.11</v>
      </c>
      <c r="O160" s="4">
        <v>0</v>
      </c>
      <c r="P160" s="3">
        <v>0</v>
      </c>
      <c r="Q160" s="3">
        <v>0</v>
      </c>
      <c r="R160" s="3">
        <v>0</v>
      </c>
      <c r="S160" s="348">
        <f t="shared" si="23"/>
        <v>0</v>
      </c>
      <c r="T160" s="3">
        <v>0</v>
      </c>
      <c r="U160" s="3">
        <v>0</v>
      </c>
      <c r="V160" s="3">
        <v>0</v>
      </c>
      <c r="W160" s="3">
        <v>0</v>
      </c>
      <c r="X160" s="3">
        <v>0</v>
      </c>
      <c r="Y160" s="2">
        <v>0</v>
      </c>
      <c r="Z160" s="3">
        <v>0</v>
      </c>
      <c r="AA160" s="3">
        <v>0</v>
      </c>
      <c r="AB160" s="3">
        <v>0</v>
      </c>
      <c r="AC160" s="3">
        <v>12973.88</v>
      </c>
      <c r="AD160" s="3">
        <v>47386.280862570748</v>
      </c>
      <c r="AE160" s="3">
        <v>18885.86</v>
      </c>
      <c r="AF160" s="3">
        <v>31667.22</v>
      </c>
      <c r="AG160" s="3">
        <v>11908.04</v>
      </c>
      <c r="AH160" s="3">
        <v>30620.66</v>
      </c>
      <c r="AI160" s="348">
        <f t="shared" si="24"/>
        <v>42528.7</v>
      </c>
      <c r="AJ160" s="3">
        <v>75000</v>
      </c>
      <c r="AK160" s="3">
        <v>75000</v>
      </c>
      <c r="AL160" s="348">
        <f t="shared" si="25"/>
        <v>75000</v>
      </c>
      <c r="AM160" s="3">
        <v>51035246</v>
      </c>
      <c r="AN160" s="3">
        <v>43036004</v>
      </c>
      <c r="AO160" s="269">
        <v>1</v>
      </c>
      <c r="AP160" s="269">
        <v>1</v>
      </c>
      <c r="AQ160" s="269">
        <v>0</v>
      </c>
      <c r="AR160" s="174">
        <v>65216.05</v>
      </c>
      <c r="AS160" s="174">
        <v>66520</v>
      </c>
      <c r="AT160" s="174">
        <v>96805</v>
      </c>
      <c r="AU160" s="174">
        <v>98741</v>
      </c>
      <c r="AV160" s="174">
        <v>46784.33</v>
      </c>
      <c r="AW160" s="174">
        <v>47720</v>
      </c>
      <c r="AX160" s="67">
        <v>203751.55</v>
      </c>
      <c r="AY160" s="67">
        <v>11544.29</v>
      </c>
      <c r="AZ160" s="206">
        <v>1.4950000000000001</v>
      </c>
      <c r="BA160">
        <v>4.8578999999999997E-2</v>
      </c>
      <c r="BB160">
        <v>4.0270000000000002E-3</v>
      </c>
      <c r="BC160">
        <v>1.7100000000000001E-2</v>
      </c>
    </row>
    <row r="161" spans="1:55">
      <c r="A161" s="2" t="s">
        <v>255</v>
      </c>
      <c r="B161" s="2" t="s">
        <v>256</v>
      </c>
      <c r="C161" s="3">
        <v>16695.55</v>
      </c>
      <c r="D161" s="3">
        <v>124</v>
      </c>
      <c r="E161" s="3">
        <v>2070248.39</v>
      </c>
      <c r="F161">
        <v>0</v>
      </c>
      <c r="G161">
        <v>0</v>
      </c>
      <c r="H161">
        <v>17</v>
      </c>
      <c r="I161" s="348">
        <f t="shared" si="22"/>
        <v>17</v>
      </c>
      <c r="J161" s="3">
        <v>0</v>
      </c>
      <c r="K161" s="3">
        <v>139721.75</v>
      </c>
      <c r="L161" s="3">
        <v>16531.39</v>
      </c>
      <c r="M161" s="3">
        <v>0</v>
      </c>
      <c r="N161" s="4">
        <v>156253.14000000001</v>
      </c>
      <c r="O161" s="4">
        <v>0</v>
      </c>
      <c r="P161" s="3">
        <v>0</v>
      </c>
      <c r="Q161" s="3">
        <v>0</v>
      </c>
      <c r="R161" s="3">
        <v>0</v>
      </c>
      <c r="S161" s="348">
        <f t="shared" si="23"/>
        <v>0</v>
      </c>
      <c r="T161" s="3">
        <v>0</v>
      </c>
      <c r="U161" s="3">
        <v>0</v>
      </c>
      <c r="V161" s="3">
        <v>0</v>
      </c>
      <c r="W161" s="3">
        <v>0</v>
      </c>
      <c r="X161" s="3">
        <v>0</v>
      </c>
      <c r="Y161" s="2">
        <v>0</v>
      </c>
      <c r="Z161" s="3">
        <v>0</v>
      </c>
      <c r="AA161" s="3">
        <v>0</v>
      </c>
      <c r="AB161" s="3">
        <v>0</v>
      </c>
      <c r="AC161" s="3">
        <v>32588.43</v>
      </c>
      <c r="AD161" s="3">
        <v>204127.99700885956</v>
      </c>
      <c r="AE161" s="3">
        <v>0</v>
      </c>
      <c r="AF161" s="3">
        <v>0</v>
      </c>
      <c r="AG161" s="3">
        <v>0</v>
      </c>
      <c r="AH161" s="3">
        <v>0</v>
      </c>
      <c r="AI161" s="348">
        <f t="shared" si="24"/>
        <v>0</v>
      </c>
      <c r="AJ161" s="3">
        <v>294000</v>
      </c>
      <c r="AK161" s="3">
        <v>287491.71000000002</v>
      </c>
      <c r="AL161" s="348">
        <f t="shared" si="25"/>
        <v>290575.33780199999</v>
      </c>
      <c r="AM161" s="3">
        <v>413220679.87</v>
      </c>
      <c r="AN161" s="3">
        <v>381739396</v>
      </c>
      <c r="AO161" s="269">
        <v>1</v>
      </c>
      <c r="AP161" s="269">
        <v>1</v>
      </c>
      <c r="AQ161" s="269">
        <v>0</v>
      </c>
      <c r="AR161" s="174">
        <v>65216.05</v>
      </c>
      <c r="AS161" s="174">
        <v>66520</v>
      </c>
      <c r="AT161" s="174">
        <v>96805</v>
      </c>
      <c r="AU161" s="174">
        <v>98741</v>
      </c>
      <c r="AV161" s="174">
        <v>46784.33</v>
      </c>
      <c r="AW161" s="174">
        <v>47720</v>
      </c>
      <c r="AX161" s="67">
        <v>257659.12</v>
      </c>
      <c r="AY161" s="67">
        <v>12728.57</v>
      </c>
      <c r="AZ161" s="206">
        <v>2.5139999999999998</v>
      </c>
      <c r="BA161">
        <v>4.8578999999999997E-2</v>
      </c>
      <c r="BB161">
        <v>4.0270000000000002E-3</v>
      </c>
      <c r="BC161">
        <v>1.7100000000000001E-2</v>
      </c>
    </row>
    <row r="162" spans="1:55">
      <c r="A162" s="2" t="s">
        <v>257</v>
      </c>
      <c r="B162" s="2" t="s">
        <v>258</v>
      </c>
      <c r="C162" s="3">
        <v>10071.02</v>
      </c>
      <c r="D162" s="3">
        <v>86</v>
      </c>
      <c r="E162" s="3">
        <v>866107.74</v>
      </c>
      <c r="F162">
        <v>0</v>
      </c>
      <c r="G162">
        <v>0</v>
      </c>
      <c r="H162">
        <v>8</v>
      </c>
      <c r="I162" s="348">
        <f t="shared" si="22"/>
        <v>8</v>
      </c>
      <c r="J162" s="3">
        <v>0</v>
      </c>
      <c r="K162" s="3">
        <v>0</v>
      </c>
      <c r="L162" s="3">
        <v>11650.67</v>
      </c>
      <c r="M162" s="3">
        <v>0</v>
      </c>
      <c r="N162" s="4">
        <v>11650.67</v>
      </c>
      <c r="O162" s="4">
        <v>0</v>
      </c>
      <c r="P162" s="3">
        <v>0</v>
      </c>
      <c r="Q162" s="3">
        <v>0</v>
      </c>
      <c r="R162" s="3">
        <v>0</v>
      </c>
      <c r="S162" s="348">
        <f t="shared" si="23"/>
        <v>0</v>
      </c>
      <c r="T162" s="3">
        <v>0</v>
      </c>
      <c r="U162" s="3">
        <v>4.3</v>
      </c>
      <c r="V162" s="3">
        <v>2467.4299999999998</v>
      </c>
      <c r="W162" s="3">
        <v>0</v>
      </c>
      <c r="X162" s="3">
        <v>0</v>
      </c>
      <c r="Y162" s="2">
        <v>0</v>
      </c>
      <c r="Z162" s="3">
        <v>0</v>
      </c>
      <c r="AA162" s="3">
        <v>0</v>
      </c>
      <c r="AB162" s="3">
        <v>0</v>
      </c>
      <c r="AC162" s="3">
        <v>19956.09</v>
      </c>
      <c r="AD162" s="3">
        <v>106310.57724547022</v>
      </c>
      <c r="AE162" s="3">
        <v>0</v>
      </c>
      <c r="AF162" s="3">
        <v>18061.5</v>
      </c>
      <c r="AG162" s="3">
        <v>0</v>
      </c>
      <c r="AH162" s="3">
        <v>0</v>
      </c>
      <c r="AI162" s="348">
        <f t="shared" si="24"/>
        <v>0</v>
      </c>
      <c r="AJ162" s="3">
        <v>221633.41675499998</v>
      </c>
      <c r="AK162" s="3">
        <v>225000</v>
      </c>
      <c r="AL162" s="348">
        <f t="shared" si="25"/>
        <v>223404.912858519</v>
      </c>
      <c r="AM162" s="3">
        <v>147755611.16999999</v>
      </c>
      <c r="AN162" s="3">
        <v>140730248</v>
      </c>
      <c r="AO162" s="269">
        <v>1</v>
      </c>
      <c r="AP162" s="269">
        <v>1</v>
      </c>
      <c r="AQ162" s="269">
        <v>0.04</v>
      </c>
      <c r="AR162" s="174">
        <v>65216.05</v>
      </c>
      <c r="AS162" s="174">
        <v>66520</v>
      </c>
      <c r="AT162" s="174">
        <v>96805</v>
      </c>
      <c r="AU162" s="174">
        <v>98741</v>
      </c>
      <c r="AV162" s="174">
        <v>46784.33</v>
      </c>
      <c r="AW162" s="174">
        <v>47720</v>
      </c>
      <c r="AX162" s="67">
        <v>117188.11</v>
      </c>
      <c r="AY162" s="67">
        <v>5128.28</v>
      </c>
      <c r="AZ162" s="206">
        <v>2.5819999999999999</v>
      </c>
      <c r="BA162">
        <v>4.8578999999999997E-2</v>
      </c>
      <c r="BB162">
        <v>4.0270000000000002E-3</v>
      </c>
      <c r="BC162">
        <v>1.7100000000000001E-2</v>
      </c>
    </row>
    <row r="163" spans="1:55">
      <c r="A163" s="2" t="s">
        <v>259</v>
      </c>
      <c r="B163" s="2" t="s">
        <v>260</v>
      </c>
      <c r="C163" s="3">
        <v>12080.48</v>
      </c>
      <c r="D163" s="3">
        <v>220</v>
      </c>
      <c r="E163" s="3">
        <v>2657704.94</v>
      </c>
      <c r="F163">
        <v>0</v>
      </c>
      <c r="G163">
        <v>0</v>
      </c>
      <c r="H163">
        <v>24</v>
      </c>
      <c r="I163" s="348">
        <f t="shared" si="22"/>
        <v>24</v>
      </c>
      <c r="J163" s="3">
        <v>0</v>
      </c>
      <c r="K163" s="3">
        <v>0</v>
      </c>
      <c r="L163" s="3">
        <v>36543.78</v>
      </c>
      <c r="M163" s="3">
        <v>0</v>
      </c>
      <c r="N163" s="4">
        <v>36543.78</v>
      </c>
      <c r="O163" s="4">
        <v>0</v>
      </c>
      <c r="P163" s="3">
        <v>0</v>
      </c>
      <c r="Q163" s="3">
        <v>0</v>
      </c>
      <c r="R163" s="3">
        <v>0</v>
      </c>
      <c r="S163" s="348">
        <f t="shared" si="23"/>
        <v>0</v>
      </c>
      <c r="T163" s="3">
        <v>0</v>
      </c>
      <c r="U163" s="3">
        <v>11</v>
      </c>
      <c r="V163" s="3">
        <v>6009.14</v>
      </c>
      <c r="W163" s="3">
        <v>0</v>
      </c>
      <c r="X163" s="3">
        <v>0</v>
      </c>
      <c r="Y163" s="2">
        <v>0</v>
      </c>
      <c r="Z163" s="3">
        <v>0</v>
      </c>
      <c r="AA163" s="3">
        <v>0</v>
      </c>
      <c r="AB163" s="3">
        <v>0</v>
      </c>
      <c r="AC163" s="3">
        <v>14307.78</v>
      </c>
      <c r="AD163" s="3">
        <v>135641.87808518458</v>
      </c>
      <c r="AE163" s="3">
        <v>0</v>
      </c>
      <c r="AF163" s="3">
        <v>0</v>
      </c>
      <c r="AG163" s="3">
        <v>31409.57</v>
      </c>
      <c r="AH163" s="3">
        <v>80767.47</v>
      </c>
      <c r="AI163" s="348">
        <f t="shared" si="24"/>
        <v>112177.04000000001</v>
      </c>
      <c r="AJ163" s="3">
        <v>282300.92692499998</v>
      </c>
      <c r="AK163" s="3">
        <v>290000</v>
      </c>
      <c r="AL163" s="348">
        <f t="shared" si="25"/>
        <v>286352.17917706503</v>
      </c>
      <c r="AM163" s="3">
        <v>188200617.94999999</v>
      </c>
      <c r="AN163" s="3">
        <v>171414967</v>
      </c>
      <c r="AO163" s="269">
        <v>1</v>
      </c>
      <c r="AP163" s="269">
        <v>1</v>
      </c>
      <c r="AQ163" s="269">
        <v>0</v>
      </c>
      <c r="AR163" s="174">
        <v>65216.05</v>
      </c>
      <c r="AS163" s="174">
        <v>66520</v>
      </c>
      <c r="AT163" s="174">
        <v>96805</v>
      </c>
      <c r="AU163" s="174">
        <v>98741</v>
      </c>
      <c r="AV163" s="174">
        <v>46784.33</v>
      </c>
      <c r="AW163" s="174">
        <v>47720</v>
      </c>
      <c r="AX163" s="67">
        <v>369388.92</v>
      </c>
      <c r="AY163" s="67">
        <v>16064.78</v>
      </c>
      <c r="AZ163" s="206">
        <v>4.0759999999999996</v>
      </c>
      <c r="BA163">
        <v>4.8578999999999997E-2</v>
      </c>
      <c r="BB163">
        <v>4.0270000000000002E-3</v>
      </c>
      <c r="BC163">
        <v>1.7100000000000001E-2</v>
      </c>
    </row>
    <row r="164" spans="1:55">
      <c r="A164" s="2" t="s">
        <v>261</v>
      </c>
      <c r="B164" s="2" t="s">
        <v>262</v>
      </c>
      <c r="C164" s="3">
        <v>27453.26</v>
      </c>
      <c r="D164" s="3">
        <v>70</v>
      </c>
      <c r="E164" s="3">
        <v>1921728.4</v>
      </c>
      <c r="F164">
        <v>0</v>
      </c>
      <c r="G164">
        <v>1</v>
      </c>
      <c r="H164">
        <v>10</v>
      </c>
      <c r="I164" s="348">
        <f t="shared" si="22"/>
        <v>11</v>
      </c>
      <c r="J164" s="3">
        <v>0</v>
      </c>
      <c r="K164" s="3">
        <v>0</v>
      </c>
      <c r="L164" s="3">
        <v>14608.87</v>
      </c>
      <c r="M164" s="3">
        <v>0</v>
      </c>
      <c r="N164" s="4">
        <v>14608.87</v>
      </c>
      <c r="O164" s="4">
        <v>0</v>
      </c>
      <c r="P164" s="3">
        <v>0</v>
      </c>
      <c r="Q164" s="3">
        <v>0</v>
      </c>
      <c r="R164" s="3">
        <v>0</v>
      </c>
      <c r="S164" s="348">
        <f t="shared" si="23"/>
        <v>0</v>
      </c>
      <c r="T164" s="3">
        <v>0</v>
      </c>
      <c r="U164" s="3">
        <v>0</v>
      </c>
      <c r="V164" s="3">
        <v>0</v>
      </c>
      <c r="W164" s="3">
        <v>0</v>
      </c>
      <c r="X164" s="3">
        <v>0</v>
      </c>
      <c r="Y164" s="2">
        <v>0</v>
      </c>
      <c r="Z164" s="3">
        <v>0</v>
      </c>
      <c r="AA164" s="3">
        <v>0</v>
      </c>
      <c r="AB164" s="3">
        <v>0</v>
      </c>
      <c r="AC164" s="3">
        <v>7173.48</v>
      </c>
      <c r="AD164" s="3">
        <v>67580.208774293336</v>
      </c>
      <c r="AE164" s="3">
        <v>8191.83</v>
      </c>
      <c r="AF164" s="3">
        <v>28227.25</v>
      </c>
      <c r="AG164" s="3">
        <v>16308.13</v>
      </c>
      <c r="AH164" s="3">
        <v>41935.19</v>
      </c>
      <c r="AI164" s="348">
        <f t="shared" si="24"/>
        <v>58243.32</v>
      </c>
      <c r="AJ164" s="3">
        <v>81544.581405000004</v>
      </c>
      <c r="AK164" s="3">
        <v>110000</v>
      </c>
      <c r="AL164" s="348">
        <f t="shared" si="25"/>
        <v>96517.822669689005</v>
      </c>
      <c r="AM164" s="3">
        <v>54363054.269999996</v>
      </c>
      <c r="AN164" s="3">
        <v>45557616</v>
      </c>
      <c r="AO164" s="269">
        <v>1</v>
      </c>
      <c r="AP164" s="269">
        <v>1</v>
      </c>
      <c r="AQ164" s="269">
        <v>0.04</v>
      </c>
      <c r="AR164" s="174">
        <v>65216.05</v>
      </c>
      <c r="AS164" s="174">
        <v>66520</v>
      </c>
      <c r="AT164" s="174">
        <v>96805</v>
      </c>
      <c r="AU164" s="174">
        <v>98741</v>
      </c>
      <c r="AV164" s="174">
        <v>46784.33</v>
      </c>
      <c r="AW164" s="174">
        <v>47720</v>
      </c>
      <c r="AX164" s="67">
        <v>210655.68</v>
      </c>
      <c r="AY164" s="67">
        <v>12051.5</v>
      </c>
      <c r="AZ164" s="206">
        <v>0.747</v>
      </c>
      <c r="BA164">
        <v>4.8578999999999997E-2</v>
      </c>
      <c r="BB164">
        <v>4.0270000000000002E-3</v>
      </c>
      <c r="BC164">
        <v>1.7100000000000001E-2</v>
      </c>
    </row>
    <row r="165" spans="1:55">
      <c r="A165" s="2" t="s">
        <v>263</v>
      </c>
      <c r="B165" s="2" t="s">
        <v>264</v>
      </c>
      <c r="C165" s="3">
        <v>27267.7</v>
      </c>
      <c r="D165" s="3">
        <v>70</v>
      </c>
      <c r="E165" s="3">
        <v>1908739.04</v>
      </c>
      <c r="F165">
        <v>2</v>
      </c>
      <c r="G165">
        <v>1</v>
      </c>
      <c r="H165">
        <v>10</v>
      </c>
      <c r="I165" s="348">
        <f t="shared" si="22"/>
        <v>13</v>
      </c>
      <c r="J165" s="3">
        <v>0</v>
      </c>
      <c r="K165" s="3">
        <v>0</v>
      </c>
      <c r="L165" s="3">
        <v>14369.99</v>
      </c>
      <c r="M165" s="3">
        <v>19436.96</v>
      </c>
      <c r="N165" s="4">
        <v>14369.99</v>
      </c>
      <c r="O165" s="4">
        <v>0</v>
      </c>
      <c r="P165" s="3">
        <v>0</v>
      </c>
      <c r="Q165" s="3">
        <v>0</v>
      </c>
      <c r="R165" s="3">
        <v>0</v>
      </c>
      <c r="S165" s="348">
        <f t="shared" si="23"/>
        <v>0</v>
      </c>
      <c r="T165" s="3">
        <v>0</v>
      </c>
      <c r="U165" s="3">
        <v>3.5</v>
      </c>
      <c r="V165" s="3">
        <v>1973.94</v>
      </c>
      <c r="W165" s="3">
        <v>0</v>
      </c>
      <c r="X165" s="3">
        <v>0</v>
      </c>
      <c r="Y165" s="2">
        <v>0</v>
      </c>
      <c r="Z165" s="3">
        <v>0</v>
      </c>
      <c r="AA165" s="3">
        <v>0</v>
      </c>
      <c r="AB165" s="3">
        <v>0</v>
      </c>
      <c r="AC165" s="3">
        <v>19447.419999999998</v>
      </c>
      <c r="AD165" s="3">
        <v>95438.484361665804</v>
      </c>
      <c r="AE165" s="3">
        <v>25068.95</v>
      </c>
      <c r="AF165" s="3">
        <v>28227.25</v>
      </c>
      <c r="AG165" s="3">
        <v>22074.16</v>
      </c>
      <c r="AH165" s="3">
        <v>56762.12</v>
      </c>
      <c r="AI165" s="348">
        <f t="shared" si="24"/>
        <v>78836.28</v>
      </c>
      <c r="AJ165" s="3">
        <v>63427.814640000004</v>
      </c>
      <c r="AK165" s="3">
        <v>90000</v>
      </c>
      <c r="AL165" s="348">
        <f t="shared" si="25"/>
        <v>77410.098576432007</v>
      </c>
      <c r="AM165" s="3">
        <v>42285209.759999998</v>
      </c>
      <c r="AN165" s="3">
        <v>39064219</v>
      </c>
      <c r="AO165" s="269">
        <v>1</v>
      </c>
      <c r="AP165" s="269">
        <v>1</v>
      </c>
      <c r="AQ165" s="269">
        <v>0.04</v>
      </c>
      <c r="AR165" s="174">
        <v>65216.05</v>
      </c>
      <c r="AS165" s="174">
        <v>66520</v>
      </c>
      <c r="AT165" s="174">
        <v>96805</v>
      </c>
      <c r="AU165" s="174">
        <v>98741</v>
      </c>
      <c r="AV165" s="174">
        <v>46784.33</v>
      </c>
      <c r="AW165" s="174">
        <v>47720</v>
      </c>
      <c r="AX165" s="67">
        <v>205671.76</v>
      </c>
      <c r="AY165" s="67">
        <v>12003.22</v>
      </c>
      <c r="AZ165" s="206">
        <v>1.4950000000000001</v>
      </c>
      <c r="BA165">
        <v>4.8578999999999997E-2</v>
      </c>
      <c r="BB165">
        <v>4.0270000000000002E-3</v>
      </c>
      <c r="BC165">
        <v>1.7100000000000001E-2</v>
      </c>
    </row>
    <row r="166" spans="1:55">
      <c r="A166" s="2" t="s">
        <v>265</v>
      </c>
      <c r="B166" s="2" t="s">
        <v>266</v>
      </c>
      <c r="C166" s="3">
        <v>16658.37</v>
      </c>
      <c r="D166" s="3">
        <v>25</v>
      </c>
      <c r="E166" s="3">
        <v>416459.32</v>
      </c>
      <c r="F166">
        <v>0</v>
      </c>
      <c r="G166">
        <v>1</v>
      </c>
      <c r="H166">
        <v>3</v>
      </c>
      <c r="I166" s="348">
        <f t="shared" si="22"/>
        <v>4</v>
      </c>
      <c r="J166" s="3">
        <v>0</v>
      </c>
      <c r="K166" s="3">
        <v>0</v>
      </c>
      <c r="L166" s="3">
        <v>4353.78</v>
      </c>
      <c r="M166" s="3">
        <v>0</v>
      </c>
      <c r="N166" s="4">
        <v>4353.78</v>
      </c>
      <c r="O166" s="4">
        <v>0</v>
      </c>
      <c r="P166" s="3">
        <v>16</v>
      </c>
      <c r="Q166" s="3">
        <v>0</v>
      </c>
      <c r="R166" s="3">
        <v>0</v>
      </c>
      <c r="S166" s="348">
        <f t="shared" si="23"/>
        <v>16</v>
      </c>
      <c r="T166" s="3">
        <v>19458.18</v>
      </c>
      <c r="U166" s="3">
        <v>0</v>
      </c>
      <c r="V166" s="3">
        <v>0</v>
      </c>
      <c r="W166" s="3">
        <v>0</v>
      </c>
      <c r="X166" s="3">
        <v>0</v>
      </c>
      <c r="Y166" s="2">
        <v>0</v>
      </c>
      <c r="Z166" s="3">
        <v>0</v>
      </c>
      <c r="AA166" s="3">
        <v>0</v>
      </c>
      <c r="AB166" s="3">
        <v>0</v>
      </c>
      <c r="AC166" s="3">
        <v>19398.400000000001</v>
      </c>
      <c r="AD166" s="3">
        <v>115160.21344928478</v>
      </c>
      <c r="AE166" s="3">
        <v>0</v>
      </c>
      <c r="AF166" s="3">
        <v>0</v>
      </c>
      <c r="AG166" s="3">
        <v>0</v>
      </c>
      <c r="AH166" s="3">
        <v>0</v>
      </c>
      <c r="AI166" s="348">
        <f t="shared" si="24"/>
        <v>0</v>
      </c>
      <c r="AJ166" s="3">
        <v>60000</v>
      </c>
      <c r="AK166" s="3">
        <v>60000</v>
      </c>
      <c r="AL166" s="348">
        <f t="shared" si="25"/>
        <v>60000</v>
      </c>
      <c r="AM166" s="3">
        <v>153471497</v>
      </c>
      <c r="AN166" s="3">
        <v>147467094</v>
      </c>
      <c r="AO166" s="269">
        <v>1</v>
      </c>
      <c r="AP166" s="269">
        <v>1</v>
      </c>
      <c r="AQ166" s="269">
        <v>0</v>
      </c>
      <c r="AR166" s="174">
        <v>65216.05</v>
      </c>
      <c r="AS166" s="174">
        <v>66520</v>
      </c>
      <c r="AT166" s="174">
        <v>96805</v>
      </c>
      <c r="AU166" s="174">
        <v>98741</v>
      </c>
      <c r="AV166" s="174">
        <v>46784.33</v>
      </c>
      <c r="AW166" s="174">
        <v>47720</v>
      </c>
      <c r="AX166" s="67">
        <v>49588.7</v>
      </c>
      <c r="AY166" s="67">
        <v>2512.4</v>
      </c>
      <c r="AZ166" s="206">
        <v>0.81499999999999995</v>
      </c>
      <c r="BA166">
        <v>4.8578999999999997E-2</v>
      </c>
      <c r="BB166">
        <v>4.0270000000000002E-3</v>
      </c>
      <c r="BC166">
        <v>1.7100000000000001E-2</v>
      </c>
    </row>
    <row r="167" spans="1:55">
      <c r="A167" s="2" t="s">
        <v>267</v>
      </c>
      <c r="B167" s="2" t="s">
        <v>268</v>
      </c>
      <c r="C167" s="3">
        <v>8531.7800000000007</v>
      </c>
      <c r="D167" s="3">
        <v>909.33</v>
      </c>
      <c r="E167" s="3">
        <v>7758208.04</v>
      </c>
      <c r="F167">
        <v>7</v>
      </c>
      <c r="G167">
        <v>9</v>
      </c>
      <c r="H167">
        <v>114</v>
      </c>
      <c r="I167" s="348">
        <f t="shared" si="22"/>
        <v>130</v>
      </c>
      <c r="J167" s="3">
        <v>0</v>
      </c>
      <c r="K167" s="3">
        <v>0</v>
      </c>
      <c r="L167" s="3">
        <v>183793.72</v>
      </c>
      <c r="M167" s="3">
        <v>68029.34</v>
      </c>
      <c r="N167" s="4">
        <v>183793.72</v>
      </c>
      <c r="O167" s="4">
        <v>0</v>
      </c>
      <c r="P167" s="3">
        <v>10</v>
      </c>
      <c r="Q167" s="3">
        <v>19</v>
      </c>
      <c r="R167" s="3">
        <v>0</v>
      </c>
      <c r="S167" s="348">
        <f t="shared" si="23"/>
        <v>29</v>
      </c>
      <c r="T167" s="3">
        <v>0</v>
      </c>
      <c r="U167" s="3">
        <v>45.47</v>
      </c>
      <c r="V167" s="3">
        <v>24990.400000000001</v>
      </c>
      <c r="W167" s="3">
        <v>75</v>
      </c>
      <c r="X167" s="3">
        <v>25</v>
      </c>
      <c r="Y167" s="2">
        <v>0</v>
      </c>
      <c r="Z167" s="3">
        <v>650569.77</v>
      </c>
      <c r="AA167" s="3">
        <v>216502.85</v>
      </c>
      <c r="AB167" s="3">
        <v>0</v>
      </c>
      <c r="AC167" s="3">
        <v>83697.31</v>
      </c>
      <c r="AD167" s="3">
        <v>513508.3642587951</v>
      </c>
      <c r="AE167" s="3">
        <v>181609.66</v>
      </c>
      <c r="AF167" s="3">
        <v>339945.81</v>
      </c>
      <c r="AG167" s="3">
        <v>0</v>
      </c>
      <c r="AH167" s="3">
        <v>0</v>
      </c>
      <c r="AI167" s="348">
        <f t="shared" si="24"/>
        <v>0</v>
      </c>
      <c r="AJ167" s="3">
        <v>1679610.1268399998</v>
      </c>
      <c r="AK167" s="3">
        <v>1943620</v>
      </c>
      <c r="AL167" s="348">
        <f t="shared" si="25"/>
        <v>1818532.1220967919</v>
      </c>
      <c r="AM167" s="3">
        <v>1119740084.5599999</v>
      </c>
      <c r="AN167" s="3">
        <v>1092182230</v>
      </c>
      <c r="AO167" s="269">
        <v>1</v>
      </c>
      <c r="AP167" s="269">
        <v>1</v>
      </c>
      <c r="AQ167" s="269">
        <v>0</v>
      </c>
      <c r="AR167" s="174">
        <v>65216.05</v>
      </c>
      <c r="AS167" s="174">
        <v>66520</v>
      </c>
      <c r="AT167" s="174">
        <v>96805</v>
      </c>
      <c r="AU167" s="174">
        <v>98741</v>
      </c>
      <c r="AV167" s="174">
        <v>46784.33</v>
      </c>
      <c r="AW167" s="174">
        <v>47720</v>
      </c>
      <c r="AX167" s="67">
        <v>1091716.82</v>
      </c>
      <c r="AY167" s="67">
        <v>40451.43</v>
      </c>
      <c r="AZ167" s="206">
        <v>18.14</v>
      </c>
      <c r="BA167">
        <v>4.8578999999999997E-2</v>
      </c>
      <c r="BB167">
        <v>4.0270000000000002E-3</v>
      </c>
      <c r="BC167">
        <v>1.7100000000000001E-2</v>
      </c>
    </row>
    <row r="168" spans="1:55">
      <c r="A168" s="2" t="s">
        <v>269</v>
      </c>
      <c r="B168" s="2" t="s">
        <v>270</v>
      </c>
      <c r="C168" s="3">
        <v>8499.6200000000008</v>
      </c>
      <c r="D168" s="3">
        <v>1270</v>
      </c>
      <c r="E168" s="3">
        <v>10794522.99</v>
      </c>
      <c r="F168">
        <v>6</v>
      </c>
      <c r="G168">
        <v>29</v>
      </c>
      <c r="H168">
        <v>189</v>
      </c>
      <c r="I168" s="348">
        <f t="shared" si="22"/>
        <v>224</v>
      </c>
      <c r="J168" s="3">
        <v>0</v>
      </c>
      <c r="K168" s="3">
        <v>0</v>
      </c>
      <c r="L168" s="3">
        <v>310938.3</v>
      </c>
      <c r="M168" s="3">
        <v>58310.87</v>
      </c>
      <c r="N168" s="4">
        <v>310938.3</v>
      </c>
      <c r="O168" s="4">
        <v>0</v>
      </c>
      <c r="P168" s="3">
        <v>113</v>
      </c>
      <c r="Q168" s="3">
        <v>66</v>
      </c>
      <c r="R168" s="3">
        <v>41</v>
      </c>
      <c r="S168" s="348">
        <f t="shared" si="23"/>
        <v>220</v>
      </c>
      <c r="T168" s="3">
        <v>282429.73</v>
      </c>
      <c r="U168" s="3">
        <v>63.5</v>
      </c>
      <c r="V168" s="3">
        <v>34910.25</v>
      </c>
      <c r="W168" s="3">
        <v>58</v>
      </c>
      <c r="X168" s="3">
        <v>0</v>
      </c>
      <c r="Y168" s="2">
        <v>0</v>
      </c>
      <c r="Z168" s="3">
        <v>503108.56</v>
      </c>
      <c r="AA168" s="3">
        <v>0</v>
      </c>
      <c r="AB168" s="3">
        <v>0</v>
      </c>
      <c r="AC168" s="3">
        <v>80924.37</v>
      </c>
      <c r="AD168" s="3">
        <v>735269.83288688352</v>
      </c>
      <c r="AE168" s="3">
        <v>5627.61</v>
      </c>
      <c r="AF168" s="3">
        <v>332219.77</v>
      </c>
      <c r="AG168" s="3">
        <v>7969.87</v>
      </c>
      <c r="AH168" s="3">
        <v>20493.939999999999</v>
      </c>
      <c r="AI168" s="348">
        <f t="shared" si="24"/>
        <v>28463.809999999998</v>
      </c>
      <c r="AJ168" s="3">
        <v>1921125.0032550001</v>
      </c>
      <c r="AK168" s="3">
        <v>2880000</v>
      </c>
      <c r="AL168" s="348">
        <f t="shared" si="25"/>
        <v>2425685.0265422193</v>
      </c>
      <c r="AM168" s="3">
        <v>1280750002.1700001</v>
      </c>
      <c r="AN168" s="3">
        <v>1326970684</v>
      </c>
      <c r="AO168" s="269">
        <v>1</v>
      </c>
      <c r="AP168" s="269">
        <v>1</v>
      </c>
      <c r="AQ168" s="269">
        <v>0</v>
      </c>
      <c r="AR168" s="174">
        <v>65216.05</v>
      </c>
      <c r="AS168" s="174">
        <v>66520</v>
      </c>
      <c r="AT168" s="174">
        <v>96805</v>
      </c>
      <c r="AU168" s="174">
        <v>98741</v>
      </c>
      <c r="AV168" s="174">
        <v>46784.33</v>
      </c>
      <c r="AW168" s="174">
        <v>47720</v>
      </c>
      <c r="AX168" s="67">
        <v>1587065.56</v>
      </c>
      <c r="AY168" s="67">
        <v>58997.67</v>
      </c>
      <c r="AZ168" s="206">
        <v>26.292999999999999</v>
      </c>
      <c r="BA168">
        <v>4.8578999999999997E-2</v>
      </c>
      <c r="BB168">
        <v>4.0270000000000002E-3</v>
      </c>
      <c r="BC168">
        <v>1.7100000000000001E-2</v>
      </c>
    </row>
    <row r="169" spans="1:55">
      <c r="A169" s="2" t="s">
        <v>271</v>
      </c>
      <c r="B169" s="2" t="s">
        <v>272</v>
      </c>
      <c r="C169" s="3">
        <v>11837.23</v>
      </c>
      <c r="D169" s="3">
        <v>245</v>
      </c>
      <c r="E169" s="3">
        <v>2900120.74</v>
      </c>
      <c r="F169">
        <v>3</v>
      </c>
      <c r="G169">
        <v>4</v>
      </c>
      <c r="H169">
        <v>32</v>
      </c>
      <c r="I169" s="348">
        <f t="shared" si="22"/>
        <v>39</v>
      </c>
      <c r="J169" s="3">
        <v>0</v>
      </c>
      <c r="K169" s="3">
        <v>0</v>
      </c>
      <c r="L169" s="3">
        <v>47560.78</v>
      </c>
      <c r="M169" s="3">
        <v>29155.43</v>
      </c>
      <c r="N169" s="4">
        <v>47560.78</v>
      </c>
      <c r="O169" s="4">
        <v>0</v>
      </c>
      <c r="P169" s="3">
        <v>0</v>
      </c>
      <c r="Q169" s="3">
        <v>0</v>
      </c>
      <c r="R169" s="3">
        <v>0</v>
      </c>
      <c r="S169" s="348">
        <f t="shared" si="23"/>
        <v>0</v>
      </c>
      <c r="T169" s="3">
        <v>0</v>
      </c>
      <c r="U169" s="3">
        <v>0</v>
      </c>
      <c r="V169" s="3">
        <v>0</v>
      </c>
      <c r="W169" s="3">
        <v>6</v>
      </c>
      <c r="X169" s="3">
        <v>0</v>
      </c>
      <c r="Y169" s="2">
        <v>0</v>
      </c>
      <c r="Z169" s="3">
        <v>51998.86</v>
      </c>
      <c r="AA169" s="3">
        <v>0</v>
      </c>
      <c r="AB169" s="3">
        <v>0</v>
      </c>
      <c r="AC169" s="3">
        <v>35175.919999999998</v>
      </c>
      <c r="AD169" s="3">
        <v>220591.46197278181</v>
      </c>
      <c r="AE169" s="3">
        <v>68580.53</v>
      </c>
      <c r="AF169" s="3">
        <v>99675.47</v>
      </c>
      <c r="AG169" s="3">
        <v>0</v>
      </c>
      <c r="AH169" s="3">
        <v>0</v>
      </c>
      <c r="AI169" s="348">
        <f t="shared" si="24"/>
        <v>0</v>
      </c>
      <c r="AJ169" s="3">
        <v>539896.05484500004</v>
      </c>
      <c r="AK169" s="3">
        <v>628575.75</v>
      </c>
      <c r="AL169" s="348">
        <f t="shared" si="25"/>
        <v>586559.310435561</v>
      </c>
      <c r="AM169" s="3">
        <v>359930703.23000002</v>
      </c>
      <c r="AN169" s="3">
        <v>352144538</v>
      </c>
      <c r="AO169" s="269">
        <v>1</v>
      </c>
      <c r="AP169" s="269">
        <v>1</v>
      </c>
      <c r="AQ169" s="269">
        <v>0</v>
      </c>
      <c r="AR169" s="174">
        <v>65216.05</v>
      </c>
      <c r="AS169" s="174">
        <v>66520</v>
      </c>
      <c r="AT169" s="174">
        <v>96805</v>
      </c>
      <c r="AU169" s="174">
        <v>98741</v>
      </c>
      <c r="AV169" s="174">
        <v>46784.33</v>
      </c>
      <c r="AW169" s="174">
        <v>47720</v>
      </c>
      <c r="AX169" s="67">
        <v>383082.81</v>
      </c>
      <c r="AY169" s="67">
        <v>16904.07</v>
      </c>
      <c r="AZ169" s="206">
        <v>5.4349999999999996</v>
      </c>
      <c r="BA169">
        <v>4.8578999999999997E-2</v>
      </c>
      <c r="BB169">
        <v>4.0270000000000002E-3</v>
      </c>
      <c r="BC169">
        <v>1.7100000000000001E-2</v>
      </c>
    </row>
    <row r="170" spans="1:55">
      <c r="A170" s="2" t="s">
        <v>273</v>
      </c>
      <c r="B170" s="2" t="s">
        <v>274</v>
      </c>
      <c r="C170" s="3">
        <v>8752.91</v>
      </c>
      <c r="D170" s="3">
        <v>796.6</v>
      </c>
      <c r="E170" s="3">
        <v>6972567.54</v>
      </c>
      <c r="F170">
        <v>3</v>
      </c>
      <c r="G170">
        <v>7</v>
      </c>
      <c r="H170">
        <v>97</v>
      </c>
      <c r="I170" s="348">
        <f t="shared" si="22"/>
        <v>107</v>
      </c>
      <c r="J170" s="3">
        <v>67079.44</v>
      </c>
      <c r="K170" s="3">
        <v>802281.74</v>
      </c>
      <c r="L170" s="3">
        <v>145458.78</v>
      </c>
      <c r="M170" s="3">
        <v>0</v>
      </c>
      <c r="N170" s="4">
        <v>1014819.96</v>
      </c>
      <c r="O170" s="4">
        <v>28748.33</v>
      </c>
      <c r="P170" s="3">
        <v>16</v>
      </c>
      <c r="Q170" s="3">
        <v>8</v>
      </c>
      <c r="R170" s="3">
        <v>7</v>
      </c>
      <c r="S170" s="348">
        <f t="shared" si="23"/>
        <v>31</v>
      </c>
      <c r="T170" s="3">
        <v>38630.22</v>
      </c>
      <c r="U170" s="3">
        <v>39.83</v>
      </c>
      <c r="V170" s="3">
        <v>21842.77</v>
      </c>
      <c r="W170" s="3">
        <v>63</v>
      </c>
      <c r="X170" s="3">
        <v>19</v>
      </c>
      <c r="Y170" s="2">
        <v>0</v>
      </c>
      <c r="Z170" s="3">
        <v>546491.80000000005</v>
      </c>
      <c r="AA170" s="3">
        <v>164483.35999999999</v>
      </c>
      <c r="AB170" s="3">
        <v>0</v>
      </c>
      <c r="AC170" s="3">
        <v>34567.730000000003</v>
      </c>
      <c r="AD170" s="3">
        <v>379220.21947880345</v>
      </c>
      <c r="AE170" s="3">
        <v>0</v>
      </c>
      <c r="AF170" s="3">
        <v>230541.25</v>
      </c>
      <c r="AG170" s="3">
        <v>159838.35</v>
      </c>
      <c r="AH170" s="3">
        <v>411012.89</v>
      </c>
      <c r="AI170" s="348">
        <f t="shared" si="24"/>
        <v>570851.24</v>
      </c>
      <c r="AJ170" s="3">
        <v>690551.2095</v>
      </c>
      <c r="AK170" s="3">
        <v>687924</v>
      </c>
      <c r="AL170" s="348">
        <f t="shared" si="25"/>
        <v>689168.77186109999</v>
      </c>
      <c r="AM170" s="3">
        <v>460367473</v>
      </c>
      <c r="AN170" s="3">
        <v>437576829</v>
      </c>
      <c r="AO170" s="269">
        <v>1</v>
      </c>
      <c r="AP170" s="269">
        <v>1</v>
      </c>
      <c r="AQ170" s="269">
        <v>0</v>
      </c>
      <c r="AR170" s="174">
        <v>65216.05</v>
      </c>
      <c r="AS170" s="174">
        <v>66520</v>
      </c>
      <c r="AT170" s="174">
        <v>96805</v>
      </c>
      <c r="AU170" s="174">
        <v>98741</v>
      </c>
      <c r="AV170" s="174">
        <v>46784.33</v>
      </c>
      <c r="AW170" s="174">
        <v>47720</v>
      </c>
      <c r="AX170" s="67">
        <v>951912.46</v>
      </c>
      <c r="AY170" s="67">
        <v>35727.94</v>
      </c>
      <c r="AZ170" s="206">
        <v>14.404</v>
      </c>
      <c r="BA170">
        <v>4.8578999999999997E-2</v>
      </c>
      <c r="BB170">
        <v>4.0270000000000002E-3</v>
      </c>
      <c r="BC170">
        <v>1.7100000000000001E-2</v>
      </c>
    </row>
    <row r="171" spans="1:55">
      <c r="A171" s="2" t="s">
        <v>1275</v>
      </c>
      <c r="B171" s="2" t="s">
        <v>1276</v>
      </c>
      <c r="C171" s="3">
        <v>0</v>
      </c>
      <c r="D171" s="3">
        <v>0</v>
      </c>
      <c r="E171" s="3">
        <v>0</v>
      </c>
      <c r="F171">
        <v>0</v>
      </c>
      <c r="G171">
        <v>0</v>
      </c>
      <c r="H171">
        <v>0</v>
      </c>
      <c r="I171" s="348">
        <f t="shared" si="22"/>
        <v>0</v>
      </c>
      <c r="J171" s="3">
        <v>0</v>
      </c>
      <c r="K171" s="3">
        <v>0</v>
      </c>
      <c r="L171" s="3">
        <v>0</v>
      </c>
      <c r="M171" s="3">
        <v>0</v>
      </c>
      <c r="N171" s="4">
        <v>0</v>
      </c>
      <c r="O171" s="4">
        <v>0</v>
      </c>
      <c r="P171" s="3">
        <v>0</v>
      </c>
      <c r="Q171" s="3">
        <v>0</v>
      </c>
      <c r="R171" s="3">
        <v>0</v>
      </c>
      <c r="S171" s="348">
        <f t="shared" si="23"/>
        <v>0</v>
      </c>
      <c r="T171" s="3">
        <v>0</v>
      </c>
      <c r="U171" s="3">
        <v>0</v>
      </c>
      <c r="V171" s="3">
        <v>0</v>
      </c>
      <c r="W171" s="3">
        <v>0</v>
      </c>
      <c r="X171" s="3">
        <v>0</v>
      </c>
      <c r="Y171" s="2">
        <v>0</v>
      </c>
      <c r="Z171" s="3">
        <v>0</v>
      </c>
      <c r="AA171" s="3">
        <v>0</v>
      </c>
      <c r="AB171" s="3">
        <v>0</v>
      </c>
      <c r="AC171" s="3">
        <v>0</v>
      </c>
      <c r="AD171" s="3">
        <v>0</v>
      </c>
      <c r="AE171" s="3">
        <v>0</v>
      </c>
      <c r="AF171" s="3">
        <v>0</v>
      </c>
      <c r="AG171" s="3">
        <v>0</v>
      </c>
      <c r="AH171" s="3">
        <v>0</v>
      </c>
      <c r="AI171" s="348">
        <f t="shared" si="24"/>
        <v>0</v>
      </c>
      <c r="AJ171" s="3">
        <v>0</v>
      </c>
      <c r="AK171" s="3">
        <v>0</v>
      </c>
      <c r="AL171" s="348">
        <f t="shared" si="25"/>
        <v>0</v>
      </c>
      <c r="AM171" s="3">
        <v>0</v>
      </c>
      <c r="AN171" s="3">
        <v>0</v>
      </c>
      <c r="AO171" s="269">
        <v>0</v>
      </c>
      <c r="AP171" s="269">
        <v>0</v>
      </c>
      <c r="AQ171" s="269">
        <v>0</v>
      </c>
      <c r="AR171" s="174">
        <v>0</v>
      </c>
      <c r="AS171" s="174">
        <v>0</v>
      </c>
      <c r="AT171" s="174">
        <v>0</v>
      </c>
      <c r="AU171" s="174">
        <v>0</v>
      </c>
      <c r="AV171" s="174">
        <v>0</v>
      </c>
      <c r="AW171" s="174">
        <v>0</v>
      </c>
      <c r="AX171" s="67">
        <v>0</v>
      </c>
      <c r="AY171" s="67">
        <v>0</v>
      </c>
      <c r="AZ171" s="206">
        <v>0</v>
      </c>
      <c r="BA171">
        <v>0</v>
      </c>
      <c r="BB171">
        <v>0</v>
      </c>
      <c r="BC171">
        <v>0</v>
      </c>
    </row>
    <row r="172" spans="1:55">
      <c r="A172" s="2" t="s">
        <v>275</v>
      </c>
      <c r="B172" s="2" t="s">
        <v>276</v>
      </c>
      <c r="C172" s="3">
        <v>11246.85</v>
      </c>
      <c r="D172" s="3">
        <v>51</v>
      </c>
      <c r="E172" s="3">
        <v>573589.11</v>
      </c>
      <c r="F172">
        <v>1</v>
      </c>
      <c r="G172">
        <v>1</v>
      </c>
      <c r="H172">
        <v>10</v>
      </c>
      <c r="I172" s="348">
        <f t="shared" si="22"/>
        <v>12</v>
      </c>
      <c r="J172" s="3">
        <v>10488.77</v>
      </c>
      <c r="K172" s="3">
        <v>77605.259999999995</v>
      </c>
      <c r="L172" s="3">
        <v>11728.22</v>
      </c>
      <c r="M172" s="3">
        <v>0</v>
      </c>
      <c r="N172" s="4">
        <v>99822.25</v>
      </c>
      <c r="O172" s="4">
        <v>10488.77</v>
      </c>
      <c r="P172" s="3">
        <v>4</v>
      </c>
      <c r="Q172" s="3">
        <v>0</v>
      </c>
      <c r="R172" s="3">
        <v>1</v>
      </c>
      <c r="S172" s="348">
        <f t="shared" si="23"/>
        <v>5</v>
      </c>
      <c r="T172" s="3">
        <v>0</v>
      </c>
      <c r="U172" s="3">
        <v>2.5499999999999998</v>
      </c>
      <c r="V172" s="3">
        <v>1430.75</v>
      </c>
      <c r="W172" s="3">
        <v>0</v>
      </c>
      <c r="X172" s="3">
        <v>0</v>
      </c>
      <c r="Y172" s="2">
        <v>0</v>
      </c>
      <c r="Z172" s="3">
        <v>0</v>
      </c>
      <c r="AA172" s="3">
        <v>0</v>
      </c>
      <c r="AB172" s="3">
        <v>0</v>
      </c>
      <c r="AC172" s="3">
        <v>7506.54</v>
      </c>
      <c r="AD172" s="3">
        <v>22766.215596821366</v>
      </c>
      <c r="AE172" s="3">
        <v>15356.7</v>
      </c>
      <c r="AF172" s="3">
        <v>20221.240000000002</v>
      </c>
      <c r="AG172" s="3">
        <v>0</v>
      </c>
      <c r="AH172" s="3">
        <v>0</v>
      </c>
      <c r="AI172" s="348">
        <f t="shared" si="24"/>
        <v>0</v>
      </c>
      <c r="AJ172" s="3">
        <v>190000</v>
      </c>
      <c r="AK172" s="3">
        <v>190000</v>
      </c>
      <c r="AL172" s="348">
        <f t="shared" si="25"/>
        <v>190000</v>
      </c>
      <c r="AM172" s="3">
        <v>161992396</v>
      </c>
      <c r="AN172" s="3">
        <v>153374948</v>
      </c>
      <c r="AO172" s="269">
        <v>1</v>
      </c>
      <c r="AP172" s="269">
        <v>1</v>
      </c>
      <c r="AQ172" s="269">
        <v>0</v>
      </c>
      <c r="AR172" s="174">
        <v>65216.05</v>
      </c>
      <c r="AS172" s="174">
        <v>66520</v>
      </c>
      <c r="AT172" s="174">
        <v>96805</v>
      </c>
      <c r="AU172" s="174">
        <v>98741</v>
      </c>
      <c r="AV172" s="174">
        <v>46784.33</v>
      </c>
      <c r="AW172" s="174">
        <v>47720</v>
      </c>
      <c r="AX172" s="67">
        <v>72226.33</v>
      </c>
      <c r="AY172" s="67">
        <v>3324.37</v>
      </c>
      <c r="AZ172" s="206">
        <v>2.1739999999999999</v>
      </c>
      <c r="BA172">
        <v>4.8578999999999997E-2</v>
      </c>
      <c r="BB172">
        <v>4.0270000000000002E-3</v>
      </c>
      <c r="BC172">
        <v>1.7100000000000001E-2</v>
      </c>
    </row>
    <row r="173" spans="1:55">
      <c r="A173" s="2" t="s">
        <v>277</v>
      </c>
      <c r="B173" s="2" t="s">
        <v>278</v>
      </c>
      <c r="C173" s="3">
        <v>9464.24</v>
      </c>
      <c r="D173" s="3">
        <v>511</v>
      </c>
      <c r="E173" s="3">
        <v>4836227.66</v>
      </c>
      <c r="F173">
        <v>4</v>
      </c>
      <c r="G173">
        <v>12</v>
      </c>
      <c r="H173">
        <v>84</v>
      </c>
      <c r="I173" s="348">
        <f t="shared" si="22"/>
        <v>100</v>
      </c>
      <c r="J173" s="3">
        <v>115386.63</v>
      </c>
      <c r="K173" s="3">
        <v>572397.15</v>
      </c>
      <c r="L173" s="3">
        <v>154121.26</v>
      </c>
      <c r="M173" s="3">
        <v>0</v>
      </c>
      <c r="N173" s="4">
        <v>841905.04</v>
      </c>
      <c r="O173" s="4">
        <v>38462.21</v>
      </c>
      <c r="P173" s="3">
        <v>40</v>
      </c>
      <c r="Q173" s="3">
        <v>12</v>
      </c>
      <c r="R173" s="3">
        <v>15</v>
      </c>
      <c r="S173" s="348">
        <f t="shared" si="23"/>
        <v>67</v>
      </c>
      <c r="T173" s="3">
        <v>80789.59</v>
      </c>
      <c r="U173" s="3">
        <v>25.55</v>
      </c>
      <c r="V173" s="3">
        <v>14021.33</v>
      </c>
      <c r="W173" s="3">
        <v>28</v>
      </c>
      <c r="X173" s="3">
        <v>14</v>
      </c>
      <c r="Y173" s="2">
        <v>0</v>
      </c>
      <c r="Z173" s="3">
        <v>242938.66</v>
      </c>
      <c r="AA173" s="3">
        <v>121309.23</v>
      </c>
      <c r="AB173" s="3">
        <v>0</v>
      </c>
      <c r="AC173" s="3">
        <v>89207.57</v>
      </c>
      <c r="AD173" s="3">
        <v>400275.82197069214</v>
      </c>
      <c r="AE173" s="3">
        <v>144219.44</v>
      </c>
      <c r="AF173" s="3">
        <v>207458.52</v>
      </c>
      <c r="AG173" s="3">
        <v>33149.54</v>
      </c>
      <c r="AH173" s="3">
        <v>85241.66</v>
      </c>
      <c r="AI173" s="348">
        <f t="shared" si="24"/>
        <v>118391.20000000001</v>
      </c>
      <c r="AJ173" s="3">
        <v>789264.00150000001</v>
      </c>
      <c r="AK173" s="3">
        <v>687299</v>
      </c>
      <c r="AL173" s="348">
        <f t="shared" si="25"/>
        <v>735610.01771069993</v>
      </c>
      <c r="AM173" s="3">
        <v>526176001</v>
      </c>
      <c r="AN173" s="3">
        <v>472636471</v>
      </c>
      <c r="AO173" s="269">
        <v>1</v>
      </c>
      <c r="AP173" s="269">
        <v>1</v>
      </c>
      <c r="AQ173" s="269">
        <v>0</v>
      </c>
      <c r="AR173" s="174">
        <v>65216.05</v>
      </c>
      <c r="AS173" s="174">
        <v>66520</v>
      </c>
      <c r="AT173" s="174">
        <v>96805</v>
      </c>
      <c r="AU173" s="174">
        <v>98741</v>
      </c>
      <c r="AV173" s="174">
        <v>46784.33</v>
      </c>
      <c r="AW173" s="174">
        <v>47720</v>
      </c>
      <c r="AX173" s="67">
        <v>662698.92000000004</v>
      </c>
      <c r="AY173" s="67">
        <v>26058.85</v>
      </c>
      <c r="AZ173" s="206">
        <v>10.164</v>
      </c>
      <c r="BA173">
        <v>4.8578999999999997E-2</v>
      </c>
      <c r="BB173">
        <v>4.0270000000000002E-3</v>
      </c>
      <c r="BC173">
        <v>1.7100000000000001E-2</v>
      </c>
    </row>
    <row r="174" spans="1:55">
      <c r="A174" s="2" t="s">
        <v>279</v>
      </c>
      <c r="B174" s="2" t="s">
        <v>280</v>
      </c>
      <c r="C174" s="3">
        <v>10579.18</v>
      </c>
      <c r="D174" s="3">
        <v>308</v>
      </c>
      <c r="E174" s="3">
        <v>3258388.71</v>
      </c>
      <c r="F174">
        <v>5</v>
      </c>
      <c r="G174">
        <v>9</v>
      </c>
      <c r="H174">
        <v>44</v>
      </c>
      <c r="I174" s="348">
        <f t="shared" si="22"/>
        <v>58</v>
      </c>
      <c r="J174" s="3">
        <v>85378.29</v>
      </c>
      <c r="K174" s="3">
        <v>340331.65</v>
      </c>
      <c r="L174" s="3">
        <v>94775.8</v>
      </c>
      <c r="M174" s="3">
        <v>0</v>
      </c>
      <c r="N174" s="4">
        <v>520485.74</v>
      </c>
      <c r="O174" s="4">
        <v>47432.38</v>
      </c>
      <c r="P174" s="3">
        <v>0</v>
      </c>
      <c r="Q174" s="3">
        <v>0</v>
      </c>
      <c r="R174" s="3">
        <v>0</v>
      </c>
      <c r="S174" s="348">
        <f t="shared" si="23"/>
        <v>0</v>
      </c>
      <c r="T174" s="3">
        <v>0</v>
      </c>
      <c r="U174" s="3">
        <v>15.4</v>
      </c>
      <c r="V174" s="3">
        <v>8489.11</v>
      </c>
      <c r="W174" s="3">
        <v>45</v>
      </c>
      <c r="X174" s="3">
        <v>18</v>
      </c>
      <c r="Y174" s="2">
        <v>0</v>
      </c>
      <c r="Z174" s="3">
        <v>390474.59</v>
      </c>
      <c r="AA174" s="3">
        <v>155867.74</v>
      </c>
      <c r="AB174" s="3">
        <v>0</v>
      </c>
      <c r="AC174" s="3">
        <v>41461.85</v>
      </c>
      <c r="AD174" s="3">
        <v>255508.95381601472</v>
      </c>
      <c r="AE174" s="3">
        <v>87180.27</v>
      </c>
      <c r="AF174" s="3">
        <v>113124.51</v>
      </c>
      <c r="AG174" s="3">
        <v>0</v>
      </c>
      <c r="AH174" s="3">
        <v>0</v>
      </c>
      <c r="AI174" s="348">
        <f t="shared" si="24"/>
        <v>0</v>
      </c>
      <c r="AJ174" s="3">
        <v>524591.04749999999</v>
      </c>
      <c r="AK174" s="3">
        <v>805000</v>
      </c>
      <c r="AL174" s="348">
        <f t="shared" si="25"/>
        <v>672142.23830550001</v>
      </c>
      <c r="AM174" s="3">
        <v>349727365</v>
      </c>
      <c r="AN174" s="3">
        <v>357069111</v>
      </c>
      <c r="AO174" s="269">
        <v>1</v>
      </c>
      <c r="AP174" s="269">
        <v>1</v>
      </c>
      <c r="AQ174" s="269">
        <v>0</v>
      </c>
      <c r="AR174" s="174">
        <v>65216.05</v>
      </c>
      <c r="AS174" s="174">
        <v>66520</v>
      </c>
      <c r="AT174" s="174">
        <v>96805</v>
      </c>
      <c r="AU174" s="174">
        <v>98741</v>
      </c>
      <c r="AV174" s="174">
        <v>46784.33</v>
      </c>
      <c r="AW174" s="174">
        <v>47720</v>
      </c>
      <c r="AX174" s="67">
        <v>382309.32</v>
      </c>
      <c r="AY174" s="67">
        <v>15809.9</v>
      </c>
      <c r="AZ174" s="206">
        <v>5.069</v>
      </c>
      <c r="BA174">
        <v>4.8578999999999997E-2</v>
      </c>
      <c r="BB174">
        <v>4.0270000000000002E-3</v>
      </c>
      <c r="BC174">
        <v>1.7100000000000001E-2</v>
      </c>
    </row>
    <row r="175" spans="1:55">
      <c r="A175" s="2" t="s">
        <v>281</v>
      </c>
      <c r="B175" s="2" t="s">
        <v>282</v>
      </c>
      <c r="C175" s="3">
        <v>9163.25</v>
      </c>
      <c r="D175" s="3">
        <v>602.11</v>
      </c>
      <c r="E175" s="3">
        <v>5517284</v>
      </c>
      <c r="F175">
        <v>2</v>
      </c>
      <c r="G175">
        <v>4</v>
      </c>
      <c r="H175">
        <v>61</v>
      </c>
      <c r="I175" s="348">
        <f t="shared" si="22"/>
        <v>67</v>
      </c>
      <c r="J175" s="3">
        <v>38933.480000000003</v>
      </c>
      <c r="K175" s="3">
        <v>512333.57</v>
      </c>
      <c r="L175" s="3">
        <v>109186.74</v>
      </c>
      <c r="M175" s="3">
        <v>0</v>
      </c>
      <c r="N175" s="4">
        <v>660453.79</v>
      </c>
      <c r="O175" s="4">
        <v>19466.740000000002</v>
      </c>
      <c r="P175" s="3">
        <v>0</v>
      </c>
      <c r="Q175" s="3">
        <v>0</v>
      </c>
      <c r="R175" s="3">
        <v>0</v>
      </c>
      <c r="S175" s="348">
        <f t="shared" si="23"/>
        <v>0</v>
      </c>
      <c r="T175" s="3">
        <v>0</v>
      </c>
      <c r="U175" s="3">
        <v>30.11</v>
      </c>
      <c r="V175" s="3">
        <v>17074.53</v>
      </c>
      <c r="W175" s="3">
        <v>37</v>
      </c>
      <c r="X175" s="3">
        <v>18</v>
      </c>
      <c r="Y175" s="2">
        <v>0</v>
      </c>
      <c r="Z175" s="3">
        <v>327786.83</v>
      </c>
      <c r="AA175" s="3">
        <v>159161.32</v>
      </c>
      <c r="AB175" s="3">
        <v>0</v>
      </c>
      <c r="AC175" s="3">
        <v>13466.21</v>
      </c>
      <c r="AD175" s="3">
        <v>327028.75732120179</v>
      </c>
      <c r="AE175" s="3">
        <v>0</v>
      </c>
      <c r="AF175" s="3">
        <v>106296.31</v>
      </c>
      <c r="AG175" s="3">
        <v>94817.41</v>
      </c>
      <c r="AH175" s="3">
        <v>243816.18</v>
      </c>
      <c r="AI175" s="348">
        <f t="shared" si="24"/>
        <v>338633.58999999997</v>
      </c>
      <c r="AJ175" s="3">
        <v>654220.58295000007</v>
      </c>
      <c r="AK175" s="3">
        <v>718025</v>
      </c>
      <c r="AL175" s="348">
        <f t="shared" si="25"/>
        <v>687794.46720170998</v>
      </c>
      <c r="AM175" s="3">
        <v>436147055.30000001</v>
      </c>
      <c r="AN175" s="3">
        <v>425628341</v>
      </c>
      <c r="AO175" s="269">
        <v>1</v>
      </c>
      <c r="AP175" s="269">
        <v>1</v>
      </c>
      <c r="AQ175" s="269">
        <v>0.04</v>
      </c>
      <c r="AR175" s="174">
        <v>65216.05</v>
      </c>
      <c r="AS175" s="174">
        <v>66520</v>
      </c>
      <c r="AT175" s="174">
        <v>96805</v>
      </c>
      <c r="AU175" s="174">
        <v>98741</v>
      </c>
      <c r="AV175" s="174">
        <v>46784.33</v>
      </c>
      <c r="AW175" s="174">
        <v>47720</v>
      </c>
      <c r="AX175" s="67">
        <v>737466.98</v>
      </c>
      <c r="AY175" s="67">
        <v>28845.03</v>
      </c>
      <c r="AZ175" s="206">
        <v>9.7840000000000007</v>
      </c>
      <c r="BA175">
        <v>4.8578999999999997E-2</v>
      </c>
      <c r="BB175">
        <v>4.0270000000000002E-3</v>
      </c>
      <c r="BC175">
        <v>1.7100000000000001E-2</v>
      </c>
    </row>
    <row r="176" spans="1:55">
      <c r="A176" s="2" t="s">
        <v>283</v>
      </c>
      <c r="B176" s="2" t="s">
        <v>284</v>
      </c>
      <c r="C176" s="3">
        <v>9317.84</v>
      </c>
      <c r="D176" s="3">
        <v>657</v>
      </c>
      <c r="E176" s="3">
        <v>6121822.9800000004</v>
      </c>
      <c r="F176">
        <v>6.75</v>
      </c>
      <c r="G176">
        <v>9.75</v>
      </c>
      <c r="H176">
        <v>144</v>
      </c>
      <c r="I176" s="348">
        <f t="shared" si="22"/>
        <v>160.5</v>
      </c>
      <c r="J176" s="3">
        <v>96825.99</v>
      </c>
      <c r="K176" s="3">
        <v>760365.88</v>
      </c>
      <c r="L176" s="3">
        <v>265297.88</v>
      </c>
      <c r="M176" s="3">
        <v>0</v>
      </c>
      <c r="N176" s="4">
        <v>1122489.75</v>
      </c>
      <c r="O176" s="4">
        <v>67033.38</v>
      </c>
      <c r="P176" s="3">
        <v>47</v>
      </c>
      <c r="Q176" s="3">
        <v>26</v>
      </c>
      <c r="R176" s="3">
        <v>9</v>
      </c>
      <c r="S176" s="348">
        <f t="shared" si="23"/>
        <v>82</v>
      </c>
      <c r="T176" s="3">
        <v>0</v>
      </c>
      <c r="U176" s="3">
        <v>32.85</v>
      </c>
      <c r="V176" s="3">
        <v>18653.68</v>
      </c>
      <c r="W176" s="3">
        <v>40</v>
      </c>
      <c r="X176" s="3">
        <v>8</v>
      </c>
      <c r="Y176" s="2">
        <v>0</v>
      </c>
      <c r="Z176" s="3">
        <v>354279.76</v>
      </c>
      <c r="AA176" s="3">
        <v>70849.64</v>
      </c>
      <c r="AB176" s="3">
        <v>0</v>
      </c>
      <c r="AC176" s="3">
        <v>41762.839999999997</v>
      </c>
      <c r="AD176" s="3">
        <v>460181.86801225709</v>
      </c>
      <c r="AE176" s="3">
        <v>204598.2</v>
      </c>
      <c r="AF176" s="3">
        <v>408604.25</v>
      </c>
      <c r="AG176" s="3">
        <v>156165.99</v>
      </c>
      <c r="AH176" s="3">
        <v>401569.69</v>
      </c>
      <c r="AI176" s="348">
        <f t="shared" si="24"/>
        <v>557735.67999999993</v>
      </c>
      <c r="AJ176" s="3">
        <v>560000</v>
      </c>
      <c r="AK176" s="3">
        <v>600000</v>
      </c>
      <c r="AL176" s="348">
        <f t="shared" si="25"/>
        <v>581048</v>
      </c>
      <c r="AM176" s="3">
        <v>399091980.05000001</v>
      </c>
      <c r="AN176" s="3">
        <v>361023016</v>
      </c>
      <c r="AO176" s="269">
        <v>1</v>
      </c>
      <c r="AP176" s="269">
        <v>1</v>
      </c>
      <c r="AQ176" s="269">
        <v>0.04</v>
      </c>
      <c r="AR176" s="174">
        <v>65216.05</v>
      </c>
      <c r="AS176" s="174">
        <v>66520</v>
      </c>
      <c r="AT176" s="174">
        <v>96805</v>
      </c>
      <c r="AU176" s="174">
        <v>98741</v>
      </c>
      <c r="AV176" s="174">
        <v>46784.33</v>
      </c>
      <c r="AW176" s="174">
        <v>47720</v>
      </c>
      <c r="AX176" s="67">
        <v>817686.43</v>
      </c>
      <c r="AY176" s="67">
        <v>33290.74</v>
      </c>
      <c r="AZ176" s="206">
        <v>14.132</v>
      </c>
      <c r="BA176">
        <v>4.8578999999999997E-2</v>
      </c>
      <c r="BB176">
        <v>4.0270000000000002E-3</v>
      </c>
      <c r="BC176">
        <v>1.7100000000000001E-2</v>
      </c>
    </row>
    <row r="177" spans="1:55">
      <c r="A177" s="2" t="s">
        <v>285</v>
      </c>
      <c r="B177" s="2" t="s">
        <v>286</v>
      </c>
      <c r="C177" s="3">
        <v>10123.81</v>
      </c>
      <c r="D177" s="3">
        <v>82</v>
      </c>
      <c r="E177" s="3">
        <v>830152.58</v>
      </c>
      <c r="F177">
        <v>1</v>
      </c>
      <c r="G177">
        <v>3</v>
      </c>
      <c r="H177">
        <v>23</v>
      </c>
      <c r="I177" s="348">
        <f t="shared" si="22"/>
        <v>27</v>
      </c>
      <c r="J177" s="3">
        <v>29720.3</v>
      </c>
      <c r="K177" s="3">
        <v>94617.25</v>
      </c>
      <c r="L177" s="3">
        <v>37766.300000000003</v>
      </c>
      <c r="M177" s="3">
        <v>0</v>
      </c>
      <c r="N177" s="4">
        <v>162103.85</v>
      </c>
      <c r="O177" s="4">
        <v>9906.77</v>
      </c>
      <c r="P177" s="3">
        <v>2</v>
      </c>
      <c r="Q177" s="3">
        <v>1</v>
      </c>
      <c r="R177" s="3">
        <v>0</v>
      </c>
      <c r="S177" s="348">
        <f t="shared" si="23"/>
        <v>3</v>
      </c>
      <c r="T177" s="3">
        <v>0</v>
      </c>
      <c r="U177" s="3">
        <v>4.0999999999999996</v>
      </c>
      <c r="V177" s="3">
        <v>2289.21</v>
      </c>
      <c r="W177" s="3">
        <v>0</v>
      </c>
      <c r="X177" s="3">
        <v>0</v>
      </c>
      <c r="Y177" s="2">
        <v>0</v>
      </c>
      <c r="Z177" s="3">
        <v>0</v>
      </c>
      <c r="AA177" s="3">
        <v>0</v>
      </c>
      <c r="AB177" s="3">
        <v>0</v>
      </c>
      <c r="AC177" s="3">
        <v>12977.34</v>
      </c>
      <c r="AD177" s="3">
        <v>147118.93740394857</v>
      </c>
      <c r="AE177" s="3">
        <v>26516.54</v>
      </c>
      <c r="AF177" s="3">
        <v>30427.26</v>
      </c>
      <c r="AG177" s="3">
        <v>5327.13</v>
      </c>
      <c r="AH177" s="3">
        <v>13698.35</v>
      </c>
      <c r="AI177" s="348">
        <f t="shared" si="24"/>
        <v>19025.48</v>
      </c>
      <c r="AJ177" s="3">
        <v>200606.45969999998</v>
      </c>
      <c r="AK177" s="3">
        <v>250000</v>
      </c>
      <c r="AL177" s="348">
        <f t="shared" si="25"/>
        <v>226597.34060585999</v>
      </c>
      <c r="AM177" s="3">
        <v>133737639.8</v>
      </c>
      <c r="AN177" s="3">
        <v>127741574</v>
      </c>
      <c r="AO177" s="269">
        <v>1</v>
      </c>
      <c r="AP177" s="269">
        <v>1</v>
      </c>
      <c r="AQ177" s="269">
        <v>0</v>
      </c>
      <c r="AR177" s="174">
        <v>65216.05</v>
      </c>
      <c r="AS177" s="174">
        <v>66520</v>
      </c>
      <c r="AT177" s="174">
        <v>96805</v>
      </c>
      <c r="AU177" s="174">
        <v>98741</v>
      </c>
      <c r="AV177" s="174">
        <v>46784.33</v>
      </c>
      <c r="AW177" s="174">
        <v>47720</v>
      </c>
      <c r="AX177" s="67">
        <v>113760.56</v>
      </c>
      <c r="AY177" s="67">
        <v>4815.43</v>
      </c>
      <c r="AZ177" s="206">
        <v>2.3780000000000001</v>
      </c>
      <c r="BA177">
        <v>4.8578999999999997E-2</v>
      </c>
      <c r="BB177">
        <v>4.0270000000000002E-3</v>
      </c>
      <c r="BC177">
        <v>1.7100000000000001E-2</v>
      </c>
    </row>
    <row r="178" spans="1:55">
      <c r="A178" s="2" t="s">
        <v>287</v>
      </c>
      <c r="B178" s="2" t="s">
        <v>288</v>
      </c>
      <c r="C178" s="3">
        <v>8720.7999999999993</v>
      </c>
      <c r="D178" s="3">
        <v>780</v>
      </c>
      <c r="E178" s="3">
        <v>6802222.9299999997</v>
      </c>
      <c r="F178">
        <v>2</v>
      </c>
      <c r="G178">
        <v>15</v>
      </c>
      <c r="H178">
        <v>127</v>
      </c>
      <c r="I178" s="348">
        <f t="shared" si="22"/>
        <v>144</v>
      </c>
      <c r="J178" s="3">
        <v>146799.4</v>
      </c>
      <c r="K178" s="3">
        <v>889437.45</v>
      </c>
      <c r="L178" s="3">
        <v>353314.05</v>
      </c>
      <c r="M178" s="3">
        <v>0</v>
      </c>
      <c r="N178" s="4">
        <v>1389550.9</v>
      </c>
      <c r="O178" s="4">
        <v>19573.25</v>
      </c>
      <c r="P178" s="3">
        <v>2</v>
      </c>
      <c r="Q178" s="3">
        <v>4</v>
      </c>
      <c r="R178" s="3">
        <v>0</v>
      </c>
      <c r="S178" s="348">
        <f t="shared" si="23"/>
        <v>6</v>
      </c>
      <c r="T178" s="3">
        <v>9573.58</v>
      </c>
      <c r="U178" s="3">
        <v>39</v>
      </c>
      <c r="V178" s="3">
        <v>22206.75</v>
      </c>
      <c r="W178" s="3">
        <v>42.85</v>
      </c>
      <c r="X178" s="3">
        <v>21.64</v>
      </c>
      <c r="Y178" s="2">
        <v>0</v>
      </c>
      <c r="Z178" s="3">
        <v>379733.61</v>
      </c>
      <c r="AA178" s="3">
        <v>191333.02</v>
      </c>
      <c r="AB178" s="3">
        <v>0</v>
      </c>
      <c r="AC178" s="3">
        <v>82701.289999999994</v>
      </c>
      <c r="AD178" s="3">
        <v>516354.87701683579</v>
      </c>
      <c r="AE178" s="3">
        <v>62080.21</v>
      </c>
      <c r="AF178" s="3">
        <v>264211</v>
      </c>
      <c r="AG178" s="3">
        <v>137802.43</v>
      </c>
      <c r="AH178" s="3">
        <v>354349.11</v>
      </c>
      <c r="AI178" s="348">
        <f t="shared" si="24"/>
        <v>492151.54</v>
      </c>
      <c r="AJ178" s="3">
        <v>817180.1655</v>
      </c>
      <c r="AK178" s="3">
        <v>895000</v>
      </c>
      <c r="AL178" s="348">
        <f t="shared" si="25"/>
        <v>858128.96241390007</v>
      </c>
      <c r="AM178" s="3">
        <v>544786777</v>
      </c>
      <c r="AN178" s="3">
        <v>525022479</v>
      </c>
      <c r="AO178" s="269">
        <v>1</v>
      </c>
      <c r="AP178" s="269">
        <v>1</v>
      </c>
      <c r="AQ178" s="269">
        <v>0.04</v>
      </c>
      <c r="AR178" s="174">
        <v>65216.05</v>
      </c>
      <c r="AS178" s="174">
        <v>66520</v>
      </c>
      <c r="AT178" s="174">
        <v>96805</v>
      </c>
      <c r="AU178" s="174">
        <v>98741</v>
      </c>
      <c r="AV178" s="174">
        <v>46784.33</v>
      </c>
      <c r="AW178" s="174">
        <v>47720</v>
      </c>
      <c r="AX178" s="67">
        <v>923366.9</v>
      </c>
      <c r="AY178" s="67">
        <v>35277.86</v>
      </c>
      <c r="AZ178" s="206">
        <v>13.656000000000001</v>
      </c>
      <c r="BA178">
        <v>4.8578999999999997E-2</v>
      </c>
      <c r="BB178">
        <v>4.0270000000000002E-3</v>
      </c>
      <c r="BC178">
        <v>1.7100000000000001E-2</v>
      </c>
    </row>
    <row r="179" spans="1:55">
      <c r="A179" s="2" t="s">
        <v>289</v>
      </c>
      <c r="B179" s="2" t="s">
        <v>290</v>
      </c>
      <c r="C179" s="3">
        <v>8802.2099999999991</v>
      </c>
      <c r="D179" s="3">
        <v>795</v>
      </c>
      <c r="E179" s="3">
        <v>6997757.6699999999</v>
      </c>
      <c r="F179">
        <v>8</v>
      </c>
      <c r="G179">
        <v>3</v>
      </c>
      <c r="H179">
        <v>112</v>
      </c>
      <c r="I179" s="348">
        <f t="shared" si="22"/>
        <v>123</v>
      </c>
      <c r="J179" s="3">
        <v>28889.58</v>
      </c>
      <c r="K179" s="3">
        <v>891970.37</v>
      </c>
      <c r="L179" s="3">
        <v>204676.43</v>
      </c>
      <c r="M179" s="3">
        <v>0</v>
      </c>
      <c r="N179" s="4">
        <v>1125536.3799999999</v>
      </c>
      <c r="O179" s="4">
        <v>77038.87</v>
      </c>
      <c r="P179" s="3">
        <v>26</v>
      </c>
      <c r="Q179" s="3">
        <v>8</v>
      </c>
      <c r="R179" s="3">
        <v>7</v>
      </c>
      <c r="S179" s="348">
        <f t="shared" si="23"/>
        <v>41</v>
      </c>
      <c r="T179" s="3">
        <v>0</v>
      </c>
      <c r="U179" s="3">
        <v>39.75</v>
      </c>
      <c r="V179" s="3">
        <v>21842.77</v>
      </c>
      <c r="W179" s="3">
        <v>80</v>
      </c>
      <c r="X179" s="3">
        <v>7</v>
      </c>
      <c r="Y179" s="2">
        <v>0</v>
      </c>
      <c r="Z179" s="3">
        <v>694048.38</v>
      </c>
      <c r="AA179" s="3">
        <v>60539.75</v>
      </c>
      <c r="AB179" s="3">
        <v>0</v>
      </c>
      <c r="AC179" s="3">
        <v>40037.97</v>
      </c>
      <c r="AD179" s="3">
        <v>662055.07528789155</v>
      </c>
      <c r="AE179" s="3">
        <v>225009.03</v>
      </c>
      <c r="AF179" s="3">
        <v>283860.46999999997</v>
      </c>
      <c r="AG179" s="3">
        <v>119823.76</v>
      </c>
      <c r="AH179" s="3">
        <v>308118.23</v>
      </c>
      <c r="AI179" s="348">
        <f t="shared" si="24"/>
        <v>427941.99</v>
      </c>
      <c r="AJ179" s="3">
        <v>845655.39150000003</v>
      </c>
      <c r="AK179" s="3">
        <v>864849</v>
      </c>
      <c r="AL179" s="348">
        <f t="shared" si="25"/>
        <v>855755.06829269999</v>
      </c>
      <c r="AM179" s="3">
        <v>563770261</v>
      </c>
      <c r="AN179" s="3">
        <v>567468672</v>
      </c>
      <c r="AO179" s="269">
        <v>1</v>
      </c>
      <c r="AP179" s="269">
        <v>1</v>
      </c>
      <c r="AQ179" s="269">
        <v>0</v>
      </c>
      <c r="AR179" s="174">
        <v>65216.05</v>
      </c>
      <c r="AS179" s="174">
        <v>66520</v>
      </c>
      <c r="AT179" s="174">
        <v>96805</v>
      </c>
      <c r="AU179" s="174">
        <v>98741</v>
      </c>
      <c r="AV179" s="174">
        <v>46784.33</v>
      </c>
      <c r="AW179" s="174">
        <v>47720</v>
      </c>
      <c r="AX179" s="67">
        <v>952719.24</v>
      </c>
      <c r="AY179" s="67">
        <v>36088.42</v>
      </c>
      <c r="AZ179" s="206">
        <v>15.355</v>
      </c>
      <c r="BA179">
        <v>4.8578999999999997E-2</v>
      </c>
      <c r="BB179">
        <v>4.0270000000000002E-3</v>
      </c>
      <c r="BC179">
        <v>1.7100000000000001E-2</v>
      </c>
    </row>
    <row r="180" spans="1:55">
      <c r="A180" s="2" t="s">
        <v>291</v>
      </c>
      <c r="B180" s="2" t="s">
        <v>292</v>
      </c>
      <c r="C180" s="3">
        <v>11987.15</v>
      </c>
      <c r="D180" s="3">
        <v>251</v>
      </c>
      <c r="E180" s="3">
        <v>3008773.5</v>
      </c>
      <c r="F180">
        <v>4</v>
      </c>
      <c r="G180">
        <v>4</v>
      </c>
      <c r="H180">
        <v>48</v>
      </c>
      <c r="I180" s="348">
        <f t="shared" si="22"/>
        <v>56</v>
      </c>
      <c r="J180" s="3">
        <v>39250.239999999998</v>
      </c>
      <c r="K180" s="3">
        <v>286991.59000000003</v>
      </c>
      <c r="L180" s="3">
        <v>54147.48</v>
      </c>
      <c r="M180" s="3">
        <v>0</v>
      </c>
      <c r="N180" s="4">
        <v>380389.31</v>
      </c>
      <c r="O180" s="4">
        <v>39250.239999999998</v>
      </c>
      <c r="P180" s="3">
        <v>0</v>
      </c>
      <c r="Q180" s="3">
        <v>0</v>
      </c>
      <c r="R180" s="3">
        <v>0</v>
      </c>
      <c r="S180" s="348">
        <f t="shared" si="23"/>
        <v>0</v>
      </c>
      <c r="T180" s="3">
        <v>0</v>
      </c>
      <c r="U180" s="3">
        <v>12.55</v>
      </c>
      <c r="V180" s="3">
        <v>7106.16</v>
      </c>
      <c r="W180" s="3">
        <v>20</v>
      </c>
      <c r="X180" s="3">
        <v>13</v>
      </c>
      <c r="Y180" s="2">
        <v>0</v>
      </c>
      <c r="Z180" s="3">
        <v>177040.86</v>
      </c>
      <c r="AA180" s="3">
        <v>115072.65</v>
      </c>
      <c r="AB180" s="3">
        <v>0</v>
      </c>
      <c r="AC180" s="3">
        <v>35295.86</v>
      </c>
      <c r="AD180" s="3">
        <v>189956.93071964468</v>
      </c>
      <c r="AE180" s="3">
        <v>74713.399999999994</v>
      </c>
      <c r="AF180" s="3">
        <v>83299.990000000005</v>
      </c>
      <c r="AG180" s="3">
        <v>31892.38</v>
      </c>
      <c r="AH180" s="3">
        <v>82008.98</v>
      </c>
      <c r="AI180" s="348">
        <f t="shared" si="24"/>
        <v>113901.36</v>
      </c>
      <c r="AJ180" s="3">
        <v>323788.99349999998</v>
      </c>
      <c r="AK180" s="3">
        <v>350000</v>
      </c>
      <c r="AL180" s="348">
        <f t="shared" si="25"/>
        <v>337581.22512029996</v>
      </c>
      <c r="AM180" s="3">
        <v>215859329</v>
      </c>
      <c r="AN180" s="3">
        <v>198719113</v>
      </c>
      <c r="AO180" s="269">
        <v>1</v>
      </c>
      <c r="AP180" s="269">
        <v>1</v>
      </c>
      <c r="AQ180" s="269">
        <v>0.04</v>
      </c>
      <c r="AR180" s="174">
        <v>65216.05</v>
      </c>
      <c r="AS180" s="174">
        <v>66520</v>
      </c>
      <c r="AT180" s="174">
        <v>96805</v>
      </c>
      <c r="AU180" s="174">
        <v>98741</v>
      </c>
      <c r="AV180" s="174">
        <v>46784.33</v>
      </c>
      <c r="AW180" s="174">
        <v>47720</v>
      </c>
      <c r="AX180" s="67">
        <v>361099.09</v>
      </c>
      <c r="AY180" s="67">
        <v>16560.64</v>
      </c>
      <c r="AZ180" s="206">
        <v>4.6879999999999997</v>
      </c>
      <c r="BA180">
        <v>4.8578999999999997E-2</v>
      </c>
      <c r="BB180">
        <v>4.0270000000000002E-3</v>
      </c>
      <c r="BC180">
        <v>1.7100000000000001E-2</v>
      </c>
    </row>
    <row r="181" spans="1:55">
      <c r="A181" s="2" t="s">
        <v>293</v>
      </c>
      <c r="B181" s="2" t="s">
        <v>294</v>
      </c>
      <c r="C181" s="3">
        <v>8621.69</v>
      </c>
      <c r="D181" s="3">
        <v>2921</v>
      </c>
      <c r="E181" s="3">
        <v>25183957.129999999</v>
      </c>
      <c r="F181">
        <v>17</v>
      </c>
      <c r="G181">
        <v>45</v>
      </c>
      <c r="H181">
        <v>386</v>
      </c>
      <c r="I181" s="348">
        <f t="shared" si="22"/>
        <v>448</v>
      </c>
      <c r="J181" s="3">
        <v>441660.38</v>
      </c>
      <c r="K181" s="3">
        <v>3270086.82</v>
      </c>
      <c r="L181" s="3">
        <v>884256.57</v>
      </c>
      <c r="M181" s="3">
        <v>0</v>
      </c>
      <c r="N181" s="4">
        <v>4596003.7699999996</v>
      </c>
      <c r="O181" s="4">
        <v>166849.48000000001</v>
      </c>
      <c r="P181" s="3">
        <v>77</v>
      </c>
      <c r="Q181" s="3">
        <v>73</v>
      </c>
      <c r="R181" s="3">
        <v>18</v>
      </c>
      <c r="S181" s="348">
        <f t="shared" si="23"/>
        <v>168</v>
      </c>
      <c r="T181" s="3">
        <v>0</v>
      </c>
      <c r="U181" s="3">
        <v>146.05000000000001</v>
      </c>
      <c r="V181" s="3">
        <v>83003.91</v>
      </c>
      <c r="W181" s="3">
        <v>185</v>
      </c>
      <c r="X181" s="3">
        <v>0</v>
      </c>
      <c r="Y181" s="2">
        <v>0</v>
      </c>
      <c r="Z181" s="3">
        <v>1638860.65</v>
      </c>
      <c r="AA181" s="3">
        <v>0</v>
      </c>
      <c r="AB181" s="3">
        <v>0</v>
      </c>
      <c r="AC181" s="3">
        <v>89820.72</v>
      </c>
      <c r="AD181" s="3">
        <v>1279630.9459295913</v>
      </c>
      <c r="AE181" s="3">
        <v>387285.76000000001</v>
      </c>
      <c r="AF181" s="3">
        <v>857180.64</v>
      </c>
      <c r="AG181" s="3">
        <v>437527.52</v>
      </c>
      <c r="AH181" s="3">
        <v>1125070.78</v>
      </c>
      <c r="AI181" s="348">
        <f t="shared" si="24"/>
        <v>1562598.3</v>
      </c>
      <c r="AJ181" s="3">
        <v>2894596.1481300001</v>
      </c>
      <c r="AK181" s="3">
        <v>5012011.3274999997</v>
      </c>
      <c r="AL181" s="348">
        <f t="shared" si="25"/>
        <v>4008780.0155144939</v>
      </c>
      <c r="AM181" s="3">
        <v>1929730765.4200001</v>
      </c>
      <c r="AN181" s="3">
        <v>2004804531</v>
      </c>
      <c r="AO181" s="269">
        <v>1</v>
      </c>
      <c r="AP181" s="269">
        <v>1</v>
      </c>
      <c r="AQ181" s="269">
        <v>0.04</v>
      </c>
      <c r="AR181" s="174">
        <v>65216.05</v>
      </c>
      <c r="AS181" s="174">
        <v>66520</v>
      </c>
      <c r="AT181" s="174">
        <v>96805</v>
      </c>
      <c r="AU181" s="174">
        <v>98741</v>
      </c>
      <c r="AV181" s="174">
        <v>46784.33</v>
      </c>
      <c r="AW181" s="174">
        <v>47720</v>
      </c>
      <c r="AX181" s="67">
        <v>3542199.96</v>
      </c>
      <c r="AY181" s="67">
        <v>134598.14000000001</v>
      </c>
      <c r="AZ181" s="206">
        <v>55.835999999999999</v>
      </c>
      <c r="BA181">
        <v>4.8578999999999997E-2</v>
      </c>
      <c r="BB181">
        <v>4.0270000000000002E-3</v>
      </c>
      <c r="BC181">
        <v>1.7100000000000001E-2</v>
      </c>
    </row>
    <row r="182" spans="1:55">
      <c r="A182" s="2" t="s">
        <v>295</v>
      </c>
      <c r="B182" s="2" t="s">
        <v>296</v>
      </c>
      <c r="C182" s="3">
        <v>10038.549999999999</v>
      </c>
      <c r="D182" s="3">
        <v>365</v>
      </c>
      <c r="E182" s="3">
        <v>3664071.14</v>
      </c>
      <c r="F182">
        <v>1</v>
      </c>
      <c r="G182">
        <v>0</v>
      </c>
      <c r="H182">
        <v>64</v>
      </c>
      <c r="I182" s="348">
        <f t="shared" si="22"/>
        <v>65</v>
      </c>
      <c r="J182" s="3">
        <v>0</v>
      </c>
      <c r="K182" s="3">
        <v>408046.22</v>
      </c>
      <c r="L182" s="3">
        <v>70276.289999999994</v>
      </c>
      <c r="M182" s="3">
        <v>0</v>
      </c>
      <c r="N182" s="4">
        <v>478322.50999999995</v>
      </c>
      <c r="O182" s="4">
        <v>9593.59</v>
      </c>
      <c r="P182" s="3">
        <v>0</v>
      </c>
      <c r="Q182" s="3">
        <v>0</v>
      </c>
      <c r="R182" s="3">
        <v>0</v>
      </c>
      <c r="S182" s="348">
        <f t="shared" si="23"/>
        <v>0</v>
      </c>
      <c r="T182" s="3">
        <v>0</v>
      </c>
      <c r="U182" s="3">
        <v>18.25</v>
      </c>
      <c r="V182" s="3">
        <v>10015.24</v>
      </c>
      <c r="W182" s="3">
        <v>24</v>
      </c>
      <c r="X182" s="3">
        <v>8</v>
      </c>
      <c r="Y182" s="2">
        <v>0</v>
      </c>
      <c r="Z182" s="3">
        <v>208245.79</v>
      </c>
      <c r="AA182" s="3">
        <v>69385.11</v>
      </c>
      <c r="AB182" s="3">
        <v>0</v>
      </c>
      <c r="AC182" s="3">
        <v>56960.57</v>
      </c>
      <c r="AD182" s="3">
        <v>446912.22213781474</v>
      </c>
      <c r="AE182" s="3">
        <v>107878.43</v>
      </c>
      <c r="AF182" s="3">
        <v>162151.48000000001</v>
      </c>
      <c r="AG182" s="3">
        <v>0</v>
      </c>
      <c r="AH182" s="3">
        <v>0</v>
      </c>
      <c r="AI182" s="348">
        <f t="shared" si="24"/>
        <v>0</v>
      </c>
      <c r="AJ182" s="3">
        <v>996324.99999999988</v>
      </c>
      <c r="AK182" s="3">
        <v>988420.95</v>
      </c>
      <c r="AL182" s="348">
        <f t="shared" si="25"/>
        <v>992165.88888999983</v>
      </c>
      <c r="AM182" s="3">
        <v>675861681.85000002</v>
      </c>
      <c r="AN182" s="3">
        <v>608991104</v>
      </c>
      <c r="AO182" s="269">
        <v>1</v>
      </c>
      <c r="AP182" s="269">
        <v>1</v>
      </c>
      <c r="AQ182" s="269">
        <v>0</v>
      </c>
      <c r="AR182" s="174">
        <v>65216.05</v>
      </c>
      <c r="AS182" s="174">
        <v>66520</v>
      </c>
      <c r="AT182" s="174">
        <v>96805</v>
      </c>
      <c r="AU182" s="174">
        <v>98741</v>
      </c>
      <c r="AV182" s="174">
        <v>46784.33</v>
      </c>
      <c r="AW182" s="174">
        <v>47720</v>
      </c>
      <c r="AX182" s="67">
        <v>483946.94</v>
      </c>
      <c r="AY182" s="67">
        <v>19466.53</v>
      </c>
      <c r="AZ182" s="206">
        <v>6.3860000000000001</v>
      </c>
      <c r="BA182">
        <v>4.8578999999999997E-2</v>
      </c>
      <c r="BB182">
        <v>4.0270000000000002E-3</v>
      </c>
      <c r="BC182">
        <v>1.7100000000000001E-2</v>
      </c>
    </row>
    <row r="183" spans="1:55">
      <c r="A183" s="2" t="s">
        <v>297</v>
      </c>
      <c r="B183" s="2" t="s">
        <v>298</v>
      </c>
      <c r="C183" s="3">
        <v>8292.85</v>
      </c>
      <c r="D183" s="3">
        <v>3448.96</v>
      </c>
      <c r="E183" s="3">
        <v>28601715.289999999</v>
      </c>
      <c r="F183">
        <v>30</v>
      </c>
      <c r="G183">
        <v>36</v>
      </c>
      <c r="H183">
        <v>534</v>
      </c>
      <c r="I183" s="348">
        <f t="shared" si="22"/>
        <v>600</v>
      </c>
      <c r="J183" s="3">
        <v>339329.3</v>
      </c>
      <c r="K183" s="3">
        <v>3787187.09</v>
      </c>
      <c r="L183" s="3">
        <v>1163783.99</v>
      </c>
      <c r="M183" s="3">
        <v>0</v>
      </c>
      <c r="N183" s="4">
        <v>5290300.38</v>
      </c>
      <c r="O183" s="4">
        <v>282774.42</v>
      </c>
      <c r="P183" s="3">
        <v>326</v>
      </c>
      <c r="Q183" s="3">
        <v>104</v>
      </c>
      <c r="R183" s="3">
        <v>95</v>
      </c>
      <c r="S183" s="348">
        <f t="shared" si="23"/>
        <v>525</v>
      </c>
      <c r="T183" s="3">
        <v>648033.62</v>
      </c>
      <c r="U183" s="3">
        <v>172.45</v>
      </c>
      <c r="V183" s="3">
        <v>94715.54</v>
      </c>
      <c r="W183" s="3">
        <v>198</v>
      </c>
      <c r="X183" s="3">
        <v>32</v>
      </c>
      <c r="Y183" s="2">
        <v>0</v>
      </c>
      <c r="Z183" s="3">
        <v>1717765.53</v>
      </c>
      <c r="AA183" s="3">
        <v>277272.94</v>
      </c>
      <c r="AB183" s="3">
        <v>0</v>
      </c>
      <c r="AC183" s="3">
        <v>139448.64000000001</v>
      </c>
      <c r="AD183" s="3">
        <v>1993036.8386996966</v>
      </c>
      <c r="AE183" s="3">
        <v>956979.88</v>
      </c>
      <c r="AF183" s="3">
        <v>1514494.83</v>
      </c>
      <c r="AG183" s="3">
        <v>652623.81999999995</v>
      </c>
      <c r="AH183" s="3">
        <v>1678175.53</v>
      </c>
      <c r="AI183" s="348">
        <f t="shared" si="24"/>
        <v>2330799.35</v>
      </c>
      <c r="AJ183" s="3">
        <v>3230138.2950599999</v>
      </c>
      <c r="AK183" s="3">
        <v>3500000</v>
      </c>
      <c r="AL183" s="348">
        <f t="shared" si="25"/>
        <v>3372139.524199428</v>
      </c>
      <c r="AM183" s="3">
        <v>2153425530.04</v>
      </c>
      <c r="AN183" s="3">
        <v>2088354818</v>
      </c>
      <c r="AO183" s="269">
        <v>1</v>
      </c>
      <c r="AP183" s="269">
        <v>1</v>
      </c>
      <c r="AQ183" s="269">
        <v>0</v>
      </c>
      <c r="AR183" s="174">
        <v>65216.05</v>
      </c>
      <c r="AS183" s="174">
        <v>66520</v>
      </c>
      <c r="AT183" s="174">
        <v>96805</v>
      </c>
      <c r="AU183" s="174">
        <v>98741</v>
      </c>
      <c r="AV183" s="174">
        <v>46784.33</v>
      </c>
      <c r="AW183" s="174">
        <v>47720</v>
      </c>
      <c r="AX183" s="67">
        <v>4103984</v>
      </c>
      <c r="AY183" s="67">
        <v>146897.93</v>
      </c>
      <c r="AZ183" s="206">
        <v>65.744</v>
      </c>
      <c r="BA183">
        <v>4.8578999999999997E-2</v>
      </c>
      <c r="BB183">
        <v>4.0270000000000002E-3</v>
      </c>
      <c r="BC183">
        <v>1.7100000000000001E-2</v>
      </c>
    </row>
    <row r="184" spans="1:55">
      <c r="A184" s="2" t="s">
        <v>1277</v>
      </c>
      <c r="B184" s="2" t="s">
        <v>1278</v>
      </c>
      <c r="C184" s="3">
        <v>0</v>
      </c>
      <c r="D184" s="3">
        <v>0</v>
      </c>
      <c r="E184" s="3">
        <v>0</v>
      </c>
      <c r="F184">
        <v>0</v>
      </c>
      <c r="G184">
        <v>0</v>
      </c>
      <c r="H184">
        <v>0</v>
      </c>
      <c r="I184" s="348">
        <f t="shared" si="22"/>
        <v>0</v>
      </c>
      <c r="J184" s="3">
        <v>0</v>
      </c>
      <c r="K184" s="3">
        <v>0</v>
      </c>
      <c r="L184" s="3">
        <v>0</v>
      </c>
      <c r="M184" s="3">
        <v>0</v>
      </c>
      <c r="N184" s="4">
        <v>0</v>
      </c>
      <c r="O184" s="4">
        <v>0</v>
      </c>
      <c r="P184" s="3">
        <v>0</v>
      </c>
      <c r="Q184" s="3">
        <v>0</v>
      </c>
      <c r="R184" s="3">
        <v>0</v>
      </c>
      <c r="S184" s="348">
        <f t="shared" si="23"/>
        <v>0</v>
      </c>
      <c r="T184" s="3">
        <v>0</v>
      </c>
      <c r="U184" s="3">
        <v>0</v>
      </c>
      <c r="V184" s="3">
        <v>0</v>
      </c>
      <c r="W184" s="3">
        <v>0</v>
      </c>
      <c r="X184" s="3">
        <v>0</v>
      </c>
      <c r="Y184" s="2">
        <v>0</v>
      </c>
      <c r="Z184" s="3">
        <v>0</v>
      </c>
      <c r="AA184" s="3">
        <v>0</v>
      </c>
      <c r="AB184" s="3">
        <v>0</v>
      </c>
      <c r="AC184" s="3">
        <v>0</v>
      </c>
      <c r="AD184" s="3">
        <v>0</v>
      </c>
      <c r="AE184" s="3">
        <v>0</v>
      </c>
      <c r="AF184" s="3">
        <v>0</v>
      </c>
      <c r="AG184" s="3">
        <v>0</v>
      </c>
      <c r="AH184" s="3">
        <v>0</v>
      </c>
      <c r="AI184" s="348">
        <f t="shared" si="24"/>
        <v>0</v>
      </c>
      <c r="AJ184" s="3">
        <v>0</v>
      </c>
      <c r="AK184" s="3">
        <v>0</v>
      </c>
      <c r="AL184" s="348">
        <f t="shared" si="25"/>
        <v>0</v>
      </c>
      <c r="AM184" s="3">
        <v>0</v>
      </c>
      <c r="AN184" s="3">
        <v>0</v>
      </c>
      <c r="AO184" s="269">
        <v>0</v>
      </c>
      <c r="AP184" s="269">
        <v>0</v>
      </c>
      <c r="AQ184" s="269">
        <v>0</v>
      </c>
      <c r="AR184" s="174">
        <v>0</v>
      </c>
      <c r="AS184" s="174">
        <v>0</v>
      </c>
      <c r="AT184" s="174">
        <v>0</v>
      </c>
      <c r="AU184" s="174">
        <v>0</v>
      </c>
      <c r="AV184" s="174">
        <v>0</v>
      </c>
      <c r="AW184" s="174">
        <v>0</v>
      </c>
      <c r="AX184" s="67">
        <v>0</v>
      </c>
      <c r="AY184" s="67">
        <v>0</v>
      </c>
      <c r="AZ184" s="206">
        <v>0</v>
      </c>
      <c r="BA184">
        <v>4.8578999999999997E-2</v>
      </c>
      <c r="BB184">
        <v>4.0270000000000002E-3</v>
      </c>
      <c r="BC184">
        <v>1.7100000000000001E-2</v>
      </c>
    </row>
    <row r="185" spans="1:55">
      <c r="A185" s="2" t="s">
        <v>299</v>
      </c>
      <c r="B185" s="2" t="s">
        <v>300</v>
      </c>
      <c r="C185" s="3">
        <v>27001.22</v>
      </c>
      <c r="D185" s="3">
        <v>64</v>
      </c>
      <c r="E185" s="3">
        <v>1728078.18</v>
      </c>
      <c r="F185">
        <v>0</v>
      </c>
      <c r="G185">
        <v>1</v>
      </c>
      <c r="H185">
        <v>9</v>
      </c>
      <c r="I185" s="348">
        <f t="shared" si="22"/>
        <v>10</v>
      </c>
      <c r="J185" s="3">
        <v>10063.64</v>
      </c>
      <c r="K185" s="3">
        <v>75042.679999999993</v>
      </c>
      <c r="L185" s="3">
        <v>10247.01</v>
      </c>
      <c r="M185" s="3">
        <v>0</v>
      </c>
      <c r="N185" s="4">
        <v>95353.329999999987</v>
      </c>
      <c r="O185" s="4">
        <v>0</v>
      </c>
      <c r="P185" s="3">
        <v>0</v>
      </c>
      <c r="Q185" s="3">
        <v>0</v>
      </c>
      <c r="R185" s="3">
        <v>0</v>
      </c>
      <c r="S185" s="348">
        <f t="shared" si="23"/>
        <v>0</v>
      </c>
      <c r="T185" s="3">
        <v>0</v>
      </c>
      <c r="U185" s="3">
        <v>3.2</v>
      </c>
      <c r="V185" s="3">
        <v>1716.9</v>
      </c>
      <c r="W185" s="3">
        <v>8</v>
      </c>
      <c r="X185" s="3">
        <v>0</v>
      </c>
      <c r="Y185" s="2">
        <v>0</v>
      </c>
      <c r="Z185" s="3">
        <v>69459.839999999997</v>
      </c>
      <c r="AA185" s="3">
        <v>0</v>
      </c>
      <c r="AB185" s="3">
        <v>0</v>
      </c>
      <c r="AC185" s="3">
        <v>33814.86</v>
      </c>
      <c r="AD185" s="3">
        <v>121066.91906330487</v>
      </c>
      <c r="AE185" s="3">
        <v>11922.91</v>
      </c>
      <c r="AF185" s="3">
        <v>26707.31</v>
      </c>
      <c r="AG185" s="3">
        <v>0</v>
      </c>
      <c r="AH185" s="3">
        <v>0</v>
      </c>
      <c r="AI185" s="348">
        <f t="shared" si="24"/>
        <v>0</v>
      </c>
      <c r="AJ185" s="3">
        <v>155950</v>
      </c>
      <c r="AK185" s="3">
        <v>175565.5</v>
      </c>
      <c r="AL185" s="348">
        <f t="shared" si="25"/>
        <v>166271.67609999998</v>
      </c>
      <c r="AM185" s="3">
        <v>110653620</v>
      </c>
      <c r="AN185" s="3">
        <v>118306991</v>
      </c>
      <c r="AO185" s="269">
        <v>1</v>
      </c>
      <c r="AP185" s="269">
        <v>1</v>
      </c>
      <c r="AQ185" s="269">
        <v>0</v>
      </c>
      <c r="AR185" s="174">
        <v>65216.05</v>
      </c>
      <c r="AS185" s="174">
        <v>66520</v>
      </c>
      <c r="AT185" s="174">
        <v>96805</v>
      </c>
      <c r="AU185" s="174">
        <v>98741</v>
      </c>
      <c r="AV185" s="174">
        <v>46784.33</v>
      </c>
      <c r="AW185" s="174">
        <v>47720</v>
      </c>
      <c r="AX185" s="67">
        <v>179895.58</v>
      </c>
      <c r="AY185" s="67">
        <v>10361.82</v>
      </c>
      <c r="AZ185" s="206">
        <v>1.766</v>
      </c>
      <c r="BA185">
        <v>4.8578999999999997E-2</v>
      </c>
      <c r="BB185">
        <v>4.0270000000000002E-3</v>
      </c>
      <c r="BC185">
        <v>1.7100000000000001E-2</v>
      </c>
    </row>
    <row r="186" spans="1:55">
      <c r="A186" s="2" t="s">
        <v>301</v>
      </c>
      <c r="B186" s="2" t="s">
        <v>302</v>
      </c>
      <c r="C186" s="3">
        <v>9051.36</v>
      </c>
      <c r="D186" s="3">
        <v>595</v>
      </c>
      <c r="E186" s="3">
        <v>5385559.7999999998</v>
      </c>
      <c r="F186">
        <v>1</v>
      </c>
      <c r="G186">
        <v>9</v>
      </c>
      <c r="H186">
        <v>57</v>
      </c>
      <c r="I186" s="348">
        <f t="shared" si="22"/>
        <v>67</v>
      </c>
      <c r="J186" s="3">
        <v>86803.59</v>
      </c>
      <c r="K186" s="3">
        <v>474407.92</v>
      </c>
      <c r="L186" s="3">
        <v>101718.13</v>
      </c>
      <c r="M186" s="3">
        <v>0</v>
      </c>
      <c r="N186" s="4">
        <v>662929.64</v>
      </c>
      <c r="O186" s="4">
        <v>9644.84</v>
      </c>
      <c r="P186" s="3">
        <v>0</v>
      </c>
      <c r="Q186" s="3">
        <v>0</v>
      </c>
      <c r="R186" s="3">
        <v>6</v>
      </c>
      <c r="S186" s="348">
        <f t="shared" si="23"/>
        <v>6</v>
      </c>
      <c r="T186" s="3">
        <v>4578.41</v>
      </c>
      <c r="U186" s="3">
        <v>0</v>
      </c>
      <c r="V186" s="3">
        <v>0</v>
      </c>
      <c r="W186" s="3">
        <v>31</v>
      </c>
      <c r="X186" s="3">
        <v>7</v>
      </c>
      <c r="Y186" s="2">
        <v>0</v>
      </c>
      <c r="Z186" s="3">
        <v>268919.90999999997</v>
      </c>
      <c r="AA186" s="3">
        <v>60539.75</v>
      </c>
      <c r="AB186" s="3">
        <v>0</v>
      </c>
      <c r="AC186" s="3">
        <v>117684.53</v>
      </c>
      <c r="AD186" s="3">
        <v>794353.94413911982</v>
      </c>
      <c r="AE186" s="3">
        <v>0</v>
      </c>
      <c r="AF186" s="3">
        <v>126287.38</v>
      </c>
      <c r="AG186" s="3">
        <v>23193.7</v>
      </c>
      <c r="AH186" s="3">
        <v>59640.959999999999</v>
      </c>
      <c r="AI186" s="348">
        <f t="shared" si="24"/>
        <v>82834.66</v>
      </c>
      <c r="AJ186" s="3">
        <v>819713.86800000002</v>
      </c>
      <c r="AK186" s="3">
        <v>1083718</v>
      </c>
      <c r="AL186" s="348">
        <f t="shared" si="25"/>
        <v>958632.84225840005</v>
      </c>
      <c r="AM186" s="3">
        <v>546475912</v>
      </c>
      <c r="AN186" s="3">
        <v>574328098</v>
      </c>
      <c r="AO186" s="269">
        <v>1</v>
      </c>
      <c r="AP186" s="269">
        <v>1</v>
      </c>
      <c r="AQ186" s="269">
        <v>0</v>
      </c>
      <c r="AR186" s="174">
        <v>65216.05</v>
      </c>
      <c r="AS186" s="174">
        <v>66520</v>
      </c>
      <c r="AT186" s="174">
        <v>96805</v>
      </c>
      <c r="AU186" s="174">
        <v>98741</v>
      </c>
      <c r="AV186" s="174">
        <v>46784.33</v>
      </c>
      <c r="AW186" s="174">
        <v>47720</v>
      </c>
      <c r="AX186" s="67">
        <v>770145.91</v>
      </c>
      <c r="AY186" s="67">
        <v>29385.95</v>
      </c>
      <c r="AZ186" s="206">
        <v>11.414</v>
      </c>
      <c r="BA186">
        <v>4.8578999999999997E-2</v>
      </c>
      <c r="BB186">
        <v>4.0270000000000002E-3</v>
      </c>
      <c r="BC186">
        <v>1.7100000000000001E-2</v>
      </c>
    </row>
    <row r="187" spans="1:55">
      <c r="A187" s="2" t="s">
        <v>303</v>
      </c>
      <c r="B187" s="2" t="s">
        <v>304</v>
      </c>
      <c r="C187" s="3">
        <v>21631.09</v>
      </c>
      <c r="D187" s="3">
        <v>93</v>
      </c>
      <c r="E187" s="3">
        <v>2011690.99</v>
      </c>
      <c r="F187">
        <v>0</v>
      </c>
      <c r="G187">
        <v>2</v>
      </c>
      <c r="H187">
        <v>6</v>
      </c>
      <c r="I187" s="348">
        <f t="shared" si="22"/>
        <v>8</v>
      </c>
      <c r="J187" s="3">
        <v>19968.21</v>
      </c>
      <c r="K187" s="3">
        <v>51698.41</v>
      </c>
      <c r="L187" s="3">
        <v>9508.61</v>
      </c>
      <c r="M187" s="3">
        <v>0</v>
      </c>
      <c r="N187" s="4">
        <v>81175.23</v>
      </c>
      <c r="O187" s="4">
        <v>0</v>
      </c>
      <c r="P187" s="3">
        <v>0</v>
      </c>
      <c r="Q187" s="3">
        <v>0</v>
      </c>
      <c r="R187" s="3">
        <v>0</v>
      </c>
      <c r="S187" s="348">
        <f t="shared" si="23"/>
        <v>0</v>
      </c>
      <c r="T187" s="3">
        <v>0</v>
      </c>
      <c r="U187" s="3">
        <v>4.6500000000000004</v>
      </c>
      <c r="V187" s="3">
        <v>2664.81</v>
      </c>
      <c r="W187" s="3">
        <v>2</v>
      </c>
      <c r="X187" s="3">
        <v>0</v>
      </c>
      <c r="Y187" s="2">
        <v>0</v>
      </c>
      <c r="Z187" s="3">
        <v>17595.72</v>
      </c>
      <c r="AA187" s="3">
        <v>0</v>
      </c>
      <c r="AB187" s="3">
        <v>0</v>
      </c>
      <c r="AC187" s="3">
        <v>47911.79</v>
      </c>
      <c r="AD187" s="3">
        <v>178269.02707406587</v>
      </c>
      <c r="AE187" s="3">
        <v>0</v>
      </c>
      <c r="AF187" s="3">
        <v>19739.34</v>
      </c>
      <c r="AG187" s="3">
        <v>2077.7800000000002</v>
      </c>
      <c r="AH187" s="3">
        <v>5342.86</v>
      </c>
      <c r="AI187" s="348">
        <f t="shared" si="24"/>
        <v>7420.6399999999994</v>
      </c>
      <c r="AJ187" s="3">
        <v>119523.4305</v>
      </c>
      <c r="AK187" s="3">
        <v>205696.0325</v>
      </c>
      <c r="AL187" s="348">
        <f t="shared" si="25"/>
        <v>164867.45367240001</v>
      </c>
      <c r="AM187" s="3">
        <v>79682287</v>
      </c>
      <c r="AN187" s="3">
        <v>82278413</v>
      </c>
      <c r="AO187" s="269">
        <v>1</v>
      </c>
      <c r="AP187" s="269">
        <v>1</v>
      </c>
      <c r="AQ187" s="269">
        <v>0.04</v>
      </c>
      <c r="AR187" s="174">
        <v>65216.05</v>
      </c>
      <c r="AS187" s="174">
        <v>66520</v>
      </c>
      <c r="AT187" s="174">
        <v>96805</v>
      </c>
      <c r="AU187" s="174">
        <v>98741</v>
      </c>
      <c r="AV187" s="174">
        <v>46784.33</v>
      </c>
      <c r="AW187" s="174">
        <v>47720</v>
      </c>
      <c r="AX187" s="67">
        <v>225265.01</v>
      </c>
      <c r="AY187" s="67">
        <v>12588.28</v>
      </c>
      <c r="AZ187" s="206">
        <v>2.1739999999999999</v>
      </c>
      <c r="BA187">
        <v>4.8578999999999997E-2</v>
      </c>
      <c r="BB187">
        <v>4.0270000000000002E-3</v>
      </c>
      <c r="BC187">
        <v>1.7100000000000001E-2</v>
      </c>
    </row>
    <row r="188" spans="1:55">
      <c r="A188" s="2" t="s">
        <v>305</v>
      </c>
      <c r="B188" s="2" t="s">
        <v>306</v>
      </c>
      <c r="C188" s="3">
        <v>25630.54</v>
      </c>
      <c r="D188" s="3">
        <v>75</v>
      </c>
      <c r="E188" s="3">
        <v>1922290.53</v>
      </c>
      <c r="F188">
        <v>1</v>
      </c>
      <c r="G188">
        <v>0</v>
      </c>
      <c r="H188">
        <v>13</v>
      </c>
      <c r="I188" s="348">
        <f t="shared" si="22"/>
        <v>14</v>
      </c>
      <c r="J188" s="3">
        <v>0</v>
      </c>
      <c r="K188" s="3">
        <v>83606</v>
      </c>
      <c r="L188" s="3">
        <v>14677.65</v>
      </c>
      <c r="M188" s="3">
        <v>0</v>
      </c>
      <c r="N188" s="4">
        <v>98283.65</v>
      </c>
      <c r="O188" s="4">
        <v>9563.99</v>
      </c>
      <c r="P188" s="3">
        <v>0</v>
      </c>
      <c r="Q188" s="3">
        <v>0</v>
      </c>
      <c r="R188" s="3">
        <v>0</v>
      </c>
      <c r="S188" s="348">
        <f t="shared" si="23"/>
        <v>0</v>
      </c>
      <c r="T188" s="3">
        <v>0</v>
      </c>
      <c r="U188" s="3">
        <v>3.75</v>
      </c>
      <c r="V188" s="3">
        <v>2171.33</v>
      </c>
      <c r="W188" s="3">
        <v>3.55</v>
      </c>
      <c r="X188" s="3">
        <v>2.92</v>
      </c>
      <c r="Y188" s="2">
        <v>0</v>
      </c>
      <c r="Z188" s="3">
        <v>31388.03</v>
      </c>
      <c r="AA188" s="3">
        <v>25724.51</v>
      </c>
      <c r="AB188" s="3">
        <v>0</v>
      </c>
      <c r="AC188" s="3">
        <v>124307.23</v>
      </c>
      <c r="AD188" s="3">
        <v>528182.63092785247</v>
      </c>
      <c r="AE188" s="3">
        <v>0</v>
      </c>
      <c r="AF188" s="3">
        <v>18653.68</v>
      </c>
      <c r="AG188" s="3">
        <v>0</v>
      </c>
      <c r="AH188" s="3">
        <v>0</v>
      </c>
      <c r="AI188" s="348">
        <f t="shared" si="24"/>
        <v>0</v>
      </c>
      <c r="AJ188" s="3">
        <v>217075</v>
      </c>
      <c r="AK188" s="3">
        <v>240768.22</v>
      </c>
      <c r="AL188" s="348">
        <f t="shared" si="25"/>
        <v>229542.37236400001</v>
      </c>
      <c r="AM188" s="3">
        <v>248936319</v>
      </c>
      <c r="AN188" s="3">
        <v>249340662</v>
      </c>
      <c r="AO188" s="269">
        <v>1</v>
      </c>
      <c r="AP188" s="269">
        <v>1</v>
      </c>
      <c r="AQ188" s="269">
        <v>0.04</v>
      </c>
      <c r="AR188" s="174">
        <v>65216.05</v>
      </c>
      <c r="AS188" s="174">
        <v>66520</v>
      </c>
      <c r="AT188" s="174">
        <v>96805</v>
      </c>
      <c r="AU188" s="174">
        <v>98741</v>
      </c>
      <c r="AV188" s="174">
        <v>46784.33</v>
      </c>
      <c r="AW188" s="174">
        <v>47720</v>
      </c>
      <c r="AX188" s="67">
        <v>204508.22</v>
      </c>
      <c r="AY188" s="67">
        <v>11717.32</v>
      </c>
      <c r="AZ188" s="206">
        <v>0.95099999999999996</v>
      </c>
      <c r="BA188">
        <v>4.8578999999999997E-2</v>
      </c>
      <c r="BB188">
        <v>4.0270000000000002E-3</v>
      </c>
      <c r="BC188">
        <v>1.7100000000000001E-2</v>
      </c>
    </row>
    <row r="189" spans="1:55">
      <c r="A189" s="2" t="s">
        <v>307</v>
      </c>
      <c r="B189" s="2" t="s">
        <v>308</v>
      </c>
      <c r="C189" s="3">
        <v>12632.14</v>
      </c>
      <c r="D189" s="3">
        <v>233</v>
      </c>
      <c r="E189" s="3">
        <v>2943289.47</v>
      </c>
      <c r="F189">
        <v>0</v>
      </c>
      <c r="G189">
        <v>0</v>
      </c>
      <c r="H189">
        <v>30</v>
      </c>
      <c r="I189" s="348">
        <f t="shared" si="22"/>
        <v>30</v>
      </c>
      <c r="J189" s="3">
        <v>0</v>
      </c>
      <c r="K189" s="3">
        <v>266423.40999999997</v>
      </c>
      <c r="L189" s="3">
        <v>51000.92</v>
      </c>
      <c r="M189" s="3">
        <v>0</v>
      </c>
      <c r="N189" s="4">
        <v>317424.32999999996</v>
      </c>
      <c r="O189" s="4">
        <v>0</v>
      </c>
      <c r="P189" s="3">
        <v>0</v>
      </c>
      <c r="Q189" s="3">
        <v>0</v>
      </c>
      <c r="R189" s="3">
        <v>0</v>
      </c>
      <c r="S189" s="348">
        <f t="shared" si="23"/>
        <v>0</v>
      </c>
      <c r="T189" s="3">
        <v>0</v>
      </c>
      <c r="U189" s="3">
        <v>11.65</v>
      </c>
      <c r="V189" s="3">
        <v>6947.36</v>
      </c>
      <c r="W189" s="3">
        <v>14</v>
      </c>
      <c r="X189" s="3">
        <v>0</v>
      </c>
      <c r="Y189" s="2">
        <v>0</v>
      </c>
      <c r="Z189" s="3">
        <v>129167.89</v>
      </c>
      <c r="AA189" s="3">
        <v>0</v>
      </c>
      <c r="AB189" s="3">
        <v>0</v>
      </c>
      <c r="AC189" s="3">
        <v>51462.38</v>
      </c>
      <c r="AD189" s="3">
        <v>333300.35168015468</v>
      </c>
      <c r="AE189" s="3">
        <v>36914.31</v>
      </c>
      <c r="AF189" s="3">
        <v>88345.48</v>
      </c>
      <c r="AG189" s="3">
        <v>3217.38</v>
      </c>
      <c r="AH189" s="3">
        <v>8273.25</v>
      </c>
      <c r="AI189" s="348">
        <f t="shared" si="24"/>
        <v>11490.630000000001</v>
      </c>
      <c r="AJ189" s="3">
        <v>367538.41649999999</v>
      </c>
      <c r="AK189" s="3">
        <v>398328</v>
      </c>
      <c r="AL189" s="348">
        <f t="shared" si="25"/>
        <v>383739.89533770003</v>
      </c>
      <c r="AM189" s="3">
        <v>245025611</v>
      </c>
      <c r="AN189" s="3">
        <v>257639019</v>
      </c>
      <c r="AO189" s="269">
        <v>1.06</v>
      </c>
      <c r="AP189" s="269">
        <v>1.06</v>
      </c>
      <c r="AQ189" s="269">
        <v>0.04</v>
      </c>
      <c r="AR189" s="174">
        <v>65216.05</v>
      </c>
      <c r="AS189" s="174">
        <v>66520</v>
      </c>
      <c r="AT189" s="174">
        <v>96805</v>
      </c>
      <c r="AU189" s="174">
        <v>98741</v>
      </c>
      <c r="AV189" s="174">
        <v>46784.33</v>
      </c>
      <c r="AW189" s="174">
        <v>47720</v>
      </c>
      <c r="AX189" s="67">
        <v>362804.61</v>
      </c>
      <c r="AY189" s="67">
        <v>17438.96</v>
      </c>
      <c r="AZ189" s="206">
        <v>4.5519999999999996</v>
      </c>
      <c r="BA189">
        <v>4.8578999999999997E-2</v>
      </c>
      <c r="BB189">
        <v>4.0270000000000002E-3</v>
      </c>
      <c r="BC189">
        <v>1.7100000000000001E-2</v>
      </c>
    </row>
    <row r="190" spans="1:55">
      <c r="A190" s="2" t="s">
        <v>309</v>
      </c>
      <c r="B190" s="2" t="s">
        <v>310</v>
      </c>
      <c r="C190" s="3">
        <v>11911.65</v>
      </c>
      <c r="D190" s="3">
        <v>217</v>
      </c>
      <c r="E190" s="3">
        <v>2584828.65</v>
      </c>
      <c r="F190">
        <v>0</v>
      </c>
      <c r="G190">
        <v>1</v>
      </c>
      <c r="H190">
        <v>40</v>
      </c>
      <c r="I190" s="348">
        <f t="shared" si="22"/>
        <v>41</v>
      </c>
      <c r="J190" s="3">
        <v>9557.58</v>
      </c>
      <c r="K190" s="3">
        <v>241674.76</v>
      </c>
      <c r="L190" s="3">
        <v>66528.91</v>
      </c>
      <c r="M190" s="3">
        <v>0</v>
      </c>
      <c r="N190" s="4">
        <v>317761.25</v>
      </c>
      <c r="O190" s="4">
        <v>0</v>
      </c>
      <c r="P190" s="3">
        <v>0</v>
      </c>
      <c r="Q190" s="3">
        <v>0</v>
      </c>
      <c r="R190" s="3">
        <v>0</v>
      </c>
      <c r="S190" s="348">
        <f t="shared" si="23"/>
        <v>0</v>
      </c>
      <c r="T190" s="3">
        <v>0</v>
      </c>
      <c r="U190" s="3">
        <v>10.85</v>
      </c>
      <c r="V190" s="3">
        <v>5913.75</v>
      </c>
      <c r="W190" s="3">
        <v>10</v>
      </c>
      <c r="X190" s="3">
        <v>6</v>
      </c>
      <c r="Y190" s="2">
        <v>0</v>
      </c>
      <c r="Z190" s="3">
        <v>86787.09</v>
      </c>
      <c r="AA190" s="3">
        <v>51924.13</v>
      </c>
      <c r="AB190" s="3">
        <v>0</v>
      </c>
      <c r="AC190" s="3">
        <v>0</v>
      </c>
      <c r="AD190" s="3">
        <v>0</v>
      </c>
      <c r="AE190" s="3">
        <v>0</v>
      </c>
      <c r="AF190" s="3">
        <v>65719.039999999994</v>
      </c>
      <c r="AG190" s="3">
        <v>25762.560000000001</v>
      </c>
      <c r="AH190" s="3">
        <v>66246.58</v>
      </c>
      <c r="AI190" s="348">
        <f t="shared" si="24"/>
        <v>92009.14</v>
      </c>
      <c r="AJ190" s="3">
        <v>275399.40600000002</v>
      </c>
      <c r="AK190" s="3">
        <v>350000</v>
      </c>
      <c r="AL190" s="348">
        <f t="shared" si="25"/>
        <v>314654.23856279999</v>
      </c>
      <c r="AM190" s="3">
        <v>183599604</v>
      </c>
      <c r="AN190" s="3">
        <v>179658905</v>
      </c>
      <c r="AO190" s="269">
        <v>1</v>
      </c>
      <c r="AP190" s="269">
        <v>1</v>
      </c>
      <c r="AQ190" s="269">
        <v>0</v>
      </c>
      <c r="AR190" s="174">
        <v>65216.05</v>
      </c>
      <c r="AS190" s="174">
        <v>66520</v>
      </c>
      <c r="AT190" s="174">
        <v>96805</v>
      </c>
      <c r="AU190" s="174">
        <v>98741</v>
      </c>
      <c r="AV190" s="174">
        <v>46784.33</v>
      </c>
      <c r="AW190" s="174">
        <v>47720</v>
      </c>
      <c r="AX190" s="67">
        <v>342357.42</v>
      </c>
      <c r="AY190" s="67">
        <v>14768.53</v>
      </c>
      <c r="AZ190" s="206">
        <v>3.601</v>
      </c>
      <c r="BA190">
        <v>4.8578999999999997E-2</v>
      </c>
      <c r="BB190">
        <v>4.0270000000000002E-3</v>
      </c>
      <c r="BC190">
        <v>1.7100000000000001E-2</v>
      </c>
    </row>
    <row r="191" spans="1:55">
      <c r="A191" s="2" t="s">
        <v>311</v>
      </c>
      <c r="B191" s="2" t="s">
        <v>312</v>
      </c>
      <c r="C191" s="3">
        <v>19252</v>
      </c>
      <c r="D191" s="3">
        <v>112</v>
      </c>
      <c r="E191" s="3">
        <v>2156223.87</v>
      </c>
      <c r="F191">
        <v>0</v>
      </c>
      <c r="G191">
        <v>1</v>
      </c>
      <c r="H191">
        <v>19</v>
      </c>
      <c r="I191" s="348">
        <f t="shared" si="22"/>
        <v>20</v>
      </c>
      <c r="J191" s="3">
        <v>10118.719999999999</v>
      </c>
      <c r="K191" s="3">
        <v>132074.79999999999</v>
      </c>
      <c r="L191" s="3">
        <v>17945.91</v>
      </c>
      <c r="M191" s="3">
        <v>0</v>
      </c>
      <c r="N191" s="4">
        <v>160139.43</v>
      </c>
      <c r="O191" s="4">
        <v>0</v>
      </c>
      <c r="P191" s="3">
        <v>0</v>
      </c>
      <c r="Q191" s="3">
        <v>0</v>
      </c>
      <c r="R191" s="3">
        <v>0</v>
      </c>
      <c r="S191" s="348">
        <f t="shared" si="23"/>
        <v>0</v>
      </c>
      <c r="T191" s="3">
        <v>0</v>
      </c>
      <c r="U191" s="3">
        <v>0</v>
      </c>
      <c r="V191" s="3">
        <v>0</v>
      </c>
      <c r="W191" s="3">
        <v>7</v>
      </c>
      <c r="X191" s="3">
        <v>3</v>
      </c>
      <c r="Y191" s="2">
        <v>0</v>
      </c>
      <c r="Z191" s="3">
        <v>61818.74</v>
      </c>
      <c r="AA191" s="3">
        <v>26627.24</v>
      </c>
      <c r="AB191" s="3">
        <v>0</v>
      </c>
      <c r="AC191" s="3">
        <v>13496.15</v>
      </c>
      <c r="AD191" s="3">
        <v>260353.87842180059</v>
      </c>
      <c r="AE191" s="3">
        <v>0</v>
      </c>
      <c r="AF191" s="3">
        <v>19245.86</v>
      </c>
      <c r="AG191" s="3">
        <v>0</v>
      </c>
      <c r="AH191" s="3">
        <v>0</v>
      </c>
      <c r="AI191" s="348">
        <f t="shared" si="24"/>
        <v>0</v>
      </c>
      <c r="AJ191" s="3">
        <v>224045.595</v>
      </c>
      <c r="AK191" s="3">
        <v>270000</v>
      </c>
      <c r="AL191" s="348">
        <f t="shared" si="25"/>
        <v>248226.80291100001</v>
      </c>
      <c r="AM191" s="3">
        <v>149363730</v>
      </c>
      <c r="AN191" s="3">
        <v>151888713</v>
      </c>
      <c r="AO191" s="269">
        <v>1</v>
      </c>
      <c r="AP191" s="269">
        <v>1</v>
      </c>
      <c r="AQ191" s="269">
        <v>0.04</v>
      </c>
      <c r="AR191" s="174">
        <v>65216.05</v>
      </c>
      <c r="AS191" s="174">
        <v>66520</v>
      </c>
      <c r="AT191" s="174">
        <v>96805</v>
      </c>
      <c r="AU191" s="174">
        <v>98741</v>
      </c>
      <c r="AV191" s="174">
        <v>46784.33</v>
      </c>
      <c r="AW191" s="174">
        <v>47720</v>
      </c>
      <c r="AX191" s="67">
        <v>234228.1</v>
      </c>
      <c r="AY191" s="67">
        <v>12977.37</v>
      </c>
      <c r="AZ191" s="206">
        <v>2.9209999999999998</v>
      </c>
      <c r="BA191">
        <v>4.8578999999999997E-2</v>
      </c>
      <c r="BB191">
        <v>4.0270000000000002E-3</v>
      </c>
      <c r="BC191">
        <v>1.7100000000000001E-2</v>
      </c>
    </row>
    <row r="192" spans="1:55">
      <c r="A192" s="2" t="s">
        <v>313</v>
      </c>
      <c r="B192" s="2" t="s">
        <v>314</v>
      </c>
      <c r="C192" s="3">
        <v>9195.09</v>
      </c>
      <c r="D192" s="3">
        <v>541</v>
      </c>
      <c r="E192" s="3">
        <v>4974545.57</v>
      </c>
      <c r="F192">
        <v>3</v>
      </c>
      <c r="G192">
        <v>6</v>
      </c>
      <c r="H192">
        <v>67</v>
      </c>
      <c r="I192" s="348">
        <f t="shared" si="22"/>
        <v>76</v>
      </c>
      <c r="J192" s="3">
        <v>57685.73</v>
      </c>
      <c r="K192" s="3">
        <v>555912.99</v>
      </c>
      <c r="L192" s="3">
        <v>99814.15</v>
      </c>
      <c r="M192" s="3">
        <v>0</v>
      </c>
      <c r="N192" s="4">
        <v>713412.87</v>
      </c>
      <c r="O192" s="4">
        <v>28842.86</v>
      </c>
      <c r="P192" s="3">
        <v>0</v>
      </c>
      <c r="Q192" s="3">
        <v>0</v>
      </c>
      <c r="R192" s="3">
        <v>0</v>
      </c>
      <c r="S192" s="348">
        <f t="shared" si="23"/>
        <v>0</v>
      </c>
      <c r="T192" s="3">
        <v>0</v>
      </c>
      <c r="U192" s="3">
        <v>0</v>
      </c>
      <c r="V192" s="3">
        <v>0</v>
      </c>
      <c r="W192" s="3">
        <v>60</v>
      </c>
      <c r="X192" s="3">
        <v>22</v>
      </c>
      <c r="Y192" s="2">
        <v>8.64</v>
      </c>
      <c r="Z192" s="3">
        <v>520474.19</v>
      </c>
      <c r="AA192" s="3">
        <v>190655.96</v>
      </c>
      <c r="AB192" s="3">
        <v>82278.240000000005</v>
      </c>
      <c r="AC192" s="3">
        <v>66544.55</v>
      </c>
      <c r="AD192" s="3">
        <v>374825.59616599069</v>
      </c>
      <c r="AE192" s="3">
        <v>153757.76999999999</v>
      </c>
      <c r="AF192" s="3">
        <v>184566.54</v>
      </c>
      <c r="AG192" s="3">
        <v>123170.84</v>
      </c>
      <c r="AH192" s="3">
        <v>316725.02</v>
      </c>
      <c r="AI192" s="348">
        <f t="shared" si="24"/>
        <v>439895.86</v>
      </c>
      <c r="AJ192" s="3">
        <v>418994.96250000002</v>
      </c>
      <c r="AK192" s="3">
        <v>722549.61750000005</v>
      </c>
      <c r="AL192" s="348">
        <f t="shared" si="25"/>
        <v>578725.42196100007</v>
      </c>
      <c r="AM192" s="3">
        <v>279329975</v>
      </c>
      <c r="AN192" s="3">
        <v>289019847</v>
      </c>
      <c r="AO192" s="269">
        <v>1</v>
      </c>
      <c r="AP192" s="269">
        <v>1</v>
      </c>
      <c r="AQ192" s="269">
        <v>0</v>
      </c>
      <c r="AR192" s="174">
        <v>65216.05</v>
      </c>
      <c r="AS192" s="174">
        <v>66520</v>
      </c>
      <c r="AT192" s="174">
        <v>96805</v>
      </c>
      <c r="AU192" s="174">
        <v>98741</v>
      </c>
      <c r="AV192" s="174">
        <v>46784.33</v>
      </c>
      <c r="AW192" s="174">
        <v>47720</v>
      </c>
      <c r="AX192" s="67">
        <v>639655.66</v>
      </c>
      <c r="AY192" s="67">
        <v>24573.25</v>
      </c>
      <c r="AZ192" s="206">
        <v>9.8510000000000009</v>
      </c>
      <c r="BA192">
        <v>4.8578999999999997E-2</v>
      </c>
      <c r="BB192">
        <v>4.0270000000000002E-3</v>
      </c>
      <c r="BC192">
        <v>1.7100000000000001E-2</v>
      </c>
    </row>
    <row r="193" spans="1:55">
      <c r="A193" s="2" t="s">
        <v>315</v>
      </c>
      <c r="B193" s="2" t="s">
        <v>316</v>
      </c>
      <c r="C193" s="3">
        <v>8674.42</v>
      </c>
      <c r="D193" s="3">
        <v>195</v>
      </c>
      <c r="E193" s="3">
        <v>1691512.67</v>
      </c>
      <c r="F193">
        <v>0</v>
      </c>
      <c r="G193">
        <v>0</v>
      </c>
      <c r="H193">
        <v>30</v>
      </c>
      <c r="I193" s="348">
        <f t="shared" si="22"/>
        <v>30</v>
      </c>
      <c r="J193" s="3">
        <v>0</v>
      </c>
      <c r="K193" s="3">
        <v>226619.36</v>
      </c>
      <c r="L193" s="3">
        <v>42767.65</v>
      </c>
      <c r="M193" s="3">
        <v>0</v>
      </c>
      <c r="N193" s="4">
        <v>269387.01</v>
      </c>
      <c r="O193" s="4">
        <v>0</v>
      </c>
      <c r="P193" s="3">
        <v>0</v>
      </c>
      <c r="Q193" s="3">
        <v>0</v>
      </c>
      <c r="R193" s="3">
        <v>0</v>
      </c>
      <c r="S193" s="348">
        <f t="shared" si="23"/>
        <v>0</v>
      </c>
      <c r="T193" s="3">
        <v>0</v>
      </c>
      <c r="U193" s="3">
        <v>9.75</v>
      </c>
      <c r="V193" s="3">
        <v>5341.46</v>
      </c>
      <c r="W193" s="3">
        <v>0</v>
      </c>
      <c r="X193" s="3">
        <v>0</v>
      </c>
      <c r="Y193" s="2">
        <v>0</v>
      </c>
      <c r="Z193" s="3">
        <v>0</v>
      </c>
      <c r="AA193" s="3">
        <v>0</v>
      </c>
      <c r="AB193" s="3">
        <v>0</v>
      </c>
      <c r="AC193" s="3">
        <v>14004.75</v>
      </c>
      <c r="AD193" s="3">
        <v>94942.614131095586</v>
      </c>
      <c r="AE193" s="3">
        <v>0</v>
      </c>
      <c r="AF193" s="3">
        <v>57897.62</v>
      </c>
      <c r="AG193" s="3">
        <v>45969.73</v>
      </c>
      <c r="AH193" s="3">
        <v>118207.88</v>
      </c>
      <c r="AI193" s="348">
        <f t="shared" si="24"/>
        <v>164177.61000000002</v>
      </c>
      <c r="AJ193" s="3">
        <v>351075.11700000003</v>
      </c>
      <c r="AK193" s="3">
        <v>543990.60250000004</v>
      </c>
      <c r="AL193" s="348">
        <f t="shared" si="25"/>
        <v>452587.24547010002</v>
      </c>
      <c r="AM193" s="3">
        <v>234050078</v>
      </c>
      <c r="AN193" s="3">
        <v>217596241</v>
      </c>
      <c r="AO193" s="269">
        <v>1</v>
      </c>
      <c r="AP193" s="269">
        <v>1</v>
      </c>
      <c r="AQ193" s="269">
        <v>0</v>
      </c>
      <c r="AR193" s="174">
        <v>65216.05</v>
      </c>
      <c r="AS193" s="174">
        <v>66520</v>
      </c>
      <c r="AT193" s="174">
        <v>96805</v>
      </c>
      <c r="AU193" s="174">
        <v>98741</v>
      </c>
      <c r="AV193" s="174">
        <v>46784.33</v>
      </c>
      <c r="AW193" s="174">
        <v>47720</v>
      </c>
      <c r="AX193" s="67">
        <v>252166.2</v>
      </c>
      <c r="AY193" s="67">
        <v>10187.040000000001</v>
      </c>
      <c r="AZ193" s="206">
        <v>5.9790000000000001</v>
      </c>
      <c r="BA193">
        <v>4.8578999999999997E-2</v>
      </c>
      <c r="BB193">
        <v>4.0270000000000002E-3</v>
      </c>
      <c r="BC193">
        <v>1.7100000000000001E-2</v>
      </c>
    </row>
    <row r="194" spans="1:55">
      <c r="A194" s="2" t="s">
        <v>317</v>
      </c>
      <c r="B194" s="2" t="s">
        <v>318</v>
      </c>
      <c r="C194" s="3">
        <v>8604.23</v>
      </c>
      <c r="D194" s="3">
        <v>215</v>
      </c>
      <c r="E194" s="3">
        <v>1849909.1</v>
      </c>
      <c r="F194">
        <v>3</v>
      </c>
      <c r="G194">
        <v>4</v>
      </c>
      <c r="H194">
        <v>28</v>
      </c>
      <c r="I194" s="348">
        <f t="shared" si="22"/>
        <v>35</v>
      </c>
      <c r="J194" s="3">
        <v>39577.760000000002</v>
      </c>
      <c r="K194" s="3">
        <v>239128.14</v>
      </c>
      <c r="L194" s="3">
        <v>17583.55</v>
      </c>
      <c r="M194" s="3">
        <v>0</v>
      </c>
      <c r="N194" s="4">
        <v>296289.45</v>
      </c>
      <c r="O194" s="4">
        <v>29683.32</v>
      </c>
      <c r="P194" s="3">
        <v>0</v>
      </c>
      <c r="Q194" s="3">
        <v>0</v>
      </c>
      <c r="R194" s="3">
        <v>0</v>
      </c>
      <c r="S194" s="348">
        <f t="shared" si="23"/>
        <v>0</v>
      </c>
      <c r="T194" s="3">
        <v>0</v>
      </c>
      <c r="U194" s="3">
        <v>10.75</v>
      </c>
      <c r="V194" s="3">
        <v>5913.75</v>
      </c>
      <c r="W194" s="3">
        <v>0</v>
      </c>
      <c r="X194" s="3">
        <v>0</v>
      </c>
      <c r="Y194" s="2">
        <v>0</v>
      </c>
      <c r="Z194" s="3">
        <v>0</v>
      </c>
      <c r="AA194" s="3">
        <v>0</v>
      </c>
      <c r="AB194" s="3">
        <v>0</v>
      </c>
      <c r="AC194" s="3">
        <v>46239.360000000001</v>
      </c>
      <c r="AD194" s="3">
        <v>145371.30737672796</v>
      </c>
      <c r="AE194" s="3">
        <v>0</v>
      </c>
      <c r="AF194" s="3">
        <v>59709.9</v>
      </c>
      <c r="AG194" s="3">
        <v>0</v>
      </c>
      <c r="AH194" s="3">
        <v>0</v>
      </c>
      <c r="AI194" s="348">
        <f t="shared" si="24"/>
        <v>0</v>
      </c>
      <c r="AJ194" s="3">
        <v>692500</v>
      </c>
      <c r="AK194" s="3">
        <v>722202.1399999999</v>
      </c>
      <c r="AL194" s="348">
        <f t="shared" si="25"/>
        <v>708129.26606799988</v>
      </c>
      <c r="AM194" s="3">
        <v>817307507.5</v>
      </c>
      <c r="AN194" s="3">
        <v>749341285</v>
      </c>
      <c r="AO194" s="269">
        <v>1</v>
      </c>
      <c r="AP194" s="269">
        <v>1</v>
      </c>
      <c r="AQ194" s="269">
        <v>0</v>
      </c>
      <c r="AR194" s="174">
        <v>65216.05</v>
      </c>
      <c r="AS194" s="174">
        <v>66520</v>
      </c>
      <c r="AT194" s="174">
        <v>96805</v>
      </c>
      <c r="AU194" s="174">
        <v>98741</v>
      </c>
      <c r="AV194" s="174">
        <v>46784.33</v>
      </c>
      <c r="AW194" s="174">
        <v>47720</v>
      </c>
      <c r="AX194" s="67">
        <v>278029.40000000002</v>
      </c>
      <c r="AY194" s="67">
        <v>11097.33</v>
      </c>
      <c r="AZ194" s="206">
        <v>6.1829999999999998</v>
      </c>
      <c r="BA194">
        <v>4.8578999999999997E-2</v>
      </c>
      <c r="BB194">
        <v>4.0270000000000002E-3</v>
      </c>
      <c r="BC194">
        <v>1.7100000000000001E-2</v>
      </c>
    </row>
    <row r="195" spans="1:55">
      <c r="A195" s="2" t="s">
        <v>319</v>
      </c>
      <c r="B195" s="2" t="s">
        <v>320</v>
      </c>
      <c r="C195" s="3">
        <v>8541.02</v>
      </c>
      <c r="D195" s="3">
        <v>4190</v>
      </c>
      <c r="E195" s="3">
        <v>35786869.039999999</v>
      </c>
      <c r="F195">
        <v>28</v>
      </c>
      <c r="G195">
        <v>90</v>
      </c>
      <c r="H195">
        <v>620</v>
      </c>
      <c r="I195" s="348">
        <f t="shared" si="22"/>
        <v>738</v>
      </c>
      <c r="J195" s="3">
        <v>866169.77</v>
      </c>
      <c r="K195" s="3">
        <v>4698088.6900000004</v>
      </c>
      <c r="L195" s="3">
        <v>1037462.46</v>
      </c>
      <c r="M195" s="3">
        <v>0</v>
      </c>
      <c r="N195" s="4">
        <v>6601720.9200000009</v>
      </c>
      <c r="O195" s="4">
        <v>269475.03999999998</v>
      </c>
      <c r="P195" s="3">
        <v>500</v>
      </c>
      <c r="Q195" s="3">
        <v>240</v>
      </c>
      <c r="R195" s="3">
        <v>50</v>
      </c>
      <c r="S195" s="348">
        <f t="shared" si="23"/>
        <v>790</v>
      </c>
      <c r="T195" s="3">
        <v>0</v>
      </c>
      <c r="U195" s="3">
        <v>209.5</v>
      </c>
      <c r="V195" s="3">
        <v>115032.16</v>
      </c>
      <c r="W195" s="3">
        <v>490</v>
      </c>
      <c r="X195" s="3">
        <v>100</v>
      </c>
      <c r="Y195" s="2">
        <v>0</v>
      </c>
      <c r="Z195" s="3">
        <v>4250963.99</v>
      </c>
      <c r="AA195" s="3">
        <v>866280.75</v>
      </c>
      <c r="AB195" s="3">
        <v>0</v>
      </c>
      <c r="AC195" s="3">
        <v>148372.41</v>
      </c>
      <c r="AD195" s="3">
        <v>3078399.9854729422</v>
      </c>
      <c r="AE195" s="3">
        <v>1216136.1000000001</v>
      </c>
      <c r="AF195" s="3">
        <v>1806939.8</v>
      </c>
      <c r="AG195" s="3">
        <v>919863.67</v>
      </c>
      <c r="AH195" s="3">
        <v>2365363.71</v>
      </c>
      <c r="AI195" s="348">
        <f t="shared" si="24"/>
        <v>3285227.38</v>
      </c>
      <c r="AJ195" s="3">
        <v>2956683.3539999998</v>
      </c>
      <c r="AK195" s="3">
        <v>4745413.3250000002</v>
      </c>
      <c r="AL195" s="348">
        <f t="shared" si="25"/>
        <v>3897913.0647402001</v>
      </c>
      <c r="AM195" s="3">
        <v>1971122236</v>
      </c>
      <c r="AN195" s="3">
        <v>1898165330</v>
      </c>
      <c r="AO195" s="269">
        <v>1</v>
      </c>
      <c r="AP195" s="269">
        <v>1</v>
      </c>
      <c r="AQ195" s="269">
        <v>0</v>
      </c>
      <c r="AR195" s="174">
        <v>65216.05</v>
      </c>
      <c r="AS195" s="174">
        <v>66520</v>
      </c>
      <c r="AT195" s="174">
        <v>96805</v>
      </c>
      <c r="AU195" s="174">
        <v>98741</v>
      </c>
      <c r="AV195" s="174">
        <v>46784.33</v>
      </c>
      <c r="AW195" s="174">
        <v>47720</v>
      </c>
      <c r="AX195" s="67">
        <v>4719016.12</v>
      </c>
      <c r="AY195" s="67">
        <v>172571.73</v>
      </c>
      <c r="AZ195" s="206">
        <v>75.075000000000003</v>
      </c>
      <c r="BA195">
        <v>4.8578999999999997E-2</v>
      </c>
      <c r="BB195">
        <v>4.0270000000000002E-3</v>
      </c>
      <c r="BC195">
        <v>1.7100000000000001E-2</v>
      </c>
    </row>
    <row r="196" spans="1:55">
      <c r="A196" s="2" t="s">
        <v>321</v>
      </c>
      <c r="B196" s="2" t="s">
        <v>322</v>
      </c>
      <c r="C196" s="3">
        <v>8503.0300000000007</v>
      </c>
      <c r="D196" s="3">
        <v>1870</v>
      </c>
      <c r="E196" s="3">
        <v>15900662.779999999</v>
      </c>
      <c r="F196">
        <v>0</v>
      </c>
      <c r="G196">
        <v>2</v>
      </c>
      <c r="H196">
        <v>302</v>
      </c>
      <c r="I196" s="348">
        <f t="shared" si="22"/>
        <v>304</v>
      </c>
      <c r="J196" s="3">
        <v>18379.349999999999</v>
      </c>
      <c r="K196" s="3">
        <v>2002391.72</v>
      </c>
      <c r="L196" s="3">
        <v>339379.13</v>
      </c>
      <c r="M196" s="3">
        <v>0</v>
      </c>
      <c r="N196" s="4">
        <v>2360150.2000000002</v>
      </c>
      <c r="O196" s="4">
        <v>0</v>
      </c>
      <c r="P196" s="3">
        <v>0</v>
      </c>
      <c r="Q196" s="3">
        <v>0</v>
      </c>
      <c r="R196" s="3">
        <v>0</v>
      </c>
      <c r="S196" s="348">
        <f t="shared" si="23"/>
        <v>0</v>
      </c>
      <c r="T196" s="3">
        <v>0</v>
      </c>
      <c r="U196" s="3">
        <v>0</v>
      </c>
      <c r="V196" s="3">
        <v>0</v>
      </c>
      <c r="W196" s="3">
        <v>3.25</v>
      </c>
      <c r="X196" s="3">
        <v>2.5</v>
      </c>
      <c r="Y196" s="2">
        <v>0</v>
      </c>
      <c r="Z196" s="3">
        <v>28101.94</v>
      </c>
      <c r="AA196" s="3">
        <v>21549.4</v>
      </c>
      <c r="AB196" s="3">
        <v>0</v>
      </c>
      <c r="AC196" s="3">
        <v>19958.72</v>
      </c>
      <c r="AD196" s="3">
        <v>262188.44967532909</v>
      </c>
      <c r="AE196" s="3">
        <v>43494.75</v>
      </c>
      <c r="AF196" s="3">
        <v>197920.2</v>
      </c>
      <c r="AG196" s="3">
        <v>691788.02</v>
      </c>
      <c r="AH196" s="3">
        <v>1778883.48</v>
      </c>
      <c r="AI196" s="348">
        <f t="shared" si="24"/>
        <v>2470671.5</v>
      </c>
      <c r="AJ196" s="3">
        <v>287383.13409936329</v>
      </c>
      <c r="AK196" s="3">
        <v>439254.30249999999</v>
      </c>
      <c r="AL196" s="348">
        <f t="shared" si="25"/>
        <v>367297.74291177827</v>
      </c>
      <c r="AM196" s="3">
        <v>191588756.06624219</v>
      </c>
      <c r="AN196" s="3">
        <v>175701721</v>
      </c>
      <c r="AO196" s="269">
        <v>1</v>
      </c>
      <c r="AP196" s="269">
        <v>1</v>
      </c>
      <c r="AQ196" s="269">
        <v>0</v>
      </c>
      <c r="AR196" s="174">
        <v>65216.05</v>
      </c>
      <c r="AS196" s="174">
        <v>66520</v>
      </c>
      <c r="AT196" s="174">
        <v>96805</v>
      </c>
      <c r="AU196" s="174">
        <v>98741</v>
      </c>
      <c r="AV196" s="174">
        <v>46784.33</v>
      </c>
      <c r="AW196" s="174">
        <v>47720</v>
      </c>
      <c r="AX196" s="67">
        <v>192834.02</v>
      </c>
      <c r="AY196" s="67">
        <v>7128.48</v>
      </c>
      <c r="AZ196" s="206">
        <v>3.125</v>
      </c>
      <c r="BA196">
        <v>4.8578999999999997E-2</v>
      </c>
      <c r="BB196">
        <v>4.0270000000000002E-3</v>
      </c>
      <c r="BC196">
        <v>1.7100000000000001E-2</v>
      </c>
    </row>
    <row r="197" spans="1:55">
      <c r="A197" s="2" t="s">
        <v>323</v>
      </c>
      <c r="B197" s="2" t="s">
        <v>324</v>
      </c>
      <c r="C197" s="3">
        <v>8656.59</v>
      </c>
      <c r="D197" s="3">
        <v>730</v>
      </c>
      <c r="E197" s="3">
        <v>6319313.2400000002</v>
      </c>
      <c r="F197">
        <v>16</v>
      </c>
      <c r="G197">
        <v>22</v>
      </c>
      <c r="H197">
        <v>115</v>
      </c>
      <c r="I197" s="348">
        <f t="shared" si="22"/>
        <v>153</v>
      </c>
      <c r="J197" s="3">
        <v>219011.47</v>
      </c>
      <c r="K197" s="3">
        <v>846740.33</v>
      </c>
      <c r="L197" s="3">
        <v>154550.54</v>
      </c>
      <c r="M197" s="3">
        <v>0</v>
      </c>
      <c r="N197" s="4">
        <v>1220302.3400000001</v>
      </c>
      <c r="O197" s="4">
        <v>159281.07</v>
      </c>
      <c r="P197" s="3">
        <v>20</v>
      </c>
      <c r="Q197" s="3">
        <v>3</v>
      </c>
      <c r="R197" s="3">
        <v>1</v>
      </c>
      <c r="S197" s="348">
        <f t="shared" si="23"/>
        <v>24</v>
      </c>
      <c r="T197" s="3">
        <v>0</v>
      </c>
      <c r="U197" s="3">
        <v>36.5</v>
      </c>
      <c r="V197" s="3">
        <v>20030.48</v>
      </c>
      <c r="W197" s="3">
        <v>0</v>
      </c>
      <c r="X197" s="3">
        <v>0</v>
      </c>
      <c r="Y197" s="2">
        <v>0</v>
      </c>
      <c r="Z197" s="3">
        <v>0</v>
      </c>
      <c r="AA197" s="3">
        <v>0</v>
      </c>
      <c r="AB197" s="3">
        <v>0</v>
      </c>
      <c r="AC197" s="3">
        <v>63659.43</v>
      </c>
      <c r="AD197" s="3">
        <v>671261.24210004637</v>
      </c>
      <c r="AE197" s="3">
        <v>207076.98</v>
      </c>
      <c r="AF197" s="3">
        <v>293780.32</v>
      </c>
      <c r="AG197" s="3">
        <v>0</v>
      </c>
      <c r="AH197" s="3">
        <v>0</v>
      </c>
      <c r="AI197" s="348">
        <f t="shared" si="24"/>
        <v>0</v>
      </c>
      <c r="AJ197" s="3">
        <v>2219199.8774999999</v>
      </c>
      <c r="AK197" s="3">
        <v>2641258</v>
      </c>
      <c r="AL197" s="348">
        <f t="shared" si="25"/>
        <v>2441286.8615595</v>
      </c>
      <c r="AM197" s="3">
        <v>1479466585</v>
      </c>
      <c r="AN197" s="3">
        <v>1398469139</v>
      </c>
      <c r="AO197" s="269">
        <v>1</v>
      </c>
      <c r="AP197" s="269">
        <v>1</v>
      </c>
      <c r="AQ197" s="269">
        <v>0</v>
      </c>
      <c r="AR197" s="174">
        <v>65216.05</v>
      </c>
      <c r="AS197" s="174">
        <v>66520</v>
      </c>
      <c r="AT197" s="174">
        <v>96805</v>
      </c>
      <c r="AU197" s="174">
        <v>98741</v>
      </c>
      <c r="AV197" s="174">
        <v>46784.33</v>
      </c>
      <c r="AW197" s="174">
        <v>47720</v>
      </c>
      <c r="AX197" s="67">
        <v>944006.8</v>
      </c>
      <c r="AY197" s="67">
        <v>38024.6</v>
      </c>
      <c r="AZ197" s="206">
        <v>22.013000000000002</v>
      </c>
      <c r="BA197">
        <v>4.8578999999999997E-2</v>
      </c>
      <c r="BB197">
        <v>4.0270000000000002E-3</v>
      </c>
      <c r="BC197">
        <v>1.7100000000000001E-2</v>
      </c>
    </row>
    <row r="198" spans="1:55">
      <c r="A198" s="2" t="s">
        <v>325</v>
      </c>
      <c r="B198" s="2" t="s">
        <v>326</v>
      </c>
      <c r="C198" s="3">
        <v>8914.11</v>
      </c>
      <c r="D198" s="3">
        <v>2260</v>
      </c>
      <c r="E198" s="3">
        <v>20145882.649999999</v>
      </c>
      <c r="F198">
        <v>19</v>
      </c>
      <c r="G198">
        <v>47</v>
      </c>
      <c r="H198">
        <v>312</v>
      </c>
      <c r="I198" s="348">
        <f t="shared" si="22"/>
        <v>378</v>
      </c>
      <c r="J198" s="3">
        <v>474945.46</v>
      </c>
      <c r="K198" s="3">
        <v>2660958.41</v>
      </c>
      <c r="L198" s="3">
        <v>498756.48</v>
      </c>
      <c r="M198" s="3">
        <v>0</v>
      </c>
      <c r="N198" s="4">
        <v>3634660.35</v>
      </c>
      <c r="O198" s="4">
        <v>191999.23</v>
      </c>
      <c r="P198" s="3">
        <v>162</v>
      </c>
      <c r="Q198" s="3">
        <v>102</v>
      </c>
      <c r="R198" s="3">
        <v>33</v>
      </c>
      <c r="S198" s="348">
        <f t="shared" si="23"/>
        <v>297</v>
      </c>
      <c r="T198" s="3">
        <v>418778.9</v>
      </c>
      <c r="U198" s="3">
        <v>113</v>
      </c>
      <c r="V198" s="3">
        <v>65346.36</v>
      </c>
      <c r="W198" s="3">
        <v>150</v>
      </c>
      <c r="X198" s="3">
        <v>75</v>
      </c>
      <c r="Y198" s="2">
        <v>0</v>
      </c>
      <c r="Z198" s="3">
        <v>1356607.58</v>
      </c>
      <c r="AA198" s="3">
        <v>677312.15</v>
      </c>
      <c r="AB198" s="3">
        <v>0</v>
      </c>
      <c r="AC198" s="3">
        <v>151251.14000000001</v>
      </c>
      <c r="AD198" s="3">
        <v>2110873.757655526</v>
      </c>
      <c r="AE198" s="3">
        <v>444877.27</v>
      </c>
      <c r="AF198" s="3">
        <v>823906.28</v>
      </c>
      <c r="AG198" s="3">
        <v>0</v>
      </c>
      <c r="AH198" s="3">
        <v>0</v>
      </c>
      <c r="AI198" s="348">
        <f t="shared" si="24"/>
        <v>0</v>
      </c>
      <c r="AJ198" s="3">
        <v>3506105.7451121104</v>
      </c>
      <c r="AK198" s="3">
        <v>4654330</v>
      </c>
      <c r="AL198" s="348">
        <f t="shared" si="25"/>
        <v>4110301.3480341178</v>
      </c>
      <c r="AM198" s="3">
        <v>2337403830.0747404</v>
      </c>
      <c r="AN198" s="3">
        <v>2326946321</v>
      </c>
      <c r="AO198" s="269">
        <v>1.06</v>
      </c>
      <c r="AP198" s="269">
        <v>1.06</v>
      </c>
      <c r="AQ198" s="269">
        <v>0</v>
      </c>
      <c r="AR198" s="174">
        <v>65216.05</v>
      </c>
      <c r="AS198" s="174">
        <v>66520</v>
      </c>
      <c r="AT198" s="174">
        <v>96805</v>
      </c>
      <c r="AU198" s="174">
        <v>98741</v>
      </c>
      <c r="AV198" s="174">
        <v>46784.33</v>
      </c>
      <c r="AW198" s="174">
        <v>47720</v>
      </c>
      <c r="AX198" s="67">
        <v>2583653.7999999998</v>
      </c>
      <c r="AY198" s="67">
        <v>102350.54</v>
      </c>
      <c r="AZ198" s="206">
        <v>45.180999999999997</v>
      </c>
      <c r="BA198">
        <v>4.8578999999999997E-2</v>
      </c>
      <c r="BB198">
        <v>4.0270000000000002E-3</v>
      </c>
      <c r="BC198">
        <v>1.7100000000000001E-2</v>
      </c>
    </row>
    <row r="199" spans="1:55">
      <c r="A199" s="2" t="s">
        <v>327</v>
      </c>
      <c r="B199" s="2" t="s">
        <v>328</v>
      </c>
      <c r="C199" s="3">
        <v>8572.5</v>
      </c>
      <c r="D199" s="3">
        <v>285</v>
      </c>
      <c r="E199" s="3">
        <v>2443161.44</v>
      </c>
      <c r="F199">
        <v>1</v>
      </c>
      <c r="G199">
        <v>6</v>
      </c>
      <c r="H199">
        <v>33</v>
      </c>
      <c r="I199" s="348">
        <f t="shared" ref="I199:I262" si="26">H199+G199+F199</f>
        <v>40</v>
      </c>
      <c r="J199" s="3">
        <v>59151.08</v>
      </c>
      <c r="K199" s="3">
        <v>280805.15000000002</v>
      </c>
      <c r="L199" s="3">
        <v>59191.5</v>
      </c>
      <c r="M199" s="3">
        <v>0</v>
      </c>
      <c r="N199" s="4">
        <v>399147.73000000004</v>
      </c>
      <c r="O199" s="4">
        <v>9858.51</v>
      </c>
      <c r="P199" s="3">
        <v>0</v>
      </c>
      <c r="Q199" s="3">
        <v>0</v>
      </c>
      <c r="R199" s="3">
        <v>0</v>
      </c>
      <c r="S199" s="348">
        <f t="shared" ref="S199:S262" si="27">R199+P199+Q199</f>
        <v>0</v>
      </c>
      <c r="T199" s="3">
        <v>0</v>
      </c>
      <c r="U199" s="3">
        <v>14.25</v>
      </c>
      <c r="V199" s="3">
        <v>7821.43</v>
      </c>
      <c r="W199" s="3">
        <v>0</v>
      </c>
      <c r="X199" s="3">
        <v>0</v>
      </c>
      <c r="Y199" s="2">
        <v>0</v>
      </c>
      <c r="Z199" s="3">
        <v>0</v>
      </c>
      <c r="AA199" s="3">
        <v>0</v>
      </c>
      <c r="AB199" s="3">
        <v>0</v>
      </c>
      <c r="AC199" s="3">
        <v>63832.87</v>
      </c>
      <c r="AD199" s="3">
        <v>523417.47578056698</v>
      </c>
      <c r="AE199" s="3">
        <v>53414.61</v>
      </c>
      <c r="AF199" s="3">
        <v>144696.35</v>
      </c>
      <c r="AG199" s="3">
        <v>0</v>
      </c>
      <c r="AH199" s="3">
        <v>0</v>
      </c>
      <c r="AI199" s="348">
        <f t="shared" ref="AI199:AI262" si="28">AH199+AG199</f>
        <v>0</v>
      </c>
      <c r="AJ199" s="3">
        <v>1141500</v>
      </c>
      <c r="AK199" s="3">
        <v>1100142.1200000001</v>
      </c>
      <c r="AL199" s="348">
        <f t="shared" ref="AL199:AL262" si="29">(0.4738*AJ199)+(0.5262*AK199)</f>
        <v>1119737.483544</v>
      </c>
      <c r="AM199" s="3">
        <v>1181704576.5</v>
      </c>
      <c r="AN199" s="3">
        <v>1147570383</v>
      </c>
      <c r="AO199" s="269">
        <v>1</v>
      </c>
      <c r="AP199" s="269">
        <v>1</v>
      </c>
      <c r="AQ199" s="269">
        <v>0</v>
      </c>
      <c r="AR199" s="174">
        <v>65216.05</v>
      </c>
      <c r="AS199" s="174">
        <v>66520</v>
      </c>
      <c r="AT199" s="174">
        <v>96805</v>
      </c>
      <c r="AU199" s="174">
        <v>98741</v>
      </c>
      <c r="AV199" s="174">
        <v>46784.33</v>
      </c>
      <c r="AW199" s="174">
        <v>47720</v>
      </c>
      <c r="AX199" s="67">
        <v>368550.6</v>
      </c>
      <c r="AY199" s="67">
        <v>14628.35</v>
      </c>
      <c r="AZ199" s="206">
        <v>7.9489999999999998</v>
      </c>
      <c r="BA199">
        <v>4.8578999999999997E-2</v>
      </c>
      <c r="BB199">
        <v>4.0270000000000002E-3</v>
      </c>
      <c r="BC199">
        <v>1.7100000000000001E-2</v>
      </c>
    </row>
    <row r="200" spans="1:55">
      <c r="A200" s="2" t="s">
        <v>329</v>
      </c>
      <c r="B200" s="2" t="s">
        <v>1279</v>
      </c>
      <c r="C200" s="3">
        <v>9469.73</v>
      </c>
      <c r="D200" s="3">
        <v>115</v>
      </c>
      <c r="E200" s="3">
        <v>1089019.3500000001</v>
      </c>
      <c r="F200">
        <v>2</v>
      </c>
      <c r="G200">
        <v>4</v>
      </c>
      <c r="H200">
        <v>29</v>
      </c>
      <c r="I200" s="348">
        <f t="shared" si="26"/>
        <v>35</v>
      </c>
      <c r="J200" s="3">
        <v>39407.51</v>
      </c>
      <c r="K200" s="3">
        <v>132078.70000000001</v>
      </c>
      <c r="L200" s="3">
        <v>20575.41</v>
      </c>
      <c r="M200" s="3">
        <v>0</v>
      </c>
      <c r="N200" s="4">
        <v>192061.62000000002</v>
      </c>
      <c r="O200" s="4">
        <v>19703.759999999998</v>
      </c>
      <c r="P200" s="3">
        <v>0</v>
      </c>
      <c r="Q200" s="3">
        <v>0</v>
      </c>
      <c r="R200" s="3">
        <v>0</v>
      </c>
      <c r="S200" s="348">
        <f t="shared" si="27"/>
        <v>0</v>
      </c>
      <c r="T200" s="3">
        <v>0</v>
      </c>
      <c r="U200" s="3">
        <v>0</v>
      </c>
      <c r="V200" s="3">
        <v>0</v>
      </c>
      <c r="W200" s="3">
        <v>0</v>
      </c>
      <c r="X200" s="3">
        <v>0</v>
      </c>
      <c r="Y200" s="2">
        <v>0</v>
      </c>
      <c r="Z200" s="3">
        <v>0</v>
      </c>
      <c r="AA200" s="3">
        <v>0</v>
      </c>
      <c r="AB200" s="3">
        <v>0</v>
      </c>
      <c r="AC200" s="3">
        <v>26609.67</v>
      </c>
      <c r="AD200" s="3">
        <v>186795.46522688799</v>
      </c>
      <c r="AE200" s="3">
        <v>39488.660000000003</v>
      </c>
      <c r="AF200" s="3">
        <v>85940.29</v>
      </c>
      <c r="AG200" s="3">
        <v>73315.94</v>
      </c>
      <c r="AH200" s="3">
        <v>188526.7</v>
      </c>
      <c r="AI200" s="348">
        <f t="shared" si="28"/>
        <v>261842.64</v>
      </c>
      <c r="AJ200" s="3">
        <v>22601.513999999999</v>
      </c>
      <c r="AK200" s="3">
        <v>36000</v>
      </c>
      <c r="AL200" s="348">
        <f t="shared" si="29"/>
        <v>29651.7973332</v>
      </c>
      <c r="AM200" s="3">
        <v>15067676</v>
      </c>
      <c r="AN200" s="3">
        <v>15058904</v>
      </c>
      <c r="AO200" s="269">
        <v>1</v>
      </c>
      <c r="AP200" s="269">
        <v>1</v>
      </c>
      <c r="AQ200" s="269">
        <v>0</v>
      </c>
      <c r="AR200" s="174">
        <v>65216.05</v>
      </c>
      <c r="AS200" s="174">
        <v>66520</v>
      </c>
      <c r="AT200" s="174">
        <v>96805</v>
      </c>
      <c r="AU200" s="174">
        <v>98741</v>
      </c>
      <c r="AV200" s="174">
        <v>46784.33</v>
      </c>
      <c r="AW200" s="174">
        <v>47720</v>
      </c>
      <c r="AX200" s="67">
        <v>154689.75</v>
      </c>
      <c r="AY200" s="67">
        <v>6351.09</v>
      </c>
      <c r="AZ200" s="206">
        <v>3.1930000000000001</v>
      </c>
      <c r="BA200">
        <v>4.8578999999999997E-2</v>
      </c>
      <c r="BB200">
        <v>4.0270000000000002E-3</v>
      </c>
      <c r="BC200">
        <v>1.7100000000000001E-2</v>
      </c>
    </row>
    <row r="201" spans="1:55">
      <c r="A201" s="2" t="s">
        <v>331</v>
      </c>
      <c r="B201" s="2" t="s">
        <v>332</v>
      </c>
      <c r="C201" s="3">
        <v>8539.77</v>
      </c>
      <c r="D201" s="3">
        <v>5688.28</v>
      </c>
      <c r="E201" s="3">
        <v>48576590.979999997</v>
      </c>
      <c r="F201">
        <v>24</v>
      </c>
      <c r="G201">
        <v>37</v>
      </c>
      <c r="H201">
        <v>804</v>
      </c>
      <c r="I201" s="348">
        <f t="shared" si="26"/>
        <v>865</v>
      </c>
      <c r="J201" s="3">
        <v>345580.04</v>
      </c>
      <c r="K201" s="3">
        <v>6189290.29</v>
      </c>
      <c r="L201" s="3">
        <v>1060773.1200000001</v>
      </c>
      <c r="M201" s="3">
        <v>0</v>
      </c>
      <c r="N201" s="4">
        <v>7595643.4500000002</v>
      </c>
      <c r="O201" s="4">
        <v>224160.02</v>
      </c>
      <c r="P201" s="3">
        <v>130</v>
      </c>
      <c r="Q201" s="3">
        <v>60</v>
      </c>
      <c r="R201" s="3">
        <v>43</v>
      </c>
      <c r="S201" s="348">
        <f t="shared" si="27"/>
        <v>233</v>
      </c>
      <c r="T201" s="3">
        <v>294161.86</v>
      </c>
      <c r="U201" s="3">
        <v>284.41000000000003</v>
      </c>
      <c r="V201" s="3">
        <v>156142.32999999999</v>
      </c>
      <c r="W201" s="3">
        <v>120</v>
      </c>
      <c r="X201" s="3">
        <v>10</v>
      </c>
      <c r="Y201" s="2">
        <v>0</v>
      </c>
      <c r="Z201" s="3">
        <v>1040910.02</v>
      </c>
      <c r="AA201" s="3">
        <v>86712.35</v>
      </c>
      <c r="AB201" s="3">
        <v>0</v>
      </c>
      <c r="AC201" s="3">
        <v>123351.51</v>
      </c>
      <c r="AD201" s="3">
        <v>979925.32222841796</v>
      </c>
      <c r="AE201" s="3">
        <v>373329.94</v>
      </c>
      <c r="AF201" s="3">
        <v>1459458.72</v>
      </c>
      <c r="AG201" s="3">
        <v>2125261.89</v>
      </c>
      <c r="AH201" s="3">
        <v>5464959.1399999997</v>
      </c>
      <c r="AI201" s="348">
        <f t="shared" si="28"/>
        <v>7590221.0299999993</v>
      </c>
      <c r="AJ201" s="3">
        <v>995380</v>
      </c>
      <c r="AK201" s="3">
        <v>995380</v>
      </c>
      <c r="AL201" s="348">
        <f t="shared" si="29"/>
        <v>995380</v>
      </c>
      <c r="AM201" s="3">
        <v>671839430</v>
      </c>
      <c r="AN201" s="3">
        <v>623165390</v>
      </c>
      <c r="AO201" s="269">
        <v>1</v>
      </c>
      <c r="AP201" s="269">
        <v>1</v>
      </c>
      <c r="AQ201" s="269">
        <v>0</v>
      </c>
      <c r="AR201" s="174">
        <v>65216.05</v>
      </c>
      <c r="AS201" s="174">
        <v>66520</v>
      </c>
      <c r="AT201" s="174">
        <v>96805</v>
      </c>
      <c r="AU201" s="174">
        <v>98741</v>
      </c>
      <c r="AV201" s="174">
        <v>46784.33</v>
      </c>
      <c r="AW201" s="174">
        <v>47720</v>
      </c>
      <c r="AX201" s="67">
        <v>2030816.99</v>
      </c>
      <c r="AY201" s="67">
        <v>78077.33</v>
      </c>
      <c r="AZ201" s="206">
        <v>40.435000000000002</v>
      </c>
      <c r="BA201">
        <v>4.8578999999999997E-2</v>
      </c>
      <c r="BB201">
        <v>4.0270000000000002E-3</v>
      </c>
      <c r="BC201">
        <v>1.7100000000000001E-2</v>
      </c>
    </row>
    <row r="202" spans="1:55">
      <c r="A202" s="2" t="s">
        <v>333</v>
      </c>
      <c r="B202" s="2" t="s">
        <v>334</v>
      </c>
      <c r="C202" s="3">
        <v>8598.34</v>
      </c>
      <c r="D202" s="3">
        <v>1075</v>
      </c>
      <c r="E202" s="3">
        <v>9243215.2899999991</v>
      </c>
      <c r="F202">
        <v>11</v>
      </c>
      <c r="G202">
        <v>14</v>
      </c>
      <c r="H202">
        <v>148</v>
      </c>
      <c r="I202" s="348">
        <f t="shared" si="26"/>
        <v>173</v>
      </c>
      <c r="J202" s="3">
        <v>136787.85</v>
      </c>
      <c r="K202" s="3">
        <v>1223749.1200000001</v>
      </c>
      <c r="L202" s="3">
        <v>259350.6</v>
      </c>
      <c r="M202" s="3">
        <v>0</v>
      </c>
      <c r="N202" s="4">
        <v>1619887.5700000003</v>
      </c>
      <c r="O202" s="4">
        <v>107476.17</v>
      </c>
      <c r="P202" s="3">
        <v>74</v>
      </c>
      <c r="Q202" s="3">
        <v>32</v>
      </c>
      <c r="R202" s="3">
        <v>18</v>
      </c>
      <c r="S202" s="348">
        <f t="shared" si="27"/>
        <v>124</v>
      </c>
      <c r="T202" s="3">
        <v>164329.95000000001</v>
      </c>
      <c r="U202" s="3">
        <v>53.75</v>
      </c>
      <c r="V202" s="3">
        <v>30497.279999999999</v>
      </c>
      <c r="W202" s="3">
        <v>51</v>
      </c>
      <c r="X202" s="3">
        <v>11</v>
      </c>
      <c r="Y202" s="2">
        <v>0</v>
      </c>
      <c r="Z202" s="3">
        <v>451831.4</v>
      </c>
      <c r="AA202" s="3">
        <v>97342.57</v>
      </c>
      <c r="AB202" s="3">
        <v>0</v>
      </c>
      <c r="AC202" s="3">
        <v>89289.07</v>
      </c>
      <c r="AD202" s="3">
        <v>535092.1137935695</v>
      </c>
      <c r="AE202" s="3">
        <v>238155.07</v>
      </c>
      <c r="AF202" s="3">
        <v>414131.26</v>
      </c>
      <c r="AG202" s="3">
        <v>370427.39</v>
      </c>
      <c r="AH202" s="3">
        <v>952527.56</v>
      </c>
      <c r="AI202" s="348">
        <f t="shared" si="28"/>
        <v>1322954.9500000002</v>
      </c>
      <c r="AJ202" s="3">
        <v>500265.07799999998</v>
      </c>
      <c r="AK202" s="3">
        <v>612158</v>
      </c>
      <c r="AL202" s="348">
        <f t="shared" si="29"/>
        <v>559143.13355639996</v>
      </c>
      <c r="AM202" s="3">
        <v>333510052</v>
      </c>
      <c r="AN202" s="3">
        <v>292703579</v>
      </c>
      <c r="AO202" s="269">
        <v>1</v>
      </c>
      <c r="AP202" s="269">
        <v>1</v>
      </c>
      <c r="AQ202" s="269">
        <v>0.04</v>
      </c>
      <c r="AR202" s="174">
        <v>65216.05</v>
      </c>
      <c r="AS202" s="174">
        <v>66520</v>
      </c>
      <c r="AT202" s="174">
        <v>96805</v>
      </c>
      <c r="AU202" s="174">
        <v>98741</v>
      </c>
      <c r="AV202" s="174">
        <v>46784.33</v>
      </c>
      <c r="AW202" s="174">
        <v>47720</v>
      </c>
      <c r="AX202" s="67">
        <v>1235595.52</v>
      </c>
      <c r="AY202" s="67">
        <v>46912.81</v>
      </c>
      <c r="AZ202" s="206">
        <v>18.207999999999998</v>
      </c>
      <c r="BA202">
        <v>4.8578999999999997E-2</v>
      </c>
      <c r="BB202">
        <v>4.0270000000000002E-3</v>
      </c>
      <c r="BC202">
        <v>1.7100000000000001E-2</v>
      </c>
    </row>
    <row r="203" spans="1:55">
      <c r="A203" s="2" t="s">
        <v>335</v>
      </c>
      <c r="B203" s="2" t="s">
        <v>336</v>
      </c>
      <c r="C203" s="3">
        <v>8597.27</v>
      </c>
      <c r="D203" s="3">
        <v>960</v>
      </c>
      <c r="E203" s="3">
        <v>8253382.7699999996</v>
      </c>
      <c r="F203">
        <v>13</v>
      </c>
      <c r="G203">
        <v>12</v>
      </c>
      <c r="H203">
        <v>95</v>
      </c>
      <c r="I203" s="348">
        <f t="shared" si="26"/>
        <v>120</v>
      </c>
      <c r="J203" s="3">
        <v>116113.89</v>
      </c>
      <c r="K203" s="3">
        <v>793276.58</v>
      </c>
      <c r="L203" s="3">
        <v>166858.88</v>
      </c>
      <c r="M203" s="3">
        <v>0</v>
      </c>
      <c r="N203" s="4">
        <v>1076249.3500000001</v>
      </c>
      <c r="O203" s="4">
        <v>125790.05</v>
      </c>
      <c r="P203" s="3">
        <v>310</v>
      </c>
      <c r="Q203" s="3">
        <v>116</v>
      </c>
      <c r="R203" s="3">
        <v>101</v>
      </c>
      <c r="S203" s="348">
        <f t="shared" si="27"/>
        <v>527</v>
      </c>
      <c r="T203" s="3">
        <v>0</v>
      </c>
      <c r="U203" s="3">
        <v>48</v>
      </c>
      <c r="V203" s="3">
        <v>26325.759999999998</v>
      </c>
      <c r="W203" s="3">
        <v>61</v>
      </c>
      <c r="X203" s="3">
        <v>0</v>
      </c>
      <c r="Y203" s="2">
        <v>0</v>
      </c>
      <c r="Z203" s="3">
        <v>529260.54</v>
      </c>
      <c r="AA203" s="3">
        <v>0</v>
      </c>
      <c r="AB203" s="3">
        <v>0</v>
      </c>
      <c r="AC203" s="3">
        <v>50703.79</v>
      </c>
      <c r="AD203" s="3">
        <v>208806.55771641262</v>
      </c>
      <c r="AE203" s="3">
        <v>263257.71000000002</v>
      </c>
      <c r="AF203" s="3">
        <v>528899.97</v>
      </c>
      <c r="AG203" s="3">
        <v>208838.69</v>
      </c>
      <c r="AH203" s="3">
        <v>537013.79</v>
      </c>
      <c r="AI203" s="348">
        <f t="shared" si="28"/>
        <v>745852.48</v>
      </c>
      <c r="AJ203" s="3">
        <v>672176</v>
      </c>
      <c r="AK203" s="3">
        <v>672176</v>
      </c>
      <c r="AL203" s="348">
        <f t="shared" si="29"/>
        <v>672176</v>
      </c>
      <c r="AM203" s="3">
        <v>460821635</v>
      </c>
      <c r="AN203" s="3">
        <v>479822588</v>
      </c>
      <c r="AO203" s="269">
        <v>1</v>
      </c>
      <c r="AP203" s="269">
        <v>1</v>
      </c>
      <c r="AQ203" s="269">
        <v>0</v>
      </c>
      <c r="AR203" s="174">
        <v>65216.05</v>
      </c>
      <c r="AS203" s="174">
        <v>66520</v>
      </c>
      <c r="AT203" s="174">
        <v>96805</v>
      </c>
      <c r="AU203" s="174">
        <v>98741</v>
      </c>
      <c r="AV203" s="174">
        <v>46784.33</v>
      </c>
      <c r="AW203" s="174">
        <v>47720</v>
      </c>
      <c r="AX203" s="67">
        <v>1167424.78</v>
      </c>
      <c r="AY203" s="67">
        <v>43912.35</v>
      </c>
      <c r="AZ203" s="206">
        <v>19.635000000000002</v>
      </c>
      <c r="BA203">
        <v>4.8578999999999997E-2</v>
      </c>
      <c r="BB203">
        <v>4.0270000000000002E-3</v>
      </c>
      <c r="BC203">
        <v>1.7100000000000001E-2</v>
      </c>
    </row>
    <row r="204" spans="1:55">
      <c r="A204" s="2" t="s">
        <v>337</v>
      </c>
      <c r="B204" s="2" t="s">
        <v>338</v>
      </c>
      <c r="C204" s="3">
        <v>10840.85</v>
      </c>
      <c r="D204" s="3">
        <v>303</v>
      </c>
      <c r="E204" s="3">
        <v>3284779.05</v>
      </c>
      <c r="F204">
        <v>1</v>
      </c>
      <c r="G204">
        <v>2</v>
      </c>
      <c r="H204">
        <v>52</v>
      </c>
      <c r="I204" s="348">
        <f t="shared" si="26"/>
        <v>55</v>
      </c>
      <c r="J204" s="3">
        <v>19263.21</v>
      </c>
      <c r="K204" s="3">
        <v>340072.7</v>
      </c>
      <c r="L204" s="3">
        <v>73204.539999999994</v>
      </c>
      <c r="M204" s="3">
        <v>0</v>
      </c>
      <c r="N204" s="4">
        <v>432540.45</v>
      </c>
      <c r="O204" s="4">
        <v>9631.61</v>
      </c>
      <c r="P204" s="3">
        <v>31</v>
      </c>
      <c r="Q204" s="3">
        <v>6</v>
      </c>
      <c r="R204" s="3">
        <v>12</v>
      </c>
      <c r="S204" s="348">
        <f t="shared" si="27"/>
        <v>49</v>
      </c>
      <c r="T204" s="3">
        <v>59119.31</v>
      </c>
      <c r="U204" s="3">
        <v>15.15</v>
      </c>
      <c r="V204" s="3">
        <v>8586.61</v>
      </c>
      <c r="W204" s="3">
        <v>6</v>
      </c>
      <c r="X204" s="3">
        <v>0</v>
      </c>
      <c r="Y204" s="2">
        <v>0</v>
      </c>
      <c r="Z204" s="3">
        <v>53095.61</v>
      </c>
      <c r="AA204" s="3">
        <v>0</v>
      </c>
      <c r="AB204" s="3">
        <v>0</v>
      </c>
      <c r="AC204" s="3">
        <v>40761.57</v>
      </c>
      <c r="AD204" s="3">
        <v>196909.87181454987</v>
      </c>
      <c r="AE204" s="3">
        <v>89320.49</v>
      </c>
      <c r="AF204" s="3">
        <v>140741.46</v>
      </c>
      <c r="AG204" s="3">
        <v>56314.15</v>
      </c>
      <c r="AH204" s="3">
        <v>144807.79999999999</v>
      </c>
      <c r="AI204" s="348">
        <f t="shared" si="28"/>
        <v>201121.94999999998</v>
      </c>
      <c r="AJ204" s="3">
        <v>308389.50150000001</v>
      </c>
      <c r="AK204" s="3">
        <v>482098.90250000003</v>
      </c>
      <c r="AL204" s="348">
        <f t="shared" si="29"/>
        <v>399795.38830620004</v>
      </c>
      <c r="AM204" s="3">
        <v>205593001</v>
      </c>
      <c r="AN204" s="3">
        <v>192839561</v>
      </c>
      <c r="AO204" s="269">
        <v>1</v>
      </c>
      <c r="AP204" s="269">
        <v>1</v>
      </c>
      <c r="AQ204" s="269">
        <v>0.04</v>
      </c>
      <c r="AR204" s="174">
        <v>65216.05</v>
      </c>
      <c r="AS204" s="174">
        <v>66520</v>
      </c>
      <c r="AT204" s="174">
        <v>96805</v>
      </c>
      <c r="AU204" s="174">
        <v>98741</v>
      </c>
      <c r="AV204" s="174">
        <v>46784.33</v>
      </c>
      <c r="AW204" s="174">
        <v>47720</v>
      </c>
      <c r="AX204" s="67">
        <v>451626.64</v>
      </c>
      <c r="AY204" s="67">
        <v>19076.02</v>
      </c>
      <c r="AZ204" s="206">
        <v>4.6230000000000002</v>
      </c>
      <c r="BA204">
        <v>4.8578999999999997E-2</v>
      </c>
      <c r="BB204">
        <v>4.0270000000000002E-3</v>
      </c>
      <c r="BC204">
        <v>1.7100000000000001E-2</v>
      </c>
    </row>
    <row r="205" spans="1:55">
      <c r="A205" s="2" t="s">
        <v>339</v>
      </c>
      <c r="B205" s="2" t="s">
        <v>340</v>
      </c>
      <c r="C205" s="3">
        <v>9007.5499999999993</v>
      </c>
      <c r="D205" s="3">
        <v>679.17</v>
      </c>
      <c r="E205" s="3">
        <v>6117658.6699999999</v>
      </c>
      <c r="F205">
        <v>5</v>
      </c>
      <c r="G205">
        <v>4</v>
      </c>
      <c r="H205">
        <v>76</v>
      </c>
      <c r="I205" s="348">
        <f t="shared" si="26"/>
        <v>85</v>
      </c>
      <c r="J205" s="3">
        <v>0</v>
      </c>
      <c r="K205" s="3">
        <v>0</v>
      </c>
      <c r="L205" s="3">
        <v>120272.09</v>
      </c>
      <c r="M205" s="3">
        <v>48592.39</v>
      </c>
      <c r="N205" s="4">
        <v>120272.09</v>
      </c>
      <c r="O205" s="4">
        <v>0</v>
      </c>
      <c r="P205" s="3">
        <v>9</v>
      </c>
      <c r="Q205" s="3">
        <v>4</v>
      </c>
      <c r="R205" s="3">
        <v>0</v>
      </c>
      <c r="S205" s="348">
        <f t="shared" si="27"/>
        <v>13</v>
      </c>
      <c r="T205" s="3">
        <v>17836.66</v>
      </c>
      <c r="U205" s="3">
        <v>33.96</v>
      </c>
      <c r="V205" s="3">
        <v>18695.12</v>
      </c>
      <c r="W205" s="3">
        <v>35</v>
      </c>
      <c r="X205" s="3">
        <v>0</v>
      </c>
      <c r="Y205" s="2">
        <v>0</v>
      </c>
      <c r="Z205" s="3">
        <v>303553.15000000002</v>
      </c>
      <c r="AA205" s="3">
        <v>0</v>
      </c>
      <c r="AB205" s="3">
        <v>0</v>
      </c>
      <c r="AC205" s="3">
        <v>87982.64</v>
      </c>
      <c r="AD205" s="3">
        <v>625297.57365110959</v>
      </c>
      <c r="AE205" s="3">
        <v>6009.14</v>
      </c>
      <c r="AF205" s="3">
        <v>165871.43</v>
      </c>
      <c r="AG205" s="3">
        <v>0</v>
      </c>
      <c r="AH205" s="3">
        <v>0</v>
      </c>
      <c r="AI205" s="348">
        <f t="shared" si="28"/>
        <v>0</v>
      </c>
      <c r="AJ205" s="3">
        <v>1607600</v>
      </c>
      <c r="AK205" s="3">
        <v>1770417.88</v>
      </c>
      <c r="AL205" s="348">
        <f t="shared" si="29"/>
        <v>1693274.7684559999</v>
      </c>
      <c r="AM205" s="3">
        <v>1345097716</v>
      </c>
      <c r="AN205" s="3">
        <v>1309187589</v>
      </c>
      <c r="AO205" s="269">
        <v>1</v>
      </c>
      <c r="AP205" s="269">
        <v>1</v>
      </c>
      <c r="AQ205" s="269">
        <v>0</v>
      </c>
      <c r="AR205" s="174">
        <v>65216.05</v>
      </c>
      <c r="AS205" s="174">
        <v>66520</v>
      </c>
      <c r="AT205" s="174">
        <v>96805</v>
      </c>
      <c r="AU205" s="174">
        <v>98741</v>
      </c>
      <c r="AV205" s="174">
        <v>46784.33</v>
      </c>
      <c r="AW205" s="174">
        <v>47720</v>
      </c>
      <c r="AX205" s="67">
        <v>838791.52</v>
      </c>
      <c r="AY205" s="67">
        <v>32495.51</v>
      </c>
      <c r="AZ205" s="206">
        <v>14.369</v>
      </c>
      <c r="BA205">
        <v>4.8578999999999997E-2</v>
      </c>
      <c r="BB205">
        <v>4.0270000000000002E-3</v>
      </c>
      <c r="BC205">
        <v>1.7100000000000001E-2</v>
      </c>
    </row>
    <row r="206" spans="1:55">
      <c r="A206" s="2" t="s">
        <v>341</v>
      </c>
      <c r="B206" s="2" t="s">
        <v>342</v>
      </c>
      <c r="C206" s="3">
        <v>8457.91</v>
      </c>
      <c r="D206" s="3">
        <v>1055</v>
      </c>
      <c r="E206" s="3">
        <v>8923093.5199999996</v>
      </c>
      <c r="F206">
        <v>10</v>
      </c>
      <c r="G206">
        <v>10</v>
      </c>
      <c r="H206">
        <v>125</v>
      </c>
      <c r="I206" s="348">
        <f t="shared" si="26"/>
        <v>145</v>
      </c>
      <c r="J206" s="3">
        <v>95826.74</v>
      </c>
      <c r="K206" s="3">
        <v>1033783.28</v>
      </c>
      <c r="L206" s="3">
        <v>233404.53</v>
      </c>
      <c r="M206" s="3">
        <v>0</v>
      </c>
      <c r="N206" s="4">
        <v>1363014.55</v>
      </c>
      <c r="O206" s="4">
        <v>95826.74</v>
      </c>
      <c r="P206" s="3">
        <v>107</v>
      </c>
      <c r="Q206" s="3">
        <v>44</v>
      </c>
      <c r="R206" s="3">
        <v>66</v>
      </c>
      <c r="S206" s="348">
        <f t="shared" si="27"/>
        <v>217</v>
      </c>
      <c r="T206" s="3">
        <v>256199.33</v>
      </c>
      <c r="U206" s="3">
        <v>52.75</v>
      </c>
      <c r="V206" s="3">
        <v>28996.5</v>
      </c>
      <c r="W206" s="3">
        <v>75</v>
      </c>
      <c r="X206" s="3">
        <v>0</v>
      </c>
      <c r="Y206" s="2">
        <v>0</v>
      </c>
      <c r="Z206" s="3">
        <v>650569.77</v>
      </c>
      <c r="AA206" s="3">
        <v>0</v>
      </c>
      <c r="AB206" s="3">
        <v>0</v>
      </c>
      <c r="AC206" s="3">
        <v>150808.01999999999</v>
      </c>
      <c r="AD206" s="3">
        <v>960237.09404924314</v>
      </c>
      <c r="AE206" s="3">
        <v>312761.59999999998</v>
      </c>
      <c r="AF206" s="3">
        <v>479777.62</v>
      </c>
      <c r="AG206" s="3">
        <v>285280.34000000003</v>
      </c>
      <c r="AH206" s="3">
        <v>733578.01</v>
      </c>
      <c r="AI206" s="348">
        <f t="shared" si="28"/>
        <v>1018858.3500000001</v>
      </c>
      <c r="AJ206" s="3">
        <v>761303.76150000002</v>
      </c>
      <c r="AK206" s="3">
        <v>900000</v>
      </c>
      <c r="AL206" s="348">
        <f t="shared" si="29"/>
        <v>834285.72219870007</v>
      </c>
      <c r="AM206" s="3">
        <v>507535841</v>
      </c>
      <c r="AN206" s="3">
        <v>504862714</v>
      </c>
      <c r="AO206" s="269">
        <v>1</v>
      </c>
      <c r="AP206" s="269">
        <v>1</v>
      </c>
      <c r="AQ206" s="269">
        <v>0</v>
      </c>
      <c r="AR206" s="174">
        <v>65216.05</v>
      </c>
      <c r="AS206" s="174">
        <v>66520</v>
      </c>
      <c r="AT206" s="174">
        <v>96805</v>
      </c>
      <c r="AU206" s="174">
        <v>98741</v>
      </c>
      <c r="AV206" s="174">
        <v>46784.33</v>
      </c>
      <c r="AW206" s="174">
        <v>47720</v>
      </c>
      <c r="AX206" s="67">
        <v>1192587.04</v>
      </c>
      <c r="AY206" s="67">
        <v>43913.26</v>
      </c>
      <c r="AZ206" s="206">
        <v>18.547999999999998</v>
      </c>
      <c r="BA206">
        <v>4.8578999999999997E-2</v>
      </c>
      <c r="BB206">
        <v>4.0270000000000002E-3</v>
      </c>
      <c r="BC206">
        <v>1.7100000000000001E-2</v>
      </c>
    </row>
    <row r="207" spans="1:55">
      <c r="A207" s="2" t="s">
        <v>343</v>
      </c>
      <c r="B207" s="2" t="s">
        <v>344</v>
      </c>
      <c r="C207" s="3">
        <v>9575.69</v>
      </c>
      <c r="D207" s="3">
        <v>518</v>
      </c>
      <c r="E207" s="3">
        <v>4960209.4000000004</v>
      </c>
      <c r="F207">
        <v>7</v>
      </c>
      <c r="G207">
        <v>7</v>
      </c>
      <c r="H207">
        <v>69</v>
      </c>
      <c r="I207" s="348">
        <f t="shared" si="26"/>
        <v>83</v>
      </c>
      <c r="J207" s="3">
        <v>67540.87</v>
      </c>
      <c r="K207" s="3">
        <v>574607.79</v>
      </c>
      <c r="L207" s="3">
        <v>96186.52</v>
      </c>
      <c r="M207" s="3">
        <v>0</v>
      </c>
      <c r="N207" s="4">
        <v>738335.18</v>
      </c>
      <c r="O207" s="4">
        <v>67540.87</v>
      </c>
      <c r="P207" s="3">
        <v>48</v>
      </c>
      <c r="Q207" s="3">
        <v>25</v>
      </c>
      <c r="R207" s="3">
        <v>15</v>
      </c>
      <c r="S207" s="348">
        <f t="shared" si="27"/>
        <v>88</v>
      </c>
      <c r="T207" s="3">
        <v>112933.74</v>
      </c>
      <c r="U207" s="3">
        <v>0</v>
      </c>
      <c r="V207" s="3">
        <v>0</v>
      </c>
      <c r="W207" s="3">
        <v>22</v>
      </c>
      <c r="X207" s="3">
        <v>8</v>
      </c>
      <c r="Y207" s="2">
        <v>0</v>
      </c>
      <c r="Z207" s="3">
        <v>191014.54</v>
      </c>
      <c r="AA207" s="3">
        <v>69385.11</v>
      </c>
      <c r="AB207" s="3">
        <v>0</v>
      </c>
      <c r="AC207" s="3">
        <v>61742.14</v>
      </c>
      <c r="AD207" s="3">
        <v>251182.52965981213</v>
      </c>
      <c r="AE207" s="3">
        <v>153853.15</v>
      </c>
      <c r="AF207" s="3">
        <v>245134.9</v>
      </c>
      <c r="AG207" s="3">
        <v>42209.15</v>
      </c>
      <c r="AH207" s="3">
        <v>108537.82</v>
      </c>
      <c r="AI207" s="348">
        <f t="shared" si="28"/>
        <v>150746.97</v>
      </c>
      <c r="AJ207" s="3">
        <v>819003.46799999999</v>
      </c>
      <c r="AK207" s="3">
        <v>1205391.3425</v>
      </c>
      <c r="AL207" s="348">
        <f t="shared" si="29"/>
        <v>1022320.7675619</v>
      </c>
      <c r="AM207" s="3">
        <v>546002312</v>
      </c>
      <c r="AN207" s="3">
        <v>482156537</v>
      </c>
      <c r="AO207" s="269">
        <v>1</v>
      </c>
      <c r="AP207" s="269">
        <v>1</v>
      </c>
      <c r="AQ207" s="269">
        <v>0</v>
      </c>
      <c r="AR207" s="174">
        <v>65216.05</v>
      </c>
      <c r="AS207" s="174">
        <v>66520</v>
      </c>
      <c r="AT207" s="174">
        <v>96805</v>
      </c>
      <c r="AU207" s="174">
        <v>98741</v>
      </c>
      <c r="AV207" s="174">
        <v>46784.33</v>
      </c>
      <c r="AW207" s="174">
        <v>47720</v>
      </c>
      <c r="AX207" s="67">
        <v>652458.15</v>
      </c>
      <c r="AY207" s="67">
        <v>26079.78</v>
      </c>
      <c r="AZ207" s="206">
        <v>10.055</v>
      </c>
      <c r="BA207">
        <v>4.8578999999999997E-2</v>
      </c>
      <c r="BB207">
        <v>4.0270000000000002E-3</v>
      </c>
      <c r="BC207">
        <v>1.7100000000000001E-2</v>
      </c>
    </row>
    <row r="208" spans="1:55">
      <c r="A208" s="2" t="s">
        <v>345</v>
      </c>
      <c r="B208" s="2" t="s">
        <v>346</v>
      </c>
      <c r="C208" s="3">
        <v>8443.9599999999991</v>
      </c>
      <c r="D208" s="3">
        <v>1013</v>
      </c>
      <c r="E208" s="3">
        <v>8553732.9199999999</v>
      </c>
      <c r="F208">
        <v>12</v>
      </c>
      <c r="G208">
        <v>23</v>
      </c>
      <c r="H208">
        <v>215</v>
      </c>
      <c r="I208" s="348">
        <f t="shared" si="26"/>
        <v>250</v>
      </c>
      <c r="J208" s="3">
        <v>0</v>
      </c>
      <c r="K208" s="3">
        <v>0</v>
      </c>
      <c r="L208" s="3">
        <v>347916.76</v>
      </c>
      <c r="M208" s="3">
        <v>116621.73</v>
      </c>
      <c r="N208" s="4">
        <v>347916.76</v>
      </c>
      <c r="O208" s="4">
        <v>0</v>
      </c>
      <c r="P208" s="3">
        <v>32</v>
      </c>
      <c r="Q208" s="3">
        <v>16</v>
      </c>
      <c r="R208" s="3">
        <v>9</v>
      </c>
      <c r="S208" s="348">
        <f t="shared" si="27"/>
        <v>57</v>
      </c>
      <c r="T208" s="3">
        <v>73349.7</v>
      </c>
      <c r="U208" s="3">
        <v>50.65</v>
      </c>
      <c r="V208" s="3">
        <v>27851.9</v>
      </c>
      <c r="W208" s="3">
        <v>56</v>
      </c>
      <c r="X208" s="3">
        <v>0</v>
      </c>
      <c r="Y208" s="2">
        <v>0</v>
      </c>
      <c r="Z208" s="3">
        <v>485802.59</v>
      </c>
      <c r="AA208" s="3">
        <v>0</v>
      </c>
      <c r="AB208" s="3">
        <v>0</v>
      </c>
      <c r="AC208" s="3">
        <v>76953.600000000006</v>
      </c>
      <c r="AD208" s="3">
        <v>905144.9062242849</v>
      </c>
      <c r="AE208" s="3">
        <v>286721.98</v>
      </c>
      <c r="AF208" s="3">
        <v>401658.76</v>
      </c>
      <c r="AG208" s="3">
        <v>0</v>
      </c>
      <c r="AH208" s="3">
        <v>0</v>
      </c>
      <c r="AI208" s="348">
        <f t="shared" si="28"/>
        <v>0</v>
      </c>
      <c r="AJ208" s="3">
        <v>2562875</v>
      </c>
      <c r="AK208" s="3">
        <v>2627690.12</v>
      </c>
      <c r="AL208" s="348">
        <f t="shared" si="29"/>
        <v>2596980.7161440002</v>
      </c>
      <c r="AM208" s="3">
        <v>1832541714</v>
      </c>
      <c r="AN208" s="3">
        <v>1815764521</v>
      </c>
      <c r="AO208" s="269">
        <v>1</v>
      </c>
      <c r="AP208" s="269">
        <v>1</v>
      </c>
      <c r="AQ208" s="269">
        <v>0</v>
      </c>
      <c r="AR208" s="174">
        <v>65216.05</v>
      </c>
      <c r="AS208" s="174">
        <v>66520</v>
      </c>
      <c r="AT208" s="174">
        <v>96805</v>
      </c>
      <c r="AU208" s="174">
        <v>98741</v>
      </c>
      <c r="AV208" s="174">
        <v>46784.33</v>
      </c>
      <c r="AW208" s="174">
        <v>47720</v>
      </c>
      <c r="AX208" s="67">
        <v>1224688.72</v>
      </c>
      <c r="AY208" s="67">
        <v>45046.57</v>
      </c>
      <c r="AZ208" s="206">
        <v>18.82</v>
      </c>
      <c r="BA208">
        <v>4.8578999999999997E-2</v>
      </c>
      <c r="BB208">
        <v>4.0270000000000002E-3</v>
      </c>
      <c r="BC208">
        <v>1.7100000000000001E-2</v>
      </c>
    </row>
    <row r="209" spans="1:55">
      <c r="A209" s="2" t="s">
        <v>347</v>
      </c>
      <c r="B209" s="2" t="s">
        <v>348</v>
      </c>
      <c r="C209" s="3">
        <v>9314.59</v>
      </c>
      <c r="D209" s="3">
        <v>536</v>
      </c>
      <c r="E209" s="3">
        <v>4992622.29</v>
      </c>
      <c r="F209">
        <v>0</v>
      </c>
      <c r="G209">
        <v>5</v>
      </c>
      <c r="H209">
        <v>80</v>
      </c>
      <c r="I209" s="348">
        <f t="shared" si="26"/>
        <v>85</v>
      </c>
      <c r="J209" s="3">
        <v>48186.44</v>
      </c>
      <c r="K209" s="3">
        <v>601859.27</v>
      </c>
      <c r="L209" s="3">
        <v>144545.10999999999</v>
      </c>
      <c r="M209" s="3">
        <v>0</v>
      </c>
      <c r="N209" s="4">
        <v>794590.82</v>
      </c>
      <c r="O209" s="4">
        <v>0</v>
      </c>
      <c r="P209" s="3">
        <v>38</v>
      </c>
      <c r="Q209" s="3">
        <v>31</v>
      </c>
      <c r="R209" s="3">
        <v>15</v>
      </c>
      <c r="S209" s="348">
        <f t="shared" si="27"/>
        <v>84</v>
      </c>
      <c r="T209" s="3">
        <v>111026.07</v>
      </c>
      <c r="U209" s="3">
        <v>26.8</v>
      </c>
      <c r="V209" s="3">
        <v>14689.02</v>
      </c>
      <c r="W209" s="3">
        <v>35</v>
      </c>
      <c r="X209" s="3">
        <v>0</v>
      </c>
      <c r="Y209" s="2">
        <v>0</v>
      </c>
      <c r="Z209" s="3">
        <v>303553.15000000002</v>
      </c>
      <c r="AA209" s="3">
        <v>0</v>
      </c>
      <c r="AB209" s="3">
        <v>0</v>
      </c>
      <c r="AC209" s="3">
        <v>61785.97</v>
      </c>
      <c r="AD209" s="3">
        <v>482949.36931808252</v>
      </c>
      <c r="AE209" s="3">
        <v>150037.79999999999</v>
      </c>
      <c r="AF209" s="3">
        <v>218618.35</v>
      </c>
      <c r="AG209" s="3">
        <v>140929.85</v>
      </c>
      <c r="AH209" s="3">
        <v>362391.06</v>
      </c>
      <c r="AI209" s="348">
        <f t="shared" si="28"/>
        <v>503320.91000000003</v>
      </c>
      <c r="AJ209" s="3">
        <v>365062.13400000002</v>
      </c>
      <c r="AK209" s="3">
        <v>581644.84499999997</v>
      </c>
      <c r="AL209" s="348">
        <f t="shared" si="29"/>
        <v>479027.95652819995</v>
      </c>
      <c r="AM209" s="3">
        <v>243374756</v>
      </c>
      <c r="AN209" s="3">
        <v>232657938</v>
      </c>
      <c r="AO209" s="269">
        <v>1</v>
      </c>
      <c r="AP209" s="269">
        <v>1</v>
      </c>
      <c r="AQ209" s="269">
        <v>0</v>
      </c>
      <c r="AR209" s="174">
        <v>65216.05</v>
      </c>
      <c r="AS209" s="174">
        <v>66520</v>
      </c>
      <c r="AT209" s="174">
        <v>96805</v>
      </c>
      <c r="AU209" s="174">
        <v>98741</v>
      </c>
      <c r="AV209" s="174">
        <v>46784.33</v>
      </c>
      <c r="AW209" s="174">
        <v>47720</v>
      </c>
      <c r="AX209" s="67">
        <v>699908.51</v>
      </c>
      <c r="AY209" s="67">
        <v>27198.53</v>
      </c>
      <c r="AZ209" s="206">
        <v>10.259</v>
      </c>
      <c r="BA209">
        <v>4.8578999999999997E-2</v>
      </c>
      <c r="BB209">
        <v>4.0270000000000002E-3</v>
      </c>
      <c r="BC209">
        <v>1.7100000000000001E-2</v>
      </c>
    </row>
    <row r="210" spans="1:55">
      <c r="A210" s="2" t="s">
        <v>349</v>
      </c>
      <c r="B210" s="2" t="s">
        <v>350</v>
      </c>
      <c r="C210" s="3">
        <v>9305.16</v>
      </c>
      <c r="D210" s="3">
        <v>539</v>
      </c>
      <c r="E210" s="3">
        <v>5015482.78</v>
      </c>
      <c r="F210">
        <v>18</v>
      </c>
      <c r="G210">
        <v>11</v>
      </c>
      <c r="H210">
        <v>73</v>
      </c>
      <c r="I210" s="348">
        <f t="shared" si="26"/>
        <v>102</v>
      </c>
      <c r="J210" s="3">
        <v>106369.55</v>
      </c>
      <c r="K210" s="3">
        <v>607385.48</v>
      </c>
      <c r="L210" s="3">
        <v>150916.10999999999</v>
      </c>
      <c r="M210" s="3">
        <v>0</v>
      </c>
      <c r="N210" s="4">
        <v>864671.14</v>
      </c>
      <c r="O210" s="4">
        <v>174059.26</v>
      </c>
      <c r="P210" s="3">
        <v>75</v>
      </c>
      <c r="Q210" s="3">
        <v>31</v>
      </c>
      <c r="R210" s="3">
        <v>16</v>
      </c>
      <c r="S210" s="348">
        <f t="shared" si="27"/>
        <v>122</v>
      </c>
      <c r="T210" s="3">
        <v>0</v>
      </c>
      <c r="U210" s="3">
        <v>0</v>
      </c>
      <c r="V210" s="3">
        <v>0</v>
      </c>
      <c r="W210" s="3">
        <v>30</v>
      </c>
      <c r="X210" s="3">
        <v>4</v>
      </c>
      <c r="Y210" s="2">
        <v>0</v>
      </c>
      <c r="Z210" s="3">
        <v>260169.91</v>
      </c>
      <c r="AA210" s="3">
        <v>34692.86</v>
      </c>
      <c r="AB210" s="3">
        <v>0</v>
      </c>
      <c r="AC210" s="3">
        <v>41632.01</v>
      </c>
      <c r="AD210" s="3">
        <v>479449.45051066042</v>
      </c>
      <c r="AE210" s="3">
        <v>150419.35</v>
      </c>
      <c r="AF210" s="3">
        <v>239411.91</v>
      </c>
      <c r="AG210" s="3">
        <v>163055.51</v>
      </c>
      <c r="AH210" s="3">
        <v>419285.59</v>
      </c>
      <c r="AI210" s="348">
        <f t="shared" si="28"/>
        <v>582341.10000000009</v>
      </c>
      <c r="AJ210" s="3">
        <v>316622.98499999999</v>
      </c>
      <c r="AK210" s="3">
        <v>510750.26250000001</v>
      </c>
      <c r="AL210" s="348">
        <f t="shared" si="29"/>
        <v>418772.75842049997</v>
      </c>
      <c r="AM210" s="3">
        <v>211081990</v>
      </c>
      <c r="AN210" s="3">
        <v>204300105</v>
      </c>
      <c r="AO210" s="269">
        <v>1</v>
      </c>
      <c r="AP210" s="269">
        <v>1</v>
      </c>
      <c r="AQ210" s="269">
        <v>0</v>
      </c>
      <c r="AR210" s="174">
        <v>65216.05</v>
      </c>
      <c r="AS210" s="174">
        <v>66520</v>
      </c>
      <c r="AT210" s="174">
        <v>96805</v>
      </c>
      <c r="AU210" s="174">
        <v>98741</v>
      </c>
      <c r="AV210" s="174">
        <v>46784.33</v>
      </c>
      <c r="AW210" s="174">
        <v>47720</v>
      </c>
      <c r="AX210" s="67">
        <v>696441.39</v>
      </c>
      <c r="AY210" s="67">
        <v>27116.61</v>
      </c>
      <c r="AZ210" s="206">
        <v>10.599</v>
      </c>
      <c r="BA210">
        <v>4.8578999999999997E-2</v>
      </c>
      <c r="BB210">
        <v>4.0270000000000002E-3</v>
      </c>
      <c r="BC210">
        <v>1.7100000000000001E-2</v>
      </c>
    </row>
    <row r="211" spans="1:55">
      <c r="A211" s="2" t="s">
        <v>351</v>
      </c>
      <c r="B211" s="2" t="s">
        <v>352</v>
      </c>
      <c r="C211" s="3">
        <v>11328.02</v>
      </c>
      <c r="D211" s="3">
        <v>293</v>
      </c>
      <c r="E211" s="3">
        <v>3319109.42</v>
      </c>
      <c r="F211">
        <v>0</v>
      </c>
      <c r="G211">
        <v>3</v>
      </c>
      <c r="H211">
        <v>45</v>
      </c>
      <c r="I211" s="348">
        <f t="shared" si="26"/>
        <v>48</v>
      </c>
      <c r="J211" s="3">
        <v>0</v>
      </c>
      <c r="K211" s="3">
        <v>0</v>
      </c>
      <c r="L211" s="3">
        <v>74442.06</v>
      </c>
      <c r="M211" s="3">
        <v>0</v>
      </c>
      <c r="N211" s="4">
        <v>74442.06</v>
      </c>
      <c r="O211" s="4">
        <v>0</v>
      </c>
      <c r="P211" s="3">
        <v>0</v>
      </c>
      <c r="Q211" s="3">
        <v>0</v>
      </c>
      <c r="R211" s="3">
        <v>0</v>
      </c>
      <c r="S211" s="348">
        <f t="shared" si="27"/>
        <v>0</v>
      </c>
      <c r="T211" s="3">
        <v>0</v>
      </c>
      <c r="U211" s="3">
        <v>14.65</v>
      </c>
      <c r="V211" s="3">
        <v>8290.52</v>
      </c>
      <c r="W211" s="3">
        <v>10</v>
      </c>
      <c r="X211" s="3">
        <v>3</v>
      </c>
      <c r="Y211" s="2">
        <v>0</v>
      </c>
      <c r="Z211" s="3">
        <v>88619.43</v>
      </c>
      <c r="AA211" s="3">
        <v>26627.24</v>
      </c>
      <c r="AB211" s="3">
        <v>0</v>
      </c>
      <c r="AC211" s="3">
        <v>68699.14</v>
      </c>
      <c r="AD211" s="3">
        <v>229737.6734609881</v>
      </c>
      <c r="AE211" s="3">
        <v>96229.25</v>
      </c>
      <c r="AF211" s="3">
        <v>96229.25</v>
      </c>
      <c r="AG211" s="3">
        <v>38223.879999999997</v>
      </c>
      <c r="AH211" s="3">
        <v>98289.98</v>
      </c>
      <c r="AI211" s="348">
        <f t="shared" si="28"/>
        <v>136513.85999999999</v>
      </c>
      <c r="AJ211" s="3">
        <v>412289.6655</v>
      </c>
      <c r="AK211" s="3">
        <v>450000</v>
      </c>
      <c r="AL211" s="348">
        <f t="shared" si="29"/>
        <v>432132.84351390001</v>
      </c>
      <c r="AM211" s="3">
        <v>274859777</v>
      </c>
      <c r="AN211" s="3">
        <v>260954259</v>
      </c>
      <c r="AO211" s="269">
        <v>1</v>
      </c>
      <c r="AP211" s="269">
        <v>1</v>
      </c>
      <c r="AQ211" s="269">
        <v>0.04</v>
      </c>
      <c r="AR211" s="174">
        <v>65216.05</v>
      </c>
      <c r="AS211" s="174">
        <v>66520</v>
      </c>
      <c r="AT211" s="174">
        <v>96805</v>
      </c>
      <c r="AU211" s="174">
        <v>98741</v>
      </c>
      <c r="AV211" s="174">
        <v>46784.33</v>
      </c>
      <c r="AW211" s="174">
        <v>47720</v>
      </c>
      <c r="AX211" s="67">
        <v>432816.19</v>
      </c>
      <c r="AY211" s="67">
        <v>19110.099999999999</v>
      </c>
      <c r="AZ211" s="206">
        <v>5.2309999999999999</v>
      </c>
      <c r="BA211">
        <v>4.8578999999999997E-2</v>
      </c>
      <c r="BB211">
        <v>4.0270000000000002E-3</v>
      </c>
      <c r="BC211">
        <v>1.7100000000000001E-2</v>
      </c>
    </row>
    <row r="212" spans="1:55">
      <c r="A212" s="2" t="s">
        <v>353</v>
      </c>
      <c r="B212" s="2" t="s">
        <v>354</v>
      </c>
      <c r="C212" s="3">
        <v>10432.76</v>
      </c>
      <c r="D212" s="3">
        <v>340</v>
      </c>
      <c r="E212" s="3">
        <v>3547139.87</v>
      </c>
      <c r="F212">
        <v>3</v>
      </c>
      <c r="G212">
        <v>3</v>
      </c>
      <c r="H212">
        <v>42</v>
      </c>
      <c r="I212" s="348">
        <f t="shared" si="26"/>
        <v>48</v>
      </c>
      <c r="J212" s="3">
        <v>28619.72</v>
      </c>
      <c r="K212" s="3">
        <v>345837.75</v>
      </c>
      <c r="L212" s="3">
        <v>89756.67</v>
      </c>
      <c r="M212" s="3">
        <v>0</v>
      </c>
      <c r="N212" s="4">
        <v>464214.13999999996</v>
      </c>
      <c r="O212" s="4">
        <v>28619.72</v>
      </c>
      <c r="P212" s="3">
        <v>4</v>
      </c>
      <c r="Q212" s="3">
        <v>1</v>
      </c>
      <c r="R212" s="3">
        <v>0</v>
      </c>
      <c r="S212" s="348">
        <f t="shared" si="27"/>
        <v>5</v>
      </c>
      <c r="T212" s="3">
        <v>6581.45</v>
      </c>
      <c r="U212" s="3">
        <v>17</v>
      </c>
      <c r="V212" s="3">
        <v>9347.5499999999993</v>
      </c>
      <c r="W212" s="3">
        <v>18</v>
      </c>
      <c r="X212" s="3">
        <v>7</v>
      </c>
      <c r="Y212" s="2">
        <v>0</v>
      </c>
      <c r="Z212" s="3">
        <v>156151.57999999999</v>
      </c>
      <c r="AA212" s="3">
        <v>60539.75</v>
      </c>
      <c r="AB212" s="3">
        <v>0</v>
      </c>
      <c r="AC212" s="3">
        <v>57534.11</v>
      </c>
      <c r="AD212" s="3">
        <v>495660.85613830166</v>
      </c>
      <c r="AE212" s="3">
        <v>0</v>
      </c>
      <c r="AF212" s="3">
        <v>89946.38</v>
      </c>
      <c r="AG212" s="3">
        <v>59476.85</v>
      </c>
      <c r="AH212" s="3">
        <v>152940.48000000001</v>
      </c>
      <c r="AI212" s="348">
        <f t="shared" si="28"/>
        <v>212417.33000000002</v>
      </c>
      <c r="AJ212" s="3">
        <v>377199.1545</v>
      </c>
      <c r="AK212" s="3">
        <v>585679.24</v>
      </c>
      <c r="AL212" s="348">
        <f t="shared" si="29"/>
        <v>486901.37549010001</v>
      </c>
      <c r="AM212" s="3">
        <v>251466103</v>
      </c>
      <c r="AN212" s="3">
        <v>234271696</v>
      </c>
      <c r="AO212" s="269">
        <v>1</v>
      </c>
      <c r="AP212" s="269">
        <v>1</v>
      </c>
      <c r="AQ212" s="269">
        <v>0</v>
      </c>
      <c r="AR212" s="174">
        <v>65216.05</v>
      </c>
      <c r="AS212" s="174">
        <v>66520</v>
      </c>
      <c r="AT212" s="174">
        <v>96805</v>
      </c>
      <c r="AU212" s="174">
        <v>98741</v>
      </c>
      <c r="AV212" s="174">
        <v>46784.33</v>
      </c>
      <c r="AW212" s="174">
        <v>47720</v>
      </c>
      <c r="AX212" s="67">
        <v>477721.26</v>
      </c>
      <c r="AY212" s="67">
        <v>19568.490000000002</v>
      </c>
      <c r="AZ212" s="206">
        <v>6.4130000000000003</v>
      </c>
      <c r="BA212">
        <v>4.8578999999999997E-2</v>
      </c>
      <c r="BB212">
        <v>4.0270000000000002E-3</v>
      </c>
      <c r="BC212">
        <v>1.7100000000000001E-2</v>
      </c>
    </row>
    <row r="213" spans="1:55">
      <c r="A213" s="2" t="s">
        <v>355</v>
      </c>
      <c r="B213" s="2" t="s">
        <v>356</v>
      </c>
      <c r="C213" s="3">
        <v>29826.78</v>
      </c>
      <c r="D213" s="3">
        <v>63</v>
      </c>
      <c r="E213" s="3">
        <v>1879087.14</v>
      </c>
      <c r="F213">
        <v>0</v>
      </c>
      <c r="G213">
        <v>0</v>
      </c>
      <c r="H213">
        <v>7</v>
      </c>
      <c r="I213" s="348">
        <f t="shared" si="26"/>
        <v>7</v>
      </c>
      <c r="J213" s="3">
        <v>0</v>
      </c>
      <c r="K213" s="3">
        <v>57427.47</v>
      </c>
      <c r="L213" s="3">
        <v>5338.77</v>
      </c>
      <c r="M213" s="3">
        <v>0</v>
      </c>
      <c r="N213" s="4">
        <v>62766.240000000005</v>
      </c>
      <c r="O213" s="4">
        <v>0</v>
      </c>
      <c r="P213" s="3">
        <v>0</v>
      </c>
      <c r="Q213" s="3">
        <v>0</v>
      </c>
      <c r="R213" s="3">
        <v>0</v>
      </c>
      <c r="S213" s="348">
        <f t="shared" si="27"/>
        <v>0</v>
      </c>
      <c r="T213" s="3">
        <v>0</v>
      </c>
      <c r="U213" s="3">
        <v>0</v>
      </c>
      <c r="V213" s="3">
        <v>0</v>
      </c>
      <c r="W213" s="3">
        <v>0</v>
      </c>
      <c r="X213" s="3">
        <v>0</v>
      </c>
      <c r="Y213" s="2">
        <v>0</v>
      </c>
      <c r="Z213" s="3">
        <v>0</v>
      </c>
      <c r="AA213" s="3">
        <v>0</v>
      </c>
      <c r="AB213" s="3">
        <v>0</v>
      </c>
      <c r="AC213" s="3">
        <v>13786.07</v>
      </c>
      <c r="AD213" s="3">
        <v>149249.40783178626</v>
      </c>
      <c r="AE213" s="3">
        <v>18599.740000000002</v>
      </c>
      <c r="AF213" s="3">
        <v>28519.58</v>
      </c>
      <c r="AG213" s="3">
        <v>0</v>
      </c>
      <c r="AH213" s="3">
        <v>0</v>
      </c>
      <c r="AI213" s="348">
        <f t="shared" si="28"/>
        <v>0</v>
      </c>
      <c r="AJ213" s="3">
        <v>0</v>
      </c>
      <c r="AK213" s="3">
        <v>0</v>
      </c>
      <c r="AL213" s="348">
        <f t="shared" si="29"/>
        <v>0</v>
      </c>
      <c r="AM213" s="3">
        <v>57809451</v>
      </c>
      <c r="AN213" s="3">
        <v>50454026</v>
      </c>
      <c r="AO213" s="269">
        <v>1</v>
      </c>
      <c r="AP213" s="269">
        <v>1</v>
      </c>
      <c r="AQ213" s="269">
        <v>0</v>
      </c>
      <c r="AR213" s="174">
        <v>65216.05</v>
      </c>
      <c r="AS213" s="174">
        <v>66520</v>
      </c>
      <c r="AT213" s="174">
        <v>96805</v>
      </c>
      <c r="AU213" s="174">
        <v>98741</v>
      </c>
      <c r="AV213" s="174">
        <v>46784.33</v>
      </c>
      <c r="AW213" s="174">
        <v>47720</v>
      </c>
      <c r="AX213" s="67">
        <v>201668.69</v>
      </c>
      <c r="AY213" s="67">
        <v>11541.56</v>
      </c>
      <c r="AZ213" s="206">
        <v>1.0189999999999999</v>
      </c>
      <c r="BA213">
        <v>4.8578999999999997E-2</v>
      </c>
      <c r="BB213">
        <v>4.0270000000000002E-3</v>
      </c>
      <c r="BC213">
        <v>1.7100000000000001E-2</v>
      </c>
    </row>
    <row r="214" spans="1:55">
      <c r="A214" s="2" t="s">
        <v>357</v>
      </c>
      <c r="B214" s="2" t="s">
        <v>358</v>
      </c>
      <c r="C214" s="3">
        <v>8489.56</v>
      </c>
      <c r="D214" s="3">
        <v>1071</v>
      </c>
      <c r="E214" s="3">
        <v>9092321.8699999992</v>
      </c>
      <c r="F214">
        <v>4</v>
      </c>
      <c r="G214">
        <v>14</v>
      </c>
      <c r="H214">
        <v>160</v>
      </c>
      <c r="I214" s="348">
        <f t="shared" si="26"/>
        <v>178</v>
      </c>
      <c r="J214" s="3">
        <v>134258.54</v>
      </c>
      <c r="K214" s="3">
        <v>1196785.1399999999</v>
      </c>
      <c r="L214" s="3">
        <v>294602.67</v>
      </c>
      <c r="M214" s="3">
        <v>0</v>
      </c>
      <c r="N214" s="4">
        <v>1625646.3499999999</v>
      </c>
      <c r="O214" s="4">
        <v>38359.58</v>
      </c>
      <c r="P214" s="3">
        <v>0</v>
      </c>
      <c r="Q214" s="3">
        <v>0</v>
      </c>
      <c r="R214" s="3">
        <v>0</v>
      </c>
      <c r="S214" s="348">
        <f t="shared" si="27"/>
        <v>0</v>
      </c>
      <c r="T214" s="3">
        <v>0</v>
      </c>
      <c r="U214" s="3">
        <v>53.55</v>
      </c>
      <c r="V214" s="3">
        <v>29378.04</v>
      </c>
      <c r="W214" s="3">
        <v>80.239999999999995</v>
      </c>
      <c r="X214" s="3">
        <v>44.64</v>
      </c>
      <c r="Y214" s="2">
        <v>0</v>
      </c>
      <c r="Z214" s="3">
        <v>696135.1</v>
      </c>
      <c r="AA214" s="3">
        <v>386719.8</v>
      </c>
      <c r="AB214" s="3">
        <v>0</v>
      </c>
      <c r="AC214" s="3">
        <v>0</v>
      </c>
      <c r="AD214" s="3">
        <v>743477.29616635386</v>
      </c>
      <c r="AE214" s="3">
        <v>312093.90999999997</v>
      </c>
      <c r="AF214" s="3">
        <v>409861.71</v>
      </c>
      <c r="AG214" s="3">
        <v>133163.03</v>
      </c>
      <c r="AH214" s="3">
        <v>342419.21</v>
      </c>
      <c r="AI214" s="348">
        <f t="shared" si="28"/>
        <v>475582.24</v>
      </c>
      <c r="AJ214" s="3">
        <v>1298318.1105</v>
      </c>
      <c r="AK214" s="3">
        <v>1786945</v>
      </c>
      <c r="AL214" s="348">
        <f t="shared" si="29"/>
        <v>1555433.5797549</v>
      </c>
      <c r="AM214" s="3">
        <v>865545407</v>
      </c>
      <c r="AN214" s="3">
        <v>864536169</v>
      </c>
      <c r="AO214" s="269">
        <v>1</v>
      </c>
      <c r="AP214" s="269">
        <v>1</v>
      </c>
      <c r="AQ214" s="269">
        <v>0</v>
      </c>
      <c r="AR214" s="174">
        <v>65216.05</v>
      </c>
      <c r="AS214" s="174">
        <v>66520</v>
      </c>
      <c r="AT214" s="174">
        <v>96805</v>
      </c>
      <c r="AU214" s="174">
        <v>98741</v>
      </c>
      <c r="AV214" s="174">
        <v>46784.33</v>
      </c>
      <c r="AW214" s="174">
        <v>47720</v>
      </c>
      <c r="AX214" s="67">
        <v>1225689.93</v>
      </c>
      <c r="AY214" s="67">
        <v>44854.5</v>
      </c>
      <c r="AZ214" s="206">
        <v>18.888000000000002</v>
      </c>
      <c r="BA214">
        <v>4.8578999999999997E-2</v>
      </c>
      <c r="BB214">
        <v>4.0270000000000002E-3</v>
      </c>
      <c r="BC214">
        <v>1.7100000000000001E-2</v>
      </c>
    </row>
    <row r="215" spans="1:55">
      <c r="A215" s="2" t="s">
        <v>359</v>
      </c>
      <c r="B215" s="2" t="s">
        <v>360</v>
      </c>
      <c r="C215" s="3">
        <v>11995.39</v>
      </c>
      <c r="D215" s="3">
        <v>237</v>
      </c>
      <c r="E215" s="3">
        <v>2842908.03</v>
      </c>
      <c r="F215">
        <v>0</v>
      </c>
      <c r="G215">
        <v>0</v>
      </c>
      <c r="H215">
        <v>40</v>
      </c>
      <c r="I215" s="348">
        <f t="shared" si="26"/>
        <v>40</v>
      </c>
      <c r="J215" s="3">
        <v>0</v>
      </c>
      <c r="K215" s="3">
        <v>264954.89</v>
      </c>
      <c r="L215" s="3">
        <v>54108.27</v>
      </c>
      <c r="M215" s="3">
        <v>0</v>
      </c>
      <c r="N215" s="4">
        <v>319063.16000000003</v>
      </c>
      <c r="O215" s="4">
        <v>0</v>
      </c>
      <c r="P215" s="3">
        <v>0</v>
      </c>
      <c r="Q215" s="3">
        <v>0</v>
      </c>
      <c r="R215" s="3">
        <v>0</v>
      </c>
      <c r="S215" s="348">
        <f t="shared" si="27"/>
        <v>0</v>
      </c>
      <c r="T215" s="3">
        <v>0</v>
      </c>
      <c r="U215" s="3">
        <v>11.85</v>
      </c>
      <c r="V215" s="3">
        <v>6486.07</v>
      </c>
      <c r="W215" s="3">
        <v>5</v>
      </c>
      <c r="X215" s="3">
        <v>0</v>
      </c>
      <c r="Y215" s="2">
        <v>0</v>
      </c>
      <c r="Z215" s="3">
        <v>43308.480000000003</v>
      </c>
      <c r="AA215" s="3">
        <v>0</v>
      </c>
      <c r="AB215" s="3">
        <v>0</v>
      </c>
      <c r="AC215" s="3">
        <v>32748.25</v>
      </c>
      <c r="AD215" s="3">
        <v>212819.19798081936</v>
      </c>
      <c r="AE215" s="3">
        <v>57134.559999999998</v>
      </c>
      <c r="AF215" s="3">
        <v>78977.3</v>
      </c>
      <c r="AG215" s="3">
        <v>0</v>
      </c>
      <c r="AH215" s="3">
        <v>0</v>
      </c>
      <c r="AI215" s="348">
        <f t="shared" si="28"/>
        <v>0</v>
      </c>
      <c r="AJ215" s="3">
        <v>425000</v>
      </c>
      <c r="AK215" s="3">
        <v>425000</v>
      </c>
      <c r="AL215" s="348">
        <f t="shared" si="29"/>
        <v>425000</v>
      </c>
      <c r="AM215" s="3">
        <v>323256414</v>
      </c>
      <c r="AN215" s="3">
        <v>299051378</v>
      </c>
      <c r="AO215" s="269">
        <v>1</v>
      </c>
      <c r="AP215" s="269">
        <v>1</v>
      </c>
      <c r="AQ215" s="269">
        <v>0</v>
      </c>
      <c r="AR215" s="174">
        <v>65216.05</v>
      </c>
      <c r="AS215" s="174">
        <v>66520</v>
      </c>
      <c r="AT215" s="174">
        <v>96805</v>
      </c>
      <c r="AU215" s="174">
        <v>98741</v>
      </c>
      <c r="AV215" s="174">
        <v>46784.33</v>
      </c>
      <c r="AW215" s="174">
        <v>47720</v>
      </c>
      <c r="AX215" s="67">
        <v>337940.72</v>
      </c>
      <c r="AY215" s="67">
        <v>15104.43</v>
      </c>
      <c r="AZ215" s="206">
        <v>4.0090000000000003</v>
      </c>
      <c r="BA215">
        <v>4.8578999999999997E-2</v>
      </c>
      <c r="BB215">
        <v>4.0270000000000002E-3</v>
      </c>
      <c r="BC215">
        <v>1.7100000000000001E-2</v>
      </c>
    </row>
    <row r="216" spans="1:55">
      <c r="A216" s="2" t="s">
        <v>361</v>
      </c>
      <c r="B216" s="2" t="s">
        <v>362</v>
      </c>
      <c r="C216" s="3">
        <v>11905.87</v>
      </c>
      <c r="D216" s="3">
        <v>234</v>
      </c>
      <c r="E216" s="3">
        <v>2785973.08</v>
      </c>
      <c r="F216">
        <v>0</v>
      </c>
      <c r="G216">
        <v>8</v>
      </c>
      <c r="H216">
        <v>40</v>
      </c>
      <c r="I216" s="348">
        <f t="shared" si="26"/>
        <v>48</v>
      </c>
      <c r="J216" s="3">
        <v>77069.600000000006</v>
      </c>
      <c r="K216" s="3">
        <v>262683.94</v>
      </c>
      <c r="L216" s="3">
        <v>68678.66</v>
      </c>
      <c r="M216" s="3">
        <v>0</v>
      </c>
      <c r="N216" s="4">
        <v>408432.20000000007</v>
      </c>
      <c r="O216" s="4">
        <v>0</v>
      </c>
      <c r="P216" s="3">
        <v>0</v>
      </c>
      <c r="Q216" s="3">
        <v>0</v>
      </c>
      <c r="R216" s="3">
        <v>0</v>
      </c>
      <c r="S216" s="348">
        <f t="shared" si="27"/>
        <v>0</v>
      </c>
      <c r="T216" s="3">
        <v>0</v>
      </c>
      <c r="U216" s="3">
        <v>0</v>
      </c>
      <c r="V216" s="3">
        <v>0</v>
      </c>
      <c r="W216" s="3">
        <v>20</v>
      </c>
      <c r="X216" s="3">
        <v>6</v>
      </c>
      <c r="Y216" s="2">
        <v>0</v>
      </c>
      <c r="Z216" s="3">
        <v>173382.81</v>
      </c>
      <c r="AA216" s="3">
        <v>51924.13</v>
      </c>
      <c r="AB216" s="3">
        <v>0</v>
      </c>
      <c r="AC216" s="3">
        <v>34586.92</v>
      </c>
      <c r="AD216" s="3">
        <v>366871.29076082818</v>
      </c>
      <c r="AE216" s="3">
        <v>34147.19</v>
      </c>
      <c r="AF216" s="3">
        <v>78595.77</v>
      </c>
      <c r="AG216" s="3">
        <v>0</v>
      </c>
      <c r="AH216" s="3">
        <v>0</v>
      </c>
      <c r="AI216" s="348">
        <f t="shared" si="28"/>
        <v>0</v>
      </c>
      <c r="AJ216" s="3">
        <v>434384.08350000001</v>
      </c>
      <c r="AK216" s="3">
        <v>583000</v>
      </c>
      <c r="AL216" s="348">
        <f t="shared" si="29"/>
        <v>512585.77876229997</v>
      </c>
      <c r="AM216" s="3">
        <v>289589389</v>
      </c>
      <c r="AN216" s="3">
        <v>316648302</v>
      </c>
      <c r="AO216" s="269">
        <v>1</v>
      </c>
      <c r="AP216" s="269">
        <v>1</v>
      </c>
      <c r="AQ216" s="269">
        <v>0</v>
      </c>
      <c r="AR216" s="174">
        <v>65216.05</v>
      </c>
      <c r="AS216" s="174">
        <v>66520</v>
      </c>
      <c r="AT216" s="174">
        <v>96805</v>
      </c>
      <c r="AU216" s="174">
        <v>98741</v>
      </c>
      <c r="AV216" s="174">
        <v>46784.33</v>
      </c>
      <c r="AW216" s="174">
        <v>47720</v>
      </c>
      <c r="AX216" s="67">
        <v>347648.57</v>
      </c>
      <c r="AY216" s="67">
        <v>15343.84</v>
      </c>
      <c r="AZ216" s="206">
        <v>4.4160000000000004</v>
      </c>
      <c r="BA216">
        <v>4.8578999999999997E-2</v>
      </c>
      <c r="BB216">
        <v>4.0270000000000002E-3</v>
      </c>
      <c r="BC216">
        <v>1.7100000000000001E-2</v>
      </c>
    </row>
    <row r="217" spans="1:55">
      <c r="A217" s="2" t="s">
        <v>363</v>
      </c>
      <c r="B217" s="2" t="s">
        <v>364</v>
      </c>
      <c r="C217" s="3">
        <v>8876.23</v>
      </c>
      <c r="D217" s="3">
        <v>3177</v>
      </c>
      <c r="E217" s="3">
        <v>28199782.829999998</v>
      </c>
      <c r="F217">
        <v>30</v>
      </c>
      <c r="G217">
        <v>45</v>
      </c>
      <c r="H217">
        <v>365</v>
      </c>
      <c r="I217" s="348">
        <f t="shared" si="26"/>
        <v>440</v>
      </c>
      <c r="J217" s="3">
        <v>450999.18</v>
      </c>
      <c r="K217" s="3">
        <v>3157445.35</v>
      </c>
      <c r="L217" s="3">
        <v>824477.35</v>
      </c>
      <c r="M217" s="3">
        <v>0</v>
      </c>
      <c r="N217" s="4">
        <v>4432921.88</v>
      </c>
      <c r="O217" s="4">
        <v>300666.12</v>
      </c>
      <c r="P217" s="3">
        <v>65</v>
      </c>
      <c r="Q217" s="3">
        <v>20</v>
      </c>
      <c r="R217" s="3">
        <v>30</v>
      </c>
      <c r="S217" s="348">
        <f t="shared" si="27"/>
        <v>115</v>
      </c>
      <c r="T217" s="3">
        <v>0</v>
      </c>
      <c r="U217" s="3">
        <v>158.85</v>
      </c>
      <c r="V217" s="3">
        <v>91846.27</v>
      </c>
      <c r="W217" s="3">
        <v>210</v>
      </c>
      <c r="X217" s="3">
        <v>30</v>
      </c>
      <c r="Y217" s="2">
        <v>0</v>
      </c>
      <c r="Z217" s="3">
        <v>1899101.02</v>
      </c>
      <c r="AA217" s="3">
        <v>270897.94</v>
      </c>
      <c r="AB217" s="3">
        <v>0</v>
      </c>
      <c r="AC217" s="3">
        <v>6274.47</v>
      </c>
      <c r="AD217" s="3">
        <v>1884663.9311004768</v>
      </c>
      <c r="AE217" s="3">
        <v>6825.74</v>
      </c>
      <c r="AF217" s="3">
        <v>476195.33</v>
      </c>
      <c r="AG217" s="3">
        <v>71976.039999999994</v>
      </c>
      <c r="AH217" s="3">
        <v>185081.25</v>
      </c>
      <c r="AI217" s="348">
        <f t="shared" si="28"/>
        <v>257057.28999999998</v>
      </c>
      <c r="AJ217" s="3">
        <v>4848890.1164999995</v>
      </c>
      <c r="AK217" s="3">
        <v>5475000</v>
      </c>
      <c r="AL217" s="348">
        <f t="shared" si="29"/>
        <v>5178349.1371976994</v>
      </c>
      <c r="AM217" s="3">
        <v>3232593411</v>
      </c>
      <c r="AN217" s="3">
        <v>3235730496</v>
      </c>
      <c r="AO217" s="269">
        <v>1.06</v>
      </c>
      <c r="AP217" s="269">
        <v>1.06</v>
      </c>
      <c r="AQ217" s="269">
        <v>0</v>
      </c>
      <c r="AR217" s="174">
        <v>65216.05</v>
      </c>
      <c r="AS217" s="174">
        <v>66520</v>
      </c>
      <c r="AT217" s="174">
        <v>96805</v>
      </c>
      <c r="AU217" s="174">
        <v>98741</v>
      </c>
      <c r="AV217" s="174">
        <v>46784.33</v>
      </c>
      <c r="AW217" s="174">
        <v>47720</v>
      </c>
      <c r="AX217" s="67">
        <v>3765512.66</v>
      </c>
      <c r="AY217" s="67">
        <v>147906.67000000001</v>
      </c>
      <c r="AZ217" s="206">
        <v>62.994</v>
      </c>
      <c r="BA217">
        <v>4.8578999999999997E-2</v>
      </c>
      <c r="BB217">
        <v>4.0270000000000002E-3</v>
      </c>
      <c r="BC217">
        <v>1.7100000000000001E-2</v>
      </c>
    </row>
    <row r="218" spans="1:55">
      <c r="A218" s="2" t="s">
        <v>365</v>
      </c>
      <c r="B218" s="2" t="s">
        <v>366</v>
      </c>
      <c r="C218" s="3">
        <v>8824.84</v>
      </c>
      <c r="D218" s="3">
        <v>22926.49</v>
      </c>
      <c r="E218" s="3">
        <v>202322538.5</v>
      </c>
      <c r="F218">
        <v>140</v>
      </c>
      <c r="G218">
        <v>315</v>
      </c>
      <c r="H218">
        <v>2559</v>
      </c>
      <c r="I218" s="348">
        <f t="shared" si="26"/>
        <v>3014</v>
      </c>
      <c r="J218" s="3">
        <v>3167419.82</v>
      </c>
      <c r="K218" s="3">
        <v>22207338</v>
      </c>
      <c r="L218" s="3">
        <v>5962502.0899999999</v>
      </c>
      <c r="M218" s="3">
        <v>0</v>
      </c>
      <c r="N218" s="4">
        <v>31337259.91</v>
      </c>
      <c r="O218" s="4">
        <v>1407742.14</v>
      </c>
      <c r="P218" s="3">
        <v>890</v>
      </c>
      <c r="Q218" s="3">
        <v>420</v>
      </c>
      <c r="R218" s="3">
        <v>375</v>
      </c>
      <c r="S218" s="348">
        <f t="shared" si="27"/>
        <v>1685</v>
      </c>
      <c r="T218" s="3">
        <v>2201399.69</v>
      </c>
      <c r="U218" s="3">
        <v>1146.32</v>
      </c>
      <c r="V218" s="3">
        <v>662497.73</v>
      </c>
      <c r="W218" s="3">
        <v>1195</v>
      </c>
      <c r="X218" s="3">
        <v>235</v>
      </c>
      <c r="Y218" s="2">
        <v>0</v>
      </c>
      <c r="Z218" s="3">
        <v>10806708.050000001</v>
      </c>
      <c r="AA218" s="3">
        <v>2122197.2400000002</v>
      </c>
      <c r="AB218" s="3">
        <v>0</v>
      </c>
      <c r="AC218" s="3">
        <v>1027313.53</v>
      </c>
      <c r="AD218" s="3">
        <v>10027385.102212777</v>
      </c>
      <c r="AE218" s="3">
        <v>696124.52</v>
      </c>
      <c r="AF218" s="3">
        <v>5284824.82</v>
      </c>
      <c r="AG218" s="3">
        <v>2699643.77</v>
      </c>
      <c r="AH218" s="3">
        <v>6941941.1399999997</v>
      </c>
      <c r="AI218" s="348">
        <f t="shared" si="28"/>
        <v>9641584.9100000001</v>
      </c>
      <c r="AJ218" s="3">
        <v>26032737.456</v>
      </c>
      <c r="AK218" s="3">
        <v>33000000</v>
      </c>
      <c r="AL218" s="348">
        <f t="shared" si="29"/>
        <v>29698911.006652802</v>
      </c>
      <c r="AM218" s="3">
        <v>17355158304</v>
      </c>
      <c r="AN218" s="3">
        <v>18386407934</v>
      </c>
      <c r="AO218" s="269">
        <v>1.06</v>
      </c>
      <c r="AP218" s="269">
        <v>1.06</v>
      </c>
      <c r="AQ218" s="269">
        <v>0</v>
      </c>
      <c r="AR218" s="174">
        <v>65216.05</v>
      </c>
      <c r="AS218" s="174">
        <v>66520</v>
      </c>
      <c r="AT218" s="174">
        <v>96805</v>
      </c>
      <c r="AU218" s="174">
        <v>98741</v>
      </c>
      <c r="AV218" s="174">
        <v>46784.33</v>
      </c>
      <c r="AW218" s="174">
        <v>47720</v>
      </c>
      <c r="AX218" s="67">
        <v>27495614.800000001</v>
      </c>
      <c r="AY218" s="67">
        <v>1079435.23</v>
      </c>
      <c r="AZ218" s="206">
        <v>456.89699999999999</v>
      </c>
      <c r="BA218">
        <v>4.8578999999999997E-2</v>
      </c>
      <c r="BB218">
        <v>4.0270000000000002E-3</v>
      </c>
      <c r="BC218">
        <v>1.7100000000000001E-2</v>
      </c>
    </row>
    <row r="219" spans="1:55">
      <c r="A219" s="2" t="s">
        <v>367</v>
      </c>
      <c r="B219" s="2" t="s">
        <v>368</v>
      </c>
      <c r="C219" s="3">
        <v>9242.0499999999993</v>
      </c>
      <c r="D219" s="3">
        <v>28159.34</v>
      </c>
      <c r="E219" s="3">
        <v>260250014.83000001</v>
      </c>
      <c r="F219">
        <v>224.22</v>
      </c>
      <c r="G219">
        <v>386</v>
      </c>
      <c r="H219">
        <v>3831.65</v>
      </c>
      <c r="I219" s="348">
        <f t="shared" si="26"/>
        <v>4441.87</v>
      </c>
      <c r="J219" s="3">
        <v>4069866.08</v>
      </c>
      <c r="K219" s="3">
        <v>34871800.100000001</v>
      </c>
      <c r="L219" s="3">
        <v>8701563.1600000001</v>
      </c>
      <c r="M219" s="3">
        <v>0</v>
      </c>
      <c r="N219" s="4">
        <v>47643229.340000004</v>
      </c>
      <c r="O219" s="4">
        <v>2364107.1800000002</v>
      </c>
      <c r="P219" s="3">
        <v>2262.77</v>
      </c>
      <c r="Q219" s="3">
        <v>825.49</v>
      </c>
      <c r="R219" s="3">
        <v>608</v>
      </c>
      <c r="S219" s="348">
        <f t="shared" si="27"/>
        <v>3696.26</v>
      </c>
      <c r="T219" s="3">
        <v>0</v>
      </c>
      <c r="U219" s="3">
        <v>1407.97</v>
      </c>
      <c r="V219" s="3">
        <v>854158.95</v>
      </c>
      <c r="W219" s="3">
        <v>1515.27</v>
      </c>
      <c r="X219" s="3">
        <v>305.49</v>
      </c>
      <c r="Y219" s="2">
        <v>0</v>
      </c>
      <c r="Z219" s="3">
        <v>14259931.060000001</v>
      </c>
      <c r="AA219" s="3">
        <v>2871004.21</v>
      </c>
      <c r="AB219" s="3">
        <v>0</v>
      </c>
      <c r="AC219" s="3">
        <v>508032.35</v>
      </c>
      <c r="AD219" s="3">
        <v>13366428.313399853</v>
      </c>
      <c r="AE219" s="3">
        <v>5534119.7000000002</v>
      </c>
      <c r="AF219" s="3">
        <v>10974772.939999999</v>
      </c>
      <c r="AG219" s="3">
        <v>702118.72</v>
      </c>
      <c r="AH219" s="3">
        <v>1805448.15</v>
      </c>
      <c r="AI219" s="348">
        <f t="shared" si="28"/>
        <v>2507566.87</v>
      </c>
      <c r="AJ219" s="3">
        <v>42169203.420000002</v>
      </c>
      <c r="AK219" s="3">
        <v>70591593.590000004</v>
      </c>
      <c r="AL219" s="348">
        <f t="shared" si="29"/>
        <v>57125065.127453998</v>
      </c>
      <c r="AM219" s="3">
        <v>28112802280</v>
      </c>
      <c r="AN219" s="3">
        <v>28236637436</v>
      </c>
      <c r="AO219" s="269">
        <v>1.1200000000000001</v>
      </c>
      <c r="AP219" s="269">
        <v>1.1200000000000001</v>
      </c>
      <c r="AQ219" s="269">
        <v>0</v>
      </c>
      <c r="AR219" s="174">
        <v>65216.05</v>
      </c>
      <c r="AS219" s="174">
        <v>66520</v>
      </c>
      <c r="AT219" s="174">
        <v>96805</v>
      </c>
      <c r="AU219" s="174">
        <v>98741</v>
      </c>
      <c r="AV219" s="174">
        <v>46784.33</v>
      </c>
      <c r="AW219" s="174">
        <v>47720</v>
      </c>
      <c r="AX219" s="67">
        <v>34519226.310000002</v>
      </c>
      <c r="AY219" s="67">
        <v>1445339.35</v>
      </c>
      <c r="AZ219" s="206">
        <v>591.16700000000003</v>
      </c>
      <c r="BA219">
        <v>4.8578999999999997E-2</v>
      </c>
      <c r="BB219">
        <v>4.0270000000000002E-3</v>
      </c>
      <c r="BC219">
        <v>1.7100000000000001E-2</v>
      </c>
    </row>
    <row r="220" spans="1:55">
      <c r="A220" s="2" t="s">
        <v>369</v>
      </c>
      <c r="B220" s="2" t="s">
        <v>370</v>
      </c>
      <c r="C220" s="3">
        <v>9900.42</v>
      </c>
      <c r="D220" s="3">
        <v>177.3</v>
      </c>
      <c r="E220" s="3">
        <v>1755344.35</v>
      </c>
      <c r="F220">
        <v>0</v>
      </c>
      <c r="G220">
        <v>0</v>
      </c>
      <c r="H220">
        <v>24</v>
      </c>
      <c r="I220" s="348">
        <f t="shared" si="26"/>
        <v>24</v>
      </c>
      <c r="J220" s="3">
        <v>0</v>
      </c>
      <c r="K220" s="3">
        <v>220469.49</v>
      </c>
      <c r="L220" s="3">
        <v>21593.75</v>
      </c>
      <c r="M220" s="3">
        <v>0</v>
      </c>
      <c r="N220" s="4">
        <v>242063.24</v>
      </c>
      <c r="O220" s="4">
        <v>0</v>
      </c>
      <c r="P220" s="3">
        <v>0</v>
      </c>
      <c r="Q220" s="3">
        <v>0</v>
      </c>
      <c r="R220" s="3">
        <v>0</v>
      </c>
      <c r="S220" s="348">
        <f t="shared" si="27"/>
        <v>0</v>
      </c>
      <c r="T220" s="3">
        <v>0</v>
      </c>
      <c r="U220" s="3">
        <v>8.8699999999999992</v>
      </c>
      <c r="V220" s="3">
        <v>5288.28</v>
      </c>
      <c r="W220" s="3">
        <v>0</v>
      </c>
      <c r="X220" s="3">
        <v>0</v>
      </c>
      <c r="Y220" s="2">
        <v>0</v>
      </c>
      <c r="Z220" s="3">
        <v>0</v>
      </c>
      <c r="AA220" s="3">
        <v>0</v>
      </c>
      <c r="AB220" s="3">
        <v>0</v>
      </c>
      <c r="AC220" s="3">
        <v>20645.82</v>
      </c>
      <c r="AD220" s="3">
        <v>111275.13622435649</v>
      </c>
      <c r="AE220" s="3">
        <v>0</v>
      </c>
      <c r="AF220" s="3">
        <v>35255.25</v>
      </c>
      <c r="AG220" s="3">
        <v>43853.64</v>
      </c>
      <c r="AH220" s="3">
        <v>112766.5</v>
      </c>
      <c r="AI220" s="348">
        <f t="shared" si="28"/>
        <v>156620.14000000001</v>
      </c>
      <c r="AJ220" s="3">
        <v>185387.57250000001</v>
      </c>
      <c r="AK220" s="3">
        <v>334073.42</v>
      </c>
      <c r="AL220" s="348">
        <f t="shared" si="29"/>
        <v>263626.06545450003</v>
      </c>
      <c r="AM220" s="3">
        <v>123591715</v>
      </c>
      <c r="AN220" s="3">
        <v>133629368</v>
      </c>
      <c r="AO220" s="269">
        <v>1.06</v>
      </c>
      <c r="AP220" s="269">
        <v>1.06</v>
      </c>
      <c r="AQ220" s="269">
        <v>0.04</v>
      </c>
      <c r="AR220" s="174">
        <v>65216.05</v>
      </c>
      <c r="AS220" s="174">
        <v>66520</v>
      </c>
      <c r="AT220" s="174">
        <v>96805</v>
      </c>
      <c r="AU220" s="174">
        <v>98741</v>
      </c>
      <c r="AV220" s="174">
        <v>46784.33</v>
      </c>
      <c r="AW220" s="174">
        <v>47720</v>
      </c>
      <c r="AX220" s="67">
        <v>235253.62</v>
      </c>
      <c r="AY220" s="67">
        <v>10742.14</v>
      </c>
      <c r="AZ220" s="206">
        <v>5.5709999999999997</v>
      </c>
      <c r="BA220">
        <v>4.8578999999999997E-2</v>
      </c>
      <c r="BB220">
        <v>4.0270000000000002E-3</v>
      </c>
      <c r="BC220">
        <v>1.7100000000000001E-2</v>
      </c>
    </row>
    <row r="221" spans="1:55">
      <c r="A221" s="2" t="s">
        <v>371</v>
      </c>
      <c r="B221" s="2" t="s">
        <v>372</v>
      </c>
      <c r="C221" s="3">
        <v>8959.3799999999992</v>
      </c>
      <c r="D221" s="3">
        <v>5555</v>
      </c>
      <c r="E221" s="3">
        <v>49769339.090000004</v>
      </c>
      <c r="F221">
        <v>15</v>
      </c>
      <c r="G221">
        <v>50</v>
      </c>
      <c r="H221">
        <v>525</v>
      </c>
      <c r="I221" s="348">
        <f t="shared" si="26"/>
        <v>590</v>
      </c>
      <c r="J221" s="3">
        <v>512502.1</v>
      </c>
      <c r="K221" s="3">
        <v>4644703.67</v>
      </c>
      <c r="L221" s="3">
        <v>1394687.11</v>
      </c>
      <c r="M221" s="3">
        <v>0</v>
      </c>
      <c r="N221" s="4">
        <v>6551892.8799999999</v>
      </c>
      <c r="O221" s="4">
        <v>153750.63</v>
      </c>
      <c r="P221" s="3">
        <v>213</v>
      </c>
      <c r="Q221" s="3">
        <v>115</v>
      </c>
      <c r="R221" s="3">
        <v>80</v>
      </c>
      <c r="S221" s="348">
        <f t="shared" si="27"/>
        <v>408</v>
      </c>
      <c r="T221" s="3">
        <v>563358.09</v>
      </c>
      <c r="U221" s="3">
        <v>277.75</v>
      </c>
      <c r="V221" s="3">
        <v>165803.34</v>
      </c>
      <c r="W221" s="3">
        <v>210</v>
      </c>
      <c r="X221" s="3">
        <v>0</v>
      </c>
      <c r="Y221" s="2">
        <v>0</v>
      </c>
      <c r="Z221" s="3">
        <v>1937543.69</v>
      </c>
      <c r="AA221" s="3">
        <v>0</v>
      </c>
      <c r="AB221" s="3">
        <v>0</v>
      </c>
      <c r="AC221" s="3">
        <v>211340.19</v>
      </c>
      <c r="AD221" s="3">
        <v>2087765.2881087875</v>
      </c>
      <c r="AE221" s="3">
        <v>0</v>
      </c>
      <c r="AF221" s="3">
        <v>1335033.2</v>
      </c>
      <c r="AG221" s="3">
        <v>872866.71</v>
      </c>
      <c r="AH221" s="3">
        <v>2244514.41</v>
      </c>
      <c r="AI221" s="348">
        <f t="shared" si="28"/>
        <v>3117381.12</v>
      </c>
      <c r="AJ221" s="3">
        <v>5769136.665</v>
      </c>
      <c r="AK221" s="3">
        <v>9806511.0474999994</v>
      </c>
      <c r="AL221" s="348">
        <f t="shared" si="29"/>
        <v>7893603.0650714999</v>
      </c>
      <c r="AM221" s="3">
        <v>3846091110</v>
      </c>
      <c r="AN221" s="3">
        <v>3922604419</v>
      </c>
      <c r="AO221" s="269">
        <v>1.06</v>
      </c>
      <c r="AP221" s="269">
        <v>1.06</v>
      </c>
      <c r="AQ221" s="269">
        <v>0.04</v>
      </c>
      <c r="AR221" s="174">
        <v>65216.05</v>
      </c>
      <c r="AS221" s="174">
        <v>66520</v>
      </c>
      <c r="AT221" s="174">
        <v>96805</v>
      </c>
      <c r="AU221" s="174">
        <v>98741</v>
      </c>
      <c r="AV221" s="174">
        <v>46784.33</v>
      </c>
      <c r="AW221" s="174">
        <v>47720</v>
      </c>
      <c r="AX221" s="67">
        <v>6902290.2000000002</v>
      </c>
      <c r="AY221" s="67">
        <v>278541.69</v>
      </c>
      <c r="AZ221" s="206">
        <v>107.197</v>
      </c>
      <c r="BA221">
        <v>4.8578999999999997E-2</v>
      </c>
      <c r="BB221">
        <v>4.0270000000000002E-3</v>
      </c>
      <c r="BC221">
        <v>1.7100000000000001E-2</v>
      </c>
    </row>
    <row r="222" spans="1:55">
      <c r="A222" s="2" t="s">
        <v>373</v>
      </c>
      <c r="B222" s="2" t="s">
        <v>374</v>
      </c>
      <c r="C222" s="3">
        <v>9173.17</v>
      </c>
      <c r="D222" s="3">
        <v>9756</v>
      </c>
      <c r="E222" s="3">
        <v>89493440.680000007</v>
      </c>
      <c r="F222">
        <v>48</v>
      </c>
      <c r="G222">
        <v>102</v>
      </c>
      <c r="H222">
        <v>1098</v>
      </c>
      <c r="I222" s="348">
        <f t="shared" si="26"/>
        <v>1248</v>
      </c>
      <c r="J222" s="3">
        <v>1070387.1299999999</v>
      </c>
      <c r="K222" s="3">
        <v>9944798.9600000009</v>
      </c>
      <c r="L222" s="3">
        <v>2300198.85</v>
      </c>
      <c r="M222" s="3">
        <v>0</v>
      </c>
      <c r="N222" s="4">
        <v>13315384.939999999</v>
      </c>
      <c r="O222" s="4">
        <v>503711.59</v>
      </c>
      <c r="P222" s="3">
        <v>255</v>
      </c>
      <c r="Q222" s="3">
        <v>125</v>
      </c>
      <c r="R222" s="3">
        <v>100</v>
      </c>
      <c r="S222" s="348">
        <f t="shared" si="27"/>
        <v>480</v>
      </c>
      <c r="T222" s="3">
        <v>664697.1</v>
      </c>
      <c r="U222" s="3">
        <v>487.8</v>
      </c>
      <c r="V222" s="3">
        <v>295889.26</v>
      </c>
      <c r="W222" s="3">
        <v>350</v>
      </c>
      <c r="X222" s="3">
        <v>60</v>
      </c>
      <c r="Y222" s="2">
        <v>0</v>
      </c>
      <c r="Z222" s="3">
        <v>3293799.67</v>
      </c>
      <c r="AA222" s="3">
        <v>563804.92000000004</v>
      </c>
      <c r="AB222" s="3">
        <v>0</v>
      </c>
      <c r="AC222" s="3">
        <v>327137.28999999998</v>
      </c>
      <c r="AD222" s="3">
        <v>4517665.7312957188</v>
      </c>
      <c r="AE222" s="3">
        <v>281558.43</v>
      </c>
      <c r="AF222" s="3">
        <v>1890825.1</v>
      </c>
      <c r="AG222" s="3">
        <v>165726.79999999999</v>
      </c>
      <c r="AH222" s="3">
        <v>426154.62</v>
      </c>
      <c r="AI222" s="348">
        <f t="shared" si="28"/>
        <v>591881.41999999993</v>
      </c>
      <c r="AJ222" s="3">
        <v>12956234.58</v>
      </c>
      <c r="AK222" s="3">
        <v>23637787.272500001</v>
      </c>
      <c r="AL222" s="348">
        <f t="shared" si="29"/>
        <v>18576867.6067935</v>
      </c>
      <c r="AM222" s="3">
        <v>8637489720</v>
      </c>
      <c r="AN222" s="3">
        <v>9455114909</v>
      </c>
      <c r="AO222" s="269">
        <v>1.1200000000000001</v>
      </c>
      <c r="AP222" s="269">
        <v>1.1200000000000001</v>
      </c>
      <c r="AQ222" s="269">
        <v>0</v>
      </c>
      <c r="AR222" s="174">
        <v>65216.05</v>
      </c>
      <c r="AS222" s="174">
        <v>66520</v>
      </c>
      <c r="AT222" s="174">
        <v>96805</v>
      </c>
      <c r="AU222" s="174">
        <v>98741</v>
      </c>
      <c r="AV222" s="174">
        <v>46784.33</v>
      </c>
      <c r="AW222" s="174">
        <v>47720</v>
      </c>
      <c r="AX222" s="67">
        <v>12138638.119999999</v>
      </c>
      <c r="AY222" s="67">
        <v>502570.26</v>
      </c>
      <c r="AZ222" s="206">
        <v>192.81700000000001</v>
      </c>
      <c r="BA222">
        <v>4.8578999999999997E-2</v>
      </c>
      <c r="BB222">
        <v>4.0270000000000002E-3</v>
      </c>
      <c r="BC222">
        <v>1.7100000000000001E-2</v>
      </c>
    </row>
    <row r="223" spans="1:55">
      <c r="A223" s="2" t="s">
        <v>375</v>
      </c>
      <c r="B223" s="2" t="s">
        <v>376</v>
      </c>
      <c r="C223" s="3">
        <v>9491.09</v>
      </c>
      <c r="D223" s="3">
        <v>1468</v>
      </c>
      <c r="E223" s="3">
        <v>13932925.789999999</v>
      </c>
      <c r="F223">
        <v>8</v>
      </c>
      <c r="G223">
        <v>33</v>
      </c>
      <c r="H223">
        <v>180</v>
      </c>
      <c r="I223" s="348">
        <f t="shared" si="26"/>
        <v>221</v>
      </c>
      <c r="J223" s="3">
        <v>359281.38</v>
      </c>
      <c r="K223" s="3">
        <v>1691813.49</v>
      </c>
      <c r="L223" s="3">
        <v>329516.92</v>
      </c>
      <c r="M223" s="3">
        <v>0</v>
      </c>
      <c r="N223" s="4">
        <v>2380611.79</v>
      </c>
      <c r="O223" s="4">
        <v>87098.52</v>
      </c>
      <c r="P223" s="3">
        <v>52</v>
      </c>
      <c r="Q223" s="3">
        <v>6</v>
      </c>
      <c r="R223" s="3">
        <v>47</v>
      </c>
      <c r="S223" s="348">
        <f t="shared" si="27"/>
        <v>105</v>
      </c>
      <c r="T223" s="3">
        <v>0</v>
      </c>
      <c r="U223" s="3">
        <v>73.400000000000006</v>
      </c>
      <c r="V223" s="3">
        <v>45974.65</v>
      </c>
      <c r="W223" s="3">
        <v>0</v>
      </c>
      <c r="X223" s="3">
        <v>27.22</v>
      </c>
      <c r="Y223" s="2">
        <v>0</v>
      </c>
      <c r="Z223" s="3">
        <v>0</v>
      </c>
      <c r="AA223" s="3">
        <v>260712.31</v>
      </c>
      <c r="AB223" s="3">
        <v>0</v>
      </c>
      <c r="AC223" s="3">
        <v>90642.81</v>
      </c>
      <c r="AD223" s="3">
        <v>1085875.8299936363</v>
      </c>
      <c r="AE223" s="3">
        <v>0</v>
      </c>
      <c r="AF223" s="3">
        <v>137054.46</v>
      </c>
      <c r="AG223" s="3">
        <v>0</v>
      </c>
      <c r="AH223" s="3">
        <v>0</v>
      </c>
      <c r="AI223" s="348">
        <f t="shared" si="28"/>
        <v>0</v>
      </c>
      <c r="AJ223" s="3">
        <v>3228332.1614999999</v>
      </c>
      <c r="AK223" s="3">
        <v>5167187.41</v>
      </c>
      <c r="AL223" s="348">
        <f t="shared" si="29"/>
        <v>4248557.7932607001</v>
      </c>
      <c r="AM223" s="3">
        <v>2152221441</v>
      </c>
      <c r="AN223" s="3">
        <v>2310151821</v>
      </c>
      <c r="AO223" s="269">
        <v>1.1200000000000001</v>
      </c>
      <c r="AP223" s="269">
        <v>1.1200000000000001</v>
      </c>
      <c r="AQ223" s="269">
        <v>0.04</v>
      </c>
      <c r="AR223" s="174">
        <v>65216.05</v>
      </c>
      <c r="AS223" s="174">
        <v>66520</v>
      </c>
      <c r="AT223" s="174">
        <v>96805</v>
      </c>
      <c r="AU223" s="174">
        <v>98741</v>
      </c>
      <c r="AV223" s="174">
        <v>46784.33</v>
      </c>
      <c r="AW223" s="174">
        <v>47720</v>
      </c>
      <c r="AX223" s="67">
        <v>1863159.07</v>
      </c>
      <c r="AY223" s="67">
        <v>85540.29</v>
      </c>
      <c r="AZ223" s="206">
        <v>39.542000000000002</v>
      </c>
      <c r="BA223">
        <v>4.8578999999999997E-2</v>
      </c>
      <c r="BB223">
        <v>4.0270000000000002E-3</v>
      </c>
      <c r="BC223">
        <v>1.7100000000000001E-2</v>
      </c>
    </row>
    <row r="224" spans="1:55">
      <c r="A224" s="2" t="s">
        <v>377</v>
      </c>
      <c r="B224" s="2" t="s">
        <v>378</v>
      </c>
      <c r="C224" s="3">
        <v>8587.93</v>
      </c>
      <c r="D224" s="3">
        <v>2682</v>
      </c>
      <c r="E224" s="3">
        <v>23032827.52</v>
      </c>
      <c r="F224">
        <v>17</v>
      </c>
      <c r="G224">
        <v>42</v>
      </c>
      <c r="H224">
        <v>368</v>
      </c>
      <c r="I224" s="348">
        <f t="shared" si="26"/>
        <v>427</v>
      </c>
      <c r="J224" s="3">
        <v>410545.65</v>
      </c>
      <c r="K224" s="3">
        <v>3054306.82</v>
      </c>
      <c r="L224" s="3">
        <v>671002.14</v>
      </c>
      <c r="M224" s="3">
        <v>0</v>
      </c>
      <c r="N224" s="4">
        <v>4135854.61</v>
      </c>
      <c r="O224" s="4">
        <v>166173.24</v>
      </c>
      <c r="P224" s="3">
        <v>42</v>
      </c>
      <c r="Q224" s="3">
        <v>12</v>
      </c>
      <c r="R224" s="3">
        <v>14</v>
      </c>
      <c r="S224" s="348">
        <f t="shared" si="27"/>
        <v>68</v>
      </c>
      <c r="T224" s="3">
        <v>86726.99</v>
      </c>
      <c r="U224" s="3">
        <v>134.1</v>
      </c>
      <c r="V224" s="3">
        <v>77492.17</v>
      </c>
      <c r="W224" s="3">
        <v>144</v>
      </c>
      <c r="X224" s="3">
        <v>50</v>
      </c>
      <c r="Y224" s="2">
        <v>0</v>
      </c>
      <c r="Z224" s="3">
        <v>1302241.74</v>
      </c>
      <c r="AA224" s="3">
        <v>451594.78</v>
      </c>
      <c r="AB224" s="3">
        <v>0</v>
      </c>
      <c r="AC224" s="3">
        <v>115589.24</v>
      </c>
      <c r="AD224" s="3">
        <v>1511882.7262591661</v>
      </c>
      <c r="AE224" s="3">
        <v>0</v>
      </c>
      <c r="AF224" s="3">
        <v>545657.23</v>
      </c>
      <c r="AG224" s="3">
        <v>504909</v>
      </c>
      <c r="AH224" s="3">
        <v>1298337.44</v>
      </c>
      <c r="AI224" s="348">
        <f t="shared" si="28"/>
        <v>1803246.44</v>
      </c>
      <c r="AJ224" s="3">
        <v>2449989.5295000002</v>
      </c>
      <c r="AK224" s="3">
        <v>3900000</v>
      </c>
      <c r="AL224" s="348">
        <f t="shared" si="29"/>
        <v>3212985.0390771003</v>
      </c>
      <c r="AM224" s="3">
        <v>1633326353</v>
      </c>
      <c r="AN224" s="3">
        <v>1657887400</v>
      </c>
      <c r="AO224" s="269">
        <v>1.06</v>
      </c>
      <c r="AP224" s="269">
        <v>1.06</v>
      </c>
      <c r="AQ224" s="269">
        <v>0</v>
      </c>
      <c r="AR224" s="174">
        <v>65216.05</v>
      </c>
      <c r="AS224" s="174">
        <v>66520</v>
      </c>
      <c r="AT224" s="174">
        <v>96805</v>
      </c>
      <c r="AU224" s="174">
        <v>98741</v>
      </c>
      <c r="AV224" s="174">
        <v>46784.33</v>
      </c>
      <c r="AW224" s="174">
        <v>47720</v>
      </c>
      <c r="AX224" s="67">
        <v>3246420.12</v>
      </c>
      <c r="AY224" s="67">
        <v>121435.43</v>
      </c>
      <c r="AZ224" s="206">
        <v>47.006999999999998</v>
      </c>
      <c r="BA224">
        <v>4.8578999999999997E-2</v>
      </c>
      <c r="BB224">
        <v>4.0270000000000002E-3</v>
      </c>
      <c r="BC224">
        <v>1.7100000000000001E-2</v>
      </c>
    </row>
    <row r="225" spans="1:55">
      <c r="A225" s="2" t="s">
        <v>379</v>
      </c>
      <c r="B225" s="2" t="s">
        <v>380</v>
      </c>
      <c r="C225" s="3">
        <v>8796.65</v>
      </c>
      <c r="D225" s="3">
        <v>12553</v>
      </c>
      <c r="E225" s="3">
        <v>110424311.36</v>
      </c>
      <c r="F225">
        <v>189</v>
      </c>
      <c r="G225">
        <v>260</v>
      </c>
      <c r="H225">
        <v>1841</v>
      </c>
      <c r="I225" s="348">
        <f t="shared" si="26"/>
        <v>2290</v>
      </c>
      <c r="J225" s="3">
        <v>2610527.14</v>
      </c>
      <c r="K225" s="3">
        <v>14823790.439999999</v>
      </c>
      <c r="L225" s="3">
        <v>5014528.03</v>
      </c>
      <c r="M225" s="3">
        <v>0</v>
      </c>
      <c r="N225" s="4">
        <v>22448845.609999999</v>
      </c>
      <c r="O225" s="4">
        <v>1897652.42</v>
      </c>
      <c r="P225" s="3">
        <v>1130</v>
      </c>
      <c r="Q225" s="3">
        <v>460</v>
      </c>
      <c r="R225" s="3">
        <v>392</v>
      </c>
      <c r="S225" s="348">
        <f t="shared" si="27"/>
        <v>1982</v>
      </c>
      <c r="T225" s="3">
        <v>2594582.08</v>
      </c>
      <c r="U225" s="3">
        <v>627.65</v>
      </c>
      <c r="V225" s="3">
        <v>362767.73</v>
      </c>
      <c r="W225" s="3">
        <v>557</v>
      </c>
      <c r="X225" s="3">
        <v>111</v>
      </c>
      <c r="Y225" s="2">
        <v>0</v>
      </c>
      <c r="Z225" s="3">
        <v>5037060.1500000004</v>
      </c>
      <c r="AA225" s="3">
        <v>1002434.23</v>
      </c>
      <c r="AB225" s="3">
        <v>0</v>
      </c>
      <c r="AC225" s="3">
        <v>890779.09</v>
      </c>
      <c r="AD225" s="3">
        <v>6269929.0119465087</v>
      </c>
      <c r="AE225" s="3">
        <v>2842717.59</v>
      </c>
      <c r="AF225" s="3">
        <v>5121810.22</v>
      </c>
      <c r="AG225" s="3">
        <v>2811765.35</v>
      </c>
      <c r="AH225" s="3">
        <v>7230253.7699999996</v>
      </c>
      <c r="AI225" s="348">
        <f t="shared" si="28"/>
        <v>10042019.119999999</v>
      </c>
      <c r="AJ225" s="3">
        <v>10343862.568499999</v>
      </c>
      <c r="AK225" s="3">
        <v>16543211.5375</v>
      </c>
      <c r="AL225" s="348">
        <f t="shared" si="29"/>
        <v>13605959.995987799</v>
      </c>
      <c r="AM225" s="3">
        <v>6895908379</v>
      </c>
      <c r="AN225" s="3">
        <v>6617284615</v>
      </c>
      <c r="AO225" s="269">
        <v>1.06</v>
      </c>
      <c r="AP225" s="269">
        <v>1.06</v>
      </c>
      <c r="AQ225" s="269">
        <v>0</v>
      </c>
      <c r="AR225" s="174">
        <v>65216.05</v>
      </c>
      <c r="AS225" s="174">
        <v>66520</v>
      </c>
      <c r="AT225" s="174">
        <v>96805</v>
      </c>
      <c r="AU225" s="174">
        <v>98741</v>
      </c>
      <c r="AV225" s="174">
        <v>46784.33</v>
      </c>
      <c r="AW225" s="174">
        <v>47720</v>
      </c>
      <c r="AX225" s="67">
        <v>15393428.52</v>
      </c>
      <c r="AY225" s="67">
        <v>607551.51</v>
      </c>
      <c r="AZ225" s="206">
        <v>295.553</v>
      </c>
      <c r="BA225">
        <v>4.8578999999999997E-2</v>
      </c>
      <c r="BB225">
        <v>4.0270000000000002E-3</v>
      </c>
      <c r="BC225">
        <v>1.7100000000000001E-2</v>
      </c>
    </row>
    <row r="226" spans="1:55">
      <c r="A226" s="2" t="s">
        <v>381</v>
      </c>
      <c r="B226" s="2" t="s">
        <v>382</v>
      </c>
      <c r="C226" s="3">
        <v>9355.1200000000008</v>
      </c>
      <c r="D226" s="3">
        <v>9190</v>
      </c>
      <c r="E226" s="3">
        <v>85973508.25</v>
      </c>
      <c r="F226">
        <v>45</v>
      </c>
      <c r="G226">
        <v>93</v>
      </c>
      <c r="H226">
        <v>1205</v>
      </c>
      <c r="I226" s="348">
        <f t="shared" si="26"/>
        <v>1343</v>
      </c>
      <c r="J226" s="3">
        <v>994829.65</v>
      </c>
      <c r="K226" s="3">
        <v>11127392.83</v>
      </c>
      <c r="L226" s="3">
        <v>2445165.62</v>
      </c>
      <c r="M226" s="3">
        <v>0</v>
      </c>
      <c r="N226" s="4">
        <v>14567388.100000001</v>
      </c>
      <c r="O226" s="4">
        <v>481369.19</v>
      </c>
      <c r="P226" s="3">
        <v>120</v>
      </c>
      <c r="Q226" s="3">
        <v>60</v>
      </c>
      <c r="R226" s="3">
        <v>48</v>
      </c>
      <c r="S226" s="348">
        <f t="shared" si="27"/>
        <v>228</v>
      </c>
      <c r="T226" s="3">
        <v>325735.28999999998</v>
      </c>
      <c r="U226" s="3">
        <v>459.5</v>
      </c>
      <c r="V226" s="3">
        <v>287477.44</v>
      </c>
      <c r="W226" s="3">
        <v>370</v>
      </c>
      <c r="X226" s="3">
        <v>120</v>
      </c>
      <c r="Y226" s="2">
        <v>0</v>
      </c>
      <c r="Z226" s="3">
        <v>3549604.55</v>
      </c>
      <c r="AA226" s="3">
        <v>1149613.55</v>
      </c>
      <c r="AB226" s="3">
        <v>0</v>
      </c>
      <c r="AC226" s="3">
        <v>559665.24</v>
      </c>
      <c r="AD226" s="3">
        <v>5951842.4729119129</v>
      </c>
      <c r="AE226" s="3">
        <v>79232.899999999994</v>
      </c>
      <c r="AF226" s="3">
        <v>1311744.8700000001</v>
      </c>
      <c r="AG226" s="3">
        <v>0</v>
      </c>
      <c r="AH226" s="3">
        <v>0</v>
      </c>
      <c r="AI226" s="348">
        <f t="shared" si="28"/>
        <v>0</v>
      </c>
      <c r="AJ226" s="3">
        <v>21231957.1965</v>
      </c>
      <c r="AK226" s="3">
        <v>23238721</v>
      </c>
      <c r="AL226" s="348">
        <f t="shared" si="29"/>
        <v>22287916.309901699</v>
      </c>
      <c r="AM226" s="3">
        <v>14154638131</v>
      </c>
      <c r="AN226" s="3">
        <v>15008205489</v>
      </c>
      <c r="AO226" s="269">
        <v>1.1200000000000001</v>
      </c>
      <c r="AP226" s="269">
        <v>1.1200000000000001</v>
      </c>
      <c r="AQ226" s="269">
        <v>0.04</v>
      </c>
      <c r="AR226" s="174">
        <v>65216.05</v>
      </c>
      <c r="AS226" s="174">
        <v>66520</v>
      </c>
      <c r="AT226" s="174">
        <v>96805</v>
      </c>
      <c r="AU226" s="174">
        <v>98741</v>
      </c>
      <c r="AV226" s="174">
        <v>46784.33</v>
      </c>
      <c r="AW226" s="174">
        <v>47720</v>
      </c>
      <c r="AX226" s="67">
        <v>11181663.6</v>
      </c>
      <c r="AY226" s="67">
        <v>479314.48</v>
      </c>
      <c r="AZ226" s="206">
        <v>178.75299999999999</v>
      </c>
      <c r="BA226">
        <v>4.8578999999999997E-2</v>
      </c>
      <c r="BB226">
        <v>4.0270000000000002E-3</v>
      </c>
      <c r="BC226">
        <v>1.7100000000000001E-2</v>
      </c>
    </row>
    <row r="227" spans="1:55">
      <c r="A227" s="2" t="s">
        <v>383</v>
      </c>
      <c r="B227" s="2" t="s">
        <v>384</v>
      </c>
      <c r="C227" s="3">
        <v>8641.9699999999993</v>
      </c>
      <c r="D227" s="3">
        <v>7929</v>
      </c>
      <c r="E227" s="3">
        <v>68522146.900000006</v>
      </c>
      <c r="F227">
        <v>62</v>
      </c>
      <c r="G227">
        <v>176</v>
      </c>
      <c r="H227">
        <v>1008</v>
      </c>
      <c r="I227" s="348">
        <f t="shared" si="26"/>
        <v>1246</v>
      </c>
      <c r="J227" s="3">
        <v>1734325.12</v>
      </c>
      <c r="K227" s="3">
        <v>8571181.25</v>
      </c>
      <c r="L227" s="3">
        <v>2296806.9500000002</v>
      </c>
      <c r="M227" s="3">
        <v>0</v>
      </c>
      <c r="N227" s="4">
        <v>12602313.32</v>
      </c>
      <c r="O227" s="4">
        <v>610955.43999999994</v>
      </c>
      <c r="P227" s="3">
        <v>621</v>
      </c>
      <c r="Q227" s="3">
        <v>235</v>
      </c>
      <c r="R227" s="3">
        <v>328</v>
      </c>
      <c r="S227" s="348">
        <f t="shared" si="27"/>
        <v>1184</v>
      </c>
      <c r="T227" s="3">
        <v>1483994.94</v>
      </c>
      <c r="U227" s="3">
        <v>396.45</v>
      </c>
      <c r="V227" s="3">
        <v>229063.61</v>
      </c>
      <c r="W227" s="3">
        <v>404</v>
      </c>
      <c r="X227" s="3">
        <v>85</v>
      </c>
      <c r="Y227" s="2">
        <v>0</v>
      </c>
      <c r="Z227" s="3">
        <v>3653332.74</v>
      </c>
      <c r="AA227" s="3">
        <v>767558.03</v>
      </c>
      <c r="AB227" s="3">
        <v>0</v>
      </c>
      <c r="AC227" s="3">
        <v>364577.3</v>
      </c>
      <c r="AD227" s="3">
        <v>4349299.6415987741</v>
      </c>
      <c r="AE227" s="3">
        <v>2300975.13</v>
      </c>
      <c r="AF227" s="3">
        <v>3923291.58</v>
      </c>
      <c r="AG227" s="3">
        <v>1522911.06</v>
      </c>
      <c r="AH227" s="3">
        <v>3916057</v>
      </c>
      <c r="AI227" s="348">
        <f t="shared" si="28"/>
        <v>5438968.0600000005</v>
      </c>
      <c r="AJ227" s="3">
        <v>6977121.0089999996</v>
      </c>
      <c r="AK227" s="3">
        <v>11630983.73</v>
      </c>
      <c r="AL227" s="348">
        <f t="shared" si="29"/>
        <v>9425983.5727901999</v>
      </c>
      <c r="AM227" s="3">
        <v>4651414006</v>
      </c>
      <c r="AN227" s="3">
        <v>4652393492</v>
      </c>
      <c r="AO227" s="269">
        <v>1.06</v>
      </c>
      <c r="AP227" s="269">
        <v>1.06</v>
      </c>
      <c r="AQ227" s="269">
        <v>0</v>
      </c>
      <c r="AR227" s="174">
        <v>65216.05</v>
      </c>
      <c r="AS227" s="174">
        <v>66520</v>
      </c>
      <c r="AT227" s="174">
        <v>96805</v>
      </c>
      <c r="AU227" s="174">
        <v>98741</v>
      </c>
      <c r="AV227" s="174">
        <v>46784.33</v>
      </c>
      <c r="AW227" s="174">
        <v>47720</v>
      </c>
      <c r="AX227" s="67">
        <v>9860718.0399999991</v>
      </c>
      <c r="AY227" s="67">
        <v>373134.21</v>
      </c>
      <c r="AZ227" s="206">
        <v>149.29900000000001</v>
      </c>
      <c r="BA227">
        <v>4.8578999999999997E-2</v>
      </c>
      <c r="BB227">
        <v>4.0270000000000002E-3</v>
      </c>
      <c r="BC227">
        <v>1.7100000000000001E-2</v>
      </c>
    </row>
    <row r="228" spans="1:55">
      <c r="A228" s="2" t="s">
        <v>385</v>
      </c>
      <c r="B228" s="2" t="s">
        <v>386</v>
      </c>
      <c r="C228" s="3">
        <v>8552.75</v>
      </c>
      <c r="D228" s="3">
        <v>19902</v>
      </c>
      <c r="E228" s="3">
        <v>170216910.72999999</v>
      </c>
      <c r="F228">
        <v>150</v>
      </c>
      <c r="G228">
        <v>200</v>
      </c>
      <c r="H228">
        <v>2400</v>
      </c>
      <c r="I228" s="348">
        <f t="shared" si="26"/>
        <v>2750</v>
      </c>
      <c r="J228" s="3">
        <v>1938106.5</v>
      </c>
      <c r="K228" s="3">
        <v>20069801.399999999</v>
      </c>
      <c r="L228" s="3">
        <v>6334234.9400000004</v>
      </c>
      <c r="M228" s="3">
        <v>0</v>
      </c>
      <c r="N228" s="4">
        <v>28342142.84</v>
      </c>
      <c r="O228" s="4">
        <v>1453579.88</v>
      </c>
      <c r="P228" s="3">
        <v>615</v>
      </c>
      <c r="Q228" s="3">
        <v>300</v>
      </c>
      <c r="R228" s="3">
        <v>230</v>
      </c>
      <c r="S228" s="348">
        <f t="shared" si="27"/>
        <v>1145</v>
      </c>
      <c r="T228" s="3">
        <v>0</v>
      </c>
      <c r="U228" s="3">
        <v>995.1</v>
      </c>
      <c r="V228" s="3">
        <v>546450.49</v>
      </c>
      <c r="W228" s="3">
        <v>924</v>
      </c>
      <c r="X228" s="3">
        <v>240</v>
      </c>
      <c r="Y228" s="2">
        <v>410</v>
      </c>
      <c r="Z228" s="3">
        <v>8016107.6299999999</v>
      </c>
      <c r="AA228" s="3">
        <v>2079255.91</v>
      </c>
      <c r="AB228" s="3">
        <v>3910818.02</v>
      </c>
      <c r="AC228" s="3">
        <v>1039447.01</v>
      </c>
      <c r="AD228" s="3">
        <v>15083894.575549215</v>
      </c>
      <c r="AE228" s="3">
        <v>2306270.9700000002</v>
      </c>
      <c r="AF228" s="3">
        <v>6003133.9699999997</v>
      </c>
      <c r="AG228" s="3">
        <v>3314621.84</v>
      </c>
      <c r="AH228" s="3">
        <v>8523313.2899999991</v>
      </c>
      <c r="AI228" s="348">
        <f t="shared" si="28"/>
        <v>11837935.129999999</v>
      </c>
      <c r="AJ228" s="3">
        <v>18931157.370000001</v>
      </c>
      <c r="AK228" s="3">
        <v>29500000</v>
      </c>
      <c r="AL228" s="348">
        <f t="shared" si="29"/>
        <v>24492482.361905999</v>
      </c>
      <c r="AM228" s="3">
        <v>12620771580</v>
      </c>
      <c r="AN228" s="3">
        <v>13145418067</v>
      </c>
      <c r="AO228" s="269">
        <v>1</v>
      </c>
      <c r="AP228" s="269">
        <v>1</v>
      </c>
      <c r="AQ228" s="269">
        <v>0</v>
      </c>
      <c r="AR228" s="174">
        <v>65216.05</v>
      </c>
      <c r="AS228" s="174">
        <v>66520</v>
      </c>
      <c r="AT228" s="174">
        <v>96805</v>
      </c>
      <c r="AU228" s="174">
        <v>98741</v>
      </c>
      <c r="AV228" s="174">
        <v>46784.33</v>
      </c>
      <c r="AW228" s="174">
        <v>47720</v>
      </c>
      <c r="AX228" s="67">
        <v>23549288.920000002</v>
      </c>
      <c r="AY228" s="67">
        <v>882191.35</v>
      </c>
      <c r="AZ228" s="206">
        <v>409.41399999999999</v>
      </c>
      <c r="BA228">
        <v>4.8578999999999997E-2</v>
      </c>
      <c r="BB228">
        <v>4.0270000000000002E-3</v>
      </c>
      <c r="BC228">
        <v>1.7100000000000001E-2</v>
      </c>
    </row>
    <row r="229" spans="1:55">
      <c r="A229" s="2" t="s">
        <v>387</v>
      </c>
      <c r="B229" s="2" t="s">
        <v>388</v>
      </c>
      <c r="C229" s="3">
        <v>8305.1200000000008</v>
      </c>
      <c r="D229" s="3">
        <v>1883</v>
      </c>
      <c r="E229" s="3">
        <v>15638540.439999999</v>
      </c>
      <c r="F229">
        <v>7</v>
      </c>
      <c r="G229">
        <v>15</v>
      </c>
      <c r="H229">
        <v>200</v>
      </c>
      <c r="I229" s="348">
        <f t="shared" si="26"/>
        <v>222</v>
      </c>
      <c r="J229" s="3">
        <v>141448.62</v>
      </c>
      <c r="K229" s="3">
        <v>1627538.08</v>
      </c>
      <c r="L229" s="3">
        <v>382241.58</v>
      </c>
      <c r="M229" s="3">
        <v>0</v>
      </c>
      <c r="N229" s="4">
        <v>2151228.2800000003</v>
      </c>
      <c r="O229" s="4">
        <v>66009.36</v>
      </c>
      <c r="P229" s="3">
        <v>7</v>
      </c>
      <c r="Q229" s="3">
        <v>5</v>
      </c>
      <c r="R229" s="3">
        <v>2</v>
      </c>
      <c r="S229" s="348">
        <f t="shared" si="27"/>
        <v>14</v>
      </c>
      <c r="T229" s="3">
        <v>0</v>
      </c>
      <c r="U229" s="3">
        <v>94.15</v>
      </c>
      <c r="V229" s="3">
        <v>51697.71</v>
      </c>
      <c r="W229" s="3">
        <v>100</v>
      </c>
      <c r="X229" s="3">
        <v>22</v>
      </c>
      <c r="Y229" s="2">
        <v>0</v>
      </c>
      <c r="Z229" s="3">
        <v>867505.94</v>
      </c>
      <c r="AA229" s="3">
        <v>190655.96</v>
      </c>
      <c r="AB229" s="3">
        <v>0</v>
      </c>
      <c r="AC229" s="3">
        <v>170177.58</v>
      </c>
      <c r="AD229" s="3">
        <v>1334479.9755318549</v>
      </c>
      <c r="AE229" s="3">
        <v>54368.44</v>
      </c>
      <c r="AF229" s="3">
        <v>488457.49</v>
      </c>
      <c r="AG229" s="3">
        <v>163806.97</v>
      </c>
      <c r="AH229" s="3">
        <v>421217.94</v>
      </c>
      <c r="AI229" s="348">
        <f t="shared" si="28"/>
        <v>585024.91</v>
      </c>
      <c r="AJ229" s="3">
        <v>2490282.3960000002</v>
      </c>
      <c r="AK229" s="3">
        <v>3898688</v>
      </c>
      <c r="AL229" s="348">
        <f t="shared" si="29"/>
        <v>3231385.4248248003</v>
      </c>
      <c r="AM229" s="3">
        <v>1660188264</v>
      </c>
      <c r="AN229" s="3">
        <v>1635947799</v>
      </c>
      <c r="AO229" s="269">
        <v>1</v>
      </c>
      <c r="AP229" s="269">
        <v>1</v>
      </c>
      <c r="AQ229" s="269">
        <v>0</v>
      </c>
      <c r="AR229" s="174">
        <v>65216.05</v>
      </c>
      <c r="AS229" s="174">
        <v>66520</v>
      </c>
      <c r="AT229" s="174">
        <v>96805</v>
      </c>
      <c r="AU229" s="174">
        <v>98741</v>
      </c>
      <c r="AV229" s="174">
        <v>46784.33</v>
      </c>
      <c r="AW229" s="174">
        <v>47720</v>
      </c>
      <c r="AX229" s="67">
        <v>2210767.6</v>
      </c>
      <c r="AY229" s="67">
        <v>78940.289999999994</v>
      </c>
      <c r="AZ229" s="206">
        <v>31.727</v>
      </c>
      <c r="BA229">
        <v>4.8578999999999997E-2</v>
      </c>
      <c r="BB229">
        <v>4.0270000000000002E-3</v>
      </c>
      <c r="BC229">
        <v>1.7100000000000001E-2</v>
      </c>
    </row>
    <row r="230" spans="1:55">
      <c r="A230" s="2" t="s">
        <v>389</v>
      </c>
      <c r="B230" s="2" t="s">
        <v>390</v>
      </c>
      <c r="C230" s="3">
        <v>8781</v>
      </c>
      <c r="D230" s="3">
        <v>3923.77</v>
      </c>
      <c r="E230" s="3">
        <v>34454615.740000002</v>
      </c>
      <c r="F230">
        <v>13.5</v>
      </c>
      <c r="G230">
        <v>48</v>
      </c>
      <c r="H230">
        <v>490</v>
      </c>
      <c r="I230" s="348">
        <f t="shared" si="26"/>
        <v>551.5</v>
      </c>
      <c r="J230" s="3">
        <v>479335.27</v>
      </c>
      <c r="K230" s="3">
        <v>4223306.0599999996</v>
      </c>
      <c r="L230" s="3">
        <v>989459.32</v>
      </c>
      <c r="M230" s="3">
        <v>0</v>
      </c>
      <c r="N230" s="4">
        <v>5692100.6500000004</v>
      </c>
      <c r="O230" s="4">
        <v>134813.04999999999</v>
      </c>
      <c r="P230" s="3">
        <v>105</v>
      </c>
      <c r="Q230" s="3">
        <v>30</v>
      </c>
      <c r="R230" s="3">
        <v>15</v>
      </c>
      <c r="S230" s="348">
        <f t="shared" si="27"/>
        <v>150</v>
      </c>
      <c r="T230" s="3">
        <v>200756.9</v>
      </c>
      <c r="U230" s="3">
        <v>196.19</v>
      </c>
      <c r="V230" s="3">
        <v>113427.66</v>
      </c>
      <c r="W230" s="3">
        <v>282.58</v>
      </c>
      <c r="X230" s="3">
        <v>32.81</v>
      </c>
      <c r="Y230" s="2">
        <v>0</v>
      </c>
      <c r="Z230" s="3">
        <v>2555387.17</v>
      </c>
      <c r="AA230" s="3">
        <v>296325.76000000001</v>
      </c>
      <c r="AB230" s="3">
        <v>0</v>
      </c>
      <c r="AC230" s="3">
        <v>144145.84</v>
      </c>
      <c r="AD230" s="3">
        <v>2478773.8391992087</v>
      </c>
      <c r="AE230" s="3">
        <v>0</v>
      </c>
      <c r="AF230" s="3">
        <v>741997.48</v>
      </c>
      <c r="AG230" s="3">
        <v>286789.77</v>
      </c>
      <c r="AH230" s="3">
        <v>737459.42</v>
      </c>
      <c r="AI230" s="348">
        <f t="shared" si="28"/>
        <v>1024249.1900000001</v>
      </c>
      <c r="AJ230" s="3">
        <v>4750000</v>
      </c>
      <c r="AK230" s="3">
        <v>5100000</v>
      </c>
      <c r="AL230" s="348">
        <f t="shared" si="29"/>
        <v>4934170</v>
      </c>
      <c r="AM230" s="3">
        <v>3343345029</v>
      </c>
      <c r="AN230" s="3">
        <v>3390600486</v>
      </c>
      <c r="AO230" s="269">
        <v>1.06</v>
      </c>
      <c r="AP230" s="269">
        <v>1.06</v>
      </c>
      <c r="AQ230" s="269">
        <v>0</v>
      </c>
      <c r="AR230" s="174">
        <v>65216.05</v>
      </c>
      <c r="AS230" s="174">
        <v>66520</v>
      </c>
      <c r="AT230" s="174">
        <v>96805</v>
      </c>
      <c r="AU230" s="174">
        <v>98741</v>
      </c>
      <c r="AV230" s="174">
        <v>46784.33</v>
      </c>
      <c r="AW230" s="174">
        <v>47720</v>
      </c>
      <c r="AX230" s="67">
        <v>4704816.24</v>
      </c>
      <c r="AY230" s="67">
        <v>182535.24</v>
      </c>
      <c r="AZ230" s="206">
        <v>77.760000000000005</v>
      </c>
      <c r="BA230">
        <v>4.8578999999999997E-2</v>
      </c>
      <c r="BB230">
        <v>4.0270000000000002E-3</v>
      </c>
      <c r="BC230">
        <v>1.7100000000000001E-2</v>
      </c>
    </row>
    <row r="231" spans="1:55">
      <c r="A231" s="2" t="s">
        <v>391</v>
      </c>
      <c r="B231" s="2" t="s">
        <v>392</v>
      </c>
      <c r="C231" s="3">
        <v>9253.8799999999992</v>
      </c>
      <c r="D231" s="3">
        <v>3762</v>
      </c>
      <c r="E231" s="3">
        <v>34813084.810000002</v>
      </c>
      <c r="F231">
        <v>20</v>
      </c>
      <c r="G231">
        <v>58</v>
      </c>
      <c r="H231">
        <v>382</v>
      </c>
      <c r="I231" s="348">
        <f t="shared" si="26"/>
        <v>460</v>
      </c>
      <c r="J231" s="3">
        <v>610634.5</v>
      </c>
      <c r="K231" s="3">
        <v>3471400.28</v>
      </c>
      <c r="L231" s="3">
        <v>1060219.55</v>
      </c>
      <c r="M231" s="3">
        <v>0</v>
      </c>
      <c r="N231" s="4">
        <v>5142254.33</v>
      </c>
      <c r="O231" s="4">
        <v>210563.62</v>
      </c>
      <c r="P231" s="3">
        <v>160</v>
      </c>
      <c r="Q231" s="3">
        <v>320</v>
      </c>
      <c r="R231" s="3">
        <v>120</v>
      </c>
      <c r="S231" s="348">
        <f t="shared" si="27"/>
        <v>600</v>
      </c>
      <c r="T231" s="3">
        <v>0</v>
      </c>
      <c r="U231" s="3">
        <v>188.1</v>
      </c>
      <c r="V231" s="3">
        <v>114119.67999999999</v>
      </c>
      <c r="W231" s="3">
        <v>290</v>
      </c>
      <c r="X231" s="3">
        <v>40</v>
      </c>
      <c r="Y231" s="2">
        <v>0</v>
      </c>
      <c r="Z231" s="3">
        <v>2728994.21</v>
      </c>
      <c r="AA231" s="3">
        <v>375890.72</v>
      </c>
      <c r="AB231" s="3">
        <v>0</v>
      </c>
      <c r="AC231" s="3">
        <v>143838.82</v>
      </c>
      <c r="AD231" s="3">
        <v>2037735.9487560259</v>
      </c>
      <c r="AE231" s="3">
        <v>186722.14</v>
      </c>
      <c r="AF231" s="3">
        <v>1157424.3799999999</v>
      </c>
      <c r="AG231" s="3">
        <v>0</v>
      </c>
      <c r="AH231" s="3">
        <v>0</v>
      </c>
      <c r="AI231" s="348">
        <f t="shared" si="28"/>
        <v>0</v>
      </c>
      <c r="AJ231" s="3">
        <v>5886011.9414999997</v>
      </c>
      <c r="AK231" s="3">
        <v>9628806.5499999989</v>
      </c>
      <c r="AL231" s="348">
        <f t="shared" si="29"/>
        <v>7855470.4644926991</v>
      </c>
      <c r="AM231" s="3">
        <v>3924007961</v>
      </c>
      <c r="AN231" s="3">
        <v>3980300243</v>
      </c>
      <c r="AO231" s="269">
        <v>1.1200000000000001</v>
      </c>
      <c r="AP231" s="269">
        <v>1.1200000000000001</v>
      </c>
      <c r="AQ231" s="269">
        <v>0</v>
      </c>
      <c r="AR231" s="174">
        <v>65216.05</v>
      </c>
      <c r="AS231" s="174">
        <v>66520</v>
      </c>
      <c r="AT231" s="174">
        <v>96805</v>
      </c>
      <c r="AU231" s="174">
        <v>98741</v>
      </c>
      <c r="AV231" s="174">
        <v>46784.33</v>
      </c>
      <c r="AW231" s="174">
        <v>47720</v>
      </c>
      <c r="AX231" s="67">
        <v>4520917.32</v>
      </c>
      <c r="AY231" s="67">
        <v>188934.1</v>
      </c>
      <c r="AZ231" s="206">
        <v>77.316999999999993</v>
      </c>
      <c r="BA231">
        <v>4.8578999999999997E-2</v>
      </c>
      <c r="BB231">
        <v>4.0270000000000002E-3</v>
      </c>
      <c r="BC231">
        <v>1.7100000000000001E-2</v>
      </c>
    </row>
    <row r="232" spans="1:55">
      <c r="A232" s="2" t="s">
        <v>1144</v>
      </c>
      <c r="B232" s="2" t="s">
        <v>1149</v>
      </c>
      <c r="C232" s="3">
        <v>9816.09</v>
      </c>
      <c r="D232" s="3">
        <v>551</v>
      </c>
      <c r="E232" s="3">
        <v>5408664.5499999998</v>
      </c>
      <c r="F232">
        <v>0</v>
      </c>
      <c r="G232">
        <v>0</v>
      </c>
      <c r="H232">
        <v>0</v>
      </c>
      <c r="I232" s="348">
        <f t="shared" si="26"/>
        <v>0</v>
      </c>
      <c r="J232" s="3">
        <v>0</v>
      </c>
      <c r="K232" s="3">
        <v>0</v>
      </c>
      <c r="L232" s="3">
        <v>0</v>
      </c>
      <c r="M232" s="3">
        <v>0</v>
      </c>
      <c r="N232" s="4">
        <v>0</v>
      </c>
      <c r="O232" s="4">
        <v>0</v>
      </c>
      <c r="P232" s="3">
        <v>0</v>
      </c>
      <c r="Q232" s="3">
        <v>0</v>
      </c>
      <c r="R232" s="3">
        <v>0</v>
      </c>
      <c r="S232" s="348">
        <f t="shared" si="27"/>
        <v>0</v>
      </c>
      <c r="T232" s="3">
        <v>0</v>
      </c>
      <c r="U232" s="3">
        <v>0</v>
      </c>
      <c r="V232" s="3">
        <v>0</v>
      </c>
      <c r="W232" s="3">
        <v>19</v>
      </c>
      <c r="X232" s="3">
        <v>0</v>
      </c>
      <c r="Y232" s="2">
        <v>0</v>
      </c>
      <c r="Z232" s="3">
        <v>171750.18</v>
      </c>
      <c r="AA232" s="3">
        <v>0</v>
      </c>
      <c r="AB232" s="3">
        <v>0</v>
      </c>
      <c r="AC232" s="3">
        <v>0</v>
      </c>
      <c r="AD232" s="3">
        <v>0</v>
      </c>
      <c r="AE232" s="3">
        <v>0</v>
      </c>
      <c r="AF232" s="3">
        <v>0</v>
      </c>
      <c r="AG232" s="3">
        <v>0</v>
      </c>
      <c r="AH232" s="3">
        <v>0</v>
      </c>
      <c r="AI232" s="348">
        <f t="shared" si="28"/>
        <v>0</v>
      </c>
      <c r="AJ232" s="3">
        <v>0</v>
      </c>
      <c r="AK232" s="3">
        <v>0</v>
      </c>
      <c r="AL232" s="348">
        <f t="shared" si="29"/>
        <v>0</v>
      </c>
      <c r="AM232" s="3">
        <v>0</v>
      </c>
      <c r="AN232" s="3">
        <v>0</v>
      </c>
      <c r="AO232" s="269">
        <v>1.06</v>
      </c>
      <c r="AP232" s="269">
        <v>1.06</v>
      </c>
      <c r="AQ232" s="269">
        <v>0</v>
      </c>
      <c r="AR232" s="174">
        <v>65216.05</v>
      </c>
      <c r="AS232" s="174">
        <v>66520</v>
      </c>
      <c r="AT232" s="174">
        <v>96805</v>
      </c>
      <c r="AU232" s="174">
        <v>98741</v>
      </c>
      <c r="AV232" s="174">
        <v>46784.33</v>
      </c>
      <c r="AW232" s="174">
        <v>47720</v>
      </c>
      <c r="AX232" s="67">
        <v>755801.89</v>
      </c>
      <c r="AY232" s="67">
        <v>31638.33</v>
      </c>
      <c r="AZ232" s="206">
        <v>12.228999999999999</v>
      </c>
      <c r="BA232">
        <v>4.8578999999999997E-2</v>
      </c>
      <c r="BB232">
        <v>4.0270000000000002E-3</v>
      </c>
      <c r="BC232">
        <v>1.7100000000000001E-2</v>
      </c>
    </row>
    <row r="233" spans="1:55">
      <c r="A233" s="2" t="s">
        <v>395</v>
      </c>
      <c r="B233" s="2" t="s">
        <v>396</v>
      </c>
      <c r="C233" s="3">
        <v>10779.71</v>
      </c>
      <c r="D233" s="3">
        <v>188</v>
      </c>
      <c r="E233" s="3">
        <v>2026586.16</v>
      </c>
      <c r="F233">
        <v>0</v>
      </c>
      <c r="G233">
        <v>0</v>
      </c>
      <c r="H233">
        <v>50</v>
      </c>
      <c r="I233" s="348">
        <f t="shared" si="26"/>
        <v>50</v>
      </c>
      <c r="J233" s="3">
        <v>0</v>
      </c>
      <c r="K233" s="3">
        <v>217062.55</v>
      </c>
      <c r="L233" s="3">
        <v>57656.83</v>
      </c>
      <c r="M233" s="3">
        <v>0</v>
      </c>
      <c r="N233" s="4">
        <v>274719.38</v>
      </c>
      <c r="O233" s="4">
        <v>0</v>
      </c>
      <c r="P233" s="3">
        <v>0</v>
      </c>
      <c r="Q233" s="3">
        <v>16</v>
      </c>
      <c r="R233" s="3">
        <v>0</v>
      </c>
      <c r="S233" s="348">
        <f t="shared" si="27"/>
        <v>16</v>
      </c>
      <c r="T233" s="3">
        <v>0</v>
      </c>
      <c r="U233" s="3">
        <v>9.4</v>
      </c>
      <c r="V233" s="3">
        <v>5690.17</v>
      </c>
      <c r="W233" s="3">
        <v>0</v>
      </c>
      <c r="X233" s="3">
        <v>0</v>
      </c>
      <c r="Y233" s="2">
        <v>0</v>
      </c>
      <c r="Z233" s="3">
        <v>0</v>
      </c>
      <c r="AA233" s="3">
        <v>0</v>
      </c>
      <c r="AB233" s="3">
        <v>0</v>
      </c>
      <c r="AC233" s="3">
        <v>0</v>
      </c>
      <c r="AD233" s="3">
        <v>0</v>
      </c>
      <c r="AE233" s="3">
        <v>58060.9</v>
      </c>
      <c r="AF233" s="3">
        <v>84193.57</v>
      </c>
      <c r="AG233" s="3">
        <v>0</v>
      </c>
      <c r="AH233" s="3">
        <v>0</v>
      </c>
      <c r="AI233" s="348">
        <f t="shared" si="28"/>
        <v>0</v>
      </c>
      <c r="AJ233" s="3">
        <v>0</v>
      </c>
      <c r="AK233" s="3">
        <v>0</v>
      </c>
      <c r="AL233" s="348">
        <f t="shared" si="29"/>
        <v>0</v>
      </c>
      <c r="AM233" s="3">
        <v>0</v>
      </c>
      <c r="AN233" s="3">
        <v>0</v>
      </c>
      <c r="AO233" s="269">
        <v>1.1200000000000001</v>
      </c>
      <c r="AP233" s="269">
        <v>1.1200000000000001</v>
      </c>
      <c r="AQ233" s="269">
        <v>0</v>
      </c>
      <c r="AR233" s="174">
        <v>65216.05</v>
      </c>
      <c r="AS233" s="174">
        <v>66520</v>
      </c>
      <c r="AT233" s="174">
        <v>96805</v>
      </c>
      <c r="AU233" s="174">
        <v>98741</v>
      </c>
      <c r="AV233" s="174">
        <v>46784.33</v>
      </c>
      <c r="AW233" s="174">
        <v>47720</v>
      </c>
      <c r="AX233" s="67">
        <v>299204.25</v>
      </c>
      <c r="AY233" s="67">
        <v>11652.14</v>
      </c>
      <c r="AZ233" s="206">
        <v>0</v>
      </c>
      <c r="BA233">
        <v>4.8578999999999997E-2</v>
      </c>
      <c r="BB233">
        <v>4.0270000000000002E-3</v>
      </c>
      <c r="BC233">
        <v>1.7100000000000001E-2</v>
      </c>
    </row>
    <row r="234" spans="1:55">
      <c r="A234" s="2" t="s">
        <v>1280</v>
      </c>
      <c r="B234" s="2" t="s">
        <v>1281</v>
      </c>
      <c r="C234" s="3">
        <v>0</v>
      </c>
      <c r="D234" s="3">
        <v>0</v>
      </c>
      <c r="E234" s="3">
        <v>0</v>
      </c>
      <c r="F234">
        <v>0</v>
      </c>
      <c r="G234">
        <v>0</v>
      </c>
      <c r="H234">
        <v>0</v>
      </c>
      <c r="I234" s="348">
        <f t="shared" si="26"/>
        <v>0</v>
      </c>
      <c r="J234" s="3">
        <v>0</v>
      </c>
      <c r="K234" s="3">
        <v>0</v>
      </c>
      <c r="L234" s="3">
        <v>0</v>
      </c>
      <c r="M234" s="3">
        <v>0</v>
      </c>
      <c r="N234" s="4">
        <v>0</v>
      </c>
      <c r="O234" s="4">
        <v>0</v>
      </c>
      <c r="P234" s="3">
        <v>0</v>
      </c>
      <c r="Q234" s="3">
        <v>0</v>
      </c>
      <c r="R234" s="3">
        <v>0</v>
      </c>
      <c r="S234" s="348">
        <f t="shared" si="27"/>
        <v>0</v>
      </c>
      <c r="T234" s="3">
        <v>0</v>
      </c>
      <c r="U234" s="3">
        <v>0</v>
      </c>
      <c r="V234" s="3">
        <v>0</v>
      </c>
      <c r="W234" s="3">
        <v>0</v>
      </c>
      <c r="X234" s="3">
        <v>0</v>
      </c>
      <c r="Y234" s="2">
        <v>0</v>
      </c>
      <c r="Z234" s="3">
        <v>0</v>
      </c>
      <c r="AA234" s="3">
        <v>0</v>
      </c>
      <c r="AB234" s="3">
        <v>0</v>
      </c>
      <c r="AC234" s="3">
        <v>0</v>
      </c>
      <c r="AD234" s="3">
        <v>0</v>
      </c>
      <c r="AE234" s="3">
        <v>0</v>
      </c>
      <c r="AF234" s="3">
        <v>0</v>
      </c>
      <c r="AG234" s="3">
        <v>0</v>
      </c>
      <c r="AH234" s="3">
        <v>0</v>
      </c>
      <c r="AI234" s="348">
        <f t="shared" si="28"/>
        <v>0</v>
      </c>
      <c r="AJ234" s="3">
        <v>0</v>
      </c>
      <c r="AK234" s="3">
        <v>0</v>
      </c>
      <c r="AL234" s="348">
        <f t="shared" si="29"/>
        <v>0</v>
      </c>
      <c r="AM234" s="3">
        <v>0</v>
      </c>
      <c r="AN234" s="3">
        <v>0</v>
      </c>
      <c r="AO234" s="269">
        <v>0</v>
      </c>
      <c r="AP234" s="269">
        <v>0</v>
      </c>
      <c r="AQ234" s="269">
        <v>0</v>
      </c>
      <c r="AR234" s="174">
        <v>0</v>
      </c>
      <c r="AS234" s="174">
        <v>0</v>
      </c>
      <c r="AT234" s="174">
        <v>0</v>
      </c>
      <c r="AU234" s="174">
        <v>0</v>
      </c>
      <c r="AV234" s="174">
        <v>0</v>
      </c>
      <c r="AW234" s="174">
        <v>0</v>
      </c>
      <c r="AX234" s="67">
        <v>0</v>
      </c>
      <c r="AY234" s="67">
        <v>0</v>
      </c>
      <c r="AZ234" s="206">
        <v>0</v>
      </c>
      <c r="BA234">
        <v>4.8578999999999997E-2</v>
      </c>
      <c r="BB234">
        <v>4.0270000000000002E-3</v>
      </c>
      <c r="BC234">
        <v>1.7100000000000001E-2</v>
      </c>
    </row>
    <row r="235" spans="1:55">
      <c r="A235" s="2" t="s">
        <v>1282</v>
      </c>
      <c r="B235" s="2" t="s">
        <v>1283</v>
      </c>
      <c r="C235" s="3">
        <v>0</v>
      </c>
      <c r="D235" s="3">
        <v>0</v>
      </c>
      <c r="E235" s="3">
        <v>0</v>
      </c>
      <c r="F235">
        <v>0</v>
      </c>
      <c r="G235">
        <v>0</v>
      </c>
      <c r="H235">
        <v>0</v>
      </c>
      <c r="I235" s="348">
        <f t="shared" si="26"/>
        <v>0</v>
      </c>
      <c r="J235" s="3">
        <v>0</v>
      </c>
      <c r="K235" s="3">
        <v>0</v>
      </c>
      <c r="L235" s="3">
        <v>0</v>
      </c>
      <c r="M235" s="3">
        <v>0</v>
      </c>
      <c r="N235" s="4">
        <v>0</v>
      </c>
      <c r="O235" s="4">
        <v>0</v>
      </c>
      <c r="P235" s="3">
        <v>0</v>
      </c>
      <c r="Q235" s="3">
        <v>0</v>
      </c>
      <c r="R235" s="3">
        <v>0</v>
      </c>
      <c r="S235" s="348">
        <f t="shared" si="27"/>
        <v>0</v>
      </c>
      <c r="T235" s="3">
        <v>0</v>
      </c>
      <c r="U235" s="3">
        <v>0</v>
      </c>
      <c r="V235" s="3">
        <v>0</v>
      </c>
      <c r="W235" s="3">
        <v>0</v>
      </c>
      <c r="X235" s="3">
        <v>0</v>
      </c>
      <c r="Y235" s="2">
        <v>0</v>
      </c>
      <c r="Z235" s="3">
        <v>0</v>
      </c>
      <c r="AA235" s="3">
        <v>0</v>
      </c>
      <c r="AB235" s="3">
        <v>0</v>
      </c>
      <c r="AC235" s="3">
        <v>0</v>
      </c>
      <c r="AD235" s="3">
        <v>0</v>
      </c>
      <c r="AE235" s="3">
        <v>0</v>
      </c>
      <c r="AF235" s="3">
        <v>0</v>
      </c>
      <c r="AG235" s="3">
        <v>0</v>
      </c>
      <c r="AH235" s="3">
        <v>0</v>
      </c>
      <c r="AI235" s="348">
        <f t="shared" si="28"/>
        <v>0</v>
      </c>
      <c r="AJ235" s="3">
        <v>0</v>
      </c>
      <c r="AK235" s="3">
        <v>0</v>
      </c>
      <c r="AL235" s="348">
        <f t="shared" si="29"/>
        <v>0</v>
      </c>
      <c r="AM235" s="3">
        <v>0</v>
      </c>
      <c r="AN235" s="3">
        <v>0</v>
      </c>
      <c r="AO235" s="269">
        <v>0</v>
      </c>
      <c r="AP235" s="269">
        <v>0</v>
      </c>
      <c r="AQ235" s="269">
        <v>0</v>
      </c>
      <c r="AR235" s="174">
        <v>0</v>
      </c>
      <c r="AS235" s="174">
        <v>0</v>
      </c>
      <c r="AT235" s="174">
        <v>0</v>
      </c>
      <c r="AU235" s="174">
        <v>0</v>
      </c>
      <c r="AV235" s="174">
        <v>0</v>
      </c>
      <c r="AW235" s="174">
        <v>0</v>
      </c>
      <c r="AX235" s="67">
        <v>0</v>
      </c>
      <c r="AY235" s="67">
        <v>0</v>
      </c>
      <c r="AZ235" s="206">
        <v>0</v>
      </c>
      <c r="BA235">
        <v>4.8578999999999997E-2</v>
      </c>
      <c r="BB235">
        <v>4.0270000000000002E-3</v>
      </c>
      <c r="BC235">
        <v>1.7100000000000001E-2</v>
      </c>
    </row>
    <row r="236" spans="1:55">
      <c r="A236" s="2" t="s">
        <v>1284</v>
      </c>
      <c r="B236" s="2" t="s">
        <v>1285</v>
      </c>
      <c r="C236" s="3">
        <v>0</v>
      </c>
      <c r="D236" s="3">
        <v>0</v>
      </c>
      <c r="E236" s="3">
        <v>0</v>
      </c>
      <c r="F236">
        <v>0</v>
      </c>
      <c r="G236">
        <v>0</v>
      </c>
      <c r="H236">
        <v>0</v>
      </c>
      <c r="I236" s="348">
        <f t="shared" si="26"/>
        <v>0</v>
      </c>
      <c r="J236" s="3">
        <v>0</v>
      </c>
      <c r="K236" s="3">
        <v>0</v>
      </c>
      <c r="L236" s="3">
        <v>0</v>
      </c>
      <c r="M236" s="3">
        <v>0</v>
      </c>
      <c r="N236" s="4">
        <v>0</v>
      </c>
      <c r="O236" s="4">
        <v>0</v>
      </c>
      <c r="P236" s="3">
        <v>0</v>
      </c>
      <c r="Q236" s="3">
        <v>0</v>
      </c>
      <c r="R236" s="3">
        <v>0</v>
      </c>
      <c r="S236" s="348">
        <f t="shared" si="27"/>
        <v>0</v>
      </c>
      <c r="T236" s="3">
        <v>0</v>
      </c>
      <c r="U236" s="3">
        <v>0</v>
      </c>
      <c r="V236" s="3">
        <v>0</v>
      </c>
      <c r="W236" s="3">
        <v>0</v>
      </c>
      <c r="X236" s="3">
        <v>0</v>
      </c>
      <c r="Y236" s="2">
        <v>0</v>
      </c>
      <c r="Z236" s="3">
        <v>0</v>
      </c>
      <c r="AA236" s="3">
        <v>0</v>
      </c>
      <c r="AB236" s="3">
        <v>0</v>
      </c>
      <c r="AC236" s="3">
        <v>0</v>
      </c>
      <c r="AD236" s="3">
        <v>0</v>
      </c>
      <c r="AE236" s="3">
        <v>0</v>
      </c>
      <c r="AF236" s="3">
        <v>0</v>
      </c>
      <c r="AG236" s="3">
        <v>0</v>
      </c>
      <c r="AH236" s="3">
        <v>0</v>
      </c>
      <c r="AI236" s="348">
        <f t="shared" si="28"/>
        <v>0</v>
      </c>
      <c r="AJ236" s="3">
        <v>0</v>
      </c>
      <c r="AK236" s="3">
        <v>0</v>
      </c>
      <c r="AL236" s="348">
        <f t="shared" si="29"/>
        <v>0</v>
      </c>
      <c r="AM236" s="3">
        <v>0</v>
      </c>
      <c r="AN236" s="3">
        <v>0</v>
      </c>
      <c r="AO236" s="269">
        <v>0</v>
      </c>
      <c r="AP236" s="269">
        <v>0</v>
      </c>
      <c r="AQ236" s="269">
        <v>0</v>
      </c>
      <c r="AR236" s="174">
        <v>0</v>
      </c>
      <c r="AS236" s="174">
        <v>0</v>
      </c>
      <c r="AT236" s="174">
        <v>0</v>
      </c>
      <c r="AU236" s="174">
        <v>0</v>
      </c>
      <c r="AV236" s="174">
        <v>0</v>
      </c>
      <c r="AW236" s="174">
        <v>0</v>
      </c>
      <c r="AX236" s="67">
        <v>0</v>
      </c>
      <c r="AY236" s="67">
        <v>0</v>
      </c>
      <c r="AZ236" s="206">
        <v>0</v>
      </c>
      <c r="BA236">
        <v>4.8578999999999997E-2</v>
      </c>
      <c r="BB236">
        <v>4.0270000000000002E-3</v>
      </c>
      <c r="BC236">
        <v>1.7100000000000001E-2</v>
      </c>
    </row>
    <row r="237" spans="1:55">
      <c r="A237" s="2" t="s">
        <v>1286</v>
      </c>
      <c r="B237" s="2" t="s">
        <v>1287</v>
      </c>
      <c r="C237" s="3">
        <v>0</v>
      </c>
      <c r="D237" s="3">
        <v>0</v>
      </c>
      <c r="E237" s="3">
        <v>0</v>
      </c>
      <c r="F237">
        <v>0</v>
      </c>
      <c r="G237">
        <v>0</v>
      </c>
      <c r="H237">
        <v>0</v>
      </c>
      <c r="I237" s="348">
        <f t="shared" si="26"/>
        <v>0</v>
      </c>
      <c r="J237" s="3">
        <v>0</v>
      </c>
      <c r="K237" s="3">
        <v>0</v>
      </c>
      <c r="L237" s="3">
        <v>0</v>
      </c>
      <c r="M237" s="3">
        <v>0</v>
      </c>
      <c r="N237" s="4">
        <v>0</v>
      </c>
      <c r="O237" s="4">
        <v>0</v>
      </c>
      <c r="P237" s="3">
        <v>0</v>
      </c>
      <c r="Q237" s="3">
        <v>0</v>
      </c>
      <c r="R237" s="3">
        <v>0</v>
      </c>
      <c r="S237" s="348">
        <f t="shared" si="27"/>
        <v>0</v>
      </c>
      <c r="T237" s="3">
        <v>0</v>
      </c>
      <c r="U237" s="3">
        <v>0</v>
      </c>
      <c r="V237" s="3">
        <v>0</v>
      </c>
      <c r="W237" s="3">
        <v>0</v>
      </c>
      <c r="X237" s="3">
        <v>0</v>
      </c>
      <c r="Y237" s="2">
        <v>0</v>
      </c>
      <c r="Z237" s="3">
        <v>0</v>
      </c>
      <c r="AA237" s="3">
        <v>0</v>
      </c>
      <c r="AB237" s="3">
        <v>0</v>
      </c>
      <c r="AC237" s="3">
        <v>0</v>
      </c>
      <c r="AD237" s="3">
        <v>0</v>
      </c>
      <c r="AE237" s="3">
        <v>0</v>
      </c>
      <c r="AF237" s="3">
        <v>0</v>
      </c>
      <c r="AG237" s="3">
        <v>0</v>
      </c>
      <c r="AH237" s="3">
        <v>0</v>
      </c>
      <c r="AI237" s="348">
        <f t="shared" si="28"/>
        <v>0</v>
      </c>
      <c r="AJ237" s="3">
        <v>0</v>
      </c>
      <c r="AK237" s="3">
        <v>0</v>
      </c>
      <c r="AL237" s="348">
        <f t="shared" si="29"/>
        <v>0</v>
      </c>
      <c r="AM237" s="3">
        <v>0</v>
      </c>
      <c r="AN237" s="3">
        <v>0</v>
      </c>
      <c r="AO237" s="269">
        <v>0</v>
      </c>
      <c r="AP237" s="269">
        <v>0</v>
      </c>
      <c r="AQ237" s="269">
        <v>0</v>
      </c>
      <c r="AR237" s="174">
        <v>0</v>
      </c>
      <c r="AS237" s="174">
        <v>0</v>
      </c>
      <c r="AT237" s="174">
        <v>0</v>
      </c>
      <c r="AU237" s="174">
        <v>0</v>
      </c>
      <c r="AV237" s="174">
        <v>0</v>
      </c>
      <c r="AW237" s="174">
        <v>0</v>
      </c>
      <c r="AX237" s="67">
        <v>0</v>
      </c>
      <c r="AY237" s="67">
        <v>0</v>
      </c>
      <c r="AZ237" s="206">
        <v>0</v>
      </c>
      <c r="BA237">
        <v>4.8578999999999997E-2</v>
      </c>
      <c r="BB237">
        <v>4.0270000000000002E-3</v>
      </c>
      <c r="BC237">
        <v>1.7100000000000001E-2</v>
      </c>
    </row>
    <row r="238" spans="1:55">
      <c r="A238" s="2" t="s">
        <v>399</v>
      </c>
      <c r="B238" s="2" t="s">
        <v>400</v>
      </c>
      <c r="C238" s="3">
        <v>60522.87</v>
      </c>
      <c r="D238" s="3">
        <v>5</v>
      </c>
      <c r="E238" s="3">
        <v>302614.36</v>
      </c>
      <c r="F238">
        <v>0</v>
      </c>
      <c r="G238">
        <v>0</v>
      </c>
      <c r="H238">
        <v>0</v>
      </c>
      <c r="I238" s="348">
        <f t="shared" si="26"/>
        <v>0</v>
      </c>
      <c r="J238" s="3">
        <v>0</v>
      </c>
      <c r="K238" s="3">
        <v>0</v>
      </c>
      <c r="L238" s="3">
        <v>0</v>
      </c>
      <c r="M238" s="3">
        <v>0</v>
      </c>
      <c r="N238" s="4">
        <v>0</v>
      </c>
      <c r="O238" s="4">
        <v>0</v>
      </c>
      <c r="P238" s="3">
        <v>0</v>
      </c>
      <c r="Q238" s="3">
        <v>0</v>
      </c>
      <c r="R238" s="3">
        <v>0</v>
      </c>
      <c r="S238" s="348">
        <f t="shared" si="27"/>
        <v>0</v>
      </c>
      <c r="T238" s="3">
        <v>0</v>
      </c>
      <c r="U238" s="3">
        <v>0.25</v>
      </c>
      <c r="V238" s="3">
        <v>105.37</v>
      </c>
      <c r="W238" s="3">
        <v>0</v>
      </c>
      <c r="X238" s="3">
        <v>0</v>
      </c>
      <c r="Y238" s="2">
        <v>0</v>
      </c>
      <c r="Z238" s="3">
        <v>0</v>
      </c>
      <c r="AA238" s="3">
        <v>0</v>
      </c>
      <c r="AB238" s="3">
        <v>0</v>
      </c>
      <c r="AC238" s="3">
        <v>0</v>
      </c>
      <c r="AD238" s="3">
        <v>0</v>
      </c>
      <c r="AE238" s="3">
        <v>0</v>
      </c>
      <c r="AF238" s="3">
        <v>0</v>
      </c>
      <c r="AG238" s="3">
        <v>0</v>
      </c>
      <c r="AH238" s="3">
        <v>0</v>
      </c>
      <c r="AI238" s="348">
        <f t="shared" si="28"/>
        <v>0</v>
      </c>
      <c r="AJ238" s="3">
        <v>0</v>
      </c>
      <c r="AK238" s="3">
        <v>0</v>
      </c>
      <c r="AL238" s="348">
        <f t="shared" si="29"/>
        <v>0</v>
      </c>
      <c r="AM238" s="3">
        <v>190048741</v>
      </c>
      <c r="AN238" s="3">
        <v>186650536</v>
      </c>
      <c r="AO238" s="269">
        <v>1.1200000000000001</v>
      </c>
      <c r="AP238" s="269">
        <v>1.1200000000000001</v>
      </c>
      <c r="AQ238" s="269">
        <v>0</v>
      </c>
      <c r="AR238" s="174">
        <v>65216.05</v>
      </c>
      <c r="AS238" s="174">
        <v>66520</v>
      </c>
      <c r="AT238" s="174">
        <v>96805</v>
      </c>
      <c r="AU238" s="174">
        <v>98741</v>
      </c>
      <c r="AV238" s="174">
        <v>46784.33</v>
      </c>
      <c r="AW238" s="174">
        <v>47720</v>
      </c>
      <c r="AX238" s="67">
        <v>26462.67</v>
      </c>
      <c r="AY238" s="67">
        <v>1794.37</v>
      </c>
      <c r="AZ238" s="206">
        <v>0.20399999999999999</v>
      </c>
      <c r="BA238">
        <v>4.8578999999999997E-2</v>
      </c>
      <c r="BB238">
        <v>4.0270000000000002E-3</v>
      </c>
      <c r="BC238">
        <v>1.7100000000000001E-2</v>
      </c>
    </row>
    <row r="239" spans="1:55">
      <c r="A239" s="2" t="s">
        <v>401</v>
      </c>
      <c r="B239" s="2" t="s">
        <v>402</v>
      </c>
      <c r="C239" s="3">
        <v>9475.1200000000008</v>
      </c>
      <c r="D239" s="3">
        <v>784.99</v>
      </c>
      <c r="E239" s="3">
        <v>7437875.0300000003</v>
      </c>
      <c r="F239">
        <v>6</v>
      </c>
      <c r="G239">
        <v>10</v>
      </c>
      <c r="H239">
        <v>82</v>
      </c>
      <c r="I239" s="348">
        <f t="shared" si="26"/>
        <v>98</v>
      </c>
      <c r="J239" s="3">
        <v>101824.22</v>
      </c>
      <c r="K239" s="3">
        <v>720647.87</v>
      </c>
      <c r="L239" s="3">
        <v>102799.48</v>
      </c>
      <c r="M239" s="3">
        <v>0</v>
      </c>
      <c r="N239" s="4">
        <v>925271.57</v>
      </c>
      <c r="O239" s="4">
        <v>61094.53</v>
      </c>
      <c r="P239" s="3">
        <v>35</v>
      </c>
      <c r="Q239" s="3">
        <v>10</v>
      </c>
      <c r="R239" s="3">
        <v>8</v>
      </c>
      <c r="S239" s="348">
        <f t="shared" si="27"/>
        <v>53</v>
      </c>
      <c r="T239" s="3">
        <v>72813.210000000006</v>
      </c>
      <c r="U239" s="3">
        <v>39.25</v>
      </c>
      <c r="V239" s="3">
        <v>23814.44</v>
      </c>
      <c r="W239" s="3">
        <v>12</v>
      </c>
      <c r="X239" s="3">
        <v>0</v>
      </c>
      <c r="Y239" s="2">
        <v>0</v>
      </c>
      <c r="Z239" s="3">
        <v>112983.14</v>
      </c>
      <c r="AA239" s="3">
        <v>0</v>
      </c>
      <c r="AB239" s="3">
        <v>0</v>
      </c>
      <c r="AC239" s="3">
        <v>35427.32</v>
      </c>
      <c r="AD239" s="3">
        <v>202307.01014471636</v>
      </c>
      <c r="AE239" s="3">
        <v>0</v>
      </c>
      <c r="AF239" s="3">
        <v>163118.45000000001</v>
      </c>
      <c r="AG239" s="3">
        <v>0</v>
      </c>
      <c r="AH239" s="3">
        <v>0</v>
      </c>
      <c r="AI239" s="348">
        <f t="shared" si="28"/>
        <v>0</v>
      </c>
      <c r="AJ239" s="3">
        <v>1904175</v>
      </c>
      <c r="AK239" s="3">
        <v>2066777.57</v>
      </c>
      <c r="AL239" s="348">
        <f t="shared" si="29"/>
        <v>1989736.472334</v>
      </c>
      <c r="AM239" s="3">
        <v>2557622562</v>
      </c>
      <c r="AN239" s="3">
        <v>2470276921</v>
      </c>
      <c r="AO239" s="269">
        <v>1.1200000000000001</v>
      </c>
      <c r="AP239" s="269">
        <v>1.1200000000000001</v>
      </c>
      <c r="AQ239" s="269">
        <v>0</v>
      </c>
      <c r="AR239" s="174">
        <v>65216.05</v>
      </c>
      <c r="AS239" s="174">
        <v>66520</v>
      </c>
      <c r="AT239" s="174">
        <v>96805</v>
      </c>
      <c r="AU239" s="174">
        <v>98741</v>
      </c>
      <c r="AV239" s="174">
        <v>46784.33</v>
      </c>
      <c r="AW239" s="174">
        <v>47720</v>
      </c>
      <c r="AX239" s="67">
        <v>591269.41</v>
      </c>
      <c r="AY239" s="67">
        <v>25532.95</v>
      </c>
      <c r="AZ239" s="206">
        <v>7.7450000000000001</v>
      </c>
      <c r="BA239">
        <v>4.8578999999999997E-2</v>
      </c>
      <c r="BB239">
        <v>4.0270000000000002E-3</v>
      </c>
      <c r="BC239">
        <v>1.7100000000000001E-2</v>
      </c>
    </row>
    <row r="240" spans="1:55">
      <c r="A240" s="2" t="s">
        <v>403</v>
      </c>
      <c r="B240" s="2" t="s">
        <v>404</v>
      </c>
      <c r="C240" s="3">
        <v>14605.95</v>
      </c>
      <c r="D240" s="3">
        <v>227</v>
      </c>
      <c r="E240" s="3">
        <v>3315551.47</v>
      </c>
      <c r="F240">
        <v>1</v>
      </c>
      <c r="G240">
        <v>5</v>
      </c>
      <c r="H240">
        <v>36</v>
      </c>
      <c r="I240" s="348">
        <f t="shared" si="26"/>
        <v>42</v>
      </c>
      <c r="J240" s="3">
        <v>52098.74</v>
      </c>
      <c r="K240" s="3">
        <v>275708.59999999998</v>
      </c>
      <c r="L240" s="3">
        <v>27393.119999999999</v>
      </c>
      <c r="M240" s="3">
        <v>0</v>
      </c>
      <c r="N240" s="4">
        <v>355200.45999999996</v>
      </c>
      <c r="O240" s="4">
        <v>10419.75</v>
      </c>
      <c r="P240" s="3">
        <v>13</v>
      </c>
      <c r="Q240" s="3">
        <v>10</v>
      </c>
      <c r="R240" s="3">
        <v>4</v>
      </c>
      <c r="S240" s="348">
        <f t="shared" si="27"/>
        <v>27</v>
      </c>
      <c r="T240" s="3">
        <v>0</v>
      </c>
      <c r="U240" s="3">
        <v>11.35</v>
      </c>
      <c r="V240" s="3">
        <v>6849.3</v>
      </c>
      <c r="W240" s="3">
        <v>2</v>
      </c>
      <c r="X240" s="3">
        <v>0.25</v>
      </c>
      <c r="Y240" s="2">
        <v>0</v>
      </c>
      <c r="Z240" s="3">
        <v>18689.46</v>
      </c>
      <c r="AA240" s="3">
        <v>2423.91</v>
      </c>
      <c r="AB240" s="3">
        <v>0</v>
      </c>
      <c r="AC240" s="3">
        <v>26820.94</v>
      </c>
      <c r="AD240" s="3">
        <v>166732.90471439846</v>
      </c>
      <c r="AE240" s="3">
        <v>0</v>
      </c>
      <c r="AF240" s="3">
        <v>62381.21</v>
      </c>
      <c r="AG240" s="3">
        <v>0</v>
      </c>
      <c r="AH240" s="3">
        <v>0</v>
      </c>
      <c r="AI240" s="348">
        <f t="shared" si="28"/>
        <v>0</v>
      </c>
      <c r="AJ240" s="3">
        <v>607500</v>
      </c>
      <c r="AK240" s="3">
        <v>585696.76</v>
      </c>
      <c r="AL240" s="348">
        <f t="shared" si="29"/>
        <v>596027.13511199993</v>
      </c>
      <c r="AM240" s="3">
        <v>1284956696</v>
      </c>
      <c r="AN240" s="3">
        <v>1333884262</v>
      </c>
      <c r="AO240" s="269">
        <v>1.1200000000000001</v>
      </c>
      <c r="AP240" s="269">
        <v>1.1200000000000001</v>
      </c>
      <c r="AQ240" s="269">
        <v>0</v>
      </c>
      <c r="AR240" s="174">
        <v>65216.05</v>
      </c>
      <c r="AS240" s="174">
        <v>66520</v>
      </c>
      <c r="AT240" s="174">
        <v>96805</v>
      </c>
      <c r="AU240" s="174">
        <v>98741</v>
      </c>
      <c r="AV240" s="174">
        <v>46784.33</v>
      </c>
      <c r="AW240" s="174">
        <v>47720</v>
      </c>
      <c r="AX240" s="67">
        <v>381682.76</v>
      </c>
      <c r="AY240" s="67">
        <v>19682.93</v>
      </c>
      <c r="AZ240" s="206">
        <v>4.1779999999999999</v>
      </c>
      <c r="BA240">
        <v>4.8578999999999997E-2</v>
      </c>
      <c r="BB240">
        <v>4.0270000000000002E-3</v>
      </c>
      <c r="BC240">
        <v>1.7100000000000001E-2</v>
      </c>
    </row>
    <row r="241" spans="1:55">
      <c r="A241" s="2" t="s">
        <v>405</v>
      </c>
      <c r="B241" s="2" t="s">
        <v>406</v>
      </c>
      <c r="C241" s="3">
        <v>9090.82</v>
      </c>
      <c r="D241" s="3">
        <v>780.3</v>
      </c>
      <c r="E241" s="3">
        <v>7093567.1100000003</v>
      </c>
      <c r="F241">
        <v>7</v>
      </c>
      <c r="G241">
        <v>11</v>
      </c>
      <c r="H241">
        <v>115</v>
      </c>
      <c r="I241" s="348">
        <f t="shared" si="26"/>
        <v>133</v>
      </c>
      <c r="J241" s="3">
        <v>114424.44</v>
      </c>
      <c r="K241" s="3">
        <v>945810.25</v>
      </c>
      <c r="L241" s="3">
        <v>158552.85999999999</v>
      </c>
      <c r="M241" s="3">
        <v>0</v>
      </c>
      <c r="N241" s="4">
        <v>1218787.5499999998</v>
      </c>
      <c r="O241" s="4">
        <v>72815.55</v>
      </c>
      <c r="P241" s="3">
        <v>24</v>
      </c>
      <c r="Q241" s="3">
        <v>17</v>
      </c>
      <c r="R241" s="3">
        <v>4</v>
      </c>
      <c r="S241" s="348">
        <f t="shared" si="27"/>
        <v>45</v>
      </c>
      <c r="T241" s="3">
        <v>0</v>
      </c>
      <c r="U241" s="3">
        <v>39.020000000000003</v>
      </c>
      <c r="V241" s="3">
        <v>23709.08</v>
      </c>
      <c r="W241" s="3">
        <v>30</v>
      </c>
      <c r="X241" s="3">
        <v>0</v>
      </c>
      <c r="Y241" s="2">
        <v>0</v>
      </c>
      <c r="Z241" s="3">
        <v>282222.53000000003</v>
      </c>
      <c r="AA241" s="3">
        <v>0</v>
      </c>
      <c r="AB241" s="3">
        <v>0</v>
      </c>
      <c r="AC241" s="3">
        <v>48610.52</v>
      </c>
      <c r="AD241" s="3">
        <v>375391.81752027059</v>
      </c>
      <c r="AE241" s="3">
        <v>0</v>
      </c>
      <c r="AF241" s="3">
        <v>206848.51</v>
      </c>
      <c r="AG241" s="3">
        <v>0</v>
      </c>
      <c r="AH241" s="3">
        <v>0</v>
      </c>
      <c r="AI241" s="348">
        <f t="shared" si="28"/>
        <v>0</v>
      </c>
      <c r="AJ241" s="3">
        <v>1899800</v>
      </c>
      <c r="AK241" s="3">
        <v>1961950.87</v>
      </c>
      <c r="AL241" s="348">
        <f t="shared" si="29"/>
        <v>1932503.787794</v>
      </c>
      <c r="AM241" s="3">
        <v>3455262699</v>
      </c>
      <c r="AN241" s="3">
        <v>3395204791</v>
      </c>
      <c r="AO241" s="269">
        <v>1.1200000000000001</v>
      </c>
      <c r="AP241" s="269">
        <v>1.1200000000000001</v>
      </c>
      <c r="AQ241" s="269">
        <v>0</v>
      </c>
      <c r="AR241" s="174">
        <v>65216.05</v>
      </c>
      <c r="AS241" s="174">
        <v>66520</v>
      </c>
      <c r="AT241" s="174">
        <v>96805</v>
      </c>
      <c r="AU241" s="174">
        <v>98741</v>
      </c>
      <c r="AV241" s="174">
        <v>46784.33</v>
      </c>
      <c r="AW241" s="174">
        <v>47720</v>
      </c>
      <c r="AX241" s="67">
        <v>1004062.88</v>
      </c>
      <c r="AY241" s="67">
        <v>40390.480000000003</v>
      </c>
      <c r="AZ241" s="206">
        <v>13.384</v>
      </c>
      <c r="BA241">
        <v>4.8578999999999997E-2</v>
      </c>
      <c r="BB241">
        <v>4.0270000000000002E-3</v>
      </c>
      <c r="BC241">
        <v>1.7100000000000001E-2</v>
      </c>
    </row>
    <row r="242" spans="1:55">
      <c r="A242" s="2" t="s">
        <v>407</v>
      </c>
      <c r="B242" s="2" t="s">
        <v>408</v>
      </c>
      <c r="C242" s="3">
        <v>10703.58</v>
      </c>
      <c r="D242" s="3">
        <v>480</v>
      </c>
      <c r="E242" s="3">
        <v>5137720.2699999996</v>
      </c>
      <c r="F242">
        <v>2</v>
      </c>
      <c r="G242">
        <v>5</v>
      </c>
      <c r="H242">
        <v>92</v>
      </c>
      <c r="I242" s="348">
        <f t="shared" si="26"/>
        <v>99</v>
      </c>
      <c r="J242" s="3">
        <v>53215.56</v>
      </c>
      <c r="K242" s="3">
        <v>595426.18000000005</v>
      </c>
      <c r="L242" s="3">
        <v>177615.12</v>
      </c>
      <c r="M242" s="3">
        <v>0</v>
      </c>
      <c r="N242" s="4">
        <v>826256.86</v>
      </c>
      <c r="O242" s="4">
        <v>21286.22</v>
      </c>
      <c r="P242" s="3">
        <v>2</v>
      </c>
      <c r="Q242" s="3">
        <v>2</v>
      </c>
      <c r="R242" s="3">
        <v>1</v>
      </c>
      <c r="S242" s="348">
        <f t="shared" si="27"/>
        <v>5</v>
      </c>
      <c r="T242" s="3">
        <v>0</v>
      </c>
      <c r="U242" s="3">
        <v>24</v>
      </c>
      <c r="V242" s="3">
        <v>14541.57</v>
      </c>
      <c r="W242" s="3">
        <v>35</v>
      </c>
      <c r="X242" s="3">
        <v>4</v>
      </c>
      <c r="Y242" s="2">
        <v>0</v>
      </c>
      <c r="Z242" s="3">
        <v>329283.09999999998</v>
      </c>
      <c r="AA242" s="3">
        <v>37633.980000000003</v>
      </c>
      <c r="AB242" s="3">
        <v>0</v>
      </c>
      <c r="AC242" s="3">
        <v>85794.68</v>
      </c>
      <c r="AD242" s="3">
        <v>686133.57008578139</v>
      </c>
      <c r="AE242" s="3">
        <v>154372.43</v>
      </c>
      <c r="AF242" s="3">
        <v>203898.04</v>
      </c>
      <c r="AG242" s="3">
        <v>0</v>
      </c>
      <c r="AH242" s="3">
        <v>0</v>
      </c>
      <c r="AI242" s="348">
        <f t="shared" si="28"/>
        <v>0</v>
      </c>
      <c r="AJ242" s="3">
        <v>1072565.0865</v>
      </c>
      <c r="AK242" s="3">
        <v>1283191.58</v>
      </c>
      <c r="AL242" s="348">
        <f t="shared" si="29"/>
        <v>1183396.7473797002</v>
      </c>
      <c r="AM242" s="3">
        <v>715043391</v>
      </c>
      <c r="AN242" s="3">
        <v>751376314</v>
      </c>
      <c r="AO242" s="269">
        <v>1.1200000000000001</v>
      </c>
      <c r="AP242" s="269">
        <v>1.1200000000000001</v>
      </c>
      <c r="AQ242" s="269">
        <v>0</v>
      </c>
      <c r="AR242" s="174">
        <v>65216.05</v>
      </c>
      <c r="AS242" s="174">
        <v>66520</v>
      </c>
      <c r="AT242" s="174">
        <v>96805</v>
      </c>
      <c r="AU242" s="174">
        <v>98741</v>
      </c>
      <c r="AV242" s="174">
        <v>46784.33</v>
      </c>
      <c r="AW242" s="174">
        <v>47720</v>
      </c>
      <c r="AX242" s="67">
        <v>616540.47</v>
      </c>
      <c r="AY242" s="67">
        <v>28504.86</v>
      </c>
      <c r="AZ242" s="206">
        <v>11.141999999999999</v>
      </c>
      <c r="BA242">
        <v>4.8578999999999997E-2</v>
      </c>
      <c r="BB242">
        <v>4.0270000000000002E-3</v>
      </c>
      <c r="BC242">
        <v>1.7100000000000001E-2</v>
      </c>
    </row>
    <row r="243" spans="1:55">
      <c r="A243" s="2" t="s">
        <v>409</v>
      </c>
      <c r="B243" s="2" t="s">
        <v>410</v>
      </c>
      <c r="C243" s="3">
        <v>9593.5</v>
      </c>
      <c r="D243" s="3">
        <v>3415.32</v>
      </c>
      <c r="E243" s="3">
        <v>32764856.23</v>
      </c>
      <c r="F243">
        <v>10</v>
      </c>
      <c r="G243">
        <v>55</v>
      </c>
      <c r="H243">
        <v>476</v>
      </c>
      <c r="I243" s="348">
        <f t="shared" si="26"/>
        <v>541</v>
      </c>
      <c r="J243" s="3">
        <v>599718.16</v>
      </c>
      <c r="K243" s="3">
        <v>4340186.29</v>
      </c>
      <c r="L243" s="3">
        <v>932672.25</v>
      </c>
      <c r="M243" s="3">
        <v>0</v>
      </c>
      <c r="N243" s="4">
        <v>5872576.7000000002</v>
      </c>
      <c r="O243" s="4">
        <v>109039.67</v>
      </c>
      <c r="P243" s="3">
        <v>500</v>
      </c>
      <c r="Q243" s="3">
        <v>250</v>
      </c>
      <c r="R243" s="3">
        <v>60</v>
      </c>
      <c r="S243" s="348">
        <f t="shared" si="27"/>
        <v>810</v>
      </c>
      <c r="T243" s="3">
        <v>1254894.28</v>
      </c>
      <c r="U243" s="3">
        <v>170.77</v>
      </c>
      <c r="V243" s="3">
        <v>108492.63</v>
      </c>
      <c r="W243" s="3">
        <v>250</v>
      </c>
      <c r="X243" s="3">
        <v>65</v>
      </c>
      <c r="Y243" s="2">
        <v>0</v>
      </c>
      <c r="Z243" s="3">
        <v>2444661</v>
      </c>
      <c r="AA243" s="3">
        <v>634753.06000000006</v>
      </c>
      <c r="AB243" s="3">
        <v>0</v>
      </c>
      <c r="AC243" s="3">
        <v>245254.93</v>
      </c>
      <c r="AD243" s="3">
        <v>2078284.397632852</v>
      </c>
      <c r="AE243" s="3">
        <v>468295.2</v>
      </c>
      <c r="AF243" s="3">
        <v>1264937.8500000001</v>
      </c>
      <c r="AG243" s="3">
        <v>0</v>
      </c>
      <c r="AH243" s="3">
        <v>0</v>
      </c>
      <c r="AI243" s="348">
        <f t="shared" si="28"/>
        <v>0</v>
      </c>
      <c r="AJ243" s="3">
        <v>5585416.5915000001</v>
      </c>
      <c r="AK243" s="3">
        <v>8825254.7899999991</v>
      </c>
      <c r="AL243" s="348">
        <f t="shared" si="29"/>
        <v>7290219.4515506998</v>
      </c>
      <c r="AM243" s="3">
        <v>3723611061</v>
      </c>
      <c r="AN243" s="3">
        <v>3791750945</v>
      </c>
      <c r="AO243" s="269">
        <v>1.18</v>
      </c>
      <c r="AP243" s="269">
        <v>1.18</v>
      </c>
      <c r="AQ243" s="269">
        <v>0</v>
      </c>
      <c r="AR243" s="174">
        <v>65216.05</v>
      </c>
      <c r="AS243" s="174">
        <v>66520</v>
      </c>
      <c r="AT243" s="174">
        <v>96805</v>
      </c>
      <c r="AU243" s="174">
        <v>98741</v>
      </c>
      <c r="AV243" s="174">
        <v>46784.33</v>
      </c>
      <c r="AW243" s="174">
        <v>47720</v>
      </c>
      <c r="AX243" s="67">
        <v>4073812.9</v>
      </c>
      <c r="AY243" s="67">
        <v>178607.14</v>
      </c>
      <c r="AZ243" s="206">
        <v>67.12</v>
      </c>
      <c r="BA243">
        <v>4.8578999999999997E-2</v>
      </c>
      <c r="BB243">
        <v>4.0270000000000002E-3</v>
      </c>
      <c r="BC243">
        <v>1.7100000000000001E-2</v>
      </c>
    </row>
    <row r="244" spans="1:55">
      <c r="A244" s="2" t="s">
        <v>411</v>
      </c>
      <c r="B244" s="2" t="s">
        <v>412</v>
      </c>
      <c r="C244" s="3">
        <v>9243.39</v>
      </c>
      <c r="D244" s="3">
        <v>4421</v>
      </c>
      <c r="E244" s="3">
        <v>40865046.119999997</v>
      </c>
      <c r="F244">
        <v>40</v>
      </c>
      <c r="G244">
        <v>80</v>
      </c>
      <c r="H244">
        <v>750</v>
      </c>
      <c r="I244" s="348">
        <f t="shared" si="26"/>
        <v>870</v>
      </c>
      <c r="J244" s="3">
        <v>843418.28</v>
      </c>
      <c r="K244" s="3">
        <v>5431460.0899999999</v>
      </c>
      <c r="L244" s="3">
        <v>1759162.47</v>
      </c>
      <c r="M244" s="3">
        <v>0</v>
      </c>
      <c r="N244" s="4">
        <v>8034040.8399999999</v>
      </c>
      <c r="O244" s="4">
        <v>421709.14</v>
      </c>
      <c r="P244" s="3">
        <v>218</v>
      </c>
      <c r="Q244" s="3">
        <v>84</v>
      </c>
      <c r="R244" s="3">
        <v>80</v>
      </c>
      <c r="S244" s="348">
        <f t="shared" si="27"/>
        <v>382</v>
      </c>
      <c r="T244" s="3">
        <v>520124.44</v>
      </c>
      <c r="U244" s="3">
        <v>221.05</v>
      </c>
      <c r="V244" s="3">
        <v>134140.69</v>
      </c>
      <c r="W244" s="3">
        <v>275</v>
      </c>
      <c r="X244" s="3">
        <v>20</v>
      </c>
      <c r="Y244" s="2">
        <v>0</v>
      </c>
      <c r="Z244" s="3">
        <v>2587895.0099999998</v>
      </c>
      <c r="AA244" s="3">
        <v>187765.17</v>
      </c>
      <c r="AB244" s="3">
        <v>0</v>
      </c>
      <c r="AC244" s="3">
        <v>234389.78</v>
      </c>
      <c r="AD244" s="3">
        <v>3131635.2568502938</v>
      </c>
      <c r="AE244" s="3">
        <v>718859.16</v>
      </c>
      <c r="AF244" s="3">
        <v>1539193.19</v>
      </c>
      <c r="AG244" s="3">
        <v>587026.54</v>
      </c>
      <c r="AH244" s="3">
        <v>1509496.82</v>
      </c>
      <c r="AI244" s="348">
        <f t="shared" si="28"/>
        <v>2096523.36</v>
      </c>
      <c r="AJ244" s="3">
        <v>5059156.0515000001</v>
      </c>
      <c r="AK244" s="3">
        <v>8397790.9474999998</v>
      </c>
      <c r="AL244" s="348">
        <f t="shared" si="29"/>
        <v>6815945.7337752003</v>
      </c>
      <c r="AM244" s="3">
        <v>3372770701</v>
      </c>
      <c r="AN244" s="3">
        <v>3359116379</v>
      </c>
      <c r="AO244" s="269">
        <v>1.1200000000000001</v>
      </c>
      <c r="AP244" s="269">
        <v>1.1200000000000001</v>
      </c>
      <c r="AQ244" s="269">
        <v>0</v>
      </c>
      <c r="AR244" s="174">
        <v>65216.05</v>
      </c>
      <c r="AS244" s="174">
        <v>66520</v>
      </c>
      <c r="AT244" s="174">
        <v>96805</v>
      </c>
      <c r="AU244" s="174">
        <v>98741</v>
      </c>
      <c r="AV244" s="174">
        <v>46784.33</v>
      </c>
      <c r="AW244" s="174">
        <v>47720</v>
      </c>
      <c r="AX244" s="67">
        <v>5448895.8399999999</v>
      </c>
      <c r="AY244" s="67">
        <v>227960.45</v>
      </c>
      <c r="AZ244" s="206">
        <v>92.944000000000003</v>
      </c>
      <c r="BA244">
        <v>4.8578999999999997E-2</v>
      </c>
      <c r="BB244">
        <v>4.0270000000000002E-3</v>
      </c>
      <c r="BC244">
        <v>1.7100000000000001E-2</v>
      </c>
    </row>
    <row r="245" spans="1:55">
      <c r="A245" s="2" t="s">
        <v>413</v>
      </c>
      <c r="B245" s="2" t="s">
        <v>414</v>
      </c>
      <c r="C245" s="3">
        <v>9195.7800000000007</v>
      </c>
      <c r="D245" s="3">
        <v>2644.41</v>
      </c>
      <c r="E245" s="3">
        <v>24317423.850000001</v>
      </c>
      <c r="F245">
        <v>22</v>
      </c>
      <c r="G245">
        <v>48</v>
      </c>
      <c r="H245">
        <v>270</v>
      </c>
      <c r="I245" s="348">
        <f t="shared" si="26"/>
        <v>340</v>
      </c>
      <c r="J245" s="3">
        <v>505317.91</v>
      </c>
      <c r="K245" s="3">
        <v>2453767.6800000002</v>
      </c>
      <c r="L245" s="3">
        <v>587502.30000000005</v>
      </c>
      <c r="M245" s="3">
        <v>0</v>
      </c>
      <c r="N245" s="4">
        <v>3546587.8900000006</v>
      </c>
      <c r="O245" s="4">
        <v>231604.04</v>
      </c>
      <c r="P245" s="3">
        <v>45</v>
      </c>
      <c r="Q245" s="3">
        <v>10</v>
      </c>
      <c r="R245" s="3">
        <v>8</v>
      </c>
      <c r="S245" s="348">
        <f t="shared" si="27"/>
        <v>63</v>
      </c>
      <c r="T245" s="3">
        <v>86195.65</v>
      </c>
      <c r="U245" s="3">
        <v>132.22</v>
      </c>
      <c r="V245" s="3">
        <v>80189.37</v>
      </c>
      <c r="W245" s="3">
        <v>100</v>
      </c>
      <c r="X245" s="3">
        <v>3</v>
      </c>
      <c r="Y245" s="2">
        <v>0</v>
      </c>
      <c r="Z245" s="3">
        <v>941043.14</v>
      </c>
      <c r="AA245" s="3">
        <v>28289.24</v>
      </c>
      <c r="AB245" s="3">
        <v>0</v>
      </c>
      <c r="AC245" s="3">
        <v>97934.56</v>
      </c>
      <c r="AD245" s="3">
        <v>1035122.1083608869</v>
      </c>
      <c r="AE245" s="3">
        <v>18967.25</v>
      </c>
      <c r="AF245" s="3">
        <v>477553.47</v>
      </c>
      <c r="AG245" s="3">
        <v>0</v>
      </c>
      <c r="AH245" s="3">
        <v>0</v>
      </c>
      <c r="AI245" s="348">
        <f t="shared" si="28"/>
        <v>0</v>
      </c>
      <c r="AJ245" s="3">
        <v>6794150</v>
      </c>
      <c r="AK245" s="3">
        <v>6856153.1500000004</v>
      </c>
      <c r="AL245" s="348">
        <f t="shared" si="29"/>
        <v>6826776.0575300008</v>
      </c>
      <c r="AM245" s="3">
        <v>6247578413</v>
      </c>
      <c r="AN245" s="3">
        <v>6323825138</v>
      </c>
      <c r="AO245" s="269">
        <v>1.1200000000000001</v>
      </c>
      <c r="AP245" s="269">
        <v>1.1200000000000001</v>
      </c>
      <c r="AQ245" s="269">
        <v>0</v>
      </c>
      <c r="AR245" s="174">
        <v>65216.05</v>
      </c>
      <c r="AS245" s="174">
        <v>66520</v>
      </c>
      <c r="AT245" s="174">
        <v>96805</v>
      </c>
      <c r="AU245" s="174">
        <v>98741</v>
      </c>
      <c r="AV245" s="174">
        <v>46784.33</v>
      </c>
      <c r="AW245" s="174">
        <v>47720</v>
      </c>
      <c r="AX245" s="67">
        <v>3307656.12</v>
      </c>
      <c r="AY245" s="67">
        <v>137586.79999999999</v>
      </c>
      <c r="AZ245" s="206">
        <v>54.146000000000001</v>
      </c>
      <c r="BA245">
        <v>4.8578999999999997E-2</v>
      </c>
      <c r="BB245">
        <v>4.0270000000000002E-3</v>
      </c>
      <c r="BC245">
        <v>1.7100000000000001E-2</v>
      </c>
    </row>
    <row r="246" spans="1:55">
      <c r="A246" s="2" t="s">
        <v>415</v>
      </c>
      <c r="B246" s="2" t="s">
        <v>416</v>
      </c>
      <c r="C246" s="3">
        <v>9933.5499999999993</v>
      </c>
      <c r="D246" s="3">
        <v>592.5</v>
      </c>
      <c r="E246" s="3">
        <v>5885627.8600000003</v>
      </c>
      <c r="F246">
        <v>1</v>
      </c>
      <c r="G246">
        <v>5</v>
      </c>
      <c r="H246">
        <v>89</v>
      </c>
      <c r="I246" s="348">
        <f t="shared" si="26"/>
        <v>95</v>
      </c>
      <c r="J246" s="3">
        <v>53229.13</v>
      </c>
      <c r="K246" s="3">
        <v>735016.42</v>
      </c>
      <c r="L246" s="3">
        <v>157975.22</v>
      </c>
      <c r="M246" s="3">
        <v>0</v>
      </c>
      <c r="N246" s="4">
        <v>946220.77</v>
      </c>
      <c r="O246" s="4">
        <v>10645.83</v>
      </c>
      <c r="P246" s="3">
        <v>4</v>
      </c>
      <c r="Q246" s="3">
        <v>4</v>
      </c>
      <c r="R246" s="3">
        <v>1</v>
      </c>
      <c r="S246" s="348">
        <f t="shared" si="27"/>
        <v>9</v>
      </c>
      <c r="T246" s="3">
        <v>0</v>
      </c>
      <c r="U246" s="3">
        <v>29.63</v>
      </c>
      <c r="V246" s="3">
        <v>18585.5</v>
      </c>
      <c r="W246" s="3">
        <v>11.4</v>
      </c>
      <c r="X246" s="3">
        <v>0</v>
      </c>
      <c r="Y246" s="2">
        <v>0</v>
      </c>
      <c r="Z246" s="3">
        <v>109390.86</v>
      </c>
      <c r="AA246" s="3">
        <v>0</v>
      </c>
      <c r="AB246" s="3">
        <v>0</v>
      </c>
      <c r="AC246" s="3">
        <v>50557.31</v>
      </c>
      <c r="AD246" s="3">
        <v>584503.26776145445</v>
      </c>
      <c r="AE246" s="3">
        <v>189332.96</v>
      </c>
      <c r="AF246" s="3">
        <v>240959.35</v>
      </c>
      <c r="AG246" s="3">
        <v>41699.040000000001</v>
      </c>
      <c r="AH246" s="3">
        <v>107226.12</v>
      </c>
      <c r="AI246" s="348">
        <f t="shared" si="28"/>
        <v>148925.16</v>
      </c>
      <c r="AJ246" s="3">
        <v>881545.3125</v>
      </c>
      <c r="AK246" s="3">
        <v>874605</v>
      </c>
      <c r="AL246" s="348">
        <f t="shared" si="29"/>
        <v>877893.32006249996</v>
      </c>
      <c r="AM246" s="3">
        <v>587696875</v>
      </c>
      <c r="AN246" s="3">
        <v>521422332</v>
      </c>
      <c r="AO246" s="269">
        <v>1.1200000000000001</v>
      </c>
      <c r="AP246" s="269">
        <v>1.1200000000000001</v>
      </c>
      <c r="AQ246" s="269">
        <v>0.04</v>
      </c>
      <c r="AR246" s="174">
        <v>65216.05</v>
      </c>
      <c r="AS246" s="174">
        <v>66520</v>
      </c>
      <c r="AT246" s="174">
        <v>96805</v>
      </c>
      <c r="AU246" s="174">
        <v>98741</v>
      </c>
      <c r="AV246" s="174">
        <v>46784.33</v>
      </c>
      <c r="AW246" s="174">
        <v>47720</v>
      </c>
      <c r="AX246" s="67">
        <v>805837.11</v>
      </c>
      <c r="AY246" s="67">
        <v>35262.959999999999</v>
      </c>
      <c r="AZ246" s="206">
        <v>10.939</v>
      </c>
      <c r="BA246">
        <v>4.8578999999999997E-2</v>
      </c>
      <c r="BB246">
        <v>4.0270000000000002E-3</v>
      </c>
      <c r="BC246">
        <v>1.7100000000000001E-2</v>
      </c>
    </row>
    <row r="247" spans="1:55">
      <c r="A247" s="2" t="s">
        <v>417</v>
      </c>
      <c r="B247" s="2" t="s">
        <v>418</v>
      </c>
      <c r="C247" s="3">
        <v>9469.98</v>
      </c>
      <c r="D247" s="3">
        <v>448</v>
      </c>
      <c r="E247" s="3">
        <v>4242550.2</v>
      </c>
      <c r="F247">
        <v>1</v>
      </c>
      <c r="G247">
        <v>5</v>
      </c>
      <c r="H247">
        <v>44</v>
      </c>
      <c r="I247" s="348">
        <f t="shared" si="26"/>
        <v>50</v>
      </c>
      <c r="J247" s="3">
        <v>54453.82</v>
      </c>
      <c r="K247" s="3">
        <v>413680.03</v>
      </c>
      <c r="L247" s="3">
        <v>62654.68</v>
      </c>
      <c r="M247" s="3">
        <v>0</v>
      </c>
      <c r="N247" s="4">
        <v>530788.53</v>
      </c>
      <c r="O247" s="4">
        <v>10890.76</v>
      </c>
      <c r="P247" s="3">
        <v>16</v>
      </c>
      <c r="Q247" s="3">
        <v>6</v>
      </c>
      <c r="R247" s="3">
        <v>5</v>
      </c>
      <c r="S247" s="348">
        <f t="shared" si="27"/>
        <v>27</v>
      </c>
      <c r="T247" s="3">
        <v>38257.870000000003</v>
      </c>
      <c r="U247" s="3">
        <v>22.4</v>
      </c>
      <c r="V247" s="3">
        <v>14020.63</v>
      </c>
      <c r="W247" s="3">
        <v>0</v>
      </c>
      <c r="X247" s="3">
        <v>0</v>
      </c>
      <c r="Y247" s="2">
        <v>0</v>
      </c>
      <c r="Z247" s="3">
        <v>0</v>
      </c>
      <c r="AA247" s="3">
        <v>0</v>
      </c>
      <c r="AB247" s="3">
        <v>0</v>
      </c>
      <c r="AC247" s="3">
        <v>51489.29</v>
      </c>
      <c r="AD247" s="3">
        <v>216570.99786919326</v>
      </c>
      <c r="AE247" s="3">
        <v>0</v>
      </c>
      <c r="AF247" s="3">
        <v>58038.91</v>
      </c>
      <c r="AG247" s="3">
        <v>0</v>
      </c>
      <c r="AH247" s="3">
        <v>0</v>
      </c>
      <c r="AI247" s="348">
        <f t="shared" si="28"/>
        <v>0</v>
      </c>
      <c r="AJ247" s="3">
        <v>845567.38500000001</v>
      </c>
      <c r="AK247" s="3">
        <v>965000</v>
      </c>
      <c r="AL247" s="348">
        <f t="shared" si="29"/>
        <v>908412.82701300003</v>
      </c>
      <c r="AM247" s="3">
        <v>563711590</v>
      </c>
      <c r="AN247" s="3">
        <v>608517011</v>
      </c>
      <c r="AO247" s="269">
        <v>1.1200000000000001</v>
      </c>
      <c r="AP247" s="269">
        <v>1.1200000000000001</v>
      </c>
      <c r="AQ247" s="269">
        <v>0.04</v>
      </c>
      <c r="AR247" s="174">
        <v>65216.05</v>
      </c>
      <c r="AS247" s="174">
        <v>66520</v>
      </c>
      <c r="AT247" s="174">
        <v>96805</v>
      </c>
      <c r="AU247" s="174">
        <v>98741</v>
      </c>
      <c r="AV247" s="174">
        <v>46784.33</v>
      </c>
      <c r="AW247" s="174">
        <v>47720</v>
      </c>
      <c r="AX247" s="67">
        <v>579335.68000000005</v>
      </c>
      <c r="AY247" s="67">
        <v>26518.76</v>
      </c>
      <c r="AZ247" s="206">
        <v>12.093999999999999</v>
      </c>
      <c r="BA247">
        <v>4.8578999999999997E-2</v>
      </c>
      <c r="BB247">
        <v>4.0270000000000002E-3</v>
      </c>
      <c r="BC247">
        <v>1.7100000000000001E-2</v>
      </c>
    </row>
    <row r="248" spans="1:55">
      <c r="A248" s="2" t="s">
        <v>419</v>
      </c>
      <c r="B248" s="2" t="s">
        <v>420</v>
      </c>
      <c r="C248" s="3">
        <v>9231.99</v>
      </c>
      <c r="D248" s="3">
        <v>6781</v>
      </c>
      <c r="E248" s="3">
        <v>62602104.600000001</v>
      </c>
      <c r="F248">
        <v>33</v>
      </c>
      <c r="G248">
        <v>105</v>
      </c>
      <c r="H248">
        <v>848</v>
      </c>
      <c r="I248" s="348">
        <f t="shared" si="26"/>
        <v>986</v>
      </c>
      <c r="J248" s="3">
        <v>1099254.8700000001</v>
      </c>
      <c r="K248" s="3">
        <v>7663242.1900000004</v>
      </c>
      <c r="L248" s="3">
        <v>1994406.85</v>
      </c>
      <c r="M248" s="3">
        <v>0</v>
      </c>
      <c r="N248" s="4">
        <v>10756903.91</v>
      </c>
      <c r="O248" s="4">
        <v>345480.1</v>
      </c>
      <c r="P248" s="3">
        <v>1111</v>
      </c>
      <c r="Q248" s="3">
        <v>500</v>
      </c>
      <c r="R248" s="3">
        <v>353</v>
      </c>
      <c r="S248" s="348">
        <f t="shared" si="27"/>
        <v>1964</v>
      </c>
      <c r="T248" s="3">
        <v>0</v>
      </c>
      <c r="U248" s="3">
        <v>339.05</v>
      </c>
      <c r="V248" s="3">
        <v>205689.39</v>
      </c>
      <c r="W248" s="3">
        <v>380</v>
      </c>
      <c r="X248" s="3">
        <v>0</v>
      </c>
      <c r="Y248" s="2">
        <v>225</v>
      </c>
      <c r="Z248" s="3">
        <v>3576022.22</v>
      </c>
      <c r="AA248" s="3">
        <v>0</v>
      </c>
      <c r="AB248" s="3">
        <v>2331950.16</v>
      </c>
      <c r="AC248" s="3">
        <v>299550.93</v>
      </c>
      <c r="AD248" s="3">
        <v>2909613.5492850384</v>
      </c>
      <c r="AE248" s="3">
        <v>1956999.76</v>
      </c>
      <c r="AF248" s="3">
        <v>2859841.37</v>
      </c>
      <c r="AG248" s="3">
        <v>1163812.55</v>
      </c>
      <c r="AH248" s="3">
        <v>2992660.84</v>
      </c>
      <c r="AI248" s="348">
        <f t="shared" si="28"/>
        <v>4156473.3899999997</v>
      </c>
      <c r="AJ248" s="3">
        <v>6466009.5674999999</v>
      </c>
      <c r="AK248" s="3">
        <v>10871860.26</v>
      </c>
      <c r="AL248" s="348">
        <f t="shared" si="29"/>
        <v>8784368.2018934991</v>
      </c>
      <c r="AM248" s="3">
        <v>4310673045</v>
      </c>
      <c r="AN248" s="3">
        <v>4348744104</v>
      </c>
      <c r="AO248" s="269">
        <v>1.1200000000000001</v>
      </c>
      <c r="AP248" s="269">
        <v>1.1200000000000001</v>
      </c>
      <c r="AQ248" s="269">
        <v>0</v>
      </c>
      <c r="AR248" s="174">
        <v>65216.05</v>
      </c>
      <c r="AS248" s="174">
        <v>66520</v>
      </c>
      <c r="AT248" s="174">
        <v>96805</v>
      </c>
      <c r="AU248" s="174">
        <v>98741</v>
      </c>
      <c r="AV248" s="174">
        <v>46784.33</v>
      </c>
      <c r="AW248" s="174">
        <v>47720</v>
      </c>
      <c r="AX248" s="67">
        <v>7834157.2000000002</v>
      </c>
      <c r="AY248" s="67">
        <v>324184.15000000002</v>
      </c>
      <c r="AZ248" s="206">
        <v>127.39</v>
      </c>
      <c r="BA248">
        <v>4.8578999999999997E-2</v>
      </c>
      <c r="BB248">
        <v>4.0270000000000002E-3</v>
      </c>
      <c r="BC248">
        <v>1.7100000000000001E-2</v>
      </c>
    </row>
    <row r="249" spans="1:55">
      <c r="A249" s="2" t="s">
        <v>1288</v>
      </c>
      <c r="B249" s="2" t="s">
        <v>1289</v>
      </c>
      <c r="C249" s="3">
        <v>0</v>
      </c>
      <c r="D249" s="3">
        <v>0</v>
      </c>
      <c r="E249" s="3">
        <v>0</v>
      </c>
      <c r="F249">
        <v>0</v>
      </c>
      <c r="G249">
        <v>0</v>
      </c>
      <c r="H249">
        <v>0</v>
      </c>
      <c r="I249" s="348">
        <f t="shared" si="26"/>
        <v>0</v>
      </c>
      <c r="J249" s="3">
        <v>0</v>
      </c>
      <c r="K249" s="3">
        <v>0</v>
      </c>
      <c r="L249" s="3">
        <v>0</v>
      </c>
      <c r="M249" s="3">
        <v>0</v>
      </c>
      <c r="N249" s="4">
        <v>0</v>
      </c>
      <c r="O249" s="4">
        <v>0</v>
      </c>
      <c r="P249" s="3">
        <v>0</v>
      </c>
      <c r="Q249" s="3">
        <v>0</v>
      </c>
      <c r="R249" s="3">
        <v>0</v>
      </c>
      <c r="S249" s="348">
        <f t="shared" si="27"/>
        <v>0</v>
      </c>
      <c r="T249" s="3">
        <v>0</v>
      </c>
      <c r="U249" s="3">
        <v>0</v>
      </c>
      <c r="V249" s="3">
        <v>0</v>
      </c>
      <c r="W249" s="3">
        <v>0</v>
      </c>
      <c r="X249" s="3">
        <v>0</v>
      </c>
      <c r="Y249" s="2">
        <v>0</v>
      </c>
      <c r="Z249" s="3">
        <v>0</v>
      </c>
      <c r="AA249" s="3">
        <v>0</v>
      </c>
      <c r="AB249" s="3">
        <v>0</v>
      </c>
      <c r="AC249" s="3">
        <v>0</v>
      </c>
      <c r="AD249" s="3">
        <v>0</v>
      </c>
      <c r="AE249" s="3">
        <v>0</v>
      </c>
      <c r="AF249" s="3">
        <v>0</v>
      </c>
      <c r="AG249" s="3">
        <v>0</v>
      </c>
      <c r="AH249" s="3">
        <v>0</v>
      </c>
      <c r="AI249" s="348">
        <f t="shared" si="28"/>
        <v>0</v>
      </c>
      <c r="AJ249" s="3">
        <v>0</v>
      </c>
      <c r="AK249" s="3">
        <v>0</v>
      </c>
      <c r="AL249" s="348">
        <f t="shared" si="29"/>
        <v>0</v>
      </c>
      <c r="AM249" s="3">
        <v>0</v>
      </c>
      <c r="AN249" s="3">
        <v>0</v>
      </c>
      <c r="AO249" s="269">
        <v>0</v>
      </c>
      <c r="AP249" s="269">
        <v>0</v>
      </c>
      <c r="AQ249" s="269">
        <v>0</v>
      </c>
      <c r="AR249" s="174">
        <v>0</v>
      </c>
      <c r="AS249" s="174">
        <v>0</v>
      </c>
      <c r="AT249" s="174">
        <v>0</v>
      </c>
      <c r="AU249" s="174">
        <v>0</v>
      </c>
      <c r="AV249" s="174">
        <v>0</v>
      </c>
      <c r="AW249" s="174">
        <v>0</v>
      </c>
      <c r="AX249" s="67">
        <v>0</v>
      </c>
      <c r="AY249" s="67">
        <v>0</v>
      </c>
      <c r="AZ249" s="206">
        <v>0</v>
      </c>
      <c r="BA249">
        <v>4.8578999999999997E-2</v>
      </c>
      <c r="BB249">
        <v>4.0270000000000002E-3</v>
      </c>
      <c r="BC249">
        <v>1.7100000000000001E-2</v>
      </c>
    </row>
    <row r="250" spans="1:55">
      <c r="A250" s="2" t="s">
        <v>1290</v>
      </c>
      <c r="B250" s="2" t="s">
        <v>1291</v>
      </c>
      <c r="C250" s="3">
        <v>0</v>
      </c>
      <c r="D250" s="3">
        <v>0</v>
      </c>
      <c r="E250" s="3">
        <v>0</v>
      </c>
      <c r="F250">
        <v>0</v>
      </c>
      <c r="G250">
        <v>0</v>
      </c>
      <c r="H250">
        <v>0</v>
      </c>
      <c r="I250" s="348">
        <f t="shared" si="26"/>
        <v>0</v>
      </c>
      <c r="J250" s="3">
        <v>0</v>
      </c>
      <c r="K250" s="3">
        <v>0</v>
      </c>
      <c r="L250" s="3">
        <v>0</v>
      </c>
      <c r="M250" s="3">
        <v>0</v>
      </c>
      <c r="N250" s="4">
        <v>0</v>
      </c>
      <c r="O250" s="4">
        <v>0</v>
      </c>
      <c r="P250" s="3">
        <v>0</v>
      </c>
      <c r="Q250" s="3">
        <v>0</v>
      </c>
      <c r="R250" s="3">
        <v>0</v>
      </c>
      <c r="S250" s="348">
        <f t="shared" si="27"/>
        <v>0</v>
      </c>
      <c r="T250" s="3">
        <v>0</v>
      </c>
      <c r="U250" s="3">
        <v>0</v>
      </c>
      <c r="V250" s="3">
        <v>0</v>
      </c>
      <c r="W250" s="3">
        <v>0</v>
      </c>
      <c r="X250" s="3">
        <v>0</v>
      </c>
      <c r="Y250" s="2">
        <v>0</v>
      </c>
      <c r="Z250" s="3">
        <v>0</v>
      </c>
      <c r="AA250" s="3">
        <v>0</v>
      </c>
      <c r="AB250" s="3">
        <v>0</v>
      </c>
      <c r="AC250" s="3">
        <v>0</v>
      </c>
      <c r="AD250" s="3">
        <v>0</v>
      </c>
      <c r="AE250" s="3">
        <v>0</v>
      </c>
      <c r="AF250" s="3">
        <v>0</v>
      </c>
      <c r="AG250" s="3">
        <v>0</v>
      </c>
      <c r="AH250" s="3">
        <v>0</v>
      </c>
      <c r="AI250" s="348">
        <f t="shared" si="28"/>
        <v>0</v>
      </c>
      <c r="AJ250" s="3">
        <v>0</v>
      </c>
      <c r="AK250" s="3">
        <v>0</v>
      </c>
      <c r="AL250" s="348">
        <f t="shared" si="29"/>
        <v>0</v>
      </c>
      <c r="AM250" s="3">
        <v>0</v>
      </c>
      <c r="AN250" s="3">
        <v>0</v>
      </c>
      <c r="AO250" s="269">
        <v>0</v>
      </c>
      <c r="AP250" s="269">
        <v>0</v>
      </c>
      <c r="AQ250" s="269">
        <v>0</v>
      </c>
      <c r="AR250" s="174">
        <v>0</v>
      </c>
      <c r="AS250" s="174">
        <v>0</v>
      </c>
      <c r="AT250" s="174">
        <v>0</v>
      </c>
      <c r="AU250" s="174">
        <v>0</v>
      </c>
      <c r="AV250" s="174">
        <v>0</v>
      </c>
      <c r="AW250" s="174">
        <v>0</v>
      </c>
      <c r="AX250" s="67">
        <v>0</v>
      </c>
      <c r="AY250" s="67">
        <v>0</v>
      </c>
      <c r="AZ250" s="206">
        <v>0</v>
      </c>
      <c r="BA250">
        <v>4.8578999999999997E-2</v>
      </c>
      <c r="BB250">
        <v>4.0270000000000002E-3</v>
      </c>
      <c r="BC250">
        <v>1.7100000000000001E-2</v>
      </c>
    </row>
    <row r="251" spans="1:55">
      <c r="A251" s="2" t="s">
        <v>421</v>
      </c>
      <c r="B251" s="2" t="s">
        <v>422</v>
      </c>
      <c r="C251" s="3">
        <v>9244.1299999999992</v>
      </c>
      <c r="D251" s="3">
        <v>66</v>
      </c>
      <c r="E251" s="3">
        <v>610112.82999999996</v>
      </c>
      <c r="F251">
        <v>0</v>
      </c>
      <c r="G251">
        <v>1</v>
      </c>
      <c r="H251">
        <v>16</v>
      </c>
      <c r="I251" s="348">
        <f t="shared" si="26"/>
        <v>17</v>
      </c>
      <c r="J251" s="3">
        <v>0</v>
      </c>
      <c r="K251" s="3">
        <v>0</v>
      </c>
      <c r="L251" s="3">
        <v>24166.61</v>
      </c>
      <c r="M251" s="3">
        <v>0</v>
      </c>
      <c r="N251" s="4">
        <v>24166.61</v>
      </c>
      <c r="O251" s="4">
        <v>0</v>
      </c>
      <c r="P251" s="3">
        <v>0</v>
      </c>
      <c r="Q251" s="3">
        <v>0</v>
      </c>
      <c r="R251" s="3">
        <v>0</v>
      </c>
      <c r="S251" s="348">
        <f t="shared" si="27"/>
        <v>0</v>
      </c>
      <c r="T251" s="3">
        <v>0</v>
      </c>
      <c r="U251" s="3">
        <v>3.3</v>
      </c>
      <c r="V251" s="3">
        <v>1812.28</v>
      </c>
      <c r="W251" s="3">
        <v>0</v>
      </c>
      <c r="X251" s="3">
        <v>0</v>
      </c>
      <c r="Y251" s="2">
        <v>0</v>
      </c>
      <c r="Z251" s="3">
        <v>0</v>
      </c>
      <c r="AA251" s="3">
        <v>0</v>
      </c>
      <c r="AB251" s="3">
        <v>0</v>
      </c>
      <c r="AC251" s="3">
        <v>28159.03</v>
      </c>
      <c r="AD251" s="3">
        <v>86577.141482625564</v>
      </c>
      <c r="AE251" s="3">
        <v>23178.12</v>
      </c>
      <c r="AF251" s="3">
        <v>33384.129999999997</v>
      </c>
      <c r="AG251" s="3">
        <v>0</v>
      </c>
      <c r="AH251" s="3">
        <v>0</v>
      </c>
      <c r="AI251" s="348">
        <f t="shared" si="28"/>
        <v>0</v>
      </c>
      <c r="AJ251" s="3">
        <v>175000</v>
      </c>
      <c r="AK251" s="3">
        <v>175000</v>
      </c>
      <c r="AL251" s="348">
        <f t="shared" si="29"/>
        <v>175000</v>
      </c>
      <c r="AM251" s="3">
        <v>146037863</v>
      </c>
      <c r="AN251" s="3">
        <v>148191895</v>
      </c>
      <c r="AO251" s="269">
        <v>1</v>
      </c>
      <c r="AP251" s="269">
        <v>1</v>
      </c>
      <c r="AQ251" s="269">
        <v>0</v>
      </c>
      <c r="AR251" s="174">
        <v>65216.05</v>
      </c>
      <c r="AS251" s="174">
        <v>66520</v>
      </c>
      <c r="AT251" s="174">
        <v>96805</v>
      </c>
      <c r="AU251" s="174">
        <v>98741</v>
      </c>
      <c r="AV251" s="174">
        <v>46784.33</v>
      </c>
      <c r="AW251" s="174">
        <v>47720</v>
      </c>
      <c r="AX251" s="67">
        <v>86962.17</v>
      </c>
      <c r="AY251" s="67">
        <v>3349.87</v>
      </c>
      <c r="AZ251" s="206">
        <v>1.4950000000000001</v>
      </c>
      <c r="BA251">
        <v>4.8578999999999997E-2</v>
      </c>
      <c r="BB251">
        <v>4.0270000000000002E-3</v>
      </c>
      <c r="BC251">
        <v>1.7100000000000001E-2</v>
      </c>
    </row>
    <row r="252" spans="1:55">
      <c r="A252" s="2" t="s">
        <v>423</v>
      </c>
      <c r="B252" s="2" t="s">
        <v>424</v>
      </c>
      <c r="C252" s="3">
        <v>10785.75</v>
      </c>
      <c r="D252" s="3">
        <v>65</v>
      </c>
      <c r="E252" s="3">
        <v>701073.48</v>
      </c>
      <c r="F252">
        <v>0</v>
      </c>
      <c r="G252">
        <v>0</v>
      </c>
      <c r="H252">
        <v>9</v>
      </c>
      <c r="I252" s="348">
        <f t="shared" si="26"/>
        <v>9</v>
      </c>
      <c r="J252" s="3">
        <v>0</v>
      </c>
      <c r="K252" s="3">
        <v>0</v>
      </c>
      <c r="L252" s="3">
        <v>12404.51</v>
      </c>
      <c r="M252" s="3">
        <v>0</v>
      </c>
      <c r="N252" s="4">
        <v>12404.51</v>
      </c>
      <c r="O252" s="4">
        <v>0</v>
      </c>
      <c r="P252" s="3">
        <v>0</v>
      </c>
      <c r="Q252" s="3">
        <v>0</v>
      </c>
      <c r="R252" s="3">
        <v>0</v>
      </c>
      <c r="S252" s="348">
        <f t="shared" si="27"/>
        <v>0</v>
      </c>
      <c r="T252" s="3">
        <v>0</v>
      </c>
      <c r="U252" s="3">
        <v>3.25</v>
      </c>
      <c r="V252" s="3">
        <v>1907.19</v>
      </c>
      <c r="W252" s="3">
        <v>0</v>
      </c>
      <c r="X252" s="3">
        <v>0</v>
      </c>
      <c r="Y252" s="2">
        <v>0</v>
      </c>
      <c r="Z252" s="3">
        <v>0</v>
      </c>
      <c r="AA252" s="3">
        <v>0</v>
      </c>
      <c r="AB252" s="3">
        <v>0</v>
      </c>
      <c r="AC252" s="3">
        <v>6634.72</v>
      </c>
      <c r="AD252" s="3">
        <v>74108.360986199987</v>
      </c>
      <c r="AE252" s="3">
        <v>0</v>
      </c>
      <c r="AF252" s="3">
        <v>3212.11</v>
      </c>
      <c r="AG252" s="3">
        <v>13322.77</v>
      </c>
      <c r="AH252" s="3">
        <v>34258.54</v>
      </c>
      <c r="AI252" s="348">
        <f t="shared" si="28"/>
        <v>47581.31</v>
      </c>
      <c r="AJ252" s="3">
        <v>82528.62</v>
      </c>
      <c r="AK252" s="3">
        <v>133491.4</v>
      </c>
      <c r="AL252" s="348">
        <f t="shared" si="29"/>
        <v>109345.23483599999</v>
      </c>
      <c r="AM252" s="3">
        <v>55019080</v>
      </c>
      <c r="AN252" s="3">
        <v>53396560</v>
      </c>
      <c r="AO252" s="269">
        <v>1.06</v>
      </c>
      <c r="AP252" s="269">
        <v>1.06</v>
      </c>
      <c r="AQ252" s="269">
        <v>0</v>
      </c>
      <c r="AR252" s="174">
        <v>65216.05</v>
      </c>
      <c r="AS252" s="174">
        <v>66520</v>
      </c>
      <c r="AT252" s="174">
        <v>96805</v>
      </c>
      <c r="AU252" s="174">
        <v>98741</v>
      </c>
      <c r="AV252" s="174">
        <v>46784.33</v>
      </c>
      <c r="AW252" s="174">
        <v>47720</v>
      </c>
      <c r="AX252" s="67">
        <v>89553.64</v>
      </c>
      <c r="AY252" s="67">
        <v>4062.26</v>
      </c>
      <c r="AZ252" s="206">
        <v>2.1739999999999999</v>
      </c>
      <c r="BA252">
        <v>4.8578999999999997E-2</v>
      </c>
      <c r="BB252">
        <v>4.0270000000000002E-3</v>
      </c>
      <c r="BC252">
        <v>1.7100000000000001E-2</v>
      </c>
    </row>
    <row r="253" spans="1:55">
      <c r="A253" s="2" t="s">
        <v>425</v>
      </c>
      <c r="B253" s="2" t="s">
        <v>426</v>
      </c>
      <c r="C253" s="3">
        <v>36438.019999999997</v>
      </c>
      <c r="D253" s="3">
        <v>51</v>
      </c>
      <c r="E253" s="3">
        <v>1858338.82</v>
      </c>
      <c r="F253">
        <v>1</v>
      </c>
      <c r="G253">
        <v>1</v>
      </c>
      <c r="H253">
        <v>8</v>
      </c>
      <c r="I253" s="348">
        <f t="shared" si="26"/>
        <v>10</v>
      </c>
      <c r="J253" s="3">
        <v>0</v>
      </c>
      <c r="K253" s="3">
        <v>0</v>
      </c>
      <c r="L253" s="3">
        <v>12781.64</v>
      </c>
      <c r="M253" s="3">
        <v>9718.48</v>
      </c>
      <c r="N253" s="4">
        <v>12781.64</v>
      </c>
      <c r="O253" s="4">
        <v>0</v>
      </c>
      <c r="P253" s="3">
        <v>0</v>
      </c>
      <c r="Q253" s="3">
        <v>0</v>
      </c>
      <c r="R253" s="3">
        <v>0</v>
      </c>
      <c r="S253" s="348">
        <f t="shared" si="27"/>
        <v>0</v>
      </c>
      <c r="T253" s="3">
        <v>0</v>
      </c>
      <c r="U253" s="3">
        <v>2.5499999999999998</v>
      </c>
      <c r="V253" s="3">
        <v>1430.75</v>
      </c>
      <c r="W253" s="3">
        <v>0</v>
      </c>
      <c r="X253" s="3">
        <v>0</v>
      </c>
      <c r="Y253" s="2">
        <v>0</v>
      </c>
      <c r="Z253" s="3">
        <v>0</v>
      </c>
      <c r="AA253" s="3">
        <v>0</v>
      </c>
      <c r="AB253" s="3">
        <v>0</v>
      </c>
      <c r="AC253" s="3">
        <v>13171.39</v>
      </c>
      <c r="AD253" s="3">
        <v>94208.907179816117</v>
      </c>
      <c r="AE253" s="3">
        <v>8584.5</v>
      </c>
      <c r="AF253" s="3">
        <v>13449.03</v>
      </c>
      <c r="AG253" s="3">
        <v>0</v>
      </c>
      <c r="AH253" s="3">
        <v>0</v>
      </c>
      <c r="AI253" s="348">
        <f t="shared" si="28"/>
        <v>0</v>
      </c>
      <c r="AJ253" s="3">
        <v>0</v>
      </c>
      <c r="AK253" s="3">
        <v>0</v>
      </c>
      <c r="AL253" s="348">
        <f t="shared" si="29"/>
        <v>0</v>
      </c>
      <c r="AM253" s="3">
        <v>63017048</v>
      </c>
      <c r="AN253" s="3">
        <v>64904801</v>
      </c>
      <c r="AO253" s="269">
        <v>1</v>
      </c>
      <c r="AP253" s="269">
        <v>1</v>
      </c>
      <c r="AQ253" s="269">
        <v>0</v>
      </c>
      <c r="AR253" s="174">
        <v>65216.05</v>
      </c>
      <c r="AS253" s="174">
        <v>66520</v>
      </c>
      <c r="AT253" s="174">
        <v>96805</v>
      </c>
      <c r="AU253" s="174">
        <v>98741</v>
      </c>
      <c r="AV253" s="174">
        <v>46784.33</v>
      </c>
      <c r="AW253" s="174">
        <v>47720</v>
      </c>
      <c r="AX253" s="67">
        <v>195637.1</v>
      </c>
      <c r="AY253" s="67">
        <v>11540.65</v>
      </c>
      <c r="AZ253" s="206">
        <v>0.747</v>
      </c>
      <c r="BA253">
        <v>4.8578999999999997E-2</v>
      </c>
      <c r="BB253">
        <v>4.0270000000000002E-3</v>
      </c>
      <c r="BC253">
        <v>1.7100000000000001E-2</v>
      </c>
    </row>
    <row r="254" spans="1:55">
      <c r="A254" s="2" t="s">
        <v>427</v>
      </c>
      <c r="B254" s="2" t="s">
        <v>428</v>
      </c>
      <c r="C254" s="3">
        <v>8563.1200000000008</v>
      </c>
      <c r="D254" s="3">
        <v>885</v>
      </c>
      <c r="E254" s="3">
        <v>7578359.4199999999</v>
      </c>
      <c r="F254">
        <v>6</v>
      </c>
      <c r="G254">
        <v>19</v>
      </c>
      <c r="H254">
        <v>138</v>
      </c>
      <c r="I254" s="348">
        <f t="shared" si="26"/>
        <v>163</v>
      </c>
      <c r="J254" s="3">
        <v>0</v>
      </c>
      <c r="K254" s="3">
        <v>0</v>
      </c>
      <c r="L254" s="3">
        <v>218370.75</v>
      </c>
      <c r="M254" s="3">
        <v>58310.87</v>
      </c>
      <c r="N254" s="4">
        <v>218370.75</v>
      </c>
      <c r="O254" s="4">
        <v>0</v>
      </c>
      <c r="P254" s="3">
        <v>18</v>
      </c>
      <c r="Q254" s="3">
        <v>9</v>
      </c>
      <c r="R254" s="3">
        <v>11</v>
      </c>
      <c r="S254" s="348">
        <f t="shared" si="27"/>
        <v>38</v>
      </c>
      <c r="T254" s="3">
        <v>45783.94</v>
      </c>
      <c r="U254" s="3">
        <v>44.25</v>
      </c>
      <c r="V254" s="3">
        <v>24322.720000000001</v>
      </c>
      <c r="W254" s="3">
        <v>28</v>
      </c>
      <c r="X254" s="3">
        <v>10</v>
      </c>
      <c r="Y254" s="2">
        <v>0</v>
      </c>
      <c r="Z254" s="3">
        <v>242938.66</v>
      </c>
      <c r="AA254" s="3">
        <v>86712.35</v>
      </c>
      <c r="AB254" s="3">
        <v>0</v>
      </c>
      <c r="AC254" s="3">
        <v>68610.17</v>
      </c>
      <c r="AD254" s="3">
        <v>677764.26786880428</v>
      </c>
      <c r="AE254" s="3">
        <v>113219.89</v>
      </c>
      <c r="AF254" s="3">
        <v>283860.46999999997</v>
      </c>
      <c r="AG254" s="3">
        <v>13694.92</v>
      </c>
      <c r="AH254" s="3">
        <v>35215.5</v>
      </c>
      <c r="AI254" s="348">
        <f t="shared" si="28"/>
        <v>48910.42</v>
      </c>
      <c r="AJ254" s="3">
        <v>1349325.9044999999</v>
      </c>
      <c r="AK254" s="3">
        <v>2000000</v>
      </c>
      <c r="AL254" s="348">
        <f t="shared" si="29"/>
        <v>1691710.6135521</v>
      </c>
      <c r="AM254" s="3">
        <v>899550603</v>
      </c>
      <c r="AN254" s="3">
        <v>917064201</v>
      </c>
      <c r="AO254" s="269">
        <v>1</v>
      </c>
      <c r="AP254" s="269">
        <v>1</v>
      </c>
      <c r="AQ254" s="269">
        <v>0</v>
      </c>
      <c r="AR254" s="174">
        <v>65216.05</v>
      </c>
      <c r="AS254" s="174">
        <v>66520</v>
      </c>
      <c r="AT254" s="174">
        <v>96805</v>
      </c>
      <c r="AU254" s="174">
        <v>98741</v>
      </c>
      <c r="AV254" s="174">
        <v>46784.33</v>
      </c>
      <c r="AW254" s="174">
        <v>47720</v>
      </c>
      <c r="AX254" s="67">
        <v>1131938.3600000001</v>
      </c>
      <c r="AY254" s="67">
        <v>42265.64</v>
      </c>
      <c r="AZ254" s="206">
        <v>18.82</v>
      </c>
      <c r="BA254">
        <v>4.8578999999999997E-2</v>
      </c>
      <c r="BB254">
        <v>4.0270000000000002E-3</v>
      </c>
      <c r="BC254">
        <v>1.7100000000000001E-2</v>
      </c>
    </row>
    <row r="255" spans="1:55">
      <c r="A255" s="2" t="s">
        <v>429</v>
      </c>
      <c r="B255" s="2" t="s">
        <v>430</v>
      </c>
      <c r="C255" s="3">
        <v>10009.950000000001</v>
      </c>
      <c r="D255" s="3">
        <v>20308.759999999998</v>
      </c>
      <c r="E255" s="3">
        <v>203289595.91</v>
      </c>
      <c r="F255">
        <v>200</v>
      </c>
      <c r="G255">
        <v>205</v>
      </c>
      <c r="H255">
        <v>2550</v>
      </c>
      <c r="I255" s="348">
        <f t="shared" si="26"/>
        <v>2955</v>
      </c>
      <c r="J255" s="3">
        <v>2342291.77</v>
      </c>
      <c r="K255" s="3">
        <v>25153283</v>
      </c>
      <c r="L255" s="3">
        <v>7117687.7199999997</v>
      </c>
      <c r="M255" s="3">
        <v>0</v>
      </c>
      <c r="N255" s="4">
        <v>34613262.490000002</v>
      </c>
      <c r="O255" s="4">
        <v>2285162.7000000002</v>
      </c>
      <c r="P255" s="3">
        <v>2070</v>
      </c>
      <c r="Q255" s="3">
        <v>780</v>
      </c>
      <c r="R255" s="3">
        <v>1050</v>
      </c>
      <c r="S255" s="348">
        <f t="shared" si="27"/>
        <v>3900</v>
      </c>
      <c r="T255" s="3">
        <v>5638190.2999999998</v>
      </c>
      <c r="U255" s="3">
        <v>1015.44</v>
      </c>
      <c r="V255" s="3">
        <v>674418.6</v>
      </c>
      <c r="W255" s="3">
        <v>1185</v>
      </c>
      <c r="X255" s="3">
        <v>385</v>
      </c>
      <c r="Y255" s="2">
        <v>0</v>
      </c>
      <c r="Z255" s="3">
        <v>12023307.18</v>
      </c>
      <c r="AA255" s="3">
        <v>3900790.07</v>
      </c>
      <c r="AB255" s="3">
        <v>0</v>
      </c>
      <c r="AC255" s="3">
        <v>107007.42</v>
      </c>
      <c r="AD255" s="3">
        <v>11632503.033179445</v>
      </c>
      <c r="AE255" s="3">
        <v>1569182.66</v>
      </c>
      <c r="AF255" s="3">
        <v>5655264.1799999997</v>
      </c>
      <c r="AG255" s="3">
        <v>0</v>
      </c>
      <c r="AH255" s="3">
        <v>0</v>
      </c>
      <c r="AI255" s="348">
        <f t="shared" si="28"/>
        <v>0</v>
      </c>
      <c r="AJ255" s="3">
        <v>32765981.355</v>
      </c>
      <c r="AK255" s="3">
        <v>45320000</v>
      </c>
      <c r="AL255" s="348">
        <f t="shared" si="29"/>
        <v>39371905.965999</v>
      </c>
      <c r="AM255" s="3">
        <v>21843987570</v>
      </c>
      <c r="AN255" s="3">
        <v>22359631415</v>
      </c>
      <c r="AO255" s="269">
        <v>1.24</v>
      </c>
      <c r="AP255" s="269">
        <v>1.24</v>
      </c>
      <c r="AQ255" s="269">
        <v>0</v>
      </c>
      <c r="AR255" s="174">
        <v>65216.05</v>
      </c>
      <c r="AS255" s="174">
        <v>66520</v>
      </c>
      <c r="AT255" s="174">
        <v>96805</v>
      </c>
      <c r="AU255" s="174">
        <v>98741</v>
      </c>
      <c r="AV255" s="174">
        <v>46784.33</v>
      </c>
      <c r="AW255" s="174">
        <v>47720</v>
      </c>
      <c r="AX255" s="67">
        <v>24316358.25</v>
      </c>
      <c r="AY255" s="67">
        <v>1141045.21</v>
      </c>
      <c r="AZ255" s="206">
        <v>446.786</v>
      </c>
      <c r="BA255">
        <v>4.8578999999999997E-2</v>
      </c>
      <c r="BB255">
        <v>4.0270000000000002E-3</v>
      </c>
      <c r="BC255">
        <v>1.7100000000000001E-2</v>
      </c>
    </row>
    <row r="256" spans="1:55">
      <c r="A256" s="2" t="s">
        <v>431</v>
      </c>
      <c r="B256" s="2" t="s">
        <v>432</v>
      </c>
      <c r="C256" s="3">
        <v>9969.7199999999993</v>
      </c>
      <c r="D256" s="3">
        <v>8856.2000000000007</v>
      </c>
      <c r="E256" s="3">
        <v>88293860.400000006</v>
      </c>
      <c r="F256">
        <v>70</v>
      </c>
      <c r="G256">
        <v>130</v>
      </c>
      <c r="H256">
        <v>1246</v>
      </c>
      <c r="I256" s="348">
        <f t="shared" si="26"/>
        <v>1446</v>
      </c>
      <c r="J256" s="3">
        <v>1480873.75</v>
      </c>
      <c r="K256" s="3">
        <v>11756072.02</v>
      </c>
      <c r="L256" s="3">
        <v>3153930.35</v>
      </c>
      <c r="M256" s="3">
        <v>0</v>
      </c>
      <c r="N256" s="4">
        <v>16390876.119999999</v>
      </c>
      <c r="O256" s="4">
        <v>797393.56</v>
      </c>
      <c r="P256" s="3">
        <v>276</v>
      </c>
      <c r="Q256" s="3">
        <v>95</v>
      </c>
      <c r="R256" s="3">
        <v>143</v>
      </c>
      <c r="S256" s="348">
        <f t="shared" si="27"/>
        <v>514</v>
      </c>
      <c r="T256" s="3">
        <v>735792.3</v>
      </c>
      <c r="U256" s="3">
        <v>442.81</v>
      </c>
      <c r="V256" s="3">
        <v>294063.12</v>
      </c>
      <c r="W256" s="3">
        <v>450</v>
      </c>
      <c r="X256" s="3">
        <v>105</v>
      </c>
      <c r="Y256" s="2">
        <v>0</v>
      </c>
      <c r="Z256" s="3">
        <v>4565851.96</v>
      </c>
      <c r="AA256" s="3">
        <v>1063848.46</v>
      </c>
      <c r="AB256" s="3">
        <v>0</v>
      </c>
      <c r="AC256" s="3">
        <v>351454.23</v>
      </c>
      <c r="AD256" s="3">
        <v>5638631.107710409</v>
      </c>
      <c r="AE256" s="3">
        <v>0</v>
      </c>
      <c r="AF256" s="3">
        <v>1633325.12</v>
      </c>
      <c r="AG256" s="3">
        <v>1164487.56</v>
      </c>
      <c r="AH256" s="3">
        <v>2994396.59</v>
      </c>
      <c r="AI256" s="348">
        <f t="shared" si="28"/>
        <v>4158884.15</v>
      </c>
      <c r="AJ256" s="3">
        <v>9413606.5004999992</v>
      </c>
      <c r="AK256" s="3">
        <v>10980500</v>
      </c>
      <c r="AL256" s="348">
        <f t="shared" si="29"/>
        <v>10238105.8599369</v>
      </c>
      <c r="AM256" s="3">
        <v>6275737667</v>
      </c>
      <c r="AN256" s="3">
        <v>6611239473</v>
      </c>
      <c r="AO256" s="269">
        <v>1.24</v>
      </c>
      <c r="AP256" s="269">
        <v>1.24</v>
      </c>
      <c r="AQ256" s="269">
        <v>0</v>
      </c>
      <c r="AR256" s="174">
        <v>65216.05</v>
      </c>
      <c r="AS256" s="174">
        <v>66520</v>
      </c>
      <c r="AT256" s="174">
        <v>96805</v>
      </c>
      <c r="AU256" s="174">
        <v>98741</v>
      </c>
      <c r="AV256" s="174">
        <v>46784.33</v>
      </c>
      <c r="AW256" s="174">
        <v>47720</v>
      </c>
      <c r="AX256" s="67">
        <v>10956789.73</v>
      </c>
      <c r="AY256" s="67">
        <v>507882.7</v>
      </c>
      <c r="AZ256" s="206">
        <v>187.565</v>
      </c>
      <c r="BA256">
        <v>4.8578999999999997E-2</v>
      </c>
      <c r="BB256">
        <v>4.0270000000000002E-3</v>
      </c>
      <c r="BC256">
        <v>1.7100000000000001E-2</v>
      </c>
    </row>
    <row r="257" spans="1:55">
      <c r="A257" s="2" t="s">
        <v>433</v>
      </c>
      <c r="B257" s="2" t="s">
        <v>434</v>
      </c>
      <c r="C257" s="3">
        <v>9981.5300000000007</v>
      </c>
      <c r="D257" s="3">
        <v>15829</v>
      </c>
      <c r="E257" s="3">
        <v>157997665.18000001</v>
      </c>
      <c r="F257">
        <v>175</v>
      </c>
      <c r="G257">
        <v>240</v>
      </c>
      <c r="H257">
        <v>2069</v>
      </c>
      <c r="I257" s="348">
        <f t="shared" si="26"/>
        <v>2484</v>
      </c>
      <c r="J257" s="3">
        <v>2727398.88</v>
      </c>
      <c r="K257" s="3">
        <v>20297449.870000001</v>
      </c>
      <c r="L257" s="3">
        <v>5762939.21</v>
      </c>
      <c r="M257" s="3">
        <v>0</v>
      </c>
      <c r="N257" s="4">
        <v>28787787.960000001</v>
      </c>
      <c r="O257" s="4">
        <v>1988728.35</v>
      </c>
      <c r="P257" s="3">
        <v>2139.33</v>
      </c>
      <c r="Q257" s="3">
        <v>841.57</v>
      </c>
      <c r="R257" s="3">
        <v>890</v>
      </c>
      <c r="S257" s="348">
        <f t="shared" si="27"/>
        <v>3870.9</v>
      </c>
      <c r="T257" s="3">
        <v>5720791.0099999998</v>
      </c>
      <c r="U257" s="3">
        <v>791.45</v>
      </c>
      <c r="V257" s="3">
        <v>525714.26</v>
      </c>
      <c r="W257" s="3">
        <v>455</v>
      </c>
      <c r="X257" s="3">
        <v>192</v>
      </c>
      <c r="Y257" s="2">
        <v>435</v>
      </c>
      <c r="Z257" s="3">
        <v>4616589.8499999996</v>
      </c>
      <c r="AA257" s="3">
        <v>1945160.61</v>
      </c>
      <c r="AB257" s="3">
        <v>4867611.74</v>
      </c>
      <c r="AC257" s="3">
        <v>689616.73</v>
      </c>
      <c r="AD257" s="3">
        <v>8776624.7560300194</v>
      </c>
      <c r="AE257" s="3">
        <v>3030615.25</v>
      </c>
      <c r="AF257" s="3">
        <v>5657456.0800000001</v>
      </c>
      <c r="AG257" s="3">
        <v>0</v>
      </c>
      <c r="AH257" s="3">
        <v>0</v>
      </c>
      <c r="AI257" s="348">
        <f t="shared" si="28"/>
        <v>0</v>
      </c>
      <c r="AJ257" s="3">
        <v>30144209.513999999</v>
      </c>
      <c r="AK257" s="3">
        <v>36381808</v>
      </c>
      <c r="AL257" s="348">
        <f t="shared" si="29"/>
        <v>33426433.837333202</v>
      </c>
      <c r="AM257" s="3">
        <v>20096139676</v>
      </c>
      <c r="AN257" s="3">
        <v>20953243895</v>
      </c>
      <c r="AO257" s="269">
        <v>1.24</v>
      </c>
      <c r="AP257" s="269">
        <v>1.24</v>
      </c>
      <c r="AQ257" s="269">
        <v>0</v>
      </c>
      <c r="AR257" s="174">
        <v>65216.05</v>
      </c>
      <c r="AS257" s="174">
        <v>66520</v>
      </c>
      <c r="AT257" s="174">
        <v>96805</v>
      </c>
      <c r="AU257" s="174">
        <v>98741</v>
      </c>
      <c r="AV257" s="174">
        <v>46784.33</v>
      </c>
      <c r="AW257" s="174">
        <v>47720</v>
      </c>
      <c r="AX257" s="67">
        <v>19491575.719999999</v>
      </c>
      <c r="AY257" s="67">
        <v>897728.86</v>
      </c>
      <c r="AZ257" s="206">
        <v>323.39999999999998</v>
      </c>
      <c r="BA257">
        <v>4.8578999999999997E-2</v>
      </c>
      <c r="BB257">
        <v>4.0270000000000002E-3</v>
      </c>
      <c r="BC257">
        <v>1.7100000000000001E-2</v>
      </c>
    </row>
    <row r="258" spans="1:55">
      <c r="A258" s="2" t="s">
        <v>435</v>
      </c>
      <c r="B258" s="2" t="s">
        <v>436</v>
      </c>
      <c r="C258" s="3">
        <v>9536.7999999999993</v>
      </c>
      <c r="D258" s="3">
        <v>20651</v>
      </c>
      <c r="E258" s="3">
        <v>196944539.99000001</v>
      </c>
      <c r="F258">
        <v>205</v>
      </c>
      <c r="G258">
        <v>225</v>
      </c>
      <c r="H258">
        <v>2790</v>
      </c>
      <c r="I258" s="348">
        <f t="shared" si="26"/>
        <v>3220</v>
      </c>
      <c r="J258" s="3">
        <v>2460580.54</v>
      </c>
      <c r="K258" s="3">
        <v>26317716.59</v>
      </c>
      <c r="L258" s="3">
        <v>7649732.5899999999</v>
      </c>
      <c r="M258" s="3">
        <v>0</v>
      </c>
      <c r="N258" s="4">
        <v>36428029.719999999</v>
      </c>
      <c r="O258" s="4">
        <v>2241862.27</v>
      </c>
      <c r="P258" s="3">
        <v>2151</v>
      </c>
      <c r="Q258" s="3">
        <v>879</v>
      </c>
      <c r="R258" s="3">
        <v>775</v>
      </c>
      <c r="S258" s="348">
        <f t="shared" si="27"/>
        <v>3805</v>
      </c>
      <c r="T258" s="3">
        <v>5462708.2300000004</v>
      </c>
      <c r="U258" s="3">
        <v>1032.55</v>
      </c>
      <c r="V258" s="3">
        <v>656143.05000000005</v>
      </c>
      <c r="W258" s="3">
        <v>898.39</v>
      </c>
      <c r="X258" s="3">
        <v>91.44</v>
      </c>
      <c r="Y258" s="2">
        <v>0</v>
      </c>
      <c r="Z258" s="3">
        <v>8784939.3800000008</v>
      </c>
      <c r="AA258" s="3">
        <v>893084.16000000003</v>
      </c>
      <c r="AB258" s="3">
        <v>0</v>
      </c>
      <c r="AC258" s="3">
        <v>1234901.68</v>
      </c>
      <c r="AD258" s="3">
        <v>15243382.838396324</v>
      </c>
      <c r="AE258" s="3">
        <v>838251.73</v>
      </c>
      <c r="AF258" s="3">
        <v>5325409.34</v>
      </c>
      <c r="AG258" s="3">
        <v>0</v>
      </c>
      <c r="AH258" s="3">
        <v>0</v>
      </c>
      <c r="AI258" s="348">
        <f t="shared" si="28"/>
        <v>0</v>
      </c>
      <c r="AJ258" s="3">
        <v>48009212.362499997</v>
      </c>
      <c r="AK258" s="3">
        <v>52749538.709999993</v>
      </c>
      <c r="AL258" s="348">
        <f t="shared" si="29"/>
        <v>50503572.086554497</v>
      </c>
      <c r="AM258" s="3">
        <v>32006141575</v>
      </c>
      <c r="AN258" s="3">
        <v>33250390295</v>
      </c>
      <c r="AO258" s="269">
        <v>1.18</v>
      </c>
      <c r="AP258" s="269">
        <v>1.18</v>
      </c>
      <c r="AQ258" s="269">
        <v>0</v>
      </c>
      <c r="AR258" s="174">
        <v>65216.05</v>
      </c>
      <c r="AS258" s="174">
        <v>66520</v>
      </c>
      <c r="AT258" s="174">
        <v>96805</v>
      </c>
      <c r="AU258" s="174">
        <v>98741</v>
      </c>
      <c r="AV258" s="174">
        <v>46784.33</v>
      </c>
      <c r="AW258" s="174">
        <v>47720</v>
      </c>
      <c r="AX258" s="67">
        <v>24460840.280000001</v>
      </c>
      <c r="AY258" s="67">
        <v>1076790.1499999999</v>
      </c>
      <c r="AZ258" s="206">
        <v>412.94600000000003</v>
      </c>
      <c r="BA258">
        <v>4.8578999999999997E-2</v>
      </c>
      <c r="BB258">
        <v>4.0270000000000002E-3</v>
      </c>
      <c r="BC258">
        <v>1.7100000000000001E-2</v>
      </c>
    </row>
    <row r="259" spans="1:55">
      <c r="A259" s="2" t="s">
        <v>437</v>
      </c>
      <c r="B259" s="2" t="s">
        <v>438</v>
      </c>
      <c r="C259" s="3">
        <v>9534.7199999999993</v>
      </c>
      <c r="D259" s="3">
        <v>5580</v>
      </c>
      <c r="E259" s="3">
        <v>53203718.960000001</v>
      </c>
      <c r="F259">
        <v>40</v>
      </c>
      <c r="G259">
        <v>82</v>
      </c>
      <c r="H259">
        <v>726</v>
      </c>
      <c r="I259" s="348">
        <f t="shared" si="26"/>
        <v>848</v>
      </c>
      <c r="J259" s="3">
        <v>894146.94</v>
      </c>
      <c r="K259" s="3">
        <v>6833758.3600000003</v>
      </c>
      <c r="L259" s="3">
        <v>2129835.41</v>
      </c>
      <c r="M259" s="3">
        <v>0</v>
      </c>
      <c r="N259" s="4">
        <v>9857740.7100000009</v>
      </c>
      <c r="O259" s="4">
        <v>436169.24</v>
      </c>
      <c r="P259" s="3">
        <v>198</v>
      </c>
      <c r="Q259" s="3">
        <v>86</v>
      </c>
      <c r="R259" s="3">
        <v>60</v>
      </c>
      <c r="S259" s="348">
        <f t="shared" si="27"/>
        <v>344</v>
      </c>
      <c r="T259" s="3">
        <v>0</v>
      </c>
      <c r="U259" s="3">
        <v>279</v>
      </c>
      <c r="V259" s="3">
        <v>177252.43</v>
      </c>
      <c r="W259" s="3">
        <v>272</v>
      </c>
      <c r="X259" s="3">
        <v>41</v>
      </c>
      <c r="Y259" s="2">
        <v>0</v>
      </c>
      <c r="Z259" s="3">
        <v>2659616.0099999998</v>
      </c>
      <c r="AA259" s="3">
        <v>400439.88</v>
      </c>
      <c r="AB259" s="3">
        <v>0</v>
      </c>
      <c r="AC259" s="3">
        <v>276413.61</v>
      </c>
      <c r="AD259" s="3">
        <v>3608030.6082625329</v>
      </c>
      <c r="AE259" s="3">
        <v>0</v>
      </c>
      <c r="AF259" s="3">
        <v>1293523.3899999999</v>
      </c>
      <c r="AG259" s="3">
        <v>443300.52</v>
      </c>
      <c r="AH259" s="3">
        <v>1139915.6399999999</v>
      </c>
      <c r="AI259" s="348">
        <f t="shared" si="28"/>
        <v>1583216.16</v>
      </c>
      <c r="AJ259" s="3">
        <v>7090036.392</v>
      </c>
      <c r="AK259" s="3">
        <v>12108603.539999999</v>
      </c>
      <c r="AL259" s="348">
        <f t="shared" si="29"/>
        <v>9730806.4252775982</v>
      </c>
      <c r="AM259" s="3">
        <v>4726690928</v>
      </c>
      <c r="AN259" s="3">
        <v>4843441416</v>
      </c>
      <c r="AO259" s="269">
        <v>1.18</v>
      </c>
      <c r="AP259" s="269">
        <v>1.18</v>
      </c>
      <c r="AQ259" s="269">
        <v>0</v>
      </c>
      <c r="AR259" s="174">
        <v>65216.05</v>
      </c>
      <c r="AS259" s="174">
        <v>66520</v>
      </c>
      <c r="AT259" s="174">
        <v>96805</v>
      </c>
      <c r="AU259" s="174">
        <v>98741</v>
      </c>
      <c r="AV259" s="174">
        <v>46784.33</v>
      </c>
      <c r="AW259" s="174">
        <v>47720</v>
      </c>
      <c r="AX259" s="67">
        <v>6868142.6399999997</v>
      </c>
      <c r="AY259" s="67">
        <v>298776.7</v>
      </c>
      <c r="AZ259" s="206">
        <v>108.434</v>
      </c>
      <c r="BA259">
        <v>4.8578999999999997E-2</v>
      </c>
      <c r="BB259">
        <v>4.0270000000000002E-3</v>
      </c>
      <c r="BC259">
        <v>1.7100000000000001E-2</v>
      </c>
    </row>
    <row r="260" spans="1:55">
      <c r="A260" s="2" t="s">
        <v>439</v>
      </c>
      <c r="B260" s="2" t="s">
        <v>440</v>
      </c>
      <c r="C260" s="3">
        <v>9614.07</v>
      </c>
      <c r="D260" s="3">
        <v>10343.82</v>
      </c>
      <c r="E260" s="3">
        <v>99446175.040000007</v>
      </c>
      <c r="F260">
        <v>105</v>
      </c>
      <c r="G260">
        <v>185</v>
      </c>
      <c r="H260">
        <v>1598</v>
      </c>
      <c r="I260" s="348">
        <f t="shared" si="26"/>
        <v>1888</v>
      </c>
      <c r="J260" s="3">
        <v>2033056.02</v>
      </c>
      <c r="K260" s="3">
        <v>13247137.77</v>
      </c>
      <c r="L260" s="3">
        <v>3907983.69</v>
      </c>
      <c r="M260" s="3">
        <v>0</v>
      </c>
      <c r="N260" s="4">
        <v>19188177.48</v>
      </c>
      <c r="O260" s="4">
        <v>1153896.6599999999</v>
      </c>
      <c r="P260" s="3">
        <v>753</v>
      </c>
      <c r="Q260" s="3">
        <v>332</v>
      </c>
      <c r="R260" s="3">
        <v>210</v>
      </c>
      <c r="S260" s="348">
        <f t="shared" si="27"/>
        <v>1295</v>
      </c>
      <c r="T260" s="3">
        <v>0</v>
      </c>
      <c r="U260" s="3">
        <v>517.19000000000005</v>
      </c>
      <c r="V260" s="3">
        <v>328678.56</v>
      </c>
      <c r="W260" s="3">
        <v>426</v>
      </c>
      <c r="X260" s="3">
        <v>162</v>
      </c>
      <c r="Y260" s="2">
        <v>0</v>
      </c>
      <c r="Z260" s="3">
        <v>4165740.62</v>
      </c>
      <c r="AA260" s="3">
        <v>1581846.97</v>
      </c>
      <c r="AB260" s="3">
        <v>0</v>
      </c>
      <c r="AC260" s="3">
        <v>519316.31</v>
      </c>
      <c r="AD260" s="3">
        <v>7798909.5315963263</v>
      </c>
      <c r="AE260" s="3">
        <v>1375417.11</v>
      </c>
      <c r="AF260" s="3">
        <v>3595156.24</v>
      </c>
      <c r="AG260" s="3">
        <v>993757.58</v>
      </c>
      <c r="AH260" s="3">
        <v>2555376.65</v>
      </c>
      <c r="AI260" s="348">
        <f t="shared" si="28"/>
        <v>3549134.23</v>
      </c>
      <c r="AJ260" s="3">
        <v>12975769.1895</v>
      </c>
      <c r="AK260" s="3">
        <v>21992515.7075</v>
      </c>
      <c r="AL260" s="348">
        <f t="shared" si="29"/>
        <v>17720381.207271598</v>
      </c>
      <c r="AM260" s="3">
        <v>8650512793</v>
      </c>
      <c r="AN260" s="3">
        <v>8797006283</v>
      </c>
      <c r="AO260" s="269">
        <v>1.18</v>
      </c>
      <c r="AP260" s="269">
        <v>1.18</v>
      </c>
      <c r="AQ260" s="269">
        <v>0</v>
      </c>
      <c r="AR260" s="174">
        <v>65216.05</v>
      </c>
      <c r="AS260" s="174">
        <v>66520</v>
      </c>
      <c r="AT260" s="174">
        <v>96805</v>
      </c>
      <c r="AU260" s="174">
        <v>98741</v>
      </c>
      <c r="AV260" s="174">
        <v>46784.33</v>
      </c>
      <c r="AW260" s="174">
        <v>47720</v>
      </c>
      <c r="AX260" s="67">
        <v>12567497.560000001</v>
      </c>
      <c r="AY260" s="67">
        <v>558489.03</v>
      </c>
      <c r="AZ260" s="206">
        <v>222.779</v>
      </c>
      <c r="BA260">
        <v>4.8578999999999997E-2</v>
      </c>
      <c r="BB260">
        <v>4.0270000000000002E-3</v>
      </c>
      <c r="BC260">
        <v>1.7100000000000001E-2</v>
      </c>
    </row>
    <row r="261" spans="1:55">
      <c r="A261" s="2" t="s">
        <v>441</v>
      </c>
      <c r="B261" s="2" t="s">
        <v>442</v>
      </c>
      <c r="C261" s="3">
        <v>18233.740000000002</v>
      </c>
      <c r="D261" s="3">
        <v>33.08</v>
      </c>
      <c r="E261" s="3">
        <v>603172.15</v>
      </c>
      <c r="F261">
        <v>0</v>
      </c>
      <c r="G261">
        <v>0</v>
      </c>
      <c r="H261">
        <v>6</v>
      </c>
      <c r="I261" s="348">
        <f t="shared" si="26"/>
        <v>6</v>
      </c>
      <c r="J261" s="3">
        <v>0</v>
      </c>
      <c r="K261" s="3">
        <v>43026.15</v>
      </c>
      <c r="L261" s="3">
        <v>3277.26</v>
      </c>
      <c r="M261" s="3">
        <v>0</v>
      </c>
      <c r="N261" s="4">
        <v>46303.41</v>
      </c>
      <c r="O261" s="4">
        <v>0</v>
      </c>
      <c r="P261" s="3">
        <v>0</v>
      </c>
      <c r="Q261" s="3">
        <v>0</v>
      </c>
      <c r="R261" s="3">
        <v>0</v>
      </c>
      <c r="S261" s="348">
        <f t="shared" si="27"/>
        <v>0</v>
      </c>
      <c r="T261" s="3">
        <v>0</v>
      </c>
      <c r="U261" s="3">
        <v>0</v>
      </c>
      <c r="V261" s="3">
        <v>0</v>
      </c>
      <c r="W261" s="3">
        <v>0</v>
      </c>
      <c r="X261" s="3">
        <v>0</v>
      </c>
      <c r="Y261" s="2">
        <v>0</v>
      </c>
      <c r="Z261" s="3">
        <v>0</v>
      </c>
      <c r="AA261" s="3">
        <v>0</v>
      </c>
      <c r="AB261" s="3">
        <v>0</v>
      </c>
      <c r="AC261" s="3">
        <v>13720.99</v>
      </c>
      <c r="AD261" s="3">
        <v>81136.677030397477</v>
      </c>
      <c r="AE261" s="3">
        <v>0</v>
      </c>
      <c r="AF261" s="3">
        <v>8324.5300000000007</v>
      </c>
      <c r="AG261" s="3">
        <v>0</v>
      </c>
      <c r="AH261" s="3">
        <v>0</v>
      </c>
      <c r="AI261" s="348">
        <f t="shared" si="28"/>
        <v>0</v>
      </c>
      <c r="AJ261" s="3">
        <v>102350</v>
      </c>
      <c r="AK261" s="3">
        <v>96343.170000000013</v>
      </c>
      <c r="AL261" s="348">
        <f t="shared" si="29"/>
        <v>99189.206054000009</v>
      </c>
      <c r="AM261" s="3">
        <v>112315630</v>
      </c>
      <c r="AN261" s="3">
        <v>101661705</v>
      </c>
      <c r="AO261" s="269">
        <v>1.1200000000000001</v>
      </c>
      <c r="AP261" s="269">
        <v>1.1200000000000001</v>
      </c>
      <c r="AQ261" s="269">
        <v>0</v>
      </c>
      <c r="AR261" s="174">
        <v>65216.05</v>
      </c>
      <c r="AS261" s="174">
        <v>66520</v>
      </c>
      <c r="AT261" s="174">
        <v>96805</v>
      </c>
      <c r="AU261" s="174">
        <v>98741</v>
      </c>
      <c r="AV261" s="174">
        <v>46784.33</v>
      </c>
      <c r="AW261" s="174">
        <v>47720</v>
      </c>
      <c r="AX261" s="67">
        <v>65296.62</v>
      </c>
      <c r="AY261" s="67">
        <v>3750.83</v>
      </c>
      <c r="AZ261" s="206">
        <v>1.228</v>
      </c>
      <c r="BA261">
        <v>4.8578999999999997E-2</v>
      </c>
      <c r="BB261">
        <v>4.0270000000000002E-3</v>
      </c>
      <c r="BC261">
        <v>1.7100000000000001E-2</v>
      </c>
    </row>
    <row r="262" spans="1:55">
      <c r="A262" s="2" t="s">
        <v>443</v>
      </c>
      <c r="B262" s="2" t="s">
        <v>444</v>
      </c>
      <c r="C262" s="3">
        <v>9453.25</v>
      </c>
      <c r="D262" s="3">
        <v>6541</v>
      </c>
      <c r="E262" s="3">
        <v>61833720.109999999</v>
      </c>
      <c r="F262">
        <v>30</v>
      </c>
      <c r="G262">
        <v>65</v>
      </c>
      <c r="H262">
        <v>743</v>
      </c>
      <c r="I262" s="348">
        <f t="shared" si="26"/>
        <v>838</v>
      </c>
      <c r="J262" s="3">
        <v>705592.91</v>
      </c>
      <c r="K262" s="3">
        <v>6962127.8099999996</v>
      </c>
      <c r="L262" s="3">
        <v>1399308.37</v>
      </c>
      <c r="M262" s="3">
        <v>0</v>
      </c>
      <c r="N262" s="4">
        <v>9067029.0899999999</v>
      </c>
      <c r="O262" s="4">
        <v>325658.27</v>
      </c>
      <c r="P262" s="3">
        <v>440</v>
      </c>
      <c r="Q262" s="3">
        <v>205</v>
      </c>
      <c r="R262" s="3">
        <v>119</v>
      </c>
      <c r="S262" s="348">
        <f t="shared" si="27"/>
        <v>764</v>
      </c>
      <c r="T262" s="3">
        <v>1132715.93</v>
      </c>
      <c r="U262" s="3">
        <v>327.05</v>
      </c>
      <c r="V262" s="3">
        <v>207824.62</v>
      </c>
      <c r="W262" s="3">
        <v>355</v>
      </c>
      <c r="X262" s="3">
        <v>60</v>
      </c>
      <c r="Y262" s="2">
        <v>0</v>
      </c>
      <c r="Z262" s="3">
        <v>3471312.09</v>
      </c>
      <c r="AA262" s="3">
        <v>585828.88</v>
      </c>
      <c r="AB262" s="3">
        <v>0</v>
      </c>
      <c r="AC262" s="3">
        <v>326107.53000000003</v>
      </c>
      <c r="AD262" s="3">
        <v>3113577.6360684661</v>
      </c>
      <c r="AE262" s="3">
        <v>197008.47</v>
      </c>
      <c r="AF262" s="3">
        <v>1312506.8400000001</v>
      </c>
      <c r="AG262" s="3">
        <v>0</v>
      </c>
      <c r="AH262" s="3">
        <v>0</v>
      </c>
      <c r="AI262" s="348">
        <f t="shared" si="28"/>
        <v>0</v>
      </c>
      <c r="AJ262" s="3">
        <v>10145098.5165</v>
      </c>
      <c r="AK262" s="3">
        <v>11902571</v>
      </c>
      <c r="AL262" s="348">
        <f t="shared" si="29"/>
        <v>11069880.537317701</v>
      </c>
      <c r="AM262" s="3">
        <v>6763399011</v>
      </c>
      <c r="AN262" s="3">
        <v>6998676526</v>
      </c>
      <c r="AO262" s="269">
        <v>1.18</v>
      </c>
      <c r="AP262" s="269">
        <v>1.18</v>
      </c>
      <c r="AQ262" s="269">
        <v>0</v>
      </c>
      <c r="AR262" s="174">
        <v>65216.05</v>
      </c>
      <c r="AS262" s="174">
        <v>66520</v>
      </c>
      <c r="AT262" s="174">
        <v>96805</v>
      </c>
      <c r="AU262" s="174">
        <v>98741</v>
      </c>
      <c r="AV262" s="174">
        <v>46784.33</v>
      </c>
      <c r="AW262" s="174">
        <v>47720</v>
      </c>
      <c r="AX262" s="67">
        <v>7040695.9199999999</v>
      </c>
      <c r="AY262" s="67">
        <v>306555.63</v>
      </c>
      <c r="AZ262" s="206">
        <v>113.801</v>
      </c>
      <c r="BA262">
        <v>4.8578999999999997E-2</v>
      </c>
      <c r="BB262">
        <v>4.0270000000000002E-3</v>
      </c>
      <c r="BC262">
        <v>1.7100000000000001E-2</v>
      </c>
    </row>
    <row r="263" spans="1:55">
      <c r="A263" s="2" t="s">
        <v>445</v>
      </c>
      <c r="B263" s="2" t="s">
        <v>446</v>
      </c>
      <c r="C263" s="3">
        <v>9833.11</v>
      </c>
      <c r="D263" s="3">
        <v>9683</v>
      </c>
      <c r="E263" s="3">
        <v>95213977.659999996</v>
      </c>
      <c r="F263">
        <v>63</v>
      </c>
      <c r="G263">
        <v>86</v>
      </c>
      <c r="H263">
        <v>1194</v>
      </c>
      <c r="I263" s="348">
        <f t="shared" ref="I263:I326" si="30">H263+G263+F263</f>
        <v>1343</v>
      </c>
      <c r="J263" s="3">
        <v>969364.39</v>
      </c>
      <c r="K263" s="3">
        <v>11619044.08</v>
      </c>
      <c r="L263" s="3">
        <v>2489944.75</v>
      </c>
      <c r="M263" s="3">
        <v>0</v>
      </c>
      <c r="N263" s="4">
        <v>15078353.220000001</v>
      </c>
      <c r="O263" s="4">
        <v>710115.78</v>
      </c>
      <c r="P263" s="3">
        <v>288</v>
      </c>
      <c r="Q263" s="3">
        <v>103</v>
      </c>
      <c r="R263" s="3">
        <v>142</v>
      </c>
      <c r="S263" s="348">
        <f t="shared" ref="S263:S326" si="31">R263+P263+Q263</f>
        <v>533</v>
      </c>
      <c r="T263" s="3">
        <v>769247.92</v>
      </c>
      <c r="U263" s="3">
        <v>484.15</v>
      </c>
      <c r="V263" s="3">
        <v>321519.78000000003</v>
      </c>
      <c r="W263" s="3">
        <v>375</v>
      </c>
      <c r="X263" s="3">
        <v>106</v>
      </c>
      <c r="Y263" s="2">
        <v>0</v>
      </c>
      <c r="Z263" s="3">
        <v>3804707.82</v>
      </c>
      <c r="AA263" s="3">
        <v>1073833.3500000001</v>
      </c>
      <c r="AB263" s="3">
        <v>0</v>
      </c>
      <c r="AC263" s="3">
        <v>636937.71</v>
      </c>
      <c r="AD263" s="3">
        <v>5930033.6190482201</v>
      </c>
      <c r="AE263" s="3">
        <v>0</v>
      </c>
      <c r="AF263" s="3">
        <v>1271427.8899999999</v>
      </c>
      <c r="AG263" s="3">
        <v>0</v>
      </c>
      <c r="AH263" s="3">
        <v>0</v>
      </c>
      <c r="AI263" s="348">
        <f t="shared" ref="AI263:AI326" si="32">AH263+AG263</f>
        <v>0</v>
      </c>
      <c r="AJ263" s="3">
        <v>14593542.544500001</v>
      </c>
      <c r="AK263" s="3">
        <v>17350000</v>
      </c>
      <c r="AL263" s="348">
        <f t="shared" ref="AL263:AL326" si="33">(0.4738*AJ263)+(0.5262*AK263)</f>
        <v>16043990.457584102</v>
      </c>
      <c r="AM263" s="3">
        <v>9729028363</v>
      </c>
      <c r="AN263" s="3">
        <v>10384669727</v>
      </c>
      <c r="AO263" s="269">
        <v>1.24</v>
      </c>
      <c r="AP263" s="269">
        <v>1.24</v>
      </c>
      <c r="AQ263" s="269">
        <v>0</v>
      </c>
      <c r="AR263" s="174">
        <v>65216.05</v>
      </c>
      <c r="AS263" s="174">
        <v>66520</v>
      </c>
      <c r="AT263" s="174">
        <v>96805</v>
      </c>
      <c r="AU263" s="174">
        <v>98741</v>
      </c>
      <c r="AV263" s="174">
        <v>46784.33</v>
      </c>
      <c r="AW263" s="174">
        <v>47720</v>
      </c>
      <c r="AX263" s="67">
        <v>11938193.76</v>
      </c>
      <c r="AY263" s="67">
        <v>540130.21</v>
      </c>
      <c r="AZ263" s="206">
        <v>176.375</v>
      </c>
      <c r="BA263">
        <v>4.8578999999999997E-2</v>
      </c>
      <c r="BB263">
        <v>4.0270000000000002E-3</v>
      </c>
      <c r="BC263">
        <v>1.7100000000000001E-2</v>
      </c>
    </row>
    <row r="264" spans="1:55">
      <c r="A264" s="2" t="s">
        <v>447</v>
      </c>
      <c r="B264" s="2" t="s">
        <v>448</v>
      </c>
      <c r="C264" s="3">
        <v>9558.2900000000009</v>
      </c>
      <c r="D264" s="3">
        <v>2406.12</v>
      </c>
      <c r="E264" s="3">
        <v>22998399.469999999</v>
      </c>
      <c r="F264">
        <v>20</v>
      </c>
      <c r="G264">
        <v>18</v>
      </c>
      <c r="H264">
        <v>380</v>
      </c>
      <c r="I264" s="348">
        <f t="shared" si="30"/>
        <v>418</v>
      </c>
      <c r="J264" s="3">
        <v>196878.74</v>
      </c>
      <c r="K264" s="3">
        <v>3066848.26</v>
      </c>
      <c r="L264" s="3">
        <v>907255.61</v>
      </c>
      <c r="M264" s="3">
        <v>0</v>
      </c>
      <c r="N264" s="4">
        <v>4170982.61</v>
      </c>
      <c r="O264" s="4">
        <v>218754.15</v>
      </c>
      <c r="P264" s="3">
        <v>96</v>
      </c>
      <c r="Q264" s="3">
        <v>58</v>
      </c>
      <c r="R264" s="3">
        <v>16</v>
      </c>
      <c r="S264" s="348">
        <f t="shared" si="31"/>
        <v>170</v>
      </c>
      <c r="T264" s="3">
        <v>0</v>
      </c>
      <c r="U264" s="3">
        <v>120.31</v>
      </c>
      <c r="V264" s="3">
        <v>76485.64</v>
      </c>
      <c r="W264" s="3">
        <v>108.16</v>
      </c>
      <c r="X264" s="3">
        <v>0</v>
      </c>
      <c r="Y264" s="2">
        <v>0</v>
      </c>
      <c r="Z264" s="3">
        <v>1057676.3400000001</v>
      </c>
      <c r="AA264" s="3">
        <v>0</v>
      </c>
      <c r="AB264" s="3">
        <v>0</v>
      </c>
      <c r="AC264" s="3">
        <v>192285.15</v>
      </c>
      <c r="AD264" s="3">
        <v>1848168.8930672675</v>
      </c>
      <c r="AE264" s="3">
        <v>0</v>
      </c>
      <c r="AF264" s="3">
        <v>623694.61</v>
      </c>
      <c r="AG264" s="3">
        <v>0</v>
      </c>
      <c r="AH264" s="3">
        <v>0</v>
      </c>
      <c r="AI264" s="348">
        <f t="shared" si="32"/>
        <v>0</v>
      </c>
      <c r="AJ264" s="3">
        <v>3880185.7245</v>
      </c>
      <c r="AK264" s="3">
        <v>6191310.9500000002</v>
      </c>
      <c r="AL264" s="348">
        <f t="shared" si="33"/>
        <v>5096299.8181581004</v>
      </c>
      <c r="AM264" s="3">
        <v>2586790483</v>
      </c>
      <c r="AN264" s="3">
        <v>2642398478</v>
      </c>
      <c r="AO264" s="269">
        <v>1.18</v>
      </c>
      <c r="AP264" s="269">
        <v>1.18</v>
      </c>
      <c r="AQ264" s="269">
        <v>0</v>
      </c>
      <c r="AR264" s="174">
        <v>65216.05</v>
      </c>
      <c r="AS264" s="174">
        <v>66520</v>
      </c>
      <c r="AT264" s="174">
        <v>96805</v>
      </c>
      <c r="AU264" s="174">
        <v>98741</v>
      </c>
      <c r="AV264" s="174">
        <v>46784.33</v>
      </c>
      <c r="AW264" s="174">
        <v>47720</v>
      </c>
      <c r="AX264" s="67">
        <v>3045195.14</v>
      </c>
      <c r="AY264" s="67">
        <v>133010.92000000001</v>
      </c>
      <c r="AZ264" s="206">
        <v>48.984000000000002</v>
      </c>
      <c r="BA264">
        <v>4.8578999999999997E-2</v>
      </c>
      <c r="BB264">
        <v>4.0270000000000002E-3</v>
      </c>
      <c r="BC264">
        <v>1.7100000000000001E-2</v>
      </c>
    </row>
    <row r="265" spans="1:55">
      <c r="A265" s="2" t="s">
        <v>449</v>
      </c>
      <c r="B265" s="2" t="s">
        <v>450</v>
      </c>
      <c r="C265" s="3">
        <v>9609.31</v>
      </c>
      <c r="D265" s="3">
        <v>1883.06</v>
      </c>
      <c r="E265" s="3">
        <v>18094913.300000001</v>
      </c>
      <c r="F265">
        <v>22</v>
      </c>
      <c r="G265">
        <v>25</v>
      </c>
      <c r="H265">
        <v>305</v>
      </c>
      <c r="I265" s="348">
        <f t="shared" si="30"/>
        <v>352</v>
      </c>
      <c r="J265" s="3">
        <v>274019.99</v>
      </c>
      <c r="K265" s="3">
        <v>2405447.98</v>
      </c>
      <c r="L265" s="3">
        <v>733930.59</v>
      </c>
      <c r="M265" s="3">
        <v>0</v>
      </c>
      <c r="N265" s="4">
        <v>3413398.5599999996</v>
      </c>
      <c r="O265" s="4">
        <v>241137.59</v>
      </c>
      <c r="P265" s="3">
        <v>130</v>
      </c>
      <c r="Q265" s="3">
        <v>52</v>
      </c>
      <c r="R265" s="3">
        <v>41</v>
      </c>
      <c r="S265" s="348">
        <f t="shared" si="31"/>
        <v>223</v>
      </c>
      <c r="T265" s="3">
        <v>322718.65000000002</v>
      </c>
      <c r="U265" s="3">
        <v>94.15</v>
      </c>
      <c r="V265" s="3">
        <v>59819.94</v>
      </c>
      <c r="W265" s="3">
        <v>126.42</v>
      </c>
      <c r="X265" s="3">
        <v>6.63</v>
      </c>
      <c r="Y265" s="2">
        <v>0</v>
      </c>
      <c r="Z265" s="3">
        <v>1236243.01</v>
      </c>
      <c r="AA265" s="3">
        <v>64622.21</v>
      </c>
      <c r="AB265" s="3">
        <v>0</v>
      </c>
      <c r="AC265" s="3">
        <v>127990.82</v>
      </c>
      <c r="AD265" s="3">
        <v>1446164.5627683683</v>
      </c>
      <c r="AE265" s="3">
        <v>440592.61</v>
      </c>
      <c r="AF265" s="3">
        <v>731083.54</v>
      </c>
      <c r="AG265" s="3">
        <v>139332.26999999999</v>
      </c>
      <c r="AH265" s="3">
        <v>358282.99</v>
      </c>
      <c r="AI265" s="348">
        <f t="shared" si="32"/>
        <v>497615.26</v>
      </c>
      <c r="AJ265" s="3">
        <v>2372865</v>
      </c>
      <c r="AK265" s="3">
        <v>2705066</v>
      </c>
      <c r="AL265" s="348">
        <f t="shared" si="33"/>
        <v>2547669.1661999999</v>
      </c>
      <c r="AM265" s="3">
        <v>1609773862</v>
      </c>
      <c r="AN265" s="3">
        <v>1633987206</v>
      </c>
      <c r="AO265" s="269">
        <v>1.18</v>
      </c>
      <c r="AP265" s="269">
        <v>1.18</v>
      </c>
      <c r="AQ265" s="269">
        <v>0</v>
      </c>
      <c r="AR265" s="174">
        <v>65216.05</v>
      </c>
      <c r="AS265" s="174">
        <v>66520</v>
      </c>
      <c r="AT265" s="174">
        <v>96805</v>
      </c>
      <c r="AU265" s="174">
        <v>98741</v>
      </c>
      <c r="AV265" s="174">
        <v>46784.33</v>
      </c>
      <c r="AW265" s="174">
        <v>47720</v>
      </c>
      <c r="AX265" s="67">
        <v>2313267.5299999998</v>
      </c>
      <c r="AY265" s="67">
        <v>102239.99</v>
      </c>
      <c r="AZ265" s="206">
        <v>39.881</v>
      </c>
      <c r="BA265">
        <v>4.8578999999999997E-2</v>
      </c>
      <c r="BB265">
        <v>4.0270000000000002E-3</v>
      </c>
      <c r="BC265">
        <v>1.7100000000000001E-2</v>
      </c>
    </row>
    <row r="266" spans="1:55">
      <c r="A266" s="2" t="s">
        <v>451</v>
      </c>
      <c r="B266" s="2" t="s">
        <v>452</v>
      </c>
      <c r="C266" s="3">
        <v>10746.57</v>
      </c>
      <c r="D266" s="3">
        <v>398</v>
      </c>
      <c r="E266" s="3">
        <v>4277132.99</v>
      </c>
      <c r="F266">
        <v>2</v>
      </c>
      <c r="G266">
        <v>5</v>
      </c>
      <c r="H266">
        <v>75</v>
      </c>
      <c r="I266" s="348">
        <f t="shared" si="30"/>
        <v>82</v>
      </c>
      <c r="J266" s="3">
        <v>52320.75</v>
      </c>
      <c r="K266" s="3">
        <v>485326.63</v>
      </c>
      <c r="L266" s="3">
        <v>143191.99</v>
      </c>
      <c r="M266" s="3">
        <v>0</v>
      </c>
      <c r="N266" s="4">
        <v>680839.37</v>
      </c>
      <c r="O266" s="4">
        <v>20928.3</v>
      </c>
      <c r="P266" s="3">
        <v>0</v>
      </c>
      <c r="Q266" s="3">
        <v>0</v>
      </c>
      <c r="R266" s="3">
        <v>0</v>
      </c>
      <c r="S266" s="348">
        <f t="shared" si="31"/>
        <v>0</v>
      </c>
      <c r="T266" s="3">
        <v>0</v>
      </c>
      <c r="U266" s="3">
        <v>19.899999999999999</v>
      </c>
      <c r="V266" s="3">
        <v>12117.98</v>
      </c>
      <c r="W266" s="3">
        <v>19.11</v>
      </c>
      <c r="X266" s="3">
        <v>0</v>
      </c>
      <c r="Y266" s="2">
        <v>0</v>
      </c>
      <c r="Z266" s="3">
        <v>179806.42</v>
      </c>
      <c r="AA266" s="3">
        <v>0</v>
      </c>
      <c r="AB266" s="3">
        <v>0</v>
      </c>
      <c r="AC266" s="3">
        <v>42087.41</v>
      </c>
      <c r="AD266" s="3">
        <v>285477.05473794695</v>
      </c>
      <c r="AE266" s="3">
        <v>84720.42</v>
      </c>
      <c r="AF266" s="3">
        <v>129504.23</v>
      </c>
      <c r="AG266" s="3">
        <v>18734.37</v>
      </c>
      <c r="AH266" s="3">
        <v>48174.080000000002</v>
      </c>
      <c r="AI266" s="348">
        <f t="shared" si="32"/>
        <v>66908.45</v>
      </c>
      <c r="AJ266" s="3">
        <v>520596</v>
      </c>
      <c r="AK266" s="3">
        <v>520596</v>
      </c>
      <c r="AL266" s="348">
        <f t="shared" si="33"/>
        <v>520596</v>
      </c>
      <c r="AM266" s="3">
        <v>415056583</v>
      </c>
      <c r="AN266" s="3">
        <v>379831539</v>
      </c>
      <c r="AO266" s="269">
        <v>1.1200000000000001</v>
      </c>
      <c r="AP266" s="269">
        <v>1.1200000000000001</v>
      </c>
      <c r="AQ266" s="269">
        <v>0</v>
      </c>
      <c r="AR266" s="174">
        <v>65216.05</v>
      </c>
      <c r="AS266" s="174">
        <v>66520</v>
      </c>
      <c r="AT266" s="174">
        <v>96805</v>
      </c>
      <c r="AU266" s="174">
        <v>98741</v>
      </c>
      <c r="AV266" s="174">
        <v>46784.33</v>
      </c>
      <c r="AW266" s="174">
        <v>47720</v>
      </c>
      <c r="AX266" s="67">
        <v>558749.65</v>
      </c>
      <c r="AY266" s="67">
        <v>24958.97</v>
      </c>
      <c r="AZ266" s="206">
        <v>7.5410000000000004</v>
      </c>
      <c r="BA266">
        <v>4.8578999999999997E-2</v>
      </c>
      <c r="BB266">
        <v>4.0270000000000002E-3</v>
      </c>
      <c r="BC266">
        <v>1.7100000000000001E-2</v>
      </c>
    </row>
    <row r="267" spans="1:55">
      <c r="A267" s="2" t="s">
        <v>453</v>
      </c>
      <c r="B267" s="2" t="s">
        <v>454</v>
      </c>
      <c r="C267" s="3">
        <v>9199.14</v>
      </c>
      <c r="D267" s="3">
        <v>2045</v>
      </c>
      <c r="E267" s="3">
        <v>18812232.280000001</v>
      </c>
      <c r="F267">
        <v>20</v>
      </c>
      <c r="G267">
        <v>40</v>
      </c>
      <c r="H267">
        <v>350</v>
      </c>
      <c r="I267" s="348">
        <f t="shared" si="30"/>
        <v>410</v>
      </c>
      <c r="J267" s="3">
        <v>419043.9</v>
      </c>
      <c r="K267" s="3">
        <v>2402186.04</v>
      </c>
      <c r="L267" s="3">
        <v>847690.38</v>
      </c>
      <c r="M267" s="3">
        <v>0</v>
      </c>
      <c r="N267" s="4">
        <v>3668920.3199999998</v>
      </c>
      <c r="O267" s="4">
        <v>209521.95</v>
      </c>
      <c r="P267" s="3">
        <v>46</v>
      </c>
      <c r="Q267" s="3">
        <v>0</v>
      </c>
      <c r="R267" s="3">
        <v>12</v>
      </c>
      <c r="S267" s="348">
        <f t="shared" si="31"/>
        <v>58</v>
      </c>
      <c r="T267" s="3">
        <v>71864.84</v>
      </c>
      <c r="U267" s="3">
        <v>102.25</v>
      </c>
      <c r="V267" s="3">
        <v>62065.09</v>
      </c>
      <c r="W267" s="3">
        <v>131</v>
      </c>
      <c r="X267" s="3">
        <v>44</v>
      </c>
      <c r="Y267" s="2">
        <v>0</v>
      </c>
      <c r="Z267" s="3">
        <v>1233014.44</v>
      </c>
      <c r="AA267" s="3">
        <v>413524.69</v>
      </c>
      <c r="AB267" s="3">
        <v>0</v>
      </c>
      <c r="AC267" s="3">
        <v>122798.51</v>
      </c>
      <c r="AD267" s="3">
        <v>1594837.1681979722</v>
      </c>
      <c r="AE267" s="3">
        <v>63540.34</v>
      </c>
      <c r="AF267" s="3">
        <v>607479.18999999994</v>
      </c>
      <c r="AG267" s="3">
        <v>38548.32</v>
      </c>
      <c r="AH267" s="3">
        <v>99124.26</v>
      </c>
      <c r="AI267" s="348">
        <f t="shared" si="32"/>
        <v>137672.57999999999</v>
      </c>
      <c r="AJ267" s="3">
        <v>2879613.0210000002</v>
      </c>
      <c r="AK267" s="3">
        <v>4449366</v>
      </c>
      <c r="AL267" s="348">
        <f t="shared" si="33"/>
        <v>3705617.0385498004</v>
      </c>
      <c r="AM267" s="3">
        <v>1919742014</v>
      </c>
      <c r="AN267" s="3">
        <v>1980570891</v>
      </c>
      <c r="AO267" s="269">
        <v>1.1200000000000001</v>
      </c>
      <c r="AP267" s="269">
        <v>1.1200000000000001</v>
      </c>
      <c r="AQ267" s="269">
        <v>0</v>
      </c>
      <c r="AR267" s="174">
        <v>65216.05</v>
      </c>
      <c r="AS267" s="174">
        <v>66520</v>
      </c>
      <c r="AT267" s="174">
        <v>96805</v>
      </c>
      <c r="AU267" s="174">
        <v>98741</v>
      </c>
      <c r="AV267" s="174">
        <v>46784.33</v>
      </c>
      <c r="AW267" s="174">
        <v>47720</v>
      </c>
      <c r="AX267" s="67">
        <v>2254202.12</v>
      </c>
      <c r="AY267" s="67">
        <v>94619.97</v>
      </c>
      <c r="AZ267" s="206">
        <v>39.201999999999998</v>
      </c>
      <c r="BA267">
        <v>4.8578999999999997E-2</v>
      </c>
      <c r="BB267">
        <v>4.0270000000000002E-3</v>
      </c>
      <c r="BC267">
        <v>1.7100000000000001E-2</v>
      </c>
    </row>
    <row r="268" spans="1:55">
      <c r="A268" s="2" t="s">
        <v>455</v>
      </c>
      <c r="B268" s="2" t="s">
        <v>456</v>
      </c>
      <c r="C268" s="3">
        <v>9745.7199999999993</v>
      </c>
      <c r="D268" s="3">
        <v>4555</v>
      </c>
      <c r="E268" s="3">
        <v>44391734.990000002</v>
      </c>
      <c r="F268">
        <v>27.88</v>
      </c>
      <c r="G268">
        <v>63.25</v>
      </c>
      <c r="H268">
        <v>611.38</v>
      </c>
      <c r="I268" s="348">
        <f t="shared" si="30"/>
        <v>702.51</v>
      </c>
      <c r="J268" s="3">
        <v>703998.62</v>
      </c>
      <c r="K268" s="3">
        <v>5874473.4000000004</v>
      </c>
      <c r="L268" s="3">
        <v>1584122.04</v>
      </c>
      <c r="M268" s="3">
        <v>0</v>
      </c>
      <c r="N268" s="4">
        <v>8162594.0600000005</v>
      </c>
      <c r="O268" s="4">
        <v>310315.90999999997</v>
      </c>
      <c r="P268" s="3">
        <v>83</v>
      </c>
      <c r="Q268" s="3">
        <v>43</v>
      </c>
      <c r="R268" s="3">
        <v>28</v>
      </c>
      <c r="S268" s="348">
        <f t="shared" si="31"/>
        <v>154</v>
      </c>
      <c r="T268" s="3">
        <v>234071.94</v>
      </c>
      <c r="U268" s="3">
        <v>227.75</v>
      </c>
      <c r="V268" s="3">
        <v>149037.56</v>
      </c>
      <c r="W268" s="3">
        <v>315</v>
      </c>
      <c r="X268" s="3">
        <v>60</v>
      </c>
      <c r="Y268" s="2">
        <v>0</v>
      </c>
      <c r="Z268" s="3">
        <v>3137985.97</v>
      </c>
      <c r="AA268" s="3">
        <v>596809.66</v>
      </c>
      <c r="AB268" s="3">
        <v>0</v>
      </c>
      <c r="AC268" s="3">
        <v>400873.95</v>
      </c>
      <c r="AD268" s="3">
        <v>2875916.9195203572</v>
      </c>
      <c r="AE268" s="3">
        <v>5456.74</v>
      </c>
      <c r="AF268" s="3">
        <v>937310.92</v>
      </c>
      <c r="AG268" s="3">
        <v>0</v>
      </c>
      <c r="AH268" s="3">
        <v>0</v>
      </c>
      <c r="AI268" s="348">
        <f t="shared" si="32"/>
        <v>0</v>
      </c>
      <c r="AJ268" s="3">
        <v>10044889.973204998</v>
      </c>
      <c r="AK268" s="3">
        <v>11710962.119999999</v>
      </c>
      <c r="AL268" s="348">
        <f t="shared" si="33"/>
        <v>10921577.136848528</v>
      </c>
      <c r="AM268" s="3">
        <v>6696593315.4699993</v>
      </c>
      <c r="AN268" s="3">
        <v>6829561404</v>
      </c>
      <c r="AO268" s="269">
        <v>1.18</v>
      </c>
      <c r="AP268" s="269">
        <v>1.18</v>
      </c>
      <c r="AQ268" s="269">
        <v>0.04</v>
      </c>
      <c r="AR268" s="174">
        <v>65216.05</v>
      </c>
      <c r="AS268" s="174">
        <v>66520</v>
      </c>
      <c r="AT268" s="174">
        <v>96805</v>
      </c>
      <c r="AU268" s="174">
        <v>98741</v>
      </c>
      <c r="AV268" s="174">
        <v>46784.33</v>
      </c>
      <c r="AW268" s="174">
        <v>47720</v>
      </c>
      <c r="AX268" s="67">
        <v>5267221.16</v>
      </c>
      <c r="AY268" s="67">
        <v>239992.69</v>
      </c>
      <c r="AZ268" s="206">
        <v>90.43</v>
      </c>
      <c r="BA268">
        <v>4.8578999999999997E-2</v>
      </c>
      <c r="BB268">
        <v>4.0270000000000002E-3</v>
      </c>
      <c r="BC268">
        <v>1.7100000000000001E-2</v>
      </c>
    </row>
    <row r="269" spans="1:55">
      <c r="A269" s="2" t="s">
        <v>1292</v>
      </c>
      <c r="B269" s="2" t="s">
        <v>1293</v>
      </c>
      <c r="C269" s="3">
        <v>0</v>
      </c>
      <c r="D269" s="3">
        <v>0</v>
      </c>
      <c r="E269" s="3">
        <v>0</v>
      </c>
      <c r="F269">
        <v>0</v>
      </c>
      <c r="G269">
        <v>0</v>
      </c>
      <c r="H269">
        <v>0</v>
      </c>
      <c r="I269" s="348">
        <f t="shared" si="30"/>
        <v>0</v>
      </c>
      <c r="J269" s="3">
        <v>0</v>
      </c>
      <c r="K269" s="3">
        <v>0</v>
      </c>
      <c r="L269" s="3">
        <v>0</v>
      </c>
      <c r="M269" s="3">
        <v>0</v>
      </c>
      <c r="N269" s="4">
        <v>0</v>
      </c>
      <c r="O269" s="4">
        <v>0</v>
      </c>
      <c r="P269" s="3">
        <v>0</v>
      </c>
      <c r="Q269" s="3">
        <v>0</v>
      </c>
      <c r="R269" s="3">
        <v>0</v>
      </c>
      <c r="S269" s="348">
        <f t="shared" si="31"/>
        <v>0</v>
      </c>
      <c r="T269" s="3">
        <v>0</v>
      </c>
      <c r="U269" s="3">
        <v>0</v>
      </c>
      <c r="V269" s="3">
        <v>0</v>
      </c>
      <c r="W269" s="3">
        <v>0</v>
      </c>
      <c r="X269" s="3">
        <v>0</v>
      </c>
      <c r="Y269" s="2">
        <v>0</v>
      </c>
      <c r="Z269" s="3">
        <v>0</v>
      </c>
      <c r="AA269" s="3">
        <v>0</v>
      </c>
      <c r="AB269" s="3">
        <v>0</v>
      </c>
      <c r="AC269" s="3">
        <v>0</v>
      </c>
      <c r="AD269" s="3">
        <v>0</v>
      </c>
      <c r="AE269" s="3">
        <v>0</v>
      </c>
      <c r="AF269" s="3">
        <v>0</v>
      </c>
      <c r="AG269" s="3">
        <v>0</v>
      </c>
      <c r="AH269" s="3">
        <v>0</v>
      </c>
      <c r="AI269" s="348">
        <f t="shared" si="32"/>
        <v>0</v>
      </c>
      <c r="AJ269" s="3">
        <v>0</v>
      </c>
      <c r="AK269" s="3">
        <v>0</v>
      </c>
      <c r="AL269" s="348">
        <f t="shared" si="33"/>
        <v>0</v>
      </c>
      <c r="AM269" s="3">
        <v>0</v>
      </c>
      <c r="AN269" s="3">
        <v>0</v>
      </c>
      <c r="AO269" s="269">
        <v>0</v>
      </c>
      <c r="AP269" s="269">
        <v>0</v>
      </c>
      <c r="AQ269" s="269">
        <v>0</v>
      </c>
      <c r="AR269" s="174">
        <v>0</v>
      </c>
      <c r="AS269" s="174">
        <v>0</v>
      </c>
      <c r="AT269" s="174">
        <v>0</v>
      </c>
      <c r="AU269" s="174">
        <v>0</v>
      </c>
      <c r="AV269" s="174">
        <v>0</v>
      </c>
      <c r="AW269" s="174">
        <v>0</v>
      </c>
      <c r="AX269" s="67">
        <v>0</v>
      </c>
      <c r="AY269" s="67">
        <v>0</v>
      </c>
      <c r="AZ269" s="206">
        <v>0</v>
      </c>
      <c r="BA269">
        <v>4.8578999999999997E-2</v>
      </c>
      <c r="BB269">
        <v>4.0270000000000002E-3</v>
      </c>
      <c r="BC269">
        <v>1.7100000000000001E-2</v>
      </c>
    </row>
    <row r="270" spans="1:55">
      <c r="A270" s="2" t="s">
        <v>1294</v>
      </c>
      <c r="B270" s="2" t="s">
        <v>1295</v>
      </c>
      <c r="C270" s="3">
        <v>0</v>
      </c>
      <c r="D270" s="3">
        <v>0</v>
      </c>
      <c r="E270" s="3">
        <v>0</v>
      </c>
      <c r="F270">
        <v>0</v>
      </c>
      <c r="G270">
        <v>0</v>
      </c>
      <c r="H270">
        <v>0</v>
      </c>
      <c r="I270" s="348">
        <f t="shared" si="30"/>
        <v>0</v>
      </c>
      <c r="J270" s="3">
        <v>0</v>
      </c>
      <c r="K270" s="3">
        <v>0</v>
      </c>
      <c r="L270" s="3">
        <v>0</v>
      </c>
      <c r="M270" s="3">
        <v>0</v>
      </c>
      <c r="N270" s="4">
        <v>0</v>
      </c>
      <c r="O270" s="4">
        <v>0</v>
      </c>
      <c r="P270" s="3">
        <v>0</v>
      </c>
      <c r="Q270" s="3">
        <v>0</v>
      </c>
      <c r="R270" s="3">
        <v>0</v>
      </c>
      <c r="S270" s="348">
        <f t="shared" si="31"/>
        <v>0</v>
      </c>
      <c r="T270" s="3">
        <v>0</v>
      </c>
      <c r="U270" s="3">
        <v>0</v>
      </c>
      <c r="V270" s="3">
        <v>0</v>
      </c>
      <c r="W270" s="3">
        <v>0</v>
      </c>
      <c r="X270" s="3">
        <v>0</v>
      </c>
      <c r="Y270" s="2">
        <v>0</v>
      </c>
      <c r="Z270" s="3">
        <v>0</v>
      </c>
      <c r="AA270" s="3">
        <v>0</v>
      </c>
      <c r="AB270" s="3">
        <v>0</v>
      </c>
      <c r="AC270" s="3">
        <v>0</v>
      </c>
      <c r="AD270" s="3">
        <v>0</v>
      </c>
      <c r="AE270" s="3">
        <v>0</v>
      </c>
      <c r="AF270" s="3">
        <v>0</v>
      </c>
      <c r="AG270" s="3">
        <v>0</v>
      </c>
      <c r="AH270" s="3">
        <v>0</v>
      </c>
      <c r="AI270" s="348">
        <f t="shared" si="32"/>
        <v>0</v>
      </c>
      <c r="AJ270" s="3">
        <v>0</v>
      </c>
      <c r="AK270" s="3">
        <v>0</v>
      </c>
      <c r="AL270" s="348">
        <f t="shared" si="33"/>
        <v>0</v>
      </c>
      <c r="AM270" s="3">
        <v>0</v>
      </c>
      <c r="AN270" s="3">
        <v>0</v>
      </c>
      <c r="AO270" s="269">
        <v>0</v>
      </c>
      <c r="AP270" s="269">
        <v>0</v>
      </c>
      <c r="AQ270" s="269">
        <v>0</v>
      </c>
      <c r="AR270" s="174">
        <v>0</v>
      </c>
      <c r="AS270" s="174">
        <v>0</v>
      </c>
      <c r="AT270" s="174">
        <v>0</v>
      </c>
      <c r="AU270" s="174">
        <v>0</v>
      </c>
      <c r="AV270" s="174">
        <v>0</v>
      </c>
      <c r="AW270" s="174">
        <v>0</v>
      </c>
      <c r="AX270" s="67">
        <v>0</v>
      </c>
      <c r="AY270" s="67">
        <v>0</v>
      </c>
      <c r="AZ270" s="206">
        <v>0</v>
      </c>
      <c r="BA270">
        <v>4.8578999999999997E-2</v>
      </c>
      <c r="BB270">
        <v>4.0270000000000002E-3</v>
      </c>
      <c r="BC270">
        <v>1.7100000000000001E-2</v>
      </c>
    </row>
    <row r="271" spans="1:55">
      <c r="A271" s="2" t="s">
        <v>457</v>
      </c>
      <c r="B271" s="2" t="s">
        <v>458</v>
      </c>
      <c r="C271" s="3">
        <v>8916.5300000000007</v>
      </c>
      <c r="D271" s="3">
        <v>30065</v>
      </c>
      <c r="E271" s="3">
        <v>268075603.69999999</v>
      </c>
      <c r="F271">
        <v>505</v>
      </c>
      <c r="G271">
        <v>340</v>
      </c>
      <c r="H271">
        <v>4610</v>
      </c>
      <c r="I271" s="348">
        <f t="shared" si="30"/>
        <v>5455</v>
      </c>
      <c r="J271" s="3">
        <v>3452033.43</v>
      </c>
      <c r="K271" s="3">
        <v>35371527.240000002</v>
      </c>
      <c r="L271" s="3">
        <v>10429107.67</v>
      </c>
      <c r="M271" s="3">
        <v>0</v>
      </c>
      <c r="N271" s="4">
        <v>49252668.340000004</v>
      </c>
      <c r="O271" s="4">
        <v>5127284.95</v>
      </c>
      <c r="P271" s="3">
        <v>1190</v>
      </c>
      <c r="Q271" s="3">
        <v>720</v>
      </c>
      <c r="R271" s="3">
        <v>375</v>
      </c>
      <c r="S271" s="348">
        <f t="shared" si="31"/>
        <v>2285</v>
      </c>
      <c r="T271" s="3">
        <v>3129398.44</v>
      </c>
      <c r="U271" s="3">
        <v>0</v>
      </c>
      <c r="V271" s="3">
        <v>0</v>
      </c>
      <c r="W271" s="3">
        <v>1150</v>
      </c>
      <c r="X271" s="3">
        <v>245</v>
      </c>
      <c r="Y271" s="2">
        <v>355</v>
      </c>
      <c r="Z271" s="3">
        <v>10399540.689999999</v>
      </c>
      <c r="AA271" s="3">
        <v>2212726.48</v>
      </c>
      <c r="AB271" s="3">
        <v>3532684.57</v>
      </c>
      <c r="AC271" s="3">
        <v>0</v>
      </c>
      <c r="AD271" s="3">
        <v>12362285.574794354</v>
      </c>
      <c r="AE271" s="3">
        <v>5565984.8399999999</v>
      </c>
      <c r="AF271" s="3">
        <v>11288258.93</v>
      </c>
      <c r="AG271" s="3">
        <v>4749307.75</v>
      </c>
      <c r="AH271" s="3">
        <v>12212505.65</v>
      </c>
      <c r="AI271" s="348">
        <f t="shared" si="32"/>
        <v>16961813.399999999</v>
      </c>
      <c r="AJ271" s="3">
        <v>29999150.161499999</v>
      </c>
      <c r="AK271" s="3">
        <v>35000000</v>
      </c>
      <c r="AL271" s="348">
        <f t="shared" si="33"/>
        <v>32630597.346518699</v>
      </c>
      <c r="AM271" s="3">
        <v>19999433441</v>
      </c>
      <c r="AN271" s="3">
        <v>20491753849</v>
      </c>
      <c r="AO271" s="269">
        <v>1.06</v>
      </c>
      <c r="AP271" s="269">
        <v>1.06</v>
      </c>
      <c r="AQ271" s="269">
        <v>0</v>
      </c>
      <c r="AR271" s="174">
        <v>65216.05</v>
      </c>
      <c r="AS271" s="174">
        <v>66520</v>
      </c>
      <c r="AT271" s="174">
        <v>96805</v>
      </c>
      <c r="AU271" s="174">
        <v>98741</v>
      </c>
      <c r="AV271" s="174">
        <v>46784.33</v>
      </c>
      <c r="AW271" s="174">
        <v>47720</v>
      </c>
      <c r="AX271" s="67">
        <v>35919392.200000003</v>
      </c>
      <c r="AY271" s="67">
        <v>1436888.73</v>
      </c>
      <c r="AZ271" s="206">
        <v>648.49900000000002</v>
      </c>
      <c r="BA271">
        <v>4.8578999999999997E-2</v>
      </c>
      <c r="BB271">
        <v>4.0270000000000002E-3</v>
      </c>
      <c r="BC271">
        <v>1.7100000000000001E-2</v>
      </c>
    </row>
    <row r="272" spans="1:55">
      <c r="A272" s="2" t="s">
        <v>459</v>
      </c>
      <c r="B272" s="2" t="s">
        <v>460</v>
      </c>
      <c r="C272" s="3">
        <v>10999.81</v>
      </c>
      <c r="D272" s="3">
        <v>68</v>
      </c>
      <c r="E272" s="3">
        <v>747986.76</v>
      </c>
      <c r="F272">
        <v>2</v>
      </c>
      <c r="G272">
        <v>0</v>
      </c>
      <c r="H272">
        <v>6</v>
      </c>
      <c r="I272" s="348">
        <f t="shared" si="30"/>
        <v>8</v>
      </c>
      <c r="J272" s="3">
        <v>0</v>
      </c>
      <c r="K272" s="3">
        <v>53289.72</v>
      </c>
      <c r="L272" s="3">
        <v>9051.15</v>
      </c>
      <c r="M272" s="3">
        <v>0</v>
      </c>
      <c r="N272" s="4">
        <v>62340.87</v>
      </c>
      <c r="O272" s="4">
        <v>20575.46</v>
      </c>
      <c r="P272" s="3">
        <v>0</v>
      </c>
      <c r="Q272" s="3">
        <v>0</v>
      </c>
      <c r="R272" s="3">
        <v>0</v>
      </c>
      <c r="S272" s="348">
        <f t="shared" si="31"/>
        <v>0</v>
      </c>
      <c r="T272" s="3">
        <v>0</v>
      </c>
      <c r="U272" s="3">
        <v>0</v>
      </c>
      <c r="V272" s="3">
        <v>0</v>
      </c>
      <c r="W272" s="3">
        <v>0</v>
      </c>
      <c r="X272" s="3">
        <v>0</v>
      </c>
      <c r="Y272" s="2">
        <v>0</v>
      </c>
      <c r="Z272" s="3">
        <v>0</v>
      </c>
      <c r="AA272" s="3">
        <v>0</v>
      </c>
      <c r="AB272" s="3">
        <v>0</v>
      </c>
      <c r="AC272" s="3">
        <v>7144.58</v>
      </c>
      <c r="AD272" s="3">
        <v>32898.034931880691</v>
      </c>
      <c r="AE272" s="3">
        <v>0</v>
      </c>
      <c r="AF272" s="3">
        <v>7344.5</v>
      </c>
      <c r="AG272" s="3">
        <v>3335.28</v>
      </c>
      <c r="AH272" s="3">
        <v>8576.44</v>
      </c>
      <c r="AI272" s="348">
        <f t="shared" si="32"/>
        <v>11911.720000000001</v>
      </c>
      <c r="AJ272" s="3">
        <v>115000</v>
      </c>
      <c r="AK272" s="3">
        <v>125000</v>
      </c>
      <c r="AL272" s="348">
        <f t="shared" si="33"/>
        <v>120262</v>
      </c>
      <c r="AM272" s="3">
        <v>105533406</v>
      </c>
      <c r="AN272" s="3">
        <v>105330361</v>
      </c>
      <c r="AO272" s="269">
        <v>1</v>
      </c>
      <c r="AP272" s="269">
        <v>1</v>
      </c>
      <c r="AQ272" s="269">
        <v>0</v>
      </c>
      <c r="AR272" s="174">
        <v>65216.05</v>
      </c>
      <c r="AS272" s="174">
        <v>66520</v>
      </c>
      <c r="AT272" s="174">
        <v>96805</v>
      </c>
      <c r="AU272" s="174">
        <v>98741</v>
      </c>
      <c r="AV272" s="174">
        <v>46784.33</v>
      </c>
      <c r="AW272" s="174">
        <v>47720</v>
      </c>
      <c r="AX272" s="67">
        <v>96887.45</v>
      </c>
      <c r="AY272" s="67">
        <v>4346.6400000000003</v>
      </c>
      <c r="AZ272" s="206">
        <v>2.5819999999999999</v>
      </c>
      <c r="BA272">
        <v>4.8578999999999997E-2</v>
      </c>
      <c r="BB272">
        <v>4.0270000000000002E-3</v>
      </c>
      <c r="BC272">
        <v>1.7100000000000001E-2</v>
      </c>
    </row>
    <row r="273" spans="1:55">
      <c r="A273" s="2" t="s">
        <v>461</v>
      </c>
      <c r="B273" s="2" t="s">
        <v>462</v>
      </c>
      <c r="C273" s="3">
        <v>11594.26</v>
      </c>
      <c r="D273" s="3">
        <v>36</v>
      </c>
      <c r="E273" s="3">
        <v>417393.18</v>
      </c>
      <c r="F273">
        <v>0</v>
      </c>
      <c r="G273">
        <v>0</v>
      </c>
      <c r="H273">
        <v>6</v>
      </c>
      <c r="I273" s="348">
        <f t="shared" si="30"/>
        <v>6</v>
      </c>
      <c r="J273" s="3">
        <v>0</v>
      </c>
      <c r="K273" s="3">
        <v>43114.32</v>
      </c>
      <c r="L273" s="3">
        <v>6361.24</v>
      </c>
      <c r="M273" s="3">
        <v>0</v>
      </c>
      <c r="N273" s="4">
        <v>49475.56</v>
      </c>
      <c r="O273" s="4">
        <v>0</v>
      </c>
      <c r="P273" s="3">
        <v>0</v>
      </c>
      <c r="Q273" s="3">
        <v>0</v>
      </c>
      <c r="R273" s="3">
        <v>0</v>
      </c>
      <c r="S273" s="348">
        <f t="shared" si="31"/>
        <v>0</v>
      </c>
      <c r="T273" s="3">
        <v>0</v>
      </c>
      <c r="U273" s="3">
        <v>0</v>
      </c>
      <c r="V273" s="3">
        <v>0</v>
      </c>
      <c r="W273" s="3">
        <v>0</v>
      </c>
      <c r="X273" s="3">
        <v>0</v>
      </c>
      <c r="Y273" s="2">
        <v>0</v>
      </c>
      <c r="Z273" s="3">
        <v>0</v>
      </c>
      <c r="AA273" s="3">
        <v>0</v>
      </c>
      <c r="AB273" s="3">
        <v>0</v>
      </c>
      <c r="AC273" s="3">
        <v>13857.34</v>
      </c>
      <c r="AD273" s="3">
        <v>155750.5486396497</v>
      </c>
      <c r="AE273" s="3">
        <v>0</v>
      </c>
      <c r="AF273" s="3">
        <v>5532.23</v>
      </c>
      <c r="AG273" s="3">
        <v>0</v>
      </c>
      <c r="AH273" s="3">
        <v>0</v>
      </c>
      <c r="AI273" s="348">
        <f t="shared" si="32"/>
        <v>0</v>
      </c>
      <c r="AJ273" s="3">
        <v>184000</v>
      </c>
      <c r="AK273" s="3">
        <v>189559.47999999998</v>
      </c>
      <c r="AL273" s="348">
        <f t="shared" si="33"/>
        <v>186925.398376</v>
      </c>
      <c r="AM273" s="3">
        <v>128572769</v>
      </c>
      <c r="AN273" s="3">
        <v>131695136</v>
      </c>
      <c r="AO273" s="269">
        <v>1</v>
      </c>
      <c r="AP273" s="269">
        <v>1</v>
      </c>
      <c r="AQ273" s="269">
        <v>0</v>
      </c>
      <c r="AR273" s="174">
        <v>65216.05</v>
      </c>
      <c r="AS273" s="174">
        <v>66520</v>
      </c>
      <c r="AT273" s="174">
        <v>96805</v>
      </c>
      <c r="AU273" s="174">
        <v>98741</v>
      </c>
      <c r="AV273" s="174">
        <v>46784.33</v>
      </c>
      <c r="AW273" s="174">
        <v>47720</v>
      </c>
      <c r="AX273" s="67">
        <v>54801.120000000003</v>
      </c>
      <c r="AY273" s="67">
        <v>2514.21</v>
      </c>
      <c r="AZ273" s="206">
        <v>1.359</v>
      </c>
      <c r="BA273">
        <v>4.8578999999999997E-2</v>
      </c>
      <c r="BB273">
        <v>4.0270000000000002E-3</v>
      </c>
      <c r="BC273">
        <v>1.7100000000000001E-2</v>
      </c>
    </row>
    <row r="274" spans="1:55">
      <c r="A274" s="2" t="s">
        <v>463</v>
      </c>
      <c r="B274" s="2" t="s">
        <v>464</v>
      </c>
      <c r="C274" s="3">
        <v>8382.15</v>
      </c>
      <c r="D274" s="3">
        <v>1395.68</v>
      </c>
      <c r="E274" s="3">
        <v>11698795</v>
      </c>
      <c r="F274">
        <v>4.25</v>
      </c>
      <c r="G274">
        <v>12</v>
      </c>
      <c r="H274">
        <v>184</v>
      </c>
      <c r="I274" s="348">
        <f t="shared" si="30"/>
        <v>200.25</v>
      </c>
      <c r="J274" s="3">
        <v>114497.36</v>
      </c>
      <c r="K274" s="3">
        <v>1515163.72</v>
      </c>
      <c r="L274" s="3">
        <v>299765.71000000002</v>
      </c>
      <c r="M274" s="3">
        <v>0</v>
      </c>
      <c r="N274" s="4">
        <v>1929426.79</v>
      </c>
      <c r="O274" s="4">
        <v>40551.15</v>
      </c>
      <c r="P274" s="3">
        <v>0</v>
      </c>
      <c r="Q274" s="3">
        <v>0</v>
      </c>
      <c r="R274" s="3">
        <v>0</v>
      </c>
      <c r="S274" s="348">
        <f t="shared" si="31"/>
        <v>0</v>
      </c>
      <c r="T274" s="3">
        <v>0</v>
      </c>
      <c r="U274" s="3">
        <v>69.78</v>
      </c>
      <c r="V274" s="3">
        <v>38344.050000000003</v>
      </c>
      <c r="W274" s="3">
        <v>93.98</v>
      </c>
      <c r="X274" s="3">
        <v>0</v>
      </c>
      <c r="Y274" s="2">
        <v>0</v>
      </c>
      <c r="Z274" s="3">
        <v>815305.77</v>
      </c>
      <c r="AA274" s="3">
        <v>0</v>
      </c>
      <c r="AB274" s="3">
        <v>0</v>
      </c>
      <c r="AC274" s="3">
        <v>0</v>
      </c>
      <c r="AD274" s="3">
        <v>873891.3018743674</v>
      </c>
      <c r="AE274" s="3">
        <v>0</v>
      </c>
      <c r="AF274" s="3">
        <v>213181.5</v>
      </c>
      <c r="AG274" s="3">
        <v>157969.38</v>
      </c>
      <c r="AH274" s="3">
        <v>406206.98</v>
      </c>
      <c r="AI274" s="348">
        <f t="shared" si="32"/>
        <v>564176.36</v>
      </c>
      <c r="AJ274" s="3">
        <v>1538772.5179499998</v>
      </c>
      <c r="AK274" s="3">
        <v>1995000</v>
      </c>
      <c r="AL274" s="348">
        <f t="shared" si="33"/>
        <v>1778839.4190047099</v>
      </c>
      <c r="AM274" s="3">
        <v>1025848345.3</v>
      </c>
      <c r="AN274" s="3">
        <v>1101991411</v>
      </c>
      <c r="AO274" s="269">
        <v>1</v>
      </c>
      <c r="AP274" s="269">
        <v>1</v>
      </c>
      <c r="AQ274" s="269">
        <v>0</v>
      </c>
      <c r="AR274" s="174">
        <v>65216.05</v>
      </c>
      <c r="AS274" s="174">
        <v>66520</v>
      </c>
      <c r="AT274" s="174">
        <v>96805</v>
      </c>
      <c r="AU274" s="174">
        <v>98741</v>
      </c>
      <c r="AV274" s="174">
        <v>46784.33</v>
      </c>
      <c r="AW274" s="174">
        <v>47720</v>
      </c>
      <c r="AX274" s="67">
        <v>1720081.76</v>
      </c>
      <c r="AY274" s="67">
        <v>61939.73</v>
      </c>
      <c r="AZ274" s="206">
        <v>24.370999999999999</v>
      </c>
      <c r="BA274">
        <v>4.8578999999999997E-2</v>
      </c>
      <c r="BB274">
        <v>4.0270000000000002E-3</v>
      </c>
      <c r="BC274">
        <v>1.7100000000000001E-2</v>
      </c>
    </row>
    <row r="275" spans="1:55">
      <c r="A275" s="2" t="s">
        <v>465</v>
      </c>
      <c r="B275" s="2" t="s">
        <v>466</v>
      </c>
      <c r="C275" s="3">
        <v>8543.4699999999993</v>
      </c>
      <c r="D275" s="3">
        <v>1825</v>
      </c>
      <c r="E275" s="3">
        <v>15591823.98</v>
      </c>
      <c r="F275">
        <v>30</v>
      </c>
      <c r="G275">
        <v>23</v>
      </c>
      <c r="H275">
        <v>200</v>
      </c>
      <c r="I275" s="348">
        <f t="shared" si="30"/>
        <v>253</v>
      </c>
      <c r="J275" s="3">
        <v>223801.91</v>
      </c>
      <c r="K275" s="3">
        <v>1679362.68</v>
      </c>
      <c r="L275" s="3">
        <v>388738.35</v>
      </c>
      <c r="M275" s="3">
        <v>0</v>
      </c>
      <c r="N275" s="4">
        <v>2291902.94</v>
      </c>
      <c r="O275" s="4">
        <v>291915.53999999998</v>
      </c>
      <c r="P275" s="3">
        <v>4</v>
      </c>
      <c r="Q275" s="3">
        <v>6</v>
      </c>
      <c r="R275" s="3">
        <v>1</v>
      </c>
      <c r="S275" s="348">
        <f t="shared" si="31"/>
        <v>11</v>
      </c>
      <c r="T275" s="3">
        <v>0</v>
      </c>
      <c r="U275" s="3">
        <v>91.25</v>
      </c>
      <c r="V275" s="3">
        <v>50076.2</v>
      </c>
      <c r="W275" s="3">
        <v>104</v>
      </c>
      <c r="X275" s="3">
        <v>7</v>
      </c>
      <c r="Y275" s="2">
        <v>0</v>
      </c>
      <c r="Z275" s="3">
        <v>902124.06</v>
      </c>
      <c r="AA275" s="3">
        <v>60539.75</v>
      </c>
      <c r="AB275" s="3">
        <v>0</v>
      </c>
      <c r="AC275" s="3">
        <v>170149.31</v>
      </c>
      <c r="AD275" s="3">
        <v>1152960.4405379891</v>
      </c>
      <c r="AE275" s="3">
        <v>10015.24</v>
      </c>
      <c r="AF275" s="3">
        <v>425790.71</v>
      </c>
      <c r="AG275" s="3">
        <v>524708.98</v>
      </c>
      <c r="AH275" s="3">
        <v>1349251.67</v>
      </c>
      <c r="AI275" s="348">
        <f t="shared" si="32"/>
        <v>1873960.65</v>
      </c>
      <c r="AJ275" s="3">
        <v>976836</v>
      </c>
      <c r="AK275" s="3">
        <v>1035446</v>
      </c>
      <c r="AL275" s="348">
        <f t="shared" si="33"/>
        <v>1007676.5819999999</v>
      </c>
      <c r="AM275" s="3">
        <v>686847124</v>
      </c>
      <c r="AN275" s="3">
        <v>675406228</v>
      </c>
      <c r="AO275" s="269">
        <v>1</v>
      </c>
      <c r="AP275" s="269">
        <v>1</v>
      </c>
      <c r="AQ275" s="269">
        <v>0</v>
      </c>
      <c r="AR275" s="174">
        <v>65216.05</v>
      </c>
      <c r="AS275" s="174">
        <v>66520</v>
      </c>
      <c r="AT275" s="174">
        <v>96805</v>
      </c>
      <c r="AU275" s="174">
        <v>98741</v>
      </c>
      <c r="AV275" s="174">
        <v>46784.33</v>
      </c>
      <c r="AW275" s="174">
        <v>47720</v>
      </c>
      <c r="AX275" s="67">
        <v>2226839.52</v>
      </c>
      <c r="AY275" s="67">
        <v>83837.64</v>
      </c>
      <c r="AZ275" s="206">
        <v>39.61</v>
      </c>
      <c r="BA275">
        <v>4.8578999999999997E-2</v>
      </c>
      <c r="BB275">
        <v>4.0270000000000002E-3</v>
      </c>
      <c r="BC275">
        <v>1.7100000000000001E-2</v>
      </c>
    </row>
    <row r="276" spans="1:55">
      <c r="A276" s="2" t="s">
        <v>467</v>
      </c>
      <c r="B276" s="2" t="s">
        <v>468</v>
      </c>
      <c r="C276" s="3">
        <v>8797.2000000000007</v>
      </c>
      <c r="D276" s="3">
        <v>10564</v>
      </c>
      <c r="E276" s="3">
        <v>92933578.530000001</v>
      </c>
      <c r="F276">
        <v>95</v>
      </c>
      <c r="G276">
        <v>90</v>
      </c>
      <c r="H276">
        <v>1320</v>
      </c>
      <c r="I276" s="348">
        <f t="shared" si="30"/>
        <v>1505</v>
      </c>
      <c r="J276" s="3">
        <v>901801.71</v>
      </c>
      <c r="K276" s="3">
        <v>11416013</v>
      </c>
      <c r="L276" s="3">
        <v>3134327.11</v>
      </c>
      <c r="M276" s="3">
        <v>0</v>
      </c>
      <c r="N276" s="4">
        <v>15452141.82</v>
      </c>
      <c r="O276" s="4">
        <v>951901.81</v>
      </c>
      <c r="P276" s="3">
        <v>268</v>
      </c>
      <c r="Q276" s="3">
        <v>158</v>
      </c>
      <c r="R276" s="3">
        <v>52</v>
      </c>
      <c r="S276" s="348">
        <f t="shared" si="31"/>
        <v>478</v>
      </c>
      <c r="T276" s="3">
        <v>671230.66</v>
      </c>
      <c r="U276" s="3">
        <v>528.20000000000005</v>
      </c>
      <c r="V276" s="3">
        <v>305250.87</v>
      </c>
      <c r="W276" s="3">
        <v>260</v>
      </c>
      <c r="X276" s="3">
        <v>360</v>
      </c>
      <c r="Y276" s="2">
        <v>0</v>
      </c>
      <c r="Z276" s="3">
        <v>2351169.2999999998</v>
      </c>
      <c r="AA276" s="3">
        <v>3251104.17</v>
      </c>
      <c r="AB276" s="3">
        <v>0</v>
      </c>
      <c r="AC276" s="3">
        <v>494052.12</v>
      </c>
      <c r="AD276" s="3">
        <v>5430148.7757260352</v>
      </c>
      <c r="AE276" s="3">
        <v>189815.64</v>
      </c>
      <c r="AF276" s="3">
        <v>1975046.32</v>
      </c>
      <c r="AG276" s="3">
        <v>2001431.32</v>
      </c>
      <c r="AH276" s="3">
        <v>5146537.68</v>
      </c>
      <c r="AI276" s="348">
        <f t="shared" si="32"/>
        <v>7147969</v>
      </c>
      <c r="AJ276" s="3">
        <v>9326899.5704999994</v>
      </c>
      <c r="AK276" s="3">
        <v>9900000</v>
      </c>
      <c r="AL276" s="348">
        <f t="shared" si="33"/>
        <v>9628465.0165029</v>
      </c>
      <c r="AM276" s="3">
        <v>6217933047</v>
      </c>
      <c r="AN276" s="3">
        <v>6330748490</v>
      </c>
      <c r="AO276" s="269">
        <v>1.06</v>
      </c>
      <c r="AP276" s="269">
        <v>1.06</v>
      </c>
      <c r="AQ276" s="269">
        <v>0</v>
      </c>
      <c r="AR276" s="174">
        <v>65216.05</v>
      </c>
      <c r="AS276" s="174">
        <v>66520</v>
      </c>
      <c r="AT276" s="174">
        <v>96805</v>
      </c>
      <c r="AU276" s="174">
        <v>98741</v>
      </c>
      <c r="AV276" s="174">
        <v>46784.33</v>
      </c>
      <c r="AW276" s="174">
        <v>47720</v>
      </c>
      <c r="AX276" s="67">
        <v>12408854.32</v>
      </c>
      <c r="AY276" s="67">
        <v>482687.77</v>
      </c>
      <c r="AZ276" s="206">
        <v>189.624</v>
      </c>
      <c r="BA276">
        <v>4.8578999999999997E-2</v>
      </c>
      <c r="BB276">
        <v>4.0270000000000002E-3</v>
      </c>
      <c r="BC276">
        <v>1.7100000000000001E-2</v>
      </c>
    </row>
    <row r="277" spans="1:55">
      <c r="A277" s="2" t="s">
        <v>469</v>
      </c>
      <c r="B277" s="2" t="s">
        <v>470</v>
      </c>
      <c r="C277" s="3">
        <v>8497.93</v>
      </c>
      <c r="D277" s="3">
        <v>14220</v>
      </c>
      <c r="E277" s="3">
        <v>120840496.11</v>
      </c>
      <c r="F277">
        <v>230</v>
      </c>
      <c r="G277">
        <v>186</v>
      </c>
      <c r="H277">
        <v>1882</v>
      </c>
      <c r="I277" s="348">
        <f t="shared" si="30"/>
        <v>2298</v>
      </c>
      <c r="J277" s="3">
        <v>1803523.52</v>
      </c>
      <c r="K277" s="3">
        <v>15748146.720000001</v>
      </c>
      <c r="L277" s="3">
        <v>4613367.41</v>
      </c>
      <c r="M277" s="3">
        <v>0</v>
      </c>
      <c r="N277" s="4">
        <v>22165037.650000002</v>
      </c>
      <c r="O277" s="4">
        <v>2230163.4900000002</v>
      </c>
      <c r="P277" s="3">
        <v>300</v>
      </c>
      <c r="Q277" s="3">
        <v>165</v>
      </c>
      <c r="R277" s="3">
        <v>105</v>
      </c>
      <c r="S277" s="348">
        <f t="shared" si="31"/>
        <v>570</v>
      </c>
      <c r="T277" s="3">
        <v>729109.37</v>
      </c>
      <c r="U277" s="3">
        <v>711</v>
      </c>
      <c r="V277" s="3">
        <v>390403.54</v>
      </c>
      <c r="W277" s="3">
        <v>470</v>
      </c>
      <c r="X277" s="3">
        <v>30</v>
      </c>
      <c r="Y277" s="2">
        <v>50</v>
      </c>
      <c r="Z277" s="3">
        <v>4077446.8</v>
      </c>
      <c r="AA277" s="3">
        <v>259886.07</v>
      </c>
      <c r="AB277" s="3">
        <v>477063.08</v>
      </c>
      <c r="AC277" s="3">
        <v>385764.23</v>
      </c>
      <c r="AD277" s="3">
        <v>6591664.1696168687</v>
      </c>
      <c r="AE277" s="3">
        <v>873805.72</v>
      </c>
      <c r="AF277" s="3">
        <v>3248180.3</v>
      </c>
      <c r="AG277" s="3">
        <v>2370271.61</v>
      </c>
      <c r="AH277" s="3">
        <v>6094984.1500000004</v>
      </c>
      <c r="AI277" s="348">
        <f t="shared" si="32"/>
        <v>8465255.7599999998</v>
      </c>
      <c r="AJ277" s="3">
        <v>13446693.357000001</v>
      </c>
      <c r="AK277" s="3">
        <v>14738500</v>
      </c>
      <c r="AL277" s="348">
        <f t="shared" si="33"/>
        <v>14126442.012546601</v>
      </c>
      <c r="AM277" s="3">
        <v>8964462238</v>
      </c>
      <c r="AN277" s="3">
        <v>9127501174</v>
      </c>
      <c r="AO277" s="269">
        <v>1</v>
      </c>
      <c r="AP277" s="269">
        <v>1</v>
      </c>
      <c r="AQ277" s="269">
        <v>0</v>
      </c>
      <c r="AR277" s="174">
        <v>65216.05</v>
      </c>
      <c r="AS277" s="174">
        <v>66520</v>
      </c>
      <c r="AT277" s="174">
        <v>96805</v>
      </c>
      <c r="AU277" s="174">
        <v>98741</v>
      </c>
      <c r="AV277" s="174">
        <v>46784.33</v>
      </c>
      <c r="AW277" s="174">
        <v>47720</v>
      </c>
      <c r="AX277" s="67">
        <v>17619370.719999999</v>
      </c>
      <c r="AY277" s="67">
        <v>657350.81000000006</v>
      </c>
      <c r="AZ277" s="206">
        <v>295.00099999999998</v>
      </c>
      <c r="BA277">
        <v>4.8578999999999997E-2</v>
      </c>
      <c r="BB277">
        <v>4.0270000000000002E-3</v>
      </c>
      <c r="BC277">
        <v>1.7100000000000001E-2</v>
      </c>
    </row>
    <row r="278" spans="1:55">
      <c r="A278" s="2" t="s">
        <v>471</v>
      </c>
      <c r="B278" s="2" t="s">
        <v>472</v>
      </c>
      <c r="C278" s="3">
        <v>8619.66</v>
      </c>
      <c r="D278" s="3">
        <v>866.71</v>
      </c>
      <c r="E278" s="3">
        <v>7470745.25</v>
      </c>
      <c r="F278">
        <v>0</v>
      </c>
      <c r="G278">
        <v>8</v>
      </c>
      <c r="H278">
        <v>100</v>
      </c>
      <c r="I278" s="348">
        <f t="shared" si="30"/>
        <v>108</v>
      </c>
      <c r="J278" s="3">
        <v>78136.240000000005</v>
      </c>
      <c r="K278" s="3">
        <v>842945.47</v>
      </c>
      <c r="L278" s="3">
        <v>144244.38</v>
      </c>
      <c r="M278" s="3">
        <v>0</v>
      </c>
      <c r="N278" s="4">
        <v>1065326.0899999999</v>
      </c>
      <c r="O278" s="4">
        <v>0</v>
      </c>
      <c r="P278" s="3">
        <v>0</v>
      </c>
      <c r="Q278" s="3">
        <v>0</v>
      </c>
      <c r="R278" s="3">
        <v>0</v>
      </c>
      <c r="S278" s="348">
        <f t="shared" si="31"/>
        <v>0</v>
      </c>
      <c r="T278" s="3">
        <v>0</v>
      </c>
      <c r="U278" s="3">
        <v>43.34</v>
      </c>
      <c r="V278" s="3">
        <v>24674.17</v>
      </c>
      <c r="W278" s="3">
        <v>60</v>
      </c>
      <c r="X278" s="3">
        <v>30</v>
      </c>
      <c r="Y278" s="2">
        <v>0</v>
      </c>
      <c r="Z278" s="3">
        <v>531454.98</v>
      </c>
      <c r="AA278" s="3">
        <v>265376.48</v>
      </c>
      <c r="AB278" s="3">
        <v>0</v>
      </c>
      <c r="AC278" s="3">
        <v>123845.97</v>
      </c>
      <c r="AD278" s="3">
        <v>750398.68191218248</v>
      </c>
      <c r="AE278" s="3">
        <v>0</v>
      </c>
      <c r="AF278" s="3">
        <v>128009.59</v>
      </c>
      <c r="AG278" s="3">
        <v>117902.86</v>
      </c>
      <c r="AH278" s="3">
        <v>303178.78000000003</v>
      </c>
      <c r="AI278" s="348">
        <f t="shared" si="32"/>
        <v>421081.64</v>
      </c>
      <c r="AJ278" s="3">
        <v>997304</v>
      </c>
      <c r="AK278" s="3">
        <v>1097035</v>
      </c>
      <c r="AL278" s="348">
        <f t="shared" si="33"/>
        <v>1049782.4522000002</v>
      </c>
      <c r="AM278" s="3">
        <v>665560714</v>
      </c>
      <c r="AN278" s="3">
        <v>667657669</v>
      </c>
      <c r="AO278" s="269">
        <v>1</v>
      </c>
      <c r="AP278" s="269">
        <v>1</v>
      </c>
      <c r="AQ278" s="269">
        <v>0.04</v>
      </c>
      <c r="AR278" s="174">
        <v>65216.05</v>
      </c>
      <c r="AS278" s="174">
        <v>66520</v>
      </c>
      <c r="AT278" s="174">
        <v>96805</v>
      </c>
      <c r="AU278" s="174">
        <v>98741</v>
      </c>
      <c r="AV278" s="174">
        <v>46784.33</v>
      </c>
      <c r="AW278" s="174">
        <v>47720</v>
      </c>
      <c r="AX278" s="67">
        <v>1026703.54</v>
      </c>
      <c r="AY278" s="67">
        <v>38732.370000000003</v>
      </c>
      <c r="AZ278" s="206">
        <v>14.811</v>
      </c>
      <c r="BA278">
        <v>4.8578999999999997E-2</v>
      </c>
      <c r="BB278">
        <v>4.0270000000000002E-3</v>
      </c>
      <c r="BC278">
        <v>1.7100000000000001E-2</v>
      </c>
    </row>
    <row r="279" spans="1:55">
      <c r="A279" s="2" t="s">
        <v>473</v>
      </c>
      <c r="B279" s="2" t="s">
        <v>474</v>
      </c>
      <c r="C279" s="3">
        <v>8525.7999999999993</v>
      </c>
      <c r="D279" s="3">
        <v>5056.28</v>
      </c>
      <c r="E279" s="3">
        <v>43108822.780000001</v>
      </c>
      <c r="F279">
        <v>80</v>
      </c>
      <c r="G279">
        <v>85</v>
      </c>
      <c r="H279">
        <v>800</v>
      </c>
      <c r="I279" s="348">
        <f t="shared" si="30"/>
        <v>965</v>
      </c>
      <c r="J279" s="3">
        <v>826319.85</v>
      </c>
      <c r="K279" s="3">
        <v>5727534.8200000003</v>
      </c>
      <c r="L279" s="3">
        <v>1632380.69</v>
      </c>
      <c r="M279" s="3">
        <v>0</v>
      </c>
      <c r="N279" s="4">
        <v>8186235.3599999994</v>
      </c>
      <c r="O279" s="4">
        <v>777712.8</v>
      </c>
      <c r="P279" s="3">
        <v>50</v>
      </c>
      <c r="Q279" s="3">
        <v>150</v>
      </c>
      <c r="R279" s="3">
        <v>0</v>
      </c>
      <c r="S279" s="348">
        <f t="shared" si="31"/>
        <v>200</v>
      </c>
      <c r="T279" s="3">
        <v>0</v>
      </c>
      <c r="U279" s="3">
        <v>252.81</v>
      </c>
      <c r="V279" s="3">
        <v>138877.98000000001</v>
      </c>
      <c r="W279" s="3">
        <v>200</v>
      </c>
      <c r="X279" s="3">
        <v>22</v>
      </c>
      <c r="Y279" s="2">
        <v>0</v>
      </c>
      <c r="Z279" s="3">
        <v>1735092.76</v>
      </c>
      <c r="AA279" s="3">
        <v>190655.96</v>
      </c>
      <c r="AB279" s="3">
        <v>0</v>
      </c>
      <c r="AC279" s="3">
        <v>434972.51</v>
      </c>
      <c r="AD279" s="3">
        <v>2919815.2570206979</v>
      </c>
      <c r="AE279" s="3">
        <v>561044.12</v>
      </c>
      <c r="AF279" s="3">
        <v>1482446.06</v>
      </c>
      <c r="AG279" s="3">
        <v>482741.4</v>
      </c>
      <c r="AH279" s="3">
        <v>1241335.03</v>
      </c>
      <c r="AI279" s="348">
        <f t="shared" si="32"/>
        <v>1724076.4300000002</v>
      </c>
      <c r="AJ279" s="3">
        <v>5791172.4134999998</v>
      </c>
      <c r="AK279" s="3">
        <v>6400000</v>
      </c>
      <c r="AL279" s="348">
        <f t="shared" si="33"/>
        <v>6111537.4895162992</v>
      </c>
      <c r="AM279" s="3">
        <v>3860781609</v>
      </c>
      <c r="AN279" s="3">
        <v>4014833932</v>
      </c>
      <c r="AO279" s="269">
        <v>1</v>
      </c>
      <c r="AP279" s="269">
        <v>1</v>
      </c>
      <c r="AQ279" s="269">
        <v>0</v>
      </c>
      <c r="AR279" s="174">
        <v>65216.05</v>
      </c>
      <c r="AS279" s="174">
        <v>66520</v>
      </c>
      <c r="AT279" s="174">
        <v>96805</v>
      </c>
      <c r="AU279" s="174">
        <v>98741</v>
      </c>
      <c r="AV279" s="174">
        <v>46784.33</v>
      </c>
      <c r="AW279" s="174">
        <v>47720</v>
      </c>
      <c r="AX279" s="67">
        <v>6174513.3200000003</v>
      </c>
      <c r="AY279" s="67">
        <v>231943.52</v>
      </c>
      <c r="AZ279" s="206">
        <v>107.89100000000001</v>
      </c>
      <c r="BA279">
        <v>4.8578999999999997E-2</v>
      </c>
      <c r="BB279">
        <v>4.0270000000000002E-3</v>
      </c>
      <c r="BC279">
        <v>1.7100000000000001E-2</v>
      </c>
    </row>
    <row r="280" spans="1:55">
      <c r="A280" s="2" t="s">
        <v>475</v>
      </c>
      <c r="B280" s="2" t="s">
        <v>476</v>
      </c>
      <c r="C280" s="3">
        <v>8705.02</v>
      </c>
      <c r="D280" s="3">
        <v>3907.6</v>
      </c>
      <c r="E280" s="3">
        <v>34015729.390000001</v>
      </c>
      <c r="F280">
        <v>39</v>
      </c>
      <c r="G280">
        <v>60</v>
      </c>
      <c r="H280">
        <v>578</v>
      </c>
      <c r="I280" s="348">
        <f t="shared" si="30"/>
        <v>677</v>
      </c>
      <c r="J280" s="3">
        <v>592844.55000000005</v>
      </c>
      <c r="K280" s="3">
        <v>4499023.91</v>
      </c>
      <c r="L280" s="3">
        <v>1329960.49</v>
      </c>
      <c r="M280" s="3">
        <v>0</v>
      </c>
      <c r="N280" s="4">
        <v>6421828.9500000002</v>
      </c>
      <c r="O280" s="4">
        <v>385348.96</v>
      </c>
      <c r="P280" s="3">
        <v>75</v>
      </c>
      <c r="Q280" s="3">
        <v>26</v>
      </c>
      <c r="R280" s="3">
        <v>101</v>
      </c>
      <c r="S280" s="348">
        <f t="shared" si="31"/>
        <v>202</v>
      </c>
      <c r="T280" s="3">
        <v>0</v>
      </c>
      <c r="U280" s="3">
        <v>195.38</v>
      </c>
      <c r="V280" s="3">
        <v>111033.76</v>
      </c>
      <c r="W280" s="3">
        <v>230</v>
      </c>
      <c r="X280" s="3">
        <v>45</v>
      </c>
      <c r="Y280" s="2">
        <v>0</v>
      </c>
      <c r="Z280" s="3">
        <v>2037497.74</v>
      </c>
      <c r="AA280" s="3">
        <v>398069.44</v>
      </c>
      <c r="AB280" s="3">
        <v>0</v>
      </c>
      <c r="AC280" s="3">
        <v>195136.37</v>
      </c>
      <c r="AD280" s="3">
        <v>2369153.527924709</v>
      </c>
      <c r="AE280" s="3">
        <v>630671.76</v>
      </c>
      <c r="AF280" s="3">
        <v>1378496.48</v>
      </c>
      <c r="AG280" s="3">
        <v>323531.33</v>
      </c>
      <c r="AH280" s="3">
        <v>831937.71</v>
      </c>
      <c r="AI280" s="348">
        <f t="shared" si="32"/>
        <v>1155469.04</v>
      </c>
      <c r="AJ280" s="3">
        <v>5022865.2089999998</v>
      </c>
      <c r="AK280" s="3">
        <v>8709818.9924999997</v>
      </c>
      <c r="AL280" s="348">
        <f t="shared" si="33"/>
        <v>6962940.2898776997</v>
      </c>
      <c r="AM280" s="3">
        <v>3348576806</v>
      </c>
      <c r="AN280" s="3">
        <v>3483927597</v>
      </c>
      <c r="AO280" s="269">
        <v>1</v>
      </c>
      <c r="AP280" s="269">
        <v>1</v>
      </c>
      <c r="AQ280" s="269">
        <v>0.04</v>
      </c>
      <c r="AR280" s="174">
        <v>65216.05</v>
      </c>
      <c r="AS280" s="174">
        <v>66520</v>
      </c>
      <c r="AT280" s="174">
        <v>96805</v>
      </c>
      <c r="AU280" s="174">
        <v>98741</v>
      </c>
      <c r="AV280" s="174">
        <v>46784.33</v>
      </c>
      <c r="AW280" s="174">
        <v>47720</v>
      </c>
      <c r="AX280" s="67">
        <v>4413293</v>
      </c>
      <c r="AY280" s="67">
        <v>172154.7</v>
      </c>
      <c r="AZ280" s="206">
        <v>77.248999999999995</v>
      </c>
      <c r="BA280">
        <v>4.8578999999999997E-2</v>
      </c>
      <c r="BB280">
        <v>4.0270000000000002E-3</v>
      </c>
      <c r="BC280">
        <v>1.7100000000000001E-2</v>
      </c>
    </row>
    <row r="281" spans="1:55">
      <c r="A281" s="2" t="s">
        <v>477</v>
      </c>
      <c r="B281" s="2" t="s">
        <v>478</v>
      </c>
      <c r="C281" s="3">
        <v>9543.82</v>
      </c>
      <c r="D281" s="3">
        <v>508</v>
      </c>
      <c r="E281" s="3">
        <v>4848261.66</v>
      </c>
      <c r="F281">
        <v>6</v>
      </c>
      <c r="G281">
        <v>8</v>
      </c>
      <c r="H281">
        <v>55</v>
      </c>
      <c r="I281" s="348">
        <f t="shared" si="30"/>
        <v>69</v>
      </c>
      <c r="J281" s="3">
        <v>77433.27</v>
      </c>
      <c r="K281" s="3">
        <v>459425.27</v>
      </c>
      <c r="L281" s="3">
        <v>100092.02</v>
      </c>
      <c r="M281" s="3">
        <v>0</v>
      </c>
      <c r="N281" s="4">
        <v>636950.56000000006</v>
      </c>
      <c r="O281" s="4">
        <v>58074.95</v>
      </c>
      <c r="P281" s="3">
        <v>4</v>
      </c>
      <c r="Q281" s="3">
        <v>1</v>
      </c>
      <c r="R281" s="3">
        <v>3</v>
      </c>
      <c r="S281" s="348">
        <f t="shared" si="31"/>
        <v>8</v>
      </c>
      <c r="T281" s="3">
        <v>0</v>
      </c>
      <c r="U281" s="3">
        <v>25.4</v>
      </c>
      <c r="V281" s="3">
        <v>13925.95</v>
      </c>
      <c r="W281" s="3">
        <v>28</v>
      </c>
      <c r="X281" s="3">
        <v>0</v>
      </c>
      <c r="Y281" s="2">
        <v>0</v>
      </c>
      <c r="Z281" s="3">
        <v>242938.66</v>
      </c>
      <c r="AA281" s="3">
        <v>0</v>
      </c>
      <c r="AB281" s="3">
        <v>0</v>
      </c>
      <c r="AC281" s="3">
        <v>113833.35</v>
      </c>
      <c r="AD281" s="3">
        <v>562495.1617907231</v>
      </c>
      <c r="AE281" s="3">
        <v>0</v>
      </c>
      <c r="AF281" s="3">
        <v>101201.61</v>
      </c>
      <c r="AG281" s="3">
        <v>0</v>
      </c>
      <c r="AH281" s="3">
        <v>0</v>
      </c>
      <c r="AI281" s="348">
        <f t="shared" si="32"/>
        <v>0</v>
      </c>
      <c r="AJ281" s="3">
        <v>963231.73800000001</v>
      </c>
      <c r="AK281" s="3">
        <v>1281811</v>
      </c>
      <c r="AL281" s="348">
        <f t="shared" si="33"/>
        <v>1130868.1456644</v>
      </c>
      <c r="AM281" s="3">
        <v>642154492</v>
      </c>
      <c r="AN281" s="3">
        <v>670267731</v>
      </c>
      <c r="AO281" s="269">
        <v>1</v>
      </c>
      <c r="AP281" s="269">
        <v>1</v>
      </c>
      <c r="AQ281" s="269">
        <v>0</v>
      </c>
      <c r="AR281" s="174">
        <v>65216.05</v>
      </c>
      <c r="AS281" s="174">
        <v>66520</v>
      </c>
      <c r="AT281" s="174">
        <v>96805</v>
      </c>
      <c r="AU281" s="174">
        <v>98741</v>
      </c>
      <c r="AV281" s="174">
        <v>46784.33</v>
      </c>
      <c r="AW281" s="174">
        <v>47720</v>
      </c>
      <c r="AX281" s="67">
        <v>667091.97</v>
      </c>
      <c r="AY281" s="67">
        <v>26529.46</v>
      </c>
      <c r="AZ281" s="206">
        <v>10.327</v>
      </c>
      <c r="BA281">
        <v>4.8578999999999997E-2</v>
      </c>
      <c r="BB281">
        <v>4.0270000000000002E-3</v>
      </c>
      <c r="BC281">
        <v>1.7100000000000001E-2</v>
      </c>
    </row>
    <row r="282" spans="1:55">
      <c r="A282" s="2" t="s">
        <v>479</v>
      </c>
      <c r="B282" s="2" t="s">
        <v>480</v>
      </c>
      <c r="C282" s="3">
        <v>8497.91</v>
      </c>
      <c r="D282" s="3">
        <v>3658.78</v>
      </c>
      <c r="E282" s="3">
        <v>31091972.829999998</v>
      </c>
      <c r="F282">
        <v>38</v>
      </c>
      <c r="G282">
        <v>56</v>
      </c>
      <c r="H282">
        <v>494</v>
      </c>
      <c r="I282" s="348">
        <f t="shared" si="30"/>
        <v>588</v>
      </c>
      <c r="J282" s="3">
        <v>536326.42000000004</v>
      </c>
      <c r="K282" s="3">
        <v>4082969.16</v>
      </c>
      <c r="L282" s="3">
        <v>740855.86</v>
      </c>
      <c r="M282" s="3">
        <v>0</v>
      </c>
      <c r="N282" s="4">
        <v>5360151.4400000004</v>
      </c>
      <c r="O282" s="4">
        <v>363935.79</v>
      </c>
      <c r="P282" s="3">
        <v>68</v>
      </c>
      <c r="Q282" s="3">
        <v>43</v>
      </c>
      <c r="R282" s="3">
        <v>41</v>
      </c>
      <c r="S282" s="348">
        <f t="shared" si="31"/>
        <v>152</v>
      </c>
      <c r="T282" s="3">
        <v>188000.33</v>
      </c>
      <c r="U282" s="3">
        <v>182.94</v>
      </c>
      <c r="V282" s="3">
        <v>100438.53</v>
      </c>
      <c r="W282" s="3">
        <v>224.77</v>
      </c>
      <c r="X282" s="3">
        <v>96.58</v>
      </c>
      <c r="Y282" s="2">
        <v>0</v>
      </c>
      <c r="Z282" s="3">
        <v>1950056.04</v>
      </c>
      <c r="AA282" s="3">
        <v>836866.95</v>
      </c>
      <c r="AB282" s="3">
        <v>0</v>
      </c>
      <c r="AC282" s="3">
        <v>300009.55</v>
      </c>
      <c r="AD282" s="3">
        <v>1632214.6075441891</v>
      </c>
      <c r="AE282" s="3">
        <v>517835.52000000002</v>
      </c>
      <c r="AF282" s="3">
        <v>1147841.71</v>
      </c>
      <c r="AG282" s="3">
        <v>717678.36</v>
      </c>
      <c r="AH282" s="3">
        <v>1845458.63</v>
      </c>
      <c r="AI282" s="348">
        <f t="shared" si="32"/>
        <v>2563136.9899999998</v>
      </c>
      <c r="AJ282" s="3">
        <v>3233409.0180000002</v>
      </c>
      <c r="AK282" s="3">
        <v>5347063.5449999999</v>
      </c>
      <c r="AL282" s="348">
        <f t="shared" si="33"/>
        <v>4345614.0301074004</v>
      </c>
      <c r="AM282" s="3">
        <v>2155606012</v>
      </c>
      <c r="AN282" s="3">
        <v>2138825418</v>
      </c>
      <c r="AO282" s="269">
        <v>1</v>
      </c>
      <c r="AP282" s="269">
        <v>1</v>
      </c>
      <c r="AQ282" s="269">
        <v>0</v>
      </c>
      <c r="AR282" s="174">
        <v>65216.05</v>
      </c>
      <c r="AS282" s="174">
        <v>66520</v>
      </c>
      <c r="AT282" s="174">
        <v>96805</v>
      </c>
      <c r="AU282" s="174">
        <v>98741</v>
      </c>
      <c r="AV282" s="174">
        <v>46784.33</v>
      </c>
      <c r="AW282" s="174">
        <v>47720</v>
      </c>
      <c r="AX282" s="67">
        <v>3856469.3</v>
      </c>
      <c r="AY282" s="67">
        <v>142275.48000000001</v>
      </c>
      <c r="AZ282" s="206">
        <v>61.759</v>
      </c>
      <c r="BA282">
        <v>4.8578999999999997E-2</v>
      </c>
      <c r="BB282">
        <v>4.0270000000000002E-3</v>
      </c>
      <c r="BC282">
        <v>1.7100000000000001E-2</v>
      </c>
    </row>
    <row r="283" spans="1:55">
      <c r="A283" s="2" t="s">
        <v>481</v>
      </c>
      <c r="B283" s="2" t="s">
        <v>482</v>
      </c>
      <c r="C283" s="3">
        <v>8531.58</v>
      </c>
      <c r="D283" s="3">
        <v>2518</v>
      </c>
      <c r="E283" s="3">
        <v>21482522.100000001</v>
      </c>
      <c r="F283">
        <v>12</v>
      </c>
      <c r="G283">
        <v>33</v>
      </c>
      <c r="H283">
        <v>296</v>
      </c>
      <c r="I283" s="348">
        <f t="shared" si="30"/>
        <v>341</v>
      </c>
      <c r="J283" s="3">
        <v>317101.09000000003</v>
      </c>
      <c r="K283" s="3">
        <v>2454829</v>
      </c>
      <c r="L283" s="3">
        <v>654383.46</v>
      </c>
      <c r="M283" s="3">
        <v>0</v>
      </c>
      <c r="N283" s="4">
        <v>3426313.55</v>
      </c>
      <c r="O283" s="4">
        <v>115309.49</v>
      </c>
      <c r="P283" s="3">
        <v>18</v>
      </c>
      <c r="Q283" s="3">
        <v>5</v>
      </c>
      <c r="R283" s="3">
        <v>1</v>
      </c>
      <c r="S283" s="348">
        <f t="shared" si="31"/>
        <v>24</v>
      </c>
      <c r="T283" s="3">
        <v>0</v>
      </c>
      <c r="U283" s="3">
        <v>125.9</v>
      </c>
      <c r="V283" s="3">
        <v>69152.850000000006</v>
      </c>
      <c r="W283" s="3">
        <v>110</v>
      </c>
      <c r="X283" s="3">
        <v>0</v>
      </c>
      <c r="Y283" s="2">
        <v>0</v>
      </c>
      <c r="Z283" s="3">
        <v>954218.3</v>
      </c>
      <c r="AA283" s="3">
        <v>0</v>
      </c>
      <c r="AB283" s="3">
        <v>0</v>
      </c>
      <c r="AC283" s="3">
        <v>238955.01</v>
      </c>
      <c r="AD283" s="3">
        <v>1409262.0183746992</v>
      </c>
      <c r="AE283" s="3">
        <v>386111.3</v>
      </c>
      <c r="AF283" s="3">
        <v>719284.9</v>
      </c>
      <c r="AG283" s="3">
        <v>622447.30000000005</v>
      </c>
      <c r="AH283" s="3">
        <v>1600578.77</v>
      </c>
      <c r="AI283" s="348">
        <f t="shared" si="32"/>
        <v>2223026.0700000003</v>
      </c>
      <c r="AJ283" s="3">
        <v>1603034.7381150003</v>
      </c>
      <c r="AK283" s="3">
        <v>2000000</v>
      </c>
      <c r="AL283" s="348">
        <f t="shared" si="33"/>
        <v>1811917.8589188871</v>
      </c>
      <c r="AM283" s="3">
        <v>1068689825.4100001</v>
      </c>
      <c r="AN283" s="3">
        <v>1118232813</v>
      </c>
      <c r="AO283" s="269">
        <v>1</v>
      </c>
      <c r="AP283" s="269">
        <v>1</v>
      </c>
      <c r="AQ283" s="269">
        <v>0</v>
      </c>
      <c r="AR283" s="174">
        <v>65216.05</v>
      </c>
      <c r="AS283" s="174">
        <v>66520</v>
      </c>
      <c r="AT283" s="174">
        <v>96805</v>
      </c>
      <c r="AU283" s="174">
        <v>98741</v>
      </c>
      <c r="AV283" s="174">
        <v>46784.33</v>
      </c>
      <c r="AW283" s="174">
        <v>47720</v>
      </c>
      <c r="AX283" s="67">
        <v>2461875.48</v>
      </c>
      <c r="AY283" s="67">
        <v>92400.73</v>
      </c>
      <c r="AZ283" s="206">
        <v>43.143000000000001</v>
      </c>
      <c r="BA283">
        <v>4.8578999999999997E-2</v>
      </c>
      <c r="BB283">
        <v>4.0270000000000002E-3</v>
      </c>
      <c r="BC283">
        <v>1.7100000000000001E-2</v>
      </c>
    </row>
    <row r="284" spans="1:55">
      <c r="A284" s="2" t="s">
        <v>483</v>
      </c>
      <c r="B284" s="2" t="s">
        <v>484</v>
      </c>
      <c r="C284" s="3">
        <v>8491.9500000000007</v>
      </c>
      <c r="D284" s="3">
        <v>1325.94</v>
      </c>
      <c r="E284" s="3">
        <v>11259813.880000001</v>
      </c>
      <c r="F284">
        <v>21</v>
      </c>
      <c r="G284">
        <v>22</v>
      </c>
      <c r="H284">
        <v>215</v>
      </c>
      <c r="I284" s="348">
        <f t="shared" si="30"/>
        <v>258</v>
      </c>
      <c r="J284" s="3">
        <v>210825.91</v>
      </c>
      <c r="K284" s="3">
        <v>1484163.92</v>
      </c>
      <c r="L284" s="3">
        <v>377085.35</v>
      </c>
      <c r="M284" s="3">
        <v>0</v>
      </c>
      <c r="N284" s="4">
        <v>2072075.1799999997</v>
      </c>
      <c r="O284" s="4">
        <v>201242.92</v>
      </c>
      <c r="P284" s="3">
        <v>7</v>
      </c>
      <c r="Q284" s="3">
        <v>3</v>
      </c>
      <c r="R284" s="3">
        <v>0</v>
      </c>
      <c r="S284" s="348">
        <f t="shared" si="31"/>
        <v>10</v>
      </c>
      <c r="T284" s="3">
        <v>0</v>
      </c>
      <c r="U284" s="3">
        <v>66.3</v>
      </c>
      <c r="V284" s="3">
        <v>36436.39</v>
      </c>
      <c r="W284" s="3">
        <v>80</v>
      </c>
      <c r="X284" s="3">
        <v>47</v>
      </c>
      <c r="Y284" s="2">
        <v>0</v>
      </c>
      <c r="Z284" s="3">
        <v>694048.38</v>
      </c>
      <c r="AA284" s="3">
        <v>407272.54</v>
      </c>
      <c r="AB284" s="3">
        <v>0</v>
      </c>
      <c r="AC284" s="3">
        <v>0</v>
      </c>
      <c r="AD284" s="3">
        <v>1206037.4235145585</v>
      </c>
      <c r="AE284" s="3">
        <v>174837.45</v>
      </c>
      <c r="AF284" s="3">
        <v>420926.17</v>
      </c>
      <c r="AG284" s="3">
        <v>147635.32</v>
      </c>
      <c r="AH284" s="3">
        <v>379633.67</v>
      </c>
      <c r="AI284" s="348">
        <f t="shared" si="32"/>
        <v>527268.99</v>
      </c>
      <c r="AJ284" s="3">
        <v>1650858.564</v>
      </c>
      <c r="AK284" s="3">
        <v>1864200</v>
      </c>
      <c r="AL284" s="348">
        <f t="shared" si="33"/>
        <v>1763118.8276232001</v>
      </c>
      <c r="AM284" s="3">
        <v>1100572376</v>
      </c>
      <c r="AN284" s="3">
        <v>1091818412</v>
      </c>
      <c r="AO284" s="269">
        <v>1</v>
      </c>
      <c r="AP284" s="269">
        <v>1</v>
      </c>
      <c r="AQ284" s="269">
        <v>0</v>
      </c>
      <c r="AR284" s="174">
        <v>65216.05</v>
      </c>
      <c r="AS284" s="174">
        <v>66520</v>
      </c>
      <c r="AT284" s="174">
        <v>96805</v>
      </c>
      <c r="AU284" s="174">
        <v>98741</v>
      </c>
      <c r="AV284" s="174">
        <v>46784.33</v>
      </c>
      <c r="AW284" s="174">
        <v>47720</v>
      </c>
      <c r="AX284" s="67">
        <v>1443861.39</v>
      </c>
      <c r="AY284" s="67">
        <v>53300.160000000003</v>
      </c>
      <c r="AZ284" s="206">
        <v>24.15</v>
      </c>
      <c r="BA284">
        <v>4.8578999999999997E-2</v>
      </c>
      <c r="BB284">
        <v>4.0270000000000002E-3</v>
      </c>
      <c r="BC284">
        <v>1.7100000000000001E-2</v>
      </c>
    </row>
    <row r="285" spans="1:55">
      <c r="A285" s="2" t="s">
        <v>1296</v>
      </c>
      <c r="B285" s="2" t="s">
        <v>1297</v>
      </c>
      <c r="C285" s="3">
        <v>0</v>
      </c>
      <c r="D285" s="3">
        <v>0</v>
      </c>
      <c r="E285" s="3">
        <v>0</v>
      </c>
      <c r="F285">
        <v>0</v>
      </c>
      <c r="G285">
        <v>0</v>
      </c>
      <c r="H285">
        <v>0</v>
      </c>
      <c r="I285" s="348">
        <f t="shared" si="30"/>
        <v>0</v>
      </c>
      <c r="J285" s="3">
        <v>0</v>
      </c>
      <c r="K285" s="3">
        <v>0</v>
      </c>
      <c r="L285" s="3">
        <v>0</v>
      </c>
      <c r="M285" s="3">
        <v>0</v>
      </c>
      <c r="N285" s="4">
        <v>0</v>
      </c>
      <c r="O285" s="4">
        <v>0</v>
      </c>
      <c r="P285" s="3">
        <v>0</v>
      </c>
      <c r="Q285" s="3">
        <v>0</v>
      </c>
      <c r="R285" s="3">
        <v>0</v>
      </c>
      <c r="S285" s="348">
        <f t="shared" si="31"/>
        <v>0</v>
      </c>
      <c r="T285" s="3">
        <v>0</v>
      </c>
      <c r="U285" s="3">
        <v>0</v>
      </c>
      <c r="V285" s="3">
        <v>0</v>
      </c>
      <c r="W285" s="3">
        <v>0</v>
      </c>
      <c r="X285" s="3">
        <v>0</v>
      </c>
      <c r="Y285" s="2">
        <v>0</v>
      </c>
      <c r="Z285" s="3">
        <v>0</v>
      </c>
      <c r="AA285" s="3">
        <v>0</v>
      </c>
      <c r="AB285" s="3">
        <v>0</v>
      </c>
      <c r="AC285" s="3">
        <v>0</v>
      </c>
      <c r="AD285" s="3">
        <v>0</v>
      </c>
      <c r="AE285" s="3">
        <v>0</v>
      </c>
      <c r="AF285" s="3">
        <v>0</v>
      </c>
      <c r="AG285" s="3">
        <v>0</v>
      </c>
      <c r="AH285" s="3">
        <v>0</v>
      </c>
      <c r="AI285" s="348">
        <f t="shared" si="32"/>
        <v>0</v>
      </c>
      <c r="AJ285" s="3">
        <v>0</v>
      </c>
      <c r="AK285" s="3">
        <v>0</v>
      </c>
      <c r="AL285" s="348">
        <f t="shared" si="33"/>
        <v>0</v>
      </c>
      <c r="AM285" s="3">
        <v>0</v>
      </c>
      <c r="AN285" s="3">
        <v>0</v>
      </c>
      <c r="AO285" s="269">
        <v>0</v>
      </c>
      <c r="AP285" s="269">
        <v>0</v>
      </c>
      <c r="AQ285" s="269">
        <v>0</v>
      </c>
      <c r="AR285" s="174">
        <v>0</v>
      </c>
      <c r="AS285" s="174">
        <v>0</v>
      </c>
      <c r="AT285" s="174">
        <v>0</v>
      </c>
      <c r="AU285" s="174">
        <v>0</v>
      </c>
      <c r="AV285" s="174">
        <v>0</v>
      </c>
      <c r="AW285" s="174">
        <v>0</v>
      </c>
      <c r="AX285" s="67">
        <v>0</v>
      </c>
      <c r="AY285" s="67">
        <v>0</v>
      </c>
      <c r="AZ285" s="206">
        <v>0</v>
      </c>
      <c r="BA285">
        <v>4.8578999999999997E-2</v>
      </c>
      <c r="BB285">
        <v>4.0270000000000002E-3</v>
      </c>
      <c r="BC285">
        <v>1.7100000000000001E-2</v>
      </c>
    </row>
    <row r="286" spans="1:55">
      <c r="A286" s="2" t="s">
        <v>485</v>
      </c>
      <c r="B286" s="2" t="s">
        <v>486</v>
      </c>
      <c r="C286" s="3">
        <v>8876.4699999999993</v>
      </c>
      <c r="D286" s="3">
        <v>478</v>
      </c>
      <c r="E286" s="3">
        <v>4242953.26</v>
      </c>
      <c r="F286">
        <v>0</v>
      </c>
      <c r="G286">
        <v>0</v>
      </c>
      <c r="H286">
        <v>55</v>
      </c>
      <c r="I286" s="348">
        <f t="shared" si="30"/>
        <v>55</v>
      </c>
      <c r="J286" s="3">
        <v>0</v>
      </c>
      <c r="K286" s="3">
        <v>484557.26</v>
      </c>
      <c r="L286" s="3">
        <v>80146.58</v>
      </c>
      <c r="M286" s="3">
        <v>0</v>
      </c>
      <c r="N286" s="4">
        <v>564703.84</v>
      </c>
      <c r="O286" s="4">
        <v>0</v>
      </c>
      <c r="P286" s="3">
        <v>0</v>
      </c>
      <c r="Q286" s="3">
        <v>0</v>
      </c>
      <c r="R286" s="3">
        <v>7</v>
      </c>
      <c r="S286" s="348">
        <f t="shared" si="31"/>
        <v>7</v>
      </c>
      <c r="T286" s="3">
        <v>0</v>
      </c>
      <c r="U286" s="3">
        <v>0</v>
      </c>
      <c r="V286" s="3">
        <v>0</v>
      </c>
      <c r="W286" s="3">
        <v>0</v>
      </c>
      <c r="X286" s="3">
        <v>0</v>
      </c>
      <c r="Y286" s="2">
        <v>0</v>
      </c>
      <c r="Z286" s="3">
        <v>0</v>
      </c>
      <c r="AA286" s="3">
        <v>0</v>
      </c>
      <c r="AB286" s="3">
        <v>0</v>
      </c>
      <c r="AC286" s="3">
        <v>0</v>
      </c>
      <c r="AD286" s="3">
        <v>0</v>
      </c>
      <c r="AE286" s="3">
        <v>0</v>
      </c>
      <c r="AF286" s="3">
        <v>121759.06</v>
      </c>
      <c r="AG286" s="3">
        <v>0</v>
      </c>
      <c r="AH286" s="3">
        <v>0</v>
      </c>
      <c r="AI286" s="348">
        <f t="shared" si="32"/>
        <v>0</v>
      </c>
      <c r="AJ286" s="3">
        <v>0</v>
      </c>
      <c r="AK286" s="3">
        <v>0</v>
      </c>
      <c r="AL286" s="348">
        <f t="shared" si="33"/>
        <v>0</v>
      </c>
      <c r="AM286" s="3">
        <v>0</v>
      </c>
      <c r="AN286" s="3">
        <v>0</v>
      </c>
      <c r="AO286" s="269">
        <v>1.06</v>
      </c>
      <c r="AP286" s="269">
        <v>1.06</v>
      </c>
      <c r="AQ286" s="269">
        <v>0</v>
      </c>
      <c r="AR286" s="174">
        <v>65216.05</v>
      </c>
      <c r="AS286" s="174">
        <v>66520</v>
      </c>
      <c r="AT286" s="174">
        <v>96805</v>
      </c>
      <c r="AU286" s="174">
        <v>98741</v>
      </c>
      <c r="AV286" s="174">
        <v>46784.33</v>
      </c>
      <c r="AW286" s="174">
        <v>47720</v>
      </c>
      <c r="AX286" s="67">
        <v>618130.48</v>
      </c>
      <c r="AY286" s="67">
        <v>25706.080000000002</v>
      </c>
      <c r="AZ286" s="206">
        <v>12.661</v>
      </c>
      <c r="BA286">
        <v>4.8578999999999997E-2</v>
      </c>
      <c r="BB286">
        <v>4.0270000000000002E-3</v>
      </c>
      <c r="BC286">
        <v>1.7100000000000001E-2</v>
      </c>
    </row>
    <row r="287" spans="1:55">
      <c r="A287" s="2" t="s">
        <v>1298</v>
      </c>
      <c r="B287" s="2" t="s">
        <v>1299</v>
      </c>
      <c r="C287" s="3">
        <v>0</v>
      </c>
      <c r="D287" s="3">
        <v>0</v>
      </c>
      <c r="E287" s="3">
        <v>0</v>
      </c>
      <c r="F287">
        <v>0</v>
      </c>
      <c r="G287">
        <v>0</v>
      </c>
      <c r="H287">
        <v>0</v>
      </c>
      <c r="I287" s="348">
        <f t="shared" si="30"/>
        <v>0</v>
      </c>
      <c r="J287" s="3">
        <v>0</v>
      </c>
      <c r="K287" s="3">
        <v>0</v>
      </c>
      <c r="L287" s="3">
        <v>0</v>
      </c>
      <c r="M287" s="3">
        <v>0</v>
      </c>
      <c r="N287" s="4">
        <v>0</v>
      </c>
      <c r="O287" s="4">
        <v>0</v>
      </c>
      <c r="P287" s="3">
        <v>0</v>
      </c>
      <c r="Q287" s="3">
        <v>0</v>
      </c>
      <c r="R287" s="3">
        <v>0</v>
      </c>
      <c r="S287" s="348">
        <f t="shared" si="31"/>
        <v>0</v>
      </c>
      <c r="T287" s="3">
        <v>0</v>
      </c>
      <c r="U287" s="3">
        <v>0</v>
      </c>
      <c r="V287" s="3">
        <v>0</v>
      </c>
      <c r="W287" s="3">
        <v>0</v>
      </c>
      <c r="X287" s="3">
        <v>0</v>
      </c>
      <c r="Y287" s="2">
        <v>0</v>
      </c>
      <c r="Z287" s="3">
        <v>0</v>
      </c>
      <c r="AA287" s="3">
        <v>0</v>
      </c>
      <c r="AB287" s="3">
        <v>0</v>
      </c>
      <c r="AC287" s="3">
        <v>0</v>
      </c>
      <c r="AD287" s="3">
        <v>0</v>
      </c>
      <c r="AE287" s="3">
        <v>0</v>
      </c>
      <c r="AF287" s="3">
        <v>0</v>
      </c>
      <c r="AG287" s="3">
        <v>0</v>
      </c>
      <c r="AH287" s="3">
        <v>0</v>
      </c>
      <c r="AI287" s="348">
        <f t="shared" si="32"/>
        <v>0</v>
      </c>
      <c r="AJ287" s="3">
        <v>0</v>
      </c>
      <c r="AK287" s="3">
        <v>0</v>
      </c>
      <c r="AL287" s="348">
        <f t="shared" si="33"/>
        <v>0</v>
      </c>
      <c r="AM287" s="3">
        <v>0</v>
      </c>
      <c r="AN287" s="3">
        <v>0</v>
      </c>
      <c r="AO287" s="269">
        <v>0</v>
      </c>
      <c r="AP287" s="269">
        <v>0</v>
      </c>
      <c r="AQ287" s="269">
        <v>0</v>
      </c>
      <c r="AR287" s="174">
        <v>0</v>
      </c>
      <c r="AS287" s="174">
        <v>0</v>
      </c>
      <c r="AT287" s="174">
        <v>0</v>
      </c>
      <c r="AU287" s="174">
        <v>0</v>
      </c>
      <c r="AV287" s="174">
        <v>0</v>
      </c>
      <c r="AW287" s="174">
        <v>0</v>
      </c>
      <c r="AX287" s="67">
        <v>0</v>
      </c>
      <c r="AY287" s="67">
        <v>0</v>
      </c>
      <c r="AZ287" s="206">
        <v>0</v>
      </c>
      <c r="BA287">
        <v>4.8578999999999997E-2</v>
      </c>
      <c r="BB287">
        <v>4.0270000000000002E-3</v>
      </c>
      <c r="BC287">
        <v>1.7100000000000001E-2</v>
      </c>
    </row>
    <row r="288" spans="1:55">
      <c r="A288" s="2" t="s">
        <v>487</v>
      </c>
      <c r="B288" s="2" t="s">
        <v>488</v>
      </c>
      <c r="C288" s="3">
        <v>8069.2</v>
      </c>
      <c r="D288" s="3">
        <v>600</v>
      </c>
      <c r="E288" s="3">
        <v>4841520.38</v>
      </c>
      <c r="F288">
        <v>0</v>
      </c>
      <c r="G288">
        <v>0</v>
      </c>
      <c r="H288">
        <v>80</v>
      </c>
      <c r="I288" s="348">
        <f t="shared" si="30"/>
        <v>80</v>
      </c>
      <c r="J288" s="3">
        <v>0</v>
      </c>
      <c r="K288" s="3">
        <v>640650.57999999996</v>
      </c>
      <c r="L288" s="3">
        <v>72772.759999999995</v>
      </c>
      <c r="M288" s="3">
        <v>0</v>
      </c>
      <c r="N288" s="4">
        <v>713423.34</v>
      </c>
      <c r="O288" s="4">
        <v>0</v>
      </c>
      <c r="P288" s="3">
        <v>0</v>
      </c>
      <c r="Q288" s="3">
        <v>0</v>
      </c>
      <c r="R288" s="3">
        <v>0</v>
      </c>
      <c r="S288" s="348">
        <f t="shared" si="31"/>
        <v>0</v>
      </c>
      <c r="T288" s="3">
        <v>0</v>
      </c>
      <c r="U288" s="3">
        <v>0</v>
      </c>
      <c r="V288" s="3">
        <v>0</v>
      </c>
      <c r="W288" s="3">
        <v>0</v>
      </c>
      <c r="X288" s="3">
        <v>0</v>
      </c>
      <c r="Y288" s="2">
        <v>0</v>
      </c>
      <c r="Z288" s="3">
        <v>0</v>
      </c>
      <c r="AA288" s="3">
        <v>0</v>
      </c>
      <c r="AB288" s="3">
        <v>0</v>
      </c>
      <c r="AC288" s="3">
        <v>0</v>
      </c>
      <c r="AD288" s="3">
        <v>0</v>
      </c>
      <c r="AE288" s="3">
        <v>0</v>
      </c>
      <c r="AF288" s="3">
        <v>134507.12</v>
      </c>
      <c r="AG288" s="3">
        <v>0</v>
      </c>
      <c r="AH288" s="3">
        <v>0</v>
      </c>
      <c r="AI288" s="348">
        <f t="shared" si="32"/>
        <v>0</v>
      </c>
      <c r="AJ288" s="3">
        <v>0</v>
      </c>
      <c r="AK288" s="3">
        <v>0</v>
      </c>
      <c r="AL288" s="348">
        <f t="shared" si="33"/>
        <v>0</v>
      </c>
      <c r="AM288" s="3">
        <v>0</v>
      </c>
      <c r="AN288" s="3">
        <v>0</v>
      </c>
      <c r="AO288" s="269">
        <v>1.06</v>
      </c>
      <c r="AP288" s="269">
        <v>1.06</v>
      </c>
      <c r="AQ288" s="269">
        <v>0</v>
      </c>
      <c r="AR288" s="174">
        <v>65216.05</v>
      </c>
      <c r="AS288" s="174">
        <v>66520</v>
      </c>
      <c r="AT288" s="174">
        <v>96805</v>
      </c>
      <c r="AU288" s="174">
        <v>98741</v>
      </c>
      <c r="AV288" s="174">
        <v>46784.33</v>
      </c>
      <c r="AW288" s="174">
        <v>47720</v>
      </c>
      <c r="AX288" s="67">
        <v>829188</v>
      </c>
      <c r="AY288" s="67">
        <v>27425.54</v>
      </c>
      <c r="AZ288" s="206">
        <v>0</v>
      </c>
      <c r="BA288">
        <v>4.8578999999999997E-2</v>
      </c>
      <c r="BB288">
        <v>4.0270000000000002E-3</v>
      </c>
      <c r="BC288">
        <v>1.7100000000000001E-2</v>
      </c>
    </row>
    <row r="289" spans="1:55">
      <c r="A289" s="2" t="s">
        <v>1300</v>
      </c>
      <c r="B289" s="2" t="s">
        <v>1301</v>
      </c>
      <c r="C289" s="3">
        <v>0</v>
      </c>
      <c r="D289" s="3">
        <v>0</v>
      </c>
      <c r="E289" s="3">
        <v>0</v>
      </c>
      <c r="F289">
        <v>0</v>
      </c>
      <c r="G289">
        <v>0</v>
      </c>
      <c r="H289">
        <v>0</v>
      </c>
      <c r="I289" s="348">
        <f t="shared" si="30"/>
        <v>0</v>
      </c>
      <c r="J289" s="3">
        <v>0</v>
      </c>
      <c r="K289" s="3">
        <v>0</v>
      </c>
      <c r="L289" s="3">
        <v>0</v>
      </c>
      <c r="M289" s="3">
        <v>0</v>
      </c>
      <c r="N289" s="4">
        <v>0</v>
      </c>
      <c r="O289" s="4">
        <v>0</v>
      </c>
      <c r="P289" s="3">
        <v>0</v>
      </c>
      <c r="Q289" s="3">
        <v>0</v>
      </c>
      <c r="R289" s="3">
        <v>0</v>
      </c>
      <c r="S289" s="348">
        <f t="shared" si="31"/>
        <v>0</v>
      </c>
      <c r="T289" s="3">
        <v>0</v>
      </c>
      <c r="U289" s="3">
        <v>0</v>
      </c>
      <c r="V289" s="3">
        <v>0</v>
      </c>
      <c r="W289" s="3">
        <v>0</v>
      </c>
      <c r="X289" s="3">
        <v>0</v>
      </c>
      <c r="Y289" s="2">
        <v>0</v>
      </c>
      <c r="Z289" s="3">
        <v>0</v>
      </c>
      <c r="AA289" s="3">
        <v>0</v>
      </c>
      <c r="AB289" s="3">
        <v>0</v>
      </c>
      <c r="AC289" s="3">
        <v>0</v>
      </c>
      <c r="AD289" s="3">
        <v>0</v>
      </c>
      <c r="AE289" s="3">
        <v>0</v>
      </c>
      <c r="AF289" s="3">
        <v>0</v>
      </c>
      <c r="AG289" s="3">
        <v>0</v>
      </c>
      <c r="AH289" s="3">
        <v>0</v>
      </c>
      <c r="AI289" s="348">
        <f t="shared" si="32"/>
        <v>0</v>
      </c>
      <c r="AJ289" s="3">
        <v>0</v>
      </c>
      <c r="AK289" s="3">
        <v>0</v>
      </c>
      <c r="AL289" s="348">
        <f t="shared" si="33"/>
        <v>0</v>
      </c>
      <c r="AM289" s="3">
        <v>0</v>
      </c>
      <c r="AN289" s="3">
        <v>0</v>
      </c>
      <c r="AO289" s="269">
        <v>0</v>
      </c>
      <c r="AP289" s="269">
        <v>0</v>
      </c>
      <c r="AQ289" s="269">
        <v>0</v>
      </c>
      <c r="AR289" s="174">
        <v>0</v>
      </c>
      <c r="AS289" s="174">
        <v>0</v>
      </c>
      <c r="AT289" s="174">
        <v>0</v>
      </c>
      <c r="AU289" s="174">
        <v>0</v>
      </c>
      <c r="AV289" s="174">
        <v>0</v>
      </c>
      <c r="AW289" s="174">
        <v>0</v>
      </c>
      <c r="AX289" s="67">
        <v>0</v>
      </c>
      <c r="AY289" s="67">
        <v>0</v>
      </c>
      <c r="AZ289" s="206">
        <v>0</v>
      </c>
      <c r="BA289">
        <v>4.8578999999999997E-2</v>
      </c>
      <c r="BB289">
        <v>4.0270000000000002E-3</v>
      </c>
      <c r="BC289">
        <v>1.7100000000000001E-2</v>
      </c>
    </row>
    <row r="290" spans="1:55">
      <c r="A290" s="2" t="s">
        <v>1302</v>
      </c>
      <c r="B290" s="2" t="s">
        <v>1303</v>
      </c>
      <c r="C290" s="3">
        <v>0</v>
      </c>
      <c r="D290" s="3">
        <v>0</v>
      </c>
      <c r="E290" s="3">
        <v>0</v>
      </c>
      <c r="F290">
        <v>0</v>
      </c>
      <c r="G290">
        <v>0</v>
      </c>
      <c r="H290">
        <v>0</v>
      </c>
      <c r="I290" s="348">
        <f t="shared" si="30"/>
        <v>0</v>
      </c>
      <c r="J290" s="3">
        <v>0</v>
      </c>
      <c r="K290" s="3">
        <v>0</v>
      </c>
      <c r="L290" s="3">
        <v>0</v>
      </c>
      <c r="M290" s="3">
        <v>0</v>
      </c>
      <c r="N290" s="4">
        <v>0</v>
      </c>
      <c r="O290" s="4">
        <v>0</v>
      </c>
      <c r="P290" s="3">
        <v>0</v>
      </c>
      <c r="Q290" s="3">
        <v>0</v>
      </c>
      <c r="R290" s="3">
        <v>0</v>
      </c>
      <c r="S290" s="348">
        <f t="shared" si="31"/>
        <v>0</v>
      </c>
      <c r="T290" s="3">
        <v>0</v>
      </c>
      <c r="U290" s="3">
        <v>0</v>
      </c>
      <c r="V290" s="3">
        <v>0</v>
      </c>
      <c r="W290" s="3">
        <v>0</v>
      </c>
      <c r="X290" s="3">
        <v>0</v>
      </c>
      <c r="Y290" s="2">
        <v>0</v>
      </c>
      <c r="Z290" s="3">
        <v>0</v>
      </c>
      <c r="AA290" s="3">
        <v>0</v>
      </c>
      <c r="AB290" s="3">
        <v>0</v>
      </c>
      <c r="AC290" s="3">
        <v>0</v>
      </c>
      <c r="AD290" s="3">
        <v>0</v>
      </c>
      <c r="AE290" s="3">
        <v>0</v>
      </c>
      <c r="AF290" s="3">
        <v>0</v>
      </c>
      <c r="AG290" s="3">
        <v>0</v>
      </c>
      <c r="AH290" s="3">
        <v>0</v>
      </c>
      <c r="AI290" s="348">
        <f t="shared" si="32"/>
        <v>0</v>
      </c>
      <c r="AJ290" s="3">
        <v>0</v>
      </c>
      <c r="AK290" s="3">
        <v>0</v>
      </c>
      <c r="AL290" s="348">
        <f t="shared" si="33"/>
        <v>0</v>
      </c>
      <c r="AM290" s="3">
        <v>0</v>
      </c>
      <c r="AN290" s="3">
        <v>0</v>
      </c>
      <c r="AO290" s="269">
        <v>0</v>
      </c>
      <c r="AP290" s="269">
        <v>0</v>
      </c>
      <c r="AQ290" s="269">
        <v>0</v>
      </c>
      <c r="AR290" s="174">
        <v>0</v>
      </c>
      <c r="AS290" s="174">
        <v>0</v>
      </c>
      <c r="AT290" s="174">
        <v>0</v>
      </c>
      <c r="AU290" s="174">
        <v>0</v>
      </c>
      <c r="AV290" s="174">
        <v>0</v>
      </c>
      <c r="AW290" s="174">
        <v>0</v>
      </c>
      <c r="AX290" s="67">
        <v>0</v>
      </c>
      <c r="AY290" s="67">
        <v>0</v>
      </c>
      <c r="AZ290" s="206">
        <v>0</v>
      </c>
      <c r="BA290">
        <v>4.8578999999999997E-2</v>
      </c>
      <c r="BB290">
        <v>4.0270000000000002E-3</v>
      </c>
      <c r="BC290">
        <v>1.7100000000000001E-2</v>
      </c>
    </row>
    <row r="291" spans="1:55">
      <c r="A291" s="2" t="s">
        <v>1304</v>
      </c>
      <c r="B291" s="2" t="s">
        <v>1305</v>
      </c>
      <c r="C291" s="3">
        <v>0</v>
      </c>
      <c r="D291" s="3">
        <v>0</v>
      </c>
      <c r="E291" s="3">
        <v>0</v>
      </c>
      <c r="F291">
        <v>0</v>
      </c>
      <c r="G291">
        <v>0</v>
      </c>
      <c r="H291">
        <v>0</v>
      </c>
      <c r="I291" s="348">
        <f t="shared" si="30"/>
        <v>0</v>
      </c>
      <c r="J291" s="3">
        <v>0</v>
      </c>
      <c r="K291" s="3">
        <v>0</v>
      </c>
      <c r="L291" s="3">
        <v>0</v>
      </c>
      <c r="M291" s="3">
        <v>0</v>
      </c>
      <c r="N291" s="4">
        <v>0</v>
      </c>
      <c r="O291" s="4">
        <v>0</v>
      </c>
      <c r="P291" s="3">
        <v>0</v>
      </c>
      <c r="Q291" s="3">
        <v>0</v>
      </c>
      <c r="R291" s="3">
        <v>0</v>
      </c>
      <c r="S291" s="348">
        <f t="shared" si="31"/>
        <v>0</v>
      </c>
      <c r="T291" s="3">
        <v>0</v>
      </c>
      <c r="U291" s="3">
        <v>0</v>
      </c>
      <c r="V291" s="3">
        <v>0</v>
      </c>
      <c r="W291" s="3">
        <v>0</v>
      </c>
      <c r="X291" s="3">
        <v>0</v>
      </c>
      <c r="Y291" s="2">
        <v>0</v>
      </c>
      <c r="Z291" s="3">
        <v>0</v>
      </c>
      <c r="AA291" s="3">
        <v>0</v>
      </c>
      <c r="AB291" s="3">
        <v>0</v>
      </c>
      <c r="AC291" s="3">
        <v>0</v>
      </c>
      <c r="AD291" s="3">
        <v>0</v>
      </c>
      <c r="AE291" s="3">
        <v>0</v>
      </c>
      <c r="AF291" s="3">
        <v>0</v>
      </c>
      <c r="AG291" s="3">
        <v>0</v>
      </c>
      <c r="AH291" s="3">
        <v>0</v>
      </c>
      <c r="AI291" s="348">
        <f t="shared" si="32"/>
        <v>0</v>
      </c>
      <c r="AJ291" s="3">
        <v>0</v>
      </c>
      <c r="AK291" s="3">
        <v>0</v>
      </c>
      <c r="AL291" s="348">
        <f t="shared" si="33"/>
        <v>0</v>
      </c>
      <c r="AM291" s="3">
        <v>0</v>
      </c>
      <c r="AN291" s="3">
        <v>0</v>
      </c>
      <c r="AO291" s="269">
        <v>0</v>
      </c>
      <c r="AP291" s="269">
        <v>0</v>
      </c>
      <c r="AQ291" s="269">
        <v>0</v>
      </c>
      <c r="AR291" s="174">
        <v>0</v>
      </c>
      <c r="AS291" s="174">
        <v>0</v>
      </c>
      <c r="AT291" s="174">
        <v>0</v>
      </c>
      <c r="AU291" s="174">
        <v>0</v>
      </c>
      <c r="AV291" s="174">
        <v>0</v>
      </c>
      <c r="AW291" s="174">
        <v>0</v>
      </c>
      <c r="AX291" s="67">
        <v>0</v>
      </c>
      <c r="AY291" s="67">
        <v>0</v>
      </c>
      <c r="AZ291" s="206">
        <v>0</v>
      </c>
      <c r="BA291">
        <v>4.8578999999999997E-2</v>
      </c>
      <c r="BB291">
        <v>4.0270000000000002E-3</v>
      </c>
      <c r="BC291">
        <v>1.7100000000000001E-2</v>
      </c>
    </row>
    <row r="292" spans="1:55">
      <c r="A292" s="2" t="s">
        <v>489</v>
      </c>
      <c r="B292" s="2" t="s">
        <v>490</v>
      </c>
      <c r="C292" s="3">
        <v>17558.3</v>
      </c>
      <c r="D292" s="3">
        <v>32.200000000000003</v>
      </c>
      <c r="E292" s="3">
        <v>565377.37</v>
      </c>
      <c r="F292">
        <v>0</v>
      </c>
      <c r="G292">
        <v>0</v>
      </c>
      <c r="H292">
        <v>4</v>
      </c>
      <c r="I292" s="348">
        <f t="shared" si="30"/>
        <v>4</v>
      </c>
      <c r="J292" s="3">
        <v>0</v>
      </c>
      <c r="K292" s="3">
        <v>35954.239999999998</v>
      </c>
      <c r="L292" s="3">
        <v>2986.18</v>
      </c>
      <c r="M292" s="3">
        <v>0</v>
      </c>
      <c r="N292" s="4">
        <v>38940.42</v>
      </c>
      <c r="O292" s="4">
        <v>0</v>
      </c>
      <c r="P292" s="3">
        <v>0</v>
      </c>
      <c r="Q292" s="3">
        <v>0</v>
      </c>
      <c r="R292" s="3">
        <v>0</v>
      </c>
      <c r="S292" s="348">
        <f t="shared" si="31"/>
        <v>0</v>
      </c>
      <c r="T292" s="3">
        <v>0</v>
      </c>
      <c r="U292" s="3">
        <v>1.61</v>
      </c>
      <c r="V292" s="3">
        <v>888.28</v>
      </c>
      <c r="W292" s="3">
        <v>0</v>
      </c>
      <c r="X292" s="3">
        <v>0</v>
      </c>
      <c r="Y292" s="2">
        <v>0</v>
      </c>
      <c r="Z292" s="3">
        <v>0</v>
      </c>
      <c r="AA292" s="3">
        <v>0</v>
      </c>
      <c r="AB292" s="3">
        <v>0</v>
      </c>
      <c r="AC292" s="3">
        <v>19355.13</v>
      </c>
      <c r="AD292" s="3">
        <v>126635.8595183805</v>
      </c>
      <c r="AE292" s="3">
        <v>11251.43</v>
      </c>
      <c r="AF292" s="3">
        <v>18456.28</v>
      </c>
      <c r="AG292" s="3">
        <v>11723.5</v>
      </c>
      <c r="AH292" s="3">
        <v>30146.13</v>
      </c>
      <c r="AI292" s="348">
        <f t="shared" si="32"/>
        <v>41869.630000000005</v>
      </c>
      <c r="AJ292" s="3">
        <v>42463.781310000006</v>
      </c>
      <c r="AK292" s="3">
        <v>45000</v>
      </c>
      <c r="AL292" s="348">
        <f t="shared" si="33"/>
        <v>43798.339584678004</v>
      </c>
      <c r="AM292" s="3">
        <v>28309187.539999999</v>
      </c>
      <c r="AN292" s="3">
        <v>29312102</v>
      </c>
      <c r="AO292" s="269">
        <v>1</v>
      </c>
      <c r="AP292" s="269">
        <v>1</v>
      </c>
      <c r="AQ292" s="269">
        <v>0.04</v>
      </c>
      <c r="AR292" s="174">
        <v>65216.05</v>
      </c>
      <c r="AS292" s="174">
        <v>66520</v>
      </c>
      <c r="AT292" s="174">
        <v>96805</v>
      </c>
      <c r="AU292" s="174">
        <v>98741</v>
      </c>
      <c r="AV292" s="174">
        <v>46784.33</v>
      </c>
      <c r="AW292" s="174">
        <v>47720</v>
      </c>
      <c r="AX292" s="67">
        <v>65055.09</v>
      </c>
      <c r="AY292" s="67">
        <v>3481.97</v>
      </c>
      <c r="AZ292" s="206">
        <v>1.141</v>
      </c>
      <c r="BA292">
        <v>4.8578999999999997E-2</v>
      </c>
      <c r="BB292">
        <v>4.0270000000000002E-3</v>
      </c>
      <c r="BC292">
        <v>1.7100000000000001E-2</v>
      </c>
    </row>
    <row r="293" spans="1:55">
      <c r="A293" s="2" t="s">
        <v>491</v>
      </c>
      <c r="B293" s="2" t="s">
        <v>492</v>
      </c>
      <c r="C293" s="3">
        <v>8495.56</v>
      </c>
      <c r="D293" s="3">
        <v>786</v>
      </c>
      <c r="E293" s="3">
        <v>6677513.4199999999</v>
      </c>
      <c r="F293">
        <v>2</v>
      </c>
      <c r="G293">
        <v>12</v>
      </c>
      <c r="H293">
        <v>103</v>
      </c>
      <c r="I293" s="348">
        <f t="shared" si="30"/>
        <v>117</v>
      </c>
      <c r="J293" s="3">
        <v>114826.35</v>
      </c>
      <c r="K293" s="3">
        <v>850647.77</v>
      </c>
      <c r="L293" s="3">
        <v>180291.81</v>
      </c>
      <c r="M293" s="3">
        <v>0</v>
      </c>
      <c r="N293" s="4">
        <v>1145765.93</v>
      </c>
      <c r="O293" s="4">
        <v>19137.73</v>
      </c>
      <c r="P293" s="3">
        <v>0</v>
      </c>
      <c r="Q293" s="3">
        <v>0</v>
      </c>
      <c r="R293" s="3">
        <v>0</v>
      </c>
      <c r="S293" s="348">
        <f t="shared" si="31"/>
        <v>0</v>
      </c>
      <c r="T293" s="3">
        <v>0</v>
      </c>
      <c r="U293" s="3">
        <v>39.299999999999997</v>
      </c>
      <c r="V293" s="3">
        <v>21556.61</v>
      </c>
      <c r="W293" s="3">
        <v>38.81</v>
      </c>
      <c r="X293" s="3">
        <v>14.91</v>
      </c>
      <c r="Y293" s="2">
        <v>0</v>
      </c>
      <c r="Z293" s="3">
        <v>336696.44</v>
      </c>
      <c r="AA293" s="3">
        <v>129194.1</v>
      </c>
      <c r="AB293" s="3">
        <v>0</v>
      </c>
      <c r="AC293" s="3">
        <v>115118.92</v>
      </c>
      <c r="AD293" s="3">
        <v>567771.19781050028</v>
      </c>
      <c r="AE293" s="3">
        <v>191529.53</v>
      </c>
      <c r="AF293" s="3">
        <v>271269.88</v>
      </c>
      <c r="AG293" s="3">
        <v>113373.83</v>
      </c>
      <c r="AH293" s="3">
        <v>291532.71000000002</v>
      </c>
      <c r="AI293" s="348">
        <f t="shared" si="32"/>
        <v>404906.54000000004</v>
      </c>
      <c r="AJ293" s="3">
        <v>795075.48622499988</v>
      </c>
      <c r="AK293" s="3">
        <v>1000000</v>
      </c>
      <c r="AL293" s="348">
        <f t="shared" si="33"/>
        <v>902906.76537340495</v>
      </c>
      <c r="AM293" s="3">
        <v>530050324.14999998</v>
      </c>
      <c r="AN293" s="3">
        <v>517443587</v>
      </c>
      <c r="AO293" s="269">
        <v>1</v>
      </c>
      <c r="AP293" s="269">
        <v>1</v>
      </c>
      <c r="AQ293" s="269">
        <v>0</v>
      </c>
      <c r="AR293" s="174">
        <v>65216.05</v>
      </c>
      <c r="AS293" s="174">
        <v>66520</v>
      </c>
      <c r="AT293" s="174">
        <v>96805</v>
      </c>
      <c r="AU293" s="174">
        <v>98741</v>
      </c>
      <c r="AV293" s="174">
        <v>46784.33</v>
      </c>
      <c r="AW293" s="174">
        <v>47720</v>
      </c>
      <c r="AX293" s="67">
        <v>811281.54</v>
      </c>
      <c r="AY293" s="67">
        <v>29717.3</v>
      </c>
      <c r="AZ293" s="206">
        <v>12.569000000000001</v>
      </c>
      <c r="BA293">
        <v>4.8578999999999997E-2</v>
      </c>
      <c r="BB293">
        <v>4.0270000000000002E-3</v>
      </c>
      <c r="BC293">
        <v>1.7100000000000001E-2</v>
      </c>
    </row>
    <row r="294" spans="1:55">
      <c r="A294" s="2" t="s">
        <v>493</v>
      </c>
      <c r="B294" s="2" t="s">
        <v>494</v>
      </c>
      <c r="C294" s="3">
        <v>10269</v>
      </c>
      <c r="D294" s="3">
        <v>426</v>
      </c>
      <c r="E294" s="3">
        <v>4374592.55</v>
      </c>
      <c r="F294">
        <v>2</v>
      </c>
      <c r="G294">
        <v>4</v>
      </c>
      <c r="H294">
        <v>60</v>
      </c>
      <c r="I294" s="348">
        <f t="shared" si="30"/>
        <v>66</v>
      </c>
      <c r="J294" s="3">
        <v>38843.46</v>
      </c>
      <c r="K294" s="3">
        <v>481933.73</v>
      </c>
      <c r="L294" s="3">
        <v>73181.25</v>
      </c>
      <c r="M294" s="3">
        <v>0</v>
      </c>
      <c r="N294" s="4">
        <v>593958.43999999994</v>
      </c>
      <c r="O294" s="4">
        <v>19421.73</v>
      </c>
      <c r="P294" s="3">
        <v>0</v>
      </c>
      <c r="Q294" s="3">
        <v>0</v>
      </c>
      <c r="R294" s="3">
        <v>0</v>
      </c>
      <c r="S294" s="348">
        <f t="shared" si="31"/>
        <v>0</v>
      </c>
      <c r="T294" s="3">
        <v>0</v>
      </c>
      <c r="U294" s="3">
        <v>21.3</v>
      </c>
      <c r="V294" s="3">
        <v>11732.13</v>
      </c>
      <c r="W294" s="3">
        <v>6</v>
      </c>
      <c r="X294" s="3">
        <v>0</v>
      </c>
      <c r="Y294" s="2">
        <v>0</v>
      </c>
      <c r="Z294" s="3">
        <v>51998.86</v>
      </c>
      <c r="AA294" s="3">
        <v>0</v>
      </c>
      <c r="AB294" s="3">
        <v>0</v>
      </c>
      <c r="AC294" s="3">
        <v>55371.9</v>
      </c>
      <c r="AD294" s="3">
        <v>279434.31513404939</v>
      </c>
      <c r="AE294" s="3">
        <v>103109.26</v>
      </c>
      <c r="AF294" s="3">
        <v>205073.93</v>
      </c>
      <c r="AG294" s="3">
        <v>135114.59</v>
      </c>
      <c r="AH294" s="3">
        <v>347437.52</v>
      </c>
      <c r="AI294" s="348">
        <f t="shared" si="32"/>
        <v>482552.11</v>
      </c>
      <c r="AJ294" s="3">
        <v>50000</v>
      </c>
      <c r="AK294" s="3">
        <v>50000</v>
      </c>
      <c r="AL294" s="348">
        <f t="shared" si="33"/>
        <v>50000</v>
      </c>
      <c r="AM294" s="3">
        <v>39168284.049999997</v>
      </c>
      <c r="AN294" s="3">
        <v>43227799</v>
      </c>
      <c r="AO294" s="269">
        <v>1</v>
      </c>
      <c r="AP294" s="269">
        <v>1</v>
      </c>
      <c r="AQ294" s="269">
        <v>0</v>
      </c>
      <c r="AR294" s="174">
        <v>65216.05</v>
      </c>
      <c r="AS294" s="174">
        <v>66520</v>
      </c>
      <c r="AT294" s="174">
        <v>96805</v>
      </c>
      <c r="AU294" s="174">
        <v>98741</v>
      </c>
      <c r="AV294" s="174">
        <v>46784.33</v>
      </c>
      <c r="AW294" s="174">
        <v>47720</v>
      </c>
      <c r="AX294" s="67">
        <v>559308.85</v>
      </c>
      <c r="AY294" s="67">
        <v>23542.81</v>
      </c>
      <c r="AZ294" s="206">
        <v>8.8320000000000007</v>
      </c>
      <c r="BA294">
        <v>4.8578999999999997E-2</v>
      </c>
      <c r="BB294">
        <v>4.0270000000000002E-3</v>
      </c>
      <c r="BC294">
        <v>1.7100000000000001E-2</v>
      </c>
    </row>
    <row r="295" spans="1:55">
      <c r="A295" s="2" t="s">
        <v>495</v>
      </c>
      <c r="B295" s="2" t="s">
        <v>496</v>
      </c>
      <c r="C295" s="3">
        <v>9450.56</v>
      </c>
      <c r="D295" s="3">
        <v>922.5</v>
      </c>
      <c r="E295" s="3">
        <v>8718143.6500000004</v>
      </c>
      <c r="F295">
        <v>0</v>
      </c>
      <c r="G295">
        <v>4</v>
      </c>
      <c r="H295">
        <v>91</v>
      </c>
      <c r="I295" s="348">
        <f t="shared" si="30"/>
        <v>95</v>
      </c>
      <c r="J295" s="3">
        <v>37257.24</v>
      </c>
      <c r="K295" s="3">
        <v>731185.27</v>
      </c>
      <c r="L295" s="3">
        <v>124078.67</v>
      </c>
      <c r="M295" s="3">
        <v>0</v>
      </c>
      <c r="N295" s="4">
        <v>892521.18</v>
      </c>
      <c r="O295" s="4">
        <v>0</v>
      </c>
      <c r="P295" s="3">
        <v>0</v>
      </c>
      <c r="Q295" s="3">
        <v>0</v>
      </c>
      <c r="R295" s="3">
        <v>0</v>
      </c>
      <c r="S295" s="348">
        <f t="shared" si="31"/>
        <v>0</v>
      </c>
      <c r="T295" s="3">
        <v>0</v>
      </c>
      <c r="U295" s="3">
        <v>46.13</v>
      </c>
      <c r="V295" s="3">
        <v>25371.93</v>
      </c>
      <c r="W295" s="3">
        <v>0</v>
      </c>
      <c r="X295" s="3">
        <v>0</v>
      </c>
      <c r="Y295" s="2">
        <v>0</v>
      </c>
      <c r="Z295" s="3">
        <v>0</v>
      </c>
      <c r="AA295" s="3">
        <v>0</v>
      </c>
      <c r="AB295" s="3">
        <v>0</v>
      </c>
      <c r="AC295" s="3">
        <v>59152.639999999999</v>
      </c>
      <c r="AD295" s="3">
        <v>988704.90324878483</v>
      </c>
      <c r="AE295" s="3">
        <v>71251.27</v>
      </c>
      <c r="AF295" s="3">
        <v>105207.7</v>
      </c>
      <c r="AG295" s="3">
        <v>281675.33</v>
      </c>
      <c r="AH295" s="3">
        <v>724307.98</v>
      </c>
      <c r="AI295" s="348">
        <f t="shared" si="32"/>
        <v>1005983.31</v>
      </c>
      <c r="AJ295" s="3">
        <v>152000</v>
      </c>
      <c r="AK295" s="3">
        <v>152000</v>
      </c>
      <c r="AL295" s="348">
        <f t="shared" si="33"/>
        <v>152000</v>
      </c>
      <c r="AM295" s="3">
        <v>141253995.75</v>
      </c>
      <c r="AN295" s="3">
        <v>135109794</v>
      </c>
      <c r="AO295" s="269">
        <v>1</v>
      </c>
      <c r="AP295" s="269">
        <v>1</v>
      </c>
      <c r="AQ295" s="269">
        <v>0</v>
      </c>
      <c r="AR295" s="174">
        <v>65216.05</v>
      </c>
      <c r="AS295" s="174">
        <v>66520</v>
      </c>
      <c r="AT295" s="174">
        <v>96805</v>
      </c>
      <c r="AU295" s="174">
        <v>98741</v>
      </c>
      <c r="AV295" s="174">
        <v>46784.33</v>
      </c>
      <c r="AW295" s="174">
        <v>47720</v>
      </c>
      <c r="AX295" s="67">
        <v>417585.78</v>
      </c>
      <c r="AY295" s="67">
        <v>18487.07</v>
      </c>
      <c r="AZ295" s="206">
        <v>5.9109999999999996</v>
      </c>
      <c r="BA295">
        <v>4.8578999999999997E-2</v>
      </c>
      <c r="BB295">
        <v>4.0270000000000002E-3</v>
      </c>
      <c r="BC295">
        <v>1.7100000000000001E-2</v>
      </c>
    </row>
    <row r="296" spans="1:55">
      <c r="A296" s="2" t="s">
        <v>497</v>
      </c>
      <c r="B296" s="2" t="s">
        <v>498</v>
      </c>
      <c r="C296" s="3">
        <v>8687.1299999999992</v>
      </c>
      <c r="D296" s="3">
        <v>1765</v>
      </c>
      <c r="E296" s="3">
        <v>15332777.27</v>
      </c>
      <c r="F296">
        <v>6.78</v>
      </c>
      <c r="G296">
        <v>38.78</v>
      </c>
      <c r="H296">
        <v>275.77999999999997</v>
      </c>
      <c r="I296" s="348">
        <f t="shared" si="30"/>
        <v>321.33999999999992</v>
      </c>
      <c r="J296" s="3">
        <v>383508.78</v>
      </c>
      <c r="K296" s="3">
        <v>2033927.78</v>
      </c>
      <c r="L296" s="3">
        <v>576414.43000000005</v>
      </c>
      <c r="M296" s="3">
        <v>0</v>
      </c>
      <c r="N296" s="4">
        <v>2993850.99</v>
      </c>
      <c r="O296" s="4">
        <v>67049.759999999995</v>
      </c>
      <c r="P296" s="3">
        <v>14</v>
      </c>
      <c r="Q296" s="3">
        <v>8</v>
      </c>
      <c r="R296" s="3">
        <v>12</v>
      </c>
      <c r="S296" s="348">
        <f t="shared" si="31"/>
        <v>34</v>
      </c>
      <c r="T296" s="3">
        <v>0</v>
      </c>
      <c r="U296" s="3">
        <v>88.25</v>
      </c>
      <c r="V296" s="3">
        <v>50137.93</v>
      </c>
      <c r="W296" s="3">
        <v>75</v>
      </c>
      <c r="X296" s="3">
        <v>14</v>
      </c>
      <c r="Y296" s="2">
        <v>14.6</v>
      </c>
      <c r="Z296" s="3">
        <v>664297.4</v>
      </c>
      <c r="AA296" s="3">
        <v>123870.54</v>
      </c>
      <c r="AB296" s="3">
        <v>142277.85</v>
      </c>
      <c r="AC296" s="3">
        <v>0</v>
      </c>
      <c r="AD296" s="3">
        <v>1295938.3945845796</v>
      </c>
      <c r="AE296" s="3">
        <v>365572.48</v>
      </c>
      <c r="AF296" s="3">
        <v>589613.93999999994</v>
      </c>
      <c r="AG296" s="3">
        <v>342664.09</v>
      </c>
      <c r="AH296" s="3">
        <v>881136.23</v>
      </c>
      <c r="AI296" s="348">
        <f t="shared" si="32"/>
        <v>1223800.3200000001</v>
      </c>
      <c r="AJ296" s="3">
        <v>1590688</v>
      </c>
      <c r="AK296" s="3">
        <v>1622502</v>
      </c>
      <c r="AL296" s="348">
        <f t="shared" si="33"/>
        <v>1607428.5268000001</v>
      </c>
      <c r="AM296" s="3">
        <v>1066986456.41</v>
      </c>
      <c r="AN296" s="3">
        <v>1070477394</v>
      </c>
      <c r="AO296" s="269">
        <v>1</v>
      </c>
      <c r="AP296" s="269">
        <v>1</v>
      </c>
      <c r="AQ296" s="269">
        <v>0.04</v>
      </c>
      <c r="AR296" s="174">
        <v>65216.05</v>
      </c>
      <c r="AS296" s="174">
        <v>66520</v>
      </c>
      <c r="AT296" s="174">
        <v>96805</v>
      </c>
      <c r="AU296" s="174">
        <v>98741</v>
      </c>
      <c r="AV296" s="174">
        <v>46784.33</v>
      </c>
      <c r="AW296" s="174">
        <v>47720</v>
      </c>
      <c r="AX296" s="67">
        <v>2136409.56</v>
      </c>
      <c r="AY296" s="67">
        <v>82580.710000000006</v>
      </c>
      <c r="AZ296" s="206">
        <v>35.465000000000003</v>
      </c>
      <c r="BA296">
        <v>4.8578999999999997E-2</v>
      </c>
      <c r="BB296">
        <v>4.0270000000000002E-3</v>
      </c>
      <c r="BC296">
        <v>1.7100000000000001E-2</v>
      </c>
    </row>
    <row r="297" spans="1:55">
      <c r="A297" s="2" t="s">
        <v>499</v>
      </c>
      <c r="B297" s="2" t="s">
        <v>500</v>
      </c>
      <c r="C297" s="3">
        <v>8660.51</v>
      </c>
      <c r="D297" s="3">
        <v>195</v>
      </c>
      <c r="E297" s="3">
        <v>1688799.64</v>
      </c>
      <c r="F297">
        <v>1</v>
      </c>
      <c r="G297">
        <v>0</v>
      </c>
      <c r="H297">
        <v>17.25</v>
      </c>
      <c r="I297" s="348">
        <f t="shared" si="30"/>
        <v>18.25</v>
      </c>
      <c r="J297" s="3">
        <v>0</v>
      </c>
      <c r="K297" s="3">
        <v>142861.13</v>
      </c>
      <c r="L297" s="3">
        <v>25536.45</v>
      </c>
      <c r="M297" s="3">
        <v>0</v>
      </c>
      <c r="N297" s="4">
        <v>168397.58000000002</v>
      </c>
      <c r="O297" s="4">
        <v>9594.58</v>
      </c>
      <c r="P297" s="3">
        <v>0</v>
      </c>
      <c r="Q297" s="3">
        <v>0</v>
      </c>
      <c r="R297" s="3">
        <v>0</v>
      </c>
      <c r="S297" s="348">
        <f t="shared" si="31"/>
        <v>0</v>
      </c>
      <c r="T297" s="3">
        <v>0</v>
      </c>
      <c r="U297" s="3">
        <v>9.75</v>
      </c>
      <c r="V297" s="3">
        <v>5341.46</v>
      </c>
      <c r="W297" s="3">
        <v>0</v>
      </c>
      <c r="X297" s="3">
        <v>0</v>
      </c>
      <c r="Y297" s="2">
        <v>0</v>
      </c>
      <c r="Z297" s="3">
        <v>0</v>
      </c>
      <c r="AA297" s="3">
        <v>0</v>
      </c>
      <c r="AB297" s="3">
        <v>0</v>
      </c>
      <c r="AC297" s="3">
        <v>57321.26</v>
      </c>
      <c r="AD297" s="3">
        <v>0</v>
      </c>
      <c r="AE297" s="3">
        <v>30999.54</v>
      </c>
      <c r="AF297" s="3">
        <v>53414.61</v>
      </c>
      <c r="AG297" s="3">
        <v>0</v>
      </c>
      <c r="AH297" s="3">
        <v>0</v>
      </c>
      <c r="AI297" s="348">
        <f t="shared" si="32"/>
        <v>0</v>
      </c>
      <c r="AJ297" s="3">
        <v>250000</v>
      </c>
      <c r="AK297" s="3">
        <v>250000</v>
      </c>
      <c r="AL297" s="348">
        <f t="shared" si="33"/>
        <v>250000</v>
      </c>
      <c r="AM297" s="3">
        <v>389962692.61000001</v>
      </c>
      <c r="AN297" s="3">
        <v>408910228</v>
      </c>
      <c r="AO297" s="269">
        <v>1</v>
      </c>
      <c r="AP297" s="269">
        <v>1</v>
      </c>
      <c r="AQ297" s="269">
        <v>0</v>
      </c>
      <c r="AR297" s="174">
        <v>65216.05</v>
      </c>
      <c r="AS297" s="174">
        <v>66520</v>
      </c>
      <c r="AT297" s="174">
        <v>96805</v>
      </c>
      <c r="AU297" s="174">
        <v>98741</v>
      </c>
      <c r="AV297" s="174">
        <v>46784.33</v>
      </c>
      <c r="AW297" s="174">
        <v>47720</v>
      </c>
      <c r="AX297" s="67">
        <v>107332.28</v>
      </c>
      <c r="AY297" s="67">
        <v>4484.08</v>
      </c>
      <c r="AZ297" s="206">
        <v>2.9889999999999999</v>
      </c>
      <c r="BA297">
        <v>4.8578999999999997E-2</v>
      </c>
      <c r="BB297">
        <v>4.0270000000000002E-3</v>
      </c>
      <c r="BC297">
        <v>1.7100000000000001E-2</v>
      </c>
    </row>
    <row r="298" spans="1:55">
      <c r="A298" s="2" t="s">
        <v>501</v>
      </c>
      <c r="B298" s="2" t="s">
        <v>502</v>
      </c>
      <c r="C298" s="3">
        <v>9978.64</v>
      </c>
      <c r="D298" s="3">
        <v>68</v>
      </c>
      <c r="E298" s="3">
        <v>678547.8</v>
      </c>
      <c r="F298">
        <v>0</v>
      </c>
      <c r="G298">
        <v>0</v>
      </c>
      <c r="H298">
        <v>6</v>
      </c>
      <c r="I298" s="348">
        <f t="shared" si="30"/>
        <v>6</v>
      </c>
      <c r="J298" s="3">
        <v>0</v>
      </c>
      <c r="K298" s="3">
        <v>52383.81</v>
      </c>
      <c r="L298" s="3">
        <v>4520.22</v>
      </c>
      <c r="M298" s="3">
        <v>0</v>
      </c>
      <c r="N298" s="4">
        <v>56904.03</v>
      </c>
      <c r="O298" s="4">
        <v>0</v>
      </c>
      <c r="P298" s="3">
        <v>0</v>
      </c>
      <c r="Q298" s="3">
        <v>0</v>
      </c>
      <c r="R298" s="3">
        <v>0</v>
      </c>
      <c r="S298" s="348">
        <f t="shared" si="31"/>
        <v>0</v>
      </c>
      <c r="T298" s="3">
        <v>0</v>
      </c>
      <c r="U298" s="3">
        <v>3.4</v>
      </c>
      <c r="V298" s="3">
        <v>1907.66</v>
      </c>
      <c r="W298" s="3">
        <v>0</v>
      </c>
      <c r="X298" s="3">
        <v>0</v>
      </c>
      <c r="Y298" s="2">
        <v>0</v>
      </c>
      <c r="Z298" s="3">
        <v>0</v>
      </c>
      <c r="AA298" s="3">
        <v>0</v>
      </c>
      <c r="AB298" s="3">
        <v>0</v>
      </c>
      <c r="AC298" s="3">
        <v>28518.29</v>
      </c>
      <c r="AD298" s="3">
        <v>0</v>
      </c>
      <c r="AE298" s="3">
        <v>22033.52</v>
      </c>
      <c r="AF298" s="3">
        <v>38534.83</v>
      </c>
      <c r="AG298" s="3">
        <v>24806.15</v>
      </c>
      <c r="AH298" s="3">
        <v>63787.25</v>
      </c>
      <c r="AI298" s="348">
        <f t="shared" si="32"/>
        <v>88593.4</v>
      </c>
      <c r="AJ298" s="3">
        <v>74485.719900000011</v>
      </c>
      <c r="AK298" s="3">
        <v>92000</v>
      </c>
      <c r="AL298" s="348">
        <f t="shared" si="33"/>
        <v>83701.734088619996</v>
      </c>
      <c r="AM298" s="3">
        <v>49657146.600000001</v>
      </c>
      <c r="AN298" s="3">
        <v>49816014</v>
      </c>
      <c r="AO298" s="269">
        <v>1</v>
      </c>
      <c r="AP298" s="269">
        <v>1</v>
      </c>
      <c r="AQ298" s="269">
        <v>0</v>
      </c>
      <c r="AR298" s="174">
        <v>65216.05</v>
      </c>
      <c r="AS298" s="174">
        <v>66520</v>
      </c>
      <c r="AT298" s="174">
        <v>96805</v>
      </c>
      <c r="AU298" s="174">
        <v>98741</v>
      </c>
      <c r="AV298" s="174">
        <v>46784.33</v>
      </c>
      <c r="AW298" s="174">
        <v>47720</v>
      </c>
      <c r="AX298" s="67">
        <v>91640.22</v>
      </c>
      <c r="AY298" s="67">
        <v>3878.74</v>
      </c>
      <c r="AZ298" s="206">
        <v>2.31</v>
      </c>
      <c r="BA298">
        <v>4.8578999999999997E-2</v>
      </c>
      <c r="BB298">
        <v>4.0270000000000002E-3</v>
      </c>
      <c r="BC298">
        <v>1.7100000000000001E-2</v>
      </c>
    </row>
    <row r="299" spans="1:55">
      <c r="A299" s="2" t="s">
        <v>503</v>
      </c>
      <c r="B299" s="2" t="s">
        <v>504</v>
      </c>
      <c r="C299" s="3">
        <v>10998.19</v>
      </c>
      <c r="D299" s="3">
        <v>38</v>
      </c>
      <c r="E299" s="3">
        <v>417931.35</v>
      </c>
      <c r="F299">
        <v>0</v>
      </c>
      <c r="G299">
        <v>0</v>
      </c>
      <c r="H299">
        <v>4</v>
      </c>
      <c r="I299" s="348">
        <f t="shared" si="30"/>
        <v>4</v>
      </c>
      <c r="J299" s="3">
        <v>0</v>
      </c>
      <c r="K299" s="3">
        <v>35460.129999999997</v>
      </c>
      <c r="L299" s="3">
        <v>2382.56</v>
      </c>
      <c r="M299" s="3">
        <v>0</v>
      </c>
      <c r="N299" s="4">
        <v>37842.689999999995</v>
      </c>
      <c r="O299" s="4">
        <v>0</v>
      </c>
      <c r="P299" s="3">
        <v>0</v>
      </c>
      <c r="Q299" s="3">
        <v>0</v>
      </c>
      <c r="R299" s="3">
        <v>0</v>
      </c>
      <c r="S299" s="348">
        <f t="shared" si="31"/>
        <v>0</v>
      </c>
      <c r="T299" s="3">
        <v>0</v>
      </c>
      <c r="U299" s="3">
        <v>1.9</v>
      </c>
      <c r="V299" s="3">
        <v>1049.21</v>
      </c>
      <c r="W299" s="3">
        <v>0</v>
      </c>
      <c r="X299" s="3">
        <v>0</v>
      </c>
      <c r="Y299" s="2">
        <v>0</v>
      </c>
      <c r="Z299" s="3">
        <v>0</v>
      </c>
      <c r="AA299" s="3">
        <v>0</v>
      </c>
      <c r="AB299" s="3">
        <v>0</v>
      </c>
      <c r="AC299" s="3">
        <v>19782.62</v>
      </c>
      <c r="AD299" s="3">
        <v>0</v>
      </c>
      <c r="AE299" s="3">
        <v>9633.7000000000007</v>
      </c>
      <c r="AF299" s="3">
        <v>16787.45</v>
      </c>
      <c r="AG299" s="3">
        <v>0</v>
      </c>
      <c r="AH299" s="3">
        <v>0</v>
      </c>
      <c r="AI299" s="348">
        <f t="shared" si="32"/>
        <v>0</v>
      </c>
      <c r="AJ299" s="3">
        <v>30000</v>
      </c>
      <c r="AK299" s="3">
        <v>30000</v>
      </c>
      <c r="AL299" s="348">
        <f t="shared" si="33"/>
        <v>30000</v>
      </c>
      <c r="AM299" s="3">
        <v>54164965.619999997</v>
      </c>
      <c r="AN299" s="3">
        <v>55652571</v>
      </c>
      <c r="AO299" s="269">
        <v>1</v>
      </c>
      <c r="AP299" s="269">
        <v>1</v>
      </c>
      <c r="AQ299" s="269">
        <v>0</v>
      </c>
      <c r="AR299" s="174">
        <v>65216.05</v>
      </c>
      <c r="AS299" s="174">
        <v>66520</v>
      </c>
      <c r="AT299" s="174">
        <v>96805</v>
      </c>
      <c r="AU299" s="174">
        <v>98741</v>
      </c>
      <c r="AV299" s="174">
        <v>46784.33</v>
      </c>
      <c r="AW299" s="174">
        <v>47720</v>
      </c>
      <c r="AX299" s="67">
        <v>55881.4</v>
      </c>
      <c r="AY299" s="67">
        <v>2513.31</v>
      </c>
      <c r="AZ299" s="206">
        <v>1.427</v>
      </c>
      <c r="BA299">
        <v>4.8578999999999997E-2</v>
      </c>
      <c r="BB299">
        <v>4.0270000000000002E-3</v>
      </c>
      <c r="BC299">
        <v>1.7100000000000001E-2</v>
      </c>
    </row>
    <row r="300" spans="1:55">
      <c r="A300" s="2" t="s">
        <v>505</v>
      </c>
      <c r="B300" s="2" t="s">
        <v>506</v>
      </c>
      <c r="C300" s="3">
        <v>16270.87</v>
      </c>
      <c r="D300" s="3">
        <v>123</v>
      </c>
      <c r="E300" s="3">
        <v>2001317.42</v>
      </c>
      <c r="F300">
        <v>0</v>
      </c>
      <c r="G300">
        <v>0</v>
      </c>
      <c r="H300">
        <v>25</v>
      </c>
      <c r="I300" s="348">
        <f t="shared" si="30"/>
        <v>25</v>
      </c>
      <c r="J300" s="3">
        <v>0</v>
      </c>
      <c r="K300" s="3">
        <v>136915.68</v>
      </c>
      <c r="L300" s="3">
        <v>26823.71</v>
      </c>
      <c r="M300" s="3">
        <v>0</v>
      </c>
      <c r="N300" s="4">
        <v>163739.38999999998</v>
      </c>
      <c r="O300" s="4">
        <v>0</v>
      </c>
      <c r="P300" s="3">
        <v>0</v>
      </c>
      <c r="Q300" s="3">
        <v>0</v>
      </c>
      <c r="R300" s="3">
        <v>0</v>
      </c>
      <c r="S300" s="348">
        <f t="shared" si="31"/>
        <v>0</v>
      </c>
      <c r="T300" s="3">
        <v>0</v>
      </c>
      <c r="U300" s="3">
        <v>6.15</v>
      </c>
      <c r="V300" s="3">
        <v>3338.41</v>
      </c>
      <c r="W300" s="3">
        <v>5</v>
      </c>
      <c r="X300" s="3">
        <v>0</v>
      </c>
      <c r="Y300" s="2">
        <v>0</v>
      </c>
      <c r="Z300" s="3">
        <v>43308.480000000003</v>
      </c>
      <c r="AA300" s="3">
        <v>0</v>
      </c>
      <c r="AB300" s="3">
        <v>0</v>
      </c>
      <c r="AC300" s="3">
        <v>71406.23</v>
      </c>
      <c r="AD300" s="3">
        <v>215031.61195606756</v>
      </c>
      <c r="AE300" s="3">
        <v>35482.559999999998</v>
      </c>
      <c r="AF300" s="3">
        <v>61808.32</v>
      </c>
      <c r="AG300" s="3">
        <v>6280.34</v>
      </c>
      <c r="AH300" s="3">
        <v>16149.44</v>
      </c>
      <c r="AI300" s="348">
        <f t="shared" si="32"/>
        <v>22429.78</v>
      </c>
      <c r="AJ300" s="3">
        <v>125000</v>
      </c>
      <c r="AK300" s="3">
        <v>125000</v>
      </c>
      <c r="AL300" s="348">
        <f t="shared" si="33"/>
        <v>125000</v>
      </c>
      <c r="AM300" s="3">
        <v>105712276.34</v>
      </c>
      <c r="AN300" s="3">
        <v>104754456</v>
      </c>
      <c r="AO300" s="269">
        <v>1</v>
      </c>
      <c r="AP300" s="269">
        <v>1</v>
      </c>
      <c r="AQ300" s="269">
        <v>0</v>
      </c>
      <c r="AR300" s="174">
        <v>65216.05</v>
      </c>
      <c r="AS300" s="174">
        <v>66520</v>
      </c>
      <c r="AT300" s="174">
        <v>96805</v>
      </c>
      <c r="AU300" s="174">
        <v>98741</v>
      </c>
      <c r="AV300" s="174">
        <v>46784.33</v>
      </c>
      <c r="AW300" s="174">
        <v>47720</v>
      </c>
      <c r="AX300" s="67">
        <v>238921.37</v>
      </c>
      <c r="AY300" s="67">
        <v>11697.22</v>
      </c>
      <c r="AZ300" s="206">
        <v>1.97</v>
      </c>
      <c r="BA300">
        <v>4.8578999999999997E-2</v>
      </c>
      <c r="BB300">
        <v>4.0270000000000002E-3</v>
      </c>
      <c r="BC300">
        <v>1.7100000000000001E-2</v>
      </c>
    </row>
    <row r="301" spans="1:55">
      <c r="A301" s="2" t="s">
        <v>507</v>
      </c>
      <c r="B301" s="2" t="s">
        <v>508</v>
      </c>
      <c r="C301" s="3">
        <v>9279.7000000000007</v>
      </c>
      <c r="D301" s="3">
        <v>455</v>
      </c>
      <c r="E301" s="3">
        <v>4222262.03</v>
      </c>
      <c r="F301">
        <v>0</v>
      </c>
      <c r="G301">
        <v>2</v>
      </c>
      <c r="H301">
        <v>77</v>
      </c>
      <c r="I301" s="348">
        <f t="shared" si="30"/>
        <v>79</v>
      </c>
      <c r="J301" s="3">
        <v>19020.150000000001</v>
      </c>
      <c r="K301" s="3">
        <v>504159.2</v>
      </c>
      <c r="L301" s="3">
        <v>99368.7</v>
      </c>
      <c r="M301" s="3">
        <v>0</v>
      </c>
      <c r="N301" s="4">
        <v>622548.05000000005</v>
      </c>
      <c r="O301" s="4">
        <v>0</v>
      </c>
      <c r="P301" s="3">
        <v>3</v>
      </c>
      <c r="Q301" s="3">
        <v>7</v>
      </c>
      <c r="R301" s="3">
        <v>1</v>
      </c>
      <c r="S301" s="348">
        <f t="shared" si="31"/>
        <v>11</v>
      </c>
      <c r="T301" s="3">
        <v>0</v>
      </c>
      <c r="U301" s="3">
        <v>22.75</v>
      </c>
      <c r="V301" s="3">
        <v>12495.2</v>
      </c>
      <c r="W301" s="3">
        <v>30</v>
      </c>
      <c r="X301" s="3">
        <v>0</v>
      </c>
      <c r="Y301" s="2">
        <v>0</v>
      </c>
      <c r="Z301" s="3">
        <v>260169.91</v>
      </c>
      <c r="AA301" s="3">
        <v>0</v>
      </c>
      <c r="AB301" s="3">
        <v>0</v>
      </c>
      <c r="AC301" s="3">
        <v>40261.39</v>
      </c>
      <c r="AD301" s="3">
        <v>399318.31838560809</v>
      </c>
      <c r="AE301" s="3">
        <v>124761.26</v>
      </c>
      <c r="AF301" s="3">
        <v>208603.12</v>
      </c>
      <c r="AG301" s="3">
        <v>100037.24</v>
      </c>
      <c r="AH301" s="3">
        <v>257238.6</v>
      </c>
      <c r="AI301" s="348">
        <f t="shared" si="32"/>
        <v>357275.84</v>
      </c>
      <c r="AJ301" s="3">
        <v>287000</v>
      </c>
      <c r="AK301" s="3">
        <v>287000</v>
      </c>
      <c r="AL301" s="348">
        <f t="shared" si="33"/>
        <v>287000</v>
      </c>
      <c r="AM301" s="3">
        <v>198025371.40000001</v>
      </c>
      <c r="AN301" s="3">
        <v>202056796</v>
      </c>
      <c r="AO301" s="269">
        <v>1</v>
      </c>
      <c r="AP301" s="269">
        <v>1</v>
      </c>
      <c r="AQ301" s="269">
        <v>0</v>
      </c>
      <c r="AR301" s="174">
        <v>65216.05</v>
      </c>
      <c r="AS301" s="174">
        <v>66520</v>
      </c>
      <c r="AT301" s="174">
        <v>96805</v>
      </c>
      <c r="AU301" s="174">
        <v>98741</v>
      </c>
      <c r="AV301" s="174">
        <v>46784.33</v>
      </c>
      <c r="AW301" s="174">
        <v>47720</v>
      </c>
      <c r="AX301" s="67">
        <v>558864.04</v>
      </c>
      <c r="AY301" s="67">
        <v>21337.17</v>
      </c>
      <c r="AZ301" s="206">
        <v>6.8620000000000001</v>
      </c>
      <c r="BA301">
        <v>4.8578999999999997E-2</v>
      </c>
      <c r="BB301">
        <v>4.0270000000000002E-3</v>
      </c>
      <c r="BC301">
        <v>1.7100000000000001E-2</v>
      </c>
    </row>
    <row r="302" spans="1:55">
      <c r="A302" s="2" t="s">
        <v>509</v>
      </c>
      <c r="B302" s="2" t="s">
        <v>510</v>
      </c>
      <c r="C302" s="3">
        <v>12357.96</v>
      </c>
      <c r="D302" s="3">
        <v>217.5</v>
      </c>
      <c r="E302" s="3">
        <v>2687857.13</v>
      </c>
      <c r="F302">
        <v>0</v>
      </c>
      <c r="G302">
        <v>3</v>
      </c>
      <c r="H302">
        <v>25</v>
      </c>
      <c r="I302" s="348">
        <f t="shared" si="30"/>
        <v>28</v>
      </c>
      <c r="J302" s="3">
        <v>28413.919999999998</v>
      </c>
      <c r="K302" s="3">
        <v>204282.76</v>
      </c>
      <c r="L302" s="3">
        <v>40745.599999999999</v>
      </c>
      <c r="M302" s="3">
        <v>0</v>
      </c>
      <c r="N302" s="4">
        <v>273442.27999999997</v>
      </c>
      <c r="O302" s="4">
        <v>0</v>
      </c>
      <c r="P302" s="3">
        <v>0</v>
      </c>
      <c r="Q302" s="3">
        <v>0</v>
      </c>
      <c r="R302" s="3">
        <v>0</v>
      </c>
      <c r="S302" s="348">
        <f t="shared" si="31"/>
        <v>0</v>
      </c>
      <c r="T302" s="3">
        <v>0</v>
      </c>
      <c r="U302" s="3">
        <v>10.88</v>
      </c>
      <c r="V302" s="3">
        <v>6009.14</v>
      </c>
      <c r="W302" s="3">
        <v>12</v>
      </c>
      <c r="X302" s="3">
        <v>0</v>
      </c>
      <c r="Y302" s="2">
        <v>0</v>
      </c>
      <c r="Z302" s="3">
        <v>104152.71</v>
      </c>
      <c r="AA302" s="3">
        <v>0</v>
      </c>
      <c r="AB302" s="3">
        <v>0</v>
      </c>
      <c r="AC302" s="3">
        <v>48583.05</v>
      </c>
      <c r="AD302" s="3">
        <v>281101.92699115776</v>
      </c>
      <c r="AE302" s="3">
        <v>47023.92</v>
      </c>
      <c r="AF302" s="3">
        <v>92140.2</v>
      </c>
      <c r="AG302" s="3">
        <v>9253.5</v>
      </c>
      <c r="AH302" s="3">
        <v>23794.720000000001</v>
      </c>
      <c r="AI302" s="348">
        <f t="shared" si="32"/>
        <v>33048.22</v>
      </c>
      <c r="AJ302" s="3">
        <v>300000</v>
      </c>
      <c r="AK302" s="3">
        <v>300000</v>
      </c>
      <c r="AL302" s="348">
        <f t="shared" si="33"/>
        <v>300000</v>
      </c>
      <c r="AM302" s="3">
        <v>200567924.90000001</v>
      </c>
      <c r="AN302" s="3">
        <v>212877626</v>
      </c>
      <c r="AO302" s="269">
        <v>1</v>
      </c>
      <c r="AP302" s="269">
        <v>1</v>
      </c>
      <c r="AQ302" s="269">
        <v>0</v>
      </c>
      <c r="AR302" s="174">
        <v>65216.05</v>
      </c>
      <c r="AS302" s="174">
        <v>66520</v>
      </c>
      <c r="AT302" s="174">
        <v>96805</v>
      </c>
      <c r="AU302" s="174">
        <v>98741</v>
      </c>
      <c r="AV302" s="174">
        <v>46784.33</v>
      </c>
      <c r="AW302" s="174">
        <v>47720</v>
      </c>
      <c r="AX302" s="67">
        <v>274978.78999999998</v>
      </c>
      <c r="AY302" s="67">
        <v>12749.51</v>
      </c>
      <c r="AZ302" s="206">
        <v>2.8540000000000001</v>
      </c>
      <c r="BA302">
        <v>4.8578999999999997E-2</v>
      </c>
      <c r="BB302">
        <v>4.0270000000000002E-3</v>
      </c>
      <c r="BC302">
        <v>1.7100000000000001E-2</v>
      </c>
    </row>
    <row r="303" spans="1:55">
      <c r="A303" s="2" t="s">
        <v>511</v>
      </c>
      <c r="B303" s="2" t="s">
        <v>512</v>
      </c>
      <c r="C303" s="3">
        <v>8614.1299999999992</v>
      </c>
      <c r="D303" s="3">
        <v>1027</v>
      </c>
      <c r="E303" s="3">
        <v>8846713.2899999991</v>
      </c>
      <c r="F303">
        <v>2</v>
      </c>
      <c r="G303">
        <v>8</v>
      </c>
      <c r="H303">
        <v>132.5</v>
      </c>
      <c r="I303" s="348">
        <f t="shared" si="30"/>
        <v>142.5</v>
      </c>
      <c r="J303" s="3">
        <v>77686.36</v>
      </c>
      <c r="K303" s="3">
        <v>1110458.54</v>
      </c>
      <c r="L303" s="3">
        <v>218285.48</v>
      </c>
      <c r="M303" s="3">
        <v>0</v>
      </c>
      <c r="N303" s="4">
        <v>1406430.3800000001</v>
      </c>
      <c r="O303" s="4">
        <v>19421.59</v>
      </c>
      <c r="P303" s="3">
        <v>0</v>
      </c>
      <c r="Q303" s="3">
        <v>0</v>
      </c>
      <c r="R303" s="3">
        <v>0</v>
      </c>
      <c r="S303" s="348">
        <f t="shared" si="31"/>
        <v>0</v>
      </c>
      <c r="T303" s="3">
        <v>0</v>
      </c>
      <c r="U303" s="3">
        <v>51.35</v>
      </c>
      <c r="V303" s="3">
        <v>29214.23</v>
      </c>
      <c r="W303" s="3">
        <v>65</v>
      </c>
      <c r="X303" s="3">
        <v>0</v>
      </c>
      <c r="Y303" s="2">
        <v>0</v>
      </c>
      <c r="Z303" s="3">
        <v>575851.4</v>
      </c>
      <c r="AA303" s="3">
        <v>0</v>
      </c>
      <c r="AB303" s="3">
        <v>0</v>
      </c>
      <c r="AC303" s="3">
        <v>120409.89</v>
      </c>
      <c r="AD303" s="3">
        <v>954574.00561634253</v>
      </c>
      <c r="AE303" s="3">
        <v>225916.69</v>
      </c>
      <c r="AF303" s="3">
        <v>300235.28000000003</v>
      </c>
      <c r="AG303" s="3">
        <v>210789.79</v>
      </c>
      <c r="AH303" s="3">
        <v>542030.88</v>
      </c>
      <c r="AI303" s="348">
        <f t="shared" si="32"/>
        <v>752820.67</v>
      </c>
      <c r="AJ303" s="3">
        <v>812786.12873767514</v>
      </c>
      <c r="AK303" s="3">
        <v>859062</v>
      </c>
      <c r="AL303" s="348">
        <f t="shared" si="33"/>
        <v>837136.49219591054</v>
      </c>
      <c r="AM303" s="3">
        <v>541857419.15845013</v>
      </c>
      <c r="AN303" s="3">
        <v>554815149</v>
      </c>
      <c r="AO303" s="269">
        <v>1</v>
      </c>
      <c r="AP303" s="269">
        <v>1</v>
      </c>
      <c r="AQ303" s="269">
        <v>0.04</v>
      </c>
      <c r="AR303" s="174">
        <v>65216.05</v>
      </c>
      <c r="AS303" s="174">
        <v>66520</v>
      </c>
      <c r="AT303" s="174">
        <v>96805</v>
      </c>
      <c r="AU303" s="174">
        <v>98741</v>
      </c>
      <c r="AV303" s="174">
        <v>46784.33</v>
      </c>
      <c r="AW303" s="174">
        <v>47720</v>
      </c>
      <c r="AX303" s="67">
        <v>947135.04</v>
      </c>
      <c r="AY303" s="67">
        <v>36194.26</v>
      </c>
      <c r="AZ303" s="206">
        <v>14.743</v>
      </c>
      <c r="BA303">
        <v>4.8578999999999997E-2</v>
      </c>
      <c r="BB303">
        <v>4.0270000000000002E-3</v>
      </c>
      <c r="BC303">
        <v>1.7100000000000001E-2</v>
      </c>
    </row>
    <row r="304" spans="1:55">
      <c r="A304" s="2" t="s">
        <v>513</v>
      </c>
      <c r="B304" s="2" t="s">
        <v>514</v>
      </c>
      <c r="C304" s="3">
        <v>8478.58</v>
      </c>
      <c r="D304" s="3">
        <v>5610</v>
      </c>
      <c r="E304" s="3">
        <v>47564851</v>
      </c>
      <c r="F304">
        <v>35</v>
      </c>
      <c r="G304">
        <v>65</v>
      </c>
      <c r="H304">
        <v>715</v>
      </c>
      <c r="I304" s="348">
        <f t="shared" si="30"/>
        <v>815</v>
      </c>
      <c r="J304" s="3">
        <v>626525.35</v>
      </c>
      <c r="K304" s="3">
        <v>5947464.3399999999</v>
      </c>
      <c r="L304" s="3">
        <v>1330550.1599999999</v>
      </c>
      <c r="M304" s="3">
        <v>0</v>
      </c>
      <c r="N304" s="4">
        <v>7904539.8499999996</v>
      </c>
      <c r="O304" s="4">
        <v>337359.8</v>
      </c>
      <c r="P304" s="3">
        <v>110</v>
      </c>
      <c r="Q304" s="3">
        <v>32</v>
      </c>
      <c r="R304" s="3">
        <v>22</v>
      </c>
      <c r="S304" s="348">
        <f t="shared" si="31"/>
        <v>164</v>
      </c>
      <c r="T304" s="3">
        <v>205646.23</v>
      </c>
      <c r="U304" s="3">
        <v>280.5</v>
      </c>
      <c r="V304" s="3">
        <v>154043.89000000001</v>
      </c>
      <c r="W304" s="3">
        <v>345</v>
      </c>
      <c r="X304" s="3">
        <v>34</v>
      </c>
      <c r="Y304" s="2">
        <v>0</v>
      </c>
      <c r="Z304" s="3">
        <v>2992923.81</v>
      </c>
      <c r="AA304" s="3">
        <v>294504.2</v>
      </c>
      <c r="AB304" s="3">
        <v>0</v>
      </c>
      <c r="AC304" s="3">
        <v>272950.75</v>
      </c>
      <c r="AD304" s="3">
        <v>4119981.0187918115</v>
      </c>
      <c r="AE304" s="3">
        <v>169114.46</v>
      </c>
      <c r="AF304" s="3">
        <v>1458027.95</v>
      </c>
      <c r="AG304" s="3">
        <v>1028364.69</v>
      </c>
      <c r="AH304" s="3">
        <v>2644366.34</v>
      </c>
      <c r="AI304" s="348">
        <f t="shared" si="32"/>
        <v>3672731.03</v>
      </c>
      <c r="AJ304" s="3">
        <v>5042276.3085000003</v>
      </c>
      <c r="AK304" s="3">
        <v>8777987.1500000004</v>
      </c>
      <c r="AL304" s="348">
        <f t="shared" si="33"/>
        <v>7008007.3532973006</v>
      </c>
      <c r="AM304" s="3">
        <v>3361517539</v>
      </c>
      <c r="AN304" s="3">
        <v>3511194860</v>
      </c>
      <c r="AO304" s="269">
        <v>1</v>
      </c>
      <c r="AP304" s="269">
        <v>1</v>
      </c>
      <c r="AQ304" s="269">
        <v>0</v>
      </c>
      <c r="AR304" s="174">
        <v>65216.05</v>
      </c>
      <c r="AS304" s="174">
        <v>66520</v>
      </c>
      <c r="AT304" s="174">
        <v>96805</v>
      </c>
      <c r="AU304" s="174">
        <v>98741</v>
      </c>
      <c r="AV304" s="174">
        <v>46784.33</v>
      </c>
      <c r="AW304" s="174">
        <v>47720</v>
      </c>
      <c r="AX304" s="67">
        <v>6711675.3200000003</v>
      </c>
      <c r="AY304" s="67">
        <v>249252.67</v>
      </c>
      <c r="AZ304" s="206">
        <v>115.111</v>
      </c>
      <c r="BA304">
        <v>4.8578999999999997E-2</v>
      </c>
      <c r="BB304">
        <v>4.0270000000000002E-3</v>
      </c>
      <c r="BC304">
        <v>1.7100000000000001E-2</v>
      </c>
    </row>
    <row r="305" spans="1:55">
      <c r="A305" s="2" t="s">
        <v>515</v>
      </c>
      <c r="B305" s="2" t="s">
        <v>516</v>
      </c>
      <c r="C305" s="3">
        <v>8892.83</v>
      </c>
      <c r="D305" s="3">
        <v>14930</v>
      </c>
      <c r="E305" s="3">
        <v>132769975.08</v>
      </c>
      <c r="F305">
        <v>122</v>
      </c>
      <c r="G305">
        <v>196</v>
      </c>
      <c r="H305">
        <v>1936</v>
      </c>
      <c r="I305" s="348">
        <f t="shared" si="30"/>
        <v>2254</v>
      </c>
      <c r="J305" s="3">
        <v>1988248.89</v>
      </c>
      <c r="K305" s="3">
        <v>16951567.789999999</v>
      </c>
      <c r="L305" s="3">
        <v>4060686.34</v>
      </c>
      <c r="M305" s="3">
        <v>0</v>
      </c>
      <c r="N305" s="4">
        <v>23000503.02</v>
      </c>
      <c r="O305" s="4">
        <v>1237583.49</v>
      </c>
      <c r="P305" s="3">
        <v>536</v>
      </c>
      <c r="Q305" s="3">
        <v>247</v>
      </c>
      <c r="R305" s="3">
        <v>237</v>
      </c>
      <c r="S305" s="348">
        <f t="shared" si="31"/>
        <v>1020</v>
      </c>
      <c r="T305" s="3">
        <v>1323891.33</v>
      </c>
      <c r="U305" s="3">
        <v>746.5</v>
      </c>
      <c r="V305" s="3">
        <v>431426.57</v>
      </c>
      <c r="W305" s="3">
        <v>740</v>
      </c>
      <c r="X305" s="3">
        <v>160</v>
      </c>
      <c r="Y305" s="2">
        <v>0</v>
      </c>
      <c r="Z305" s="3">
        <v>6691905.5</v>
      </c>
      <c r="AA305" s="3">
        <v>1444948.48</v>
      </c>
      <c r="AB305" s="3">
        <v>0</v>
      </c>
      <c r="AC305" s="3">
        <v>1002746.98</v>
      </c>
      <c r="AD305" s="3">
        <v>7814415.5443522818</v>
      </c>
      <c r="AE305" s="3">
        <v>770806.07</v>
      </c>
      <c r="AF305" s="3">
        <v>4101262.56</v>
      </c>
      <c r="AG305" s="3">
        <v>1119160.6200000001</v>
      </c>
      <c r="AH305" s="3">
        <v>2877841.61</v>
      </c>
      <c r="AI305" s="348">
        <f t="shared" si="32"/>
        <v>3997002.23</v>
      </c>
      <c r="AJ305" s="3">
        <v>19268505.548999999</v>
      </c>
      <c r="AK305" s="3">
        <v>33165422.872499999</v>
      </c>
      <c r="AL305" s="348">
        <f t="shared" si="33"/>
        <v>26581063.444625698</v>
      </c>
      <c r="AM305" s="3">
        <v>12845670366</v>
      </c>
      <c r="AN305" s="3">
        <v>13266169149</v>
      </c>
      <c r="AO305" s="269">
        <v>1.06</v>
      </c>
      <c r="AP305" s="269">
        <v>1.06</v>
      </c>
      <c r="AQ305" s="269">
        <v>0</v>
      </c>
      <c r="AR305" s="174">
        <v>65216.05</v>
      </c>
      <c r="AS305" s="174">
        <v>66520</v>
      </c>
      <c r="AT305" s="174">
        <v>96805</v>
      </c>
      <c r="AU305" s="174">
        <v>98741</v>
      </c>
      <c r="AV305" s="174">
        <v>46784.33</v>
      </c>
      <c r="AW305" s="174">
        <v>47720</v>
      </c>
      <c r="AX305" s="67">
        <v>18451685.48</v>
      </c>
      <c r="AY305" s="67">
        <v>732931.48</v>
      </c>
      <c r="AZ305" s="206">
        <v>320.411</v>
      </c>
      <c r="BA305">
        <v>4.8578999999999997E-2</v>
      </c>
      <c r="BB305">
        <v>4.0270000000000002E-3</v>
      </c>
      <c r="BC305">
        <v>1.7100000000000001E-2</v>
      </c>
    </row>
    <row r="306" spans="1:55">
      <c r="A306" s="2" t="s">
        <v>517</v>
      </c>
      <c r="B306" s="2" t="s">
        <v>518</v>
      </c>
      <c r="C306" s="3">
        <v>8509.5400000000009</v>
      </c>
      <c r="D306" s="3">
        <v>6651.17</v>
      </c>
      <c r="E306" s="3">
        <v>56598419.399999999</v>
      </c>
      <c r="F306">
        <v>47</v>
      </c>
      <c r="G306">
        <v>60</v>
      </c>
      <c r="H306">
        <v>795</v>
      </c>
      <c r="I306" s="348">
        <f t="shared" si="30"/>
        <v>902</v>
      </c>
      <c r="J306" s="3">
        <v>575273.01</v>
      </c>
      <c r="K306" s="3">
        <v>6578500.6200000001</v>
      </c>
      <c r="L306" s="3">
        <v>1631213.87</v>
      </c>
      <c r="M306" s="3">
        <v>0</v>
      </c>
      <c r="N306" s="4">
        <v>8784987.5</v>
      </c>
      <c r="O306" s="4">
        <v>450630.52</v>
      </c>
      <c r="P306" s="3">
        <v>115</v>
      </c>
      <c r="Q306" s="3">
        <v>35</v>
      </c>
      <c r="R306" s="3">
        <v>30</v>
      </c>
      <c r="S306" s="348">
        <f t="shared" si="31"/>
        <v>180</v>
      </c>
      <c r="T306" s="3">
        <v>223005.98</v>
      </c>
      <c r="U306" s="3">
        <v>332.56</v>
      </c>
      <c r="V306" s="3">
        <v>182658.88</v>
      </c>
      <c r="W306" s="3">
        <v>270</v>
      </c>
      <c r="X306" s="3">
        <v>60</v>
      </c>
      <c r="Y306" s="2">
        <v>300</v>
      </c>
      <c r="Z306" s="3">
        <v>2342354.0299999998</v>
      </c>
      <c r="AA306" s="3">
        <v>519757.03</v>
      </c>
      <c r="AB306" s="3">
        <v>2861629.67</v>
      </c>
      <c r="AC306" s="3">
        <v>409077.61</v>
      </c>
      <c r="AD306" s="3">
        <v>3716707.2067255857</v>
      </c>
      <c r="AE306" s="3">
        <v>0</v>
      </c>
      <c r="AF306" s="3">
        <v>1268024.58</v>
      </c>
      <c r="AG306" s="3">
        <v>575331.6</v>
      </c>
      <c r="AH306" s="3">
        <v>1479424.12</v>
      </c>
      <c r="AI306" s="348">
        <f t="shared" si="32"/>
        <v>2054755.7200000002</v>
      </c>
      <c r="AJ306" s="3">
        <v>8309157.6449999996</v>
      </c>
      <c r="AK306" s="3">
        <v>14499830.3125</v>
      </c>
      <c r="AL306" s="348">
        <f t="shared" si="33"/>
        <v>11566689.6026385</v>
      </c>
      <c r="AM306" s="3">
        <v>5539438430</v>
      </c>
      <c r="AN306" s="3">
        <v>5799932125</v>
      </c>
      <c r="AO306" s="269">
        <v>1</v>
      </c>
      <c r="AP306" s="269">
        <v>1</v>
      </c>
      <c r="AQ306" s="269">
        <v>0</v>
      </c>
      <c r="AR306" s="174">
        <v>65216.05</v>
      </c>
      <c r="AS306" s="174">
        <v>66520</v>
      </c>
      <c r="AT306" s="174">
        <v>96805</v>
      </c>
      <c r="AU306" s="174">
        <v>98741</v>
      </c>
      <c r="AV306" s="174">
        <v>46784.33</v>
      </c>
      <c r="AW306" s="174">
        <v>47720</v>
      </c>
      <c r="AX306" s="67">
        <v>7678803.1799999997</v>
      </c>
      <c r="AY306" s="67">
        <v>280683.14</v>
      </c>
      <c r="AZ306" s="206">
        <v>121.88800000000001</v>
      </c>
      <c r="BA306">
        <v>4.8578999999999997E-2</v>
      </c>
      <c r="BB306">
        <v>4.0270000000000002E-3</v>
      </c>
      <c r="BC306">
        <v>1.7100000000000001E-2</v>
      </c>
    </row>
    <row r="307" spans="1:55">
      <c r="A307" s="2" t="s">
        <v>519</v>
      </c>
      <c r="B307" s="2" t="s">
        <v>520</v>
      </c>
      <c r="C307" s="3">
        <v>8688.18</v>
      </c>
      <c r="D307" s="3">
        <v>9943.2199999999993</v>
      </c>
      <c r="E307" s="3">
        <v>86388484.379999995</v>
      </c>
      <c r="F307">
        <v>61</v>
      </c>
      <c r="G307">
        <v>141</v>
      </c>
      <c r="H307">
        <v>1330</v>
      </c>
      <c r="I307" s="348">
        <f t="shared" si="30"/>
        <v>1532</v>
      </c>
      <c r="J307" s="3">
        <v>1389205.53</v>
      </c>
      <c r="K307" s="3">
        <v>11310403.720000001</v>
      </c>
      <c r="L307" s="3">
        <v>2859259.15</v>
      </c>
      <c r="M307" s="3">
        <v>0</v>
      </c>
      <c r="N307" s="4">
        <v>15558868.4</v>
      </c>
      <c r="O307" s="4">
        <v>601003.81000000006</v>
      </c>
      <c r="P307" s="3">
        <v>202</v>
      </c>
      <c r="Q307" s="3">
        <v>200</v>
      </c>
      <c r="R307" s="3">
        <v>100</v>
      </c>
      <c r="S307" s="348">
        <f t="shared" si="31"/>
        <v>502</v>
      </c>
      <c r="T307" s="3">
        <v>689791.07</v>
      </c>
      <c r="U307" s="3">
        <v>497.16</v>
      </c>
      <c r="V307" s="3">
        <v>282469.89</v>
      </c>
      <c r="W307" s="3">
        <v>665</v>
      </c>
      <c r="X307" s="3">
        <v>140</v>
      </c>
      <c r="Y307" s="2">
        <v>0</v>
      </c>
      <c r="Z307" s="3">
        <v>5891095.0300000003</v>
      </c>
      <c r="AA307" s="3">
        <v>1238505.45</v>
      </c>
      <c r="AB307" s="3">
        <v>0</v>
      </c>
      <c r="AC307" s="3">
        <v>416046.83</v>
      </c>
      <c r="AD307" s="3">
        <v>4273341.1434286656</v>
      </c>
      <c r="AE307" s="3">
        <v>213974.39</v>
      </c>
      <c r="AF307" s="3">
        <v>1883823.47</v>
      </c>
      <c r="AG307" s="3">
        <v>9675.0300000000007</v>
      </c>
      <c r="AH307" s="3">
        <v>24878.65</v>
      </c>
      <c r="AI307" s="348">
        <f t="shared" si="32"/>
        <v>34553.68</v>
      </c>
      <c r="AJ307" s="3">
        <v>14233753.455</v>
      </c>
      <c r="AK307" s="3">
        <v>24812531.149999999</v>
      </c>
      <c r="AL307" s="348">
        <f t="shared" si="33"/>
        <v>19800306.278108999</v>
      </c>
      <c r="AM307" s="3">
        <v>9489168970</v>
      </c>
      <c r="AN307" s="3">
        <v>10232423179</v>
      </c>
      <c r="AO307" s="269">
        <v>1</v>
      </c>
      <c r="AP307" s="269">
        <v>1</v>
      </c>
      <c r="AQ307" s="269">
        <v>0.04</v>
      </c>
      <c r="AR307" s="174">
        <v>65216.05</v>
      </c>
      <c r="AS307" s="174">
        <v>66520</v>
      </c>
      <c r="AT307" s="174">
        <v>96805</v>
      </c>
      <c r="AU307" s="174">
        <v>98741</v>
      </c>
      <c r="AV307" s="174">
        <v>46784.33</v>
      </c>
      <c r="AW307" s="174">
        <v>47720</v>
      </c>
      <c r="AX307" s="67">
        <v>11348913.029999999</v>
      </c>
      <c r="AY307" s="67">
        <v>437917.29</v>
      </c>
      <c r="AZ307" s="206">
        <v>188.39699999999999</v>
      </c>
      <c r="BA307">
        <v>4.8578999999999997E-2</v>
      </c>
      <c r="BB307">
        <v>4.0270000000000002E-3</v>
      </c>
      <c r="BC307">
        <v>1.7100000000000001E-2</v>
      </c>
    </row>
    <row r="308" spans="1:55">
      <c r="A308" s="2" t="s">
        <v>521</v>
      </c>
      <c r="B308" s="2" t="s">
        <v>522</v>
      </c>
      <c r="C308" s="3">
        <v>8757.0400000000009</v>
      </c>
      <c r="D308" s="3">
        <v>843</v>
      </c>
      <c r="E308" s="3">
        <v>7382183.0999999996</v>
      </c>
      <c r="F308">
        <v>4</v>
      </c>
      <c r="G308">
        <v>14</v>
      </c>
      <c r="H308">
        <v>106</v>
      </c>
      <c r="I308" s="348">
        <f t="shared" si="30"/>
        <v>124</v>
      </c>
      <c r="J308" s="3">
        <v>135972.23000000001</v>
      </c>
      <c r="K308" s="3">
        <v>888399</v>
      </c>
      <c r="L308" s="3">
        <v>160932.98000000001</v>
      </c>
      <c r="M308" s="3">
        <v>0</v>
      </c>
      <c r="N308" s="4">
        <v>1185304.21</v>
      </c>
      <c r="O308" s="4">
        <v>38849.21</v>
      </c>
      <c r="P308" s="3">
        <v>0</v>
      </c>
      <c r="Q308" s="3">
        <v>0</v>
      </c>
      <c r="R308" s="3">
        <v>0</v>
      </c>
      <c r="S308" s="348">
        <f t="shared" si="31"/>
        <v>0</v>
      </c>
      <c r="T308" s="3">
        <v>0</v>
      </c>
      <c r="U308" s="3">
        <v>42.15</v>
      </c>
      <c r="V308" s="3">
        <v>23178.12</v>
      </c>
      <c r="W308" s="3">
        <v>66</v>
      </c>
      <c r="X308" s="3">
        <v>5</v>
      </c>
      <c r="Y308" s="2">
        <v>0</v>
      </c>
      <c r="Z308" s="3">
        <v>572568.43999999994</v>
      </c>
      <c r="AA308" s="3">
        <v>43308.480000000003</v>
      </c>
      <c r="AB308" s="3">
        <v>0</v>
      </c>
      <c r="AC308" s="3">
        <v>33824.15</v>
      </c>
      <c r="AD308" s="3">
        <v>432323.67499078315</v>
      </c>
      <c r="AE308" s="3">
        <v>57611.47</v>
      </c>
      <c r="AF308" s="3">
        <v>228824.37</v>
      </c>
      <c r="AG308" s="3">
        <v>139972.85</v>
      </c>
      <c r="AH308" s="3">
        <v>359930.17</v>
      </c>
      <c r="AI308" s="348">
        <f t="shared" si="32"/>
        <v>499903.02</v>
      </c>
      <c r="AJ308" s="3">
        <v>853018.06949999998</v>
      </c>
      <c r="AK308" s="3">
        <v>1417646.8</v>
      </c>
      <c r="AL308" s="348">
        <f t="shared" si="33"/>
        <v>1150125.7074891001</v>
      </c>
      <c r="AM308" s="3">
        <v>568678713</v>
      </c>
      <c r="AN308" s="3">
        <v>567058720</v>
      </c>
      <c r="AO308" s="269">
        <v>1</v>
      </c>
      <c r="AP308" s="269">
        <v>1</v>
      </c>
      <c r="AQ308" s="269">
        <v>0</v>
      </c>
      <c r="AR308" s="174">
        <v>65216.05</v>
      </c>
      <c r="AS308" s="174">
        <v>66520</v>
      </c>
      <c r="AT308" s="174">
        <v>96805</v>
      </c>
      <c r="AU308" s="174">
        <v>98741</v>
      </c>
      <c r="AV308" s="174">
        <v>46784.33</v>
      </c>
      <c r="AW308" s="174">
        <v>47720</v>
      </c>
      <c r="AX308" s="67">
        <v>1032827.13</v>
      </c>
      <c r="AY308" s="67">
        <v>39275.339999999997</v>
      </c>
      <c r="AZ308" s="206">
        <v>17.869</v>
      </c>
      <c r="BA308">
        <v>4.8578999999999997E-2</v>
      </c>
      <c r="BB308">
        <v>4.0270000000000002E-3</v>
      </c>
      <c r="BC308">
        <v>1.7100000000000001E-2</v>
      </c>
    </row>
    <row r="309" spans="1:55">
      <c r="A309" s="2" t="s">
        <v>523</v>
      </c>
      <c r="B309" s="2" t="s">
        <v>524</v>
      </c>
      <c r="C309" s="3">
        <v>8475.85</v>
      </c>
      <c r="D309" s="3">
        <v>610</v>
      </c>
      <c r="E309" s="3">
        <v>5170265.7699999996</v>
      </c>
      <c r="F309">
        <v>2</v>
      </c>
      <c r="G309">
        <v>9</v>
      </c>
      <c r="H309">
        <v>83</v>
      </c>
      <c r="I309" s="348">
        <f t="shared" si="30"/>
        <v>94</v>
      </c>
      <c r="J309" s="3">
        <v>87704.76</v>
      </c>
      <c r="K309" s="3">
        <v>692598.96</v>
      </c>
      <c r="L309" s="3">
        <v>137795.35</v>
      </c>
      <c r="M309" s="3">
        <v>0</v>
      </c>
      <c r="N309" s="4">
        <v>918099.07</v>
      </c>
      <c r="O309" s="4">
        <v>19489.95</v>
      </c>
      <c r="P309" s="3">
        <v>4</v>
      </c>
      <c r="Q309" s="3">
        <v>1</v>
      </c>
      <c r="R309" s="3">
        <v>1</v>
      </c>
      <c r="S309" s="348">
        <f t="shared" si="31"/>
        <v>6</v>
      </c>
      <c r="T309" s="3">
        <v>0</v>
      </c>
      <c r="U309" s="3">
        <v>30.5</v>
      </c>
      <c r="V309" s="3">
        <v>16787.45</v>
      </c>
      <c r="W309" s="3">
        <v>0</v>
      </c>
      <c r="X309" s="3">
        <v>0</v>
      </c>
      <c r="Y309" s="2">
        <v>0</v>
      </c>
      <c r="Z309" s="3">
        <v>0</v>
      </c>
      <c r="AA309" s="3">
        <v>0</v>
      </c>
      <c r="AB309" s="3">
        <v>0</v>
      </c>
      <c r="AC309" s="3">
        <v>121269.91</v>
      </c>
      <c r="AD309" s="3">
        <v>691553.02445774421</v>
      </c>
      <c r="AE309" s="3">
        <v>0</v>
      </c>
      <c r="AF309" s="3">
        <v>65528.28</v>
      </c>
      <c r="AG309" s="3">
        <v>0</v>
      </c>
      <c r="AH309" s="3">
        <v>0</v>
      </c>
      <c r="AI309" s="348">
        <f t="shared" si="32"/>
        <v>0</v>
      </c>
      <c r="AJ309" s="3">
        <v>1725415.3365</v>
      </c>
      <c r="AK309" s="3">
        <v>2172603.84</v>
      </c>
      <c r="AL309" s="348">
        <f t="shared" si="33"/>
        <v>1960725.9270416999</v>
      </c>
      <c r="AM309" s="3">
        <v>1150276891</v>
      </c>
      <c r="AN309" s="3">
        <v>1192648352</v>
      </c>
      <c r="AO309" s="269">
        <v>1</v>
      </c>
      <c r="AP309" s="269">
        <v>1</v>
      </c>
      <c r="AQ309" s="269">
        <v>0</v>
      </c>
      <c r="AR309" s="174">
        <v>65216.05</v>
      </c>
      <c r="AS309" s="174">
        <v>66520</v>
      </c>
      <c r="AT309" s="174">
        <v>96805</v>
      </c>
      <c r="AU309" s="174">
        <v>98741</v>
      </c>
      <c r="AV309" s="174">
        <v>46784.33</v>
      </c>
      <c r="AW309" s="174">
        <v>47720</v>
      </c>
      <c r="AX309" s="67">
        <v>788827.6</v>
      </c>
      <c r="AY309" s="67">
        <v>30777.79</v>
      </c>
      <c r="AZ309" s="206">
        <v>15.423</v>
      </c>
      <c r="BA309">
        <v>4.8578999999999997E-2</v>
      </c>
      <c r="BB309">
        <v>4.0270000000000002E-3</v>
      </c>
      <c r="BC309">
        <v>1.7100000000000001E-2</v>
      </c>
    </row>
    <row r="310" spans="1:55">
      <c r="A310" s="2" t="s">
        <v>525</v>
      </c>
      <c r="B310" s="2" t="s">
        <v>526</v>
      </c>
      <c r="C310" s="3">
        <v>8507.16</v>
      </c>
      <c r="D310" s="3">
        <v>2247</v>
      </c>
      <c r="E310" s="3">
        <v>19115585.600000001</v>
      </c>
      <c r="F310">
        <v>14</v>
      </c>
      <c r="G310">
        <v>20</v>
      </c>
      <c r="H310">
        <v>313</v>
      </c>
      <c r="I310" s="348">
        <f t="shared" si="30"/>
        <v>347</v>
      </c>
      <c r="J310" s="3">
        <v>194398.07</v>
      </c>
      <c r="K310" s="3">
        <v>2545045.69</v>
      </c>
      <c r="L310" s="3">
        <v>657652.4</v>
      </c>
      <c r="M310" s="3">
        <v>0</v>
      </c>
      <c r="N310" s="4">
        <v>3397096.1599999997</v>
      </c>
      <c r="O310" s="4">
        <v>136078.65</v>
      </c>
      <c r="P310" s="3">
        <v>120</v>
      </c>
      <c r="Q310" s="3">
        <v>48</v>
      </c>
      <c r="R310" s="3">
        <v>41</v>
      </c>
      <c r="S310" s="348">
        <f t="shared" si="31"/>
        <v>209</v>
      </c>
      <c r="T310" s="3">
        <v>259919.29</v>
      </c>
      <c r="U310" s="3">
        <v>112.35</v>
      </c>
      <c r="V310" s="3">
        <v>61712.94</v>
      </c>
      <c r="W310" s="3">
        <v>65</v>
      </c>
      <c r="X310" s="3">
        <v>0</v>
      </c>
      <c r="Y310" s="2">
        <v>0</v>
      </c>
      <c r="Z310" s="3">
        <v>563952.80000000005</v>
      </c>
      <c r="AA310" s="3">
        <v>0</v>
      </c>
      <c r="AB310" s="3">
        <v>0</v>
      </c>
      <c r="AC310" s="3">
        <v>6879.61</v>
      </c>
      <c r="AD310" s="3">
        <v>1614897.9220564356</v>
      </c>
      <c r="AE310" s="3">
        <v>454596.44</v>
      </c>
      <c r="AF310" s="3">
        <v>712035.76</v>
      </c>
      <c r="AG310" s="3">
        <v>467538.88</v>
      </c>
      <c r="AH310" s="3">
        <v>1202242.83</v>
      </c>
      <c r="AI310" s="348">
        <f t="shared" si="32"/>
        <v>1669781.71</v>
      </c>
      <c r="AJ310" s="3">
        <v>1850692.0889999999</v>
      </c>
      <c r="AK310" s="3">
        <v>3230812.8475000001</v>
      </c>
      <c r="AL310" s="348">
        <f t="shared" si="33"/>
        <v>2576911.6321227001</v>
      </c>
      <c r="AM310" s="3">
        <v>1233794726</v>
      </c>
      <c r="AN310" s="3">
        <v>1292325139</v>
      </c>
      <c r="AO310" s="269">
        <v>1</v>
      </c>
      <c r="AP310" s="269">
        <v>1</v>
      </c>
      <c r="AQ310" s="269">
        <v>0</v>
      </c>
      <c r="AR310" s="174">
        <v>65216.05</v>
      </c>
      <c r="AS310" s="174">
        <v>66520</v>
      </c>
      <c r="AT310" s="174">
        <v>96805</v>
      </c>
      <c r="AU310" s="174">
        <v>98741</v>
      </c>
      <c r="AV310" s="174">
        <v>46784.33</v>
      </c>
      <c r="AW310" s="174">
        <v>47720</v>
      </c>
      <c r="AX310" s="67">
        <v>2803731.88</v>
      </c>
      <c r="AY310" s="67">
        <v>104996.4</v>
      </c>
      <c r="AZ310" s="206">
        <v>47.899000000000001</v>
      </c>
      <c r="BA310">
        <v>4.8578999999999997E-2</v>
      </c>
      <c r="BB310">
        <v>4.0270000000000002E-3</v>
      </c>
      <c r="BC310">
        <v>1.7100000000000001E-2</v>
      </c>
    </row>
    <row r="311" spans="1:55">
      <c r="A311" s="2" t="s">
        <v>527</v>
      </c>
      <c r="B311" s="2" t="s">
        <v>528</v>
      </c>
      <c r="C311" s="3">
        <v>8330.02</v>
      </c>
      <c r="D311" s="3">
        <v>1237</v>
      </c>
      <c r="E311" s="3">
        <v>10304230.119999999</v>
      </c>
      <c r="F311">
        <v>2</v>
      </c>
      <c r="G311">
        <v>25</v>
      </c>
      <c r="H311">
        <v>160</v>
      </c>
      <c r="I311" s="348">
        <f t="shared" si="30"/>
        <v>187</v>
      </c>
      <c r="J311" s="3">
        <v>237196.99</v>
      </c>
      <c r="K311" s="3">
        <v>1310110.1399999999</v>
      </c>
      <c r="L311" s="3">
        <v>379486.08</v>
      </c>
      <c r="M311" s="3">
        <v>0</v>
      </c>
      <c r="N311" s="4">
        <v>1926793.21</v>
      </c>
      <c r="O311" s="4">
        <v>18975.759999999998</v>
      </c>
      <c r="P311" s="3">
        <v>9</v>
      </c>
      <c r="Q311" s="3">
        <v>7</v>
      </c>
      <c r="R311" s="3">
        <v>5</v>
      </c>
      <c r="S311" s="348">
        <f t="shared" si="31"/>
        <v>21</v>
      </c>
      <c r="T311" s="3">
        <v>26898.06</v>
      </c>
      <c r="U311" s="3">
        <v>61.85</v>
      </c>
      <c r="V311" s="3">
        <v>33956.42</v>
      </c>
      <c r="W311" s="3">
        <v>50</v>
      </c>
      <c r="X311" s="3">
        <v>25</v>
      </c>
      <c r="Y311" s="2">
        <v>0</v>
      </c>
      <c r="Z311" s="3">
        <v>433878.46</v>
      </c>
      <c r="AA311" s="3">
        <v>216502.85</v>
      </c>
      <c r="AB311" s="3">
        <v>0</v>
      </c>
      <c r="AC311" s="3">
        <v>0</v>
      </c>
      <c r="AD311" s="3">
        <v>875259.19071606628</v>
      </c>
      <c r="AE311" s="3">
        <v>252479.4</v>
      </c>
      <c r="AF311" s="3">
        <v>370659.21</v>
      </c>
      <c r="AG311" s="3">
        <v>93127.29</v>
      </c>
      <c r="AH311" s="3">
        <v>239470.18</v>
      </c>
      <c r="AI311" s="348">
        <f t="shared" si="32"/>
        <v>332597.46999999997</v>
      </c>
      <c r="AJ311" s="3">
        <v>1639437.4605</v>
      </c>
      <c r="AK311" s="3">
        <v>2811702.55</v>
      </c>
      <c r="AL311" s="348">
        <f t="shared" si="33"/>
        <v>2256283.3505949001</v>
      </c>
      <c r="AM311" s="3">
        <v>1092958307</v>
      </c>
      <c r="AN311" s="3">
        <v>1124681020</v>
      </c>
      <c r="AO311" s="269">
        <v>1</v>
      </c>
      <c r="AP311" s="269">
        <v>1</v>
      </c>
      <c r="AQ311" s="269">
        <v>0</v>
      </c>
      <c r="AR311" s="174">
        <v>65216.05</v>
      </c>
      <c r="AS311" s="174">
        <v>66520</v>
      </c>
      <c r="AT311" s="174">
        <v>96805</v>
      </c>
      <c r="AU311" s="174">
        <v>98741</v>
      </c>
      <c r="AV311" s="174">
        <v>46784.33</v>
      </c>
      <c r="AW311" s="174">
        <v>47720</v>
      </c>
      <c r="AX311" s="67">
        <v>1526180.16</v>
      </c>
      <c r="AY311" s="67">
        <v>54986.03</v>
      </c>
      <c r="AZ311" s="206">
        <v>23.263000000000002</v>
      </c>
      <c r="BA311">
        <v>4.8578999999999997E-2</v>
      </c>
      <c r="BB311">
        <v>4.0270000000000002E-3</v>
      </c>
      <c r="BC311">
        <v>1.7100000000000001E-2</v>
      </c>
    </row>
    <row r="312" spans="1:55">
      <c r="A312" s="2" t="s">
        <v>1306</v>
      </c>
      <c r="B312" s="2" t="s">
        <v>1307</v>
      </c>
      <c r="C312" s="3">
        <v>0</v>
      </c>
      <c r="D312" s="3">
        <v>0</v>
      </c>
      <c r="E312" s="3">
        <v>0</v>
      </c>
      <c r="F312">
        <v>0</v>
      </c>
      <c r="G312">
        <v>0</v>
      </c>
      <c r="H312">
        <v>0</v>
      </c>
      <c r="I312" s="348">
        <f t="shared" si="30"/>
        <v>0</v>
      </c>
      <c r="J312" s="3">
        <v>0</v>
      </c>
      <c r="K312" s="3">
        <v>0</v>
      </c>
      <c r="L312" s="3">
        <v>0</v>
      </c>
      <c r="M312" s="3">
        <v>0</v>
      </c>
      <c r="N312" s="4">
        <v>0</v>
      </c>
      <c r="O312" s="4">
        <v>0</v>
      </c>
      <c r="P312" s="3">
        <v>0</v>
      </c>
      <c r="Q312" s="3">
        <v>0</v>
      </c>
      <c r="R312" s="3">
        <v>0</v>
      </c>
      <c r="S312" s="348">
        <f t="shared" si="31"/>
        <v>0</v>
      </c>
      <c r="T312" s="3">
        <v>0</v>
      </c>
      <c r="U312" s="3">
        <v>0</v>
      </c>
      <c r="V312" s="3">
        <v>0</v>
      </c>
      <c r="W312" s="3">
        <v>0</v>
      </c>
      <c r="X312" s="3">
        <v>0</v>
      </c>
      <c r="Y312" s="2">
        <v>0</v>
      </c>
      <c r="Z312" s="3">
        <v>0</v>
      </c>
      <c r="AA312" s="3">
        <v>0</v>
      </c>
      <c r="AB312" s="3">
        <v>0</v>
      </c>
      <c r="AC312" s="3">
        <v>0</v>
      </c>
      <c r="AD312" s="3">
        <v>522290.8112485538</v>
      </c>
      <c r="AE312" s="3">
        <v>0</v>
      </c>
      <c r="AF312" s="3">
        <v>0</v>
      </c>
      <c r="AG312" s="3">
        <v>0</v>
      </c>
      <c r="AH312" s="3">
        <v>0</v>
      </c>
      <c r="AI312" s="348">
        <f t="shared" si="32"/>
        <v>0</v>
      </c>
      <c r="AJ312" s="3">
        <v>0</v>
      </c>
      <c r="AK312" s="3">
        <v>0</v>
      </c>
      <c r="AL312" s="348">
        <f t="shared" si="33"/>
        <v>0</v>
      </c>
      <c r="AM312" s="3">
        <v>0</v>
      </c>
      <c r="AN312" s="3">
        <v>0</v>
      </c>
      <c r="AO312" s="269">
        <v>0</v>
      </c>
      <c r="AP312" s="269">
        <v>0</v>
      </c>
      <c r="AQ312" s="269">
        <v>0</v>
      </c>
      <c r="AR312" s="174">
        <v>0</v>
      </c>
      <c r="AS312" s="174">
        <v>0</v>
      </c>
      <c r="AT312" s="174">
        <v>0</v>
      </c>
      <c r="AU312" s="174">
        <v>0</v>
      </c>
      <c r="AV312" s="174">
        <v>0</v>
      </c>
      <c r="AW312" s="174">
        <v>0</v>
      </c>
      <c r="AX312" s="67">
        <v>0</v>
      </c>
      <c r="AY312" s="67">
        <v>0</v>
      </c>
      <c r="AZ312" s="206">
        <v>0</v>
      </c>
      <c r="BA312">
        <v>4.8578999999999997E-2</v>
      </c>
      <c r="BB312">
        <v>4.0270000000000002E-3</v>
      </c>
      <c r="BC312">
        <v>1.7100000000000001E-2</v>
      </c>
    </row>
    <row r="313" spans="1:55">
      <c r="A313" s="2" t="s">
        <v>1126</v>
      </c>
      <c r="B313" s="2" t="s">
        <v>1150</v>
      </c>
      <c r="C313" s="3">
        <v>9748.7800000000007</v>
      </c>
      <c r="D313" s="3">
        <v>129</v>
      </c>
      <c r="E313" s="3">
        <v>1257592.8899999999</v>
      </c>
      <c r="F313">
        <v>0</v>
      </c>
      <c r="G313">
        <v>0</v>
      </c>
      <c r="H313">
        <v>25</v>
      </c>
      <c r="I313" s="348">
        <f t="shared" si="30"/>
        <v>25</v>
      </c>
      <c r="J313" s="3">
        <v>0</v>
      </c>
      <c r="K313" s="3">
        <v>153999.96</v>
      </c>
      <c r="L313" s="3">
        <v>18727.23</v>
      </c>
      <c r="M313" s="3">
        <v>0</v>
      </c>
      <c r="N313" s="4">
        <v>172727.19</v>
      </c>
      <c r="O313" s="4">
        <v>0</v>
      </c>
      <c r="P313" s="3">
        <v>0</v>
      </c>
      <c r="Q313" s="3">
        <v>0</v>
      </c>
      <c r="R313" s="3">
        <v>0</v>
      </c>
      <c r="S313" s="348">
        <f t="shared" si="31"/>
        <v>0</v>
      </c>
      <c r="T313" s="3">
        <v>0</v>
      </c>
      <c r="U313" s="3">
        <v>0</v>
      </c>
      <c r="V313" s="3">
        <v>0</v>
      </c>
      <c r="W313" s="3">
        <v>0</v>
      </c>
      <c r="X313" s="3">
        <v>0</v>
      </c>
      <c r="Y313" s="2">
        <v>0</v>
      </c>
      <c r="Z313" s="3">
        <v>0</v>
      </c>
      <c r="AA313" s="3">
        <v>0</v>
      </c>
      <c r="AB313" s="3">
        <v>0</v>
      </c>
      <c r="AC313" s="3">
        <v>0</v>
      </c>
      <c r="AD313" s="3">
        <v>0</v>
      </c>
      <c r="AE313" s="3">
        <v>38143.82</v>
      </c>
      <c r="AF313" s="3">
        <v>67554.710000000006</v>
      </c>
      <c r="AG313" s="3">
        <v>0</v>
      </c>
      <c r="AH313" s="3">
        <v>0</v>
      </c>
      <c r="AI313" s="348">
        <f t="shared" si="32"/>
        <v>0</v>
      </c>
      <c r="AJ313" s="3">
        <v>0</v>
      </c>
      <c r="AK313" s="3">
        <v>0</v>
      </c>
      <c r="AL313" s="348">
        <f t="shared" si="33"/>
        <v>0</v>
      </c>
      <c r="AM313" s="3">
        <v>0</v>
      </c>
      <c r="AN313" s="3">
        <v>0</v>
      </c>
      <c r="AO313" s="269">
        <v>1.06</v>
      </c>
      <c r="AP313" s="269">
        <v>1.06</v>
      </c>
      <c r="AQ313" s="269">
        <v>0</v>
      </c>
      <c r="AR313" s="174">
        <v>65216.05</v>
      </c>
      <c r="AS313" s="174">
        <v>66520</v>
      </c>
      <c r="AT313" s="174">
        <v>96805</v>
      </c>
      <c r="AU313" s="174">
        <v>98741</v>
      </c>
      <c r="AV313" s="174">
        <v>46784.33</v>
      </c>
      <c r="AW313" s="174">
        <v>47720</v>
      </c>
      <c r="AX313" s="67">
        <v>172793.99</v>
      </c>
      <c r="AY313" s="67">
        <v>7451.97</v>
      </c>
      <c r="AZ313" s="206">
        <v>3.4649999999999999</v>
      </c>
      <c r="BA313">
        <v>4.8578999999999997E-2</v>
      </c>
      <c r="BB313">
        <v>4.0270000000000002E-3</v>
      </c>
      <c r="BC313">
        <v>1.7100000000000001E-2</v>
      </c>
    </row>
    <row r="314" spans="1:55">
      <c r="A314" s="2" t="s">
        <v>1308</v>
      </c>
      <c r="B314" s="2" t="s">
        <v>1309</v>
      </c>
      <c r="C314" s="3">
        <v>0</v>
      </c>
      <c r="D314" s="3">
        <v>0</v>
      </c>
      <c r="E314" s="3">
        <v>0</v>
      </c>
      <c r="F314">
        <v>0</v>
      </c>
      <c r="G314">
        <v>0</v>
      </c>
      <c r="H314">
        <v>0</v>
      </c>
      <c r="I314" s="348">
        <f t="shared" si="30"/>
        <v>0</v>
      </c>
      <c r="J314" s="3">
        <v>0</v>
      </c>
      <c r="K314" s="3">
        <v>0</v>
      </c>
      <c r="L314" s="3">
        <v>0</v>
      </c>
      <c r="M314" s="3">
        <v>0</v>
      </c>
      <c r="N314" s="4">
        <v>0</v>
      </c>
      <c r="O314" s="4">
        <v>0</v>
      </c>
      <c r="P314" s="3">
        <v>0</v>
      </c>
      <c r="Q314" s="3">
        <v>0</v>
      </c>
      <c r="R314" s="3">
        <v>0</v>
      </c>
      <c r="S314" s="348">
        <f t="shared" si="31"/>
        <v>0</v>
      </c>
      <c r="T314" s="3">
        <v>0</v>
      </c>
      <c r="U314" s="3">
        <v>0</v>
      </c>
      <c r="V314" s="3">
        <v>0</v>
      </c>
      <c r="W314" s="3">
        <v>0</v>
      </c>
      <c r="X314" s="3">
        <v>0</v>
      </c>
      <c r="Y314" s="2">
        <v>0</v>
      </c>
      <c r="Z314" s="3">
        <v>0</v>
      </c>
      <c r="AA314" s="3">
        <v>0</v>
      </c>
      <c r="AB314" s="3">
        <v>0</v>
      </c>
      <c r="AC314" s="3">
        <v>0</v>
      </c>
      <c r="AD314" s="3">
        <v>0</v>
      </c>
      <c r="AE314" s="3">
        <v>0</v>
      </c>
      <c r="AF314" s="3">
        <v>0</v>
      </c>
      <c r="AG314" s="3">
        <v>0</v>
      </c>
      <c r="AH314" s="3">
        <v>0</v>
      </c>
      <c r="AI314" s="348">
        <f t="shared" si="32"/>
        <v>0</v>
      </c>
      <c r="AJ314" s="3">
        <v>0</v>
      </c>
      <c r="AK314" s="3">
        <v>0</v>
      </c>
      <c r="AL314" s="348">
        <f t="shared" si="33"/>
        <v>0</v>
      </c>
      <c r="AM314" s="3">
        <v>0</v>
      </c>
      <c r="AN314" s="3">
        <v>0</v>
      </c>
      <c r="AO314" s="269">
        <v>0</v>
      </c>
      <c r="AP314" s="269">
        <v>0</v>
      </c>
      <c r="AQ314" s="269">
        <v>0</v>
      </c>
      <c r="AR314" s="174">
        <v>0</v>
      </c>
      <c r="AS314" s="174">
        <v>0</v>
      </c>
      <c r="AT314" s="174">
        <v>0</v>
      </c>
      <c r="AU314" s="174">
        <v>0</v>
      </c>
      <c r="AV314" s="174">
        <v>0</v>
      </c>
      <c r="AW314" s="174">
        <v>0</v>
      </c>
      <c r="AX314" s="67">
        <v>0</v>
      </c>
      <c r="AY314" s="67">
        <v>0</v>
      </c>
      <c r="AZ314" s="206">
        <v>0</v>
      </c>
      <c r="BA314">
        <v>4.8578999999999997E-2</v>
      </c>
      <c r="BB314">
        <v>4.0270000000000002E-3</v>
      </c>
      <c r="BC314">
        <v>1.7100000000000001E-2</v>
      </c>
    </row>
    <row r="315" spans="1:55">
      <c r="A315" s="2" t="s">
        <v>1310</v>
      </c>
      <c r="B315" s="2" t="s">
        <v>1311</v>
      </c>
      <c r="C315" s="3">
        <v>0</v>
      </c>
      <c r="D315" s="3">
        <v>0</v>
      </c>
      <c r="E315" s="3">
        <v>0</v>
      </c>
      <c r="F315">
        <v>0</v>
      </c>
      <c r="G315">
        <v>0</v>
      </c>
      <c r="H315">
        <v>0</v>
      </c>
      <c r="I315" s="348">
        <f t="shared" si="30"/>
        <v>0</v>
      </c>
      <c r="J315" s="3">
        <v>0</v>
      </c>
      <c r="K315" s="3">
        <v>0</v>
      </c>
      <c r="L315" s="3">
        <v>0</v>
      </c>
      <c r="M315" s="3">
        <v>0</v>
      </c>
      <c r="N315" s="4">
        <v>0</v>
      </c>
      <c r="O315" s="4">
        <v>0</v>
      </c>
      <c r="P315" s="3">
        <v>0</v>
      </c>
      <c r="Q315" s="3">
        <v>0</v>
      </c>
      <c r="R315" s="3">
        <v>0</v>
      </c>
      <c r="S315" s="348">
        <f t="shared" si="31"/>
        <v>0</v>
      </c>
      <c r="T315" s="3">
        <v>0</v>
      </c>
      <c r="U315" s="3">
        <v>0</v>
      </c>
      <c r="V315" s="3">
        <v>0</v>
      </c>
      <c r="W315" s="3">
        <v>0</v>
      </c>
      <c r="X315" s="3">
        <v>0</v>
      </c>
      <c r="Y315" s="2">
        <v>0</v>
      </c>
      <c r="Z315" s="3">
        <v>0</v>
      </c>
      <c r="AA315" s="3">
        <v>0</v>
      </c>
      <c r="AB315" s="3">
        <v>0</v>
      </c>
      <c r="AC315" s="3">
        <v>0</v>
      </c>
      <c r="AD315" s="3">
        <v>0</v>
      </c>
      <c r="AE315" s="3">
        <v>0</v>
      </c>
      <c r="AF315" s="3">
        <v>0</v>
      </c>
      <c r="AG315" s="3">
        <v>0</v>
      </c>
      <c r="AH315" s="3">
        <v>0</v>
      </c>
      <c r="AI315" s="348">
        <f t="shared" si="32"/>
        <v>0</v>
      </c>
      <c r="AJ315" s="3">
        <v>0</v>
      </c>
      <c r="AK315" s="3">
        <v>0</v>
      </c>
      <c r="AL315" s="348">
        <f t="shared" si="33"/>
        <v>0</v>
      </c>
      <c r="AM315" s="3">
        <v>0</v>
      </c>
      <c r="AN315" s="3">
        <v>0</v>
      </c>
      <c r="AO315" s="269">
        <v>0</v>
      </c>
      <c r="AP315" s="269">
        <v>0</v>
      </c>
      <c r="AQ315" s="269">
        <v>0</v>
      </c>
      <c r="AR315" s="174">
        <v>0</v>
      </c>
      <c r="AS315" s="174">
        <v>0</v>
      </c>
      <c r="AT315" s="174">
        <v>0</v>
      </c>
      <c r="AU315" s="174">
        <v>0</v>
      </c>
      <c r="AV315" s="174">
        <v>0</v>
      </c>
      <c r="AW315" s="174">
        <v>0</v>
      </c>
      <c r="AX315" s="67">
        <v>0</v>
      </c>
      <c r="AY315" s="67">
        <v>0</v>
      </c>
      <c r="AZ315" s="206">
        <v>0</v>
      </c>
      <c r="BA315">
        <v>4.8578999999999997E-2</v>
      </c>
      <c r="BB315">
        <v>4.0270000000000002E-3</v>
      </c>
      <c r="BC315">
        <v>1.7100000000000001E-2</v>
      </c>
    </row>
    <row r="316" spans="1:55">
      <c r="A316" s="2" t="s">
        <v>1312</v>
      </c>
      <c r="B316" s="2" t="s">
        <v>1313</v>
      </c>
      <c r="C316" s="3">
        <v>0</v>
      </c>
      <c r="D316" s="3">
        <v>0</v>
      </c>
      <c r="E316" s="3">
        <v>0</v>
      </c>
      <c r="F316">
        <v>0</v>
      </c>
      <c r="G316">
        <v>0</v>
      </c>
      <c r="H316">
        <v>0</v>
      </c>
      <c r="I316" s="348">
        <f t="shared" si="30"/>
        <v>0</v>
      </c>
      <c r="J316" s="3">
        <v>0</v>
      </c>
      <c r="K316" s="3">
        <v>0</v>
      </c>
      <c r="L316" s="3">
        <v>0</v>
      </c>
      <c r="M316" s="3">
        <v>0</v>
      </c>
      <c r="N316" s="4">
        <v>0</v>
      </c>
      <c r="O316" s="4">
        <v>0</v>
      </c>
      <c r="P316" s="3">
        <v>0</v>
      </c>
      <c r="Q316" s="3">
        <v>0</v>
      </c>
      <c r="R316" s="3">
        <v>0</v>
      </c>
      <c r="S316" s="348">
        <f t="shared" si="31"/>
        <v>0</v>
      </c>
      <c r="T316" s="3">
        <v>0</v>
      </c>
      <c r="U316" s="3">
        <v>0</v>
      </c>
      <c r="V316" s="3">
        <v>0</v>
      </c>
      <c r="W316" s="3">
        <v>0</v>
      </c>
      <c r="X316" s="3">
        <v>0</v>
      </c>
      <c r="Y316" s="2">
        <v>0</v>
      </c>
      <c r="Z316" s="3">
        <v>0</v>
      </c>
      <c r="AA316" s="3">
        <v>0</v>
      </c>
      <c r="AB316" s="3">
        <v>0</v>
      </c>
      <c r="AC316" s="3">
        <v>0</v>
      </c>
      <c r="AD316" s="3">
        <v>0</v>
      </c>
      <c r="AE316" s="3">
        <v>0</v>
      </c>
      <c r="AF316" s="3">
        <v>0</v>
      </c>
      <c r="AG316" s="3">
        <v>0</v>
      </c>
      <c r="AH316" s="3">
        <v>0</v>
      </c>
      <c r="AI316" s="348">
        <f t="shared" si="32"/>
        <v>0</v>
      </c>
      <c r="AJ316" s="3">
        <v>0</v>
      </c>
      <c r="AK316" s="3">
        <v>0</v>
      </c>
      <c r="AL316" s="348">
        <f t="shared" si="33"/>
        <v>0</v>
      </c>
      <c r="AM316" s="3">
        <v>0</v>
      </c>
      <c r="AN316" s="3">
        <v>0</v>
      </c>
      <c r="AO316" s="269">
        <v>0</v>
      </c>
      <c r="AP316" s="269">
        <v>0</v>
      </c>
      <c r="AQ316" s="269">
        <v>0</v>
      </c>
      <c r="AR316" s="174">
        <v>0</v>
      </c>
      <c r="AS316" s="174">
        <v>0</v>
      </c>
      <c r="AT316" s="174">
        <v>0</v>
      </c>
      <c r="AU316" s="174">
        <v>0</v>
      </c>
      <c r="AV316" s="174">
        <v>0</v>
      </c>
      <c r="AW316" s="174">
        <v>0</v>
      </c>
      <c r="AX316" s="67">
        <v>0</v>
      </c>
      <c r="AY316" s="67">
        <v>0</v>
      </c>
      <c r="AZ316" s="206">
        <v>0</v>
      </c>
      <c r="BA316">
        <v>4.8578999999999997E-2</v>
      </c>
      <c r="BB316">
        <v>4.0270000000000002E-3</v>
      </c>
      <c r="BC316">
        <v>1.7100000000000001E-2</v>
      </c>
    </row>
    <row r="317" spans="1:55">
      <c r="A317" s="2" t="s">
        <v>1314</v>
      </c>
      <c r="B317" s="2" t="s">
        <v>1315</v>
      </c>
      <c r="C317" s="3">
        <v>0</v>
      </c>
      <c r="D317" s="3">
        <v>0</v>
      </c>
      <c r="E317" s="3">
        <v>0</v>
      </c>
      <c r="F317">
        <v>0</v>
      </c>
      <c r="G317">
        <v>0</v>
      </c>
      <c r="H317">
        <v>0</v>
      </c>
      <c r="I317" s="348">
        <f t="shared" si="30"/>
        <v>0</v>
      </c>
      <c r="J317" s="3">
        <v>0</v>
      </c>
      <c r="K317" s="3">
        <v>0</v>
      </c>
      <c r="L317" s="3">
        <v>0</v>
      </c>
      <c r="M317" s="3">
        <v>0</v>
      </c>
      <c r="N317" s="4">
        <v>0</v>
      </c>
      <c r="O317" s="4">
        <v>0</v>
      </c>
      <c r="P317" s="3">
        <v>0</v>
      </c>
      <c r="Q317" s="3">
        <v>0</v>
      </c>
      <c r="R317" s="3">
        <v>0</v>
      </c>
      <c r="S317" s="348">
        <f t="shared" si="31"/>
        <v>0</v>
      </c>
      <c r="T317" s="3">
        <v>0</v>
      </c>
      <c r="U317" s="3">
        <v>0</v>
      </c>
      <c r="V317" s="3">
        <v>0</v>
      </c>
      <c r="W317" s="3">
        <v>0</v>
      </c>
      <c r="X317" s="3">
        <v>0</v>
      </c>
      <c r="Y317" s="2">
        <v>0</v>
      </c>
      <c r="Z317" s="3">
        <v>0</v>
      </c>
      <c r="AA317" s="3">
        <v>0</v>
      </c>
      <c r="AB317" s="3">
        <v>0</v>
      </c>
      <c r="AC317" s="3">
        <v>0</v>
      </c>
      <c r="AD317" s="3">
        <v>0</v>
      </c>
      <c r="AE317" s="3">
        <v>0</v>
      </c>
      <c r="AF317" s="3">
        <v>0</v>
      </c>
      <c r="AG317" s="3">
        <v>0</v>
      </c>
      <c r="AH317" s="3">
        <v>0</v>
      </c>
      <c r="AI317" s="348">
        <f t="shared" si="32"/>
        <v>0</v>
      </c>
      <c r="AJ317" s="3">
        <v>0</v>
      </c>
      <c r="AK317" s="3">
        <v>0</v>
      </c>
      <c r="AL317" s="348">
        <f t="shared" si="33"/>
        <v>0</v>
      </c>
      <c r="AM317" s="3">
        <v>0</v>
      </c>
      <c r="AN317" s="3">
        <v>0</v>
      </c>
      <c r="AO317" s="269">
        <v>0</v>
      </c>
      <c r="AP317" s="269">
        <v>0</v>
      </c>
      <c r="AQ317" s="269">
        <v>0</v>
      </c>
      <c r="AR317" s="174">
        <v>0</v>
      </c>
      <c r="AS317" s="174">
        <v>0</v>
      </c>
      <c r="AT317" s="174">
        <v>0</v>
      </c>
      <c r="AU317" s="174">
        <v>0</v>
      </c>
      <c r="AV317" s="174">
        <v>0</v>
      </c>
      <c r="AW317" s="174">
        <v>0</v>
      </c>
      <c r="AX317" s="67">
        <v>0</v>
      </c>
      <c r="AY317" s="67">
        <v>0</v>
      </c>
      <c r="AZ317" s="206">
        <v>0</v>
      </c>
      <c r="BA317">
        <v>4.8578999999999997E-2</v>
      </c>
      <c r="BB317">
        <v>4.0270000000000002E-3</v>
      </c>
      <c r="BC317">
        <v>1.7100000000000001E-2</v>
      </c>
    </row>
    <row r="318" spans="1:55">
      <c r="A318" s="2" t="s">
        <v>1316</v>
      </c>
      <c r="B318" s="2" t="s">
        <v>1317</v>
      </c>
      <c r="C318" s="3">
        <v>0</v>
      </c>
      <c r="D318" s="3">
        <v>0</v>
      </c>
      <c r="E318" s="3">
        <v>0</v>
      </c>
      <c r="F318">
        <v>0</v>
      </c>
      <c r="G318">
        <v>0</v>
      </c>
      <c r="H318">
        <v>0</v>
      </c>
      <c r="I318" s="348">
        <f t="shared" si="30"/>
        <v>0</v>
      </c>
      <c r="J318" s="3">
        <v>0</v>
      </c>
      <c r="K318" s="3">
        <v>0</v>
      </c>
      <c r="L318" s="3">
        <v>0</v>
      </c>
      <c r="M318" s="3">
        <v>0</v>
      </c>
      <c r="N318" s="4">
        <v>0</v>
      </c>
      <c r="O318" s="4">
        <v>0</v>
      </c>
      <c r="P318" s="3">
        <v>0</v>
      </c>
      <c r="Q318" s="3">
        <v>0</v>
      </c>
      <c r="R318" s="3">
        <v>0</v>
      </c>
      <c r="S318" s="348">
        <f t="shared" si="31"/>
        <v>0</v>
      </c>
      <c r="T318" s="3">
        <v>0</v>
      </c>
      <c r="U318" s="3">
        <v>0</v>
      </c>
      <c r="V318" s="3">
        <v>0</v>
      </c>
      <c r="W318" s="3">
        <v>0</v>
      </c>
      <c r="X318" s="3">
        <v>0</v>
      </c>
      <c r="Y318" s="2">
        <v>0</v>
      </c>
      <c r="Z318" s="3">
        <v>0</v>
      </c>
      <c r="AA318" s="3">
        <v>0</v>
      </c>
      <c r="AB318" s="3">
        <v>0</v>
      </c>
      <c r="AC318" s="3">
        <v>0</v>
      </c>
      <c r="AD318" s="3">
        <v>0</v>
      </c>
      <c r="AE318" s="3">
        <v>0</v>
      </c>
      <c r="AF318" s="3">
        <v>0</v>
      </c>
      <c r="AG318" s="3">
        <v>0</v>
      </c>
      <c r="AH318" s="3">
        <v>0</v>
      </c>
      <c r="AI318" s="348">
        <f t="shared" si="32"/>
        <v>0</v>
      </c>
      <c r="AJ318" s="3">
        <v>0</v>
      </c>
      <c r="AK318" s="3">
        <v>0</v>
      </c>
      <c r="AL318" s="348">
        <f t="shared" si="33"/>
        <v>0</v>
      </c>
      <c r="AM318" s="3">
        <v>0</v>
      </c>
      <c r="AN318" s="3">
        <v>0</v>
      </c>
      <c r="AO318" s="269">
        <v>0</v>
      </c>
      <c r="AP318" s="269">
        <v>0</v>
      </c>
      <c r="AQ318" s="269">
        <v>0</v>
      </c>
      <c r="AR318" s="174">
        <v>0</v>
      </c>
      <c r="AS318" s="174">
        <v>0</v>
      </c>
      <c r="AT318" s="174">
        <v>0</v>
      </c>
      <c r="AU318" s="174">
        <v>0</v>
      </c>
      <c r="AV318" s="174">
        <v>0</v>
      </c>
      <c r="AW318" s="174">
        <v>0</v>
      </c>
      <c r="AX318" s="67">
        <v>0</v>
      </c>
      <c r="AY318" s="67">
        <v>0</v>
      </c>
      <c r="AZ318" s="206">
        <v>0</v>
      </c>
      <c r="BA318">
        <v>4.8578999999999997E-2</v>
      </c>
      <c r="BB318">
        <v>4.0270000000000002E-3</v>
      </c>
      <c r="BC318">
        <v>1.7100000000000001E-2</v>
      </c>
    </row>
    <row r="319" spans="1:55">
      <c r="A319" s="2" t="s">
        <v>1318</v>
      </c>
      <c r="B319" s="2" t="s">
        <v>1319</v>
      </c>
      <c r="C319" s="3">
        <v>0</v>
      </c>
      <c r="D319" s="3">
        <v>0</v>
      </c>
      <c r="E319" s="3">
        <v>0</v>
      </c>
      <c r="F319">
        <v>0</v>
      </c>
      <c r="G319">
        <v>0</v>
      </c>
      <c r="H319">
        <v>0</v>
      </c>
      <c r="I319" s="348">
        <f t="shared" si="30"/>
        <v>0</v>
      </c>
      <c r="J319" s="3">
        <v>0</v>
      </c>
      <c r="K319" s="3">
        <v>0</v>
      </c>
      <c r="L319" s="3">
        <v>0</v>
      </c>
      <c r="M319" s="3">
        <v>0</v>
      </c>
      <c r="N319" s="4">
        <v>0</v>
      </c>
      <c r="O319" s="4">
        <v>0</v>
      </c>
      <c r="P319" s="3">
        <v>0</v>
      </c>
      <c r="Q319" s="3">
        <v>0</v>
      </c>
      <c r="R319" s="3">
        <v>0</v>
      </c>
      <c r="S319" s="348">
        <f t="shared" si="31"/>
        <v>0</v>
      </c>
      <c r="T319" s="3">
        <v>0</v>
      </c>
      <c r="U319" s="3">
        <v>0</v>
      </c>
      <c r="V319" s="3">
        <v>0</v>
      </c>
      <c r="W319" s="3">
        <v>0</v>
      </c>
      <c r="X319" s="3">
        <v>0</v>
      </c>
      <c r="Y319" s="2">
        <v>0</v>
      </c>
      <c r="Z319" s="3">
        <v>0</v>
      </c>
      <c r="AA319" s="3">
        <v>0</v>
      </c>
      <c r="AB319" s="3">
        <v>0</v>
      </c>
      <c r="AC319" s="3">
        <v>0</v>
      </c>
      <c r="AD319" s="3">
        <v>0</v>
      </c>
      <c r="AE319" s="3">
        <v>0</v>
      </c>
      <c r="AF319" s="3">
        <v>0</v>
      </c>
      <c r="AG319" s="3">
        <v>0</v>
      </c>
      <c r="AH319" s="3">
        <v>0</v>
      </c>
      <c r="AI319" s="348">
        <f t="shared" si="32"/>
        <v>0</v>
      </c>
      <c r="AJ319" s="3">
        <v>0</v>
      </c>
      <c r="AK319" s="3">
        <v>0</v>
      </c>
      <c r="AL319" s="348">
        <f t="shared" si="33"/>
        <v>0</v>
      </c>
      <c r="AM319" s="3">
        <v>0</v>
      </c>
      <c r="AN319" s="3">
        <v>0</v>
      </c>
      <c r="AO319" s="269">
        <v>0</v>
      </c>
      <c r="AP319" s="269">
        <v>0</v>
      </c>
      <c r="AQ319" s="269">
        <v>0</v>
      </c>
      <c r="AR319" s="174">
        <v>0</v>
      </c>
      <c r="AS319" s="174">
        <v>0</v>
      </c>
      <c r="AT319" s="174">
        <v>0</v>
      </c>
      <c r="AU319" s="174">
        <v>0</v>
      </c>
      <c r="AV319" s="174">
        <v>0</v>
      </c>
      <c r="AW319" s="174">
        <v>0</v>
      </c>
      <c r="AX319" s="67">
        <v>0</v>
      </c>
      <c r="AY319" s="67">
        <v>0</v>
      </c>
      <c r="AZ319" s="206">
        <v>0</v>
      </c>
      <c r="BA319">
        <v>4.8578999999999997E-2</v>
      </c>
      <c r="BB319">
        <v>4.0270000000000002E-3</v>
      </c>
      <c r="BC319">
        <v>1.7100000000000001E-2</v>
      </c>
    </row>
    <row r="320" spans="1:55">
      <c r="A320" s="2" t="s">
        <v>1320</v>
      </c>
      <c r="B320" s="2" t="s">
        <v>1397</v>
      </c>
      <c r="C320" s="3">
        <v>0</v>
      </c>
      <c r="D320" s="3">
        <v>0</v>
      </c>
      <c r="E320" s="3">
        <v>0</v>
      </c>
      <c r="F320">
        <v>0</v>
      </c>
      <c r="G320">
        <v>0</v>
      </c>
      <c r="H320">
        <v>0</v>
      </c>
      <c r="I320" s="348">
        <f t="shared" si="30"/>
        <v>0</v>
      </c>
      <c r="J320" s="3">
        <v>0</v>
      </c>
      <c r="K320" s="3">
        <v>0</v>
      </c>
      <c r="L320" s="3">
        <v>0</v>
      </c>
      <c r="M320" s="3">
        <v>0</v>
      </c>
      <c r="N320" s="4">
        <v>0</v>
      </c>
      <c r="O320" s="4">
        <v>0</v>
      </c>
      <c r="P320">
        <v>0</v>
      </c>
      <c r="Q320">
        <v>0</v>
      </c>
      <c r="R320">
        <v>0</v>
      </c>
      <c r="S320" s="348">
        <f t="shared" si="31"/>
        <v>0</v>
      </c>
      <c r="T320">
        <v>0</v>
      </c>
      <c r="U320">
        <v>0</v>
      </c>
      <c r="V320">
        <v>0</v>
      </c>
      <c r="W320">
        <v>0</v>
      </c>
      <c r="X320">
        <v>0</v>
      </c>
      <c r="Y320" s="2">
        <v>0</v>
      </c>
      <c r="Z320">
        <v>0</v>
      </c>
      <c r="AA320">
        <v>0</v>
      </c>
      <c r="AB320">
        <v>0</v>
      </c>
      <c r="AC320">
        <v>0</v>
      </c>
      <c r="AD320" s="3">
        <v>0</v>
      </c>
      <c r="AE320">
        <v>0</v>
      </c>
      <c r="AF320">
        <v>0</v>
      </c>
      <c r="AG320" s="3">
        <v>0</v>
      </c>
      <c r="AH320" s="3">
        <v>0</v>
      </c>
      <c r="AI320" s="348">
        <f t="shared" si="32"/>
        <v>0</v>
      </c>
      <c r="AJ320" s="3">
        <v>0</v>
      </c>
      <c r="AK320" s="3">
        <v>0</v>
      </c>
      <c r="AL320" s="348">
        <f t="shared" si="33"/>
        <v>0</v>
      </c>
      <c r="AM320" s="3">
        <v>0</v>
      </c>
      <c r="AN320" s="3">
        <v>0</v>
      </c>
      <c r="AO320" s="3">
        <v>0</v>
      </c>
      <c r="AP320" s="3">
        <v>0</v>
      </c>
      <c r="AQ320" s="3">
        <v>0</v>
      </c>
      <c r="AR320" s="3">
        <v>0</v>
      </c>
      <c r="AS320" s="3">
        <v>0</v>
      </c>
      <c r="AT320" s="3">
        <v>0</v>
      </c>
      <c r="AU320" s="3">
        <v>0</v>
      </c>
      <c r="AV320" s="3">
        <v>0</v>
      </c>
      <c r="AW320" s="3">
        <v>0</v>
      </c>
      <c r="AX320" s="67">
        <v>0</v>
      </c>
      <c r="AY320" s="67">
        <v>0</v>
      </c>
      <c r="AZ320" s="310">
        <v>0</v>
      </c>
      <c r="BA320">
        <v>4.8578999999999997E-2</v>
      </c>
      <c r="BB320">
        <v>4.0270000000000002E-3</v>
      </c>
      <c r="BC320">
        <v>1.7100000000000001E-2</v>
      </c>
    </row>
    <row r="321" spans="1:55">
      <c r="A321" s="2" t="s">
        <v>1321</v>
      </c>
      <c r="B321" s="2" t="s">
        <v>1322</v>
      </c>
      <c r="C321" s="3">
        <v>0</v>
      </c>
      <c r="D321" s="3">
        <v>0</v>
      </c>
      <c r="E321" s="3">
        <v>0</v>
      </c>
      <c r="F321">
        <v>0</v>
      </c>
      <c r="G321">
        <v>0</v>
      </c>
      <c r="H321">
        <v>0</v>
      </c>
      <c r="I321" s="348">
        <f t="shared" si="30"/>
        <v>0</v>
      </c>
      <c r="J321" s="3">
        <v>0</v>
      </c>
      <c r="K321" s="3">
        <v>0</v>
      </c>
      <c r="L321" s="3">
        <v>0</v>
      </c>
      <c r="M321" s="3">
        <v>0</v>
      </c>
      <c r="N321" s="4">
        <v>0</v>
      </c>
      <c r="O321" s="4">
        <v>0</v>
      </c>
      <c r="P321">
        <v>0</v>
      </c>
      <c r="Q321">
        <v>0</v>
      </c>
      <c r="R321">
        <v>0</v>
      </c>
      <c r="S321" s="348">
        <f t="shared" si="31"/>
        <v>0</v>
      </c>
      <c r="T321">
        <v>0</v>
      </c>
      <c r="U321">
        <v>0</v>
      </c>
      <c r="V321">
        <v>0</v>
      </c>
      <c r="W321">
        <v>0</v>
      </c>
      <c r="X321">
        <v>0</v>
      </c>
      <c r="Y321" s="2">
        <v>0</v>
      </c>
      <c r="Z321">
        <v>0</v>
      </c>
      <c r="AA321">
        <v>0</v>
      </c>
      <c r="AB321">
        <v>0</v>
      </c>
      <c r="AC321">
        <v>0</v>
      </c>
      <c r="AD321" s="3">
        <v>0</v>
      </c>
      <c r="AE321">
        <v>0</v>
      </c>
      <c r="AF321">
        <v>0</v>
      </c>
      <c r="AG321" s="3">
        <v>0</v>
      </c>
      <c r="AH321" s="3">
        <v>0</v>
      </c>
      <c r="AI321" s="348">
        <f t="shared" si="32"/>
        <v>0</v>
      </c>
      <c r="AJ321" s="3">
        <v>0</v>
      </c>
      <c r="AK321" s="3">
        <v>0</v>
      </c>
      <c r="AL321" s="348">
        <f t="shared" si="33"/>
        <v>0</v>
      </c>
      <c r="AM321" s="3">
        <v>0</v>
      </c>
      <c r="AN321" s="3">
        <v>0</v>
      </c>
      <c r="AO321" s="3">
        <v>0</v>
      </c>
      <c r="AP321" s="3">
        <v>0</v>
      </c>
      <c r="AQ321" s="3">
        <v>0</v>
      </c>
      <c r="AR321" s="3">
        <v>0</v>
      </c>
      <c r="AS321" s="3">
        <v>0</v>
      </c>
      <c r="AT321" s="3">
        <v>0</v>
      </c>
      <c r="AU321" s="3">
        <v>0</v>
      </c>
      <c r="AV321" s="3">
        <v>0</v>
      </c>
      <c r="AW321" s="3">
        <v>0</v>
      </c>
      <c r="AX321" s="67">
        <v>0</v>
      </c>
      <c r="AY321" s="67">
        <v>0</v>
      </c>
      <c r="AZ321" s="310">
        <v>0</v>
      </c>
      <c r="BA321">
        <v>4.8578999999999997E-2</v>
      </c>
      <c r="BB321">
        <v>4.0270000000000002E-3</v>
      </c>
      <c r="BC321">
        <v>1.7100000000000001E-2</v>
      </c>
    </row>
    <row r="322" spans="1:55">
      <c r="A322" s="2" t="s">
        <v>1398</v>
      </c>
      <c r="B322" s="2" t="s">
        <v>1399</v>
      </c>
      <c r="C322" s="3">
        <v>0</v>
      </c>
      <c r="D322" s="3">
        <v>0</v>
      </c>
      <c r="E322" s="3">
        <v>0</v>
      </c>
      <c r="F322">
        <v>0</v>
      </c>
      <c r="G322">
        <v>0</v>
      </c>
      <c r="H322">
        <v>0</v>
      </c>
      <c r="I322" s="348">
        <f t="shared" si="30"/>
        <v>0</v>
      </c>
      <c r="J322" s="3">
        <v>0</v>
      </c>
      <c r="K322" s="3">
        <v>0</v>
      </c>
      <c r="L322" s="3">
        <v>0</v>
      </c>
      <c r="M322" s="3">
        <v>0</v>
      </c>
      <c r="N322" s="4">
        <v>0</v>
      </c>
      <c r="O322" s="4">
        <v>0</v>
      </c>
      <c r="P322">
        <v>0</v>
      </c>
      <c r="Q322">
        <v>0</v>
      </c>
      <c r="R322">
        <v>0</v>
      </c>
      <c r="S322" s="348">
        <f t="shared" si="31"/>
        <v>0</v>
      </c>
      <c r="T322">
        <v>0</v>
      </c>
      <c r="U322">
        <v>0</v>
      </c>
      <c r="V322">
        <v>0</v>
      </c>
      <c r="W322">
        <v>0</v>
      </c>
      <c r="X322">
        <v>0</v>
      </c>
      <c r="Y322" s="2">
        <v>0</v>
      </c>
      <c r="Z322">
        <v>0</v>
      </c>
      <c r="AA322">
        <v>0</v>
      </c>
      <c r="AB322">
        <v>0</v>
      </c>
      <c r="AC322">
        <v>0</v>
      </c>
      <c r="AD322" s="3">
        <v>0</v>
      </c>
      <c r="AE322">
        <v>0</v>
      </c>
      <c r="AF322">
        <v>0</v>
      </c>
      <c r="AG322" s="3">
        <v>0</v>
      </c>
      <c r="AH322" s="3">
        <v>0</v>
      </c>
      <c r="AI322" s="348">
        <f t="shared" si="32"/>
        <v>0</v>
      </c>
      <c r="AJ322" s="3">
        <v>0</v>
      </c>
      <c r="AK322" s="3">
        <v>0</v>
      </c>
      <c r="AL322" s="348">
        <f t="shared" si="33"/>
        <v>0</v>
      </c>
      <c r="AM322" s="3">
        <v>0</v>
      </c>
      <c r="AN322" s="3">
        <v>0</v>
      </c>
      <c r="AO322" s="3">
        <v>0</v>
      </c>
      <c r="AP322" s="3">
        <v>0</v>
      </c>
      <c r="AQ322" s="3">
        <v>0</v>
      </c>
      <c r="AR322" s="3">
        <v>0</v>
      </c>
      <c r="AS322" s="3">
        <v>0</v>
      </c>
      <c r="AT322" s="3">
        <v>0</v>
      </c>
      <c r="AU322" s="3">
        <v>0</v>
      </c>
      <c r="AV322" s="3">
        <v>0</v>
      </c>
      <c r="AW322" s="3">
        <v>0</v>
      </c>
      <c r="AX322" s="67">
        <v>0</v>
      </c>
      <c r="AY322" s="67">
        <v>0</v>
      </c>
      <c r="AZ322" s="310">
        <v>0</v>
      </c>
      <c r="BA322">
        <v>4.8578999999999997E-2</v>
      </c>
      <c r="BB322">
        <v>4.0270000000000002E-3</v>
      </c>
      <c r="BC322">
        <v>1.7100000000000001E-2</v>
      </c>
    </row>
    <row r="323" spans="1:55">
      <c r="A323" s="2" t="s">
        <v>1323</v>
      </c>
      <c r="B323" s="2" t="s">
        <v>1324</v>
      </c>
      <c r="C323" s="3">
        <v>0</v>
      </c>
      <c r="D323" s="3">
        <v>0</v>
      </c>
      <c r="E323" s="3">
        <v>0</v>
      </c>
      <c r="F323">
        <v>0</v>
      </c>
      <c r="G323">
        <v>0</v>
      </c>
      <c r="H323">
        <v>0</v>
      </c>
      <c r="I323" s="348">
        <f t="shared" si="30"/>
        <v>0</v>
      </c>
      <c r="J323" s="3">
        <v>0</v>
      </c>
      <c r="K323" s="3">
        <v>0</v>
      </c>
      <c r="L323" s="3">
        <v>0</v>
      </c>
      <c r="M323" s="3">
        <v>0</v>
      </c>
      <c r="N323" s="4">
        <v>0</v>
      </c>
      <c r="O323" s="4">
        <v>0</v>
      </c>
      <c r="P323">
        <v>0</v>
      </c>
      <c r="Q323">
        <v>0</v>
      </c>
      <c r="R323">
        <v>0</v>
      </c>
      <c r="S323" s="348">
        <f t="shared" si="31"/>
        <v>0</v>
      </c>
      <c r="T323">
        <v>0</v>
      </c>
      <c r="U323">
        <v>0</v>
      </c>
      <c r="V323">
        <v>0</v>
      </c>
      <c r="W323">
        <v>0</v>
      </c>
      <c r="X323">
        <v>0</v>
      </c>
      <c r="Y323" s="2">
        <v>0</v>
      </c>
      <c r="Z323">
        <v>0</v>
      </c>
      <c r="AA323">
        <v>0</v>
      </c>
      <c r="AB323">
        <v>0</v>
      </c>
      <c r="AC323">
        <v>0</v>
      </c>
      <c r="AD323" s="3">
        <v>0</v>
      </c>
      <c r="AE323">
        <v>0</v>
      </c>
      <c r="AF323">
        <v>0</v>
      </c>
      <c r="AG323" s="3">
        <v>0</v>
      </c>
      <c r="AH323" s="3">
        <v>0</v>
      </c>
      <c r="AI323" s="348">
        <f t="shared" si="32"/>
        <v>0</v>
      </c>
      <c r="AJ323" s="3">
        <v>0</v>
      </c>
      <c r="AK323" s="3">
        <v>0</v>
      </c>
      <c r="AL323" s="348">
        <f t="shared" si="33"/>
        <v>0</v>
      </c>
      <c r="AM323" s="3">
        <v>0</v>
      </c>
      <c r="AN323" s="3">
        <v>0</v>
      </c>
      <c r="AO323" s="3">
        <v>0</v>
      </c>
      <c r="AP323" s="3">
        <v>0</v>
      </c>
      <c r="AQ323" s="3">
        <v>0</v>
      </c>
      <c r="AR323" s="3">
        <v>0</v>
      </c>
      <c r="AS323" s="3">
        <v>0</v>
      </c>
      <c r="AT323" s="3">
        <v>0</v>
      </c>
      <c r="AU323" s="3">
        <v>0</v>
      </c>
      <c r="AV323" s="3">
        <v>0</v>
      </c>
      <c r="AW323" s="3">
        <v>0</v>
      </c>
      <c r="AX323" s="67">
        <v>0</v>
      </c>
      <c r="AY323" s="67">
        <v>0</v>
      </c>
      <c r="AZ323" s="310">
        <v>0</v>
      </c>
      <c r="BA323">
        <v>4.8578999999999997E-2</v>
      </c>
      <c r="BB323">
        <v>4.0270000000000002E-3</v>
      </c>
      <c r="BC323">
        <v>1.7100000000000001E-2</v>
      </c>
    </row>
    <row r="324" spans="1:55">
      <c r="A324" s="2" t="s">
        <v>529</v>
      </c>
      <c r="B324" s="2" t="s">
        <v>530</v>
      </c>
      <c r="C324" s="3">
        <v>9507.09</v>
      </c>
      <c r="D324" s="3">
        <v>480</v>
      </c>
      <c r="E324" s="3">
        <v>4563404.28</v>
      </c>
      <c r="F324">
        <v>5</v>
      </c>
      <c r="G324">
        <v>2</v>
      </c>
      <c r="H324">
        <v>93</v>
      </c>
      <c r="I324" s="348">
        <f t="shared" si="30"/>
        <v>100</v>
      </c>
      <c r="J324" s="3">
        <v>0</v>
      </c>
      <c r="K324" s="3">
        <v>0</v>
      </c>
      <c r="L324" s="3">
        <v>146088.98000000001</v>
      </c>
      <c r="M324" s="3">
        <v>48592.39</v>
      </c>
      <c r="N324" s="4">
        <v>146088.98000000001</v>
      </c>
      <c r="O324" s="4">
        <v>0</v>
      </c>
      <c r="P324">
        <v>10</v>
      </c>
      <c r="Q324">
        <v>8</v>
      </c>
      <c r="R324">
        <v>6</v>
      </c>
      <c r="S324" s="348">
        <f t="shared" si="31"/>
        <v>24</v>
      </c>
      <c r="T324">
        <v>0</v>
      </c>
      <c r="U324">
        <v>24</v>
      </c>
      <c r="V324">
        <v>13620.14</v>
      </c>
      <c r="W324">
        <v>24.55</v>
      </c>
      <c r="X324">
        <v>0.66</v>
      </c>
      <c r="Y324" s="2">
        <v>0</v>
      </c>
      <c r="Z324">
        <v>217535.15</v>
      </c>
      <c r="AA324">
        <v>5883.46</v>
      </c>
      <c r="AB324">
        <v>0</v>
      </c>
      <c r="AC324">
        <v>27933.439999999999</v>
      </c>
      <c r="AD324" s="3">
        <v>342732.08590389712</v>
      </c>
      <c r="AE324">
        <v>146465.87</v>
      </c>
      <c r="AF324">
        <v>206966.93</v>
      </c>
      <c r="AG324" s="3">
        <v>33844.28</v>
      </c>
      <c r="AH324" s="3">
        <v>87028.14</v>
      </c>
      <c r="AI324" s="348">
        <f t="shared" si="32"/>
        <v>120872.42</v>
      </c>
      <c r="AJ324" s="3">
        <v>660483.01049999997</v>
      </c>
      <c r="AK324" s="3">
        <v>997000</v>
      </c>
      <c r="AL324" s="348">
        <f t="shared" si="33"/>
        <v>837558.25037489994</v>
      </c>
      <c r="AM324" s="3">
        <v>440322007</v>
      </c>
      <c r="AN324" s="3">
        <v>455239783</v>
      </c>
      <c r="AO324" s="3">
        <v>1</v>
      </c>
      <c r="AP324" s="3">
        <v>1</v>
      </c>
      <c r="AQ324" s="3">
        <v>0.04</v>
      </c>
      <c r="AR324" s="3">
        <v>65216.05</v>
      </c>
      <c r="AS324" s="3">
        <v>66520</v>
      </c>
      <c r="AT324" s="3">
        <v>96805</v>
      </c>
      <c r="AU324" s="3">
        <v>98741</v>
      </c>
      <c r="AV324" s="3">
        <v>46784.33</v>
      </c>
      <c r="AW324" s="3">
        <v>47720</v>
      </c>
      <c r="AX324" s="67">
        <v>626930.43000000005</v>
      </c>
      <c r="AY324" s="67">
        <v>25022.240000000002</v>
      </c>
      <c r="AZ324" s="310">
        <v>8.2210000000000001</v>
      </c>
      <c r="BA324">
        <v>4.8578999999999997E-2</v>
      </c>
      <c r="BB324">
        <v>4.0270000000000002E-3</v>
      </c>
      <c r="BC324">
        <v>1.7100000000000001E-2</v>
      </c>
    </row>
    <row r="325" spans="1:55">
      <c r="A325" s="2" t="s">
        <v>531</v>
      </c>
      <c r="B325" s="2" t="s">
        <v>532</v>
      </c>
      <c r="C325" s="3">
        <v>25502.25</v>
      </c>
      <c r="D325" s="3">
        <v>13</v>
      </c>
      <c r="E325" s="3">
        <v>331529.25</v>
      </c>
      <c r="F325">
        <v>0</v>
      </c>
      <c r="G325">
        <v>0</v>
      </c>
      <c r="H325">
        <v>4</v>
      </c>
      <c r="I325" s="348">
        <f t="shared" si="30"/>
        <v>4</v>
      </c>
      <c r="J325" s="3">
        <v>0</v>
      </c>
      <c r="K325" s="3">
        <v>0</v>
      </c>
      <c r="L325" s="3">
        <v>5100.66</v>
      </c>
      <c r="M325" s="3">
        <v>0</v>
      </c>
      <c r="N325" s="4">
        <v>5100.66</v>
      </c>
      <c r="O325" s="4">
        <v>0</v>
      </c>
      <c r="P325">
        <v>0</v>
      </c>
      <c r="Q325">
        <v>0</v>
      </c>
      <c r="R325">
        <v>0</v>
      </c>
      <c r="S325" s="348">
        <f t="shared" si="31"/>
        <v>0</v>
      </c>
      <c r="T325">
        <v>0</v>
      </c>
      <c r="U325">
        <v>0</v>
      </c>
      <c r="V325">
        <v>0</v>
      </c>
      <c r="W325">
        <v>0</v>
      </c>
      <c r="X325">
        <v>0</v>
      </c>
      <c r="Y325" s="2">
        <v>0</v>
      </c>
      <c r="Z325">
        <v>0</v>
      </c>
      <c r="AA325">
        <v>0</v>
      </c>
      <c r="AB325">
        <v>0</v>
      </c>
      <c r="AC325">
        <v>13072.93</v>
      </c>
      <c r="AD325" s="3">
        <v>93165.884075910333</v>
      </c>
      <c r="AE325">
        <v>4006.09</v>
      </c>
      <c r="AF325">
        <v>8679.8799999999992</v>
      </c>
      <c r="AG325" s="3">
        <v>0</v>
      </c>
      <c r="AH325" s="3">
        <v>0</v>
      </c>
      <c r="AI325" s="348">
        <f t="shared" si="32"/>
        <v>0</v>
      </c>
      <c r="AJ325" s="3">
        <v>106000</v>
      </c>
      <c r="AK325" s="3">
        <v>73301.8</v>
      </c>
      <c r="AL325" s="348">
        <f t="shared" si="33"/>
        <v>88794.207160000005</v>
      </c>
      <c r="AM325" s="3">
        <v>99447974</v>
      </c>
      <c r="AN325" s="3">
        <v>109028422</v>
      </c>
      <c r="AO325" s="3">
        <v>1</v>
      </c>
      <c r="AP325" s="3">
        <v>1</v>
      </c>
      <c r="AQ325" s="3">
        <v>0</v>
      </c>
      <c r="AR325" s="3">
        <v>65216.05</v>
      </c>
      <c r="AS325" s="3">
        <v>66520</v>
      </c>
      <c r="AT325" s="3">
        <v>96805</v>
      </c>
      <c r="AU325" s="3">
        <v>98741</v>
      </c>
      <c r="AV325" s="3">
        <v>46784.33</v>
      </c>
      <c r="AW325" s="3">
        <v>47720</v>
      </c>
      <c r="AX325" s="67">
        <v>35289.949999999997</v>
      </c>
      <c r="AY325" s="67">
        <v>1967.14</v>
      </c>
      <c r="AZ325" s="310">
        <v>0.54400000000000004</v>
      </c>
      <c r="BA325">
        <v>4.8578999999999997E-2</v>
      </c>
      <c r="BB325">
        <v>4.0270000000000002E-3</v>
      </c>
      <c r="BC325">
        <v>1.7100000000000001E-2</v>
      </c>
    </row>
    <row r="326" spans="1:55">
      <c r="A326" s="2" t="s">
        <v>533</v>
      </c>
      <c r="B326" s="2" t="s">
        <v>534</v>
      </c>
      <c r="C326" s="3">
        <v>8738.4</v>
      </c>
      <c r="D326" s="3">
        <v>5608.32</v>
      </c>
      <c r="E326" s="3">
        <v>49007754.909999996</v>
      </c>
      <c r="F326">
        <v>40.25</v>
      </c>
      <c r="G326">
        <v>61.51</v>
      </c>
      <c r="H326">
        <v>780</v>
      </c>
      <c r="I326" s="348">
        <f t="shared" si="30"/>
        <v>881.76</v>
      </c>
      <c r="J326" s="3">
        <v>608310.56000000006</v>
      </c>
      <c r="K326" s="3">
        <v>6462338.4400000004</v>
      </c>
      <c r="L326" s="3">
        <v>2072623.55</v>
      </c>
      <c r="M326" s="3">
        <v>0</v>
      </c>
      <c r="N326" s="4">
        <v>9143272.5500000007</v>
      </c>
      <c r="O326" s="4">
        <v>398057.23</v>
      </c>
      <c r="P326">
        <v>596</v>
      </c>
      <c r="Q326">
        <v>180</v>
      </c>
      <c r="R326">
        <v>147</v>
      </c>
      <c r="S326" s="348">
        <f t="shared" si="31"/>
        <v>923</v>
      </c>
      <c r="T326">
        <v>1186630.1499999999</v>
      </c>
      <c r="U326">
        <v>280.42</v>
      </c>
      <c r="V326">
        <v>159296.43</v>
      </c>
      <c r="W326">
        <v>305</v>
      </c>
      <c r="X326">
        <v>47</v>
      </c>
      <c r="Y326" s="2">
        <v>108.31</v>
      </c>
      <c r="Z326">
        <v>2701735.56</v>
      </c>
      <c r="AA326">
        <v>415874.26</v>
      </c>
      <c r="AB326">
        <v>1055924.5900000001</v>
      </c>
      <c r="AC326">
        <v>227555.37</v>
      </c>
      <c r="AD326" s="3">
        <v>1683546.5251305781</v>
      </c>
      <c r="AE326">
        <v>863102.44</v>
      </c>
      <c r="AF326">
        <v>1988738.04</v>
      </c>
      <c r="AG326" s="3">
        <v>1026999.04</v>
      </c>
      <c r="AH326" s="3">
        <v>2640854.6800000002</v>
      </c>
      <c r="AI326" s="348">
        <f t="shared" si="32"/>
        <v>3667853.72</v>
      </c>
      <c r="AJ326" s="3">
        <v>5293462.6169999996</v>
      </c>
      <c r="AK326" s="3">
        <v>8915778.3949999996</v>
      </c>
      <c r="AL326" s="348">
        <f t="shared" si="33"/>
        <v>7199525.1793836001</v>
      </c>
      <c r="AM326" s="3">
        <v>3528975078</v>
      </c>
      <c r="AN326" s="3">
        <v>3566311358</v>
      </c>
      <c r="AO326" s="3">
        <v>1</v>
      </c>
      <c r="AP326" s="3">
        <v>1</v>
      </c>
      <c r="AQ326" s="3">
        <v>0.04</v>
      </c>
      <c r="AR326" s="3">
        <v>65216.05</v>
      </c>
      <c r="AS326" s="3">
        <v>66520</v>
      </c>
      <c r="AT326" s="3">
        <v>96805</v>
      </c>
      <c r="AU326" s="3">
        <v>98741</v>
      </c>
      <c r="AV326" s="3">
        <v>46784.33</v>
      </c>
      <c r="AW326" s="3">
        <v>47720</v>
      </c>
      <c r="AX326" s="67">
        <v>6378028.3200000003</v>
      </c>
      <c r="AY326" s="67">
        <v>247743.08</v>
      </c>
      <c r="AZ326" s="310">
        <v>110.746</v>
      </c>
      <c r="BA326">
        <v>4.8578999999999997E-2</v>
      </c>
      <c r="BB326">
        <v>4.0270000000000002E-3</v>
      </c>
      <c r="BC326">
        <v>1.7100000000000001E-2</v>
      </c>
    </row>
    <row r="327" spans="1:55">
      <c r="A327" s="2" t="s">
        <v>535</v>
      </c>
      <c r="B327" s="2" t="s">
        <v>536</v>
      </c>
      <c r="C327" s="3">
        <v>8496.7000000000007</v>
      </c>
      <c r="D327" s="3">
        <v>1419</v>
      </c>
      <c r="E327" s="3">
        <v>12056812.09</v>
      </c>
      <c r="F327">
        <v>22</v>
      </c>
      <c r="G327">
        <v>17</v>
      </c>
      <c r="H327">
        <v>171</v>
      </c>
      <c r="I327" s="348">
        <f t="shared" ref="I327:I376" si="34">H327+G327+F327</f>
        <v>210</v>
      </c>
      <c r="J327" s="3">
        <v>164111.69</v>
      </c>
      <c r="K327" s="3">
        <v>1424354.37</v>
      </c>
      <c r="L327" s="3">
        <v>402845.05</v>
      </c>
      <c r="M327" s="3">
        <v>0</v>
      </c>
      <c r="N327" s="4">
        <v>1991311.11</v>
      </c>
      <c r="O327" s="4">
        <v>212379.84</v>
      </c>
      <c r="P327">
        <v>183</v>
      </c>
      <c r="Q327">
        <v>103</v>
      </c>
      <c r="R327">
        <v>71</v>
      </c>
      <c r="S327" s="348">
        <f t="shared" ref="S327:S376" si="35">R327+P327+Q327</f>
        <v>357</v>
      </c>
      <c r="T327">
        <v>454214.91</v>
      </c>
      <c r="U327">
        <v>70.95</v>
      </c>
      <c r="V327">
        <v>38916.35</v>
      </c>
      <c r="W327">
        <v>119.67</v>
      </c>
      <c r="X327">
        <v>0</v>
      </c>
      <c r="Y327" s="2">
        <v>0</v>
      </c>
      <c r="Z327">
        <v>1038095.1</v>
      </c>
      <c r="AA327">
        <v>0</v>
      </c>
      <c r="AB327">
        <v>0</v>
      </c>
      <c r="AC327">
        <v>63571.02</v>
      </c>
      <c r="AD327" s="3">
        <v>458702.01187009626</v>
      </c>
      <c r="AE327">
        <v>283955.86</v>
      </c>
      <c r="AF327">
        <v>501906.52</v>
      </c>
      <c r="AG327" s="3">
        <v>171982.38</v>
      </c>
      <c r="AH327" s="3">
        <v>442240.39</v>
      </c>
      <c r="AI327" s="348">
        <f t="shared" ref="AI327:AI376" si="36">AH327+AG327</f>
        <v>614222.77</v>
      </c>
      <c r="AJ327" s="3">
        <v>1643456.6984999999</v>
      </c>
      <c r="AK327" s="3">
        <v>2450000</v>
      </c>
      <c r="AL327" s="348">
        <f t="shared" ref="AL327:AL376" si="37">(0.4738*AJ327)+(0.5262*AK327)</f>
        <v>2067859.7837493001</v>
      </c>
      <c r="AM327" s="3">
        <v>1095637799</v>
      </c>
      <c r="AN327" s="3">
        <v>1128829053</v>
      </c>
      <c r="AO327" s="3">
        <v>1</v>
      </c>
      <c r="AP327" s="3">
        <v>1</v>
      </c>
      <c r="AQ327" s="3">
        <v>0</v>
      </c>
      <c r="AR327" s="3">
        <v>65216.05</v>
      </c>
      <c r="AS327" s="3">
        <v>66520</v>
      </c>
      <c r="AT327" s="3">
        <v>96805</v>
      </c>
      <c r="AU327" s="3">
        <v>98741</v>
      </c>
      <c r="AV327" s="3">
        <v>46784.33</v>
      </c>
      <c r="AW327" s="3">
        <v>47720</v>
      </c>
      <c r="AX327" s="67">
        <v>1714812.1</v>
      </c>
      <c r="AY327" s="67">
        <v>63449.89</v>
      </c>
      <c r="AZ327" s="310">
        <v>27.856000000000002</v>
      </c>
      <c r="BA327">
        <v>4.8578999999999997E-2</v>
      </c>
      <c r="BB327">
        <v>4.0270000000000002E-3</v>
      </c>
      <c r="BC327">
        <v>1.7100000000000001E-2</v>
      </c>
    </row>
    <row r="328" spans="1:55">
      <c r="A328" s="2" t="s">
        <v>537</v>
      </c>
      <c r="B328" s="2" t="s">
        <v>538</v>
      </c>
      <c r="C328" s="3">
        <v>12283.23</v>
      </c>
      <c r="D328" s="3">
        <v>209.27</v>
      </c>
      <c r="E328" s="3">
        <v>2570511.39</v>
      </c>
      <c r="F328">
        <v>1</v>
      </c>
      <c r="G328">
        <v>4</v>
      </c>
      <c r="H328">
        <v>29</v>
      </c>
      <c r="I328" s="348">
        <f t="shared" si="34"/>
        <v>34</v>
      </c>
      <c r="J328" s="3">
        <v>37231.019999999997</v>
      </c>
      <c r="K328" s="3">
        <v>226932.29</v>
      </c>
      <c r="L328" s="3">
        <v>30313.59</v>
      </c>
      <c r="M328" s="3">
        <v>0</v>
      </c>
      <c r="N328" s="4">
        <v>294476.90000000002</v>
      </c>
      <c r="O328" s="4">
        <v>9307.76</v>
      </c>
      <c r="P328">
        <v>4</v>
      </c>
      <c r="Q328">
        <v>12</v>
      </c>
      <c r="R328">
        <v>5</v>
      </c>
      <c r="S328" s="348">
        <f t="shared" si="35"/>
        <v>21</v>
      </c>
      <c r="T328">
        <v>0</v>
      </c>
      <c r="U328">
        <v>10.46</v>
      </c>
      <c r="V328">
        <v>5722.99</v>
      </c>
      <c r="W328">
        <v>9</v>
      </c>
      <c r="X328">
        <v>3</v>
      </c>
      <c r="Y328" s="2">
        <v>0</v>
      </c>
      <c r="Z328">
        <v>78171.47</v>
      </c>
      <c r="AA328">
        <v>26077.22</v>
      </c>
      <c r="AB328">
        <v>0</v>
      </c>
      <c r="AC328">
        <v>26739.52</v>
      </c>
      <c r="AD328" s="3">
        <v>134237.83718960383</v>
      </c>
      <c r="AE328">
        <v>59328.36</v>
      </c>
      <c r="AF328">
        <v>71728.19</v>
      </c>
      <c r="AG328" s="3">
        <v>0</v>
      </c>
      <c r="AH328" s="3">
        <v>0</v>
      </c>
      <c r="AI328" s="348">
        <f t="shared" si="36"/>
        <v>0</v>
      </c>
      <c r="AJ328" s="3">
        <v>351325.44449999998</v>
      </c>
      <c r="AK328" s="3">
        <v>543817.34</v>
      </c>
      <c r="AL328" s="348">
        <f t="shared" si="37"/>
        <v>452614.67991209996</v>
      </c>
      <c r="AM328" s="3">
        <v>234216963</v>
      </c>
      <c r="AN328" s="3">
        <v>253635640</v>
      </c>
      <c r="AO328" s="3">
        <v>1</v>
      </c>
      <c r="AP328" s="3">
        <v>1</v>
      </c>
      <c r="AQ328" s="3">
        <v>0</v>
      </c>
      <c r="AR328" s="3">
        <v>65216.05</v>
      </c>
      <c r="AS328" s="3">
        <v>66520</v>
      </c>
      <c r="AT328" s="3">
        <v>96805</v>
      </c>
      <c r="AU328" s="3">
        <v>98741</v>
      </c>
      <c r="AV328" s="3">
        <v>46784.33</v>
      </c>
      <c r="AW328" s="3">
        <v>47720</v>
      </c>
      <c r="AX328" s="67">
        <v>335464.18</v>
      </c>
      <c r="AY328" s="67">
        <v>14580.1</v>
      </c>
      <c r="AZ328" s="310">
        <v>3.4649999999999999</v>
      </c>
      <c r="BA328">
        <v>4.8578999999999997E-2</v>
      </c>
      <c r="BB328">
        <v>4.0270000000000002E-3</v>
      </c>
      <c r="BC328">
        <v>1.7100000000000001E-2</v>
      </c>
    </row>
    <row r="329" spans="1:55">
      <c r="A329" s="2" t="s">
        <v>539</v>
      </c>
      <c r="B329" s="2" t="s">
        <v>540</v>
      </c>
      <c r="C329" s="3">
        <v>9115.2199999999993</v>
      </c>
      <c r="D329" s="3">
        <v>737.95</v>
      </c>
      <c r="E329" s="3">
        <v>6726579.7000000002</v>
      </c>
      <c r="F329">
        <v>2.75</v>
      </c>
      <c r="G329">
        <v>11.8</v>
      </c>
      <c r="H329">
        <v>106.63</v>
      </c>
      <c r="I329" s="348">
        <f t="shared" si="34"/>
        <v>121.17999999999999</v>
      </c>
      <c r="J329" s="3">
        <v>116003.28</v>
      </c>
      <c r="K329" s="3">
        <v>845128.01</v>
      </c>
      <c r="L329" s="3">
        <v>239245.31</v>
      </c>
      <c r="M329" s="3">
        <v>0</v>
      </c>
      <c r="N329" s="4">
        <v>1200376.6000000001</v>
      </c>
      <c r="O329" s="4">
        <v>27034.66</v>
      </c>
      <c r="P329">
        <v>81.25</v>
      </c>
      <c r="Q329">
        <v>45.38</v>
      </c>
      <c r="R329">
        <v>15</v>
      </c>
      <c r="S329" s="348">
        <f t="shared" si="35"/>
        <v>141.63</v>
      </c>
      <c r="T329">
        <v>0</v>
      </c>
      <c r="U329">
        <v>36.9</v>
      </c>
      <c r="V329">
        <v>20923.7</v>
      </c>
      <c r="W329">
        <v>58.57</v>
      </c>
      <c r="X329">
        <v>0</v>
      </c>
      <c r="Y329" s="2">
        <v>0</v>
      </c>
      <c r="Z329">
        <v>518849.21</v>
      </c>
      <c r="AA329">
        <v>0</v>
      </c>
      <c r="AB329">
        <v>0</v>
      </c>
      <c r="AC329">
        <v>68409.78</v>
      </c>
      <c r="AD329" s="3">
        <v>439765.46854053251</v>
      </c>
      <c r="AE329">
        <v>149525.46</v>
      </c>
      <c r="AF329">
        <v>256611.36</v>
      </c>
      <c r="AG329" s="3">
        <v>9200.11</v>
      </c>
      <c r="AH329" s="3">
        <v>23657.42</v>
      </c>
      <c r="AI329" s="348">
        <f t="shared" si="36"/>
        <v>32857.53</v>
      </c>
      <c r="AJ329" s="3">
        <v>1034560.5870000001</v>
      </c>
      <c r="AK329" s="3">
        <v>1918354.24</v>
      </c>
      <c r="AL329" s="348">
        <f t="shared" si="37"/>
        <v>1499612.8072086</v>
      </c>
      <c r="AM329" s="3">
        <v>689707058</v>
      </c>
      <c r="AN329" s="3">
        <v>770984795</v>
      </c>
      <c r="AO329" s="3">
        <v>1</v>
      </c>
      <c r="AP329" s="3">
        <v>1</v>
      </c>
      <c r="AQ329" s="3">
        <v>0.04</v>
      </c>
      <c r="AR329" s="3">
        <v>65216.05</v>
      </c>
      <c r="AS329" s="3">
        <v>66520</v>
      </c>
      <c r="AT329" s="3">
        <v>96805</v>
      </c>
      <c r="AU329" s="3">
        <v>98741</v>
      </c>
      <c r="AV329" s="3">
        <v>46784.33</v>
      </c>
      <c r="AW329" s="3">
        <v>47720</v>
      </c>
      <c r="AX329" s="67">
        <v>913723.81</v>
      </c>
      <c r="AY329" s="67">
        <v>36302.19</v>
      </c>
      <c r="AZ329" s="310">
        <v>14.803000000000001</v>
      </c>
      <c r="BA329">
        <v>4.8578999999999997E-2</v>
      </c>
      <c r="BB329">
        <v>4.0270000000000002E-3</v>
      </c>
      <c r="BC329">
        <v>1.7100000000000001E-2</v>
      </c>
    </row>
    <row r="330" spans="1:55">
      <c r="A330" s="2" t="s">
        <v>541</v>
      </c>
      <c r="B330" s="2" t="s">
        <v>542</v>
      </c>
      <c r="C330" s="3">
        <v>11457.14</v>
      </c>
      <c r="D330" s="3">
        <v>260.97000000000003</v>
      </c>
      <c r="E330" s="3">
        <v>2989969.43</v>
      </c>
      <c r="F330">
        <v>0</v>
      </c>
      <c r="G330">
        <v>1</v>
      </c>
      <c r="H330">
        <v>23</v>
      </c>
      <c r="I330" s="348">
        <f t="shared" si="34"/>
        <v>24</v>
      </c>
      <c r="J330" s="3">
        <v>9608.9500000000007</v>
      </c>
      <c r="K330" s="3">
        <v>190732.83</v>
      </c>
      <c r="L330" s="3">
        <v>23569.99</v>
      </c>
      <c r="M330" s="3">
        <v>0</v>
      </c>
      <c r="N330" s="4">
        <v>223911.77</v>
      </c>
      <c r="O330" s="4">
        <v>0</v>
      </c>
      <c r="P330">
        <v>3</v>
      </c>
      <c r="Q330">
        <v>3</v>
      </c>
      <c r="R330">
        <v>3</v>
      </c>
      <c r="S330" s="348">
        <f t="shared" si="35"/>
        <v>9</v>
      </c>
      <c r="T330">
        <v>0</v>
      </c>
      <c r="U330">
        <v>0</v>
      </c>
      <c r="V330">
        <v>0</v>
      </c>
      <c r="W330">
        <v>12.76</v>
      </c>
      <c r="X330">
        <v>0.85699999999999998</v>
      </c>
      <c r="Y330" s="2">
        <v>0</v>
      </c>
      <c r="Z330">
        <v>110720.58</v>
      </c>
      <c r="AA330">
        <v>7500.69</v>
      </c>
      <c r="AB330">
        <v>0</v>
      </c>
      <c r="AC330">
        <v>28496.46</v>
      </c>
      <c r="AD330" s="3">
        <v>146047.08288988748</v>
      </c>
      <c r="AE330">
        <v>55608.42</v>
      </c>
      <c r="AF330">
        <v>88038.720000000001</v>
      </c>
      <c r="AG330" s="3">
        <v>12247.69</v>
      </c>
      <c r="AH330" s="3">
        <v>31494.07</v>
      </c>
      <c r="AI330" s="348">
        <f t="shared" si="36"/>
        <v>43741.760000000002</v>
      </c>
      <c r="AJ330" s="3">
        <v>266519.98050000001</v>
      </c>
      <c r="AK330" s="3">
        <v>562433</v>
      </c>
      <c r="AL330" s="348">
        <f t="shared" si="37"/>
        <v>422229.41136089998</v>
      </c>
      <c r="AM330" s="3">
        <v>177679987</v>
      </c>
      <c r="AN330" s="3">
        <v>257377898</v>
      </c>
      <c r="AO330" s="3">
        <v>1</v>
      </c>
      <c r="AP330" s="3">
        <v>1</v>
      </c>
      <c r="AQ330" s="3">
        <v>0</v>
      </c>
      <c r="AR330" s="3">
        <v>65216.05</v>
      </c>
      <c r="AS330" s="3">
        <v>66520</v>
      </c>
      <c r="AT330" s="3">
        <v>96805</v>
      </c>
      <c r="AU330" s="3">
        <v>98741</v>
      </c>
      <c r="AV330" s="3">
        <v>46784.33</v>
      </c>
      <c r="AW330" s="3">
        <v>47720</v>
      </c>
      <c r="AX330" s="67">
        <v>394612.06</v>
      </c>
      <c r="AY330" s="67">
        <v>16996.009999999998</v>
      </c>
      <c r="AZ330" s="310">
        <v>5.2530000000000001</v>
      </c>
      <c r="BA330">
        <v>4.8578999999999997E-2</v>
      </c>
      <c r="BB330">
        <v>4.0270000000000002E-3</v>
      </c>
      <c r="BC330">
        <v>1.7100000000000001E-2</v>
      </c>
    </row>
    <row r="331" spans="1:55">
      <c r="A331" s="2" t="s">
        <v>543</v>
      </c>
      <c r="B331" s="2" t="s">
        <v>544</v>
      </c>
      <c r="C331" s="3">
        <v>11763.97</v>
      </c>
      <c r="D331" s="3">
        <v>243.5</v>
      </c>
      <c r="E331" s="3">
        <v>2864525.86</v>
      </c>
      <c r="F331">
        <v>3</v>
      </c>
      <c r="G331">
        <v>3</v>
      </c>
      <c r="H331">
        <v>26</v>
      </c>
      <c r="I331" s="348">
        <f t="shared" si="34"/>
        <v>32</v>
      </c>
      <c r="J331" s="3">
        <v>28974.959999999999</v>
      </c>
      <c r="K331" s="3">
        <v>216744.25</v>
      </c>
      <c r="L331" s="3">
        <v>41386.47</v>
      </c>
      <c r="M331" s="3">
        <v>0</v>
      </c>
      <c r="N331" s="4">
        <v>287105.68</v>
      </c>
      <c r="O331" s="4">
        <v>28974.959999999999</v>
      </c>
      <c r="P331">
        <v>64</v>
      </c>
      <c r="Q331">
        <v>27</v>
      </c>
      <c r="R331">
        <v>24</v>
      </c>
      <c r="S331" s="348">
        <f t="shared" si="35"/>
        <v>115</v>
      </c>
      <c r="T331">
        <v>142597.91</v>
      </c>
      <c r="U331">
        <v>0</v>
      </c>
      <c r="V331">
        <v>0</v>
      </c>
      <c r="W331">
        <v>2.5</v>
      </c>
      <c r="X331">
        <v>2.5</v>
      </c>
      <c r="Y331" s="2">
        <v>0</v>
      </c>
      <c r="Z331">
        <v>21758.49</v>
      </c>
      <c r="AA331">
        <v>21549.4</v>
      </c>
      <c r="AB331">
        <v>0</v>
      </c>
      <c r="AC331">
        <v>53162.95</v>
      </c>
      <c r="AD331" s="3">
        <v>380732.80166047136</v>
      </c>
      <c r="AE331">
        <v>72395.88</v>
      </c>
      <c r="AF331">
        <v>148225.53</v>
      </c>
      <c r="AG331" s="3">
        <v>0</v>
      </c>
      <c r="AH331" s="3">
        <v>0</v>
      </c>
      <c r="AI331" s="348">
        <f t="shared" si="36"/>
        <v>0</v>
      </c>
      <c r="AJ331" s="3">
        <v>560600</v>
      </c>
      <c r="AK331" s="3">
        <v>590000</v>
      </c>
      <c r="AL331" s="348">
        <f t="shared" si="37"/>
        <v>576070.28</v>
      </c>
      <c r="AM331" s="3">
        <v>382612670</v>
      </c>
      <c r="AN331" s="3">
        <v>429735031</v>
      </c>
      <c r="AO331" s="3">
        <v>1</v>
      </c>
      <c r="AP331" s="3">
        <v>1</v>
      </c>
      <c r="AQ331" s="3">
        <v>0</v>
      </c>
      <c r="AR331" s="3">
        <v>65216.05</v>
      </c>
      <c r="AS331" s="3">
        <v>66520</v>
      </c>
      <c r="AT331" s="3">
        <v>96805</v>
      </c>
      <c r="AU331" s="3">
        <v>98741</v>
      </c>
      <c r="AV331" s="3">
        <v>46784.33</v>
      </c>
      <c r="AW331" s="3">
        <v>47720</v>
      </c>
      <c r="AX331" s="67">
        <v>388436.39</v>
      </c>
      <c r="AY331" s="67">
        <v>16895.88</v>
      </c>
      <c r="AZ331" s="310">
        <v>4.8239999999999998</v>
      </c>
      <c r="BA331">
        <v>4.8578999999999997E-2</v>
      </c>
      <c r="BB331">
        <v>4.0270000000000002E-3</v>
      </c>
      <c r="BC331">
        <v>1.7100000000000001E-2</v>
      </c>
    </row>
    <row r="332" spans="1:55">
      <c r="A332" s="2" t="s">
        <v>1135</v>
      </c>
      <c r="B332" s="2" t="s">
        <v>1151</v>
      </c>
      <c r="C332" s="3">
        <v>8646.85</v>
      </c>
      <c r="D332" s="3">
        <v>110</v>
      </c>
      <c r="E332" s="3">
        <v>951153.82</v>
      </c>
      <c r="F332">
        <v>0</v>
      </c>
      <c r="G332">
        <v>0</v>
      </c>
      <c r="H332">
        <v>15.44</v>
      </c>
      <c r="I332" s="348">
        <f t="shared" si="34"/>
        <v>15.44</v>
      </c>
      <c r="J332" s="3">
        <v>0</v>
      </c>
      <c r="K332" s="3">
        <v>113264.45</v>
      </c>
      <c r="L332" s="3">
        <v>23931.42</v>
      </c>
      <c r="M332" s="3">
        <v>0</v>
      </c>
      <c r="N332" s="4">
        <v>137195.87</v>
      </c>
      <c r="O332" s="4">
        <v>0</v>
      </c>
      <c r="P332">
        <v>9</v>
      </c>
      <c r="Q332">
        <v>2</v>
      </c>
      <c r="R332">
        <v>1</v>
      </c>
      <c r="S332" s="348">
        <f t="shared" si="35"/>
        <v>12</v>
      </c>
      <c r="T332">
        <v>0</v>
      </c>
      <c r="U332">
        <v>0</v>
      </c>
      <c r="V332">
        <v>0</v>
      </c>
      <c r="W332">
        <v>0</v>
      </c>
      <c r="X332">
        <v>0</v>
      </c>
      <c r="Y332" s="2">
        <v>0</v>
      </c>
      <c r="Z332">
        <v>0</v>
      </c>
      <c r="AA332">
        <v>0</v>
      </c>
      <c r="AB332">
        <v>0</v>
      </c>
      <c r="AC332">
        <v>0</v>
      </c>
      <c r="AD332" s="3">
        <v>0</v>
      </c>
      <c r="AE332">
        <v>0</v>
      </c>
      <c r="AF332">
        <v>23785.88</v>
      </c>
      <c r="AG332" s="3">
        <v>0</v>
      </c>
      <c r="AH332" s="3">
        <v>0</v>
      </c>
      <c r="AI332" s="348">
        <f t="shared" si="36"/>
        <v>0</v>
      </c>
      <c r="AJ332" s="3">
        <v>0</v>
      </c>
      <c r="AK332" s="3">
        <v>0</v>
      </c>
      <c r="AL332" s="348">
        <f t="shared" si="37"/>
        <v>0</v>
      </c>
      <c r="AM332" s="3">
        <v>0</v>
      </c>
      <c r="AN332" s="3">
        <v>0</v>
      </c>
      <c r="AO332" s="3">
        <v>1</v>
      </c>
      <c r="AP332" s="3">
        <v>1</v>
      </c>
      <c r="AQ332" s="3">
        <v>0.04</v>
      </c>
      <c r="AR332" s="3">
        <v>65216.05</v>
      </c>
      <c r="AS332" s="3">
        <v>66520</v>
      </c>
      <c r="AT332" s="3">
        <v>96805</v>
      </c>
      <c r="AU332" s="3">
        <v>98741</v>
      </c>
      <c r="AV332" s="3">
        <v>46784.33</v>
      </c>
      <c r="AW332" s="3">
        <v>47720</v>
      </c>
      <c r="AX332" s="67">
        <v>148223.95000000001</v>
      </c>
      <c r="AY332" s="67">
        <v>5278.8</v>
      </c>
      <c r="AZ332" s="310">
        <v>0</v>
      </c>
      <c r="BA332">
        <v>4.8578999999999997E-2</v>
      </c>
      <c r="BB332">
        <v>4.0270000000000002E-3</v>
      </c>
      <c r="BC332">
        <v>1.7100000000000001E-2</v>
      </c>
    </row>
    <row r="333" spans="1:55">
      <c r="A333" s="2" t="s">
        <v>1325</v>
      </c>
      <c r="B333" s="2" t="s">
        <v>1326</v>
      </c>
      <c r="C333" s="3">
        <v>0</v>
      </c>
      <c r="D333" s="3">
        <v>0</v>
      </c>
      <c r="E333" s="3">
        <v>0</v>
      </c>
      <c r="F333">
        <v>0</v>
      </c>
      <c r="G333">
        <v>0</v>
      </c>
      <c r="H333">
        <v>0</v>
      </c>
      <c r="I333" s="348">
        <f t="shared" si="34"/>
        <v>0</v>
      </c>
      <c r="J333" s="3">
        <v>0</v>
      </c>
      <c r="K333" s="3">
        <v>0</v>
      </c>
      <c r="L333" s="3">
        <v>0</v>
      </c>
      <c r="M333" s="3">
        <v>0</v>
      </c>
      <c r="N333" s="4">
        <v>0</v>
      </c>
      <c r="O333" s="4">
        <v>0</v>
      </c>
      <c r="P333">
        <v>0</v>
      </c>
      <c r="Q333">
        <v>0</v>
      </c>
      <c r="R333">
        <v>0</v>
      </c>
      <c r="S333" s="348">
        <f t="shared" si="35"/>
        <v>0</v>
      </c>
      <c r="T333">
        <v>0</v>
      </c>
      <c r="U333">
        <v>0</v>
      </c>
      <c r="V333">
        <v>0</v>
      </c>
      <c r="W333">
        <v>0</v>
      </c>
      <c r="X333">
        <v>0</v>
      </c>
      <c r="Y333" s="2">
        <v>0</v>
      </c>
      <c r="Z333">
        <v>0</v>
      </c>
      <c r="AA333">
        <v>0</v>
      </c>
      <c r="AB333">
        <v>0</v>
      </c>
      <c r="AC333">
        <v>0</v>
      </c>
      <c r="AD333" s="3">
        <v>0</v>
      </c>
      <c r="AE333">
        <v>0</v>
      </c>
      <c r="AF333">
        <v>0</v>
      </c>
      <c r="AG333" s="3">
        <v>0</v>
      </c>
      <c r="AH333" s="3">
        <v>0</v>
      </c>
      <c r="AI333" s="348">
        <f t="shared" si="36"/>
        <v>0</v>
      </c>
      <c r="AJ333" s="3">
        <v>0</v>
      </c>
      <c r="AK333" s="3">
        <v>0</v>
      </c>
      <c r="AL333" s="348">
        <f t="shared" si="37"/>
        <v>0</v>
      </c>
      <c r="AM333" s="3">
        <v>0</v>
      </c>
      <c r="AN333" s="3">
        <v>0</v>
      </c>
      <c r="AO333" s="3">
        <v>0</v>
      </c>
      <c r="AP333" s="3">
        <v>0</v>
      </c>
      <c r="AQ333" s="3">
        <v>0</v>
      </c>
      <c r="AR333" s="3">
        <v>0</v>
      </c>
      <c r="AS333" s="3">
        <v>0</v>
      </c>
      <c r="AT333" s="3">
        <v>0</v>
      </c>
      <c r="AU333" s="3">
        <v>0</v>
      </c>
      <c r="AV333" s="3">
        <v>0</v>
      </c>
      <c r="AW333" s="3">
        <v>0</v>
      </c>
      <c r="AX333" s="67">
        <v>0</v>
      </c>
      <c r="AY333" s="67">
        <v>0</v>
      </c>
      <c r="AZ333" s="310">
        <v>0</v>
      </c>
      <c r="BA333">
        <v>4.8578999999999997E-2</v>
      </c>
      <c r="BB333">
        <v>4.0270000000000002E-3</v>
      </c>
      <c r="BC333">
        <v>1.7100000000000001E-2</v>
      </c>
    </row>
    <row r="334" spans="1:55">
      <c r="A334" s="2" t="s">
        <v>545</v>
      </c>
      <c r="B334" s="2" t="s">
        <v>546</v>
      </c>
      <c r="C334" s="3">
        <v>9193.7999999999993</v>
      </c>
      <c r="D334" s="3">
        <v>11575.6</v>
      </c>
      <c r="E334" s="3">
        <v>106423779.39</v>
      </c>
      <c r="F334">
        <v>118.38</v>
      </c>
      <c r="G334">
        <v>127.13</v>
      </c>
      <c r="H334">
        <v>1525.13</v>
      </c>
      <c r="I334" s="348">
        <f t="shared" si="34"/>
        <v>1770.6400000000003</v>
      </c>
      <c r="J334" s="3">
        <v>1335183.02</v>
      </c>
      <c r="K334" s="3">
        <v>13825436.060000001</v>
      </c>
      <c r="L334" s="3">
        <v>3099546.13</v>
      </c>
      <c r="M334" s="3">
        <v>0</v>
      </c>
      <c r="N334" s="4">
        <v>18260165.210000001</v>
      </c>
      <c r="O334" s="4">
        <v>1243286.1299999999</v>
      </c>
      <c r="P334">
        <v>570.13</v>
      </c>
      <c r="Q334">
        <v>245.75</v>
      </c>
      <c r="R334">
        <v>160.25</v>
      </c>
      <c r="S334" s="348">
        <f t="shared" si="35"/>
        <v>976.13</v>
      </c>
      <c r="T334">
        <v>0</v>
      </c>
      <c r="U334">
        <v>578.78</v>
      </c>
      <c r="V334">
        <v>351105.06</v>
      </c>
      <c r="W334">
        <v>575</v>
      </c>
      <c r="X334">
        <v>50</v>
      </c>
      <c r="Y334" s="2">
        <v>0</v>
      </c>
      <c r="Z334">
        <v>5411264.7300000004</v>
      </c>
      <c r="AA334">
        <v>469953.5</v>
      </c>
      <c r="AB334">
        <v>0</v>
      </c>
      <c r="AC334">
        <v>542090.76</v>
      </c>
      <c r="AD334" s="3">
        <v>4175996.6539373733</v>
      </c>
      <c r="AE334">
        <v>794201.33</v>
      </c>
      <c r="AF334">
        <v>2653835.83</v>
      </c>
      <c r="AG334" s="3">
        <v>0</v>
      </c>
      <c r="AH334" s="3">
        <v>0</v>
      </c>
      <c r="AI334" s="348">
        <f t="shared" si="36"/>
        <v>0</v>
      </c>
      <c r="AJ334" s="3">
        <v>23695450.1745</v>
      </c>
      <c r="AK334" s="3">
        <v>29694661.699999999</v>
      </c>
      <c r="AL334" s="348">
        <f t="shared" si="37"/>
        <v>26852235.2792181</v>
      </c>
      <c r="AM334" s="3">
        <v>15796966783</v>
      </c>
      <c r="AN334" s="3">
        <v>15937572972</v>
      </c>
      <c r="AO334" s="3">
        <v>1.1200000000000001</v>
      </c>
      <c r="AP334" s="3">
        <v>1.1200000000000001</v>
      </c>
      <c r="AQ334" s="3">
        <v>0</v>
      </c>
      <c r="AR334" s="3">
        <v>65216.05</v>
      </c>
      <c r="AS334" s="3">
        <v>66520</v>
      </c>
      <c r="AT334" s="3">
        <v>96805</v>
      </c>
      <c r="AU334" s="3">
        <v>98741</v>
      </c>
      <c r="AV334" s="3">
        <v>46784.33</v>
      </c>
      <c r="AW334" s="3">
        <v>47720</v>
      </c>
      <c r="AX334" s="67">
        <v>13922657.189999999</v>
      </c>
      <c r="AY334" s="67">
        <v>578763.36</v>
      </c>
      <c r="AZ334" s="310">
        <v>228.69</v>
      </c>
      <c r="BA334">
        <v>4.8578999999999997E-2</v>
      </c>
      <c r="BB334">
        <v>4.0270000000000002E-3</v>
      </c>
      <c r="BC334">
        <v>1.7100000000000001E-2</v>
      </c>
    </row>
    <row r="335" spans="1:55">
      <c r="A335" s="2" t="s">
        <v>547</v>
      </c>
      <c r="B335" s="2" t="s">
        <v>548</v>
      </c>
      <c r="C335" s="3">
        <v>9241.4500000000007</v>
      </c>
      <c r="D335" s="3">
        <v>4638</v>
      </c>
      <c r="E335" s="3">
        <v>42861825.850000001</v>
      </c>
      <c r="F335">
        <v>66</v>
      </c>
      <c r="G335">
        <v>61</v>
      </c>
      <c r="H335">
        <v>680</v>
      </c>
      <c r="I335" s="348">
        <f t="shared" si="34"/>
        <v>807</v>
      </c>
      <c r="J335" s="3">
        <v>642359.34</v>
      </c>
      <c r="K335" s="3">
        <v>5691036.6399999997</v>
      </c>
      <c r="L335" s="3">
        <v>1430799.8</v>
      </c>
      <c r="M335" s="3">
        <v>0</v>
      </c>
      <c r="N335" s="4">
        <v>7764195.7799999993</v>
      </c>
      <c r="O335" s="4">
        <v>695011.75</v>
      </c>
      <c r="P335">
        <v>232</v>
      </c>
      <c r="Q335">
        <v>111</v>
      </c>
      <c r="R335">
        <v>90</v>
      </c>
      <c r="S335" s="348">
        <f t="shared" si="35"/>
        <v>433</v>
      </c>
      <c r="T335">
        <v>0</v>
      </c>
      <c r="U335">
        <v>231.9</v>
      </c>
      <c r="V335">
        <v>140673.85</v>
      </c>
      <c r="W335">
        <v>230</v>
      </c>
      <c r="X335">
        <v>11</v>
      </c>
      <c r="Y335" s="2">
        <v>0</v>
      </c>
      <c r="Z335">
        <v>2164549.12</v>
      </c>
      <c r="AA335">
        <v>103407.54</v>
      </c>
      <c r="AB335">
        <v>0</v>
      </c>
      <c r="AC335">
        <v>336201.76</v>
      </c>
      <c r="AD335" s="3">
        <v>2664324.7219793699</v>
      </c>
      <c r="AE335">
        <v>515804.11</v>
      </c>
      <c r="AF335">
        <v>1506316.59</v>
      </c>
      <c r="AG335" s="3">
        <v>270419.78000000003</v>
      </c>
      <c r="AH335" s="3">
        <v>695365.15</v>
      </c>
      <c r="AI335" s="348">
        <f t="shared" si="36"/>
        <v>965784.93</v>
      </c>
      <c r="AJ335" s="3">
        <v>7177057.6500000004</v>
      </c>
      <c r="AK335" s="3">
        <v>11608799.237500001</v>
      </c>
      <c r="AL335" s="348">
        <f t="shared" si="37"/>
        <v>9509040.0733425003</v>
      </c>
      <c r="AM335" s="3">
        <v>4784705100</v>
      </c>
      <c r="AN335" s="3">
        <v>4643519695</v>
      </c>
      <c r="AO335" s="3">
        <v>1.1200000000000001</v>
      </c>
      <c r="AP335" s="3">
        <v>1.1200000000000001</v>
      </c>
      <c r="AQ335" s="3">
        <v>0</v>
      </c>
      <c r="AR335" s="3">
        <v>65216.05</v>
      </c>
      <c r="AS335" s="3">
        <v>66520</v>
      </c>
      <c r="AT335" s="3">
        <v>96805</v>
      </c>
      <c r="AU335" s="3">
        <v>98741</v>
      </c>
      <c r="AV335" s="3">
        <v>46784.33</v>
      </c>
      <c r="AW335" s="3">
        <v>47720</v>
      </c>
      <c r="AX335" s="67">
        <v>5631561.0199999996</v>
      </c>
      <c r="AY335" s="67">
        <v>235543.67</v>
      </c>
      <c r="AZ335" s="310">
        <v>94.846000000000004</v>
      </c>
      <c r="BA335">
        <v>4.8578999999999997E-2</v>
      </c>
      <c r="BB335">
        <v>4.0270000000000002E-3</v>
      </c>
      <c r="BC335">
        <v>1.7100000000000001E-2</v>
      </c>
    </row>
    <row r="336" spans="1:55">
      <c r="A336" s="2" t="s">
        <v>549</v>
      </c>
      <c r="B336" s="2" t="s">
        <v>550</v>
      </c>
      <c r="C336" s="3">
        <v>9462.81</v>
      </c>
      <c r="D336" s="3">
        <v>2209.7600000000002</v>
      </c>
      <c r="E336" s="3">
        <v>20910532.57</v>
      </c>
      <c r="F336">
        <v>30</v>
      </c>
      <c r="G336">
        <v>55</v>
      </c>
      <c r="H336">
        <v>330</v>
      </c>
      <c r="I336" s="348">
        <f t="shared" si="34"/>
        <v>415</v>
      </c>
      <c r="J336" s="3">
        <v>590273.04</v>
      </c>
      <c r="K336" s="3">
        <v>2763668.73</v>
      </c>
      <c r="L336" s="3">
        <v>604215.46</v>
      </c>
      <c r="M336" s="3">
        <v>0</v>
      </c>
      <c r="N336" s="4">
        <v>3958157.23</v>
      </c>
      <c r="O336" s="4">
        <v>321967.11</v>
      </c>
      <c r="P336">
        <v>66</v>
      </c>
      <c r="Q336">
        <v>27</v>
      </c>
      <c r="R336">
        <v>31</v>
      </c>
      <c r="S336" s="348">
        <f t="shared" si="35"/>
        <v>124</v>
      </c>
      <c r="T336">
        <v>0</v>
      </c>
      <c r="U336">
        <v>110.49</v>
      </c>
      <c r="V336">
        <v>69125.02</v>
      </c>
      <c r="W336">
        <v>68</v>
      </c>
      <c r="X336">
        <v>9</v>
      </c>
      <c r="Y336" s="2">
        <v>0</v>
      </c>
      <c r="Z336">
        <v>652348.87</v>
      </c>
      <c r="AA336">
        <v>86368.14</v>
      </c>
      <c r="AB336">
        <v>0</v>
      </c>
      <c r="AC336">
        <v>141229.35</v>
      </c>
      <c r="AD336" s="3">
        <v>1286600.2707389616</v>
      </c>
      <c r="AE336">
        <v>323344.18</v>
      </c>
      <c r="AF336">
        <v>717987.13</v>
      </c>
      <c r="AG336" s="3">
        <v>0</v>
      </c>
      <c r="AH336" s="3">
        <v>0</v>
      </c>
      <c r="AI336" s="348">
        <f t="shared" si="36"/>
        <v>0</v>
      </c>
      <c r="AJ336" s="3">
        <v>5462275</v>
      </c>
      <c r="AK336" s="3">
        <v>5678018.9400000004</v>
      </c>
      <c r="AL336" s="348">
        <f t="shared" si="37"/>
        <v>5575799.461228</v>
      </c>
      <c r="AM336" s="3">
        <v>4290480814</v>
      </c>
      <c r="AN336" s="3">
        <v>4121984219</v>
      </c>
      <c r="AO336" s="3">
        <v>1.1200000000000001</v>
      </c>
      <c r="AP336" s="3">
        <v>1.1200000000000001</v>
      </c>
      <c r="AQ336" s="3">
        <v>0.04</v>
      </c>
      <c r="AR336" s="3">
        <v>65216.05</v>
      </c>
      <c r="AS336" s="3">
        <v>66520</v>
      </c>
      <c r="AT336" s="3">
        <v>96805</v>
      </c>
      <c r="AU336" s="3">
        <v>98741</v>
      </c>
      <c r="AV336" s="3">
        <v>46784.33</v>
      </c>
      <c r="AW336" s="3">
        <v>47720</v>
      </c>
      <c r="AX336" s="67">
        <v>2706549.41</v>
      </c>
      <c r="AY336" s="67">
        <v>117615.37</v>
      </c>
      <c r="AZ336" s="310">
        <v>44.832999999999998</v>
      </c>
      <c r="BA336">
        <v>4.8578999999999997E-2</v>
      </c>
      <c r="BB336">
        <v>4.0270000000000002E-3</v>
      </c>
      <c r="BC336">
        <v>1.7100000000000001E-2</v>
      </c>
    </row>
    <row r="337" spans="1:55">
      <c r="A337" s="2" t="s">
        <v>551</v>
      </c>
      <c r="B337" s="2" t="s">
        <v>552</v>
      </c>
      <c r="C337" s="3">
        <v>8851.6</v>
      </c>
      <c r="D337" s="3">
        <v>3415</v>
      </c>
      <c r="E337" s="3">
        <v>30228208.539999999</v>
      </c>
      <c r="F337">
        <v>35</v>
      </c>
      <c r="G337">
        <v>60</v>
      </c>
      <c r="H337">
        <v>475</v>
      </c>
      <c r="I337" s="348">
        <f t="shared" si="34"/>
        <v>570</v>
      </c>
      <c r="J337" s="3">
        <v>604077.06000000006</v>
      </c>
      <c r="K337" s="3">
        <v>4006183.02</v>
      </c>
      <c r="L337" s="3">
        <v>799011.8</v>
      </c>
      <c r="M337" s="3">
        <v>0</v>
      </c>
      <c r="N337" s="4">
        <v>5409271.8799999999</v>
      </c>
      <c r="O337" s="4">
        <v>352378.29</v>
      </c>
      <c r="P337">
        <v>250</v>
      </c>
      <c r="Q337">
        <v>115</v>
      </c>
      <c r="R337">
        <v>80</v>
      </c>
      <c r="S337" s="348">
        <f t="shared" si="35"/>
        <v>445</v>
      </c>
      <c r="T337">
        <v>0</v>
      </c>
      <c r="U337">
        <v>170.75</v>
      </c>
      <c r="V337">
        <v>98672.01</v>
      </c>
      <c r="W337">
        <v>195</v>
      </c>
      <c r="X337">
        <v>17</v>
      </c>
      <c r="Y337" s="2">
        <v>0</v>
      </c>
      <c r="Z337">
        <v>1763491.56</v>
      </c>
      <c r="AA337">
        <v>153491.54999999999</v>
      </c>
      <c r="AB337">
        <v>0</v>
      </c>
      <c r="AC337">
        <v>176559.28</v>
      </c>
      <c r="AD337" s="3">
        <v>1460281.933737807</v>
      </c>
      <c r="AE337">
        <v>5018.93</v>
      </c>
      <c r="AF337">
        <v>697228.7</v>
      </c>
      <c r="AG337" s="3">
        <v>353704.33</v>
      </c>
      <c r="AH337" s="3">
        <v>909525.43</v>
      </c>
      <c r="AI337" s="348">
        <f t="shared" si="36"/>
        <v>1263229.76</v>
      </c>
      <c r="AJ337" s="3">
        <v>3921856.6260000002</v>
      </c>
      <c r="AK337" s="3">
        <v>6450000</v>
      </c>
      <c r="AL337" s="348">
        <f t="shared" si="37"/>
        <v>5252165.6693987995</v>
      </c>
      <c r="AM337" s="3">
        <v>2614571084</v>
      </c>
      <c r="AN337" s="3">
        <v>2717704712</v>
      </c>
      <c r="AO337" s="3">
        <v>1.06</v>
      </c>
      <c r="AP337" s="3">
        <v>1.06</v>
      </c>
      <c r="AQ337" s="3">
        <v>0</v>
      </c>
      <c r="AR337" s="3">
        <v>65216.05</v>
      </c>
      <c r="AS337" s="3">
        <v>66520</v>
      </c>
      <c r="AT337" s="3">
        <v>96805</v>
      </c>
      <c r="AU337" s="3">
        <v>98741</v>
      </c>
      <c r="AV337" s="3">
        <v>46784.33</v>
      </c>
      <c r="AW337" s="3">
        <v>47720</v>
      </c>
      <c r="AX337" s="67">
        <v>3766228.28</v>
      </c>
      <c r="AY337" s="67">
        <v>149784.38</v>
      </c>
      <c r="AZ337" s="310">
        <v>67.78</v>
      </c>
      <c r="BA337">
        <v>4.8578999999999997E-2</v>
      </c>
      <c r="BB337">
        <v>4.0270000000000002E-3</v>
      </c>
      <c r="BC337">
        <v>1.7100000000000001E-2</v>
      </c>
    </row>
    <row r="338" spans="1:55">
      <c r="A338" s="2" t="s">
        <v>553</v>
      </c>
      <c r="B338" s="2" t="s">
        <v>554</v>
      </c>
      <c r="C338" s="3">
        <v>8800.92</v>
      </c>
      <c r="D338" s="3">
        <v>1725</v>
      </c>
      <c r="E338" s="3">
        <v>15181588.48</v>
      </c>
      <c r="F338">
        <v>16</v>
      </c>
      <c r="G338">
        <v>20</v>
      </c>
      <c r="H338">
        <v>180</v>
      </c>
      <c r="I338" s="348">
        <f t="shared" si="34"/>
        <v>216</v>
      </c>
      <c r="J338" s="3">
        <v>200772.75</v>
      </c>
      <c r="K338" s="3">
        <v>1559540.48</v>
      </c>
      <c r="L338" s="3">
        <v>302773.92</v>
      </c>
      <c r="M338" s="3">
        <v>0</v>
      </c>
      <c r="N338" s="4">
        <v>2063087.15</v>
      </c>
      <c r="O338" s="4">
        <v>160618.20000000001</v>
      </c>
      <c r="P338">
        <v>108</v>
      </c>
      <c r="Q338">
        <v>65</v>
      </c>
      <c r="R338">
        <v>15</v>
      </c>
      <c r="S338" s="348">
        <f t="shared" si="35"/>
        <v>188</v>
      </c>
      <c r="T338">
        <v>0</v>
      </c>
      <c r="U338">
        <v>86.25</v>
      </c>
      <c r="V338">
        <v>49888.09</v>
      </c>
      <c r="W338">
        <v>48</v>
      </c>
      <c r="X338">
        <v>0</v>
      </c>
      <c r="Y338" s="2">
        <v>0</v>
      </c>
      <c r="Z338">
        <v>433966.23</v>
      </c>
      <c r="AA338">
        <v>0</v>
      </c>
      <c r="AB338">
        <v>0</v>
      </c>
      <c r="AC338">
        <v>158086.35</v>
      </c>
      <c r="AD338" s="3">
        <v>1004290.1860690949</v>
      </c>
      <c r="AE338">
        <v>0</v>
      </c>
      <c r="AF338">
        <v>419080.02</v>
      </c>
      <c r="AG338" s="3">
        <v>226592.62</v>
      </c>
      <c r="AH338" s="3">
        <v>582666.74</v>
      </c>
      <c r="AI338" s="348">
        <f t="shared" si="36"/>
        <v>809259.36</v>
      </c>
      <c r="AJ338" s="3">
        <v>1994946.3345000001</v>
      </c>
      <c r="AK338" s="3">
        <v>3227554.395</v>
      </c>
      <c r="AL338" s="348">
        <f t="shared" si="37"/>
        <v>2643544.6959351003</v>
      </c>
      <c r="AM338" s="3">
        <v>1329964223</v>
      </c>
      <c r="AN338" s="3">
        <v>1291021758</v>
      </c>
      <c r="AO338" s="3">
        <v>1.06</v>
      </c>
      <c r="AP338" s="3">
        <v>1.06</v>
      </c>
      <c r="AQ338" s="3">
        <v>0</v>
      </c>
      <c r="AR338" s="3">
        <v>65216.05</v>
      </c>
      <c r="AS338" s="3">
        <v>66520</v>
      </c>
      <c r="AT338" s="3">
        <v>96805</v>
      </c>
      <c r="AU338" s="3">
        <v>98741</v>
      </c>
      <c r="AV338" s="3">
        <v>46784.33</v>
      </c>
      <c r="AW338" s="3">
        <v>47720</v>
      </c>
      <c r="AX338" s="67">
        <v>1861926.04</v>
      </c>
      <c r="AY338" s="67">
        <v>73776.759999999995</v>
      </c>
      <c r="AZ338" s="310">
        <v>31.321000000000002</v>
      </c>
      <c r="BA338">
        <v>4.8578999999999997E-2</v>
      </c>
      <c r="BB338">
        <v>4.0270000000000002E-3</v>
      </c>
      <c r="BC338">
        <v>1.7100000000000001E-2</v>
      </c>
    </row>
    <row r="339" spans="1:55">
      <c r="A339" s="2" t="s">
        <v>555</v>
      </c>
      <c r="B339" s="2" t="s">
        <v>556</v>
      </c>
      <c r="C339" s="3">
        <v>9012.3700000000008</v>
      </c>
      <c r="D339" s="3">
        <v>1927.6</v>
      </c>
      <c r="E339" s="3">
        <v>17372247.030000001</v>
      </c>
      <c r="F339">
        <v>16</v>
      </c>
      <c r="G339">
        <v>31</v>
      </c>
      <c r="H339">
        <v>322</v>
      </c>
      <c r="I339" s="348">
        <f t="shared" si="34"/>
        <v>369</v>
      </c>
      <c r="J339" s="3">
        <v>319469.99</v>
      </c>
      <c r="K339" s="3">
        <v>2314759.79</v>
      </c>
      <c r="L339" s="3">
        <v>645796.31999999995</v>
      </c>
      <c r="M339" s="3">
        <v>0</v>
      </c>
      <c r="N339" s="4">
        <v>3280026.1</v>
      </c>
      <c r="O339" s="4">
        <v>164887.74</v>
      </c>
      <c r="P339">
        <v>186</v>
      </c>
      <c r="Q339">
        <v>75</v>
      </c>
      <c r="R339">
        <v>52</v>
      </c>
      <c r="S339" s="348">
        <f t="shared" si="35"/>
        <v>313</v>
      </c>
      <c r="T339">
        <v>415767.51</v>
      </c>
      <c r="U339">
        <v>96.38</v>
      </c>
      <c r="V339">
        <v>55710.03</v>
      </c>
      <c r="W339">
        <v>75</v>
      </c>
      <c r="X339">
        <v>0</v>
      </c>
      <c r="Y339" s="2">
        <v>0</v>
      </c>
      <c r="Z339">
        <v>678143.6</v>
      </c>
      <c r="AA339">
        <v>0</v>
      </c>
      <c r="AB339">
        <v>0</v>
      </c>
      <c r="AC339">
        <v>148196.53</v>
      </c>
      <c r="AD339" s="3">
        <v>1292236.7476192554</v>
      </c>
      <c r="AE339">
        <v>396795.99</v>
      </c>
      <c r="AF339">
        <v>629473.23</v>
      </c>
      <c r="AG339" s="3">
        <v>337705.5</v>
      </c>
      <c r="AH339" s="3">
        <v>868385.58</v>
      </c>
      <c r="AI339" s="348">
        <f t="shared" si="36"/>
        <v>1206091.08</v>
      </c>
      <c r="AJ339" s="3">
        <v>1672292.5455</v>
      </c>
      <c r="AK339" s="3">
        <v>2753008.125</v>
      </c>
      <c r="AL339" s="348">
        <f t="shared" si="37"/>
        <v>2240965.0834328998</v>
      </c>
      <c r="AM339" s="3">
        <v>1114861697</v>
      </c>
      <c r="AN339" s="3">
        <v>1101203250</v>
      </c>
      <c r="AO339" s="3">
        <v>1.06</v>
      </c>
      <c r="AP339" s="3">
        <v>1.06</v>
      </c>
      <c r="AQ339" s="3">
        <v>0</v>
      </c>
      <c r="AR339" s="3">
        <v>65216.05</v>
      </c>
      <c r="AS339" s="3">
        <v>66520</v>
      </c>
      <c r="AT339" s="3">
        <v>96805</v>
      </c>
      <c r="AU339" s="3">
        <v>98741</v>
      </c>
      <c r="AV339" s="3">
        <v>46784.33</v>
      </c>
      <c r="AW339" s="3">
        <v>47720</v>
      </c>
      <c r="AX339" s="67">
        <v>2409833.71</v>
      </c>
      <c r="AY339" s="67">
        <v>98844.07</v>
      </c>
      <c r="AZ339" s="310">
        <v>49.393000000000001</v>
      </c>
      <c r="BA339">
        <v>4.8578999999999997E-2</v>
      </c>
      <c r="BB339">
        <v>4.0270000000000002E-3</v>
      </c>
      <c r="BC339">
        <v>1.7100000000000001E-2</v>
      </c>
    </row>
    <row r="340" spans="1:55">
      <c r="A340" s="2" t="s">
        <v>557</v>
      </c>
      <c r="B340" s="2" t="s">
        <v>558</v>
      </c>
      <c r="C340" s="3">
        <v>9195.4</v>
      </c>
      <c r="D340" s="3">
        <v>1788</v>
      </c>
      <c r="E340" s="3">
        <v>16441367.300000001</v>
      </c>
      <c r="F340">
        <v>18</v>
      </c>
      <c r="G340">
        <v>32</v>
      </c>
      <c r="H340">
        <v>321</v>
      </c>
      <c r="I340" s="348">
        <f t="shared" si="34"/>
        <v>371</v>
      </c>
      <c r="J340" s="3">
        <v>335921.07</v>
      </c>
      <c r="K340" s="3">
        <v>2187097.9700000002</v>
      </c>
      <c r="L340" s="3">
        <v>618271.99</v>
      </c>
      <c r="M340" s="3">
        <v>0</v>
      </c>
      <c r="N340" s="4">
        <v>3141291.0300000003</v>
      </c>
      <c r="O340" s="4">
        <v>188955.6</v>
      </c>
      <c r="P340">
        <v>70</v>
      </c>
      <c r="Q340">
        <v>50</v>
      </c>
      <c r="R340">
        <v>20</v>
      </c>
      <c r="S340" s="348">
        <f t="shared" si="35"/>
        <v>140</v>
      </c>
      <c r="T340">
        <v>0</v>
      </c>
      <c r="U340">
        <v>89.4</v>
      </c>
      <c r="V340">
        <v>54267.45</v>
      </c>
      <c r="W340">
        <v>96</v>
      </c>
      <c r="X340">
        <v>12</v>
      </c>
      <c r="Y340" s="2">
        <v>0</v>
      </c>
      <c r="Z340">
        <v>903433.31</v>
      </c>
      <c r="AA340">
        <v>112901.29</v>
      </c>
      <c r="AB340">
        <v>0</v>
      </c>
      <c r="AC340">
        <v>216487.15</v>
      </c>
      <c r="AD340" s="3">
        <v>1708527.1462684162</v>
      </c>
      <c r="AE340">
        <v>294940.90000000002</v>
      </c>
      <c r="AF340">
        <v>655740.34</v>
      </c>
      <c r="AG340" s="3">
        <v>61749.919999999998</v>
      </c>
      <c r="AH340" s="3">
        <v>158785.51</v>
      </c>
      <c r="AI340" s="348">
        <f t="shared" si="36"/>
        <v>220535.43</v>
      </c>
      <c r="AJ340" s="3">
        <v>2782405.4610000001</v>
      </c>
      <c r="AK340" s="3">
        <v>4479579.51</v>
      </c>
      <c r="AL340" s="348">
        <f t="shared" si="37"/>
        <v>3675458.4455837999</v>
      </c>
      <c r="AM340" s="3">
        <v>1854936974</v>
      </c>
      <c r="AN340" s="3">
        <v>1791831804</v>
      </c>
      <c r="AO340" s="3">
        <v>1.1200000000000001</v>
      </c>
      <c r="AP340" s="3">
        <v>1.1200000000000001</v>
      </c>
      <c r="AQ340" s="3">
        <v>0</v>
      </c>
      <c r="AR340" s="3">
        <v>65216.05</v>
      </c>
      <c r="AS340" s="3">
        <v>66520</v>
      </c>
      <c r="AT340" s="3">
        <v>96805</v>
      </c>
      <c r="AU340" s="3">
        <v>98741</v>
      </c>
      <c r="AV340" s="3">
        <v>46784.33</v>
      </c>
      <c r="AW340" s="3">
        <v>47720</v>
      </c>
      <c r="AX340" s="67">
        <v>2143139.4</v>
      </c>
      <c r="AY340" s="67">
        <v>89320.5</v>
      </c>
      <c r="AZ340" s="310">
        <v>35.533000000000001</v>
      </c>
      <c r="BA340">
        <v>4.8578999999999997E-2</v>
      </c>
      <c r="BB340">
        <v>4.0270000000000002E-3</v>
      </c>
      <c r="BC340">
        <v>1.7100000000000001E-2</v>
      </c>
    </row>
    <row r="341" spans="1:55">
      <c r="A341" s="2" t="s">
        <v>1327</v>
      </c>
      <c r="B341" s="2" t="s">
        <v>1328</v>
      </c>
      <c r="C341" s="3">
        <v>0</v>
      </c>
      <c r="D341" s="3">
        <v>0</v>
      </c>
      <c r="E341" s="3">
        <v>0</v>
      </c>
      <c r="F341">
        <v>0</v>
      </c>
      <c r="G341">
        <v>0</v>
      </c>
      <c r="H341">
        <v>0</v>
      </c>
      <c r="I341" s="348">
        <f t="shared" si="34"/>
        <v>0</v>
      </c>
      <c r="J341" s="3">
        <v>0</v>
      </c>
      <c r="K341" s="3">
        <v>0</v>
      </c>
      <c r="L341" s="3">
        <v>0</v>
      </c>
      <c r="M341" s="3">
        <v>0</v>
      </c>
      <c r="N341" s="4">
        <v>0</v>
      </c>
      <c r="O341" s="4">
        <v>0</v>
      </c>
      <c r="P341">
        <v>0</v>
      </c>
      <c r="Q341">
        <v>0</v>
      </c>
      <c r="R341">
        <v>0</v>
      </c>
      <c r="S341" s="348">
        <f t="shared" si="35"/>
        <v>0</v>
      </c>
      <c r="T341">
        <v>0</v>
      </c>
      <c r="U341">
        <v>0</v>
      </c>
      <c r="V341">
        <v>0</v>
      </c>
      <c r="W341">
        <v>0</v>
      </c>
      <c r="X341">
        <v>0</v>
      </c>
      <c r="Y341" s="2">
        <v>0</v>
      </c>
      <c r="Z341">
        <v>0</v>
      </c>
      <c r="AA341">
        <v>0</v>
      </c>
      <c r="AB341">
        <v>0</v>
      </c>
      <c r="AC341">
        <v>0</v>
      </c>
      <c r="AD341" s="3">
        <v>0</v>
      </c>
      <c r="AE341">
        <v>0</v>
      </c>
      <c r="AF341">
        <v>0</v>
      </c>
      <c r="AG341" s="3">
        <v>0</v>
      </c>
      <c r="AH341" s="3">
        <v>0</v>
      </c>
      <c r="AI341" s="348">
        <f t="shared" si="36"/>
        <v>0</v>
      </c>
      <c r="AJ341" s="3">
        <v>0</v>
      </c>
      <c r="AK341" s="3">
        <v>0</v>
      </c>
      <c r="AL341" s="348">
        <f t="shared" si="37"/>
        <v>0</v>
      </c>
      <c r="AM341" s="3">
        <v>0</v>
      </c>
      <c r="AN341" s="3">
        <v>0</v>
      </c>
      <c r="AO341" s="3">
        <v>0</v>
      </c>
      <c r="AP341" s="3">
        <v>0</v>
      </c>
      <c r="AQ341" s="3">
        <v>0</v>
      </c>
      <c r="AR341" s="3">
        <v>0</v>
      </c>
      <c r="AS341" s="3">
        <v>0</v>
      </c>
      <c r="AT341" s="3">
        <v>0</v>
      </c>
      <c r="AU341" s="3">
        <v>0</v>
      </c>
      <c r="AV341" s="3">
        <v>0</v>
      </c>
      <c r="AW341" s="3">
        <v>0</v>
      </c>
      <c r="AX341" s="67">
        <v>0</v>
      </c>
      <c r="AY341" s="67">
        <v>0</v>
      </c>
      <c r="AZ341" s="310">
        <v>0</v>
      </c>
      <c r="BA341">
        <v>4.8578999999999997E-2</v>
      </c>
      <c r="BB341">
        <v>4.0270000000000002E-3</v>
      </c>
      <c r="BC341">
        <v>1.7100000000000001E-2</v>
      </c>
    </row>
    <row r="342" spans="1:55">
      <c r="A342" s="2" t="s">
        <v>559</v>
      </c>
      <c r="B342" s="2" t="s">
        <v>560</v>
      </c>
      <c r="C342" s="3">
        <v>10915.67</v>
      </c>
      <c r="D342" s="3">
        <v>379</v>
      </c>
      <c r="E342" s="3">
        <v>4137039.91</v>
      </c>
      <c r="F342">
        <v>19</v>
      </c>
      <c r="G342">
        <v>28</v>
      </c>
      <c r="H342">
        <v>120</v>
      </c>
      <c r="I342" s="348">
        <f t="shared" si="34"/>
        <v>167</v>
      </c>
      <c r="J342" s="3">
        <v>296457.34999999998</v>
      </c>
      <c r="K342" s="3">
        <v>466355.83</v>
      </c>
      <c r="L342" s="3">
        <v>220135.97</v>
      </c>
      <c r="M342" s="3">
        <v>0</v>
      </c>
      <c r="N342" s="4">
        <v>982949.14999999991</v>
      </c>
      <c r="O342" s="4">
        <v>201167.49</v>
      </c>
      <c r="P342">
        <v>0</v>
      </c>
      <c r="Q342">
        <v>0</v>
      </c>
      <c r="R342">
        <v>0</v>
      </c>
      <c r="S342" s="348">
        <f t="shared" si="35"/>
        <v>0</v>
      </c>
      <c r="T342">
        <v>0</v>
      </c>
      <c r="U342">
        <v>0</v>
      </c>
      <c r="V342">
        <v>0</v>
      </c>
      <c r="W342">
        <v>0</v>
      </c>
      <c r="X342">
        <v>0</v>
      </c>
      <c r="Y342" s="2">
        <v>0</v>
      </c>
      <c r="Z342">
        <v>0</v>
      </c>
      <c r="AA342">
        <v>0</v>
      </c>
      <c r="AB342">
        <v>0</v>
      </c>
      <c r="AC342">
        <v>0</v>
      </c>
      <c r="AD342" s="3">
        <v>0</v>
      </c>
      <c r="AE342">
        <v>103266.2</v>
      </c>
      <c r="AF342">
        <v>210958.07</v>
      </c>
      <c r="AG342" s="3">
        <v>0</v>
      </c>
      <c r="AH342" s="3">
        <v>0</v>
      </c>
      <c r="AI342" s="348">
        <f t="shared" si="36"/>
        <v>0</v>
      </c>
      <c r="AJ342" s="3">
        <v>0</v>
      </c>
      <c r="AK342" s="3">
        <v>0</v>
      </c>
      <c r="AL342" s="348">
        <f t="shared" si="37"/>
        <v>0</v>
      </c>
      <c r="AM342" s="3">
        <v>0</v>
      </c>
      <c r="AN342" s="3">
        <v>0</v>
      </c>
      <c r="AO342" s="3">
        <v>1.1200000000000001</v>
      </c>
      <c r="AP342" s="3">
        <v>1.1200000000000001</v>
      </c>
      <c r="AQ342" s="3">
        <v>0</v>
      </c>
      <c r="AR342" s="3">
        <v>65216.05</v>
      </c>
      <c r="AS342" s="3">
        <v>66520</v>
      </c>
      <c r="AT342" s="3">
        <v>96805</v>
      </c>
      <c r="AU342" s="3">
        <v>98741</v>
      </c>
      <c r="AV342" s="3">
        <v>46784.33</v>
      </c>
      <c r="AW342" s="3">
        <v>47720</v>
      </c>
      <c r="AX342" s="67">
        <v>563657.52</v>
      </c>
      <c r="AY342" s="67">
        <v>25436.1</v>
      </c>
      <c r="AZ342" s="310">
        <v>8.1530000000000005</v>
      </c>
      <c r="BA342">
        <v>4.8578999999999997E-2</v>
      </c>
      <c r="BB342">
        <v>4.0270000000000002E-3</v>
      </c>
      <c r="BC342">
        <v>1.7100000000000001E-2</v>
      </c>
    </row>
    <row r="343" spans="1:55">
      <c r="A343" s="2" t="s">
        <v>1329</v>
      </c>
      <c r="B343" s="2" t="s">
        <v>1330</v>
      </c>
      <c r="C343" s="3">
        <v>0</v>
      </c>
      <c r="D343" s="3">
        <v>0</v>
      </c>
      <c r="E343" s="3">
        <v>0</v>
      </c>
      <c r="F343">
        <v>0</v>
      </c>
      <c r="G343">
        <v>0</v>
      </c>
      <c r="H343">
        <v>0</v>
      </c>
      <c r="I343" s="348">
        <f t="shared" si="34"/>
        <v>0</v>
      </c>
      <c r="J343" s="3">
        <v>0</v>
      </c>
      <c r="K343" s="3">
        <v>0</v>
      </c>
      <c r="L343" s="3">
        <v>0</v>
      </c>
      <c r="M343" s="3">
        <v>0</v>
      </c>
      <c r="N343" s="4">
        <v>0</v>
      </c>
      <c r="O343" s="4">
        <v>0</v>
      </c>
      <c r="P343">
        <v>0</v>
      </c>
      <c r="Q343">
        <v>0</v>
      </c>
      <c r="R343">
        <v>0</v>
      </c>
      <c r="S343" s="348">
        <f t="shared" si="35"/>
        <v>0</v>
      </c>
      <c r="T343">
        <v>0</v>
      </c>
      <c r="U343">
        <v>0</v>
      </c>
      <c r="V343">
        <v>0</v>
      </c>
      <c r="W343">
        <v>0</v>
      </c>
      <c r="X343">
        <v>0</v>
      </c>
      <c r="Y343" s="2">
        <v>0</v>
      </c>
      <c r="Z343">
        <v>0</v>
      </c>
      <c r="AA343">
        <v>0</v>
      </c>
      <c r="AB343">
        <v>0</v>
      </c>
      <c r="AC343">
        <v>0</v>
      </c>
      <c r="AD343" s="3">
        <v>0</v>
      </c>
      <c r="AE343">
        <v>0</v>
      </c>
      <c r="AF343">
        <v>0</v>
      </c>
      <c r="AG343" s="3">
        <v>0</v>
      </c>
      <c r="AH343" s="3">
        <v>0</v>
      </c>
      <c r="AI343" s="348">
        <f t="shared" si="36"/>
        <v>0</v>
      </c>
      <c r="AJ343" s="3">
        <v>0</v>
      </c>
      <c r="AK343" s="3">
        <v>0</v>
      </c>
      <c r="AL343" s="348">
        <f t="shared" si="37"/>
        <v>0</v>
      </c>
      <c r="AM343" s="3">
        <v>0</v>
      </c>
      <c r="AN343" s="3">
        <v>0</v>
      </c>
      <c r="AO343" s="3">
        <v>0</v>
      </c>
      <c r="AP343" s="3">
        <v>0</v>
      </c>
      <c r="AQ343" s="3">
        <v>0</v>
      </c>
      <c r="AR343" s="3">
        <v>0</v>
      </c>
      <c r="AS343" s="3">
        <v>0</v>
      </c>
      <c r="AT343" s="3">
        <v>0</v>
      </c>
      <c r="AU343" s="3">
        <v>0</v>
      </c>
      <c r="AV343" s="3">
        <v>0</v>
      </c>
      <c r="AW343" s="3">
        <v>0</v>
      </c>
      <c r="AX343" s="67">
        <v>0</v>
      </c>
      <c r="AY343" s="67">
        <v>0</v>
      </c>
      <c r="AZ343" s="310">
        <v>0</v>
      </c>
      <c r="BA343">
        <v>4.8578999999999997E-2</v>
      </c>
      <c r="BB343">
        <v>4.0270000000000002E-3</v>
      </c>
      <c r="BC343">
        <v>1.7100000000000001E-2</v>
      </c>
    </row>
    <row r="344" spans="1:55">
      <c r="A344" s="2" t="s">
        <v>1331</v>
      </c>
      <c r="B344" s="2" t="s">
        <v>1332</v>
      </c>
      <c r="C344" s="3">
        <v>0</v>
      </c>
      <c r="D344" s="3">
        <v>0</v>
      </c>
      <c r="E344" s="3">
        <v>0</v>
      </c>
      <c r="F344">
        <v>0</v>
      </c>
      <c r="G344">
        <v>0</v>
      </c>
      <c r="H344">
        <v>0</v>
      </c>
      <c r="I344" s="348">
        <f t="shared" si="34"/>
        <v>0</v>
      </c>
      <c r="J344" s="3">
        <v>0</v>
      </c>
      <c r="K344" s="3">
        <v>0</v>
      </c>
      <c r="L344" s="3">
        <v>0</v>
      </c>
      <c r="M344" s="3">
        <v>0</v>
      </c>
      <c r="N344" s="4">
        <v>0</v>
      </c>
      <c r="O344" s="4">
        <v>0</v>
      </c>
      <c r="P344">
        <v>0</v>
      </c>
      <c r="Q344">
        <v>0</v>
      </c>
      <c r="R344">
        <v>0</v>
      </c>
      <c r="S344" s="348">
        <f t="shared" si="35"/>
        <v>0</v>
      </c>
      <c r="T344">
        <v>0</v>
      </c>
      <c r="U344">
        <v>0</v>
      </c>
      <c r="V344">
        <v>0</v>
      </c>
      <c r="W344">
        <v>0</v>
      </c>
      <c r="X344">
        <v>0</v>
      </c>
      <c r="Y344" s="2">
        <v>0</v>
      </c>
      <c r="Z344">
        <v>0</v>
      </c>
      <c r="AA344">
        <v>0</v>
      </c>
      <c r="AB344">
        <v>0</v>
      </c>
      <c r="AC344">
        <v>0</v>
      </c>
      <c r="AD344" s="3">
        <v>0</v>
      </c>
      <c r="AE344">
        <v>0</v>
      </c>
      <c r="AF344">
        <v>0</v>
      </c>
      <c r="AG344" s="3">
        <v>0</v>
      </c>
      <c r="AH344" s="3">
        <v>0</v>
      </c>
      <c r="AI344" s="348">
        <f t="shared" si="36"/>
        <v>0</v>
      </c>
      <c r="AJ344" s="3">
        <v>0</v>
      </c>
      <c r="AK344" s="3">
        <v>0</v>
      </c>
      <c r="AL344" s="348">
        <f t="shared" si="37"/>
        <v>0</v>
      </c>
      <c r="AM344" s="3">
        <v>0</v>
      </c>
      <c r="AN344" s="3">
        <v>0</v>
      </c>
      <c r="AO344" s="3">
        <v>0</v>
      </c>
      <c r="AP344" s="3">
        <v>0</v>
      </c>
      <c r="AQ344" s="3">
        <v>0</v>
      </c>
      <c r="AR344" s="3">
        <v>0</v>
      </c>
      <c r="AS344" s="3">
        <v>0</v>
      </c>
      <c r="AT344" s="3">
        <v>0</v>
      </c>
      <c r="AU344" s="3">
        <v>0</v>
      </c>
      <c r="AV344" s="3">
        <v>0</v>
      </c>
      <c r="AW344" s="3">
        <v>0</v>
      </c>
      <c r="AX344" s="67">
        <v>0</v>
      </c>
      <c r="AY344" s="67">
        <v>0</v>
      </c>
      <c r="AZ344" s="310">
        <v>0</v>
      </c>
      <c r="BA344">
        <v>4.8578999999999997E-2</v>
      </c>
      <c r="BB344">
        <v>4.0270000000000002E-3</v>
      </c>
      <c r="BC344">
        <v>1.7100000000000001E-2</v>
      </c>
    </row>
    <row r="345" spans="1:55">
      <c r="A345" s="2" t="s">
        <v>561</v>
      </c>
      <c r="B345" s="2" t="s">
        <v>562</v>
      </c>
      <c r="C345" s="3">
        <v>29807.119999999999</v>
      </c>
      <c r="D345" s="3">
        <v>64</v>
      </c>
      <c r="E345" s="3">
        <v>1907655.69</v>
      </c>
      <c r="F345">
        <v>0</v>
      </c>
      <c r="G345">
        <v>2</v>
      </c>
      <c r="H345">
        <v>5</v>
      </c>
      <c r="I345" s="348">
        <f t="shared" si="34"/>
        <v>7</v>
      </c>
      <c r="J345" s="3">
        <v>19730.830000000002</v>
      </c>
      <c r="K345" s="3">
        <v>42577.08</v>
      </c>
      <c r="L345" s="3">
        <v>8655.7800000000007</v>
      </c>
      <c r="M345" s="3">
        <v>0</v>
      </c>
      <c r="N345" s="4">
        <v>70963.69</v>
      </c>
      <c r="O345" s="4">
        <v>0</v>
      </c>
      <c r="P345">
        <v>0</v>
      </c>
      <c r="Q345">
        <v>0</v>
      </c>
      <c r="R345">
        <v>0</v>
      </c>
      <c r="S345" s="348">
        <f t="shared" si="35"/>
        <v>0</v>
      </c>
      <c r="T345">
        <v>0</v>
      </c>
      <c r="U345">
        <v>3.2</v>
      </c>
      <c r="V345">
        <v>1776.55</v>
      </c>
      <c r="W345">
        <v>4</v>
      </c>
      <c r="X345">
        <v>0</v>
      </c>
      <c r="Y345" s="2">
        <v>0</v>
      </c>
      <c r="Z345">
        <v>35425.14</v>
      </c>
      <c r="AA345">
        <v>0</v>
      </c>
      <c r="AB345">
        <v>0</v>
      </c>
      <c r="AC345">
        <v>59886.53</v>
      </c>
      <c r="AD345" s="3">
        <v>236759.56111596222</v>
      </c>
      <c r="AE345">
        <v>0</v>
      </c>
      <c r="AF345">
        <v>14311.02</v>
      </c>
      <c r="AG345" s="3">
        <v>0</v>
      </c>
      <c r="AH345" s="3">
        <v>0</v>
      </c>
      <c r="AI345" s="348">
        <f t="shared" si="36"/>
        <v>0</v>
      </c>
      <c r="AJ345" s="3">
        <v>156575</v>
      </c>
      <c r="AK345" s="3">
        <v>168901.7</v>
      </c>
      <c r="AL345" s="348">
        <f t="shared" si="37"/>
        <v>163061.30953999999</v>
      </c>
      <c r="AM345" s="3">
        <v>202660568</v>
      </c>
      <c r="AN345" s="3">
        <v>233036462</v>
      </c>
      <c r="AO345" s="3">
        <v>1</v>
      </c>
      <c r="AP345" s="3">
        <v>1</v>
      </c>
      <c r="AQ345" s="3">
        <v>0.04</v>
      </c>
      <c r="AR345" s="3">
        <v>65216.05</v>
      </c>
      <c r="AS345" s="3">
        <v>66520</v>
      </c>
      <c r="AT345" s="3">
        <v>96805</v>
      </c>
      <c r="AU345" s="3">
        <v>98741</v>
      </c>
      <c r="AV345" s="3">
        <v>46784.33</v>
      </c>
      <c r="AW345" s="3">
        <v>47720</v>
      </c>
      <c r="AX345" s="67">
        <v>197529.14</v>
      </c>
      <c r="AY345" s="67">
        <v>11825.24</v>
      </c>
      <c r="AZ345" s="310">
        <v>1.2909999999999999</v>
      </c>
      <c r="BA345">
        <v>4.8578999999999997E-2</v>
      </c>
      <c r="BB345">
        <v>4.0270000000000002E-3</v>
      </c>
      <c r="BC345">
        <v>1.7100000000000001E-2</v>
      </c>
    </row>
    <row r="346" spans="1:55">
      <c r="A346" s="2" t="s">
        <v>563</v>
      </c>
      <c r="B346" s="2" t="s">
        <v>564</v>
      </c>
      <c r="C346" s="3">
        <v>17227</v>
      </c>
      <c r="D346" s="3">
        <v>33</v>
      </c>
      <c r="E346" s="3">
        <v>568490.87</v>
      </c>
      <c r="F346">
        <v>0</v>
      </c>
      <c r="G346">
        <v>0</v>
      </c>
      <c r="H346">
        <v>8</v>
      </c>
      <c r="I346" s="348">
        <f t="shared" si="34"/>
        <v>8</v>
      </c>
      <c r="J346" s="3">
        <v>0</v>
      </c>
      <c r="K346" s="3">
        <v>33332.239999999998</v>
      </c>
      <c r="L346" s="3">
        <v>13763.43</v>
      </c>
      <c r="M346" s="3">
        <v>0</v>
      </c>
      <c r="N346" s="4">
        <v>47095.67</v>
      </c>
      <c r="O346" s="4">
        <v>0</v>
      </c>
      <c r="P346">
        <v>0</v>
      </c>
      <c r="Q346">
        <v>0</v>
      </c>
      <c r="R346">
        <v>0</v>
      </c>
      <c r="S346" s="348">
        <f t="shared" si="35"/>
        <v>0</v>
      </c>
      <c r="T346">
        <v>0</v>
      </c>
      <c r="U346">
        <v>1.65</v>
      </c>
      <c r="V346">
        <v>953.83</v>
      </c>
      <c r="W346">
        <v>0</v>
      </c>
      <c r="X346">
        <v>0</v>
      </c>
      <c r="Y346" s="2">
        <v>0</v>
      </c>
      <c r="Z346">
        <v>0</v>
      </c>
      <c r="AA346">
        <v>0</v>
      </c>
      <c r="AB346">
        <v>0</v>
      </c>
      <c r="AC346">
        <v>26307.19</v>
      </c>
      <c r="AD346" s="3">
        <v>81641.703053736317</v>
      </c>
      <c r="AE346">
        <v>9824.48</v>
      </c>
      <c r="AF346">
        <v>15738.22</v>
      </c>
      <c r="AG346" s="3">
        <v>0</v>
      </c>
      <c r="AH346" s="3">
        <v>0</v>
      </c>
      <c r="AI346" s="348">
        <f t="shared" si="36"/>
        <v>0</v>
      </c>
      <c r="AJ346" s="3">
        <v>71200.182000000001</v>
      </c>
      <c r="AK346" s="3">
        <v>85000</v>
      </c>
      <c r="AL346" s="348">
        <f t="shared" si="37"/>
        <v>78461.646231599996</v>
      </c>
      <c r="AM346" s="3">
        <v>47466788</v>
      </c>
      <c r="AN346" s="3">
        <v>53014679</v>
      </c>
      <c r="AO346" s="3">
        <v>1</v>
      </c>
      <c r="AP346" s="3">
        <v>1</v>
      </c>
      <c r="AQ346" s="3">
        <v>0</v>
      </c>
      <c r="AR346" s="3">
        <v>65216.05</v>
      </c>
      <c r="AS346" s="3">
        <v>66520</v>
      </c>
      <c r="AT346" s="3">
        <v>96805</v>
      </c>
      <c r="AU346" s="3">
        <v>98741</v>
      </c>
      <c r="AV346" s="3">
        <v>46784.33</v>
      </c>
      <c r="AW346" s="3">
        <v>47720</v>
      </c>
      <c r="AX346" s="67">
        <v>70715.31</v>
      </c>
      <c r="AY346" s="67">
        <v>3349.87</v>
      </c>
      <c r="AZ346" s="310">
        <v>0</v>
      </c>
      <c r="BA346">
        <v>4.8578999999999997E-2</v>
      </c>
      <c r="BB346">
        <v>4.0270000000000002E-3</v>
      </c>
      <c r="BC346">
        <v>1.7100000000000001E-2</v>
      </c>
    </row>
    <row r="347" spans="1:55">
      <c r="A347" s="2" t="s">
        <v>565</v>
      </c>
      <c r="B347" s="2" t="s">
        <v>566</v>
      </c>
      <c r="C347" s="3">
        <v>12942.64</v>
      </c>
      <c r="D347" s="3">
        <v>201</v>
      </c>
      <c r="E347" s="3">
        <v>2601470.37</v>
      </c>
      <c r="F347">
        <v>1</v>
      </c>
      <c r="G347">
        <v>5</v>
      </c>
      <c r="H347">
        <v>45</v>
      </c>
      <c r="I347" s="348">
        <f t="shared" si="34"/>
        <v>51</v>
      </c>
      <c r="J347" s="3">
        <v>49830.31</v>
      </c>
      <c r="K347" s="3">
        <v>233661.53</v>
      </c>
      <c r="L347" s="3">
        <v>55416.85</v>
      </c>
      <c r="M347" s="3">
        <v>0</v>
      </c>
      <c r="N347" s="4">
        <v>338908.68999999994</v>
      </c>
      <c r="O347" s="4">
        <v>9966.06</v>
      </c>
      <c r="P347">
        <v>0</v>
      </c>
      <c r="Q347">
        <v>1</v>
      </c>
      <c r="R347">
        <v>0</v>
      </c>
      <c r="S347" s="348">
        <f t="shared" si="35"/>
        <v>1</v>
      </c>
      <c r="T347">
        <v>0</v>
      </c>
      <c r="U347">
        <v>10.050000000000001</v>
      </c>
      <c r="V347">
        <v>5724.4</v>
      </c>
      <c r="W347">
        <v>14.11</v>
      </c>
      <c r="X347">
        <v>3.2</v>
      </c>
      <c r="Y347" s="2">
        <v>0</v>
      </c>
      <c r="Z347">
        <v>124858.86</v>
      </c>
      <c r="AA347">
        <v>28249.22</v>
      </c>
      <c r="AB347">
        <v>0</v>
      </c>
      <c r="AC347">
        <v>33077.11</v>
      </c>
      <c r="AD347" s="3">
        <v>143962.63289815164</v>
      </c>
      <c r="AE347">
        <v>56750.59</v>
      </c>
      <c r="AF347">
        <v>72936.850000000006</v>
      </c>
      <c r="AG347" s="3">
        <v>47604.24</v>
      </c>
      <c r="AH347" s="3">
        <v>122410.91</v>
      </c>
      <c r="AI347" s="348">
        <f t="shared" si="36"/>
        <v>170015.15</v>
      </c>
      <c r="AJ347" s="3">
        <v>119783.40300000001</v>
      </c>
      <c r="AK347" s="3">
        <v>127000</v>
      </c>
      <c r="AL347" s="348">
        <f t="shared" si="37"/>
        <v>123580.77634139999</v>
      </c>
      <c r="AM347" s="3">
        <v>79855602</v>
      </c>
      <c r="AN347" s="3">
        <v>88875333</v>
      </c>
      <c r="AO347" s="3">
        <v>1</v>
      </c>
      <c r="AP347" s="3">
        <v>1</v>
      </c>
      <c r="AQ347" s="3">
        <v>0.04</v>
      </c>
      <c r="AR347" s="3">
        <v>65216.05</v>
      </c>
      <c r="AS347" s="3">
        <v>66520</v>
      </c>
      <c r="AT347" s="3">
        <v>96805</v>
      </c>
      <c r="AU347" s="3">
        <v>98741</v>
      </c>
      <c r="AV347" s="3">
        <v>46784.33</v>
      </c>
      <c r="AW347" s="3">
        <v>47720</v>
      </c>
      <c r="AX347" s="67">
        <v>315257.92</v>
      </c>
      <c r="AY347" s="67">
        <v>14974.91</v>
      </c>
      <c r="AZ347" s="310">
        <v>4.3479999999999999</v>
      </c>
      <c r="BA347">
        <v>4.8578999999999997E-2</v>
      </c>
      <c r="BB347">
        <v>4.0270000000000002E-3</v>
      </c>
      <c r="BC347">
        <v>1.7100000000000001E-2</v>
      </c>
    </row>
    <row r="348" spans="1:55">
      <c r="A348" s="2" t="s">
        <v>567</v>
      </c>
      <c r="B348" s="2" t="s">
        <v>568</v>
      </c>
      <c r="C348" s="3">
        <v>8526.01</v>
      </c>
      <c r="D348" s="3">
        <v>2812.44</v>
      </c>
      <c r="E348" s="3">
        <v>23978881.329999998</v>
      </c>
      <c r="F348">
        <v>23</v>
      </c>
      <c r="G348">
        <v>41</v>
      </c>
      <c r="H348">
        <v>295</v>
      </c>
      <c r="I348" s="348">
        <f t="shared" si="34"/>
        <v>359</v>
      </c>
      <c r="J348" s="3">
        <v>398344.42</v>
      </c>
      <c r="K348" s="3">
        <v>2473521.2400000002</v>
      </c>
      <c r="L348" s="3">
        <v>428412.94</v>
      </c>
      <c r="M348" s="3">
        <v>0</v>
      </c>
      <c r="N348" s="4">
        <v>3300278.6</v>
      </c>
      <c r="O348" s="4">
        <v>223461.5</v>
      </c>
      <c r="P348">
        <v>155</v>
      </c>
      <c r="Q348">
        <v>30</v>
      </c>
      <c r="R348">
        <v>40</v>
      </c>
      <c r="S348" s="348">
        <f t="shared" si="35"/>
        <v>225</v>
      </c>
      <c r="T348">
        <v>270602.21000000002</v>
      </c>
      <c r="U348">
        <v>140.62</v>
      </c>
      <c r="V348">
        <v>77260.41</v>
      </c>
      <c r="W348">
        <v>139</v>
      </c>
      <c r="X348">
        <v>42</v>
      </c>
      <c r="Y348" s="2">
        <v>0</v>
      </c>
      <c r="Z348">
        <v>1205832.2</v>
      </c>
      <c r="AA348">
        <v>363889.32</v>
      </c>
      <c r="AB348">
        <v>0</v>
      </c>
      <c r="AC348">
        <v>124624.52</v>
      </c>
      <c r="AD348" s="3">
        <v>1129575.005741532</v>
      </c>
      <c r="AE348">
        <v>0</v>
      </c>
      <c r="AF348">
        <v>541299.81000000006</v>
      </c>
      <c r="AG348" s="3">
        <v>240646.48</v>
      </c>
      <c r="AH348" s="3">
        <v>618805.23</v>
      </c>
      <c r="AI348" s="348">
        <f t="shared" si="36"/>
        <v>859451.71</v>
      </c>
      <c r="AJ348" s="3">
        <v>3402950.7390000001</v>
      </c>
      <c r="AK348" s="3">
        <v>5500000</v>
      </c>
      <c r="AL348" s="348">
        <f t="shared" si="37"/>
        <v>4506418.0601381995</v>
      </c>
      <c r="AM348" s="3">
        <v>2268633826</v>
      </c>
      <c r="AN348" s="3">
        <v>2407381783</v>
      </c>
      <c r="AO348" s="3">
        <v>1</v>
      </c>
      <c r="AP348" s="3">
        <v>1</v>
      </c>
      <c r="AQ348" s="3">
        <v>0</v>
      </c>
      <c r="AR348" s="3">
        <v>65216.05</v>
      </c>
      <c r="AS348" s="3">
        <v>66520</v>
      </c>
      <c r="AT348" s="3">
        <v>96805</v>
      </c>
      <c r="AU348" s="3">
        <v>98741</v>
      </c>
      <c r="AV348" s="3">
        <v>46784.33</v>
      </c>
      <c r="AW348" s="3">
        <v>47720</v>
      </c>
      <c r="AX348" s="67">
        <v>3489215.04</v>
      </c>
      <c r="AY348" s="67">
        <v>130375.27</v>
      </c>
      <c r="AZ348" s="310">
        <v>59.72</v>
      </c>
      <c r="BA348">
        <v>4.8578999999999997E-2</v>
      </c>
      <c r="BB348">
        <v>4.0270000000000002E-3</v>
      </c>
      <c r="BC348">
        <v>1.7100000000000001E-2</v>
      </c>
    </row>
    <row r="349" spans="1:55">
      <c r="A349" s="2" t="s">
        <v>569</v>
      </c>
      <c r="B349" s="2" t="s">
        <v>570</v>
      </c>
      <c r="C349" s="3">
        <v>9035.2900000000009</v>
      </c>
      <c r="D349" s="3">
        <v>546</v>
      </c>
      <c r="E349" s="3">
        <v>4933269.01</v>
      </c>
      <c r="F349">
        <v>1</v>
      </c>
      <c r="G349">
        <v>3</v>
      </c>
      <c r="H349">
        <v>73</v>
      </c>
      <c r="I349" s="348">
        <f t="shared" si="34"/>
        <v>77</v>
      </c>
      <c r="J349" s="3">
        <v>28883.99</v>
      </c>
      <c r="K349" s="3">
        <v>606629.21</v>
      </c>
      <c r="L349" s="3">
        <v>124120.9</v>
      </c>
      <c r="M349" s="3">
        <v>0</v>
      </c>
      <c r="N349" s="4">
        <v>759634.1</v>
      </c>
      <c r="O349" s="4">
        <v>9628</v>
      </c>
      <c r="P349">
        <v>0</v>
      </c>
      <c r="Q349">
        <v>0</v>
      </c>
      <c r="R349">
        <v>0</v>
      </c>
      <c r="S349" s="348">
        <f t="shared" si="35"/>
        <v>0</v>
      </c>
      <c r="T349">
        <v>0</v>
      </c>
      <c r="U349">
        <v>27.3</v>
      </c>
      <c r="V349">
        <v>14975.15</v>
      </c>
      <c r="W349">
        <v>35</v>
      </c>
      <c r="X349">
        <v>3</v>
      </c>
      <c r="Y349" s="2">
        <v>0</v>
      </c>
      <c r="Z349">
        <v>303553.15000000002</v>
      </c>
      <c r="AA349">
        <v>26077.22</v>
      </c>
      <c r="AB349">
        <v>0</v>
      </c>
      <c r="AC349">
        <v>107223.67</v>
      </c>
      <c r="AD349" s="3">
        <v>514909.18244180724</v>
      </c>
      <c r="AE349">
        <v>0</v>
      </c>
      <c r="AF349">
        <v>102823.11</v>
      </c>
      <c r="AG349" s="3">
        <v>36765.18</v>
      </c>
      <c r="AH349" s="3">
        <v>94539.03</v>
      </c>
      <c r="AI349" s="348">
        <f t="shared" si="36"/>
        <v>131304.21</v>
      </c>
      <c r="AJ349" s="3">
        <v>656441.28449999995</v>
      </c>
      <c r="AK349" s="3">
        <v>750000</v>
      </c>
      <c r="AL349" s="348">
        <f t="shared" si="37"/>
        <v>705671.8805961</v>
      </c>
      <c r="AM349" s="3">
        <v>437627523</v>
      </c>
      <c r="AN349" s="3">
        <v>485128868</v>
      </c>
      <c r="AO349" s="3">
        <v>1</v>
      </c>
      <c r="AP349" s="3">
        <v>1</v>
      </c>
      <c r="AQ349" s="3">
        <v>0</v>
      </c>
      <c r="AR349" s="3">
        <v>65216.05</v>
      </c>
      <c r="AS349" s="3">
        <v>66520</v>
      </c>
      <c r="AT349" s="3">
        <v>96805</v>
      </c>
      <c r="AU349" s="3">
        <v>98741</v>
      </c>
      <c r="AV349" s="3">
        <v>46784.33</v>
      </c>
      <c r="AW349" s="3">
        <v>47720</v>
      </c>
      <c r="AX349" s="67">
        <v>718481.94</v>
      </c>
      <c r="AY349" s="67">
        <v>27145.73</v>
      </c>
      <c r="AZ349" s="310">
        <v>10.122999999999999</v>
      </c>
      <c r="BA349">
        <v>4.8578999999999997E-2</v>
      </c>
      <c r="BB349">
        <v>4.0270000000000002E-3</v>
      </c>
      <c r="BC349">
        <v>1.7100000000000001E-2</v>
      </c>
    </row>
    <row r="350" spans="1:55">
      <c r="A350" s="2" t="s">
        <v>571</v>
      </c>
      <c r="B350" s="2" t="s">
        <v>572</v>
      </c>
      <c r="C350" s="3">
        <v>13473.81</v>
      </c>
      <c r="D350" s="3">
        <v>180</v>
      </c>
      <c r="E350" s="3">
        <v>2425286.63</v>
      </c>
      <c r="F350">
        <v>0</v>
      </c>
      <c r="G350">
        <v>2</v>
      </c>
      <c r="H350">
        <v>12</v>
      </c>
      <c r="I350" s="348">
        <f t="shared" si="34"/>
        <v>14</v>
      </c>
      <c r="J350" s="3">
        <v>19462.39</v>
      </c>
      <c r="K350" s="3">
        <v>100786.09</v>
      </c>
      <c r="L350" s="3">
        <v>18807.080000000002</v>
      </c>
      <c r="M350" s="3">
        <v>0</v>
      </c>
      <c r="N350" s="4">
        <v>139055.56</v>
      </c>
      <c r="O350" s="4">
        <v>0</v>
      </c>
      <c r="P350">
        <v>0</v>
      </c>
      <c r="Q350">
        <v>0</v>
      </c>
      <c r="R350">
        <v>0</v>
      </c>
      <c r="S350" s="348">
        <f t="shared" si="35"/>
        <v>0</v>
      </c>
      <c r="T350">
        <v>0</v>
      </c>
      <c r="U350">
        <v>0</v>
      </c>
      <c r="V350">
        <v>0</v>
      </c>
      <c r="W350">
        <v>10</v>
      </c>
      <c r="X350">
        <v>0</v>
      </c>
      <c r="Y350" s="2">
        <v>0</v>
      </c>
      <c r="Z350">
        <v>86787.09</v>
      </c>
      <c r="AA350">
        <v>0</v>
      </c>
      <c r="AB350">
        <v>0</v>
      </c>
      <c r="AC350">
        <v>0</v>
      </c>
      <c r="AD350" s="3">
        <v>0</v>
      </c>
      <c r="AE350">
        <v>0</v>
      </c>
      <c r="AF350">
        <v>35387.18</v>
      </c>
      <c r="AG350" s="3">
        <v>20915.439999999999</v>
      </c>
      <c r="AH350" s="3">
        <v>53782.55</v>
      </c>
      <c r="AI350" s="348">
        <f t="shared" si="36"/>
        <v>74697.990000000005</v>
      </c>
      <c r="AJ350" s="3">
        <v>201168.22349999999</v>
      </c>
      <c r="AK350" s="3">
        <v>270000</v>
      </c>
      <c r="AL350" s="348">
        <f t="shared" si="37"/>
        <v>237387.50429429999</v>
      </c>
      <c r="AM350" s="3">
        <v>134112149</v>
      </c>
      <c r="AN350" s="3">
        <v>144207650</v>
      </c>
      <c r="AO350" s="3">
        <v>1</v>
      </c>
      <c r="AP350" s="3">
        <v>1</v>
      </c>
      <c r="AQ350" s="3">
        <v>0</v>
      </c>
      <c r="AR350" s="3">
        <v>65216.05</v>
      </c>
      <c r="AS350" s="3">
        <v>66520</v>
      </c>
      <c r="AT350" s="3">
        <v>96805</v>
      </c>
      <c r="AU350" s="3">
        <v>98741</v>
      </c>
      <c r="AV350" s="3">
        <v>46784.33</v>
      </c>
      <c r="AW350" s="3">
        <v>47720</v>
      </c>
      <c r="AX350" s="67">
        <v>308578.89</v>
      </c>
      <c r="AY350" s="67">
        <v>14309.75</v>
      </c>
      <c r="AZ350" s="310">
        <v>3.8730000000000002</v>
      </c>
      <c r="BA350">
        <v>4.8578999999999997E-2</v>
      </c>
      <c r="BB350">
        <v>4.0270000000000002E-3</v>
      </c>
      <c r="BC350">
        <v>1.7100000000000001E-2</v>
      </c>
    </row>
    <row r="351" spans="1:55">
      <c r="A351" s="2" t="s">
        <v>573</v>
      </c>
      <c r="B351" s="2" t="s">
        <v>574</v>
      </c>
      <c r="C351" s="3">
        <v>18366.8</v>
      </c>
      <c r="D351" s="3">
        <v>115</v>
      </c>
      <c r="E351" s="3">
        <v>2112182.41</v>
      </c>
      <c r="F351">
        <v>0</v>
      </c>
      <c r="G351">
        <v>2</v>
      </c>
      <c r="H351">
        <v>17</v>
      </c>
      <c r="I351" s="348">
        <f t="shared" si="34"/>
        <v>19</v>
      </c>
      <c r="J351" s="3">
        <v>19170.48</v>
      </c>
      <c r="K351" s="3">
        <v>128455.54</v>
      </c>
      <c r="L351" s="3">
        <v>16127.12</v>
      </c>
      <c r="M351" s="3">
        <v>0</v>
      </c>
      <c r="N351" s="4">
        <v>163753.13999999998</v>
      </c>
      <c r="O351" s="4">
        <v>0</v>
      </c>
      <c r="P351">
        <v>0</v>
      </c>
      <c r="Q351">
        <v>0</v>
      </c>
      <c r="R351">
        <v>0</v>
      </c>
      <c r="S351" s="348">
        <f t="shared" si="35"/>
        <v>0</v>
      </c>
      <c r="T351">
        <v>0</v>
      </c>
      <c r="U351">
        <v>0</v>
      </c>
      <c r="V351">
        <v>0</v>
      </c>
      <c r="W351">
        <v>6</v>
      </c>
      <c r="X351">
        <v>0</v>
      </c>
      <c r="Y351" s="2">
        <v>0</v>
      </c>
      <c r="Z351">
        <v>51998.86</v>
      </c>
      <c r="AA351">
        <v>0</v>
      </c>
      <c r="AB351">
        <v>0</v>
      </c>
      <c r="AC351">
        <v>91254.18</v>
      </c>
      <c r="AD351" s="3">
        <v>246132.91888128739</v>
      </c>
      <c r="AE351">
        <v>19553.560000000001</v>
      </c>
      <c r="AF351">
        <v>35673.33</v>
      </c>
      <c r="AG351" s="3">
        <v>13175.87</v>
      </c>
      <c r="AH351" s="3">
        <v>33880.82</v>
      </c>
      <c r="AI351" s="348">
        <f t="shared" si="36"/>
        <v>47056.69</v>
      </c>
      <c r="AJ351" s="3">
        <v>131426.736</v>
      </c>
      <c r="AK351" s="3">
        <v>165000</v>
      </c>
      <c r="AL351" s="348">
        <f t="shared" si="37"/>
        <v>149092.9875168</v>
      </c>
      <c r="AM351" s="3">
        <v>87617824</v>
      </c>
      <c r="AN351" s="3">
        <v>97856945</v>
      </c>
      <c r="AO351" s="3">
        <v>1</v>
      </c>
      <c r="AP351" s="3">
        <v>1</v>
      </c>
      <c r="AQ351" s="3">
        <v>0</v>
      </c>
      <c r="AR351" s="3">
        <v>65216.05</v>
      </c>
      <c r="AS351" s="3">
        <v>66520</v>
      </c>
      <c r="AT351" s="3">
        <v>96805</v>
      </c>
      <c r="AU351" s="3">
        <v>98741</v>
      </c>
      <c r="AV351" s="3">
        <v>46784.33</v>
      </c>
      <c r="AW351" s="3">
        <v>47720</v>
      </c>
      <c r="AX351" s="67">
        <v>246470.77</v>
      </c>
      <c r="AY351" s="67">
        <v>12703.09</v>
      </c>
      <c r="AZ351" s="310">
        <v>2.5329999999999999</v>
      </c>
      <c r="BA351">
        <v>4.8578999999999997E-2</v>
      </c>
      <c r="BB351">
        <v>4.0270000000000002E-3</v>
      </c>
      <c r="BC351">
        <v>1.7100000000000001E-2</v>
      </c>
    </row>
    <row r="352" spans="1:55">
      <c r="A352" s="2" t="s">
        <v>575</v>
      </c>
      <c r="B352" s="2" t="s">
        <v>576</v>
      </c>
      <c r="C352" s="3">
        <v>11649.57</v>
      </c>
      <c r="D352" s="3">
        <v>48</v>
      </c>
      <c r="E352" s="3">
        <v>559179.52000000002</v>
      </c>
      <c r="F352">
        <v>0</v>
      </c>
      <c r="G352">
        <v>0</v>
      </c>
      <c r="H352">
        <v>4</v>
      </c>
      <c r="I352" s="348">
        <f t="shared" si="34"/>
        <v>4</v>
      </c>
      <c r="J352" s="3">
        <v>0</v>
      </c>
      <c r="K352" s="3">
        <v>34765.61</v>
      </c>
      <c r="L352" s="3">
        <v>2617.33</v>
      </c>
      <c r="M352" s="3">
        <v>0</v>
      </c>
      <c r="N352" s="4">
        <v>37382.94</v>
      </c>
      <c r="O352" s="4">
        <v>0</v>
      </c>
      <c r="P352">
        <v>0</v>
      </c>
      <c r="Q352">
        <v>0</v>
      </c>
      <c r="R352">
        <v>0</v>
      </c>
      <c r="S352" s="348">
        <f t="shared" si="35"/>
        <v>0</v>
      </c>
      <c r="T352">
        <v>0</v>
      </c>
      <c r="U352">
        <v>2.4</v>
      </c>
      <c r="V352">
        <v>1335.37</v>
      </c>
      <c r="W352">
        <v>0</v>
      </c>
      <c r="X352">
        <v>0</v>
      </c>
      <c r="Y352" s="2">
        <v>0</v>
      </c>
      <c r="Z352">
        <v>0</v>
      </c>
      <c r="AA352">
        <v>0</v>
      </c>
      <c r="AB352">
        <v>0</v>
      </c>
      <c r="AC352">
        <v>13048.95</v>
      </c>
      <c r="AD352" s="3">
        <v>86848.914765587251</v>
      </c>
      <c r="AE352">
        <v>0</v>
      </c>
      <c r="AF352">
        <v>0</v>
      </c>
      <c r="AG352" s="3">
        <v>4090.65</v>
      </c>
      <c r="AH352" s="3">
        <v>10518.83</v>
      </c>
      <c r="AI352" s="348">
        <f t="shared" si="36"/>
        <v>14609.48</v>
      </c>
      <c r="AJ352" s="3">
        <v>65077.012499999997</v>
      </c>
      <c r="AK352" s="3">
        <v>110000</v>
      </c>
      <c r="AL352" s="348">
        <f t="shared" si="37"/>
        <v>88715.488522500003</v>
      </c>
      <c r="AM352" s="3">
        <v>43384675</v>
      </c>
      <c r="AN352" s="3">
        <v>48417750</v>
      </c>
      <c r="AO352" s="3">
        <v>1</v>
      </c>
      <c r="AP352" s="3">
        <v>1</v>
      </c>
      <c r="AQ352" s="3">
        <v>0</v>
      </c>
      <c r="AR352" s="3">
        <v>65216.05</v>
      </c>
      <c r="AS352" s="3">
        <v>66520</v>
      </c>
      <c r="AT352" s="3">
        <v>96805</v>
      </c>
      <c r="AU352" s="3">
        <v>98741</v>
      </c>
      <c r="AV352" s="3">
        <v>46784.33</v>
      </c>
      <c r="AW352" s="3">
        <v>47720</v>
      </c>
      <c r="AX352" s="67">
        <v>74108.05</v>
      </c>
      <c r="AY352" s="67">
        <v>3350.78</v>
      </c>
      <c r="AZ352" s="310">
        <v>1.61</v>
      </c>
      <c r="BA352">
        <v>4.8578999999999997E-2</v>
      </c>
      <c r="BB352">
        <v>4.0270000000000002E-3</v>
      </c>
      <c r="BC352">
        <v>1.7100000000000001E-2</v>
      </c>
    </row>
    <row r="353" spans="1:55">
      <c r="A353" s="2" t="s">
        <v>577</v>
      </c>
      <c r="B353" s="2" t="s">
        <v>578</v>
      </c>
      <c r="C353" s="3">
        <v>15415.68</v>
      </c>
      <c r="D353" s="3">
        <v>153</v>
      </c>
      <c r="E353" s="3">
        <v>2358599.7599999998</v>
      </c>
      <c r="F353">
        <v>1</v>
      </c>
      <c r="G353">
        <v>4</v>
      </c>
      <c r="H353">
        <v>24</v>
      </c>
      <c r="I353" s="348">
        <f t="shared" si="34"/>
        <v>29</v>
      </c>
      <c r="J353" s="3">
        <v>40053.35</v>
      </c>
      <c r="K353" s="3">
        <v>178544.21</v>
      </c>
      <c r="L353" s="3">
        <v>16030.6</v>
      </c>
      <c r="M353" s="3">
        <v>0</v>
      </c>
      <c r="N353" s="4">
        <v>234628.16</v>
      </c>
      <c r="O353" s="4">
        <v>10013.34</v>
      </c>
      <c r="P353">
        <v>0</v>
      </c>
      <c r="Q353">
        <v>0</v>
      </c>
      <c r="R353">
        <v>0</v>
      </c>
      <c r="S353" s="348">
        <f t="shared" si="35"/>
        <v>0</v>
      </c>
      <c r="T353">
        <v>0</v>
      </c>
      <c r="U353">
        <v>0</v>
      </c>
      <c r="V353">
        <v>0</v>
      </c>
      <c r="W353">
        <v>10</v>
      </c>
      <c r="X353">
        <v>0</v>
      </c>
      <c r="Y353" s="2">
        <v>0</v>
      </c>
      <c r="Z353">
        <v>88619.43</v>
      </c>
      <c r="AA353">
        <v>0</v>
      </c>
      <c r="AB353">
        <v>0</v>
      </c>
      <c r="AC353">
        <v>26464.75</v>
      </c>
      <c r="AD353" s="3">
        <v>161692.1908800657</v>
      </c>
      <c r="AE353">
        <v>0</v>
      </c>
      <c r="AF353">
        <v>26450.71</v>
      </c>
      <c r="AG353" s="3">
        <v>8643.24</v>
      </c>
      <c r="AH353" s="3">
        <v>22225.46</v>
      </c>
      <c r="AI353" s="348">
        <f t="shared" si="36"/>
        <v>30868.699999999997</v>
      </c>
      <c r="AJ353" s="3">
        <v>229769.886</v>
      </c>
      <c r="AK353" s="3">
        <v>375000</v>
      </c>
      <c r="AL353" s="348">
        <f t="shared" si="37"/>
        <v>306189.97198679997</v>
      </c>
      <c r="AM353" s="3">
        <v>153179924</v>
      </c>
      <c r="AN353" s="3">
        <v>166117774</v>
      </c>
      <c r="AO353" s="3">
        <v>1</v>
      </c>
      <c r="AP353" s="3">
        <v>1</v>
      </c>
      <c r="AQ353" s="3">
        <v>0.04</v>
      </c>
      <c r="AR353" s="3">
        <v>65216.05</v>
      </c>
      <c r="AS353" s="3">
        <v>66520</v>
      </c>
      <c r="AT353" s="3">
        <v>96805</v>
      </c>
      <c r="AU353" s="3">
        <v>98741</v>
      </c>
      <c r="AV353" s="3">
        <v>46784.33</v>
      </c>
      <c r="AW353" s="3">
        <v>47720</v>
      </c>
      <c r="AX353" s="67">
        <v>278680.64</v>
      </c>
      <c r="AY353" s="67">
        <v>14174.95</v>
      </c>
      <c r="AZ353" s="310">
        <v>3.601</v>
      </c>
      <c r="BA353">
        <v>4.8578999999999997E-2</v>
      </c>
      <c r="BB353">
        <v>4.0270000000000002E-3</v>
      </c>
      <c r="BC353">
        <v>1.7100000000000001E-2</v>
      </c>
    </row>
    <row r="354" spans="1:55">
      <c r="A354" s="2" t="s">
        <v>579</v>
      </c>
      <c r="B354" s="2" t="s">
        <v>580</v>
      </c>
      <c r="C354" s="3">
        <v>22534.04</v>
      </c>
      <c r="D354" s="3">
        <v>83</v>
      </c>
      <c r="E354" s="3">
        <v>1870325.33</v>
      </c>
      <c r="F354">
        <v>1</v>
      </c>
      <c r="G354">
        <v>2</v>
      </c>
      <c r="H354">
        <v>7</v>
      </c>
      <c r="I354" s="348">
        <f t="shared" si="34"/>
        <v>10</v>
      </c>
      <c r="J354" s="3">
        <v>19266.89</v>
      </c>
      <c r="K354" s="3">
        <v>58187.19</v>
      </c>
      <c r="L354" s="3">
        <v>5970.44</v>
      </c>
      <c r="M354" s="3">
        <v>0</v>
      </c>
      <c r="N354" s="4">
        <v>83424.52</v>
      </c>
      <c r="O354" s="4">
        <v>9633.4500000000007</v>
      </c>
      <c r="P354">
        <v>0</v>
      </c>
      <c r="Q354">
        <v>0</v>
      </c>
      <c r="R354">
        <v>0</v>
      </c>
      <c r="S354" s="348">
        <f t="shared" si="35"/>
        <v>0</v>
      </c>
      <c r="T354">
        <v>0</v>
      </c>
      <c r="U354">
        <v>0</v>
      </c>
      <c r="V354">
        <v>0</v>
      </c>
      <c r="W354">
        <v>0</v>
      </c>
      <c r="X354">
        <v>0</v>
      </c>
      <c r="Y354" s="2">
        <v>0</v>
      </c>
      <c r="Z354">
        <v>0</v>
      </c>
      <c r="AA354">
        <v>0</v>
      </c>
      <c r="AB354">
        <v>0</v>
      </c>
      <c r="AC354">
        <v>80284.37</v>
      </c>
      <c r="AD354" s="3">
        <v>230632.00683731894</v>
      </c>
      <c r="AE354">
        <v>23655.03</v>
      </c>
      <c r="AF354">
        <v>30618.02</v>
      </c>
      <c r="AG354" s="3">
        <v>0</v>
      </c>
      <c r="AH354" s="3">
        <v>0</v>
      </c>
      <c r="AI354" s="348">
        <f t="shared" si="36"/>
        <v>0</v>
      </c>
      <c r="AJ354" s="3">
        <v>177880.78649999999</v>
      </c>
      <c r="AK354" s="3">
        <v>216573.5</v>
      </c>
      <c r="AL354" s="348">
        <f t="shared" si="37"/>
        <v>198240.89234369999</v>
      </c>
      <c r="AM354" s="3">
        <v>118587191</v>
      </c>
      <c r="AN354" s="3">
        <v>134146378</v>
      </c>
      <c r="AO354" s="3">
        <v>1</v>
      </c>
      <c r="AP354" s="3">
        <v>1</v>
      </c>
      <c r="AQ354" s="3">
        <v>0</v>
      </c>
      <c r="AR354" s="3">
        <v>65216.05</v>
      </c>
      <c r="AS354" s="3">
        <v>66520</v>
      </c>
      <c r="AT354" s="3">
        <v>96805</v>
      </c>
      <c r="AU354" s="3">
        <v>98741</v>
      </c>
      <c r="AV354" s="3">
        <v>46784.33</v>
      </c>
      <c r="AW354" s="3">
        <v>47720</v>
      </c>
      <c r="AX354" s="67">
        <v>214941.99</v>
      </c>
      <c r="AY354" s="67">
        <v>11543.38</v>
      </c>
      <c r="AZ354" s="310">
        <v>1.631</v>
      </c>
      <c r="BA354">
        <v>4.8578999999999997E-2</v>
      </c>
      <c r="BB354">
        <v>4.0270000000000002E-3</v>
      </c>
      <c r="BC354">
        <v>1.7100000000000001E-2</v>
      </c>
    </row>
    <row r="355" spans="1:55">
      <c r="A355" s="2" t="s">
        <v>581</v>
      </c>
      <c r="B355" s="2" t="s">
        <v>582</v>
      </c>
      <c r="C355" s="3">
        <v>13992.22</v>
      </c>
      <c r="D355" s="3">
        <v>185</v>
      </c>
      <c r="E355" s="3">
        <v>2588560.41</v>
      </c>
      <c r="F355">
        <v>1</v>
      </c>
      <c r="G355">
        <v>1</v>
      </c>
      <c r="H355">
        <v>36</v>
      </c>
      <c r="I355" s="348">
        <f t="shared" si="34"/>
        <v>38</v>
      </c>
      <c r="J355" s="3">
        <v>10086.08</v>
      </c>
      <c r="K355" s="3">
        <v>217472.82</v>
      </c>
      <c r="L355" s="3">
        <v>30572.51</v>
      </c>
      <c r="M355" s="3">
        <v>0</v>
      </c>
      <c r="N355" s="4">
        <v>258131.41</v>
      </c>
      <c r="O355" s="4">
        <v>10086.08</v>
      </c>
      <c r="P355">
        <v>0</v>
      </c>
      <c r="Q355">
        <v>0</v>
      </c>
      <c r="R355">
        <v>0</v>
      </c>
      <c r="S355" s="348">
        <f t="shared" si="35"/>
        <v>0</v>
      </c>
      <c r="T355">
        <v>0</v>
      </c>
      <c r="U355">
        <v>9.25</v>
      </c>
      <c r="V355">
        <v>5230.93</v>
      </c>
      <c r="W355">
        <v>10</v>
      </c>
      <c r="X355">
        <v>4</v>
      </c>
      <c r="Y355" s="2">
        <v>0</v>
      </c>
      <c r="Z355">
        <v>88619.43</v>
      </c>
      <c r="AA355">
        <v>35425.14</v>
      </c>
      <c r="AB355">
        <v>0</v>
      </c>
      <c r="AC355">
        <v>33745.58</v>
      </c>
      <c r="AD355" s="3">
        <v>208674.50066638328</v>
      </c>
      <c r="AE355">
        <v>53493.59</v>
      </c>
      <c r="AF355">
        <v>71851.179999999993</v>
      </c>
      <c r="AG355" s="3">
        <v>7197.19</v>
      </c>
      <c r="AH355" s="3">
        <v>18507.07</v>
      </c>
      <c r="AI355" s="348">
        <f t="shared" si="36"/>
        <v>25704.26</v>
      </c>
      <c r="AJ355" s="3">
        <v>262252.20600000001</v>
      </c>
      <c r="AK355" s="3">
        <v>335000</v>
      </c>
      <c r="AL355" s="348">
        <f t="shared" si="37"/>
        <v>300532.0952028</v>
      </c>
      <c r="AM355" s="3">
        <v>174834804</v>
      </c>
      <c r="AN355" s="3">
        <v>178501507</v>
      </c>
      <c r="AO355" s="3">
        <v>1</v>
      </c>
      <c r="AP355" s="3">
        <v>1</v>
      </c>
      <c r="AQ355" s="3">
        <v>0.04</v>
      </c>
      <c r="AR355" s="3">
        <v>65216.05</v>
      </c>
      <c r="AS355" s="3">
        <v>66520</v>
      </c>
      <c r="AT355" s="3">
        <v>96805</v>
      </c>
      <c r="AU355" s="3">
        <v>98741</v>
      </c>
      <c r="AV355" s="3">
        <v>46784.33</v>
      </c>
      <c r="AW355" s="3">
        <v>47720</v>
      </c>
      <c r="AX355" s="67">
        <v>306954.77</v>
      </c>
      <c r="AY355" s="67">
        <v>15227.69</v>
      </c>
      <c r="AZ355" s="310">
        <v>4.62</v>
      </c>
      <c r="BA355">
        <v>4.8578999999999997E-2</v>
      </c>
      <c r="BB355">
        <v>4.0270000000000002E-3</v>
      </c>
      <c r="BC355">
        <v>1.7100000000000001E-2</v>
      </c>
    </row>
    <row r="356" spans="1:55">
      <c r="A356" s="2" t="s">
        <v>583</v>
      </c>
      <c r="B356" s="2" t="s">
        <v>584</v>
      </c>
      <c r="C356" s="3">
        <v>15117.24</v>
      </c>
      <c r="D356" s="3">
        <v>141</v>
      </c>
      <c r="E356" s="3">
        <v>2131530.5099999998</v>
      </c>
      <c r="F356">
        <v>0</v>
      </c>
      <c r="G356">
        <v>2</v>
      </c>
      <c r="H356">
        <v>14</v>
      </c>
      <c r="I356" s="348">
        <f t="shared" si="34"/>
        <v>16</v>
      </c>
      <c r="J356" s="3">
        <v>19414.689999999999</v>
      </c>
      <c r="K356" s="3">
        <v>117263.78</v>
      </c>
      <c r="L356" s="3">
        <v>13180.76</v>
      </c>
      <c r="M356" s="3">
        <v>0</v>
      </c>
      <c r="N356" s="4">
        <v>149859.23000000001</v>
      </c>
      <c r="O356" s="4">
        <v>0</v>
      </c>
      <c r="P356">
        <v>0</v>
      </c>
      <c r="Q356">
        <v>0</v>
      </c>
      <c r="R356">
        <v>0</v>
      </c>
      <c r="S356" s="348">
        <f t="shared" si="35"/>
        <v>0</v>
      </c>
      <c r="T356">
        <v>0</v>
      </c>
      <c r="U356">
        <v>0</v>
      </c>
      <c r="V356">
        <v>0</v>
      </c>
      <c r="W356">
        <v>10</v>
      </c>
      <c r="X356">
        <v>0</v>
      </c>
      <c r="Y356" s="2">
        <v>0</v>
      </c>
      <c r="Z356">
        <v>86787.09</v>
      </c>
      <c r="AA356">
        <v>0</v>
      </c>
      <c r="AB356">
        <v>0</v>
      </c>
      <c r="AC356">
        <v>79756.509999999995</v>
      </c>
      <c r="AD356" s="3">
        <v>362112.9996870188</v>
      </c>
      <c r="AE356">
        <v>0</v>
      </c>
      <c r="AF356">
        <v>33574.9</v>
      </c>
      <c r="AG356" s="3">
        <v>0</v>
      </c>
      <c r="AH356" s="3">
        <v>0</v>
      </c>
      <c r="AI356" s="348">
        <f t="shared" si="36"/>
        <v>0</v>
      </c>
      <c r="AJ356" s="3">
        <v>330636.45150000002</v>
      </c>
      <c r="AK356" s="3">
        <v>376530.33</v>
      </c>
      <c r="AL356" s="348">
        <f t="shared" si="37"/>
        <v>354785.81036670005</v>
      </c>
      <c r="AM356" s="3">
        <v>220424301</v>
      </c>
      <c r="AN356" s="3">
        <v>245727258</v>
      </c>
      <c r="AO356" s="3">
        <v>1</v>
      </c>
      <c r="AP356" s="3">
        <v>1</v>
      </c>
      <c r="AQ356" s="3">
        <v>0</v>
      </c>
      <c r="AR356" s="3">
        <v>65216.05</v>
      </c>
      <c r="AS356" s="3">
        <v>66520</v>
      </c>
      <c r="AT356" s="3">
        <v>96805</v>
      </c>
      <c r="AU356" s="3">
        <v>98741</v>
      </c>
      <c r="AV356" s="3">
        <v>46784.33</v>
      </c>
      <c r="AW356" s="3">
        <v>47720</v>
      </c>
      <c r="AX356" s="67">
        <v>258789.17</v>
      </c>
      <c r="AY356" s="67">
        <v>12493.72</v>
      </c>
      <c r="AZ356" s="310">
        <v>2.8540000000000001</v>
      </c>
      <c r="BA356">
        <v>4.8578999999999997E-2</v>
      </c>
      <c r="BB356">
        <v>4.0270000000000002E-3</v>
      </c>
      <c r="BC356">
        <v>1.7100000000000001E-2</v>
      </c>
    </row>
    <row r="357" spans="1:55">
      <c r="A357" s="2" t="s">
        <v>585</v>
      </c>
      <c r="B357" s="2" t="s">
        <v>586</v>
      </c>
      <c r="C357" s="3">
        <v>18866.11</v>
      </c>
      <c r="D357" s="3">
        <v>105</v>
      </c>
      <c r="E357" s="3">
        <v>1980941.48</v>
      </c>
      <c r="F357">
        <v>0</v>
      </c>
      <c r="G357">
        <v>3</v>
      </c>
      <c r="H357">
        <v>11</v>
      </c>
      <c r="I357" s="348">
        <f t="shared" si="34"/>
        <v>14</v>
      </c>
      <c r="J357" s="3">
        <v>29486.81</v>
      </c>
      <c r="K357" s="3">
        <v>93325.16</v>
      </c>
      <c r="L357" s="3">
        <v>7951.52</v>
      </c>
      <c r="M357" s="3">
        <v>0</v>
      </c>
      <c r="N357" s="4">
        <v>130763.49</v>
      </c>
      <c r="O357" s="4">
        <v>0</v>
      </c>
      <c r="P357">
        <v>0</v>
      </c>
      <c r="Q357">
        <v>0</v>
      </c>
      <c r="R357">
        <v>0</v>
      </c>
      <c r="S357" s="348">
        <f t="shared" si="35"/>
        <v>0</v>
      </c>
      <c r="T357">
        <v>0</v>
      </c>
      <c r="U357">
        <v>5.25</v>
      </c>
      <c r="V357">
        <v>2960.9</v>
      </c>
      <c r="W357">
        <v>5</v>
      </c>
      <c r="X357">
        <v>1.5</v>
      </c>
      <c r="Y357" s="2">
        <v>0</v>
      </c>
      <c r="Z357">
        <v>44222.99</v>
      </c>
      <c r="AA357">
        <v>13283.54</v>
      </c>
      <c r="AB357">
        <v>0</v>
      </c>
      <c r="AC357">
        <v>32878.89</v>
      </c>
      <c r="AD357" s="3">
        <v>356975.26171882951</v>
      </c>
      <c r="AE357">
        <v>0</v>
      </c>
      <c r="AF357">
        <v>27931.16</v>
      </c>
      <c r="AG357" s="3">
        <v>0</v>
      </c>
      <c r="AH357" s="3">
        <v>0</v>
      </c>
      <c r="AI357" s="348">
        <f t="shared" si="36"/>
        <v>0</v>
      </c>
      <c r="AJ357" s="3">
        <v>259791.4185</v>
      </c>
      <c r="AK357" s="3">
        <v>309687.28999999998</v>
      </c>
      <c r="AL357" s="348">
        <f t="shared" si="37"/>
        <v>286046.62608329998</v>
      </c>
      <c r="AM357" s="3">
        <v>173194279</v>
      </c>
      <c r="AN357" s="3">
        <v>193349739</v>
      </c>
      <c r="AO357" s="3">
        <v>1</v>
      </c>
      <c r="AP357" s="3">
        <v>1</v>
      </c>
      <c r="AQ357" s="3">
        <v>0.04</v>
      </c>
      <c r="AR357" s="3">
        <v>65216.05</v>
      </c>
      <c r="AS357" s="3">
        <v>66520</v>
      </c>
      <c r="AT357" s="3">
        <v>96805</v>
      </c>
      <c r="AU357" s="3">
        <v>98741</v>
      </c>
      <c r="AV357" s="3">
        <v>46784.33</v>
      </c>
      <c r="AW357" s="3">
        <v>47720</v>
      </c>
      <c r="AX357" s="67">
        <v>226396.09</v>
      </c>
      <c r="AY357" s="67">
        <v>12057.18</v>
      </c>
      <c r="AZ357" s="310">
        <v>1.97</v>
      </c>
      <c r="BA357">
        <v>4.8578999999999997E-2</v>
      </c>
      <c r="BB357">
        <v>4.0270000000000002E-3</v>
      </c>
      <c r="BC357">
        <v>1.7100000000000001E-2</v>
      </c>
    </row>
    <row r="358" spans="1:55">
      <c r="A358" s="2" t="s">
        <v>1333</v>
      </c>
      <c r="B358" s="2" t="s">
        <v>1334</v>
      </c>
      <c r="C358" s="3">
        <v>0</v>
      </c>
      <c r="D358" s="3">
        <v>0</v>
      </c>
      <c r="E358" s="3">
        <v>0</v>
      </c>
      <c r="F358">
        <v>0</v>
      </c>
      <c r="G358">
        <v>0</v>
      </c>
      <c r="H358">
        <v>0</v>
      </c>
      <c r="I358" s="348">
        <f t="shared" si="34"/>
        <v>0</v>
      </c>
      <c r="J358" s="3">
        <v>0</v>
      </c>
      <c r="K358" s="3">
        <v>0</v>
      </c>
      <c r="L358" s="3">
        <v>0</v>
      </c>
      <c r="M358" s="3">
        <v>0</v>
      </c>
      <c r="N358" s="4">
        <v>0</v>
      </c>
      <c r="O358" s="4">
        <v>0</v>
      </c>
      <c r="P358">
        <v>0</v>
      </c>
      <c r="Q358">
        <v>0</v>
      </c>
      <c r="R358">
        <v>0</v>
      </c>
      <c r="S358" s="348">
        <f t="shared" si="35"/>
        <v>0</v>
      </c>
      <c r="T358">
        <v>0</v>
      </c>
      <c r="U358">
        <v>0</v>
      </c>
      <c r="V358">
        <v>0</v>
      </c>
      <c r="W358">
        <v>0</v>
      </c>
      <c r="X358">
        <v>0</v>
      </c>
      <c r="Y358" s="2">
        <v>0</v>
      </c>
      <c r="Z358">
        <v>0</v>
      </c>
      <c r="AA358">
        <v>0</v>
      </c>
      <c r="AB358">
        <v>0</v>
      </c>
      <c r="AC358">
        <v>0</v>
      </c>
      <c r="AD358" s="3">
        <v>0</v>
      </c>
      <c r="AE358">
        <v>0</v>
      </c>
      <c r="AF358">
        <v>0</v>
      </c>
      <c r="AG358" s="3">
        <v>0</v>
      </c>
      <c r="AH358" s="3">
        <v>0</v>
      </c>
      <c r="AI358" s="348">
        <f t="shared" si="36"/>
        <v>0</v>
      </c>
      <c r="AJ358" s="3">
        <v>0</v>
      </c>
      <c r="AK358" s="3">
        <v>0</v>
      </c>
      <c r="AL358" s="348">
        <f t="shared" si="37"/>
        <v>0</v>
      </c>
      <c r="AM358" s="3">
        <v>0</v>
      </c>
      <c r="AN358" s="3">
        <v>0</v>
      </c>
      <c r="AO358" s="3">
        <v>0</v>
      </c>
      <c r="AP358" s="3">
        <v>0</v>
      </c>
      <c r="AQ358" s="3">
        <v>0</v>
      </c>
      <c r="AR358" s="3">
        <v>0</v>
      </c>
      <c r="AS358" s="3">
        <v>0</v>
      </c>
      <c r="AT358" s="3">
        <v>0</v>
      </c>
      <c r="AU358" s="3">
        <v>0</v>
      </c>
      <c r="AV358" s="3">
        <v>0</v>
      </c>
      <c r="AW358" s="3">
        <v>0</v>
      </c>
      <c r="AX358" s="67">
        <v>0</v>
      </c>
      <c r="AY358" s="67">
        <v>0</v>
      </c>
      <c r="AZ358" s="310">
        <v>0</v>
      </c>
      <c r="BA358">
        <v>4.8578999999999997E-2</v>
      </c>
      <c r="BB358">
        <v>4.0270000000000002E-3</v>
      </c>
      <c r="BC358">
        <v>1.7100000000000001E-2</v>
      </c>
    </row>
    <row r="359" spans="1:55">
      <c r="A359" s="2" t="s">
        <v>587</v>
      </c>
      <c r="B359" s="2" t="s">
        <v>588</v>
      </c>
      <c r="C359" s="3">
        <v>8423.34</v>
      </c>
      <c r="D359" s="3">
        <v>600</v>
      </c>
      <c r="E359" s="3">
        <v>5054002.37</v>
      </c>
      <c r="F359">
        <v>9</v>
      </c>
      <c r="G359">
        <v>6</v>
      </c>
      <c r="H359">
        <v>60</v>
      </c>
      <c r="I359" s="348">
        <f t="shared" si="34"/>
        <v>75</v>
      </c>
      <c r="J359" s="3">
        <v>58112.63</v>
      </c>
      <c r="K359" s="3">
        <v>501463.16</v>
      </c>
      <c r="L359" s="3">
        <v>105615.28</v>
      </c>
      <c r="M359" s="3">
        <v>0</v>
      </c>
      <c r="N359" s="4">
        <v>665191.06999999995</v>
      </c>
      <c r="O359" s="4">
        <v>87168.94</v>
      </c>
      <c r="P359">
        <v>168</v>
      </c>
      <c r="Q359">
        <v>23</v>
      </c>
      <c r="R359">
        <v>51</v>
      </c>
      <c r="S359" s="348">
        <f t="shared" si="35"/>
        <v>242</v>
      </c>
      <c r="T359">
        <v>282811.25</v>
      </c>
      <c r="U359">
        <v>30</v>
      </c>
      <c r="V359">
        <v>16501.3</v>
      </c>
      <c r="W359">
        <v>0</v>
      </c>
      <c r="X359">
        <v>0</v>
      </c>
      <c r="Y359" s="2">
        <v>0</v>
      </c>
      <c r="Z359">
        <v>0</v>
      </c>
      <c r="AA359">
        <v>0</v>
      </c>
      <c r="AB359">
        <v>0</v>
      </c>
      <c r="AC359">
        <v>7820</v>
      </c>
      <c r="AD359" s="3">
        <v>136816.98436516215</v>
      </c>
      <c r="AE359">
        <v>173883.62</v>
      </c>
      <c r="AF359">
        <v>352917.92</v>
      </c>
      <c r="AG359" s="3">
        <v>122917.68</v>
      </c>
      <c r="AH359" s="3">
        <v>316074.05</v>
      </c>
      <c r="AI359" s="348">
        <f t="shared" si="36"/>
        <v>438991.73</v>
      </c>
      <c r="AJ359" s="3">
        <v>785355.22349999996</v>
      </c>
      <c r="AK359" s="3">
        <v>922500</v>
      </c>
      <c r="AL359" s="348">
        <f t="shared" si="37"/>
        <v>857520.80489429994</v>
      </c>
      <c r="AM359" s="3">
        <v>523570149</v>
      </c>
      <c r="AN359" s="3">
        <v>559328870</v>
      </c>
      <c r="AO359" s="3">
        <v>1</v>
      </c>
      <c r="AP359" s="3">
        <v>1</v>
      </c>
      <c r="AQ359" s="3">
        <v>0</v>
      </c>
      <c r="AR359" s="3">
        <v>65216.05</v>
      </c>
      <c r="AS359" s="3">
        <v>66520</v>
      </c>
      <c r="AT359" s="3">
        <v>96805</v>
      </c>
      <c r="AU359" s="3">
        <v>98741</v>
      </c>
      <c r="AV359" s="3">
        <v>46784.33</v>
      </c>
      <c r="AW359" s="3">
        <v>47720</v>
      </c>
      <c r="AX359" s="67">
        <v>775896</v>
      </c>
      <c r="AY359" s="67">
        <v>29990.38</v>
      </c>
      <c r="AZ359" s="310">
        <v>16.218</v>
      </c>
      <c r="BA359">
        <v>4.8578999999999997E-2</v>
      </c>
      <c r="BB359">
        <v>4.0270000000000002E-3</v>
      </c>
      <c r="BC359">
        <v>1.7100000000000001E-2</v>
      </c>
    </row>
    <row r="360" spans="1:55">
      <c r="A360" s="2" t="s">
        <v>589</v>
      </c>
      <c r="B360" s="2" t="s">
        <v>590</v>
      </c>
      <c r="C360" s="3">
        <v>8532.8700000000008</v>
      </c>
      <c r="D360" s="3">
        <v>1225</v>
      </c>
      <c r="E360" s="3">
        <v>10452768.4</v>
      </c>
      <c r="F360">
        <v>8</v>
      </c>
      <c r="G360">
        <v>16</v>
      </c>
      <c r="H360">
        <v>157</v>
      </c>
      <c r="I360" s="348">
        <f t="shared" si="34"/>
        <v>181</v>
      </c>
      <c r="J360" s="3">
        <v>155150.64000000001</v>
      </c>
      <c r="K360" s="3">
        <v>1313854.42</v>
      </c>
      <c r="L360" s="3">
        <v>311465.67</v>
      </c>
      <c r="M360" s="3">
        <v>0</v>
      </c>
      <c r="N360" s="4">
        <v>1780470.73</v>
      </c>
      <c r="O360" s="4">
        <v>77575.320000000007</v>
      </c>
      <c r="P360">
        <v>48</v>
      </c>
      <c r="Q360">
        <v>34</v>
      </c>
      <c r="R360">
        <v>25</v>
      </c>
      <c r="S360" s="348">
        <f t="shared" si="35"/>
        <v>107</v>
      </c>
      <c r="T360">
        <v>0</v>
      </c>
      <c r="U360">
        <v>61.25</v>
      </c>
      <c r="V360">
        <v>33670.28</v>
      </c>
      <c r="W360">
        <v>57</v>
      </c>
      <c r="X360">
        <v>16</v>
      </c>
      <c r="Y360" s="2">
        <v>0</v>
      </c>
      <c r="Z360">
        <v>494492.94</v>
      </c>
      <c r="AA360">
        <v>138636.46</v>
      </c>
      <c r="AB360">
        <v>0</v>
      </c>
      <c r="AC360">
        <v>74468.91</v>
      </c>
      <c r="AD360" s="3">
        <v>918631.48396152258</v>
      </c>
      <c r="AE360">
        <v>245421.02</v>
      </c>
      <c r="AF360">
        <v>376000.68</v>
      </c>
      <c r="AG360" s="3">
        <v>154173.04999999999</v>
      </c>
      <c r="AH360" s="3">
        <v>396445</v>
      </c>
      <c r="AI360" s="348">
        <f t="shared" si="36"/>
        <v>550618.05000000005</v>
      </c>
      <c r="AJ360" s="3">
        <v>1407051.9352500001</v>
      </c>
      <c r="AK360" s="3">
        <v>2368964.36</v>
      </c>
      <c r="AL360" s="348">
        <f t="shared" si="37"/>
        <v>1913210.2531534501</v>
      </c>
      <c r="AM360" s="3">
        <v>938034623.5</v>
      </c>
      <c r="AN360" s="3">
        <v>947585744</v>
      </c>
      <c r="AO360" s="3">
        <v>1</v>
      </c>
      <c r="AP360" s="3">
        <v>1</v>
      </c>
      <c r="AQ360" s="3">
        <v>0</v>
      </c>
      <c r="AR360" s="3">
        <v>65216.05</v>
      </c>
      <c r="AS360" s="3">
        <v>66520</v>
      </c>
      <c r="AT360" s="3">
        <v>96805</v>
      </c>
      <c r="AU360" s="3">
        <v>98741</v>
      </c>
      <c r="AV360" s="3">
        <v>46784.33</v>
      </c>
      <c r="AW360" s="3">
        <v>47720</v>
      </c>
      <c r="AX360" s="67">
        <v>1440902.36</v>
      </c>
      <c r="AY360" s="67">
        <v>54213.18</v>
      </c>
      <c r="AZ360" s="310">
        <v>25.41</v>
      </c>
      <c r="BA360">
        <v>4.8578999999999997E-2</v>
      </c>
      <c r="BB360">
        <v>4.0270000000000002E-3</v>
      </c>
      <c r="BC360">
        <v>1.7100000000000001E-2</v>
      </c>
    </row>
    <row r="361" spans="1:55">
      <c r="A361" s="2" t="s">
        <v>591</v>
      </c>
      <c r="B361" s="2" t="s">
        <v>592</v>
      </c>
      <c r="C361" s="3">
        <v>8144.13</v>
      </c>
      <c r="D361" s="3">
        <v>15962</v>
      </c>
      <c r="E361" s="3">
        <v>129996608.16</v>
      </c>
      <c r="F361">
        <v>204</v>
      </c>
      <c r="G361">
        <v>263</v>
      </c>
      <c r="H361">
        <v>1932</v>
      </c>
      <c r="I361" s="348">
        <f t="shared" si="34"/>
        <v>2399</v>
      </c>
      <c r="J361" s="3">
        <v>2417404.21</v>
      </c>
      <c r="K361" s="3">
        <v>15323264.449999999</v>
      </c>
      <c r="L361" s="3">
        <v>4487490.01</v>
      </c>
      <c r="M361" s="3">
        <v>0</v>
      </c>
      <c r="N361" s="4">
        <v>22228158.670000002</v>
      </c>
      <c r="O361" s="4">
        <v>1875096.8</v>
      </c>
      <c r="P361">
        <v>3255</v>
      </c>
      <c r="Q361">
        <v>1692</v>
      </c>
      <c r="R361">
        <v>1248</v>
      </c>
      <c r="S361" s="348">
        <f t="shared" si="35"/>
        <v>6195</v>
      </c>
      <c r="T361">
        <v>7825144.3099999996</v>
      </c>
      <c r="U361">
        <v>798.1</v>
      </c>
      <c r="V361">
        <v>438285.91</v>
      </c>
      <c r="W361">
        <v>1025</v>
      </c>
      <c r="X361">
        <v>225</v>
      </c>
      <c r="Y361" s="2">
        <v>460</v>
      </c>
      <c r="Z361">
        <v>8892288.8300000001</v>
      </c>
      <c r="AA361">
        <v>1949235.06</v>
      </c>
      <c r="AB361">
        <v>4387881.1100000003</v>
      </c>
      <c r="AC361">
        <v>473123.33</v>
      </c>
      <c r="AD361" s="3">
        <v>3658089.270940097</v>
      </c>
      <c r="AE361">
        <v>4288715.8899999997</v>
      </c>
      <c r="AF361">
        <v>7519059.54</v>
      </c>
      <c r="AG361" s="3">
        <v>4823448.8099999996</v>
      </c>
      <c r="AH361" s="3">
        <v>12403154.08</v>
      </c>
      <c r="AI361" s="348">
        <f t="shared" si="36"/>
        <v>17226602.890000001</v>
      </c>
      <c r="AJ361" s="3">
        <v>7997845.7340000002</v>
      </c>
      <c r="AK361" s="3">
        <v>13268918.5975</v>
      </c>
      <c r="AL361" s="348">
        <f t="shared" si="37"/>
        <v>10771484.2747737</v>
      </c>
      <c r="AM361" s="3">
        <v>5331897156</v>
      </c>
      <c r="AN361" s="3">
        <v>5307567439</v>
      </c>
      <c r="AO361" s="3">
        <v>1</v>
      </c>
      <c r="AP361" s="3">
        <v>1</v>
      </c>
      <c r="AQ361" s="3">
        <v>0</v>
      </c>
      <c r="AR361" s="3">
        <v>65216.05</v>
      </c>
      <c r="AS361" s="3">
        <v>66520</v>
      </c>
      <c r="AT361" s="3">
        <v>96805</v>
      </c>
      <c r="AU361" s="3">
        <v>98741</v>
      </c>
      <c r="AV361" s="3">
        <v>46784.33</v>
      </c>
      <c r="AW361" s="3">
        <v>47720</v>
      </c>
      <c r="AX361" s="67">
        <v>18847539.879999999</v>
      </c>
      <c r="AY361" s="67">
        <v>640795.38</v>
      </c>
      <c r="AZ361" s="310">
        <v>256.14100000000002</v>
      </c>
      <c r="BA361">
        <v>4.8578999999999997E-2</v>
      </c>
      <c r="BB361">
        <v>4.0270000000000002E-3</v>
      </c>
      <c r="BC361">
        <v>1.7100000000000001E-2</v>
      </c>
    </row>
    <row r="362" spans="1:55">
      <c r="A362" s="2" t="s">
        <v>593</v>
      </c>
      <c r="B362" s="2" t="s">
        <v>594</v>
      </c>
      <c r="C362" s="3">
        <v>8408.58</v>
      </c>
      <c r="D362" s="3">
        <v>3202</v>
      </c>
      <c r="E362" s="3">
        <v>26924283.48</v>
      </c>
      <c r="F362">
        <v>25</v>
      </c>
      <c r="G362">
        <v>35</v>
      </c>
      <c r="H362">
        <v>370</v>
      </c>
      <c r="I362" s="348">
        <f t="shared" si="34"/>
        <v>430</v>
      </c>
      <c r="J362" s="3">
        <v>336042.82</v>
      </c>
      <c r="K362" s="3">
        <v>3065714.75</v>
      </c>
      <c r="L362" s="3">
        <v>818338.62</v>
      </c>
      <c r="M362" s="3">
        <v>0</v>
      </c>
      <c r="N362" s="4">
        <v>4220096.1899999995</v>
      </c>
      <c r="O362" s="4">
        <v>240030.59</v>
      </c>
      <c r="P362">
        <v>260</v>
      </c>
      <c r="Q362">
        <v>70</v>
      </c>
      <c r="R362">
        <v>150</v>
      </c>
      <c r="S362" s="348">
        <f t="shared" si="35"/>
        <v>480</v>
      </c>
      <c r="T362">
        <v>551124.27</v>
      </c>
      <c r="U362">
        <v>160.1</v>
      </c>
      <c r="V362">
        <v>87943.34</v>
      </c>
      <c r="W362">
        <v>133</v>
      </c>
      <c r="X362">
        <v>19</v>
      </c>
      <c r="Y362" s="2">
        <v>0</v>
      </c>
      <c r="Z362">
        <v>1153887.45</v>
      </c>
      <c r="AA362">
        <v>164483.35999999999</v>
      </c>
      <c r="AB362">
        <v>0</v>
      </c>
      <c r="AC362">
        <v>101940.55</v>
      </c>
      <c r="AD362" s="3">
        <v>1741929.1304383387</v>
      </c>
      <c r="AE362">
        <v>893550.04</v>
      </c>
      <c r="AF362">
        <v>1106826.94</v>
      </c>
      <c r="AG362" s="3">
        <v>710151.26</v>
      </c>
      <c r="AH362" s="3">
        <v>1826103.24</v>
      </c>
      <c r="AI362" s="348">
        <f t="shared" si="36"/>
        <v>2536254.5</v>
      </c>
      <c r="AJ362" s="3">
        <v>2528829.7485000002</v>
      </c>
      <c r="AK362" s="3">
        <v>3602000</v>
      </c>
      <c r="AL362" s="348">
        <f t="shared" si="37"/>
        <v>3093531.9348392999</v>
      </c>
      <c r="AM362" s="3">
        <v>1685886499</v>
      </c>
      <c r="AN362" s="3">
        <v>1691678562</v>
      </c>
      <c r="AO362" s="3">
        <v>1</v>
      </c>
      <c r="AP362" s="3">
        <v>1</v>
      </c>
      <c r="AQ362" s="3">
        <v>0</v>
      </c>
      <c r="AR362" s="3">
        <v>65216.05</v>
      </c>
      <c r="AS362" s="3">
        <v>66520</v>
      </c>
      <c r="AT362" s="3">
        <v>96805</v>
      </c>
      <c r="AU362" s="3">
        <v>98741</v>
      </c>
      <c r="AV362" s="3">
        <v>46784.33</v>
      </c>
      <c r="AW362" s="3">
        <v>47720</v>
      </c>
      <c r="AX362" s="67">
        <v>4018472.76</v>
      </c>
      <c r="AY362" s="67">
        <v>147840.98000000001</v>
      </c>
      <c r="AZ362" s="310">
        <v>64.972999999999999</v>
      </c>
      <c r="BA362">
        <v>4.8578999999999997E-2</v>
      </c>
      <c r="BB362">
        <v>4.0270000000000002E-3</v>
      </c>
      <c r="BC362">
        <v>1.7100000000000001E-2</v>
      </c>
    </row>
    <row r="363" spans="1:55">
      <c r="A363" s="2" t="s">
        <v>595</v>
      </c>
      <c r="B363" s="2" t="s">
        <v>596</v>
      </c>
      <c r="C363" s="3">
        <v>8508.4500000000007</v>
      </c>
      <c r="D363" s="3">
        <v>3609</v>
      </c>
      <c r="E363" s="3">
        <v>30706978.41</v>
      </c>
      <c r="F363">
        <v>20</v>
      </c>
      <c r="G363">
        <v>24</v>
      </c>
      <c r="H363">
        <v>455</v>
      </c>
      <c r="I363" s="348">
        <f t="shared" si="34"/>
        <v>499</v>
      </c>
      <c r="J363" s="3">
        <v>232940.69</v>
      </c>
      <c r="K363" s="3">
        <v>3811494.32</v>
      </c>
      <c r="L363" s="3">
        <v>919023.32</v>
      </c>
      <c r="M363" s="3">
        <v>0</v>
      </c>
      <c r="N363" s="4">
        <v>4963458.33</v>
      </c>
      <c r="O363" s="4">
        <v>194117.24</v>
      </c>
      <c r="P363">
        <v>220</v>
      </c>
      <c r="Q363">
        <v>88</v>
      </c>
      <c r="R363">
        <v>65</v>
      </c>
      <c r="S363" s="348">
        <f t="shared" si="35"/>
        <v>373</v>
      </c>
      <c r="T363">
        <v>468713.16</v>
      </c>
      <c r="U363">
        <v>180.45</v>
      </c>
      <c r="V363">
        <v>99103.17</v>
      </c>
      <c r="W363">
        <v>182</v>
      </c>
      <c r="X363">
        <v>0</v>
      </c>
      <c r="Y363" s="2">
        <v>0</v>
      </c>
      <c r="Z363">
        <v>1578941.2</v>
      </c>
      <c r="AA363">
        <v>0</v>
      </c>
      <c r="AB363">
        <v>0</v>
      </c>
      <c r="AC363">
        <v>109249.44</v>
      </c>
      <c r="AD363" s="3">
        <v>1465852.3166927558</v>
      </c>
      <c r="AE363">
        <v>691719.14</v>
      </c>
      <c r="AF363">
        <v>1110928.4099999999</v>
      </c>
      <c r="AG363" s="3">
        <v>883565.58</v>
      </c>
      <c r="AH363" s="3">
        <v>2272025.7799999998</v>
      </c>
      <c r="AI363" s="348">
        <f t="shared" si="36"/>
        <v>3155591.36</v>
      </c>
      <c r="AJ363" s="3">
        <v>2706072.3764999998</v>
      </c>
      <c r="AK363" s="3">
        <v>3097205</v>
      </c>
      <c r="AL363" s="348">
        <f t="shared" si="37"/>
        <v>2911886.3629856999</v>
      </c>
      <c r="AM363" s="3">
        <v>1804048251</v>
      </c>
      <c r="AN363" s="3">
        <v>1743718124</v>
      </c>
      <c r="AO363" s="3">
        <v>1</v>
      </c>
      <c r="AP363" s="3">
        <v>1</v>
      </c>
      <c r="AQ363" s="3">
        <v>0</v>
      </c>
      <c r="AR363" s="3">
        <v>65216.05</v>
      </c>
      <c r="AS363" s="3">
        <v>66520</v>
      </c>
      <c r="AT363" s="3">
        <v>96805</v>
      </c>
      <c r="AU363" s="3">
        <v>98741</v>
      </c>
      <c r="AV363" s="3">
        <v>46784.33</v>
      </c>
      <c r="AW363" s="3">
        <v>47720</v>
      </c>
      <c r="AX363" s="67">
        <v>4491906.28</v>
      </c>
      <c r="AY363" s="67">
        <v>167198.28</v>
      </c>
      <c r="AZ363" s="310">
        <v>75.143000000000001</v>
      </c>
      <c r="BA363">
        <v>4.8578999999999997E-2</v>
      </c>
      <c r="BB363">
        <v>4.0270000000000002E-3</v>
      </c>
      <c r="BC363">
        <v>1.7100000000000001E-2</v>
      </c>
    </row>
    <row r="364" spans="1:55">
      <c r="A364" s="2" t="s">
        <v>597</v>
      </c>
      <c r="B364" s="2" t="s">
        <v>598</v>
      </c>
      <c r="C364" s="3">
        <v>8849.2099999999991</v>
      </c>
      <c r="D364" s="3">
        <v>815</v>
      </c>
      <c r="E364" s="3">
        <v>7212107.9400000004</v>
      </c>
      <c r="F364">
        <v>4</v>
      </c>
      <c r="G364">
        <v>6</v>
      </c>
      <c r="H364">
        <v>94</v>
      </c>
      <c r="I364" s="348">
        <f t="shared" si="34"/>
        <v>104</v>
      </c>
      <c r="J364" s="3">
        <v>58005.82</v>
      </c>
      <c r="K364" s="3">
        <v>784236.06</v>
      </c>
      <c r="L364" s="3">
        <v>151256.26</v>
      </c>
      <c r="M364" s="3">
        <v>0</v>
      </c>
      <c r="N364" s="4">
        <v>993498.14</v>
      </c>
      <c r="O364" s="4">
        <v>38670.54</v>
      </c>
      <c r="P364">
        <v>249</v>
      </c>
      <c r="Q364">
        <v>126</v>
      </c>
      <c r="R364">
        <v>68</v>
      </c>
      <c r="S364" s="348">
        <f t="shared" si="35"/>
        <v>443</v>
      </c>
      <c r="T364">
        <v>0</v>
      </c>
      <c r="U364">
        <v>0</v>
      </c>
      <c r="V364">
        <v>0</v>
      </c>
      <c r="W364">
        <v>69</v>
      </c>
      <c r="X364">
        <v>8</v>
      </c>
      <c r="Y364" s="2">
        <v>0</v>
      </c>
      <c r="Z364">
        <v>598570.91</v>
      </c>
      <c r="AA364">
        <v>69385.11</v>
      </c>
      <c r="AB364">
        <v>0</v>
      </c>
      <c r="AC364">
        <v>55062.75</v>
      </c>
      <c r="AD364" s="3">
        <v>234438.11450992749</v>
      </c>
      <c r="AE364">
        <v>230636.63</v>
      </c>
      <c r="AF364">
        <v>464325.52</v>
      </c>
      <c r="AG364" s="3">
        <v>271957.73</v>
      </c>
      <c r="AH364" s="3">
        <v>699319.88</v>
      </c>
      <c r="AI364" s="348">
        <f t="shared" si="36"/>
        <v>971277.61</v>
      </c>
      <c r="AJ364" s="3">
        <v>318143.75099999999</v>
      </c>
      <c r="AK364" s="3">
        <v>325000</v>
      </c>
      <c r="AL364" s="348">
        <f t="shared" si="37"/>
        <v>321751.50922380004</v>
      </c>
      <c r="AM364" s="3">
        <v>212095834</v>
      </c>
      <c r="AN364" s="3">
        <v>219895353</v>
      </c>
      <c r="AO364" s="3">
        <v>1</v>
      </c>
      <c r="AP364" s="3">
        <v>1</v>
      </c>
      <c r="AQ364" s="3">
        <v>0</v>
      </c>
      <c r="AR364" s="3">
        <v>65216.05</v>
      </c>
      <c r="AS364" s="3">
        <v>66520</v>
      </c>
      <c r="AT364" s="3">
        <v>96805</v>
      </c>
      <c r="AU364" s="3">
        <v>98741</v>
      </c>
      <c r="AV364" s="3">
        <v>46784.33</v>
      </c>
      <c r="AW364" s="3">
        <v>47720</v>
      </c>
      <c r="AX364" s="67">
        <v>999560.5</v>
      </c>
      <c r="AY364" s="67">
        <v>38210.300000000003</v>
      </c>
      <c r="AZ364" s="310">
        <v>16.646000000000001</v>
      </c>
      <c r="BA364">
        <v>4.8578999999999997E-2</v>
      </c>
      <c r="BB364">
        <v>4.0270000000000002E-3</v>
      </c>
      <c r="BC364">
        <v>1.7100000000000001E-2</v>
      </c>
    </row>
    <row r="365" spans="1:55">
      <c r="A365" s="2" t="s">
        <v>599</v>
      </c>
      <c r="B365" s="2" t="s">
        <v>600</v>
      </c>
      <c r="C365" s="3">
        <v>8493.58</v>
      </c>
      <c r="D365" s="3">
        <v>3544</v>
      </c>
      <c r="E365" s="3">
        <v>30101255.649999999</v>
      </c>
      <c r="F365">
        <v>25</v>
      </c>
      <c r="G365">
        <v>35</v>
      </c>
      <c r="H365">
        <v>475</v>
      </c>
      <c r="I365" s="348">
        <f t="shared" si="34"/>
        <v>535</v>
      </c>
      <c r="J365" s="3">
        <v>338319.77</v>
      </c>
      <c r="K365" s="3">
        <v>3962256.53</v>
      </c>
      <c r="L365" s="3">
        <v>1018055.9</v>
      </c>
      <c r="M365" s="3">
        <v>0</v>
      </c>
      <c r="N365" s="4">
        <v>5318632.2</v>
      </c>
      <c r="O365" s="4">
        <v>241656.98</v>
      </c>
      <c r="P365">
        <v>760</v>
      </c>
      <c r="Q365">
        <v>415</v>
      </c>
      <c r="R365">
        <v>250</v>
      </c>
      <c r="S365" s="348">
        <f t="shared" si="35"/>
        <v>1425</v>
      </c>
      <c r="T365">
        <v>0</v>
      </c>
      <c r="U365">
        <v>177.2</v>
      </c>
      <c r="V365">
        <v>97290.880000000005</v>
      </c>
      <c r="W365">
        <v>210</v>
      </c>
      <c r="X365">
        <v>28</v>
      </c>
      <c r="Y365" s="2">
        <v>0</v>
      </c>
      <c r="Z365">
        <v>1821879.87</v>
      </c>
      <c r="AA365">
        <v>242654.82</v>
      </c>
      <c r="AB365">
        <v>0</v>
      </c>
      <c r="AC365">
        <v>119884.98</v>
      </c>
      <c r="AD365" s="3">
        <v>1176279.6594271483</v>
      </c>
      <c r="AE365">
        <v>997040.84</v>
      </c>
      <c r="AF365">
        <v>1865028.17</v>
      </c>
      <c r="AG365" s="3">
        <v>1212844.4099999999</v>
      </c>
      <c r="AH365" s="3">
        <v>3118742.77</v>
      </c>
      <c r="AI365" s="348">
        <f t="shared" si="36"/>
        <v>4331587.18</v>
      </c>
      <c r="AJ365" s="3">
        <v>1354799.7720000001</v>
      </c>
      <c r="AK365" s="3">
        <v>1725000</v>
      </c>
      <c r="AL365" s="348">
        <f t="shared" si="37"/>
        <v>1549599.1319736</v>
      </c>
      <c r="AM365" s="3">
        <v>903199848</v>
      </c>
      <c r="AN365" s="3">
        <v>912728884</v>
      </c>
      <c r="AO365" s="3">
        <v>1</v>
      </c>
      <c r="AP365" s="3">
        <v>1</v>
      </c>
      <c r="AQ365" s="3">
        <v>0</v>
      </c>
      <c r="AR365" s="3">
        <v>65216.05</v>
      </c>
      <c r="AS365" s="3">
        <v>66520</v>
      </c>
      <c r="AT365" s="3">
        <v>96805</v>
      </c>
      <c r="AU365" s="3">
        <v>98741</v>
      </c>
      <c r="AV365" s="3">
        <v>46784.33</v>
      </c>
      <c r="AW365" s="3">
        <v>47720</v>
      </c>
      <c r="AX365" s="67">
        <v>4306684.84</v>
      </c>
      <c r="AY365" s="67">
        <v>160539.51999999999</v>
      </c>
      <c r="AZ365" s="310">
        <v>71.813999999999993</v>
      </c>
      <c r="BA365">
        <v>4.8578999999999997E-2</v>
      </c>
      <c r="BB365">
        <v>4.0270000000000002E-3</v>
      </c>
      <c r="BC365">
        <v>1.7100000000000001E-2</v>
      </c>
    </row>
    <row r="366" spans="1:55">
      <c r="A366" s="2" t="s">
        <v>601</v>
      </c>
      <c r="B366" s="2" t="s">
        <v>602</v>
      </c>
      <c r="C366" s="3">
        <v>8313.15</v>
      </c>
      <c r="D366" s="3">
        <v>6635</v>
      </c>
      <c r="E366" s="3">
        <v>55157728.009999998</v>
      </c>
      <c r="F366">
        <v>38</v>
      </c>
      <c r="G366">
        <v>64</v>
      </c>
      <c r="H366">
        <v>920</v>
      </c>
      <c r="I366" s="348">
        <f t="shared" si="34"/>
        <v>1022</v>
      </c>
      <c r="J366" s="3">
        <v>607936.74</v>
      </c>
      <c r="K366" s="3">
        <v>7341223.8899999997</v>
      </c>
      <c r="L366" s="3">
        <v>2127982.8199999998</v>
      </c>
      <c r="M366" s="3">
        <v>0</v>
      </c>
      <c r="N366" s="4">
        <v>10077143.449999999</v>
      </c>
      <c r="O366" s="4">
        <v>360962.44</v>
      </c>
      <c r="P366">
        <v>1168</v>
      </c>
      <c r="Q366">
        <v>761</v>
      </c>
      <c r="R366">
        <v>330</v>
      </c>
      <c r="S366" s="348">
        <f t="shared" si="35"/>
        <v>2259</v>
      </c>
      <c r="T366">
        <v>2983301.1</v>
      </c>
      <c r="U366">
        <v>331.75</v>
      </c>
      <c r="V366">
        <v>182181.95</v>
      </c>
      <c r="W366">
        <v>256</v>
      </c>
      <c r="X366">
        <v>0</v>
      </c>
      <c r="Y366" s="2">
        <v>0</v>
      </c>
      <c r="Z366">
        <v>2220895.34</v>
      </c>
      <c r="AA366">
        <v>0</v>
      </c>
      <c r="AB366">
        <v>0</v>
      </c>
      <c r="AC366">
        <v>346064.03</v>
      </c>
      <c r="AD366" s="3">
        <v>3084045.1775128962</v>
      </c>
      <c r="AE366">
        <v>1868843.5</v>
      </c>
      <c r="AF366">
        <v>3462220.28</v>
      </c>
      <c r="AG366" s="3">
        <v>2349037.29</v>
      </c>
      <c r="AH366" s="3">
        <v>6040381.5999999996</v>
      </c>
      <c r="AI366" s="348">
        <f t="shared" si="36"/>
        <v>8389418.8900000006</v>
      </c>
      <c r="AJ366" s="3">
        <v>2235001.3229999999</v>
      </c>
      <c r="AK366" s="3">
        <v>2582904</v>
      </c>
      <c r="AL366" s="348">
        <f t="shared" si="37"/>
        <v>2418067.7116374001</v>
      </c>
      <c r="AM366" s="3">
        <v>1490000882</v>
      </c>
      <c r="AN366" s="3">
        <v>1498570394</v>
      </c>
      <c r="AO366" s="3">
        <v>1</v>
      </c>
      <c r="AP366" s="3">
        <v>1</v>
      </c>
      <c r="AQ366" s="3">
        <v>0</v>
      </c>
      <c r="AR366" s="3">
        <v>65216.05</v>
      </c>
      <c r="AS366" s="3">
        <v>66520</v>
      </c>
      <c r="AT366" s="3">
        <v>96805</v>
      </c>
      <c r="AU366" s="3">
        <v>98741</v>
      </c>
      <c r="AV366" s="3">
        <v>46784.33</v>
      </c>
      <c r="AW366" s="3">
        <v>47720</v>
      </c>
      <c r="AX366" s="67">
        <v>8409733.8399999999</v>
      </c>
      <c r="AY366" s="67">
        <v>301339.40999999997</v>
      </c>
      <c r="AZ366" s="310">
        <v>117.61799999999999</v>
      </c>
      <c r="BA366">
        <v>4.8578999999999997E-2</v>
      </c>
      <c r="BB366">
        <v>4.0270000000000002E-3</v>
      </c>
      <c r="BC366">
        <v>1.7100000000000001E-2</v>
      </c>
    </row>
    <row r="367" spans="1:55">
      <c r="A367" s="2" t="s">
        <v>603</v>
      </c>
      <c r="B367" s="2" t="s">
        <v>604</v>
      </c>
      <c r="C367" s="3">
        <v>8460.81</v>
      </c>
      <c r="D367" s="3">
        <v>4298</v>
      </c>
      <c r="E367" s="3">
        <v>36364568.450000003</v>
      </c>
      <c r="F367">
        <v>30</v>
      </c>
      <c r="G367">
        <v>50</v>
      </c>
      <c r="H367">
        <v>521</v>
      </c>
      <c r="I367" s="348">
        <f t="shared" si="34"/>
        <v>601</v>
      </c>
      <c r="J367" s="3">
        <v>473726.4</v>
      </c>
      <c r="K367" s="3">
        <v>4259048.08</v>
      </c>
      <c r="L367" s="3">
        <v>762620.67</v>
      </c>
      <c r="M367" s="3">
        <v>0</v>
      </c>
      <c r="N367" s="4">
        <v>5495395.1500000004</v>
      </c>
      <c r="O367" s="4">
        <v>284235.84000000003</v>
      </c>
      <c r="P367">
        <v>860</v>
      </c>
      <c r="Q367">
        <v>561</v>
      </c>
      <c r="R367">
        <v>233</v>
      </c>
      <c r="S367" s="348">
        <f t="shared" si="35"/>
        <v>1654</v>
      </c>
      <c r="T367">
        <v>0</v>
      </c>
      <c r="U367">
        <v>214.9</v>
      </c>
      <c r="V367">
        <v>117989.06</v>
      </c>
      <c r="W367">
        <v>345</v>
      </c>
      <c r="X367">
        <v>172</v>
      </c>
      <c r="Y367" s="2">
        <v>0</v>
      </c>
      <c r="Z367">
        <v>2992923.81</v>
      </c>
      <c r="AA367">
        <v>1490152.13</v>
      </c>
      <c r="AB367">
        <v>0</v>
      </c>
      <c r="AC367">
        <v>155058.35999999999</v>
      </c>
      <c r="AD367" s="3">
        <v>1460288.2188819372</v>
      </c>
      <c r="AE367">
        <v>1042252.5</v>
      </c>
      <c r="AF367">
        <v>2237499.67</v>
      </c>
      <c r="AG367" s="3">
        <v>1576523.11</v>
      </c>
      <c r="AH367" s="3">
        <v>4053916.56</v>
      </c>
      <c r="AI367" s="348">
        <f t="shared" si="36"/>
        <v>5630439.6699999999</v>
      </c>
      <c r="AJ367" s="3">
        <v>978949.17749999999</v>
      </c>
      <c r="AK367" s="3">
        <v>1360000</v>
      </c>
      <c r="AL367" s="348">
        <f t="shared" si="37"/>
        <v>1179458.1202994999</v>
      </c>
      <c r="AM367" s="3">
        <v>652632785</v>
      </c>
      <c r="AN367" s="3">
        <v>675287318</v>
      </c>
      <c r="AO367" s="3">
        <v>1</v>
      </c>
      <c r="AP367" s="3">
        <v>1</v>
      </c>
      <c r="AQ367" s="3">
        <v>0</v>
      </c>
      <c r="AR367" s="3">
        <v>65216.05</v>
      </c>
      <c r="AS367" s="3">
        <v>66520</v>
      </c>
      <c r="AT367" s="3">
        <v>96805</v>
      </c>
      <c r="AU367" s="3">
        <v>98741</v>
      </c>
      <c r="AV367" s="3">
        <v>46784.33</v>
      </c>
      <c r="AW367" s="3">
        <v>47720</v>
      </c>
      <c r="AX367" s="67">
        <v>4321287.4400000004</v>
      </c>
      <c r="AY367" s="67">
        <v>158008.01</v>
      </c>
      <c r="AZ367" s="310">
        <v>70.197999999999993</v>
      </c>
      <c r="BA367">
        <v>4.8578999999999997E-2</v>
      </c>
      <c r="BB367">
        <v>4.0270000000000002E-3</v>
      </c>
      <c r="BC367">
        <v>1.7100000000000001E-2</v>
      </c>
    </row>
    <row r="368" spans="1:55">
      <c r="A368" s="2" t="s">
        <v>605</v>
      </c>
      <c r="B368" s="2" t="s">
        <v>606</v>
      </c>
      <c r="C368" s="3">
        <v>8296.5400000000009</v>
      </c>
      <c r="D368" s="3">
        <v>1112</v>
      </c>
      <c r="E368" s="3">
        <v>9225750.9700000007</v>
      </c>
      <c r="F368">
        <v>8</v>
      </c>
      <c r="G368">
        <v>8</v>
      </c>
      <c r="H368">
        <v>125</v>
      </c>
      <c r="I368" s="348">
        <f t="shared" si="34"/>
        <v>141</v>
      </c>
      <c r="J368" s="3">
        <v>75938.09</v>
      </c>
      <c r="K368" s="3">
        <v>1023949.91</v>
      </c>
      <c r="L368" s="3">
        <v>299367.23</v>
      </c>
      <c r="M368" s="3">
        <v>0</v>
      </c>
      <c r="N368" s="4">
        <v>1399255.23</v>
      </c>
      <c r="O368" s="4">
        <v>75938.09</v>
      </c>
      <c r="P368">
        <v>240</v>
      </c>
      <c r="Q368">
        <v>120</v>
      </c>
      <c r="R368">
        <v>85</v>
      </c>
      <c r="S368" s="348">
        <f t="shared" si="35"/>
        <v>445</v>
      </c>
      <c r="T368">
        <v>563428.69999999995</v>
      </c>
      <c r="U368">
        <v>55.6</v>
      </c>
      <c r="V368">
        <v>30522.65</v>
      </c>
      <c r="W368">
        <v>40</v>
      </c>
      <c r="X368">
        <v>0</v>
      </c>
      <c r="Y368" s="2">
        <v>0</v>
      </c>
      <c r="Z368">
        <v>346957.03</v>
      </c>
      <c r="AA368">
        <v>0</v>
      </c>
      <c r="AB368">
        <v>0</v>
      </c>
      <c r="AC368">
        <v>54623.25</v>
      </c>
      <c r="AD368" s="3">
        <v>779069.69375476672</v>
      </c>
      <c r="AE368">
        <v>314478.49</v>
      </c>
      <c r="AF368">
        <v>564382.53</v>
      </c>
      <c r="AG368" s="3">
        <v>255181.32</v>
      </c>
      <c r="AH368" s="3">
        <v>656180.55000000005</v>
      </c>
      <c r="AI368" s="348">
        <f t="shared" si="36"/>
        <v>911361.87000000011</v>
      </c>
      <c r="AJ368" s="3">
        <v>817036.73400000005</v>
      </c>
      <c r="AK368" s="3">
        <v>1150000</v>
      </c>
      <c r="AL368" s="348">
        <f t="shared" si="37"/>
        <v>992242.0045692001</v>
      </c>
      <c r="AM368" s="3">
        <v>544691156</v>
      </c>
      <c r="AN368" s="3">
        <v>583063120</v>
      </c>
      <c r="AO368" s="3">
        <v>1</v>
      </c>
      <c r="AP368" s="3">
        <v>1</v>
      </c>
      <c r="AQ368" s="3">
        <v>0</v>
      </c>
      <c r="AR368" s="3">
        <v>65216.05</v>
      </c>
      <c r="AS368" s="3">
        <v>66520</v>
      </c>
      <c r="AT368" s="3">
        <v>96805</v>
      </c>
      <c r="AU368" s="3">
        <v>98741</v>
      </c>
      <c r="AV368" s="3">
        <v>46784.33</v>
      </c>
      <c r="AW368" s="3">
        <v>47720</v>
      </c>
      <c r="AX368" s="67">
        <v>1438501.2</v>
      </c>
      <c r="AY368" s="67">
        <v>51331.22</v>
      </c>
      <c r="AZ368" s="310">
        <v>19.507000000000001</v>
      </c>
      <c r="BA368">
        <v>4.8578999999999997E-2</v>
      </c>
      <c r="BB368">
        <v>4.0270000000000002E-3</v>
      </c>
      <c r="BC368">
        <v>1.7100000000000001E-2</v>
      </c>
    </row>
    <row r="369" spans="1:55">
      <c r="A369" s="2" t="s">
        <v>607</v>
      </c>
      <c r="B369" s="2" t="s">
        <v>608</v>
      </c>
      <c r="C369" s="3">
        <v>8538.6200000000008</v>
      </c>
      <c r="D369" s="3">
        <v>1409</v>
      </c>
      <c r="E369" s="3">
        <v>12030915.33</v>
      </c>
      <c r="F369">
        <v>10</v>
      </c>
      <c r="G369">
        <v>23</v>
      </c>
      <c r="H369">
        <v>178</v>
      </c>
      <c r="I369" s="348">
        <f t="shared" si="34"/>
        <v>211</v>
      </c>
      <c r="J369" s="3">
        <v>222496.34</v>
      </c>
      <c r="K369" s="3">
        <v>1485993.88</v>
      </c>
      <c r="L369" s="3">
        <v>351972.29</v>
      </c>
      <c r="M369" s="3">
        <v>0</v>
      </c>
      <c r="N369" s="4">
        <v>2060462.51</v>
      </c>
      <c r="O369" s="4">
        <v>96737.54</v>
      </c>
      <c r="P369">
        <v>406</v>
      </c>
      <c r="Q369">
        <v>167</v>
      </c>
      <c r="R369">
        <v>101</v>
      </c>
      <c r="S369" s="348">
        <f t="shared" si="35"/>
        <v>674</v>
      </c>
      <c r="T369">
        <v>0</v>
      </c>
      <c r="U369">
        <v>70.45</v>
      </c>
      <c r="V369">
        <v>38725.599999999999</v>
      </c>
      <c r="W369">
        <v>138</v>
      </c>
      <c r="X369">
        <v>22</v>
      </c>
      <c r="Y369" s="2">
        <v>0</v>
      </c>
      <c r="Z369">
        <v>1197291.3</v>
      </c>
      <c r="AA369">
        <v>190655.96</v>
      </c>
      <c r="AB369">
        <v>0</v>
      </c>
      <c r="AC369">
        <v>48891.95</v>
      </c>
      <c r="AD369" s="3">
        <v>533670.45062424638</v>
      </c>
      <c r="AE369">
        <v>403947.96</v>
      </c>
      <c r="AF369">
        <v>785194.7</v>
      </c>
      <c r="AG369" s="3">
        <v>491807.51</v>
      </c>
      <c r="AH369" s="3">
        <v>1264647.8799999999</v>
      </c>
      <c r="AI369" s="348">
        <f t="shared" si="36"/>
        <v>1756455.39</v>
      </c>
      <c r="AJ369" s="3">
        <v>529566.23100000003</v>
      </c>
      <c r="AK369" s="3">
        <v>626000</v>
      </c>
      <c r="AL369" s="348">
        <f t="shared" si="37"/>
        <v>580309.68024779996</v>
      </c>
      <c r="AM369" s="3">
        <v>353044154</v>
      </c>
      <c r="AN369" s="3">
        <v>358293934</v>
      </c>
      <c r="AO369" s="3">
        <v>1</v>
      </c>
      <c r="AP369" s="3">
        <v>1</v>
      </c>
      <c r="AQ369" s="3">
        <v>0</v>
      </c>
      <c r="AR369" s="3">
        <v>65216.05</v>
      </c>
      <c r="AS369" s="3">
        <v>66520</v>
      </c>
      <c r="AT369" s="3">
        <v>96805</v>
      </c>
      <c r="AU369" s="3">
        <v>98741</v>
      </c>
      <c r="AV369" s="3">
        <v>46784.33</v>
      </c>
      <c r="AW369" s="3">
        <v>47720</v>
      </c>
      <c r="AX369" s="67">
        <v>1671533.44</v>
      </c>
      <c r="AY369" s="67">
        <v>62230.1</v>
      </c>
      <c r="AZ369" s="310">
        <v>28.466999999999999</v>
      </c>
      <c r="BA369">
        <v>4.8578999999999997E-2</v>
      </c>
      <c r="BB369">
        <v>4.0270000000000002E-3</v>
      </c>
      <c r="BC369">
        <v>1.7100000000000001E-2</v>
      </c>
    </row>
    <row r="370" spans="1:55">
      <c r="A370" s="2" t="s">
        <v>609</v>
      </c>
      <c r="B370" s="2" t="s">
        <v>610</v>
      </c>
      <c r="C370" s="3">
        <v>8390.2900000000009</v>
      </c>
      <c r="D370" s="3">
        <v>1243.77</v>
      </c>
      <c r="E370" s="3">
        <v>10435596.42</v>
      </c>
      <c r="F370">
        <v>5</v>
      </c>
      <c r="G370">
        <v>12</v>
      </c>
      <c r="H370">
        <v>140</v>
      </c>
      <c r="I370" s="348">
        <f t="shared" si="34"/>
        <v>157</v>
      </c>
      <c r="J370" s="3">
        <v>115262.57</v>
      </c>
      <c r="K370" s="3">
        <v>1160463.95</v>
      </c>
      <c r="L370" s="3">
        <v>227752.67</v>
      </c>
      <c r="M370" s="3">
        <v>0</v>
      </c>
      <c r="N370" s="4">
        <v>1503479.19</v>
      </c>
      <c r="O370" s="4">
        <v>48026.07</v>
      </c>
      <c r="P370">
        <v>120</v>
      </c>
      <c r="Q370">
        <v>43</v>
      </c>
      <c r="R370">
        <v>40</v>
      </c>
      <c r="S370" s="348">
        <f t="shared" si="35"/>
        <v>203</v>
      </c>
      <c r="T370">
        <v>0</v>
      </c>
      <c r="U370">
        <v>62.19</v>
      </c>
      <c r="V370">
        <v>34147.19</v>
      </c>
      <c r="W370">
        <v>40</v>
      </c>
      <c r="X370">
        <v>0</v>
      </c>
      <c r="Y370" s="2">
        <v>0</v>
      </c>
      <c r="Z370">
        <v>346957.03</v>
      </c>
      <c r="AA370">
        <v>0</v>
      </c>
      <c r="AB370">
        <v>0</v>
      </c>
      <c r="AC370">
        <v>51774.82</v>
      </c>
      <c r="AD370" s="3">
        <v>455773.38087619905</v>
      </c>
      <c r="AE370">
        <v>359976.3</v>
      </c>
      <c r="AF370">
        <v>455264.13</v>
      </c>
      <c r="AG370" s="3">
        <v>359094.54</v>
      </c>
      <c r="AH370" s="3">
        <v>923385.97</v>
      </c>
      <c r="AI370" s="348">
        <f t="shared" si="36"/>
        <v>1282480.51</v>
      </c>
      <c r="AJ370" s="3">
        <v>719957.63699999999</v>
      </c>
      <c r="AK370" s="3">
        <v>900000</v>
      </c>
      <c r="AL370" s="348">
        <f t="shared" si="37"/>
        <v>814695.92841059994</v>
      </c>
      <c r="AM370" s="3">
        <v>479971758</v>
      </c>
      <c r="AN370" s="3">
        <v>507887698</v>
      </c>
      <c r="AO370" s="3">
        <v>1</v>
      </c>
      <c r="AP370" s="3">
        <v>1</v>
      </c>
      <c r="AQ370" s="3">
        <v>0</v>
      </c>
      <c r="AR370" s="3">
        <v>65216.05</v>
      </c>
      <c r="AS370" s="3">
        <v>66520</v>
      </c>
      <c r="AT370" s="3">
        <v>96805</v>
      </c>
      <c r="AU370" s="3">
        <v>98741</v>
      </c>
      <c r="AV370" s="3">
        <v>46784.33</v>
      </c>
      <c r="AW370" s="3">
        <v>47720</v>
      </c>
      <c r="AX370" s="67">
        <v>1618336.24</v>
      </c>
      <c r="AY370" s="67">
        <v>58639.92</v>
      </c>
      <c r="AZ370" s="310">
        <v>22.623999999999999</v>
      </c>
      <c r="BA370">
        <v>4.8578999999999997E-2</v>
      </c>
      <c r="BB370">
        <v>4.0270000000000002E-3</v>
      </c>
      <c r="BC370">
        <v>1.7100000000000001E-2</v>
      </c>
    </row>
    <row r="371" spans="1:55">
      <c r="A371" s="2" t="s">
        <v>611</v>
      </c>
      <c r="B371" s="2" t="s">
        <v>612</v>
      </c>
      <c r="C371" s="3">
        <v>8291.14</v>
      </c>
      <c r="D371" s="3">
        <v>3257</v>
      </c>
      <c r="E371" s="3">
        <v>27004244.079999998</v>
      </c>
      <c r="F371">
        <v>25</v>
      </c>
      <c r="G371">
        <v>35</v>
      </c>
      <c r="H371">
        <v>345</v>
      </c>
      <c r="I371" s="348">
        <f t="shared" si="34"/>
        <v>405</v>
      </c>
      <c r="J371" s="3">
        <v>329933.28000000003</v>
      </c>
      <c r="K371" s="3">
        <v>2805879.65</v>
      </c>
      <c r="L371" s="3">
        <v>603944.86</v>
      </c>
      <c r="M371" s="3">
        <v>0</v>
      </c>
      <c r="N371" s="4">
        <v>3739757.7899999996</v>
      </c>
      <c r="O371" s="4">
        <v>235666.63</v>
      </c>
      <c r="P371">
        <v>721</v>
      </c>
      <c r="Q371">
        <v>425</v>
      </c>
      <c r="R371">
        <v>147</v>
      </c>
      <c r="S371" s="348">
        <f t="shared" si="35"/>
        <v>1293</v>
      </c>
      <c r="T371">
        <v>0</v>
      </c>
      <c r="U371">
        <v>162.85</v>
      </c>
      <c r="V371">
        <v>89469.47</v>
      </c>
      <c r="W371">
        <v>225</v>
      </c>
      <c r="X371">
        <v>49</v>
      </c>
      <c r="Y371" s="2">
        <v>0</v>
      </c>
      <c r="Z371">
        <v>1952013.81</v>
      </c>
      <c r="AA371">
        <v>424599.79</v>
      </c>
      <c r="AB371">
        <v>0</v>
      </c>
      <c r="AC371">
        <v>212447.31</v>
      </c>
      <c r="AD371" s="3">
        <v>1703632.4968315123</v>
      </c>
      <c r="AE371">
        <v>936663.26</v>
      </c>
      <c r="AF371">
        <v>1760774.32</v>
      </c>
      <c r="AG371" s="3">
        <v>1176787.3600000001</v>
      </c>
      <c r="AH371" s="3">
        <v>3026024.65</v>
      </c>
      <c r="AI371" s="348">
        <f t="shared" si="36"/>
        <v>4202812.01</v>
      </c>
      <c r="AJ371" s="3">
        <v>1112474.6745</v>
      </c>
      <c r="AK371" s="3">
        <v>1200000</v>
      </c>
      <c r="AL371" s="348">
        <f t="shared" si="37"/>
        <v>1158530.5007781</v>
      </c>
      <c r="AM371" s="3">
        <v>741649783</v>
      </c>
      <c r="AN371" s="3">
        <v>744402562</v>
      </c>
      <c r="AO371" s="3">
        <v>1</v>
      </c>
      <c r="AP371" s="3">
        <v>1</v>
      </c>
      <c r="AQ371" s="3">
        <v>0</v>
      </c>
      <c r="AR371" s="3">
        <v>65216.05</v>
      </c>
      <c r="AS371" s="3">
        <v>66520</v>
      </c>
      <c r="AT371" s="3">
        <v>96805</v>
      </c>
      <c r="AU371" s="3">
        <v>98741</v>
      </c>
      <c r="AV371" s="3">
        <v>46784.33</v>
      </c>
      <c r="AW371" s="3">
        <v>47720</v>
      </c>
      <c r="AX371" s="67">
        <v>4006394.72</v>
      </c>
      <c r="AY371" s="67">
        <v>142628.66</v>
      </c>
      <c r="AZ371" s="310">
        <v>59.695</v>
      </c>
      <c r="BA371">
        <v>4.8578999999999997E-2</v>
      </c>
      <c r="BB371">
        <v>4.0270000000000002E-3</v>
      </c>
      <c r="BC371">
        <v>1.7100000000000001E-2</v>
      </c>
    </row>
    <row r="372" spans="1:55">
      <c r="A372" s="2" t="s">
        <v>613</v>
      </c>
      <c r="B372" s="2" t="s">
        <v>614</v>
      </c>
      <c r="C372" s="3">
        <v>8877.42</v>
      </c>
      <c r="D372" s="3">
        <v>5387</v>
      </c>
      <c r="E372" s="3">
        <v>47822670.469999999</v>
      </c>
      <c r="F372">
        <v>33</v>
      </c>
      <c r="G372">
        <v>61</v>
      </c>
      <c r="H372">
        <v>686</v>
      </c>
      <c r="I372" s="348">
        <f t="shared" si="34"/>
        <v>780</v>
      </c>
      <c r="J372" s="3">
        <v>614555.39</v>
      </c>
      <c r="K372" s="3">
        <v>5965392.2400000002</v>
      </c>
      <c r="L372" s="3">
        <v>1390530.33</v>
      </c>
      <c r="M372" s="3">
        <v>0</v>
      </c>
      <c r="N372" s="4">
        <v>7970477.96</v>
      </c>
      <c r="O372" s="4">
        <v>332464.39</v>
      </c>
      <c r="P372">
        <v>235</v>
      </c>
      <c r="Q372">
        <v>125</v>
      </c>
      <c r="R372">
        <v>120</v>
      </c>
      <c r="S372" s="348">
        <f t="shared" si="35"/>
        <v>480</v>
      </c>
      <c r="T372">
        <v>0</v>
      </c>
      <c r="U372">
        <v>269.35000000000002</v>
      </c>
      <c r="V372">
        <v>155686.98000000001</v>
      </c>
      <c r="W372">
        <v>259</v>
      </c>
      <c r="X372">
        <v>243</v>
      </c>
      <c r="Y372" s="2">
        <v>0</v>
      </c>
      <c r="Z372">
        <v>2342189.11</v>
      </c>
      <c r="AA372">
        <v>2194523.4500000002</v>
      </c>
      <c r="AB372">
        <v>0</v>
      </c>
      <c r="AC372">
        <v>245064.83</v>
      </c>
      <c r="AD372" s="3">
        <v>2267940.2748759738</v>
      </c>
      <c r="AE372">
        <v>352629.48</v>
      </c>
      <c r="AF372">
        <v>1504773.29</v>
      </c>
      <c r="AG372" s="3">
        <v>1132621.9099999999</v>
      </c>
      <c r="AH372" s="3">
        <v>2912456.35</v>
      </c>
      <c r="AI372" s="348">
        <f t="shared" si="36"/>
        <v>4045078.26</v>
      </c>
      <c r="AJ372" s="3">
        <v>4578238.3185000001</v>
      </c>
      <c r="AK372" s="3">
        <v>5965626</v>
      </c>
      <c r="AL372" s="348">
        <f t="shared" si="37"/>
        <v>5308281.7165053003</v>
      </c>
      <c r="AM372" s="3">
        <v>3052158879</v>
      </c>
      <c r="AN372" s="3">
        <v>2914061344</v>
      </c>
      <c r="AO372" s="3">
        <v>1.06</v>
      </c>
      <c r="AP372" s="3">
        <v>1.06</v>
      </c>
      <c r="AQ372" s="3">
        <v>0</v>
      </c>
      <c r="AR372" s="3">
        <v>65216.05</v>
      </c>
      <c r="AS372" s="3">
        <v>66520</v>
      </c>
      <c r="AT372" s="3">
        <v>96805</v>
      </c>
      <c r="AU372" s="3">
        <v>98741</v>
      </c>
      <c r="AV372" s="3">
        <v>46784.33</v>
      </c>
      <c r="AW372" s="3">
        <v>47720</v>
      </c>
      <c r="AX372" s="67">
        <v>6293089.9199999999</v>
      </c>
      <c r="AY372" s="67">
        <v>248450.9</v>
      </c>
      <c r="AZ372" s="310">
        <v>106.056</v>
      </c>
      <c r="BA372">
        <v>4.8578999999999997E-2</v>
      </c>
      <c r="BB372">
        <v>4.0270000000000002E-3</v>
      </c>
      <c r="BC372">
        <v>1.7100000000000001E-2</v>
      </c>
    </row>
    <row r="373" spans="1:55">
      <c r="A373" s="2" t="s">
        <v>615</v>
      </c>
      <c r="B373" s="2" t="s">
        <v>616</v>
      </c>
      <c r="C373" s="3">
        <v>8552.19</v>
      </c>
      <c r="D373" s="3">
        <v>879</v>
      </c>
      <c r="E373" s="3">
        <v>7517372.7300000004</v>
      </c>
      <c r="F373">
        <v>10</v>
      </c>
      <c r="G373">
        <v>0</v>
      </c>
      <c r="H373">
        <v>127</v>
      </c>
      <c r="I373" s="348">
        <f t="shared" si="34"/>
        <v>137</v>
      </c>
      <c r="J373" s="3">
        <v>0</v>
      </c>
      <c r="K373" s="3">
        <v>973246.28</v>
      </c>
      <c r="L373" s="3">
        <v>295542.28000000003</v>
      </c>
      <c r="M373" s="3">
        <v>0</v>
      </c>
      <c r="N373" s="4">
        <v>1268788.56</v>
      </c>
      <c r="O373" s="4">
        <v>95051.53</v>
      </c>
      <c r="P373">
        <v>85</v>
      </c>
      <c r="Q373">
        <v>44</v>
      </c>
      <c r="R373">
        <v>38</v>
      </c>
      <c r="S373" s="348">
        <f t="shared" si="35"/>
        <v>167</v>
      </c>
      <c r="T373">
        <v>208126.19</v>
      </c>
      <c r="U373">
        <v>43.95</v>
      </c>
      <c r="V373">
        <v>24131.96</v>
      </c>
      <c r="W373">
        <v>36</v>
      </c>
      <c r="X373">
        <v>4</v>
      </c>
      <c r="Y373" s="2">
        <v>0</v>
      </c>
      <c r="Z373">
        <v>312323.76</v>
      </c>
      <c r="AA373">
        <v>34692.86</v>
      </c>
      <c r="AB373">
        <v>0</v>
      </c>
      <c r="AC373">
        <v>61895.46</v>
      </c>
      <c r="AD373" s="3">
        <v>761719.26206613041</v>
      </c>
      <c r="AE373">
        <v>248568.68</v>
      </c>
      <c r="AF373">
        <v>521937</v>
      </c>
      <c r="AG373" s="3">
        <v>303673.07</v>
      </c>
      <c r="AH373" s="3">
        <v>780873.61</v>
      </c>
      <c r="AI373" s="348">
        <f t="shared" si="36"/>
        <v>1084546.68</v>
      </c>
      <c r="AJ373" s="3">
        <v>247000</v>
      </c>
      <c r="AK373" s="3">
        <v>252000</v>
      </c>
      <c r="AL373" s="348">
        <f t="shared" si="37"/>
        <v>249631</v>
      </c>
      <c r="AM373" s="3">
        <v>185772926</v>
      </c>
      <c r="AN373" s="3">
        <v>177473584</v>
      </c>
      <c r="AO373" s="3">
        <v>1</v>
      </c>
      <c r="AP373" s="3">
        <v>1</v>
      </c>
      <c r="AQ373" s="3">
        <v>0</v>
      </c>
      <c r="AR373" s="3">
        <v>65216.05</v>
      </c>
      <c r="AS373" s="3">
        <v>66520</v>
      </c>
      <c r="AT373" s="3">
        <v>96805</v>
      </c>
      <c r="AU373" s="3">
        <v>98741</v>
      </c>
      <c r="AV373" s="3">
        <v>46784.33</v>
      </c>
      <c r="AW373" s="3">
        <v>47720</v>
      </c>
      <c r="AX373" s="67">
        <v>1142864.24</v>
      </c>
      <c r="AY373" s="67">
        <v>41981.64</v>
      </c>
      <c r="AZ373" s="310">
        <v>17.419</v>
      </c>
      <c r="BA373">
        <v>4.8578999999999997E-2</v>
      </c>
      <c r="BB373">
        <v>4.0270000000000002E-3</v>
      </c>
      <c r="BC373">
        <v>1.7100000000000001E-2</v>
      </c>
    </row>
    <row r="374" spans="1:55">
      <c r="A374" s="2" t="s">
        <v>1335</v>
      </c>
      <c r="B374" s="2" t="s">
        <v>1336</v>
      </c>
      <c r="C374" s="3">
        <v>0</v>
      </c>
      <c r="D374" s="3">
        <v>0</v>
      </c>
      <c r="E374" s="3">
        <v>0</v>
      </c>
      <c r="F374">
        <v>0</v>
      </c>
      <c r="G374">
        <v>0</v>
      </c>
      <c r="H374">
        <v>0</v>
      </c>
      <c r="I374" s="348">
        <f t="shared" si="34"/>
        <v>0</v>
      </c>
      <c r="J374" s="3">
        <v>0</v>
      </c>
      <c r="K374" s="3">
        <v>0</v>
      </c>
      <c r="L374" s="3">
        <v>0</v>
      </c>
      <c r="M374" s="3">
        <v>0</v>
      </c>
      <c r="N374" s="4">
        <v>0</v>
      </c>
      <c r="O374" s="4">
        <v>0</v>
      </c>
      <c r="P374">
        <v>0</v>
      </c>
      <c r="Q374">
        <v>0</v>
      </c>
      <c r="R374">
        <v>0</v>
      </c>
      <c r="S374" s="348">
        <f t="shared" si="35"/>
        <v>0</v>
      </c>
      <c r="T374">
        <v>0</v>
      </c>
      <c r="U374">
        <v>0</v>
      </c>
      <c r="V374">
        <v>0</v>
      </c>
      <c r="W374">
        <v>0</v>
      </c>
      <c r="X374">
        <v>0</v>
      </c>
      <c r="Y374" s="2">
        <v>0</v>
      </c>
      <c r="Z374">
        <v>0</v>
      </c>
      <c r="AA374">
        <v>0</v>
      </c>
      <c r="AB374">
        <v>0</v>
      </c>
      <c r="AC374">
        <v>0</v>
      </c>
      <c r="AD374" s="3">
        <v>748211.96408590325</v>
      </c>
      <c r="AE374">
        <v>0</v>
      </c>
      <c r="AF374">
        <v>0</v>
      </c>
      <c r="AG374" s="3">
        <v>0</v>
      </c>
      <c r="AH374" s="3">
        <v>0</v>
      </c>
      <c r="AI374" s="348">
        <f t="shared" si="36"/>
        <v>0</v>
      </c>
      <c r="AJ374" s="3">
        <v>0</v>
      </c>
      <c r="AK374" s="3">
        <v>0</v>
      </c>
      <c r="AL374" s="348">
        <f t="shared" si="37"/>
        <v>0</v>
      </c>
      <c r="AM374" s="3">
        <v>0</v>
      </c>
      <c r="AN374" s="3">
        <v>0</v>
      </c>
      <c r="AO374" s="3">
        <v>0</v>
      </c>
      <c r="AP374" s="3">
        <v>0</v>
      </c>
      <c r="AQ374" s="3">
        <v>0</v>
      </c>
      <c r="AR374" s="3">
        <v>0</v>
      </c>
      <c r="AS374" s="3">
        <v>0</v>
      </c>
      <c r="AT374" s="3">
        <v>0</v>
      </c>
      <c r="AU374" s="3">
        <v>0</v>
      </c>
      <c r="AV374" s="3">
        <v>0</v>
      </c>
      <c r="AW374" s="3">
        <v>0</v>
      </c>
      <c r="AX374" s="67">
        <v>0</v>
      </c>
      <c r="AY374" s="67">
        <v>0</v>
      </c>
      <c r="AZ374" s="310">
        <v>0</v>
      </c>
      <c r="BA374">
        <v>4.8578999999999997E-2</v>
      </c>
      <c r="BB374">
        <v>4.0270000000000002E-3</v>
      </c>
      <c r="BC374">
        <v>1.7100000000000001E-2</v>
      </c>
    </row>
    <row r="375" spans="1:55">
      <c r="A375" s="2" t="s">
        <v>1145</v>
      </c>
      <c r="B375" s="2" t="s">
        <v>1152</v>
      </c>
      <c r="C375" s="3">
        <v>13313.9</v>
      </c>
      <c r="D375" s="3">
        <v>158</v>
      </c>
      <c r="E375" s="3">
        <v>2103596.7400000002</v>
      </c>
      <c r="F375">
        <v>0</v>
      </c>
      <c r="G375">
        <v>0</v>
      </c>
      <c r="H375">
        <v>25</v>
      </c>
      <c r="I375" s="348">
        <f t="shared" si="34"/>
        <v>25</v>
      </c>
      <c r="J375" s="3">
        <v>0</v>
      </c>
      <c r="K375" s="3">
        <v>167331.79999999999</v>
      </c>
      <c r="L375" s="3">
        <v>39480.629999999997</v>
      </c>
      <c r="M375" s="3">
        <v>0</v>
      </c>
      <c r="N375" s="4">
        <v>206812.43</v>
      </c>
      <c r="O375" s="4">
        <v>0</v>
      </c>
      <c r="P375">
        <v>0</v>
      </c>
      <c r="Q375">
        <v>0</v>
      </c>
      <c r="R375">
        <v>0</v>
      </c>
      <c r="S375" s="348">
        <f t="shared" si="35"/>
        <v>0</v>
      </c>
      <c r="T375">
        <v>0</v>
      </c>
      <c r="U375">
        <v>0</v>
      </c>
      <c r="V375">
        <v>0</v>
      </c>
      <c r="W375">
        <v>0</v>
      </c>
      <c r="X375">
        <v>0</v>
      </c>
      <c r="Y375" s="2">
        <v>0</v>
      </c>
      <c r="Z375">
        <v>0</v>
      </c>
      <c r="AA375">
        <v>0</v>
      </c>
      <c r="AB375">
        <v>0</v>
      </c>
      <c r="AC375">
        <v>0</v>
      </c>
      <c r="AD375" s="3">
        <v>0</v>
      </c>
      <c r="AE375">
        <v>0</v>
      </c>
      <c r="AF375">
        <v>0</v>
      </c>
      <c r="AG375" s="3">
        <v>0</v>
      </c>
      <c r="AH375" s="3">
        <v>0</v>
      </c>
      <c r="AI375" s="348">
        <f t="shared" si="36"/>
        <v>0</v>
      </c>
      <c r="AJ375" s="3">
        <v>0</v>
      </c>
      <c r="AK375" s="3">
        <v>0</v>
      </c>
      <c r="AL375" s="348">
        <f t="shared" si="37"/>
        <v>0</v>
      </c>
      <c r="AM375" s="3">
        <v>0</v>
      </c>
      <c r="AN375" s="3">
        <v>0</v>
      </c>
      <c r="AO375" s="3">
        <v>1</v>
      </c>
      <c r="AP375" s="3">
        <v>1</v>
      </c>
      <c r="AQ375" s="3">
        <v>0</v>
      </c>
      <c r="AR375" s="3">
        <v>65216.05</v>
      </c>
      <c r="AS375" s="3">
        <v>66520</v>
      </c>
      <c r="AT375" s="3">
        <v>96805</v>
      </c>
      <c r="AU375" s="3">
        <v>98741</v>
      </c>
      <c r="AV375" s="3">
        <v>46784.33</v>
      </c>
      <c r="AW375" s="3">
        <v>47720</v>
      </c>
      <c r="AX375" s="67">
        <v>304549</v>
      </c>
      <c r="AY375" s="67">
        <v>12294.36</v>
      </c>
      <c r="AZ375" s="310">
        <v>0</v>
      </c>
      <c r="BA375">
        <v>4.8578999999999997E-2</v>
      </c>
      <c r="BB375">
        <v>4.0270000000000002E-3</v>
      </c>
      <c r="BC375">
        <v>1.7100000000000001E-2</v>
      </c>
    </row>
    <row r="376" spans="1:55">
      <c r="A376" t="s">
        <v>1337</v>
      </c>
      <c r="B376" t="s">
        <v>1338</v>
      </c>
      <c r="C376">
        <v>0</v>
      </c>
      <c r="D376">
        <v>0</v>
      </c>
      <c r="E376">
        <v>0</v>
      </c>
      <c r="F376">
        <v>0</v>
      </c>
      <c r="G376">
        <v>0</v>
      </c>
      <c r="H376">
        <v>0</v>
      </c>
      <c r="I376" s="348">
        <f t="shared" si="34"/>
        <v>0</v>
      </c>
      <c r="J376" s="3">
        <v>0</v>
      </c>
      <c r="K376" s="3">
        <v>0</v>
      </c>
      <c r="L376" s="3">
        <v>0</v>
      </c>
      <c r="M376" s="3">
        <v>0</v>
      </c>
      <c r="N376" s="4">
        <v>0</v>
      </c>
      <c r="O376" s="4">
        <v>0</v>
      </c>
      <c r="P376">
        <v>0</v>
      </c>
      <c r="Q376">
        <v>0</v>
      </c>
      <c r="R376">
        <v>0</v>
      </c>
      <c r="S376" s="348">
        <f t="shared" si="35"/>
        <v>0</v>
      </c>
      <c r="T376">
        <v>0</v>
      </c>
      <c r="U376">
        <v>0</v>
      </c>
      <c r="V376">
        <v>0</v>
      </c>
      <c r="W376">
        <v>0</v>
      </c>
      <c r="X376">
        <v>0</v>
      </c>
      <c r="Y376" s="2">
        <v>0</v>
      </c>
      <c r="Z376">
        <v>0</v>
      </c>
      <c r="AA376">
        <v>0</v>
      </c>
      <c r="AB376">
        <v>0</v>
      </c>
      <c r="AC376">
        <v>0</v>
      </c>
      <c r="AD376" s="3">
        <v>0</v>
      </c>
      <c r="AE376">
        <v>0</v>
      </c>
      <c r="AF376">
        <v>0</v>
      </c>
      <c r="AG376" s="3">
        <v>0</v>
      </c>
      <c r="AH376" s="3">
        <v>0</v>
      </c>
      <c r="AI376" s="348">
        <f t="shared" si="36"/>
        <v>0</v>
      </c>
      <c r="AJ376" s="3">
        <v>0</v>
      </c>
      <c r="AK376" s="3">
        <v>0</v>
      </c>
      <c r="AL376" s="348">
        <f t="shared" si="37"/>
        <v>0</v>
      </c>
      <c r="AM376" s="3">
        <v>0</v>
      </c>
      <c r="AN376" s="3">
        <v>0</v>
      </c>
      <c r="AO376">
        <v>0</v>
      </c>
      <c r="AP376">
        <v>0</v>
      </c>
      <c r="AQ376">
        <v>0</v>
      </c>
      <c r="AR376">
        <v>0</v>
      </c>
      <c r="AS376">
        <v>0</v>
      </c>
      <c r="AT376">
        <v>0</v>
      </c>
      <c r="AU376">
        <v>0</v>
      </c>
      <c r="AV376">
        <v>0</v>
      </c>
      <c r="AW376">
        <v>0</v>
      </c>
      <c r="AX376" s="67">
        <v>0</v>
      </c>
      <c r="AY376" s="67">
        <v>0</v>
      </c>
      <c r="AZ376" s="206">
        <v>0</v>
      </c>
      <c r="BA376">
        <v>4.8578999999999997E-2</v>
      </c>
      <c r="BB376">
        <v>4.0270000000000002E-3</v>
      </c>
      <c r="BC376">
        <v>1.7100000000000001E-2</v>
      </c>
    </row>
    <row r="377" spans="1:55">
      <c r="AP377" s="206"/>
      <c r="AQ377" s="206"/>
      <c r="AV377" s="67"/>
      <c r="AW377" s="67"/>
      <c r="AX377"/>
      <c r="AY377"/>
      <c r="AZ377"/>
    </row>
  </sheetData>
  <autoFilter ref="A5:AZ376" xr:uid="{00000000-0009-0000-0000-000019000000}"/>
  <sortState xmlns:xlrd2="http://schemas.microsoft.com/office/spreadsheetml/2017/richdata2" ref="A2:J297">
    <sortCondition ref="A299:A310"/>
  </sortState>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8"/>
  <dimension ref="A1:AR1048270"/>
  <sheetViews>
    <sheetView zoomScaleNormal="100" workbookViewId="0">
      <pane xSplit="1" ySplit="6" topLeftCell="L7" activePane="bottomRight" state="frozen"/>
      <selection activeCell="K5" sqref="K5:M318"/>
      <selection pane="topRight" activeCell="K5" sqref="K5:M318"/>
      <selection pane="bottomLeft" activeCell="K5" sqref="K5:M318"/>
      <selection pane="bottomRight" activeCell="K5" sqref="K5:M318"/>
    </sheetView>
  </sheetViews>
  <sheetFormatPr defaultRowHeight="15"/>
  <cols>
    <col min="1" max="1" width="16.140625" style="2" customWidth="1"/>
    <col min="2" max="2" width="53.28515625" style="2" customWidth="1"/>
    <col min="3" max="3" width="16" style="2" customWidth="1"/>
    <col min="4" max="4" width="27.85546875" style="2" customWidth="1"/>
    <col min="5" max="5" width="23.140625" customWidth="1"/>
    <col min="6" max="6" width="29.42578125" customWidth="1"/>
    <col min="7" max="9" width="18.28515625" customWidth="1"/>
    <col min="10" max="10" width="24.85546875" bestFit="1" customWidth="1"/>
    <col min="11" max="11" width="26.5703125" bestFit="1" customWidth="1"/>
    <col min="12" max="12" width="26.42578125" customWidth="1"/>
    <col min="13" max="13" width="19.42578125" bestFit="1" customWidth="1"/>
    <col min="14" max="14" width="17.28515625" customWidth="1"/>
    <col min="15" max="15" width="17" customWidth="1"/>
    <col min="16" max="17" width="26.42578125" customWidth="1"/>
    <col min="18" max="18" width="13.5703125" customWidth="1"/>
    <col min="19" max="19" width="15.5703125" customWidth="1"/>
    <col min="20" max="20" width="13.5703125" customWidth="1"/>
    <col min="21" max="22" width="13.28515625" customWidth="1"/>
    <col min="23" max="23" width="16.28515625" bestFit="1" customWidth="1"/>
    <col min="24" max="26" width="11.85546875" customWidth="1"/>
    <col min="27" max="28" width="10.5703125" style="114" bestFit="1" customWidth="1"/>
    <col min="29" max="29" width="10.7109375" style="114" customWidth="1"/>
    <col min="30" max="31" width="10.5703125" style="114" bestFit="1" customWidth="1"/>
    <col min="32" max="32" width="10.5703125" style="114" customWidth="1"/>
    <col min="33" max="33" width="10.85546875" style="114" bestFit="1" customWidth="1"/>
    <col min="34" max="34" width="12.5703125" style="114" customWidth="1"/>
    <col min="35" max="35" width="12.42578125" style="114" customWidth="1"/>
    <col min="36" max="36" width="16.85546875" style="3" bestFit="1" customWidth="1"/>
    <col min="37" max="37" width="10.5703125" style="3" bestFit="1" customWidth="1"/>
    <col min="38" max="38" width="17.5703125" bestFit="1" customWidth="1"/>
    <col min="39" max="39" width="19.140625" customWidth="1"/>
    <col min="40" max="40" width="20.28515625" customWidth="1"/>
    <col min="41" max="42" width="12.7109375" bestFit="1" customWidth="1"/>
    <col min="43" max="43" width="14" bestFit="1" customWidth="1"/>
    <col min="44" max="44" width="12.7109375" bestFit="1" customWidth="1"/>
  </cols>
  <sheetData>
    <row r="1" spans="1:44">
      <c r="A1" s="2">
        <v>1</v>
      </c>
      <c r="B1" s="2">
        <f>A1+1</f>
        <v>2</v>
      </c>
      <c r="C1" s="2">
        <f t="shared" ref="C1:V1" si="0">B1+1</f>
        <v>3</v>
      </c>
      <c r="D1" s="2">
        <f t="shared" si="0"/>
        <v>4</v>
      </c>
      <c r="E1" s="2">
        <f t="shared" si="0"/>
        <v>5</v>
      </c>
      <c r="F1" s="2">
        <f t="shared" si="0"/>
        <v>6</v>
      </c>
      <c r="G1" s="2">
        <f t="shared" si="0"/>
        <v>7</v>
      </c>
      <c r="H1" s="2">
        <f t="shared" si="0"/>
        <v>8</v>
      </c>
      <c r="I1" s="2">
        <f t="shared" si="0"/>
        <v>9</v>
      </c>
      <c r="J1" s="2">
        <f t="shared" si="0"/>
        <v>10</v>
      </c>
      <c r="K1" s="2">
        <f t="shared" si="0"/>
        <v>11</v>
      </c>
      <c r="L1" s="2">
        <f t="shared" si="0"/>
        <v>12</v>
      </c>
      <c r="M1" s="2">
        <f t="shared" si="0"/>
        <v>13</v>
      </c>
      <c r="N1" s="2">
        <f t="shared" si="0"/>
        <v>14</v>
      </c>
      <c r="O1" s="2">
        <f t="shared" si="0"/>
        <v>15</v>
      </c>
      <c r="P1" s="2">
        <f t="shared" si="0"/>
        <v>16</v>
      </c>
      <c r="Q1" s="2">
        <f t="shared" si="0"/>
        <v>17</v>
      </c>
      <c r="R1" s="2">
        <f t="shared" si="0"/>
        <v>18</v>
      </c>
      <c r="S1" s="2">
        <f t="shared" si="0"/>
        <v>19</v>
      </c>
      <c r="T1" s="2">
        <f t="shared" si="0"/>
        <v>20</v>
      </c>
      <c r="U1" s="2">
        <f t="shared" si="0"/>
        <v>21</v>
      </c>
      <c r="V1" s="2">
        <f t="shared" si="0"/>
        <v>22</v>
      </c>
      <c r="W1" s="2">
        <f t="shared" ref="W1:AR1" si="1">V1+1</f>
        <v>23</v>
      </c>
      <c r="X1" s="2">
        <f t="shared" si="1"/>
        <v>24</v>
      </c>
      <c r="Y1" s="2">
        <f t="shared" si="1"/>
        <v>25</v>
      </c>
      <c r="Z1" s="2">
        <f t="shared" si="1"/>
        <v>26</v>
      </c>
      <c r="AA1" s="2">
        <f t="shared" si="1"/>
        <v>27</v>
      </c>
      <c r="AB1" s="2">
        <f t="shared" si="1"/>
        <v>28</v>
      </c>
      <c r="AC1" s="2">
        <f t="shared" si="1"/>
        <v>29</v>
      </c>
      <c r="AD1" s="2">
        <f t="shared" si="1"/>
        <v>30</v>
      </c>
      <c r="AE1" s="2">
        <f t="shared" si="1"/>
        <v>31</v>
      </c>
      <c r="AF1" s="2">
        <f t="shared" si="1"/>
        <v>32</v>
      </c>
      <c r="AG1" s="2">
        <f t="shared" si="1"/>
        <v>33</v>
      </c>
      <c r="AH1" s="2">
        <f t="shared" si="1"/>
        <v>34</v>
      </c>
      <c r="AI1" s="2">
        <f t="shared" si="1"/>
        <v>35</v>
      </c>
      <c r="AJ1" s="2">
        <f t="shared" si="1"/>
        <v>36</v>
      </c>
      <c r="AK1" s="2">
        <f t="shared" si="1"/>
        <v>37</v>
      </c>
      <c r="AL1" s="2">
        <f t="shared" si="1"/>
        <v>38</v>
      </c>
      <c r="AM1" s="2">
        <f t="shared" si="1"/>
        <v>39</v>
      </c>
      <c r="AN1" s="2">
        <f t="shared" si="1"/>
        <v>40</v>
      </c>
      <c r="AO1" s="2">
        <f t="shared" si="1"/>
        <v>41</v>
      </c>
      <c r="AP1" s="2">
        <f t="shared" si="1"/>
        <v>42</v>
      </c>
      <c r="AQ1" s="2">
        <f t="shared" si="1"/>
        <v>43</v>
      </c>
      <c r="AR1" s="2">
        <f t="shared" si="1"/>
        <v>44</v>
      </c>
    </row>
    <row r="2" spans="1:44" s="344" customFormat="1" ht="18.75" customHeight="1">
      <c r="A2" s="364"/>
      <c r="B2" s="364"/>
      <c r="C2" s="364"/>
      <c r="D2" s="364"/>
      <c r="E2" s="364" t="s">
        <v>634</v>
      </c>
      <c r="F2" s="173"/>
      <c r="G2" s="237"/>
      <c r="H2" s="365"/>
      <c r="I2" s="172"/>
      <c r="J2" s="237"/>
      <c r="K2" s="169"/>
      <c r="L2" s="172"/>
      <c r="M2" s="373"/>
      <c r="N2" s="373"/>
      <c r="O2" s="373"/>
      <c r="P2" s="237"/>
      <c r="Q2" s="237"/>
      <c r="R2" s="366"/>
      <c r="S2" s="366"/>
      <c r="T2" s="366"/>
      <c r="U2" s="366"/>
      <c r="V2" s="366" t="s">
        <v>1346</v>
      </c>
      <c r="W2" s="367"/>
      <c r="X2" s="374" t="s">
        <v>1352</v>
      </c>
      <c r="Y2" s="374" t="s">
        <v>1353</v>
      </c>
      <c r="Z2" s="374" t="s">
        <v>1354</v>
      </c>
      <c r="AA2" s="368" t="s">
        <v>1140</v>
      </c>
      <c r="AB2" s="368" t="s">
        <v>1347</v>
      </c>
      <c r="AC2" s="368" t="s">
        <v>1348</v>
      </c>
      <c r="AD2" s="368" t="s">
        <v>1349</v>
      </c>
      <c r="AE2" s="368" t="s">
        <v>1350</v>
      </c>
      <c r="AF2" s="368" t="s">
        <v>1351</v>
      </c>
      <c r="AG2" s="369"/>
      <c r="AH2" s="369"/>
      <c r="AI2" s="369"/>
      <c r="AJ2" s="370"/>
      <c r="AK2" s="370"/>
      <c r="AL2" s="371"/>
      <c r="AM2" s="373"/>
      <c r="AN2" s="370"/>
    </row>
    <row r="3" spans="1:44" s="344" customFormat="1" ht="18.75" customHeight="1">
      <c r="A3" s="364"/>
      <c r="B3" s="364"/>
      <c r="C3" s="364"/>
      <c r="D3" s="364"/>
      <c r="E3" s="364" t="s">
        <v>633</v>
      </c>
      <c r="F3" s="173"/>
      <c r="G3" s="372" t="s">
        <v>625</v>
      </c>
      <c r="H3" s="365"/>
      <c r="I3" s="172"/>
      <c r="J3" s="237" t="s">
        <v>1474</v>
      </c>
      <c r="K3" s="169"/>
      <c r="L3" s="172"/>
      <c r="M3" s="373"/>
      <c r="N3" s="373"/>
      <c r="O3" s="373"/>
      <c r="P3" s="237"/>
      <c r="Q3" s="237"/>
      <c r="R3" s="366"/>
      <c r="S3" s="366"/>
      <c r="T3" s="366"/>
      <c r="U3" s="366" t="s">
        <v>1346</v>
      </c>
      <c r="V3" s="1" t="s">
        <v>634</v>
      </c>
      <c r="W3" s="367"/>
      <c r="X3" s="374"/>
      <c r="Y3" s="374"/>
      <c r="Z3" s="374"/>
      <c r="AA3" s="376" t="s">
        <v>1409</v>
      </c>
      <c r="AB3" s="376" t="s">
        <v>1138</v>
      </c>
      <c r="AC3" s="368" t="s">
        <v>1409</v>
      </c>
      <c r="AD3" s="376" t="s">
        <v>1138</v>
      </c>
      <c r="AE3" s="368" t="s">
        <v>1409</v>
      </c>
      <c r="AF3" s="376" t="s">
        <v>1138</v>
      </c>
      <c r="AG3" s="369"/>
      <c r="AH3" s="369"/>
      <c r="AI3" s="369"/>
      <c r="AJ3" s="370"/>
      <c r="AK3" s="370"/>
      <c r="AL3" s="371"/>
      <c r="AM3" s="373"/>
      <c r="AN3" s="370"/>
    </row>
    <row r="4" spans="1:44" s="344" customFormat="1" ht="64.5">
      <c r="A4" s="364" t="s">
        <v>1</v>
      </c>
      <c r="B4" s="364" t="s">
        <v>2</v>
      </c>
      <c r="C4" s="364" t="s">
        <v>1010</v>
      </c>
      <c r="D4" s="364" t="s">
        <v>618</v>
      </c>
      <c r="E4" s="364" t="s">
        <v>635</v>
      </c>
      <c r="F4" s="173" t="s">
        <v>1009</v>
      </c>
      <c r="G4" s="372" t="s">
        <v>622</v>
      </c>
      <c r="H4" s="365" t="s">
        <v>1345</v>
      </c>
      <c r="I4" s="172" t="s">
        <v>1008</v>
      </c>
      <c r="J4" s="438" t="s">
        <v>1490</v>
      </c>
      <c r="K4" s="364" t="s">
        <v>1085</v>
      </c>
      <c r="L4" s="172" t="s">
        <v>1007</v>
      </c>
      <c r="M4" s="1" t="s">
        <v>1087</v>
      </c>
      <c r="N4" s="1" t="s">
        <v>626</v>
      </c>
      <c r="O4" s="1" t="s">
        <v>629</v>
      </c>
      <c r="P4" s="237" t="s">
        <v>1405</v>
      </c>
      <c r="Q4" s="237" t="s">
        <v>1407</v>
      </c>
      <c r="R4" s="1" t="s">
        <v>632</v>
      </c>
      <c r="S4" s="1" t="s">
        <v>631</v>
      </c>
      <c r="T4" s="1" t="s">
        <v>630</v>
      </c>
      <c r="U4" s="1" t="s">
        <v>635</v>
      </c>
      <c r="V4" s="1" t="s">
        <v>633</v>
      </c>
      <c r="W4" s="367" t="s">
        <v>1012</v>
      </c>
      <c r="X4" s="375" t="s">
        <v>1342</v>
      </c>
      <c r="Y4" s="375" t="s">
        <v>1343</v>
      </c>
      <c r="Z4" s="375" t="s">
        <v>1344</v>
      </c>
      <c r="AA4" s="376" t="s">
        <v>1410</v>
      </c>
      <c r="AB4" s="376" t="s">
        <v>1139</v>
      </c>
      <c r="AC4" s="376" t="s">
        <v>1088</v>
      </c>
      <c r="AD4" s="376" t="s">
        <v>1089</v>
      </c>
      <c r="AE4" s="376" t="s">
        <v>1090</v>
      </c>
      <c r="AF4" s="376" t="s">
        <v>1091</v>
      </c>
      <c r="AG4" s="369" t="s">
        <v>1355</v>
      </c>
      <c r="AH4" s="369" t="s">
        <v>1356</v>
      </c>
      <c r="AI4" s="369" t="s">
        <v>1357</v>
      </c>
      <c r="AJ4" s="370" t="s">
        <v>1059</v>
      </c>
      <c r="AK4" s="370" t="s">
        <v>1058</v>
      </c>
      <c r="AL4" s="371" t="s">
        <v>1127</v>
      </c>
      <c r="AM4" s="1" t="s">
        <v>1086</v>
      </c>
      <c r="AN4" s="350" t="s">
        <v>1174</v>
      </c>
      <c r="AO4" s="439" t="s">
        <v>1495</v>
      </c>
      <c r="AP4" s="440" t="s">
        <v>1496</v>
      </c>
      <c r="AQ4" s="440" t="s">
        <v>1497</v>
      </c>
      <c r="AR4" s="441" t="s">
        <v>1498</v>
      </c>
    </row>
    <row r="5" spans="1:44" s="176" customFormat="1" ht="19.5" customHeight="1">
      <c r="A5" s="177" t="s">
        <v>659</v>
      </c>
      <c r="B5" s="175" t="s">
        <v>911</v>
      </c>
      <c r="C5" s="175" t="s">
        <v>1411</v>
      </c>
      <c r="D5" s="178">
        <f t="shared" ref="D5:T5" si="2">SUM(D7:D377)</f>
        <v>10027997953.499989</v>
      </c>
      <c r="E5" s="179">
        <f t="shared" si="2"/>
        <v>613296661.7700001</v>
      </c>
      <c r="F5" s="443">
        <f t="shared" si="2"/>
        <v>9414701291.7299938</v>
      </c>
      <c r="G5" s="257">
        <f t="shared" si="2"/>
        <v>1312508787.6200006</v>
      </c>
      <c r="H5" s="257">
        <f t="shared" si="2"/>
        <v>92412935.120000035</v>
      </c>
      <c r="I5" s="257">
        <f t="shared" si="2"/>
        <v>1404921722.7400012</v>
      </c>
      <c r="J5" s="437">
        <f t="shared" si="2"/>
        <v>583463805.39873886</v>
      </c>
      <c r="K5" s="437">
        <f t="shared" si="2"/>
        <v>49365210.749999978</v>
      </c>
      <c r="L5" s="257">
        <f t="shared" si="2"/>
        <v>632829016.14873946</v>
      </c>
      <c r="M5" s="304">
        <f t="shared" si="2"/>
        <v>315689501.08999985</v>
      </c>
      <c r="N5" s="304">
        <f t="shared" si="2"/>
        <v>158451374.43000001</v>
      </c>
      <c r="O5" s="304">
        <f t="shared" si="2"/>
        <v>31349470.380000018</v>
      </c>
      <c r="P5" s="444">
        <f t="shared" si="2"/>
        <v>393753683.00999981</v>
      </c>
      <c r="Q5" s="444">
        <f t="shared" si="2"/>
        <v>1765061127.7715192</v>
      </c>
      <c r="R5" s="182">
        <f t="shared" si="2"/>
        <v>4972.55</v>
      </c>
      <c r="S5" s="182">
        <f t="shared" si="2"/>
        <v>9653.8970000000008</v>
      </c>
      <c r="T5" s="182">
        <f t="shared" si="2"/>
        <v>51157.780000000006</v>
      </c>
      <c r="U5" s="183">
        <f>IFERROR(VLOOKUP(A5,Apport,MATCH($U$4,'Jan 2020 Apport'!$3:$3,0),FALSE)/R5,0)</f>
        <v>10108.133124855458</v>
      </c>
      <c r="V5" s="183">
        <f>IFERROR(((VLOOKUP(A5,Apport,MATCH($V$4,'Jan 2020 Apport'!$3:$3,0),FALSE)+VLOOKUP(A5,Apport,MATCH($V$3,'Jan 2020 Apport'!$3:$3,0),FALSE))/(S5+T5)),0)</f>
        <v>9258.6406456115328</v>
      </c>
      <c r="W5" s="183">
        <f>(AG5*X5)+(AH5*Y5)+(AI5*Z5)+(MSOC+MSOC912ehc)</f>
        <v>8635.1441510285003</v>
      </c>
      <c r="X5" s="190">
        <f>X7</f>
        <v>4.8578999999999997E-2</v>
      </c>
      <c r="Y5" s="190">
        <f>Y7</f>
        <v>4.0270000000000002E-3</v>
      </c>
      <c r="Z5" s="190">
        <f>Z7</f>
        <v>1.7100000000000001E-2</v>
      </c>
      <c r="AA5" s="229">
        <f>VLOOKUP(A5,Apport,MATCH($AA$4,'Jan 2020 Apport'!$3:$3,0),FALSE)*VLOOKUP(A5,Apport,MATCH($AA$3,'Jan 2020 Apport'!$3:$3,0),FALSE)</f>
        <v>0</v>
      </c>
      <c r="AB5" s="229">
        <f>VLOOKUP(A5,Apport,MATCH($AB$4,'Jan 2020 Apport'!$3:$3,0),FALSE)*VLOOKUP(A5,Apport,MATCH($AB$3,'Jan 2020 Apport'!$3:$3,0),FALSE)</f>
        <v>73394.09</v>
      </c>
      <c r="AC5" s="229">
        <f>VLOOKUP(A5,Apport,MATCH($AC$4,'Jan 2020 Apport'!$3:$3,0),FALSE)</f>
        <v>96807.23</v>
      </c>
      <c r="AD5" s="229">
        <f>VLOOKUP(A5,Apport,MATCH($AD$4,'Jan 2020 Apport'!$3:$3,0),FALSE)*VLOOKUP(A5,Apport,MATCH($AD$3,'Jan 2020 Apport'!$3:$3,0),FALSE)</f>
        <v>108617.59700000001</v>
      </c>
      <c r="AE5" s="229">
        <f>VLOOKUP(A5,Apport,MATCH($AE$4,'Jan 2020 Apport'!$3:$3,0),FALSE)</f>
        <v>46754.17</v>
      </c>
      <c r="AF5" s="229">
        <f>VLOOKUP(A5,Apport,MATCH($AF$4,'Jan 2020 Apport'!$3:$3,0),FALSE)*VLOOKUP(A5,Apport,MATCH($AF$3,'Jan 2020 Apport'!$3:$3,0),FALSE)</f>
        <v>52458.164000000004</v>
      </c>
      <c r="AG5" s="229">
        <f>(AA5*(1+CertMaint))+((AB5-AA5)*(1+CertInc))+(Insrate*Certinsfactor*12)</f>
        <v>105018.96124400001</v>
      </c>
      <c r="AH5" s="229">
        <f>(AC5*(1+CertMaint))+((AD5-AC5)*(1+CertInc))+(Insrate*Certinsfactor*12)</f>
        <v>149019.79873720001</v>
      </c>
      <c r="AI5" s="229">
        <f>(AE5*(1+ClassMaint))+((AF5-AE5)*(1+ClassInc))++(Insrate*Classinsfactor*12)</f>
        <v>85527.795511200005</v>
      </c>
      <c r="AJ5" s="228">
        <f t="shared" ref="AJ5:AR5" si="3">SUM(AJ7:AJ377)</f>
        <v>1315863394.6900001</v>
      </c>
      <c r="AK5" s="228">
        <f t="shared" si="3"/>
        <v>21760.734000000019</v>
      </c>
      <c r="AL5" s="445">
        <f t="shared" si="3"/>
        <v>12638823241.662954</v>
      </c>
      <c r="AM5" s="304">
        <f t="shared" si="3"/>
        <v>126386898.50000003</v>
      </c>
      <c r="AN5" s="304">
        <f t="shared" si="3"/>
        <v>54144481.269999996</v>
      </c>
      <c r="AO5" s="304">
        <f t="shared" si="3"/>
        <v>4259507.1499999985</v>
      </c>
      <c r="AP5" s="304">
        <f t="shared" si="3"/>
        <v>2131702.4100000011</v>
      </c>
      <c r="AQ5" s="304">
        <f t="shared" si="3"/>
        <v>313980.19999999995</v>
      </c>
      <c r="AR5" s="304">
        <f t="shared" si="3"/>
        <v>9940461.8500000034</v>
      </c>
    </row>
    <row r="6" spans="1:44" s="176" customFormat="1" ht="8.25" customHeight="1">
      <c r="A6" s="177"/>
      <c r="B6" s="175"/>
      <c r="C6" s="175"/>
      <c r="D6" s="178"/>
      <c r="E6" s="179"/>
      <c r="F6" s="179"/>
      <c r="G6" s="152"/>
      <c r="H6" s="152"/>
      <c r="I6" s="257"/>
      <c r="J6" s="180"/>
      <c r="K6" s="180"/>
      <c r="L6" s="152"/>
      <c r="M6" s="304"/>
      <c r="N6" s="181"/>
      <c r="O6" s="181"/>
      <c r="P6" s="152"/>
      <c r="Q6" s="152"/>
      <c r="R6" s="182"/>
      <c r="S6" s="182"/>
      <c r="T6" s="182"/>
      <c r="U6" s="183"/>
      <c r="V6" s="183"/>
      <c r="W6" s="183"/>
      <c r="X6" s="190"/>
      <c r="Y6" s="190"/>
      <c r="Z6" s="190"/>
      <c r="AA6" s="229"/>
      <c r="AB6" s="229"/>
      <c r="AC6" s="229"/>
      <c r="AD6" s="229"/>
      <c r="AE6" s="229"/>
      <c r="AF6" s="229"/>
      <c r="AG6" s="229"/>
      <c r="AH6" s="229"/>
      <c r="AI6" s="229"/>
      <c r="AJ6" s="228"/>
      <c r="AK6" s="228"/>
      <c r="AL6" s="260"/>
      <c r="AM6" s="304"/>
      <c r="AN6" s="304"/>
    </row>
    <row r="7" spans="1:44">
      <c r="A7" s="311" t="s">
        <v>3</v>
      </c>
      <c r="B7" s="13" t="s">
        <v>4</v>
      </c>
      <c r="C7" s="2" t="s">
        <v>1411</v>
      </c>
      <c r="D7" s="171">
        <f t="shared" ref="D7:D13" si="4">VLOOKUP(A7,Apport,5,FALSE)</f>
        <v>1862794.83</v>
      </c>
      <c r="E7" s="67">
        <f>VLOOKUP(A7,Apport,MATCH($E$2,'Jan 2020 Apport'!$3:$3,0),FALSE)+VLOOKUP(A7,Apport,MATCH($E$3,'Jan 2020 Apport'!$3:$3,0),FALSE)+VLOOKUP(A7,Apport,MATCH($E$4,'Jan 2020 Apport'!$3:$3,0),FALSE)</f>
        <v>16306.92</v>
      </c>
      <c r="F7" s="171">
        <f>D7-E7</f>
        <v>1846487.9100000001</v>
      </c>
      <c r="G7" s="170">
        <f>VLOOKUP(A7,Apport,MATCH($G$3,'Jan 2020 Apport'!$3:$3,0),FALSE)+VLOOKUP(A7,Apport,MATCH($G$4,'Jan 2020 Apport'!$3:$3,0),FALSE)</f>
        <v>8230.7099999999991</v>
      </c>
      <c r="H7" s="170">
        <f>VLOOKUP(A7,Apport,MATCH($H$4,'Jan 2020 Apport'!$3:$3,0),FALSE)</f>
        <v>0</v>
      </c>
      <c r="I7" s="170">
        <f>SUM(G7:H7)</f>
        <v>8230.7099999999991</v>
      </c>
      <c r="J7" s="170">
        <f>VLOOKUP(A7,Apport,MATCH($J$4,'Jan 2020 Apport'!$3:$3,0),FALSE)</f>
        <v>139450.01717165476</v>
      </c>
      <c r="K7" s="170">
        <f>VLOOKUP(A7,Apport,MATCH($K$4,'Jan 2020 Apport'!$3:$3,0),FALSE)</f>
        <v>27356.880000000001</v>
      </c>
      <c r="L7" s="170">
        <f t="shared" ref="L7:L13" si="5">K7+J7</f>
        <v>166806.89717165477</v>
      </c>
      <c r="M7" s="170">
        <f>VLOOKUP(A7,Apport,MATCH($M$4,'Jan 2020 Apport'!$3:$3,0),FALSE)</f>
        <v>23464.27</v>
      </c>
      <c r="N7" s="170">
        <f>VLOOKUP(A7,Apport,MATCH($N$4,'Jan 2020 Apport'!$3:$3,0),FALSE)</f>
        <v>0</v>
      </c>
      <c r="O7" s="170">
        <f>VLOOKUP(A7,Apport,MATCH($O$4,'Jan 2020 Apport'!$3:$3,0),FALSE)</f>
        <v>1526.13</v>
      </c>
      <c r="P7" s="174">
        <f>VLOOKUP(A7,Apport,MATCH($P$4,'Jan 2020 Apport'!$3:$3,0),FALSE)</f>
        <v>0</v>
      </c>
      <c r="Q7" s="174">
        <f>VLOOKUP(A7,Apport,MATCH($Q$4,'Jan 2020 Apport'!$3:$3,0),FALSE)</f>
        <v>79075</v>
      </c>
      <c r="R7">
        <f>VLOOKUP(A7,Apport,MATCH($R$4,'Jan 2020 Apport'!$3:$3,0),FALSE)</f>
        <v>0</v>
      </c>
      <c r="S7">
        <f>VLOOKUP(A7,Apport,MATCH($S$4,'Jan 2020 Apport'!$3:$3,0),FALSE)</f>
        <v>0</v>
      </c>
      <c r="T7">
        <f>VLOOKUP(A7,Apport,MATCH($T$4,'Jan 2020 Apport'!$3:$3,0),FALSE)</f>
        <v>1.87</v>
      </c>
      <c r="U7" s="185">
        <f>IFERROR(VLOOKUP(A7,Apport,MATCH($U$4,'Jan 2020 Apport'!$3:$3,0),FALSE)/R7,0)</f>
        <v>0</v>
      </c>
      <c r="V7" s="67">
        <f>IFERROR(((VLOOKUP(A7,Apport,MATCH($V$4,'Jan 2020 Apport'!$3:$3,0),FALSE)+VLOOKUP(A7,Apport,MATCH($V$3,'Jan 2020 Apport'!$3:$3,0),FALSE))/(S7+T7)),0)</f>
        <v>8720.2780748663099</v>
      </c>
      <c r="W7" s="67">
        <f t="shared" ref="W7:W70" si="6">IF(D7=0,0,(AG7*X7)+(AH7*Y7)+(AI7*Z7)+(MSOC+MSOC912ehc))</f>
        <v>8097.2779781130794</v>
      </c>
      <c r="X7">
        <f>IF(D7=0,0,VLOOKUP(A7,Apport,MATCH($X$4,'Jan 2020 Apport'!$3:$3,0),FALSE))</f>
        <v>4.8578999999999997E-2</v>
      </c>
      <c r="Y7">
        <f>IF(D7=0,0,VLOOKUP(A7,Apport,MATCH($Y$4,'Jan 2020 Apport'!$3:$3,0),FALSE))</f>
        <v>4.0270000000000002E-3</v>
      </c>
      <c r="Z7">
        <f>IF(D7=0,0,VLOOKUP(A7,Apport,MATCH($Z$4,'Jan 2020 Apport'!$3:$3,0),FALSE))</f>
        <v>1.7100000000000001E-2</v>
      </c>
      <c r="AA7" s="114">
        <f>(VLOOKUP(A7,Apport,MATCH($AA$4,'Jan 2020 Apport'!$3:$3,0),FALSE)+VLOOKUP(A7,Apport,MATCH($AA$3,'Jan 2020 Apport'!$3:$3,0),FALSE))*VLOOKUP(A7,Apport,MATCH($AA$2,'Jan 2020 Apport'!$3:$3,0),FALSE)</f>
        <v>65216.05</v>
      </c>
      <c r="AB7" s="114">
        <f>VLOOKUP(A7,Apport,MATCH($AB$4,'Jan 2020 Apport'!$3:$3,0),FALSE)*VLOOKUP(A7,Apport,MATCH($AB$3,'Jan 2020 Apport'!$3:$3,0),FALSE)</f>
        <v>66520</v>
      </c>
      <c r="AC7" s="114">
        <f>VLOOKUP(A7,Apport,MATCH($AC$4,'Jan 2020 Apport'!$3:$3,0),FALSE)</f>
        <v>96805</v>
      </c>
      <c r="AD7" s="114">
        <f>VLOOKUP(A7,Apport,MATCH($AD$4,'Jan 2020 Apport'!$3:$3,0),FALSE)*VLOOKUP(A7,Apport,MATCH($AD$3,'Jan 2020 Apport'!$3:$3,0),FALSE)</f>
        <v>98741</v>
      </c>
      <c r="AE7" s="114">
        <f>VLOOKUP(A7,Apport,MATCH($AE$4,'Jan 2020 Apport'!$3:$3,0),FALSE)</f>
        <v>46784.33</v>
      </c>
      <c r="AF7" s="114">
        <f>VLOOKUP(A7,Apport,MATCH($AF$4,'Jan 2020 Apport'!$3:$3,0),FALSE)*VLOOKUP(A7,Apport,MATCH($AF$3,'Jan 2020 Apport'!$3:$3,0),FALSE)</f>
        <v>47720</v>
      </c>
      <c r="AG7" s="114">
        <f t="shared" ref="AG7:AG70" si="7">IF(D7=0,0,(AA7*(1+CertMaint))+((AB7-AA7)*(1+CertInc))+(Insrate*Certinsfactor*12))</f>
        <v>96970.214719999989</v>
      </c>
      <c r="AH7" s="114">
        <f t="shared" ref="AH7:AH70" si="8">IF(D7=0,0,(AC7*(1+CertMaint))+((AD7-AC7)*(1+CertInc))+(Insrate*Certinsfactor*12))</f>
        <v>136855.76759999999</v>
      </c>
      <c r="AI7" s="114">
        <f t="shared" ref="AI7:AI70" si="9">IF(D7=0,0,(AE7*(1+ClassMaint))+((AF7-AE7)*(1+ClassInc))+(Insrate*Classinsfactor*12))</f>
        <v>79803.727550000011</v>
      </c>
      <c r="AJ7" s="3">
        <f>VLOOKUP(A7,Apport,MATCH($AJ$4,'Jan 2020 Apport'!$3:$3,0),FALSE)</f>
        <v>197280.95</v>
      </c>
      <c r="AK7" s="3">
        <f>VLOOKUP(A7,Apport,MATCH($AK$4,'Jan 2020 Apport'!$3:$3,0),FALSE)</f>
        <v>0.88300000000000001</v>
      </c>
      <c r="AL7" s="170">
        <f t="shared" ref="AL7:AL70" si="10">IFERROR(SUM(F7+J7+M7+N7+O7+E7+AM7)+VLOOKUP(A7,SpEd_Apport,4,FALSE),0)</f>
        <v>2050345.7371716548</v>
      </c>
      <c r="AM7" s="170">
        <f>VLOOKUP(A7,Apport,MATCH($AM$4,'Jan 2020 Apport'!$3:$3,0),FALSE)</f>
        <v>14879.78</v>
      </c>
      <c r="AN7" s="170">
        <f>VLOOKUP(A7,Apport,MATCH($AN$4,'Jan 2020 Apport'!$3:$3,0),FALSE)</f>
        <v>11460.54</v>
      </c>
      <c r="AO7" s="170">
        <v>365.93</v>
      </c>
      <c r="AP7" s="170">
        <v>0</v>
      </c>
      <c r="AQ7" s="170">
        <v>14.57</v>
      </c>
      <c r="AR7" s="170">
        <v>194.51</v>
      </c>
    </row>
    <row r="8" spans="1:44">
      <c r="A8" s="311" t="s">
        <v>5</v>
      </c>
      <c r="B8" s="13" t="s">
        <v>6</v>
      </c>
      <c r="C8" s="2" t="s">
        <v>1411</v>
      </c>
      <c r="D8" s="171">
        <f t="shared" si="4"/>
        <v>327673.03000000003</v>
      </c>
      <c r="E8" s="67">
        <f>VLOOKUP(A8,Apport,MATCH($E$2,'Jan 2020 Apport'!$3:$3,0),FALSE)+VLOOKUP(A8,Apport,MATCH($E$3,'Jan 2020 Apport'!$3:$3,0),FALSE)+VLOOKUP(A8,Apport,MATCH($E$4,'Jan 2020 Apport'!$3:$3,0),FALSE)</f>
        <v>0</v>
      </c>
      <c r="F8" s="171">
        <f t="shared" ref="F8:F13" si="11">D8-E8</f>
        <v>327673.03000000003</v>
      </c>
      <c r="G8" s="170">
        <f>VLOOKUP(A8,Apport,MATCH($G$3,'Jan 2020 Apport'!$3:$3,0),FALSE)+VLOOKUP(A8,Apport,MATCH($G$4,'Jan 2020 Apport'!$3:$3,0),FALSE)</f>
        <v>8315.31</v>
      </c>
      <c r="H8" s="170">
        <f>VLOOKUP(A8,Apport,MATCH($H$4,'Jan 2020 Apport'!$3:$3,0),FALSE)</f>
        <v>0</v>
      </c>
      <c r="I8" s="170">
        <f t="shared" ref="I8:I13" si="12">SUM(G8:H8)</f>
        <v>8315.31</v>
      </c>
      <c r="J8" s="170">
        <f>VLOOKUP(A8,Apport,MATCH($J$4,'Jan 2020 Apport'!$3:$3,0),FALSE)</f>
        <v>58549.959184871455</v>
      </c>
      <c r="K8" s="170">
        <f>VLOOKUP(A8,Apport,MATCH($K$4,'Jan 2020 Apport'!$3:$3,0),FALSE)</f>
        <v>22992.07</v>
      </c>
      <c r="L8" s="170">
        <f t="shared" si="5"/>
        <v>81542.029184871455</v>
      </c>
      <c r="M8" s="170">
        <f>VLOOKUP(A8,Apport,MATCH($M$4,'Jan 2020 Apport'!$3:$3,0),FALSE)</f>
        <v>0</v>
      </c>
      <c r="N8" s="170">
        <f>VLOOKUP(A8,Apport,MATCH($N$4,'Jan 2020 Apport'!$3:$3,0),FALSE)</f>
        <v>0</v>
      </c>
      <c r="O8" s="170">
        <f>VLOOKUP(A8,Apport,MATCH($O$4,'Jan 2020 Apport'!$3:$3,0),FALSE)</f>
        <v>286.16000000000003</v>
      </c>
      <c r="P8" s="174">
        <f>VLOOKUP(A8,Apport,MATCH($P$4,'Jan 2020 Apport'!$3:$3,0),FALSE)</f>
        <v>0</v>
      </c>
      <c r="Q8" s="174">
        <f>VLOOKUP(A8,Apport,MATCH($Q$4,'Jan 2020 Apport'!$3:$3,0),FALSE)</f>
        <v>31976.0569053</v>
      </c>
      <c r="R8">
        <f>VLOOKUP(A8,Apport,MATCH($R$4,'Jan 2020 Apport'!$3:$3,0),FALSE)</f>
        <v>0</v>
      </c>
      <c r="S8">
        <f>VLOOKUP(A8,Apport,MATCH($S$4,'Jan 2020 Apport'!$3:$3,0),FALSE)</f>
        <v>0</v>
      </c>
      <c r="T8">
        <f>VLOOKUP(A8,Apport,MATCH($T$4,'Jan 2020 Apport'!$3:$3,0),FALSE)</f>
        <v>0</v>
      </c>
      <c r="U8" s="185">
        <f>IFERROR(VLOOKUP(A8,Apport,MATCH($U$4,'Jan 2020 Apport'!$3:$3,0),FALSE)/R8,0)</f>
        <v>0</v>
      </c>
      <c r="V8" s="67">
        <f>IFERROR(((VLOOKUP(A8,Apport,MATCH($V$4,'Jan 2020 Apport'!$3:$3,0),FALSE)+VLOOKUP(A8,Apport,MATCH($V$3,'Jan 2020 Apport'!$3:$3,0),FALSE))/(S8+T8)),0)</f>
        <v>0</v>
      </c>
      <c r="W8" s="67">
        <f t="shared" si="6"/>
        <v>8097.5165826158009</v>
      </c>
      <c r="X8">
        <f>IF(D8=0,0,VLOOKUP(A8,Apport,MATCH($X$4,'Jan 2020 Apport'!$3:$3,0),FALSE))</f>
        <v>4.8578999999999997E-2</v>
      </c>
      <c r="Y8">
        <f>IF(D8=0,0,VLOOKUP(A8,Apport,MATCH($Y$4,'Jan 2020 Apport'!$3:$3,0),FALSE))</f>
        <v>4.0270000000000002E-3</v>
      </c>
      <c r="Z8">
        <f>IF(D8=0,0,VLOOKUP(A8,Apport,MATCH($Z$4,'Jan 2020 Apport'!$3:$3,0),FALSE))</f>
        <v>1.7100000000000001E-2</v>
      </c>
      <c r="AA8" s="114">
        <f>(VLOOKUP(A8,Apport,MATCH($AA$4,'Jan 2020 Apport'!$3:$3,0),FALSE)+VLOOKUP(A8,Apport,MATCH($AA$3,'Jan 2020 Apport'!$3:$3,0),FALSE))*VLOOKUP(A8,Apport,MATCH($AA$2,'Jan 2020 Apport'!$3:$3,0),FALSE)</f>
        <v>65983.5</v>
      </c>
      <c r="AB8" s="114">
        <f>VLOOKUP(A8,Apport,MATCH($AB$4,'Jan 2020 Apport'!$3:$3,0),FALSE)*VLOOKUP(A8,Apport,MATCH($AB$3,'Jan 2020 Apport'!$3:$3,0),FALSE)</f>
        <v>66520</v>
      </c>
      <c r="AC8" s="114">
        <f>VLOOKUP(A8,Apport,MATCH($AC$4,'Jan 2020 Apport'!$3:$3,0),FALSE)</f>
        <v>96805</v>
      </c>
      <c r="AD8" s="114">
        <f>VLOOKUP(A8,Apport,MATCH($AD$4,'Jan 2020 Apport'!$3:$3,0),FALSE)*VLOOKUP(A8,Apport,MATCH($AD$3,'Jan 2020 Apport'!$3:$3,0),FALSE)</f>
        <v>98741</v>
      </c>
      <c r="AE8" s="114">
        <f>VLOOKUP(A8,Apport,MATCH($AE$4,'Jan 2020 Apport'!$3:$3,0),FALSE)</f>
        <v>46784.33</v>
      </c>
      <c r="AF8" s="114">
        <f>VLOOKUP(A8,Apport,MATCH($AF$4,'Jan 2020 Apport'!$3:$3,0),FALSE)*VLOOKUP(A8,Apport,MATCH($AF$3,'Jan 2020 Apport'!$3:$3,0),FALSE)</f>
        <v>47720</v>
      </c>
      <c r="AG8" s="114">
        <f t="shared" si="7"/>
        <v>96975.126400000008</v>
      </c>
      <c r="AH8" s="114">
        <f t="shared" si="8"/>
        <v>136855.76759999999</v>
      </c>
      <c r="AI8" s="114">
        <f t="shared" si="9"/>
        <v>79803.727550000011</v>
      </c>
      <c r="AJ8" s="3">
        <f>VLOOKUP(A8,Apport,MATCH($AJ$4,'Jan 2020 Apport'!$3:$3,0),FALSE)</f>
        <v>35215.97</v>
      </c>
      <c r="AK8" s="3">
        <f>VLOOKUP(A8,Apport,MATCH($AK$4,'Jan 2020 Apport'!$3:$3,0),FALSE)</f>
        <v>0.27200000000000002</v>
      </c>
      <c r="AL8" s="170">
        <f t="shared" si="10"/>
        <v>394824.45918487146</v>
      </c>
      <c r="AM8" s="170">
        <f>VLOOKUP(A8,Apport,MATCH($AM$4,'Jan 2020 Apport'!$3:$3,0),FALSE)</f>
        <v>0</v>
      </c>
      <c r="AN8" s="170">
        <f>VLOOKUP(A8,Apport,MATCH($AN$4,'Jan 2020 Apport'!$3:$3,0),FALSE)</f>
        <v>1920.7</v>
      </c>
      <c r="AO8" s="170">
        <v>0</v>
      </c>
      <c r="AP8" s="170">
        <v>0</v>
      </c>
      <c r="AQ8" s="170">
        <v>4.5599999999999996</v>
      </c>
      <c r="AR8" s="170">
        <v>56.17</v>
      </c>
    </row>
    <row r="9" spans="1:44">
      <c r="A9" s="311" t="s">
        <v>7</v>
      </c>
      <c r="B9" s="13" t="s">
        <v>8</v>
      </c>
      <c r="C9" s="2" t="s">
        <v>1411</v>
      </c>
      <c r="D9" s="171">
        <f t="shared" si="4"/>
        <v>38345262.939999998</v>
      </c>
      <c r="E9" s="67">
        <f>VLOOKUP(A9,Apport,MATCH($E$2,'Jan 2020 Apport'!$3:$3,0),FALSE)+VLOOKUP(A9,Apport,MATCH($E$3,'Jan 2020 Apport'!$3:$3,0),FALSE)+VLOOKUP(A9,Apport,MATCH($E$4,'Jan 2020 Apport'!$3:$3,0),FALSE)</f>
        <v>1735152.38</v>
      </c>
      <c r="F9" s="171">
        <f t="shared" si="11"/>
        <v>36610110.559999995</v>
      </c>
      <c r="G9" s="170">
        <f>VLOOKUP(A9,Apport,MATCH($G$3,'Jan 2020 Apport'!$3:$3,0),FALSE)+VLOOKUP(A9,Apport,MATCH($G$4,'Jan 2020 Apport'!$3:$3,0),FALSE)</f>
        <v>5317330.78</v>
      </c>
      <c r="H9" s="170">
        <f>VLOOKUP(A9,Apport,MATCH($H$4,'Jan 2020 Apport'!$3:$3,0),FALSE)</f>
        <v>486231.5</v>
      </c>
      <c r="I9" s="170">
        <f t="shared" si="12"/>
        <v>5803562.2800000003</v>
      </c>
      <c r="J9" s="170">
        <f>VLOOKUP(A9,Apport,MATCH($J$4,'Jan 2020 Apport'!$3:$3,0),FALSE)</f>
        <v>2094723.6568846798</v>
      </c>
      <c r="K9" s="170">
        <f>VLOOKUP(A9,Apport,MATCH($K$4,'Jan 2020 Apport'!$3:$3,0),FALSE)</f>
        <v>202408.08</v>
      </c>
      <c r="L9" s="170">
        <f t="shared" si="5"/>
        <v>2297131.7368846796</v>
      </c>
      <c r="M9" s="170">
        <f>VLOOKUP(A9,Apport,MATCH($M$4,'Jan 2020 Apport'!$3:$3,0),FALSE)</f>
        <v>2198297.16</v>
      </c>
      <c r="N9" s="170">
        <f>VLOOKUP(A9,Apport,MATCH($N$4,'Jan 2020 Apport'!$3:$3,0),FALSE)</f>
        <v>2867028.94</v>
      </c>
      <c r="O9" s="170">
        <f>VLOOKUP(A9,Apport,MATCH($O$4,'Jan 2020 Apport'!$3:$3,0),FALSE)</f>
        <v>123712.05</v>
      </c>
      <c r="P9" s="174">
        <f>VLOOKUP(A9,Apport,MATCH($P$4,'Jan 2020 Apport'!$3:$3,0),FALSE)</f>
        <v>4896030.99</v>
      </c>
      <c r="Q9" s="174">
        <f>VLOOKUP(A9,Apport,MATCH($Q$4,'Jan 2020 Apport'!$3:$3,0),FALSE)</f>
        <v>2693538.0439221002</v>
      </c>
      <c r="R9">
        <f>VLOOKUP(A9,Apport,MATCH($R$4,'Jan 2020 Apport'!$3:$3,0),FALSE)</f>
        <v>0</v>
      </c>
      <c r="S9">
        <f>VLOOKUP(A9,Apport,MATCH($S$4,'Jan 2020 Apport'!$3:$3,0),FALSE)</f>
        <v>12</v>
      </c>
      <c r="T9">
        <f>VLOOKUP(A9,Apport,MATCH($T$4,'Jan 2020 Apport'!$3:$3,0),FALSE)</f>
        <v>188</v>
      </c>
      <c r="U9" s="185">
        <f>IFERROR(VLOOKUP(A9,Apport,MATCH($U$4,'Jan 2020 Apport'!$3:$3,0),FALSE)/R9,0)</f>
        <v>0</v>
      </c>
      <c r="V9" s="67">
        <f>IFERROR(((VLOOKUP(A9,Apport,MATCH($V$4,'Jan 2020 Apport'!$3:$3,0),FALSE)+VLOOKUP(A9,Apport,MATCH($V$3,'Jan 2020 Apport'!$3:$3,0),FALSE))/(S9+T9)),0)</f>
        <v>8675.7618999999995</v>
      </c>
      <c r="W9" s="67">
        <f t="shared" si="6"/>
        <v>8097.2779781130794</v>
      </c>
      <c r="X9">
        <f>IF(D9=0,0,VLOOKUP(A9,Apport,MATCH($X$4,'Jan 2020 Apport'!$3:$3,0),FALSE))</f>
        <v>4.8578999999999997E-2</v>
      </c>
      <c r="Y9">
        <f>IF(D9=0,0,VLOOKUP(A9,Apport,MATCH($Y$4,'Jan 2020 Apport'!$3:$3,0),FALSE))</f>
        <v>4.0270000000000002E-3</v>
      </c>
      <c r="Z9">
        <f>IF(D9=0,0,VLOOKUP(A9,Apport,MATCH($Z$4,'Jan 2020 Apport'!$3:$3,0),FALSE))</f>
        <v>1.7100000000000001E-2</v>
      </c>
      <c r="AA9" s="114">
        <f>(VLOOKUP(A9,Apport,MATCH($AA$4,'Jan 2020 Apport'!$3:$3,0),FALSE)+VLOOKUP(A9,Apport,MATCH($AA$3,'Jan 2020 Apport'!$3:$3,0),FALSE))*VLOOKUP(A9,Apport,MATCH($AA$2,'Jan 2020 Apport'!$3:$3,0),FALSE)</f>
        <v>65216.05</v>
      </c>
      <c r="AB9" s="114">
        <f>VLOOKUP(A9,Apport,MATCH($AB$4,'Jan 2020 Apport'!$3:$3,0),FALSE)*VLOOKUP(A9,Apport,MATCH($AB$3,'Jan 2020 Apport'!$3:$3,0),FALSE)</f>
        <v>66520</v>
      </c>
      <c r="AC9" s="114">
        <f>VLOOKUP(A9,Apport,MATCH($AC$4,'Jan 2020 Apport'!$3:$3,0),FALSE)</f>
        <v>96805</v>
      </c>
      <c r="AD9" s="114">
        <f>VLOOKUP(A9,Apport,MATCH($AD$4,'Jan 2020 Apport'!$3:$3,0),FALSE)*VLOOKUP(A9,Apport,MATCH($AD$3,'Jan 2020 Apport'!$3:$3,0),FALSE)</f>
        <v>98741</v>
      </c>
      <c r="AE9" s="114">
        <f>VLOOKUP(A9,Apport,MATCH($AE$4,'Jan 2020 Apport'!$3:$3,0),FALSE)</f>
        <v>46784.33</v>
      </c>
      <c r="AF9" s="114">
        <f>VLOOKUP(A9,Apport,MATCH($AF$4,'Jan 2020 Apport'!$3:$3,0),FALSE)*VLOOKUP(A9,Apport,MATCH($AF$3,'Jan 2020 Apport'!$3:$3,0),FALSE)</f>
        <v>47720</v>
      </c>
      <c r="AG9" s="114">
        <f t="shared" si="7"/>
        <v>96970.214719999989</v>
      </c>
      <c r="AH9" s="114">
        <f t="shared" si="8"/>
        <v>136855.76759999999</v>
      </c>
      <c r="AI9" s="114">
        <f t="shared" si="9"/>
        <v>79803.727550000011</v>
      </c>
      <c r="AJ9" s="3">
        <f>VLOOKUP(A9,Apport,MATCH($AJ$4,'Jan 2020 Apport'!$3:$3,0),FALSE)</f>
        <v>5721013.4400000004</v>
      </c>
      <c r="AK9" s="3">
        <f>VLOOKUP(A9,Apport,MATCH($AK$4,'Jan 2020 Apport'!$3:$3,0),FALSE)</f>
        <v>97.903000000000006</v>
      </c>
      <c r="AL9" s="170">
        <f t="shared" si="10"/>
        <v>52669039.76688467</v>
      </c>
      <c r="AM9" s="170">
        <f>VLOOKUP(A9,Apport,MATCH($AM$4,'Jan 2020 Apport'!$3:$3,0),FALSE)</f>
        <v>1236452.74</v>
      </c>
      <c r="AN9" s="170">
        <f>VLOOKUP(A9,Apport,MATCH($AN$4,'Jan 2020 Apport'!$3:$3,0),FALSE)</f>
        <v>214197.43</v>
      </c>
      <c r="AO9" s="170">
        <v>32779.51</v>
      </c>
      <c r="AP9" s="170">
        <v>26669.66</v>
      </c>
      <c r="AQ9" s="170">
        <v>1185.19</v>
      </c>
      <c r="AR9" s="170">
        <v>38347.56</v>
      </c>
    </row>
    <row r="10" spans="1:44">
      <c r="A10" s="311" t="s">
        <v>9</v>
      </c>
      <c r="B10" s="13" t="s">
        <v>10</v>
      </c>
      <c r="C10" s="2" t="s">
        <v>1411</v>
      </c>
      <c r="D10" s="171">
        <f t="shared" si="4"/>
        <v>2482091.12</v>
      </c>
      <c r="E10" s="67">
        <f>VLOOKUP(A10,Apport,MATCH($E$2,'Jan 2020 Apport'!$3:$3,0),FALSE)+VLOOKUP(A10,Apport,MATCH($E$3,'Jan 2020 Apport'!$3:$3,0),FALSE)+VLOOKUP(A10,Apport,MATCH($E$4,'Jan 2020 Apport'!$3:$3,0),FALSE)</f>
        <v>147461.19</v>
      </c>
      <c r="F10" s="171">
        <f t="shared" si="11"/>
        <v>2334629.9300000002</v>
      </c>
      <c r="G10" s="170">
        <f>VLOOKUP(A10,Apport,MATCH($G$3,'Jan 2020 Apport'!$3:$3,0),FALSE)+VLOOKUP(A10,Apport,MATCH($G$4,'Jan 2020 Apport'!$3:$3,0),FALSE)</f>
        <v>219811.49000000002</v>
      </c>
      <c r="H10" s="170">
        <f>VLOOKUP(A10,Apport,MATCH($H$4,'Jan 2020 Apport'!$3:$3,0),FALSE)</f>
        <v>9815.15</v>
      </c>
      <c r="I10" s="170">
        <f t="shared" si="12"/>
        <v>229626.64</v>
      </c>
      <c r="J10" s="170">
        <f>VLOOKUP(A10,Apport,MATCH($J$4,'Jan 2020 Apport'!$3:$3,0),FALSE)</f>
        <v>903728.93483336119</v>
      </c>
      <c r="K10" s="170">
        <f>VLOOKUP(A10,Apport,MATCH($K$4,'Jan 2020 Apport'!$3:$3,0),FALSE)</f>
        <v>124273.37</v>
      </c>
      <c r="L10" s="170">
        <f t="shared" si="5"/>
        <v>1028002.3048333612</v>
      </c>
      <c r="M10" s="170">
        <f>VLOOKUP(A10,Apport,MATCH($M$4,'Jan 2020 Apport'!$3:$3,0),FALSE)</f>
        <v>85177.22</v>
      </c>
      <c r="N10" s="170">
        <f>VLOOKUP(A10,Apport,MATCH($N$4,'Jan 2020 Apport'!$3:$3,0),FALSE)</f>
        <v>0</v>
      </c>
      <c r="O10" s="170">
        <f>VLOOKUP(A10,Apport,MATCH($O$4,'Jan 2020 Apport'!$3:$3,0),FALSE)</f>
        <v>0</v>
      </c>
      <c r="P10" s="174">
        <f>VLOOKUP(A10,Apport,MATCH($P$4,'Jan 2020 Apport'!$3:$3,0),FALSE)</f>
        <v>0</v>
      </c>
      <c r="Q10" s="174">
        <f>VLOOKUP(A10,Apport,MATCH($Q$4,'Jan 2020 Apport'!$3:$3,0),FALSE)</f>
        <v>478421.81024999998</v>
      </c>
      <c r="R10">
        <f>VLOOKUP(A10,Apport,MATCH($R$4,'Jan 2020 Apport'!$3:$3,0),FALSE)</f>
        <v>0</v>
      </c>
      <c r="S10">
        <f>VLOOKUP(A10,Apport,MATCH($S$4,'Jan 2020 Apport'!$3:$3,0),FALSE)</f>
        <v>5</v>
      </c>
      <c r="T10">
        <f>VLOOKUP(A10,Apport,MATCH($T$4,'Jan 2020 Apport'!$3:$3,0),FALSE)</f>
        <v>12</v>
      </c>
      <c r="U10" s="185">
        <f>IFERROR(VLOOKUP(A10,Apport,MATCH($U$4,'Jan 2020 Apport'!$3:$3,0),FALSE)/R10,0)</f>
        <v>0</v>
      </c>
      <c r="V10" s="67">
        <f>IFERROR(((VLOOKUP(A10,Apport,MATCH($V$4,'Jan 2020 Apport'!$3:$3,0),FALSE)+VLOOKUP(A10,Apport,MATCH($V$3,'Jan 2020 Apport'!$3:$3,0),FALSE))/(S10+T10)),0)</f>
        <v>8674.1876470588231</v>
      </c>
      <c r="W10" s="67">
        <f t="shared" si="6"/>
        <v>8097.2779781130794</v>
      </c>
      <c r="X10">
        <f>IF(D10=0,0,VLOOKUP(A10,Apport,MATCH($X$4,'Jan 2020 Apport'!$3:$3,0),FALSE))</f>
        <v>4.8578999999999997E-2</v>
      </c>
      <c r="Y10">
        <f>IF(D10=0,0,VLOOKUP(A10,Apport,MATCH($Y$4,'Jan 2020 Apport'!$3:$3,0),FALSE))</f>
        <v>4.0270000000000002E-3</v>
      </c>
      <c r="Z10">
        <f>IF(D10=0,0,VLOOKUP(A10,Apport,MATCH($Z$4,'Jan 2020 Apport'!$3:$3,0),FALSE))</f>
        <v>1.7100000000000001E-2</v>
      </c>
      <c r="AA10" s="114">
        <f>(VLOOKUP(A10,Apport,MATCH($AA$4,'Jan 2020 Apport'!$3:$3,0),FALSE)+VLOOKUP(A10,Apport,MATCH($AA$3,'Jan 2020 Apport'!$3:$3,0),FALSE))*VLOOKUP(A10,Apport,MATCH($AA$2,'Jan 2020 Apport'!$3:$3,0),FALSE)</f>
        <v>65216.05</v>
      </c>
      <c r="AB10" s="114">
        <f>VLOOKUP(A10,Apport,MATCH($AB$4,'Jan 2020 Apport'!$3:$3,0),FALSE)*VLOOKUP(A10,Apport,MATCH($AB$3,'Jan 2020 Apport'!$3:$3,0),FALSE)</f>
        <v>66520</v>
      </c>
      <c r="AC10" s="114">
        <f>VLOOKUP(A10,Apport,MATCH($AC$4,'Jan 2020 Apport'!$3:$3,0),FALSE)</f>
        <v>96805</v>
      </c>
      <c r="AD10" s="114">
        <f>VLOOKUP(A10,Apport,MATCH($AD$4,'Jan 2020 Apport'!$3:$3,0),FALSE)*VLOOKUP(A10,Apport,MATCH($AD$3,'Jan 2020 Apport'!$3:$3,0),FALSE)</f>
        <v>98741</v>
      </c>
      <c r="AE10" s="114">
        <f>VLOOKUP(A10,Apport,MATCH($AE$4,'Jan 2020 Apport'!$3:$3,0),FALSE)</f>
        <v>46784.33</v>
      </c>
      <c r="AF10" s="114">
        <f>VLOOKUP(A10,Apport,MATCH($AF$4,'Jan 2020 Apport'!$3:$3,0),FALSE)*VLOOKUP(A10,Apport,MATCH($AF$3,'Jan 2020 Apport'!$3:$3,0),FALSE)</f>
        <v>47720</v>
      </c>
      <c r="AG10" s="114">
        <f t="shared" si="7"/>
        <v>96970.214719999989</v>
      </c>
      <c r="AH10" s="114">
        <f t="shared" si="8"/>
        <v>136855.76759999999</v>
      </c>
      <c r="AI10" s="114">
        <f t="shared" si="9"/>
        <v>79803.727550000011</v>
      </c>
      <c r="AJ10" s="3">
        <f>VLOOKUP(A10,Apport,MATCH($AJ$4,'Jan 2020 Apport'!$3:$3,0),FALSE)</f>
        <v>298027.53999999998</v>
      </c>
      <c r="AK10" s="3">
        <f>VLOOKUP(A10,Apport,MATCH($AK$4,'Jan 2020 Apport'!$3:$3,0),FALSE)</f>
        <v>4.2119999999999997</v>
      </c>
      <c r="AL10" s="170">
        <f t="shared" si="10"/>
        <v>3756041.5648333617</v>
      </c>
      <c r="AM10" s="170">
        <f>VLOOKUP(A10,Apport,MATCH($AM$4,'Jan 2020 Apport'!$3:$3,0),FALSE)</f>
        <v>55417.65</v>
      </c>
      <c r="AN10" s="170">
        <f>VLOOKUP(A10,Apport,MATCH($AN$4,'Jan 2020 Apport'!$3:$3,0),FALSE)</f>
        <v>14378.93</v>
      </c>
      <c r="AO10" s="170">
        <v>1341.76</v>
      </c>
      <c r="AP10" s="170">
        <v>363.21</v>
      </c>
      <c r="AQ10" s="170">
        <v>0</v>
      </c>
      <c r="AR10" s="170">
        <v>1501.21</v>
      </c>
    </row>
    <row r="11" spans="1:44">
      <c r="A11" s="311" t="s">
        <v>11</v>
      </c>
      <c r="B11" s="13" t="s">
        <v>12</v>
      </c>
      <c r="C11" s="2" t="s">
        <v>1411</v>
      </c>
      <c r="D11" s="171">
        <f t="shared" si="4"/>
        <v>3738159.9</v>
      </c>
      <c r="E11" s="67">
        <f>VLOOKUP(A11,Apport,MATCH($E$2,'Jan 2020 Apport'!$3:$3,0),FALSE)+VLOOKUP(A11,Apport,MATCH($E$3,'Jan 2020 Apport'!$3:$3,0),FALSE)+VLOOKUP(A11,Apport,MATCH($E$4,'Jan 2020 Apport'!$3:$3,0),FALSE)</f>
        <v>280740.02</v>
      </c>
      <c r="F11" s="171">
        <f t="shared" si="11"/>
        <v>3457419.88</v>
      </c>
      <c r="G11" s="170">
        <f>VLOOKUP(A11,Apport,MATCH($G$3,'Jan 2020 Apport'!$3:$3,0),FALSE)+VLOOKUP(A11,Apport,MATCH($G$4,'Jan 2020 Apport'!$3:$3,0),FALSE)</f>
        <v>222696.82</v>
      </c>
      <c r="H11" s="170">
        <f>VLOOKUP(A11,Apport,MATCH($H$4,'Jan 2020 Apport'!$3:$3,0),FALSE)</f>
        <v>0</v>
      </c>
      <c r="I11" s="170">
        <f t="shared" si="12"/>
        <v>222696.82</v>
      </c>
      <c r="J11" s="170">
        <f>VLOOKUP(A11,Apport,MATCH($J$4,'Jan 2020 Apport'!$3:$3,0),FALSE)</f>
        <v>0</v>
      </c>
      <c r="K11" s="170">
        <f>VLOOKUP(A11,Apport,MATCH($K$4,'Jan 2020 Apport'!$3:$3,0),FALSE)</f>
        <v>0</v>
      </c>
      <c r="L11" s="170">
        <f t="shared" si="5"/>
        <v>0</v>
      </c>
      <c r="M11" s="170">
        <f>VLOOKUP(A11,Apport,MATCH($M$4,'Jan 2020 Apport'!$3:$3,0),FALSE)</f>
        <v>100769.31</v>
      </c>
      <c r="N11" s="170">
        <f>VLOOKUP(A11,Apport,MATCH($N$4,'Jan 2020 Apport'!$3:$3,0),FALSE)</f>
        <v>0</v>
      </c>
      <c r="O11" s="170">
        <f>VLOOKUP(A11,Apport,MATCH($O$4,'Jan 2020 Apport'!$3:$3,0),FALSE)</f>
        <v>0</v>
      </c>
      <c r="P11" s="174">
        <f>VLOOKUP(A11,Apport,MATCH($P$4,'Jan 2020 Apport'!$3:$3,0),FALSE)</f>
        <v>0</v>
      </c>
      <c r="Q11" s="174">
        <f>VLOOKUP(A11,Apport,MATCH($Q$4,'Jan 2020 Apport'!$3:$3,0),FALSE)</f>
        <v>615690.63808559999</v>
      </c>
      <c r="R11">
        <f>VLOOKUP(A11,Apport,MATCH($R$4,'Jan 2020 Apport'!$3:$3,0),FALSE)</f>
        <v>0</v>
      </c>
      <c r="S11">
        <f>VLOOKUP(A11,Apport,MATCH($S$4,'Jan 2020 Apport'!$3:$3,0),FALSE)</f>
        <v>8.7100000000000009</v>
      </c>
      <c r="T11">
        <f>VLOOKUP(A11,Apport,MATCH($T$4,'Jan 2020 Apport'!$3:$3,0),FALSE)</f>
        <v>23</v>
      </c>
      <c r="U11" s="185">
        <f>IFERROR(VLOOKUP(A11,Apport,MATCH($U$4,'Jan 2020 Apport'!$3:$3,0),FALSE)/R11,0)</f>
        <v>0</v>
      </c>
      <c r="V11" s="67">
        <f>IFERROR(((VLOOKUP(A11,Apport,MATCH($V$4,'Jan 2020 Apport'!$3:$3,0),FALSE)+VLOOKUP(A11,Apport,MATCH($V$3,'Jan 2020 Apport'!$3:$3,0),FALSE))/(S11+T11)),0)</f>
        <v>8853.3591926836962</v>
      </c>
      <c r="W11" s="67">
        <f t="shared" si="6"/>
        <v>8098.0890195192751</v>
      </c>
      <c r="X11">
        <f>IF(D11=0,0,VLOOKUP(A11,Apport,MATCH($X$4,'Jan 2020 Apport'!$3:$3,0),FALSE))</f>
        <v>4.8578999999999997E-2</v>
      </c>
      <c r="Y11">
        <f>IF(D11=0,0,VLOOKUP(A11,Apport,MATCH($Y$4,'Jan 2020 Apport'!$3:$3,0),FALSE))</f>
        <v>4.0270000000000002E-3</v>
      </c>
      <c r="Z11">
        <f>IF(D11=0,0,VLOOKUP(A11,Apport,MATCH($Z$4,'Jan 2020 Apport'!$3:$3,0),FALSE))</f>
        <v>1.7100000000000001E-2</v>
      </c>
      <c r="AA11" s="114">
        <f>(VLOOKUP(A11,Apport,MATCH($AA$4,'Jan 2020 Apport'!$3:$3,0),FALSE)+VLOOKUP(A11,Apport,MATCH($AA$3,'Jan 2020 Apport'!$3:$3,0),FALSE))*VLOOKUP(A11,Apport,MATCH($AA$2,'Jan 2020 Apport'!$3:$3,0),FALSE)</f>
        <v>67824.69200000001</v>
      </c>
      <c r="AB11" s="114">
        <f>VLOOKUP(A11,Apport,MATCH($AB$4,'Jan 2020 Apport'!$3:$3,0),FALSE)*VLOOKUP(A11,Apport,MATCH($AB$3,'Jan 2020 Apport'!$3:$3,0),FALSE)</f>
        <v>66520</v>
      </c>
      <c r="AC11" s="114">
        <f>VLOOKUP(A11,Apport,MATCH($AC$4,'Jan 2020 Apport'!$3:$3,0),FALSE)</f>
        <v>96805</v>
      </c>
      <c r="AD11" s="114">
        <f>VLOOKUP(A11,Apport,MATCH($AD$4,'Jan 2020 Apport'!$3:$3,0),FALSE)*VLOOKUP(A11,Apport,MATCH($AD$3,'Jan 2020 Apport'!$3:$3,0),FALSE)</f>
        <v>98741</v>
      </c>
      <c r="AE11" s="114">
        <f>VLOOKUP(A11,Apport,MATCH($AE$4,'Jan 2020 Apport'!$3:$3,0),FALSE)</f>
        <v>46784.33</v>
      </c>
      <c r="AF11" s="114">
        <f>VLOOKUP(A11,Apport,MATCH($AF$4,'Jan 2020 Apport'!$3:$3,0),FALSE)*VLOOKUP(A11,Apport,MATCH($AF$3,'Jan 2020 Apport'!$3:$3,0),FALSE)</f>
        <v>47720</v>
      </c>
      <c r="AG11" s="114">
        <f t="shared" si="7"/>
        <v>96986.910028800005</v>
      </c>
      <c r="AH11" s="114">
        <f t="shared" si="8"/>
        <v>136855.76759999999</v>
      </c>
      <c r="AI11" s="114">
        <f t="shared" si="9"/>
        <v>79803.727550000011</v>
      </c>
      <c r="AJ11" s="3">
        <f>VLOOKUP(A11,Apport,MATCH($AJ$4,'Jan 2020 Apport'!$3:$3,0),FALSE)</f>
        <v>477577.35</v>
      </c>
      <c r="AK11" s="3">
        <f>VLOOKUP(A11,Apport,MATCH($AK$4,'Jan 2020 Apport'!$3:$3,0),FALSE)</f>
        <v>7.8810000000000002</v>
      </c>
      <c r="AL11" s="170">
        <f t="shared" si="10"/>
        <v>4110086.09</v>
      </c>
      <c r="AM11" s="170">
        <f>VLOOKUP(A11,Apport,MATCH($AM$4,'Jan 2020 Apport'!$3:$3,0),FALSE)</f>
        <v>48460.06</v>
      </c>
      <c r="AN11" s="170">
        <f>VLOOKUP(A11,Apport,MATCH($AN$4,'Jan 2020 Apport'!$3:$3,0),FALSE)</f>
        <v>21028.12</v>
      </c>
      <c r="AO11" s="170">
        <v>1431.41</v>
      </c>
      <c r="AP11" s="170">
        <v>0</v>
      </c>
      <c r="AQ11" s="170">
        <v>0</v>
      </c>
      <c r="AR11" s="170">
        <v>1628.47</v>
      </c>
    </row>
    <row r="12" spans="1:44">
      <c r="A12" s="311" t="s">
        <v>13</v>
      </c>
      <c r="B12" s="13" t="s">
        <v>14</v>
      </c>
      <c r="C12" s="2" t="s">
        <v>1411</v>
      </c>
      <c r="D12" s="171">
        <f t="shared" si="4"/>
        <v>21694043.140000001</v>
      </c>
      <c r="E12" s="67">
        <f>VLOOKUP(A12,Apport,MATCH($E$2,'Jan 2020 Apport'!$3:$3,0),FALSE)+VLOOKUP(A12,Apport,MATCH($E$3,'Jan 2020 Apport'!$3:$3,0),FALSE)+VLOOKUP(A12,Apport,MATCH($E$4,'Jan 2020 Apport'!$3:$3,0),FALSE)</f>
        <v>1362058.52</v>
      </c>
      <c r="F12" s="171">
        <f t="shared" si="11"/>
        <v>20331984.620000001</v>
      </c>
      <c r="G12" s="170">
        <f>VLOOKUP(A12,Apport,MATCH($G$3,'Jan 2020 Apport'!$3:$3,0),FALSE)+VLOOKUP(A12,Apport,MATCH($G$4,'Jan 2020 Apport'!$3:$3,0),FALSE)</f>
        <v>3311344.99</v>
      </c>
      <c r="H12" s="170">
        <f>VLOOKUP(A12,Apport,MATCH($H$4,'Jan 2020 Apport'!$3:$3,0),FALSE)</f>
        <v>358110.16</v>
      </c>
      <c r="I12" s="170">
        <f t="shared" si="12"/>
        <v>3669455.1500000004</v>
      </c>
      <c r="J12" s="170">
        <f>VLOOKUP(A12,Apport,MATCH($J$4,'Jan 2020 Apport'!$3:$3,0),FALSE)</f>
        <v>988141.49471996771</v>
      </c>
      <c r="K12" s="170">
        <f>VLOOKUP(A12,Apport,MATCH($K$4,'Jan 2020 Apport'!$3:$3,0),FALSE)</f>
        <v>65766.23</v>
      </c>
      <c r="L12" s="170">
        <f t="shared" si="5"/>
        <v>1053907.7247199677</v>
      </c>
      <c r="M12" s="170">
        <f>VLOOKUP(A12,Apport,MATCH($M$4,'Jan 2020 Apport'!$3:$3,0),FALSE)</f>
        <v>902992.97</v>
      </c>
      <c r="N12" s="170">
        <f>VLOOKUP(A12,Apport,MATCH($N$4,'Jan 2020 Apport'!$3:$3,0),FALSE)</f>
        <v>37771.760000000002</v>
      </c>
      <c r="O12" s="170">
        <f>VLOOKUP(A12,Apport,MATCH($O$4,'Jan 2020 Apport'!$3:$3,0),FALSE)</f>
        <v>70011.289999999994</v>
      </c>
      <c r="P12" s="174">
        <f>VLOOKUP(A12,Apport,MATCH($P$4,'Jan 2020 Apport'!$3:$3,0),FALSE)</f>
        <v>1874507.48</v>
      </c>
      <c r="Q12" s="174">
        <f>VLOOKUP(A12,Apport,MATCH($Q$4,'Jan 2020 Apport'!$3:$3,0),FALSE)</f>
        <v>2283394.6802789997</v>
      </c>
      <c r="R12">
        <f>VLOOKUP(A12,Apport,MATCH($R$4,'Jan 2020 Apport'!$3:$3,0),FALSE)</f>
        <v>0</v>
      </c>
      <c r="S12">
        <f>VLOOKUP(A12,Apport,MATCH($S$4,'Jan 2020 Apport'!$3:$3,0),FALSE)</f>
        <v>0</v>
      </c>
      <c r="T12">
        <f>VLOOKUP(A12,Apport,MATCH($T$4,'Jan 2020 Apport'!$3:$3,0),FALSE)</f>
        <v>157</v>
      </c>
      <c r="U12" s="185">
        <f>IFERROR(VLOOKUP(A12,Apport,MATCH($U$4,'Jan 2020 Apport'!$3:$3,0),FALSE)/R12,0)</f>
        <v>0</v>
      </c>
      <c r="V12" s="67">
        <f>IFERROR(((VLOOKUP(A12,Apport,MATCH($V$4,'Jan 2020 Apport'!$3:$3,0),FALSE)+VLOOKUP(A12,Apport,MATCH($V$3,'Jan 2020 Apport'!$3:$3,0),FALSE))/(S12+T12)),0)</f>
        <v>8675.5319745222932</v>
      </c>
      <c r="W12" s="67">
        <f t="shared" si="6"/>
        <v>8097.2779781130794</v>
      </c>
      <c r="X12">
        <f>IF(D12=0,0,VLOOKUP(A12,Apport,MATCH($X$4,'Jan 2020 Apport'!$3:$3,0),FALSE))</f>
        <v>4.8578999999999997E-2</v>
      </c>
      <c r="Y12">
        <f>IF(D12=0,0,VLOOKUP(A12,Apport,MATCH($Y$4,'Jan 2020 Apport'!$3:$3,0),FALSE))</f>
        <v>4.0270000000000002E-3</v>
      </c>
      <c r="Z12">
        <f>IF(D12=0,0,VLOOKUP(A12,Apport,MATCH($Z$4,'Jan 2020 Apport'!$3:$3,0),FALSE))</f>
        <v>1.7100000000000001E-2</v>
      </c>
      <c r="AA12" s="114">
        <f>(VLOOKUP(A12,Apport,MATCH($AA$4,'Jan 2020 Apport'!$3:$3,0),FALSE)+VLOOKUP(A12,Apport,MATCH($AA$3,'Jan 2020 Apport'!$3:$3,0),FALSE))*VLOOKUP(A12,Apport,MATCH($AA$2,'Jan 2020 Apport'!$3:$3,0),FALSE)</f>
        <v>65216.05</v>
      </c>
      <c r="AB12" s="114">
        <f>VLOOKUP(A12,Apport,MATCH($AB$4,'Jan 2020 Apport'!$3:$3,0),FALSE)*VLOOKUP(A12,Apport,MATCH($AB$3,'Jan 2020 Apport'!$3:$3,0),FALSE)</f>
        <v>66520</v>
      </c>
      <c r="AC12" s="114">
        <f>VLOOKUP(A12,Apport,MATCH($AC$4,'Jan 2020 Apport'!$3:$3,0),FALSE)</f>
        <v>96805</v>
      </c>
      <c r="AD12" s="114">
        <f>VLOOKUP(A12,Apport,MATCH($AD$4,'Jan 2020 Apport'!$3:$3,0),FALSE)*VLOOKUP(A12,Apport,MATCH($AD$3,'Jan 2020 Apport'!$3:$3,0),FALSE)</f>
        <v>98741</v>
      </c>
      <c r="AE12" s="114">
        <f>VLOOKUP(A12,Apport,MATCH($AE$4,'Jan 2020 Apport'!$3:$3,0),FALSE)</f>
        <v>46784.33</v>
      </c>
      <c r="AF12" s="114">
        <f>VLOOKUP(A12,Apport,MATCH($AF$4,'Jan 2020 Apport'!$3:$3,0),FALSE)*VLOOKUP(A12,Apport,MATCH($AF$3,'Jan 2020 Apport'!$3:$3,0),FALSE)</f>
        <v>47720</v>
      </c>
      <c r="AG12" s="114">
        <f t="shared" si="7"/>
        <v>96970.214719999989</v>
      </c>
      <c r="AH12" s="114">
        <f t="shared" si="8"/>
        <v>136855.76759999999</v>
      </c>
      <c r="AI12" s="114">
        <f t="shared" si="9"/>
        <v>79803.727550000011</v>
      </c>
      <c r="AJ12" s="3">
        <f>VLOOKUP(A12,Apport,MATCH($AJ$4,'Jan 2020 Apport'!$3:$3,0),FALSE)</f>
        <v>3069918.08</v>
      </c>
      <c r="AK12" s="3">
        <f>VLOOKUP(A12,Apport,MATCH($AK$4,'Jan 2020 Apport'!$3:$3,0),FALSE)</f>
        <v>50.82</v>
      </c>
      <c r="AL12" s="170">
        <f t="shared" si="10"/>
        <v>27756348.534719966</v>
      </c>
      <c r="AM12" s="170">
        <f>VLOOKUP(A12,Apport,MATCH($AM$4,'Jan 2020 Apport'!$3:$3,0),FALSE)</f>
        <v>393932.73</v>
      </c>
      <c r="AN12" s="170">
        <f>VLOOKUP(A12,Apport,MATCH($AN$4,'Jan 2020 Apport'!$3:$3,0),FALSE)</f>
        <v>113982.78</v>
      </c>
      <c r="AO12" s="170">
        <v>12377.2</v>
      </c>
      <c r="AP12" s="170">
        <v>322.25</v>
      </c>
      <c r="AQ12" s="170">
        <v>679.08</v>
      </c>
      <c r="AR12" s="170">
        <v>22884.83</v>
      </c>
    </row>
    <row r="13" spans="1:44">
      <c r="A13" s="311" t="s">
        <v>15</v>
      </c>
      <c r="B13" s="13" t="s">
        <v>16</v>
      </c>
      <c r="C13" s="2" t="s">
        <v>1411</v>
      </c>
      <c r="D13" s="171">
        <f t="shared" si="4"/>
        <v>5555736.3499999996</v>
      </c>
      <c r="E13" s="67">
        <f>VLOOKUP(A13,Apport,MATCH($E$2,'Jan 2020 Apport'!$3:$3,0),FALSE)+VLOOKUP(A13,Apport,MATCH($E$3,'Jan 2020 Apport'!$3:$3,0),FALSE)+VLOOKUP(A13,Apport,MATCH($E$4,'Jan 2020 Apport'!$3:$3,0),FALSE)</f>
        <v>466977.44</v>
      </c>
      <c r="F13" s="171">
        <f t="shared" si="11"/>
        <v>5088758.9099999992</v>
      </c>
      <c r="G13" s="170">
        <f>VLOOKUP(A13,Apport,MATCH($G$3,'Jan 2020 Apport'!$3:$3,0),FALSE)+VLOOKUP(A13,Apport,MATCH($G$4,'Jan 2020 Apport'!$3:$3,0),FALSE)</f>
        <v>685916.35</v>
      </c>
      <c r="H13" s="170">
        <f>VLOOKUP(A13,Apport,MATCH($H$4,'Jan 2020 Apport'!$3:$3,0),FALSE)</f>
        <v>28961.75</v>
      </c>
      <c r="I13" s="170">
        <f t="shared" si="12"/>
        <v>714878.1</v>
      </c>
      <c r="J13" s="170">
        <f>VLOOKUP(A13,Apport,MATCH($J$4,'Jan 2020 Apport'!$3:$3,0),FALSE)</f>
        <v>279708.72553937114</v>
      </c>
      <c r="K13" s="170">
        <f>VLOOKUP(A13,Apport,MATCH($K$4,'Jan 2020 Apport'!$3:$3,0),FALSE)</f>
        <v>67061.56</v>
      </c>
      <c r="L13" s="170">
        <f t="shared" si="5"/>
        <v>346770.28553937114</v>
      </c>
      <c r="M13" s="170">
        <f>VLOOKUP(A13,Apport,MATCH($M$4,'Jan 2020 Apport'!$3:$3,0),FALSE)</f>
        <v>121804.37</v>
      </c>
      <c r="N13" s="170">
        <f>VLOOKUP(A13,Apport,MATCH($N$4,'Jan 2020 Apport'!$3:$3,0),FALSE)</f>
        <v>0</v>
      </c>
      <c r="O13" s="170">
        <f>VLOOKUP(A13,Apport,MATCH($O$4,'Jan 2020 Apport'!$3:$3,0),FALSE)</f>
        <v>16978.2</v>
      </c>
      <c r="P13" s="174">
        <f>VLOOKUP(A13,Apport,MATCH($P$4,'Jan 2020 Apport'!$3:$3,0),FALSE)</f>
        <v>428133.19</v>
      </c>
      <c r="Q13" s="174">
        <f>VLOOKUP(A13,Apport,MATCH($Q$4,'Jan 2020 Apport'!$3:$3,0),FALSE)</f>
        <v>603889.62749550003</v>
      </c>
      <c r="R13">
        <f>VLOOKUP(A13,Apport,MATCH($R$4,'Jan 2020 Apport'!$3:$3,0),FALSE)</f>
        <v>0</v>
      </c>
      <c r="S13">
        <f>VLOOKUP(A13,Apport,MATCH($S$4,'Jan 2020 Apport'!$3:$3,0),FALSE)</f>
        <v>4.1399999999999997</v>
      </c>
      <c r="T13">
        <f>VLOOKUP(A13,Apport,MATCH($T$4,'Jan 2020 Apport'!$3:$3,0),FALSE)</f>
        <v>49.68</v>
      </c>
      <c r="U13" s="185">
        <f>IFERROR(VLOOKUP(A13,Apport,MATCH($U$4,'Jan 2020 Apport'!$3:$3,0),FALSE)/R13,0)</f>
        <v>0</v>
      </c>
      <c r="V13" s="67">
        <f>IFERROR(((VLOOKUP(A13,Apport,MATCH($V$4,'Jan 2020 Apport'!$3:$3,0),FALSE)+VLOOKUP(A13,Apport,MATCH($V$3,'Jan 2020 Apport'!$3:$3,0),FALSE))/(S13+T13)),0)</f>
        <v>8676.6525455221108</v>
      </c>
      <c r="W13" s="67">
        <f t="shared" si="6"/>
        <v>8097.2779781130794</v>
      </c>
      <c r="X13">
        <f>IF(D13=0,0,VLOOKUP(A13,Apport,MATCH($X$4,'Jan 2020 Apport'!$3:$3,0),FALSE))</f>
        <v>4.8578999999999997E-2</v>
      </c>
      <c r="Y13">
        <f>IF(D13=0,0,VLOOKUP(A13,Apport,MATCH($Y$4,'Jan 2020 Apport'!$3:$3,0),FALSE))</f>
        <v>4.0270000000000002E-3</v>
      </c>
      <c r="Z13">
        <f>IF(D13=0,0,VLOOKUP(A13,Apport,MATCH($Z$4,'Jan 2020 Apport'!$3:$3,0),FALSE))</f>
        <v>1.7100000000000001E-2</v>
      </c>
      <c r="AA13" s="114">
        <f>(VLOOKUP(A13,Apport,MATCH($AA$4,'Jan 2020 Apport'!$3:$3,0),FALSE)+VLOOKUP(A13,Apport,MATCH($AA$3,'Jan 2020 Apport'!$3:$3,0),FALSE))*VLOOKUP(A13,Apport,MATCH($AA$2,'Jan 2020 Apport'!$3:$3,0),FALSE)</f>
        <v>65216.05</v>
      </c>
      <c r="AB13" s="114">
        <f>VLOOKUP(A13,Apport,MATCH($AB$4,'Jan 2020 Apport'!$3:$3,0),FALSE)*VLOOKUP(A13,Apport,MATCH($AB$3,'Jan 2020 Apport'!$3:$3,0),FALSE)</f>
        <v>66520</v>
      </c>
      <c r="AC13" s="114">
        <f>VLOOKUP(A13,Apport,MATCH($AC$4,'Jan 2020 Apport'!$3:$3,0),FALSE)</f>
        <v>96805</v>
      </c>
      <c r="AD13" s="114">
        <f>VLOOKUP(A13,Apport,MATCH($AD$4,'Jan 2020 Apport'!$3:$3,0),FALSE)*VLOOKUP(A13,Apport,MATCH($AD$3,'Jan 2020 Apport'!$3:$3,0),FALSE)</f>
        <v>98741</v>
      </c>
      <c r="AE13" s="114">
        <f>VLOOKUP(A13,Apport,MATCH($AE$4,'Jan 2020 Apport'!$3:$3,0),FALSE)</f>
        <v>46784.33</v>
      </c>
      <c r="AF13" s="114">
        <f>VLOOKUP(A13,Apport,MATCH($AF$4,'Jan 2020 Apport'!$3:$3,0),FALSE)*VLOOKUP(A13,Apport,MATCH($AF$3,'Jan 2020 Apport'!$3:$3,0),FALSE)</f>
        <v>47720</v>
      </c>
      <c r="AG13" s="114">
        <f t="shared" si="7"/>
        <v>96970.214719999989</v>
      </c>
      <c r="AH13" s="114">
        <f t="shared" si="8"/>
        <v>136855.76759999999</v>
      </c>
      <c r="AI13" s="114">
        <f t="shared" si="9"/>
        <v>79803.727550000011</v>
      </c>
      <c r="AJ13" s="3">
        <f>VLOOKUP(A13,Apport,MATCH($AJ$4,'Jan 2020 Apport'!$3:$3,0),FALSE)</f>
        <v>771796.69</v>
      </c>
      <c r="AK13" s="3">
        <f>VLOOKUP(A13,Apport,MATCH($AK$4,'Jan 2020 Apport'!$3:$3,0),FALSE)</f>
        <v>11.89</v>
      </c>
      <c r="AL13" s="170">
        <f t="shared" si="10"/>
        <v>6689105.7455393709</v>
      </c>
      <c r="AM13" s="170">
        <f>VLOOKUP(A13,Apport,MATCH($AM$4,'Jan 2020 Apport'!$3:$3,0),FALSE)</f>
        <v>0</v>
      </c>
      <c r="AN13" s="170">
        <f>VLOOKUP(A13,Apport,MATCH($AN$4,'Jan 2020 Apport'!$3:$3,0),FALSE)</f>
        <v>29329.52</v>
      </c>
      <c r="AO13" s="170">
        <v>1162.43</v>
      </c>
      <c r="AP13" s="170">
        <v>0</v>
      </c>
      <c r="AQ13" s="170">
        <v>161.12</v>
      </c>
      <c r="AR13" s="170">
        <v>4911.3100000000004</v>
      </c>
    </row>
    <row r="14" spans="1:44">
      <c r="A14" s="2" t="s">
        <v>17</v>
      </c>
      <c r="B14" s="2" t="s">
        <v>18</v>
      </c>
      <c r="C14" s="2" t="s">
        <v>1411</v>
      </c>
      <c r="D14" s="171">
        <f t="shared" ref="D14:D77" si="13">VLOOKUP(A14,Apport,5,FALSE)</f>
        <v>159794379.41999999</v>
      </c>
      <c r="E14" s="67">
        <f>VLOOKUP(A14,Apport,MATCH($E$2,'Jan 2020 Apport'!$3:$3,0),FALSE)+VLOOKUP(A14,Apport,MATCH($E$3,'Jan 2020 Apport'!$3:$3,0),FALSE)+VLOOKUP(A14,Apport,MATCH($E$4,'Jan 2020 Apport'!$3:$3,0),FALSE)</f>
        <v>12631972.07</v>
      </c>
      <c r="F14" s="171">
        <f t="shared" ref="F14:F77" si="14">D14-E14</f>
        <v>147162407.34999999</v>
      </c>
      <c r="G14" s="170">
        <f>VLOOKUP(A14,Apport,MATCH($G$3,'Jan 2020 Apport'!$3:$3,0),FALSE)+VLOOKUP(A14,Apport,MATCH($G$4,'Jan 2020 Apport'!$3:$3,0),FALSE)</f>
        <v>19490590.830000002</v>
      </c>
      <c r="H14" s="170">
        <f>VLOOKUP(A14,Apport,MATCH($H$4,'Jan 2020 Apport'!$3:$3,0),FALSE)</f>
        <v>1200613.57</v>
      </c>
      <c r="I14" s="170">
        <f>SUM(G14:H14)</f>
        <v>20691204.400000002</v>
      </c>
      <c r="J14" s="170">
        <f>VLOOKUP(A14,Apport,MATCH($J$4,'Jan 2020 Apport'!$3:$3,0),FALSE)</f>
        <v>8171333.0896053575</v>
      </c>
      <c r="K14" s="170">
        <f>VLOOKUP(A14,Apport,MATCH($K$4,'Jan 2020 Apport'!$3:$3,0),FALSE)</f>
        <v>708900.56</v>
      </c>
      <c r="L14" s="170">
        <f t="shared" ref="L14:L77" si="15">K14+J14</f>
        <v>8880233.649605358</v>
      </c>
      <c r="M14" s="170">
        <f>VLOOKUP(A14,Apport,MATCH($M$4,'Jan 2020 Apport'!$3:$3,0),FALSE)</f>
        <v>6638004.71</v>
      </c>
      <c r="N14" s="170">
        <f>VLOOKUP(A14,Apport,MATCH($N$4,'Jan 2020 Apport'!$3:$3,0),FALSE)</f>
        <v>4167865.36</v>
      </c>
      <c r="O14" s="170">
        <f>VLOOKUP(A14,Apport,MATCH($O$4,'Jan 2020 Apport'!$3:$3,0),FALSE)</f>
        <v>513734.03</v>
      </c>
      <c r="P14" s="174">
        <f>VLOOKUP(A14,Apport,MATCH($P$4,'Jan 2020 Apport'!$3:$3,0),FALSE)</f>
        <v>17449548.149999999</v>
      </c>
      <c r="Q14" s="174">
        <f>VLOOKUP(A14,Apport,MATCH($Q$4,'Jan 2020 Apport'!$3:$3,0),FALSE)</f>
        <v>13836352.6386666</v>
      </c>
      <c r="R14">
        <f>VLOOKUP(A14,Apport,MATCH($R$4,'Jan 2020 Apport'!$3:$3,0),FALSE)</f>
        <v>465</v>
      </c>
      <c r="S14">
        <f>VLOOKUP(A14,Apport,MATCH($S$4,'Jan 2020 Apport'!$3:$3,0),FALSE)</f>
        <v>165</v>
      </c>
      <c r="T14">
        <f>VLOOKUP(A14,Apport,MATCH($T$4,'Jan 2020 Apport'!$3:$3,0),FALSE)</f>
        <v>780</v>
      </c>
      <c r="U14" s="185">
        <f>IFERROR(VLOOKUP(A14,Apport,MATCH($U$4,'Jan 2020 Apport'!$3:$3,0),FALSE)/R14,0)</f>
        <v>9538.6397204301065</v>
      </c>
      <c r="V14" s="67">
        <f>IFERROR(((VLOOKUP(A14,Apport,MATCH($V$4,'Jan 2020 Apport'!$3:$3,0),FALSE)+VLOOKUP(A14,Apport,MATCH($V$3,'Jan 2020 Apport'!$3:$3,0),FALSE))/(S14+T14)),0)</f>
        <v>8673.5498412698416</v>
      </c>
      <c r="W14" s="67">
        <f t="shared" si="6"/>
        <v>8097.2779781130794</v>
      </c>
      <c r="X14">
        <f>IF(D14=0,0,VLOOKUP(A14,Apport,MATCH($X$4,'Jan 2020 Apport'!$3:$3,0),FALSE))</f>
        <v>4.8578999999999997E-2</v>
      </c>
      <c r="Y14">
        <f>IF(D14=0,0,VLOOKUP(A14,Apport,MATCH($Y$4,'Jan 2020 Apport'!$3:$3,0),FALSE))</f>
        <v>4.0270000000000002E-3</v>
      </c>
      <c r="Z14">
        <f>IF(D14=0,0,VLOOKUP(A14,Apport,MATCH($Z$4,'Jan 2020 Apport'!$3:$3,0),FALSE))</f>
        <v>1.7100000000000001E-2</v>
      </c>
      <c r="AA14" s="114">
        <f>(VLOOKUP(A14,Apport,MATCH($AA$4,'Jan 2020 Apport'!$3:$3,0),FALSE)+VLOOKUP(A14,Apport,MATCH($AA$3,'Jan 2020 Apport'!$3:$3,0),FALSE))*VLOOKUP(A14,Apport,MATCH($AA$2,'Jan 2020 Apport'!$3:$3,0),FALSE)</f>
        <v>65216.05</v>
      </c>
      <c r="AB14" s="114">
        <f>VLOOKUP(A14,Apport,MATCH($AB$4,'Jan 2020 Apport'!$3:$3,0),FALSE)*VLOOKUP(A14,Apport,MATCH($AB$3,'Jan 2020 Apport'!$3:$3,0),FALSE)</f>
        <v>66520</v>
      </c>
      <c r="AC14" s="114">
        <f>VLOOKUP(A14,Apport,MATCH($AC$4,'Jan 2020 Apport'!$3:$3,0),FALSE)</f>
        <v>96805</v>
      </c>
      <c r="AD14" s="114">
        <f>VLOOKUP(A14,Apport,MATCH($AD$4,'Jan 2020 Apport'!$3:$3,0),FALSE)*VLOOKUP(A14,Apport,MATCH($AD$3,'Jan 2020 Apport'!$3:$3,0),FALSE)</f>
        <v>98741</v>
      </c>
      <c r="AE14" s="114">
        <f>VLOOKUP(A14,Apport,MATCH($AE$4,'Jan 2020 Apport'!$3:$3,0),FALSE)</f>
        <v>46784.33</v>
      </c>
      <c r="AF14" s="114">
        <f>VLOOKUP(A14,Apport,MATCH($AF$4,'Jan 2020 Apport'!$3:$3,0),FALSE)*VLOOKUP(A14,Apport,MATCH($AF$3,'Jan 2020 Apport'!$3:$3,0),FALSE)</f>
        <v>47720</v>
      </c>
      <c r="AG14" s="114">
        <f t="shared" si="7"/>
        <v>96970.214719999989</v>
      </c>
      <c r="AH14" s="114">
        <f t="shared" si="8"/>
        <v>136855.76759999999</v>
      </c>
      <c r="AI14" s="114">
        <f t="shared" si="9"/>
        <v>79803.727550000011</v>
      </c>
      <c r="AJ14" s="3">
        <f>VLOOKUP(A14,Apport,MATCH($AJ$4,'Jan 2020 Apport'!$3:$3,0),FALSE)</f>
        <v>22432105.559999999</v>
      </c>
      <c r="AK14" s="3">
        <f>VLOOKUP(A14,Apport,MATCH($AK$4,'Jan 2020 Apport'!$3:$3,0),FALSE)</f>
        <v>378.43200000000002</v>
      </c>
      <c r="AL14" s="170">
        <f t="shared" si="10"/>
        <v>202618540.91960537</v>
      </c>
      <c r="AM14" s="170">
        <f>VLOOKUP(A14,Apport,MATCH($AM$4,'Jan 2020 Apport'!$3:$3,0),FALSE)</f>
        <v>2642019.91</v>
      </c>
      <c r="AN14" s="170">
        <f>VLOOKUP(A14,Apport,MATCH($AN$4,'Jan 2020 Apport'!$3:$3,0),FALSE)</f>
        <v>835506.26</v>
      </c>
      <c r="AO14" s="170">
        <v>88563.86</v>
      </c>
      <c r="AP14" s="170">
        <v>40912.04</v>
      </c>
      <c r="AQ14" s="170">
        <v>4926.49</v>
      </c>
      <c r="AR14" s="170">
        <v>151514.97</v>
      </c>
    </row>
    <row r="15" spans="1:44">
      <c r="A15" s="2" t="s">
        <v>19</v>
      </c>
      <c r="B15" s="2" t="s">
        <v>20</v>
      </c>
      <c r="C15" s="2" t="s">
        <v>1411</v>
      </c>
      <c r="D15" s="171">
        <f t="shared" si="13"/>
        <v>1117087.02</v>
      </c>
      <c r="E15" s="67">
        <f>VLOOKUP(A15,Apport,MATCH($E$2,'Jan 2020 Apport'!$3:$3,0),FALSE)+VLOOKUP(A15,Apport,MATCH($E$3,'Jan 2020 Apport'!$3:$3,0),FALSE)+VLOOKUP(A15,Apport,MATCH($E$4,'Jan 2020 Apport'!$3:$3,0),FALSE)</f>
        <v>0</v>
      </c>
      <c r="F15" s="171">
        <f t="shared" si="14"/>
        <v>1117087.02</v>
      </c>
      <c r="G15" s="170">
        <f>VLOOKUP(A15,Apport,MATCH($G$3,'Jan 2020 Apport'!$3:$3,0),FALSE)+VLOOKUP(A15,Apport,MATCH($G$4,'Jan 2020 Apport'!$3:$3,0),FALSE)</f>
        <v>148734.23000000001</v>
      </c>
      <c r="H15" s="170">
        <f>VLOOKUP(A15,Apport,MATCH($H$4,'Jan 2020 Apport'!$3:$3,0),FALSE)</f>
        <v>9957.2900000000009</v>
      </c>
      <c r="I15" s="170">
        <f t="shared" ref="I15:I77" si="16">SUM(G15:H15)</f>
        <v>158691.52000000002</v>
      </c>
      <c r="J15" s="170">
        <f>VLOOKUP(A15,Apport,MATCH($J$4,'Jan 2020 Apport'!$3:$3,0),FALSE)</f>
        <v>331850.59286701819</v>
      </c>
      <c r="K15" s="170">
        <f>VLOOKUP(A15,Apport,MATCH($K$4,'Jan 2020 Apport'!$3:$3,0),FALSE)</f>
        <v>26875.48</v>
      </c>
      <c r="L15" s="170">
        <f t="shared" si="15"/>
        <v>358726.07286701817</v>
      </c>
      <c r="M15" s="170">
        <f>VLOOKUP(A15,Apport,MATCH($M$4,'Jan 2020 Apport'!$3:$3,0),FALSE)</f>
        <v>51411.56</v>
      </c>
      <c r="N15" s="170">
        <f>VLOOKUP(A15,Apport,MATCH($N$4,'Jan 2020 Apport'!$3:$3,0),FALSE)</f>
        <v>46451.63</v>
      </c>
      <c r="O15" s="170">
        <f>VLOOKUP(A15,Apport,MATCH($O$4,'Jan 2020 Apport'!$3:$3,0),FALSE)</f>
        <v>0</v>
      </c>
      <c r="P15" s="174">
        <f>VLOOKUP(A15,Apport,MATCH($P$4,'Jan 2020 Apport'!$3:$3,0),FALSE)</f>
        <v>0</v>
      </c>
      <c r="Q15" s="174">
        <f>VLOOKUP(A15,Apport,MATCH($Q$4,'Jan 2020 Apport'!$3:$3,0),FALSE)</f>
        <v>323089.38800000004</v>
      </c>
      <c r="R15">
        <f>VLOOKUP(A15,Apport,MATCH($R$4,'Jan 2020 Apport'!$3:$3,0),FALSE)</f>
        <v>0</v>
      </c>
      <c r="S15">
        <f>VLOOKUP(A15,Apport,MATCH($S$4,'Jan 2020 Apport'!$3:$3,0),FALSE)</f>
        <v>0</v>
      </c>
      <c r="T15">
        <f>VLOOKUP(A15,Apport,MATCH($T$4,'Jan 2020 Apport'!$3:$3,0),FALSE)</f>
        <v>0</v>
      </c>
      <c r="U15" s="185">
        <f>IFERROR(VLOOKUP(A15,Apport,MATCH($U$4,'Jan 2020 Apport'!$3:$3,0),FALSE)/R15,0)</f>
        <v>0</v>
      </c>
      <c r="V15" s="67">
        <f>IFERROR(((VLOOKUP(A15,Apport,MATCH($V$4,'Jan 2020 Apport'!$3:$3,0),FALSE)+VLOOKUP(A15,Apport,MATCH($V$3,'Jan 2020 Apport'!$3:$3,0),FALSE))/(S15+T15)),0)</f>
        <v>0</v>
      </c>
      <c r="W15" s="67">
        <f t="shared" si="6"/>
        <v>8097.2779781130794</v>
      </c>
      <c r="X15">
        <f>IF(D15=0,0,VLOOKUP(A15,Apport,MATCH($X$4,'Jan 2020 Apport'!$3:$3,0),FALSE))</f>
        <v>4.8578999999999997E-2</v>
      </c>
      <c r="Y15">
        <f>IF(D15=0,0,VLOOKUP(A15,Apport,MATCH($Y$4,'Jan 2020 Apport'!$3:$3,0),FALSE))</f>
        <v>4.0270000000000002E-3</v>
      </c>
      <c r="Z15">
        <f>IF(D15=0,0,VLOOKUP(A15,Apport,MATCH($Z$4,'Jan 2020 Apport'!$3:$3,0),FALSE))</f>
        <v>1.7100000000000001E-2</v>
      </c>
      <c r="AA15" s="114">
        <f>(VLOOKUP(A15,Apport,MATCH($AA$4,'Jan 2020 Apport'!$3:$3,0),FALSE)+VLOOKUP(A15,Apport,MATCH($AA$3,'Jan 2020 Apport'!$3:$3,0),FALSE))*VLOOKUP(A15,Apport,MATCH($AA$2,'Jan 2020 Apport'!$3:$3,0),FALSE)</f>
        <v>65216.05</v>
      </c>
      <c r="AB15" s="114">
        <f>VLOOKUP(A15,Apport,MATCH($AB$4,'Jan 2020 Apport'!$3:$3,0),FALSE)*VLOOKUP(A15,Apport,MATCH($AB$3,'Jan 2020 Apport'!$3:$3,0),FALSE)</f>
        <v>66520</v>
      </c>
      <c r="AC15" s="114">
        <f>VLOOKUP(A15,Apport,MATCH($AC$4,'Jan 2020 Apport'!$3:$3,0),FALSE)</f>
        <v>96805</v>
      </c>
      <c r="AD15" s="114">
        <f>VLOOKUP(A15,Apport,MATCH($AD$4,'Jan 2020 Apport'!$3:$3,0),FALSE)*VLOOKUP(A15,Apport,MATCH($AD$3,'Jan 2020 Apport'!$3:$3,0),FALSE)</f>
        <v>98741</v>
      </c>
      <c r="AE15" s="114">
        <f>VLOOKUP(A15,Apport,MATCH($AE$4,'Jan 2020 Apport'!$3:$3,0),FALSE)</f>
        <v>46784.33</v>
      </c>
      <c r="AF15" s="114">
        <f>VLOOKUP(A15,Apport,MATCH($AF$4,'Jan 2020 Apport'!$3:$3,0),FALSE)*VLOOKUP(A15,Apport,MATCH($AF$3,'Jan 2020 Apport'!$3:$3,0),FALSE)</f>
        <v>47720</v>
      </c>
      <c r="AG15" s="114">
        <f t="shared" si="7"/>
        <v>96970.214719999989</v>
      </c>
      <c r="AH15" s="114">
        <f t="shared" si="8"/>
        <v>136855.76759999999</v>
      </c>
      <c r="AI15" s="114">
        <f t="shared" si="9"/>
        <v>79803.727550000011</v>
      </c>
      <c r="AJ15" s="3">
        <f>VLOOKUP(A15,Apport,MATCH($AJ$4,'Jan 2020 Apport'!$3:$3,0),FALSE)</f>
        <v>157276.07</v>
      </c>
      <c r="AK15" s="3">
        <f>VLOOKUP(A15,Apport,MATCH($AK$4,'Jan 2020 Apport'!$3:$3,0),FALSE)</f>
        <v>3.5329999999999999</v>
      </c>
      <c r="AL15" s="170">
        <f t="shared" si="10"/>
        <v>1737827.2428670181</v>
      </c>
      <c r="AM15" s="170">
        <f>VLOOKUP(A15,Apport,MATCH($AM$4,'Jan 2020 Apport'!$3:$3,0),FALSE)</f>
        <v>32334.92</v>
      </c>
      <c r="AN15" s="170">
        <f>VLOOKUP(A15,Apport,MATCH($AN$4,'Jan 2020 Apport'!$3:$3,0),FALSE)</f>
        <v>6552.26</v>
      </c>
      <c r="AO15" s="170">
        <v>799.23</v>
      </c>
      <c r="AP15" s="170">
        <v>411.45</v>
      </c>
      <c r="AQ15" s="170">
        <v>0</v>
      </c>
      <c r="AR15" s="170">
        <v>888.2</v>
      </c>
    </row>
    <row r="16" spans="1:44">
      <c r="A16" s="2" t="s">
        <v>21</v>
      </c>
      <c r="B16" s="2" t="s">
        <v>22</v>
      </c>
      <c r="C16" s="2" t="s">
        <v>1411</v>
      </c>
      <c r="D16" s="171">
        <f t="shared" si="13"/>
        <v>11780469.449999999</v>
      </c>
      <c r="E16" s="67">
        <f>VLOOKUP(A16,Apport,MATCH($E$2,'Jan 2020 Apport'!$3:$3,0),FALSE)+VLOOKUP(A16,Apport,MATCH($E$3,'Jan 2020 Apport'!$3:$3,0),FALSE)+VLOOKUP(A16,Apport,MATCH($E$4,'Jan 2020 Apport'!$3:$3,0),FALSE)</f>
        <v>537801.44999999995</v>
      </c>
      <c r="F16" s="171">
        <f t="shared" si="14"/>
        <v>11242668</v>
      </c>
      <c r="G16" s="170">
        <f>VLOOKUP(A16,Apport,MATCH($G$3,'Jan 2020 Apport'!$3:$3,0),FALSE)+VLOOKUP(A16,Apport,MATCH($G$4,'Jan 2020 Apport'!$3:$3,0),FALSE)</f>
        <v>1635982.51</v>
      </c>
      <c r="H16" s="170">
        <f>VLOOKUP(A16,Apport,MATCH($H$4,'Jan 2020 Apport'!$3:$3,0),FALSE)</f>
        <v>58338.19</v>
      </c>
      <c r="I16" s="170">
        <f t="shared" si="16"/>
        <v>1694320.7</v>
      </c>
      <c r="J16" s="170">
        <f>VLOOKUP(A16,Apport,MATCH($J$4,'Jan 2020 Apport'!$3:$3,0),FALSE)</f>
        <v>731218.03387740732</v>
      </c>
      <c r="K16" s="170">
        <f>VLOOKUP(A16,Apport,MATCH($K$4,'Jan 2020 Apport'!$3:$3,0),FALSE)</f>
        <v>79784.92</v>
      </c>
      <c r="L16" s="170">
        <f t="shared" si="15"/>
        <v>811002.95387740736</v>
      </c>
      <c r="M16" s="170">
        <f>VLOOKUP(A16,Apport,MATCH($M$4,'Jan 2020 Apport'!$3:$3,0),FALSE)</f>
        <v>595477.44999999995</v>
      </c>
      <c r="N16" s="170">
        <f>VLOOKUP(A16,Apport,MATCH($N$4,'Jan 2020 Apport'!$3:$3,0),FALSE)</f>
        <v>513161.75</v>
      </c>
      <c r="O16" s="170">
        <f>VLOOKUP(A16,Apport,MATCH($O$4,'Jan 2020 Apport'!$3:$3,0),FALSE)</f>
        <v>37962.53</v>
      </c>
      <c r="P16" s="174">
        <f>VLOOKUP(A16,Apport,MATCH($P$4,'Jan 2020 Apport'!$3:$3,0),FALSE)</f>
        <v>1119413.18</v>
      </c>
      <c r="Q16" s="174">
        <f>VLOOKUP(A16,Apport,MATCH($Q$4,'Jan 2020 Apport'!$3:$3,0),FALSE)</f>
        <v>1328422.1542881001</v>
      </c>
      <c r="R16">
        <f>VLOOKUP(A16,Apport,MATCH($R$4,'Jan 2020 Apport'!$3:$3,0),FALSE)</f>
        <v>0</v>
      </c>
      <c r="S16">
        <f>VLOOKUP(A16,Apport,MATCH($S$4,'Jan 2020 Apport'!$3:$3,0),FALSE)</f>
        <v>0</v>
      </c>
      <c r="T16">
        <f>VLOOKUP(A16,Apport,MATCH($T$4,'Jan 2020 Apport'!$3:$3,0),FALSE)</f>
        <v>62</v>
      </c>
      <c r="U16" s="185">
        <f>IFERROR(VLOOKUP(A16,Apport,MATCH($U$4,'Jan 2020 Apport'!$3:$3,0),FALSE)/R16,0)</f>
        <v>0</v>
      </c>
      <c r="V16" s="67">
        <f>IFERROR(((VLOOKUP(A16,Apport,MATCH($V$4,'Jan 2020 Apport'!$3:$3,0),FALSE)+VLOOKUP(A16,Apport,MATCH($V$3,'Jan 2020 Apport'!$3:$3,0),FALSE))/(S16+T16)),0)</f>
        <v>8674.2169354838697</v>
      </c>
      <c r="W16" s="67">
        <f t="shared" si="6"/>
        <v>8097.2779781130794</v>
      </c>
      <c r="X16">
        <f>IF(D16=0,0,VLOOKUP(A16,Apport,MATCH($X$4,'Jan 2020 Apport'!$3:$3,0),FALSE))</f>
        <v>4.8578999999999997E-2</v>
      </c>
      <c r="Y16">
        <f>IF(D16=0,0,VLOOKUP(A16,Apport,MATCH($Y$4,'Jan 2020 Apport'!$3:$3,0),FALSE))</f>
        <v>4.0270000000000002E-3</v>
      </c>
      <c r="Z16">
        <f>IF(D16=0,0,VLOOKUP(A16,Apport,MATCH($Z$4,'Jan 2020 Apport'!$3:$3,0),FALSE))</f>
        <v>1.7100000000000001E-2</v>
      </c>
      <c r="AA16" s="114">
        <f>(VLOOKUP(A16,Apport,MATCH($AA$4,'Jan 2020 Apport'!$3:$3,0),FALSE)+VLOOKUP(A16,Apport,MATCH($AA$3,'Jan 2020 Apport'!$3:$3,0),FALSE))*VLOOKUP(A16,Apport,MATCH($AA$2,'Jan 2020 Apport'!$3:$3,0),FALSE)</f>
        <v>65216.05</v>
      </c>
      <c r="AB16" s="114">
        <f>VLOOKUP(A16,Apport,MATCH($AB$4,'Jan 2020 Apport'!$3:$3,0),FALSE)*VLOOKUP(A16,Apport,MATCH($AB$3,'Jan 2020 Apport'!$3:$3,0),FALSE)</f>
        <v>66520</v>
      </c>
      <c r="AC16" s="114">
        <f>VLOOKUP(A16,Apport,MATCH($AC$4,'Jan 2020 Apport'!$3:$3,0),FALSE)</f>
        <v>96805</v>
      </c>
      <c r="AD16" s="114">
        <f>VLOOKUP(A16,Apport,MATCH($AD$4,'Jan 2020 Apport'!$3:$3,0),FALSE)*VLOOKUP(A16,Apport,MATCH($AD$3,'Jan 2020 Apport'!$3:$3,0),FALSE)</f>
        <v>98741</v>
      </c>
      <c r="AE16" s="114">
        <f>VLOOKUP(A16,Apport,MATCH($AE$4,'Jan 2020 Apport'!$3:$3,0),FALSE)</f>
        <v>46784.33</v>
      </c>
      <c r="AF16" s="114">
        <f>VLOOKUP(A16,Apport,MATCH($AF$4,'Jan 2020 Apport'!$3:$3,0),FALSE)*VLOOKUP(A16,Apport,MATCH($AF$3,'Jan 2020 Apport'!$3:$3,0),FALSE)</f>
        <v>47720</v>
      </c>
      <c r="AG16" s="114">
        <f t="shared" si="7"/>
        <v>96970.214719999989</v>
      </c>
      <c r="AH16" s="114">
        <f t="shared" si="8"/>
        <v>136855.76759999999</v>
      </c>
      <c r="AI16" s="114">
        <f t="shared" si="9"/>
        <v>79803.727550000011</v>
      </c>
      <c r="AJ16" s="3">
        <f>VLOOKUP(A16,Apport,MATCH($AJ$4,'Jan 2020 Apport'!$3:$3,0),FALSE)</f>
        <v>1742344.12</v>
      </c>
      <c r="AK16" s="3">
        <f>VLOOKUP(A16,Apport,MATCH($AK$4,'Jan 2020 Apport'!$3:$3,0),FALSE)</f>
        <v>30.03</v>
      </c>
      <c r="AL16" s="170">
        <f t="shared" si="10"/>
        <v>15739293.513877405</v>
      </c>
      <c r="AM16" s="170">
        <f>VLOOKUP(A16,Apport,MATCH($AM$4,'Jan 2020 Apport'!$3:$3,0),FALSE)</f>
        <v>386683.6</v>
      </c>
      <c r="AN16" s="170">
        <f>VLOOKUP(A16,Apport,MATCH($AN$4,'Jan 2020 Apport'!$3:$3,0),FALSE)</f>
        <v>65336.01</v>
      </c>
      <c r="AO16" s="170">
        <v>9373.25</v>
      </c>
      <c r="AP16" s="170">
        <v>4776.29</v>
      </c>
      <c r="AQ16" s="170">
        <v>357.74</v>
      </c>
      <c r="AR16" s="170">
        <v>12396.03</v>
      </c>
    </row>
    <row r="17" spans="1:44">
      <c r="A17" s="2" t="s">
        <v>23</v>
      </c>
      <c r="B17" s="2" t="s">
        <v>24</v>
      </c>
      <c r="C17" s="2" t="s">
        <v>1411</v>
      </c>
      <c r="D17" s="171">
        <f t="shared" si="13"/>
        <v>7328998.9299999997</v>
      </c>
      <c r="E17" s="67">
        <f>VLOOKUP(A17,Apport,MATCH($E$2,'Jan 2020 Apport'!$3:$3,0),FALSE)+VLOOKUP(A17,Apport,MATCH($E$3,'Jan 2020 Apport'!$3:$3,0),FALSE)+VLOOKUP(A17,Apport,MATCH($E$4,'Jan 2020 Apport'!$3:$3,0),FALSE)</f>
        <v>607261.28</v>
      </c>
      <c r="F17" s="171">
        <f t="shared" si="14"/>
        <v>6721737.6499999994</v>
      </c>
      <c r="G17" s="170">
        <f>VLOOKUP(A17,Apport,MATCH($G$3,'Jan 2020 Apport'!$3:$3,0),FALSE)+VLOOKUP(A17,Apport,MATCH($G$4,'Jan 2020 Apport'!$3:$3,0),FALSE)</f>
        <v>1037225.93</v>
      </c>
      <c r="H17" s="170">
        <f>VLOOKUP(A17,Apport,MATCH($H$4,'Jan 2020 Apport'!$3:$3,0),FALSE)</f>
        <v>87072.27</v>
      </c>
      <c r="I17" s="170">
        <f t="shared" si="16"/>
        <v>1124298.2</v>
      </c>
      <c r="J17" s="170">
        <f>VLOOKUP(A17,Apport,MATCH($J$4,'Jan 2020 Apport'!$3:$3,0),FALSE)</f>
        <v>621474.28800538939</v>
      </c>
      <c r="K17" s="170">
        <f>VLOOKUP(A17,Apport,MATCH($K$4,'Jan 2020 Apport'!$3:$3,0),FALSE)</f>
        <v>69895.8</v>
      </c>
      <c r="L17" s="170">
        <f t="shared" si="15"/>
        <v>691370.08800538944</v>
      </c>
      <c r="M17" s="170">
        <f>VLOOKUP(A17,Apport,MATCH($M$4,'Jan 2020 Apport'!$3:$3,0),FALSE)</f>
        <v>380483.68</v>
      </c>
      <c r="N17" s="170">
        <f>VLOOKUP(A17,Apport,MATCH($N$4,'Jan 2020 Apport'!$3:$3,0),FALSE)</f>
        <v>249331.76</v>
      </c>
      <c r="O17" s="170">
        <f>VLOOKUP(A17,Apport,MATCH($O$4,'Jan 2020 Apport'!$3:$3,0),FALSE)</f>
        <v>23655.03</v>
      </c>
      <c r="P17" s="174">
        <f>VLOOKUP(A17,Apport,MATCH($P$4,'Jan 2020 Apport'!$3:$3,0),FALSE)</f>
        <v>575558.01</v>
      </c>
      <c r="Q17" s="174">
        <f>VLOOKUP(A17,Apport,MATCH($Q$4,'Jan 2020 Apport'!$3:$3,0),FALSE)</f>
        <v>900286.18552140007</v>
      </c>
      <c r="R17">
        <f>VLOOKUP(A17,Apport,MATCH($R$4,'Jan 2020 Apport'!$3:$3,0),FALSE)</f>
        <v>0</v>
      </c>
      <c r="S17">
        <f>VLOOKUP(A17,Apport,MATCH($S$4,'Jan 2020 Apport'!$3:$3,0),FALSE)</f>
        <v>0</v>
      </c>
      <c r="T17">
        <f>VLOOKUP(A17,Apport,MATCH($T$4,'Jan 2020 Apport'!$3:$3,0),FALSE)</f>
        <v>70</v>
      </c>
      <c r="U17" s="185">
        <f>IFERROR(VLOOKUP(A17,Apport,MATCH($U$4,'Jan 2020 Apport'!$3:$3,0),FALSE)/R17,0)</f>
        <v>0</v>
      </c>
      <c r="V17" s="67">
        <f>IFERROR(((VLOOKUP(A17,Apport,MATCH($V$4,'Jan 2020 Apport'!$3:$3,0),FALSE)+VLOOKUP(A17,Apport,MATCH($V$3,'Jan 2020 Apport'!$3:$3,0),FALSE))/(S17+T17)),0)</f>
        <v>8675.1611428571432</v>
      </c>
      <c r="W17" s="67">
        <f t="shared" si="6"/>
        <v>8097.2779781130794</v>
      </c>
      <c r="X17">
        <f>IF(D17=0,0,VLOOKUP(A17,Apport,MATCH($X$4,'Jan 2020 Apport'!$3:$3,0),FALSE))</f>
        <v>4.8578999999999997E-2</v>
      </c>
      <c r="Y17">
        <f>IF(D17=0,0,VLOOKUP(A17,Apport,MATCH($Y$4,'Jan 2020 Apport'!$3:$3,0),FALSE))</f>
        <v>4.0270000000000002E-3</v>
      </c>
      <c r="Z17">
        <f>IF(D17=0,0,VLOOKUP(A17,Apport,MATCH($Z$4,'Jan 2020 Apport'!$3:$3,0),FALSE))</f>
        <v>1.7100000000000001E-2</v>
      </c>
      <c r="AA17" s="114">
        <f>(VLOOKUP(A17,Apport,MATCH($AA$4,'Jan 2020 Apport'!$3:$3,0),FALSE)+VLOOKUP(A17,Apport,MATCH($AA$3,'Jan 2020 Apport'!$3:$3,0),FALSE))*VLOOKUP(A17,Apport,MATCH($AA$2,'Jan 2020 Apport'!$3:$3,0),FALSE)</f>
        <v>65216.05</v>
      </c>
      <c r="AB17" s="114">
        <f>VLOOKUP(A17,Apport,MATCH($AB$4,'Jan 2020 Apport'!$3:$3,0),FALSE)*VLOOKUP(A17,Apport,MATCH($AB$3,'Jan 2020 Apport'!$3:$3,0),FALSE)</f>
        <v>66520</v>
      </c>
      <c r="AC17" s="114">
        <f>VLOOKUP(A17,Apport,MATCH($AC$4,'Jan 2020 Apport'!$3:$3,0),FALSE)</f>
        <v>96805</v>
      </c>
      <c r="AD17" s="114">
        <f>VLOOKUP(A17,Apport,MATCH($AD$4,'Jan 2020 Apport'!$3:$3,0),FALSE)*VLOOKUP(A17,Apport,MATCH($AD$3,'Jan 2020 Apport'!$3:$3,0),FALSE)</f>
        <v>98741</v>
      </c>
      <c r="AE17" s="114">
        <f>VLOOKUP(A17,Apport,MATCH($AE$4,'Jan 2020 Apport'!$3:$3,0),FALSE)</f>
        <v>46784.33</v>
      </c>
      <c r="AF17" s="114">
        <f>VLOOKUP(A17,Apport,MATCH($AF$4,'Jan 2020 Apport'!$3:$3,0),FALSE)*VLOOKUP(A17,Apport,MATCH($AF$3,'Jan 2020 Apport'!$3:$3,0),FALSE)</f>
        <v>47720</v>
      </c>
      <c r="AG17" s="114">
        <f t="shared" si="7"/>
        <v>96970.214719999989</v>
      </c>
      <c r="AH17" s="114">
        <f t="shared" si="8"/>
        <v>136855.76759999999</v>
      </c>
      <c r="AI17" s="114">
        <f t="shared" si="9"/>
        <v>79803.727550000011</v>
      </c>
      <c r="AJ17" s="3">
        <f>VLOOKUP(A17,Apport,MATCH($AJ$4,'Jan 2020 Apport'!$3:$3,0),FALSE)</f>
        <v>1043051.81</v>
      </c>
      <c r="AK17" s="3">
        <f>VLOOKUP(A17,Apport,MATCH($AK$4,'Jan 2020 Apport'!$3:$3,0),FALSE)</f>
        <v>17.120999999999999</v>
      </c>
      <c r="AL17" s="170">
        <f t="shared" si="10"/>
        <v>9970515.2780053876</v>
      </c>
      <c r="AM17" s="170">
        <f>VLOOKUP(A17,Apport,MATCH($AM$4,'Jan 2020 Apport'!$3:$3,0),FALSE)</f>
        <v>242273.39</v>
      </c>
      <c r="AN17" s="170">
        <f>VLOOKUP(A17,Apport,MATCH($AN$4,'Jan 2020 Apport'!$3:$3,0),FALSE)</f>
        <v>38631.769999999997</v>
      </c>
      <c r="AO17" s="170">
        <v>5943.27</v>
      </c>
      <c r="AP17" s="170">
        <v>2366.75</v>
      </c>
      <c r="AQ17" s="170">
        <v>224.84</v>
      </c>
      <c r="AR17" s="170">
        <v>8060.92</v>
      </c>
    </row>
    <row r="18" spans="1:44">
      <c r="A18" s="2" t="s">
        <v>25</v>
      </c>
      <c r="B18" s="2" t="s">
        <v>26</v>
      </c>
      <c r="C18" s="2" t="s">
        <v>1411</v>
      </c>
      <c r="D18" s="171">
        <f t="shared" si="13"/>
        <v>21659715.719999999</v>
      </c>
      <c r="E18" s="67">
        <f>VLOOKUP(A18,Apport,MATCH($E$2,'Jan 2020 Apport'!$3:$3,0),FALSE)+VLOOKUP(A18,Apport,MATCH($E$3,'Jan 2020 Apport'!$3:$3,0),FALSE)+VLOOKUP(A18,Apport,MATCH($E$4,'Jan 2020 Apport'!$3:$3,0),FALSE)</f>
        <v>1691634.78</v>
      </c>
      <c r="F18" s="171">
        <f t="shared" si="14"/>
        <v>19968080.939999998</v>
      </c>
      <c r="G18" s="170">
        <f>VLOOKUP(A18,Apport,MATCH($G$3,'Jan 2020 Apport'!$3:$3,0),FALSE)+VLOOKUP(A18,Apport,MATCH($G$4,'Jan 2020 Apport'!$3:$3,0),FALSE)</f>
        <v>2977482.12</v>
      </c>
      <c r="H18" s="170">
        <f>VLOOKUP(A18,Apport,MATCH($H$4,'Jan 2020 Apport'!$3:$3,0),FALSE)</f>
        <v>105721.62</v>
      </c>
      <c r="I18" s="170">
        <f t="shared" si="16"/>
        <v>3083203.74</v>
      </c>
      <c r="J18" s="170">
        <f>VLOOKUP(A18,Apport,MATCH($J$4,'Jan 2020 Apport'!$3:$3,0),FALSE)</f>
        <v>1440600.3146026258</v>
      </c>
      <c r="K18" s="170">
        <f>VLOOKUP(A18,Apport,MATCH($K$4,'Jan 2020 Apport'!$3:$3,0),FALSE)</f>
        <v>195975.85</v>
      </c>
      <c r="L18" s="170">
        <f t="shared" si="15"/>
        <v>1636576.1646026259</v>
      </c>
      <c r="M18" s="170">
        <f>VLOOKUP(A18,Apport,MATCH($M$4,'Jan 2020 Apport'!$3:$3,0),FALSE)</f>
        <v>1096334.77</v>
      </c>
      <c r="N18" s="170">
        <f>VLOOKUP(A18,Apport,MATCH($N$4,'Jan 2020 Apport'!$3:$3,0),FALSE)</f>
        <v>0</v>
      </c>
      <c r="O18" s="170">
        <f>VLOOKUP(A18,Apport,MATCH($O$4,'Jan 2020 Apport'!$3:$3,0),FALSE)</f>
        <v>70392.820000000007</v>
      </c>
      <c r="P18" s="174">
        <f>VLOOKUP(A18,Apport,MATCH($P$4,'Jan 2020 Apport'!$3:$3,0),FALSE)</f>
        <v>1928326.1</v>
      </c>
      <c r="Q18" s="174">
        <f>VLOOKUP(A18,Apport,MATCH($Q$4,'Jan 2020 Apport'!$3:$3,0),FALSE)</f>
        <v>2570339.9333364</v>
      </c>
      <c r="R18">
        <f>VLOOKUP(A18,Apport,MATCH($R$4,'Jan 2020 Apport'!$3:$3,0),FALSE)</f>
        <v>0</v>
      </c>
      <c r="S18">
        <f>VLOOKUP(A18,Apport,MATCH($S$4,'Jan 2020 Apport'!$3:$3,0),FALSE)</f>
        <v>15</v>
      </c>
      <c r="T18">
        <f>VLOOKUP(A18,Apport,MATCH($T$4,'Jan 2020 Apport'!$3:$3,0),FALSE)</f>
        <v>180</v>
      </c>
      <c r="U18" s="185">
        <f>IFERROR(VLOOKUP(A18,Apport,MATCH($U$4,'Jan 2020 Apport'!$3:$3,0),FALSE)/R18,0)</f>
        <v>0</v>
      </c>
      <c r="V18" s="67">
        <f>IFERROR(((VLOOKUP(A18,Apport,MATCH($V$4,'Jan 2020 Apport'!$3:$3,0),FALSE)+VLOOKUP(A18,Apport,MATCH($V$3,'Jan 2020 Apport'!$3:$3,0),FALSE))/(S18+T18)),0)</f>
        <v>8675.050153846154</v>
      </c>
      <c r="W18" s="67">
        <f t="shared" si="6"/>
        <v>8097.2779781130794</v>
      </c>
      <c r="X18">
        <f>IF(D18=0,0,VLOOKUP(A18,Apport,MATCH($X$4,'Jan 2020 Apport'!$3:$3,0),FALSE))</f>
        <v>4.8578999999999997E-2</v>
      </c>
      <c r="Y18">
        <f>IF(D18=0,0,VLOOKUP(A18,Apport,MATCH($Y$4,'Jan 2020 Apport'!$3:$3,0),FALSE))</f>
        <v>4.0270000000000002E-3</v>
      </c>
      <c r="Z18">
        <f>IF(D18=0,0,VLOOKUP(A18,Apport,MATCH($Z$4,'Jan 2020 Apport'!$3:$3,0),FALSE))</f>
        <v>1.7100000000000001E-2</v>
      </c>
      <c r="AA18" s="114">
        <f>(VLOOKUP(A18,Apport,MATCH($AA$4,'Jan 2020 Apport'!$3:$3,0),FALSE)+VLOOKUP(A18,Apport,MATCH($AA$3,'Jan 2020 Apport'!$3:$3,0),FALSE))*VLOOKUP(A18,Apport,MATCH($AA$2,'Jan 2020 Apport'!$3:$3,0),FALSE)</f>
        <v>65216.05</v>
      </c>
      <c r="AB18" s="114">
        <f>VLOOKUP(A18,Apport,MATCH($AB$4,'Jan 2020 Apport'!$3:$3,0),FALSE)*VLOOKUP(A18,Apport,MATCH($AB$3,'Jan 2020 Apport'!$3:$3,0),FALSE)</f>
        <v>66520</v>
      </c>
      <c r="AC18" s="114">
        <f>VLOOKUP(A18,Apport,MATCH($AC$4,'Jan 2020 Apport'!$3:$3,0),FALSE)</f>
        <v>96805</v>
      </c>
      <c r="AD18" s="114">
        <f>VLOOKUP(A18,Apport,MATCH($AD$4,'Jan 2020 Apport'!$3:$3,0),FALSE)*VLOOKUP(A18,Apport,MATCH($AD$3,'Jan 2020 Apport'!$3:$3,0),FALSE)</f>
        <v>98741</v>
      </c>
      <c r="AE18" s="114">
        <f>VLOOKUP(A18,Apport,MATCH($AE$4,'Jan 2020 Apport'!$3:$3,0),FALSE)</f>
        <v>46784.33</v>
      </c>
      <c r="AF18" s="114">
        <f>VLOOKUP(A18,Apport,MATCH($AF$4,'Jan 2020 Apport'!$3:$3,0),FALSE)*VLOOKUP(A18,Apport,MATCH($AF$3,'Jan 2020 Apport'!$3:$3,0),FALSE)</f>
        <v>47720</v>
      </c>
      <c r="AG18" s="114">
        <f t="shared" si="7"/>
        <v>96970.214719999989</v>
      </c>
      <c r="AH18" s="114">
        <f t="shared" si="8"/>
        <v>136855.76759999999</v>
      </c>
      <c r="AI18" s="114">
        <f t="shared" si="9"/>
        <v>79803.727550000011</v>
      </c>
      <c r="AJ18" s="3">
        <f>VLOOKUP(A18,Apport,MATCH($AJ$4,'Jan 2020 Apport'!$3:$3,0),FALSE)</f>
        <v>3122056.96</v>
      </c>
      <c r="AK18" s="3">
        <f>VLOOKUP(A18,Apport,MATCH($AK$4,'Jan 2020 Apport'!$3:$3,0),FALSE)</f>
        <v>47.286999999999999</v>
      </c>
      <c r="AL18" s="170">
        <f t="shared" si="10"/>
        <v>28083553.60460262</v>
      </c>
      <c r="AM18" s="170">
        <f>VLOOKUP(A18,Apport,MATCH($AM$4,'Jan 2020 Apport'!$3:$3,0),FALSE)</f>
        <v>733306.24</v>
      </c>
      <c r="AN18" s="170">
        <f>VLOOKUP(A18,Apport,MATCH($AN$4,'Jan 2020 Apport'!$3:$3,0),FALSE)</f>
        <v>114297.74</v>
      </c>
      <c r="AO18" s="170">
        <v>17461.170000000002</v>
      </c>
      <c r="AP18" s="170">
        <v>9087.42</v>
      </c>
      <c r="AQ18" s="170">
        <v>686.36</v>
      </c>
      <c r="AR18" s="170">
        <v>22134.19</v>
      </c>
    </row>
    <row r="19" spans="1:44">
      <c r="A19" s="2" t="s">
        <v>27</v>
      </c>
      <c r="B19" s="2" t="s">
        <v>28</v>
      </c>
      <c r="C19" s="2" t="s">
        <v>1411</v>
      </c>
      <c r="D19" s="171">
        <f t="shared" si="13"/>
        <v>120282972.59999999</v>
      </c>
      <c r="E19" s="67">
        <f>VLOOKUP(A19,Apport,MATCH($E$2,'Jan 2020 Apport'!$3:$3,0),FALSE)+VLOOKUP(A19,Apport,MATCH($E$3,'Jan 2020 Apport'!$3:$3,0),FALSE)+VLOOKUP(A19,Apport,MATCH($E$4,'Jan 2020 Apport'!$3:$3,0),FALSE)</f>
        <v>4981784.5399999991</v>
      </c>
      <c r="F19" s="171">
        <f t="shared" si="14"/>
        <v>115301188.06</v>
      </c>
      <c r="G19" s="170">
        <f>VLOOKUP(A19,Apport,MATCH($G$3,'Jan 2020 Apport'!$3:$3,0),FALSE)+VLOOKUP(A19,Apport,MATCH($G$4,'Jan 2020 Apport'!$3:$3,0),FALSE)</f>
        <v>13870735.290000001</v>
      </c>
      <c r="H19" s="170">
        <f>VLOOKUP(A19,Apport,MATCH($H$4,'Jan 2020 Apport'!$3:$3,0),FALSE)</f>
        <v>722232.94</v>
      </c>
      <c r="I19" s="170">
        <f t="shared" si="16"/>
        <v>14592968.23</v>
      </c>
      <c r="J19" s="170">
        <f>VLOOKUP(A19,Apport,MATCH($J$4,'Jan 2020 Apport'!$3:$3,0),FALSE)</f>
        <v>4736689.3325701337</v>
      </c>
      <c r="K19" s="170">
        <f>VLOOKUP(A19,Apport,MATCH($K$4,'Jan 2020 Apport'!$3:$3,0),FALSE)</f>
        <v>387966.7</v>
      </c>
      <c r="L19" s="170">
        <f t="shared" si="15"/>
        <v>5124656.0325701339</v>
      </c>
      <c r="M19" s="170">
        <f>VLOOKUP(A19,Apport,MATCH($M$4,'Jan 2020 Apport'!$3:$3,0),FALSE)</f>
        <v>3372615.42</v>
      </c>
      <c r="N19" s="170">
        <f>VLOOKUP(A19,Apport,MATCH($N$4,'Jan 2020 Apport'!$3:$3,0),FALSE)</f>
        <v>0</v>
      </c>
      <c r="O19" s="170">
        <f>VLOOKUP(A19,Apport,MATCH($O$4,'Jan 2020 Apport'!$3:$3,0),FALSE)</f>
        <v>395892.59</v>
      </c>
      <c r="P19" s="174">
        <f>VLOOKUP(A19,Apport,MATCH($P$4,'Jan 2020 Apport'!$3:$3,0),FALSE)</f>
        <v>9474527.4800000004</v>
      </c>
      <c r="Q19" s="174">
        <f>VLOOKUP(A19,Apport,MATCH($Q$4,'Jan 2020 Apport'!$3:$3,0),FALSE)</f>
        <v>16412889.592302</v>
      </c>
      <c r="R19">
        <f>VLOOKUP(A19,Apport,MATCH($R$4,'Jan 2020 Apport'!$3:$3,0),FALSE)</f>
        <v>0</v>
      </c>
      <c r="S19">
        <f>VLOOKUP(A19,Apport,MATCH($S$4,'Jan 2020 Apport'!$3:$3,0),FALSE)</f>
        <v>78</v>
      </c>
      <c r="T19">
        <f>VLOOKUP(A19,Apport,MATCH($T$4,'Jan 2020 Apport'!$3:$3,0),FALSE)</f>
        <v>473</v>
      </c>
      <c r="U19" s="185">
        <f>IFERROR(VLOOKUP(A19,Apport,MATCH($U$4,'Jan 2020 Apport'!$3:$3,0),FALSE)/R19,0)</f>
        <v>0</v>
      </c>
      <c r="V19" s="67">
        <f>IFERROR(((VLOOKUP(A19,Apport,MATCH($V$4,'Jan 2020 Apport'!$3:$3,0),FALSE)+VLOOKUP(A19,Apport,MATCH($V$3,'Jan 2020 Apport'!$3:$3,0),FALSE))/(S19+T19)),0)</f>
        <v>9041.3512522686015</v>
      </c>
      <c r="W19" s="67">
        <f t="shared" si="6"/>
        <v>8425.830127707326</v>
      </c>
      <c r="X19">
        <f>IF(D19=0,0,VLOOKUP(A19,Apport,MATCH($X$4,'Jan 2020 Apport'!$3:$3,0),FALSE))</f>
        <v>4.8578999999999997E-2</v>
      </c>
      <c r="Y19">
        <f>IF(D19=0,0,VLOOKUP(A19,Apport,MATCH($Y$4,'Jan 2020 Apport'!$3:$3,0),FALSE))</f>
        <v>4.0270000000000002E-3</v>
      </c>
      <c r="Z19">
        <f>IF(D19=0,0,VLOOKUP(A19,Apport,MATCH($Z$4,'Jan 2020 Apport'!$3:$3,0),FALSE))</f>
        <v>1.7100000000000001E-2</v>
      </c>
      <c r="AA19" s="114">
        <f>(VLOOKUP(A19,Apport,MATCH($AA$4,'Jan 2020 Apport'!$3:$3,0),FALSE)+VLOOKUP(A19,Apport,MATCH($AA$3,'Jan 2020 Apport'!$3:$3,0),FALSE))*VLOOKUP(A19,Apport,MATCH($AA$2,'Jan 2020 Apport'!$3:$3,0),FALSE)</f>
        <v>69129.013000000006</v>
      </c>
      <c r="AB19" s="114">
        <f>VLOOKUP(A19,Apport,MATCH($AB$4,'Jan 2020 Apport'!$3:$3,0),FALSE)*VLOOKUP(A19,Apport,MATCH($AB$3,'Jan 2020 Apport'!$3:$3,0),FALSE)</f>
        <v>70511.199999999997</v>
      </c>
      <c r="AC19" s="114">
        <f>VLOOKUP(A19,Apport,MATCH($AC$4,'Jan 2020 Apport'!$3:$3,0),FALSE)</f>
        <v>96805</v>
      </c>
      <c r="AD19" s="114">
        <f>VLOOKUP(A19,Apport,MATCH($AD$4,'Jan 2020 Apport'!$3:$3,0),FALSE)*VLOOKUP(A19,Apport,MATCH($AD$3,'Jan 2020 Apport'!$3:$3,0),FALSE)</f>
        <v>104665.46</v>
      </c>
      <c r="AE19" s="114">
        <f>VLOOKUP(A19,Apport,MATCH($AE$4,'Jan 2020 Apport'!$3:$3,0),FALSE)</f>
        <v>46784.33</v>
      </c>
      <c r="AF19" s="114">
        <f>VLOOKUP(A19,Apport,MATCH($AF$4,'Jan 2020 Apport'!$3:$3,0),FALSE)*VLOOKUP(A19,Apport,MATCH($AF$3,'Jan 2020 Apport'!$3:$3,0),FALSE)</f>
        <v>50583.200000000004</v>
      </c>
      <c r="AG19" s="114">
        <f t="shared" si="7"/>
        <v>101910.8196032</v>
      </c>
      <c r="AH19" s="114">
        <f t="shared" si="8"/>
        <v>144152.332536</v>
      </c>
      <c r="AI19" s="114">
        <f t="shared" si="9"/>
        <v>83263.332110000018</v>
      </c>
      <c r="AJ19" s="3">
        <f>VLOOKUP(A19,Apport,MATCH($AJ$4,'Jan 2020 Apport'!$3:$3,0),FALSE)</f>
        <v>16791445.68</v>
      </c>
      <c r="AK19" s="3">
        <f>VLOOKUP(A19,Apport,MATCH($AK$4,'Jan 2020 Apport'!$3:$3,0),FALSE)</f>
        <v>251.04300000000001</v>
      </c>
      <c r="AL19" s="170">
        <f t="shared" si="10"/>
        <v>144255635.19257015</v>
      </c>
      <c r="AM19" s="170">
        <f>VLOOKUP(A19,Apport,MATCH($AM$4,'Jan 2020 Apport'!$3:$3,0),FALSE)</f>
        <v>874497.02</v>
      </c>
      <c r="AN19" s="170">
        <f>VLOOKUP(A19,Apport,MATCH($AN$4,'Jan 2020 Apport'!$3:$3,0),FALSE)</f>
        <v>651391.06999999995</v>
      </c>
      <c r="AO19" s="170">
        <v>40831.949999999997</v>
      </c>
      <c r="AP19" s="170">
        <v>11577.91</v>
      </c>
      <c r="AQ19" s="170">
        <v>3798.83</v>
      </c>
      <c r="AR19" s="170">
        <v>106150.43</v>
      </c>
    </row>
    <row r="20" spans="1:44">
      <c r="A20" s="2" t="s">
        <v>29</v>
      </c>
      <c r="B20" s="2" t="s">
        <v>30</v>
      </c>
      <c r="C20" s="2" t="s">
        <v>1411</v>
      </c>
      <c r="D20" s="171">
        <f t="shared" si="13"/>
        <v>5276380.09</v>
      </c>
      <c r="E20" s="67">
        <f>VLOOKUP(A20,Apport,MATCH($E$2,'Jan 2020 Apport'!$3:$3,0),FALSE)+VLOOKUP(A20,Apport,MATCH($E$3,'Jan 2020 Apport'!$3:$3,0),FALSE)+VLOOKUP(A20,Apport,MATCH($E$4,'Jan 2020 Apport'!$3:$3,0),FALSE)</f>
        <v>425167.45</v>
      </c>
      <c r="F20" s="171">
        <f t="shared" si="14"/>
        <v>4851212.6399999997</v>
      </c>
      <c r="G20" s="170">
        <f>VLOOKUP(A20,Apport,MATCH($G$3,'Jan 2020 Apport'!$3:$3,0),FALSE)+VLOOKUP(A20,Apport,MATCH($G$4,'Jan 2020 Apport'!$3:$3,0),FALSE)</f>
        <v>638371.53</v>
      </c>
      <c r="H20" s="170">
        <f>VLOOKUP(A20,Apport,MATCH($H$4,'Jan 2020 Apport'!$3:$3,0),FALSE)</f>
        <v>19133.650000000001</v>
      </c>
      <c r="I20" s="170">
        <f t="shared" si="16"/>
        <v>657505.18000000005</v>
      </c>
      <c r="J20" s="170">
        <f>VLOOKUP(A20,Apport,MATCH($J$4,'Jan 2020 Apport'!$3:$3,0),FALSE)</f>
        <v>369417.31994365022</v>
      </c>
      <c r="K20" s="170">
        <f>VLOOKUP(A20,Apport,MATCH($K$4,'Jan 2020 Apport'!$3:$3,0),FALSE)</f>
        <v>48058.79</v>
      </c>
      <c r="L20" s="170">
        <f t="shared" si="15"/>
        <v>417476.1099436502</v>
      </c>
      <c r="M20" s="170">
        <f>VLOOKUP(A20,Apport,MATCH($M$4,'Jan 2020 Apport'!$3:$3,0),FALSE)</f>
        <v>260205.44</v>
      </c>
      <c r="N20" s="170">
        <f>VLOOKUP(A20,Apport,MATCH($N$4,'Jan 2020 Apport'!$3:$3,0),FALSE)</f>
        <v>373806.86</v>
      </c>
      <c r="O20" s="170">
        <f>VLOOKUP(A20,Apport,MATCH($O$4,'Jan 2020 Apport'!$3:$3,0),FALSE)</f>
        <v>16024.38</v>
      </c>
      <c r="P20" s="174">
        <f>VLOOKUP(A20,Apport,MATCH($P$4,'Jan 2020 Apport'!$3:$3,0),FALSE)</f>
        <v>0</v>
      </c>
      <c r="Q20" s="174">
        <f>VLOOKUP(A20,Apport,MATCH($Q$4,'Jan 2020 Apport'!$3:$3,0),FALSE)</f>
        <v>1409270.5134278999</v>
      </c>
      <c r="R20">
        <f>VLOOKUP(A20,Apport,MATCH($R$4,'Jan 2020 Apport'!$3:$3,0),FALSE)</f>
        <v>0</v>
      </c>
      <c r="S20">
        <f>VLOOKUP(A20,Apport,MATCH($S$4,'Jan 2020 Apport'!$3:$3,0),FALSE)</f>
        <v>4</v>
      </c>
      <c r="T20">
        <f>VLOOKUP(A20,Apport,MATCH($T$4,'Jan 2020 Apport'!$3:$3,0),FALSE)</f>
        <v>45</v>
      </c>
      <c r="U20" s="185">
        <f>IFERROR(VLOOKUP(A20,Apport,MATCH($U$4,'Jan 2020 Apport'!$3:$3,0),FALSE)/R20,0)</f>
        <v>0</v>
      </c>
      <c r="V20" s="67">
        <f>IFERROR(((VLOOKUP(A20,Apport,MATCH($V$4,'Jan 2020 Apport'!$3:$3,0),FALSE)+VLOOKUP(A20,Apport,MATCH($V$3,'Jan 2020 Apport'!$3:$3,0),FALSE))/(S20+T20)),0)</f>
        <v>8676.8867346938787</v>
      </c>
      <c r="W20" s="67">
        <f t="shared" si="6"/>
        <v>8097.2779781130794</v>
      </c>
      <c r="X20">
        <f>IF(D20=0,0,VLOOKUP(A20,Apport,MATCH($X$4,'Jan 2020 Apport'!$3:$3,0),FALSE))</f>
        <v>4.8578999999999997E-2</v>
      </c>
      <c r="Y20">
        <f>IF(D20=0,0,VLOOKUP(A20,Apport,MATCH($Y$4,'Jan 2020 Apport'!$3:$3,0),FALSE))</f>
        <v>4.0270000000000002E-3</v>
      </c>
      <c r="Z20">
        <f>IF(D20=0,0,VLOOKUP(A20,Apport,MATCH($Z$4,'Jan 2020 Apport'!$3:$3,0),FALSE))</f>
        <v>1.7100000000000001E-2</v>
      </c>
      <c r="AA20" s="114">
        <f>(VLOOKUP(A20,Apport,MATCH($AA$4,'Jan 2020 Apport'!$3:$3,0),FALSE)+VLOOKUP(A20,Apport,MATCH($AA$3,'Jan 2020 Apport'!$3:$3,0),FALSE))*VLOOKUP(A20,Apport,MATCH($AA$2,'Jan 2020 Apport'!$3:$3,0),FALSE)</f>
        <v>65216.05</v>
      </c>
      <c r="AB20" s="114">
        <f>VLOOKUP(A20,Apport,MATCH($AB$4,'Jan 2020 Apport'!$3:$3,0),FALSE)*VLOOKUP(A20,Apport,MATCH($AB$3,'Jan 2020 Apport'!$3:$3,0),FALSE)</f>
        <v>66520</v>
      </c>
      <c r="AC20" s="114">
        <f>VLOOKUP(A20,Apport,MATCH($AC$4,'Jan 2020 Apport'!$3:$3,0),FALSE)</f>
        <v>96805</v>
      </c>
      <c r="AD20" s="114">
        <f>VLOOKUP(A20,Apport,MATCH($AD$4,'Jan 2020 Apport'!$3:$3,0),FALSE)*VLOOKUP(A20,Apport,MATCH($AD$3,'Jan 2020 Apport'!$3:$3,0),FALSE)</f>
        <v>98741</v>
      </c>
      <c r="AE20" s="114">
        <f>VLOOKUP(A20,Apport,MATCH($AE$4,'Jan 2020 Apport'!$3:$3,0),FALSE)</f>
        <v>46784.33</v>
      </c>
      <c r="AF20" s="114">
        <f>VLOOKUP(A20,Apport,MATCH($AF$4,'Jan 2020 Apport'!$3:$3,0),FALSE)*VLOOKUP(A20,Apport,MATCH($AF$3,'Jan 2020 Apport'!$3:$3,0),FALSE)</f>
        <v>47720</v>
      </c>
      <c r="AG20" s="114">
        <f t="shared" si="7"/>
        <v>96970.214719999989</v>
      </c>
      <c r="AH20" s="114">
        <f t="shared" si="8"/>
        <v>136855.76759999999</v>
      </c>
      <c r="AI20" s="114">
        <f t="shared" si="9"/>
        <v>79803.727550000011</v>
      </c>
      <c r="AJ20" s="3">
        <f>VLOOKUP(A20,Apport,MATCH($AJ$4,'Jan 2020 Apport'!$3:$3,0),FALSE)</f>
        <v>756271.08</v>
      </c>
      <c r="AK20" s="3">
        <f>VLOOKUP(A20,Apport,MATCH($AK$4,'Jan 2020 Apport'!$3:$3,0),FALSE)</f>
        <v>10.259</v>
      </c>
      <c r="AL20" s="170">
        <f t="shared" si="10"/>
        <v>7122644.4899436506</v>
      </c>
      <c r="AM20" s="170">
        <f>VLOOKUP(A20,Apport,MATCH($AM$4,'Jan 2020 Apport'!$3:$3,0),FALSE)</f>
        <v>169305.22</v>
      </c>
      <c r="AN20" s="170">
        <f>VLOOKUP(A20,Apport,MATCH($AN$4,'Jan 2020 Apport'!$3:$3,0),FALSE)</f>
        <v>28569.43</v>
      </c>
      <c r="AO20" s="170">
        <v>4099.04</v>
      </c>
      <c r="AP20" s="170">
        <v>3401.75</v>
      </c>
      <c r="AQ20" s="170">
        <v>163.85</v>
      </c>
      <c r="AR20" s="170">
        <v>4723.59</v>
      </c>
    </row>
    <row r="21" spans="1:44">
      <c r="A21" s="2" t="s">
        <v>31</v>
      </c>
      <c r="B21" s="2" t="s">
        <v>32</v>
      </c>
      <c r="C21" s="2" t="s">
        <v>1411</v>
      </c>
      <c r="D21" s="171">
        <f t="shared" si="13"/>
        <v>290665.28999999998</v>
      </c>
      <c r="E21" s="67">
        <f>VLOOKUP(A21,Apport,MATCH($E$2,'Jan 2020 Apport'!$3:$3,0),FALSE)+VLOOKUP(A21,Apport,MATCH($E$3,'Jan 2020 Apport'!$3:$3,0),FALSE)+VLOOKUP(A21,Apport,MATCH($E$4,'Jan 2020 Apport'!$3:$3,0),FALSE)</f>
        <v>0</v>
      </c>
      <c r="F21" s="171">
        <f t="shared" si="14"/>
        <v>290665.28999999998</v>
      </c>
      <c r="G21" s="170">
        <f>VLOOKUP(A21,Apport,MATCH($G$3,'Jan 2020 Apport'!$3:$3,0),FALSE)+VLOOKUP(A21,Apport,MATCH($G$4,'Jan 2020 Apport'!$3:$3,0),FALSE)</f>
        <v>0</v>
      </c>
      <c r="H21" s="170">
        <f>VLOOKUP(A21,Apport,MATCH($H$4,'Jan 2020 Apport'!$3:$3,0),FALSE)</f>
        <v>0</v>
      </c>
      <c r="I21" s="170">
        <f t="shared" si="16"/>
        <v>0</v>
      </c>
      <c r="J21" s="170">
        <f>VLOOKUP(A21,Apport,MATCH($J$4,'Jan 2020 Apport'!$3:$3,0),FALSE)</f>
        <v>0</v>
      </c>
      <c r="K21" s="170">
        <f>VLOOKUP(A21,Apport,MATCH($K$4,'Jan 2020 Apport'!$3:$3,0),FALSE)</f>
        <v>0</v>
      </c>
      <c r="L21" s="170">
        <f t="shared" si="15"/>
        <v>0</v>
      </c>
      <c r="M21" s="170">
        <f>VLOOKUP(A21,Apport,MATCH($M$4,'Jan 2020 Apport'!$3:$3,0),FALSE)</f>
        <v>0</v>
      </c>
      <c r="N21" s="170">
        <f>VLOOKUP(A21,Apport,MATCH($N$4,'Jan 2020 Apport'!$3:$3,0),FALSE)</f>
        <v>0</v>
      </c>
      <c r="O21" s="170">
        <f>VLOOKUP(A21,Apport,MATCH($O$4,'Jan 2020 Apport'!$3:$3,0),FALSE)</f>
        <v>0</v>
      </c>
      <c r="P21" s="174">
        <f>VLOOKUP(A21,Apport,MATCH($P$4,'Jan 2020 Apport'!$3:$3,0),FALSE)</f>
        <v>0</v>
      </c>
      <c r="Q21" s="174">
        <f>VLOOKUP(A21,Apport,MATCH($Q$4,'Jan 2020 Apport'!$3:$3,0),FALSE)</f>
        <v>0</v>
      </c>
      <c r="R21">
        <f>VLOOKUP(A21,Apport,MATCH($R$4,'Jan 2020 Apport'!$3:$3,0),FALSE)</f>
        <v>0</v>
      </c>
      <c r="S21">
        <f>VLOOKUP(A21,Apport,MATCH($S$4,'Jan 2020 Apport'!$3:$3,0),FALSE)</f>
        <v>0</v>
      </c>
      <c r="T21">
        <f>VLOOKUP(A21,Apport,MATCH($T$4,'Jan 2020 Apport'!$3:$3,0),FALSE)</f>
        <v>0</v>
      </c>
      <c r="U21" s="185">
        <f>IFERROR(VLOOKUP(A21,Apport,MATCH($U$4,'Jan 2020 Apport'!$3:$3,0),FALSE)/R21,0)</f>
        <v>0</v>
      </c>
      <c r="V21" s="67">
        <f>IFERROR(((VLOOKUP(A21,Apport,MATCH($V$4,'Jan 2020 Apport'!$3:$3,0),FALSE)+VLOOKUP(A21,Apport,MATCH($V$3,'Jan 2020 Apport'!$3:$3,0),FALSE))/(S21+T21)),0)</f>
        <v>0</v>
      </c>
      <c r="W21" s="67">
        <f t="shared" si="6"/>
        <v>8426.1455033836792</v>
      </c>
      <c r="X21">
        <f>IF(D21=0,0,VLOOKUP(A21,Apport,MATCH($X$4,'Jan 2020 Apport'!$3:$3,0),FALSE))</f>
        <v>4.8578999999999997E-2</v>
      </c>
      <c r="Y21">
        <f>IF(D21=0,0,VLOOKUP(A21,Apport,MATCH($Y$4,'Jan 2020 Apport'!$3:$3,0),FALSE))</f>
        <v>4.0270000000000002E-3</v>
      </c>
      <c r="Z21">
        <f>IF(D21=0,0,VLOOKUP(A21,Apport,MATCH($Z$4,'Jan 2020 Apport'!$3:$3,0),FALSE))</f>
        <v>1.7100000000000001E-2</v>
      </c>
      <c r="AA21" s="114">
        <f>(VLOOKUP(A21,Apport,MATCH($AA$4,'Jan 2020 Apport'!$3:$3,0),FALSE)+VLOOKUP(A21,Apport,MATCH($AA$3,'Jan 2020 Apport'!$3:$3,0),FALSE))*VLOOKUP(A21,Apport,MATCH($AA$2,'Jan 2020 Apport'!$3:$3,0),FALSE)</f>
        <v>70143.390599999999</v>
      </c>
      <c r="AB21" s="114">
        <f>VLOOKUP(A21,Apport,MATCH($AB$4,'Jan 2020 Apport'!$3:$3,0),FALSE)*VLOOKUP(A21,Apport,MATCH($AB$3,'Jan 2020 Apport'!$3:$3,0),FALSE)</f>
        <v>70511.199999999997</v>
      </c>
      <c r="AC21" s="114">
        <f>VLOOKUP(A21,Apport,MATCH($AC$4,'Jan 2020 Apport'!$3:$3,0),FALSE)</f>
        <v>96805</v>
      </c>
      <c r="AD21" s="114">
        <f>VLOOKUP(A21,Apport,MATCH($AD$4,'Jan 2020 Apport'!$3:$3,0),FALSE)*VLOOKUP(A21,Apport,MATCH($AD$3,'Jan 2020 Apport'!$3:$3,0),FALSE)</f>
        <v>104665.46</v>
      </c>
      <c r="AE21" s="114">
        <f>VLOOKUP(A21,Apport,MATCH($AE$4,'Jan 2020 Apport'!$3:$3,0),FALSE)</f>
        <v>46784.33</v>
      </c>
      <c r="AF21" s="114">
        <f>VLOOKUP(A21,Apport,MATCH($AF$4,'Jan 2020 Apport'!$3:$3,0),FALSE)*VLOOKUP(A21,Apport,MATCH($AF$3,'Jan 2020 Apport'!$3:$3,0),FALSE)</f>
        <v>50583.200000000004</v>
      </c>
      <c r="AG21" s="114">
        <f t="shared" si="7"/>
        <v>101917.31161983999</v>
      </c>
      <c r="AH21" s="114">
        <f t="shared" si="8"/>
        <v>144152.332536</v>
      </c>
      <c r="AI21" s="114">
        <f t="shared" si="9"/>
        <v>83263.332110000018</v>
      </c>
      <c r="AJ21" s="3">
        <f>VLOOKUP(A21,Apport,MATCH($AJ$4,'Jan 2020 Apport'!$3:$3,0),FALSE)</f>
        <v>26773.439999999999</v>
      </c>
      <c r="AK21" s="3">
        <f>VLOOKUP(A21,Apport,MATCH($AK$4,'Jan 2020 Apport'!$3:$3,0),FALSE)</f>
        <v>0.13600000000000001</v>
      </c>
      <c r="AL21" s="170">
        <f t="shared" si="10"/>
        <v>290665.28999999998</v>
      </c>
      <c r="AM21" s="170">
        <f>VLOOKUP(A21,Apport,MATCH($AM$4,'Jan 2020 Apport'!$3:$3,0),FALSE)</f>
        <v>0</v>
      </c>
      <c r="AN21" s="170">
        <f>VLOOKUP(A21,Apport,MATCH($AN$4,'Jan 2020 Apport'!$3:$3,0),FALSE)</f>
        <v>1698.24</v>
      </c>
      <c r="AO21" s="170">
        <v>0</v>
      </c>
      <c r="AP21" s="170">
        <v>0</v>
      </c>
      <c r="AQ21" s="170">
        <v>0</v>
      </c>
      <c r="AR21" s="170">
        <v>0</v>
      </c>
    </row>
    <row r="22" spans="1:44">
      <c r="A22" s="2" t="s">
        <v>33</v>
      </c>
      <c r="B22" s="2" t="s">
        <v>34</v>
      </c>
      <c r="C22" s="2" t="s">
        <v>1411</v>
      </c>
      <c r="D22" s="171">
        <f t="shared" si="13"/>
        <v>3377719.8</v>
      </c>
      <c r="E22" s="67">
        <f>VLOOKUP(A22,Apport,MATCH($E$2,'Jan 2020 Apport'!$3:$3,0),FALSE)+VLOOKUP(A22,Apport,MATCH($E$3,'Jan 2020 Apport'!$3:$3,0),FALSE)+VLOOKUP(A22,Apport,MATCH($E$4,'Jan 2020 Apport'!$3:$3,0),FALSE)</f>
        <v>11582.37</v>
      </c>
      <c r="F22" s="171">
        <f t="shared" si="14"/>
        <v>3366137.4299999997</v>
      </c>
      <c r="G22" s="170">
        <f>VLOOKUP(A22,Apport,MATCH($G$3,'Jan 2020 Apport'!$3:$3,0),FALSE)+VLOOKUP(A22,Apport,MATCH($G$4,'Jan 2020 Apport'!$3:$3,0),FALSE)</f>
        <v>320593.42</v>
      </c>
      <c r="H22" s="170">
        <f>VLOOKUP(A22,Apport,MATCH($H$4,'Jan 2020 Apport'!$3:$3,0),FALSE)</f>
        <v>19579.259999999998</v>
      </c>
      <c r="I22" s="170">
        <f t="shared" si="16"/>
        <v>340172.68</v>
      </c>
      <c r="J22" s="170">
        <f>VLOOKUP(A22,Apport,MATCH($J$4,'Jan 2020 Apport'!$3:$3,0),FALSE)</f>
        <v>260922.19146639356</v>
      </c>
      <c r="K22" s="170">
        <f>VLOOKUP(A22,Apport,MATCH($K$4,'Jan 2020 Apport'!$3:$3,0),FALSE)</f>
        <v>44892.83</v>
      </c>
      <c r="L22" s="170">
        <f t="shared" si="15"/>
        <v>305815.02146639355</v>
      </c>
      <c r="M22" s="170">
        <f>VLOOKUP(A22,Apport,MATCH($M$4,'Jan 2020 Apport'!$3:$3,0),FALSE)</f>
        <v>119225.59</v>
      </c>
      <c r="N22" s="170">
        <f>VLOOKUP(A22,Apport,MATCH($N$4,'Jan 2020 Apport'!$3:$3,0),FALSE)</f>
        <v>0</v>
      </c>
      <c r="O22" s="170">
        <f>VLOOKUP(A22,Apport,MATCH($O$4,'Jan 2020 Apport'!$3:$3,0),FALSE)</f>
        <v>8487.92</v>
      </c>
      <c r="P22" s="174">
        <f>VLOOKUP(A22,Apport,MATCH($P$4,'Jan 2020 Apport'!$3:$3,0),FALSE)</f>
        <v>57322.23</v>
      </c>
      <c r="Q22" s="174">
        <f>VLOOKUP(A22,Apport,MATCH($Q$4,'Jan 2020 Apport'!$3:$3,0),FALSE)</f>
        <v>561398.14087650005</v>
      </c>
      <c r="R22">
        <f>VLOOKUP(A22,Apport,MATCH($R$4,'Jan 2020 Apport'!$3:$3,0),FALSE)</f>
        <v>0</v>
      </c>
      <c r="S22">
        <f>VLOOKUP(A22,Apport,MATCH($S$4,'Jan 2020 Apport'!$3:$3,0),FALSE)</f>
        <v>0</v>
      </c>
      <c r="T22">
        <f>VLOOKUP(A22,Apport,MATCH($T$4,'Jan 2020 Apport'!$3:$3,0),FALSE)</f>
        <v>1.32</v>
      </c>
      <c r="U22" s="185">
        <f>IFERROR(VLOOKUP(A22,Apport,MATCH($U$4,'Jan 2020 Apport'!$3:$3,0),FALSE)/R22,0)</f>
        <v>0</v>
      </c>
      <c r="V22" s="67">
        <f>IFERROR(((VLOOKUP(A22,Apport,MATCH($V$4,'Jan 2020 Apport'!$3:$3,0),FALSE)+VLOOKUP(A22,Apport,MATCH($V$3,'Jan 2020 Apport'!$3:$3,0),FALSE))/(S22+T22)),0)</f>
        <v>8774.5227272727279</v>
      </c>
      <c r="W22" s="67">
        <f t="shared" si="6"/>
        <v>8098.0890195192751</v>
      </c>
      <c r="X22">
        <f>IF(D22=0,0,VLOOKUP(A22,Apport,MATCH($X$4,'Jan 2020 Apport'!$3:$3,0),FALSE))</f>
        <v>4.8578999999999997E-2</v>
      </c>
      <c r="Y22">
        <f>IF(D22=0,0,VLOOKUP(A22,Apport,MATCH($Y$4,'Jan 2020 Apport'!$3:$3,0),FALSE))</f>
        <v>4.0270000000000002E-3</v>
      </c>
      <c r="Z22">
        <f>IF(D22=0,0,VLOOKUP(A22,Apport,MATCH($Z$4,'Jan 2020 Apport'!$3:$3,0),FALSE))</f>
        <v>1.7100000000000001E-2</v>
      </c>
      <c r="AA22" s="114">
        <f>(VLOOKUP(A22,Apport,MATCH($AA$4,'Jan 2020 Apport'!$3:$3,0),FALSE)+VLOOKUP(A22,Apport,MATCH($AA$3,'Jan 2020 Apport'!$3:$3,0),FALSE))*VLOOKUP(A22,Apport,MATCH($AA$2,'Jan 2020 Apport'!$3:$3,0),FALSE)</f>
        <v>67824.69200000001</v>
      </c>
      <c r="AB22" s="114">
        <f>VLOOKUP(A22,Apport,MATCH($AB$4,'Jan 2020 Apport'!$3:$3,0),FALSE)*VLOOKUP(A22,Apport,MATCH($AB$3,'Jan 2020 Apport'!$3:$3,0),FALSE)</f>
        <v>66520</v>
      </c>
      <c r="AC22" s="114">
        <f>VLOOKUP(A22,Apport,MATCH($AC$4,'Jan 2020 Apport'!$3:$3,0),FALSE)</f>
        <v>96805</v>
      </c>
      <c r="AD22" s="114">
        <f>VLOOKUP(A22,Apport,MATCH($AD$4,'Jan 2020 Apport'!$3:$3,0),FALSE)*VLOOKUP(A22,Apport,MATCH($AD$3,'Jan 2020 Apport'!$3:$3,0),FALSE)</f>
        <v>98741</v>
      </c>
      <c r="AE22" s="114">
        <f>VLOOKUP(A22,Apport,MATCH($AE$4,'Jan 2020 Apport'!$3:$3,0),FALSE)</f>
        <v>46784.33</v>
      </c>
      <c r="AF22" s="114">
        <f>VLOOKUP(A22,Apport,MATCH($AF$4,'Jan 2020 Apport'!$3:$3,0),FALSE)*VLOOKUP(A22,Apport,MATCH($AF$3,'Jan 2020 Apport'!$3:$3,0),FALSE)</f>
        <v>47720</v>
      </c>
      <c r="AG22" s="114">
        <f t="shared" si="7"/>
        <v>96986.910028800005</v>
      </c>
      <c r="AH22" s="114">
        <f t="shared" si="8"/>
        <v>136855.76759999999</v>
      </c>
      <c r="AI22" s="114">
        <f t="shared" si="9"/>
        <v>79803.727550000011</v>
      </c>
      <c r="AJ22" s="3">
        <f>VLOOKUP(A22,Apport,MATCH($AJ$4,'Jan 2020 Apport'!$3:$3,0),FALSE)</f>
        <v>446708.36</v>
      </c>
      <c r="AK22" s="3">
        <f>VLOOKUP(A22,Apport,MATCH($AK$4,'Jan 2020 Apport'!$3:$3,0),FALSE)</f>
        <v>5.4349999999999996</v>
      </c>
      <c r="AL22" s="170">
        <f t="shared" si="10"/>
        <v>4196440.8414663933</v>
      </c>
      <c r="AM22" s="170">
        <f>VLOOKUP(A22,Apport,MATCH($AM$4,'Jan 2020 Apport'!$3:$3,0),FALSE)</f>
        <v>89912.66</v>
      </c>
      <c r="AN22" s="170">
        <f>VLOOKUP(A22,Apport,MATCH($AN$4,'Jan 2020 Apport'!$3:$3,0),FALSE)</f>
        <v>19763.330000000002</v>
      </c>
      <c r="AO22" s="170">
        <v>2006.05</v>
      </c>
      <c r="AP22" s="170">
        <v>655.11</v>
      </c>
      <c r="AQ22" s="170">
        <v>83.31</v>
      </c>
      <c r="AR22" s="170">
        <v>2280.4699999999998</v>
      </c>
    </row>
    <row r="23" spans="1:44">
      <c r="A23" s="2" t="s">
        <v>35</v>
      </c>
      <c r="B23" s="2" t="s">
        <v>36</v>
      </c>
      <c r="C23" s="2" t="s">
        <v>1411</v>
      </c>
      <c r="D23" s="171">
        <f t="shared" si="13"/>
        <v>12271280.83</v>
      </c>
      <c r="E23" s="67">
        <f>VLOOKUP(A23,Apport,MATCH($E$2,'Jan 2020 Apport'!$3:$3,0),FALSE)+VLOOKUP(A23,Apport,MATCH($E$3,'Jan 2020 Apport'!$3:$3,0),FALSE)+VLOOKUP(A23,Apport,MATCH($E$4,'Jan 2020 Apport'!$3:$3,0),FALSE)</f>
        <v>1006276.78</v>
      </c>
      <c r="F23" s="171">
        <f t="shared" si="14"/>
        <v>11265004.050000001</v>
      </c>
      <c r="G23" s="170">
        <f>VLOOKUP(A23,Apport,MATCH($G$3,'Jan 2020 Apport'!$3:$3,0),FALSE)+VLOOKUP(A23,Apport,MATCH($G$4,'Jan 2020 Apport'!$3:$3,0),FALSE)</f>
        <v>1120914.46</v>
      </c>
      <c r="H23" s="170">
        <f>VLOOKUP(A23,Apport,MATCH($H$4,'Jan 2020 Apport'!$3:$3,0),FALSE)</f>
        <v>67294.22</v>
      </c>
      <c r="I23" s="170">
        <f t="shared" si="16"/>
        <v>1188208.68</v>
      </c>
      <c r="J23" s="170">
        <f>VLOOKUP(A23,Apport,MATCH($J$4,'Jan 2020 Apport'!$3:$3,0),FALSE)</f>
        <v>784172.16765698662</v>
      </c>
      <c r="K23" s="170">
        <f>VLOOKUP(A23,Apport,MATCH($K$4,'Jan 2020 Apport'!$3:$3,0),FALSE)</f>
        <v>132843.04999999999</v>
      </c>
      <c r="L23" s="170">
        <f t="shared" si="15"/>
        <v>917015.21765698656</v>
      </c>
      <c r="M23" s="170">
        <f>VLOOKUP(A23,Apport,MATCH($M$4,'Jan 2020 Apport'!$3:$3,0),FALSE)</f>
        <v>523176.98</v>
      </c>
      <c r="N23" s="170">
        <f>VLOOKUP(A23,Apport,MATCH($N$4,'Jan 2020 Apport'!$3:$3,0),FALSE)</f>
        <v>584317.63</v>
      </c>
      <c r="O23" s="170">
        <f>VLOOKUP(A23,Apport,MATCH($O$4,'Jan 2020 Apport'!$3:$3,0),FALSE)</f>
        <v>38248.67</v>
      </c>
      <c r="P23" s="174">
        <f>VLOOKUP(A23,Apport,MATCH($P$4,'Jan 2020 Apport'!$3:$3,0),FALSE)</f>
        <v>0</v>
      </c>
      <c r="Q23" s="174">
        <f>VLOOKUP(A23,Apport,MATCH($Q$4,'Jan 2020 Apport'!$3:$3,0),FALSE)</f>
        <v>3407033.8226000001</v>
      </c>
      <c r="R23">
        <f>VLOOKUP(A23,Apport,MATCH($R$4,'Jan 2020 Apport'!$3:$3,0),FALSE)</f>
        <v>0</v>
      </c>
      <c r="S23">
        <f>VLOOKUP(A23,Apport,MATCH($S$4,'Jan 2020 Apport'!$3:$3,0),FALSE)</f>
        <v>0</v>
      </c>
      <c r="T23">
        <f>VLOOKUP(A23,Apport,MATCH($T$4,'Jan 2020 Apport'!$3:$3,0),FALSE)</f>
        <v>116</v>
      </c>
      <c r="U23" s="185">
        <f>IFERROR(VLOOKUP(A23,Apport,MATCH($U$4,'Jan 2020 Apport'!$3:$3,0),FALSE)/R23,0)</f>
        <v>0</v>
      </c>
      <c r="V23" s="67">
        <f>IFERROR(((VLOOKUP(A23,Apport,MATCH($V$4,'Jan 2020 Apport'!$3:$3,0),FALSE)+VLOOKUP(A23,Apport,MATCH($V$3,'Jan 2020 Apport'!$3:$3,0),FALSE))/(S23+T23)),0)</f>
        <v>8674.7998275862064</v>
      </c>
      <c r="W23" s="67">
        <f t="shared" si="6"/>
        <v>8097.2779781130794</v>
      </c>
      <c r="X23">
        <f>IF(D23=0,0,VLOOKUP(A23,Apport,MATCH($X$4,'Jan 2020 Apport'!$3:$3,0),FALSE))</f>
        <v>4.8578999999999997E-2</v>
      </c>
      <c r="Y23">
        <f>IF(D23=0,0,VLOOKUP(A23,Apport,MATCH($Y$4,'Jan 2020 Apport'!$3:$3,0),FALSE))</f>
        <v>4.0270000000000002E-3</v>
      </c>
      <c r="Z23">
        <f>IF(D23=0,0,VLOOKUP(A23,Apport,MATCH($Z$4,'Jan 2020 Apport'!$3:$3,0),FALSE))</f>
        <v>1.7100000000000001E-2</v>
      </c>
      <c r="AA23" s="114">
        <f>(VLOOKUP(A23,Apport,MATCH($AA$4,'Jan 2020 Apport'!$3:$3,0),FALSE)+VLOOKUP(A23,Apport,MATCH($AA$3,'Jan 2020 Apport'!$3:$3,0),FALSE))*VLOOKUP(A23,Apport,MATCH($AA$2,'Jan 2020 Apport'!$3:$3,0),FALSE)</f>
        <v>65216.05</v>
      </c>
      <c r="AB23" s="114">
        <f>VLOOKUP(A23,Apport,MATCH($AB$4,'Jan 2020 Apport'!$3:$3,0),FALSE)*VLOOKUP(A23,Apport,MATCH($AB$3,'Jan 2020 Apport'!$3:$3,0),FALSE)</f>
        <v>66520</v>
      </c>
      <c r="AC23" s="114">
        <f>VLOOKUP(A23,Apport,MATCH($AC$4,'Jan 2020 Apport'!$3:$3,0),FALSE)</f>
        <v>96805</v>
      </c>
      <c r="AD23" s="114">
        <f>VLOOKUP(A23,Apport,MATCH($AD$4,'Jan 2020 Apport'!$3:$3,0),FALSE)*VLOOKUP(A23,Apport,MATCH($AD$3,'Jan 2020 Apport'!$3:$3,0),FALSE)</f>
        <v>98741</v>
      </c>
      <c r="AE23" s="114">
        <f>VLOOKUP(A23,Apport,MATCH($AE$4,'Jan 2020 Apport'!$3:$3,0),FALSE)</f>
        <v>46784.33</v>
      </c>
      <c r="AF23" s="114">
        <f>VLOOKUP(A23,Apport,MATCH($AF$4,'Jan 2020 Apport'!$3:$3,0),FALSE)*VLOOKUP(A23,Apport,MATCH($AF$3,'Jan 2020 Apport'!$3:$3,0),FALSE)</f>
        <v>47720</v>
      </c>
      <c r="AG23" s="114">
        <f t="shared" si="7"/>
        <v>96970.214719999989</v>
      </c>
      <c r="AH23" s="114">
        <f t="shared" si="8"/>
        <v>136855.76759999999</v>
      </c>
      <c r="AI23" s="114">
        <f t="shared" si="9"/>
        <v>79803.727550000011</v>
      </c>
      <c r="AJ23" s="3">
        <f>VLOOKUP(A23,Apport,MATCH($AJ$4,'Jan 2020 Apport'!$3:$3,0),FALSE)</f>
        <v>1744628.69</v>
      </c>
      <c r="AK23" s="3">
        <f>VLOOKUP(A23,Apport,MATCH($AK$4,'Jan 2020 Apport'!$3:$3,0),FALSE)</f>
        <v>25.501000000000001</v>
      </c>
      <c r="AL23" s="170">
        <f t="shared" si="10"/>
        <v>15780571.547656987</v>
      </c>
      <c r="AM23" s="170">
        <f>VLOOKUP(A23,Apport,MATCH($AM$4,'Jan 2020 Apport'!$3:$3,0),FALSE)</f>
        <v>391166.59</v>
      </c>
      <c r="AN23" s="170">
        <f>VLOOKUP(A23,Apport,MATCH($AN$4,'Jan 2020 Apport'!$3:$3,0),FALSE)</f>
        <v>65088.41</v>
      </c>
      <c r="AO23" s="170">
        <v>8726.02</v>
      </c>
      <c r="AP23" s="170">
        <v>5641.06</v>
      </c>
      <c r="AQ23" s="170">
        <v>359.57</v>
      </c>
      <c r="AR23" s="170">
        <v>8046.4</v>
      </c>
    </row>
    <row r="24" spans="1:44">
      <c r="A24" s="2" t="s">
        <v>37</v>
      </c>
      <c r="B24" s="2" t="s">
        <v>38</v>
      </c>
      <c r="C24" s="2" t="s">
        <v>1411</v>
      </c>
      <c r="D24" s="171">
        <f t="shared" si="13"/>
        <v>13506571.48</v>
      </c>
      <c r="E24" s="67">
        <f>VLOOKUP(A24,Apport,MATCH($E$2,'Jan 2020 Apport'!$3:$3,0),FALSE)+VLOOKUP(A24,Apport,MATCH($E$3,'Jan 2020 Apport'!$3:$3,0),FALSE)+VLOOKUP(A24,Apport,MATCH($E$4,'Jan 2020 Apport'!$3:$3,0),FALSE)</f>
        <v>1328334.94</v>
      </c>
      <c r="F24" s="171">
        <f t="shared" si="14"/>
        <v>12178236.540000001</v>
      </c>
      <c r="G24" s="170">
        <f>VLOOKUP(A24,Apport,MATCH($G$3,'Jan 2020 Apport'!$3:$3,0),FALSE)+VLOOKUP(A24,Apport,MATCH($G$4,'Jan 2020 Apport'!$3:$3,0),FALSE)</f>
        <v>1474033.4400000002</v>
      </c>
      <c r="H24" s="170">
        <f>VLOOKUP(A24,Apport,MATCH($H$4,'Jan 2020 Apport'!$3:$3,0),FALSE)</f>
        <v>49434.59</v>
      </c>
      <c r="I24" s="170">
        <f t="shared" si="16"/>
        <v>1523468.0300000003</v>
      </c>
      <c r="J24" s="170">
        <f>VLOOKUP(A24,Apport,MATCH($J$4,'Jan 2020 Apport'!$3:$3,0),FALSE)</f>
        <v>478704.06801760709</v>
      </c>
      <c r="K24" s="170">
        <f>VLOOKUP(A24,Apport,MATCH($K$4,'Jan 2020 Apport'!$3:$3,0),FALSE)</f>
        <v>48773.3</v>
      </c>
      <c r="L24" s="170">
        <f t="shared" si="15"/>
        <v>527477.36801760714</v>
      </c>
      <c r="M24" s="170">
        <f>VLOOKUP(A24,Apport,MATCH($M$4,'Jan 2020 Apport'!$3:$3,0),FALSE)</f>
        <v>439002.82</v>
      </c>
      <c r="N24" s="170">
        <f>VLOOKUP(A24,Apport,MATCH($N$4,'Jan 2020 Apport'!$3:$3,0),FALSE)</f>
        <v>0</v>
      </c>
      <c r="O24" s="170">
        <f>VLOOKUP(A24,Apport,MATCH($O$4,'Jan 2020 Apport'!$3:$3,0),FALSE)</f>
        <v>44018.720000000001</v>
      </c>
      <c r="P24" s="174">
        <f>VLOOKUP(A24,Apport,MATCH($P$4,'Jan 2020 Apport'!$3:$3,0),FALSE)</f>
        <v>1097950.29</v>
      </c>
      <c r="Q24" s="174">
        <f>VLOOKUP(A24,Apport,MATCH($Q$4,'Jan 2020 Apport'!$3:$3,0),FALSE)</f>
        <v>1466935.9137173998</v>
      </c>
      <c r="R24">
        <f>VLOOKUP(A24,Apport,MATCH($R$4,'Jan 2020 Apport'!$3:$3,0),FALSE)</f>
        <v>0</v>
      </c>
      <c r="S24">
        <f>VLOOKUP(A24,Apport,MATCH($S$4,'Jan 2020 Apport'!$3:$3,0),FALSE)</f>
        <v>37</v>
      </c>
      <c r="T24">
        <f>VLOOKUP(A24,Apport,MATCH($T$4,'Jan 2020 Apport'!$3:$3,0),FALSE)</f>
        <v>113</v>
      </c>
      <c r="U24" s="185">
        <f>IFERROR(VLOOKUP(A24,Apport,MATCH($U$4,'Jan 2020 Apport'!$3:$3,0),FALSE)/R24,0)</f>
        <v>0</v>
      </c>
      <c r="V24" s="67">
        <f>IFERROR(((VLOOKUP(A24,Apport,MATCH($V$4,'Jan 2020 Apport'!$3:$3,0),FALSE)+VLOOKUP(A24,Apport,MATCH($V$3,'Jan 2020 Apport'!$3:$3,0),FALSE))/(S24+T24)),0)</f>
        <v>8855.5662666666667</v>
      </c>
      <c r="W24" s="67">
        <f t="shared" si="6"/>
        <v>8098.0890195192751</v>
      </c>
      <c r="X24">
        <f>IF(D24=0,0,VLOOKUP(A24,Apport,MATCH($X$4,'Jan 2020 Apport'!$3:$3,0),FALSE))</f>
        <v>4.8578999999999997E-2</v>
      </c>
      <c r="Y24">
        <f>IF(D24=0,0,VLOOKUP(A24,Apport,MATCH($Y$4,'Jan 2020 Apport'!$3:$3,0),FALSE))</f>
        <v>4.0270000000000002E-3</v>
      </c>
      <c r="Z24">
        <f>IF(D24=0,0,VLOOKUP(A24,Apport,MATCH($Z$4,'Jan 2020 Apport'!$3:$3,0),FALSE))</f>
        <v>1.7100000000000001E-2</v>
      </c>
      <c r="AA24" s="114">
        <f>(VLOOKUP(A24,Apport,MATCH($AA$4,'Jan 2020 Apport'!$3:$3,0),FALSE)+VLOOKUP(A24,Apport,MATCH($AA$3,'Jan 2020 Apport'!$3:$3,0),FALSE))*VLOOKUP(A24,Apport,MATCH($AA$2,'Jan 2020 Apport'!$3:$3,0),FALSE)</f>
        <v>67824.69200000001</v>
      </c>
      <c r="AB24" s="114">
        <f>VLOOKUP(A24,Apport,MATCH($AB$4,'Jan 2020 Apport'!$3:$3,0),FALSE)*VLOOKUP(A24,Apport,MATCH($AB$3,'Jan 2020 Apport'!$3:$3,0),FALSE)</f>
        <v>66520</v>
      </c>
      <c r="AC24" s="114">
        <f>VLOOKUP(A24,Apport,MATCH($AC$4,'Jan 2020 Apport'!$3:$3,0),FALSE)</f>
        <v>96805</v>
      </c>
      <c r="AD24" s="114">
        <f>VLOOKUP(A24,Apport,MATCH($AD$4,'Jan 2020 Apport'!$3:$3,0),FALSE)*VLOOKUP(A24,Apport,MATCH($AD$3,'Jan 2020 Apport'!$3:$3,0),FALSE)</f>
        <v>98741</v>
      </c>
      <c r="AE24" s="114">
        <f>VLOOKUP(A24,Apport,MATCH($AE$4,'Jan 2020 Apport'!$3:$3,0),FALSE)</f>
        <v>46784.33</v>
      </c>
      <c r="AF24" s="114">
        <f>VLOOKUP(A24,Apport,MATCH($AF$4,'Jan 2020 Apport'!$3:$3,0),FALSE)*VLOOKUP(A24,Apport,MATCH($AF$3,'Jan 2020 Apport'!$3:$3,0),FALSE)</f>
        <v>47720</v>
      </c>
      <c r="AG24" s="114">
        <f t="shared" si="7"/>
        <v>96986.910028800005</v>
      </c>
      <c r="AH24" s="114">
        <f t="shared" si="8"/>
        <v>136855.76759999999</v>
      </c>
      <c r="AI24" s="114">
        <f t="shared" si="9"/>
        <v>79803.727550000011</v>
      </c>
      <c r="AJ24" s="3">
        <f>VLOOKUP(A24,Apport,MATCH($AJ$4,'Jan 2020 Apport'!$3:$3,0),FALSE)</f>
        <v>1845882.72</v>
      </c>
      <c r="AK24" s="3">
        <f>VLOOKUP(A24,Apport,MATCH($AK$4,'Jan 2020 Apport'!$3:$3,0),FALSE)</f>
        <v>31.728999999999999</v>
      </c>
      <c r="AL24" s="170">
        <f t="shared" si="10"/>
        <v>15991765.11801761</v>
      </c>
      <c r="AM24" s="170">
        <f>VLOOKUP(A24,Apport,MATCH($AM$4,'Jan 2020 Apport'!$3:$3,0),FALSE)</f>
        <v>0</v>
      </c>
      <c r="AN24" s="170">
        <f>VLOOKUP(A24,Apport,MATCH($AN$4,'Jan 2020 Apport'!$3:$3,0),FALSE)</f>
        <v>71747.61</v>
      </c>
      <c r="AO24" s="170">
        <v>4210.93</v>
      </c>
      <c r="AP24" s="170">
        <v>3321.02</v>
      </c>
      <c r="AQ24" s="170">
        <v>430.75</v>
      </c>
      <c r="AR24" s="170">
        <v>12684.34</v>
      </c>
    </row>
    <row r="25" spans="1:44">
      <c r="A25" s="2" t="s">
        <v>39</v>
      </c>
      <c r="B25" s="2" t="s">
        <v>40</v>
      </c>
      <c r="C25" s="2" t="s">
        <v>1411</v>
      </c>
      <c r="D25" s="171">
        <f t="shared" si="13"/>
        <v>11063869.73</v>
      </c>
      <c r="E25" s="67">
        <f>VLOOKUP(A25,Apport,MATCH($E$2,'Jan 2020 Apport'!$3:$3,0),FALSE)+VLOOKUP(A25,Apport,MATCH($E$3,'Jan 2020 Apport'!$3:$3,0),FALSE)+VLOOKUP(A25,Apport,MATCH($E$4,'Jan 2020 Apport'!$3:$3,0),FALSE)</f>
        <v>1387433.73</v>
      </c>
      <c r="F25" s="171">
        <f t="shared" si="14"/>
        <v>9676436</v>
      </c>
      <c r="G25" s="170">
        <f>VLOOKUP(A25,Apport,MATCH($G$3,'Jan 2020 Apport'!$3:$3,0),FALSE)+VLOOKUP(A25,Apport,MATCH($G$4,'Jan 2020 Apport'!$3:$3,0),FALSE)</f>
        <v>1176823.3999999999</v>
      </c>
      <c r="H25" s="170">
        <f>VLOOKUP(A25,Apport,MATCH($H$4,'Jan 2020 Apport'!$3:$3,0),FALSE)</f>
        <v>95776.6</v>
      </c>
      <c r="I25" s="170">
        <f t="shared" si="16"/>
        <v>1272600</v>
      </c>
      <c r="J25" s="170">
        <f>VLOOKUP(A25,Apport,MATCH($J$4,'Jan 2020 Apport'!$3:$3,0),FALSE)</f>
        <v>940333.38664073148</v>
      </c>
      <c r="K25" s="170">
        <f>VLOOKUP(A25,Apport,MATCH($K$4,'Jan 2020 Apport'!$3:$3,0),FALSE)</f>
        <v>63621.31</v>
      </c>
      <c r="L25" s="170">
        <f t="shared" si="15"/>
        <v>1003954.6966407315</v>
      </c>
      <c r="M25" s="170">
        <f>VLOOKUP(A25,Apport,MATCH($M$4,'Jan 2020 Apport'!$3:$3,0),FALSE)</f>
        <v>320201.5</v>
      </c>
      <c r="N25" s="170">
        <f>VLOOKUP(A25,Apport,MATCH($N$4,'Jan 2020 Apport'!$3:$3,0),FALSE)</f>
        <v>0</v>
      </c>
      <c r="O25" s="170">
        <f>VLOOKUP(A25,Apport,MATCH($O$4,'Jan 2020 Apport'!$3:$3,0),FALSE)</f>
        <v>35387.18</v>
      </c>
      <c r="P25" s="174">
        <f>VLOOKUP(A25,Apport,MATCH($P$4,'Jan 2020 Apport'!$3:$3,0),FALSE)</f>
        <v>0</v>
      </c>
      <c r="Q25" s="174">
        <f>VLOOKUP(A25,Apport,MATCH($Q$4,'Jan 2020 Apport'!$3:$3,0),FALSE)</f>
        <v>3212179.1947999997</v>
      </c>
      <c r="R25">
        <f>VLOOKUP(A25,Apport,MATCH($R$4,'Jan 2020 Apport'!$3:$3,0),FALSE)</f>
        <v>0</v>
      </c>
      <c r="S25">
        <f>VLOOKUP(A25,Apport,MATCH($S$4,'Jan 2020 Apport'!$3:$3,0),FALSE)</f>
        <v>40</v>
      </c>
      <c r="T25">
        <f>VLOOKUP(A25,Apport,MATCH($T$4,'Jan 2020 Apport'!$3:$3,0),FALSE)</f>
        <v>120</v>
      </c>
      <c r="U25" s="185">
        <f>IFERROR(VLOOKUP(A25,Apport,MATCH($U$4,'Jan 2020 Apport'!$3:$3,0),FALSE)/R25,0)</f>
        <v>0</v>
      </c>
      <c r="V25" s="67">
        <f>IFERROR(((VLOOKUP(A25,Apport,MATCH($V$4,'Jan 2020 Apport'!$3:$3,0),FALSE)+VLOOKUP(A25,Apport,MATCH($V$3,'Jan 2020 Apport'!$3:$3,0),FALSE))/(S25+T25)),0)</f>
        <v>8671.4608124999995</v>
      </c>
      <c r="W25" s="67">
        <f t="shared" si="6"/>
        <v>8097.2779781130794</v>
      </c>
      <c r="X25">
        <f>IF(D25=0,0,VLOOKUP(A25,Apport,MATCH($X$4,'Jan 2020 Apport'!$3:$3,0),FALSE))</f>
        <v>4.8578999999999997E-2</v>
      </c>
      <c r="Y25">
        <f>IF(D25=0,0,VLOOKUP(A25,Apport,MATCH($Y$4,'Jan 2020 Apport'!$3:$3,0),FALSE))</f>
        <v>4.0270000000000002E-3</v>
      </c>
      <c r="Z25">
        <f>IF(D25=0,0,VLOOKUP(A25,Apport,MATCH($Z$4,'Jan 2020 Apport'!$3:$3,0),FALSE))</f>
        <v>1.7100000000000001E-2</v>
      </c>
      <c r="AA25" s="114">
        <f>(VLOOKUP(A25,Apport,MATCH($AA$4,'Jan 2020 Apport'!$3:$3,0),FALSE)+VLOOKUP(A25,Apport,MATCH($AA$3,'Jan 2020 Apport'!$3:$3,0),FALSE))*VLOOKUP(A25,Apport,MATCH($AA$2,'Jan 2020 Apport'!$3:$3,0),FALSE)</f>
        <v>65216.05</v>
      </c>
      <c r="AB25" s="114">
        <f>VLOOKUP(A25,Apport,MATCH($AB$4,'Jan 2020 Apport'!$3:$3,0),FALSE)*VLOOKUP(A25,Apport,MATCH($AB$3,'Jan 2020 Apport'!$3:$3,0),FALSE)</f>
        <v>66520</v>
      </c>
      <c r="AC25" s="114">
        <f>VLOOKUP(A25,Apport,MATCH($AC$4,'Jan 2020 Apport'!$3:$3,0),FALSE)</f>
        <v>96805</v>
      </c>
      <c r="AD25" s="114">
        <f>VLOOKUP(A25,Apport,MATCH($AD$4,'Jan 2020 Apport'!$3:$3,0),FALSE)*VLOOKUP(A25,Apport,MATCH($AD$3,'Jan 2020 Apport'!$3:$3,0),FALSE)</f>
        <v>98741</v>
      </c>
      <c r="AE25" s="114">
        <f>VLOOKUP(A25,Apport,MATCH($AE$4,'Jan 2020 Apport'!$3:$3,0),FALSE)</f>
        <v>46784.33</v>
      </c>
      <c r="AF25" s="114">
        <f>VLOOKUP(A25,Apport,MATCH($AF$4,'Jan 2020 Apport'!$3:$3,0),FALSE)*VLOOKUP(A25,Apport,MATCH($AF$3,'Jan 2020 Apport'!$3:$3,0),FALSE)</f>
        <v>47720</v>
      </c>
      <c r="AG25" s="114">
        <f t="shared" si="7"/>
        <v>96970.214719999989</v>
      </c>
      <c r="AH25" s="114">
        <f t="shared" si="8"/>
        <v>136855.76759999999</v>
      </c>
      <c r="AI25" s="114">
        <f t="shared" si="9"/>
        <v>79803.727550000011</v>
      </c>
      <c r="AJ25" s="3">
        <f>VLOOKUP(A25,Apport,MATCH($AJ$4,'Jan 2020 Apport'!$3:$3,0),FALSE)</f>
        <v>1422078.55</v>
      </c>
      <c r="AK25" s="3">
        <f>VLOOKUP(A25,Apport,MATCH($AK$4,'Jan 2020 Apport'!$3:$3,0),FALSE)</f>
        <v>22.556000000000001</v>
      </c>
      <c r="AL25" s="170">
        <f t="shared" si="10"/>
        <v>13632391.796640731</v>
      </c>
      <c r="AM25" s="170">
        <f>VLOOKUP(A25,Apport,MATCH($AM$4,'Jan 2020 Apport'!$3:$3,0),FALSE)</f>
        <v>0</v>
      </c>
      <c r="AN25" s="170">
        <f>VLOOKUP(A25,Apport,MATCH($AN$4,'Jan 2020 Apport'!$3:$3,0),FALSE)</f>
        <v>52682.080000000002</v>
      </c>
      <c r="AO25" s="170">
        <v>3055.85</v>
      </c>
      <c r="AP25" s="170">
        <v>2669.87</v>
      </c>
      <c r="AQ25" s="170">
        <v>342.27</v>
      </c>
      <c r="AR25" s="170">
        <v>8003.18</v>
      </c>
    </row>
    <row r="26" spans="1:44">
      <c r="A26" s="2" t="s">
        <v>41</v>
      </c>
      <c r="B26" s="2" t="s">
        <v>42</v>
      </c>
      <c r="C26" s="2" t="s">
        <v>1411</v>
      </c>
      <c r="D26" s="171">
        <f t="shared" si="13"/>
        <v>67424988.239999995</v>
      </c>
      <c r="E26" s="67">
        <f>VLOOKUP(A26,Apport,MATCH($E$2,'Jan 2020 Apport'!$3:$3,0),FALSE)+VLOOKUP(A26,Apport,MATCH($E$3,'Jan 2020 Apport'!$3:$3,0),FALSE)+VLOOKUP(A26,Apport,MATCH($E$4,'Jan 2020 Apport'!$3:$3,0),FALSE)</f>
        <v>5746148.7200000007</v>
      </c>
      <c r="F26" s="171">
        <f t="shared" si="14"/>
        <v>61678839.519999996</v>
      </c>
      <c r="G26" s="170">
        <f>VLOOKUP(A26,Apport,MATCH($G$3,'Jan 2020 Apport'!$3:$3,0),FALSE)+VLOOKUP(A26,Apport,MATCH($G$4,'Jan 2020 Apport'!$3:$3,0),FALSE)</f>
        <v>8299113.7899999991</v>
      </c>
      <c r="H26" s="170">
        <f>VLOOKUP(A26,Apport,MATCH($H$4,'Jan 2020 Apport'!$3:$3,0),FALSE)</f>
        <v>563067.23</v>
      </c>
      <c r="I26" s="170">
        <f t="shared" si="16"/>
        <v>8862181.0199999996</v>
      </c>
      <c r="J26" s="170">
        <f>VLOOKUP(A26,Apport,MATCH($J$4,'Jan 2020 Apport'!$3:$3,0),FALSE)</f>
        <v>2283808.2852266571</v>
      </c>
      <c r="K26" s="170">
        <f>VLOOKUP(A26,Apport,MATCH($K$4,'Jan 2020 Apport'!$3:$3,0),FALSE)</f>
        <v>168213.13</v>
      </c>
      <c r="L26" s="170">
        <f t="shared" si="15"/>
        <v>2452021.4152266569</v>
      </c>
      <c r="M26" s="170">
        <f>VLOOKUP(A26,Apport,MATCH($M$4,'Jan 2020 Apport'!$3:$3,0),FALSE)</f>
        <v>2886181.46</v>
      </c>
      <c r="N26" s="170">
        <f>VLOOKUP(A26,Apport,MATCH($N$4,'Jan 2020 Apport'!$3:$3,0),FALSE)</f>
        <v>0</v>
      </c>
      <c r="O26" s="170">
        <f>VLOOKUP(A26,Apport,MATCH($O$4,'Jan 2020 Apport'!$3:$3,0),FALSE)</f>
        <v>219527.66</v>
      </c>
      <c r="P26" s="174">
        <f>VLOOKUP(A26,Apport,MATCH($P$4,'Jan 2020 Apport'!$3:$3,0),FALSE)</f>
        <v>4818383.7699999996</v>
      </c>
      <c r="Q26" s="174">
        <f>VLOOKUP(A26,Apport,MATCH($Q$4,'Jan 2020 Apport'!$3:$3,0),FALSE)</f>
        <v>9890054.3349984009</v>
      </c>
      <c r="R26">
        <f>VLOOKUP(A26,Apport,MATCH($R$4,'Jan 2020 Apport'!$3:$3,0),FALSE)</f>
        <v>184</v>
      </c>
      <c r="S26">
        <f>VLOOKUP(A26,Apport,MATCH($S$4,'Jan 2020 Apport'!$3:$3,0),FALSE)</f>
        <v>47</v>
      </c>
      <c r="T26">
        <f>VLOOKUP(A26,Apport,MATCH($T$4,'Jan 2020 Apport'!$3:$3,0),FALSE)</f>
        <v>386</v>
      </c>
      <c r="U26" s="185">
        <f>IFERROR(VLOOKUP(A26,Apport,MATCH($U$4,'Jan 2020 Apport'!$3:$3,0),FALSE)/R26,0)</f>
        <v>9951.3848913043475</v>
      </c>
      <c r="V26" s="67">
        <f>IFERROR(((VLOOKUP(A26,Apport,MATCH($V$4,'Jan 2020 Apport'!$3:$3,0),FALSE)+VLOOKUP(A26,Apport,MATCH($V$3,'Jan 2020 Apport'!$3:$3,0),FALSE))/(S26+T26)),0)</f>
        <v>9041.787297921479</v>
      </c>
      <c r="W26" s="67">
        <f t="shared" si="6"/>
        <v>8425.830127707326</v>
      </c>
      <c r="X26">
        <f>IF(D26=0,0,VLOOKUP(A26,Apport,MATCH($X$4,'Jan 2020 Apport'!$3:$3,0),FALSE))</f>
        <v>4.8578999999999997E-2</v>
      </c>
      <c r="Y26">
        <f>IF(D26=0,0,VLOOKUP(A26,Apport,MATCH($Y$4,'Jan 2020 Apport'!$3:$3,0),FALSE))</f>
        <v>4.0270000000000002E-3</v>
      </c>
      <c r="Z26">
        <f>IF(D26=0,0,VLOOKUP(A26,Apport,MATCH($Z$4,'Jan 2020 Apport'!$3:$3,0),FALSE))</f>
        <v>1.7100000000000001E-2</v>
      </c>
      <c r="AA26" s="114">
        <f>(VLOOKUP(A26,Apport,MATCH($AA$4,'Jan 2020 Apport'!$3:$3,0),FALSE)+VLOOKUP(A26,Apport,MATCH($AA$3,'Jan 2020 Apport'!$3:$3,0),FALSE))*VLOOKUP(A26,Apport,MATCH($AA$2,'Jan 2020 Apport'!$3:$3,0),FALSE)</f>
        <v>69129.013000000006</v>
      </c>
      <c r="AB26" s="114">
        <f>VLOOKUP(A26,Apport,MATCH($AB$4,'Jan 2020 Apport'!$3:$3,0),FALSE)*VLOOKUP(A26,Apport,MATCH($AB$3,'Jan 2020 Apport'!$3:$3,0),FALSE)</f>
        <v>70511.199999999997</v>
      </c>
      <c r="AC26" s="114">
        <f>VLOOKUP(A26,Apport,MATCH($AC$4,'Jan 2020 Apport'!$3:$3,0),FALSE)</f>
        <v>96805</v>
      </c>
      <c r="AD26" s="114">
        <f>VLOOKUP(A26,Apport,MATCH($AD$4,'Jan 2020 Apport'!$3:$3,0),FALSE)*VLOOKUP(A26,Apport,MATCH($AD$3,'Jan 2020 Apport'!$3:$3,0),FALSE)</f>
        <v>104665.46</v>
      </c>
      <c r="AE26" s="114">
        <f>VLOOKUP(A26,Apport,MATCH($AE$4,'Jan 2020 Apport'!$3:$3,0),FALSE)</f>
        <v>46784.33</v>
      </c>
      <c r="AF26" s="114">
        <f>VLOOKUP(A26,Apport,MATCH($AF$4,'Jan 2020 Apport'!$3:$3,0),FALSE)*VLOOKUP(A26,Apport,MATCH($AF$3,'Jan 2020 Apport'!$3:$3,0),FALSE)</f>
        <v>50583.200000000004</v>
      </c>
      <c r="AG26" s="114">
        <f t="shared" si="7"/>
        <v>101910.8196032</v>
      </c>
      <c r="AH26" s="114">
        <f t="shared" si="8"/>
        <v>144152.332536</v>
      </c>
      <c r="AI26" s="114">
        <f t="shared" si="9"/>
        <v>83263.332110000018</v>
      </c>
      <c r="AJ26" s="3">
        <f>VLOOKUP(A26,Apport,MATCH($AJ$4,'Jan 2020 Apport'!$3:$3,0),FALSE)</f>
        <v>8579628.5600000005</v>
      </c>
      <c r="AK26" s="3">
        <f>VLOOKUP(A26,Apport,MATCH($AK$4,'Jan 2020 Apport'!$3:$3,0),FALSE)</f>
        <v>143.49199999999999</v>
      </c>
      <c r="AL26" s="170">
        <f t="shared" si="10"/>
        <v>82810963.105226651</v>
      </c>
      <c r="AM26" s="170">
        <f>VLOOKUP(A26,Apport,MATCH($AM$4,'Jan 2020 Apport'!$3:$3,0),FALSE)</f>
        <v>1134276.44</v>
      </c>
      <c r="AN26" s="170">
        <f>VLOOKUP(A26,Apport,MATCH($AN$4,'Jan 2020 Apport'!$3:$3,0),FALSE)</f>
        <v>338159.24</v>
      </c>
      <c r="AO26" s="170">
        <v>38647.4</v>
      </c>
      <c r="AP26" s="170">
        <v>27947.55</v>
      </c>
      <c r="AQ26" s="170">
        <v>2131.48</v>
      </c>
      <c r="AR26" s="170">
        <v>61310.11</v>
      </c>
    </row>
    <row r="27" spans="1:44">
      <c r="A27" s="2" t="s">
        <v>1226</v>
      </c>
      <c r="B27" s="2" t="s">
        <v>1227</v>
      </c>
      <c r="C27" s="2" t="s">
        <v>1411</v>
      </c>
      <c r="D27" s="171">
        <f t="shared" si="13"/>
        <v>0</v>
      </c>
      <c r="E27" s="67">
        <f>VLOOKUP(A27,Apport,MATCH($E$2,'Jan 2020 Apport'!$3:$3,0),FALSE)+VLOOKUP(A27,Apport,MATCH($E$3,'Jan 2020 Apport'!$3:$3,0),FALSE)+VLOOKUP(A27,Apport,MATCH($E$4,'Jan 2020 Apport'!$3:$3,0),FALSE)</f>
        <v>0</v>
      </c>
      <c r="F27" s="171">
        <f t="shared" si="14"/>
        <v>0</v>
      </c>
      <c r="G27" s="170">
        <f>VLOOKUP(A27,Apport,MATCH($G$3,'Jan 2020 Apport'!$3:$3,0),FALSE)+VLOOKUP(A27,Apport,MATCH($G$4,'Jan 2020 Apport'!$3:$3,0),FALSE)</f>
        <v>0</v>
      </c>
      <c r="H27" s="170">
        <f>VLOOKUP(A27,Apport,MATCH($H$4,'Jan 2020 Apport'!$3:$3,0),FALSE)</f>
        <v>0</v>
      </c>
      <c r="I27" s="170">
        <f t="shared" si="16"/>
        <v>0</v>
      </c>
      <c r="J27" s="170">
        <f>VLOOKUP(A27,Apport,MATCH($J$4,'Jan 2020 Apport'!$3:$3,0),FALSE)</f>
        <v>0</v>
      </c>
      <c r="K27" s="170">
        <f>VLOOKUP(A27,Apport,MATCH($K$4,'Jan 2020 Apport'!$3:$3,0),FALSE)</f>
        <v>0</v>
      </c>
      <c r="L27" s="170">
        <f t="shared" si="15"/>
        <v>0</v>
      </c>
      <c r="M27" s="170">
        <f>VLOOKUP(A27,Apport,MATCH($M$4,'Jan 2020 Apport'!$3:$3,0),FALSE)</f>
        <v>0</v>
      </c>
      <c r="N27" s="170">
        <f>VLOOKUP(A27,Apport,MATCH($N$4,'Jan 2020 Apport'!$3:$3,0),FALSE)</f>
        <v>0</v>
      </c>
      <c r="O27" s="170">
        <f>VLOOKUP(A27,Apport,MATCH($O$4,'Jan 2020 Apport'!$3:$3,0),FALSE)</f>
        <v>0</v>
      </c>
      <c r="P27" s="174">
        <f>VLOOKUP(A27,Apport,MATCH($P$4,'Jan 2020 Apport'!$3:$3,0),FALSE)</f>
        <v>0</v>
      </c>
      <c r="Q27" s="174">
        <f>VLOOKUP(A27,Apport,MATCH($Q$4,'Jan 2020 Apport'!$3:$3,0),FALSE)</f>
        <v>0</v>
      </c>
      <c r="R27">
        <f>VLOOKUP(A27,Apport,MATCH($R$4,'Jan 2020 Apport'!$3:$3,0),FALSE)</f>
        <v>0</v>
      </c>
      <c r="S27">
        <f>VLOOKUP(A27,Apport,MATCH($S$4,'Jan 2020 Apport'!$3:$3,0),FALSE)</f>
        <v>0</v>
      </c>
      <c r="T27">
        <f>VLOOKUP(A27,Apport,MATCH($T$4,'Jan 2020 Apport'!$3:$3,0),FALSE)</f>
        <v>0</v>
      </c>
      <c r="U27" s="185">
        <f>IFERROR(VLOOKUP(A27,Apport,MATCH($U$4,'Jan 2020 Apport'!$3:$3,0),FALSE)/R27,0)</f>
        <v>0</v>
      </c>
      <c r="V27" s="67">
        <f>IFERROR(((VLOOKUP(A27,Apport,MATCH($V$4,'Jan 2020 Apport'!$3:$3,0),FALSE)+VLOOKUP(A27,Apport,MATCH($V$3,'Jan 2020 Apport'!$3:$3,0),FALSE))/(S27+T27)),0)</f>
        <v>0</v>
      </c>
      <c r="W27" s="67">
        <f t="shared" si="6"/>
        <v>0</v>
      </c>
      <c r="X27">
        <f>IF(D27=0,0,VLOOKUP(A27,Apport,MATCH($X$4,'Jan 2020 Apport'!$3:$3,0),FALSE))</f>
        <v>0</v>
      </c>
      <c r="Y27">
        <f>IF(D27=0,0,VLOOKUP(A27,Apport,MATCH($Y$4,'Jan 2020 Apport'!$3:$3,0),FALSE))</f>
        <v>0</v>
      </c>
      <c r="Z27">
        <f>IF(D27=0,0,VLOOKUP(A27,Apport,MATCH($Z$4,'Jan 2020 Apport'!$3:$3,0),FALSE))</f>
        <v>0</v>
      </c>
      <c r="AA27" s="114">
        <f>(VLOOKUP(A27,Apport,MATCH($AA$4,'Jan 2020 Apport'!$3:$3,0),FALSE)+VLOOKUP(A27,Apport,MATCH($AA$3,'Jan 2020 Apport'!$3:$3,0),FALSE))*VLOOKUP(A27,Apport,MATCH($AA$2,'Jan 2020 Apport'!$3:$3,0),FALSE)</f>
        <v>0</v>
      </c>
      <c r="AB27" s="114">
        <f>VLOOKUP(A27,Apport,MATCH($AB$4,'Jan 2020 Apport'!$3:$3,0),FALSE)*VLOOKUP(A27,Apport,MATCH($AB$3,'Jan 2020 Apport'!$3:$3,0),FALSE)</f>
        <v>0</v>
      </c>
      <c r="AC27" s="114">
        <f>VLOOKUP(A27,Apport,MATCH($AC$4,'Jan 2020 Apport'!$3:$3,0),FALSE)</f>
        <v>0</v>
      </c>
      <c r="AD27" s="114">
        <f>VLOOKUP(A27,Apport,MATCH($AD$4,'Jan 2020 Apport'!$3:$3,0),FALSE)*VLOOKUP(A27,Apport,MATCH($AD$3,'Jan 2020 Apport'!$3:$3,0),FALSE)</f>
        <v>0</v>
      </c>
      <c r="AE27" s="114">
        <f>VLOOKUP(A27,Apport,MATCH($AE$4,'Jan 2020 Apport'!$3:$3,0),FALSE)</f>
        <v>0</v>
      </c>
      <c r="AF27" s="114">
        <f>VLOOKUP(A27,Apport,MATCH($AF$4,'Jan 2020 Apport'!$3:$3,0),FALSE)*VLOOKUP(A27,Apport,MATCH($AF$3,'Jan 2020 Apport'!$3:$3,0),FALSE)</f>
        <v>0</v>
      </c>
      <c r="AG27" s="114">
        <f t="shared" si="7"/>
        <v>0</v>
      </c>
      <c r="AH27" s="114">
        <f t="shared" si="8"/>
        <v>0</v>
      </c>
      <c r="AI27" s="114">
        <f t="shared" si="9"/>
        <v>0</v>
      </c>
      <c r="AJ27" s="3">
        <f>VLOOKUP(A27,Apport,MATCH($AJ$4,'Jan 2020 Apport'!$3:$3,0),FALSE)</f>
        <v>0</v>
      </c>
      <c r="AK27" s="3">
        <f>VLOOKUP(A27,Apport,MATCH($AK$4,'Jan 2020 Apport'!$3:$3,0),FALSE)</f>
        <v>0</v>
      </c>
      <c r="AL27" s="170">
        <f t="shared" si="10"/>
        <v>0</v>
      </c>
      <c r="AM27" s="170">
        <f>VLOOKUP(A27,Apport,MATCH($AM$4,'Jan 2020 Apport'!$3:$3,0),FALSE)</f>
        <v>0</v>
      </c>
      <c r="AN27" s="170">
        <f>VLOOKUP(A27,Apport,MATCH($AN$4,'Jan 2020 Apport'!$3:$3,0),FALSE)</f>
        <v>0</v>
      </c>
      <c r="AO27" s="170">
        <v>0</v>
      </c>
      <c r="AP27" s="170">
        <v>0</v>
      </c>
      <c r="AQ27" s="170">
        <v>0</v>
      </c>
      <c r="AR27" s="170">
        <v>0</v>
      </c>
    </row>
    <row r="28" spans="1:44" ht="15.75" customHeight="1">
      <c r="A28" s="2" t="s">
        <v>1228</v>
      </c>
      <c r="B28" s="2" t="s">
        <v>1229</v>
      </c>
      <c r="C28" s="2" t="s">
        <v>1411</v>
      </c>
      <c r="D28" s="171">
        <f t="shared" si="13"/>
        <v>0</v>
      </c>
      <c r="E28" s="67">
        <f>VLOOKUP(A28,Apport,MATCH($E$2,'Jan 2020 Apport'!$3:$3,0),FALSE)+VLOOKUP(A28,Apport,MATCH($E$3,'Jan 2020 Apport'!$3:$3,0),FALSE)+VLOOKUP(A28,Apport,MATCH($E$4,'Jan 2020 Apport'!$3:$3,0),FALSE)</f>
        <v>0</v>
      </c>
      <c r="F28" s="171">
        <f t="shared" si="14"/>
        <v>0</v>
      </c>
      <c r="G28" s="170">
        <f>VLOOKUP(A28,Apport,MATCH($G$3,'Jan 2020 Apport'!$3:$3,0),FALSE)+VLOOKUP(A28,Apport,MATCH($G$4,'Jan 2020 Apport'!$3:$3,0),FALSE)</f>
        <v>0</v>
      </c>
      <c r="H28" s="170">
        <f>VLOOKUP(A28,Apport,MATCH($H$4,'Jan 2020 Apport'!$3:$3,0),FALSE)</f>
        <v>0</v>
      </c>
      <c r="I28" s="170">
        <f t="shared" si="16"/>
        <v>0</v>
      </c>
      <c r="J28" s="170">
        <f>VLOOKUP(A28,Apport,MATCH($J$4,'Jan 2020 Apport'!$3:$3,0),FALSE)</f>
        <v>0</v>
      </c>
      <c r="K28" s="170">
        <f>VLOOKUP(A28,Apport,MATCH($K$4,'Jan 2020 Apport'!$3:$3,0),FALSE)</f>
        <v>0</v>
      </c>
      <c r="L28" s="170">
        <f t="shared" si="15"/>
        <v>0</v>
      </c>
      <c r="M28" s="170">
        <f>VLOOKUP(A28,Apport,MATCH($M$4,'Jan 2020 Apport'!$3:$3,0),FALSE)</f>
        <v>0</v>
      </c>
      <c r="N28" s="170">
        <f>VLOOKUP(A28,Apport,MATCH($N$4,'Jan 2020 Apport'!$3:$3,0),FALSE)</f>
        <v>0</v>
      </c>
      <c r="O28" s="170">
        <f>VLOOKUP(A28,Apport,MATCH($O$4,'Jan 2020 Apport'!$3:$3,0),FALSE)</f>
        <v>0</v>
      </c>
      <c r="P28" s="174">
        <f>VLOOKUP(A28,Apport,MATCH($P$4,'Jan 2020 Apport'!$3:$3,0),FALSE)</f>
        <v>0</v>
      </c>
      <c r="Q28" s="174">
        <f>VLOOKUP(A28,Apport,MATCH($Q$4,'Jan 2020 Apport'!$3:$3,0),FALSE)</f>
        <v>0</v>
      </c>
      <c r="R28">
        <f>VLOOKUP(A28,Apport,MATCH($R$4,'Jan 2020 Apport'!$3:$3,0),FALSE)</f>
        <v>0</v>
      </c>
      <c r="S28">
        <f>VLOOKUP(A28,Apport,MATCH($S$4,'Jan 2020 Apport'!$3:$3,0),FALSE)</f>
        <v>0</v>
      </c>
      <c r="T28">
        <f>VLOOKUP(A28,Apport,MATCH($T$4,'Jan 2020 Apport'!$3:$3,0),FALSE)</f>
        <v>0</v>
      </c>
      <c r="U28" s="185">
        <f>IFERROR(VLOOKUP(A28,Apport,MATCH($U$4,'Jan 2020 Apport'!$3:$3,0),FALSE)/R28,0)</f>
        <v>0</v>
      </c>
      <c r="V28" s="67">
        <f>IFERROR(((VLOOKUP(A28,Apport,MATCH($V$4,'Jan 2020 Apport'!$3:$3,0),FALSE)+VLOOKUP(A28,Apport,MATCH($V$3,'Jan 2020 Apport'!$3:$3,0),FALSE))/(S28+T28)),0)</f>
        <v>0</v>
      </c>
      <c r="W28" s="67">
        <f t="shared" si="6"/>
        <v>0</v>
      </c>
      <c r="X28">
        <f>IF(D28=0,0,VLOOKUP(A28,Apport,MATCH($X$4,'Jan 2020 Apport'!$3:$3,0),FALSE))</f>
        <v>0</v>
      </c>
      <c r="Y28">
        <f>IF(D28=0,0,VLOOKUP(A28,Apport,MATCH($Y$4,'Jan 2020 Apport'!$3:$3,0),FALSE))</f>
        <v>0</v>
      </c>
      <c r="Z28">
        <f>IF(D28=0,0,VLOOKUP(A28,Apport,MATCH($Z$4,'Jan 2020 Apport'!$3:$3,0),FALSE))</f>
        <v>0</v>
      </c>
      <c r="AA28" s="114">
        <f>(VLOOKUP(A28,Apport,MATCH($AA$4,'Jan 2020 Apport'!$3:$3,0),FALSE)+VLOOKUP(A28,Apport,MATCH($AA$3,'Jan 2020 Apport'!$3:$3,0),FALSE))*VLOOKUP(A28,Apport,MATCH($AA$2,'Jan 2020 Apport'!$3:$3,0),FALSE)</f>
        <v>0</v>
      </c>
      <c r="AB28" s="114">
        <f>VLOOKUP(A28,Apport,MATCH($AB$4,'Jan 2020 Apport'!$3:$3,0),FALSE)*VLOOKUP(A28,Apport,MATCH($AB$3,'Jan 2020 Apport'!$3:$3,0),FALSE)</f>
        <v>0</v>
      </c>
      <c r="AC28" s="114">
        <f>VLOOKUP(A28,Apport,MATCH($AC$4,'Jan 2020 Apport'!$3:$3,0),FALSE)</f>
        <v>0</v>
      </c>
      <c r="AD28" s="114">
        <f>VLOOKUP(A28,Apport,MATCH($AD$4,'Jan 2020 Apport'!$3:$3,0),FALSE)*VLOOKUP(A28,Apport,MATCH($AD$3,'Jan 2020 Apport'!$3:$3,0),FALSE)</f>
        <v>0</v>
      </c>
      <c r="AE28" s="114">
        <f>VLOOKUP(A28,Apport,MATCH($AE$4,'Jan 2020 Apport'!$3:$3,0),FALSE)</f>
        <v>0</v>
      </c>
      <c r="AF28" s="114">
        <f>VLOOKUP(A28,Apport,MATCH($AF$4,'Jan 2020 Apport'!$3:$3,0),FALSE)*VLOOKUP(A28,Apport,MATCH($AF$3,'Jan 2020 Apport'!$3:$3,0),FALSE)</f>
        <v>0</v>
      </c>
      <c r="AG28" s="114">
        <f t="shared" si="7"/>
        <v>0</v>
      </c>
      <c r="AH28" s="114">
        <f t="shared" si="8"/>
        <v>0</v>
      </c>
      <c r="AI28" s="114">
        <f t="shared" si="9"/>
        <v>0</v>
      </c>
      <c r="AJ28" s="3">
        <f>VLOOKUP(A28,Apport,MATCH($AJ$4,'Jan 2020 Apport'!$3:$3,0),FALSE)</f>
        <v>0</v>
      </c>
      <c r="AK28" s="3">
        <f>VLOOKUP(A28,Apport,MATCH($AK$4,'Jan 2020 Apport'!$3:$3,0),FALSE)</f>
        <v>0</v>
      </c>
      <c r="AL28" s="170">
        <f t="shared" si="10"/>
        <v>0</v>
      </c>
      <c r="AM28" s="170">
        <f>VLOOKUP(A28,Apport,MATCH($AM$4,'Jan 2020 Apport'!$3:$3,0),FALSE)</f>
        <v>0</v>
      </c>
      <c r="AN28" s="170">
        <f>VLOOKUP(A28,Apport,MATCH($AN$4,'Jan 2020 Apport'!$3:$3,0),FALSE)</f>
        <v>0</v>
      </c>
      <c r="AO28" s="170">
        <v>0</v>
      </c>
      <c r="AP28" s="170">
        <v>0</v>
      </c>
      <c r="AQ28" s="170">
        <v>0</v>
      </c>
      <c r="AR28" s="170">
        <v>0</v>
      </c>
    </row>
    <row r="29" spans="1:44">
      <c r="A29" s="2" t="s">
        <v>43</v>
      </c>
      <c r="B29" s="2" t="s">
        <v>44</v>
      </c>
      <c r="C29" s="2" t="s">
        <v>1411</v>
      </c>
      <c r="D29" s="171">
        <f t="shared" si="13"/>
        <v>33147613.600000001</v>
      </c>
      <c r="E29" s="67">
        <f>VLOOKUP(A29,Apport,MATCH($E$2,'Jan 2020 Apport'!$3:$3,0),FALSE)+VLOOKUP(A29,Apport,MATCH($E$3,'Jan 2020 Apport'!$3:$3,0),FALSE)+VLOOKUP(A29,Apport,MATCH($E$4,'Jan 2020 Apport'!$3:$3,0),FALSE)</f>
        <v>2103046.6</v>
      </c>
      <c r="F29" s="171">
        <f t="shared" si="14"/>
        <v>31044567</v>
      </c>
      <c r="G29" s="170">
        <f>VLOOKUP(A29,Apport,MATCH($G$3,'Jan 2020 Apport'!$3:$3,0),FALSE)+VLOOKUP(A29,Apport,MATCH($G$4,'Jan 2020 Apport'!$3:$3,0),FALSE)</f>
        <v>4916719.13</v>
      </c>
      <c r="H29" s="170">
        <f>VLOOKUP(A29,Apport,MATCH($H$4,'Jan 2020 Apport'!$3:$3,0),FALSE)</f>
        <v>211926.88</v>
      </c>
      <c r="I29" s="170">
        <f t="shared" si="16"/>
        <v>5128646.01</v>
      </c>
      <c r="J29" s="170">
        <f>VLOOKUP(A29,Apport,MATCH($J$4,'Jan 2020 Apport'!$3:$3,0),FALSE)</f>
        <v>1685517.4957826668</v>
      </c>
      <c r="K29" s="170">
        <f>VLOOKUP(A29,Apport,MATCH($K$4,'Jan 2020 Apport'!$3:$3,0),FALSE)</f>
        <v>142710.35</v>
      </c>
      <c r="L29" s="170">
        <f t="shared" si="15"/>
        <v>1828227.8457826669</v>
      </c>
      <c r="M29" s="170">
        <f>VLOOKUP(A29,Apport,MATCH($M$4,'Jan 2020 Apport'!$3:$3,0),FALSE)</f>
        <v>1244793.1200000001</v>
      </c>
      <c r="N29" s="170">
        <f>VLOOKUP(A29,Apport,MATCH($N$4,'Jan 2020 Apport'!$3:$3,0),FALSE)</f>
        <v>0</v>
      </c>
      <c r="O29" s="170">
        <f>VLOOKUP(A29,Apport,MATCH($O$4,'Jan 2020 Apport'!$3:$3,0),FALSE)</f>
        <v>108207.96</v>
      </c>
      <c r="P29" s="174">
        <f>VLOOKUP(A29,Apport,MATCH($P$4,'Jan 2020 Apport'!$3:$3,0),FALSE)</f>
        <v>890266.29</v>
      </c>
      <c r="Q29" s="174">
        <f>VLOOKUP(A29,Apport,MATCH($Q$4,'Jan 2020 Apport'!$3:$3,0),FALSE)</f>
        <v>6789260.5926370509</v>
      </c>
      <c r="R29">
        <f>VLOOKUP(A29,Apport,MATCH($R$4,'Jan 2020 Apport'!$3:$3,0),FALSE)</f>
        <v>0</v>
      </c>
      <c r="S29">
        <f>VLOOKUP(A29,Apport,MATCH($S$4,'Jan 2020 Apport'!$3:$3,0),FALSE)</f>
        <v>16.36</v>
      </c>
      <c r="T29">
        <f>VLOOKUP(A29,Apport,MATCH($T$4,'Jan 2020 Apport'!$3:$3,0),FALSE)</f>
        <v>216.21</v>
      </c>
      <c r="U29" s="185">
        <f>IFERROR(VLOOKUP(A29,Apport,MATCH($U$4,'Jan 2020 Apport'!$3:$3,0),FALSE)/R29,0)</f>
        <v>0</v>
      </c>
      <c r="V29" s="67">
        <f>IFERROR(((VLOOKUP(A29,Apport,MATCH($V$4,'Jan 2020 Apport'!$3:$3,0),FALSE)+VLOOKUP(A29,Apport,MATCH($V$3,'Jan 2020 Apport'!$3:$3,0),FALSE))/(S29+T29)),0)</f>
        <v>9042.6392054005246</v>
      </c>
      <c r="W29" s="67">
        <f t="shared" si="6"/>
        <v>8425.830127707326</v>
      </c>
      <c r="X29">
        <f>IF(D29=0,0,VLOOKUP(A29,Apport,MATCH($X$4,'Jan 2020 Apport'!$3:$3,0),FALSE))</f>
        <v>4.8578999999999997E-2</v>
      </c>
      <c r="Y29">
        <f>IF(D29=0,0,VLOOKUP(A29,Apport,MATCH($Y$4,'Jan 2020 Apport'!$3:$3,0),FALSE))</f>
        <v>4.0270000000000002E-3</v>
      </c>
      <c r="Z29">
        <f>IF(D29=0,0,VLOOKUP(A29,Apport,MATCH($Z$4,'Jan 2020 Apport'!$3:$3,0),FALSE))</f>
        <v>1.7100000000000001E-2</v>
      </c>
      <c r="AA29" s="114">
        <f>(VLOOKUP(A29,Apport,MATCH($AA$4,'Jan 2020 Apport'!$3:$3,0),FALSE)+VLOOKUP(A29,Apport,MATCH($AA$3,'Jan 2020 Apport'!$3:$3,0),FALSE))*VLOOKUP(A29,Apport,MATCH($AA$2,'Jan 2020 Apport'!$3:$3,0),FALSE)</f>
        <v>69129.013000000006</v>
      </c>
      <c r="AB29" s="114">
        <f>VLOOKUP(A29,Apport,MATCH($AB$4,'Jan 2020 Apport'!$3:$3,0),FALSE)*VLOOKUP(A29,Apport,MATCH($AB$3,'Jan 2020 Apport'!$3:$3,0),FALSE)</f>
        <v>70511.199999999997</v>
      </c>
      <c r="AC29" s="114">
        <f>VLOOKUP(A29,Apport,MATCH($AC$4,'Jan 2020 Apport'!$3:$3,0),FALSE)</f>
        <v>96805</v>
      </c>
      <c r="AD29" s="114">
        <f>VLOOKUP(A29,Apport,MATCH($AD$4,'Jan 2020 Apport'!$3:$3,0),FALSE)*VLOOKUP(A29,Apport,MATCH($AD$3,'Jan 2020 Apport'!$3:$3,0),FALSE)</f>
        <v>104665.46</v>
      </c>
      <c r="AE29" s="114">
        <f>VLOOKUP(A29,Apport,MATCH($AE$4,'Jan 2020 Apport'!$3:$3,0),FALSE)</f>
        <v>46784.33</v>
      </c>
      <c r="AF29" s="114">
        <f>VLOOKUP(A29,Apport,MATCH($AF$4,'Jan 2020 Apport'!$3:$3,0),FALSE)*VLOOKUP(A29,Apport,MATCH($AF$3,'Jan 2020 Apport'!$3:$3,0),FALSE)</f>
        <v>50583.200000000004</v>
      </c>
      <c r="AG29" s="114">
        <f t="shared" si="7"/>
        <v>101910.8196032</v>
      </c>
      <c r="AH29" s="114">
        <f t="shared" si="8"/>
        <v>144152.332536</v>
      </c>
      <c r="AI29" s="114">
        <f t="shared" si="9"/>
        <v>83263.332110000018</v>
      </c>
      <c r="AJ29" s="3">
        <f>VLOOKUP(A29,Apport,MATCH($AJ$4,'Jan 2020 Apport'!$3:$3,0),FALSE)</f>
        <v>4527122.54</v>
      </c>
      <c r="AK29" s="3">
        <f>VLOOKUP(A29,Apport,MATCH($AK$4,'Jan 2020 Apport'!$3:$3,0),FALSE)</f>
        <v>76.021000000000001</v>
      </c>
      <c r="AL29" s="170">
        <f t="shared" si="10"/>
        <v>42092510.395782664</v>
      </c>
      <c r="AM29" s="170">
        <f>VLOOKUP(A29,Apport,MATCH($AM$4,'Jan 2020 Apport'!$3:$3,0),FALSE)</f>
        <v>777732.21</v>
      </c>
      <c r="AN29" s="170">
        <f>VLOOKUP(A29,Apport,MATCH($AN$4,'Jan 2020 Apport'!$3:$3,0),FALSE)</f>
        <v>178304.13</v>
      </c>
      <c r="AO29" s="170">
        <v>19441.91</v>
      </c>
      <c r="AP29" s="170">
        <v>920.52</v>
      </c>
      <c r="AQ29" s="170">
        <v>1016.05</v>
      </c>
      <c r="AR29" s="170">
        <v>35619.4</v>
      </c>
    </row>
    <row r="30" spans="1:44">
      <c r="A30" s="2" t="s">
        <v>45</v>
      </c>
      <c r="B30" s="2" t="s">
        <v>46</v>
      </c>
      <c r="C30" s="2" t="s">
        <v>1411</v>
      </c>
      <c r="D30" s="171">
        <f t="shared" si="13"/>
        <v>3718040.47</v>
      </c>
      <c r="E30" s="67">
        <f>VLOOKUP(A30,Apport,MATCH($E$2,'Jan 2020 Apport'!$3:$3,0),FALSE)+VLOOKUP(A30,Apport,MATCH($E$3,'Jan 2020 Apport'!$3:$3,0),FALSE)+VLOOKUP(A30,Apport,MATCH($E$4,'Jan 2020 Apport'!$3:$3,0),FALSE)</f>
        <v>0</v>
      </c>
      <c r="F30" s="171">
        <f t="shared" si="14"/>
        <v>3718040.47</v>
      </c>
      <c r="G30" s="170">
        <f>VLOOKUP(A30,Apport,MATCH($G$3,'Jan 2020 Apport'!$3:$3,0),FALSE)+VLOOKUP(A30,Apport,MATCH($G$4,'Jan 2020 Apport'!$3:$3,0),FALSE)</f>
        <v>278785.53999999998</v>
      </c>
      <c r="H30" s="170">
        <f>VLOOKUP(A30,Apport,MATCH($H$4,'Jan 2020 Apport'!$3:$3,0),FALSE)</f>
        <v>0</v>
      </c>
      <c r="I30" s="170">
        <f t="shared" si="16"/>
        <v>278785.53999999998</v>
      </c>
      <c r="J30" s="170">
        <f>VLOOKUP(A30,Apport,MATCH($J$4,'Jan 2020 Apport'!$3:$3,0),FALSE)</f>
        <v>109228.49024407644</v>
      </c>
      <c r="K30" s="170">
        <f>VLOOKUP(A30,Apport,MATCH($K$4,'Jan 2020 Apport'!$3:$3,0),FALSE)</f>
        <v>37381.589999999997</v>
      </c>
      <c r="L30" s="170">
        <f t="shared" si="15"/>
        <v>146610.08024407644</v>
      </c>
      <c r="M30" s="170">
        <f>VLOOKUP(A30,Apport,MATCH($M$4,'Jan 2020 Apport'!$3:$3,0),FALSE)</f>
        <v>107401.52</v>
      </c>
      <c r="N30" s="170">
        <f>VLOOKUP(A30,Apport,MATCH($N$4,'Jan 2020 Apport'!$3:$3,0),FALSE)</f>
        <v>0</v>
      </c>
      <c r="O30" s="170">
        <f>VLOOKUP(A30,Apport,MATCH($O$4,'Jan 2020 Apport'!$3:$3,0),FALSE)</f>
        <v>9442.94</v>
      </c>
      <c r="P30" s="174">
        <f>VLOOKUP(A30,Apport,MATCH($P$4,'Jan 2020 Apport'!$3:$3,0),FALSE)</f>
        <v>15719.88</v>
      </c>
      <c r="Q30" s="174">
        <f>VLOOKUP(A30,Apport,MATCH($Q$4,'Jan 2020 Apport'!$3:$3,0),FALSE)</f>
        <v>521158.83425399999</v>
      </c>
      <c r="R30">
        <f>VLOOKUP(A30,Apport,MATCH($R$4,'Jan 2020 Apport'!$3:$3,0),FALSE)</f>
        <v>0</v>
      </c>
      <c r="S30">
        <f>VLOOKUP(A30,Apport,MATCH($S$4,'Jan 2020 Apport'!$3:$3,0),FALSE)</f>
        <v>0</v>
      </c>
      <c r="T30">
        <f>VLOOKUP(A30,Apport,MATCH($T$4,'Jan 2020 Apport'!$3:$3,0),FALSE)</f>
        <v>0</v>
      </c>
      <c r="U30" s="185">
        <f>IFERROR(VLOOKUP(A30,Apport,MATCH($U$4,'Jan 2020 Apport'!$3:$3,0),FALSE)/R30,0)</f>
        <v>0</v>
      </c>
      <c r="V30" s="67">
        <f>IFERROR(((VLOOKUP(A30,Apport,MATCH($V$4,'Jan 2020 Apport'!$3:$3,0),FALSE)+VLOOKUP(A30,Apport,MATCH($V$3,'Jan 2020 Apport'!$3:$3,0),FALSE))/(S30+T30)),0)</f>
        <v>0</v>
      </c>
      <c r="W30" s="67">
        <f t="shared" si="6"/>
        <v>8097.2779781130794</v>
      </c>
      <c r="X30">
        <f>IF(D30=0,0,VLOOKUP(A30,Apport,MATCH($X$4,'Jan 2020 Apport'!$3:$3,0),FALSE))</f>
        <v>4.8578999999999997E-2</v>
      </c>
      <c r="Y30">
        <f>IF(D30=0,0,VLOOKUP(A30,Apport,MATCH($Y$4,'Jan 2020 Apport'!$3:$3,0),FALSE))</f>
        <v>4.0270000000000002E-3</v>
      </c>
      <c r="Z30">
        <f>IF(D30=0,0,VLOOKUP(A30,Apport,MATCH($Z$4,'Jan 2020 Apport'!$3:$3,0),FALSE))</f>
        <v>1.7100000000000001E-2</v>
      </c>
      <c r="AA30" s="114">
        <f>(VLOOKUP(A30,Apport,MATCH($AA$4,'Jan 2020 Apport'!$3:$3,0),FALSE)+VLOOKUP(A30,Apport,MATCH($AA$3,'Jan 2020 Apport'!$3:$3,0),FALSE))*VLOOKUP(A30,Apport,MATCH($AA$2,'Jan 2020 Apport'!$3:$3,0),FALSE)</f>
        <v>65216.05</v>
      </c>
      <c r="AB30" s="114">
        <f>VLOOKUP(A30,Apport,MATCH($AB$4,'Jan 2020 Apport'!$3:$3,0),FALSE)*VLOOKUP(A30,Apport,MATCH($AB$3,'Jan 2020 Apport'!$3:$3,0),FALSE)</f>
        <v>66520</v>
      </c>
      <c r="AC30" s="114">
        <f>VLOOKUP(A30,Apport,MATCH($AC$4,'Jan 2020 Apport'!$3:$3,0),FALSE)</f>
        <v>96805</v>
      </c>
      <c r="AD30" s="114">
        <f>VLOOKUP(A30,Apport,MATCH($AD$4,'Jan 2020 Apport'!$3:$3,0),FALSE)*VLOOKUP(A30,Apport,MATCH($AD$3,'Jan 2020 Apport'!$3:$3,0),FALSE)</f>
        <v>98741</v>
      </c>
      <c r="AE30" s="114">
        <f>VLOOKUP(A30,Apport,MATCH($AE$4,'Jan 2020 Apport'!$3:$3,0),FALSE)</f>
        <v>46784.33</v>
      </c>
      <c r="AF30" s="114">
        <f>VLOOKUP(A30,Apport,MATCH($AF$4,'Jan 2020 Apport'!$3:$3,0),FALSE)*VLOOKUP(A30,Apport,MATCH($AF$3,'Jan 2020 Apport'!$3:$3,0),FALSE)</f>
        <v>47720</v>
      </c>
      <c r="AG30" s="114">
        <f t="shared" si="7"/>
        <v>96970.214719999989</v>
      </c>
      <c r="AH30" s="114">
        <f t="shared" si="8"/>
        <v>136855.76759999999</v>
      </c>
      <c r="AI30" s="114">
        <f t="shared" si="9"/>
        <v>79803.727550000011</v>
      </c>
      <c r="AJ30" s="3">
        <f>VLOOKUP(A30,Apport,MATCH($AJ$4,'Jan 2020 Apport'!$3:$3,0),FALSE)</f>
        <v>370345.09</v>
      </c>
      <c r="AK30" s="3">
        <f>VLOOKUP(A30,Apport,MATCH($AK$4,'Jan 2020 Apport'!$3:$3,0),FALSE)</f>
        <v>4.5359999999999996</v>
      </c>
      <c r="AL30" s="170">
        <f t="shared" si="10"/>
        <v>4286614.9602440763</v>
      </c>
      <c r="AM30" s="170">
        <f>VLOOKUP(A30,Apport,MATCH($AM$4,'Jan 2020 Apport'!$3:$3,0),FALSE)</f>
        <v>63716</v>
      </c>
      <c r="AN30" s="170">
        <f>VLOOKUP(A30,Apport,MATCH($AN$4,'Jan 2020 Apport'!$3:$3,0),FALSE)</f>
        <v>16214.08</v>
      </c>
      <c r="AO30" s="170">
        <v>1633.0700000000002</v>
      </c>
      <c r="AP30" s="170">
        <v>0</v>
      </c>
      <c r="AQ30" s="170">
        <v>96.5</v>
      </c>
      <c r="AR30" s="170">
        <v>2087.59</v>
      </c>
    </row>
    <row r="31" spans="1:44">
      <c r="A31" s="2" t="s">
        <v>47</v>
      </c>
      <c r="B31" s="2" t="s">
        <v>48</v>
      </c>
      <c r="C31" s="2" t="s">
        <v>1411</v>
      </c>
      <c r="D31" s="171">
        <f t="shared" si="13"/>
        <v>24789559.489999998</v>
      </c>
      <c r="E31" s="67">
        <f>VLOOKUP(A31,Apport,MATCH($E$2,'Jan 2020 Apport'!$3:$3,0),FALSE)+VLOOKUP(A31,Apport,MATCH($E$3,'Jan 2020 Apport'!$3:$3,0),FALSE)+VLOOKUP(A31,Apport,MATCH($E$4,'Jan 2020 Apport'!$3:$3,0),FALSE)</f>
        <v>2260826.5</v>
      </c>
      <c r="F31" s="171">
        <f t="shared" si="14"/>
        <v>22528732.989999998</v>
      </c>
      <c r="G31" s="170">
        <f>VLOOKUP(A31,Apport,MATCH($G$3,'Jan 2020 Apport'!$3:$3,0),FALSE)+VLOOKUP(A31,Apport,MATCH($G$4,'Jan 2020 Apport'!$3:$3,0),FALSE)</f>
        <v>3530030.19</v>
      </c>
      <c r="H31" s="170">
        <f>VLOOKUP(A31,Apport,MATCH($H$4,'Jan 2020 Apport'!$3:$3,0),FALSE)</f>
        <v>70509.47</v>
      </c>
      <c r="I31" s="170">
        <f t="shared" si="16"/>
        <v>3600539.66</v>
      </c>
      <c r="J31" s="170">
        <f>VLOOKUP(A31,Apport,MATCH($J$4,'Jan 2020 Apport'!$3:$3,0),FALSE)</f>
        <v>1312448.6224483766</v>
      </c>
      <c r="K31" s="170">
        <f>VLOOKUP(A31,Apport,MATCH($K$4,'Jan 2020 Apport'!$3:$3,0),FALSE)</f>
        <v>235366.66</v>
      </c>
      <c r="L31" s="170">
        <f t="shared" si="15"/>
        <v>1547815.2824483765</v>
      </c>
      <c r="M31" s="170">
        <f>VLOOKUP(A31,Apport,MATCH($M$4,'Jan 2020 Apport'!$3:$3,0),FALSE)</f>
        <v>780643.18</v>
      </c>
      <c r="N31" s="170">
        <f>VLOOKUP(A31,Apport,MATCH($N$4,'Jan 2020 Apport'!$3:$3,0),FALSE)</f>
        <v>97668.22</v>
      </c>
      <c r="O31" s="170">
        <f>VLOOKUP(A31,Apport,MATCH($O$4,'Jan 2020 Apport'!$3:$3,0),FALSE)</f>
        <v>80704.259999999995</v>
      </c>
      <c r="P31" s="174">
        <f>VLOOKUP(A31,Apport,MATCH($P$4,'Jan 2020 Apport'!$3:$3,0),FALSE)</f>
        <v>0</v>
      </c>
      <c r="Q31" s="174">
        <f>VLOOKUP(A31,Apport,MATCH($Q$4,'Jan 2020 Apport'!$3:$3,0),FALSE)</f>
        <v>6629240</v>
      </c>
      <c r="R31">
        <f>VLOOKUP(A31,Apport,MATCH($R$4,'Jan 2020 Apport'!$3:$3,0),FALSE)</f>
        <v>0</v>
      </c>
      <c r="S31">
        <f>VLOOKUP(A31,Apport,MATCH($S$4,'Jan 2020 Apport'!$3:$3,0),FALSE)</f>
        <v>10</v>
      </c>
      <c r="T31">
        <f>VLOOKUP(A31,Apport,MATCH($T$4,'Jan 2020 Apport'!$3:$3,0),FALSE)</f>
        <v>240</v>
      </c>
      <c r="U31" s="185">
        <f>IFERROR(VLOOKUP(A31,Apport,MATCH($U$4,'Jan 2020 Apport'!$3:$3,0),FALSE)/R31,0)</f>
        <v>0</v>
      </c>
      <c r="V31" s="67">
        <f>IFERROR(((VLOOKUP(A31,Apport,MATCH($V$4,'Jan 2020 Apport'!$3:$3,0),FALSE)+VLOOKUP(A31,Apport,MATCH($V$3,'Jan 2020 Apport'!$3:$3,0),FALSE))/(S31+T31)),0)</f>
        <v>9043.3060000000005</v>
      </c>
      <c r="W31" s="67">
        <f t="shared" si="6"/>
        <v>8425.830127707326</v>
      </c>
      <c r="X31">
        <f>IF(D31=0,0,VLOOKUP(A31,Apport,MATCH($X$4,'Jan 2020 Apport'!$3:$3,0),FALSE))</f>
        <v>4.8578999999999997E-2</v>
      </c>
      <c r="Y31">
        <f>IF(D31=0,0,VLOOKUP(A31,Apport,MATCH($Y$4,'Jan 2020 Apport'!$3:$3,0),FALSE))</f>
        <v>4.0270000000000002E-3</v>
      </c>
      <c r="Z31">
        <f>IF(D31=0,0,VLOOKUP(A31,Apport,MATCH($Z$4,'Jan 2020 Apport'!$3:$3,0),FALSE))</f>
        <v>1.7100000000000001E-2</v>
      </c>
      <c r="AA31" s="114">
        <f>(VLOOKUP(A31,Apport,MATCH($AA$4,'Jan 2020 Apport'!$3:$3,0),FALSE)+VLOOKUP(A31,Apport,MATCH($AA$3,'Jan 2020 Apport'!$3:$3,0),FALSE))*VLOOKUP(A31,Apport,MATCH($AA$2,'Jan 2020 Apport'!$3:$3,0),FALSE)</f>
        <v>69129.013000000006</v>
      </c>
      <c r="AB31" s="114">
        <f>VLOOKUP(A31,Apport,MATCH($AB$4,'Jan 2020 Apport'!$3:$3,0),FALSE)*VLOOKUP(A31,Apport,MATCH($AB$3,'Jan 2020 Apport'!$3:$3,0),FALSE)</f>
        <v>70511.199999999997</v>
      </c>
      <c r="AC31" s="114">
        <f>VLOOKUP(A31,Apport,MATCH($AC$4,'Jan 2020 Apport'!$3:$3,0),FALSE)</f>
        <v>96805</v>
      </c>
      <c r="AD31" s="114">
        <f>VLOOKUP(A31,Apport,MATCH($AD$4,'Jan 2020 Apport'!$3:$3,0),FALSE)*VLOOKUP(A31,Apport,MATCH($AD$3,'Jan 2020 Apport'!$3:$3,0),FALSE)</f>
        <v>104665.46</v>
      </c>
      <c r="AE31" s="114">
        <f>VLOOKUP(A31,Apport,MATCH($AE$4,'Jan 2020 Apport'!$3:$3,0),FALSE)</f>
        <v>46784.33</v>
      </c>
      <c r="AF31" s="114">
        <f>VLOOKUP(A31,Apport,MATCH($AF$4,'Jan 2020 Apport'!$3:$3,0),FALSE)*VLOOKUP(A31,Apport,MATCH($AF$3,'Jan 2020 Apport'!$3:$3,0),FALSE)</f>
        <v>50583.200000000004</v>
      </c>
      <c r="AG31" s="114">
        <f t="shared" si="7"/>
        <v>101910.8196032</v>
      </c>
      <c r="AH31" s="114">
        <f t="shared" si="8"/>
        <v>144152.332536</v>
      </c>
      <c r="AI31" s="114">
        <f t="shared" si="9"/>
        <v>83263.332110000018</v>
      </c>
      <c r="AJ31" s="3">
        <f>VLOOKUP(A31,Apport,MATCH($AJ$4,'Jan 2020 Apport'!$3:$3,0),FALSE)</f>
        <v>3187652.84</v>
      </c>
      <c r="AK31" s="3">
        <f>VLOOKUP(A31,Apport,MATCH($AK$4,'Jan 2020 Apport'!$3:$3,0),FALSE)</f>
        <v>54.012999999999998</v>
      </c>
      <c r="AL31" s="170">
        <f t="shared" si="10"/>
        <v>30836121.552448377</v>
      </c>
      <c r="AM31" s="170">
        <f>VLOOKUP(A31,Apport,MATCH($AM$4,'Jan 2020 Apport'!$3:$3,0),FALSE)</f>
        <v>174558.12</v>
      </c>
      <c r="AN31" s="170">
        <f>VLOOKUP(A31,Apport,MATCH($AN$4,'Jan 2020 Apport'!$3:$3,0),FALSE)</f>
        <v>125758.21</v>
      </c>
      <c r="AO31" s="170">
        <v>9182.0499999999993</v>
      </c>
      <c r="AP31" s="170">
        <v>921.48</v>
      </c>
      <c r="AQ31" s="170">
        <v>752.63</v>
      </c>
      <c r="AR31" s="170">
        <v>25046.84</v>
      </c>
    </row>
    <row r="32" spans="1:44">
      <c r="A32" s="2" t="s">
        <v>49</v>
      </c>
      <c r="B32" s="2" t="s">
        <v>50</v>
      </c>
      <c r="C32" s="2" t="s">
        <v>1411</v>
      </c>
      <c r="D32" s="171">
        <f t="shared" si="13"/>
        <v>5965616.0599999996</v>
      </c>
      <c r="E32" s="67">
        <f>VLOOKUP(A32,Apport,MATCH($E$2,'Jan 2020 Apport'!$3:$3,0),FALSE)+VLOOKUP(A32,Apport,MATCH($E$3,'Jan 2020 Apport'!$3:$3,0),FALSE)+VLOOKUP(A32,Apport,MATCH($E$4,'Jan 2020 Apport'!$3:$3,0),FALSE)</f>
        <v>108450.2</v>
      </c>
      <c r="F32" s="171">
        <f t="shared" si="14"/>
        <v>5857165.8599999994</v>
      </c>
      <c r="G32" s="170">
        <f>VLOOKUP(A32,Apport,MATCH($G$3,'Jan 2020 Apport'!$3:$3,0),FALSE)+VLOOKUP(A32,Apport,MATCH($G$4,'Jan 2020 Apport'!$3:$3,0),FALSE)</f>
        <v>579647.89</v>
      </c>
      <c r="H32" s="170">
        <f>VLOOKUP(A32,Apport,MATCH($H$4,'Jan 2020 Apport'!$3:$3,0),FALSE)</f>
        <v>38973.269999999997</v>
      </c>
      <c r="I32" s="170">
        <f t="shared" si="16"/>
        <v>618621.16</v>
      </c>
      <c r="J32" s="170">
        <f>VLOOKUP(A32,Apport,MATCH($J$4,'Jan 2020 Apport'!$3:$3,0),FALSE)</f>
        <v>276069.63693036267</v>
      </c>
      <c r="K32" s="170">
        <f>VLOOKUP(A32,Apport,MATCH($K$4,'Jan 2020 Apport'!$3:$3,0),FALSE)</f>
        <v>47257.05</v>
      </c>
      <c r="L32" s="170">
        <f t="shared" si="15"/>
        <v>323326.68693036266</v>
      </c>
      <c r="M32" s="170">
        <f>VLOOKUP(A32,Apport,MATCH($M$4,'Jan 2020 Apport'!$3:$3,0),FALSE)</f>
        <v>218141.44</v>
      </c>
      <c r="N32" s="170">
        <f>VLOOKUP(A32,Apport,MATCH($N$4,'Jan 2020 Apport'!$3:$3,0),FALSE)</f>
        <v>0</v>
      </c>
      <c r="O32" s="170">
        <f>VLOOKUP(A32,Apport,MATCH($O$4,'Jan 2020 Apport'!$3:$3,0),FALSE)</f>
        <v>0</v>
      </c>
      <c r="P32" s="174">
        <f>VLOOKUP(A32,Apport,MATCH($P$4,'Jan 2020 Apport'!$3:$3,0),FALSE)</f>
        <v>572563.68999999994</v>
      </c>
      <c r="Q32" s="174">
        <f>VLOOKUP(A32,Apport,MATCH($Q$4,'Jan 2020 Apport'!$3:$3,0),FALSE)</f>
        <v>243536.8281978</v>
      </c>
      <c r="R32">
        <f>VLOOKUP(A32,Apport,MATCH($R$4,'Jan 2020 Apport'!$3:$3,0),FALSE)</f>
        <v>0</v>
      </c>
      <c r="S32">
        <f>VLOOKUP(A32,Apport,MATCH($S$4,'Jan 2020 Apport'!$3:$3,0),FALSE)</f>
        <v>0</v>
      </c>
      <c r="T32">
        <f>VLOOKUP(A32,Apport,MATCH($T$4,'Jan 2020 Apport'!$3:$3,0),FALSE)</f>
        <v>12.5</v>
      </c>
      <c r="U32" s="185">
        <f>IFERROR(VLOOKUP(A32,Apport,MATCH($U$4,'Jan 2020 Apport'!$3:$3,0),FALSE)/R32,0)</f>
        <v>0</v>
      </c>
      <c r="V32" s="67">
        <f>IFERROR(((VLOOKUP(A32,Apport,MATCH($V$4,'Jan 2020 Apport'!$3:$3,0),FALSE)+VLOOKUP(A32,Apport,MATCH($V$3,'Jan 2020 Apport'!$3:$3,0),FALSE))/(S32+T32)),0)</f>
        <v>8676.0159999999996</v>
      </c>
      <c r="W32" s="67">
        <f t="shared" si="6"/>
        <v>8097.2779781130794</v>
      </c>
      <c r="X32">
        <f>IF(D32=0,0,VLOOKUP(A32,Apport,MATCH($X$4,'Jan 2020 Apport'!$3:$3,0),FALSE))</f>
        <v>4.8578999999999997E-2</v>
      </c>
      <c r="Y32">
        <f>IF(D32=0,0,VLOOKUP(A32,Apport,MATCH($Y$4,'Jan 2020 Apport'!$3:$3,0),FALSE))</f>
        <v>4.0270000000000002E-3</v>
      </c>
      <c r="Z32">
        <f>IF(D32=0,0,VLOOKUP(A32,Apport,MATCH($Z$4,'Jan 2020 Apport'!$3:$3,0),FALSE))</f>
        <v>1.7100000000000001E-2</v>
      </c>
      <c r="AA32" s="114">
        <f>(VLOOKUP(A32,Apport,MATCH($AA$4,'Jan 2020 Apport'!$3:$3,0),FALSE)+VLOOKUP(A32,Apport,MATCH($AA$3,'Jan 2020 Apport'!$3:$3,0),FALSE))*VLOOKUP(A32,Apport,MATCH($AA$2,'Jan 2020 Apport'!$3:$3,0),FALSE)</f>
        <v>65216.05</v>
      </c>
      <c r="AB32" s="114">
        <f>VLOOKUP(A32,Apport,MATCH($AB$4,'Jan 2020 Apport'!$3:$3,0),FALSE)*VLOOKUP(A32,Apport,MATCH($AB$3,'Jan 2020 Apport'!$3:$3,0),FALSE)</f>
        <v>66520</v>
      </c>
      <c r="AC32" s="114">
        <f>VLOOKUP(A32,Apport,MATCH($AC$4,'Jan 2020 Apport'!$3:$3,0),FALSE)</f>
        <v>96805</v>
      </c>
      <c r="AD32" s="114">
        <f>VLOOKUP(A32,Apport,MATCH($AD$4,'Jan 2020 Apport'!$3:$3,0),FALSE)*VLOOKUP(A32,Apport,MATCH($AD$3,'Jan 2020 Apport'!$3:$3,0),FALSE)</f>
        <v>98741</v>
      </c>
      <c r="AE32" s="114">
        <f>VLOOKUP(A32,Apport,MATCH($AE$4,'Jan 2020 Apport'!$3:$3,0),FALSE)</f>
        <v>46784.33</v>
      </c>
      <c r="AF32" s="114">
        <f>VLOOKUP(A32,Apport,MATCH($AF$4,'Jan 2020 Apport'!$3:$3,0),FALSE)*VLOOKUP(A32,Apport,MATCH($AF$3,'Jan 2020 Apport'!$3:$3,0),FALSE)</f>
        <v>47720</v>
      </c>
      <c r="AG32" s="114">
        <f t="shared" si="7"/>
        <v>96970.214719999989</v>
      </c>
      <c r="AH32" s="114">
        <f t="shared" si="8"/>
        <v>136855.76759999999</v>
      </c>
      <c r="AI32" s="114">
        <f t="shared" si="9"/>
        <v>79803.727550000011</v>
      </c>
      <c r="AJ32" s="3">
        <f>VLOOKUP(A32,Apport,MATCH($AJ$4,'Jan 2020 Apport'!$3:$3,0),FALSE)</f>
        <v>770262.6</v>
      </c>
      <c r="AK32" s="3">
        <f>VLOOKUP(A32,Apport,MATCH($AK$4,'Jan 2020 Apport'!$3:$3,0),FALSE)</f>
        <v>10.531000000000001</v>
      </c>
      <c r="AL32" s="170">
        <f t="shared" si="10"/>
        <v>7217230.8869303623</v>
      </c>
      <c r="AM32" s="170">
        <f>VLOOKUP(A32,Apport,MATCH($AM$4,'Jan 2020 Apport'!$3:$3,0),FALSE)</f>
        <v>138782.59</v>
      </c>
      <c r="AN32" s="170">
        <f>VLOOKUP(A32,Apport,MATCH($AN$4,'Jan 2020 Apport'!$3:$3,0),FALSE)</f>
        <v>34240.519999999997</v>
      </c>
      <c r="AO32" s="170">
        <v>3406.3100000000004</v>
      </c>
      <c r="AP32" s="170">
        <v>0</v>
      </c>
      <c r="AQ32" s="170">
        <v>0</v>
      </c>
      <c r="AR32" s="170">
        <v>4748.67</v>
      </c>
    </row>
    <row r="33" spans="1:44">
      <c r="A33" s="2" t="s">
        <v>51</v>
      </c>
      <c r="B33" s="2" t="s">
        <v>52</v>
      </c>
      <c r="C33" s="2" t="s">
        <v>1411</v>
      </c>
      <c r="D33" s="171">
        <f t="shared" si="13"/>
        <v>27917337.25</v>
      </c>
      <c r="E33" s="67">
        <f>VLOOKUP(A33,Apport,MATCH($E$2,'Jan 2020 Apport'!$3:$3,0),FALSE)+VLOOKUP(A33,Apport,MATCH($E$3,'Jan 2020 Apport'!$3:$3,0),FALSE)+VLOOKUP(A33,Apport,MATCH($E$4,'Jan 2020 Apport'!$3:$3,0),FALSE)</f>
        <v>422568.97000000003</v>
      </c>
      <c r="F33" s="171">
        <f t="shared" si="14"/>
        <v>27494768.280000001</v>
      </c>
      <c r="G33" s="170">
        <f>VLOOKUP(A33,Apport,MATCH($G$3,'Jan 2020 Apport'!$3:$3,0),FALSE)+VLOOKUP(A33,Apport,MATCH($G$4,'Jan 2020 Apport'!$3:$3,0),FALSE)</f>
        <v>3680828.22</v>
      </c>
      <c r="H33" s="170">
        <f>VLOOKUP(A33,Apport,MATCH($H$4,'Jan 2020 Apport'!$3:$3,0),FALSE)</f>
        <v>46462.239999999998</v>
      </c>
      <c r="I33" s="170">
        <f t="shared" si="16"/>
        <v>3727290.4600000004</v>
      </c>
      <c r="J33" s="170">
        <f>VLOOKUP(A33,Apport,MATCH($J$4,'Jan 2020 Apport'!$3:$3,0),FALSE)</f>
        <v>577588.53842708853</v>
      </c>
      <c r="K33" s="170">
        <f>VLOOKUP(A33,Apport,MATCH($K$4,'Jan 2020 Apport'!$3:$3,0),FALSE)</f>
        <v>63245.55</v>
      </c>
      <c r="L33" s="170">
        <f t="shared" si="15"/>
        <v>640834.08842708857</v>
      </c>
      <c r="M33" s="170">
        <f>VLOOKUP(A33,Apport,MATCH($M$4,'Jan 2020 Apport'!$3:$3,0),FALSE)</f>
        <v>1076781.22</v>
      </c>
      <c r="N33" s="170">
        <f>VLOOKUP(A33,Apport,MATCH($N$4,'Jan 2020 Apport'!$3:$3,0),FALSE)</f>
        <v>0</v>
      </c>
      <c r="O33" s="170">
        <f>VLOOKUP(A33,Apport,MATCH($O$4,'Jan 2020 Apport'!$3:$3,0),FALSE)</f>
        <v>90327.92</v>
      </c>
      <c r="P33" s="174">
        <f>VLOOKUP(A33,Apport,MATCH($P$4,'Jan 2020 Apport'!$3:$3,0),FALSE)</f>
        <v>4730905.83</v>
      </c>
      <c r="Q33" s="174">
        <f>VLOOKUP(A33,Apport,MATCH($Q$4,'Jan 2020 Apport'!$3:$3,0),FALSE)</f>
        <v>710595.06410595006</v>
      </c>
      <c r="R33">
        <f>VLOOKUP(A33,Apport,MATCH($R$4,'Jan 2020 Apport'!$3:$3,0),FALSE)</f>
        <v>0</v>
      </c>
      <c r="S33">
        <f>VLOOKUP(A33,Apport,MATCH($S$4,'Jan 2020 Apport'!$3:$3,0),FALSE)</f>
        <v>13.75</v>
      </c>
      <c r="T33">
        <f>VLOOKUP(A33,Apport,MATCH($T$4,'Jan 2020 Apport'!$3:$3,0),FALSE)</f>
        <v>35</v>
      </c>
      <c r="U33" s="185">
        <f>IFERROR(VLOOKUP(A33,Apport,MATCH($U$4,'Jan 2020 Apport'!$3:$3,0),FALSE)/R33,0)</f>
        <v>0</v>
      </c>
      <c r="V33" s="67">
        <f>IFERROR(((VLOOKUP(A33,Apport,MATCH($V$4,'Jan 2020 Apport'!$3:$3,0),FALSE)+VLOOKUP(A33,Apport,MATCH($V$3,'Jan 2020 Apport'!$3:$3,0),FALSE))/(S33+T33)),0)</f>
        <v>8668.0814358974367</v>
      </c>
      <c r="W33" s="67">
        <f t="shared" si="6"/>
        <v>8097.2779781130794</v>
      </c>
      <c r="X33">
        <f>IF(D33=0,0,VLOOKUP(A33,Apport,MATCH($X$4,'Jan 2020 Apport'!$3:$3,0),FALSE))</f>
        <v>4.8578999999999997E-2</v>
      </c>
      <c r="Y33">
        <f>IF(D33=0,0,VLOOKUP(A33,Apport,MATCH($Y$4,'Jan 2020 Apport'!$3:$3,0),FALSE))</f>
        <v>4.0270000000000002E-3</v>
      </c>
      <c r="Z33">
        <f>IF(D33=0,0,VLOOKUP(A33,Apport,MATCH($Z$4,'Jan 2020 Apport'!$3:$3,0),FALSE))</f>
        <v>1.7100000000000001E-2</v>
      </c>
      <c r="AA33" s="114">
        <f>(VLOOKUP(A33,Apport,MATCH($AA$4,'Jan 2020 Apport'!$3:$3,0),FALSE)+VLOOKUP(A33,Apport,MATCH($AA$3,'Jan 2020 Apport'!$3:$3,0),FALSE))*VLOOKUP(A33,Apport,MATCH($AA$2,'Jan 2020 Apport'!$3:$3,0),FALSE)</f>
        <v>65216.05</v>
      </c>
      <c r="AB33" s="114">
        <f>VLOOKUP(A33,Apport,MATCH($AB$4,'Jan 2020 Apport'!$3:$3,0),FALSE)*VLOOKUP(A33,Apport,MATCH($AB$3,'Jan 2020 Apport'!$3:$3,0),FALSE)</f>
        <v>66520</v>
      </c>
      <c r="AC33" s="114">
        <f>VLOOKUP(A33,Apport,MATCH($AC$4,'Jan 2020 Apport'!$3:$3,0),FALSE)</f>
        <v>96805</v>
      </c>
      <c r="AD33" s="114">
        <f>VLOOKUP(A33,Apport,MATCH($AD$4,'Jan 2020 Apport'!$3:$3,0),FALSE)*VLOOKUP(A33,Apport,MATCH($AD$3,'Jan 2020 Apport'!$3:$3,0),FALSE)</f>
        <v>98741</v>
      </c>
      <c r="AE33" s="114">
        <f>VLOOKUP(A33,Apport,MATCH($AE$4,'Jan 2020 Apport'!$3:$3,0),FALSE)</f>
        <v>46784.33</v>
      </c>
      <c r="AF33" s="114">
        <f>VLOOKUP(A33,Apport,MATCH($AF$4,'Jan 2020 Apport'!$3:$3,0),FALSE)*VLOOKUP(A33,Apport,MATCH($AF$3,'Jan 2020 Apport'!$3:$3,0),FALSE)</f>
        <v>47720</v>
      </c>
      <c r="AG33" s="114">
        <f t="shared" si="7"/>
        <v>96970.214719999989</v>
      </c>
      <c r="AH33" s="114">
        <f t="shared" si="8"/>
        <v>136855.76759999999</v>
      </c>
      <c r="AI33" s="114">
        <f t="shared" si="9"/>
        <v>79803.727550000011</v>
      </c>
      <c r="AJ33" s="3">
        <f>VLOOKUP(A33,Apport,MATCH($AJ$4,'Jan 2020 Apport'!$3:$3,0),FALSE)</f>
        <v>1237451.74</v>
      </c>
      <c r="AK33" s="3">
        <f>VLOOKUP(A33,Apport,MATCH($AK$4,'Jan 2020 Apport'!$3:$3,0),FALSE)</f>
        <v>19.77</v>
      </c>
      <c r="AL33" s="170">
        <f t="shared" si="10"/>
        <v>33677955.028427087</v>
      </c>
      <c r="AM33" s="170">
        <f>VLOOKUP(A33,Apport,MATCH($AM$4,'Jan 2020 Apport'!$3:$3,0),FALSE)</f>
        <v>288629.64</v>
      </c>
      <c r="AN33" s="170">
        <f>VLOOKUP(A33,Apport,MATCH($AN$4,'Jan 2020 Apport'!$3:$3,0),FALSE)</f>
        <v>45458.93</v>
      </c>
      <c r="AO33" s="170">
        <v>13030.79</v>
      </c>
      <c r="AP33" s="170">
        <v>3145.05</v>
      </c>
      <c r="AQ33" s="170">
        <v>875.69</v>
      </c>
      <c r="AR33" s="170">
        <v>26066.5</v>
      </c>
    </row>
    <row r="34" spans="1:44">
      <c r="A34" s="2" t="s">
        <v>53</v>
      </c>
      <c r="B34" s="2" t="s">
        <v>54</v>
      </c>
      <c r="C34" s="2" t="s">
        <v>1411</v>
      </c>
      <c r="D34" s="171">
        <f t="shared" si="13"/>
        <v>2011190.02</v>
      </c>
      <c r="E34" s="67">
        <f>VLOOKUP(A34,Apport,MATCH($E$2,'Jan 2020 Apport'!$3:$3,0),FALSE)+VLOOKUP(A34,Apport,MATCH($E$3,'Jan 2020 Apport'!$3:$3,0),FALSE)+VLOOKUP(A34,Apport,MATCH($E$4,'Jan 2020 Apport'!$3:$3,0),FALSE)</f>
        <v>52154.44</v>
      </c>
      <c r="F34" s="171">
        <f t="shared" si="14"/>
        <v>1959035.58</v>
      </c>
      <c r="G34" s="170">
        <f>VLOOKUP(A34,Apport,MATCH($G$3,'Jan 2020 Apport'!$3:$3,0),FALSE)+VLOOKUP(A34,Apport,MATCH($G$4,'Jan 2020 Apport'!$3:$3,0),FALSE)</f>
        <v>127084.39</v>
      </c>
      <c r="H34" s="170">
        <f>VLOOKUP(A34,Apport,MATCH($H$4,'Jan 2020 Apport'!$3:$3,0),FALSE)</f>
        <v>0</v>
      </c>
      <c r="I34" s="170">
        <f t="shared" si="16"/>
        <v>127084.39</v>
      </c>
      <c r="J34" s="170">
        <f>VLOOKUP(A34,Apport,MATCH($J$4,'Jan 2020 Apport'!$3:$3,0),FALSE)</f>
        <v>0</v>
      </c>
      <c r="K34" s="170">
        <f>VLOOKUP(A34,Apport,MATCH($K$4,'Jan 2020 Apport'!$3:$3,0),FALSE)</f>
        <v>0</v>
      </c>
      <c r="L34" s="170">
        <f t="shared" si="15"/>
        <v>0</v>
      </c>
      <c r="M34" s="170">
        <f>VLOOKUP(A34,Apport,MATCH($M$4,'Jan 2020 Apport'!$3:$3,0),FALSE)</f>
        <v>41968.62</v>
      </c>
      <c r="N34" s="170">
        <f>VLOOKUP(A34,Apport,MATCH($N$4,'Jan 2020 Apport'!$3:$3,0),FALSE)</f>
        <v>0</v>
      </c>
      <c r="O34" s="170">
        <f>VLOOKUP(A34,Apport,MATCH($O$4,'Jan 2020 Apport'!$3:$3,0),FALSE)</f>
        <v>0</v>
      </c>
      <c r="P34" s="174">
        <f>VLOOKUP(A34,Apport,MATCH($P$4,'Jan 2020 Apport'!$3:$3,0),FALSE)</f>
        <v>0</v>
      </c>
      <c r="Q34" s="174">
        <f>VLOOKUP(A34,Apport,MATCH($Q$4,'Jan 2020 Apport'!$3:$3,0),FALSE)</f>
        <v>0</v>
      </c>
      <c r="R34">
        <f>VLOOKUP(A34,Apport,MATCH($R$4,'Jan 2020 Apport'!$3:$3,0),FALSE)</f>
        <v>0</v>
      </c>
      <c r="S34">
        <f>VLOOKUP(A34,Apport,MATCH($S$4,'Jan 2020 Apport'!$3:$3,0),FALSE)</f>
        <v>3</v>
      </c>
      <c r="T34">
        <f>VLOOKUP(A34,Apport,MATCH($T$4,'Jan 2020 Apport'!$3:$3,0),FALSE)</f>
        <v>3</v>
      </c>
      <c r="U34" s="185">
        <f>IFERROR(VLOOKUP(A34,Apport,MATCH($U$4,'Jan 2020 Apport'!$3:$3,0),FALSE)/R34,0)</f>
        <v>0</v>
      </c>
      <c r="V34" s="67">
        <f>IFERROR(((VLOOKUP(A34,Apport,MATCH($V$4,'Jan 2020 Apport'!$3:$3,0),FALSE)+VLOOKUP(A34,Apport,MATCH($V$3,'Jan 2020 Apport'!$3:$3,0),FALSE))/(S34+T34)),0)</f>
        <v>8692.4066666666677</v>
      </c>
      <c r="W34" s="67">
        <f t="shared" si="6"/>
        <v>8097.2779781130794</v>
      </c>
      <c r="X34">
        <f>IF(D34=0,0,VLOOKUP(A34,Apport,MATCH($X$4,'Jan 2020 Apport'!$3:$3,0),FALSE))</f>
        <v>4.8578999999999997E-2</v>
      </c>
      <c r="Y34">
        <f>IF(D34=0,0,VLOOKUP(A34,Apport,MATCH($Y$4,'Jan 2020 Apport'!$3:$3,0),FALSE))</f>
        <v>4.0270000000000002E-3</v>
      </c>
      <c r="Z34">
        <f>IF(D34=0,0,VLOOKUP(A34,Apport,MATCH($Z$4,'Jan 2020 Apport'!$3:$3,0),FALSE))</f>
        <v>1.7100000000000001E-2</v>
      </c>
      <c r="AA34" s="114">
        <f>(VLOOKUP(A34,Apport,MATCH($AA$4,'Jan 2020 Apport'!$3:$3,0),FALSE)+VLOOKUP(A34,Apport,MATCH($AA$3,'Jan 2020 Apport'!$3:$3,0),FALSE))*VLOOKUP(A34,Apport,MATCH($AA$2,'Jan 2020 Apport'!$3:$3,0),FALSE)</f>
        <v>65216.05</v>
      </c>
      <c r="AB34" s="114">
        <f>VLOOKUP(A34,Apport,MATCH($AB$4,'Jan 2020 Apport'!$3:$3,0),FALSE)*VLOOKUP(A34,Apport,MATCH($AB$3,'Jan 2020 Apport'!$3:$3,0),FALSE)</f>
        <v>66520</v>
      </c>
      <c r="AC34" s="114">
        <f>VLOOKUP(A34,Apport,MATCH($AC$4,'Jan 2020 Apport'!$3:$3,0),FALSE)</f>
        <v>96805</v>
      </c>
      <c r="AD34" s="114">
        <f>VLOOKUP(A34,Apport,MATCH($AD$4,'Jan 2020 Apport'!$3:$3,0),FALSE)*VLOOKUP(A34,Apport,MATCH($AD$3,'Jan 2020 Apport'!$3:$3,0),FALSE)</f>
        <v>98741</v>
      </c>
      <c r="AE34" s="114">
        <f>VLOOKUP(A34,Apport,MATCH($AE$4,'Jan 2020 Apport'!$3:$3,0),FALSE)</f>
        <v>46784.33</v>
      </c>
      <c r="AF34" s="114">
        <f>VLOOKUP(A34,Apport,MATCH($AF$4,'Jan 2020 Apport'!$3:$3,0),FALSE)*VLOOKUP(A34,Apport,MATCH($AF$3,'Jan 2020 Apport'!$3:$3,0),FALSE)</f>
        <v>47720</v>
      </c>
      <c r="AG34" s="114">
        <f t="shared" si="7"/>
        <v>96970.214719999989</v>
      </c>
      <c r="AH34" s="114">
        <f t="shared" si="8"/>
        <v>136855.76759999999</v>
      </c>
      <c r="AI34" s="114">
        <f t="shared" si="9"/>
        <v>79803.727550000011</v>
      </c>
      <c r="AJ34" s="3">
        <f>VLOOKUP(A34,Apport,MATCH($AJ$4,'Jan 2020 Apport'!$3:$3,0),FALSE)</f>
        <v>237474.9</v>
      </c>
      <c r="AK34" s="3">
        <f>VLOOKUP(A34,Apport,MATCH($AK$4,'Jan 2020 Apport'!$3:$3,0),FALSE)</f>
        <v>2.242</v>
      </c>
      <c r="AL34" s="170">
        <f t="shared" si="10"/>
        <v>2207331.87</v>
      </c>
      <c r="AM34" s="170">
        <f>VLOOKUP(A34,Apport,MATCH($AM$4,'Jan 2020 Apport'!$3:$3,0),FALSE)</f>
        <v>27088.84</v>
      </c>
      <c r="AN34" s="170">
        <f>VLOOKUP(A34,Apport,MATCH($AN$4,'Jan 2020 Apport'!$3:$3,0),FALSE)</f>
        <v>12090.46</v>
      </c>
      <c r="AO34" s="170">
        <v>659.06</v>
      </c>
      <c r="AP34" s="170">
        <v>0</v>
      </c>
      <c r="AQ34" s="170">
        <v>0</v>
      </c>
      <c r="AR34" s="170">
        <v>923.55</v>
      </c>
    </row>
    <row r="35" spans="1:44">
      <c r="A35" s="2" t="s">
        <v>1230</v>
      </c>
      <c r="B35" s="2" t="s">
        <v>1231</v>
      </c>
      <c r="C35" s="2" t="s">
        <v>1411</v>
      </c>
      <c r="D35" s="171">
        <f t="shared" si="13"/>
        <v>0</v>
      </c>
      <c r="E35" s="67">
        <f>VLOOKUP(A35,Apport,MATCH($E$2,'Jan 2020 Apport'!$3:$3,0),FALSE)+VLOOKUP(A35,Apport,MATCH($E$3,'Jan 2020 Apport'!$3:$3,0),FALSE)+VLOOKUP(A35,Apport,MATCH($E$4,'Jan 2020 Apport'!$3:$3,0),FALSE)</f>
        <v>0</v>
      </c>
      <c r="F35" s="171">
        <f t="shared" si="14"/>
        <v>0</v>
      </c>
      <c r="G35" s="170">
        <f>VLOOKUP(A35,Apport,MATCH($G$3,'Jan 2020 Apport'!$3:$3,0),FALSE)+VLOOKUP(A35,Apport,MATCH($G$4,'Jan 2020 Apport'!$3:$3,0),FALSE)</f>
        <v>0</v>
      </c>
      <c r="H35" s="170">
        <f>VLOOKUP(A35,Apport,MATCH($H$4,'Jan 2020 Apport'!$3:$3,0),FALSE)</f>
        <v>0</v>
      </c>
      <c r="I35" s="170">
        <f t="shared" si="16"/>
        <v>0</v>
      </c>
      <c r="J35" s="170">
        <f>VLOOKUP(A35,Apport,MATCH($J$4,'Jan 2020 Apport'!$3:$3,0),FALSE)</f>
        <v>0</v>
      </c>
      <c r="K35" s="170">
        <f>VLOOKUP(A35,Apport,MATCH($K$4,'Jan 2020 Apport'!$3:$3,0),FALSE)</f>
        <v>0</v>
      </c>
      <c r="L35" s="170">
        <f t="shared" si="15"/>
        <v>0</v>
      </c>
      <c r="M35" s="170">
        <f>VLOOKUP(A35,Apport,MATCH($M$4,'Jan 2020 Apport'!$3:$3,0),FALSE)</f>
        <v>0</v>
      </c>
      <c r="N35" s="170">
        <f>VLOOKUP(A35,Apport,MATCH($N$4,'Jan 2020 Apport'!$3:$3,0),FALSE)</f>
        <v>0</v>
      </c>
      <c r="O35" s="170">
        <f>VLOOKUP(A35,Apport,MATCH($O$4,'Jan 2020 Apport'!$3:$3,0),FALSE)</f>
        <v>0</v>
      </c>
      <c r="P35" s="174">
        <f>VLOOKUP(A35,Apport,MATCH($P$4,'Jan 2020 Apport'!$3:$3,0),FALSE)</f>
        <v>0</v>
      </c>
      <c r="Q35" s="174">
        <f>VLOOKUP(A35,Apport,MATCH($Q$4,'Jan 2020 Apport'!$3:$3,0),FALSE)</f>
        <v>0</v>
      </c>
      <c r="R35">
        <f>VLOOKUP(A35,Apport,MATCH($R$4,'Jan 2020 Apport'!$3:$3,0),FALSE)</f>
        <v>0</v>
      </c>
      <c r="S35">
        <f>VLOOKUP(A35,Apport,MATCH($S$4,'Jan 2020 Apport'!$3:$3,0),FALSE)</f>
        <v>0</v>
      </c>
      <c r="T35">
        <f>VLOOKUP(A35,Apport,MATCH($T$4,'Jan 2020 Apport'!$3:$3,0),FALSE)</f>
        <v>0</v>
      </c>
      <c r="U35" s="185">
        <f>IFERROR(VLOOKUP(A35,Apport,MATCH($U$4,'Jan 2020 Apport'!$3:$3,0),FALSE)/R35,0)</f>
        <v>0</v>
      </c>
      <c r="V35" s="67">
        <f>IFERROR(((VLOOKUP(A35,Apport,MATCH($V$4,'Jan 2020 Apport'!$3:$3,0),FALSE)+VLOOKUP(A35,Apport,MATCH($V$3,'Jan 2020 Apport'!$3:$3,0),FALSE))/(S35+T35)),0)</f>
        <v>0</v>
      </c>
      <c r="W35" s="67">
        <f t="shared" si="6"/>
        <v>0</v>
      </c>
      <c r="X35">
        <f>IF(D35=0,0,VLOOKUP(A35,Apport,MATCH($X$4,'Jan 2020 Apport'!$3:$3,0),FALSE))</f>
        <v>0</v>
      </c>
      <c r="Y35">
        <f>IF(D35=0,0,VLOOKUP(A35,Apport,MATCH($Y$4,'Jan 2020 Apport'!$3:$3,0),FALSE))</f>
        <v>0</v>
      </c>
      <c r="Z35">
        <f>IF(D35=0,0,VLOOKUP(A35,Apport,MATCH($Z$4,'Jan 2020 Apport'!$3:$3,0),FALSE))</f>
        <v>0</v>
      </c>
      <c r="AA35" s="114">
        <f>(VLOOKUP(A35,Apport,MATCH($AA$4,'Jan 2020 Apport'!$3:$3,0),FALSE)+VLOOKUP(A35,Apport,MATCH($AA$3,'Jan 2020 Apport'!$3:$3,0),FALSE))*VLOOKUP(A35,Apport,MATCH($AA$2,'Jan 2020 Apport'!$3:$3,0),FALSE)</f>
        <v>0</v>
      </c>
      <c r="AB35" s="114">
        <f>VLOOKUP(A35,Apport,MATCH($AB$4,'Jan 2020 Apport'!$3:$3,0),FALSE)*VLOOKUP(A35,Apport,MATCH($AB$3,'Jan 2020 Apport'!$3:$3,0),FALSE)</f>
        <v>0</v>
      </c>
      <c r="AC35" s="114">
        <f>VLOOKUP(A35,Apport,MATCH($AC$4,'Jan 2020 Apport'!$3:$3,0),FALSE)</f>
        <v>0</v>
      </c>
      <c r="AD35" s="114">
        <f>VLOOKUP(A35,Apport,MATCH($AD$4,'Jan 2020 Apport'!$3:$3,0),FALSE)*VLOOKUP(A35,Apport,MATCH($AD$3,'Jan 2020 Apport'!$3:$3,0),FALSE)</f>
        <v>0</v>
      </c>
      <c r="AE35" s="114">
        <f>VLOOKUP(A35,Apport,MATCH($AE$4,'Jan 2020 Apport'!$3:$3,0),FALSE)</f>
        <v>0</v>
      </c>
      <c r="AF35" s="114">
        <f>VLOOKUP(A35,Apport,MATCH($AF$4,'Jan 2020 Apport'!$3:$3,0),FALSE)*VLOOKUP(A35,Apport,MATCH($AF$3,'Jan 2020 Apport'!$3:$3,0),FALSE)</f>
        <v>0</v>
      </c>
      <c r="AG35" s="114">
        <f t="shared" si="7"/>
        <v>0</v>
      </c>
      <c r="AH35" s="114">
        <f t="shared" si="8"/>
        <v>0</v>
      </c>
      <c r="AI35" s="114">
        <f t="shared" si="9"/>
        <v>0</v>
      </c>
      <c r="AJ35" s="3">
        <f>VLOOKUP(A35,Apport,MATCH($AJ$4,'Jan 2020 Apport'!$3:$3,0),FALSE)</f>
        <v>0</v>
      </c>
      <c r="AK35" s="3">
        <f>VLOOKUP(A35,Apport,MATCH($AK$4,'Jan 2020 Apport'!$3:$3,0),FALSE)</f>
        <v>0</v>
      </c>
      <c r="AL35" s="170">
        <f t="shared" si="10"/>
        <v>0</v>
      </c>
      <c r="AM35" s="170">
        <f>VLOOKUP(A35,Apport,MATCH($AM$4,'Jan 2020 Apport'!$3:$3,0),FALSE)</f>
        <v>0</v>
      </c>
      <c r="AN35" s="170">
        <f>VLOOKUP(A35,Apport,MATCH($AN$4,'Jan 2020 Apport'!$3:$3,0),FALSE)</f>
        <v>0</v>
      </c>
      <c r="AO35" s="170">
        <v>0</v>
      </c>
      <c r="AP35" s="170">
        <v>0</v>
      </c>
      <c r="AQ35" s="170">
        <v>0</v>
      </c>
      <c r="AR35" s="170">
        <v>0</v>
      </c>
    </row>
    <row r="36" spans="1:44">
      <c r="A36" s="2" t="s">
        <v>55</v>
      </c>
      <c r="B36" s="2" t="s">
        <v>56</v>
      </c>
      <c r="C36" s="2" t="s">
        <v>1411</v>
      </c>
      <c r="D36" s="171">
        <f t="shared" si="13"/>
        <v>198880405.49000001</v>
      </c>
      <c r="E36" s="67">
        <f>VLOOKUP(A36,Apport,MATCH($E$2,'Jan 2020 Apport'!$3:$3,0),FALSE)+VLOOKUP(A36,Apport,MATCH($E$3,'Jan 2020 Apport'!$3:$3,0),FALSE)+VLOOKUP(A36,Apport,MATCH($E$4,'Jan 2020 Apport'!$3:$3,0),FALSE)</f>
        <v>12522177.91</v>
      </c>
      <c r="F36" s="171">
        <f t="shared" si="14"/>
        <v>186358227.58000001</v>
      </c>
      <c r="G36" s="170">
        <f>VLOOKUP(A36,Apport,MATCH($G$3,'Jan 2020 Apport'!$3:$3,0),FALSE)+VLOOKUP(A36,Apport,MATCH($G$4,'Jan 2020 Apport'!$3:$3,0),FALSE)</f>
        <v>25741977.550000001</v>
      </c>
      <c r="H36" s="170">
        <f>VLOOKUP(A36,Apport,MATCH($H$4,'Jan 2020 Apport'!$3:$3,0),FALSE)</f>
        <v>1062789.1299999999</v>
      </c>
      <c r="I36" s="170">
        <f t="shared" si="16"/>
        <v>26804766.68</v>
      </c>
      <c r="J36" s="170">
        <f>VLOOKUP(A36,Apport,MATCH($J$4,'Jan 2020 Apport'!$3:$3,0),FALSE)</f>
        <v>10631077.533326644</v>
      </c>
      <c r="K36" s="170">
        <f>VLOOKUP(A36,Apport,MATCH($K$4,'Jan 2020 Apport'!$3:$3,0),FALSE)</f>
        <v>1271734.8500000001</v>
      </c>
      <c r="L36" s="170">
        <f t="shared" si="15"/>
        <v>11902812.383326644</v>
      </c>
      <c r="M36" s="170">
        <f>VLOOKUP(A36,Apport,MATCH($M$4,'Jan 2020 Apport'!$3:$3,0),FALSE)</f>
        <v>6959338.0599999996</v>
      </c>
      <c r="N36" s="170">
        <f>VLOOKUP(A36,Apport,MATCH($N$4,'Jan 2020 Apport'!$3:$3,0),FALSE)</f>
        <v>5062888.07</v>
      </c>
      <c r="O36" s="170">
        <f>VLOOKUP(A36,Apport,MATCH($O$4,'Jan 2020 Apport'!$3:$3,0),FALSE)</f>
        <v>648645.51</v>
      </c>
      <c r="P36" s="174">
        <f>VLOOKUP(A36,Apport,MATCH($P$4,'Jan 2020 Apport'!$3:$3,0),FALSE)</f>
        <v>11148463.640000001</v>
      </c>
      <c r="Q36" s="174">
        <f>VLOOKUP(A36,Apport,MATCH($Q$4,'Jan 2020 Apport'!$3:$3,0),FALSE)</f>
        <v>31701529.526576102</v>
      </c>
      <c r="R36">
        <f>VLOOKUP(A36,Apport,MATCH($R$4,'Jan 2020 Apport'!$3:$3,0),FALSE)</f>
        <v>0</v>
      </c>
      <c r="S36">
        <f>VLOOKUP(A36,Apport,MATCH($S$4,'Jan 2020 Apport'!$3:$3,0),FALSE)</f>
        <v>205</v>
      </c>
      <c r="T36">
        <f>VLOOKUP(A36,Apport,MATCH($T$4,'Jan 2020 Apport'!$3:$3,0),FALSE)</f>
        <v>1180</v>
      </c>
      <c r="U36" s="185">
        <f>IFERROR(VLOOKUP(A36,Apport,MATCH($U$4,'Jan 2020 Apport'!$3:$3,0),FALSE)/R36,0)</f>
        <v>0</v>
      </c>
      <c r="V36" s="67">
        <f>IFERROR(((VLOOKUP(A36,Apport,MATCH($V$4,'Jan 2020 Apport'!$3:$3,0),FALSE)+VLOOKUP(A36,Apport,MATCH($V$3,'Jan 2020 Apport'!$3:$3,0),FALSE))/(S36+T36)),0)</f>
        <v>9041.2836895306864</v>
      </c>
      <c r="W36" s="67">
        <f t="shared" si="6"/>
        <v>8425.830127707326</v>
      </c>
      <c r="X36">
        <f>IF(D36=0,0,VLOOKUP(A36,Apport,MATCH($X$4,'Jan 2020 Apport'!$3:$3,0),FALSE))</f>
        <v>4.8578999999999997E-2</v>
      </c>
      <c r="Y36">
        <f>IF(D36=0,0,VLOOKUP(A36,Apport,MATCH($Y$4,'Jan 2020 Apport'!$3:$3,0),FALSE))</f>
        <v>4.0270000000000002E-3</v>
      </c>
      <c r="Z36">
        <f>IF(D36=0,0,VLOOKUP(A36,Apport,MATCH($Z$4,'Jan 2020 Apport'!$3:$3,0),FALSE))</f>
        <v>1.7100000000000001E-2</v>
      </c>
      <c r="AA36" s="114">
        <f>(VLOOKUP(A36,Apport,MATCH($AA$4,'Jan 2020 Apport'!$3:$3,0),FALSE)+VLOOKUP(A36,Apport,MATCH($AA$3,'Jan 2020 Apport'!$3:$3,0),FALSE))*VLOOKUP(A36,Apport,MATCH($AA$2,'Jan 2020 Apport'!$3:$3,0),FALSE)</f>
        <v>69129.013000000006</v>
      </c>
      <c r="AB36" s="114">
        <f>VLOOKUP(A36,Apport,MATCH($AB$4,'Jan 2020 Apport'!$3:$3,0),FALSE)*VLOOKUP(A36,Apport,MATCH($AB$3,'Jan 2020 Apport'!$3:$3,0),FALSE)</f>
        <v>70511.199999999997</v>
      </c>
      <c r="AC36" s="114">
        <f>VLOOKUP(A36,Apport,MATCH($AC$4,'Jan 2020 Apport'!$3:$3,0),FALSE)</f>
        <v>96805</v>
      </c>
      <c r="AD36" s="114">
        <f>VLOOKUP(A36,Apport,MATCH($AD$4,'Jan 2020 Apport'!$3:$3,0),FALSE)*VLOOKUP(A36,Apport,MATCH($AD$3,'Jan 2020 Apport'!$3:$3,0),FALSE)</f>
        <v>104665.46</v>
      </c>
      <c r="AE36" s="114">
        <f>VLOOKUP(A36,Apport,MATCH($AE$4,'Jan 2020 Apport'!$3:$3,0),FALSE)</f>
        <v>46784.33</v>
      </c>
      <c r="AF36" s="114">
        <f>VLOOKUP(A36,Apport,MATCH($AF$4,'Jan 2020 Apport'!$3:$3,0),FALSE)*VLOOKUP(A36,Apport,MATCH($AF$3,'Jan 2020 Apport'!$3:$3,0),FALSE)</f>
        <v>50583.200000000004</v>
      </c>
      <c r="AG36" s="114">
        <f t="shared" si="7"/>
        <v>101910.8196032</v>
      </c>
      <c r="AH36" s="114">
        <f t="shared" si="8"/>
        <v>144152.332536</v>
      </c>
      <c r="AI36" s="114">
        <f t="shared" si="9"/>
        <v>83263.332110000018</v>
      </c>
      <c r="AJ36" s="3">
        <f>VLOOKUP(A36,Apport,MATCH($AJ$4,'Jan 2020 Apport'!$3:$3,0),FALSE)</f>
        <v>26905718.789999999</v>
      </c>
      <c r="AK36" s="3">
        <f>VLOOKUP(A36,Apport,MATCH($AK$4,'Jan 2020 Apport'!$3:$3,0),FALSE)</f>
        <v>456.50400000000002</v>
      </c>
      <c r="AL36" s="170">
        <f t="shared" si="10"/>
        <v>252672616.38332665</v>
      </c>
      <c r="AM36" s="170">
        <f>VLOOKUP(A36,Apport,MATCH($AM$4,'Jan 2020 Apport'!$3:$3,0),FALSE)</f>
        <v>3685495.04</v>
      </c>
      <c r="AN36" s="170">
        <f>VLOOKUP(A36,Apport,MATCH($AN$4,'Jan 2020 Apport'!$3:$3,0),FALSE)</f>
        <v>1065474.96</v>
      </c>
      <c r="AO36" s="170">
        <v>102312.91999999998</v>
      </c>
      <c r="AP36" s="170">
        <v>48260.76</v>
      </c>
      <c r="AQ36" s="170">
        <v>6331.72</v>
      </c>
      <c r="AR36" s="170">
        <v>199956.78</v>
      </c>
    </row>
    <row r="37" spans="1:44">
      <c r="A37" s="2" t="s">
        <v>57</v>
      </c>
      <c r="B37" s="2" t="s">
        <v>58</v>
      </c>
      <c r="C37" s="2" t="s">
        <v>1411</v>
      </c>
      <c r="D37" s="171">
        <f t="shared" si="13"/>
        <v>17532232.75</v>
      </c>
      <c r="E37" s="67">
        <f>VLOOKUP(A37,Apport,MATCH($E$2,'Jan 2020 Apport'!$3:$3,0),FALSE)+VLOOKUP(A37,Apport,MATCH($E$3,'Jan 2020 Apport'!$3:$3,0),FALSE)+VLOOKUP(A37,Apport,MATCH($E$4,'Jan 2020 Apport'!$3:$3,0),FALSE)</f>
        <v>425030.8</v>
      </c>
      <c r="F37" s="171">
        <f t="shared" si="14"/>
        <v>17107201.949999999</v>
      </c>
      <c r="G37" s="170">
        <f>VLOOKUP(A37,Apport,MATCH($G$3,'Jan 2020 Apport'!$3:$3,0),FALSE)+VLOOKUP(A37,Apport,MATCH($G$4,'Jan 2020 Apport'!$3:$3,0),FALSE)</f>
        <v>1597193.45</v>
      </c>
      <c r="H37" s="170">
        <f>VLOOKUP(A37,Apport,MATCH($H$4,'Jan 2020 Apport'!$3:$3,0),FALSE)</f>
        <v>30054.95</v>
      </c>
      <c r="I37" s="170">
        <f t="shared" si="16"/>
        <v>1627248.4</v>
      </c>
      <c r="J37" s="170">
        <f>VLOOKUP(A37,Apport,MATCH($J$4,'Jan 2020 Apport'!$3:$3,0),FALSE)</f>
        <v>1152906.3110840498</v>
      </c>
      <c r="K37" s="170">
        <f>VLOOKUP(A37,Apport,MATCH($K$4,'Jan 2020 Apport'!$3:$3,0),FALSE)</f>
        <v>0</v>
      </c>
      <c r="L37" s="170">
        <f t="shared" si="15"/>
        <v>1152906.3110840498</v>
      </c>
      <c r="M37" s="170">
        <f>VLOOKUP(A37,Apport,MATCH($M$4,'Jan 2020 Apport'!$3:$3,0),FALSE)</f>
        <v>227457.56</v>
      </c>
      <c r="N37" s="170">
        <f>VLOOKUP(A37,Apport,MATCH($N$4,'Jan 2020 Apport'!$3:$3,0),FALSE)</f>
        <v>0</v>
      </c>
      <c r="O37" s="170">
        <f>VLOOKUP(A37,Apport,MATCH($O$4,'Jan 2020 Apport'!$3:$3,0),FALSE)</f>
        <v>57918.37</v>
      </c>
      <c r="P37" s="174">
        <f>VLOOKUP(A37,Apport,MATCH($P$4,'Jan 2020 Apport'!$3:$3,0),FALSE)</f>
        <v>613365.26</v>
      </c>
      <c r="Q37" s="174">
        <f>VLOOKUP(A37,Apport,MATCH($Q$4,'Jan 2020 Apport'!$3:$3,0),FALSE)</f>
        <v>2539328.8110050997</v>
      </c>
      <c r="R37">
        <f>VLOOKUP(A37,Apport,MATCH($R$4,'Jan 2020 Apport'!$3:$3,0),FALSE)</f>
        <v>0</v>
      </c>
      <c r="S37">
        <f>VLOOKUP(A37,Apport,MATCH($S$4,'Jan 2020 Apport'!$3:$3,0),FALSE)</f>
        <v>9</v>
      </c>
      <c r="T37">
        <f>VLOOKUP(A37,Apport,MATCH($T$4,'Jan 2020 Apport'!$3:$3,0),FALSE)</f>
        <v>38</v>
      </c>
      <c r="U37" s="185">
        <f>IFERROR(VLOOKUP(A37,Apport,MATCH($U$4,'Jan 2020 Apport'!$3:$3,0),FALSE)/R37,0)</f>
        <v>0</v>
      </c>
      <c r="V37" s="67">
        <f>IFERROR(((VLOOKUP(A37,Apport,MATCH($V$4,'Jan 2020 Apport'!$3:$3,0),FALSE)+VLOOKUP(A37,Apport,MATCH($V$3,'Jan 2020 Apport'!$3:$3,0),FALSE))/(S37+T37)),0)</f>
        <v>9043.2085106382983</v>
      </c>
      <c r="W37" s="67">
        <f t="shared" si="6"/>
        <v>8425.830127707326</v>
      </c>
      <c r="X37">
        <f>IF(D37=0,0,VLOOKUP(A37,Apport,MATCH($X$4,'Jan 2020 Apport'!$3:$3,0),FALSE))</f>
        <v>4.8578999999999997E-2</v>
      </c>
      <c r="Y37">
        <f>IF(D37=0,0,VLOOKUP(A37,Apport,MATCH($Y$4,'Jan 2020 Apport'!$3:$3,0),FALSE))</f>
        <v>4.0270000000000002E-3</v>
      </c>
      <c r="Z37">
        <f>IF(D37=0,0,VLOOKUP(A37,Apport,MATCH($Z$4,'Jan 2020 Apport'!$3:$3,0),FALSE))</f>
        <v>1.7100000000000001E-2</v>
      </c>
      <c r="AA37" s="114">
        <f>(VLOOKUP(A37,Apport,MATCH($AA$4,'Jan 2020 Apport'!$3:$3,0),FALSE)+VLOOKUP(A37,Apport,MATCH($AA$3,'Jan 2020 Apport'!$3:$3,0),FALSE))*VLOOKUP(A37,Apport,MATCH($AA$2,'Jan 2020 Apport'!$3:$3,0),FALSE)</f>
        <v>69129.013000000006</v>
      </c>
      <c r="AB37" s="114">
        <f>VLOOKUP(A37,Apport,MATCH($AB$4,'Jan 2020 Apport'!$3:$3,0),FALSE)*VLOOKUP(A37,Apport,MATCH($AB$3,'Jan 2020 Apport'!$3:$3,0),FALSE)</f>
        <v>70511.199999999997</v>
      </c>
      <c r="AC37" s="114">
        <f>VLOOKUP(A37,Apport,MATCH($AC$4,'Jan 2020 Apport'!$3:$3,0),FALSE)</f>
        <v>96805</v>
      </c>
      <c r="AD37" s="114">
        <f>VLOOKUP(A37,Apport,MATCH($AD$4,'Jan 2020 Apport'!$3:$3,0),FALSE)*VLOOKUP(A37,Apport,MATCH($AD$3,'Jan 2020 Apport'!$3:$3,0),FALSE)</f>
        <v>104665.46</v>
      </c>
      <c r="AE37" s="114">
        <f>VLOOKUP(A37,Apport,MATCH($AE$4,'Jan 2020 Apport'!$3:$3,0),FALSE)</f>
        <v>46784.33</v>
      </c>
      <c r="AF37" s="114">
        <f>VLOOKUP(A37,Apport,MATCH($AF$4,'Jan 2020 Apport'!$3:$3,0),FALSE)*VLOOKUP(A37,Apport,MATCH($AF$3,'Jan 2020 Apport'!$3:$3,0),FALSE)</f>
        <v>50583.200000000004</v>
      </c>
      <c r="AG37" s="114">
        <f t="shared" si="7"/>
        <v>101910.8196032</v>
      </c>
      <c r="AH37" s="114">
        <f t="shared" si="8"/>
        <v>144152.332536</v>
      </c>
      <c r="AI37" s="114">
        <f t="shared" si="9"/>
        <v>83263.332110000018</v>
      </c>
      <c r="AJ37" s="3">
        <f>VLOOKUP(A37,Apport,MATCH($AJ$4,'Jan 2020 Apport'!$3:$3,0),FALSE)</f>
        <v>2522227.96</v>
      </c>
      <c r="AK37" s="3">
        <f>VLOOKUP(A37,Apport,MATCH($AK$4,'Jan 2020 Apport'!$3:$3,0),FALSE)</f>
        <v>37.787999999999997</v>
      </c>
      <c r="AL37" s="170">
        <f t="shared" si="10"/>
        <v>20597763.391084049</v>
      </c>
      <c r="AM37" s="170">
        <f>VLOOKUP(A37,Apport,MATCH($AM$4,'Jan 2020 Apport'!$3:$3,0),FALSE)</f>
        <v>0</v>
      </c>
      <c r="AN37" s="170">
        <f>VLOOKUP(A37,Apport,MATCH($AN$4,'Jan 2020 Apport'!$3:$3,0),FALSE)</f>
        <v>97651.45</v>
      </c>
      <c r="AO37" s="170">
        <v>2186.48</v>
      </c>
      <c r="AP37" s="170">
        <v>1028.5999999999999</v>
      </c>
      <c r="AQ37" s="170">
        <v>558.67999999999995</v>
      </c>
      <c r="AR37" s="170">
        <v>11921.14</v>
      </c>
    </row>
    <row r="38" spans="1:44">
      <c r="A38" s="2" t="s">
        <v>59</v>
      </c>
      <c r="B38" s="2" t="s">
        <v>60</v>
      </c>
      <c r="C38" s="2" t="s">
        <v>1411</v>
      </c>
      <c r="D38" s="171">
        <f t="shared" si="13"/>
        <v>15027607.640000001</v>
      </c>
      <c r="E38" s="67">
        <f>VLOOKUP(A38,Apport,MATCH($E$2,'Jan 2020 Apport'!$3:$3,0),FALSE)+VLOOKUP(A38,Apport,MATCH($E$3,'Jan 2020 Apport'!$3:$3,0),FALSE)+VLOOKUP(A38,Apport,MATCH($E$4,'Jan 2020 Apport'!$3:$3,0),FALSE)</f>
        <v>368984.83</v>
      </c>
      <c r="F38" s="171">
        <f t="shared" si="14"/>
        <v>14658622.810000001</v>
      </c>
      <c r="G38" s="170">
        <f>VLOOKUP(A38,Apport,MATCH($G$3,'Jan 2020 Apport'!$3:$3,0),FALSE)+VLOOKUP(A38,Apport,MATCH($G$4,'Jan 2020 Apport'!$3:$3,0),FALSE)</f>
        <v>1866629</v>
      </c>
      <c r="H38" s="170">
        <f>VLOOKUP(A38,Apport,MATCH($H$4,'Jan 2020 Apport'!$3:$3,0),FALSE)</f>
        <v>20589.16</v>
      </c>
      <c r="I38" s="170">
        <f t="shared" si="16"/>
        <v>1887218.16</v>
      </c>
      <c r="J38" s="170">
        <f>VLOOKUP(A38,Apport,MATCH($J$4,'Jan 2020 Apport'!$3:$3,0),FALSE)</f>
        <v>0</v>
      </c>
      <c r="K38" s="170">
        <f>VLOOKUP(A38,Apport,MATCH($K$4,'Jan 2020 Apport'!$3:$3,0),FALSE)</f>
        <v>0</v>
      </c>
      <c r="L38" s="170">
        <f t="shared" si="15"/>
        <v>0</v>
      </c>
      <c r="M38" s="170">
        <f>VLOOKUP(A38,Apport,MATCH($M$4,'Jan 2020 Apport'!$3:$3,0),FALSE)</f>
        <v>249067.95</v>
      </c>
      <c r="N38" s="170">
        <f>VLOOKUP(A38,Apport,MATCH($N$4,'Jan 2020 Apport'!$3:$3,0),FALSE)</f>
        <v>0</v>
      </c>
      <c r="O38" s="170">
        <f>VLOOKUP(A38,Apport,MATCH($O$4,'Jan 2020 Apport'!$3:$3,0),FALSE)</f>
        <v>49979.49</v>
      </c>
      <c r="P38" s="174">
        <f>VLOOKUP(A38,Apport,MATCH($P$4,'Jan 2020 Apport'!$3:$3,0),FALSE)</f>
        <v>680906.96</v>
      </c>
      <c r="Q38" s="174">
        <f>VLOOKUP(A38,Apport,MATCH($Q$4,'Jan 2020 Apport'!$3:$3,0),FALSE)</f>
        <v>2175315.4610027997</v>
      </c>
      <c r="R38">
        <f>VLOOKUP(A38,Apport,MATCH($R$4,'Jan 2020 Apport'!$3:$3,0),FALSE)</f>
        <v>0</v>
      </c>
      <c r="S38">
        <f>VLOOKUP(A38,Apport,MATCH($S$4,'Jan 2020 Apport'!$3:$3,0),FALSE)</f>
        <v>0</v>
      </c>
      <c r="T38">
        <f>VLOOKUP(A38,Apport,MATCH($T$4,'Jan 2020 Apport'!$3:$3,0),FALSE)</f>
        <v>40</v>
      </c>
      <c r="U38" s="185">
        <f>IFERROR(VLOOKUP(A38,Apport,MATCH($U$4,'Jan 2020 Apport'!$3:$3,0),FALSE)/R38,0)</f>
        <v>0</v>
      </c>
      <c r="V38" s="67">
        <f>IFERROR(((VLOOKUP(A38,Apport,MATCH($V$4,'Jan 2020 Apport'!$3:$3,0),FALSE)+VLOOKUP(A38,Apport,MATCH($V$3,'Jan 2020 Apport'!$3:$3,0),FALSE))/(S38+T38)),0)</f>
        <v>9224.62075</v>
      </c>
      <c r="W38" s="67">
        <f t="shared" si="6"/>
        <v>8426.6411691135199</v>
      </c>
      <c r="X38">
        <f>IF(D38=0,0,VLOOKUP(A38,Apport,MATCH($X$4,'Jan 2020 Apport'!$3:$3,0),FALSE))</f>
        <v>4.8578999999999997E-2</v>
      </c>
      <c r="Y38">
        <f>IF(D38=0,0,VLOOKUP(A38,Apport,MATCH($Y$4,'Jan 2020 Apport'!$3:$3,0),FALSE))</f>
        <v>4.0270000000000002E-3</v>
      </c>
      <c r="Z38">
        <f>IF(D38=0,0,VLOOKUP(A38,Apport,MATCH($Z$4,'Jan 2020 Apport'!$3:$3,0),FALSE))</f>
        <v>1.7100000000000001E-2</v>
      </c>
      <c r="AA38" s="114">
        <f>(VLOOKUP(A38,Apport,MATCH($AA$4,'Jan 2020 Apport'!$3:$3,0),FALSE)+VLOOKUP(A38,Apport,MATCH($AA$3,'Jan 2020 Apport'!$3:$3,0),FALSE))*VLOOKUP(A38,Apport,MATCH($AA$2,'Jan 2020 Apport'!$3:$3,0),FALSE)</f>
        <v>71737.655000000013</v>
      </c>
      <c r="AB38" s="114">
        <f>VLOOKUP(A38,Apport,MATCH($AB$4,'Jan 2020 Apport'!$3:$3,0),FALSE)*VLOOKUP(A38,Apport,MATCH($AB$3,'Jan 2020 Apport'!$3:$3,0),FALSE)</f>
        <v>70511.199999999997</v>
      </c>
      <c r="AC38" s="114">
        <f>VLOOKUP(A38,Apport,MATCH($AC$4,'Jan 2020 Apport'!$3:$3,0),FALSE)</f>
        <v>96805</v>
      </c>
      <c r="AD38" s="114">
        <f>VLOOKUP(A38,Apport,MATCH($AD$4,'Jan 2020 Apport'!$3:$3,0),FALSE)*VLOOKUP(A38,Apport,MATCH($AD$3,'Jan 2020 Apport'!$3:$3,0),FALSE)</f>
        <v>104665.46</v>
      </c>
      <c r="AE38" s="114">
        <f>VLOOKUP(A38,Apport,MATCH($AE$4,'Jan 2020 Apport'!$3:$3,0),FALSE)</f>
        <v>46784.33</v>
      </c>
      <c r="AF38" s="114">
        <f>VLOOKUP(A38,Apport,MATCH($AF$4,'Jan 2020 Apport'!$3:$3,0),FALSE)*VLOOKUP(A38,Apport,MATCH($AF$3,'Jan 2020 Apport'!$3:$3,0),FALSE)</f>
        <v>50583.200000000004</v>
      </c>
      <c r="AG38" s="114">
        <f t="shared" si="7"/>
        <v>101927.514912</v>
      </c>
      <c r="AH38" s="114">
        <f t="shared" si="8"/>
        <v>144152.332536</v>
      </c>
      <c r="AI38" s="114">
        <f t="shared" si="9"/>
        <v>83263.332110000018</v>
      </c>
      <c r="AJ38" s="3">
        <f>VLOOKUP(A38,Apport,MATCH($AJ$4,'Jan 2020 Apport'!$3:$3,0),FALSE)</f>
        <v>2099932.2000000002</v>
      </c>
      <c r="AK38" s="3">
        <f>VLOOKUP(A38,Apport,MATCH($AK$4,'Jan 2020 Apport'!$3:$3,0),FALSE)</f>
        <v>33.290999999999997</v>
      </c>
      <c r="AL38" s="170">
        <f t="shared" si="10"/>
        <v>17213873.239999998</v>
      </c>
      <c r="AM38" s="170">
        <f>VLOOKUP(A38,Apport,MATCH($AM$4,'Jan 2020 Apport'!$3:$3,0),FALSE)</f>
        <v>0</v>
      </c>
      <c r="AN38" s="170">
        <f>VLOOKUP(A38,Apport,MATCH($AN$4,'Jan 2020 Apport'!$3:$3,0),FALSE)</f>
        <v>85423.46</v>
      </c>
      <c r="AO38" s="170">
        <v>2407.17</v>
      </c>
      <c r="AP38" s="170">
        <v>601.79999999999995</v>
      </c>
      <c r="AQ38" s="170">
        <v>482.64</v>
      </c>
      <c r="AR38" s="170">
        <v>14466.53</v>
      </c>
    </row>
    <row r="39" spans="1:44">
      <c r="A39" s="2" t="s">
        <v>61</v>
      </c>
      <c r="B39" s="2" t="s">
        <v>62</v>
      </c>
      <c r="C39" s="2" t="s">
        <v>1411</v>
      </c>
      <c r="D39" s="171">
        <f t="shared" si="13"/>
        <v>1511588.45</v>
      </c>
      <c r="E39" s="67">
        <f>VLOOKUP(A39,Apport,MATCH($E$2,'Jan 2020 Apport'!$3:$3,0),FALSE)+VLOOKUP(A39,Apport,MATCH($E$3,'Jan 2020 Apport'!$3:$3,0),FALSE)+VLOOKUP(A39,Apport,MATCH($E$4,'Jan 2020 Apport'!$3:$3,0),FALSE)</f>
        <v>0</v>
      </c>
      <c r="F39" s="171">
        <f t="shared" si="14"/>
        <v>1511588.45</v>
      </c>
      <c r="G39" s="170">
        <f>VLOOKUP(A39,Apport,MATCH($G$3,'Jan 2020 Apport'!$3:$3,0),FALSE)+VLOOKUP(A39,Apport,MATCH($G$4,'Jan 2020 Apport'!$3:$3,0),FALSE)</f>
        <v>0</v>
      </c>
      <c r="H39" s="170">
        <f>VLOOKUP(A39,Apport,MATCH($H$4,'Jan 2020 Apport'!$3:$3,0),FALSE)</f>
        <v>0</v>
      </c>
      <c r="I39" s="170">
        <f t="shared" si="16"/>
        <v>0</v>
      </c>
      <c r="J39" s="170">
        <f>VLOOKUP(A39,Apport,MATCH($J$4,'Jan 2020 Apport'!$3:$3,0),FALSE)</f>
        <v>182049.86858936321</v>
      </c>
      <c r="K39" s="170">
        <f>VLOOKUP(A39,Apport,MATCH($K$4,'Jan 2020 Apport'!$3:$3,0),FALSE)</f>
        <v>14978.58</v>
      </c>
      <c r="L39" s="170">
        <f t="shared" si="15"/>
        <v>197028.44858936319</v>
      </c>
      <c r="M39" s="170">
        <f>VLOOKUP(A39,Apport,MATCH($M$4,'Jan 2020 Apport'!$3:$3,0),FALSE)</f>
        <v>49980.81</v>
      </c>
      <c r="N39" s="170">
        <f>VLOOKUP(A39,Apport,MATCH($N$4,'Jan 2020 Apport'!$3:$3,0),FALSE)</f>
        <v>0</v>
      </c>
      <c r="O39" s="170">
        <f>VLOOKUP(A39,Apport,MATCH($O$4,'Jan 2020 Apport'!$3:$3,0),FALSE)</f>
        <v>4483.0200000000004</v>
      </c>
      <c r="P39" s="174">
        <f>VLOOKUP(A39,Apport,MATCH($P$4,'Jan 2020 Apport'!$3:$3,0),FALSE)</f>
        <v>17764.12</v>
      </c>
      <c r="Q39" s="174">
        <f>VLOOKUP(A39,Apport,MATCH($Q$4,'Jan 2020 Apport'!$3:$3,0),FALSE)</f>
        <v>305272.73789310001</v>
      </c>
      <c r="R39">
        <f>VLOOKUP(A39,Apport,MATCH($R$4,'Jan 2020 Apport'!$3:$3,0),FALSE)</f>
        <v>0</v>
      </c>
      <c r="S39">
        <f>VLOOKUP(A39,Apport,MATCH($S$4,'Jan 2020 Apport'!$3:$3,0),FALSE)</f>
        <v>0</v>
      </c>
      <c r="T39">
        <f>VLOOKUP(A39,Apport,MATCH($T$4,'Jan 2020 Apport'!$3:$3,0),FALSE)</f>
        <v>0</v>
      </c>
      <c r="U39" s="185">
        <f>IFERROR(VLOOKUP(A39,Apport,MATCH($U$4,'Jan 2020 Apport'!$3:$3,0),FALSE)/R39,0)</f>
        <v>0</v>
      </c>
      <c r="V39" s="67">
        <f>IFERROR(((VLOOKUP(A39,Apport,MATCH($V$4,'Jan 2020 Apport'!$3:$3,0),FALSE)+VLOOKUP(A39,Apport,MATCH($V$3,'Jan 2020 Apport'!$3:$3,0),FALSE))/(S39+T39)),0)</f>
        <v>0</v>
      </c>
      <c r="W39" s="67">
        <f t="shared" si="6"/>
        <v>8097.2779781130794</v>
      </c>
      <c r="X39">
        <f>IF(D39=0,0,VLOOKUP(A39,Apport,MATCH($X$4,'Jan 2020 Apport'!$3:$3,0),FALSE))</f>
        <v>4.8578999999999997E-2</v>
      </c>
      <c r="Y39">
        <f>IF(D39=0,0,VLOOKUP(A39,Apport,MATCH($Y$4,'Jan 2020 Apport'!$3:$3,0),FALSE))</f>
        <v>4.0270000000000002E-3</v>
      </c>
      <c r="Z39">
        <f>IF(D39=0,0,VLOOKUP(A39,Apport,MATCH($Z$4,'Jan 2020 Apport'!$3:$3,0),FALSE))</f>
        <v>1.7100000000000001E-2</v>
      </c>
      <c r="AA39" s="114">
        <f>(VLOOKUP(A39,Apport,MATCH($AA$4,'Jan 2020 Apport'!$3:$3,0),FALSE)+VLOOKUP(A39,Apport,MATCH($AA$3,'Jan 2020 Apport'!$3:$3,0),FALSE))*VLOOKUP(A39,Apport,MATCH($AA$2,'Jan 2020 Apport'!$3:$3,0),FALSE)</f>
        <v>65216.05</v>
      </c>
      <c r="AB39" s="114">
        <f>VLOOKUP(A39,Apport,MATCH($AB$4,'Jan 2020 Apport'!$3:$3,0),FALSE)*VLOOKUP(A39,Apport,MATCH($AB$3,'Jan 2020 Apport'!$3:$3,0),FALSE)</f>
        <v>66520</v>
      </c>
      <c r="AC39" s="114">
        <f>VLOOKUP(A39,Apport,MATCH($AC$4,'Jan 2020 Apport'!$3:$3,0),FALSE)</f>
        <v>96805</v>
      </c>
      <c r="AD39" s="114">
        <f>VLOOKUP(A39,Apport,MATCH($AD$4,'Jan 2020 Apport'!$3:$3,0),FALSE)*VLOOKUP(A39,Apport,MATCH($AD$3,'Jan 2020 Apport'!$3:$3,0),FALSE)</f>
        <v>98741</v>
      </c>
      <c r="AE39" s="114">
        <f>VLOOKUP(A39,Apport,MATCH($AE$4,'Jan 2020 Apport'!$3:$3,0),FALSE)</f>
        <v>46784.33</v>
      </c>
      <c r="AF39" s="114">
        <f>VLOOKUP(A39,Apport,MATCH($AF$4,'Jan 2020 Apport'!$3:$3,0),FALSE)*VLOOKUP(A39,Apport,MATCH($AF$3,'Jan 2020 Apport'!$3:$3,0),FALSE)</f>
        <v>47720</v>
      </c>
      <c r="AG39" s="114">
        <f t="shared" si="7"/>
        <v>96970.214719999989</v>
      </c>
      <c r="AH39" s="114">
        <f t="shared" si="8"/>
        <v>136855.76759999999</v>
      </c>
      <c r="AI39" s="114">
        <f t="shared" si="9"/>
        <v>79803.727550000011</v>
      </c>
      <c r="AJ39" s="3">
        <f>VLOOKUP(A39,Apport,MATCH($AJ$4,'Jan 2020 Apport'!$3:$3,0),FALSE)</f>
        <v>216761.43</v>
      </c>
      <c r="AK39" s="3">
        <f>VLOOKUP(A39,Apport,MATCH($AK$4,'Jan 2020 Apport'!$3:$3,0),FALSE)</f>
        <v>4.8239999999999998</v>
      </c>
      <c r="AL39" s="170">
        <f t="shared" si="10"/>
        <v>1748102.1485893633</v>
      </c>
      <c r="AM39" s="170">
        <f>VLOOKUP(A39,Apport,MATCH($AM$4,'Jan 2020 Apport'!$3:$3,0),FALSE)</f>
        <v>0</v>
      </c>
      <c r="AN39" s="170">
        <f>VLOOKUP(A39,Apport,MATCH($AN$4,'Jan 2020 Apport'!$3:$3,0),FALSE)</f>
        <v>8916.2800000000007</v>
      </c>
      <c r="AO39" s="170">
        <v>476.99</v>
      </c>
      <c r="AP39" s="170">
        <v>0</v>
      </c>
      <c r="AQ39" s="170">
        <v>41.87</v>
      </c>
      <c r="AR39" s="170">
        <v>0</v>
      </c>
    </row>
    <row r="40" spans="1:44">
      <c r="A40" s="2" t="s">
        <v>63</v>
      </c>
      <c r="B40" s="2" t="s">
        <v>64</v>
      </c>
      <c r="C40" s="2" t="s">
        <v>1411</v>
      </c>
      <c r="D40" s="171">
        <f t="shared" si="13"/>
        <v>26889313.57</v>
      </c>
      <c r="E40" s="67">
        <f>VLOOKUP(A40,Apport,MATCH($E$2,'Jan 2020 Apport'!$3:$3,0),FALSE)+VLOOKUP(A40,Apport,MATCH($E$3,'Jan 2020 Apport'!$3:$3,0),FALSE)+VLOOKUP(A40,Apport,MATCH($E$4,'Jan 2020 Apport'!$3:$3,0),FALSE)</f>
        <v>1853222.87</v>
      </c>
      <c r="F40" s="171">
        <f t="shared" si="14"/>
        <v>25036090.699999999</v>
      </c>
      <c r="G40" s="170">
        <f>VLOOKUP(A40,Apport,MATCH($G$3,'Jan 2020 Apport'!$3:$3,0),FALSE)+VLOOKUP(A40,Apport,MATCH($G$4,'Jan 2020 Apport'!$3:$3,0),FALSE)</f>
        <v>3908343.08</v>
      </c>
      <c r="H40" s="170">
        <f>VLOOKUP(A40,Apport,MATCH($H$4,'Jan 2020 Apport'!$3:$3,0),FALSE)</f>
        <v>140373.32</v>
      </c>
      <c r="I40" s="170">
        <f t="shared" si="16"/>
        <v>4048716.4</v>
      </c>
      <c r="J40" s="170">
        <f>VLOOKUP(A40,Apport,MATCH($J$4,'Jan 2020 Apport'!$3:$3,0),FALSE)</f>
        <v>2059838.3406931995</v>
      </c>
      <c r="K40" s="170">
        <f>VLOOKUP(A40,Apport,MATCH($K$4,'Jan 2020 Apport'!$3:$3,0),FALSE)</f>
        <v>282099.14</v>
      </c>
      <c r="L40" s="170">
        <f t="shared" si="15"/>
        <v>2341937.4806931997</v>
      </c>
      <c r="M40" s="170">
        <f>VLOOKUP(A40,Apport,MATCH($M$4,'Jan 2020 Apport'!$3:$3,0),FALSE)</f>
        <v>679762.85</v>
      </c>
      <c r="N40" s="170">
        <f>VLOOKUP(A40,Apport,MATCH($N$4,'Jan 2020 Apport'!$3:$3,0),FALSE)</f>
        <v>123666.24000000001</v>
      </c>
      <c r="O40" s="170">
        <f>VLOOKUP(A40,Apport,MATCH($O$4,'Jan 2020 Apport'!$3:$3,0),FALSE)</f>
        <v>88232.65</v>
      </c>
      <c r="P40" s="174">
        <f>VLOOKUP(A40,Apport,MATCH($P$4,'Jan 2020 Apport'!$3:$3,0),FALSE)</f>
        <v>124938.18000000001</v>
      </c>
      <c r="Q40" s="174">
        <f>VLOOKUP(A40,Apport,MATCH($Q$4,'Jan 2020 Apport'!$3:$3,0),FALSE)</f>
        <v>6296307.9283790998</v>
      </c>
      <c r="R40">
        <f>VLOOKUP(A40,Apport,MATCH($R$4,'Jan 2020 Apport'!$3:$3,0),FALSE)</f>
        <v>0</v>
      </c>
      <c r="S40">
        <f>VLOOKUP(A40,Apport,MATCH($S$4,'Jan 2020 Apport'!$3:$3,0),FALSE)</f>
        <v>42</v>
      </c>
      <c r="T40">
        <f>VLOOKUP(A40,Apport,MATCH($T$4,'Jan 2020 Apport'!$3:$3,0),FALSE)</f>
        <v>163</v>
      </c>
      <c r="U40" s="185">
        <f>IFERROR(VLOOKUP(A40,Apport,MATCH($U$4,'Jan 2020 Apport'!$3:$3,0),FALSE)/R40,0)</f>
        <v>0</v>
      </c>
      <c r="V40" s="67">
        <f>IFERROR(((VLOOKUP(A40,Apport,MATCH($V$4,'Jan 2020 Apport'!$3:$3,0),FALSE)+VLOOKUP(A40,Apport,MATCH($V$3,'Jan 2020 Apport'!$3:$3,0),FALSE))/(S40+T40)),0)</f>
        <v>9040.1115609756107</v>
      </c>
      <c r="W40" s="67">
        <f t="shared" si="6"/>
        <v>8425.830127707326</v>
      </c>
      <c r="X40">
        <f>IF(D40=0,0,VLOOKUP(A40,Apport,MATCH($X$4,'Jan 2020 Apport'!$3:$3,0),FALSE))</f>
        <v>4.8578999999999997E-2</v>
      </c>
      <c r="Y40">
        <f>IF(D40=0,0,VLOOKUP(A40,Apport,MATCH($Y$4,'Jan 2020 Apport'!$3:$3,0),FALSE))</f>
        <v>4.0270000000000002E-3</v>
      </c>
      <c r="Z40">
        <f>IF(D40=0,0,VLOOKUP(A40,Apport,MATCH($Z$4,'Jan 2020 Apport'!$3:$3,0),FALSE))</f>
        <v>1.7100000000000001E-2</v>
      </c>
      <c r="AA40" s="114">
        <f>(VLOOKUP(A40,Apport,MATCH($AA$4,'Jan 2020 Apport'!$3:$3,0),FALSE)+VLOOKUP(A40,Apport,MATCH($AA$3,'Jan 2020 Apport'!$3:$3,0),FALSE))*VLOOKUP(A40,Apport,MATCH($AA$2,'Jan 2020 Apport'!$3:$3,0),FALSE)</f>
        <v>69129.013000000006</v>
      </c>
      <c r="AB40" s="114">
        <f>VLOOKUP(A40,Apport,MATCH($AB$4,'Jan 2020 Apport'!$3:$3,0),FALSE)*VLOOKUP(A40,Apport,MATCH($AB$3,'Jan 2020 Apport'!$3:$3,0),FALSE)</f>
        <v>70511.199999999997</v>
      </c>
      <c r="AC40" s="114">
        <f>VLOOKUP(A40,Apport,MATCH($AC$4,'Jan 2020 Apport'!$3:$3,0),FALSE)</f>
        <v>96805</v>
      </c>
      <c r="AD40" s="114">
        <f>VLOOKUP(A40,Apport,MATCH($AD$4,'Jan 2020 Apport'!$3:$3,0),FALSE)*VLOOKUP(A40,Apport,MATCH($AD$3,'Jan 2020 Apport'!$3:$3,0),FALSE)</f>
        <v>104665.46</v>
      </c>
      <c r="AE40" s="114">
        <f>VLOOKUP(A40,Apport,MATCH($AE$4,'Jan 2020 Apport'!$3:$3,0),FALSE)</f>
        <v>46784.33</v>
      </c>
      <c r="AF40" s="114">
        <f>VLOOKUP(A40,Apport,MATCH($AF$4,'Jan 2020 Apport'!$3:$3,0),FALSE)*VLOOKUP(A40,Apport,MATCH($AF$3,'Jan 2020 Apport'!$3:$3,0),FALSE)</f>
        <v>50583.200000000004</v>
      </c>
      <c r="AG40" s="114">
        <f t="shared" si="7"/>
        <v>101910.8196032</v>
      </c>
      <c r="AH40" s="114">
        <f t="shared" si="8"/>
        <v>144152.332536</v>
      </c>
      <c r="AI40" s="114">
        <f t="shared" si="9"/>
        <v>83263.332110000018</v>
      </c>
      <c r="AJ40" s="3">
        <f>VLOOKUP(A40,Apport,MATCH($AJ$4,'Jan 2020 Apport'!$3:$3,0),FALSE)</f>
        <v>3650512.28</v>
      </c>
      <c r="AK40" s="3">
        <f>VLOOKUP(A40,Apport,MATCH($AK$4,'Jan 2020 Apport'!$3:$3,0),FALSE)</f>
        <v>56.902999999999999</v>
      </c>
      <c r="AL40" s="170">
        <f t="shared" si="10"/>
        <v>33973145.290693194</v>
      </c>
      <c r="AM40" s="170">
        <f>VLOOKUP(A40,Apport,MATCH($AM$4,'Jan 2020 Apport'!$3:$3,0),FALSE)</f>
        <v>83615.240000000005</v>
      </c>
      <c r="AN40" s="170">
        <f>VLOOKUP(A40,Apport,MATCH($AN$4,'Jan 2020 Apport'!$3:$3,0),FALSE)</f>
        <v>142432.75</v>
      </c>
      <c r="AO40" s="170">
        <v>7340.0400000000009</v>
      </c>
      <c r="AP40" s="170">
        <v>1371.13</v>
      </c>
      <c r="AQ40" s="170">
        <v>879.99</v>
      </c>
      <c r="AR40" s="170">
        <v>29799.71</v>
      </c>
    </row>
    <row r="41" spans="1:44">
      <c r="A41" s="2" t="s">
        <v>65</v>
      </c>
      <c r="B41" s="2" t="s">
        <v>66</v>
      </c>
      <c r="C41" s="2" t="s">
        <v>1411</v>
      </c>
      <c r="D41" s="171">
        <f t="shared" si="13"/>
        <v>224178318.40000001</v>
      </c>
      <c r="E41" s="67">
        <f>VLOOKUP(A41,Apport,MATCH($E$2,'Jan 2020 Apport'!$3:$3,0),FALSE)+VLOOKUP(A41,Apport,MATCH($E$3,'Jan 2020 Apport'!$3:$3,0),FALSE)+VLOOKUP(A41,Apport,MATCH($E$4,'Jan 2020 Apport'!$3:$3,0),FALSE)</f>
        <v>24005920.950000003</v>
      </c>
      <c r="F41" s="171">
        <f t="shared" si="14"/>
        <v>200172397.44999999</v>
      </c>
      <c r="G41" s="170">
        <f>VLOOKUP(A41,Apport,MATCH($G$3,'Jan 2020 Apport'!$3:$3,0),FALSE)+VLOOKUP(A41,Apport,MATCH($G$4,'Jan 2020 Apport'!$3:$3,0),FALSE)</f>
        <v>30966117.77</v>
      </c>
      <c r="H41" s="170">
        <f>VLOOKUP(A41,Apport,MATCH($H$4,'Jan 2020 Apport'!$3:$3,0),FALSE)</f>
        <v>1367771.18</v>
      </c>
      <c r="I41" s="170">
        <f t="shared" si="16"/>
        <v>32333888.949999999</v>
      </c>
      <c r="J41" s="170">
        <f>VLOOKUP(A41,Apport,MATCH($J$4,'Jan 2020 Apport'!$3:$3,0),FALSE)</f>
        <v>16416460.721434686</v>
      </c>
      <c r="K41" s="170">
        <f>VLOOKUP(A41,Apport,MATCH($K$4,'Jan 2020 Apport'!$3:$3,0),FALSE)</f>
        <v>1384065.11</v>
      </c>
      <c r="L41" s="170">
        <f t="shared" si="15"/>
        <v>17800525.831434686</v>
      </c>
      <c r="M41" s="170">
        <f>VLOOKUP(A41,Apport,MATCH($M$4,'Jan 2020 Apport'!$3:$3,0),FALSE)</f>
        <v>8099737.5899999999</v>
      </c>
      <c r="N41" s="170">
        <f>VLOOKUP(A41,Apport,MATCH($N$4,'Jan 2020 Apport'!$3:$3,0),FALSE)</f>
        <v>5913495.0099999998</v>
      </c>
      <c r="O41" s="170">
        <f>VLOOKUP(A41,Apport,MATCH($O$4,'Jan 2020 Apport'!$3:$3,0),FALSE)</f>
        <v>728747.52000000002</v>
      </c>
      <c r="P41" s="174">
        <f>VLOOKUP(A41,Apport,MATCH($P$4,'Jan 2020 Apport'!$3:$3,0),FALSE)</f>
        <v>18856529.77</v>
      </c>
      <c r="Q41" s="174">
        <f>VLOOKUP(A41,Apport,MATCH($Q$4,'Jan 2020 Apport'!$3:$3,0),FALSE)</f>
        <v>29689434.052781999</v>
      </c>
      <c r="R41">
        <f>VLOOKUP(A41,Apport,MATCH($R$4,'Jan 2020 Apport'!$3:$3,0),FALSE)</f>
        <v>635</v>
      </c>
      <c r="S41">
        <f>VLOOKUP(A41,Apport,MATCH($S$4,'Jan 2020 Apport'!$3:$3,0),FALSE)</f>
        <v>136</v>
      </c>
      <c r="T41">
        <f>VLOOKUP(A41,Apport,MATCH($T$4,'Jan 2020 Apport'!$3:$3,0),FALSE)</f>
        <v>1820</v>
      </c>
      <c r="U41" s="185">
        <f>IFERROR(VLOOKUP(A41,Apport,MATCH($U$4,'Jan 2020 Apport'!$3:$3,0),FALSE)/R41,0)</f>
        <v>9951.3078582677172</v>
      </c>
      <c r="V41" s="67">
        <f>IFERROR(((VLOOKUP(A41,Apport,MATCH($V$4,'Jan 2020 Apport'!$3:$3,0),FALSE)+VLOOKUP(A41,Apport,MATCH($V$3,'Jan 2020 Apport'!$3:$3,0),FALSE))/(S41+T41)),0)</f>
        <v>9042.3519734151341</v>
      </c>
      <c r="W41" s="67">
        <f t="shared" si="6"/>
        <v>8425.830127707326</v>
      </c>
      <c r="X41">
        <f>IF(D41=0,0,VLOOKUP(A41,Apport,MATCH($X$4,'Jan 2020 Apport'!$3:$3,0),FALSE))</f>
        <v>4.8578999999999997E-2</v>
      </c>
      <c r="Y41">
        <f>IF(D41=0,0,VLOOKUP(A41,Apport,MATCH($Y$4,'Jan 2020 Apport'!$3:$3,0),FALSE))</f>
        <v>4.0270000000000002E-3</v>
      </c>
      <c r="Z41">
        <f>IF(D41=0,0,VLOOKUP(A41,Apport,MATCH($Z$4,'Jan 2020 Apport'!$3:$3,0),FALSE))</f>
        <v>1.7100000000000001E-2</v>
      </c>
      <c r="AA41" s="114">
        <f>(VLOOKUP(A41,Apport,MATCH($AA$4,'Jan 2020 Apport'!$3:$3,0),FALSE)+VLOOKUP(A41,Apport,MATCH($AA$3,'Jan 2020 Apport'!$3:$3,0),FALSE))*VLOOKUP(A41,Apport,MATCH($AA$2,'Jan 2020 Apport'!$3:$3,0),FALSE)</f>
        <v>69129.013000000006</v>
      </c>
      <c r="AB41" s="114">
        <f>VLOOKUP(A41,Apport,MATCH($AB$4,'Jan 2020 Apport'!$3:$3,0),FALSE)*VLOOKUP(A41,Apport,MATCH($AB$3,'Jan 2020 Apport'!$3:$3,0),FALSE)</f>
        <v>70511.199999999997</v>
      </c>
      <c r="AC41" s="114">
        <f>VLOOKUP(A41,Apport,MATCH($AC$4,'Jan 2020 Apport'!$3:$3,0),FALSE)</f>
        <v>96805</v>
      </c>
      <c r="AD41" s="114">
        <f>VLOOKUP(A41,Apport,MATCH($AD$4,'Jan 2020 Apport'!$3:$3,0),FALSE)*VLOOKUP(A41,Apport,MATCH($AD$3,'Jan 2020 Apport'!$3:$3,0),FALSE)</f>
        <v>104665.46</v>
      </c>
      <c r="AE41" s="114">
        <f>VLOOKUP(A41,Apport,MATCH($AE$4,'Jan 2020 Apport'!$3:$3,0),FALSE)</f>
        <v>46784.33</v>
      </c>
      <c r="AF41" s="114">
        <f>VLOOKUP(A41,Apport,MATCH($AF$4,'Jan 2020 Apport'!$3:$3,0),FALSE)*VLOOKUP(A41,Apport,MATCH($AF$3,'Jan 2020 Apport'!$3:$3,0),FALSE)</f>
        <v>50583.200000000004</v>
      </c>
      <c r="AG41" s="114">
        <f t="shared" si="7"/>
        <v>101910.8196032</v>
      </c>
      <c r="AH41" s="114">
        <f t="shared" si="8"/>
        <v>144152.332536</v>
      </c>
      <c r="AI41" s="114">
        <f t="shared" si="9"/>
        <v>83263.332110000018</v>
      </c>
      <c r="AJ41" s="3">
        <f>VLOOKUP(A41,Apport,MATCH($AJ$4,'Jan 2020 Apport'!$3:$3,0),FALSE)</f>
        <v>29589667.52</v>
      </c>
      <c r="AK41" s="3">
        <f>VLOOKUP(A41,Apport,MATCH($AK$4,'Jan 2020 Apport'!$3:$3,0),FALSE)</f>
        <v>478.98500000000001</v>
      </c>
      <c r="AL41" s="170">
        <f t="shared" si="10"/>
        <v>291673539.87143469</v>
      </c>
      <c r="AM41" s="170">
        <f>VLOOKUP(A41,Apport,MATCH($AM$4,'Jan 2020 Apport'!$3:$3,0),FALSE)</f>
        <v>4002891.68</v>
      </c>
      <c r="AN41" s="170">
        <f>VLOOKUP(A41,Apport,MATCH($AN$4,'Jan 2020 Apport'!$3:$3,0),FALSE)</f>
        <v>1157004.07</v>
      </c>
      <c r="AO41" s="170">
        <v>116338.8</v>
      </c>
      <c r="AP41" s="170">
        <v>55270.81</v>
      </c>
      <c r="AQ41" s="170">
        <v>6969.53</v>
      </c>
      <c r="AR41" s="170">
        <v>220512.44</v>
      </c>
    </row>
    <row r="42" spans="1:44">
      <c r="A42" s="2" t="s">
        <v>67</v>
      </c>
      <c r="B42" s="2" t="s">
        <v>68</v>
      </c>
      <c r="C42" s="2" t="s">
        <v>1411</v>
      </c>
      <c r="D42" s="171">
        <f t="shared" si="13"/>
        <v>65147128.490000002</v>
      </c>
      <c r="E42" s="67">
        <f>VLOOKUP(A42,Apport,MATCH($E$2,'Jan 2020 Apport'!$3:$3,0),FALSE)+VLOOKUP(A42,Apport,MATCH($E$3,'Jan 2020 Apport'!$3:$3,0),FALSE)+VLOOKUP(A42,Apport,MATCH($E$4,'Jan 2020 Apport'!$3:$3,0),FALSE)</f>
        <v>3575709.4699999997</v>
      </c>
      <c r="F42" s="171">
        <f t="shared" si="14"/>
        <v>61571419.020000003</v>
      </c>
      <c r="G42" s="170">
        <f>VLOOKUP(A42,Apport,MATCH($G$3,'Jan 2020 Apport'!$3:$3,0),FALSE)+VLOOKUP(A42,Apport,MATCH($G$4,'Jan 2020 Apport'!$3:$3,0),FALSE)</f>
        <v>6977669.2300000004</v>
      </c>
      <c r="H42" s="170">
        <f>VLOOKUP(A42,Apport,MATCH($H$4,'Jan 2020 Apport'!$3:$3,0),FALSE)</f>
        <v>266384.18</v>
      </c>
      <c r="I42" s="170">
        <f t="shared" si="16"/>
        <v>7244053.4100000001</v>
      </c>
      <c r="J42" s="170">
        <f>VLOOKUP(A42,Apport,MATCH($J$4,'Jan 2020 Apport'!$3:$3,0),FALSE)</f>
        <v>3463172.95184553</v>
      </c>
      <c r="K42" s="170">
        <f>VLOOKUP(A42,Apport,MATCH($K$4,'Jan 2020 Apport'!$3:$3,0),FALSE)</f>
        <v>466086.41</v>
      </c>
      <c r="L42" s="170">
        <f t="shared" si="15"/>
        <v>3929259.3618455301</v>
      </c>
      <c r="M42" s="170">
        <f>VLOOKUP(A42,Apport,MATCH($M$4,'Jan 2020 Apport'!$3:$3,0),FALSE)</f>
        <v>675972.09</v>
      </c>
      <c r="N42" s="170">
        <f>VLOOKUP(A42,Apport,MATCH($N$4,'Jan 2020 Apport'!$3:$3,0),FALSE)</f>
        <v>0</v>
      </c>
      <c r="O42" s="170">
        <f>VLOOKUP(A42,Apport,MATCH($O$4,'Jan 2020 Apport'!$3:$3,0),FALSE)</f>
        <v>220441.73</v>
      </c>
      <c r="P42" s="174">
        <f>VLOOKUP(A42,Apport,MATCH($P$4,'Jan 2020 Apport'!$3:$3,0),FALSE)</f>
        <v>1858555.51</v>
      </c>
      <c r="Q42" s="174">
        <f>VLOOKUP(A42,Apport,MATCH($Q$4,'Jan 2020 Apport'!$3:$3,0),FALSE)</f>
        <v>12781585.906836901</v>
      </c>
      <c r="R42">
        <f>VLOOKUP(A42,Apport,MATCH($R$4,'Jan 2020 Apport'!$3:$3,0),FALSE)</f>
        <v>0</v>
      </c>
      <c r="S42">
        <f>VLOOKUP(A42,Apport,MATCH($S$4,'Jan 2020 Apport'!$3:$3,0),FALSE)</f>
        <v>30</v>
      </c>
      <c r="T42">
        <f>VLOOKUP(A42,Apport,MATCH($T$4,'Jan 2020 Apport'!$3:$3,0),FALSE)</f>
        <v>350</v>
      </c>
      <c r="U42" s="185">
        <f>IFERROR(VLOOKUP(A42,Apport,MATCH($U$4,'Jan 2020 Apport'!$3:$3,0),FALSE)/R42,0)</f>
        <v>0</v>
      </c>
      <c r="V42" s="67">
        <f>IFERROR(((VLOOKUP(A42,Apport,MATCH($V$4,'Jan 2020 Apport'!$3:$3,0),FALSE)+VLOOKUP(A42,Apport,MATCH($V$3,'Jan 2020 Apport'!$3:$3,0),FALSE))/(S42+T42)),0)</f>
        <v>9409.7617631578942</v>
      </c>
      <c r="W42" s="67">
        <f t="shared" si="6"/>
        <v>8754.3822773015709</v>
      </c>
      <c r="X42">
        <f>IF(D42=0,0,VLOOKUP(A42,Apport,MATCH($X$4,'Jan 2020 Apport'!$3:$3,0),FALSE))</f>
        <v>4.8578999999999997E-2</v>
      </c>
      <c r="Y42">
        <f>IF(D42=0,0,VLOOKUP(A42,Apport,MATCH($Y$4,'Jan 2020 Apport'!$3:$3,0),FALSE))</f>
        <v>4.0270000000000002E-3</v>
      </c>
      <c r="Z42">
        <f>IF(D42=0,0,VLOOKUP(A42,Apport,MATCH($Z$4,'Jan 2020 Apport'!$3:$3,0),FALSE))</f>
        <v>1.7100000000000001E-2</v>
      </c>
      <c r="AA42" s="114">
        <f>(VLOOKUP(A42,Apport,MATCH($AA$4,'Jan 2020 Apport'!$3:$3,0),FALSE)+VLOOKUP(A42,Apport,MATCH($AA$3,'Jan 2020 Apport'!$3:$3,0),FALSE))*VLOOKUP(A42,Apport,MATCH($AA$2,'Jan 2020 Apport'!$3:$3,0),FALSE)</f>
        <v>73041.97600000001</v>
      </c>
      <c r="AB42" s="114">
        <f>VLOOKUP(A42,Apport,MATCH($AB$4,'Jan 2020 Apport'!$3:$3,0),FALSE)*VLOOKUP(A42,Apport,MATCH($AB$3,'Jan 2020 Apport'!$3:$3,0),FALSE)</f>
        <v>74502.400000000009</v>
      </c>
      <c r="AC42" s="114">
        <f>VLOOKUP(A42,Apport,MATCH($AC$4,'Jan 2020 Apport'!$3:$3,0),FALSE)</f>
        <v>96805</v>
      </c>
      <c r="AD42" s="114">
        <f>VLOOKUP(A42,Apport,MATCH($AD$4,'Jan 2020 Apport'!$3:$3,0),FALSE)*VLOOKUP(A42,Apport,MATCH($AD$3,'Jan 2020 Apport'!$3:$3,0),FALSE)</f>
        <v>110589.92000000001</v>
      </c>
      <c r="AE42" s="114">
        <f>VLOOKUP(A42,Apport,MATCH($AE$4,'Jan 2020 Apport'!$3:$3,0),FALSE)</f>
        <v>46784.33</v>
      </c>
      <c r="AF42" s="114">
        <f>VLOOKUP(A42,Apport,MATCH($AF$4,'Jan 2020 Apport'!$3:$3,0),FALSE)*VLOOKUP(A42,Apport,MATCH($AF$3,'Jan 2020 Apport'!$3:$3,0),FALSE)</f>
        <v>53446.400000000001</v>
      </c>
      <c r="AG42" s="114">
        <f t="shared" si="7"/>
        <v>106851.42448640001</v>
      </c>
      <c r="AH42" s="114">
        <f t="shared" si="8"/>
        <v>151448.89747200001</v>
      </c>
      <c r="AI42" s="114">
        <f t="shared" si="9"/>
        <v>86722.93667000001</v>
      </c>
      <c r="AJ42" s="3">
        <f>VLOOKUP(A42,Apport,MATCH($AJ$4,'Jan 2020 Apport'!$3:$3,0),FALSE)</f>
        <v>9064956.4399999995</v>
      </c>
      <c r="AK42" s="3">
        <f>VLOOKUP(A42,Apport,MATCH($AK$4,'Jan 2020 Apport'!$3:$3,0),FALSE)</f>
        <v>117.842</v>
      </c>
      <c r="AL42" s="170">
        <f t="shared" si="10"/>
        <v>76750768.671845526</v>
      </c>
      <c r="AM42" s="170">
        <f>VLOOKUP(A42,Apport,MATCH($AM$4,'Jan 2020 Apport'!$3:$3,0),FALSE)</f>
        <v>0</v>
      </c>
      <c r="AN42" s="170">
        <f>VLOOKUP(A42,Apport,MATCH($AN$4,'Jan 2020 Apport'!$3:$3,0),FALSE)</f>
        <v>358938.7</v>
      </c>
      <c r="AO42" s="170">
        <v>6540.25</v>
      </c>
      <c r="AP42" s="170">
        <v>3986.34</v>
      </c>
      <c r="AQ42" s="170">
        <v>2178.73</v>
      </c>
      <c r="AR42" s="170">
        <v>52546.7</v>
      </c>
    </row>
    <row r="43" spans="1:44">
      <c r="A43" s="2" t="s">
        <v>69</v>
      </c>
      <c r="B43" s="2" t="s">
        <v>70</v>
      </c>
      <c r="C43" s="2" t="s">
        <v>1411</v>
      </c>
      <c r="D43" s="171">
        <f t="shared" si="13"/>
        <v>115434628.31999999</v>
      </c>
      <c r="E43" s="67">
        <f>VLOOKUP(A43,Apport,MATCH($E$2,'Jan 2020 Apport'!$3:$3,0),FALSE)+VLOOKUP(A43,Apport,MATCH($E$3,'Jan 2020 Apport'!$3:$3,0),FALSE)+VLOOKUP(A43,Apport,MATCH($E$4,'Jan 2020 Apport'!$3:$3,0),FALSE)</f>
        <v>7686112.71</v>
      </c>
      <c r="F43" s="171">
        <f t="shared" si="14"/>
        <v>107748515.61</v>
      </c>
      <c r="G43" s="170">
        <f>VLOOKUP(A43,Apport,MATCH($G$3,'Jan 2020 Apport'!$3:$3,0),FALSE)+VLOOKUP(A43,Apport,MATCH($G$4,'Jan 2020 Apport'!$3:$3,0),FALSE)</f>
        <v>16569686.51</v>
      </c>
      <c r="H43" s="170">
        <f>VLOOKUP(A43,Apport,MATCH($H$4,'Jan 2020 Apport'!$3:$3,0),FALSE)</f>
        <v>400389.06</v>
      </c>
      <c r="I43" s="170">
        <f t="shared" si="16"/>
        <v>16970075.57</v>
      </c>
      <c r="J43" s="170">
        <f>VLOOKUP(A43,Apport,MATCH($J$4,'Jan 2020 Apport'!$3:$3,0),FALSE)</f>
        <v>9392209.1761884354</v>
      </c>
      <c r="K43" s="170">
        <f>VLOOKUP(A43,Apport,MATCH($K$4,'Jan 2020 Apport'!$3:$3,0),FALSE)</f>
        <v>0</v>
      </c>
      <c r="L43" s="170">
        <f t="shared" si="15"/>
        <v>9392209.1761884354</v>
      </c>
      <c r="M43" s="170">
        <f>VLOOKUP(A43,Apport,MATCH($M$4,'Jan 2020 Apport'!$3:$3,0),FALSE)</f>
        <v>2654508.0099999998</v>
      </c>
      <c r="N43" s="170">
        <f>VLOOKUP(A43,Apport,MATCH($N$4,'Jan 2020 Apport'!$3:$3,0),FALSE)</f>
        <v>1328910.26</v>
      </c>
      <c r="O43" s="170">
        <f>VLOOKUP(A43,Apport,MATCH($O$4,'Jan 2020 Apport'!$3:$3,0),FALSE)</f>
        <v>378326.36</v>
      </c>
      <c r="P43" s="174">
        <f>VLOOKUP(A43,Apport,MATCH($P$4,'Jan 2020 Apport'!$3:$3,0),FALSE)</f>
        <v>3618694.8200000003</v>
      </c>
      <c r="Q43" s="174">
        <f>VLOOKUP(A43,Apport,MATCH($Q$4,'Jan 2020 Apport'!$3:$3,0),FALSE)</f>
        <v>22383067.137609601</v>
      </c>
      <c r="R43">
        <f>VLOOKUP(A43,Apport,MATCH($R$4,'Jan 2020 Apport'!$3:$3,0),FALSE)</f>
        <v>0</v>
      </c>
      <c r="S43">
        <f>VLOOKUP(A43,Apport,MATCH($S$4,'Jan 2020 Apport'!$3:$3,0),FALSE)</f>
        <v>40</v>
      </c>
      <c r="T43">
        <f>VLOOKUP(A43,Apport,MATCH($T$4,'Jan 2020 Apport'!$3:$3,0),FALSE)</f>
        <v>810</v>
      </c>
      <c r="U43" s="185">
        <f>IFERROR(VLOOKUP(A43,Apport,MATCH($U$4,'Jan 2020 Apport'!$3:$3,0),FALSE)/R43,0)</f>
        <v>0</v>
      </c>
      <c r="V43" s="67">
        <f>IFERROR(((VLOOKUP(A43,Apport,MATCH($V$4,'Jan 2020 Apport'!$3:$3,0),FALSE)+VLOOKUP(A43,Apport,MATCH($V$3,'Jan 2020 Apport'!$3:$3,0),FALSE))/(S43+T43)),0)</f>
        <v>9042.4855411764711</v>
      </c>
      <c r="W43" s="67">
        <f t="shared" si="6"/>
        <v>8425.830127707326</v>
      </c>
      <c r="X43">
        <f>IF(D43=0,0,VLOOKUP(A43,Apport,MATCH($X$4,'Jan 2020 Apport'!$3:$3,0),FALSE))</f>
        <v>4.8578999999999997E-2</v>
      </c>
      <c r="Y43">
        <f>IF(D43=0,0,VLOOKUP(A43,Apport,MATCH($Y$4,'Jan 2020 Apport'!$3:$3,0),FALSE))</f>
        <v>4.0270000000000002E-3</v>
      </c>
      <c r="Z43">
        <f>IF(D43=0,0,VLOOKUP(A43,Apport,MATCH($Z$4,'Jan 2020 Apport'!$3:$3,0),FALSE))</f>
        <v>1.7100000000000001E-2</v>
      </c>
      <c r="AA43" s="114">
        <f>(VLOOKUP(A43,Apport,MATCH($AA$4,'Jan 2020 Apport'!$3:$3,0),FALSE)+VLOOKUP(A43,Apport,MATCH($AA$3,'Jan 2020 Apport'!$3:$3,0),FALSE))*VLOOKUP(A43,Apport,MATCH($AA$2,'Jan 2020 Apport'!$3:$3,0),FALSE)</f>
        <v>69129.013000000006</v>
      </c>
      <c r="AB43" s="114">
        <f>VLOOKUP(A43,Apport,MATCH($AB$4,'Jan 2020 Apport'!$3:$3,0),FALSE)*VLOOKUP(A43,Apport,MATCH($AB$3,'Jan 2020 Apport'!$3:$3,0),FALSE)</f>
        <v>70511.199999999997</v>
      </c>
      <c r="AC43" s="114">
        <f>VLOOKUP(A43,Apport,MATCH($AC$4,'Jan 2020 Apport'!$3:$3,0),FALSE)</f>
        <v>96805</v>
      </c>
      <c r="AD43" s="114">
        <f>VLOOKUP(A43,Apport,MATCH($AD$4,'Jan 2020 Apport'!$3:$3,0),FALSE)*VLOOKUP(A43,Apport,MATCH($AD$3,'Jan 2020 Apport'!$3:$3,0),FALSE)</f>
        <v>104665.46</v>
      </c>
      <c r="AE43" s="114">
        <f>VLOOKUP(A43,Apport,MATCH($AE$4,'Jan 2020 Apport'!$3:$3,0),FALSE)</f>
        <v>46784.33</v>
      </c>
      <c r="AF43" s="114">
        <f>VLOOKUP(A43,Apport,MATCH($AF$4,'Jan 2020 Apport'!$3:$3,0),FALSE)*VLOOKUP(A43,Apport,MATCH($AF$3,'Jan 2020 Apport'!$3:$3,0),FALSE)</f>
        <v>50583.200000000004</v>
      </c>
      <c r="AG43" s="114">
        <f t="shared" si="7"/>
        <v>101910.8196032</v>
      </c>
      <c r="AH43" s="114">
        <f t="shared" si="8"/>
        <v>144152.332536</v>
      </c>
      <c r="AI43" s="114">
        <f t="shared" si="9"/>
        <v>83263.332110000018</v>
      </c>
      <c r="AJ43" s="3">
        <f>VLOOKUP(A43,Apport,MATCH($AJ$4,'Jan 2020 Apport'!$3:$3,0),FALSE)</f>
        <v>13462984.99</v>
      </c>
      <c r="AK43" s="3">
        <f>VLOOKUP(A43,Apport,MATCH($AK$4,'Jan 2020 Apport'!$3:$3,0),FALSE)</f>
        <v>224.41</v>
      </c>
      <c r="AL43" s="170">
        <f t="shared" si="10"/>
        <v>146158657.69618845</v>
      </c>
      <c r="AM43" s="170">
        <f>VLOOKUP(A43,Apport,MATCH($AM$4,'Jan 2020 Apport'!$3:$3,0),FALSE)</f>
        <v>0</v>
      </c>
      <c r="AN43" s="170">
        <f>VLOOKUP(A43,Apport,MATCH($AN$4,'Jan 2020 Apport'!$3:$3,0),FALSE)</f>
        <v>530434.24</v>
      </c>
      <c r="AO43" s="170">
        <v>25516.95</v>
      </c>
      <c r="AP43" s="170">
        <v>14181.23</v>
      </c>
      <c r="AQ43" s="170">
        <v>3587.53</v>
      </c>
      <c r="AR43" s="170">
        <v>116643.87</v>
      </c>
    </row>
    <row r="44" spans="1:44">
      <c r="A44" s="2" t="s">
        <v>71</v>
      </c>
      <c r="B44" s="2" t="s">
        <v>72</v>
      </c>
      <c r="C44" s="2" t="s">
        <v>1411</v>
      </c>
      <c r="D44" s="171">
        <f t="shared" si="13"/>
        <v>29526426.260000002</v>
      </c>
      <c r="E44" s="67">
        <f>VLOOKUP(A44,Apport,MATCH($E$2,'Jan 2020 Apport'!$3:$3,0),FALSE)+VLOOKUP(A44,Apport,MATCH($E$3,'Jan 2020 Apport'!$3:$3,0),FALSE)+VLOOKUP(A44,Apport,MATCH($E$4,'Jan 2020 Apport'!$3:$3,0),FALSE)</f>
        <v>1998385.96</v>
      </c>
      <c r="F44" s="171">
        <f t="shared" si="14"/>
        <v>27528040.300000001</v>
      </c>
      <c r="G44" s="170">
        <f>VLOOKUP(A44,Apport,MATCH($G$3,'Jan 2020 Apport'!$3:$3,0),FALSE)+VLOOKUP(A44,Apport,MATCH($G$4,'Jan 2020 Apport'!$3:$3,0),FALSE)</f>
        <v>3144628.3400000003</v>
      </c>
      <c r="H44" s="170">
        <f>VLOOKUP(A44,Apport,MATCH($H$4,'Jan 2020 Apport'!$3:$3,0),FALSE)</f>
        <v>130438.3</v>
      </c>
      <c r="I44" s="170">
        <f t="shared" si="16"/>
        <v>3275066.64</v>
      </c>
      <c r="J44" s="170">
        <f>VLOOKUP(A44,Apport,MATCH($J$4,'Jan 2020 Apport'!$3:$3,0),FALSE)</f>
        <v>0</v>
      </c>
      <c r="K44" s="170">
        <f>VLOOKUP(A44,Apport,MATCH($K$4,'Jan 2020 Apport'!$3:$3,0),FALSE)</f>
        <v>0</v>
      </c>
      <c r="L44" s="170">
        <f t="shared" si="15"/>
        <v>0</v>
      </c>
      <c r="M44" s="170">
        <f>VLOOKUP(A44,Apport,MATCH($M$4,'Jan 2020 Apport'!$3:$3,0),FALSE)</f>
        <v>460937.83</v>
      </c>
      <c r="N44" s="170">
        <f>VLOOKUP(A44,Apport,MATCH($N$4,'Jan 2020 Apport'!$3:$3,0),FALSE)</f>
        <v>166126.34</v>
      </c>
      <c r="O44" s="170">
        <f>VLOOKUP(A44,Apport,MATCH($O$4,'Jan 2020 Apport'!$3:$3,0),FALSE)</f>
        <v>96965.58</v>
      </c>
      <c r="P44" s="174">
        <f>VLOOKUP(A44,Apport,MATCH($P$4,'Jan 2020 Apport'!$3:$3,0),FALSE)</f>
        <v>0</v>
      </c>
      <c r="Q44" s="174">
        <f>VLOOKUP(A44,Apport,MATCH($Q$4,'Jan 2020 Apport'!$3:$3,0),FALSE)</f>
        <v>5691449.6689400999</v>
      </c>
      <c r="R44">
        <f>VLOOKUP(A44,Apport,MATCH($R$4,'Jan 2020 Apport'!$3:$3,0),FALSE)</f>
        <v>0</v>
      </c>
      <c r="S44">
        <f>VLOOKUP(A44,Apport,MATCH($S$4,'Jan 2020 Apport'!$3:$3,0),FALSE)</f>
        <v>53</v>
      </c>
      <c r="T44">
        <f>VLOOKUP(A44,Apport,MATCH($T$4,'Jan 2020 Apport'!$3:$3,0),FALSE)</f>
        <v>168.06</v>
      </c>
      <c r="U44" s="185">
        <f>IFERROR(VLOOKUP(A44,Apport,MATCH($U$4,'Jan 2020 Apport'!$3:$3,0),FALSE)/R44,0)</f>
        <v>0</v>
      </c>
      <c r="V44" s="67">
        <f>IFERROR(((VLOOKUP(A44,Apport,MATCH($V$4,'Jan 2020 Apport'!$3:$3,0),FALSE)+VLOOKUP(A44,Apport,MATCH($V$3,'Jan 2020 Apport'!$3:$3,0),FALSE))/(S44+T44)),0)</f>
        <v>9040.0161042250966</v>
      </c>
      <c r="W44" s="67">
        <f t="shared" si="6"/>
        <v>8425.830127707326</v>
      </c>
      <c r="X44">
        <f>IF(D44=0,0,VLOOKUP(A44,Apport,MATCH($X$4,'Jan 2020 Apport'!$3:$3,0),FALSE))</f>
        <v>4.8578999999999997E-2</v>
      </c>
      <c r="Y44">
        <f>IF(D44=0,0,VLOOKUP(A44,Apport,MATCH($Y$4,'Jan 2020 Apport'!$3:$3,0),FALSE))</f>
        <v>4.0270000000000002E-3</v>
      </c>
      <c r="Z44">
        <f>IF(D44=0,0,VLOOKUP(A44,Apport,MATCH($Z$4,'Jan 2020 Apport'!$3:$3,0),FALSE))</f>
        <v>1.7100000000000001E-2</v>
      </c>
      <c r="AA44" s="114">
        <f>(VLOOKUP(A44,Apport,MATCH($AA$4,'Jan 2020 Apport'!$3:$3,0),FALSE)+VLOOKUP(A44,Apport,MATCH($AA$3,'Jan 2020 Apport'!$3:$3,0),FALSE))*VLOOKUP(A44,Apport,MATCH($AA$2,'Jan 2020 Apport'!$3:$3,0),FALSE)</f>
        <v>69129.013000000006</v>
      </c>
      <c r="AB44" s="114">
        <f>VLOOKUP(A44,Apport,MATCH($AB$4,'Jan 2020 Apport'!$3:$3,0),FALSE)*VLOOKUP(A44,Apport,MATCH($AB$3,'Jan 2020 Apport'!$3:$3,0),FALSE)</f>
        <v>70511.199999999997</v>
      </c>
      <c r="AC44" s="114">
        <f>VLOOKUP(A44,Apport,MATCH($AC$4,'Jan 2020 Apport'!$3:$3,0),FALSE)</f>
        <v>96805</v>
      </c>
      <c r="AD44" s="114">
        <f>VLOOKUP(A44,Apport,MATCH($AD$4,'Jan 2020 Apport'!$3:$3,0),FALSE)*VLOOKUP(A44,Apport,MATCH($AD$3,'Jan 2020 Apport'!$3:$3,0),FALSE)</f>
        <v>104665.46</v>
      </c>
      <c r="AE44" s="114">
        <f>VLOOKUP(A44,Apport,MATCH($AE$4,'Jan 2020 Apport'!$3:$3,0),FALSE)</f>
        <v>46784.33</v>
      </c>
      <c r="AF44" s="114">
        <f>VLOOKUP(A44,Apport,MATCH($AF$4,'Jan 2020 Apport'!$3:$3,0),FALSE)*VLOOKUP(A44,Apport,MATCH($AF$3,'Jan 2020 Apport'!$3:$3,0),FALSE)</f>
        <v>50583.200000000004</v>
      </c>
      <c r="AG44" s="114">
        <f t="shared" si="7"/>
        <v>101910.8196032</v>
      </c>
      <c r="AH44" s="114">
        <f t="shared" si="8"/>
        <v>144152.332536</v>
      </c>
      <c r="AI44" s="114">
        <f t="shared" si="9"/>
        <v>83263.332110000018</v>
      </c>
      <c r="AJ44" s="3">
        <f>VLOOKUP(A44,Apport,MATCH($AJ$4,'Jan 2020 Apport'!$3:$3,0),FALSE)</f>
        <v>4122772.29</v>
      </c>
      <c r="AK44" s="3">
        <f>VLOOKUP(A44,Apport,MATCH($AK$4,'Jan 2020 Apport'!$3:$3,0),FALSE)</f>
        <v>69.884</v>
      </c>
      <c r="AL44" s="170">
        <f t="shared" si="10"/>
        <v>33525522.649999999</v>
      </c>
      <c r="AM44" s="170">
        <f>VLOOKUP(A44,Apport,MATCH($AM$4,'Jan 2020 Apport'!$3:$3,0),FALSE)</f>
        <v>0</v>
      </c>
      <c r="AN44" s="170">
        <f>VLOOKUP(A44,Apport,MATCH($AN$4,'Jan 2020 Apport'!$3:$3,0),FALSE)</f>
        <v>161273.51999999999</v>
      </c>
      <c r="AO44" s="170">
        <v>4430.8500000000004</v>
      </c>
      <c r="AP44" s="170">
        <v>1670.26</v>
      </c>
      <c r="AQ44" s="170">
        <v>939.82</v>
      </c>
      <c r="AR44" s="170">
        <v>24004.51</v>
      </c>
    </row>
    <row r="45" spans="1:44">
      <c r="A45" s="2" t="s">
        <v>1110</v>
      </c>
      <c r="B45" s="2" t="s">
        <v>1232</v>
      </c>
      <c r="C45" s="2" t="s">
        <v>1411</v>
      </c>
      <c r="D45" s="171">
        <f t="shared" si="13"/>
        <v>0</v>
      </c>
      <c r="E45" s="67">
        <f>VLOOKUP(A45,Apport,MATCH($E$2,'Jan 2020 Apport'!$3:$3,0),FALSE)+VLOOKUP(A45,Apport,MATCH($E$3,'Jan 2020 Apport'!$3:$3,0),FALSE)+VLOOKUP(A45,Apport,MATCH($E$4,'Jan 2020 Apport'!$3:$3,0),FALSE)</f>
        <v>0</v>
      </c>
      <c r="F45" s="171">
        <f t="shared" si="14"/>
        <v>0</v>
      </c>
      <c r="G45" s="170">
        <f>VLOOKUP(A45,Apport,MATCH($G$3,'Jan 2020 Apport'!$3:$3,0),FALSE)+VLOOKUP(A45,Apport,MATCH($G$4,'Jan 2020 Apport'!$3:$3,0),FALSE)</f>
        <v>0</v>
      </c>
      <c r="H45" s="170">
        <f>VLOOKUP(A45,Apport,MATCH($H$4,'Jan 2020 Apport'!$3:$3,0),FALSE)</f>
        <v>738604.33000000007</v>
      </c>
      <c r="I45" s="170">
        <f t="shared" si="16"/>
        <v>738604.33000000007</v>
      </c>
      <c r="J45" s="170">
        <f>VLOOKUP(A45,Apport,MATCH($J$4,'Jan 2020 Apport'!$3:$3,0),FALSE)</f>
        <v>0</v>
      </c>
      <c r="K45" s="170">
        <f>VLOOKUP(A45,Apport,MATCH($K$4,'Jan 2020 Apport'!$3:$3,0),FALSE)</f>
        <v>0</v>
      </c>
      <c r="L45" s="170">
        <f t="shared" si="15"/>
        <v>0</v>
      </c>
      <c r="M45" s="170">
        <f>VLOOKUP(A45,Apport,MATCH($M$4,'Jan 2020 Apport'!$3:$3,0),FALSE)</f>
        <v>0</v>
      </c>
      <c r="N45" s="170">
        <f>VLOOKUP(A45,Apport,MATCH($N$4,'Jan 2020 Apport'!$3:$3,0),FALSE)</f>
        <v>0</v>
      </c>
      <c r="O45" s="170">
        <f>VLOOKUP(A45,Apport,MATCH($O$4,'Jan 2020 Apport'!$3:$3,0),FALSE)</f>
        <v>0</v>
      </c>
      <c r="P45" s="174">
        <f>VLOOKUP(A45,Apport,MATCH($P$4,'Jan 2020 Apport'!$3:$3,0),FALSE)</f>
        <v>0</v>
      </c>
      <c r="Q45" s="174">
        <f>VLOOKUP(A45,Apport,MATCH($Q$4,'Jan 2020 Apport'!$3:$3,0),FALSE)</f>
        <v>0</v>
      </c>
      <c r="R45">
        <f>VLOOKUP(A45,Apport,MATCH($R$4,'Jan 2020 Apport'!$3:$3,0),FALSE)</f>
        <v>0</v>
      </c>
      <c r="S45">
        <f>VLOOKUP(A45,Apport,MATCH($S$4,'Jan 2020 Apport'!$3:$3,0),FALSE)</f>
        <v>0</v>
      </c>
      <c r="T45">
        <f>VLOOKUP(A45,Apport,MATCH($T$4,'Jan 2020 Apport'!$3:$3,0),FALSE)</f>
        <v>0</v>
      </c>
      <c r="U45" s="185">
        <f>IFERROR(VLOOKUP(A45,Apport,MATCH($U$4,'Jan 2020 Apport'!$3:$3,0),FALSE)/R45,0)</f>
        <v>0</v>
      </c>
      <c r="V45" s="67">
        <f>IFERROR(((VLOOKUP(A45,Apport,MATCH($V$4,'Jan 2020 Apport'!$3:$3,0),FALSE)+VLOOKUP(A45,Apport,MATCH($V$3,'Jan 2020 Apport'!$3:$3,0),FALSE))/(S45+T45)),0)</f>
        <v>0</v>
      </c>
      <c r="W45" s="67">
        <f t="shared" si="6"/>
        <v>0</v>
      </c>
      <c r="X45">
        <f>IF(D45=0,0,VLOOKUP(A45,Apport,MATCH($X$4,'Jan 2020 Apport'!$3:$3,0),FALSE))</f>
        <v>0</v>
      </c>
      <c r="Y45">
        <f>IF(D45=0,0,VLOOKUP(A45,Apport,MATCH($Y$4,'Jan 2020 Apport'!$3:$3,0),FALSE))</f>
        <v>0</v>
      </c>
      <c r="Z45">
        <f>IF(D45=0,0,VLOOKUP(A45,Apport,MATCH($Z$4,'Jan 2020 Apport'!$3:$3,0),FALSE))</f>
        <v>0</v>
      </c>
      <c r="AA45" s="114">
        <f>(VLOOKUP(A45,Apport,MATCH($AA$4,'Jan 2020 Apport'!$3:$3,0),FALSE)+VLOOKUP(A45,Apport,MATCH($AA$3,'Jan 2020 Apport'!$3:$3,0),FALSE))*VLOOKUP(A45,Apport,MATCH($AA$2,'Jan 2020 Apport'!$3:$3,0),FALSE)</f>
        <v>0</v>
      </c>
      <c r="AB45" s="114">
        <f>VLOOKUP(A45,Apport,MATCH($AB$4,'Jan 2020 Apport'!$3:$3,0),FALSE)*VLOOKUP(A45,Apport,MATCH($AB$3,'Jan 2020 Apport'!$3:$3,0),FALSE)</f>
        <v>0</v>
      </c>
      <c r="AC45" s="114">
        <f>VLOOKUP(A45,Apport,MATCH($AC$4,'Jan 2020 Apport'!$3:$3,0),FALSE)</f>
        <v>0</v>
      </c>
      <c r="AD45" s="114">
        <f>VLOOKUP(A45,Apport,MATCH($AD$4,'Jan 2020 Apport'!$3:$3,0),FALSE)*VLOOKUP(A45,Apport,MATCH($AD$3,'Jan 2020 Apport'!$3:$3,0),FALSE)</f>
        <v>0</v>
      </c>
      <c r="AE45" s="114">
        <f>VLOOKUP(A45,Apport,MATCH($AE$4,'Jan 2020 Apport'!$3:$3,0),FALSE)</f>
        <v>0</v>
      </c>
      <c r="AF45" s="114">
        <f>VLOOKUP(A45,Apport,MATCH($AF$4,'Jan 2020 Apport'!$3:$3,0),FALSE)*VLOOKUP(A45,Apport,MATCH($AF$3,'Jan 2020 Apport'!$3:$3,0),FALSE)</f>
        <v>0</v>
      </c>
      <c r="AG45" s="114">
        <f t="shared" si="7"/>
        <v>0</v>
      </c>
      <c r="AH45" s="114">
        <f t="shared" si="8"/>
        <v>0</v>
      </c>
      <c r="AI45" s="114">
        <f t="shared" si="9"/>
        <v>0</v>
      </c>
      <c r="AJ45" s="3">
        <f>VLOOKUP(A45,Apport,MATCH($AJ$4,'Jan 2020 Apport'!$3:$3,0),FALSE)</f>
        <v>0</v>
      </c>
      <c r="AK45" s="3">
        <f>VLOOKUP(A45,Apport,MATCH($AK$4,'Jan 2020 Apport'!$3:$3,0),FALSE)</f>
        <v>0</v>
      </c>
      <c r="AL45" s="170">
        <f t="shared" si="10"/>
        <v>0</v>
      </c>
      <c r="AM45" s="170">
        <f>VLOOKUP(A45,Apport,MATCH($AM$4,'Jan 2020 Apport'!$3:$3,0),FALSE)</f>
        <v>0</v>
      </c>
      <c r="AN45" s="170">
        <f>VLOOKUP(A45,Apport,MATCH($AN$4,'Jan 2020 Apport'!$3:$3,0),FALSE)</f>
        <v>0</v>
      </c>
      <c r="AO45" s="170">
        <v>0</v>
      </c>
      <c r="AP45" s="170">
        <v>0</v>
      </c>
      <c r="AQ45" s="170">
        <v>0</v>
      </c>
      <c r="AR45" s="170">
        <v>0</v>
      </c>
    </row>
    <row r="46" spans="1:44">
      <c r="A46" s="2" t="s">
        <v>1233</v>
      </c>
      <c r="B46" s="2" t="s">
        <v>1234</v>
      </c>
      <c r="C46" s="2" t="s">
        <v>1411</v>
      </c>
      <c r="D46" s="171">
        <f t="shared" si="13"/>
        <v>0</v>
      </c>
      <c r="E46" s="67">
        <f>VLOOKUP(A46,Apport,MATCH($E$2,'Jan 2020 Apport'!$3:$3,0),FALSE)+VLOOKUP(A46,Apport,MATCH($E$3,'Jan 2020 Apport'!$3:$3,0),FALSE)+VLOOKUP(A46,Apport,MATCH($E$4,'Jan 2020 Apport'!$3:$3,0),FALSE)</f>
        <v>0</v>
      </c>
      <c r="F46" s="171">
        <f t="shared" si="14"/>
        <v>0</v>
      </c>
      <c r="G46" s="170">
        <f>VLOOKUP(A46,Apport,MATCH($G$3,'Jan 2020 Apport'!$3:$3,0),FALSE)+VLOOKUP(A46,Apport,MATCH($G$4,'Jan 2020 Apport'!$3:$3,0),FALSE)</f>
        <v>0</v>
      </c>
      <c r="H46" s="170">
        <f>VLOOKUP(A46,Apport,MATCH($H$4,'Jan 2020 Apport'!$3:$3,0),FALSE)</f>
        <v>0</v>
      </c>
      <c r="I46" s="170">
        <f t="shared" si="16"/>
        <v>0</v>
      </c>
      <c r="J46" s="170">
        <f>VLOOKUP(A46,Apport,MATCH($J$4,'Jan 2020 Apport'!$3:$3,0),FALSE)</f>
        <v>4409409.2671050979</v>
      </c>
      <c r="K46" s="170">
        <f>VLOOKUP(A46,Apport,MATCH($K$4,'Jan 2020 Apport'!$3:$3,0),FALSE)</f>
        <v>0</v>
      </c>
      <c r="L46" s="170">
        <f t="shared" si="15"/>
        <v>4409409.2671050979</v>
      </c>
      <c r="M46" s="170">
        <f>VLOOKUP(A46,Apport,MATCH($M$4,'Jan 2020 Apport'!$3:$3,0),FALSE)</f>
        <v>0</v>
      </c>
      <c r="N46" s="170">
        <f>VLOOKUP(A46,Apport,MATCH($N$4,'Jan 2020 Apport'!$3:$3,0),FALSE)</f>
        <v>0</v>
      </c>
      <c r="O46" s="170">
        <f>VLOOKUP(A46,Apport,MATCH($O$4,'Jan 2020 Apport'!$3:$3,0),FALSE)</f>
        <v>0</v>
      </c>
      <c r="P46" s="174">
        <f>VLOOKUP(A46,Apport,MATCH($P$4,'Jan 2020 Apport'!$3:$3,0),FALSE)</f>
        <v>0</v>
      </c>
      <c r="Q46" s="174">
        <f>VLOOKUP(A46,Apport,MATCH($Q$4,'Jan 2020 Apport'!$3:$3,0),FALSE)</f>
        <v>0</v>
      </c>
      <c r="R46">
        <f>VLOOKUP(A46,Apport,MATCH($R$4,'Jan 2020 Apport'!$3:$3,0),FALSE)</f>
        <v>0</v>
      </c>
      <c r="S46">
        <f>VLOOKUP(A46,Apport,MATCH($S$4,'Jan 2020 Apport'!$3:$3,0),FALSE)</f>
        <v>0</v>
      </c>
      <c r="T46">
        <f>VLOOKUP(A46,Apport,MATCH($T$4,'Jan 2020 Apport'!$3:$3,0),FALSE)</f>
        <v>0</v>
      </c>
      <c r="U46" s="185">
        <f>IFERROR(VLOOKUP(A46,Apport,MATCH($U$4,'Jan 2020 Apport'!$3:$3,0),FALSE)/R46,0)</f>
        <v>0</v>
      </c>
      <c r="V46" s="67">
        <f>IFERROR(((VLOOKUP(A46,Apport,MATCH($V$4,'Jan 2020 Apport'!$3:$3,0),FALSE)+VLOOKUP(A46,Apport,MATCH($V$3,'Jan 2020 Apport'!$3:$3,0),FALSE))/(S46+T46)),0)</f>
        <v>0</v>
      </c>
      <c r="W46" s="67">
        <f t="shared" si="6"/>
        <v>0</v>
      </c>
      <c r="X46">
        <f>IF(D46=0,0,VLOOKUP(A46,Apport,MATCH($X$4,'Jan 2020 Apport'!$3:$3,0),FALSE))</f>
        <v>0</v>
      </c>
      <c r="Y46">
        <f>IF(D46=0,0,VLOOKUP(A46,Apport,MATCH($Y$4,'Jan 2020 Apport'!$3:$3,0),FALSE))</f>
        <v>0</v>
      </c>
      <c r="Z46">
        <f>IF(D46=0,0,VLOOKUP(A46,Apport,MATCH($Z$4,'Jan 2020 Apport'!$3:$3,0),FALSE))</f>
        <v>0</v>
      </c>
      <c r="AA46" s="114">
        <f>(VLOOKUP(A46,Apport,MATCH($AA$4,'Jan 2020 Apport'!$3:$3,0),FALSE)+VLOOKUP(A46,Apport,MATCH($AA$3,'Jan 2020 Apport'!$3:$3,0),FALSE))*VLOOKUP(A46,Apport,MATCH($AA$2,'Jan 2020 Apport'!$3:$3,0),FALSE)</f>
        <v>0</v>
      </c>
      <c r="AB46" s="114">
        <f>VLOOKUP(A46,Apport,MATCH($AB$4,'Jan 2020 Apport'!$3:$3,0),FALSE)*VLOOKUP(A46,Apport,MATCH($AB$3,'Jan 2020 Apport'!$3:$3,0),FALSE)</f>
        <v>0</v>
      </c>
      <c r="AC46" s="114">
        <f>VLOOKUP(A46,Apport,MATCH($AC$4,'Jan 2020 Apport'!$3:$3,0),FALSE)</f>
        <v>0</v>
      </c>
      <c r="AD46" s="114">
        <f>VLOOKUP(A46,Apport,MATCH($AD$4,'Jan 2020 Apport'!$3:$3,0),FALSE)*VLOOKUP(A46,Apport,MATCH($AD$3,'Jan 2020 Apport'!$3:$3,0),FALSE)</f>
        <v>0</v>
      </c>
      <c r="AE46" s="114">
        <f>VLOOKUP(A46,Apport,MATCH($AE$4,'Jan 2020 Apport'!$3:$3,0),FALSE)</f>
        <v>0</v>
      </c>
      <c r="AF46" s="114">
        <f>VLOOKUP(A46,Apport,MATCH($AF$4,'Jan 2020 Apport'!$3:$3,0),FALSE)*VLOOKUP(A46,Apport,MATCH($AF$3,'Jan 2020 Apport'!$3:$3,0),FALSE)</f>
        <v>0</v>
      </c>
      <c r="AG46" s="114">
        <f t="shared" si="7"/>
        <v>0</v>
      </c>
      <c r="AH46" s="114">
        <f t="shared" si="8"/>
        <v>0</v>
      </c>
      <c r="AI46" s="114">
        <f t="shared" si="9"/>
        <v>0</v>
      </c>
      <c r="AJ46" s="3">
        <f>VLOOKUP(A46,Apport,MATCH($AJ$4,'Jan 2020 Apport'!$3:$3,0),FALSE)</f>
        <v>0</v>
      </c>
      <c r="AK46" s="3">
        <f>VLOOKUP(A46,Apport,MATCH($AK$4,'Jan 2020 Apport'!$3:$3,0),FALSE)</f>
        <v>0</v>
      </c>
      <c r="AL46" s="170">
        <f t="shared" si="10"/>
        <v>0</v>
      </c>
      <c r="AM46" s="170">
        <f>VLOOKUP(A46,Apport,MATCH($AM$4,'Jan 2020 Apport'!$3:$3,0),FALSE)</f>
        <v>0</v>
      </c>
      <c r="AN46" s="170">
        <f>VLOOKUP(A46,Apport,MATCH($AN$4,'Jan 2020 Apport'!$3:$3,0),FALSE)</f>
        <v>0</v>
      </c>
      <c r="AO46" s="170">
        <v>0</v>
      </c>
      <c r="AP46" s="170">
        <v>0</v>
      </c>
      <c r="AQ46" s="170">
        <v>0</v>
      </c>
      <c r="AR46" s="170">
        <v>0</v>
      </c>
    </row>
    <row r="47" spans="1:44">
      <c r="A47" s="2" t="s">
        <v>1235</v>
      </c>
      <c r="B47" s="2" t="s">
        <v>1236</v>
      </c>
      <c r="C47" s="2" t="s">
        <v>1411</v>
      </c>
      <c r="D47" s="171">
        <f t="shared" si="13"/>
        <v>0</v>
      </c>
      <c r="E47" s="67">
        <f>VLOOKUP(A47,Apport,MATCH($E$2,'Jan 2020 Apport'!$3:$3,0),FALSE)+VLOOKUP(A47,Apport,MATCH($E$3,'Jan 2020 Apport'!$3:$3,0),FALSE)+VLOOKUP(A47,Apport,MATCH($E$4,'Jan 2020 Apport'!$3:$3,0),FALSE)</f>
        <v>0</v>
      </c>
      <c r="F47" s="171">
        <f t="shared" si="14"/>
        <v>0</v>
      </c>
      <c r="G47" s="170">
        <f>VLOOKUP(A47,Apport,MATCH($G$3,'Jan 2020 Apport'!$3:$3,0),FALSE)+VLOOKUP(A47,Apport,MATCH($G$4,'Jan 2020 Apport'!$3:$3,0),FALSE)</f>
        <v>0</v>
      </c>
      <c r="H47" s="170">
        <f>VLOOKUP(A47,Apport,MATCH($H$4,'Jan 2020 Apport'!$3:$3,0),FALSE)</f>
        <v>0</v>
      </c>
      <c r="I47" s="170">
        <f t="shared" si="16"/>
        <v>0</v>
      </c>
      <c r="J47" s="170">
        <f>VLOOKUP(A47,Apport,MATCH($J$4,'Jan 2020 Apport'!$3:$3,0),FALSE)</f>
        <v>0</v>
      </c>
      <c r="K47" s="170">
        <f>VLOOKUP(A47,Apport,MATCH($K$4,'Jan 2020 Apport'!$3:$3,0),FALSE)</f>
        <v>0</v>
      </c>
      <c r="L47" s="170">
        <f t="shared" si="15"/>
        <v>0</v>
      </c>
      <c r="M47" s="170">
        <f>VLOOKUP(A47,Apport,MATCH($M$4,'Jan 2020 Apport'!$3:$3,0),FALSE)</f>
        <v>0</v>
      </c>
      <c r="N47" s="170">
        <f>VLOOKUP(A47,Apport,MATCH($N$4,'Jan 2020 Apport'!$3:$3,0),FALSE)</f>
        <v>0</v>
      </c>
      <c r="O47" s="170">
        <f>VLOOKUP(A47,Apport,MATCH($O$4,'Jan 2020 Apport'!$3:$3,0),FALSE)</f>
        <v>0</v>
      </c>
      <c r="P47" s="174">
        <f>VLOOKUP(A47,Apport,MATCH($P$4,'Jan 2020 Apport'!$3:$3,0),FALSE)</f>
        <v>0</v>
      </c>
      <c r="Q47" s="174">
        <f>VLOOKUP(A47,Apport,MATCH($Q$4,'Jan 2020 Apport'!$3:$3,0),FALSE)</f>
        <v>0</v>
      </c>
      <c r="R47">
        <f>VLOOKUP(A47,Apport,MATCH($R$4,'Jan 2020 Apport'!$3:$3,0),FALSE)</f>
        <v>0</v>
      </c>
      <c r="S47">
        <f>VLOOKUP(A47,Apport,MATCH($S$4,'Jan 2020 Apport'!$3:$3,0),FALSE)</f>
        <v>0</v>
      </c>
      <c r="T47">
        <f>VLOOKUP(A47,Apport,MATCH($T$4,'Jan 2020 Apport'!$3:$3,0),FALSE)</f>
        <v>0</v>
      </c>
      <c r="U47" s="185">
        <f>IFERROR(VLOOKUP(A47,Apport,MATCH($U$4,'Jan 2020 Apport'!$3:$3,0),FALSE)/R47,0)</f>
        <v>0</v>
      </c>
      <c r="V47" s="67">
        <f>IFERROR(((VLOOKUP(A47,Apport,MATCH($V$4,'Jan 2020 Apport'!$3:$3,0),FALSE)+VLOOKUP(A47,Apport,MATCH($V$3,'Jan 2020 Apport'!$3:$3,0),FALSE))/(S47+T47)),0)</f>
        <v>0</v>
      </c>
      <c r="W47" s="67">
        <f t="shared" si="6"/>
        <v>0</v>
      </c>
      <c r="X47">
        <f>IF(D47=0,0,VLOOKUP(A47,Apport,MATCH($X$4,'Jan 2020 Apport'!$3:$3,0),FALSE))</f>
        <v>0</v>
      </c>
      <c r="Y47">
        <f>IF(D47=0,0,VLOOKUP(A47,Apport,MATCH($Y$4,'Jan 2020 Apport'!$3:$3,0),FALSE))</f>
        <v>0</v>
      </c>
      <c r="Z47">
        <f>IF(D47=0,0,VLOOKUP(A47,Apport,MATCH($Z$4,'Jan 2020 Apport'!$3:$3,0),FALSE))</f>
        <v>0</v>
      </c>
      <c r="AA47" s="114">
        <f>(VLOOKUP(A47,Apport,MATCH($AA$4,'Jan 2020 Apport'!$3:$3,0),FALSE)+VLOOKUP(A47,Apport,MATCH($AA$3,'Jan 2020 Apport'!$3:$3,0),FALSE))*VLOOKUP(A47,Apport,MATCH($AA$2,'Jan 2020 Apport'!$3:$3,0),FALSE)</f>
        <v>0</v>
      </c>
      <c r="AB47" s="114">
        <f>VLOOKUP(A47,Apport,MATCH($AB$4,'Jan 2020 Apport'!$3:$3,0),FALSE)*VLOOKUP(A47,Apport,MATCH($AB$3,'Jan 2020 Apport'!$3:$3,0),FALSE)</f>
        <v>0</v>
      </c>
      <c r="AC47" s="114">
        <f>VLOOKUP(A47,Apport,MATCH($AC$4,'Jan 2020 Apport'!$3:$3,0),FALSE)</f>
        <v>0</v>
      </c>
      <c r="AD47" s="114">
        <f>VLOOKUP(A47,Apport,MATCH($AD$4,'Jan 2020 Apport'!$3:$3,0),FALSE)*VLOOKUP(A47,Apport,MATCH($AD$3,'Jan 2020 Apport'!$3:$3,0),FALSE)</f>
        <v>0</v>
      </c>
      <c r="AE47" s="114">
        <f>VLOOKUP(A47,Apport,MATCH($AE$4,'Jan 2020 Apport'!$3:$3,0),FALSE)</f>
        <v>0</v>
      </c>
      <c r="AF47" s="114">
        <f>VLOOKUP(A47,Apport,MATCH($AF$4,'Jan 2020 Apport'!$3:$3,0),FALSE)*VLOOKUP(A47,Apport,MATCH($AF$3,'Jan 2020 Apport'!$3:$3,0),FALSE)</f>
        <v>0</v>
      </c>
      <c r="AG47" s="114">
        <f t="shared" si="7"/>
        <v>0</v>
      </c>
      <c r="AH47" s="114">
        <f t="shared" si="8"/>
        <v>0</v>
      </c>
      <c r="AI47" s="114">
        <f t="shared" si="9"/>
        <v>0</v>
      </c>
      <c r="AJ47" s="3">
        <f>VLOOKUP(A47,Apport,MATCH($AJ$4,'Jan 2020 Apport'!$3:$3,0),FALSE)</f>
        <v>0</v>
      </c>
      <c r="AK47" s="3">
        <f>VLOOKUP(A47,Apport,MATCH($AK$4,'Jan 2020 Apport'!$3:$3,0),FALSE)</f>
        <v>0</v>
      </c>
      <c r="AL47" s="170">
        <f t="shared" si="10"/>
        <v>0</v>
      </c>
      <c r="AM47" s="170">
        <f>VLOOKUP(A47,Apport,MATCH($AM$4,'Jan 2020 Apport'!$3:$3,0),FALSE)</f>
        <v>0</v>
      </c>
      <c r="AN47" s="170">
        <f>VLOOKUP(A47,Apport,MATCH($AN$4,'Jan 2020 Apport'!$3:$3,0),FALSE)</f>
        <v>0</v>
      </c>
      <c r="AO47" s="170">
        <v>0</v>
      </c>
      <c r="AP47" s="170">
        <v>0</v>
      </c>
      <c r="AQ47" s="170">
        <v>0</v>
      </c>
      <c r="AR47" s="170">
        <v>0</v>
      </c>
    </row>
    <row r="48" spans="1:44">
      <c r="A48" s="2" t="s">
        <v>73</v>
      </c>
      <c r="B48" s="2" t="s">
        <v>74</v>
      </c>
      <c r="C48" s="2" t="s">
        <v>1411</v>
      </c>
      <c r="D48" s="171">
        <f t="shared" si="13"/>
        <v>3922343.72</v>
      </c>
      <c r="E48" s="67">
        <f>VLOOKUP(A48,Apport,MATCH($E$2,'Jan 2020 Apport'!$3:$3,0),FALSE)+VLOOKUP(A48,Apport,MATCH($E$3,'Jan 2020 Apport'!$3:$3,0),FALSE)+VLOOKUP(A48,Apport,MATCH($E$4,'Jan 2020 Apport'!$3:$3,0),FALSE)</f>
        <v>270490.08999999997</v>
      </c>
      <c r="F48" s="171">
        <f t="shared" si="14"/>
        <v>3651853.6300000004</v>
      </c>
      <c r="G48" s="170">
        <f>VLOOKUP(A48,Apport,MATCH($G$3,'Jan 2020 Apport'!$3:$3,0),FALSE)+VLOOKUP(A48,Apport,MATCH($G$4,'Jan 2020 Apport'!$3:$3,0),FALSE)</f>
        <v>0</v>
      </c>
      <c r="H48" s="170">
        <f>VLOOKUP(A48,Apport,MATCH($H$4,'Jan 2020 Apport'!$3:$3,0),FALSE)</f>
        <v>0</v>
      </c>
      <c r="I48" s="170">
        <f t="shared" si="16"/>
        <v>0</v>
      </c>
      <c r="J48" s="170">
        <f>VLOOKUP(A48,Apport,MATCH($J$4,'Jan 2020 Apport'!$3:$3,0),FALSE)</f>
        <v>248579.60154374831</v>
      </c>
      <c r="K48" s="170">
        <f>VLOOKUP(A48,Apport,MATCH($K$4,'Jan 2020 Apport'!$3:$3,0),FALSE)</f>
        <v>40828.879999999997</v>
      </c>
      <c r="L48" s="170">
        <f t="shared" si="15"/>
        <v>289408.48154374829</v>
      </c>
      <c r="M48" s="170">
        <f>VLOOKUP(A48,Apport,MATCH($M$4,'Jan 2020 Apport'!$3:$3,0),FALSE)</f>
        <v>125333.56</v>
      </c>
      <c r="N48" s="170">
        <f>VLOOKUP(A48,Apport,MATCH($N$4,'Jan 2020 Apport'!$3:$3,0),FALSE)</f>
        <v>0</v>
      </c>
      <c r="O48" s="170">
        <f>VLOOKUP(A48,Apport,MATCH($O$4,'Jan 2020 Apport'!$3:$3,0),FALSE)</f>
        <v>10301.39</v>
      </c>
      <c r="P48" s="174">
        <f>VLOOKUP(A48,Apport,MATCH($P$4,'Jan 2020 Apport'!$3:$3,0),FALSE)</f>
        <v>0</v>
      </c>
      <c r="Q48" s="174">
        <f>VLOOKUP(A48,Apport,MATCH($Q$4,'Jan 2020 Apport'!$3:$3,0),FALSE)</f>
        <v>990202.84690600005</v>
      </c>
      <c r="R48">
        <f>VLOOKUP(A48,Apport,MATCH($R$4,'Jan 2020 Apport'!$3:$3,0),FALSE)</f>
        <v>0</v>
      </c>
      <c r="S48">
        <f>VLOOKUP(A48,Apport,MATCH($S$4,'Jan 2020 Apport'!$3:$3,0),FALSE)</f>
        <v>3.47</v>
      </c>
      <c r="T48">
        <f>VLOOKUP(A48,Apport,MATCH($T$4,'Jan 2020 Apport'!$3:$3,0),FALSE)</f>
        <v>27.72</v>
      </c>
      <c r="U48" s="185">
        <f>IFERROR(VLOOKUP(A48,Apport,MATCH($U$4,'Jan 2020 Apport'!$3:$3,0),FALSE)/R48,0)</f>
        <v>0</v>
      </c>
      <c r="V48" s="67">
        <f>IFERROR(((VLOOKUP(A48,Apport,MATCH($V$4,'Jan 2020 Apport'!$3:$3,0),FALSE)+VLOOKUP(A48,Apport,MATCH($V$3,'Jan 2020 Apport'!$3:$3,0),FALSE))/(S48+T48)),0)</f>
        <v>8672.3337608207748</v>
      </c>
      <c r="W48" s="67">
        <f t="shared" si="6"/>
        <v>8097.2779781130794</v>
      </c>
      <c r="X48">
        <f>IF(D48=0,0,VLOOKUP(A48,Apport,MATCH($X$4,'Jan 2020 Apport'!$3:$3,0),FALSE))</f>
        <v>4.8578999999999997E-2</v>
      </c>
      <c r="Y48">
        <f>IF(D48=0,0,VLOOKUP(A48,Apport,MATCH($Y$4,'Jan 2020 Apport'!$3:$3,0),FALSE))</f>
        <v>4.0270000000000002E-3</v>
      </c>
      <c r="Z48">
        <f>IF(D48=0,0,VLOOKUP(A48,Apport,MATCH($Z$4,'Jan 2020 Apport'!$3:$3,0),FALSE))</f>
        <v>1.7100000000000001E-2</v>
      </c>
      <c r="AA48" s="114">
        <f>(VLOOKUP(A48,Apport,MATCH($AA$4,'Jan 2020 Apport'!$3:$3,0),FALSE)+VLOOKUP(A48,Apport,MATCH($AA$3,'Jan 2020 Apport'!$3:$3,0),FALSE))*VLOOKUP(A48,Apport,MATCH($AA$2,'Jan 2020 Apport'!$3:$3,0),FALSE)</f>
        <v>65216.05</v>
      </c>
      <c r="AB48" s="114">
        <f>VLOOKUP(A48,Apport,MATCH($AB$4,'Jan 2020 Apport'!$3:$3,0),FALSE)*VLOOKUP(A48,Apport,MATCH($AB$3,'Jan 2020 Apport'!$3:$3,0),FALSE)</f>
        <v>66520</v>
      </c>
      <c r="AC48" s="114">
        <f>VLOOKUP(A48,Apport,MATCH($AC$4,'Jan 2020 Apport'!$3:$3,0),FALSE)</f>
        <v>96805</v>
      </c>
      <c r="AD48" s="114">
        <f>VLOOKUP(A48,Apport,MATCH($AD$4,'Jan 2020 Apport'!$3:$3,0),FALSE)*VLOOKUP(A48,Apport,MATCH($AD$3,'Jan 2020 Apport'!$3:$3,0),FALSE)</f>
        <v>98741</v>
      </c>
      <c r="AE48" s="114">
        <f>VLOOKUP(A48,Apport,MATCH($AE$4,'Jan 2020 Apport'!$3:$3,0),FALSE)</f>
        <v>46784.33</v>
      </c>
      <c r="AF48" s="114">
        <f>VLOOKUP(A48,Apport,MATCH($AF$4,'Jan 2020 Apport'!$3:$3,0),FALSE)*VLOOKUP(A48,Apport,MATCH($AF$3,'Jan 2020 Apport'!$3:$3,0),FALSE)</f>
        <v>47720</v>
      </c>
      <c r="AG48" s="114">
        <f t="shared" si="7"/>
        <v>96970.214719999989</v>
      </c>
      <c r="AH48" s="114">
        <f t="shared" si="8"/>
        <v>136855.76759999999</v>
      </c>
      <c r="AI48" s="114">
        <f t="shared" si="9"/>
        <v>79803.727550000011</v>
      </c>
      <c r="AJ48" s="3">
        <f>VLOOKUP(A48,Apport,MATCH($AJ$4,'Jan 2020 Apport'!$3:$3,0),FALSE)</f>
        <v>520449.29</v>
      </c>
      <c r="AK48" s="3">
        <f>VLOOKUP(A48,Apport,MATCH($AK$4,'Jan 2020 Apport'!$3:$3,0),FALSE)</f>
        <v>7.5410000000000004</v>
      </c>
      <c r="AL48" s="170">
        <f t="shared" si="10"/>
        <v>4357492.921543749</v>
      </c>
      <c r="AM48" s="170">
        <f>VLOOKUP(A48,Apport,MATCH($AM$4,'Jan 2020 Apport'!$3:$3,0),FALSE)</f>
        <v>50934.65</v>
      </c>
      <c r="AN48" s="170">
        <f>VLOOKUP(A48,Apport,MATCH($AN$4,'Jan 2020 Apport'!$3:$3,0),FALSE)</f>
        <v>21708.58</v>
      </c>
      <c r="AO48" s="170">
        <v>1680.3899999999999</v>
      </c>
      <c r="AP48" s="170">
        <v>22.76</v>
      </c>
      <c r="AQ48" s="170">
        <v>103.77</v>
      </c>
      <c r="AR48" s="170">
        <v>0</v>
      </c>
    </row>
    <row r="49" spans="1:44">
      <c r="A49" s="2" t="s">
        <v>75</v>
      </c>
      <c r="B49" s="2" t="s">
        <v>76</v>
      </c>
      <c r="C49" s="2" t="s">
        <v>1411</v>
      </c>
      <c r="D49" s="171">
        <f t="shared" si="13"/>
        <v>470847.25</v>
      </c>
      <c r="E49" s="67">
        <f>VLOOKUP(A49,Apport,MATCH($E$2,'Jan 2020 Apport'!$3:$3,0),FALSE)+VLOOKUP(A49,Apport,MATCH($E$3,'Jan 2020 Apport'!$3:$3,0),FALSE)+VLOOKUP(A49,Apport,MATCH($E$4,'Jan 2020 Apport'!$3:$3,0),FALSE)</f>
        <v>0</v>
      </c>
      <c r="F49" s="171">
        <f t="shared" si="14"/>
        <v>470847.25</v>
      </c>
      <c r="G49" s="170">
        <f>VLOOKUP(A49,Apport,MATCH($G$3,'Jan 2020 Apport'!$3:$3,0),FALSE)+VLOOKUP(A49,Apport,MATCH($G$4,'Jan 2020 Apport'!$3:$3,0),FALSE)</f>
        <v>32311.87</v>
      </c>
      <c r="H49" s="170">
        <f>VLOOKUP(A49,Apport,MATCH($H$4,'Jan 2020 Apport'!$3:$3,0),FALSE)</f>
        <v>0</v>
      </c>
      <c r="I49" s="170">
        <f t="shared" si="16"/>
        <v>32311.87</v>
      </c>
      <c r="J49" s="170">
        <f>VLOOKUP(A49,Apport,MATCH($J$4,'Jan 2020 Apport'!$3:$3,0),FALSE)</f>
        <v>95827.067646445401</v>
      </c>
      <c r="K49" s="170">
        <f>VLOOKUP(A49,Apport,MATCH($K$4,'Jan 2020 Apport'!$3:$3,0),FALSE)</f>
        <v>7079.69</v>
      </c>
      <c r="L49" s="170">
        <f t="shared" si="15"/>
        <v>102906.7576464454</v>
      </c>
      <c r="M49" s="170">
        <f>VLOOKUP(A49,Apport,MATCH($M$4,'Jan 2020 Apport'!$3:$3,0),FALSE)</f>
        <v>0</v>
      </c>
      <c r="N49" s="170">
        <f>VLOOKUP(A49,Apport,MATCH($N$4,'Jan 2020 Apport'!$3:$3,0),FALSE)</f>
        <v>0</v>
      </c>
      <c r="O49" s="170">
        <f>VLOOKUP(A49,Apport,MATCH($O$4,'Jan 2020 Apport'!$3:$3,0),FALSE)</f>
        <v>0</v>
      </c>
      <c r="P49" s="174">
        <f>VLOOKUP(A49,Apport,MATCH($P$4,'Jan 2020 Apport'!$3:$3,0),FALSE)</f>
        <v>0</v>
      </c>
      <c r="Q49" s="174">
        <f>VLOOKUP(A49,Apport,MATCH($Q$4,'Jan 2020 Apport'!$3:$3,0),FALSE)</f>
        <v>0</v>
      </c>
      <c r="R49">
        <f>VLOOKUP(A49,Apport,MATCH($R$4,'Jan 2020 Apport'!$3:$3,0),FALSE)</f>
        <v>0</v>
      </c>
      <c r="S49">
        <f>VLOOKUP(A49,Apport,MATCH($S$4,'Jan 2020 Apport'!$3:$3,0),FALSE)</f>
        <v>0</v>
      </c>
      <c r="T49">
        <f>VLOOKUP(A49,Apport,MATCH($T$4,'Jan 2020 Apport'!$3:$3,0),FALSE)</f>
        <v>0</v>
      </c>
      <c r="U49" s="185">
        <f>IFERROR(VLOOKUP(A49,Apport,MATCH($U$4,'Jan 2020 Apport'!$3:$3,0),FALSE)/R49,0)</f>
        <v>0</v>
      </c>
      <c r="V49" s="67">
        <f>IFERROR(((VLOOKUP(A49,Apport,MATCH($V$4,'Jan 2020 Apport'!$3:$3,0),FALSE)+VLOOKUP(A49,Apport,MATCH($V$3,'Jan 2020 Apport'!$3:$3,0),FALSE))/(S49+T49)),0)</f>
        <v>0</v>
      </c>
      <c r="W49" s="67">
        <f t="shared" si="6"/>
        <v>8097.2779781130794</v>
      </c>
      <c r="X49">
        <f>IF(D49=0,0,VLOOKUP(A49,Apport,MATCH($X$4,'Jan 2020 Apport'!$3:$3,0),FALSE))</f>
        <v>4.8578999999999997E-2</v>
      </c>
      <c r="Y49">
        <f>IF(D49=0,0,VLOOKUP(A49,Apport,MATCH($Y$4,'Jan 2020 Apport'!$3:$3,0),FALSE))</f>
        <v>4.0270000000000002E-3</v>
      </c>
      <c r="Z49">
        <f>IF(D49=0,0,VLOOKUP(A49,Apport,MATCH($Z$4,'Jan 2020 Apport'!$3:$3,0),FALSE))</f>
        <v>1.7100000000000001E-2</v>
      </c>
      <c r="AA49" s="114">
        <f>(VLOOKUP(A49,Apport,MATCH($AA$4,'Jan 2020 Apport'!$3:$3,0),FALSE)+VLOOKUP(A49,Apport,MATCH($AA$3,'Jan 2020 Apport'!$3:$3,0),FALSE))*VLOOKUP(A49,Apport,MATCH($AA$2,'Jan 2020 Apport'!$3:$3,0),FALSE)</f>
        <v>65216.05</v>
      </c>
      <c r="AB49" s="114">
        <f>VLOOKUP(A49,Apport,MATCH($AB$4,'Jan 2020 Apport'!$3:$3,0),FALSE)*VLOOKUP(A49,Apport,MATCH($AB$3,'Jan 2020 Apport'!$3:$3,0),FALSE)</f>
        <v>66520</v>
      </c>
      <c r="AC49" s="114">
        <f>VLOOKUP(A49,Apport,MATCH($AC$4,'Jan 2020 Apport'!$3:$3,0),FALSE)</f>
        <v>96805</v>
      </c>
      <c r="AD49" s="114">
        <f>VLOOKUP(A49,Apport,MATCH($AD$4,'Jan 2020 Apport'!$3:$3,0),FALSE)*VLOOKUP(A49,Apport,MATCH($AD$3,'Jan 2020 Apport'!$3:$3,0),FALSE)</f>
        <v>98741</v>
      </c>
      <c r="AE49" s="114">
        <f>VLOOKUP(A49,Apport,MATCH($AE$4,'Jan 2020 Apport'!$3:$3,0),FALSE)</f>
        <v>46784.33</v>
      </c>
      <c r="AF49" s="114">
        <f>VLOOKUP(A49,Apport,MATCH($AF$4,'Jan 2020 Apport'!$3:$3,0),FALSE)*VLOOKUP(A49,Apport,MATCH($AF$3,'Jan 2020 Apport'!$3:$3,0),FALSE)</f>
        <v>47720</v>
      </c>
      <c r="AG49" s="114">
        <f t="shared" si="7"/>
        <v>96970.214719999989</v>
      </c>
      <c r="AH49" s="114">
        <f t="shared" si="8"/>
        <v>136855.76759999999</v>
      </c>
      <c r="AI49" s="114">
        <f t="shared" si="9"/>
        <v>79803.727550000011</v>
      </c>
      <c r="AJ49" s="3">
        <f>VLOOKUP(A49,Apport,MATCH($AJ$4,'Jan 2020 Apport'!$3:$3,0),FALSE)</f>
        <v>51105.03</v>
      </c>
      <c r="AK49" s="3">
        <f>VLOOKUP(A49,Apport,MATCH($AK$4,'Jan 2020 Apport'!$3:$3,0),FALSE)</f>
        <v>0.61099999999999999</v>
      </c>
      <c r="AL49" s="170">
        <f t="shared" si="10"/>
        <v>598986.18764644535</v>
      </c>
      <c r="AM49" s="170">
        <f>VLOOKUP(A49,Apport,MATCH($AM$4,'Jan 2020 Apport'!$3:$3,0),FALSE)</f>
        <v>0</v>
      </c>
      <c r="AN49" s="170">
        <f>VLOOKUP(A49,Apport,MATCH($AN$4,'Jan 2020 Apport'!$3:$3,0),FALSE)</f>
        <v>2802.78</v>
      </c>
      <c r="AO49" s="170">
        <v>0</v>
      </c>
      <c r="AP49" s="170">
        <v>0</v>
      </c>
      <c r="AQ49" s="170">
        <v>0</v>
      </c>
      <c r="AR49" s="170">
        <v>286.77999999999997</v>
      </c>
    </row>
    <row r="50" spans="1:44">
      <c r="A50" s="2" t="s">
        <v>77</v>
      </c>
      <c r="B50" s="2" t="s">
        <v>78</v>
      </c>
      <c r="C50" s="2" t="s">
        <v>1411</v>
      </c>
      <c r="D50" s="171">
        <f t="shared" si="13"/>
        <v>55155141.399999999</v>
      </c>
      <c r="E50" s="67">
        <f>VLOOKUP(A50,Apport,MATCH($E$2,'Jan 2020 Apport'!$3:$3,0),FALSE)+VLOOKUP(A50,Apport,MATCH($E$3,'Jan 2020 Apport'!$3:$3,0),FALSE)+VLOOKUP(A50,Apport,MATCH($E$4,'Jan 2020 Apport'!$3:$3,0),FALSE)</f>
        <v>3515710.77</v>
      </c>
      <c r="F50" s="171">
        <f t="shared" si="14"/>
        <v>51639430.629999995</v>
      </c>
      <c r="G50" s="170">
        <f>VLOOKUP(A50,Apport,MATCH($G$3,'Jan 2020 Apport'!$3:$3,0),FALSE)+VLOOKUP(A50,Apport,MATCH($G$4,'Jan 2020 Apport'!$3:$3,0),FALSE)</f>
        <v>8802987</v>
      </c>
      <c r="H50" s="170">
        <f>VLOOKUP(A50,Apport,MATCH($H$4,'Jan 2020 Apport'!$3:$3,0),FALSE)</f>
        <v>968746.2</v>
      </c>
      <c r="I50" s="170">
        <f t="shared" si="16"/>
        <v>9771733.1999999993</v>
      </c>
      <c r="J50" s="170">
        <f>VLOOKUP(A50,Apport,MATCH($J$4,'Jan 2020 Apport'!$3:$3,0),FALSE)</f>
        <v>2687920.8344486584</v>
      </c>
      <c r="K50" s="170">
        <f>VLOOKUP(A50,Apport,MATCH($K$4,'Jan 2020 Apport'!$3:$3,0),FALSE)</f>
        <v>251895.75</v>
      </c>
      <c r="L50" s="170">
        <f t="shared" si="15"/>
        <v>2939816.5844486584</v>
      </c>
      <c r="M50" s="170">
        <f>VLOOKUP(A50,Apport,MATCH($M$4,'Jan 2020 Apport'!$3:$3,0),FALSE)</f>
        <v>2436087.54</v>
      </c>
      <c r="N50" s="170">
        <f>VLOOKUP(A50,Apport,MATCH($N$4,'Jan 2020 Apport'!$3:$3,0),FALSE)</f>
        <v>0</v>
      </c>
      <c r="O50" s="170">
        <f>VLOOKUP(A50,Apport,MATCH($O$4,'Jan 2020 Apport'!$3:$3,0),FALSE)</f>
        <v>177889.71</v>
      </c>
      <c r="P50" s="174">
        <f>VLOOKUP(A50,Apport,MATCH($P$4,'Jan 2020 Apport'!$3:$3,0),FALSE)</f>
        <v>2600511.2999999998</v>
      </c>
      <c r="Q50" s="174">
        <f>VLOOKUP(A50,Apport,MATCH($Q$4,'Jan 2020 Apport'!$3:$3,0),FALSE)</f>
        <v>8536418.2597185001</v>
      </c>
      <c r="R50">
        <f>VLOOKUP(A50,Apport,MATCH($R$4,'Jan 2020 Apport'!$3:$3,0),FALSE)</f>
        <v>0</v>
      </c>
      <c r="S50">
        <f>VLOOKUP(A50,Apport,MATCH($S$4,'Jan 2020 Apport'!$3:$3,0),FALSE)</f>
        <v>96.53</v>
      </c>
      <c r="T50">
        <f>VLOOKUP(A50,Apport,MATCH($T$4,'Jan 2020 Apport'!$3:$3,0),FALSE)</f>
        <v>308.85000000000002</v>
      </c>
      <c r="U50" s="185">
        <f>IFERROR(VLOOKUP(A50,Apport,MATCH($U$4,'Jan 2020 Apport'!$3:$3,0),FALSE)/R50,0)</f>
        <v>0</v>
      </c>
      <c r="V50" s="67">
        <f>IFERROR(((VLOOKUP(A50,Apport,MATCH($V$4,'Jan 2020 Apport'!$3:$3,0),FALSE)+VLOOKUP(A50,Apport,MATCH($V$3,'Jan 2020 Apport'!$3:$3,0),FALSE))/(S50+T50)),0)</f>
        <v>8672.6300508165186</v>
      </c>
      <c r="W50" s="67">
        <f t="shared" si="6"/>
        <v>8097.2779781130794</v>
      </c>
      <c r="X50">
        <f>IF(D50=0,0,VLOOKUP(A50,Apport,MATCH($X$4,'Jan 2020 Apport'!$3:$3,0),FALSE))</f>
        <v>4.8578999999999997E-2</v>
      </c>
      <c r="Y50">
        <f>IF(D50=0,0,VLOOKUP(A50,Apport,MATCH($Y$4,'Jan 2020 Apport'!$3:$3,0),FALSE))</f>
        <v>4.0270000000000002E-3</v>
      </c>
      <c r="Z50">
        <f>IF(D50=0,0,VLOOKUP(A50,Apport,MATCH($Z$4,'Jan 2020 Apport'!$3:$3,0),FALSE))</f>
        <v>1.7100000000000001E-2</v>
      </c>
      <c r="AA50" s="114">
        <f>(VLOOKUP(A50,Apport,MATCH($AA$4,'Jan 2020 Apport'!$3:$3,0),FALSE)+VLOOKUP(A50,Apport,MATCH($AA$3,'Jan 2020 Apport'!$3:$3,0),FALSE))*VLOOKUP(A50,Apport,MATCH($AA$2,'Jan 2020 Apport'!$3:$3,0),FALSE)</f>
        <v>65216.05</v>
      </c>
      <c r="AB50" s="114">
        <f>VLOOKUP(A50,Apport,MATCH($AB$4,'Jan 2020 Apport'!$3:$3,0),FALSE)*VLOOKUP(A50,Apport,MATCH($AB$3,'Jan 2020 Apport'!$3:$3,0),FALSE)</f>
        <v>66520</v>
      </c>
      <c r="AC50" s="114">
        <f>VLOOKUP(A50,Apport,MATCH($AC$4,'Jan 2020 Apport'!$3:$3,0),FALSE)</f>
        <v>96805</v>
      </c>
      <c r="AD50" s="114">
        <f>VLOOKUP(A50,Apport,MATCH($AD$4,'Jan 2020 Apport'!$3:$3,0),FALSE)*VLOOKUP(A50,Apport,MATCH($AD$3,'Jan 2020 Apport'!$3:$3,0),FALSE)</f>
        <v>98741</v>
      </c>
      <c r="AE50" s="114">
        <f>VLOOKUP(A50,Apport,MATCH($AE$4,'Jan 2020 Apport'!$3:$3,0),FALSE)</f>
        <v>46784.33</v>
      </c>
      <c r="AF50" s="114">
        <f>VLOOKUP(A50,Apport,MATCH($AF$4,'Jan 2020 Apport'!$3:$3,0),FALSE)*VLOOKUP(A50,Apport,MATCH($AF$3,'Jan 2020 Apport'!$3:$3,0),FALSE)</f>
        <v>47720</v>
      </c>
      <c r="AG50" s="114">
        <f t="shared" si="7"/>
        <v>96970.214719999989</v>
      </c>
      <c r="AH50" s="114">
        <f t="shared" si="8"/>
        <v>136855.76759999999</v>
      </c>
      <c r="AI50" s="114">
        <f t="shared" si="9"/>
        <v>79803.727550000011</v>
      </c>
      <c r="AJ50" s="3">
        <f>VLOOKUP(A50,Apport,MATCH($AJ$4,'Jan 2020 Apport'!$3:$3,0),FALSE)</f>
        <v>7930278.5099999998</v>
      </c>
      <c r="AK50" s="3">
        <f>VLOOKUP(A50,Apport,MATCH($AK$4,'Jan 2020 Apport'!$3:$3,0),FALSE)</f>
        <v>132.77099999999999</v>
      </c>
      <c r="AL50" s="170">
        <f t="shared" si="10"/>
        <v>71311563.044448659</v>
      </c>
      <c r="AM50" s="170">
        <f>VLOOKUP(A50,Apport,MATCH($AM$4,'Jan 2020 Apport'!$3:$3,0),FALSE)</f>
        <v>1082790.3600000001</v>
      </c>
      <c r="AN50" s="170">
        <f>VLOOKUP(A50,Apport,MATCH($AN$4,'Jan 2020 Apport'!$3:$3,0),FALSE)</f>
        <v>295868.59000000003</v>
      </c>
      <c r="AO50" s="170">
        <v>33582.39</v>
      </c>
      <c r="AP50" s="170">
        <v>6006.09</v>
      </c>
      <c r="AQ50" s="170">
        <v>1703.16</v>
      </c>
      <c r="AR50" s="170">
        <v>64614.5</v>
      </c>
    </row>
    <row r="51" spans="1:44">
      <c r="A51" s="2" t="s">
        <v>79</v>
      </c>
      <c r="B51" s="2" t="s">
        <v>80</v>
      </c>
      <c r="C51" s="2" t="s">
        <v>1411</v>
      </c>
      <c r="D51" s="171">
        <f t="shared" si="13"/>
        <v>6151415.5300000003</v>
      </c>
      <c r="E51" s="67">
        <f>VLOOKUP(A51,Apport,MATCH($E$2,'Jan 2020 Apport'!$3:$3,0),FALSE)+VLOOKUP(A51,Apport,MATCH($E$3,'Jan 2020 Apport'!$3:$3,0),FALSE)+VLOOKUP(A51,Apport,MATCH($E$4,'Jan 2020 Apport'!$3:$3,0),FALSE)</f>
        <v>258834.83</v>
      </c>
      <c r="F51" s="171">
        <f t="shared" si="14"/>
        <v>5892580.7000000002</v>
      </c>
      <c r="G51" s="170">
        <f>VLOOKUP(A51,Apport,MATCH($G$3,'Jan 2020 Apport'!$3:$3,0),FALSE)+VLOOKUP(A51,Apport,MATCH($G$4,'Jan 2020 Apport'!$3:$3,0),FALSE)</f>
        <v>0</v>
      </c>
      <c r="H51" s="170">
        <f>VLOOKUP(A51,Apport,MATCH($H$4,'Jan 2020 Apport'!$3:$3,0),FALSE)</f>
        <v>0</v>
      </c>
      <c r="I51" s="170">
        <f t="shared" si="16"/>
        <v>0</v>
      </c>
      <c r="J51" s="170">
        <f>VLOOKUP(A51,Apport,MATCH($J$4,'Jan 2020 Apport'!$3:$3,0),FALSE)</f>
        <v>437353.45181585441</v>
      </c>
      <c r="K51" s="170">
        <f>VLOOKUP(A51,Apport,MATCH($K$4,'Jan 2020 Apport'!$3:$3,0),FALSE)</f>
        <v>50331.92</v>
      </c>
      <c r="L51" s="170">
        <f t="shared" si="15"/>
        <v>487685.37181585439</v>
      </c>
      <c r="M51" s="170">
        <f>VLOOKUP(A51,Apport,MATCH($M$4,'Jan 2020 Apport'!$3:$3,0),FALSE)</f>
        <v>176469.66</v>
      </c>
      <c r="N51" s="170">
        <f>VLOOKUP(A51,Apport,MATCH($N$4,'Jan 2020 Apport'!$3:$3,0),FALSE)</f>
        <v>0</v>
      </c>
      <c r="O51" s="170">
        <f>VLOOKUP(A51,Apport,MATCH($O$4,'Jan 2020 Apport'!$3:$3,0),FALSE)</f>
        <v>18752.37</v>
      </c>
      <c r="P51" s="174">
        <f>VLOOKUP(A51,Apport,MATCH($P$4,'Jan 2020 Apport'!$3:$3,0),FALSE)</f>
        <v>378529.35</v>
      </c>
      <c r="Q51" s="174">
        <f>VLOOKUP(A51,Apport,MATCH($Q$4,'Jan 2020 Apport'!$3:$3,0),FALSE)</f>
        <v>915842.88623400009</v>
      </c>
      <c r="R51">
        <f>VLOOKUP(A51,Apport,MATCH($R$4,'Jan 2020 Apport'!$3:$3,0),FALSE)</f>
        <v>0</v>
      </c>
      <c r="S51">
        <f>VLOOKUP(A51,Apport,MATCH($S$4,'Jan 2020 Apport'!$3:$3,0),FALSE)</f>
        <v>11.85</v>
      </c>
      <c r="T51">
        <f>VLOOKUP(A51,Apport,MATCH($T$4,'Jan 2020 Apport'!$3:$3,0),FALSE)</f>
        <v>17.399999999999999</v>
      </c>
      <c r="U51" s="185">
        <f>IFERROR(VLOOKUP(A51,Apport,MATCH($U$4,'Jan 2020 Apport'!$3:$3,0),FALSE)/R51,0)</f>
        <v>0</v>
      </c>
      <c r="V51" s="67">
        <f>IFERROR(((VLOOKUP(A51,Apport,MATCH($V$4,'Jan 2020 Apport'!$3:$3,0),FALSE)+VLOOKUP(A51,Apport,MATCH($V$3,'Jan 2020 Apport'!$3:$3,0),FALSE))/(S51+T51)),0)</f>
        <v>8849.0540170940167</v>
      </c>
      <c r="W51" s="67">
        <f t="shared" si="6"/>
        <v>8098.0890195192751</v>
      </c>
      <c r="X51">
        <f>IF(D51=0,0,VLOOKUP(A51,Apport,MATCH($X$4,'Jan 2020 Apport'!$3:$3,0),FALSE))</f>
        <v>4.8578999999999997E-2</v>
      </c>
      <c r="Y51">
        <f>IF(D51=0,0,VLOOKUP(A51,Apport,MATCH($Y$4,'Jan 2020 Apport'!$3:$3,0),FALSE))</f>
        <v>4.0270000000000002E-3</v>
      </c>
      <c r="Z51">
        <f>IF(D51=0,0,VLOOKUP(A51,Apport,MATCH($Z$4,'Jan 2020 Apport'!$3:$3,0),FALSE))</f>
        <v>1.7100000000000001E-2</v>
      </c>
      <c r="AA51" s="114">
        <f>(VLOOKUP(A51,Apport,MATCH($AA$4,'Jan 2020 Apport'!$3:$3,0),FALSE)+VLOOKUP(A51,Apport,MATCH($AA$3,'Jan 2020 Apport'!$3:$3,0),FALSE))*VLOOKUP(A51,Apport,MATCH($AA$2,'Jan 2020 Apport'!$3:$3,0),FALSE)</f>
        <v>67824.69200000001</v>
      </c>
      <c r="AB51" s="114">
        <f>VLOOKUP(A51,Apport,MATCH($AB$4,'Jan 2020 Apport'!$3:$3,0),FALSE)*VLOOKUP(A51,Apport,MATCH($AB$3,'Jan 2020 Apport'!$3:$3,0),FALSE)</f>
        <v>66520</v>
      </c>
      <c r="AC51" s="114">
        <f>VLOOKUP(A51,Apport,MATCH($AC$4,'Jan 2020 Apport'!$3:$3,0),FALSE)</f>
        <v>96805</v>
      </c>
      <c r="AD51" s="114">
        <f>VLOOKUP(A51,Apport,MATCH($AD$4,'Jan 2020 Apport'!$3:$3,0),FALSE)*VLOOKUP(A51,Apport,MATCH($AD$3,'Jan 2020 Apport'!$3:$3,0),FALSE)</f>
        <v>98741</v>
      </c>
      <c r="AE51" s="114">
        <f>VLOOKUP(A51,Apport,MATCH($AE$4,'Jan 2020 Apport'!$3:$3,0),FALSE)</f>
        <v>46784.33</v>
      </c>
      <c r="AF51" s="114">
        <f>VLOOKUP(A51,Apport,MATCH($AF$4,'Jan 2020 Apport'!$3:$3,0),FALSE)*VLOOKUP(A51,Apport,MATCH($AF$3,'Jan 2020 Apport'!$3:$3,0),FALSE)</f>
        <v>47720</v>
      </c>
      <c r="AG51" s="114">
        <f t="shared" si="7"/>
        <v>96986.910028800005</v>
      </c>
      <c r="AH51" s="114">
        <f t="shared" si="8"/>
        <v>136855.76759999999</v>
      </c>
      <c r="AI51" s="114">
        <f t="shared" si="9"/>
        <v>79803.727550000011</v>
      </c>
      <c r="AJ51" s="3">
        <f>VLOOKUP(A51,Apport,MATCH($AJ$4,'Jan 2020 Apport'!$3:$3,0),FALSE)</f>
        <v>835017.1</v>
      </c>
      <c r="AK51" s="3">
        <f>VLOOKUP(A51,Apport,MATCH($AK$4,'Jan 2020 Apport'!$3:$3,0),FALSE)</f>
        <v>12.365</v>
      </c>
      <c r="AL51" s="170">
        <f t="shared" si="10"/>
        <v>6783991.0118158553</v>
      </c>
      <c r="AM51" s="170">
        <f>VLOOKUP(A51,Apport,MATCH($AM$4,'Jan 2020 Apport'!$3:$3,0),FALSE)</f>
        <v>0</v>
      </c>
      <c r="AN51" s="170">
        <f>VLOOKUP(A51,Apport,MATCH($AN$4,'Jan 2020 Apport'!$3:$3,0),FALSE)</f>
        <v>33557.699999999997</v>
      </c>
      <c r="AO51" s="170">
        <v>1692.7</v>
      </c>
      <c r="AP51" s="170">
        <v>0</v>
      </c>
      <c r="AQ51" s="170">
        <v>186.5</v>
      </c>
      <c r="AR51" s="170">
        <v>0</v>
      </c>
    </row>
    <row r="52" spans="1:44">
      <c r="A52" s="2" t="s">
        <v>81</v>
      </c>
      <c r="B52" s="2" t="s">
        <v>82</v>
      </c>
      <c r="C52" s="2" t="s">
        <v>1411</v>
      </c>
      <c r="D52" s="171">
        <f t="shared" si="13"/>
        <v>11492379.640000001</v>
      </c>
      <c r="E52" s="67">
        <f>VLOOKUP(A52,Apport,MATCH($E$2,'Jan 2020 Apport'!$3:$3,0),FALSE)+VLOOKUP(A52,Apport,MATCH($E$3,'Jan 2020 Apport'!$3:$3,0),FALSE)+VLOOKUP(A52,Apport,MATCH($E$4,'Jan 2020 Apport'!$3:$3,0),FALSE)</f>
        <v>563952.80000000005</v>
      </c>
      <c r="F52" s="171">
        <f t="shared" si="14"/>
        <v>10928426.84</v>
      </c>
      <c r="G52" s="170">
        <f>VLOOKUP(A52,Apport,MATCH($G$3,'Jan 2020 Apport'!$3:$3,0),FALSE)+VLOOKUP(A52,Apport,MATCH($G$4,'Jan 2020 Apport'!$3:$3,0),FALSE)</f>
        <v>1673933.74</v>
      </c>
      <c r="H52" s="170">
        <f>VLOOKUP(A52,Apport,MATCH($H$4,'Jan 2020 Apport'!$3:$3,0),FALSE)</f>
        <v>115973.54</v>
      </c>
      <c r="I52" s="170">
        <f t="shared" si="16"/>
        <v>1789907.28</v>
      </c>
      <c r="J52" s="170">
        <f>VLOOKUP(A52,Apport,MATCH($J$4,'Jan 2020 Apport'!$3:$3,0),FALSE)</f>
        <v>882879.16385851696</v>
      </c>
      <c r="K52" s="170">
        <f>VLOOKUP(A52,Apport,MATCH($K$4,'Jan 2020 Apport'!$3:$3,0),FALSE)</f>
        <v>83993.41</v>
      </c>
      <c r="L52" s="170">
        <f t="shared" si="15"/>
        <v>966872.57385851699</v>
      </c>
      <c r="M52" s="170">
        <f>VLOOKUP(A52,Apport,MATCH($M$4,'Jan 2020 Apport'!$3:$3,0),FALSE)</f>
        <v>442959.68</v>
      </c>
      <c r="N52" s="170">
        <f>VLOOKUP(A52,Apport,MATCH($N$4,'Jan 2020 Apport'!$3:$3,0),FALSE)</f>
        <v>0</v>
      </c>
      <c r="O52" s="170">
        <f>VLOOKUP(A52,Apport,MATCH($O$4,'Jan 2020 Apport'!$3:$3,0),FALSE)</f>
        <v>37294.839999999997</v>
      </c>
      <c r="P52" s="174">
        <f>VLOOKUP(A52,Apport,MATCH($P$4,'Jan 2020 Apport'!$3:$3,0),FALSE)</f>
        <v>686965.23</v>
      </c>
      <c r="Q52" s="174">
        <f>VLOOKUP(A52,Apport,MATCH($Q$4,'Jan 2020 Apport'!$3:$3,0),FALSE)</f>
        <v>1533930</v>
      </c>
      <c r="R52">
        <f>VLOOKUP(A52,Apport,MATCH($R$4,'Jan 2020 Apport'!$3:$3,0),FALSE)</f>
        <v>0</v>
      </c>
      <c r="S52">
        <f>VLOOKUP(A52,Apport,MATCH($S$4,'Jan 2020 Apport'!$3:$3,0),FALSE)</f>
        <v>0</v>
      </c>
      <c r="T52">
        <f>VLOOKUP(A52,Apport,MATCH($T$4,'Jan 2020 Apport'!$3:$3,0),FALSE)</f>
        <v>65</v>
      </c>
      <c r="U52" s="185">
        <f>IFERROR(VLOOKUP(A52,Apport,MATCH($U$4,'Jan 2020 Apport'!$3:$3,0),FALSE)/R52,0)</f>
        <v>0</v>
      </c>
      <c r="V52" s="67">
        <f>IFERROR(((VLOOKUP(A52,Apport,MATCH($V$4,'Jan 2020 Apport'!$3:$3,0),FALSE)+VLOOKUP(A52,Apport,MATCH($V$3,'Jan 2020 Apport'!$3:$3,0),FALSE))/(S52+T52)),0)</f>
        <v>8676.1969230769246</v>
      </c>
      <c r="W52" s="67">
        <f t="shared" si="6"/>
        <v>8097.2779781130794</v>
      </c>
      <c r="X52">
        <f>IF(D52=0,0,VLOOKUP(A52,Apport,MATCH($X$4,'Jan 2020 Apport'!$3:$3,0),FALSE))</f>
        <v>4.8578999999999997E-2</v>
      </c>
      <c r="Y52">
        <f>IF(D52=0,0,VLOOKUP(A52,Apport,MATCH($Y$4,'Jan 2020 Apport'!$3:$3,0),FALSE))</f>
        <v>4.0270000000000002E-3</v>
      </c>
      <c r="Z52">
        <f>IF(D52=0,0,VLOOKUP(A52,Apport,MATCH($Z$4,'Jan 2020 Apport'!$3:$3,0),FALSE))</f>
        <v>1.7100000000000001E-2</v>
      </c>
      <c r="AA52" s="114">
        <f>(VLOOKUP(A52,Apport,MATCH($AA$4,'Jan 2020 Apport'!$3:$3,0),FALSE)+VLOOKUP(A52,Apport,MATCH($AA$3,'Jan 2020 Apport'!$3:$3,0),FALSE))*VLOOKUP(A52,Apport,MATCH($AA$2,'Jan 2020 Apport'!$3:$3,0),FALSE)</f>
        <v>65216.05</v>
      </c>
      <c r="AB52" s="114">
        <f>VLOOKUP(A52,Apport,MATCH($AB$4,'Jan 2020 Apport'!$3:$3,0),FALSE)*VLOOKUP(A52,Apport,MATCH($AB$3,'Jan 2020 Apport'!$3:$3,0),FALSE)</f>
        <v>66520</v>
      </c>
      <c r="AC52" s="114">
        <f>VLOOKUP(A52,Apport,MATCH($AC$4,'Jan 2020 Apport'!$3:$3,0),FALSE)</f>
        <v>96805</v>
      </c>
      <c r="AD52" s="114">
        <f>VLOOKUP(A52,Apport,MATCH($AD$4,'Jan 2020 Apport'!$3:$3,0),FALSE)*VLOOKUP(A52,Apport,MATCH($AD$3,'Jan 2020 Apport'!$3:$3,0),FALSE)</f>
        <v>98741</v>
      </c>
      <c r="AE52" s="114">
        <f>VLOOKUP(A52,Apport,MATCH($AE$4,'Jan 2020 Apport'!$3:$3,0),FALSE)</f>
        <v>46784.33</v>
      </c>
      <c r="AF52" s="114">
        <f>VLOOKUP(A52,Apport,MATCH($AF$4,'Jan 2020 Apport'!$3:$3,0),FALSE)*VLOOKUP(A52,Apport,MATCH($AF$3,'Jan 2020 Apport'!$3:$3,0),FALSE)</f>
        <v>47720</v>
      </c>
      <c r="AG52" s="114">
        <f t="shared" si="7"/>
        <v>96970.214719999989</v>
      </c>
      <c r="AH52" s="114">
        <f t="shared" si="8"/>
        <v>136855.76759999999</v>
      </c>
      <c r="AI52" s="114">
        <f t="shared" si="9"/>
        <v>79803.727550000011</v>
      </c>
      <c r="AJ52" s="3">
        <f>VLOOKUP(A52,Apport,MATCH($AJ$4,'Jan 2020 Apport'!$3:$3,0),FALSE)</f>
        <v>1719657.36</v>
      </c>
      <c r="AK52" s="3">
        <f>VLOOKUP(A52,Apport,MATCH($AK$4,'Jan 2020 Apport'!$3:$3,0),FALSE)</f>
        <v>27.109000000000002</v>
      </c>
      <c r="AL52" s="170">
        <f t="shared" si="10"/>
        <v>14914115.153858516</v>
      </c>
      <c r="AM52" s="170">
        <f>VLOOKUP(A52,Apport,MATCH($AM$4,'Jan 2020 Apport'!$3:$3,0),FALSE)</f>
        <v>268694.55</v>
      </c>
      <c r="AN52" s="170">
        <f>VLOOKUP(A52,Apport,MATCH($AN$4,'Jan 2020 Apport'!$3:$3,0),FALSE)</f>
        <v>63448.98</v>
      </c>
      <c r="AO52" s="170">
        <v>6791.67</v>
      </c>
      <c r="AP52" s="170">
        <v>452.42</v>
      </c>
      <c r="AQ52" s="170">
        <v>375.03</v>
      </c>
      <c r="AR52" s="170">
        <v>13004.57</v>
      </c>
    </row>
    <row r="53" spans="1:44">
      <c r="A53" s="2" t="s">
        <v>83</v>
      </c>
      <c r="B53" s="2" t="s">
        <v>84</v>
      </c>
      <c r="C53" s="2" t="s">
        <v>1411</v>
      </c>
      <c r="D53" s="171">
        <f t="shared" si="13"/>
        <v>8658772.3000000007</v>
      </c>
      <c r="E53" s="67">
        <f>VLOOKUP(A53,Apport,MATCH($E$2,'Jan 2020 Apport'!$3:$3,0),FALSE)+VLOOKUP(A53,Apport,MATCH($E$3,'Jan 2020 Apport'!$3:$3,0),FALSE)+VLOOKUP(A53,Apport,MATCH($E$4,'Jan 2020 Apport'!$3:$3,0),FALSE)</f>
        <v>109253.26999999999</v>
      </c>
      <c r="F53" s="171">
        <f t="shared" si="14"/>
        <v>8549519.0300000012</v>
      </c>
      <c r="G53" s="170">
        <f>VLOOKUP(A53,Apport,MATCH($G$3,'Jan 2020 Apport'!$3:$3,0),FALSE)+VLOOKUP(A53,Apport,MATCH($G$4,'Jan 2020 Apport'!$3:$3,0),FALSE)</f>
        <v>0</v>
      </c>
      <c r="H53" s="170">
        <f>VLOOKUP(A53,Apport,MATCH($H$4,'Jan 2020 Apport'!$3:$3,0),FALSE)</f>
        <v>0</v>
      </c>
      <c r="I53" s="170">
        <f t="shared" si="16"/>
        <v>0</v>
      </c>
      <c r="J53" s="170">
        <f>VLOOKUP(A53,Apport,MATCH($J$4,'Jan 2020 Apport'!$3:$3,0),FALSE)</f>
        <v>0</v>
      </c>
      <c r="K53" s="170">
        <f>VLOOKUP(A53,Apport,MATCH($K$4,'Jan 2020 Apport'!$3:$3,0),FALSE)</f>
        <v>0</v>
      </c>
      <c r="L53" s="170">
        <f t="shared" si="15"/>
        <v>0</v>
      </c>
      <c r="M53" s="170">
        <f>VLOOKUP(A53,Apport,MATCH($M$4,'Jan 2020 Apport'!$3:$3,0),FALSE)</f>
        <v>201258.6</v>
      </c>
      <c r="N53" s="170">
        <f>VLOOKUP(A53,Apport,MATCH($N$4,'Jan 2020 Apport'!$3:$3,0),FALSE)</f>
        <v>0</v>
      </c>
      <c r="O53" s="170">
        <f>VLOOKUP(A53,Apport,MATCH($O$4,'Jan 2020 Apport'!$3:$3,0),FALSE)</f>
        <v>27947.3</v>
      </c>
      <c r="P53" s="174">
        <f>VLOOKUP(A53,Apport,MATCH($P$4,'Jan 2020 Apport'!$3:$3,0),FALSE)</f>
        <v>0</v>
      </c>
      <c r="Q53" s="174">
        <f>VLOOKUP(A53,Apport,MATCH($Q$4,'Jan 2020 Apport'!$3:$3,0),FALSE)</f>
        <v>2347229.5553388</v>
      </c>
      <c r="R53">
        <f>VLOOKUP(A53,Apport,MATCH($R$4,'Jan 2020 Apport'!$3:$3,0),FALSE)</f>
        <v>0</v>
      </c>
      <c r="S53">
        <f>VLOOKUP(A53,Apport,MATCH($S$4,'Jan 2020 Apport'!$3:$3,0),FALSE)</f>
        <v>0.94</v>
      </c>
      <c r="T53">
        <f>VLOOKUP(A53,Apport,MATCH($T$4,'Jan 2020 Apport'!$3:$3,0),FALSE)</f>
        <v>11.66</v>
      </c>
      <c r="U53" s="185">
        <f>IFERROR(VLOOKUP(A53,Apport,MATCH($U$4,'Jan 2020 Apport'!$3:$3,0),FALSE)/R53,0)</f>
        <v>0</v>
      </c>
      <c r="V53" s="67">
        <f>IFERROR(((VLOOKUP(A53,Apport,MATCH($V$4,'Jan 2020 Apport'!$3:$3,0),FALSE)+VLOOKUP(A53,Apport,MATCH($V$3,'Jan 2020 Apport'!$3:$3,0),FALSE))/(S53+T53)),0)</f>
        <v>8670.8944444444442</v>
      </c>
      <c r="W53" s="67">
        <f t="shared" si="6"/>
        <v>8097.2779781130794</v>
      </c>
      <c r="X53">
        <f>IF(D53=0,0,VLOOKUP(A53,Apport,MATCH($X$4,'Jan 2020 Apport'!$3:$3,0),FALSE))</f>
        <v>4.8578999999999997E-2</v>
      </c>
      <c r="Y53">
        <f>IF(D53=0,0,VLOOKUP(A53,Apport,MATCH($Y$4,'Jan 2020 Apport'!$3:$3,0),FALSE))</f>
        <v>4.0270000000000002E-3</v>
      </c>
      <c r="Z53">
        <f>IF(D53=0,0,VLOOKUP(A53,Apport,MATCH($Z$4,'Jan 2020 Apport'!$3:$3,0),FALSE))</f>
        <v>1.7100000000000001E-2</v>
      </c>
      <c r="AA53" s="114">
        <f>(VLOOKUP(A53,Apport,MATCH($AA$4,'Jan 2020 Apport'!$3:$3,0),FALSE)+VLOOKUP(A53,Apport,MATCH($AA$3,'Jan 2020 Apport'!$3:$3,0),FALSE))*VLOOKUP(A53,Apport,MATCH($AA$2,'Jan 2020 Apport'!$3:$3,0),FALSE)</f>
        <v>65216.05</v>
      </c>
      <c r="AB53" s="114">
        <f>VLOOKUP(A53,Apport,MATCH($AB$4,'Jan 2020 Apport'!$3:$3,0),FALSE)*VLOOKUP(A53,Apport,MATCH($AB$3,'Jan 2020 Apport'!$3:$3,0),FALSE)</f>
        <v>66520</v>
      </c>
      <c r="AC53" s="114">
        <f>VLOOKUP(A53,Apport,MATCH($AC$4,'Jan 2020 Apport'!$3:$3,0),FALSE)</f>
        <v>96805</v>
      </c>
      <c r="AD53" s="114">
        <f>VLOOKUP(A53,Apport,MATCH($AD$4,'Jan 2020 Apport'!$3:$3,0),FALSE)*VLOOKUP(A53,Apport,MATCH($AD$3,'Jan 2020 Apport'!$3:$3,0),FALSE)</f>
        <v>98741</v>
      </c>
      <c r="AE53" s="114">
        <f>VLOOKUP(A53,Apport,MATCH($AE$4,'Jan 2020 Apport'!$3:$3,0),FALSE)</f>
        <v>46784.33</v>
      </c>
      <c r="AF53" s="114">
        <f>VLOOKUP(A53,Apport,MATCH($AF$4,'Jan 2020 Apport'!$3:$3,0),FALSE)*VLOOKUP(A53,Apport,MATCH($AF$3,'Jan 2020 Apport'!$3:$3,0),FALSE)</f>
        <v>47720</v>
      </c>
      <c r="AG53" s="114">
        <f t="shared" si="7"/>
        <v>96970.214719999989</v>
      </c>
      <c r="AH53" s="114">
        <f t="shared" si="8"/>
        <v>136855.76759999999</v>
      </c>
      <c r="AI53" s="114">
        <f t="shared" si="9"/>
        <v>79803.727550000011</v>
      </c>
      <c r="AJ53" s="3">
        <f>VLOOKUP(A53,Apport,MATCH($AJ$4,'Jan 2020 Apport'!$3:$3,0),FALSE)</f>
        <v>1318902.1000000001</v>
      </c>
      <c r="AK53" s="3">
        <f>VLOOKUP(A53,Apport,MATCH($AK$4,'Jan 2020 Apport'!$3:$3,0),FALSE)</f>
        <v>22.081</v>
      </c>
      <c r="AL53" s="170">
        <f t="shared" si="10"/>
        <v>8887978.2000000011</v>
      </c>
      <c r="AM53" s="170">
        <f>VLOOKUP(A53,Apport,MATCH($AM$4,'Jan 2020 Apport'!$3:$3,0),FALSE)</f>
        <v>0</v>
      </c>
      <c r="AN53" s="170">
        <f>VLOOKUP(A53,Apport,MATCH($AN$4,'Jan 2020 Apport'!$3:$3,0),FALSE)</f>
        <v>49337.67</v>
      </c>
      <c r="AO53" s="170">
        <v>1920.7</v>
      </c>
      <c r="AP53" s="170">
        <v>0</v>
      </c>
      <c r="AQ53" s="170">
        <v>273.08</v>
      </c>
      <c r="AR53" s="170">
        <v>0</v>
      </c>
    </row>
    <row r="54" spans="1:44">
      <c r="A54" s="2" t="s">
        <v>85</v>
      </c>
      <c r="B54" s="2" t="s">
        <v>86</v>
      </c>
      <c r="C54" s="2" t="s">
        <v>1411</v>
      </c>
      <c r="D54" s="171">
        <f t="shared" si="13"/>
        <v>21056933.329999998</v>
      </c>
      <c r="E54" s="67">
        <f>VLOOKUP(A54,Apport,MATCH($E$2,'Jan 2020 Apport'!$3:$3,0),FALSE)+VLOOKUP(A54,Apport,MATCH($E$3,'Jan 2020 Apport'!$3:$3,0),FALSE)+VLOOKUP(A54,Apport,MATCH($E$4,'Jan 2020 Apport'!$3:$3,0),FALSE)</f>
        <v>798126.36</v>
      </c>
      <c r="F54" s="171">
        <f t="shared" si="14"/>
        <v>20258806.969999999</v>
      </c>
      <c r="G54" s="170">
        <f>VLOOKUP(A54,Apport,MATCH($G$3,'Jan 2020 Apport'!$3:$3,0),FALSE)+VLOOKUP(A54,Apport,MATCH($G$4,'Jan 2020 Apport'!$3:$3,0),FALSE)</f>
        <v>2811171.6999999997</v>
      </c>
      <c r="H54" s="170">
        <f>VLOOKUP(A54,Apport,MATCH($H$4,'Jan 2020 Apport'!$3:$3,0),FALSE)</f>
        <v>125976.62</v>
      </c>
      <c r="I54" s="170">
        <f t="shared" si="16"/>
        <v>2937148.32</v>
      </c>
      <c r="J54" s="170">
        <f>VLOOKUP(A54,Apport,MATCH($J$4,'Jan 2020 Apport'!$3:$3,0),FALSE)</f>
        <v>5698032.5101505667</v>
      </c>
      <c r="K54" s="170">
        <f>VLOOKUP(A54,Apport,MATCH($K$4,'Jan 2020 Apport'!$3:$3,0),FALSE)</f>
        <v>664506.21</v>
      </c>
      <c r="L54" s="170">
        <f t="shared" si="15"/>
        <v>6362538.7201505667</v>
      </c>
      <c r="M54" s="170">
        <f>VLOOKUP(A54,Apport,MATCH($M$4,'Jan 2020 Apport'!$3:$3,0),FALSE)</f>
        <v>709174.27</v>
      </c>
      <c r="N54" s="170">
        <f>VLOOKUP(A54,Apport,MATCH($N$4,'Jan 2020 Apport'!$3:$3,0),FALSE)</f>
        <v>295211.08</v>
      </c>
      <c r="O54" s="170">
        <f>VLOOKUP(A54,Apport,MATCH($O$4,'Jan 2020 Apport'!$3:$3,0),FALSE)</f>
        <v>67912.86</v>
      </c>
      <c r="P54" s="174">
        <f>VLOOKUP(A54,Apport,MATCH($P$4,'Jan 2020 Apport'!$3:$3,0),FALSE)</f>
        <v>775356.05</v>
      </c>
      <c r="Q54" s="174">
        <f>VLOOKUP(A54,Apport,MATCH($Q$4,'Jan 2020 Apport'!$3:$3,0),FALSE)</f>
        <v>4001719.4286540002</v>
      </c>
      <c r="R54">
        <f>VLOOKUP(A54,Apport,MATCH($R$4,'Jan 2020 Apport'!$3:$3,0),FALSE)</f>
        <v>0</v>
      </c>
      <c r="S54">
        <f>VLOOKUP(A54,Apport,MATCH($S$4,'Jan 2020 Apport'!$3:$3,0),FALSE)</f>
        <v>12</v>
      </c>
      <c r="T54">
        <f>VLOOKUP(A54,Apport,MATCH($T$4,'Jan 2020 Apport'!$3:$3,0),FALSE)</f>
        <v>80</v>
      </c>
      <c r="U54" s="185">
        <f>IFERROR(VLOOKUP(A54,Apport,MATCH($U$4,'Jan 2020 Apport'!$3:$3,0),FALSE)/R54,0)</f>
        <v>0</v>
      </c>
      <c r="V54" s="67">
        <f>IFERROR(((VLOOKUP(A54,Apport,MATCH($V$4,'Jan 2020 Apport'!$3:$3,0),FALSE)+VLOOKUP(A54,Apport,MATCH($V$3,'Jan 2020 Apport'!$3:$3,0),FALSE))/(S54+T54)),0)</f>
        <v>8675.28652173913</v>
      </c>
      <c r="W54" s="67">
        <f t="shared" si="6"/>
        <v>8097.2779781130794</v>
      </c>
      <c r="X54">
        <f>IF(D54=0,0,VLOOKUP(A54,Apport,MATCH($X$4,'Jan 2020 Apport'!$3:$3,0),FALSE))</f>
        <v>4.8578999999999997E-2</v>
      </c>
      <c r="Y54">
        <f>IF(D54=0,0,VLOOKUP(A54,Apport,MATCH($Y$4,'Jan 2020 Apport'!$3:$3,0),FALSE))</f>
        <v>4.0270000000000002E-3</v>
      </c>
      <c r="Z54">
        <f>IF(D54=0,0,VLOOKUP(A54,Apport,MATCH($Z$4,'Jan 2020 Apport'!$3:$3,0),FALSE))</f>
        <v>1.7100000000000001E-2</v>
      </c>
      <c r="AA54" s="114">
        <f>(VLOOKUP(A54,Apport,MATCH($AA$4,'Jan 2020 Apport'!$3:$3,0),FALSE)+VLOOKUP(A54,Apport,MATCH($AA$3,'Jan 2020 Apport'!$3:$3,0),FALSE))*VLOOKUP(A54,Apport,MATCH($AA$2,'Jan 2020 Apport'!$3:$3,0),FALSE)</f>
        <v>65216.05</v>
      </c>
      <c r="AB54" s="114">
        <f>VLOOKUP(A54,Apport,MATCH($AB$4,'Jan 2020 Apport'!$3:$3,0),FALSE)*VLOOKUP(A54,Apport,MATCH($AB$3,'Jan 2020 Apport'!$3:$3,0),FALSE)</f>
        <v>66520</v>
      </c>
      <c r="AC54" s="114">
        <f>VLOOKUP(A54,Apport,MATCH($AC$4,'Jan 2020 Apport'!$3:$3,0),FALSE)</f>
        <v>96805</v>
      </c>
      <c r="AD54" s="114">
        <f>VLOOKUP(A54,Apport,MATCH($AD$4,'Jan 2020 Apport'!$3:$3,0),FALSE)*VLOOKUP(A54,Apport,MATCH($AD$3,'Jan 2020 Apport'!$3:$3,0),FALSE)</f>
        <v>98741</v>
      </c>
      <c r="AE54" s="114">
        <f>VLOOKUP(A54,Apport,MATCH($AE$4,'Jan 2020 Apport'!$3:$3,0),FALSE)</f>
        <v>46784.33</v>
      </c>
      <c r="AF54" s="114">
        <f>VLOOKUP(A54,Apport,MATCH($AF$4,'Jan 2020 Apport'!$3:$3,0),FALSE)*VLOOKUP(A54,Apport,MATCH($AF$3,'Jan 2020 Apport'!$3:$3,0),FALSE)</f>
        <v>47720</v>
      </c>
      <c r="AG54" s="114">
        <f t="shared" si="7"/>
        <v>96970.214719999989</v>
      </c>
      <c r="AH54" s="114">
        <f t="shared" si="8"/>
        <v>136855.76759999999</v>
      </c>
      <c r="AI54" s="114">
        <f t="shared" si="9"/>
        <v>79803.727550000011</v>
      </c>
      <c r="AJ54" s="3">
        <f>VLOOKUP(A54,Apport,MATCH($AJ$4,'Jan 2020 Apport'!$3:$3,0),FALSE)</f>
        <v>2959095.58</v>
      </c>
      <c r="AK54" s="3">
        <f>VLOOKUP(A54,Apport,MATCH($AK$4,'Jan 2020 Apport'!$3:$3,0),FALSE)</f>
        <v>50.005000000000003</v>
      </c>
      <c r="AL54" s="170">
        <f t="shared" si="10"/>
        <v>30787685.880150564</v>
      </c>
      <c r="AM54" s="170">
        <f>VLOOKUP(A54,Apport,MATCH($AM$4,'Jan 2020 Apport'!$3:$3,0),FALSE)</f>
        <v>23273.51</v>
      </c>
      <c r="AN54" s="170">
        <f>VLOOKUP(A54,Apport,MATCH($AN$4,'Jan 2020 Apport'!$3:$3,0),FALSE)</f>
        <v>110460.87</v>
      </c>
      <c r="AO54" s="170">
        <v>6990.11</v>
      </c>
      <c r="AP54" s="170">
        <v>3222.42</v>
      </c>
      <c r="AQ54" s="170">
        <v>649.04</v>
      </c>
      <c r="AR54" s="170">
        <v>20911.099999999999</v>
      </c>
    </row>
    <row r="55" spans="1:44">
      <c r="A55" s="2" t="s">
        <v>87</v>
      </c>
      <c r="B55" s="2" t="s">
        <v>88</v>
      </c>
      <c r="C55" s="2" t="s">
        <v>1411</v>
      </c>
      <c r="D55" s="171">
        <f t="shared" si="13"/>
        <v>42288974.270000003</v>
      </c>
      <c r="E55" s="67">
        <f>VLOOKUP(A55,Apport,MATCH($E$2,'Jan 2020 Apport'!$3:$3,0),FALSE)+VLOOKUP(A55,Apport,MATCH($E$3,'Jan 2020 Apport'!$3:$3,0),FALSE)+VLOOKUP(A55,Apport,MATCH($E$4,'Jan 2020 Apport'!$3:$3,0),FALSE)</f>
        <v>3035834.7399999998</v>
      </c>
      <c r="F55" s="171">
        <f t="shared" si="14"/>
        <v>39253139.530000001</v>
      </c>
      <c r="G55" s="170">
        <f>VLOOKUP(A55,Apport,MATCH($G$3,'Jan 2020 Apport'!$3:$3,0),FALSE)+VLOOKUP(A55,Apport,MATCH($G$4,'Jan 2020 Apport'!$3:$3,0),FALSE)</f>
        <v>5938278.9100000001</v>
      </c>
      <c r="H55" s="170">
        <f>VLOOKUP(A55,Apport,MATCH($H$4,'Jan 2020 Apport'!$3:$3,0),FALSE)</f>
        <v>559195.46</v>
      </c>
      <c r="I55" s="170">
        <f t="shared" si="16"/>
        <v>6497474.3700000001</v>
      </c>
      <c r="J55" s="170">
        <f>VLOOKUP(A55,Apport,MATCH($J$4,'Jan 2020 Apport'!$3:$3,0),FALSE)</f>
        <v>2337131.9794734973</v>
      </c>
      <c r="K55" s="170">
        <f>VLOOKUP(A55,Apport,MATCH($K$4,'Jan 2020 Apport'!$3:$3,0),FALSE)</f>
        <v>219908.03</v>
      </c>
      <c r="L55" s="170">
        <f t="shared" si="15"/>
        <v>2557040.009473497</v>
      </c>
      <c r="M55" s="170">
        <f>VLOOKUP(A55,Apport,MATCH($M$4,'Jan 2020 Apport'!$3:$3,0),FALSE)</f>
        <v>1765925</v>
      </c>
      <c r="N55" s="170">
        <f>VLOOKUP(A55,Apport,MATCH($N$4,'Jan 2020 Apport'!$3:$3,0),FALSE)</f>
        <v>0</v>
      </c>
      <c r="O55" s="170">
        <f>VLOOKUP(A55,Apport,MATCH($O$4,'Jan 2020 Apport'!$3:$3,0),FALSE)</f>
        <v>136970.29999999999</v>
      </c>
      <c r="P55" s="174">
        <f>VLOOKUP(A55,Apport,MATCH($P$4,'Jan 2020 Apport'!$3:$3,0),FALSE)</f>
        <v>4367603.22</v>
      </c>
      <c r="Q55" s="174">
        <f>VLOOKUP(A55,Apport,MATCH($Q$4,'Jan 2020 Apport'!$3:$3,0),FALSE)</f>
        <v>3684170</v>
      </c>
      <c r="R55">
        <f>VLOOKUP(A55,Apport,MATCH($R$4,'Jan 2020 Apport'!$3:$3,0),FALSE)</f>
        <v>0</v>
      </c>
      <c r="S55">
        <f>VLOOKUP(A55,Apport,MATCH($S$4,'Jan 2020 Apport'!$3:$3,0),FALSE)</f>
        <v>50</v>
      </c>
      <c r="T55">
        <f>VLOOKUP(A55,Apport,MATCH($T$4,'Jan 2020 Apport'!$3:$3,0),FALSE)</f>
        <v>300</v>
      </c>
      <c r="U55" s="185">
        <f>IFERROR(VLOOKUP(A55,Apport,MATCH($U$4,'Jan 2020 Apport'!$3:$3,0),FALSE)/R55,0)</f>
        <v>0</v>
      </c>
      <c r="V55" s="67">
        <f>IFERROR(((VLOOKUP(A55,Apport,MATCH($V$4,'Jan 2020 Apport'!$3:$3,0),FALSE)+VLOOKUP(A55,Apport,MATCH($V$3,'Jan 2020 Apport'!$3:$3,0),FALSE))/(S55+T55)),0)</f>
        <v>8673.8135428571422</v>
      </c>
      <c r="W55" s="67">
        <f t="shared" si="6"/>
        <v>8097.2779781130794</v>
      </c>
      <c r="X55">
        <f>IF(D55=0,0,VLOOKUP(A55,Apport,MATCH($X$4,'Jan 2020 Apport'!$3:$3,0),FALSE))</f>
        <v>4.8578999999999997E-2</v>
      </c>
      <c r="Y55">
        <f>IF(D55=0,0,VLOOKUP(A55,Apport,MATCH($Y$4,'Jan 2020 Apport'!$3:$3,0),FALSE))</f>
        <v>4.0270000000000002E-3</v>
      </c>
      <c r="Z55">
        <f>IF(D55=0,0,VLOOKUP(A55,Apport,MATCH($Z$4,'Jan 2020 Apport'!$3:$3,0),FALSE))</f>
        <v>1.7100000000000001E-2</v>
      </c>
      <c r="AA55" s="114">
        <f>(VLOOKUP(A55,Apport,MATCH($AA$4,'Jan 2020 Apport'!$3:$3,0),FALSE)+VLOOKUP(A55,Apport,MATCH($AA$3,'Jan 2020 Apport'!$3:$3,0),FALSE))*VLOOKUP(A55,Apport,MATCH($AA$2,'Jan 2020 Apport'!$3:$3,0),FALSE)</f>
        <v>65216.05</v>
      </c>
      <c r="AB55" s="114">
        <f>VLOOKUP(A55,Apport,MATCH($AB$4,'Jan 2020 Apport'!$3:$3,0),FALSE)*VLOOKUP(A55,Apport,MATCH($AB$3,'Jan 2020 Apport'!$3:$3,0),FALSE)</f>
        <v>66520</v>
      </c>
      <c r="AC55" s="114">
        <f>VLOOKUP(A55,Apport,MATCH($AC$4,'Jan 2020 Apport'!$3:$3,0),FALSE)</f>
        <v>96805</v>
      </c>
      <c r="AD55" s="114">
        <f>VLOOKUP(A55,Apport,MATCH($AD$4,'Jan 2020 Apport'!$3:$3,0),FALSE)*VLOOKUP(A55,Apport,MATCH($AD$3,'Jan 2020 Apport'!$3:$3,0),FALSE)</f>
        <v>98741</v>
      </c>
      <c r="AE55" s="114">
        <f>VLOOKUP(A55,Apport,MATCH($AE$4,'Jan 2020 Apport'!$3:$3,0),FALSE)</f>
        <v>46784.33</v>
      </c>
      <c r="AF55" s="114">
        <f>VLOOKUP(A55,Apport,MATCH($AF$4,'Jan 2020 Apport'!$3:$3,0),FALSE)*VLOOKUP(A55,Apport,MATCH($AF$3,'Jan 2020 Apport'!$3:$3,0),FALSE)</f>
        <v>47720</v>
      </c>
      <c r="AG55" s="114">
        <f t="shared" si="7"/>
        <v>96970.214719999989</v>
      </c>
      <c r="AH55" s="114">
        <f t="shared" si="8"/>
        <v>136855.76759999999</v>
      </c>
      <c r="AI55" s="114">
        <f t="shared" si="9"/>
        <v>79803.727550000011</v>
      </c>
      <c r="AJ55" s="3">
        <f>VLOOKUP(A55,Apport,MATCH($AJ$4,'Jan 2020 Apport'!$3:$3,0),FALSE)</f>
        <v>6040461.5599999996</v>
      </c>
      <c r="AK55" s="3">
        <f>VLOOKUP(A55,Apport,MATCH($AK$4,'Jan 2020 Apport'!$3:$3,0),FALSE)</f>
        <v>95.933000000000007</v>
      </c>
      <c r="AL55" s="170">
        <f t="shared" si="10"/>
        <v>53921552.099473491</v>
      </c>
      <c r="AM55" s="170">
        <f>VLOOKUP(A55,Apport,MATCH($AM$4,'Jan 2020 Apport'!$3:$3,0),FALSE)</f>
        <v>895076.18</v>
      </c>
      <c r="AN55" s="170">
        <f>VLOOKUP(A55,Apport,MATCH($AN$4,'Jan 2020 Apport'!$3:$3,0),FALSE)</f>
        <v>222904.35</v>
      </c>
      <c r="AO55" s="170">
        <v>25395.25</v>
      </c>
      <c r="AP55" s="170">
        <v>4268.34</v>
      </c>
      <c r="AQ55" s="170">
        <v>1304.45</v>
      </c>
      <c r="AR55" s="170">
        <v>46021.59</v>
      </c>
    </row>
    <row r="56" spans="1:44">
      <c r="A56" s="2" t="s">
        <v>1237</v>
      </c>
      <c r="B56" s="2" t="s">
        <v>1238</v>
      </c>
      <c r="C56" s="2" t="s">
        <v>1411</v>
      </c>
      <c r="D56" s="171">
        <f t="shared" si="13"/>
        <v>0</v>
      </c>
      <c r="E56" s="67">
        <f>VLOOKUP(A56,Apport,MATCH($E$2,'Jan 2020 Apport'!$3:$3,0),FALSE)+VLOOKUP(A56,Apport,MATCH($E$3,'Jan 2020 Apport'!$3:$3,0),FALSE)+VLOOKUP(A56,Apport,MATCH($E$4,'Jan 2020 Apport'!$3:$3,0),FALSE)</f>
        <v>0</v>
      </c>
      <c r="F56" s="171">
        <f t="shared" si="14"/>
        <v>0</v>
      </c>
      <c r="G56" s="170">
        <f>VLOOKUP(A56,Apport,MATCH($G$3,'Jan 2020 Apport'!$3:$3,0),FALSE)+VLOOKUP(A56,Apport,MATCH($G$4,'Jan 2020 Apport'!$3:$3,0),FALSE)</f>
        <v>0</v>
      </c>
      <c r="H56" s="170">
        <f>VLOOKUP(A56,Apport,MATCH($H$4,'Jan 2020 Apport'!$3:$3,0),FALSE)</f>
        <v>0</v>
      </c>
      <c r="I56" s="170">
        <f t="shared" si="16"/>
        <v>0</v>
      </c>
      <c r="J56" s="170">
        <f>VLOOKUP(A56,Apport,MATCH($J$4,'Jan 2020 Apport'!$3:$3,0),FALSE)</f>
        <v>0</v>
      </c>
      <c r="K56" s="170">
        <f>VLOOKUP(A56,Apport,MATCH($K$4,'Jan 2020 Apport'!$3:$3,0),FALSE)</f>
        <v>0</v>
      </c>
      <c r="L56" s="170">
        <f t="shared" si="15"/>
        <v>0</v>
      </c>
      <c r="M56" s="170">
        <f>VLOOKUP(A56,Apport,MATCH($M$4,'Jan 2020 Apport'!$3:$3,0),FALSE)</f>
        <v>0</v>
      </c>
      <c r="N56" s="170">
        <f>VLOOKUP(A56,Apport,MATCH($N$4,'Jan 2020 Apport'!$3:$3,0),FALSE)</f>
        <v>0</v>
      </c>
      <c r="O56" s="170">
        <f>VLOOKUP(A56,Apport,MATCH($O$4,'Jan 2020 Apport'!$3:$3,0),FALSE)</f>
        <v>0</v>
      </c>
      <c r="P56" s="174">
        <f>VLOOKUP(A56,Apport,MATCH($P$4,'Jan 2020 Apport'!$3:$3,0),FALSE)</f>
        <v>0</v>
      </c>
      <c r="Q56" s="174">
        <f>VLOOKUP(A56,Apport,MATCH($Q$4,'Jan 2020 Apport'!$3:$3,0),FALSE)</f>
        <v>0</v>
      </c>
      <c r="R56">
        <f>VLOOKUP(A56,Apport,MATCH($R$4,'Jan 2020 Apport'!$3:$3,0),FALSE)</f>
        <v>0</v>
      </c>
      <c r="S56">
        <f>VLOOKUP(A56,Apport,MATCH($S$4,'Jan 2020 Apport'!$3:$3,0),FALSE)</f>
        <v>0</v>
      </c>
      <c r="T56">
        <f>VLOOKUP(A56,Apport,MATCH($T$4,'Jan 2020 Apport'!$3:$3,0),FALSE)</f>
        <v>0</v>
      </c>
      <c r="U56" s="185">
        <f>IFERROR(VLOOKUP(A56,Apport,MATCH($U$4,'Jan 2020 Apport'!$3:$3,0),FALSE)/R56,0)</f>
        <v>0</v>
      </c>
      <c r="V56" s="67">
        <f>IFERROR(((VLOOKUP(A56,Apport,MATCH($V$4,'Jan 2020 Apport'!$3:$3,0),FALSE)+VLOOKUP(A56,Apport,MATCH($V$3,'Jan 2020 Apport'!$3:$3,0),FALSE))/(S56+T56)),0)</f>
        <v>0</v>
      </c>
      <c r="W56" s="67">
        <f t="shared" si="6"/>
        <v>0</v>
      </c>
      <c r="X56">
        <f>IF(D56=0,0,VLOOKUP(A56,Apport,MATCH($X$4,'Jan 2020 Apport'!$3:$3,0),FALSE))</f>
        <v>0</v>
      </c>
      <c r="Y56">
        <f>IF(D56=0,0,VLOOKUP(A56,Apport,MATCH($Y$4,'Jan 2020 Apport'!$3:$3,0),FALSE))</f>
        <v>0</v>
      </c>
      <c r="Z56">
        <f>IF(D56=0,0,VLOOKUP(A56,Apport,MATCH($Z$4,'Jan 2020 Apport'!$3:$3,0),FALSE))</f>
        <v>0</v>
      </c>
      <c r="AA56" s="114">
        <f>(VLOOKUP(A56,Apport,MATCH($AA$4,'Jan 2020 Apport'!$3:$3,0),FALSE)+VLOOKUP(A56,Apport,MATCH($AA$3,'Jan 2020 Apport'!$3:$3,0),FALSE))*VLOOKUP(A56,Apport,MATCH($AA$2,'Jan 2020 Apport'!$3:$3,0),FALSE)</f>
        <v>0</v>
      </c>
      <c r="AB56" s="114">
        <f>VLOOKUP(A56,Apport,MATCH($AB$4,'Jan 2020 Apport'!$3:$3,0),FALSE)*VLOOKUP(A56,Apport,MATCH($AB$3,'Jan 2020 Apport'!$3:$3,0),FALSE)</f>
        <v>0</v>
      </c>
      <c r="AC56" s="114">
        <f>VLOOKUP(A56,Apport,MATCH($AC$4,'Jan 2020 Apport'!$3:$3,0),FALSE)</f>
        <v>0</v>
      </c>
      <c r="AD56" s="114">
        <f>VLOOKUP(A56,Apport,MATCH($AD$4,'Jan 2020 Apport'!$3:$3,0),FALSE)*VLOOKUP(A56,Apport,MATCH($AD$3,'Jan 2020 Apport'!$3:$3,0),FALSE)</f>
        <v>0</v>
      </c>
      <c r="AE56" s="114">
        <f>VLOOKUP(A56,Apport,MATCH($AE$4,'Jan 2020 Apport'!$3:$3,0),FALSE)</f>
        <v>0</v>
      </c>
      <c r="AF56" s="114">
        <f>VLOOKUP(A56,Apport,MATCH($AF$4,'Jan 2020 Apport'!$3:$3,0),FALSE)*VLOOKUP(A56,Apport,MATCH($AF$3,'Jan 2020 Apport'!$3:$3,0),FALSE)</f>
        <v>0</v>
      </c>
      <c r="AG56" s="114">
        <f t="shared" si="7"/>
        <v>0</v>
      </c>
      <c r="AH56" s="114">
        <f t="shared" si="8"/>
        <v>0</v>
      </c>
      <c r="AI56" s="114">
        <f t="shared" si="9"/>
        <v>0</v>
      </c>
      <c r="AJ56" s="3">
        <f>VLOOKUP(A56,Apport,MATCH($AJ$4,'Jan 2020 Apport'!$3:$3,0),FALSE)</f>
        <v>0</v>
      </c>
      <c r="AK56" s="3">
        <f>VLOOKUP(A56,Apport,MATCH($AK$4,'Jan 2020 Apport'!$3:$3,0),FALSE)</f>
        <v>0</v>
      </c>
      <c r="AL56" s="170">
        <f t="shared" si="10"/>
        <v>0</v>
      </c>
      <c r="AM56" s="170">
        <f>VLOOKUP(A56,Apport,MATCH($AM$4,'Jan 2020 Apport'!$3:$3,0),FALSE)</f>
        <v>0</v>
      </c>
      <c r="AN56" s="170">
        <f>VLOOKUP(A56,Apport,MATCH($AN$4,'Jan 2020 Apport'!$3:$3,0),FALSE)</f>
        <v>0</v>
      </c>
      <c r="AO56" s="170">
        <v>0</v>
      </c>
      <c r="AP56" s="170">
        <v>0</v>
      </c>
      <c r="AQ56" s="170">
        <v>0</v>
      </c>
      <c r="AR56" s="170">
        <v>0</v>
      </c>
    </row>
    <row r="57" spans="1:44">
      <c r="A57" s="2" t="s">
        <v>89</v>
      </c>
      <c r="B57" s="2" t="s">
        <v>90</v>
      </c>
      <c r="C57" s="2" t="s">
        <v>1411</v>
      </c>
      <c r="D57" s="171">
        <f t="shared" si="13"/>
        <v>1479457.09</v>
      </c>
      <c r="E57" s="67">
        <f>VLOOKUP(A57,Apport,MATCH($E$2,'Jan 2020 Apport'!$3:$3,0),FALSE)+VLOOKUP(A57,Apport,MATCH($E$3,'Jan 2020 Apport'!$3:$3,0),FALSE)+VLOOKUP(A57,Apport,MATCH($E$4,'Jan 2020 Apport'!$3:$3,0),FALSE)</f>
        <v>0</v>
      </c>
      <c r="F57" s="171">
        <f t="shared" si="14"/>
        <v>1479457.09</v>
      </c>
      <c r="G57" s="170">
        <f>VLOOKUP(A57,Apport,MATCH($G$3,'Jan 2020 Apport'!$3:$3,0),FALSE)+VLOOKUP(A57,Apport,MATCH($G$4,'Jan 2020 Apport'!$3:$3,0),FALSE)</f>
        <v>0</v>
      </c>
      <c r="H57" s="170">
        <f>VLOOKUP(A57,Apport,MATCH($H$4,'Jan 2020 Apport'!$3:$3,0),FALSE)</f>
        <v>0</v>
      </c>
      <c r="I57" s="170">
        <f t="shared" si="16"/>
        <v>0</v>
      </c>
      <c r="J57" s="170">
        <f>VLOOKUP(A57,Apport,MATCH($J$4,'Jan 2020 Apport'!$3:$3,0),FALSE)</f>
        <v>270106.65543067502</v>
      </c>
      <c r="K57" s="170">
        <f>VLOOKUP(A57,Apport,MATCH($K$4,'Jan 2020 Apport'!$3:$3,0),FALSE)</f>
        <v>29046.14</v>
      </c>
      <c r="L57" s="170">
        <f t="shared" si="15"/>
        <v>299152.79543067503</v>
      </c>
      <c r="M57" s="170">
        <f>VLOOKUP(A57,Apport,MATCH($M$4,'Jan 2020 Apport'!$3:$3,0),FALSE)</f>
        <v>86703.34</v>
      </c>
      <c r="N57" s="170">
        <f>VLOOKUP(A57,Apport,MATCH($N$4,'Jan 2020 Apport'!$3:$3,0),FALSE)</f>
        <v>0</v>
      </c>
      <c r="O57" s="170">
        <f>VLOOKUP(A57,Apport,MATCH($O$4,'Jan 2020 Apport'!$3:$3,0),FALSE)</f>
        <v>0</v>
      </c>
      <c r="P57" s="174">
        <f>VLOOKUP(A57,Apport,MATCH($P$4,'Jan 2020 Apport'!$3:$3,0),FALSE)</f>
        <v>0</v>
      </c>
      <c r="Q57" s="174">
        <f>VLOOKUP(A57,Apport,MATCH($Q$4,'Jan 2020 Apport'!$3:$3,0),FALSE)</f>
        <v>584079</v>
      </c>
      <c r="R57">
        <f>VLOOKUP(A57,Apport,MATCH($R$4,'Jan 2020 Apport'!$3:$3,0),FALSE)</f>
        <v>0</v>
      </c>
      <c r="S57">
        <f>VLOOKUP(A57,Apport,MATCH($S$4,'Jan 2020 Apport'!$3:$3,0),FALSE)</f>
        <v>0</v>
      </c>
      <c r="T57">
        <f>VLOOKUP(A57,Apport,MATCH($T$4,'Jan 2020 Apport'!$3:$3,0),FALSE)</f>
        <v>0</v>
      </c>
      <c r="U57" s="185">
        <f>IFERROR(VLOOKUP(A57,Apport,MATCH($U$4,'Jan 2020 Apport'!$3:$3,0),FALSE)/R57,0)</f>
        <v>0</v>
      </c>
      <c r="V57" s="67">
        <f>IFERROR(((VLOOKUP(A57,Apport,MATCH($V$4,'Jan 2020 Apport'!$3:$3,0),FALSE)+VLOOKUP(A57,Apport,MATCH($V$3,'Jan 2020 Apport'!$3:$3,0),FALSE))/(S57+T57)),0)</f>
        <v>0</v>
      </c>
      <c r="W57" s="67">
        <f t="shared" si="6"/>
        <v>8097.2779781130794</v>
      </c>
      <c r="X57">
        <f>IF(D57=0,0,VLOOKUP(A57,Apport,MATCH($X$4,'Jan 2020 Apport'!$3:$3,0),FALSE))</f>
        <v>4.8578999999999997E-2</v>
      </c>
      <c r="Y57">
        <f>IF(D57=0,0,VLOOKUP(A57,Apport,MATCH($Y$4,'Jan 2020 Apport'!$3:$3,0),FALSE))</f>
        <v>4.0270000000000002E-3</v>
      </c>
      <c r="Z57">
        <f>IF(D57=0,0,VLOOKUP(A57,Apport,MATCH($Z$4,'Jan 2020 Apport'!$3:$3,0),FALSE))</f>
        <v>1.7100000000000001E-2</v>
      </c>
      <c r="AA57" s="114">
        <f>(VLOOKUP(A57,Apport,MATCH($AA$4,'Jan 2020 Apport'!$3:$3,0),FALSE)+VLOOKUP(A57,Apport,MATCH($AA$3,'Jan 2020 Apport'!$3:$3,0),FALSE))*VLOOKUP(A57,Apport,MATCH($AA$2,'Jan 2020 Apport'!$3:$3,0),FALSE)</f>
        <v>65216.05</v>
      </c>
      <c r="AB57" s="114">
        <f>VLOOKUP(A57,Apport,MATCH($AB$4,'Jan 2020 Apport'!$3:$3,0),FALSE)*VLOOKUP(A57,Apport,MATCH($AB$3,'Jan 2020 Apport'!$3:$3,0),FALSE)</f>
        <v>66520</v>
      </c>
      <c r="AC57" s="114">
        <f>VLOOKUP(A57,Apport,MATCH($AC$4,'Jan 2020 Apport'!$3:$3,0),FALSE)</f>
        <v>96805</v>
      </c>
      <c r="AD57" s="114">
        <f>VLOOKUP(A57,Apport,MATCH($AD$4,'Jan 2020 Apport'!$3:$3,0),FALSE)*VLOOKUP(A57,Apport,MATCH($AD$3,'Jan 2020 Apport'!$3:$3,0),FALSE)</f>
        <v>98741</v>
      </c>
      <c r="AE57" s="114">
        <f>VLOOKUP(A57,Apport,MATCH($AE$4,'Jan 2020 Apport'!$3:$3,0),FALSE)</f>
        <v>46784.33</v>
      </c>
      <c r="AF57" s="114">
        <f>VLOOKUP(A57,Apport,MATCH($AF$4,'Jan 2020 Apport'!$3:$3,0),FALSE)*VLOOKUP(A57,Apport,MATCH($AF$3,'Jan 2020 Apport'!$3:$3,0),FALSE)</f>
        <v>47720</v>
      </c>
      <c r="AG57" s="114">
        <f t="shared" si="7"/>
        <v>96970.214719999989</v>
      </c>
      <c r="AH57" s="114">
        <f t="shared" si="8"/>
        <v>136855.76759999999</v>
      </c>
      <c r="AI57" s="114">
        <f t="shared" si="9"/>
        <v>79803.727550000011</v>
      </c>
      <c r="AJ57" s="3">
        <f>VLOOKUP(A57,Apport,MATCH($AJ$4,'Jan 2020 Apport'!$3:$3,0),FALSE)</f>
        <v>220640.91</v>
      </c>
      <c r="AK57" s="3">
        <f>VLOOKUP(A57,Apport,MATCH($AK$4,'Jan 2020 Apport'!$3:$3,0),FALSE)</f>
        <v>4.194</v>
      </c>
      <c r="AL57" s="170">
        <f t="shared" si="10"/>
        <v>1885389.4454306753</v>
      </c>
      <c r="AM57" s="170">
        <f>VLOOKUP(A57,Apport,MATCH($AM$4,'Jan 2020 Apport'!$3:$3,0),FALSE)</f>
        <v>49122.36</v>
      </c>
      <c r="AN57" s="170">
        <f>VLOOKUP(A57,Apport,MATCH($AN$4,'Jan 2020 Apport'!$3:$3,0),FALSE)</f>
        <v>8545.7999999999993</v>
      </c>
      <c r="AO57" s="170">
        <v>1296.25</v>
      </c>
      <c r="AP57" s="170">
        <v>1085.06</v>
      </c>
      <c r="AQ57" s="170">
        <v>0</v>
      </c>
      <c r="AR57" s="170">
        <v>0</v>
      </c>
    </row>
    <row r="58" spans="1:44">
      <c r="A58" s="2" t="s">
        <v>91</v>
      </c>
      <c r="B58" s="2" t="s">
        <v>92</v>
      </c>
      <c r="C58" s="2" t="s">
        <v>1411</v>
      </c>
      <c r="D58" s="171">
        <f t="shared" si="13"/>
        <v>6939160.0899999999</v>
      </c>
      <c r="E58" s="67">
        <f>VLOOKUP(A58,Apport,MATCH($E$2,'Jan 2020 Apport'!$3:$3,0),FALSE)+VLOOKUP(A58,Apport,MATCH($E$3,'Jan 2020 Apport'!$3:$3,0),FALSE)+VLOOKUP(A58,Apport,MATCH($E$4,'Jan 2020 Apport'!$3:$3,0),FALSE)</f>
        <v>260169.91</v>
      </c>
      <c r="F58" s="171">
        <f t="shared" si="14"/>
        <v>6678990.1799999997</v>
      </c>
      <c r="G58" s="170">
        <f>VLOOKUP(A58,Apport,MATCH($G$3,'Jan 2020 Apport'!$3:$3,0),FALSE)+VLOOKUP(A58,Apport,MATCH($G$4,'Jan 2020 Apport'!$3:$3,0),FALSE)</f>
        <v>677217.16999999993</v>
      </c>
      <c r="H58" s="170">
        <f>VLOOKUP(A58,Apport,MATCH($H$4,'Jan 2020 Apport'!$3:$3,0),FALSE)</f>
        <v>0</v>
      </c>
      <c r="I58" s="170">
        <f t="shared" si="16"/>
        <v>677217.16999999993</v>
      </c>
      <c r="J58" s="170">
        <f>VLOOKUP(A58,Apport,MATCH($J$4,'Jan 2020 Apport'!$3:$3,0),FALSE)</f>
        <v>200388.56017523396</v>
      </c>
      <c r="K58" s="170">
        <f>VLOOKUP(A58,Apport,MATCH($K$4,'Jan 2020 Apport'!$3:$3,0),FALSE)</f>
        <v>13817.99</v>
      </c>
      <c r="L58" s="170">
        <f t="shared" si="15"/>
        <v>214206.55017523395</v>
      </c>
      <c r="M58" s="170">
        <f>VLOOKUP(A58,Apport,MATCH($M$4,'Jan 2020 Apport'!$3:$3,0),FALSE)</f>
        <v>480159.15</v>
      </c>
      <c r="N58" s="170">
        <f>VLOOKUP(A58,Apport,MATCH($N$4,'Jan 2020 Apport'!$3:$3,0),FALSE)</f>
        <v>0</v>
      </c>
      <c r="O58" s="170">
        <f>VLOOKUP(A58,Apport,MATCH($O$4,'Jan 2020 Apport'!$3:$3,0),FALSE)</f>
        <v>22224.28</v>
      </c>
      <c r="P58" s="174">
        <f>VLOOKUP(A58,Apport,MATCH($P$4,'Jan 2020 Apport'!$3:$3,0),FALSE)</f>
        <v>1062142.3599999999</v>
      </c>
      <c r="Q58" s="174">
        <f>VLOOKUP(A58,Apport,MATCH($Q$4,'Jan 2020 Apport'!$3:$3,0),FALSE)</f>
        <v>264631.43708850001</v>
      </c>
      <c r="R58">
        <f>VLOOKUP(A58,Apport,MATCH($R$4,'Jan 2020 Apport'!$3:$3,0),FALSE)</f>
        <v>0</v>
      </c>
      <c r="S58">
        <f>VLOOKUP(A58,Apport,MATCH($S$4,'Jan 2020 Apport'!$3:$3,0),FALSE)</f>
        <v>0</v>
      </c>
      <c r="T58">
        <f>VLOOKUP(A58,Apport,MATCH($T$4,'Jan 2020 Apport'!$3:$3,0),FALSE)</f>
        <v>30</v>
      </c>
      <c r="U58" s="185">
        <f>IFERROR(VLOOKUP(A58,Apport,MATCH($U$4,'Jan 2020 Apport'!$3:$3,0),FALSE)/R58,0)</f>
        <v>0</v>
      </c>
      <c r="V58" s="67">
        <f>IFERROR(((VLOOKUP(A58,Apport,MATCH($V$4,'Jan 2020 Apport'!$3:$3,0),FALSE)+VLOOKUP(A58,Apport,MATCH($V$3,'Jan 2020 Apport'!$3:$3,0),FALSE))/(S58+T58)),0)</f>
        <v>8672.3303333333333</v>
      </c>
      <c r="W58" s="67">
        <f t="shared" si="6"/>
        <v>8097.2779781130794</v>
      </c>
      <c r="X58">
        <f>IF(D58=0,0,VLOOKUP(A58,Apport,MATCH($X$4,'Jan 2020 Apport'!$3:$3,0),FALSE))</f>
        <v>4.8578999999999997E-2</v>
      </c>
      <c r="Y58">
        <f>IF(D58=0,0,VLOOKUP(A58,Apport,MATCH($Y$4,'Jan 2020 Apport'!$3:$3,0),FALSE))</f>
        <v>4.0270000000000002E-3</v>
      </c>
      <c r="Z58">
        <f>IF(D58=0,0,VLOOKUP(A58,Apport,MATCH($Z$4,'Jan 2020 Apport'!$3:$3,0),FALSE))</f>
        <v>1.7100000000000001E-2</v>
      </c>
      <c r="AA58" s="114">
        <f>(VLOOKUP(A58,Apport,MATCH($AA$4,'Jan 2020 Apport'!$3:$3,0),FALSE)+VLOOKUP(A58,Apport,MATCH($AA$3,'Jan 2020 Apport'!$3:$3,0),FALSE))*VLOOKUP(A58,Apport,MATCH($AA$2,'Jan 2020 Apport'!$3:$3,0),FALSE)</f>
        <v>65216.05</v>
      </c>
      <c r="AB58" s="114">
        <f>VLOOKUP(A58,Apport,MATCH($AB$4,'Jan 2020 Apport'!$3:$3,0),FALSE)*VLOOKUP(A58,Apport,MATCH($AB$3,'Jan 2020 Apport'!$3:$3,0),FALSE)</f>
        <v>66520</v>
      </c>
      <c r="AC58" s="114">
        <f>VLOOKUP(A58,Apport,MATCH($AC$4,'Jan 2020 Apport'!$3:$3,0),FALSE)</f>
        <v>96805</v>
      </c>
      <c r="AD58" s="114">
        <f>VLOOKUP(A58,Apport,MATCH($AD$4,'Jan 2020 Apport'!$3:$3,0),FALSE)*VLOOKUP(A58,Apport,MATCH($AD$3,'Jan 2020 Apport'!$3:$3,0),FALSE)</f>
        <v>98741</v>
      </c>
      <c r="AE58" s="114">
        <f>VLOOKUP(A58,Apport,MATCH($AE$4,'Jan 2020 Apport'!$3:$3,0),FALSE)</f>
        <v>46784.33</v>
      </c>
      <c r="AF58" s="114">
        <f>VLOOKUP(A58,Apport,MATCH($AF$4,'Jan 2020 Apport'!$3:$3,0),FALSE)*VLOOKUP(A58,Apport,MATCH($AF$3,'Jan 2020 Apport'!$3:$3,0),FALSE)</f>
        <v>47720</v>
      </c>
      <c r="AG58" s="114">
        <f t="shared" si="7"/>
        <v>96970.214719999989</v>
      </c>
      <c r="AH58" s="114">
        <f t="shared" si="8"/>
        <v>136855.76759999999</v>
      </c>
      <c r="AI58" s="114">
        <f t="shared" si="9"/>
        <v>79803.727550000011</v>
      </c>
      <c r="AJ58" s="3">
        <f>VLOOKUP(A58,Apport,MATCH($AJ$4,'Jan 2020 Apport'!$3:$3,0),FALSE)</f>
        <v>1063225.54</v>
      </c>
      <c r="AK58" s="3">
        <f>VLOOKUP(A58,Apport,MATCH($AK$4,'Jan 2020 Apport'!$3:$3,0),FALSE)</f>
        <v>15.355</v>
      </c>
      <c r="AL58" s="170">
        <f t="shared" si="10"/>
        <v>8551407.4101752341</v>
      </c>
      <c r="AM58" s="170">
        <f>VLOOKUP(A58,Apport,MATCH($AM$4,'Jan 2020 Apport'!$3:$3,0),FALSE)</f>
        <v>232258.16</v>
      </c>
      <c r="AN58" s="170">
        <f>VLOOKUP(A58,Apport,MATCH($AN$4,'Jan 2020 Apport'!$3:$3,0),FALSE)</f>
        <v>39248.03</v>
      </c>
      <c r="AO58" s="170">
        <v>6798.9599999999991</v>
      </c>
      <c r="AP58" s="170">
        <v>5719.35</v>
      </c>
      <c r="AQ58" s="170">
        <v>204.82</v>
      </c>
      <c r="AR58" s="170">
        <v>4219.93</v>
      </c>
    </row>
    <row r="59" spans="1:44">
      <c r="A59" s="2" t="s">
        <v>93</v>
      </c>
      <c r="B59" s="2" t="s">
        <v>94</v>
      </c>
      <c r="C59" s="2" t="s">
        <v>1411</v>
      </c>
      <c r="D59" s="171">
        <f t="shared" si="13"/>
        <v>417220.41</v>
      </c>
      <c r="E59" s="67">
        <f>VLOOKUP(A59,Apport,MATCH($E$2,'Jan 2020 Apport'!$3:$3,0),FALSE)+VLOOKUP(A59,Apport,MATCH($E$3,'Jan 2020 Apport'!$3:$3,0),FALSE)+VLOOKUP(A59,Apport,MATCH($E$4,'Jan 2020 Apport'!$3:$3,0),FALSE)</f>
        <v>0</v>
      </c>
      <c r="F59" s="171">
        <f t="shared" si="14"/>
        <v>417220.41</v>
      </c>
      <c r="G59" s="170">
        <f>VLOOKUP(A59,Apport,MATCH($G$3,'Jan 2020 Apport'!$3:$3,0),FALSE)+VLOOKUP(A59,Apport,MATCH($G$4,'Jan 2020 Apport'!$3:$3,0),FALSE)</f>
        <v>29831.22</v>
      </c>
      <c r="H59" s="170">
        <f>VLOOKUP(A59,Apport,MATCH($H$4,'Jan 2020 Apport'!$3:$3,0),FALSE)</f>
        <v>0</v>
      </c>
      <c r="I59" s="170">
        <f t="shared" si="16"/>
        <v>29831.22</v>
      </c>
      <c r="J59" s="170">
        <f>VLOOKUP(A59,Apport,MATCH($J$4,'Jan 2020 Apport'!$3:$3,0),FALSE)</f>
        <v>91787.061095508237</v>
      </c>
      <c r="K59" s="170">
        <f>VLOOKUP(A59,Apport,MATCH($K$4,'Jan 2020 Apport'!$3:$3,0),FALSE)</f>
        <v>20545.57</v>
      </c>
      <c r="L59" s="170">
        <f t="shared" si="15"/>
        <v>112332.63109550823</v>
      </c>
      <c r="M59" s="170">
        <f>VLOOKUP(A59,Apport,MATCH($M$4,'Jan 2020 Apport'!$3:$3,0),FALSE)</f>
        <v>12399.82</v>
      </c>
      <c r="N59" s="170">
        <f>VLOOKUP(A59,Apport,MATCH($N$4,'Jan 2020 Apport'!$3:$3,0),FALSE)</f>
        <v>18122.810000000001</v>
      </c>
      <c r="O59" s="170">
        <f>VLOOKUP(A59,Apport,MATCH($O$4,'Jan 2020 Apport'!$3:$3,0),FALSE)</f>
        <v>667.68</v>
      </c>
      <c r="P59" s="174">
        <f>VLOOKUP(A59,Apport,MATCH($P$4,'Jan 2020 Apport'!$3:$3,0),FALSE)</f>
        <v>0</v>
      </c>
      <c r="Q59" s="174">
        <f>VLOOKUP(A59,Apport,MATCH($Q$4,'Jan 2020 Apport'!$3:$3,0),FALSE)</f>
        <v>107356.0077321</v>
      </c>
      <c r="R59">
        <f>VLOOKUP(A59,Apport,MATCH($R$4,'Jan 2020 Apport'!$3:$3,0),FALSE)</f>
        <v>0</v>
      </c>
      <c r="S59">
        <f>VLOOKUP(A59,Apport,MATCH($S$4,'Jan 2020 Apport'!$3:$3,0),FALSE)</f>
        <v>0</v>
      </c>
      <c r="T59">
        <f>VLOOKUP(A59,Apport,MATCH($T$4,'Jan 2020 Apport'!$3:$3,0),FALSE)</f>
        <v>0</v>
      </c>
      <c r="U59" s="185">
        <f>IFERROR(VLOOKUP(A59,Apport,MATCH($U$4,'Jan 2020 Apport'!$3:$3,0),FALSE)/R59,0)</f>
        <v>0</v>
      </c>
      <c r="V59" s="67">
        <f>IFERROR(((VLOOKUP(A59,Apport,MATCH($V$4,'Jan 2020 Apport'!$3:$3,0),FALSE)+VLOOKUP(A59,Apport,MATCH($V$3,'Jan 2020 Apport'!$3:$3,0),FALSE))/(S59+T59)),0)</f>
        <v>0</v>
      </c>
      <c r="W59" s="67">
        <f t="shared" si="6"/>
        <v>8097.2779781130794</v>
      </c>
      <c r="X59">
        <f>IF(D59=0,0,VLOOKUP(A59,Apport,MATCH($X$4,'Jan 2020 Apport'!$3:$3,0),FALSE))</f>
        <v>4.8578999999999997E-2</v>
      </c>
      <c r="Y59">
        <f>IF(D59=0,0,VLOOKUP(A59,Apport,MATCH($Y$4,'Jan 2020 Apport'!$3:$3,0),FALSE))</f>
        <v>4.0270000000000002E-3</v>
      </c>
      <c r="Z59">
        <f>IF(D59=0,0,VLOOKUP(A59,Apport,MATCH($Z$4,'Jan 2020 Apport'!$3:$3,0),FALSE))</f>
        <v>1.7100000000000001E-2</v>
      </c>
      <c r="AA59" s="114">
        <f>(VLOOKUP(A59,Apport,MATCH($AA$4,'Jan 2020 Apport'!$3:$3,0),FALSE)+VLOOKUP(A59,Apport,MATCH($AA$3,'Jan 2020 Apport'!$3:$3,0),FALSE))*VLOOKUP(A59,Apport,MATCH($AA$2,'Jan 2020 Apport'!$3:$3,0),FALSE)</f>
        <v>65216.05</v>
      </c>
      <c r="AB59" s="114">
        <f>VLOOKUP(A59,Apport,MATCH($AB$4,'Jan 2020 Apport'!$3:$3,0),FALSE)*VLOOKUP(A59,Apport,MATCH($AB$3,'Jan 2020 Apport'!$3:$3,0),FALSE)</f>
        <v>66520</v>
      </c>
      <c r="AC59" s="114">
        <f>VLOOKUP(A59,Apport,MATCH($AC$4,'Jan 2020 Apport'!$3:$3,0),FALSE)</f>
        <v>96805</v>
      </c>
      <c r="AD59" s="114">
        <f>VLOOKUP(A59,Apport,MATCH($AD$4,'Jan 2020 Apport'!$3:$3,0),FALSE)*VLOOKUP(A59,Apport,MATCH($AD$3,'Jan 2020 Apport'!$3:$3,0),FALSE)</f>
        <v>98741</v>
      </c>
      <c r="AE59" s="114">
        <f>VLOOKUP(A59,Apport,MATCH($AE$4,'Jan 2020 Apport'!$3:$3,0),FALSE)</f>
        <v>46784.33</v>
      </c>
      <c r="AF59" s="114">
        <f>VLOOKUP(A59,Apport,MATCH($AF$4,'Jan 2020 Apport'!$3:$3,0),FALSE)*VLOOKUP(A59,Apport,MATCH($AF$3,'Jan 2020 Apport'!$3:$3,0),FALSE)</f>
        <v>47720</v>
      </c>
      <c r="AG59" s="114">
        <f t="shared" si="7"/>
        <v>96970.214719999989</v>
      </c>
      <c r="AH59" s="114">
        <f t="shared" si="8"/>
        <v>136855.76759999999</v>
      </c>
      <c r="AI59" s="114">
        <f t="shared" si="9"/>
        <v>79803.727550000011</v>
      </c>
      <c r="AJ59" s="3">
        <f>VLOOKUP(A59,Apport,MATCH($AJ$4,'Jan 2020 Apport'!$3:$3,0),FALSE)</f>
        <v>49887.519999999997</v>
      </c>
      <c r="AK59" s="3">
        <f>VLOOKUP(A59,Apport,MATCH($AK$4,'Jan 2020 Apport'!$3:$3,0),FALSE)</f>
        <v>0.747</v>
      </c>
      <c r="AL59" s="170">
        <f t="shared" si="10"/>
        <v>577182.74109550822</v>
      </c>
      <c r="AM59" s="170">
        <f>VLOOKUP(A59,Apport,MATCH($AM$4,'Jan 2020 Apport'!$3:$3,0),FALSE)</f>
        <v>7153.74</v>
      </c>
      <c r="AN59" s="170">
        <f>VLOOKUP(A59,Apport,MATCH($AN$4,'Jan 2020 Apport'!$3:$3,0),FALSE)</f>
        <v>2512.4</v>
      </c>
      <c r="AO59" s="170">
        <v>186.6</v>
      </c>
      <c r="AP59" s="170">
        <v>121.98</v>
      </c>
      <c r="AQ59" s="170">
        <v>6.37</v>
      </c>
      <c r="AR59" s="170">
        <v>245.06</v>
      </c>
    </row>
    <row r="60" spans="1:44">
      <c r="A60" s="2" t="s">
        <v>95</v>
      </c>
      <c r="B60" s="2" t="s">
        <v>96</v>
      </c>
      <c r="C60" s="2" t="s">
        <v>1411</v>
      </c>
      <c r="D60" s="171">
        <f t="shared" si="13"/>
        <v>51751413.789999999</v>
      </c>
      <c r="E60" s="67">
        <f>VLOOKUP(A60,Apport,MATCH($E$2,'Jan 2020 Apport'!$3:$3,0),FALSE)+VLOOKUP(A60,Apport,MATCH($E$3,'Jan 2020 Apport'!$3:$3,0),FALSE)+VLOOKUP(A60,Apport,MATCH($E$4,'Jan 2020 Apport'!$3:$3,0),FALSE)</f>
        <v>3382756.0100000002</v>
      </c>
      <c r="F60" s="171">
        <f t="shared" si="14"/>
        <v>48368657.780000001</v>
      </c>
      <c r="G60" s="170">
        <f>VLOOKUP(A60,Apport,MATCH($G$3,'Jan 2020 Apport'!$3:$3,0),FALSE)+VLOOKUP(A60,Apport,MATCH($G$4,'Jan 2020 Apport'!$3:$3,0),FALSE)</f>
        <v>5876736.8600000003</v>
      </c>
      <c r="H60" s="170">
        <f>VLOOKUP(A60,Apport,MATCH($H$4,'Jan 2020 Apport'!$3:$3,0),FALSE)</f>
        <v>289063.43</v>
      </c>
      <c r="I60" s="170">
        <f t="shared" si="16"/>
        <v>6165800.29</v>
      </c>
      <c r="J60" s="170">
        <f>VLOOKUP(A60,Apport,MATCH($J$4,'Jan 2020 Apport'!$3:$3,0),FALSE)</f>
        <v>1868527.4996757724</v>
      </c>
      <c r="K60" s="170">
        <f>VLOOKUP(A60,Apport,MATCH($K$4,'Jan 2020 Apport'!$3:$3,0),FALSE)</f>
        <v>270022.44</v>
      </c>
      <c r="L60" s="170">
        <f t="shared" si="15"/>
        <v>2138549.9396757726</v>
      </c>
      <c r="M60" s="170">
        <f>VLOOKUP(A60,Apport,MATCH($M$4,'Jan 2020 Apport'!$3:$3,0),FALSE)</f>
        <v>2169777.58</v>
      </c>
      <c r="N60" s="170">
        <f>VLOOKUP(A60,Apport,MATCH($N$4,'Jan 2020 Apport'!$3:$3,0),FALSE)</f>
        <v>0</v>
      </c>
      <c r="O60" s="170">
        <f>VLOOKUP(A60,Apport,MATCH($O$4,'Jan 2020 Apport'!$3:$3,0),FALSE)</f>
        <v>167683.72</v>
      </c>
      <c r="P60" s="174">
        <f>VLOOKUP(A60,Apport,MATCH($P$4,'Jan 2020 Apport'!$3:$3,0),FALSE)</f>
        <v>2342571.6</v>
      </c>
      <c r="Q60" s="174">
        <f>VLOOKUP(A60,Apport,MATCH($Q$4,'Jan 2020 Apport'!$3:$3,0),FALSE)</f>
        <v>8589806.7414912004</v>
      </c>
      <c r="R60">
        <f>VLOOKUP(A60,Apport,MATCH($R$4,'Jan 2020 Apport'!$3:$3,0),FALSE)</f>
        <v>0</v>
      </c>
      <c r="S60">
        <f>VLOOKUP(A60,Apport,MATCH($S$4,'Jan 2020 Apport'!$3:$3,0),FALSE)</f>
        <v>61</v>
      </c>
      <c r="T60">
        <f>VLOOKUP(A60,Apport,MATCH($T$4,'Jan 2020 Apport'!$3:$3,0),FALSE)</f>
        <v>329</v>
      </c>
      <c r="U60" s="185">
        <f>IFERROR(VLOOKUP(A60,Apport,MATCH($U$4,'Jan 2020 Apport'!$3:$3,0),FALSE)/R60,0)</f>
        <v>0</v>
      </c>
      <c r="V60" s="67">
        <f>IFERROR(((VLOOKUP(A60,Apport,MATCH($V$4,'Jan 2020 Apport'!$3:$3,0),FALSE)+VLOOKUP(A60,Apport,MATCH($V$3,'Jan 2020 Apport'!$3:$3,0),FALSE))/(S60+T60)),0)</f>
        <v>8673.7333589743594</v>
      </c>
      <c r="W60" s="67">
        <f t="shared" si="6"/>
        <v>8097.2779781130794</v>
      </c>
      <c r="X60">
        <f>IF(D60=0,0,VLOOKUP(A60,Apport,MATCH($X$4,'Jan 2020 Apport'!$3:$3,0),FALSE))</f>
        <v>4.8578999999999997E-2</v>
      </c>
      <c r="Y60">
        <f>IF(D60=0,0,VLOOKUP(A60,Apport,MATCH($Y$4,'Jan 2020 Apport'!$3:$3,0),FALSE))</f>
        <v>4.0270000000000002E-3</v>
      </c>
      <c r="Z60">
        <f>IF(D60=0,0,VLOOKUP(A60,Apport,MATCH($Z$4,'Jan 2020 Apport'!$3:$3,0),FALSE))</f>
        <v>1.7100000000000001E-2</v>
      </c>
      <c r="AA60" s="114">
        <f>(VLOOKUP(A60,Apport,MATCH($AA$4,'Jan 2020 Apport'!$3:$3,0),FALSE)+VLOOKUP(A60,Apport,MATCH($AA$3,'Jan 2020 Apport'!$3:$3,0),FALSE))*VLOOKUP(A60,Apport,MATCH($AA$2,'Jan 2020 Apport'!$3:$3,0),FALSE)</f>
        <v>65216.05</v>
      </c>
      <c r="AB60" s="114">
        <f>VLOOKUP(A60,Apport,MATCH($AB$4,'Jan 2020 Apport'!$3:$3,0),FALSE)*VLOOKUP(A60,Apport,MATCH($AB$3,'Jan 2020 Apport'!$3:$3,0),FALSE)</f>
        <v>66520</v>
      </c>
      <c r="AC60" s="114">
        <f>VLOOKUP(A60,Apport,MATCH($AC$4,'Jan 2020 Apport'!$3:$3,0),FALSE)</f>
        <v>96805</v>
      </c>
      <c r="AD60" s="114">
        <f>VLOOKUP(A60,Apport,MATCH($AD$4,'Jan 2020 Apport'!$3:$3,0),FALSE)*VLOOKUP(A60,Apport,MATCH($AD$3,'Jan 2020 Apport'!$3:$3,0),FALSE)</f>
        <v>98741</v>
      </c>
      <c r="AE60" s="114">
        <f>VLOOKUP(A60,Apport,MATCH($AE$4,'Jan 2020 Apport'!$3:$3,0),FALSE)</f>
        <v>46784.33</v>
      </c>
      <c r="AF60" s="114">
        <f>VLOOKUP(A60,Apport,MATCH($AF$4,'Jan 2020 Apport'!$3:$3,0),FALSE)*VLOOKUP(A60,Apport,MATCH($AF$3,'Jan 2020 Apport'!$3:$3,0),FALSE)</f>
        <v>47720</v>
      </c>
      <c r="AG60" s="114">
        <f t="shared" si="7"/>
        <v>96970.214719999989</v>
      </c>
      <c r="AH60" s="114">
        <f t="shared" si="8"/>
        <v>136855.76759999999</v>
      </c>
      <c r="AI60" s="114">
        <f t="shared" si="9"/>
        <v>79803.727550000011</v>
      </c>
      <c r="AJ60" s="3">
        <f>VLOOKUP(A60,Apport,MATCH($AJ$4,'Jan 2020 Apport'!$3:$3,0),FALSE)</f>
        <v>7349433</v>
      </c>
      <c r="AK60" s="3">
        <f>VLOOKUP(A60,Apport,MATCH($AK$4,'Jan 2020 Apport'!$3:$3,0),FALSE)</f>
        <v>116.51900000000001</v>
      </c>
      <c r="AL60" s="170">
        <f t="shared" si="10"/>
        <v>63683386.279675767</v>
      </c>
      <c r="AM60" s="170">
        <f>VLOOKUP(A60,Apport,MATCH($AM$4,'Jan 2020 Apport'!$3:$3,0),FALSE)</f>
        <v>1560183.4</v>
      </c>
      <c r="AN60" s="170">
        <f>VLOOKUP(A60,Apport,MATCH($AN$4,'Jan 2020 Apport'!$3:$3,0),FALSE)</f>
        <v>271324.45</v>
      </c>
      <c r="AO60" s="170">
        <v>35596.86</v>
      </c>
      <c r="AP60" s="170">
        <v>16358.81</v>
      </c>
      <c r="AQ60" s="170">
        <v>1596.65</v>
      </c>
      <c r="AR60" s="170">
        <v>45376.62</v>
      </c>
    </row>
    <row r="61" spans="1:44">
      <c r="A61" s="2" t="s">
        <v>97</v>
      </c>
      <c r="B61" s="2" t="s">
        <v>98</v>
      </c>
      <c r="C61" s="2" t="s">
        <v>1411</v>
      </c>
      <c r="D61" s="171">
        <f t="shared" si="13"/>
        <v>1879652.72</v>
      </c>
      <c r="E61" s="67">
        <f>VLOOKUP(A61,Apport,MATCH($E$2,'Jan 2020 Apport'!$3:$3,0),FALSE)+VLOOKUP(A61,Apport,MATCH($E$3,'Jan 2020 Apport'!$3:$3,0),FALSE)+VLOOKUP(A61,Apport,MATCH($E$4,'Jan 2020 Apport'!$3:$3,0),FALSE)</f>
        <v>27081.62</v>
      </c>
      <c r="F61" s="171">
        <f t="shared" si="14"/>
        <v>1852571.0999999999</v>
      </c>
      <c r="G61" s="170">
        <f>VLOOKUP(A61,Apport,MATCH($G$3,'Jan 2020 Apport'!$3:$3,0),FALSE)+VLOOKUP(A61,Apport,MATCH($G$4,'Jan 2020 Apport'!$3:$3,0),FALSE)</f>
        <v>95303.38</v>
      </c>
      <c r="H61" s="170">
        <f>VLOOKUP(A61,Apport,MATCH($H$4,'Jan 2020 Apport'!$3:$3,0),FALSE)</f>
        <v>9758.49</v>
      </c>
      <c r="I61" s="170">
        <f t="shared" si="16"/>
        <v>105061.87000000001</v>
      </c>
      <c r="J61" s="170">
        <f>VLOOKUP(A61,Apport,MATCH($J$4,'Jan 2020 Apport'!$3:$3,0),FALSE)</f>
        <v>110763.28066016504</v>
      </c>
      <c r="K61" s="170">
        <f>VLOOKUP(A61,Apport,MATCH($K$4,'Jan 2020 Apport'!$3:$3,0),FALSE)</f>
        <v>40483.68</v>
      </c>
      <c r="L61" s="170">
        <f t="shared" si="15"/>
        <v>151246.96066016503</v>
      </c>
      <c r="M61" s="170">
        <f>VLOOKUP(A61,Apport,MATCH($M$4,'Jan 2020 Apport'!$3:$3,0),FALSE)</f>
        <v>39774.800000000003</v>
      </c>
      <c r="N61" s="170">
        <f>VLOOKUP(A61,Apport,MATCH($N$4,'Jan 2020 Apport'!$3:$3,0),FALSE)</f>
        <v>0</v>
      </c>
      <c r="O61" s="170">
        <f>VLOOKUP(A61,Apport,MATCH($O$4,'Jan 2020 Apport'!$3:$3,0),FALSE)</f>
        <v>0</v>
      </c>
      <c r="P61" s="174">
        <f>VLOOKUP(A61,Apport,MATCH($P$4,'Jan 2020 Apport'!$3:$3,0),FALSE)</f>
        <v>17064.559999999998</v>
      </c>
      <c r="Q61" s="174">
        <f>VLOOKUP(A61,Apport,MATCH($Q$4,'Jan 2020 Apport'!$3:$3,0),FALSE)</f>
        <v>134328.3344004</v>
      </c>
      <c r="R61">
        <f>VLOOKUP(A61,Apport,MATCH($R$4,'Jan 2020 Apport'!$3:$3,0),FALSE)</f>
        <v>0</v>
      </c>
      <c r="S61">
        <f>VLOOKUP(A61,Apport,MATCH($S$4,'Jan 2020 Apport'!$3:$3,0),FALSE)</f>
        <v>0</v>
      </c>
      <c r="T61">
        <f>VLOOKUP(A61,Apport,MATCH($T$4,'Jan 2020 Apport'!$3:$3,0),FALSE)</f>
        <v>3.12</v>
      </c>
      <c r="U61" s="185">
        <f>IFERROR(VLOOKUP(A61,Apport,MATCH($U$4,'Jan 2020 Apport'!$3:$3,0),FALSE)/R61,0)</f>
        <v>0</v>
      </c>
      <c r="V61" s="67">
        <f>IFERROR(((VLOOKUP(A61,Apport,MATCH($V$4,'Jan 2020 Apport'!$3:$3,0),FALSE)+VLOOKUP(A61,Apport,MATCH($V$3,'Jan 2020 Apport'!$3:$3,0),FALSE))/(S61+T61)),0)</f>
        <v>8680.0064102564102</v>
      </c>
      <c r="W61" s="67">
        <f t="shared" si="6"/>
        <v>8097.2779781130794</v>
      </c>
      <c r="X61">
        <f>IF(D61=0,0,VLOOKUP(A61,Apport,MATCH($X$4,'Jan 2020 Apport'!$3:$3,0),FALSE))</f>
        <v>4.8578999999999997E-2</v>
      </c>
      <c r="Y61">
        <f>IF(D61=0,0,VLOOKUP(A61,Apport,MATCH($Y$4,'Jan 2020 Apport'!$3:$3,0),FALSE))</f>
        <v>4.0270000000000002E-3</v>
      </c>
      <c r="Z61">
        <f>IF(D61=0,0,VLOOKUP(A61,Apport,MATCH($Z$4,'Jan 2020 Apport'!$3:$3,0),FALSE))</f>
        <v>1.7100000000000001E-2</v>
      </c>
      <c r="AA61" s="114">
        <f>(VLOOKUP(A61,Apport,MATCH($AA$4,'Jan 2020 Apport'!$3:$3,0),FALSE)+VLOOKUP(A61,Apport,MATCH($AA$3,'Jan 2020 Apport'!$3:$3,0),FALSE))*VLOOKUP(A61,Apport,MATCH($AA$2,'Jan 2020 Apport'!$3:$3,0),FALSE)</f>
        <v>65216.05</v>
      </c>
      <c r="AB61" s="114">
        <f>VLOOKUP(A61,Apport,MATCH($AB$4,'Jan 2020 Apport'!$3:$3,0),FALSE)*VLOOKUP(A61,Apport,MATCH($AB$3,'Jan 2020 Apport'!$3:$3,0),FALSE)</f>
        <v>66520</v>
      </c>
      <c r="AC61" s="114">
        <f>VLOOKUP(A61,Apport,MATCH($AC$4,'Jan 2020 Apport'!$3:$3,0),FALSE)</f>
        <v>96805</v>
      </c>
      <c r="AD61" s="114">
        <f>VLOOKUP(A61,Apport,MATCH($AD$4,'Jan 2020 Apport'!$3:$3,0),FALSE)*VLOOKUP(A61,Apport,MATCH($AD$3,'Jan 2020 Apport'!$3:$3,0),FALSE)</f>
        <v>98741</v>
      </c>
      <c r="AE61" s="114">
        <f>VLOOKUP(A61,Apport,MATCH($AE$4,'Jan 2020 Apport'!$3:$3,0),FALSE)</f>
        <v>46784.33</v>
      </c>
      <c r="AF61" s="114">
        <f>VLOOKUP(A61,Apport,MATCH($AF$4,'Jan 2020 Apport'!$3:$3,0),FALSE)*VLOOKUP(A61,Apport,MATCH($AF$3,'Jan 2020 Apport'!$3:$3,0),FALSE)</f>
        <v>47720</v>
      </c>
      <c r="AG61" s="114">
        <f t="shared" si="7"/>
        <v>96970.214719999989</v>
      </c>
      <c r="AH61" s="114">
        <f t="shared" si="8"/>
        <v>136855.76759999999</v>
      </c>
      <c r="AI61" s="114">
        <f t="shared" si="9"/>
        <v>79803.727550000011</v>
      </c>
      <c r="AJ61" s="3">
        <f>VLOOKUP(A61,Apport,MATCH($AJ$4,'Jan 2020 Apport'!$3:$3,0),FALSE)</f>
        <v>208814.16</v>
      </c>
      <c r="AK61" s="3">
        <f>VLOOKUP(A61,Apport,MATCH($AK$4,'Jan 2020 Apport'!$3:$3,0),FALSE)</f>
        <v>1.766</v>
      </c>
      <c r="AL61" s="170">
        <f t="shared" si="10"/>
        <v>2160052.320660165</v>
      </c>
      <c r="AM61" s="170">
        <f>VLOOKUP(A61,Apport,MATCH($AM$4,'Jan 2020 Apport'!$3:$3,0),FALSE)</f>
        <v>24799.65</v>
      </c>
      <c r="AN61" s="170">
        <f>VLOOKUP(A61,Apport,MATCH($AN$4,'Jan 2020 Apport'!$3:$3,0),FALSE)</f>
        <v>11409.57</v>
      </c>
      <c r="AO61" s="170">
        <v>620.81999999999994</v>
      </c>
      <c r="AP61" s="170">
        <v>103.77</v>
      </c>
      <c r="AQ61" s="170">
        <v>0</v>
      </c>
      <c r="AR61" s="170">
        <v>633.34</v>
      </c>
    </row>
    <row r="62" spans="1:44">
      <c r="A62" s="2" t="s">
        <v>99</v>
      </c>
      <c r="B62" s="2" t="s">
        <v>100</v>
      </c>
      <c r="C62" s="2" t="s">
        <v>1411</v>
      </c>
      <c r="D62" s="171">
        <f t="shared" si="13"/>
        <v>3065822.56</v>
      </c>
      <c r="E62" s="67">
        <f>VLOOKUP(A62,Apport,MATCH($E$2,'Jan 2020 Apport'!$3:$3,0),FALSE)+VLOOKUP(A62,Apport,MATCH($E$3,'Jan 2020 Apport'!$3:$3,0),FALSE)+VLOOKUP(A62,Apport,MATCH($E$4,'Jan 2020 Apport'!$3:$3,0),FALSE)</f>
        <v>258231.07</v>
      </c>
      <c r="F62" s="171">
        <f t="shared" si="14"/>
        <v>2807591.49</v>
      </c>
      <c r="G62" s="170">
        <f>VLOOKUP(A62,Apport,MATCH($G$3,'Jan 2020 Apport'!$3:$3,0),FALSE)+VLOOKUP(A62,Apport,MATCH($G$4,'Jan 2020 Apport'!$3:$3,0),FALSE)</f>
        <v>0</v>
      </c>
      <c r="H62" s="170">
        <f>VLOOKUP(A62,Apport,MATCH($H$4,'Jan 2020 Apport'!$3:$3,0),FALSE)</f>
        <v>0</v>
      </c>
      <c r="I62" s="170">
        <f t="shared" si="16"/>
        <v>0</v>
      </c>
      <c r="J62" s="170">
        <f>VLOOKUP(A62,Apport,MATCH($J$4,'Jan 2020 Apport'!$3:$3,0),FALSE)</f>
        <v>159310.80819494801</v>
      </c>
      <c r="K62" s="170">
        <f>VLOOKUP(A62,Apport,MATCH($K$4,'Jan 2020 Apport'!$3:$3,0),FALSE)</f>
        <v>64834.69</v>
      </c>
      <c r="L62" s="170">
        <f t="shared" si="15"/>
        <v>224145.49819494801</v>
      </c>
      <c r="M62" s="170">
        <f>VLOOKUP(A62,Apport,MATCH($M$4,'Jan 2020 Apport'!$3:$3,0),FALSE)</f>
        <v>94906.3</v>
      </c>
      <c r="N62" s="170">
        <f>VLOOKUP(A62,Apport,MATCH($N$4,'Jan 2020 Apport'!$3:$3,0),FALSE)</f>
        <v>0</v>
      </c>
      <c r="O62" s="170">
        <f>VLOOKUP(A62,Apport,MATCH($O$4,'Jan 2020 Apport'!$3:$3,0),FALSE)</f>
        <v>7439.89</v>
      </c>
      <c r="P62" s="174">
        <f>VLOOKUP(A62,Apport,MATCH($P$4,'Jan 2020 Apport'!$3:$3,0),FALSE)</f>
        <v>107854.76999999999</v>
      </c>
      <c r="Q62" s="174">
        <f>VLOOKUP(A62,Apport,MATCH($Q$4,'Jan 2020 Apport'!$3:$3,0),FALSE)</f>
        <v>323744.92720000003</v>
      </c>
      <c r="R62">
        <f>VLOOKUP(A62,Apport,MATCH($R$4,'Jan 2020 Apport'!$3:$3,0),FALSE)</f>
        <v>2.5</v>
      </c>
      <c r="S62">
        <f>VLOOKUP(A62,Apport,MATCH($S$4,'Jan 2020 Apport'!$3:$3,0),FALSE)</f>
        <v>5</v>
      </c>
      <c r="T62">
        <f>VLOOKUP(A62,Apport,MATCH($T$4,'Jan 2020 Apport'!$3:$3,0),FALSE)</f>
        <v>22</v>
      </c>
      <c r="U62" s="185">
        <f>IFERROR(VLOOKUP(A62,Apport,MATCH($U$4,'Jan 2020 Apport'!$3:$3,0),FALSE)/R62,0)</f>
        <v>9563.2199999999993</v>
      </c>
      <c r="V62" s="67">
        <f>IFERROR(((VLOOKUP(A62,Apport,MATCH($V$4,'Jan 2020 Apport'!$3:$3,0),FALSE)+VLOOKUP(A62,Apport,MATCH($V$3,'Jan 2020 Apport'!$3:$3,0),FALSE))/(S62+T62)),0)</f>
        <v>8678.6303703703707</v>
      </c>
      <c r="W62" s="67">
        <f t="shared" si="6"/>
        <v>8097.2779781130794</v>
      </c>
      <c r="X62">
        <f>IF(D62=0,0,VLOOKUP(A62,Apport,MATCH($X$4,'Jan 2020 Apport'!$3:$3,0),FALSE))</f>
        <v>4.8578999999999997E-2</v>
      </c>
      <c r="Y62">
        <f>IF(D62=0,0,VLOOKUP(A62,Apport,MATCH($Y$4,'Jan 2020 Apport'!$3:$3,0),FALSE))</f>
        <v>4.0270000000000002E-3</v>
      </c>
      <c r="Z62">
        <f>IF(D62=0,0,VLOOKUP(A62,Apport,MATCH($Z$4,'Jan 2020 Apport'!$3:$3,0),FALSE))</f>
        <v>1.7100000000000001E-2</v>
      </c>
      <c r="AA62" s="114">
        <f>(VLOOKUP(A62,Apport,MATCH($AA$4,'Jan 2020 Apport'!$3:$3,0),FALSE)+VLOOKUP(A62,Apport,MATCH($AA$3,'Jan 2020 Apport'!$3:$3,0),FALSE))*VLOOKUP(A62,Apport,MATCH($AA$2,'Jan 2020 Apport'!$3:$3,0),FALSE)</f>
        <v>65216.05</v>
      </c>
      <c r="AB62" s="114">
        <f>VLOOKUP(A62,Apport,MATCH($AB$4,'Jan 2020 Apport'!$3:$3,0),FALSE)*VLOOKUP(A62,Apport,MATCH($AB$3,'Jan 2020 Apport'!$3:$3,0),FALSE)</f>
        <v>66520</v>
      </c>
      <c r="AC62" s="114">
        <f>VLOOKUP(A62,Apport,MATCH($AC$4,'Jan 2020 Apport'!$3:$3,0),FALSE)</f>
        <v>96805</v>
      </c>
      <c r="AD62" s="114">
        <f>VLOOKUP(A62,Apport,MATCH($AD$4,'Jan 2020 Apport'!$3:$3,0),FALSE)*VLOOKUP(A62,Apport,MATCH($AD$3,'Jan 2020 Apport'!$3:$3,0),FALSE)</f>
        <v>98741</v>
      </c>
      <c r="AE62" s="114">
        <f>VLOOKUP(A62,Apport,MATCH($AE$4,'Jan 2020 Apport'!$3:$3,0),FALSE)</f>
        <v>46784.33</v>
      </c>
      <c r="AF62" s="114">
        <f>VLOOKUP(A62,Apport,MATCH($AF$4,'Jan 2020 Apport'!$3:$3,0),FALSE)*VLOOKUP(A62,Apport,MATCH($AF$3,'Jan 2020 Apport'!$3:$3,0),FALSE)</f>
        <v>47720</v>
      </c>
      <c r="AG62" s="114">
        <f t="shared" si="7"/>
        <v>96970.214719999989</v>
      </c>
      <c r="AH62" s="114">
        <f t="shared" si="8"/>
        <v>136855.76759999999</v>
      </c>
      <c r="AI62" s="114">
        <f t="shared" si="9"/>
        <v>79803.727550000011</v>
      </c>
      <c r="AJ62" s="3">
        <f>VLOOKUP(A62,Apport,MATCH($AJ$4,'Jan 2020 Apport'!$3:$3,0),FALSE)</f>
        <v>384526.1</v>
      </c>
      <c r="AK62" s="3">
        <f>VLOOKUP(A62,Apport,MATCH($AK$4,'Jan 2020 Apport'!$3:$3,0),FALSE)</f>
        <v>5.367</v>
      </c>
      <c r="AL62" s="170">
        <f t="shared" si="10"/>
        <v>3363915.948194948</v>
      </c>
      <c r="AM62" s="170">
        <f>VLOOKUP(A62,Apport,MATCH($AM$4,'Jan 2020 Apport'!$3:$3,0),FALSE)</f>
        <v>36436.39</v>
      </c>
      <c r="AN62" s="170">
        <f>VLOOKUP(A62,Apport,MATCH($AN$4,'Jan 2020 Apport'!$3:$3,0),FALSE)</f>
        <v>16594.580000000002</v>
      </c>
      <c r="AO62" s="170">
        <v>1253.47</v>
      </c>
      <c r="AP62" s="170">
        <v>280.37</v>
      </c>
      <c r="AQ62" s="170">
        <v>68.27</v>
      </c>
      <c r="AR62" s="170">
        <v>0</v>
      </c>
    </row>
    <row r="63" spans="1:44">
      <c r="A63" s="2" t="s">
        <v>101</v>
      </c>
      <c r="B63" s="2" t="s">
        <v>102</v>
      </c>
      <c r="C63" s="2" t="s">
        <v>1411</v>
      </c>
      <c r="D63" s="171">
        <f t="shared" si="13"/>
        <v>412928.33</v>
      </c>
      <c r="E63" s="67">
        <f>VLOOKUP(A63,Apport,MATCH($E$2,'Jan 2020 Apport'!$3:$3,0),FALSE)+VLOOKUP(A63,Apport,MATCH($E$3,'Jan 2020 Apport'!$3:$3,0),FALSE)+VLOOKUP(A63,Apport,MATCH($E$4,'Jan 2020 Apport'!$3:$3,0),FALSE)</f>
        <v>0</v>
      </c>
      <c r="F63" s="171">
        <f t="shared" si="14"/>
        <v>412928.33</v>
      </c>
      <c r="G63" s="170">
        <f>VLOOKUP(A63,Apport,MATCH($G$3,'Jan 2020 Apport'!$3:$3,0),FALSE)+VLOOKUP(A63,Apport,MATCH($G$4,'Jan 2020 Apport'!$3:$3,0),FALSE)</f>
        <v>37763.380000000005</v>
      </c>
      <c r="H63" s="170">
        <f>VLOOKUP(A63,Apport,MATCH($H$4,'Jan 2020 Apport'!$3:$3,0),FALSE)</f>
        <v>0</v>
      </c>
      <c r="I63" s="170">
        <f t="shared" si="16"/>
        <v>37763.380000000005</v>
      </c>
      <c r="J63" s="170">
        <f>VLOOKUP(A63,Apport,MATCH($J$4,'Jan 2020 Apport'!$3:$3,0),FALSE)</f>
        <v>92230.615546653265</v>
      </c>
      <c r="K63" s="170">
        <f>VLOOKUP(A63,Apport,MATCH($K$4,'Jan 2020 Apport'!$3:$3,0),FALSE)</f>
        <v>12728.59</v>
      </c>
      <c r="L63" s="170">
        <f t="shared" si="15"/>
        <v>104959.20554665326</v>
      </c>
      <c r="M63" s="170">
        <f>VLOOKUP(A63,Apport,MATCH($M$4,'Jan 2020 Apport'!$3:$3,0),FALSE)</f>
        <v>10301.39</v>
      </c>
      <c r="N63" s="170">
        <f>VLOOKUP(A63,Apport,MATCH($N$4,'Jan 2020 Apport'!$3:$3,0),FALSE)</f>
        <v>0</v>
      </c>
      <c r="O63" s="170">
        <f>VLOOKUP(A63,Apport,MATCH($O$4,'Jan 2020 Apport'!$3:$3,0),FALSE)</f>
        <v>0</v>
      </c>
      <c r="P63" s="174">
        <f>VLOOKUP(A63,Apport,MATCH($P$4,'Jan 2020 Apport'!$3:$3,0),FALSE)</f>
        <v>54959.159999999996</v>
      </c>
      <c r="Q63" s="174">
        <f>VLOOKUP(A63,Apport,MATCH($Q$4,'Jan 2020 Apport'!$3:$3,0),FALSE)</f>
        <v>18325</v>
      </c>
      <c r="R63">
        <f>VLOOKUP(A63,Apport,MATCH($R$4,'Jan 2020 Apport'!$3:$3,0),FALSE)</f>
        <v>0</v>
      </c>
      <c r="S63">
        <f>VLOOKUP(A63,Apport,MATCH($S$4,'Jan 2020 Apport'!$3:$3,0),FALSE)</f>
        <v>0</v>
      </c>
      <c r="T63">
        <f>VLOOKUP(A63,Apport,MATCH($T$4,'Jan 2020 Apport'!$3:$3,0),FALSE)</f>
        <v>0</v>
      </c>
      <c r="U63" s="185">
        <f>IFERROR(VLOOKUP(A63,Apport,MATCH($U$4,'Jan 2020 Apport'!$3:$3,0),FALSE)/R63,0)</f>
        <v>0</v>
      </c>
      <c r="V63" s="67">
        <f>IFERROR(((VLOOKUP(A63,Apport,MATCH($V$4,'Jan 2020 Apport'!$3:$3,0),FALSE)+VLOOKUP(A63,Apport,MATCH($V$3,'Jan 2020 Apport'!$3:$3,0),FALSE))/(S63+T63)),0)</f>
        <v>0</v>
      </c>
      <c r="W63" s="67">
        <f t="shared" si="6"/>
        <v>8097.2779781130794</v>
      </c>
      <c r="X63">
        <f>IF(D63=0,0,VLOOKUP(A63,Apport,MATCH($X$4,'Jan 2020 Apport'!$3:$3,0),FALSE))</f>
        <v>4.8578999999999997E-2</v>
      </c>
      <c r="Y63">
        <f>IF(D63=0,0,VLOOKUP(A63,Apport,MATCH($Y$4,'Jan 2020 Apport'!$3:$3,0),FALSE))</f>
        <v>4.0270000000000002E-3</v>
      </c>
      <c r="Z63">
        <f>IF(D63=0,0,VLOOKUP(A63,Apport,MATCH($Z$4,'Jan 2020 Apport'!$3:$3,0),FALSE))</f>
        <v>1.7100000000000001E-2</v>
      </c>
      <c r="AA63" s="114">
        <f>(VLOOKUP(A63,Apport,MATCH($AA$4,'Jan 2020 Apport'!$3:$3,0),FALSE)+VLOOKUP(A63,Apport,MATCH($AA$3,'Jan 2020 Apport'!$3:$3,0),FALSE))*VLOOKUP(A63,Apport,MATCH($AA$2,'Jan 2020 Apport'!$3:$3,0),FALSE)</f>
        <v>65216.05</v>
      </c>
      <c r="AB63" s="114">
        <f>VLOOKUP(A63,Apport,MATCH($AB$4,'Jan 2020 Apport'!$3:$3,0),FALSE)*VLOOKUP(A63,Apport,MATCH($AB$3,'Jan 2020 Apport'!$3:$3,0),FALSE)</f>
        <v>66520</v>
      </c>
      <c r="AC63" s="114">
        <f>VLOOKUP(A63,Apport,MATCH($AC$4,'Jan 2020 Apport'!$3:$3,0),FALSE)</f>
        <v>96805</v>
      </c>
      <c r="AD63" s="114">
        <f>VLOOKUP(A63,Apport,MATCH($AD$4,'Jan 2020 Apport'!$3:$3,0),FALSE)*VLOOKUP(A63,Apport,MATCH($AD$3,'Jan 2020 Apport'!$3:$3,0),FALSE)</f>
        <v>98741</v>
      </c>
      <c r="AE63" s="114">
        <f>VLOOKUP(A63,Apport,MATCH($AE$4,'Jan 2020 Apport'!$3:$3,0),FALSE)</f>
        <v>46784.33</v>
      </c>
      <c r="AF63" s="114">
        <f>VLOOKUP(A63,Apport,MATCH($AF$4,'Jan 2020 Apport'!$3:$3,0),FALSE)*VLOOKUP(A63,Apport,MATCH($AF$3,'Jan 2020 Apport'!$3:$3,0),FALSE)</f>
        <v>47720</v>
      </c>
      <c r="AG63" s="114">
        <f t="shared" si="7"/>
        <v>96970.214719999989</v>
      </c>
      <c r="AH63" s="114">
        <f t="shared" si="8"/>
        <v>136855.76759999999</v>
      </c>
      <c r="AI63" s="114">
        <f t="shared" si="9"/>
        <v>79803.727550000011</v>
      </c>
      <c r="AJ63" s="3">
        <f>VLOOKUP(A63,Apport,MATCH($AJ$4,'Jan 2020 Apport'!$3:$3,0),FALSE)</f>
        <v>48369.52</v>
      </c>
      <c r="AK63" s="3">
        <f>VLOOKUP(A63,Apport,MATCH($AK$4,'Jan 2020 Apport'!$3:$3,0),FALSE)</f>
        <v>1.087</v>
      </c>
      <c r="AL63" s="170">
        <f t="shared" si="10"/>
        <v>562666.65554665332</v>
      </c>
      <c r="AM63" s="170">
        <f>VLOOKUP(A63,Apport,MATCH($AM$4,'Jan 2020 Apport'!$3:$3,0),FALSE)</f>
        <v>9442.94</v>
      </c>
      <c r="AN63" s="170">
        <f>VLOOKUP(A63,Apport,MATCH($AN$4,'Jan 2020 Apport'!$3:$3,0),FALSE)</f>
        <v>2512.4</v>
      </c>
      <c r="AO63" s="170">
        <v>188.43</v>
      </c>
      <c r="AP63" s="170">
        <v>0</v>
      </c>
      <c r="AQ63" s="170">
        <v>0</v>
      </c>
      <c r="AR63" s="170">
        <v>287.87</v>
      </c>
    </row>
    <row r="64" spans="1:44">
      <c r="A64" s="2" t="s">
        <v>103</v>
      </c>
      <c r="B64" s="2" t="s">
        <v>104</v>
      </c>
      <c r="C64" s="2" t="s">
        <v>1411</v>
      </c>
      <c r="D64" s="171">
        <f t="shared" si="13"/>
        <v>2853953.47</v>
      </c>
      <c r="E64" s="67">
        <f>VLOOKUP(A64,Apport,MATCH($E$2,'Jan 2020 Apport'!$3:$3,0),FALSE)+VLOOKUP(A64,Apport,MATCH($E$3,'Jan 2020 Apport'!$3:$3,0),FALSE)+VLOOKUP(A64,Apport,MATCH($E$4,'Jan 2020 Apport'!$3:$3,0),FALSE)</f>
        <v>115147.39</v>
      </c>
      <c r="F64" s="171">
        <f t="shared" si="14"/>
        <v>2738806.08</v>
      </c>
      <c r="G64" s="170">
        <f>VLOOKUP(A64,Apport,MATCH($G$3,'Jan 2020 Apport'!$3:$3,0),FALSE)+VLOOKUP(A64,Apport,MATCH($G$4,'Jan 2020 Apport'!$3:$3,0),FALSE)</f>
        <v>168176.69</v>
      </c>
      <c r="H64" s="170">
        <f>VLOOKUP(A64,Apport,MATCH($H$4,'Jan 2020 Apport'!$3:$3,0),FALSE)</f>
        <v>0</v>
      </c>
      <c r="I64" s="170">
        <f t="shared" si="16"/>
        <v>168176.69</v>
      </c>
      <c r="J64" s="170">
        <f>VLOOKUP(A64,Apport,MATCH($J$4,'Jan 2020 Apport'!$3:$3,0),FALSE)</f>
        <v>0</v>
      </c>
      <c r="K64" s="170">
        <f>VLOOKUP(A64,Apport,MATCH($K$4,'Jan 2020 Apport'!$3:$3,0),FALSE)</f>
        <v>27522.28</v>
      </c>
      <c r="L64" s="170">
        <f t="shared" si="15"/>
        <v>27522.28</v>
      </c>
      <c r="M64" s="170">
        <f>VLOOKUP(A64,Apport,MATCH($M$4,'Jan 2020 Apport'!$3:$3,0),FALSE)</f>
        <v>82214.34</v>
      </c>
      <c r="N64" s="170">
        <f>VLOOKUP(A64,Apport,MATCH($N$4,'Jan 2020 Apport'!$3:$3,0),FALSE)</f>
        <v>0</v>
      </c>
      <c r="O64" s="170">
        <f>VLOOKUP(A64,Apport,MATCH($O$4,'Jan 2020 Apport'!$3:$3,0),FALSE)</f>
        <v>0</v>
      </c>
      <c r="P64" s="174">
        <f>VLOOKUP(A64,Apport,MATCH($P$4,'Jan 2020 Apport'!$3:$3,0),FALSE)</f>
        <v>204707.35</v>
      </c>
      <c r="Q64" s="174">
        <f>VLOOKUP(A64,Apport,MATCH($Q$4,'Jan 2020 Apport'!$3:$3,0),FALSE)</f>
        <v>186023.49549954751</v>
      </c>
      <c r="R64">
        <f>VLOOKUP(A64,Apport,MATCH($R$4,'Jan 2020 Apport'!$3:$3,0),FALSE)</f>
        <v>0</v>
      </c>
      <c r="S64">
        <f>VLOOKUP(A64,Apport,MATCH($S$4,'Jan 2020 Apport'!$3:$3,0),FALSE)</f>
        <v>0</v>
      </c>
      <c r="T64">
        <f>VLOOKUP(A64,Apport,MATCH($T$4,'Jan 2020 Apport'!$3:$3,0),FALSE)</f>
        <v>13</v>
      </c>
      <c r="U64" s="185">
        <f>IFERROR(VLOOKUP(A64,Apport,MATCH($U$4,'Jan 2020 Apport'!$3:$3,0),FALSE)/R64,0)</f>
        <v>0</v>
      </c>
      <c r="V64" s="67">
        <f>IFERROR(((VLOOKUP(A64,Apport,MATCH($V$4,'Jan 2020 Apport'!$3:$3,0),FALSE)+VLOOKUP(A64,Apport,MATCH($V$3,'Jan 2020 Apport'!$3:$3,0),FALSE))/(S64+T64)),0)</f>
        <v>8857.4915384615379</v>
      </c>
      <c r="W64" s="67">
        <f t="shared" si="6"/>
        <v>8098.0890195192751</v>
      </c>
      <c r="X64">
        <f>IF(D64=0,0,VLOOKUP(A64,Apport,MATCH($X$4,'Jan 2020 Apport'!$3:$3,0),FALSE))</f>
        <v>4.8578999999999997E-2</v>
      </c>
      <c r="Y64">
        <f>IF(D64=0,0,VLOOKUP(A64,Apport,MATCH($Y$4,'Jan 2020 Apport'!$3:$3,0),FALSE))</f>
        <v>4.0270000000000002E-3</v>
      </c>
      <c r="Z64">
        <f>IF(D64=0,0,VLOOKUP(A64,Apport,MATCH($Z$4,'Jan 2020 Apport'!$3:$3,0),FALSE))</f>
        <v>1.7100000000000001E-2</v>
      </c>
      <c r="AA64" s="114">
        <f>(VLOOKUP(A64,Apport,MATCH($AA$4,'Jan 2020 Apport'!$3:$3,0),FALSE)+VLOOKUP(A64,Apport,MATCH($AA$3,'Jan 2020 Apport'!$3:$3,0),FALSE))*VLOOKUP(A64,Apport,MATCH($AA$2,'Jan 2020 Apport'!$3:$3,0),FALSE)</f>
        <v>67824.69200000001</v>
      </c>
      <c r="AB64" s="114">
        <f>VLOOKUP(A64,Apport,MATCH($AB$4,'Jan 2020 Apport'!$3:$3,0),FALSE)*VLOOKUP(A64,Apport,MATCH($AB$3,'Jan 2020 Apport'!$3:$3,0),FALSE)</f>
        <v>66520</v>
      </c>
      <c r="AC64" s="114">
        <f>VLOOKUP(A64,Apport,MATCH($AC$4,'Jan 2020 Apport'!$3:$3,0),FALSE)</f>
        <v>96805</v>
      </c>
      <c r="AD64" s="114">
        <f>VLOOKUP(A64,Apport,MATCH($AD$4,'Jan 2020 Apport'!$3:$3,0),FALSE)*VLOOKUP(A64,Apport,MATCH($AD$3,'Jan 2020 Apport'!$3:$3,0),FALSE)</f>
        <v>98741</v>
      </c>
      <c r="AE64" s="114">
        <f>VLOOKUP(A64,Apport,MATCH($AE$4,'Jan 2020 Apport'!$3:$3,0),FALSE)</f>
        <v>46784.33</v>
      </c>
      <c r="AF64" s="114">
        <f>VLOOKUP(A64,Apport,MATCH($AF$4,'Jan 2020 Apport'!$3:$3,0),FALSE)*VLOOKUP(A64,Apport,MATCH($AF$3,'Jan 2020 Apport'!$3:$3,0),FALSE)</f>
        <v>47720</v>
      </c>
      <c r="AG64" s="114">
        <f t="shared" si="7"/>
        <v>96986.910028800005</v>
      </c>
      <c r="AH64" s="114">
        <f t="shared" si="8"/>
        <v>136855.76759999999</v>
      </c>
      <c r="AI64" s="114">
        <f t="shared" si="9"/>
        <v>79803.727550000011</v>
      </c>
      <c r="AJ64" s="3">
        <f>VLOOKUP(A64,Apport,MATCH($AJ$4,'Jan 2020 Apport'!$3:$3,0),FALSE)</f>
        <v>281091.57</v>
      </c>
      <c r="AK64" s="3">
        <f>VLOOKUP(A64,Apport,MATCH($AK$4,'Jan 2020 Apport'!$3:$3,0),FALSE)</f>
        <v>2.9209999999999998</v>
      </c>
      <c r="AL64" s="170">
        <f t="shared" si="10"/>
        <v>3154877.2</v>
      </c>
      <c r="AM64" s="170">
        <f>VLOOKUP(A64,Apport,MATCH($AM$4,'Jan 2020 Apport'!$3:$3,0),FALSE)</f>
        <v>50532.7</v>
      </c>
      <c r="AN64" s="170">
        <f>VLOOKUP(A64,Apport,MATCH($AN$4,'Jan 2020 Apport'!$3:$3,0),FALSE)</f>
        <v>13762.19</v>
      </c>
      <c r="AO64" s="170">
        <v>1273.32</v>
      </c>
      <c r="AP64" s="170">
        <v>0</v>
      </c>
      <c r="AQ64" s="170">
        <v>0</v>
      </c>
      <c r="AR64" s="170">
        <v>1169.8</v>
      </c>
    </row>
    <row r="65" spans="1:44">
      <c r="A65" s="2" t="s">
        <v>105</v>
      </c>
      <c r="B65" s="2" t="s">
        <v>106</v>
      </c>
      <c r="C65" s="2" t="s">
        <v>1411</v>
      </c>
      <c r="D65" s="171">
        <f t="shared" si="13"/>
        <v>570241.94999999995</v>
      </c>
      <c r="E65" s="67">
        <f>VLOOKUP(A65,Apport,MATCH($E$2,'Jan 2020 Apport'!$3:$3,0),FALSE)+VLOOKUP(A65,Apport,MATCH($E$3,'Jan 2020 Apport'!$3:$3,0),FALSE)+VLOOKUP(A65,Apport,MATCH($E$4,'Jan 2020 Apport'!$3:$3,0),FALSE)</f>
        <v>0</v>
      </c>
      <c r="F65" s="171">
        <f t="shared" si="14"/>
        <v>570241.94999999995</v>
      </c>
      <c r="G65" s="170">
        <f>VLOOKUP(A65,Apport,MATCH($G$3,'Jan 2020 Apport'!$3:$3,0),FALSE)+VLOOKUP(A65,Apport,MATCH($G$4,'Jan 2020 Apport'!$3:$3,0),FALSE)</f>
        <v>47506.03</v>
      </c>
      <c r="H65" s="170">
        <f>VLOOKUP(A65,Apport,MATCH($H$4,'Jan 2020 Apport'!$3:$3,0),FALSE)</f>
        <v>0</v>
      </c>
      <c r="I65" s="170">
        <f t="shared" si="16"/>
        <v>47506.03</v>
      </c>
      <c r="J65" s="170">
        <f>VLOOKUP(A65,Apport,MATCH($J$4,'Jan 2020 Apport'!$3:$3,0),FALSE)</f>
        <v>332033.88503419532</v>
      </c>
      <c r="K65" s="170">
        <f>VLOOKUP(A65,Apport,MATCH($K$4,'Jan 2020 Apport'!$3:$3,0),FALSE)</f>
        <v>57343.03</v>
      </c>
      <c r="L65" s="170">
        <f t="shared" si="15"/>
        <v>389376.91503419529</v>
      </c>
      <c r="M65" s="170">
        <f>VLOOKUP(A65,Apport,MATCH($M$4,'Jan 2020 Apport'!$3:$3,0),FALSE)</f>
        <v>18061.5</v>
      </c>
      <c r="N65" s="170">
        <f>VLOOKUP(A65,Apport,MATCH($N$4,'Jan 2020 Apport'!$3:$3,0),FALSE)</f>
        <v>0</v>
      </c>
      <c r="O65" s="170">
        <f>VLOOKUP(A65,Apport,MATCH($O$4,'Jan 2020 Apport'!$3:$3,0),FALSE)</f>
        <v>0</v>
      </c>
      <c r="P65" s="174">
        <f>VLOOKUP(A65,Apport,MATCH($P$4,'Jan 2020 Apport'!$3:$3,0),FALSE)</f>
        <v>0</v>
      </c>
      <c r="Q65" s="174">
        <f>VLOOKUP(A65,Apport,MATCH($Q$4,'Jan 2020 Apport'!$3:$3,0),FALSE)</f>
        <v>60000</v>
      </c>
      <c r="R65">
        <f>VLOOKUP(A65,Apport,MATCH($R$4,'Jan 2020 Apport'!$3:$3,0),FALSE)</f>
        <v>0</v>
      </c>
      <c r="S65">
        <f>VLOOKUP(A65,Apport,MATCH($S$4,'Jan 2020 Apport'!$3:$3,0),FALSE)</f>
        <v>0</v>
      </c>
      <c r="T65">
        <f>VLOOKUP(A65,Apport,MATCH($T$4,'Jan 2020 Apport'!$3:$3,0),FALSE)</f>
        <v>0</v>
      </c>
      <c r="U65" s="185">
        <f>IFERROR(VLOOKUP(A65,Apport,MATCH($U$4,'Jan 2020 Apport'!$3:$3,0),FALSE)/R65,0)</f>
        <v>0</v>
      </c>
      <c r="V65" s="67">
        <f>IFERROR(((VLOOKUP(A65,Apport,MATCH($V$4,'Jan 2020 Apport'!$3:$3,0),FALSE)+VLOOKUP(A65,Apport,MATCH($V$3,'Jan 2020 Apport'!$3:$3,0),FALSE))/(S65+T65)),0)</f>
        <v>0</v>
      </c>
      <c r="W65" s="67">
        <f t="shared" si="6"/>
        <v>8098.0890195192751</v>
      </c>
      <c r="X65">
        <f>IF(D65=0,0,VLOOKUP(A65,Apport,MATCH($X$4,'Jan 2020 Apport'!$3:$3,0),FALSE))</f>
        <v>4.8578999999999997E-2</v>
      </c>
      <c r="Y65">
        <f>IF(D65=0,0,VLOOKUP(A65,Apport,MATCH($Y$4,'Jan 2020 Apport'!$3:$3,0),FALSE))</f>
        <v>4.0270000000000002E-3</v>
      </c>
      <c r="Z65">
        <f>IF(D65=0,0,VLOOKUP(A65,Apport,MATCH($Z$4,'Jan 2020 Apport'!$3:$3,0),FALSE))</f>
        <v>1.7100000000000001E-2</v>
      </c>
      <c r="AA65" s="114">
        <f>(VLOOKUP(A65,Apport,MATCH($AA$4,'Jan 2020 Apport'!$3:$3,0),FALSE)+VLOOKUP(A65,Apport,MATCH($AA$3,'Jan 2020 Apport'!$3:$3,0),FALSE))*VLOOKUP(A65,Apport,MATCH($AA$2,'Jan 2020 Apport'!$3:$3,0),FALSE)</f>
        <v>67824.69200000001</v>
      </c>
      <c r="AB65" s="114">
        <f>VLOOKUP(A65,Apport,MATCH($AB$4,'Jan 2020 Apport'!$3:$3,0),FALSE)*VLOOKUP(A65,Apport,MATCH($AB$3,'Jan 2020 Apport'!$3:$3,0),FALSE)</f>
        <v>66520</v>
      </c>
      <c r="AC65" s="114">
        <f>VLOOKUP(A65,Apport,MATCH($AC$4,'Jan 2020 Apport'!$3:$3,0),FALSE)</f>
        <v>96805</v>
      </c>
      <c r="AD65" s="114">
        <f>VLOOKUP(A65,Apport,MATCH($AD$4,'Jan 2020 Apport'!$3:$3,0),FALSE)*VLOOKUP(A65,Apport,MATCH($AD$3,'Jan 2020 Apport'!$3:$3,0),FALSE)</f>
        <v>98741</v>
      </c>
      <c r="AE65" s="114">
        <f>VLOOKUP(A65,Apport,MATCH($AE$4,'Jan 2020 Apport'!$3:$3,0),FALSE)</f>
        <v>46784.33</v>
      </c>
      <c r="AF65" s="114">
        <f>VLOOKUP(A65,Apport,MATCH($AF$4,'Jan 2020 Apport'!$3:$3,0),FALSE)*VLOOKUP(A65,Apport,MATCH($AF$3,'Jan 2020 Apport'!$3:$3,0),FALSE)</f>
        <v>47720</v>
      </c>
      <c r="AG65" s="114">
        <f t="shared" si="7"/>
        <v>96986.910028800005</v>
      </c>
      <c r="AH65" s="114">
        <f t="shared" si="8"/>
        <v>136855.76759999999</v>
      </c>
      <c r="AI65" s="114">
        <f t="shared" si="9"/>
        <v>79803.727550000011</v>
      </c>
      <c r="AJ65" s="3">
        <f>VLOOKUP(A65,Apport,MATCH($AJ$4,'Jan 2020 Apport'!$3:$3,0),FALSE)</f>
        <v>70109.649999999994</v>
      </c>
      <c r="AK65" s="3">
        <f>VLOOKUP(A65,Apport,MATCH($AK$4,'Jan 2020 Apport'!$3:$3,0),FALSE)</f>
        <v>1.2230000000000001</v>
      </c>
      <c r="AL65" s="170">
        <f t="shared" si="10"/>
        <v>981266.10503419535</v>
      </c>
      <c r="AM65" s="170">
        <f>VLOOKUP(A65,Apport,MATCH($AM$4,'Jan 2020 Apport'!$3:$3,0),FALSE)</f>
        <v>13422.74</v>
      </c>
      <c r="AN65" s="170">
        <f>VLOOKUP(A65,Apport,MATCH($AN$4,'Jan 2020 Apport'!$3:$3,0),FALSE)</f>
        <v>3483.86</v>
      </c>
      <c r="AO65" s="170">
        <v>302</v>
      </c>
      <c r="AP65" s="170">
        <v>0</v>
      </c>
      <c r="AQ65" s="170">
        <v>13.25</v>
      </c>
      <c r="AR65" s="170">
        <v>396.36</v>
      </c>
    </row>
    <row r="66" spans="1:44">
      <c r="A66" s="2" t="s">
        <v>107</v>
      </c>
      <c r="B66" s="2" t="s">
        <v>108</v>
      </c>
      <c r="C66" s="2" t="s">
        <v>1411</v>
      </c>
      <c r="D66" s="171">
        <f t="shared" si="13"/>
        <v>2583940.91</v>
      </c>
      <c r="E66" s="67">
        <f>VLOOKUP(A66,Apport,MATCH($E$2,'Jan 2020 Apport'!$3:$3,0),FALSE)+VLOOKUP(A66,Apport,MATCH($E$3,'Jan 2020 Apport'!$3:$3,0),FALSE)+VLOOKUP(A66,Apport,MATCH($E$4,'Jan 2020 Apport'!$3:$3,0),FALSE)</f>
        <v>0</v>
      </c>
      <c r="F66" s="171">
        <f t="shared" si="14"/>
        <v>2583940.91</v>
      </c>
      <c r="G66" s="170">
        <f>VLOOKUP(A66,Apport,MATCH($G$3,'Jan 2020 Apport'!$3:$3,0),FALSE)+VLOOKUP(A66,Apport,MATCH($G$4,'Jan 2020 Apport'!$3:$3,0),FALSE)</f>
        <v>219795.77000000002</v>
      </c>
      <c r="H66" s="170">
        <f>VLOOKUP(A66,Apport,MATCH($H$4,'Jan 2020 Apport'!$3:$3,0),FALSE)</f>
        <v>0</v>
      </c>
      <c r="I66" s="170">
        <f t="shared" si="16"/>
        <v>219795.77000000002</v>
      </c>
      <c r="J66" s="170">
        <f>VLOOKUP(A66,Apport,MATCH($J$4,'Jan 2020 Apport'!$3:$3,0),FALSE)</f>
        <v>0</v>
      </c>
      <c r="K66" s="170">
        <f>VLOOKUP(A66,Apport,MATCH($K$4,'Jan 2020 Apport'!$3:$3,0),FALSE)</f>
        <v>0</v>
      </c>
      <c r="L66" s="170">
        <f t="shared" si="15"/>
        <v>0</v>
      </c>
      <c r="M66" s="170">
        <f>VLOOKUP(A66,Apport,MATCH($M$4,'Jan 2020 Apport'!$3:$3,0),FALSE)</f>
        <v>97767.81</v>
      </c>
      <c r="N66" s="170">
        <f>VLOOKUP(A66,Apport,MATCH($N$4,'Jan 2020 Apport'!$3:$3,0),FALSE)</f>
        <v>0</v>
      </c>
      <c r="O66" s="170">
        <f>VLOOKUP(A66,Apport,MATCH($O$4,'Jan 2020 Apport'!$3:$3,0),FALSE)</f>
        <v>0</v>
      </c>
      <c r="P66" s="174">
        <f>VLOOKUP(A66,Apport,MATCH($P$4,'Jan 2020 Apport'!$3:$3,0),FALSE)</f>
        <v>232445.34999999998</v>
      </c>
      <c r="Q66" s="174">
        <f>VLOOKUP(A66,Apport,MATCH($Q$4,'Jan 2020 Apport'!$3:$3,0),FALSE)</f>
        <v>102533.63680000001</v>
      </c>
      <c r="R66">
        <f>VLOOKUP(A66,Apport,MATCH($R$4,'Jan 2020 Apport'!$3:$3,0),FALSE)</f>
        <v>0</v>
      </c>
      <c r="S66">
        <f>VLOOKUP(A66,Apport,MATCH($S$4,'Jan 2020 Apport'!$3:$3,0),FALSE)</f>
        <v>0</v>
      </c>
      <c r="T66">
        <f>VLOOKUP(A66,Apport,MATCH($T$4,'Jan 2020 Apport'!$3:$3,0),FALSE)</f>
        <v>0</v>
      </c>
      <c r="U66" s="185">
        <f>IFERROR(VLOOKUP(A66,Apport,MATCH($U$4,'Jan 2020 Apport'!$3:$3,0),FALSE)/R66,0)</f>
        <v>0</v>
      </c>
      <c r="V66" s="67">
        <f>IFERROR(((VLOOKUP(A66,Apport,MATCH($V$4,'Jan 2020 Apport'!$3:$3,0),FALSE)+VLOOKUP(A66,Apport,MATCH($V$3,'Jan 2020 Apport'!$3:$3,0),FALSE))/(S66+T66)),0)</f>
        <v>0</v>
      </c>
      <c r="W66" s="67">
        <f t="shared" si="6"/>
        <v>8097.2779781130794</v>
      </c>
      <c r="X66">
        <f>IF(D66=0,0,VLOOKUP(A66,Apport,MATCH($X$4,'Jan 2020 Apport'!$3:$3,0),FALSE))</f>
        <v>4.8578999999999997E-2</v>
      </c>
      <c r="Y66">
        <f>IF(D66=0,0,VLOOKUP(A66,Apport,MATCH($Y$4,'Jan 2020 Apport'!$3:$3,0),FALSE))</f>
        <v>4.0270000000000002E-3</v>
      </c>
      <c r="Z66">
        <f>IF(D66=0,0,VLOOKUP(A66,Apport,MATCH($Z$4,'Jan 2020 Apport'!$3:$3,0),FALSE))</f>
        <v>1.7100000000000001E-2</v>
      </c>
      <c r="AA66" s="114">
        <f>(VLOOKUP(A66,Apport,MATCH($AA$4,'Jan 2020 Apport'!$3:$3,0),FALSE)+VLOOKUP(A66,Apport,MATCH($AA$3,'Jan 2020 Apport'!$3:$3,0),FALSE))*VLOOKUP(A66,Apport,MATCH($AA$2,'Jan 2020 Apport'!$3:$3,0),FALSE)</f>
        <v>65216.05</v>
      </c>
      <c r="AB66" s="114">
        <f>VLOOKUP(A66,Apport,MATCH($AB$4,'Jan 2020 Apport'!$3:$3,0),FALSE)*VLOOKUP(A66,Apport,MATCH($AB$3,'Jan 2020 Apport'!$3:$3,0),FALSE)</f>
        <v>66520</v>
      </c>
      <c r="AC66" s="114">
        <f>VLOOKUP(A66,Apport,MATCH($AC$4,'Jan 2020 Apport'!$3:$3,0),FALSE)</f>
        <v>96805</v>
      </c>
      <c r="AD66" s="114">
        <f>VLOOKUP(A66,Apport,MATCH($AD$4,'Jan 2020 Apport'!$3:$3,0),FALSE)*VLOOKUP(A66,Apport,MATCH($AD$3,'Jan 2020 Apport'!$3:$3,0),FALSE)</f>
        <v>98741</v>
      </c>
      <c r="AE66" s="114">
        <f>VLOOKUP(A66,Apport,MATCH($AE$4,'Jan 2020 Apport'!$3:$3,0),FALSE)</f>
        <v>46784.33</v>
      </c>
      <c r="AF66" s="114">
        <f>VLOOKUP(A66,Apport,MATCH($AF$4,'Jan 2020 Apport'!$3:$3,0),FALSE)*VLOOKUP(A66,Apport,MATCH($AF$3,'Jan 2020 Apport'!$3:$3,0),FALSE)</f>
        <v>47720</v>
      </c>
      <c r="AG66" s="114">
        <f t="shared" si="7"/>
        <v>96970.214719999989</v>
      </c>
      <c r="AH66" s="114">
        <f t="shared" si="8"/>
        <v>136855.76759999999</v>
      </c>
      <c r="AI66" s="114">
        <f t="shared" si="9"/>
        <v>79803.727550000011</v>
      </c>
      <c r="AJ66" s="3">
        <f>VLOOKUP(A66,Apport,MATCH($AJ$4,'Jan 2020 Apport'!$3:$3,0),FALSE)</f>
        <v>346917.84</v>
      </c>
      <c r="AK66" s="3">
        <f>VLOOKUP(A66,Apport,MATCH($AK$4,'Jan 2020 Apport'!$3:$3,0),FALSE)</f>
        <v>3.8730000000000002</v>
      </c>
      <c r="AL66" s="170">
        <f t="shared" si="10"/>
        <v>2960069.79</v>
      </c>
      <c r="AM66" s="170">
        <f>VLOOKUP(A66,Apport,MATCH($AM$4,'Jan 2020 Apport'!$3:$3,0),FALSE)</f>
        <v>58565.3</v>
      </c>
      <c r="AN66" s="170">
        <f>VLOOKUP(A66,Apport,MATCH($AN$4,'Jan 2020 Apport'!$3:$3,0),FALSE)</f>
        <v>15535.91</v>
      </c>
      <c r="AO66" s="170">
        <v>1491.96</v>
      </c>
      <c r="AP66" s="170">
        <v>0</v>
      </c>
      <c r="AQ66" s="170">
        <v>0</v>
      </c>
      <c r="AR66" s="170">
        <v>1368.49</v>
      </c>
    </row>
    <row r="67" spans="1:44">
      <c r="A67" s="2" t="s">
        <v>109</v>
      </c>
      <c r="B67" s="2" t="s">
        <v>110</v>
      </c>
      <c r="C67" s="2" t="s">
        <v>1411</v>
      </c>
      <c r="D67" s="171">
        <f t="shared" si="13"/>
        <v>3326511.63</v>
      </c>
      <c r="E67" s="67">
        <f>VLOOKUP(A67,Apport,MATCH($E$2,'Jan 2020 Apport'!$3:$3,0),FALSE)+VLOOKUP(A67,Apport,MATCH($E$3,'Jan 2020 Apport'!$3:$3,0),FALSE)+VLOOKUP(A67,Apport,MATCH($E$4,'Jan 2020 Apport'!$3:$3,0),FALSE)</f>
        <v>75236.63</v>
      </c>
      <c r="F67" s="171">
        <f t="shared" si="14"/>
        <v>3251275</v>
      </c>
      <c r="G67" s="170">
        <f>VLOOKUP(A67,Apport,MATCH($G$3,'Jan 2020 Apport'!$3:$3,0),FALSE)+VLOOKUP(A67,Apport,MATCH($G$4,'Jan 2020 Apport'!$3:$3,0),FALSE)</f>
        <v>326389.93</v>
      </c>
      <c r="H67" s="170">
        <f>VLOOKUP(A67,Apport,MATCH($H$4,'Jan 2020 Apport'!$3:$3,0),FALSE)</f>
        <v>0</v>
      </c>
      <c r="I67" s="170">
        <f t="shared" si="16"/>
        <v>326389.93</v>
      </c>
      <c r="J67" s="170">
        <f>VLOOKUP(A67,Apport,MATCH($J$4,'Jan 2020 Apport'!$3:$3,0),FALSE)</f>
        <v>417115.69357368752</v>
      </c>
      <c r="K67" s="170">
        <f>VLOOKUP(A67,Apport,MATCH($K$4,'Jan 2020 Apport'!$3:$3,0),FALSE)</f>
        <v>33678.199999999997</v>
      </c>
      <c r="L67" s="170">
        <f t="shared" si="15"/>
        <v>450793.89357368753</v>
      </c>
      <c r="M67" s="170">
        <f>VLOOKUP(A67,Apport,MATCH($M$4,'Jan 2020 Apport'!$3:$3,0),FALSE)</f>
        <v>117942.54</v>
      </c>
      <c r="N67" s="170">
        <f>VLOOKUP(A67,Apport,MATCH($N$4,'Jan 2020 Apport'!$3:$3,0),FALSE)</f>
        <v>0</v>
      </c>
      <c r="O67" s="170">
        <f>VLOOKUP(A67,Apport,MATCH($O$4,'Jan 2020 Apport'!$3:$3,0),FALSE)</f>
        <v>0</v>
      </c>
      <c r="P67" s="174">
        <f>VLOOKUP(A67,Apport,MATCH($P$4,'Jan 2020 Apport'!$3:$3,0),FALSE)</f>
        <v>69256.899999999994</v>
      </c>
      <c r="Q67" s="174">
        <f>VLOOKUP(A67,Apport,MATCH($Q$4,'Jan 2020 Apport'!$3:$3,0),FALSE)</f>
        <v>455262</v>
      </c>
      <c r="R67">
        <f>VLOOKUP(A67,Apport,MATCH($R$4,'Jan 2020 Apport'!$3:$3,0),FALSE)</f>
        <v>0</v>
      </c>
      <c r="S67">
        <f>VLOOKUP(A67,Apport,MATCH($S$4,'Jan 2020 Apport'!$3:$3,0),FALSE)</f>
        <v>0</v>
      </c>
      <c r="T67">
        <f>VLOOKUP(A67,Apport,MATCH($T$4,'Jan 2020 Apport'!$3:$3,0),FALSE)</f>
        <v>8.5</v>
      </c>
      <c r="U67" s="185">
        <f>IFERROR(VLOOKUP(A67,Apport,MATCH($U$4,'Jan 2020 Apport'!$3:$3,0),FALSE)/R67,0)</f>
        <v>0</v>
      </c>
      <c r="V67" s="67">
        <f>IFERROR(((VLOOKUP(A67,Apport,MATCH($V$4,'Jan 2020 Apport'!$3:$3,0),FALSE)+VLOOKUP(A67,Apport,MATCH($V$3,'Jan 2020 Apport'!$3:$3,0),FALSE))/(S67+T67)),0)</f>
        <v>8851.3682352941178</v>
      </c>
      <c r="W67" s="67">
        <f t="shared" si="6"/>
        <v>8098.0890195192751</v>
      </c>
      <c r="X67">
        <f>IF(D67=0,0,VLOOKUP(A67,Apport,MATCH($X$4,'Jan 2020 Apport'!$3:$3,0),FALSE))</f>
        <v>4.8578999999999997E-2</v>
      </c>
      <c r="Y67">
        <f>IF(D67=0,0,VLOOKUP(A67,Apport,MATCH($Y$4,'Jan 2020 Apport'!$3:$3,0),FALSE))</f>
        <v>4.0270000000000002E-3</v>
      </c>
      <c r="Z67">
        <f>IF(D67=0,0,VLOOKUP(A67,Apport,MATCH($Z$4,'Jan 2020 Apport'!$3:$3,0),FALSE))</f>
        <v>1.7100000000000001E-2</v>
      </c>
      <c r="AA67" s="114">
        <f>(VLOOKUP(A67,Apport,MATCH($AA$4,'Jan 2020 Apport'!$3:$3,0),FALSE)+VLOOKUP(A67,Apport,MATCH($AA$3,'Jan 2020 Apport'!$3:$3,0),FALSE))*VLOOKUP(A67,Apport,MATCH($AA$2,'Jan 2020 Apport'!$3:$3,0),FALSE)</f>
        <v>67824.69200000001</v>
      </c>
      <c r="AB67" s="114">
        <f>VLOOKUP(A67,Apport,MATCH($AB$4,'Jan 2020 Apport'!$3:$3,0),FALSE)*VLOOKUP(A67,Apport,MATCH($AB$3,'Jan 2020 Apport'!$3:$3,0),FALSE)</f>
        <v>66520</v>
      </c>
      <c r="AC67" s="114">
        <f>VLOOKUP(A67,Apport,MATCH($AC$4,'Jan 2020 Apport'!$3:$3,0),FALSE)</f>
        <v>96805</v>
      </c>
      <c r="AD67" s="114">
        <f>VLOOKUP(A67,Apport,MATCH($AD$4,'Jan 2020 Apport'!$3:$3,0),FALSE)*VLOOKUP(A67,Apport,MATCH($AD$3,'Jan 2020 Apport'!$3:$3,0),FALSE)</f>
        <v>98741</v>
      </c>
      <c r="AE67" s="114">
        <f>VLOOKUP(A67,Apport,MATCH($AE$4,'Jan 2020 Apport'!$3:$3,0),FALSE)</f>
        <v>46784.33</v>
      </c>
      <c r="AF67" s="114">
        <f>VLOOKUP(A67,Apport,MATCH($AF$4,'Jan 2020 Apport'!$3:$3,0),FALSE)*VLOOKUP(A67,Apport,MATCH($AF$3,'Jan 2020 Apport'!$3:$3,0),FALSE)</f>
        <v>47720</v>
      </c>
      <c r="AG67" s="114">
        <f t="shared" si="7"/>
        <v>96986.910028800005</v>
      </c>
      <c r="AH67" s="114">
        <f t="shared" si="8"/>
        <v>136855.76759999999</v>
      </c>
      <c r="AI67" s="114">
        <f t="shared" si="9"/>
        <v>79803.727550000011</v>
      </c>
      <c r="AJ67" s="3">
        <f>VLOOKUP(A67,Apport,MATCH($AJ$4,'Jan 2020 Apport'!$3:$3,0),FALSE)</f>
        <v>406435.12</v>
      </c>
      <c r="AK67" s="3">
        <f>VLOOKUP(A67,Apport,MATCH($AK$4,'Jan 2020 Apport'!$3:$3,0),FALSE)</f>
        <v>5.6390000000000002</v>
      </c>
      <c r="AL67" s="170">
        <f t="shared" si="10"/>
        <v>4269088.4735736875</v>
      </c>
      <c r="AM67" s="170">
        <f>VLOOKUP(A67,Apport,MATCH($AM$4,'Jan 2020 Apport'!$3:$3,0),FALSE)</f>
        <v>81128.679999999993</v>
      </c>
      <c r="AN67" s="170">
        <f>VLOOKUP(A67,Apport,MATCH($AN$4,'Jan 2020 Apport'!$3:$3,0),FALSE)</f>
        <v>18212.63</v>
      </c>
      <c r="AO67" s="170">
        <v>1909.5</v>
      </c>
      <c r="AP67" s="170">
        <v>0</v>
      </c>
      <c r="AQ67" s="170">
        <v>0</v>
      </c>
      <c r="AR67" s="170">
        <v>2791.07</v>
      </c>
    </row>
    <row r="68" spans="1:44">
      <c r="A68" s="2" t="s">
        <v>111</v>
      </c>
      <c r="B68" s="2" t="s">
        <v>112</v>
      </c>
      <c r="C68" s="2" t="s">
        <v>1411</v>
      </c>
      <c r="D68" s="171">
        <f t="shared" si="13"/>
        <v>153084226.31</v>
      </c>
      <c r="E68" s="67">
        <f>VLOOKUP(A68,Apport,MATCH($E$2,'Jan 2020 Apport'!$3:$3,0),FALSE)+VLOOKUP(A68,Apport,MATCH($E$3,'Jan 2020 Apport'!$3:$3,0),FALSE)+VLOOKUP(A68,Apport,MATCH($E$4,'Jan 2020 Apport'!$3:$3,0),FALSE)</f>
        <v>7000685.9300000006</v>
      </c>
      <c r="F68" s="171">
        <f t="shared" si="14"/>
        <v>146083540.38</v>
      </c>
      <c r="G68" s="170">
        <f>VLOOKUP(A68,Apport,MATCH($G$3,'Jan 2020 Apport'!$3:$3,0),FALSE)+VLOOKUP(A68,Apport,MATCH($G$4,'Jan 2020 Apport'!$3:$3,0),FALSE)</f>
        <v>21164968.52</v>
      </c>
      <c r="H68" s="170">
        <f>VLOOKUP(A68,Apport,MATCH($H$4,'Jan 2020 Apport'!$3:$3,0),FALSE)</f>
        <v>1115342.73</v>
      </c>
      <c r="I68" s="170">
        <f t="shared" si="16"/>
        <v>22280311.25</v>
      </c>
      <c r="J68" s="170">
        <f>VLOOKUP(A68,Apport,MATCH($J$4,'Jan 2020 Apport'!$3:$3,0),FALSE)</f>
        <v>8023219.8107813932</v>
      </c>
      <c r="K68" s="170">
        <f>VLOOKUP(A68,Apport,MATCH($K$4,'Jan 2020 Apport'!$3:$3,0),FALSE)</f>
        <v>918236.6</v>
      </c>
      <c r="L68" s="170">
        <f t="shared" si="15"/>
        <v>8941456.4107813928</v>
      </c>
      <c r="M68" s="170">
        <f>VLOOKUP(A68,Apport,MATCH($M$4,'Jan 2020 Apport'!$3:$3,0),FALSE)</f>
        <v>7858814.5899999999</v>
      </c>
      <c r="N68" s="170">
        <f>VLOOKUP(A68,Apport,MATCH($N$4,'Jan 2020 Apport'!$3:$3,0),FALSE)</f>
        <v>9862434.5999999996</v>
      </c>
      <c r="O68" s="170">
        <f>VLOOKUP(A68,Apport,MATCH($O$4,'Jan 2020 Apport'!$3:$3,0),FALSE)</f>
        <v>499045.03</v>
      </c>
      <c r="P68" s="174">
        <f>VLOOKUP(A68,Apport,MATCH($P$4,'Jan 2020 Apport'!$3:$3,0),FALSE)</f>
        <v>17770713.129999999</v>
      </c>
      <c r="Q68" s="174">
        <f>VLOOKUP(A68,Apport,MATCH($Q$4,'Jan 2020 Apport'!$3:$3,0),FALSE)</f>
        <v>11203047.897799999</v>
      </c>
      <c r="R68">
        <f>VLOOKUP(A68,Apport,MATCH($R$4,'Jan 2020 Apport'!$3:$3,0),FALSE)</f>
        <v>0</v>
      </c>
      <c r="S68">
        <f>VLOOKUP(A68,Apport,MATCH($S$4,'Jan 2020 Apport'!$3:$3,0),FALSE)</f>
        <v>36</v>
      </c>
      <c r="T68">
        <f>VLOOKUP(A68,Apport,MATCH($T$4,'Jan 2020 Apport'!$3:$3,0),FALSE)</f>
        <v>771</v>
      </c>
      <c r="U68" s="185">
        <f>IFERROR(VLOOKUP(A68,Apport,MATCH($U$4,'Jan 2020 Apport'!$3:$3,0),FALSE)/R68,0)</f>
        <v>0</v>
      </c>
      <c r="V68" s="67">
        <f>IFERROR(((VLOOKUP(A68,Apport,MATCH($V$4,'Jan 2020 Apport'!$3:$3,0),FALSE)+VLOOKUP(A68,Apport,MATCH($V$3,'Jan 2020 Apport'!$3:$3,0),FALSE))/(S68+T68)),0)</f>
        <v>8674.9515861214386</v>
      </c>
      <c r="W68" s="67">
        <f t="shared" si="6"/>
        <v>8097.2779781130794</v>
      </c>
      <c r="X68">
        <f>IF(D68=0,0,VLOOKUP(A68,Apport,MATCH($X$4,'Jan 2020 Apport'!$3:$3,0),FALSE))</f>
        <v>4.8578999999999997E-2</v>
      </c>
      <c r="Y68">
        <f>IF(D68=0,0,VLOOKUP(A68,Apport,MATCH($Y$4,'Jan 2020 Apport'!$3:$3,0),FALSE))</f>
        <v>4.0270000000000002E-3</v>
      </c>
      <c r="Z68">
        <f>IF(D68=0,0,VLOOKUP(A68,Apport,MATCH($Z$4,'Jan 2020 Apport'!$3:$3,0),FALSE))</f>
        <v>1.7100000000000001E-2</v>
      </c>
      <c r="AA68" s="114">
        <f>(VLOOKUP(A68,Apport,MATCH($AA$4,'Jan 2020 Apport'!$3:$3,0),FALSE)+VLOOKUP(A68,Apport,MATCH($AA$3,'Jan 2020 Apport'!$3:$3,0),FALSE))*VLOOKUP(A68,Apport,MATCH($AA$2,'Jan 2020 Apport'!$3:$3,0),FALSE)</f>
        <v>65216.05</v>
      </c>
      <c r="AB68" s="114">
        <f>VLOOKUP(A68,Apport,MATCH($AB$4,'Jan 2020 Apport'!$3:$3,0),FALSE)*VLOOKUP(A68,Apport,MATCH($AB$3,'Jan 2020 Apport'!$3:$3,0),FALSE)</f>
        <v>66520</v>
      </c>
      <c r="AC68" s="114">
        <f>VLOOKUP(A68,Apport,MATCH($AC$4,'Jan 2020 Apport'!$3:$3,0),FALSE)</f>
        <v>96805</v>
      </c>
      <c r="AD68" s="114">
        <f>VLOOKUP(A68,Apport,MATCH($AD$4,'Jan 2020 Apport'!$3:$3,0),FALSE)*VLOOKUP(A68,Apport,MATCH($AD$3,'Jan 2020 Apport'!$3:$3,0),FALSE)</f>
        <v>98741</v>
      </c>
      <c r="AE68" s="114">
        <f>VLOOKUP(A68,Apport,MATCH($AE$4,'Jan 2020 Apport'!$3:$3,0),FALSE)</f>
        <v>46784.33</v>
      </c>
      <c r="AF68" s="114">
        <f>VLOOKUP(A68,Apport,MATCH($AF$4,'Jan 2020 Apport'!$3:$3,0),FALSE)*VLOOKUP(A68,Apport,MATCH($AF$3,'Jan 2020 Apport'!$3:$3,0),FALSE)</f>
        <v>47720</v>
      </c>
      <c r="AG68" s="114">
        <f t="shared" si="7"/>
        <v>96970.214719999989</v>
      </c>
      <c r="AH68" s="114">
        <f t="shared" si="8"/>
        <v>136855.76759999999</v>
      </c>
      <c r="AI68" s="114">
        <f t="shared" si="9"/>
        <v>79803.727550000011</v>
      </c>
      <c r="AJ68" s="3">
        <f>VLOOKUP(A68,Apport,MATCH($AJ$4,'Jan 2020 Apport'!$3:$3,0),FALSE)</f>
        <v>22663691.140000001</v>
      </c>
      <c r="AK68" s="3">
        <f>VLOOKUP(A68,Apport,MATCH($AK$4,'Jan 2020 Apport'!$3:$3,0),FALSE)</f>
        <v>370.815</v>
      </c>
      <c r="AL68" s="170">
        <f t="shared" si="10"/>
        <v>205601747.1707814</v>
      </c>
      <c r="AM68" s="170">
        <f>VLOOKUP(A68,Apport,MATCH($AM$4,'Jan 2020 Apport'!$3:$3,0),FALSE)</f>
        <v>3993695.58</v>
      </c>
      <c r="AN68" s="170">
        <f>VLOOKUP(A68,Apport,MATCH($AN$4,'Jan 2020 Apport'!$3:$3,0),FALSE)</f>
        <v>833597.38</v>
      </c>
      <c r="AO68" s="170">
        <v>113114.36</v>
      </c>
      <c r="AP68" s="170">
        <v>93800.75</v>
      </c>
      <c r="AQ68" s="170">
        <v>4824.53</v>
      </c>
      <c r="AR68" s="170">
        <v>149711.66</v>
      </c>
    </row>
    <row r="69" spans="1:44">
      <c r="A69" s="2" t="s">
        <v>113</v>
      </c>
      <c r="B69" s="2" t="s">
        <v>114</v>
      </c>
      <c r="C69" s="2" t="s">
        <v>1411</v>
      </c>
      <c r="D69" s="171">
        <f t="shared" si="13"/>
        <v>17794769.07</v>
      </c>
      <c r="E69" s="67">
        <f>VLOOKUP(A69,Apport,MATCH($E$2,'Jan 2020 Apport'!$3:$3,0),FALSE)+VLOOKUP(A69,Apport,MATCH($E$3,'Jan 2020 Apport'!$3:$3,0),FALSE)+VLOOKUP(A69,Apport,MATCH($E$4,'Jan 2020 Apport'!$3:$3,0),FALSE)</f>
        <v>904737.6</v>
      </c>
      <c r="F69" s="171">
        <f t="shared" si="14"/>
        <v>16890031.469999999</v>
      </c>
      <c r="G69" s="170">
        <f>VLOOKUP(A69,Apport,MATCH($G$3,'Jan 2020 Apport'!$3:$3,0),FALSE)+VLOOKUP(A69,Apport,MATCH($G$4,'Jan 2020 Apport'!$3:$3,0),FALSE)</f>
        <v>2655620.9200000004</v>
      </c>
      <c r="H69" s="170">
        <f>VLOOKUP(A69,Apport,MATCH($H$4,'Jan 2020 Apport'!$3:$3,0),FALSE)</f>
        <v>81829.440000000002</v>
      </c>
      <c r="I69" s="170">
        <f t="shared" si="16"/>
        <v>2737450.3600000003</v>
      </c>
      <c r="J69" s="170">
        <f>VLOOKUP(A69,Apport,MATCH($J$4,'Jan 2020 Apport'!$3:$3,0),FALSE)</f>
        <v>1508732.4693391966</v>
      </c>
      <c r="K69" s="170">
        <f>VLOOKUP(A69,Apport,MATCH($K$4,'Jan 2020 Apport'!$3:$3,0),FALSE)</f>
        <v>187347.6</v>
      </c>
      <c r="L69" s="170">
        <f t="shared" si="15"/>
        <v>1696080.0693391967</v>
      </c>
      <c r="M69" s="170">
        <f>VLOOKUP(A69,Apport,MATCH($M$4,'Jan 2020 Apport'!$3:$3,0),FALSE)</f>
        <v>946583.12</v>
      </c>
      <c r="N69" s="170">
        <f>VLOOKUP(A69,Apport,MATCH($N$4,'Jan 2020 Apport'!$3:$3,0),FALSE)</f>
        <v>1026228.12</v>
      </c>
      <c r="O69" s="170">
        <f>VLOOKUP(A69,Apport,MATCH($O$4,'Jan 2020 Apport'!$3:$3,0),FALSE)</f>
        <v>57516.08</v>
      </c>
      <c r="P69" s="174">
        <f>VLOOKUP(A69,Apport,MATCH($P$4,'Jan 2020 Apport'!$3:$3,0),FALSE)</f>
        <v>1313200.07</v>
      </c>
      <c r="Q69" s="174">
        <f>VLOOKUP(A69,Apport,MATCH($Q$4,'Jan 2020 Apport'!$3:$3,0),FALSE)</f>
        <v>1829248.9659504001</v>
      </c>
      <c r="R69">
        <f>VLOOKUP(A69,Apport,MATCH($R$4,'Jan 2020 Apport'!$3:$3,0),FALSE)</f>
        <v>0</v>
      </c>
      <c r="S69">
        <f>VLOOKUP(A69,Apport,MATCH($S$4,'Jan 2020 Apport'!$3:$3,0),FALSE)</f>
        <v>7.94</v>
      </c>
      <c r="T69">
        <f>VLOOKUP(A69,Apport,MATCH($T$4,'Jan 2020 Apport'!$3:$3,0),FALSE)</f>
        <v>96.37</v>
      </c>
      <c r="U69" s="185">
        <f>IFERROR(VLOOKUP(A69,Apport,MATCH($U$4,'Jan 2020 Apport'!$3:$3,0),FALSE)/R69,0)</f>
        <v>0</v>
      </c>
      <c r="V69" s="67">
        <f>IFERROR(((VLOOKUP(A69,Apport,MATCH($V$4,'Jan 2020 Apport'!$3:$3,0),FALSE)+VLOOKUP(A69,Apport,MATCH($V$3,'Jan 2020 Apport'!$3:$3,0),FALSE))/(S69+T69)),0)</f>
        <v>8673.5461604831744</v>
      </c>
      <c r="W69" s="67">
        <f t="shared" si="6"/>
        <v>8097.2779781130794</v>
      </c>
      <c r="X69">
        <f>IF(D69=0,0,VLOOKUP(A69,Apport,MATCH($X$4,'Jan 2020 Apport'!$3:$3,0),FALSE))</f>
        <v>4.8578999999999997E-2</v>
      </c>
      <c r="Y69">
        <f>IF(D69=0,0,VLOOKUP(A69,Apport,MATCH($Y$4,'Jan 2020 Apport'!$3:$3,0),FALSE))</f>
        <v>4.0270000000000002E-3</v>
      </c>
      <c r="Z69">
        <f>IF(D69=0,0,VLOOKUP(A69,Apport,MATCH($Z$4,'Jan 2020 Apport'!$3:$3,0),FALSE))</f>
        <v>1.7100000000000001E-2</v>
      </c>
      <c r="AA69" s="114">
        <f>(VLOOKUP(A69,Apport,MATCH($AA$4,'Jan 2020 Apport'!$3:$3,0),FALSE)+VLOOKUP(A69,Apport,MATCH($AA$3,'Jan 2020 Apport'!$3:$3,0),FALSE))*VLOOKUP(A69,Apport,MATCH($AA$2,'Jan 2020 Apport'!$3:$3,0),FALSE)</f>
        <v>65216.05</v>
      </c>
      <c r="AB69" s="114">
        <f>VLOOKUP(A69,Apport,MATCH($AB$4,'Jan 2020 Apport'!$3:$3,0),FALSE)*VLOOKUP(A69,Apport,MATCH($AB$3,'Jan 2020 Apport'!$3:$3,0),FALSE)</f>
        <v>66520</v>
      </c>
      <c r="AC69" s="114">
        <f>VLOOKUP(A69,Apport,MATCH($AC$4,'Jan 2020 Apport'!$3:$3,0),FALSE)</f>
        <v>96805</v>
      </c>
      <c r="AD69" s="114">
        <f>VLOOKUP(A69,Apport,MATCH($AD$4,'Jan 2020 Apport'!$3:$3,0),FALSE)*VLOOKUP(A69,Apport,MATCH($AD$3,'Jan 2020 Apport'!$3:$3,0),FALSE)</f>
        <v>98741</v>
      </c>
      <c r="AE69" s="114">
        <f>VLOOKUP(A69,Apport,MATCH($AE$4,'Jan 2020 Apport'!$3:$3,0),FALSE)</f>
        <v>46784.33</v>
      </c>
      <c r="AF69" s="114">
        <f>VLOOKUP(A69,Apport,MATCH($AF$4,'Jan 2020 Apport'!$3:$3,0),FALSE)*VLOOKUP(A69,Apport,MATCH($AF$3,'Jan 2020 Apport'!$3:$3,0),FALSE)</f>
        <v>47720</v>
      </c>
      <c r="AG69" s="114">
        <f t="shared" si="7"/>
        <v>96970.214719999989</v>
      </c>
      <c r="AH69" s="114">
        <f t="shared" si="8"/>
        <v>136855.76759999999</v>
      </c>
      <c r="AI69" s="114">
        <f t="shared" si="9"/>
        <v>79803.727550000011</v>
      </c>
      <c r="AJ69" s="3">
        <f>VLOOKUP(A69,Apport,MATCH($AJ$4,'Jan 2020 Apport'!$3:$3,0),FALSE)</f>
        <v>2633536.5699999998</v>
      </c>
      <c r="AK69" s="3">
        <f>VLOOKUP(A69,Apport,MATCH($AK$4,'Jan 2020 Apport'!$3:$3,0),FALSE)</f>
        <v>43.084000000000003</v>
      </c>
      <c r="AL69" s="170">
        <f t="shared" si="10"/>
        <v>24649873.859339196</v>
      </c>
      <c r="AM69" s="170">
        <f>VLOOKUP(A69,Apport,MATCH($AM$4,'Jan 2020 Apport'!$3:$3,0),FALSE)</f>
        <v>578594.64</v>
      </c>
      <c r="AN69" s="170">
        <f>VLOOKUP(A69,Apport,MATCH($AN$4,'Jan 2020 Apport'!$3:$3,0),FALSE)</f>
        <v>97662.2</v>
      </c>
      <c r="AO69" s="170">
        <v>14557.35</v>
      </c>
      <c r="AP69" s="170">
        <v>10898.9</v>
      </c>
      <c r="AQ69" s="170">
        <v>540.71</v>
      </c>
      <c r="AR69" s="170">
        <v>18491.48</v>
      </c>
    </row>
    <row r="70" spans="1:44">
      <c r="A70" s="2" t="s">
        <v>115</v>
      </c>
      <c r="B70" s="2" t="s">
        <v>116</v>
      </c>
      <c r="C70" s="2" t="s">
        <v>1411</v>
      </c>
      <c r="D70" s="171">
        <f t="shared" si="13"/>
        <v>335263.51</v>
      </c>
      <c r="E70" s="67">
        <f>VLOOKUP(A70,Apport,MATCH($E$2,'Jan 2020 Apport'!$3:$3,0),FALSE)+VLOOKUP(A70,Apport,MATCH($E$3,'Jan 2020 Apport'!$3:$3,0),FALSE)+VLOOKUP(A70,Apport,MATCH($E$4,'Jan 2020 Apport'!$3:$3,0),FALSE)</f>
        <v>0</v>
      </c>
      <c r="F70" s="171">
        <f t="shared" si="14"/>
        <v>335263.51</v>
      </c>
      <c r="G70" s="170">
        <f>VLOOKUP(A70,Apport,MATCH($G$3,'Jan 2020 Apport'!$3:$3,0),FALSE)+VLOOKUP(A70,Apport,MATCH($G$4,'Jan 2020 Apport'!$3:$3,0),FALSE)</f>
        <v>0</v>
      </c>
      <c r="H70" s="170">
        <f>VLOOKUP(A70,Apport,MATCH($H$4,'Jan 2020 Apport'!$3:$3,0),FALSE)</f>
        <v>0</v>
      </c>
      <c r="I70" s="170">
        <f t="shared" si="16"/>
        <v>0</v>
      </c>
      <c r="J70" s="170">
        <f>VLOOKUP(A70,Apport,MATCH($J$4,'Jan 2020 Apport'!$3:$3,0),FALSE)</f>
        <v>105862.2097228901</v>
      </c>
      <c r="K70" s="170">
        <f>VLOOKUP(A70,Apport,MATCH($K$4,'Jan 2020 Apport'!$3:$3,0),FALSE)</f>
        <v>30531.74</v>
      </c>
      <c r="L70" s="170">
        <f t="shared" si="15"/>
        <v>136393.9497228901</v>
      </c>
      <c r="M70" s="170">
        <f>VLOOKUP(A70,Apport,MATCH($M$4,'Jan 2020 Apport'!$3:$3,0),FALSE)</f>
        <v>0</v>
      </c>
      <c r="N70" s="170">
        <f>VLOOKUP(A70,Apport,MATCH($N$4,'Jan 2020 Apport'!$3:$3,0),FALSE)</f>
        <v>0</v>
      </c>
      <c r="O70" s="170">
        <f>VLOOKUP(A70,Apport,MATCH($O$4,'Jan 2020 Apport'!$3:$3,0),FALSE)</f>
        <v>0</v>
      </c>
      <c r="P70" s="174">
        <f>VLOOKUP(A70,Apport,MATCH($P$4,'Jan 2020 Apport'!$3:$3,0),FALSE)</f>
        <v>0</v>
      </c>
      <c r="Q70" s="174">
        <f>VLOOKUP(A70,Apport,MATCH($Q$4,'Jan 2020 Apport'!$3:$3,0),FALSE)</f>
        <v>0</v>
      </c>
      <c r="R70">
        <f>VLOOKUP(A70,Apport,MATCH($R$4,'Jan 2020 Apport'!$3:$3,0),FALSE)</f>
        <v>0</v>
      </c>
      <c r="S70">
        <f>VLOOKUP(A70,Apport,MATCH($S$4,'Jan 2020 Apport'!$3:$3,0),FALSE)</f>
        <v>0</v>
      </c>
      <c r="T70">
        <f>VLOOKUP(A70,Apport,MATCH($T$4,'Jan 2020 Apport'!$3:$3,0),FALSE)</f>
        <v>0</v>
      </c>
      <c r="U70" s="185">
        <f>IFERROR(VLOOKUP(A70,Apport,MATCH($U$4,'Jan 2020 Apport'!$3:$3,0),FALSE)/R70,0)</f>
        <v>0</v>
      </c>
      <c r="V70" s="67">
        <f>IFERROR(((VLOOKUP(A70,Apport,MATCH($V$4,'Jan 2020 Apport'!$3:$3,0),FALSE)+VLOOKUP(A70,Apport,MATCH($V$3,'Jan 2020 Apport'!$3:$3,0),FALSE))/(S70+T70)),0)</f>
        <v>0</v>
      </c>
      <c r="W70" s="67">
        <f t="shared" si="6"/>
        <v>8097.2779781130794</v>
      </c>
      <c r="X70">
        <f>IF(D70=0,0,VLOOKUP(A70,Apport,MATCH($X$4,'Jan 2020 Apport'!$3:$3,0),FALSE))</f>
        <v>4.8578999999999997E-2</v>
      </c>
      <c r="Y70">
        <f>IF(D70=0,0,VLOOKUP(A70,Apport,MATCH($Y$4,'Jan 2020 Apport'!$3:$3,0),FALSE))</f>
        <v>4.0270000000000002E-3</v>
      </c>
      <c r="Z70">
        <f>IF(D70=0,0,VLOOKUP(A70,Apport,MATCH($Z$4,'Jan 2020 Apport'!$3:$3,0),FALSE))</f>
        <v>1.7100000000000001E-2</v>
      </c>
      <c r="AA70" s="114">
        <f>(VLOOKUP(A70,Apport,MATCH($AA$4,'Jan 2020 Apport'!$3:$3,0),FALSE)+VLOOKUP(A70,Apport,MATCH($AA$3,'Jan 2020 Apport'!$3:$3,0),FALSE))*VLOOKUP(A70,Apport,MATCH($AA$2,'Jan 2020 Apport'!$3:$3,0),FALSE)</f>
        <v>65216.05</v>
      </c>
      <c r="AB70" s="114">
        <f>VLOOKUP(A70,Apport,MATCH($AB$4,'Jan 2020 Apport'!$3:$3,0),FALSE)*VLOOKUP(A70,Apport,MATCH($AB$3,'Jan 2020 Apport'!$3:$3,0),FALSE)</f>
        <v>66520</v>
      </c>
      <c r="AC70" s="114">
        <f>VLOOKUP(A70,Apport,MATCH($AC$4,'Jan 2020 Apport'!$3:$3,0),FALSE)</f>
        <v>96805</v>
      </c>
      <c r="AD70" s="114">
        <f>VLOOKUP(A70,Apport,MATCH($AD$4,'Jan 2020 Apport'!$3:$3,0),FALSE)*VLOOKUP(A70,Apport,MATCH($AD$3,'Jan 2020 Apport'!$3:$3,0),FALSE)</f>
        <v>98741</v>
      </c>
      <c r="AE70" s="114">
        <f>VLOOKUP(A70,Apport,MATCH($AE$4,'Jan 2020 Apport'!$3:$3,0),FALSE)</f>
        <v>46784.33</v>
      </c>
      <c r="AF70" s="114">
        <f>VLOOKUP(A70,Apport,MATCH($AF$4,'Jan 2020 Apport'!$3:$3,0),FALSE)*VLOOKUP(A70,Apport,MATCH($AF$3,'Jan 2020 Apport'!$3:$3,0),FALSE)</f>
        <v>47720</v>
      </c>
      <c r="AG70" s="114">
        <f t="shared" si="7"/>
        <v>96970.214719999989</v>
      </c>
      <c r="AH70" s="114">
        <f t="shared" si="8"/>
        <v>136855.76759999999</v>
      </c>
      <c r="AI70" s="114">
        <f t="shared" si="9"/>
        <v>79803.727550000011</v>
      </c>
      <c r="AJ70" s="3">
        <f>VLOOKUP(A70,Apport,MATCH($AJ$4,'Jan 2020 Apport'!$3:$3,0),FALSE)</f>
        <v>35363.94</v>
      </c>
      <c r="AK70" s="3">
        <f>VLOOKUP(A70,Apport,MATCH($AK$4,'Jan 2020 Apport'!$3:$3,0),FALSE)</f>
        <v>0.81499999999999995</v>
      </c>
      <c r="AL70" s="170">
        <f t="shared" si="10"/>
        <v>441125.71972289012</v>
      </c>
      <c r="AM70" s="170">
        <f>VLOOKUP(A70,Apport,MATCH($AM$4,'Jan 2020 Apport'!$3:$3,0),FALSE)</f>
        <v>0</v>
      </c>
      <c r="AN70" s="170">
        <f>VLOOKUP(A70,Apport,MATCH($AN$4,'Jan 2020 Apport'!$3:$3,0),FALSE)</f>
        <v>2011.74</v>
      </c>
      <c r="AO70" s="170">
        <v>0</v>
      </c>
      <c r="AP70" s="170">
        <v>0</v>
      </c>
      <c r="AQ70" s="170">
        <v>0</v>
      </c>
      <c r="AR70" s="170">
        <v>0</v>
      </c>
    </row>
    <row r="71" spans="1:44">
      <c r="A71" s="2" t="s">
        <v>117</v>
      </c>
      <c r="B71" s="2" t="s">
        <v>118</v>
      </c>
      <c r="C71" s="2" t="s">
        <v>1411</v>
      </c>
      <c r="D71" s="171">
        <f t="shared" si="13"/>
        <v>1906050.51</v>
      </c>
      <c r="E71" s="67">
        <f>VLOOKUP(A71,Apport,MATCH($E$2,'Jan 2020 Apport'!$3:$3,0),FALSE)+VLOOKUP(A71,Apport,MATCH($E$3,'Jan 2020 Apport'!$3:$3,0),FALSE)+VLOOKUP(A71,Apport,MATCH($E$4,'Jan 2020 Apport'!$3:$3,0),FALSE)</f>
        <v>29721.74</v>
      </c>
      <c r="F71" s="171">
        <f t="shared" si="14"/>
        <v>1876328.77</v>
      </c>
      <c r="G71" s="170">
        <f>VLOOKUP(A71,Apport,MATCH($G$3,'Jan 2020 Apport'!$3:$3,0),FALSE)+VLOOKUP(A71,Apport,MATCH($G$4,'Jan 2020 Apport'!$3:$3,0),FALSE)</f>
        <v>0</v>
      </c>
      <c r="H71" s="170">
        <f>VLOOKUP(A71,Apport,MATCH($H$4,'Jan 2020 Apport'!$3:$3,0),FALSE)</f>
        <v>0</v>
      </c>
      <c r="I71" s="170">
        <f t="shared" si="16"/>
        <v>0</v>
      </c>
      <c r="J71" s="170">
        <f>VLOOKUP(A71,Apport,MATCH($J$4,'Jan 2020 Apport'!$3:$3,0),FALSE)</f>
        <v>96268.952680626084</v>
      </c>
      <c r="K71" s="170">
        <f>VLOOKUP(A71,Apport,MATCH($K$4,'Jan 2020 Apport'!$3:$3,0),FALSE)</f>
        <v>20414.189999999999</v>
      </c>
      <c r="L71" s="170">
        <f t="shared" si="15"/>
        <v>116683.14268062609</v>
      </c>
      <c r="M71" s="170">
        <f>VLOOKUP(A71,Apport,MATCH($M$4,'Jan 2020 Apport'!$3:$3,0),FALSE)</f>
        <v>19048.45</v>
      </c>
      <c r="N71" s="170">
        <f>VLOOKUP(A71,Apport,MATCH($N$4,'Jan 2020 Apport'!$3:$3,0),FALSE)</f>
        <v>0</v>
      </c>
      <c r="O71" s="170">
        <f>VLOOKUP(A71,Apport,MATCH($O$4,'Jan 2020 Apport'!$3:$3,0),FALSE)</f>
        <v>0</v>
      </c>
      <c r="P71" s="174">
        <f>VLOOKUP(A71,Apport,MATCH($P$4,'Jan 2020 Apport'!$3:$3,0),FALSE)</f>
        <v>0</v>
      </c>
      <c r="Q71" s="174">
        <f>VLOOKUP(A71,Apport,MATCH($Q$4,'Jan 2020 Apport'!$3:$3,0),FALSE)</f>
        <v>75000</v>
      </c>
      <c r="R71">
        <f>VLOOKUP(A71,Apport,MATCH($R$4,'Jan 2020 Apport'!$3:$3,0),FALSE)</f>
        <v>0</v>
      </c>
      <c r="S71">
        <f>VLOOKUP(A71,Apport,MATCH($S$4,'Jan 2020 Apport'!$3:$3,0),FALSE)</f>
        <v>0</v>
      </c>
      <c r="T71">
        <f>VLOOKUP(A71,Apport,MATCH($T$4,'Jan 2020 Apport'!$3:$3,0),FALSE)</f>
        <v>3.36</v>
      </c>
      <c r="U71" s="185">
        <f>IFERROR(VLOOKUP(A71,Apport,MATCH($U$4,'Jan 2020 Apport'!$3:$3,0),FALSE)/R71,0)</f>
        <v>0</v>
      </c>
      <c r="V71" s="67">
        <f>IFERROR(((VLOOKUP(A71,Apport,MATCH($V$4,'Jan 2020 Apport'!$3:$3,0),FALSE)+VLOOKUP(A71,Apport,MATCH($V$3,'Jan 2020 Apport'!$3:$3,0),FALSE))/(S71+T71)),0)</f>
        <v>8845.7559523809523</v>
      </c>
      <c r="W71" s="67">
        <f t="shared" ref="W71:W134" si="17">IF(D71=0,0,(AG71*X71)+(AH71*Y71)+(AI71*Z71)+(MSOC+MSOC912ehc))</f>
        <v>8098.0890195192751</v>
      </c>
      <c r="X71">
        <f>IF(D71=0,0,VLOOKUP(A71,Apport,MATCH($X$4,'Jan 2020 Apport'!$3:$3,0),FALSE))</f>
        <v>4.8578999999999997E-2</v>
      </c>
      <c r="Y71">
        <f>IF(D71=0,0,VLOOKUP(A71,Apport,MATCH($Y$4,'Jan 2020 Apport'!$3:$3,0),FALSE))</f>
        <v>4.0270000000000002E-3</v>
      </c>
      <c r="Z71">
        <f>IF(D71=0,0,VLOOKUP(A71,Apport,MATCH($Z$4,'Jan 2020 Apport'!$3:$3,0),FALSE))</f>
        <v>1.7100000000000001E-2</v>
      </c>
      <c r="AA71" s="114">
        <f>(VLOOKUP(A71,Apport,MATCH($AA$4,'Jan 2020 Apport'!$3:$3,0),FALSE)+VLOOKUP(A71,Apport,MATCH($AA$3,'Jan 2020 Apport'!$3:$3,0),FALSE))*VLOOKUP(A71,Apport,MATCH($AA$2,'Jan 2020 Apport'!$3:$3,0),FALSE)</f>
        <v>67824.69200000001</v>
      </c>
      <c r="AB71" s="114">
        <f>VLOOKUP(A71,Apport,MATCH($AB$4,'Jan 2020 Apport'!$3:$3,0),FALSE)*VLOOKUP(A71,Apport,MATCH($AB$3,'Jan 2020 Apport'!$3:$3,0),FALSE)</f>
        <v>66520</v>
      </c>
      <c r="AC71" s="114">
        <f>VLOOKUP(A71,Apport,MATCH($AC$4,'Jan 2020 Apport'!$3:$3,0),FALSE)</f>
        <v>96805</v>
      </c>
      <c r="AD71" s="114">
        <f>VLOOKUP(A71,Apport,MATCH($AD$4,'Jan 2020 Apport'!$3:$3,0),FALSE)*VLOOKUP(A71,Apport,MATCH($AD$3,'Jan 2020 Apport'!$3:$3,0),FALSE)</f>
        <v>98741</v>
      </c>
      <c r="AE71" s="114">
        <f>VLOOKUP(A71,Apport,MATCH($AE$4,'Jan 2020 Apport'!$3:$3,0),FALSE)</f>
        <v>46784.33</v>
      </c>
      <c r="AF71" s="114">
        <f>VLOOKUP(A71,Apport,MATCH($AF$4,'Jan 2020 Apport'!$3:$3,0),FALSE)*VLOOKUP(A71,Apport,MATCH($AF$3,'Jan 2020 Apport'!$3:$3,0),FALSE)</f>
        <v>47720</v>
      </c>
      <c r="AG71" s="114">
        <f t="shared" ref="AG71:AG134" si="18">IF(D71=0,0,(AA71*(1+CertMaint))+((AB71-AA71)*(1+CertInc))+(Insrate*Certinsfactor*12))</f>
        <v>96986.910028800005</v>
      </c>
      <c r="AH71" s="114">
        <f t="shared" ref="AH71:AH134" si="19">IF(D71=0,0,(AC71*(1+CertMaint))+((AD71-AC71)*(1+CertInc))+(Insrate*Certinsfactor*12))</f>
        <v>136855.76759999999</v>
      </c>
      <c r="AI71" s="114">
        <f t="shared" ref="AI71:AI134" si="20">IF(D71=0,0,(AE71*(1+ClassMaint))+((AF71-AE71)*(1+ClassInc))+(Insrate*Classinsfactor*12))</f>
        <v>79803.727550000011</v>
      </c>
      <c r="AJ71" s="3">
        <f>VLOOKUP(A71,Apport,MATCH($AJ$4,'Jan 2020 Apport'!$3:$3,0),FALSE)</f>
        <v>184453.28</v>
      </c>
      <c r="AK71" s="3">
        <f>VLOOKUP(A71,Apport,MATCH($AK$4,'Jan 2020 Apport'!$3:$3,0),FALSE)</f>
        <v>0.747</v>
      </c>
      <c r="AL71" s="170">
        <f t="shared" ref="AL71:AL134" si="21">IFERROR(SUM(F71+J71+M71+N71+O71+E71+AM71)+VLOOKUP(A71,SpEd_Apport,4,FALSE),0)</f>
        <v>2034198.4826806262</v>
      </c>
      <c r="AM71" s="170">
        <f>VLOOKUP(A71,Apport,MATCH($AM$4,'Jan 2020 Apport'!$3:$3,0),FALSE)</f>
        <v>12830.57</v>
      </c>
      <c r="AN71" s="170">
        <f>VLOOKUP(A71,Apport,MATCH($AN$4,'Jan 2020 Apport'!$3:$3,0),FALSE)</f>
        <v>11854.59</v>
      </c>
      <c r="AO71" s="170">
        <v>305.77999999999997</v>
      </c>
      <c r="AP71" s="170">
        <v>0</v>
      </c>
      <c r="AQ71" s="170">
        <v>0</v>
      </c>
      <c r="AR71" s="170">
        <v>0</v>
      </c>
    </row>
    <row r="72" spans="1:44">
      <c r="A72" s="2" t="s">
        <v>1239</v>
      </c>
      <c r="B72" s="2" t="s">
        <v>1240</v>
      </c>
      <c r="C72" s="2" t="s">
        <v>1411</v>
      </c>
      <c r="D72" s="171">
        <f t="shared" si="13"/>
        <v>0</v>
      </c>
      <c r="E72" s="67">
        <f>VLOOKUP(A72,Apport,MATCH($E$2,'Jan 2020 Apport'!$3:$3,0),FALSE)+VLOOKUP(A72,Apport,MATCH($E$3,'Jan 2020 Apport'!$3:$3,0),FALSE)+VLOOKUP(A72,Apport,MATCH($E$4,'Jan 2020 Apport'!$3:$3,0),FALSE)</f>
        <v>0</v>
      </c>
      <c r="F72" s="171">
        <f t="shared" si="14"/>
        <v>0</v>
      </c>
      <c r="G72" s="170">
        <f>VLOOKUP(A72,Apport,MATCH($G$3,'Jan 2020 Apport'!$3:$3,0),FALSE)+VLOOKUP(A72,Apport,MATCH($G$4,'Jan 2020 Apport'!$3:$3,0),FALSE)</f>
        <v>0</v>
      </c>
      <c r="H72" s="170">
        <f>VLOOKUP(A72,Apport,MATCH($H$4,'Jan 2020 Apport'!$3:$3,0),FALSE)</f>
        <v>0</v>
      </c>
      <c r="I72" s="170">
        <f t="shared" si="16"/>
        <v>0</v>
      </c>
      <c r="J72" s="170">
        <f>VLOOKUP(A72,Apport,MATCH($J$4,'Jan 2020 Apport'!$3:$3,0),FALSE)</f>
        <v>0</v>
      </c>
      <c r="K72" s="170">
        <f>VLOOKUP(A72,Apport,MATCH($K$4,'Jan 2020 Apport'!$3:$3,0),FALSE)</f>
        <v>0</v>
      </c>
      <c r="L72" s="170">
        <f t="shared" si="15"/>
        <v>0</v>
      </c>
      <c r="M72" s="170">
        <f>VLOOKUP(A72,Apport,MATCH($M$4,'Jan 2020 Apport'!$3:$3,0),FALSE)</f>
        <v>0</v>
      </c>
      <c r="N72" s="170">
        <f>VLOOKUP(A72,Apport,MATCH($N$4,'Jan 2020 Apport'!$3:$3,0),FALSE)</f>
        <v>0</v>
      </c>
      <c r="O72" s="170">
        <f>VLOOKUP(A72,Apport,MATCH($O$4,'Jan 2020 Apport'!$3:$3,0),FALSE)</f>
        <v>0</v>
      </c>
      <c r="P72" s="174">
        <f>VLOOKUP(A72,Apport,MATCH($P$4,'Jan 2020 Apport'!$3:$3,0),FALSE)</f>
        <v>0</v>
      </c>
      <c r="Q72" s="174">
        <f>VLOOKUP(A72,Apport,MATCH($Q$4,'Jan 2020 Apport'!$3:$3,0),FALSE)</f>
        <v>0</v>
      </c>
      <c r="R72">
        <f>VLOOKUP(A72,Apport,MATCH($R$4,'Jan 2020 Apport'!$3:$3,0),FALSE)</f>
        <v>0</v>
      </c>
      <c r="S72">
        <f>VLOOKUP(A72,Apport,MATCH($S$4,'Jan 2020 Apport'!$3:$3,0),FALSE)</f>
        <v>0</v>
      </c>
      <c r="T72">
        <f>VLOOKUP(A72,Apport,MATCH($T$4,'Jan 2020 Apport'!$3:$3,0),FALSE)</f>
        <v>0</v>
      </c>
      <c r="U72" s="185">
        <f>IFERROR(VLOOKUP(A72,Apport,MATCH($U$4,'Jan 2020 Apport'!$3:$3,0),FALSE)/R72,0)</f>
        <v>0</v>
      </c>
      <c r="V72" s="67">
        <f>IFERROR(((VLOOKUP(A72,Apport,MATCH($V$4,'Jan 2020 Apport'!$3:$3,0),FALSE)+VLOOKUP(A72,Apport,MATCH($V$3,'Jan 2020 Apport'!$3:$3,0),FALSE))/(S72+T72)),0)</f>
        <v>0</v>
      </c>
      <c r="W72" s="67">
        <f t="shared" si="17"/>
        <v>0</v>
      </c>
      <c r="X72">
        <f>IF(D72=0,0,VLOOKUP(A72,Apport,MATCH($X$4,'Jan 2020 Apport'!$3:$3,0),FALSE))</f>
        <v>0</v>
      </c>
      <c r="Y72">
        <f>IF(D72=0,0,VLOOKUP(A72,Apport,MATCH($Y$4,'Jan 2020 Apport'!$3:$3,0),FALSE))</f>
        <v>0</v>
      </c>
      <c r="Z72">
        <f>IF(D72=0,0,VLOOKUP(A72,Apport,MATCH($Z$4,'Jan 2020 Apport'!$3:$3,0),FALSE))</f>
        <v>0</v>
      </c>
      <c r="AA72" s="114">
        <f>(VLOOKUP(A72,Apport,MATCH($AA$4,'Jan 2020 Apport'!$3:$3,0),FALSE)+VLOOKUP(A72,Apport,MATCH($AA$3,'Jan 2020 Apport'!$3:$3,0),FALSE))*VLOOKUP(A72,Apport,MATCH($AA$2,'Jan 2020 Apport'!$3:$3,0),FALSE)</f>
        <v>0</v>
      </c>
      <c r="AB72" s="114">
        <f>VLOOKUP(A72,Apport,MATCH($AB$4,'Jan 2020 Apport'!$3:$3,0),FALSE)*VLOOKUP(A72,Apport,MATCH($AB$3,'Jan 2020 Apport'!$3:$3,0),FALSE)</f>
        <v>0</v>
      </c>
      <c r="AC72" s="114">
        <f>VLOOKUP(A72,Apport,MATCH($AC$4,'Jan 2020 Apport'!$3:$3,0),FALSE)</f>
        <v>0</v>
      </c>
      <c r="AD72" s="114">
        <f>VLOOKUP(A72,Apport,MATCH($AD$4,'Jan 2020 Apport'!$3:$3,0),FALSE)*VLOOKUP(A72,Apport,MATCH($AD$3,'Jan 2020 Apport'!$3:$3,0),FALSE)</f>
        <v>0</v>
      </c>
      <c r="AE72" s="114">
        <f>VLOOKUP(A72,Apport,MATCH($AE$4,'Jan 2020 Apport'!$3:$3,0),FALSE)</f>
        <v>0</v>
      </c>
      <c r="AF72" s="114">
        <f>VLOOKUP(A72,Apport,MATCH($AF$4,'Jan 2020 Apport'!$3:$3,0),FALSE)*VLOOKUP(A72,Apport,MATCH($AF$3,'Jan 2020 Apport'!$3:$3,0),FALSE)</f>
        <v>0</v>
      </c>
      <c r="AG72" s="114">
        <f t="shared" si="18"/>
        <v>0</v>
      </c>
      <c r="AH72" s="114">
        <f t="shared" si="19"/>
        <v>0</v>
      </c>
      <c r="AI72" s="114">
        <f t="shared" si="20"/>
        <v>0</v>
      </c>
      <c r="AJ72" s="3">
        <f>VLOOKUP(A72,Apport,MATCH($AJ$4,'Jan 2020 Apport'!$3:$3,0),FALSE)</f>
        <v>0</v>
      </c>
      <c r="AK72" s="3">
        <f>VLOOKUP(A72,Apport,MATCH($AK$4,'Jan 2020 Apport'!$3:$3,0),FALSE)</f>
        <v>0</v>
      </c>
      <c r="AL72" s="170">
        <f t="shared" si="21"/>
        <v>0</v>
      </c>
      <c r="AM72" s="170">
        <f>VLOOKUP(A72,Apport,MATCH($AM$4,'Jan 2020 Apport'!$3:$3,0),FALSE)</f>
        <v>0</v>
      </c>
      <c r="AN72" s="170">
        <f>VLOOKUP(A72,Apport,MATCH($AN$4,'Jan 2020 Apport'!$3:$3,0),FALSE)</f>
        <v>0</v>
      </c>
      <c r="AO72" s="170">
        <v>0</v>
      </c>
      <c r="AP72" s="170">
        <v>0</v>
      </c>
      <c r="AQ72" s="170">
        <v>0</v>
      </c>
      <c r="AR72" s="170">
        <v>0</v>
      </c>
    </row>
    <row r="73" spans="1:44">
      <c r="A73" s="2" t="s">
        <v>1241</v>
      </c>
      <c r="B73" s="2" t="s">
        <v>1242</v>
      </c>
      <c r="C73" s="2" t="s">
        <v>1411</v>
      </c>
      <c r="D73" s="171">
        <f t="shared" si="13"/>
        <v>0</v>
      </c>
      <c r="E73" s="67">
        <f>VLOOKUP(A73,Apport,MATCH($E$2,'Jan 2020 Apport'!$3:$3,0),FALSE)+VLOOKUP(A73,Apport,MATCH($E$3,'Jan 2020 Apport'!$3:$3,0),FALSE)+VLOOKUP(A73,Apport,MATCH($E$4,'Jan 2020 Apport'!$3:$3,0),FALSE)</f>
        <v>0</v>
      </c>
      <c r="F73" s="171">
        <f t="shared" si="14"/>
        <v>0</v>
      </c>
      <c r="G73" s="170">
        <f>VLOOKUP(A73,Apport,MATCH($G$3,'Jan 2020 Apport'!$3:$3,0),FALSE)+VLOOKUP(A73,Apport,MATCH($G$4,'Jan 2020 Apport'!$3:$3,0),FALSE)</f>
        <v>0</v>
      </c>
      <c r="H73" s="170">
        <f>VLOOKUP(A73,Apport,MATCH($H$4,'Jan 2020 Apport'!$3:$3,0),FALSE)</f>
        <v>0</v>
      </c>
      <c r="I73" s="170">
        <f t="shared" si="16"/>
        <v>0</v>
      </c>
      <c r="J73" s="170">
        <f>VLOOKUP(A73,Apport,MATCH($J$4,'Jan 2020 Apport'!$3:$3,0),FALSE)</f>
        <v>0</v>
      </c>
      <c r="K73" s="170">
        <f>VLOOKUP(A73,Apport,MATCH($K$4,'Jan 2020 Apport'!$3:$3,0),FALSE)</f>
        <v>0</v>
      </c>
      <c r="L73" s="170">
        <f t="shared" si="15"/>
        <v>0</v>
      </c>
      <c r="M73" s="170">
        <f>VLOOKUP(A73,Apport,MATCH($M$4,'Jan 2020 Apport'!$3:$3,0),FALSE)</f>
        <v>0</v>
      </c>
      <c r="N73" s="170">
        <f>VLOOKUP(A73,Apport,MATCH($N$4,'Jan 2020 Apport'!$3:$3,0),FALSE)</f>
        <v>0</v>
      </c>
      <c r="O73" s="170">
        <f>VLOOKUP(A73,Apport,MATCH($O$4,'Jan 2020 Apport'!$3:$3,0),FALSE)</f>
        <v>0</v>
      </c>
      <c r="P73" s="174">
        <f>VLOOKUP(A73,Apport,MATCH($P$4,'Jan 2020 Apport'!$3:$3,0),FALSE)</f>
        <v>0</v>
      </c>
      <c r="Q73" s="174">
        <f>VLOOKUP(A73,Apport,MATCH($Q$4,'Jan 2020 Apport'!$3:$3,0),FALSE)</f>
        <v>0</v>
      </c>
      <c r="R73">
        <f>VLOOKUP(A73,Apport,MATCH($R$4,'Jan 2020 Apport'!$3:$3,0),FALSE)</f>
        <v>0</v>
      </c>
      <c r="S73">
        <f>VLOOKUP(A73,Apport,MATCH($S$4,'Jan 2020 Apport'!$3:$3,0),FALSE)</f>
        <v>0</v>
      </c>
      <c r="T73">
        <f>VLOOKUP(A73,Apport,MATCH($T$4,'Jan 2020 Apport'!$3:$3,0),FALSE)</f>
        <v>0</v>
      </c>
      <c r="U73" s="185">
        <f>IFERROR(VLOOKUP(A73,Apport,MATCH($U$4,'Jan 2020 Apport'!$3:$3,0),FALSE)/R73,0)</f>
        <v>0</v>
      </c>
      <c r="V73" s="67">
        <f>IFERROR(((VLOOKUP(A73,Apport,MATCH($V$4,'Jan 2020 Apport'!$3:$3,0),FALSE)+VLOOKUP(A73,Apport,MATCH($V$3,'Jan 2020 Apport'!$3:$3,0),FALSE))/(S73+T73)),0)</f>
        <v>0</v>
      </c>
      <c r="W73" s="67">
        <f t="shared" si="17"/>
        <v>0</v>
      </c>
      <c r="X73">
        <f>IF(D73=0,0,VLOOKUP(A73,Apport,MATCH($X$4,'Jan 2020 Apport'!$3:$3,0),FALSE))</f>
        <v>0</v>
      </c>
      <c r="Y73">
        <f>IF(D73=0,0,VLOOKUP(A73,Apport,MATCH($Y$4,'Jan 2020 Apport'!$3:$3,0),FALSE))</f>
        <v>0</v>
      </c>
      <c r="Z73">
        <f>IF(D73=0,0,VLOOKUP(A73,Apport,MATCH($Z$4,'Jan 2020 Apport'!$3:$3,0),FALSE))</f>
        <v>0</v>
      </c>
      <c r="AA73" s="114">
        <f>(VLOOKUP(A73,Apport,MATCH($AA$4,'Jan 2020 Apport'!$3:$3,0),FALSE)+VLOOKUP(A73,Apport,MATCH($AA$3,'Jan 2020 Apport'!$3:$3,0),FALSE))*VLOOKUP(A73,Apport,MATCH($AA$2,'Jan 2020 Apport'!$3:$3,0),FALSE)</f>
        <v>0</v>
      </c>
      <c r="AB73" s="114">
        <f>VLOOKUP(A73,Apport,MATCH($AB$4,'Jan 2020 Apport'!$3:$3,0),FALSE)*VLOOKUP(A73,Apport,MATCH($AB$3,'Jan 2020 Apport'!$3:$3,0),FALSE)</f>
        <v>0</v>
      </c>
      <c r="AC73" s="114">
        <f>VLOOKUP(A73,Apport,MATCH($AC$4,'Jan 2020 Apport'!$3:$3,0),FALSE)</f>
        <v>0</v>
      </c>
      <c r="AD73" s="114">
        <f>VLOOKUP(A73,Apport,MATCH($AD$4,'Jan 2020 Apport'!$3:$3,0),FALSE)*VLOOKUP(A73,Apport,MATCH($AD$3,'Jan 2020 Apport'!$3:$3,0),FALSE)</f>
        <v>0</v>
      </c>
      <c r="AE73" s="114">
        <f>VLOOKUP(A73,Apport,MATCH($AE$4,'Jan 2020 Apport'!$3:$3,0),FALSE)</f>
        <v>0</v>
      </c>
      <c r="AF73" s="114">
        <f>VLOOKUP(A73,Apport,MATCH($AF$4,'Jan 2020 Apport'!$3:$3,0),FALSE)*VLOOKUP(A73,Apport,MATCH($AF$3,'Jan 2020 Apport'!$3:$3,0),FALSE)</f>
        <v>0</v>
      </c>
      <c r="AG73" s="114">
        <f t="shared" si="18"/>
        <v>0</v>
      </c>
      <c r="AH73" s="114">
        <f t="shared" si="19"/>
        <v>0</v>
      </c>
      <c r="AI73" s="114">
        <f t="shared" si="20"/>
        <v>0</v>
      </c>
      <c r="AJ73" s="3">
        <f>VLOOKUP(A73,Apport,MATCH($AJ$4,'Jan 2020 Apport'!$3:$3,0),FALSE)</f>
        <v>0</v>
      </c>
      <c r="AK73" s="3">
        <f>VLOOKUP(A73,Apport,MATCH($AK$4,'Jan 2020 Apport'!$3:$3,0),FALSE)</f>
        <v>0</v>
      </c>
      <c r="AL73" s="170">
        <f t="shared" si="21"/>
        <v>0</v>
      </c>
      <c r="AM73" s="170">
        <f>VLOOKUP(A73,Apport,MATCH($AM$4,'Jan 2020 Apport'!$3:$3,0),FALSE)</f>
        <v>0</v>
      </c>
      <c r="AN73" s="170">
        <f>VLOOKUP(A73,Apport,MATCH($AN$4,'Jan 2020 Apport'!$3:$3,0),FALSE)</f>
        <v>0</v>
      </c>
      <c r="AO73" s="170">
        <v>0</v>
      </c>
      <c r="AP73" s="170">
        <v>0</v>
      </c>
      <c r="AQ73" s="170">
        <v>0</v>
      </c>
      <c r="AR73" s="170">
        <v>0</v>
      </c>
    </row>
    <row r="74" spans="1:44">
      <c r="A74" s="2" t="s">
        <v>119</v>
      </c>
      <c r="B74" s="2" t="s">
        <v>120</v>
      </c>
      <c r="C74" s="2" t="s">
        <v>1411</v>
      </c>
      <c r="D74" s="171">
        <f t="shared" si="13"/>
        <v>3290779.79</v>
      </c>
      <c r="E74" s="67">
        <f>VLOOKUP(A74,Apport,MATCH($E$2,'Jan 2020 Apport'!$3:$3,0),FALSE)+VLOOKUP(A74,Apport,MATCH($E$3,'Jan 2020 Apport'!$3:$3,0),FALSE)+VLOOKUP(A74,Apport,MATCH($E$4,'Jan 2020 Apport'!$3:$3,0),FALSE)</f>
        <v>301184.13</v>
      </c>
      <c r="F74" s="171">
        <f t="shared" si="14"/>
        <v>2989595.66</v>
      </c>
      <c r="G74" s="170">
        <f>VLOOKUP(A74,Apport,MATCH($G$3,'Jan 2020 Apport'!$3:$3,0),FALSE)+VLOOKUP(A74,Apport,MATCH($G$4,'Jan 2020 Apport'!$3:$3,0),FALSE)</f>
        <v>425644.47</v>
      </c>
      <c r="H74" s="170">
        <f>VLOOKUP(A74,Apport,MATCH($H$4,'Jan 2020 Apport'!$3:$3,0),FALSE)</f>
        <v>39651.82</v>
      </c>
      <c r="I74" s="170">
        <f t="shared" si="16"/>
        <v>465296.29</v>
      </c>
      <c r="J74" s="170">
        <f>VLOOKUP(A74,Apport,MATCH($J$4,'Jan 2020 Apport'!$3:$3,0),FALSE)</f>
        <v>298784.4011660039</v>
      </c>
      <c r="K74" s="170">
        <f>VLOOKUP(A74,Apport,MATCH($K$4,'Jan 2020 Apport'!$3:$3,0),FALSE)</f>
        <v>40513.65</v>
      </c>
      <c r="L74" s="170">
        <f t="shared" si="15"/>
        <v>339298.05116600392</v>
      </c>
      <c r="M74" s="170">
        <f>VLOOKUP(A74,Apport,MATCH($M$4,'Jan 2020 Apport'!$3:$3,0),FALSE)</f>
        <v>102940.63</v>
      </c>
      <c r="N74" s="170">
        <f>VLOOKUP(A74,Apport,MATCH($N$4,'Jan 2020 Apport'!$3:$3,0),FALSE)</f>
        <v>3750.47</v>
      </c>
      <c r="O74" s="170">
        <f>VLOOKUP(A74,Apport,MATCH($O$4,'Jan 2020 Apport'!$3:$3,0),FALSE)</f>
        <v>8191.83</v>
      </c>
      <c r="P74" s="174">
        <f>VLOOKUP(A74,Apport,MATCH($P$4,'Jan 2020 Apport'!$3:$3,0),FALSE)</f>
        <v>0</v>
      </c>
      <c r="Q74" s="174">
        <f>VLOOKUP(A74,Apport,MATCH($Q$4,'Jan 2020 Apport'!$3:$3,0),FALSE)</f>
        <v>803508.43273600005</v>
      </c>
      <c r="R74">
        <f>VLOOKUP(A74,Apport,MATCH($R$4,'Jan 2020 Apport'!$3:$3,0),FALSE)</f>
        <v>0</v>
      </c>
      <c r="S74">
        <f>VLOOKUP(A74,Apport,MATCH($S$4,'Jan 2020 Apport'!$3:$3,0),FALSE)</f>
        <v>8</v>
      </c>
      <c r="T74">
        <f>VLOOKUP(A74,Apport,MATCH($T$4,'Jan 2020 Apport'!$3:$3,0),FALSE)</f>
        <v>26</v>
      </c>
      <c r="U74" s="185">
        <f>IFERROR(VLOOKUP(A74,Apport,MATCH($U$4,'Jan 2020 Apport'!$3:$3,0),FALSE)/R74,0)</f>
        <v>0</v>
      </c>
      <c r="V74" s="67">
        <f>IFERROR(((VLOOKUP(A74,Apport,MATCH($V$4,'Jan 2020 Apport'!$3:$3,0),FALSE)+VLOOKUP(A74,Apport,MATCH($V$3,'Jan 2020 Apport'!$3:$3,0),FALSE))/(S74+T74)),0)</f>
        <v>8858.3567647058826</v>
      </c>
      <c r="W74" s="67">
        <f t="shared" si="17"/>
        <v>8098.0890195192751</v>
      </c>
      <c r="X74">
        <f>IF(D74=0,0,VLOOKUP(A74,Apport,MATCH($X$4,'Jan 2020 Apport'!$3:$3,0),FALSE))</f>
        <v>4.8578999999999997E-2</v>
      </c>
      <c r="Y74">
        <f>IF(D74=0,0,VLOOKUP(A74,Apport,MATCH($Y$4,'Jan 2020 Apport'!$3:$3,0),FALSE))</f>
        <v>4.0270000000000002E-3</v>
      </c>
      <c r="Z74">
        <f>IF(D74=0,0,VLOOKUP(A74,Apport,MATCH($Z$4,'Jan 2020 Apport'!$3:$3,0),FALSE))</f>
        <v>1.7100000000000001E-2</v>
      </c>
      <c r="AA74" s="114">
        <f>(VLOOKUP(A74,Apport,MATCH($AA$4,'Jan 2020 Apport'!$3:$3,0),FALSE)+VLOOKUP(A74,Apport,MATCH($AA$3,'Jan 2020 Apport'!$3:$3,0),FALSE))*VLOOKUP(A74,Apport,MATCH($AA$2,'Jan 2020 Apport'!$3:$3,0),FALSE)</f>
        <v>67824.69200000001</v>
      </c>
      <c r="AB74" s="114">
        <f>VLOOKUP(A74,Apport,MATCH($AB$4,'Jan 2020 Apport'!$3:$3,0),FALSE)*VLOOKUP(A74,Apport,MATCH($AB$3,'Jan 2020 Apport'!$3:$3,0),FALSE)</f>
        <v>66520</v>
      </c>
      <c r="AC74" s="114">
        <f>VLOOKUP(A74,Apport,MATCH($AC$4,'Jan 2020 Apport'!$3:$3,0),FALSE)</f>
        <v>96805</v>
      </c>
      <c r="AD74" s="114">
        <f>VLOOKUP(A74,Apport,MATCH($AD$4,'Jan 2020 Apport'!$3:$3,0),FALSE)*VLOOKUP(A74,Apport,MATCH($AD$3,'Jan 2020 Apport'!$3:$3,0),FALSE)</f>
        <v>98741</v>
      </c>
      <c r="AE74" s="114">
        <f>VLOOKUP(A74,Apport,MATCH($AE$4,'Jan 2020 Apport'!$3:$3,0),FALSE)</f>
        <v>46784.33</v>
      </c>
      <c r="AF74" s="114">
        <f>VLOOKUP(A74,Apport,MATCH($AF$4,'Jan 2020 Apport'!$3:$3,0),FALSE)*VLOOKUP(A74,Apport,MATCH($AF$3,'Jan 2020 Apport'!$3:$3,0),FALSE)</f>
        <v>47720</v>
      </c>
      <c r="AG74" s="114">
        <f t="shared" si="18"/>
        <v>96986.910028800005</v>
      </c>
      <c r="AH74" s="114">
        <f t="shared" si="19"/>
        <v>136855.76759999999</v>
      </c>
      <c r="AI74" s="114">
        <f t="shared" si="20"/>
        <v>79803.727550000011</v>
      </c>
      <c r="AJ74" s="3">
        <f>VLOOKUP(A74,Apport,MATCH($AJ$4,'Jan 2020 Apport'!$3:$3,0),FALSE)</f>
        <v>412238.54</v>
      </c>
      <c r="AK74" s="3">
        <f>VLOOKUP(A74,Apport,MATCH($AK$4,'Jan 2020 Apport'!$3:$3,0),FALSE)</f>
        <v>6.0469999999999997</v>
      </c>
      <c r="AL74" s="170">
        <f t="shared" si="21"/>
        <v>4217611.3111660043</v>
      </c>
      <c r="AM74" s="170">
        <f>VLOOKUP(A74,Apport,MATCH($AM$4,'Jan 2020 Apport'!$3:$3,0),FALSE)</f>
        <v>47867.9</v>
      </c>
      <c r="AN74" s="170">
        <f>VLOOKUP(A74,Apport,MATCH($AN$4,'Jan 2020 Apport'!$3:$3,0),FALSE)</f>
        <v>18423.740000000002</v>
      </c>
      <c r="AO74" s="170">
        <v>1446.56</v>
      </c>
      <c r="AP74" s="170">
        <v>68.16</v>
      </c>
      <c r="AQ74" s="170">
        <v>83.31</v>
      </c>
      <c r="AR74" s="170">
        <v>2922.31</v>
      </c>
    </row>
    <row r="75" spans="1:44">
      <c r="A75" s="2" t="s">
        <v>121</v>
      </c>
      <c r="B75" s="2" t="s">
        <v>122</v>
      </c>
      <c r="C75" s="2" t="s">
        <v>1411</v>
      </c>
      <c r="D75" s="171">
        <f t="shared" si="13"/>
        <v>19911672.120000001</v>
      </c>
      <c r="E75" s="67">
        <f>VLOOKUP(A75,Apport,MATCH($E$2,'Jan 2020 Apport'!$3:$3,0),FALSE)+VLOOKUP(A75,Apport,MATCH($E$3,'Jan 2020 Apport'!$3:$3,0),FALSE)+VLOOKUP(A75,Apport,MATCH($E$4,'Jan 2020 Apport'!$3:$3,0),FALSE)</f>
        <v>1768845.9</v>
      </c>
      <c r="F75" s="171">
        <f t="shared" si="14"/>
        <v>18142826.220000003</v>
      </c>
      <c r="G75" s="170">
        <f>VLOOKUP(A75,Apport,MATCH($G$3,'Jan 2020 Apport'!$3:$3,0),FALSE)+VLOOKUP(A75,Apport,MATCH($G$4,'Jan 2020 Apport'!$3:$3,0),FALSE)</f>
        <v>2788342.98</v>
      </c>
      <c r="H75" s="170">
        <f>VLOOKUP(A75,Apport,MATCH($H$4,'Jan 2020 Apport'!$3:$3,0),FALSE)</f>
        <v>231444.77</v>
      </c>
      <c r="I75" s="170">
        <f t="shared" si="16"/>
        <v>3019787.75</v>
      </c>
      <c r="J75" s="170">
        <f>VLOOKUP(A75,Apport,MATCH($J$4,'Jan 2020 Apport'!$3:$3,0),FALSE)</f>
        <v>1243409.5666723542</v>
      </c>
      <c r="K75" s="170">
        <f>VLOOKUP(A75,Apport,MATCH($K$4,'Jan 2020 Apport'!$3:$3,0),FALSE)</f>
        <v>107149.87</v>
      </c>
      <c r="L75" s="170">
        <f t="shared" si="15"/>
        <v>1350559.4366723541</v>
      </c>
      <c r="M75" s="170">
        <f>VLOOKUP(A75,Apport,MATCH($M$4,'Jan 2020 Apport'!$3:$3,0),FALSE)</f>
        <v>1346906.51</v>
      </c>
      <c r="N75" s="170">
        <f>VLOOKUP(A75,Apport,MATCH($N$4,'Jan 2020 Apport'!$3:$3,0),FALSE)</f>
        <v>0</v>
      </c>
      <c r="O75" s="170">
        <f>VLOOKUP(A75,Apport,MATCH($O$4,'Jan 2020 Apport'!$3:$3,0),FALSE)</f>
        <v>64383.69</v>
      </c>
      <c r="P75" s="174">
        <f>VLOOKUP(A75,Apport,MATCH($P$4,'Jan 2020 Apport'!$3:$3,0),FALSE)</f>
        <v>2593867.7999999998</v>
      </c>
      <c r="Q75" s="174">
        <f>VLOOKUP(A75,Apport,MATCH($Q$4,'Jan 2020 Apport'!$3:$3,0),FALSE)</f>
        <v>1461314.8018581001</v>
      </c>
      <c r="R75">
        <f>VLOOKUP(A75,Apport,MATCH($R$4,'Jan 2020 Apport'!$3:$3,0),FALSE)</f>
        <v>0</v>
      </c>
      <c r="S75">
        <f>VLOOKUP(A75,Apport,MATCH($S$4,'Jan 2020 Apport'!$3:$3,0),FALSE)</f>
        <v>70.98</v>
      </c>
      <c r="T75">
        <f>VLOOKUP(A75,Apport,MATCH($T$4,'Jan 2020 Apport'!$3:$3,0),FALSE)</f>
        <v>133</v>
      </c>
      <c r="U75" s="185">
        <f>IFERROR(VLOOKUP(A75,Apport,MATCH($U$4,'Jan 2020 Apport'!$3:$3,0),FALSE)/R75,0)</f>
        <v>0</v>
      </c>
      <c r="V75" s="67">
        <f>IFERROR(((VLOOKUP(A75,Apport,MATCH($V$4,'Jan 2020 Apport'!$3:$3,0),FALSE)+VLOOKUP(A75,Apport,MATCH($V$3,'Jan 2020 Apport'!$3:$3,0),FALSE))/(S75+T75)),0)</f>
        <v>8671.6633983723877</v>
      </c>
      <c r="W75" s="67">
        <f t="shared" si="17"/>
        <v>8097.2779781130794</v>
      </c>
      <c r="X75">
        <f>IF(D75=0,0,VLOOKUP(A75,Apport,MATCH($X$4,'Jan 2020 Apport'!$3:$3,0),FALSE))</f>
        <v>4.8578999999999997E-2</v>
      </c>
      <c r="Y75">
        <f>IF(D75=0,0,VLOOKUP(A75,Apport,MATCH($Y$4,'Jan 2020 Apport'!$3:$3,0),FALSE))</f>
        <v>4.0270000000000002E-3</v>
      </c>
      <c r="Z75">
        <f>IF(D75=0,0,VLOOKUP(A75,Apport,MATCH($Z$4,'Jan 2020 Apport'!$3:$3,0),FALSE))</f>
        <v>1.7100000000000001E-2</v>
      </c>
      <c r="AA75" s="114">
        <f>(VLOOKUP(A75,Apport,MATCH($AA$4,'Jan 2020 Apport'!$3:$3,0),FALSE)+VLOOKUP(A75,Apport,MATCH($AA$3,'Jan 2020 Apport'!$3:$3,0),FALSE))*VLOOKUP(A75,Apport,MATCH($AA$2,'Jan 2020 Apport'!$3:$3,0),FALSE)</f>
        <v>65216.05</v>
      </c>
      <c r="AB75" s="114">
        <f>VLOOKUP(A75,Apport,MATCH($AB$4,'Jan 2020 Apport'!$3:$3,0),FALSE)*VLOOKUP(A75,Apport,MATCH($AB$3,'Jan 2020 Apport'!$3:$3,0),FALSE)</f>
        <v>66520</v>
      </c>
      <c r="AC75" s="114">
        <f>VLOOKUP(A75,Apport,MATCH($AC$4,'Jan 2020 Apport'!$3:$3,0),FALSE)</f>
        <v>96805</v>
      </c>
      <c r="AD75" s="114">
        <f>VLOOKUP(A75,Apport,MATCH($AD$4,'Jan 2020 Apport'!$3:$3,0),FALSE)*VLOOKUP(A75,Apport,MATCH($AD$3,'Jan 2020 Apport'!$3:$3,0),FALSE)</f>
        <v>98741</v>
      </c>
      <c r="AE75" s="114">
        <f>VLOOKUP(A75,Apport,MATCH($AE$4,'Jan 2020 Apport'!$3:$3,0),FALSE)</f>
        <v>46784.33</v>
      </c>
      <c r="AF75" s="114">
        <f>VLOOKUP(A75,Apport,MATCH($AF$4,'Jan 2020 Apport'!$3:$3,0),FALSE)*VLOOKUP(A75,Apport,MATCH($AF$3,'Jan 2020 Apport'!$3:$3,0),FALSE)</f>
        <v>47720</v>
      </c>
      <c r="AG75" s="114">
        <f t="shared" si="18"/>
        <v>96970.214719999989</v>
      </c>
      <c r="AH75" s="114">
        <f t="shared" si="19"/>
        <v>136855.76759999999</v>
      </c>
      <c r="AI75" s="114">
        <f t="shared" si="20"/>
        <v>79803.727550000011</v>
      </c>
      <c r="AJ75" s="3">
        <f>VLOOKUP(A75,Apport,MATCH($AJ$4,'Jan 2020 Apport'!$3:$3,0),FALSE)</f>
        <v>2846645.79</v>
      </c>
      <c r="AK75" s="3">
        <f>VLOOKUP(A75,Apport,MATCH($AK$4,'Jan 2020 Apport'!$3:$3,0),FALSE)</f>
        <v>46.131999999999998</v>
      </c>
      <c r="AL75" s="170">
        <f t="shared" si="21"/>
        <v>26255654.48667236</v>
      </c>
      <c r="AM75" s="170">
        <f>VLOOKUP(A75,Apport,MATCH($AM$4,'Jan 2020 Apport'!$3:$3,0),FALSE)</f>
        <v>669494.85</v>
      </c>
      <c r="AN75" s="170">
        <f>VLOOKUP(A75,Apport,MATCH($AN$4,'Jan 2020 Apport'!$3:$3,0),FALSE)</f>
        <v>105467.93</v>
      </c>
      <c r="AO75" s="170">
        <v>19243.52</v>
      </c>
      <c r="AP75" s="170">
        <v>19092.41</v>
      </c>
      <c r="AQ75" s="170">
        <v>628.1</v>
      </c>
      <c r="AR75" s="170">
        <v>19967.419999999998</v>
      </c>
    </row>
    <row r="76" spans="1:44">
      <c r="A76" s="2" t="s">
        <v>123</v>
      </c>
      <c r="B76" s="2" t="s">
        <v>124</v>
      </c>
      <c r="C76" s="2" t="s">
        <v>1411</v>
      </c>
      <c r="D76" s="171">
        <f t="shared" si="13"/>
        <v>25496630.41</v>
      </c>
      <c r="E76" s="67">
        <f>VLOOKUP(A76,Apport,MATCH($E$2,'Jan 2020 Apport'!$3:$3,0),FALSE)+VLOOKUP(A76,Apport,MATCH($E$3,'Jan 2020 Apport'!$3:$3,0),FALSE)+VLOOKUP(A76,Apport,MATCH($E$4,'Jan 2020 Apport'!$3:$3,0),FALSE)</f>
        <v>1985983.38</v>
      </c>
      <c r="F76" s="171">
        <f t="shared" si="14"/>
        <v>23510647.030000001</v>
      </c>
      <c r="G76" s="170">
        <f>VLOOKUP(A76,Apport,MATCH($G$3,'Jan 2020 Apport'!$3:$3,0),FALSE)+VLOOKUP(A76,Apport,MATCH($G$4,'Jan 2020 Apport'!$3:$3,0),FALSE)</f>
        <v>3550198.12</v>
      </c>
      <c r="H76" s="170">
        <f>VLOOKUP(A76,Apport,MATCH($H$4,'Jan 2020 Apport'!$3:$3,0),FALSE)</f>
        <v>160085.04999999999</v>
      </c>
      <c r="I76" s="170">
        <f t="shared" si="16"/>
        <v>3710283.17</v>
      </c>
      <c r="J76" s="170">
        <f>VLOOKUP(A76,Apport,MATCH($J$4,'Jan 2020 Apport'!$3:$3,0),FALSE)</f>
        <v>1636627.0884062876</v>
      </c>
      <c r="K76" s="170">
        <f>VLOOKUP(A76,Apport,MATCH($K$4,'Jan 2020 Apport'!$3:$3,0),FALSE)</f>
        <v>208371.41</v>
      </c>
      <c r="L76" s="170">
        <f t="shared" si="15"/>
        <v>1844998.4984062875</v>
      </c>
      <c r="M76" s="170">
        <f>VLOOKUP(A76,Apport,MATCH($M$4,'Jan 2020 Apport'!$3:$3,0),FALSE)</f>
        <v>1487692.15</v>
      </c>
      <c r="N76" s="170">
        <f>VLOOKUP(A76,Apport,MATCH($N$4,'Jan 2020 Apport'!$3:$3,0),FALSE)</f>
        <v>0</v>
      </c>
      <c r="O76" s="170">
        <f>VLOOKUP(A76,Apport,MATCH($O$4,'Jan 2020 Apport'!$3:$3,0),FALSE)</f>
        <v>82029.58</v>
      </c>
      <c r="P76" s="174">
        <f>VLOOKUP(A76,Apport,MATCH($P$4,'Jan 2020 Apport'!$3:$3,0),FALSE)</f>
        <v>0</v>
      </c>
      <c r="Q76" s="174">
        <f>VLOOKUP(A76,Apport,MATCH($Q$4,'Jan 2020 Apport'!$3:$3,0),FALSE)</f>
        <v>6830574.1439651996</v>
      </c>
      <c r="R76">
        <f>VLOOKUP(A76,Apport,MATCH($R$4,'Jan 2020 Apport'!$3:$3,0),FALSE)</f>
        <v>0</v>
      </c>
      <c r="S76">
        <f>VLOOKUP(A76,Apport,MATCH($S$4,'Jan 2020 Apport'!$3:$3,0),FALSE)</f>
        <v>36.270000000000003</v>
      </c>
      <c r="T76">
        <f>VLOOKUP(A76,Apport,MATCH($T$4,'Jan 2020 Apport'!$3:$3,0),FALSE)</f>
        <v>192.73</v>
      </c>
      <c r="U76" s="185">
        <f>IFERROR(VLOOKUP(A76,Apport,MATCH($U$4,'Jan 2020 Apport'!$3:$3,0),FALSE)/R76,0)</f>
        <v>0</v>
      </c>
      <c r="V76" s="67">
        <f>IFERROR(((VLOOKUP(A76,Apport,MATCH($V$4,'Jan 2020 Apport'!$3:$3,0),FALSE)+VLOOKUP(A76,Apport,MATCH($V$3,'Jan 2020 Apport'!$3:$3,0),FALSE))/(S76+T76)),0)</f>
        <v>8672.4165065502184</v>
      </c>
      <c r="W76" s="67">
        <f t="shared" si="17"/>
        <v>8097.2779781130794</v>
      </c>
      <c r="X76">
        <f>IF(D76=0,0,VLOOKUP(A76,Apport,MATCH($X$4,'Jan 2020 Apport'!$3:$3,0),FALSE))</f>
        <v>4.8578999999999997E-2</v>
      </c>
      <c r="Y76">
        <f>IF(D76=0,0,VLOOKUP(A76,Apport,MATCH($Y$4,'Jan 2020 Apport'!$3:$3,0),FALSE))</f>
        <v>4.0270000000000002E-3</v>
      </c>
      <c r="Z76">
        <f>IF(D76=0,0,VLOOKUP(A76,Apport,MATCH($Z$4,'Jan 2020 Apport'!$3:$3,0),FALSE))</f>
        <v>1.7100000000000001E-2</v>
      </c>
      <c r="AA76" s="114">
        <f>(VLOOKUP(A76,Apport,MATCH($AA$4,'Jan 2020 Apport'!$3:$3,0),FALSE)+VLOOKUP(A76,Apport,MATCH($AA$3,'Jan 2020 Apport'!$3:$3,0),FALSE))*VLOOKUP(A76,Apport,MATCH($AA$2,'Jan 2020 Apport'!$3:$3,0),FALSE)</f>
        <v>65216.05</v>
      </c>
      <c r="AB76" s="114">
        <f>VLOOKUP(A76,Apport,MATCH($AB$4,'Jan 2020 Apport'!$3:$3,0),FALSE)*VLOOKUP(A76,Apport,MATCH($AB$3,'Jan 2020 Apport'!$3:$3,0),FALSE)</f>
        <v>66520</v>
      </c>
      <c r="AC76" s="114">
        <f>VLOOKUP(A76,Apport,MATCH($AC$4,'Jan 2020 Apport'!$3:$3,0),FALSE)</f>
        <v>96805</v>
      </c>
      <c r="AD76" s="114">
        <f>VLOOKUP(A76,Apport,MATCH($AD$4,'Jan 2020 Apport'!$3:$3,0),FALSE)*VLOOKUP(A76,Apport,MATCH($AD$3,'Jan 2020 Apport'!$3:$3,0),FALSE)</f>
        <v>98741</v>
      </c>
      <c r="AE76" s="114">
        <f>VLOOKUP(A76,Apport,MATCH($AE$4,'Jan 2020 Apport'!$3:$3,0),FALSE)</f>
        <v>46784.33</v>
      </c>
      <c r="AF76" s="114">
        <f>VLOOKUP(A76,Apport,MATCH($AF$4,'Jan 2020 Apport'!$3:$3,0),FALSE)*VLOOKUP(A76,Apport,MATCH($AF$3,'Jan 2020 Apport'!$3:$3,0),FALSE)</f>
        <v>47720</v>
      </c>
      <c r="AG76" s="114">
        <f t="shared" si="18"/>
        <v>96970.214719999989</v>
      </c>
      <c r="AH76" s="114">
        <f t="shared" si="19"/>
        <v>136855.76759999999</v>
      </c>
      <c r="AI76" s="114">
        <f t="shared" si="20"/>
        <v>79803.727550000011</v>
      </c>
      <c r="AJ76" s="3">
        <f>VLOOKUP(A76,Apport,MATCH($AJ$4,'Jan 2020 Apport'!$3:$3,0),FALSE)</f>
        <v>3625678.8</v>
      </c>
      <c r="AK76" s="3">
        <f>VLOOKUP(A76,Apport,MATCH($AK$4,'Jan 2020 Apport'!$3:$3,0),FALSE)</f>
        <v>63.048999999999999</v>
      </c>
      <c r="AL76" s="170">
        <f t="shared" si="21"/>
        <v>33236896.538406283</v>
      </c>
      <c r="AM76" s="170">
        <f>VLOOKUP(A76,Apport,MATCH($AM$4,'Jan 2020 Apport'!$3:$3,0),FALSE)</f>
        <v>823634.14</v>
      </c>
      <c r="AN76" s="170">
        <f>VLOOKUP(A76,Apport,MATCH($AN$4,'Jan 2020 Apport'!$3:$3,0),FALSE)</f>
        <v>135926.21</v>
      </c>
      <c r="AO76" s="170">
        <v>22058.13</v>
      </c>
      <c r="AP76" s="170">
        <v>18125.68</v>
      </c>
      <c r="AQ76" s="170">
        <v>780.12</v>
      </c>
      <c r="AR76" s="170">
        <v>24698.62</v>
      </c>
    </row>
    <row r="77" spans="1:44">
      <c r="A77" s="2" t="s">
        <v>125</v>
      </c>
      <c r="B77" s="2" t="s">
        <v>126</v>
      </c>
      <c r="C77" s="2" t="s">
        <v>1411</v>
      </c>
      <c r="D77" s="171">
        <f t="shared" si="13"/>
        <v>7741013.3099999996</v>
      </c>
      <c r="E77" s="67">
        <f>VLOOKUP(A77,Apport,MATCH($E$2,'Jan 2020 Apport'!$3:$3,0),FALSE)+VLOOKUP(A77,Apport,MATCH($E$3,'Jan 2020 Apport'!$3:$3,0),FALSE)+VLOOKUP(A77,Apport,MATCH($E$4,'Jan 2020 Apport'!$3:$3,0),FALSE)</f>
        <v>277706.27</v>
      </c>
      <c r="F77" s="171">
        <f t="shared" si="14"/>
        <v>7463307.0399999991</v>
      </c>
      <c r="G77" s="170">
        <f>VLOOKUP(A77,Apport,MATCH($G$3,'Jan 2020 Apport'!$3:$3,0),FALSE)+VLOOKUP(A77,Apport,MATCH($G$4,'Jan 2020 Apport'!$3:$3,0),FALSE)</f>
        <v>1094283.53</v>
      </c>
      <c r="H77" s="170">
        <f>VLOOKUP(A77,Apport,MATCH($H$4,'Jan 2020 Apport'!$3:$3,0),FALSE)</f>
        <v>29014.47</v>
      </c>
      <c r="I77" s="170">
        <f t="shared" si="16"/>
        <v>1123298</v>
      </c>
      <c r="J77" s="170">
        <f>VLOOKUP(A77,Apport,MATCH($J$4,'Jan 2020 Apport'!$3:$3,0),FALSE)</f>
        <v>394314.71747657174</v>
      </c>
      <c r="K77" s="170">
        <f>VLOOKUP(A77,Apport,MATCH($K$4,'Jan 2020 Apport'!$3:$3,0),FALSE)</f>
        <v>68242.990000000005</v>
      </c>
      <c r="L77" s="170">
        <f t="shared" si="15"/>
        <v>462557.70747657173</v>
      </c>
      <c r="M77" s="170">
        <f>VLOOKUP(A77,Apport,MATCH($M$4,'Jan 2020 Apport'!$3:$3,0),FALSE)</f>
        <v>478251.48</v>
      </c>
      <c r="N77" s="170">
        <f>VLOOKUP(A77,Apport,MATCH($N$4,'Jan 2020 Apport'!$3:$3,0),FALSE)</f>
        <v>228919.75</v>
      </c>
      <c r="O77" s="170">
        <f>VLOOKUP(A77,Apport,MATCH($O$4,'Jan 2020 Apport'!$3:$3,0),FALSE)</f>
        <v>24513.48</v>
      </c>
      <c r="P77" s="174">
        <f>VLOOKUP(A77,Apport,MATCH($P$4,'Jan 2020 Apport'!$3:$3,0),FALSE)</f>
        <v>569002.67999999993</v>
      </c>
      <c r="Q77" s="174">
        <f>VLOOKUP(A77,Apport,MATCH($Q$4,'Jan 2020 Apport'!$3:$3,0),FALSE)</f>
        <v>819084.83697000006</v>
      </c>
      <c r="R77">
        <f>VLOOKUP(A77,Apport,MATCH($R$4,'Jan 2020 Apport'!$3:$3,0),FALSE)</f>
        <v>0</v>
      </c>
      <c r="S77">
        <f>VLOOKUP(A77,Apport,MATCH($S$4,'Jan 2020 Apport'!$3:$3,0),FALSE)</f>
        <v>0</v>
      </c>
      <c r="T77">
        <f>VLOOKUP(A77,Apport,MATCH($T$4,'Jan 2020 Apport'!$3:$3,0),FALSE)</f>
        <v>32</v>
      </c>
      <c r="U77" s="185">
        <f>IFERROR(VLOOKUP(A77,Apport,MATCH($U$4,'Jan 2020 Apport'!$3:$3,0),FALSE)/R77,0)</f>
        <v>0</v>
      </c>
      <c r="V77" s="67">
        <f>IFERROR(((VLOOKUP(A77,Apport,MATCH($V$4,'Jan 2020 Apport'!$3:$3,0),FALSE)+VLOOKUP(A77,Apport,MATCH($V$3,'Jan 2020 Apport'!$3:$3,0),FALSE))/(S77+T77)),0)</f>
        <v>8678.3209375000006</v>
      </c>
      <c r="W77" s="67">
        <f t="shared" si="17"/>
        <v>8097.2779781130794</v>
      </c>
      <c r="X77">
        <f>IF(D77=0,0,VLOOKUP(A77,Apport,MATCH($X$4,'Jan 2020 Apport'!$3:$3,0),FALSE))</f>
        <v>4.8578999999999997E-2</v>
      </c>
      <c r="Y77">
        <f>IF(D77=0,0,VLOOKUP(A77,Apport,MATCH($Y$4,'Jan 2020 Apport'!$3:$3,0),FALSE))</f>
        <v>4.0270000000000002E-3</v>
      </c>
      <c r="Z77">
        <f>IF(D77=0,0,VLOOKUP(A77,Apport,MATCH($Z$4,'Jan 2020 Apport'!$3:$3,0),FALSE))</f>
        <v>1.7100000000000001E-2</v>
      </c>
      <c r="AA77" s="114">
        <f>(VLOOKUP(A77,Apport,MATCH($AA$4,'Jan 2020 Apport'!$3:$3,0),FALSE)+VLOOKUP(A77,Apport,MATCH($AA$3,'Jan 2020 Apport'!$3:$3,0),FALSE))*VLOOKUP(A77,Apport,MATCH($AA$2,'Jan 2020 Apport'!$3:$3,0),FALSE)</f>
        <v>65216.05</v>
      </c>
      <c r="AB77" s="114">
        <f>VLOOKUP(A77,Apport,MATCH($AB$4,'Jan 2020 Apport'!$3:$3,0),FALSE)*VLOOKUP(A77,Apport,MATCH($AB$3,'Jan 2020 Apport'!$3:$3,0),FALSE)</f>
        <v>66520</v>
      </c>
      <c r="AC77" s="114">
        <f>VLOOKUP(A77,Apport,MATCH($AC$4,'Jan 2020 Apport'!$3:$3,0),FALSE)</f>
        <v>96805</v>
      </c>
      <c r="AD77" s="114">
        <f>VLOOKUP(A77,Apport,MATCH($AD$4,'Jan 2020 Apport'!$3:$3,0),FALSE)*VLOOKUP(A77,Apport,MATCH($AD$3,'Jan 2020 Apport'!$3:$3,0),FALSE)</f>
        <v>98741</v>
      </c>
      <c r="AE77" s="114">
        <f>VLOOKUP(A77,Apport,MATCH($AE$4,'Jan 2020 Apport'!$3:$3,0),FALSE)</f>
        <v>46784.33</v>
      </c>
      <c r="AF77" s="114">
        <f>VLOOKUP(A77,Apport,MATCH($AF$4,'Jan 2020 Apport'!$3:$3,0),FALSE)*VLOOKUP(A77,Apport,MATCH($AF$3,'Jan 2020 Apport'!$3:$3,0),FALSE)</f>
        <v>47720</v>
      </c>
      <c r="AG77" s="114">
        <f t="shared" si="18"/>
        <v>96970.214719999989</v>
      </c>
      <c r="AH77" s="114">
        <f t="shared" si="19"/>
        <v>136855.76759999999</v>
      </c>
      <c r="AI77" s="114">
        <f t="shared" si="20"/>
        <v>79803.727550000011</v>
      </c>
      <c r="AJ77" s="3">
        <f>VLOOKUP(A77,Apport,MATCH($AJ$4,'Jan 2020 Apport'!$3:$3,0),FALSE)</f>
        <v>1171738.07</v>
      </c>
      <c r="AK77" s="3">
        <f>VLOOKUP(A77,Apport,MATCH($AK$4,'Jan 2020 Apport'!$3:$3,0),FALSE)</f>
        <v>18.48</v>
      </c>
      <c r="AL77" s="170">
        <f t="shared" si="21"/>
        <v>10247273.147476571</v>
      </c>
      <c r="AM77" s="170">
        <f>VLOOKUP(A77,Apport,MATCH($AM$4,'Jan 2020 Apport'!$3:$3,0),FALSE)</f>
        <v>256962.41</v>
      </c>
      <c r="AN77" s="170">
        <f>VLOOKUP(A77,Apport,MATCH($AN$4,'Jan 2020 Apport'!$3:$3,0),FALSE)</f>
        <v>44073.47</v>
      </c>
      <c r="AO77" s="170">
        <v>7016.51</v>
      </c>
      <c r="AP77" s="170">
        <v>3819.57</v>
      </c>
      <c r="AQ77" s="170">
        <v>235.77</v>
      </c>
      <c r="AR77" s="170">
        <v>8279.5</v>
      </c>
    </row>
    <row r="78" spans="1:44">
      <c r="A78" s="2" t="s">
        <v>127</v>
      </c>
      <c r="B78" s="2" t="s">
        <v>128</v>
      </c>
      <c r="C78" s="2" t="s">
        <v>1411</v>
      </c>
      <c r="D78" s="171">
        <f t="shared" ref="D78:D141" si="22">VLOOKUP(A78,Apport,5,FALSE)</f>
        <v>2469018.27</v>
      </c>
      <c r="E78" s="67">
        <f>VLOOKUP(A78,Apport,MATCH($E$2,'Jan 2020 Apport'!$3:$3,0),FALSE)+VLOOKUP(A78,Apport,MATCH($E$3,'Jan 2020 Apport'!$3:$3,0),FALSE)+VLOOKUP(A78,Apport,MATCH($E$4,'Jan 2020 Apport'!$3:$3,0),FALSE)</f>
        <v>147461.20000000001</v>
      </c>
      <c r="F78" s="171">
        <f t="shared" ref="F78:F141" si="23">D78-E78</f>
        <v>2321557.0699999998</v>
      </c>
      <c r="G78" s="170">
        <f>VLOOKUP(A78,Apport,MATCH($G$3,'Jan 2020 Apport'!$3:$3,0),FALSE)+VLOOKUP(A78,Apport,MATCH($G$4,'Jan 2020 Apport'!$3:$3,0),FALSE)</f>
        <v>211733.86000000002</v>
      </c>
      <c r="H78" s="170">
        <f>VLOOKUP(A78,Apport,MATCH($H$4,'Jan 2020 Apport'!$3:$3,0),FALSE)</f>
        <v>0</v>
      </c>
      <c r="I78" s="170">
        <f t="shared" ref="I78:I141" si="24">SUM(G78:H78)</f>
        <v>211733.86000000002</v>
      </c>
      <c r="J78" s="170">
        <f>VLOOKUP(A78,Apport,MATCH($J$4,'Jan 2020 Apport'!$3:$3,0),FALSE)</f>
        <v>300543.23194813874</v>
      </c>
      <c r="K78" s="170">
        <f>VLOOKUP(A78,Apport,MATCH($K$4,'Jan 2020 Apport'!$3:$3,0),FALSE)</f>
        <v>46199.77</v>
      </c>
      <c r="L78" s="170">
        <f t="shared" ref="L78:L141" si="25">K78+J78</f>
        <v>346743.00194813876</v>
      </c>
      <c r="M78" s="170">
        <f>VLOOKUP(A78,Apport,MATCH($M$4,'Jan 2020 Apport'!$3:$3,0),FALSE)</f>
        <v>48263.92</v>
      </c>
      <c r="N78" s="170">
        <f>VLOOKUP(A78,Apport,MATCH($N$4,'Jan 2020 Apport'!$3:$3,0),FALSE)</f>
        <v>0</v>
      </c>
      <c r="O78" s="170">
        <f>VLOOKUP(A78,Apport,MATCH($O$4,'Jan 2020 Apport'!$3:$3,0),FALSE)</f>
        <v>5150.6899999999996</v>
      </c>
      <c r="P78" s="174">
        <f>VLOOKUP(A78,Apport,MATCH($P$4,'Jan 2020 Apport'!$3:$3,0),FALSE)</f>
        <v>0</v>
      </c>
      <c r="Q78" s="174">
        <f>VLOOKUP(A78,Apport,MATCH($Q$4,'Jan 2020 Apport'!$3:$3,0),FALSE)</f>
        <v>421584.55322910001</v>
      </c>
      <c r="R78">
        <f>VLOOKUP(A78,Apport,MATCH($R$4,'Jan 2020 Apport'!$3:$3,0),FALSE)</f>
        <v>0</v>
      </c>
      <c r="S78">
        <f>VLOOKUP(A78,Apport,MATCH($S$4,'Jan 2020 Apport'!$3:$3,0),FALSE)</f>
        <v>0</v>
      </c>
      <c r="T78">
        <f>VLOOKUP(A78,Apport,MATCH($T$4,'Jan 2020 Apport'!$3:$3,0),FALSE)</f>
        <v>17</v>
      </c>
      <c r="U78" s="185">
        <f>IFERROR(VLOOKUP(A78,Apport,MATCH($U$4,'Jan 2020 Apport'!$3:$3,0),FALSE)/R78,0)</f>
        <v>0</v>
      </c>
      <c r="V78" s="67">
        <f>IFERROR(((VLOOKUP(A78,Apport,MATCH($V$4,'Jan 2020 Apport'!$3:$3,0),FALSE)+VLOOKUP(A78,Apport,MATCH($V$3,'Jan 2020 Apport'!$3:$3,0),FALSE))/(S78+T78)),0)</f>
        <v>8674.1882352941175</v>
      </c>
      <c r="W78" s="67">
        <f t="shared" si="17"/>
        <v>8097.2779781130794</v>
      </c>
      <c r="X78">
        <f>IF(D78=0,0,VLOOKUP(A78,Apport,MATCH($X$4,'Jan 2020 Apport'!$3:$3,0),FALSE))</f>
        <v>4.8578999999999997E-2</v>
      </c>
      <c r="Y78">
        <f>IF(D78=0,0,VLOOKUP(A78,Apport,MATCH($Y$4,'Jan 2020 Apport'!$3:$3,0),FALSE))</f>
        <v>4.0270000000000002E-3</v>
      </c>
      <c r="Z78">
        <f>IF(D78=0,0,VLOOKUP(A78,Apport,MATCH($Z$4,'Jan 2020 Apport'!$3:$3,0),FALSE))</f>
        <v>1.7100000000000001E-2</v>
      </c>
      <c r="AA78" s="114">
        <f>(VLOOKUP(A78,Apport,MATCH($AA$4,'Jan 2020 Apport'!$3:$3,0),FALSE)+VLOOKUP(A78,Apport,MATCH($AA$3,'Jan 2020 Apport'!$3:$3,0),FALSE))*VLOOKUP(A78,Apport,MATCH($AA$2,'Jan 2020 Apport'!$3:$3,0),FALSE)</f>
        <v>65216.05</v>
      </c>
      <c r="AB78" s="114">
        <f>VLOOKUP(A78,Apport,MATCH($AB$4,'Jan 2020 Apport'!$3:$3,0),FALSE)*VLOOKUP(A78,Apport,MATCH($AB$3,'Jan 2020 Apport'!$3:$3,0),FALSE)</f>
        <v>66520</v>
      </c>
      <c r="AC78" s="114">
        <f>VLOOKUP(A78,Apport,MATCH($AC$4,'Jan 2020 Apport'!$3:$3,0),FALSE)</f>
        <v>96805</v>
      </c>
      <c r="AD78" s="114">
        <f>VLOOKUP(A78,Apport,MATCH($AD$4,'Jan 2020 Apport'!$3:$3,0),FALSE)*VLOOKUP(A78,Apport,MATCH($AD$3,'Jan 2020 Apport'!$3:$3,0),FALSE)</f>
        <v>98741</v>
      </c>
      <c r="AE78" s="114">
        <f>VLOOKUP(A78,Apport,MATCH($AE$4,'Jan 2020 Apport'!$3:$3,0),FALSE)</f>
        <v>46784.33</v>
      </c>
      <c r="AF78" s="114">
        <f>VLOOKUP(A78,Apport,MATCH($AF$4,'Jan 2020 Apport'!$3:$3,0),FALSE)*VLOOKUP(A78,Apport,MATCH($AF$3,'Jan 2020 Apport'!$3:$3,0),FALSE)</f>
        <v>47720</v>
      </c>
      <c r="AG78" s="114">
        <f t="shared" si="18"/>
        <v>96970.214719999989</v>
      </c>
      <c r="AH78" s="114">
        <f t="shared" si="19"/>
        <v>136855.76759999999</v>
      </c>
      <c r="AI78" s="114">
        <f t="shared" si="20"/>
        <v>79803.727550000011</v>
      </c>
      <c r="AJ78" s="3">
        <f>VLOOKUP(A78,Apport,MATCH($AJ$4,'Jan 2020 Apport'!$3:$3,0),FALSE)</f>
        <v>302113.09000000003</v>
      </c>
      <c r="AK78" s="3">
        <f>VLOOKUP(A78,Apport,MATCH($AK$4,'Jan 2020 Apport'!$3:$3,0),FALSE)</f>
        <v>3.5329999999999999</v>
      </c>
      <c r="AL78" s="170">
        <f t="shared" si="21"/>
        <v>3034709.9719481384</v>
      </c>
      <c r="AM78" s="170">
        <f>VLOOKUP(A78,Apport,MATCH($AM$4,'Jan 2020 Apport'!$3:$3,0),FALSE)</f>
        <v>0</v>
      </c>
      <c r="AN78" s="170">
        <f>VLOOKUP(A78,Apport,MATCH($AN$4,'Jan 2020 Apport'!$3:$3,0),FALSE)</f>
        <v>13980.22</v>
      </c>
      <c r="AO78" s="170">
        <v>460.61</v>
      </c>
      <c r="AP78" s="170">
        <v>0</v>
      </c>
      <c r="AQ78" s="170">
        <v>56.43</v>
      </c>
      <c r="AR78" s="170">
        <v>1570.31</v>
      </c>
    </row>
    <row r="79" spans="1:44">
      <c r="A79" s="2" t="s">
        <v>129</v>
      </c>
      <c r="B79" s="2" t="s">
        <v>130</v>
      </c>
      <c r="C79" s="2" t="s">
        <v>1411</v>
      </c>
      <c r="D79" s="171">
        <f t="shared" si="22"/>
        <v>4851981.03</v>
      </c>
      <c r="E79" s="67">
        <f>VLOOKUP(A79,Apport,MATCH($E$2,'Jan 2020 Apport'!$3:$3,0),FALSE)+VLOOKUP(A79,Apport,MATCH($E$3,'Jan 2020 Apport'!$3:$3,0),FALSE)+VLOOKUP(A79,Apport,MATCH($E$4,'Jan 2020 Apport'!$3:$3,0),FALSE)</f>
        <v>349764.35</v>
      </c>
      <c r="F79" s="171">
        <f t="shared" si="23"/>
        <v>4502216.6800000006</v>
      </c>
      <c r="G79" s="170">
        <f>VLOOKUP(A79,Apport,MATCH($G$3,'Jan 2020 Apport'!$3:$3,0),FALSE)+VLOOKUP(A79,Apport,MATCH($G$4,'Jan 2020 Apport'!$3:$3,0),FALSE)</f>
        <v>719682.04</v>
      </c>
      <c r="H79" s="170">
        <f>VLOOKUP(A79,Apport,MATCH($H$4,'Jan 2020 Apport'!$3:$3,0),FALSE)</f>
        <v>29219.05</v>
      </c>
      <c r="I79" s="170">
        <f t="shared" si="24"/>
        <v>748901.09000000008</v>
      </c>
      <c r="J79" s="170">
        <f>VLOOKUP(A79,Apport,MATCH($J$4,'Jan 2020 Apport'!$3:$3,0),FALSE)</f>
        <v>358974.19421414181</v>
      </c>
      <c r="K79" s="170">
        <f>VLOOKUP(A79,Apport,MATCH($K$4,'Jan 2020 Apport'!$3:$3,0),FALSE)</f>
        <v>34944.58</v>
      </c>
      <c r="L79" s="170">
        <f t="shared" si="25"/>
        <v>393918.77421414183</v>
      </c>
      <c r="M79" s="170">
        <f>VLOOKUP(A79,Apport,MATCH($M$4,'Jan 2020 Apport'!$3:$3,0),FALSE)</f>
        <v>233975.04000000001</v>
      </c>
      <c r="N79" s="170">
        <f>VLOOKUP(A79,Apport,MATCH($N$4,'Jan 2020 Apport'!$3:$3,0),FALSE)</f>
        <v>170735.97</v>
      </c>
      <c r="O79" s="170">
        <f>VLOOKUP(A79,Apport,MATCH($O$4,'Jan 2020 Apport'!$3:$3,0),FALSE)</f>
        <v>13735.18</v>
      </c>
      <c r="P79" s="174">
        <f>VLOOKUP(A79,Apport,MATCH($P$4,'Jan 2020 Apport'!$3:$3,0),FALSE)</f>
        <v>462334.45999999996</v>
      </c>
      <c r="Q79" s="174">
        <f>VLOOKUP(A79,Apport,MATCH($Q$4,'Jan 2020 Apport'!$3:$3,0),FALSE)</f>
        <v>464788.71863699995</v>
      </c>
      <c r="R79">
        <f>VLOOKUP(A79,Apport,MATCH($R$4,'Jan 2020 Apport'!$3:$3,0),FALSE)</f>
        <v>0</v>
      </c>
      <c r="S79">
        <f>VLOOKUP(A79,Apport,MATCH($S$4,'Jan 2020 Apport'!$3:$3,0),FALSE)</f>
        <v>15.36</v>
      </c>
      <c r="T79">
        <f>VLOOKUP(A79,Apport,MATCH($T$4,'Jan 2020 Apport'!$3:$3,0),FALSE)</f>
        <v>25</v>
      </c>
      <c r="U79" s="185">
        <f>IFERROR(VLOOKUP(A79,Apport,MATCH($U$4,'Jan 2020 Apport'!$3:$3,0),FALSE)/R79,0)</f>
        <v>0</v>
      </c>
      <c r="V79" s="67">
        <f>IFERROR(((VLOOKUP(A79,Apport,MATCH($V$4,'Jan 2020 Apport'!$3:$3,0),FALSE)+VLOOKUP(A79,Apport,MATCH($V$3,'Jan 2020 Apport'!$3:$3,0),FALSE))/(S79+T79)),0)</f>
        <v>8666.1137264618428</v>
      </c>
      <c r="W79" s="67">
        <f t="shared" si="17"/>
        <v>8097.2779781130794</v>
      </c>
      <c r="X79">
        <f>IF(D79=0,0,VLOOKUP(A79,Apport,MATCH($X$4,'Jan 2020 Apport'!$3:$3,0),FALSE))</f>
        <v>4.8578999999999997E-2</v>
      </c>
      <c r="Y79">
        <f>IF(D79=0,0,VLOOKUP(A79,Apport,MATCH($Y$4,'Jan 2020 Apport'!$3:$3,0),FALSE))</f>
        <v>4.0270000000000002E-3</v>
      </c>
      <c r="Z79">
        <f>IF(D79=0,0,VLOOKUP(A79,Apport,MATCH($Z$4,'Jan 2020 Apport'!$3:$3,0),FALSE))</f>
        <v>1.7100000000000001E-2</v>
      </c>
      <c r="AA79" s="114">
        <f>(VLOOKUP(A79,Apport,MATCH($AA$4,'Jan 2020 Apport'!$3:$3,0),FALSE)+VLOOKUP(A79,Apport,MATCH($AA$3,'Jan 2020 Apport'!$3:$3,0),FALSE))*VLOOKUP(A79,Apport,MATCH($AA$2,'Jan 2020 Apport'!$3:$3,0),FALSE)</f>
        <v>65216.05</v>
      </c>
      <c r="AB79" s="114">
        <f>VLOOKUP(A79,Apport,MATCH($AB$4,'Jan 2020 Apport'!$3:$3,0),FALSE)*VLOOKUP(A79,Apport,MATCH($AB$3,'Jan 2020 Apport'!$3:$3,0),FALSE)</f>
        <v>66520</v>
      </c>
      <c r="AC79" s="114">
        <f>VLOOKUP(A79,Apport,MATCH($AC$4,'Jan 2020 Apport'!$3:$3,0),FALSE)</f>
        <v>96805</v>
      </c>
      <c r="AD79" s="114">
        <f>VLOOKUP(A79,Apport,MATCH($AD$4,'Jan 2020 Apport'!$3:$3,0),FALSE)*VLOOKUP(A79,Apport,MATCH($AD$3,'Jan 2020 Apport'!$3:$3,0),FALSE)</f>
        <v>98741</v>
      </c>
      <c r="AE79" s="114">
        <f>VLOOKUP(A79,Apport,MATCH($AE$4,'Jan 2020 Apport'!$3:$3,0),FALSE)</f>
        <v>46784.33</v>
      </c>
      <c r="AF79" s="114">
        <f>VLOOKUP(A79,Apport,MATCH($AF$4,'Jan 2020 Apport'!$3:$3,0),FALSE)*VLOOKUP(A79,Apport,MATCH($AF$3,'Jan 2020 Apport'!$3:$3,0),FALSE)</f>
        <v>47720</v>
      </c>
      <c r="AG79" s="114">
        <f t="shared" si="18"/>
        <v>96970.214719999989</v>
      </c>
      <c r="AH79" s="114">
        <f t="shared" si="19"/>
        <v>136855.76759999999</v>
      </c>
      <c r="AI79" s="114">
        <f t="shared" si="20"/>
        <v>79803.727550000011</v>
      </c>
      <c r="AJ79" s="3">
        <f>VLOOKUP(A79,Apport,MATCH($AJ$4,'Jan 2020 Apport'!$3:$3,0),FALSE)</f>
        <v>616297.1</v>
      </c>
      <c r="AK79" s="3">
        <f>VLOOKUP(A79,Apport,MATCH($AK$4,'Jan 2020 Apport'!$3:$3,0),FALSE)</f>
        <v>10.939</v>
      </c>
      <c r="AL79" s="170">
        <f t="shared" si="21"/>
        <v>6523380.3842141414</v>
      </c>
      <c r="AM79" s="170">
        <f>VLOOKUP(A79,Apport,MATCH($AM$4,'Jan 2020 Apport'!$3:$3,0),FALSE)</f>
        <v>145077.88</v>
      </c>
      <c r="AN79" s="170">
        <f>VLOOKUP(A79,Apport,MATCH($AN$4,'Jan 2020 Apport'!$3:$3,0),FALSE)</f>
        <v>25247.79</v>
      </c>
      <c r="AO79" s="170">
        <v>3616.58</v>
      </c>
      <c r="AP79" s="170">
        <v>1717.71</v>
      </c>
      <c r="AQ79" s="170">
        <v>142.91</v>
      </c>
      <c r="AR79" s="170">
        <v>4819.59</v>
      </c>
    </row>
    <row r="80" spans="1:44">
      <c r="A80" s="2" t="s">
        <v>131</v>
      </c>
      <c r="B80" s="2" t="s">
        <v>132</v>
      </c>
      <c r="C80" s="2" t="s">
        <v>1411</v>
      </c>
      <c r="D80" s="171">
        <f t="shared" si="22"/>
        <v>14650313.01</v>
      </c>
      <c r="E80" s="67">
        <f>VLOOKUP(A80,Apport,MATCH($E$2,'Jan 2020 Apport'!$3:$3,0),FALSE)+VLOOKUP(A80,Apport,MATCH($E$3,'Jan 2020 Apport'!$3:$3,0),FALSE)+VLOOKUP(A80,Apport,MATCH($E$4,'Jan 2020 Apport'!$3:$3,0),FALSE)</f>
        <v>901914.99</v>
      </c>
      <c r="F80" s="171">
        <f t="shared" si="23"/>
        <v>13748398.02</v>
      </c>
      <c r="G80" s="170">
        <f>VLOOKUP(A80,Apport,MATCH($G$3,'Jan 2020 Apport'!$3:$3,0),FALSE)+VLOOKUP(A80,Apport,MATCH($G$4,'Jan 2020 Apport'!$3:$3,0),FALSE)</f>
        <v>1583956.15</v>
      </c>
      <c r="H80" s="170">
        <f>VLOOKUP(A80,Apport,MATCH($H$4,'Jan 2020 Apport'!$3:$3,0),FALSE)</f>
        <v>48489.919999999998</v>
      </c>
      <c r="I80" s="170">
        <f t="shared" si="24"/>
        <v>1632446.0699999998</v>
      </c>
      <c r="J80" s="170">
        <f>VLOOKUP(A80,Apport,MATCH($J$4,'Jan 2020 Apport'!$3:$3,0),FALSE)</f>
        <v>998654.66848429188</v>
      </c>
      <c r="K80" s="170">
        <f>VLOOKUP(A80,Apport,MATCH($K$4,'Jan 2020 Apport'!$3:$3,0),FALSE)</f>
        <v>68702.509999999995</v>
      </c>
      <c r="L80" s="170">
        <f t="shared" si="25"/>
        <v>1067357.1784842918</v>
      </c>
      <c r="M80" s="170">
        <f>VLOOKUP(A80,Apport,MATCH($M$4,'Jan 2020 Apport'!$3:$3,0),FALSE)</f>
        <v>829452.52</v>
      </c>
      <c r="N80" s="170">
        <f>VLOOKUP(A80,Apport,MATCH($N$4,'Jan 2020 Apport'!$3:$3,0),FALSE)</f>
        <v>1186376.53</v>
      </c>
      <c r="O80" s="170">
        <f>VLOOKUP(A80,Apport,MATCH($O$4,'Jan 2020 Apport'!$3:$3,0),FALSE)</f>
        <v>47310.07</v>
      </c>
      <c r="P80" s="174">
        <f>VLOOKUP(A80,Apport,MATCH($P$4,'Jan 2020 Apport'!$3:$3,0),FALSE)</f>
        <v>1328664.83</v>
      </c>
      <c r="Q80" s="174">
        <f>VLOOKUP(A80,Apport,MATCH($Q$4,'Jan 2020 Apport'!$3:$3,0),FALSE)</f>
        <v>1293816.3341667</v>
      </c>
      <c r="R80">
        <f>VLOOKUP(A80,Apport,MATCH($R$4,'Jan 2020 Apport'!$3:$3,0),FALSE)</f>
        <v>0</v>
      </c>
      <c r="S80">
        <f>VLOOKUP(A80,Apport,MATCH($S$4,'Jan 2020 Apport'!$3:$3,0),FALSE)</f>
        <v>17</v>
      </c>
      <c r="T80">
        <f>VLOOKUP(A80,Apport,MATCH($T$4,'Jan 2020 Apport'!$3:$3,0),FALSE)</f>
        <v>87</v>
      </c>
      <c r="U80" s="185">
        <f>IFERROR(VLOOKUP(A80,Apport,MATCH($U$4,'Jan 2020 Apport'!$3:$3,0),FALSE)/R80,0)</f>
        <v>0</v>
      </c>
      <c r="V80" s="67">
        <f>IFERROR(((VLOOKUP(A80,Apport,MATCH($V$4,'Jan 2020 Apport'!$3:$3,0),FALSE)+VLOOKUP(A80,Apport,MATCH($V$3,'Jan 2020 Apport'!$3:$3,0),FALSE))/(S80+T80)),0)</f>
        <v>8672.259519230769</v>
      </c>
      <c r="W80" s="67">
        <f t="shared" si="17"/>
        <v>8097.2779781130794</v>
      </c>
      <c r="X80">
        <f>IF(D80=0,0,VLOOKUP(A80,Apport,MATCH($X$4,'Jan 2020 Apport'!$3:$3,0),FALSE))</f>
        <v>4.8578999999999997E-2</v>
      </c>
      <c r="Y80">
        <f>IF(D80=0,0,VLOOKUP(A80,Apport,MATCH($Y$4,'Jan 2020 Apport'!$3:$3,0),FALSE))</f>
        <v>4.0270000000000002E-3</v>
      </c>
      <c r="Z80">
        <f>IF(D80=0,0,VLOOKUP(A80,Apport,MATCH($Z$4,'Jan 2020 Apport'!$3:$3,0),FALSE))</f>
        <v>1.7100000000000001E-2</v>
      </c>
      <c r="AA80" s="114">
        <f>(VLOOKUP(A80,Apport,MATCH($AA$4,'Jan 2020 Apport'!$3:$3,0),FALSE)+VLOOKUP(A80,Apport,MATCH($AA$3,'Jan 2020 Apport'!$3:$3,0),FALSE))*VLOOKUP(A80,Apport,MATCH($AA$2,'Jan 2020 Apport'!$3:$3,0),FALSE)</f>
        <v>65216.05</v>
      </c>
      <c r="AB80" s="114">
        <f>VLOOKUP(A80,Apport,MATCH($AB$4,'Jan 2020 Apport'!$3:$3,0),FALSE)*VLOOKUP(A80,Apport,MATCH($AB$3,'Jan 2020 Apport'!$3:$3,0),FALSE)</f>
        <v>66520</v>
      </c>
      <c r="AC80" s="114">
        <f>VLOOKUP(A80,Apport,MATCH($AC$4,'Jan 2020 Apport'!$3:$3,0),FALSE)</f>
        <v>96805</v>
      </c>
      <c r="AD80" s="114">
        <f>VLOOKUP(A80,Apport,MATCH($AD$4,'Jan 2020 Apport'!$3:$3,0),FALSE)*VLOOKUP(A80,Apport,MATCH($AD$3,'Jan 2020 Apport'!$3:$3,0),FALSE)</f>
        <v>98741</v>
      </c>
      <c r="AE80" s="114">
        <f>VLOOKUP(A80,Apport,MATCH($AE$4,'Jan 2020 Apport'!$3:$3,0),FALSE)</f>
        <v>46784.33</v>
      </c>
      <c r="AF80" s="114">
        <f>VLOOKUP(A80,Apport,MATCH($AF$4,'Jan 2020 Apport'!$3:$3,0),FALSE)*VLOOKUP(A80,Apport,MATCH($AF$3,'Jan 2020 Apport'!$3:$3,0),FALSE)</f>
        <v>47720</v>
      </c>
      <c r="AG80" s="114">
        <f t="shared" si="18"/>
        <v>96970.214719999989</v>
      </c>
      <c r="AH80" s="114">
        <f t="shared" si="19"/>
        <v>136855.76759999999</v>
      </c>
      <c r="AI80" s="114">
        <f t="shared" si="20"/>
        <v>79803.727550000011</v>
      </c>
      <c r="AJ80" s="3">
        <f>VLOOKUP(A80,Apport,MATCH($AJ$4,'Jan 2020 Apport'!$3:$3,0),FALSE)</f>
        <v>2146081</v>
      </c>
      <c r="AK80" s="3">
        <f>VLOOKUP(A80,Apport,MATCH($AK$4,'Jan 2020 Apport'!$3:$3,0),FALSE)</f>
        <v>36.076999999999998</v>
      </c>
      <c r="AL80" s="170">
        <f t="shared" si="21"/>
        <v>19829671.948484287</v>
      </c>
      <c r="AM80" s="170">
        <f>VLOOKUP(A80,Apport,MATCH($AM$4,'Jan 2020 Apport'!$3:$3,0),FALSE)</f>
        <v>485119.08</v>
      </c>
      <c r="AN80" s="170">
        <f>VLOOKUP(A80,Apport,MATCH($AN$4,'Jan 2020 Apport'!$3:$3,0),FALSE)</f>
        <v>80028.990000000005</v>
      </c>
      <c r="AO80" s="170">
        <v>12543.779999999999</v>
      </c>
      <c r="AP80" s="170">
        <v>11625.31</v>
      </c>
      <c r="AQ80" s="170">
        <v>450.59</v>
      </c>
      <c r="AR80" s="170">
        <v>13433.27</v>
      </c>
    </row>
    <row r="81" spans="1:44">
      <c r="A81" s="2" t="s">
        <v>133</v>
      </c>
      <c r="B81" s="2" t="s">
        <v>134</v>
      </c>
      <c r="C81" s="2" t="s">
        <v>1411</v>
      </c>
      <c r="D81" s="171">
        <f t="shared" si="22"/>
        <v>76216593.819999993</v>
      </c>
      <c r="E81" s="67">
        <f>VLOOKUP(A81,Apport,MATCH($E$2,'Jan 2020 Apport'!$3:$3,0),FALSE)+VLOOKUP(A81,Apport,MATCH($E$3,'Jan 2020 Apport'!$3:$3,0),FALSE)+VLOOKUP(A81,Apport,MATCH($E$4,'Jan 2020 Apport'!$3:$3,0),FALSE)</f>
        <v>5326650.12</v>
      </c>
      <c r="F81" s="171">
        <f t="shared" si="23"/>
        <v>70889943.699999988</v>
      </c>
      <c r="G81" s="170">
        <f>VLOOKUP(A81,Apport,MATCH($G$3,'Jan 2020 Apport'!$3:$3,0),FALSE)+VLOOKUP(A81,Apport,MATCH($G$4,'Jan 2020 Apport'!$3:$3,0),FALSE)</f>
        <v>9964042.6999999993</v>
      </c>
      <c r="H81" s="170">
        <f>VLOOKUP(A81,Apport,MATCH($H$4,'Jan 2020 Apport'!$3:$3,0),FALSE)</f>
        <v>465926.27</v>
      </c>
      <c r="I81" s="170">
        <f t="shared" si="24"/>
        <v>10429968.969999999</v>
      </c>
      <c r="J81" s="170">
        <f>VLOOKUP(A81,Apport,MATCH($J$4,'Jan 2020 Apport'!$3:$3,0),FALSE)</f>
        <v>4261555.2213388057</v>
      </c>
      <c r="K81" s="170">
        <f>VLOOKUP(A81,Apport,MATCH($K$4,'Jan 2020 Apport'!$3:$3,0),FALSE)</f>
        <v>341228.14</v>
      </c>
      <c r="L81" s="170">
        <f t="shared" si="25"/>
        <v>4602783.3613388054</v>
      </c>
      <c r="M81" s="170">
        <f>VLOOKUP(A81,Apport,MATCH($M$4,'Jan 2020 Apport'!$3:$3,0),FALSE)</f>
        <v>3543559.92</v>
      </c>
      <c r="N81" s="170">
        <f>VLOOKUP(A81,Apport,MATCH($N$4,'Jan 2020 Apport'!$3:$3,0),FALSE)</f>
        <v>0</v>
      </c>
      <c r="O81" s="170">
        <f>VLOOKUP(A81,Apport,MATCH($O$4,'Jan 2020 Apport'!$3:$3,0),FALSE)</f>
        <v>247031.36</v>
      </c>
      <c r="P81" s="174">
        <f>VLOOKUP(A81,Apport,MATCH($P$4,'Jan 2020 Apport'!$3:$3,0),FALSE)</f>
        <v>7489358.5499999998</v>
      </c>
      <c r="Q81" s="174">
        <f>VLOOKUP(A81,Apport,MATCH($Q$4,'Jan 2020 Apport'!$3:$3,0),FALSE)</f>
        <v>6367279.5111320997</v>
      </c>
      <c r="R81">
        <f>VLOOKUP(A81,Apport,MATCH($R$4,'Jan 2020 Apport'!$3:$3,0),FALSE)</f>
        <v>190</v>
      </c>
      <c r="S81">
        <f>VLOOKUP(A81,Apport,MATCH($S$4,'Jan 2020 Apport'!$3:$3,0),FALSE)</f>
        <v>25</v>
      </c>
      <c r="T81">
        <f>VLOOKUP(A81,Apport,MATCH($T$4,'Jan 2020 Apport'!$3:$3,0),FALSE)</f>
        <v>355</v>
      </c>
      <c r="U81" s="185">
        <f>IFERROR(VLOOKUP(A81,Apport,MATCH($U$4,'Jan 2020 Apport'!$3:$3,0),FALSE)/R81,0)</f>
        <v>9951.2076315789473</v>
      </c>
      <c r="V81" s="67">
        <f>IFERROR(((VLOOKUP(A81,Apport,MATCH($V$4,'Jan 2020 Apport'!$3:$3,0),FALSE)+VLOOKUP(A81,Apport,MATCH($V$3,'Jan 2020 Apport'!$3:$3,0),FALSE))/(S81+T81)),0)</f>
        <v>9041.8964999999989</v>
      </c>
      <c r="W81" s="67">
        <f t="shared" si="17"/>
        <v>8425.830127707326</v>
      </c>
      <c r="X81">
        <f>IF(D81=0,0,VLOOKUP(A81,Apport,MATCH($X$4,'Jan 2020 Apport'!$3:$3,0),FALSE))</f>
        <v>4.8578999999999997E-2</v>
      </c>
      <c r="Y81">
        <f>IF(D81=0,0,VLOOKUP(A81,Apport,MATCH($Y$4,'Jan 2020 Apport'!$3:$3,0),FALSE))</f>
        <v>4.0270000000000002E-3</v>
      </c>
      <c r="Z81">
        <f>IF(D81=0,0,VLOOKUP(A81,Apport,MATCH($Z$4,'Jan 2020 Apport'!$3:$3,0),FALSE))</f>
        <v>1.7100000000000001E-2</v>
      </c>
      <c r="AA81" s="114">
        <f>(VLOOKUP(A81,Apport,MATCH($AA$4,'Jan 2020 Apport'!$3:$3,0),FALSE)+VLOOKUP(A81,Apport,MATCH($AA$3,'Jan 2020 Apport'!$3:$3,0),FALSE))*VLOOKUP(A81,Apport,MATCH($AA$2,'Jan 2020 Apport'!$3:$3,0),FALSE)</f>
        <v>69129.013000000006</v>
      </c>
      <c r="AB81" s="114">
        <f>VLOOKUP(A81,Apport,MATCH($AB$4,'Jan 2020 Apport'!$3:$3,0),FALSE)*VLOOKUP(A81,Apport,MATCH($AB$3,'Jan 2020 Apport'!$3:$3,0),FALSE)</f>
        <v>70511.199999999997</v>
      </c>
      <c r="AC81" s="114">
        <f>VLOOKUP(A81,Apport,MATCH($AC$4,'Jan 2020 Apport'!$3:$3,0),FALSE)</f>
        <v>96805</v>
      </c>
      <c r="AD81" s="114">
        <f>VLOOKUP(A81,Apport,MATCH($AD$4,'Jan 2020 Apport'!$3:$3,0),FALSE)*VLOOKUP(A81,Apport,MATCH($AD$3,'Jan 2020 Apport'!$3:$3,0),FALSE)</f>
        <v>104665.46</v>
      </c>
      <c r="AE81" s="114">
        <f>VLOOKUP(A81,Apport,MATCH($AE$4,'Jan 2020 Apport'!$3:$3,0),FALSE)</f>
        <v>46784.33</v>
      </c>
      <c r="AF81" s="114">
        <f>VLOOKUP(A81,Apport,MATCH($AF$4,'Jan 2020 Apport'!$3:$3,0),FALSE)*VLOOKUP(A81,Apport,MATCH($AF$3,'Jan 2020 Apport'!$3:$3,0),FALSE)</f>
        <v>50583.200000000004</v>
      </c>
      <c r="AG81" s="114">
        <f t="shared" si="18"/>
        <v>101910.8196032</v>
      </c>
      <c r="AH81" s="114">
        <f t="shared" si="19"/>
        <v>144152.332536</v>
      </c>
      <c r="AI81" s="114">
        <f t="shared" si="20"/>
        <v>83263.332110000018</v>
      </c>
      <c r="AJ81" s="3">
        <f>VLOOKUP(A81,Apport,MATCH($AJ$4,'Jan 2020 Apport'!$3:$3,0),FALSE)</f>
        <v>10090751.48</v>
      </c>
      <c r="AK81" s="3">
        <f>VLOOKUP(A81,Apport,MATCH($AK$4,'Jan 2020 Apport'!$3:$3,0),FALSE)</f>
        <v>178.75299999999999</v>
      </c>
      <c r="AL81" s="170">
        <f t="shared" si="21"/>
        <v>97013034.741338804</v>
      </c>
      <c r="AM81" s="170">
        <f>VLOOKUP(A81,Apport,MATCH($AM$4,'Jan 2020 Apport'!$3:$3,0),FALSE)</f>
        <v>2314325.4500000002</v>
      </c>
      <c r="AN81" s="170">
        <f>VLOOKUP(A81,Apport,MATCH($AN$4,'Jan 2020 Apport'!$3:$3,0),FALSE)</f>
        <v>402013.86</v>
      </c>
      <c r="AO81" s="170">
        <v>56310.020000000004</v>
      </c>
      <c r="AP81" s="170">
        <v>21104.44</v>
      </c>
      <c r="AQ81" s="170">
        <v>2435.4299999999998</v>
      </c>
      <c r="AR81" s="170">
        <v>74191.100000000006</v>
      </c>
    </row>
    <row r="82" spans="1:44">
      <c r="A82" s="2" t="s">
        <v>135</v>
      </c>
      <c r="B82" s="2" t="s">
        <v>136</v>
      </c>
      <c r="C82" s="2" t="s">
        <v>1411</v>
      </c>
      <c r="D82" s="171">
        <f t="shared" si="22"/>
        <v>22011160.829999998</v>
      </c>
      <c r="E82" s="67">
        <f>VLOOKUP(A82,Apport,MATCH($E$2,'Jan 2020 Apport'!$3:$3,0),FALSE)+VLOOKUP(A82,Apport,MATCH($E$3,'Jan 2020 Apport'!$3:$3,0),FALSE)+VLOOKUP(A82,Apport,MATCH($E$4,'Jan 2020 Apport'!$3:$3,0),FALSE)</f>
        <v>1487830.8599999999</v>
      </c>
      <c r="F82" s="171">
        <f t="shared" si="23"/>
        <v>20523329.969999999</v>
      </c>
      <c r="G82" s="170">
        <f>VLOOKUP(A82,Apport,MATCH($G$3,'Jan 2020 Apport'!$3:$3,0),FALSE)+VLOOKUP(A82,Apport,MATCH($G$4,'Jan 2020 Apport'!$3:$3,0),FALSE)</f>
        <v>2576354.09</v>
      </c>
      <c r="H82" s="170">
        <f>VLOOKUP(A82,Apport,MATCH($H$4,'Jan 2020 Apport'!$3:$3,0),FALSE)</f>
        <v>59054.41</v>
      </c>
      <c r="I82" s="170">
        <f t="shared" si="24"/>
        <v>2635408.5</v>
      </c>
      <c r="J82" s="170">
        <f>VLOOKUP(A82,Apport,MATCH($J$4,'Jan 2020 Apport'!$3:$3,0),FALSE)</f>
        <v>1479245.6755013596</v>
      </c>
      <c r="K82" s="170">
        <f>VLOOKUP(A82,Apport,MATCH($K$4,'Jan 2020 Apport'!$3:$3,0),FALSE)</f>
        <v>155625.89000000001</v>
      </c>
      <c r="L82" s="170">
        <f t="shared" si="25"/>
        <v>1634871.5655013598</v>
      </c>
      <c r="M82" s="170">
        <f>VLOOKUP(A82,Apport,MATCH($M$4,'Jan 2020 Apport'!$3:$3,0),FALSE)</f>
        <v>905542.02</v>
      </c>
      <c r="N82" s="170">
        <f>VLOOKUP(A82,Apport,MATCH($N$4,'Jan 2020 Apport'!$3:$3,0),FALSE)</f>
        <v>452228.18</v>
      </c>
      <c r="O82" s="170">
        <f>VLOOKUP(A82,Apport,MATCH($O$4,'Jan 2020 Apport'!$3:$3,0),FALSE)</f>
        <v>72344.67</v>
      </c>
      <c r="P82" s="174">
        <f>VLOOKUP(A82,Apport,MATCH($P$4,'Jan 2020 Apport'!$3:$3,0),FALSE)</f>
        <v>2606990.83</v>
      </c>
      <c r="Q82" s="174">
        <f>VLOOKUP(A82,Apport,MATCH($Q$4,'Jan 2020 Apport'!$3:$3,0),FALSE)</f>
        <v>1463850.9300951001</v>
      </c>
      <c r="R82">
        <f>VLOOKUP(A82,Apport,MATCH($R$4,'Jan 2020 Apport'!$3:$3,0),FALSE)</f>
        <v>0</v>
      </c>
      <c r="S82">
        <f>VLOOKUP(A82,Apport,MATCH($S$4,'Jan 2020 Apport'!$3:$3,0),FALSE)</f>
        <v>19</v>
      </c>
      <c r="T82">
        <f>VLOOKUP(A82,Apport,MATCH($T$4,'Jan 2020 Apport'!$3:$3,0),FALSE)</f>
        <v>149</v>
      </c>
      <c r="U82" s="185">
        <f>IFERROR(VLOOKUP(A82,Apport,MATCH($U$4,'Jan 2020 Apport'!$3:$3,0),FALSE)/R82,0)</f>
        <v>0</v>
      </c>
      <c r="V82" s="67">
        <f>IFERROR(((VLOOKUP(A82,Apport,MATCH($V$4,'Jan 2020 Apport'!$3:$3,0),FALSE)+VLOOKUP(A82,Apport,MATCH($V$3,'Jan 2020 Apport'!$3:$3,0),FALSE))/(S82+T82)),0)</f>
        <v>8856.1360714285711</v>
      </c>
      <c r="W82" s="67">
        <f t="shared" si="17"/>
        <v>8098.0890195192751</v>
      </c>
      <c r="X82">
        <f>IF(D82=0,0,VLOOKUP(A82,Apport,MATCH($X$4,'Jan 2020 Apport'!$3:$3,0),FALSE))</f>
        <v>4.8578999999999997E-2</v>
      </c>
      <c r="Y82">
        <f>IF(D82=0,0,VLOOKUP(A82,Apport,MATCH($Y$4,'Jan 2020 Apport'!$3:$3,0),FALSE))</f>
        <v>4.0270000000000002E-3</v>
      </c>
      <c r="Z82">
        <f>IF(D82=0,0,VLOOKUP(A82,Apport,MATCH($Z$4,'Jan 2020 Apport'!$3:$3,0),FALSE))</f>
        <v>1.7100000000000001E-2</v>
      </c>
      <c r="AA82" s="114">
        <f>(VLOOKUP(A82,Apport,MATCH($AA$4,'Jan 2020 Apport'!$3:$3,0),FALSE)+VLOOKUP(A82,Apport,MATCH($AA$3,'Jan 2020 Apport'!$3:$3,0),FALSE))*VLOOKUP(A82,Apport,MATCH($AA$2,'Jan 2020 Apport'!$3:$3,0),FALSE)</f>
        <v>67824.69200000001</v>
      </c>
      <c r="AB82" s="114">
        <f>VLOOKUP(A82,Apport,MATCH($AB$4,'Jan 2020 Apport'!$3:$3,0),FALSE)*VLOOKUP(A82,Apport,MATCH($AB$3,'Jan 2020 Apport'!$3:$3,0),FALSE)</f>
        <v>66520</v>
      </c>
      <c r="AC82" s="114">
        <f>VLOOKUP(A82,Apport,MATCH($AC$4,'Jan 2020 Apport'!$3:$3,0),FALSE)</f>
        <v>96805</v>
      </c>
      <c r="AD82" s="114">
        <f>VLOOKUP(A82,Apport,MATCH($AD$4,'Jan 2020 Apport'!$3:$3,0),FALSE)*VLOOKUP(A82,Apport,MATCH($AD$3,'Jan 2020 Apport'!$3:$3,0),FALSE)</f>
        <v>98741</v>
      </c>
      <c r="AE82" s="114">
        <f>VLOOKUP(A82,Apport,MATCH($AE$4,'Jan 2020 Apport'!$3:$3,0),FALSE)</f>
        <v>46784.33</v>
      </c>
      <c r="AF82" s="114">
        <f>VLOOKUP(A82,Apport,MATCH($AF$4,'Jan 2020 Apport'!$3:$3,0),FALSE)*VLOOKUP(A82,Apport,MATCH($AF$3,'Jan 2020 Apport'!$3:$3,0),FALSE)</f>
        <v>47720</v>
      </c>
      <c r="AG82" s="114">
        <f t="shared" si="18"/>
        <v>96986.910028800005</v>
      </c>
      <c r="AH82" s="114">
        <f t="shared" si="19"/>
        <v>136855.76759999999</v>
      </c>
      <c r="AI82" s="114">
        <f t="shared" si="20"/>
        <v>79803.727550000011</v>
      </c>
      <c r="AJ82" s="3">
        <f>VLOOKUP(A82,Apport,MATCH($AJ$4,'Jan 2020 Apport'!$3:$3,0),FALSE)</f>
        <v>3143706.48</v>
      </c>
      <c r="AK82" s="3">
        <f>VLOOKUP(A82,Apport,MATCH($AK$4,'Jan 2020 Apport'!$3:$3,0),FALSE)</f>
        <v>48.917999999999999</v>
      </c>
      <c r="AL82" s="170">
        <f t="shared" si="21"/>
        <v>28075074.39550136</v>
      </c>
      <c r="AM82" s="170">
        <f>VLOOKUP(A82,Apport,MATCH($AM$4,'Jan 2020 Apport'!$3:$3,0),FALSE)</f>
        <v>519144.52</v>
      </c>
      <c r="AN82" s="170">
        <f>VLOOKUP(A82,Apport,MATCH($AN$4,'Jan 2020 Apport'!$3:$3,0),FALSE)</f>
        <v>120315.26</v>
      </c>
      <c r="AO82" s="170">
        <v>13665.619999999999</v>
      </c>
      <c r="AP82" s="170">
        <v>4760.96</v>
      </c>
      <c r="AQ82" s="170">
        <v>712.86</v>
      </c>
      <c r="AR82" s="170">
        <v>22118.29</v>
      </c>
    </row>
    <row r="83" spans="1:44">
      <c r="A83" s="2" t="s">
        <v>137</v>
      </c>
      <c r="B83" s="2" t="s">
        <v>138</v>
      </c>
      <c r="C83" s="2" t="s">
        <v>1411</v>
      </c>
      <c r="D83" s="171">
        <f t="shared" si="22"/>
        <v>2231000.41</v>
      </c>
      <c r="E83" s="67">
        <f>VLOOKUP(A83,Apport,MATCH($E$2,'Jan 2020 Apport'!$3:$3,0),FALSE)+VLOOKUP(A83,Apport,MATCH($E$3,'Jan 2020 Apport'!$3:$3,0),FALSE)+VLOOKUP(A83,Apport,MATCH($E$4,'Jan 2020 Apport'!$3:$3,0),FALSE)</f>
        <v>158117.70000000001</v>
      </c>
      <c r="F83" s="171">
        <f t="shared" si="23"/>
        <v>2072882.7100000002</v>
      </c>
      <c r="G83" s="170">
        <f>VLOOKUP(A83,Apport,MATCH($G$3,'Jan 2020 Apport'!$3:$3,0),FALSE)+VLOOKUP(A83,Apport,MATCH($G$4,'Jan 2020 Apport'!$3:$3,0),FALSE)</f>
        <v>113666.54</v>
      </c>
      <c r="H83" s="170">
        <f>VLOOKUP(A83,Apport,MATCH($H$4,'Jan 2020 Apport'!$3:$3,0),FALSE)</f>
        <v>0</v>
      </c>
      <c r="I83" s="170">
        <f t="shared" si="24"/>
        <v>113666.54</v>
      </c>
      <c r="J83" s="170">
        <f>VLOOKUP(A83,Apport,MATCH($J$4,'Jan 2020 Apport'!$3:$3,0),FALSE)</f>
        <v>257766.02534564352</v>
      </c>
      <c r="K83" s="170">
        <f>VLOOKUP(A83,Apport,MATCH($K$4,'Jan 2020 Apport'!$3:$3,0),FALSE)</f>
        <v>34430.75</v>
      </c>
      <c r="L83" s="170">
        <f t="shared" si="25"/>
        <v>292196.77534564352</v>
      </c>
      <c r="M83" s="170">
        <f>VLOOKUP(A83,Apport,MATCH($M$4,'Jan 2020 Apport'!$3:$3,0),FALSE)</f>
        <v>61389.33</v>
      </c>
      <c r="N83" s="170">
        <f>VLOOKUP(A83,Apport,MATCH($N$4,'Jan 2020 Apport'!$3:$3,0),FALSE)</f>
        <v>0</v>
      </c>
      <c r="O83" s="170">
        <f>VLOOKUP(A83,Apport,MATCH($O$4,'Jan 2020 Apport'!$3:$3,0),FALSE)</f>
        <v>3849.17</v>
      </c>
      <c r="P83" s="174">
        <f>VLOOKUP(A83,Apport,MATCH($P$4,'Jan 2020 Apport'!$3:$3,0),FALSE)</f>
        <v>83995.66</v>
      </c>
      <c r="Q83" s="174">
        <f>VLOOKUP(A83,Apport,MATCH($Q$4,'Jan 2020 Apport'!$3:$3,0),FALSE)</f>
        <v>190712.21171940002</v>
      </c>
      <c r="R83">
        <f>VLOOKUP(A83,Apport,MATCH($R$4,'Jan 2020 Apport'!$3:$3,0),FALSE)</f>
        <v>1</v>
      </c>
      <c r="S83">
        <f>VLOOKUP(A83,Apport,MATCH($S$4,'Jan 2020 Apport'!$3:$3,0),FALSE)</f>
        <v>3.75</v>
      </c>
      <c r="T83">
        <f>VLOOKUP(A83,Apport,MATCH($T$4,'Jan 2020 Apport'!$3:$3,0),FALSE)</f>
        <v>13</v>
      </c>
      <c r="U83" s="185">
        <f>IFERROR(VLOOKUP(A83,Apport,MATCH($U$4,'Jan 2020 Apport'!$3:$3,0),FALSE)/R83,0)</f>
        <v>9726.67</v>
      </c>
      <c r="V83" s="67">
        <f>IFERROR(((VLOOKUP(A83,Apport,MATCH($V$4,'Jan 2020 Apport'!$3:$3,0),FALSE)+VLOOKUP(A83,Apport,MATCH($V$3,'Jan 2020 Apport'!$3:$3,0),FALSE))/(S83+T83)),0)</f>
        <v>8859.1659701492536</v>
      </c>
      <c r="W83" s="67">
        <f t="shared" si="17"/>
        <v>8098.0890195192751</v>
      </c>
      <c r="X83">
        <f>IF(D83=0,0,VLOOKUP(A83,Apport,MATCH($X$4,'Jan 2020 Apport'!$3:$3,0),FALSE))</f>
        <v>4.8578999999999997E-2</v>
      </c>
      <c r="Y83">
        <f>IF(D83=0,0,VLOOKUP(A83,Apport,MATCH($Y$4,'Jan 2020 Apport'!$3:$3,0),FALSE))</f>
        <v>4.0270000000000002E-3</v>
      </c>
      <c r="Z83">
        <f>IF(D83=0,0,VLOOKUP(A83,Apport,MATCH($Z$4,'Jan 2020 Apport'!$3:$3,0),FALSE))</f>
        <v>1.7100000000000001E-2</v>
      </c>
      <c r="AA83" s="114">
        <f>(VLOOKUP(A83,Apport,MATCH($AA$4,'Jan 2020 Apport'!$3:$3,0),FALSE)+VLOOKUP(A83,Apport,MATCH($AA$3,'Jan 2020 Apport'!$3:$3,0),FALSE))*VLOOKUP(A83,Apport,MATCH($AA$2,'Jan 2020 Apport'!$3:$3,0),FALSE)</f>
        <v>67824.69200000001</v>
      </c>
      <c r="AB83" s="114">
        <f>VLOOKUP(A83,Apport,MATCH($AB$4,'Jan 2020 Apport'!$3:$3,0),FALSE)*VLOOKUP(A83,Apport,MATCH($AB$3,'Jan 2020 Apport'!$3:$3,0),FALSE)</f>
        <v>66520</v>
      </c>
      <c r="AC83" s="114">
        <f>VLOOKUP(A83,Apport,MATCH($AC$4,'Jan 2020 Apport'!$3:$3,0),FALSE)</f>
        <v>96805</v>
      </c>
      <c r="AD83" s="114">
        <f>VLOOKUP(A83,Apport,MATCH($AD$4,'Jan 2020 Apport'!$3:$3,0),FALSE)*VLOOKUP(A83,Apport,MATCH($AD$3,'Jan 2020 Apport'!$3:$3,0),FALSE)</f>
        <v>98741</v>
      </c>
      <c r="AE83" s="114">
        <f>VLOOKUP(A83,Apport,MATCH($AE$4,'Jan 2020 Apport'!$3:$3,0),FALSE)</f>
        <v>46784.33</v>
      </c>
      <c r="AF83" s="114">
        <f>VLOOKUP(A83,Apport,MATCH($AF$4,'Jan 2020 Apport'!$3:$3,0),FALSE)*VLOOKUP(A83,Apport,MATCH($AF$3,'Jan 2020 Apport'!$3:$3,0),FALSE)</f>
        <v>47720</v>
      </c>
      <c r="AG83" s="114">
        <f t="shared" si="18"/>
        <v>96986.910028800005</v>
      </c>
      <c r="AH83" s="114">
        <f t="shared" si="19"/>
        <v>136855.76759999999</v>
      </c>
      <c r="AI83" s="114">
        <f t="shared" si="20"/>
        <v>79803.727550000011</v>
      </c>
      <c r="AJ83" s="3">
        <f>VLOOKUP(A83,Apport,MATCH($AJ$4,'Jan 2020 Apport'!$3:$3,0),FALSE)</f>
        <v>248278.25</v>
      </c>
      <c r="AK83" s="3">
        <f>VLOOKUP(A83,Apport,MATCH($AK$4,'Jan 2020 Apport'!$3:$3,0),FALSE)</f>
        <v>3.125</v>
      </c>
      <c r="AL83" s="170">
        <f t="shared" si="21"/>
        <v>2710012.335345644</v>
      </c>
      <c r="AM83" s="170">
        <f>VLOOKUP(A83,Apport,MATCH($AM$4,'Jan 2020 Apport'!$3:$3,0),FALSE)</f>
        <v>42340.86</v>
      </c>
      <c r="AN83" s="170">
        <f>VLOOKUP(A83,Apport,MATCH($AN$4,'Jan 2020 Apport'!$3:$3,0),FALSE)</f>
        <v>13053.11</v>
      </c>
      <c r="AO83" s="170">
        <v>994.98</v>
      </c>
      <c r="AP83" s="170">
        <v>0</v>
      </c>
      <c r="AQ83" s="170">
        <v>38.82</v>
      </c>
      <c r="AR83" s="170">
        <v>853.45</v>
      </c>
    </row>
    <row r="84" spans="1:44">
      <c r="A84" s="2" t="s">
        <v>139</v>
      </c>
      <c r="B84" s="2" t="s">
        <v>140</v>
      </c>
      <c r="C84" s="2" t="s">
        <v>1411</v>
      </c>
      <c r="D84" s="171">
        <f t="shared" si="22"/>
        <v>6137320.0800000001</v>
      </c>
      <c r="E84" s="67">
        <f>VLOOKUP(A84,Apport,MATCH($E$2,'Jan 2020 Apport'!$3:$3,0),FALSE)+VLOOKUP(A84,Apport,MATCH($E$3,'Jan 2020 Apport'!$3:$3,0),FALSE)+VLOOKUP(A84,Apport,MATCH($E$4,'Jan 2020 Apport'!$3:$3,0),FALSE)</f>
        <v>433573.99</v>
      </c>
      <c r="F84" s="171">
        <f t="shared" si="23"/>
        <v>5703746.0899999999</v>
      </c>
      <c r="G84" s="170">
        <f>VLOOKUP(A84,Apport,MATCH($G$3,'Jan 2020 Apport'!$3:$3,0),FALSE)+VLOOKUP(A84,Apport,MATCH($G$4,'Jan 2020 Apport'!$3:$3,0),FALSE)</f>
        <v>863520.29</v>
      </c>
      <c r="H84" s="170">
        <f>VLOOKUP(A84,Apport,MATCH($H$4,'Jan 2020 Apport'!$3:$3,0),FALSE)</f>
        <v>57786.05</v>
      </c>
      <c r="I84" s="170">
        <f t="shared" si="24"/>
        <v>921306.34000000008</v>
      </c>
      <c r="J84" s="170">
        <f>VLOOKUP(A84,Apport,MATCH($J$4,'Jan 2020 Apport'!$3:$3,0),FALSE)</f>
        <v>483095.35912466317</v>
      </c>
      <c r="K84" s="170">
        <f>VLOOKUP(A84,Apport,MATCH($K$4,'Jan 2020 Apport'!$3:$3,0),FALSE)</f>
        <v>90142.84</v>
      </c>
      <c r="L84" s="170">
        <f t="shared" si="25"/>
        <v>573238.19912466314</v>
      </c>
      <c r="M84" s="170">
        <f>VLOOKUP(A84,Apport,MATCH($M$4,'Jan 2020 Apport'!$3:$3,0),FALSE)</f>
        <v>315050.78000000003</v>
      </c>
      <c r="N84" s="170">
        <f>VLOOKUP(A84,Apport,MATCH($N$4,'Jan 2020 Apport'!$3:$3,0),FALSE)</f>
        <v>0</v>
      </c>
      <c r="O84" s="170">
        <f>VLOOKUP(A84,Apport,MATCH($O$4,'Jan 2020 Apport'!$3:$3,0),FALSE)</f>
        <v>19267.41</v>
      </c>
      <c r="P84" s="174">
        <f>VLOOKUP(A84,Apport,MATCH($P$4,'Jan 2020 Apport'!$3:$3,0),FALSE)</f>
        <v>626180.98</v>
      </c>
      <c r="Q84" s="174">
        <f>VLOOKUP(A84,Apport,MATCH($Q$4,'Jan 2020 Apport'!$3:$3,0),FALSE)</f>
        <v>454272.252087</v>
      </c>
      <c r="R84">
        <f>VLOOKUP(A84,Apport,MATCH($R$4,'Jan 2020 Apport'!$3:$3,0),FALSE)</f>
        <v>0</v>
      </c>
      <c r="S84">
        <f>VLOOKUP(A84,Apport,MATCH($S$4,'Jan 2020 Apport'!$3:$3,0),FALSE)</f>
        <v>15</v>
      </c>
      <c r="T84">
        <f>VLOOKUP(A84,Apport,MATCH($T$4,'Jan 2020 Apport'!$3:$3,0),FALSE)</f>
        <v>35</v>
      </c>
      <c r="U84" s="185">
        <f>IFERROR(VLOOKUP(A84,Apport,MATCH($U$4,'Jan 2020 Apport'!$3:$3,0),FALSE)/R84,0)</f>
        <v>0</v>
      </c>
      <c r="V84" s="67">
        <f>IFERROR(((VLOOKUP(A84,Apport,MATCH($V$4,'Jan 2020 Apport'!$3:$3,0),FALSE)+VLOOKUP(A84,Apport,MATCH($V$3,'Jan 2020 Apport'!$3:$3,0),FALSE))/(S84+T84)),0)</f>
        <v>8671.4797999999992</v>
      </c>
      <c r="W84" s="67">
        <f t="shared" si="17"/>
        <v>8097.2779781130794</v>
      </c>
      <c r="X84">
        <f>IF(D84=0,0,VLOOKUP(A84,Apport,MATCH($X$4,'Jan 2020 Apport'!$3:$3,0),FALSE))</f>
        <v>4.8578999999999997E-2</v>
      </c>
      <c r="Y84">
        <f>IF(D84=0,0,VLOOKUP(A84,Apport,MATCH($Y$4,'Jan 2020 Apport'!$3:$3,0),FALSE))</f>
        <v>4.0270000000000002E-3</v>
      </c>
      <c r="Z84">
        <f>IF(D84=0,0,VLOOKUP(A84,Apport,MATCH($Z$4,'Jan 2020 Apport'!$3:$3,0),FALSE))</f>
        <v>1.7100000000000001E-2</v>
      </c>
      <c r="AA84" s="114">
        <f>(VLOOKUP(A84,Apport,MATCH($AA$4,'Jan 2020 Apport'!$3:$3,0),FALSE)+VLOOKUP(A84,Apport,MATCH($AA$3,'Jan 2020 Apport'!$3:$3,0),FALSE))*VLOOKUP(A84,Apport,MATCH($AA$2,'Jan 2020 Apport'!$3:$3,0),FALSE)</f>
        <v>65216.05</v>
      </c>
      <c r="AB84" s="114">
        <f>VLOOKUP(A84,Apport,MATCH($AB$4,'Jan 2020 Apport'!$3:$3,0),FALSE)*VLOOKUP(A84,Apport,MATCH($AB$3,'Jan 2020 Apport'!$3:$3,0),FALSE)</f>
        <v>66520</v>
      </c>
      <c r="AC84" s="114">
        <f>VLOOKUP(A84,Apport,MATCH($AC$4,'Jan 2020 Apport'!$3:$3,0),FALSE)</f>
        <v>96805</v>
      </c>
      <c r="AD84" s="114">
        <f>VLOOKUP(A84,Apport,MATCH($AD$4,'Jan 2020 Apport'!$3:$3,0),FALSE)*VLOOKUP(A84,Apport,MATCH($AD$3,'Jan 2020 Apport'!$3:$3,0),FALSE)</f>
        <v>98741</v>
      </c>
      <c r="AE84" s="114">
        <f>VLOOKUP(A84,Apport,MATCH($AE$4,'Jan 2020 Apport'!$3:$3,0),FALSE)</f>
        <v>46784.33</v>
      </c>
      <c r="AF84" s="114">
        <f>VLOOKUP(A84,Apport,MATCH($AF$4,'Jan 2020 Apport'!$3:$3,0),FALSE)*VLOOKUP(A84,Apport,MATCH($AF$3,'Jan 2020 Apport'!$3:$3,0),FALSE)</f>
        <v>47720</v>
      </c>
      <c r="AG84" s="114">
        <f t="shared" si="18"/>
        <v>96970.214719999989</v>
      </c>
      <c r="AH84" s="114">
        <f t="shared" si="19"/>
        <v>136855.76759999999</v>
      </c>
      <c r="AI84" s="114">
        <f t="shared" si="20"/>
        <v>79803.727550000011</v>
      </c>
      <c r="AJ84" s="3">
        <f>VLOOKUP(A84,Apport,MATCH($AJ$4,'Jan 2020 Apport'!$3:$3,0),FALSE)</f>
        <v>844944.95</v>
      </c>
      <c r="AK84" s="3">
        <f>VLOOKUP(A84,Apport,MATCH($AK$4,'Jan 2020 Apport'!$3:$3,0),FALSE)</f>
        <v>13.180999999999999</v>
      </c>
      <c r="AL84" s="170">
        <f t="shared" si="21"/>
        <v>8079492.3891246635</v>
      </c>
      <c r="AM84" s="170">
        <f>VLOOKUP(A84,Apport,MATCH($AM$4,'Jan 2020 Apport'!$3:$3,0),FALSE)</f>
        <v>203452.42</v>
      </c>
      <c r="AN84" s="170">
        <f>VLOOKUP(A84,Apport,MATCH($AN$4,'Jan 2020 Apport'!$3:$3,0),FALSE)</f>
        <v>31780.93</v>
      </c>
      <c r="AO84" s="170">
        <v>4948.32</v>
      </c>
      <c r="AP84" s="170">
        <v>0</v>
      </c>
      <c r="AQ84" s="170">
        <v>190.25</v>
      </c>
      <c r="AR84" s="170">
        <v>6008.68</v>
      </c>
    </row>
    <row r="85" spans="1:44">
      <c r="A85" s="2" t="s">
        <v>1243</v>
      </c>
      <c r="B85" s="2" t="s">
        <v>1244</v>
      </c>
      <c r="C85" s="2" t="s">
        <v>1411</v>
      </c>
      <c r="D85" s="171">
        <f t="shared" si="22"/>
        <v>0</v>
      </c>
      <c r="E85" s="67">
        <f>VLOOKUP(A85,Apport,MATCH($E$2,'Jan 2020 Apport'!$3:$3,0),FALSE)+VLOOKUP(A85,Apport,MATCH($E$3,'Jan 2020 Apport'!$3:$3,0),FALSE)+VLOOKUP(A85,Apport,MATCH($E$4,'Jan 2020 Apport'!$3:$3,0),FALSE)</f>
        <v>0</v>
      </c>
      <c r="F85" s="171">
        <f t="shared" si="23"/>
        <v>0</v>
      </c>
      <c r="G85" s="170">
        <f>VLOOKUP(A85,Apport,MATCH($G$3,'Jan 2020 Apport'!$3:$3,0),FALSE)+VLOOKUP(A85,Apport,MATCH($G$4,'Jan 2020 Apport'!$3:$3,0),FALSE)</f>
        <v>0</v>
      </c>
      <c r="H85" s="170">
        <f>VLOOKUP(A85,Apport,MATCH($H$4,'Jan 2020 Apport'!$3:$3,0),FALSE)</f>
        <v>0</v>
      </c>
      <c r="I85" s="170">
        <f t="shared" si="24"/>
        <v>0</v>
      </c>
      <c r="J85" s="170">
        <f>VLOOKUP(A85,Apport,MATCH($J$4,'Jan 2020 Apport'!$3:$3,0),FALSE)</f>
        <v>0</v>
      </c>
      <c r="K85" s="170">
        <f>VLOOKUP(A85,Apport,MATCH($K$4,'Jan 2020 Apport'!$3:$3,0),FALSE)</f>
        <v>0</v>
      </c>
      <c r="L85" s="170">
        <f t="shared" si="25"/>
        <v>0</v>
      </c>
      <c r="M85" s="170">
        <f>VLOOKUP(A85,Apport,MATCH($M$4,'Jan 2020 Apport'!$3:$3,0),FALSE)</f>
        <v>0</v>
      </c>
      <c r="N85" s="170">
        <f>VLOOKUP(A85,Apport,MATCH($N$4,'Jan 2020 Apport'!$3:$3,0),FALSE)</f>
        <v>0</v>
      </c>
      <c r="O85" s="170">
        <f>VLOOKUP(A85,Apport,MATCH($O$4,'Jan 2020 Apport'!$3:$3,0),FALSE)</f>
        <v>0</v>
      </c>
      <c r="P85" s="174">
        <f>VLOOKUP(A85,Apport,MATCH($P$4,'Jan 2020 Apport'!$3:$3,0),FALSE)</f>
        <v>0</v>
      </c>
      <c r="Q85" s="174">
        <f>VLOOKUP(A85,Apport,MATCH($Q$4,'Jan 2020 Apport'!$3:$3,0),FALSE)</f>
        <v>0</v>
      </c>
      <c r="R85">
        <f>VLOOKUP(A85,Apport,MATCH($R$4,'Jan 2020 Apport'!$3:$3,0),FALSE)</f>
        <v>0</v>
      </c>
      <c r="S85">
        <f>VLOOKUP(A85,Apport,MATCH($S$4,'Jan 2020 Apport'!$3:$3,0),FALSE)</f>
        <v>0</v>
      </c>
      <c r="T85">
        <f>VLOOKUP(A85,Apport,MATCH($T$4,'Jan 2020 Apport'!$3:$3,0),FALSE)</f>
        <v>0</v>
      </c>
      <c r="U85" s="185">
        <f>IFERROR(VLOOKUP(A85,Apport,MATCH($U$4,'Jan 2020 Apport'!$3:$3,0),FALSE)/R85,0)</f>
        <v>0</v>
      </c>
      <c r="V85" s="67">
        <f>IFERROR(((VLOOKUP(A85,Apport,MATCH($V$4,'Jan 2020 Apport'!$3:$3,0),FALSE)+VLOOKUP(A85,Apport,MATCH($V$3,'Jan 2020 Apport'!$3:$3,0),FALSE))/(S85+T85)),0)</f>
        <v>0</v>
      </c>
      <c r="W85" s="67">
        <f t="shared" si="17"/>
        <v>0</v>
      </c>
      <c r="X85">
        <f>IF(D85=0,0,VLOOKUP(A85,Apport,MATCH($X$4,'Jan 2020 Apport'!$3:$3,0),FALSE))</f>
        <v>0</v>
      </c>
      <c r="Y85">
        <f>IF(D85=0,0,VLOOKUP(A85,Apport,MATCH($Y$4,'Jan 2020 Apport'!$3:$3,0),FALSE))</f>
        <v>0</v>
      </c>
      <c r="Z85">
        <f>IF(D85=0,0,VLOOKUP(A85,Apport,MATCH($Z$4,'Jan 2020 Apport'!$3:$3,0),FALSE))</f>
        <v>0</v>
      </c>
      <c r="AA85" s="114">
        <f>(VLOOKUP(A85,Apport,MATCH($AA$4,'Jan 2020 Apport'!$3:$3,0),FALSE)+VLOOKUP(A85,Apport,MATCH($AA$3,'Jan 2020 Apport'!$3:$3,0),FALSE))*VLOOKUP(A85,Apport,MATCH($AA$2,'Jan 2020 Apport'!$3:$3,0),FALSE)</f>
        <v>0</v>
      </c>
      <c r="AB85" s="114">
        <f>VLOOKUP(A85,Apport,MATCH($AB$4,'Jan 2020 Apport'!$3:$3,0),FALSE)*VLOOKUP(A85,Apport,MATCH($AB$3,'Jan 2020 Apport'!$3:$3,0),FALSE)</f>
        <v>0</v>
      </c>
      <c r="AC85" s="114">
        <f>VLOOKUP(A85,Apport,MATCH($AC$4,'Jan 2020 Apport'!$3:$3,0),FALSE)</f>
        <v>0</v>
      </c>
      <c r="AD85" s="114">
        <f>VLOOKUP(A85,Apport,MATCH($AD$4,'Jan 2020 Apport'!$3:$3,0),FALSE)*VLOOKUP(A85,Apport,MATCH($AD$3,'Jan 2020 Apport'!$3:$3,0),FALSE)</f>
        <v>0</v>
      </c>
      <c r="AE85" s="114">
        <f>VLOOKUP(A85,Apport,MATCH($AE$4,'Jan 2020 Apport'!$3:$3,0),FALSE)</f>
        <v>0</v>
      </c>
      <c r="AF85" s="114">
        <f>VLOOKUP(A85,Apport,MATCH($AF$4,'Jan 2020 Apport'!$3:$3,0),FALSE)*VLOOKUP(A85,Apport,MATCH($AF$3,'Jan 2020 Apport'!$3:$3,0),FALSE)</f>
        <v>0</v>
      </c>
      <c r="AG85" s="114">
        <f t="shared" si="18"/>
        <v>0</v>
      </c>
      <c r="AH85" s="114">
        <f t="shared" si="19"/>
        <v>0</v>
      </c>
      <c r="AI85" s="114">
        <f t="shared" si="20"/>
        <v>0</v>
      </c>
      <c r="AJ85" s="3">
        <f>VLOOKUP(A85,Apport,MATCH($AJ$4,'Jan 2020 Apport'!$3:$3,0),FALSE)</f>
        <v>0</v>
      </c>
      <c r="AK85" s="3">
        <f>VLOOKUP(A85,Apport,MATCH($AK$4,'Jan 2020 Apport'!$3:$3,0),FALSE)</f>
        <v>0</v>
      </c>
      <c r="AL85" s="170">
        <f t="shared" si="21"/>
        <v>0</v>
      </c>
      <c r="AM85" s="170">
        <f>VLOOKUP(A85,Apport,MATCH($AM$4,'Jan 2020 Apport'!$3:$3,0),FALSE)</f>
        <v>0</v>
      </c>
      <c r="AN85" s="170">
        <f>VLOOKUP(A85,Apport,MATCH($AN$4,'Jan 2020 Apport'!$3:$3,0),FALSE)</f>
        <v>0</v>
      </c>
      <c r="AO85" s="170">
        <v>0</v>
      </c>
      <c r="AP85" s="170">
        <v>0</v>
      </c>
      <c r="AQ85" s="170">
        <v>0</v>
      </c>
      <c r="AR85" s="170">
        <v>0</v>
      </c>
    </row>
    <row r="86" spans="1:44">
      <c r="A86" s="2" t="s">
        <v>141</v>
      </c>
      <c r="B86" s="2" t="s">
        <v>142</v>
      </c>
      <c r="C86" s="2" t="s">
        <v>1411</v>
      </c>
      <c r="D86" s="171">
        <f t="shared" si="22"/>
        <v>28473138.879999999</v>
      </c>
      <c r="E86" s="67">
        <f>VLOOKUP(A86,Apport,MATCH($E$2,'Jan 2020 Apport'!$3:$3,0),FALSE)+VLOOKUP(A86,Apport,MATCH($E$3,'Jan 2020 Apport'!$3:$3,0),FALSE)+VLOOKUP(A86,Apport,MATCH($E$4,'Jan 2020 Apport'!$3:$3,0),FALSE)</f>
        <v>3163373.6799999997</v>
      </c>
      <c r="F86" s="171">
        <f t="shared" si="23"/>
        <v>25309765.199999999</v>
      </c>
      <c r="G86" s="170">
        <f>VLOOKUP(A86,Apport,MATCH($G$3,'Jan 2020 Apport'!$3:$3,0),FALSE)+VLOOKUP(A86,Apport,MATCH($G$4,'Jan 2020 Apport'!$3:$3,0),FALSE)</f>
        <v>4231202.99</v>
      </c>
      <c r="H86" s="170">
        <f>VLOOKUP(A86,Apport,MATCH($H$4,'Jan 2020 Apport'!$3:$3,0),FALSE)</f>
        <v>173419.63</v>
      </c>
      <c r="I86" s="170">
        <f t="shared" si="24"/>
        <v>4404622.62</v>
      </c>
      <c r="J86" s="170">
        <f>VLOOKUP(A86,Apport,MATCH($J$4,'Jan 2020 Apport'!$3:$3,0),FALSE)</f>
        <v>1173628.9824827786</v>
      </c>
      <c r="K86" s="170">
        <f>VLOOKUP(A86,Apport,MATCH($K$4,'Jan 2020 Apport'!$3:$3,0),FALSE)</f>
        <v>157795.39000000001</v>
      </c>
      <c r="L86" s="170">
        <f t="shared" si="25"/>
        <v>1331424.3724827785</v>
      </c>
      <c r="M86" s="170">
        <f>VLOOKUP(A86,Apport,MATCH($M$4,'Jan 2020 Apport'!$3:$3,0),FALSE)</f>
        <v>1387921.3</v>
      </c>
      <c r="N86" s="170">
        <f>VLOOKUP(A86,Apport,MATCH($N$4,'Jan 2020 Apport'!$3:$3,0),FALSE)</f>
        <v>586797.6</v>
      </c>
      <c r="O86" s="170">
        <f>VLOOKUP(A86,Apport,MATCH($O$4,'Jan 2020 Apport'!$3:$3,0),FALSE)</f>
        <v>91758.66</v>
      </c>
      <c r="P86" s="174">
        <f>VLOOKUP(A86,Apport,MATCH($P$4,'Jan 2020 Apport'!$3:$3,0),FALSE)</f>
        <v>3380144.3</v>
      </c>
      <c r="Q86" s="174">
        <f>VLOOKUP(A86,Apport,MATCH($Q$4,'Jan 2020 Apport'!$3:$3,0),FALSE)</f>
        <v>2454500.5440570004</v>
      </c>
      <c r="R86">
        <f>VLOOKUP(A86,Apport,MATCH($R$4,'Jan 2020 Apport'!$3:$3,0),FALSE)</f>
        <v>47.5</v>
      </c>
      <c r="S86">
        <f>VLOOKUP(A86,Apport,MATCH($S$4,'Jan 2020 Apport'!$3:$3,0),FALSE)</f>
        <v>67.5</v>
      </c>
      <c r="T86">
        <f>VLOOKUP(A86,Apport,MATCH($T$4,'Jan 2020 Apport'!$3:$3,0),FALSE)</f>
        <v>245</v>
      </c>
      <c r="U86" s="185">
        <f>IFERROR(VLOOKUP(A86,Apport,MATCH($U$4,'Jan 2020 Apport'!$3:$3,0),FALSE)/R86,0)</f>
        <v>9537.2772631578937</v>
      </c>
      <c r="V86" s="67">
        <f>IFERROR(((VLOOKUP(A86,Apport,MATCH($V$4,'Jan 2020 Apport'!$3:$3,0),FALSE)+VLOOKUP(A86,Apport,MATCH($V$3,'Jan 2020 Apport'!$3:$3,0),FALSE))/(S86+T86)),0)</f>
        <v>8673.1296320000001</v>
      </c>
      <c r="W86" s="67">
        <f t="shared" si="17"/>
        <v>8097.2779781130794</v>
      </c>
      <c r="X86">
        <f>IF(D86=0,0,VLOOKUP(A86,Apport,MATCH($X$4,'Jan 2020 Apport'!$3:$3,0),FALSE))</f>
        <v>4.8578999999999997E-2</v>
      </c>
      <c r="Y86">
        <f>IF(D86=0,0,VLOOKUP(A86,Apport,MATCH($Y$4,'Jan 2020 Apport'!$3:$3,0),FALSE))</f>
        <v>4.0270000000000002E-3</v>
      </c>
      <c r="Z86">
        <f>IF(D86=0,0,VLOOKUP(A86,Apport,MATCH($Z$4,'Jan 2020 Apport'!$3:$3,0),FALSE))</f>
        <v>1.7100000000000001E-2</v>
      </c>
      <c r="AA86" s="114">
        <f>(VLOOKUP(A86,Apport,MATCH($AA$4,'Jan 2020 Apport'!$3:$3,0),FALSE)+VLOOKUP(A86,Apport,MATCH($AA$3,'Jan 2020 Apport'!$3:$3,0),FALSE))*VLOOKUP(A86,Apport,MATCH($AA$2,'Jan 2020 Apport'!$3:$3,0),FALSE)</f>
        <v>65216.05</v>
      </c>
      <c r="AB86" s="114">
        <f>VLOOKUP(A86,Apport,MATCH($AB$4,'Jan 2020 Apport'!$3:$3,0),FALSE)*VLOOKUP(A86,Apport,MATCH($AB$3,'Jan 2020 Apport'!$3:$3,0),FALSE)</f>
        <v>66520</v>
      </c>
      <c r="AC86" s="114">
        <f>VLOOKUP(A86,Apport,MATCH($AC$4,'Jan 2020 Apport'!$3:$3,0),FALSE)</f>
        <v>96805</v>
      </c>
      <c r="AD86" s="114">
        <f>VLOOKUP(A86,Apport,MATCH($AD$4,'Jan 2020 Apport'!$3:$3,0),FALSE)*VLOOKUP(A86,Apport,MATCH($AD$3,'Jan 2020 Apport'!$3:$3,0),FALSE)</f>
        <v>98741</v>
      </c>
      <c r="AE86" s="114">
        <f>VLOOKUP(A86,Apport,MATCH($AE$4,'Jan 2020 Apport'!$3:$3,0),FALSE)</f>
        <v>46784.33</v>
      </c>
      <c r="AF86" s="114">
        <f>VLOOKUP(A86,Apport,MATCH($AF$4,'Jan 2020 Apport'!$3:$3,0),FALSE)*VLOOKUP(A86,Apport,MATCH($AF$3,'Jan 2020 Apport'!$3:$3,0),FALSE)</f>
        <v>47720</v>
      </c>
      <c r="AG86" s="114">
        <f t="shared" si="18"/>
        <v>96970.214719999989</v>
      </c>
      <c r="AH86" s="114">
        <f t="shared" si="19"/>
        <v>136855.76759999999</v>
      </c>
      <c r="AI86" s="114">
        <f t="shared" si="20"/>
        <v>79803.727550000011</v>
      </c>
      <c r="AJ86" s="3">
        <f>VLOOKUP(A86,Apport,MATCH($AJ$4,'Jan 2020 Apport'!$3:$3,0),FALSE)</f>
        <v>3894363.73</v>
      </c>
      <c r="AK86" s="3">
        <f>VLOOKUP(A86,Apport,MATCH($AK$4,'Jan 2020 Apport'!$3:$3,0),FALSE)</f>
        <v>63.593000000000004</v>
      </c>
      <c r="AL86" s="170">
        <f t="shared" si="21"/>
        <v>36979178.552482784</v>
      </c>
      <c r="AM86" s="170">
        <f>VLOOKUP(A86,Apport,MATCH($AM$4,'Jan 2020 Apport'!$3:$3,0),FALSE)</f>
        <v>861310.51</v>
      </c>
      <c r="AN86" s="170">
        <f>VLOOKUP(A86,Apport,MATCH($AN$4,'Jan 2020 Apport'!$3:$3,0),FALSE)</f>
        <v>144023.23000000001</v>
      </c>
      <c r="AO86" s="170">
        <v>21463.71</v>
      </c>
      <c r="AP86" s="170">
        <v>5887.75</v>
      </c>
      <c r="AQ86" s="170">
        <v>872.06</v>
      </c>
      <c r="AR86" s="170">
        <v>31356.29</v>
      </c>
    </row>
    <row r="87" spans="1:44">
      <c r="A87" s="2" t="s">
        <v>143</v>
      </c>
      <c r="B87" s="2" t="s">
        <v>144</v>
      </c>
      <c r="C87" s="2" t="s">
        <v>1411</v>
      </c>
      <c r="D87" s="171">
        <f t="shared" si="22"/>
        <v>13841473.869999999</v>
      </c>
      <c r="E87" s="67">
        <f>VLOOKUP(A87,Apport,MATCH($E$2,'Jan 2020 Apport'!$3:$3,0),FALSE)+VLOOKUP(A87,Apport,MATCH($E$3,'Jan 2020 Apport'!$3:$3,0),FALSE)+VLOOKUP(A87,Apport,MATCH($E$4,'Jan 2020 Apport'!$3:$3,0),FALSE)</f>
        <v>1014758.05</v>
      </c>
      <c r="F87" s="171">
        <f t="shared" si="23"/>
        <v>12826715.819999998</v>
      </c>
      <c r="G87" s="170">
        <f>VLOOKUP(A87,Apport,MATCH($G$3,'Jan 2020 Apport'!$3:$3,0),FALSE)+VLOOKUP(A87,Apport,MATCH($G$4,'Jan 2020 Apport'!$3:$3,0),FALSE)</f>
        <v>2033355.8399999999</v>
      </c>
      <c r="H87" s="170">
        <f>VLOOKUP(A87,Apport,MATCH($H$4,'Jan 2020 Apport'!$3:$3,0),FALSE)</f>
        <v>87008</v>
      </c>
      <c r="I87" s="170">
        <f t="shared" si="24"/>
        <v>2120363.84</v>
      </c>
      <c r="J87" s="170">
        <f>VLOOKUP(A87,Apport,MATCH($J$4,'Jan 2020 Apport'!$3:$3,0),FALSE)</f>
        <v>1081607.7608723745</v>
      </c>
      <c r="K87" s="170">
        <f>VLOOKUP(A87,Apport,MATCH($K$4,'Jan 2020 Apport'!$3:$3,0),FALSE)</f>
        <v>93727.11</v>
      </c>
      <c r="L87" s="170">
        <f t="shared" si="25"/>
        <v>1175334.8708723746</v>
      </c>
      <c r="M87" s="170">
        <f>VLOOKUP(A87,Apport,MATCH($M$4,'Jan 2020 Apport'!$3:$3,0),FALSE)</f>
        <v>631627.69999999995</v>
      </c>
      <c r="N87" s="170">
        <f>VLOOKUP(A87,Apport,MATCH($N$4,'Jan 2020 Apport'!$3:$3,0),FALSE)</f>
        <v>0</v>
      </c>
      <c r="O87" s="170">
        <f>VLOOKUP(A87,Apport,MATCH($O$4,'Jan 2020 Apport'!$3:$3,0),FALSE)</f>
        <v>44639.34</v>
      </c>
      <c r="P87" s="174">
        <f>VLOOKUP(A87,Apport,MATCH($P$4,'Jan 2020 Apport'!$3:$3,0),FALSE)</f>
        <v>1699797.0499999998</v>
      </c>
      <c r="Q87" s="174">
        <f>VLOOKUP(A87,Apport,MATCH($Q$4,'Jan 2020 Apport'!$3:$3,0),FALSE)</f>
        <v>1269372.7053878999</v>
      </c>
      <c r="R87">
        <f>VLOOKUP(A87,Apport,MATCH($R$4,'Jan 2020 Apport'!$3:$3,0),FALSE)</f>
        <v>0</v>
      </c>
      <c r="S87">
        <f>VLOOKUP(A87,Apport,MATCH($S$4,'Jan 2020 Apport'!$3:$3,0),FALSE)</f>
        <v>7</v>
      </c>
      <c r="T87">
        <f>VLOOKUP(A87,Apport,MATCH($T$4,'Jan 2020 Apport'!$3:$3,0),FALSE)</f>
        <v>110</v>
      </c>
      <c r="U87" s="185">
        <f>IFERROR(VLOOKUP(A87,Apport,MATCH($U$4,'Jan 2020 Apport'!$3:$3,0),FALSE)/R87,0)</f>
        <v>0</v>
      </c>
      <c r="V87" s="67">
        <f>IFERROR(((VLOOKUP(A87,Apport,MATCH($V$4,'Jan 2020 Apport'!$3:$3,0),FALSE)+VLOOKUP(A87,Apport,MATCH($V$3,'Jan 2020 Apport'!$3:$3,0),FALSE))/(S87+T87)),0)</f>
        <v>8673.1457264957262</v>
      </c>
      <c r="W87" s="67">
        <f t="shared" si="17"/>
        <v>8097.2779781130794</v>
      </c>
      <c r="X87">
        <f>IF(D87=0,0,VLOOKUP(A87,Apport,MATCH($X$4,'Jan 2020 Apport'!$3:$3,0),FALSE))</f>
        <v>4.8578999999999997E-2</v>
      </c>
      <c r="Y87">
        <f>IF(D87=0,0,VLOOKUP(A87,Apport,MATCH($Y$4,'Jan 2020 Apport'!$3:$3,0),FALSE))</f>
        <v>4.0270000000000002E-3</v>
      </c>
      <c r="Z87">
        <f>IF(D87=0,0,VLOOKUP(A87,Apport,MATCH($Z$4,'Jan 2020 Apport'!$3:$3,0),FALSE))</f>
        <v>1.7100000000000001E-2</v>
      </c>
      <c r="AA87" s="114">
        <f>(VLOOKUP(A87,Apport,MATCH($AA$4,'Jan 2020 Apport'!$3:$3,0),FALSE)+VLOOKUP(A87,Apport,MATCH($AA$3,'Jan 2020 Apport'!$3:$3,0),FALSE))*VLOOKUP(A87,Apport,MATCH($AA$2,'Jan 2020 Apport'!$3:$3,0),FALSE)</f>
        <v>65216.05</v>
      </c>
      <c r="AB87" s="114">
        <f>VLOOKUP(A87,Apport,MATCH($AB$4,'Jan 2020 Apport'!$3:$3,0),FALSE)*VLOOKUP(A87,Apport,MATCH($AB$3,'Jan 2020 Apport'!$3:$3,0),FALSE)</f>
        <v>66520</v>
      </c>
      <c r="AC87" s="114">
        <f>VLOOKUP(A87,Apport,MATCH($AC$4,'Jan 2020 Apport'!$3:$3,0),FALSE)</f>
        <v>96805</v>
      </c>
      <c r="AD87" s="114">
        <f>VLOOKUP(A87,Apport,MATCH($AD$4,'Jan 2020 Apport'!$3:$3,0),FALSE)*VLOOKUP(A87,Apport,MATCH($AD$3,'Jan 2020 Apport'!$3:$3,0),FALSE)</f>
        <v>98741</v>
      </c>
      <c r="AE87" s="114">
        <f>VLOOKUP(A87,Apport,MATCH($AE$4,'Jan 2020 Apport'!$3:$3,0),FALSE)</f>
        <v>46784.33</v>
      </c>
      <c r="AF87" s="114">
        <f>VLOOKUP(A87,Apport,MATCH($AF$4,'Jan 2020 Apport'!$3:$3,0),FALSE)*VLOOKUP(A87,Apport,MATCH($AF$3,'Jan 2020 Apport'!$3:$3,0),FALSE)</f>
        <v>47720</v>
      </c>
      <c r="AG87" s="114">
        <f t="shared" si="18"/>
        <v>96970.214719999989</v>
      </c>
      <c r="AH87" s="114">
        <f t="shared" si="19"/>
        <v>136855.76759999999</v>
      </c>
      <c r="AI87" s="114">
        <f t="shared" si="20"/>
        <v>79803.727550000011</v>
      </c>
      <c r="AJ87" s="3">
        <f>VLOOKUP(A87,Apport,MATCH($AJ$4,'Jan 2020 Apport'!$3:$3,0),FALSE)</f>
        <v>1895811.64</v>
      </c>
      <c r="AK87" s="3">
        <f>VLOOKUP(A87,Apport,MATCH($AK$4,'Jan 2020 Apport'!$3:$3,0),FALSE)</f>
        <v>32.067999999999998</v>
      </c>
      <c r="AL87" s="170">
        <f t="shared" si="21"/>
        <v>18177170.460872374</v>
      </c>
      <c r="AM87" s="170">
        <f>VLOOKUP(A87,Apport,MATCH($AM$4,'Jan 2020 Apport'!$3:$3,0),FALSE)</f>
        <v>457457.95</v>
      </c>
      <c r="AN87" s="170">
        <f>VLOOKUP(A87,Apport,MATCH($AN$4,'Jan 2020 Apport'!$3:$3,0),FALSE)</f>
        <v>70662.11</v>
      </c>
      <c r="AO87" s="170">
        <v>10396.41</v>
      </c>
      <c r="AP87" s="170">
        <v>1283.51</v>
      </c>
      <c r="AQ87" s="170">
        <v>420.55</v>
      </c>
      <c r="AR87" s="170">
        <v>14296.55</v>
      </c>
    </row>
    <row r="88" spans="1:44">
      <c r="A88" s="2" t="s">
        <v>145</v>
      </c>
      <c r="B88" s="2" t="s">
        <v>146</v>
      </c>
      <c r="C88" s="2" t="s">
        <v>1411</v>
      </c>
      <c r="D88" s="171">
        <f t="shared" si="22"/>
        <v>6269768.6100000003</v>
      </c>
      <c r="E88" s="67">
        <f>VLOOKUP(A88,Apport,MATCH($E$2,'Jan 2020 Apport'!$3:$3,0),FALSE)+VLOOKUP(A88,Apport,MATCH($E$3,'Jan 2020 Apport'!$3:$3,0),FALSE)+VLOOKUP(A88,Apport,MATCH($E$4,'Jan 2020 Apport'!$3:$3,0),FALSE)</f>
        <v>0</v>
      </c>
      <c r="F88" s="171">
        <f t="shared" si="23"/>
        <v>6269768.6100000003</v>
      </c>
      <c r="G88" s="170">
        <f>VLOOKUP(A88,Apport,MATCH($G$3,'Jan 2020 Apport'!$3:$3,0),FALSE)+VLOOKUP(A88,Apport,MATCH($G$4,'Jan 2020 Apport'!$3:$3,0),FALSE)</f>
        <v>892774.11</v>
      </c>
      <c r="H88" s="170">
        <f>VLOOKUP(A88,Apport,MATCH($H$4,'Jan 2020 Apport'!$3:$3,0),FALSE)</f>
        <v>19388.72</v>
      </c>
      <c r="I88" s="170">
        <f t="shared" si="24"/>
        <v>912162.83</v>
      </c>
      <c r="J88" s="170">
        <f>VLOOKUP(A88,Apport,MATCH($J$4,'Jan 2020 Apport'!$3:$3,0),FALSE)</f>
        <v>593198.63221380615</v>
      </c>
      <c r="K88" s="170">
        <f>VLOOKUP(A88,Apport,MATCH($K$4,'Jan 2020 Apport'!$3:$3,0),FALSE)</f>
        <v>56808.89</v>
      </c>
      <c r="L88" s="170">
        <f t="shared" si="25"/>
        <v>650007.52221380617</v>
      </c>
      <c r="M88" s="170">
        <f>VLOOKUP(A88,Apport,MATCH($M$4,'Jan 2020 Apport'!$3:$3,0),FALSE)</f>
        <v>305035.55</v>
      </c>
      <c r="N88" s="170">
        <f>VLOOKUP(A88,Apport,MATCH($N$4,'Jan 2020 Apport'!$3:$3,0),FALSE)</f>
        <v>0</v>
      </c>
      <c r="O88" s="170">
        <f>VLOOKUP(A88,Apport,MATCH($O$4,'Jan 2020 Apport'!$3:$3,0),FALSE)</f>
        <v>19076.64</v>
      </c>
      <c r="P88" s="174">
        <f>VLOOKUP(A88,Apport,MATCH($P$4,'Jan 2020 Apport'!$3:$3,0),FALSE)</f>
        <v>0</v>
      </c>
      <c r="Q88" s="174">
        <f>VLOOKUP(A88,Apport,MATCH($Q$4,'Jan 2020 Apport'!$3:$3,0),FALSE)</f>
        <v>1755614.3250540001</v>
      </c>
      <c r="R88">
        <f>VLOOKUP(A88,Apport,MATCH($R$4,'Jan 2020 Apport'!$3:$3,0),FALSE)</f>
        <v>0</v>
      </c>
      <c r="S88">
        <f>VLOOKUP(A88,Apport,MATCH($S$4,'Jan 2020 Apport'!$3:$3,0),FALSE)</f>
        <v>0</v>
      </c>
      <c r="T88">
        <f>VLOOKUP(A88,Apport,MATCH($T$4,'Jan 2020 Apport'!$3:$3,0),FALSE)</f>
        <v>0</v>
      </c>
      <c r="U88" s="185">
        <f>IFERROR(VLOOKUP(A88,Apport,MATCH($U$4,'Jan 2020 Apport'!$3:$3,0),FALSE)/R88,0)</f>
        <v>0</v>
      </c>
      <c r="V88" s="67">
        <f>IFERROR(((VLOOKUP(A88,Apport,MATCH($V$4,'Jan 2020 Apport'!$3:$3,0),FALSE)+VLOOKUP(A88,Apport,MATCH($V$3,'Jan 2020 Apport'!$3:$3,0),FALSE))/(S88+T88)),0)</f>
        <v>0</v>
      </c>
      <c r="W88" s="67">
        <f t="shared" si="17"/>
        <v>8097.2779781130794</v>
      </c>
      <c r="X88">
        <f>IF(D88=0,0,VLOOKUP(A88,Apport,MATCH($X$4,'Jan 2020 Apport'!$3:$3,0),FALSE))</f>
        <v>4.8578999999999997E-2</v>
      </c>
      <c r="Y88">
        <f>IF(D88=0,0,VLOOKUP(A88,Apport,MATCH($Y$4,'Jan 2020 Apport'!$3:$3,0),FALSE))</f>
        <v>4.0270000000000002E-3</v>
      </c>
      <c r="Z88">
        <f>IF(D88=0,0,VLOOKUP(A88,Apport,MATCH($Z$4,'Jan 2020 Apport'!$3:$3,0),FALSE))</f>
        <v>1.7100000000000001E-2</v>
      </c>
      <c r="AA88" s="114">
        <f>(VLOOKUP(A88,Apport,MATCH($AA$4,'Jan 2020 Apport'!$3:$3,0),FALSE)+VLOOKUP(A88,Apport,MATCH($AA$3,'Jan 2020 Apport'!$3:$3,0),FALSE))*VLOOKUP(A88,Apport,MATCH($AA$2,'Jan 2020 Apport'!$3:$3,0),FALSE)</f>
        <v>65216.05</v>
      </c>
      <c r="AB88" s="114">
        <f>VLOOKUP(A88,Apport,MATCH($AB$4,'Jan 2020 Apport'!$3:$3,0),FALSE)*VLOOKUP(A88,Apport,MATCH($AB$3,'Jan 2020 Apport'!$3:$3,0),FALSE)</f>
        <v>66520</v>
      </c>
      <c r="AC88" s="114">
        <f>VLOOKUP(A88,Apport,MATCH($AC$4,'Jan 2020 Apport'!$3:$3,0),FALSE)</f>
        <v>96805</v>
      </c>
      <c r="AD88" s="114">
        <f>VLOOKUP(A88,Apport,MATCH($AD$4,'Jan 2020 Apport'!$3:$3,0),FALSE)*VLOOKUP(A88,Apport,MATCH($AD$3,'Jan 2020 Apport'!$3:$3,0),FALSE)</f>
        <v>98741</v>
      </c>
      <c r="AE88" s="114">
        <f>VLOOKUP(A88,Apport,MATCH($AE$4,'Jan 2020 Apport'!$3:$3,0),FALSE)</f>
        <v>46784.33</v>
      </c>
      <c r="AF88" s="114">
        <f>VLOOKUP(A88,Apport,MATCH($AF$4,'Jan 2020 Apport'!$3:$3,0),FALSE)*VLOOKUP(A88,Apport,MATCH($AF$3,'Jan 2020 Apport'!$3:$3,0),FALSE)</f>
        <v>47720</v>
      </c>
      <c r="AG88" s="114">
        <f t="shared" si="18"/>
        <v>96970.214719999989</v>
      </c>
      <c r="AH88" s="114">
        <f t="shared" si="19"/>
        <v>136855.76759999999</v>
      </c>
      <c r="AI88" s="114">
        <f t="shared" si="20"/>
        <v>79803.727550000011</v>
      </c>
      <c r="AJ88" s="3">
        <f>VLOOKUP(A88,Apport,MATCH($AJ$4,'Jan 2020 Apport'!$3:$3,0),FALSE)</f>
        <v>932259.35</v>
      </c>
      <c r="AK88" s="3">
        <f>VLOOKUP(A88,Apport,MATCH($AK$4,'Jan 2020 Apport'!$3:$3,0),FALSE)</f>
        <v>14.471</v>
      </c>
      <c r="AL88" s="170">
        <f t="shared" si="21"/>
        <v>8294587.1122138053</v>
      </c>
      <c r="AM88" s="170">
        <f>VLOOKUP(A88,Apport,MATCH($AM$4,'Jan 2020 Apport'!$3:$3,0),FALSE)</f>
        <v>195344.85</v>
      </c>
      <c r="AN88" s="170">
        <f>VLOOKUP(A88,Apport,MATCH($AN$4,'Jan 2020 Apport'!$3:$3,0),FALSE)</f>
        <v>35873.589999999997</v>
      </c>
      <c r="AO88" s="170">
        <v>4775.38</v>
      </c>
      <c r="AP88" s="170">
        <v>282.18</v>
      </c>
      <c r="AQ88" s="170">
        <v>184.79</v>
      </c>
      <c r="AR88" s="170">
        <v>6187.17</v>
      </c>
    </row>
    <row r="89" spans="1:44">
      <c r="A89" s="2" t="s">
        <v>147</v>
      </c>
      <c r="B89" s="2" t="s">
        <v>148</v>
      </c>
      <c r="C89" s="2" t="s">
        <v>1411</v>
      </c>
      <c r="D89" s="171">
        <f t="shared" si="22"/>
        <v>2549146.35</v>
      </c>
      <c r="E89" s="67">
        <f>VLOOKUP(A89,Apport,MATCH($E$2,'Jan 2020 Apport'!$3:$3,0),FALSE)+VLOOKUP(A89,Apport,MATCH($E$3,'Jan 2020 Apport'!$3:$3,0),FALSE)+VLOOKUP(A89,Apport,MATCH($E$4,'Jan 2020 Apport'!$3:$3,0),FALSE)</f>
        <v>0</v>
      </c>
      <c r="F89" s="171">
        <f t="shared" si="23"/>
        <v>2549146.35</v>
      </c>
      <c r="G89" s="170">
        <f>VLOOKUP(A89,Apport,MATCH($G$3,'Jan 2020 Apport'!$3:$3,0),FALSE)+VLOOKUP(A89,Apport,MATCH($G$4,'Jan 2020 Apport'!$3:$3,0),FALSE)</f>
        <v>443747.45999999996</v>
      </c>
      <c r="H89" s="170">
        <f>VLOOKUP(A89,Apport,MATCH($H$4,'Jan 2020 Apport'!$3:$3,0),FALSE)</f>
        <v>20428.669999999998</v>
      </c>
      <c r="I89" s="170">
        <f t="shared" si="24"/>
        <v>464176.12999999995</v>
      </c>
      <c r="J89" s="170">
        <f>VLOOKUP(A89,Apport,MATCH($J$4,'Jan 2020 Apport'!$3:$3,0),FALSE)</f>
        <v>213596.02504661816</v>
      </c>
      <c r="K89" s="170">
        <f>VLOOKUP(A89,Apport,MATCH($K$4,'Jan 2020 Apport'!$3:$3,0),FALSE)</f>
        <v>27085.439999999999</v>
      </c>
      <c r="L89" s="170">
        <f t="shared" si="25"/>
        <v>240681.46504661816</v>
      </c>
      <c r="M89" s="170">
        <f>VLOOKUP(A89,Apport,MATCH($M$4,'Jan 2020 Apport'!$3:$3,0),FALSE)</f>
        <v>110930.69</v>
      </c>
      <c r="N89" s="170">
        <f>VLOOKUP(A89,Apport,MATCH($N$4,'Jan 2020 Apport'!$3:$3,0),FALSE)</f>
        <v>0</v>
      </c>
      <c r="O89" s="170">
        <f>VLOOKUP(A89,Apport,MATCH($O$4,'Jan 2020 Apport'!$3:$3,0),FALSE)</f>
        <v>7916.82</v>
      </c>
      <c r="P89" s="174">
        <f>VLOOKUP(A89,Apport,MATCH($P$4,'Jan 2020 Apport'!$3:$3,0),FALSE)</f>
        <v>307336.16000000003</v>
      </c>
      <c r="Q89" s="174">
        <f>VLOOKUP(A89,Apport,MATCH($Q$4,'Jan 2020 Apport'!$3:$3,0),FALSE)</f>
        <v>464030.33835810004</v>
      </c>
      <c r="R89">
        <f>VLOOKUP(A89,Apport,MATCH($R$4,'Jan 2020 Apport'!$3:$3,0),FALSE)</f>
        <v>0</v>
      </c>
      <c r="S89">
        <f>VLOOKUP(A89,Apport,MATCH($S$4,'Jan 2020 Apport'!$3:$3,0),FALSE)</f>
        <v>0</v>
      </c>
      <c r="T89">
        <f>VLOOKUP(A89,Apport,MATCH($T$4,'Jan 2020 Apport'!$3:$3,0),FALSE)</f>
        <v>0</v>
      </c>
      <c r="U89" s="185">
        <f>IFERROR(VLOOKUP(A89,Apport,MATCH($U$4,'Jan 2020 Apport'!$3:$3,0),FALSE)/R89,0)</f>
        <v>0</v>
      </c>
      <c r="V89" s="67">
        <f>IFERROR(((VLOOKUP(A89,Apport,MATCH($V$4,'Jan 2020 Apport'!$3:$3,0),FALSE)+VLOOKUP(A89,Apport,MATCH($V$3,'Jan 2020 Apport'!$3:$3,0),FALSE))/(S89+T89)),0)</f>
        <v>0</v>
      </c>
      <c r="W89" s="67">
        <f t="shared" si="17"/>
        <v>8097.2779781130794</v>
      </c>
      <c r="X89">
        <f>IF(D89=0,0,VLOOKUP(A89,Apport,MATCH($X$4,'Jan 2020 Apport'!$3:$3,0),FALSE))</f>
        <v>4.8578999999999997E-2</v>
      </c>
      <c r="Y89">
        <f>IF(D89=0,0,VLOOKUP(A89,Apport,MATCH($Y$4,'Jan 2020 Apport'!$3:$3,0),FALSE))</f>
        <v>4.0270000000000002E-3</v>
      </c>
      <c r="Z89">
        <f>IF(D89=0,0,VLOOKUP(A89,Apport,MATCH($Z$4,'Jan 2020 Apport'!$3:$3,0),FALSE))</f>
        <v>1.7100000000000001E-2</v>
      </c>
      <c r="AA89" s="114">
        <f>(VLOOKUP(A89,Apport,MATCH($AA$4,'Jan 2020 Apport'!$3:$3,0),FALSE)+VLOOKUP(A89,Apport,MATCH($AA$3,'Jan 2020 Apport'!$3:$3,0),FALSE))*VLOOKUP(A89,Apport,MATCH($AA$2,'Jan 2020 Apport'!$3:$3,0),FALSE)</f>
        <v>65216.05</v>
      </c>
      <c r="AB89" s="114">
        <f>VLOOKUP(A89,Apport,MATCH($AB$4,'Jan 2020 Apport'!$3:$3,0),FALSE)*VLOOKUP(A89,Apport,MATCH($AB$3,'Jan 2020 Apport'!$3:$3,0),FALSE)</f>
        <v>66520</v>
      </c>
      <c r="AC89" s="114">
        <f>VLOOKUP(A89,Apport,MATCH($AC$4,'Jan 2020 Apport'!$3:$3,0),FALSE)</f>
        <v>96805</v>
      </c>
      <c r="AD89" s="114">
        <f>VLOOKUP(A89,Apport,MATCH($AD$4,'Jan 2020 Apport'!$3:$3,0),FALSE)*VLOOKUP(A89,Apport,MATCH($AD$3,'Jan 2020 Apport'!$3:$3,0),FALSE)</f>
        <v>98741</v>
      </c>
      <c r="AE89" s="114">
        <f>VLOOKUP(A89,Apport,MATCH($AE$4,'Jan 2020 Apport'!$3:$3,0),FALSE)</f>
        <v>46784.33</v>
      </c>
      <c r="AF89" s="114">
        <f>VLOOKUP(A89,Apport,MATCH($AF$4,'Jan 2020 Apport'!$3:$3,0),FALSE)*VLOOKUP(A89,Apport,MATCH($AF$3,'Jan 2020 Apport'!$3:$3,0),FALSE)</f>
        <v>47720</v>
      </c>
      <c r="AG89" s="114">
        <f t="shared" si="18"/>
        <v>96970.214719999989</v>
      </c>
      <c r="AH89" s="114">
        <f t="shared" si="19"/>
        <v>136855.76759999999</v>
      </c>
      <c r="AI89" s="114">
        <f t="shared" si="20"/>
        <v>79803.727550000011</v>
      </c>
      <c r="AJ89" s="3">
        <f>VLOOKUP(A89,Apport,MATCH($AJ$4,'Jan 2020 Apport'!$3:$3,0),FALSE)</f>
        <v>371136.92</v>
      </c>
      <c r="AK89" s="3">
        <f>VLOOKUP(A89,Apport,MATCH($AK$4,'Jan 2020 Apport'!$3:$3,0),FALSE)</f>
        <v>10.395</v>
      </c>
      <c r="AL89" s="170">
        <f t="shared" si="21"/>
        <v>3429417.1050466178</v>
      </c>
      <c r="AM89" s="170">
        <f>VLOOKUP(A89,Apport,MATCH($AM$4,'Jan 2020 Apport'!$3:$3,0),FALSE)</f>
        <v>83651.09</v>
      </c>
      <c r="AN89" s="170">
        <f>VLOOKUP(A89,Apport,MATCH($AN$4,'Jan 2020 Apport'!$3:$3,0),FALSE)</f>
        <v>15532.26</v>
      </c>
      <c r="AO89" s="170">
        <v>1856.9900000000002</v>
      </c>
      <c r="AP89" s="170">
        <v>0</v>
      </c>
      <c r="AQ89" s="170">
        <v>83.75</v>
      </c>
      <c r="AR89" s="170">
        <v>3513.87</v>
      </c>
    </row>
    <row r="90" spans="1:44">
      <c r="A90" s="2" t="s">
        <v>149</v>
      </c>
      <c r="B90" s="2" t="s">
        <v>150</v>
      </c>
      <c r="C90" s="2" t="s">
        <v>1411</v>
      </c>
      <c r="D90" s="171">
        <f t="shared" si="22"/>
        <v>12013942.789999999</v>
      </c>
      <c r="E90" s="67">
        <f>VLOOKUP(A90,Apport,MATCH($E$2,'Jan 2020 Apport'!$3:$3,0),FALSE)+VLOOKUP(A90,Apport,MATCH($E$3,'Jan 2020 Apport'!$3:$3,0),FALSE)+VLOOKUP(A90,Apport,MATCH($E$4,'Jan 2020 Apport'!$3:$3,0),FALSE)</f>
        <v>929982.26</v>
      </c>
      <c r="F90" s="171">
        <f t="shared" si="23"/>
        <v>11083960.529999999</v>
      </c>
      <c r="G90" s="170">
        <f>VLOOKUP(A90,Apport,MATCH($G$3,'Jan 2020 Apport'!$3:$3,0),FALSE)+VLOOKUP(A90,Apport,MATCH($G$4,'Jan 2020 Apport'!$3:$3,0),FALSE)</f>
        <v>1852082.3</v>
      </c>
      <c r="H90" s="170">
        <f>VLOOKUP(A90,Apport,MATCH($H$4,'Jan 2020 Apport'!$3:$3,0),FALSE)</f>
        <v>78777.119999999995</v>
      </c>
      <c r="I90" s="170">
        <f t="shared" si="24"/>
        <v>1930859.42</v>
      </c>
      <c r="J90" s="170">
        <f>VLOOKUP(A90,Apport,MATCH($J$4,'Jan 2020 Apport'!$3:$3,0),FALSE)</f>
        <v>596558.30660274765</v>
      </c>
      <c r="K90" s="170">
        <f>VLOOKUP(A90,Apport,MATCH($K$4,'Jan 2020 Apport'!$3:$3,0),FALSE)</f>
        <v>70521.710000000006</v>
      </c>
      <c r="L90" s="170">
        <f t="shared" si="25"/>
        <v>667080.01660274761</v>
      </c>
      <c r="M90" s="170">
        <f>VLOOKUP(A90,Apport,MATCH($M$4,'Jan 2020 Apport'!$3:$3,0),FALSE)</f>
        <v>320172.02</v>
      </c>
      <c r="N90" s="170">
        <f>VLOOKUP(A90,Apport,MATCH($N$4,'Jan 2020 Apport'!$3:$3,0),FALSE)</f>
        <v>30793.360000000001</v>
      </c>
      <c r="O90" s="170">
        <f>VLOOKUP(A90,Apport,MATCH($O$4,'Jan 2020 Apport'!$3:$3,0),FALSE)</f>
        <v>39478.67</v>
      </c>
      <c r="P90" s="174">
        <f>VLOOKUP(A90,Apport,MATCH($P$4,'Jan 2020 Apport'!$3:$3,0),FALSE)</f>
        <v>1181150.79</v>
      </c>
      <c r="Q90" s="174">
        <f>VLOOKUP(A90,Apport,MATCH($Q$4,'Jan 2020 Apport'!$3:$3,0),FALSE)</f>
        <v>1424769.806112</v>
      </c>
      <c r="R90">
        <f>VLOOKUP(A90,Apport,MATCH($R$4,'Jan 2020 Apport'!$3:$3,0),FALSE)</f>
        <v>0</v>
      </c>
      <c r="S90">
        <f>VLOOKUP(A90,Apport,MATCH($S$4,'Jan 2020 Apport'!$3:$3,0),FALSE)</f>
        <v>15</v>
      </c>
      <c r="T90">
        <f>VLOOKUP(A90,Apport,MATCH($T$4,'Jan 2020 Apport'!$3:$3,0),FALSE)</f>
        <v>90</v>
      </c>
      <c r="U90" s="185">
        <f>IFERROR(VLOOKUP(A90,Apport,MATCH($U$4,'Jan 2020 Apport'!$3:$3,0),FALSE)/R90,0)</f>
        <v>0</v>
      </c>
      <c r="V90" s="67">
        <f>IFERROR(((VLOOKUP(A90,Apport,MATCH($V$4,'Jan 2020 Apport'!$3:$3,0),FALSE)+VLOOKUP(A90,Apport,MATCH($V$3,'Jan 2020 Apport'!$3:$3,0),FALSE))/(S90+T90)),0)</f>
        <v>8856.9739047619041</v>
      </c>
      <c r="W90" s="67">
        <f t="shared" si="17"/>
        <v>8098.0890195192751</v>
      </c>
      <c r="X90">
        <f>IF(D90=0,0,VLOOKUP(A90,Apport,MATCH($X$4,'Jan 2020 Apport'!$3:$3,0),FALSE))</f>
        <v>4.8578999999999997E-2</v>
      </c>
      <c r="Y90">
        <f>IF(D90=0,0,VLOOKUP(A90,Apport,MATCH($Y$4,'Jan 2020 Apport'!$3:$3,0),FALSE))</f>
        <v>4.0270000000000002E-3</v>
      </c>
      <c r="Z90">
        <f>IF(D90=0,0,VLOOKUP(A90,Apport,MATCH($Z$4,'Jan 2020 Apport'!$3:$3,0),FALSE))</f>
        <v>1.7100000000000001E-2</v>
      </c>
      <c r="AA90" s="114">
        <f>(VLOOKUP(A90,Apport,MATCH($AA$4,'Jan 2020 Apport'!$3:$3,0),FALSE)+VLOOKUP(A90,Apport,MATCH($AA$3,'Jan 2020 Apport'!$3:$3,0),FALSE))*VLOOKUP(A90,Apport,MATCH($AA$2,'Jan 2020 Apport'!$3:$3,0),FALSE)</f>
        <v>67824.69200000001</v>
      </c>
      <c r="AB90" s="114">
        <f>VLOOKUP(A90,Apport,MATCH($AB$4,'Jan 2020 Apport'!$3:$3,0),FALSE)*VLOOKUP(A90,Apport,MATCH($AB$3,'Jan 2020 Apport'!$3:$3,0),FALSE)</f>
        <v>66520</v>
      </c>
      <c r="AC90" s="114">
        <f>VLOOKUP(A90,Apport,MATCH($AC$4,'Jan 2020 Apport'!$3:$3,0),FALSE)</f>
        <v>96805</v>
      </c>
      <c r="AD90" s="114">
        <f>VLOOKUP(A90,Apport,MATCH($AD$4,'Jan 2020 Apport'!$3:$3,0),FALSE)*VLOOKUP(A90,Apport,MATCH($AD$3,'Jan 2020 Apport'!$3:$3,0),FALSE)</f>
        <v>98741</v>
      </c>
      <c r="AE90" s="114">
        <f>VLOOKUP(A90,Apport,MATCH($AE$4,'Jan 2020 Apport'!$3:$3,0),FALSE)</f>
        <v>46784.33</v>
      </c>
      <c r="AF90" s="114">
        <f>VLOOKUP(A90,Apport,MATCH($AF$4,'Jan 2020 Apport'!$3:$3,0),FALSE)*VLOOKUP(A90,Apport,MATCH($AF$3,'Jan 2020 Apport'!$3:$3,0),FALSE)</f>
        <v>47720</v>
      </c>
      <c r="AG90" s="114">
        <f t="shared" si="18"/>
        <v>96986.910028800005</v>
      </c>
      <c r="AH90" s="114">
        <f t="shared" si="19"/>
        <v>136855.76759999999</v>
      </c>
      <c r="AI90" s="114">
        <f t="shared" si="20"/>
        <v>79803.727550000011</v>
      </c>
      <c r="AJ90" s="3">
        <f>VLOOKUP(A90,Apport,MATCH($AJ$4,'Jan 2020 Apport'!$3:$3,0),FALSE)</f>
        <v>1693161.88</v>
      </c>
      <c r="AK90" s="3">
        <f>VLOOKUP(A90,Apport,MATCH($AK$4,'Jan 2020 Apport'!$3:$3,0),FALSE)</f>
        <v>26.768999999999998</v>
      </c>
      <c r="AL90" s="170">
        <f t="shared" si="21"/>
        <v>14931804.566602746</v>
      </c>
      <c r="AM90" s="170">
        <f>VLOOKUP(A90,Apport,MATCH($AM$4,'Jan 2020 Apport'!$3:$3,0),FALSE)</f>
        <v>0</v>
      </c>
      <c r="AN90" s="170">
        <f>VLOOKUP(A90,Apport,MATCH($AN$4,'Jan 2020 Apport'!$3:$3,0),FALSE)</f>
        <v>64911.49</v>
      </c>
      <c r="AO90" s="170">
        <v>3071.09</v>
      </c>
      <c r="AP90" s="170">
        <v>432.64</v>
      </c>
      <c r="AQ90" s="170">
        <v>388.15</v>
      </c>
      <c r="AR90" s="170">
        <v>13557.51</v>
      </c>
    </row>
    <row r="91" spans="1:44">
      <c r="A91" s="2" t="s">
        <v>151</v>
      </c>
      <c r="B91" s="2" t="s">
        <v>152</v>
      </c>
      <c r="C91" s="2" t="s">
        <v>1411</v>
      </c>
      <c r="D91" s="171">
        <f t="shared" si="22"/>
        <v>13449663.619999999</v>
      </c>
      <c r="E91" s="67">
        <f>VLOOKUP(A91,Apport,MATCH($E$2,'Jan 2020 Apport'!$3:$3,0),FALSE)+VLOOKUP(A91,Apport,MATCH($E$3,'Jan 2020 Apport'!$3:$3,0),FALSE)+VLOOKUP(A91,Apport,MATCH($E$4,'Jan 2020 Apport'!$3:$3,0),FALSE)</f>
        <v>1966104.4</v>
      </c>
      <c r="F91" s="171">
        <f t="shared" si="23"/>
        <v>11483559.219999999</v>
      </c>
      <c r="G91" s="170">
        <f>VLOOKUP(A91,Apport,MATCH($G$3,'Jan 2020 Apport'!$3:$3,0),FALSE)+VLOOKUP(A91,Apport,MATCH($G$4,'Jan 2020 Apport'!$3:$3,0),FALSE)</f>
        <v>2059472.51</v>
      </c>
      <c r="H91" s="170">
        <f>VLOOKUP(A91,Apport,MATCH($H$4,'Jan 2020 Apport'!$3:$3,0),FALSE)</f>
        <v>58929.04</v>
      </c>
      <c r="I91" s="170">
        <f t="shared" si="24"/>
        <v>2118401.5499999998</v>
      </c>
      <c r="J91" s="170">
        <f>VLOOKUP(A91,Apport,MATCH($J$4,'Jan 2020 Apport'!$3:$3,0),FALSE)</f>
        <v>958656.67974067549</v>
      </c>
      <c r="K91" s="170">
        <f>VLOOKUP(A91,Apport,MATCH($K$4,'Jan 2020 Apport'!$3:$3,0),FALSE)</f>
        <v>86941.29</v>
      </c>
      <c r="L91" s="170">
        <f t="shared" si="25"/>
        <v>1045597.9697406755</v>
      </c>
      <c r="M91" s="170">
        <f>VLOOKUP(A91,Apport,MATCH($M$4,'Jan 2020 Apport'!$3:$3,0),FALSE)</f>
        <v>706174.72</v>
      </c>
      <c r="N91" s="170">
        <f>VLOOKUP(A91,Apport,MATCH($N$4,'Jan 2020 Apport'!$3:$3,0),FALSE)</f>
        <v>0</v>
      </c>
      <c r="O91" s="170">
        <f>VLOOKUP(A91,Apport,MATCH($O$4,'Jan 2020 Apport'!$3:$3,0),FALSE)</f>
        <v>43821.33</v>
      </c>
      <c r="P91" s="174">
        <f>VLOOKUP(A91,Apport,MATCH($P$4,'Jan 2020 Apport'!$3:$3,0),FALSE)</f>
        <v>978925.1</v>
      </c>
      <c r="Q91" s="174">
        <f>VLOOKUP(A91,Apport,MATCH($Q$4,'Jan 2020 Apport'!$3:$3,0),FALSE)</f>
        <v>1737036.2877078</v>
      </c>
      <c r="R91">
        <f>VLOOKUP(A91,Apport,MATCH($R$4,'Jan 2020 Apport'!$3:$3,0),FALSE)</f>
        <v>0</v>
      </c>
      <c r="S91">
        <f>VLOOKUP(A91,Apport,MATCH($S$4,'Jan 2020 Apport'!$3:$3,0),FALSE)</f>
        <v>40</v>
      </c>
      <c r="T91">
        <f>VLOOKUP(A91,Apport,MATCH($T$4,'Jan 2020 Apport'!$3:$3,0),FALSE)</f>
        <v>182</v>
      </c>
      <c r="U91" s="185">
        <f>IFERROR(VLOOKUP(A91,Apport,MATCH($U$4,'Jan 2020 Apport'!$3:$3,0),FALSE)/R91,0)</f>
        <v>0</v>
      </c>
      <c r="V91" s="67">
        <f>IFERROR(((VLOOKUP(A91,Apport,MATCH($V$4,'Jan 2020 Apport'!$3:$3,0),FALSE)+VLOOKUP(A91,Apport,MATCH($V$3,'Jan 2020 Apport'!$3:$3,0),FALSE))/(S91+T91)),0)</f>
        <v>8856.326126126125</v>
      </c>
      <c r="W91" s="67">
        <f t="shared" si="17"/>
        <v>8098.0890195192751</v>
      </c>
      <c r="X91">
        <f>IF(D91=0,0,VLOOKUP(A91,Apport,MATCH($X$4,'Jan 2020 Apport'!$3:$3,0),FALSE))</f>
        <v>4.8578999999999997E-2</v>
      </c>
      <c r="Y91">
        <f>IF(D91=0,0,VLOOKUP(A91,Apport,MATCH($Y$4,'Jan 2020 Apport'!$3:$3,0),FALSE))</f>
        <v>4.0270000000000002E-3</v>
      </c>
      <c r="Z91">
        <f>IF(D91=0,0,VLOOKUP(A91,Apport,MATCH($Z$4,'Jan 2020 Apport'!$3:$3,0),FALSE))</f>
        <v>1.7100000000000001E-2</v>
      </c>
      <c r="AA91" s="114">
        <f>(VLOOKUP(A91,Apport,MATCH($AA$4,'Jan 2020 Apport'!$3:$3,0),FALSE)+VLOOKUP(A91,Apport,MATCH($AA$3,'Jan 2020 Apport'!$3:$3,0),FALSE))*VLOOKUP(A91,Apport,MATCH($AA$2,'Jan 2020 Apport'!$3:$3,0),FALSE)</f>
        <v>67824.69200000001</v>
      </c>
      <c r="AB91" s="114">
        <f>VLOOKUP(A91,Apport,MATCH($AB$4,'Jan 2020 Apport'!$3:$3,0),FALSE)*VLOOKUP(A91,Apport,MATCH($AB$3,'Jan 2020 Apport'!$3:$3,0),FALSE)</f>
        <v>66520</v>
      </c>
      <c r="AC91" s="114">
        <f>VLOOKUP(A91,Apport,MATCH($AC$4,'Jan 2020 Apport'!$3:$3,0),FALSE)</f>
        <v>96805</v>
      </c>
      <c r="AD91" s="114">
        <f>VLOOKUP(A91,Apport,MATCH($AD$4,'Jan 2020 Apport'!$3:$3,0),FALSE)*VLOOKUP(A91,Apport,MATCH($AD$3,'Jan 2020 Apport'!$3:$3,0),FALSE)</f>
        <v>98741</v>
      </c>
      <c r="AE91" s="114">
        <f>VLOOKUP(A91,Apport,MATCH($AE$4,'Jan 2020 Apport'!$3:$3,0),FALSE)</f>
        <v>46784.33</v>
      </c>
      <c r="AF91" s="114">
        <f>VLOOKUP(A91,Apport,MATCH($AF$4,'Jan 2020 Apport'!$3:$3,0),FALSE)*VLOOKUP(A91,Apport,MATCH($AF$3,'Jan 2020 Apport'!$3:$3,0),FALSE)</f>
        <v>47720</v>
      </c>
      <c r="AG91" s="114">
        <f t="shared" si="18"/>
        <v>96986.910028800005</v>
      </c>
      <c r="AH91" s="114">
        <f t="shared" si="19"/>
        <v>136855.76759999999</v>
      </c>
      <c r="AI91" s="114">
        <f t="shared" si="20"/>
        <v>79803.727550000011</v>
      </c>
      <c r="AJ91" s="3">
        <f>VLOOKUP(A91,Apport,MATCH($AJ$4,'Jan 2020 Apport'!$3:$3,0),FALSE)</f>
        <v>1679527.24</v>
      </c>
      <c r="AK91" s="3">
        <f>VLOOKUP(A91,Apport,MATCH($AK$4,'Jan 2020 Apport'!$3:$3,0),FALSE)</f>
        <v>28.263999999999999</v>
      </c>
      <c r="AL91" s="170">
        <f t="shared" si="21"/>
        <v>17711378.059740674</v>
      </c>
      <c r="AM91" s="170">
        <f>VLOOKUP(A91,Apport,MATCH($AM$4,'Jan 2020 Apport'!$3:$3,0),FALSE)</f>
        <v>434660.16</v>
      </c>
      <c r="AN91" s="170">
        <f>VLOOKUP(A91,Apport,MATCH($AN$4,'Jan 2020 Apport'!$3:$3,0),FALSE)</f>
        <v>64718.36</v>
      </c>
      <c r="AO91" s="170">
        <v>10941.03</v>
      </c>
      <c r="AP91" s="170">
        <v>1969.14</v>
      </c>
      <c r="AQ91" s="170">
        <v>426.96</v>
      </c>
      <c r="AR91" s="170">
        <v>16427.38</v>
      </c>
    </row>
    <row r="92" spans="1:44">
      <c r="A92" s="2" t="s">
        <v>153</v>
      </c>
      <c r="B92" s="2" t="s">
        <v>154</v>
      </c>
      <c r="C92" s="2" t="s">
        <v>1411</v>
      </c>
      <c r="D92" s="171">
        <f t="shared" si="22"/>
        <v>2229504.58</v>
      </c>
      <c r="E92" s="67">
        <f>VLOOKUP(A92,Apport,MATCH($E$2,'Jan 2020 Apport'!$3:$3,0),FALSE)+VLOOKUP(A92,Apport,MATCH($E$3,'Jan 2020 Apport'!$3:$3,0),FALSE)+VLOOKUP(A92,Apport,MATCH($E$4,'Jan 2020 Apport'!$3:$3,0),FALSE)</f>
        <v>60539.75</v>
      </c>
      <c r="F92" s="171">
        <f t="shared" si="23"/>
        <v>2168964.83</v>
      </c>
      <c r="G92" s="170">
        <f>VLOOKUP(A92,Apport,MATCH($G$3,'Jan 2020 Apport'!$3:$3,0),FALSE)+VLOOKUP(A92,Apport,MATCH($G$4,'Jan 2020 Apport'!$3:$3,0),FALSE)</f>
        <v>193124.40000000002</v>
      </c>
      <c r="H92" s="170">
        <f>VLOOKUP(A92,Apport,MATCH($H$4,'Jan 2020 Apport'!$3:$3,0),FALSE)</f>
        <v>9548.7000000000007</v>
      </c>
      <c r="I92" s="170">
        <f t="shared" si="24"/>
        <v>202673.10000000003</v>
      </c>
      <c r="J92" s="170">
        <f>VLOOKUP(A92,Apport,MATCH($J$4,'Jan 2020 Apport'!$3:$3,0),FALSE)</f>
        <v>111787.97513453831</v>
      </c>
      <c r="K92" s="170">
        <f>VLOOKUP(A92,Apport,MATCH($K$4,'Jan 2020 Apport'!$3:$3,0),FALSE)</f>
        <v>7565.31</v>
      </c>
      <c r="L92" s="170">
        <f t="shared" si="25"/>
        <v>119353.28513453831</v>
      </c>
      <c r="M92" s="170">
        <f>VLOOKUP(A92,Apport,MATCH($M$4,'Jan 2020 Apport'!$3:$3,0),FALSE)</f>
        <v>81361.88</v>
      </c>
      <c r="N92" s="170">
        <f>VLOOKUP(A92,Apport,MATCH($N$4,'Jan 2020 Apport'!$3:$3,0),FALSE)</f>
        <v>0</v>
      </c>
      <c r="O92" s="170">
        <f>VLOOKUP(A92,Apport,MATCH($O$4,'Jan 2020 Apport'!$3:$3,0),FALSE)</f>
        <v>0</v>
      </c>
      <c r="P92" s="174">
        <f>VLOOKUP(A92,Apport,MATCH($P$4,'Jan 2020 Apport'!$3:$3,0),FALSE)</f>
        <v>253358.96999999997</v>
      </c>
      <c r="Q92" s="174">
        <f>VLOOKUP(A92,Apport,MATCH($Q$4,'Jan 2020 Apport'!$3:$3,0),FALSE)</f>
        <v>29317.012610099999</v>
      </c>
      <c r="R92">
        <f>VLOOKUP(A92,Apport,MATCH($R$4,'Jan 2020 Apport'!$3:$3,0),FALSE)</f>
        <v>0</v>
      </c>
      <c r="S92">
        <f>VLOOKUP(A92,Apport,MATCH($S$4,'Jan 2020 Apport'!$3:$3,0),FALSE)</f>
        <v>0</v>
      </c>
      <c r="T92">
        <f>VLOOKUP(A92,Apport,MATCH($T$4,'Jan 2020 Apport'!$3:$3,0),FALSE)</f>
        <v>7</v>
      </c>
      <c r="U92" s="185">
        <f>IFERROR(VLOOKUP(A92,Apport,MATCH($U$4,'Jan 2020 Apport'!$3:$3,0),FALSE)/R92,0)</f>
        <v>0</v>
      </c>
      <c r="V92" s="67">
        <f>IFERROR(((VLOOKUP(A92,Apport,MATCH($V$4,'Jan 2020 Apport'!$3:$3,0),FALSE)+VLOOKUP(A92,Apport,MATCH($V$3,'Jan 2020 Apport'!$3:$3,0),FALSE))/(S92+T92)),0)</f>
        <v>8648.5357142857138</v>
      </c>
      <c r="W92" s="67">
        <f t="shared" si="17"/>
        <v>8097.2779781130794</v>
      </c>
      <c r="X92">
        <f>IF(D92=0,0,VLOOKUP(A92,Apport,MATCH($X$4,'Jan 2020 Apport'!$3:$3,0),FALSE))</f>
        <v>4.8578999999999997E-2</v>
      </c>
      <c r="Y92">
        <f>IF(D92=0,0,VLOOKUP(A92,Apport,MATCH($Y$4,'Jan 2020 Apport'!$3:$3,0),FALSE))</f>
        <v>4.0270000000000002E-3</v>
      </c>
      <c r="Z92">
        <f>IF(D92=0,0,VLOOKUP(A92,Apport,MATCH($Z$4,'Jan 2020 Apport'!$3:$3,0),FALSE))</f>
        <v>1.7100000000000001E-2</v>
      </c>
      <c r="AA92" s="114">
        <f>(VLOOKUP(A92,Apport,MATCH($AA$4,'Jan 2020 Apport'!$3:$3,0),FALSE)+VLOOKUP(A92,Apport,MATCH($AA$3,'Jan 2020 Apport'!$3:$3,0),FALSE))*VLOOKUP(A92,Apport,MATCH($AA$2,'Jan 2020 Apport'!$3:$3,0),FALSE)</f>
        <v>65216.05</v>
      </c>
      <c r="AB92" s="114">
        <f>VLOOKUP(A92,Apport,MATCH($AB$4,'Jan 2020 Apport'!$3:$3,0),FALSE)*VLOOKUP(A92,Apport,MATCH($AB$3,'Jan 2020 Apport'!$3:$3,0),FALSE)</f>
        <v>66520</v>
      </c>
      <c r="AC92" s="114">
        <f>VLOOKUP(A92,Apport,MATCH($AC$4,'Jan 2020 Apport'!$3:$3,0),FALSE)</f>
        <v>96805</v>
      </c>
      <c r="AD92" s="114">
        <f>VLOOKUP(A92,Apport,MATCH($AD$4,'Jan 2020 Apport'!$3:$3,0),FALSE)*VLOOKUP(A92,Apport,MATCH($AD$3,'Jan 2020 Apport'!$3:$3,0),FALSE)</f>
        <v>98741</v>
      </c>
      <c r="AE92" s="114">
        <f>VLOOKUP(A92,Apport,MATCH($AE$4,'Jan 2020 Apport'!$3:$3,0),FALSE)</f>
        <v>46784.33</v>
      </c>
      <c r="AF92" s="114">
        <f>VLOOKUP(A92,Apport,MATCH($AF$4,'Jan 2020 Apport'!$3:$3,0),FALSE)*VLOOKUP(A92,Apport,MATCH($AF$3,'Jan 2020 Apport'!$3:$3,0),FALSE)</f>
        <v>47720</v>
      </c>
      <c r="AG92" s="114">
        <f t="shared" si="18"/>
        <v>96970.214719999989</v>
      </c>
      <c r="AH92" s="114">
        <f t="shared" si="19"/>
        <v>136855.76759999999</v>
      </c>
      <c r="AI92" s="114">
        <f t="shared" si="20"/>
        <v>79803.727550000011</v>
      </c>
      <c r="AJ92" s="3">
        <f>VLOOKUP(A92,Apport,MATCH($AJ$4,'Jan 2020 Apport'!$3:$3,0),FALSE)</f>
        <v>289331.51</v>
      </c>
      <c r="AK92" s="3">
        <f>VLOOKUP(A92,Apport,MATCH($AK$4,'Jan 2020 Apport'!$3:$3,0),FALSE)</f>
        <v>2.718</v>
      </c>
      <c r="AL92" s="170">
        <f t="shared" si="21"/>
        <v>2673591.4551345385</v>
      </c>
      <c r="AM92" s="170">
        <f>VLOOKUP(A92,Apport,MATCH($AM$4,'Jan 2020 Apport'!$3:$3,0),FALSE)</f>
        <v>48263.92</v>
      </c>
      <c r="AN92" s="170">
        <f>VLOOKUP(A92,Apport,MATCH($AN$4,'Jan 2020 Apport'!$3:$3,0),FALSE)</f>
        <v>13147.31</v>
      </c>
      <c r="AO92" s="170">
        <v>1237.08</v>
      </c>
      <c r="AP92" s="170">
        <v>0</v>
      </c>
      <c r="AQ92" s="170">
        <v>0</v>
      </c>
      <c r="AR92" s="170">
        <v>1383.98</v>
      </c>
    </row>
    <row r="93" spans="1:44">
      <c r="A93" s="2" t="s">
        <v>155</v>
      </c>
      <c r="B93" s="2" t="s">
        <v>156</v>
      </c>
      <c r="C93" s="2" t="s">
        <v>1411</v>
      </c>
      <c r="D93" s="171">
        <f t="shared" si="22"/>
        <v>2401258.09</v>
      </c>
      <c r="E93" s="67">
        <f>VLOOKUP(A93,Apport,MATCH($E$2,'Jan 2020 Apport'!$3:$3,0),FALSE)+VLOOKUP(A93,Apport,MATCH($E$3,'Jan 2020 Apport'!$3:$3,0),FALSE)+VLOOKUP(A93,Apport,MATCH($E$4,'Jan 2020 Apport'!$3:$3,0),FALSE)</f>
        <v>69155.360000000001</v>
      </c>
      <c r="F93" s="171">
        <f t="shared" si="23"/>
        <v>2332102.73</v>
      </c>
      <c r="G93" s="170">
        <f>VLOOKUP(A93,Apport,MATCH($G$3,'Jan 2020 Apport'!$3:$3,0),FALSE)+VLOOKUP(A93,Apport,MATCH($G$4,'Jan 2020 Apport'!$3:$3,0),FALSE)</f>
        <v>0</v>
      </c>
      <c r="H93" s="170">
        <f>VLOOKUP(A93,Apport,MATCH($H$4,'Jan 2020 Apport'!$3:$3,0),FALSE)</f>
        <v>0</v>
      </c>
      <c r="I93" s="170">
        <f t="shared" si="24"/>
        <v>0</v>
      </c>
      <c r="J93" s="170">
        <f>VLOOKUP(A93,Apport,MATCH($J$4,'Jan 2020 Apport'!$3:$3,0),FALSE)</f>
        <v>253611.37471742579</v>
      </c>
      <c r="K93" s="170">
        <f>VLOOKUP(A93,Apport,MATCH($K$4,'Jan 2020 Apport'!$3:$3,0),FALSE)</f>
        <v>27729.45</v>
      </c>
      <c r="L93" s="170">
        <f t="shared" si="25"/>
        <v>281340.8247174258</v>
      </c>
      <c r="M93" s="170">
        <f>VLOOKUP(A93,Apport,MATCH($M$4,'Jan 2020 Apport'!$3:$3,0),FALSE)</f>
        <v>108069.19</v>
      </c>
      <c r="N93" s="170">
        <f>VLOOKUP(A93,Apport,MATCH($N$4,'Jan 2020 Apport'!$3:$3,0),FALSE)</f>
        <v>0</v>
      </c>
      <c r="O93" s="170">
        <f>VLOOKUP(A93,Apport,MATCH($O$4,'Jan 2020 Apport'!$3:$3,0),FALSE)</f>
        <v>4578.41</v>
      </c>
      <c r="P93" s="174">
        <f>VLOOKUP(A93,Apport,MATCH($P$4,'Jan 2020 Apport'!$3:$3,0),FALSE)</f>
        <v>42174.2</v>
      </c>
      <c r="Q93" s="174">
        <f>VLOOKUP(A93,Apport,MATCH($Q$4,'Jan 2020 Apport'!$3:$3,0),FALSE)</f>
        <v>204509</v>
      </c>
      <c r="R93">
        <f>VLOOKUP(A93,Apport,MATCH($R$4,'Jan 2020 Apport'!$3:$3,0),FALSE)</f>
        <v>0</v>
      </c>
      <c r="S93">
        <f>VLOOKUP(A93,Apport,MATCH($S$4,'Jan 2020 Apport'!$3:$3,0),FALSE)</f>
        <v>1</v>
      </c>
      <c r="T93">
        <f>VLOOKUP(A93,Apport,MATCH($T$4,'Jan 2020 Apport'!$3:$3,0),FALSE)</f>
        <v>7</v>
      </c>
      <c r="U93" s="185">
        <f>IFERROR(VLOOKUP(A93,Apport,MATCH($U$4,'Jan 2020 Apport'!$3:$3,0),FALSE)/R93,0)</f>
        <v>0</v>
      </c>
      <c r="V93" s="67">
        <f>IFERROR(((VLOOKUP(A93,Apport,MATCH($V$4,'Jan 2020 Apport'!$3:$3,0),FALSE)+VLOOKUP(A93,Apport,MATCH($V$3,'Jan 2020 Apport'!$3:$3,0),FALSE))/(S93+T93)),0)</f>
        <v>8644.42</v>
      </c>
      <c r="W93" s="67">
        <f t="shared" si="17"/>
        <v>8097.2779781130794</v>
      </c>
      <c r="X93">
        <f>IF(D93=0,0,VLOOKUP(A93,Apport,MATCH($X$4,'Jan 2020 Apport'!$3:$3,0),FALSE))</f>
        <v>4.8578999999999997E-2</v>
      </c>
      <c r="Y93">
        <f>IF(D93=0,0,VLOOKUP(A93,Apport,MATCH($Y$4,'Jan 2020 Apport'!$3:$3,0),FALSE))</f>
        <v>4.0270000000000002E-3</v>
      </c>
      <c r="Z93">
        <f>IF(D93=0,0,VLOOKUP(A93,Apport,MATCH($Z$4,'Jan 2020 Apport'!$3:$3,0),FALSE))</f>
        <v>1.7100000000000001E-2</v>
      </c>
      <c r="AA93" s="114">
        <f>(VLOOKUP(A93,Apport,MATCH($AA$4,'Jan 2020 Apport'!$3:$3,0),FALSE)+VLOOKUP(A93,Apport,MATCH($AA$3,'Jan 2020 Apport'!$3:$3,0),FALSE))*VLOOKUP(A93,Apport,MATCH($AA$2,'Jan 2020 Apport'!$3:$3,0),FALSE)</f>
        <v>65216.05</v>
      </c>
      <c r="AB93" s="114">
        <f>VLOOKUP(A93,Apport,MATCH($AB$4,'Jan 2020 Apport'!$3:$3,0),FALSE)*VLOOKUP(A93,Apport,MATCH($AB$3,'Jan 2020 Apport'!$3:$3,0),FALSE)</f>
        <v>66520</v>
      </c>
      <c r="AC93" s="114">
        <f>VLOOKUP(A93,Apport,MATCH($AC$4,'Jan 2020 Apport'!$3:$3,0),FALSE)</f>
        <v>96805</v>
      </c>
      <c r="AD93" s="114">
        <f>VLOOKUP(A93,Apport,MATCH($AD$4,'Jan 2020 Apport'!$3:$3,0),FALSE)*VLOOKUP(A93,Apport,MATCH($AD$3,'Jan 2020 Apport'!$3:$3,0),FALSE)</f>
        <v>98741</v>
      </c>
      <c r="AE93" s="114">
        <f>VLOOKUP(A93,Apport,MATCH($AE$4,'Jan 2020 Apport'!$3:$3,0),FALSE)</f>
        <v>46784.33</v>
      </c>
      <c r="AF93" s="114">
        <f>VLOOKUP(A93,Apport,MATCH($AF$4,'Jan 2020 Apport'!$3:$3,0),FALSE)*VLOOKUP(A93,Apport,MATCH($AF$3,'Jan 2020 Apport'!$3:$3,0),FALSE)</f>
        <v>47720</v>
      </c>
      <c r="AG93" s="114">
        <f t="shared" si="18"/>
        <v>96970.214719999989</v>
      </c>
      <c r="AH93" s="114">
        <f t="shared" si="19"/>
        <v>136855.76759999999</v>
      </c>
      <c r="AI93" s="114">
        <f t="shared" si="20"/>
        <v>79803.727550000011</v>
      </c>
      <c r="AJ93" s="3">
        <f>VLOOKUP(A93,Apport,MATCH($AJ$4,'Jan 2020 Apport'!$3:$3,0),FALSE)</f>
        <v>295047.82</v>
      </c>
      <c r="AK93" s="3">
        <f>VLOOKUP(A93,Apport,MATCH($AK$4,'Jan 2020 Apport'!$3:$3,0),FALSE)</f>
        <v>3.4649999999999999</v>
      </c>
      <c r="AL93" s="170">
        <f t="shared" si="21"/>
        <v>2817402.4947174261</v>
      </c>
      <c r="AM93" s="170">
        <f>VLOOKUP(A93,Apport,MATCH($AM$4,'Jan 2020 Apport'!$3:$3,0),FALSE)</f>
        <v>49885.43</v>
      </c>
      <c r="AN93" s="170">
        <f>VLOOKUP(A93,Apport,MATCH($AN$4,'Jan 2020 Apport'!$3:$3,0),FALSE)</f>
        <v>14089.45</v>
      </c>
      <c r="AO93" s="170">
        <v>1507.4399999999998</v>
      </c>
      <c r="AP93" s="170">
        <v>510.67</v>
      </c>
      <c r="AQ93" s="170">
        <v>51.89</v>
      </c>
      <c r="AR93" s="170">
        <v>0</v>
      </c>
    </row>
    <row r="94" spans="1:44">
      <c r="A94" s="2" t="s">
        <v>157</v>
      </c>
      <c r="B94" s="2" t="s">
        <v>158</v>
      </c>
      <c r="C94" s="2" t="s">
        <v>1411</v>
      </c>
      <c r="D94" s="171">
        <f t="shared" si="22"/>
        <v>1408866.76</v>
      </c>
      <c r="E94" s="67">
        <f>VLOOKUP(A94,Apport,MATCH($E$2,'Jan 2020 Apport'!$3:$3,0),FALSE)+VLOOKUP(A94,Apport,MATCH($E$3,'Jan 2020 Apport'!$3:$3,0),FALSE)+VLOOKUP(A94,Apport,MATCH($E$4,'Jan 2020 Apport'!$3:$3,0),FALSE)</f>
        <v>0</v>
      </c>
      <c r="F94" s="171">
        <f t="shared" si="23"/>
        <v>1408866.76</v>
      </c>
      <c r="G94" s="170">
        <f>VLOOKUP(A94,Apport,MATCH($G$3,'Jan 2020 Apport'!$3:$3,0),FALSE)+VLOOKUP(A94,Apport,MATCH($G$4,'Jan 2020 Apport'!$3:$3,0),FALSE)</f>
        <v>236948.06</v>
      </c>
      <c r="H94" s="170">
        <f>VLOOKUP(A94,Apport,MATCH($H$4,'Jan 2020 Apport'!$3:$3,0),FALSE)</f>
        <v>10346.56</v>
      </c>
      <c r="I94" s="170">
        <f t="shared" si="24"/>
        <v>247294.62</v>
      </c>
      <c r="J94" s="170">
        <f>VLOOKUP(A94,Apport,MATCH($J$4,'Jan 2020 Apport'!$3:$3,0),FALSE)</f>
        <v>55973.813345158625</v>
      </c>
      <c r="K94" s="170">
        <f>VLOOKUP(A94,Apport,MATCH($K$4,'Jan 2020 Apport'!$3:$3,0),FALSE)</f>
        <v>6458.39</v>
      </c>
      <c r="L94" s="170">
        <f t="shared" si="25"/>
        <v>62432.203345158625</v>
      </c>
      <c r="M94" s="170">
        <f>VLOOKUP(A94,Apport,MATCH($M$4,'Jan 2020 Apport'!$3:$3,0),FALSE)</f>
        <v>46642.41</v>
      </c>
      <c r="N94" s="170">
        <f>VLOOKUP(A94,Apport,MATCH($N$4,'Jan 2020 Apport'!$3:$3,0),FALSE)</f>
        <v>0</v>
      </c>
      <c r="O94" s="170">
        <f>VLOOKUP(A94,Apport,MATCH($O$4,'Jan 2020 Apport'!$3:$3,0),FALSE)</f>
        <v>4006.09</v>
      </c>
      <c r="P94" s="174">
        <f>VLOOKUP(A94,Apport,MATCH($P$4,'Jan 2020 Apport'!$3:$3,0),FALSE)</f>
        <v>181366.05</v>
      </c>
      <c r="Q94" s="174">
        <f>VLOOKUP(A94,Apport,MATCH($Q$4,'Jan 2020 Apport'!$3:$3,0),FALSE)</f>
        <v>347980.34791080002</v>
      </c>
      <c r="R94">
        <f>VLOOKUP(A94,Apport,MATCH($R$4,'Jan 2020 Apport'!$3:$3,0),FALSE)</f>
        <v>0</v>
      </c>
      <c r="S94">
        <f>VLOOKUP(A94,Apport,MATCH($S$4,'Jan 2020 Apport'!$3:$3,0),FALSE)</f>
        <v>0</v>
      </c>
      <c r="T94">
        <f>VLOOKUP(A94,Apport,MATCH($T$4,'Jan 2020 Apport'!$3:$3,0),FALSE)</f>
        <v>0</v>
      </c>
      <c r="U94" s="185">
        <f>IFERROR(VLOOKUP(A94,Apport,MATCH($U$4,'Jan 2020 Apport'!$3:$3,0),FALSE)/R94,0)</f>
        <v>0</v>
      </c>
      <c r="V94" s="67">
        <f>IFERROR(((VLOOKUP(A94,Apport,MATCH($V$4,'Jan 2020 Apport'!$3:$3,0),FALSE)+VLOOKUP(A94,Apport,MATCH($V$3,'Jan 2020 Apport'!$3:$3,0),FALSE))/(S94+T94)),0)</f>
        <v>0</v>
      </c>
      <c r="W94" s="67">
        <f t="shared" si="17"/>
        <v>8097.2779781130794</v>
      </c>
      <c r="X94">
        <f>IF(D94=0,0,VLOOKUP(A94,Apport,MATCH($X$4,'Jan 2020 Apport'!$3:$3,0),FALSE))</f>
        <v>4.8578999999999997E-2</v>
      </c>
      <c r="Y94">
        <f>IF(D94=0,0,VLOOKUP(A94,Apport,MATCH($Y$4,'Jan 2020 Apport'!$3:$3,0),FALSE))</f>
        <v>4.0270000000000002E-3</v>
      </c>
      <c r="Z94">
        <f>IF(D94=0,0,VLOOKUP(A94,Apport,MATCH($Z$4,'Jan 2020 Apport'!$3:$3,0),FALSE))</f>
        <v>1.7100000000000001E-2</v>
      </c>
      <c r="AA94" s="114">
        <f>(VLOOKUP(A94,Apport,MATCH($AA$4,'Jan 2020 Apport'!$3:$3,0),FALSE)+VLOOKUP(A94,Apport,MATCH($AA$3,'Jan 2020 Apport'!$3:$3,0),FALSE))*VLOOKUP(A94,Apport,MATCH($AA$2,'Jan 2020 Apport'!$3:$3,0),FALSE)</f>
        <v>65216.05</v>
      </c>
      <c r="AB94" s="114">
        <f>VLOOKUP(A94,Apport,MATCH($AB$4,'Jan 2020 Apport'!$3:$3,0),FALSE)*VLOOKUP(A94,Apport,MATCH($AB$3,'Jan 2020 Apport'!$3:$3,0),FALSE)</f>
        <v>66520</v>
      </c>
      <c r="AC94" s="114">
        <f>VLOOKUP(A94,Apport,MATCH($AC$4,'Jan 2020 Apport'!$3:$3,0),FALSE)</f>
        <v>96805</v>
      </c>
      <c r="AD94" s="114">
        <f>VLOOKUP(A94,Apport,MATCH($AD$4,'Jan 2020 Apport'!$3:$3,0),FALSE)*VLOOKUP(A94,Apport,MATCH($AD$3,'Jan 2020 Apport'!$3:$3,0),FALSE)</f>
        <v>98741</v>
      </c>
      <c r="AE94" s="114">
        <f>VLOOKUP(A94,Apport,MATCH($AE$4,'Jan 2020 Apport'!$3:$3,0),FALSE)</f>
        <v>46784.33</v>
      </c>
      <c r="AF94" s="114">
        <f>VLOOKUP(A94,Apport,MATCH($AF$4,'Jan 2020 Apport'!$3:$3,0),FALSE)*VLOOKUP(A94,Apport,MATCH($AF$3,'Jan 2020 Apport'!$3:$3,0),FALSE)</f>
        <v>47720</v>
      </c>
      <c r="AG94" s="114">
        <f t="shared" si="18"/>
        <v>96970.214719999989</v>
      </c>
      <c r="AH94" s="114">
        <f t="shared" si="19"/>
        <v>136855.76759999999</v>
      </c>
      <c r="AI94" s="114">
        <f t="shared" si="20"/>
        <v>79803.727550000011</v>
      </c>
      <c r="AJ94" s="3">
        <f>VLOOKUP(A94,Apport,MATCH($AJ$4,'Jan 2020 Apport'!$3:$3,0),FALSE)</f>
        <v>193484.55</v>
      </c>
      <c r="AK94" s="3">
        <f>VLOOKUP(A94,Apport,MATCH($AK$4,'Jan 2020 Apport'!$3:$3,0),FALSE)</f>
        <v>5.7069999999999999</v>
      </c>
      <c r="AL94" s="170">
        <f t="shared" si="21"/>
        <v>1805324.6033451585</v>
      </c>
      <c r="AM94" s="170">
        <f>VLOOKUP(A94,Apport,MATCH($AM$4,'Jan 2020 Apport'!$3:$3,0),FALSE)</f>
        <v>42540.91</v>
      </c>
      <c r="AN94" s="170">
        <f>VLOOKUP(A94,Apport,MATCH($AN$4,'Jan 2020 Apport'!$3:$3,0),FALSE)</f>
        <v>8451.1299999999992</v>
      </c>
      <c r="AO94" s="170">
        <v>851.12</v>
      </c>
      <c r="AP94" s="170">
        <v>40.049999999999997</v>
      </c>
      <c r="AQ94" s="170">
        <v>43.7</v>
      </c>
      <c r="AR94" s="170">
        <v>1884.82</v>
      </c>
    </row>
    <row r="95" spans="1:44">
      <c r="A95" s="2" t="s">
        <v>159</v>
      </c>
      <c r="B95" s="2" t="s">
        <v>160</v>
      </c>
      <c r="C95" s="2" t="s">
        <v>1411</v>
      </c>
      <c r="D95" s="171">
        <f t="shared" si="22"/>
        <v>603387.24</v>
      </c>
      <c r="E95" s="67">
        <f>VLOOKUP(A95,Apport,MATCH($E$2,'Jan 2020 Apport'!$3:$3,0),FALSE)+VLOOKUP(A95,Apport,MATCH($E$3,'Jan 2020 Apport'!$3:$3,0),FALSE)+VLOOKUP(A95,Apport,MATCH($E$4,'Jan 2020 Apport'!$3:$3,0),FALSE)</f>
        <v>0</v>
      </c>
      <c r="F95" s="171">
        <f t="shared" si="23"/>
        <v>603387.24</v>
      </c>
      <c r="G95" s="170">
        <f>VLOOKUP(A95,Apport,MATCH($G$3,'Jan 2020 Apport'!$3:$3,0),FALSE)+VLOOKUP(A95,Apport,MATCH($G$4,'Jan 2020 Apport'!$3:$3,0),FALSE)</f>
        <v>66766.03</v>
      </c>
      <c r="H95" s="170">
        <f>VLOOKUP(A95,Apport,MATCH($H$4,'Jan 2020 Apport'!$3:$3,0),FALSE)</f>
        <v>0</v>
      </c>
      <c r="I95" s="170">
        <f t="shared" si="24"/>
        <v>66766.03</v>
      </c>
      <c r="J95" s="170">
        <f>VLOOKUP(A95,Apport,MATCH($J$4,'Jan 2020 Apport'!$3:$3,0),FALSE)</f>
        <v>0</v>
      </c>
      <c r="K95" s="170">
        <f>VLOOKUP(A95,Apport,MATCH($K$4,'Jan 2020 Apport'!$3:$3,0),FALSE)</f>
        <v>0</v>
      </c>
      <c r="L95" s="170">
        <f t="shared" si="25"/>
        <v>0</v>
      </c>
      <c r="M95" s="170">
        <f>VLOOKUP(A95,Apport,MATCH($M$4,'Jan 2020 Apport'!$3:$3,0),FALSE)</f>
        <v>17836.66</v>
      </c>
      <c r="N95" s="170">
        <f>VLOOKUP(A95,Apport,MATCH($N$4,'Jan 2020 Apport'!$3:$3,0),FALSE)</f>
        <v>0</v>
      </c>
      <c r="O95" s="170">
        <f>VLOOKUP(A95,Apport,MATCH($O$4,'Jan 2020 Apport'!$3:$3,0),FALSE)</f>
        <v>0</v>
      </c>
      <c r="P95" s="174">
        <f>VLOOKUP(A95,Apport,MATCH($P$4,'Jan 2020 Apport'!$3:$3,0),FALSE)</f>
        <v>63239.810000000005</v>
      </c>
      <c r="Q95" s="174">
        <f>VLOOKUP(A95,Apport,MATCH($Q$4,'Jan 2020 Apport'!$3:$3,0),FALSE)</f>
        <v>76191.081290100003</v>
      </c>
      <c r="R95">
        <f>VLOOKUP(A95,Apport,MATCH($R$4,'Jan 2020 Apport'!$3:$3,0),FALSE)</f>
        <v>0</v>
      </c>
      <c r="S95">
        <f>VLOOKUP(A95,Apport,MATCH($S$4,'Jan 2020 Apport'!$3:$3,0),FALSE)</f>
        <v>0</v>
      </c>
      <c r="T95">
        <f>VLOOKUP(A95,Apport,MATCH($T$4,'Jan 2020 Apport'!$3:$3,0),FALSE)</f>
        <v>0</v>
      </c>
      <c r="U95" s="185">
        <f>IFERROR(VLOOKUP(A95,Apport,MATCH($U$4,'Jan 2020 Apport'!$3:$3,0),FALSE)/R95,0)</f>
        <v>0</v>
      </c>
      <c r="V95" s="67">
        <f>IFERROR(((VLOOKUP(A95,Apport,MATCH($V$4,'Jan 2020 Apport'!$3:$3,0),FALSE)+VLOOKUP(A95,Apport,MATCH($V$3,'Jan 2020 Apport'!$3:$3,0),FALSE))/(S95+T95)),0)</f>
        <v>0</v>
      </c>
      <c r="W95" s="67">
        <f t="shared" si="17"/>
        <v>8097.2779781130794</v>
      </c>
      <c r="X95">
        <f>IF(D95=0,0,VLOOKUP(A95,Apport,MATCH($X$4,'Jan 2020 Apport'!$3:$3,0),FALSE))</f>
        <v>4.8578999999999997E-2</v>
      </c>
      <c r="Y95">
        <f>IF(D95=0,0,VLOOKUP(A95,Apport,MATCH($Y$4,'Jan 2020 Apport'!$3:$3,0),FALSE))</f>
        <v>4.0270000000000002E-3</v>
      </c>
      <c r="Z95">
        <f>IF(D95=0,0,VLOOKUP(A95,Apport,MATCH($Z$4,'Jan 2020 Apport'!$3:$3,0),FALSE))</f>
        <v>1.7100000000000001E-2</v>
      </c>
      <c r="AA95" s="114">
        <f>(VLOOKUP(A95,Apport,MATCH($AA$4,'Jan 2020 Apport'!$3:$3,0),FALSE)+VLOOKUP(A95,Apport,MATCH($AA$3,'Jan 2020 Apport'!$3:$3,0),FALSE))*VLOOKUP(A95,Apport,MATCH($AA$2,'Jan 2020 Apport'!$3:$3,0),FALSE)</f>
        <v>65216.05</v>
      </c>
      <c r="AB95" s="114">
        <f>VLOOKUP(A95,Apport,MATCH($AB$4,'Jan 2020 Apport'!$3:$3,0),FALSE)*VLOOKUP(A95,Apport,MATCH($AB$3,'Jan 2020 Apport'!$3:$3,0),FALSE)</f>
        <v>66520</v>
      </c>
      <c r="AC95" s="114">
        <f>VLOOKUP(A95,Apport,MATCH($AC$4,'Jan 2020 Apport'!$3:$3,0),FALSE)</f>
        <v>96805</v>
      </c>
      <c r="AD95" s="114">
        <f>VLOOKUP(A95,Apport,MATCH($AD$4,'Jan 2020 Apport'!$3:$3,0),FALSE)*VLOOKUP(A95,Apport,MATCH($AD$3,'Jan 2020 Apport'!$3:$3,0),FALSE)</f>
        <v>98741</v>
      </c>
      <c r="AE95" s="114">
        <f>VLOOKUP(A95,Apport,MATCH($AE$4,'Jan 2020 Apport'!$3:$3,0),FALSE)</f>
        <v>46784.33</v>
      </c>
      <c r="AF95" s="114">
        <f>VLOOKUP(A95,Apport,MATCH($AF$4,'Jan 2020 Apport'!$3:$3,0),FALSE)*VLOOKUP(A95,Apport,MATCH($AF$3,'Jan 2020 Apport'!$3:$3,0),FALSE)</f>
        <v>47720</v>
      </c>
      <c r="AG95" s="114">
        <f t="shared" si="18"/>
        <v>96970.214719999989</v>
      </c>
      <c r="AH95" s="114">
        <f t="shared" si="19"/>
        <v>136855.76759999999</v>
      </c>
      <c r="AI95" s="114">
        <f t="shared" si="20"/>
        <v>79803.727550000011</v>
      </c>
      <c r="AJ95" s="3">
        <f>VLOOKUP(A95,Apport,MATCH($AJ$4,'Jan 2020 Apport'!$3:$3,0),FALSE)</f>
        <v>77207.72</v>
      </c>
      <c r="AK95" s="3">
        <f>VLOOKUP(A95,Apport,MATCH($AK$4,'Jan 2020 Apport'!$3:$3,0),FALSE)</f>
        <v>2.242</v>
      </c>
      <c r="AL95" s="170">
        <f t="shared" si="21"/>
        <v>687989.93</v>
      </c>
      <c r="AM95" s="170">
        <f>VLOOKUP(A95,Apport,MATCH($AM$4,'Jan 2020 Apport'!$3:$3,0),FALSE)</f>
        <v>0</v>
      </c>
      <c r="AN95" s="170">
        <f>VLOOKUP(A95,Apport,MATCH($AN$4,'Jan 2020 Apport'!$3:$3,0),FALSE)</f>
        <v>3513.72</v>
      </c>
      <c r="AO95" s="170">
        <v>170.22</v>
      </c>
      <c r="AP95" s="170">
        <v>0</v>
      </c>
      <c r="AQ95" s="170">
        <v>0</v>
      </c>
      <c r="AR95" s="170">
        <v>481.6</v>
      </c>
    </row>
    <row r="96" spans="1:44">
      <c r="A96" s="2" t="s">
        <v>161</v>
      </c>
      <c r="B96" s="2" t="s">
        <v>162</v>
      </c>
      <c r="C96" s="2" t="s">
        <v>1411</v>
      </c>
      <c r="D96" s="171">
        <f t="shared" si="22"/>
        <v>2138273.02</v>
      </c>
      <c r="E96" s="67">
        <f>VLOOKUP(A96,Apport,MATCH($E$2,'Jan 2020 Apport'!$3:$3,0),FALSE)+VLOOKUP(A96,Apport,MATCH($E$3,'Jan 2020 Apport'!$3:$3,0),FALSE)+VLOOKUP(A96,Apport,MATCH($E$4,'Jan 2020 Apport'!$3:$3,0),FALSE)</f>
        <v>60770.080000000002</v>
      </c>
      <c r="F96" s="171">
        <f t="shared" si="23"/>
        <v>2077502.94</v>
      </c>
      <c r="G96" s="170">
        <f>VLOOKUP(A96,Apport,MATCH($G$3,'Jan 2020 Apport'!$3:$3,0),FALSE)+VLOOKUP(A96,Apport,MATCH($G$4,'Jan 2020 Apport'!$3:$3,0),FALSE)</f>
        <v>124626.35</v>
      </c>
      <c r="H96" s="170">
        <f>VLOOKUP(A96,Apport,MATCH($H$4,'Jan 2020 Apport'!$3:$3,0),FALSE)</f>
        <v>0</v>
      </c>
      <c r="I96" s="170">
        <f t="shared" si="24"/>
        <v>124626.35</v>
      </c>
      <c r="J96" s="170">
        <f>VLOOKUP(A96,Apport,MATCH($J$4,'Jan 2020 Apport'!$3:$3,0),FALSE)</f>
        <v>87052.22845840278</v>
      </c>
      <c r="K96" s="170">
        <f>VLOOKUP(A96,Apport,MATCH($K$4,'Jan 2020 Apport'!$3:$3,0),FALSE)</f>
        <v>0</v>
      </c>
      <c r="L96" s="170">
        <f t="shared" si="25"/>
        <v>87052.22845840278</v>
      </c>
      <c r="M96" s="170">
        <f>VLOOKUP(A96,Apport,MATCH($M$4,'Jan 2020 Apport'!$3:$3,0),FALSE)</f>
        <v>48931.58</v>
      </c>
      <c r="N96" s="170">
        <f>VLOOKUP(A96,Apport,MATCH($N$4,'Jan 2020 Apport'!$3:$3,0),FALSE)</f>
        <v>0</v>
      </c>
      <c r="O96" s="170">
        <f>VLOOKUP(A96,Apport,MATCH($O$4,'Jan 2020 Apport'!$3:$3,0),FALSE)</f>
        <v>3719.96</v>
      </c>
      <c r="P96" s="174">
        <f>VLOOKUP(A96,Apport,MATCH($P$4,'Jan 2020 Apport'!$3:$3,0),FALSE)</f>
        <v>105123.7</v>
      </c>
      <c r="Q96" s="174">
        <f>VLOOKUP(A96,Apport,MATCH($Q$4,'Jan 2020 Apport'!$3:$3,0),FALSE)</f>
        <v>179177.01026489999</v>
      </c>
      <c r="R96">
        <f>VLOOKUP(A96,Apport,MATCH($R$4,'Jan 2020 Apport'!$3:$3,0),FALSE)</f>
        <v>0</v>
      </c>
      <c r="S96">
        <f>VLOOKUP(A96,Apport,MATCH($S$4,'Jan 2020 Apport'!$3:$3,0),FALSE)</f>
        <v>3</v>
      </c>
      <c r="T96">
        <f>VLOOKUP(A96,Apport,MATCH($T$4,'Jan 2020 Apport'!$3:$3,0),FALSE)</f>
        <v>4</v>
      </c>
      <c r="U96" s="185">
        <f>IFERROR(VLOOKUP(A96,Apport,MATCH($U$4,'Jan 2020 Apport'!$3:$3,0),FALSE)/R96,0)</f>
        <v>0</v>
      </c>
      <c r="V96" s="67">
        <f>IFERROR(((VLOOKUP(A96,Apport,MATCH($V$4,'Jan 2020 Apport'!$3:$3,0),FALSE)+VLOOKUP(A96,Apport,MATCH($V$3,'Jan 2020 Apport'!$3:$3,0),FALSE))/(S96+T96)),0)</f>
        <v>8681.44</v>
      </c>
      <c r="W96" s="67">
        <f t="shared" si="17"/>
        <v>8097.2779781130794</v>
      </c>
      <c r="X96">
        <f>IF(D96=0,0,VLOOKUP(A96,Apport,MATCH($X$4,'Jan 2020 Apport'!$3:$3,0),FALSE))</f>
        <v>4.8578999999999997E-2</v>
      </c>
      <c r="Y96">
        <f>IF(D96=0,0,VLOOKUP(A96,Apport,MATCH($Y$4,'Jan 2020 Apport'!$3:$3,0),FALSE))</f>
        <v>4.0270000000000002E-3</v>
      </c>
      <c r="Z96">
        <f>IF(D96=0,0,VLOOKUP(A96,Apport,MATCH($Z$4,'Jan 2020 Apport'!$3:$3,0),FALSE))</f>
        <v>1.7100000000000001E-2</v>
      </c>
      <c r="AA96" s="114">
        <f>(VLOOKUP(A96,Apport,MATCH($AA$4,'Jan 2020 Apport'!$3:$3,0),FALSE)+VLOOKUP(A96,Apport,MATCH($AA$3,'Jan 2020 Apport'!$3:$3,0),FALSE))*VLOOKUP(A96,Apport,MATCH($AA$2,'Jan 2020 Apport'!$3:$3,0),FALSE)</f>
        <v>65216.05</v>
      </c>
      <c r="AB96" s="114">
        <f>VLOOKUP(A96,Apport,MATCH($AB$4,'Jan 2020 Apport'!$3:$3,0),FALSE)*VLOOKUP(A96,Apport,MATCH($AB$3,'Jan 2020 Apport'!$3:$3,0),FALSE)</f>
        <v>66520</v>
      </c>
      <c r="AC96" s="114">
        <f>VLOOKUP(A96,Apport,MATCH($AC$4,'Jan 2020 Apport'!$3:$3,0),FALSE)</f>
        <v>96805</v>
      </c>
      <c r="AD96" s="114">
        <f>VLOOKUP(A96,Apport,MATCH($AD$4,'Jan 2020 Apport'!$3:$3,0),FALSE)*VLOOKUP(A96,Apport,MATCH($AD$3,'Jan 2020 Apport'!$3:$3,0),FALSE)</f>
        <v>98741</v>
      </c>
      <c r="AE96" s="114">
        <f>VLOOKUP(A96,Apport,MATCH($AE$4,'Jan 2020 Apport'!$3:$3,0),FALSE)</f>
        <v>46784.33</v>
      </c>
      <c r="AF96" s="114">
        <f>VLOOKUP(A96,Apport,MATCH($AF$4,'Jan 2020 Apport'!$3:$3,0),FALSE)*VLOOKUP(A96,Apport,MATCH($AF$3,'Jan 2020 Apport'!$3:$3,0),FALSE)</f>
        <v>47720</v>
      </c>
      <c r="AG96" s="114">
        <f t="shared" si="18"/>
        <v>96970.214719999989</v>
      </c>
      <c r="AH96" s="114">
        <f t="shared" si="19"/>
        <v>136855.76759999999</v>
      </c>
      <c r="AI96" s="114">
        <f t="shared" si="20"/>
        <v>79803.727550000011</v>
      </c>
      <c r="AJ96" s="3">
        <f>VLOOKUP(A96,Apport,MATCH($AJ$4,'Jan 2020 Apport'!$3:$3,0),FALSE)</f>
        <v>254814.15</v>
      </c>
      <c r="AK96" s="3">
        <f>VLOOKUP(A96,Apport,MATCH($AK$4,'Jan 2020 Apport'!$3:$3,0),FALSE)</f>
        <v>2.5139999999999998</v>
      </c>
      <c r="AL96" s="170">
        <f t="shared" si="21"/>
        <v>2443141.0084584029</v>
      </c>
      <c r="AM96" s="170">
        <f>VLOOKUP(A96,Apport,MATCH($AM$4,'Jan 2020 Apport'!$3:$3,0),FALSE)</f>
        <v>40537.870000000003</v>
      </c>
      <c r="AN96" s="170">
        <f>VLOOKUP(A96,Apport,MATCH($AN$4,'Jan 2020 Apport'!$3:$3,0),FALSE)</f>
        <v>12511.01</v>
      </c>
      <c r="AO96" s="170">
        <v>854.75</v>
      </c>
      <c r="AP96" s="170">
        <v>0</v>
      </c>
      <c r="AQ96" s="170">
        <v>40.96</v>
      </c>
      <c r="AR96" s="170">
        <v>1117.51</v>
      </c>
    </row>
    <row r="97" spans="1:44">
      <c r="A97" s="2" t="s">
        <v>163</v>
      </c>
      <c r="B97" s="2" t="s">
        <v>164</v>
      </c>
      <c r="C97" s="2" t="s">
        <v>1411</v>
      </c>
      <c r="D97" s="171">
        <f t="shared" si="22"/>
        <v>5357989.7699999996</v>
      </c>
      <c r="E97" s="67">
        <f>VLOOKUP(A97,Apport,MATCH($E$2,'Jan 2020 Apport'!$3:$3,0),FALSE)+VLOOKUP(A97,Apport,MATCH($E$3,'Jan 2020 Apport'!$3:$3,0),FALSE)+VLOOKUP(A97,Apport,MATCH($E$4,'Jan 2020 Apport'!$3:$3,0),FALSE)</f>
        <v>312249.05000000005</v>
      </c>
      <c r="F97" s="171">
        <f t="shared" si="23"/>
        <v>5045740.72</v>
      </c>
      <c r="G97" s="170">
        <f>VLOOKUP(A97,Apport,MATCH($G$3,'Jan 2020 Apport'!$3:$3,0),FALSE)+VLOOKUP(A97,Apport,MATCH($G$4,'Jan 2020 Apport'!$3:$3,0),FALSE)</f>
        <v>780215.63</v>
      </c>
      <c r="H97" s="170">
        <f>VLOOKUP(A97,Apport,MATCH($H$4,'Jan 2020 Apport'!$3:$3,0),FALSE)</f>
        <v>48517.06</v>
      </c>
      <c r="I97" s="170">
        <f t="shared" si="24"/>
        <v>828732.69</v>
      </c>
      <c r="J97" s="170">
        <f>VLOOKUP(A97,Apport,MATCH($J$4,'Jan 2020 Apport'!$3:$3,0),FALSE)</f>
        <v>491107.46155264275</v>
      </c>
      <c r="K97" s="170">
        <f>VLOOKUP(A97,Apport,MATCH($K$4,'Jan 2020 Apport'!$3:$3,0),FALSE)</f>
        <v>61994.67</v>
      </c>
      <c r="L97" s="170">
        <f t="shared" si="25"/>
        <v>553102.13155264279</v>
      </c>
      <c r="M97" s="170">
        <f>VLOOKUP(A97,Apport,MATCH($M$4,'Jan 2020 Apport'!$3:$3,0),FALSE)</f>
        <v>288343.48</v>
      </c>
      <c r="N97" s="170">
        <f>VLOOKUP(A97,Apport,MATCH($N$4,'Jan 2020 Apport'!$3:$3,0),FALSE)</f>
        <v>0</v>
      </c>
      <c r="O97" s="170">
        <f>VLOOKUP(A97,Apport,MATCH($O$4,'Jan 2020 Apport'!$3:$3,0),FALSE)</f>
        <v>15642.84</v>
      </c>
      <c r="P97" s="174">
        <f>VLOOKUP(A97,Apport,MATCH($P$4,'Jan 2020 Apport'!$3:$3,0),FALSE)</f>
        <v>0</v>
      </c>
      <c r="Q97" s="174">
        <f>VLOOKUP(A97,Apport,MATCH($Q$4,'Jan 2020 Apport'!$3:$3,0),FALSE)</f>
        <v>1374462.9882255001</v>
      </c>
      <c r="R97">
        <f>VLOOKUP(A97,Apport,MATCH($R$4,'Jan 2020 Apport'!$3:$3,0),FALSE)</f>
        <v>0</v>
      </c>
      <c r="S97">
        <f>VLOOKUP(A97,Apport,MATCH($S$4,'Jan 2020 Apport'!$3:$3,0),FALSE)</f>
        <v>13</v>
      </c>
      <c r="T97">
        <f>VLOOKUP(A97,Apport,MATCH($T$4,'Jan 2020 Apport'!$3:$3,0),FALSE)</f>
        <v>23</v>
      </c>
      <c r="U97" s="185">
        <f>IFERROR(VLOOKUP(A97,Apport,MATCH($U$4,'Jan 2020 Apport'!$3:$3,0),FALSE)/R97,0)</f>
        <v>0</v>
      </c>
      <c r="V97" s="67">
        <f>IFERROR(((VLOOKUP(A97,Apport,MATCH($V$4,'Jan 2020 Apport'!$3:$3,0),FALSE)+VLOOKUP(A97,Apport,MATCH($V$3,'Jan 2020 Apport'!$3:$3,0),FALSE))/(S97+T97)),0)</f>
        <v>8673.5847222222237</v>
      </c>
      <c r="W97" s="67">
        <f t="shared" si="17"/>
        <v>8097.2779781130794</v>
      </c>
      <c r="X97">
        <f>IF(D97=0,0,VLOOKUP(A97,Apport,MATCH($X$4,'Jan 2020 Apport'!$3:$3,0),FALSE))</f>
        <v>4.8578999999999997E-2</v>
      </c>
      <c r="Y97">
        <f>IF(D97=0,0,VLOOKUP(A97,Apport,MATCH($Y$4,'Jan 2020 Apport'!$3:$3,0),FALSE))</f>
        <v>4.0270000000000002E-3</v>
      </c>
      <c r="Z97">
        <f>IF(D97=0,0,VLOOKUP(A97,Apport,MATCH($Z$4,'Jan 2020 Apport'!$3:$3,0),FALSE))</f>
        <v>1.7100000000000001E-2</v>
      </c>
      <c r="AA97" s="114">
        <f>(VLOOKUP(A97,Apport,MATCH($AA$4,'Jan 2020 Apport'!$3:$3,0),FALSE)+VLOOKUP(A97,Apport,MATCH($AA$3,'Jan 2020 Apport'!$3:$3,0),FALSE))*VLOOKUP(A97,Apport,MATCH($AA$2,'Jan 2020 Apport'!$3:$3,0),FALSE)</f>
        <v>65216.05</v>
      </c>
      <c r="AB97" s="114">
        <f>VLOOKUP(A97,Apport,MATCH($AB$4,'Jan 2020 Apport'!$3:$3,0),FALSE)*VLOOKUP(A97,Apport,MATCH($AB$3,'Jan 2020 Apport'!$3:$3,0),FALSE)</f>
        <v>66520</v>
      </c>
      <c r="AC97" s="114">
        <f>VLOOKUP(A97,Apport,MATCH($AC$4,'Jan 2020 Apport'!$3:$3,0),FALSE)</f>
        <v>96805</v>
      </c>
      <c r="AD97" s="114">
        <f>VLOOKUP(A97,Apport,MATCH($AD$4,'Jan 2020 Apport'!$3:$3,0),FALSE)*VLOOKUP(A97,Apport,MATCH($AD$3,'Jan 2020 Apport'!$3:$3,0),FALSE)</f>
        <v>98741</v>
      </c>
      <c r="AE97" s="114">
        <f>VLOOKUP(A97,Apport,MATCH($AE$4,'Jan 2020 Apport'!$3:$3,0),FALSE)</f>
        <v>46784.33</v>
      </c>
      <c r="AF97" s="114">
        <f>VLOOKUP(A97,Apport,MATCH($AF$4,'Jan 2020 Apport'!$3:$3,0),FALSE)*VLOOKUP(A97,Apport,MATCH($AF$3,'Jan 2020 Apport'!$3:$3,0),FALSE)</f>
        <v>47720</v>
      </c>
      <c r="AG97" s="114">
        <f t="shared" si="18"/>
        <v>96970.214719999989</v>
      </c>
      <c r="AH97" s="114">
        <f t="shared" si="19"/>
        <v>136855.76759999999</v>
      </c>
      <c r="AI97" s="114">
        <f t="shared" si="20"/>
        <v>79803.727550000011</v>
      </c>
      <c r="AJ97" s="3">
        <f>VLOOKUP(A97,Apport,MATCH($AJ$4,'Jan 2020 Apport'!$3:$3,0),FALSE)</f>
        <v>743220.22</v>
      </c>
      <c r="AK97" s="3">
        <f>VLOOKUP(A97,Apport,MATCH($AK$4,'Jan 2020 Apport'!$3:$3,0),FALSE)</f>
        <v>12.026</v>
      </c>
      <c r="AL97" s="170">
        <f t="shared" si="21"/>
        <v>7153601.431552643</v>
      </c>
      <c r="AM97" s="170">
        <f>VLOOKUP(A97,Apport,MATCH($AM$4,'Jan 2020 Apport'!$3:$3,0),FALSE)</f>
        <v>171785.19</v>
      </c>
      <c r="AN97" s="170">
        <f>VLOOKUP(A97,Apport,MATCH($AN$4,'Jan 2020 Apport'!$3:$3,0),FALSE)</f>
        <v>29404.17</v>
      </c>
      <c r="AO97" s="170">
        <v>4391.2300000000005</v>
      </c>
      <c r="AP97" s="170">
        <v>760.09</v>
      </c>
      <c r="AQ97" s="170">
        <v>160.21</v>
      </c>
      <c r="AR97" s="170">
        <v>5706.17</v>
      </c>
    </row>
    <row r="98" spans="1:44">
      <c r="A98" s="2" t="s">
        <v>165</v>
      </c>
      <c r="B98" s="2" t="s">
        <v>166</v>
      </c>
      <c r="C98" s="2" t="s">
        <v>1411</v>
      </c>
      <c r="D98" s="171">
        <f t="shared" si="22"/>
        <v>2777788.6</v>
      </c>
      <c r="E98" s="67">
        <f>VLOOKUP(A98,Apport,MATCH($E$2,'Jan 2020 Apport'!$3:$3,0),FALSE)+VLOOKUP(A98,Apport,MATCH($E$3,'Jan 2020 Apport'!$3:$3,0),FALSE)+VLOOKUP(A98,Apport,MATCH($E$4,'Jan 2020 Apport'!$3:$3,0),FALSE)</f>
        <v>316412.18</v>
      </c>
      <c r="F98" s="171">
        <f t="shared" si="23"/>
        <v>2461376.42</v>
      </c>
      <c r="G98" s="170">
        <f>VLOOKUP(A98,Apport,MATCH($G$3,'Jan 2020 Apport'!$3:$3,0),FALSE)+VLOOKUP(A98,Apport,MATCH($G$4,'Jan 2020 Apport'!$3:$3,0),FALSE)</f>
        <v>353902.98</v>
      </c>
      <c r="H98" s="170">
        <f>VLOOKUP(A98,Apport,MATCH($H$4,'Jan 2020 Apport'!$3:$3,0),FALSE)</f>
        <v>2427.2399999999998</v>
      </c>
      <c r="I98" s="170">
        <f t="shared" si="24"/>
        <v>356330.22</v>
      </c>
      <c r="J98" s="170">
        <f>VLOOKUP(A98,Apport,MATCH($J$4,'Jan 2020 Apport'!$3:$3,0),FALSE)</f>
        <v>156173.59182049232</v>
      </c>
      <c r="K98" s="170">
        <f>VLOOKUP(A98,Apport,MATCH($K$4,'Jan 2020 Apport'!$3:$3,0),FALSE)</f>
        <v>37435.279999999999</v>
      </c>
      <c r="L98" s="170">
        <f t="shared" si="25"/>
        <v>193608.87182049232</v>
      </c>
      <c r="M98" s="170">
        <f>VLOOKUP(A98,Apport,MATCH($M$4,'Jan 2020 Apport'!$3:$3,0),FALSE)</f>
        <v>88706.38</v>
      </c>
      <c r="N98" s="170">
        <f>VLOOKUP(A98,Apport,MATCH($N$4,'Jan 2020 Apport'!$3:$3,0),FALSE)</f>
        <v>9538.32</v>
      </c>
      <c r="O98" s="170">
        <f>VLOOKUP(A98,Apport,MATCH($O$4,'Jan 2020 Apport'!$3:$3,0),FALSE)</f>
        <v>6199.91</v>
      </c>
      <c r="P98" s="174">
        <f>VLOOKUP(A98,Apport,MATCH($P$4,'Jan 2020 Apport'!$3:$3,0),FALSE)</f>
        <v>131717.41</v>
      </c>
      <c r="Q98" s="174">
        <f>VLOOKUP(A98,Apport,MATCH($Q$4,'Jan 2020 Apport'!$3:$3,0),FALSE)</f>
        <v>330089.99105190003</v>
      </c>
      <c r="R98">
        <f>VLOOKUP(A98,Apport,MATCH($R$4,'Jan 2020 Apport'!$3:$3,0),FALSE)</f>
        <v>0</v>
      </c>
      <c r="S98">
        <f>VLOOKUP(A98,Apport,MATCH($S$4,'Jan 2020 Apport'!$3:$3,0),FALSE)</f>
        <v>8.5</v>
      </c>
      <c r="T98">
        <f>VLOOKUP(A98,Apport,MATCH($T$4,'Jan 2020 Apport'!$3:$3,0),FALSE)</f>
        <v>28</v>
      </c>
      <c r="U98" s="185">
        <f>IFERROR(VLOOKUP(A98,Apport,MATCH($U$4,'Jan 2020 Apport'!$3:$3,0),FALSE)/R98,0)</f>
        <v>0</v>
      </c>
      <c r="V98" s="67">
        <f>IFERROR(((VLOOKUP(A98,Apport,MATCH($V$4,'Jan 2020 Apport'!$3:$3,0),FALSE)+VLOOKUP(A98,Apport,MATCH($V$3,'Jan 2020 Apport'!$3:$3,0),FALSE))/(S98+T98)),0)</f>
        <v>8668.8268493150681</v>
      </c>
      <c r="W98" s="67">
        <f t="shared" si="17"/>
        <v>8097.2779781130794</v>
      </c>
      <c r="X98">
        <f>IF(D98=0,0,VLOOKUP(A98,Apport,MATCH($X$4,'Jan 2020 Apport'!$3:$3,0),FALSE))</f>
        <v>4.8578999999999997E-2</v>
      </c>
      <c r="Y98">
        <f>IF(D98=0,0,VLOOKUP(A98,Apport,MATCH($Y$4,'Jan 2020 Apport'!$3:$3,0),FALSE))</f>
        <v>4.0270000000000002E-3</v>
      </c>
      <c r="Z98">
        <f>IF(D98=0,0,VLOOKUP(A98,Apport,MATCH($Z$4,'Jan 2020 Apport'!$3:$3,0),FALSE))</f>
        <v>1.7100000000000001E-2</v>
      </c>
      <c r="AA98" s="114">
        <f>(VLOOKUP(A98,Apport,MATCH($AA$4,'Jan 2020 Apport'!$3:$3,0),FALSE)+VLOOKUP(A98,Apport,MATCH($AA$3,'Jan 2020 Apport'!$3:$3,0),FALSE))*VLOOKUP(A98,Apport,MATCH($AA$2,'Jan 2020 Apport'!$3:$3,0),FALSE)</f>
        <v>65216.05</v>
      </c>
      <c r="AB98" s="114">
        <f>VLOOKUP(A98,Apport,MATCH($AB$4,'Jan 2020 Apport'!$3:$3,0),FALSE)*VLOOKUP(A98,Apport,MATCH($AB$3,'Jan 2020 Apport'!$3:$3,0),FALSE)</f>
        <v>66520</v>
      </c>
      <c r="AC98" s="114">
        <f>VLOOKUP(A98,Apport,MATCH($AC$4,'Jan 2020 Apport'!$3:$3,0),FALSE)</f>
        <v>96805</v>
      </c>
      <c r="AD98" s="114">
        <f>VLOOKUP(A98,Apport,MATCH($AD$4,'Jan 2020 Apport'!$3:$3,0),FALSE)*VLOOKUP(A98,Apport,MATCH($AD$3,'Jan 2020 Apport'!$3:$3,0),FALSE)</f>
        <v>98741</v>
      </c>
      <c r="AE98" s="114">
        <f>VLOOKUP(A98,Apport,MATCH($AE$4,'Jan 2020 Apport'!$3:$3,0),FALSE)</f>
        <v>46784.33</v>
      </c>
      <c r="AF98" s="114">
        <f>VLOOKUP(A98,Apport,MATCH($AF$4,'Jan 2020 Apport'!$3:$3,0),FALSE)*VLOOKUP(A98,Apport,MATCH($AF$3,'Jan 2020 Apport'!$3:$3,0),FALSE)</f>
        <v>47720</v>
      </c>
      <c r="AG98" s="114">
        <f t="shared" si="18"/>
        <v>96970.214719999989</v>
      </c>
      <c r="AH98" s="114">
        <f t="shared" si="19"/>
        <v>136855.76759999999</v>
      </c>
      <c r="AI98" s="114">
        <f t="shared" si="20"/>
        <v>79803.727550000011</v>
      </c>
      <c r="AJ98" s="3">
        <f>VLOOKUP(A98,Apport,MATCH($AJ$4,'Jan 2020 Apport'!$3:$3,0),FALSE)</f>
        <v>314476.02</v>
      </c>
      <c r="AK98" s="3">
        <f>VLOOKUP(A98,Apport,MATCH($AK$4,'Jan 2020 Apport'!$3:$3,0),FALSE)</f>
        <v>4.6879999999999997</v>
      </c>
      <c r="AL98" s="170">
        <f t="shared" si="21"/>
        <v>3458357.6418204922</v>
      </c>
      <c r="AM98" s="170">
        <f>VLOOKUP(A98,Apport,MATCH($AM$4,'Jan 2020 Apport'!$3:$3,0),FALSE)</f>
        <v>63620.62</v>
      </c>
      <c r="AN98" s="170">
        <f>VLOOKUP(A98,Apport,MATCH($AN$4,'Jan 2020 Apport'!$3:$3,0),FALSE)</f>
        <v>14463.59</v>
      </c>
      <c r="AO98" s="170">
        <v>1453.73</v>
      </c>
      <c r="AP98" s="170">
        <v>50.06</v>
      </c>
      <c r="AQ98" s="170">
        <v>72.819999999999993</v>
      </c>
      <c r="AR98" s="170">
        <v>2305.96</v>
      </c>
    </row>
    <row r="99" spans="1:44">
      <c r="A99" s="2" t="s">
        <v>1245</v>
      </c>
      <c r="B99" s="2" t="s">
        <v>1246</v>
      </c>
      <c r="C99" s="2" t="s">
        <v>1411</v>
      </c>
      <c r="D99" s="171">
        <f t="shared" si="22"/>
        <v>0</v>
      </c>
      <c r="E99" s="67">
        <f>VLOOKUP(A99,Apport,MATCH($E$2,'Jan 2020 Apport'!$3:$3,0),FALSE)+VLOOKUP(A99,Apport,MATCH($E$3,'Jan 2020 Apport'!$3:$3,0),FALSE)+VLOOKUP(A99,Apport,MATCH($E$4,'Jan 2020 Apport'!$3:$3,0),FALSE)</f>
        <v>0</v>
      </c>
      <c r="F99" s="171">
        <f t="shared" si="23"/>
        <v>0</v>
      </c>
      <c r="G99" s="170">
        <f>VLOOKUP(A99,Apport,MATCH($G$3,'Jan 2020 Apport'!$3:$3,0),FALSE)+VLOOKUP(A99,Apport,MATCH($G$4,'Jan 2020 Apport'!$3:$3,0),FALSE)</f>
        <v>0</v>
      </c>
      <c r="H99" s="170">
        <f>VLOOKUP(A99,Apport,MATCH($H$4,'Jan 2020 Apport'!$3:$3,0),FALSE)</f>
        <v>0</v>
      </c>
      <c r="I99" s="170">
        <f t="shared" si="24"/>
        <v>0</v>
      </c>
      <c r="J99" s="170">
        <f>VLOOKUP(A99,Apport,MATCH($J$4,'Jan 2020 Apport'!$3:$3,0),FALSE)</f>
        <v>0</v>
      </c>
      <c r="K99" s="170">
        <f>VLOOKUP(A99,Apport,MATCH($K$4,'Jan 2020 Apport'!$3:$3,0),FALSE)</f>
        <v>0</v>
      </c>
      <c r="L99" s="170">
        <f t="shared" si="25"/>
        <v>0</v>
      </c>
      <c r="M99" s="170">
        <f>VLOOKUP(A99,Apport,MATCH($M$4,'Jan 2020 Apport'!$3:$3,0),FALSE)</f>
        <v>0</v>
      </c>
      <c r="N99" s="170">
        <f>VLOOKUP(A99,Apport,MATCH($N$4,'Jan 2020 Apport'!$3:$3,0),FALSE)</f>
        <v>0</v>
      </c>
      <c r="O99" s="170">
        <f>VLOOKUP(A99,Apport,MATCH($O$4,'Jan 2020 Apport'!$3:$3,0),FALSE)</f>
        <v>0</v>
      </c>
      <c r="P99" s="174">
        <f>VLOOKUP(A99,Apport,MATCH($P$4,'Jan 2020 Apport'!$3:$3,0),FALSE)</f>
        <v>0</v>
      </c>
      <c r="Q99" s="174">
        <f>VLOOKUP(A99,Apport,MATCH($Q$4,'Jan 2020 Apport'!$3:$3,0),FALSE)</f>
        <v>0</v>
      </c>
      <c r="R99">
        <f>VLOOKUP(A99,Apport,MATCH($R$4,'Jan 2020 Apport'!$3:$3,0),FALSE)</f>
        <v>0</v>
      </c>
      <c r="S99">
        <f>VLOOKUP(A99,Apport,MATCH($S$4,'Jan 2020 Apport'!$3:$3,0),FALSE)</f>
        <v>0</v>
      </c>
      <c r="T99">
        <f>VLOOKUP(A99,Apport,MATCH($T$4,'Jan 2020 Apport'!$3:$3,0),FALSE)</f>
        <v>0</v>
      </c>
      <c r="U99" s="185">
        <f>IFERROR(VLOOKUP(A99,Apport,MATCH($U$4,'Jan 2020 Apport'!$3:$3,0),FALSE)/R99,0)</f>
        <v>0</v>
      </c>
      <c r="V99" s="67">
        <f>IFERROR(((VLOOKUP(A99,Apport,MATCH($V$4,'Jan 2020 Apport'!$3:$3,0),FALSE)+VLOOKUP(A99,Apport,MATCH($V$3,'Jan 2020 Apport'!$3:$3,0),FALSE))/(S99+T99)),0)</f>
        <v>0</v>
      </c>
      <c r="W99" s="67">
        <f t="shared" si="17"/>
        <v>0</v>
      </c>
      <c r="X99">
        <f>IF(D99=0,0,VLOOKUP(A99,Apport,MATCH($X$4,'Jan 2020 Apport'!$3:$3,0),FALSE))</f>
        <v>0</v>
      </c>
      <c r="Y99">
        <f>IF(D99=0,0,VLOOKUP(A99,Apport,MATCH($Y$4,'Jan 2020 Apport'!$3:$3,0),FALSE))</f>
        <v>0</v>
      </c>
      <c r="Z99">
        <f>IF(D99=0,0,VLOOKUP(A99,Apport,MATCH($Z$4,'Jan 2020 Apport'!$3:$3,0),FALSE))</f>
        <v>0</v>
      </c>
      <c r="AA99" s="114">
        <f>(VLOOKUP(A99,Apport,MATCH($AA$4,'Jan 2020 Apport'!$3:$3,0),FALSE)+VLOOKUP(A99,Apport,MATCH($AA$3,'Jan 2020 Apport'!$3:$3,0),FALSE))*VLOOKUP(A99,Apport,MATCH($AA$2,'Jan 2020 Apport'!$3:$3,0),FALSE)</f>
        <v>0</v>
      </c>
      <c r="AB99" s="114">
        <f>VLOOKUP(A99,Apport,MATCH($AB$4,'Jan 2020 Apport'!$3:$3,0),FALSE)*VLOOKUP(A99,Apport,MATCH($AB$3,'Jan 2020 Apport'!$3:$3,0),FALSE)</f>
        <v>0</v>
      </c>
      <c r="AC99" s="114">
        <f>VLOOKUP(A99,Apport,MATCH($AC$4,'Jan 2020 Apport'!$3:$3,0),FALSE)</f>
        <v>0</v>
      </c>
      <c r="AD99" s="114">
        <f>VLOOKUP(A99,Apport,MATCH($AD$4,'Jan 2020 Apport'!$3:$3,0),FALSE)*VLOOKUP(A99,Apport,MATCH($AD$3,'Jan 2020 Apport'!$3:$3,0),FALSE)</f>
        <v>0</v>
      </c>
      <c r="AE99" s="114">
        <f>VLOOKUP(A99,Apport,MATCH($AE$4,'Jan 2020 Apport'!$3:$3,0),FALSE)</f>
        <v>0</v>
      </c>
      <c r="AF99" s="114">
        <f>VLOOKUP(A99,Apport,MATCH($AF$4,'Jan 2020 Apport'!$3:$3,0),FALSE)*VLOOKUP(A99,Apport,MATCH($AF$3,'Jan 2020 Apport'!$3:$3,0),FALSE)</f>
        <v>0</v>
      </c>
      <c r="AG99" s="114">
        <f t="shared" si="18"/>
        <v>0</v>
      </c>
      <c r="AH99" s="114">
        <f t="shared" si="19"/>
        <v>0</v>
      </c>
      <c r="AI99" s="114">
        <f t="shared" si="20"/>
        <v>0</v>
      </c>
      <c r="AJ99" s="3">
        <f>VLOOKUP(A99,Apport,MATCH($AJ$4,'Jan 2020 Apport'!$3:$3,0),FALSE)</f>
        <v>0</v>
      </c>
      <c r="AK99" s="3">
        <f>VLOOKUP(A99,Apport,MATCH($AK$4,'Jan 2020 Apport'!$3:$3,0),FALSE)</f>
        <v>0</v>
      </c>
      <c r="AL99" s="170">
        <f t="shared" si="21"/>
        <v>0</v>
      </c>
      <c r="AM99" s="170">
        <f>VLOOKUP(A99,Apport,MATCH($AM$4,'Jan 2020 Apport'!$3:$3,0),FALSE)</f>
        <v>0</v>
      </c>
      <c r="AN99" s="170">
        <f>VLOOKUP(A99,Apport,MATCH($AN$4,'Jan 2020 Apport'!$3:$3,0),FALSE)</f>
        <v>0</v>
      </c>
      <c r="AO99" s="170">
        <v>0</v>
      </c>
      <c r="AP99" s="170">
        <v>0</v>
      </c>
      <c r="AQ99" s="170">
        <v>0</v>
      </c>
      <c r="AR99" s="170">
        <v>0</v>
      </c>
    </row>
    <row r="100" spans="1:44">
      <c r="A100" s="2" t="s">
        <v>167</v>
      </c>
      <c r="B100" s="2" t="s">
        <v>168</v>
      </c>
      <c r="C100" s="2" t="s">
        <v>1411</v>
      </c>
      <c r="D100" s="171">
        <f t="shared" si="22"/>
        <v>53714013.219999999</v>
      </c>
      <c r="E100" s="67">
        <f>VLOOKUP(A100,Apport,MATCH($E$2,'Jan 2020 Apport'!$3:$3,0),FALSE)+VLOOKUP(A100,Apport,MATCH($E$3,'Jan 2020 Apport'!$3:$3,0),FALSE)+VLOOKUP(A100,Apport,MATCH($E$4,'Jan 2020 Apport'!$3:$3,0),FALSE)</f>
        <v>3454076.94</v>
      </c>
      <c r="F100" s="171">
        <f t="shared" si="23"/>
        <v>50259936.280000001</v>
      </c>
      <c r="G100" s="170">
        <f>VLOOKUP(A100,Apport,MATCH($G$3,'Jan 2020 Apport'!$3:$3,0),FALSE)+VLOOKUP(A100,Apport,MATCH($G$4,'Jan 2020 Apport'!$3:$3,0),FALSE)</f>
        <v>8560296.5600000005</v>
      </c>
      <c r="H100" s="170">
        <f>VLOOKUP(A100,Apport,MATCH($H$4,'Jan 2020 Apport'!$3:$3,0),FALSE)</f>
        <v>687074.34</v>
      </c>
      <c r="I100" s="170">
        <f t="shared" si="24"/>
        <v>9247370.9000000004</v>
      </c>
      <c r="J100" s="170">
        <f>VLOOKUP(A100,Apport,MATCH($J$4,'Jan 2020 Apport'!$3:$3,0),FALSE)</f>
        <v>2418784.9516121591</v>
      </c>
      <c r="K100" s="170">
        <f>VLOOKUP(A100,Apport,MATCH($K$4,'Jan 2020 Apport'!$3:$3,0),FALSE)</f>
        <v>295570.31</v>
      </c>
      <c r="L100" s="170">
        <f t="shared" si="25"/>
        <v>2714355.2616121592</v>
      </c>
      <c r="M100" s="170">
        <f>VLOOKUP(A100,Apport,MATCH($M$4,'Jan 2020 Apport'!$3:$3,0),FALSE)</f>
        <v>1511163.79</v>
      </c>
      <c r="N100" s="170">
        <f>VLOOKUP(A100,Apport,MATCH($N$4,'Jan 2020 Apport'!$3:$3,0),FALSE)</f>
        <v>499787.31</v>
      </c>
      <c r="O100" s="170">
        <f>VLOOKUP(A100,Apport,MATCH($O$4,'Jan 2020 Apport'!$3:$3,0),FALSE)</f>
        <v>175974.02</v>
      </c>
      <c r="P100" s="174">
        <f>VLOOKUP(A100,Apport,MATCH($P$4,'Jan 2020 Apport'!$3:$3,0),FALSE)</f>
        <v>2968925.17</v>
      </c>
      <c r="Q100" s="174">
        <f>VLOOKUP(A100,Apport,MATCH($Q$4,'Jan 2020 Apport'!$3:$3,0),FALSE)</f>
        <v>8233439.4643999999</v>
      </c>
      <c r="R100">
        <f>VLOOKUP(A100,Apport,MATCH($R$4,'Jan 2020 Apport'!$3:$3,0),FALSE)</f>
        <v>0</v>
      </c>
      <c r="S100">
        <f>VLOOKUP(A100,Apport,MATCH($S$4,'Jan 2020 Apport'!$3:$3,0),FALSE)</f>
        <v>44.5</v>
      </c>
      <c r="T100">
        <f>VLOOKUP(A100,Apport,MATCH($T$4,'Jan 2020 Apport'!$3:$3,0),FALSE)</f>
        <v>322.58</v>
      </c>
      <c r="U100" s="185">
        <f>IFERROR(VLOOKUP(A100,Apport,MATCH($U$4,'Jan 2020 Apport'!$3:$3,0),FALSE)/R100,0)</f>
        <v>0</v>
      </c>
      <c r="V100" s="67">
        <f>IFERROR(((VLOOKUP(A100,Apport,MATCH($V$4,'Jan 2020 Apport'!$3:$3,0),FALSE)+VLOOKUP(A100,Apport,MATCH($V$3,'Jan 2020 Apport'!$3:$3,0),FALSE))/(S100+T100)),0)</f>
        <v>9409.6026479241591</v>
      </c>
      <c r="W100" s="67">
        <f t="shared" si="17"/>
        <v>8754.3822773015709</v>
      </c>
      <c r="X100">
        <f>IF(D100=0,0,VLOOKUP(A100,Apport,MATCH($X$4,'Jan 2020 Apport'!$3:$3,0),FALSE))</f>
        <v>4.8578999999999997E-2</v>
      </c>
      <c r="Y100">
        <f>IF(D100=0,0,VLOOKUP(A100,Apport,MATCH($Y$4,'Jan 2020 Apport'!$3:$3,0),FALSE))</f>
        <v>4.0270000000000002E-3</v>
      </c>
      <c r="Z100">
        <f>IF(D100=0,0,VLOOKUP(A100,Apport,MATCH($Z$4,'Jan 2020 Apport'!$3:$3,0),FALSE))</f>
        <v>1.7100000000000001E-2</v>
      </c>
      <c r="AA100" s="114">
        <f>(VLOOKUP(A100,Apport,MATCH($AA$4,'Jan 2020 Apport'!$3:$3,0),FALSE)+VLOOKUP(A100,Apport,MATCH($AA$3,'Jan 2020 Apport'!$3:$3,0),FALSE))*VLOOKUP(A100,Apport,MATCH($AA$2,'Jan 2020 Apport'!$3:$3,0),FALSE)</f>
        <v>73041.97600000001</v>
      </c>
      <c r="AB100" s="114">
        <f>VLOOKUP(A100,Apport,MATCH($AB$4,'Jan 2020 Apport'!$3:$3,0),FALSE)*VLOOKUP(A100,Apport,MATCH($AB$3,'Jan 2020 Apport'!$3:$3,0),FALSE)</f>
        <v>74502.400000000009</v>
      </c>
      <c r="AC100" s="114">
        <f>VLOOKUP(A100,Apport,MATCH($AC$4,'Jan 2020 Apport'!$3:$3,0),FALSE)</f>
        <v>96805</v>
      </c>
      <c r="AD100" s="114">
        <f>VLOOKUP(A100,Apport,MATCH($AD$4,'Jan 2020 Apport'!$3:$3,0),FALSE)*VLOOKUP(A100,Apport,MATCH($AD$3,'Jan 2020 Apport'!$3:$3,0),FALSE)</f>
        <v>110589.92000000001</v>
      </c>
      <c r="AE100" s="114">
        <f>VLOOKUP(A100,Apport,MATCH($AE$4,'Jan 2020 Apport'!$3:$3,0),FALSE)</f>
        <v>46784.33</v>
      </c>
      <c r="AF100" s="114">
        <f>VLOOKUP(A100,Apport,MATCH($AF$4,'Jan 2020 Apport'!$3:$3,0),FALSE)*VLOOKUP(A100,Apport,MATCH($AF$3,'Jan 2020 Apport'!$3:$3,0),FALSE)</f>
        <v>53446.400000000001</v>
      </c>
      <c r="AG100" s="114">
        <f t="shared" si="18"/>
        <v>106851.42448640001</v>
      </c>
      <c r="AH100" s="114">
        <f t="shared" si="19"/>
        <v>151448.89747200001</v>
      </c>
      <c r="AI100" s="114">
        <f t="shared" si="20"/>
        <v>86722.93667000001</v>
      </c>
      <c r="AJ100" s="3">
        <f>VLOOKUP(A100,Apport,MATCH($AJ$4,'Jan 2020 Apport'!$3:$3,0),FALSE)</f>
        <v>6873842.6299999999</v>
      </c>
      <c r="AK100" s="3">
        <f>VLOOKUP(A100,Apport,MATCH($AK$4,'Jan 2020 Apport'!$3:$3,0),FALSE)</f>
        <v>124.33199999999999</v>
      </c>
      <c r="AL100" s="170">
        <f t="shared" si="21"/>
        <v>67863194.191612169</v>
      </c>
      <c r="AM100" s="170">
        <f>VLOOKUP(A100,Apport,MATCH($AM$4,'Jan 2020 Apport'!$3:$3,0),FALSE)</f>
        <v>296100</v>
      </c>
      <c r="AN100" s="170">
        <f>VLOOKUP(A100,Apport,MATCH($AN$4,'Jan 2020 Apport'!$3:$3,0),FALSE)</f>
        <v>290472.56</v>
      </c>
      <c r="AO100" s="170">
        <v>17485.849999999999</v>
      </c>
      <c r="AP100" s="170">
        <v>3866.03</v>
      </c>
      <c r="AQ100" s="170">
        <v>1723</v>
      </c>
      <c r="AR100" s="170">
        <v>66161.100000000006</v>
      </c>
    </row>
    <row r="101" spans="1:44">
      <c r="A101" s="2" t="s">
        <v>169</v>
      </c>
      <c r="B101" s="2" t="s">
        <v>170</v>
      </c>
      <c r="C101" s="2" t="s">
        <v>1411</v>
      </c>
      <c r="D101" s="171">
        <f t="shared" si="22"/>
        <v>8920347.5399999991</v>
      </c>
      <c r="E101" s="67">
        <f>VLOOKUP(A101,Apport,MATCH($E$2,'Jan 2020 Apport'!$3:$3,0),FALSE)+VLOOKUP(A101,Apport,MATCH($E$3,'Jan 2020 Apport'!$3:$3,0),FALSE)+VLOOKUP(A101,Apport,MATCH($E$4,'Jan 2020 Apport'!$3:$3,0),FALSE)</f>
        <v>143870.18</v>
      </c>
      <c r="F101" s="171">
        <f t="shared" si="23"/>
        <v>8776477.3599999994</v>
      </c>
      <c r="G101" s="170">
        <f>VLOOKUP(A101,Apport,MATCH($G$3,'Jan 2020 Apport'!$3:$3,0),FALSE)+VLOOKUP(A101,Apport,MATCH($G$4,'Jan 2020 Apport'!$3:$3,0),FALSE)</f>
        <v>1302464.3899999999</v>
      </c>
      <c r="H101" s="170">
        <f>VLOOKUP(A101,Apport,MATCH($H$4,'Jan 2020 Apport'!$3:$3,0),FALSE)</f>
        <v>64423.64</v>
      </c>
      <c r="I101" s="170">
        <f t="shared" si="24"/>
        <v>1366888.0299999998</v>
      </c>
      <c r="J101" s="170">
        <f>VLOOKUP(A101,Apport,MATCH($J$4,'Jan 2020 Apport'!$3:$3,0),FALSE)</f>
        <v>468747.50323234248</v>
      </c>
      <c r="K101" s="170">
        <f>VLOOKUP(A101,Apport,MATCH($K$4,'Jan 2020 Apport'!$3:$3,0),FALSE)</f>
        <v>51571.29</v>
      </c>
      <c r="L101" s="170">
        <f t="shared" si="25"/>
        <v>520318.79323234246</v>
      </c>
      <c r="M101" s="170">
        <f>VLOOKUP(A101,Apport,MATCH($M$4,'Jan 2020 Apport'!$3:$3,0),FALSE)</f>
        <v>231286.2</v>
      </c>
      <c r="N101" s="170">
        <f>VLOOKUP(A101,Apport,MATCH($N$4,'Jan 2020 Apport'!$3:$3,0),FALSE)</f>
        <v>0</v>
      </c>
      <c r="O101" s="170">
        <f>VLOOKUP(A101,Apport,MATCH($O$4,'Jan 2020 Apport'!$3:$3,0),FALSE)</f>
        <v>29888.97</v>
      </c>
      <c r="P101" s="174">
        <f>VLOOKUP(A101,Apport,MATCH($P$4,'Jan 2020 Apport'!$3:$3,0),FALSE)</f>
        <v>0</v>
      </c>
      <c r="Q101" s="174">
        <f>VLOOKUP(A101,Apport,MATCH($Q$4,'Jan 2020 Apport'!$3:$3,0),FALSE)</f>
        <v>2440000</v>
      </c>
      <c r="R101">
        <f>VLOOKUP(A101,Apport,MATCH($R$4,'Jan 2020 Apport'!$3:$3,0),FALSE)</f>
        <v>0</v>
      </c>
      <c r="S101">
        <f>VLOOKUP(A101,Apport,MATCH($S$4,'Jan 2020 Apport'!$3:$3,0),FALSE)</f>
        <v>0</v>
      </c>
      <c r="T101">
        <f>VLOOKUP(A101,Apport,MATCH($T$4,'Jan 2020 Apport'!$3:$3,0),FALSE)</f>
        <v>15</v>
      </c>
      <c r="U101" s="185">
        <f>IFERROR(VLOOKUP(A101,Apport,MATCH($U$4,'Jan 2020 Apport'!$3:$3,0),FALSE)/R101,0)</f>
        <v>0</v>
      </c>
      <c r="V101" s="67">
        <f>IFERROR(((VLOOKUP(A101,Apport,MATCH($V$4,'Jan 2020 Apport'!$3:$3,0),FALSE)+VLOOKUP(A101,Apport,MATCH($V$3,'Jan 2020 Apport'!$3:$3,0),FALSE))/(S101+T101)),0)</f>
        <v>9591.3453333333327</v>
      </c>
      <c r="W101" s="67">
        <f t="shared" si="17"/>
        <v>8755.1933187077666</v>
      </c>
      <c r="X101">
        <f>IF(D101=0,0,VLOOKUP(A101,Apport,MATCH($X$4,'Jan 2020 Apport'!$3:$3,0),FALSE))</f>
        <v>4.8578999999999997E-2</v>
      </c>
      <c r="Y101">
        <f>IF(D101=0,0,VLOOKUP(A101,Apport,MATCH($Y$4,'Jan 2020 Apport'!$3:$3,0),FALSE))</f>
        <v>4.0270000000000002E-3</v>
      </c>
      <c r="Z101">
        <f>IF(D101=0,0,VLOOKUP(A101,Apport,MATCH($Z$4,'Jan 2020 Apport'!$3:$3,0),FALSE))</f>
        <v>1.7100000000000001E-2</v>
      </c>
      <c r="AA101" s="114">
        <f>(VLOOKUP(A101,Apport,MATCH($AA$4,'Jan 2020 Apport'!$3:$3,0),FALSE)+VLOOKUP(A101,Apport,MATCH($AA$3,'Jan 2020 Apport'!$3:$3,0),FALSE))*VLOOKUP(A101,Apport,MATCH($AA$2,'Jan 2020 Apport'!$3:$3,0),FALSE)</f>
        <v>75650.618000000017</v>
      </c>
      <c r="AB101" s="114">
        <f>VLOOKUP(A101,Apport,MATCH($AB$4,'Jan 2020 Apport'!$3:$3,0),FALSE)*VLOOKUP(A101,Apport,MATCH($AB$3,'Jan 2020 Apport'!$3:$3,0),FALSE)</f>
        <v>74502.400000000009</v>
      </c>
      <c r="AC101" s="114">
        <f>VLOOKUP(A101,Apport,MATCH($AC$4,'Jan 2020 Apport'!$3:$3,0),FALSE)</f>
        <v>96805</v>
      </c>
      <c r="AD101" s="114">
        <f>VLOOKUP(A101,Apport,MATCH($AD$4,'Jan 2020 Apport'!$3:$3,0),FALSE)*VLOOKUP(A101,Apport,MATCH($AD$3,'Jan 2020 Apport'!$3:$3,0),FALSE)</f>
        <v>110589.92000000001</v>
      </c>
      <c r="AE101" s="114">
        <f>VLOOKUP(A101,Apport,MATCH($AE$4,'Jan 2020 Apport'!$3:$3,0),FALSE)</f>
        <v>46784.33</v>
      </c>
      <c r="AF101" s="114">
        <f>VLOOKUP(A101,Apport,MATCH($AF$4,'Jan 2020 Apport'!$3:$3,0),FALSE)*VLOOKUP(A101,Apport,MATCH($AF$3,'Jan 2020 Apport'!$3:$3,0),FALSE)</f>
        <v>53446.400000000001</v>
      </c>
      <c r="AG101" s="114">
        <f t="shared" si="18"/>
        <v>106868.11979520002</v>
      </c>
      <c r="AH101" s="114">
        <f t="shared" si="19"/>
        <v>151448.89747200001</v>
      </c>
      <c r="AI101" s="114">
        <f t="shared" si="20"/>
        <v>86722.93667000001</v>
      </c>
      <c r="AJ101" s="3">
        <f>VLOOKUP(A101,Apport,MATCH($AJ$4,'Jan 2020 Apport'!$3:$3,0),FALSE)</f>
        <v>1194838.25</v>
      </c>
      <c r="AK101" s="3">
        <f>VLOOKUP(A101,Apport,MATCH($AK$4,'Jan 2020 Apport'!$3:$3,0),FALSE)</f>
        <v>19.158999999999999</v>
      </c>
      <c r="AL101" s="170">
        <f t="shared" si="21"/>
        <v>11017158.243232341</v>
      </c>
      <c r="AM101" s="170">
        <f>VLOOKUP(A101,Apport,MATCH($AM$4,'Jan 2020 Apport'!$3:$3,0),FALSE)</f>
        <v>0</v>
      </c>
      <c r="AN101" s="170">
        <f>VLOOKUP(A101,Apport,MATCH($AN$4,'Jan 2020 Apport'!$3:$3,0),FALSE)</f>
        <v>51274.12</v>
      </c>
      <c r="AO101" s="170">
        <v>2247.0300000000002</v>
      </c>
      <c r="AP101" s="170">
        <v>568.09</v>
      </c>
      <c r="AQ101" s="170">
        <v>307.27</v>
      </c>
      <c r="AR101" s="170">
        <v>10582.1</v>
      </c>
    </row>
    <row r="102" spans="1:44">
      <c r="A102" s="2" t="s">
        <v>171</v>
      </c>
      <c r="B102" s="2" t="s">
        <v>172</v>
      </c>
      <c r="C102" s="2" t="s">
        <v>1411</v>
      </c>
      <c r="D102" s="171">
        <f t="shared" si="22"/>
        <v>12700991.51</v>
      </c>
      <c r="E102" s="67">
        <f>VLOOKUP(A102,Apport,MATCH($E$2,'Jan 2020 Apport'!$3:$3,0),FALSE)+VLOOKUP(A102,Apport,MATCH($E$3,'Jan 2020 Apport'!$3:$3,0),FALSE)+VLOOKUP(A102,Apport,MATCH($E$4,'Jan 2020 Apport'!$3:$3,0),FALSE)</f>
        <v>557622.61</v>
      </c>
      <c r="F102" s="171">
        <f t="shared" si="23"/>
        <v>12143368.9</v>
      </c>
      <c r="G102" s="170">
        <f>VLOOKUP(A102,Apport,MATCH($G$3,'Jan 2020 Apport'!$3:$3,0),FALSE)+VLOOKUP(A102,Apport,MATCH($G$4,'Jan 2020 Apport'!$3:$3,0),FALSE)</f>
        <v>1835442.1</v>
      </c>
      <c r="H102" s="170">
        <f>VLOOKUP(A102,Apport,MATCH($H$4,'Jan 2020 Apport'!$3:$3,0),FALSE)</f>
        <v>92012.05</v>
      </c>
      <c r="I102" s="170">
        <f t="shared" si="24"/>
        <v>1927454.1500000001</v>
      </c>
      <c r="J102" s="170">
        <f>VLOOKUP(A102,Apport,MATCH($J$4,'Jan 2020 Apport'!$3:$3,0),FALSE)</f>
        <v>897956.90377107135</v>
      </c>
      <c r="K102" s="170">
        <f>VLOOKUP(A102,Apport,MATCH($K$4,'Jan 2020 Apport'!$3:$3,0),FALSE)</f>
        <v>144697.9</v>
      </c>
      <c r="L102" s="170">
        <f t="shared" si="25"/>
        <v>1042654.8037710714</v>
      </c>
      <c r="M102" s="170">
        <f>VLOOKUP(A102,Apport,MATCH($M$4,'Jan 2020 Apport'!$3:$3,0),FALSE)</f>
        <v>288623.84000000003</v>
      </c>
      <c r="N102" s="170">
        <f>VLOOKUP(A102,Apport,MATCH($N$4,'Jan 2020 Apport'!$3:$3,0),FALSE)</f>
        <v>0</v>
      </c>
      <c r="O102" s="170">
        <f>VLOOKUP(A102,Apport,MATCH($O$4,'Jan 2020 Apport'!$3:$3,0),FALSE)</f>
        <v>43198.65</v>
      </c>
      <c r="P102" s="174">
        <f>VLOOKUP(A102,Apport,MATCH($P$4,'Jan 2020 Apport'!$3:$3,0),FALSE)</f>
        <v>0</v>
      </c>
      <c r="Q102" s="174">
        <f>VLOOKUP(A102,Apport,MATCH($Q$4,'Jan 2020 Apport'!$3:$3,0),FALSE)</f>
        <v>3336507.2405500002</v>
      </c>
      <c r="R102">
        <f>VLOOKUP(A102,Apport,MATCH($R$4,'Jan 2020 Apport'!$3:$3,0),FALSE)</f>
        <v>0</v>
      </c>
      <c r="S102">
        <f>VLOOKUP(A102,Apport,MATCH($S$4,'Jan 2020 Apport'!$3:$3,0),FALSE)</f>
        <v>0</v>
      </c>
      <c r="T102">
        <f>VLOOKUP(A102,Apport,MATCH($T$4,'Jan 2020 Apport'!$3:$3,0),FALSE)</f>
        <v>54</v>
      </c>
      <c r="U102" s="185">
        <f>IFERROR(VLOOKUP(A102,Apport,MATCH($U$4,'Jan 2020 Apport'!$3:$3,0),FALSE)/R102,0)</f>
        <v>0</v>
      </c>
      <c r="V102" s="67">
        <f>IFERROR(((VLOOKUP(A102,Apport,MATCH($V$4,'Jan 2020 Apport'!$3:$3,0),FALSE)+VLOOKUP(A102,Apport,MATCH($V$3,'Jan 2020 Apport'!$3:$3,0),FALSE))/(S102+T102)),0)</f>
        <v>10326.34462962963</v>
      </c>
      <c r="W102" s="67">
        <f t="shared" si="17"/>
        <v>9412.2976178962545</v>
      </c>
      <c r="X102">
        <f>IF(D102=0,0,VLOOKUP(A102,Apport,MATCH($X$4,'Jan 2020 Apport'!$3:$3,0),FALSE))</f>
        <v>4.8578999999999997E-2</v>
      </c>
      <c r="Y102">
        <f>IF(D102=0,0,VLOOKUP(A102,Apport,MATCH($Y$4,'Jan 2020 Apport'!$3:$3,0),FALSE))</f>
        <v>4.0270000000000002E-3</v>
      </c>
      <c r="Z102">
        <f>IF(D102=0,0,VLOOKUP(A102,Apport,MATCH($Z$4,'Jan 2020 Apport'!$3:$3,0),FALSE))</f>
        <v>1.7100000000000001E-2</v>
      </c>
      <c r="AA102" s="114">
        <f>(VLOOKUP(A102,Apport,MATCH($AA$4,'Jan 2020 Apport'!$3:$3,0),FALSE)+VLOOKUP(A102,Apport,MATCH($AA$3,'Jan 2020 Apport'!$3:$3,0),FALSE))*VLOOKUP(A102,Apport,MATCH($AA$2,'Jan 2020 Apport'!$3:$3,0),FALSE)</f>
        <v>83476.544000000009</v>
      </c>
      <c r="AB102" s="114">
        <f>VLOOKUP(A102,Apport,MATCH($AB$4,'Jan 2020 Apport'!$3:$3,0),FALSE)*VLOOKUP(A102,Apport,MATCH($AB$3,'Jan 2020 Apport'!$3:$3,0),FALSE)</f>
        <v>82484.800000000003</v>
      </c>
      <c r="AC102" s="114">
        <f>VLOOKUP(A102,Apport,MATCH($AC$4,'Jan 2020 Apport'!$3:$3,0),FALSE)</f>
        <v>96805</v>
      </c>
      <c r="AD102" s="114">
        <f>VLOOKUP(A102,Apport,MATCH($AD$4,'Jan 2020 Apport'!$3:$3,0),FALSE)*VLOOKUP(A102,Apport,MATCH($AD$3,'Jan 2020 Apport'!$3:$3,0),FALSE)</f>
        <v>122438.84</v>
      </c>
      <c r="AE102" s="114">
        <f>VLOOKUP(A102,Apport,MATCH($AE$4,'Jan 2020 Apport'!$3:$3,0),FALSE)</f>
        <v>46784.33</v>
      </c>
      <c r="AF102" s="114">
        <f>VLOOKUP(A102,Apport,MATCH($AF$4,'Jan 2020 Apport'!$3:$3,0),FALSE)*VLOOKUP(A102,Apport,MATCH($AF$3,'Jan 2020 Apport'!$3:$3,0),FALSE)</f>
        <v>59172.800000000003</v>
      </c>
      <c r="AG102" s="114">
        <f t="shared" si="18"/>
        <v>116749.32956160001</v>
      </c>
      <c r="AH102" s="114">
        <f t="shared" si="19"/>
        <v>166042.02734399997</v>
      </c>
      <c r="AI102" s="114">
        <f t="shared" si="20"/>
        <v>93642.14579000001</v>
      </c>
      <c r="AJ102" s="3">
        <f>VLOOKUP(A102,Apport,MATCH($AJ$4,'Jan 2020 Apport'!$3:$3,0),FALSE)</f>
        <v>1597951.28</v>
      </c>
      <c r="AK102" s="3">
        <f>VLOOKUP(A102,Apport,MATCH($AK$4,'Jan 2020 Apport'!$3:$3,0),FALSE)</f>
        <v>23.643999999999998</v>
      </c>
      <c r="AL102" s="170">
        <f t="shared" si="21"/>
        <v>15858225.053771071</v>
      </c>
      <c r="AM102" s="170">
        <f>VLOOKUP(A102,Apport,MATCH($AM$4,'Jan 2020 Apport'!$3:$3,0),FALSE)</f>
        <v>0</v>
      </c>
      <c r="AN102" s="170">
        <f>VLOOKUP(A102,Apport,MATCH($AN$4,'Jan 2020 Apport'!$3:$3,0),FALSE)</f>
        <v>74594.19</v>
      </c>
      <c r="AO102" s="170">
        <v>2833.69</v>
      </c>
      <c r="AP102" s="170">
        <v>185.26</v>
      </c>
      <c r="AQ102" s="170">
        <v>431.11</v>
      </c>
      <c r="AR102" s="170">
        <v>14863.83</v>
      </c>
    </row>
    <row r="103" spans="1:44">
      <c r="A103" s="2" t="s">
        <v>173</v>
      </c>
      <c r="B103" s="2" t="s">
        <v>174</v>
      </c>
      <c r="C103" s="2" t="s">
        <v>1411</v>
      </c>
      <c r="D103" s="171">
        <f t="shared" si="22"/>
        <v>559574.18999999994</v>
      </c>
      <c r="E103" s="67">
        <f>VLOOKUP(A103,Apport,MATCH($E$2,'Jan 2020 Apport'!$3:$3,0),FALSE)+VLOOKUP(A103,Apport,MATCH($E$3,'Jan 2020 Apport'!$3:$3,0),FALSE)+VLOOKUP(A103,Apport,MATCH($E$4,'Jan 2020 Apport'!$3:$3,0),FALSE)</f>
        <v>0</v>
      </c>
      <c r="F103" s="171">
        <f t="shared" si="23"/>
        <v>559574.18999999994</v>
      </c>
      <c r="G103" s="170">
        <f>VLOOKUP(A103,Apport,MATCH($G$3,'Jan 2020 Apport'!$3:$3,0),FALSE)+VLOOKUP(A103,Apport,MATCH($G$4,'Jan 2020 Apport'!$3:$3,0),FALSE)</f>
        <v>17592.16</v>
      </c>
      <c r="H103" s="170">
        <f>VLOOKUP(A103,Apport,MATCH($H$4,'Jan 2020 Apport'!$3:$3,0),FALSE)</f>
        <v>0</v>
      </c>
      <c r="I103" s="170">
        <f t="shared" si="24"/>
        <v>17592.16</v>
      </c>
      <c r="J103" s="170">
        <f>VLOOKUP(A103,Apport,MATCH($J$4,'Jan 2020 Apport'!$3:$3,0),FALSE)</f>
        <v>53842.859179109997</v>
      </c>
      <c r="K103" s="170">
        <f>VLOOKUP(A103,Apport,MATCH($K$4,'Jan 2020 Apport'!$3:$3,0),FALSE)</f>
        <v>6469.91</v>
      </c>
      <c r="L103" s="170">
        <f t="shared" si="25"/>
        <v>60312.769179109993</v>
      </c>
      <c r="M103" s="170">
        <f>VLOOKUP(A103,Apport,MATCH($M$4,'Jan 2020 Apport'!$3:$3,0),FALSE)</f>
        <v>10587.54</v>
      </c>
      <c r="N103" s="170">
        <f>VLOOKUP(A103,Apport,MATCH($N$4,'Jan 2020 Apport'!$3:$3,0),FALSE)</f>
        <v>0</v>
      </c>
      <c r="O103" s="170">
        <f>VLOOKUP(A103,Apport,MATCH($O$4,'Jan 2020 Apport'!$3:$3,0),FALSE)</f>
        <v>0</v>
      </c>
      <c r="P103" s="174">
        <f>VLOOKUP(A103,Apport,MATCH($P$4,'Jan 2020 Apport'!$3:$3,0),FALSE)</f>
        <v>0</v>
      </c>
      <c r="Q103" s="174">
        <f>VLOOKUP(A103,Apport,MATCH($Q$4,'Jan 2020 Apport'!$3:$3,0),FALSE)</f>
        <v>70380.45</v>
      </c>
      <c r="R103">
        <f>VLOOKUP(A103,Apport,MATCH($R$4,'Jan 2020 Apport'!$3:$3,0),FALSE)</f>
        <v>0</v>
      </c>
      <c r="S103">
        <f>VLOOKUP(A103,Apport,MATCH($S$4,'Jan 2020 Apport'!$3:$3,0),FALSE)</f>
        <v>0</v>
      </c>
      <c r="T103">
        <f>VLOOKUP(A103,Apport,MATCH($T$4,'Jan 2020 Apport'!$3:$3,0),FALSE)</f>
        <v>0</v>
      </c>
      <c r="U103" s="185">
        <f>IFERROR(VLOOKUP(A103,Apport,MATCH($U$4,'Jan 2020 Apport'!$3:$3,0),FALSE)/R103,0)</f>
        <v>0</v>
      </c>
      <c r="V103" s="67">
        <f>IFERROR(((VLOOKUP(A103,Apport,MATCH($V$4,'Jan 2020 Apport'!$3:$3,0),FALSE)+VLOOKUP(A103,Apport,MATCH($V$3,'Jan 2020 Apport'!$3:$3,0),FALSE))/(S103+T103)),0)</f>
        <v>0</v>
      </c>
      <c r="W103" s="67">
        <f t="shared" si="17"/>
        <v>8097.2779781130794</v>
      </c>
      <c r="X103">
        <f>IF(D103=0,0,VLOOKUP(A103,Apport,MATCH($X$4,'Jan 2020 Apport'!$3:$3,0),FALSE))</f>
        <v>4.8578999999999997E-2</v>
      </c>
      <c r="Y103">
        <f>IF(D103=0,0,VLOOKUP(A103,Apport,MATCH($Y$4,'Jan 2020 Apport'!$3:$3,0),FALSE))</f>
        <v>4.0270000000000002E-3</v>
      </c>
      <c r="Z103">
        <f>IF(D103=0,0,VLOOKUP(A103,Apport,MATCH($Z$4,'Jan 2020 Apport'!$3:$3,0),FALSE))</f>
        <v>1.7100000000000001E-2</v>
      </c>
      <c r="AA103" s="114">
        <f>(VLOOKUP(A103,Apport,MATCH($AA$4,'Jan 2020 Apport'!$3:$3,0),FALSE)+VLOOKUP(A103,Apport,MATCH($AA$3,'Jan 2020 Apport'!$3:$3,0),FALSE))*VLOOKUP(A103,Apport,MATCH($AA$2,'Jan 2020 Apport'!$3:$3,0),FALSE)</f>
        <v>65216.05</v>
      </c>
      <c r="AB103" s="114">
        <f>VLOOKUP(A103,Apport,MATCH($AB$4,'Jan 2020 Apport'!$3:$3,0),FALSE)*VLOOKUP(A103,Apport,MATCH($AB$3,'Jan 2020 Apport'!$3:$3,0),FALSE)</f>
        <v>66520</v>
      </c>
      <c r="AC103" s="114">
        <f>VLOOKUP(A103,Apport,MATCH($AC$4,'Jan 2020 Apport'!$3:$3,0),FALSE)</f>
        <v>96805</v>
      </c>
      <c r="AD103" s="114">
        <f>VLOOKUP(A103,Apport,MATCH($AD$4,'Jan 2020 Apport'!$3:$3,0),FALSE)*VLOOKUP(A103,Apport,MATCH($AD$3,'Jan 2020 Apport'!$3:$3,0),FALSE)</f>
        <v>98741</v>
      </c>
      <c r="AE103" s="114">
        <f>VLOOKUP(A103,Apport,MATCH($AE$4,'Jan 2020 Apport'!$3:$3,0),FALSE)</f>
        <v>46784.33</v>
      </c>
      <c r="AF103" s="114">
        <f>VLOOKUP(A103,Apport,MATCH($AF$4,'Jan 2020 Apport'!$3:$3,0),FALSE)*VLOOKUP(A103,Apport,MATCH($AF$3,'Jan 2020 Apport'!$3:$3,0),FALSE)</f>
        <v>47720</v>
      </c>
      <c r="AG103" s="114">
        <f t="shared" si="18"/>
        <v>96970.214719999989</v>
      </c>
      <c r="AH103" s="114">
        <f t="shared" si="19"/>
        <v>136855.76759999999</v>
      </c>
      <c r="AI103" s="114">
        <f t="shared" si="20"/>
        <v>79803.727550000011</v>
      </c>
      <c r="AJ103" s="3">
        <f>VLOOKUP(A103,Apport,MATCH($AJ$4,'Jan 2020 Apport'!$3:$3,0),FALSE)</f>
        <v>63098.14</v>
      </c>
      <c r="AK103" s="3">
        <f>VLOOKUP(A103,Apport,MATCH($AK$4,'Jan 2020 Apport'!$3:$3,0),FALSE)</f>
        <v>0.95099999999999996</v>
      </c>
      <c r="AL103" s="170">
        <f t="shared" si="21"/>
        <v>646461.28917911008</v>
      </c>
      <c r="AM103" s="170">
        <f>VLOOKUP(A103,Apport,MATCH($AM$4,'Jan 2020 Apport'!$3:$3,0),FALSE)</f>
        <v>4864.54</v>
      </c>
      <c r="AN103" s="170">
        <f>VLOOKUP(A103,Apport,MATCH($AN$4,'Jan 2020 Apport'!$3:$3,0),FALSE)</f>
        <v>3394.47</v>
      </c>
      <c r="AO103" s="170">
        <v>147.46</v>
      </c>
      <c r="AP103" s="170">
        <v>0</v>
      </c>
      <c r="AQ103" s="170">
        <v>0</v>
      </c>
      <c r="AR103" s="170">
        <v>87.3</v>
      </c>
    </row>
    <row r="104" spans="1:44">
      <c r="A104" s="2" t="s">
        <v>175</v>
      </c>
      <c r="B104" s="2" t="s">
        <v>176</v>
      </c>
      <c r="C104" s="2" t="s">
        <v>1411</v>
      </c>
      <c r="D104" s="171">
        <f t="shared" si="22"/>
        <v>664120.18999999994</v>
      </c>
      <c r="E104" s="67">
        <f>VLOOKUP(A104,Apport,MATCH($E$2,'Jan 2020 Apport'!$3:$3,0),FALSE)+VLOOKUP(A104,Apport,MATCH($E$3,'Jan 2020 Apport'!$3:$3,0),FALSE)+VLOOKUP(A104,Apport,MATCH($E$4,'Jan 2020 Apport'!$3:$3,0),FALSE)</f>
        <v>0</v>
      </c>
      <c r="F104" s="171">
        <f t="shared" si="23"/>
        <v>664120.18999999994</v>
      </c>
      <c r="G104" s="170">
        <f>VLOOKUP(A104,Apport,MATCH($G$3,'Jan 2020 Apport'!$3:$3,0),FALSE)+VLOOKUP(A104,Apport,MATCH($G$4,'Jan 2020 Apport'!$3:$3,0),FALSE)</f>
        <v>98842.430000000008</v>
      </c>
      <c r="H104" s="170">
        <f>VLOOKUP(A104,Apport,MATCH($H$4,'Jan 2020 Apport'!$3:$3,0),FALSE)</f>
        <v>9844.83</v>
      </c>
      <c r="I104" s="170">
        <f t="shared" si="24"/>
        <v>108687.26000000001</v>
      </c>
      <c r="J104" s="170">
        <f>VLOOKUP(A104,Apport,MATCH($J$4,'Jan 2020 Apport'!$3:$3,0),FALSE)</f>
        <v>97584.923193424533</v>
      </c>
      <c r="K104" s="170">
        <f>VLOOKUP(A104,Apport,MATCH($K$4,'Jan 2020 Apport'!$3:$3,0),FALSE)</f>
        <v>14367.51</v>
      </c>
      <c r="L104" s="170">
        <f t="shared" si="25"/>
        <v>111952.43319342453</v>
      </c>
      <c r="M104" s="170">
        <f>VLOOKUP(A104,Apport,MATCH($M$4,'Jan 2020 Apport'!$3:$3,0),FALSE)</f>
        <v>36341.01</v>
      </c>
      <c r="N104" s="170">
        <f>VLOOKUP(A104,Apport,MATCH($N$4,'Jan 2020 Apport'!$3:$3,0),FALSE)</f>
        <v>0</v>
      </c>
      <c r="O104" s="170">
        <f>VLOOKUP(A104,Apport,MATCH($O$4,'Jan 2020 Apport'!$3:$3,0),FALSE)</f>
        <v>1907.66</v>
      </c>
      <c r="P104" s="174">
        <f>VLOOKUP(A104,Apport,MATCH($P$4,'Jan 2020 Apport'!$3:$3,0),FALSE)</f>
        <v>0</v>
      </c>
      <c r="Q104" s="174">
        <f>VLOOKUP(A104,Apport,MATCH($Q$4,'Jan 2020 Apport'!$3:$3,0),FALSE)</f>
        <v>245432.78023599999</v>
      </c>
      <c r="R104">
        <f>VLOOKUP(A104,Apport,MATCH($R$4,'Jan 2020 Apport'!$3:$3,0),FALSE)</f>
        <v>0</v>
      </c>
      <c r="S104">
        <f>VLOOKUP(A104,Apport,MATCH($S$4,'Jan 2020 Apport'!$3:$3,0),FALSE)</f>
        <v>0</v>
      </c>
      <c r="T104">
        <f>VLOOKUP(A104,Apport,MATCH($T$4,'Jan 2020 Apport'!$3:$3,0),FALSE)</f>
        <v>0</v>
      </c>
      <c r="U104" s="185">
        <f>IFERROR(VLOOKUP(A104,Apport,MATCH($U$4,'Jan 2020 Apport'!$3:$3,0),FALSE)/R104,0)</f>
        <v>0</v>
      </c>
      <c r="V104" s="67">
        <f>IFERROR(((VLOOKUP(A104,Apport,MATCH($V$4,'Jan 2020 Apport'!$3:$3,0),FALSE)+VLOOKUP(A104,Apport,MATCH($V$3,'Jan 2020 Apport'!$3:$3,0),FALSE))/(S104+T104)),0)</f>
        <v>0</v>
      </c>
      <c r="W104" s="67">
        <f t="shared" si="17"/>
        <v>8097.2779781130794</v>
      </c>
      <c r="X104">
        <f>IF(D104=0,0,VLOOKUP(A104,Apport,MATCH($X$4,'Jan 2020 Apport'!$3:$3,0),FALSE))</f>
        <v>4.8578999999999997E-2</v>
      </c>
      <c r="Y104">
        <f>IF(D104=0,0,VLOOKUP(A104,Apport,MATCH($Y$4,'Jan 2020 Apport'!$3:$3,0),FALSE))</f>
        <v>4.0270000000000002E-3</v>
      </c>
      <c r="Z104">
        <f>IF(D104=0,0,VLOOKUP(A104,Apport,MATCH($Z$4,'Jan 2020 Apport'!$3:$3,0),FALSE))</f>
        <v>1.7100000000000001E-2</v>
      </c>
      <c r="AA104" s="114">
        <f>(VLOOKUP(A104,Apport,MATCH($AA$4,'Jan 2020 Apport'!$3:$3,0),FALSE)+VLOOKUP(A104,Apport,MATCH($AA$3,'Jan 2020 Apport'!$3:$3,0),FALSE))*VLOOKUP(A104,Apport,MATCH($AA$2,'Jan 2020 Apport'!$3:$3,0),FALSE)</f>
        <v>65216.05</v>
      </c>
      <c r="AB104" s="114">
        <f>VLOOKUP(A104,Apport,MATCH($AB$4,'Jan 2020 Apport'!$3:$3,0),FALSE)*VLOOKUP(A104,Apport,MATCH($AB$3,'Jan 2020 Apport'!$3:$3,0),FALSE)</f>
        <v>66520</v>
      </c>
      <c r="AC104" s="114">
        <f>VLOOKUP(A104,Apport,MATCH($AC$4,'Jan 2020 Apport'!$3:$3,0),FALSE)</f>
        <v>96805</v>
      </c>
      <c r="AD104" s="114">
        <f>VLOOKUP(A104,Apport,MATCH($AD$4,'Jan 2020 Apport'!$3:$3,0),FALSE)*VLOOKUP(A104,Apport,MATCH($AD$3,'Jan 2020 Apport'!$3:$3,0),FALSE)</f>
        <v>98741</v>
      </c>
      <c r="AE104" s="114">
        <f>VLOOKUP(A104,Apport,MATCH($AE$4,'Jan 2020 Apport'!$3:$3,0),FALSE)</f>
        <v>46784.33</v>
      </c>
      <c r="AF104" s="114">
        <f>VLOOKUP(A104,Apport,MATCH($AF$4,'Jan 2020 Apport'!$3:$3,0),FALSE)*VLOOKUP(A104,Apport,MATCH($AF$3,'Jan 2020 Apport'!$3:$3,0),FALSE)</f>
        <v>47720</v>
      </c>
      <c r="AG104" s="114">
        <f t="shared" si="18"/>
        <v>96970.214719999989</v>
      </c>
      <c r="AH104" s="114">
        <f t="shared" si="19"/>
        <v>136855.76759999999</v>
      </c>
      <c r="AI104" s="114">
        <f t="shared" si="20"/>
        <v>79803.727550000011</v>
      </c>
      <c r="AJ104" s="3">
        <f>VLOOKUP(A104,Apport,MATCH($AJ$4,'Jan 2020 Apport'!$3:$3,0),FALSE)</f>
        <v>92347.69</v>
      </c>
      <c r="AK104" s="3">
        <f>VLOOKUP(A104,Apport,MATCH($AK$4,'Jan 2020 Apport'!$3:$3,0),FALSE)</f>
        <v>1.9019999999999999</v>
      </c>
      <c r="AL104" s="170">
        <f t="shared" si="21"/>
        <v>930006.88319342444</v>
      </c>
      <c r="AM104" s="170">
        <f>VLOOKUP(A104,Apport,MATCH($AM$4,'Jan 2020 Apport'!$3:$3,0),FALSE)</f>
        <v>21365.84</v>
      </c>
      <c r="AN104" s="170">
        <f>VLOOKUP(A104,Apport,MATCH($AN$4,'Jan 2020 Apport'!$3:$3,0),FALSE)</f>
        <v>3739.47</v>
      </c>
      <c r="AO104" s="170">
        <v>550.72</v>
      </c>
      <c r="AP104" s="170">
        <v>0</v>
      </c>
      <c r="AQ104" s="170">
        <v>18.2</v>
      </c>
      <c r="AR104" s="170">
        <v>795.62</v>
      </c>
    </row>
    <row r="105" spans="1:44">
      <c r="A105" s="2" t="s">
        <v>177</v>
      </c>
      <c r="B105" s="2" t="s">
        <v>178</v>
      </c>
      <c r="C105" s="2" t="s">
        <v>1411</v>
      </c>
      <c r="D105" s="171">
        <f t="shared" si="22"/>
        <v>6234301.1100000003</v>
      </c>
      <c r="E105" s="67">
        <f>VLOOKUP(A105,Apport,MATCH($E$2,'Jan 2020 Apport'!$3:$3,0),FALSE)+VLOOKUP(A105,Apport,MATCH($E$3,'Jan 2020 Apport'!$3:$3,0),FALSE)+VLOOKUP(A105,Apport,MATCH($E$4,'Jan 2020 Apport'!$3:$3,0),FALSE)</f>
        <v>127412.54999999999</v>
      </c>
      <c r="F105" s="171">
        <f t="shared" si="23"/>
        <v>6106888.5600000005</v>
      </c>
      <c r="G105" s="170">
        <f>VLOOKUP(A105,Apport,MATCH($G$3,'Jan 2020 Apport'!$3:$3,0),FALSE)+VLOOKUP(A105,Apport,MATCH($G$4,'Jan 2020 Apport'!$3:$3,0),FALSE)</f>
        <v>543327.77</v>
      </c>
      <c r="H105" s="170">
        <f>VLOOKUP(A105,Apport,MATCH($H$4,'Jan 2020 Apport'!$3:$3,0),FALSE)</f>
        <v>9637.51</v>
      </c>
      <c r="I105" s="170">
        <f t="shared" si="24"/>
        <v>552965.28</v>
      </c>
      <c r="J105" s="170">
        <f>VLOOKUP(A105,Apport,MATCH($J$4,'Jan 2020 Apport'!$3:$3,0),FALSE)</f>
        <v>394646.57347340864</v>
      </c>
      <c r="K105" s="170">
        <f>VLOOKUP(A105,Apport,MATCH($K$4,'Jan 2020 Apport'!$3:$3,0),FALSE)</f>
        <v>42159.63</v>
      </c>
      <c r="L105" s="170">
        <f t="shared" si="25"/>
        <v>436806.20347340865</v>
      </c>
      <c r="M105" s="170">
        <f>VLOOKUP(A105,Apport,MATCH($M$4,'Jan 2020 Apport'!$3:$3,0),FALSE)</f>
        <v>74882.33</v>
      </c>
      <c r="N105" s="170">
        <f>VLOOKUP(A105,Apport,MATCH($N$4,'Jan 2020 Apport'!$3:$3,0),FALSE)</f>
        <v>0</v>
      </c>
      <c r="O105" s="170">
        <f>VLOOKUP(A105,Apport,MATCH($O$4,'Jan 2020 Apport'!$3:$3,0),FALSE)</f>
        <v>18268.87</v>
      </c>
      <c r="P105" s="174">
        <f>VLOOKUP(A105,Apport,MATCH($P$4,'Jan 2020 Apport'!$3:$3,0),FALSE)</f>
        <v>398872.05</v>
      </c>
      <c r="Q105" s="174">
        <f>VLOOKUP(A105,Apport,MATCH($Q$4,'Jan 2020 Apport'!$3:$3,0),FALSE)</f>
        <v>567957.13199879997</v>
      </c>
      <c r="R105">
        <f>VLOOKUP(A105,Apport,MATCH($R$4,'Jan 2020 Apport'!$3:$3,0),FALSE)</f>
        <v>0</v>
      </c>
      <c r="S105">
        <f>VLOOKUP(A105,Apport,MATCH($S$4,'Jan 2020 Apport'!$3:$3,0),FALSE)</f>
        <v>5.44</v>
      </c>
      <c r="T105">
        <f>VLOOKUP(A105,Apport,MATCH($T$4,'Jan 2020 Apport'!$3:$3,0),FALSE)</f>
        <v>8.64</v>
      </c>
      <c r="U105" s="185">
        <f>IFERROR(VLOOKUP(A105,Apport,MATCH($U$4,'Jan 2020 Apport'!$3:$3,0),FALSE)/R105,0)</f>
        <v>0</v>
      </c>
      <c r="V105" s="67">
        <f>IFERROR(((VLOOKUP(A105,Apport,MATCH($V$4,'Jan 2020 Apport'!$3:$3,0),FALSE)+VLOOKUP(A105,Apport,MATCH($V$3,'Jan 2020 Apport'!$3:$3,0),FALSE))/(S105+T105)),0)</f>
        <v>9049.1867897727261</v>
      </c>
      <c r="W105" s="67">
        <f t="shared" si="17"/>
        <v>8425.830127707326</v>
      </c>
      <c r="X105">
        <f>IF(D105=0,0,VLOOKUP(A105,Apport,MATCH($X$4,'Jan 2020 Apport'!$3:$3,0),FALSE))</f>
        <v>4.8578999999999997E-2</v>
      </c>
      <c r="Y105">
        <f>IF(D105=0,0,VLOOKUP(A105,Apport,MATCH($Y$4,'Jan 2020 Apport'!$3:$3,0),FALSE))</f>
        <v>4.0270000000000002E-3</v>
      </c>
      <c r="Z105">
        <f>IF(D105=0,0,VLOOKUP(A105,Apport,MATCH($Z$4,'Jan 2020 Apport'!$3:$3,0),FALSE))</f>
        <v>1.7100000000000001E-2</v>
      </c>
      <c r="AA105" s="114">
        <f>(VLOOKUP(A105,Apport,MATCH($AA$4,'Jan 2020 Apport'!$3:$3,0),FALSE)+VLOOKUP(A105,Apport,MATCH($AA$3,'Jan 2020 Apport'!$3:$3,0),FALSE))*VLOOKUP(A105,Apport,MATCH($AA$2,'Jan 2020 Apport'!$3:$3,0),FALSE)</f>
        <v>69129.013000000006</v>
      </c>
      <c r="AB105" s="114">
        <f>VLOOKUP(A105,Apport,MATCH($AB$4,'Jan 2020 Apport'!$3:$3,0),FALSE)*VLOOKUP(A105,Apport,MATCH($AB$3,'Jan 2020 Apport'!$3:$3,0),FALSE)</f>
        <v>70511.199999999997</v>
      </c>
      <c r="AC105" s="114">
        <f>VLOOKUP(A105,Apport,MATCH($AC$4,'Jan 2020 Apport'!$3:$3,0),FALSE)</f>
        <v>96805</v>
      </c>
      <c r="AD105" s="114">
        <f>VLOOKUP(A105,Apport,MATCH($AD$4,'Jan 2020 Apport'!$3:$3,0),FALSE)*VLOOKUP(A105,Apport,MATCH($AD$3,'Jan 2020 Apport'!$3:$3,0),FALSE)</f>
        <v>104665.46</v>
      </c>
      <c r="AE105" s="114">
        <f>VLOOKUP(A105,Apport,MATCH($AE$4,'Jan 2020 Apport'!$3:$3,0),FALSE)</f>
        <v>46784.33</v>
      </c>
      <c r="AF105" s="114">
        <f>VLOOKUP(A105,Apport,MATCH($AF$4,'Jan 2020 Apport'!$3:$3,0),FALSE)*VLOOKUP(A105,Apport,MATCH($AF$3,'Jan 2020 Apport'!$3:$3,0),FALSE)</f>
        <v>50583.200000000004</v>
      </c>
      <c r="AG105" s="114">
        <f t="shared" si="18"/>
        <v>101910.8196032</v>
      </c>
      <c r="AH105" s="114">
        <f t="shared" si="19"/>
        <v>144152.332536</v>
      </c>
      <c r="AI105" s="114">
        <f t="shared" si="20"/>
        <v>83263.332110000018</v>
      </c>
      <c r="AJ105" s="3">
        <f>VLOOKUP(A105,Apport,MATCH($AJ$4,'Jan 2020 Apport'!$3:$3,0),FALSE)</f>
        <v>323404.34000000003</v>
      </c>
      <c r="AK105" s="3">
        <f>VLOOKUP(A105,Apport,MATCH($AK$4,'Jan 2020 Apport'!$3:$3,0),FALSE)</f>
        <v>2.9209999999999998</v>
      </c>
      <c r="AL105" s="170">
        <f t="shared" si="21"/>
        <v>7275064.1634734096</v>
      </c>
      <c r="AM105" s="170">
        <f>VLOOKUP(A105,Apport,MATCH($AM$4,'Jan 2020 Apport'!$3:$3,0),FALSE)</f>
        <v>0</v>
      </c>
      <c r="AN105" s="170">
        <f>VLOOKUP(A105,Apport,MATCH($AN$4,'Jan 2020 Apport'!$3:$3,0),FALSE)</f>
        <v>14849.92</v>
      </c>
      <c r="AO105" s="170">
        <v>719.82</v>
      </c>
      <c r="AP105" s="170">
        <v>0</v>
      </c>
      <c r="AQ105" s="170">
        <v>180.44</v>
      </c>
      <c r="AR105" s="170">
        <v>2679.54</v>
      </c>
    </row>
    <row r="106" spans="1:44">
      <c r="A106" s="2" t="s">
        <v>179</v>
      </c>
      <c r="B106" s="2" t="s">
        <v>180</v>
      </c>
      <c r="C106" s="2" t="s">
        <v>1411</v>
      </c>
      <c r="D106" s="171">
        <f t="shared" si="22"/>
        <v>7236952.5199999996</v>
      </c>
      <c r="E106" s="67">
        <f>VLOOKUP(A106,Apport,MATCH($E$2,'Jan 2020 Apport'!$3:$3,0),FALSE)+VLOOKUP(A106,Apport,MATCH($E$3,'Jan 2020 Apport'!$3:$3,0),FALSE)+VLOOKUP(A106,Apport,MATCH($E$4,'Jan 2020 Apport'!$3:$3,0),FALSE)</f>
        <v>310511.78000000003</v>
      </c>
      <c r="F106" s="171">
        <f t="shared" si="23"/>
        <v>6926440.7399999993</v>
      </c>
      <c r="G106" s="170">
        <f>VLOOKUP(A106,Apport,MATCH($G$3,'Jan 2020 Apport'!$3:$3,0),FALSE)+VLOOKUP(A106,Apport,MATCH($G$4,'Jan 2020 Apport'!$3:$3,0),FALSE)</f>
        <v>1041215.22</v>
      </c>
      <c r="H106" s="170">
        <f>VLOOKUP(A106,Apport,MATCH($H$4,'Jan 2020 Apport'!$3:$3,0),FALSE)</f>
        <v>41905.54</v>
      </c>
      <c r="I106" s="170">
        <f t="shared" si="24"/>
        <v>1083120.76</v>
      </c>
      <c r="J106" s="170">
        <f>VLOOKUP(A106,Apport,MATCH($J$4,'Jan 2020 Apport'!$3:$3,0),FALSE)</f>
        <v>875331.41445863061</v>
      </c>
      <c r="K106" s="170">
        <f>VLOOKUP(A106,Apport,MATCH($K$4,'Jan 2020 Apport'!$3:$3,0),FALSE)</f>
        <v>97012.68</v>
      </c>
      <c r="L106" s="170">
        <f t="shared" si="25"/>
        <v>972344.09445863054</v>
      </c>
      <c r="M106" s="170">
        <f>VLOOKUP(A106,Apport,MATCH($M$4,'Jan 2020 Apport'!$3:$3,0),FALSE)</f>
        <v>275130.65999999997</v>
      </c>
      <c r="N106" s="170">
        <f>VLOOKUP(A106,Apport,MATCH($N$4,'Jan 2020 Apport'!$3:$3,0),FALSE)</f>
        <v>0</v>
      </c>
      <c r="O106" s="170">
        <f>VLOOKUP(A106,Apport,MATCH($O$4,'Jan 2020 Apport'!$3:$3,0),FALSE)</f>
        <v>23287.57</v>
      </c>
      <c r="P106" s="174">
        <f>VLOOKUP(A106,Apport,MATCH($P$4,'Jan 2020 Apport'!$3:$3,0),FALSE)</f>
        <v>0</v>
      </c>
      <c r="Q106" s="174">
        <f>VLOOKUP(A106,Apport,MATCH($Q$4,'Jan 2020 Apport'!$3:$3,0),FALSE)</f>
        <v>2227954.1261320002</v>
      </c>
      <c r="R106">
        <f>VLOOKUP(A106,Apport,MATCH($R$4,'Jan 2020 Apport'!$3:$3,0),FALSE)</f>
        <v>0</v>
      </c>
      <c r="S106">
        <f>VLOOKUP(A106,Apport,MATCH($S$4,'Jan 2020 Apport'!$3:$3,0),FALSE)</f>
        <v>0</v>
      </c>
      <c r="T106">
        <f>VLOOKUP(A106,Apport,MATCH($T$4,'Jan 2020 Apport'!$3:$3,0),FALSE)</f>
        <v>33</v>
      </c>
      <c r="U106" s="185">
        <f>IFERROR(VLOOKUP(A106,Apport,MATCH($U$4,'Jan 2020 Apport'!$3:$3,0),FALSE)/R106,0)</f>
        <v>0</v>
      </c>
      <c r="V106" s="67">
        <f>IFERROR(((VLOOKUP(A106,Apport,MATCH($V$4,'Jan 2020 Apport'!$3:$3,0),FALSE)+VLOOKUP(A106,Apport,MATCH($V$3,'Jan 2020 Apport'!$3:$3,0),FALSE))/(S106+T106)),0)</f>
        <v>9409.4478787878797</v>
      </c>
      <c r="W106" s="67">
        <f t="shared" si="17"/>
        <v>8754.3822773015709</v>
      </c>
      <c r="X106">
        <f>IF(D106=0,0,VLOOKUP(A106,Apport,MATCH($X$4,'Jan 2020 Apport'!$3:$3,0),FALSE))</f>
        <v>4.8578999999999997E-2</v>
      </c>
      <c r="Y106">
        <f>IF(D106=0,0,VLOOKUP(A106,Apport,MATCH($Y$4,'Jan 2020 Apport'!$3:$3,0),FALSE))</f>
        <v>4.0270000000000002E-3</v>
      </c>
      <c r="Z106">
        <f>IF(D106=0,0,VLOOKUP(A106,Apport,MATCH($Z$4,'Jan 2020 Apport'!$3:$3,0),FALSE))</f>
        <v>1.7100000000000001E-2</v>
      </c>
      <c r="AA106" s="114">
        <f>(VLOOKUP(A106,Apport,MATCH($AA$4,'Jan 2020 Apport'!$3:$3,0),FALSE)+VLOOKUP(A106,Apport,MATCH($AA$3,'Jan 2020 Apport'!$3:$3,0),FALSE))*VLOOKUP(A106,Apport,MATCH($AA$2,'Jan 2020 Apport'!$3:$3,0),FALSE)</f>
        <v>73041.97600000001</v>
      </c>
      <c r="AB106" s="114">
        <f>VLOOKUP(A106,Apport,MATCH($AB$4,'Jan 2020 Apport'!$3:$3,0),FALSE)*VLOOKUP(A106,Apport,MATCH($AB$3,'Jan 2020 Apport'!$3:$3,0),FALSE)</f>
        <v>74502.400000000009</v>
      </c>
      <c r="AC106" s="114">
        <f>VLOOKUP(A106,Apport,MATCH($AC$4,'Jan 2020 Apport'!$3:$3,0),FALSE)</f>
        <v>96805</v>
      </c>
      <c r="AD106" s="114">
        <f>VLOOKUP(A106,Apport,MATCH($AD$4,'Jan 2020 Apport'!$3:$3,0),FALSE)*VLOOKUP(A106,Apport,MATCH($AD$3,'Jan 2020 Apport'!$3:$3,0),FALSE)</f>
        <v>110589.92000000001</v>
      </c>
      <c r="AE106" s="114">
        <f>VLOOKUP(A106,Apport,MATCH($AE$4,'Jan 2020 Apport'!$3:$3,0),FALSE)</f>
        <v>46784.33</v>
      </c>
      <c r="AF106" s="114">
        <f>VLOOKUP(A106,Apport,MATCH($AF$4,'Jan 2020 Apport'!$3:$3,0),FALSE)*VLOOKUP(A106,Apport,MATCH($AF$3,'Jan 2020 Apport'!$3:$3,0),FALSE)</f>
        <v>53446.400000000001</v>
      </c>
      <c r="AG106" s="114">
        <f t="shared" si="18"/>
        <v>106851.42448640001</v>
      </c>
      <c r="AH106" s="114">
        <f t="shared" si="19"/>
        <v>151448.89747200001</v>
      </c>
      <c r="AI106" s="114">
        <f t="shared" si="20"/>
        <v>86722.93667000001</v>
      </c>
      <c r="AJ106" s="3">
        <f>VLOOKUP(A106,Apport,MATCH($AJ$4,'Jan 2020 Apport'!$3:$3,0),FALSE)</f>
        <v>901829.99</v>
      </c>
      <c r="AK106" s="3">
        <f>VLOOKUP(A106,Apport,MATCH($AK$4,'Jan 2020 Apport'!$3:$3,0),FALSE)</f>
        <v>14.539</v>
      </c>
      <c r="AL106" s="170">
        <f t="shared" si="21"/>
        <v>9653885.52445863</v>
      </c>
      <c r="AM106" s="170">
        <f>VLOOKUP(A106,Apport,MATCH($AM$4,'Jan 2020 Apport'!$3:$3,0),FALSE)</f>
        <v>160062.6</v>
      </c>
      <c r="AN106" s="170">
        <f>VLOOKUP(A106,Apport,MATCH($AN$4,'Jan 2020 Apport'!$3:$3,0),FALSE)</f>
        <v>38239.279999999999</v>
      </c>
      <c r="AO106" s="170">
        <v>4210.63</v>
      </c>
      <c r="AP106" s="170">
        <v>143.75</v>
      </c>
      <c r="AQ106" s="170">
        <v>233.47</v>
      </c>
      <c r="AR106" s="170">
        <v>8863.82</v>
      </c>
    </row>
    <row r="107" spans="1:44">
      <c r="A107" s="2" t="s">
        <v>181</v>
      </c>
      <c r="B107" s="2" t="s">
        <v>182</v>
      </c>
      <c r="C107" s="2" t="s">
        <v>1411</v>
      </c>
      <c r="D107" s="171">
        <f t="shared" si="22"/>
        <v>10749113.24</v>
      </c>
      <c r="E107" s="67">
        <f>VLOOKUP(A107,Apport,MATCH($E$2,'Jan 2020 Apport'!$3:$3,0),FALSE)+VLOOKUP(A107,Apport,MATCH($E$3,'Jan 2020 Apport'!$3:$3,0),FALSE)+VLOOKUP(A107,Apport,MATCH($E$4,'Jan 2020 Apport'!$3:$3,0),FALSE)</f>
        <v>507561.12</v>
      </c>
      <c r="F107" s="171">
        <f t="shared" si="23"/>
        <v>10241552.120000001</v>
      </c>
      <c r="G107" s="170">
        <f>VLOOKUP(A107,Apport,MATCH($G$3,'Jan 2020 Apport'!$3:$3,0),FALSE)+VLOOKUP(A107,Apport,MATCH($G$4,'Jan 2020 Apport'!$3:$3,0),FALSE)</f>
        <v>1614668.8900000001</v>
      </c>
      <c r="H107" s="170">
        <f>VLOOKUP(A107,Apport,MATCH($H$4,'Jan 2020 Apport'!$3:$3,0),FALSE)</f>
        <v>101998.91</v>
      </c>
      <c r="I107" s="170">
        <f t="shared" si="24"/>
        <v>1716667.8</v>
      </c>
      <c r="J107" s="170">
        <f>VLOOKUP(A107,Apport,MATCH($J$4,'Jan 2020 Apport'!$3:$3,0),FALSE)</f>
        <v>610122.45261707413</v>
      </c>
      <c r="K107" s="170">
        <f>VLOOKUP(A107,Apport,MATCH($K$4,'Jan 2020 Apport'!$3:$3,0),FALSE)</f>
        <v>114892.2</v>
      </c>
      <c r="L107" s="170">
        <f t="shared" si="25"/>
        <v>725014.65261707408</v>
      </c>
      <c r="M107" s="170">
        <f>VLOOKUP(A107,Apport,MATCH($M$4,'Jan 2020 Apport'!$3:$3,0),FALSE)</f>
        <v>405953.78</v>
      </c>
      <c r="N107" s="170">
        <f>VLOOKUP(A107,Apport,MATCH($N$4,'Jan 2020 Apport'!$3:$3,0),FALSE)</f>
        <v>0</v>
      </c>
      <c r="O107" s="170">
        <f>VLOOKUP(A107,Apport,MATCH($O$4,'Jan 2020 Apport'!$3:$3,0),FALSE)</f>
        <v>35981.08</v>
      </c>
      <c r="P107" s="174">
        <f>VLOOKUP(A107,Apport,MATCH($P$4,'Jan 2020 Apport'!$3:$3,0),FALSE)</f>
        <v>0</v>
      </c>
      <c r="Q107" s="174">
        <f>VLOOKUP(A107,Apport,MATCH($Q$4,'Jan 2020 Apport'!$3:$3,0),FALSE)</f>
        <v>2946362.4550000001</v>
      </c>
      <c r="R107">
        <f>VLOOKUP(A107,Apport,MATCH($R$4,'Jan 2020 Apport'!$3:$3,0),FALSE)</f>
        <v>0</v>
      </c>
      <c r="S107">
        <f>VLOOKUP(A107,Apport,MATCH($S$4,'Jan 2020 Apport'!$3:$3,0),FALSE)</f>
        <v>0</v>
      </c>
      <c r="T107">
        <f>VLOOKUP(A107,Apport,MATCH($T$4,'Jan 2020 Apport'!$3:$3,0),FALSE)</f>
        <v>55</v>
      </c>
      <c r="U107" s="185">
        <f>IFERROR(VLOOKUP(A107,Apport,MATCH($U$4,'Jan 2020 Apport'!$3:$3,0),FALSE)/R107,0)</f>
        <v>0</v>
      </c>
      <c r="V107" s="67">
        <f>IFERROR(((VLOOKUP(A107,Apport,MATCH($V$4,'Jan 2020 Apport'!$3:$3,0),FALSE)+VLOOKUP(A107,Apport,MATCH($V$3,'Jan 2020 Apport'!$3:$3,0),FALSE))/(S107+T107)),0)</f>
        <v>9228.384</v>
      </c>
      <c r="W107" s="67">
        <f t="shared" si="17"/>
        <v>8426.6411691135199</v>
      </c>
      <c r="X107">
        <f>IF(D107=0,0,VLOOKUP(A107,Apport,MATCH($X$4,'Jan 2020 Apport'!$3:$3,0),FALSE))</f>
        <v>4.8578999999999997E-2</v>
      </c>
      <c r="Y107">
        <f>IF(D107=0,0,VLOOKUP(A107,Apport,MATCH($Y$4,'Jan 2020 Apport'!$3:$3,0),FALSE))</f>
        <v>4.0270000000000002E-3</v>
      </c>
      <c r="Z107">
        <f>IF(D107=0,0,VLOOKUP(A107,Apport,MATCH($Z$4,'Jan 2020 Apport'!$3:$3,0),FALSE))</f>
        <v>1.7100000000000001E-2</v>
      </c>
      <c r="AA107" s="114">
        <f>(VLOOKUP(A107,Apport,MATCH($AA$4,'Jan 2020 Apport'!$3:$3,0),FALSE)+VLOOKUP(A107,Apport,MATCH($AA$3,'Jan 2020 Apport'!$3:$3,0),FALSE))*VLOOKUP(A107,Apport,MATCH($AA$2,'Jan 2020 Apport'!$3:$3,0),FALSE)</f>
        <v>71737.655000000013</v>
      </c>
      <c r="AB107" s="114">
        <f>VLOOKUP(A107,Apport,MATCH($AB$4,'Jan 2020 Apport'!$3:$3,0),FALSE)*VLOOKUP(A107,Apport,MATCH($AB$3,'Jan 2020 Apport'!$3:$3,0),FALSE)</f>
        <v>70511.199999999997</v>
      </c>
      <c r="AC107" s="114">
        <f>VLOOKUP(A107,Apport,MATCH($AC$4,'Jan 2020 Apport'!$3:$3,0),FALSE)</f>
        <v>96805</v>
      </c>
      <c r="AD107" s="114">
        <f>VLOOKUP(A107,Apport,MATCH($AD$4,'Jan 2020 Apport'!$3:$3,0),FALSE)*VLOOKUP(A107,Apport,MATCH($AD$3,'Jan 2020 Apport'!$3:$3,0),FALSE)</f>
        <v>104665.46</v>
      </c>
      <c r="AE107" s="114">
        <f>VLOOKUP(A107,Apport,MATCH($AE$4,'Jan 2020 Apport'!$3:$3,0),FALSE)</f>
        <v>46784.33</v>
      </c>
      <c r="AF107" s="114">
        <f>VLOOKUP(A107,Apport,MATCH($AF$4,'Jan 2020 Apport'!$3:$3,0),FALSE)*VLOOKUP(A107,Apport,MATCH($AF$3,'Jan 2020 Apport'!$3:$3,0),FALSE)</f>
        <v>50583.200000000004</v>
      </c>
      <c r="AG107" s="114">
        <f t="shared" si="18"/>
        <v>101927.514912</v>
      </c>
      <c r="AH107" s="114">
        <f t="shared" si="19"/>
        <v>144152.332536</v>
      </c>
      <c r="AI107" s="114">
        <f t="shared" si="20"/>
        <v>83263.332110000018</v>
      </c>
      <c r="AJ107" s="3">
        <f>VLOOKUP(A107,Apport,MATCH($AJ$4,'Jan 2020 Apport'!$3:$3,0),FALSE)</f>
        <v>1422933.6</v>
      </c>
      <c r="AK107" s="3">
        <f>VLOOKUP(A107,Apport,MATCH($AK$4,'Jan 2020 Apport'!$3:$3,0),FALSE)</f>
        <v>20.858000000000001</v>
      </c>
      <c r="AL107" s="170">
        <f t="shared" si="21"/>
        <v>13761203.232617075</v>
      </c>
      <c r="AM107" s="170">
        <f>VLOOKUP(A107,Apport,MATCH($AM$4,'Jan 2020 Apport'!$3:$3,0),FALSE)</f>
        <v>243364.88</v>
      </c>
      <c r="AN107" s="170">
        <f>VLOOKUP(A107,Apport,MATCH($AN$4,'Jan 2020 Apport'!$3:$3,0),FALSE)</f>
        <v>57087.15</v>
      </c>
      <c r="AO107" s="170">
        <v>6270.25</v>
      </c>
      <c r="AP107" s="170">
        <v>466.62</v>
      </c>
      <c r="AQ107" s="170">
        <v>345.45</v>
      </c>
      <c r="AR107" s="170">
        <v>11280.01</v>
      </c>
    </row>
    <row r="108" spans="1:44">
      <c r="A108" s="2" t="s">
        <v>183</v>
      </c>
      <c r="B108" s="2" t="s">
        <v>184</v>
      </c>
      <c r="C108" s="2" t="s">
        <v>1411</v>
      </c>
      <c r="D108" s="171">
        <f t="shared" si="22"/>
        <v>508973988.74000001</v>
      </c>
      <c r="E108" s="67">
        <f>VLOOKUP(A108,Apport,MATCH($E$2,'Jan 2020 Apport'!$3:$3,0),FALSE)+VLOOKUP(A108,Apport,MATCH($E$3,'Jan 2020 Apport'!$3:$3,0),FALSE)+VLOOKUP(A108,Apport,MATCH($E$4,'Jan 2020 Apport'!$3:$3,0),FALSE)</f>
        <v>14584008.969999999</v>
      </c>
      <c r="F108" s="171">
        <f t="shared" si="23"/>
        <v>494389979.76999998</v>
      </c>
      <c r="G108" s="170">
        <f>VLOOKUP(A108,Apport,MATCH($G$3,'Jan 2020 Apport'!$3:$3,0),FALSE)+VLOOKUP(A108,Apport,MATCH($G$4,'Jan 2020 Apport'!$3:$3,0),FALSE)</f>
        <v>73107021.370000005</v>
      </c>
      <c r="H108" s="170">
        <f>VLOOKUP(A108,Apport,MATCH($H$4,'Jan 2020 Apport'!$3:$3,0),FALSE)</f>
        <v>6751180.6500000004</v>
      </c>
      <c r="I108" s="170">
        <f t="shared" si="24"/>
        <v>79858202.020000011</v>
      </c>
      <c r="J108" s="170">
        <f>VLOOKUP(A108,Apport,MATCH($J$4,'Jan 2020 Apport'!$3:$3,0),FALSE)</f>
        <v>33064730.139852379</v>
      </c>
      <c r="K108" s="170">
        <f>VLOOKUP(A108,Apport,MATCH($K$4,'Jan 2020 Apport'!$3:$3,0),FALSE)</f>
        <v>0</v>
      </c>
      <c r="L108" s="170">
        <f t="shared" si="25"/>
        <v>33064730.139852379</v>
      </c>
      <c r="M108" s="170">
        <f>VLOOKUP(A108,Apport,MATCH($M$4,'Jan 2020 Apport'!$3:$3,0),FALSE)</f>
        <v>11817417.859999999</v>
      </c>
      <c r="N108" s="170">
        <f>VLOOKUP(A108,Apport,MATCH($N$4,'Jan 2020 Apport'!$3:$3,0),FALSE)</f>
        <v>11407838.91</v>
      </c>
      <c r="O108" s="170">
        <f>VLOOKUP(A108,Apport,MATCH($O$4,'Jan 2020 Apport'!$3:$3,0),FALSE)</f>
        <v>1679814.51</v>
      </c>
      <c r="P108" s="174">
        <f>VLOOKUP(A108,Apport,MATCH($P$4,'Jan 2020 Apport'!$3:$3,0),FALSE)</f>
        <v>0</v>
      </c>
      <c r="Q108" s="174">
        <f>VLOOKUP(A108,Apport,MATCH($Q$4,'Jan 2020 Apport'!$3:$3,0),FALSE)</f>
        <v>149790584.8592</v>
      </c>
      <c r="R108">
        <f>VLOOKUP(A108,Apport,MATCH($R$4,'Jan 2020 Apport'!$3:$3,0),FALSE)</f>
        <v>114</v>
      </c>
      <c r="S108">
        <f>VLOOKUP(A108,Apport,MATCH($S$4,'Jan 2020 Apport'!$3:$3,0),FALSE)</f>
        <v>166</v>
      </c>
      <c r="T108">
        <f>VLOOKUP(A108,Apport,MATCH($T$4,'Jan 2020 Apport'!$3:$3,0),FALSE)</f>
        <v>1200</v>
      </c>
      <c r="U108" s="185">
        <f>IFERROR(VLOOKUP(A108,Apport,MATCH($U$4,'Jan 2020 Apport'!$3:$3,0),FALSE)/R108,0)</f>
        <v>10777.034736842104</v>
      </c>
      <c r="V108" s="67">
        <f>IFERROR(((VLOOKUP(A108,Apport,MATCH($V$4,'Jan 2020 Apport'!$3:$3,0),FALSE)+VLOOKUP(A108,Apport,MATCH($V$3,'Jan 2020 Apport'!$3:$3,0),FALSE))/(S108+T108)),0)</f>
        <v>9777.03295021962</v>
      </c>
      <c r="W108" s="67">
        <f t="shared" si="17"/>
        <v>9082.9344268958121</v>
      </c>
      <c r="X108">
        <f>IF(D108=0,0,VLOOKUP(A108,Apport,MATCH($X$4,'Jan 2020 Apport'!$3:$3,0),FALSE))</f>
        <v>4.8578999999999997E-2</v>
      </c>
      <c r="Y108">
        <f>IF(D108=0,0,VLOOKUP(A108,Apport,MATCH($Y$4,'Jan 2020 Apport'!$3:$3,0),FALSE))</f>
        <v>4.0270000000000002E-3</v>
      </c>
      <c r="Z108">
        <f>IF(D108=0,0,VLOOKUP(A108,Apport,MATCH($Z$4,'Jan 2020 Apport'!$3:$3,0),FALSE))</f>
        <v>1.7100000000000001E-2</v>
      </c>
      <c r="AA108" s="114">
        <f>(VLOOKUP(A108,Apport,MATCH($AA$4,'Jan 2020 Apport'!$3:$3,0),FALSE)+VLOOKUP(A108,Apport,MATCH($AA$3,'Jan 2020 Apport'!$3:$3,0),FALSE))*VLOOKUP(A108,Apport,MATCH($AA$2,'Jan 2020 Apport'!$3:$3,0),FALSE)</f>
        <v>76954.938999999998</v>
      </c>
      <c r="AB108" s="114">
        <f>VLOOKUP(A108,Apport,MATCH($AB$4,'Jan 2020 Apport'!$3:$3,0),FALSE)*VLOOKUP(A108,Apport,MATCH($AB$3,'Jan 2020 Apport'!$3:$3,0),FALSE)</f>
        <v>78493.599999999991</v>
      </c>
      <c r="AC108" s="114">
        <f>VLOOKUP(A108,Apport,MATCH($AC$4,'Jan 2020 Apport'!$3:$3,0),FALSE)</f>
        <v>96805</v>
      </c>
      <c r="AD108" s="114">
        <f>VLOOKUP(A108,Apport,MATCH($AD$4,'Jan 2020 Apport'!$3:$3,0),FALSE)*VLOOKUP(A108,Apport,MATCH($AD$3,'Jan 2020 Apport'!$3:$3,0),FALSE)</f>
        <v>116514.37999999999</v>
      </c>
      <c r="AE108" s="114">
        <f>VLOOKUP(A108,Apport,MATCH($AE$4,'Jan 2020 Apport'!$3:$3,0),FALSE)</f>
        <v>46784.33</v>
      </c>
      <c r="AF108" s="114">
        <f>VLOOKUP(A108,Apport,MATCH($AF$4,'Jan 2020 Apport'!$3:$3,0),FALSE)*VLOOKUP(A108,Apport,MATCH($AF$3,'Jan 2020 Apport'!$3:$3,0),FALSE)</f>
        <v>56309.599999999999</v>
      </c>
      <c r="AG108" s="114">
        <f t="shared" si="18"/>
        <v>111792.02936959999</v>
      </c>
      <c r="AH108" s="114">
        <f t="shared" si="19"/>
        <v>158745.46240799996</v>
      </c>
      <c r="AI108" s="114">
        <f t="shared" si="20"/>
        <v>90182.541230000003</v>
      </c>
      <c r="AJ108" s="3">
        <f>VLOOKUP(A108,Apport,MATCH($AJ$4,'Jan 2020 Apport'!$3:$3,0),FALSE)</f>
        <v>65808623.119999997</v>
      </c>
      <c r="AK108" s="3">
        <f>VLOOKUP(A108,Apport,MATCH($AK$4,'Jan 2020 Apport'!$3:$3,0),FALSE)</f>
        <v>1211.9349999999999</v>
      </c>
      <c r="AL108" s="170">
        <f t="shared" si="21"/>
        <v>651912402.90985239</v>
      </c>
      <c r="AM108" s="170">
        <f>VLOOKUP(A108,Apport,MATCH($AM$4,'Jan 2020 Apport'!$3:$3,0),FALSE)</f>
        <v>5110410.7300000004</v>
      </c>
      <c r="AN108" s="170">
        <f>VLOOKUP(A108,Apport,MATCH($AN$4,'Jan 2020 Apport'!$3:$3,0),FALSE)</f>
        <v>2947048.47</v>
      </c>
      <c r="AO108" s="170">
        <v>164746.41</v>
      </c>
      <c r="AP108" s="170">
        <v>118276.93</v>
      </c>
      <c r="AQ108" s="170">
        <v>16717.939999999999</v>
      </c>
      <c r="AR108" s="170">
        <v>559577.59</v>
      </c>
    </row>
    <row r="109" spans="1:44">
      <c r="A109" s="2" t="s">
        <v>185</v>
      </c>
      <c r="B109" s="2" t="s">
        <v>186</v>
      </c>
      <c r="C109" s="2" t="s">
        <v>1411</v>
      </c>
      <c r="D109" s="171">
        <f t="shared" si="22"/>
        <v>206902976.03999999</v>
      </c>
      <c r="E109" s="67">
        <f>VLOOKUP(A109,Apport,MATCH($E$2,'Jan 2020 Apport'!$3:$3,0),FALSE)+VLOOKUP(A109,Apport,MATCH($E$3,'Jan 2020 Apport'!$3:$3,0),FALSE)+VLOOKUP(A109,Apport,MATCH($E$4,'Jan 2020 Apport'!$3:$3,0),FALSE)</f>
        <v>12937977.9</v>
      </c>
      <c r="F109" s="171">
        <f t="shared" si="23"/>
        <v>193964998.13999999</v>
      </c>
      <c r="G109" s="170">
        <f>VLOOKUP(A109,Apport,MATCH($G$3,'Jan 2020 Apport'!$3:$3,0),FALSE)+VLOOKUP(A109,Apport,MATCH($G$4,'Jan 2020 Apport'!$3:$3,0),FALSE)</f>
        <v>29460579.330000002</v>
      </c>
      <c r="H109" s="170">
        <f>VLOOKUP(A109,Apport,MATCH($H$4,'Jan 2020 Apport'!$3:$3,0),FALSE)</f>
        <v>1578488.85</v>
      </c>
      <c r="I109" s="170">
        <f t="shared" si="24"/>
        <v>31039068.180000003</v>
      </c>
      <c r="J109" s="170">
        <f>VLOOKUP(A109,Apport,MATCH($J$4,'Jan 2020 Apport'!$3:$3,0),FALSE)</f>
        <v>13445131.839494165</v>
      </c>
      <c r="K109" s="170">
        <f>VLOOKUP(A109,Apport,MATCH($K$4,'Jan 2020 Apport'!$3:$3,0),FALSE)</f>
        <v>624018.48</v>
      </c>
      <c r="L109" s="170">
        <f t="shared" si="25"/>
        <v>14069150.319494165</v>
      </c>
      <c r="M109" s="170">
        <f>VLOOKUP(A109,Apport,MATCH($M$4,'Jan 2020 Apport'!$3:$3,0),FALSE)</f>
        <v>9373725.4199999999</v>
      </c>
      <c r="N109" s="170">
        <f>VLOOKUP(A109,Apport,MATCH($N$4,'Jan 2020 Apport'!$3:$3,0),FALSE)</f>
        <v>9122619.9700000007</v>
      </c>
      <c r="O109" s="170">
        <f>VLOOKUP(A109,Apport,MATCH($O$4,'Jan 2020 Apport'!$3:$3,0),FALSE)</f>
        <v>680608.53</v>
      </c>
      <c r="P109" s="174">
        <f>VLOOKUP(A109,Apport,MATCH($P$4,'Jan 2020 Apport'!$3:$3,0),FALSE)</f>
        <v>10454679.08</v>
      </c>
      <c r="Q109" s="174">
        <f>VLOOKUP(A109,Apport,MATCH($Q$4,'Jan 2020 Apport'!$3:$3,0),FALSE)</f>
        <v>29041099.872145802</v>
      </c>
      <c r="R109">
        <f>VLOOKUP(A109,Apport,MATCH($R$4,'Jan 2020 Apport'!$3:$3,0),FALSE)</f>
        <v>0</v>
      </c>
      <c r="S109">
        <f>VLOOKUP(A109,Apport,MATCH($S$4,'Jan 2020 Apport'!$3:$3,0),FALSE)</f>
        <v>135</v>
      </c>
      <c r="T109">
        <f>VLOOKUP(A109,Apport,MATCH($T$4,'Jan 2020 Apport'!$3:$3,0),FALSE)</f>
        <v>1240</v>
      </c>
      <c r="U109" s="185">
        <f>IFERROR(VLOOKUP(A109,Apport,MATCH($U$4,'Jan 2020 Apport'!$3:$3,0),FALSE)/R109,0)</f>
        <v>0</v>
      </c>
      <c r="V109" s="67">
        <f>IFERROR(((VLOOKUP(A109,Apport,MATCH($V$4,'Jan 2020 Apport'!$3:$3,0),FALSE)+VLOOKUP(A109,Apport,MATCH($V$3,'Jan 2020 Apport'!$3:$3,0),FALSE))/(S109+T109)),0)</f>
        <v>9409.4384727272736</v>
      </c>
      <c r="W109" s="67">
        <f t="shared" si="17"/>
        <v>8754.3822773015709</v>
      </c>
      <c r="X109">
        <f>IF(D109=0,0,VLOOKUP(A109,Apport,MATCH($X$4,'Jan 2020 Apport'!$3:$3,0),FALSE))</f>
        <v>4.8578999999999997E-2</v>
      </c>
      <c r="Y109">
        <f>IF(D109=0,0,VLOOKUP(A109,Apport,MATCH($Y$4,'Jan 2020 Apport'!$3:$3,0),FALSE))</f>
        <v>4.0270000000000002E-3</v>
      </c>
      <c r="Z109">
        <f>IF(D109=0,0,VLOOKUP(A109,Apport,MATCH($Z$4,'Jan 2020 Apport'!$3:$3,0),FALSE))</f>
        <v>1.7100000000000001E-2</v>
      </c>
      <c r="AA109" s="114">
        <f>(VLOOKUP(A109,Apport,MATCH($AA$4,'Jan 2020 Apport'!$3:$3,0),FALSE)+VLOOKUP(A109,Apport,MATCH($AA$3,'Jan 2020 Apport'!$3:$3,0),FALSE))*VLOOKUP(A109,Apport,MATCH($AA$2,'Jan 2020 Apport'!$3:$3,0),FALSE)</f>
        <v>73041.97600000001</v>
      </c>
      <c r="AB109" s="114">
        <f>VLOOKUP(A109,Apport,MATCH($AB$4,'Jan 2020 Apport'!$3:$3,0),FALSE)*VLOOKUP(A109,Apport,MATCH($AB$3,'Jan 2020 Apport'!$3:$3,0),FALSE)</f>
        <v>74502.400000000009</v>
      </c>
      <c r="AC109" s="114">
        <f>VLOOKUP(A109,Apport,MATCH($AC$4,'Jan 2020 Apport'!$3:$3,0),FALSE)</f>
        <v>96805</v>
      </c>
      <c r="AD109" s="114">
        <f>VLOOKUP(A109,Apport,MATCH($AD$4,'Jan 2020 Apport'!$3:$3,0),FALSE)*VLOOKUP(A109,Apport,MATCH($AD$3,'Jan 2020 Apport'!$3:$3,0),FALSE)</f>
        <v>110589.92000000001</v>
      </c>
      <c r="AE109" s="114">
        <f>VLOOKUP(A109,Apport,MATCH($AE$4,'Jan 2020 Apport'!$3:$3,0),FALSE)</f>
        <v>46784.33</v>
      </c>
      <c r="AF109" s="114">
        <f>VLOOKUP(A109,Apport,MATCH($AF$4,'Jan 2020 Apport'!$3:$3,0),FALSE)*VLOOKUP(A109,Apport,MATCH($AF$3,'Jan 2020 Apport'!$3:$3,0),FALSE)</f>
        <v>53446.400000000001</v>
      </c>
      <c r="AG109" s="114">
        <f t="shared" si="18"/>
        <v>106851.42448640001</v>
      </c>
      <c r="AH109" s="114">
        <f t="shared" si="19"/>
        <v>151448.89747200001</v>
      </c>
      <c r="AI109" s="114">
        <f t="shared" si="20"/>
        <v>86722.93667000001</v>
      </c>
      <c r="AJ109" s="3">
        <f>VLOOKUP(A109,Apport,MATCH($AJ$4,'Jan 2020 Apport'!$3:$3,0),FALSE)</f>
        <v>26598870.239999998</v>
      </c>
      <c r="AK109" s="3">
        <f>VLOOKUP(A109,Apport,MATCH($AK$4,'Jan 2020 Apport'!$3:$3,0),FALSE)</f>
        <v>456.904</v>
      </c>
      <c r="AL109" s="170">
        <f t="shared" si="21"/>
        <v>276411314.84949416</v>
      </c>
      <c r="AM109" s="170">
        <f>VLOOKUP(A109,Apport,MATCH($AM$4,'Jan 2020 Apport'!$3:$3,0),FALSE)</f>
        <v>5847184.8700000001</v>
      </c>
      <c r="AN109" s="170">
        <f>VLOOKUP(A109,Apport,MATCH($AN$4,'Jan 2020 Apport'!$3:$3,0),FALSE)</f>
        <v>1115119.6200000001</v>
      </c>
      <c r="AO109" s="170">
        <v>147267.18</v>
      </c>
      <c r="AP109" s="170">
        <v>85668.56</v>
      </c>
      <c r="AQ109" s="170">
        <v>6475</v>
      </c>
      <c r="AR109" s="170">
        <v>223688.69</v>
      </c>
    </row>
    <row r="110" spans="1:44">
      <c r="A110" s="2" t="s">
        <v>187</v>
      </c>
      <c r="B110" s="2" t="s">
        <v>188</v>
      </c>
      <c r="C110" s="2" t="s">
        <v>1411</v>
      </c>
      <c r="D110" s="171">
        <f t="shared" si="22"/>
        <v>37856419.600000001</v>
      </c>
      <c r="E110" s="67">
        <f>VLOOKUP(A110,Apport,MATCH($E$2,'Jan 2020 Apport'!$3:$3,0),FALSE)+VLOOKUP(A110,Apport,MATCH($E$3,'Jan 2020 Apport'!$3:$3,0),FALSE)+VLOOKUP(A110,Apport,MATCH($E$4,'Jan 2020 Apport'!$3:$3,0),FALSE)</f>
        <v>2589917.73</v>
      </c>
      <c r="F110" s="171">
        <f t="shared" si="23"/>
        <v>35266501.870000005</v>
      </c>
      <c r="G110" s="170">
        <f>VLOOKUP(A110,Apport,MATCH($G$3,'Jan 2020 Apport'!$3:$3,0),FALSE)+VLOOKUP(A110,Apport,MATCH($G$4,'Jan 2020 Apport'!$3:$3,0),FALSE)</f>
        <v>5644745.9300000006</v>
      </c>
      <c r="H110" s="170">
        <f>VLOOKUP(A110,Apport,MATCH($H$4,'Jan 2020 Apport'!$3:$3,0),FALSE)</f>
        <v>321274.01</v>
      </c>
      <c r="I110" s="170">
        <f t="shared" si="24"/>
        <v>5966019.9400000004</v>
      </c>
      <c r="J110" s="170">
        <f>VLOOKUP(A110,Apport,MATCH($J$4,'Jan 2020 Apport'!$3:$3,0),FALSE)</f>
        <v>2366854.3162688003</v>
      </c>
      <c r="K110" s="170">
        <f>VLOOKUP(A110,Apport,MATCH($K$4,'Jan 2020 Apport'!$3:$3,0),FALSE)</f>
        <v>383037.31</v>
      </c>
      <c r="L110" s="170">
        <f t="shared" si="25"/>
        <v>2749891.6262688003</v>
      </c>
      <c r="M110" s="170">
        <f>VLOOKUP(A110,Apport,MATCH($M$4,'Jan 2020 Apport'!$3:$3,0),FALSE)</f>
        <v>836456.09</v>
      </c>
      <c r="N110" s="170">
        <f>VLOOKUP(A110,Apport,MATCH($N$4,'Jan 2020 Apport'!$3:$3,0),FALSE)</f>
        <v>0</v>
      </c>
      <c r="O110" s="170">
        <f>VLOOKUP(A110,Apport,MATCH($O$4,'Jan 2020 Apport'!$3:$3,0),FALSE)</f>
        <v>0</v>
      </c>
      <c r="P110" s="174">
        <f>VLOOKUP(A110,Apport,MATCH($P$4,'Jan 2020 Apport'!$3:$3,0),FALSE)</f>
        <v>1039297.6300000001</v>
      </c>
      <c r="Q110" s="174">
        <f>VLOOKUP(A110,Apport,MATCH($Q$4,'Jan 2020 Apport'!$3:$3,0),FALSE)</f>
        <v>6818999.7048000004</v>
      </c>
      <c r="R110">
        <f>VLOOKUP(A110,Apport,MATCH($R$4,'Jan 2020 Apport'!$3:$3,0),FALSE)</f>
        <v>0</v>
      </c>
      <c r="S110">
        <f>VLOOKUP(A110,Apport,MATCH($S$4,'Jan 2020 Apport'!$3:$3,0),FALSE)</f>
        <v>20</v>
      </c>
      <c r="T110">
        <f>VLOOKUP(A110,Apport,MATCH($T$4,'Jan 2020 Apport'!$3:$3,0),FALSE)</f>
        <v>250</v>
      </c>
      <c r="U110" s="185">
        <f>IFERROR(VLOOKUP(A110,Apport,MATCH($U$4,'Jan 2020 Apport'!$3:$3,0),FALSE)/R110,0)</f>
        <v>0</v>
      </c>
      <c r="V110" s="67">
        <f>IFERROR(((VLOOKUP(A110,Apport,MATCH($V$4,'Jan 2020 Apport'!$3:$3,0),FALSE)+VLOOKUP(A110,Apport,MATCH($V$3,'Jan 2020 Apport'!$3:$3,0),FALSE))/(S110+T110)),0)</f>
        <v>9592.2878888888881</v>
      </c>
      <c r="W110" s="67">
        <f t="shared" si="17"/>
        <v>8755.1933187077666</v>
      </c>
      <c r="X110">
        <f>IF(D110=0,0,VLOOKUP(A110,Apport,MATCH($X$4,'Jan 2020 Apport'!$3:$3,0),FALSE))</f>
        <v>4.8578999999999997E-2</v>
      </c>
      <c r="Y110">
        <f>IF(D110=0,0,VLOOKUP(A110,Apport,MATCH($Y$4,'Jan 2020 Apport'!$3:$3,0),FALSE))</f>
        <v>4.0270000000000002E-3</v>
      </c>
      <c r="Z110">
        <f>IF(D110=0,0,VLOOKUP(A110,Apport,MATCH($Z$4,'Jan 2020 Apport'!$3:$3,0),FALSE))</f>
        <v>1.7100000000000001E-2</v>
      </c>
      <c r="AA110" s="114">
        <f>(VLOOKUP(A110,Apport,MATCH($AA$4,'Jan 2020 Apport'!$3:$3,0),FALSE)+VLOOKUP(A110,Apport,MATCH($AA$3,'Jan 2020 Apport'!$3:$3,0),FALSE))*VLOOKUP(A110,Apport,MATCH($AA$2,'Jan 2020 Apport'!$3:$3,0),FALSE)</f>
        <v>75650.618000000017</v>
      </c>
      <c r="AB110" s="114">
        <f>VLOOKUP(A110,Apport,MATCH($AB$4,'Jan 2020 Apport'!$3:$3,0),FALSE)*VLOOKUP(A110,Apport,MATCH($AB$3,'Jan 2020 Apport'!$3:$3,0),FALSE)</f>
        <v>74502.400000000009</v>
      </c>
      <c r="AC110" s="114">
        <f>VLOOKUP(A110,Apport,MATCH($AC$4,'Jan 2020 Apport'!$3:$3,0),FALSE)</f>
        <v>96805</v>
      </c>
      <c r="AD110" s="114">
        <f>VLOOKUP(A110,Apport,MATCH($AD$4,'Jan 2020 Apport'!$3:$3,0),FALSE)*VLOOKUP(A110,Apport,MATCH($AD$3,'Jan 2020 Apport'!$3:$3,0),FALSE)</f>
        <v>110589.92000000001</v>
      </c>
      <c r="AE110" s="114">
        <f>VLOOKUP(A110,Apport,MATCH($AE$4,'Jan 2020 Apport'!$3:$3,0),FALSE)</f>
        <v>46784.33</v>
      </c>
      <c r="AF110" s="114">
        <f>VLOOKUP(A110,Apport,MATCH($AF$4,'Jan 2020 Apport'!$3:$3,0),FALSE)*VLOOKUP(A110,Apport,MATCH($AF$3,'Jan 2020 Apport'!$3:$3,0),FALSE)</f>
        <v>53446.400000000001</v>
      </c>
      <c r="AG110" s="114">
        <f t="shared" si="18"/>
        <v>106868.11979520002</v>
      </c>
      <c r="AH110" s="114">
        <f t="shared" si="19"/>
        <v>151448.89747200001</v>
      </c>
      <c r="AI110" s="114">
        <f t="shared" si="20"/>
        <v>86722.93667000001</v>
      </c>
      <c r="AJ110" s="3">
        <f>VLOOKUP(A110,Apport,MATCH($AJ$4,'Jan 2020 Apport'!$3:$3,0),FALSE)</f>
        <v>4898833.16</v>
      </c>
      <c r="AK110" s="3">
        <f>VLOOKUP(A110,Apport,MATCH($AK$4,'Jan 2020 Apport'!$3:$3,0),FALSE)</f>
        <v>80.578000000000003</v>
      </c>
      <c r="AL110" s="170">
        <f t="shared" si="21"/>
        <v>47028032.366268806</v>
      </c>
      <c r="AM110" s="170">
        <f>VLOOKUP(A110,Apport,MATCH($AM$4,'Jan 2020 Apport'!$3:$3,0),FALSE)</f>
        <v>2282.42</v>
      </c>
      <c r="AN110" s="170">
        <f>VLOOKUP(A110,Apport,MATCH($AN$4,'Jan 2020 Apport'!$3:$3,0),FALSE)</f>
        <v>210968.52</v>
      </c>
      <c r="AO110" s="170">
        <v>8148.65</v>
      </c>
      <c r="AP110" s="170">
        <v>4630.2700000000004</v>
      </c>
      <c r="AQ110" s="170">
        <v>0</v>
      </c>
      <c r="AR110" s="170">
        <v>43624.06</v>
      </c>
    </row>
    <row r="111" spans="1:44">
      <c r="A111" s="2" t="s">
        <v>189</v>
      </c>
      <c r="B111" s="2" t="s">
        <v>190</v>
      </c>
      <c r="C111" s="2" t="s">
        <v>1411</v>
      </c>
      <c r="D111" s="171">
        <f t="shared" si="22"/>
        <v>40562767</v>
      </c>
      <c r="E111" s="67">
        <f>VLOOKUP(A111,Apport,MATCH($E$2,'Jan 2020 Apport'!$3:$3,0),FALSE)+VLOOKUP(A111,Apport,MATCH($E$3,'Jan 2020 Apport'!$3:$3,0),FALSE)+VLOOKUP(A111,Apport,MATCH($E$4,'Jan 2020 Apport'!$3:$3,0),FALSE)</f>
        <v>2508930.5100000002</v>
      </c>
      <c r="F111" s="171">
        <f t="shared" si="23"/>
        <v>38053836.490000002</v>
      </c>
      <c r="G111" s="170">
        <f>VLOOKUP(A111,Apport,MATCH($G$3,'Jan 2020 Apport'!$3:$3,0),FALSE)+VLOOKUP(A111,Apport,MATCH($G$4,'Jan 2020 Apport'!$3:$3,0),FALSE)</f>
        <v>3921082.27</v>
      </c>
      <c r="H111" s="170">
        <f>VLOOKUP(A111,Apport,MATCH($H$4,'Jan 2020 Apport'!$3:$3,0),FALSE)</f>
        <v>215746.21</v>
      </c>
      <c r="I111" s="170">
        <f t="shared" si="24"/>
        <v>4136828.48</v>
      </c>
      <c r="J111" s="170">
        <f>VLOOKUP(A111,Apport,MATCH($J$4,'Jan 2020 Apport'!$3:$3,0),FALSE)</f>
        <v>1713307.9958163092</v>
      </c>
      <c r="K111" s="170">
        <f>VLOOKUP(A111,Apport,MATCH($K$4,'Jan 2020 Apport'!$3:$3,0),FALSE)</f>
        <v>341248.77</v>
      </c>
      <c r="L111" s="170">
        <f t="shared" si="25"/>
        <v>2054556.7658163093</v>
      </c>
      <c r="M111" s="170">
        <f>VLOOKUP(A111,Apport,MATCH($M$4,'Jan 2020 Apport'!$3:$3,0),FALSE)</f>
        <v>107609.66</v>
      </c>
      <c r="N111" s="170">
        <f>VLOOKUP(A111,Apport,MATCH($N$4,'Jan 2020 Apport'!$3:$3,0),FALSE)</f>
        <v>387284.44</v>
      </c>
      <c r="O111" s="170">
        <f>VLOOKUP(A111,Apport,MATCH($O$4,'Jan 2020 Apport'!$3:$3,0),FALSE)</f>
        <v>136415.95000000001</v>
      </c>
      <c r="P111" s="174">
        <f>VLOOKUP(A111,Apport,MATCH($P$4,'Jan 2020 Apport'!$3:$3,0),FALSE)</f>
        <v>0</v>
      </c>
      <c r="Q111" s="174">
        <f>VLOOKUP(A111,Apport,MATCH($Q$4,'Jan 2020 Apport'!$3:$3,0),FALSE)</f>
        <v>11234289.507964</v>
      </c>
      <c r="R111">
        <f>VLOOKUP(A111,Apport,MATCH($R$4,'Jan 2020 Apport'!$3:$3,0),FALSE)</f>
        <v>0</v>
      </c>
      <c r="S111">
        <f>VLOOKUP(A111,Apport,MATCH($S$4,'Jan 2020 Apport'!$3:$3,0),FALSE)</f>
        <v>8.61</v>
      </c>
      <c r="T111">
        <f>VLOOKUP(A111,Apport,MATCH($T$4,'Jan 2020 Apport'!$3:$3,0),FALSE)</f>
        <v>247.99</v>
      </c>
      <c r="U111" s="185">
        <f>IFERROR(VLOOKUP(A111,Apport,MATCH($U$4,'Jan 2020 Apport'!$3:$3,0),FALSE)/R111,0)</f>
        <v>0</v>
      </c>
      <c r="V111" s="67">
        <f>IFERROR(((VLOOKUP(A111,Apport,MATCH($V$4,'Jan 2020 Apport'!$3:$3,0),FALSE)+VLOOKUP(A111,Apport,MATCH($V$3,'Jan 2020 Apport'!$3:$3,0),FALSE))/(S111+T111)),0)</f>
        <v>9777.5935697583791</v>
      </c>
      <c r="W111" s="67">
        <f t="shared" si="17"/>
        <v>9082.9344268958121</v>
      </c>
      <c r="X111">
        <f>IF(D111=0,0,VLOOKUP(A111,Apport,MATCH($X$4,'Jan 2020 Apport'!$3:$3,0),FALSE))</f>
        <v>4.8578999999999997E-2</v>
      </c>
      <c r="Y111">
        <f>IF(D111=0,0,VLOOKUP(A111,Apport,MATCH($Y$4,'Jan 2020 Apport'!$3:$3,0),FALSE))</f>
        <v>4.0270000000000002E-3</v>
      </c>
      <c r="Z111">
        <f>IF(D111=0,0,VLOOKUP(A111,Apport,MATCH($Z$4,'Jan 2020 Apport'!$3:$3,0),FALSE))</f>
        <v>1.7100000000000001E-2</v>
      </c>
      <c r="AA111" s="114">
        <f>(VLOOKUP(A111,Apport,MATCH($AA$4,'Jan 2020 Apport'!$3:$3,0),FALSE)+VLOOKUP(A111,Apport,MATCH($AA$3,'Jan 2020 Apport'!$3:$3,0),FALSE))*VLOOKUP(A111,Apport,MATCH($AA$2,'Jan 2020 Apport'!$3:$3,0),FALSE)</f>
        <v>76954.938999999998</v>
      </c>
      <c r="AB111" s="114">
        <f>VLOOKUP(A111,Apport,MATCH($AB$4,'Jan 2020 Apport'!$3:$3,0),FALSE)*VLOOKUP(A111,Apport,MATCH($AB$3,'Jan 2020 Apport'!$3:$3,0),FALSE)</f>
        <v>78493.599999999991</v>
      </c>
      <c r="AC111" s="114">
        <f>VLOOKUP(A111,Apport,MATCH($AC$4,'Jan 2020 Apport'!$3:$3,0),FALSE)</f>
        <v>96805</v>
      </c>
      <c r="AD111" s="114">
        <f>VLOOKUP(A111,Apport,MATCH($AD$4,'Jan 2020 Apport'!$3:$3,0),FALSE)*VLOOKUP(A111,Apport,MATCH($AD$3,'Jan 2020 Apport'!$3:$3,0),FALSE)</f>
        <v>116514.37999999999</v>
      </c>
      <c r="AE111" s="114">
        <f>VLOOKUP(A111,Apport,MATCH($AE$4,'Jan 2020 Apport'!$3:$3,0),FALSE)</f>
        <v>46784.33</v>
      </c>
      <c r="AF111" s="114">
        <f>VLOOKUP(A111,Apport,MATCH($AF$4,'Jan 2020 Apport'!$3:$3,0),FALSE)*VLOOKUP(A111,Apport,MATCH($AF$3,'Jan 2020 Apport'!$3:$3,0),FALSE)</f>
        <v>56309.599999999999</v>
      </c>
      <c r="AG111" s="114">
        <f t="shared" si="18"/>
        <v>111792.02936959999</v>
      </c>
      <c r="AH111" s="114">
        <f t="shared" si="19"/>
        <v>158745.46240799996</v>
      </c>
      <c r="AI111" s="114">
        <f t="shared" si="20"/>
        <v>90182.541230000003</v>
      </c>
      <c r="AJ111" s="3">
        <f>VLOOKUP(A111,Apport,MATCH($AJ$4,'Jan 2020 Apport'!$3:$3,0),FALSE)</f>
        <v>5406017.0700000003</v>
      </c>
      <c r="AK111" s="3">
        <f>VLOOKUP(A111,Apport,MATCH($AK$4,'Jan 2020 Apport'!$3:$3,0),FALSE)</f>
        <v>72.561000000000007</v>
      </c>
      <c r="AL111" s="170">
        <f t="shared" si="21"/>
        <v>47044213.525816306</v>
      </c>
      <c r="AM111" s="170">
        <f>VLOOKUP(A111,Apport,MATCH($AM$4,'Jan 2020 Apport'!$3:$3,0),FALSE)</f>
        <v>0</v>
      </c>
      <c r="AN111" s="170">
        <f>VLOOKUP(A111,Apport,MATCH($AN$4,'Jan 2020 Apport'!$3:$3,0),FALSE)</f>
        <v>229555.82</v>
      </c>
      <c r="AO111" s="170">
        <v>1047.29</v>
      </c>
      <c r="AP111" s="170">
        <v>3532.86</v>
      </c>
      <c r="AQ111" s="170">
        <v>1349.12</v>
      </c>
      <c r="AR111" s="170">
        <v>30559.83</v>
      </c>
    </row>
    <row r="112" spans="1:44">
      <c r="A112" s="2" t="s">
        <v>191</v>
      </c>
      <c r="B112" s="2" t="s">
        <v>192</v>
      </c>
      <c r="C112" s="2" t="s">
        <v>1411</v>
      </c>
      <c r="D112" s="171">
        <f t="shared" si="22"/>
        <v>175674183.97999999</v>
      </c>
      <c r="E112" s="67">
        <f>VLOOKUP(A112,Apport,MATCH($E$2,'Jan 2020 Apport'!$3:$3,0),FALSE)+VLOOKUP(A112,Apport,MATCH($E$3,'Jan 2020 Apport'!$3:$3,0),FALSE)+VLOOKUP(A112,Apport,MATCH($E$4,'Jan 2020 Apport'!$3:$3,0),FALSE)</f>
        <v>10291190.51</v>
      </c>
      <c r="F112" s="171">
        <f t="shared" si="23"/>
        <v>165382993.47</v>
      </c>
      <c r="G112" s="170">
        <f>VLOOKUP(A112,Apport,MATCH($G$3,'Jan 2020 Apport'!$3:$3,0),FALSE)+VLOOKUP(A112,Apport,MATCH($G$4,'Jan 2020 Apport'!$3:$3,0),FALSE)</f>
        <v>25961100.330000002</v>
      </c>
      <c r="H112" s="170">
        <f>VLOOKUP(A112,Apport,MATCH($H$4,'Jan 2020 Apport'!$3:$3,0),FALSE)</f>
        <v>1876902.33</v>
      </c>
      <c r="I112" s="170">
        <f t="shared" si="24"/>
        <v>27838002.660000004</v>
      </c>
      <c r="J112" s="170">
        <f>VLOOKUP(A112,Apport,MATCH($J$4,'Jan 2020 Apport'!$3:$3,0),FALSE)</f>
        <v>6906344.3525499627</v>
      </c>
      <c r="K112" s="170">
        <f>VLOOKUP(A112,Apport,MATCH($K$4,'Jan 2020 Apport'!$3:$3,0),FALSE)</f>
        <v>663793.49</v>
      </c>
      <c r="L112" s="170">
        <f t="shared" si="25"/>
        <v>7570137.8425499629</v>
      </c>
      <c r="M112" s="170">
        <f>VLOOKUP(A112,Apport,MATCH($M$4,'Jan 2020 Apport'!$3:$3,0),FALSE)</f>
        <v>8719914.9499999993</v>
      </c>
      <c r="N112" s="170">
        <f>VLOOKUP(A112,Apport,MATCH($N$4,'Jan 2020 Apport'!$3:$3,0),FALSE)</f>
        <v>9527704.8599999994</v>
      </c>
      <c r="O112" s="170">
        <f>VLOOKUP(A112,Apport,MATCH($O$4,'Jan 2020 Apport'!$3:$3,0),FALSE)</f>
        <v>580540.37</v>
      </c>
      <c r="P112" s="174">
        <f>VLOOKUP(A112,Apport,MATCH($P$4,'Jan 2020 Apport'!$3:$3,0),FALSE)</f>
        <v>0</v>
      </c>
      <c r="Q112" s="174">
        <f>VLOOKUP(A112,Apport,MATCH($Q$4,'Jan 2020 Apport'!$3:$3,0),FALSE)</f>
        <v>40162417.151201695</v>
      </c>
      <c r="R112">
        <f>VLOOKUP(A112,Apport,MATCH($R$4,'Jan 2020 Apport'!$3:$3,0),FALSE)</f>
        <v>395</v>
      </c>
      <c r="S112">
        <f>VLOOKUP(A112,Apport,MATCH($S$4,'Jan 2020 Apport'!$3:$3,0),FALSE)</f>
        <v>117.23</v>
      </c>
      <c r="T112">
        <f>VLOOKUP(A112,Apport,MATCH($T$4,'Jan 2020 Apport'!$3:$3,0),FALSE)</f>
        <v>500</v>
      </c>
      <c r="U112" s="185">
        <f>IFERROR(VLOOKUP(A112,Apport,MATCH($U$4,'Jan 2020 Apport'!$3:$3,0),FALSE)/R112,0)</f>
        <v>10777.295139240507</v>
      </c>
      <c r="V112" s="67">
        <f>IFERROR(((VLOOKUP(A112,Apport,MATCH($V$4,'Jan 2020 Apport'!$3:$3,0),FALSE)+VLOOKUP(A112,Apport,MATCH($V$3,'Jan 2020 Apport'!$3:$3,0),FALSE))/(S112+T112)),0)</f>
        <v>9776.1919057725645</v>
      </c>
      <c r="W112" s="67">
        <f t="shared" si="17"/>
        <v>9082.9344268958121</v>
      </c>
      <c r="X112">
        <f>IF(D112=0,0,VLOOKUP(A112,Apport,MATCH($X$4,'Jan 2020 Apport'!$3:$3,0),FALSE))</f>
        <v>4.8578999999999997E-2</v>
      </c>
      <c r="Y112">
        <f>IF(D112=0,0,VLOOKUP(A112,Apport,MATCH($Y$4,'Jan 2020 Apport'!$3:$3,0),FALSE))</f>
        <v>4.0270000000000002E-3</v>
      </c>
      <c r="Z112">
        <f>IF(D112=0,0,VLOOKUP(A112,Apport,MATCH($Z$4,'Jan 2020 Apport'!$3:$3,0),FALSE))</f>
        <v>1.7100000000000001E-2</v>
      </c>
      <c r="AA112" s="114">
        <f>(VLOOKUP(A112,Apport,MATCH($AA$4,'Jan 2020 Apport'!$3:$3,0),FALSE)+VLOOKUP(A112,Apport,MATCH($AA$3,'Jan 2020 Apport'!$3:$3,0),FALSE))*VLOOKUP(A112,Apport,MATCH($AA$2,'Jan 2020 Apport'!$3:$3,0),FALSE)</f>
        <v>76954.938999999998</v>
      </c>
      <c r="AB112" s="114">
        <f>VLOOKUP(A112,Apport,MATCH($AB$4,'Jan 2020 Apport'!$3:$3,0),FALSE)*VLOOKUP(A112,Apport,MATCH($AB$3,'Jan 2020 Apport'!$3:$3,0),FALSE)</f>
        <v>78493.599999999991</v>
      </c>
      <c r="AC112" s="114">
        <f>VLOOKUP(A112,Apport,MATCH($AC$4,'Jan 2020 Apport'!$3:$3,0),FALSE)</f>
        <v>96805</v>
      </c>
      <c r="AD112" s="114">
        <f>VLOOKUP(A112,Apport,MATCH($AD$4,'Jan 2020 Apport'!$3:$3,0),FALSE)*VLOOKUP(A112,Apport,MATCH($AD$3,'Jan 2020 Apport'!$3:$3,0),FALSE)</f>
        <v>116514.37999999999</v>
      </c>
      <c r="AE112" s="114">
        <f>VLOOKUP(A112,Apport,MATCH($AE$4,'Jan 2020 Apport'!$3:$3,0),FALSE)</f>
        <v>46784.33</v>
      </c>
      <c r="AF112" s="114">
        <f>VLOOKUP(A112,Apport,MATCH($AF$4,'Jan 2020 Apport'!$3:$3,0),FALSE)*VLOOKUP(A112,Apport,MATCH($AF$3,'Jan 2020 Apport'!$3:$3,0),FALSE)</f>
        <v>56309.599999999999</v>
      </c>
      <c r="AG112" s="114">
        <f t="shared" si="18"/>
        <v>111792.02936959999</v>
      </c>
      <c r="AH112" s="114">
        <f t="shared" si="19"/>
        <v>158745.46240799996</v>
      </c>
      <c r="AI112" s="114">
        <f t="shared" si="20"/>
        <v>90182.541230000003</v>
      </c>
      <c r="AJ112" s="3">
        <f>VLOOKUP(A112,Apport,MATCH($AJ$4,'Jan 2020 Apport'!$3:$3,0),FALSE)</f>
        <v>22121532.57</v>
      </c>
      <c r="AK112" s="3">
        <f>VLOOKUP(A112,Apport,MATCH($AK$4,'Jan 2020 Apport'!$3:$3,0),FALSE)</f>
        <v>384.07100000000003</v>
      </c>
      <c r="AL112" s="170">
        <f t="shared" si="21"/>
        <v>234404450.18254992</v>
      </c>
      <c r="AM112" s="170">
        <f>VLOOKUP(A112,Apport,MATCH($AM$4,'Jan 2020 Apport'!$3:$3,0),FALSE)</f>
        <v>5157759.01</v>
      </c>
      <c r="AN112" s="170">
        <f>VLOOKUP(A112,Apport,MATCH($AN$4,'Jan 2020 Apport'!$3:$3,0),FALSE)</f>
        <v>977777.94</v>
      </c>
      <c r="AO112" s="170">
        <v>135061.46</v>
      </c>
      <c r="AP112" s="170">
        <v>96241.99</v>
      </c>
      <c r="AQ112" s="170">
        <v>5697.25</v>
      </c>
      <c r="AR112" s="170">
        <v>194095.05</v>
      </c>
    </row>
    <row r="113" spans="1:44">
      <c r="A113" s="2" t="s">
        <v>193</v>
      </c>
      <c r="B113" s="2" t="s">
        <v>194</v>
      </c>
      <c r="C113" s="2" t="s">
        <v>1411</v>
      </c>
      <c r="D113" s="171">
        <f t="shared" si="22"/>
        <v>13564730.810000001</v>
      </c>
      <c r="E113" s="67">
        <f>VLOOKUP(A113,Apport,MATCH($E$2,'Jan 2020 Apport'!$3:$3,0),FALSE)+VLOOKUP(A113,Apport,MATCH($E$3,'Jan 2020 Apport'!$3:$3,0),FALSE)+VLOOKUP(A113,Apport,MATCH($E$4,'Jan 2020 Apport'!$3:$3,0),FALSE)</f>
        <v>949993.28</v>
      </c>
      <c r="F113" s="171">
        <f t="shared" si="23"/>
        <v>12614737.530000001</v>
      </c>
      <c r="G113" s="170">
        <f>VLOOKUP(A113,Apport,MATCH($G$3,'Jan 2020 Apport'!$3:$3,0),FALSE)+VLOOKUP(A113,Apport,MATCH($G$4,'Jan 2020 Apport'!$3:$3,0),FALSE)</f>
        <v>1654658.71</v>
      </c>
      <c r="H113" s="170">
        <f>VLOOKUP(A113,Apport,MATCH($H$4,'Jan 2020 Apport'!$3:$3,0),FALSE)</f>
        <v>30822.37</v>
      </c>
      <c r="I113" s="170">
        <f t="shared" si="24"/>
        <v>1685481.08</v>
      </c>
      <c r="J113" s="170">
        <f>VLOOKUP(A113,Apport,MATCH($J$4,'Jan 2020 Apport'!$3:$3,0),FALSE)</f>
        <v>841823.05846903496</v>
      </c>
      <c r="K113" s="170">
        <f>VLOOKUP(A113,Apport,MATCH($K$4,'Jan 2020 Apport'!$3:$3,0),FALSE)</f>
        <v>13514.06</v>
      </c>
      <c r="L113" s="170">
        <f t="shared" si="25"/>
        <v>855337.11846903502</v>
      </c>
      <c r="M113" s="170">
        <f>VLOOKUP(A113,Apport,MATCH($M$4,'Jan 2020 Apport'!$3:$3,0),FALSE)</f>
        <v>222865.32</v>
      </c>
      <c r="N113" s="170">
        <f>VLOOKUP(A113,Apport,MATCH($N$4,'Jan 2020 Apport'!$3:$3,0),FALSE)</f>
        <v>128345.14</v>
      </c>
      <c r="O113" s="170">
        <f>VLOOKUP(A113,Apport,MATCH($O$4,'Jan 2020 Apport'!$3:$3,0),FALSE)</f>
        <v>45732.17</v>
      </c>
      <c r="P113" s="174">
        <f>VLOOKUP(A113,Apport,MATCH($P$4,'Jan 2020 Apport'!$3:$3,0),FALSE)</f>
        <v>0</v>
      </c>
      <c r="Q113" s="174">
        <f>VLOOKUP(A113,Apport,MATCH($Q$4,'Jan 2020 Apport'!$3:$3,0),FALSE)</f>
        <v>3908228.3256699997</v>
      </c>
      <c r="R113">
        <f>VLOOKUP(A113,Apport,MATCH($R$4,'Jan 2020 Apport'!$3:$3,0),FALSE)</f>
        <v>0</v>
      </c>
      <c r="S113">
        <f>VLOOKUP(A113,Apport,MATCH($S$4,'Jan 2020 Apport'!$3:$3,0),FALSE)</f>
        <v>25</v>
      </c>
      <c r="T113">
        <f>VLOOKUP(A113,Apport,MATCH($T$4,'Jan 2020 Apport'!$3:$3,0),FALSE)</f>
        <v>76</v>
      </c>
      <c r="U113" s="185">
        <f>IFERROR(VLOOKUP(A113,Apport,MATCH($U$4,'Jan 2020 Apport'!$3:$3,0),FALSE)/R113,0)</f>
        <v>0</v>
      </c>
      <c r="V113" s="67">
        <f>IFERROR(((VLOOKUP(A113,Apport,MATCH($V$4,'Jan 2020 Apport'!$3:$3,0),FALSE)+VLOOKUP(A113,Apport,MATCH($V$3,'Jan 2020 Apport'!$3:$3,0),FALSE))/(S113+T113)),0)</f>
        <v>9405.87405940594</v>
      </c>
      <c r="W113" s="67">
        <f t="shared" si="17"/>
        <v>8754.3822773015709</v>
      </c>
      <c r="X113">
        <f>IF(D113=0,0,VLOOKUP(A113,Apport,MATCH($X$4,'Jan 2020 Apport'!$3:$3,0),FALSE))</f>
        <v>4.8578999999999997E-2</v>
      </c>
      <c r="Y113">
        <f>IF(D113=0,0,VLOOKUP(A113,Apport,MATCH($Y$4,'Jan 2020 Apport'!$3:$3,0),FALSE))</f>
        <v>4.0270000000000002E-3</v>
      </c>
      <c r="Z113">
        <f>IF(D113=0,0,VLOOKUP(A113,Apport,MATCH($Z$4,'Jan 2020 Apport'!$3:$3,0),FALSE))</f>
        <v>1.7100000000000001E-2</v>
      </c>
      <c r="AA113" s="114">
        <f>(VLOOKUP(A113,Apport,MATCH($AA$4,'Jan 2020 Apport'!$3:$3,0),FALSE)+VLOOKUP(A113,Apport,MATCH($AA$3,'Jan 2020 Apport'!$3:$3,0),FALSE))*VLOOKUP(A113,Apport,MATCH($AA$2,'Jan 2020 Apport'!$3:$3,0),FALSE)</f>
        <v>73041.97600000001</v>
      </c>
      <c r="AB113" s="114">
        <f>VLOOKUP(A113,Apport,MATCH($AB$4,'Jan 2020 Apport'!$3:$3,0),FALSE)*VLOOKUP(A113,Apport,MATCH($AB$3,'Jan 2020 Apport'!$3:$3,0),FALSE)</f>
        <v>74502.400000000009</v>
      </c>
      <c r="AC113" s="114">
        <f>VLOOKUP(A113,Apport,MATCH($AC$4,'Jan 2020 Apport'!$3:$3,0),FALSE)</f>
        <v>96805</v>
      </c>
      <c r="AD113" s="114">
        <f>VLOOKUP(A113,Apport,MATCH($AD$4,'Jan 2020 Apport'!$3:$3,0),FALSE)*VLOOKUP(A113,Apport,MATCH($AD$3,'Jan 2020 Apport'!$3:$3,0),FALSE)</f>
        <v>110589.92000000001</v>
      </c>
      <c r="AE113" s="114">
        <f>VLOOKUP(A113,Apport,MATCH($AE$4,'Jan 2020 Apport'!$3:$3,0),FALSE)</f>
        <v>46784.33</v>
      </c>
      <c r="AF113" s="114">
        <f>VLOOKUP(A113,Apport,MATCH($AF$4,'Jan 2020 Apport'!$3:$3,0),FALSE)*VLOOKUP(A113,Apport,MATCH($AF$3,'Jan 2020 Apport'!$3:$3,0),FALSE)</f>
        <v>53446.400000000001</v>
      </c>
      <c r="AG113" s="114">
        <f t="shared" si="18"/>
        <v>106851.42448640001</v>
      </c>
      <c r="AH113" s="114">
        <f t="shared" si="19"/>
        <v>151448.89747200001</v>
      </c>
      <c r="AI113" s="114">
        <f t="shared" si="20"/>
        <v>86722.93667000001</v>
      </c>
      <c r="AJ113" s="3">
        <f>VLOOKUP(A113,Apport,MATCH($AJ$4,'Jan 2020 Apport'!$3:$3,0),FALSE)</f>
        <v>1713682.32</v>
      </c>
      <c r="AK113" s="3">
        <f>VLOOKUP(A113,Apport,MATCH($AK$4,'Jan 2020 Apport'!$3:$3,0),FALSE)</f>
        <v>21.334</v>
      </c>
      <c r="AL113" s="170">
        <f t="shared" si="21"/>
        <v>16488977.578469036</v>
      </c>
      <c r="AM113" s="170">
        <f>VLOOKUP(A113,Apport,MATCH($AM$4,'Jan 2020 Apport'!$3:$3,0),FALSE)</f>
        <v>0</v>
      </c>
      <c r="AN113" s="170">
        <f>VLOOKUP(A113,Apport,MATCH($AN$4,'Jan 2020 Apport'!$3:$3,0),FALSE)</f>
        <v>68428.41</v>
      </c>
      <c r="AO113" s="170">
        <v>2156.3000000000002</v>
      </c>
      <c r="AP113" s="170">
        <v>1235.6600000000001</v>
      </c>
      <c r="AQ113" s="170">
        <v>440.43</v>
      </c>
      <c r="AR113" s="170">
        <v>11948.84</v>
      </c>
    </row>
    <row r="114" spans="1:44">
      <c r="A114" s="2" t="s">
        <v>195</v>
      </c>
      <c r="B114" s="2" t="s">
        <v>196</v>
      </c>
      <c r="C114" s="2" t="s">
        <v>1411</v>
      </c>
      <c r="D114" s="171">
        <f t="shared" si="22"/>
        <v>149963485.02000001</v>
      </c>
      <c r="E114" s="67">
        <f>VLOOKUP(A114,Apport,MATCH($E$2,'Jan 2020 Apport'!$3:$3,0),FALSE)+VLOOKUP(A114,Apport,MATCH($E$3,'Jan 2020 Apport'!$3:$3,0),FALSE)+VLOOKUP(A114,Apport,MATCH($E$4,'Jan 2020 Apport'!$3:$3,0),FALSE)</f>
        <v>10871223.359999999</v>
      </c>
      <c r="F114" s="171">
        <f t="shared" si="23"/>
        <v>139092261.66000003</v>
      </c>
      <c r="G114" s="170">
        <f>VLOOKUP(A114,Apport,MATCH($G$3,'Jan 2020 Apport'!$3:$3,0),FALSE)+VLOOKUP(A114,Apport,MATCH($G$4,'Jan 2020 Apport'!$3:$3,0),FALSE)</f>
        <v>21484463.309999999</v>
      </c>
      <c r="H114" s="170">
        <f>VLOOKUP(A114,Apport,MATCH($H$4,'Jan 2020 Apport'!$3:$3,0),FALSE)</f>
        <v>1646287.09</v>
      </c>
      <c r="I114" s="170">
        <f t="shared" si="24"/>
        <v>23130750.399999999</v>
      </c>
      <c r="J114" s="170">
        <f>VLOOKUP(A114,Apport,MATCH($J$4,'Jan 2020 Apport'!$3:$3,0),FALSE)</f>
        <v>7445635.0055670822</v>
      </c>
      <c r="K114" s="170">
        <f>VLOOKUP(A114,Apport,MATCH($K$4,'Jan 2020 Apport'!$3:$3,0),FALSE)</f>
        <v>831481.37</v>
      </c>
      <c r="L114" s="170">
        <f t="shared" si="25"/>
        <v>8277116.3755670823</v>
      </c>
      <c r="M114" s="170">
        <f>VLOOKUP(A114,Apport,MATCH($M$4,'Jan 2020 Apport'!$3:$3,0),FALSE)</f>
        <v>5408627.5</v>
      </c>
      <c r="N114" s="170">
        <f>VLOOKUP(A114,Apport,MATCH($N$4,'Jan 2020 Apport'!$3:$3,0),FALSE)</f>
        <v>5148598.3899999997</v>
      </c>
      <c r="O114" s="170">
        <f>VLOOKUP(A114,Apport,MATCH($O$4,'Jan 2020 Apport'!$3:$3,0),FALSE)</f>
        <v>499088.12</v>
      </c>
      <c r="P114" s="174">
        <f>VLOOKUP(A114,Apport,MATCH($P$4,'Jan 2020 Apport'!$3:$3,0),FALSE)</f>
        <v>0</v>
      </c>
      <c r="Q114" s="174">
        <f>VLOOKUP(A114,Apport,MATCH($Q$4,'Jan 2020 Apport'!$3:$3,0),FALSE)</f>
        <v>39310539.644209504</v>
      </c>
      <c r="R114">
        <f>VLOOKUP(A114,Apport,MATCH($R$4,'Jan 2020 Apport'!$3:$3,0),FALSE)</f>
        <v>0</v>
      </c>
      <c r="S114">
        <f>VLOOKUP(A114,Apport,MATCH($S$4,'Jan 2020 Apport'!$3:$3,0),FALSE)</f>
        <v>173</v>
      </c>
      <c r="T114">
        <f>VLOOKUP(A114,Apport,MATCH($T$4,'Jan 2020 Apport'!$3:$3,0),FALSE)</f>
        <v>939</v>
      </c>
      <c r="U114" s="185">
        <f>IFERROR(VLOOKUP(A114,Apport,MATCH($U$4,'Jan 2020 Apport'!$3:$3,0),FALSE)/R114,0)</f>
        <v>0</v>
      </c>
      <c r="V114" s="67">
        <f>IFERROR(((VLOOKUP(A114,Apport,MATCH($V$4,'Jan 2020 Apport'!$3:$3,0),FALSE)+VLOOKUP(A114,Apport,MATCH($V$3,'Jan 2020 Apport'!$3:$3,0),FALSE))/(S114+T114)),0)</f>
        <v>9776.2799999999988</v>
      </c>
      <c r="W114" s="67">
        <f t="shared" si="17"/>
        <v>9082.9344268958121</v>
      </c>
      <c r="X114">
        <f>IF(D114=0,0,VLOOKUP(A114,Apport,MATCH($X$4,'Jan 2020 Apport'!$3:$3,0),FALSE))</f>
        <v>4.8578999999999997E-2</v>
      </c>
      <c r="Y114">
        <f>IF(D114=0,0,VLOOKUP(A114,Apport,MATCH($Y$4,'Jan 2020 Apport'!$3:$3,0),FALSE))</f>
        <v>4.0270000000000002E-3</v>
      </c>
      <c r="Z114">
        <f>IF(D114=0,0,VLOOKUP(A114,Apport,MATCH($Z$4,'Jan 2020 Apport'!$3:$3,0),FALSE))</f>
        <v>1.7100000000000001E-2</v>
      </c>
      <c r="AA114" s="114">
        <f>(VLOOKUP(A114,Apport,MATCH($AA$4,'Jan 2020 Apport'!$3:$3,0),FALSE)+VLOOKUP(A114,Apport,MATCH($AA$3,'Jan 2020 Apport'!$3:$3,0),FALSE))*VLOOKUP(A114,Apport,MATCH($AA$2,'Jan 2020 Apport'!$3:$3,0),FALSE)</f>
        <v>76954.938999999998</v>
      </c>
      <c r="AB114" s="114">
        <f>VLOOKUP(A114,Apport,MATCH($AB$4,'Jan 2020 Apport'!$3:$3,0),FALSE)*VLOOKUP(A114,Apport,MATCH($AB$3,'Jan 2020 Apport'!$3:$3,0),FALSE)</f>
        <v>78493.599999999991</v>
      </c>
      <c r="AC114" s="114">
        <f>VLOOKUP(A114,Apport,MATCH($AC$4,'Jan 2020 Apport'!$3:$3,0),FALSE)</f>
        <v>96805</v>
      </c>
      <c r="AD114" s="114">
        <f>VLOOKUP(A114,Apport,MATCH($AD$4,'Jan 2020 Apport'!$3:$3,0),FALSE)*VLOOKUP(A114,Apport,MATCH($AD$3,'Jan 2020 Apport'!$3:$3,0),FALSE)</f>
        <v>116514.37999999999</v>
      </c>
      <c r="AE114" s="114">
        <f>VLOOKUP(A114,Apport,MATCH($AE$4,'Jan 2020 Apport'!$3:$3,0),FALSE)</f>
        <v>46784.33</v>
      </c>
      <c r="AF114" s="114">
        <f>VLOOKUP(A114,Apport,MATCH($AF$4,'Jan 2020 Apport'!$3:$3,0),FALSE)*VLOOKUP(A114,Apport,MATCH($AF$3,'Jan 2020 Apport'!$3:$3,0),FALSE)</f>
        <v>56309.599999999999</v>
      </c>
      <c r="AG114" s="114">
        <f t="shared" si="18"/>
        <v>111792.02936959999</v>
      </c>
      <c r="AH114" s="114">
        <f t="shared" si="19"/>
        <v>158745.46240799996</v>
      </c>
      <c r="AI114" s="114">
        <f t="shared" si="20"/>
        <v>90182.541230000003</v>
      </c>
      <c r="AJ114" s="3">
        <f>VLOOKUP(A114,Apport,MATCH($AJ$4,'Jan 2020 Apport'!$3:$3,0),FALSE)</f>
        <v>18617919.039999999</v>
      </c>
      <c r="AK114" s="3">
        <f>VLOOKUP(A114,Apport,MATCH($AK$4,'Jan 2020 Apport'!$3:$3,0),FALSE)</f>
        <v>327.63499999999999</v>
      </c>
      <c r="AL114" s="170">
        <f t="shared" si="21"/>
        <v>193746943.0055671</v>
      </c>
      <c r="AM114" s="170">
        <f>VLOOKUP(A114,Apport,MATCH($AM$4,'Jan 2020 Apport'!$3:$3,0),FALSE)</f>
        <v>2150758.5699999998</v>
      </c>
      <c r="AN114" s="170">
        <f>VLOOKUP(A114,Apport,MATCH($AN$4,'Jan 2020 Apport'!$3:$3,0),FALSE)</f>
        <v>818964</v>
      </c>
      <c r="AO114" s="170">
        <v>73570.09</v>
      </c>
      <c r="AP114" s="170">
        <v>49223.6</v>
      </c>
      <c r="AQ114" s="170">
        <v>4779.93</v>
      </c>
      <c r="AR114" s="170">
        <v>176936.29</v>
      </c>
    </row>
    <row r="115" spans="1:44">
      <c r="A115" s="2" t="s">
        <v>197</v>
      </c>
      <c r="B115" s="2" t="s">
        <v>198</v>
      </c>
      <c r="C115" s="2" t="s">
        <v>1411</v>
      </c>
      <c r="D115" s="171">
        <f t="shared" si="22"/>
        <v>2114985.4700000002</v>
      </c>
      <c r="E115" s="67">
        <f>VLOOKUP(A115,Apport,MATCH($E$2,'Jan 2020 Apport'!$3:$3,0),FALSE)+VLOOKUP(A115,Apport,MATCH($E$3,'Jan 2020 Apport'!$3:$3,0),FALSE)+VLOOKUP(A115,Apport,MATCH($E$4,'Jan 2020 Apport'!$3:$3,0),FALSE)</f>
        <v>0</v>
      </c>
      <c r="F115" s="171">
        <f t="shared" si="23"/>
        <v>2114985.4700000002</v>
      </c>
      <c r="G115" s="170">
        <f>VLOOKUP(A115,Apport,MATCH($G$3,'Jan 2020 Apport'!$3:$3,0),FALSE)+VLOOKUP(A115,Apport,MATCH($G$4,'Jan 2020 Apport'!$3:$3,0),FALSE)</f>
        <v>68755.27</v>
      </c>
      <c r="H115" s="170">
        <f>VLOOKUP(A115,Apport,MATCH($H$4,'Jan 2020 Apport'!$3:$3,0),FALSE)</f>
        <v>0</v>
      </c>
      <c r="I115" s="170">
        <f t="shared" si="24"/>
        <v>68755.27</v>
      </c>
      <c r="J115" s="170">
        <f>VLOOKUP(A115,Apport,MATCH($J$4,'Jan 2020 Apport'!$3:$3,0),FALSE)</f>
        <v>51353.850434624605</v>
      </c>
      <c r="K115" s="170">
        <f>VLOOKUP(A115,Apport,MATCH($K$4,'Jan 2020 Apport'!$3:$3,0),FALSE)</f>
        <v>13648.12</v>
      </c>
      <c r="L115" s="170">
        <f t="shared" si="25"/>
        <v>65001.970434624607</v>
      </c>
      <c r="M115" s="170">
        <f>VLOOKUP(A115,Apport,MATCH($M$4,'Jan 2020 Apport'!$3:$3,0),FALSE)</f>
        <v>32779.57</v>
      </c>
      <c r="N115" s="170">
        <f>VLOOKUP(A115,Apport,MATCH($N$4,'Jan 2020 Apport'!$3:$3,0),FALSE)</f>
        <v>0</v>
      </c>
      <c r="O115" s="170">
        <f>VLOOKUP(A115,Apport,MATCH($O$4,'Jan 2020 Apport'!$3:$3,0),FALSE)</f>
        <v>1655.53</v>
      </c>
      <c r="P115" s="174">
        <f>VLOOKUP(A115,Apport,MATCH($P$4,'Jan 2020 Apport'!$3:$3,0),FALSE)</f>
        <v>0</v>
      </c>
      <c r="Q115" s="174">
        <f>VLOOKUP(A115,Apport,MATCH($Q$4,'Jan 2020 Apport'!$3:$3,0),FALSE)</f>
        <v>128150.59523399999</v>
      </c>
      <c r="R115">
        <f>VLOOKUP(A115,Apport,MATCH($R$4,'Jan 2020 Apport'!$3:$3,0),FALSE)</f>
        <v>0</v>
      </c>
      <c r="S115">
        <f>VLOOKUP(A115,Apport,MATCH($S$4,'Jan 2020 Apport'!$3:$3,0),FALSE)</f>
        <v>0</v>
      </c>
      <c r="T115">
        <f>VLOOKUP(A115,Apport,MATCH($T$4,'Jan 2020 Apport'!$3:$3,0),FALSE)</f>
        <v>0</v>
      </c>
      <c r="U115" s="185">
        <f>IFERROR(VLOOKUP(A115,Apport,MATCH($U$4,'Jan 2020 Apport'!$3:$3,0),FALSE)/R115,0)</f>
        <v>0</v>
      </c>
      <c r="V115" s="67">
        <f>IFERROR(((VLOOKUP(A115,Apport,MATCH($V$4,'Jan 2020 Apport'!$3:$3,0),FALSE)+VLOOKUP(A115,Apport,MATCH($V$3,'Jan 2020 Apport'!$3:$3,0),FALSE))/(S115+T115)),0)</f>
        <v>0</v>
      </c>
      <c r="W115" s="67">
        <f t="shared" si="17"/>
        <v>9082.9344268958121</v>
      </c>
      <c r="X115">
        <f>IF(D115=0,0,VLOOKUP(A115,Apport,MATCH($X$4,'Jan 2020 Apport'!$3:$3,0),FALSE))</f>
        <v>4.8578999999999997E-2</v>
      </c>
      <c r="Y115">
        <f>IF(D115=0,0,VLOOKUP(A115,Apport,MATCH($Y$4,'Jan 2020 Apport'!$3:$3,0),FALSE))</f>
        <v>4.0270000000000002E-3</v>
      </c>
      <c r="Z115">
        <f>IF(D115=0,0,VLOOKUP(A115,Apport,MATCH($Z$4,'Jan 2020 Apport'!$3:$3,0),FALSE))</f>
        <v>1.7100000000000001E-2</v>
      </c>
      <c r="AA115" s="114">
        <f>(VLOOKUP(A115,Apport,MATCH($AA$4,'Jan 2020 Apport'!$3:$3,0),FALSE)+VLOOKUP(A115,Apport,MATCH($AA$3,'Jan 2020 Apport'!$3:$3,0),FALSE))*VLOOKUP(A115,Apport,MATCH($AA$2,'Jan 2020 Apport'!$3:$3,0),FALSE)</f>
        <v>76954.938999999998</v>
      </c>
      <c r="AB115" s="114">
        <f>VLOOKUP(A115,Apport,MATCH($AB$4,'Jan 2020 Apport'!$3:$3,0),FALSE)*VLOOKUP(A115,Apport,MATCH($AB$3,'Jan 2020 Apport'!$3:$3,0),FALSE)</f>
        <v>78493.599999999991</v>
      </c>
      <c r="AC115" s="114">
        <f>VLOOKUP(A115,Apport,MATCH($AC$4,'Jan 2020 Apport'!$3:$3,0),FALSE)</f>
        <v>96805</v>
      </c>
      <c r="AD115" s="114">
        <f>VLOOKUP(A115,Apport,MATCH($AD$4,'Jan 2020 Apport'!$3:$3,0),FALSE)*VLOOKUP(A115,Apport,MATCH($AD$3,'Jan 2020 Apport'!$3:$3,0),FALSE)</f>
        <v>116514.37999999999</v>
      </c>
      <c r="AE115" s="114">
        <f>VLOOKUP(A115,Apport,MATCH($AE$4,'Jan 2020 Apport'!$3:$3,0),FALSE)</f>
        <v>46784.33</v>
      </c>
      <c r="AF115" s="114">
        <f>VLOOKUP(A115,Apport,MATCH($AF$4,'Jan 2020 Apport'!$3:$3,0),FALSE)*VLOOKUP(A115,Apport,MATCH($AF$3,'Jan 2020 Apport'!$3:$3,0),FALSE)</f>
        <v>56309.599999999999</v>
      </c>
      <c r="AG115" s="114">
        <f t="shared" si="18"/>
        <v>111792.02936959999</v>
      </c>
      <c r="AH115" s="114">
        <f t="shared" si="19"/>
        <v>158745.46240799996</v>
      </c>
      <c r="AI115" s="114">
        <f t="shared" si="20"/>
        <v>90182.541230000003</v>
      </c>
      <c r="AJ115" s="3">
        <f>VLOOKUP(A115,Apport,MATCH($AJ$4,'Jan 2020 Apport'!$3:$3,0),FALSE)</f>
        <v>192579.08</v>
      </c>
      <c r="AK115" s="3">
        <f>VLOOKUP(A115,Apport,MATCH($AK$4,'Jan 2020 Apport'!$3:$3,0),FALSE)</f>
        <v>1.359</v>
      </c>
      <c r="AL115" s="170">
        <f t="shared" si="21"/>
        <v>2286636.8704346246</v>
      </c>
      <c r="AM115" s="170">
        <f>VLOOKUP(A115,Apport,MATCH($AM$4,'Jan 2020 Apport'!$3:$3,0),FALSE)</f>
        <v>17107.18</v>
      </c>
      <c r="AN115" s="170">
        <f>VLOOKUP(A115,Apport,MATCH($AN$4,'Jan 2020 Apport'!$3:$3,0),FALSE)</f>
        <v>13619.03</v>
      </c>
      <c r="AO115" s="170">
        <v>485.51</v>
      </c>
      <c r="AP115" s="170">
        <v>0</v>
      </c>
      <c r="AQ115" s="170">
        <v>16.11</v>
      </c>
      <c r="AR115" s="170">
        <v>639.47</v>
      </c>
    </row>
    <row r="116" spans="1:44">
      <c r="A116" s="2" t="s">
        <v>199</v>
      </c>
      <c r="B116" s="2" t="s">
        <v>200</v>
      </c>
      <c r="C116" s="2" t="s">
        <v>1411</v>
      </c>
      <c r="D116" s="171">
        <f t="shared" si="22"/>
        <v>195338545.24000001</v>
      </c>
      <c r="E116" s="67">
        <f>VLOOKUP(A116,Apport,MATCH($E$2,'Jan 2020 Apport'!$3:$3,0),FALSE)+VLOOKUP(A116,Apport,MATCH($E$3,'Jan 2020 Apport'!$3:$3,0),FALSE)+VLOOKUP(A116,Apport,MATCH($E$4,'Jan 2020 Apport'!$3:$3,0),FALSE)</f>
        <v>8490365.1799999997</v>
      </c>
      <c r="F116" s="171">
        <f t="shared" si="23"/>
        <v>186848180.06</v>
      </c>
      <c r="G116" s="170">
        <f>VLOOKUP(A116,Apport,MATCH($G$3,'Jan 2020 Apport'!$3:$3,0),FALSE)+VLOOKUP(A116,Apport,MATCH($G$4,'Jan 2020 Apport'!$3:$3,0),FALSE)</f>
        <v>16830033.789999999</v>
      </c>
      <c r="H116" s="170">
        <f>VLOOKUP(A116,Apport,MATCH($H$4,'Jan 2020 Apport'!$3:$3,0),FALSE)</f>
        <v>1783580.77</v>
      </c>
      <c r="I116" s="170">
        <f t="shared" si="24"/>
        <v>18613614.559999999</v>
      </c>
      <c r="J116" s="170">
        <f>VLOOKUP(A116,Apport,MATCH($J$4,'Jan 2020 Apport'!$3:$3,0),FALSE)</f>
        <v>9612128.846222559</v>
      </c>
      <c r="K116" s="170">
        <f>VLOOKUP(A116,Apport,MATCH($K$4,'Jan 2020 Apport'!$3:$3,0),FALSE)</f>
        <v>605160.30000000005</v>
      </c>
      <c r="L116" s="170">
        <f t="shared" si="25"/>
        <v>10217289.14622256</v>
      </c>
      <c r="M116" s="170">
        <f>VLOOKUP(A116,Apport,MATCH($M$4,'Jan 2020 Apport'!$3:$3,0),FALSE)</f>
        <v>2518618.09</v>
      </c>
      <c r="N116" s="170">
        <f>VLOOKUP(A116,Apport,MATCH($N$4,'Jan 2020 Apport'!$3:$3,0),FALSE)</f>
        <v>6216196.6500000004</v>
      </c>
      <c r="O116" s="170">
        <f>VLOOKUP(A116,Apport,MATCH($O$4,'Jan 2020 Apport'!$3:$3,0),FALSE)</f>
        <v>653383.81999999995</v>
      </c>
      <c r="P116" s="174">
        <f>VLOOKUP(A116,Apport,MATCH($P$4,'Jan 2020 Apport'!$3:$3,0),FALSE)</f>
        <v>0</v>
      </c>
      <c r="Q116" s="174">
        <f>VLOOKUP(A116,Apport,MATCH($Q$4,'Jan 2020 Apport'!$3:$3,0),FALSE)</f>
        <v>51901626.458187997</v>
      </c>
      <c r="R116">
        <f>VLOOKUP(A116,Apport,MATCH($R$4,'Jan 2020 Apport'!$3:$3,0),FALSE)</f>
        <v>0</v>
      </c>
      <c r="S116">
        <f>VLOOKUP(A116,Apport,MATCH($S$4,'Jan 2020 Apport'!$3:$3,0),FALSE)</f>
        <v>168.8</v>
      </c>
      <c r="T116">
        <f>VLOOKUP(A116,Apport,MATCH($T$4,'Jan 2020 Apport'!$3:$3,0),FALSE)</f>
        <v>699.7</v>
      </c>
      <c r="U116" s="185">
        <f>IFERROR(VLOOKUP(A116,Apport,MATCH($U$4,'Jan 2020 Apport'!$3:$3,0),FALSE)/R116,0)</f>
        <v>0</v>
      </c>
      <c r="V116" s="67">
        <f>IFERROR(((VLOOKUP(A116,Apport,MATCH($V$4,'Jan 2020 Apport'!$3:$3,0),FALSE)+VLOOKUP(A116,Apport,MATCH($V$3,'Jan 2020 Apport'!$3:$3,0),FALSE))/(S116+T116)),0)</f>
        <v>9775.8954289004032</v>
      </c>
      <c r="W116" s="67">
        <f t="shared" si="17"/>
        <v>9082.9344268958121</v>
      </c>
      <c r="X116">
        <f>IF(D116=0,0,VLOOKUP(A116,Apport,MATCH($X$4,'Jan 2020 Apport'!$3:$3,0),FALSE))</f>
        <v>4.8578999999999997E-2</v>
      </c>
      <c r="Y116">
        <f>IF(D116=0,0,VLOOKUP(A116,Apport,MATCH($Y$4,'Jan 2020 Apport'!$3:$3,0),FALSE))</f>
        <v>4.0270000000000002E-3</v>
      </c>
      <c r="Z116">
        <f>IF(D116=0,0,VLOOKUP(A116,Apport,MATCH($Z$4,'Jan 2020 Apport'!$3:$3,0),FALSE))</f>
        <v>1.7100000000000001E-2</v>
      </c>
      <c r="AA116" s="114">
        <f>(VLOOKUP(A116,Apport,MATCH($AA$4,'Jan 2020 Apport'!$3:$3,0),FALSE)+VLOOKUP(A116,Apport,MATCH($AA$3,'Jan 2020 Apport'!$3:$3,0),FALSE))*VLOOKUP(A116,Apport,MATCH($AA$2,'Jan 2020 Apport'!$3:$3,0),FALSE)</f>
        <v>76954.938999999998</v>
      </c>
      <c r="AB116" s="114">
        <f>VLOOKUP(A116,Apport,MATCH($AB$4,'Jan 2020 Apport'!$3:$3,0),FALSE)*VLOOKUP(A116,Apport,MATCH($AB$3,'Jan 2020 Apport'!$3:$3,0),FALSE)</f>
        <v>78493.599999999991</v>
      </c>
      <c r="AC116" s="114">
        <f>VLOOKUP(A116,Apport,MATCH($AC$4,'Jan 2020 Apport'!$3:$3,0),FALSE)</f>
        <v>96805</v>
      </c>
      <c r="AD116" s="114">
        <f>VLOOKUP(A116,Apport,MATCH($AD$4,'Jan 2020 Apport'!$3:$3,0),FALSE)*VLOOKUP(A116,Apport,MATCH($AD$3,'Jan 2020 Apport'!$3:$3,0),FALSE)</f>
        <v>116514.37999999999</v>
      </c>
      <c r="AE116" s="114">
        <f>VLOOKUP(A116,Apport,MATCH($AE$4,'Jan 2020 Apport'!$3:$3,0),FALSE)</f>
        <v>46784.33</v>
      </c>
      <c r="AF116" s="114">
        <f>VLOOKUP(A116,Apport,MATCH($AF$4,'Jan 2020 Apport'!$3:$3,0),FALSE)*VLOOKUP(A116,Apport,MATCH($AF$3,'Jan 2020 Apport'!$3:$3,0),FALSE)</f>
        <v>56309.599999999999</v>
      </c>
      <c r="AG116" s="114">
        <f t="shared" si="18"/>
        <v>111792.02936959999</v>
      </c>
      <c r="AH116" s="114">
        <f t="shared" si="19"/>
        <v>158745.46240799996</v>
      </c>
      <c r="AI116" s="114">
        <f t="shared" si="20"/>
        <v>90182.541230000003</v>
      </c>
      <c r="AJ116" s="3">
        <f>VLOOKUP(A116,Apport,MATCH($AJ$4,'Jan 2020 Apport'!$3:$3,0),FALSE)</f>
        <v>26024357.120000001</v>
      </c>
      <c r="AK116" s="3">
        <f>VLOOKUP(A116,Apport,MATCH($AK$4,'Jan 2020 Apport'!$3:$3,0),FALSE)</f>
        <v>386.721</v>
      </c>
      <c r="AL116" s="170">
        <f t="shared" si="21"/>
        <v>233111308.03622258</v>
      </c>
      <c r="AM116" s="170">
        <f>VLOOKUP(A116,Apport,MATCH($AM$4,'Jan 2020 Apport'!$3:$3,0),FALSE)</f>
        <v>158820.82999999999</v>
      </c>
      <c r="AN116" s="170">
        <f>VLOOKUP(A116,Apport,MATCH($AN$4,'Jan 2020 Apport'!$3:$3,0),FALSE)</f>
        <v>1122512.04</v>
      </c>
      <c r="AO116" s="170">
        <v>26057.599999999999</v>
      </c>
      <c r="AP116" s="170">
        <v>57435.41</v>
      </c>
      <c r="AQ116" s="170">
        <v>6351.4</v>
      </c>
      <c r="AR116" s="170">
        <v>126182.01</v>
      </c>
    </row>
    <row r="117" spans="1:44">
      <c r="A117" s="2" t="s">
        <v>201</v>
      </c>
      <c r="B117" s="2" t="s">
        <v>202</v>
      </c>
      <c r="C117" s="2" t="s">
        <v>1411</v>
      </c>
      <c r="D117" s="171">
        <f t="shared" si="22"/>
        <v>26368275.73</v>
      </c>
      <c r="E117" s="67">
        <f>VLOOKUP(A117,Apport,MATCH($E$2,'Jan 2020 Apport'!$3:$3,0),FALSE)+VLOOKUP(A117,Apport,MATCH($E$3,'Jan 2020 Apport'!$3:$3,0),FALSE)+VLOOKUP(A117,Apport,MATCH($E$4,'Jan 2020 Apport'!$3:$3,0),FALSE)</f>
        <v>350483.83</v>
      </c>
      <c r="F117" s="171">
        <f t="shared" si="23"/>
        <v>26017791.900000002</v>
      </c>
      <c r="G117" s="170">
        <f>VLOOKUP(A117,Apport,MATCH($G$3,'Jan 2020 Apport'!$3:$3,0),FALSE)+VLOOKUP(A117,Apport,MATCH($G$4,'Jan 2020 Apport'!$3:$3,0),FALSE)</f>
        <v>3429298.59</v>
      </c>
      <c r="H117" s="170">
        <f>VLOOKUP(A117,Apport,MATCH($H$4,'Jan 2020 Apport'!$3:$3,0),FALSE)</f>
        <v>253688.11</v>
      </c>
      <c r="I117" s="170">
        <f t="shared" si="24"/>
        <v>3682986.6999999997</v>
      </c>
      <c r="J117" s="170">
        <f>VLOOKUP(A117,Apport,MATCH($J$4,'Jan 2020 Apport'!$3:$3,0),FALSE)</f>
        <v>921079.87399871298</v>
      </c>
      <c r="K117" s="170">
        <f>VLOOKUP(A117,Apport,MATCH($K$4,'Jan 2020 Apport'!$3:$3,0),FALSE)</f>
        <v>137304.44</v>
      </c>
      <c r="L117" s="170">
        <f t="shared" si="25"/>
        <v>1058384.3139987129</v>
      </c>
      <c r="M117" s="170">
        <f>VLOOKUP(A117,Apport,MATCH($M$4,'Jan 2020 Apport'!$3:$3,0),FALSE)</f>
        <v>1414929.18</v>
      </c>
      <c r="N117" s="170">
        <f>VLOOKUP(A117,Apport,MATCH($N$4,'Jan 2020 Apport'!$3:$3,0),FALSE)</f>
        <v>1555318.41</v>
      </c>
      <c r="O117" s="170">
        <f>VLOOKUP(A117,Apport,MATCH($O$4,'Jan 2020 Apport'!$3:$3,0),FALSE)</f>
        <v>88184.76</v>
      </c>
      <c r="P117" s="174">
        <f>VLOOKUP(A117,Apport,MATCH($P$4,'Jan 2020 Apport'!$3:$3,0),FALSE)</f>
        <v>0</v>
      </c>
      <c r="Q117" s="174">
        <f>VLOOKUP(A117,Apport,MATCH($Q$4,'Jan 2020 Apport'!$3:$3,0),FALSE)</f>
        <v>6682634.0481753005</v>
      </c>
      <c r="R117">
        <f>VLOOKUP(A117,Apport,MATCH($R$4,'Jan 2020 Apport'!$3:$3,0),FALSE)</f>
        <v>0</v>
      </c>
      <c r="S117">
        <f>VLOOKUP(A117,Apport,MATCH($S$4,'Jan 2020 Apport'!$3:$3,0),FALSE)</f>
        <v>0</v>
      </c>
      <c r="T117">
        <f>VLOOKUP(A117,Apport,MATCH($T$4,'Jan 2020 Apport'!$3:$3,0),FALSE)</f>
        <v>35.85</v>
      </c>
      <c r="U117" s="185">
        <f>IFERROR(VLOOKUP(A117,Apport,MATCH($U$4,'Jan 2020 Apport'!$3:$3,0),FALSE)/R117,0)</f>
        <v>0</v>
      </c>
      <c r="V117" s="67">
        <f>IFERROR(((VLOOKUP(A117,Apport,MATCH($V$4,'Jan 2020 Apport'!$3:$3,0),FALSE)+VLOOKUP(A117,Apport,MATCH($V$3,'Jan 2020 Apport'!$3:$3,0),FALSE))/(S117+T117)),0)</f>
        <v>9776.396931659694</v>
      </c>
      <c r="W117" s="67">
        <f t="shared" si="17"/>
        <v>9082.9344268958121</v>
      </c>
      <c r="X117">
        <f>IF(D117=0,0,VLOOKUP(A117,Apport,MATCH($X$4,'Jan 2020 Apport'!$3:$3,0),FALSE))</f>
        <v>4.8578999999999997E-2</v>
      </c>
      <c r="Y117">
        <f>IF(D117=0,0,VLOOKUP(A117,Apport,MATCH($Y$4,'Jan 2020 Apport'!$3:$3,0),FALSE))</f>
        <v>4.0270000000000002E-3</v>
      </c>
      <c r="Z117">
        <f>IF(D117=0,0,VLOOKUP(A117,Apport,MATCH($Z$4,'Jan 2020 Apport'!$3:$3,0),FALSE))</f>
        <v>1.7100000000000001E-2</v>
      </c>
      <c r="AA117" s="114">
        <f>(VLOOKUP(A117,Apport,MATCH($AA$4,'Jan 2020 Apport'!$3:$3,0),FALSE)+VLOOKUP(A117,Apport,MATCH($AA$3,'Jan 2020 Apport'!$3:$3,0),FALSE))*VLOOKUP(A117,Apport,MATCH($AA$2,'Jan 2020 Apport'!$3:$3,0),FALSE)</f>
        <v>76954.938999999998</v>
      </c>
      <c r="AB117" s="114">
        <f>VLOOKUP(A117,Apport,MATCH($AB$4,'Jan 2020 Apport'!$3:$3,0),FALSE)*VLOOKUP(A117,Apport,MATCH($AB$3,'Jan 2020 Apport'!$3:$3,0),FALSE)</f>
        <v>78493.599999999991</v>
      </c>
      <c r="AC117" s="114">
        <f>VLOOKUP(A117,Apport,MATCH($AC$4,'Jan 2020 Apport'!$3:$3,0),FALSE)</f>
        <v>96805</v>
      </c>
      <c r="AD117" s="114">
        <f>VLOOKUP(A117,Apport,MATCH($AD$4,'Jan 2020 Apport'!$3:$3,0),FALSE)*VLOOKUP(A117,Apport,MATCH($AD$3,'Jan 2020 Apport'!$3:$3,0),FALSE)</f>
        <v>116514.37999999999</v>
      </c>
      <c r="AE117" s="114">
        <f>VLOOKUP(A117,Apport,MATCH($AE$4,'Jan 2020 Apport'!$3:$3,0),FALSE)</f>
        <v>46784.33</v>
      </c>
      <c r="AF117" s="114">
        <f>VLOOKUP(A117,Apport,MATCH($AF$4,'Jan 2020 Apport'!$3:$3,0),FALSE)*VLOOKUP(A117,Apport,MATCH($AF$3,'Jan 2020 Apport'!$3:$3,0),FALSE)</f>
        <v>56309.599999999999</v>
      </c>
      <c r="AG117" s="114">
        <f t="shared" si="18"/>
        <v>111792.02936959999</v>
      </c>
      <c r="AH117" s="114">
        <f t="shared" si="19"/>
        <v>158745.46240799996</v>
      </c>
      <c r="AI117" s="114">
        <f t="shared" si="20"/>
        <v>90182.541230000003</v>
      </c>
      <c r="AJ117" s="3">
        <f>VLOOKUP(A117,Apport,MATCH($AJ$4,'Jan 2020 Apport'!$3:$3,0),FALSE)</f>
        <v>3508067.26</v>
      </c>
      <c r="AK117" s="3">
        <f>VLOOKUP(A117,Apport,MATCH($AK$4,'Jan 2020 Apport'!$3:$3,0),FALSE)</f>
        <v>55.78</v>
      </c>
      <c r="AL117" s="170">
        <f t="shared" si="21"/>
        <v>34939883.203998715</v>
      </c>
      <c r="AM117" s="170">
        <f>VLOOKUP(A117,Apport,MATCH($AM$4,'Jan 2020 Apport'!$3:$3,0),FALSE)</f>
        <v>909108.55</v>
      </c>
      <c r="AN117" s="170">
        <f>VLOOKUP(A117,Apport,MATCH($AN$4,'Jan 2020 Apport'!$3:$3,0),FALSE)</f>
        <v>153212.29999999999</v>
      </c>
      <c r="AO117" s="170">
        <v>22618.190000000002</v>
      </c>
      <c r="AP117" s="170">
        <v>17963.95</v>
      </c>
      <c r="AQ117" s="170">
        <v>877.58</v>
      </c>
      <c r="AR117" s="170">
        <v>24601.57</v>
      </c>
    </row>
    <row r="118" spans="1:44">
      <c r="A118" s="2" t="s">
        <v>203</v>
      </c>
      <c r="B118" s="2" t="s">
        <v>204</v>
      </c>
      <c r="C118" s="2" t="s">
        <v>1411</v>
      </c>
      <c r="D118" s="171">
        <f t="shared" si="22"/>
        <v>32197728.84</v>
      </c>
      <c r="E118" s="67">
        <f>VLOOKUP(A118,Apport,MATCH($E$2,'Jan 2020 Apport'!$3:$3,0),FALSE)+VLOOKUP(A118,Apport,MATCH($E$3,'Jan 2020 Apport'!$3:$3,0),FALSE)+VLOOKUP(A118,Apport,MATCH($E$4,'Jan 2020 Apport'!$3:$3,0),FALSE)</f>
        <v>1749880.34</v>
      </c>
      <c r="F118" s="171">
        <f t="shared" si="23"/>
        <v>30447848.5</v>
      </c>
      <c r="G118" s="170">
        <f>VLOOKUP(A118,Apport,MATCH($G$3,'Jan 2020 Apport'!$3:$3,0),FALSE)+VLOOKUP(A118,Apport,MATCH($G$4,'Jan 2020 Apport'!$3:$3,0),FALSE)</f>
        <v>3347223.01</v>
      </c>
      <c r="H118" s="170">
        <f>VLOOKUP(A118,Apport,MATCH($H$4,'Jan 2020 Apport'!$3:$3,0),FALSE)</f>
        <v>270007.34999999998</v>
      </c>
      <c r="I118" s="170">
        <f t="shared" si="24"/>
        <v>3617230.36</v>
      </c>
      <c r="J118" s="170">
        <f>VLOOKUP(A118,Apport,MATCH($J$4,'Jan 2020 Apport'!$3:$3,0),FALSE)</f>
        <v>2290024.3170730886</v>
      </c>
      <c r="K118" s="170">
        <f>VLOOKUP(A118,Apport,MATCH($K$4,'Jan 2020 Apport'!$3:$3,0),FALSE)</f>
        <v>314948.98</v>
      </c>
      <c r="L118" s="170">
        <f t="shared" si="25"/>
        <v>2604973.2970730886</v>
      </c>
      <c r="M118" s="170">
        <f>VLOOKUP(A118,Apport,MATCH($M$4,'Jan 2020 Apport'!$3:$3,0),FALSE)</f>
        <v>308812.15999999997</v>
      </c>
      <c r="N118" s="170">
        <f>VLOOKUP(A118,Apport,MATCH($N$4,'Jan 2020 Apport'!$3:$3,0),FALSE)</f>
        <v>310246.96000000002</v>
      </c>
      <c r="O118" s="170">
        <f>VLOOKUP(A118,Apport,MATCH($O$4,'Jan 2020 Apport'!$3:$3,0),FALSE)</f>
        <v>108492.63</v>
      </c>
      <c r="P118" s="174">
        <f>VLOOKUP(A118,Apport,MATCH($P$4,'Jan 2020 Apport'!$3:$3,0),FALSE)</f>
        <v>0</v>
      </c>
      <c r="Q118" s="174">
        <f>VLOOKUP(A118,Apport,MATCH($Q$4,'Jan 2020 Apport'!$3:$3,0),FALSE)</f>
        <v>7194670.7699520001</v>
      </c>
      <c r="R118">
        <f>VLOOKUP(A118,Apport,MATCH($R$4,'Jan 2020 Apport'!$3:$3,0),FALSE)</f>
        <v>0</v>
      </c>
      <c r="S118">
        <f>VLOOKUP(A118,Apport,MATCH($S$4,'Jan 2020 Apport'!$3:$3,0),FALSE)</f>
        <v>21</v>
      </c>
      <c r="T118">
        <f>VLOOKUP(A118,Apport,MATCH($T$4,'Jan 2020 Apport'!$3:$3,0),FALSE)</f>
        <v>158</v>
      </c>
      <c r="U118" s="185">
        <f>IFERROR(VLOOKUP(A118,Apport,MATCH($U$4,'Jan 2020 Apport'!$3:$3,0),FALSE)/R118,0)</f>
        <v>0</v>
      </c>
      <c r="V118" s="67">
        <f>IFERROR(((VLOOKUP(A118,Apport,MATCH($V$4,'Jan 2020 Apport'!$3:$3,0),FALSE)+VLOOKUP(A118,Apport,MATCH($V$3,'Jan 2020 Apport'!$3:$3,0),FALSE))/(S118+T118)),0)</f>
        <v>9775.8678212290506</v>
      </c>
      <c r="W118" s="67">
        <f t="shared" si="17"/>
        <v>9082.9344268958121</v>
      </c>
      <c r="X118">
        <f>IF(D118=0,0,VLOOKUP(A118,Apport,MATCH($X$4,'Jan 2020 Apport'!$3:$3,0),FALSE))</f>
        <v>4.8578999999999997E-2</v>
      </c>
      <c r="Y118">
        <f>IF(D118=0,0,VLOOKUP(A118,Apport,MATCH($Y$4,'Jan 2020 Apport'!$3:$3,0),FALSE))</f>
        <v>4.0270000000000002E-3</v>
      </c>
      <c r="Z118">
        <f>IF(D118=0,0,VLOOKUP(A118,Apport,MATCH($Z$4,'Jan 2020 Apport'!$3:$3,0),FALSE))</f>
        <v>1.7100000000000001E-2</v>
      </c>
      <c r="AA118" s="114">
        <f>(VLOOKUP(A118,Apport,MATCH($AA$4,'Jan 2020 Apport'!$3:$3,0),FALSE)+VLOOKUP(A118,Apport,MATCH($AA$3,'Jan 2020 Apport'!$3:$3,0),FALSE))*VLOOKUP(A118,Apport,MATCH($AA$2,'Jan 2020 Apport'!$3:$3,0),FALSE)</f>
        <v>76954.938999999998</v>
      </c>
      <c r="AB118" s="114">
        <f>VLOOKUP(A118,Apport,MATCH($AB$4,'Jan 2020 Apport'!$3:$3,0),FALSE)*VLOOKUP(A118,Apport,MATCH($AB$3,'Jan 2020 Apport'!$3:$3,0),FALSE)</f>
        <v>78493.599999999991</v>
      </c>
      <c r="AC118" s="114">
        <f>VLOOKUP(A118,Apport,MATCH($AC$4,'Jan 2020 Apport'!$3:$3,0),FALSE)</f>
        <v>96805</v>
      </c>
      <c r="AD118" s="114">
        <f>VLOOKUP(A118,Apport,MATCH($AD$4,'Jan 2020 Apport'!$3:$3,0),FALSE)*VLOOKUP(A118,Apport,MATCH($AD$3,'Jan 2020 Apport'!$3:$3,0),FALSE)</f>
        <v>116514.37999999999</v>
      </c>
      <c r="AE118" s="114">
        <f>VLOOKUP(A118,Apport,MATCH($AE$4,'Jan 2020 Apport'!$3:$3,0),FALSE)</f>
        <v>46784.33</v>
      </c>
      <c r="AF118" s="114">
        <f>VLOOKUP(A118,Apport,MATCH($AF$4,'Jan 2020 Apport'!$3:$3,0),FALSE)*VLOOKUP(A118,Apport,MATCH($AF$3,'Jan 2020 Apport'!$3:$3,0),FALSE)</f>
        <v>56309.599999999999</v>
      </c>
      <c r="AG118" s="114">
        <f t="shared" si="18"/>
        <v>111792.02936959999</v>
      </c>
      <c r="AH118" s="114">
        <f t="shared" si="19"/>
        <v>158745.46240799996</v>
      </c>
      <c r="AI118" s="114">
        <f t="shared" si="20"/>
        <v>90182.541230000003</v>
      </c>
      <c r="AJ118" s="3">
        <f>VLOOKUP(A118,Apport,MATCH($AJ$4,'Jan 2020 Apport'!$3:$3,0),FALSE)</f>
        <v>4075870.08</v>
      </c>
      <c r="AK118" s="3">
        <f>VLOOKUP(A118,Apport,MATCH($AK$4,'Jan 2020 Apport'!$3:$3,0),FALSE)</f>
        <v>65.962999999999994</v>
      </c>
      <c r="AL118" s="170">
        <f t="shared" si="21"/>
        <v>38832535.267073087</v>
      </c>
      <c r="AM118" s="170">
        <f>VLOOKUP(A118,Apport,MATCH($AM$4,'Jan 2020 Apport'!$3:$3,0),FALSE)</f>
        <v>0</v>
      </c>
      <c r="AN118" s="170">
        <f>VLOOKUP(A118,Apport,MATCH($AN$4,'Jan 2020 Apport'!$3:$3,0),FALSE)</f>
        <v>175656.48</v>
      </c>
      <c r="AO118" s="170">
        <v>3005.45</v>
      </c>
      <c r="AP118" s="170">
        <v>3213.84</v>
      </c>
      <c r="AQ118" s="170">
        <v>1026.8800000000001</v>
      </c>
      <c r="AR118" s="170">
        <v>24766.5</v>
      </c>
    </row>
    <row r="119" spans="1:44">
      <c r="A119" s="2" t="s">
        <v>205</v>
      </c>
      <c r="B119" s="2" t="s">
        <v>206</v>
      </c>
      <c r="C119" s="2" t="s">
        <v>1411</v>
      </c>
      <c r="D119" s="171">
        <f t="shared" si="22"/>
        <v>163475487.75</v>
      </c>
      <c r="E119" s="67">
        <f>VLOOKUP(A119,Apport,MATCH($E$2,'Jan 2020 Apport'!$3:$3,0),FALSE)+VLOOKUP(A119,Apport,MATCH($E$3,'Jan 2020 Apport'!$3:$3,0),FALSE)+VLOOKUP(A119,Apport,MATCH($E$4,'Jan 2020 Apport'!$3:$3,0),FALSE)</f>
        <v>9158326.9000000004</v>
      </c>
      <c r="F119" s="171">
        <f t="shared" si="23"/>
        <v>154317160.84999999</v>
      </c>
      <c r="G119" s="170">
        <f>VLOOKUP(A119,Apport,MATCH($G$3,'Jan 2020 Apport'!$3:$3,0),FALSE)+VLOOKUP(A119,Apport,MATCH($G$4,'Jan 2020 Apport'!$3:$3,0),FALSE)</f>
        <v>18393095.52</v>
      </c>
      <c r="H119" s="170">
        <f>VLOOKUP(A119,Apport,MATCH($H$4,'Jan 2020 Apport'!$3:$3,0),FALSE)</f>
        <v>1077857.05</v>
      </c>
      <c r="I119" s="170">
        <f t="shared" si="24"/>
        <v>19470952.57</v>
      </c>
      <c r="J119" s="170">
        <f>VLOOKUP(A119,Apport,MATCH($J$4,'Jan 2020 Apport'!$3:$3,0),FALSE)</f>
        <v>8942118.1201846562</v>
      </c>
      <c r="K119" s="170">
        <f>VLOOKUP(A119,Apport,MATCH($K$4,'Jan 2020 Apport'!$3:$3,0),FALSE)</f>
        <v>621951.67000000004</v>
      </c>
      <c r="L119" s="170">
        <f t="shared" si="25"/>
        <v>9564069.7901846562</v>
      </c>
      <c r="M119" s="170">
        <f>VLOOKUP(A119,Apport,MATCH($M$4,'Jan 2020 Apport'!$3:$3,0),FALSE)</f>
        <v>6487704.1399999997</v>
      </c>
      <c r="N119" s="170">
        <f>VLOOKUP(A119,Apport,MATCH($N$4,'Jan 2020 Apport'!$3:$3,0),FALSE)</f>
        <v>0</v>
      </c>
      <c r="O119" s="170">
        <f>VLOOKUP(A119,Apport,MATCH($O$4,'Jan 2020 Apport'!$3:$3,0),FALSE)</f>
        <v>550740.75</v>
      </c>
      <c r="P119" s="174">
        <f>VLOOKUP(A119,Apport,MATCH($P$4,'Jan 2020 Apport'!$3:$3,0),FALSE)</f>
        <v>5956084.0099999998</v>
      </c>
      <c r="Q119" s="174">
        <f>VLOOKUP(A119,Apport,MATCH($Q$4,'Jan 2020 Apport'!$3:$3,0),FALSE)</f>
        <v>27056751.223568104</v>
      </c>
      <c r="R119">
        <f>VLOOKUP(A119,Apport,MATCH($R$4,'Jan 2020 Apport'!$3:$3,0),FALSE)</f>
        <v>0</v>
      </c>
      <c r="S119">
        <f>VLOOKUP(A119,Apport,MATCH($S$4,'Jan 2020 Apport'!$3:$3,0),FALSE)</f>
        <v>160.1</v>
      </c>
      <c r="T119">
        <f>VLOOKUP(A119,Apport,MATCH($T$4,'Jan 2020 Apport'!$3:$3,0),FALSE)</f>
        <v>776.7</v>
      </c>
      <c r="U119" s="185">
        <f>IFERROR(VLOOKUP(A119,Apport,MATCH($U$4,'Jan 2020 Apport'!$3:$3,0),FALSE)/R119,0)</f>
        <v>0</v>
      </c>
      <c r="V119" s="67">
        <f>IFERROR(((VLOOKUP(A119,Apport,MATCH($V$4,'Jan 2020 Apport'!$3:$3,0),FALSE)+VLOOKUP(A119,Apport,MATCH($V$3,'Jan 2020 Apport'!$3:$3,0),FALSE))/(S119+T119)),0)</f>
        <v>9776.181575576431</v>
      </c>
      <c r="W119" s="67">
        <f t="shared" si="17"/>
        <v>9082.9344268958121</v>
      </c>
      <c r="X119">
        <f>IF(D119=0,0,VLOOKUP(A119,Apport,MATCH($X$4,'Jan 2020 Apport'!$3:$3,0),FALSE))</f>
        <v>4.8578999999999997E-2</v>
      </c>
      <c r="Y119">
        <f>IF(D119=0,0,VLOOKUP(A119,Apport,MATCH($Y$4,'Jan 2020 Apport'!$3:$3,0),FALSE))</f>
        <v>4.0270000000000002E-3</v>
      </c>
      <c r="Z119">
        <f>IF(D119=0,0,VLOOKUP(A119,Apport,MATCH($Z$4,'Jan 2020 Apport'!$3:$3,0),FALSE))</f>
        <v>1.7100000000000001E-2</v>
      </c>
      <c r="AA119" s="114">
        <f>(VLOOKUP(A119,Apport,MATCH($AA$4,'Jan 2020 Apport'!$3:$3,0),FALSE)+VLOOKUP(A119,Apport,MATCH($AA$3,'Jan 2020 Apport'!$3:$3,0),FALSE))*VLOOKUP(A119,Apport,MATCH($AA$2,'Jan 2020 Apport'!$3:$3,0),FALSE)</f>
        <v>76954.938999999998</v>
      </c>
      <c r="AB119" s="114">
        <f>VLOOKUP(A119,Apport,MATCH($AB$4,'Jan 2020 Apport'!$3:$3,0),FALSE)*VLOOKUP(A119,Apport,MATCH($AB$3,'Jan 2020 Apport'!$3:$3,0),FALSE)</f>
        <v>78493.599999999991</v>
      </c>
      <c r="AC119" s="114">
        <f>VLOOKUP(A119,Apport,MATCH($AC$4,'Jan 2020 Apport'!$3:$3,0),FALSE)</f>
        <v>96805</v>
      </c>
      <c r="AD119" s="114">
        <f>VLOOKUP(A119,Apport,MATCH($AD$4,'Jan 2020 Apport'!$3:$3,0),FALSE)*VLOOKUP(A119,Apport,MATCH($AD$3,'Jan 2020 Apport'!$3:$3,0),FALSE)</f>
        <v>116514.37999999999</v>
      </c>
      <c r="AE119" s="114">
        <f>VLOOKUP(A119,Apport,MATCH($AE$4,'Jan 2020 Apport'!$3:$3,0),FALSE)</f>
        <v>46784.33</v>
      </c>
      <c r="AF119" s="114">
        <f>VLOOKUP(A119,Apport,MATCH($AF$4,'Jan 2020 Apport'!$3:$3,0),FALSE)*VLOOKUP(A119,Apport,MATCH($AF$3,'Jan 2020 Apport'!$3:$3,0),FALSE)</f>
        <v>56309.599999999999</v>
      </c>
      <c r="AG119" s="114">
        <f t="shared" si="18"/>
        <v>111792.02936959999</v>
      </c>
      <c r="AH119" s="114">
        <f t="shared" si="19"/>
        <v>158745.46240799996</v>
      </c>
      <c r="AI119" s="114">
        <f t="shared" si="20"/>
        <v>90182.541230000003</v>
      </c>
      <c r="AJ119" s="3">
        <f>VLOOKUP(A119,Apport,MATCH($AJ$4,'Jan 2020 Apport'!$3:$3,0),FALSE)</f>
        <v>21308500.859999999</v>
      </c>
      <c r="AK119" s="3">
        <f>VLOOKUP(A119,Apport,MATCH($AK$4,'Jan 2020 Apport'!$3:$3,0),FALSE)</f>
        <v>326.714</v>
      </c>
      <c r="AL119" s="170">
        <f t="shared" si="21"/>
        <v>202026713.62018463</v>
      </c>
      <c r="AM119" s="170">
        <f>VLOOKUP(A119,Apport,MATCH($AM$4,'Jan 2020 Apport'!$3:$3,0),FALSE)</f>
        <v>3099710.29</v>
      </c>
      <c r="AN119" s="170">
        <f>VLOOKUP(A119,Apport,MATCH($AN$4,'Jan 2020 Apport'!$3:$3,0),FALSE)</f>
        <v>911670.99</v>
      </c>
      <c r="AO119" s="170">
        <v>93307.43</v>
      </c>
      <c r="AP119" s="170">
        <v>64362.54</v>
      </c>
      <c r="AQ119" s="170">
        <v>5286.93</v>
      </c>
      <c r="AR119" s="170">
        <v>145411.84</v>
      </c>
    </row>
    <row r="120" spans="1:44">
      <c r="A120" s="2" t="s">
        <v>207</v>
      </c>
      <c r="B120" s="2" t="s">
        <v>208</v>
      </c>
      <c r="C120" s="2" t="s">
        <v>1411</v>
      </c>
      <c r="D120" s="171">
        <f t="shared" si="22"/>
        <v>84738868.140000001</v>
      </c>
      <c r="E120" s="67">
        <f>VLOOKUP(A120,Apport,MATCH($E$2,'Jan 2020 Apport'!$3:$3,0),FALSE)+VLOOKUP(A120,Apport,MATCH($E$3,'Jan 2020 Apport'!$3:$3,0),FALSE)+VLOOKUP(A120,Apport,MATCH($E$4,'Jan 2020 Apport'!$3:$3,0),FALSE)</f>
        <v>4731351.7300000004</v>
      </c>
      <c r="F120" s="171">
        <f t="shared" si="23"/>
        <v>80007516.409999996</v>
      </c>
      <c r="G120" s="170">
        <f>VLOOKUP(A120,Apport,MATCH($G$3,'Jan 2020 Apport'!$3:$3,0),FALSE)+VLOOKUP(A120,Apport,MATCH($G$4,'Jan 2020 Apport'!$3:$3,0),FALSE)</f>
        <v>10524622.92</v>
      </c>
      <c r="H120" s="170">
        <f>VLOOKUP(A120,Apport,MATCH($H$4,'Jan 2020 Apport'!$3:$3,0),FALSE)</f>
        <v>877995.56</v>
      </c>
      <c r="I120" s="170">
        <f t="shared" si="24"/>
        <v>11402618.48</v>
      </c>
      <c r="J120" s="170">
        <f>VLOOKUP(A120,Apport,MATCH($J$4,'Jan 2020 Apport'!$3:$3,0),FALSE)</f>
        <v>4348875.7382491678</v>
      </c>
      <c r="K120" s="170">
        <f>VLOOKUP(A120,Apport,MATCH($K$4,'Jan 2020 Apport'!$3:$3,0),FALSE)</f>
        <v>462929.06</v>
      </c>
      <c r="L120" s="170">
        <f t="shared" si="25"/>
        <v>4811804.7982491674</v>
      </c>
      <c r="M120" s="170">
        <f>VLOOKUP(A120,Apport,MATCH($M$4,'Jan 2020 Apport'!$3:$3,0),FALSE)</f>
        <v>812715.07</v>
      </c>
      <c r="N120" s="170">
        <f>VLOOKUP(A120,Apport,MATCH($N$4,'Jan 2020 Apport'!$3:$3,0),FALSE)</f>
        <v>456207.24</v>
      </c>
      <c r="O120" s="170">
        <f>VLOOKUP(A120,Apport,MATCH($O$4,'Jan 2020 Apport'!$3:$3,0),FALSE)</f>
        <v>289094.2</v>
      </c>
      <c r="P120" s="174">
        <f>VLOOKUP(A120,Apport,MATCH($P$4,'Jan 2020 Apport'!$3:$3,0),FALSE)</f>
        <v>2780991.61</v>
      </c>
      <c r="Q120" s="174">
        <f>VLOOKUP(A120,Apport,MATCH($Q$4,'Jan 2020 Apport'!$3:$3,0),FALSE)</f>
        <v>11295730.4428</v>
      </c>
      <c r="R120">
        <f>VLOOKUP(A120,Apport,MATCH($R$4,'Jan 2020 Apport'!$3:$3,0),FALSE)</f>
        <v>0</v>
      </c>
      <c r="S120">
        <f>VLOOKUP(A120,Apport,MATCH($S$4,'Jan 2020 Apport'!$3:$3,0),FALSE)</f>
        <v>25</v>
      </c>
      <c r="T120">
        <f>VLOOKUP(A120,Apport,MATCH($T$4,'Jan 2020 Apport'!$3:$3,0),FALSE)</f>
        <v>450</v>
      </c>
      <c r="U120" s="185">
        <f>IFERROR(VLOOKUP(A120,Apport,MATCH($U$4,'Jan 2020 Apport'!$3:$3,0),FALSE)/R120,0)</f>
        <v>0</v>
      </c>
      <c r="V120" s="67">
        <f>IFERROR(((VLOOKUP(A120,Apport,MATCH($V$4,'Jan 2020 Apport'!$3:$3,0),FALSE)+VLOOKUP(A120,Apport,MATCH($V$3,'Jan 2020 Apport'!$3:$3,0),FALSE))/(S120+T120)),0)</f>
        <v>9960.7404842105279</v>
      </c>
      <c r="W120" s="67">
        <f t="shared" si="17"/>
        <v>9083.7454683020114</v>
      </c>
      <c r="X120">
        <f>IF(D120=0,0,VLOOKUP(A120,Apport,MATCH($X$4,'Jan 2020 Apport'!$3:$3,0),FALSE))</f>
        <v>4.8578999999999997E-2</v>
      </c>
      <c r="Y120">
        <f>IF(D120=0,0,VLOOKUP(A120,Apport,MATCH($Y$4,'Jan 2020 Apport'!$3:$3,0),FALSE))</f>
        <v>4.0270000000000002E-3</v>
      </c>
      <c r="Z120">
        <f>IF(D120=0,0,VLOOKUP(A120,Apport,MATCH($Z$4,'Jan 2020 Apport'!$3:$3,0),FALSE))</f>
        <v>1.7100000000000001E-2</v>
      </c>
      <c r="AA120" s="114">
        <f>(VLOOKUP(A120,Apport,MATCH($AA$4,'Jan 2020 Apport'!$3:$3,0),FALSE)+VLOOKUP(A120,Apport,MATCH($AA$3,'Jan 2020 Apport'!$3:$3,0),FALSE))*VLOOKUP(A120,Apport,MATCH($AA$2,'Jan 2020 Apport'!$3:$3,0),FALSE)</f>
        <v>79563.581000000006</v>
      </c>
      <c r="AB120" s="114">
        <f>VLOOKUP(A120,Apport,MATCH($AB$4,'Jan 2020 Apport'!$3:$3,0),FALSE)*VLOOKUP(A120,Apport,MATCH($AB$3,'Jan 2020 Apport'!$3:$3,0),FALSE)</f>
        <v>78493.599999999991</v>
      </c>
      <c r="AC120" s="114">
        <f>VLOOKUP(A120,Apport,MATCH($AC$4,'Jan 2020 Apport'!$3:$3,0),FALSE)</f>
        <v>96805</v>
      </c>
      <c r="AD120" s="114">
        <f>VLOOKUP(A120,Apport,MATCH($AD$4,'Jan 2020 Apport'!$3:$3,0),FALSE)*VLOOKUP(A120,Apport,MATCH($AD$3,'Jan 2020 Apport'!$3:$3,0),FALSE)</f>
        <v>116514.37999999999</v>
      </c>
      <c r="AE120" s="114">
        <f>VLOOKUP(A120,Apport,MATCH($AE$4,'Jan 2020 Apport'!$3:$3,0),FALSE)</f>
        <v>46784.33</v>
      </c>
      <c r="AF120" s="114">
        <f>VLOOKUP(A120,Apport,MATCH($AF$4,'Jan 2020 Apport'!$3:$3,0),FALSE)*VLOOKUP(A120,Apport,MATCH($AF$3,'Jan 2020 Apport'!$3:$3,0),FALSE)</f>
        <v>56309.599999999999</v>
      </c>
      <c r="AG120" s="114">
        <f t="shared" si="18"/>
        <v>111808.7246784</v>
      </c>
      <c r="AH120" s="114">
        <f t="shared" si="19"/>
        <v>158745.46240799996</v>
      </c>
      <c r="AI120" s="114">
        <f t="shared" si="20"/>
        <v>90182.541230000003</v>
      </c>
      <c r="AJ120" s="3">
        <f>VLOOKUP(A120,Apport,MATCH($AJ$4,'Jan 2020 Apport'!$3:$3,0),FALSE)</f>
        <v>10885429.529999999</v>
      </c>
      <c r="AK120" s="3">
        <f>VLOOKUP(A120,Apport,MATCH($AK$4,'Jan 2020 Apport'!$3:$3,0),FALSE)</f>
        <v>168.13399999999999</v>
      </c>
      <c r="AL120" s="170">
        <f t="shared" si="21"/>
        <v>102048378.86824916</v>
      </c>
      <c r="AM120" s="170">
        <f>VLOOKUP(A120,Apport,MATCH($AM$4,'Jan 2020 Apport'!$3:$3,0),FALSE)</f>
        <v>0</v>
      </c>
      <c r="AN120" s="170">
        <f>VLOOKUP(A120,Apport,MATCH($AN$4,'Jan 2020 Apport'!$3:$3,0),FALSE)</f>
        <v>482331.99</v>
      </c>
      <c r="AO120" s="170">
        <v>7940.46</v>
      </c>
      <c r="AP120" s="170">
        <v>5122.9799999999996</v>
      </c>
      <c r="AQ120" s="170">
        <v>2861.89</v>
      </c>
      <c r="AR120" s="170">
        <v>82048.12</v>
      </c>
    </row>
    <row r="121" spans="1:44">
      <c r="A121" s="2" t="s">
        <v>209</v>
      </c>
      <c r="B121" s="2" t="s">
        <v>210</v>
      </c>
      <c r="C121" s="2" t="s">
        <v>1411</v>
      </c>
      <c r="D121" s="171">
        <f t="shared" si="22"/>
        <v>67887455.870000005</v>
      </c>
      <c r="E121" s="67">
        <f>VLOOKUP(A121,Apport,MATCH($E$2,'Jan 2020 Apport'!$3:$3,0),FALSE)+VLOOKUP(A121,Apport,MATCH($E$3,'Jan 2020 Apport'!$3:$3,0),FALSE)+VLOOKUP(A121,Apport,MATCH($E$4,'Jan 2020 Apport'!$3:$3,0),FALSE)</f>
        <v>2737582.68</v>
      </c>
      <c r="F121" s="171">
        <f t="shared" si="23"/>
        <v>65149873.190000005</v>
      </c>
      <c r="G121" s="170">
        <f>VLOOKUP(A121,Apport,MATCH($G$3,'Jan 2020 Apport'!$3:$3,0),FALSE)+VLOOKUP(A121,Apport,MATCH($G$4,'Jan 2020 Apport'!$3:$3,0),FALSE)</f>
        <v>7519334.4000000004</v>
      </c>
      <c r="H121" s="170">
        <f>VLOOKUP(A121,Apport,MATCH($H$4,'Jan 2020 Apport'!$3:$3,0),FALSE)</f>
        <v>755712.74</v>
      </c>
      <c r="I121" s="170">
        <f t="shared" si="24"/>
        <v>8275047.1400000006</v>
      </c>
      <c r="J121" s="170">
        <f>VLOOKUP(A121,Apport,MATCH($J$4,'Jan 2020 Apport'!$3:$3,0),FALSE)</f>
        <v>3796937.4301331439</v>
      </c>
      <c r="K121" s="170">
        <f>VLOOKUP(A121,Apport,MATCH($K$4,'Jan 2020 Apport'!$3:$3,0),FALSE)</f>
        <v>520702.48</v>
      </c>
      <c r="L121" s="170">
        <f t="shared" si="25"/>
        <v>4317639.9101331439</v>
      </c>
      <c r="M121" s="170">
        <f>VLOOKUP(A121,Apport,MATCH($M$4,'Jan 2020 Apport'!$3:$3,0),FALSE)</f>
        <v>470612.94</v>
      </c>
      <c r="N121" s="170">
        <f>VLOOKUP(A121,Apport,MATCH($N$4,'Jan 2020 Apport'!$3:$3,0),FALSE)</f>
        <v>390816.25</v>
      </c>
      <c r="O121" s="170">
        <f>VLOOKUP(A121,Apport,MATCH($O$4,'Jan 2020 Apport'!$3:$3,0),FALSE)</f>
        <v>225925.12</v>
      </c>
      <c r="P121" s="174">
        <f>VLOOKUP(A121,Apport,MATCH($P$4,'Jan 2020 Apport'!$3:$3,0),FALSE)</f>
        <v>0</v>
      </c>
      <c r="Q121" s="174">
        <f>VLOOKUP(A121,Apport,MATCH($Q$4,'Jan 2020 Apport'!$3:$3,0),FALSE)</f>
        <v>14697270</v>
      </c>
      <c r="R121">
        <f>VLOOKUP(A121,Apport,MATCH($R$4,'Jan 2020 Apport'!$3:$3,0),FALSE)</f>
        <v>0</v>
      </c>
      <c r="S121">
        <f>VLOOKUP(A121,Apport,MATCH($S$4,'Jan 2020 Apport'!$3:$3,0),FALSE)</f>
        <v>30</v>
      </c>
      <c r="T121">
        <f>VLOOKUP(A121,Apport,MATCH($T$4,'Jan 2020 Apport'!$3:$3,0),FALSE)</f>
        <v>250</v>
      </c>
      <c r="U121" s="185">
        <f>IFERROR(VLOOKUP(A121,Apport,MATCH($U$4,'Jan 2020 Apport'!$3:$3,0),FALSE)/R121,0)</f>
        <v>0</v>
      </c>
      <c r="V121" s="67">
        <f>IFERROR(((VLOOKUP(A121,Apport,MATCH($V$4,'Jan 2020 Apport'!$3:$3,0),FALSE)+VLOOKUP(A121,Apport,MATCH($V$3,'Jan 2020 Apport'!$3:$3,0),FALSE))/(S121+T121)),0)</f>
        <v>9777.0810000000001</v>
      </c>
      <c r="W121" s="67">
        <f t="shared" si="17"/>
        <v>9082.9344268958121</v>
      </c>
      <c r="X121">
        <f>IF(D121=0,0,VLOOKUP(A121,Apport,MATCH($X$4,'Jan 2020 Apport'!$3:$3,0),FALSE))</f>
        <v>4.8578999999999997E-2</v>
      </c>
      <c r="Y121">
        <f>IF(D121=0,0,VLOOKUP(A121,Apport,MATCH($Y$4,'Jan 2020 Apport'!$3:$3,0),FALSE))</f>
        <v>4.0270000000000002E-3</v>
      </c>
      <c r="Z121">
        <f>IF(D121=0,0,VLOOKUP(A121,Apport,MATCH($Z$4,'Jan 2020 Apport'!$3:$3,0),FALSE))</f>
        <v>1.7100000000000001E-2</v>
      </c>
      <c r="AA121" s="114">
        <f>(VLOOKUP(A121,Apport,MATCH($AA$4,'Jan 2020 Apport'!$3:$3,0),FALSE)+VLOOKUP(A121,Apport,MATCH($AA$3,'Jan 2020 Apport'!$3:$3,0),FALSE))*VLOOKUP(A121,Apport,MATCH($AA$2,'Jan 2020 Apport'!$3:$3,0),FALSE)</f>
        <v>76954.938999999998</v>
      </c>
      <c r="AB121" s="114">
        <f>VLOOKUP(A121,Apport,MATCH($AB$4,'Jan 2020 Apport'!$3:$3,0),FALSE)*VLOOKUP(A121,Apport,MATCH($AB$3,'Jan 2020 Apport'!$3:$3,0),FALSE)</f>
        <v>78493.599999999991</v>
      </c>
      <c r="AC121" s="114">
        <f>VLOOKUP(A121,Apport,MATCH($AC$4,'Jan 2020 Apport'!$3:$3,0),FALSE)</f>
        <v>96805</v>
      </c>
      <c r="AD121" s="114">
        <f>VLOOKUP(A121,Apport,MATCH($AD$4,'Jan 2020 Apport'!$3:$3,0),FALSE)*VLOOKUP(A121,Apport,MATCH($AD$3,'Jan 2020 Apport'!$3:$3,0),FALSE)</f>
        <v>116514.37999999999</v>
      </c>
      <c r="AE121" s="114">
        <f>VLOOKUP(A121,Apport,MATCH($AE$4,'Jan 2020 Apport'!$3:$3,0),FALSE)</f>
        <v>46784.33</v>
      </c>
      <c r="AF121" s="114">
        <f>VLOOKUP(A121,Apport,MATCH($AF$4,'Jan 2020 Apport'!$3:$3,0),FALSE)*VLOOKUP(A121,Apport,MATCH($AF$3,'Jan 2020 Apport'!$3:$3,0),FALSE)</f>
        <v>56309.599999999999</v>
      </c>
      <c r="AG121" s="114">
        <f t="shared" si="18"/>
        <v>111792.02936959999</v>
      </c>
      <c r="AH121" s="114">
        <f t="shared" si="19"/>
        <v>158745.46240799996</v>
      </c>
      <c r="AI121" s="114">
        <f t="shared" si="20"/>
        <v>90182.541230000003</v>
      </c>
      <c r="AJ121" s="3">
        <f>VLOOKUP(A121,Apport,MATCH($AJ$4,'Jan 2020 Apport'!$3:$3,0),FALSE)</f>
        <v>8527387.3599999994</v>
      </c>
      <c r="AK121" s="3">
        <f>VLOOKUP(A121,Apport,MATCH($AK$4,'Jan 2020 Apport'!$3:$3,0),FALSE)</f>
        <v>147.84</v>
      </c>
      <c r="AL121" s="170">
        <f t="shared" si="21"/>
        <v>81046794.750133157</v>
      </c>
      <c r="AM121" s="170">
        <f>VLOOKUP(A121,Apport,MATCH($AM$4,'Jan 2020 Apport'!$3:$3,0),FALSE)</f>
        <v>0</v>
      </c>
      <c r="AN121" s="170">
        <f>VLOOKUP(A121,Apport,MATCH($AN$4,'Jan 2020 Apport'!$3:$3,0),FALSE)</f>
        <v>378137.48</v>
      </c>
      <c r="AO121" s="170">
        <v>4580.1400000000003</v>
      </c>
      <c r="AP121" s="170">
        <v>4144.04</v>
      </c>
      <c r="AQ121" s="170">
        <v>2220.25</v>
      </c>
      <c r="AR121" s="170">
        <v>59161.59</v>
      </c>
    </row>
    <row r="122" spans="1:44">
      <c r="A122" s="2" t="s">
        <v>211</v>
      </c>
      <c r="B122" s="2" t="s">
        <v>212</v>
      </c>
      <c r="C122" s="2" t="s">
        <v>1411</v>
      </c>
      <c r="D122" s="171">
        <f t="shared" si="22"/>
        <v>196775498.00999999</v>
      </c>
      <c r="E122" s="67">
        <f>VLOOKUP(A122,Apport,MATCH($E$2,'Jan 2020 Apport'!$3:$3,0),FALSE)+VLOOKUP(A122,Apport,MATCH($E$3,'Jan 2020 Apport'!$3:$3,0),FALSE)+VLOOKUP(A122,Apport,MATCH($E$4,'Jan 2020 Apport'!$3:$3,0),FALSE)</f>
        <v>8711581.4900000002</v>
      </c>
      <c r="F122" s="171">
        <f t="shared" si="23"/>
        <v>188063916.51999998</v>
      </c>
      <c r="G122" s="170">
        <f>VLOOKUP(A122,Apport,MATCH($G$3,'Jan 2020 Apport'!$3:$3,0),FALSE)+VLOOKUP(A122,Apport,MATCH($G$4,'Jan 2020 Apport'!$3:$3,0),FALSE)</f>
        <v>16078403.66</v>
      </c>
      <c r="H122" s="170">
        <f>VLOOKUP(A122,Apport,MATCH($H$4,'Jan 2020 Apport'!$3:$3,0),FALSE)</f>
        <v>1416440.74</v>
      </c>
      <c r="I122" s="170">
        <f t="shared" si="24"/>
        <v>17494844.399999999</v>
      </c>
      <c r="J122" s="170">
        <f>VLOOKUP(A122,Apport,MATCH($J$4,'Jan 2020 Apport'!$3:$3,0),FALSE)</f>
        <v>9132093.7244636305</v>
      </c>
      <c r="K122" s="170">
        <f>VLOOKUP(A122,Apport,MATCH($K$4,'Jan 2020 Apport'!$3:$3,0),FALSE)</f>
        <v>1195167.23</v>
      </c>
      <c r="L122" s="170">
        <f t="shared" si="25"/>
        <v>10327260.954463631</v>
      </c>
      <c r="M122" s="170">
        <f>VLOOKUP(A122,Apport,MATCH($M$4,'Jan 2020 Apport'!$3:$3,0),FALSE)</f>
        <v>1207877.1399999999</v>
      </c>
      <c r="N122" s="170">
        <f>VLOOKUP(A122,Apport,MATCH($N$4,'Jan 2020 Apport'!$3:$3,0),FALSE)</f>
        <v>2628435.14</v>
      </c>
      <c r="O122" s="170">
        <f>VLOOKUP(A122,Apport,MATCH($O$4,'Jan 2020 Apport'!$3:$3,0),FALSE)</f>
        <v>657026</v>
      </c>
      <c r="P122" s="174">
        <f>VLOOKUP(A122,Apport,MATCH($P$4,'Jan 2020 Apport'!$3:$3,0),FALSE)</f>
        <v>0</v>
      </c>
      <c r="Q122" s="174">
        <f>VLOOKUP(A122,Apport,MATCH($Q$4,'Jan 2020 Apport'!$3:$3,0),FALSE)</f>
        <v>40825320</v>
      </c>
      <c r="R122">
        <f>VLOOKUP(A122,Apport,MATCH($R$4,'Jan 2020 Apport'!$3:$3,0),FALSE)</f>
        <v>0</v>
      </c>
      <c r="S122">
        <f>VLOOKUP(A122,Apport,MATCH($S$4,'Jan 2020 Apport'!$3:$3,0),FALSE)</f>
        <v>78</v>
      </c>
      <c r="T122">
        <f>VLOOKUP(A122,Apport,MATCH($T$4,'Jan 2020 Apport'!$3:$3,0),FALSE)</f>
        <v>813</v>
      </c>
      <c r="U122" s="185">
        <f>IFERROR(VLOOKUP(A122,Apport,MATCH($U$4,'Jan 2020 Apport'!$3:$3,0),FALSE)/R122,0)</f>
        <v>0</v>
      </c>
      <c r="V122" s="67">
        <f>IFERROR(((VLOOKUP(A122,Apport,MATCH($V$4,'Jan 2020 Apport'!$3:$3,0),FALSE)+VLOOKUP(A122,Apport,MATCH($V$3,'Jan 2020 Apport'!$3:$3,0),FALSE))/(S122+T122)),0)</f>
        <v>9777.3080695847366</v>
      </c>
      <c r="W122" s="67">
        <f t="shared" si="17"/>
        <v>9082.9344268958121</v>
      </c>
      <c r="X122">
        <f>IF(D122=0,0,VLOOKUP(A122,Apport,MATCH($X$4,'Jan 2020 Apport'!$3:$3,0),FALSE))</f>
        <v>4.8578999999999997E-2</v>
      </c>
      <c r="Y122">
        <f>IF(D122=0,0,VLOOKUP(A122,Apport,MATCH($Y$4,'Jan 2020 Apport'!$3:$3,0),FALSE))</f>
        <v>4.0270000000000002E-3</v>
      </c>
      <c r="Z122">
        <f>IF(D122=0,0,VLOOKUP(A122,Apport,MATCH($Z$4,'Jan 2020 Apport'!$3:$3,0),FALSE))</f>
        <v>1.7100000000000001E-2</v>
      </c>
      <c r="AA122" s="114">
        <f>(VLOOKUP(A122,Apport,MATCH($AA$4,'Jan 2020 Apport'!$3:$3,0),FALSE)+VLOOKUP(A122,Apport,MATCH($AA$3,'Jan 2020 Apport'!$3:$3,0),FALSE))*VLOOKUP(A122,Apport,MATCH($AA$2,'Jan 2020 Apport'!$3:$3,0),FALSE)</f>
        <v>76954.938999999998</v>
      </c>
      <c r="AB122" s="114">
        <f>VLOOKUP(A122,Apport,MATCH($AB$4,'Jan 2020 Apport'!$3:$3,0),FALSE)*VLOOKUP(A122,Apport,MATCH($AB$3,'Jan 2020 Apport'!$3:$3,0),FALSE)</f>
        <v>78493.599999999991</v>
      </c>
      <c r="AC122" s="114">
        <f>VLOOKUP(A122,Apport,MATCH($AC$4,'Jan 2020 Apport'!$3:$3,0),FALSE)</f>
        <v>96805</v>
      </c>
      <c r="AD122" s="114">
        <f>VLOOKUP(A122,Apport,MATCH($AD$4,'Jan 2020 Apport'!$3:$3,0),FALSE)*VLOOKUP(A122,Apport,MATCH($AD$3,'Jan 2020 Apport'!$3:$3,0),FALSE)</f>
        <v>116514.37999999999</v>
      </c>
      <c r="AE122" s="114">
        <f>VLOOKUP(A122,Apport,MATCH($AE$4,'Jan 2020 Apport'!$3:$3,0),FALSE)</f>
        <v>46784.33</v>
      </c>
      <c r="AF122" s="114">
        <f>VLOOKUP(A122,Apport,MATCH($AF$4,'Jan 2020 Apport'!$3:$3,0),FALSE)*VLOOKUP(A122,Apport,MATCH($AF$3,'Jan 2020 Apport'!$3:$3,0),FALSE)</f>
        <v>56309.599999999999</v>
      </c>
      <c r="AG122" s="114">
        <f t="shared" si="18"/>
        <v>111792.02936959999</v>
      </c>
      <c r="AH122" s="114">
        <f t="shared" si="19"/>
        <v>158745.46240799996</v>
      </c>
      <c r="AI122" s="114">
        <f t="shared" si="20"/>
        <v>90182.541230000003</v>
      </c>
      <c r="AJ122" s="3">
        <f>VLOOKUP(A122,Apport,MATCH($AJ$4,'Jan 2020 Apport'!$3:$3,0),FALSE)</f>
        <v>25880463.399999999</v>
      </c>
      <c r="AK122" s="3">
        <f>VLOOKUP(A122,Apport,MATCH($AK$4,'Jan 2020 Apport'!$3:$3,0),FALSE)</f>
        <v>403.23099999999999</v>
      </c>
      <c r="AL122" s="170">
        <f t="shared" si="21"/>
        <v>227895774.41446361</v>
      </c>
      <c r="AM122" s="170">
        <f>VLOOKUP(A122,Apport,MATCH($AM$4,'Jan 2020 Apport'!$3:$3,0),FALSE)</f>
        <v>0</v>
      </c>
      <c r="AN122" s="170">
        <f>VLOOKUP(A122,Apport,MATCH($AN$4,'Jan 2020 Apport'!$3:$3,0),FALSE)</f>
        <v>1125879.47</v>
      </c>
      <c r="AO122" s="170">
        <v>11755.4</v>
      </c>
      <c r="AP122" s="170">
        <v>26503.37</v>
      </c>
      <c r="AQ122" s="170">
        <v>6456.66</v>
      </c>
      <c r="AR122" s="170">
        <v>120733.05</v>
      </c>
    </row>
    <row r="123" spans="1:44">
      <c r="A123" s="2" t="s">
        <v>213</v>
      </c>
      <c r="B123" s="2" t="s">
        <v>214</v>
      </c>
      <c r="C123" s="2" t="s">
        <v>1411</v>
      </c>
      <c r="D123" s="171">
        <f t="shared" si="22"/>
        <v>94872870.689999998</v>
      </c>
      <c r="E123" s="67">
        <f>VLOOKUP(A123,Apport,MATCH($E$2,'Jan 2020 Apport'!$3:$3,0),FALSE)+VLOOKUP(A123,Apport,MATCH($E$3,'Jan 2020 Apport'!$3:$3,0),FALSE)+VLOOKUP(A123,Apport,MATCH($E$4,'Jan 2020 Apport'!$3:$3,0),FALSE)</f>
        <v>3631930.7199999997</v>
      </c>
      <c r="F123" s="171">
        <f t="shared" si="23"/>
        <v>91240939.969999999</v>
      </c>
      <c r="G123" s="170">
        <f>VLOOKUP(A123,Apport,MATCH($G$3,'Jan 2020 Apport'!$3:$3,0),FALSE)+VLOOKUP(A123,Apport,MATCH($G$4,'Jan 2020 Apport'!$3:$3,0),FALSE)</f>
        <v>11124649.99</v>
      </c>
      <c r="H123" s="170">
        <f>VLOOKUP(A123,Apport,MATCH($H$4,'Jan 2020 Apport'!$3:$3,0),FALSE)</f>
        <v>1157288.8400000001</v>
      </c>
      <c r="I123" s="170">
        <f t="shared" si="24"/>
        <v>12281938.83</v>
      </c>
      <c r="J123" s="170">
        <f>VLOOKUP(A123,Apport,MATCH($J$4,'Jan 2020 Apport'!$3:$3,0),FALSE)</f>
        <v>4172495.1482043723</v>
      </c>
      <c r="K123" s="170">
        <f>VLOOKUP(A123,Apport,MATCH($K$4,'Jan 2020 Apport'!$3:$3,0),FALSE)</f>
        <v>407511.6</v>
      </c>
      <c r="L123" s="170">
        <f t="shared" si="25"/>
        <v>4580006.7482043719</v>
      </c>
      <c r="M123" s="170">
        <f>VLOOKUP(A123,Apport,MATCH($M$4,'Jan 2020 Apport'!$3:$3,0),FALSE)</f>
        <v>1883895.96</v>
      </c>
      <c r="N123" s="170">
        <f>VLOOKUP(A123,Apport,MATCH($N$4,'Jan 2020 Apport'!$3:$3,0),FALSE)</f>
        <v>1542648.92</v>
      </c>
      <c r="O123" s="170">
        <f>VLOOKUP(A123,Apport,MATCH($O$4,'Jan 2020 Apport'!$3:$3,0),FALSE)</f>
        <v>318635.69</v>
      </c>
      <c r="P123" s="174">
        <f>VLOOKUP(A123,Apport,MATCH($P$4,'Jan 2020 Apport'!$3:$3,0),FALSE)</f>
        <v>0</v>
      </c>
      <c r="Q123" s="174">
        <f>VLOOKUP(A123,Apport,MATCH($Q$4,'Jan 2020 Apport'!$3:$3,0),FALSE)</f>
        <v>22268291.9536281</v>
      </c>
      <c r="R123">
        <f>VLOOKUP(A123,Apport,MATCH($R$4,'Jan 2020 Apport'!$3:$3,0),FALSE)</f>
        <v>0</v>
      </c>
      <c r="S123">
        <f>VLOOKUP(A123,Apport,MATCH($S$4,'Jan 2020 Apport'!$3:$3,0),FALSE)</f>
        <v>26</v>
      </c>
      <c r="T123">
        <f>VLOOKUP(A123,Apport,MATCH($T$4,'Jan 2020 Apport'!$3:$3,0),FALSE)</f>
        <v>332</v>
      </c>
      <c r="U123" s="185">
        <f>IFERROR(VLOOKUP(A123,Apport,MATCH($U$4,'Jan 2020 Apport'!$3:$3,0),FALSE)/R123,0)</f>
        <v>0</v>
      </c>
      <c r="V123" s="67">
        <f>IFERROR(((VLOOKUP(A123,Apport,MATCH($V$4,'Jan 2020 Apport'!$3:$3,0),FALSE)+VLOOKUP(A123,Apport,MATCH($V$3,'Jan 2020 Apport'!$3:$3,0),FALSE))/(S123+T123)),0)</f>
        <v>10145.057877094971</v>
      </c>
      <c r="W123" s="67">
        <f t="shared" si="17"/>
        <v>9411.4865764900587</v>
      </c>
      <c r="X123">
        <f>IF(D123=0,0,VLOOKUP(A123,Apport,MATCH($X$4,'Jan 2020 Apport'!$3:$3,0),FALSE))</f>
        <v>4.8578999999999997E-2</v>
      </c>
      <c r="Y123">
        <f>IF(D123=0,0,VLOOKUP(A123,Apport,MATCH($Y$4,'Jan 2020 Apport'!$3:$3,0),FALSE))</f>
        <v>4.0270000000000002E-3</v>
      </c>
      <c r="Z123">
        <f>IF(D123=0,0,VLOOKUP(A123,Apport,MATCH($Z$4,'Jan 2020 Apport'!$3:$3,0),FALSE))</f>
        <v>1.7100000000000001E-2</v>
      </c>
      <c r="AA123" s="114">
        <f>(VLOOKUP(A123,Apport,MATCH($AA$4,'Jan 2020 Apport'!$3:$3,0),FALSE)+VLOOKUP(A123,Apport,MATCH($AA$3,'Jan 2020 Apport'!$3:$3,0),FALSE))*VLOOKUP(A123,Apport,MATCH($AA$2,'Jan 2020 Apport'!$3:$3,0),FALSE)</f>
        <v>80867.902000000002</v>
      </c>
      <c r="AB123" s="114">
        <f>VLOOKUP(A123,Apport,MATCH($AB$4,'Jan 2020 Apport'!$3:$3,0),FALSE)*VLOOKUP(A123,Apport,MATCH($AB$3,'Jan 2020 Apport'!$3:$3,0),FALSE)</f>
        <v>82484.800000000003</v>
      </c>
      <c r="AC123" s="114">
        <f>VLOOKUP(A123,Apport,MATCH($AC$4,'Jan 2020 Apport'!$3:$3,0),FALSE)</f>
        <v>96805</v>
      </c>
      <c r="AD123" s="114">
        <f>VLOOKUP(A123,Apport,MATCH($AD$4,'Jan 2020 Apport'!$3:$3,0),FALSE)*VLOOKUP(A123,Apport,MATCH($AD$3,'Jan 2020 Apport'!$3:$3,0),FALSE)</f>
        <v>122438.84</v>
      </c>
      <c r="AE123" s="114">
        <f>VLOOKUP(A123,Apport,MATCH($AE$4,'Jan 2020 Apport'!$3:$3,0),FALSE)</f>
        <v>46784.33</v>
      </c>
      <c r="AF123" s="114">
        <f>VLOOKUP(A123,Apport,MATCH($AF$4,'Jan 2020 Apport'!$3:$3,0),FALSE)*VLOOKUP(A123,Apport,MATCH($AF$3,'Jan 2020 Apport'!$3:$3,0),FALSE)</f>
        <v>59172.800000000003</v>
      </c>
      <c r="AG123" s="114">
        <f t="shared" si="18"/>
        <v>116732.6342528</v>
      </c>
      <c r="AH123" s="114">
        <f t="shared" si="19"/>
        <v>166042.02734399997</v>
      </c>
      <c r="AI123" s="114">
        <f t="shared" si="20"/>
        <v>93642.14579000001</v>
      </c>
      <c r="AJ123" s="3">
        <f>VLOOKUP(A123,Apport,MATCH($AJ$4,'Jan 2020 Apport'!$3:$3,0),FALSE)</f>
        <v>12051954.24</v>
      </c>
      <c r="AK123" s="3">
        <f>VLOOKUP(A123,Apport,MATCH($AK$4,'Jan 2020 Apport'!$3:$3,0),FALSE)</f>
        <v>191.66200000000001</v>
      </c>
      <c r="AL123" s="170">
        <f t="shared" si="21"/>
        <v>115072485.23820436</v>
      </c>
      <c r="AM123" s="170">
        <f>VLOOKUP(A123,Apport,MATCH($AM$4,'Jan 2020 Apport'!$3:$3,0),FALSE)</f>
        <v>0</v>
      </c>
      <c r="AN123" s="170">
        <f>VLOOKUP(A123,Apport,MATCH($AN$4,'Jan 2020 Apport'!$3:$3,0),FALSE)</f>
        <v>552223.72</v>
      </c>
      <c r="AO123" s="170">
        <v>18432.63</v>
      </c>
      <c r="AP123" s="170">
        <v>16172.85</v>
      </c>
      <c r="AQ123" s="170">
        <v>3126.66</v>
      </c>
      <c r="AR123" s="170">
        <v>88283.15</v>
      </c>
    </row>
    <row r="124" spans="1:44">
      <c r="A124" s="2" t="s">
        <v>215</v>
      </c>
      <c r="B124" s="2" t="s">
        <v>216</v>
      </c>
      <c r="C124" s="2" t="s">
        <v>1411</v>
      </c>
      <c r="D124" s="171">
        <f t="shared" si="22"/>
        <v>300199242.44</v>
      </c>
      <c r="E124" s="67">
        <f>VLOOKUP(A124,Apport,MATCH($E$2,'Jan 2020 Apport'!$3:$3,0),FALSE)+VLOOKUP(A124,Apport,MATCH($E$3,'Jan 2020 Apport'!$3:$3,0),FALSE)+VLOOKUP(A124,Apport,MATCH($E$4,'Jan 2020 Apport'!$3:$3,0),FALSE)</f>
        <v>17822573</v>
      </c>
      <c r="F124" s="171">
        <f t="shared" si="23"/>
        <v>282376669.44</v>
      </c>
      <c r="G124" s="170">
        <f>VLOOKUP(A124,Apport,MATCH($G$3,'Jan 2020 Apport'!$3:$3,0),FALSE)+VLOOKUP(A124,Apport,MATCH($G$4,'Jan 2020 Apport'!$3:$3,0),FALSE)</f>
        <v>31138727.559999999</v>
      </c>
      <c r="H124" s="170">
        <f>VLOOKUP(A124,Apport,MATCH($H$4,'Jan 2020 Apport'!$3:$3,0),FALSE)</f>
        <v>2857964.59</v>
      </c>
      <c r="I124" s="170">
        <f t="shared" si="24"/>
        <v>33996692.149999999</v>
      </c>
      <c r="J124" s="170">
        <f>VLOOKUP(A124,Apport,MATCH($J$4,'Jan 2020 Apport'!$3:$3,0),FALSE)</f>
        <v>11224335.291075449</v>
      </c>
      <c r="K124" s="170">
        <f>VLOOKUP(A124,Apport,MATCH($K$4,'Jan 2020 Apport'!$3:$3,0),FALSE)</f>
        <v>929573.54</v>
      </c>
      <c r="L124" s="170">
        <f t="shared" si="25"/>
        <v>12153908.831075449</v>
      </c>
      <c r="M124" s="170">
        <f>VLOOKUP(A124,Apport,MATCH($M$4,'Jan 2020 Apport'!$3:$3,0),FALSE)</f>
        <v>2330218.4</v>
      </c>
      <c r="N124" s="170">
        <f>VLOOKUP(A124,Apport,MATCH($N$4,'Jan 2020 Apport'!$3:$3,0),FALSE)</f>
        <v>6345328.2599999998</v>
      </c>
      <c r="O124" s="170">
        <f>VLOOKUP(A124,Apport,MATCH($O$4,'Jan 2020 Apport'!$3:$3,0),FALSE)</f>
        <v>990340.05</v>
      </c>
      <c r="P124" s="174">
        <f>VLOOKUP(A124,Apport,MATCH($P$4,'Jan 2020 Apport'!$3:$3,0),FALSE)</f>
        <v>0</v>
      </c>
      <c r="Q124" s="174">
        <f>VLOOKUP(A124,Apport,MATCH($Q$4,'Jan 2020 Apport'!$3:$3,0),FALSE)</f>
        <v>60778600</v>
      </c>
      <c r="R124">
        <f>VLOOKUP(A124,Apport,MATCH($R$4,'Jan 2020 Apport'!$3:$3,0),FALSE)</f>
        <v>352</v>
      </c>
      <c r="S124">
        <f>VLOOKUP(A124,Apport,MATCH($S$4,'Jan 2020 Apport'!$3:$3,0),FALSE)</f>
        <v>235</v>
      </c>
      <c r="T124">
        <f>VLOOKUP(A124,Apport,MATCH($T$4,'Jan 2020 Apport'!$3:$3,0),FALSE)</f>
        <v>1200</v>
      </c>
      <c r="U124" s="185">
        <f>IFERROR(VLOOKUP(A124,Apport,MATCH($U$4,'Jan 2020 Apport'!$3:$3,0),FALSE)/R124,0)</f>
        <v>10776.902613636365</v>
      </c>
      <c r="V124" s="67">
        <f>IFERROR(((VLOOKUP(A124,Apport,MATCH($V$4,'Jan 2020 Apport'!$3:$3,0),FALSE)+VLOOKUP(A124,Apport,MATCH($V$3,'Jan 2020 Apport'!$3:$3,0),FALSE))/(S124+T124)),0)</f>
        <v>9776.3785923344949</v>
      </c>
      <c r="W124" s="67">
        <f t="shared" si="17"/>
        <v>9082.9344268958121</v>
      </c>
      <c r="X124">
        <f>IF(D124=0,0,VLOOKUP(A124,Apport,MATCH($X$4,'Jan 2020 Apport'!$3:$3,0),FALSE))</f>
        <v>4.8578999999999997E-2</v>
      </c>
      <c r="Y124">
        <f>IF(D124=0,0,VLOOKUP(A124,Apport,MATCH($Y$4,'Jan 2020 Apport'!$3:$3,0),FALSE))</f>
        <v>4.0270000000000002E-3</v>
      </c>
      <c r="Z124">
        <f>IF(D124=0,0,VLOOKUP(A124,Apport,MATCH($Z$4,'Jan 2020 Apport'!$3:$3,0),FALSE))</f>
        <v>1.7100000000000001E-2</v>
      </c>
      <c r="AA124" s="114">
        <f>(VLOOKUP(A124,Apport,MATCH($AA$4,'Jan 2020 Apport'!$3:$3,0),FALSE)+VLOOKUP(A124,Apport,MATCH($AA$3,'Jan 2020 Apport'!$3:$3,0),FALSE))*VLOOKUP(A124,Apport,MATCH($AA$2,'Jan 2020 Apport'!$3:$3,0),FALSE)</f>
        <v>76954.938999999998</v>
      </c>
      <c r="AB124" s="114">
        <f>VLOOKUP(A124,Apport,MATCH($AB$4,'Jan 2020 Apport'!$3:$3,0),FALSE)*VLOOKUP(A124,Apport,MATCH($AB$3,'Jan 2020 Apport'!$3:$3,0),FALSE)</f>
        <v>78493.599999999991</v>
      </c>
      <c r="AC124" s="114">
        <f>VLOOKUP(A124,Apport,MATCH($AC$4,'Jan 2020 Apport'!$3:$3,0),FALSE)</f>
        <v>96805</v>
      </c>
      <c r="AD124" s="114">
        <f>VLOOKUP(A124,Apport,MATCH($AD$4,'Jan 2020 Apport'!$3:$3,0),FALSE)*VLOOKUP(A124,Apport,MATCH($AD$3,'Jan 2020 Apport'!$3:$3,0),FALSE)</f>
        <v>116514.37999999999</v>
      </c>
      <c r="AE124" s="114">
        <f>VLOOKUP(A124,Apport,MATCH($AE$4,'Jan 2020 Apport'!$3:$3,0),FALSE)</f>
        <v>46784.33</v>
      </c>
      <c r="AF124" s="114">
        <f>VLOOKUP(A124,Apport,MATCH($AF$4,'Jan 2020 Apport'!$3:$3,0),FALSE)*VLOOKUP(A124,Apport,MATCH($AF$3,'Jan 2020 Apport'!$3:$3,0),FALSE)</f>
        <v>56309.599999999999</v>
      </c>
      <c r="AG124" s="114">
        <f t="shared" si="18"/>
        <v>111792.02936959999</v>
      </c>
      <c r="AH124" s="114">
        <f t="shared" si="19"/>
        <v>158745.46240799996</v>
      </c>
      <c r="AI124" s="114">
        <f t="shared" si="20"/>
        <v>90182.541230000003</v>
      </c>
      <c r="AJ124" s="3">
        <f>VLOOKUP(A124,Apport,MATCH($AJ$4,'Jan 2020 Apport'!$3:$3,0),FALSE)</f>
        <v>38555936.119999997</v>
      </c>
      <c r="AK124" s="3">
        <f>VLOOKUP(A124,Apport,MATCH($AK$4,'Jan 2020 Apport'!$3:$3,0),FALSE)</f>
        <v>678.86800000000005</v>
      </c>
      <c r="AL124" s="170">
        <f t="shared" si="21"/>
        <v>355086156.59107542</v>
      </c>
      <c r="AM124" s="170">
        <f>VLOOKUP(A124,Apport,MATCH($AM$4,'Jan 2020 Apport'!$3:$3,0),FALSE)</f>
        <v>0</v>
      </c>
      <c r="AN124" s="170">
        <f>VLOOKUP(A124,Apport,MATCH($AN$4,'Jan 2020 Apport'!$3:$3,0),FALSE)</f>
        <v>1710535.67</v>
      </c>
      <c r="AO124" s="170">
        <v>22678.35</v>
      </c>
      <c r="AP124" s="170">
        <v>64308.84</v>
      </c>
      <c r="AQ124" s="170">
        <v>9676.94</v>
      </c>
      <c r="AR124" s="170">
        <v>239517.62</v>
      </c>
    </row>
    <row r="125" spans="1:44">
      <c r="A125" s="2" t="s">
        <v>217</v>
      </c>
      <c r="B125" s="2" t="s">
        <v>218</v>
      </c>
      <c r="C125" s="2" t="s">
        <v>1411</v>
      </c>
      <c r="D125" s="171">
        <f t="shared" si="22"/>
        <v>254893789.74000001</v>
      </c>
      <c r="E125" s="67">
        <f>VLOOKUP(A125,Apport,MATCH($E$2,'Jan 2020 Apport'!$3:$3,0),FALSE)+VLOOKUP(A125,Apport,MATCH($E$3,'Jan 2020 Apport'!$3:$3,0),FALSE)+VLOOKUP(A125,Apport,MATCH($E$4,'Jan 2020 Apport'!$3:$3,0),FALSE)</f>
        <v>14606485.6</v>
      </c>
      <c r="F125" s="171">
        <f t="shared" si="23"/>
        <v>240287304.14000002</v>
      </c>
      <c r="G125" s="170">
        <f>VLOOKUP(A125,Apport,MATCH($G$3,'Jan 2020 Apport'!$3:$3,0),FALSE)+VLOOKUP(A125,Apport,MATCH($G$4,'Jan 2020 Apport'!$3:$3,0),FALSE)</f>
        <v>26347281.25</v>
      </c>
      <c r="H125" s="170">
        <f>VLOOKUP(A125,Apport,MATCH($H$4,'Jan 2020 Apport'!$3:$3,0),FALSE)</f>
        <v>2211744.56</v>
      </c>
      <c r="I125" s="170">
        <f t="shared" si="24"/>
        <v>28559025.809999999</v>
      </c>
      <c r="J125" s="170">
        <f>VLOOKUP(A125,Apport,MATCH($J$4,'Jan 2020 Apport'!$3:$3,0),FALSE)</f>
        <v>12804045.359210927</v>
      </c>
      <c r="K125" s="170">
        <f>VLOOKUP(A125,Apport,MATCH($K$4,'Jan 2020 Apport'!$3:$3,0),FALSE)</f>
        <v>1023820.35</v>
      </c>
      <c r="L125" s="170">
        <f t="shared" si="25"/>
        <v>13827865.709210927</v>
      </c>
      <c r="M125" s="170">
        <f>VLOOKUP(A125,Apport,MATCH($M$4,'Jan 2020 Apport'!$3:$3,0),FALSE)</f>
        <v>9465787.9000000004</v>
      </c>
      <c r="N125" s="170">
        <f>VLOOKUP(A125,Apport,MATCH($N$4,'Jan 2020 Apport'!$3:$3,0),FALSE)</f>
        <v>10206032.060000001</v>
      </c>
      <c r="O125" s="170">
        <f>VLOOKUP(A125,Apport,MATCH($O$4,'Jan 2020 Apport'!$3:$3,0),FALSE)</f>
        <v>846529.39</v>
      </c>
      <c r="P125" s="174">
        <f>VLOOKUP(A125,Apport,MATCH($P$4,'Jan 2020 Apport'!$3:$3,0),FALSE)</f>
        <v>1280256.78</v>
      </c>
      <c r="Q125" s="174">
        <f>VLOOKUP(A125,Apport,MATCH($Q$4,'Jan 2020 Apport'!$3:$3,0),FALSE)</f>
        <v>45583752.433821298</v>
      </c>
      <c r="R125">
        <f>VLOOKUP(A125,Apport,MATCH($R$4,'Jan 2020 Apport'!$3:$3,0),FALSE)</f>
        <v>0</v>
      </c>
      <c r="S125">
        <f>VLOOKUP(A125,Apport,MATCH($S$4,'Jan 2020 Apport'!$3:$3,0),FALSE)</f>
        <v>199</v>
      </c>
      <c r="T125">
        <f>VLOOKUP(A125,Apport,MATCH($T$4,'Jan 2020 Apport'!$3:$3,0),FALSE)</f>
        <v>1295</v>
      </c>
      <c r="U125" s="185">
        <f>IFERROR(VLOOKUP(A125,Apport,MATCH($U$4,'Jan 2020 Apport'!$3:$3,0),FALSE)/R125,0)</f>
        <v>0</v>
      </c>
      <c r="V125" s="67">
        <f>IFERROR(((VLOOKUP(A125,Apport,MATCH($V$4,'Jan 2020 Apport'!$3:$3,0),FALSE)+VLOOKUP(A125,Apport,MATCH($V$3,'Jan 2020 Apport'!$3:$3,0),FALSE))/(S125+T125)),0)</f>
        <v>9776.7641231593043</v>
      </c>
      <c r="W125" s="67">
        <f t="shared" si="17"/>
        <v>9082.9344268958121</v>
      </c>
      <c r="X125">
        <f>IF(D125=0,0,VLOOKUP(A125,Apport,MATCH($X$4,'Jan 2020 Apport'!$3:$3,0),FALSE))</f>
        <v>4.8578999999999997E-2</v>
      </c>
      <c r="Y125">
        <f>IF(D125=0,0,VLOOKUP(A125,Apport,MATCH($Y$4,'Jan 2020 Apport'!$3:$3,0),FALSE))</f>
        <v>4.0270000000000002E-3</v>
      </c>
      <c r="Z125">
        <f>IF(D125=0,0,VLOOKUP(A125,Apport,MATCH($Z$4,'Jan 2020 Apport'!$3:$3,0),FALSE))</f>
        <v>1.7100000000000001E-2</v>
      </c>
      <c r="AA125" s="114">
        <f>(VLOOKUP(A125,Apport,MATCH($AA$4,'Jan 2020 Apport'!$3:$3,0),FALSE)+VLOOKUP(A125,Apport,MATCH($AA$3,'Jan 2020 Apport'!$3:$3,0),FALSE))*VLOOKUP(A125,Apport,MATCH($AA$2,'Jan 2020 Apport'!$3:$3,0),FALSE)</f>
        <v>76954.938999999998</v>
      </c>
      <c r="AB125" s="114">
        <f>VLOOKUP(A125,Apport,MATCH($AB$4,'Jan 2020 Apport'!$3:$3,0),FALSE)*VLOOKUP(A125,Apport,MATCH($AB$3,'Jan 2020 Apport'!$3:$3,0),FALSE)</f>
        <v>78493.599999999991</v>
      </c>
      <c r="AC125" s="114">
        <f>VLOOKUP(A125,Apport,MATCH($AC$4,'Jan 2020 Apport'!$3:$3,0),FALSE)</f>
        <v>96805</v>
      </c>
      <c r="AD125" s="114">
        <f>VLOOKUP(A125,Apport,MATCH($AD$4,'Jan 2020 Apport'!$3:$3,0),FALSE)*VLOOKUP(A125,Apport,MATCH($AD$3,'Jan 2020 Apport'!$3:$3,0),FALSE)</f>
        <v>116514.37999999999</v>
      </c>
      <c r="AE125" s="114">
        <f>VLOOKUP(A125,Apport,MATCH($AE$4,'Jan 2020 Apport'!$3:$3,0),FALSE)</f>
        <v>46784.33</v>
      </c>
      <c r="AF125" s="114">
        <f>VLOOKUP(A125,Apport,MATCH($AF$4,'Jan 2020 Apport'!$3:$3,0),FALSE)*VLOOKUP(A125,Apport,MATCH($AF$3,'Jan 2020 Apport'!$3:$3,0),FALSE)</f>
        <v>56309.599999999999</v>
      </c>
      <c r="AG125" s="114">
        <f t="shared" si="18"/>
        <v>111792.02936959999</v>
      </c>
      <c r="AH125" s="114">
        <f t="shared" si="19"/>
        <v>158745.46240799996</v>
      </c>
      <c r="AI125" s="114">
        <f t="shared" si="20"/>
        <v>90182.541230000003</v>
      </c>
      <c r="AJ125" s="3">
        <f>VLOOKUP(A125,Apport,MATCH($AJ$4,'Jan 2020 Apport'!$3:$3,0),FALSE)</f>
        <v>31829440.34</v>
      </c>
      <c r="AK125" s="3">
        <f>VLOOKUP(A125,Apport,MATCH($AK$4,'Jan 2020 Apport'!$3:$3,0),FALSE)</f>
        <v>547.54499999999996</v>
      </c>
      <c r="AL125" s="170">
        <f t="shared" si="21"/>
        <v>320631278.56921095</v>
      </c>
      <c r="AM125" s="170">
        <f>VLOOKUP(A125,Apport,MATCH($AM$4,'Jan 2020 Apport'!$3:$3,0),FALSE)</f>
        <v>3856068.31</v>
      </c>
      <c r="AN125" s="170">
        <f>VLOOKUP(A125,Apport,MATCH($AN$4,'Jan 2020 Apport'!$3:$3,0),FALSE)</f>
        <v>1406348.51</v>
      </c>
      <c r="AO125" s="170">
        <v>129652.07999999999</v>
      </c>
      <c r="AP125" s="170">
        <v>102659.98</v>
      </c>
      <c r="AQ125" s="170">
        <v>8261.2199999999993</v>
      </c>
      <c r="AR125" s="170">
        <v>216610.29</v>
      </c>
    </row>
    <row r="126" spans="1:44">
      <c r="A126" s="2" t="s">
        <v>219</v>
      </c>
      <c r="B126" s="2" t="s">
        <v>220</v>
      </c>
      <c r="C126" s="2" t="s">
        <v>1411</v>
      </c>
      <c r="D126" s="171">
        <f t="shared" si="22"/>
        <v>217628462.72999999</v>
      </c>
      <c r="E126" s="67">
        <f>VLOOKUP(A126,Apport,MATCH($E$2,'Jan 2020 Apport'!$3:$3,0),FALSE)+VLOOKUP(A126,Apport,MATCH($E$3,'Jan 2020 Apport'!$3:$3,0),FALSE)+VLOOKUP(A126,Apport,MATCH($E$4,'Jan 2020 Apport'!$3:$3,0),FALSE)</f>
        <v>8456042.3800000008</v>
      </c>
      <c r="F126" s="171">
        <f t="shared" si="23"/>
        <v>209172420.34999999</v>
      </c>
      <c r="G126" s="170">
        <f>VLOOKUP(A126,Apport,MATCH($G$3,'Jan 2020 Apport'!$3:$3,0),FALSE)+VLOOKUP(A126,Apport,MATCH($G$4,'Jan 2020 Apport'!$3:$3,0),FALSE)</f>
        <v>28534721.699999999</v>
      </c>
      <c r="H126" s="170">
        <f>VLOOKUP(A126,Apport,MATCH($H$4,'Jan 2020 Apport'!$3:$3,0),FALSE)</f>
        <v>2440478.25</v>
      </c>
      <c r="I126" s="170">
        <f t="shared" si="24"/>
        <v>30975199.949999999</v>
      </c>
      <c r="J126" s="170">
        <f>VLOOKUP(A126,Apport,MATCH($J$4,'Jan 2020 Apport'!$3:$3,0),FALSE)</f>
        <v>11452715.173382647</v>
      </c>
      <c r="K126" s="170">
        <f>VLOOKUP(A126,Apport,MATCH($K$4,'Jan 2020 Apport'!$3:$3,0),FALSE)</f>
        <v>764270.99</v>
      </c>
      <c r="L126" s="170">
        <f t="shared" si="25"/>
        <v>12216986.163382648</v>
      </c>
      <c r="M126" s="170">
        <f>VLOOKUP(A126,Apport,MATCH($M$4,'Jan 2020 Apport'!$3:$3,0),FALSE)</f>
        <v>2174156.77</v>
      </c>
      <c r="N126" s="170">
        <f>VLOOKUP(A126,Apport,MATCH($N$4,'Jan 2020 Apport'!$3:$3,0),FALSE)</f>
        <v>0</v>
      </c>
      <c r="O126" s="170">
        <f>VLOOKUP(A126,Apport,MATCH($O$4,'Jan 2020 Apport'!$3:$3,0),FALSE)</f>
        <v>730421.31</v>
      </c>
      <c r="P126" s="174">
        <f>VLOOKUP(A126,Apport,MATCH($P$4,'Jan 2020 Apport'!$3:$3,0),FALSE)</f>
        <v>0</v>
      </c>
      <c r="Q126" s="174">
        <f>VLOOKUP(A126,Apport,MATCH($Q$4,'Jan 2020 Apport'!$3:$3,0),FALSE)</f>
        <v>54517406.272013694</v>
      </c>
      <c r="R126">
        <f>VLOOKUP(A126,Apport,MATCH($R$4,'Jan 2020 Apport'!$3:$3,0),FALSE)</f>
        <v>0</v>
      </c>
      <c r="S126">
        <f>VLOOKUP(A126,Apport,MATCH($S$4,'Jan 2020 Apport'!$3:$3,0),FALSE)</f>
        <v>185</v>
      </c>
      <c r="T126">
        <f>VLOOKUP(A126,Apport,MATCH($T$4,'Jan 2020 Apport'!$3:$3,0),FALSE)</f>
        <v>680</v>
      </c>
      <c r="U126" s="185">
        <f>IFERROR(VLOOKUP(A126,Apport,MATCH($U$4,'Jan 2020 Apport'!$3:$3,0),FALSE)/R126,0)</f>
        <v>0</v>
      </c>
      <c r="V126" s="67">
        <f>IFERROR(((VLOOKUP(A126,Apport,MATCH($V$4,'Jan 2020 Apport'!$3:$3,0),FALSE)+VLOOKUP(A126,Apport,MATCH($V$3,'Jan 2020 Apport'!$3:$3,0),FALSE))/(S126+T126)),0)</f>
        <v>9775.7715375722546</v>
      </c>
      <c r="W126" s="67">
        <f t="shared" si="17"/>
        <v>9082.9344268958121</v>
      </c>
      <c r="X126">
        <f>IF(D126=0,0,VLOOKUP(A126,Apport,MATCH($X$4,'Jan 2020 Apport'!$3:$3,0),FALSE))</f>
        <v>4.8578999999999997E-2</v>
      </c>
      <c r="Y126">
        <f>IF(D126=0,0,VLOOKUP(A126,Apport,MATCH($Y$4,'Jan 2020 Apport'!$3:$3,0),FALSE))</f>
        <v>4.0270000000000002E-3</v>
      </c>
      <c r="Z126">
        <f>IF(D126=0,0,VLOOKUP(A126,Apport,MATCH($Z$4,'Jan 2020 Apport'!$3:$3,0),FALSE))</f>
        <v>1.7100000000000001E-2</v>
      </c>
      <c r="AA126" s="114">
        <f>(VLOOKUP(A126,Apport,MATCH($AA$4,'Jan 2020 Apport'!$3:$3,0),FALSE)+VLOOKUP(A126,Apport,MATCH($AA$3,'Jan 2020 Apport'!$3:$3,0),FALSE))*VLOOKUP(A126,Apport,MATCH($AA$2,'Jan 2020 Apport'!$3:$3,0),FALSE)</f>
        <v>76954.938999999998</v>
      </c>
      <c r="AB126" s="114">
        <f>VLOOKUP(A126,Apport,MATCH($AB$4,'Jan 2020 Apport'!$3:$3,0),FALSE)*VLOOKUP(A126,Apport,MATCH($AB$3,'Jan 2020 Apport'!$3:$3,0),FALSE)</f>
        <v>78493.599999999991</v>
      </c>
      <c r="AC126" s="114">
        <f>VLOOKUP(A126,Apport,MATCH($AC$4,'Jan 2020 Apport'!$3:$3,0),FALSE)</f>
        <v>96805</v>
      </c>
      <c r="AD126" s="114">
        <f>VLOOKUP(A126,Apport,MATCH($AD$4,'Jan 2020 Apport'!$3:$3,0),FALSE)*VLOOKUP(A126,Apport,MATCH($AD$3,'Jan 2020 Apport'!$3:$3,0),FALSE)</f>
        <v>116514.37999999999</v>
      </c>
      <c r="AE126" s="114">
        <f>VLOOKUP(A126,Apport,MATCH($AE$4,'Jan 2020 Apport'!$3:$3,0),FALSE)</f>
        <v>46784.33</v>
      </c>
      <c r="AF126" s="114">
        <f>VLOOKUP(A126,Apport,MATCH($AF$4,'Jan 2020 Apport'!$3:$3,0),FALSE)*VLOOKUP(A126,Apport,MATCH($AF$3,'Jan 2020 Apport'!$3:$3,0),FALSE)</f>
        <v>56309.599999999999</v>
      </c>
      <c r="AG126" s="114">
        <f t="shared" si="18"/>
        <v>111792.02936959999</v>
      </c>
      <c r="AH126" s="114">
        <f t="shared" si="19"/>
        <v>158745.46240799996</v>
      </c>
      <c r="AI126" s="114">
        <f t="shared" si="20"/>
        <v>90182.541230000003</v>
      </c>
      <c r="AJ126" s="3">
        <f>VLOOKUP(A126,Apport,MATCH($AJ$4,'Jan 2020 Apport'!$3:$3,0),FALSE)</f>
        <v>28968113.920000002</v>
      </c>
      <c r="AK126" s="3">
        <f>VLOOKUP(A126,Apport,MATCH($AK$4,'Jan 2020 Apport'!$3:$3,0),FALSE)</f>
        <v>455.04399999999998</v>
      </c>
      <c r="AL126" s="170">
        <f t="shared" si="21"/>
        <v>262960955.93338263</v>
      </c>
      <c r="AM126" s="170">
        <f>VLOOKUP(A126,Apport,MATCH($AM$4,'Jan 2020 Apport'!$3:$3,0),FALSE)</f>
        <v>0</v>
      </c>
      <c r="AN126" s="170">
        <f>VLOOKUP(A126,Apport,MATCH($AN$4,'Jan 2020 Apport'!$3:$3,0),FALSE)</f>
        <v>1251998.7</v>
      </c>
      <c r="AO126" s="170">
        <v>21159.5</v>
      </c>
      <c r="AP126" s="170">
        <v>35153.42</v>
      </c>
      <c r="AQ126" s="170">
        <v>7153.79</v>
      </c>
      <c r="AR126" s="170">
        <v>209688.06</v>
      </c>
    </row>
    <row r="127" spans="1:44">
      <c r="A127" s="2" t="s">
        <v>1247</v>
      </c>
      <c r="B127" s="2" t="s">
        <v>1248</v>
      </c>
      <c r="C127" s="2" t="s">
        <v>1411</v>
      </c>
      <c r="D127" s="171">
        <f t="shared" si="22"/>
        <v>0</v>
      </c>
      <c r="E127" s="67">
        <f>VLOOKUP(A127,Apport,MATCH($E$2,'Jan 2020 Apport'!$3:$3,0),FALSE)+VLOOKUP(A127,Apport,MATCH($E$3,'Jan 2020 Apport'!$3:$3,0),FALSE)+VLOOKUP(A127,Apport,MATCH($E$4,'Jan 2020 Apport'!$3:$3,0),FALSE)</f>
        <v>0</v>
      </c>
      <c r="F127" s="171">
        <f>D127-E127</f>
        <v>0</v>
      </c>
      <c r="G127" s="170">
        <f>VLOOKUP(A127,Apport,MATCH($G$3,'Jan 2020 Apport'!$3:$3,0),FALSE)+VLOOKUP(A127,Apport,MATCH($G$4,'Jan 2020 Apport'!$3:$3,0),FALSE)</f>
        <v>0</v>
      </c>
      <c r="H127" s="170">
        <f>VLOOKUP(A127,Apport,MATCH($H$4,'Jan 2020 Apport'!$3:$3,0),FALSE)</f>
        <v>0</v>
      </c>
      <c r="I127" s="170">
        <f t="shared" si="24"/>
        <v>0</v>
      </c>
      <c r="J127" s="170">
        <f>VLOOKUP(A127,Apport,MATCH($J$4,'Jan 2020 Apport'!$3:$3,0),FALSE)</f>
        <v>1911027.5633522854</v>
      </c>
      <c r="K127" s="170">
        <f>VLOOKUP(A127,Apport,MATCH($K$4,'Jan 2020 Apport'!$3:$3,0),FALSE)</f>
        <v>0</v>
      </c>
      <c r="L127" s="170">
        <f t="shared" si="25"/>
        <v>1911027.5633522854</v>
      </c>
      <c r="M127" s="170">
        <f>VLOOKUP(A127,Apport,MATCH($M$4,'Jan 2020 Apport'!$3:$3,0),FALSE)</f>
        <v>0</v>
      </c>
      <c r="N127" s="170">
        <f>VLOOKUP(A127,Apport,MATCH($N$4,'Jan 2020 Apport'!$3:$3,0),FALSE)</f>
        <v>0</v>
      </c>
      <c r="O127" s="170">
        <f>VLOOKUP(A127,Apport,MATCH($O$4,'Jan 2020 Apport'!$3:$3,0),FALSE)</f>
        <v>0</v>
      </c>
      <c r="P127" s="174">
        <f>VLOOKUP(A127,Apport,MATCH($P$4,'Jan 2020 Apport'!$3:$3,0),FALSE)</f>
        <v>0</v>
      </c>
      <c r="Q127" s="174">
        <f>VLOOKUP(A127,Apport,MATCH($Q$4,'Jan 2020 Apport'!$3:$3,0),FALSE)</f>
        <v>0</v>
      </c>
      <c r="R127">
        <f>VLOOKUP(A127,Apport,MATCH($R$4,'Jan 2020 Apport'!$3:$3,0),FALSE)</f>
        <v>0</v>
      </c>
      <c r="S127">
        <f>VLOOKUP(A127,Apport,MATCH($S$4,'Jan 2020 Apport'!$3:$3,0),FALSE)</f>
        <v>0</v>
      </c>
      <c r="T127">
        <f>VLOOKUP(A127,Apport,MATCH($T$4,'Jan 2020 Apport'!$3:$3,0),FALSE)</f>
        <v>0</v>
      </c>
      <c r="U127" s="185">
        <f>IFERROR(VLOOKUP(A127,Apport,MATCH($U$4,'Jan 2020 Apport'!$3:$3,0),FALSE)/R127,0)</f>
        <v>0</v>
      </c>
      <c r="V127" s="67">
        <f>IFERROR(((VLOOKUP(A127,Apport,MATCH($V$4,'Jan 2020 Apport'!$3:$3,0),FALSE)+VLOOKUP(A127,Apport,MATCH($V$3,'Jan 2020 Apport'!$3:$3,0),FALSE))/(S127+T127)),0)</f>
        <v>0</v>
      </c>
      <c r="W127" s="67">
        <f t="shared" si="17"/>
        <v>0</v>
      </c>
      <c r="X127">
        <f>IF(D127=0,0,VLOOKUP(A127,Apport,MATCH($X$4,'Jan 2020 Apport'!$3:$3,0),FALSE))</f>
        <v>0</v>
      </c>
      <c r="Y127">
        <f>IF(D127=0,0,VLOOKUP(A127,Apport,MATCH($Y$4,'Jan 2020 Apport'!$3:$3,0),FALSE))</f>
        <v>0</v>
      </c>
      <c r="Z127">
        <f>IF(D127=0,0,VLOOKUP(A127,Apport,MATCH($Z$4,'Jan 2020 Apport'!$3:$3,0),FALSE))</f>
        <v>0</v>
      </c>
      <c r="AA127" s="114">
        <f>(VLOOKUP(A127,Apport,MATCH($AA$4,'Jan 2020 Apport'!$3:$3,0),FALSE)+VLOOKUP(A127,Apport,MATCH($AA$3,'Jan 2020 Apport'!$3:$3,0),FALSE))*VLOOKUP(A127,Apport,MATCH($AA$2,'Jan 2020 Apport'!$3:$3,0),FALSE)</f>
        <v>0</v>
      </c>
      <c r="AB127" s="114">
        <f>VLOOKUP(A127,Apport,MATCH($AB$4,'Jan 2020 Apport'!$3:$3,0),FALSE)*VLOOKUP(A127,Apport,MATCH($AB$3,'Jan 2020 Apport'!$3:$3,0),FALSE)</f>
        <v>0</v>
      </c>
      <c r="AC127" s="114">
        <f>VLOOKUP(A127,Apport,MATCH($AC$4,'Jan 2020 Apport'!$3:$3,0),FALSE)</f>
        <v>0</v>
      </c>
      <c r="AD127" s="114">
        <f>VLOOKUP(A127,Apport,MATCH($AD$4,'Jan 2020 Apport'!$3:$3,0),FALSE)*VLOOKUP(A127,Apport,MATCH($AD$3,'Jan 2020 Apport'!$3:$3,0),FALSE)</f>
        <v>0</v>
      </c>
      <c r="AE127" s="114">
        <f>VLOOKUP(A127,Apport,MATCH($AE$4,'Jan 2020 Apport'!$3:$3,0),FALSE)</f>
        <v>0</v>
      </c>
      <c r="AF127" s="114">
        <f>VLOOKUP(A127,Apport,MATCH($AF$4,'Jan 2020 Apport'!$3:$3,0),FALSE)*VLOOKUP(A127,Apport,MATCH($AF$3,'Jan 2020 Apport'!$3:$3,0),FALSE)</f>
        <v>0</v>
      </c>
      <c r="AG127" s="114">
        <f t="shared" si="18"/>
        <v>0</v>
      </c>
      <c r="AH127" s="114">
        <f t="shared" si="19"/>
        <v>0</v>
      </c>
      <c r="AI127" s="114">
        <f t="shared" si="20"/>
        <v>0</v>
      </c>
      <c r="AJ127" s="3">
        <f>VLOOKUP(A127,Apport,MATCH($AJ$4,'Jan 2020 Apport'!$3:$3,0),FALSE)</f>
        <v>0</v>
      </c>
      <c r="AK127" s="3">
        <f>VLOOKUP(A127,Apport,MATCH($AK$4,'Jan 2020 Apport'!$3:$3,0),FALSE)</f>
        <v>0</v>
      </c>
      <c r="AL127" s="170">
        <f t="shared" si="21"/>
        <v>0</v>
      </c>
      <c r="AM127" s="170">
        <f>VLOOKUP(A127,Apport,MATCH($AM$4,'Jan 2020 Apport'!$3:$3,0),FALSE)</f>
        <v>0</v>
      </c>
      <c r="AN127" s="170">
        <f>VLOOKUP(A127,Apport,MATCH($AN$4,'Jan 2020 Apport'!$3:$3,0),FALSE)</f>
        <v>0</v>
      </c>
      <c r="AO127" s="170">
        <v>0</v>
      </c>
      <c r="AP127" s="170">
        <v>0</v>
      </c>
      <c r="AQ127" s="170">
        <v>0</v>
      </c>
      <c r="AR127" s="170">
        <v>0</v>
      </c>
    </row>
    <row r="128" spans="1:44">
      <c r="A128" s="2" t="s">
        <v>221</v>
      </c>
      <c r="B128" s="2" t="s">
        <v>222</v>
      </c>
      <c r="C128" s="2" t="s">
        <v>1411</v>
      </c>
      <c r="D128" s="171">
        <f t="shared" si="22"/>
        <v>3025451.19</v>
      </c>
      <c r="E128" s="67">
        <f>VLOOKUP(A128,Apport,MATCH($E$2,'Jan 2020 Apport'!$3:$3,0),FALSE)+VLOOKUP(A128,Apport,MATCH($E$3,'Jan 2020 Apport'!$3:$3,0),FALSE)+VLOOKUP(A128,Apport,MATCH($E$4,'Jan 2020 Apport'!$3:$3,0),FALSE)</f>
        <v>0</v>
      </c>
      <c r="F128" s="171">
        <f t="shared" si="23"/>
        <v>3025451.19</v>
      </c>
      <c r="G128" s="170">
        <f>VLOOKUP(A128,Apport,MATCH($G$3,'Jan 2020 Apport'!$3:$3,0),FALSE)+VLOOKUP(A128,Apport,MATCH($G$4,'Jan 2020 Apport'!$3:$3,0),FALSE)</f>
        <v>406937.96</v>
      </c>
      <c r="H128" s="170">
        <f>VLOOKUP(A128,Apport,MATCH($H$4,'Jan 2020 Apport'!$3:$3,0),FALSE)</f>
        <v>0</v>
      </c>
      <c r="I128" s="170">
        <f t="shared" si="24"/>
        <v>406937.96</v>
      </c>
      <c r="J128" s="170">
        <f>VLOOKUP(A128,Apport,MATCH($J$4,'Jan 2020 Apport'!$3:$3,0),FALSE)</f>
        <v>0</v>
      </c>
      <c r="K128" s="170">
        <f>VLOOKUP(A128,Apport,MATCH($K$4,'Jan 2020 Apport'!$3:$3,0),FALSE)</f>
        <v>0</v>
      </c>
      <c r="L128" s="170">
        <f t="shared" si="25"/>
        <v>0</v>
      </c>
      <c r="M128" s="170">
        <f>VLOOKUP(A128,Apport,MATCH($M$4,'Jan 2020 Apport'!$3:$3,0),FALSE)</f>
        <v>99883.85</v>
      </c>
      <c r="N128" s="170">
        <f>VLOOKUP(A128,Apport,MATCH($N$4,'Jan 2020 Apport'!$3:$3,0),FALSE)</f>
        <v>0</v>
      </c>
      <c r="O128" s="170">
        <f>VLOOKUP(A128,Apport,MATCH($O$4,'Jan 2020 Apport'!$3:$3,0),FALSE)</f>
        <v>10816.14</v>
      </c>
      <c r="P128" s="174">
        <f>VLOOKUP(A128,Apport,MATCH($P$4,'Jan 2020 Apport'!$3:$3,0),FALSE)</f>
        <v>0</v>
      </c>
      <c r="Q128" s="174">
        <f>VLOOKUP(A128,Apport,MATCH($Q$4,'Jan 2020 Apport'!$3:$3,0),FALSE)</f>
        <v>0</v>
      </c>
      <c r="R128">
        <f>VLOOKUP(A128,Apport,MATCH($R$4,'Jan 2020 Apport'!$3:$3,0),FALSE)</f>
        <v>0</v>
      </c>
      <c r="S128">
        <f>VLOOKUP(A128,Apport,MATCH($S$4,'Jan 2020 Apport'!$3:$3,0),FALSE)</f>
        <v>0</v>
      </c>
      <c r="T128">
        <f>VLOOKUP(A128,Apport,MATCH($T$4,'Jan 2020 Apport'!$3:$3,0),FALSE)</f>
        <v>0</v>
      </c>
      <c r="U128" s="185">
        <f>IFERROR(VLOOKUP(A128,Apport,MATCH($U$4,'Jan 2020 Apport'!$3:$3,0),FALSE)/R128,0)</f>
        <v>0</v>
      </c>
      <c r="V128" s="67">
        <f>IFERROR(((VLOOKUP(A128,Apport,MATCH($V$4,'Jan 2020 Apport'!$3:$3,0),FALSE)+VLOOKUP(A128,Apport,MATCH($V$3,'Jan 2020 Apport'!$3:$3,0),FALSE))/(S128+T128)),0)</f>
        <v>0</v>
      </c>
      <c r="W128" s="67">
        <f t="shared" si="17"/>
        <v>9082.9344268958121</v>
      </c>
      <c r="X128">
        <f>IF(D128=0,0,VLOOKUP(A128,Apport,MATCH($X$4,'Jan 2020 Apport'!$3:$3,0),FALSE))</f>
        <v>4.8578999999999997E-2</v>
      </c>
      <c r="Y128">
        <f>IF(D128=0,0,VLOOKUP(A128,Apport,MATCH($Y$4,'Jan 2020 Apport'!$3:$3,0),FALSE))</f>
        <v>4.0270000000000002E-3</v>
      </c>
      <c r="Z128">
        <f>IF(D128=0,0,VLOOKUP(A128,Apport,MATCH($Z$4,'Jan 2020 Apport'!$3:$3,0),FALSE))</f>
        <v>1.7100000000000001E-2</v>
      </c>
      <c r="AA128" s="114">
        <f>(VLOOKUP(A128,Apport,MATCH($AA$4,'Jan 2020 Apport'!$3:$3,0),FALSE)+VLOOKUP(A128,Apport,MATCH($AA$3,'Jan 2020 Apport'!$3:$3,0),FALSE))*VLOOKUP(A128,Apport,MATCH($AA$2,'Jan 2020 Apport'!$3:$3,0),FALSE)</f>
        <v>76954.938999999998</v>
      </c>
      <c r="AB128" s="114">
        <f>VLOOKUP(A128,Apport,MATCH($AB$4,'Jan 2020 Apport'!$3:$3,0),FALSE)*VLOOKUP(A128,Apport,MATCH($AB$3,'Jan 2020 Apport'!$3:$3,0),FALSE)</f>
        <v>78493.599999999991</v>
      </c>
      <c r="AC128" s="114">
        <f>VLOOKUP(A128,Apport,MATCH($AC$4,'Jan 2020 Apport'!$3:$3,0),FALSE)</f>
        <v>96805</v>
      </c>
      <c r="AD128" s="114">
        <f>VLOOKUP(A128,Apport,MATCH($AD$4,'Jan 2020 Apport'!$3:$3,0),FALSE)*VLOOKUP(A128,Apport,MATCH($AD$3,'Jan 2020 Apport'!$3:$3,0),FALSE)</f>
        <v>116514.37999999999</v>
      </c>
      <c r="AE128" s="114">
        <f>VLOOKUP(A128,Apport,MATCH($AE$4,'Jan 2020 Apport'!$3:$3,0),FALSE)</f>
        <v>46784.33</v>
      </c>
      <c r="AF128" s="114">
        <f>VLOOKUP(A128,Apport,MATCH($AF$4,'Jan 2020 Apport'!$3:$3,0),FALSE)*VLOOKUP(A128,Apport,MATCH($AF$3,'Jan 2020 Apport'!$3:$3,0),FALSE)</f>
        <v>56309.599999999999</v>
      </c>
      <c r="AG128" s="114">
        <f t="shared" si="18"/>
        <v>111792.02936959999</v>
      </c>
      <c r="AH128" s="114">
        <f t="shared" si="19"/>
        <v>158745.46240799996</v>
      </c>
      <c r="AI128" s="114">
        <f t="shared" si="20"/>
        <v>90182.541230000003</v>
      </c>
      <c r="AJ128" s="3">
        <f>VLOOKUP(A128,Apport,MATCH($AJ$4,'Jan 2020 Apport'!$3:$3,0),FALSE)</f>
        <v>463302</v>
      </c>
      <c r="AK128" s="3">
        <f>VLOOKUP(A128,Apport,MATCH($AK$4,'Jan 2020 Apport'!$3:$3,0),FALSE)</f>
        <v>0</v>
      </c>
      <c r="AL128" s="170">
        <f t="shared" si="21"/>
        <v>3543089.14</v>
      </c>
      <c r="AM128" s="170">
        <f>VLOOKUP(A128,Apport,MATCH($AM$4,'Jan 2020 Apport'!$3:$3,0),FALSE)</f>
        <v>0</v>
      </c>
      <c r="AN128" s="170">
        <f>VLOOKUP(A128,Apport,MATCH($AN$4,'Jan 2020 Apport'!$3:$3,0),FALSE)</f>
        <v>16436.509999999998</v>
      </c>
      <c r="AO128" s="170">
        <v>972.1</v>
      </c>
      <c r="AP128" s="170">
        <v>699.27</v>
      </c>
      <c r="AQ128" s="170">
        <v>100.97</v>
      </c>
      <c r="AR128" s="170">
        <v>2700.91</v>
      </c>
    </row>
    <row r="129" spans="1:44">
      <c r="A129" s="2" t="s">
        <v>223</v>
      </c>
      <c r="B129" s="2" t="s">
        <v>224</v>
      </c>
      <c r="C129" s="2" t="s">
        <v>1411</v>
      </c>
      <c r="D129" s="171">
        <f t="shared" si="22"/>
        <v>5705024.8700000001</v>
      </c>
      <c r="E129" s="67">
        <f>VLOOKUP(A129,Apport,MATCH($E$2,'Jan 2020 Apport'!$3:$3,0),FALSE)+VLOOKUP(A129,Apport,MATCH($E$3,'Jan 2020 Apport'!$3:$3,0),FALSE)+VLOOKUP(A129,Apport,MATCH($E$4,'Jan 2020 Apport'!$3:$3,0),FALSE)</f>
        <v>127107.63</v>
      </c>
      <c r="F129" s="171">
        <f t="shared" si="23"/>
        <v>5577917.2400000002</v>
      </c>
      <c r="G129" s="170">
        <f>VLOOKUP(A129,Apport,MATCH($G$3,'Jan 2020 Apport'!$3:$3,0),FALSE)+VLOOKUP(A129,Apport,MATCH($G$4,'Jan 2020 Apport'!$3:$3,0),FALSE)</f>
        <v>0</v>
      </c>
      <c r="H129" s="170">
        <f>VLOOKUP(A129,Apport,MATCH($H$4,'Jan 2020 Apport'!$3:$3,0),FALSE)</f>
        <v>0</v>
      </c>
      <c r="I129" s="170">
        <f t="shared" si="24"/>
        <v>0</v>
      </c>
      <c r="J129" s="170">
        <f>VLOOKUP(A129,Apport,MATCH($J$4,'Jan 2020 Apport'!$3:$3,0),FALSE)</f>
        <v>0</v>
      </c>
      <c r="K129" s="170">
        <f>VLOOKUP(A129,Apport,MATCH($K$4,'Jan 2020 Apport'!$3:$3,0),FALSE)</f>
        <v>0</v>
      </c>
      <c r="L129" s="170">
        <f t="shared" si="25"/>
        <v>0</v>
      </c>
      <c r="M129" s="170">
        <f>VLOOKUP(A129,Apport,MATCH($M$4,'Jan 2020 Apport'!$3:$3,0),FALSE)</f>
        <v>231885.03</v>
      </c>
      <c r="N129" s="170">
        <f>VLOOKUP(A129,Apport,MATCH($N$4,'Jan 2020 Apport'!$3:$3,0),FALSE)</f>
        <v>0</v>
      </c>
      <c r="O129" s="170">
        <f>VLOOKUP(A129,Apport,MATCH($O$4,'Jan 2020 Apport'!$3:$3,0),FALSE)</f>
        <v>0</v>
      </c>
      <c r="P129" s="174">
        <f>VLOOKUP(A129,Apport,MATCH($P$4,'Jan 2020 Apport'!$3:$3,0),FALSE)</f>
        <v>0</v>
      </c>
      <c r="Q129" s="174">
        <f>VLOOKUP(A129,Apport,MATCH($Q$4,'Jan 2020 Apport'!$3:$3,0),FALSE)</f>
        <v>0</v>
      </c>
      <c r="R129">
        <f>VLOOKUP(A129,Apport,MATCH($R$4,'Jan 2020 Apport'!$3:$3,0),FALSE)</f>
        <v>0</v>
      </c>
      <c r="S129">
        <f>VLOOKUP(A129,Apport,MATCH($S$4,'Jan 2020 Apport'!$3:$3,0),FALSE)</f>
        <v>0</v>
      </c>
      <c r="T129">
        <f>VLOOKUP(A129,Apport,MATCH($T$4,'Jan 2020 Apport'!$3:$3,0),FALSE)</f>
        <v>13</v>
      </c>
      <c r="U129" s="185">
        <f>IFERROR(VLOOKUP(A129,Apport,MATCH($U$4,'Jan 2020 Apport'!$3:$3,0),FALSE)/R129,0)</f>
        <v>0</v>
      </c>
      <c r="V129" s="67">
        <f>IFERROR(((VLOOKUP(A129,Apport,MATCH($V$4,'Jan 2020 Apport'!$3:$3,0),FALSE)+VLOOKUP(A129,Apport,MATCH($V$3,'Jan 2020 Apport'!$3:$3,0),FALSE))/(S129+T129)),0)</f>
        <v>9777.51</v>
      </c>
      <c r="W129" s="67">
        <f t="shared" si="17"/>
        <v>9082.9344268958121</v>
      </c>
      <c r="X129">
        <f>IF(D129=0,0,VLOOKUP(A129,Apport,MATCH($X$4,'Jan 2020 Apport'!$3:$3,0),FALSE))</f>
        <v>4.8578999999999997E-2</v>
      </c>
      <c r="Y129">
        <f>IF(D129=0,0,VLOOKUP(A129,Apport,MATCH($Y$4,'Jan 2020 Apport'!$3:$3,0),FALSE))</f>
        <v>4.0270000000000002E-3</v>
      </c>
      <c r="Z129">
        <f>IF(D129=0,0,VLOOKUP(A129,Apport,MATCH($Z$4,'Jan 2020 Apport'!$3:$3,0),FALSE))</f>
        <v>1.7100000000000001E-2</v>
      </c>
      <c r="AA129" s="114">
        <f>(VLOOKUP(A129,Apport,MATCH($AA$4,'Jan 2020 Apport'!$3:$3,0),FALSE)+VLOOKUP(A129,Apport,MATCH($AA$3,'Jan 2020 Apport'!$3:$3,0),FALSE))*VLOOKUP(A129,Apport,MATCH($AA$2,'Jan 2020 Apport'!$3:$3,0),FALSE)</f>
        <v>76954.938999999998</v>
      </c>
      <c r="AB129" s="114">
        <f>VLOOKUP(A129,Apport,MATCH($AB$4,'Jan 2020 Apport'!$3:$3,0),FALSE)*VLOOKUP(A129,Apport,MATCH($AB$3,'Jan 2020 Apport'!$3:$3,0),FALSE)</f>
        <v>78493.599999999991</v>
      </c>
      <c r="AC129" s="114">
        <f>VLOOKUP(A129,Apport,MATCH($AC$4,'Jan 2020 Apport'!$3:$3,0),FALSE)</f>
        <v>96805</v>
      </c>
      <c r="AD129" s="114">
        <f>VLOOKUP(A129,Apport,MATCH($AD$4,'Jan 2020 Apport'!$3:$3,0),FALSE)*VLOOKUP(A129,Apport,MATCH($AD$3,'Jan 2020 Apport'!$3:$3,0),FALSE)</f>
        <v>116514.37999999999</v>
      </c>
      <c r="AE129" s="114">
        <f>VLOOKUP(A129,Apport,MATCH($AE$4,'Jan 2020 Apport'!$3:$3,0),FALSE)</f>
        <v>46784.33</v>
      </c>
      <c r="AF129" s="114">
        <f>VLOOKUP(A129,Apport,MATCH($AF$4,'Jan 2020 Apport'!$3:$3,0),FALSE)*VLOOKUP(A129,Apport,MATCH($AF$3,'Jan 2020 Apport'!$3:$3,0),FALSE)</f>
        <v>56309.599999999999</v>
      </c>
      <c r="AG129" s="114">
        <f t="shared" si="18"/>
        <v>111792.02936959999</v>
      </c>
      <c r="AH129" s="114">
        <f t="shared" si="19"/>
        <v>158745.46240799996</v>
      </c>
      <c r="AI129" s="114">
        <f t="shared" si="20"/>
        <v>90182.541230000003</v>
      </c>
      <c r="AJ129" s="3">
        <f>VLOOKUP(A129,Apport,MATCH($AJ$4,'Jan 2020 Apport'!$3:$3,0),FALSE)</f>
        <v>732643.52</v>
      </c>
      <c r="AK129" s="3">
        <f>VLOOKUP(A129,Apport,MATCH($AK$4,'Jan 2020 Apport'!$3:$3,0),FALSE)</f>
        <v>12.705</v>
      </c>
      <c r="AL129" s="170">
        <f t="shared" si="21"/>
        <v>6106326.1400000006</v>
      </c>
      <c r="AM129" s="170">
        <f>VLOOKUP(A129,Apport,MATCH($AM$4,'Jan 2020 Apport'!$3:$3,0),FALSE)</f>
        <v>169416.24</v>
      </c>
      <c r="AN129" s="170">
        <f>VLOOKUP(A129,Apport,MATCH($AN$4,'Jan 2020 Apport'!$3:$3,0),FALSE)</f>
        <v>34696.92</v>
      </c>
      <c r="AO129" s="170">
        <v>3905.5699999999997</v>
      </c>
      <c r="AP129" s="170">
        <v>0</v>
      </c>
      <c r="AQ129" s="170">
        <v>0</v>
      </c>
      <c r="AR129" s="170">
        <v>0</v>
      </c>
    </row>
    <row r="130" spans="1:44">
      <c r="A130" s="2" t="s">
        <v>1249</v>
      </c>
      <c r="B130" s="2" t="s">
        <v>1250</v>
      </c>
      <c r="C130" s="2" t="s">
        <v>1411</v>
      </c>
      <c r="D130" s="171">
        <f t="shared" si="22"/>
        <v>0</v>
      </c>
      <c r="E130" s="67">
        <f>VLOOKUP(A130,Apport,MATCH($E$2,'Jan 2020 Apport'!$3:$3,0),FALSE)+VLOOKUP(A130,Apport,MATCH($E$3,'Jan 2020 Apport'!$3:$3,0),FALSE)+VLOOKUP(A130,Apport,MATCH($E$4,'Jan 2020 Apport'!$3:$3,0),FALSE)</f>
        <v>0</v>
      </c>
      <c r="F130" s="171">
        <f t="shared" si="23"/>
        <v>0</v>
      </c>
      <c r="G130" s="170">
        <f>VLOOKUP(A130,Apport,MATCH($G$3,'Jan 2020 Apport'!$3:$3,0),FALSE)+VLOOKUP(A130,Apport,MATCH($G$4,'Jan 2020 Apport'!$3:$3,0),FALSE)</f>
        <v>0</v>
      </c>
      <c r="H130" s="170">
        <f>VLOOKUP(A130,Apport,MATCH($H$4,'Jan 2020 Apport'!$3:$3,0),FALSE)</f>
        <v>0</v>
      </c>
      <c r="I130" s="170">
        <f t="shared" si="24"/>
        <v>0</v>
      </c>
      <c r="J130" s="170">
        <f>VLOOKUP(A130,Apport,MATCH($J$4,'Jan 2020 Apport'!$3:$3,0),FALSE)</f>
        <v>0</v>
      </c>
      <c r="K130" s="170">
        <f>VLOOKUP(A130,Apport,MATCH($K$4,'Jan 2020 Apport'!$3:$3,0),FALSE)</f>
        <v>0</v>
      </c>
      <c r="L130" s="170">
        <f t="shared" si="25"/>
        <v>0</v>
      </c>
      <c r="M130" s="170">
        <f>VLOOKUP(A130,Apport,MATCH($M$4,'Jan 2020 Apport'!$3:$3,0),FALSE)</f>
        <v>0</v>
      </c>
      <c r="N130" s="170">
        <f>VLOOKUP(A130,Apport,MATCH($N$4,'Jan 2020 Apport'!$3:$3,0),FALSE)</f>
        <v>0</v>
      </c>
      <c r="O130" s="170">
        <f>VLOOKUP(A130,Apport,MATCH($O$4,'Jan 2020 Apport'!$3:$3,0),FALSE)</f>
        <v>0</v>
      </c>
      <c r="P130" s="174">
        <f>VLOOKUP(A130,Apport,MATCH($P$4,'Jan 2020 Apport'!$3:$3,0),FALSE)</f>
        <v>0</v>
      </c>
      <c r="Q130" s="174">
        <f>VLOOKUP(A130,Apport,MATCH($Q$4,'Jan 2020 Apport'!$3:$3,0),FALSE)</f>
        <v>0</v>
      </c>
      <c r="R130">
        <f>VLOOKUP(A130,Apport,MATCH($R$4,'Jan 2020 Apport'!$3:$3,0),FALSE)</f>
        <v>0</v>
      </c>
      <c r="S130">
        <f>VLOOKUP(A130,Apport,MATCH($S$4,'Jan 2020 Apport'!$3:$3,0),FALSE)</f>
        <v>0</v>
      </c>
      <c r="T130">
        <f>VLOOKUP(A130,Apport,MATCH($T$4,'Jan 2020 Apport'!$3:$3,0),FALSE)</f>
        <v>0</v>
      </c>
      <c r="U130" s="185">
        <f>IFERROR(VLOOKUP(A130,Apport,MATCH($U$4,'Jan 2020 Apport'!$3:$3,0),FALSE)/R130,0)</f>
        <v>0</v>
      </c>
      <c r="V130" s="67">
        <f>IFERROR(((VLOOKUP(A130,Apport,MATCH($V$4,'Jan 2020 Apport'!$3:$3,0),FALSE)+VLOOKUP(A130,Apport,MATCH($V$3,'Jan 2020 Apport'!$3:$3,0),FALSE))/(S130+T130)),0)</f>
        <v>0</v>
      </c>
      <c r="W130" s="67">
        <f t="shared" si="17"/>
        <v>0</v>
      </c>
      <c r="X130">
        <f>IF(D130=0,0,VLOOKUP(A130,Apport,MATCH($X$4,'Jan 2020 Apport'!$3:$3,0),FALSE))</f>
        <v>0</v>
      </c>
      <c r="Y130">
        <f>IF(D130=0,0,VLOOKUP(A130,Apport,MATCH($Y$4,'Jan 2020 Apport'!$3:$3,0),FALSE))</f>
        <v>0</v>
      </c>
      <c r="Z130">
        <f>IF(D130=0,0,VLOOKUP(A130,Apport,MATCH($Z$4,'Jan 2020 Apport'!$3:$3,0),FALSE))</f>
        <v>0</v>
      </c>
      <c r="AA130" s="114">
        <f>(VLOOKUP(A130,Apport,MATCH($AA$4,'Jan 2020 Apport'!$3:$3,0),FALSE)+VLOOKUP(A130,Apport,MATCH($AA$3,'Jan 2020 Apport'!$3:$3,0),FALSE))*VLOOKUP(A130,Apport,MATCH($AA$2,'Jan 2020 Apport'!$3:$3,0),FALSE)</f>
        <v>0</v>
      </c>
      <c r="AB130" s="114">
        <f>VLOOKUP(A130,Apport,MATCH($AB$4,'Jan 2020 Apport'!$3:$3,0),FALSE)*VLOOKUP(A130,Apport,MATCH($AB$3,'Jan 2020 Apport'!$3:$3,0),FALSE)</f>
        <v>0</v>
      </c>
      <c r="AC130" s="114">
        <f>VLOOKUP(A130,Apport,MATCH($AC$4,'Jan 2020 Apport'!$3:$3,0),FALSE)</f>
        <v>0</v>
      </c>
      <c r="AD130" s="114">
        <f>VLOOKUP(A130,Apport,MATCH($AD$4,'Jan 2020 Apport'!$3:$3,0),FALSE)*VLOOKUP(A130,Apport,MATCH($AD$3,'Jan 2020 Apport'!$3:$3,0),FALSE)</f>
        <v>0</v>
      </c>
      <c r="AE130" s="114">
        <f>VLOOKUP(A130,Apport,MATCH($AE$4,'Jan 2020 Apport'!$3:$3,0),FALSE)</f>
        <v>0</v>
      </c>
      <c r="AF130" s="114">
        <f>VLOOKUP(A130,Apport,MATCH($AF$4,'Jan 2020 Apport'!$3:$3,0),FALSE)*VLOOKUP(A130,Apport,MATCH($AF$3,'Jan 2020 Apport'!$3:$3,0),FALSE)</f>
        <v>0</v>
      </c>
      <c r="AG130" s="114">
        <f t="shared" si="18"/>
        <v>0</v>
      </c>
      <c r="AH130" s="114">
        <f t="shared" si="19"/>
        <v>0</v>
      </c>
      <c r="AI130" s="114">
        <f t="shared" si="20"/>
        <v>0</v>
      </c>
      <c r="AJ130" s="3">
        <f>VLOOKUP(A130,Apport,MATCH($AJ$4,'Jan 2020 Apport'!$3:$3,0),FALSE)</f>
        <v>0</v>
      </c>
      <c r="AK130" s="3">
        <f>VLOOKUP(A130,Apport,MATCH($AK$4,'Jan 2020 Apport'!$3:$3,0),FALSE)</f>
        <v>0</v>
      </c>
      <c r="AL130" s="170">
        <f t="shared" si="21"/>
        <v>0</v>
      </c>
      <c r="AM130" s="170">
        <f>VLOOKUP(A130,Apport,MATCH($AM$4,'Jan 2020 Apport'!$3:$3,0),FALSE)</f>
        <v>0</v>
      </c>
      <c r="AN130" s="170">
        <f>VLOOKUP(A130,Apport,MATCH($AN$4,'Jan 2020 Apport'!$3:$3,0),FALSE)</f>
        <v>0</v>
      </c>
      <c r="AO130" s="170">
        <v>0</v>
      </c>
      <c r="AP130" s="170">
        <v>0</v>
      </c>
      <c r="AQ130" s="170">
        <v>0</v>
      </c>
      <c r="AR130" s="170">
        <v>0</v>
      </c>
    </row>
    <row r="131" spans="1:44">
      <c r="A131" s="2" t="s">
        <v>1124</v>
      </c>
      <c r="B131" s="2" t="s">
        <v>1146</v>
      </c>
      <c r="C131" s="2" t="s">
        <v>1411</v>
      </c>
      <c r="D131" s="171">
        <f t="shared" si="22"/>
        <v>4630683.66</v>
      </c>
      <c r="E131" s="67">
        <f>VLOOKUP(A131,Apport,MATCH($E$2,'Jan 2020 Apport'!$3:$3,0),FALSE)+VLOOKUP(A131,Apport,MATCH($E$3,'Jan 2020 Apport'!$3:$3,0),FALSE)+VLOOKUP(A131,Apport,MATCH($E$4,'Jan 2020 Apport'!$3:$3,0),FALSE)</f>
        <v>0</v>
      </c>
      <c r="F131" s="171">
        <f t="shared" si="23"/>
        <v>4630683.66</v>
      </c>
      <c r="G131" s="170">
        <f>VLOOKUP(A131,Apport,MATCH($G$3,'Jan 2020 Apport'!$3:$3,0),FALSE)+VLOOKUP(A131,Apport,MATCH($G$4,'Jan 2020 Apport'!$3:$3,0),FALSE)</f>
        <v>577357.18000000005</v>
      </c>
      <c r="H131" s="170">
        <f>VLOOKUP(A131,Apport,MATCH($H$4,'Jan 2020 Apport'!$3:$3,0),FALSE)</f>
        <v>0</v>
      </c>
      <c r="I131" s="170">
        <f t="shared" si="24"/>
        <v>577357.18000000005</v>
      </c>
      <c r="J131" s="170">
        <f>VLOOKUP(A131,Apport,MATCH($J$4,'Jan 2020 Apport'!$3:$3,0),FALSE)</f>
        <v>0</v>
      </c>
      <c r="K131" s="170">
        <f>VLOOKUP(A131,Apport,MATCH($K$4,'Jan 2020 Apport'!$3:$3,0),FALSE)</f>
        <v>0</v>
      </c>
      <c r="L131" s="170">
        <f t="shared" si="25"/>
        <v>0</v>
      </c>
      <c r="M131" s="170">
        <f>VLOOKUP(A131,Apport,MATCH($M$4,'Jan 2020 Apport'!$3:$3,0),FALSE)</f>
        <v>123392.4</v>
      </c>
      <c r="N131" s="170">
        <f>VLOOKUP(A131,Apport,MATCH($N$4,'Jan 2020 Apport'!$3:$3,0),FALSE)</f>
        <v>0</v>
      </c>
      <c r="O131" s="170">
        <f>VLOOKUP(A131,Apport,MATCH($O$4,'Jan 2020 Apport'!$3:$3,0),FALSE)</f>
        <v>15782.76</v>
      </c>
      <c r="P131" s="174">
        <f>VLOOKUP(A131,Apport,MATCH($P$4,'Jan 2020 Apport'!$3:$3,0),FALSE)</f>
        <v>0</v>
      </c>
      <c r="Q131" s="174">
        <f>VLOOKUP(A131,Apport,MATCH($Q$4,'Jan 2020 Apport'!$3:$3,0),FALSE)</f>
        <v>0</v>
      </c>
      <c r="R131">
        <f>VLOOKUP(A131,Apport,MATCH($R$4,'Jan 2020 Apport'!$3:$3,0),FALSE)</f>
        <v>0</v>
      </c>
      <c r="S131">
        <f>VLOOKUP(A131,Apport,MATCH($S$4,'Jan 2020 Apport'!$3:$3,0),FALSE)</f>
        <v>0</v>
      </c>
      <c r="T131">
        <f>VLOOKUP(A131,Apport,MATCH($T$4,'Jan 2020 Apport'!$3:$3,0),FALSE)</f>
        <v>0</v>
      </c>
      <c r="U131" s="185">
        <f>IFERROR(VLOOKUP(A131,Apport,MATCH($U$4,'Jan 2020 Apport'!$3:$3,0),FALSE)/R131,0)</f>
        <v>0</v>
      </c>
      <c r="V131" s="67">
        <f>IFERROR(((VLOOKUP(A131,Apport,MATCH($V$4,'Jan 2020 Apport'!$3:$3,0),FALSE)+VLOOKUP(A131,Apport,MATCH($V$3,'Jan 2020 Apport'!$3:$3,0),FALSE))/(S131+T131)),0)</f>
        <v>0</v>
      </c>
      <c r="W131" s="67">
        <f t="shared" si="17"/>
        <v>9082.9344268958121</v>
      </c>
      <c r="X131">
        <f>IF(D131=0,0,VLOOKUP(A131,Apport,MATCH($X$4,'Jan 2020 Apport'!$3:$3,0),FALSE))</f>
        <v>4.8578999999999997E-2</v>
      </c>
      <c r="Y131">
        <f>IF(D131=0,0,VLOOKUP(A131,Apport,MATCH($Y$4,'Jan 2020 Apport'!$3:$3,0),FALSE))</f>
        <v>4.0270000000000002E-3</v>
      </c>
      <c r="Z131">
        <f>IF(D131=0,0,VLOOKUP(A131,Apport,MATCH($Z$4,'Jan 2020 Apport'!$3:$3,0),FALSE))</f>
        <v>1.7100000000000001E-2</v>
      </c>
      <c r="AA131" s="114">
        <f>(VLOOKUP(A131,Apport,MATCH($AA$4,'Jan 2020 Apport'!$3:$3,0),FALSE)+VLOOKUP(A131,Apport,MATCH($AA$3,'Jan 2020 Apport'!$3:$3,0),FALSE))*VLOOKUP(A131,Apport,MATCH($AA$2,'Jan 2020 Apport'!$3:$3,0),FALSE)</f>
        <v>76954.938999999998</v>
      </c>
      <c r="AB131" s="114">
        <f>VLOOKUP(A131,Apport,MATCH($AB$4,'Jan 2020 Apport'!$3:$3,0),FALSE)*VLOOKUP(A131,Apport,MATCH($AB$3,'Jan 2020 Apport'!$3:$3,0),FALSE)</f>
        <v>78493.599999999991</v>
      </c>
      <c r="AC131" s="114">
        <f>VLOOKUP(A131,Apport,MATCH($AC$4,'Jan 2020 Apport'!$3:$3,0),FALSE)</f>
        <v>96805</v>
      </c>
      <c r="AD131" s="114">
        <f>VLOOKUP(A131,Apport,MATCH($AD$4,'Jan 2020 Apport'!$3:$3,0),FALSE)*VLOOKUP(A131,Apport,MATCH($AD$3,'Jan 2020 Apport'!$3:$3,0),FALSE)</f>
        <v>116514.37999999999</v>
      </c>
      <c r="AE131" s="114">
        <f>VLOOKUP(A131,Apport,MATCH($AE$4,'Jan 2020 Apport'!$3:$3,0),FALSE)</f>
        <v>46784.33</v>
      </c>
      <c r="AF131" s="114">
        <f>VLOOKUP(A131,Apport,MATCH($AF$4,'Jan 2020 Apport'!$3:$3,0),FALSE)*VLOOKUP(A131,Apport,MATCH($AF$3,'Jan 2020 Apport'!$3:$3,0),FALSE)</f>
        <v>56309.599999999999</v>
      </c>
      <c r="AG131" s="114">
        <f t="shared" si="18"/>
        <v>111792.02936959999</v>
      </c>
      <c r="AH131" s="114">
        <f t="shared" si="19"/>
        <v>158745.46240799996</v>
      </c>
      <c r="AI131" s="114">
        <f t="shared" si="20"/>
        <v>90182.541230000003</v>
      </c>
      <c r="AJ131" s="3">
        <f>VLOOKUP(A131,Apport,MATCH($AJ$4,'Jan 2020 Apport'!$3:$3,0),FALSE)</f>
        <v>694905.61</v>
      </c>
      <c r="AK131" s="3">
        <f>VLOOKUP(A131,Apport,MATCH($AK$4,'Jan 2020 Apport'!$3:$3,0),FALSE)</f>
        <v>0</v>
      </c>
      <c r="AL131" s="170">
        <f t="shared" si="21"/>
        <v>5347216</v>
      </c>
      <c r="AM131" s="170">
        <f>VLOOKUP(A131,Apport,MATCH($AM$4,'Jan 2020 Apport'!$3:$3,0),FALSE)</f>
        <v>0</v>
      </c>
      <c r="AN131" s="170">
        <f>VLOOKUP(A131,Apport,MATCH($AN$4,'Jan 2020 Apport'!$3:$3,0),FALSE)</f>
        <v>26979.21</v>
      </c>
      <c r="AO131" s="170">
        <v>1200.8800000000001</v>
      </c>
      <c r="AP131" s="170">
        <v>1382.42</v>
      </c>
      <c r="AQ131" s="170">
        <v>136.41</v>
      </c>
      <c r="AR131" s="170">
        <v>3644.48</v>
      </c>
    </row>
    <row r="132" spans="1:44">
      <c r="A132" s="2" t="s">
        <v>227</v>
      </c>
      <c r="B132" s="2" t="s">
        <v>228</v>
      </c>
      <c r="C132" s="2" t="s">
        <v>1411</v>
      </c>
      <c r="D132" s="171">
        <f t="shared" si="22"/>
        <v>2752406.08</v>
      </c>
      <c r="E132" s="67">
        <f>VLOOKUP(A132,Apport,MATCH($E$2,'Jan 2020 Apport'!$3:$3,0),FALSE)+VLOOKUP(A132,Apport,MATCH($E$3,'Jan 2020 Apport'!$3:$3,0),FALSE)+VLOOKUP(A132,Apport,MATCH($E$4,'Jan 2020 Apport'!$3:$3,0),FALSE)</f>
        <v>0</v>
      </c>
      <c r="F132" s="171">
        <f t="shared" si="23"/>
        <v>2752406.08</v>
      </c>
      <c r="G132" s="170">
        <f>VLOOKUP(A132,Apport,MATCH($G$3,'Jan 2020 Apport'!$3:$3,0),FALSE)+VLOOKUP(A132,Apport,MATCH($G$4,'Jan 2020 Apport'!$3:$3,0),FALSE)</f>
        <v>345591.81</v>
      </c>
      <c r="H132" s="170">
        <f>VLOOKUP(A132,Apport,MATCH($H$4,'Jan 2020 Apport'!$3:$3,0),FALSE)</f>
        <v>0</v>
      </c>
      <c r="I132" s="170">
        <f t="shared" si="24"/>
        <v>345591.81</v>
      </c>
      <c r="J132" s="170">
        <f>VLOOKUP(A132,Apport,MATCH($J$4,'Jan 2020 Apport'!$3:$3,0),FALSE)</f>
        <v>0</v>
      </c>
      <c r="K132" s="170">
        <f>VLOOKUP(A132,Apport,MATCH($K$4,'Jan 2020 Apport'!$3:$3,0),FALSE)</f>
        <v>0</v>
      </c>
      <c r="L132" s="170">
        <f t="shared" si="25"/>
        <v>0</v>
      </c>
      <c r="M132" s="170">
        <f>VLOOKUP(A132,Apport,MATCH($M$4,'Jan 2020 Apport'!$3:$3,0),FALSE)</f>
        <v>160145.26</v>
      </c>
      <c r="N132" s="170">
        <f>VLOOKUP(A132,Apport,MATCH($N$4,'Jan 2020 Apport'!$3:$3,0),FALSE)</f>
        <v>0</v>
      </c>
      <c r="O132" s="170">
        <f>VLOOKUP(A132,Apport,MATCH($O$4,'Jan 2020 Apport'!$3:$3,0),FALSE)</f>
        <v>0</v>
      </c>
      <c r="P132" s="174">
        <f>VLOOKUP(A132,Apport,MATCH($P$4,'Jan 2020 Apport'!$3:$3,0),FALSE)</f>
        <v>0</v>
      </c>
      <c r="Q132" s="174">
        <f>VLOOKUP(A132,Apport,MATCH($Q$4,'Jan 2020 Apport'!$3:$3,0),FALSE)</f>
        <v>0</v>
      </c>
      <c r="R132">
        <f>VLOOKUP(A132,Apport,MATCH($R$4,'Jan 2020 Apport'!$3:$3,0),FALSE)</f>
        <v>0</v>
      </c>
      <c r="S132">
        <f>VLOOKUP(A132,Apport,MATCH($S$4,'Jan 2020 Apport'!$3:$3,0),FALSE)</f>
        <v>0</v>
      </c>
      <c r="T132">
        <f>VLOOKUP(A132,Apport,MATCH($T$4,'Jan 2020 Apport'!$3:$3,0),FALSE)</f>
        <v>0</v>
      </c>
      <c r="U132" s="185">
        <f>IFERROR(VLOOKUP(A132,Apport,MATCH($U$4,'Jan 2020 Apport'!$3:$3,0),FALSE)/R132,0)</f>
        <v>0</v>
      </c>
      <c r="V132" s="67">
        <f>IFERROR(((VLOOKUP(A132,Apport,MATCH($V$4,'Jan 2020 Apport'!$3:$3,0),FALSE)+VLOOKUP(A132,Apport,MATCH($V$3,'Jan 2020 Apport'!$3:$3,0),FALSE))/(S132+T132)),0)</f>
        <v>0</v>
      </c>
      <c r="W132" s="67">
        <f t="shared" si="17"/>
        <v>9082.9344268958121</v>
      </c>
      <c r="X132">
        <f>IF(D132=0,0,VLOOKUP(A132,Apport,MATCH($X$4,'Jan 2020 Apport'!$3:$3,0),FALSE))</f>
        <v>4.8578999999999997E-2</v>
      </c>
      <c r="Y132">
        <f>IF(D132=0,0,VLOOKUP(A132,Apport,MATCH($Y$4,'Jan 2020 Apport'!$3:$3,0),FALSE))</f>
        <v>4.0270000000000002E-3</v>
      </c>
      <c r="Z132">
        <f>IF(D132=0,0,VLOOKUP(A132,Apport,MATCH($Z$4,'Jan 2020 Apport'!$3:$3,0),FALSE))</f>
        <v>1.7100000000000001E-2</v>
      </c>
      <c r="AA132" s="114">
        <f>(VLOOKUP(A132,Apport,MATCH($AA$4,'Jan 2020 Apport'!$3:$3,0),FALSE)+VLOOKUP(A132,Apport,MATCH($AA$3,'Jan 2020 Apport'!$3:$3,0),FALSE))*VLOOKUP(A132,Apport,MATCH($AA$2,'Jan 2020 Apport'!$3:$3,0),FALSE)</f>
        <v>76954.938999999998</v>
      </c>
      <c r="AB132" s="114">
        <f>VLOOKUP(A132,Apport,MATCH($AB$4,'Jan 2020 Apport'!$3:$3,0),FALSE)*VLOOKUP(A132,Apport,MATCH($AB$3,'Jan 2020 Apport'!$3:$3,0),FALSE)</f>
        <v>78493.599999999991</v>
      </c>
      <c r="AC132" s="114">
        <f>VLOOKUP(A132,Apport,MATCH($AC$4,'Jan 2020 Apport'!$3:$3,0),FALSE)</f>
        <v>96805</v>
      </c>
      <c r="AD132" s="114">
        <f>VLOOKUP(A132,Apport,MATCH($AD$4,'Jan 2020 Apport'!$3:$3,0),FALSE)*VLOOKUP(A132,Apport,MATCH($AD$3,'Jan 2020 Apport'!$3:$3,0),FALSE)</f>
        <v>116514.37999999999</v>
      </c>
      <c r="AE132" s="114">
        <f>VLOOKUP(A132,Apport,MATCH($AE$4,'Jan 2020 Apport'!$3:$3,0),FALSE)</f>
        <v>46784.33</v>
      </c>
      <c r="AF132" s="114">
        <f>VLOOKUP(A132,Apport,MATCH($AF$4,'Jan 2020 Apport'!$3:$3,0),FALSE)*VLOOKUP(A132,Apport,MATCH($AF$3,'Jan 2020 Apport'!$3:$3,0),FALSE)</f>
        <v>56309.599999999999</v>
      </c>
      <c r="AG132" s="114">
        <f t="shared" si="18"/>
        <v>111792.02936959999</v>
      </c>
      <c r="AH132" s="114">
        <f t="shared" si="19"/>
        <v>158745.46240799996</v>
      </c>
      <c r="AI132" s="114">
        <f t="shared" si="20"/>
        <v>90182.541230000003</v>
      </c>
      <c r="AJ132" s="3">
        <f>VLOOKUP(A132,Apport,MATCH($AJ$4,'Jan 2020 Apport'!$3:$3,0),FALSE)</f>
        <v>418983.84</v>
      </c>
      <c r="AK132" s="3">
        <f>VLOOKUP(A132,Apport,MATCH($AK$4,'Jan 2020 Apport'!$3:$3,0),FALSE)</f>
        <v>0</v>
      </c>
      <c r="AL132" s="170">
        <f t="shared" si="21"/>
        <v>3366083.92</v>
      </c>
      <c r="AM132" s="170">
        <f>VLOOKUP(A132,Apport,MATCH($AM$4,'Jan 2020 Apport'!$3:$3,0),FALSE)</f>
        <v>107940.77</v>
      </c>
      <c r="AN132" s="170">
        <f>VLOOKUP(A132,Apport,MATCH($AN$4,'Jan 2020 Apport'!$3:$3,0),FALSE)</f>
        <v>16053.04</v>
      </c>
      <c r="AO132" s="170">
        <v>2609.09</v>
      </c>
      <c r="AP132" s="170">
        <v>1848.59</v>
      </c>
      <c r="AQ132" s="170">
        <v>0</v>
      </c>
      <c r="AR132" s="170">
        <v>2109.83</v>
      </c>
    </row>
    <row r="133" spans="1:44">
      <c r="A133" s="2" t="s">
        <v>1125</v>
      </c>
      <c r="B133" s="2" t="s">
        <v>1147</v>
      </c>
      <c r="C133" s="2" t="s">
        <v>1411</v>
      </c>
      <c r="D133" s="171">
        <f t="shared" si="22"/>
        <v>3247039.69</v>
      </c>
      <c r="E133" s="67">
        <f>VLOOKUP(A133,Apport,MATCH($E$2,'Jan 2020 Apport'!$3:$3,0),FALSE)+VLOOKUP(A133,Apport,MATCH($E$3,'Jan 2020 Apport'!$3:$3,0),FALSE)+VLOOKUP(A133,Apport,MATCH($E$4,'Jan 2020 Apport'!$3:$3,0),FALSE)</f>
        <v>0</v>
      </c>
      <c r="F133" s="171">
        <f t="shared" si="23"/>
        <v>3247039.69</v>
      </c>
      <c r="G133" s="170">
        <f>VLOOKUP(A133,Apport,MATCH($G$3,'Jan 2020 Apport'!$3:$3,0),FALSE)+VLOOKUP(A133,Apport,MATCH($G$4,'Jan 2020 Apport'!$3:$3,0),FALSE)</f>
        <v>294500.15999999997</v>
      </c>
      <c r="H133" s="170">
        <f>VLOOKUP(A133,Apport,MATCH($H$4,'Jan 2020 Apport'!$3:$3,0),FALSE)</f>
        <v>0</v>
      </c>
      <c r="I133" s="170">
        <f t="shared" si="24"/>
        <v>294500.15999999997</v>
      </c>
      <c r="J133" s="170">
        <f>VLOOKUP(A133,Apport,MATCH($J$4,'Jan 2020 Apport'!$3:$3,0),FALSE)</f>
        <v>0</v>
      </c>
      <c r="K133" s="170">
        <f>VLOOKUP(A133,Apport,MATCH($K$4,'Jan 2020 Apport'!$3:$3,0),FALSE)</f>
        <v>0</v>
      </c>
      <c r="L133" s="170">
        <f t="shared" si="25"/>
        <v>0</v>
      </c>
      <c r="M133" s="170">
        <f>VLOOKUP(A133,Apport,MATCH($M$4,'Jan 2020 Apport'!$3:$3,0),FALSE)</f>
        <v>131670.09</v>
      </c>
      <c r="N133" s="170">
        <f>VLOOKUP(A133,Apport,MATCH($N$4,'Jan 2020 Apport'!$3:$3,0),FALSE)</f>
        <v>0</v>
      </c>
      <c r="O133" s="170">
        <f>VLOOKUP(A133,Apport,MATCH($O$4,'Jan 2020 Apport'!$3:$3,0),FALSE)</f>
        <v>8167.3</v>
      </c>
      <c r="P133" s="174">
        <f>VLOOKUP(A133,Apport,MATCH($P$4,'Jan 2020 Apport'!$3:$3,0),FALSE)</f>
        <v>0</v>
      </c>
      <c r="Q133" s="174">
        <f>VLOOKUP(A133,Apport,MATCH($Q$4,'Jan 2020 Apport'!$3:$3,0),FALSE)</f>
        <v>0</v>
      </c>
      <c r="R133">
        <f>VLOOKUP(A133,Apport,MATCH($R$4,'Jan 2020 Apport'!$3:$3,0),FALSE)</f>
        <v>0</v>
      </c>
      <c r="S133">
        <f>VLOOKUP(A133,Apport,MATCH($S$4,'Jan 2020 Apport'!$3:$3,0),FALSE)</f>
        <v>0</v>
      </c>
      <c r="T133">
        <f>VLOOKUP(A133,Apport,MATCH($T$4,'Jan 2020 Apport'!$3:$3,0),FALSE)</f>
        <v>0</v>
      </c>
      <c r="U133" s="185">
        <f>IFERROR(VLOOKUP(A133,Apport,MATCH($U$4,'Jan 2020 Apport'!$3:$3,0),FALSE)/R133,0)</f>
        <v>0</v>
      </c>
      <c r="V133" s="67">
        <f>IFERROR(((VLOOKUP(A133,Apport,MATCH($V$4,'Jan 2020 Apport'!$3:$3,0),FALSE)+VLOOKUP(A133,Apport,MATCH($V$3,'Jan 2020 Apport'!$3:$3,0),FALSE))/(S133+T133)),0)</f>
        <v>0</v>
      </c>
      <c r="W133" s="67">
        <f t="shared" si="17"/>
        <v>9082.9344268958121</v>
      </c>
      <c r="X133">
        <f>IF(D133=0,0,VLOOKUP(A133,Apport,MATCH($X$4,'Jan 2020 Apport'!$3:$3,0),FALSE))</f>
        <v>4.8578999999999997E-2</v>
      </c>
      <c r="Y133">
        <f>IF(D133=0,0,VLOOKUP(A133,Apport,MATCH($Y$4,'Jan 2020 Apport'!$3:$3,0),FALSE))</f>
        <v>4.0270000000000002E-3</v>
      </c>
      <c r="Z133">
        <f>IF(D133=0,0,VLOOKUP(A133,Apport,MATCH($Z$4,'Jan 2020 Apport'!$3:$3,0),FALSE))</f>
        <v>1.7100000000000001E-2</v>
      </c>
      <c r="AA133" s="114">
        <f>(VLOOKUP(A133,Apport,MATCH($AA$4,'Jan 2020 Apport'!$3:$3,0),FALSE)+VLOOKUP(A133,Apport,MATCH($AA$3,'Jan 2020 Apport'!$3:$3,0),FALSE))*VLOOKUP(A133,Apport,MATCH($AA$2,'Jan 2020 Apport'!$3:$3,0),FALSE)</f>
        <v>76954.938999999998</v>
      </c>
      <c r="AB133" s="114">
        <f>VLOOKUP(A133,Apport,MATCH($AB$4,'Jan 2020 Apport'!$3:$3,0),FALSE)*VLOOKUP(A133,Apport,MATCH($AB$3,'Jan 2020 Apport'!$3:$3,0),FALSE)</f>
        <v>78493.599999999991</v>
      </c>
      <c r="AC133" s="114">
        <f>VLOOKUP(A133,Apport,MATCH($AC$4,'Jan 2020 Apport'!$3:$3,0),FALSE)</f>
        <v>96805</v>
      </c>
      <c r="AD133" s="114">
        <f>VLOOKUP(A133,Apport,MATCH($AD$4,'Jan 2020 Apport'!$3:$3,0),FALSE)*VLOOKUP(A133,Apport,MATCH($AD$3,'Jan 2020 Apport'!$3:$3,0),FALSE)</f>
        <v>116514.37999999999</v>
      </c>
      <c r="AE133" s="114">
        <f>VLOOKUP(A133,Apport,MATCH($AE$4,'Jan 2020 Apport'!$3:$3,0),FALSE)</f>
        <v>46784.33</v>
      </c>
      <c r="AF133" s="114">
        <f>VLOOKUP(A133,Apport,MATCH($AF$4,'Jan 2020 Apport'!$3:$3,0),FALSE)*VLOOKUP(A133,Apport,MATCH($AF$3,'Jan 2020 Apport'!$3:$3,0),FALSE)</f>
        <v>56309.599999999999</v>
      </c>
      <c r="AG133" s="114">
        <f t="shared" si="18"/>
        <v>111792.02936959999</v>
      </c>
      <c r="AH133" s="114">
        <f t="shared" si="19"/>
        <v>158745.46240799996</v>
      </c>
      <c r="AI133" s="114">
        <f t="shared" si="20"/>
        <v>90182.541230000003</v>
      </c>
      <c r="AJ133" s="3">
        <f>VLOOKUP(A133,Apport,MATCH($AJ$4,'Jan 2020 Apport'!$3:$3,0),FALSE)</f>
        <v>421590.16</v>
      </c>
      <c r="AK133" s="3">
        <f>VLOOKUP(A133,Apport,MATCH($AK$4,'Jan 2020 Apport'!$3:$3,0),FALSE)</f>
        <v>0</v>
      </c>
      <c r="AL133" s="170">
        <f t="shared" si="21"/>
        <v>3762719.1199999996</v>
      </c>
      <c r="AM133" s="170">
        <f>VLOOKUP(A133,Apport,MATCH($AM$4,'Jan 2020 Apport'!$3:$3,0),FALSE)</f>
        <v>81341.88</v>
      </c>
      <c r="AN133" s="170">
        <f>VLOOKUP(A133,Apport,MATCH($AN$4,'Jan 2020 Apport'!$3:$3,0),FALSE)</f>
        <v>19831.88</v>
      </c>
      <c r="AO133" s="170">
        <v>2067.7399999999998</v>
      </c>
      <c r="AP133" s="170">
        <v>749.75</v>
      </c>
      <c r="AQ133" s="170">
        <v>79.489999999999995</v>
      </c>
      <c r="AR133" s="170">
        <v>2274.92</v>
      </c>
    </row>
    <row r="134" spans="1:44">
      <c r="A134" s="2" t="s">
        <v>1136</v>
      </c>
      <c r="B134" s="2" t="s">
        <v>1148</v>
      </c>
      <c r="C134" s="2" t="s">
        <v>1411</v>
      </c>
      <c r="D134" s="171">
        <f t="shared" si="22"/>
        <v>2878441.75</v>
      </c>
      <c r="E134" s="67">
        <f>VLOOKUP(A134,Apport,MATCH($E$2,'Jan 2020 Apport'!$3:$3,0),FALSE)+VLOOKUP(A134,Apport,MATCH($E$3,'Jan 2020 Apport'!$3:$3,0),FALSE)+VLOOKUP(A134,Apport,MATCH($E$4,'Jan 2020 Apport'!$3:$3,0),FALSE)</f>
        <v>0</v>
      </c>
      <c r="F134" s="171">
        <f t="shared" si="23"/>
        <v>2878441.75</v>
      </c>
      <c r="G134" s="170">
        <f>VLOOKUP(A134,Apport,MATCH($G$3,'Jan 2020 Apport'!$3:$3,0),FALSE)+VLOOKUP(A134,Apport,MATCH($G$4,'Jan 2020 Apport'!$3:$3,0),FALSE)</f>
        <v>56694.3</v>
      </c>
      <c r="H134" s="170">
        <f>VLOOKUP(A134,Apport,MATCH($H$4,'Jan 2020 Apport'!$3:$3,0),FALSE)</f>
        <v>0</v>
      </c>
      <c r="I134" s="170">
        <f t="shared" si="24"/>
        <v>56694.3</v>
      </c>
      <c r="J134" s="170">
        <f>VLOOKUP(A134,Apport,MATCH($J$4,'Jan 2020 Apport'!$3:$3,0),FALSE)</f>
        <v>0</v>
      </c>
      <c r="K134" s="170">
        <f>VLOOKUP(A134,Apport,MATCH($K$4,'Jan 2020 Apport'!$3:$3,0),FALSE)</f>
        <v>0</v>
      </c>
      <c r="L134" s="170">
        <f t="shared" si="25"/>
        <v>0</v>
      </c>
      <c r="M134" s="170">
        <f>VLOOKUP(A134,Apport,MATCH($M$4,'Jan 2020 Apport'!$3:$3,0),FALSE)</f>
        <v>80679.649999999994</v>
      </c>
      <c r="N134" s="170">
        <f>VLOOKUP(A134,Apport,MATCH($N$4,'Jan 2020 Apport'!$3:$3,0),FALSE)</f>
        <v>137850.76</v>
      </c>
      <c r="O134" s="170">
        <f>VLOOKUP(A134,Apport,MATCH($O$4,'Jan 2020 Apport'!$3:$3,0),FALSE)</f>
        <v>8056.92</v>
      </c>
      <c r="P134" s="174">
        <f>VLOOKUP(A134,Apport,MATCH($P$4,'Jan 2020 Apport'!$3:$3,0),FALSE)</f>
        <v>0</v>
      </c>
      <c r="Q134" s="174">
        <f>VLOOKUP(A134,Apport,MATCH($Q$4,'Jan 2020 Apport'!$3:$3,0),FALSE)</f>
        <v>0</v>
      </c>
      <c r="R134">
        <f>VLOOKUP(A134,Apport,MATCH($R$4,'Jan 2020 Apport'!$3:$3,0),FALSE)</f>
        <v>0</v>
      </c>
      <c r="S134">
        <f>VLOOKUP(A134,Apport,MATCH($S$4,'Jan 2020 Apport'!$3:$3,0),FALSE)</f>
        <v>0</v>
      </c>
      <c r="T134">
        <f>VLOOKUP(A134,Apport,MATCH($T$4,'Jan 2020 Apport'!$3:$3,0),FALSE)</f>
        <v>0</v>
      </c>
      <c r="U134" s="185">
        <f>IFERROR(VLOOKUP(A134,Apport,MATCH($U$4,'Jan 2020 Apport'!$3:$3,0),FALSE)/R134,0)</f>
        <v>0</v>
      </c>
      <c r="V134" s="67">
        <f>IFERROR(((VLOOKUP(A134,Apport,MATCH($V$4,'Jan 2020 Apport'!$3:$3,0),FALSE)+VLOOKUP(A134,Apport,MATCH($V$3,'Jan 2020 Apport'!$3:$3,0),FALSE))/(S134+T134)),0)</f>
        <v>0</v>
      </c>
      <c r="W134" s="67">
        <f t="shared" si="17"/>
        <v>9082.9344268958121</v>
      </c>
      <c r="X134">
        <f>IF(D134=0,0,VLOOKUP(A134,Apport,MATCH($X$4,'Jan 2020 Apport'!$3:$3,0),FALSE))</f>
        <v>4.8578999999999997E-2</v>
      </c>
      <c r="Y134">
        <f>IF(D134=0,0,VLOOKUP(A134,Apport,MATCH($Y$4,'Jan 2020 Apport'!$3:$3,0),FALSE))</f>
        <v>4.0270000000000002E-3</v>
      </c>
      <c r="Z134">
        <f>IF(D134=0,0,VLOOKUP(A134,Apport,MATCH($Z$4,'Jan 2020 Apport'!$3:$3,0),FALSE))</f>
        <v>1.7100000000000001E-2</v>
      </c>
      <c r="AA134" s="114">
        <f>(VLOOKUP(A134,Apport,MATCH($AA$4,'Jan 2020 Apport'!$3:$3,0),FALSE)+VLOOKUP(A134,Apport,MATCH($AA$3,'Jan 2020 Apport'!$3:$3,0),FALSE))*VLOOKUP(A134,Apport,MATCH($AA$2,'Jan 2020 Apport'!$3:$3,0),FALSE)</f>
        <v>76954.938999999998</v>
      </c>
      <c r="AB134" s="114">
        <f>VLOOKUP(A134,Apport,MATCH($AB$4,'Jan 2020 Apport'!$3:$3,0),FALSE)*VLOOKUP(A134,Apport,MATCH($AB$3,'Jan 2020 Apport'!$3:$3,0),FALSE)</f>
        <v>78493.599999999991</v>
      </c>
      <c r="AC134" s="114">
        <f>VLOOKUP(A134,Apport,MATCH($AC$4,'Jan 2020 Apport'!$3:$3,0),FALSE)</f>
        <v>96805</v>
      </c>
      <c r="AD134" s="114">
        <f>VLOOKUP(A134,Apport,MATCH($AD$4,'Jan 2020 Apport'!$3:$3,0),FALSE)*VLOOKUP(A134,Apport,MATCH($AD$3,'Jan 2020 Apport'!$3:$3,0),FALSE)</f>
        <v>116514.37999999999</v>
      </c>
      <c r="AE134" s="114">
        <f>VLOOKUP(A134,Apport,MATCH($AE$4,'Jan 2020 Apport'!$3:$3,0),FALSE)</f>
        <v>46784.33</v>
      </c>
      <c r="AF134" s="114">
        <f>VLOOKUP(A134,Apport,MATCH($AF$4,'Jan 2020 Apport'!$3:$3,0),FALSE)*VLOOKUP(A134,Apport,MATCH($AF$3,'Jan 2020 Apport'!$3:$3,0),FALSE)</f>
        <v>56309.599999999999</v>
      </c>
      <c r="AG134" s="114">
        <f t="shared" si="18"/>
        <v>111792.02936959999</v>
      </c>
      <c r="AH134" s="114">
        <f t="shared" si="19"/>
        <v>158745.46240799996</v>
      </c>
      <c r="AI134" s="114">
        <f t="shared" si="20"/>
        <v>90182.541230000003</v>
      </c>
      <c r="AJ134" s="3">
        <f>VLOOKUP(A134,Apport,MATCH($AJ$4,'Jan 2020 Apport'!$3:$3,0),FALSE)</f>
        <v>325876.32</v>
      </c>
      <c r="AK134" s="3">
        <f>VLOOKUP(A134,Apport,MATCH($AK$4,'Jan 2020 Apport'!$3:$3,0),FALSE)</f>
        <v>17.120999999999999</v>
      </c>
      <c r="AL134" s="170">
        <f t="shared" si="21"/>
        <v>3219225.58</v>
      </c>
      <c r="AM134" s="170">
        <f>VLOOKUP(A134,Apport,MATCH($AM$4,'Jan 2020 Apport'!$3:$3,0),FALSE)</f>
        <v>57502.2</v>
      </c>
      <c r="AN134" s="170">
        <f>VLOOKUP(A134,Apport,MATCH($AN$4,'Jan 2020 Apport'!$3:$3,0),FALSE)</f>
        <v>19264.72</v>
      </c>
      <c r="AO134" s="170">
        <v>1352.35</v>
      </c>
      <c r="AP134" s="170">
        <v>1265.33</v>
      </c>
      <c r="AQ134" s="170">
        <v>84.86</v>
      </c>
      <c r="AR134" s="170">
        <v>1385.53</v>
      </c>
    </row>
    <row r="135" spans="1:44">
      <c r="A135" s="2" t="s">
        <v>1393</v>
      </c>
      <c r="B135" s="2" t="s">
        <v>1394</v>
      </c>
      <c r="C135" s="2" t="s">
        <v>1411</v>
      </c>
      <c r="D135" s="171">
        <f t="shared" si="22"/>
        <v>1099255.6499999999</v>
      </c>
      <c r="E135" s="67">
        <f>VLOOKUP(A135,Apport,MATCH($E$2,'Jan 2020 Apport'!$3:$3,0),FALSE)+VLOOKUP(A135,Apport,MATCH($E$3,'Jan 2020 Apport'!$3:$3,0),FALSE)+VLOOKUP(A135,Apport,MATCH($E$4,'Jan 2020 Apport'!$3:$3,0),FALSE)</f>
        <v>0</v>
      </c>
      <c r="F135" s="171">
        <f t="shared" si="23"/>
        <v>1099255.6499999999</v>
      </c>
      <c r="G135" s="170">
        <f>VLOOKUP(A135,Apport,MATCH($G$3,'Jan 2020 Apport'!$3:$3,0),FALSE)+VLOOKUP(A135,Apport,MATCH($G$4,'Jan 2020 Apport'!$3:$3,0),FALSE)</f>
        <v>8684.7900000000009</v>
      </c>
      <c r="H135" s="170">
        <f>VLOOKUP(A135,Apport,MATCH($H$4,'Jan 2020 Apport'!$3:$3,0),FALSE)</f>
        <v>0</v>
      </c>
      <c r="I135" s="170">
        <f t="shared" si="24"/>
        <v>8684.7900000000009</v>
      </c>
      <c r="J135" s="170">
        <f>VLOOKUP(A135,Apport,MATCH($J$4,'Jan 2020 Apport'!$3:$3,0),FALSE)</f>
        <v>0</v>
      </c>
      <c r="K135" s="170">
        <f>VLOOKUP(A135,Apport,MATCH($K$4,'Jan 2020 Apport'!$3:$3,0),FALSE)</f>
        <v>0</v>
      </c>
      <c r="L135" s="170">
        <f t="shared" si="25"/>
        <v>0</v>
      </c>
      <c r="M135" s="170">
        <f>VLOOKUP(A135,Apport,MATCH($M$4,'Jan 2020 Apport'!$3:$3,0),FALSE)</f>
        <v>0</v>
      </c>
      <c r="N135" s="170">
        <f>VLOOKUP(A135,Apport,MATCH($N$4,'Jan 2020 Apport'!$3:$3,0),FALSE)</f>
        <v>0</v>
      </c>
      <c r="O135" s="170">
        <f>VLOOKUP(A135,Apport,MATCH($O$4,'Jan 2020 Apport'!$3:$3,0),FALSE)</f>
        <v>0</v>
      </c>
      <c r="P135" s="174">
        <f>VLOOKUP(A135,Apport,MATCH($P$4,'Jan 2020 Apport'!$3:$3,0),FALSE)</f>
        <v>0</v>
      </c>
      <c r="Q135" s="174">
        <f>VLOOKUP(A135,Apport,MATCH($Q$4,'Jan 2020 Apport'!$3:$3,0),FALSE)</f>
        <v>0</v>
      </c>
      <c r="R135">
        <f>VLOOKUP(A135,Apport,MATCH($R$4,'Jan 2020 Apport'!$3:$3,0),FALSE)</f>
        <v>0</v>
      </c>
      <c r="S135">
        <f>VLOOKUP(A135,Apport,MATCH($S$4,'Jan 2020 Apport'!$3:$3,0),FALSE)</f>
        <v>0</v>
      </c>
      <c r="T135">
        <f>VLOOKUP(A135,Apport,MATCH($T$4,'Jan 2020 Apport'!$3:$3,0),FALSE)</f>
        <v>0</v>
      </c>
      <c r="U135" s="185">
        <f>IFERROR(VLOOKUP(A135,Apport,MATCH($U$4,'Jan 2020 Apport'!$3:$3,0),FALSE)/R135,0)</f>
        <v>0</v>
      </c>
      <c r="V135" s="67">
        <f>IFERROR(((VLOOKUP(A135,Apport,MATCH($V$4,'Jan 2020 Apport'!$3:$3,0),FALSE)+VLOOKUP(A135,Apport,MATCH($V$3,'Jan 2020 Apport'!$3:$3,0),FALSE))/(S135+T135)),0)</f>
        <v>0</v>
      </c>
      <c r="W135" s="67">
        <f t="shared" ref="W135:W198" si="26">IF(D135=0,0,(AG135*X135)+(AH135*Y135)+(AI135*Z135)+(MSOC+MSOC912ehc))</f>
        <v>9082.9344268958121</v>
      </c>
      <c r="X135">
        <f>IF(D135=0,0,VLOOKUP(A135,Apport,MATCH($X$4,'Jan 2020 Apport'!$3:$3,0),FALSE))</f>
        <v>4.8578999999999997E-2</v>
      </c>
      <c r="Y135">
        <f>IF(D135=0,0,VLOOKUP(A135,Apport,MATCH($Y$4,'Jan 2020 Apport'!$3:$3,0),FALSE))</f>
        <v>4.0270000000000002E-3</v>
      </c>
      <c r="Z135">
        <f>IF(D135=0,0,VLOOKUP(A135,Apport,MATCH($Z$4,'Jan 2020 Apport'!$3:$3,0),FALSE))</f>
        <v>1.7100000000000001E-2</v>
      </c>
      <c r="AA135" s="114">
        <f>(VLOOKUP(A135,Apport,MATCH($AA$4,'Jan 2020 Apport'!$3:$3,0),FALSE)+VLOOKUP(A135,Apport,MATCH($AA$3,'Jan 2020 Apport'!$3:$3,0),FALSE))*VLOOKUP(A135,Apport,MATCH($AA$2,'Jan 2020 Apport'!$3:$3,0),FALSE)</f>
        <v>76954.938999999998</v>
      </c>
      <c r="AB135" s="114">
        <f>VLOOKUP(A135,Apport,MATCH($AB$4,'Jan 2020 Apport'!$3:$3,0),FALSE)*VLOOKUP(A135,Apport,MATCH($AB$3,'Jan 2020 Apport'!$3:$3,0),FALSE)</f>
        <v>78493.599999999991</v>
      </c>
      <c r="AC135" s="114">
        <f>VLOOKUP(A135,Apport,MATCH($AC$4,'Jan 2020 Apport'!$3:$3,0),FALSE)</f>
        <v>96805</v>
      </c>
      <c r="AD135" s="114">
        <f>VLOOKUP(A135,Apport,MATCH($AD$4,'Jan 2020 Apport'!$3:$3,0),FALSE)*VLOOKUP(A135,Apport,MATCH($AD$3,'Jan 2020 Apport'!$3:$3,0),FALSE)</f>
        <v>116514.37999999999</v>
      </c>
      <c r="AE135" s="114">
        <f>VLOOKUP(A135,Apport,MATCH($AE$4,'Jan 2020 Apport'!$3:$3,0),FALSE)</f>
        <v>46784.33</v>
      </c>
      <c r="AF135" s="114">
        <f>VLOOKUP(A135,Apport,MATCH($AF$4,'Jan 2020 Apport'!$3:$3,0),FALSE)*VLOOKUP(A135,Apport,MATCH($AF$3,'Jan 2020 Apport'!$3:$3,0),FALSE)</f>
        <v>56309.599999999999</v>
      </c>
      <c r="AG135" s="114">
        <f t="shared" ref="AG135:AG198" si="27">IF(D135=0,0,(AA135*(1+CertMaint))+((AB135-AA135)*(1+CertInc))+(Insrate*Certinsfactor*12))</f>
        <v>111792.02936959999</v>
      </c>
      <c r="AH135" s="114">
        <f t="shared" ref="AH135:AH198" si="28">IF(D135=0,0,(AC135*(1+CertMaint))+((AD135-AC135)*(1+CertInc))+(Insrate*Certinsfactor*12))</f>
        <v>158745.46240799996</v>
      </c>
      <c r="AI135" s="114">
        <f t="shared" ref="AI135:AI198" si="29">IF(D135=0,0,(AE135*(1+ClassMaint))+((AF135-AE135)*(1+ClassInc))+(Insrate*Classinsfactor*12))</f>
        <v>90182.541230000003</v>
      </c>
      <c r="AJ135" s="3">
        <f>VLOOKUP(A135,Apport,MATCH($AJ$4,'Jan 2020 Apport'!$3:$3,0),FALSE)</f>
        <v>150887.85999999999</v>
      </c>
      <c r="AK135" s="3">
        <f>VLOOKUP(A135,Apport,MATCH($AK$4,'Jan 2020 Apport'!$3:$3,0),FALSE)</f>
        <v>3.8250000000000002</v>
      </c>
      <c r="AL135" s="170">
        <f t="shared" ref="AL135:AL198" si="30">IFERROR(SUM(F135+J135+M135+N135+O135+E135+AM135)+VLOOKUP(A135,SpEd_Apport,4,FALSE),0)</f>
        <v>0</v>
      </c>
      <c r="AM135" s="170">
        <f>VLOOKUP(A135,Apport,MATCH($AM$4,'Jan 2020 Apport'!$3:$3,0),FALSE)</f>
        <v>0</v>
      </c>
      <c r="AN135" s="170">
        <f>VLOOKUP(A135,Apport,MATCH($AN$4,'Jan 2020 Apport'!$3:$3,0),FALSE)</f>
        <v>6343.87</v>
      </c>
      <c r="AO135" s="170">
        <v>0</v>
      </c>
      <c r="AP135" s="170">
        <v>0</v>
      </c>
      <c r="AQ135" s="170">
        <v>0</v>
      </c>
      <c r="AR135" s="170">
        <v>1397.76</v>
      </c>
    </row>
    <row r="136" spans="1:44">
      <c r="A136" s="2" t="s">
        <v>1395</v>
      </c>
      <c r="B136" s="2" t="s">
        <v>1396</v>
      </c>
      <c r="C136" s="2" t="s">
        <v>1411</v>
      </c>
      <c r="D136" s="171">
        <f t="shared" si="22"/>
        <v>0</v>
      </c>
      <c r="E136" s="67">
        <f>VLOOKUP(A136,Apport,MATCH($E$2,'Jan 2020 Apport'!$3:$3,0),FALSE)+VLOOKUP(A136,Apport,MATCH($E$3,'Jan 2020 Apport'!$3:$3,0),FALSE)+VLOOKUP(A136,Apport,MATCH($E$4,'Jan 2020 Apport'!$3:$3,0),FALSE)</f>
        <v>0</v>
      </c>
      <c r="F136" s="171">
        <f t="shared" si="23"/>
        <v>0</v>
      </c>
      <c r="G136" s="170">
        <f>VLOOKUP(A136,Apport,MATCH($G$3,'Jan 2020 Apport'!$3:$3,0),FALSE)+VLOOKUP(A136,Apport,MATCH($G$4,'Jan 2020 Apport'!$3:$3,0),FALSE)</f>
        <v>0</v>
      </c>
      <c r="H136" s="170">
        <f>VLOOKUP(A136,Apport,MATCH($H$4,'Jan 2020 Apport'!$3:$3,0),FALSE)</f>
        <v>0</v>
      </c>
      <c r="I136" s="170">
        <f t="shared" si="24"/>
        <v>0</v>
      </c>
      <c r="J136" s="170">
        <f>VLOOKUP(A136,Apport,MATCH($J$4,'Jan 2020 Apport'!$3:$3,0),FALSE)</f>
        <v>0</v>
      </c>
      <c r="K136" s="170">
        <f>VLOOKUP(A136,Apport,MATCH($K$4,'Jan 2020 Apport'!$3:$3,0),FALSE)</f>
        <v>0</v>
      </c>
      <c r="L136" s="170">
        <f t="shared" si="25"/>
        <v>0</v>
      </c>
      <c r="M136" s="170">
        <f>VLOOKUP(A136,Apport,MATCH($M$4,'Jan 2020 Apport'!$3:$3,0),FALSE)</f>
        <v>0</v>
      </c>
      <c r="N136" s="170">
        <f>VLOOKUP(A136,Apport,MATCH($N$4,'Jan 2020 Apport'!$3:$3,0),FALSE)</f>
        <v>0</v>
      </c>
      <c r="O136" s="170">
        <f>VLOOKUP(A136,Apport,MATCH($O$4,'Jan 2020 Apport'!$3:$3,0),FALSE)</f>
        <v>0</v>
      </c>
      <c r="P136" s="174">
        <f>VLOOKUP(A136,Apport,MATCH($P$4,'Jan 2020 Apport'!$3:$3,0),FALSE)</f>
        <v>0</v>
      </c>
      <c r="Q136" s="174">
        <f>VLOOKUP(A136,Apport,MATCH($Q$4,'Jan 2020 Apport'!$3:$3,0),FALSE)</f>
        <v>0</v>
      </c>
      <c r="R136">
        <f>VLOOKUP(A136,Apport,MATCH($R$4,'Jan 2020 Apport'!$3:$3,0),FALSE)</f>
        <v>0</v>
      </c>
      <c r="S136">
        <f>VLOOKUP(A136,Apport,MATCH($S$4,'Jan 2020 Apport'!$3:$3,0),FALSE)</f>
        <v>0</v>
      </c>
      <c r="T136">
        <f>VLOOKUP(A136,Apport,MATCH($T$4,'Jan 2020 Apport'!$3:$3,0),FALSE)</f>
        <v>0</v>
      </c>
      <c r="U136" s="185">
        <f>IFERROR(VLOOKUP(A136,Apport,MATCH($U$4,'Jan 2020 Apport'!$3:$3,0),FALSE)/R136,0)</f>
        <v>0</v>
      </c>
      <c r="V136" s="67">
        <f>IFERROR(((VLOOKUP(A136,Apport,MATCH($V$4,'Jan 2020 Apport'!$3:$3,0),FALSE)+VLOOKUP(A136,Apport,MATCH($V$3,'Jan 2020 Apport'!$3:$3,0),FALSE))/(S136+T136)),0)</f>
        <v>0</v>
      </c>
      <c r="W136" s="67">
        <f t="shared" si="26"/>
        <v>0</v>
      </c>
      <c r="X136">
        <f>IF(D136=0,0,VLOOKUP(A136,Apport,MATCH($X$4,'Jan 2020 Apport'!$3:$3,0),FALSE))</f>
        <v>0</v>
      </c>
      <c r="Y136">
        <f>IF(D136=0,0,VLOOKUP(A136,Apport,MATCH($Y$4,'Jan 2020 Apport'!$3:$3,0),FALSE))</f>
        <v>0</v>
      </c>
      <c r="Z136">
        <f>IF(D136=0,0,VLOOKUP(A136,Apport,MATCH($Z$4,'Jan 2020 Apport'!$3:$3,0),FALSE))</f>
        <v>0</v>
      </c>
      <c r="AA136" s="114">
        <f>(VLOOKUP(A136,Apport,MATCH($AA$4,'Jan 2020 Apport'!$3:$3,0),FALSE)+VLOOKUP(A136,Apport,MATCH($AA$3,'Jan 2020 Apport'!$3:$3,0),FALSE))*VLOOKUP(A136,Apport,MATCH($AA$2,'Jan 2020 Apport'!$3:$3,0),FALSE)</f>
        <v>0</v>
      </c>
      <c r="AB136" s="114">
        <f>VLOOKUP(A136,Apport,MATCH($AB$4,'Jan 2020 Apport'!$3:$3,0),FALSE)*VLOOKUP(A136,Apport,MATCH($AB$3,'Jan 2020 Apport'!$3:$3,0),FALSE)</f>
        <v>0</v>
      </c>
      <c r="AC136" s="114">
        <f>VLOOKUP(A136,Apport,MATCH($AC$4,'Jan 2020 Apport'!$3:$3,0),FALSE)</f>
        <v>0</v>
      </c>
      <c r="AD136" s="114">
        <f>VLOOKUP(A136,Apport,MATCH($AD$4,'Jan 2020 Apport'!$3:$3,0),FALSE)*VLOOKUP(A136,Apport,MATCH($AD$3,'Jan 2020 Apport'!$3:$3,0),FALSE)</f>
        <v>0</v>
      </c>
      <c r="AE136" s="114">
        <f>VLOOKUP(A136,Apport,MATCH($AE$4,'Jan 2020 Apport'!$3:$3,0),FALSE)</f>
        <v>0</v>
      </c>
      <c r="AF136" s="114">
        <f>VLOOKUP(A136,Apport,MATCH($AF$4,'Jan 2020 Apport'!$3:$3,0),FALSE)*VLOOKUP(A136,Apport,MATCH($AF$3,'Jan 2020 Apport'!$3:$3,0),FALSE)</f>
        <v>0</v>
      </c>
      <c r="AG136" s="114">
        <f t="shared" si="27"/>
        <v>0</v>
      </c>
      <c r="AH136" s="114">
        <f t="shared" si="28"/>
        <v>0</v>
      </c>
      <c r="AI136" s="114">
        <f t="shared" si="29"/>
        <v>0</v>
      </c>
      <c r="AJ136" s="3">
        <f>VLOOKUP(A136,Apport,MATCH($AJ$4,'Jan 2020 Apport'!$3:$3,0),FALSE)</f>
        <v>0</v>
      </c>
      <c r="AK136" s="3">
        <f>VLOOKUP(A136,Apport,MATCH($AK$4,'Jan 2020 Apport'!$3:$3,0),FALSE)</f>
        <v>0</v>
      </c>
      <c r="AL136" s="170">
        <f t="shared" si="30"/>
        <v>0</v>
      </c>
      <c r="AM136" s="170">
        <f>VLOOKUP(A136,Apport,MATCH($AM$4,'Jan 2020 Apport'!$3:$3,0),FALSE)</f>
        <v>0</v>
      </c>
      <c r="AN136" s="170">
        <f>VLOOKUP(A136,Apport,MATCH($AN$4,'Jan 2020 Apport'!$3:$3,0),FALSE)</f>
        <v>0</v>
      </c>
      <c r="AO136" s="170">
        <v>0</v>
      </c>
      <c r="AP136" s="170">
        <v>0</v>
      </c>
      <c r="AQ136" s="170">
        <v>0</v>
      </c>
      <c r="AR136" s="170">
        <v>0</v>
      </c>
    </row>
    <row r="137" spans="1:44">
      <c r="A137" s="2" t="s">
        <v>1251</v>
      </c>
      <c r="B137" s="2" t="s">
        <v>1252</v>
      </c>
      <c r="C137" s="2" t="s">
        <v>1411</v>
      </c>
      <c r="D137" s="171">
        <f t="shared" si="22"/>
        <v>0</v>
      </c>
      <c r="E137" s="67">
        <f>VLOOKUP(A137,Apport,MATCH($E$2,'Jan 2020 Apport'!$3:$3,0),FALSE)+VLOOKUP(A137,Apport,MATCH($E$3,'Jan 2020 Apport'!$3:$3,0),FALSE)+VLOOKUP(A137,Apport,MATCH($E$4,'Jan 2020 Apport'!$3:$3,0),FALSE)</f>
        <v>0</v>
      </c>
      <c r="F137" s="171">
        <f t="shared" si="23"/>
        <v>0</v>
      </c>
      <c r="G137" s="170">
        <f>VLOOKUP(A137,Apport,MATCH($G$3,'Jan 2020 Apport'!$3:$3,0),FALSE)+VLOOKUP(A137,Apport,MATCH($G$4,'Jan 2020 Apport'!$3:$3,0),FALSE)</f>
        <v>0</v>
      </c>
      <c r="H137" s="170">
        <f>VLOOKUP(A137,Apport,MATCH($H$4,'Jan 2020 Apport'!$3:$3,0),FALSE)</f>
        <v>0</v>
      </c>
      <c r="I137" s="170">
        <f t="shared" si="24"/>
        <v>0</v>
      </c>
      <c r="J137" s="170">
        <f>VLOOKUP(A137,Apport,MATCH($J$4,'Jan 2020 Apport'!$3:$3,0),FALSE)</f>
        <v>0</v>
      </c>
      <c r="K137" s="170">
        <f>VLOOKUP(A137,Apport,MATCH($K$4,'Jan 2020 Apport'!$3:$3,0),FALSE)</f>
        <v>0</v>
      </c>
      <c r="L137" s="170">
        <f t="shared" si="25"/>
        <v>0</v>
      </c>
      <c r="M137" s="170">
        <f>VLOOKUP(A137,Apport,MATCH($M$4,'Jan 2020 Apport'!$3:$3,0),FALSE)</f>
        <v>0</v>
      </c>
      <c r="N137" s="170">
        <f>VLOOKUP(A137,Apport,MATCH($N$4,'Jan 2020 Apport'!$3:$3,0),FALSE)</f>
        <v>0</v>
      </c>
      <c r="O137" s="170">
        <f>VLOOKUP(A137,Apport,MATCH($O$4,'Jan 2020 Apport'!$3:$3,0),FALSE)</f>
        <v>0</v>
      </c>
      <c r="P137" s="174">
        <f>VLOOKUP(A137,Apport,MATCH($P$4,'Jan 2020 Apport'!$3:$3,0),FALSE)</f>
        <v>0</v>
      </c>
      <c r="Q137" s="174">
        <f>VLOOKUP(A137,Apport,MATCH($Q$4,'Jan 2020 Apport'!$3:$3,0),FALSE)</f>
        <v>0</v>
      </c>
      <c r="R137">
        <f>VLOOKUP(A137,Apport,MATCH($R$4,'Jan 2020 Apport'!$3:$3,0),FALSE)</f>
        <v>0</v>
      </c>
      <c r="S137">
        <f>VLOOKUP(A137,Apport,MATCH($S$4,'Jan 2020 Apport'!$3:$3,0),FALSE)</f>
        <v>0</v>
      </c>
      <c r="T137">
        <f>VLOOKUP(A137,Apport,MATCH($T$4,'Jan 2020 Apport'!$3:$3,0),FALSE)</f>
        <v>0</v>
      </c>
      <c r="U137" s="185">
        <f>IFERROR(VLOOKUP(A137,Apport,MATCH($U$4,'Jan 2020 Apport'!$3:$3,0),FALSE)/R137,0)</f>
        <v>0</v>
      </c>
      <c r="V137" s="67">
        <f>IFERROR(((VLOOKUP(A137,Apport,MATCH($V$4,'Jan 2020 Apport'!$3:$3,0),FALSE)+VLOOKUP(A137,Apport,MATCH($V$3,'Jan 2020 Apport'!$3:$3,0),FALSE))/(S137+T137)),0)</f>
        <v>0</v>
      </c>
      <c r="W137" s="67">
        <f t="shared" si="26"/>
        <v>0</v>
      </c>
      <c r="X137">
        <f>IF(D137=0,0,VLOOKUP(A137,Apport,MATCH($X$4,'Jan 2020 Apport'!$3:$3,0),FALSE))</f>
        <v>0</v>
      </c>
      <c r="Y137">
        <f>IF(D137=0,0,VLOOKUP(A137,Apport,MATCH($Y$4,'Jan 2020 Apport'!$3:$3,0),FALSE))</f>
        <v>0</v>
      </c>
      <c r="Z137">
        <f>IF(D137=0,0,VLOOKUP(A137,Apport,MATCH($Z$4,'Jan 2020 Apport'!$3:$3,0),FALSE))</f>
        <v>0</v>
      </c>
      <c r="AA137" s="114">
        <f>(VLOOKUP(A137,Apport,MATCH($AA$4,'Jan 2020 Apport'!$3:$3,0),FALSE)+VLOOKUP(A137,Apport,MATCH($AA$3,'Jan 2020 Apport'!$3:$3,0),FALSE))*VLOOKUP(A137,Apport,MATCH($AA$2,'Jan 2020 Apport'!$3:$3,0),FALSE)</f>
        <v>0</v>
      </c>
      <c r="AB137" s="114">
        <f>VLOOKUP(A137,Apport,MATCH($AB$4,'Jan 2020 Apport'!$3:$3,0),FALSE)*VLOOKUP(A137,Apport,MATCH($AB$3,'Jan 2020 Apport'!$3:$3,0),FALSE)</f>
        <v>0</v>
      </c>
      <c r="AC137" s="114">
        <f>VLOOKUP(A137,Apport,MATCH($AC$4,'Jan 2020 Apport'!$3:$3,0),FALSE)</f>
        <v>0</v>
      </c>
      <c r="AD137" s="114">
        <f>VLOOKUP(A137,Apport,MATCH($AD$4,'Jan 2020 Apport'!$3:$3,0),FALSE)*VLOOKUP(A137,Apport,MATCH($AD$3,'Jan 2020 Apport'!$3:$3,0),FALSE)</f>
        <v>0</v>
      </c>
      <c r="AE137" s="114">
        <f>VLOOKUP(A137,Apport,MATCH($AE$4,'Jan 2020 Apport'!$3:$3,0),FALSE)</f>
        <v>0</v>
      </c>
      <c r="AF137" s="114">
        <f>VLOOKUP(A137,Apport,MATCH($AF$4,'Jan 2020 Apport'!$3:$3,0),FALSE)*VLOOKUP(A137,Apport,MATCH($AF$3,'Jan 2020 Apport'!$3:$3,0),FALSE)</f>
        <v>0</v>
      </c>
      <c r="AG137" s="114">
        <f t="shared" si="27"/>
        <v>0</v>
      </c>
      <c r="AH137" s="114">
        <f t="shared" si="28"/>
        <v>0</v>
      </c>
      <c r="AI137" s="114">
        <f t="shared" si="29"/>
        <v>0</v>
      </c>
      <c r="AJ137" s="3">
        <f>VLOOKUP(A137,Apport,MATCH($AJ$4,'Jan 2020 Apport'!$3:$3,0),FALSE)</f>
        <v>0</v>
      </c>
      <c r="AK137" s="3">
        <f>VLOOKUP(A137,Apport,MATCH($AK$4,'Jan 2020 Apport'!$3:$3,0),FALSE)</f>
        <v>0</v>
      </c>
      <c r="AL137" s="170">
        <f t="shared" si="30"/>
        <v>0</v>
      </c>
      <c r="AM137" s="170">
        <f>VLOOKUP(A137,Apport,MATCH($AM$4,'Jan 2020 Apport'!$3:$3,0),FALSE)</f>
        <v>0</v>
      </c>
      <c r="AN137" s="170">
        <f>VLOOKUP(A137,Apport,MATCH($AN$4,'Jan 2020 Apport'!$3:$3,0),FALSE)</f>
        <v>0</v>
      </c>
      <c r="AO137" s="170">
        <v>0</v>
      </c>
      <c r="AP137" s="170">
        <v>0</v>
      </c>
      <c r="AQ137" s="170">
        <v>0</v>
      </c>
      <c r="AR137" s="170">
        <v>0</v>
      </c>
    </row>
    <row r="138" spans="1:44">
      <c r="A138" s="2" t="s">
        <v>1253</v>
      </c>
      <c r="B138" s="2" t="s">
        <v>1254</v>
      </c>
      <c r="C138" s="2" t="s">
        <v>1411</v>
      </c>
      <c r="D138" s="171">
        <f t="shared" si="22"/>
        <v>0</v>
      </c>
      <c r="E138" s="67">
        <f>VLOOKUP(A138,Apport,MATCH($E$2,'Jan 2020 Apport'!$3:$3,0),FALSE)+VLOOKUP(A138,Apport,MATCH($E$3,'Jan 2020 Apport'!$3:$3,0),FALSE)+VLOOKUP(A138,Apport,MATCH($E$4,'Jan 2020 Apport'!$3:$3,0),FALSE)</f>
        <v>0</v>
      </c>
      <c r="F138" s="171">
        <f t="shared" si="23"/>
        <v>0</v>
      </c>
      <c r="G138" s="170">
        <f>VLOOKUP(A138,Apport,MATCH($G$3,'Jan 2020 Apport'!$3:$3,0),FALSE)+VLOOKUP(A138,Apport,MATCH($G$4,'Jan 2020 Apport'!$3:$3,0),FALSE)</f>
        <v>0</v>
      </c>
      <c r="H138" s="170">
        <f>VLOOKUP(A138,Apport,MATCH($H$4,'Jan 2020 Apport'!$3:$3,0),FALSE)</f>
        <v>0</v>
      </c>
      <c r="I138" s="170">
        <f t="shared" si="24"/>
        <v>0</v>
      </c>
      <c r="J138" s="170">
        <f>VLOOKUP(A138,Apport,MATCH($J$4,'Jan 2020 Apport'!$3:$3,0),FALSE)</f>
        <v>0</v>
      </c>
      <c r="K138" s="170">
        <f>VLOOKUP(A138,Apport,MATCH($K$4,'Jan 2020 Apport'!$3:$3,0),FALSE)</f>
        <v>0</v>
      </c>
      <c r="L138" s="170">
        <f t="shared" si="25"/>
        <v>0</v>
      </c>
      <c r="M138" s="170">
        <f>VLOOKUP(A138,Apport,MATCH($M$4,'Jan 2020 Apport'!$3:$3,0),FALSE)</f>
        <v>0</v>
      </c>
      <c r="N138" s="170">
        <f>VLOOKUP(A138,Apport,MATCH($N$4,'Jan 2020 Apport'!$3:$3,0),FALSE)</f>
        <v>0</v>
      </c>
      <c r="O138" s="170">
        <f>VLOOKUP(A138,Apport,MATCH($O$4,'Jan 2020 Apport'!$3:$3,0),FALSE)</f>
        <v>0</v>
      </c>
      <c r="P138" s="174">
        <f>VLOOKUP(A138,Apport,MATCH($P$4,'Jan 2020 Apport'!$3:$3,0),FALSE)</f>
        <v>0</v>
      </c>
      <c r="Q138" s="174">
        <f>VLOOKUP(A138,Apport,MATCH($Q$4,'Jan 2020 Apport'!$3:$3,0),FALSE)</f>
        <v>0</v>
      </c>
      <c r="R138">
        <f>VLOOKUP(A138,Apport,MATCH($R$4,'Jan 2020 Apport'!$3:$3,0),FALSE)</f>
        <v>0</v>
      </c>
      <c r="S138">
        <f>VLOOKUP(A138,Apport,MATCH($S$4,'Jan 2020 Apport'!$3:$3,0),FALSE)</f>
        <v>0</v>
      </c>
      <c r="T138">
        <f>VLOOKUP(A138,Apport,MATCH($T$4,'Jan 2020 Apport'!$3:$3,0),FALSE)</f>
        <v>0</v>
      </c>
      <c r="U138" s="185">
        <f>IFERROR(VLOOKUP(A138,Apport,MATCH($U$4,'Jan 2020 Apport'!$3:$3,0),FALSE)/R138,0)</f>
        <v>0</v>
      </c>
      <c r="V138" s="67">
        <f>IFERROR(((VLOOKUP(A138,Apport,MATCH($V$4,'Jan 2020 Apport'!$3:$3,0),FALSE)+VLOOKUP(A138,Apport,MATCH($V$3,'Jan 2020 Apport'!$3:$3,0),FALSE))/(S138+T138)),0)</f>
        <v>0</v>
      </c>
      <c r="W138" s="67">
        <f t="shared" si="26"/>
        <v>0</v>
      </c>
      <c r="X138">
        <f>IF(D138=0,0,VLOOKUP(A138,Apport,MATCH($X$4,'Jan 2020 Apport'!$3:$3,0),FALSE))</f>
        <v>0</v>
      </c>
      <c r="Y138">
        <f>IF(D138=0,0,VLOOKUP(A138,Apport,MATCH($Y$4,'Jan 2020 Apport'!$3:$3,0),FALSE))</f>
        <v>0</v>
      </c>
      <c r="Z138">
        <f>IF(D138=0,0,VLOOKUP(A138,Apport,MATCH($Z$4,'Jan 2020 Apport'!$3:$3,0),FALSE))</f>
        <v>0</v>
      </c>
      <c r="AA138" s="114">
        <f>(VLOOKUP(A138,Apport,MATCH($AA$4,'Jan 2020 Apport'!$3:$3,0),FALSE)+VLOOKUP(A138,Apport,MATCH($AA$3,'Jan 2020 Apport'!$3:$3,0),FALSE))*VLOOKUP(A138,Apport,MATCH($AA$2,'Jan 2020 Apport'!$3:$3,0),FALSE)</f>
        <v>0</v>
      </c>
      <c r="AB138" s="114">
        <f>VLOOKUP(A138,Apport,MATCH($AB$4,'Jan 2020 Apport'!$3:$3,0),FALSE)*VLOOKUP(A138,Apport,MATCH($AB$3,'Jan 2020 Apport'!$3:$3,0),FALSE)</f>
        <v>0</v>
      </c>
      <c r="AC138" s="114">
        <f>VLOOKUP(A138,Apport,MATCH($AC$4,'Jan 2020 Apport'!$3:$3,0),FALSE)</f>
        <v>0</v>
      </c>
      <c r="AD138" s="114">
        <f>VLOOKUP(A138,Apport,MATCH($AD$4,'Jan 2020 Apport'!$3:$3,0),FALSE)*VLOOKUP(A138,Apport,MATCH($AD$3,'Jan 2020 Apport'!$3:$3,0),FALSE)</f>
        <v>0</v>
      </c>
      <c r="AE138" s="114">
        <f>VLOOKUP(A138,Apport,MATCH($AE$4,'Jan 2020 Apport'!$3:$3,0),FALSE)</f>
        <v>0</v>
      </c>
      <c r="AF138" s="114">
        <f>VLOOKUP(A138,Apport,MATCH($AF$4,'Jan 2020 Apport'!$3:$3,0),FALSE)*VLOOKUP(A138,Apport,MATCH($AF$3,'Jan 2020 Apport'!$3:$3,0),FALSE)</f>
        <v>0</v>
      </c>
      <c r="AG138" s="114">
        <f t="shared" si="27"/>
        <v>0</v>
      </c>
      <c r="AH138" s="114">
        <f t="shared" si="28"/>
        <v>0</v>
      </c>
      <c r="AI138" s="114">
        <f t="shared" si="29"/>
        <v>0</v>
      </c>
      <c r="AJ138" s="3">
        <f>VLOOKUP(A138,Apport,MATCH($AJ$4,'Jan 2020 Apport'!$3:$3,0),FALSE)</f>
        <v>0</v>
      </c>
      <c r="AK138" s="3">
        <f>VLOOKUP(A138,Apport,MATCH($AK$4,'Jan 2020 Apport'!$3:$3,0),FALSE)</f>
        <v>0</v>
      </c>
      <c r="AL138" s="170">
        <f t="shared" si="30"/>
        <v>0</v>
      </c>
      <c r="AM138" s="170">
        <f>VLOOKUP(A138,Apport,MATCH($AM$4,'Jan 2020 Apport'!$3:$3,0),FALSE)</f>
        <v>0</v>
      </c>
      <c r="AN138" s="170">
        <f>VLOOKUP(A138,Apport,MATCH($AN$4,'Jan 2020 Apport'!$3:$3,0),FALSE)</f>
        <v>0</v>
      </c>
      <c r="AO138" s="170">
        <v>0</v>
      </c>
      <c r="AP138" s="170">
        <v>0</v>
      </c>
      <c r="AQ138" s="170">
        <v>0</v>
      </c>
      <c r="AR138" s="170">
        <v>0</v>
      </c>
    </row>
    <row r="139" spans="1:44">
      <c r="A139" s="2" t="s">
        <v>1255</v>
      </c>
      <c r="B139" s="2" t="s">
        <v>1256</v>
      </c>
      <c r="C139" s="2" t="s">
        <v>1411</v>
      </c>
      <c r="D139" s="171">
        <f t="shared" si="22"/>
        <v>0</v>
      </c>
      <c r="E139" s="67">
        <f>VLOOKUP(A139,Apport,MATCH($E$2,'Jan 2020 Apport'!$3:$3,0),FALSE)+VLOOKUP(A139,Apport,MATCH($E$3,'Jan 2020 Apport'!$3:$3,0),FALSE)+VLOOKUP(A139,Apport,MATCH($E$4,'Jan 2020 Apport'!$3:$3,0),FALSE)</f>
        <v>0</v>
      </c>
      <c r="F139" s="171">
        <f t="shared" si="23"/>
        <v>0</v>
      </c>
      <c r="G139" s="170">
        <f>VLOOKUP(A139,Apport,MATCH($G$3,'Jan 2020 Apport'!$3:$3,0),FALSE)+VLOOKUP(A139,Apport,MATCH($G$4,'Jan 2020 Apport'!$3:$3,0),FALSE)</f>
        <v>0</v>
      </c>
      <c r="H139" s="170">
        <f>VLOOKUP(A139,Apport,MATCH($H$4,'Jan 2020 Apport'!$3:$3,0),FALSE)</f>
        <v>0</v>
      </c>
      <c r="I139" s="170">
        <f t="shared" si="24"/>
        <v>0</v>
      </c>
      <c r="J139" s="170">
        <f>VLOOKUP(A139,Apport,MATCH($J$4,'Jan 2020 Apport'!$3:$3,0),FALSE)</f>
        <v>0</v>
      </c>
      <c r="K139" s="170">
        <f>VLOOKUP(A139,Apport,MATCH($K$4,'Jan 2020 Apport'!$3:$3,0),FALSE)</f>
        <v>0</v>
      </c>
      <c r="L139" s="170">
        <f t="shared" si="25"/>
        <v>0</v>
      </c>
      <c r="M139" s="170">
        <f>VLOOKUP(A139,Apport,MATCH($M$4,'Jan 2020 Apport'!$3:$3,0),FALSE)</f>
        <v>0</v>
      </c>
      <c r="N139" s="170">
        <f>VLOOKUP(A139,Apport,MATCH($N$4,'Jan 2020 Apport'!$3:$3,0),FALSE)</f>
        <v>0</v>
      </c>
      <c r="O139" s="170">
        <f>VLOOKUP(A139,Apport,MATCH($O$4,'Jan 2020 Apport'!$3:$3,0),FALSE)</f>
        <v>0</v>
      </c>
      <c r="P139" s="174">
        <f>VLOOKUP(A139,Apport,MATCH($P$4,'Jan 2020 Apport'!$3:$3,0),FALSE)</f>
        <v>0</v>
      </c>
      <c r="Q139" s="174">
        <f>VLOOKUP(A139,Apport,MATCH($Q$4,'Jan 2020 Apport'!$3:$3,0),FALSE)</f>
        <v>0</v>
      </c>
      <c r="R139">
        <f>VLOOKUP(A139,Apport,MATCH($R$4,'Jan 2020 Apport'!$3:$3,0),FALSE)</f>
        <v>0</v>
      </c>
      <c r="S139">
        <f>VLOOKUP(A139,Apport,MATCH($S$4,'Jan 2020 Apport'!$3:$3,0),FALSE)</f>
        <v>0</v>
      </c>
      <c r="T139">
        <f>VLOOKUP(A139,Apport,MATCH($T$4,'Jan 2020 Apport'!$3:$3,0),FALSE)</f>
        <v>0</v>
      </c>
      <c r="U139" s="185">
        <f>IFERROR(VLOOKUP(A139,Apport,MATCH($U$4,'Jan 2020 Apport'!$3:$3,0),FALSE)/R139,0)</f>
        <v>0</v>
      </c>
      <c r="V139" s="67">
        <f>IFERROR(((VLOOKUP(A139,Apport,MATCH($V$4,'Jan 2020 Apport'!$3:$3,0),FALSE)+VLOOKUP(A139,Apport,MATCH($V$3,'Jan 2020 Apport'!$3:$3,0),FALSE))/(S139+T139)),0)</f>
        <v>0</v>
      </c>
      <c r="W139" s="67">
        <f t="shared" si="26"/>
        <v>0</v>
      </c>
      <c r="X139">
        <f>IF(D139=0,0,VLOOKUP(A139,Apport,MATCH($X$4,'Jan 2020 Apport'!$3:$3,0),FALSE))</f>
        <v>0</v>
      </c>
      <c r="Y139">
        <f>IF(D139=0,0,VLOOKUP(A139,Apport,MATCH($Y$4,'Jan 2020 Apport'!$3:$3,0),FALSE))</f>
        <v>0</v>
      </c>
      <c r="Z139">
        <f>IF(D139=0,0,VLOOKUP(A139,Apport,MATCH($Z$4,'Jan 2020 Apport'!$3:$3,0),FALSE))</f>
        <v>0</v>
      </c>
      <c r="AA139" s="114">
        <f>(VLOOKUP(A139,Apport,MATCH($AA$4,'Jan 2020 Apport'!$3:$3,0),FALSE)+VLOOKUP(A139,Apport,MATCH($AA$3,'Jan 2020 Apport'!$3:$3,0),FALSE))*VLOOKUP(A139,Apport,MATCH($AA$2,'Jan 2020 Apport'!$3:$3,0),FALSE)</f>
        <v>0</v>
      </c>
      <c r="AB139" s="114">
        <f>VLOOKUP(A139,Apport,MATCH($AB$4,'Jan 2020 Apport'!$3:$3,0),FALSE)*VLOOKUP(A139,Apport,MATCH($AB$3,'Jan 2020 Apport'!$3:$3,0),FALSE)</f>
        <v>0</v>
      </c>
      <c r="AC139" s="114">
        <f>VLOOKUP(A139,Apport,MATCH($AC$4,'Jan 2020 Apport'!$3:$3,0),FALSE)</f>
        <v>0</v>
      </c>
      <c r="AD139" s="114">
        <f>VLOOKUP(A139,Apport,MATCH($AD$4,'Jan 2020 Apport'!$3:$3,0),FALSE)*VLOOKUP(A139,Apport,MATCH($AD$3,'Jan 2020 Apport'!$3:$3,0),FALSE)</f>
        <v>0</v>
      </c>
      <c r="AE139" s="114">
        <f>VLOOKUP(A139,Apport,MATCH($AE$4,'Jan 2020 Apport'!$3:$3,0),FALSE)</f>
        <v>0</v>
      </c>
      <c r="AF139" s="114">
        <f>VLOOKUP(A139,Apport,MATCH($AF$4,'Jan 2020 Apport'!$3:$3,0),FALSE)*VLOOKUP(A139,Apport,MATCH($AF$3,'Jan 2020 Apport'!$3:$3,0),FALSE)</f>
        <v>0</v>
      </c>
      <c r="AG139" s="114">
        <f t="shared" si="27"/>
        <v>0</v>
      </c>
      <c r="AH139" s="114">
        <f t="shared" si="28"/>
        <v>0</v>
      </c>
      <c r="AI139" s="114">
        <f t="shared" si="29"/>
        <v>0</v>
      </c>
      <c r="AJ139" s="3">
        <f>VLOOKUP(A139,Apport,MATCH($AJ$4,'Jan 2020 Apport'!$3:$3,0),FALSE)</f>
        <v>0</v>
      </c>
      <c r="AK139" s="3">
        <f>VLOOKUP(A139,Apport,MATCH($AK$4,'Jan 2020 Apport'!$3:$3,0),FALSE)</f>
        <v>0</v>
      </c>
      <c r="AL139" s="170">
        <f t="shared" si="30"/>
        <v>0</v>
      </c>
      <c r="AM139" s="170">
        <f>VLOOKUP(A139,Apport,MATCH($AM$4,'Jan 2020 Apport'!$3:$3,0),FALSE)</f>
        <v>0</v>
      </c>
      <c r="AN139" s="170">
        <f>VLOOKUP(A139,Apport,MATCH($AN$4,'Jan 2020 Apport'!$3:$3,0),FALSE)</f>
        <v>0</v>
      </c>
      <c r="AO139" s="170">
        <v>0</v>
      </c>
      <c r="AP139" s="170">
        <v>0</v>
      </c>
      <c r="AQ139" s="170">
        <v>0</v>
      </c>
      <c r="AR139" s="170">
        <v>0</v>
      </c>
    </row>
    <row r="140" spans="1:44">
      <c r="A140" s="2" t="s">
        <v>1257</v>
      </c>
      <c r="B140" s="2" t="s">
        <v>1258</v>
      </c>
      <c r="C140" s="2" t="s">
        <v>1411</v>
      </c>
      <c r="D140" s="171">
        <f t="shared" si="22"/>
        <v>0</v>
      </c>
      <c r="E140" s="67">
        <f>VLOOKUP(A140,Apport,MATCH($E$2,'Jan 2020 Apport'!$3:$3,0),FALSE)+VLOOKUP(A140,Apport,MATCH($E$3,'Jan 2020 Apport'!$3:$3,0),FALSE)+VLOOKUP(A140,Apport,MATCH($E$4,'Jan 2020 Apport'!$3:$3,0),FALSE)</f>
        <v>0</v>
      </c>
      <c r="F140" s="171">
        <f t="shared" si="23"/>
        <v>0</v>
      </c>
      <c r="G140" s="170">
        <f>VLOOKUP(A140,Apport,MATCH($G$3,'Jan 2020 Apport'!$3:$3,0),FALSE)+VLOOKUP(A140,Apport,MATCH($G$4,'Jan 2020 Apport'!$3:$3,0),FALSE)</f>
        <v>0</v>
      </c>
      <c r="H140" s="170">
        <f>VLOOKUP(A140,Apport,MATCH($H$4,'Jan 2020 Apport'!$3:$3,0),FALSE)</f>
        <v>0</v>
      </c>
      <c r="I140" s="170">
        <f t="shared" si="24"/>
        <v>0</v>
      </c>
      <c r="J140" s="170">
        <f>VLOOKUP(A140,Apport,MATCH($J$4,'Jan 2020 Apport'!$3:$3,0),FALSE)</f>
        <v>0</v>
      </c>
      <c r="K140" s="170">
        <f>VLOOKUP(A140,Apport,MATCH($K$4,'Jan 2020 Apport'!$3:$3,0),FALSE)</f>
        <v>0</v>
      </c>
      <c r="L140" s="170">
        <f t="shared" si="25"/>
        <v>0</v>
      </c>
      <c r="M140" s="170">
        <f>VLOOKUP(A140,Apport,MATCH($M$4,'Jan 2020 Apport'!$3:$3,0),FALSE)</f>
        <v>0</v>
      </c>
      <c r="N140" s="170">
        <f>VLOOKUP(A140,Apport,MATCH($N$4,'Jan 2020 Apport'!$3:$3,0),FALSE)</f>
        <v>0</v>
      </c>
      <c r="O140" s="170">
        <f>VLOOKUP(A140,Apport,MATCH($O$4,'Jan 2020 Apport'!$3:$3,0),FALSE)</f>
        <v>0</v>
      </c>
      <c r="P140" s="174">
        <f>VLOOKUP(A140,Apport,MATCH($P$4,'Jan 2020 Apport'!$3:$3,0),FALSE)</f>
        <v>0</v>
      </c>
      <c r="Q140" s="174">
        <f>VLOOKUP(A140,Apport,MATCH($Q$4,'Jan 2020 Apport'!$3:$3,0),FALSE)</f>
        <v>0</v>
      </c>
      <c r="R140">
        <f>VLOOKUP(A140,Apport,MATCH($R$4,'Jan 2020 Apport'!$3:$3,0),FALSE)</f>
        <v>0</v>
      </c>
      <c r="S140">
        <f>VLOOKUP(A140,Apport,MATCH($S$4,'Jan 2020 Apport'!$3:$3,0),FALSE)</f>
        <v>0</v>
      </c>
      <c r="T140">
        <f>VLOOKUP(A140,Apport,MATCH($T$4,'Jan 2020 Apport'!$3:$3,0),FALSE)</f>
        <v>0</v>
      </c>
      <c r="U140" s="185">
        <f>IFERROR(VLOOKUP(A140,Apport,MATCH($U$4,'Jan 2020 Apport'!$3:$3,0),FALSE)/R140,0)</f>
        <v>0</v>
      </c>
      <c r="V140" s="67">
        <f>IFERROR(((VLOOKUP(A140,Apport,MATCH($V$4,'Jan 2020 Apport'!$3:$3,0),FALSE)+VLOOKUP(A140,Apport,MATCH($V$3,'Jan 2020 Apport'!$3:$3,0),FALSE))/(S140+T140)),0)</f>
        <v>0</v>
      </c>
      <c r="W140" s="67">
        <f t="shared" si="26"/>
        <v>0</v>
      </c>
      <c r="X140">
        <f>IF(D140=0,0,VLOOKUP(A140,Apport,MATCH($X$4,'Jan 2020 Apport'!$3:$3,0),FALSE))</f>
        <v>0</v>
      </c>
      <c r="Y140">
        <f>IF(D140=0,0,VLOOKUP(A140,Apport,MATCH($Y$4,'Jan 2020 Apport'!$3:$3,0),FALSE))</f>
        <v>0</v>
      </c>
      <c r="Z140">
        <f>IF(D140=0,0,VLOOKUP(A140,Apport,MATCH($Z$4,'Jan 2020 Apport'!$3:$3,0),FALSE))</f>
        <v>0</v>
      </c>
      <c r="AA140" s="114">
        <f>(VLOOKUP(A140,Apport,MATCH($AA$4,'Jan 2020 Apport'!$3:$3,0),FALSE)+VLOOKUP(A140,Apport,MATCH($AA$3,'Jan 2020 Apport'!$3:$3,0),FALSE))*VLOOKUP(A140,Apport,MATCH($AA$2,'Jan 2020 Apport'!$3:$3,0),FALSE)</f>
        <v>0</v>
      </c>
      <c r="AB140" s="114">
        <f>VLOOKUP(A140,Apport,MATCH($AB$4,'Jan 2020 Apport'!$3:$3,0),FALSE)*VLOOKUP(A140,Apport,MATCH($AB$3,'Jan 2020 Apport'!$3:$3,0),FALSE)</f>
        <v>0</v>
      </c>
      <c r="AC140" s="114">
        <f>VLOOKUP(A140,Apport,MATCH($AC$4,'Jan 2020 Apport'!$3:$3,0),FALSE)</f>
        <v>0</v>
      </c>
      <c r="AD140" s="114">
        <f>VLOOKUP(A140,Apport,MATCH($AD$4,'Jan 2020 Apport'!$3:$3,0),FALSE)*VLOOKUP(A140,Apport,MATCH($AD$3,'Jan 2020 Apport'!$3:$3,0),FALSE)</f>
        <v>0</v>
      </c>
      <c r="AE140" s="114">
        <f>VLOOKUP(A140,Apport,MATCH($AE$4,'Jan 2020 Apport'!$3:$3,0),FALSE)</f>
        <v>0</v>
      </c>
      <c r="AF140" s="114">
        <f>VLOOKUP(A140,Apport,MATCH($AF$4,'Jan 2020 Apport'!$3:$3,0),FALSE)*VLOOKUP(A140,Apport,MATCH($AF$3,'Jan 2020 Apport'!$3:$3,0),FALSE)</f>
        <v>0</v>
      </c>
      <c r="AG140" s="114">
        <f t="shared" si="27"/>
        <v>0</v>
      </c>
      <c r="AH140" s="114">
        <f t="shared" si="28"/>
        <v>0</v>
      </c>
      <c r="AI140" s="114">
        <f t="shared" si="29"/>
        <v>0</v>
      </c>
      <c r="AJ140" s="3">
        <f>VLOOKUP(A140,Apport,MATCH($AJ$4,'Jan 2020 Apport'!$3:$3,0),FALSE)</f>
        <v>0</v>
      </c>
      <c r="AK140" s="3">
        <f>VLOOKUP(A140,Apport,MATCH($AK$4,'Jan 2020 Apport'!$3:$3,0),FALSE)</f>
        <v>0</v>
      </c>
      <c r="AL140" s="170">
        <f t="shared" si="30"/>
        <v>0</v>
      </c>
      <c r="AM140" s="170">
        <f>VLOOKUP(A140,Apport,MATCH($AM$4,'Jan 2020 Apport'!$3:$3,0),FALSE)</f>
        <v>0</v>
      </c>
      <c r="AN140" s="170">
        <f>VLOOKUP(A140,Apport,MATCH($AN$4,'Jan 2020 Apport'!$3:$3,0),FALSE)</f>
        <v>0</v>
      </c>
      <c r="AO140" s="170">
        <v>0</v>
      </c>
      <c r="AP140" s="170">
        <v>0</v>
      </c>
      <c r="AQ140" s="170">
        <v>0</v>
      </c>
      <c r="AR140" s="170">
        <v>0</v>
      </c>
    </row>
    <row r="141" spans="1:44">
      <c r="A141" s="2" t="s">
        <v>1259</v>
      </c>
      <c r="B141" s="2" t="s">
        <v>1260</v>
      </c>
      <c r="C141" s="2" t="s">
        <v>1411</v>
      </c>
      <c r="D141" s="171">
        <f t="shared" si="22"/>
        <v>0</v>
      </c>
      <c r="E141" s="67">
        <f>VLOOKUP(A141,Apport,MATCH($E$2,'Jan 2020 Apport'!$3:$3,0),FALSE)+VLOOKUP(A141,Apport,MATCH($E$3,'Jan 2020 Apport'!$3:$3,0),FALSE)+VLOOKUP(A141,Apport,MATCH($E$4,'Jan 2020 Apport'!$3:$3,0),FALSE)</f>
        <v>0</v>
      </c>
      <c r="F141" s="171">
        <f t="shared" si="23"/>
        <v>0</v>
      </c>
      <c r="G141" s="170">
        <f>VLOOKUP(A141,Apport,MATCH($G$3,'Jan 2020 Apport'!$3:$3,0),FALSE)+VLOOKUP(A141,Apport,MATCH($G$4,'Jan 2020 Apport'!$3:$3,0),FALSE)</f>
        <v>0</v>
      </c>
      <c r="H141" s="170">
        <f>VLOOKUP(A141,Apport,MATCH($H$4,'Jan 2020 Apport'!$3:$3,0),FALSE)</f>
        <v>0</v>
      </c>
      <c r="I141" s="170">
        <f t="shared" si="24"/>
        <v>0</v>
      </c>
      <c r="J141" s="170">
        <f>VLOOKUP(A141,Apport,MATCH($J$4,'Jan 2020 Apport'!$3:$3,0),FALSE)</f>
        <v>0</v>
      </c>
      <c r="K141" s="170">
        <f>VLOOKUP(A141,Apport,MATCH($K$4,'Jan 2020 Apport'!$3:$3,0),FALSE)</f>
        <v>0</v>
      </c>
      <c r="L141" s="170">
        <f t="shared" si="25"/>
        <v>0</v>
      </c>
      <c r="M141" s="170">
        <f>VLOOKUP(A141,Apport,MATCH($M$4,'Jan 2020 Apport'!$3:$3,0),FALSE)</f>
        <v>0</v>
      </c>
      <c r="N141" s="170">
        <f>VLOOKUP(A141,Apport,MATCH($N$4,'Jan 2020 Apport'!$3:$3,0),FALSE)</f>
        <v>0</v>
      </c>
      <c r="O141" s="170">
        <f>VLOOKUP(A141,Apport,MATCH($O$4,'Jan 2020 Apport'!$3:$3,0),FALSE)</f>
        <v>0</v>
      </c>
      <c r="P141" s="174">
        <f>VLOOKUP(A141,Apport,MATCH($P$4,'Jan 2020 Apport'!$3:$3,0),FALSE)</f>
        <v>0</v>
      </c>
      <c r="Q141" s="174">
        <f>VLOOKUP(A141,Apport,MATCH($Q$4,'Jan 2020 Apport'!$3:$3,0),FALSE)</f>
        <v>0</v>
      </c>
      <c r="R141">
        <f>VLOOKUP(A141,Apport,MATCH($R$4,'Jan 2020 Apport'!$3:$3,0),FALSE)</f>
        <v>0</v>
      </c>
      <c r="S141">
        <f>VLOOKUP(A141,Apport,MATCH($S$4,'Jan 2020 Apport'!$3:$3,0),FALSE)</f>
        <v>0</v>
      </c>
      <c r="T141">
        <f>VLOOKUP(A141,Apport,MATCH($T$4,'Jan 2020 Apport'!$3:$3,0),FALSE)</f>
        <v>0</v>
      </c>
      <c r="U141" s="185">
        <f>IFERROR(VLOOKUP(A141,Apport,MATCH($U$4,'Jan 2020 Apport'!$3:$3,0),FALSE)/R141,0)</f>
        <v>0</v>
      </c>
      <c r="V141" s="67">
        <f>IFERROR(((VLOOKUP(A141,Apport,MATCH($V$4,'Jan 2020 Apport'!$3:$3,0),FALSE)+VLOOKUP(A141,Apport,MATCH($V$3,'Jan 2020 Apport'!$3:$3,0),FALSE))/(S141+T141)),0)</f>
        <v>0</v>
      </c>
      <c r="W141" s="67">
        <f t="shared" si="26"/>
        <v>0</v>
      </c>
      <c r="X141">
        <f>IF(D141=0,0,VLOOKUP(A141,Apport,MATCH($X$4,'Jan 2020 Apport'!$3:$3,0),FALSE))</f>
        <v>0</v>
      </c>
      <c r="Y141">
        <f>IF(D141=0,0,VLOOKUP(A141,Apport,MATCH($Y$4,'Jan 2020 Apport'!$3:$3,0),FALSE))</f>
        <v>0</v>
      </c>
      <c r="Z141">
        <f>IF(D141=0,0,VLOOKUP(A141,Apport,MATCH($Z$4,'Jan 2020 Apport'!$3:$3,0),FALSE))</f>
        <v>0</v>
      </c>
      <c r="AA141" s="114">
        <f>(VLOOKUP(A141,Apport,MATCH($AA$4,'Jan 2020 Apport'!$3:$3,0),FALSE)+VLOOKUP(A141,Apport,MATCH($AA$3,'Jan 2020 Apport'!$3:$3,0),FALSE))*VLOOKUP(A141,Apport,MATCH($AA$2,'Jan 2020 Apport'!$3:$3,0),FALSE)</f>
        <v>0</v>
      </c>
      <c r="AB141" s="114">
        <f>VLOOKUP(A141,Apport,MATCH($AB$4,'Jan 2020 Apport'!$3:$3,0),FALSE)*VLOOKUP(A141,Apport,MATCH($AB$3,'Jan 2020 Apport'!$3:$3,0),FALSE)</f>
        <v>0</v>
      </c>
      <c r="AC141" s="114">
        <f>VLOOKUP(A141,Apport,MATCH($AC$4,'Jan 2020 Apport'!$3:$3,0),FALSE)</f>
        <v>0</v>
      </c>
      <c r="AD141" s="114">
        <f>VLOOKUP(A141,Apport,MATCH($AD$4,'Jan 2020 Apport'!$3:$3,0),FALSE)*VLOOKUP(A141,Apport,MATCH($AD$3,'Jan 2020 Apport'!$3:$3,0),FALSE)</f>
        <v>0</v>
      </c>
      <c r="AE141" s="114">
        <f>VLOOKUP(A141,Apport,MATCH($AE$4,'Jan 2020 Apport'!$3:$3,0),FALSE)</f>
        <v>0</v>
      </c>
      <c r="AF141" s="114">
        <f>VLOOKUP(A141,Apport,MATCH($AF$4,'Jan 2020 Apport'!$3:$3,0),FALSE)*VLOOKUP(A141,Apport,MATCH($AF$3,'Jan 2020 Apport'!$3:$3,0),FALSE)</f>
        <v>0</v>
      </c>
      <c r="AG141" s="114">
        <f t="shared" si="27"/>
        <v>0</v>
      </c>
      <c r="AH141" s="114">
        <f t="shared" si="28"/>
        <v>0</v>
      </c>
      <c r="AI141" s="114">
        <f t="shared" si="29"/>
        <v>0</v>
      </c>
      <c r="AJ141" s="3">
        <f>VLOOKUP(A141,Apport,MATCH($AJ$4,'Jan 2020 Apport'!$3:$3,0),FALSE)</f>
        <v>0</v>
      </c>
      <c r="AK141" s="3">
        <f>VLOOKUP(A141,Apport,MATCH($AK$4,'Jan 2020 Apport'!$3:$3,0),FALSE)</f>
        <v>0</v>
      </c>
      <c r="AL141" s="170">
        <f t="shared" si="30"/>
        <v>0</v>
      </c>
      <c r="AM141" s="170">
        <f>VLOOKUP(A141,Apport,MATCH($AM$4,'Jan 2020 Apport'!$3:$3,0),FALSE)</f>
        <v>0</v>
      </c>
      <c r="AN141" s="170">
        <f>VLOOKUP(A141,Apport,MATCH($AN$4,'Jan 2020 Apport'!$3:$3,0),FALSE)</f>
        <v>0</v>
      </c>
      <c r="AO141" s="170">
        <v>0</v>
      </c>
      <c r="AP141" s="170">
        <v>0</v>
      </c>
      <c r="AQ141" s="170">
        <v>0</v>
      </c>
      <c r="AR141" s="170">
        <v>0</v>
      </c>
    </row>
    <row r="142" spans="1:44">
      <c r="A142" s="2" t="s">
        <v>1261</v>
      </c>
      <c r="B142" s="2" t="s">
        <v>1262</v>
      </c>
      <c r="C142" s="2" t="s">
        <v>1411</v>
      </c>
      <c r="D142" s="171">
        <f t="shared" ref="D142:D205" si="31">VLOOKUP(A142,Apport,5,FALSE)</f>
        <v>0</v>
      </c>
      <c r="E142" s="67">
        <f>VLOOKUP(A142,Apport,MATCH($E$2,'Jan 2020 Apport'!$3:$3,0),FALSE)+VLOOKUP(A142,Apport,MATCH($E$3,'Jan 2020 Apport'!$3:$3,0),FALSE)+VLOOKUP(A142,Apport,MATCH($E$4,'Jan 2020 Apport'!$3:$3,0),FALSE)</f>
        <v>0</v>
      </c>
      <c r="F142" s="171">
        <f t="shared" ref="F142:F205" si="32">D142-E142</f>
        <v>0</v>
      </c>
      <c r="G142" s="170">
        <f>VLOOKUP(A142,Apport,MATCH($G$3,'Jan 2020 Apport'!$3:$3,0),FALSE)+VLOOKUP(A142,Apport,MATCH($G$4,'Jan 2020 Apport'!$3:$3,0),FALSE)</f>
        <v>0</v>
      </c>
      <c r="H142" s="170">
        <f>VLOOKUP(A142,Apport,MATCH($H$4,'Jan 2020 Apport'!$3:$3,0),FALSE)</f>
        <v>0</v>
      </c>
      <c r="I142" s="170">
        <f t="shared" ref="I142:I205" si="33">SUM(G142:H142)</f>
        <v>0</v>
      </c>
      <c r="J142" s="170">
        <f>VLOOKUP(A142,Apport,MATCH($J$4,'Jan 2020 Apport'!$3:$3,0),FALSE)</f>
        <v>0</v>
      </c>
      <c r="K142" s="170">
        <f>VLOOKUP(A142,Apport,MATCH($K$4,'Jan 2020 Apport'!$3:$3,0),FALSE)</f>
        <v>0</v>
      </c>
      <c r="L142" s="170">
        <f t="shared" ref="L142:L205" si="34">K142+J142</f>
        <v>0</v>
      </c>
      <c r="M142" s="170">
        <f>VLOOKUP(A142,Apport,MATCH($M$4,'Jan 2020 Apport'!$3:$3,0),FALSE)</f>
        <v>0</v>
      </c>
      <c r="N142" s="170">
        <f>VLOOKUP(A142,Apport,MATCH($N$4,'Jan 2020 Apport'!$3:$3,0),FALSE)</f>
        <v>0</v>
      </c>
      <c r="O142" s="170">
        <f>VLOOKUP(A142,Apport,MATCH($O$4,'Jan 2020 Apport'!$3:$3,0),FALSE)</f>
        <v>0</v>
      </c>
      <c r="P142" s="174">
        <f>VLOOKUP(A142,Apport,MATCH($P$4,'Jan 2020 Apport'!$3:$3,0),FALSE)</f>
        <v>0</v>
      </c>
      <c r="Q142" s="174">
        <f>VLOOKUP(A142,Apport,MATCH($Q$4,'Jan 2020 Apport'!$3:$3,0),FALSE)</f>
        <v>0</v>
      </c>
      <c r="R142">
        <f>VLOOKUP(A142,Apport,MATCH($R$4,'Jan 2020 Apport'!$3:$3,0),FALSE)</f>
        <v>0</v>
      </c>
      <c r="S142">
        <f>VLOOKUP(A142,Apport,MATCH($S$4,'Jan 2020 Apport'!$3:$3,0),FALSE)</f>
        <v>0</v>
      </c>
      <c r="T142">
        <f>VLOOKUP(A142,Apport,MATCH($T$4,'Jan 2020 Apport'!$3:$3,0),FALSE)</f>
        <v>0</v>
      </c>
      <c r="U142" s="185">
        <f>IFERROR(VLOOKUP(A142,Apport,MATCH($U$4,'Jan 2020 Apport'!$3:$3,0),FALSE)/R142,0)</f>
        <v>0</v>
      </c>
      <c r="V142" s="67">
        <f>IFERROR(((VLOOKUP(A142,Apport,MATCH($V$4,'Jan 2020 Apport'!$3:$3,0),FALSE)+VLOOKUP(A142,Apport,MATCH($V$3,'Jan 2020 Apport'!$3:$3,0),FALSE))/(S142+T142)),0)</f>
        <v>0</v>
      </c>
      <c r="W142" s="67">
        <f t="shared" si="26"/>
        <v>0</v>
      </c>
      <c r="X142">
        <f>IF(D142=0,0,VLOOKUP(A142,Apport,MATCH($X$4,'Jan 2020 Apport'!$3:$3,0),FALSE))</f>
        <v>0</v>
      </c>
      <c r="Y142">
        <f>IF(D142=0,0,VLOOKUP(A142,Apport,MATCH($Y$4,'Jan 2020 Apport'!$3:$3,0),FALSE))</f>
        <v>0</v>
      </c>
      <c r="Z142">
        <f>IF(D142=0,0,VLOOKUP(A142,Apport,MATCH($Z$4,'Jan 2020 Apport'!$3:$3,0),FALSE))</f>
        <v>0</v>
      </c>
      <c r="AA142" s="114">
        <f>(VLOOKUP(A142,Apport,MATCH($AA$4,'Jan 2020 Apport'!$3:$3,0),FALSE)+VLOOKUP(A142,Apport,MATCH($AA$3,'Jan 2020 Apport'!$3:$3,0),FALSE))*VLOOKUP(A142,Apport,MATCH($AA$2,'Jan 2020 Apport'!$3:$3,0),FALSE)</f>
        <v>0</v>
      </c>
      <c r="AB142" s="114">
        <f>VLOOKUP(A142,Apport,MATCH($AB$4,'Jan 2020 Apport'!$3:$3,0),FALSE)*VLOOKUP(A142,Apport,MATCH($AB$3,'Jan 2020 Apport'!$3:$3,0),FALSE)</f>
        <v>0</v>
      </c>
      <c r="AC142" s="114">
        <f>VLOOKUP(A142,Apport,MATCH($AC$4,'Jan 2020 Apport'!$3:$3,0),FALSE)</f>
        <v>0</v>
      </c>
      <c r="AD142" s="114">
        <f>VLOOKUP(A142,Apport,MATCH($AD$4,'Jan 2020 Apport'!$3:$3,0),FALSE)*VLOOKUP(A142,Apport,MATCH($AD$3,'Jan 2020 Apport'!$3:$3,0),FALSE)</f>
        <v>0</v>
      </c>
      <c r="AE142" s="114">
        <f>VLOOKUP(A142,Apport,MATCH($AE$4,'Jan 2020 Apport'!$3:$3,0),FALSE)</f>
        <v>0</v>
      </c>
      <c r="AF142" s="114">
        <f>VLOOKUP(A142,Apport,MATCH($AF$4,'Jan 2020 Apport'!$3:$3,0),FALSE)*VLOOKUP(A142,Apport,MATCH($AF$3,'Jan 2020 Apport'!$3:$3,0),FALSE)</f>
        <v>0</v>
      </c>
      <c r="AG142" s="114">
        <f t="shared" si="27"/>
        <v>0</v>
      </c>
      <c r="AH142" s="114">
        <f t="shared" si="28"/>
        <v>0</v>
      </c>
      <c r="AI142" s="114">
        <f t="shared" si="29"/>
        <v>0</v>
      </c>
      <c r="AJ142" s="3">
        <f>VLOOKUP(A142,Apport,MATCH($AJ$4,'Jan 2020 Apport'!$3:$3,0),FALSE)</f>
        <v>0</v>
      </c>
      <c r="AK142" s="3">
        <f>VLOOKUP(A142,Apport,MATCH($AK$4,'Jan 2020 Apport'!$3:$3,0),FALSE)</f>
        <v>0</v>
      </c>
      <c r="AL142" s="170">
        <f t="shared" si="30"/>
        <v>0</v>
      </c>
      <c r="AM142" s="170">
        <f>VLOOKUP(A142,Apport,MATCH($AM$4,'Jan 2020 Apport'!$3:$3,0),FALSE)</f>
        <v>0</v>
      </c>
      <c r="AN142" s="170">
        <f>VLOOKUP(A142,Apport,MATCH($AN$4,'Jan 2020 Apport'!$3:$3,0),FALSE)</f>
        <v>0</v>
      </c>
      <c r="AO142" s="170">
        <v>0</v>
      </c>
      <c r="AP142" s="170">
        <v>0</v>
      </c>
      <c r="AQ142" s="170">
        <v>0</v>
      </c>
      <c r="AR142" s="170">
        <v>0</v>
      </c>
    </row>
    <row r="143" spans="1:44">
      <c r="A143" s="2" t="s">
        <v>1263</v>
      </c>
      <c r="B143" s="2" t="s">
        <v>1264</v>
      </c>
      <c r="C143" s="2" t="s">
        <v>1411</v>
      </c>
      <c r="D143" s="171">
        <f t="shared" si="31"/>
        <v>0</v>
      </c>
      <c r="E143" s="67">
        <f>VLOOKUP(A143,Apport,MATCH($E$2,'Jan 2020 Apport'!$3:$3,0),FALSE)+VLOOKUP(A143,Apport,MATCH($E$3,'Jan 2020 Apport'!$3:$3,0),FALSE)+VLOOKUP(A143,Apport,MATCH($E$4,'Jan 2020 Apport'!$3:$3,0),FALSE)</f>
        <v>0</v>
      </c>
      <c r="F143" s="171">
        <f t="shared" si="32"/>
        <v>0</v>
      </c>
      <c r="G143" s="170">
        <f>VLOOKUP(A143,Apport,MATCH($G$3,'Jan 2020 Apport'!$3:$3,0),FALSE)+VLOOKUP(A143,Apport,MATCH($G$4,'Jan 2020 Apport'!$3:$3,0),FALSE)</f>
        <v>0</v>
      </c>
      <c r="H143" s="170">
        <f>VLOOKUP(A143,Apport,MATCH($H$4,'Jan 2020 Apport'!$3:$3,0),FALSE)</f>
        <v>0</v>
      </c>
      <c r="I143" s="170">
        <f t="shared" si="33"/>
        <v>0</v>
      </c>
      <c r="J143" s="170">
        <f>VLOOKUP(A143,Apport,MATCH($J$4,'Jan 2020 Apport'!$3:$3,0),FALSE)</f>
        <v>0</v>
      </c>
      <c r="K143" s="170">
        <f>VLOOKUP(A143,Apport,MATCH($K$4,'Jan 2020 Apport'!$3:$3,0),FALSE)</f>
        <v>0</v>
      </c>
      <c r="L143" s="170">
        <f t="shared" si="34"/>
        <v>0</v>
      </c>
      <c r="M143" s="170">
        <f>VLOOKUP(A143,Apport,MATCH($M$4,'Jan 2020 Apport'!$3:$3,0),FALSE)</f>
        <v>0</v>
      </c>
      <c r="N143" s="170">
        <f>VLOOKUP(A143,Apport,MATCH($N$4,'Jan 2020 Apport'!$3:$3,0),FALSE)</f>
        <v>0</v>
      </c>
      <c r="O143" s="170">
        <f>VLOOKUP(A143,Apport,MATCH($O$4,'Jan 2020 Apport'!$3:$3,0),FALSE)</f>
        <v>0</v>
      </c>
      <c r="P143" s="174">
        <f>VLOOKUP(A143,Apport,MATCH($P$4,'Jan 2020 Apport'!$3:$3,0),FALSE)</f>
        <v>0</v>
      </c>
      <c r="Q143" s="174">
        <f>VLOOKUP(A143,Apport,MATCH($Q$4,'Jan 2020 Apport'!$3:$3,0),FALSE)</f>
        <v>0</v>
      </c>
      <c r="R143">
        <f>VLOOKUP(A143,Apport,MATCH($R$4,'Jan 2020 Apport'!$3:$3,0),FALSE)</f>
        <v>0</v>
      </c>
      <c r="S143">
        <f>VLOOKUP(A143,Apport,MATCH($S$4,'Jan 2020 Apport'!$3:$3,0),FALSE)</f>
        <v>0</v>
      </c>
      <c r="T143">
        <f>VLOOKUP(A143,Apport,MATCH($T$4,'Jan 2020 Apport'!$3:$3,0),FALSE)</f>
        <v>0</v>
      </c>
      <c r="U143" s="185">
        <f>IFERROR(VLOOKUP(A143,Apport,MATCH($U$4,'Jan 2020 Apport'!$3:$3,0),FALSE)/R143,0)</f>
        <v>0</v>
      </c>
      <c r="V143" s="67">
        <f>IFERROR(((VLOOKUP(A143,Apport,MATCH($V$4,'Jan 2020 Apport'!$3:$3,0),FALSE)+VLOOKUP(A143,Apport,MATCH($V$3,'Jan 2020 Apport'!$3:$3,0),FALSE))/(S143+T143)),0)</f>
        <v>0</v>
      </c>
      <c r="W143" s="67">
        <f t="shared" si="26"/>
        <v>0</v>
      </c>
      <c r="X143">
        <f>IF(D143=0,0,VLOOKUP(A143,Apport,MATCH($X$4,'Jan 2020 Apport'!$3:$3,0),FALSE))</f>
        <v>0</v>
      </c>
      <c r="Y143">
        <f>IF(D143=0,0,VLOOKUP(A143,Apport,MATCH($Y$4,'Jan 2020 Apport'!$3:$3,0),FALSE))</f>
        <v>0</v>
      </c>
      <c r="Z143">
        <f>IF(D143=0,0,VLOOKUP(A143,Apport,MATCH($Z$4,'Jan 2020 Apport'!$3:$3,0),FALSE))</f>
        <v>0</v>
      </c>
      <c r="AA143" s="114">
        <f>(VLOOKUP(A143,Apport,MATCH($AA$4,'Jan 2020 Apport'!$3:$3,0),FALSE)+VLOOKUP(A143,Apport,MATCH($AA$3,'Jan 2020 Apport'!$3:$3,0),FALSE))*VLOOKUP(A143,Apport,MATCH($AA$2,'Jan 2020 Apport'!$3:$3,0),FALSE)</f>
        <v>0</v>
      </c>
      <c r="AB143" s="114">
        <f>VLOOKUP(A143,Apport,MATCH($AB$4,'Jan 2020 Apport'!$3:$3,0),FALSE)*VLOOKUP(A143,Apport,MATCH($AB$3,'Jan 2020 Apport'!$3:$3,0),FALSE)</f>
        <v>0</v>
      </c>
      <c r="AC143" s="114">
        <f>VLOOKUP(A143,Apport,MATCH($AC$4,'Jan 2020 Apport'!$3:$3,0),FALSE)</f>
        <v>0</v>
      </c>
      <c r="AD143" s="114">
        <f>VLOOKUP(A143,Apport,MATCH($AD$4,'Jan 2020 Apport'!$3:$3,0),FALSE)*VLOOKUP(A143,Apport,MATCH($AD$3,'Jan 2020 Apport'!$3:$3,0),FALSE)</f>
        <v>0</v>
      </c>
      <c r="AE143" s="114">
        <f>VLOOKUP(A143,Apport,MATCH($AE$4,'Jan 2020 Apport'!$3:$3,0),FALSE)</f>
        <v>0</v>
      </c>
      <c r="AF143" s="114">
        <f>VLOOKUP(A143,Apport,MATCH($AF$4,'Jan 2020 Apport'!$3:$3,0),FALSE)*VLOOKUP(A143,Apport,MATCH($AF$3,'Jan 2020 Apport'!$3:$3,0),FALSE)</f>
        <v>0</v>
      </c>
      <c r="AG143" s="114">
        <f t="shared" si="27"/>
        <v>0</v>
      </c>
      <c r="AH143" s="114">
        <f t="shared" si="28"/>
        <v>0</v>
      </c>
      <c r="AI143" s="114">
        <f t="shared" si="29"/>
        <v>0</v>
      </c>
      <c r="AJ143" s="3">
        <f>VLOOKUP(A143,Apport,MATCH($AJ$4,'Jan 2020 Apport'!$3:$3,0),FALSE)</f>
        <v>0</v>
      </c>
      <c r="AK143" s="3">
        <f>VLOOKUP(A143,Apport,MATCH($AK$4,'Jan 2020 Apport'!$3:$3,0),FALSE)</f>
        <v>0</v>
      </c>
      <c r="AL143" s="170">
        <f t="shared" si="30"/>
        <v>0</v>
      </c>
      <c r="AM143" s="170">
        <f>VLOOKUP(A143,Apport,MATCH($AM$4,'Jan 2020 Apport'!$3:$3,0),FALSE)</f>
        <v>0</v>
      </c>
      <c r="AN143" s="170">
        <f>VLOOKUP(A143,Apport,MATCH($AN$4,'Jan 2020 Apport'!$3:$3,0),FALSE)</f>
        <v>0</v>
      </c>
      <c r="AO143" s="170">
        <v>0</v>
      </c>
      <c r="AP143" s="170">
        <v>0</v>
      </c>
      <c r="AQ143" s="170">
        <v>0</v>
      </c>
      <c r="AR143" s="170">
        <v>0</v>
      </c>
    </row>
    <row r="144" spans="1:44">
      <c r="A144" s="2" t="s">
        <v>1265</v>
      </c>
      <c r="B144" s="2" t="s">
        <v>1266</v>
      </c>
      <c r="C144" s="2" t="s">
        <v>1411</v>
      </c>
      <c r="D144" s="171">
        <f t="shared" si="31"/>
        <v>0</v>
      </c>
      <c r="E144" s="67">
        <f>VLOOKUP(A144,Apport,MATCH($E$2,'Jan 2020 Apport'!$3:$3,0),FALSE)+VLOOKUP(A144,Apport,MATCH($E$3,'Jan 2020 Apport'!$3:$3,0),FALSE)+VLOOKUP(A144,Apport,MATCH($E$4,'Jan 2020 Apport'!$3:$3,0),FALSE)</f>
        <v>0</v>
      </c>
      <c r="F144" s="171">
        <f t="shared" si="32"/>
        <v>0</v>
      </c>
      <c r="G144" s="170">
        <f>VLOOKUP(A144,Apport,MATCH($G$3,'Jan 2020 Apport'!$3:$3,0),FALSE)+VLOOKUP(A144,Apport,MATCH($G$4,'Jan 2020 Apport'!$3:$3,0),FALSE)</f>
        <v>0</v>
      </c>
      <c r="H144" s="170">
        <f>VLOOKUP(A144,Apport,MATCH($H$4,'Jan 2020 Apport'!$3:$3,0),FALSE)</f>
        <v>0</v>
      </c>
      <c r="I144" s="170">
        <f t="shared" si="33"/>
        <v>0</v>
      </c>
      <c r="J144" s="170">
        <f>VLOOKUP(A144,Apport,MATCH($J$4,'Jan 2020 Apport'!$3:$3,0),FALSE)</f>
        <v>0</v>
      </c>
      <c r="K144" s="170">
        <f>VLOOKUP(A144,Apport,MATCH($K$4,'Jan 2020 Apport'!$3:$3,0),FALSE)</f>
        <v>0</v>
      </c>
      <c r="L144" s="170">
        <f t="shared" si="34"/>
        <v>0</v>
      </c>
      <c r="M144" s="170">
        <f>VLOOKUP(A144,Apport,MATCH($M$4,'Jan 2020 Apport'!$3:$3,0),FALSE)</f>
        <v>0</v>
      </c>
      <c r="N144" s="170">
        <f>VLOOKUP(A144,Apport,MATCH($N$4,'Jan 2020 Apport'!$3:$3,0),FALSE)</f>
        <v>0</v>
      </c>
      <c r="O144" s="170">
        <f>VLOOKUP(A144,Apport,MATCH($O$4,'Jan 2020 Apport'!$3:$3,0),FALSE)</f>
        <v>0</v>
      </c>
      <c r="P144" s="174">
        <f>VLOOKUP(A144,Apport,MATCH($P$4,'Jan 2020 Apport'!$3:$3,0),FALSE)</f>
        <v>0</v>
      </c>
      <c r="Q144" s="174">
        <f>VLOOKUP(A144,Apport,MATCH($Q$4,'Jan 2020 Apport'!$3:$3,0),FALSE)</f>
        <v>0</v>
      </c>
      <c r="R144">
        <f>VLOOKUP(A144,Apport,MATCH($R$4,'Jan 2020 Apport'!$3:$3,0),FALSE)</f>
        <v>0</v>
      </c>
      <c r="S144">
        <f>VLOOKUP(A144,Apport,MATCH($S$4,'Jan 2020 Apport'!$3:$3,0),FALSE)</f>
        <v>0</v>
      </c>
      <c r="T144">
        <f>VLOOKUP(A144,Apport,MATCH($T$4,'Jan 2020 Apport'!$3:$3,0),FALSE)</f>
        <v>0</v>
      </c>
      <c r="U144" s="185">
        <f>IFERROR(VLOOKUP(A144,Apport,MATCH($U$4,'Jan 2020 Apport'!$3:$3,0),FALSE)/R144,0)</f>
        <v>0</v>
      </c>
      <c r="V144" s="67">
        <f>IFERROR(((VLOOKUP(A144,Apport,MATCH($V$4,'Jan 2020 Apport'!$3:$3,0),FALSE)+VLOOKUP(A144,Apport,MATCH($V$3,'Jan 2020 Apport'!$3:$3,0),FALSE))/(S144+T144)),0)</f>
        <v>0</v>
      </c>
      <c r="W144" s="67">
        <f t="shared" si="26"/>
        <v>0</v>
      </c>
      <c r="X144">
        <f>IF(D144=0,0,VLOOKUP(A144,Apport,MATCH($X$4,'Jan 2020 Apport'!$3:$3,0),FALSE))</f>
        <v>0</v>
      </c>
      <c r="Y144">
        <f>IF(D144=0,0,VLOOKUP(A144,Apport,MATCH($Y$4,'Jan 2020 Apport'!$3:$3,0),FALSE))</f>
        <v>0</v>
      </c>
      <c r="Z144">
        <f>IF(D144=0,0,VLOOKUP(A144,Apport,MATCH($Z$4,'Jan 2020 Apport'!$3:$3,0),FALSE))</f>
        <v>0</v>
      </c>
      <c r="AA144" s="114">
        <f>(VLOOKUP(A144,Apport,MATCH($AA$4,'Jan 2020 Apport'!$3:$3,0),FALSE)+VLOOKUP(A144,Apport,MATCH($AA$3,'Jan 2020 Apport'!$3:$3,0),FALSE))*VLOOKUP(A144,Apport,MATCH($AA$2,'Jan 2020 Apport'!$3:$3,0),FALSE)</f>
        <v>0</v>
      </c>
      <c r="AB144" s="114">
        <f>VLOOKUP(A144,Apport,MATCH($AB$4,'Jan 2020 Apport'!$3:$3,0),FALSE)*VLOOKUP(A144,Apport,MATCH($AB$3,'Jan 2020 Apport'!$3:$3,0),FALSE)</f>
        <v>0</v>
      </c>
      <c r="AC144" s="114">
        <f>VLOOKUP(A144,Apport,MATCH($AC$4,'Jan 2020 Apport'!$3:$3,0),FALSE)</f>
        <v>0</v>
      </c>
      <c r="AD144" s="114">
        <f>VLOOKUP(A144,Apport,MATCH($AD$4,'Jan 2020 Apport'!$3:$3,0),FALSE)*VLOOKUP(A144,Apport,MATCH($AD$3,'Jan 2020 Apport'!$3:$3,0),FALSE)</f>
        <v>0</v>
      </c>
      <c r="AE144" s="114">
        <f>VLOOKUP(A144,Apport,MATCH($AE$4,'Jan 2020 Apport'!$3:$3,0),FALSE)</f>
        <v>0</v>
      </c>
      <c r="AF144" s="114">
        <f>VLOOKUP(A144,Apport,MATCH($AF$4,'Jan 2020 Apport'!$3:$3,0),FALSE)*VLOOKUP(A144,Apport,MATCH($AF$3,'Jan 2020 Apport'!$3:$3,0),FALSE)</f>
        <v>0</v>
      </c>
      <c r="AG144" s="114">
        <f t="shared" si="27"/>
        <v>0</v>
      </c>
      <c r="AH144" s="114">
        <f t="shared" si="28"/>
        <v>0</v>
      </c>
      <c r="AI144" s="114">
        <f t="shared" si="29"/>
        <v>0</v>
      </c>
      <c r="AJ144" s="3">
        <f>VLOOKUP(A144,Apport,MATCH($AJ$4,'Jan 2020 Apport'!$3:$3,0),FALSE)</f>
        <v>0</v>
      </c>
      <c r="AK144" s="3">
        <f>VLOOKUP(A144,Apport,MATCH($AK$4,'Jan 2020 Apport'!$3:$3,0),FALSE)</f>
        <v>0</v>
      </c>
      <c r="AL144" s="170">
        <f t="shared" si="30"/>
        <v>0</v>
      </c>
      <c r="AM144" s="170">
        <f>VLOOKUP(A144,Apport,MATCH($AM$4,'Jan 2020 Apport'!$3:$3,0),FALSE)</f>
        <v>0</v>
      </c>
      <c r="AN144" s="170">
        <f>VLOOKUP(A144,Apport,MATCH($AN$4,'Jan 2020 Apport'!$3:$3,0),FALSE)</f>
        <v>0</v>
      </c>
      <c r="AO144" s="170">
        <v>0</v>
      </c>
      <c r="AP144" s="170">
        <v>0</v>
      </c>
      <c r="AQ144" s="170">
        <v>0</v>
      </c>
      <c r="AR144" s="170">
        <v>0</v>
      </c>
    </row>
    <row r="145" spans="1:44">
      <c r="A145" s="2" t="s">
        <v>1267</v>
      </c>
      <c r="B145" s="2" t="s">
        <v>1268</v>
      </c>
      <c r="C145" s="2" t="s">
        <v>1411</v>
      </c>
      <c r="D145" s="171">
        <f t="shared" si="31"/>
        <v>0</v>
      </c>
      <c r="E145" s="67">
        <f>VLOOKUP(A145,Apport,MATCH($E$2,'Jan 2020 Apport'!$3:$3,0),FALSE)+VLOOKUP(A145,Apport,MATCH($E$3,'Jan 2020 Apport'!$3:$3,0),FALSE)+VLOOKUP(A145,Apport,MATCH($E$4,'Jan 2020 Apport'!$3:$3,0),FALSE)</f>
        <v>0</v>
      </c>
      <c r="F145" s="171">
        <f t="shared" si="32"/>
        <v>0</v>
      </c>
      <c r="G145" s="170">
        <f>VLOOKUP(A145,Apport,MATCH($G$3,'Jan 2020 Apport'!$3:$3,0),FALSE)+VLOOKUP(A145,Apport,MATCH($G$4,'Jan 2020 Apport'!$3:$3,0),FALSE)</f>
        <v>0</v>
      </c>
      <c r="H145" s="170">
        <f>VLOOKUP(A145,Apport,MATCH($H$4,'Jan 2020 Apport'!$3:$3,0),FALSE)</f>
        <v>0</v>
      </c>
      <c r="I145" s="170">
        <f t="shared" si="33"/>
        <v>0</v>
      </c>
      <c r="J145" s="170">
        <f>VLOOKUP(A145,Apport,MATCH($J$4,'Jan 2020 Apport'!$3:$3,0),FALSE)</f>
        <v>0</v>
      </c>
      <c r="K145" s="170">
        <f>VLOOKUP(A145,Apport,MATCH($K$4,'Jan 2020 Apport'!$3:$3,0),FALSE)</f>
        <v>0</v>
      </c>
      <c r="L145" s="170">
        <f t="shared" si="34"/>
        <v>0</v>
      </c>
      <c r="M145" s="170">
        <f>VLOOKUP(A145,Apport,MATCH($M$4,'Jan 2020 Apport'!$3:$3,0),FALSE)</f>
        <v>0</v>
      </c>
      <c r="N145" s="170">
        <f>VLOOKUP(A145,Apport,MATCH($N$4,'Jan 2020 Apport'!$3:$3,0),FALSE)</f>
        <v>0</v>
      </c>
      <c r="O145" s="170">
        <f>VLOOKUP(A145,Apport,MATCH($O$4,'Jan 2020 Apport'!$3:$3,0),FALSE)</f>
        <v>0</v>
      </c>
      <c r="P145" s="174">
        <f>VLOOKUP(A145,Apport,MATCH($P$4,'Jan 2020 Apport'!$3:$3,0),FALSE)</f>
        <v>0</v>
      </c>
      <c r="Q145" s="174">
        <f>VLOOKUP(A145,Apport,MATCH($Q$4,'Jan 2020 Apport'!$3:$3,0),FALSE)</f>
        <v>0</v>
      </c>
      <c r="R145">
        <f>VLOOKUP(A145,Apport,MATCH($R$4,'Jan 2020 Apport'!$3:$3,0),FALSE)</f>
        <v>0</v>
      </c>
      <c r="S145">
        <f>VLOOKUP(A145,Apport,MATCH($S$4,'Jan 2020 Apport'!$3:$3,0),FALSE)</f>
        <v>0</v>
      </c>
      <c r="T145">
        <f>VLOOKUP(A145,Apport,MATCH($T$4,'Jan 2020 Apport'!$3:$3,0),FALSE)</f>
        <v>0</v>
      </c>
      <c r="U145" s="185">
        <f>IFERROR(VLOOKUP(A145,Apport,MATCH($U$4,'Jan 2020 Apport'!$3:$3,0),FALSE)/R145,0)</f>
        <v>0</v>
      </c>
      <c r="V145" s="67">
        <f>IFERROR(((VLOOKUP(A145,Apport,MATCH($V$4,'Jan 2020 Apport'!$3:$3,0),FALSE)+VLOOKUP(A145,Apport,MATCH($V$3,'Jan 2020 Apport'!$3:$3,0),FALSE))/(S145+T145)),0)</f>
        <v>0</v>
      </c>
      <c r="W145" s="67">
        <f t="shared" si="26"/>
        <v>0</v>
      </c>
      <c r="X145">
        <f>IF(D145=0,0,VLOOKUP(A145,Apport,MATCH($X$4,'Jan 2020 Apport'!$3:$3,0),FALSE))</f>
        <v>0</v>
      </c>
      <c r="Y145">
        <f>IF(D145=0,0,VLOOKUP(A145,Apport,MATCH($Y$4,'Jan 2020 Apport'!$3:$3,0),FALSE))</f>
        <v>0</v>
      </c>
      <c r="Z145">
        <f>IF(D145=0,0,VLOOKUP(A145,Apport,MATCH($Z$4,'Jan 2020 Apport'!$3:$3,0),FALSE))</f>
        <v>0</v>
      </c>
      <c r="AA145" s="114">
        <f>(VLOOKUP(A145,Apport,MATCH($AA$4,'Jan 2020 Apport'!$3:$3,0),FALSE)+VLOOKUP(A145,Apport,MATCH($AA$3,'Jan 2020 Apport'!$3:$3,0),FALSE))*VLOOKUP(A145,Apport,MATCH($AA$2,'Jan 2020 Apport'!$3:$3,0),FALSE)</f>
        <v>0</v>
      </c>
      <c r="AB145" s="114">
        <f>VLOOKUP(A145,Apport,MATCH($AB$4,'Jan 2020 Apport'!$3:$3,0),FALSE)*VLOOKUP(A145,Apport,MATCH($AB$3,'Jan 2020 Apport'!$3:$3,0),FALSE)</f>
        <v>0</v>
      </c>
      <c r="AC145" s="114">
        <f>VLOOKUP(A145,Apport,MATCH($AC$4,'Jan 2020 Apport'!$3:$3,0),FALSE)</f>
        <v>0</v>
      </c>
      <c r="AD145" s="114">
        <f>VLOOKUP(A145,Apport,MATCH($AD$4,'Jan 2020 Apport'!$3:$3,0),FALSE)*VLOOKUP(A145,Apport,MATCH($AD$3,'Jan 2020 Apport'!$3:$3,0),FALSE)</f>
        <v>0</v>
      </c>
      <c r="AE145" s="114">
        <f>VLOOKUP(A145,Apport,MATCH($AE$4,'Jan 2020 Apport'!$3:$3,0),FALSE)</f>
        <v>0</v>
      </c>
      <c r="AF145" s="114">
        <f>VLOOKUP(A145,Apport,MATCH($AF$4,'Jan 2020 Apport'!$3:$3,0),FALSE)*VLOOKUP(A145,Apport,MATCH($AF$3,'Jan 2020 Apport'!$3:$3,0),FALSE)</f>
        <v>0</v>
      </c>
      <c r="AG145" s="114">
        <f t="shared" si="27"/>
        <v>0</v>
      </c>
      <c r="AH145" s="114">
        <f t="shared" si="28"/>
        <v>0</v>
      </c>
      <c r="AI145" s="114">
        <f t="shared" si="29"/>
        <v>0</v>
      </c>
      <c r="AJ145" s="3">
        <f>VLOOKUP(A145,Apport,MATCH($AJ$4,'Jan 2020 Apport'!$3:$3,0),FALSE)</f>
        <v>0</v>
      </c>
      <c r="AK145" s="3">
        <f>VLOOKUP(A145,Apport,MATCH($AK$4,'Jan 2020 Apport'!$3:$3,0),FALSE)</f>
        <v>0</v>
      </c>
      <c r="AL145" s="170">
        <f t="shared" si="30"/>
        <v>0</v>
      </c>
      <c r="AM145" s="170">
        <f>VLOOKUP(A145,Apport,MATCH($AM$4,'Jan 2020 Apport'!$3:$3,0),FALSE)</f>
        <v>0</v>
      </c>
      <c r="AN145" s="170">
        <f>VLOOKUP(A145,Apport,MATCH($AN$4,'Jan 2020 Apport'!$3:$3,0),FALSE)</f>
        <v>0</v>
      </c>
      <c r="AO145" s="170">
        <v>0</v>
      </c>
      <c r="AP145" s="170">
        <v>0</v>
      </c>
      <c r="AQ145" s="170">
        <v>0</v>
      </c>
      <c r="AR145" s="170">
        <v>0</v>
      </c>
    </row>
    <row r="146" spans="1:44">
      <c r="A146" s="2" t="s">
        <v>229</v>
      </c>
      <c r="B146" s="2" t="s">
        <v>230</v>
      </c>
      <c r="C146" s="2" t="s">
        <v>1411</v>
      </c>
      <c r="D146" s="171">
        <f t="shared" si="31"/>
        <v>47572535.630000003</v>
      </c>
      <c r="E146" s="67">
        <f>VLOOKUP(A146,Apport,MATCH($E$2,'Jan 2020 Apport'!$3:$3,0),FALSE)+VLOOKUP(A146,Apport,MATCH($E$3,'Jan 2020 Apport'!$3:$3,0),FALSE)+VLOOKUP(A146,Apport,MATCH($E$4,'Jan 2020 Apport'!$3:$3,0),FALSE)</f>
        <v>6242019.6900000004</v>
      </c>
      <c r="F146" s="171">
        <f t="shared" si="32"/>
        <v>41330515.940000005</v>
      </c>
      <c r="G146" s="170">
        <f>VLOOKUP(A146,Apport,MATCH($G$3,'Jan 2020 Apport'!$3:$3,0),FALSE)+VLOOKUP(A146,Apport,MATCH($G$4,'Jan 2020 Apport'!$3:$3,0),FALSE)</f>
        <v>7361404.4699999997</v>
      </c>
      <c r="H146" s="170">
        <f>VLOOKUP(A146,Apport,MATCH($H$4,'Jan 2020 Apport'!$3:$3,0),FALSE)</f>
        <v>760217.05</v>
      </c>
      <c r="I146" s="170">
        <f t="shared" si="33"/>
        <v>8121621.5199999996</v>
      </c>
      <c r="J146" s="170">
        <f>VLOOKUP(A146,Apport,MATCH($J$4,'Jan 2020 Apport'!$3:$3,0),FALSE)</f>
        <v>1973577.4839468438</v>
      </c>
      <c r="K146" s="170">
        <f>VLOOKUP(A146,Apport,MATCH($K$4,'Jan 2020 Apport'!$3:$3,0),FALSE)</f>
        <v>236406.18</v>
      </c>
      <c r="L146" s="170">
        <f t="shared" si="34"/>
        <v>2209983.6639468437</v>
      </c>
      <c r="M146" s="170">
        <f>VLOOKUP(A146,Apport,MATCH($M$4,'Jan 2020 Apport'!$3:$3,0),FALSE)</f>
        <v>2239274.41</v>
      </c>
      <c r="N146" s="170">
        <f>VLOOKUP(A146,Apport,MATCH($N$4,'Jan 2020 Apport'!$3:$3,0),FALSE)</f>
        <v>738257.51</v>
      </c>
      <c r="O146" s="170">
        <f>VLOOKUP(A146,Apport,MATCH($O$4,'Jan 2020 Apport'!$3:$3,0),FALSE)</f>
        <v>157165.29999999999</v>
      </c>
      <c r="P146" s="174">
        <f>VLOOKUP(A146,Apport,MATCH($P$4,'Jan 2020 Apport'!$3:$3,0),FALSE)</f>
        <v>1237468.8799999999</v>
      </c>
      <c r="Q146" s="174">
        <f>VLOOKUP(A146,Apport,MATCH($Q$4,'Jan 2020 Apport'!$3:$3,0),FALSE)</f>
        <v>7702262.9252000004</v>
      </c>
      <c r="R146">
        <f>VLOOKUP(A146,Apport,MATCH($R$4,'Jan 2020 Apport'!$3:$3,0),FALSE)</f>
        <v>220</v>
      </c>
      <c r="S146">
        <f>VLOOKUP(A146,Apport,MATCH($S$4,'Jan 2020 Apport'!$3:$3,0),FALSE)</f>
        <v>103</v>
      </c>
      <c r="T146">
        <f>VLOOKUP(A146,Apport,MATCH($T$4,'Jan 2020 Apport'!$3:$3,0),FALSE)</f>
        <v>293</v>
      </c>
      <c r="U146" s="185">
        <f>IFERROR(VLOOKUP(A146,Apport,MATCH($U$4,'Jan 2020 Apport'!$3:$3,0),FALSE)/R146,0)</f>
        <v>10777.306636363635</v>
      </c>
      <c r="V146" s="67">
        <f>IFERROR(((VLOOKUP(A146,Apport,MATCH($V$4,'Jan 2020 Apport'!$3:$3,0),FALSE)+VLOOKUP(A146,Apport,MATCH($V$3,'Jan 2020 Apport'!$3:$3,0),FALSE))/(S146+T146)),0)</f>
        <v>9775.2834090909109</v>
      </c>
      <c r="W146" s="67">
        <f t="shared" si="26"/>
        <v>9082.9344268958121</v>
      </c>
      <c r="X146">
        <f>IF(D146=0,0,VLOOKUP(A146,Apport,MATCH($X$4,'Jan 2020 Apport'!$3:$3,0),FALSE))</f>
        <v>4.8578999999999997E-2</v>
      </c>
      <c r="Y146">
        <f>IF(D146=0,0,VLOOKUP(A146,Apport,MATCH($Y$4,'Jan 2020 Apport'!$3:$3,0),FALSE))</f>
        <v>4.0270000000000002E-3</v>
      </c>
      <c r="Z146">
        <f>IF(D146=0,0,VLOOKUP(A146,Apport,MATCH($Z$4,'Jan 2020 Apport'!$3:$3,0),FALSE))</f>
        <v>1.7100000000000001E-2</v>
      </c>
      <c r="AA146" s="114">
        <f>(VLOOKUP(A146,Apport,MATCH($AA$4,'Jan 2020 Apport'!$3:$3,0),FALSE)+VLOOKUP(A146,Apport,MATCH($AA$3,'Jan 2020 Apport'!$3:$3,0),FALSE))*VLOOKUP(A146,Apport,MATCH($AA$2,'Jan 2020 Apport'!$3:$3,0),FALSE)</f>
        <v>76954.938999999998</v>
      </c>
      <c r="AB146" s="114">
        <f>VLOOKUP(A146,Apport,MATCH($AB$4,'Jan 2020 Apport'!$3:$3,0),FALSE)*VLOOKUP(A146,Apport,MATCH($AB$3,'Jan 2020 Apport'!$3:$3,0),FALSE)</f>
        <v>78493.599999999991</v>
      </c>
      <c r="AC146" s="114">
        <f>VLOOKUP(A146,Apport,MATCH($AC$4,'Jan 2020 Apport'!$3:$3,0),FALSE)</f>
        <v>96805</v>
      </c>
      <c r="AD146" s="114">
        <f>VLOOKUP(A146,Apport,MATCH($AD$4,'Jan 2020 Apport'!$3:$3,0),FALSE)*VLOOKUP(A146,Apport,MATCH($AD$3,'Jan 2020 Apport'!$3:$3,0),FALSE)</f>
        <v>116514.37999999999</v>
      </c>
      <c r="AE146" s="114">
        <f>VLOOKUP(A146,Apport,MATCH($AE$4,'Jan 2020 Apport'!$3:$3,0),FALSE)</f>
        <v>46784.33</v>
      </c>
      <c r="AF146" s="114">
        <f>VLOOKUP(A146,Apport,MATCH($AF$4,'Jan 2020 Apport'!$3:$3,0),FALSE)*VLOOKUP(A146,Apport,MATCH($AF$3,'Jan 2020 Apport'!$3:$3,0),FALSE)</f>
        <v>56309.599999999999</v>
      </c>
      <c r="AG146" s="114">
        <f t="shared" si="27"/>
        <v>111792.02936959999</v>
      </c>
      <c r="AH146" s="114">
        <f t="shared" si="28"/>
        <v>158745.46240799996</v>
      </c>
      <c r="AI146" s="114">
        <f t="shared" si="29"/>
        <v>90182.541230000003</v>
      </c>
      <c r="AJ146" s="3">
        <f>VLOOKUP(A146,Apport,MATCH($AJ$4,'Jan 2020 Apport'!$3:$3,0),FALSE)</f>
        <v>5506033.1699999999</v>
      </c>
      <c r="AK146" s="3">
        <f>VLOOKUP(A146,Apport,MATCH($AK$4,'Jan 2020 Apport'!$3:$3,0),FALSE)</f>
        <v>102.532</v>
      </c>
      <c r="AL146" s="170">
        <f t="shared" si="30"/>
        <v>62203454.563946843</v>
      </c>
      <c r="AM146" s="170">
        <f>VLOOKUP(A146,Apport,MATCH($AM$4,'Jan 2020 Apport'!$3:$3,0),FALSE)</f>
        <v>1401022.71</v>
      </c>
      <c r="AN146" s="170">
        <f>VLOOKUP(A146,Apport,MATCH($AN$4,'Jan 2020 Apport'!$3:$3,0),FALSE)</f>
        <v>241316.59</v>
      </c>
      <c r="AO146" s="170">
        <v>35428.400000000001</v>
      </c>
      <c r="AP146" s="170">
        <v>7253.68</v>
      </c>
      <c r="AQ146" s="170">
        <v>1531.73</v>
      </c>
      <c r="AR146" s="170">
        <v>51700.5</v>
      </c>
    </row>
    <row r="147" spans="1:44">
      <c r="A147" s="2" t="s">
        <v>231</v>
      </c>
      <c r="B147" s="2" t="s">
        <v>232</v>
      </c>
      <c r="C147" s="2" t="s">
        <v>1411</v>
      </c>
      <c r="D147" s="171">
        <f t="shared" si="31"/>
        <v>34768977.229999997</v>
      </c>
      <c r="E147" s="67">
        <f>VLOOKUP(A147,Apport,MATCH($E$2,'Jan 2020 Apport'!$3:$3,0),FALSE)+VLOOKUP(A147,Apport,MATCH($E$3,'Jan 2020 Apport'!$3:$3,0),FALSE)+VLOOKUP(A147,Apport,MATCH($E$4,'Jan 2020 Apport'!$3:$3,0),FALSE)</f>
        <v>3323522.54</v>
      </c>
      <c r="F147" s="171">
        <f t="shared" si="32"/>
        <v>31445454.689999998</v>
      </c>
      <c r="G147" s="170">
        <f>VLOOKUP(A147,Apport,MATCH($G$3,'Jan 2020 Apport'!$3:$3,0),FALSE)+VLOOKUP(A147,Apport,MATCH($G$4,'Jan 2020 Apport'!$3:$3,0),FALSE)</f>
        <v>4133387.86</v>
      </c>
      <c r="H147" s="170">
        <f>VLOOKUP(A147,Apport,MATCH($H$4,'Jan 2020 Apport'!$3:$3,0),FALSE)</f>
        <v>118536.45</v>
      </c>
      <c r="I147" s="170">
        <f t="shared" si="33"/>
        <v>4251924.3099999996</v>
      </c>
      <c r="J147" s="170">
        <f>VLOOKUP(A147,Apport,MATCH($J$4,'Jan 2020 Apport'!$3:$3,0),FALSE)</f>
        <v>1442193.3116143525</v>
      </c>
      <c r="K147" s="170">
        <f>VLOOKUP(A147,Apport,MATCH($K$4,'Jan 2020 Apport'!$3:$3,0),FALSE)</f>
        <v>82671.25</v>
      </c>
      <c r="L147" s="170">
        <f t="shared" si="34"/>
        <v>1524864.5616143525</v>
      </c>
      <c r="M147" s="170">
        <f>VLOOKUP(A147,Apport,MATCH($M$4,'Jan 2020 Apport'!$3:$3,0),FALSE)</f>
        <v>167319.24</v>
      </c>
      <c r="N147" s="170">
        <f>VLOOKUP(A147,Apport,MATCH($N$4,'Jan 2020 Apport'!$3:$3,0),FALSE)</f>
        <v>0</v>
      </c>
      <c r="O147" s="170">
        <f>VLOOKUP(A147,Apport,MATCH($O$4,'Jan 2020 Apport'!$3:$3,0),FALSE)</f>
        <v>116659.92</v>
      </c>
      <c r="P147" s="174">
        <f>VLOOKUP(A147,Apport,MATCH($P$4,'Jan 2020 Apport'!$3:$3,0),FALSE)</f>
        <v>0</v>
      </c>
      <c r="Q147" s="174">
        <f>VLOOKUP(A147,Apport,MATCH($Q$4,'Jan 2020 Apport'!$3:$3,0),FALSE)</f>
        <v>9616862.1721979994</v>
      </c>
      <c r="R147">
        <f>VLOOKUP(A147,Apport,MATCH($R$4,'Jan 2020 Apport'!$3:$3,0),FALSE)</f>
        <v>0</v>
      </c>
      <c r="S147">
        <f>VLOOKUP(A147,Apport,MATCH($S$4,'Jan 2020 Apport'!$3:$3,0),FALSE)</f>
        <v>90</v>
      </c>
      <c r="T147">
        <f>VLOOKUP(A147,Apport,MATCH($T$4,'Jan 2020 Apport'!$3:$3,0),FALSE)</f>
        <v>250</v>
      </c>
      <c r="U147" s="185">
        <f>IFERROR(VLOOKUP(A147,Apport,MATCH($U$4,'Jan 2020 Apport'!$3:$3,0),FALSE)/R147,0)</f>
        <v>0</v>
      </c>
      <c r="V147" s="67">
        <f>IFERROR(((VLOOKUP(A147,Apport,MATCH($V$4,'Jan 2020 Apport'!$3:$3,0),FALSE)+VLOOKUP(A147,Apport,MATCH($V$3,'Jan 2020 Apport'!$3:$3,0),FALSE))/(S147+T147)),0)</f>
        <v>9775.066294117647</v>
      </c>
      <c r="W147" s="67">
        <f t="shared" si="26"/>
        <v>9082.9344268958121</v>
      </c>
      <c r="X147">
        <f>IF(D147=0,0,VLOOKUP(A147,Apport,MATCH($X$4,'Jan 2020 Apport'!$3:$3,0),FALSE))</f>
        <v>4.8578999999999997E-2</v>
      </c>
      <c r="Y147">
        <f>IF(D147=0,0,VLOOKUP(A147,Apport,MATCH($Y$4,'Jan 2020 Apport'!$3:$3,0),FALSE))</f>
        <v>4.0270000000000002E-3</v>
      </c>
      <c r="Z147">
        <f>IF(D147=0,0,VLOOKUP(A147,Apport,MATCH($Z$4,'Jan 2020 Apport'!$3:$3,0),FALSE))</f>
        <v>1.7100000000000001E-2</v>
      </c>
      <c r="AA147" s="114">
        <f>(VLOOKUP(A147,Apport,MATCH($AA$4,'Jan 2020 Apport'!$3:$3,0),FALSE)+VLOOKUP(A147,Apport,MATCH($AA$3,'Jan 2020 Apport'!$3:$3,0),FALSE))*VLOOKUP(A147,Apport,MATCH($AA$2,'Jan 2020 Apport'!$3:$3,0),FALSE)</f>
        <v>76954.938999999998</v>
      </c>
      <c r="AB147" s="114">
        <f>VLOOKUP(A147,Apport,MATCH($AB$4,'Jan 2020 Apport'!$3:$3,0),FALSE)*VLOOKUP(A147,Apport,MATCH($AB$3,'Jan 2020 Apport'!$3:$3,0),FALSE)</f>
        <v>78493.599999999991</v>
      </c>
      <c r="AC147" s="114">
        <f>VLOOKUP(A147,Apport,MATCH($AC$4,'Jan 2020 Apport'!$3:$3,0),FALSE)</f>
        <v>96805</v>
      </c>
      <c r="AD147" s="114">
        <f>VLOOKUP(A147,Apport,MATCH($AD$4,'Jan 2020 Apport'!$3:$3,0),FALSE)*VLOOKUP(A147,Apport,MATCH($AD$3,'Jan 2020 Apport'!$3:$3,0),FALSE)</f>
        <v>116514.37999999999</v>
      </c>
      <c r="AE147" s="114">
        <f>VLOOKUP(A147,Apport,MATCH($AE$4,'Jan 2020 Apport'!$3:$3,0),FALSE)</f>
        <v>46784.33</v>
      </c>
      <c r="AF147" s="114">
        <f>VLOOKUP(A147,Apport,MATCH($AF$4,'Jan 2020 Apport'!$3:$3,0),FALSE)*VLOOKUP(A147,Apport,MATCH($AF$3,'Jan 2020 Apport'!$3:$3,0),FALSE)</f>
        <v>56309.599999999999</v>
      </c>
      <c r="AG147" s="114">
        <f t="shared" si="27"/>
        <v>111792.02936959999</v>
      </c>
      <c r="AH147" s="114">
        <f t="shared" si="28"/>
        <v>158745.46240799996</v>
      </c>
      <c r="AI147" s="114">
        <f t="shared" si="29"/>
        <v>90182.541230000003</v>
      </c>
      <c r="AJ147" s="3">
        <f>VLOOKUP(A147,Apport,MATCH($AJ$4,'Jan 2020 Apport'!$3:$3,0),FALSE)</f>
        <v>4407697.28</v>
      </c>
      <c r="AK147" s="3">
        <f>VLOOKUP(A147,Apport,MATCH($AK$4,'Jan 2020 Apport'!$3:$3,0),FALSE)</f>
        <v>58.972999999999999</v>
      </c>
      <c r="AL147" s="170">
        <f t="shared" si="30"/>
        <v>40747074.011614352</v>
      </c>
      <c r="AM147" s="170">
        <f>VLOOKUP(A147,Apport,MATCH($AM$4,'Jan 2020 Apport'!$3:$3,0),FALSE)</f>
        <v>0</v>
      </c>
      <c r="AN147" s="170">
        <f>VLOOKUP(A147,Apport,MATCH($AN$4,'Jan 2020 Apport'!$3:$3,0),FALSE)</f>
        <v>186206.69</v>
      </c>
      <c r="AO147" s="170">
        <v>1628.4</v>
      </c>
      <c r="AP147" s="170">
        <v>1038.69</v>
      </c>
      <c r="AQ147" s="170">
        <v>1167.5899999999999</v>
      </c>
      <c r="AR147" s="170">
        <v>30764.11</v>
      </c>
    </row>
    <row r="148" spans="1:44">
      <c r="A148" s="2" t="s">
        <v>233</v>
      </c>
      <c r="B148" s="2" t="s">
        <v>234</v>
      </c>
      <c r="C148" s="2" t="s">
        <v>1411</v>
      </c>
      <c r="D148" s="171">
        <f t="shared" si="31"/>
        <v>55336416.560000002</v>
      </c>
      <c r="E148" s="67">
        <f>VLOOKUP(A148,Apport,MATCH($E$2,'Jan 2020 Apport'!$3:$3,0),FALSE)+VLOOKUP(A148,Apport,MATCH($E$3,'Jan 2020 Apport'!$3:$3,0),FALSE)+VLOOKUP(A148,Apport,MATCH($E$4,'Jan 2020 Apport'!$3:$3,0),FALSE)</f>
        <v>3108567.52</v>
      </c>
      <c r="F148" s="171">
        <f t="shared" si="32"/>
        <v>52227849.039999999</v>
      </c>
      <c r="G148" s="170">
        <f>VLOOKUP(A148,Apport,MATCH($G$3,'Jan 2020 Apport'!$3:$3,0),FALSE)+VLOOKUP(A148,Apport,MATCH($G$4,'Jan 2020 Apport'!$3:$3,0),FALSE)</f>
        <v>7979671.1300000008</v>
      </c>
      <c r="H148" s="170">
        <f>VLOOKUP(A148,Apport,MATCH($H$4,'Jan 2020 Apport'!$3:$3,0),FALSE)</f>
        <v>371557.92</v>
      </c>
      <c r="I148" s="170">
        <f t="shared" si="33"/>
        <v>8351229.0500000007</v>
      </c>
      <c r="J148" s="170">
        <f>VLOOKUP(A148,Apport,MATCH($J$4,'Jan 2020 Apport'!$3:$3,0),FALSE)</f>
        <v>3258207.0866637365</v>
      </c>
      <c r="K148" s="170">
        <f>VLOOKUP(A148,Apport,MATCH($K$4,'Jan 2020 Apport'!$3:$3,0),FALSE)</f>
        <v>484930.17</v>
      </c>
      <c r="L148" s="170">
        <f t="shared" si="34"/>
        <v>3743137.2566637364</v>
      </c>
      <c r="M148" s="170">
        <f>VLOOKUP(A148,Apport,MATCH($M$4,'Jan 2020 Apport'!$3:$3,0),FALSE)</f>
        <v>1362945.44</v>
      </c>
      <c r="N148" s="170">
        <f>VLOOKUP(A148,Apport,MATCH($N$4,'Jan 2020 Apport'!$3:$3,0),FALSE)</f>
        <v>0</v>
      </c>
      <c r="O148" s="170">
        <f>VLOOKUP(A148,Apport,MATCH($O$4,'Jan 2020 Apport'!$3:$3,0),FALSE)</f>
        <v>184095.31</v>
      </c>
      <c r="P148" s="174">
        <f>VLOOKUP(A148,Apport,MATCH($P$4,'Jan 2020 Apport'!$3:$3,0),FALSE)</f>
        <v>0</v>
      </c>
      <c r="Q148" s="174">
        <f>VLOOKUP(A148,Apport,MATCH($Q$4,'Jan 2020 Apport'!$3:$3,0),FALSE)</f>
        <v>11705694.862199999</v>
      </c>
      <c r="R148">
        <f>VLOOKUP(A148,Apport,MATCH($R$4,'Jan 2020 Apport'!$3:$3,0),FALSE)</f>
        <v>0</v>
      </c>
      <c r="S148">
        <f>VLOOKUP(A148,Apport,MATCH($S$4,'Jan 2020 Apport'!$3:$3,0),FALSE)</f>
        <v>81</v>
      </c>
      <c r="T148">
        <f>VLOOKUP(A148,Apport,MATCH($T$4,'Jan 2020 Apport'!$3:$3,0),FALSE)</f>
        <v>237</v>
      </c>
      <c r="U148" s="185">
        <f>IFERROR(VLOOKUP(A148,Apport,MATCH($U$4,'Jan 2020 Apport'!$3:$3,0),FALSE)/R148,0)</f>
        <v>0</v>
      </c>
      <c r="V148" s="67">
        <f>IFERROR(((VLOOKUP(A148,Apport,MATCH($V$4,'Jan 2020 Apport'!$3:$3,0),FALSE)+VLOOKUP(A148,Apport,MATCH($V$3,'Jan 2020 Apport'!$3:$3,0),FALSE))/(S148+T148)),0)</f>
        <v>9775.3695597484275</v>
      </c>
      <c r="W148" s="67">
        <f t="shared" si="26"/>
        <v>9082.9344268958121</v>
      </c>
      <c r="X148">
        <f>IF(D148=0,0,VLOOKUP(A148,Apport,MATCH($X$4,'Jan 2020 Apport'!$3:$3,0),FALSE))</f>
        <v>4.8578999999999997E-2</v>
      </c>
      <c r="Y148">
        <f>IF(D148=0,0,VLOOKUP(A148,Apport,MATCH($Y$4,'Jan 2020 Apport'!$3:$3,0),FALSE))</f>
        <v>4.0270000000000002E-3</v>
      </c>
      <c r="Z148">
        <f>IF(D148=0,0,VLOOKUP(A148,Apport,MATCH($Z$4,'Jan 2020 Apport'!$3:$3,0),FALSE))</f>
        <v>1.7100000000000001E-2</v>
      </c>
      <c r="AA148" s="114">
        <f>(VLOOKUP(A148,Apport,MATCH($AA$4,'Jan 2020 Apport'!$3:$3,0),FALSE)+VLOOKUP(A148,Apport,MATCH($AA$3,'Jan 2020 Apport'!$3:$3,0),FALSE))*VLOOKUP(A148,Apport,MATCH($AA$2,'Jan 2020 Apport'!$3:$3,0),FALSE)</f>
        <v>76954.938999999998</v>
      </c>
      <c r="AB148" s="114">
        <f>VLOOKUP(A148,Apport,MATCH($AB$4,'Jan 2020 Apport'!$3:$3,0),FALSE)*VLOOKUP(A148,Apport,MATCH($AB$3,'Jan 2020 Apport'!$3:$3,0),FALSE)</f>
        <v>78493.599999999991</v>
      </c>
      <c r="AC148" s="114">
        <f>VLOOKUP(A148,Apport,MATCH($AC$4,'Jan 2020 Apport'!$3:$3,0),FALSE)</f>
        <v>96805</v>
      </c>
      <c r="AD148" s="114">
        <f>VLOOKUP(A148,Apport,MATCH($AD$4,'Jan 2020 Apport'!$3:$3,0),FALSE)*VLOOKUP(A148,Apport,MATCH($AD$3,'Jan 2020 Apport'!$3:$3,0),FALSE)</f>
        <v>116514.37999999999</v>
      </c>
      <c r="AE148" s="114">
        <f>VLOOKUP(A148,Apport,MATCH($AE$4,'Jan 2020 Apport'!$3:$3,0),FALSE)</f>
        <v>46784.33</v>
      </c>
      <c r="AF148" s="114">
        <f>VLOOKUP(A148,Apport,MATCH($AF$4,'Jan 2020 Apport'!$3:$3,0),FALSE)*VLOOKUP(A148,Apport,MATCH($AF$3,'Jan 2020 Apport'!$3:$3,0),FALSE)</f>
        <v>56309.599999999999</v>
      </c>
      <c r="AG148" s="114">
        <f t="shared" si="27"/>
        <v>111792.02936959999</v>
      </c>
      <c r="AH148" s="114">
        <f t="shared" si="28"/>
        <v>158745.46240799996</v>
      </c>
      <c r="AI148" s="114">
        <f t="shared" si="29"/>
        <v>90182.541230000003</v>
      </c>
      <c r="AJ148" s="3">
        <f>VLOOKUP(A148,Apport,MATCH($AJ$4,'Jan 2020 Apport'!$3:$3,0),FALSE)</f>
        <v>7023278.2000000002</v>
      </c>
      <c r="AK148" s="3">
        <f>VLOOKUP(A148,Apport,MATCH($AK$4,'Jan 2020 Apport'!$3:$3,0),FALSE)</f>
        <v>116.587</v>
      </c>
      <c r="AL148" s="170">
        <f t="shared" si="30"/>
        <v>68617279.186663747</v>
      </c>
      <c r="AM148" s="170">
        <f>VLOOKUP(A148,Apport,MATCH($AM$4,'Jan 2020 Apport'!$3:$3,0),FALSE)</f>
        <v>124385.74</v>
      </c>
      <c r="AN148" s="170">
        <f>VLOOKUP(A148,Apport,MATCH($AN$4,'Jan 2020 Apport'!$3:$3,0),FALSE)</f>
        <v>308488.02</v>
      </c>
      <c r="AO148" s="170">
        <v>14475.119999999999</v>
      </c>
      <c r="AP148" s="170">
        <v>4377.13</v>
      </c>
      <c r="AQ148" s="170">
        <v>1811.01</v>
      </c>
      <c r="AR148" s="170">
        <v>58063.87</v>
      </c>
    </row>
    <row r="149" spans="1:44">
      <c r="A149" s="2" t="s">
        <v>235</v>
      </c>
      <c r="B149" s="2" t="s">
        <v>236</v>
      </c>
      <c r="C149" s="2" t="s">
        <v>1411</v>
      </c>
      <c r="D149" s="171">
        <f t="shared" si="31"/>
        <v>107805852.91</v>
      </c>
      <c r="E149" s="67">
        <f>VLOOKUP(A149,Apport,MATCH($E$2,'Jan 2020 Apport'!$3:$3,0),FALSE)+VLOOKUP(A149,Apport,MATCH($E$3,'Jan 2020 Apport'!$3:$3,0),FALSE)+VLOOKUP(A149,Apport,MATCH($E$4,'Jan 2020 Apport'!$3:$3,0),FALSE)</f>
        <v>6423010.1399999997</v>
      </c>
      <c r="F149" s="171">
        <f t="shared" si="32"/>
        <v>101382842.77</v>
      </c>
      <c r="G149" s="170">
        <f>VLOOKUP(A149,Apport,MATCH($G$3,'Jan 2020 Apport'!$3:$3,0),FALSE)+VLOOKUP(A149,Apport,MATCH($G$4,'Jan 2020 Apport'!$3:$3,0),FALSE)</f>
        <v>15970889.74</v>
      </c>
      <c r="H149" s="170">
        <f>VLOOKUP(A149,Apport,MATCH($H$4,'Jan 2020 Apport'!$3:$3,0),FALSE)</f>
        <v>1301739.1000000001</v>
      </c>
      <c r="I149" s="170">
        <f t="shared" si="33"/>
        <v>17272628.84</v>
      </c>
      <c r="J149" s="170">
        <f>VLOOKUP(A149,Apport,MATCH($J$4,'Jan 2020 Apport'!$3:$3,0),FALSE)</f>
        <v>5550999.2162317513</v>
      </c>
      <c r="K149" s="170">
        <f>VLOOKUP(A149,Apport,MATCH($K$4,'Jan 2020 Apport'!$3:$3,0),FALSE)</f>
        <v>503002.98</v>
      </c>
      <c r="L149" s="170">
        <f t="shared" si="34"/>
        <v>6054002.1962317508</v>
      </c>
      <c r="M149" s="170">
        <f>VLOOKUP(A149,Apport,MATCH($M$4,'Jan 2020 Apport'!$3:$3,0),FALSE)</f>
        <v>3017154.35</v>
      </c>
      <c r="N149" s="170">
        <f>VLOOKUP(A149,Apport,MATCH($N$4,'Jan 2020 Apport'!$3:$3,0),FALSE)</f>
        <v>0</v>
      </c>
      <c r="O149" s="170">
        <f>VLOOKUP(A149,Apport,MATCH($O$4,'Jan 2020 Apport'!$3:$3,0),FALSE)</f>
        <v>358478.15</v>
      </c>
      <c r="P149" s="174">
        <f>VLOOKUP(A149,Apport,MATCH($P$4,'Jan 2020 Apport'!$3:$3,0),FALSE)</f>
        <v>4184023.6799999997</v>
      </c>
      <c r="Q149" s="174">
        <f>VLOOKUP(A149,Apport,MATCH($Q$4,'Jan 2020 Apport'!$3:$3,0),FALSE)</f>
        <v>15470815.220631899</v>
      </c>
      <c r="R149">
        <f>VLOOKUP(A149,Apport,MATCH($R$4,'Jan 2020 Apport'!$3:$3,0),FALSE)</f>
        <v>0</v>
      </c>
      <c r="S149">
        <f>VLOOKUP(A149,Apport,MATCH($S$4,'Jan 2020 Apport'!$3:$3,0),FALSE)</f>
        <v>115</v>
      </c>
      <c r="T149">
        <f>VLOOKUP(A149,Apport,MATCH($T$4,'Jan 2020 Apport'!$3:$3,0),FALSE)</f>
        <v>542</v>
      </c>
      <c r="U149" s="185">
        <f>IFERROR(VLOOKUP(A149,Apport,MATCH($U$4,'Jan 2020 Apport'!$3:$3,0),FALSE)/R149,0)</f>
        <v>0</v>
      </c>
      <c r="V149" s="67">
        <f>IFERROR(((VLOOKUP(A149,Apport,MATCH($V$4,'Jan 2020 Apport'!$3:$3,0),FALSE)+VLOOKUP(A149,Apport,MATCH($V$3,'Jan 2020 Apport'!$3:$3,0),FALSE))/(S149+T149)),0)</f>
        <v>9776.27114155251</v>
      </c>
      <c r="W149" s="67">
        <f t="shared" si="26"/>
        <v>9082.9344268958121</v>
      </c>
      <c r="X149">
        <f>IF(D149=0,0,VLOOKUP(A149,Apport,MATCH($X$4,'Jan 2020 Apport'!$3:$3,0),FALSE))</f>
        <v>4.8578999999999997E-2</v>
      </c>
      <c r="Y149">
        <f>IF(D149=0,0,VLOOKUP(A149,Apport,MATCH($Y$4,'Jan 2020 Apport'!$3:$3,0),FALSE))</f>
        <v>4.0270000000000002E-3</v>
      </c>
      <c r="Z149">
        <f>IF(D149=0,0,VLOOKUP(A149,Apport,MATCH($Z$4,'Jan 2020 Apport'!$3:$3,0),FALSE))</f>
        <v>1.7100000000000001E-2</v>
      </c>
      <c r="AA149" s="114">
        <f>(VLOOKUP(A149,Apport,MATCH($AA$4,'Jan 2020 Apport'!$3:$3,0),FALSE)+VLOOKUP(A149,Apport,MATCH($AA$3,'Jan 2020 Apport'!$3:$3,0),FALSE))*VLOOKUP(A149,Apport,MATCH($AA$2,'Jan 2020 Apport'!$3:$3,0),FALSE)</f>
        <v>76954.938999999998</v>
      </c>
      <c r="AB149" s="114">
        <f>VLOOKUP(A149,Apport,MATCH($AB$4,'Jan 2020 Apport'!$3:$3,0),FALSE)*VLOOKUP(A149,Apport,MATCH($AB$3,'Jan 2020 Apport'!$3:$3,0),FALSE)</f>
        <v>78493.599999999991</v>
      </c>
      <c r="AC149" s="114">
        <f>VLOOKUP(A149,Apport,MATCH($AC$4,'Jan 2020 Apport'!$3:$3,0),FALSE)</f>
        <v>96805</v>
      </c>
      <c r="AD149" s="114">
        <f>VLOOKUP(A149,Apport,MATCH($AD$4,'Jan 2020 Apport'!$3:$3,0),FALSE)*VLOOKUP(A149,Apport,MATCH($AD$3,'Jan 2020 Apport'!$3:$3,0),FALSE)</f>
        <v>116514.37999999999</v>
      </c>
      <c r="AE149" s="114">
        <f>VLOOKUP(A149,Apport,MATCH($AE$4,'Jan 2020 Apport'!$3:$3,0),FALSE)</f>
        <v>46784.33</v>
      </c>
      <c r="AF149" s="114">
        <f>VLOOKUP(A149,Apport,MATCH($AF$4,'Jan 2020 Apport'!$3:$3,0),FALSE)*VLOOKUP(A149,Apport,MATCH($AF$3,'Jan 2020 Apport'!$3:$3,0),FALSE)</f>
        <v>56309.599999999999</v>
      </c>
      <c r="AG149" s="114">
        <f t="shared" si="27"/>
        <v>111792.02936959999</v>
      </c>
      <c r="AH149" s="114">
        <f t="shared" si="28"/>
        <v>158745.46240799996</v>
      </c>
      <c r="AI149" s="114">
        <f t="shared" si="29"/>
        <v>90182.541230000003</v>
      </c>
      <c r="AJ149" s="3">
        <f>VLOOKUP(A149,Apport,MATCH($AJ$4,'Jan 2020 Apport'!$3:$3,0),FALSE)</f>
        <v>13349449.84</v>
      </c>
      <c r="AK149" s="3">
        <f>VLOOKUP(A149,Apport,MATCH($AK$4,'Jan 2020 Apport'!$3:$3,0),FALSE)</f>
        <v>227.46700000000001</v>
      </c>
      <c r="AL149" s="170">
        <f t="shared" si="30"/>
        <v>134005113.46623175</v>
      </c>
      <c r="AM149" s="170">
        <f>VLOOKUP(A149,Apport,MATCH($AM$4,'Jan 2020 Apport'!$3:$3,0),FALSE)</f>
        <v>0</v>
      </c>
      <c r="AN149" s="170">
        <f>VLOOKUP(A149,Apport,MATCH($AN$4,'Jan 2020 Apport'!$3:$3,0),FALSE)</f>
        <v>588453.28</v>
      </c>
      <c r="AO149" s="170">
        <v>29363.79</v>
      </c>
      <c r="AP149" s="170">
        <v>6893.84</v>
      </c>
      <c r="AQ149" s="170">
        <v>3600.52</v>
      </c>
      <c r="AR149" s="170">
        <v>127313.94</v>
      </c>
    </row>
    <row r="150" spans="1:44">
      <c r="A150" s="2" t="s">
        <v>237</v>
      </c>
      <c r="B150" s="2" t="s">
        <v>238</v>
      </c>
      <c r="C150" s="2" t="s">
        <v>1411</v>
      </c>
      <c r="D150" s="171">
        <f t="shared" si="31"/>
        <v>91803876.319999993</v>
      </c>
      <c r="E150" s="67">
        <f>VLOOKUP(A150,Apport,MATCH($E$2,'Jan 2020 Apport'!$3:$3,0),FALSE)+VLOOKUP(A150,Apport,MATCH($E$3,'Jan 2020 Apport'!$3:$3,0),FALSE)+VLOOKUP(A150,Apport,MATCH($E$4,'Jan 2020 Apport'!$3:$3,0),FALSE)</f>
        <v>8386899.9900000002</v>
      </c>
      <c r="F150" s="171">
        <f t="shared" si="32"/>
        <v>83416976.329999998</v>
      </c>
      <c r="G150" s="170">
        <f>VLOOKUP(A150,Apport,MATCH($G$3,'Jan 2020 Apport'!$3:$3,0),FALSE)+VLOOKUP(A150,Apport,MATCH($G$4,'Jan 2020 Apport'!$3:$3,0),FALSE)</f>
        <v>13929953.73</v>
      </c>
      <c r="H150" s="170">
        <f>VLOOKUP(A150,Apport,MATCH($H$4,'Jan 2020 Apport'!$3:$3,0),FALSE)</f>
        <v>942269.75</v>
      </c>
      <c r="I150" s="170">
        <f t="shared" si="33"/>
        <v>14872223.48</v>
      </c>
      <c r="J150" s="170">
        <f>VLOOKUP(A150,Apport,MATCH($J$4,'Jan 2020 Apport'!$3:$3,0),FALSE)</f>
        <v>5778333.7673831088</v>
      </c>
      <c r="K150" s="170">
        <f>VLOOKUP(A150,Apport,MATCH($K$4,'Jan 2020 Apport'!$3:$3,0),FALSE)</f>
        <v>426904.4</v>
      </c>
      <c r="L150" s="170">
        <f t="shared" si="34"/>
        <v>6205238.1673831092</v>
      </c>
      <c r="M150" s="170">
        <f>VLOOKUP(A150,Apport,MATCH($M$4,'Jan 2020 Apport'!$3:$3,0),FALSE)</f>
        <v>2537822.27</v>
      </c>
      <c r="N150" s="170">
        <f>VLOOKUP(A150,Apport,MATCH($N$4,'Jan 2020 Apport'!$3:$3,0),FALSE)</f>
        <v>303845.55</v>
      </c>
      <c r="O150" s="170">
        <f>VLOOKUP(A150,Apport,MATCH($O$4,'Jan 2020 Apport'!$3:$3,0),FALSE)</f>
        <v>303514.45</v>
      </c>
      <c r="P150" s="174">
        <f>VLOOKUP(A150,Apport,MATCH($P$4,'Jan 2020 Apport'!$3:$3,0),FALSE)</f>
        <v>2346475.19</v>
      </c>
      <c r="Q150" s="174">
        <f>VLOOKUP(A150,Apport,MATCH($Q$4,'Jan 2020 Apport'!$3:$3,0),FALSE)</f>
        <v>17463923.949248549</v>
      </c>
      <c r="R150">
        <f>VLOOKUP(A150,Apport,MATCH($R$4,'Jan 2020 Apport'!$3:$3,0),FALSE)</f>
        <v>0</v>
      </c>
      <c r="S150">
        <f>VLOOKUP(A150,Apport,MATCH($S$4,'Jan 2020 Apport'!$3:$3,0),FALSE)</f>
        <v>245</v>
      </c>
      <c r="T150">
        <f>VLOOKUP(A150,Apport,MATCH($T$4,'Jan 2020 Apport'!$3:$3,0),FALSE)</f>
        <v>613</v>
      </c>
      <c r="U150" s="185">
        <f>IFERROR(VLOOKUP(A150,Apport,MATCH($U$4,'Jan 2020 Apport'!$3:$3,0),FALSE)/R150,0)</f>
        <v>0</v>
      </c>
      <c r="V150" s="67">
        <f>IFERROR(((VLOOKUP(A150,Apport,MATCH($V$4,'Jan 2020 Apport'!$3:$3,0),FALSE)+VLOOKUP(A150,Apport,MATCH($V$3,'Jan 2020 Apport'!$3:$3,0),FALSE))/(S150+T150)),0)</f>
        <v>9774.9417132867129</v>
      </c>
      <c r="W150" s="67">
        <f t="shared" si="26"/>
        <v>9082.9344268958121</v>
      </c>
      <c r="X150">
        <f>IF(D150=0,0,VLOOKUP(A150,Apport,MATCH($X$4,'Jan 2020 Apport'!$3:$3,0),FALSE))</f>
        <v>4.8578999999999997E-2</v>
      </c>
      <c r="Y150">
        <f>IF(D150=0,0,VLOOKUP(A150,Apport,MATCH($Y$4,'Jan 2020 Apport'!$3:$3,0),FALSE))</f>
        <v>4.0270000000000002E-3</v>
      </c>
      <c r="Z150">
        <f>IF(D150=0,0,VLOOKUP(A150,Apport,MATCH($Z$4,'Jan 2020 Apport'!$3:$3,0),FALSE))</f>
        <v>1.7100000000000001E-2</v>
      </c>
      <c r="AA150" s="114">
        <f>(VLOOKUP(A150,Apport,MATCH($AA$4,'Jan 2020 Apport'!$3:$3,0),FALSE)+VLOOKUP(A150,Apport,MATCH($AA$3,'Jan 2020 Apport'!$3:$3,0),FALSE))*VLOOKUP(A150,Apport,MATCH($AA$2,'Jan 2020 Apport'!$3:$3,0),FALSE)</f>
        <v>76954.938999999998</v>
      </c>
      <c r="AB150" s="114">
        <f>VLOOKUP(A150,Apport,MATCH($AB$4,'Jan 2020 Apport'!$3:$3,0),FALSE)*VLOOKUP(A150,Apport,MATCH($AB$3,'Jan 2020 Apport'!$3:$3,0),FALSE)</f>
        <v>78493.599999999991</v>
      </c>
      <c r="AC150" s="114">
        <f>VLOOKUP(A150,Apport,MATCH($AC$4,'Jan 2020 Apport'!$3:$3,0),FALSE)</f>
        <v>96805</v>
      </c>
      <c r="AD150" s="114">
        <f>VLOOKUP(A150,Apport,MATCH($AD$4,'Jan 2020 Apport'!$3:$3,0),FALSE)*VLOOKUP(A150,Apport,MATCH($AD$3,'Jan 2020 Apport'!$3:$3,0),FALSE)</f>
        <v>116514.37999999999</v>
      </c>
      <c r="AE150" s="114">
        <f>VLOOKUP(A150,Apport,MATCH($AE$4,'Jan 2020 Apport'!$3:$3,0),FALSE)</f>
        <v>46784.33</v>
      </c>
      <c r="AF150" s="114">
        <f>VLOOKUP(A150,Apport,MATCH($AF$4,'Jan 2020 Apport'!$3:$3,0),FALSE)*VLOOKUP(A150,Apport,MATCH($AF$3,'Jan 2020 Apport'!$3:$3,0),FALSE)</f>
        <v>56309.599999999999</v>
      </c>
      <c r="AG150" s="114">
        <f t="shared" si="27"/>
        <v>111792.02936959999</v>
      </c>
      <c r="AH150" s="114">
        <f t="shared" si="28"/>
        <v>158745.46240799996</v>
      </c>
      <c r="AI150" s="114">
        <f t="shared" si="29"/>
        <v>90182.541230000003</v>
      </c>
      <c r="AJ150" s="3">
        <f>VLOOKUP(A150,Apport,MATCH($AJ$4,'Jan 2020 Apport'!$3:$3,0),FALSE)</f>
        <v>10927179.08</v>
      </c>
      <c r="AK150" s="3">
        <f>VLOOKUP(A150,Apport,MATCH($AK$4,'Jan 2020 Apport'!$3:$3,0),FALSE)</f>
        <v>197.233</v>
      </c>
      <c r="AL150" s="170">
        <f t="shared" si="30"/>
        <v>115802804.9673831</v>
      </c>
      <c r="AM150" s="170">
        <f>VLOOKUP(A150,Apport,MATCH($AM$4,'Jan 2020 Apport'!$3:$3,0),FALSE)</f>
        <v>203189.13</v>
      </c>
      <c r="AN150" s="170">
        <f>VLOOKUP(A150,Apport,MATCH($AN$4,'Jan 2020 Apport'!$3:$3,0),FALSE)</f>
        <v>485874.93</v>
      </c>
      <c r="AO150" s="170">
        <v>26676.29</v>
      </c>
      <c r="AP150" s="170">
        <v>3290.1</v>
      </c>
      <c r="AQ150" s="170">
        <v>3052.71</v>
      </c>
      <c r="AR150" s="170">
        <v>106545.36</v>
      </c>
    </row>
    <row r="151" spans="1:44">
      <c r="A151" s="2" t="s">
        <v>1269</v>
      </c>
      <c r="B151" s="2" t="s">
        <v>1270</v>
      </c>
      <c r="C151" s="2" t="s">
        <v>1411</v>
      </c>
      <c r="D151" s="171">
        <f t="shared" si="31"/>
        <v>0</v>
      </c>
      <c r="E151" s="67">
        <f>VLOOKUP(A151,Apport,MATCH($E$2,'Jan 2020 Apport'!$3:$3,0),FALSE)+VLOOKUP(A151,Apport,MATCH($E$3,'Jan 2020 Apport'!$3:$3,0),FALSE)+VLOOKUP(A151,Apport,MATCH($E$4,'Jan 2020 Apport'!$3:$3,0),FALSE)</f>
        <v>0</v>
      </c>
      <c r="F151" s="171">
        <f t="shared" si="32"/>
        <v>0</v>
      </c>
      <c r="G151" s="170">
        <f>VLOOKUP(A151,Apport,MATCH($G$3,'Jan 2020 Apport'!$3:$3,0),FALSE)+VLOOKUP(A151,Apport,MATCH($G$4,'Jan 2020 Apport'!$3:$3,0),FALSE)</f>
        <v>0</v>
      </c>
      <c r="H151" s="170">
        <f>VLOOKUP(A151,Apport,MATCH($H$4,'Jan 2020 Apport'!$3:$3,0),FALSE)</f>
        <v>0</v>
      </c>
      <c r="I151" s="170">
        <f t="shared" si="33"/>
        <v>0</v>
      </c>
      <c r="J151" s="170">
        <f>VLOOKUP(A151,Apport,MATCH($J$4,'Jan 2020 Apport'!$3:$3,0),FALSE)</f>
        <v>0</v>
      </c>
      <c r="K151" s="170">
        <f>VLOOKUP(A151,Apport,MATCH($K$4,'Jan 2020 Apport'!$3:$3,0),FALSE)</f>
        <v>0</v>
      </c>
      <c r="L151" s="170">
        <f t="shared" si="34"/>
        <v>0</v>
      </c>
      <c r="M151" s="170">
        <f>VLOOKUP(A151,Apport,MATCH($M$4,'Jan 2020 Apport'!$3:$3,0),FALSE)</f>
        <v>0</v>
      </c>
      <c r="N151" s="170">
        <f>VLOOKUP(A151,Apport,MATCH($N$4,'Jan 2020 Apport'!$3:$3,0),FALSE)</f>
        <v>0</v>
      </c>
      <c r="O151" s="170">
        <f>VLOOKUP(A151,Apport,MATCH($O$4,'Jan 2020 Apport'!$3:$3,0),FALSE)</f>
        <v>0</v>
      </c>
      <c r="P151" s="174">
        <f>VLOOKUP(A151,Apport,MATCH($P$4,'Jan 2020 Apport'!$3:$3,0),FALSE)</f>
        <v>0</v>
      </c>
      <c r="Q151" s="174">
        <f>VLOOKUP(A151,Apport,MATCH($Q$4,'Jan 2020 Apport'!$3:$3,0),FALSE)</f>
        <v>0</v>
      </c>
      <c r="R151">
        <f>VLOOKUP(A151,Apport,MATCH($R$4,'Jan 2020 Apport'!$3:$3,0),FALSE)</f>
        <v>0</v>
      </c>
      <c r="S151">
        <f>VLOOKUP(A151,Apport,MATCH($S$4,'Jan 2020 Apport'!$3:$3,0),FALSE)</f>
        <v>0</v>
      </c>
      <c r="T151">
        <f>VLOOKUP(A151,Apport,MATCH($T$4,'Jan 2020 Apport'!$3:$3,0),FALSE)</f>
        <v>0</v>
      </c>
      <c r="U151" s="185">
        <f>IFERROR(VLOOKUP(A151,Apport,MATCH($U$4,'Jan 2020 Apport'!$3:$3,0),FALSE)/R151,0)</f>
        <v>0</v>
      </c>
      <c r="V151" s="67">
        <f>IFERROR(((VLOOKUP(A151,Apport,MATCH($V$4,'Jan 2020 Apport'!$3:$3,0),FALSE)+VLOOKUP(A151,Apport,MATCH($V$3,'Jan 2020 Apport'!$3:$3,0),FALSE))/(S151+T151)),0)</f>
        <v>0</v>
      </c>
      <c r="W151" s="67">
        <f t="shared" si="26"/>
        <v>0</v>
      </c>
      <c r="X151">
        <f>IF(D151=0,0,VLOOKUP(A151,Apport,MATCH($X$4,'Jan 2020 Apport'!$3:$3,0),FALSE))</f>
        <v>0</v>
      </c>
      <c r="Y151">
        <f>IF(D151=0,0,VLOOKUP(A151,Apport,MATCH($Y$4,'Jan 2020 Apport'!$3:$3,0),FALSE))</f>
        <v>0</v>
      </c>
      <c r="Z151">
        <f>IF(D151=0,0,VLOOKUP(A151,Apport,MATCH($Z$4,'Jan 2020 Apport'!$3:$3,0),FALSE))</f>
        <v>0</v>
      </c>
      <c r="AA151" s="114">
        <f>(VLOOKUP(A151,Apport,MATCH($AA$4,'Jan 2020 Apport'!$3:$3,0),FALSE)+VLOOKUP(A151,Apport,MATCH($AA$3,'Jan 2020 Apport'!$3:$3,0),FALSE))*VLOOKUP(A151,Apport,MATCH($AA$2,'Jan 2020 Apport'!$3:$3,0),FALSE)</f>
        <v>0</v>
      </c>
      <c r="AB151" s="114">
        <f>VLOOKUP(A151,Apport,MATCH($AB$4,'Jan 2020 Apport'!$3:$3,0),FALSE)*VLOOKUP(A151,Apport,MATCH($AB$3,'Jan 2020 Apport'!$3:$3,0),FALSE)</f>
        <v>0</v>
      </c>
      <c r="AC151" s="114">
        <f>VLOOKUP(A151,Apport,MATCH($AC$4,'Jan 2020 Apport'!$3:$3,0),FALSE)</f>
        <v>0</v>
      </c>
      <c r="AD151" s="114">
        <f>VLOOKUP(A151,Apport,MATCH($AD$4,'Jan 2020 Apport'!$3:$3,0),FALSE)*VLOOKUP(A151,Apport,MATCH($AD$3,'Jan 2020 Apport'!$3:$3,0),FALSE)</f>
        <v>0</v>
      </c>
      <c r="AE151" s="114">
        <f>VLOOKUP(A151,Apport,MATCH($AE$4,'Jan 2020 Apport'!$3:$3,0),FALSE)</f>
        <v>0</v>
      </c>
      <c r="AF151" s="114">
        <f>VLOOKUP(A151,Apport,MATCH($AF$4,'Jan 2020 Apport'!$3:$3,0),FALSE)*VLOOKUP(A151,Apport,MATCH($AF$3,'Jan 2020 Apport'!$3:$3,0),FALSE)</f>
        <v>0</v>
      </c>
      <c r="AG151" s="114">
        <f t="shared" si="27"/>
        <v>0</v>
      </c>
      <c r="AH151" s="114">
        <f t="shared" si="28"/>
        <v>0</v>
      </c>
      <c r="AI151" s="114">
        <f t="shared" si="29"/>
        <v>0</v>
      </c>
      <c r="AJ151" s="3">
        <f>VLOOKUP(A151,Apport,MATCH($AJ$4,'Jan 2020 Apport'!$3:$3,0),FALSE)</f>
        <v>0</v>
      </c>
      <c r="AK151" s="3">
        <f>VLOOKUP(A151,Apport,MATCH($AK$4,'Jan 2020 Apport'!$3:$3,0),FALSE)</f>
        <v>0</v>
      </c>
      <c r="AL151" s="170">
        <f t="shared" si="30"/>
        <v>0</v>
      </c>
      <c r="AM151" s="170">
        <f>VLOOKUP(A151,Apport,MATCH($AM$4,'Jan 2020 Apport'!$3:$3,0),FALSE)</f>
        <v>0</v>
      </c>
      <c r="AN151" s="170">
        <f>VLOOKUP(A151,Apport,MATCH($AN$4,'Jan 2020 Apport'!$3:$3,0),FALSE)</f>
        <v>0</v>
      </c>
      <c r="AO151" s="170">
        <v>0</v>
      </c>
      <c r="AP151" s="170">
        <v>0</v>
      </c>
      <c r="AQ151" s="170">
        <v>0</v>
      </c>
      <c r="AR151" s="170">
        <v>0</v>
      </c>
    </row>
    <row r="152" spans="1:44">
      <c r="A152" s="2" t="s">
        <v>239</v>
      </c>
      <c r="B152" s="2" t="s">
        <v>240</v>
      </c>
      <c r="C152" s="2" t="s">
        <v>1411</v>
      </c>
      <c r="D152" s="171">
        <f t="shared" si="31"/>
        <v>2199659.7400000002</v>
      </c>
      <c r="E152" s="67">
        <f>VLOOKUP(A152,Apport,MATCH($E$2,'Jan 2020 Apport'!$3:$3,0),FALSE)+VLOOKUP(A152,Apport,MATCH($E$3,'Jan 2020 Apport'!$3:$3,0),FALSE)+VLOOKUP(A152,Apport,MATCH($E$4,'Jan 2020 Apport'!$3:$3,0),FALSE)</f>
        <v>22346.98</v>
      </c>
      <c r="F152" s="171">
        <f t="shared" si="32"/>
        <v>2177312.7600000002</v>
      </c>
      <c r="G152" s="170">
        <f>VLOOKUP(A152,Apport,MATCH($G$3,'Jan 2020 Apport'!$3:$3,0),FALSE)+VLOOKUP(A152,Apport,MATCH($G$4,'Jan 2020 Apport'!$3:$3,0),FALSE)</f>
        <v>134613.44</v>
      </c>
      <c r="H152" s="170">
        <f>VLOOKUP(A152,Apport,MATCH($H$4,'Jan 2020 Apport'!$3:$3,0),FALSE)</f>
        <v>0</v>
      </c>
      <c r="I152" s="170">
        <f t="shared" si="33"/>
        <v>134613.44</v>
      </c>
      <c r="J152" s="170">
        <f>VLOOKUP(A152,Apport,MATCH($J$4,'Jan 2020 Apport'!$3:$3,0),FALSE)</f>
        <v>0</v>
      </c>
      <c r="K152" s="170">
        <f>VLOOKUP(A152,Apport,MATCH($K$4,'Jan 2020 Apport'!$3:$3,0),FALSE)</f>
        <v>0</v>
      </c>
      <c r="L152" s="170">
        <f t="shared" si="34"/>
        <v>0</v>
      </c>
      <c r="M152" s="170">
        <f>VLOOKUP(A152,Apport,MATCH($M$4,'Jan 2020 Apport'!$3:$3,0),FALSE)</f>
        <v>33110.68</v>
      </c>
      <c r="N152" s="170">
        <f>VLOOKUP(A152,Apport,MATCH($N$4,'Jan 2020 Apport'!$3:$3,0),FALSE)</f>
        <v>0</v>
      </c>
      <c r="O152" s="170">
        <f>VLOOKUP(A152,Apport,MATCH($O$4,'Jan 2020 Apport'!$3:$3,0),FALSE)</f>
        <v>0</v>
      </c>
      <c r="P152" s="174">
        <f>VLOOKUP(A152,Apport,MATCH($P$4,'Jan 2020 Apport'!$3:$3,0),FALSE)</f>
        <v>0</v>
      </c>
      <c r="Q152" s="174">
        <f>VLOOKUP(A152,Apport,MATCH($Q$4,'Jan 2020 Apport'!$3:$3,0),FALSE)</f>
        <v>0</v>
      </c>
      <c r="R152">
        <f>VLOOKUP(A152,Apport,MATCH($R$4,'Jan 2020 Apport'!$3:$3,0),FALSE)</f>
        <v>0</v>
      </c>
      <c r="S152">
        <f>VLOOKUP(A152,Apport,MATCH($S$4,'Jan 2020 Apport'!$3:$3,0),FALSE)</f>
        <v>0</v>
      </c>
      <c r="T152">
        <f>VLOOKUP(A152,Apport,MATCH($T$4,'Jan 2020 Apport'!$3:$3,0),FALSE)</f>
        <v>2.2999999999999998</v>
      </c>
      <c r="U152" s="185">
        <f>IFERROR(VLOOKUP(A152,Apport,MATCH($U$4,'Jan 2020 Apport'!$3:$3,0),FALSE)/R152,0)</f>
        <v>0</v>
      </c>
      <c r="V152" s="67">
        <f>IFERROR(((VLOOKUP(A152,Apport,MATCH($V$4,'Jan 2020 Apport'!$3:$3,0),FALSE)+VLOOKUP(A152,Apport,MATCH($V$3,'Jan 2020 Apport'!$3:$3,0),FALSE))/(S152+T152)),0)</f>
        <v>9716.0782608695663</v>
      </c>
      <c r="W152" s="67">
        <f t="shared" si="26"/>
        <v>9082.9344268958121</v>
      </c>
      <c r="X152">
        <f>IF(D152=0,0,VLOOKUP(A152,Apport,MATCH($X$4,'Jan 2020 Apport'!$3:$3,0),FALSE))</f>
        <v>4.8578999999999997E-2</v>
      </c>
      <c r="Y152">
        <f>IF(D152=0,0,VLOOKUP(A152,Apport,MATCH($Y$4,'Jan 2020 Apport'!$3:$3,0),FALSE))</f>
        <v>4.0270000000000002E-3</v>
      </c>
      <c r="Z152">
        <f>IF(D152=0,0,VLOOKUP(A152,Apport,MATCH($Z$4,'Jan 2020 Apport'!$3:$3,0),FALSE))</f>
        <v>1.7100000000000001E-2</v>
      </c>
      <c r="AA152" s="114">
        <f>(VLOOKUP(A152,Apport,MATCH($AA$4,'Jan 2020 Apport'!$3:$3,0),FALSE)+VLOOKUP(A152,Apport,MATCH($AA$3,'Jan 2020 Apport'!$3:$3,0),FALSE))*VLOOKUP(A152,Apport,MATCH($AA$2,'Jan 2020 Apport'!$3:$3,0),FALSE)</f>
        <v>76954.938999999998</v>
      </c>
      <c r="AB152" s="114">
        <f>VLOOKUP(A152,Apport,MATCH($AB$4,'Jan 2020 Apport'!$3:$3,0),FALSE)*VLOOKUP(A152,Apport,MATCH($AB$3,'Jan 2020 Apport'!$3:$3,0),FALSE)</f>
        <v>78493.599999999991</v>
      </c>
      <c r="AC152" s="114">
        <f>VLOOKUP(A152,Apport,MATCH($AC$4,'Jan 2020 Apport'!$3:$3,0),FALSE)</f>
        <v>96805</v>
      </c>
      <c r="AD152" s="114">
        <f>VLOOKUP(A152,Apport,MATCH($AD$4,'Jan 2020 Apport'!$3:$3,0),FALSE)*VLOOKUP(A152,Apport,MATCH($AD$3,'Jan 2020 Apport'!$3:$3,0),FALSE)</f>
        <v>116514.37999999999</v>
      </c>
      <c r="AE152" s="114">
        <f>VLOOKUP(A152,Apport,MATCH($AE$4,'Jan 2020 Apport'!$3:$3,0),FALSE)</f>
        <v>46784.33</v>
      </c>
      <c r="AF152" s="114">
        <f>VLOOKUP(A152,Apport,MATCH($AF$4,'Jan 2020 Apport'!$3:$3,0),FALSE)*VLOOKUP(A152,Apport,MATCH($AF$3,'Jan 2020 Apport'!$3:$3,0),FALSE)</f>
        <v>56309.599999999999</v>
      </c>
      <c r="AG152" s="114">
        <f t="shared" si="27"/>
        <v>111792.02936959999</v>
      </c>
      <c r="AH152" s="114">
        <f t="shared" si="28"/>
        <v>158745.46240799996</v>
      </c>
      <c r="AI152" s="114">
        <f t="shared" si="29"/>
        <v>90182.541230000003</v>
      </c>
      <c r="AJ152" s="3">
        <f>VLOOKUP(A152,Apport,MATCH($AJ$4,'Jan 2020 Apport'!$3:$3,0),FALSE)</f>
        <v>229022.92</v>
      </c>
      <c r="AK152" s="3">
        <f>VLOOKUP(A152,Apport,MATCH($AK$4,'Jan 2020 Apport'!$3:$3,0),FALSE)</f>
        <v>0</v>
      </c>
      <c r="AL152" s="170">
        <f t="shared" si="30"/>
        <v>2393651.66</v>
      </c>
      <c r="AM152" s="170">
        <f>VLOOKUP(A152,Apport,MATCH($AM$4,'Jan 2020 Apport'!$3:$3,0),FALSE)</f>
        <v>26267.8</v>
      </c>
      <c r="AN152" s="170">
        <f>VLOOKUP(A152,Apport,MATCH($AN$4,'Jan 2020 Apport'!$3:$3,0),FALSE)</f>
        <v>13500.89</v>
      </c>
      <c r="AO152" s="170">
        <v>577.89</v>
      </c>
      <c r="AP152" s="170">
        <v>0</v>
      </c>
      <c r="AQ152" s="170">
        <v>0</v>
      </c>
      <c r="AR152" s="170">
        <v>691.74</v>
      </c>
    </row>
    <row r="153" spans="1:44">
      <c r="A153" s="2" t="s">
        <v>1271</v>
      </c>
      <c r="B153" s="2" t="s">
        <v>1272</v>
      </c>
      <c r="C153" s="2" t="s">
        <v>1411</v>
      </c>
      <c r="D153" s="171">
        <f t="shared" si="31"/>
        <v>0</v>
      </c>
      <c r="E153" s="67">
        <f>VLOOKUP(A153,Apport,MATCH($E$2,'Jan 2020 Apport'!$3:$3,0),FALSE)+VLOOKUP(A153,Apport,MATCH($E$3,'Jan 2020 Apport'!$3:$3,0),FALSE)+VLOOKUP(A153,Apport,MATCH($E$4,'Jan 2020 Apport'!$3:$3,0),FALSE)</f>
        <v>0</v>
      </c>
      <c r="F153" s="171">
        <f t="shared" si="32"/>
        <v>0</v>
      </c>
      <c r="G153" s="170">
        <f>VLOOKUP(A153,Apport,MATCH($G$3,'Jan 2020 Apport'!$3:$3,0),FALSE)+VLOOKUP(A153,Apport,MATCH($G$4,'Jan 2020 Apport'!$3:$3,0),FALSE)</f>
        <v>0</v>
      </c>
      <c r="H153" s="170">
        <f>VLOOKUP(A153,Apport,MATCH($H$4,'Jan 2020 Apport'!$3:$3,0),FALSE)</f>
        <v>0</v>
      </c>
      <c r="I153" s="170">
        <f t="shared" si="33"/>
        <v>0</v>
      </c>
      <c r="J153" s="170">
        <f>VLOOKUP(A153,Apport,MATCH($J$4,'Jan 2020 Apport'!$3:$3,0),FALSE)</f>
        <v>0</v>
      </c>
      <c r="K153" s="170">
        <f>VLOOKUP(A153,Apport,MATCH($K$4,'Jan 2020 Apport'!$3:$3,0),FALSE)</f>
        <v>0</v>
      </c>
      <c r="L153" s="170">
        <f t="shared" si="34"/>
        <v>0</v>
      </c>
      <c r="M153" s="170">
        <f>VLOOKUP(A153,Apport,MATCH($M$4,'Jan 2020 Apport'!$3:$3,0),FALSE)</f>
        <v>0</v>
      </c>
      <c r="N153" s="170">
        <f>VLOOKUP(A153,Apport,MATCH($N$4,'Jan 2020 Apport'!$3:$3,0),FALSE)</f>
        <v>0</v>
      </c>
      <c r="O153" s="170">
        <f>VLOOKUP(A153,Apport,MATCH($O$4,'Jan 2020 Apport'!$3:$3,0),FALSE)</f>
        <v>0</v>
      </c>
      <c r="P153" s="174">
        <f>VLOOKUP(A153,Apport,MATCH($P$4,'Jan 2020 Apport'!$3:$3,0),FALSE)</f>
        <v>0</v>
      </c>
      <c r="Q153" s="174">
        <f>VLOOKUP(A153,Apport,MATCH($Q$4,'Jan 2020 Apport'!$3:$3,0),FALSE)</f>
        <v>0</v>
      </c>
      <c r="R153">
        <f>VLOOKUP(A153,Apport,MATCH($R$4,'Jan 2020 Apport'!$3:$3,0),FALSE)</f>
        <v>0</v>
      </c>
      <c r="S153">
        <f>VLOOKUP(A153,Apport,MATCH($S$4,'Jan 2020 Apport'!$3:$3,0),FALSE)</f>
        <v>0</v>
      </c>
      <c r="T153">
        <f>VLOOKUP(A153,Apport,MATCH($T$4,'Jan 2020 Apport'!$3:$3,0),FALSE)</f>
        <v>0</v>
      </c>
      <c r="U153" s="185">
        <f>IFERROR(VLOOKUP(A153,Apport,MATCH($U$4,'Jan 2020 Apport'!$3:$3,0),FALSE)/R153,0)</f>
        <v>0</v>
      </c>
      <c r="V153" s="67">
        <f>IFERROR(((VLOOKUP(A153,Apport,MATCH($V$4,'Jan 2020 Apport'!$3:$3,0),FALSE)+VLOOKUP(A153,Apport,MATCH($V$3,'Jan 2020 Apport'!$3:$3,0),FALSE))/(S153+T153)),0)</f>
        <v>0</v>
      </c>
      <c r="W153" s="67">
        <f t="shared" si="26"/>
        <v>0</v>
      </c>
      <c r="X153">
        <f>IF(D153=0,0,VLOOKUP(A153,Apport,MATCH($X$4,'Jan 2020 Apport'!$3:$3,0),FALSE))</f>
        <v>0</v>
      </c>
      <c r="Y153">
        <f>IF(D153=0,0,VLOOKUP(A153,Apport,MATCH($Y$4,'Jan 2020 Apport'!$3:$3,0),FALSE))</f>
        <v>0</v>
      </c>
      <c r="Z153">
        <f>IF(D153=0,0,VLOOKUP(A153,Apport,MATCH($Z$4,'Jan 2020 Apport'!$3:$3,0),FALSE))</f>
        <v>0</v>
      </c>
      <c r="AA153" s="114">
        <f>(VLOOKUP(A153,Apport,MATCH($AA$4,'Jan 2020 Apport'!$3:$3,0),FALSE)+VLOOKUP(A153,Apport,MATCH($AA$3,'Jan 2020 Apport'!$3:$3,0),FALSE))*VLOOKUP(A153,Apport,MATCH($AA$2,'Jan 2020 Apport'!$3:$3,0),FALSE)</f>
        <v>0</v>
      </c>
      <c r="AB153" s="114">
        <f>VLOOKUP(A153,Apport,MATCH($AB$4,'Jan 2020 Apport'!$3:$3,0),FALSE)*VLOOKUP(A153,Apport,MATCH($AB$3,'Jan 2020 Apport'!$3:$3,0),FALSE)</f>
        <v>0</v>
      </c>
      <c r="AC153" s="114">
        <f>VLOOKUP(A153,Apport,MATCH($AC$4,'Jan 2020 Apport'!$3:$3,0),FALSE)</f>
        <v>0</v>
      </c>
      <c r="AD153" s="114">
        <f>VLOOKUP(A153,Apport,MATCH($AD$4,'Jan 2020 Apport'!$3:$3,0),FALSE)*VLOOKUP(A153,Apport,MATCH($AD$3,'Jan 2020 Apport'!$3:$3,0),FALSE)</f>
        <v>0</v>
      </c>
      <c r="AE153" s="114">
        <f>VLOOKUP(A153,Apport,MATCH($AE$4,'Jan 2020 Apport'!$3:$3,0),FALSE)</f>
        <v>0</v>
      </c>
      <c r="AF153" s="114">
        <f>VLOOKUP(A153,Apport,MATCH($AF$4,'Jan 2020 Apport'!$3:$3,0),FALSE)*VLOOKUP(A153,Apport,MATCH($AF$3,'Jan 2020 Apport'!$3:$3,0),FALSE)</f>
        <v>0</v>
      </c>
      <c r="AG153" s="114">
        <f t="shared" si="27"/>
        <v>0</v>
      </c>
      <c r="AH153" s="114">
        <f t="shared" si="28"/>
        <v>0</v>
      </c>
      <c r="AI153" s="114">
        <f t="shared" si="29"/>
        <v>0</v>
      </c>
      <c r="AJ153" s="3">
        <f>VLOOKUP(A153,Apport,MATCH($AJ$4,'Jan 2020 Apport'!$3:$3,0),FALSE)</f>
        <v>0</v>
      </c>
      <c r="AK153" s="3">
        <f>VLOOKUP(A153,Apport,MATCH($AK$4,'Jan 2020 Apport'!$3:$3,0),FALSE)</f>
        <v>0</v>
      </c>
      <c r="AL153" s="170">
        <f t="shared" si="30"/>
        <v>0</v>
      </c>
      <c r="AM153" s="170">
        <f>VLOOKUP(A153,Apport,MATCH($AM$4,'Jan 2020 Apport'!$3:$3,0),FALSE)</f>
        <v>0</v>
      </c>
      <c r="AN153" s="170">
        <f>VLOOKUP(A153,Apport,MATCH($AN$4,'Jan 2020 Apport'!$3:$3,0),FALSE)</f>
        <v>0</v>
      </c>
      <c r="AO153" s="170">
        <v>0</v>
      </c>
      <c r="AP153" s="170">
        <v>0</v>
      </c>
      <c r="AQ153" s="170">
        <v>0</v>
      </c>
      <c r="AR153" s="170">
        <v>0</v>
      </c>
    </row>
    <row r="154" spans="1:44">
      <c r="A154" s="2" t="s">
        <v>241</v>
      </c>
      <c r="B154" s="2" t="s">
        <v>242</v>
      </c>
      <c r="C154" s="2" t="s">
        <v>1411</v>
      </c>
      <c r="D154" s="171">
        <f t="shared" si="31"/>
        <v>411394.68</v>
      </c>
      <c r="E154" s="67">
        <f>VLOOKUP(A154,Apport,MATCH($E$2,'Jan 2020 Apport'!$3:$3,0),FALSE)+VLOOKUP(A154,Apport,MATCH($E$3,'Jan 2020 Apport'!$3:$3,0),FALSE)+VLOOKUP(A154,Apport,MATCH($E$4,'Jan 2020 Apport'!$3:$3,0),FALSE)</f>
        <v>0</v>
      </c>
      <c r="F154" s="171">
        <f t="shared" si="32"/>
        <v>411394.68</v>
      </c>
      <c r="G154" s="170">
        <f>VLOOKUP(A154,Apport,MATCH($G$3,'Jan 2020 Apport'!$3:$3,0),FALSE)+VLOOKUP(A154,Apport,MATCH($G$4,'Jan 2020 Apport'!$3:$3,0),FALSE)</f>
        <v>37399.550000000003</v>
      </c>
      <c r="H154" s="170">
        <f>VLOOKUP(A154,Apport,MATCH($H$4,'Jan 2020 Apport'!$3:$3,0),FALSE)</f>
        <v>0</v>
      </c>
      <c r="I154" s="170">
        <f t="shared" si="33"/>
        <v>37399.550000000003</v>
      </c>
      <c r="J154" s="170">
        <f>VLOOKUP(A154,Apport,MATCH($J$4,'Jan 2020 Apport'!$3:$3,0),FALSE)</f>
        <v>0</v>
      </c>
      <c r="K154" s="170">
        <f>VLOOKUP(A154,Apport,MATCH($K$4,'Jan 2020 Apport'!$3:$3,0),FALSE)</f>
        <v>0</v>
      </c>
      <c r="L154" s="170">
        <f t="shared" si="34"/>
        <v>0</v>
      </c>
      <c r="M154" s="170">
        <f>VLOOKUP(A154,Apport,MATCH($M$4,'Jan 2020 Apport'!$3:$3,0),FALSE)</f>
        <v>0</v>
      </c>
      <c r="N154" s="170">
        <f>VLOOKUP(A154,Apport,MATCH($N$4,'Jan 2020 Apport'!$3:$3,0),FALSE)</f>
        <v>0</v>
      </c>
      <c r="O154" s="170">
        <f>VLOOKUP(A154,Apport,MATCH($O$4,'Jan 2020 Apport'!$3:$3,0),FALSE)</f>
        <v>0</v>
      </c>
      <c r="P154" s="174">
        <f>VLOOKUP(A154,Apport,MATCH($P$4,'Jan 2020 Apport'!$3:$3,0),FALSE)</f>
        <v>0</v>
      </c>
      <c r="Q154" s="174">
        <f>VLOOKUP(A154,Apport,MATCH($Q$4,'Jan 2020 Apport'!$3:$3,0),FALSE)</f>
        <v>125000</v>
      </c>
      <c r="R154">
        <f>VLOOKUP(A154,Apport,MATCH($R$4,'Jan 2020 Apport'!$3:$3,0),FALSE)</f>
        <v>0</v>
      </c>
      <c r="S154">
        <f>VLOOKUP(A154,Apport,MATCH($S$4,'Jan 2020 Apport'!$3:$3,0),FALSE)</f>
        <v>0</v>
      </c>
      <c r="T154">
        <f>VLOOKUP(A154,Apport,MATCH($T$4,'Jan 2020 Apport'!$3:$3,0),FALSE)</f>
        <v>0</v>
      </c>
      <c r="U154" s="185">
        <f>IFERROR(VLOOKUP(A154,Apport,MATCH($U$4,'Jan 2020 Apport'!$3:$3,0),FALSE)/R154,0)</f>
        <v>0</v>
      </c>
      <c r="V154" s="67">
        <f>IFERROR(((VLOOKUP(A154,Apport,MATCH($V$4,'Jan 2020 Apport'!$3:$3,0),FALSE)+VLOOKUP(A154,Apport,MATCH($V$3,'Jan 2020 Apport'!$3:$3,0),FALSE))/(S154+T154)),0)</f>
        <v>0</v>
      </c>
      <c r="W154" s="67">
        <f t="shared" si="26"/>
        <v>8097.2779781130794</v>
      </c>
      <c r="X154">
        <f>IF(D154=0,0,VLOOKUP(A154,Apport,MATCH($X$4,'Jan 2020 Apport'!$3:$3,0),FALSE))</f>
        <v>4.8578999999999997E-2</v>
      </c>
      <c r="Y154">
        <f>IF(D154=0,0,VLOOKUP(A154,Apport,MATCH($Y$4,'Jan 2020 Apport'!$3:$3,0),FALSE))</f>
        <v>4.0270000000000002E-3</v>
      </c>
      <c r="Z154">
        <f>IF(D154=0,0,VLOOKUP(A154,Apport,MATCH($Z$4,'Jan 2020 Apport'!$3:$3,0),FALSE))</f>
        <v>1.7100000000000001E-2</v>
      </c>
      <c r="AA154" s="114">
        <f>(VLOOKUP(A154,Apport,MATCH($AA$4,'Jan 2020 Apport'!$3:$3,0),FALSE)+VLOOKUP(A154,Apport,MATCH($AA$3,'Jan 2020 Apport'!$3:$3,0),FALSE))*VLOOKUP(A154,Apport,MATCH($AA$2,'Jan 2020 Apport'!$3:$3,0),FALSE)</f>
        <v>65216.05</v>
      </c>
      <c r="AB154" s="114">
        <f>VLOOKUP(A154,Apport,MATCH($AB$4,'Jan 2020 Apport'!$3:$3,0),FALSE)*VLOOKUP(A154,Apport,MATCH($AB$3,'Jan 2020 Apport'!$3:$3,0),FALSE)</f>
        <v>66520</v>
      </c>
      <c r="AC154" s="114">
        <f>VLOOKUP(A154,Apport,MATCH($AC$4,'Jan 2020 Apport'!$3:$3,0),FALSE)</f>
        <v>96805</v>
      </c>
      <c r="AD154" s="114">
        <f>VLOOKUP(A154,Apport,MATCH($AD$4,'Jan 2020 Apport'!$3:$3,0),FALSE)*VLOOKUP(A154,Apport,MATCH($AD$3,'Jan 2020 Apport'!$3:$3,0),FALSE)</f>
        <v>98741</v>
      </c>
      <c r="AE154" s="114">
        <f>VLOOKUP(A154,Apport,MATCH($AE$4,'Jan 2020 Apport'!$3:$3,0),FALSE)</f>
        <v>46784.33</v>
      </c>
      <c r="AF154" s="114">
        <f>VLOOKUP(A154,Apport,MATCH($AF$4,'Jan 2020 Apport'!$3:$3,0),FALSE)*VLOOKUP(A154,Apport,MATCH($AF$3,'Jan 2020 Apport'!$3:$3,0),FALSE)</f>
        <v>47720</v>
      </c>
      <c r="AG154" s="114">
        <f t="shared" si="27"/>
        <v>96970.214719999989</v>
      </c>
      <c r="AH154" s="114">
        <f t="shared" si="28"/>
        <v>136855.76759999999</v>
      </c>
      <c r="AI154" s="114">
        <f t="shared" si="29"/>
        <v>79803.727550000011</v>
      </c>
      <c r="AJ154" s="3">
        <f>VLOOKUP(A154,Apport,MATCH($AJ$4,'Jan 2020 Apport'!$3:$3,0),FALSE)</f>
        <v>54138.58</v>
      </c>
      <c r="AK154" s="3">
        <f>VLOOKUP(A154,Apport,MATCH($AK$4,'Jan 2020 Apport'!$3:$3,0),FALSE)</f>
        <v>1.97</v>
      </c>
      <c r="AL154" s="170">
        <f t="shared" si="30"/>
        <v>448794.23</v>
      </c>
      <c r="AM154" s="170">
        <f>VLOOKUP(A154,Apport,MATCH($AM$4,'Jan 2020 Apport'!$3:$3,0),FALSE)</f>
        <v>0</v>
      </c>
      <c r="AN154" s="170">
        <f>VLOOKUP(A154,Apport,MATCH($AN$4,'Jan 2020 Apport'!$3:$3,0),FALSE)</f>
        <v>2512.4</v>
      </c>
      <c r="AO154" s="170">
        <v>0</v>
      </c>
      <c r="AP154" s="170">
        <v>0</v>
      </c>
      <c r="AQ154" s="170">
        <v>0</v>
      </c>
      <c r="AR154" s="170">
        <v>182.8</v>
      </c>
    </row>
    <row r="155" spans="1:44">
      <c r="A155" s="2" t="s">
        <v>243</v>
      </c>
      <c r="B155" s="2" t="s">
        <v>244</v>
      </c>
      <c r="C155" s="2" t="s">
        <v>1411</v>
      </c>
      <c r="D155" s="171">
        <f t="shared" si="31"/>
        <v>1914993.58</v>
      </c>
      <c r="E155" s="67">
        <f>VLOOKUP(A155,Apport,MATCH($E$2,'Jan 2020 Apport'!$3:$3,0),FALSE)+VLOOKUP(A155,Apport,MATCH($E$3,'Jan 2020 Apport'!$3:$3,0),FALSE)+VLOOKUP(A155,Apport,MATCH($E$4,'Jan 2020 Apport'!$3:$3,0),FALSE)</f>
        <v>0</v>
      </c>
      <c r="F155" s="171">
        <f t="shared" si="32"/>
        <v>1914993.58</v>
      </c>
      <c r="G155" s="170">
        <f>VLOOKUP(A155,Apport,MATCH($G$3,'Jan 2020 Apport'!$3:$3,0),FALSE)+VLOOKUP(A155,Apport,MATCH($G$4,'Jan 2020 Apport'!$3:$3,0),FALSE)</f>
        <v>109950.41</v>
      </c>
      <c r="H155" s="170">
        <f>VLOOKUP(A155,Apport,MATCH($H$4,'Jan 2020 Apport'!$3:$3,0),FALSE)</f>
        <v>18959.48</v>
      </c>
      <c r="I155" s="170">
        <f t="shared" si="33"/>
        <v>128909.89</v>
      </c>
      <c r="J155" s="170">
        <f>VLOOKUP(A155,Apport,MATCH($J$4,'Jan 2020 Apport'!$3:$3,0),FALSE)</f>
        <v>111591.11720353313</v>
      </c>
      <c r="K155" s="170">
        <f>VLOOKUP(A155,Apport,MATCH($K$4,'Jan 2020 Apport'!$3:$3,0),FALSE)</f>
        <v>13473.35</v>
      </c>
      <c r="L155" s="170">
        <f t="shared" si="34"/>
        <v>125064.46720353313</v>
      </c>
      <c r="M155" s="170">
        <f>VLOOKUP(A155,Apport,MATCH($M$4,'Jan 2020 Apport'!$3:$3,0),FALSE)</f>
        <v>36245.629999999997</v>
      </c>
      <c r="N155" s="170">
        <f>VLOOKUP(A155,Apport,MATCH($N$4,'Jan 2020 Apport'!$3:$3,0),FALSE)</f>
        <v>0</v>
      </c>
      <c r="O155" s="170">
        <f>VLOOKUP(A155,Apport,MATCH($O$4,'Jan 2020 Apport'!$3:$3,0),FALSE)</f>
        <v>0</v>
      </c>
      <c r="P155" s="174">
        <f>VLOOKUP(A155,Apport,MATCH($P$4,'Jan 2020 Apport'!$3:$3,0),FALSE)</f>
        <v>0</v>
      </c>
      <c r="Q155" s="174">
        <f>VLOOKUP(A155,Apport,MATCH($Q$4,'Jan 2020 Apport'!$3:$3,0),FALSE)</f>
        <v>269314.89143399999</v>
      </c>
      <c r="R155">
        <f>VLOOKUP(A155,Apport,MATCH($R$4,'Jan 2020 Apport'!$3:$3,0),FALSE)</f>
        <v>0</v>
      </c>
      <c r="S155">
        <f>VLOOKUP(A155,Apport,MATCH($S$4,'Jan 2020 Apport'!$3:$3,0),FALSE)</f>
        <v>0</v>
      </c>
      <c r="T155">
        <f>VLOOKUP(A155,Apport,MATCH($T$4,'Jan 2020 Apport'!$3:$3,0),FALSE)</f>
        <v>0</v>
      </c>
      <c r="U155" s="185">
        <f>IFERROR(VLOOKUP(A155,Apport,MATCH($U$4,'Jan 2020 Apport'!$3:$3,0),FALSE)/R155,0)</f>
        <v>0</v>
      </c>
      <c r="V155" s="67">
        <f>IFERROR(((VLOOKUP(A155,Apport,MATCH($V$4,'Jan 2020 Apport'!$3:$3,0),FALSE)+VLOOKUP(A155,Apport,MATCH($V$3,'Jan 2020 Apport'!$3:$3,0),FALSE))/(S155+T155)),0)</f>
        <v>0</v>
      </c>
      <c r="W155" s="67">
        <f t="shared" si="26"/>
        <v>8097.2779781130794</v>
      </c>
      <c r="X155">
        <f>IF(D155=0,0,VLOOKUP(A155,Apport,MATCH($X$4,'Jan 2020 Apport'!$3:$3,0),FALSE))</f>
        <v>4.8578999999999997E-2</v>
      </c>
      <c r="Y155">
        <f>IF(D155=0,0,VLOOKUP(A155,Apport,MATCH($Y$4,'Jan 2020 Apport'!$3:$3,0),FALSE))</f>
        <v>4.0270000000000002E-3</v>
      </c>
      <c r="Z155">
        <f>IF(D155=0,0,VLOOKUP(A155,Apport,MATCH($Z$4,'Jan 2020 Apport'!$3:$3,0),FALSE))</f>
        <v>1.7100000000000001E-2</v>
      </c>
      <c r="AA155" s="114">
        <f>(VLOOKUP(A155,Apport,MATCH($AA$4,'Jan 2020 Apport'!$3:$3,0),FALSE)+VLOOKUP(A155,Apport,MATCH($AA$3,'Jan 2020 Apport'!$3:$3,0),FALSE))*VLOOKUP(A155,Apport,MATCH($AA$2,'Jan 2020 Apport'!$3:$3,0),FALSE)</f>
        <v>65216.05</v>
      </c>
      <c r="AB155" s="114">
        <f>VLOOKUP(A155,Apport,MATCH($AB$4,'Jan 2020 Apport'!$3:$3,0),FALSE)*VLOOKUP(A155,Apport,MATCH($AB$3,'Jan 2020 Apport'!$3:$3,0),FALSE)</f>
        <v>66520</v>
      </c>
      <c r="AC155" s="114">
        <f>VLOOKUP(A155,Apport,MATCH($AC$4,'Jan 2020 Apport'!$3:$3,0),FALSE)</f>
        <v>96805</v>
      </c>
      <c r="AD155" s="114">
        <f>VLOOKUP(A155,Apport,MATCH($AD$4,'Jan 2020 Apport'!$3:$3,0),FALSE)*VLOOKUP(A155,Apport,MATCH($AD$3,'Jan 2020 Apport'!$3:$3,0),FALSE)</f>
        <v>98741</v>
      </c>
      <c r="AE155" s="114">
        <f>VLOOKUP(A155,Apport,MATCH($AE$4,'Jan 2020 Apport'!$3:$3,0),FALSE)</f>
        <v>46784.33</v>
      </c>
      <c r="AF155" s="114">
        <f>VLOOKUP(A155,Apport,MATCH($AF$4,'Jan 2020 Apport'!$3:$3,0),FALSE)*VLOOKUP(A155,Apport,MATCH($AF$3,'Jan 2020 Apport'!$3:$3,0),FALSE)</f>
        <v>47720</v>
      </c>
      <c r="AG155" s="114">
        <f t="shared" si="27"/>
        <v>96970.214719999989</v>
      </c>
      <c r="AH155" s="114">
        <f t="shared" si="28"/>
        <v>136855.76759999999</v>
      </c>
      <c r="AI155" s="114">
        <f t="shared" si="29"/>
        <v>79803.727550000011</v>
      </c>
      <c r="AJ155" s="3">
        <f>VLOOKUP(A155,Apport,MATCH($AJ$4,'Jan 2020 Apport'!$3:$3,0),FALSE)</f>
        <v>225221.72</v>
      </c>
      <c r="AK155" s="3">
        <f>VLOOKUP(A155,Apport,MATCH($AK$4,'Jan 2020 Apport'!$3:$3,0),FALSE)</f>
        <v>1.4950000000000001</v>
      </c>
      <c r="AL155" s="170">
        <f t="shared" si="30"/>
        <v>2215204.4872035333</v>
      </c>
      <c r="AM155" s="170">
        <f>VLOOKUP(A155,Apport,MATCH($AM$4,'Jan 2020 Apport'!$3:$3,0),FALSE)</f>
        <v>23464.27</v>
      </c>
      <c r="AN155" s="170">
        <f>VLOOKUP(A155,Apport,MATCH($AN$4,'Jan 2020 Apport'!$3:$3,0),FALSE)</f>
        <v>11540.65</v>
      </c>
      <c r="AO155" s="170">
        <v>569.84</v>
      </c>
      <c r="AP155" s="170">
        <v>152.02000000000001</v>
      </c>
      <c r="AQ155" s="170">
        <v>0</v>
      </c>
      <c r="AR155" s="170">
        <v>763.29</v>
      </c>
    </row>
    <row r="156" spans="1:44">
      <c r="A156" s="2" t="s">
        <v>245</v>
      </c>
      <c r="B156" s="2" t="s">
        <v>246</v>
      </c>
      <c r="C156" s="2" t="s">
        <v>1411</v>
      </c>
      <c r="D156" s="171">
        <f t="shared" si="31"/>
        <v>2475116.44</v>
      </c>
      <c r="E156" s="67">
        <f>VLOOKUP(A156,Apport,MATCH($E$2,'Jan 2020 Apport'!$3:$3,0),FALSE)+VLOOKUP(A156,Apport,MATCH($E$3,'Jan 2020 Apport'!$3:$3,0),FALSE)+VLOOKUP(A156,Apport,MATCH($E$4,'Jan 2020 Apport'!$3:$3,0),FALSE)</f>
        <v>0</v>
      </c>
      <c r="F156" s="171">
        <f t="shared" si="32"/>
        <v>2475116.44</v>
      </c>
      <c r="G156" s="170">
        <f>VLOOKUP(A156,Apport,MATCH($G$3,'Jan 2020 Apport'!$3:$3,0),FALSE)+VLOOKUP(A156,Apport,MATCH($G$4,'Jan 2020 Apport'!$3:$3,0),FALSE)</f>
        <v>242703.81</v>
      </c>
      <c r="H156" s="170">
        <f>VLOOKUP(A156,Apport,MATCH($H$4,'Jan 2020 Apport'!$3:$3,0),FALSE)</f>
        <v>19319.72</v>
      </c>
      <c r="I156" s="170">
        <f t="shared" si="33"/>
        <v>262023.53</v>
      </c>
      <c r="J156" s="170">
        <f>VLOOKUP(A156,Apport,MATCH($J$4,'Jan 2020 Apport'!$3:$3,0),FALSE)</f>
        <v>137417.76235504023</v>
      </c>
      <c r="K156" s="170">
        <f>VLOOKUP(A156,Apport,MATCH($K$4,'Jan 2020 Apport'!$3:$3,0),FALSE)</f>
        <v>21482.71</v>
      </c>
      <c r="L156" s="170">
        <f t="shared" si="34"/>
        <v>158900.47235504023</v>
      </c>
      <c r="M156" s="170">
        <f>VLOOKUP(A156,Apport,MATCH($M$4,'Jan 2020 Apport'!$3:$3,0),FALSE)</f>
        <v>53033.08</v>
      </c>
      <c r="N156" s="170">
        <f>VLOOKUP(A156,Apport,MATCH($N$4,'Jan 2020 Apport'!$3:$3,0),FALSE)</f>
        <v>0</v>
      </c>
      <c r="O156" s="170">
        <f>VLOOKUP(A156,Apport,MATCH($O$4,'Jan 2020 Apport'!$3:$3,0),FALSE)</f>
        <v>5150.6899999999996</v>
      </c>
      <c r="P156" s="174">
        <f>VLOOKUP(A156,Apport,MATCH($P$4,'Jan 2020 Apport'!$3:$3,0),FALSE)</f>
        <v>0</v>
      </c>
      <c r="Q156" s="174">
        <f>VLOOKUP(A156,Apport,MATCH($Q$4,'Jan 2020 Apport'!$3:$3,0),FALSE)</f>
        <v>428275.13907173998</v>
      </c>
      <c r="R156">
        <f>VLOOKUP(A156,Apport,MATCH($R$4,'Jan 2020 Apport'!$3:$3,0),FALSE)</f>
        <v>0</v>
      </c>
      <c r="S156">
        <f>VLOOKUP(A156,Apport,MATCH($S$4,'Jan 2020 Apport'!$3:$3,0),FALSE)</f>
        <v>0</v>
      </c>
      <c r="T156">
        <f>VLOOKUP(A156,Apport,MATCH($T$4,'Jan 2020 Apport'!$3:$3,0),FALSE)</f>
        <v>0</v>
      </c>
      <c r="U156" s="185">
        <f>IFERROR(VLOOKUP(A156,Apport,MATCH($U$4,'Jan 2020 Apport'!$3:$3,0),FALSE)/R156,0)</f>
        <v>0</v>
      </c>
      <c r="V156" s="67">
        <f>IFERROR(((VLOOKUP(A156,Apport,MATCH($V$4,'Jan 2020 Apport'!$3:$3,0),FALSE)+VLOOKUP(A156,Apport,MATCH($V$3,'Jan 2020 Apport'!$3:$3,0),FALSE))/(S156+T156)),0)</f>
        <v>0</v>
      </c>
      <c r="W156" s="67">
        <f t="shared" si="26"/>
        <v>8097.2779781130794</v>
      </c>
      <c r="X156">
        <f>IF(D156=0,0,VLOOKUP(A156,Apport,MATCH($X$4,'Jan 2020 Apport'!$3:$3,0),FALSE))</f>
        <v>4.8578999999999997E-2</v>
      </c>
      <c r="Y156">
        <f>IF(D156=0,0,VLOOKUP(A156,Apport,MATCH($Y$4,'Jan 2020 Apport'!$3:$3,0),FALSE))</f>
        <v>4.0270000000000002E-3</v>
      </c>
      <c r="Z156">
        <f>IF(D156=0,0,VLOOKUP(A156,Apport,MATCH($Z$4,'Jan 2020 Apport'!$3:$3,0),FALSE))</f>
        <v>1.7100000000000001E-2</v>
      </c>
      <c r="AA156" s="114">
        <f>(VLOOKUP(A156,Apport,MATCH($AA$4,'Jan 2020 Apport'!$3:$3,0),FALSE)+VLOOKUP(A156,Apport,MATCH($AA$3,'Jan 2020 Apport'!$3:$3,0),FALSE))*VLOOKUP(A156,Apport,MATCH($AA$2,'Jan 2020 Apport'!$3:$3,0),FALSE)</f>
        <v>65216.05</v>
      </c>
      <c r="AB156" s="114">
        <f>VLOOKUP(A156,Apport,MATCH($AB$4,'Jan 2020 Apport'!$3:$3,0),FALSE)*VLOOKUP(A156,Apport,MATCH($AB$3,'Jan 2020 Apport'!$3:$3,0),FALSE)</f>
        <v>66520</v>
      </c>
      <c r="AC156" s="114">
        <f>VLOOKUP(A156,Apport,MATCH($AC$4,'Jan 2020 Apport'!$3:$3,0),FALSE)</f>
        <v>96805</v>
      </c>
      <c r="AD156" s="114">
        <f>VLOOKUP(A156,Apport,MATCH($AD$4,'Jan 2020 Apport'!$3:$3,0),FALSE)*VLOOKUP(A156,Apport,MATCH($AD$3,'Jan 2020 Apport'!$3:$3,0),FALSE)</f>
        <v>98741</v>
      </c>
      <c r="AE156" s="114">
        <f>VLOOKUP(A156,Apport,MATCH($AE$4,'Jan 2020 Apport'!$3:$3,0),FALSE)</f>
        <v>46784.33</v>
      </c>
      <c r="AF156" s="114">
        <f>VLOOKUP(A156,Apport,MATCH($AF$4,'Jan 2020 Apport'!$3:$3,0),FALSE)*VLOOKUP(A156,Apport,MATCH($AF$3,'Jan 2020 Apport'!$3:$3,0),FALSE)</f>
        <v>47720</v>
      </c>
      <c r="AG156" s="114">
        <f t="shared" si="27"/>
        <v>96970.214719999989</v>
      </c>
      <c r="AH156" s="114">
        <f t="shared" si="28"/>
        <v>136855.76759999999</v>
      </c>
      <c r="AI156" s="114">
        <f t="shared" si="29"/>
        <v>79803.727550000011</v>
      </c>
      <c r="AJ156" s="3">
        <f>VLOOKUP(A156,Apport,MATCH($AJ$4,'Jan 2020 Apport'!$3:$3,0),FALSE)</f>
        <v>321510.49</v>
      </c>
      <c r="AK156" s="3">
        <f>VLOOKUP(A156,Apport,MATCH($AK$4,'Jan 2020 Apport'!$3:$3,0),FALSE)</f>
        <v>3.669</v>
      </c>
      <c r="AL156" s="170">
        <f t="shared" si="30"/>
        <v>2932741.5023550401</v>
      </c>
      <c r="AM156" s="170">
        <f>VLOOKUP(A156,Apport,MATCH($AM$4,'Jan 2020 Apport'!$3:$3,0),FALSE)</f>
        <v>0</v>
      </c>
      <c r="AN156" s="170">
        <f>VLOOKUP(A156,Apport,MATCH($AN$4,'Jan 2020 Apport'!$3:$3,0),FALSE)</f>
        <v>14668.41</v>
      </c>
      <c r="AO156" s="170">
        <v>527.05999999999995</v>
      </c>
      <c r="AP156" s="170">
        <v>0</v>
      </c>
      <c r="AQ156" s="170">
        <v>58.25</v>
      </c>
      <c r="AR156" s="170">
        <v>1856.23</v>
      </c>
    </row>
    <row r="157" spans="1:44">
      <c r="A157" s="2" t="s">
        <v>247</v>
      </c>
      <c r="B157" s="2" t="s">
        <v>248</v>
      </c>
      <c r="C157" s="2" t="s">
        <v>1411</v>
      </c>
      <c r="D157" s="171">
        <f t="shared" si="31"/>
        <v>27927991.57</v>
      </c>
      <c r="E157" s="67">
        <f>VLOOKUP(A157,Apport,MATCH($E$2,'Jan 2020 Apport'!$3:$3,0),FALSE)+VLOOKUP(A157,Apport,MATCH($E$3,'Jan 2020 Apport'!$3:$3,0),FALSE)+VLOOKUP(A157,Apport,MATCH($E$4,'Jan 2020 Apport'!$3:$3,0),FALSE)</f>
        <v>1301369.28</v>
      </c>
      <c r="F157" s="171">
        <f t="shared" si="32"/>
        <v>26626622.289999999</v>
      </c>
      <c r="G157" s="170">
        <f>VLOOKUP(A157,Apport,MATCH($G$3,'Jan 2020 Apport'!$3:$3,0),FALSE)+VLOOKUP(A157,Apport,MATCH($G$4,'Jan 2020 Apport'!$3:$3,0),FALSE)</f>
        <v>3974138.9699999997</v>
      </c>
      <c r="H157" s="170">
        <f>VLOOKUP(A157,Apport,MATCH($H$4,'Jan 2020 Apport'!$3:$3,0),FALSE)</f>
        <v>349925.63</v>
      </c>
      <c r="I157" s="170">
        <f t="shared" si="33"/>
        <v>4324064.5999999996</v>
      </c>
      <c r="J157" s="170">
        <f>VLOOKUP(A157,Apport,MATCH($J$4,'Jan 2020 Apport'!$3:$3,0),FALSE)</f>
        <v>1687876.5319297777</v>
      </c>
      <c r="K157" s="170">
        <f>VLOOKUP(A157,Apport,MATCH($K$4,'Jan 2020 Apport'!$3:$3,0),FALSE)</f>
        <v>182171.19</v>
      </c>
      <c r="L157" s="170">
        <f t="shared" si="34"/>
        <v>1870047.7219297776</v>
      </c>
      <c r="M157" s="170">
        <f>VLOOKUP(A157,Apport,MATCH($M$4,'Jan 2020 Apport'!$3:$3,0),FALSE)</f>
        <v>810852.78</v>
      </c>
      <c r="N157" s="170">
        <f>VLOOKUP(A157,Apport,MATCH($N$4,'Jan 2020 Apport'!$3:$3,0),FALSE)</f>
        <v>369800.76</v>
      </c>
      <c r="O157" s="170">
        <f>VLOOKUP(A157,Apport,MATCH($O$4,'Jan 2020 Apport'!$3:$3,0),FALSE)</f>
        <v>89946.38</v>
      </c>
      <c r="P157" s="174">
        <f>VLOOKUP(A157,Apport,MATCH($P$4,'Jan 2020 Apport'!$3:$3,0),FALSE)</f>
        <v>961040.91999999993</v>
      </c>
      <c r="Q157" s="174">
        <f>VLOOKUP(A157,Apport,MATCH($Q$4,'Jan 2020 Apport'!$3:$3,0),FALSE)</f>
        <v>4359924.7024209602</v>
      </c>
      <c r="R157">
        <f>VLOOKUP(A157,Apport,MATCH($R$4,'Jan 2020 Apport'!$3:$3,0),FALSE)</f>
        <v>0</v>
      </c>
      <c r="S157">
        <f>VLOOKUP(A157,Apport,MATCH($S$4,'Jan 2020 Apport'!$3:$3,0),FALSE)</f>
        <v>12</v>
      </c>
      <c r="T157">
        <f>VLOOKUP(A157,Apport,MATCH($T$4,'Jan 2020 Apport'!$3:$3,0),FALSE)</f>
        <v>138</v>
      </c>
      <c r="U157" s="185">
        <f>IFERROR(VLOOKUP(A157,Apport,MATCH($U$4,'Jan 2020 Apport'!$3:$3,0),FALSE)/R157,0)</f>
        <v>0</v>
      </c>
      <c r="V157" s="67">
        <f>IFERROR(((VLOOKUP(A157,Apport,MATCH($V$4,'Jan 2020 Apport'!$3:$3,0),FALSE)+VLOOKUP(A157,Apport,MATCH($V$3,'Jan 2020 Apport'!$3:$3,0),FALSE))/(S157+T157)),0)</f>
        <v>8675.7952000000005</v>
      </c>
      <c r="W157" s="67">
        <f t="shared" si="26"/>
        <v>8097.2779781130794</v>
      </c>
      <c r="X157">
        <f>IF(D157=0,0,VLOOKUP(A157,Apport,MATCH($X$4,'Jan 2020 Apport'!$3:$3,0),FALSE))</f>
        <v>4.8578999999999997E-2</v>
      </c>
      <c r="Y157">
        <f>IF(D157=0,0,VLOOKUP(A157,Apport,MATCH($Y$4,'Jan 2020 Apport'!$3:$3,0),FALSE))</f>
        <v>4.0270000000000002E-3</v>
      </c>
      <c r="Z157">
        <f>IF(D157=0,0,VLOOKUP(A157,Apport,MATCH($Z$4,'Jan 2020 Apport'!$3:$3,0),FALSE))</f>
        <v>1.7100000000000001E-2</v>
      </c>
      <c r="AA157" s="114">
        <f>(VLOOKUP(A157,Apport,MATCH($AA$4,'Jan 2020 Apport'!$3:$3,0),FALSE)+VLOOKUP(A157,Apport,MATCH($AA$3,'Jan 2020 Apport'!$3:$3,0),FALSE))*VLOOKUP(A157,Apport,MATCH($AA$2,'Jan 2020 Apport'!$3:$3,0),FALSE)</f>
        <v>65216.05</v>
      </c>
      <c r="AB157" s="114">
        <f>VLOOKUP(A157,Apport,MATCH($AB$4,'Jan 2020 Apport'!$3:$3,0),FALSE)*VLOOKUP(A157,Apport,MATCH($AB$3,'Jan 2020 Apport'!$3:$3,0),FALSE)</f>
        <v>66520</v>
      </c>
      <c r="AC157" s="114">
        <f>VLOOKUP(A157,Apport,MATCH($AC$4,'Jan 2020 Apport'!$3:$3,0),FALSE)</f>
        <v>96805</v>
      </c>
      <c r="AD157" s="114">
        <f>VLOOKUP(A157,Apport,MATCH($AD$4,'Jan 2020 Apport'!$3:$3,0),FALSE)*VLOOKUP(A157,Apport,MATCH($AD$3,'Jan 2020 Apport'!$3:$3,0),FALSE)</f>
        <v>98741</v>
      </c>
      <c r="AE157" s="114">
        <f>VLOOKUP(A157,Apport,MATCH($AE$4,'Jan 2020 Apport'!$3:$3,0),FALSE)</f>
        <v>46784.33</v>
      </c>
      <c r="AF157" s="114">
        <f>VLOOKUP(A157,Apport,MATCH($AF$4,'Jan 2020 Apport'!$3:$3,0),FALSE)*VLOOKUP(A157,Apport,MATCH($AF$3,'Jan 2020 Apport'!$3:$3,0),FALSE)</f>
        <v>47720</v>
      </c>
      <c r="AG157" s="114">
        <f t="shared" si="27"/>
        <v>96970.214719999989</v>
      </c>
      <c r="AH157" s="114">
        <f t="shared" si="28"/>
        <v>136855.76759999999</v>
      </c>
      <c r="AI157" s="114">
        <f t="shared" si="29"/>
        <v>79803.727550000011</v>
      </c>
      <c r="AJ157" s="3">
        <f>VLOOKUP(A157,Apport,MATCH($AJ$4,'Jan 2020 Apport'!$3:$3,0),FALSE)</f>
        <v>3987316.48</v>
      </c>
      <c r="AK157" s="3">
        <f>VLOOKUP(A157,Apport,MATCH($AK$4,'Jan 2020 Apport'!$3:$3,0),FALSE)</f>
        <v>69.64</v>
      </c>
      <c r="AL157" s="170">
        <f t="shared" si="30"/>
        <v>35350269.051929779</v>
      </c>
      <c r="AM157" s="170">
        <f>VLOOKUP(A157,Apport,MATCH($AM$4,'Jan 2020 Apport'!$3:$3,0),FALSE)</f>
        <v>139736.43</v>
      </c>
      <c r="AN157" s="170">
        <f>VLOOKUP(A157,Apport,MATCH($AN$4,'Jan 2020 Apport'!$3:$3,0),FALSE)</f>
        <v>149708.9</v>
      </c>
      <c r="AO157" s="170">
        <v>9071.0299999999988</v>
      </c>
      <c r="AP157" s="170">
        <v>3643.89</v>
      </c>
      <c r="AQ157" s="170">
        <v>869.32</v>
      </c>
      <c r="AR157" s="170">
        <v>27507.38</v>
      </c>
    </row>
    <row r="158" spans="1:44">
      <c r="A158" s="2" t="s">
        <v>249</v>
      </c>
      <c r="B158" s="2" t="s">
        <v>250</v>
      </c>
      <c r="C158" s="2" t="s">
        <v>1411</v>
      </c>
      <c r="D158" s="171">
        <f t="shared" si="31"/>
        <v>5777274.4000000004</v>
      </c>
      <c r="E158" s="67">
        <f>VLOOKUP(A158,Apport,MATCH($E$2,'Jan 2020 Apport'!$3:$3,0),FALSE)+VLOOKUP(A158,Apport,MATCH($E$3,'Jan 2020 Apport'!$3:$3,0),FALSE)+VLOOKUP(A158,Apport,MATCH($E$4,'Jan 2020 Apport'!$3:$3,0),FALSE)</f>
        <v>554883.21</v>
      </c>
      <c r="F158" s="171">
        <f t="shared" si="32"/>
        <v>5222391.1900000004</v>
      </c>
      <c r="G158" s="170">
        <f>VLOOKUP(A158,Apport,MATCH($G$3,'Jan 2020 Apport'!$3:$3,0),FALSE)+VLOOKUP(A158,Apport,MATCH($G$4,'Jan 2020 Apport'!$3:$3,0),FALSE)</f>
        <v>880587.44</v>
      </c>
      <c r="H158" s="170">
        <f>VLOOKUP(A158,Apport,MATCH($H$4,'Jan 2020 Apport'!$3:$3,0),FALSE)</f>
        <v>57640.53</v>
      </c>
      <c r="I158" s="170">
        <f t="shared" si="33"/>
        <v>938227.97</v>
      </c>
      <c r="J158" s="170">
        <f>VLOOKUP(A158,Apport,MATCH($J$4,'Jan 2020 Apport'!$3:$3,0),FALSE)</f>
        <v>410998.91590837151</v>
      </c>
      <c r="K158" s="170">
        <f>VLOOKUP(A158,Apport,MATCH($K$4,'Jan 2020 Apport'!$3:$3,0),FALSE)</f>
        <v>41728.660000000003</v>
      </c>
      <c r="L158" s="170">
        <f t="shared" si="34"/>
        <v>452727.57590837148</v>
      </c>
      <c r="M158" s="170">
        <f>VLOOKUP(A158,Apport,MATCH($M$4,'Jan 2020 Apport'!$3:$3,0),FALSE)</f>
        <v>177412.8</v>
      </c>
      <c r="N158" s="170">
        <f>VLOOKUP(A158,Apport,MATCH($N$4,'Jan 2020 Apport'!$3:$3,0),FALSE)</f>
        <v>0</v>
      </c>
      <c r="O158" s="170">
        <f>VLOOKUP(A158,Apport,MATCH($O$4,'Jan 2020 Apport'!$3:$3,0),FALSE)</f>
        <v>18027.43</v>
      </c>
      <c r="P158" s="174">
        <f>VLOOKUP(A158,Apport,MATCH($P$4,'Jan 2020 Apport'!$3:$3,0),FALSE)</f>
        <v>0</v>
      </c>
      <c r="Q158" s="174">
        <f>VLOOKUP(A158,Apport,MATCH($Q$4,'Jan 2020 Apport'!$3:$3,0),FALSE)</f>
        <v>1386248.9509536</v>
      </c>
      <c r="R158">
        <f>VLOOKUP(A158,Apport,MATCH($R$4,'Jan 2020 Apport'!$3:$3,0),FALSE)</f>
        <v>0</v>
      </c>
      <c r="S158">
        <f>VLOOKUP(A158,Apport,MATCH($S$4,'Jan 2020 Apport'!$3:$3,0),FALSE)</f>
        <v>18</v>
      </c>
      <c r="T158">
        <f>VLOOKUP(A158,Apport,MATCH($T$4,'Jan 2020 Apport'!$3:$3,0),FALSE)</f>
        <v>46</v>
      </c>
      <c r="U158" s="185">
        <f>IFERROR(VLOOKUP(A158,Apport,MATCH($U$4,'Jan 2020 Apport'!$3:$3,0),FALSE)/R158,0)</f>
        <v>0</v>
      </c>
      <c r="V158" s="67">
        <f>IFERROR(((VLOOKUP(A158,Apport,MATCH($V$4,'Jan 2020 Apport'!$3:$3,0),FALSE)+VLOOKUP(A158,Apport,MATCH($V$3,'Jan 2020 Apport'!$3:$3,0),FALSE))/(S158+T158)),0)</f>
        <v>8670.0501562499994</v>
      </c>
      <c r="W158" s="67">
        <f t="shared" si="26"/>
        <v>8097.2779781130794</v>
      </c>
      <c r="X158">
        <f>IF(D158=0,0,VLOOKUP(A158,Apport,MATCH($X$4,'Jan 2020 Apport'!$3:$3,0),FALSE))</f>
        <v>4.8578999999999997E-2</v>
      </c>
      <c r="Y158">
        <f>IF(D158=0,0,VLOOKUP(A158,Apport,MATCH($Y$4,'Jan 2020 Apport'!$3:$3,0),FALSE))</f>
        <v>4.0270000000000002E-3</v>
      </c>
      <c r="Z158">
        <f>IF(D158=0,0,VLOOKUP(A158,Apport,MATCH($Z$4,'Jan 2020 Apport'!$3:$3,0),FALSE))</f>
        <v>1.7100000000000001E-2</v>
      </c>
      <c r="AA158" s="114">
        <f>(VLOOKUP(A158,Apport,MATCH($AA$4,'Jan 2020 Apport'!$3:$3,0),FALSE)+VLOOKUP(A158,Apport,MATCH($AA$3,'Jan 2020 Apport'!$3:$3,0),FALSE))*VLOOKUP(A158,Apport,MATCH($AA$2,'Jan 2020 Apport'!$3:$3,0),FALSE)</f>
        <v>65216.05</v>
      </c>
      <c r="AB158" s="114">
        <f>VLOOKUP(A158,Apport,MATCH($AB$4,'Jan 2020 Apport'!$3:$3,0),FALSE)*VLOOKUP(A158,Apport,MATCH($AB$3,'Jan 2020 Apport'!$3:$3,0),FALSE)</f>
        <v>66520</v>
      </c>
      <c r="AC158" s="114">
        <f>VLOOKUP(A158,Apport,MATCH($AC$4,'Jan 2020 Apport'!$3:$3,0),FALSE)</f>
        <v>96805</v>
      </c>
      <c r="AD158" s="114">
        <f>VLOOKUP(A158,Apport,MATCH($AD$4,'Jan 2020 Apport'!$3:$3,0),FALSE)*VLOOKUP(A158,Apport,MATCH($AD$3,'Jan 2020 Apport'!$3:$3,0),FALSE)</f>
        <v>98741</v>
      </c>
      <c r="AE158" s="114">
        <f>VLOOKUP(A158,Apport,MATCH($AE$4,'Jan 2020 Apport'!$3:$3,0),FALSE)</f>
        <v>46784.33</v>
      </c>
      <c r="AF158" s="114">
        <f>VLOOKUP(A158,Apport,MATCH($AF$4,'Jan 2020 Apport'!$3:$3,0),FALSE)*VLOOKUP(A158,Apport,MATCH($AF$3,'Jan 2020 Apport'!$3:$3,0),FALSE)</f>
        <v>47720</v>
      </c>
      <c r="AG158" s="114">
        <f t="shared" si="27"/>
        <v>96970.214719999989</v>
      </c>
      <c r="AH158" s="114">
        <f t="shared" si="28"/>
        <v>136855.76759999999</v>
      </c>
      <c r="AI158" s="114">
        <f t="shared" si="29"/>
        <v>79803.727550000011</v>
      </c>
      <c r="AJ158" s="3">
        <f>VLOOKUP(A158,Apport,MATCH($AJ$4,'Jan 2020 Apport'!$3:$3,0),FALSE)</f>
        <v>799826.91</v>
      </c>
      <c r="AK158" s="3">
        <f>VLOOKUP(A158,Apport,MATCH($AK$4,'Jan 2020 Apport'!$3:$3,0),FALSE)</f>
        <v>11.754</v>
      </c>
      <c r="AL158" s="170">
        <f t="shared" si="30"/>
        <v>7321941.5159083707</v>
      </c>
      <c r="AM158" s="170">
        <f>VLOOKUP(A158,Apport,MATCH($AM$4,'Jan 2020 Apport'!$3:$3,0),FALSE)</f>
        <v>0</v>
      </c>
      <c r="AN158" s="170">
        <f>VLOOKUP(A158,Apport,MATCH($AN$4,'Jan 2020 Apport'!$3:$3,0),FALSE)</f>
        <v>29780.11</v>
      </c>
      <c r="AO158" s="170">
        <v>1693.14</v>
      </c>
      <c r="AP158" s="170">
        <v>690</v>
      </c>
      <c r="AQ158" s="170">
        <v>170.22</v>
      </c>
      <c r="AR158" s="170">
        <v>5643.69</v>
      </c>
    </row>
    <row r="159" spans="1:44">
      <c r="A159" s="2" t="s">
        <v>251</v>
      </c>
      <c r="B159" s="2" t="s">
        <v>252</v>
      </c>
      <c r="C159" s="2" t="s">
        <v>1411</v>
      </c>
      <c r="D159" s="171">
        <f t="shared" si="31"/>
        <v>7549886.8799999999</v>
      </c>
      <c r="E159" s="67">
        <f>VLOOKUP(A159,Apport,MATCH($E$2,'Jan 2020 Apport'!$3:$3,0),FALSE)+VLOOKUP(A159,Apport,MATCH($E$3,'Jan 2020 Apport'!$3:$3,0),FALSE)+VLOOKUP(A159,Apport,MATCH($E$4,'Jan 2020 Apport'!$3:$3,0),FALSE)</f>
        <v>521791.22000000003</v>
      </c>
      <c r="F159" s="171">
        <f t="shared" si="32"/>
        <v>7028095.6600000001</v>
      </c>
      <c r="G159" s="170">
        <f>VLOOKUP(A159,Apport,MATCH($G$3,'Jan 2020 Apport'!$3:$3,0),FALSE)+VLOOKUP(A159,Apport,MATCH($G$4,'Jan 2020 Apport'!$3:$3,0),FALSE)</f>
        <v>1039867.01</v>
      </c>
      <c r="H159" s="170">
        <f>VLOOKUP(A159,Apport,MATCH($H$4,'Jan 2020 Apport'!$3:$3,0),FALSE)</f>
        <v>52672.89</v>
      </c>
      <c r="I159" s="170">
        <f t="shared" si="33"/>
        <v>1092539.8999999999</v>
      </c>
      <c r="J159" s="170">
        <f>VLOOKUP(A159,Apport,MATCH($J$4,'Jan 2020 Apport'!$3:$3,0),FALSE)</f>
        <v>545268.25823679368</v>
      </c>
      <c r="K159" s="170">
        <f>VLOOKUP(A159,Apport,MATCH($K$4,'Jan 2020 Apport'!$3:$3,0),FALSE)</f>
        <v>70909.600000000006</v>
      </c>
      <c r="L159" s="170">
        <f t="shared" si="34"/>
        <v>616177.85823679366</v>
      </c>
      <c r="M159" s="170">
        <f>VLOOKUP(A159,Apport,MATCH($M$4,'Jan 2020 Apport'!$3:$3,0),FALSE)</f>
        <v>214898.4</v>
      </c>
      <c r="N159" s="170">
        <f>VLOOKUP(A159,Apport,MATCH($N$4,'Jan 2020 Apport'!$3:$3,0),FALSE)</f>
        <v>0</v>
      </c>
      <c r="O159" s="170">
        <f>VLOOKUP(A159,Apport,MATCH($O$4,'Jan 2020 Apport'!$3:$3,0),FALSE)</f>
        <v>24608.87</v>
      </c>
      <c r="P159" s="174">
        <f>VLOOKUP(A159,Apport,MATCH($P$4,'Jan 2020 Apport'!$3:$3,0),FALSE)</f>
        <v>0</v>
      </c>
      <c r="Q159" s="174">
        <f>VLOOKUP(A159,Apport,MATCH($Q$4,'Jan 2020 Apport'!$3:$3,0),FALSE)</f>
        <v>2200000</v>
      </c>
      <c r="R159">
        <f>VLOOKUP(A159,Apport,MATCH($R$4,'Jan 2020 Apport'!$3:$3,0),FALSE)</f>
        <v>0</v>
      </c>
      <c r="S159">
        <f>VLOOKUP(A159,Apport,MATCH($S$4,'Jan 2020 Apport'!$3:$3,0),FALSE)</f>
        <v>5.42</v>
      </c>
      <c r="T159">
        <f>VLOOKUP(A159,Apport,MATCH($T$4,'Jan 2020 Apport'!$3:$3,0),FALSE)</f>
        <v>54.73</v>
      </c>
      <c r="U159" s="185">
        <f>IFERROR(VLOOKUP(A159,Apport,MATCH($U$4,'Jan 2020 Apport'!$3:$3,0),FALSE)/R159,0)</f>
        <v>0</v>
      </c>
      <c r="V159" s="67">
        <f>IFERROR(((VLOOKUP(A159,Apport,MATCH($V$4,'Jan 2020 Apport'!$3:$3,0),FALSE)+VLOOKUP(A159,Apport,MATCH($V$3,'Jan 2020 Apport'!$3:$3,0),FALSE))/(S159+T159)),0)</f>
        <v>8674.8332502078138</v>
      </c>
      <c r="W159" s="67">
        <f t="shared" si="26"/>
        <v>8097.2779781130794</v>
      </c>
      <c r="X159">
        <f>IF(D159=0,0,VLOOKUP(A159,Apport,MATCH($X$4,'Jan 2020 Apport'!$3:$3,0),FALSE))</f>
        <v>4.8578999999999997E-2</v>
      </c>
      <c r="Y159">
        <f>IF(D159=0,0,VLOOKUP(A159,Apport,MATCH($Y$4,'Jan 2020 Apport'!$3:$3,0),FALSE))</f>
        <v>4.0270000000000002E-3</v>
      </c>
      <c r="Z159">
        <f>IF(D159=0,0,VLOOKUP(A159,Apport,MATCH($Z$4,'Jan 2020 Apport'!$3:$3,0),FALSE))</f>
        <v>1.7100000000000001E-2</v>
      </c>
      <c r="AA159" s="114">
        <f>(VLOOKUP(A159,Apport,MATCH($AA$4,'Jan 2020 Apport'!$3:$3,0),FALSE)+VLOOKUP(A159,Apport,MATCH($AA$3,'Jan 2020 Apport'!$3:$3,0),FALSE))*VLOOKUP(A159,Apport,MATCH($AA$2,'Jan 2020 Apport'!$3:$3,0),FALSE)</f>
        <v>65216.05</v>
      </c>
      <c r="AB159" s="114">
        <f>VLOOKUP(A159,Apport,MATCH($AB$4,'Jan 2020 Apport'!$3:$3,0),FALSE)*VLOOKUP(A159,Apport,MATCH($AB$3,'Jan 2020 Apport'!$3:$3,0),FALSE)</f>
        <v>66520</v>
      </c>
      <c r="AC159" s="114">
        <f>VLOOKUP(A159,Apport,MATCH($AC$4,'Jan 2020 Apport'!$3:$3,0),FALSE)</f>
        <v>96805</v>
      </c>
      <c r="AD159" s="114">
        <f>VLOOKUP(A159,Apport,MATCH($AD$4,'Jan 2020 Apport'!$3:$3,0),FALSE)*VLOOKUP(A159,Apport,MATCH($AD$3,'Jan 2020 Apport'!$3:$3,0),FALSE)</f>
        <v>98741</v>
      </c>
      <c r="AE159" s="114">
        <f>VLOOKUP(A159,Apport,MATCH($AE$4,'Jan 2020 Apport'!$3:$3,0),FALSE)</f>
        <v>46784.33</v>
      </c>
      <c r="AF159" s="114">
        <f>VLOOKUP(A159,Apport,MATCH($AF$4,'Jan 2020 Apport'!$3:$3,0),FALSE)*VLOOKUP(A159,Apport,MATCH($AF$3,'Jan 2020 Apport'!$3:$3,0),FALSE)</f>
        <v>47720</v>
      </c>
      <c r="AG159" s="114">
        <f t="shared" si="27"/>
        <v>96970.214719999989</v>
      </c>
      <c r="AH159" s="114">
        <f t="shared" si="28"/>
        <v>136855.76759999999</v>
      </c>
      <c r="AI159" s="114">
        <f t="shared" si="29"/>
        <v>79803.727550000011</v>
      </c>
      <c r="AJ159" s="3">
        <f>VLOOKUP(A159,Apport,MATCH($AJ$4,'Jan 2020 Apport'!$3:$3,0),FALSE)</f>
        <v>1071042.95</v>
      </c>
      <c r="AK159" s="3">
        <f>VLOOKUP(A159,Apport,MATCH($AK$4,'Jan 2020 Apport'!$3:$3,0),FALSE)</f>
        <v>15.762</v>
      </c>
      <c r="AL159" s="170">
        <f t="shared" si="30"/>
        <v>9434737.5782367941</v>
      </c>
      <c r="AM159" s="170">
        <f>VLOOKUP(A159,Apport,MATCH($AM$4,'Jan 2020 Apport'!$3:$3,0),FALSE)</f>
        <v>7535.27</v>
      </c>
      <c r="AN159" s="170">
        <f>VLOOKUP(A159,Apport,MATCH($AN$4,'Jan 2020 Apport'!$3:$3,0),FALSE)</f>
        <v>39094.19</v>
      </c>
      <c r="AO159" s="170">
        <v>2122.79</v>
      </c>
      <c r="AP159" s="170">
        <v>253.97</v>
      </c>
      <c r="AQ159" s="170">
        <v>236.68</v>
      </c>
      <c r="AR159" s="170">
        <v>7793.84</v>
      </c>
    </row>
    <row r="160" spans="1:44">
      <c r="A160" s="2" t="s">
        <v>1273</v>
      </c>
      <c r="B160" s="2" t="s">
        <v>1274</v>
      </c>
      <c r="C160" s="2" t="s">
        <v>1411</v>
      </c>
      <c r="D160" s="171">
        <f t="shared" si="31"/>
        <v>0</v>
      </c>
      <c r="E160" s="67">
        <f>VLOOKUP(A160,Apport,MATCH($E$2,'Jan 2020 Apport'!$3:$3,0),FALSE)+VLOOKUP(A160,Apport,MATCH($E$3,'Jan 2020 Apport'!$3:$3,0),FALSE)+VLOOKUP(A160,Apport,MATCH($E$4,'Jan 2020 Apport'!$3:$3,0),FALSE)</f>
        <v>0</v>
      </c>
      <c r="F160" s="171">
        <f t="shared" si="32"/>
        <v>0</v>
      </c>
      <c r="G160" s="170">
        <f>VLOOKUP(A160,Apport,MATCH($G$3,'Jan 2020 Apport'!$3:$3,0),FALSE)+VLOOKUP(A160,Apport,MATCH($G$4,'Jan 2020 Apport'!$3:$3,0),FALSE)</f>
        <v>0</v>
      </c>
      <c r="H160" s="170">
        <f>VLOOKUP(A160,Apport,MATCH($H$4,'Jan 2020 Apport'!$3:$3,0),FALSE)</f>
        <v>0</v>
      </c>
      <c r="I160" s="170">
        <f t="shared" si="33"/>
        <v>0</v>
      </c>
      <c r="J160" s="170">
        <f>VLOOKUP(A160,Apport,MATCH($J$4,'Jan 2020 Apport'!$3:$3,0),FALSE)</f>
        <v>0</v>
      </c>
      <c r="K160" s="170">
        <f>VLOOKUP(A160,Apport,MATCH($K$4,'Jan 2020 Apport'!$3:$3,0),FALSE)</f>
        <v>0</v>
      </c>
      <c r="L160" s="170">
        <f t="shared" si="34"/>
        <v>0</v>
      </c>
      <c r="M160" s="170">
        <f>VLOOKUP(A160,Apport,MATCH($M$4,'Jan 2020 Apport'!$3:$3,0),FALSE)</f>
        <v>0</v>
      </c>
      <c r="N160" s="170">
        <f>VLOOKUP(A160,Apport,MATCH($N$4,'Jan 2020 Apport'!$3:$3,0),FALSE)</f>
        <v>0</v>
      </c>
      <c r="O160" s="170">
        <f>VLOOKUP(A160,Apport,MATCH($O$4,'Jan 2020 Apport'!$3:$3,0),FALSE)</f>
        <v>0</v>
      </c>
      <c r="P160" s="174">
        <f>VLOOKUP(A160,Apport,MATCH($P$4,'Jan 2020 Apport'!$3:$3,0),FALSE)</f>
        <v>0</v>
      </c>
      <c r="Q160" s="174">
        <f>VLOOKUP(A160,Apport,MATCH($Q$4,'Jan 2020 Apport'!$3:$3,0),FALSE)</f>
        <v>0</v>
      </c>
      <c r="R160">
        <f>VLOOKUP(A160,Apport,MATCH($R$4,'Jan 2020 Apport'!$3:$3,0),FALSE)</f>
        <v>0</v>
      </c>
      <c r="S160">
        <f>VLOOKUP(A160,Apport,MATCH($S$4,'Jan 2020 Apport'!$3:$3,0),FALSE)</f>
        <v>0</v>
      </c>
      <c r="T160">
        <f>VLOOKUP(A160,Apport,MATCH($T$4,'Jan 2020 Apport'!$3:$3,0),FALSE)</f>
        <v>0</v>
      </c>
      <c r="U160" s="185">
        <f>IFERROR(VLOOKUP(A160,Apport,MATCH($U$4,'Jan 2020 Apport'!$3:$3,0),FALSE)/R160,0)</f>
        <v>0</v>
      </c>
      <c r="V160" s="67">
        <f>IFERROR(((VLOOKUP(A160,Apport,MATCH($V$4,'Jan 2020 Apport'!$3:$3,0),FALSE)+VLOOKUP(A160,Apport,MATCH($V$3,'Jan 2020 Apport'!$3:$3,0),FALSE))/(S160+T160)),0)</f>
        <v>0</v>
      </c>
      <c r="W160" s="67">
        <f t="shared" si="26"/>
        <v>0</v>
      </c>
      <c r="X160">
        <f>IF(D160=0,0,VLOOKUP(A160,Apport,MATCH($X$4,'Jan 2020 Apport'!$3:$3,0),FALSE))</f>
        <v>0</v>
      </c>
      <c r="Y160">
        <f>IF(D160=0,0,VLOOKUP(A160,Apport,MATCH($Y$4,'Jan 2020 Apport'!$3:$3,0),FALSE))</f>
        <v>0</v>
      </c>
      <c r="Z160">
        <f>IF(D160=0,0,VLOOKUP(A160,Apport,MATCH($Z$4,'Jan 2020 Apport'!$3:$3,0),FALSE))</f>
        <v>0</v>
      </c>
      <c r="AA160" s="114">
        <f>(VLOOKUP(A160,Apport,MATCH($AA$4,'Jan 2020 Apport'!$3:$3,0),FALSE)+VLOOKUP(A160,Apport,MATCH($AA$3,'Jan 2020 Apport'!$3:$3,0),FALSE))*VLOOKUP(A160,Apport,MATCH($AA$2,'Jan 2020 Apport'!$3:$3,0),FALSE)</f>
        <v>0</v>
      </c>
      <c r="AB160" s="114">
        <f>VLOOKUP(A160,Apport,MATCH($AB$4,'Jan 2020 Apport'!$3:$3,0),FALSE)*VLOOKUP(A160,Apport,MATCH($AB$3,'Jan 2020 Apport'!$3:$3,0),FALSE)</f>
        <v>0</v>
      </c>
      <c r="AC160" s="114">
        <f>VLOOKUP(A160,Apport,MATCH($AC$4,'Jan 2020 Apport'!$3:$3,0),FALSE)</f>
        <v>0</v>
      </c>
      <c r="AD160" s="114">
        <f>VLOOKUP(A160,Apport,MATCH($AD$4,'Jan 2020 Apport'!$3:$3,0),FALSE)*VLOOKUP(A160,Apport,MATCH($AD$3,'Jan 2020 Apport'!$3:$3,0),FALSE)</f>
        <v>0</v>
      </c>
      <c r="AE160" s="114">
        <f>VLOOKUP(A160,Apport,MATCH($AE$4,'Jan 2020 Apport'!$3:$3,0),FALSE)</f>
        <v>0</v>
      </c>
      <c r="AF160" s="114">
        <f>VLOOKUP(A160,Apport,MATCH($AF$4,'Jan 2020 Apport'!$3:$3,0),FALSE)*VLOOKUP(A160,Apport,MATCH($AF$3,'Jan 2020 Apport'!$3:$3,0),FALSE)</f>
        <v>0</v>
      </c>
      <c r="AG160" s="114">
        <f t="shared" si="27"/>
        <v>0</v>
      </c>
      <c r="AH160" s="114">
        <f t="shared" si="28"/>
        <v>0</v>
      </c>
      <c r="AI160" s="114">
        <f t="shared" si="29"/>
        <v>0</v>
      </c>
      <c r="AJ160" s="3">
        <f>VLOOKUP(A160,Apport,MATCH($AJ$4,'Jan 2020 Apport'!$3:$3,0),FALSE)</f>
        <v>0</v>
      </c>
      <c r="AK160" s="3">
        <f>VLOOKUP(A160,Apport,MATCH($AK$4,'Jan 2020 Apport'!$3:$3,0),FALSE)</f>
        <v>0</v>
      </c>
      <c r="AL160" s="170">
        <f t="shared" si="30"/>
        <v>0</v>
      </c>
      <c r="AM160" s="170">
        <f>VLOOKUP(A160,Apport,MATCH($AM$4,'Jan 2020 Apport'!$3:$3,0),FALSE)</f>
        <v>0</v>
      </c>
      <c r="AN160" s="170">
        <f>VLOOKUP(A160,Apport,MATCH($AN$4,'Jan 2020 Apport'!$3:$3,0),FALSE)</f>
        <v>0</v>
      </c>
      <c r="AO160" s="170">
        <v>0</v>
      </c>
      <c r="AP160" s="170">
        <v>0</v>
      </c>
      <c r="AQ160" s="170">
        <v>0</v>
      </c>
      <c r="AR160" s="170">
        <v>0</v>
      </c>
    </row>
    <row r="161" spans="1:44">
      <c r="A161" s="2" t="s">
        <v>253</v>
      </c>
      <c r="B161" s="2" t="s">
        <v>254</v>
      </c>
      <c r="C161" s="2" t="s">
        <v>1411</v>
      </c>
      <c r="D161" s="171">
        <f t="shared" si="31"/>
        <v>1861681.45</v>
      </c>
      <c r="E161" s="67">
        <f>VLOOKUP(A161,Apport,MATCH($E$2,'Jan 2020 Apport'!$3:$3,0),FALSE)+VLOOKUP(A161,Apport,MATCH($E$3,'Jan 2020 Apport'!$3:$3,0),FALSE)+VLOOKUP(A161,Apport,MATCH($E$4,'Jan 2020 Apport'!$3:$3,0),FALSE)</f>
        <v>0</v>
      </c>
      <c r="F161" s="171">
        <f t="shared" si="32"/>
        <v>1861681.45</v>
      </c>
      <c r="G161" s="170">
        <f>VLOOKUP(A161,Apport,MATCH($G$3,'Jan 2020 Apport'!$3:$3,0),FALSE)+VLOOKUP(A161,Apport,MATCH($G$4,'Jan 2020 Apport'!$3:$3,0),FALSE)</f>
        <v>0</v>
      </c>
      <c r="H161" s="170">
        <f>VLOOKUP(A161,Apport,MATCH($H$4,'Jan 2020 Apport'!$3:$3,0),FALSE)</f>
        <v>0</v>
      </c>
      <c r="I161" s="170">
        <f t="shared" si="33"/>
        <v>0</v>
      </c>
      <c r="J161" s="170">
        <f>VLOOKUP(A161,Apport,MATCH($J$4,'Jan 2020 Apport'!$3:$3,0),FALSE)</f>
        <v>47386.280862570748</v>
      </c>
      <c r="K161" s="170">
        <f>VLOOKUP(A161,Apport,MATCH($K$4,'Jan 2020 Apport'!$3:$3,0),FALSE)</f>
        <v>12973.88</v>
      </c>
      <c r="L161" s="170">
        <f t="shared" si="34"/>
        <v>60360.160862570745</v>
      </c>
      <c r="M161" s="170">
        <f>VLOOKUP(A161,Apport,MATCH($M$4,'Jan 2020 Apport'!$3:$3,0),FALSE)</f>
        <v>31667.22</v>
      </c>
      <c r="N161" s="170">
        <f>VLOOKUP(A161,Apport,MATCH($N$4,'Jan 2020 Apport'!$3:$3,0),FALSE)</f>
        <v>0</v>
      </c>
      <c r="O161" s="170">
        <f>VLOOKUP(A161,Apport,MATCH($O$4,'Jan 2020 Apport'!$3:$3,0),FALSE)</f>
        <v>0</v>
      </c>
      <c r="P161" s="174">
        <f>VLOOKUP(A161,Apport,MATCH($P$4,'Jan 2020 Apport'!$3:$3,0),FALSE)</f>
        <v>42528.7</v>
      </c>
      <c r="Q161" s="174">
        <f>VLOOKUP(A161,Apport,MATCH($Q$4,'Jan 2020 Apport'!$3:$3,0),FALSE)</f>
        <v>75000</v>
      </c>
      <c r="R161">
        <f>VLOOKUP(A161,Apport,MATCH($R$4,'Jan 2020 Apport'!$3:$3,0),FALSE)</f>
        <v>0</v>
      </c>
      <c r="S161">
        <f>VLOOKUP(A161,Apport,MATCH($S$4,'Jan 2020 Apport'!$3:$3,0),FALSE)</f>
        <v>0</v>
      </c>
      <c r="T161">
        <f>VLOOKUP(A161,Apport,MATCH($T$4,'Jan 2020 Apport'!$3:$3,0),FALSE)</f>
        <v>0</v>
      </c>
      <c r="U161" s="185">
        <f>IFERROR(VLOOKUP(A161,Apport,MATCH($U$4,'Jan 2020 Apport'!$3:$3,0),FALSE)/R161,0)</f>
        <v>0</v>
      </c>
      <c r="V161" s="67">
        <f>IFERROR(((VLOOKUP(A161,Apport,MATCH($V$4,'Jan 2020 Apport'!$3:$3,0),FALSE)+VLOOKUP(A161,Apport,MATCH($V$3,'Jan 2020 Apport'!$3:$3,0),FALSE))/(S161+T161)),0)</f>
        <v>0</v>
      </c>
      <c r="W161" s="67">
        <f t="shared" si="26"/>
        <v>8097.2779781130794</v>
      </c>
      <c r="X161">
        <f>IF(D161=0,0,VLOOKUP(A161,Apport,MATCH($X$4,'Jan 2020 Apport'!$3:$3,0),FALSE))</f>
        <v>4.8578999999999997E-2</v>
      </c>
      <c r="Y161">
        <f>IF(D161=0,0,VLOOKUP(A161,Apport,MATCH($Y$4,'Jan 2020 Apport'!$3:$3,0),FALSE))</f>
        <v>4.0270000000000002E-3</v>
      </c>
      <c r="Z161">
        <f>IF(D161=0,0,VLOOKUP(A161,Apport,MATCH($Z$4,'Jan 2020 Apport'!$3:$3,0),FALSE))</f>
        <v>1.7100000000000001E-2</v>
      </c>
      <c r="AA161" s="114">
        <f>(VLOOKUP(A161,Apport,MATCH($AA$4,'Jan 2020 Apport'!$3:$3,0),FALSE)+VLOOKUP(A161,Apport,MATCH($AA$3,'Jan 2020 Apport'!$3:$3,0),FALSE))*VLOOKUP(A161,Apport,MATCH($AA$2,'Jan 2020 Apport'!$3:$3,0),FALSE)</f>
        <v>65216.05</v>
      </c>
      <c r="AB161" s="114">
        <f>VLOOKUP(A161,Apport,MATCH($AB$4,'Jan 2020 Apport'!$3:$3,0),FALSE)*VLOOKUP(A161,Apport,MATCH($AB$3,'Jan 2020 Apport'!$3:$3,0),FALSE)</f>
        <v>66520</v>
      </c>
      <c r="AC161" s="114">
        <f>VLOOKUP(A161,Apport,MATCH($AC$4,'Jan 2020 Apport'!$3:$3,0),FALSE)</f>
        <v>96805</v>
      </c>
      <c r="AD161" s="114">
        <f>VLOOKUP(A161,Apport,MATCH($AD$4,'Jan 2020 Apport'!$3:$3,0),FALSE)*VLOOKUP(A161,Apport,MATCH($AD$3,'Jan 2020 Apport'!$3:$3,0),FALSE)</f>
        <v>98741</v>
      </c>
      <c r="AE161" s="114">
        <f>VLOOKUP(A161,Apport,MATCH($AE$4,'Jan 2020 Apport'!$3:$3,0),FALSE)</f>
        <v>46784.33</v>
      </c>
      <c r="AF161" s="114">
        <f>VLOOKUP(A161,Apport,MATCH($AF$4,'Jan 2020 Apport'!$3:$3,0),FALSE)*VLOOKUP(A161,Apport,MATCH($AF$3,'Jan 2020 Apport'!$3:$3,0),FALSE)</f>
        <v>47720</v>
      </c>
      <c r="AG161" s="114">
        <f t="shared" si="27"/>
        <v>96970.214719999989</v>
      </c>
      <c r="AH161" s="114">
        <f t="shared" si="28"/>
        <v>136855.76759999999</v>
      </c>
      <c r="AI161" s="114">
        <f t="shared" si="29"/>
        <v>79803.727550000011</v>
      </c>
      <c r="AJ161" s="3">
        <f>VLOOKUP(A161,Apport,MATCH($AJ$4,'Jan 2020 Apport'!$3:$3,0),FALSE)</f>
        <v>203751.55</v>
      </c>
      <c r="AK161" s="3">
        <f>VLOOKUP(A161,Apport,MATCH($AK$4,'Jan 2020 Apport'!$3:$3,0),FALSE)</f>
        <v>1.4950000000000001</v>
      </c>
      <c r="AL161" s="170">
        <f t="shared" si="30"/>
        <v>1959620.8108625708</v>
      </c>
      <c r="AM161" s="170">
        <f>VLOOKUP(A161,Apport,MATCH($AM$4,'Jan 2020 Apport'!$3:$3,0),FALSE)</f>
        <v>18885.86</v>
      </c>
      <c r="AN161" s="170">
        <f>VLOOKUP(A161,Apport,MATCH($AN$4,'Jan 2020 Apport'!$3:$3,0),FALSE)</f>
        <v>11544.29</v>
      </c>
      <c r="AO161" s="170">
        <v>482.43999999999994</v>
      </c>
      <c r="AP161" s="170">
        <v>0</v>
      </c>
      <c r="AQ161" s="170">
        <v>0</v>
      </c>
      <c r="AR161" s="170">
        <v>0</v>
      </c>
    </row>
    <row r="162" spans="1:44">
      <c r="A162" s="2" t="s">
        <v>255</v>
      </c>
      <c r="B162" s="2" t="s">
        <v>256</v>
      </c>
      <c r="C162" s="2" t="s">
        <v>1411</v>
      </c>
      <c r="D162" s="171">
        <f t="shared" si="31"/>
        <v>2070248.39</v>
      </c>
      <c r="E162" s="67">
        <f>VLOOKUP(A162,Apport,MATCH($E$2,'Jan 2020 Apport'!$3:$3,0),FALSE)+VLOOKUP(A162,Apport,MATCH($E$3,'Jan 2020 Apport'!$3:$3,0),FALSE)+VLOOKUP(A162,Apport,MATCH($E$4,'Jan 2020 Apport'!$3:$3,0),FALSE)</f>
        <v>0</v>
      </c>
      <c r="F162" s="171">
        <f t="shared" si="32"/>
        <v>2070248.39</v>
      </c>
      <c r="G162" s="170">
        <f>VLOOKUP(A162,Apport,MATCH($G$3,'Jan 2020 Apport'!$3:$3,0),FALSE)+VLOOKUP(A162,Apport,MATCH($G$4,'Jan 2020 Apport'!$3:$3,0),FALSE)</f>
        <v>139721.75</v>
      </c>
      <c r="H162" s="170">
        <f>VLOOKUP(A162,Apport,MATCH($H$4,'Jan 2020 Apport'!$3:$3,0),FALSE)</f>
        <v>0</v>
      </c>
      <c r="I162" s="170">
        <f t="shared" si="33"/>
        <v>139721.75</v>
      </c>
      <c r="J162" s="170">
        <f>VLOOKUP(A162,Apport,MATCH($J$4,'Jan 2020 Apport'!$3:$3,0),FALSE)</f>
        <v>204127.99700885956</v>
      </c>
      <c r="K162" s="170">
        <f>VLOOKUP(A162,Apport,MATCH($K$4,'Jan 2020 Apport'!$3:$3,0),FALSE)</f>
        <v>32588.43</v>
      </c>
      <c r="L162" s="170">
        <f t="shared" si="34"/>
        <v>236716.42700885955</v>
      </c>
      <c r="M162" s="170">
        <f>VLOOKUP(A162,Apport,MATCH($M$4,'Jan 2020 Apport'!$3:$3,0),FALSE)</f>
        <v>0</v>
      </c>
      <c r="N162" s="170">
        <f>VLOOKUP(A162,Apport,MATCH($N$4,'Jan 2020 Apport'!$3:$3,0),FALSE)</f>
        <v>0</v>
      </c>
      <c r="O162" s="170">
        <f>VLOOKUP(A162,Apport,MATCH($O$4,'Jan 2020 Apport'!$3:$3,0),FALSE)</f>
        <v>0</v>
      </c>
      <c r="P162" s="174">
        <f>VLOOKUP(A162,Apport,MATCH($P$4,'Jan 2020 Apport'!$3:$3,0),FALSE)</f>
        <v>0</v>
      </c>
      <c r="Q162" s="174">
        <f>VLOOKUP(A162,Apport,MATCH($Q$4,'Jan 2020 Apport'!$3:$3,0),FALSE)</f>
        <v>290575.33780199999</v>
      </c>
      <c r="R162">
        <f>VLOOKUP(A162,Apport,MATCH($R$4,'Jan 2020 Apport'!$3:$3,0),FALSE)</f>
        <v>0</v>
      </c>
      <c r="S162">
        <f>VLOOKUP(A162,Apport,MATCH($S$4,'Jan 2020 Apport'!$3:$3,0),FALSE)</f>
        <v>0</v>
      </c>
      <c r="T162">
        <f>VLOOKUP(A162,Apport,MATCH($T$4,'Jan 2020 Apport'!$3:$3,0),FALSE)</f>
        <v>0</v>
      </c>
      <c r="U162" s="185">
        <f>IFERROR(VLOOKUP(A162,Apport,MATCH($U$4,'Jan 2020 Apport'!$3:$3,0),FALSE)/R162,0)</f>
        <v>0</v>
      </c>
      <c r="V162" s="67">
        <f>IFERROR(((VLOOKUP(A162,Apport,MATCH($V$4,'Jan 2020 Apport'!$3:$3,0),FALSE)+VLOOKUP(A162,Apport,MATCH($V$3,'Jan 2020 Apport'!$3:$3,0),FALSE))/(S162+T162)),0)</f>
        <v>0</v>
      </c>
      <c r="W162" s="67">
        <f t="shared" si="26"/>
        <v>8097.2779781130794</v>
      </c>
      <c r="X162">
        <f>IF(D162=0,0,VLOOKUP(A162,Apport,MATCH($X$4,'Jan 2020 Apport'!$3:$3,0),FALSE))</f>
        <v>4.8578999999999997E-2</v>
      </c>
      <c r="Y162">
        <f>IF(D162=0,0,VLOOKUP(A162,Apport,MATCH($Y$4,'Jan 2020 Apport'!$3:$3,0),FALSE))</f>
        <v>4.0270000000000002E-3</v>
      </c>
      <c r="Z162">
        <f>IF(D162=0,0,VLOOKUP(A162,Apport,MATCH($Z$4,'Jan 2020 Apport'!$3:$3,0),FALSE))</f>
        <v>1.7100000000000001E-2</v>
      </c>
      <c r="AA162" s="114">
        <f>(VLOOKUP(A162,Apport,MATCH($AA$4,'Jan 2020 Apport'!$3:$3,0),FALSE)+VLOOKUP(A162,Apport,MATCH($AA$3,'Jan 2020 Apport'!$3:$3,0),FALSE))*VLOOKUP(A162,Apport,MATCH($AA$2,'Jan 2020 Apport'!$3:$3,0),FALSE)</f>
        <v>65216.05</v>
      </c>
      <c r="AB162" s="114">
        <f>VLOOKUP(A162,Apport,MATCH($AB$4,'Jan 2020 Apport'!$3:$3,0),FALSE)*VLOOKUP(A162,Apport,MATCH($AB$3,'Jan 2020 Apport'!$3:$3,0),FALSE)</f>
        <v>66520</v>
      </c>
      <c r="AC162" s="114">
        <f>VLOOKUP(A162,Apport,MATCH($AC$4,'Jan 2020 Apport'!$3:$3,0),FALSE)</f>
        <v>96805</v>
      </c>
      <c r="AD162" s="114">
        <f>VLOOKUP(A162,Apport,MATCH($AD$4,'Jan 2020 Apport'!$3:$3,0),FALSE)*VLOOKUP(A162,Apport,MATCH($AD$3,'Jan 2020 Apport'!$3:$3,0),FALSE)</f>
        <v>98741</v>
      </c>
      <c r="AE162" s="114">
        <f>VLOOKUP(A162,Apport,MATCH($AE$4,'Jan 2020 Apport'!$3:$3,0),FALSE)</f>
        <v>46784.33</v>
      </c>
      <c r="AF162" s="114">
        <f>VLOOKUP(A162,Apport,MATCH($AF$4,'Jan 2020 Apport'!$3:$3,0),FALSE)*VLOOKUP(A162,Apport,MATCH($AF$3,'Jan 2020 Apport'!$3:$3,0),FALSE)</f>
        <v>47720</v>
      </c>
      <c r="AG162" s="114">
        <f t="shared" si="27"/>
        <v>96970.214719999989</v>
      </c>
      <c r="AH162" s="114">
        <f t="shared" si="28"/>
        <v>136855.76759999999</v>
      </c>
      <c r="AI162" s="114">
        <f t="shared" si="29"/>
        <v>79803.727550000011</v>
      </c>
      <c r="AJ162" s="3">
        <f>VLOOKUP(A162,Apport,MATCH($AJ$4,'Jan 2020 Apport'!$3:$3,0),FALSE)</f>
        <v>257659.12</v>
      </c>
      <c r="AK162" s="3">
        <f>VLOOKUP(A162,Apport,MATCH($AK$4,'Jan 2020 Apport'!$3:$3,0),FALSE)</f>
        <v>2.5139999999999998</v>
      </c>
      <c r="AL162" s="170">
        <f t="shared" si="30"/>
        <v>2414098.1370088593</v>
      </c>
      <c r="AM162" s="170">
        <f>VLOOKUP(A162,Apport,MATCH($AM$4,'Jan 2020 Apport'!$3:$3,0),FALSE)</f>
        <v>0</v>
      </c>
      <c r="AN162" s="170">
        <f>VLOOKUP(A162,Apport,MATCH($AN$4,'Jan 2020 Apport'!$3:$3,0),FALSE)</f>
        <v>12728.57</v>
      </c>
      <c r="AO162" s="170">
        <v>0</v>
      </c>
      <c r="AP162" s="170">
        <v>0</v>
      </c>
      <c r="AQ162" s="170">
        <v>0</v>
      </c>
      <c r="AR162" s="170">
        <v>914.52</v>
      </c>
    </row>
    <row r="163" spans="1:44">
      <c r="A163" s="2" t="s">
        <v>257</v>
      </c>
      <c r="B163" s="2" t="s">
        <v>258</v>
      </c>
      <c r="C163" s="2" t="s">
        <v>1411</v>
      </c>
      <c r="D163" s="171">
        <f t="shared" si="31"/>
        <v>866107.74</v>
      </c>
      <c r="E163" s="67">
        <f>VLOOKUP(A163,Apport,MATCH($E$2,'Jan 2020 Apport'!$3:$3,0),FALSE)+VLOOKUP(A163,Apport,MATCH($E$3,'Jan 2020 Apport'!$3:$3,0),FALSE)+VLOOKUP(A163,Apport,MATCH($E$4,'Jan 2020 Apport'!$3:$3,0),FALSE)</f>
        <v>0</v>
      </c>
      <c r="F163" s="171">
        <f t="shared" si="32"/>
        <v>866107.74</v>
      </c>
      <c r="G163" s="170">
        <f>VLOOKUP(A163,Apport,MATCH($G$3,'Jan 2020 Apport'!$3:$3,0),FALSE)+VLOOKUP(A163,Apport,MATCH($G$4,'Jan 2020 Apport'!$3:$3,0),FALSE)</f>
        <v>0</v>
      </c>
      <c r="H163" s="170">
        <f>VLOOKUP(A163,Apport,MATCH($H$4,'Jan 2020 Apport'!$3:$3,0),FALSE)</f>
        <v>0</v>
      </c>
      <c r="I163" s="170">
        <f t="shared" si="33"/>
        <v>0</v>
      </c>
      <c r="J163" s="170">
        <f>VLOOKUP(A163,Apport,MATCH($J$4,'Jan 2020 Apport'!$3:$3,0),FALSE)</f>
        <v>106310.57724547022</v>
      </c>
      <c r="K163" s="170">
        <f>VLOOKUP(A163,Apport,MATCH($K$4,'Jan 2020 Apport'!$3:$3,0),FALSE)</f>
        <v>19956.09</v>
      </c>
      <c r="L163" s="170">
        <f t="shared" si="34"/>
        <v>126266.66724547022</v>
      </c>
      <c r="M163" s="170">
        <f>VLOOKUP(A163,Apport,MATCH($M$4,'Jan 2020 Apport'!$3:$3,0),FALSE)</f>
        <v>18061.5</v>
      </c>
      <c r="N163" s="170">
        <f>VLOOKUP(A163,Apport,MATCH($N$4,'Jan 2020 Apport'!$3:$3,0),FALSE)</f>
        <v>0</v>
      </c>
      <c r="O163" s="170">
        <f>VLOOKUP(A163,Apport,MATCH($O$4,'Jan 2020 Apport'!$3:$3,0),FALSE)</f>
        <v>2467.4299999999998</v>
      </c>
      <c r="P163" s="174">
        <f>VLOOKUP(A163,Apport,MATCH($P$4,'Jan 2020 Apport'!$3:$3,0),FALSE)</f>
        <v>0</v>
      </c>
      <c r="Q163" s="174">
        <f>VLOOKUP(A163,Apport,MATCH($Q$4,'Jan 2020 Apport'!$3:$3,0),FALSE)</f>
        <v>223404.912858519</v>
      </c>
      <c r="R163">
        <f>VLOOKUP(A163,Apport,MATCH($R$4,'Jan 2020 Apport'!$3:$3,0),FALSE)</f>
        <v>0</v>
      </c>
      <c r="S163">
        <f>VLOOKUP(A163,Apport,MATCH($S$4,'Jan 2020 Apport'!$3:$3,0),FALSE)</f>
        <v>0</v>
      </c>
      <c r="T163">
        <f>VLOOKUP(A163,Apport,MATCH($T$4,'Jan 2020 Apport'!$3:$3,0),FALSE)</f>
        <v>0</v>
      </c>
      <c r="U163" s="185">
        <f>IFERROR(VLOOKUP(A163,Apport,MATCH($U$4,'Jan 2020 Apport'!$3:$3,0),FALSE)/R163,0)</f>
        <v>0</v>
      </c>
      <c r="V163" s="67">
        <f>IFERROR(((VLOOKUP(A163,Apport,MATCH($V$4,'Jan 2020 Apport'!$3:$3,0),FALSE)+VLOOKUP(A163,Apport,MATCH($V$3,'Jan 2020 Apport'!$3:$3,0),FALSE))/(S163+T163)),0)</f>
        <v>0</v>
      </c>
      <c r="W163" s="67">
        <f t="shared" si="26"/>
        <v>8098.0890195192751</v>
      </c>
      <c r="X163">
        <f>IF(D163=0,0,VLOOKUP(A163,Apport,MATCH($X$4,'Jan 2020 Apport'!$3:$3,0),FALSE))</f>
        <v>4.8578999999999997E-2</v>
      </c>
      <c r="Y163">
        <f>IF(D163=0,0,VLOOKUP(A163,Apport,MATCH($Y$4,'Jan 2020 Apport'!$3:$3,0),FALSE))</f>
        <v>4.0270000000000002E-3</v>
      </c>
      <c r="Z163">
        <f>IF(D163=0,0,VLOOKUP(A163,Apport,MATCH($Z$4,'Jan 2020 Apport'!$3:$3,0),FALSE))</f>
        <v>1.7100000000000001E-2</v>
      </c>
      <c r="AA163" s="114">
        <f>(VLOOKUP(A163,Apport,MATCH($AA$4,'Jan 2020 Apport'!$3:$3,0),FALSE)+VLOOKUP(A163,Apport,MATCH($AA$3,'Jan 2020 Apport'!$3:$3,0),FALSE))*VLOOKUP(A163,Apport,MATCH($AA$2,'Jan 2020 Apport'!$3:$3,0),FALSE)</f>
        <v>67824.69200000001</v>
      </c>
      <c r="AB163" s="114">
        <f>VLOOKUP(A163,Apport,MATCH($AB$4,'Jan 2020 Apport'!$3:$3,0),FALSE)*VLOOKUP(A163,Apport,MATCH($AB$3,'Jan 2020 Apport'!$3:$3,0),FALSE)</f>
        <v>66520</v>
      </c>
      <c r="AC163" s="114">
        <f>VLOOKUP(A163,Apport,MATCH($AC$4,'Jan 2020 Apport'!$3:$3,0),FALSE)</f>
        <v>96805</v>
      </c>
      <c r="AD163" s="114">
        <f>VLOOKUP(A163,Apport,MATCH($AD$4,'Jan 2020 Apport'!$3:$3,0),FALSE)*VLOOKUP(A163,Apport,MATCH($AD$3,'Jan 2020 Apport'!$3:$3,0),FALSE)</f>
        <v>98741</v>
      </c>
      <c r="AE163" s="114">
        <f>VLOOKUP(A163,Apport,MATCH($AE$4,'Jan 2020 Apport'!$3:$3,0),FALSE)</f>
        <v>46784.33</v>
      </c>
      <c r="AF163" s="114">
        <f>VLOOKUP(A163,Apport,MATCH($AF$4,'Jan 2020 Apport'!$3:$3,0),FALSE)*VLOOKUP(A163,Apport,MATCH($AF$3,'Jan 2020 Apport'!$3:$3,0),FALSE)</f>
        <v>47720</v>
      </c>
      <c r="AG163" s="114">
        <f t="shared" si="27"/>
        <v>96986.910028800005</v>
      </c>
      <c r="AH163" s="114">
        <f t="shared" si="28"/>
        <v>136855.76759999999</v>
      </c>
      <c r="AI163" s="114">
        <f t="shared" si="29"/>
        <v>79803.727550000011</v>
      </c>
      <c r="AJ163" s="3">
        <f>VLOOKUP(A163,Apport,MATCH($AJ$4,'Jan 2020 Apport'!$3:$3,0),FALSE)</f>
        <v>117188.11</v>
      </c>
      <c r="AK163" s="3">
        <f>VLOOKUP(A163,Apport,MATCH($AK$4,'Jan 2020 Apport'!$3:$3,0),FALSE)</f>
        <v>2.5819999999999999</v>
      </c>
      <c r="AL163" s="170">
        <f t="shared" si="30"/>
        <v>992947.24724547029</v>
      </c>
      <c r="AM163" s="170">
        <f>VLOOKUP(A163,Apport,MATCH($AM$4,'Jan 2020 Apport'!$3:$3,0),FALSE)</f>
        <v>0</v>
      </c>
      <c r="AN163" s="170">
        <f>VLOOKUP(A163,Apport,MATCH($AN$4,'Jan 2020 Apport'!$3:$3,0),FALSE)</f>
        <v>5128.28</v>
      </c>
      <c r="AO163" s="170">
        <v>173.25</v>
      </c>
      <c r="AP163" s="170">
        <v>0</v>
      </c>
      <c r="AQ163" s="170">
        <v>23.67</v>
      </c>
      <c r="AR163" s="170">
        <v>0</v>
      </c>
    </row>
    <row r="164" spans="1:44">
      <c r="A164" s="2" t="s">
        <v>259</v>
      </c>
      <c r="B164" s="2" t="s">
        <v>260</v>
      </c>
      <c r="C164" s="2" t="s">
        <v>1411</v>
      </c>
      <c r="D164" s="171">
        <f t="shared" si="31"/>
        <v>2657704.94</v>
      </c>
      <c r="E164" s="67">
        <f>VLOOKUP(A164,Apport,MATCH($E$2,'Jan 2020 Apport'!$3:$3,0),FALSE)+VLOOKUP(A164,Apport,MATCH($E$3,'Jan 2020 Apport'!$3:$3,0),FALSE)+VLOOKUP(A164,Apport,MATCH($E$4,'Jan 2020 Apport'!$3:$3,0),FALSE)</f>
        <v>0</v>
      </c>
      <c r="F164" s="171">
        <f t="shared" si="32"/>
        <v>2657704.94</v>
      </c>
      <c r="G164" s="170">
        <f>VLOOKUP(A164,Apport,MATCH($G$3,'Jan 2020 Apport'!$3:$3,0),FALSE)+VLOOKUP(A164,Apport,MATCH($G$4,'Jan 2020 Apport'!$3:$3,0),FALSE)</f>
        <v>0</v>
      </c>
      <c r="H164" s="170">
        <f>VLOOKUP(A164,Apport,MATCH($H$4,'Jan 2020 Apport'!$3:$3,0),FALSE)</f>
        <v>0</v>
      </c>
      <c r="I164" s="170">
        <f t="shared" si="33"/>
        <v>0</v>
      </c>
      <c r="J164" s="170">
        <f>VLOOKUP(A164,Apport,MATCH($J$4,'Jan 2020 Apport'!$3:$3,0),FALSE)</f>
        <v>135641.87808518458</v>
      </c>
      <c r="K164" s="170">
        <f>VLOOKUP(A164,Apport,MATCH($K$4,'Jan 2020 Apport'!$3:$3,0),FALSE)</f>
        <v>14307.78</v>
      </c>
      <c r="L164" s="170">
        <f t="shared" si="34"/>
        <v>149949.65808518458</v>
      </c>
      <c r="M164" s="170">
        <f>VLOOKUP(A164,Apport,MATCH($M$4,'Jan 2020 Apport'!$3:$3,0),FALSE)</f>
        <v>0</v>
      </c>
      <c r="N164" s="170">
        <f>VLOOKUP(A164,Apport,MATCH($N$4,'Jan 2020 Apport'!$3:$3,0),FALSE)</f>
        <v>0</v>
      </c>
      <c r="O164" s="170">
        <f>VLOOKUP(A164,Apport,MATCH($O$4,'Jan 2020 Apport'!$3:$3,0),FALSE)</f>
        <v>6009.14</v>
      </c>
      <c r="P164" s="174">
        <f>VLOOKUP(A164,Apport,MATCH($P$4,'Jan 2020 Apport'!$3:$3,0),FALSE)</f>
        <v>112177.04000000001</v>
      </c>
      <c r="Q164" s="174">
        <f>VLOOKUP(A164,Apport,MATCH($Q$4,'Jan 2020 Apport'!$3:$3,0),FALSE)</f>
        <v>286352.17917706503</v>
      </c>
      <c r="R164">
        <f>VLOOKUP(A164,Apport,MATCH($R$4,'Jan 2020 Apport'!$3:$3,0),FALSE)</f>
        <v>0</v>
      </c>
      <c r="S164">
        <f>VLOOKUP(A164,Apport,MATCH($S$4,'Jan 2020 Apport'!$3:$3,0),FALSE)</f>
        <v>0</v>
      </c>
      <c r="T164">
        <f>VLOOKUP(A164,Apport,MATCH($T$4,'Jan 2020 Apport'!$3:$3,0),FALSE)</f>
        <v>0</v>
      </c>
      <c r="U164" s="185">
        <f>IFERROR(VLOOKUP(A164,Apport,MATCH($U$4,'Jan 2020 Apport'!$3:$3,0),FALSE)/R164,0)</f>
        <v>0</v>
      </c>
      <c r="V164" s="67">
        <f>IFERROR(((VLOOKUP(A164,Apport,MATCH($V$4,'Jan 2020 Apport'!$3:$3,0),FALSE)+VLOOKUP(A164,Apport,MATCH($V$3,'Jan 2020 Apport'!$3:$3,0),FALSE))/(S164+T164)),0)</f>
        <v>0</v>
      </c>
      <c r="W164" s="67">
        <f t="shared" si="26"/>
        <v>8097.2779781130794</v>
      </c>
      <c r="X164">
        <f>IF(D164=0,0,VLOOKUP(A164,Apport,MATCH($X$4,'Jan 2020 Apport'!$3:$3,0),FALSE))</f>
        <v>4.8578999999999997E-2</v>
      </c>
      <c r="Y164">
        <f>IF(D164=0,0,VLOOKUP(A164,Apport,MATCH($Y$4,'Jan 2020 Apport'!$3:$3,0),FALSE))</f>
        <v>4.0270000000000002E-3</v>
      </c>
      <c r="Z164">
        <f>IF(D164=0,0,VLOOKUP(A164,Apport,MATCH($Z$4,'Jan 2020 Apport'!$3:$3,0),FALSE))</f>
        <v>1.7100000000000001E-2</v>
      </c>
      <c r="AA164" s="114">
        <f>(VLOOKUP(A164,Apport,MATCH($AA$4,'Jan 2020 Apport'!$3:$3,0),FALSE)+VLOOKUP(A164,Apport,MATCH($AA$3,'Jan 2020 Apport'!$3:$3,0),FALSE))*VLOOKUP(A164,Apport,MATCH($AA$2,'Jan 2020 Apport'!$3:$3,0),FALSE)</f>
        <v>65216.05</v>
      </c>
      <c r="AB164" s="114">
        <f>VLOOKUP(A164,Apport,MATCH($AB$4,'Jan 2020 Apport'!$3:$3,0),FALSE)*VLOOKUP(A164,Apport,MATCH($AB$3,'Jan 2020 Apport'!$3:$3,0),FALSE)</f>
        <v>66520</v>
      </c>
      <c r="AC164" s="114">
        <f>VLOOKUP(A164,Apport,MATCH($AC$4,'Jan 2020 Apport'!$3:$3,0),FALSE)</f>
        <v>96805</v>
      </c>
      <c r="AD164" s="114">
        <f>VLOOKUP(A164,Apport,MATCH($AD$4,'Jan 2020 Apport'!$3:$3,0),FALSE)*VLOOKUP(A164,Apport,MATCH($AD$3,'Jan 2020 Apport'!$3:$3,0),FALSE)</f>
        <v>98741</v>
      </c>
      <c r="AE164" s="114">
        <f>VLOOKUP(A164,Apport,MATCH($AE$4,'Jan 2020 Apport'!$3:$3,0),FALSE)</f>
        <v>46784.33</v>
      </c>
      <c r="AF164" s="114">
        <f>VLOOKUP(A164,Apport,MATCH($AF$4,'Jan 2020 Apport'!$3:$3,0),FALSE)*VLOOKUP(A164,Apport,MATCH($AF$3,'Jan 2020 Apport'!$3:$3,0),FALSE)</f>
        <v>47720</v>
      </c>
      <c r="AG164" s="114">
        <f t="shared" si="27"/>
        <v>96970.214719999989</v>
      </c>
      <c r="AH164" s="114">
        <f t="shared" si="28"/>
        <v>136855.76759999999</v>
      </c>
      <c r="AI164" s="114">
        <f t="shared" si="29"/>
        <v>79803.727550000011</v>
      </c>
      <c r="AJ164" s="3">
        <f>VLOOKUP(A164,Apport,MATCH($AJ$4,'Jan 2020 Apport'!$3:$3,0),FALSE)</f>
        <v>369388.92</v>
      </c>
      <c r="AK164" s="3">
        <f>VLOOKUP(A164,Apport,MATCH($AK$4,'Jan 2020 Apport'!$3:$3,0),FALSE)</f>
        <v>4.0759999999999996</v>
      </c>
      <c r="AL164" s="170">
        <f t="shared" si="30"/>
        <v>2799355.9580851845</v>
      </c>
      <c r="AM164" s="170">
        <f>VLOOKUP(A164,Apport,MATCH($AM$4,'Jan 2020 Apport'!$3:$3,0),FALSE)</f>
        <v>0</v>
      </c>
      <c r="AN164" s="170">
        <f>VLOOKUP(A164,Apport,MATCH($AN$4,'Jan 2020 Apport'!$3:$3,0),FALSE)</f>
        <v>16064.78</v>
      </c>
      <c r="AO164" s="170">
        <v>0</v>
      </c>
      <c r="AP164" s="170">
        <v>115.61</v>
      </c>
      <c r="AQ164" s="170">
        <v>59.17</v>
      </c>
      <c r="AR164" s="170">
        <v>0</v>
      </c>
    </row>
    <row r="165" spans="1:44">
      <c r="A165" s="2" t="s">
        <v>261</v>
      </c>
      <c r="B165" s="2" t="s">
        <v>262</v>
      </c>
      <c r="C165" s="2" t="s">
        <v>1411</v>
      </c>
      <c r="D165" s="171">
        <f t="shared" si="31"/>
        <v>1921728.4</v>
      </c>
      <c r="E165" s="67">
        <f>VLOOKUP(A165,Apport,MATCH($E$2,'Jan 2020 Apport'!$3:$3,0),FALSE)+VLOOKUP(A165,Apport,MATCH($E$3,'Jan 2020 Apport'!$3:$3,0),FALSE)+VLOOKUP(A165,Apport,MATCH($E$4,'Jan 2020 Apport'!$3:$3,0),FALSE)</f>
        <v>0</v>
      </c>
      <c r="F165" s="171">
        <f t="shared" si="32"/>
        <v>1921728.4</v>
      </c>
      <c r="G165" s="170">
        <f>VLOOKUP(A165,Apport,MATCH($G$3,'Jan 2020 Apport'!$3:$3,0),FALSE)+VLOOKUP(A165,Apport,MATCH($G$4,'Jan 2020 Apport'!$3:$3,0),FALSE)</f>
        <v>0</v>
      </c>
      <c r="H165" s="170">
        <f>VLOOKUP(A165,Apport,MATCH($H$4,'Jan 2020 Apport'!$3:$3,0),FALSE)</f>
        <v>0</v>
      </c>
      <c r="I165" s="170">
        <f t="shared" si="33"/>
        <v>0</v>
      </c>
      <c r="J165" s="170">
        <f>VLOOKUP(A165,Apport,MATCH($J$4,'Jan 2020 Apport'!$3:$3,0),FALSE)</f>
        <v>67580.208774293336</v>
      </c>
      <c r="K165" s="170">
        <f>VLOOKUP(A165,Apport,MATCH($K$4,'Jan 2020 Apport'!$3:$3,0),FALSE)</f>
        <v>7173.48</v>
      </c>
      <c r="L165" s="170">
        <f t="shared" si="34"/>
        <v>74753.688774293332</v>
      </c>
      <c r="M165" s="170">
        <f>VLOOKUP(A165,Apport,MATCH($M$4,'Jan 2020 Apport'!$3:$3,0),FALSE)</f>
        <v>28227.25</v>
      </c>
      <c r="N165" s="170">
        <f>VLOOKUP(A165,Apport,MATCH($N$4,'Jan 2020 Apport'!$3:$3,0),FALSE)</f>
        <v>0</v>
      </c>
      <c r="O165" s="170">
        <f>VLOOKUP(A165,Apport,MATCH($O$4,'Jan 2020 Apport'!$3:$3,0),FALSE)</f>
        <v>0</v>
      </c>
      <c r="P165" s="174">
        <f>VLOOKUP(A165,Apport,MATCH($P$4,'Jan 2020 Apport'!$3:$3,0),FALSE)</f>
        <v>58243.32</v>
      </c>
      <c r="Q165" s="174">
        <f>VLOOKUP(A165,Apport,MATCH($Q$4,'Jan 2020 Apport'!$3:$3,0),FALSE)</f>
        <v>96517.822669689005</v>
      </c>
      <c r="R165">
        <f>VLOOKUP(A165,Apport,MATCH($R$4,'Jan 2020 Apport'!$3:$3,0),FALSE)</f>
        <v>0</v>
      </c>
      <c r="S165">
        <f>VLOOKUP(A165,Apport,MATCH($S$4,'Jan 2020 Apport'!$3:$3,0),FALSE)</f>
        <v>0</v>
      </c>
      <c r="T165">
        <f>VLOOKUP(A165,Apport,MATCH($T$4,'Jan 2020 Apport'!$3:$3,0),FALSE)</f>
        <v>0</v>
      </c>
      <c r="U165" s="185">
        <f>IFERROR(VLOOKUP(A165,Apport,MATCH($U$4,'Jan 2020 Apport'!$3:$3,0),FALSE)/R165,0)</f>
        <v>0</v>
      </c>
      <c r="V165" s="67">
        <f>IFERROR(((VLOOKUP(A165,Apport,MATCH($V$4,'Jan 2020 Apport'!$3:$3,0),FALSE)+VLOOKUP(A165,Apport,MATCH($V$3,'Jan 2020 Apport'!$3:$3,0),FALSE))/(S165+T165)),0)</f>
        <v>0</v>
      </c>
      <c r="W165" s="67">
        <f t="shared" si="26"/>
        <v>8098.0890195192751</v>
      </c>
      <c r="X165">
        <f>IF(D165=0,0,VLOOKUP(A165,Apport,MATCH($X$4,'Jan 2020 Apport'!$3:$3,0),FALSE))</f>
        <v>4.8578999999999997E-2</v>
      </c>
      <c r="Y165">
        <f>IF(D165=0,0,VLOOKUP(A165,Apport,MATCH($Y$4,'Jan 2020 Apport'!$3:$3,0),FALSE))</f>
        <v>4.0270000000000002E-3</v>
      </c>
      <c r="Z165">
        <f>IF(D165=0,0,VLOOKUP(A165,Apport,MATCH($Z$4,'Jan 2020 Apport'!$3:$3,0),FALSE))</f>
        <v>1.7100000000000001E-2</v>
      </c>
      <c r="AA165" s="114">
        <f>(VLOOKUP(A165,Apport,MATCH($AA$4,'Jan 2020 Apport'!$3:$3,0),FALSE)+VLOOKUP(A165,Apport,MATCH($AA$3,'Jan 2020 Apport'!$3:$3,0),FALSE))*VLOOKUP(A165,Apport,MATCH($AA$2,'Jan 2020 Apport'!$3:$3,0),FALSE)</f>
        <v>67824.69200000001</v>
      </c>
      <c r="AB165" s="114">
        <f>VLOOKUP(A165,Apport,MATCH($AB$4,'Jan 2020 Apport'!$3:$3,0),FALSE)*VLOOKUP(A165,Apport,MATCH($AB$3,'Jan 2020 Apport'!$3:$3,0),FALSE)</f>
        <v>66520</v>
      </c>
      <c r="AC165" s="114">
        <f>VLOOKUP(A165,Apport,MATCH($AC$4,'Jan 2020 Apport'!$3:$3,0),FALSE)</f>
        <v>96805</v>
      </c>
      <c r="AD165" s="114">
        <f>VLOOKUP(A165,Apport,MATCH($AD$4,'Jan 2020 Apport'!$3:$3,0),FALSE)*VLOOKUP(A165,Apport,MATCH($AD$3,'Jan 2020 Apport'!$3:$3,0),FALSE)</f>
        <v>98741</v>
      </c>
      <c r="AE165" s="114">
        <f>VLOOKUP(A165,Apport,MATCH($AE$4,'Jan 2020 Apport'!$3:$3,0),FALSE)</f>
        <v>46784.33</v>
      </c>
      <c r="AF165" s="114">
        <f>VLOOKUP(A165,Apport,MATCH($AF$4,'Jan 2020 Apport'!$3:$3,0),FALSE)*VLOOKUP(A165,Apport,MATCH($AF$3,'Jan 2020 Apport'!$3:$3,0),FALSE)</f>
        <v>47720</v>
      </c>
      <c r="AG165" s="114">
        <f t="shared" si="27"/>
        <v>96986.910028800005</v>
      </c>
      <c r="AH165" s="114">
        <f t="shared" si="28"/>
        <v>136855.76759999999</v>
      </c>
      <c r="AI165" s="114">
        <f t="shared" si="29"/>
        <v>79803.727550000011</v>
      </c>
      <c r="AJ165" s="3">
        <f>VLOOKUP(A165,Apport,MATCH($AJ$4,'Jan 2020 Apport'!$3:$3,0),FALSE)</f>
        <v>210655.68</v>
      </c>
      <c r="AK165" s="3">
        <f>VLOOKUP(A165,Apport,MATCH($AK$4,'Jan 2020 Apport'!$3:$3,0),FALSE)</f>
        <v>0.747</v>
      </c>
      <c r="AL165" s="170">
        <f t="shared" si="30"/>
        <v>2025727.6887742933</v>
      </c>
      <c r="AM165" s="170">
        <f>VLOOKUP(A165,Apport,MATCH($AM$4,'Jan 2020 Apport'!$3:$3,0),FALSE)</f>
        <v>8191.83</v>
      </c>
      <c r="AN165" s="170">
        <f>VLOOKUP(A165,Apport,MATCH($AN$4,'Jan 2020 Apport'!$3:$3,0),FALSE)</f>
        <v>12051.5</v>
      </c>
      <c r="AO165" s="170">
        <v>349.33</v>
      </c>
      <c r="AP165" s="170">
        <v>0</v>
      </c>
      <c r="AQ165" s="170">
        <v>0</v>
      </c>
      <c r="AR165" s="170">
        <v>0</v>
      </c>
    </row>
    <row r="166" spans="1:44">
      <c r="A166" s="2" t="s">
        <v>263</v>
      </c>
      <c r="B166" s="2" t="s">
        <v>264</v>
      </c>
      <c r="C166" s="2" t="s">
        <v>1411</v>
      </c>
      <c r="D166" s="171">
        <f t="shared" si="31"/>
        <v>1908739.04</v>
      </c>
      <c r="E166" s="67">
        <f>VLOOKUP(A166,Apport,MATCH($E$2,'Jan 2020 Apport'!$3:$3,0),FALSE)+VLOOKUP(A166,Apport,MATCH($E$3,'Jan 2020 Apport'!$3:$3,0),FALSE)+VLOOKUP(A166,Apport,MATCH($E$4,'Jan 2020 Apport'!$3:$3,0),FALSE)</f>
        <v>0</v>
      </c>
      <c r="F166" s="171">
        <f t="shared" si="32"/>
        <v>1908739.04</v>
      </c>
      <c r="G166" s="170">
        <f>VLOOKUP(A166,Apport,MATCH($G$3,'Jan 2020 Apport'!$3:$3,0),FALSE)+VLOOKUP(A166,Apport,MATCH($G$4,'Jan 2020 Apport'!$3:$3,0),FALSE)</f>
        <v>0</v>
      </c>
      <c r="H166" s="170">
        <f>VLOOKUP(A166,Apport,MATCH($H$4,'Jan 2020 Apport'!$3:$3,0),FALSE)</f>
        <v>0</v>
      </c>
      <c r="I166" s="170">
        <f t="shared" si="33"/>
        <v>0</v>
      </c>
      <c r="J166" s="170">
        <f>VLOOKUP(A166,Apport,MATCH($J$4,'Jan 2020 Apport'!$3:$3,0),FALSE)</f>
        <v>95438.484361665804</v>
      </c>
      <c r="K166" s="170">
        <f>VLOOKUP(A166,Apport,MATCH($K$4,'Jan 2020 Apport'!$3:$3,0),FALSE)</f>
        <v>19447.419999999998</v>
      </c>
      <c r="L166" s="170">
        <f t="shared" si="34"/>
        <v>114885.9043616658</v>
      </c>
      <c r="M166" s="170">
        <f>VLOOKUP(A166,Apport,MATCH($M$4,'Jan 2020 Apport'!$3:$3,0),FALSE)</f>
        <v>28227.25</v>
      </c>
      <c r="N166" s="170">
        <f>VLOOKUP(A166,Apport,MATCH($N$4,'Jan 2020 Apport'!$3:$3,0),FALSE)</f>
        <v>0</v>
      </c>
      <c r="O166" s="170">
        <f>VLOOKUP(A166,Apport,MATCH($O$4,'Jan 2020 Apport'!$3:$3,0),FALSE)</f>
        <v>1973.94</v>
      </c>
      <c r="P166" s="174">
        <f>VLOOKUP(A166,Apport,MATCH($P$4,'Jan 2020 Apport'!$3:$3,0),FALSE)</f>
        <v>78836.28</v>
      </c>
      <c r="Q166" s="174">
        <f>VLOOKUP(A166,Apport,MATCH($Q$4,'Jan 2020 Apport'!$3:$3,0),FALSE)</f>
        <v>77410.098576432007</v>
      </c>
      <c r="R166">
        <f>VLOOKUP(A166,Apport,MATCH($R$4,'Jan 2020 Apport'!$3:$3,0),FALSE)</f>
        <v>0</v>
      </c>
      <c r="S166">
        <f>VLOOKUP(A166,Apport,MATCH($S$4,'Jan 2020 Apport'!$3:$3,0),FALSE)</f>
        <v>0</v>
      </c>
      <c r="T166">
        <f>VLOOKUP(A166,Apport,MATCH($T$4,'Jan 2020 Apport'!$3:$3,0),FALSE)</f>
        <v>0</v>
      </c>
      <c r="U166" s="185">
        <f>IFERROR(VLOOKUP(A166,Apport,MATCH($U$4,'Jan 2020 Apport'!$3:$3,0),FALSE)/R166,0)</f>
        <v>0</v>
      </c>
      <c r="V166" s="67">
        <f>IFERROR(((VLOOKUP(A166,Apport,MATCH($V$4,'Jan 2020 Apport'!$3:$3,0),FALSE)+VLOOKUP(A166,Apport,MATCH($V$3,'Jan 2020 Apport'!$3:$3,0),FALSE))/(S166+T166)),0)</f>
        <v>0</v>
      </c>
      <c r="W166" s="67">
        <f t="shared" si="26"/>
        <v>8098.0890195192751</v>
      </c>
      <c r="X166">
        <f>IF(D166=0,0,VLOOKUP(A166,Apport,MATCH($X$4,'Jan 2020 Apport'!$3:$3,0),FALSE))</f>
        <v>4.8578999999999997E-2</v>
      </c>
      <c r="Y166">
        <f>IF(D166=0,0,VLOOKUP(A166,Apport,MATCH($Y$4,'Jan 2020 Apport'!$3:$3,0),FALSE))</f>
        <v>4.0270000000000002E-3</v>
      </c>
      <c r="Z166">
        <f>IF(D166=0,0,VLOOKUP(A166,Apport,MATCH($Z$4,'Jan 2020 Apport'!$3:$3,0),FALSE))</f>
        <v>1.7100000000000001E-2</v>
      </c>
      <c r="AA166" s="114">
        <f>(VLOOKUP(A166,Apport,MATCH($AA$4,'Jan 2020 Apport'!$3:$3,0),FALSE)+VLOOKUP(A166,Apport,MATCH($AA$3,'Jan 2020 Apport'!$3:$3,0),FALSE))*VLOOKUP(A166,Apport,MATCH($AA$2,'Jan 2020 Apport'!$3:$3,0),FALSE)</f>
        <v>67824.69200000001</v>
      </c>
      <c r="AB166" s="114">
        <f>VLOOKUP(A166,Apport,MATCH($AB$4,'Jan 2020 Apport'!$3:$3,0),FALSE)*VLOOKUP(A166,Apport,MATCH($AB$3,'Jan 2020 Apport'!$3:$3,0),FALSE)</f>
        <v>66520</v>
      </c>
      <c r="AC166" s="114">
        <f>VLOOKUP(A166,Apport,MATCH($AC$4,'Jan 2020 Apport'!$3:$3,0),FALSE)</f>
        <v>96805</v>
      </c>
      <c r="AD166" s="114">
        <f>VLOOKUP(A166,Apport,MATCH($AD$4,'Jan 2020 Apport'!$3:$3,0),FALSE)*VLOOKUP(A166,Apport,MATCH($AD$3,'Jan 2020 Apport'!$3:$3,0),FALSE)</f>
        <v>98741</v>
      </c>
      <c r="AE166" s="114">
        <f>VLOOKUP(A166,Apport,MATCH($AE$4,'Jan 2020 Apport'!$3:$3,0),FALSE)</f>
        <v>46784.33</v>
      </c>
      <c r="AF166" s="114">
        <f>VLOOKUP(A166,Apport,MATCH($AF$4,'Jan 2020 Apport'!$3:$3,0),FALSE)*VLOOKUP(A166,Apport,MATCH($AF$3,'Jan 2020 Apport'!$3:$3,0),FALSE)</f>
        <v>47720</v>
      </c>
      <c r="AG166" s="114">
        <f t="shared" si="27"/>
        <v>96986.910028800005</v>
      </c>
      <c r="AH166" s="114">
        <f t="shared" si="28"/>
        <v>136855.76759999999</v>
      </c>
      <c r="AI166" s="114">
        <f t="shared" si="29"/>
        <v>79803.727550000011</v>
      </c>
      <c r="AJ166" s="3">
        <f>VLOOKUP(A166,Apport,MATCH($AJ$4,'Jan 2020 Apport'!$3:$3,0),FALSE)</f>
        <v>205671.76</v>
      </c>
      <c r="AK166" s="3">
        <f>VLOOKUP(A166,Apport,MATCH($AK$4,'Jan 2020 Apport'!$3:$3,0),FALSE)</f>
        <v>1.4950000000000001</v>
      </c>
      <c r="AL166" s="170">
        <f t="shared" si="30"/>
        <v>2059447.6643616657</v>
      </c>
      <c r="AM166" s="170">
        <f>VLOOKUP(A166,Apport,MATCH($AM$4,'Jan 2020 Apport'!$3:$3,0),FALSE)</f>
        <v>25068.95</v>
      </c>
      <c r="AN166" s="170">
        <f>VLOOKUP(A166,Apport,MATCH($AN$4,'Jan 2020 Apport'!$3:$3,0),FALSE)</f>
        <v>12003.22</v>
      </c>
      <c r="AO166" s="170">
        <v>511.21000000000004</v>
      </c>
      <c r="AP166" s="170">
        <v>0</v>
      </c>
      <c r="AQ166" s="170">
        <v>21.77</v>
      </c>
      <c r="AR166" s="170">
        <v>0</v>
      </c>
    </row>
    <row r="167" spans="1:44">
      <c r="A167" s="2" t="s">
        <v>265</v>
      </c>
      <c r="B167" s="2" t="s">
        <v>266</v>
      </c>
      <c r="C167" s="2" t="s">
        <v>1411</v>
      </c>
      <c r="D167" s="171">
        <f t="shared" si="31"/>
        <v>416459.32</v>
      </c>
      <c r="E167" s="67">
        <f>VLOOKUP(A167,Apport,MATCH($E$2,'Jan 2020 Apport'!$3:$3,0),FALSE)+VLOOKUP(A167,Apport,MATCH($E$3,'Jan 2020 Apport'!$3:$3,0),FALSE)+VLOOKUP(A167,Apport,MATCH($E$4,'Jan 2020 Apport'!$3:$3,0),FALSE)</f>
        <v>0</v>
      </c>
      <c r="F167" s="171">
        <f t="shared" si="32"/>
        <v>416459.32</v>
      </c>
      <c r="G167" s="170">
        <f>VLOOKUP(A167,Apport,MATCH($G$3,'Jan 2020 Apport'!$3:$3,0),FALSE)+VLOOKUP(A167,Apport,MATCH($G$4,'Jan 2020 Apport'!$3:$3,0),FALSE)</f>
        <v>0</v>
      </c>
      <c r="H167" s="170">
        <f>VLOOKUP(A167,Apport,MATCH($H$4,'Jan 2020 Apport'!$3:$3,0),FALSE)</f>
        <v>0</v>
      </c>
      <c r="I167" s="170">
        <f t="shared" si="33"/>
        <v>0</v>
      </c>
      <c r="J167" s="170">
        <f>VLOOKUP(A167,Apport,MATCH($J$4,'Jan 2020 Apport'!$3:$3,0),FALSE)</f>
        <v>115160.21344928478</v>
      </c>
      <c r="K167" s="170">
        <f>VLOOKUP(A167,Apport,MATCH($K$4,'Jan 2020 Apport'!$3:$3,0),FALSE)</f>
        <v>19398.400000000001</v>
      </c>
      <c r="L167" s="170">
        <f t="shared" si="34"/>
        <v>134558.61344928478</v>
      </c>
      <c r="M167" s="170">
        <f>VLOOKUP(A167,Apport,MATCH($M$4,'Jan 2020 Apport'!$3:$3,0),FALSE)</f>
        <v>0</v>
      </c>
      <c r="N167" s="170">
        <f>VLOOKUP(A167,Apport,MATCH($N$4,'Jan 2020 Apport'!$3:$3,0),FALSE)</f>
        <v>19458.18</v>
      </c>
      <c r="O167" s="170">
        <f>VLOOKUP(A167,Apport,MATCH($O$4,'Jan 2020 Apport'!$3:$3,0),FALSE)</f>
        <v>0</v>
      </c>
      <c r="P167" s="174">
        <f>VLOOKUP(A167,Apport,MATCH($P$4,'Jan 2020 Apport'!$3:$3,0),FALSE)</f>
        <v>0</v>
      </c>
      <c r="Q167" s="174">
        <f>VLOOKUP(A167,Apport,MATCH($Q$4,'Jan 2020 Apport'!$3:$3,0),FALSE)</f>
        <v>60000</v>
      </c>
      <c r="R167">
        <f>VLOOKUP(A167,Apport,MATCH($R$4,'Jan 2020 Apport'!$3:$3,0),FALSE)</f>
        <v>0</v>
      </c>
      <c r="S167">
        <f>VLOOKUP(A167,Apport,MATCH($S$4,'Jan 2020 Apport'!$3:$3,0),FALSE)</f>
        <v>0</v>
      </c>
      <c r="T167">
        <f>VLOOKUP(A167,Apport,MATCH($T$4,'Jan 2020 Apport'!$3:$3,0),FALSE)</f>
        <v>0</v>
      </c>
      <c r="U167" s="185">
        <f>IFERROR(VLOOKUP(A167,Apport,MATCH($U$4,'Jan 2020 Apport'!$3:$3,0),FALSE)/R167,0)</f>
        <v>0</v>
      </c>
      <c r="V167" s="67">
        <f>IFERROR(((VLOOKUP(A167,Apport,MATCH($V$4,'Jan 2020 Apport'!$3:$3,0),FALSE)+VLOOKUP(A167,Apport,MATCH($V$3,'Jan 2020 Apport'!$3:$3,0),FALSE))/(S167+T167)),0)</f>
        <v>0</v>
      </c>
      <c r="W167" s="67">
        <f t="shared" si="26"/>
        <v>8097.2779781130794</v>
      </c>
      <c r="X167">
        <f>IF(D167=0,0,VLOOKUP(A167,Apport,MATCH($X$4,'Jan 2020 Apport'!$3:$3,0),FALSE))</f>
        <v>4.8578999999999997E-2</v>
      </c>
      <c r="Y167">
        <f>IF(D167=0,0,VLOOKUP(A167,Apport,MATCH($Y$4,'Jan 2020 Apport'!$3:$3,0),FALSE))</f>
        <v>4.0270000000000002E-3</v>
      </c>
      <c r="Z167">
        <f>IF(D167=0,0,VLOOKUP(A167,Apport,MATCH($Z$4,'Jan 2020 Apport'!$3:$3,0),FALSE))</f>
        <v>1.7100000000000001E-2</v>
      </c>
      <c r="AA167" s="114">
        <f>(VLOOKUP(A167,Apport,MATCH($AA$4,'Jan 2020 Apport'!$3:$3,0),FALSE)+VLOOKUP(A167,Apport,MATCH($AA$3,'Jan 2020 Apport'!$3:$3,0),FALSE))*VLOOKUP(A167,Apport,MATCH($AA$2,'Jan 2020 Apport'!$3:$3,0),FALSE)</f>
        <v>65216.05</v>
      </c>
      <c r="AB167" s="114">
        <f>VLOOKUP(A167,Apport,MATCH($AB$4,'Jan 2020 Apport'!$3:$3,0),FALSE)*VLOOKUP(A167,Apport,MATCH($AB$3,'Jan 2020 Apport'!$3:$3,0),FALSE)</f>
        <v>66520</v>
      </c>
      <c r="AC167" s="114">
        <f>VLOOKUP(A167,Apport,MATCH($AC$4,'Jan 2020 Apport'!$3:$3,0),FALSE)</f>
        <v>96805</v>
      </c>
      <c r="AD167" s="114">
        <f>VLOOKUP(A167,Apport,MATCH($AD$4,'Jan 2020 Apport'!$3:$3,0),FALSE)*VLOOKUP(A167,Apport,MATCH($AD$3,'Jan 2020 Apport'!$3:$3,0),FALSE)</f>
        <v>98741</v>
      </c>
      <c r="AE167" s="114">
        <f>VLOOKUP(A167,Apport,MATCH($AE$4,'Jan 2020 Apport'!$3:$3,0),FALSE)</f>
        <v>46784.33</v>
      </c>
      <c r="AF167" s="114">
        <f>VLOOKUP(A167,Apport,MATCH($AF$4,'Jan 2020 Apport'!$3:$3,0),FALSE)*VLOOKUP(A167,Apport,MATCH($AF$3,'Jan 2020 Apport'!$3:$3,0),FALSE)</f>
        <v>47720</v>
      </c>
      <c r="AG167" s="114">
        <f t="shared" si="27"/>
        <v>96970.214719999989</v>
      </c>
      <c r="AH167" s="114">
        <f t="shared" si="28"/>
        <v>136855.76759999999</v>
      </c>
      <c r="AI167" s="114">
        <f t="shared" si="29"/>
        <v>79803.727550000011</v>
      </c>
      <c r="AJ167" s="3">
        <f>VLOOKUP(A167,Apport,MATCH($AJ$4,'Jan 2020 Apport'!$3:$3,0),FALSE)</f>
        <v>49588.7</v>
      </c>
      <c r="AK167" s="3">
        <f>VLOOKUP(A167,Apport,MATCH($AK$4,'Jan 2020 Apport'!$3:$3,0),FALSE)</f>
        <v>0.81499999999999995</v>
      </c>
      <c r="AL167" s="170">
        <f t="shared" si="30"/>
        <v>551077.71344928478</v>
      </c>
      <c r="AM167" s="170">
        <f>VLOOKUP(A167,Apport,MATCH($AM$4,'Jan 2020 Apport'!$3:$3,0),FALSE)</f>
        <v>0</v>
      </c>
      <c r="AN167" s="170">
        <f>VLOOKUP(A167,Apport,MATCH($AN$4,'Jan 2020 Apport'!$3:$3,0),FALSE)</f>
        <v>2512.4</v>
      </c>
      <c r="AO167" s="170">
        <v>0</v>
      </c>
      <c r="AP167" s="170">
        <v>212.09</v>
      </c>
      <c r="AQ167" s="170">
        <v>0</v>
      </c>
      <c r="AR167" s="170">
        <v>0</v>
      </c>
    </row>
    <row r="168" spans="1:44">
      <c r="A168" s="2" t="s">
        <v>267</v>
      </c>
      <c r="B168" s="2" t="s">
        <v>268</v>
      </c>
      <c r="C168" s="2" t="s">
        <v>1411</v>
      </c>
      <c r="D168" s="171">
        <f t="shared" si="31"/>
        <v>7758208.04</v>
      </c>
      <c r="E168" s="67">
        <f>VLOOKUP(A168,Apport,MATCH($E$2,'Jan 2020 Apport'!$3:$3,0),FALSE)+VLOOKUP(A168,Apport,MATCH($E$3,'Jan 2020 Apport'!$3:$3,0),FALSE)+VLOOKUP(A168,Apport,MATCH($E$4,'Jan 2020 Apport'!$3:$3,0),FALSE)</f>
        <v>867072.62</v>
      </c>
      <c r="F168" s="171">
        <f t="shared" si="32"/>
        <v>6891135.4199999999</v>
      </c>
      <c r="G168" s="170">
        <f>VLOOKUP(A168,Apport,MATCH($G$3,'Jan 2020 Apport'!$3:$3,0),FALSE)+VLOOKUP(A168,Apport,MATCH($G$4,'Jan 2020 Apport'!$3:$3,0),FALSE)</f>
        <v>0</v>
      </c>
      <c r="H168" s="170">
        <f>VLOOKUP(A168,Apport,MATCH($H$4,'Jan 2020 Apport'!$3:$3,0),FALSE)</f>
        <v>0</v>
      </c>
      <c r="I168" s="170">
        <f t="shared" si="33"/>
        <v>0</v>
      </c>
      <c r="J168" s="170">
        <f>VLOOKUP(A168,Apport,MATCH($J$4,'Jan 2020 Apport'!$3:$3,0),FALSE)</f>
        <v>513508.3642587951</v>
      </c>
      <c r="K168" s="170">
        <f>VLOOKUP(A168,Apport,MATCH($K$4,'Jan 2020 Apport'!$3:$3,0),FALSE)</f>
        <v>83697.31</v>
      </c>
      <c r="L168" s="170">
        <f t="shared" si="34"/>
        <v>597205.6742587951</v>
      </c>
      <c r="M168" s="170">
        <f>VLOOKUP(A168,Apport,MATCH($M$4,'Jan 2020 Apport'!$3:$3,0),FALSE)</f>
        <v>339945.81</v>
      </c>
      <c r="N168" s="170">
        <f>VLOOKUP(A168,Apport,MATCH($N$4,'Jan 2020 Apport'!$3:$3,0),FALSE)</f>
        <v>0</v>
      </c>
      <c r="O168" s="170">
        <f>VLOOKUP(A168,Apport,MATCH($O$4,'Jan 2020 Apport'!$3:$3,0),FALSE)</f>
        <v>24990.400000000001</v>
      </c>
      <c r="P168" s="174">
        <f>VLOOKUP(A168,Apport,MATCH($P$4,'Jan 2020 Apport'!$3:$3,0),FALSE)</f>
        <v>0</v>
      </c>
      <c r="Q168" s="174">
        <f>VLOOKUP(A168,Apport,MATCH($Q$4,'Jan 2020 Apport'!$3:$3,0),FALSE)</f>
        <v>1818532.1220967919</v>
      </c>
      <c r="R168">
        <f>VLOOKUP(A168,Apport,MATCH($R$4,'Jan 2020 Apport'!$3:$3,0),FALSE)</f>
        <v>0</v>
      </c>
      <c r="S168">
        <f>VLOOKUP(A168,Apport,MATCH($S$4,'Jan 2020 Apport'!$3:$3,0),FALSE)</f>
        <v>25</v>
      </c>
      <c r="T168">
        <f>VLOOKUP(A168,Apport,MATCH($T$4,'Jan 2020 Apport'!$3:$3,0),FALSE)</f>
        <v>75</v>
      </c>
      <c r="U168" s="185">
        <f>IFERROR(VLOOKUP(A168,Apport,MATCH($U$4,'Jan 2020 Apport'!$3:$3,0),FALSE)/R168,0)</f>
        <v>0</v>
      </c>
      <c r="V168" s="67">
        <f>IFERROR(((VLOOKUP(A168,Apport,MATCH($V$4,'Jan 2020 Apport'!$3:$3,0),FALSE)+VLOOKUP(A168,Apport,MATCH($V$3,'Jan 2020 Apport'!$3:$3,0),FALSE))/(S168+T168)),0)</f>
        <v>8670.7261999999992</v>
      </c>
      <c r="W168" s="67">
        <f t="shared" si="26"/>
        <v>8097.2779781130794</v>
      </c>
      <c r="X168">
        <f>IF(D168=0,0,VLOOKUP(A168,Apport,MATCH($X$4,'Jan 2020 Apport'!$3:$3,0),FALSE))</f>
        <v>4.8578999999999997E-2</v>
      </c>
      <c r="Y168">
        <f>IF(D168=0,0,VLOOKUP(A168,Apport,MATCH($Y$4,'Jan 2020 Apport'!$3:$3,0),FALSE))</f>
        <v>4.0270000000000002E-3</v>
      </c>
      <c r="Z168">
        <f>IF(D168=0,0,VLOOKUP(A168,Apport,MATCH($Z$4,'Jan 2020 Apport'!$3:$3,0),FALSE))</f>
        <v>1.7100000000000001E-2</v>
      </c>
      <c r="AA168" s="114">
        <f>(VLOOKUP(A168,Apport,MATCH($AA$4,'Jan 2020 Apport'!$3:$3,0),FALSE)+VLOOKUP(A168,Apport,MATCH($AA$3,'Jan 2020 Apport'!$3:$3,0),FALSE))*VLOOKUP(A168,Apport,MATCH($AA$2,'Jan 2020 Apport'!$3:$3,0),FALSE)</f>
        <v>65216.05</v>
      </c>
      <c r="AB168" s="114">
        <f>VLOOKUP(A168,Apport,MATCH($AB$4,'Jan 2020 Apport'!$3:$3,0),FALSE)*VLOOKUP(A168,Apport,MATCH($AB$3,'Jan 2020 Apport'!$3:$3,0),FALSE)</f>
        <v>66520</v>
      </c>
      <c r="AC168" s="114">
        <f>VLOOKUP(A168,Apport,MATCH($AC$4,'Jan 2020 Apport'!$3:$3,0),FALSE)</f>
        <v>96805</v>
      </c>
      <c r="AD168" s="114">
        <f>VLOOKUP(A168,Apport,MATCH($AD$4,'Jan 2020 Apport'!$3:$3,0),FALSE)*VLOOKUP(A168,Apport,MATCH($AD$3,'Jan 2020 Apport'!$3:$3,0),FALSE)</f>
        <v>98741</v>
      </c>
      <c r="AE168" s="114">
        <f>VLOOKUP(A168,Apport,MATCH($AE$4,'Jan 2020 Apport'!$3:$3,0),FALSE)</f>
        <v>46784.33</v>
      </c>
      <c r="AF168" s="114">
        <f>VLOOKUP(A168,Apport,MATCH($AF$4,'Jan 2020 Apport'!$3:$3,0),FALSE)*VLOOKUP(A168,Apport,MATCH($AF$3,'Jan 2020 Apport'!$3:$3,0),FALSE)</f>
        <v>47720</v>
      </c>
      <c r="AG168" s="114">
        <f t="shared" si="27"/>
        <v>96970.214719999989</v>
      </c>
      <c r="AH168" s="114">
        <f t="shared" si="28"/>
        <v>136855.76759999999</v>
      </c>
      <c r="AI168" s="114">
        <f t="shared" si="29"/>
        <v>79803.727550000011</v>
      </c>
      <c r="AJ168" s="3">
        <f>VLOOKUP(A168,Apport,MATCH($AJ$4,'Jan 2020 Apport'!$3:$3,0),FALSE)</f>
        <v>1091716.82</v>
      </c>
      <c r="AK168" s="3">
        <f>VLOOKUP(A168,Apport,MATCH($AK$4,'Jan 2020 Apport'!$3:$3,0),FALSE)</f>
        <v>18.14</v>
      </c>
      <c r="AL168" s="170">
        <f t="shared" si="30"/>
        <v>8818262.2742587943</v>
      </c>
      <c r="AM168" s="170">
        <f>VLOOKUP(A168,Apport,MATCH($AM$4,'Jan 2020 Apport'!$3:$3,0),FALSE)</f>
        <v>181609.66</v>
      </c>
      <c r="AN168" s="170">
        <f>VLOOKUP(A168,Apport,MATCH($AN$4,'Jan 2020 Apport'!$3:$3,0),FALSE)</f>
        <v>40451.43</v>
      </c>
      <c r="AO168" s="170">
        <v>4977.46</v>
      </c>
      <c r="AP168" s="170">
        <v>459.69</v>
      </c>
      <c r="AQ168" s="170">
        <v>238.5</v>
      </c>
      <c r="AR168" s="170">
        <v>0</v>
      </c>
    </row>
    <row r="169" spans="1:44">
      <c r="A169" s="2" t="s">
        <v>269</v>
      </c>
      <c r="B169" s="2" t="s">
        <v>270</v>
      </c>
      <c r="C169" s="2" t="s">
        <v>1411</v>
      </c>
      <c r="D169" s="171">
        <f t="shared" si="31"/>
        <v>10794522.99</v>
      </c>
      <c r="E169" s="67">
        <f>VLOOKUP(A169,Apport,MATCH($E$2,'Jan 2020 Apport'!$3:$3,0),FALSE)+VLOOKUP(A169,Apport,MATCH($E$3,'Jan 2020 Apport'!$3:$3,0),FALSE)+VLOOKUP(A169,Apport,MATCH($E$4,'Jan 2020 Apport'!$3:$3,0),FALSE)</f>
        <v>503108.56</v>
      </c>
      <c r="F169" s="171">
        <f t="shared" si="32"/>
        <v>10291414.43</v>
      </c>
      <c r="G169" s="170">
        <f>VLOOKUP(A169,Apport,MATCH($G$3,'Jan 2020 Apport'!$3:$3,0),FALSE)+VLOOKUP(A169,Apport,MATCH($G$4,'Jan 2020 Apport'!$3:$3,0),FALSE)</f>
        <v>0</v>
      </c>
      <c r="H169" s="170">
        <f>VLOOKUP(A169,Apport,MATCH($H$4,'Jan 2020 Apport'!$3:$3,0),FALSE)</f>
        <v>0</v>
      </c>
      <c r="I169" s="170">
        <f t="shared" si="33"/>
        <v>0</v>
      </c>
      <c r="J169" s="170">
        <f>VLOOKUP(A169,Apport,MATCH($J$4,'Jan 2020 Apport'!$3:$3,0),FALSE)</f>
        <v>735269.83288688352</v>
      </c>
      <c r="K169" s="170">
        <f>VLOOKUP(A169,Apport,MATCH($K$4,'Jan 2020 Apport'!$3:$3,0),FALSE)</f>
        <v>80924.37</v>
      </c>
      <c r="L169" s="170">
        <f t="shared" si="34"/>
        <v>816194.20288688352</v>
      </c>
      <c r="M169" s="170">
        <f>VLOOKUP(A169,Apport,MATCH($M$4,'Jan 2020 Apport'!$3:$3,0),FALSE)</f>
        <v>332219.77</v>
      </c>
      <c r="N169" s="170">
        <f>VLOOKUP(A169,Apport,MATCH($N$4,'Jan 2020 Apport'!$3:$3,0),FALSE)</f>
        <v>282429.73</v>
      </c>
      <c r="O169" s="170">
        <f>VLOOKUP(A169,Apport,MATCH($O$4,'Jan 2020 Apport'!$3:$3,0),FALSE)</f>
        <v>34910.25</v>
      </c>
      <c r="P169" s="174">
        <f>VLOOKUP(A169,Apport,MATCH($P$4,'Jan 2020 Apport'!$3:$3,0),FALSE)</f>
        <v>28463.809999999998</v>
      </c>
      <c r="Q169" s="174">
        <f>VLOOKUP(A169,Apport,MATCH($Q$4,'Jan 2020 Apport'!$3:$3,0),FALSE)</f>
        <v>2425685.0265422193</v>
      </c>
      <c r="R169">
        <f>VLOOKUP(A169,Apport,MATCH($R$4,'Jan 2020 Apport'!$3:$3,0),FALSE)</f>
        <v>0</v>
      </c>
      <c r="S169">
        <f>VLOOKUP(A169,Apport,MATCH($S$4,'Jan 2020 Apport'!$3:$3,0),FALSE)</f>
        <v>0</v>
      </c>
      <c r="T169">
        <f>VLOOKUP(A169,Apport,MATCH($T$4,'Jan 2020 Apport'!$3:$3,0),FALSE)</f>
        <v>58</v>
      </c>
      <c r="U169" s="185">
        <f>IFERROR(VLOOKUP(A169,Apport,MATCH($U$4,'Jan 2020 Apport'!$3:$3,0),FALSE)/R169,0)</f>
        <v>0</v>
      </c>
      <c r="V169" s="67">
        <f>IFERROR(((VLOOKUP(A169,Apport,MATCH($V$4,'Jan 2020 Apport'!$3:$3,0),FALSE)+VLOOKUP(A169,Apport,MATCH($V$3,'Jan 2020 Apport'!$3:$3,0),FALSE))/(S169+T169)),0)</f>
        <v>8674.2855172413801</v>
      </c>
      <c r="W169" s="67">
        <f t="shared" si="26"/>
        <v>8097.2779781130794</v>
      </c>
      <c r="X169">
        <f>IF(D169=0,0,VLOOKUP(A169,Apport,MATCH($X$4,'Jan 2020 Apport'!$3:$3,0),FALSE))</f>
        <v>4.8578999999999997E-2</v>
      </c>
      <c r="Y169">
        <f>IF(D169=0,0,VLOOKUP(A169,Apport,MATCH($Y$4,'Jan 2020 Apport'!$3:$3,0),FALSE))</f>
        <v>4.0270000000000002E-3</v>
      </c>
      <c r="Z169">
        <f>IF(D169=0,0,VLOOKUP(A169,Apport,MATCH($Z$4,'Jan 2020 Apport'!$3:$3,0),FALSE))</f>
        <v>1.7100000000000001E-2</v>
      </c>
      <c r="AA169" s="114">
        <f>(VLOOKUP(A169,Apport,MATCH($AA$4,'Jan 2020 Apport'!$3:$3,0),FALSE)+VLOOKUP(A169,Apport,MATCH($AA$3,'Jan 2020 Apport'!$3:$3,0),FALSE))*VLOOKUP(A169,Apport,MATCH($AA$2,'Jan 2020 Apport'!$3:$3,0),FALSE)</f>
        <v>65216.05</v>
      </c>
      <c r="AB169" s="114">
        <f>VLOOKUP(A169,Apport,MATCH($AB$4,'Jan 2020 Apport'!$3:$3,0),FALSE)*VLOOKUP(A169,Apport,MATCH($AB$3,'Jan 2020 Apport'!$3:$3,0),FALSE)</f>
        <v>66520</v>
      </c>
      <c r="AC169" s="114">
        <f>VLOOKUP(A169,Apport,MATCH($AC$4,'Jan 2020 Apport'!$3:$3,0),FALSE)</f>
        <v>96805</v>
      </c>
      <c r="AD169" s="114">
        <f>VLOOKUP(A169,Apport,MATCH($AD$4,'Jan 2020 Apport'!$3:$3,0),FALSE)*VLOOKUP(A169,Apport,MATCH($AD$3,'Jan 2020 Apport'!$3:$3,0),FALSE)</f>
        <v>98741</v>
      </c>
      <c r="AE169" s="114">
        <f>VLOOKUP(A169,Apport,MATCH($AE$4,'Jan 2020 Apport'!$3:$3,0),FALSE)</f>
        <v>46784.33</v>
      </c>
      <c r="AF169" s="114">
        <f>VLOOKUP(A169,Apport,MATCH($AF$4,'Jan 2020 Apport'!$3:$3,0),FALSE)*VLOOKUP(A169,Apport,MATCH($AF$3,'Jan 2020 Apport'!$3:$3,0),FALSE)</f>
        <v>47720</v>
      </c>
      <c r="AG169" s="114">
        <f t="shared" si="27"/>
        <v>96970.214719999989</v>
      </c>
      <c r="AH169" s="114">
        <f t="shared" si="28"/>
        <v>136855.76759999999</v>
      </c>
      <c r="AI169" s="114">
        <f t="shared" si="29"/>
        <v>79803.727550000011</v>
      </c>
      <c r="AJ169" s="3">
        <f>VLOOKUP(A169,Apport,MATCH($AJ$4,'Jan 2020 Apport'!$3:$3,0),FALSE)</f>
        <v>1587065.56</v>
      </c>
      <c r="AK169" s="3">
        <f>VLOOKUP(A169,Apport,MATCH($AK$4,'Jan 2020 Apport'!$3:$3,0),FALSE)</f>
        <v>26.292999999999999</v>
      </c>
      <c r="AL169" s="170">
        <f t="shared" si="30"/>
        <v>12184980.182886884</v>
      </c>
      <c r="AM169" s="170">
        <f>VLOOKUP(A169,Apport,MATCH($AM$4,'Jan 2020 Apport'!$3:$3,0),FALSE)</f>
        <v>5627.61</v>
      </c>
      <c r="AN169" s="170">
        <f>VLOOKUP(A169,Apport,MATCH($AN$4,'Jan 2020 Apport'!$3:$3,0),FALSE)</f>
        <v>58997.67</v>
      </c>
      <c r="AO169" s="170">
        <v>3170.53</v>
      </c>
      <c r="AP169" s="170">
        <v>2846.47</v>
      </c>
      <c r="AQ169" s="170">
        <v>328.62</v>
      </c>
      <c r="AR169" s="170">
        <v>0</v>
      </c>
    </row>
    <row r="170" spans="1:44">
      <c r="A170" s="2" t="s">
        <v>271</v>
      </c>
      <c r="B170" s="2" t="s">
        <v>272</v>
      </c>
      <c r="C170" s="2" t="s">
        <v>1411</v>
      </c>
      <c r="D170" s="171">
        <f t="shared" si="31"/>
        <v>2900120.74</v>
      </c>
      <c r="E170" s="67">
        <f>VLOOKUP(A170,Apport,MATCH($E$2,'Jan 2020 Apport'!$3:$3,0),FALSE)+VLOOKUP(A170,Apport,MATCH($E$3,'Jan 2020 Apport'!$3:$3,0),FALSE)+VLOOKUP(A170,Apport,MATCH($E$4,'Jan 2020 Apport'!$3:$3,0),FALSE)</f>
        <v>51998.86</v>
      </c>
      <c r="F170" s="171">
        <f t="shared" si="32"/>
        <v>2848121.8800000004</v>
      </c>
      <c r="G170" s="170">
        <f>VLOOKUP(A170,Apport,MATCH($G$3,'Jan 2020 Apport'!$3:$3,0),FALSE)+VLOOKUP(A170,Apport,MATCH($G$4,'Jan 2020 Apport'!$3:$3,0),FALSE)</f>
        <v>0</v>
      </c>
      <c r="H170" s="170">
        <f>VLOOKUP(A170,Apport,MATCH($H$4,'Jan 2020 Apport'!$3:$3,0),FALSE)</f>
        <v>0</v>
      </c>
      <c r="I170" s="170">
        <f t="shared" si="33"/>
        <v>0</v>
      </c>
      <c r="J170" s="170">
        <f>VLOOKUP(A170,Apport,MATCH($J$4,'Jan 2020 Apport'!$3:$3,0),FALSE)</f>
        <v>220591.46197278181</v>
      </c>
      <c r="K170" s="170">
        <f>VLOOKUP(A170,Apport,MATCH($K$4,'Jan 2020 Apport'!$3:$3,0),FALSE)</f>
        <v>35175.919999999998</v>
      </c>
      <c r="L170" s="170">
        <f t="shared" si="34"/>
        <v>255767.38197278179</v>
      </c>
      <c r="M170" s="170">
        <f>VLOOKUP(A170,Apport,MATCH($M$4,'Jan 2020 Apport'!$3:$3,0),FALSE)</f>
        <v>99675.47</v>
      </c>
      <c r="N170" s="170">
        <f>VLOOKUP(A170,Apport,MATCH($N$4,'Jan 2020 Apport'!$3:$3,0),FALSE)</f>
        <v>0</v>
      </c>
      <c r="O170" s="170">
        <f>VLOOKUP(A170,Apport,MATCH($O$4,'Jan 2020 Apport'!$3:$3,0),FALSE)</f>
        <v>0</v>
      </c>
      <c r="P170" s="174">
        <f>VLOOKUP(A170,Apport,MATCH($P$4,'Jan 2020 Apport'!$3:$3,0),FALSE)</f>
        <v>0</v>
      </c>
      <c r="Q170" s="174">
        <f>VLOOKUP(A170,Apport,MATCH($Q$4,'Jan 2020 Apport'!$3:$3,0),FALSE)</f>
        <v>586559.310435561</v>
      </c>
      <c r="R170">
        <f>VLOOKUP(A170,Apport,MATCH($R$4,'Jan 2020 Apport'!$3:$3,0),FALSE)</f>
        <v>0</v>
      </c>
      <c r="S170">
        <f>VLOOKUP(A170,Apport,MATCH($S$4,'Jan 2020 Apport'!$3:$3,0),FALSE)</f>
        <v>0</v>
      </c>
      <c r="T170">
        <f>VLOOKUP(A170,Apport,MATCH($T$4,'Jan 2020 Apport'!$3:$3,0),FALSE)</f>
        <v>6</v>
      </c>
      <c r="U170" s="185">
        <f>IFERROR(VLOOKUP(A170,Apport,MATCH($U$4,'Jan 2020 Apport'!$3:$3,0),FALSE)/R170,0)</f>
        <v>0</v>
      </c>
      <c r="V170" s="67">
        <f>IFERROR(((VLOOKUP(A170,Apport,MATCH($V$4,'Jan 2020 Apport'!$3:$3,0),FALSE)+VLOOKUP(A170,Apport,MATCH($V$3,'Jan 2020 Apport'!$3:$3,0),FALSE))/(S170+T170)),0)</f>
        <v>8666.4766666666674</v>
      </c>
      <c r="W170" s="67">
        <f t="shared" si="26"/>
        <v>8097.2779781130794</v>
      </c>
      <c r="X170">
        <f>IF(D170=0,0,VLOOKUP(A170,Apport,MATCH($X$4,'Jan 2020 Apport'!$3:$3,0),FALSE))</f>
        <v>4.8578999999999997E-2</v>
      </c>
      <c r="Y170">
        <f>IF(D170=0,0,VLOOKUP(A170,Apport,MATCH($Y$4,'Jan 2020 Apport'!$3:$3,0),FALSE))</f>
        <v>4.0270000000000002E-3</v>
      </c>
      <c r="Z170">
        <f>IF(D170=0,0,VLOOKUP(A170,Apport,MATCH($Z$4,'Jan 2020 Apport'!$3:$3,0),FALSE))</f>
        <v>1.7100000000000001E-2</v>
      </c>
      <c r="AA170" s="114">
        <f>(VLOOKUP(A170,Apport,MATCH($AA$4,'Jan 2020 Apport'!$3:$3,0),FALSE)+VLOOKUP(A170,Apport,MATCH($AA$3,'Jan 2020 Apport'!$3:$3,0),FALSE))*VLOOKUP(A170,Apport,MATCH($AA$2,'Jan 2020 Apport'!$3:$3,0),FALSE)</f>
        <v>65216.05</v>
      </c>
      <c r="AB170" s="114">
        <f>VLOOKUP(A170,Apport,MATCH($AB$4,'Jan 2020 Apport'!$3:$3,0),FALSE)*VLOOKUP(A170,Apport,MATCH($AB$3,'Jan 2020 Apport'!$3:$3,0),FALSE)</f>
        <v>66520</v>
      </c>
      <c r="AC170" s="114">
        <f>VLOOKUP(A170,Apport,MATCH($AC$4,'Jan 2020 Apport'!$3:$3,0),FALSE)</f>
        <v>96805</v>
      </c>
      <c r="AD170" s="114">
        <f>VLOOKUP(A170,Apport,MATCH($AD$4,'Jan 2020 Apport'!$3:$3,0),FALSE)*VLOOKUP(A170,Apport,MATCH($AD$3,'Jan 2020 Apport'!$3:$3,0),FALSE)</f>
        <v>98741</v>
      </c>
      <c r="AE170" s="114">
        <f>VLOOKUP(A170,Apport,MATCH($AE$4,'Jan 2020 Apport'!$3:$3,0),FALSE)</f>
        <v>46784.33</v>
      </c>
      <c r="AF170" s="114">
        <f>VLOOKUP(A170,Apport,MATCH($AF$4,'Jan 2020 Apport'!$3:$3,0),FALSE)*VLOOKUP(A170,Apport,MATCH($AF$3,'Jan 2020 Apport'!$3:$3,0),FALSE)</f>
        <v>47720</v>
      </c>
      <c r="AG170" s="114">
        <f t="shared" si="27"/>
        <v>96970.214719999989</v>
      </c>
      <c r="AH170" s="114">
        <f t="shared" si="28"/>
        <v>136855.76759999999</v>
      </c>
      <c r="AI170" s="114">
        <f t="shared" si="29"/>
        <v>79803.727550000011</v>
      </c>
      <c r="AJ170" s="3">
        <f>VLOOKUP(A170,Apport,MATCH($AJ$4,'Jan 2020 Apport'!$3:$3,0),FALSE)</f>
        <v>383082.81</v>
      </c>
      <c r="AK170" s="3">
        <f>VLOOKUP(A170,Apport,MATCH($AK$4,'Jan 2020 Apport'!$3:$3,0),FALSE)</f>
        <v>5.4349999999999996</v>
      </c>
      <c r="AL170" s="170">
        <f t="shared" si="30"/>
        <v>3288968.2019727821</v>
      </c>
      <c r="AM170" s="170">
        <f>VLOOKUP(A170,Apport,MATCH($AM$4,'Jan 2020 Apport'!$3:$3,0),FALSE)</f>
        <v>68580.53</v>
      </c>
      <c r="AN170" s="170">
        <f>VLOOKUP(A170,Apport,MATCH($AN$4,'Jan 2020 Apport'!$3:$3,0),FALSE)</f>
        <v>16904.07</v>
      </c>
      <c r="AO170" s="170">
        <v>1605.75</v>
      </c>
      <c r="AP170" s="170">
        <v>164.76</v>
      </c>
      <c r="AQ170" s="170">
        <v>0</v>
      </c>
      <c r="AR170" s="170">
        <v>0</v>
      </c>
    </row>
    <row r="171" spans="1:44">
      <c r="A171" s="2" t="s">
        <v>273</v>
      </c>
      <c r="B171" s="2" t="s">
        <v>274</v>
      </c>
      <c r="C171" s="2" t="s">
        <v>1411</v>
      </c>
      <c r="D171" s="171">
        <f t="shared" si="31"/>
        <v>6972567.54</v>
      </c>
      <c r="E171" s="67">
        <f>VLOOKUP(A171,Apport,MATCH($E$2,'Jan 2020 Apport'!$3:$3,0),FALSE)+VLOOKUP(A171,Apport,MATCH($E$3,'Jan 2020 Apport'!$3:$3,0),FALSE)+VLOOKUP(A171,Apport,MATCH($E$4,'Jan 2020 Apport'!$3:$3,0),FALSE)</f>
        <v>710975.16</v>
      </c>
      <c r="F171" s="171">
        <f t="shared" si="32"/>
        <v>6261592.3799999999</v>
      </c>
      <c r="G171" s="170">
        <f>VLOOKUP(A171,Apport,MATCH($G$3,'Jan 2020 Apport'!$3:$3,0),FALSE)+VLOOKUP(A171,Apport,MATCH($G$4,'Jan 2020 Apport'!$3:$3,0),FALSE)</f>
        <v>869361.17999999993</v>
      </c>
      <c r="H171" s="170">
        <f>VLOOKUP(A171,Apport,MATCH($H$4,'Jan 2020 Apport'!$3:$3,0),FALSE)</f>
        <v>28748.33</v>
      </c>
      <c r="I171" s="170">
        <f t="shared" si="33"/>
        <v>898109.50999999989</v>
      </c>
      <c r="J171" s="170">
        <f>VLOOKUP(A171,Apport,MATCH($J$4,'Jan 2020 Apport'!$3:$3,0),FALSE)</f>
        <v>379220.21947880345</v>
      </c>
      <c r="K171" s="170">
        <f>VLOOKUP(A171,Apport,MATCH($K$4,'Jan 2020 Apport'!$3:$3,0),FALSE)</f>
        <v>34567.730000000003</v>
      </c>
      <c r="L171" s="170">
        <f t="shared" si="34"/>
        <v>413787.94947880344</v>
      </c>
      <c r="M171" s="170">
        <f>VLOOKUP(A171,Apport,MATCH($M$4,'Jan 2020 Apport'!$3:$3,0),FALSE)</f>
        <v>230541.25</v>
      </c>
      <c r="N171" s="170">
        <f>VLOOKUP(A171,Apport,MATCH($N$4,'Jan 2020 Apport'!$3:$3,0),FALSE)</f>
        <v>38630.22</v>
      </c>
      <c r="O171" s="170">
        <f>VLOOKUP(A171,Apport,MATCH($O$4,'Jan 2020 Apport'!$3:$3,0),FALSE)</f>
        <v>21842.77</v>
      </c>
      <c r="P171" s="174">
        <f>VLOOKUP(A171,Apport,MATCH($P$4,'Jan 2020 Apport'!$3:$3,0),FALSE)</f>
        <v>570851.24</v>
      </c>
      <c r="Q171" s="174">
        <f>VLOOKUP(A171,Apport,MATCH($Q$4,'Jan 2020 Apport'!$3:$3,0),FALSE)</f>
        <v>689168.77186109999</v>
      </c>
      <c r="R171">
        <f>VLOOKUP(A171,Apport,MATCH($R$4,'Jan 2020 Apport'!$3:$3,0),FALSE)</f>
        <v>0</v>
      </c>
      <c r="S171">
        <f>VLOOKUP(A171,Apport,MATCH($S$4,'Jan 2020 Apport'!$3:$3,0),FALSE)</f>
        <v>19</v>
      </c>
      <c r="T171">
        <f>VLOOKUP(A171,Apport,MATCH($T$4,'Jan 2020 Apport'!$3:$3,0),FALSE)</f>
        <v>63</v>
      </c>
      <c r="U171" s="185">
        <f>IFERROR(VLOOKUP(A171,Apport,MATCH($U$4,'Jan 2020 Apport'!$3:$3,0),FALSE)/R171,0)</f>
        <v>0</v>
      </c>
      <c r="V171" s="67">
        <f>IFERROR(((VLOOKUP(A171,Apport,MATCH($V$4,'Jan 2020 Apport'!$3:$3,0),FALSE)+VLOOKUP(A171,Apport,MATCH($V$3,'Jan 2020 Apport'!$3:$3,0),FALSE))/(S171+T171)),0)</f>
        <v>8670.4287804878059</v>
      </c>
      <c r="W171" s="67">
        <f t="shared" si="26"/>
        <v>8097.2779781130794</v>
      </c>
      <c r="X171">
        <f>IF(D171=0,0,VLOOKUP(A171,Apport,MATCH($X$4,'Jan 2020 Apport'!$3:$3,0),FALSE))</f>
        <v>4.8578999999999997E-2</v>
      </c>
      <c r="Y171">
        <f>IF(D171=0,0,VLOOKUP(A171,Apport,MATCH($Y$4,'Jan 2020 Apport'!$3:$3,0),FALSE))</f>
        <v>4.0270000000000002E-3</v>
      </c>
      <c r="Z171">
        <f>IF(D171=0,0,VLOOKUP(A171,Apport,MATCH($Z$4,'Jan 2020 Apport'!$3:$3,0),FALSE))</f>
        <v>1.7100000000000001E-2</v>
      </c>
      <c r="AA171" s="114">
        <f>(VLOOKUP(A171,Apport,MATCH($AA$4,'Jan 2020 Apport'!$3:$3,0),FALSE)+VLOOKUP(A171,Apport,MATCH($AA$3,'Jan 2020 Apport'!$3:$3,0),FALSE))*VLOOKUP(A171,Apport,MATCH($AA$2,'Jan 2020 Apport'!$3:$3,0),FALSE)</f>
        <v>65216.05</v>
      </c>
      <c r="AB171" s="114">
        <f>VLOOKUP(A171,Apport,MATCH($AB$4,'Jan 2020 Apport'!$3:$3,0),FALSE)*VLOOKUP(A171,Apport,MATCH($AB$3,'Jan 2020 Apport'!$3:$3,0),FALSE)</f>
        <v>66520</v>
      </c>
      <c r="AC171" s="114">
        <f>VLOOKUP(A171,Apport,MATCH($AC$4,'Jan 2020 Apport'!$3:$3,0),FALSE)</f>
        <v>96805</v>
      </c>
      <c r="AD171" s="114">
        <f>VLOOKUP(A171,Apport,MATCH($AD$4,'Jan 2020 Apport'!$3:$3,0),FALSE)*VLOOKUP(A171,Apport,MATCH($AD$3,'Jan 2020 Apport'!$3:$3,0),FALSE)</f>
        <v>98741</v>
      </c>
      <c r="AE171" s="114">
        <f>VLOOKUP(A171,Apport,MATCH($AE$4,'Jan 2020 Apport'!$3:$3,0),FALSE)</f>
        <v>46784.33</v>
      </c>
      <c r="AF171" s="114">
        <f>VLOOKUP(A171,Apport,MATCH($AF$4,'Jan 2020 Apport'!$3:$3,0),FALSE)*VLOOKUP(A171,Apport,MATCH($AF$3,'Jan 2020 Apport'!$3:$3,0),FALSE)</f>
        <v>47720</v>
      </c>
      <c r="AG171" s="114">
        <f t="shared" si="27"/>
        <v>96970.214719999989</v>
      </c>
      <c r="AH171" s="114">
        <f t="shared" si="28"/>
        <v>136855.76759999999</v>
      </c>
      <c r="AI171" s="114">
        <f t="shared" si="29"/>
        <v>79803.727550000011</v>
      </c>
      <c r="AJ171" s="3">
        <f>VLOOKUP(A171,Apport,MATCH($AJ$4,'Jan 2020 Apport'!$3:$3,0),FALSE)</f>
        <v>951912.46</v>
      </c>
      <c r="AK171" s="3">
        <f>VLOOKUP(A171,Apport,MATCH($AK$4,'Jan 2020 Apport'!$3:$3,0),FALSE)</f>
        <v>14.404</v>
      </c>
      <c r="AL171" s="170">
        <f t="shared" si="30"/>
        <v>8540911.5094788037</v>
      </c>
      <c r="AM171" s="170">
        <f>VLOOKUP(A171,Apport,MATCH($AM$4,'Jan 2020 Apport'!$3:$3,0),FALSE)</f>
        <v>0</v>
      </c>
      <c r="AN171" s="170">
        <f>VLOOKUP(A171,Apport,MATCH($AN$4,'Jan 2020 Apport'!$3:$3,0),FALSE)</f>
        <v>35727.94</v>
      </c>
      <c r="AO171" s="170">
        <v>2200.17</v>
      </c>
      <c r="AP171" s="170">
        <v>314.05</v>
      </c>
      <c r="AQ171" s="170">
        <v>215.74</v>
      </c>
      <c r="AR171" s="170">
        <v>6129.51</v>
      </c>
    </row>
    <row r="172" spans="1:44">
      <c r="A172" s="2" t="s">
        <v>1275</v>
      </c>
      <c r="B172" s="2" t="s">
        <v>1276</v>
      </c>
      <c r="C172" s="2" t="s">
        <v>1411</v>
      </c>
      <c r="D172" s="171">
        <f t="shared" si="31"/>
        <v>0</v>
      </c>
      <c r="E172" s="67">
        <f>VLOOKUP(A172,Apport,MATCH($E$2,'Jan 2020 Apport'!$3:$3,0),FALSE)+VLOOKUP(A172,Apport,MATCH($E$3,'Jan 2020 Apport'!$3:$3,0),FALSE)+VLOOKUP(A172,Apport,MATCH($E$4,'Jan 2020 Apport'!$3:$3,0),FALSE)</f>
        <v>0</v>
      </c>
      <c r="F172" s="171">
        <f t="shared" si="32"/>
        <v>0</v>
      </c>
      <c r="G172" s="170">
        <f>VLOOKUP(A172,Apport,MATCH($G$3,'Jan 2020 Apport'!$3:$3,0),FALSE)+VLOOKUP(A172,Apport,MATCH($G$4,'Jan 2020 Apport'!$3:$3,0),FALSE)</f>
        <v>0</v>
      </c>
      <c r="H172" s="170">
        <f>VLOOKUP(A172,Apport,MATCH($H$4,'Jan 2020 Apport'!$3:$3,0),FALSE)</f>
        <v>0</v>
      </c>
      <c r="I172" s="170">
        <f t="shared" si="33"/>
        <v>0</v>
      </c>
      <c r="J172" s="170">
        <f>VLOOKUP(A172,Apport,MATCH($J$4,'Jan 2020 Apport'!$3:$3,0),FALSE)</f>
        <v>0</v>
      </c>
      <c r="K172" s="170">
        <f>VLOOKUP(A172,Apport,MATCH($K$4,'Jan 2020 Apport'!$3:$3,0),FALSE)</f>
        <v>0</v>
      </c>
      <c r="L172" s="170">
        <f t="shared" si="34"/>
        <v>0</v>
      </c>
      <c r="M172" s="170">
        <f>VLOOKUP(A172,Apport,MATCH($M$4,'Jan 2020 Apport'!$3:$3,0),FALSE)</f>
        <v>0</v>
      </c>
      <c r="N172" s="170">
        <f>VLOOKUP(A172,Apport,MATCH($N$4,'Jan 2020 Apport'!$3:$3,0),FALSE)</f>
        <v>0</v>
      </c>
      <c r="O172" s="170">
        <f>VLOOKUP(A172,Apport,MATCH($O$4,'Jan 2020 Apport'!$3:$3,0),FALSE)</f>
        <v>0</v>
      </c>
      <c r="P172" s="174">
        <f>VLOOKUP(A172,Apport,MATCH($P$4,'Jan 2020 Apport'!$3:$3,0),FALSE)</f>
        <v>0</v>
      </c>
      <c r="Q172" s="174">
        <f>VLOOKUP(A172,Apport,MATCH($Q$4,'Jan 2020 Apport'!$3:$3,0),FALSE)</f>
        <v>0</v>
      </c>
      <c r="R172">
        <f>VLOOKUP(A172,Apport,MATCH($R$4,'Jan 2020 Apport'!$3:$3,0),FALSE)</f>
        <v>0</v>
      </c>
      <c r="S172">
        <f>VLOOKUP(A172,Apport,MATCH($S$4,'Jan 2020 Apport'!$3:$3,0),FALSE)</f>
        <v>0</v>
      </c>
      <c r="T172">
        <f>VLOOKUP(A172,Apport,MATCH($T$4,'Jan 2020 Apport'!$3:$3,0),FALSE)</f>
        <v>0</v>
      </c>
      <c r="U172" s="185">
        <f>IFERROR(VLOOKUP(A172,Apport,MATCH($U$4,'Jan 2020 Apport'!$3:$3,0),FALSE)/R172,0)</f>
        <v>0</v>
      </c>
      <c r="V172" s="67">
        <f>IFERROR(((VLOOKUP(A172,Apport,MATCH($V$4,'Jan 2020 Apport'!$3:$3,0),FALSE)+VLOOKUP(A172,Apport,MATCH($V$3,'Jan 2020 Apport'!$3:$3,0),FALSE))/(S172+T172)),0)</f>
        <v>0</v>
      </c>
      <c r="W172" s="67">
        <f t="shared" si="26"/>
        <v>0</v>
      </c>
      <c r="X172">
        <f>IF(D172=0,0,VLOOKUP(A172,Apport,MATCH($X$4,'Jan 2020 Apport'!$3:$3,0),FALSE))</f>
        <v>0</v>
      </c>
      <c r="Y172">
        <f>IF(D172=0,0,VLOOKUP(A172,Apport,MATCH($Y$4,'Jan 2020 Apport'!$3:$3,0),FALSE))</f>
        <v>0</v>
      </c>
      <c r="Z172">
        <f>IF(D172=0,0,VLOOKUP(A172,Apport,MATCH($Z$4,'Jan 2020 Apport'!$3:$3,0),FALSE))</f>
        <v>0</v>
      </c>
      <c r="AA172" s="114">
        <f>(VLOOKUP(A172,Apport,MATCH($AA$4,'Jan 2020 Apport'!$3:$3,0),FALSE)+VLOOKUP(A172,Apport,MATCH($AA$3,'Jan 2020 Apport'!$3:$3,0),FALSE))*VLOOKUP(A172,Apport,MATCH($AA$2,'Jan 2020 Apport'!$3:$3,0),FALSE)</f>
        <v>0</v>
      </c>
      <c r="AB172" s="114">
        <f>VLOOKUP(A172,Apport,MATCH($AB$4,'Jan 2020 Apport'!$3:$3,0),FALSE)*VLOOKUP(A172,Apport,MATCH($AB$3,'Jan 2020 Apport'!$3:$3,0),FALSE)</f>
        <v>0</v>
      </c>
      <c r="AC172" s="114">
        <f>VLOOKUP(A172,Apport,MATCH($AC$4,'Jan 2020 Apport'!$3:$3,0),FALSE)</f>
        <v>0</v>
      </c>
      <c r="AD172" s="114">
        <f>VLOOKUP(A172,Apport,MATCH($AD$4,'Jan 2020 Apport'!$3:$3,0),FALSE)*VLOOKUP(A172,Apport,MATCH($AD$3,'Jan 2020 Apport'!$3:$3,0),FALSE)</f>
        <v>0</v>
      </c>
      <c r="AE172" s="114">
        <f>VLOOKUP(A172,Apport,MATCH($AE$4,'Jan 2020 Apport'!$3:$3,0),FALSE)</f>
        <v>0</v>
      </c>
      <c r="AF172" s="114">
        <f>VLOOKUP(A172,Apport,MATCH($AF$4,'Jan 2020 Apport'!$3:$3,0),FALSE)*VLOOKUP(A172,Apport,MATCH($AF$3,'Jan 2020 Apport'!$3:$3,0),FALSE)</f>
        <v>0</v>
      </c>
      <c r="AG172" s="114">
        <f t="shared" si="27"/>
        <v>0</v>
      </c>
      <c r="AH172" s="114">
        <f t="shared" si="28"/>
        <v>0</v>
      </c>
      <c r="AI172" s="114">
        <f t="shared" si="29"/>
        <v>0</v>
      </c>
      <c r="AJ172" s="3">
        <f>VLOOKUP(A172,Apport,MATCH($AJ$4,'Jan 2020 Apport'!$3:$3,0),FALSE)</f>
        <v>0</v>
      </c>
      <c r="AK172" s="3">
        <f>VLOOKUP(A172,Apport,MATCH($AK$4,'Jan 2020 Apport'!$3:$3,0),FALSE)</f>
        <v>0</v>
      </c>
      <c r="AL172" s="170">
        <f t="shared" si="30"/>
        <v>0</v>
      </c>
      <c r="AM172" s="170">
        <f>VLOOKUP(A172,Apport,MATCH($AM$4,'Jan 2020 Apport'!$3:$3,0),FALSE)</f>
        <v>0</v>
      </c>
      <c r="AN172" s="170">
        <f>VLOOKUP(A172,Apport,MATCH($AN$4,'Jan 2020 Apport'!$3:$3,0),FALSE)</f>
        <v>0</v>
      </c>
      <c r="AO172" s="170">
        <v>0</v>
      </c>
      <c r="AP172" s="170">
        <v>0</v>
      </c>
      <c r="AQ172" s="170">
        <v>0</v>
      </c>
      <c r="AR172" s="170">
        <v>0</v>
      </c>
    </row>
    <row r="173" spans="1:44">
      <c r="A173" s="2" t="s">
        <v>275</v>
      </c>
      <c r="B173" s="2" t="s">
        <v>276</v>
      </c>
      <c r="C173" s="2" t="s">
        <v>1411</v>
      </c>
      <c r="D173" s="171">
        <f t="shared" si="31"/>
        <v>573589.11</v>
      </c>
      <c r="E173" s="67">
        <f>VLOOKUP(A173,Apport,MATCH($E$2,'Jan 2020 Apport'!$3:$3,0),FALSE)+VLOOKUP(A173,Apport,MATCH($E$3,'Jan 2020 Apport'!$3:$3,0),FALSE)+VLOOKUP(A173,Apport,MATCH($E$4,'Jan 2020 Apport'!$3:$3,0),FALSE)</f>
        <v>0</v>
      </c>
      <c r="F173" s="171">
        <f t="shared" si="32"/>
        <v>573589.11</v>
      </c>
      <c r="G173" s="170">
        <f>VLOOKUP(A173,Apport,MATCH($G$3,'Jan 2020 Apport'!$3:$3,0),FALSE)+VLOOKUP(A173,Apport,MATCH($G$4,'Jan 2020 Apport'!$3:$3,0),FALSE)</f>
        <v>88094.03</v>
      </c>
      <c r="H173" s="170">
        <f>VLOOKUP(A173,Apport,MATCH($H$4,'Jan 2020 Apport'!$3:$3,0),FALSE)</f>
        <v>10488.77</v>
      </c>
      <c r="I173" s="170">
        <f t="shared" si="33"/>
        <v>98582.8</v>
      </c>
      <c r="J173" s="170">
        <f>VLOOKUP(A173,Apport,MATCH($J$4,'Jan 2020 Apport'!$3:$3,0),FALSE)</f>
        <v>22766.215596821366</v>
      </c>
      <c r="K173" s="170">
        <f>VLOOKUP(A173,Apport,MATCH($K$4,'Jan 2020 Apport'!$3:$3,0),FALSE)</f>
        <v>7506.54</v>
      </c>
      <c r="L173" s="170">
        <f t="shared" si="34"/>
        <v>30272.755596821367</v>
      </c>
      <c r="M173" s="170">
        <f>VLOOKUP(A173,Apport,MATCH($M$4,'Jan 2020 Apport'!$3:$3,0),FALSE)</f>
        <v>20221.240000000002</v>
      </c>
      <c r="N173" s="170">
        <f>VLOOKUP(A173,Apport,MATCH($N$4,'Jan 2020 Apport'!$3:$3,0),FALSE)</f>
        <v>0</v>
      </c>
      <c r="O173" s="170">
        <f>VLOOKUP(A173,Apport,MATCH($O$4,'Jan 2020 Apport'!$3:$3,0),FALSE)</f>
        <v>1430.75</v>
      </c>
      <c r="P173" s="174">
        <f>VLOOKUP(A173,Apport,MATCH($P$4,'Jan 2020 Apport'!$3:$3,0),FALSE)</f>
        <v>0</v>
      </c>
      <c r="Q173" s="174">
        <f>VLOOKUP(A173,Apport,MATCH($Q$4,'Jan 2020 Apport'!$3:$3,0),FALSE)</f>
        <v>190000</v>
      </c>
      <c r="R173">
        <f>VLOOKUP(A173,Apport,MATCH($R$4,'Jan 2020 Apport'!$3:$3,0),FALSE)</f>
        <v>0</v>
      </c>
      <c r="S173">
        <f>VLOOKUP(A173,Apport,MATCH($S$4,'Jan 2020 Apport'!$3:$3,0),FALSE)</f>
        <v>0</v>
      </c>
      <c r="T173">
        <f>VLOOKUP(A173,Apport,MATCH($T$4,'Jan 2020 Apport'!$3:$3,0),FALSE)</f>
        <v>0</v>
      </c>
      <c r="U173" s="185">
        <f>IFERROR(VLOOKUP(A173,Apport,MATCH($U$4,'Jan 2020 Apport'!$3:$3,0),FALSE)/R173,0)</f>
        <v>0</v>
      </c>
      <c r="V173" s="67">
        <f>IFERROR(((VLOOKUP(A173,Apport,MATCH($V$4,'Jan 2020 Apport'!$3:$3,0),FALSE)+VLOOKUP(A173,Apport,MATCH($V$3,'Jan 2020 Apport'!$3:$3,0),FALSE))/(S173+T173)),0)</f>
        <v>0</v>
      </c>
      <c r="W173" s="67">
        <f t="shared" si="26"/>
        <v>8097.2779781130794</v>
      </c>
      <c r="X173">
        <f>IF(D173=0,0,VLOOKUP(A173,Apport,MATCH($X$4,'Jan 2020 Apport'!$3:$3,0),FALSE))</f>
        <v>4.8578999999999997E-2</v>
      </c>
      <c r="Y173">
        <f>IF(D173=0,0,VLOOKUP(A173,Apport,MATCH($Y$4,'Jan 2020 Apport'!$3:$3,0),FALSE))</f>
        <v>4.0270000000000002E-3</v>
      </c>
      <c r="Z173">
        <f>IF(D173=0,0,VLOOKUP(A173,Apport,MATCH($Z$4,'Jan 2020 Apport'!$3:$3,0),FALSE))</f>
        <v>1.7100000000000001E-2</v>
      </c>
      <c r="AA173" s="114">
        <f>(VLOOKUP(A173,Apport,MATCH($AA$4,'Jan 2020 Apport'!$3:$3,0),FALSE)+VLOOKUP(A173,Apport,MATCH($AA$3,'Jan 2020 Apport'!$3:$3,0),FALSE))*VLOOKUP(A173,Apport,MATCH($AA$2,'Jan 2020 Apport'!$3:$3,0),FALSE)</f>
        <v>65216.05</v>
      </c>
      <c r="AB173" s="114">
        <f>VLOOKUP(A173,Apport,MATCH($AB$4,'Jan 2020 Apport'!$3:$3,0),FALSE)*VLOOKUP(A173,Apport,MATCH($AB$3,'Jan 2020 Apport'!$3:$3,0),FALSE)</f>
        <v>66520</v>
      </c>
      <c r="AC173" s="114">
        <f>VLOOKUP(A173,Apport,MATCH($AC$4,'Jan 2020 Apport'!$3:$3,0),FALSE)</f>
        <v>96805</v>
      </c>
      <c r="AD173" s="114">
        <f>VLOOKUP(A173,Apport,MATCH($AD$4,'Jan 2020 Apport'!$3:$3,0),FALSE)*VLOOKUP(A173,Apport,MATCH($AD$3,'Jan 2020 Apport'!$3:$3,0),FALSE)</f>
        <v>98741</v>
      </c>
      <c r="AE173" s="114">
        <f>VLOOKUP(A173,Apport,MATCH($AE$4,'Jan 2020 Apport'!$3:$3,0),FALSE)</f>
        <v>46784.33</v>
      </c>
      <c r="AF173" s="114">
        <f>VLOOKUP(A173,Apport,MATCH($AF$4,'Jan 2020 Apport'!$3:$3,0),FALSE)*VLOOKUP(A173,Apport,MATCH($AF$3,'Jan 2020 Apport'!$3:$3,0),FALSE)</f>
        <v>47720</v>
      </c>
      <c r="AG173" s="114">
        <f t="shared" si="27"/>
        <v>96970.214719999989</v>
      </c>
      <c r="AH173" s="114">
        <f t="shared" si="28"/>
        <v>136855.76759999999</v>
      </c>
      <c r="AI173" s="114">
        <f t="shared" si="29"/>
        <v>79803.727550000011</v>
      </c>
      <c r="AJ173" s="3">
        <f>VLOOKUP(A173,Apport,MATCH($AJ$4,'Jan 2020 Apport'!$3:$3,0),FALSE)</f>
        <v>72226.33</v>
      </c>
      <c r="AK173" s="3">
        <f>VLOOKUP(A173,Apport,MATCH($AK$4,'Jan 2020 Apport'!$3:$3,0),FALSE)</f>
        <v>2.1739999999999999</v>
      </c>
      <c r="AL173" s="170">
        <f t="shared" si="30"/>
        <v>731946.81559682137</v>
      </c>
      <c r="AM173" s="170">
        <f>VLOOKUP(A173,Apport,MATCH($AM$4,'Jan 2020 Apport'!$3:$3,0),FALSE)</f>
        <v>15356.7</v>
      </c>
      <c r="AN173" s="170">
        <f>VLOOKUP(A173,Apport,MATCH($AN$4,'Jan 2020 Apport'!$3:$3,0),FALSE)</f>
        <v>3324.37</v>
      </c>
      <c r="AO173" s="170">
        <v>339.53999999999996</v>
      </c>
      <c r="AP173" s="170">
        <v>40.96</v>
      </c>
      <c r="AQ173" s="170">
        <v>12.75</v>
      </c>
      <c r="AR173" s="170">
        <v>501.1</v>
      </c>
    </row>
    <row r="174" spans="1:44">
      <c r="A174" s="2" t="s">
        <v>277</v>
      </c>
      <c r="B174" s="2" t="s">
        <v>278</v>
      </c>
      <c r="C174" s="2" t="s">
        <v>1411</v>
      </c>
      <c r="D174" s="171">
        <f t="shared" si="31"/>
        <v>4836227.66</v>
      </c>
      <c r="E174" s="67">
        <f>VLOOKUP(A174,Apport,MATCH($E$2,'Jan 2020 Apport'!$3:$3,0),FALSE)+VLOOKUP(A174,Apport,MATCH($E$3,'Jan 2020 Apport'!$3:$3,0),FALSE)+VLOOKUP(A174,Apport,MATCH($E$4,'Jan 2020 Apport'!$3:$3,0),FALSE)</f>
        <v>364247.89</v>
      </c>
      <c r="F174" s="171">
        <f t="shared" si="32"/>
        <v>4471979.7700000005</v>
      </c>
      <c r="G174" s="170">
        <f>VLOOKUP(A174,Apport,MATCH($G$3,'Jan 2020 Apport'!$3:$3,0),FALSE)+VLOOKUP(A174,Apport,MATCH($G$4,'Jan 2020 Apport'!$3:$3,0),FALSE)</f>
        <v>687783.78</v>
      </c>
      <c r="H174" s="170">
        <f>VLOOKUP(A174,Apport,MATCH($H$4,'Jan 2020 Apport'!$3:$3,0),FALSE)</f>
        <v>38462.21</v>
      </c>
      <c r="I174" s="170">
        <f t="shared" si="33"/>
        <v>726245.99</v>
      </c>
      <c r="J174" s="170">
        <f>VLOOKUP(A174,Apport,MATCH($J$4,'Jan 2020 Apport'!$3:$3,0),FALSE)</f>
        <v>400275.82197069214</v>
      </c>
      <c r="K174" s="170">
        <f>VLOOKUP(A174,Apport,MATCH($K$4,'Jan 2020 Apport'!$3:$3,0),FALSE)</f>
        <v>89207.57</v>
      </c>
      <c r="L174" s="170">
        <f t="shared" si="34"/>
        <v>489483.39197069214</v>
      </c>
      <c r="M174" s="170">
        <f>VLOOKUP(A174,Apport,MATCH($M$4,'Jan 2020 Apport'!$3:$3,0),FALSE)</f>
        <v>207458.52</v>
      </c>
      <c r="N174" s="170">
        <f>VLOOKUP(A174,Apport,MATCH($N$4,'Jan 2020 Apport'!$3:$3,0),FALSE)</f>
        <v>80789.59</v>
      </c>
      <c r="O174" s="170">
        <f>VLOOKUP(A174,Apport,MATCH($O$4,'Jan 2020 Apport'!$3:$3,0),FALSE)</f>
        <v>14021.33</v>
      </c>
      <c r="P174" s="174">
        <f>VLOOKUP(A174,Apport,MATCH($P$4,'Jan 2020 Apport'!$3:$3,0),FALSE)</f>
        <v>118391.20000000001</v>
      </c>
      <c r="Q174" s="174">
        <f>VLOOKUP(A174,Apport,MATCH($Q$4,'Jan 2020 Apport'!$3:$3,0),FALSE)</f>
        <v>735610.01771069993</v>
      </c>
      <c r="R174">
        <f>VLOOKUP(A174,Apport,MATCH($R$4,'Jan 2020 Apport'!$3:$3,0),FALSE)</f>
        <v>0</v>
      </c>
      <c r="S174">
        <f>VLOOKUP(A174,Apport,MATCH($S$4,'Jan 2020 Apport'!$3:$3,0),FALSE)</f>
        <v>14</v>
      </c>
      <c r="T174">
        <f>VLOOKUP(A174,Apport,MATCH($T$4,'Jan 2020 Apport'!$3:$3,0),FALSE)</f>
        <v>28</v>
      </c>
      <c r="U174" s="185">
        <f>IFERROR(VLOOKUP(A174,Apport,MATCH($U$4,'Jan 2020 Apport'!$3:$3,0),FALSE)/R174,0)</f>
        <v>0</v>
      </c>
      <c r="V174" s="67">
        <f>IFERROR(((VLOOKUP(A174,Apport,MATCH($V$4,'Jan 2020 Apport'!$3:$3,0),FALSE)+VLOOKUP(A174,Apport,MATCH($V$3,'Jan 2020 Apport'!$3:$3,0),FALSE))/(S174+T174)),0)</f>
        <v>8672.5688095238093</v>
      </c>
      <c r="W174" s="67">
        <f t="shared" si="26"/>
        <v>8097.2779781130794</v>
      </c>
      <c r="X174">
        <f>IF(D174=0,0,VLOOKUP(A174,Apport,MATCH($X$4,'Jan 2020 Apport'!$3:$3,0),FALSE))</f>
        <v>4.8578999999999997E-2</v>
      </c>
      <c r="Y174">
        <f>IF(D174=0,0,VLOOKUP(A174,Apport,MATCH($Y$4,'Jan 2020 Apport'!$3:$3,0),FALSE))</f>
        <v>4.0270000000000002E-3</v>
      </c>
      <c r="Z174">
        <f>IF(D174=0,0,VLOOKUP(A174,Apport,MATCH($Z$4,'Jan 2020 Apport'!$3:$3,0),FALSE))</f>
        <v>1.7100000000000001E-2</v>
      </c>
      <c r="AA174" s="114">
        <f>(VLOOKUP(A174,Apport,MATCH($AA$4,'Jan 2020 Apport'!$3:$3,0),FALSE)+VLOOKUP(A174,Apport,MATCH($AA$3,'Jan 2020 Apport'!$3:$3,0),FALSE))*VLOOKUP(A174,Apport,MATCH($AA$2,'Jan 2020 Apport'!$3:$3,0),FALSE)</f>
        <v>65216.05</v>
      </c>
      <c r="AB174" s="114">
        <f>VLOOKUP(A174,Apport,MATCH($AB$4,'Jan 2020 Apport'!$3:$3,0),FALSE)*VLOOKUP(A174,Apport,MATCH($AB$3,'Jan 2020 Apport'!$3:$3,0),FALSE)</f>
        <v>66520</v>
      </c>
      <c r="AC174" s="114">
        <f>VLOOKUP(A174,Apport,MATCH($AC$4,'Jan 2020 Apport'!$3:$3,0),FALSE)</f>
        <v>96805</v>
      </c>
      <c r="AD174" s="114">
        <f>VLOOKUP(A174,Apport,MATCH($AD$4,'Jan 2020 Apport'!$3:$3,0),FALSE)*VLOOKUP(A174,Apport,MATCH($AD$3,'Jan 2020 Apport'!$3:$3,0),FALSE)</f>
        <v>98741</v>
      </c>
      <c r="AE174" s="114">
        <f>VLOOKUP(A174,Apport,MATCH($AE$4,'Jan 2020 Apport'!$3:$3,0),FALSE)</f>
        <v>46784.33</v>
      </c>
      <c r="AF174" s="114">
        <f>VLOOKUP(A174,Apport,MATCH($AF$4,'Jan 2020 Apport'!$3:$3,0),FALSE)*VLOOKUP(A174,Apport,MATCH($AF$3,'Jan 2020 Apport'!$3:$3,0),FALSE)</f>
        <v>47720</v>
      </c>
      <c r="AG174" s="114">
        <f t="shared" si="27"/>
        <v>96970.214719999989</v>
      </c>
      <c r="AH174" s="114">
        <f t="shared" si="28"/>
        <v>136855.76759999999</v>
      </c>
      <c r="AI174" s="114">
        <f t="shared" si="29"/>
        <v>79803.727550000011</v>
      </c>
      <c r="AJ174" s="3">
        <f>VLOOKUP(A174,Apport,MATCH($AJ$4,'Jan 2020 Apport'!$3:$3,0),FALSE)</f>
        <v>662698.92000000004</v>
      </c>
      <c r="AK174" s="3">
        <f>VLOOKUP(A174,Apport,MATCH($AK$4,'Jan 2020 Apport'!$3:$3,0),FALSE)</f>
        <v>10.164</v>
      </c>
      <c r="AL174" s="170">
        <f t="shared" si="30"/>
        <v>6409238.3519706922</v>
      </c>
      <c r="AM174" s="170">
        <f>VLOOKUP(A174,Apport,MATCH($AM$4,'Jan 2020 Apport'!$3:$3,0),FALSE)</f>
        <v>144219.44</v>
      </c>
      <c r="AN174" s="170">
        <f>VLOOKUP(A174,Apport,MATCH($AN$4,'Jan 2020 Apport'!$3:$3,0),FALSE)</f>
        <v>26058.85</v>
      </c>
      <c r="AO174" s="170">
        <v>3356.24</v>
      </c>
      <c r="AP174" s="170">
        <v>813.8</v>
      </c>
      <c r="AQ174" s="170">
        <v>146.56</v>
      </c>
      <c r="AR174" s="170">
        <v>5123.24</v>
      </c>
    </row>
    <row r="175" spans="1:44">
      <c r="A175" s="2" t="s">
        <v>279</v>
      </c>
      <c r="B175" s="2" t="s">
        <v>280</v>
      </c>
      <c r="C175" s="2" t="s">
        <v>1411</v>
      </c>
      <c r="D175" s="171">
        <f t="shared" si="31"/>
        <v>3258388.71</v>
      </c>
      <c r="E175" s="67">
        <f>VLOOKUP(A175,Apport,MATCH($E$2,'Jan 2020 Apport'!$3:$3,0),FALSE)+VLOOKUP(A175,Apport,MATCH($E$3,'Jan 2020 Apport'!$3:$3,0),FALSE)+VLOOKUP(A175,Apport,MATCH($E$4,'Jan 2020 Apport'!$3:$3,0),FALSE)</f>
        <v>546342.33000000007</v>
      </c>
      <c r="F175" s="171">
        <f t="shared" si="32"/>
        <v>2712046.38</v>
      </c>
      <c r="G175" s="170">
        <f>VLOOKUP(A175,Apport,MATCH($G$3,'Jan 2020 Apport'!$3:$3,0),FALSE)+VLOOKUP(A175,Apport,MATCH($G$4,'Jan 2020 Apport'!$3:$3,0),FALSE)</f>
        <v>425709.94</v>
      </c>
      <c r="H175" s="170">
        <f>VLOOKUP(A175,Apport,MATCH($H$4,'Jan 2020 Apport'!$3:$3,0),FALSE)</f>
        <v>47432.38</v>
      </c>
      <c r="I175" s="170">
        <f t="shared" si="33"/>
        <v>473142.32</v>
      </c>
      <c r="J175" s="170">
        <f>VLOOKUP(A175,Apport,MATCH($J$4,'Jan 2020 Apport'!$3:$3,0),FALSE)</f>
        <v>255508.95381601472</v>
      </c>
      <c r="K175" s="170">
        <f>VLOOKUP(A175,Apport,MATCH($K$4,'Jan 2020 Apport'!$3:$3,0),FALSE)</f>
        <v>41461.85</v>
      </c>
      <c r="L175" s="170">
        <f t="shared" si="34"/>
        <v>296970.80381601473</v>
      </c>
      <c r="M175" s="170">
        <f>VLOOKUP(A175,Apport,MATCH($M$4,'Jan 2020 Apport'!$3:$3,0),FALSE)</f>
        <v>113124.51</v>
      </c>
      <c r="N175" s="170">
        <f>VLOOKUP(A175,Apport,MATCH($N$4,'Jan 2020 Apport'!$3:$3,0),FALSE)</f>
        <v>0</v>
      </c>
      <c r="O175" s="170">
        <f>VLOOKUP(A175,Apport,MATCH($O$4,'Jan 2020 Apport'!$3:$3,0),FALSE)</f>
        <v>8489.11</v>
      </c>
      <c r="P175" s="174">
        <f>VLOOKUP(A175,Apport,MATCH($P$4,'Jan 2020 Apport'!$3:$3,0),FALSE)</f>
        <v>0</v>
      </c>
      <c r="Q175" s="174">
        <f>VLOOKUP(A175,Apport,MATCH($Q$4,'Jan 2020 Apport'!$3:$3,0),FALSE)</f>
        <v>672142.23830550001</v>
      </c>
      <c r="R175">
        <f>VLOOKUP(A175,Apport,MATCH($R$4,'Jan 2020 Apport'!$3:$3,0),FALSE)</f>
        <v>0</v>
      </c>
      <c r="S175">
        <f>VLOOKUP(A175,Apport,MATCH($S$4,'Jan 2020 Apport'!$3:$3,0),FALSE)</f>
        <v>18</v>
      </c>
      <c r="T175">
        <f>VLOOKUP(A175,Apport,MATCH($T$4,'Jan 2020 Apport'!$3:$3,0),FALSE)</f>
        <v>45</v>
      </c>
      <c r="U175" s="185">
        <f>IFERROR(VLOOKUP(A175,Apport,MATCH($U$4,'Jan 2020 Apport'!$3:$3,0),FALSE)/R175,0)</f>
        <v>0</v>
      </c>
      <c r="V175" s="67">
        <f>IFERROR(((VLOOKUP(A175,Apport,MATCH($V$4,'Jan 2020 Apport'!$3:$3,0),FALSE)+VLOOKUP(A175,Apport,MATCH($V$3,'Jan 2020 Apport'!$3:$3,0),FALSE))/(S175+T175)),0)</f>
        <v>8672.1004761904769</v>
      </c>
      <c r="W175" s="67">
        <f t="shared" si="26"/>
        <v>8097.2779781130794</v>
      </c>
      <c r="X175">
        <f>IF(D175=0,0,VLOOKUP(A175,Apport,MATCH($X$4,'Jan 2020 Apport'!$3:$3,0),FALSE))</f>
        <v>4.8578999999999997E-2</v>
      </c>
      <c r="Y175">
        <f>IF(D175=0,0,VLOOKUP(A175,Apport,MATCH($Y$4,'Jan 2020 Apport'!$3:$3,0),FALSE))</f>
        <v>4.0270000000000002E-3</v>
      </c>
      <c r="Z175">
        <f>IF(D175=0,0,VLOOKUP(A175,Apport,MATCH($Z$4,'Jan 2020 Apport'!$3:$3,0),FALSE))</f>
        <v>1.7100000000000001E-2</v>
      </c>
      <c r="AA175" s="114">
        <f>(VLOOKUP(A175,Apport,MATCH($AA$4,'Jan 2020 Apport'!$3:$3,0),FALSE)+VLOOKUP(A175,Apport,MATCH($AA$3,'Jan 2020 Apport'!$3:$3,0),FALSE))*VLOOKUP(A175,Apport,MATCH($AA$2,'Jan 2020 Apport'!$3:$3,0),FALSE)</f>
        <v>65216.05</v>
      </c>
      <c r="AB175" s="114">
        <f>VLOOKUP(A175,Apport,MATCH($AB$4,'Jan 2020 Apport'!$3:$3,0),FALSE)*VLOOKUP(A175,Apport,MATCH($AB$3,'Jan 2020 Apport'!$3:$3,0),FALSE)</f>
        <v>66520</v>
      </c>
      <c r="AC175" s="114">
        <f>VLOOKUP(A175,Apport,MATCH($AC$4,'Jan 2020 Apport'!$3:$3,0),FALSE)</f>
        <v>96805</v>
      </c>
      <c r="AD175" s="114">
        <f>VLOOKUP(A175,Apport,MATCH($AD$4,'Jan 2020 Apport'!$3:$3,0),FALSE)*VLOOKUP(A175,Apport,MATCH($AD$3,'Jan 2020 Apport'!$3:$3,0),FALSE)</f>
        <v>98741</v>
      </c>
      <c r="AE175" s="114">
        <f>VLOOKUP(A175,Apport,MATCH($AE$4,'Jan 2020 Apport'!$3:$3,0),FALSE)</f>
        <v>46784.33</v>
      </c>
      <c r="AF175" s="114">
        <f>VLOOKUP(A175,Apport,MATCH($AF$4,'Jan 2020 Apport'!$3:$3,0),FALSE)*VLOOKUP(A175,Apport,MATCH($AF$3,'Jan 2020 Apport'!$3:$3,0),FALSE)</f>
        <v>47720</v>
      </c>
      <c r="AG175" s="114">
        <f t="shared" si="27"/>
        <v>96970.214719999989</v>
      </c>
      <c r="AH175" s="114">
        <f t="shared" si="28"/>
        <v>136855.76759999999</v>
      </c>
      <c r="AI175" s="114">
        <f t="shared" si="29"/>
        <v>79803.727550000011</v>
      </c>
      <c r="AJ175" s="3">
        <f>VLOOKUP(A175,Apport,MATCH($AJ$4,'Jan 2020 Apport'!$3:$3,0),FALSE)</f>
        <v>382309.32</v>
      </c>
      <c r="AK175" s="3">
        <f>VLOOKUP(A175,Apport,MATCH($AK$4,'Jan 2020 Apport'!$3:$3,0),FALSE)</f>
        <v>5.069</v>
      </c>
      <c r="AL175" s="170">
        <f t="shared" si="30"/>
        <v>4195833.8738160143</v>
      </c>
      <c r="AM175" s="170">
        <f>VLOOKUP(A175,Apport,MATCH($AM$4,'Jan 2020 Apport'!$3:$3,0),FALSE)</f>
        <v>87180.27</v>
      </c>
      <c r="AN175" s="170">
        <f>VLOOKUP(A175,Apport,MATCH($AN$4,'Jan 2020 Apport'!$3:$3,0),FALSE)</f>
        <v>15809.9</v>
      </c>
      <c r="AO175" s="170">
        <v>1911.62</v>
      </c>
      <c r="AP175" s="170">
        <v>0</v>
      </c>
      <c r="AQ175" s="170">
        <v>89.2</v>
      </c>
      <c r="AR175" s="170">
        <v>3153.88</v>
      </c>
    </row>
    <row r="176" spans="1:44">
      <c r="A176" s="2" t="s">
        <v>281</v>
      </c>
      <c r="B176" s="2" t="s">
        <v>282</v>
      </c>
      <c r="C176" s="2" t="s">
        <v>1411</v>
      </c>
      <c r="D176" s="171">
        <f t="shared" si="31"/>
        <v>5517284</v>
      </c>
      <c r="E176" s="67">
        <f>VLOOKUP(A176,Apport,MATCH($E$2,'Jan 2020 Apport'!$3:$3,0),FALSE)+VLOOKUP(A176,Apport,MATCH($E$3,'Jan 2020 Apport'!$3:$3,0),FALSE)+VLOOKUP(A176,Apport,MATCH($E$4,'Jan 2020 Apport'!$3:$3,0),FALSE)</f>
        <v>486948.15</v>
      </c>
      <c r="F176" s="171">
        <f t="shared" si="32"/>
        <v>5030335.8499999996</v>
      </c>
      <c r="G176" s="170">
        <f>VLOOKUP(A176,Apport,MATCH($G$3,'Jan 2020 Apport'!$3:$3,0),FALSE)+VLOOKUP(A176,Apport,MATCH($G$4,'Jan 2020 Apport'!$3:$3,0),FALSE)</f>
        <v>551267.05000000005</v>
      </c>
      <c r="H176" s="170">
        <f>VLOOKUP(A176,Apport,MATCH($H$4,'Jan 2020 Apport'!$3:$3,0),FALSE)</f>
        <v>19466.740000000002</v>
      </c>
      <c r="I176" s="170">
        <f t="shared" si="33"/>
        <v>570733.79</v>
      </c>
      <c r="J176" s="170">
        <f>VLOOKUP(A176,Apport,MATCH($J$4,'Jan 2020 Apport'!$3:$3,0),FALSE)</f>
        <v>327028.75732120179</v>
      </c>
      <c r="K176" s="170">
        <f>VLOOKUP(A176,Apport,MATCH($K$4,'Jan 2020 Apport'!$3:$3,0),FALSE)</f>
        <v>13466.21</v>
      </c>
      <c r="L176" s="170">
        <f t="shared" si="34"/>
        <v>340494.96732120181</v>
      </c>
      <c r="M176" s="170">
        <f>VLOOKUP(A176,Apport,MATCH($M$4,'Jan 2020 Apport'!$3:$3,0),FALSE)</f>
        <v>106296.31</v>
      </c>
      <c r="N176" s="170">
        <f>VLOOKUP(A176,Apport,MATCH($N$4,'Jan 2020 Apport'!$3:$3,0),FALSE)</f>
        <v>0</v>
      </c>
      <c r="O176" s="170">
        <f>VLOOKUP(A176,Apport,MATCH($O$4,'Jan 2020 Apport'!$3:$3,0),FALSE)</f>
        <v>17074.53</v>
      </c>
      <c r="P176" s="174">
        <f>VLOOKUP(A176,Apport,MATCH($P$4,'Jan 2020 Apport'!$3:$3,0),FALSE)</f>
        <v>338633.58999999997</v>
      </c>
      <c r="Q176" s="174">
        <f>VLOOKUP(A176,Apport,MATCH($Q$4,'Jan 2020 Apport'!$3:$3,0),FALSE)</f>
        <v>687794.46720170998</v>
      </c>
      <c r="R176">
        <f>VLOOKUP(A176,Apport,MATCH($R$4,'Jan 2020 Apport'!$3:$3,0),FALSE)</f>
        <v>0</v>
      </c>
      <c r="S176">
        <f>VLOOKUP(A176,Apport,MATCH($S$4,'Jan 2020 Apport'!$3:$3,0),FALSE)</f>
        <v>18</v>
      </c>
      <c r="T176">
        <f>VLOOKUP(A176,Apport,MATCH($T$4,'Jan 2020 Apport'!$3:$3,0),FALSE)</f>
        <v>37</v>
      </c>
      <c r="U176" s="185">
        <f>IFERROR(VLOOKUP(A176,Apport,MATCH($U$4,'Jan 2020 Apport'!$3:$3,0),FALSE)/R176,0)</f>
        <v>0</v>
      </c>
      <c r="V176" s="67">
        <f>IFERROR(((VLOOKUP(A176,Apport,MATCH($V$4,'Jan 2020 Apport'!$3:$3,0),FALSE)+VLOOKUP(A176,Apport,MATCH($V$3,'Jan 2020 Apport'!$3:$3,0),FALSE))/(S176+T176)),0)</f>
        <v>8853.6027272727279</v>
      </c>
      <c r="W176" s="67">
        <f t="shared" si="26"/>
        <v>8098.0890195192751</v>
      </c>
      <c r="X176">
        <f>IF(D176=0,0,VLOOKUP(A176,Apport,MATCH($X$4,'Jan 2020 Apport'!$3:$3,0),FALSE))</f>
        <v>4.8578999999999997E-2</v>
      </c>
      <c r="Y176">
        <f>IF(D176=0,0,VLOOKUP(A176,Apport,MATCH($Y$4,'Jan 2020 Apport'!$3:$3,0),FALSE))</f>
        <v>4.0270000000000002E-3</v>
      </c>
      <c r="Z176">
        <f>IF(D176=0,0,VLOOKUP(A176,Apport,MATCH($Z$4,'Jan 2020 Apport'!$3:$3,0),FALSE))</f>
        <v>1.7100000000000001E-2</v>
      </c>
      <c r="AA176" s="114">
        <f>(VLOOKUP(A176,Apport,MATCH($AA$4,'Jan 2020 Apport'!$3:$3,0),FALSE)+VLOOKUP(A176,Apport,MATCH($AA$3,'Jan 2020 Apport'!$3:$3,0),FALSE))*VLOOKUP(A176,Apport,MATCH($AA$2,'Jan 2020 Apport'!$3:$3,0),FALSE)</f>
        <v>67824.69200000001</v>
      </c>
      <c r="AB176" s="114">
        <f>VLOOKUP(A176,Apport,MATCH($AB$4,'Jan 2020 Apport'!$3:$3,0),FALSE)*VLOOKUP(A176,Apport,MATCH($AB$3,'Jan 2020 Apport'!$3:$3,0),FALSE)</f>
        <v>66520</v>
      </c>
      <c r="AC176" s="114">
        <f>VLOOKUP(A176,Apport,MATCH($AC$4,'Jan 2020 Apport'!$3:$3,0),FALSE)</f>
        <v>96805</v>
      </c>
      <c r="AD176" s="114">
        <f>VLOOKUP(A176,Apport,MATCH($AD$4,'Jan 2020 Apport'!$3:$3,0),FALSE)*VLOOKUP(A176,Apport,MATCH($AD$3,'Jan 2020 Apport'!$3:$3,0),FALSE)</f>
        <v>98741</v>
      </c>
      <c r="AE176" s="114">
        <f>VLOOKUP(A176,Apport,MATCH($AE$4,'Jan 2020 Apport'!$3:$3,0),FALSE)</f>
        <v>46784.33</v>
      </c>
      <c r="AF176" s="114">
        <f>VLOOKUP(A176,Apport,MATCH($AF$4,'Jan 2020 Apport'!$3:$3,0),FALSE)*VLOOKUP(A176,Apport,MATCH($AF$3,'Jan 2020 Apport'!$3:$3,0),FALSE)</f>
        <v>47720</v>
      </c>
      <c r="AG176" s="114">
        <f t="shared" si="27"/>
        <v>96986.910028800005</v>
      </c>
      <c r="AH176" s="114">
        <f t="shared" si="28"/>
        <v>136855.76759999999</v>
      </c>
      <c r="AI176" s="114">
        <f t="shared" si="29"/>
        <v>79803.727550000011</v>
      </c>
      <c r="AJ176" s="3">
        <f>VLOOKUP(A176,Apport,MATCH($AJ$4,'Jan 2020 Apport'!$3:$3,0),FALSE)</f>
        <v>737466.98</v>
      </c>
      <c r="AK176" s="3">
        <f>VLOOKUP(A176,Apport,MATCH($AK$4,'Jan 2020 Apport'!$3:$3,0),FALSE)</f>
        <v>9.7840000000000007</v>
      </c>
      <c r="AL176" s="170">
        <f t="shared" si="30"/>
        <v>6538417.3873212021</v>
      </c>
      <c r="AM176" s="170">
        <f>VLOOKUP(A176,Apport,MATCH($AM$4,'Jan 2020 Apport'!$3:$3,0),FALSE)</f>
        <v>0</v>
      </c>
      <c r="AN176" s="170">
        <f>VLOOKUP(A176,Apport,MATCH($AN$4,'Jan 2020 Apport'!$3:$3,0),FALSE)</f>
        <v>28845.03</v>
      </c>
      <c r="AO176" s="170">
        <v>1019.59</v>
      </c>
      <c r="AP176" s="170">
        <v>0</v>
      </c>
      <c r="AQ176" s="170">
        <v>174.2</v>
      </c>
      <c r="AR176" s="170">
        <v>3982.5</v>
      </c>
    </row>
    <row r="177" spans="1:44">
      <c r="A177" s="2" t="s">
        <v>283</v>
      </c>
      <c r="B177" s="2" t="s">
        <v>284</v>
      </c>
      <c r="C177" s="2" t="s">
        <v>1411</v>
      </c>
      <c r="D177" s="171">
        <f t="shared" si="31"/>
        <v>6121822.9800000004</v>
      </c>
      <c r="E177" s="67">
        <f>VLOOKUP(A177,Apport,MATCH($E$2,'Jan 2020 Apport'!$3:$3,0),FALSE)+VLOOKUP(A177,Apport,MATCH($E$3,'Jan 2020 Apport'!$3:$3,0),FALSE)+VLOOKUP(A177,Apport,MATCH($E$4,'Jan 2020 Apport'!$3:$3,0),FALSE)</f>
        <v>425129.4</v>
      </c>
      <c r="F177" s="171">
        <f t="shared" si="32"/>
        <v>5696693.5800000001</v>
      </c>
      <c r="G177" s="170">
        <f>VLOOKUP(A177,Apport,MATCH($G$3,'Jan 2020 Apport'!$3:$3,0),FALSE)+VLOOKUP(A177,Apport,MATCH($G$4,'Jan 2020 Apport'!$3:$3,0),FALSE)</f>
        <v>857191.87</v>
      </c>
      <c r="H177" s="170">
        <f>VLOOKUP(A177,Apport,MATCH($H$4,'Jan 2020 Apport'!$3:$3,0),FALSE)</f>
        <v>67033.38</v>
      </c>
      <c r="I177" s="170">
        <f t="shared" si="33"/>
        <v>924225.25</v>
      </c>
      <c r="J177" s="170">
        <f>VLOOKUP(A177,Apport,MATCH($J$4,'Jan 2020 Apport'!$3:$3,0),FALSE)</f>
        <v>460181.86801225709</v>
      </c>
      <c r="K177" s="170">
        <f>VLOOKUP(A177,Apport,MATCH($K$4,'Jan 2020 Apport'!$3:$3,0),FALSE)</f>
        <v>41762.839999999997</v>
      </c>
      <c r="L177" s="170">
        <f t="shared" si="34"/>
        <v>501944.70801225712</v>
      </c>
      <c r="M177" s="170">
        <f>VLOOKUP(A177,Apport,MATCH($M$4,'Jan 2020 Apport'!$3:$3,0),FALSE)</f>
        <v>408604.25</v>
      </c>
      <c r="N177" s="170">
        <f>VLOOKUP(A177,Apport,MATCH($N$4,'Jan 2020 Apport'!$3:$3,0),FALSE)</f>
        <v>0</v>
      </c>
      <c r="O177" s="170">
        <f>VLOOKUP(A177,Apport,MATCH($O$4,'Jan 2020 Apport'!$3:$3,0),FALSE)</f>
        <v>18653.68</v>
      </c>
      <c r="P177" s="174">
        <f>VLOOKUP(A177,Apport,MATCH($P$4,'Jan 2020 Apport'!$3:$3,0),FALSE)</f>
        <v>557735.67999999993</v>
      </c>
      <c r="Q177" s="174">
        <f>VLOOKUP(A177,Apport,MATCH($Q$4,'Jan 2020 Apport'!$3:$3,0),FALSE)</f>
        <v>581048</v>
      </c>
      <c r="R177">
        <f>VLOOKUP(A177,Apport,MATCH($R$4,'Jan 2020 Apport'!$3:$3,0),FALSE)</f>
        <v>0</v>
      </c>
      <c r="S177">
        <f>VLOOKUP(A177,Apport,MATCH($S$4,'Jan 2020 Apport'!$3:$3,0),FALSE)</f>
        <v>8</v>
      </c>
      <c r="T177">
        <f>VLOOKUP(A177,Apport,MATCH($T$4,'Jan 2020 Apport'!$3:$3,0),FALSE)</f>
        <v>40</v>
      </c>
      <c r="U177" s="185">
        <f>IFERROR(VLOOKUP(A177,Apport,MATCH($U$4,'Jan 2020 Apport'!$3:$3,0),FALSE)/R177,0)</f>
        <v>0</v>
      </c>
      <c r="V177" s="67">
        <f>IFERROR(((VLOOKUP(A177,Apport,MATCH($V$4,'Jan 2020 Apport'!$3:$3,0),FALSE)+VLOOKUP(A177,Apport,MATCH($V$3,'Jan 2020 Apport'!$3:$3,0),FALSE))/(S177+T177)),0)</f>
        <v>8856.8625000000011</v>
      </c>
      <c r="W177" s="67">
        <f t="shared" si="26"/>
        <v>8098.0890195192751</v>
      </c>
      <c r="X177">
        <f>IF(D177=0,0,VLOOKUP(A177,Apport,MATCH($X$4,'Jan 2020 Apport'!$3:$3,0),FALSE))</f>
        <v>4.8578999999999997E-2</v>
      </c>
      <c r="Y177">
        <f>IF(D177=0,0,VLOOKUP(A177,Apport,MATCH($Y$4,'Jan 2020 Apport'!$3:$3,0),FALSE))</f>
        <v>4.0270000000000002E-3</v>
      </c>
      <c r="Z177">
        <f>IF(D177=0,0,VLOOKUP(A177,Apport,MATCH($Z$4,'Jan 2020 Apport'!$3:$3,0),FALSE))</f>
        <v>1.7100000000000001E-2</v>
      </c>
      <c r="AA177" s="114">
        <f>(VLOOKUP(A177,Apport,MATCH($AA$4,'Jan 2020 Apport'!$3:$3,0),FALSE)+VLOOKUP(A177,Apport,MATCH($AA$3,'Jan 2020 Apport'!$3:$3,0),FALSE))*VLOOKUP(A177,Apport,MATCH($AA$2,'Jan 2020 Apport'!$3:$3,0),FALSE)</f>
        <v>67824.69200000001</v>
      </c>
      <c r="AB177" s="114">
        <f>VLOOKUP(A177,Apport,MATCH($AB$4,'Jan 2020 Apport'!$3:$3,0),FALSE)*VLOOKUP(A177,Apport,MATCH($AB$3,'Jan 2020 Apport'!$3:$3,0),FALSE)</f>
        <v>66520</v>
      </c>
      <c r="AC177" s="114">
        <f>VLOOKUP(A177,Apport,MATCH($AC$4,'Jan 2020 Apport'!$3:$3,0),FALSE)</f>
        <v>96805</v>
      </c>
      <c r="AD177" s="114">
        <f>VLOOKUP(A177,Apport,MATCH($AD$4,'Jan 2020 Apport'!$3:$3,0),FALSE)*VLOOKUP(A177,Apport,MATCH($AD$3,'Jan 2020 Apport'!$3:$3,0),FALSE)</f>
        <v>98741</v>
      </c>
      <c r="AE177" s="114">
        <f>VLOOKUP(A177,Apport,MATCH($AE$4,'Jan 2020 Apport'!$3:$3,0),FALSE)</f>
        <v>46784.33</v>
      </c>
      <c r="AF177" s="114">
        <f>VLOOKUP(A177,Apport,MATCH($AF$4,'Jan 2020 Apport'!$3:$3,0),FALSE)*VLOOKUP(A177,Apport,MATCH($AF$3,'Jan 2020 Apport'!$3:$3,0),FALSE)</f>
        <v>47720</v>
      </c>
      <c r="AG177" s="114">
        <f t="shared" si="27"/>
        <v>96986.910028800005</v>
      </c>
      <c r="AH177" s="114">
        <f t="shared" si="28"/>
        <v>136855.76759999999</v>
      </c>
      <c r="AI177" s="114">
        <f t="shared" si="29"/>
        <v>79803.727550000011</v>
      </c>
      <c r="AJ177" s="3">
        <f>VLOOKUP(A177,Apport,MATCH($AJ$4,'Jan 2020 Apport'!$3:$3,0),FALSE)</f>
        <v>817686.43</v>
      </c>
      <c r="AK177" s="3">
        <f>VLOOKUP(A177,Apport,MATCH($AK$4,'Jan 2020 Apport'!$3:$3,0),FALSE)</f>
        <v>14.132</v>
      </c>
      <c r="AL177" s="170">
        <f t="shared" si="30"/>
        <v>8138086.2280122573</v>
      </c>
      <c r="AM177" s="170">
        <f>VLOOKUP(A177,Apport,MATCH($AM$4,'Jan 2020 Apport'!$3:$3,0),FALSE)</f>
        <v>204598.2</v>
      </c>
      <c r="AN177" s="170">
        <f>VLOOKUP(A177,Apport,MATCH($AN$4,'Jan 2020 Apport'!$3:$3,0),FALSE)</f>
        <v>33290.74</v>
      </c>
      <c r="AO177" s="170">
        <v>5881.86</v>
      </c>
      <c r="AP177" s="170">
        <v>1107.6400000000001</v>
      </c>
      <c r="AQ177" s="170">
        <v>184.6</v>
      </c>
      <c r="AR177" s="170">
        <v>6731.64</v>
      </c>
    </row>
    <row r="178" spans="1:44">
      <c r="A178" s="2" t="s">
        <v>285</v>
      </c>
      <c r="B178" s="2" t="s">
        <v>286</v>
      </c>
      <c r="C178" s="2" t="s">
        <v>1411</v>
      </c>
      <c r="D178" s="171">
        <f t="shared" si="31"/>
        <v>830152.58</v>
      </c>
      <c r="E178" s="67">
        <f>VLOOKUP(A178,Apport,MATCH($E$2,'Jan 2020 Apport'!$3:$3,0),FALSE)+VLOOKUP(A178,Apport,MATCH($E$3,'Jan 2020 Apport'!$3:$3,0),FALSE)+VLOOKUP(A178,Apport,MATCH($E$4,'Jan 2020 Apport'!$3:$3,0),FALSE)</f>
        <v>0</v>
      </c>
      <c r="F178" s="171">
        <f t="shared" si="32"/>
        <v>830152.58</v>
      </c>
      <c r="G178" s="170">
        <f>VLOOKUP(A178,Apport,MATCH($G$3,'Jan 2020 Apport'!$3:$3,0),FALSE)+VLOOKUP(A178,Apport,MATCH($G$4,'Jan 2020 Apport'!$3:$3,0),FALSE)</f>
        <v>124337.55</v>
      </c>
      <c r="H178" s="170">
        <f>VLOOKUP(A178,Apport,MATCH($H$4,'Jan 2020 Apport'!$3:$3,0),FALSE)</f>
        <v>9906.77</v>
      </c>
      <c r="I178" s="170">
        <f t="shared" si="33"/>
        <v>134244.32</v>
      </c>
      <c r="J178" s="170">
        <f>VLOOKUP(A178,Apport,MATCH($J$4,'Jan 2020 Apport'!$3:$3,0),FALSE)</f>
        <v>147118.93740394857</v>
      </c>
      <c r="K178" s="170">
        <f>VLOOKUP(A178,Apport,MATCH($K$4,'Jan 2020 Apport'!$3:$3,0),FALSE)</f>
        <v>12977.34</v>
      </c>
      <c r="L178" s="170">
        <f t="shared" si="34"/>
        <v>160096.27740394857</v>
      </c>
      <c r="M178" s="170">
        <f>VLOOKUP(A178,Apport,MATCH($M$4,'Jan 2020 Apport'!$3:$3,0),FALSE)</f>
        <v>30427.26</v>
      </c>
      <c r="N178" s="170">
        <f>VLOOKUP(A178,Apport,MATCH($N$4,'Jan 2020 Apport'!$3:$3,0),FALSE)</f>
        <v>0</v>
      </c>
      <c r="O178" s="170">
        <f>VLOOKUP(A178,Apport,MATCH($O$4,'Jan 2020 Apport'!$3:$3,0),FALSE)</f>
        <v>2289.21</v>
      </c>
      <c r="P178" s="174">
        <f>VLOOKUP(A178,Apport,MATCH($P$4,'Jan 2020 Apport'!$3:$3,0),FALSE)</f>
        <v>19025.48</v>
      </c>
      <c r="Q178" s="174">
        <f>VLOOKUP(A178,Apport,MATCH($Q$4,'Jan 2020 Apport'!$3:$3,0),FALSE)</f>
        <v>226597.34060585999</v>
      </c>
      <c r="R178">
        <f>VLOOKUP(A178,Apport,MATCH($R$4,'Jan 2020 Apport'!$3:$3,0),FALSE)</f>
        <v>0</v>
      </c>
      <c r="S178">
        <f>VLOOKUP(A178,Apport,MATCH($S$4,'Jan 2020 Apport'!$3:$3,0),FALSE)</f>
        <v>0</v>
      </c>
      <c r="T178">
        <f>VLOOKUP(A178,Apport,MATCH($T$4,'Jan 2020 Apport'!$3:$3,0),FALSE)</f>
        <v>0</v>
      </c>
      <c r="U178" s="185">
        <f>IFERROR(VLOOKUP(A178,Apport,MATCH($U$4,'Jan 2020 Apport'!$3:$3,0),FALSE)/R178,0)</f>
        <v>0</v>
      </c>
      <c r="V178" s="67">
        <f>IFERROR(((VLOOKUP(A178,Apport,MATCH($V$4,'Jan 2020 Apport'!$3:$3,0),FALSE)+VLOOKUP(A178,Apport,MATCH($V$3,'Jan 2020 Apport'!$3:$3,0),FALSE))/(S178+T178)),0)</f>
        <v>0</v>
      </c>
      <c r="W178" s="67">
        <f t="shared" si="26"/>
        <v>8097.2779781130794</v>
      </c>
      <c r="X178">
        <f>IF(D178=0,0,VLOOKUP(A178,Apport,MATCH($X$4,'Jan 2020 Apport'!$3:$3,0),FALSE))</f>
        <v>4.8578999999999997E-2</v>
      </c>
      <c r="Y178">
        <f>IF(D178=0,0,VLOOKUP(A178,Apport,MATCH($Y$4,'Jan 2020 Apport'!$3:$3,0),FALSE))</f>
        <v>4.0270000000000002E-3</v>
      </c>
      <c r="Z178">
        <f>IF(D178=0,0,VLOOKUP(A178,Apport,MATCH($Z$4,'Jan 2020 Apport'!$3:$3,0),FALSE))</f>
        <v>1.7100000000000001E-2</v>
      </c>
      <c r="AA178" s="114">
        <f>(VLOOKUP(A178,Apport,MATCH($AA$4,'Jan 2020 Apport'!$3:$3,0),FALSE)+VLOOKUP(A178,Apport,MATCH($AA$3,'Jan 2020 Apport'!$3:$3,0),FALSE))*VLOOKUP(A178,Apport,MATCH($AA$2,'Jan 2020 Apport'!$3:$3,0),FALSE)</f>
        <v>65216.05</v>
      </c>
      <c r="AB178" s="114">
        <f>VLOOKUP(A178,Apport,MATCH($AB$4,'Jan 2020 Apport'!$3:$3,0),FALSE)*VLOOKUP(A178,Apport,MATCH($AB$3,'Jan 2020 Apport'!$3:$3,0),FALSE)</f>
        <v>66520</v>
      </c>
      <c r="AC178" s="114">
        <f>VLOOKUP(A178,Apport,MATCH($AC$4,'Jan 2020 Apport'!$3:$3,0),FALSE)</f>
        <v>96805</v>
      </c>
      <c r="AD178" s="114">
        <f>VLOOKUP(A178,Apport,MATCH($AD$4,'Jan 2020 Apport'!$3:$3,0),FALSE)*VLOOKUP(A178,Apport,MATCH($AD$3,'Jan 2020 Apport'!$3:$3,0),FALSE)</f>
        <v>98741</v>
      </c>
      <c r="AE178" s="114">
        <f>VLOOKUP(A178,Apport,MATCH($AE$4,'Jan 2020 Apport'!$3:$3,0),FALSE)</f>
        <v>46784.33</v>
      </c>
      <c r="AF178" s="114">
        <f>VLOOKUP(A178,Apport,MATCH($AF$4,'Jan 2020 Apport'!$3:$3,0),FALSE)*VLOOKUP(A178,Apport,MATCH($AF$3,'Jan 2020 Apport'!$3:$3,0),FALSE)</f>
        <v>47720</v>
      </c>
      <c r="AG178" s="114">
        <f t="shared" si="27"/>
        <v>96970.214719999989</v>
      </c>
      <c r="AH178" s="114">
        <f t="shared" si="28"/>
        <v>136855.76759999999</v>
      </c>
      <c r="AI178" s="114">
        <f t="shared" si="29"/>
        <v>79803.727550000011</v>
      </c>
      <c r="AJ178" s="3">
        <f>VLOOKUP(A178,Apport,MATCH($AJ$4,'Jan 2020 Apport'!$3:$3,0),FALSE)</f>
        <v>113760.56</v>
      </c>
      <c r="AK178" s="3">
        <f>VLOOKUP(A178,Apport,MATCH($AK$4,'Jan 2020 Apport'!$3:$3,0),FALSE)</f>
        <v>2.3780000000000001</v>
      </c>
      <c r="AL178" s="170">
        <f t="shared" si="30"/>
        <v>1170748.8474039487</v>
      </c>
      <c r="AM178" s="170">
        <f>VLOOKUP(A178,Apport,MATCH($AM$4,'Jan 2020 Apport'!$3:$3,0),FALSE)</f>
        <v>26516.54</v>
      </c>
      <c r="AN178" s="170">
        <f>VLOOKUP(A178,Apport,MATCH($AN$4,'Jan 2020 Apport'!$3:$3,0),FALSE)</f>
        <v>4815.43</v>
      </c>
      <c r="AO178" s="170">
        <v>543.45000000000005</v>
      </c>
      <c r="AP178" s="170">
        <v>0</v>
      </c>
      <c r="AQ178" s="170">
        <v>23.67</v>
      </c>
      <c r="AR178" s="170">
        <v>832.34</v>
      </c>
    </row>
    <row r="179" spans="1:44">
      <c r="A179" s="2" t="s">
        <v>287</v>
      </c>
      <c r="B179" s="2" t="s">
        <v>288</v>
      </c>
      <c r="C179" s="2" t="s">
        <v>1411</v>
      </c>
      <c r="D179" s="171">
        <f t="shared" si="31"/>
        <v>6802222.9299999997</v>
      </c>
      <c r="E179" s="67">
        <f>VLOOKUP(A179,Apport,MATCH($E$2,'Jan 2020 Apport'!$3:$3,0),FALSE)+VLOOKUP(A179,Apport,MATCH($E$3,'Jan 2020 Apport'!$3:$3,0),FALSE)+VLOOKUP(A179,Apport,MATCH($E$4,'Jan 2020 Apport'!$3:$3,0),FALSE)</f>
        <v>571066.63</v>
      </c>
      <c r="F179" s="171">
        <f t="shared" si="32"/>
        <v>6231156.2999999998</v>
      </c>
      <c r="G179" s="170">
        <f>VLOOKUP(A179,Apport,MATCH($G$3,'Jan 2020 Apport'!$3:$3,0),FALSE)+VLOOKUP(A179,Apport,MATCH($G$4,'Jan 2020 Apport'!$3:$3,0),FALSE)</f>
        <v>1036236.85</v>
      </c>
      <c r="H179" s="170">
        <f>VLOOKUP(A179,Apport,MATCH($H$4,'Jan 2020 Apport'!$3:$3,0),FALSE)</f>
        <v>19573.25</v>
      </c>
      <c r="I179" s="170">
        <f t="shared" si="33"/>
        <v>1055810.1000000001</v>
      </c>
      <c r="J179" s="170">
        <f>VLOOKUP(A179,Apport,MATCH($J$4,'Jan 2020 Apport'!$3:$3,0),FALSE)</f>
        <v>516354.87701683579</v>
      </c>
      <c r="K179" s="170">
        <f>VLOOKUP(A179,Apport,MATCH($K$4,'Jan 2020 Apport'!$3:$3,0),FALSE)</f>
        <v>82701.289999999994</v>
      </c>
      <c r="L179" s="170">
        <f t="shared" si="34"/>
        <v>599056.16701683577</v>
      </c>
      <c r="M179" s="170">
        <f>VLOOKUP(A179,Apport,MATCH($M$4,'Jan 2020 Apport'!$3:$3,0),FALSE)</f>
        <v>264211</v>
      </c>
      <c r="N179" s="170">
        <f>VLOOKUP(A179,Apport,MATCH($N$4,'Jan 2020 Apport'!$3:$3,0),FALSE)</f>
        <v>9573.58</v>
      </c>
      <c r="O179" s="170">
        <f>VLOOKUP(A179,Apport,MATCH($O$4,'Jan 2020 Apport'!$3:$3,0),FALSE)</f>
        <v>22206.75</v>
      </c>
      <c r="P179" s="174">
        <f>VLOOKUP(A179,Apport,MATCH($P$4,'Jan 2020 Apport'!$3:$3,0),FALSE)</f>
        <v>492151.54</v>
      </c>
      <c r="Q179" s="174">
        <f>VLOOKUP(A179,Apport,MATCH($Q$4,'Jan 2020 Apport'!$3:$3,0),FALSE)</f>
        <v>858128.96241390007</v>
      </c>
      <c r="R179">
        <f>VLOOKUP(A179,Apport,MATCH($R$4,'Jan 2020 Apport'!$3:$3,0),FALSE)</f>
        <v>0</v>
      </c>
      <c r="S179">
        <f>VLOOKUP(A179,Apport,MATCH($S$4,'Jan 2020 Apport'!$3:$3,0),FALSE)</f>
        <v>21.64</v>
      </c>
      <c r="T179">
        <f>VLOOKUP(A179,Apport,MATCH($T$4,'Jan 2020 Apport'!$3:$3,0),FALSE)</f>
        <v>42.85</v>
      </c>
      <c r="U179" s="185">
        <f>IFERROR(VLOOKUP(A179,Apport,MATCH($U$4,'Jan 2020 Apport'!$3:$3,0),FALSE)/R179,0)</f>
        <v>0</v>
      </c>
      <c r="V179" s="67">
        <f>IFERROR(((VLOOKUP(A179,Apport,MATCH($V$4,'Jan 2020 Apport'!$3:$3,0),FALSE)+VLOOKUP(A179,Apport,MATCH($V$3,'Jan 2020 Apport'!$3:$3,0),FALSE))/(S179+T179)),0)</f>
        <v>8855.1190882307328</v>
      </c>
      <c r="W179" s="67">
        <f t="shared" si="26"/>
        <v>8098.0890195192751</v>
      </c>
      <c r="X179">
        <f>IF(D179=0,0,VLOOKUP(A179,Apport,MATCH($X$4,'Jan 2020 Apport'!$3:$3,0),FALSE))</f>
        <v>4.8578999999999997E-2</v>
      </c>
      <c r="Y179">
        <f>IF(D179=0,0,VLOOKUP(A179,Apport,MATCH($Y$4,'Jan 2020 Apport'!$3:$3,0),FALSE))</f>
        <v>4.0270000000000002E-3</v>
      </c>
      <c r="Z179">
        <f>IF(D179=0,0,VLOOKUP(A179,Apport,MATCH($Z$4,'Jan 2020 Apport'!$3:$3,0),FALSE))</f>
        <v>1.7100000000000001E-2</v>
      </c>
      <c r="AA179" s="114">
        <f>(VLOOKUP(A179,Apport,MATCH($AA$4,'Jan 2020 Apport'!$3:$3,0),FALSE)+VLOOKUP(A179,Apport,MATCH($AA$3,'Jan 2020 Apport'!$3:$3,0),FALSE))*VLOOKUP(A179,Apport,MATCH($AA$2,'Jan 2020 Apport'!$3:$3,0),FALSE)</f>
        <v>67824.69200000001</v>
      </c>
      <c r="AB179" s="114">
        <f>VLOOKUP(A179,Apport,MATCH($AB$4,'Jan 2020 Apport'!$3:$3,0),FALSE)*VLOOKUP(A179,Apport,MATCH($AB$3,'Jan 2020 Apport'!$3:$3,0),FALSE)</f>
        <v>66520</v>
      </c>
      <c r="AC179" s="114">
        <f>VLOOKUP(A179,Apport,MATCH($AC$4,'Jan 2020 Apport'!$3:$3,0),FALSE)</f>
        <v>96805</v>
      </c>
      <c r="AD179" s="114">
        <f>VLOOKUP(A179,Apport,MATCH($AD$4,'Jan 2020 Apport'!$3:$3,0),FALSE)*VLOOKUP(A179,Apport,MATCH($AD$3,'Jan 2020 Apport'!$3:$3,0),FALSE)</f>
        <v>98741</v>
      </c>
      <c r="AE179" s="114">
        <f>VLOOKUP(A179,Apport,MATCH($AE$4,'Jan 2020 Apport'!$3:$3,0),FALSE)</f>
        <v>46784.33</v>
      </c>
      <c r="AF179" s="114">
        <f>VLOOKUP(A179,Apport,MATCH($AF$4,'Jan 2020 Apport'!$3:$3,0),FALSE)*VLOOKUP(A179,Apport,MATCH($AF$3,'Jan 2020 Apport'!$3:$3,0),FALSE)</f>
        <v>47720</v>
      </c>
      <c r="AG179" s="114">
        <f t="shared" si="27"/>
        <v>96986.910028800005</v>
      </c>
      <c r="AH179" s="114">
        <f t="shared" si="28"/>
        <v>136855.76759999999</v>
      </c>
      <c r="AI179" s="114">
        <f t="shared" si="29"/>
        <v>79803.727550000011</v>
      </c>
      <c r="AJ179" s="3">
        <f>VLOOKUP(A179,Apport,MATCH($AJ$4,'Jan 2020 Apport'!$3:$3,0),FALSE)</f>
        <v>923366.9</v>
      </c>
      <c r="AK179" s="3">
        <f>VLOOKUP(A179,Apport,MATCH($AK$4,'Jan 2020 Apport'!$3:$3,0),FALSE)</f>
        <v>13.656000000000001</v>
      </c>
      <c r="AL179" s="170">
        <f t="shared" si="30"/>
        <v>8732459.4470168352</v>
      </c>
      <c r="AM179" s="170">
        <f>VLOOKUP(A179,Apport,MATCH($AM$4,'Jan 2020 Apport'!$3:$3,0),FALSE)</f>
        <v>62080.21</v>
      </c>
      <c r="AN179" s="170">
        <f>VLOOKUP(A179,Apport,MATCH($AN$4,'Jan 2020 Apport'!$3:$3,0),FALSE)</f>
        <v>35277.86</v>
      </c>
      <c r="AO179" s="170">
        <v>3129.79</v>
      </c>
      <c r="AP179" s="170">
        <v>184.6</v>
      </c>
      <c r="AQ179" s="170">
        <v>225.31</v>
      </c>
      <c r="AR179" s="170">
        <v>7954.8</v>
      </c>
    </row>
    <row r="180" spans="1:44">
      <c r="A180" s="2" t="s">
        <v>289</v>
      </c>
      <c r="B180" s="2" t="s">
        <v>290</v>
      </c>
      <c r="C180" s="2" t="s">
        <v>1411</v>
      </c>
      <c r="D180" s="171">
        <f t="shared" si="31"/>
        <v>6997757.6699999999</v>
      </c>
      <c r="E180" s="67">
        <f>VLOOKUP(A180,Apport,MATCH($E$2,'Jan 2020 Apport'!$3:$3,0),FALSE)+VLOOKUP(A180,Apport,MATCH($E$3,'Jan 2020 Apport'!$3:$3,0),FALSE)+VLOOKUP(A180,Apport,MATCH($E$4,'Jan 2020 Apport'!$3:$3,0),FALSE)</f>
        <v>754588.13</v>
      </c>
      <c r="F180" s="171">
        <f t="shared" si="32"/>
        <v>6243169.54</v>
      </c>
      <c r="G180" s="170">
        <f>VLOOKUP(A180,Apport,MATCH($G$3,'Jan 2020 Apport'!$3:$3,0),FALSE)+VLOOKUP(A180,Apport,MATCH($G$4,'Jan 2020 Apport'!$3:$3,0),FALSE)</f>
        <v>920859.95</v>
      </c>
      <c r="H180" s="170">
        <f>VLOOKUP(A180,Apport,MATCH($H$4,'Jan 2020 Apport'!$3:$3,0),FALSE)</f>
        <v>77038.87</v>
      </c>
      <c r="I180" s="170">
        <f t="shared" si="33"/>
        <v>997898.82</v>
      </c>
      <c r="J180" s="170">
        <f>VLOOKUP(A180,Apport,MATCH($J$4,'Jan 2020 Apport'!$3:$3,0),FALSE)</f>
        <v>662055.07528789155</v>
      </c>
      <c r="K180" s="170">
        <f>VLOOKUP(A180,Apport,MATCH($K$4,'Jan 2020 Apport'!$3:$3,0),FALSE)</f>
        <v>40037.97</v>
      </c>
      <c r="L180" s="170">
        <f t="shared" si="34"/>
        <v>702093.04528789152</v>
      </c>
      <c r="M180" s="170">
        <f>VLOOKUP(A180,Apport,MATCH($M$4,'Jan 2020 Apport'!$3:$3,0),FALSE)</f>
        <v>283860.46999999997</v>
      </c>
      <c r="N180" s="170">
        <f>VLOOKUP(A180,Apport,MATCH($N$4,'Jan 2020 Apport'!$3:$3,0),FALSE)</f>
        <v>0</v>
      </c>
      <c r="O180" s="170">
        <f>VLOOKUP(A180,Apport,MATCH($O$4,'Jan 2020 Apport'!$3:$3,0),FALSE)</f>
        <v>21842.77</v>
      </c>
      <c r="P180" s="174">
        <f>VLOOKUP(A180,Apport,MATCH($P$4,'Jan 2020 Apport'!$3:$3,0),FALSE)</f>
        <v>427941.99</v>
      </c>
      <c r="Q180" s="174">
        <f>VLOOKUP(A180,Apport,MATCH($Q$4,'Jan 2020 Apport'!$3:$3,0),FALSE)</f>
        <v>855755.06829269999</v>
      </c>
      <c r="R180">
        <f>VLOOKUP(A180,Apport,MATCH($R$4,'Jan 2020 Apport'!$3:$3,0),FALSE)</f>
        <v>0</v>
      </c>
      <c r="S180">
        <f>VLOOKUP(A180,Apport,MATCH($S$4,'Jan 2020 Apport'!$3:$3,0),FALSE)</f>
        <v>7</v>
      </c>
      <c r="T180">
        <f>VLOOKUP(A180,Apport,MATCH($T$4,'Jan 2020 Apport'!$3:$3,0),FALSE)</f>
        <v>80</v>
      </c>
      <c r="U180" s="185">
        <f>IFERROR(VLOOKUP(A180,Apport,MATCH($U$4,'Jan 2020 Apport'!$3:$3,0),FALSE)/R180,0)</f>
        <v>0</v>
      </c>
      <c r="V180" s="67">
        <f>IFERROR(((VLOOKUP(A180,Apport,MATCH($V$4,'Jan 2020 Apport'!$3:$3,0),FALSE)+VLOOKUP(A180,Apport,MATCH($V$3,'Jan 2020 Apport'!$3:$3,0),FALSE))/(S180+T180)),0)</f>
        <v>8673.426781609196</v>
      </c>
      <c r="W180" s="67">
        <f t="shared" si="26"/>
        <v>8097.2779781130794</v>
      </c>
      <c r="X180">
        <f>IF(D180=0,0,VLOOKUP(A180,Apport,MATCH($X$4,'Jan 2020 Apport'!$3:$3,0),FALSE))</f>
        <v>4.8578999999999997E-2</v>
      </c>
      <c r="Y180">
        <f>IF(D180=0,0,VLOOKUP(A180,Apport,MATCH($Y$4,'Jan 2020 Apport'!$3:$3,0),FALSE))</f>
        <v>4.0270000000000002E-3</v>
      </c>
      <c r="Z180">
        <f>IF(D180=0,0,VLOOKUP(A180,Apport,MATCH($Z$4,'Jan 2020 Apport'!$3:$3,0),FALSE))</f>
        <v>1.7100000000000001E-2</v>
      </c>
      <c r="AA180" s="114">
        <f>(VLOOKUP(A180,Apport,MATCH($AA$4,'Jan 2020 Apport'!$3:$3,0),FALSE)+VLOOKUP(A180,Apport,MATCH($AA$3,'Jan 2020 Apport'!$3:$3,0),FALSE))*VLOOKUP(A180,Apport,MATCH($AA$2,'Jan 2020 Apport'!$3:$3,0),FALSE)</f>
        <v>65216.05</v>
      </c>
      <c r="AB180" s="114">
        <f>VLOOKUP(A180,Apport,MATCH($AB$4,'Jan 2020 Apport'!$3:$3,0),FALSE)*VLOOKUP(A180,Apport,MATCH($AB$3,'Jan 2020 Apport'!$3:$3,0),FALSE)</f>
        <v>66520</v>
      </c>
      <c r="AC180" s="114">
        <f>VLOOKUP(A180,Apport,MATCH($AC$4,'Jan 2020 Apport'!$3:$3,0),FALSE)</f>
        <v>96805</v>
      </c>
      <c r="AD180" s="114">
        <f>VLOOKUP(A180,Apport,MATCH($AD$4,'Jan 2020 Apport'!$3:$3,0),FALSE)*VLOOKUP(A180,Apport,MATCH($AD$3,'Jan 2020 Apport'!$3:$3,0),FALSE)</f>
        <v>98741</v>
      </c>
      <c r="AE180" s="114">
        <f>VLOOKUP(A180,Apport,MATCH($AE$4,'Jan 2020 Apport'!$3:$3,0),FALSE)</f>
        <v>46784.33</v>
      </c>
      <c r="AF180" s="114">
        <f>VLOOKUP(A180,Apport,MATCH($AF$4,'Jan 2020 Apport'!$3:$3,0),FALSE)*VLOOKUP(A180,Apport,MATCH($AF$3,'Jan 2020 Apport'!$3:$3,0),FALSE)</f>
        <v>47720</v>
      </c>
      <c r="AG180" s="114">
        <f t="shared" si="27"/>
        <v>96970.214719999989</v>
      </c>
      <c r="AH180" s="114">
        <f t="shared" si="28"/>
        <v>136855.76759999999</v>
      </c>
      <c r="AI180" s="114">
        <f t="shared" si="29"/>
        <v>79803.727550000011</v>
      </c>
      <c r="AJ180" s="3">
        <f>VLOOKUP(A180,Apport,MATCH($AJ$4,'Jan 2020 Apport'!$3:$3,0),FALSE)</f>
        <v>952719.24</v>
      </c>
      <c r="AK180" s="3">
        <f>VLOOKUP(A180,Apport,MATCH($AK$4,'Jan 2020 Apport'!$3:$3,0),FALSE)</f>
        <v>15.355</v>
      </c>
      <c r="AL180" s="170">
        <f t="shared" si="30"/>
        <v>9188423.8352878913</v>
      </c>
      <c r="AM180" s="170">
        <f>VLOOKUP(A180,Apport,MATCH($AM$4,'Jan 2020 Apport'!$3:$3,0),FALSE)</f>
        <v>225009.03</v>
      </c>
      <c r="AN180" s="170">
        <f>VLOOKUP(A180,Apport,MATCH($AN$4,'Jan 2020 Apport'!$3:$3,0),FALSE)</f>
        <v>36088.42</v>
      </c>
      <c r="AO180" s="170">
        <v>4856.3899999999994</v>
      </c>
      <c r="AP180" s="170">
        <v>469.71</v>
      </c>
      <c r="AQ180" s="170">
        <v>214.83</v>
      </c>
      <c r="AR180" s="170">
        <v>6908.33</v>
      </c>
    </row>
    <row r="181" spans="1:44">
      <c r="A181" s="2" t="s">
        <v>291</v>
      </c>
      <c r="B181" s="2" t="s">
        <v>292</v>
      </c>
      <c r="C181" s="2" t="s">
        <v>1411</v>
      </c>
      <c r="D181" s="171">
        <f t="shared" si="31"/>
        <v>3008773.5</v>
      </c>
      <c r="E181" s="67">
        <f>VLOOKUP(A181,Apport,MATCH($E$2,'Jan 2020 Apport'!$3:$3,0),FALSE)+VLOOKUP(A181,Apport,MATCH($E$3,'Jan 2020 Apport'!$3:$3,0),FALSE)+VLOOKUP(A181,Apport,MATCH($E$4,'Jan 2020 Apport'!$3:$3,0),FALSE)</f>
        <v>292113.51</v>
      </c>
      <c r="F181" s="171">
        <f t="shared" si="32"/>
        <v>2716659.99</v>
      </c>
      <c r="G181" s="170">
        <f>VLOOKUP(A181,Apport,MATCH($G$3,'Jan 2020 Apport'!$3:$3,0),FALSE)+VLOOKUP(A181,Apport,MATCH($G$4,'Jan 2020 Apport'!$3:$3,0),FALSE)</f>
        <v>326241.83</v>
      </c>
      <c r="H181" s="170">
        <f>VLOOKUP(A181,Apport,MATCH($H$4,'Jan 2020 Apport'!$3:$3,0),FALSE)</f>
        <v>39250.239999999998</v>
      </c>
      <c r="I181" s="170">
        <f t="shared" si="33"/>
        <v>365492.07</v>
      </c>
      <c r="J181" s="170">
        <f>VLOOKUP(A181,Apport,MATCH($J$4,'Jan 2020 Apport'!$3:$3,0),FALSE)</f>
        <v>189956.93071964468</v>
      </c>
      <c r="K181" s="170">
        <f>VLOOKUP(A181,Apport,MATCH($K$4,'Jan 2020 Apport'!$3:$3,0),FALSE)</f>
        <v>35295.86</v>
      </c>
      <c r="L181" s="170">
        <f t="shared" si="34"/>
        <v>225252.79071964469</v>
      </c>
      <c r="M181" s="170">
        <f>VLOOKUP(A181,Apport,MATCH($M$4,'Jan 2020 Apport'!$3:$3,0),FALSE)</f>
        <v>83299.990000000005</v>
      </c>
      <c r="N181" s="170">
        <f>VLOOKUP(A181,Apport,MATCH($N$4,'Jan 2020 Apport'!$3:$3,0),FALSE)</f>
        <v>0</v>
      </c>
      <c r="O181" s="170">
        <f>VLOOKUP(A181,Apport,MATCH($O$4,'Jan 2020 Apport'!$3:$3,0),FALSE)</f>
        <v>7106.16</v>
      </c>
      <c r="P181" s="174">
        <f>VLOOKUP(A181,Apport,MATCH($P$4,'Jan 2020 Apport'!$3:$3,0),FALSE)</f>
        <v>113901.36</v>
      </c>
      <c r="Q181" s="174">
        <f>VLOOKUP(A181,Apport,MATCH($Q$4,'Jan 2020 Apport'!$3:$3,0),FALSE)</f>
        <v>337581.22512029996</v>
      </c>
      <c r="R181">
        <f>VLOOKUP(A181,Apport,MATCH($R$4,'Jan 2020 Apport'!$3:$3,0),FALSE)</f>
        <v>0</v>
      </c>
      <c r="S181">
        <f>VLOOKUP(A181,Apport,MATCH($S$4,'Jan 2020 Apport'!$3:$3,0),FALSE)</f>
        <v>13</v>
      </c>
      <c r="T181">
        <f>VLOOKUP(A181,Apport,MATCH($T$4,'Jan 2020 Apport'!$3:$3,0),FALSE)</f>
        <v>20</v>
      </c>
      <c r="U181" s="185">
        <f>IFERROR(VLOOKUP(A181,Apport,MATCH($U$4,'Jan 2020 Apport'!$3:$3,0),FALSE)/R181,0)</f>
        <v>0</v>
      </c>
      <c r="V181" s="67">
        <f>IFERROR(((VLOOKUP(A181,Apport,MATCH($V$4,'Jan 2020 Apport'!$3:$3,0),FALSE)+VLOOKUP(A181,Apport,MATCH($V$3,'Jan 2020 Apport'!$3:$3,0),FALSE))/(S181+T181)),0)</f>
        <v>8851.9245454545453</v>
      </c>
      <c r="W181" s="67">
        <f t="shared" si="26"/>
        <v>8098.0890195192751</v>
      </c>
      <c r="X181">
        <f>IF(D181=0,0,VLOOKUP(A181,Apport,MATCH($X$4,'Jan 2020 Apport'!$3:$3,0),FALSE))</f>
        <v>4.8578999999999997E-2</v>
      </c>
      <c r="Y181">
        <f>IF(D181=0,0,VLOOKUP(A181,Apport,MATCH($Y$4,'Jan 2020 Apport'!$3:$3,0),FALSE))</f>
        <v>4.0270000000000002E-3</v>
      </c>
      <c r="Z181">
        <f>IF(D181=0,0,VLOOKUP(A181,Apport,MATCH($Z$4,'Jan 2020 Apport'!$3:$3,0),FALSE))</f>
        <v>1.7100000000000001E-2</v>
      </c>
      <c r="AA181" s="114">
        <f>(VLOOKUP(A181,Apport,MATCH($AA$4,'Jan 2020 Apport'!$3:$3,0),FALSE)+VLOOKUP(A181,Apport,MATCH($AA$3,'Jan 2020 Apport'!$3:$3,0),FALSE))*VLOOKUP(A181,Apport,MATCH($AA$2,'Jan 2020 Apport'!$3:$3,0),FALSE)</f>
        <v>67824.69200000001</v>
      </c>
      <c r="AB181" s="114">
        <f>VLOOKUP(A181,Apport,MATCH($AB$4,'Jan 2020 Apport'!$3:$3,0),FALSE)*VLOOKUP(A181,Apport,MATCH($AB$3,'Jan 2020 Apport'!$3:$3,0),FALSE)</f>
        <v>66520</v>
      </c>
      <c r="AC181" s="114">
        <f>VLOOKUP(A181,Apport,MATCH($AC$4,'Jan 2020 Apport'!$3:$3,0),FALSE)</f>
        <v>96805</v>
      </c>
      <c r="AD181" s="114">
        <f>VLOOKUP(A181,Apport,MATCH($AD$4,'Jan 2020 Apport'!$3:$3,0),FALSE)*VLOOKUP(A181,Apport,MATCH($AD$3,'Jan 2020 Apport'!$3:$3,0),FALSE)</f>
        <v>98741</v>
      </c>
      <c r="AE181" s="114">
        <f>VLOOKUP(A181,Apport,MATCH($AE$4,'Jan 2020 Apport'!$3:$3,0),FALSE)</f>
        <v>46784.33</v>
      </c>
      <c r="AF181" s="114">
        <f>VLOOKUP(A181,Apport,MATCH($AF$4,'Jan 2020 Apport'!$3:$3,0),FALSE)*VLOOKUP(A181,Apport,MATCH($AF$3,'Jan 2020 Apport'!$3:$3,0),FALSE)</f>
        <v>47720</v>
      </c>
      <c r="AG181" s="114">
        <f t="shared" si="27"/>
        <v>96986.910028800005</v>
      </c>
      <c r="AH181" s="114">
        <f t="shared" si="28"/>
        <v>136855.76759999999</v>
      </c>
      <c r="AI181" s="114">
        <f t="shared" si="29"/>
        <v>79803.727550000011</v>
      </c>
      <c r="AJ181" s="3">
        <f>VLOOKUP(A181,Apport,MATCH($AJ$4,'Jan 2020 Apport'!$3:$3,0),FALSE)</f>
        <v>361099.09</v>
      </c>
      <c r="AK181" s="3">
        <f>VLOOKUP(A181,Apport,MATCH($AK$4,'Jan 2020 Apport'!$3:$3,0),FALSE)</f>
        <v>4.6879999999999997</v>
      </c>
      <c r="AL181" s="170">
        <f t="shared" si="30"/>
        <v>3729342.0507196449</v>
      </c>
      <c r="AM181" s="170">
        <f>VLOOKUP(A181,Apport,MATCH($AM$4,'Jan 2020 Apport'!$3:$3,0),FALSE)</f>
        <v>74713.399999999994</v>
      </c>
      <c r="AN181" s="170">
        <f>VLOOKUP(A181,Apport,MATCH($AN$4,'Jan 2020 Apport'!$3:$3,0),FALSE)</f>
        <v>16560.64</v>
      </c>
      <c r="AO181" s="170">
        <v>1515.67</v>
      </c>
      <c r="AP181" s="170">
        <v>0</v>
      </c>
      <c r="AQ181" s="170">
        <v>69.11</v>
      </c>
      <c r="AR181" s="170">
        <v>2384.12</v>
      </c>
    </row>
    <row r="182" spans="1:44">
      <c r="A182" s="2" t="s">
        <v>293</v>
      </c>
      <c r="B182" s="2" t="s">
        <v>294</v>
      </c>
      <c r="C182" s="2" t="s">
        <v>1411</v>
      </c>
      <c r="D182" s="171">
        <f t="shared" si="31"/>
        <v>25183957.129999999</v>
      </c>
      <c r="E182" s="67">
        <f>VLOOKUP(A182,Apport,MATCH($E$2,'Jan 2020 Apport'!$3:$3,0),FALSE)+VLOOKUP(A182,Apport,MATCH($E$3,'Jan 2020 Apport'!$3:$3,0),FALSE)+VLOOKUP(A182,Apport,MATCH($E$4,'Jan 2020 Apport'!$3:$3,0),FALSE)</f>
        <v>1638860.65</v>
      </c>
      <c r="F182" s="171">
        <f t="shared" si="32"/>
        <v>23545096.48</v>
      </c>
      <c r="G182" s="170">
        <f>VLOOKUP(A182,Apport,MATCH($G$3,'Jan 2020 Apport'!$3:$3,0),FALSE)+VLOOKUP(A182,Apport,MATCH($G$4,'Jan 2020 Apport'!$3:$3,0),FALSE)</f>
        <v>3711747.1999999997</v>
      </c>
      <c r="H182" s="170">
        <f>VLOOKUP(A182,Apport,MATCH($H$4,'Jan 2020 Apport'!$3:$3,0),FALSE)</f>
        <v>166849.48000000001</v>
      </c>
      <c r="I182" s="170">
        <f t="shared" si="33"/>
        <v>3878596.6799999997</v>
      </c>
      <c r="J182" s="170">
        <f>VLOOKUP(A182,Apport,MATCH($J$4,'Jan 2020 Apport'!$3:$3,0),FALSE)</f>
        <v>1279630.9459295913</v>
      </c>
      <c r="K182" s="170">
        <f>VLOOKUP(A182,Apport,MATCH($K$4,'Jan 2020 Apport'!$3:$3,0),FALSE)</f>
        <v>89820.72</v>
      </c>
      <c r="L182" s="170">
        <f t="shared" si="34"/>
        <v>1369451.6659295913</v>
      </c>
      <c r="M182" s="170">
        <f>VLOOKUP(A182,Apport,MATCH($M$4,'Jan 2020 Apport'!$3:$3,0),FALSE)</f>
        <v>857180.64</v>
      </c>
      <c r="N182" s="170">
        <f>VLOOKUP(A182,Apport,MATCH($N$4,'Jan 2020 Apport'!$3:$3,0),FALSE)</f>
        <v>0</v>
      </c>
      <c r="O182" s="170">
        <f>VLOOKUP(A182,Apport,MATCH($O$4,'Jan 2020 Apport'!$3:$3,0),FALSE)</f>
        <v>83003.91</v>
      </c>
      <c r="P182" s="174">
        <f>VLOOKUP(A182,Apport,MATCH($P$4,'Jan 2020 Apport'!$3:$3,0),FALSE)</f>
        <v>1562598.3</v>
      </c>
      <c r="Q182" s="174">
        <f>VLOOKUP(A182,Apport,MATCH($Q$4,'Jan 2020 Apport'!$3:$3,0),FALSE)</f>
        <v>4008780.0155144939</v>
      </c>
      <c r="R182">
        <f>VLOOKUP(A182,Apport,MATCH($R$4,'Jan 2020 Apport'!$3:$3,0),FALSE)</f>
        <v>0</v>
      </c>
      <c r="S182">
        <f>VLOOKUP(A182,Apport,MATCH($S$4,'Jan 2020 Apport'!$3:$3,0),FALSE)</f>
        <v>0</v>
      </c>
      <c r="T182">
        <f>VLOOKUP(A182,Apport,MATCH($T$4,'Jan 2020 Apport'!$3:$3,0),FALSE)</f>
        <v>185</v>
      </c>
      <c r="U182" s="185">
        <f>IFERROR(VLOOKUP(A182,Apport,MATCH($U$4,'Jan 2020 Apport'!$3:$3,0),FALSE)/R182,0)</f>
        <v>0</v>
      </c>
      <c r="V182" s="67">
        <f>IFERROR(((VLOOKUP(A182,Apport,MATCH($V$4,'Jan 2020 Apport'!$3:$3,0),FALSE)+VLOOKUP(A182,Apport,MATCH($V$3,'Jan 2020 Apport'!$3:$3,0),FALSE))/(S182+T182)),0)</f>
        <v>8858.7062162162165</v>
      </c>
      <c r="W182" s="67">
        <f t="shared" si="26"/>
        <v>8098.0890195192751</v>
      </c>
      <c r="X182">
        <f>IF(D182=0,0,VLOOKUP(A182,Apport,MATCH($X$4,'Jan 2020 Apport'!$3:$3,0),FALSE))</f>
        <v>4.8578999999999997E-2</v>
      </c>
      <c r="Y182">
        <f>IF(D182=0,0,VLOOKUP(A182,Apport,MATCH($Y$4,'Jan 2020 Apport'!$3:$3,0),FALSE))</f>
        <v>4.0270000000000002E-3</v>
      </c>
      <c r="Z182">
        <f>IF(D182=0,0,VLOOKUP(A182,Apport,MATCH($Z$4,'Jan 2020 Apport'!$3:$3,0),FALSE))</f>
        <v>1.7100000000000001E-2</v>
      </c>
      <c r="AA182" s="114">
        <f>(VLOOKUP(A182,Apport,MATCH($AA$4,'Jan 2020 Apport'!$3:$3,0),FALSE)+VLOOKUP(A182,Apport,MATCH($AA$3,'Jan 2020 Apport'!$3:$3,0),FALSE))*VLOOKUP(A182,Apport,MATCH($AA$2,'Jan 2020 Apport'!$3:$3,0),FALSE)</f>
        <v>67824.69200000001</v>
      </c>
      <c r="AB182" s="114">
        <f>VLOOKUP(A182,Apport,MATCH($AB$4,'Jan 2020 Apport'!$3:$3,0),FALSE)*VLOOKUP(A182,Apport,MATCH($AB$3,'Jan 2020 Apport'!$3:$3,0),FALSE)</f>
        <v>66520</v>
      </c>
      <c r="AC182" s="114">
        <f>VLOOKUP(A182,Apport,MATCH($AC$4,'Jan 2020 Apport'!$3:$3,0),FALSE)</f>
        <v>96805</v>
      </c>
      <c r="AD182" s="114">
        <f>VLOOKUP(A182,Apport,MATCH($AD$4,'Jan 2020 Apport'!$3:$3,0),FALSE)*VLOOKUP(A182,Apport,MATCH($AD$3,'Jan 2020 Apport'!$3:$3,0),FALSE)</f>
        <v>98741</v>
      </c>
      <c r="AE182" s="114">
        <f>VLOOKUP(A182,Apport,MATCH($AE$4,'Jan 2020 Apport'!$3:$3,0),FALSE)</f>
        <v>46784.33</v>
      </c>
      <c r="AF182" s="114">
        <f>VLOOKUP(A182,Apport,MATCH($AF$4,'Jan 2020 Apport'!$3:$3,0),FALSE)*VLOOKUP(A182,Apport,MATCH($AF$3,'Jan 2020 Apport'!$3:$3,0),FALSE)</f>
        <v>47720</v>
      </c>
      <c r="AG182" s="114">
        <f t="shared" si="27"/>
        <v>96986.910028800005</v>
      </c>
      <c r="AH182" s="114">
        <f t="shared" si="28"/>
        <v>136855.76759999999</v>
      </c>
      <c r="AI182" s="114">
        <f t="shared" si="29"/>
        <v>79803.727550000011</v>
      </c>
      <c r="AJ182" s="3">
        <f>VLOOKUP(A182,Apport,MATCH($AJ$4,'Jan 2020 Apport'!$3:$3,0),FALSE)</f>
        <v>3542199.96</v>
      </c>
      <c r="AK182" s="3">
        <f>VLOOKUP(A182,Apport,MATCH($AK$4,'Jan 2020 Apport'!$3:$3,0),FALSE)</f>
        <v>55.835999999999999</v>
      </c>
      <c r="AL182" s="170">
        <f t="shared" si="30"/>
        <v>31669655.065929592</v>
      </c>
      <c r="AM182" s="170">
        <f>VLOOKUP(A182,Apport,MATCH($AM$4,'Jan 2020 Apport'!$3:$3,0),FALSE)</f>
        <v>387285.76000000001</v>
      </c>
      <c r="AN182" s="170">
        <f>VLOOKUP(A182,Apport,MATCH($AN$4,'Jan 2020 Apport'!$3:$3,0),FALSE)</f>
        <v>134598.14000000001</v>
      </c>
      <c r="AO182" s="170">
        <v>11943.58</v>
      </c>
      <c r="AP182" s="170">
        <v>2259.7800000000002</v>
      </c>
      <c r="AQ182" s="170">
        <v>811.32</v>
      </c>
      <c r="AR182" s="170">
        <v>26978.35</v>
      </c>
    </row>
    <row r="183" spans="1:44">
      <c r="A183" s="2" t="s">
        <v>295</v>
      </c>
      <c r="B183" s="2" t="s">
        <v>296</v>
      </c>
      <c r="C183" s="2" t="s">
        <v>1411</v>
      </c>
      <c r="D183" s="171">
        <f t="shared" si="31"/>
        <v>3664071.14</v>
      </c>
      <c r="E183" s="67">
        <f>VLOOKUP(A183,Apport,MATCH($E$2,'Jan 2020 Apport'!$3:$3,0),FALSE)+VLOOKUP(A183,Apport,MATCH($E$3,'Jan 2020 Apport'!$3:$3,0),FALSE)+VLOOKUP(A183,Apport,MATCH($E$4,'Jan 2020 Apport'!$3:$3,0),FALSE)</f>
        <v>277630.90000000002</v>
      </c>
      <c r="F183" s="171">
        <f t="shared" si="32"/>
        <v>3386440.24</v>
      </c>
      <c r="G183" s="170">
        <f>VLOOKUP(A183,Apport,MATCH($G$3,'Jan 2020 Apport'!$3:$3,0),FALSE)+VLOOKUP(A183,Apport,MATCH($G$4,'Jan 2020 Apport'!$3:$3,0),FALSE)</f>
        <v>408046.22</v>
      </c>
      <c r="H183" s="170">
        <f>VLOOKUP(A183,Apport,MATCH($H$4,'Jan 2020 Apport'!$3:$3,0),FALSE)</f>
        <v>9593.59</v>
      </c>
      <c r="I183" s="170">
        <f t="shared" si="33"/>
        <v>417639.81</v>
      </c>
      <c r="J183" s="170">
        <f>VLOOKUP(A183,Apport,MATCH($J$4,'Jan 2020 Apport'!$3:$3,0),FALSE)</f>
        <v>446912.22213781474</v>
      </c>
      <c r="K183" s="170">
        <f>VLOOKUP(A183,Apport,MATCH($K$4,'Jan 2020 Apport'!$3:$3,0),FALSE)</f>
        <v>56960.57</v>
      </c>
      <c r="L183" s="170">
        <f t="shared" si="34"/>
        <v>503872.79213781474</v>
      </c>
      <c r="M183" s="170">
        <f>VLOOKUP(A183,Apport,MATCH($M$4,'Jan 2020 Apport'!$3:$3,0),FALSE)</f>
        <v>162151.48000000001</v>
      </c>
      <c r="N183" s="170">
        <f>VLOOKUP(A183,Apport,MATCH($N$4,'Jan 2020 Apport'!$3:$3,0),FALSE)</f>
        <v>0</v>
      </c>
      <c r="O183" s="170">
        <f>VLOOKUP(A183,Apport,MATCH($O$4,'Jan 2020 Apport'!$3:$3,0),FALSE)</f>
        <v>10015.24</v>
      </c>
      <c r="P183" s="174">
        <f>VLOOKUP(A183,Apport,MATCH($P$4,'Jan 2020 Apport'!$3:$3,0),FALSE)</f>
        <v>0</v>
      </c>
      <c r="Q183" s="174">
        <f>VLOOKUP(A183,Apport,MATCH($Q$4,'Jan 2020 Apport'!$3:$3,0),FALSE)</f>
        <v>992165.88888999983</v>
      </c>
      <c r="R183">
        <f>VLOOKUP(A183,Apport,MATCH($R$4,'Jan 2020 Apport'!$3:$3,0),FALSE)</f>
        <v>0</v>
      </c>
      <c r="S183">
        <f>VLOOKUP(A183,Apport,MATCH($S$4,'Jan 2020 Apport'!$3:$3,0),FALSE)</f>
        <v>8</v>
      </c>
      <c r="T183">
        <f>VLOOKUP(A183,Apport,MATCH($T$4,'Jan 2020 Apport'!$3:$3,0),FALSE)</f>
        <v>24</v>
      </c>
      <c r="U183" s="185">
        <f>IFERROR(VLOOKUP(A183,Apport,MATCH($U$4,'Jan 2020 Apport'!$3:$3,0),FALSE)/R183,0)</f>
        <v>0</v>
      </c>
      <c r="V183" s="67">
        <f>IFERROR(((VLOOKUP(A183,Apport,MATCH($V$4,'Jan 2020 Apport'!$3:$3,0),FALSE)+VLOOKUP(A183,Apport,MATCH($V$3,'Jan 2020 Apport'!$3:$3,0),FALSE))/(S183+T183)),0)</f>
        <v>8675.9656250000007</v>
      </c>
      <c r="W183" s="67">
        <f t="shared" si="26"/>
        <v>8097.2779781130794</v>
      </c>
      <c r="X183">
        <f>IF(D183=0,0,VLOOKUP(A183,Apport,MATCH($X$4,'Jan 2020 Apport'!$3:$3,0),FALSE))</f>
        <v>4.8578999999999997E-2</v>
      </c>
      <c r="Y183">
        <f>IF(D183=0,0,VLOOKUP(A183,Apport,MATCH($Y$4,'Jan 2020 Apport'!$3:$3,0),FALSE))</f>
        <v>4.0270000000000002E-3</v>
      </c>
      <c r="Z183">
        <f>IF(D183=0,0,VLOOKUP(A183,Apport,MATCH($Z$4,'Jan 2020 Apport'!$3:$3,0),FALSE))</f>
        <v>1.7100000000000001E-2</v>
      </c>
      <c r="AA183" s="114">
        <f>(VLOOKUP(A183,Apport,MATCH($AA$4,'Jan 2020 Apport'!$3:$3,0),FALSE)+VLOOKUP(A183,Apport,MATCH($AA$3,'Jan 2020 Apport'!$3:$3,0),FALSE))*VLOOKUP(A183,Apport,MATCH($AA$2,'Jan 2020 Apport'!$3:$3,0),FALSE)</f>
        <v>65216.05</v>
      </c>
      <c r="AB183" s="114">
        <f>VLOOKUP(A183,Apport,MATCH($AB$4,'Jan 2020 Apport'!$3:$3,0),FALSE)*VLOOKUP(A183,Apport,MATCH($AB$3,'Jan 2020 Apport'!$3:$3,0),FALSE)</f>
        <v>66520</v>
      </c>
      <c r="AC183" s="114">
        <f>VLOOKUP(A183,Apport,MATCH($AC$4,'Jan 2020 Apport'!$3:$3,0),FALSE)</f>
        <v>96805</v>
      </c>
      <c r="AD183" s="114">
        <f>VLOOKUP(A183,Apport,MATCH($AD$4,'Jan 2020 Apport'!$3:$3,0),FALSE)*VLOOKUP(A183,Apport,MATCH($AD$3,'Jan 2020 Apport'!$3:$3,0),FALSE)</f>
        <v>98741</v>
      </c>
      <c r="AE183" s="114">
        <f>VLOOKUP(A183,Apport,MATCH($AE$4,'Jan 2020 Apport'!$3:$3,0),FALSE)</f>
        <v>46784.33</v>
      </c>
      <c r="AF183" s="114">
        <f>VLOOKUP(A183,Apport,MATCH($AF$4,'Jan 2020 Apport'!$3:$3,0),FALSE)*VLOOKUP(A183,Apport,MATCH($AF$3,'Jan 2020 Apport'!$3:$3,0),FALSE)</f>
        <v>47720</v>
      </c>
      <c r="AG183" s="114">
        <f t="shared" si="27"/>
        <v>96970.214719999989</v>
      </c>
      <c r="AH183" s="114">
        <f t="shared" si="28"/>
        <v>136855.76759999999</v>
      </c>
      <c r="AI183" s="114">
        <f t="shared" si="29"/>
        <v>79803.727550000011</v>
      </c>
      <c r="AJ183" s="3">
        <f>VLOOKUP(A183,Apport,MATCH($AJ$4,'Jan 2020 Apport'!$3:$3,0),FALSE)</f>
        <v>483946.94</v>
      </c>
      <c r="AK183" s="3">
        <f>VLOOKUP(A183,Apport,MATCH($AK$4,'Jan 2020 Apport'!$3:$3,0),FALSE)</f>
        <v>6.3860000000000001</v>
      </c>
      <c r="AL183" s="170">
        <f t="shared" si="30"/>
        <v>4808668.3221378149</v>
      </c>
      <c r="AM183" s="170">
        <f>VLOOKUP(A183,Apport,MATCH($AM$4,'Jan 2020 Apport'!$3:$3,0),FALSE)</f>
        <v>107878.43</v>
      </c>
      <c r="AN183" s="170">
        <f>VLOOKUP(A183,Apport,MATCH($AN$4,'Jan 2020 Apport'!$3:$3,0),FALSE)</f>
        <v>19466.53</v>
      </c>
      <c r="AO183" s="170">
        <v>2577.02</v>
      </c>
      <c r="AP183" s="170">
        <v>0</v>
      </c>
      <c r="AQ183" s="170">
        <v>97.39</v>
      </c>
      <c r="AR183" s="170">
        <v>2927.47</v>
      </c>
    </row>
    <row r="184" spans="1:44">
      <c r="A184" s="2" t="s">
        <v>297</v>
      </c>
      <c r="B184" s="2" t="s">
        <v>298</v>
      </c>
      <c r="C184" s="2" t="s">
        <v>1411</v>
      </c>
      <c r="D184" s="171">
        <f t="shared" si="31"/>
        <v>28601715.289999999</v>
      </c>
      <c r="E184" s="67">
        <f>VLOOKUP(A184,Apport,MATCH($E$2,'Jan 2020 Apport'!$3:$3,0),FALSE)+VLOOKUP(A184,Apport,MATCH($E$3,'Jan 2020 Apport'!$3:$3,0),FALSE)+VLOOKUP(A184,Apport,MATCH($E$4,'Jan 2020 Apport'!$3:$3,0),FALSE)</f>
        <v>1995038.47</v>
      </c>
      <c r="F184" s="171">
        <f t="shared" si="32"/>
        <v>26606676.82</v>
      </c>
      <c r="G184" s="170">
        <f>VLOOKUP(A184,Apport,MATCH($G$3,'Jan 2020 Apport'!$3:$3,0),FALSE)+VLOOKUP(A184,Apport,MATCH($G$4,'Jan 2020 Apport'!$3:$3,0),FALSE)</f>
        <v>4126516.3899999997</v>
      </c>
      <c r="H184" s="170">
        <f>VLOOKUP(A184,Apport,MATCH($H$4,'Jan 2020 Apport'!$3:$3,0),FALSE)</f>
        <v>282774.42</v>
      </c>
      <c r="I184" s="170">
        <f t="shared" si="33"/>
        <v>4409290.8099999996</v>
      </c>
      <c r="J184" s="170">
        <f>VLOOKUP(A184,Apport,MATCH($J$4,'Jan 2020 Apport'!$3:$3,0),FALSE)</f>
        <v>1993036.8386996966</v>
      </c>
      <c r="K184" s="170">
        <f>VLOOKUP(A184,Apport,MATCH($K$4,'Jan 2020 Apport'!$3:$3,0),FALSE)</f>
        <v>139448.64000000001</v>
      </c>
      <c r="L184" s="170">
        <f t="shared" si="34"/>
        <v>2132485.4786996967</v>
      </c>
      <c r="M184" s="170">
        <f>VLOOKUP(A184,Apport,MATCH($M$4,'Jan 2020 Apport'!$3:$3,0),FALSE)</f>
        <v>1514494.83</v>
      </c>
      <c r="N184" s="170">
        <f>VLOOKUP(A184,Apport,MATCH($N$4,'Jan 2020 Apport'!$3:$3,0),FALSE)</f>
        <v>648033.62</v>
      </c>
      <c r="O184" s="170">
        <f>VLOOKUP(A184,Apport,MATCH($O$4,'Jan 2020 Apport'!$3:$3,0),FALSE)</f>
        <v>94715.54</v>
      </c>
      <c r="P184" s="174">
        <f>VLOOKUP(A184,Apport,MATCH($P$4,'Jan 2020 Apport'!$3:$3,0),FALSE)</f>
        <v>2330799.35</v>
      </c>
      <c r="Q184" s="174">
        <f>VLOOKUP(A184,Apport,MATCH($Q$4,'Jan 2020 Apport'!$3:$3,0),FALSE)</f>
        <v>3372139.524199428</v>
      </c>
      <c r="R184">
        <f>VLOOKUP(A184,Apport,MATCH($R$4,'Jan 2020 Apport'!$3:$3,0),FALSE)</f>
        <v>0</v>
      </c>
      <c r="S184">
        <f>VLOOKUP(A184,Apport,MATCH($S$4,'Jan 2020 Apport'!$3:$3,0),FALSE)</f>
        <v>32</v>
      </c>
      <c r="T184">
        <f>VLOOKUP(A184,Apport,MATCH($T$4,'Jan 2020 Apport'!$3:$3,0),FALSE)</f>
        <v>198</v>
      </c>
      <c r="U184" s="185">
        <f>IFERROR(VLOOKUP(A184,Apport,MATCH($U$4,'Jan 2020 Apport'!$3:$3,0),FALSE)/R184,0)</f>
        <v>0</v>
      </c>
      <c r="V184" s="67">
        <f>IFERROR(((VLOOKUP(A184,Apport,MATCH($V$4,'Jan 2020 Apport'!$3:$3,0),FALSE)+VLOOKUP(A184,Apport,MATCH($V$3,'Jan 2020 Apport'!$3:$3,0),FALSE))/(S184+T184)),0)</f>
        <v>8674.0803043478263</v>
      </c>
      <c r="W184" s="67">
        <f t="shared" si="26"/>
        <v>8097.2779781130794</v>
      </c>
      <c r="X184">
        <f>IF(D184=0,0,VLOOKUP(A184,Apport,MATCH($X$4,'Jan 2020 Apport'!$3:$3,0),FALSE))</f>
        <v>4.8578999999999997E-2</v>
      </c>
      <c r="Y184">
        <f>IF(D184=0,0,VLOOKUP(A184,Apport,MATCH($Y$4,'Jan 2020 Apport'!$3:$3,0),FALSE))</f>
        <v>4.0270000000000002E-3</v>
      </c>
      <c r="Z184">
        <f>IF(D184=0,0,VLOOKUP(A184,Apport,MATCH($Z$4,'Jan 2020 Apport'!$3:$3,0),FALSE))</f>
        <v>1.7100000000000001E-2</v>
      </c>
      <c r="AA184" s="114">
        <f>(VLOOKUP(A184,Apport,MATCH($AA$4,'Jan 2020 Apport'!$3:$3,0),FALSE)+VLOOKUP(A184,Apport,MATCH($AA$3,'Jan 2020 Apport'!$3:$3,0),FALSE))*VLOOKUP(A184,Apport,MATCH($AA$2,'Jan 2020 Apport'!$3:$3,0),FALSE)</f>
        <v>65216.05</v>
      </c>
      <c r="AB184" s="114">
        <f>VLOOKUP(A184,Apport,MATCH($AB$4,'Jan 2020 Apport'!$3:$3,0),FALSE)*VLOOKUP(A184,Apport,MATCH($AB$3,'Jan 2020 Apport'!$3:$3,0),FALSE)</f>
        <v>66520</v>
      </c>
      <c r="AC184" s="114">
        <f>VLOOKUP(A184,Apport,MATCH($AC$4,'Jan 2020 Apport'!$3:$3,0),FALSE)</f>
        <v>96805</v>
      </c>
      <c r="AD184" s="114">
        <f>VLOOKUP(A184,Apport,MATCH($AD$4,'Jan 2020 Apport'!$3:$3,0),FALSE)*VLOOKUP(A184,Apport,MATCH($AD$3,'Jan 2020 Apport'!$3:$3,0),FALSE)</f>
        <v>98741</v>
      </c>
      <c r="AE184" s="114">
        <f>VLOOKUP(A184,Apport,MATCH($AE$4,'Jan 2020 Apport'!$3:$3,0),FALSE)</f>
        <v>46784.33</v>
      </c>
      <c r="AF184" s="114">
        <f>VLOOKUP(A184,Apport,MATCH($AF$4,'Jan 2020 Apport'!$3:$3,0),FALSE)*VLOOKUP(A184,Apport,MATCH($AF$3,'Jan 2020 Apport'!$3:$3,0),FALSE)</f>
        <v>47720</v>
      </c>
      <c r="AG184" s="114">
        <f t="shared" si="27"/>
        <v>96970.214719999989</v>
      </c>
      <c r="AH184" s="114">
        <f t="shared" si="28"/>
        <v>136855.76759999999</v>
      </c>
      <c r="AI184" s="114">
        <f t="shared" si="29"/>
        <v>79803.727550000011</v>
      </c>
      <c r="AJ184" s="3">
        <f>VLOOKUP(A184,Apport,MATCH($AJ$4,'Jan 2020 Apport'!$3:$3,0),FALSE)</f>
        <v>4103984</v>
      </c>
      <c r="AK184" s="3">
        <f>VLOOKUP(A184,Apport,MATCH($AK$4,'Jan 2020 Apport'!$3:$3,0),FALSE)</f>
        <v>65.744</v>
      </c>
      <c r="AL184" s="170">
        <f t="shared" si="30"/>
        <v>38218266.808699697</v>
      </c>
      <c r="AM184" s="170">
        <f>VLOOKUP(A184,Apport,MATCH($AM$4,'Jan 2020 Apport'!$3:$3,0),FALSE)</f>
        <v>956979.88</v>
      </c>
      <c r="AN184" s="170">
        <f>VLOOKUP(A184,Apport,MATCH($AN$4,'Jan 2020 Apport'!$3:$3,0),FALSE)</f>
        <v>146897.93</v>
      </c>
      <c r="AO184" s="170">
        <v>23586.510000000002</v>
      </c>
      <c r="AP184" s="170">
        <v>6282.81</v>
      </c>
      <c r="AQ184" s="170">
        <v>912.11</v>
      </c>
      <c r="AR184" s="170">
        <v>31617.31</v>
      </c>
    </row>
    <row r="185" spans="1:44">
      <c r="A185" s="2" t="s">
        <v>1277</v>
      </c>
      <c r="B185" s="2" t="s">
        <v>1278</v>
      </c>
      <c r="C185" s="2" t="s">
        <v>1411</v>
      </c>
      <c r="D185" s="171">
        <f t="shared" si="31"/>
        <v>0</v>
      </c>
      <c r="E185" s="67">
        <f>VLOOKUP(A185,Apport,MATCH($E$2,'Jan 2020 Apport'!$3:$3,0),FALSE)+VLOOKUP(A185,Apport,MATCH($E$3,'Jan 2020 Apport'!$3:$3,0),FALSE)+VLOOKUP(A185,Apport,MATCH($E$4,'Jan 2020 Apport'!$3:$3,0),FALSE)</f>
        <v>0</v>
      </c>
      <c r="F185" s="171">
        <f t="shared" si="32"/>
        <v>0</v>
      </c>
      <c r="G185" s="170">
        <f>VLOOKUP(A185,Apport,MATCH($G$3,'Jan 2020 Apport'!$3:$3,0),FALSE)+VLOOKUP(A185,Apport,MATCH($G$4,'Jan 2020 Apport'!$3:$3,0),FALSE)</f>
        <v>0</v>
      </c>
      <c r="H185" s="170">
        <f>VLOOKUP(A185,Apport,MATCH($H$4,'Jan 2020 Apport'!$3:$3,0),FALSE)</f>
        <v>0</v>
      </c>
      <c r="I185" s="170">
        <f t="shared" si="33"/>
        <v>0</v>
      </c>
      <c r="J185" s="170">
        <f>VLOOKUP(A185,Apport,MATCH($J$4,'Jan 2020 Apport'!$3:$3,0),FALSE)</f>
        <v>0</v>
      </c>
      <c r="K185" s="170">
        <f>VLOOKUP(A185,Apport,MATCH($K$4,'Jan 2020 Apport'!$3:$3,0),FALSE)</f>
        <v>0</v>
      </c>
      <c r="L185" s="170">
        <f t="shared" si="34"/>
        <v>0</v>
      </c>
      <c r="M185" s="170">
        <f>VLOOKUP(A185,Apport,MATCH($M$4,'Jan 2020 Apport'!$3:$3,0),FALSE)</f>
        <v>0</v>
      </c>
      <c r="N185" s="170">
        <f>VLOOKUP(A185,Apport,MATCH($N$4,'Jan 2020 Apport'!$3:$3,0),FALSE)</f>
        <v>0</v>
      </c>
      <c r="O185" s="170">
        <f>VLOOKUP(A185,Apport,MATCH($O$4,'Jan 2020 Apport'!$3:$3,0),FALSE)</f>
        <v>0</v>
      </c>
      <c r="P185" s="174">
        <f>VLOOKUP(A185,Apport,MATCH($P$4,'Jan 2020 Apport'!$3:$3,0),FALSE)</f>
        <v>0</v>
      </c>
      <c r="Q185" s="174">
        <f>VLOOKUP(A185,Apport,MATCH($Q$4,'Jan 2020 Apport'!$3:$3,0),FALSE)</f>
        <v>0</v>
      </c>
      <c r="R185">
        <f>VLOOKUP(A185,Apport,MATCH($R$4,'Jan 2020 Apport'!$3:$3,0),FALSE)</f>
        <v>0</v>
      </c>
      <c r="S185">
        <f>VLOOKUP(A185,Apport,MATCH($S$4,'Jan 2020 Apport'!$3:$3,0),FALSE)</f>
        <v>0</v>
      </c>
      <c r="T185">
        <f>VLOOKUP(A185,Apport,MATCH($T$4,'Jan 2020 Apport'!$3:$3,0),FALSE)</f>
        <v>0</v>
      </c>
      <c r="U185" s="185">
        <f>IFERROR(VLOOKUP(A185,Apport,MATCH($U$4,'Jan 2020 Apport'!$3:$3,0),FALSE)/R185,0)</f>
        <v>0</v>
      </c>
      <c r="V185" s="67">
        <f>IFERROR(((VLOOKUP(A185,Apport,MATCH($V$4,'Jan 2020 Apport'!$3:$3,0),FALSE)+VLOOKUP(A185,Apport,MATCH($V$3,'Jan 2020 Apport'!$3:$3,0),FALSE))/(S185+T185)),0)</f>
        <v>0</v>
      </c>
      <c r="W185" s="67">
        <f t="shared" si="26"/>
        <v>0</v>
      </c>
      <c r="X185">
        <f>IF(D185=0,0,VLOOKUP(A185,Apport,MATCH($X$4,'Jan 2020 Apport'!$3:$3,0),FALSE))</f>
        <v>0</v>
      </c>
      <c r="Y185">
        <f>IF(D185=0,0,VLOOKUP(A185,Apport,MATCH($Y$4,'Jan 2020 Apport'!$3:$3,0),FALSE))</f>
        <v>0</v>
      </c>
      <c r="Z185">
        <f>IF(D185=0,0,VLOOKUP(A185,Apport,MATCH($Z$4,'Jan 2020 Apport'!$3:$3,0),FALSE))</f>
        <v>0</v>
      </c>
      <c r="AA185" s="114">
        <f>(VLOOKUP(A185,Apport,MATCH($AA$4,'Jan 2020 Apport'!$3:$3,0),FALSE)+VLOOKUP(A185,Apport,MATCH($AA$3,'Jan 2020 Apport'!$3:$3,0),FALSE))*VLOOKUP(A185,Apport,MATCH($AA$2,'Jan 2020 Apport'!$3:$3,0),FALSE)</f>
        <v>0</v>
      </c>
      <c r="AB185" s="114">
        <f>VLOOKUP(A185,Apport,MATCH($AB$4,'Jan 2020 Apport'!$3:$3,0),FALSE)*VLOOKUP(A185,Apport,MATCH($AB$3,'Jan 2020 Apport'!$3:$3,0),FALSE)</f>
        <v>0</v>
      </c>
      <c r="AC185" s="114">
        <f>VLOOKUP(A185,Apport,MATCH($AC$4,'Jan 2020 Apport'!$3:$3,0),FALSE)</f>
        <v>0</v>
      </c>
      <c r="AD185" s="114">
        <f>VLOOKUP(A185,Apport,MATCH($AD$4,'Jan 2020 Apport'!$3:$3,0),FALSE)*VLOOKUP(A185,Apport,MATCH($AD$3,'Jan 2020 Apport'!$3:$3,0),FALSE)</f>
        <v>0</v>
      </c>
      <c r="AE185" s="114">
        <f>VLOOKUP(A185,Apport,MATCH($AE$4,'Jan 2020 Apport'!$3:$3,0),FALSE)</f>
        <v>0</v>
      </c>
      <c r="AF185" s="114">
        <f>VLOOKUP(A185,Apport,MATCH($AF$4,'Jan 2020 Apport'!$3:$3,0),FALSE)*VLOOKUP(A185,Apport,MATCH($AF$3,'Jan 2020 Apport'!$3:$3,0),FALSE)</f>
        <v>0</v>
      </c>
      <c r="AG185" s="114">
        <f t="shared" si="27"/>
        <v>0</v>
      </c>
      <c r="AH185" s="114">
        <f t="shared" si="28"/>
        <v>0</v>
      </c>
      <c r="AI185" s="114">
        <f t="shared" si="29"/>
        <v>0</v>
      </c>
      <c r="AJ185" s="3">
        <f>VLOOKUP(A185,Apport,MATCH($AJ$4,'Jan 2020 Apport'!$3:$3,0),FALSE)</f>
        <v>0</v>
      </c>
      <c r="AK185" s="3">
        <f>VLOOKUP(A185,Apport,MATCH($AK$4,'Jan 2020 Apport'!$3:$3,0),FALSE)</f>
        <v>0</v>
      </c>
      <c r="AL185" s="170">
        <f t="shared" si="30"/>
        <v>0</v>
      </c>
      <c r="AM185" s="170">
        <f>VLOOKUP(A185,Apport,MATCH($AM$4,'Jan 2020 Apport'!$3:$3,0),FALSE)</f>
        <v>0</v>
      </c>
      <c r="AN185" s="170">
        <f>VLOOKUP(A185,Apport,MATCH($AN$4,'Jan 2020 Apport'!$3:$3,0),FALSE)</f>
        <v>0</v>
      </c>
      <c r="AO185" s="170">
        <v>0</v>
      </c>
      <c r="AP185" s="170">
        <v>0</v>
      </c>
      <c r="AQ185" s="170">
        <v>0</v>
      </c>
      <c r="AR185" s="170">
        <v>0</v>
      </c>
    </row>
    <row r="186" spans="1:44">
      <c r="A186" s="2" t="s">
        <v>299</v>
      </c>
      <c r="B186" s="2" t="s">
        <v>300</v>
      </c>
      <c r="C186" s="2" t="s">
        <v>1411</v>
      </c>
      <c r="D186" s="171">
        <f t="shared" si="31"/>
        <v>1728078.18</v>
      </c>
      <c r="E186" s="67">
        <f>VLOOKUP(A186,Apport,MATCH($E$2,'Jan 2020 Apport'!$3:$3,0),FALSE)+VLOOKUP(A186,Apport,MATCH($E$3,'Jan 2020 Apport'!$3:$3,0),FALSE)+VLOOKUP(A186,Apport,MATCH($E$4,'Jan 2020 Apport'!$3:$3,0),FALSE)</f>
        <v>69459.839999999997</v>
      </c>
      <c r="F186" s="171">
        <f t="shared" si="32"/>
        <v>1658618.3399999999</v>
      </c>
      <c r="G186" s="170">
        <f>VLOOKUP(A186,Apport,MATCH($G$3,'Jan 2020 Apport'!$3:$3,0),FALSE)+VLOOKUP(A186,Apport,MATCH($G$4,'Jan 2020 Apport'!$3:$3,0),FALSE)</f>
        <v>85106.319999999992</v>
      </c>
      <c r="H186" s="170">
        <f>VLOOKUP(A186,Apport,MATCH($H$4,'Jan 2020 Apport'!$3:$3,0),FALSE)</f>
        <v>0</v>
      </c>
      <c r="I186" s="170">
        <f t="shared" si="33"/>
        <v>85106.319999999992</v>
      </c>
      <c r="J186" s="170">
        <f>VLOOKUP(A186,Apport,MATCH($J$4,'Jan 2020 Apport'!$3:$3,0),FALSE)</f>
        <v>121066.91906330487</v>
      </c>
      <c r="K186" s="170">
        <f>VLOOKUP(A186,Apport,MATCH($K$4,'Jan 2020 Apport'!$3:$3,0),FALSE)</f>
        <v>33814.86</v>
      </c>
      <c r="L186" s="170">
        <f t="shared" si="34"/>
        <v>154881.77906330489</v>
      </c>
      <c r="M186" s="170">
        <f>VLOOKUP(A186,Apport,MATCH($M$4,'Jan 2020 Apport'!$3:$3,0),FALSE)</f>
        <v>26707.31</v>
      </c>
      <c r="N186" s="170">
        <f>VLOOKUP(A186,Apport,MATCH($N$4,'Jan 2020 Apport'!$3:$3,0),FALSE)</f>
        <v>0</v>
      </c>
      <c r="O186" s="170">
        <f>VLOOKUP(A186,Apport,MATCH($O$4,'Jan 2020 Apport'!$3:$3,0),FALSE)</f>
        <v>1716.9</v>
      </c>
      <c r="P186" s="174">
        <f>VLOOKUP(A186,Apport,MATCH($P$4,'Jan 2020 Apport'!$3:$3,0),FALSE)</f>
        <v>0</v>
      </c>
      <c r="Q186" s="174">
        <f>VLOOKUP(A186,Apport,MATCH($Q$4,'Jan 2020 Apport'!$3:$3,0),FALSE)</f>
        <v>166271.67609999998</v>
      </c>
      <c r="R186">
        <f>VLOOKUP(A186,Apport,MATCH($R$4,'Jan 2020 Apport'!$3:$3,0),FALSE)</f>
        <v>0</v>
      </c>
      <c r="S186">
        <f>VLOOKUP(A186,Apport,MATCH($S$4,'Jan 2020 Apport'!$3:$3,0),FALSE)</f>
        <v>0</v>
      </c>
      <c r="T186">
        <f>VLOOKUP(A186,Apport,MATCH($T$4,'Jan 2020 Apport'!$3:$3,0),FALSE)</f>
        <v>8</v>
      </c>
      <c r="U186" s="185">
        <f>IFERROR(VLOOKUP(A186,Apport,MATCH($U$4,'Jan 2020 Apport'!$3:$3,0),FALSE)/R186,0)</f>
        <v>0</v>
      </c>
      <c r="V186" s="67">
        <f>IFERROR(((VLOOKUP(A186,Apport,MATCH($V$4,'Jan 2020 Apport'!$3:$3,0),FALSE)+VLOOKUP(A186,Apport,MATCH($V$3,'Jan 2020 Apport'!$3:$3,0),FALSE))/(S186+T186)),0)</f>
        <v>8682.48</v>
      </c>
      <c r="W186" s="67">
        <f t="shared" si="26"/>
        <v>8097.2779781130794</v>
      </c>
      <c r="X186">
        <f>IF(D186=0,0,VLOOKUP(A186,Apport,MATCH($X$4,'Jan 2020 Apport'!$3:$3,0),FALSE))</f>
        <v>4.8578999999999997E-2</v>
      </c>
      <c r="Y186">
        <f>IF(D186=0,0,VLOOKUP(A186,Apport,MATCH($Y$4,'Jan 2020 Apport'!$3:$3,0),FALSE))</f>
        <v>4.0270000000000002E-3</v>
      </c>
      <c r="Z186">
        <f>IF(D186=0,0,VLOOKUP(A186,Apport,MATCH($Z$4,'Jan 2020 Apport'!$3:$3,0),FALSE))</f>
        <v>1.7100000000000001E-2</v>
      </c>
      <c r="AA186" s="114">
        <f>(VLOOKUP(A186,Apport,MATCH($AA$4,'Jan 2020 Apport'!$3:$3,0),FALSE)+VLOOKUP(A186,Apport,MATCH($AA$3,'Jan 2020 Apport'!$3:$3,0),FALSE))*VLOOKUP(A186,Apport,MATCH($AA$2,'Jan 2020 Apport'!$3:$3,0),FALSE)</f>
        <v>65216.05</v>
      </c>
      <c r="AB186" s="114">
        <f>VLOOKUP(A186,Apport,MATCH($AB$4,'Jan 2020 Apport'!$3:$3,0),FALSE)*VLOOKUP(A186,Apport,MATCH($AB$3,'Jan 2020 Apport'!$3:$3,0),FALSE)</f>
        <v>66520</v>
      </c>
      <c r="AC186" s="114">
        <f>VLOOKUP(A186,Apport,MATCH($AC$4,'Jan 2020 Apport'!$3:$3,0),FALSE)</f>
        <v>96805</v>
      </c>
      <c r="AD186" s="114">
        <f>VLOOKUP(A186,Apport,MATCH($AD$4,'Jan 2020 Apport'!$3:$3,0),FALSE)*VLOOKUP(A186,Apport,MATCH($AD$3,'Jan 2020 Apport'!$3:$3,0),FALSE)</f>
        <v>98741</v>
      </c>
      <c r="AE186" s="114">
        <f>VLOOKUP(A186,Apport,MATCH($AE$4,'Jan 2020 Apport'!$3:$3,0),FALSE)</f>
        <v>46784.33</v>
      </c>
      <c r="AF186" s="114">
        <f>VLOOKUP(A186,Apport,MATCH($AF$4,'Jan 2020 Apport'!$3:$3,0),FALSE)*VLOOKUP(A186,Apport,MATCH($AF$3,'Jan 2020 Apport'!$3:$3,0),FALSE)</f>
        <v>47720</v>
      </c>
      <c r="AG186" s="114">
        <f t="shared" si="27"/>
        <v>96970.214719999989</v>
      </c>
      <c r="AH186" s="114">
        <f t="shared" si="28"/>
        <v>136855.76759999999</v>
      </c>
      <c r="AI186" s="114">
        <f t="shared" si="29"/>
        <v>79803.727550000011</v>
      </c>
      <c r="AJ186" s="3">
        <f>VLOOKUP(A186,Apport,MATCH($AJ$4,'Jan 2020 Apport'!$3:$3,0),FALSE)</f>
        <v>179895.58</v>
      </c>
      <c r="AK186" s="3">
        <f>VLOOKUP(A186,Apport,MATCH($AK$4,'Jan 2020 Apport'!$3:$3,0),FALSE)</f>
        <v>1.766</v>
      </c>
      <c r="AL186" s="170">
        <f t="shared" si="30"/>
        <v>1974598.5390633047</v>
      </c>
      <c r="AM186" s="170">
        <f>VLOOKUP(A186,Apport,MATCH($AM$4,'Jan 2020 Apport'!$3:$3,0),FALSE)</f>
        <v>11922.91</v>
      </c>
      <c r="AN186" s="170">
        <f>VLOOKUP(A186,Apport,MATCH($AN$4,'Jan 2020 Apport'!$3:$3,0),FALSE)</f>
        <v>10361.82</v>
      </c>
      <c r="AO186" s="170">
        <v>368.67</v>
      </c>
      <c r="AP186" s="170">
        <v>0</v>
      </c>
      <c r="AQ186" s="170">
        <v>19.11</v>
      </c>
      <c r="AR186" s="170">
        <v>649.35</v>
      </c>
    </row>
    <row r="187" spans="1:44">
      <c r="A187" s="2" t="s">
        <v>301</v>
      </c>
      <c r="B187" s="2" t="s">
        <v>302</v>
      </c>
      <c r="C187" s="2" t="s">
        <v>1411</v>
      </c>
      <c r="D187" s="171">
        <f t="shared" si="31"/>
        <v>5385559.7999999998</v>
      </c>
      <c r="E187" s="67">
        <f>VLOOKUP(A187,Apport,MATCH($E$2,'Jan 2020 Apport'!$3:$3,0),FALSE)+VLOOKUP(A187,Apport,MATCH($E$3,'Jan 2020 Apport'!$3:$3,0),FALSE)+VLOOKUP(A187,Apport,MATCH($E$4,'Jan 2020 Apport'!$3:$3,0),FALSE)</f>
        <v>329459.65999999997</v>
      </c>
      <c r="F187" s="171">
        <f t="shared" si="32"/>
        <v>5056100.1399999997</v>
      </c>
      <c r="G187" s="170">
        <f>VLOOKUP(A187,Apport,MATCH($G$3,'Jan 2020 Apport'!$3:$3,0),FALSE)+VLOOKUP(A187,Apport,MATCH($G$4,'Jan 2020 Apport'!$3:$3,0),FALSE)</f>
        <v>561211.51</v>
      </c>
      <c r="H187" s="170">
        <f>VLOOKUP(A187,Apport,MATCH($H$4,'Jan 2020 Apport'!$3:$3,0),FALSE)</f>
        <v>9644.84</v>
      </c>
      <c r="I187" s="170">
        <f t="shared" si="33"/>
        <v>570856.35</v>
      </c>
      <c r="J187" s="170">
        <f>VLOOKUP(A187,Apport,MATCH($J$4,'Jan 2020 Apport'!$3:$3,0),FALSE)</f>
        <v>794353.94413911982</v>
      </c>
      <c r="K187" s="170">
        <f>VLOOKUP(A187,Apport,MATCH($K$4,'Jan 2020 Apport'!$3:$3,0),FALSE)</f>
        <v>117684.53</v>
      </c>
      <c r="L187" s="170">
        <f t="shared" si="34"/>
        <v>912038.47413911985</v>
      </c>
      <c r="M187" s="170">
        <f>VLOOKUP(A187,Apport,MATCH($M$4,'Jan 2020 Apport'!$3:$3,0),FALSE)</f>
        <v>126287.38</v>
      </c>
      <c r="N187" s="170">
        <f>VLOOKUP(A187,Apport,MATCH($N$4,'Jan 2020 Apport'!$3:$3,0),FALSE)</f>
        <v>4578.41</v>
      </c>
      <c r="O187" s="170">
        <f>VLOOKUP(A187,Apport,MATCH($O$4,'Jan 2020 Apport'!$3:$3,0),FALSE)</f>
        <v>0</v>
      </c>
      <c r="P187" s="174">
        <f>VLOOKUP(A187,Apport,MATCH($P$4,'Jan 2020 Apport'!$3:$3,0),FALSE)</f>
        <v>82834.66</v>
      </c>
      <c r="Q187" s="174">
        <f>VLOOKUP(A187,Apport,MATCH($Q$4,'Jan 2020 Apport'!$3:$3,0),FALSE)</f>
        <v>958632.84225840005</v>
      </c>
      <c r="R187">
        <f>VLOOKUP(A187,Apport,MATCH($R$4,'Jan 2020 Apport'!$3:$3,0),FALSE)</f>
        <v>0</v>
      </c>
      <c r="S187">
        <f>VLOOKUP(A187,Apport,MATCH($S$4,'Jan 2020 Apport'!$3:$3,0),FALSE)</f>
        <v>7</v>
      </c>
      <c r="T187">
        <f>VLOOKUP(A187,Apport,MATCH($T$4,'Jan 2020 Apport'!$3:$3,0),FALSE)</f>
        <v>31</v>
      </c>
      <c r="U187" s="185">
        <f>IFERROR(VLOOKUP(A187,Apport,MATCH($U$4,'Jan 2020 Apport'!$3:$3,0),FALSE)/R187,0)</f>
        <v>0</v>
      </c>
      <c r="V187" s="67">
        <f>IFERROR(((VLOOKUP(A187,Apport,MATCH($V$4,'Jan 2020 Apport'!$3:$3,0),FALSE)+VLOOKUP(A187,Apport,MATCH($V$3,'Jan 2020 Apport'!$3:$3,0),FALSE))/(S187+T187)),0)</f>
        <v>8669.991052631578</v>
      </c>
      <c r="W187" s="67">
        <f t="shared" si="26"/>
        <v>8097.2779781130794</v>
      </c>
      <c r="X187">
        <f>IF(D187=0,0,VLOOKUP(A187,Apport,MATCH($X$4,'Jan 2020 Apport'!$3:$3,0),FALSE))</f>
        <v>4.8578999999999997E-2</v>
      </c>
      <c r="Y187">
        <f>IF(D187=0,0,VLOOKUP(A187,Apport,MATCH($Y$4,'Jan 2020 Apport'!$3:$3,0),FALSE))</f>
        <v>4.0270000000000002E-3</v>
      </c>
      <c r="Z187">
        <f>IF(D187=0,0,VLOOKUP(A187,Apport,MATCH($Z$4,'Jan 2020 Apport'!$3:$3,0),FALSE))</f>
        <v>1.7100000000000001E-2</v>
      </c>
      <c r="AA187" s="114">
        <f>(VLOOKUP(A187,Apport,MATCH($AA$4,'Jan 2020 Apport'!$3:$3,0),FALSE)+VLOOKUP(A187,Apport,MATCH($AA$3,'Jan 2020 Apport'!$3:$3,0),FALSE))*VLOOKUP(A187,Apport,MATCH($AA$2,'Jan 2020 Apport'!$3:$3,0),FALSE)</f>
        <v>65216.05</v>
      </c>
      <c r="AB187" s="114">
        <f>VLOOKUP(A187,Apport,MATCH($AB$4,'Jan 2020 Apport'!$3:$3,0),FALSE)*VLOOKUP(A187,Apport,MATCH($AB$3,'Jan 2020 Apport'!$3:$3,0),FALSE)</f>
        <v>66520</v>
      </c>
      <c r="AC187" s="114">
        <f>VLOOKUP(A187,Apport,MATCH($AC$4,'Jan 2020 Apport'!$3:$3,0),FALSE)</f>
        <v>96805</v>
      </c>
      <c r="AD187" s="114">
        <f>VLOOKUP(A187,Apport,MATCH($AD$4,'Jan 2020 Apport'!$3:$3,0),FALSE)*VLOOKUP(A187,Apport,MATCH($AD$3,'Jan 2020 Apport'!$3:$3,0),FALSE)</f>
        <v>98741</v>
      </c>
      <c r="AE187" s="114">
        <f>VLOOKUP(A187,Apport,MATCH($AE$4,'Jan 2020 Apport'!$3:$3,0),FALSE)</f>
        <v>46784.33</v>
      </c>
      <c r="AF187" s="114">
        <f>VLOOKUP(A187,Apport,MATCH($AF$4,'Jan 2020 Apport'!$3:$3,0),FALSE)*VLOOKUP(A187,Apport,MATCH($AF$3,'Jan 2020 Apport'!$3:$3,0),FALSE)</f>
        <v>47720</v>
      </c>
      <c r="AG187" s="114">
        <f t="shared" si="27"/>
        <v>96970.214719999989</v>
      </c>
      <c r="AH187" s="114">
        <f t="shared" si="28"/>
        <v>136855.76759999999</v>
      </c>
      <c r="AI187" s="114">
        <f t="shared" si="29"/>
        <v>79803.727550000011</v>
      </c>
      <c r="AJ187" s="3">
        <f>VLOOKUP(A187,Apport,MATCH($AJ$4,'Jan 2020 Apport'!$3:$3,0),FALSE)</f>
        <v>770145.91</v>
      </c>
      <c r="AK187" s="3">
        <f>VLOOKUP(A187,Apport,MATCH($AK$4,'Jan 2020 Apport'!$3:$3,0),FALSE)</f>
        <v>11.414</v>
      </c>
      <c r="AL187" s="170">
        <f t="shared" si="30"/>
        <v>6881635.8841391196</v>
      </c>
      <c r="AM187" s="170">
        <f>VLOOKUP(A187,Apport,MATCH($AM$4,'Jan 2020 Apport'!$3:$3,0),FALSE)</f>
        <v>0</v>
      </c>
      <c r="AN187" s="170">
        <f>VLOOKUP(A187,Apport,MATCH($AN$4,'Jan 2020 Apport'!$3:$3,0),FALSE)</f>
        <v>29385.95</v>
      </c>
      <c r="AO187" s="170">
        <v>1205.22</v>
      </c>
      <c r="AP187" s="170">
        <v>130.16999999999999</v>
      </c>
      <c r="AQ187" s="170">
        <v>0</v>
      </c>
      <c r="AR187" s="170">
        <v>4839.62</v>
      </c>
    </row>
    <row r="188" spans="1:44">
      <c r="A188" s="2" t="s">
        <v>303</v>
      </c>
      <c r="B188" s="2" t="s">
        <v>304</v>
      </c>
      <c r="C188" s="2" t="s">
        <v>1411</v>
      </c>
      <c r="D188" s="171">
        <f t="shared" si="31"/>
        <v>2011690.99</v>
      </c>
      <c r="E188" s="67">
        <f>VLOOKUP(A188,Apport,MATCH($E$2,'Jan 2020 Apport'!$3:$3,0),FALSE)+VLOOKUP(A188,Apport,MATCH($E$3,'Jan 2020 Apport'!$3:$3,0),FALSE)+VLOOKUP(A188,Apport,MATCH($E$4,'Jan 2020 Apport'!$3:$3,0),FALSE)</f>
        <v>17595.72</v>
      </c>
      <c r="F188" s="171">
        <f t="shared" si="32"/>
        <v>1994095.27</v>
      </c>
      <c r="G188" s="170">
        <f>VLOOKUP(A188,Apport,MATCH($G$3,'Jan 2020 Apport'!$3:$3,0),FALSE)+VLOOKUP(A188,Apport,MATCH($G$4,'Jan 2020 Apport'!$3:$3,0),FALSE)</f>
        <v>71666.62</v>
      </c>
      <c r="H188" s="170">
        <f>VLOOKUP(A188,Apport,MATCH($H$4,'Jan 2020 Apport'!$3:$3,0),FALSE)</f>
        <v>0</v>
      </c>
      <c r="I188" s="170">
        <f t="shared" si="33"/>
        <v>71666.62</v>
      </c>
      <c r="J188" s="170">
        <f>VLOOKUP(A188,Apport,MATCH($J$4,'Jan 2020 Apport'!$3:$3,0),FALSE)</f>
        <v>178269.02707406587</v>
      </c>
      <c r="K188" s="170">
        <f>VLOOKUP(A188,Apport,MATCH($K$4,'Jan 2020 Apport'!$3:$3,0),FALSE)</f>
        <v>47911.79</v>
      </c>
      <c r="L188" s="170">
        <f t="shared" si="34"/>
        <v>226180.81707406588</v>
      </c>
      <c r="M188" s="170">
        <f>VLOOKUP(A188,Apport,MATCH($M$4,'Jan 2020 Apport'!$3:$3,0),FALSE)</f>
        <v>19739.34</v>
      </c>
      <c r="N188" s="170">
        <f>VLOOKUP(A188,Apport,MATCH($N$4,'Jan 2020 Apport'!$3:$3,0),FALSE)</f>
        <v>0</v>
      </c>
      <c r="O188" s="170">
        <f>VLOOKUP(A188,Apport,MATCH($O$4,'Jan 2020 Apport'!$3:$3,0),FALSE)</f>
        <v>2664.81</v>
      </c>
      <c r="P188" s="174">
        <f>VLOOKUP(A188,Apport,MATCH($P$4,'Jan 2020 Apport'!$3:$3,0),FALSE)</f>
        <v>7420.6399999999994</v>
      </c>
      <c r="Q188" s="174">
        <f>VLOOKUP(A188,Apport,MATCH($Q$4,'Jan 2020 Apport'!$3:$3,0),FALSE)</f>
        <v>164867.45367240001</v>
      </c>
      <c r="R188">
        <f>VLOOKUP(A188,Apport,MATCH($R$4,'Jan 2020 Apport'!$3:$3,0),FALSE)</f>
        <v>0</v>
      </c>
      <c r="S188">
        <f>VLOOKUP(A188,Apport,MATCH($S$4,'Jan 2020 Apport'!$3:$3,0),FALSE)</f>
        <v>0</v>
      </c>
      <c r="T188">
        <f>VLOOKUP(A188,Apport,MATCH($T$4,'Jan 2020 Apport'!$3:$3,0),FALSE)</f>
        <v>2</v>
      </c>
      <c r="U188" s="185">
        <f>IFERROR(VLOOKUP(A188,Apport,MATCH($U$4,'Jan 2020 Apport'!$3:$3,0),FALSE)/R188,0)</f>
        <v>0</v>
      </c>
      <c r="V188" s="67">
        <f>IFERROR(((VLOOKUP(A188,Apport,MATCH($V$4,'Jan 2020 Apport'!$3:$3,0),FALSE)+VLOOKUP(A188,Apport,MATCH($V$3,'Jan 2020 Apport'!$3:$3,0),FALSE))/(S188+T188)),0)</f>
        <v>8797.86</v>
      </c>
      <c r="W188" s="67">
        <f t="shared" si="26"/>
        <v>8098.0890195192751</v>
      </c>
      <c r="X188">
        <f>IF(D188=0,0,VLOOKUP(A188,Apport,MATCH($X$4,'Jan 2020 Apport'!$3:$3,0),FALSE))</f>
        <v>4.8578999999999997E-2</v>
      </c>
      <c r="Y188">
        <f>IF(D188=0,0,VLOOKUP(A188,Apport,MATCH($Y$4,'Jan 2020 Apport'!$3:$3,0),FALSE))</f>
        <v>4.0270000000000002E-3</v>
      </c>
      <c r="Z188">
        <f>IF(D188=0,0,VLOOKUP(A188,Apport,MATCH($Z$4,'Jan 2020 Apport'!$3:$3,0),FALSE))</f>
        <v>1.7100000000000001E-2</v>
      </c>
      <c r="AA188" s="114">
        <f>(VLOOKUP(A188,Apport,MATCH($AA$4,'Jan 2020 Apport'!$3:$3,0),FALSE)+VLOOKUP(A188,Apport,MATCH($AA$3,'Jan 2020 Apport'!$3:$3,0),FALSE))*VLOOKUP(A188,Apport,MATCH($AA$2,'Jan 2020 Apport'!$3:$3,0),FALSE)</f>
        <v>67824.69200000001</v>
      </c>
      <c r="AB188" s="114">
        <f>VLOOKUP(A188,Apport,MATCH($AB$4,'Jan 2020 Apport'!$3:$3,0),FALSE)*VLOOKUP(A188,Apport,MATCH($AB$3,'Jan 2020 Apport'!$3:$3,0),FALSE)</f>
        <v>66520</v>
      </c>
      <c r="AC188" s="114">
        <f>VLOOKUP(A188,Apport,MATCH($AC$4,'Jan 2020 Apport'!$3:$3,0),FALSE)</f>
        <v>96805</v>
      </c>
      <c r="AD188" s="114">
        <f>VLOOKUP(A188,Apport,MATCH($AD$4,'Jan 2020 Apport'!$3:$3,0),FALSE)*VLOOKUP(A188,Apport,MATCH($AD$3,'Jan 2020 Apport'!$3:$3,0),FALSE)</f>
        <v>98741</v>
      </c>
      <c r="AE188" s="114">
        <f>VLOOKUP(A188,Apport,MATCH($AE$4,'Jan 2020 Apport'!$3:$3,0),FALSE)</f>
        <v>46784.33</v>
      </c>
      <c r="AF188" s="114">
        <f>VLOOKUP(A188,Apport,MATCH($AF$4,'Jan 2020 Apport'!$3:$3,0),FALSE)*VLOOKUP(A188,Apport,MATCH($AF$3,'Jan 2020 Apport'!$3:$3,0),FALSE)</f>
        <v>47720</v>
      </c>
      <c r="AG188" s="114">
        <f t="shared" si="27"/>
        <v>96986.910028800005</v>
      </c>
      <c r="AH188" s="114">
        <f t="shared" si="28"/>
        <v>136855.76759999999</v>
      </c>
      <c r="AI188" s="114">
        <f t="shared" si="29"/>
        <v>79803.727550000011</v>
      </c>
      <c r="AJ188" s="3">
        <f>VLOOKUP(A188,Apport,MATCH($AJ$4,'Jan 2020 Apport'!$3:$3,0),FALSE)</f>
        <v>225265.01</v>
      </c>
      <c r="AK188" s="3">
        <f>VLOOKUP(A188,Apport,MATCH($AK$4,'Jan 2020 Apport'!$3:$3,0),FALSE)</f>
        <v>2.1739999999999999</v>
      </c>
      <c r="AL188" s="170">
        <f t="shared" si="30"/>
        <v>2284030.7870740662</v>
      </c>
      <c r="AM188" s="170">
        <f>VLOOKUP(A188,Apport,MATCH($AM$4,'Jan 2020 Apport'!$3:$3,0),FALSE)</f>
        <v>0</v>
      </c>
      <c r="AN188" s="170">
        <f>VLOOKUP(A188,Apport,MATCH($AN$4,'Jan 2020 Apport'!$3:$3,0),FALSE)</f>
        <v>12588.28</v>
      </c>
      <c r="AO188" s="170">
        <v>189.35</v>
      </c>
      <c r="AP188" s="170">
        <v>0</v>
      </c>
      <c r="AQ188" s="170">
        <v>24.62</v>
      </c>
      <c r="AR188" s="170">
        <v>660.05</v>
      </c>
    </row>
    <row r="189" spans="1:44">
      <c r="A189" s="2" t="s">
        <v>305</v>
      </c>
      <c r="B189" s="2" t="s">
        <v>306</v>
      </c>
      <c r="C189" s="2" t="s">
        <v>1411</v>
      </c>
      <c r="D189" s="171">
        <f t="shared" si="31"/>
        <v>1922290.53</v>
      </c>
      <c r="E189" s="67">
        <f>VLOOKUP(A189,Apport,MATCH($E$2,'Jan 2020 Apport'!$3:$3,0),FALSE)+VLOOKUP(A189,Apport,MATCH($E$3,'Jan 2020 Apport'!$3:$3,0),FALSE)+VLOOKUP(A189,Apport,MATCH($E$4,'Jan 2020 Apport'!$3:$3,0),FALSE)</f>
        <v>57112.539999999994</v>
      </c>
      <c r="F189" s="171">
        <f t="shared" si="32"/>
        <v>1865177.99</v>
      </c>
      <c r="G189" s="170">
        <f>VLOOKUP(A189,Apport,MATCH($G$3,'Jan 2020 Apport'!$3:$3,0),FALSE)+VLOOKUP(A189,Apport,MATCH($G$4,'Jan 2020 Apport'!$3:$3,0),FALSE)</f>
        <v>83606</v>
      </c>
      <c r="H189" s="170">
        <f>VLOOKUP(A189,Apport,MATCH($H$4,'Jan 2020 Apport'!$3:$3,0),FALSE)</f>
        <v>9563.99</v>
      </c>
      <c r="I189" s="170">
        <f t="shared" si="33"/>
        <v>93169.99</v>
      </c>
      <c r="J189" s="170">
        <f>VLOOKUP(A189,Apport,MATCH($J$4,'Jan 2020 Apport'!$3:$3,0),FALSE)</f>
        <v>528182.63092785247</v>
      </c>
      <c r="K189" s="170">
        <f>VLOOKUP(A189,Apport,MATCH($K$4,'Jan 2020 Apport'!$3:$3,0),FALSE)</f>
        <v>124307.23</v>
      </c>
      <c r="L189" s="170">
        <f t="shared" si="34"/>
        <v>652489.86092785245</v>
      </c>
      <c r="M189" s="170">
        <f>VLOOKUP(A189,Apport,MATCH($M$4,'Jan 2020 Apport'!$3:$3,0),FALSE)</f>
        <v>18653.68</v>
      </c>
      <c r="N189" s="170">
        <f>VLOOKUP(A189,Apport,MATCH($N$4,'Jan 2020 Apport'!$3:$3,0),FALSE)</f>
        <v>0</v>
      </c>
      <c r="O189" s="170">
        <f>VLOOKUP(A189,Apport,MATCH($O$4,'Jan 2020 Apport'!$3:$3,0),FALSE)</f>
        <v>2171.33</v>
      </c>
      <c r="P189" s="174">
        <f>VLOOKUP(A189,Apport,MATCH($P$4,'Jan 2020 Apport'!$3:$3,0),FALSE)</f>
        <v>0</v>
      </c>
      <c r="Q189" s="174">
        <f>VLOOKUP(A189,Apport,MATCH($Q$4,'Jan 2020 Apport'!$3:$3,0),FALSE)</f>
        <v>229542.37236400001</v>
      </c>
      <c r="R189">
        <f>VLOOKUP(A189,Apport,MATCH($R$4,'Jan 2020 Apport'!$3:$3,0),FALSE)</f>
        <v>0</v>
      </c>
      <c r="S189">
        <f>VLOOKUP(A189,Apport,MATCH($S$4,'Jan 2020 Apport'!$3:$3,0),FALSE)</f>
        <v>2.92</v>
      </c>
      <c r="T189">
        <f>VLOOKUP(A189,Apport,MATCH($T$4,'Jan 2020 Apport'!$3:$3,0),FALSE)</f>
        <v>3.55</v>
      </c>
      <c r="U189" s="185">
        <f>IFERROR(VLOOKUP(A189,Apport,MATCH($U$4,'Jan 2020 Apport'!$3:$3,0),FALSE)/R189,0)</f>
        <v>0</v>
      </c>
      <c r="V189" s="67">
        <f>IFERROR(((VLOOKUP(A189,Apport,MATCH($V$4,'Jan 2020 Apport'!$3:$3,0),FALSE)+VLOOKUP(A189,Apport,MATCH($V$3,'Jan 2020 Apport'!$3:$3,0),FALSE))/(S189+T189)),0)</f>
        <v>8827.2859350850067</v>
      </c>
      <c r="W189" s="67">
        <f t="shared" si="26"/>
        <v>8098.0890195192751</v>
      </c>
      <c r="X189">
        <f>IF(D189=0,0,VLOOKUP(A189,Apport,MATCH($X$4,'Jan 2020 Apport'!$3:$3,0),FALSE))</f>
        <v>4.8578999999999997E-2</v>
      </c>
      <c r="Y189">
        <f>IF(D189=0,0,VLOOKUP(A189,Apport,MATCH($Y$4,'Jan 2020 Apport'!$3:$3,0),FALSE))</f>
        <v>4.0270000000000002E-3</v>
      </c>
      <c r="Z189">
        <f>IF(D189=0,0,VLOOKUP(A189,Apport,MATCH($Z$4,'Jan 2020 Apport'!$3:$3,0),FALSE))</f>
        <v>1.7100000000000001E-2</v>
      </c>
      <c r="AA189" s="114">
        <f>(VLOOKUP(A189,Apport,MATCH($AA$4,'Jan 2020 Apport'!$3:$3,0),FALSE)+VLOOKUP(A189,Apport,MATCH($AA$3,'Jan 2020 Apport'!$3:$3,0),FALSE))*VLOOKUP(A189,Apport,MATCH($AA$2,'Jan 2020 Apport'!$3:$3,0),FALSE)</f>
        <v>67824.69200000001</v>
      </c>
      <c r="AB189" s="114">
        <f>VLOOKUP(A189,Apport,MATCH($AB$4,'Jan 2020 Apport'!$3:$3,0),FALSE)*VLOOKUP(A189,Apport,MATCH($AB$3,'Jan 2020 Apport'!$3:$3,0),FALSE)</f>
        <v>66520</v>
      </c>
      <c r="AC189" s="114">
        <f>VLOOKUP(A189,Apport,MATCH($AC$4,'Jan 2020 Apport'!$3:$3,0),FALSE)</f>
        <v>96805</v>
      </c>
      <c r="AD189" s="114">
        <f>VLOOKUP(A189,Apport,MATCH($AD$4,'Jan 2020 Apport'!$3:$3,0),FALSE)*VLOOKUP(A189,Apport,MATCH($AD$3,'Jan 2020 Apport'!$3:$3,0),FALSE)</f>
        <v>98741</v>
      </c>
      <c r="AE189" s="114">
        <f>VLOOKUP(A189,Apport,MATCH($AE$4,'Jan 2020 Apport'!$3:$3,0),FALSE)</f>
        <v>46784.33</v>
      </c>
      <c r="AF189" s="114">
        <f>VLOOKUP(A189,Apport,MATCH($AF$4,'Jan 2020 Apport'!$3:$3,0),FALSE)*VLOOKUP(A189,Apport,MATCH($AF$3,'Jan 2020 Apport'!$3:$3,0),FALSE)</f>
        <v>47720</v>
      </c>
      <c r="AG189" s="114">
        <f t="shared" si="27"/>
        <v>96986.910028800005</v>
      </c>
      <c r="AH189" s="114">
        <f t="shared" si="28"/>
        <v>136855.76759999999</v>
      </c>
      <c r="AI189" s="114">
        <f t="shared" si="29"/>
        <v>79803.727550000011</v>
      </c>
      <c r="AJ189" s="3">
        <f>VLOOKUP(A189,Apport,MATCH($AJ$4,'Jan 2020 Apport'!$3:$3,0),FALSE)</f>
        <v>204508.22</v>
      </c>
      <c r="AK189" s="3">
        <f>VLOOKUP(A189,Apport,MATCH($AK$4,'Jan 2020 Apport'!$3:$3,0),FALSE)</f>
        <v>0.95099999999999996</v>
      </c>
      <c r="AL189" s="170">
        <f t="shared" si="30"/>
        <v>2564468.1609278531</v>
      </c>
      <c r="AM189" s="170">
        <f>VLOOKUP(A189,Apport,MATCH($AM$4,'Jan 2020 Apport'!$3:$3,0),FALSE)</f>
        <v>0</v>
      </c>
      <c r="AN189" s="170">
        <f>VLOOKUP(A189,Apport,MATCH($AN$4,'Jan 2020 Apport'!$3:$3,0),FALSE)</f>
        <v>11717.32</v>
      </c>
      <c r="AO189" s="170">
        <v>178.93</v>
      </c>
      <c r="AP189" s="170">
        <v>0</v>
      </c>
      <c r="AQ189" s="170">
        <v>24.62</v>
      </c>
      <c r="AR189" s="170">
        <v>681.07</v>
      </c>
    </row>
    <row r="190" spans="1:44">
      <c r="A190" s="2" t="s">
        <v>307</v>
      </c>
      <c r="B190" s="2" t="s">
        <v>308</v>
      </c>
      <c r="C190" s="2" t="s">
        <v>1411</v>
      </c>
      <c r="D190" s="171">
        <f t="shared" si="31"/>
        <v>2943289.47</v>
      </c>
      <c r="E190" s="67">
        <f>VLOOKUP(A190,Apport,MATCH($E$2,'Jan 2020 Apport'!$3:$3,0),FALSE)+VLOOKUP(A190,Apport,MATCH($E$3,'Jan 2020 Apport'!$3:$3,0),FALSE)+VLOOKUP(A190,Apport,MATCH($E$4,'Jan 2020 Apport'!$3:$3,0),FALSE)</f>
        <v>129167.89</v>
      </c>
      <c r="F190" s="171">
        <f t="shared" si="32"/>
        <v>2814121.58</v>
      </c>
      <c r="G190" s="170">
        <f>VLOOKUP(A190,Apport,MATCH($G$3,'Jan 2020 Apport'!$3:$3,0),FALSE)+VLOOKUP(A190,Apport,MATCH($G$4,'Jan 2020 Apport'!$3:$3,0),FALSE)</f>
        <v>266423.40999999997</v>
      </c>
      <c r="H190" s="170">
        <f>VLOOKUP(A190,Apport,MATCH($H$4,'Jan 2020 Apport'!$3:$3,0),FALSE)</f>
        <v>0</v>
      </c>
      <c r="I190" s="170">
        <f t="shared" si="33"/>
        <v>266423.40999999997</v>
      </c>
      <c r="J190" s="170">
        <f>VLOOKUP(A190,Apport,MATCH($J$4,'Jan 2020 Apport'!$3:$3,0),FALSE)</f>
        <v>333300.35168015468</v>
      </c>
      <c r="K190" s="170">
        <f>VLOOKUP(A190,Apport,MATCH($K$4,'Jan 2020 Apport'!$3:$3,0),FALSE)</f>
        <v>51462.38</v>
      </c>
      <c r="L190" s="170">
        <f t="shared" si="34"/>
        <v>384762.73168015468</v>
      </c>
      <c r="M190" s="170">
        <f>VLOOKUP(A190,Apport,MATCH($M$4,'Jan 2020 Apport'!$3:$3,0),FALSE)</f>
        <v>88345.48</v>
      </c>
      <c r="N190" s="170">
        <f>VLOOKUP(A190,Apport,MATCH($N$4,'Jan 2020 Apport'!$3:$3,0),FALSE)</f>
        <v>0</v>
      </c>
      <c r="O190" s="170">
        <f>VLOOKUP(A190,Apport,MATCH($O$4,'Jan 2020 Apport'!$3:$3,0),FALSE)</f>
        <v>6947.36</v>
      </c>
      <c r="P190" s="174">
        <f>VLOOKUP(A190,Apport,MATCH($P$4,'Jan 2020 Apport'!$3:$3,0),FALSE)</f>
        <v>11490.630000000001</v>
      </c>
      <c r="Q190" s="174">
        <f>VLOOKUP(A190,Apport,MATCH($Q$4,'Jan 2020 Apport'!$3:$3,0),FALSE)</f>
        <v>383739.89533770003</v>
      </c>
      <c r="R190">
        <f>VLOOKUP(A190,Apport,MATCH($R$4,'Jan 2020 Apport'!$3:$3,0),FALSE)</f>
        <v>0</v>
      </c>
      <c r="S190">
        <f>VLOOKUP(A190,Apport,MATCH($S$4,'Jan 2020 Apport'!$3:$3,0),FALSE)</f>
        <v>0</v>
      </c>
      <c r="T190">
        <f>VLOOKUP(A190,Apport,MATCH($T$4,'Jan 2020 Apport'!$3:$3,0),FALSE)</f>
        <v>14</v>
      </c>
      <c r="U190" s="185">
        <f>IFERROR(VLOOKUP(A190,Apport,MATCH($U$4,'Jan 2020 Apport'!$3:$3,0),FALSE)/R190,0)</f>
        <v>0</v>
      </c>
      <c r="V190" s="67">
        <f>IFERROR(((VLOOKUP(A190,Apport,MATCH($V$4,'Jan 2020 Apport'!$3:$3,0),FALSE)+VLOOKUP(A190,Apport,MATCH($V$3,'Jan 2020 Apport'!$3:$3,0),FALSE))/(S190+T190)),0)</f>
        <v>9226.2778571428571</v>
      </c>
      <c r="W190" s="67">
        <f t="shared" si="26"/>
        <v>8426.6411691135199</v>
      </c>
      <c r="X190">
        <f>IF(D190=0,0,VLOOKUP(A190,Apport,MATCH($X$4,'Jan 2020 Apport'!$3:$3,0),FALSE))</f>
        <v>4.8578999999999997E-2</v>
      </c>
      <c r="Y190">
        <f>IF(D190=0,0,VLOOKUP(A190,Apport,MATCH($Y$4,'Jan 2020 Apport'!$3:$3,0),FALSE))</f>
        <v>4.0270000000000002E-3</v>
      </c>
      <c r="Z190">
        <f>IF(D190=0,0,VLOOKUP(A190,Apport,MATCH($Z$4,'Jan 2020 Apport'!$3:$3,0),FALSE))</f>
        <v>1.7100000000000001E-2</v>
      </c>
      <c r="AA190" s="114">
        <f>(VLOOKUP(A190,Apport,MATCH($AA$4,'Jan 2020 Apport'!$3:$3,0),FALSE)+VLOOKUP(A190,Apport,MATCH($AA$3,'Jan 2020 Apport'!$3:$3,0),FALSE))*VLOOKUP(A190,Apport,MATCH($AA$2,'Jan 2020 Apport'!$3:$3,0),FALSE)</f>
        <v>71737.655000000013</v>
      </c>
      <c r="AB190" s="114">
        <f>VLOOKUP(A190,Apport,MATCH($AB$4,'Jan 2020 Apport'!$3:$3,0),FALSE)*VLOOKUP(A190,Apport,MATCH($AB$3,'Jan 2020 Apport'!$3:$3,0),FALSE)</f>
        <v>70511.199999999997</v>
      </c>
      <c r="AC190" s="114">
        <f>VLOOKUP(A190,Apport,MATCH($AC$4,'Jan 2020 Apport'!$3:$3,0),FALSE)</f>
        <v>96805</v>
      </c>
      <c r="AD190" s="114">
        <f>VLOOKUP(A190,Apport,MATCH($AD$4,'Jan 2020 Apport'!$3:$3,0),FALSE)*VLOOKUP(A190,Apport,MATCH($AD$3,'Jan 2020 Apport'!$3:$3,0),FALSE)</f>
        <v>104665.46</v>
      </c>
      <c r="AE190" s="114">
        <f>VLOOKUP(A190,Apport,MATCH($AE$4,'Jan 2020 Apport'!$3:$3,0),FALSE)</f>
        <v>46784.33</v>
      </c>
      <c r="AF190" s="114">
        <f>VLOOKUP(A190,Apport,MATCH($AF$4,'Jan 2020 Apport'!$3:$3,0),FALSE)*VLOOKUP(A190,Apport,MATCH($AF$3,'Jan 2020 Apport'!$3:$3,0),FALSE)</f>
        <v>50583.200000000004</v>
      </c>
      <c r="AG190" s="114">
        <f t="shared" si="27"/>
        <v>101927.514912</v>
      </c>
      <c r="AH190" s="114">
        <f t="shared" si="28"/>
        <v>144152.332536</v>
      </c>
      <c r="AI190" s="114">
        <f t="shared" si="29"/>
        <v>83263.332110000018</v>
      </c>
      <c r="AJ190" s="3">
        <f>VLOOKUP(A190,Apport,MATCH($AJ$4,'Jan 2020 Apport'!$3:$3,0),FALSE)</f>
        <v>362804.61</v>
      </c>
      <c r="AK190" s="3">
        <f>VLOOKUP(A190,Apport,MATCH($AK$4,'Jan 2020 Apport'!$3:$3,0),FALSE)</f>
        <v>4.5519999999999996</v>
      </c>
      <c r="AL190" s="170">
        <f t="shared" si="30"/>
        <v>3675220.3816801552</v>
      </c>
      <c r="AM190" s="170">
        <f>VLOOKUP(A190,Apport,MATCH($AM$4,'Jan 2020 Apport'!$3:$3,0),FALSE)</f>
        <v>36914.31</v>
      </c>
      <c r="AN190" s="170">
        <f>VLOOKUP(A190,Apport,MATCH($AN$4,'Jan 2020 Apport'!$3:$3,0),FALSE)</f>
        <v>17438.96</v>
      </c>
      <c r="AO190" s="170">
        <v>1209.5900000000001</v>
      </c>
      <c r="AP190" s="170">
        <v>0</v>
      </c>
      <c r="AQ190" s="170">
        <v>66.09</v>
      </c>
      <c r="AR190" s="170">
        <v>1801.74</v>
      </c>
    </row>
    <row r="191" spans="1:44">
      <c r="A191" s="2" t="s">
        <v>309</v>
      </c>
      <c r="B191" s="2" t="s">
        <v>310</v>
      </c>
      <c r="C191" s="2" t="s">
        <v>1411</v>
      </c>
      <c r="D191" s="171">
        <f t="shared" si="31"/>
        <v>2584828.65</v>
      </c>
      <c r="E191" s="67">
        <f>VLOOKUP(A191,Apport,MATCH($E$2,'Jan 2020 Apport'!$3:$3,0),FALSE)+VLOOKUP(A191,Apport,MATCH($E$3,'Jan 2020 Apport'!$3:$3,0),FALSE)+VLOOKUP(A191,Apport,MATCH($E$4,'Jan 2020 Apport'!$3:$3,0),FALSE)</f>
        <v>138711.22</v>
      </c>
      <c r="F191" s="171">
        <f t="shared" si="32"/>
        <v>2446117.4299999997</v>
      </c>
      <c r="G191" s="170">
        <f>VLOOKUP(A191,Apport,MATCH($G$3,'Jan 2020 Apport'!$3:$3,0),FALSE)+VLOOKUP(A191,Apport,MATCH($G$4,'Jan 2020 Apport'!$3:$3,0),FALSE)</f>
        <v>251232.34</v>
      </c>
      <c r="H191" s="170">
        <f>VLOOKUP(A191,Apport,MATCH($H$4,'Jan 2020 Apport'!$3:$3,0),FALSE)</f>
        <v>0</v>
      </c>
      <c r="I191" s="170">
        <f t="shared" si="33"/>
        <v>251232.34</v>
      </c>
      <c r="J191" s="170">
        <f>VLOOKUP(A191,Apport,MATCH($J$4,'Jan 2020 Apport'!$3:$3,0),FALSE)</f>
        <v>0</v>
      </c>
      <c r="K191" s="170">
        <f>VLOOKUP(A191,Apport,MATCH($K$4,'Jan 2020 Apport'!$3:$3,0),FALSE)</f>
        <v>0</v>
      </c>
      <c r="L191" s="170">
        <f t="shared" si="34"/>
        <v>0</v>
      </c>
      <c r="M191" s="170">
        <f>VLOOKUP(A191,Apport,MATCH($M$4,'Jan 2020 Apport'!$3:$3,0),FALSE)</f>
        <v>65719.039999999994</v>
      </c>
      <c r="N191" s="170">
        <f>VLOOKUP(A191,Apport,MATCH($N$4,'Jan 2020 Apport'!$3:$3,0),FALSE)</f>
        <v>0</v>
      </c>
      <c r="O191" s="170">
        <f>VLOOKUP(A191,Apport,MATCH($O$4,'Jan 2020 Apport'!$3:$3,0),FALSE)</f>
        <v>5913.75</v>
      </c>
      <c r="P191" s="174">
        <f>VLOOKUP(A191,Apport,MATCH($P$4,'Jan 2020 Apport'!$3:$3,0),FALSE)</f>
        <v>92009.14</v>
      </c>
      <c r="Q191" s="174">
        <f>VLOOKUP(A191,Apport,MATCH($Q$4,'Jan 2020 Apport'!$3:$3,0),FALSE)</f>
        <v>314654.23856279999</v>
      </c>
      <c r="R191">
        <f>VLOOKUP(A191,Apport,MATCH($R$4,'Jan 2020 Apport'!$3:$3,0),FALSE)</f>
        <v>0</v>
      </c>
      <c r="S191">
        <f>VLOOKUP(A191,Apport,MATCH($S$4,'Jan 2020 Apport'!$3:$3,0),FALSE)</f>
        <v>6</v>
      </c>
      <c r="T191">
        <f>VLOOKUP(A191,Apport,MATCH($T$4,'Jan 2020 Apport'!$3:$3,0),FALSE)</f>
        <v>10</v>
      </c>
      <c r="U191" s="185">
        <f>IFERROR(VLOOKUP(A191,Apport,MATCH($U$4,'Jan 2020 Apport'!$3:$3,0),FALSE)/R191,0)</f>
        <v>0</v>
      </c>
      <c r="V191" s="67">
        <f>IFERROR(((VLOOKUP(A191,Apport,MATCH($V$4,'Jan 2020 Apport'!$3:$3,0),FALSE)+VLOOKUP(A191,Apport,MATCH($V$3,'Jan 2020 Apport'!$3:$3,0),FALSE))/(S191+T191)),0)</f>
        <v>8669.4512500000001</v>
      </c>
      <c r="W191" s="67">
        <f t="shared" si="26"/>
        <v>8097.2779781130794</v>
      </c>
      <c r="X191">
        <f>IF(D191=0,0,VLOOKUP(A191,Apport,MATCH($X$4,'Jan 2020 Apport'!$3:$3,0),FALSE))</f>
        <v>4.8578999999999997E-2</v>
      </c>
      <c r="Y191">
        <f>IF(D191=0,0,VLOOKUP(A191,Apport,MATCH($Y$4,'Jan 2020 Apport'!$3:$3,0),FALSE))</f>
        <v>4.0270000000000002E-3</v>
      </c>
      <c r="Z191">
        <f>IF(D191=0,0,VLOOKUP(A191,Apport,MATCH($Z$4,'Jan 2020 Apport'!$3:$3,0),FALSE))</f>
        <v>1.7100000000000001E-2</v>
      </c>
      <c r="AA191" s="114">
        <f>(VLOOKUP(A191,Apport,MATCH($AA$4,'Jan 2020 Apport'!$3:$3,0),FALSE)+VLOOKUP(A191,Apport,MATCH($AA$3,'Jan 2020 Apport'!$3:$3,0),FALSE))*VLOOKUP(A191,Apport,MATCH($AA$2,'Jan 2020 Apport'!$3:$3,0),FALSE)</f>
        <v>65216.05</v>
      </c>
      <c r="AB191" s="114">
        <f>VLOOKUP(A191,Apport,MATCH($AB$4,'Jan 2020 Apport'!$3:$3,0),FALSE)*VLOOKUP(A191,Apport,MATCH($AB$3,'Jan 2020 Apport'!$3:$3,0),FALSE)</f>
        <v>66520</v>
      </c>
      <c r="AC191" s="114">
        <f>VLOOKUP(A191,Apport,MATCH($AC$4,'Jan 2020 Apport'!$3:$3,0),FALSE)</f>
        <v>96805</v>
      </c>
      <c r="AD191" s="114">
        <f>VLOOKUP(A191,Apport,MATCH($AD$4,'Jan 2020 Apport'!$3:$3,0),FALSE)*VLOOKUP(A191,Apport,MATCH($AD$3,'Jan 2020 Apport'!$3:$3,0),FALSE)</f>
        <v>98741</v>
      </c>
      <c r="AE191" s="114">
        <f>VLOOKUP(A191,Apport,MATCH($AE$4,'Jan 2020 Apport'!$3:$3,0),FALSE)</f>
        <v>46784.33</v>
      </c>
      <c r="AF191" s="114">
        <f>VLOOKUP(A191,Apport,MATCH($AF$4,'Jan 2020 Apport'!$3:$3,0),FALSE)*VLOOKUP(A191,Apport,MATCH($AF$3,'Jan 2020 Apport'!$3:$3,0),FALSE)</f>
        <v>47720</v>
      </c>
      <c r="AG191" s="114">
        <f t="shared" si="27"/>
        <v>96970.214719999989</v>
      </c>
      <c r="AH191" s="114">
        <f t="shared" si="28"/>
        <v>136855.76759999999</v>
      </c>
      <c r="AI191" s="114">
        <f t="shared" si="29"/>
        <v>79803.727550000011</v>
      </c>
      <c r="AJ191" s="3">
        <f>VLOOKUP(A191,Apport,MATCH($AJ$4,'Jan 2020 Apport'!$3:$3,0),FALSE)</f>
        <v>342357.42</v>
      </c>
      <c r="AK191" s="3">
        <f>VLOOKUP(A191,Apport,MATCH($AK$4,'Jan 2020 Apport'!$3:$3,0),FALSE)</f>
        <v>3.601</v>
      </c>
      <c r="AL191" s="170">
        <f t="shared" si="30"/>
        <v>2907693.78</v>
      </c>
      <c r="AM191" s="170">
        <f>VLOOKUP(A191,Apport,MATCH($AM$4,'Jan 2020 Apport'!$3:$3,0),FALSE)</f>
        <v>0</v>
      </c>
      <c r="AN191" s="170">
        <f>VLOOKUP(A191,Apport,MATCH($AN$4,'Jan 2020 Apport'!$3:$3,0),FALSE)</f>
        <v>14768.53</v>
      </c>
      <c r="AO191" s="170">
        <v>627.19000000000005</v>
      </c>
      <c r="AP191" s="170">
        <v>0</v>
      </c>
      <c r="AQ191" s="170">
        <v>59.17</v>
      </c>
      <c r="AR191" s="170">
        <v>1921.76</v>
      </c>
    </row>
    <row r="192" spans="1:44">
      <c r="A192" s="2" t="s">
        <v>311</v>
      </c>
      <c r="B192" s="2" t="s">
        <v>312</v>
      </c>
      <c r="C192" s="2" t="s">
        <v>1411</v>
      </c>
      <c r="D192" s="171">
        <f t="shared" si="31"/>
        <v>2156223.87</v>
      </c>
      <c r="E192" s="67">
        <f>VLOOKUP(A192,Apport,MATCH($E$2,'Jan 2020 Apport'!$3:$3,0),FALSE)+VLOOKUP(A192,Apport,MATCH($E$3,'Jan 2020 Apport'!$3:$3,0),FALSE)+VLOOKUP(A192,Apport,MATCH($E$4,'Jan 2020 Apport'!$3:$3,0),FALSE)</f>
        <v>88445.98</v>
      </c>
      <c r="F192" s="171">
        <f t="shared" si="32"/>
        <v>2067777.8900000001</v>
      </c>
      <c r="G192" s="170">
        <f>VLOOKUP(A192,Apport,MATCH($G$3,'Jan 2020 Apport'!$3:$3,0),FALSE)+VLOOKUP(A192,Apport,MATCH($G$4,'Jan 2020 Apport'!$3:$3,0),FALSE)</f>
        <v>142193.51999999999</v>
      </c>
      <c r="H192" s="170">
        <f>VLOOKUP(A192,Apport,MATCH($H$4,'Jan 2020 Apport'!$3:$3,0),FALSE)</f>
        <v>0</v>
      </c>
      <c r="I192" s="170">
        <f t="shared" si="33"/>
        <v>142193.51999999999</v>
      </c>
      <c r="J192" s="170">
        <f>VLOOKUP(A192,Apport,MATCH($J$4,'Jan 2020 Apport'!$3:$3,0),FALSE)</f>
        <v>260353.87842180059</v>
      </c>
      <c r="K192" s="170">
        <f>VLOOKUP(A192,Apport,MATCH($K$4,'Jan 2020 Apport'!$3:$3,0),FALSE)</f>
        <v>13496.15</v>
      </c>
      <c r="L192" s="170">
        <f t="shared" si="34"/>
        <v>273850.02842180058</v>
      </c>
      <c r="M192" s="170">
        <f>VLOOKUP(A192,Apport,MATCH($M$4,'Jan 2020 Apport'!$3:$3,0),FALSE)</f>
        <v>19245.86</v>
      </c>
      <c r="N192" s="170">
        <f>VLOOKUP(A192,Apport,MATCH($N$4,'Jan 2020 Apport'!$3:$3,0),FALSE)</f>
        <v>0</v>
      </c>
      <c r="O192" s="170">
        <f>VLOOKUP(A192,Apport,MATCH($O$4,'Jan 2020 Apport'!$3:$3,0),FALSE)</f>
        <v>0</v>
      </c>
      <c r="P192" s="174">
        <f>VLOOKUP(A192,Apport,MATCH($P$4,'Jan 2020 Apport'!$3:$3,0),FALSE)</f>
        <v>0</v>
      </c>
      <c r="Q192" s="174">
        <f>VLOOKUP(A192,Apport,MATCH($Q$4,'Jan 2020 Apport'!$3:$3,0),FALSE)</f>
        <v>248226.80291100001</v>
      </c>
      <c r="R192">
        <f>VLOOKUP(A192,Apport,MATCH($R$4,'Jan 2020 Apport'!$3:$3,0),FALSE)</f>
        <v>0</v>
      </c>
      <c r="S192">
        <f>VLOOKUP(A192,Apport,MATCH($S$4,'Jan 2020 Apport'!$3:$3,0),FALSE)</f>
        <v>3</v>
      </c>
      <c r="T192">
        <f>VLOOKUP(A192,Apport,MATCH($T$4,'Jan 2020 Apport'!$3:$3,0),FALSE)</f>
        <v>7</v>
      </c>
      <c r="U192" s="185">
        <f>IFERROR(VLOOKUP(A192,Apport,MATCH($U$4,'Jan 2020 Apport'!$3:$3,0),FALSE)/R192,0)</f>
        <v>0</v>
      </c>
      <c r="V192" s="67">
        <f>IFERROR(((VLOOKUP(A192,Apport,MATCH($V$4,'Jan 2020 Apport'!$3:$3,0),FALSE)+VLOOKUP(A192,Apport,MATCH($V$3,'Jan 2020 Apport'!$3:$3,0),FALSE))/(S192+T192)),0)</f>
        <v>8844.598</v>
      </c>
      <c r="W192" s="67">
        <f t="shared" si="26"/>
        <v>8098.0890195192751</v>
      </c>
      <c r="X192">
        <f>IF(D192=0,0,VLOOKUP(A192,Apport,MATCH($X$4,'Jan 2020 Apport'!$3:$3,0),FALSE))</f>
        <v>4.8578999999999997E-2</v>
      </c>
      <c r="Y192">
        <f>IF(D192=0,0,VLOOKUP(A192,Apport,MATCH($Y$4,'Jan 2020 Apport'!$3:$3,0),FALSE))</f>
        <v>4.0270000000000002E-3</v>
      </c>
      <c r="Z192">
        <f>IF(D192=0,0,VLOOKUP(A192,Apport,MATCH($Z$4,'Jan 2020 Apport'!$3:$3,0),FALSE))</f>
        <v>1.7100000000000001E-2</v>
      </c>
      <c r="AA192" s="114">
        <f>(VLOOKUP(A192,Apport,MATCH($AA$4,'Jan 2020 Apport'!$3:$3,0),FALSE)+VLOOKUP(A192,Apport,MATCH($AA$3,'Jan 2020 Apport'!$3:$3,0),FALSE))*VLOOKUP(A192,Apport,MATCH($AA$2,'Jan 2020 Apport'!$3:$3,0),FALSE)</f>
        <v>67824.69200000001</v>
      </c>
      <c r="AB192" s="114">
        <f>VLOOKUP(A192,Apport,MATCH($AB$4,'Jan 2020 Apport'!$3:$3,0),FALSE)*VLOOKUP(A192,Apport,MATCH($AB$3,'Jan 2020 Apport'!$3:$3,0),FALSE)</f>
        <v>66520</v>
      </c>
      <c r="AC192" s="114">
        <f>VLOOKUP(A192,Apport,MATCH($AC$4,'Jan 2020 Apport'!$3:$3,0),FALSE)</f>
        <v>96805</v>
      </c>
      <c r="AD192" s="114">
        <f>VLOOKUP(A192,Apport,MATCH($AD$4,'Jan 2020 Apport'!$3:$3,0),FALSE)*VLOOKUP(A192,Apport,MATCH($AD$3,'Jan 2020 Apport'!$3:$3,0),FALSE)</f>
        <v>98741</v>
      </c>
      <c r="AE192" s="114">
        <f>VLOOKUP(A192,Apport,MATCH($AE$4,'Jan 2020 Apport'!$3:$3,0),FALSE)</f>
        <v>46784.33</v>
      </c>
      <c r="AF192" s="114">
        <f>VLOOKUP(A192,Apport,MATCH($AF$4,'Jan 2020 Apport'!$3:$3,0),FALSE)*VLOOKUP(A192,Apport,MATCH($AF$3,'Jan 2020 Apport'!$3:$3,0),FALSE)</f>
        <v>47720</v>
      </c>
      <c r="AG192" s="114">
        <f t="shared" si="27"/>
        <v>96986.910028800005</v>
      </c>
      <c r="AH192" s="114">
        <f t="shared" si="28"/>
        <v>136855.76759999999</v>
      </c>
      <c r="AI192" s="114">
        <f t="shared" si="29"/>
        <v>79803.727550000011</v>
      </c>
      <c r="AJ192" s="3">
        <f>VLOOKUP(A192,Apport,MATCH($AJ$4,'Jan 2020 Apport'!$3:$3,0),FALSE)</f>
        <v>234228.1</v>
      </c>
      <c r="AK192" s="3">
        <f>VLOOKUP(A192,Apport,MATCH($AK$4,'Jan 2020 Apport'!$3:$3,0),FALSE)</f>
        <v>2.9209999999999998</v>
      </c>
      <c r="AL192" s="170">
        <f t="shared" si="30"/>
        <v>2578017.1284218007</v>
      </c>
      <c r="AM192" s="170">
        <f>VLOOKUP(A192,Apport,MATCH($AM$4,'Jan 2020 Apport'!$3:$3,0),FALSE)</f>
        <v>0</v>
      </c>
      <c r="AN192" s="170">
        <f>VLOOKUP(A192,Apport,MATCH($AN$4,'Jan 2020 Apport'!$3:$3,0),FALSE)</f>
        <v>12977.37</v>
      </c>
      <c r="AO192" s="170">
        <v>184.6</v>
      </c>
      <c r="AP192" s="170">
        <v>0</v>
      </c>
      <c r="AQ192" s="170">
        <v>0</v>
      </c>
      <c r="AR192" s="170">
        <v>1164.01</v>
      </c>
    </row>
    <row r="193" spans="1:44">
      <c r="A193" s="2" t="s">
        <v>313</v>
      </c>
      <c r="B193" s="2" t="s">
        <v>314</v>
      </c>
      <c r="C193" s="2" t="s">
        <v>1411</v>
      </c>
      <c r="D193" s="171">
        <f t="shared" si="31"/>
        <v>4974545.57</v>
      </c>
      <c r="E193" s="67">
        <f>VLOOKUP(A193,Apport,MATCH($E$2,'Jan 2020 Apport'!$3:$3,0),FALSE)+VLOOKUP(A193,Apport,MATCH($E$3,'Jan 2020 Apport'!$3:$3,0),FALSE)+VLOOKUP(A193,Apport,MATCH($E$4,'Jan 2020 Apport'!$3:$3,0),FALSE)</f>
        <v>793408.39</v>
      </c>
      <c r="F193" s="171">
        <f t="shared" si="32"/>
        <v>4181137.18</v>
      </c>
      <c r="G193" s="170">
        <f>VLOOKUP(A193,Apport,MATCH($G$3,'Jan 2020 Apport'!$3:$3,0),FALSE)+VLOOKUP(A193,Apport,MATCH($G$4,'Jan 2020 Apport'!$3:$3,0),FALSE)</f>
        <v>613598.71999999997</v>
      </c>
      <c r="H193" s="170">
        <f>VLOOKUP(A193,Apport,MATCH($H$4,'Jan 2020 Apport'!$3:$3,0),FALSE)</f>
        <v>28842.86</v>
      </c>
      <c r="I193" s="170">
        <f t="shared" si="33"/>
        <v>642441.57999999996</v>
      </c>
      <c r="J193" s="170">
        <f>VLOOKUP(A193,Apport,MATCH($J$4,'Jan 2020 Apport'!$3:$3,0),FALSE)</f>
        <v>374825.59616599069</v>
      </c>
      <c r="K193" s="170">
        <f>VLOOKUP(A193,Apport,MATCH($K$4,'Jan 2020 Apport'!$3:$3,0),FALSE)</f>
        <v>66544.55</v>
      </c>
      <c r="L193" s="170">
        <f t="shared" si="34"/>
        <v>441370.14616599068</v>
      </c>
      <c r="M193" s="170">
        <f>VLOOKUP(A193,Apport,MATCH($M$4,'Jan 2020 Apport'!$3:$3,0),FALSE)</f>
        <v>184566.54</v>
      </c>
      <c r="N193" s="170">
        <f>VLOOKUP(A193,Apport,MATCH($N$4,'Jan 2020 Apport'!$3:$3,0),FALSE)</f>
        <v>0</v>
      </c>
      <c r="O193" s="170">
        <f>VLOOKUP(A193,Apport,MATCH($O$4,'Jan 2020 Apport'!$3:$3,0),FALSE)</f>
        <v>0</v>
      </c>
      <c r="P193" s="174">
        <f>VLOOKUP(A193,Apport,MATCH($P$4,'Jan 2020 Apport'!$3:$3,0),FALSE)</f>
        <v>439895.86</v>
      </c>
      <c r="Q193" s="174">
        <f>VLOOKUP(A193,Apport,MATCH($Q$4,'Jan 2020 Apport'!$3:$3,0),FALSE)</f>
        <v>578725.42196100007</v>
      </c>
      <c r="R193">
        <f>VLOOKUP(A193,Apport,MATCH($R$4,'Jan 2020 Apport'!$3:$3,0),FALSE)</f>
        <v>8.64</v>
      </c>
      <c r="S193">
        <f>VLOOKUP(A193,Apport,MATCH($S$4,'Jan 2020 Apport'!$3:$3,0),FALSE)</f>
        <v>22</v>
      </c>
      <c r="T193">
        <f>VLOOKUP(A193,Apport,MATCH($T$4,'Jan 2020 Apport'!$3:$3,0),FALSE)</f>
        <v>60</v>
      </c>
      <c r="U193" s="185">
        <f>IFERROR(VLOOKUP(A193,Apport,MATCH($U$4,'Jan 2020 Apport'!$3:$3,0),FALSE)/R193,0)</f>
        <v>9522.9444444444453</v>
      </c>
      <c r="V193" s="67">
        <f>IFERROR(((VLOOKUP(A193,Apport,MATCH($V$4,'Jan 2020 Apport'!$3:$3,0),FALSE)+VLOOKUP(A193,Apport,MATCH($V$3,'Jan 2020 Apport'!$3:$3,0),FALSE))/(S193+T193)),0)</f>
        <v>8672.3189024390249</v>
      </c>
      <c r="W193" s="67">
        <f t="shared" si="26"/>
        <v>8097.2779781130794</v>
      </c>
      <c r="X193">
        <f>IF(D193=0,0,VLOOKUP(A193,Apport,MATCH($X$4,'Jan 2020 Apport'!$3:$3,0),FALSE))</f>
        <v>4.8578999999999997E-2</v>
      </c>
      <c r="Y193">
        <f>IF(D193=0,0,VLOOKUP(A193,Apport,MATCH($Y$4,'Jan 2020 Apport'!$3:$3,0),FALSE))</f>
        <v>4.0270000000000002E-3</v>
      </c>
      <c r="Z193">
        <f>IF(D193=0,0,VLOOKUP(A193,Apport,MATCH($Z$4,'Jan 2020 Apport'!$3:$3,0),FALSE))</f>
        <v>1.7100000000000001E-2</v>
      </c>
      <c r="AA193" s="114">
        <f>(VLOOKUP(A193,Apport,MATCH($AA$4,'Jan 2020 Apport'!$3:$3,0),FALSE)+VLOOKUP(A193,Apport,MATCH($AA$3,'Jan 2020 Apport'!$3:$3,0),FALSE))*VLOOKUP(A193,Apport,MATCH($AA$2,'Jan 2020 Apport'!$3:$3,0),FALSE)</f>
        <v>65216.05</v>
      </c>
      <c r="AB193" s="114">
        <f>VLOOKUP(A193,Apport,MATCH($AB$4,'Jan 2020 Apport'!$3:$3,0),FALSE)*VLOOKUP(A193,Apport,MATCH($AB$3,'Jan 2020 Apport'!$3:$3,0),FALSE)</f>
        <v>66520</v>
      </c>
      <c r="AC193" s="114">
        <f>VLOOKUP(A193,Apport,MATCH($AC$4,'Jan 2020 Apport'!$3:$3,0),FALSE)</f>
        <v>96805</v>
      </c>
      <c r="AD193" s="114">
        <f>VLOOKUP(A193,Apport,MATCH($AD$4,'Jan 2020 Apport'!$3:$3,0),FALSE)*VLOOKUP(A193,Apport,MATCH($AD$3,'Jan 2020 Apport'!$3:$3,0),FALSE)</f>
        <v>98741</v>
      </c>
      <c r="AE193" s="114">
        <f>VLOOKUP(A193,Apport,MATCH($AE$4,'Jan 2020 Apport'!$3:$3,0),FALSE)</f>
        <v>46784.33</v>
      </c>
      <c r="AF193" s="114">
        <f>VLOOKUP(A193,Apport,MATCH($AF$4,'Jan 2020 Apport'!$3:$3,0),FALSE)*VLOOKUP(A193,Apport,MATCH($AF$3,'Jan 2020 Apport'!$3:$3,0),FALSE)</f>
        <v>47720</v>
      </c>
      <c r="AG193" s="114">
        <f t="shared" si="27"/>
        <v>96970.214719999989</v>
      </c>
      <c r="AH193" s="114">
        <f t="shared" si="28"/>
        <v>136855.76759999999</v>
      </c>
      <c r="AI193" s="114">
        <f t="shared" si="29"/>
        <v>79803.727550000011</v>
      </c>
      <c r="AJ193" s="3">
        <f>VLOOKUP(A193,Apport,MATCH($AJ$4,'Jan 2020 Apport'!$3:$3,0),FALSE)</f>
        <v>639655.66</v>
      </c>
      <c r="AK193" s="3">
        <f>VLOOKUP(A193,Apport,MATCH($AK$4,'Jan 2020 Apport'!$3:$3,0),FALSE)</f>
        <v>9.8510000000000009</v>
      </c>
      <c r="AL193" s="170">
        <f t="shared" si="30"/>
        <v>6330137.0561659904</v>
      </c>
      <c r="AM193" s="170">
        <f>VLOOKUP(A193,Apport,MATCH($AM$4,'Jan 2020 Apport'!$3:$3,0),FALSE)</f>
        <v>153757.76999999999</v>
      </c>
      <c r="AN193" s="170">
        <f>VLOOKUP(A193,Apport,MATCH($AN$4,'Jan 2020 Apport'!$3:$3,0),FALSE)</f>
        <v>24573.25</v>
      </c>
      <c r="AO193" s="170">
        <v>3228.8</v>
      </c>
      <c r="AP193" s="170">
        <v>0</v>
      </c>
      <c r="AQ193" s="170">
        <v>145.65</v>
      </c>
      <c r="AR193" s="170">
        <v>4256.1499999999996</v>
      </c>
    </row>
    <row r="194" spans="1:44">
      <c r="A194" s="2" t="s">
        <v>315</v>
      </c>
      <c r="B194" s="2" t="s">
        <v>316</v>
      </c>
      <c r="C194" s="2" t="s">
        <v>1411</v>
      </c>
      <c r="D194" s="171">
        <f t="shared" si="31"/>
        <v>1691512.67</v>
      </c>
      <c r="E194" s="67">
        <f>VLOOKUP(A194,Apport,MATCH($E$2,'Jan 2020 Apport'!$3:$3,0),FALSE)+VLOOKUP(A194,Apport,MATCH($E$3,'Jan 2020 Apport'!$3:$3,0),FALSE)+VLOOKUP(A194,Apport,MATCH($E$4,'Jan 2020 Apport'!$3:$3,0),FALSE)</f>
        <v>0</v>
      </c>
      <c r="F194" s="171">
        <f t="shared" si="32"/>
        <v>1691512.67</v>
      </c>
      <c r="G194" s="170">
        <f>VLOOKUP(A194,Apport,MATCH($G$3,'Jan 2020 Apport'!$3:$3,0),FALSE)+VLOOKUP(A194,Apport,MATCH($G$4,'Jan 2020 Apport'!$3:$3,0),FALSE)</f>
        <v>226619.36</v>
      </c>
      <c r="H194" s="170">
        <f>VLOOKUP(A194,Apport,MATCH($H$4,'Jan 2020 Apport'!$3:$3,0),FALSE)</f>
        <v>0</v>
      </c>
      <c r="I194" s="170">
        <f t="shared" si="33"/>
        <v>226619.36</v>
      </c>
      <c r="J194" s="170">
        <f>VLOOKUP(A194,Apport,MATCH($J$4,'Jan 2020 Apport'!$3:$3,0),FALSE)</f>
        <v>94942.614131095586</v>
      </c>
      <c r="K194" s="170">
        <f>VLOOKUP(A194,Apport,MATCH($K$4,'Jan 2020 Apport'!$3:$3,0),FALSE)</f>
        <v>14004.75</v>
      </c>
      <c r="L194" s="170">
        <f t="shared" si="34"/>
        <v>108947.36413109559</v>
      </c>
      <c r="M194" s="170">
        <f>VLOOKUP(A194,Apport,MATCH($M$4,'Jan 2020 Apport'!$3:$3,0),FALSE)</f>
        <v>57897.62</v>
      </c>
      <c r="N194" s="170">
        <f>VLOOKUP(A194,Apport,MATCH($N$4,'Jan 2020 Apport'!$3:$3,0),FALSE)</f>
        <v>0</v>
      </c>
      <c r="O194" s="170">
        <f>VLOOKUP(A194,Apport,MATCH($O$4,'Jan 2020 Apport'!$3:$3,0),FALSE)</f>
        <v>5341.46</v>
      </c>
      <c r="P194" s="174">
        <f>VLOOKUP(A194,Apport,MATCH($P$4,'Jan 2020 Apport'!$3:$3,0),FALSE)</f>
        <v>164177.61000000002</v>
      </c>
      <c r="Q194" s="174">
        <f>VLOOKUP(A194,Apport,MATCH($Q$4,'Jan 2020 Apport'!$3:$3,0),FALSE)</f>
        <v>452587.24547010002</v>
      </c>
      <c r="R194">
        <f>VLOOKUP(A194,Apport,MATCH($R$4,'Jan 2020 Apport'!$3:$3,0),FALSE)</f>
        <v>0</v>
      </c>
      <c r="S194">
        <f>VLOOKUP(A194,Apport,MATCH($S$4,'Jan 2020 Apport'!$3:$3,0),FALSE)</f>
        <v>0</v>
      </c>
      <c r="T194">
        <f>VLOOKUP(A194,Apport,MATCH($T$4,'Jan 2020 Apport'!$3:$3,0),FALSE)</f>
        <v>0</v>
      </c>
      <c r="U194" s="185">
        <f>IFERROR(VLOOKUP(A194,Apport,MATCH($U$4,'Jan 2020 Apport'!$3:$3,0),FALSE)/R194,0)</f>
        <v>0</v>
      </c>
      <c r="V194" s="67">
        <f>IFERROR(((VLOOKUP(A194,Apport,MATCH($V$4,'Jan 2020 Apport'!$3:$3,0),FALSE)+VLOOKUP(A194,Apport,MATCH($V$3,'Jan 2020 Apport'!$3:$3,0),FALSE))/(S194+T194)),0)</f>
        <v>0</v>
      </c>
      <c r="W194" s="67">
        <f t="shared" si="26"/>
        <v>8097.2779781130794</v>
      </c>
      <c r="X194">
        <f>IF(D194=0,0,VLOOKUP(A194,Apport,MATCH($X$4,'Jan 2020 Apport'!$3:$3,0),FALSE))</f>
        <v>4.8578999999999997E-2</v>
      </c>
      <c r="Y194">
        <f>IF(D194=0,0,VLOOKUP(A194,Apport,MATCH($Y$4,'Jan 2020 Apport'!$3:$3,0),FALSE))</f>
        <v>4.0270000000000002E-3</v>
      </c>
      <c r="Z194">
        <f>IF(D194=0,0,VLOOKUP(A194,Apport,MATCH($Z$4,'Jan 2020 Apport'!$3:$3,0),FALSE))</f>
        <v>1.7100000000000001E-2</v>
      </c>
      <c r="AA194" s="114">
        <f>(VLOOKUP(A194,Apport,MATCH($AA$4,'Jan 2020 Apport'!$3:$3,0),FALSE)+VLOOKUP(A194,Apport,MATCH($AA$3,'Jan 2020 Apport'!$3:$3,0),FALSE))*VLOOKUP(A194,Apport,MATCH($AA$2,'Jan 2020 Apport'!$3:$3,0),FALSE)</f>
        <v>65216.05</v>
      </c>
      <c r="AB194" s="114">
        <f>VLOOKUP(A194,Apport,MATCH($AB$4,'Jan 2020 Apport'!$3:$3,0),FALSE)*VLOOKUP(A194,Apport,MATCH($AB$3,'Jan 2020 Apport'!$3:$3,0),FALSE)</f>
        <v>66520</v>
      </c>
      <c r="AC194" s="114">
        <f>VLOOKUP(A194,Apport,MATCH($AC$4,'Jan 2020 Apport'!$3:$3,0),FALSE)</f>
        <v>96805</v>
      </c>
      <c r="AD194" s="114">
        <f>VLOOKUP(A194,Apport,MATCH($AD$4,'Jan 2020 Apport'!$3:$3,0),FALSE)*VLOOKUP(A194,Apport,MATCH($AD$3,'Jan 2020 Apport'!$3:$3,0),FALSE)</f>
        <v>98741</v>
      </c>
      <c r="AE194" s="114">
        <f>VLOOKUP(A194,Apport,MATCH($AE$4,'Jan 2020 Apport'!$3:$3,0),FALSE)</f>
        <v>46784.33</v>
      </c>
      <c r="AF194" s="114">
        <f>VLOOKUP(A194,Apport,MATCH($AF$4,'Jan 2020 Apport'!$3:$3,0),FALSE)*VLOOKUP(A194,Apport,MATCH($AF$3,'Jan 2020 Apport'!$3:$3,0),FALSE)</f>
        <v>47720</v>
      </c>
      <c r="AG194" s="114">
        <f t="shared" si="27"/>
        <v>96970.214719999989</v>
      </c>
      <c r="AH194" s="114">
        <f t="shared" si="28"/>
        <v>136855.76759999999</v>
      </c>
      <c r="AI194" s="114">
        <f t="shared" si="29"/>
        <v>79803.727550000011</v>
      </c>
      <c r="AJ194" s="3">
        <f>VLOOKUP(A194,Apport,MATCH($AJ$4,'Jan 2020 Apport'!$3:$3,0),FALSE)</f>
        <v>252166.2</v>
      </c>
      <c r="AK194" s="3">
        <f>VLOOKUP(A194,Apport,MATCH($AK$4,'Jan 2020 Apport'!$3:$3,0),FALSE)</f>
        <v>5.9790000000000001</v>
      </c>
      <c r="AL194" s="170">
        <f t="shared" si="30"/>
        <v>2076313.7241310957</v>
      </c>
      <c r="AM194" s="170">
        <f>VLOOKUP(A194,Apport,MATCH($AM$4,'Jan 2020 Apport'!$3:$3,0),FALSE)</f>
        <v>0</v>
      </c>
      <c r="AN194" s="170">
        <f>VLOOKUP(A194,Apport,MATCH($AN$4,'Jan 2020 Apport'!$3:$3,0),FALSE)</f>
        <v>10187.040000000001</v>
      </c>
      <c r="AO194" s="170">
        <v>552.54999999999995</v>
      </c>
      <c r="AP194" s="170">
        <v>0</v>
      </c>
      <c r="AQ194" s="170">
        <v>52.8</v>
      </c>
      <c r="AR194" s="170">
        <v>1563.02</v>
      </c>
    </row>
    <row r="195" spans="1:44">
      <c r="A195" s="2" t="s">
        <v>317</v>
      </c>
      <c r="B195" s="2" t="s">
        <v>318</v>
      </c>
      <c r="C195" s="2" t="s">
        <v>1411</v>
      </c>
      <c r="D195" s="171">
        <f t="shared" si="31"/>
        <v>1849909.1</v>
      </c>
      <c r="E195" s="67">
        <f>VLOOKUP(A195,Apport,MATCH($E$2,'Jan 2020 Apport'!$3:$3,0),FALSE)+VLOOKUP(A195,Apport,MATCH($E$3,'Jan 2020 Apport'!$3:$3,0),FALSE)+VLOOKUP(A195,Apport,MATCH($E$4,'Jan 2020 Apport'!$3:$3,0),FALSE)</f>
        <v>0</v>
      </c>
      <c r="F195" s="171">
        <f t="shared" si="32"/>
        <v>1849909.1</v>
      </c>
      <c r="G195" s="170">
        <f>VLOOKUP(A195,Apport,MATCH($G$3,'Jan 2020 Apport'!$3:$3,0),FALSE)+VLOOKUP(A195,Apport,MATCH($G$4,'Jan 2020 Apport'!$3:$3,0),FALSE)</f>
        <v>278705.90000000002</v>
      </c>
      <c r="H195" s="170">
        <f>VLOOKUP(A195,Apport,MATCH($H$4,'Jan 2020 Apport'!$3:$3,0),FALSE)</f>
        <v>29683.32</v>
      </c>
      <c r="I195" s="170">
        <f t="shared" si="33"/>
        <v>308389.22000000003</v>
      </c>
      <c r="J195" s="170">
        <f>VLOOKUP(A195,Apport,MATCH($J$4,'Jan 2020 Apport'!$3:$3,0),FALSE)</f>
        <v>145371.30737672796</v>
      </c>
      <c r="K195" s="170">
        <f>VLOOKUP(A195,Apport,MATCH($K$4,'Jan 2020 Apport'!$3:$3,0),FALSE)</f>
        <v>46239.360000000001</v>
      </c>
      <c r="L195" s="170">
        <f t="shared" si="34"/>
        <v>191610.66737672797</v>
      </c>
      <c r="M195" s="170">
        <f>VLOOKUP(A195,Apport,MATCH($M$4,'Jan 2020 Apport'!$3:$3,0),FALSE)</f>
        <v>59709.9</v>
      </c>
      <c r="N195" s="170">
        <f>VLOOKUP(A195,Apport,MATCH($N$4,'Jan 2020 Apport'!$3:$3,0),FALSE)</f>
        <v>0</v>
      </c>
      <c r="O195" s="170">
        <f>VLOOKUP(A195,Apport,MATCH($O$4,'Jan 2020 Apport'!$3:$3,0),FALSE)</f>
        <v>5913.75</v>
      </c>
      <c r="P195" s="174">
        <f>VLOOKUP(A195,Apport,MATCH($P$4,'Jan 2020 Apport'!$3:$3,0),FALSE)</f>
        <v>0</v>
      </c>
      <c r="Q195" s="174">
        <f>VLOOKUP(A195,Apport,MATCH($Q$4,'Jan 2020 Apport'!$3:$3,0),FALSE)</f>
        <v>708129.26606799988</v>
      </c>
      <c r="R195">
        <f>VLOOKUP(A195,Apport,MATCH($R$4,'Jan 2020 Apport'!$3:$3,0),FALSE)</f>
        <v>0</v>
      </c>
      <c r="S195">
        <f>VLOOKUP(A195,Apport,MATCH($S$4,'Jan 2020 Apport'!$3:$3,0),FALSE)</f>
        <v>0</v>
      </c>
      <c r="T195">
        <f>VLOOKUP(A195,Apport,MATCH($T$4,'Jan 2020 Apport'!$3:$3,0),FALSE)</f>
        <v>0</v>
      </c>
      <c r="U195" s="185">
        <f>IFERROR(VLOOKUP(A195,Apport,MATCH($U$4,'Jan 2020 Apport'!$3:$3,0),FALSE)/R195,0)</f>
        <v>0</v>
      </c>
      <c r="V195" s="67">
        <f>IFERROR(((VLOOKUP(A195,Apport,MATCH($V$4,'Jan 2020 Apport'!$3:$3,0),FALSE)+VLOOKUP(A195,Apport,MATCH($V$3,'Jan 2020 Apport'!$3:$3,0),FALSE))/(S195+T195)),0)</f>
        <v>0</v>
      </c>
      <c r="W195" s="67">
        <f t="shared" si="26"/>
        <v>8097.2779781130794</v>
      </c>
      <c r="X195">
        <f>IF(D195=0,0,VLOOKUP(A195,Apport,MATCH($X$4,'Jan 2020 Apport'!$3:$3,0),FALSE))</f>
        <v>4.8578999999999997E-2</v>
      </c>
      <c r="Y195">
        <f>IF(D195=0,0,VLOOKUP(A195,Apport,MATCH($Y$4,'Jan 2020 Apport'!$3:$3,0),FALSE))</f>
        <v>4.0270000000000002E-3</v>
      </c>
      <c r="Z195">
        <f>IF(D195=0,0,VLOOKUP(A195,Apport,MATCH($Z$4,'Jan 2020 Apport'!$3:$3,0),FALSE))</f>
        <v>1.7100000000000001E-2</v>
      </c>
      <c r="AA195" s="114">
        <f>(VLOOKUP(A195,Apport,MATCH($AA$4,'Jan 2020 Apport'!$3:$3,0),FALSE)+VLOOKUP(A195,Apport,MATCH($AA$3,'Jan 2020 Apport'!$3:$3,0),FALSE))*VLOOKUP(A195,Apport,MATCH($AA$2,'Jan 2020 Apport'!$3:$3,0),FALSE)</f>
        <v>65216.05</v>
      </c>
      <c r="AB195" s="114">
        <f>VLOOKUP(A195,Apport,MATCH($AB$4,'Jan 2020 Apport'!$3:$3,0),FALSE)*VLOOKUP(A195,Apport,MATCH($AB$3,'Jan 2020 Apport'!$3:$3,0),FALSE)</f>
        <v>66520</v>
      </c>
      <c r="AC195" s="114">
        <f>VLOOKUP(A195,Apport,MATCH($AC$4,'Jan 2020 Apport'!$3:$3,0),FALSE)</f>
        <v>96805</v>
      </c>
      <c r="AD195" s="114">
        <f>VLOOKUP(A195,Apport,MATCH($AD$4,'Jan 2020 Apport'!$3:$3,0),FALSE)*VLOOKUP(A195,Apport,MATCH($AD$3,'Jan 2020 Apport'!$3:$3,0),FALSE)</f>
        <v>98741</v>
      </c>
      <c r="AE195" s="114">
        <f>VLOOKUP(A195,Apport,MATCH($AE$4,'Jan 2020 Apport'!$3:$3,0),FALSE)</f>
        <v>46784.33</v>
      </c>
      <c r="AF195" s="114">
        <f>VLOOKUP(A195,Apport,MATCH($AF$4,'Jan 2020 Apport'!$3:$3,0),FALSE)*VLOOKUP(A195,Apport,MATCH($AF$3,'Jan 2020 Apport'!$3:$3,0),FALSE)</f>
        <v>47720</v>
      </c>
      <c r="AG195" s="114">
        <f t="shared" si="27"/>
        <v>96970.214719999989</v>
      </c>
      <c r="AH195" s="114">
        <f t="shared" si="28"/>
        <v>136855.76759999999</v>
      </c>
      <c r="AI195" s="114">
        <f t="shared" si="29"/>
        <v>79803.727550000011</v>
      </c>
      <c r="AJ195" s="3">
        <f>VLOOKUP(A195,Apport,MATCH($AJ$4,'Jan 2020 Apport'!$3:$3,0),FALSE)</f>
        <v>278029.40000000002</v>
      </c>
      <c r="AK195" s="3">
        <f>VLOOKUP(A195,Apport,MATCH($AK$4,'Jan 2020 Apport'!$3:$3,0),FALSE)</f>
        <v>6.1829999999999998</v>
      </c>
      <c r="AL195" s="170">
        <f t="shared" si="30"/>
        <v>2369293.2773767281</v>
      </c>
      <c r="AM195" s="170">
        <f>VLOOKUP(A195,Apport,MATCH($AM$4,'Jan 2020 Apport'!$3:$3,0),FALSE)</f>
        <v>0</v>
      </c>
      <c r="AN195" s="170">
        <f>VLOOKUP(A195,Apport,MATCH($AN$4,'Jan 2020 Apport'!$3:$3,0),FALSE)</f>
        <v>11097.33</v>
      </c>
      <c r="AO195" s="170">
        <v>569.84</v>
      </c>
      <c r="AP195" s="170">
        <v>0</v>
      </c>
      <c r="AQ195" s="170">
        <v>52.8</v>
      </c>
      <c r="AR195" s="170">
        <v>1620.02</v>
      </c>
    </row>
    <row r="196" spans="1:44">
      <c r="A196" s="2" t="s">
        <v>319</v>
      </c>
      <c r="B196" s="2" t="s">
        <v>320</v>
      </c>
      <c r="C196" s="2" t="s">
        <v>1411</v>
      </c>
      <c r="D196" s="171">
        <f t="shared" si="31"/>
        <v>35786869.039999999</v>
      </c>
      <c r="E196" s="67">
        <f>VLOOKUP(A196,Apport,MATCH($E$2,'Jan 2020 Apport'!$3:$3,0),FALSE)+VLOOKUP(A196,Apport,MATCH($E$3,'Jan 2020 Apport'!$3:$3,0),FALSE)+VLOOKUP(A196,Apport,MATCH($E$4,'Jan 2020 Apport'!$3:$3,0),FALSE)</f>
        <v>5117244.74</v>
      </c>
      <c r="F196" s="171">
        <f t="shared" si="32"/>
        <v>30669624.299999997</v>
      </c>
      <c r="G196" s="170">
        <f>VLOOKUP(A196,Apport,MATCH($G$3,'Jan 2020 Apport'!$3:$3,0),FALSE)+VLOOKUP(A196,Apport,MATCH($G$4,'Jan 2020 Apport'!$3:$3,0),FALSE)</f>
        <v>5564258.4600000009</v>
      </c>
      <c r="H196" s="170">
        <f>VLOOKUP(A196,Apport,MATCH($H$4,'Jan 2020 Apport'!$3:$3,0),FALSE)</f>
        <v>269475.03999999998</v>
      </c>
      <c r="I196" s="170">
        <f t="shared" si="33"/>
        <v>5833733.5000000009</v>
      </c>
      <c r="J196" s="170">
        <f>VLOOKUP(A196,Apport,MATCH($J$4,'Jan 2020 Apport'!$3:$3,0),FALSE)</f>
        <v>3078399.9854729422</v>
      </c>
      <c r="K196" s="170">
        <f>VLOOKUP(A196,Apport,MATCH($K$4,'Jan 2020 Apport'!$3:$3,0),FALSE)</f>
        <v>148372.41</v>
      </c>
      <c r="L196" s="170">
        <f t="shared" si="34"/>
        <v>3226772.3954729424</v>
      </c>
      <c r="M196" s="170">
        <f>VLOOKUP(A196,Apport,MATCH($M$4,'Jan 2020 Apport'!$3:$3,0),FALSE)</f>
        <v>1806939.8</v>
      </c>
      <c r="N196" s="170">
        <f>VLOOKUP(A196,Apport,MATCH($N$4,'Jan 2020 Apport'!$3:$3,0),FALSE)</f>
        <v>0</v>
      </c>
      <c r="O196" s="170">
        <f>VLOOKUP(A196,Apport,MATCH($O$4,'Jan 2020 Apport'!$3:$3,0),FALSE)</f>
        <v>115032.16</v>
      </c>
      <c r="P196" s="174">
        <f>VLOOKUP(A196,Apport,MATCH($P$4,'Jan 2020 Apport'!$3:$3,0),FALSE)</f>
        <v>3285227.38</v>
      </c>
      <c r="Q196" s="174">
        <f>VLOOKUP(A196,Apport,MATCH($Q$4,'Jan 2020 Apport'!$3:$3,0),FALSE)</f>
        <v>3897913.0647402001</v>
      </c>
      <c r="R196">
        <f>VLOOKUP(A196,Apport,MATCH($R$4,'Jan 2020 Apport'!$3:$3,0),FALSE)</f>
        <v>0</v>
      </c>
      <c r="S196">
        <f>VLOOKUP(A196,Apport,MATCH($S$4,'Jan 2020 Apport'!$3:$3,0),FALSE)</f>
        <v>100</v>
      </c>
      <c r="T196">
        <f>VLOOKUP(A196,Apport,MATCH($T$4,'Jan 2020 Apport'!$3:$3,0),FALSE)</f>
        <v>490</v>
      </c>
      <c r="U196" s="185">
        <f>IFERROR(VLOOKUP(A196,Apport,MATCH($U$4,'Jan 2020 Apport'!$3:$3,0),FALSE)/R196,0)</f>
        <v>0</v>
      </c>
      <c r="V196" s="67">
        <f>IFERROR(((VLOOKUP(A196,Apport,MATCH($V$4,'Jan 2020 Apport'!$3:$3,0),FALSE)+VLOOKUP(A196,Apport,MATCH($V$3,'Jan 2020 Apport'!$3:$3,0),FALSE))/(S196+T196)),0)</f>
        <v>8673.2961694915266</v>
      </c>
      <c r="W196" s="67">
        <f t="shared" si="26"/>
        <v>8097.2779781130794</v>
      </c>
      <c r="X196">
        <f>IF(D196=0,0,VLOOKUP(A196,Apport,MATCH($X$4,'Jan 2020 Apport'!$3:$3,0),FALSE))</f>
        <v>4.8578999999999997E-2</v>
      </c>
      <c r="Y196">
        <f>IF(D196=0,0,VLOOKUP(A196,Apport,MATCH($Y$4,'Jan 2020 Apport'!$3:$3,0),FALSE))</f>
        <v>4.0270000000000002E-3</v>
      </c>
      <c r="Z196">
        <f>IF(D196=0,0,VLOOKUP(A196,Apport,MATCH($Z$4,'Jan 2020 Apport'!$3:$3,0),FALSE))</f>
        <v>1.7100000000000001E-2</v>
      </c>
      <c r="AA196" s="114">
        <f>(VLOOKUP(A196,Apport,MATCH($AA$4,'Jan 2020 Apport'!$3:$3,0),FALSE)+VLOOKUP(A196,Apport,MATCH($AA$3,'Jan 2020 Apport'!$3:$3,0),FALSE))*VLOOKUP(A196,Apport,MATCH($AA$2,'Jan 2020 Apport'!$3:$3,0),FALSE)</f>
        <v>65216.05</v>
      </c>
      <c r="AB196" s="114">
        <f>VLOOKUP(A196,Apport,MATCH($AB$4,'Jan 2020 Apport'!$3:$3,0),FALSE)*VLOOKUP(A196,Apport,MATCH($AB$3,'Jan 2020 Apport'!$3:$3,0),FALSE)</f>
        <v>66520</v>
      </c>
      <c r="AC196" s="114">
        <f>VLOOKUP(A196,Apport,MATCH($AC$4,'Jan 2020 Apport'!$3:$3,0),FALSE)</f>
        <v>96805</v>
      </c>
      <c r="AD196" s="114">
        <f>VLOOKUP(A196,Apport,MATCH($AD$4,'Jan 2020 Apport'!$3:$3,0),FALSE)*VLOOKUP(A196,Apport,MATCH($AD$3,'Jan 2020 Apport'!$3:$3,0),FALSE)</f>
        <v>98741</v>
      </c>
      <c r="AE196" s="114">
        <f>VLOOKUP(A196,Apport,MATCH($AE$4,'Jan 2020 Apport'!$3:$3,0),FALSE)</f>
        <v>46784.33</v>
      </c>
      <c r="AF196" s="114">
        <f>VLOOKUP(A196,Apport,MATCH($AF$4,'Jan 2020 Apport'!$3:$3,0),FALSE)*VLOOKUP(A196,Apport,MATCH($AF$3,'Jan 2020 Apport'!$3:$3,0),FALSE)</f>
        <v>47720</v>
      </c>
      <c r="AG196" s="114">
        <f t="shared" si="27"/>
        <v>96970.214719999989</v>
      </c>
      <c r="AH196" s="114">
        <f t="shared" si="28"/>
        <v>136855.76759999999</v>
      </c>
      <c r="AI196" s="114">
        <f t="shared" si="29"/>
        <v>79803.727550000011</v>
      </c>
      <c r="AJ196" s="3">
        <f>VLOOKUP(A196,Apport,MATCH($AJ$4,'Jan 2020 Apport'!$3:$3,0),FALSE)</f>
        <v>4719016.12</v>
      </c>
      <c r="AK196" s="3">
        <f>VLOOKUP(A196,Apport,MATCH($AK$4,'Jan 2020 Apport'!$3:$3,0),FALSE)</f>
        <v>75.075000000000003</v>
      </c>
      <c r="AL196" s="170">
        <f t="shared" si="30"/>
        <v>47837110.585472934</v>
      </c>
      <c r="AM196" s="170">
        <f>VLOOKUP(A196,Apport,MATCH($AM$4,'Jan 2020 Apport'!$3:$3,0),FALSE)</f>
        <v>1216136.1000000001</v>
      </c>
      <c r="AN196" s="170">
        <f>VLOOKUP(A196,Apport,MATCH($AN$4,'Jan 2020 Apport'!$3:$3,0),FALSE)</f>
        <v>172571.73</v>
      </c>
      <c r="AO196" s="170">
        <v>28850.71</v>
      </c>
      <c r="AP196" s="170">
        <v>11312.16</v>
      </c>
      <c r="AQ196" s="170">
        <v>1189.75</v>
      </c>
      <c r="AR196" s="170">
        <v>39635.22</v>
      </c>
    </row>
    <row r="197" spans="1:44">
      <c r="A197" s="2" t="s">
        <v>321</v>
      </c>
      <c r="B197" s="2" t="s">
        <v>322</v>
      </c>
      <c r="C197" s="2" t="s">
        <v>1411</v>
      </c>
      <c r="D197" s="171">
        <f t="shared" si="31"/>
        <v>15900662.779999999</v>
      </c>
      <c r="E197" s="67">
        <f>VLOOKUP(A197,Apport,MATCH($E$2,'Jan 2020 Apport'!$3:$3,0),FALSE)+VLOOKUP(A197,Apport,MATCH($E$3,'Jan 2020 Apport'!$3:$3,0),FALSE)+VLOOKUP(A197,Apport,MATCH($E$4,'Jan 2020 Apport'!$3:$3,0),FALSE)</f>
        <v>49651.34</v>
      </c>
      <c r="F197" s="171">
        <f t="shared" si="32"/>
        <v>15851011.439999999</v>
      </c>
      <c r="G197" s="170">
        <f>VLOOKUP(A197,Apport,MATCH($G$3,'Jan 2020 Apport'!$3:$3,0),FALSE)+VLOOKUP(A197,Apport,MATCH($G$4,'Jan 2020 Apport'!$3:$3,0),FALSE)</f>
        <v>2020771.07</v>
      </c>
      <c r="H197" s="170">
        <f>VLOOKUP(A197,Apport,MATCH($H$4,'Jan 2020 Apport'!$3:$3,0),FALSE)</f>
        <v>0</v>
      </c>
      <c r="I197" s="170">
        <f t="shared" si="33"/>
        <v>2020771.07</v>
      </c>
      <c r="J197" s="170">
        <f>VLOOKUP(A197,Apport,MATCH($J$4,'Jan 2020 Apport'!$3:$3,0),FALSE)</f>
        <v>262188.44967532909</v>
      </c>
      <c r="K197" s="170">
        <f>VLOOKUP(A197,Apport,MATCH($K$4,'Jan 2020 Apport'!$3:$3,0),FALSE)</f>
        <v>19958.72</v>
      </c>
      <c r="L197" s="170">
        <f t="shared" si="34"/>
        <v>282147.16967532912</v>
      </c>
      <c r="M197" s="170">
        <f>VLOOKUP(A197,Apport,MATCH($M$4,'Jan 2020 Apport'!$3:$3,0),FALSE)</f>
        <v>197920.2</v>
      </c>
      <c r="N197" s="170">
        <f>VLOOKUP(A197,Apport,MATCH($N$4,'Jan 2020 Apport'!$3:$3,0),FALSE)</f>
        <v>0</v>
      </c>
      <c r="O197" s="170">
        <f>VLOOKUP(A197,Apport,MATCH($O$4,'Jan 2020 Apport'!$3:$3,0),FALSE)</f>
        <v>0</v>
      </c>
      <c r="P197" s="174">
        <f>VLOOKUP(A197,Apport,MATCH($P$4,'Jan 2020 Apport'!$3:$3,0),FALSE)</f>
        <v>2470671.5</v>
      </c>
      <c r="Q197" s="174">
        <f>VLOOKUP(A197,Apport,MATCH($Q$4,'Jan 2020 Apport'!$3:$3,0),FALSE)</f>
        <v>367297.74291177827</v>
      </c>
      <c r="R197">
        <f>VLOOKUP(A197,Apport,MATCH($R$4,'Jan 2020 Apport'!$3:$3,0),FALSE)</f>
        <v>0</v>
      </c>
      <c r="S197">
        <f>VLOOKUP(A197,Apport,MATCH($S$4,'Jan 2020 Apport'!$3:$3,0),FALSE)</f>
        <v>2.5</v>
      </c>
      <c r="T197">
        <f>VLOOKUP(A197,Apport,MATCH($T$4,'Jan 2020 Apport'!$3:$3,0),FALSE)</f>
        <v>3.25</v>
      </c>
      <c r="U197" s="185">
        <f>IFERROR(VLOOKUP(A197,Apport,MATCH($U$4,'Jan 2020 Apport'!$3:$3,0),FALSE)/R197,0)</f>
        <v>0</v>
      </c>
      <c r="V197" s="67">
        <f>IFERROR(((VLOOKUP(A197,Apport,MATCH($V$4,'Jan 2020 Apport'!$3:$3,0),FALSE)+VLOOKUP(A197,Apport,MATCH($V$3,'Jan 2020 Apport'!$3:$3,0),FALSE))/(S197+T197)),0)</f>
        <v>8635.0156521739118</v>
      </c>
      <c r="W197" s="67">
        <f t="shared" si="26"/>
        <v>8097.2779781130794</v>
      </c>
      <c r="X197">
        <f>IF(D197=0,0,VLOOKUP(A197,Apport,MATCH($X$4,'Jan 2020 Apport'!$3:$3,0),FALSE))</f>
        <v>4.8578999999999997E-2</v>
      </c>
      <c r="Y197">
        <f>IF(D197=0,0,VLOOKUP(A197,Apport,MATCH($Y$4,'Jan 2020 Apport'!$3:$3,0),FALSE))</f>
        <v>4.0270000000000002E-3</v>
      </c>
      <c r="Z197">
        <f>IF(D197=0,0,VLOOKUP(A197,Apport,MATCH($Z$4,'Jan 2020 Apport'!$3:$3,0),FALSE))</f>
        <v>1.7100000000000001E-2</v>
      </c>
      <c r="AA197" s="114">
        <f>(VLOOKUP(A197,Apport,MATCH($AA$4,'Jan 2020 Apport'!$3:$3,0),FALSE)+VLOOKUP(A197,Apport,MATCH($AA$3,'Jan 2020 Apport'!$3:$3,0),FALSE))*VLOOKUP(A197,Apport,MATCH($AA$2,'Jan 2020 Apport'!$3:$3,0),FALSE)</f>
        <v>65216.05</v>
      </c>
      <c r="AB197" s="114">
        <f>VLOOKUP(A197,Apport,MATCH($AB$4,'Jan 2020 Apport'!$3:$3,0),FALSE)*VLOOKUP(A197,Apport,MATCH($AB$3,'Jan 2020 Apport'!$3:$3,0),FALSE)</f>
        <v>66520</v>
      </c>
      <c r="AC197" s="114">
        <f>VLOOKUP(A197,Apport,MATCH($AC$4,'Jan 2020 Apport'!$3:$3,0),FALSE)</f>
        <v>96805</v>
      </c>
      <c r="AD197" s="114">
        <f>VLOOKUP(A197,Apport,MATCH($AD$4,'Jan 2020 Apport'!$3:$3,0),FALSE)*VLOOKUP(A197,Apport,MATCH($AD$3,'Jan 2020 Apport'!$3:$3,0),FALSE)</f>
        <v>98741</v>
      </c>
      <c r="AE197" s="114">
        <f>VLOOKUP(A197,Apport,MATCH($AE$4,'Jan 2020 Apport'!$3:$3,0),FALSE)</f>
        <v>46784.33</v>
      </c>
      <c r="AF197" s="114">
        <f>VLOOKUP(A197,Apport,MATCH($AF$4,'Jan 2020 Apport'!$3:$3,0),FALSE)*VLOOKUP(A197,Apport,MATCH($AF$3,'Jan 2020 Apport'!$3:$3,0),FALSE)</f>
        <v>47720</v>
      </c>
      <c r="AG197" s="114">
        <f t="shared" si="27"/>
        <v>96970.214719999989</v>
      </c>
      <c r="AH197" s="114">
        <f t="shared" si="28"/>
        <v>136855.76759999999</v>
      </c>
      <c r="AI197" s="114">
        <f t="shared" si="29"/>
        <v>79803.727550000011</v>
      </c>
      <c r="AJ197" s="3">
        <f>VLOOKUP(A197,Apport,MATCH($AJ$4,'Jan 2020 Apport'!$3:$3,0),FALSE)</f>
        <v>192834.02</v>
      </c>
      <c r="AK197" s="3">
        <f>VLOOKUP(A197,Apport,MATCH($AK$4,'Jan 2020 Apport'!$3:$3,0),FALSE)</f>
        <v>3.125</v>
      </c>
      <c r="AL197" s="170">
        <f t="shared" si="30"/>
        <v>18425037.249675326</v>
      </c>
      <c r="AM197" s="170">
        <f>VLOOKUP(A197,Apport,MATCH($AM$4,'Jan 2020 Apport'!$3:$3,0),FALSE)</f>
        <v>43494.75</v>
      </c>
      <c r="AN197" s="170">
        <f>VLOOKUP(A197,Apport,MATCH($AN$4,'Jan 2020 Apport'!$3:$3,0),FALSE)</f>
        <v>7128.48</v>
      </c>
      <c r="AO197" s="170">
        <v>2303.9499999999998</v>
      </c>
      <c r="AP197" s="170">
        <v>0</v>
      </c>
      <c r="AQ197" s="170">
        <v>0</v>
      </c>
      <c r="AR197" s="170">
        <v>12338.57</v>
      </c>
    </row>
    <row r="198" spans="1:44">
      <c r="A198" s="2" t="s">
        <v>323</v>
      </c>
      <c r="B198" s="2" t="s">
        <v>324</v>
      </c>
      <c r="C198" s="2" t="s">
        <v>1411</v>
      </c>
      <c r="D198" s="171">
        <f t="shared" si="31"/>
        <v>6319313.2400000002</v>
      </c>
      <c r="E198" s="67">
        <f>VLOOKUP(A198,Apport,MATCH($E$2,'Jan 2020 Apport'!$3:$3,0),FALSE)+VLOOKUP(A198,Apport,MATCH($E$3,'Jan 2020 Apport'!$3:$3,0),FALSE)+VLOOKUP(A198,Apport,MATCH($E$4,'Jan 2020 Apport'!$3:$3,0),FALSE)</f>
        <v>0</v>
      </c>
      <c r="F198" s="171">
        <f t="shared" si="32"/>
        <v>6319313.2400000002</v>
      </c>
      <c r="G198" s="170">
        <f>VLOOKUP(A198,Apport,MATCH($G$3,'Jan 2020 Apport'!$3:$3,0),FALSE)+VLOOKUP(A198,Apport,MATCH($G$4,'Jan 2020 Apport'!$3:$3,0),FALSE)</f>
        <v>1065751.8</v>
      </c>
      <c r="H198" s="170">
        <f>VLOOKUP(A198,Apport,MATCH($H$4,'Jan 2020 Apport'!$3:$3,0),FALSE)</f>
        <v>159281.07</v>
      </c>
      <c r="I198" s="170">
        <f t="shared" si="33"/>
        <v>1225032.8700000001</v>
      </c>
      <c r="J198" s="170">
        <f>VLOOKUP(A198,Apport,MATCH($J$4,'Jan 2020 Apport'!$3:$3,0),FALSE)</f>
        <v>671261.24210004637</v>
      </c>
      <c r="K198" s="170">
        <f>VLOOKUP(A198,Apport,MATCH($K$4,'Jan 2020 Apport'!$3:$3,0),FALSE)</f>
        <v>63659.43</v>
      </c>
      <c r="L198" s="170">
        <f t="shared" si="34"/>
        <v>734920.67210004642</v>
      </c>
      <c r="M198" s="170">
        <f>VLOOKUP(A198,Apport,MATCH($M$4,'Jan 2020 Apport'!$3:$3,0),FALSE)</f>
        <v>293780.32</v>
      </c>
      <c r="N198" s="170">
        <f>VLOOKUP(A198,Apport,MATCH($N$4,'Jan 2020 Apport'!$3:$3,0),FALSE)</f>
        <v>0</v>
      </c>
      <c r="O198" s="170">
        <f>VLOOKUP(A198,Apport,MATCH($O$4,'Jan 2020 Apport'!$3:$3,0),FALSE)</f>
        <v>20030.48</v>
      </c>
      <c r="P198" s="174">
        <f>VLOOKUP(A198,Apport,MATCH($P$4,'Jan 2020 Apport'!$3:$3,0),FALSE)</f>
        <v>0</v>
      </c>
      <c r="Q198" s="174">
        <f>VLOOKUP(A198,Apport,MATCH($Q$4,'Jan 2020 Apport'!$3:$3,0),FALSE)</f>
        <v>2441286.8615595</v>
      </c>
      <c r="R198">
        <f>VLOOKUP(A198,Apport,MATCH($R$4,'Jan 2020 Apport'!$3:$3,0),FALSE)</f>
        <v>0</v>
      </c>
      <c r="S198">
        <f>VLOOKUP(A198,Apport,MATCH($S$4,'Jan 2020 Apport'!$3:$3,0),FALSE)</f>
        <v>0</v>
      </c>
      <c r="T198">
        <f>VLOOKUP(A198,Apport,MATCH($T$4,'Jan 2020 Apport'!$3:$3,0),FALSE)</f>
        <v>0</v>
      </c>
      <c r="U198" s="185">
        <f>IFERROR(VLOOKUP(A198,Apport,MATCH($U$4,'Jan 2020 Apport'!$3:$3,0),FALSE)/R198,0)</f>
        <v>0</v>
      </c>
      <c r="V198" s="67">
        <f>IFERROR(((VLOOKUP(A198,Apport,MATCH($V$4,'Jan 2020 Apport'!$3:$3,0),FALSE)+VLOOKUP(A198,Apport,MATCH($V$3,'Jan 2020 Apport'!$3:$3,0),FALSE))/(S198+T198)),0)</f>
        <v>0</v>
      </c>
      <c r="W198" s="67">
        <f t="shared" si="26"/>
        <v>8097.2779781130794</v>
      </c>
      <c r="X198">
        <f>IF(D198=0,0,VLOOKUP(A198,Apport,MATCH($X$4,'Jan 2020 Apport'!$3:$3,0),FALSE))</f>
        <v>4.8578999999999997E-2</v>
      </c>
      <c r="Y198">
        <f>IF(D198=0,0,VLOOKUP(A198,Apport,MATCH($Y$4,'Jan 2020 Apport'!$3:$3,0),FALSE))</f>
        <v>4.0270000000000002E-3</v>
      </c>
      <c r="Z198">
        <f>IF(D198=0,0,VLOOKUP(A198,Apport,MATCH($Z$4,'Jan 2020 Apport'!$3:$3,0),FALSE))</f>
        <v>1.7100000000000001E-2</v>
      </c>
      <c r="AA198" s="114">
        <f>(VLOOKUP(A198,Apport,MATCH($AA$4,'Jan 2020 Apport'!$3:$3,0),FALSE)+VLOOKUP(A198,Apport,MATCH($AA$3,'Jan 2020 Apport'!$3:$3,0),FALSE))*VLOOKUP(A198,Apport,MATCH($AA$2,'Jan 2020 Apport'!$3:$3,0),FALSE)</f>
        <v>65216.05</v>
      </c>
      <c r="AB198" s="114">
        <f>VLOOKUP(A198,Apport,MATCH($AB$4,'Jan 2020 Apport'!$3:$3,0),FALSE)*VLOOKUP(A198,Apport,MATCH($AB$3,'Jan 2020 Apport'!$3:$3,0),FALSE)</f>
        <v>66520</v>
      </c>
      <c r="AC198" s="114">
        <f>VLOOKUP(A198,Apport,MATCH($AC$4,'Jan 2020 Apport'!$3:$3,0),FALSE)</f>
        <v>96805</v>
      </c>
      <c r="AD198" s="114">
        <f>VLOOKUP(A198,Apport,MATCH($AD$4,'Jan 2020 Apport'!$3:$3,0),FALSE)*VLOOKUP(A198,Apport,MATCH($AD$3,'Jan 2020 Apport'!$3:$3,0),FALSE)</f>
        <v>98741</v>
      </c>
      <c r="AE198" s="114">
        <f>VLOOKUP(A198,Apport,MATCH($AE$4,'Jan 2020 Apport'!$3:$3,0),FALSE)</f>
        <v>46784.33</v>
      </c>
      <c r="AF198" s="114">
        <f>VLOOKUP(A198,Apport,MATCH($AF$4,'Jan 2020 Apport'!$3:$3,0),FALSE)*VLOOKUP(A198,Apport,MATCH($AF$3,'Jan 2020 Apport'!$3:$3,0),FALSE)</f>
        <v>47720</v>
      </c>
      <c r="AG198" s="114">
        <f t="shared" si="27"/>
        <v>96970.214719999989</v>
      </c>
      <c r="AH198" s="114">
        <f t="shared" si="28"/>
        <v>136855.76759999999</v>
      </c>
      <c r="AI198" s="114">
        <f t="shared" si="29"/>
        <v>79803.727550000011</v>
      </c>
      <c r="AJ198" s="3">
        <f>VLOOKUP(A198,Apport,MATCH($AJ$4,'Jan 2020 Apport'!$3:$3,0),FALSE)</f>
        <v>944006.8</v>
      </c>
      <c r="AK198" s="3">
        <f>VLOOKUP(A198,Apport,MATCH($AK$4,'Jan 2020 Apport'!$3:$3,0),FALSE)</f>
        <v>22.013000000000002</v>
      </c>
      <c r="AL198" s="170">
        <f t="shared" si="30"/>
        <v>8736495.1321000475</v>
      </c>
      <c r="AM198" s="170">
        <f>VLOOKUP(A198,Apport,MATCH($AM$4,'Jan 2020 Apport'!$3:$3,0),FALSE)</f>
        <v>207076.98</v>
      </c>
      <c r="AN198" s="170">
        <f>VLOOKUP(A198,Apport,MATCH($AN$4,'Jan 2020 Apport'!$3:$3,0),FALSE)</f>
        <v>38024.6</v>
      </c>
      <c r="AO198" s="170">
        <v>4779.93</v>
      </c>
      <c r="AP198" s="170">
        <v>303.12</v>
      </c>
      <c r="AQ198" s="170">
        <v>192.07</v>
      </c>
      <c r="AR198" s="170">
        <v>7199.75</v>
      </c>
    </row>
    <row r="199" spans="1:44">
      <c r="A199" s="2" t="s">
        <v>325</v>
      </c>
      <c r="B199" s="2" t="s">
        <v>326</v>
      </c>
      <c r="C199" s="2" t="s">
        <v>1411</v>
      </c>
      <c r="D199" s="171">
        <f t="shared" si="31"/>
        <v>20145882.649999999</v>
      </c>
      <c r="E199" s="67">
        <f>VLOOKUP(A199,Apport,MATCH($E$2,'Jan 2020 Apport'!$3:$3,0),FALSE)+VLOOKUP(A199,Apport,MATCH($E$3,'Jan 2020 Apport'!$3:$3,0),FALSE)+VLOOKUP(A199,Apport,MATCH($E$4,'Jan 2020 Apport'!$3:$3,0),FALSE)</f>
        <v>2033919.73</v>
      </c>
      <c r="F199" s="171">
        <f t="shared" si="32"/>
        <v>18111962.919999998</v>
      </c>
      <c r="G199" s="170">
        <f>VLOOKUP(A199,Apport,MATCH($G$3,'Jan 2020 Apport'!$3:$3,0),FALSE)+VLOOKUP(A199,Apport,MATCH($G$4,'Jan 2020 Apport'!$3:$3,0),FALSE)</f>
        <v>3135903.87</v>
      </c>
      <c r="H199" s="170">
        <f>VLOOKUP(A199,Apport,MATCH($H$4,'Jan 2020 Apport'!$3:$3,0),FALSE)</f>
        <v>191999.23</v>
      </c>
      <c r="I199" s="170">
        <f t="shared" si="33"/>
        <v>3327903.1</v>
      </c>
      <c r="J199" s="170">
        <f>VLOOKUP(A199,Apport,MATCH($J$4,'Jan 2020 Apport'!$3:$3,0),FALSE)</f>
        <v>2110873.757655526</v>
      </c>
      <c r="K199" s="170">
        <f>VLOOKUP(A199,Apport,MATCH($K$4,'Jan 2020 Apport'!$3:$3,0),FALSE)</f>
        <v>151251.14000000001</v>
      </c>
      <c r="L199" s="170">
        <f t="shared" si="34"/>
        <v>2262124.8976555262</v>
      </c>
      <c r="M199" s="170">
        <f>VLOOKUP(A199,Apport,MATCH($M$4,'Jan 2020 Apport'!$3:$3,0),FALSE)</f>
        <v>823906.28</v>
      </c>
      <c r="N199" s="170">
        <f>VLOOKUP(A199,Apport,MATCH($N$4,'Jan 2020 Apport'!$3:$3,0),FALSE)</f>
        <v>418778.9</v>
      </c>
      <c r="O199" s="170">
        <f>VLOOKUP(A199,Apport,MATCH($O$4,'Jan 2020 Apport'!$3:$3,0),FALSE)</f>
        <v>65346.36</v>
      </c>
      <c r="P199" s="174">
        <f>VLOOKUP(A199,Apport,MATCH($P$4,'Jan 2020 Apport'!$3:$3,0),FALSE)</f>
        <v>0</v>
      </c>
      <c r="Q199" s="174">
        <f>VLOOKUP(A199,Apport,MATCH($Q$4,'Jan 2020 Apport'!$3:$3,0),FALSE)</f>
        <v>4110301.3480341178</v>
      </c>
      <c r="R199">
        <f>VLOOKUP(A199,Apport,MATCH($R$4,'Jan 2020 Apport'!$3:$3,0),FALSE)</f>
        <v>0</v>
      </c>
      <c r="S199">
        <f>VLOOKUP(A199,Apport,MATCH($S$4,'Jan 2020 Apport'!$3:$3,0),FALSE)</f>
        <v>75</v>
      </c>
      <c r="T199">
        <f>VLOOKUP(A199,Apport,MATCH($T$4,'Jan 2020 Apport'!$3:$3,0),FALSE)</f>
        <v>150</v>
      </c>
      <c r="U199" s="185">
        <f>IFERROR(VLOOKUP(A199,Apport,MATCH($U$4,'Jan 2020 Apport'!$3:$3,0),FALSE)/R199,0)</f>
        <v>0</v>
      </c>
      <c r="V199" s="67">
        <f>IFERROR(((VLOOKUP(A199,Apport,MATCH($V$4,'Jan 2020 Apport'!$3:$3,0),FALSE)+VLOOKUP(A199,Apport,MATCH($V$3,'Jan 2020 Apport'!$3:$3,0),FALSE))/(S199+T199)),0)</f>
        <v>9039.6432444444436</v>
      </c>
      <c r="W199" s="67">
        <f t="shared" ref="W199:W262" si="35">IF(D199=0,0,(AG199*X199)+(AH199*Y199)+(AI199*Z199)+(MSOC+MSOC912ehc))</f>
        <v>8425.830127707326</v>
      </c>
      <c r="X199">
        <f>IF(D199=0,0,VLOOKUP(A199,Apport,MATCH($X$4,'Jan 2020 Apport'!$3:$3,0),FALSE))</f>
        <v>4.8578999999999997E-2</v>
      </c>
      <c r="Y199">
        <f>IF(D199=0,0,VLOOKUP(A199,Apport,MATCH($Y$4,'Jan 2020 Apport'!$3:$3,0),FALSE))</f>
        <v>4.0270000000000002E-3</v>
      </c>
      <c r="Z199">
        <f>IF(D199=0,0,VLOOKUP(A199,Apport,MATCH($Z$4,'Jan 2020 Apport'!$3:$3,0),FALSE))</f>
        <v>1.7100000000000001E-2</v>
      </c>
      <c r="AA199" s="114">
        <f>(VLOOKUP(A199,Apport,MATCH($AA$4,'Jan 2020 Apport'!$3:$3,0),FALSE)+VLOOKUP(A199,Apport,MATCH($AA$3,'Jan 2020 Apport'!$3:$3,0),FALSE))*VLOOKUP(A199,Apport,MATCH($AA$2,'Jan 2020 Apport'!$3:$3,0),FALSE)</f>
        <v>69129.013000000006</v>
      </c>
      <c r="AB199" s="114">
        <f>VLOOKUP(A199,Apport,MATCH($AB$4,'Jan 2020 Apport'!$3:$3,0),FALSE)*VLOOKUP(A199,Apport,MATCH($AB$3,'Jan 2020 Apport'!$3:$3,0),FALSE)</f>
        <v>70511.199999999997</v>
      </c>
      <c r="AC199" s="114">
        <f>VLOOKUP(A199,Apport,MATCH($AC$4,'Jan 2020 Apport'!$3:$3,0),FALSE)</f>
        <v>96805</v>
      </c>
      <c r="AD199" s="114">
        <f>VLOOKUP(A199,Apport,MATCH($AD$4,'Jan 2020 Apport'!$3:$3,0),FALSE)*VLOOKUP(A199,Apport,MATCH($AD$3,'Jan 2020 Apport'!$3:$3,0),FALSE)</f>
        <v>104665.46</v>
      </c>
      <c r="AE199" s="114">
        <f>VLOOKUP(A199,Apport,MATCH($AE$4,'Jan 2020 Apport'!$3:$3,0),FALSE)</f>
        <v>46784.33</v>
      </c>
      <c r="AF199" s="114">
        <f>VLOOKUP(A199,Apport,MATCH($AF$4,'Jan 2020 Apport'!$3:$3,0),FALSE)*VLOOKUP(A199,Apport,MATCH($AF$3,'Jan 2020 Apport'!$3:$3,0),FALSE)</f>
        <v>50583.200000000004</v>
      </c>
      <c r="AG199" s="114">
        <f t="shared" ref="AG199:AG262" si="36">IF(D199=0,0,(AA199*(1+CertMaint))+((AB199-AA199)*(1+CertInc))+(Insrate*Certinsfactor*12))</f>
        <v>101910.8196032</v>
      </c>
      <c r="AH199" s="114">
        <f t="shared" ref="AH199:AH262" si="37">IF(D199=0,0,(AC199*(1+CertMaint))+((AD199-AC199)*(1+CertInc))+(Insrate*Certinsfactor*12))</f>
        <v>144152.332536</v>
      </c>
      <c r="AI199" s="114">
        <f t="shared" ref="AI199:AI262" si="38">IF(D199=0,0,(AE199*(1+ClassMaint))+((AF199-AE199)*(1+ClassInc))+(Insrate*Classinsfactor*12))</f>
        <v>83263.332110000018</v>
      </c>
      <c r="AJ199" s="3">
        <f>VLOOKUP(A199,Apport,MATCH($AJ$4,'Jan 2020 Apport'!$3:$3,0),FALSE)</f>
        <v>2583653.7999999998</v>
      </c>
      <c r="AK199" s="3">
        <f>VLOOKUP(A199,Apport,MATCH($AK$4,'Jan 2020 Apport'!$3:$3,0),FALSE)</f>
        <v>45.180999999999997</v>
      </c>
      <c r="AL199" s="170">
        <f t="shared" ref="AL199:AL262" si="39">IFERROR(SUM(F199+J199+M199+N199+O199+E199+AM199)+VLOOKUP(A199,SpEd_Apport,4,FALSE),0)</f>
        <v>27337568.317655526</v>
      </c>
      <c r="AM199" s="170">
        <f>VLOOKUP(A199,Apport,MATCH($AM$4,'Jan 2020 Apport'!$3:$3,0),FALSE)</f>
        <v>444877.27</v>
      </c>
      <c r="AN199" s="170">
        <f>VLOOKUP(A199,Apport,MATCH($AN$4,'Jan 2020 Apport'!$3:$3,0),FALSE)</f>
        <v>102350.54</v>
      </c>
      <c r="AO199" s="170">
        <v>12196.41</v>
      </c>
      <c r="AP199" s="170">
        <v>4769.53</v>
      </c>
      <c r="AQ199" s="170">
        <v>646.49</v>
      </c>
      <c r="AR199" s="170">
        <v>22116.240000000002</v>
      </c>
    </row>
    <row r="200" spans="1:44">
      <c r="A200" s="2" t="s">
        <v>327</v>
      </c>
      <c r="B200" s="2" t="s">
        <v>328</v>
      </c>
      <c r="C200" s="2" t="s">
        <v>1411</v>
      </c>
      <c r="D200" s="171">
        <f t="shared" si="31"/>
        <v>2443161.44</v>
      </c>
      <c r="E200" s="67">
        <f>VLOOKUP(A200,Apport,MATCH($E$2,'Jan 2020 Apport'!$3:$3,0),FALSE)+VLOOKUP(A200,Apport,MATCH($E$3,'Jan 2020 Apport'!$3:$3,0),FALSE)+VLOOKUP(A200,Apport,MATCH($E$4,'Jan 2020 Apport'!$3:$3,0),FALSE)</f>
        <v>0</v>
      </c>
      <c r="F200" s="171">
        <f t="shared" si="32"/>
        <v>2443161.44</v>
      </c>
      <c r="G200" s="170">
        <f>VLOOKUP(A200,Apport,MATCH($G$3,'Jan 2020 Apport'!$3:$3,0),FALSE)+VLOOKUP(A200,Apport,MATCH($G$4,'Jan 2020 Apport'!$3:$3,0),FALSE)</f>
        <v>339956.23000000004</v>
      </c>
      <c r="H200" s="170">
        <f>VLOOKUP(A200,Apport,MATCH($H$4,'Jan 2020 Apport'!$3:$3,0),FALSE)</f>
        <v>9858.51</v>
      </c>
      <c r="I200" s="170">
        <f t="shared" si="33"/>
        <v>349814.74000000005</v>
      </c>
      <c r="J200" s="170">
        <f>VLOOKUP(A200,Apport,MATCH($J$4,'Jan 2020 Apport'!$3:$3,0),FALSE)</f>
        <v>523417.47578056698</v>
      </c>
      <c r="K200" s="170">
        <f>VLOOKUP(A200,Apport,MATCH($K$4,'Jan 2020 Apport'!$3:$3,0),FALSE)</f>
        <v>63832.87</v>
      </c>
      <c r="L200" s="170">
        <f t="shared" si="34"/>
        <v>587250.34578056703</v>
      </c>
      <c r="M200" s="170">
        <f>VLOOKUP(A200,Apport,MATCH($M$4,'Jan 2020 Apport'!$3:$3,0),FALSE)</f>
        <v>144696.35</v>
      </c>
      <c r="N200" s="170">
        <f>VLOOKUP(A200,Apport,MATCH($N$4,'Jan 2020 Apport'!$3:$3,0),FALSE)</f>
        <v>0</v>
      </c>
      <c r="O200" s="170">
        <f>VLOOKUP(A200,Apport,MATCH($O$4,'Jan 2020 Apport'!$3:$3,0),FALSE)</f>
        <v>7821.43</v>
      </c>
      <c r="P200" s="174">
        <f>VLOOKUP(A200,Apport,MATCH($P$4,'Jan 2020 Apport'!$3:$3,0),FALSE)</f>
        <v>0</v>
      </c>
      <c r="Q200" s="174">
        <f>VLOOKUP(A200,Apport,MATCH($Q$4,'Jan 2020 Apport'!$3:$3,0),FALSE)</f>
        <v>1119737.483544</v>
      </c>
      <c r="R200">
        <f>VLOOKUP(A200,Apport,MATCH($R$4,'Jan 2020 Apport'!$3:$3,0),FALSE)</f>
        <v>0</v>
      </c>
      <c r="S200">
        <f>VLOOKUP(A200,Apport,MATCH($S$4,'Jan 2020 Apport'!$3:$3,0),FALSE)</f>
        <v>0</v>
      </c>
      <c r="T200">
        <f>VLOOKUP(A200,Apport,MATCH($T$4,'Jan 2020 Apport'!$3:$3,0),FALSE)</f>
        <v>0</v>
      </c>
      <c r="U200" s="185">
        <f>IFERROR(VLOOKUP(A200,Apport,MATCH($U$4,'Jan 2020 Apport'!$3:$3,0),FALSE)/R200,0)</f>
        <v>0</v>
      </c>
      <c r="V200" s="67">
        <f>IFERROR(((VLOOKUP(A200,Apport,MATCH($V$4,'Jan 2020 Apport'!$3:$3,0),FALSE)+VLOOKUP(A200,Apport,MATCH($V$3,'Jan 2020 Apport'!$3:$3,0),FALSE))/(S200+T200)),0)</f>
        <v>0</v>
      </c>
      <c r="W200" s="67">
        <f t="shared" si="35"/>
        <v>8097.2779781130794</v>
      </c>
      <c r="X200">
        <f>IF(D200=0,0,VLOOKUP(A200,Apport,MATCH($X$4,'Jan 2020 Apport'!$3:$3,0),FALSE))</f>
        <v>4.8578999999999997E-2</v>
      </c>
      <c r="Y200">
        <f>IF(D200=0,0,VLOOKUP(A200,Apport,MATCH($Y$4,'Jan 2020 Apport'!$3:$3,0),FALSE))</f>
        <v>4.0270000000000002E-3</v>
      </c>
      <c r="Z200">
        <f>IF(D200=0,0,VLOOKUP(A200,Apport,MATCH($Z$4,'Jan 2020 Apport'!$3:$3,0),FALSE))</f>
        <v>1.7100000000000001E-2</v>
      </c>
      <c r="AA200" s="114">
        <f>(VLOOKUP(A200,Apport,MATCH($AA$4,'Jan 2020 Apport'!$3:$3,0),FALSE)+VLOOKUP(A200,Apport,MATCH($AA$3,'Jan 2020 Apport'!$3:$3,0),FALSE))*VLOOKUP(A200,Apport,MATCH($AA$2,'Jan 2020 Apport'!$3:$3,0),FALSE)</f>
        <v>65216.05</v>
      </c>
      <c r="AB200" s="114">
        <f>VLOOKUP(A200,Apport,MATCH($AB$4,'Jan 2020 Apport'!$3:$3,0),FALSE)*VLOOKUP(A200,Apport,MATCH($AB$3,'Jan 2020 Apport'!$3:$3,0),FALSE)</f>
        <v>66520</v>
      </c>
      <c r="AC200" s="114">
        <f>VLOOKUP(A200,Apport,MATCH($AC$4,'Jan 2020 Apport'!$3:$3,0),FALSE)</f>
        <v>96805</v>
      </c>
      <c r="AD200" s="114">
        <f>VLOOKUP(A200,Apport,MATCH($AD$4,'Jan 2020 Apport'!$3:$3,0),FALSE)*VLOOKUP(A200,Apport,MATCH($AD$3,'Jan 2020 Apport'!$3:$3,0),FALSE)</f>
        <v>98741</v>
      </c>
      <c r="AE200" s="114">
        <f>VLOOKUP(A200,Apport,MATCH($AE$4,'Jan 2020 Apport'!$3:$3,0),FALSE)</f>
        <v>46784.33</v>
      </c>
      <c r="AF200" s="114">
        <f>VLOOKUP(A200,Apport,MATCH($AF$4,'Jan 2020 Apport'!$3:$3,0),FALSE)*VLOOKUP(A200,Apport,MATCH($AF$3,'Jan 2020 Apport'!$3:$3,0),FALSE)</f>
        <v>47720</v>
      </c>
      <c r="AG200" s="114">
        <f t="shared" si="36"/>
        <v>96970.214719999989</v>
      </c>
      <c r="AH200" s="114">
        <f t="shared" si="37"/>
        <v>136855.76759999999</v>
      </c>
      <c r="AI200" s="114">
        <f t="shared" si="38"/>
        <v>79803.727550000011</v>
      </c>
      <c r="AJ200" s="3">
        <f>VLOOKUP(A200,Apport,MATCH($AJ$4,'Jan 2020 Apport'!$3:$3,0),FALSE)</f>
        <v>368550.6</v>
      </c>
      <c r="AK200" s="3">
        <f>VLOOKUP(A200,Apport,MATCH($AK$4,'Jan 2020 Apport'!$3:$3,0),FALSE)</f>
        <v>7.9489999999999998</v>
      </c>
      <c r="AL200" s="170">
        <f t="shared" si="39"/>
        <v>3522326.0457805675</v>
      </c>
      <c r="AM200" s="170">
        <f>VLOOKUP(A200,Apport,MATCH($AM$4,'Jan 2020 Apport'!$3:$3,0),FALSE)</f>
        <v>53414.61</v>
      </c>
      <c r="AN200" s="170">
        <f>VLOOKUP(A200,Apport,MATCH($AN$4,'Jan 2020 Apport'!$3:$3,0),FALSE)</f>
        <v>14628.35</v>
      </c>
      <c r="AO200" s="170">
        <v>1890.67</v>
      </c>
      <c r="AP200" s="170">
        <v>0</v>
      </c>
      <c r="AQ200" s="170">
        <v>81.93</v>
      </c>
      <c r="AR200" s="170">
        <v>2875.28</v>
      </c>
    </row>
    <row r="201" spans="1:44">
      <c r="A201" s="2" t="s">
        <v>329</v>
      </c>
      <c r="B201" s="2" t="s">
        <v>1279</v>
      </c>
      <c r="C201" s="2" t="s">
        <v>1411</v>
      </c>
      <c r="D201" s="171">
        <f t="shared" si="31"/>
        <v>1089019.3500000001</v>
      </c>
      <c r="E201" s="67">
        <f>VLOOKUP(A201,Apport,MATCH($E$2,'Jan 2020 Apport'!$3:$3,0),FALSE)+VLOOKUP(A201,Apport,MATCH($E$3,'Jan 2020 Apport'!$3:$3,0),FALSE)+VLOOKUP(A201,Apport,MATCH($E$4,'Jan 2020 Apport'!$3:$3,0),FALSE)</f>
        <v>0</v>
      </c>
      <c r="F201" s="171">
        <f t="shared" si="32"/>
        <v>1089019.3500000001</v>
      </c>
      <c r="G201" s="170">
        <f>VLOOKUP(A201,Apport,MATCH($G$3,'Jan 2020 Apport'!$3:$3,0),FALSE)+VLOOKUP(A201,Apport,MATCH($G$4,'Jan 2020 Apport'!$3:$3,0),FALSE)</f>
        <v>171486.21000000002</v>
      </c>
      <c r="H201" s="170">
        <f>VLOOKUP(A201,Apport,MATCH($H$4,'Jan 2020 Apport'!$3:$3,0),FALSE)</f>
        <v>19703.759999999998</v>
      </c>
      <c r="I201" s="170">
        <f t="shared" si="33"/>
        <v>191189.97000000003</v>
      </c>
      <c r="J201" s="170">
        <f>VLOOKUP(A201,Apport,MATCH($J$4,'Jan 2020 Apport'!$3:$3,0),FALSE)</f>
        <v>186795.46522688799</v>
      </c>
      <c r="K201" s="170">
        <f>VLOOKUP(A201,Apport,MATCH($K$4,'Jan 2020 Apport'!$3:$3,0),FALSE)</f>
        <v>26609.67</v>
      </c>
      <c r="L201" s="170">
        <f t="shared" si="34"/>
        <v>213405.135226888</v>
      </c>
      <c r="M201" s="170">
        <f>VLOOKUP(A201,Apport,MATCH($M$4,'Jan 2020 Apport'!$3:$3,0),FALSE)</f>
        <v>85940.29</v>
      </c>
      <c r="N201" s="170">
        <f>VLOOKUP(A201,Apport,MATCH($N$4,'Jan 2020 Apport'!$3:$3,0),FALSE)</f>
        <v>0</v>
      </c>
      <c r="O201" s="170">
        <f>VLOOKUP(A201,Apport,MATCH($O$4,'Jan 2020 Apport'!$3:$3,0),FALSE)</f>
        <v>0</v>
      </c>
      <c r="P201" s="174">
        <f>VLOOKUP(A201,Apport,MATCH($P$4,'Jan 2020 Apport'!$3:$3,0),FALSE)</f>
        <v>261842.64</v>
      </c>
      <c r="Q201" s="174">
        <f>VLOOKUP(A201,Apport,MATCH($Q$4,'Jan 2020 Apport'!$3:$3,0),FALSE)</f>
        <v>29651.7973332</v>
      </c>
      <c r="R201">
        <f>VLOOKUP(A201,Apport,MATCH($R$4,'Jan 2020 Apport'!$3:$3,0),FALSE)</f>
        <v>0</v>
      </c>
      <c r="S201">
        <f>VLOOKUP(A201,Apport,MATCH($S$4,'Jan 2020 Apport'!$3:$3,0),FALSE)</f>
        <v>0</v>
      </c>
      <c r="T201">
        <f>VLOOKUP(A201,Apport,MATCH($T$4,'Jan 2020 Apport'!$3:$3,0),FALSE)</f>
        <v>0</v>
      </c>
      <c r="U201" s="185">
        <f>IFERROR(VLOOKUP(A201,Apport,MATCH($U$4,'Jan 2020 Apport'!$3:$3,0),FALSE)/R201,0)</f>
        <v>0</v>
      </c>
      <c r="V201" s="67">
        <f>IFERROR(((VLOOKUP(A201,Apport,MATCH($V$4,'Jan 2020 Apport'!$3:$3,0),FALSE)+VLOOKUP(A201,Apport,MATCH($V$3,'Jan 2020 Apport'!$3:$3,0),FALSE))/(S201+T201)),0)</f>
        <v>0</v>
      </c>
      <c r="W201" s="67">
        <f t="shared" si="35"/>
        <v>8097.2779781130794</v>
      </c>
      <c r="X201">
        <f>IF(D201=0,0,VLOOKUP(A201,Apport,MATCH($X$4,'Jan 2020 Apport'!$3:$3,0),FALSE))</f>
        <v>4.8578999999999997E-2</v>
      </c>
      <c r="Y201">
        <f>IF(D201=0,0,VLOOKUP(A201,Apport,MATCH($Y$4,'Jan 2020 Apport'!$3:$3,0),FALSE))</f>
        <v>4.0270000000000002E-3</v>
      </c>
      <c r="Z201">
        <f>IF(D201=0,0,VLOOKUP(A201,Apport,MATCH($Z$4,'Jan 2020 Apport'!$3:$3,0),FALSE))</f>
        <v>1.7100000000000001E-2</v>
      </c>
      <c r="AA201" s="114">
        <f>(VLOOKUP(A201,Apport,MATCH($AA$4,'Jan 2020 Apport'!$3:$3,0),FALSE)+VLOOKUP(A201,Apport,MATCH($AA$3,'Jan 2020 Apport'!$3:$3,0),FALSE))*VLOOKUP(A201,Apport,MATCH($AA$2,'Jan 2020 Apport'!$3:$3,0),FALSE)</f>
        <v>65216.05</v>
      </c>
      <c r="AB201" s="114">
        <f>VLOOKUP(A201,Apport,MATCH($AB$4,'Jan 2020 Apport'!$3:$3,0),FALSE)*VLOOKUP(A201,Apport,MATCH($AB$3,'Jan 2020 Apport'!$3:$3,0),FALSE)</f>
        <v>66520</v>
      </c>
      <c r="AC201" s="114">
        <f>VLOOKUP(A201,Apport,MATCH($AC$4,'Jan 2020 Apport'!$3:$3,0),FALSE)</f>
        <v>96805</v>
      </c>
      <c r="AD201" s="114">
        <f>VLOOKUP(A201,Apport,MATCH($AD$4,'Jan 2020 Apport'!$3:$3,0),FALSE)*VLOOKUP(A201,Apport,MATCH($AD$3,'Jan 2020 Apport'!$3:$3,0),FALSE)</f>
        <v>98741</v>
      </c>
      <c r="AE201" s="114">
        <f>VLOOKUP(A201,Apport,MATCH($AE$4,'Jan 2020 Apport'!$3:$3,0),FALSE)</f>
        <v>46784.33</v>
      </c>
      <c r="AF201" s="114">
        <f>VLOOKUP(A201,Apport,MATCH($AF$4,'Jan 2020 Apport'!$3:$3,0),FALSE)*VLOOKUP(A201,Apport,MATCH($AF$3,'Jan 2020 Apport'!$3:$3,0),FALSE)</f>
        <v>47720</v>
      </c>
      <c r="AG201" s="114">
        <f t="shared" si="36"/>
        <v>96970.214719999989</v>
      </c>
      <c r="AH201" s="114">
        <f t="shared" si="37"/>
        <v>136855.76759999999</v>
      </c>
      <c r="AI201" s="114">
        <f t="shared" si="38"/>
        <v>79803.727550000011</v>
      </c>
      <c r="AJ201" s="3">
        <f>VLOOKUP(A201,Apport,MATCH($AJ$4,'Jan 2020 Apport'!$3:$3,0),FALSE)</f>
        <v>154689.75</v>
      </c>
      <c r="AK201" s="3">
        <f>VLOOKUP(A201,Apport,MATCH($AK$4,'Jan 2020 Apport'!$3:$3,0),FALSE)</f>
        <v>3.1930000000000001</v>
      </c>
      <c r="AL201" s="170">
        <f t="shared" si="39"/>
        <v>1592433.735226888</v>
      </c>
      <c r="AM201" s="170">
        <f>VLOOKUP(A201,Apport,MATCH($AM$4,'Jan 2020 Apport'!$3:$3,0),FALSE)</f>
        <v>39488.660000000003</v>
      </c>
      <c r="AN201" s="170">
        <f>VLOOKUP(A201,Apport,MATCH($AN$4,'Jan 2020 Apport'!$3:$3,0),FALSE)</f>
        <v>6351.09</v>
      </c>
      <c r="AO201" s="170">
        <v>1197.03</v>
      </c>
      <c r="AP201" s="170">
        <v>0</v>
      </c>
      <c r="AQ201" s="170">
        <v>0</v>
      </c>
      <c r="AR201" s="170">
        <v>1268.3800000000001</v>
      </c>
    </row>
    <row r="202" spans="1:44">
      <c r="A202" s="2" t="s">
        <v>331</v>
      </c>
      <c r="B202" s="2" t="s">
        <v>332</v>
      </c>
      <c r="C202" s="2" t="s">
        <v>1411</v>
      </c>
      <c r="D202" s="171">
        <f t="shared" si="31"/>
        <v>48576590.979999997</v>
      </c>
      <c r="E202" s="67">
        <f>VLOOKUP(A202,Apport,MATCH($E$2,'Jan 2020 Apport'!$3:$3,0),FALSE)+VLOOKUP(A202,Apport,MATCH($E$3,'Jan 2020 Apport'!$3:$3,0),FALSE)+VLOOKUP(A202,Apport,MATCH($E$4,'Jan 2020 Apport'!$3:$3,0),FALSE)</f>
        <v>1127622.3700000001</v>
      </c>
      <c r="F202" s="171">
        <f t="shared" si="32"/>
        <v>47448968.609999999</v>
      </c>
      <c r="G202" s="170">
        <f>VLOOKUP(A202,Apport,MATCH($G$3,'Jan 2020 Apport'!$3:$3,0),FALSE)+VLOOKUP(A202,Apport,MATCH($G$4,'Jan 2020 Apport'!$3:$3,0),FALSE)</f>
        <v>6534870.3300000001</v>
      </c>
      <c r="H202" s="170">
        <f>VLOOKUP(A202,Apport,MATCH($H$4,'Jan 2020 Apport'!$3:$3,0),FALSE)</f>
        <v>224160.02</v>
      </c>
      <c r="I202" s="170">
        <f t="shared" si="33"/>
        <v>6759030.3499999996</v>
      </c>
      <c r="J202" s="170">
        <f>VLOOKUP(A202,Apport,MATCH($J$4,'Jan 2020 Apport'!$3:$3,0),FALSE)</f>
        <v>979925.32222841796</v>
      </c>
      <c r="K202" s="170">
        <f>VLOOKUP(A202,Apport,MATCH($K$4,'Jan 2020 Apport'!$3:$3,0),FALSE)</f>
        <v>123351.51</v>
      </c>
      <c r="L202" s="170">
        <f t="shared" si="34"/>
        <v>1103276.832228418</v>
      </c>
      <c r="M202" s="170">
        <f>VLOOKUP(A202,Apport,MATCH($M$4,'Jan 2020 Apport'!$3:$3,0),FALSE)</f>
        <v>1459458.72</v>
      </c>
      <c r="N202" s="170">
        <f>VLOOKUP(A202,Apport,MATCH($N$4,'Jan 2020 Apport'!$3:$3,0),FALSE)</f>
        <v>294161.86</v>
      </c>
      <c r="O202" s="170">
        <f>VLOOKUP(A202,Apport,MATCH($O$4,'Jan 2020 Apport'!$3:$3,0),FALSE)</f>
        <v>156142.32999999999</v>
      </c>
      <c r="P202" s="174">
        <f>VLOOKUP(A202,Apport,MATCH($P$4,'Jan 2020 Apport'!$3:$3,0),FALSE)</f>
        <v>7590221.0299999993</v>
      </c>
      <c r="Q202" s="174">
        <f>VLOOKUP(A202,Apport,MATCH($Q$4,'Jan 2020 Apport'!$3:$3,0),FALSE)</f>
        <v>995380</v>
      </c>
      <c r="R202">
        <f>VLOOKUP(A202,Apport,MATCH($R$4,'Jan 2020 Apport'!$3:$3,0),FALSE)</f>
        <v>0</v>
      </c>
      <c r="S202">
        <f>VLOOKUP(A202,Apport,MATCH($S$4,'Jan 2020 Apport'!$3:$3,0),FALSE)</f>
        <v>10</v>
      </c>
      <c r="T202">
        <f>VLOOKUP(A202,Apport,MATCH($T$4,'Jan 2020 Apport'!$3:$3,0),FALSE)</f>
        <v>120</v>
      </c>
      <c r="U202" s="185">
        <f>IFERROR(VLOOKUP(A202,Apport,MATCH($U$4,'Jan 2020 Apport'!$3:$3,0),FALSE)/R202,0)</f>
        <v>0</v>
      </c>
      <c r="V202" s="67">
        <f>IFERROR(((VLOOKUP(A202,Apport,MATCH($V$4,'Jan 2020 Apport'!$3:$3,0),FALSE)+VLOOKUP(A202,Apport,MATCH($V$3,'Jan 2020 Apport'!$3:$3,0),FALSE))/(S202+T202)),0)</f>
        <v>8674.0182307692321</v>
      </c>
      <c r="W202" s="67">
        <f t="shared" si="35"/>
        <v>8097.2779781130794</v>
      </c>
      <c r="X202">
        <f>IF(D202=0,0,VLOOKUP(A202,Apport,MATCH($X$4,'Jan 2020 Apport'!$3:$3,0),FALSE))</f>
        <v>4.8578999999999997E-2</v>
      </c>
      <c r="Y202">
        <f>IF(D202=0,0,VLOOKUP(A202,Apport,MATCH($Y$4,'Jan 2020 Apport'!$3:$3,0),FALSE))</f>
        <v>4.0270000000000002E-3</v>
      </c>
      <c r="Z202">
        <f>IF(D202=0,0,VLOOKUP(A202,Apport,MATCH($Z$4,'Jan 2020 Apport'!$3:$3,0),FALSE))</f>
        <v>1.7100000000000001E-2</v>
      </c>
      <c r="AA202" s="114">
        <f>(VLOOKUP(A202,Apport,MATCH($AA$4,'Jan 2020 Apport'!$3:$3,0),FALSE)+VLOOKUP(A202,Apport,MATCH($AA$3,'Jan 2020 Apport'!$3:$3,0),FALSE))*VLOOKUP(A202,Apport,MATCH($AA$2,'Jan 2020 Apport'!$3:$3,0),FALSE)</f>
        <v>65216.05</v>
      </c>
      <c r="AB202" s="114">
        <f>VLOOKUP(A202,Apport,MATCH($AB$4,'Jan 2020 Apport'!$3:$3,0),FALSE)*VLOOKUP(A202,Apport,MATCH($AB$3,'Jan 2020 Apport'!$3:$3,0),FALSE)</f>
        <v>66520</v>
      </c>
      <c r="AC202" s="114">
        <f>VLOOKUP(A202,Apport,MATCH($AC$4,'Jan 2020 Apport'!$3:$3,0),FALSE)</f>
        <v>96805</v>
      </c>
      <c r="AD202" s="114">
        <f>VLOOKUP(A202,Apport,MATCH($AD$4,'Jan 2020 Apport'!$3:$3,0),FALSE)*VLOOKUP(A202,Apport,MATCH($AD$3,'Jan 2020 Apport'!$3:$3,0),FALSE)</f>
        <v>98741</v>
      </c>
      <c r="AE202" s="114">
        <f>VLOOKUP(A202,Apport,MATCH($AE$4,'Jan 2020 Apport'!$3:$3,0),FALSE)</f>
        <v>46784.33</v>
      </c>
      <c r="AF202" s="114">
        <f>VLOOKUP(A202,Apport,MATCH($AF$4,'Jan 2020 Apport'!$3:$3,0),FALSE)*VLOOKUP(A202,Apport,MATCH($AF$3,'Jan 2020 Apport'!$3:$3,0),FALSE)</f>
        <v>47720</v>
      </c>
      <c r="AG202" s="114">
        <f t="shared" si="36"/>
        <v>96970.214719999989</v>
      </c>
      <c r="AH202" s="114">
        <f t="shared" si="37"/>
        <v>136855.76759999999</v>
      </c>
      <c r="AI202" s="114">
        <f t="shared" si="38"/>
        <v>79803.727550000011</v>
      </c>
      <c r="AJ202" s="3">
        <f>VLOOKUP(A202,Apport,MATCH($AJ$4,'Jan 2020 Apport'!$3:$3,0),FALSE)</f>
        <v>2030816.99</v>
      </c>
      <c r="AK202" s="3">
        <f>VLOOKUP(A202,Apport,MATCH($AK$4,'Jan 2020 Apport'!$3:$3,0),FALSE)</f>
        <v>40.435000000000002</v>
      </c>
      <c r="AL202" s="170">
        <f t="shared" si="39"/>
        <v>58598639.502228409</v>
      </c>
      <c r="AM202" s="170">
        <f>VLOOKUP(A202,Apport,MATCH($AM$4,'Jan 2020 Apport'!$3:$3,0),FALSE)</f>
        <v>373329.94</v>
      </c>
      <c r="AN202" s="170">
        <f>VLOOKUP(A202,Apport,MATCH($AN$4,'Jan 2020 Apport'!$3:$3,0),FALSE)</f>
        <v>78077.33</v>
      </c>
      <c r="AO202" s="170">
        <v>17491.21</v>
      </c>
      <c r="AP202" s="170">
        <v>3690.32</v>
      </c>
      <c r="AQ202" s="170">
        <v>1446.45</v>
      </c>
      <c r="AR202" s="170">
        <v>41799.57</v>
      </c>
    </row>
    <row r="203" spans="1:44">
      <c r="A203" s="2" t="s">
        <v>333</v>
      </c>
      <c r="B203" s="2" t="s">
        <v>334</v>
      </c>
      <c r="C203" s="2" t="s">
        <v>1411</v>
      </c>
      <c r="D203" s="171">
        <f t="shared" si="31"/>
        <v>9243215.2899999991</v>
      </c>
      <c r="E203" s="67">
        <f>VLOOKUP(A203,Apport,MATCH($E$2,'Jan 2020 Apport'!$3:$3,0),FALSE)+VLOOKUP(A203,Apport,MATCH($E$3,'Jan 2020 Apport'!$3:$3,0),FALSE)+VLOOKUP(A203,Apport,MATCH($E$4,'Jan 2020 Apport'!$3:$3,0),FALSE)</f>
        <v>549173.97</v>
      </c>
      <c r="F203" s="171">
        <f t="shared" si="32"/>
        <v>8694041.3199999984</v>
      </c>
      <c r="G203" s="170">
        <f>VLOOKUP(A203,Apport,MATCH($G$3,'Jan 2020 Apport'!$3:$3,0),FALSE)+VLOOKUP(A203,Apport,MATCH($G$4,'Jan 2020 Apport'!$3:$3,0),FALSE)</f>
        <v>1360536.9700000002</v>
      </c>
      <c r="H203" s="170">
        <f>VLOOKUP(A203,Apport,MATCH($H$4,'Jan 2020 Apport'!$3:$3,0),FALSE)</f>
        <v>107476.17</v>
      </c>
      <c r="I203" s="170">
        <f t="shared" si="33"/>
        <v>1468013.1400000001</v>
      </c>
      <c r="J203" s="170">
        <f>VLOOKUP(A203,Apport,MATCH($J$4,'Jan 2020 Apport'!$3:$3,0),FALSE)</f>
        <v>535092.1137935695</v>
      </c>
      <c r="K203" s="170">
        <f>VLOOKUP(A203,Apport,MATCH($K$4,'Jan 2020 Apport'!$3:$3,0),FALSE)</f>
        <v>89289.07</v>
      </c>
      <c r="L203" s="170">
        <f t="shared" si="34"/>
        <v>624381.18379356945</v>
      </c>
      <c r="M203" s="170">
        <f>VLOOKUP(A203,Apport,MATCH($M$4,'Jan 2020 Apport'!$3:$3,0),FALSE)</f>
        <v>414131.26</v>
      </c>
      <c r="N203" s="170">
        <f>VLOOKUP(A203,Apport,MATCH($N$4,'Jan 2020 Apport'!$3:$3,0),FALSE)</f>
        <v>164329.95000000001</v>
      </c>
      <c r="O203" s="170">
        <f>VLOOKUP(A203,Apport,MATCH($O$4,'Jan 2020 Apport'!$3:$3,0),FALSE)</f>
        <v>30497.279999999999</v>
      </c>
      <c r="P203" s="174">
        <f>VLOOKUP(A203,Apport,MATCH($P$4,'Jan 2020 Apport'!$3:$3,0),FALSE)</f>
        <v>1322954.9500000002</v>
      </c>
      <c r="Q203" s="174">
        <f>VLOOKUP(A203,Apport,MATCH($Q$4,'Jan 2020 Apport'!$3:$3,0),FALSE)</f>
        <v>559143.13355639996</v>
      </c>
      <c r="R203">
        <f>VLOOKUP(A203,Apport,MATCH($R$4,'Jan 2020 Apport'!$3:$3,0),FALSE)</f>
        <v>0</v>
      </c>
      <c r="S203">
        <f>VLOOKUP(A203,Apport,MATCH($S$4,'Jan 2020 Apport'!$3:$3,0),FALSE)</f>
        <v>11</v>
      </c>
      <c r="T203">
        <f>VLOOKUP(A203,Apport,MATCH($T$4,'Jan 2020 Apport'!$3:$3,0),FALSE)</f>
        <v>51</v>
      </c>
      <c r="U203" s="185">
        <f>IFERROR(VLOOKUP(A203,Apport,MATCH($U$4,'Jan 2020 Apport'!$3:$3,0),FALSE)/R203,0)</f>
        <v>0</v>
      </c>
      <c r="V203" s="67">
        <f>IFERROR(((VLOOKUP(A203,Apport,MATCH($V$4,'Jan 2020 Apport'!$3:$3,0),FALSE)+VLOOKUP(A203,Apport,MATCH($V$3,'Jan 2020 Apport'!$3:$3,0),FALSE))/(S203+T203)),0)</f>
        <v>8857.6446774193537</v>
      </c>
      <c r="W203" s="67">
        <f t="shared" si="35"/>
        <v>8098.0890195192751</v>
      </c>
      <c r="X203">
        <f>IF(D203=0,0,VLOOKUP(A203,Apport,MATCH($X$4,'Jan 2020 Apport'!$3:$3,0),FALSE))</f>
        <v>4.8578999999999997E-2</v>
      </c>
      <c r="Y203">
        <f>IF(D203=0,0,VLOOKUP(A203,Apport,MATCH($Y$4,'Jan 2020 Apport'!$3:$3,0),FALSE))</f>
        <v>4.0270000000000002E-3</v>
      </c>
      <c r="Z203">
        <f>IF(D203=0,0,VLOOKUP(A203,Apport,MATCH($Z$4,'Jan 2020 Apport'!$3:$3,0),FALSE))</f>
        <v>1.7100000000000001E-2</v>
      </c>
      <c r="AA203" s="114">
        <f>(VLOOKUP(A203,Apport,MATCH($AA$4,'Jan 2020 Apport'!$3:$3,0),FALSE)+VLOOKUP(A203,Apport,MATCH($AA$3,'Jan 2020 Apport'!$3:$3,0),FALSE))*VLOOKUP(A203,Apport,MATCH($AA$2,'Jan 2020 Apport'!$3:$3,0),FALSE)</f>
        <v>67824.69200000001</v>
      </c>
      <c r="AB203" s="114">
        <f>VLOOKUP(A203,Apport,MATCH($AB$4,'Jan 2020 Apport'!$3:$3,0),FALSE)*VLOOKUP(A203,Apport,MATCH($AB$3,'Jan 2020 Apport'!$3:$3,0),FALSE)</f>
        <v>66520</v>
      </c>
      <c r="AC203" s="114">
        <f>VLOOKUP(A203,Apport,MATCH($AC$4,'Jan 2020 Apport'!$3:$3,0),FALSE)</f>
        <v>96805</v>
      </c>
      <c r="AD203" s="114">
        <f>VLOOKUP(A203,Apport,MATCH($AD$4,'Jan 2020 Apport'!$3:$3,0),FALSE)*VLOOKUP(A203,Apport,MATCH($AD$3,'Jan 2020 Apport'!$3:$3,0),FALSE)</f>
        <v>98741</v>
      </c>
      <c r="AE203" s="114">
        <f>VLOOKUP(A203,Apport,MATCH($AE$4,'Jan 2020 Apport'!$3:$3,0),FALSE)</f>
        <v>46784.33</v>
      </c>
      <c r="AF203" s="114">
        <f>VLOOKUP(A203,Apport,MATCH($AF$4,'Jan 2020 Apport'!$3:$3,0),FALSE)*VLOOKUP(A203,Apport,MATCH($AF$3,'Jan 2020 Apport'!$3:$3,0),FALSE)</f>
        <v>47720</v>
      </c>
      <c r="AG203" s="114">
        <f t="shared" si="36"/>
        <v>96986.910028800005</v>
      </c>
      <c r="AH203" s="114">
        <f t="shared" si="37"/>
        <v>136855.76759999999</v>
      </c>
      <c r="AI203" s="114">
        <f t="shared" si="38"/>
        <v>79803.727550000011</v>
      </c>
      <c r="AJ203" s="3">
        <f>VLOOKUP(A203,Apport,MATCH($AJ$4,'Jan 2020 Apport'!$3:$3,0),FALSE)</f>
        <v>1235595.52</v>
      </c>
      <c r="AK203" s="3">
        <f>VLOOKUP(A203,Apport,MATCH($AK$4,'Jan 2020 Apport'!$3:$3,0),FALSE)</f>
        <v>18.207999999999998</v>
      </c>
      <c r="AL203" s="170">
        <f t="shared" si="39"/>
        <v>12093434.103793567</v>
      </c>
      <c r="AM203" s="170">
        <f>VLOOKUP(A203,Apport,MATCH($AM$4,'Jan 2020 Apport'!$3:$3,0),FALSE)</f>
        <v>238155.07</v>
      </c>
      <c r="AN203" s="170">
        <f>VLOOKUP(A203,Apport,MATCH($AN$4,'Jan 2020 Apport'!$3:$3,0),FALSE)</f>
        <v>46912.81</v>
      </c>
      <c r="AO203" s="170">
        <v>6256.73</v>
      </c>
      <c r="AP203" s="170">
        <v>1648.2</v>
      </c>
      <c r="AQ203" s="170">
        <v>310.52</v>
      </c>
      <c r="AR203" s="170">
        <v>9928.01</v>
      </c>
    </row>
    <row r="204" spans="1:44">
      <c r="A204" s="2" t="s">
        <v>335</v>
      </c>
      <c r="B204" s="2" t="s">
        <v>336</v>
      </c>
      <c r="C204" s="2" t="s">
        <v>1411</v>
      </c>
      <c r="D204" s="171">
        <f t="shared" si="31"/>
        <v>8253382.7699999996</v>
      </c>
      <c r="E204" s="67">
        <f>VLOOKUP(A204,Apport,MATCH($E$2,'Jan 2020 Apport'!$3:$3,0),FALSE)+VLOOKUP(A204,Apport,MATCH($E$3,'Jan 2020 Apport'!$3:$3,0),FALSE)+VLOOKUP(A204,Apport,MATCH($E$4,'Jan 2020 Apport'!$3:$3,0),FALSE)</f>
        <v>529260.54</v>
      </c>
      <c r="F204" s="171">
        <f t="shared" si="32"/>
        <v>7724122.2299999995</v>
      </c>
      <c r="G204" s="170">
        <f>VLOOKUP(A204,Apport,MATCH($G$3,'Jan 2020 Apport'!$3:$3,0),FALSE)+VLOOKUP(A204,Apport,MATCH($G$4,'Jan 2020 Apport'!$3:$3,0),FALSE)</f>
        <v>909390.47</v>
      </c>
      <c r="H204" s="170">
        <f>VLOOKUP(A204,Apport,MATCH($H$4,'Jan 2020 Apport'!$3:$3,0),FALSE)</f>
        <v>125790.05</v>
      </c>
      <c r="I204" s="170">
        <f t="shared" si="33"/>
        <v>1035180.52</v>
      </c>
      <c r="J204" s="170">
        <f>VLOOKUP(A204,Apport,MATCH($J$4,'Jan 2020 Apport'!$3:$3,0),FALSE)</f>
        <v>208806.55771641262</v>
      </c>
      <c r="K204" s="170">
        <f>VLOOKUP(A204,Apport,MATCH($K$4,'Jan 2020 Apport'!$3:$3,0),FALSE)</f>
        <v>50703.79</v>
      </c>
      <c r="L204" s="170">
        <f t="shared" si="34"/>
        <v>259510.34771641262</v>
      </c>
      <c r="M204" s="170">
        <f>VLOOKUP(A204,Apport,MATCH($M$4,'Jan 2020 Apport'!$3:$3,0),FALSE)</f>
        <v>528899.97</v>
      </c>
      <c r="N204" s="170">
        <f>VLOOKUP(A204,Apport,MATCH($N$4,'Jan 2020 Apport'!$3:$3,0),FALSE)</f>
        <v>0</v>
      </c>
      <c r="O204" s="170">
        <f>VLOOKUP(A204,Apport,MATCH($O$4,'Jan 2020 Apport'!$3:$3,0),FALSE)</f>
        <v>26325.759999999998</v>
      </c>
      <c r="P204" s="174">
        <f>VLOOKUP(A204,Apport,MATCH($P$4,'Jan 2020 Apport'!$3:$3,0),FALSE)</f>
        <v>745852.48</v>
      </c>
      <c r="Q204" s="174">
        <f>VLOOKUP(A204,Apport,MATCH($Q$4,'Jan 2020 Apport'!$3:$3,0),FALSE)</f>
        <v>672176</v>
      </c>
      <c r="R204">
        <f>VLOOKUP(A204,Apport,MATCH($R$4,'Jan 2020 Apport'!$3:$3,0),FALSE)</f>
        <v>0</v>
      </c>
      <c r="S204">
        <f>VLOOKUP(A204,Apport,MATCH($S$4,'Jan 2020 Apport'!$3:$3,0),FALSE)</f>
        <v>0</v>
      </c>
      <c r="T204">
        <f>VLOOKUP(A204,Apport,MATCH($T$4,'Jan 2020 Apport'!$3:$3,0),FALSE)</f>
        <v>61</v>
      </c>
      <c r="U204" s="185">
        <f>IFERROR(VLOOKUP(A204,Apport,MATCH($U$4,'Jan 2020 Apport'!$3:$3,0),FALSE)/R204,0)</f>
        <v>0</v>
      </c>
      <c r="V204" s="67">
        <f>IFERROR(((VLOOKUP(A204,Apport,MATCH($V$4,'Jan 2020 Apport'!$3:$3,0),FALSE)+VLOOKUP(A204,Apport,MATCH($V$3,'Jan 2020 Apport'!$3:$3,0),FALSE))/(S204+T204)),0)</f>
        <v>8676.4022950819672</v>
      </c>
      <c r="W204" s="67">
        <f t="shared" si="35"/>
        <v>8097.2779781130794</v>
      </c>
      <c r="X204">
        <f>IF(D204=0,0,VLOOKUP(A204,Apport,MATCH($X$4,'Jan 2020 Apport'!$3:$3,0),FALSE))</f>
        <v>4.8578999999999997E-2</v>
      </c>
      <c r="Y204">
        <f>IF(D204=0,0,VLOOKUP(A204,Apport,MATCH($Y$4,'Jan 2020 Apport'!$3:$3,0),FALSE))</f>
        <v>4.0270000000000002E-3</v>
      </c>
      <c r="Z204">
        <f>IF(D204=0,0,VLOOKUP(A204,Apport,MATCH($Z$4,'Jan 2020 Apport'!$3:$3,0),FALSE))</f>
        <v>1.7100000000000001E-2</v>
      </c>
      <c r="AA204" s="114">
        <f>(VLOOKUP(A204,Apport,MATCH($AA$4,'Jan 2020 Apport'!$3:$3,0),FALSE)+VLOOKUP(A204,Apport,MATCH($AA$3,'Jan 2020 Apport'!$3:$3,0),FALSE))*VLOOKUP(A204,Apport,MATCH($AA$2,'Jan 2020 Apport'!$3:$3,0),FALSE)</f>
        <v>65216.05</v>
      </c>
      <c r="AB204" s="114">
        <f>VLOOKUP(A204,Apport,MATCH($AB$4,'Jan 2020 Apport'!$3:$3,0),FALSE)*VLOOKUP(A204,Apport,MATCH($AB$3,'Jan 2020 Apport'!$3:$3,0),FALSE)</f>
        <v>66520</v>
      </c>
      <c r="AC204" s="114">
        <f>VLOOKUP(A204,Apport,MATCH($AC$4,'Jan 2020 Apport'!$3:$3,0),FALSE)</f>
        <v>96805</v>
      </c>
      <c r="AD204" s="114">
        <f>VLOOKUP(A204,Apport,MATCH($AD$4,'Jan 2020 Apport'!$3:$3,0),FALSE)*VLOOKUP(A204,Apport,MATCH($AD$3,'Jan 2020 Apport'!$3:$3,0),FALSE)</f>
        <v>98741</v>
      </c>
      <c r="AE204" s="114">
        <f>VLOOKUP(A204,Apport,MATCH($AE$4,'Jan 2020 Apport'!$3:$3,0),FALSE)</f>
        <v>46784.33</v>
      </c>
      <c r="AF204" s="114">
        <f>VLOOKUP(A204,Apport,MATCH($AF$4,'Jan 2020 Apport'!$3:$3,0),FALSE)*VLOOKUP(A204,Apport,MATCH($AF$3,'Jan 2020 Apport'!$3:$3,0),FALSE)</f>
        <v>47720</v>
      </c>
      <c r="AG204" s="114">
        <f t="shared" si="36"/>
        <v>96970.214719999989</v>
      </c>
      <c r="AH204" s="114">
        <f t="shared" si="37"/>
        <v>136855.76759999999</v>
      </c>
      <c r="AI204" s="114">
        <f t="shared" si="38"/>
        <v>79803.727550000011</v>
      </c>
      <c r="AJ204" s="3">
        <f>VLOOKUP(A204,Apport,MATCH($AJ$4,'Jan 2020 Apport'!$3:$3,0),FALSE)</f>
        <v>1167424.78</v>
      </c>
      <c r="AK204" s="3">
        <f>VLOOKUP(A204,Apport,MATCH($AK$4,'Jan 2020 Apport'!$3:$3,0),FALSE)</f>
        <v>19.635000000000002</v>
      </c>
      <c r="AL204" s="170">
        <f t="shared" si="39"/>
        <v>10315853.287716411</v>
      </c>
      <c r="AM204" s="170">
        <f>VLOOKUP(A204,Apport,MATCH($AM$4,'Jan 2020 Apport'!$3:$3,0),FALSE)</f>
        <v>263257.71000000002</v>
      </c>
      <c r="AN204" s="170">
        <f>VLOOKUP(A204,Apport,MATCH($AN$4,'Jan 2020 Apport'!$3:$3,0),FALSE)</f>
        <v>43912.35</v>
      </c>
      <c r="AO204" s="170">
        <v>7559.9500000000007</v>
      </c>
      <c r="AP204" s="170">
        <v>5966.94</v>
      </c>
      <c r="AQ204" s="170">
        <v>251.23</v>
      </c>
      <c r="AR204" s="170">
        <v>6455.36</v>
      </c>
    </row>
    <row r="205" spans="1:44">
      <c r="A205" s="2" t="s">
        <v>337</v>
      </c>
      <c r="B205" s="2" t="s">
        <v>338</v>
      </c>
      <c r="C205" s="2" t="s">
        <v>1411</v>
      </c>
      <c r="D205" s="171">
        <f t="shared" si="31"/>
        <v>3284779.05</v>
      </c>
      <c r="E205" s="67">
        <f>VLOOKUP(A205,Apport,MATCH($E$2,'Jan 2020 Apport'!$3:$3,0),FALSE)+VLOOKUP(A205,Apport,MATCH($E$3,'Jan 2020 Apport'!$3:$3,0),FALSE)+VLOOKUP(A205,Apport,MATCH($E$4,'Jan 2020 Apport'!$3:$3,0),FALSE)</f>
        <v>53095.61</v>
      </c>
      <c r="F205" s="171">
        <f t="shared" si="32"/>
        <v>3231683.44</v>
      </c>
      <c r="G205" s="170">
        <f>VLOOKUP(A205,Apport,MATCH($G$3,'Jan 2020 Apport'!$3:$3,0),FALSE)+VLOOKUP(A205,Apport,MATCH($G$4,'Jan 2020 Apport'!$3:$3,0),FALSE)</f>
        <v>359335.91000000003</v>
      </c>
      <c r="H205" s="170">
        <f>VLOOKUP(A205,Apport,MATCH($H$4,'Jan 2020 Apport'!$3:$3,0),FALSE)</f>
        <v>9631.61</v>
      </c>
      <c r="I205" s="170">
        <f t="shared" si="33"/>
        <v>368967.52</v>
      </c>
      <c r="J205" s="170">
        <f>VLOOKUP(A205,Apport,MATCH($J$4,'Jan 2020 Apport'!$3:$3,0),FALSE)</f>
        <v>196909.87181454987</v>
      </c>
      <c r="K205" s="170">
        <f>VLOOKUP(A205,Apport,MATCH($K$4,'Jan 2020 Apport'!$3:$3,0),FALSE)</f>
        <v>40761.57</v>
      </c>
      <c r="L205" s="170">
        <f t="shared" si="34"/>
        <v>237671.44181454988</v>
      </c>
      <c r="M205" s="170">
        <f>VLOOKUP(A205,Apport,MATCH($M$4,'Jan 2020 Apport'!$3:$3,0),FALSE)</f>
        <v>140741.46</v>
      </c>
      <c r="N205" s="170">
        <f>VLOOKUP(A205,Apport,MATCH($N$4,'Jan 2020 Apport'!$3:$3,0),FALSE)</f>
        <v>59119.31</v>
      </c>
      <c r="O205" s="170">
        <f>VLOOKUP(A205,Apport,MATCH($O$4,'Jan 2020 Apport'!$3:$3,0),FALSE)</f>
        <v>8586.61</v>
      </c>
      <c r="P205" s="174">
        <f>VLOOKUP(A205,Apport,MATCH($P$4,'Jan 2020 Apport'!$3:$3,0),FALSE)</f>
        <v>201121.94999999998</v>
      </c>
      <c r="Q205" s="174">
        <f>VLOOKUP(A205,Apport,MATCH($Q$4,'Jan 2020 Apport'!$3:$3,0),FALSE)</f>
        <v>399795.38830620004</v>
      </c>
      <c r="R205">
        <f>VLOOKUP(A205,Apport,MATCH($R$4,'Jan 2020 Apport'!$3:$3,0),FALSE)</f>
        <v>0</v>
      </c>
      <c r="S205">
        <f>VLOOKUP(A205,Apport,MATCH($S$4,'Jan 2020 Apport'!$3:$3,0),FALSE)</f>
        <v>0</v>
      </c>
      <c r="T205">
        <f>VLOOKUP(A205,Apport,MATCH($T$4,'Jan 2020 Apport'!$3:$3,0),FALSE)</f>
        <v>6</v>
      </c>
      <c r="U205" s="185">
        <f>IFERROR(VLOOKUP(A205,Apport,MATCH($U$4,'Jan 2020 Apport'!$3:$3,0),FALSE)/R205,0)</f>
        <v>0</v>
      </c>
      <c r="V205" s="67">
        <f>IFERROR(((VLOOKUP(A205,Apport,MATCH($V$4,'Jan 2020 Apport'!$3:$3,0),FALSE)+VLOOKUP(A205,Apport,MATCH($V$3,'Jan 2020 Apport'!$3:$3,0),FALSE))/(S205+T205)),0)</f>
        <v>8849.2683333333334</v>
      </c>
      <c r="W205" s="67">
        <f t="shared" si="35"/>
        <v>8098.0890195192751</v>
      </c>
      <c r="X205">
        <f>IF(D205=0,0,VLOOKUP(A205,Apport,MATCH($X$4,'Jan 2020 Apport'!$3:$3,0),FALSE))</f>
        <v>4.8578999999999997E-2</v>
      </c>
      <c r="Y205">
        <f>IF(D205=0,0,VLOOKUP(A205,Apport,MATCH($Y$4,'Jan 2020 Apport'!$3:$3,0),FALSE))</f>
        <v>4.0270000000000002E-3</v>
      </c>
      <c r="Z205">
        <f>IF(D205=0,0,VLOOKUP(A205,Apport,MATCH($Z$4,'Jan 2020 Apport'!$3:$3,0),FALSE))</f>
        <v>1.7100000000000001E-2</v>
      </c>
      <c r="AA205" s="114">
        <f>(VLOOKUP(A205,Apport,MATCH($AA$4,'Jan 2020 Apport'!$3:$3,0),FALSE)+VLOOKUP(A205,Apport,MATCH($AA$3,'Jan 2020 Apport'!$3:$3,0),FALSE))*VLOOKUP(A205,Apport,MATCH($AA$2,'Jan 2020 Apport'!$3:$3,0),FALSE)</f>
        <v>67824.69200000001</v>
      </c>
      <c r="AB205" s="114">
        <f>VLOOKUP(A205,Apport,MATCH($AB$4,'Jan 2020 Apport'!$3:$3,0),FALSE)*VLOOKUP(A205,Apport,MATCH($AB$3,'Jan 2020 Apport'!$3:$3,0),FALSE)</f>
        <v>66520</v>
      </c>
      <c r="AC205" s="114">
        <f>VLOOKUP(A205,Apport,MATCH($AC$4,'Jan 2020 Apport'!$3:$3,0),FALSE)</f>
        <v>96805</v>
      </c>
      <c r="AD205" s="114">
        <f>VLOOKUP(A205,Apport,MATCH($AD$4,'Jan 2020 Apport'!$3:$3,0),FALSE)*VLOOKUP(A205,Apport,MATCH($AD$3,'Jan 2020 Apport'!$3:$3,0),FALSE)</f>
        <v>98741</v>
      </c>
      <c r="AE205" s="114">
        <f>VLOOKUP(A205,Apport,MATCH($AE$4,'Jan 2020 Apport'!$3:$3,0),FALSE)</f>
        <v>46784.33</v>
      </c>
      <c r="AF205" s="114">
        <f>VLOOKUP(A205,Apport,MATCH($AF$4,'Jan 2020 Apport'!$3:$3,0),FALSE)*VLOOKUP(A205,Apport,MATCH($AF$3,'Jan 2020 Apport'!$3:$3,0),FALSE)</f>
        <v>47720</v>
      </c>
      <c r="AG205" s="114">
        <f t="shared" si="36"/>
        <v>96986.910028800005</v>
      </c>
      <c r="AH205" s="114">
        <f t="shared" si="37"/>
        <v>136855.76759999999</v>
      </c>
      <c r="AI205" s="114">
        <f t="shared" si="38"/>
        <v>79803.727550000011</v>
      </c>
      <c r="AJ205" s="3">
        <f>VLOOKUP(A205,Apport,MATCH($AJ$4,'Jan 2020 Apport'!$3:$3,0),FALSE)</f>
        <v>451626.64</v>
      </c>
      <c r="AK205" s="3">
        <f>VLOOKUP(A205,Apport,MATCH($AK$4,'Jan 2020 Apport'!$3:$3,0),FALSE)</f>
        <v>4.6230000000000002</v>
      </c>
      <c r="AL205" s="170">
        <f t="shared" si="39"/>
        <v>4148424.3118145498</v>
      </c>
      <c r="AM205" s="170">
        <f>VLOOKUP(A205,Apport,MATCH($AM$4,'Jan 2020 Apport'!$3:$3,0),FALSE)</f>
        <v>89320.49</v>
      </c>
      <c r="AN205" s="170">
        <f>VLOOKUP(A205,Apport,MATCH($AN$4,'Jan 2020 Apport'!$3:$3,0),FALSE)</f>
        <v>19076.02</v>
      </c>
      <c r="AO205" s="170">
        <v>2206.75</v>
      </c>
      <c r="AP205" s="170">
        <v>713.81</v>
      </c>
      <c r="AQ205" s="170">
        <v>83.31</v>
      </c>
      <c r="AR205" s="170">
        <v>2721.34</v>
      </c>
    </row>
    <row r="206" spans="1:44">
      <c r="A206" s="2" t="s">
        <v>339</v>
      </c>
      <c r="B206" s="2" t="s">
        <v>340</v>
      </c>
      <c r="C206" s="2" t="s">
        <v>1411</v>
      </c>
      <c r="D206" s="171">
        <f t="shared" ref="D206:D269" si="40">VLOOKUP(A206,Apport,5,FALSE)</f>
        <v>6117658.6699999999</v>
      </c>
      <c r="E206" s="67">
        <f>VLOOKUP(A206,Apport,MATCH($E$2,'Jan 2020 Apport'!$3:$3,0),FALSE)+VLOOKUP(A206,Apport,MATCH($E$3,'Jan 2020 Apport'!$3:$3,0),FALSE)+VLOOKUP(A206,Apport,MATCH($E$4,'Jan 2020 Apport'!$3:$3,0),FALSE)</f>
        <v>303553.15000000002</v>
      </c>
      <c r="F206" s="171">
        <f t="shared" ref="F206:F269" si="41">D206-E206</f>
        <v>5814105.5199999996</v>
      </c>
      <c r="G206" s="170">
        <f>VLOOKUP(A206,Apport,MATCH($G$3,'Jan 2020 Apport'!$3:$3,0),FALSE)+VLOOKUP(A206,Apport,MATCH($G$4,'Jan 2020 Apport'!$3:$3,0),FALSE)</f>
        <v>0</v>
      </c>
      <c r="H206" s="170">
        <f>VLOOKUP(A206,Apport,MATCH($H$4,'Jan 2020 Apport'!$3:$3,0),FALSE)</f>
        <v>0</v>
      </c>
      <c r="I206" s="170">
        <f t="shared" ref="I206:I269" si="42">SUM(G206:H206)</f>
        <v>0</v>
      </c>
      <c r="J206" s="170">
        <f>VLOOKUP(A206,Apport,MATCH($J$4,'Jan 2020 Apport'!$3:$3,0),FALSE)</f>
        <v>625297.57365110959</v>
      </c>
      <c r="K206" s="170">
        <f>VLOOKUP(A206,Apport,MATCH($K$4,'Jan 2020 Apport'!$3:$3,0),FALSE)</f>
        <v>87982.64</v>
      </c>
      <c r="L206" s="170">
        <f t="shared" ref="L206:L269" si="43">K206+J206</f>
        <v>713280.2136511096</v>
      </c>
      <c r="M206" s="170">
        <f>VLOOKUP(A206,Apport,MATCH($M$4,'Jan 2020 Apport'!$3:$3,0),FALSE)</f>
        <v>165871.43</v>
      </c>
      <c r="N206" s="170">
        <f>VLOOKUP(A206,Apport,MATCH($N$4,'Jan 2020 Apport'!$3:$3,0),FALSE)</f>
        <v>17836.66</v>
      </c>
      <c r="O206" s="170">
        <f>VLOOKUP(A206,Apport,MATCH($O$4,'Jan 2020 Apport'!$3:$3,0),FALSE)</f>
        <v>18695.12</v>
      </c>
      <c r="P206" s="174">
        <f>VLOOKUP(A206,Apport,MATCH($P$4,'Jan 2020 Apport'!$3:$3,0),FALSE)</f>
        <v>0</v>
      </c>
      <c r="Q206" s="174">
        <f>VLOOKUP(A206,Apport,MATCH($Q$4,'Jan 2020 Apport'!$3:$3,0),FALSE)</f>
        <v>1693274.7684559999</v>
      </c>
      <c r="R206">
        <f>VLOOKUP(A206,Apport,MATCH($R$4,'Jan 2020 Apport'!$3:$3,0),FALSE)</f>
        <v>0</v>
      </c>
      <c r="S206">
        <f>VLOOKUP(A206,Apport,MATCH($S$4,'Jan 2020 Apport'!$3:$3,0),FALSE)</f>
        <v>0</v>
      </c>
      <c r="T206">
        <f>VLOOKUP(A206,Apport,MATCH($T$4,'Jan 2020 Apport'!$3:$3,0),FALSE)</f>
        <v>35</v>
      </c>
      <c r="U206" s="185">
        <f>IFERROR(VLOOKUP(A206,Apport,MATCH($U$4,'Jan 2020 Apport'!$3:$3,0),FALSE)/R206,0)</f>
        <v>0</v>
      </c>
      <c r="V206" s="67">
        <f>IFERROR(((VLOOKUP(A206,Apport,MATCH($V$4,'Jan 2020 Apport'!$3:$3,0),FALSE)+VLOOKUP(A206,Apport,MATCH($V$3,'Jan 2020 Apport'!$3:$3,0),FALSE))/(S206+T206)),0)</f>
        <v>8672.9471428571433</v>
      </c>
      <c r="W206" s="67">
        <f t="shared" si="35"/>
        <v>8097.2779781130794</v>
      </c>
      <c r="X206">
        <f>IF(D206=0,0,VLOOKUP(A206,Apport,MATCH($X$4,'Jan 2020 Apport'!$3:$3,0),FALSE))</f>
        <v>4.8578999999999997E-2</v>
      </c>
      <c r="Y206">
        <f>IF(D206=0,0,VLOOKUP(A206,Apport,MATCH($Y$4,'Jan 2020 Apport'!$3:$3,0),FALSE))</f>
        <v>4.0270000000000002E-3</v>
      </c>
      <c r="Z206">
        <f>IF(D206=0,0,VLOOKUP(A206,Apport,MATCH($Z$4,'Jan 2020 Apport'!$3:$3,0),FALSE))</f>
        <v>1.7100000000000001E-2</v>
      </c>
      <c r="AA206" s="114">
        <f>(VLOOKUP(A206,Apport,MATCH($AA$4,'Jan 2020 Apport'!$3:$3,0),FALSE)+VLOOKUP(A206,Apport,MATCH($AA$3,'Jan 2020 Apport'!$3:$3,0),FALSE))*VLOOKUP(A206,Apport,MATCH($AA$2,'Jan 2020 Apport'!$3:$3,0),FALSE)</f>
        <v>65216.05</v>
      </c>
      <c r="AB206" s="114">
        <f>VLOOKUP(A206,Apport,MATCH($AB$4,'Jan 2020 Apport'!$3:$3,0),FALSE)*VLOOKUP(A206,Apport,MATCH($AB$3,'Jan 2020 Apport'!$3:$3,0),FALSE)</f>
        <v>66520</v>
      </c>
      <c r="AC206" s="114">
        <f>VLOOKUP(A206,Apport,MATCH($AC$4,'Jan 2020 Apport'!$3:$3,0),FALSE)</f>
        <v>96805</v>
      </c>
      <c r="AD206" s="114">
        <f>VLOOKUP(A206,Apport,MATCH($AD$4,'Jan 2020 Apport'!$3:$3,0),FALSE)*VLOOKUP(A206,Apport,MATCH($AD$3,'Jan 2020 Apport'!$3:$3,0),FALSE)</f>
        <v>98741</v>
      </c>
      <c r="AE206" s="114">
        <f>VLOOKUP(A206,Apport,MATCH($AE$4,'Jan 2020 Apport'!$3:$3,0),FALSE)</f>
        <v>46784.33</v>
      </c>
      <c r="AF206" s="114">
        <f>VLOOKUP(A206,Apport,MATCH($AF$4,'Jan 2020 Apport'!$3:$3,0),FALSE)*VLOOKUP(A206,Apport,MATCH($AF$3,'Jan 2020 Apport'!$3:$3,0),FALSE)</f>
        <v>47720</v>
      </c>
      <c r="AG206" s="114">
        <f t="shared" si="36"/>
        <v>96970.214719999989</v>
      </c>
      <c r="AH206" s="114">
        <f t="shared" si="37"/>
        <v>136855.76759999999</v>
      </c>
      <c r="AI206" s="114">
        <f t="shared" si="38"/>
        <v>79803.727550000011</v>
      </c>
      <c r="AJ206" s="3">
        <f>VLOOKUP(A206,Apport,MATCH($AJ$4,'Jan 2020 Apport'!$3:$3,0),FALSE)</f>
        <v>838791.52</v>
      </c>
      <c r="AK206" s="3">
        <f>VLOOKUP(A206,Apport,MATCH($AK$4,'Jan 2020 Apport'!$3:$3,0),FALSE)</f>
        <v>14.369</v>
      </c>
      <c r="AL206" s="170">
        <f t="shared" si="39"/>
        <v>6951368.5936511094</v>
      </c>
      <c r="AM206" s="170">
        <f>VLOOKUP(A206,Apport,MATCH($AM$4,'Jan 2020 Apport'!$3:$3,0),FALSE)</f>
        <v>6009.14</v>
      </c>
      <c r="AN206" s="170">
        <f>VLOOKUP(A206,Apport,MATCH($AN$4,'Jan 2020 Apport'!$3:$3,0),FALSE)</f>
        <v>32495.51</v>
      </c>
      <c r="AO206" s="170">
        <v>1640.33</v>
      </c>
      <c r="AP206" s="170">
        <v>257.61</v>
      </c>
      <c r="AQ206" s="170">
        <v>182.06</v>
      </c>
      <c r="AR206" s="170">
        <v>0</v>
      </c>
    </row>
    <row r="207" spans="1:44">
      <c r="A207" s="2" t="s">
        <v>341</v>
      </c>
      <c r="B207" s="2" t="s">
        <v>342</v>
      </c>
      <c r="C207" s="2" t="s">
        <v>1411</v>
      </c>
      <c r="D207" s="171">
        <f t="shared" si="40"/>
        <v>8923093.5199999996</v>
      </c>
      <c r="E207" s="67">
        <f>VLOOKUP(A207,Apport,MATCH($E$2,'Jan 2020 Apport'!$3:$3,0),FALSE)+VLOOKUP(A207,Apport,MATCH($E$3,'Jan 2020 Apport'!$3:$3,0),FALSE)+VLOOKUP(A207,Apport,MATCH($E$4,'Jan 2020 Apport'!$3:$3,0),FALSE)</f>
        <v>650569.77</v>
      </c>
      <c r="F207" s="171">
        <f t="shared" si="41"/>
        <v>8272523.75</v>
      </c>
      <c r="G207" s="170">
        <f>VLOOKUP(A207,Apport,MATCH($G$3,'Jan 2020 Apport'!$3:$3,0),FALSE)+VLOOKUP(A207,Apport,MATCH($G$4,'Jan 2020 Apport'!$3:$3,0),FALSE)</f>
        <v>1129610.02</v>
      </c>
      <c r="H207" s="170">
        <f>VLOOKUP(A207,Apport,MATCH($H$4,'Jan 2020 Apport'!$3:$3,0),FALSE)</f>
        <v>95826.74</v>
      </c>
      <c r="I207" s="170">
        <f t="shared" si="42"/>
        <v>1225436.76</v>
      </c>
      <c r="J207" s="170">
        <f>VLOOKUP(A207,Apport,MATCH($J$4,'Jan 2020 Apport'!$3:$3,0),FALSE)</f>
        <v>960237.09404924314</v>
      </c>
      <c r="K207" s="170">
        <f>VLOOKUP(A207,Apport,MATCH($K$4,'Jan 2020 Apport'!$3:$3,0),FALSE)</f>
        <v>150808.01999999999</v>
      </c>
      <c r="L207" s="170">
        <f t="shared" si="43"/>
        <v>1111045.114049243</v>
      </c>
      <c r="M207" s="170">
        <f>VLOOKUP(A207,Apport,MATCH($M$4,'Jan 2020 Apport'!$3:$3,0),FALSE)</f>
        <v>479777.62</v>
      </c>
      <c r="N207" s="170">
        <f>VLOOKUP(A207,Apport,MATCH($N$4,'Jan 2020 Apport'!$3:$3,0),FALSE)</f>
        <v>256199.33</v>
      </c>
      <c r="O207" s="170">
        <f>VLOOKUP(A207,Apport,MATCH($O$4,'Jan 2020 Apport'!$3:$3,0),FALSE)</f>
        <v>28996.5</v>
      </c>
      <c r="P207" s="174">
        <f>VLOOKUP(A207,Apport,MATCH($P$4,'Jan 2020 Apport'!$3:$3,0),FALSE)</f>
        <v>1018858.3500000001</v>
      </c>
      <c r="Q207" s="174">
        <f>VLOOKUP(A207,Apport,MATCH($Q$4,'Jan 2020 Apport'!$3:$3,0),FALSE)</f>
        <v>834285.72219870007</v>
      </c>
      <c r="R207">
        <f>VLOOKUP(A207,Apport,MATCH($R$4,'Jan 2020 Apport'!$3:$3,0),FALSE)</f>
        <v>0</v>
      </c>
      <c r="S207">
        <f>VLOOKUP(A207,Apport,MATCH($S$4,'Jan 2020 Apport'!$3:$3,0),FALSE)</f>
        <v>0</v>
      </c>
      <c r="T207">
        <f>VLOOKUP(A207,Apport,MATCH($T$4,'Jan 2020 Apport'!$3:$3,0),FALSE)</f>
        <v>75</v>
      </c>
      <c r="U207" s="185">
        <f>IFERROR(VLOOKUP(A207,Apport,MATCH($U$4,'Jan 2020 Apport'!$3:$3,0),FALSE)/R207,0)</f>
        <v>0</v>
      </c>
      <c r="V207" s="67">
        <f>IFERROR(((VLOOKUP(A207,Apport,MATCH($V$4,'Jan 2020 Apport'!$3:$3,0),FALSE)+VLOOKUP(A207,Apport,MATCH($V$3,'Jan 2020 Apport'!$3:$3,0),FALSE))/(S207+T207)),0)</f>
        <v>8674.2636000000002</v>
      </c>
      <c r="W207" s="67">
        <f t="shared" si="35"/>
        <v>8097.2779781130794</v>
      </c>
      <c r="X207">
        <f>IF(D207=0,0,VLOOKUP(A207,Apport,MATCH($X$4,'Jan 2020 Apport'!$3:$3,0),FALSE))</f>
        <v>4.8578999999999997E-2</v>
      </c>
      <c r="Y207">
        <f>IF(D207=0,0,VLOOKUP(A207,Apport,MATCH($Y$4,'Jan 2020 Apport'!$3:$3,0),FALSE))</f>
        <v>4.0270000000000002E-3</v>
      </c>
      <c r="Z207">
        <f>IF(D207=0,0,VLOOKUP(A207,Apport,MATCH($Z$4,'Jan 2020 Apport'!$3:$3,0),FALSE))</f>
        <v>1.7100000000000001E-2</v>
      </c>
      <c r="AA207" s="114">
        <f>(VLOOKUP(A207,Apport,MATCH($AA$4,'Jan 2020 Apport'!$3:$3,0),FALSE)+VLOOKUP(A207,Apport,MATCH($AA$3,'Jan 2020 Apport'!$3:$3,0),FALSE))*VLOOKUP(A207,Apport,MATCH($AA$2,'Jan 2020 Apport'!$3:$3,0),FALSE)</f>
        <v>65216.05</v>
      </c>
      <c r="AB207" s="114">
        <f>VLOOKUP(A207,Apport,MATCH($AB$4,'Jan 2020 Apport'!$3:$3,0),FALSE)*VLOOKUP(A207,Apport,MATCH($AB$3,'Jan 2020 Apport'!$3:$3,0),FALSE)</f>
        <v>66520</v>
      </c>
      <c r="AC207" s="114">
        <f>VLOOKUP(A207,Apport,MATCH($AC$4,'Jan 2020 Apport'!$3:$3,0),FALSE)</f>
        <v>96805</v>
      </c>
      <c r="AD207" s="114">
        <f>VLOOKUP(A207,Apport,MATCH($AD$4,'Jan 2020 Apport'!$3:$3,0),FALSE)*VLOOKUP(A207,Apport,MATCH($AD$3,'Jan 2020 Apport'!$3:$3,0),FALSE)</f>
        <v>98741</v>
      </c>
      <c r="AE207" s="114">
        <f>VLOOKUP(A207,Apport,MATCH($AE$4,'Jan 2020 Apport'!$3:$3,0),FALSE)</f>
        <v>46784.33</v>
      </c>
      <c r="AF207" s="114">
        <f>VLOOKUP(A207,Apport,MATCH($AF$4,'Jan 2020 Apport'!$3:$3,0),FALSE)*VLOOKUP(A207,Apport,MATCH($AF$3,'Jan 2020 Apport'!$3:$3,0),FALSE)</f>
        <v>47720</v>
      </c>
      <c r="AG207" s="114">
        <f t="shared" si="36"/>
        <v>96970.214719999989</v>
      </c>
      <c r="AH207" s="114">
        <f t="shared" si="37"/>
        <v>136855.76759999999</v>
      </c>
      <c r="AI207" s="114">
        <f t="shared" si="38"/>
        <v>79803.727550000011</v>
      </c>
      <c r="AJ207" s="3">
        <f>VLOOKUP(A207,Apport,MATCH($AJ$4,'Jan 2020 Apport'!$3:$3,0),FALSE)</f>
        <v>1192587.04</v>
      </c>
      <c r="AK207" s="3">
        <f>VLOOKUP(A207,Apport,MATCH($AK$4,'Jan 2020 Apport'!$3:$3,0),FALSE)</f>
        <v>18.547999999999998</v>
      </c>
      <c r="AL207" s="170">
        <f t="shared" si="39"/>
        <v>12186502.424049241</v>
      </c>
      <c r="AM207" s="170">
        <f>VLOOKUP(A207,Apport,MATCH($AM$4,'Jan 2020 Apport'!$3:$3,0),FALSE)</f>
        <v>312761.59999999998</v>
      </c>
      <c r="AN207" s="170">
        <f>VLOOKUP(A207,Apport,MATCH($AN$4,'Jan 2020 Apport'!$3:$3,0),FALSE)</f>
        <v>43913.26</v>
      </c>
      <c r="AO207" s="170">
        <v>7563.6</v>
      </c>
      <c r="AP207" s="170">
        <v>2087.29</v>
      </c>
      <c r="AQ207" s="170">
        <v>292.2</v>
      </c>
      <c r="AR207" s="170">
        <v>7153.98</v>
      </c>
    </row>
    <row r="208" spans="1:44">
      <c r="A208" s="2" t="s">
        <v>343</v>
      </c>
      <c r="B208" s="2" t="s">
        <v>344</v>
      </c>
      <c r="C208" s="2" t="s">
        <v>1411</v>
      </c>
      <c r="D208" s="171">
        <f t="shared" si="40"/>
        <v>4960209.4000000004</v>
      </c>
      <c r="E208" s="67">
        <f>VLOOKUP(A208,Apport,MATCH($E$2,'Jan 2020 Apport'!$3:$3,0),FALSE)+VLOOKUP(A208,Apport,MATCH($E$3,'Jan 2020 Apport'!$3:$3,0),FALSE)+VLOOKUP(A208,Apport,MATCH($E$4,'Jan 2020 Apport'!$3:$3,0),FALSE)</f>
        <v>260399.65000000002</v>
      </c>
      <c r="F208" s="171">
        <f t="shared" si="41"/>
        <v>4699809.75</v>
      </c>
      <c r="G208" s="170">
        <f>VLOOKUP(A208,Apport,MATCH($G$3,'Jan 2020 Apport'!$3:$3,0),FALSE)+VLOOKUP(A208,Apport,MATCH($G$4,'Jan 2020 Apport'!$3:$3,0),FALSE)</f>
        <v>642148.66</v>
      </c>
      <c r="H208" s="170">
        <f>VLOOKUP(A208,Apport,MATCH($H$4,'Jan 2020 Apport'!$3:$3,0),FALSE)</f>
        <v>67540.87</v>
      </c>
      <c r="I208" s="170">
        <f t="shared" si="42"/>
        <v>709689.53</v>
      </c>
      <c r="J208" s="170">
        <f>VLOOKUP(A208,Apport,MATCH($J$4,'Jan 2020 Apport'!$3:$3,0),FALSE)</f>
        <v>251182.52965981213</v>
      </c>
      <c r="K208" s="170">
        <f>VLOOKUP(A208,Apport,MATCH($K$4,'Jan 2020 Apport'!$3:$3,0),FALSE)</f>
        <v>61742.14</v>
      </c>
      <c r="L208" s="170">
        <f t="shared" si="43"/>
        <v>312924.66965981212</v>
      </c>
      <c r="M208" s="170">
        <f>VLOOKUP(A208,Apport,MATCH($M$4,'Jan 2020 Apport'!$3:$3,0),FALSE)</f>
        <v>245134.9</v>
      </c>
      <c r="N208" s="170">
        <f>VLOOKUP(A208,Apport,MATCH($N$4,'Jan 2020 Apport'!$3:$3,0),FALSE)</f>
        <v>112933.74</v>
      </c>
      <c r="O208" s="170">
        <f>VLOOKUP(A208,Apport,MATCH($O$4,'Jan 2020 Apport'!$3:$3,0),FALSE)</f>
        <v>0</v>
      </c>
      <c r="P208" s="174">
        <f>VLOOKUP(A208,Apport,MATCH($P$4,'Jan 2020 Apport'!$3:$3,0),FALSE)</f>
        <v>150746.97</v>
      </c>
      <c r="Q208" s="174">
        <f>VLOOKUP(A208,Apport,MATCH($Q$4,'Jan 2020 Apport'!$3:$3,0),FALSE)</f>
        <v>1022320.7675619</v>
      </c>
      <c r="R208">
        <f>VLOOKUP(A208,Apport,MATCH($R$4,'Jan 2020 Apport'!$3:$3,0),FALSE)</f>
        <v>0</v>
      </c>
      <c r="S208">
        <f>VLOOKUP(A208,Apport,MATCH($S$4,'Jan 2020 Apport'!$3:$3,0),FALSE)</f>
        <v>8</v>
      </c>
      <c r="T208">
        <f>VLOOKUP(A208,Apport,MATCH($T$4,'Jan 2020 Apport'!$3:$3,0),FALSE)</f>
        <v>22</v>
      </c>
      <c r="U208" s="185">
        <f>IFERROR(VLOOKUP(A208,Apport,MATCH($U$4,'Jan 2020 Apport'!$3:$3,0),FALSE)/R208,0)</f>
        <v>0</v>
      </c>
      <c r="V208" s="67">
        <f>IFERROR(((VLOOKUP(A208,Apport,MATCH($V$4,'Jan 2020 Apport'!$3:$3,0),FALSE)+VLOOKUP(A208,Apport,MATCH($V$3,'Jan 2020 Apport'!$3:$3,0),FALSE))/(S208+T208)),0)</f>
        <v>8679.9883333333346</v>
      </c>
      <c r="W208" s="67">
        <f t="shared" si="35"/>
        <v>8097.2779781130794</v>
      </c>
      <c r="X208">
        <f>IF(D208=0,0,VLOOKUP(A208,Apport,MATCH($X$4,'Jan 2020 Apport'!$3:$3,0),FALSE))</f>
        <v>4.8578999999999997E-2</v>
      </c>
      <c r="Y208">
        <f>IF(D208=0,0,VLOOKUP(A208,Apport,MATCH($Y$4,'Jan 2020 Apport'!$3:$3,0),FALSE))</f>
        <v>4.0270000000000002E-3</v>
      </c>
      <c r="Z208">
        <f>IF(D208=0,0,VLOOKUP(A208,Apport,MATCH($Z$4,'Jan 2020 Apport'!$3:$3,0),FALSE))</f>
        <v>1.7100000000000001E-2</v>
      </c>
      <c r="AA208" s="114">
        <f>(VLOOKUP(A208,Apport,MATCH($AA$4,'Jan 2020 Apport'!$3:$3,0),FALSE)+VLOOKUP(A208,Apport,MATCH($AA$3,'Jan 2020 Apport'!$3:$3,0),FALSE))*VLOOKUP(A208,Apport,MATCH($AA$2,'Jan 2020 Apport'!$3:$3,0),FALSE)</f>
        <v>65216.05</v>
      </c>
      <c r="AB208" s="114">
        <f>VLOOKUP(A208,Apport,MATCH($AB$4,'Jan 2020 Apport'!$3:$3,0),FALSE)*VLOOKUP(A208,Apport,MATCH($AB$3,'Jan 2020 Apport'!$3:$3,0),FALSE)</f>
        <v>66520</v>
      </c>
      <c r="AC208" s="114">
        <f>VLOOKUP(A208,Apport,MATCH($AC$4,'Jan 2020 Apport'!$3:$3,0),FALSE)</f>
        <v>96805</v>
      </c>
      <c r="AD208" s="114">
        <f>VLOOKUP(A208,Apport,MATCH($AD$4,'Jan 2020 Apport'!$3:$3,0),FALSE)*VLOOKUP(A208,Apport,MATCH($AD$3,'Jan 2020 Apport'!$3:$3,0),FALSE)</f>
        <v>98741</v>
      </c>
      <c r="AE208" s="114">
        <f>VLOOKUP(A208,Apport,MATCH($AE$4,'Jan 2020 Apport'!$3:$3,0),FALSE)</f>
        <v>46784.33</v>
      </c>
      <c r="AF208" s="114">
        <f>VLOOKUP(A208,Apport,MATCH($AF$4,'Jan 2020 Apport'!$3:$3,0),FALSE)*VLOOKUP(A208,Apport,MATCH($AF$3,'Jan 2020 Apport'!$3:$3,0),FALSE)</f>
        <v>47720</v>
      </c>
      <c r="AG208" s="114">
        <f t="shared" si="36"/>
        <v>96970.214719999989</v>
      </c>
      <c r="AH208" s="114">
        <f t="shared" si="37"/>
        <v>136855.76759999999</v>
      </c>
      <c r="AI208" s="114">
        <f t="shared" si="38"/>
        <v>79803.727550000011</v>
      </c>
      <c r="AJ208" s="3">
        <f>VLOOKUP(A208,Apport,MATCH($AJ$4,'Jan 2020 Apport'!$3:$3,0),FALSE)</f>
        <v>652458.15</v>
      </c>
      <c r="AK208" s="3">
        <f>VLOOKUP(A208,Apport,MATCH($AK$4,'Jan 2020 Apport'!$3:$3,0),FALSE)</f>
        <v>10.055</v>
      </c>
      <c r="AL208" s="170">
        <f t="shared" si="39"/>
        <v>6433003.2496598139</v>
      </c>
      <c r="AM208" s="170">
        <f>VLOOKUP(A208,Apport,MATCH($AM$4,'Jan 2020 Apport'!$3:$3,0),FALSE)</f>
        <v>153853.15</v>
      </c>
      <c r="AN208" s="170">
        <f>VLOOKUP(A208,Apport,MATCH($AN$4,'Jan 2020 Apport'!$3:$3,0),FALSE)</f>
        <v>26079.78</v>
      </c>
      <c r="AO208" s="170">
        <v>3807.75</v>
      </c>
      <c r="AP208" s="170">
        <v>1079.6099999999999</v>
      </c>
      <c r="AQ208" s="170">
        <v>0</v>
      </c>
      <c r="AR208" s="170">
        <v>4417.0200000000004</v>
      </c>
    </row>
    <row r="209" spans="1:44">
      <c r="A209" s="2" t="s">
        <v>345</v>
      </c>
      <c r="B209" s="2" t="s">
        <v>346</v>
      </c>
      <c r="C209" s="2" t="s">
        <v>1411</v>
      </c>
      <c r="D209" s="171">
        <f t="shared" si="40"/>
        <v>8553732.9199999999</v>
      </c>
      <c r="E209" s="67">
        <f>VLOOKUP(A209,Apport,MATCH($E$2,'Jan 2020 Apport'!$3:$3,0),FALSE)+VLOOKUP(A209,Apport,MATCH($E$3,'Jan 2020 Apport'!$3:$3,0),FALSE)+VLOOKUP(A209,Apport,MATCH($E$4,'Jan 2020 Apport'!$3:$3,0),FALSE)</f>
        <v>485802.59</v>
      </c>
      <c r="F209" s="171">
        <f t="shared" si="41"/>
        <v>8067930.3300000001</v>
      </c>
      <c r="G209" s="170">
        <f>VLOOKUP(A209,Apport,MATCH($G$3,'Jan 2020 Apport'!$3:$3,0),FALSE)+VLOOKUP(A209,Apport,MATCH($G$4,'Jan 2020 Apport'!$3:$3,0),FALSE)</f>
        <v>0</v>
      </c>
      <c r="H209" s="170">
        <f>VLOOKUP(A209,Apport,MATCH($H$4,'Jan 2020 Apport'!$3:$3,0),FALSE)</f>
        <v>0</v>
      </c>
      <c r="I209" s="170">
        <f t="shared" si="42"/>
        <v>0</v>
      </c>
      <c r="J209" s="170">
        <f>VLOOKUP(A209,Apport,MATCH($J$4,'Jan 2020 Apport'!$3:$3,0),FALSE)</f>
        <v>905144.9062242849</v>
      </c>
      <c r="K209" s="170">
        <f>VLOOKUP(A209,Apport,MATCH($K$4,'Jan 2020 Apport'!$3:$3,0),FALSE)</f>
        <v>76953.600000000006</v>
      </c>
      <c r="L209" s="170">
        <f t="shared" si="43"/>
        <v>982098.50622428488</v>
      </c>
      <c r="M209" s="170">
        <f>VLOOKUP(A209,Apport,MATCH($M$4,'Jan 2020 Apport'!$3:$3,0),FALSE)</f>
        <v>401658.76</v>
      </c>
      <c r="N209" s="170">
        <f>VLOOKUP(A209,Apport,MATCH($N$4,'Jan 2020 Apport'!$3:$3,0),FALSE)</f>
        <v>73349.7</v>
      </c>
      <c r="O209" s="170">
        <f>VLOOKUP(A209,Apport,MATCH($O$4,'Jan 2020 Apport'!$3:$3,0),FALSE)</f>
        <v>27851.9</v>
      </c>
      <c r="P209" s="174">
        <f>VLOOKUP(A209,Apport,MATCH($P$4,'Jan 2020 Apport'!$3:$3,0),FALSE)</f>
        <v>0</v>
      </c>
      <c r="Q209" s="174">
        <f>VLOOKUP(A209,Apport,MATCH($Q$4,'Jan 2020 Apport'!$3:$3,0),FALSE)</f>
        <v>2596980.7161440002</v>
      </c>
      <c r="R209">
        <f>VLOOKUP(A209,Apport,MATCH($R$4,'Jan 2020 Apport'!$3:$3,0),FALSE)</f>
        <v>0</v>
      </c>
      <c r="S209">
        <f>VLOOKUP(A209,Apport,MATCH($S$4,'Jan 2020 Apport'!$3:$3,0),FALSE)</f>
        <v>0</v>
      </c>
      <c r="T209">
        <f>VLOOKUP(A209,Apport,MATCH($T$4,'Jan 2020 Apport'!$3:$3,0),FALSE)</f>
        <v>56</v>
      </c>
      <c r="U209" s="185">
        <f>IFERROR(VLOOKUP(A209,Apport,MATCH($U$4,'Jan 2020 Apport'!$3:$3,0),FALSE)/R209,0)</f>
        <v>0</v>
      </c>
      <c r="V209" s="67">
        <f>IFERROR(((VLOOKUP(A209,Apport,MATCH($V$4,'Jan 2020 Apport'!$3:$3,0),FALSE)+VLOOKUP(A209,Apport,MATCH($V$3,'Jan 2020 Apport'!$3:$3,0),FALSE))/(S209+T209)),0)</f>
        <v>8675.0462500000012</v>
      </c>
      <c r="W209" s="67">
        <f t="shared" si="35"/>
        <v>8097.2779781130794</v>
      </c>
      <c r="X209">
        <f>IF(D209=0,0,VLOOKUP(A209,Apport,MATCH($X$4,'Jan 2020 Apport'!$3:$3,0),FALSE))</f>
        <v>4.8578999999999997E-2</v>
      </c>
      <c r="Y209">
        <f>IF(D209=0,0,VLOOKUP(A209,Apport,MATCH($Y$4,'Jan 2020 Apport'!$3:$3,0),FALSE))</f>
        <v>4.0270000000000002E-3</v>
      </c>
      <c r="Z209">
        <f>IF(D209=0,0,VLOOKUP(A209,Apport,MATCH($Z$4,'Jan 2020 Apport'!$3:$3,0),FALSE))</f>
        <v>1.7100000000000001E-2</v>
      </c>
      <c r="AA209" s="114">
        <f>(VLOOKUP(A209,Apport,MATCH($AA$4,'Jan 2020 Apport'!$3:$3,0),FALSE)+VLOOKUP(A209,Apport,MATCH($AA$3,'Jan 2020 Apport'!$3:$3,0),FALSE))*VLOOKUP(A209,Apport,MATCH($AA$2,'Jan 2020 Apport'!$3:$3,0),FALSE)</f>
        <v>65216.05</v>
      </c>
      <c r="AB209" s="114">
        <f>VLOOKUP(A209,Apport,MATCH($AB$4,'Jan 2020 Apport'!$3:$3,0),FALSE)*VLOOKUP(A209,Apport,MATCH($AB$3,'Jan 2020 Apport'!$3:$3,0),FALSE)</f>
        <v>66520</v>
      </c>
      <c r="AC209" s="114">
        <f>VLOOKUP(A209,Apport,MATCH($AC$4,'Jan 2020 Apport'!$3:$3,0),FALSE)</f>
        <v>96805</v>
      </c>
      <c r="AD209" s="114">
        <f>VLOOKUP(A209,Apport,MATCH($AD$4,'Jan 2020 Apport'!$3:$3,0),FALSE)*VLOOKUP(A209,Apport,MATCH($AD$3,'Jan 2020 Apport'!$3:$3,0),FALSE)</f>
        <v>98741</v>
      </c>
      <c r="AE209" s="114">
        <f>VLOOKUP(A209,Apport,MATCH($AE$4,'Jan 2020 Apport'!$3:$3,0),FALSE)</f>
        <v>46784.33</v>
      </c>
      <c r="AF209" s="114">
        <f>VLOOKUP(A209,Apport,MATCH($AF$4,'Jan 2020 Apport'!$3:$3,0),FALSE)*VLOOKUP(A209,Apport,MATCH($AF$3,'Jan 2020 Apport'!$3:$3,0),FALSE)</f>
        <v>47720</v>
      </c>
      <c r="AG209" s="114">
        <f t="shared" si="36"/>
        <v>96970.214719999989</v>
      </c>
      <c r="AH209" s="114">
        <f t="shared" si="37"/>
        <v>136855.76759999999</v>
      </c>
      <c r="AI209" s="114">
        <f t="shared" si="38"/>
        <v>79803.727550000011</v>
      </c>
      <c r="AJ209" s="3">
        <f>VLOOKUP(A209,Apport,MATCH($AJ$4,'Jan 2020 Apport'!$3:$3,0),FALSE)</f>
        <v>1224688.72</v>
      </c>
      <c r="AK209" s="3">
        <f>VLOOKUP(A209,Apport,MATCH($AK$4,'Jan 2020 Apport'!$3:$3,0),FALSE)</f>
        <v>18.82</v>
      </c>
      <c r="AL209" s="170">
        <f t="shared" si="39"/>
        <v>10248460.166224284</v>
      </c>
      <c r="AM209" s="170">
        <f>VLOOKUP(A209,Apport,MATCH($AM$4,'Jan 2020 Apport'!$3:$3,0),FALSE)</f>
        <v>286721.98</v>
      </c>
      <c r="AN209" s="170">
        <f>VLOOKUP(A209,Apport,MATCH($AN$4,'Jan 2020 Apport'!$3:$3,0),FALSE)</f>
        <v>45046.57</v>
      </c>
      <c r="AO209" s="170">
        <v>6571.38</v>
      </c>
      <c r="AP209" s="170">
        <v>701.83</v>
      </c>
      <c r="AQ209" s="170">
        <v>273.99</v>
      </c>
      <c r="AR209" s="170">
        <v>0</v>
      </c>
    </row>
    <row r="210" spans="1:44">
      <c r="A210" s="2" t="s">
        <v>347</v>
      </c>
      <c r="B210" s="2" t="s">
        <v>348</v>
      </c>
      <c r="C210" s="2" t="s">
        <v>1411</v>
      </c>
      <c r="D210" s="171">
        <f t="shared" si="40"/>
        <v>4992622.29</v>
      </c>
      <c r="E210" s="67">
        <f>VLOOKUP(A210,Apport,MATCH($E$2,'Jan 2020 Apport'!$3:$3,0),FALSE)+VLOOKUP(A210,Apport,MATCH($E$3,'Jan 2020 Apport'!$3:$3,0),FALSE)+VLOOKUP(A210,Apport,MATCH($E$4,'Jan 2020 Apport'!$3:$3,0),FALSE)</f>
        <v>303553.15000000002</v>
      </c>
      <c r="F210" s="171">
        <f t="shared" si="41"/>
        <v>4689069.1399999997</v>
      </c>
      <c r="G210" s="170">
        <f>VLOOKUP(A210,Apport,MATCH($G$3,'Jan 2020 Apport'!$3:$3,0),FALSE)+VLOOKUP(A210,Apport,MATCH($G$4,'Jan 2020 Apport'!$3:$3,0),FALSE)</f>
        <v>650045.71</v>
      </c>
      <c r="H210" s="170">
        <f>VLOOKUP(A210,Apport,MATCH($H$4,'Jan 2020 Apport'!$3:$3,0),FALSE)</f>
        <v>0</v>
      </c>
      <c r="I210" s="170">
        <f t="shared" si="42"/>
        <v>650045.71</v>
      </c>
      <c r="J210" s="170">
        <f>VLOOKUP(A210,Apport,MATCH($J$4,'Jan 2020 Apport'!$3:$3,0),FALSE)</f>
        <v>482949.36931808252</v>
      </c>
      <c r="K210" s="170">
        <f>VLOOKUP(A210,Apport,MATCH($K$4,'Jan 2020 Apport'!$3:$3,0),FALSE)</f>
        <v>61785.97</v>
      </c>
      <c r="L210" s="170">
        <f t="shared" si="43"/>
        <v>544735.33931808255</v>
      </c>
      <c r="M210" s="170">
        <f>VLOOKUP(A210,Apport,MATCH($M$4,'Jan 2020 Apport'!$3:$3,0),FALSE)</f>
        <v>218618.35</v>
      </c>
      <c r="N210" s="170">
        <f>VLOOKUP(A210,Apport,MATCH($N$4,'Jan 2020 Apport'!$3:$3,0),FALSE)</f>
        <v>111026.07</v>
      </c>
      <c r="O210" s="170">
        <f>VLOOKUP(A210,Apport,MATCH($O$4,'Jan 2020 Apport'!$3:$3,0),FALSE)</f>
        <v>14689.02</v>
      </c>
      <c r="P210" s="174">
        <f>VLOOKUP(A210,Apport,MATCH($P$4,'Jan 2020 Apport'!$3:$3,0),FALSE)</f>
        <v>503320.91000000003</v>
      </c>
      <c r="Q210" s="174">
        <f>VLOOKUP(A210,Apport,MATCH($Q$4,'Jan 2020 Apport'!$3:$3,0),FALSE)</f>
        <v>479027.95652819995</v>
      </c>
      <c r="R210">
        <f>VLOOKUP(A210,Apport,MATCH($R$4,'Jan 2020 Apport'!$3:$3,0),FALSE)</f>
        <v>0</v>
      </c>
      <c r="S210">
        <f>VLOOKUP(A210,Apport,MATCH($S$4,'Jan 2020 Apport'!$3:$3,0),FALSE)</f>
        <v>0</v>
      </c>
      <c r="T210">
        <f>VLOOKUP(A210,Apport,MATCH($T$4,'Jan 2020 Apport'!$3:$3,0),FALSE)</f>
        <v>35</v>
      </c>
      <c r="U210" s="185">
        <f>IFERROR(VLOOKUP(A210,Apport,MATCH($U$4,'Jan 2020 Apport'!$3:$3,0),FALSE)/R210,0)</f>
        <v>0</v>
      </c>
      <c r="V210" s="67">
        <f>IFERROR(((VLOOKUP(A210,Apport,MATCH($V$4,'Jan 2020 Apport'!$3:$3,0),FALSE)+VLOOKUP(A210,Apport,MATCH($V$3,'Jan 2020 Apport'!$3:$3,0),FALSE))/(S210+T210)),0)</f>
        <v>8672.9471428571433</v>
      </c>
      <c r="W210" s="67">
        <f t="shared" si="35"/>
        <v>8097.2779781130794</v>
      </c>
      <c r="X210">
        <f>IF(D210=0,0,VLOOKUP(A210,Apport,MATCH($X$4,'Jan 2020 Apport'!$3:$3,0),FALSE))</f>
        <v>4.8578999999999997E-2</v>
      </c>
      <c r="Y210">
        <f>IF(D210=0,0,VLOOKUP(A210,Apport,MATCH($Y$4,'Jan 2020 Apport'!$3:$3,0),FALSE))</f>
        <v>4.0270000000000002E-3</v>
      </c>
      <c r="Z210">
        <f>IF(D210=0,0,VLOOKUP(A210,Apport,MATCH($Z$4,'Jan 2020 Apport'!$3:$3,0),FALSE))</f>
        <v>1.7100000000000001E-2</v>
      </c>
      <c r="AA210" s="114">
        <f>(VLOOKUP(A210,Apport,MATCH($AA$4,'Jan 2020 Apport'!$3:$3,0),FALSE)+VLOOKUP(A210,Apport,MATCH($AA$3,'Jan 2020 Apport'!$3:$3,0),FALSE))*VLOOKUP(A210,Apport,MATCH($AA$2,'Jan 2020 Apport'!$3:$3,0),FALSE)</f>
        <v>65216.05</v>
      </c>
      <c r="AB210" s="114">
        <f>VLOOKUP(A210,Apport,MATCH($AB$4,'Jan 2020 Apport'!$3:$3,0),FALSE)*VLOOKUP(A210,Apport,MATCH($AB$3,'Jan 2020 Apport'!$3:$3,0),FALSE)</f>
        <v>66520</v>
      </c>
      <c r="AC210" s="114">
        <f>VLOOKUP(A210,Apport,MATCH($AC$4,'Jan 2020 Apport'!$3:$3,0),FALSE)</f>
        <v>96805</v>
      </c>
      <c r="AD210" s="114">
        <f>VLOOKUP(A210,Apport,MATCH($AD$4,'Jan 2020 Apport'!$3:$3,0),FALSE)*VLOOKUP(A210,Apport,MATCH($AD$3,'Jan 2020 Apport'!$3:$3,0),FALSE)</f>
        <v>98741</v>
      </c>
      <c r="AE210" s="114">
        <f>VLOOKUP(A210,Apport,MATCH($AE$4,'Jan 2020 Apport'!$3:$3,0),FALSE)</f>
        <v>46784.33</v>
      </c>
      <c r="AF210" s="114">
        <f>VLOOKUP(A210,Apport,MATCH($AF$4,'Jan 2020 Apport'!$3:$3,0),FALSE)*VLOOKUP(A210,Apport,MATCH($AF$3,'Jan 2020 Apport'!$3:$3,0),FALSE)</f>
        <v>47720</v>
      </c>
      <c r="AG210" s="114">
        <f t="shared" si="36"/>
        <v>96970.214719999989</v>
      </c>
      <c r="AH210" s="114">
        <f t="shared" si="37"/>
        <v>136855.76759999999</v>
      </c>
      <c r="AI210" s="114">
        <f t="shared" si="38"/>
        <v>79803.727550000011</v>
      </c>
      <c r="AJ210" s="3">
        <f>VLOOKUP(A210,Apport,MATCH($AJ$4,'Jan 2020 Apport'!$3:$3,0),FALSE)</f>
        <v>699908.51</v>
      </c>
      <c r="AK210" s="3">
        <f>VLOOKUP(A210,Apport,MATCH($AK$4,'Jan 2020 Apport'!$3:$3,0),FALSE)</f>
        <v>10.259</v>
      </c>
      <c r="AL210" s="170">
        <f t="shared" si="39"/>
        <v>6619988.6093180822</v>
      </c>
      <c r="AM210" s="170">
        <f>VLOOKUP(A210,Apport,MATCH($AM$4,'Jan 2020 Apport'!$3:$3,0),FALSE)</f>
        <v>150037.79999999999</v>
      </c>
      <c r="AN210" s="170">
        <f>VLOOKUP(A210,Apport,MATCH($AN$4,'Jan 2020 Apport'!$3:$3,0),FALSE)</f>
        <v>27198.53</v>
      </c>
      <c r="AO210" s="170">
        <v>3517.35</v>
      </c>
      <c r="AP210" s="170">
        <v>1063.22</v>
      </c>
      <c r="AQ210" s="170">
        <v>143.83000000000001</v>
      </c>
      <c r="AR210" s="170">
        <v>4745.74</v>
      </c>
    </row>
    <row r="211" spans="1:44">
      <c r="A211" s="2" t="s">
        <v>349</v>
      </c>
      <c r="B211" s="2" t="s">
        <v>350</v>
      </c>
      <c r="C211" s="2" t="s">
        <v>1411</v>
      </c>
      <c r="D211" s="171">
        <f t="shared" si="40"/>
        <v>5015482.78</v>
      </c>
      <c r="E211" s="67">
        <f>VLOOKUP(A211,Apport,MATCH($E$2,'Jan 2020 Apport'!$3:$3,0),FALSE)+VLOOKUP(A211,Apport,MATCH($E$3,'Jan 2020 Apport'!$3:$3,0),FALSE)+VLOOKUP(A211,Apport,MATCH($E$4,'Jan 2020 Apport'!$3:$3,0),FALSE)</f>
        <v>294862.77</v>
      </c>
      <c r="F211" s="171">
        <f t="shared" si="41"/>
        <v>4720620.01</v>
      </c>
      <c r="G211" s="170">
        <f>VLOOKUP(A211,Apport,MATCH($G$3,'Jan 2020 Apport'!$3:$3,0),FALSE)+VLOOKUP(A211,Apport,MATCH($G$4,'Jan 2020 Apport'!$3:$3,0),FALSE)</f>
        <v>713755.03</v>
      </c>
      <c r="H211" s="170">
        <f>VLOOKUP(A211,Apport,MATCH($H$4,'Jan 2020 Apport'!$3:$3,0),FALSE)</f>
        <v>174059.26</v>
      </c>
      <c r="I211" s="170">
        <f t="shared" si="42"/>
        <v>887814.29</v>
      </c>
      <c r="J211" s="170">
        <f>VLOOKUP(A211,Apport,MATCH($J$4,'Jan 2020 Apport'!$3:$3,0),FALSE)</f>
        <v>479449.45051066042</v>
      </c>
      <c r="K211" s="170">
        <f>VLOOKUP(A211,Apport,MATCH($K$4,'Jan 2020 Apport'!$3:$3,0),FALSE)</f>
        <v>41632.01</v>
      </c>
      <c r="L211" s="170">
        <f t="shared" si="43"/>
        <v>521081.46051066043</v>
      </c>
      <c r="M211" s="170">
        <f>VLOOKUP(A211,Apport,MATCH($M$4,'Jan 2020 Apport'!$3:$3,0),FALSE)</f>
        <v>239411.91</v>
      </c>
      <c r="N211" s="170">
        <f>VLOOKUP(A211,Apport,MATCH($N$4,'Jan 2020 Apport'!$3:$3,0),FALSE)</f>
        <v>0</v>
      </c>
      <c r="O211" s="170">
        <f>VLOOKUP(A211,Apport,MATCH($O$4,'Jan 2020 Apport'!$3:$3,0),FALSE)</f>
        <v>0</v>
      </c>
      <c r="P211" s="174">
        <f>VLOOKUP(A211,Apport,MATCH($P$4,'Jan 2020 Apport'!$3:$3,0),FALSE)</f>
        <v>582341.10000000009</v>
      </c>
      <c r="Q211" s="174">
        <f>VLOOKUP(A211,Apport,MATCH($Q$4,'Jan 2020 Apport'!$3:$3,0),FALSE)</f>
        <v>418772.75842049997</v>
      </c>
      <c r="R211">
        <f>VLOOKUP(A211,Apport,MATCH($R$4,'Jan 2020 Apport'!$3:$3,0),FALSE)</f>
        <v>0</v>
      </c>
      <c r="S211">
        <f>VLOOKUP(A211,Apport,MATCH($S$4,'Jan 2020 Apport'!$3:$3,0),FALSE)</f>
        <v>4</v>
      </c>
      <c r="T211">
        <f>VLOOKUP(A211,Apport,MATCH($T$4,'Jan 2020 Apport'!$3:$3,0),FALSE)</f>
        <v>30</v>
      </c>
      <c r="U211" s="185">
        <f>IFERROR(VLOOKUP(A211,Apport,MATCH($U$4,'Jan 2020 Apport'!$3:$3,0),FALSE)/R211,0)</f>
        <v>0</v>
      </c>
      <c r="V211" s="67">
        <f>IFERROR(((VLOOKUP(A211,Apport,MATCH($V$4,'Jan 2020 Apport'!$3:$3,0),FALSE)+VLOOKUP(A211,Apport,MATCH($V$3,'Jan 2020 Apport'!$3:$3,0),FALSE))/(S211+T211)),0)</f>
        <v>8672.434411764707</v>
      </c>
      <c r="W211" s="67">
        <f t="shared" si="35"/>
        <v>8097.2779781130794</v>
      </c>
      <c r="X211">
        <f>IF(D211=0,0,VLOOKUP(A211,Apport,MATCH($X$4,'Jan 2020 Apport'!$3:$3,0),FALSE))</f>
        <v>4.8578999999999997E-2</v>
      </c>
      <c r="Y211">
        <f>IF(D211=0,0,VLOOKUP(A211,Apport,MATCH($Y$4,'Jan 2020 Apport'!$3:$3,0),FALSE))</f>
        <v>4.0270000000000002E-3</v>
      </c>
      <c r="Z211">
        <f>IF(D211=0,0,VLOOKUP(A211,Apport,MATCH($Z$4,'Jan 2020 Apport'!$3:$3,0),FALSE))</f>
        <v>1.7100000000000001E-2</v>
      </c>
      <c r="AA211" s="114">
        <f>(VLOOKUP(A211,Apport,MATCH($AA$4,'Jan 2020 Apport'!$3:$3,0),FALSE)+VLOOKUP(A211,Apport,MATCH($AA$3,'Jan 2020 Apport'!$3:$3,0),FALSE))*VLOOKUP(A211,Apport,MATCH($AA$2,'Jan 2020 Apport'!$3:$3,0),FALSE)</f>
        <v>65216.05</v>
      </c>
      <c r="AB211" s="114">
        <f>VLOOKUP(A211,Apport,MATCH($AB$4,'Jan 2020 Apport'!$3:$3,0),FALSE)*VLOOKUP(A211,Apport,MATCH($AB$3,'Jan 2020 Apport'!$3:$3,0),FALSE)</f>
        <v>66520</v>
      </c>
      <c r="AC211" s="114">
        <f>VLOOKUP(A211,Apport,MATCH($AC$4,'Jan 2020 Apport'!$3:$3,0),FALSE)</f>
        <v>96805</v>
      </c>
      <c r="AD211" s="114">
        <f>VLOOKUP(A211,Apport,MATCH($AD$4,'Jan 2020 Apport'!$3:$3,0),FALSE)*VLOOKUP(A211,Apport,MATCH($AD$3,'Jan 2020 Apport'!$3:$3,0),FALSE)</f>
        <v>98741</v>
      </c>
      <c r="AE211" s="114">
        <f>VLOOKUP(A211,Apport,MATCH($AE$4,'Jan 2020 Apport'!$3:$3,0),FALSE)</f>
        <v>46784.33</v>
      </c>
      <c r="AF211" s="114">
        <f>VLOOKUP(A211,Apport,MATCH($AF$4,'Jan 2020 Apport'!$3:$3,0),FALSE)*VLOOKUP(A211,Apport,MATCH($AF$3,'Jan 2020 Apport'!$3:$3,0),FALSE)</f>
        <v>47720</v>
      </c>
      <c r="AG211" s="114">
        <f t="shared" si="36"/>
        <v>96970.214719999989</v>
      </c>
      <c r="AH211" s="114">
        <f t="shared" si="37"/>
        <v>136855.76759999999</v>
      </c>
      <c r="AI211" s="114">
        <f t="shared" si="38"/>
        <v>79803.727550000011</v>
      </c>
      <c r="AJ211" s="3">
        <f>VLOOKUP(A211,Apport,MATCH($AJ$4,'Jan 2020 Apport'!$3:$3,0),FALSE)</f>
        <v>696441.39</v>
      </c>
      <c r="AK211" s="3">
        <f>VLOOKUP(A211,Apport,MATCH($AK$4,'Jan 2020 Apport'!$3:$3,0),FALSE)</f>
        <v>10.599</v>
      </c>
      <c r="AL211" s="170">
        <f t="shared" si="39"/>
        <v>6772577.7805106593</v>
      </c>
      <c r="AM211" s="170">
        <f>VLOOKUP(A211,Apport,MATCH($AM$4,'Jan 2020 Apport'!$3:$3,0),FALSE)</f>
        <v>150419.35</v>
      </c>
      <c r="AN211" s="170">
        <f>VLOOKUP(A211,Apport,MATCH($AN$4,'Jan 2020 Apport'!$3:$3,0),FALSE)</f>
        <v>27116.61</v>
      </c>
      <c r="AO211" s="170">
        <v>3720.3599999999997</v>
      </c>
      <c r="AP211" s="170">
        <v>1369.07</v>
      </c>
      <c r="AQ211" s="170">
        <v>0</v>
      </c>
      <c r="AR211" s="170">
        <v>4962.91</v>
      </c>
    </row>
    <row r="212" spans="1:44">
      <c r="A212" s="2" t="s">
        <v>351</v>
      </c>
      <c r="B212" s="2" t="s">
        <v>352</v>
      </c>
      <c r="C212" s="2" t="s">
        <v>1411</v>
      </c>
      <c r="D212" s="171">
        <f t="shared" si="40"/>
        <v>3319109.42</v>
      </c>
      <c r="E212" s="67">
        <f>VLOOKUP(A212,Apport,MATCH($E$2,'Jan 2020 Apport'!$3:$3,0),FALSE)+VLOOKUP(A212,Apport,MATCH($E$3,'Jan 2020 Apport'!$3:$3,0),FALSE)+VLOOKUP(A212,Apport,MATCH($E$4,'Jan 2020 Apport'!$3:$3,0),FALSE)</f>
        <v>115246.67</v>
      </c>
      <c r="F212" s="171">
        <f t="shared" si="41"/>
        <v>3203862.75</v>
      </c>
      <c r="G212" s="170">
        <f>VLOOKUP(A212,Apport,MATCH($G$3,'Jan 2020 Apport'!$3:$3,0),FALSE)+VLOOKUP(A212,Apport,MATCH($G$4,'Jan 2020 Apport'!$3:$3,0),FALSE)</f>
        <v>0</v>
      </c>
      <c r="H212" s="170">
        <f>VLOOKUP(A212,Apport,MATCH($H$4,'Jan 2020 Apport'!$3:$3,0),FALSE)</f>
        <v>0</v>
      </c>
      <c r="I212" s="170">
        <f t="shared" si="42"/>
        <v>0</v>
      </c>
      <c r="J212" s="170">
        <f>VLOOKUP(A212,Apport,MATCH($J$4,'Jan 2020 Apport'!$3:$3,0),FALSE)</f>
        <v>229737.6734609881</v>
      </c>
      <c r="K212" s="170">
        <f>VLOOKUP(A212,Apport,MATCH($K$4,'Jan 2020 Apport'!$3:$3,0),FALSE)</f>
        <v>68699.14</v>
      </c>
      <c r="L212" s="170">
        <f t="shared" si="43"/>
        <v>298436.81346098811</v>
      </c>
      <c r="M212" s="170">
        <f>VLOOKUP(A212,Apport,MATCH($M$4,'Jan 2020 Apport'!$3:$3,0),FALSE)</f>
        <v>96229.25</v>
      </c>
      <c r="N212" s="170">
        <f>VLOOKUP(A212,Apport,MATCH($N$4,'Jan 2020 Apport'!$3:$3,0),FALSE)</f>
        <v>0</v>
      </c>
      <c r="O212" s="170">
        <f>VLOOKUP(A212,Apport,MATCH($O$4,'Jan 2020 Apport'!$3:$3,0),FALSE)</f>
        <v>8290.52</v>
      </c>
      <c r="P212" s="174">
        <f>VLOOKUP(A212,Apport,MATCH($P$4,'Jan 2020 Apport'!$3:$3,0),FALSE)</f>
        <v>136513.85999999999</v>
      </c>
      <c r="Q212" s="174">
        <f>VLOOKUP(A212,Apport,MATCH($Q$4,'Jan 2020 Apport'!$3:$3,0),FALSE)</f>
        <v>432132.84351390001</v>
      </c>
      <c r="R212">
        <f>VLOOKUP(A212,Apport,MATCH($R$4,'Jan 2020 Apport'!$3:$3,0),FALSE)</f>
        <v>0</v>
      </c>
      <c r="S212">
        <f>VLOOKUP(A212,Apport,MATCH($S$4,'Jan 2020 Apport'!$3:$3,0),FALSE)</f>
        <v>3</v>
      </c>
      <c r="T212">
        <f>VLOOKUP(A212,Apport,MATCH($T$4,'Jan 2020 Apport'!$3:$3,0),FALSE)</f>
        <v>10</v>
      </c>
      <c r="U212" s="185">
        <f>IFERROR(VLOOKUP(A212,Apport,MATCH($U$4,'Jan 2020 Apport'!$3:$3,0),FALSE)/R212,0)</f>
        <v>0</v>
      </c>
      <c r="V212" s="67">
        <f>IFERROR(((VLOOKUP(A212,Apport,MATCH($V$4,'Jan 2020 Apport'!$3:$3,0),FALSE)+VLOOKUP(A212,Apport,MATCH($V$3,'Jan 2020 Apport'!$3:$3,0),FALSE))/(S212+T212)),0)</f>
        <v>8865.1284615384611</v>
      </c>
      <c r="W212" s="67">
        <f t="shared" si="35"/>
        <v>8098.0890195192751</v>
      </c>
      <c r="X212">
        <f>IF(D212=0,0,VLOOKUP(A212,Apport,MATCH($X$4,'Jan 2020 Apport'!$3:$3,0),FALSE))</f>
        <v>4.8578999999999997E-2</v>
      </c>
      <c r="Y212">
        <f>IF(D212=0,0,VLOOKUP(A212,Apport,MATCH($Y$4,'Jan 2020 Apport'!$3:$3,0),FALSE))</f>
        <v>4.0270000000000002E-3</v>
      </c>
      <c r="Z212">
        <f>IF(D212=0,0,VLOOKUP(A212,Apport,MATCH($Z$4,'Jan 2020 Apport'!$3:$3,0),FALSE))</f>
        <v>1.7100000000000001E-2</v>
      </c>
      <c r="AA212" s="114">
        <f>(VLOOKUP(A212,Apport,MATCH($AA$4,'Jan 2020 Apport'!$3:$3,0),FALSE)+VLOOKUP(A212,Apport,MATCH($AA$3,'Jan 2020 Apport'!$3:$3,0),FALSE))*VLOOKUP(A212,Apport,MATCH($AA$2,'Jan 2020 Apport'!$3:$3,0),FALSE)</f>
        <v>67824.69200000001</v>
      </c>
      <c r="AB212" s="114">
        <f>VLOOKUP(A212,Apport,MATCH($AB$4,'Jan 2020 Apport'!$3:$3,0),FALSE)*VLOOKUP(A212,Apport,MATCH($AB$3,'Jan 2020 Apport'!$3:$3,0),FALSE)</f>
        <v>66520</v>
      </c>
      <c r="AC212" s="114">
        <f>VLOOKUP(A212,Apport,MATCH($AC$4,'Jan 2020 Apport'!$3:$3,0),FALSE)</f>
        <v>96805</v>
      </c>
      <c r="AD212" s="114">
        <f>VLOOKUP(A212,Apport,MATCH($AD$4,'Jan 2020 Apport'!$3:$3,0),FALSE)*VLOOKUP(A212,Apport,MATCH($AD$3,'Jan 2020 Apport'!$3:$3,0),FALSE)</f>
        <v>98741</v>
      </c>
      <c r="AE212" s="114">
        <f>VLOOKUP(A212,Apport,MATCH($AE$4,'Jan 2020 Apport'!$3:$3,0),FALSE)</f>
        <v>46784.33</v>
      </c>
      <c r="AF212" s="114">
        <f>VLOOKUP(A212,Apport,MATCH($AF$4,'Jan 2020 Apport'!$3:$3,0),FALSE)*VLOOKUP(A212,Apport,MATCH($AF$3,'Jan 2020 Apport'!$3:$3,0),FALSE)</f>
        <v>47720</v>
      </c>
      <c r="AG212" s="114">
        <f t="shared" si="36"/>
        <v>96986.910028800005</v>
      </c>
      <c r="AH212" s="114">
        <f t="shared" si="37"/>
        <v>136855.76759999999</v>
      </c>
      <c r="AI212" s="114">
        <f t="shared" si="38"/>
        <v>79803.727550000011</v>
      </c>
      <c r="AJ212" s="3">
        <f>VLOOKUP(A212,Apport,MATCH($AJ$4,'Jan 2020 Apport'!$3:$3,0),FALSE)</f>
        <v>432816.19</v>
      </c>
      <c r="AK212" s="3">
        <f>VLOOKUP(A212,Apport,MATCH($AK$4,'Jan 2020 Apport'!$3:$3,0),FALSE)</f>
        <v>5.2309999999999999</v>
      </c>
      <c r="AL212" s="170">
        <f t="shared" si="39"/>
        <v>3749596.1134609883</v>
      </c>
      <c r="AM212" s="170">
        <f>VLOOKUP(A212,Apport,MATCH($AM$4,'Jan 2020 Apport'!$3:$3,0),FALSE)</f>
        <v>96229.25</v>
      </c>
      <c r="AN212" s="170">
        <f>VLOOKUP(A212,Apport,MATCH($AN$4,'Jan 2020 Apport'!$3:$3,0),FALSE)</f>
        <v>19110.099999999999</v>
      </c>
      <c r="AO212" s="170">
        <v>1846.06</v>
      </c>
      <c r="AP212" s="170">
        <v>355.96</v>
      </c>
      <c r="AQ212" s="170">
        <v>89</v>
      </c>
      <c r="AR212" s="170">
        <v>0</v>
      </c>
    </row>
    <row r="213" spans="1:44">
      <c r="A213" s="2" t="s">
        <v>353</v>
      </c>
      <c r="B213" s="2" t="s">
        <v>354</v>
      </c>
      <c r="C213" s="2" t="s">
        <v>1411</v>
      </c>
      <c r="D213" s="171">
        <f t="shared" si="40"/>
        <v>3547139.87</v>
      </c>
      <c r="E213" s="67">
        <f>VLOOKUP(A213,Apport,MATCH($E$2,'Jan 2020 Apport'!$3:$3,0),FALSE)+VLOOKUP(A213,Apport,MATCH($E$3,'Jan 2020 Apport'!$3:$3,0),FALSE)+VLOOKUP(A213,Apport,MATCH($E$4,'Jan 2020 Apport'!$3:$3,0),FALSE)</f>
        <v>216691.33</v>
      </c>
      <c r="F213" s="171">
        <f t="shared" si="41"/>
        <v>3330448.54</v>
      </c>
      <c r="G213" s="170">
        <f>VLOOKUP(A213,Apport,MATCH($G$3,'Jan 2020 Apport'!$3:$3,0),FALSE)+VLOOKUP(A213,Apport,MATCH($G$4,'Jan 2020 Apport'!$3:$3,0),FALSE)</f>
        <v>374457.47</v>
      </c>
      <c r="H213" s="170">
        <f>VLOOKUP(A213,Apport,MATCH($H$4,'Jan 2020 Apport'!$3:$3,0),FALSE)</f>
        <v>28619.72</v>
      </c>
      <c r="I213" s="170">
        <f t="shared" si="42"/>
        <v>403077.18999999994</v>
      </c>
      <c r="J213" s="170">
        <f>VLOOKUP(A213,Apport,MATCH($J$4,'Jan 2020 Apport'!$3:$3,0),FALSE)</f>
        <v>495660.85613830166</v>
      </c>
      <c r="K213" s="170">
        <f>VLOOKUP(A213,Apport,MATCH($K$4,'Jan 2020 Apport'!$3:$3,0),FALSE)</f>
        <v>57534.11</v>
      </c>
      <c r="L213" s="170">
        <f t="shared" si="43"/>
        <v>553194.96613830165</v>
      </c>
      <c r="M213" s="170">
        <f>VLOOKUP(A213,Apport,MATCH($M$4,'Jan 2020 Apport'!$3:$3,0),FALSE)</f>
        <v>89946.38</v>
      </c>
      <c r="N213" s="170">
        <f>VLOOKUP(A213,Apport,MATCH($N$4,'Jan 2020 Apport'!$3:$3,0),FALSE)</f>
        <v>6581.45</v>
      </c>
      <c r="O213" s="170">
        <f>VLOOKUP(A213,Apport,MATCH($O$4,'Jan 2020 Apport'!$3:$3,0),FALSE)</f>
        <v>9347.5499999999993</v>
      </c>
      <c r="P213" s="174">
        <f>VLOOKUP(A213,Apport,MATCH($P$4,'Jan 2020 Apport'!$3:$3,0),FALSE)</f>
        <v>212417.33000000002</v>
      </c>
      <c r="Q213" s="174">
        <f>VLOOKUP(A213,Apport,MATCH($Q$4,'Jan 2020 Apport'!$3:$3,0),FALSE)</f>
        <v>486901.37549010001</v>
      </c>
      <c r="R213">
        <f>VLOOKUP(A213,Apport,MATCH($R$4,'Jan 2020 Apport'!$3:$3,0),FALSE)</f>
        <v>0</v>
      </c>
      <c r="S213">
        <f>VLOOKUP(A213,Apport,MATCH($S$4,'Jan 2020 Apport'!$3:$3,0),FALSE)</f>
        <v>7</v>
      </c>
      <c r="T213">
        <f>VLOOKUP(A213,Apport,MATCH($T$4,'Jan 2020 Apport'!$3:$3,0),FALSE)</f>
        <v>18</v>
      </c>
      <c r="U213" s="185">
        <f>IFERROR(VLOOKUP(A213,Apport,MATCH($U$4,'Jan 2020 Apport'!$3:$3,0),FALSE)/R213,0)</f>
        <v>0</v>
      </c>
      <c r="V213" s="67">
        <f>IFERROR(((VLOOKUP(A213,Apport,MATCH($V$4,'Jan 2020 Apport'!$3:$3,0),FALSE)+VLOOKUP(A213,Apport,MATCH($V$3,'Jan 2020 Apport'!$3:$3,0),FALSE))/(S213+T213)),0)</f>
        <v>8667.6531999999988</v>
      </c>
      <c r="W213" s="67">
        <f t="shared" si="35"/>
        <v>8097.2779781130794</v>
      </c>
      <c r="X213">
        <f>IF(D213=0,0,VLOOKUP(A213,Apport,MATCH($X$4,'Jan 2020 Apport'!$3:$3,0),FALSE))</f>
        <v>4.8578999999999997E-2</v>
      </c>
      <c r="Y213">
        <f>IF(D213=0,0,VLOOKUP(A213,Apport,MATCH($Y$4,'Jan 2020 Apport'!$3:$3,0),FALSE))</f>
        <v>4.0270000000000002E-3</v>
      </c>
      <c r="Z213">
        <f>IF(D213=0,0,VLOOKUP(A213,Apport,MATCH($Z$4,'Jan 2020 Apport'!$3:$3,0),FALSE))</f>
        <v>1.7100000000000001E-2</v>
      </c>
      <c r="AA213" s="114">
        <f>(VLOOKUP(A213,Apport,MATCH($AA$4,'Jan 2020 Apport'!$3:$3,0),FALSE)+VLOOKUP(A213,Apport,MATCH($AA$3,'Jan 2020 Apport'!$3:$3,0),FALSE))*VLOOKUP(A213,Apport,MATCH($AA$2,'Jan 2020 Apport'!$3:$3,0),FALSE)</f>
        <v>65216.05</v>
      </c>
      <c r="AB213" s="114">
        <f>VLOOKUP(A213,Apport,MATCH($AB$4,'Jan 2020 Apport'!$3:$3,0),FALSE)*VLOOKUP(A213,Apport,MATCH($AB$3,'Jan 2020 Apport'!$3:$3,0),FALSE)</f>
        <v>66520</v>
      </c>
      <c r="AC213" s="114">
        <f>VLOOKUP(A213,Apport,MATCH($AC$4,'Jan 2020 Apport'!$3:$3,0),FALSE)</f>
        <v>96805</v>
      </c>
      <c r="AD213" s="114">
        <f>VLOOKUP(A213,Apport,MATCH($AD$4,'Jan 2020 Apport'!$3:$3,0),FALSE)*VLOOKUP(A213,Apport,MATCH($AD$3,'Jan 2020 Apport'!$3:$3,0),FALSE)</f>
        <v>98741</v>
      </c>
      <c r="AE213" s="114">
        <f>VLOOKUP(A213,Apport,MATCH($AE$4,'Jan 2020 Apport'!$3:$3,0),FALSE)</f>
        <v>46784.33</v>
      </c>
      <c r="AF213" s="114">
        <f>VLOOKUP(A213,Apport,MATCH($AF$4,'Jan 2020 Apport'!$3:$3,0),FALSE)*VLOOKUP(A213,Apport,MATCH($AF$3,'Jan 2020 Apport'!$3:$3,0),FALSE)</f>
        <v>47720</v>
      </c>
      <c r="AG213" s="114">
        <f t="shared" si="36"/>
        <v>96970.214719999989</v>
      </c>
      <c r="AH213" s="114">
        <f t="shared" si="37"/>
        <v>136855.76759999999</v>
      </c>
      <c r="AI213" s="114">
        <f t="shared" si="38"/>
        <v>79803.727550000011</v>
      </c>
      <c r="AJ213" s="3">
        <f>VLOOKUP(A213,Apport,MATCH($AJ$4,'Jan 2020 Apport'!$3:$3,0),FALSE)</f>
        <v>477721.26</v>
      </c>
      <c r="AK213" s="3">
        <f>VLOOKUP(A213,Apport,MATCH($AK$4,'Jan 2020 Apport'!$3:$3,0),FALSE)</f>
        <v>6.4130000000000003</v>
      </c>
      <c r="AL213" s="170">
        <f t="shared" si="39"/>
        <v>4551753.2961383015</v>
      </c>
      <c r="AM213" s="170">
        <f>VLOOKUP(A213,Apport,MATCH($AM$4,'Jan 2020 Apport'!$3:$3,0),FALSE)</f>
        <v>0</v>
      </c>
      <c r="AN213" s="170">
        <f>VLOOKUP(A213,Apport,MATCH($AN$4,'Jan 2020 Apport'!$3:$3,0),FALSE)</f>
        <v>19568.490000000002</v>
      </c>
      <c r="AO213" s="170">
        <v>858.4</v>
      </c>
      <c r="AP213" s="170">
        <v>113.79</v>
      </c>
      <c r="AQ213" s="170">
        <v>91.03</v>
      </c>
      <c r="AR213" s="170">
        <v>3071.74</v>
      </c>
    </row>
    <row r="214" spans="1:44">
      <c r="A214" s="2" t="s">
        <v>355</v>
      </c>
      <c r="B214" s="2" t="s">
        <v>356</v>
      </c>
      <c r="C214" s="2" t="s">
        <v>1411</v>
      </c>
      <c r="D214" s="171">
        <f t="shared" si="40"/>
        <v>1879087.14</v>
      </c>
      <c r="E214" s="67">
        <f>VLOOKUP(A214,Apport,MATCH($E$2,'Jan 2020 Apport'!$3:$3,0),FALSE)+VLOOKUP(A214,Apport,MATCH($E$3,'Jan 2020 Apport'!$3:$3,0),FALSE)+VLOOKUP(A214,Apport,MATCH($E$4,'Jan 2020 Apport'!$3:$3,0),FALSE)</f>
        <v>0</v>
      </c>
      <c r="F214" s="171">
        <f t="shared" si="41"/>
        <v>1879087.14</v>
      </c>
      <c r="G214" s="170">
        <f>VLOOKUP(A214,Apport,MATCH($G$3,'Jan 2020 Apport'!$3:$3,0),FALSE)+VLOOKUP(A214,Apport,MATCH($G$4,'Jan 2020 Apport'!$3:$3,0),FALSE)</f>
        <v>57427.47</v>
      </c>
      <c r="H214" s="170">
        <f>VLOOKUP(A214,Apport,MATCH($H$4,'Jan 2020 Apport'!$3:$3,0),FALSE)</f>
        <v>0</v>
      </c>
      <c r="I214" s="170">
        <f t="shared" si="42"/>
        <v>57427.47</v>
      </c>
      <c r="J214" s="170">
        <f>VLOOKUP(A214,Apport,MATCH($J$4,'Jan 2020 Apport'!$3:$3,0),FALSE)</f>
        <v>149249.40783178626</v>
      </c>
      <c r="K214" s="170">
        <f>VLOOKUP(A214,Apport,MATCH($K$4,'Jan 2020 Apport'!$3:$3,0),FALSE)</f>
        <v>13786.07</v>
      </c>
      <c r="L214" s="170">
        <f t="shared" si="43"/>
        <v>163035.47783178627</v>
      </c>
      <c r="M214" s="170">
        <f>VLOOKUP(A214,Apport,MATCH($M$4,'Jan 2020 Apport'!$3:$3,0),FALSE)</f>
        <v>28519.58</v>
      </c>
      <c r="N214" s="170">
        <f>VLOOKUP(A214,Apport,MATCH($N$4,'Jan 2020 Apport'!$3:$3,0),FALSE)</f>
        <v>0</v>
      </c>
      <c r="O214" s="170">
        <f>VLOOKUP(A214,Apport,MATCH($O$4,'Jan 2020 Apport'!$3:$3,0),FALSE)</f>
        <v>0</v>
      </c>
      <c r="P214" s="174">
        <f>VLOOKUP(A214,Apport,MATCH($P$4,'Jan 2020 Apport'!$3:$3,0),FALSE)</f>
        <v>0</v>
      </c>
      <c r="Q214" s="174">
        <f>VLOOKUP(A214,Apport,MATCH($Q$4,'Jan 2020 Apport'!$3:$3,0),FALSE)</f>
        <v>0</v>
      </c>
      <c r="R214">
        <f>VLOOKUP(A214,Apport,MATCH($R$4,'Jan 2020 Apport'!$3:$3,0),FALSE)</f>
        <v>0</v>
      </c>
      <c r="S214">
        <f>VLOOKUP(A214,Apport,MATCH($S$4,'Jan 2020 Apport'!$3:$3,0),FALSE)</f>
        <v>0</v>
      </c>
      <c r="T214">
        <f>VLOOKUP(A214,Apport,MATCH($T$4,'Jan 2020 Apport'!$3:$3,0),FALSE)</f>
        <v>0</v>
      </c>
      <c r="U214" s="185">
        <f>IFERROR(VLOOKUP(A214,Apport,MATCH($U$4,'Jan 2020 Apport'!$3:$3,0),FALSE)/R214,0)</f>
        <v>0</v>
      </c>
      <c r="V214" s="67">
        <f>IFERROR(((VLOOKUP(A214,Apport,MATCH($V$4,'Jan 2020 Apport'!$3:$3,0),FALSE)+VLOOKUP(A214,Apport,MATCH($V$3,'Jan 2020 Apport'!$3:$3,0),FALSE))/(S214+T214)),0)</f>
        <v>0</v>
      </c>
      <c r="W214" s="67">
        <f t="shared" si="35"/>
        <v>8097.2779781130794</v>
      </c>
      <c r="X214">
        <f>IF(D214=0,0,VLOOKUP(A214,Apport,MATCH($X$4,'Jan 2020 Apport'!$3:$3,0),FALSE))</f>
        <v>4.8578999999999997E-2</v>
      </c>
      <c r="Y214">
        <f>IF(D214=0,0,VLOOKUP(A214,Apport,MATCH($Y$4,'Jan 2020 Apport'!$3:$3,0),FALSE))</f>
        <v>4.0270000000000002E-3</v>
      </c>
      <c r="Z214">
        <f>IF(D214=0,0,VLOOKUP(A214,Apport,MATCH($Z$4,'Jan 2020 Apport'!$3:$3,0),FALSE))</f>
        <v>1.7100000000000001E-2</v>
      </c>
      <c r="AA214" s="114">
        <f>(VLOOKUP(A214,Apport,MATCH($AA$4,'Jan 2020 Apport'!$3:$3,0),FALSE)+VLOOKUP(A214,Apport,MATCH($AA$3,'Jan 2020 Apport'!$3:$3,0),FALSE))*VLOOKUP(A214,Apport,MATCH($AA$2,'Jan 2020 Apport'!$3:$3,0),FALSE)</f>
        <v>65216.05</v>
      </c>
      <c r="AB214" s="114">
        <f>VLOOKUP(A214,Apport,MATCH($AB$4,'Jan 2020 Apport'!$3:$3,0),FALSE)*VLOOKUP(A214,Apport,MATCH($AB$3,'Jan 2020 Apport'!$3:$3,0),FALSE)</f>
        <v>66520</v>
      </c>
      <c r="AC214" s="114">
        <f>VLOOKUP(A214,Apport,MATCH($AC$4,'Jan 2020 Apport'!$3:$3,0),FALSE)</f>
        <v>96805</v>
      </c>
      <c r="AD214" s="114">
        <f>VLOOKUP(A214,Apport,MATCH($AD$4,'Jan 2020 Apport'!$3:$3,0),FALSE)*VLOOKUP(A214,Apport,MATCH($AD$3,'Jan 2020 Apport'!$3:$3,0),FALSE)</f>
        <v>98741</v>
      </c>
      <c r="AE214" s="114">
        <f>VLOOKUP(A214,Apport,MATCH($AE$4,'Jan 2020 Apport'!$3:$3,0),FALSE)</f>
        <v>46784.33</v>
      </c>
      <c r="AF214" s="114">
        <f>VLOOKUP(A214,Apport,MATCH($AF$4,'Jan 2020 Apport'!$3:$3,0),FALSE)*VLOOKUP(A214,Apport,MATCH($AF$3,'Jan 2020 Apport'!$3:$3,0),FALSE)</f>
        <v>47720</v>
      </c>
      <c r="AG214" s="114">
        <f t="shared" si="36"/>
        <v>96970.214719999989</v>
      </c>
      <c r="AH214" s="114">
        <f t="shared" si="37"/>
        <v>136855.76759999999</v>
      </c>
      <c r="AI214" s="114">
        <f t="shared" si="38"/>
        <v>79803.727550000011</v>
      </c>
      <c r="AJ214" s="3">
        <f>VLOOKUP(A214,Apport,MATCH($AJ$4,'Jan 2020 Apport'!$3:$3,0),FALSE)</f>
        <v>201668.69</v>
      </c>
      <c r="AK214" s="3">
        <f>VLOOKUP(A214,Apport,MATCH($AK$4,'Jan 2020 Apport'!$3:$3,0),FALSE)</f>
        <v>1.0189999999999999</v>
      </c>
      <c r="AL214" s="170">
        <f t="shared" si="39"/>
        <v>2132883.3378317864</v>
      </c>
      <c r="AM214" s="170">
        <f>VLOOKUP(A214,Apport,MATCH($AM$4,'Jan 2020 Apport'!$3:$3,0),FALSE)</f>
        <v>18599.740000000002</v>
      </c>
      <c r="AN214" s="170">
        <f>VLOOKUP(A214,Apport,MATCH($AN$4,'Jan 2020 Apport'!$3:$3,0),FALSE)</f>
        <v>11541.56</v>
      </c>
      <c r="AO214" s="170">
        <v>449.68</v>
      </c>
      <c r="AP214" s="170">
        <v>0</v>
      </c>
      <c r="AQ214" s="170">
        <v>0</v>
      </c>
      <c r="AR214" s="170">
        <v>385.31</v>
      </c>
    </row>
    <row r="215" spans="1:44">
      <c r="A215" s="2" t="s">
        <v>357</v>
      </c>
      <c r="B215" s="2" t="s">
        <v>358</v>
      </c>
      <c r="C215" s="2" t="s">
        <v>1411</v>
      </c>
      <c r="D215" s="171">
        <f t="shared" si="40"/>
        <v>9092321.8699999992</v>
      </c>
      <c r="E215" s="67">
        <f>VLOOKUP(A215,Apport,MATCH($E$2,'Jan 2020 Apport'!$3:$3,0),FALSE)+VLOOKUP(A215,Apport,MATCH($E$3,'Jan 2020 Apport'!$3:$3,0),FALSE)+VLOOKUP(A215,Apport,MATCH($E$4,'Jan 2020 Apport'!$3:$3,0),FALSE)</f>
        <v>1082854.8999999999</v>
      </c>
      <c r="F215" s="171">
        <f t="shared" si="41"/>
        <v>8009466.9699999988</v>
      </c>
      <c r="G215" s="170">
        <f>VLOOKUP(A215,Apport,MATCH($G$3,'Jan 2020 Apport'!$3:$3,0),FALSE)+VLOOKUP(A215,Apport,MATCH($G$4,'Jan 2020 Apport'!$3:$3,0),FALSE)</f>
        <v>1331043.68</v>
      </c>
      <c r="H215" s="170">
        <f>VLOOKUP(A215,Apport,MATCH($H$4,'Jan 2020 Apport'!$3:$3,0),FALSE)</f>
        <v>38359.58</v>
      </c>
      <c r="I215" s="170">
        <f t="shared" si="42"/>
        <v>1369403.26</v>
      </c>
      <c r="J215" s="170">
        <f>VLOOKUP(A215,Apport,MATCH($J$4,'Jan 2020 Apport'!$3:$3,0),FALSE)</f>
        <v>743477.29616635386</v>
      </c>
      <c r="K215" s="170">
        <f>VLOOKUP(A215,Apport,MATCH($K$4,'Jan 2020 Apport'!$3:$3,0),FALSE)</f>
        <v>0</v>
      </c>
      <c r="L215" s="170">
        <f t="shared" si="43"/>
        <v>743477.29616635386</v>
      </c>
      <c r="M215" s="170">
        <f>VLOOKUP(A215,Apport,MATCH($M$4,'Jan 2020 Apport'!$3:$3,0),FALSE)</f>
        <v>409861.71</v>
      </c>
      <c r="N215" s="170">
        <f>VLOOKUP(A215,Apport,MATCH($N$4,'Jan 2020 Apport'!$3:$3,0),FALSE)</f>
        <v>0</v>
      </c>
      <c r="O215" s="170">
        <f>VLOOKUP(A215,Apport,MATCH($O$4,'Jan 2020 Apport'!$3:$3,0),FALSE)</f>
        <v>29378.04</v>
      </c>
      <c r="P215" s="174">
        <f>VLOOKUP(A215,Apport,MATCH($P$4,'Jan 2020 Apport'!$3:$3,0),FALSE)</f>
        <v>475582.24</v>
      </c>
      <c r="Q215" s="174">
        <f>VLOOKUP(A215,Apport,MATCH($Q$4,'Jan 2020 Apport'!$3:$3,0),FALSE)</f>
        <v>1555433.5797549</v>
      </c>
      <c r="R215">
        <f>VLOOKUP(A215,Apport,MATCH($R$4,'Jan 2020 Apport'!$3:$3,0),FALSE)</f>
        <v>0</v>
      </c>
      <c r="S215">
        <f>VLOOKUP(A215,Apport,MATCH($S$4,'Jan 2020 Apport'!$3:$3,0),FALSE)</f>
        <v>44.64</v>
      </c>
      <c r="T215">
        <f>VLOOKUP(A215,Apport,MATCH($T$4,'Jan 2020 Apport'!$3:$3,0),FALSE)</f>
        <v>80.239999999999995</v>
      </c>
      <c r="U215" s="185">
        <f>IFERROR(VLOOKUP(A215,Apport,MATCH($U$4,'Jan 2020 Apport'!$3:$3,0),FALSE)/R215,0)</f>
        <v>0</v>
      </c>
      <c r="V215" s="67">
        <f>IFERROR(((VLOOKUP(A215,Apport,MATCH($V$4,'Jan 2020 Apport'!$3:$3,0),FALSE)+VLOOKUP(A215,Apport,MATCH($V$3,'Jan 2020 Apport'!$3:$3,0),FALSE))/(S215+T215)),0)</f>
        <v>8671.1635169762976</v>
      </c>
      <c r="W215" s="67">
        <f t="shared" si="35"/>
        <v>8097.2779781130794</v>
      </c>
      <c r="X215">
        <f>IF(D215=0,0,VLOOKUP(A215,Apport,MATCH($X$4,'Jan 2020 Apport'!$3:$3,0),FALSE))</f>
        <v>4.8578999999999997E-2</v>
      </c>
      <c r="Y215">
        <f>IF(D215=0,0,VLOOKUP(A215,Apport,MATCH($Y$4,'Jan 2020 Apport'!$3:$3,0),FALSE))</f>
        <v>4.0270000000000002E-3</v>
      </c>
      <c r="Z215">
        <f>IF(D215=0,0,VLOOKUP(A215,Apport,MATCH($Z$4,'Jan 2020 Apport'!$3:$3,0),FALSE))</f>
        <v>1.7100000000000001E-2</v>
      </c>
      <c r="AA215" s="114">
        <f>(VLOOKUP(A215,Apport,MATCH($AA$4,'Jan 2020 Apport'!$3:$3,0),FALSE)+VLOOKUP(A215,Apport,MATCH($AA$3,'Jan 2020 Apport'!$3:$3,0),FALSE))*VLOOKUP(A215,Apport,MATCH($AA$2,'Jan 2020 Apport'!$3:$3,0),FALSE)</f>
        <v>65216.05</v>
      </c>
      <c r="AB215" s="114">
        <f>VLOOKUP(A215,Apport,MATCH($AB$4,'Jan 2020 Apport'!$3:$3,0),FALSE)*VLOOKUP(A215,Apport,MATCH($AB$3,'Jan 2020 Apport'!$3:$3,0),FALSE)</f>
        <v>66520</v>
      </c>
      <c r="AC215" s="114">
        <f>VLOOKUP(A215,Apport,MATCH($AC$4,'Jan 2020 Apport'!$3:$3,0),FALSE)</f>
        <v>96805</v>
      </c>
      <c r="AD215" s="114">
        <f>VLOOKUP(A215,Apport,MATCH($AD$4,'Jan 2020 Apport'!$3:$3,0),FALSE)*VLOOKUP(A215,Apport,MATCH($AD$3,'Jan 2020 Apport'!$3:$3,0),FALSE)</f>
        <v>98741</v>
      </c>
      <c r="AE215" s="114">
        <f>VLOOKUP(A215,Apport,MATCH($AE$4,'Jan 2020 Apport'!$3:$3,0),FALSE)</f>
        <v>46784.33</v>
      </c>
      <c r="AF215" s="114">
        <f>VLOOKUP(A215,Apport,MATCH($AF$4,'Jan 2020 Apport'!$3:$3,0),FALSE)*VLOOKUP(A215,Apport,MATCH($AF$3,'Jan 2020 Apport'!$3:$3,0),FALSE)</f>
        <v>47720</v>
      </c>
      <c r="AG215" s="114">
        <f t="shared" si="36"/>
        <v>96970.214719999989</v>
      </c>
      <c r="AH215" s="114">
        <f t="shared" si="37"/>
        <v>136855.76759999999</v>
      </c>
      <c r="AI215" s="114">
        <f t="shared" si="38"/>
        <v>79803.727550000011</v>
      </c>
      <c r="AJ215" s="3">
        <f>VLOOKUP(A215,Apport,MATCH($AJ$4,'Jan 2020 Apport'!$3:$3,0),FALSE)</f>
        <v>1225689.93</v>
      </c>
      <c r="AK215" s="3">
        <f>VLOOKUP(A215,Apport,MATCH($AK$4,'Jan 2020 Apport'!$3:$3,0),FALSE)</f>
        <v>18.888000000000002</v>
      </c>
      <c r="AL215" s="170">
        <f t="shared" si="39"/>
        <v>11956536.086166352</v>
      </c>
      <c r="AM215" s="170">
        <f>VLOOKUP(A215,Apport,MATCH($AM$4,'Jan 2020 Apport'!$3:$3,0),FALSE)</f>
        <v>312093.90999999997</v>
      </c>
      <c r="AN215" s="170">
        <f>VLOOKUP(A215,Apport,MATCH($AN$4,'Jan 2020 Apport'!$3:$3,0),FALSE)</f>
        <v>44854.5</v>
      </c>
      <c r="AO215" s="170">
        <v>6889.97</v>
      </c>
      <c r="AP215" s="170">
        <v>0</v>
      </c>
      <c r="AQ215" s="170">
        <v>291.3</v>
      </c>
      <c r="AR215" s="170">
        <v>9886.11</v>
      </c>
    </row>
    <row r="216" spans="1:44">
      <c r="A216" s="2" t="s">
        <v>359</v>
      </c>
      <c r="B216" s="2" t="s">
        <v>360</v>
      </c>
      <c r="C216" s="2" t="s">
        <v>1411</v>
      </c>
      <c r="D216" s="171">
        <f t="shared" si="40"/>
        <v>2842908.03</v>
      </c>
      <c r="E216" s="67">
        <f>VLOOKUP(A216,Apport,MATCH($E$2,'Jan 2020 Apport'!$3:$3,0),FALSE)+VLOOKUP(A216,Apport,MATCH($E$3,'Jan 2020 Apport'!$3:$3,0),FALSE)+VLOOKUP(A216,Apport,MATCH($E$4,'Jan 2020 Apport'!$3:$3,0),FALSE)</f>
        <v>43308.480000000003</v>
      </c>
      <c r="F216" s="171">
        <f t="shared" si="41"/>
        <v>2799599.55</v>
      </c>
      <c r="G216" s="170">
        <f>VLOOKUP(A216,Apport,MATCH($G$3,'Jan 2020 Apport'!$3:$3,0),FALSE)+VLOOKUP(A216,Apport,MATCH($G$4,'Jan 2020 Apport'!$3:$3,0),FALSE)</f>
        <v>264954.89</v>
      </c>
      <c r="H216" s="170">
        <f>VLOOKUP(A216,Apport,MATCH($H$4,'Jan 2020 Apport'!$3:$3,0),FALSE)</f>
        <v>0</v>
      </c>
      <c r="I216" s="170">
        <f t="shared" si="42"/>
        <v>264954.89</v>
      </c>
      <c r="J216" s="170">
        <f>VLOOKUP(A216,Apport,MATCH($J$4,'Jan 2020 Apport'!$3:$3,0),FALSE)</f>
        <v>212819.19798081936</v>
      </c>
      <c r="K216" s="170">
        <f>VLOOKUP(A216,Apport,MATCH($K$4,'Jan 2020 Apport'!$3:$3,0),FALSE)</f>
        <v>32748.25</v>
      </c>
      <c r="L216" s="170">
        <f t="shared" si="43"/>
        <v>245567.44798081936</v>
      </c>
      <c r="M216" s="170">
        <f>VLOOKUP(A216,Apport,MATCH($M$4,'Jan 2020 Apport'!$3:$3,0),FALSE)</f>
        <v>78977.3</v>
      </c>
      <c r="N216" s="170">
        <f>VLOOKUP(A216,Apport,MATCH($N$4,'Jan 2020 Apport'!$3:$3,0),FALSE)</f>
        <v>0</v>
      </c>
      <c r="O216" s="170">
        <f>VLOOKUP(A216,Apport,MATCH($O$4,'Jan 2020 Apport'!$3:$3,0),FALSE)</f>
        <v>6486.07</v>
      </c>
      <c r="P216" s="174">
        <f>VLOOKUP(A216,Apport,MATCH($P$4,'Jan 2020 Apport'!$3:$3,0),FALSE)</f>
        <v>0</v>
      </c>
      <c r="Q216" s="174">
        <f>VLOOKUP(A216,Apport,MATCH($Q$4,'Jan 2020 Apport'!$3:$3,0),FALSE)</f>
        <v>425000</v>
      </c>
      <c r="R216">
        <f>VLOOKUP(A216,Apport,MATCH($R$4,'Jan 2020 Apport'!$3:$3,0),FALSE)</f>
        <v>0</v>
      </c>
      <c r="S216">
        <f>VLOOKUP(A216,Apport,MATCH($S$4,'Jan 2020 Apport'!$3:$3,0),FALSE)</f>
        <v>0</v>
      </c>
      <c r="T216">
        <f>VLOOKUP(A216,Apport,MATCH($T$4,'Jan 2020 Apport'!$3:$3,0),FALSE)</f>
        <v>5</v>
      </c>
      <c r="U216" s="185">
        <f>IFERROR(VLOOKUP(A216,Apport,MATCH($U$4,'Jan 2020 Apport'!$3:$3,0),FALSE)/R216,0)</f>
        <v>0</v>
      </c>
      <c r="V216" s="67">
        <f>IFERROR(((VLOOKUP(A216,Apport,MATCH($V$4,'Jan 2020 Apport'!$3:$3,0),FALSE)+VLOOKUP(A216,Apport,MATCH($V$3,'Jan 2020 Apport'!$3:$3,0),FALSE))/(S216+T216)),0)</f>
        <v>8661.6959999999999</v>
      </c>
      <c r="W216" s="67">
        <f t="shared" si="35"/>
        <v>8097.2779781130794</v>
      </c>
      <c r="X216">
        <f>IF(D216=0,0,VLOOKUP(A216,Apport,MATCH($X$4,'Jan 2020 Apport'!$3:$3,0),FALSE))</f>
        <v>4.8578999999999997E-2</v>
      </c>
      <c r="Y216">
        <f>IF(D216=0,0,VLOOKUP(A216,Apport,MATCH($Y$4,'Jan 2020 Apport'!$3:$3,0),FALSE))</f>
        <v>4.0270000000000002E-3</v>
      </c>
      <c r="Z216">
        <f>IF(D216=0,0,VLOOKUP(A216,Apport,MATCH($Z$4,'Jan 2020 Apport'!$3:$3,0),FALSE))</f>
        <v>1.7100000000000001E-2</v>
      </c>
      <c r="AA216" s="114">
        <f>(VLOOKUP(A216,Apport,MATCH($AA$4,'Jan 2020 Apport'!$3:$3,0),FALSE)+VLOOKUP(A216,Apport,MATCH($AA$3,'Jan 2020 Apport'!$3:$3,0),FALSE))*VLOOKUP(A216,Apport,MATCH($AA$2,'Jan 2020 Apport'!$3:$3,0),FALSE)</f>
        <v>65216.05</v>
      </c>
      <c r="AB216" s="114">
        <f>VLOOKUP(A216,Apport,MATCH($AB$4,'Jan 2020 Apport'!$3:$3,0),FALSE)*VLOOKUP(A216,Apport,MATCH($AB$3,'Jan 2020 Apport'!$3:$3,0),FALSE)</f>
        <v>66520</v>
      </c>
      <c r="AC216" s="114">
        <f>VLOOKUP(A216,Apport,MATCH($AC$4,'Jan 2020 Apport'!$3:$3,0),FALSE)</f>
        <v>96805</v>
      </c>
      <c r="AD216" s="114">
        <f>VLOOKUP(A216,Apport,MATCH($AD$4,'Jan 2020 Apport'!$3:$3,0),FALSE)*VLOOKUP(A216,Apport,MATCH($AD$3,'Jan 2020 Apport'!$3:$3,0),FALSE)</f>
        <v>98741</v>
      </c>
      <c r="AE216" s="114">
        <f>VLOOKUP(A216,Apport,MATCH($AE$4,'Jan 2020 Apport'!$3:$3,0),FALSE)</f>
        <v>46784.33</v>
      </c>
      <c r="AF216" s="114">
        <f>VLOOKUP(A216,Apport,MATCH($AF$4,'Jan 2020 Apport'!$3:$3,0),FALSE)*VLOOKUP(A216,Apport,MATCH($AF$3,'Jan 2020 Apport'!$3:$3,0),FALSE)</f>
        <v>47720</v>
      </c>
      <c r="AG216" s="114">
        <f t="shared" si="36"/>
        <v>96970.214719999989</v>
      </c>
      <c r="AH216" s="114">
        <f t="shared" si="37"/>
        <v>136855.76759999999</v>
      </c>
      <c r="AI216" s="114">
        <f t="shared" si="38"/>
        <v>79803.727550000011</v>
      </c>
      <c r="AJ216" s="3">
        <f>VLOOKUP(A216,Apport,MATCH($AJ$4,'Jan 2020 Apport'!$3:$3,0),FALSE)</f>
        <v>337940.72</v>
      </c>
      <c r="AK216" s="3">
        <f>VLOOKUP(A216,Apport,MATCH($AK$4,'Jan 2020 Apport'!$3:$3,0),FALSE)</f>
        <v>4.0090000000000003</v>
      </c>
      <c r="AL216" s="170">
        <f t="shared" si="39"/>
        <v>3463280.0479808189</v>
      </c>
      <c r="AM216" s="170">
        <f>VLOOKUP(A216,Apport,MATCH($AM$4,'Jan 2020 Apport'!$3:$3,0),FALSE)</f>
        <v>57134.559999999998</v>
      </c>
      <c r="AN216" s="170">
        <f>VLOOKUP(A216,Apport,MATCH($AN$4,'Jan 2020 Apport'!$3:$3,0),FALSE)</f>
        <v>15104.43</v>
      </c>
      <c r="AO216" s="170">
        <v>1298.98</v>
      </c>
      <c r="AP216" s="170">
        <v>0</v>
      </c>
      <c r="AQ216" s="170">
        <v>65.55</v>
      </c>
      <c r="AR216" s="170">
        <v>2099.84</v>
      </c>
    </row>
    <row r="217" spans="1:44">
      <c r="A217" s="2" t="s">
        <v>361</v>
      </c>
      <c r="B217" s="2" t="s">
        <v>362</v>
      </c>
      <c r="C217" s="2" t="s">
        <v>1411</v>
      </c>
      <c r="D217" s="171">
        <f t="shared" si="40"/>
        <v>2785973.08</v>
      </c>
      <c r="E217" s="67">
        <f>VLOOKUP(A217,Apport,MATCH($E$2,'Jan 2020 Apport'!$3:$3,0),FALSE)+VLOOKUP(A217,Apport,MATCH($E$3,'Jan 2020 Apport'!$3:$3,0),FALSE)+VLOOKUP(A217,Apport,MATCH($E$4,'Jan 2020 Apport'!$3:$3,0),FALSE)</f>
        <v>225306.94</v>
      </c>
      <c r="F217" s="171">
        <f t="shared" si="41"/>
        <v>2560666.14</v>
      </c>
      <c r="G217" s="170">
        <f>VLOOKUP(A217,Apport,MATCH($G$3,'Jan 2020 Apport'!$3:$3,0),FALSE)+VLOOKUP(A217,Apport,MATCH($G$4,'Jan 2020 Apport'!$3:$3,0),FALSE)</f>
        <v>339753.54000000004</v>
      </c>
      <c r="H217" s="170">
        <f>VLOOKUP(A217,Apport,MATCH($H$4,'Jan 2020 Apport'!$3:$3,0),FALSE)</f>
        <v>0</v>
      </c>
      <c r="I217" s="170">
        <f t="shared" si="42"/>
        <v>339753.54000000004</v>
      </c>
      <c r="J217" s="170">
        <f>VLOOKUP(A217,Apport,MATCH($J$4,'Jan 2020 Apport'!$3:$3,0),FALSE)</f>
        <v>366871.29076082818</v>
      </c>
      <c r="K217" s="170">
        <f>VLOOKUP(A217,Apport,MATCH($K$4,'Jan 2020 Apport'!$3:$3,0),FALSE)</f>
        <v>34586.92</v>
      </c>
      <c r="L217" s="170">
        <f t="shared" si="43"/>
        <v>401458.21076082817</v>
      </c>
      <c r="M217" s="170">
        <f>VLOOKUP(A217,Apport,MATCH($M$4,'Jan 2020 Apport'!$3:$3,0),FALSE)</f>
        <v>78595.77</v>
      </c>
      <c r="N217" s="170">
        <f>VLOOKUP(A217,Apport,MATCH($N$4,'Jan 2020 Apport'!$3:$3,0),FALSE)</f>
        <v>0</v>
      </c>
      <c r="O217" s="170">
        <f>VLOOKUP(A217,Apport,MATCH($O$4,'Jan 2020 Apport'!$3:$3,0),FALSE)</f>
        <v>0</v>
      </c>
      <c r="P217" s="174">
        <f>VLOOKUP(A217,Apport,MATCH($P$4,'Jan 2020 Apport'!$3:$3,0),FALSE)</f>
        <v>0</v>
      </c>
      <c r="Q217" s="174">
        <f>VLOOKUP(A217,Apport,MATCH($Q$4,'Jan 2020 Apport'!$3:$3,0),FALSE)</f>
        <v>512585.77876229997</v>
      </c>
      <c r="R217">
        <f>VLOOKUP(A217,Apport,MATCH($R$4,'Jan 2020 Apport'!$3:$3,0),FALSE)</f>
        <v>0</v>
      </c>
      <c r="S217">
        <f>VLOOKUP(A217,Apport,MATCH($S$4,'Jan 2020 Apport'!$3:$3,0),FALSE)</f>
        <v>6</v>
      </c>
      <c r="T217">
        <f>VLOOKUP(A217,Apport,MATCH($T$4,'Jan 2020 Apport'!$3:$3,0),FALSE)</f>
        <v>20</v>
      </c>
      <c r="U217" s="185">
        <f>IFERROR(VLOOKUP(A217,Apport,MATCH($U$4,'Jan 2020 Apport'!$3:$3,0),FALSE)/R217,0)</f>
        <v>0</v>
      </c>
      <c r="V217" s="67">
        <f>IFERROR(((VLOOKUP(A217,Apport,MATCH($V$4,'Jan 2020 Apport'!$3:$3,0),FALSE)+VLOOKUP(A217,Apport,MATCH($V$3,'Jan 2020 Apport'!$3:$3,0),FALSE))/(S217+T217)),0)</f>
        <v>8665.6515384615377</v>
      </c>
      <c r="W217" s="67">
        <f t="shared" si="35"/>
        <v>8097.2779781130794</v>
      </c>
      <c r="X217">
        <f>IF(D217=0,0,VLOOKUP(A217,Apport,MATCH($X$4,'Jan 2020 Apport'!$3:$3,0),FALSE))</f>
        <v>4.8578999999999997E-2</v>
      </c>
      <c r="Y217">
        <f>IF(D217=0,0,VLOOKUP(A217,Apport,MATCH($Y$4,'Jan 2020 Apport'!$3:$3,0),FALSE))</f>
        <v>4.0270000000000002E-3</v>
      </c>
      <c r="Z217">
        <f>IF(D217=0,0,VLOOKUP(A217,Apport,MATCH($Z$4,'Jan 2020 Apport'!$3:$3,0),FALSE))</f>
        <v>1.7100000000000001E-2</v>
      </c>
      <c r="AA217" s="114">
        <f>(VLOOKUP(A217,Apport,MATCH($AA$4,'Jan 2020 Apport'!$3:$3,0),FALSE)+VLOOKUP(A217,Apport,MATCH($AA$3,'Jan 2020 Apport'!$3:$3,0),FALSE))*VLOOKUP(A217,Apport,MATCH($AA$2,'Jan 2020 Apport'!$3:$3,0),FALSE)</f>
        <v>65216.05</v>
      </c>
      <c r="AB217" s="114">
        <f>VLOOKUP(A217,Apport,MATCH($AB$4,'Jan 2020 Apport'!$3:$3,0),FALSE)*VLOOKUP(A217,Apport,MATCH($AB$3,'Jan 2020 Apport'!$3:$3,0),FALSE)</f>
        <v>66520</v>
      </c>
      <c r="AC217" s="114">
        <f>VLOOKUP(A217,Apport,MATCH($AC$4,'Jan 2020 Apport'!$3:$3,0),FALSE)</f>
        <v>96805</v>
      </c>
      <c r="AD217" s="114">
        <f>VLOOKUP(A217,Apport,MATCH($AD$4,'Jan 2020 Apport'!$3:$3,0),FALSE)*VLOOKUP(A217,Apport,MATCH($AD$3,'Jan 2020 Apport'!$3:$3,0),FALSE)</f>
        <v>98741</v>
      </c>
      <c r="AE217" s="114">
        <f>VLOOKUP(A217,Apport,MATCH($AE$4,'Jan 2020 Apport'!$3:$3,0),FALSE)</f>
        <v>46784.33</v>
      </c>
      <c r="AF217" s="114">
        <f>VLOOKUP(A217,Apport,MATCH($AF$4,'Jan 2020 Apport'!$3:$3,0),FALSE)*VLOOKUP(A217,Apport,MATCH($AF$3,'Jan 2020 Apport'!$3:$3,0),FALSE)</f>
        <v>47720</v>
      </c>
      <c r="AG217" s="114">
        <f t="shared" si="36"/>
        <v>96970.214719999989</v>
      </c>
      <c r="AH217" s="114">
        <f t="shared" si="37"/>
        <v>136855.76759999999</v>
      </c>
      <c r="AI217" s="114">
        <f t="shared" si="38"/>
        <v>79803.727550000011</v>
      </c>
      <c r="AJ217" s="3">
        <f>VLOOKUP(A217,Apport,MATCH($AJ$4,'Jan 2020 Apport'!$3:$3,0),FALSE)</f>
        <v>347648.57</v>
      </c>
      <c r="AK217" s="3">
        <f>VLOOKUP(A217,Apport,MATCH($AK$4,'Jan 2020 Apport'!$3:$3,0),FALSE)</f>
        <v>4.4160000000000004</v>
      </c>
      <c r="AL217" s="170">
        <f t="shared" si="39"/>
        <v>3605340.8707608283</v>
      </c>
      <c r="AM217" s="170">
        <f>VLOOKUP(A217,Apport,MATCH($AM$4,'Jan 2020 Apport'!$3:$3,0),FALSE)</f>
        <v>34147.19</v>
      </c>
      <c r="AN217" s="170">
        <f>VLOOKUP(A217,Apport,MATCH($AN$4,'Jan 2020 Apport'!$3:$3,0),FALSE)</f>
        <v>15343.84</v>
      </c>
      <c r="AO217" s="170">
        <v>1075.96</v>
      </c>
      <c r="AP217" s="170">
        <v>0</v>
      </c>
      <c r="AQ217" s="170">
        <v>0</v>
      </c>
      <c r="AR217" s="170">
        <v>2628.36</v>
      </c>
    </row>
    <row r="218" spans="1:44">
      <c r="A218" s="2" t="s">
        <v>363</v>
      </c>
      <c r="B218" s="2" t="s">
        <v>364</v>
      </c>
      <c r="C218" s="2" t="s">
        <v>1411</v>
      </c>
      <c r="D218" s="171">
        <f t="shared" si="40"/>
        <v>28199782.829999998</v>
      </c>
      <c r="E218" s="67">
        <f>VLOOKUP(A218,Apport,MATCH($E$2,'Jan 2020 Apport'!$3:$3,0),FALSE)+VLOOKUP(A218,Apport,MATCH($E$3,'Jan 2020 Apport'!$3:$3,0),FALSE)+VLOOKUP(A218,Apport,MATCH($E$4,'Jan 2020 Apport'!$3:$3,0),FALSE)</f>
        <v>2169998.96</v>
      </c>
      <c r="F218" s="171">
        <f t="shared" si="41"/>
        <v>26029783.869999997</v>
      </c>
      <c r="G218" s="170">
        <f>VLOOKUP(A218,Apport,MATCH($G$3,'Jan 2020 Apport'!$3:$3,0),FALSE)+VLOOKUP(A218,Apport,MATCH($G$4,'Jan 2020 Apport'!$3:$3,0),FALSE)</f>
        <v>3608444.5300000003</v>
      </c>
      <c r="H218" s="170">
        <f>VLOOKUP(A218,Apport,MATCH($H$4,'Jan 2020 Apport'!$3:$3,0),FALSE)</f>
        <v>300666.12</v>
      </c>
      <c r="I218" s="170">
        <f t="shared" si="42"/>
        <v>3909110.6500000004</v>
      </c>
      <c r="J218" s="170">
        <f>VLOOKUP(A218,Apport,MATCH($J$4,'Jan 2020 Apport'!$3:$3,0),FALSE)</f>
        <v>1884663.9311004768</v>
      </c>
      <c r="K218" s="170">
        <f>VLOOKUP(A218,Apport,MATCH($K$4,'Jan 2020 Apport'!$3:$3,0),FALSE)</f>
        <v>6274.47</v>
      </c>
      <c r="L218" s="170">
        <f t="shared" si="43"/>
        <v>1890938.4011004767</v>
      </c>
      <c r="M218" s="170">
        <f>VLOOKUP(A218,Apport,MATCH($M$4,'Jan 2020 Apport'!$3:$3,0),FALSE)</f>
        <v>476195.33</v>
      </c>
      <c r="N218" s="170">
        <f>VLOOKUP(A218,Apport,MATCH($N$4,'Jan 2020 Apport'!$3:$3,0),FALSE)</f>
        <v>0</v>
      </c>
      <c r="O218" s="170">
        <f>VLOOKUP(A218,Apport,MATCH($O$4,'Jan 2020 Apport'!$3:$3,0),FALSE)</f>
        <v>91846.27</v>
      </c>
      <c r="P218" s="174">
        <f>VLOOKUP(A218,Apport,MATCH($P$4,'Jan 2020 Apport'!$3:$3,0),FALSE)</f>
        <v>257057.28999999998</v>
      </c>
      <c r="Q218" s="174">
        <f>VLOOKUP(A218,Apport,MATCH($Q$4,'Jan 2020 Apport'!$3:$3,0),FALSE)</f>
        <v>5178349.1371976994</v>
      </c>
      <c r="R218">
        <f>VLOOKUP(A218,Apport,MATCH($R$4,'Jan 2020 Apport'!$3:$3,0),FALSE)</f>
        <v>0</v>
      </c>
      <c r="S218">
        <f>VLOOKUP(A218,Apport,MATCH($S$4,'Jan 2020 Apport'!$3:$3,0),FALSE)</f>
        <v>30</v>
      </c>
      <c r="T218">
        <f>VLOOKUP(A218,Apport,MATCH($T$4,'Jan 2020 Apport'!$3:$3,0),FALSE)</f>
        <v>210</v>
      </c>
      <c r="U218" s="185">
        <f>IFERROR(VLOOKUP(A218,Apport,MATCH($U$4,'Jan 2020 Apport'!$3:$3,0),FALSE)/R218,0)</f>
        <v>0</v>
      </c>
      <c r="V218" s="67">
        <f>IFERROR(((VLOOKUP(A218,Apport,MATCH($V$4,'Jan 2020 Apport'!$3:$3,0),FALSE)+VLOOKUP(A218,Apport,MATCH($V$3,'Jan 2020 Apport'!$3:$3,0),FALSE))/(S218+T218)),0)</f>
        <v>9041.6623333333337</v>
      </c>
      <c r="W218" s="67">
        <f t="shared" si="35"/>
        <v>8425.830127707326</v>
      </c>
      <c r="X218">
        <f>IF(D218=0,0,VLOOKUP(A218,Apport,MATCH($X$4,'Jan 2020 Apport'!$3:$3,0),FALSE))</f>
        <v>4.8578999999999997E-2</v>
      </c>
      <c r="Y218">
        <f>IF(D218=0,0,VLOOKUP(A218,Apport,MATCH($Y$4,'Jan 2020 Apport'!$3:$3,0),FALSE))</f>
        <v>4.0270000000000002E-3</v>
      </c>
      <c r="Z218">
        <f>IF(D218=0,0,VLOOKUP(A218,Apport,MATCH($Z$4,'Jan 2020 Apport'!$3:$3,0),FALSE))</f>
        <v>1.7100000000000001E-2</v>
      </c>
      <c r="AA218" s="114">
        <f>(VLOOKUP(A218,Apport,MATCH($AA$4,'Jan 2020 Apport'!$3:$3,0),FALSE)+VLOOKUP(A218,Apport,MATCH($AA$3,'Jan 2020 Apport'!$3:$3,0),FALSE))*VLOOKUP(A218,Apport,MATCH($AA$2,'Jan 2020 Apport'!$3:$3,0),FALSE)</f>
        <v>69129.013000000006</v>
      </c>
      <c r="AB218" s="114">
        <f>VLOOKUP(A218,Apport,MATCH($AB$4,'Jan 2020 Apport'!$3:$3,0),FALSE)*VLOOKUP(A218,Apport,MATCH($AB$3,'Jan 2020 Apport'!$3:$3,0),FALSE)</f>
        <v>70511.199999999997</v>
      </c>
      <c r="AC218" s="114">
        <f>VLOOKUP(A218,Apport,MATCH($AC$4,'Jan 2020 Apport'!$3:$3,0),FALSE)</f>
        <v>96805</v>
      </c>
      <c r="AD218" s="114">
        <f>VLOOKUP(A218,Apport,MATCH($AD$4,'Jan 2020 Apport'!$3:$3,0),FALSE)*VLOOKUP(A218,Apport,MATCH($AD$3,'Jan 2020 Apport'!$3:$3,0),FALSE)</f>
        <v>104665.46</v>
      </c>
      <c r="AE218" s="114">
        <f>VLOOKUP(A218,Apport,MATCH($AE$4,'Jan 2020 Apport'!$3:$3,0),FALSE)</f>
        <v>46784.33</v>
      </c>
      <c r="AF218" s="114">
        <f>VLOOKUP(A218,Apport,MATCH($AF$4,'Jan 2020 Apport'!$3:$3,0),FALSE)*VLOOKUP(A218,Apport,MATCH($AF$3,'Jan 2020 Apport'!$3:$3,0),FALSE)</f>
        <v>50583.200000000004</v>
      </c>
      <c r="AG218" s="114">
        <f t="shared" si="36"/>
        <v>101910.8196032</v>
      </c>
      <c r="AH218" s="114">
        <f t="shared" si="37"/>
        <v>144152.332536</v>
      </c>
      <c r="AI218" s="114">
        <f t="shared" si="38"/>
        <v>83263.332110000018</v>
      </c>
      <c r="AJ218" s="3">
        <f>VLOOKUP(A218,Apport,MATCH($AJ$4,'Jan 2020 Apport'!$3:$3,0),FALSE)</f>
        <v>3765512.66</v>
      </c>
      <c r="AK218" s="3">
        <f>VLOOKUP(A218,Apport,MATCH($AK$4,'Jan 2020 Apport'!$3:$3,0),FALSE)</f>
        <v>62.994</v>
      </c>
      <c r="AL218" s="170">
        <f t="shared" si="39"/>
        <v>34568424.751100473</v>
      </c>
      <c r="AM218" s="170">
        <f>VLOOKUP(A218,Apport,MATCH($AM$4,'Jan 2020 Apport'!$3:$3,0),FALSE)</f>
        <v>6825.74</v>
      </c>
      <c r="AN218" s="170">
        <f>VLOOKUP(A218,Apport,MATCH($AN$4,'Jan 2020 Apport'!$3:$3,0),FALSE)</f>
        <v>147906.67000000001</v>
      </c>
      <c r="AO218" s="170">
        <v>4643.13</v>
      </c>
      <c r="AP218" s="170">
        <v>1853.58</v>
      </c>
      <c r="AQ218" s="170">
        <v>934.99</v>
      </c>
      <c r="AR218" s="170">
        <v>29894.53</v>
      </c>
    </row>
    <row r="219" spans="1:44">
      <c r="A219" s="2" t="s">
        <v>365</v>
      </c>
      <c r="B219" s="2" t="s">
        <v>366</v>
      </c>
      <c r="C219" s="2" t="s">
        <v>1411</v>
      </c>
      <c r="D219" s="171">
        <f t="shared" si="40"/>
        <v>202322538.5</v>
      </c>
      <c r="E219" s="67">
        <f>VLOOKUP(A219,Apport,MATCH($E$2,'Jan 2020 Apport'!$3:$3,0),FALSE)+VLOOKUP(A219,Apport,MATCH($E$3,'Jan 2020 Apport'!$3:$3,0),FALSE)+VLOOKUP(A219,Apport,MATCH($E$4,'Jan 2020 Apport'!$3:$3,0),FALSE)</f>
        <v>12928905.290000001</v>
      </c>
      <c r="F219" s="171">
        <f t="shared" si="41"/>
        <v>189393633.21000001</v>
      </c>
      <c r="G219" s="170">
        <f>VLOOKUP(A219,Apport,MATCH($G$3,'Jan 2020 Apport'!$3:$3,0),FALSE)+VLOOKUP(A219,Apport,MATCH($G$4,'Jan 2020 Apport'!$3:$3,0),FALSE)</f>
        <v>25374757.82</v>
      </c>
      <c r="H219" s="170">
        <f>VLOOKUP(A219,Apport,MATCH($H$4,'Jan 2020 Apport'!$3:$3,0),FALSE)</f>
        <v>1407742.14</v>
      </c>
      <c r="I219" s="170">
        <f t="shared" si="42"/>
        <v>26782499.960000001</v>
      </c>
      <c r="J219" s="170">
        <f>VLOOKUP(A219,Apport,MATCH($J$4,'Jan 2020 Apport'!$3:$3,0),FALSE)</f>
        <v>10027385.102212777</v>
      </c>
      <c r="K219" s="170">
        <f>VLOOKUP(A219,Apport,MATCH($K$4,'Jan 2020 Apport'!$3:$3,0),FALSE)</f>
        <v>1027313.53</v>
      </c>
      <c r="L219" s="170">
        <f t="shared" si="43"/>
        <v>11054698.632212777</v>
      </c>
      <c r="M219" s="170">
        <f>VLOOKUP(A219,Apport,MATCH($M$4,'Jan 2020 Apport'!$3:$3,0),FALSE)</f>
        <v>5284824.82</v>
      </c>
      <c r="N219" s="170">
        <f>VLOOKUP(A219,Apport,MATCH($N$4,'Jan 2020 Apport'!$3:$3,0),FALSE)</f>
        <v>2201399.69</v>
      </c>
      <c r="O219" s="170">
        <f>VLOOKUP(A219,Apport,MATCH($O$4,'Jan 2020 Apport'!$3:$3,0),FALSE)</f>
        <v>662497.73</v>
      </c>
      <c r="P219" s="174">
        <f>VLOOKUP(A219,Apport,MATCH($P$4,'Jan 2020 Apport'!$3:$3,0),FALSE)</f>
        <v>9641584.9100000001</v>
      </c>
      <c r="Q219" s="174">
        <f>VLOOKUP(A219,Apport,MATCH($Q$4,'Jan 2020 Apport'!$3:$3,0),FALSE)</f>
        <v>29698911.006652802</v>
      </c>
      <c r="R219">
        <f>VLOOKUP(A219,Apport,MATCH($R$4,'Jan 2020 Apport'!$3:$3,0),FALSE)</f>
        <v>0</v>
      </c>
      <c r="S219">
        <f>VLOOKUP(A219,Apport,MATCH($S$4,'Jan 2020 Apport'!$3:$3,0),FALSE)</f>
        <v>235</v>
      </c>
      <c r="T219">
        <f>VLOOKUP(A219,Apport,MATCH($T$4,'Jan 2020 Apport'!$3:$3,0),FALSE)</f>
        <v>1195</v>
      </c>
      <c r="U219" s="185">
        <f>IFERROR(VLOOKUP(A219,Apport,MATCH($U$4,'Jan 2020 Apport'!$3:$3,0),FALSE)/R219,0)</f>
        <v>0</v>
      </c>
      <c r="V219" s="67">
        <f>IFERROR(((VLOOKUP(A219,Apport,MATCH($V$4,'Jan 2020 Apport'!$3:$3,0),FALSE)+VLOOKUP(A219,Apport,MATCH($V$3,'Jan 2020 Apport'!$3:$3,0),FALSE))/(S219+T219)),0)</f>
        <v>9041.1925104895108</v>
      </c>
      <c r="W219" s="67">
        <f t="shared" si="35"/>
        <v>8425.830127707326</v>
      </c>
      <c r="X219">
        <f>IF(D219=0,0,VLOOKUP(A219,Apport,MATCH($X$4,'Jan 2020 Apport'!$3:$3,0),FALSE))</f>
        <v>4.8578999999999997E-2</v>
      </c>
      <c r="Y219">
        <f>IF(D219=0,0,VLOOKUP(A219,Apport,MATCH($Y$4,'Jan 2020 Apport'!$3:$3,0),FALSE))</f>
        <v>4.0270000000000002E-3</v>
      </c>
      <c r="Z219">
        <f>IF(D219=0,0,VLOOKUP(A219,Apport,MATCH($Z$4,'Jan 2020 Apport'!$3:$3,0),FALSE))</f>
        <v>1.7100000000000001E-2</v>
      </c>
      <c r="AA219" s="114">
        <f>(VLOOKUP(A219,Apport,MATCH($AA$4,'Jan 2020 Apport'!$3:$3,0),FALSE)+VLOOKUP(A219,Apport,MATCH($AA$3,'Jan 2020 Apport'!$3:$3,0),FALSE))*VLOOKUP(A219,Apport,MATCH($AA$2,'Jan 2020 Apport'!$3:$3,0),FALSE)</f>
        <v>69129.013000000006</v>
      </c>
      <c r="AB219" s="114">
        <f>VLOOKUP(A219,Apport,MATCH($AB$4,'Jan 2020 Apport'!$3:$3,0),FALSE)*VLOOKUP(A219,Apport,MATCH($AB$3,'Jan 2020 Apport'!$3:$3,0),FALSE)</f>
        <v>70511.199999999997</v>
      </c>
      <c r="AC219" s="114">
        <f>VLOOKUP(A219,Apport,MATCH($AC$4,'Jan 2020 Apport'!$3:$3,0),FALSE)</f>
        <v>96805</v>
      </c>
      <c r="AD219" s="114">
        <f>VLOOKUP(A219,Apport,MATCH($AD$4,'Jan 2020 Apport'!$3:$3,0),FALSE)*VLOOKUP(A219,Apport,MATCH($AD$3,'Jan 2020 Apport'!$3:$3,0),FALSE)</f>
        <v>104665.46</v>
      </c>
      <c r="AE219" s="114">
        <f>VLOOKUP(A219,Apport,MATCH($AE$4,'Jan 2020 Apport'!$3:$3,0),FALSE)</f>
        <v>46784.33</v>
      </c>
      <c r="AF219" s="114">
        <f>VLOOKUP(A219,Apport,MATCH($AF$4,'Jan 2020 Apport'!$3:$3,0),FALSE)*VLOOKUP(A219,Apport,MATCH($AF$3,'Jan 2020 Apport'!$3:$3,0),FALSE)</f>
        <v>50583.200000000004</v>
      </c>
      <c r="AG219" s="114">
        <f t="shared" si="36"/>
        <v>101910.8196032</v>
      </c>
      <c r="AH219" s="114">
        <f t="shared" si="37"/>
        <v>144152.332536</v>
      </c>
      <c r="AI219" s="114">
        <f t="shared" si="38"/>
        <v>83263.332110000018</v>
      </c>
      <c r="AJ219" s="3">
        <f>VLOOKUP(A219,Apport,MATCH($AJ$4,'Jan 2020 Apport'!$3:$3,0),FALSE)</f>
        <v>27495614.800000001</v>
      </c>
      <c r="AK219" s="3">
        <f>VLOOKUP(A219,Apport,MATCH($AK$4,'Jan 2020 Apport'!$3:$3,0),FALSE)</f>
        <v>456.89699999999999</v>
      </c>
      <c r="AL219" s="170">
        <f t="shared" si="39"/>
        <v>247977270.32221279</v>
      </c>
      <c r="AM219" s="170">
        <f>VLOOKUP(A219,Apport,MATCH($AM$4,'Jan 2020 Apport'!$3:$3,0),FALSE)</f>
        <v>696124.52</v>
      </c>
      <c r="AN219" s="170">
        <f>VLOOKUP(A219,Apport,MATCH($AN$4,'Jan 2020 Apport'!$3:$3,0),FALSE)</f>
        <v>1079435.23</v>
      </c>
      <c r="AO219" s="170">
        <v>57489.13</v>
      </c>
      <c r="AP219" s="170">
        <v>23255.22</v>
      </c>
      <c r="AQ219" s="170">
        <v>6468.73</v>
      </c>
      <c r="AR219" s="170">
        <v>191301.88</v>
      </c>
    </row>
    <row r="220" spans="1:44">
      <c r="A220" s="2" t="s">
        <v>367</v>
      </c>
      <c r="B220" s="2" t="s">
        <v>368</v>
      </c>
      <c r="C220" s="2" t="s">
        <v>1411</v>
      </c>
      <c r="D220" s="171">
        <f t="shared" si="40"/>
        <v>260250014.83000001</v>
      </c>
      <c r="E220" s="67">
        <f>VLOOKUP(A220,Apport,MATCH($E$2,'Jan 2020 Apport'!$3:$3,0),FALSE)+VLOOKUP(A220,Apport,MATCH($E$3,'Jan 2020 Apport'!$3:$3,0),FALSE)+VLOOKUP(A220,Apport,MATCH($E$4,'Jan 2020 Apport'!$3:$3,0),FALSE)</f>
        <v>17130935.27</v>
      </c>
      <c r="F220" s="171">
        <f t="shared" si="41"/>
        <v>243119079.56</v>
      </c>
      <c r="G220" s="170">
        <f>VLOOKUP(A220,Apport,MATCH($G$3,'Jan 2020 Apport'!$3:$3,0),FALSE)+VLOOKUP(A220,Apport,MATCH($G$4,'Jan 2020 Apport'!$3:$3,0),FALSE)</f>
        <v>38941666.18</v>
      </c>
      <c r="H220" s="170">
        <f>VLOOKUP(A220,Apport,MATCH($H$4,'Jan 2020 Apport'!$3:$3,0),FALSE)</f>
        <v>2364107.1800000002</v>
      </c>
      <c r="I220" s="170">
        <f t="shared" si="42"/>
        <v>41305773.359999999</v>
      </c>
      <c r="J220" s="170">
        <f>VLOOKUP(A220,Apport,MATCH($J$4,'Jan 2020 Apport'!$3:$3,0),FALSE)</f>
        <v>13366428.313399853</v>
      </c>
      <c r="K220" s="170">
        <f>VLOOKUP(A220,Apport,MATCH($K$4,'Jan 2020 Apport'!$3:$3,0),FALSE)</f>
        <v>508032.35</v>
      </c>
      <c r="L220" s="170">
        <f t="shared" si="43"/>
        <v>13874460.663399853</v>
      </c>
      <c r="M220" s="170">
        <f>VLOOKUP(A220,Apport,MATCH($M$4,'Jan 2020 Apport'!$3:$3,0),FALSE)</f>
        <v>10974772.939999999</v>
      </c>
      <c r="N220" s="170">
        <f>VLOOKUP(A220,Apport,MATCH($N$4,'Jan 2020 Apport'!$3:$3,0),FALSE)</f>
        <v>0</v>
      </c>
      <c r="O220" s="170">
        <f>VLOOKUP(A220,Apport,MATCH($O$4,'Jan 2020 Apport'!$3:$3,0),FALSE)</f>
        <v>854158.95</v>
      </c>
      <c r="P220" s="174">
        <f>VLOOKUP(A220,Apport,MATCH($P$4,'Jan 2020 Apport'!$3:$3,0),FALSE)</f>
        <v>2507566.87</v>
      </c>
      <c r="Q220" s="174">
        <f>VLOOKUP(A220,Apport,MATCH($Q$4,'Jan 2020 Apport'!$3:$3,0),FALSE)</f>
        <v>57125065.127453998</v>
      </c>
      <c r="R220">
        <f>VLOOKUP(A220,Apport,MATCH($R$4,'Jan 2020 Apport'!$3:$3,0),FALSE)</f>
        <v>0</v>
      </c>
      <c r="S220">
        <f>VLOOKUP(A220,Apport,MATCH($S$4,'Jan 2020 Apport'!$3:$3,0),FALSE)</f>
        <v>305.49</v>
      </c>
      <c r="T220">
        <f>VLOOKUP(A220,Apport,MATCH($T$4,'Jan 2020 Apport'!$3:$3,0),FALSE)</f>
        <v>1515.27</v>
      </c>
      <c r="U220" s="185">
        <f>IFERROR(VLOOKUP(A220,Apport,MATCH($U$4,'Jan 2020 Apport'!$3:$3,0),FALSE)/R220,0)</f>
        <v>0</v>
      </c>
      <c r="V220" s="67">
        <f>IFERROR(((VLOOKUP(A220,Apport,MATCH($V$4,'Jan 2020 Apport'!$3:$3,0),FALSE)+VLOOKUP(A220,Apport,MATCH($V$3,'Jan 2020 Apport'!$3:$3,0),FALSE))/(S220+T220)),0)</f>
        <v>9408.6729003273358</v>
      </c>
      <c r="W220" s="67">
        <f t="shared" si="35"/>
        <v>8754.3822773015709</v>
      </c>
      <c r="X220">
        <f>IF(D220=0,0,VLOOKUP(A220,Apport,MATCH($X$4,'Jan 2020 Apport'!$3:$3,0),FALSE))</f>
        <v>4.8578999999999997E-2</v>
      </c>
      <c r="Y220">
        <f>IF(D220=0,0,VLOOKUP(A220,Apport,MATCH($Y$4,'Jan 2020 Apport'!$3:$3,0),FALSE))</f>
        <v>4.0270000000000002E-3</v>
      </c>
      <c r="Z220">
        <f>IF(D220=0,0,VLOOKUP(A220,Apport,MATCH($Z$4,'Jan 2020 Apport'!$3:$3,0),FALSE))</f>
        <v>1.7100000000000001E-2</v>
      </c>
      <c r="AA220" s="114">
        <f>(VLOOKUP(A220,Apport,MATCH($AA$4,'Jan 2020 Apport'!$3:$3,0),FALSE)+VLOOKUP(A220,Apport,MATCH($AA$3,'Jan 2020 Apport'!$3:$3,0),FALSE))*VLOOKUP(A220,Apport,MATCH($AA$2,'Jan 2020 Apport'!$3:$3,0),FALSE)</f>
        <v>73041.97600000001</v>
      </c>
      <c r="AB220" s="114">
        <f>VLOOKUP(A220,Apport,MATCH($AB$4,'Jan 2020 Apport'!$3:$3,0),FALSE)*VLOOKUP(A220,Apport,MATCH($AB$3,'Jan 2020 Apport'!$3:$3,0),FALSE)</f>
        <v>74502.400000000009</v>
      </c>
      <c r="AC220" s="114">
        <f>VLOOKUP(A220,Apport,MATCH($AC$4,'Jan 2020 Apport'!$3:$3,0),FALSE)</f>
        <v>96805</v>
      </c>
      <c r="AD220" s="114">
        <f>VLOOKUP(A220,Apport,MATCH($AD$4,'Jan 2020 Apport'!$3:$3,0),FALSE)*VLOOKUP(A220,Apport,MATCH($AD$3,'Jan 2020 Apport'!$3:$3,0),FALSE)</f>
        <v>110589.92000000001</v>
      </c>
      <c r="AE220" s="114">
        <f>VLOOKUP(A220,Apport,MATCH($AE$4,'Jan 2020 Apport'!$3:$3,0),FALSE)</f>
        <v>46784.33</v>
      </c>
      <c r="AF220" s="114">
        <f>VLOOKUP(A220,Apport,MATCH($AF$4,'Jan 2020 Apport'!$3:$3,0),FALSE)*VLOOKUP(A220,Apport,MATCH($AF$3,'Jan 2020 Apport'!$3:$3,0),FALSE)</f>
        <v>53446.400000000001</v>
      </c>
      <c r="AG220" s="114">
        <f t="shared" si="36"/>
        <v>106851.42448640001</v>
      </c>
      <c r="AH220" s="114">
        <f t="shared" si="37"/>
        <v>151448.89747200001</v>
      </c>
      <c r="AI220" s="114">
        <f t="shared" si="38"/>
        <v>86722.93667000001</v>
      </c>
      <c r="AJ220" s="3">
        <f>VLOOKUP(A220,Apport,MATCH($AJ$4,'Jan 2020 Apport'!$3:$3,0),FALSE)</f>
        <v>34519226.310000002</v>
      </c>
      <c r="AK220" s="3">
        <f>VLOOKUP(A220,Apport,MATCH($AK$4,'Jan 2020 Apport'!$3:$3,0),FALSE)</f>
        <v>591.16700000000003</v>
      </c>
      <c r="AL220" s="170">
        <f t="shared" si="39"/>
        <v>332285268.09339982</v>
      </c>
      <c r="AM220" s="170">
        <f>VLOOKUP(A220,Apport,MATCH($AM$4,'Jan 2020 Apport'!$3:$3,0),FALSE)</f>
        <v>5534119.7000000002</v>
      </c>
      <c r="AN220" s="170">
        <f>VLOOKUP(A220,Apport,MATCH($AN$4,'Jan 2020 Apport'!$3:$3,0),FALSE)</f>
        <v>1445339.35</v>
      </c>
      <c r="AO220" s="170">
        <v>159728.82</v>
      </c>
      <c r="AP220" s="170">
        <v>53078.45</v>
      </c>
      <c r="AQ220" s="170">
        <v>8340.73</v>
      </c>
      <c r="AR220" s="170">
        <v>296600.53999999998</v>
      </c>
    </row>
    <row r="221" spans="1:44">
      <c r="A221" s="2" t="s">
        <v>369</v>
      </c>
      <c r="B221" s="2" t="s">
        <v>370</v>
      </c>
      <c r="C221" s="2" t="s">
        <v>1411</v>
      </c>
      <c r="D221" s="171">
        <f t="shared" si="40"/>
        <v>1755344.35</v>
      </c>
      <c r="E221" s="67">
        <f>VLOOKUP(A221,Apport,MATCH($E$2,'Jan 2020 Apport'!$3:$3,0),FALSE)+VLOOKUP(A221,Apport,MATCH($E$3,'Jan 2020 Apport'!$3:$3,0),FALSE)+VLOOKUP(A221,Apport,MATCH($E$4,'Jan 2020 Apport'!$3:$3,0),FALSE)</f>
        <v>0</v>
      </c>
      <c r="F221" s="171">
        <f t="shared" si="41"/>
        <v>1755344.35</v>
      </c>
      <c r="G221" s="170">
        <f>VLOOKUP(A221,Apport,MATCH($G$3,'Jan 2020 Apport'!$3:$3,0),FALSE)+VLOOKUP(A221,Apport,MATCH($G$4,'Jan 2020 Apport'!$3:$3,0),FALSE)</f>
        <v>220469.49</v>
      </c>
      <c r="H221" s="170">
        <f>VLOOKUP(A221,Apport,MATCH($H$4,'Jan 2020 Apport'!$3:$3,0),FALSE)</f>
        <v>0</v>
      </c>
      <c r="I221" s="170">
        <f t="shared" si="42"/>
        <v>220469.49</v>
      </c>
      <c r="J221" s="170">
        <f>VLOOKUP(A221,Apport,MATCH($J$4,'Jan 2020 Apport'!$3:$3,0),FALSE)</f>
        <v>111275.13622435649</v>
      </c>
      <c r="K221" s="170">
        <f>VLOOKUP(A221,Apport,MATCH($K$4,'Jan 2020 Apport'!$3:$3,0),FALSE)</f>
        <v>20645.82</v>
      </c>
      <c r="L221" s="170">
        <f t="shared" si="43"/>
        <v>131920.95622435649</v>
      </c>
      <c r="M221" s="170">
        <f>VLOOKUP(A221,Apport,MATCH($M$4,'Jan 2020 Apport'!$3:$3,0),FALSE)</f>
        <v>35255.25</v>
      </c>
      <c r="N221" s="170">
        <f>VLOOKUP(A221,Apport,MATCH($N$4,'Jan 2020 Apport'!$3:$3,0),FALSE)</f>
        <v>0</v>
      </c>
      <c r="O221" s="170">
        <f>VLOOKUP(A221,Apport,MATCH($O$4,'Jan 2020 Apport'!$3:$3,0),FALSE)</f>
        <v>5288.28</v>
      </c>
      <c r="P221" s="174">
        <f>VLOOKUP(A221,Apport,MATCH($P$4,'Jan 2020 Apport'!$3:$3,0),FALSE)</f>
        <v>156620.14000000001</v>
      </c>
      <c r="Q221" s="174">
        <f>VLOOKUP(A221,Apport,MATCH($Q$4,'Jan 2020 Apport'!$3:$3,0),FALSE)</f>
        <v>263626.06545450003</v>
      </c>
      <c r="R221">
        <f>VLOOKUP(A221,Apport,MATCH($R$4,'Jan 2020 Apport'!$3:$3,0),FALSE)</f>
        <v>0</v>
      </c>
      <c r="S221">
        <f>VLOOKUP(A221,Apport,MATCH($S$4,'Jan 2020 Apport'!$3:$3,0),FALSE)</f>
        <v>0</v>
      </c>
      <c r="T221">
        <f>VLOOKUP(A221,Apport,MATCH($T$4,'Jan 2020 Apport'!$3:$3,0),FALSE)</f>
        <v>0</v>
      </c>
      <c r="U221" s="185">
        <f>IFERROR(VLOOKUP(A221,Apport,MATCH($U$4,'Jan 2020 Apport'!$3:$3,0),FALSE)/R221,0)</f>
        <v>0</v>
      </c>
      <c r="V221" s="67">
        <f>IFERROR(((VLOOKUP(A221,Apport,MATCH($V$4,'Jan 2020 Apport'!$3:$3,0),FALSE)+VLOOKUP(A221,Apport,MATCH($V$3,'Jan 2020 Apport'!$3:$3,0),FALSE))/(S221+T221)),0)</f>
        <v>0</v>
      </c>
      <c r="W221" s="67">
        <f t="shared" si="35"/>
        <v>8426.6411691135199</v>
      </c>
      <c r="X221">
        <f>IF(D221=0,0,VLOOKUP(A221,Apport,MATCH($X$4,'Jan 2020 Apport'!$3:$3,0),FALSE))</f>
        <v>4.8578999999999997E-2</v>
      </c>
      <c r="Y221">
        <f>IF(D221=0,0,VLOOKUP(A221,Apport,MATCH($Y$4,'Jan 2020 Apport'!$3:$3,0),FALSE))</f>
        <v>4.0270000000000002E-3</v>
      </c>
      <c r="Z221">
        <f>IF(D221=0,0,VLOOKUP(A221,Apport,MATCH($Z$4,'Jan 2020 Apport'!$3:$3,0),FALSE))</f>
        <v>1.7100000000000001E-2</v>
      </c>
      <c r="AA221" s="114">
        <f>(VLOOKUP(A221,Apport,MATCH($AA$4,'Jan 2020 Apport'!$3:$3,0),FALSE)+VLOOKUP(A221,Apport,MATCH($AA$3,'Jan 2020 Apport'!$3:$3,0),FALSE))*VLOOKUP(A221,Apport,MATCH($AA$2,'Jan 2020 Apport'!$3:$3,0),FALSE)</f>
        <v>71737.655000000013</v>
      </c>
      <c r="AB221" s="114">
        <f>VLOOKUP(A221,Apport,MATCH($AB$4,'Jan 2020 Apport'!$3:$3,0),FALSE)*VLOOKUP(A221,Apport,MATCH($AB$3,'Jan 2020 Apport'!$3:$3,0),FALSE)</f>
        <v>70511.199999999997</v>
      </c>
      <c r="AC221" s="114">
        <f>VLOOKUP(A221,Apport,MATCH($AC$4,'Jan 2020 Apport'!$3:$3,0),FALSE)</f>
        <v>96805</v>
      </c>
      <c r="AD221" s="114">
        <f>VLOOKUP(A221,Apport,MATCH($AD$4,'Jan 2020 Apport'!$3:$3,0),FALSE)*VLOOKUP(A221,Apport,MATCH($AD$3,'Jan 2020 Apport'!$3:$3,0),FALSE)</f>
        <v>104665.46</v>
      </c>
      <c r="AE221" s="114">
        <f>VLOOKUP(A221,Apport,MATCH($AE$4,'Jan 2020 Apport'!$3:$3,0),FALSE)</f>
        <v>46784.33</v>
      </c>
      <c r="AF221" s="114">
        <f>VLOOKUP(A221,Apport,MATCH($AF$4,'Jan 2020 Apport'!$3:$3,0),FALSE)*VLOOKUP(A221,Apport,MATCH($AF$3,'Jan 2020 Apport'!$3:$3,0),FALSE)</f>
        <v>50583.200000000004</v>
      </c>
      <c r="AG221" s="114">
        <f t="shared" si="36"/>
        <v>101927.514912</v>
      </c>
      <c r="AH221" s="114">
        <f t="shared" si="37"/>
        <v>144152.332536</v>
      </c>
      <c r="AI221" s="114">
        <f t="shared" si="38"/>
        <v>83263.332110000018</v>
      </c>
      <c r="AJ221" s="3">
        <f>VLOOKUP(A221,Apport,MATCH($AJ$4,'Jan 2020 Apport'!$3:$3,0),FALSE)</f>
        <v>235253.62</v>
      </c>
      <c r="AK221" s="3">
        <f>VLOOKUP(A221,Apport,MATCH($AK$4,'Jan 2020 Apport'!$3:$3,0),FALSE)</f>
        <v>5.5709999999999997</v>
      </c>
      <c r="AL221" s="170">
        <f t="shared" si="39"/>
        <v>2127632.5062243566</v>
      </c>
      <c r="AM221" s="170">
        <f>VLOOKUP(A221,Apport,MATCH($AM$4,'Jan 2020 Apport'!$3:$3,0),FALSE)</f>
        <v>0</v>
      </c>
      <c r="AN221" s="170">
        <f>VLOOKUP(A221,Apport,MATCH($AN$4,'Jan 2020 Apport'!$3:$3,0),FALSE)</f>
        <v>10742.14</v>
      </c>
      <c r="AO221" s="170">
        <v>340.45</v>
      </c>
      <c r="AP221" s="170">
        <v>0</v>
      </c>
      <c r="AQ221" s="170">
        <v>53.07</v>
      </c>
      <c r="AR221" s="170">
        <v>1513.17</v>
      </c>
    </row>
    <row r="222" spans="1:44">
      <c r="A222" s="2" t="s">
        <v>371</v>
      </c>
      <c r="B222" s="2" t="s">
        <v>372</v>
      </c>
      <c r="C222" s="2" t="s">
        <v>1411</v>
      </c>
      <c r="D222" s="171">
        <f t="shared" si="40"/>
        <v>49769339.090000004</v>
      </c>
      <c r="E222" s="67">
        <f>VLOOKUP(A222,Apport,MATCH($E$2,'Jan 2020 Apport'!$3:$3,0),FALSE)+VLOOKUP(A222,Apport,MATCH($E$3,'Jan 2020 Apport'!$3:$3,0),FALSE)+VLOOKUP(A222,Apport,MATCH($E$4,'Jan 2020 Apport'!$3:$3,0),FALSE)</f>
        <v>1937543.69</v>
      </c>
      <c r="F222" s="171">
        <f t="shared" si="41"/>
        <v>47831795.400000006</v>
      </c>
      <c r="G222" s="170">
        <f>VLOOKUP(A222,Apport,MATCH($G$3,'Jan 2020 Apport'!$3:$3,0),FALSE)+VLOOKUP(A222,Apport,MATCH($G$4,'Jan 2020 Apport'!$3:$3,0),FALSE)</f>
        <v>5157205.7699999996</v>
      </c>
      <c r="H222" s="170">
        <f>VLOOKUP(A222,Apport,MATCH($H$4,'Jan 2020 Apport'!$3:$3,0),FALSE)</f>
        <v>153750.63</v>
      </c>
      <c r="I222" s="170">
        <f t="shared" si="42"/>
        <v>5310956.3999999994</v>
      </c>
      <c r="J222" s="170">
        <f>VLOOKUP(A222,Apport,MATCH($J$4,'Jan 2020 Apport'!$3:$3,0),FALSE)</f>
        <v>2087765.2881087875</v>
      </c>
      <c r="K222" s="170">
        <f>VLOOKUP(A222,Apport,MATCH($K$4,'Jan 2020 Apport'!$3:$3,0),FALSE)</f>
        <v>211340.19</v>
      </c>
      <c r="L222" s="170">
        <f t="shared" si="43"/>
        <v>2299105.4781087874</v>
      </c>
      <c r="M222" s="170">
        <f>VLOOKUP(A222,Apport,MATCH($M$4,'Jan 2020 Apport'!$3:$3,0),FALSE)</f>
        <v>1335033.2</v>
      </c>
      <c r="N222" s="170">
        <f>VLOOKUP(A222,Apport,MATCH($N$4,'Jan 2020 Apport'!$3:$3,0),FALSE)</f>
        <v>563358.09</v>
      </c>
      <c r="O222" s="170">
        <f>VLOOKUP(A222,Apport,MATCH($O$4,'Jan 2020 Apport'!$3:$3,0),FALSE)</f>
        <v>165803.34</v>
      </c>
      <c r="P222" s="174">
        <f>VLOOKUP(A222,Apport,MATCH($P$4,'Jan 2020 Apport'!$3:$3,0),FALSE)</f>
        <v>3117381.12</v>
      </c>
      <c r="Q222" s="174">
        <f>VLOOKUP(A222,Apport,MATCH($Q$4,'Jan 2020 Apport'!$3:$3,0),FALSE)</f>
        <v>7893603.0650714999</v>
      </c>
      <c r="R222">
        <f>VLOOKUP(A222,Apport,MATCH($R$4,'Jan 2020 Apport'!$3:$3,0),FALSE)</f>
        <v>0</v>
      </c>
      <c r="S222">
        <f>VLOOKUP(A222,Apport,MATCH($S$4,'Jan 2020 Apport'!$3:$3,0),FALSE)</f>
        <v>0</v>
      </c>
      <c r="T222">
        <f>VLOOKUP(A222,Apport,MATCH($T$4,'Jan 2020 Apport'!$3:$3,0),FALSE)</f>
        <v>210</v>
      </c>
      <c r="U222" s="185">
        <f>IFERROR(VLOOKUP(A222,Apport,MATCH($U$4,'Jan 2020 Apport'!$3:$3,0),FALSE)/R222,0)</f>
        <v>0</v>
      </c>
      <c r="V222" s="67">
        <f>IFERROR(((VLOOKUP(A222,Apport,MATCH($V$4,'Jan 2020 Apport'!$3:$3,0),FALSE)+VLOOKUP(A222,Apport,MATCH($V$3,'Jan 2020 Apport'!$3:$3,0),FALSE))/(S222+T222)),0)</f>
        <v>9226.3985238095229</v>
      </c>
      <c r="W222" s="67">
        <f t="shared" si="35"/>
        <v>8426.6411691135199</v>
      </c>
      <c r="X222">
        <f>IF(D222=0,0,VLOOKUP(A222,Apport,MATCH($X$4,'Jan 2020 Apport'!$3:$3,0),FALSE))</f>
        <v>4.8578999999999997E-2</v>
      </c>
      <c r="Y222">
        <f>IF(D222=0,0,VLOOKUP(A222,Apport,MATCH($Y$4,'Jan 2020 Apport'!$3:$3,0),FALSE))</f>
        <v>4.0270000000000002E-3</v>
      </c>
      <c r="Z222">
        <f>IF(D222=0,0,VLOOKUP(A222,Apport,MATCH($Z$4,'Jan 2020 Apport'!$3:$3,0),FALSE))</f>
        <v>1.7100000000000001E-2</v>
      </c>
      <c r="AA222" s="114">
        <f>(VLOOKUP(A222,Apport,MATCH($AA$4,'Jan 2020 Apport'!$3:$3,0),FALSE)+VLOOKUP(A222,Apport,MATCH($AA$3,'Jan 2020 Apport'!$3:$3,0),FALSE))*VLOOKUP(A222,Apport,MATCH($AA$2,'Jan 2020 Apport'!$3:$3,0),FALSE)</f>
        <v>71737.655000000013</v>
      </c>
      <c r="AB222" s="114">
        <f>VLOOKUP(A222,Apport,MATCH($AB$4,'Jan 2020 Apport'!$3:$3,0),FALSE)*VLOOKUP(A222,Apport,MATCH($AB$3,'Jan 2020 Apport'!$3:$3,0),FALSE)</f>
        <v>70511.199999999997</v>
      </c>
      <c r="AC222" s="114">
        <f>VLOOKUP(A222,Apport,MATCH($AC$4,'Jan 2020 Apport'!$3:$3,0),FALSE)</f>
        <v>96805</v>
      </c>
      <c r="AD222" s="114">
        <f>VLOOKUP(A222,Apport,MATCH($AD$4,'Jan 2020 Apport'!$3:$3,0),FALSE)*VLOOKUP(A222,Apport,MATCH($AD$3,'Jan 2020 Apport'!$3:$3,0),FALSE)</f>
        <v>104665.46</v>
      </c>
      <c r="AE222" s="114">
        <f>VLOOKUP(A222,Apport,MATCH($AE$4,'Jan 2020 Apport'!$3:$3,0),FALSE)</f>
        <v>46784.33</v>
      </c>
      <c r="AF222" s="114">
        <f>VLOOKUP(A222,Apport,MATCH($AF$4,'Jan 2020 Apport'!$3:$3,0),FALSE)*VLOOKUP(A222,Apport,MATCH($AF$3,'Jan 2020 Apport'!$3:$3,0),FALSE)</f>
        <v>50583.200000000004</v>
      </c>
      <c r="AG222" s="114">
        <f t="shared" si="36"/>
        <v>101927.514912</v>
      </c>
      <c r="AH222" s="114">
        <f t="shared" si="37"/>
        <v>144152.332536</v>
      </c>
      <c r="AI222" s="114">
        <f t="shared" si="38"/>
        <v>83263.332110000018</v>
      </c>
      <c r="AJ222" s="3">
        <f>VLOOKUP(A222,Apport,MATCH($AJ$4,'Jan 2020 Apport'!$3:$3,0),FALSE)</f>
        <v>6902290.2000000002</v>
      </c>
      <c r="AK222" s="3">
        <f>VLOOKUP(A222,Apport,MATCH($AK$4,'Jan 2020 Apport'!$3:$3,0),FALSE)</f>
        <v>107.197</v>
      </c>
      <c r="AL222" s="170">
        <f t="shared" si="39"/>
        <v>59232255.408108801</v>
      </c>
      <c r="AM222" s="170">
        <f>VLOOKUP(A222,Apport,MATCH($AM$4,'Jan 2020 Apport'!$3:$3,0),FALSE)</f>
        <v>0</v>
      </c>
      <c r="AN222" s="170">
        <f>VLOOKUP(A222,Apport,MATCH($AN$4,'Jan 2020 Apport'!$3:$3,0),FALSE)</f>
        <v>278541.69</v>
      </c>
      <c r="AO222" s="170">
        <v>12891.97</v>
      </c>
      <c r="AP222" s="170">
        <v>5687.49</v>
      </c>
      <c r="AQ222" s="170">
        <v>1620.13</v>
      </c>
      <c r="AR222" s="170">
        <v>40413.769999999997</v>
      </c>
    </row>
    <row r="223" spans="1:44">
      <c r="A223" s="2" t="s">
        <v>373</v>
      </c>
      <c r="B223" s="2" t="s">
        <v>374</v>
      </c>
      <c r="C223" s="2" t="s">
        <v>1411</v>
      </c>
      <c r="D223" s="171">
        <f t="shared" si="40"/>
        <v>89493440.680000007</v>
      </c>
      <c r="E223" s="67">
        <f>VLOOKUP(A223,Apport,MATCH($E$2,'Jan 2020 Apport'!$3:$3,0),FALSE)+VLOOKUP(A223,Apport,MATCH($E$3,'Jan 2020 Apport'!$3:$3,0),FALSE)+VLOOKUP(A223,Apport,MATCH($E$4,'Jan 2020 Apport'!$3:$3,0),FALSE)</f>
        <v>3857604.59</v>
      </c>
      <c r="F223" s="171">
        <f t="shared" si="41"/>
        <v>85635836.090000004</v>
      </c>
      <c r="G223" s="170">
        <f>VLOOKUP(A223,Apport,MATCH($G$3,'Jan 2020 Apport'!$3:$3,0),FALSE)+VLOOKUP(A223,Apport,MATCH($G$4,'Jan 2020 Apport'!$3:$3,0),FALSE)</f>
        <v>11015186.09</v>
      </c>
      <c r="H223" s="170">
        <f>VLOOKUP(A223,Apport,MATCH($H$4,'Jan 2020 Apport'!$3:$3,0),FALSE)</f>
        <v>503711.59</v>
      </c>
      <c r="I223" s="170">
        <f t="shared" si="42"/>
        <v>11518897.68</v>
      </c>
      <c r="J223" s="170">
        <f>VLOOKUP(A223,Apport,MATCH($J$4,'Jan 2020 Apport'!$3:$3,0),FALSE)</f>
        <v>4517665.7312957188</v>
      </c>
      <c r="K223" s="170">
        <f>VLOOKUP(A223,Apport,MATCH($K$4,'Jan 2020 Apport'!$3:$3,0),FALSE)</f>
        <v>327137.28999999998</v>
      </c>
      <c r="L223" s="170">
        <f t="shared" si="43"/>
        <v>4844803.0212957188</v>
      </c>
      <c r="M223" s="170">
        <f>VLOOKUP(A223,Apport,MATCH($M$4,'Jan 2020 Apport'!$3:$3,0),FALSE)</f>
        <v>1890825.1</v>
      </c>
      <c r="N223" s="170">
        <f>VLOOKUP(A223,Apport,MATCH($N$4,'Jan 2020 Apport'!$3:$3,0),FALSE)</f>
        <v>664697.1</v>
      </c>
      <c r="O223" s="170">
        <f>VLOOKUP(A223,Apport,MATCH($O$4,'Jan 2020 Apport'!$3:$3,0),FALSE)</f>
        <v>295889.26</v>
      </c>
      <c r="P223" s="174">
        <f>VLOOKUP(A223,Apport,MATCH($P$4,'Jan 2020 Apport'!$3:$3,0),FALSE)</f>
        <v>591881.41999999993</v>
      </c>
      <c r="Q223" s="174">
        <f>VLOOKUP(A223,Apport,MATCH($Q$4,'Jan 2020 Apport'!$3:$3,0),FALSE)</f>
        <v>18576867.6067935</v>
      </c>
      <c r="R223">
        <f>VLOOKUP(A223,Apport,MATCH($R$4,'Jan 2020 Apport'!$3:$3,0),FALSE)</f>
        <v>0</v>
      </c>
      <c r="S223">
        <f>VLOOKUP(A223,Apport,MATCH($S$4,'Jan 2020 Apport'!$3:$3,0),FALSE)</f>
        <v>60</v>
      </c>
      <c r="T223">
        <f>VLOOKUP(A223,Apport,MATCH($T$4,'Jan 2020 Apport'!$3:$3,0),FALSE)</f>
        <v>350</v>
      </c>
      <c r="U223" s="185">
        <f>IFERROR(VLOOKUP(A223,Apport,MATCH($U$4,'Jan 2020 Apport'!$3:$3,0),FALSE)/R223,0)</f>
        <v>0</v>
      </c>
      <c r="V223" s="67">
        <f>IFERROR(((VLOOKUP(A223,Apport,MATCH($V$4,'Jan 2020 Apport'!$3:$3,0),FALSE)+VLOOKUP(A223,Apport,MATCH($V$3,'Jan 2020 Apport'!$3:$3,0),FALSE))/(S223+T223)),0)</f>
        <v>9408.7916829268288</v>
      </c>
      <c r="W223" s="67">
        <f t="shared" si="35"/>
        <v>8754.3822773015709</v>
      </c>
      <c r="X223">
        <f>IF(D223=0,0,VLOOKUP(A223,Apport,MATCH($X$4,'Jan 2020 Apport'!$3:$3,0),FALSE))</f>
        <v>4.8578999999999997E-2</v>
      </c>
      <c r="Y223">
        <f>IF(D223=0,0,VLOOKUP(A223,Apport,MATCH($Y$4,'Jan 2020 Apport'!$3:$3,0),FALSE))</f>
        <v>4.0270000000000002E-3</v>
      </c>
      <c r="Z223">
        <f>IF(D223=0,0,VLOOKUP(A223,Apport,MATCH($Z$4,'Jan 2020 Apport'!$3:$3,0),FALSE))</f>
        <v>1.7100000000000001E-2</v>
      </c>
      <c r="AA223" s="114">
        <f>(VLOOKUP(A223,Apport,MATCH($AA$4,'Jan 2020 Apport'!$3:$3,0),FALSE)+VLOOKUP(A223,Apport,MATCH($AA$3,'Jan 2020 Apport'!$3:$3,0),FALSE))*VLOOKUP(A223,Apport,MATCH($AA$2,'Jan 2020 Apport'!$3:$3,0),FALSE)</f>
        <v>73041.97600000001</v>
      </c>
      <c r="AB223" s="114">
        <f>VLOOKUP(A223,Apport,MATCH($AB$4,'Jan 2020 Apport'!$3:$3,0),FALSE)*VLOOKUP(A223,Apport,MATCH($AB$3,'Jan 2020 Apport'!$3:$3,0),FALSE)</f>
        <v>74502.400000000009</v>
      </c>
      <c r="AC223" s="114">
        <f>VLOOKUP(A223,Apport,MATCH($AC$4,'Jan 2020 Apport'!$3:$3,0),FALSE)</f>
        <v>96805</v>
      </c>
      <c r="AD223" s="114">
        <f>VLOOKUP(A223,Apport,MATCH($AD$4,'Jan 2020 Apport'!$3:$3,0),FALSE)*VLOOKUP(A223,Apport,MATCH($AD$3,'Jan 2020 Apport'!$3:$3,0),FALSE)</f>
        <v>110589.92000000001</v>
      </c>
      <c r="AE223" s="114">
        <f>VLOOKUP(A223,Apport,MATCH($AE$4,'Jan 2020 Apport'!$3:$3,0),FALSE)</f>
        <v>46784.33</v>
      </c>
      <c r="AF223" s="114">
        <f>VLOOKUP(A223,Apport,MATCH($AF$4,'Jan 2020 Apport'!$3:$3,0),FALSE)*VLOOKUP(A223,Apport,MATCH($AF$3,'Jan 2020 Apport'!$3:$3,0),FALSE)</f>
        <v>53446.400000000001</v>
      </c>
      <c r="AG223" s="114">
        <f t="shared" si="36"/>
        <v>106851.42448640001</v>
      </c>
      <c r="AH223" s="114">
        <f t="shared" si="37"/>
        <v>151448.89747200001</v>
      </c>
      <c r="AI223" s="114">
        <f t="shared" si="38"/>
        <v>86722.93667000001</v>
      </c>
      <c r="AJ223" s="3">
        <f>VLOOKUP(A223,Apport,MATCH($AJ$4,'Jan 2020 Apport'!$3:$3,0),FALSE)</f>
        <v>12138638.119999999</v>
      </c>
      <c r="AK223" s="3">
        <f>VLOOKUP(A223,Apport,MATCH($AK$4,'Jan 2020 Apport'!$3:$3,0),FALSE)</f>
        <v>192.81700000000001</v>
      </c>
      <c r="AL223" s="170">
        <f t="shared" si="39"/>
        <v>108662973.98129573</v>
      </c>
      <c r="AM223" s="170">
        <f>VLOOKUP(A223,Apport,MATCH($AM$4,'Jan 2020 Apport'!$3:$3,0),FALSE)</f>
        <v>281558.43</v>
      </c>
      <c r="AN223" s="170">
        <f>VLOOKUP(A223,Apport,MATCH($AN$4,'Jan 2020 Apport'!$3:$3,0),FALSE)</f>
        <v>502570.26</v>
      </c>
      <c r="AO223" s="170">
        <v>21017.48</v>
      </c>
      <c r="AP223" s="170">
        <v>6383.24</v>
      </c>
      <c r="AQ223" s="170">
        <v>2910.74</v>
      </c>
      <c r="AR223" s="170">
        <v>83026.710000000006</v>
      </c>
    </row>
    <row r="224" spans="1:44">
      <c r="A224" s="2" t="s">
        <v>375</v>
      </c>
      <c r="B224" s="2" t="s">
        <v>376</v>
      </c>
      <c r="C224" s="2" t="s">
        <v>1411</v>
      </c>
      <c r="D224" s="171">
        <f t="shared" si="40"/>
        <v>13932925.789999999</v>
      </c>
      <c r="E224" s="67">
        <f>VLOOKUP(A224,Apport,MATCH($E$2,'Jan 2020 Apport'!$3:$3,0),FALSE)+VLOOKUP(A224,Apport,MATCH($E$3,'Jan 2020 Apport'!$3:$3,0),FALSE)+VLOOKUP(A224,Apport,MATCH($E$4,'Jan 2020 Apport'!$3:$3,0),FALSE)</f>
        <v>260712.31</v>
      </c>
      <c r="F224" s="171">
        <f t="shared" si="41"/>
        <v>13672213.479999999</v>
      </c>
      <c r="G224" s="170">
        <f>VLOOKUP(A224,Apport,MATCH($G$3,'Jan 2020 Apport'!$3:$3,0),FALSE)+VLOOKUP(A224,Apport,MATCH($G$4,'Jan 2020 Apport'!$3:$3,0),FALSE)</f>
        <v>2051094.87</v>
      </c>
      <c r="H224" s="170">
        <f>VLOOKUP(A224,Apport,MATCH($H$4,'Jan 2020 Apport'!$3:$3,0),FALSE)</f>
        <v>87098.52</v>
      </c>
      <c r="I224" s="170">
        <f t="shared" si="42"/>
        <v>2138193.39</v>
      </c>
      <c r="J224" s="170">
        <f>VLOOKUP(A224,Apport,MATCH($J$4,'Jan 2020 Apport'!$3:$3,0),FALSE)</f>
        <v>1085875.8299936363</v>
      </c>
      <c r="K224" s="170">
        <f>VLOOKUP(A224,Apport,MATCH($K$4,'Jan 2020 Apport'!$3:$3,0),FALSE)</f>
        <v>90642.81</v>
      </c>
      <c r="L224" s="170">
        <f t="shared" si="43"/>
        <v>1176518.6399936364</v>
      </c>
      <c r="M224" s="170">
        <f>VLOOKUP(A224,Apport,MATCH($M$4,'Jan 2020 Apport'!$3:$3,0),FALSE)</f>
        <v>137054.46</v>
      </c>
      <c r="N224" s="170">
        <f>VLOOKUP(A224,Apport,MATCH($N$4,'Jan 2020 Apport'!$3:$3,0),FALSE)</f>
        <v>0</v>
      </c>
      <c r="O224" s="170">
        <f>VLOOKUP(A224,Apport,MATCH($O$4,'Jan 2020 Apport'!$3:$3,0),FALSE)</f>
        <v>45974.65</v>
      </c>
      <c r="P224" s="174">
        <f>VLOOKUP(A224,Apport,MATCH($P$4,'Jan 2020 Apport'!$3:$3,0),FALSE)</f>
        <v>0</v>
      </c>
      <c r="Q224" s="174">
        <f>VLOOKUP(A224,Apport,MATCH($Q$4,'Jan 2020 Apport'!$3:$3,0),FALSE)</f>
        <v>4248557.7932607001</v>
      </c>
      <c r="R224">
        <f>VLOOKUP(A224,Apport,MATCH($R$4,'Jan 2020 Apport'!$3:$3,0),FALSE)</f>
        <v>0</v>
      </c>
      <c r="S224">
        <f>VLOOKUP(A224,Apport,MATCH($S$4,'Jan 2020 Apport'!$3:$3,0),FALSE)</f>
        <v>27.22</v>
      </c>
      <c r="T224">
        <f>VLOOKUP(A224,Apport,MATCH($T$4,'Jan 2020 Apport'!$3:$3,0),FALSE)</f>
        <v>0</v>
      </c>
      <c r="U224" s="185">
        <f>IFERROR(VLOOKUP(A224,Apport,MATCH($U$4,'Jan 2020 Apport'!$3:$3,0),FALSE)/R224,0)</f>
        <v>0</v>
      </c>
      <c r="V224" s="67">
        <f>IFERROR(((VLOOKUP(A224,Apport,MATCH($V$4,'Jan 2020 Apport'!$3:$3,0),FALSE)+VLOOKUP(A224,Apport,MATCH($V$3,'Jan 2020 Apport'!$3:$3,0),FALSE))/(S224+T224)),0)</f>
        <v>9577.9687729610578</v>
      </c>
      <c r="W224" s="67">
        <f t="shared" si="35"/>
        <v>8755.1933187077666</v>
      </c>
      <c r="X224">
        <f>IF(D224=0,0,VLOOKUP(A224,Apport,MATCH($X$4,'Jan 2020 Apport'!$3:$3,0),FALSE))</f>
        <v>4.8578999999999997E-2</v>
      </c>
      <c r="Y224">
        <f>IF(D224=0,0,VLOOKUP(A224,Apport,MATCH($Y$4,'Jan 2020 Apport'!$3:$3,0),FALSE))</f>
        <v>4.0270000000000002E-3</v>
      </c>
      <c r="Z224">
        <f>IF(D224=0,0,VLOOKUP(A224,Apport,MATCH($Z$4,'Jan 2020 Apport'!$3:$3,0),FALSE))</f>
        <v>1.7100000000000001E-2</v>
      </c>
      <c r="AA224" s="114">
        <f>(VLOOKUP(A224,Apport,MATCH($AA$4,'Jan 2020 Apport'!$3:$3,0),FALSE)+VLOOKUP(A224,Apport,MATCH($AA$3,'Jan 2020 Apport'!$3:$3,0),FALSE))*VLOOKUP(A224,Apport,MATCH($AA$2,'Jan 2020 Apport'!$3:$3,0),FALSE)</f>
        <v>75650.618000000017</v>
      </c>
      <c r="AB224" s="114">
        <f>VLOOKUP(A224,Apport,MATCH($AB$4,'Jan 2020 Apport'!$3:$3,0),FALSE)*VLOOKUP(A224,Apport,MATCH($AB$3,'Jan 2020 Apport'!$3:$3,0),FALSE)</f>
        <v>74502.400000000009</v>
      </c>
      <c r="AC224" s="114">
        <f>VLOOKUP(A224,Apport,MATCH($AC$4,'Jan 2020 Apport'!$3:$3,0),FALSE)</f>
        <v>96805</v>
      </c>
      <c r="AD224" s="114">
        <f>VLOOKUP(A224,Apport,MATCH($AD$4,'Jan 2020 Apport'!$3:$3,0),FALSE)*VLOOKUP(A224,Apport,MATCH($AD$3,'Jan 2020 Apport'!$3:$3,0),FALSE)</f>
        <v>110589.92000000001</v>
      </c>
      <c r="AE224" s="114">
        <f>VLOOKUP(A224,Apport,MATCH($AE$4,'Jan 2020 Apport'!$3:$3,0),FALSE)</f>
        <v>46784.33</v>
      </c>
      <c r="AF224" s="114">
        <f>VLOOKUP(A224,Apport,MATCH($AF$4,'Jan 2020 Apport'!$3:$3,0),FALSE)*VLOOKUP(A224,Apport,MATCH($AF$3,'Jan 2020 Apport'!$3:$3,0),FALSE)</f>
        <v>53446.400000000001</v>
      </c>
      <c r="AG224" s="114">
        <f t="shared" si="36"/>
        <v>106868.11979520002</v>
      </c>
      <c r="AH224" s="114">
        <f t="shared" si="37"/>
        <v>151448.89747200001</v>
      </c>
      <c r="AI224" s="114">
        <f t="shared" si="38"/>
        <v>86722.93667000001</v>
      </c>
      <c r="AJ224" s="3">
        <f>VLOOKUP(A224,Apport,MATCH($AJ$4,'Jan 2020 Apport'!$3:$3,0),FALSE)</f>
        <v>1863159.07</v>
      </c>
      <c r="AK224" s="3">
        <f>VLOOKUP(A224,Apport,MATCH($AK$4,'Jan 2020 Apport'!$3:$3,0),FALSE)</f>
        <v>39.542000000000002</v>
      </c>
      <c r="AL224" s="170">
        <f t="shared" si="39"/>
        <v>17340024.119993638</v>
      </c>
      <c r="AM224" s="170">
        <f>VLOOKUP(A224,Apport,MATCH($AM$4,'Jan 2020 Apport'!$3:$3,0),FALSE)</f>
        <v>0</v>
      </c>
      <c r="AN224" s="170">
        <f>VLOOKUP(A224,Apport,MATCH($AN$4,'Jan 2020 Apport'!$3:$3,0),FALSE)</f>
        <v>85540.29</v>
      </c>
      <c r="AO224" s="170">
        <v>1331.53</v>
      </c>
      <c r="AP224" s="170">
        <v>1426.57</v>
      </c>
      <c r="AQ224" s="170">
        <v>463.55</v>
      </c>
      <c r="AR224" s="170">
        <v>14231.85</v>
      </c>
    </row>
    <row r="225" spans="1:44">
      <c r="A225" s="2" t="s">
        <v>377</v>
      </c>
      <c r="B225" s="2" t="s">
        <v>378</v>
      </c>
      <c r="C225" s="2" t="s">
        <v>1411</v>
      </c>
      <c r="D225" s="171">
        <f t="shared" si="40"/>
        <v>23032827.52</v>
      </c>
      <c r="E225" s="67">
        <f>VLOOKUP(A225,Apport,MATCH($E$2,'Jan 2020 Apport'!$3:$3,0),FALSE)+VLOOKUP(A225,Apport,MATCH($E$3,'Jan 2020 Apport'!$3:$3,0),FALSE)+VLOOKUP(A225,Apport,MATCH($E$4,'Jan 2020 Apport'!$3:$3,0),FALSE)</f>
        <v>1753836.52</v>
      </c>
      <c r="F225" s="171">
        <f t="shared" si="41"/>
        <v>21278991</v>
      </c>
      <c r="G225" s="170">
        <f>VLOOKUP(A225,Apport,MATCH($G$3,'Jan 2020 Apport'!$3:$3,0),FALSE)+VLOOKUP(A225,Apport,MATCH($G$4,'Jan 2020 Apport'!$3:$3,0),FALSE)</f>
        <v>3464852.4699999997</v>
      </c>
      <c r="H225" s="170">
        <f>VLOOKUP(A225,Apport,MATCH($H$4,'Jan 2020 Apport'!$3:$3,0),FALSE)</f>
        <v>166173.24</v>
      </c>
      <c r="I225" s="170">
        <f t="shared" si="42"/>
        <v>3631025.71</v>
      </c>
      <c r="J225" s="170">
        <f>VLOOKUP(A225,Apport,MATCH($J$4,'Jan 2020 Apport'!$3:$3,0),FALSE)</f>
        <v>1511882.7262591661</v>
      </c>
      <c r="K225" s="170">
        <f>VLOOKUP(A225,Apport,MATCH($K$4,'Jan 2020 Apport'!$3:$3,0),FALSE)</f>
        <v>115589.24</v>
      </c>
      <c r="L225" s="170">
        <f t="shared" si="43"/>
        <v>1627471.9662591661</v>
      </c>
      <c r="M225" s="170">
        <f>VLOOKUP(A225,Apport,MATCH($M$4,'Jan 2020 Apport'!$3:$3,0),FALSE)</f>
        <v>545657.23</v>
      </c>
      <c r="N225" s="170">
        <f>VLOOKUP(A225,Apport,MATCH($N$4,'Jan 2020 Apport'!$3:$3,0),FALSE)</f>
        <v>86726.99</v>
      </c>
      <c r="O225" s="170">
        <f>VLOOKUP(A225,Apport,MATCH($O$4,'Jan 2020 Apport'!$3:$3,0),FALSE)</f>
        <v>77492.17</v>
      </c>
      <c r="P225" s="174">
        <f>VLOOKUP(A225,Apport,MATCH($P$4,'Jan 2020 Apport'!$3:$3,0),FALSE)</f>
        <v>1803246.44</v>
      </c>
      <c r="Q225" s="174">
        <f>VLOOKUP(A225,Apport,MATCH($Q$4,'Jan 2020 Apport'!$3:$3,0),FALSE)</f>
        <v>3212985.0390771003</v>
      </c>
      <c r="R225">
        <f>VLOOKUP(A225,Apport,MATCH($R$4,'Jan 2020 Apport'!$3:$3,0),FALSE)</f>
        <v>0</v>
      </c>
      <c r="S225">
        <f>VLOOKUP(A225,Apport,MATCH($S$4,'Jan 2020 Apport'!$3:$3,0),FALSE)</f>
        <v>50</v>
      </c>
      <c r="T225">
        <f>VLOOKUP(A225,Apport,MATCH($T$4,'Jan 2020 Apport'!$3:$3,0),FALSE)</f>
        <v>144</v>
      </c>
      <c r="U225" s="185">
        <f>IFERROR(VLOOKUP(A225,Apport,MATCH($U$4,'Jan 2020 Apport'!$3:$3,0),FALSE)/R225,0)</f>
        <v>0</v>
      </c>
      <c r="V225" s="67">
        <f>IFERROR(((VLOOKUP(A225,Apport,MATCH($V$4,'Jan 2020 Apport'!$3:$3,0),FALSE)+VLOOKUP(A225,Apport,MATCH($V$3,'Jan 2020 Apport'!$3:$3,0),FALSE))/(S225+T225)),0)</f>
        <v>9040.3944329896913</v>
      </c>
      <c r="W225" s="67">
        <f t="shared" si="35"/>
        <v>8425.830127707326</v>
      </c>
      <c r="X225">
        <f>IF(D225=0,0,VLOOKUP(A225,Apport,MATCH($X$4,'Jan 2020 Apport'!$3:$3,0),FALSE))</f>
        <v>4.8578999999999997E-2</v>
      </c>
      <c r="Y225">
        <f>IF(D225=0,0,VLOOKUP(A225,Apport,MATCH($Y$4,'Jan 2020 Apport'!$3:$3,0),FALSE))</f>
        <v>4.0270000000000002E-3</v>
      </c>
      <c r="Z225">
        <f>IF(D225=0,0,VLOOKUP(A225,Apport,MATCH($Z$4,'Jan 2020 Apport'!$3:$3,0),FALSE))</f>
        <v>1.7100000000000001E-2</v>
      </c>
      <c r="AA225" s="114">
        <f>(VLOOKUP(A225,Apport,MATCH($AA$4,'Jan 2020 Apport'!$3:$3,0),FALSE)+VLOOKUP(A225,Apport,MATCH($AA$3,'Jan 2020 Apport'!$3:$3,0),FALSE))*VLOOKUP(A225,Apport,MATCH($AA$2,'Jan 2020 Apport'!$3:$3,0),FALSE)</f>
        <v>69129.013000000006</v>
      </c>
      <c r="AB225" s="114">
        <f>VLOOKUP(A225,Apport,MATCH($AB$4,'Jan 2020 Apport'!$3:$3,0),FALSE)*VLOOKUP(A225,Apport,MATCH($AB$3,'Jan 2020 Apport'!$3:$3,0),FALSE)</f>
        <v>70511.199999999997</v>
      </c>
      <c r="AC225" s="114">
        <f>VLOOKUP(A225,Apport,MATCH($AC$4,'Jan 2020 Apport'!$3:$3,0),FALSE)</f>
        <v>96805</v>
      </c>
      <c r="AD225" s="114">
        <f>VLOOKUP(A225,Apport,MATCH($AD$4,'Jan 2020 Apport'!$3:$3,0),FALSE)*VLOOKUP(A225,Apport,MATCH($AD$3,'Jan 2020 Apport'!$3:$3,0),FALSE)</f>
        <v>104665.46</v>
      </c>
      <c r="AE225" s="114">
        <f>VLOOKUP(A225,Apport,MATCH($AE$4,'Jan 2020 Apport'!$3:$3,0),FALSE)</f>
        <v>46784.33</v>
      </c>
      <c r="AF225" s="114">
        <f>VLOOKUP(A225,Apport,MATCH($AF$4,'Jan 2020 Apport'!$3:$3,0),FALSE)*VLOOKUP(A225,Apport,MATCH($AF$3,'Jan 2020 Apport'!$3:$3,0),FALSE)</f>
        <v>50583.200000000004</v>
      </c>
      <c r="AG225" s="114">
        <f t="shared" si="36"/>
        <v>101910.8196032</v>
      </c>
      <c r="AH225" s="114">
        <f t="shared" si="37"/>
        <v>144152.332536</v>
      </c>
      <c r="AI225" s="114">
        <f t="shared" si="38"/>
        <v>83263.332110000018</v>
      </c>
      <c r="AJ225" s="3">
        <f>VLOOKUP(A225,Apport,MATCH($AJ$4,'Jan 2020 Apport'!$3:$3,0),FALSE)</f>
        <v>3246420.12</v>
      </c>
      <c r="AK225" s="3">
        <f>VLOOKUP(A225,Apport,MATCH($AK$4,'Jan 2020 Apport'!$3:$3,0),FALSE)</f>
        <v>47.006999999999998</v>
      </c>
      <c r="AL225" s="170">
        <f t="shared" si="39"/>
        <v>28885612.346259166</v>
      </c>
      <c r="AM225" s="170">
        <f>VLOOKUP(A225,Apport,MATCH($AM$4,'Jan 2020 Apport'!$3:$3,0),FALSE)</f>
        <v>0</v>
      </c>
      <c r="AN225" s="170">
        <f>VLOOKUP(A225,Apport,MATCH($AN$4,'Jan 2020 Apport'!$3:$3,0),FALSE)</f>
        <v>121435.43</v>
      </c>
      <c r="AO225" s="170">
        <v>5247.16</v>
      </c>
      <c r="AP225" s="170">
        <v>1021.83</v>
      </c>
      <c r="AQ225" s="170">
        <v>747.8</v>
      </c>
      <c r="AR225" s="170">
        <v>24992.78</v>
      </c>
    </row>
    <row r="226" spans="1:44">
      <c r="A226" s="2" t="s">
        <v>379</v>
      </c>
      <c r="B226" s="2" t="s">
        <v>380</v>
      </c>
      <c r="C226" s="2" t="s">
        <v>1411</v>
      </c>
      <c r="D226" s="171">
        <f t="shared" si="40"/>
        <v>110424311.36</v>
      </c>
      <c r="E226" s="67">
        <f>VLOOKUP(A226,Apport,MATCH($E$2,'Jan 2020 Apport'!$3:$3,0),FALSE)+VLOOKUP(A226,Apport,MATCH($E$3,'Jan 2020 Apport'!$3:$3,0),FALSE)+VLOOKUP(A226,Apport,MATCH($E$4,'Jan 2020 Apport'!$3:$3,0),FALSE)</f>
        <v>6039494.3800000008</v>
      </c>
      <c r="F226" s="171">
        <f t="shared" si="41"/>
        <v>104384816.98</v>
      </c>
      <c r="G226" s="170">
        <f>VLOOKUP(A226,Apport,MATCH($G$3,'Jan 2020 Apport'!$3:$3,0),FALSE)+VLOOKUP(A226,Apport,MATCH($G$4,'Jan 2020 Apport'!$3:$3,0),FALSE)</f>
        <v>17434317.579999998</v>
      </c>
      <c r="H226" s="170">
        <f>VLOOKUP(A226,Apport,MATCH($H$4,'Jan 2020 Apport'!$3:$3,0),FALSE)</f>
        <v>1897652.42</v>
      </c>
      <c r="I226" s="170">
        <f t="shared" si="42"/>
        <v>19331970</v>
      </c>
      <c r="J226" s="170">
        <f>VLOOKUP(A226,Apport,MATCH($J$4,'Jan 2020 Apport'!$3:$3,0),FALSE)</f>
        <v>6269929.0119465087</v>
      </c>
      <c r="K226" s="170">
        <f>VLOOKUP(A226,Apport,MATCH($K$4,'Jan 2020 Apport'!$3:$3,0),FALSE)</f>
        <v>890779.09</v>
      </c>
      <c r="L226" s="170">
        <f t="shared" si="43"/>
        <v>7160708.1019465085</v>
      </c>
      <c r="M226" s="170">
        <f>VLOOKUP(A226,Apport,MATCH($M$4,'Jan 2020 Apport'!$3:$3,0),FALSE)</f>
        <v>5121810.22</v>
      </c>
      <c r="N226" s="170">
        <f>VLOOKUP(A226,Apport,MATCH($N$4,'Jan 2020 Apport'!$3:$3,0),FALSE)</f>
        <v>2594582.08</v>
      </c>
      <c r="O226" s="170">
        <f>VLOOKUP(A226,Apport,MATCH($O$4,'Jan 2020 Apport'!$3:$3,0),FALSE)</f>
        <v>362767.73</v>
      </c>
      <c r="P226" s="174">
        <f>VLOOKUP(A226,Apport,MATCH($P$4,'Jan 2020 Apport'!$3:$3,0),FALSE)</f>
        <v>10042019.119999999</v>
      </c>
      <c r="Q226" s="174">
        <f>VLOOKUP(A226,Apport,MATCH($Q$4,'Jan 2020 Apport'!$3:$3,0),FALSE)</f>
        <v>13605959.995987799</v>
      </c>
      <c r="R226">
        <f>VLOOKUP(A226,Apport,MATCH($R$4,'Jan 2020 Apport'!$3:$3,0),FALSE)</f>
        <v>0</v>
      </c>
      <c r="S226">
        <f>VLOOKUP(A226,Apport,MATCH($S$4,'Jan 2020 Apport'!$3:$3,0),FALSE)</f>
        <v>111</v>
      </c>
      <c r="T226">
        <f>VLOOKUP(A226,Apport,MATCH($T$4,'Jan 2020 Apport'!$3:$3,0),FALSE)</f>
        <v>557</v>
      </c>
      <c r="U226" s="185">
        <f>IFERROR(VLOOKUP(A226,Apport,MATCH($U$4,'Jan 2020 Apport'!$3:$3,0),FALSE)/R226,0)</f>
        <v>0</v>
      </c>
      <c r="V226" s="67">
        <f>IFERROR(((VLOOKUP(A226,Apport,MATCH($V$4,'Jan 2020 Apport'!$3:$3,0),FALSE)+VLOOKUP(A226,Apport,MATCH($V$3,'Jan 2020 Apport'!$3:$3,0),FALSE))/(S226+T226)),0)</f>
        <v>9041.1592514970071</v>
      </c>
      <c r="W226" s="67">
        <f t="shared" si="35"/>
        <v>8425.830127707326</v>
      </c>
      <c r="X226">
        <f>IF(D226=0,0,VLOOKUP(A226,Apport,MATCH($X$4,'Jan 2020 Apport'!$3:$3,0),FALSE))</f>
        <v>4.8578999999999997E-2</v>
      </c>
      <c r="Y226">
        <f>IF(D226=0,0,VLOOKUP(A226,Apport,MATCH($Y$4,'Jan 2020 Apport'!$3:$3,0),FALSE))</f>
        <v>4.0270000000000002E-3</v>
      </c>
      <c r="Z226">
        <f>IF(D226=0,0,VLOOKUP(A226,Apport,MATCH($Z$4,'Jan 2020 Apport'!$3:$3,0),FALSE))</f>
        <v>1.7100000000000001E-2</v>
      </c>
      <c r="AA226" s="114">
        <f>(VLOOKUP(A226,Apport,MATCH($AA$4,'Jan 2020 Apport'!$3:$3,0),FALSE)+VLOOKUP(A226,Apport,MATCH($AA$3,'Jan 2020 Apport'!$3:$3,0),FALSE))*VLOOKUP(A226,Apport,MATCH($AA$2,'Jan 2020 Apport'!$3:$3,0),FALSE)</f>
        <v>69129.013000000006</v>
      </c>
      <c r="AB226" s="114">
        <f>VLOOKUP(A226,Apport,MATCH($AB$4,'Jan 2020 Apport'!$3:$3,0),FALSE)*VLOOKUP(A226,Apport,MATCH($AB$3,'Jan 2020 Apport'!$3:$3,0),FALSE)</f>
        <v>70511.199999999997</v>
      </c>
      <c r="AC226" s="114">
        <f>VLOOKUP(A226,Apport,MATCH($AC$4,'Jan 2020 Apport'!$3:$3,0),FALSE)</f>
        <v>96805</v>
      </c>
      <c r="AD226" s="114">
        <f>VLOOKUP(A226,Apport,MATCH($AD$4,'Jan 2020 Apport'!$3:$3,0),FALSE)*VLOOKUP(A226,Apport,MATCH($AD$3,'Jan 2020 Apport'!$3:$3,0),FALSE)</f>
        <v>104665.46</v>
      </c>
      <c r="AE226" s="114">
        <f>VLOOKUP(A226,Apport,MATCH($AE$4,'Jan 2020 Apport'!$3:$3,0),FALSE)</f>
        <v>46784.33</v>
      </c>
      <c r="AF226" s="114">
        <f>VLOOKUP(A226,Apport,MATCH($AF$4,'Jan 2020 Apport'!$3:$3,0),FALSE)*VLOOKUP(A226,Apport,MATCH($AF$3,'Jan 2020 Apport'!$3:$3,0),FALSE)</f>
        <v>50583.200000000004</v>
      </c>
      <c r="AG226" s="114">
        <f t="shared" si="36"/>
        <v>101910.8196032</v>
      </c>
      <c r="AH226" s="114">
        <f t="shared" si="37"/>
        <v>144152.332536</v>
      </c>
      <c r="AI226" s="114">
        <f t="shared" si="38"/>
        <v>83263.332110000018</v>
      </c>
      <c r="AJ226" s="3">
        <f>VLOOKUP(A226,Apport,MATCH($AJ$4,'Jan 2020 Apport'!$3:$3,0),FALSE)</f>
        <v>15393428.52</v>
      </c>
      <c r="AK226" s="3">
        <f>VLOOKUP(A226,Apport,MATCH($AK$4,'Jan 2020 Apport'!$3:$3,0),FALSE)</f>
        <v>295.553</v>
      </c>
      <c r="AL226" s="170">
        <f t="shared" si="39"/>
        <v>146948087.99194652</v>
      </c>
      <c r="AM226" s="170">
        <f>VLOOKUP(A226,Apport,MATCH($AM$4,'Jan 2020 Apport'!$3:$3,0),FALSE)</f>
        <v>2842717.59</v>
      </c>
      <c r="AN226" s="170">
        <f>VLOOKUP(A226,Apport,MATCH($AN$4,'Jan 2020 Apport'!$3:$3,0),FALSE)</f>
        <v>607551.51</v>
      </c>
      <c r="AO226" s="170">
        <v>76560.510000000009</v>
      </c>
      <c r="AP226" s="170">
        <v>24945.73</v>
      </c>
      <c r="AQ226" s="170">
        <v>3503.58</v>
      </c>
      <c r="AR226" s="170">
        <v>133801.32999999999</v>
      </c>
    </row>
    <row r="227" spans="1:44">
      <c r="A227" s="2" t="s">
        <v>381</v>
      </c>
      <c r="B227" s="2" t="s">
        <v>382</v>
      </c>
      <c r="C227" s="2" t="s">
        <v>1411</v>
      </c>
      <c r="D227" s="171">
        <f t="shared" si="40"/>
        <v>85973508.25</v>
      </c>
      <c r="E227" s="67">
        <f>VLOOKUP(A227,Apport,MATCH($E$2,'Jan 2020 Apport'!$3:$3,0),FALSE)+VLOOKUP(A227,Apport,MATCH($E$3,'Jan 2020 Apport'!$3:$3,0),FALSE)+VLOOKUP(A227,Apport,MATCH($E$4,'Jan 2020 Apport'!$3:$3,0),FALSE)</f>
        <v>4699218.0999999996</v>
      </c>
      <c r="F227" s="171">
        <f t="shared" si="41"/>
        <v>81274290.150000006</v>
      </c>
      <c r="G227" s="170">
        <f>VLOOKUP(A227,Apport,MATCH($G$3,'Jan 2020 Apport'!$3:$3,0),FALSE)+VLOOKUP(A227,Apport,MATCH($G$4,'Jan 2020 Apport'!$3:$3,0),FALSE)</f>
        <v>12122222.48</v>
      </c>
      <c r="H227" s="170">
        <f>VLOOKUP(A227,Apport,MATCH($H$4,'Jan 2020 Apport'!$3:$3,0),FALSE)</f>
        <v>481369.19</v>
      </c>
      <c r="I227" s="170">
        <f t="shared" si="42"/>
        <v>12603591.67</v>
      </c>
      <c r="J227" s="170">
        <f>VLOOKUP(A227,Apport,MATCH($J$4,'Jan 2020 Apport'!$3:$3,0),FALSE)</f>
        <v>5951842.4729119129</v>
      </c>
      <c r="K227" s="170">
        <f>VLOOKUP(A227,Apport,MATCH($K$4,'Jan 2020 Apport'!$3:$3,0),FALSE)</f>
        <v>559665.24</v>
      </c>
      <c r="L227" s="170">
        <f t="shared" si="43"/>
        <v>6511507.7129119132</v>
      </c>
      <c r="M227" s="170">
        <f>VLOOKUP(A227,Apport,MATCH($M$4,'Jan 2020 Apport'!$3:$3,0),FALSE)</f>
        <v>1311744.8700000001</v>
      </c>
      <c r="N227" s="170">
        <f>VLOOKUP(A227,Apport,MATCH($N$4,'Jan 2020 Apport'!$3:$3,0),FALSE)</f>
        <v>325735.28999999998</v>
      </c>
      <c r="O227" s="170">
        <f>VLOOKUP(A227,Apport,MATCH($O$4,'Jan 2020 Apport'!$3:$3,0),FALSE)</f>
        <v>287477.44</v>
      </c>
      <c r="P227" s="174">
        <f>VLOOKUP(A227,Apport,MATCH($P$4,'Jan 2020 Apport'!$3:$3,0),FALSE)</f>
        <v>0</v>
      </c>
      <c r="Q227" s="174">
        <f>VLOOKUP(A227,Apport,MATCH($Q$4,'Jan 2020 Apport'!$3:$3,0),FALSE)</f>
        <v>22287916.309901699</v>
      </c>
      <c r="R227">
        <f>VLOOKUP(A227,Apport,MATCH($R$4,'Jan 2020 Apport'!$3:$3,0),FALSE)</f>
        <v>0</v>
      </c>
      <c r="S227">
        <f>VLOOKUP(A227,Apport,MATCH($S$4,'Jan 2020 Apport'!$3:$3,0),FALSE)</f>
        <v>120</v>
      </c>
      <c r="T227">
        <f>VLOOKUP(A227,Apport,MATCH($T$4,'Jan 2020 Apport'!$3:$3,0),FALSE)</f>
        <v>370</v>
      </c>
      <c r="U227" s="185">
        <f>IFERROR(VLOOKUP(A227,Apport,MATCH($U$4,'Jan 2020 Apport'!$3:$3,0),FALSE)/R227,0)</f>
        <v>0</v>
      </c>
      <c r="V227" s="67">
        <f>IFERROR(((VLOOKUP(A227,Apport,MATCH($V$4,'Jan 2020 Apport'!$3:$3,0),FALSE)+VLOOKUP(A227,Apport,MATCH($V$3,'Jan 2020 Apport'!$3:$3,0),FALSE))/(S227+T227)),0)</f>
        <v>9590.2410204081625</v>
      </c>
      <c r="W227" s="67">
        <f t="shared" si="35"/>
        <v>8755.1933187077666</v>
      </c>
      <c r="X227">
        <f>IF(D227=0,0,VLOOKUP(A227,Apport,MATCH($X$4,'Jan 2020 Apport'!$3:$3,0),FALSE))</f>
        <v>4.8578999999999997E-2</v>
      </c>
      <c r="Y227">
        <f>IF(D227=0,0,VLOOKUP(A227,Apport,MATCH($Y$4,'Jan 2020 Apport'!$3:$3,0),FALSE))</f>
        <v>4.0270000000000002E-3</v>
      </c>
      <c r="Z227">
        <f>IF(D227=0,0,VLOOKUP(A227,Apport,MATCH($Z$4,'Jan 2020 Apport'!$3:$3,0),FALSE))</f>
        <v>1.7100000000000001E-2</v>
      </c>
      <c r="AA227" s="114">
        <f>(VLOOKUP(A227,Apport,MATCH($AA$4,'Jan 2020 Apport'!$3:$3,0),FALSE)+VLOOKUP(A227,Apport,MATCH($AA$3,'Jan 2020 Apport'!$3:$3,0),FALSE))*VLOOKUP(A227,Apport,MATCH($AA$2,'Jan 2020 Apport'!$3:$3,0),FALSE)</f>
        <v>75650.618000000017</v>
      </c>
      <c r="AB227" s="114">
        <f>VLOOKUP(A227,Apport,MATCH($AB$4,'Jan 2020 Apport'!$3:$3,0),FALSE)*VLOOKUP(A227,Apport,MATCH($AB$3,'Jan 2020 Apport'!$3:$3,0),FALSE)</f>
        <v>74502.400000000009</v>
      </c>
      <c r="AC227" s="114">
        <f>VLOOKUP(A227,Apport,MATCH($AC$4,'Jan 2020 Apport'!$3:$3,0),FALSE)</f>
        <v>96805</v>
      </c>
      <c r="AD227" s="114">
        <f>VLOOKUP(A227,Apport,MATCH($AD$4,'Jan 2020 Apport'!$3:$3,0),FALSE)*VLOOKUP(A227,Apport,MATCH($AD$3,'Jan 2020 Apport'!$3:$3,0),FALSE)</f>
        <v>110589.92000000001</v>
      </c>
      <c r="AE227" s="114">
        <f>VLOOKUP(A227,Apport,MATCH($AE$4,'Jan 2020 Apport'!$3:$3,0),FALSE)</f>
        <v>46784.33</v>
      </c>
      <c r="AF227" s="114">
        <f>VLOOKUP(A227,Apport,MATCH($AF$4,'Jan 2020 Apport'!$3:$3,0),FALSE)*VLOOKUP(A227,Apport,MATCH($AF$3,'Jan 2020 Apport'!$3:$3,0),FALSE)</f>
        <v>53446.400000000001</v>
      </c>
      <c r="AG227" s="114">
        <f t="shared" si="36"/>
        <v>106868.11979520002</v>
      </c>
      <c r="AH227" s="114">
        <f t="shared" si="37"/>
        <v>151448.89747200001</v>
      </c>
      <c r="AI227" s="114">
        <f t="shared" si="38"/>
        <v>86722.93667000001</v>
      </c>
      <c r="AJ227" s="3">
        <f>VLOOKUP(A227,Apport,MATCH($AJ$4,'Jan 2020 Apport'!$3:$3,0),FALSE)</f>
        <v>11181663.6</v>
      </c>
      <c r="AK227" s="3">
        <f>VLOOKUP(A227,Apport,MATCH($AK$4,'Jan 2020 Apport'!$3:$3,0),FALSE)</f>
        <v>178.75299999999999</v>
      </c>
      <c r="AL227" s="170">
        <f t="shared" si="39"/>
        <v>106533132.89291193</v>
      </c>
      <c r="AM227" s="170">
        <f>VLOOKUP(A227,Apport,MATCH($AM$4,'Jan 2020 Apport'!$3:$3,0),FALSE)</f>
        <v>79232.899999999994</v>
      </c>
      <c r="AN227" s="170">
        <f>VLOOKUP(A227,Apport,MATCH($AN$4,'Jan 2020 Apport'!$3:$3,0),FALSE)</f>
        <v>479314.48</v>
      </c>
      <c r="AO227" s="170">
        <v>13513.86</v>
      </c>
      <c r="AP227" s="170">
        <v>3314.58</v>
      </c>
      <c r="AQ227" s="170">
        <v>2813.01</v>
      </c>
      <c r="AR227" s="170">
        <v>90447.5</v>
      </c>
    </row>
    <row r="228" spans="1:44">
      <c r="A228" s="2" t="s">
        <v>383</v>
      </c>
      <c r="B228" s="2" t="s">
        <v>384</v>
      </c>
      <c r="C228" s="2" t="s">
        <v>1411</v>
      </c>
      <c r="D228" s="171">
        <f t="shared" si="40"/>
        <v>68522146.900000006</v>
      </c>
      <c r="E228" s="67">
        <f>VLOOKUP(A228,Apport,MATCH($E$2,'Jan 2020 Apport'!$3:$3,0),FALSE)+VLOOKUP(A228,Apport,MATCH($E$3,'Jan 2020 Apport'!$3:$3,0),FALSE)+VLOOKUP(A228,Apport,MATCH($E$4,'Jan 2020 Apport'!$3:$3,0),FALSE)</f>
        <v>4420890.7700000005</v>
      </c>
      <c r="F228" s="171">
        <f t="shared" si="41"/>
        <v>64101256.130000003</v>
      </c>
      <c r="G228" s="170">
        <f>VLOOKUP(A228,Apport,MATCH($G$3,'Jan 2020 Apport'!$3:$3,0),FALSE)+VLOOKUP(A228,Apport,MATCH($G$4,'Jan 2020 Apport'!$3:$3,0),FALSE)</f>
        <v>10305506.370000001</v>
      </c>
      <c r="H228" s="170">
        <f>VLOOKUP(A228,Apport,MATCH($H$4,'Jan 2020 Apport'!$3:$3,0),FALSE)</f>
        <v>610955.43999999994</v>
      </c>
      <c r="I228" s="170">
        <f t="shared" si="42"/>
        <v>10916461.810000001</v>
      </c>
      <c r="J228" s="170">
        <f>VLOOKUP(A228,Apport,MATCH($J$4,'Jan 2020 Apport'!$3:$3,0),FALSE)</f>
        <v>4349299.6415987741</v>
      </c>
      <c r="K228" s="170">
        <f>VLOOKUP(A228,Apport,MATCH($K$4,'Jan 2020 Apport'!$3:$3,0),FALSE)</f>
        <v>364577.3</v>
      </c>
      <c r="L228" s="170">
        <f t="shared" si="43"/>
        <v>4713876.9415987739</v>
      </c>
      <c r="M228" s="170">
        <f>VLOOKUP(A228,Apport,MATCH($M$4,'Jan 2020 Apport'!$3:$3,0),FALSE)</f>
        <v>3923291.58</v>
      </c>
      <c r="N228" s="170">
        <f>VLOOKUP(A228,Apport,MATCH($N$4,'Jan 2020 Apport'!$3:$3,0),FALSE)</f>
        <v>1483994.94</v>
      </c>
      <c r="O228" s="170">
        <f>VLOOKUP(A228,Apport,MATCH($O$4,'Jan 2020 Apport'!$3:$3,0),FALSE)</f>
        <v>229063.61</v>
      </c>
      <c r="P228" s="174">
        <f>VLOOKUP(A228,Apport,MATCH($P$4,'Jan 2020 Apport'!$3:$3,0),FALSE)</f>
        <v>5438968.0600000005</v>
      </c>
      <c r="Q228" s="174">
        <f>VLOOKUP(A228,Apport,MATCH($Q$4,'Jan 2020 Apport'!$3:$3,0),FALSE)</f>
        <v>9425983.5727901999</v>
      </c>
      <c r="R228">
        <f>VLOOKUP(A228,Apport,MATCH($R$4,'Jan 2020 Apport'!$3:$3,0),FALSE)</f>
        <v>0</v>
      </c>
      <c r="S228">
        <f>VLOOKUP(A228,Apport,MATCH($S$4,'Jan 2020 Apport'!$3:$3,0),FALSE)</f>
        <v>85</v>
      </c>
      <c r="T228">
        <f>VLOOKUP(A228,Apport,MATCH($T$4,'Jan 2020 Apport'!$3:$3,0),FALSE)</f>
        <v>404</v>
      </c>
      <c r="U228" s="185">
        <f>IFERROR(VLOOKUP(A228,Apport,MATCH($U$4,'Jan 2020 Apport'!$3:$3,0),FALSE)/R228,0)</f>
        <v>0</v>
      </c>
      <c r="V228" s="67">
        <f>IFERROR(((VLOOKUP(A228,Apport,MATCH($V$4,'Jan 2020 Apport'!$3:$3,0),FALSE)+VLOOKUP(A228,Apport,MATCH($V$3,'Jan 2020 Apport'!$3:$3,0),FALSE))/(S228+T228)),0)</f>
        <v>9040.6764212678954</v>
      </c>
      <c r="W228" s="67">
        <f t="shared" si="35"/>
        <v>8425.830127707326</v>
      </c>
      <c r="X228">
        <f>IF(D228=0,0,VLOOKUP(A228,Apport,MATCH($X$4,'Jan 2020 Apport'!$3:$3,0),FALSE))</f>
        <v>4.8578999999999997E-2</v>
      </c>
      <c r="Y228">
        <f>IF(D228=0,0,VLOOKUP(A228,Apport,MATCH($Y$4,'Jan 2020 Apport'!$3:$3,0),FALSE))</f>
        <v>4.0270000000000002E-3</v>
      </c>
      <c r="Z228">
        <f>IF(D228=0,0,VLOOKUP(A228,Apport,MATCH($Z$4,'Jan 2020 Apport'!$3:$3,0),FALSE))</f>
        <v>1.7100000000000001E-2</v>
      </c>
      <c r="AA228" s="114">
        <f>(VLOOKUP(A228,Apport,MATCH($AA$4,'Jan 2020 Apport'!$3:$3,0),FALSE)+VLOOKUP(A228,Apport,MATCH($AA$3,'Jan 2020 Apport'!$3:$3,0),FALSE))*VLOOKUP(A228,Apport,MATCH($AA$2,'Jan 2020 Apport'!$3:$3,0),FALSE)</f>
        <v>69129.013000000006</v>
      </c>
      <c r="AB228" s="114">
        <f>VLOOKUP(A228,Apport,MATCH($AB$4,'Jan 2020 Apport'!$3:$3,0),FALSE)*VLOOKUP(A228,Apport,MATCH($AB$3,'Jan 2020 Apport'!$3:$3,0),FALSE)</f>
        <v>70511.199999999997</v>
      </c>
      <c r="AC228" s="114">
        <f>VLOOKUP(A228,Apport,MATCH($AC$4,'Jan 2020 Apport'!$3:$3,0),FALSE)</f>
        <v>96805</v>
      </c>
      <c r="AD228" s="114">
        <f>VLOOKUP(A228,Apport,MATCH($AD$4,'Jan 2020 Apport'!$3:$3,0),FALSE)*VLOOKUP(A228,Apport,MATCH($AD$3,'Jan 2020 Apport'!$3:$3,0),FALSE)</f>
        <v>104665.46</v>
      </c>
      <c r="AE228" s="114">
        <f>VLOOKUP(A228,Apport,MATCH($AE$4,'Jan 2020 Apport'!$3:$3,0),FALSE)</f>
        <v>46784.33</v>
      </c>
      <c r="AF228" s="114">
        <f>VLOOKUP(A228,Apport,MATCH($AF$4,'Jan 2020 Apport'!$3:$3,0),FALSE)*VLOOKUP(A228,Apport,MATCH($AF$3,'Jan 2020 Apport'!$3:$3,0),FALSE)</f>
        <v>50583.200000000004</v>
      </c>
      <c r="AG228" s="114">
        <f t="shared" si="36"/>
        <v>101910.8196032</v>
      </c>
      <c r="AH228" s="114">
        <f t="shared" si="37"/>
        <v>144152.332536</v>
      </c>
      <c r="AI228" s="114">
        <f t="shared" si="38"/>
        <v>83263.332110000018</v>
      </c>
      <c r="AJ228" s="3">
        <f>VLOOKUP(A228,Apport,MATCH($AJ$4,'Jan 2020 Apport'!$3:$3,0),FALSE)</f>
        <v>9860718.0399999991</v>
      </c>
      <c r="AK228" s="3">
        <f>VLOOKUP(A228,Apport,MATCH($AK$4,'Jan 2020 Apport'!$3:$3,0),FALSE)</f>
        <v>149.29900000000001</v>
      </c>
      <c r="AL228" s="170">
        <f t="shared" si="39"/>
        <v>91725233.61159876</v>
      </c>
      <c r="AM228" s="170">
        <f>VLOOKUP(A228,Apport,MATCH($AM$4,'Jan 2020 Apport'!$3:$3,0),FALSE)</f>
        <v>2300975.13</v>
      </c>
      <c r="AN228" s="170">
        <f>VLOOKUP(A228,Apport,MATCH($AN$4,'Jan 2020 Apport'!$3:$3,0),FALSE)</f>
        <v>373134.21</v>
      </c>
      <c r="AO228" s="170">
        <v>59831.929999999993</v>
      </c>
      <c r="AP228" s="170">
        <v>14475.52</v>
      </c>
      <c r="AQ228" s="170">
        <v>2150.7800000000002</v>
      </c>
      <c r="AR228" s="170">
        <v>73053.3</v>
      </c>
    </row>
    <row r="229" spans="1:44">
      <c r="A229" s="2" t="s">
        <v>385</v>
      </c>
      <c r="B229" s="2" t="s">
        <v>386</v>
      </c>
      <c r="C229" s="2" t="s">
        <v>1411</v>
      </c>
      <c r="D229" s="171">
        <f t="shared" si="40"/>
        <v>170216910.72999999</v>
      </c>
      <c r="E229" s="67">
        <f>VLOOKUP(A229,Apport,MATCH($E$2,'Jan 2020 Apport'!$3:$3,0),FALSE)+VLOOKUP(A229,Apport,MATCH($E$3,'Jan 2020 Apport'!$3:$3,0),FALSE)+VLOOKUP(A229,Apport,MATCH($E$4,'Jan 2020 Apport'!$3:$3,0),FALSE)</f>
        <v>14006181.559999999</v>
      </c>
      <c r="F229" s="171">
        <f t="shared" si="41"/>
        <v>156210729.16999999</v>
      </c>
      <c r="G229" s="170">
        <f>VLOOKUP(A229,Apport,MATCH($G$3,'Jan 2020 Apport'!$3:$3,0),FALSE)+VLOOKUP(A229,Apport,MATCH($G$4,'Jan 2020 Apport'!$3:$3,0),FALSE)</f>
        <v>22007907.899999999</v>
      </c>
      <c r="H229" s="170">
        <f>VLOOKUP(A229,Apport,MATCH($H$4,'Jan 2020 Apport'!$3:$3,0),FALSE)</f>
        <v>1453579.88</v>
      </c>
      <c r="I229" s="170">
        <f t="shared" si="42"/>
        <v>23461487.779999997</v>
      </c>
      <c r="J229" s="170">
        <f>VLOOKUP(A229,Apport,MATCH($J$4,'Jan 2020 Apport'!$3:$3,0),FALSE)</f>
        <v>15083894.575549215</v>
      </c>
      <c r="K229" s="170">
        <f>VLOOKUP(A229,Apport,MATCH($K$4,'Jan 2020 Apport'!$3:$3,0),FALSE)</f>
        <v>1039447.01</v>
      </c>
      <c r="L229" s="170">
        <f t="shared" si="43"/>
        <v>16123341.585549215</v>
      </c>
      <c r="M229" s="170">
        <f>VLOOKUP(A229,Apport,MATCH($M$4,'Jan 2020 Apport'!$3:$3,0),FALSE)</f>
        <v>6003133.9699999997</v>
      </c>
      <c r="N229" s="170">
        <f>VLOOKUP(A229,Apport,MATCH($N$4,'Jan 2020 Apport'!$3:$3,0),FALSE)</f>
        <v>0</v>
      </c>
      <c r="O229" s="170">
        <f>VLOOKUP(A229,Apport,MATCH($O$4,'Jan 2020 Apport'!$3:$3,0),FALSE)</f>
        <v>546450.49</v>
      </c>
      <c r="P229" s="174">
        <f>VLOOKUP(A229,Apport,MATCH($P$4,'Jan 2020 Apport'!$3:$3,0),FALSE)</f>
        <v>11837935.129999999</v>
      </c>
      <c r="Q229" s="174">
        <f>VLOOKUP(A229,Apport,MATCH($Q$4,'Jan 2020 Apport'!$3:$3,0),FALSE)</f>
        <v>24492482.361905999</v>
      </c>
      <c r="R229">
        <f>VLOOKUP(A229,Apport,MATCH($R$4,'Jan 2020 Apport'!$3:$3,0),FALSE)</f>
        <v>410</v>
      </c>
      <c r="S229">
        <f>VLOOKUP(A229,Apport,MATCH($S$4,'Jan 2020 Apport'!$3:$3,0),FALSE)</f>
        <v>240</v>
      </c>
      <c r="T229">
        <f>VLOOKUP(A229,Apport,MATCH($T$4,'Jan 2020 Apport'!$3:$3,0),FALSE)</f>
        <v>924</v>
      </c>
      <c r="U229" s="185">
        <f>IFERROR(VLOOKUP(A229,Apport,MATCH($U$4,'Jan 2020 Apport'!$3:$3,0),FALSE)/R229,0)</f>
        <v>9538.5805365853666</v>
      </c>
      <c r="V229" s="67">
        <f>IFERROR(((VLOOKUP(A229,Apport,MATCH($V$4,'Jan 2020 Apport'!$3:$3,0),FALSE)+VLOOKUP(A229,Apport,MATCH($V$3,'Jan 2020 Apport'!$3:$3,0),FALSE))/(S229+T229)),0)</f>
        <v>8672.9927319587623</v>
      </c>
      <c r="W229" s="67">
        <f t="shared" si="35"/>
        <v>8097.2779781130794</v>
      </c>
      <c r="X229">
        <f>IF(D229=0,0,VLOOKUP(A229,Apport,MATCH($X$4,'Jan 2020 Apport'!$3:$3,0),FALSE))</f>
        <v>4.8578999999999997E-2</v>
      </c>
      <c r="Y229">
        <f>IF(D229=0,0,VLOOKUP(A229,Apport,MATCH($Y$4,'Jan 2020 Apport'!$3:$3,0),FALSE))</f>
        <v>4.0270000000000002E-3</v>
      </c>
      <c r="Z229">
        <f>IF(D229=0,0,VLOOKUP(A229,Apport,MATCH($Z$4,'Jan 2020 Apport'!$3:$3,0),FALSE))</f>
        <v>1.7100000000000001E-2</v>
      </c>
      <c r="AA229" s="114">
        <f>(VLOOKUP(A229,Apport,MATCH($AA$4,'Jan 2020 Apport'!$3:$3,0),FALSE)+VLOOKUP(A229,Apport,MATCH($AA$3,'Jan 2020 Apport'!$3:$3,0),FALSE))*VLOOKUP(A229,Apport,MATCH($AA$2,'Jan 2020 Apport'!$3:$3,0),FALSE)</f>
        <v>65216.05</v>
      </c>
      <c r="AB229" s="114">
        <f>VLOOKUP(A229,Apport,MATCH($AB$4,'Jan 2020 Apport'!$3:$3,0),FALSE)*VLOOKUP(A229,Apport,MATCH($AB$3,'Jan 2020 Apport'!$3:$3,0),FALSE)</f>
        <v>66520</v>
      </c>
      <c r="AC229" s="114">
        <f>VLOOKUP(A229,Apport,MATCH($AC$4,'Jan 2020 Apport'!$3:$3,0),FALSE)</f>
        <v>96805</v>
      </c>
      <c r="AD229" s="114">
        <f>VLOOKUP(A229,Apport,MATCH($AD$4,'Jan 2020 Apport'!$3:$3,0),FALSE)*VLOOKUP(A229,Apport,MATCH($AD$3,'Jan 2020 Apport'!$3:$3,0),FALSE)</f>
        <v>98741</v>
      </c>
      <c r="AE229" s="114">
        <f>VLOOKUP(A229,Apport,MATCH($AE$4,'Jan 2020 Apport'!$3:$3,0),FALSE)</f>
        <v>46784.33</v>
      </c>
      <c r="AF229" s="114">
        <f>VLOOKUP(A229,Apport,MATCH($AF$4,'Jan 2020 Apport'!$3:$3,0),FALSE)*VLOOKUP(A229,Apport,MATCH($AF$3,'Jan 2020 Apport'!$3:$3,0),FALSE)</f>
        <v>47720</v>
      </c>
      <c r="AG229" s="114">
        <f t="shared" si="36"/>
        <v>96970.214719999989</v>
      </c>
      <c r="AH229" s="114">
        <f t="shared" si="37"/>
        <v>136855.76759999999</v>
      </c>
      <c r="AI229" s="114">
        <f t="shared" si="38"/>
        <v>79803.727550000011</v>
      </c>
      <c r="AJ229" s="3">
        <f>VLOOKUP(A229,Apport,MATCH($AJ$4,'Jan 2020 Apport'!$3:$3,0),FALSE)</f>
        <v>23549288.920000002</v>
      </c>
      <c r="AK229" s="3">
        <f>VLOOKUP(A229,Apport,MATCH($AK$4,'Jan 2020 Apport'!$3:$3,0),FALSE)</f>
        <v>409.41399999999999</v>
      </c>
      <c r="AL229" s="170">
        <f t="shared" si="39"/>
        <v>217618148.51554921</v>
      </c>
      <c r="AM229" s="170">
        <f>VLOOKUP(A229,Apport,MATCH($AM$4,'Jan 2020 Apport'!$3:$3,0),FALSE)</f>
        <v>2306270.9700000002</v>
      </c>
      <c r="AN229" s="170">
        <f>VLOOKUP(A229,Apport,MATCH($AN$4,'Jan 2020 Apport'!$3:$3,0),FALSE)</f>
        <v>882191.35</v>
      </c>
      <c r="AO229" s="170">
        <v>79300.76999999999</v>
      </c>
      <c r="AP229" s="170">
        <v>16163.1</v>
      </c>
      <c r="AQ229" s="170">
        <v>5304.25</v>
      </c>
      <c r="AR229" s="170">
        <v>184155.6</v>
      </c>
    </row>
    <row r="230" spans="1:44">
      <c r="A230" s="2" t="s">
        <v>387</v>
      </c>
      <c r="B230" s="2" t="s">
        <v>388</v>
      </c>
      <c r="C230" s="2" t="s">
        <v>1411</v>
      </c>
      <c r="D230" s="171">
        <f t="shared" si="40"/>
        <v>15638540.439999999</v>
      </c>
      <c r="E230" s="67">
        <f>VLOOKUP(A230,Apport,MATCH($E$2,'Jan 2020 Apport'!$3:$3,0),FALSE)+VLOOKUP(A230,Apport,MATCH($E$3,'Jan 2020 Apport'!$3:$3,0),FALSE)+VLOOKUP(A230,Apport,MATCH($E$4,'Jan 2020 Apport'!$3:$3,0),FALSE)</f>
        <v>1058161.8999999999</v>
      </c>
      <c r="F230" s="171">
        <f t="shared" si="41"/>
        <v>14580378.539999999</v>
      </c>
      <c r="G230" s="170">
        <f>VLOOKUP(A230,Apport,MATCH($G$3,'Jan 2020 Apport'!$3:$3,0),FALSE)+VLOOKUP(A230,Apport,MATCH($G$4,'Jan 2020 Apport'!$3:$3,0),FALSE)</f>
        <v>1768986.7000000002</v>
      </c>
      <c r="H230" s="170">
        <f>VLOOKUP(A230,Apport,MATCH($H$4,'Jan 2020 Apport'!$3:$3,0),FALSE)</f>
        <v>66009.36</v>
      </c>
      <c r="I230" s="170">
        <f t="shared" si="42"/>
        <v>1834996.0600000003</v>
      </c>
      <c r="J230" s="170">
        <f>VLOOKUP(A230,Apport,MATCH($J$4,'Jan 2020 Apport'!$3:$3,0),FALSE)</f>
        <v>1334479.9755318549</v>
      </c>
      <c r="K230" s="170">
        <f>VLOOKUP(A230,Apport,MATCH($K$4,'Jan 2020 Apport'!$3:$3,0),FALSE)</f>
        <v>170177.58</v>
      </c>
      <c r="L230" s="170">
        <f t="shared" si="43"/>
        <v>1504657.555531855</v>
      </c>
      <c r="M230" s="170">
        <f>VLOOKUP(A230,Apport,MATCH($M$4,'Jan 2020 Apport'!$3:$3,0),FALSE)</f>
        <v>488457.49</v>
      </c>
      <c r="N230" s="170">
        <f>VLOOKUP(A230,Apport,MATCH($N$4,'Jan 2020 Apport'!$3:$3,0),FALSE)</f>
        <v>0</v>
      </c>
      <c r="O230" s="170">
        <f>VLOOKUP(A230,Apport,MATCH($O$4,'Jan 2020 Apport'!$3:$3,0),FALSE)</f>
        <v>51697.71</v>
      </c>
      <c r="P230" s="174">
        <f>VLOOKUP(A230,Apport,MATCH($P$4,'Jan 2020 Apport'!$3:$3,0),FALSE)</f>
        <v>585024.91</v>
      </c>
      <c r="Q230" s="174">
        <f>VLOOKUP(A230,Apport,MATCH($Q$4,'Jan 2020 Apport'!$3:$3,0),FALSE)</f>
        <v>3231385.4248248003</v>
      </c>
      <c r="R230">
        <f>VLOOKUP(A230,Apport,MATCH($R$4,'Jan 2020 Apport'!$3:$3,0),FALSE)</f>
        <v>0</v>
      </c>
      <c r="S230">
        <f>VLOOKUP(A230,Apport,MATCH($S$4,'Jan 2020 Apport'!$3:$3,0),FALSE)</f>
        <v>22</v>
      </c>
      <c r="T230">
        <f>VLOOKUP(A230,Apport,MATCH($T$4,'Jan 2020 Apport'!$3:$3,0),FALSE)</f>
        <v>100</v>
      </c>
      <c r="U230" s="185">
        <f>IFERROR(VLOOKUP(A230,Apport,MATCH($U$4,'Jan 2020 Apport'!$3:$3,0),FALSE)/R230,0)</f>
        <v>0</v>
      </c>
      <c r="V230" s="67">
        <f>IFERROR(((VLOOKUP(A230,Apport,MATCH($V$4,'Jan 2020 Apport'!$3:$3,0),FALSE)+VLOOKUP(A230,Apport,MATCH($V$3,'Jan 2020 Apport'!$3:$3,0),FALSE))/(S230+T230)),0)</f>
        <v>8673.4581967213107</v>
      </c>
      <c r="W230" s="67">
        <f t="shared" si="35"/>
        <v>8097.2779781130794</v>
      </c>
      <c r="X230">
        <f>IF(D230=0,0,VLOOKUP(A230,Apport,MATCH($X$4,'Jan 2020 Apport'!$3:$3,0),FALSE))</f>
        <v>4.8578999999999997E-2</v>
      </c>
      <c r="Y230">
        <f>IF(D230=0,0,VLOOKUP(A230,Apport,MATCH($Y$4,'Jan 2020 Apport'!$3:$3,0),FALSE))</f>
        <v>4.0270000000000002E-3</v>
      </c>
      <c r="Z230">
        <f>IF(D230=0,0,VLOOKUP(A230,Apport,MATCH($Z$4,'Jan 2020 Apport'!$3:$3,0),FALSE))</f>
        <v>1.7100000000000001E-2</v>
      </c>
      <c r="AA230" s="114">
        <f>(VLOOKUP(A230,Apport,MATCH($AA$4,'Jan 2020 Apport'!$3:$3,0),FALSE)+VLOOKUP(A230,Apport,MATCH($AA$3,'Jan 2020 Apport'!$3:$3,0),FALSE))*VLOOKUP(A230,Apport,MATCH($AA$2,'Jan 2020 Apport'!$3:$3,0),FALSE)</f>
        <v>65216.05</v>
      </c>
      <c r="AB230" s="114">
        <f>VLOOKUP(A230,Apport,MATCH($AB$4,'Jan 2020 Apport'!$3:$3,0),FALSE)*VLOOKUP(A230,Apport,MATCH($AB$3,'Jan 2020 Apport'!$3:$3,0),FALSE)</f>
        <v>66520</v>
      </c>
      <c r="AC230" s="114">
        <f>VLOOKUP(A230,Apport,MATCH($AC$4,'Jan 2020 Apport'!$3:$3,0),FALSE)</f>
        <v>96805</v>
      </c>
      <c r="AD230" s="114">
        <f>VLOOKUP(A230,Apport,MATCH($AD$4,'Jan 2020 Apport'!$3:$3,0),FALSE)*VLOOKUP(A230,Apport,MATCH($AD$3,'Jan 2020 Apport'!$3:$3,0),FALSE)</f>
        <v>98741</v>
      </c>
      <c r="AE230" s="114">
        <f>VLOOKUP(A230,Apport,MATCH($AE$4,'Jan 2020 Apport'!$3:$3,0),FALSE)</f>
        <v>46784.33</v>
      </c>
      <c r="AF230" s="114">
        <f>VLOOKUP(A230,Apport,MATCH($AF$4,'Jan 2020 Apport'!$3:$3,0),FALSE)*VLOOKUP(A230,Apport,MATCH($AF$3,'Jan 2020 Apport'!$3:$3,0),FALSE)</f>
        <v>47720</v>
      </c>
      <c r="AG230" s="114">
        <f t="shared" si="36"/>
        <v>96970.214719999989</v>
      </c>
      <c r="AH230" s="114">
        <f t="shared" si="37"/>
        <v>136855.76759999999</v>
      </c>
      <c r="AI230" s="114">
        <f t="shared" si="38"/>
        <v>79803.727550000011</v>
      </c>
      <c r="AJ230" s="3">
        <f>VLOOKUP(A230,Apport,MATCH($AJ$4,'Jan 2020 Apport'!$3:$3,0),FALSE)</f>
        <v>2210767.6</v>
      </c>
      <c r="AK230" s="3">
        <f>VLOOKUP(A230,Apport,MATCH($AK$4,'Jan 2020 Apport'!$3:$3,0),FALSE)</f>
        <v>31.727</v>
      </c>
      <c r="AL230" s="170">
        <f t="shared" si="39"/>
        <v>19402540.115531854</v>
      </c>
      <c r="AM230" s="170">
        <f>VLOOKUP(A230,Apport,MATCH($AM$4,'Jan 2020 Apport'!$3:$3,0),FALSE)</f>
        <v>54368.44</v>
      </c>
      <c r="AN230" s="170">
        <f>VLOOKUP(A230,Apport,MATCH($AN$4,'Jan 2020 Apport'!$3:$3,0),FALSE)</f>
        <v>78940.289999999994</v>
      </c>
      <c r="AO230" s="170">
        <v>5180.45</v>
      </c>
      <c r="AP230" s="170">
        <v>216.65</v>
      </c>
      <c r="AQ230" s="170">
        <v>508.85</v>
      </c>
      <c r="AR230" s="170">
        <v>14680.31</v>
      </c>
    </row>
    <row r="231" spans="1:44">
      <c r="A231" s="2" t="s">
        <v>389</v>
      </c>
      <c r="B231" s="2" t="s">
        <v>390</v>
      </c>
      <c r="C231" s="2" t="s">
        <v>1411</v>
      </c>
      <c r="D231" s="171">
        <f t="shared" si="40"/>
        <v>34454615.740000002</v>
      </c>
      <c r="E231" s="67">
        <f>VLOOKUP(A231,Apport,MATCH($E$2,'Jan 2020 Apport'!$3:$3,0),FALSE)+VLOOKUP(A231,Apport,MATCH($E$3,'Jan 2020 Apport'!$3:$3,0),FALSE)+VLOOKUP(A231,Apport,MATCH($E$4,'Jan 2020 Apport'!$3:$3,0),FALSE)</f>
        <v>2851712.9299999997</v>
      </c>
      <c r="F231" s="171">
        <f t="shared" si="41"/>
        <v>31602902.810000002</v>
      </c>
      <c r="G231" s="170">
        <f>VLOOKUP(A231,Apport,MATCH($G$3,'Jan 2020 Apport'!$3:$3,0),FALSE)+VLOOKUP(A231,Apport,MATCH($G$4,'Jan 2020 Apport'!$3:$3,0),FALSE)</f>
        <v>4702641.33</v>
      </c>
      <c r="H231" s="170">
        <f>VLOOKUP(A231,Apport,MATCH($H$4,'Jan 2020 Apport'!$3:$3,0),FALSE)</f>
        <v>134813.04999999999</v>
      </c>
      <c r="I231" s="170">
        <f t="shared" si="42"/>
        <v>4837454.38</v>
      </c>
      <c r="J231" s="170">
        <f>VLOOKUP(A231,Apport,MATCH($J$4,'Jan 2020 Apport'!$3:$3,0),FALSE)</f>
        <v>2478773.8391992087</v>
      </c>
      <c r="K231" s="170">
        <f>VLOOKUP(A231,Apport,MATCH($K$4,'Jan 2020 Apport'!$3:$3,0),FALSE)</f>
        <v>144145.84</v>
      </c>
      <c r="L231" s="170">
        <f t="shared" si="43"/>
        <v>2622919.6791992085</v>
      </c>
      <c r="M231" s="170">
        <f>VLOOKUP(A231,Apport,MATCH($M$4,'Jan 2020 Apport'!$3:$3,0),FALSE)</f>
        <v>741997.48</v>
      </c>
      <c r="N231" s="170">
        <f>VLOOKUP(A231,Apport,MATCH($N$4,'Jan 2020 Apport'!$3:$3,0),FALSE)</f>
        <v>200756.9</v>
      </c>
      <c r="O231" s="170">
        <f>VLOOKUP(A231,Apport,MATCH($O$4,'Jan 2020 Apport'!$3:$3,0),FALSE)</f>
        <v>113427.66</v>
      </c>
      <c r="P231" s="174">
        <f>VLOOKUP(A231,Apport,MATCH($P$4,'Jan 2020 Apport'!$3:$3,0),FALSE)</f>
        <v>1024249.1900000001</v>
      </c>
      <c r="Q231" s="174">
        <f>VLOOKUP(A231,Apport,MATCH($Q$4,'Jan 2020 Apport'!$3:$3,0),FALSE)</f>
        <v>4934170</v>
      </c>
      <c r="R231">
        <f>VLOOKUP(A231,Apport,MATCH($R$4,'Jan 2020 Apport'!$3:$3,0),FALSE)</f>
        <v>0</v>
      </c>
      <c r="S231">
        <f>VLOOKUP(A231,Apport,MATCH($S$4,'Jan 2020 Apport'!$3:$3,0),FALSE)</f>
        <v>32.81</v>
      </c>
      <c r="T231">
        <f>VLOOKUP(A231,Apport,MATCH($T$4,'Jan 2020 Apport'!$3:$3,0),FALSE)</f>
        <v>282.58</v>
      </c>
      <c r="U231" s="185">
        <f>IFERROR(VLOOKUP(A231,Apport,MATCH($U$4,'Jan 2020 Apport'!$3:$3,0),FALSE)/R231,0)</f>
        <v>0</v>
      </c>
      <c r="V231" s="67">
        <f>IFERROR(((VLOOKUP(A231,Apport,MATCH($V$4,'Jan 2020 Apport'!$3:$3,0),FALSE)+VLOOKUP(A231,Apport,MATCH($V$3,'Jan 2020 Apport'!$3:$3,0),FALSE))/(S231+T231)),0)</f>
        <v>9041.8622340594175</v>
      </c>
      <c r="W231" s="67">
        <f t="shared" si="35"/>
        <v>8425.830127707326</v>
      </c>
      <c r="X231">
        <f>IF(D231=0,0,VLOOKUP(A231,Apport,MATCH($X$4,'Jan 2020 Apport'!$3:$3,0),FALSE))</f>
        <v>4.8578999999999997E-2</v>
      </c>
      <c r="Y231">
        <f>IF(D231=0,0,VLOOKUP(A231,Apport,MATCH($Y$4,'Jan 2020 Apport'!$3:$3,0),FALSE))</f>
        <v>4.0270000000000002E-3</v>
      </c>
      <c r="Z231">
        <f>IF(D231=0,0,VLOOKUP(A231,Apport,MATCH($Z$4,'Jan 2020 Apport'!$3:$3,0),FALSE))</f>
        <v>1.7100000000000001E-2</v>
      </c>
      <c r="AA231" s="114">
        <f>(VLOOKUP(A231,Apport,MATCH($AA$4,'Jan 2020 Apport'!$3:$3,0),FALSE)+VLOOKUP(A231,Apport,MATCH($AA$3,'Jan 2020 Apport'!$3:$3,0),FALSE))*VLOOKUP(A231,Apport,MATCH($AA$2,'Jan 2020 Apport'!$3:$3,0),FALSE)</f>
        <v>69129.013000000006</v>
      </c>
      <c r="AB231" s="114">
        <f>VLOOKUP(A231,Apport,MATCH($AB$4,'Jan 2020 Apport'!$3:$3,0),FALSE)*VLOOKUP(A231,Apport,MATCH($AB$3,'Jan 2020 Apport'!$3:$3,0),FALSE)</f>
        <v>70511.199999999997</v>
      </c>
      <c r="AC231" s="114">
        <f>VLOOKUP(A231,Apport,MATCH($AC$4,'Jan 2020 Apport'!$3:$3,0),FALSE)</f>
        <v>96805</v>
      </c>
      <c r="AD231" s="114">
        <f>VLOOKUP(A231,Apport,MATCH($AD$4,'Jan 2020 Apport'!$3:$3,0),FALSE)*VLOOKUP(A231,Apport,MATCH($AD$3,'Jan 2020 Apport'!$3:$3,0),FALSE)</f>
        <v>104665.46</v>
      </c>
      <c r="AE231" s="114">
        <f>VLOOKUP(A231,Apport,MATCH($AE$4,'Jan 2020 Apport'!$3:$3,0),FALSE)</f>
        <v>46784.33</v>
      </c>
      <c r="AF231" s="114">
        <f>VLOOKUP(A231,Apport,MATCH($AF$4,'Jan 2020 Apport'!$3:$3,0),FALSE)*VLOOKUP(A231,Apport,MATCH($AF$3,'Jan 2020 Apport'!$3:$3,0),FALSE)</f>
        <v>50583.200000000004</v>
      </c>
      <c r="AG231" s="114">
        <f t="shared" si="36"/>
        <v>101910.8196032</v>
      </c>
      <c r="AH231" s="114">
        <f t="shared" si="37"/>
        <v>144152.332536</v>
      </c>
      <c r="AI231" s="114">
        <f t="shared" si="38"/>
        <v>83263.332110000018</v>
      </c>
      <c r="AJ231" s="3">
        <f>VLOOKUP(A231,Apport,MATCH($AJ$4,'Jan 2020 Apport'!$3:$3,0),FALSE)</f>
        <v>4704816.24</v>
      </c>
      <c r="AK231" s="3">
        <f>VLOOKUP(A231,Apport,MATCH($AK$4,'Jan 2020 Apport'!$3:$3,0),FALSE)</f>
        <v>77.760000000000005</v>
      </c>
      <c r="AL231" s="170">
        <f t="shared" si="39"/>
        <v>42827025.999199204</v>
      </c>
      <c r="AM231" s="170">
        <f>VLOOKUP(A231,Apport,MATCH($AM$4,'Jan 2020 Apport'!$3:$3,0),FALSE)</f>
        <v>0</v>
      </c>
      <c r="AN231" s="170">
        <f>VLOOKUP(A231,Apport,MATCH($AN$4,'Jan 2020 Apport'!$3:$3,0),FALSE)</f>
        <v>182535.24</v>
      </c>
      <c r="AO231" s="170">
        <v>7132.59</v>
      </c>
      <c r="AP231" s="170">
        <v>2182.62</v>
      </c>
      <c r="AQ231" s="170">
        <v>1096.1400000000001</v>
      </c>
      <c r="AR231" s="170">
        <v>35855.269999999997</v>
      </c>
    </row>
    <row r="232" spans="1:44">
      <c r="A232" s="2" t="s">
        <v>391</v>
      </c>
      <c r="B232" s="2" t="s">
        <v>392</v>
      </c>
      <c r="C232" s="2" t="s">
        <v>1411</v>
      </c>
      <c r="D232" s="171">
        <f t="shared" si="40"/>
        <v>34813084.810000002</v>
      </c>
      <c r="E232" s="67">
        <f>VLOOKUP(A232,Apport,MATCH($E$2,'Jan 2020 Apport'!$3:$3,0),FALSE)+VLOOKUP(A232,Apport,MATCH($E$3,'Jan 2020 Apport'!$3:$3,0),FALSE)+VLOOKUP(A232,Apport,MATCH($E$4,'Jan 2020 Apport'!$3:$3,0),FALSE)</f>
        <v>3104884.9299999997</v>
      </c>
      <c r="F232" s="171">
        <f t="shared" si="41"/>
        <v>31708199.880000003</v>
      </c>
      <c r="G232" s="170">
        <f>VLOOKUP(A232,Apport,MATCH($G$3,'Jan 2020 Apport'!$3:$3,0),FALSE)+VLOOKUP(A232,Apport,MATCH($G$4,'Jan 2020 Apport'!$3:$3,0),FALSE)</f>
        <v>4082034.78</v>
      </c>
      <c r="H232" s="170">
        <f>VLOOKUP(A232,Apport,MATCH($H$4,'Jan 2020 Apport'!$3:$3,0),FALSE)</f>
        <v>210563.62</v>
      </c>
      <c r="I232" s="170">
        <f t="shared" si="42"/>
        <v>4292598.3999999994</v>
      </c>
      <c r="J232" s="170">
        <f>VLOOKUP(A232,Apport,MATCH($J$4,'Jan 2020 Apport'!$3:$3,0),FALSE)</f>
        <v>2037735.9487560259</v>
      </c>
      <c r="K232" s="170">
        <f>VLOOKUP(A232,Apport,MATCH($K$4,'Jan 2020 Apport'!$3:$3,0),FALSE)</f>
        <v>143838.82</v>
      </c>
      <c r="L232" s="170">
        <f t="shared" si="43"/>
        <v>2181574.7687560259</v>
      </c>
      <c r="M232" s="170">
        <f>VLOOKUP(A232,Apport,MATCH($M$4,'Jan 2020 Apport'!$3:$3,0),FALSE)</f>
        <v>1157424.3799999999</v>
      </c>
      <c r="N232" s="170">
        <f>VLOOKUP(A232,Apport,MATCH($N$4,'Jan 2020 Apport'!$3:$3,0),FALSE)</f>
        <v>0</v>
      </c>
      <c r="O232" s="170">
        <f>VLOOKUP(A232,Apport,MATCH($O$4,'Jan 2020 Apport'!$3:$3,0),FALSE)</f>
        <v>114119.67999999999</v>
      </c>
      <c r="P232" s="174">
        <f>VLOOKUP(A232,Apport,MATCH($P$4,'Jan 2020 Apport'!$3:$3,0),FALSE)</f>
        <v>0</v>
      </c>
      <c r="Q232" s="174">
        <f>VLOOKUP(A232,Apport,MATCH($Q$4,'Jan 2020 Apport'!$3:$3,0),FALSE)</f>
        <v>7855470.4644926991</v>
      </c>
      <c r="R232">
        <f>VLOOKUP(A232,Apport,MATCH($R$4,'Jan 2020 Apport'!$3:$3,0),FALSE)</f>
        <v>0</v>
      </c>
      <c r="S232">
        <f>VLOOKUP(A232,Apport,MATCH($S$4,'Jan 2020 Apport'!$3:$3,0),FALSE)</f>
        <v>40</v>
      </c>
      <c r="T232">
        <f>VLOOKUP(A232,Apport,MATCH($T$4,'Jan 2020 Apport'!$3:$3,0),FALSE)</f>
        <v>290</v>
      </c>
      <c r="U232" s="185">
        <f>IFERROR(VLOOKUP(A232,Apport,MATCH($U$4,'Jan 2020 Apport'!$3:$3,0),FALSE)/R232,0)</f>
        <v>0</v>
      </c>
      <c r="V232" s="67">
        <f>IFERROR(((VLOOKUP(A232,Apport,MATCH($V$4,'Jan 2020 Apport'!$3:$3,0),FALSE)+VLOOKUP(A232,Apport,MATCH($V$3,'Jan 2020 Apport'!$3:$3,0),FALSE))/(S232+T232)),0)</f>
        <v>9408.7422121212112</v>
      </c>
      <c r="W232" s="67">
        <f t="shared" si="35"/>
        <v>8754.3822773015709</v>
      </c>
      <c r="X232">
        <f>IF(D232=0,0,VLOOKUP(A232,Apport,MATCH($X$4,'Jan 2020 Apport'!$3:$3,0),FALSE))</f>
        <v>4.8578999999999997E-2</v>
      </c>
      <c r="Y232">
        <f>IF(D232=0,0,VLOOKUP(A232,Apport,MATCH($Y$4,'Jan 2020 Apport'!$3:$3,0),FALSE))</f>
        <v>4.0270000000000002E-3</v>
      </c>
      <c r="Z232">
        <f>IF(D232=0,0,VLOOKUP(A232,Apport,MATCH($Z$4,'Jan 2020 Apport'!$3:$3,0),FALSE))</f>
        <v>1.7100000000000001E-2</v>
      </c>
      <c r="AA232" s="114">
        <f>(VLOOKUP(A232,Apport,MATCH($AA$4,'Jan 2020 Apport'!$3:$3,0),FALSE)+VLOOKUP(A232,Apport,MATCH($AA$3,'Jan 2020 Apport'!$3:$3,0),FALSE))*VLOOKUP(A232,Apport,MATCH($AA$2,'Jan 2020 Apport'!$3:$3,0),FALSE)</f>
        <v>73041.97600000001</v>
      </c>
      <c r="AB232" s="114">
        <f>VLOOKUP(A232,Apport,MATCH($AB$4,'Jan 2020 Apport'!$3:$3,0),FALSE)*VLOOKUP(A232,Apport,MATCH($AB$3,'Jan 2020 Apport'!$3:$3,0),FALSE)</f>
        <v>74502.400000000009</v>
      </c>
      <c r="AC232" s="114">
        <f>VLOOKUP(A232,Apport,MATCH($AC$4,'Jan 2020 Apport'!$3:$3,0),FALSE)</f>
        <v>96805</v>
      </c>
      <c r="AD232" s="114">
        <f>VLOOKUP(A232,Apport,MATCH($AD$4,'Jan 2020 Apport'!$3:$3,0),FALSE)*VLOOKUP(A232,Apport,MATCH($AD$3,'Jan 2020 Apport'!$3:$3,0),FALSE)</f>
        <v>110589.92000000001</v>
      </c>
      <c r="AE232" s="114">
        <f>VLOOKUP(A232,Apport,MATCH($AE$4,'Jan 2020 Apport'!$3:$3,0),FALSE)</f>
        <v>46784.33</v>
      </c>
      <c r="AF232" s="114">
        <f>VLOOKUP(A232,Apport,MATCH($AF$4,'Jan 2020 Apport'!$3:$3,0),FALSE)*VLOOKUP(A232,Apport,MATCH($AF$3,'Jan 2020 Apport'!$3:$3,0),FALSE)</f>
        <v>53446.400000000001</v>
      </c>
      <c r="AG232" s="114">
        <f t="shared" si="36"/>
        <v>106851.42448640001</v>
      </c>
      <c r="AH232" s="114">
        <f t="shared" si="37"/>
        <v>151448.89747200001</v>
      </c>
      <c r="AI232" s="114">
        <f t="shared" si="38"/>
        <v>86722.93667000001</v>
      </c>
      <c r="AJ232" s="3">
        <f>VLOOKUP(A232,Apport,MATCH($AJ$4,'Jan 2020 Apport'!$3:$3,0),FALSE)</f>
        <v>4520917.32</v>
      </c>
      <c r="AK232" s="3">
        <f>VLOOKUP(A232,Apport,MATCH($AK$4,'Jan 2020 Apport'!$3:$3,0),FALSE)</f>
        <v>77.316999999999993</v>
      </c>
      <c r="AL232" s="170">
        <f t="shared" si="39"/>
        <v>42601685.358756028</v>
      </c>
      <c r="AM232" s="170">
        <f>VLOOKUP(A232,Apport,MATCH($AM$4,'Jan 2020 Apport'!$3:$3,0),FALSE)</f>
        <v>186722.14</v>
      </c>
      <c r="AN232" s="170">
        <f>VLOOKUP(A232,Apport,MATCH($AN$4,'Jan 2020 Apport'!$3:$3,0),FALSE)</f>
        <v>188934.1</v>
      </c>
      <c r="AO232" s="170">
        <v>13015.24</v>
      </c>
      <c r="AP232" s="170">
        <v>8773.01</v>
      </c>
      <c r="AQ232" s="170">
        <v>1122.49</v>
      </c>
      <c r="AR232" s="170">
        <v>31988.58</v>
      </c>
    </row>
    <row r="233" spans="1:44">
      <c r="A233" s="2" t="s">
        <v>1144</v>
      </c>
      <c r="B233" s="2" t="s">
        <v>1149</v>
      </c>
      <c r="C233" s="2" t="s">
        <v>1411</v>
      </c>
      <c r="D233" s="171">
        <f t="shared" si="40"/>
        <v>5408664.5499999998</v>
      </c>
      <c r="E233" s="67">
        <f>VLOOKUP(A233,Apport,MATCH($E$2,'Jan 2020 Apport'!$3:$3,0),FALSE)+VLOOKUP(A233,Apport,MATCH($E$3,'Jan 2020 Apport'!$3:$3,0),FALSE)+VLOOKUP(A233,Apport,MATCH($E$4,'Jan 2020 Apport'!$3:$3,0),FALSE)</f>
        <v>171750.18</v>
      </c>
      <c r="F233" s="171">
        <f t="shared" si="41"/>
        <v>5236914.37</v>
      </c>
      <c r="G233" s="170">
        <f>VLOOKUP(A233,Apport,MATCH($G$3,'Jan 2020 Apport'!$3:$3,0),FALSE)+VLOOKUP(A233,Apport,MATCH($G$4,'Jan 2020 Apport'!$3:$3,0),FALSE)</f>
        <v>0</v>
      </c>
      <c r="H233" s="170">
        <f>VLOOKUP(A233,Apport,MATCH($H$4,'Jan 2020 Apport'!$3:$3,0),FALSE)</f>
        <v>0</v>
      </c>
      <c r="I233" s="170">
        <f t="shared" si="42"/>
        <v>0</v>
      </c>
      <c r="J233" s="170">
        <f>VLOOKUP(A233,Apport,MATCH($J$4,'Jan 2020 Apport'!$3:$3,0),FALSE)</f>
        <v>0</v>
      </c>
      <c r="K233" s="170">
        <f>VLOOKUP(A233,Apport,MATCH($K$4,'Jan 2020 Apport'!$3:$3,0),FALSE)</f>
        <v>0</v>
      </c>
      <c r="L233" s="170">
        <f t="shared" si="43"/>
        <v>0</v>
      </c>
      <c r="M233" s="170">
        <f>VLOOKUP(A233,Apport,MATCH($M$4,'Jan 2020 Apport'!$3:$3,0),FALSE)</f>
        <v>0</v>
      </c>
      <c r="N233" s="170">
        <f>VLOOKUP(A233,Apport,MATCH($N$4,'Jan 2020 Apport'!$3:$3,0),FALSE)</f>
        <v>0</v>
      </c>
      <c r="O233" s="170">
        <f>VLOOKUP(A233,Apport,MATCH($O$4,'Jan 2020 Apport'!$3:$3,0),FALSE)</f>
        <v>0</v>
      </c>
      <c r="P233" s="174">
        <f>VLOOKUP(A233,Apport,MATCH($P$4,'Jan 2020 Apport'!$3:$3,0),FALSE)</f>
        <v>0</v>
      </c>
      <c r="Q233" s="174">
        <f>VLOOKUP(A233,Apport,MATCH($Q$4,'Jan 2020 Apport'!$3:$3,0),FALSE)</f>
        <v>0</v>
      </c>
      <c r="R233">
        <f>VLOOKUP(A233,Apport,MATCH($R$4,'Jan 2020 Apport'!$3:$3,0),FALSE)</f>
        <v>0</v>
      </c>
      <c r="S233">
        <f>VLOOKUP(A233,Apport,MATCH($S$4,'Jan 2020 Apport'!$3:$3,0),FALSE)</f>
        <v>0</v>
      </c>
      <c r="T233">
        <f>VLOOKUP(A233,Apport,MATCH($T$4,'Jan 2020 Apport'!$3:$3,0),FALSE)</f>
        <v>19</v>
      </c>
      <c r="U233" s="185">
        <f>IFERROR(VLOOKUP(A233,Apport,MATCH($U$4,'Jan 2020 Apport'!$3:$3,0),FALSE)/R233,0)</f>
        <v>0</v>
      </c>
      <c r="V233" s="67">
        <f>IFERROR(((VLOOKUP(A233,Apport,MATCH($V$4,'Jan 2020 Apport'!$3:$3,0),FALSE)+VLOOKUP(A233,Apport,MATCH($V$3,'Jan 2020 Apport'!$3:$3,0),FALSE))/(S233+T233)),0)</f>
        <v>9039.483157894736</v>
      </c>
      <c r="W233" s="67">
        <f t="shared" si="35"/>
        <v>8425.830127707326</v>
      </c>
      <c r="X233">
        <f>IF(D233=0,0,VLOOKUP(A233,Apport,MATCH($X$4,'Jan 2020 Apport'!$3:$3,0),FALSE))</f>
        <v>4.8578999999999997E-2</v>
      </c>
      <c r="Y233">
        <f>IF(D233=0,0,VLOOKUP(A233,Apport,MATCH($Y$4,'Jan 2020 Apport'!$3:$3,0),FALSE))</f>
        <v>4.0270000000000002E-3</v>
      </c>
      <c r="Z233">
        <f>IF(D233=0,0,VLOOKUP(A233,Apport,MATCH($Z$4,'Jan 2020 Apport'!$3:$3,0),FALSE))</f>
        <v>1.7100000000000001E-2</v>
      </c>
      <c r="AA233" s="114">
        <f>(VLOOKUP(A233,Apport,MATCH($AA$4,'Jan 2020 Apport'!$3:$3,0),FALSE)+VLOOKUP(A233,Apport,MATCH($AA$3,'Jan 2020 Apport'!$3:$3,0),FALSE))*VLOOKUP(A233,Apport,MATCH($AA$2,'Jan 2020 Apport'!$3:$3,0),FALSE)</f>
        <v>69129.013000000006</v>
      </c>
      <c r="AB233" s="114">
        <f>VLOOKUP(A233,Apport,MATCH($AB$4,'Jan 2020 Apport'!$3:$3,0),FALSE)*VLOOKUP(A233,Apport,MATCH($AB$3,'Jan 2020 Apport'!$3:$3,0),FALSE)</f>
        <v>70511.199999999997</v>
      </c>
      <c r="AC233" s="114">
        <f>VLOOKUP(A233,Apport,MATCH($AC$4,'Jan 2020 Apport'!$3:$3,0),FALSE)</f>
        <v>96805</v>
      </c>
      <c r="AD233" s="114">
        <f>VLOOKUP(A233,Apport,MATCH($AD$4,'Jan 2020 Apport'!$3:$3,0),FALSE)*VLOOKUP(A233,Apport,MATCH($AD$3,'Jan 2020 Apport'!$3:$3,0),FALSE)</f>
        <v>104665.46</v>
      </c>
      <c r="AE233" s="114">
        <f>VLOOKUP(A233,Apport,MATCH($AE$4,'Jan 2020 Apport'!$3:$3,0),FALSE)</f>
        <v>46784.33</v>
      </c>
      <c r="AF233" s="114">
        <f>VLOOKUP(A233,Apport,MATCH($AF$4,'Jan 2020 Apport'!$3:$3,0),FALSE)*VLOOKUP(A233,Apport,MATCH($AF$3,'Jan 2020 Apport'!$3:$3,0),FALSE)</f>
        <v>50583.200000000004</v>
      </c>
      <c r="AG233" s="114">
        <f t="shared" si="36"/>
        <v>101910.8196032</v>
      </c>
      <c r="AH233" s="114">
        <f t="shared" si="37"/>
        <v>144152.332536</v>
      </c>
      <c r="AI233" s="114">
        <f t="shared" si="38"/>
        <v>83263.332110000018</v>
      </c>
      <c r="AJ233" s="3">
        <f>VLOOKUP(A233,Apport,MATCH($AJ$4,'Jan 2020 Apport'!$3:$3,0),FALSE)</f>
        <v>755801.89</v>
      </c>
      <c r="AK233" s="3">
        <f>VLOOKUP(A233,Apport,MATCH($AK$4,'Jan 2020 Apport'!$3:$3,0),FALSE)</f>
        <v>12.228999999999999</v>
      </c>
      <c r="AL233" s="170">
        <f t="shared" si="39"/>
        <v>5408664.5499999998</v>
      </c>
      <c r="AM233" s="170">
        <f>VLOOKUP(A233,Apport,MATCH($AM$4,'Jan 2020 Apport'!$3:$3,0),FALSE)</f>
        <v>0</v>
      </c>
      <c r="AN233" s="170">
        <f>VLOOKUP(A233,Apport,MATCH($AN$4,'Jan 2020 Apport'!$3:$3,0),FALSE)</f>
        <v>31638.33</v>
      </c>
      <c r="AO233" s="170">
        <v>0</v>
      </c>
      <c r="AP233" s="170">
        <v>0</v>
      </c>
      <c r="AQ233" s="170">
        <v>0</v>
      </c>
      <c r="AR233" s="170">
        <v>0</v>
      </c>
    </row>
    <row r="234" spans="1:44">
      <c r="A234" s="2" t="s">
        <v>395</v>
      </c>
      <c r="B234" s="2" t="s">
        <v>396</v>
      </c>
      <c r="C234" s="2" t="s">
        <v>1411</v>
      </c>
      <c r="D234" s="171">
        <f t="shared" si="40"/>
        <v>2026586.16</v>
      </c>
      <c r="E234" s="67">
        <f>VLOOKUP(A234,Apport,MATCH($E$2,'Jan 2020 Apport'!$3:$3,0),FALSE)+VLOOKUP(A234,Apport,MATCH($E$3,'Jan 2020 Apport'!$3:$3,0),FALSE)+VLOOKUP(A234,Apport,MATCH($E$4,'Jan 2020 Apport'!$3:$3,0),FALSE)</f>
        <v>0</v>
      </c>
      <c r="F234" s="171">
        <f t="shared" si="41"/>
        <v>2026586.16</v>
      </c>
      <c r="G234" s="170">
        <f>VLOOKUP(A234,Apport,MATCH($G$3,'Jan 2020 Apport'!$3:$3,0),FALSE)+VLOOKUP(A234,Apport,MATCH($G$4,'Jan 2020 Apport'!$3:$3,0),FALSE)</f>
        <v>217062.55</v>
      </c>
      <c r="H234" s="170">
        <f>VLOOKUP(A234,Apport,MATCH($H$4,'Jan 2020 Apport'!$3:$3,0),FALSE)</f>
        <v>0</v>
      </c>
      <c r="I234" s="170">
        <f t="shared" si="42"/>
        <v>217062.55</v>
      </c>
      <c r="J234" s="170">
        <f>VLOOKUP(A234,Apport,MATCH($J$4,'Jan 2020 Apport'!$3:$3,0),FALSE)</f>
        <v>0</v>
      </c>
      <c r="K234" s="170">
        <f>VLOOKUP(A234,Apport,MATCH($K$4,'Jan 2020 Apport'!$3:$3,0),FALSE)</f>
        <v>0</v>
      </c>
      <c r="L234" s="170">
        <f t="shared" si="43"/>
        <v>0</v>
      </c>
      <c r="M234" s="170">
        <f>VLOOKUP(A234,Apport,MATCH($M$4,'Jan 2020 Apport'!$3:$3,0),FALSE)</f>
        <v>84193.57</v>
      </c>
      <c r="N234" s="170">
        <f>VLOOKUP(A234,Apport,MATCH($N$4,'Jan 2020 Apport'!$3:$3,0),FALSE)</f>
        <v>0</v>
      </c>
      <c r="O234" s="170">
        <f>VLOOKUP(A234,Apport,MATCH($O$4,'Jan 2020 Apport'!$3:$3,0),FALSE)</f>
        <v>5690.17</v>
      </c>
      <c r="P234" s="174">
        <f>VLOOKUP(A234,Apport,MATCH($P$4,'Jan 2020 Apport'!$3:$3,0),FALSE)</f>
        <v>0</v>
      </c>
      <c r="Q234" s="174">
        <f>VLOOKUP(A234,Apport,MATCH($Q$4,'Jan 2020 Apport'!$3:$3,0),FALSE)</f>
        <v>0</v>
      </c>
      <c r="R234">
        <f>VLOOKUP(A234,Apport,MATCH($R$4,'Jan 2020 Apport'!$3:$3,0),FALSE)</f>
        <v>0</v>
      </c>
      <c r="S234">
        <f>VLOOKUP(A234,Apport,MATCH($S$4,'Jan 2020 Apport'!$3:$3,0),FALSE)</f>
        <v>0</v>
      </c>
      <c r="T234">
        <f>VLOOKUP(A234,Apport,MATCH($T$4,'Jan 2020 Apport'!$3:$3,0),FALSE)</f>
        <v>0</v>
      </c>
      <c r="U234" s="185">
        <f>IFERROR(VLOOKUP(A234,Apport,MATCH($U$4,'Jan 2020 Apport'!$3:$3,0),FALSE)/R234,0)</f>
        <v>0</v>
      </c>
      <c r="V234" s="67">
        <f>IFERROR(((VLOOKUP(A234,Apport,MATCH($V$4,'Jan 2020 Apport'!$3:$3,0),FALSE)+VLOOKUP(A234,Apport,MATCH($V$3,'Jan 2020 Apport'!$3:$3,0),FALSE))/(S234+T234)),0)</f>
        <v>0</v>
      </c>
      <c r="W234" s="67">
        <f t="shared" si="35"/>
        <v>8754.3822773015709</v>
      </c>
      <c r="X234">
        <f>IF(D234=0,0,VLOOKUP(A234,Apport,MATCH($X$4,'Jan 2020 Apport'!$3:$3,0),FALSE))</f>
        <v>4.8578999999999997E-2</v>
      </c>
      <c r="Y234">
        <f>IF(D234=0,0,VLOOKUP(A234,Apport,MATCH($Y$4,'Jan 2020 Apport'!$3:$3,0),FALSE))</f>
        <v>4.0270000000000002E-3</v>
      </c>
      <c r="Z234">
        <f>IF(D234=0,0,VLOOKUP(A234,Apport,MATCH($Z$4,'Jan 2020 Apport'!$3:$3,0),FALSE))</f>
        <v>1.7100000000000001E-2</v>
      </c>
      <c r="AA234" s="114">
        <f>(VLOOKUP(A234,Apport,MATCH($AA$4,'Jan 2020 Apport'!$3:$3,0),FALSE)+VLOOKUP(A234,Apport,MATCH($AA$3,'Jan 2020 Apport'!$3:$3,0),FALSE))*VLOOKUP(A234,Apport,MATCH($AA$2,'Jan 2020 Apport'!$3:$3,0),FALSE)</f>
        <v>73041.97600000001</v>
      </c>
      <c r="AB234" s="114">
        <f>VLOOKUP(A234,Apport,MATCH($AB$4,'Jan 2020 Apport'!$3:$3,0),FALSE)*VLOOKUP(A234,Apport,MATCH($AB$3,'Jan 2020 Apport'!$3:$3,0),FALSE)</f>
        <v>74502.400000000009</v>
      </c>
      <c r="AC234" s="114">
        <f>VLOOKUP(A234,Apport,MATCH($AC$4,'Jan 2020 Apport'!$3:$3,0),FALSE)</f>
        <v>96805</v>
      </c>
      <c r="AD234" s="114">
        <f>VLOOKUP(A234,Apport,MATCH($AD$4,'Jan 2020 Apport'!$3:$3,0),FALSE)*VLOOKUP(A234,Apport,MATCH($AD$3,'Jan 2020 Apport'!$3:$3,0),FALSE)</f>
        <v>110589.92000000001</v>
      </c>
      <c r="AE234" s="114">
        <f>VLOOKUP(A234,Apport,MATCH($AE$4,'Jan 2020 Apport'!$3:$3,0),FALSE)</f>
        <v>46784.33</v>
      </c>
      <c r="AF234" s="114">
        <f>VLOOKUP(A234,Apport,MATCH($AF$4,'Jan 2020 Apport'!$3:$3,0),FALSE)*VLOOKUP(A234,Apport,MATCH($AF$3,'Jan 2020 Apport'!$3:$3,0),FALSE)</f>
        <v>53446.400000000001</v>
      </c>
      <c r="AG234" s="114">
        <f t="shared" si="36"/>
        <v>106851.42448640001</v>
      </c>
      <c r="AH234" s="114">
        <f t="shared" si="37"/>
        <v>151448.89747200001</v>
      </c>
      <c r="AI234" s="114">
        <f t="shared" si="38"/>
        <v>86722.93667000001</v>
      </c>
      <c r="AJ234" s="3">
        <f>VLOOKUP(A234,Apport,MATCH($AJ$4,'Jan 2020 Apport'!$3:$3,0),FALSE)</f>
        <v>299204.25</v>
      </c>
      <c r="AK234" s="3">
        <f>VLOOKUP(A234,Apport,MATCH($AK$4,'Jan 2020 Apport'!$3:$3,0),FALSE)</f>
        <v>0</v>
      </c>
      <c r="AL234" s="170">
        <f t="shared" si="39"/>
        <v>2391593.3499999996</v>
      </c>
      <c r="AM234" s="170">
        <f>VLOOKUP(A234,Apport,MATCH($AM$4,'Jan 2020 Apport'!$3:$3,0),FALSE)</f>
        <v>58060.9</v>
      </c>
      <c r="AN234" s="170">
        <f>VLOOKUP(A234,Apport,MATCH($AN$4,'Jan 2020 Apport'!$3:$3,0),FALSE)</f>
        <v>11652.14</v>
      </c>
      <c r="AO234" s="170">
        <v>1376.3600000000001</v>
      </c>
      <c r="AP234" s="170">
        <v>216.13</v>
      </c>
      <c r="AQ234" s="170">
        <v>52</v>
      </c>
      <c r="AR234" s="170">
        <v>1427.1</v>
      </c>
    </row>
    <row r="235" spans="1:44">
      <c r="A235" s="2" t="s">
        <v>1280</v>
      </c>
      <c r="B235" s="2" t="s">
        <v>1281</v>
      </c>
      <c r="C235" s="2" t="s">
        <v>1411</v>
      </c>
      <c r="D235" s="171">
        <f t="shared" si="40"/>
        <v>0</v>
      </c>
      <c r="E235" s="67">
        <f>VLOOKUP(A235,Apport,MATCH($E$2,'Jan 2020 Apport'!$3:$3,0),FALSE)+VLOOKUP(A235,Apport,MATCH($E$3,'Jan 2020 Apport'!$3:$3,0),FALSE)+VLOOKUP(A235,Apport,MATCH($E$4,'Jan 2020 Apport'!$3:$3,0),FALSE)</f>
        <v>0</v>
      </c>
      <c r="F235" s="171">
        <f t="shared" si="41"/>
        <v>0</v>
      </c>
      <c r="G235" s="170">
        <f>VLOOKUP(A235,Apport,MATCH($G$3,'Jan 2020 Apport'!$3:$3,0),FALSE)+VLOOKUP(A235,Apport,MATCH($G$4,'Jan 2020 Apport'!$3:$3,0),FALSE)</f>
        <v>0</v>
      </c>
      <c r="H235" s="170">
        <f>VLOOKUP(A235,Apport,MATCH($H$4,'Jan 2020 Apport'!$3:$3,0),FALSE)</f>
        <v>0</v>
      </c>
      <c r="I235" s="170">
        <f t="shared" si="42"/>
        <v>0</v>
      </c>
      <c r="J235" s="170">
        <f>VLOOKUP(A235,Apport,MATCH($J$4,'Jan 2020 Apport'!$3:$3,0),FALSE)</f>
        <v>0</v>
      </c>
      <c r="K235" s="170">
        <f>VLOOKUP(A235,Apport,MATCH($K$4,'Jan 2020 Apport'!$3:$3,0),FALSE)</f>
        <v>0</v>
      </c>
      <c r="L235" s="170">
        <f t="shared" si="43"/>
        <v>0</v>
      </c>
      <c r="M235" s="170">
        <f>VLOOKUP(A235,Apport,MATCH($M$4,'Jan 2020 Apport'!$3:$3,0),FALSE)</f>
        <v>0</v>
      </c>
      <c r="N235" s="170">
        <f>VLOOKUP(A235,Apport,MATCH($N$4,'Jan 2020 Apport'!$3:$3,0),FALSE)</f>
        <v>0</v>
      </c>
      <c r="O235" s="170">
        <f>VLOOKUP(A235,Apport,MATCH($O$4,'Jan 2020 Apport'!$3:$3,0),FALSE)</f>
        <v>0</v>
      </c>
      <c r="P235" s="174">
        <f>VLOOKUP(A235,Apport,MATCH($P$4,'Jan 2020 Apport'!$3:$3,0),FALSE)</f>
        <v>0</v>
      </c>
      <c r="Q235" s="174">
        <f>VLOOKUP(A235,Apport,MATCH($Q$4,'Jan 2020 Apport'!$3:$3,0),FALSE)</f>
        <v>0</v>
      </c>
      <c r="R235">
        <f>VLOOKUP(A235,Apport,MATCH($R$4,'Jan 2020 Apport'!$3:$3,0),FALSE)</f>
        <v>0</v>
      </c>
      <c r="S235">
        <f>VLOOKUP(A235,Apport,MATCH($S$4,'Jan 2020 Apport'!$3:$3,0),FALSE)</f>
        <v>0</v>
      </c>
      <c r="T235">
        <f>VLOOKUP(A235,Apport,MATCH($T$4,'Jan 2020 Apport'!$3:$3,0),FALSE)</f>
        <v>0</v>
      </c>
      <c r="U235" s="185">
        <f>IFERROR(VLOOKUP(A235,Apport,MATCH($U$4,'Jan 2020 Apport'!$3:$3,0),FALSE)/R235,0)</f>
        <v>0</v>
      </c>
      <c r="V235" s="67">
        <f>IFERROR(((VLOOKUP(A235,Apport,MATCH($V$4,'Jan 2020 Apport'!$3:$3,0),FALSE)+VLOOKUP(A235,Apport,MATCH($V$3,'Jan 2020 Apport'!$3:$3,0),FALSE))/(S235+T235)),0)</f>
        <v>0</v>
      </c>
      <c r="W235" s="67">
        <f t="shared" si="35"/>
        <v>0</v>
      </c>
      <c r="X235">
        <f>IF(D235=0,0,VLOOKUP(A235,Apport,MATCH($X$4,'Jan 2020 Apport'!$3:$3,0),FALSE))</f>
        <v>0</v>
      </c>
      <c r="Y235">
        <f>IF(D235=0,0,VLOOKUP(A235,Apport,MATCH($Y$4,'Jan 2020 Apport'!$3:$3,0),FALSE))</f>
        <v>0</v>
      </c>
      <c r="Z235">
        <f>IF(D235=0,0,VLOOKUP(A235,Apport,MATCH($Z$4,'Jan 2020 Apport'!$3:$3,0),FALSE))</f>
        <v>0</v>
      </c>
      <c r="AA235" s="114">
        <f>(VLOOKUP(A235,Apport,MATCH($AA$4,'Jan 2020 Apport'!$3:$3,0),FALSE)+VLOOKUP(A235,Apport,MATCH($AA$3,'Jan 2020 Apport'!$3:$3,0),FALSE))*VLOOKUP(A235,Apport,MATCH($AA$2,'Jan 2020 Apport'!$3:$3,0),FALSE)</f>
        <v>0</v>
      </c>
      <c r="AB235" s="114">
        <f>VLOOKUP(A235,Apport,MATCH($AB$4,'Jan 2020 Apport'!$3:$3,0),FALSE)*VLOOKUP(A235,Apport,MATCH($AB$3,'Jan 2020 Apport'!$3:$3,0),FALSE)</f>
        <v>0</v>
      </c>
      <c r="AC235" s="114">
        <f>VLOOKUP(A235,Apport,MATCH($AC$4,'Jan 2020 Apport'!$3:$3,0),FALSE)</f>
        <v>0</v>
      </c>
      <c r="AD235" s="114">
        <f>VLOOKUP(A235,Apport,MATCH($AD$4,'Jan 2020 Apport'!$3:$3,0),FALSE)*VLOOKUP(A235,Apport,MATCH($AD$3,'Jan 2020 Apport'!$3:$3,0),FALSE)</f>
        <v>0</v>
      </c>
      <c r="AE235" s="114">
        <f>VLOOKUP(A235,Apport,MATCH($AE$4,'Jan 2020 Apport'!$3:$3,0),FALSE)</f>
        <v>0</v>
      </c>
      <c r="AF235" s="114">
        <f>VLOOKUP(A235,Apport,MATCH($AF$4,'Jan 2020 Apport'!$3:$3,0),FALSE)*VLOOKUP(A235,Apport,MATCH($AF$3,'Jan 2020 Apport'!$3:$3,0),FALSE)</f>
        <v>0</v>
      </c>
      <c r="AG235" s="114">
        <f t="shared" si="36"/>
        <v>0</v>
      </c>
      <c r="AH235" s="114">
        <f t="shared" si="37"/>
        <v>0</v>
      </c>
      <c r="AI235" s="114">
        <f t="shared" si="38"/>
        <v>0</v>
      </c>
      <c r="AJ235" s="3">
        <f>VLOOKUP(A235,Apport,MATCH($AJ$4,'Jan 2020 Apport'!$3:$3,0),FALSE)</f>
        <v>0</v>
      </c>
      <c r="AK235" s="3">
        <f>VLOOKUP(A235,Apport,MATCH($AK$4,'Jan 2020 Apport'!$3:$3,0),FALSE)</f>
        <v>0</v>
      </c>
      <c r="AL235" s="170">
        <f t="shared" si="39"/>
        <v>0</v>
      </c>
      <c r="AM235" s="170">
        <f>VLOOKUP(A235,Apport,MATCH($AM$4,'Jan 2020 Apport'!$3:$3,0),FALSE)</f>
        <v>0</v>
      </c>
      <c r="AN235" s="170">
        <f>VLOOKUP(A235,Apport,MATCH($AN$4,'Jan 2020 Apport'!$3:$3,0),FALSE)</f>
        <v>0</v>
      </c>
      <c r="AO235" s="170">
        <v>0</v>
      </c>
      <c r="AP235" s="170">
        <v>0</v>
      </c>
      <c r="AQ235" s="170">
        <v>0</v>
      </c>
      <c r="AR235" s="170">
        <v>0</v>
      </c>
    </row>
    <row r="236" spans="1:44">
      <c r="A236" s="2" t="s">
        <v>1282</v>
      </c>
      <c r="B236" s="2" t="s">
        <v>1283</v>
      </c>
      <c r="C236" s="2" t="s">
        <v>1411</v>
      </c>
      <c r="D236" s="171">
        <f t="shared" si="40"/>
        <v>0</v>
      </c>
      <c r="E236" s="67">
        <f>VLOOKUP(A236,Apport,MATCH($E$2,'Jan 2020 Apport'!$3:$3,0),FALSE)+VLOOKUP(A236,Apport,MATCH($E$3,'Jan 2020 Apport'!$3:$3,0),FALSE)+VLOOKUP(A236,Apport,MATCH($E$4,'Jan 2020 Apport'!$3:$3,0),FALSE)</f>
        <v>0</v>
      </c>
      <c r="F236" s="171">
        <f t="shared" si="41"/>
        <v>0</v>
      </c>
      <c r="G236" s="170">
        <f>VLOOKUP(A236,Apport,MATCH($G$3,'Jan 2020 Apport'!$3:$3,0),FALSE)+VLOOKUP(A236,Apport,MATCH($G$4,'Jan 2020 Apport'!$3:$3,0),FALSE)</f>
        <v>0</v>
      </c>
      <c r="H236" s="170">
        <f>VLOOKUP(A236,Apport,MATCH($H$4,'Jan 2020 Apport'!$3:$3,0),FALSE)</f>
        <v>0</v>
      </c>
      <c r="I236" s="170">
        <f t="shared" si="42"/>
        <v>0</v>
      </c>
      <c r="J236" s="170">
        <f>VLOOKUP(A236,Apport,MATCH($J$4,'Jan 2020 Apport'!$3:$3,0),FALSE)</f>
        <v>0</v>
      </c>
      <c r="K236" s="170">
        <f>VLOOKUP(A236,Apport,MATCH($K$4,'Jan 2020 Apport'!$3:$3,0),FALSE)</f>
        <v>0</v>
      </c>
      <c r="L236" s="170">
        <f t="shared" si="43"/>
        <v>0</v>
      </c>
      <c r="M236" s="170">
        <f>VLOOKUP(A236,Apport,MATCH($M$4,'Jan 2020 Apport'!$3:$3,0),FALSE)</f>
        <v>0</v>
      </c>
      <c r="N236" s="170">
        <f>VLOOKUP(A236,Apport,MATCH($N$4,'Jan 2020 Apport'!$3:$3,0),FALSE)</f>
        <v>0</v>
      </c>
      <c r="O236" s="170">
        <f>VLOOKUP(A236,Apport,MATCH($O$4,'Jan 2020 Apport'!$3:$3,0),FALSE)</f>
        <v>0</v>
      </c>
      <c r="P236" s="174">
        <f>VLOOKUP(A236,Apport,MATCH($P$4,'Jan 2020 Apport'!$3:$3,0),FALSE)</f>
        <v>0</v>
      </c>
      <c r="Q236" s="174">
        <f>VLOOKUP(A236,Apport,MATCH($Q$4,'Jan 2020 Apport'!$3:$3,0),FALSE)</f>
        <v>0</v>
      </c>
      <c r="R236">
        <f>VLOOKUP(A236,Apport,MATCH($R$4,'Jan 2020 Apport'!$3:$3,0),FALSE)</f>
        <v>0</v>
      </c>
      <c r="S236">
        <f>VLOOKUP(A236,Apport,MATCH($S$4,'Jan 2020 Apport'!$3:$3,0),FALSE)</f>
        <v>0</v>
      </c>
      <c r="T236">
        <f>VLOOKUP(A236,Apport,MATCH($T$4,'Jan 2020 Apport'!$3:$3,0),FALSE)</f>
        <v>0</v>
      </c>
      <c r="U236" s="185">
        <f>IFERROR(VLOOKUP(A236,Apport,MATCH($U$4,'Jan 2020 Apport'!$3:$3,0),FALSE)/R236,0)</f>
        <v>0</v>
      </c>
      <c r="V236" s="67">
        <f>IFERROR(((VLOOKUP(A236,Apport,MATCH($V$4,'Jan 2020 Apport'!$3:$3,0),FALSE)+VLOOKUP(A236,Apport,MATCH($V$3,'Jan 2020 Apport'!$3:$3,0),FALSE))/(S236+T236)),0)</f>
        <v>0</v>
      </c>
      <c r="W236" s="67">
        <f t="shared" si="35"/>
        <v>0</v>
      </c>
      <c r="X236">
        <f>IF(D236=0,0,VLOOKUP(A236,Apport,MATCH($X$4,'Jan 2020 Apport'!$3:$3,0),FALSE))</f>
        <v>0</v>
      </c>
      <c r="Y236">
        <f>IF(D236=0,0,VLOOKUP(A236,Apport,MATCH($Y$4,'Jan 2020 Apport'!$3:$3,0),FALSE))</f>
        <v>0</v>
      </c>
      <c r="Z236">
        <f>IF(D236=0,0,VLOOKUP(A236,Apport,MATCH($Z$4,'Jan 2020 Apport'!$3:$3,0),FALSE))</f>
        <v>0</v>
      </c>
      <c r="AA236" s="114">
        <f>(VLOOKUP(A236,Apport,MATCH($AA$4,'Jan 2020 Apport'!$3:$3,0),FALSE)+VLOOKUP(A236,Apport,MATCH($AA$3,'Jan 2020 Apport'!$3:$3,0),FALSE))*VLOOKUP(A236,Apport,MATCH($AA$2,'Jan 2020 Apport'!$3:$3,0),FALSE)</f>
        <v>0</v>
      </c>
      <c r="AB236" s="114">
        <f>VLOOKUP(A236,Apport,MATCH($AB$4,'Jan 2020 Apport'!$3:$3,0),FALSE)*VLOOKUP(A236,Apport,MATCH($AB$3,'Jan 2020 Apport'!$3:$3,0),FALSE)</f>
        <v>0</v>
      </c>
      <c r="AC236" s="114">
        <f>VLOOKUP(A236,Apport,MATCH($AC$4,'Jan 2020 Apport'!$3:$3,0),FALSE)</f>
        <v>0</v>
      </c>
      <c r="AD236" s="114">
        <f>VLOOKUP(A236,Apport,MATCH($AD$4,'Jan 2020 Apport'!$3:$3,0),FALSE)*VLOOKUP(A236,Apport,MATCH($AD$3,'Jan 2020 Apport'!$3:$3,0),FALSE)</f>
        <v>0</v>
      </c>
      <c r="AE236" s="114">
        <f>VLOOKUP(A236,Apport,MATCH($AE$4,'Jan 2020 Apport'!$3:$3,0),FALSE)</f>
        <v>0</v>
      </c>
      <c r="AF236" s="114">
        <f>VLOOKUP(A236,Apport,MATCH($AF$4,'Jan 2020 Apport'!$3:$3,0),FALSE)*VLOOKUP(A236,Apport,MATCH($AF$3,'Jan 2020 Apport'!$3:$3,0),FALSE)</f>
        <v>0</v>
      </c>
      <c r="AG236" s="114">
        <f t="shared" si="36"/>
        <v>0</v>
      </c>
      <c r="AH236" s="114">
        <f t="shared" si="37"/>
        <v>0</v>
      </c>
      <c r="AI236" s="114">
        <f t="shared" si="38"/>
        <v>0</v>
      </c>
      <c r="AJ236" s="3">
        <f>VLOOKUP(A236,Apport,MATCH($AJ$4,'Jan 2020 Apport'!$3:$3,0),FALSE)</f>
        <v>0</v>
      </c>
      <c r="AK236" s="3">
        <f>VLOOKUP(A236,Apport,MATCH($AK$4,'Jan 2020 Apport'!$3:$3,0),FALSE)</f>
        <v>0</v>
      </c>
      <c r="AL236" s="170">
        <f t="shared" si="39"/>
        <v>0</v>
      </c>
      <c r="AM236" s="170">
        <f>VLOOKUP(A236,Apport,MATCH($AM$4,'Jan 2020 Apport'!$3:$3,0),FALSE)</f>
        <v>0</v>
      </c>
      <c r="AN236" s="170">
        <f>VLOOKUP(A236,Apport,MATCH($AN$4,'Jan 2020 Apport'!$3:$3,0),FALSE)</f>
        <v>0</v>
      </c>
      <c r="AO236" s="170">
        <v>0</v>
      </c>
      <c r="AP236" s="170">
        <v>0</v>
      </c>
      <c r="AQ236" s="170">
        <v>0</v>
      </c>
      <c r="AR236" s="170">
        <v>0</v>
      </c>
    </row>
    <row r="237" spans="1:44">
      <c r="A237" s="2" t="s">
        <v>1284</v>
      </c>
      <c r="B237" s="2" t="s">
        <v>1285</v>
      </c>
      <c r="C237" s="2" t="s">
        <v>1411</v>
      </c>
      <c r="D237" s="171">
        <f t="shared" si="40"/>
        <v>0</v>
      </c>
      <c r="E237" s="67">
        <f>VLOOKUP(A237,Apport,MATCH($E$2,'Jan 2020 Apport'!$3:$3,0),FALSE)+VLOOKUP(A237,Apport,MATCH($E$3,'Jan 2020 Apport'!$3:$3,0),FALSE)+VLOOKUP(A237,Apport,MATCH($E$4,'Jan 2020 Apport'!$3:$3,0),FALSE)</f>
        <v>0</v>
      </c>
      <c r="F237" s="171">
        <f t="shared" si="41"/>
        <v>0</v>
      </c>
      <c r="G237" s="170">
        <f>VLOOKUP(A237,Apport,MATCH($G$3,'Jan 2020 Apport'!$3:$3,0),FALSE)+VLOOKUP(A237,Apport,MATCH($G$4,'Jan 2020 Apport'!$3:$3,0),FALSE)</f>
        <v>0</v>
      </c>
      <c r="H237" s="170">
        <f>VLOOKUP(A237,Apport,MATCH($H$4,'Jan 2020 Apport'!$3:$3,0),FALSE)</f>
        <v>0</v>
      </c>
      <c r="I237" s="170">
        <f t="shared" si="42"/>
        <v>0</v>
      </c>
      <c r="J237" s="170">
        <f>VLOOKUP(A237,Apport,MATCH($J$4,'Jan 2020 Apport'!$3:$3,0),FALSE)</f>
        <v>0</v>
      </c>
      <c r="K237" s="170">
        <f>VLOOKUP(A237,Apport,MATCH($K$4,'Jan 2020 Apport'!$3:$3,0),FALSE)</f>
        <v>0</v>
      </c>
      <c r="L237" s="170">
        <f t="shared" si="43"/>
        <v>0</v>
      </c>
      <c r="M237" s="170">
        <f>VLOOKUP(A237,Apport,MATCH($M$4,'Jan 2020 Apport'!$3:$3,0),FALSE)</f>
        <v>0</v>
      </c>
      <c r="N237" s="170">
        <f>VLOOKUP(A237,Apport,MATCH($N$4,'Jan 2020 Apport'!$3:$3,0),FALSE)</f>
        <v>0</v>
      </c>
      <c r="O237" s="170">
        <f>VLOOKUP(A237,Apport,MATCH($O$4,'Jan 2020 Apport'!$3:$3,0),FALSE)</f>
        <v>0</v>
      </c>
      <c r="P237" s="174">
        <f>VLOOKUP(A237,Apport,MATCH($P$4,'Jan 2020 Apport'!$3:$3,0),FALSE)</f>
        <v>0</v>
      </c>
      <c r="Q237" s="174">
        <f>VLOOKUP(A237,Apport,MATCH($Q$4,'Jan 2020 Apport'!$3:$3,0),FALSE)</f>
        <v>0</v>
      </c>
      <c r="R237">
        <f>VLOOKUP(A237,Apport,MATCH($R$4,'Jan 2020 Apport'!$3:$3,0),FALSE)</f>
        <v>0</v>
      </c>
      <c r="S237">
        <f>VLOOKUP(A237,Apport,MATCH($S$4,'Jan 2020 Apport'!$3:$3,0),FALSE)</f>
        <v>0</v>
      </c>
      <c r="T237">
        <f>VLOOKUP(A237,Apport,MATCH($T$4,'Jan 2020 Apport'!$3:$3,0),FALSE)</f>
        <v>0</v>
      </c>
      <c r="U237" s="185">
        <f>IFERROR(VLOOKUP(A237,Apport,MATCH($U$4,'Jan 2020 Apport'!$3:$3,0),FALSE)/R237,0)</f>
        <v>0</v>
      </c>
      <c r="V237" s="67">
        <f>IFERROR(((VLOOKUP(A237,Apport,MATCH($V$4,'Jan 2020 Apport'!$3:$3,0),FALSE)+VLOOKUP(A237,Apport,MATCH($V$3,'Jan 2020 Apport'!$3:$3,0),FALSE))/(S237+T237)),0)</f>
        <v>0</v>
      </c>
      <c r="W237" s="67">
        <f t="shared" si="35"/>
        <v>0</v>
      </c>
      <c r="X237">
        <f>IF(D237=0,0,VLOOKUP(A237,Apport,MATCH($X$4,'Jan 2020 Apport'!$3:$3,0),FALSE))</f>
        <v>0</v>
      </c>
      <c r="Y237">
        <f>IF(D237=0,0,VLOOKUP(A237,Apport,MATCH($Y$4,'Jan 2020 Apport'!$3:$3,0),FALSE))</f>
        <v>0</v>
      </c>
      <c r="Z237">
        <f>IF(D237=0,0,VLOOKUP(A237,Apport,MATCH($Z$4,'Jan 2020 Apport'!$3:$3,0),FALSE))</f>
        <v>0</v>
      </c>
      <c r="AA237" s="114">
        <f>(VLOOKUP(A237,Apport,MATCH($AA$4,'Jan 2020 Apport'!$3:$3,0),FALSE)+VLOOKUP(A237,Apport,MATCH($AA$3,'Jan 2020 Apport'!$3:$3,0),FALSE))*VLOOKUP(A237,Apport,MATCH($AA$2,'Jan 2020 Apport'!$3:$3,0),FALSE)</f>
        <v>0</v>
      </c>
      <c r="AB237" s="114">
        <f>VLOOKUP(A237,Apport,MATCH($AB$4,'Jan 2020 Apport'!$3:$3,0),FALSE)*VLOOKUP(A237,Apport,MATCH($AB$3,'Jan 2020 Apport'!$3:$3,0),FALSE)</f>
        <v>0</v>
      </c>
      <c r="AC237" s="114">
        <f>VLOOKUP(A237,Apport,MATCH($AC$4,'Jan 2020 Apport'!$3:$3,0),FALSE)</f>
        <v>0</v>
      </c>
      <c r="AD237" s="114">
        <f>VLOOKUP(A237,Apport,MATCH($AD$4,'Jan 2020 Apport'!$3:$3,0),FALSE)*VLOOKUP(A237,Apport,MATCH($AD$3,'Jan 2020 Apport'!$3:$3,0),FALSE)</f>
        <v>0</v>
      </c>
      <c r="AE237" s="114">
        <f>VLOOKUP(A237,Apport,MATCH($AE$4,'Jan 2020 Apport'!$3:$3,0),FALSE)</f>
        <v>0</v>
      </c>
      <c r="AF237" s="114">
        <f>VLOOKUP(A237,Apport,MATCH($AF$4,'Jan 2020 Apport'!$3:$3,0),FALSE)*VLOOKUP(A237,Apport,MATCH($AF$3,'Jan 2020 Apport'!$3:$3,0),FALSE)</f>
        <v>0</v>
      </c>
      <c r="AG237" s="114">
        <f t="shared" si="36"/>
        <v>0</v>
      </c>
      <c r="AH237" s="114">
        <f t="shared" si="37"/>
        <v>0</v>
      </c>
      <c r="AI237" s="114">
        <f t="shared" si="38"/>
        <v>0</v>
      </c>
      <c r="AJ237" s="3">
        <f>VLOOKUP(A237,Apport,MATCH($AJ$4,'Jan 2020 Apport'!$3:$3,0),FALSE)</f>
        <v>0</v>
      </c>
      <c r="AK237" s="3">
        <f>VLOOKUP(A237,Apport,MATCH($AK$4,'Jan 2020 Apport'!$3:$3,0),FALSE)</f>
        <v>0</v>
      </c>
      <c r="AL237" s="170">
        <f t="shared" si="39"/>
        <v>0</v>
      </c>
      <c r="AM237" s="170">
        <f>VLOOKUP(A237,Apport,MATCH($AM$4,'Jan 2020 Apport'!$3:$3,0),FALSE)</f>
        <v>0</v>
      </c>
      <c r="AN237" s="170">
        <f>VLOOKUP(A237,Apport,MATCH($AN$4,'Jan 2020 Apport'!$3:$3,0),FALSE)</f>
        <v>0</v>
      </c>
      <c r="AO237" s="170">
        <v>0</v>
      </c>
      <c r="AP237" s="170">
        <v>0</v>
      </c>
      <c r="AQ237" s="170">
        <v>0</v>
      </c>
      <c r="AR237" s="170">
        <v>0</v>
      </c>
    </row>
    <row r="238" spans="1:44">
      <c r="A238" s="2" t="s">
        <v>1286</v>
      </c>
      <c r="B238" s="2" t="s">
        <v>1287</v>
      </c>
      <c r="C238" s="2" t="s">
        <v>1411</v>
      </c>
      <c r="D238" s="171">
        <f t="shared" si="40"/>
        <v>0</v>
      </c>
      <c r="E238" s="67">
        <f>VLOOKUP(A238,Apport,MATCH($E$2,'Jan 2020 Apport'!$3:$3,0),FALSE)+VLOOKUP(A238,Apport,MATCH($E$3,'Jan 2020 Apport'!$3:$3,0),FALSE)+VLOOKUP(A238,Apport,MATCH($E$4,'Jan 2020 Apport'!$3:$3,0),FALSE)</f>
        <v>0</v>
      </c>
      <c r="F238" s="171">
        <f t="shared" si="41"/>
        <v>0</v>
      </c>
      <c r="G238" s="170">
        <f>VLOOKUP(A238,Apport,MATCH($G$3,'Jan 2020 Apport'!$3:$3,0),FALSE)+VLOOKUP(A238,Apport,MATCH($G$4,'Jan 2020 Apport'!$3:$3,0),FALSE)</f>
        <v>0</v>
      </c>
      <c r="H238" s="170">
        <f>VLOOKUP(A238,Apport,MATCH($H$4,'Jan 2020 Apport'!$3:$3,0),FALSE)</f>
        <v>0</v>
      </c>
      <c r="I238" s="170">
        <f t="shared" si="42"/>
        <v>0</v>
      </c>
      <c r="J238" s="170">
        <f>VLOOKUP(A238,Apport,MATCH($J$4,'Jan 2020 Apport'!$3:$3,0),FALSE)</f>
        <v>0</v>
      </c>
      <c r="K238" s="170">
        <f>VLOOKUP(A238,Apport,MATCH($K$4,'Jan 2020 Apport'!$3:$3,0),FALSE)</f>
        <v>0</v>
      </c>
      <c r="L238" s="170">
        <f t="shared" si="43"/>
        <v>0</v>
      </c>
      <c r="M238" s="170">
        <f>VLOOKUP(A238,Apport,MATCH($M$4,'Jan 2020 Apport'!$3:$3,0),FALSE)</f>
        <v>0</v>
      </c>
      <c r="N238" s="170">
        <f>VLOOKUP(A238,Apport,MATCH($N$4,'Jan 2020 Apport'!$3:$3,0),FALSE)</f>
        <v>0</v>
      </c>
      <c r="O238" s="170">
        <f>VLOOKUP(A238,Apport,MATCH($O$4,'Jan 2020 Apport'!$3:$3,0),FALSE)</f>
        <v>0</v>
      </c>
      <c r="P238" s="174">
        <f>VLOOKUP(A238,Apport,MATCH($P$4,'Jan 2020 Apport'!$3:$3,0),FALSE)</f>
        <v>0</v>
      </c>
      <c r="Q238" s="174">
        <f>VLOOKUP(A238,Apport,MATCH($Q$4,'Jan 2020 Apport'!$3:$3,0),FALSE)</f>
        <v>0</v>
      </c>
      <c r="R238">
        <f>VLOOKUP(A238,Apport,MATCH($R$4,'Jan 2020 Apport'!$3:$3,0),FALSE)</f>
        <v>0</v>
      </c>
      <c r="S238">
        <f>VLOOKUP(A238,Apport,MATCH($S$4,'Jan 2020 Apport'!$3:$3,0),FALSE)</f>
        <v>0</v>
      </c>
      <c r="T238">
        <f>VLOOKUP(A238,Apport,MATCH($T$4,'Jan 2020 Apport'!$3:$3,0),FALSE)</f>
        <v>0</v>
      </c>
      <c r="U238" s="185">
        <f>IFERROR(VLOOKUP(A238,Apport,MATCH($U$4,'Jan 2020 Apport'!$3:$3,0),FALSE)/R238,0)</f>
        <v>0</v>
      </c>
      <c r="V238" s="67">
        <f>IFERROR(((VLOOKUP(A238,Apport,MATCH($V$4,'Jan 2020 Apport'!$3:$3,0),FALSE)+VLOOKUP(A238,Apport,MATCH($V$3,'Jan 2020 Apport'!$3:$3,0),FALSE))/(S238+T238)),0)</f>
        <v>0</v>
      </c>
      <c r="W238" s="67">
        <f t="shared" si="35"/>
        <v>0</v>
      </c>
      <c r="X238">
        <f>IF(D238=0,0,VLOOKUP(A238,Apport,MATCH($X$4,'Jan 2020 Apport'!$3:$3,0),FALSE))</f>
        <v>0</v>
      </c>
      <c r="Y238">
        <f>IF(D238=0,0,VLOOKUP(A238,Apport,MATCH($Y$4,'Jan 2020 Apport'!$3:$3,0),FALSE))</f>
        <v>0</v>
      </c>
      <c r="Z238">
        <f>IF(D238=0,0,VLOOKUP(A238,Apport,MATCH($Z$4,'Jan 2020 Apport'!$3:$3,0),FALSE))</f>
        <v>0</v>
      </c>
      <c r="AA238" s="114">
        <f>(VLOOKUP(A238,Apport,MATCH($AA$4,'Jan 2020 Apport'!$3:$3,0),FALSE)+VLOOKUP(A238,Apport,MATCH($AA$3,'Jan 2020 Apport'!$3:$3,0),FALSE))*VLOOKUP(A238,Apport,MATCH($AA$2,'Jan 2020 Apport'!$3:$3,0),FALSE)</f>
        <v>0</v>
      </c>
      <c r="AB238" s="114">
        <f>VLOOKUP(A238,Apport,MATCH($AB$4,'Jan 2020 Apport'!$3:$3,0),FALSE)*VLOOKUP(A238,Apport,MATCH($AB$3,'Jan 2020 Apport'!$3:$3,0),FALSE)</f>
        <v>0</v>
      </c>
      <c r="AC238" s="114">
        <f>VLOOKUP(A238,Apport,MATCH($AC$4,'Jan 2020 Apport'!$3:$3,0),FALSE)</f>
        <v>0</v>
      </c>
      <c r="AD238" s="114">
        <f>VLOOKUP(A238,Apport,MATCH($AD$4,'Jan 2020 Apport'!$3:$3,0),FALSE)*VLOOKUP(A238,Apport,MATCH($AD$3,'Jan 2020 Apport'!$3:$3,0),FALSE)</f>
        <v>0</v>
      </c>
      <c r="AE238" s="114">
        <f>VLOOKUP(A238,Apport,MATCH($AE$4,'Jan 2020 Apport'!$3:$3,0),FALSE)</f>
        <v>0</v>
      </c>
      <c r="AF238" s="114">
        <f>VLOOKUP(A238,Apport,MATCH($AF$4,'Jan 2020 Apport'!$3:$3,0),FALSE)*VLOOKUP(A238,Apport,MATCH($AF$3,'Jan 2020 Apport'!$3:$3,0),FALSE)</f>
        <v>0</v>
      </c>
      <c r="AG238" s="114">
        <f t="shared" si="36"/>
        <v>0</v>
      </c>
      <c r="AH238" s="114">
        <f t="shared" si="37"/>
        <v>0</v>
      </c>
      <c r="AI238" s="114">
        <f t="shared" si="38"/>
        <v>0</v>
      </c>
      <c r="AJ238" s="3">
        <f>VLOOKUP(A238,Apport,MATCH($AJ$4,'Jan 2020 Apport'!$3:$3,0),FALSE)</f>
        <v>0</v>
      </c>
      <c r="AK238" s="3">
        <f>VLOOKUP(A238,Apport,MATCH($AK$4,'Jan 2020 Apport'!$3:$3,0),FALSE)</f>
        <v>0</v>
      </c>
      <c r="AL238" s="170">
        <f t="shared" si="39"/>
        <v>0</v>
      </c>
      <c r="AM238" s="170">
        <f>VLOOKUP(A238,Apport,MATCH($AM$4,'Jan 2020 Apport'!$3:$3,0),FALSE)</f>
        <v>0</v>
      </c>
      <c r="AN238" s="170">
        <f>VLOOKUP(A238,Apport,MATCH($AN$4,'Jan 2020 Apport'!$3:$3,0),FALSE)</f>
        <v>0</v>
      </c>
      <c r="AO238" s="170">
        <v>0</v>
      </c>
      <c r="AP238" s="170">
        <v>0</v>
      </c>
      <c r="AQ238" s="170">
        <v>0</v>
      </c>
      <c r="AR238" s="170">
        <v>0</v>
      </c>
    </row>
    <row r="239" spans="1:44">
      <c r="A239" s="2" t="s">
        <v>399</v>
      </c>
      <c r="B239" s="2" t="s">
        <v>400</v>
      </c>
      <c r="C239" s="2" t="s">
        <v>1411</v>
      </c>
      <c r="D239" s="171">
        <f t="shared" si="40"/>
        <v>302614.36</v>
      </c>
      <c r="E239" s="67">
        <f>VLOOKUP(A239,Apport,MATCH($E$2,'Jan 2020 Apport'!$3:$3,0),FALSE)+VLOOKUP(A239,Apport,MATCH($E$3,'Jan 2020 Apport'!$3:$3,0),FALSE)+VLOOKUP(A239,Apport,MATCH($E$4,'Jan 2020 Apport'!$3:$3,0),FALSE)</f>
        <v>0</v>
      </c>
      <c r="F239" s="171">
        <f t="shared" si="41"/>
        <v>302614.36</v>
      </c>
      <c r="G239" s="170">
        <f>VLOOKUP(A239,Apport,MATCH($G$3,'Jan 2020 Apport'!$3:$3,0),FALSE)+VLOOKUP(A239,Apport,MATCH($G$4,'Jan 2020 Apport'!$3:$3,0),FALSE)</f>
        <v>0</v>
      </c>
      <c r="H239" s="170">
        <f>VLOOKUP(A239,Apport,MATCH($H$4,'Jan 2020 Apport'!$3:$3,0),FALSE)</f>
        <v>0</v>
      </c>
      <c r="I239" s="170">
        <f t="shared" si="42"/>
        <v>0</v>
      </c>
      <c r="J239" s="170">
        <f>VLOOKUP(A239,Apport,MATCH($J$4,'Jan 2020 Apport'!$3:$3,0),FALSE)</f>
        <v>0</v>
      </c>
      <c r="K239" s="170">
        <f>VLOOKUP(A239,Apport,MATCH($K$4,'Jan 2020 Apport'!$3:$3,0),FALSE)</f>
        <v>0</v>
      </c>
      <c r="L239" s="170">
        <f t="shared" si="43"/>
        <v>0</v>
      </c>
      <c r="M239" s="170">
        <f>VLOOKUP(A239,Apport,MATCH($M$4,'Jan 2020 Apport'!$3:$3,0),FALSE)</f>
        <v>0</v>
      </c>
      <c r="N239" s="170">
        <f>VLOOKUP(A239,Apport,MATCH($N$4,'Jan 2020 Apport'!$3:$3,0),FALSE)</f>
        <v>0</v>
      </c>
      <c r="O239" s="170">
        <f>VLOOKUP(A239,Apport,MATCH($O$4,'Jan 2020 Apport'!$3:$3,0),FALSE)</f>
        <v>105.37</v>
      </c>
      <c r="P239" s="174">
        <f>VLOOKUP(A239,Apport,MATCH($P$4,'Jan 2020 Apport'!$3:$3,0),FALSE)</f>
        <v>0</v>
      </c>
      <c r="Q239" s="174">
        <f>VLOOKUP(A239,Apport,MATCH($Q$4,'Jan 2020 Apport'!$3:$3,0),FALSE)</f>
        <v>0</v>
      </c>
      <c r="R239">
        <f>VLOOKUP(A239,Apport,MATCH($R$4,'Jan 2020 Apport'!$3:$3,0),FALSE)</f>
        <v>0</v>
      </c>
      <c r="S239">
        <f>VLOOKUP(A239,Apport,MATCH($S$4,'Jan 2020 Apport'!$3:$3,0),FALSE)</f>
        <v>0</v>
      </c>
      <c r="T239">
        <f>VLOOKUP(A239,Apport,MATCH($T$4,'Jan 2020 Apport'!$3:$3,0),FALSE)</f>
        <v>0</v>
      </c>
      <c r="U239" s="185">
        <f>IFERROR(VLOOKUP(A239,Apport,MATCH($U$4,'Jan 2020 Apport'!$3:$3,0),FALSE)/R239,0)</f>
        <v>0</v>
      </c>
      <c r="V239" s="67">
        <f>IFERROR(((VLOOKUP(A239,Apport,MATCH($V$4,'Jan 2020 Apport'!$3:$3,0),FALSE)+VLOOKUP(A239,Apport,MATCH($V$3,'Jan 2020 Apport'!$3:$3,0),FALSE))/(S239+T239)),0)</f>
        <v>0</v>
      </c>
      <c r="W239" s="67">
        <f t="shared" si="35"/>
        <v>8754.3822773015709</v>
      </c>
      <c r="X239">
        <f>IF(D239=0,0,VLOOKUP(A239,Apport,MATCH($X$4,'Jan 2020 Apport'!$3:$3,0),FALSE))</f>
        <v>4.8578999999999997E-2</v>
      </c>
      <c r="Y239">
        <f>IF(D239=0,0,VLOOKUP(A239,Apport,MATCH($Y$4,'Jan 2020 Apport'!$3:$3,0),FALSE))</f>
        <v>4.0270000000000002E-3</v>
      </c>
      <c r="Z239">
        <f>IF(D239=0,0,VLOOKUP(A239,Apport,MATCH($Z$4,'Jan 2020 Apport'!$3:$3,0),FALSE))</f>
        <v>1.7100000000000001E-2</v>
      </c>
      <c r="AA239" s="114">
        <f>(VLOOKUP(A239,Apport,MATCH($AA$4,'Jan 2020 Apport'!$3:$3,0),FALSE)+VLOOKUP(A239,Apport,MATCH($AA$3,'Jan 2020 Apport'!$3:$3,0),FALSE))*VLOOKUP(A239,Apport,MATCH($AA$2,'Jan 2020 Apport'!$3:$3,0),FALSE)</f>
        <v>73041.97600000001</v>
      </c>
      <c r="AB239" s="114">
        <f>VLOOKUP(A239,Apport,MATCH($AB$4,'Jan 2020 Apport'!$3:$3,0),FALSE)*VLOOKUP(A239,Apport,MATCH($AB$3,'Jan 2020 Apport'!$3:$3,0),FALSE)</f>
        <v>74502.400000000009</v>
      </c>
      <c r="AC239" s="114">
        <f>VLOOKUP(A239,Apport,MATCH($AC$4,'Jan 2020 Apport'!$3:$3,0),FALSE)</f>
        <v>96805</v>
      </c>
      <c r="AD239" s="114">
        <f>VLOOKUP(A239,Apport,MATCH($AD$4,'Jan 2020 Apport'!$3:$3,0),FALSE)*VLOOKUP(A239,Apport,MATCH($AD$3,'Jan 2020 Apport'!$3:$3,0),FALSE)</f>
        <v>110589.92000000001</v>
      </c>
      <c r="AE239" s="114">
        <f>VLOOKUP(A239,Apport,MATCH($AE$4,'Jan 2020 Apport'!$3:$3,0),FALSE)</f>
        <v>46784.33</v>
      </c>
      <c r="AF239" s="114">
        <f>VLOOKUP(A239,Apport,MATCH($AF$4,'Jan 2020 Apport'!$3:$3,0),FALSE)*VLOOKUP(A239,Apport,MATCH($AF$3,'Jan 2020 Apport'!$3:$3,0),FALSE)</f>
        <v>53446.400000000001</v>
      </c>
      <c r="AG239" s="114">
        <f t="shared" si="36"/>
        <v>106851.42448640001</v>
      </c>
      <c r="AH239" s="114">
        <f t="shared" si="37"/>
        <v>151448.89747200001</v>
      </c>
      <c r="AI239" s="114">
        <f t="shared" si="38"/>
        <v>86722.93667000001</v>
      </c>
      <c r="AJ239" s="3">
        <f>VLOOKUP(A239,Apport,MATCH($AJ$4,'Jan 2020 Apport'!$3:$3,0),FALSE)</f>
        <v>26462.67</v>
      </c>
      <c r="AK239" s="3">
        <f>VLOOKUP(A239,Apport,MATCH($AK$4,'Jan 2020 Apport'!$3:$3,0),FALSE)</f>
        <v>0.20399999999999999</v>
      </c>
      <c r="AL239" s="170">
        <f t="shared" si="39"/>
        <v>302719.73</v>
      </c>
      <c r="AM239" s="170">
        <f>VLOOKUP(A239,Apport,MATCH($AM$4,'Jan 2020 Apport'!$3:$3,0),FALSE)</f>
        <v>0</v>
      </c>
      <c r="AN239" s="170">
        <f>VLOOKUP(A239,Apport,MATCH($AN$4,'Jan 2020 Apport'!$3:$3,0),FALSE)</f>
        <v>1794.37</v>
      </c>
      <c r="AO239" s="170">
        <v>0</v>
      </c>
      <c r="AP239" s="170">
        <v>0</v>
      </c>
      <c r="AQ239" s="170">
        <v>1.02</v>
      </c>
      <c r="AR239" s="170">
        <v>0</v>
      </c>
    </row>
    <row r="240" spans="1:44">
      <c r="A240" s="2" t="s">
        <v>401</v>
      </c>
      <c r="B240" s="2" t="s">
        <v>402</v>
      </c>
      <c r="C240" s="2" t="s">
        <v>1411</v>
      </c>
      <c r="D240" s="171">
        <f t="shared" si="40"/>
        <v>7437875.0300000003</v>
      </c>
      <c r="E240" s="67">
        <f>VLOOKUP(A240,Apport,MATCH($E$2,'Jan 2020 Apport'!$3:$3,0),FALSE)+VLOOKUP(A240,Apport,MATCH($E$3,'Jan 2020 Apport'!$3:$3,0),FALSE)+VLOOKUP(A240,Apport,MATCH($E$4,'Jan 2020 Apport'!$3:$3,0),FALSE)</f>
        <v>112983.14</v>
      </c>
      <c r="F240" s="171">
        <f t="shared" si="41"/>
        <v>7324891.8900000006</v>
      </c>
      <c r="G240" s="170">
        <f>VLOOKUP(A240,Apport,MATCH($G$3,'Jan 2020 Apport'!$3:$3,0),FALSE)+VLOOKUP(A240,Apport,MATCH($G$4,'Jan 2020 Apport'!$3:$3,0),FALSE)</f>
        <v>822472.09</v>
      </c>
      <c r="H240" s="170">
        <f>VLOOKUP(A240,Apport,MATCH($H$4,'Jan 2020 Apport'!$3:$3,0),FALSE)</f>
        <v>61094.53</v>
      </c>
      <c r="I240" s="170">
        <f t="shared" si="42"/>
        <v>883566.62</v>
      </c>
      <c r="J240" s="170">
        <f>VLOOKUP(A240,Apport,MATCH($J$4,'Jan 2020 Apport'!$3:$3,0),FALSE)</f>
        <v>202307.01014471636</v>
      </c>
      <c r="K240" s="170">
        <f>VLOOKUP(A240,Apport,MATCH($K$4,'Jan 2020 Apport'!$3:$3,0),FALSE)</f>
        <v>35427.32</v>
      </c>
      <c r="L240" s="170">
        <f t="shared" si="43"/>
        <v>237734.33014471637</v>
      </c>
      <c r="M240" s="170">
        <f>VLOOKUP(A240,Apport,MATCH($M$4,'Jan 2020 Apport'!$3:$3,0),FALSE)</f>
        <v>163118.45000000001</v>
      </c>
      <c r="N240" s="170">
        <f>VLOOKUP(A240,Apport,MATCH($N$4,'Jan 2020 Apport'!$3:$3,0),FALSE)</f>
        <v>72813.210000000006</v>
      </c>
      <c r="O240" s="170">
        <f>VLOOKUP(A240,Apport,MATCH($O$4,'Jan 2020 Apport'!$3:$3,0),FALSE)</f>
        <v>23814.44</v>
      </c>
      <c r="P240" s="174">
        <f>VLOOKUP(A240,Apport,MATCH($P$4,'Jan 2020 Apport'!$3:$3,0),FALSE)</f>
        <v>0</v>
      </c>
      <c r="Q240" s="174">
        <f>VLOOKUP(A240,Apport,MATCH($Q$4,'Jan 2020 Apport'!$3:$3,0),FALSE)</f>
        <v>1989736.472334</v>
      </c>
      <c r="R240">
        <f>VLOOKUP(A240,Apport,MATCH($R$4,'Jan 2020 Apport'!$3:$3,0),FALSE)</f>
        <v>0</v>
      </c>
      <c r="S240">
        <f>VLOOKUP(A240,Apport,MATCH($S$4,'Jan 2020 Apport'!$3:$3,0),FALSE)</f>
        <v>0</v>
      </c>
      <c r="T240">
        <f>VLOOKUP(A240,Apport,MATCH($T$4,'Jan 2020 Apport'!$3:$3,0),FALSE)</f>
        <v>12</v>
      </c>
      <c r="U240" s="185">
        <f>IFERROR(VLOOKUP(A240,Apport,MATCH($U$4,'Jan 2020 Apport'!$3:$3,0),FALSE)/R240,0)</f>
        <v>0</v>
      </c>
      <c r="V240" s="67">
        <f>IFERROR(((VLOOKUP(A240,Apport,MATCH($V$4,'Jan 2020 Apport'!$3:$3,0),FALSE)+VLOOKUP(A240,Apport,MATCH($V$3,'Jan 2020 Apport'!$3:$3,0),FALSE))/(S240+T240)),0)</f>
        <v>9415.2616666666672</v>
      </c>
      <c r="W240" s="67">
        <f t="shared" si="35"/>
        <v>8754.3822773015709</v>
      </c>
      <c r="X240">
        <f>IF(D240=0,0,VLOOKUP(A240,Apport,MATCH($X$4,'Jan 2020 Apport'!$3:$3,0),FALSE))</f>
        <v>4.8578999999999997E-2</v>
      </c>
      <c r="Y240">
        <f>IF(D240=0,0,VLOOKUP(A240,Apport,MATCH($Y$4,'Jan 2020 Apport'!$3:$3,0),FALSE))</f>
        <v>4.0270000000000002E-3</v>
      </c>
      <c r="Z240">
        <f>IF(D240=0,0,VLOOKUP(A240,Apport,MATCH($Z$4,'Jan 2020 Apport'!$3:$3,0),FALSE))</f>
        <v>1.7100000000000001E-2</v>
      </c>
      <c r="AA240" s="114">
        <f>(VLOOKUP(A240,Apport,MATCH($AA$4,'Jan 2020 Apport'!$3:$3,0),FALSE)+VLOOKUP(A240,Apport,MATCH($AA$3,'Jan 2020 Apport'!$3:$3,0),FALSE))*VLOOKUP(A240,Apport,MATCH($AA$2,'Jan 2020 Apport'!$3:$3,0),FALSE)</f>
        <v>73041.97600000001</v>
      </c>
      <c r="AB240" s="114">
        <f>VLOOKUP(A240,Apport,MATCH($AB$4,'Jan 2020 Apport'!$3:$3,0),FALSE)*VLOOKUP(A240,Apport,MATCH($AB$3,'Jan 2020 Apport'!$3:$3,0),FALSE)</f>
        <v>74502.400000000009</v>
      </c>
      <c r="AC240" s="114">
        <f>VLOOKUP(A240,Apport,MATCH($AC$4,'Jan 2020 Apport'!$3:$3,0),FALSE)</f>
        <v>96805</v>
      </c>
      <c r="AD240" s="114">
        <f>VLOOKUP(A240,Apport,MATCH($AD$4,'Jan 2020 Apport'!$3:$3,0),FALSE)*VLOOKUP(A240,Apport,MATCH($AD$3,'Jan 2020 Apport'!$3:$3,0),FALSE)</f>
        <v>110589.92000000001</v>
      </c>
      <c r="AE240" s="114">
        <f>VLOOKUP(A240,Apport,MATCH($AE$4,'Jan 2020 Apport'!$3:$3,0),FALSE)</f>
        <v>46784.33</v>
      </c>
      <c r="AF240" s="114">
        <f>VLOOKUP(A240,Apport,MATCH($AF$4,'Jan 2020 Apport'!$3:$3,0),FALSE)*VLOOKUP(A240,Apport,MATCH($AF$3,'Jan 2020 Apport'!$3:$3,0),FALSE)</f>
        <v>53446.400000000001</v>
      </c>
      <c r="AG240" s="114">
        <f t="shared" si="36"/>
        <v>106851.42448640001</v>
      </c>
      <c r="AH240" s="114">
        <f t="shared" si="37"/>
        <v>151448.89747200001</v>
      </c>
      <c r="AI240" s="114">
        <f t="shared" si="38"/>
        <v>86722.93667000001</v>
      </c>
      <c r="AJ240" s="3">
        <f>VLOOKUP(A240,Apport,MATCH($AJ$4,'Jan 2020 Apport'!$3:$3,0),FALSE)</f>
        <v>591269.41</v>
      </c>
      <c r="AK240" s="3">
        <f>VLOOKUP(A240,Apport,MATCH($AK$4,'Jan 2020 Apport'!$3:$3,0),FALSE)</f>
        <v>7.7450000000000001</v>
      </c>
      <c r="AL240" s="170">
        <f t="shared" si="39"/>
        <v>8783494.7601447161</v>
      </c>
      <c r="AM240" s="170">
        <f>VLOOKUP(A240,Apport,MATCH($AM$4,'Jan 2020 Apport'!$3:$3,0),FALSE)</f>
        <v>0</v>
      </c>
      <c r="AN240" s="170">
        <f>VLOOKUP(A240,Apport,MATCH($AN$4,'Jan 2020 Apport'!$3:$3,0),FALSE)</f>
        <v>25532.95</v>
      </c>
      <c r="AO240" s="170">
        <v>1578.22</v>
      </c>
      <c r="AP240" s="170">
        <v>663.71</v>
      </c>
      <c r="AQ240" s="170">
        <v>232.45</v>
      </c>
      <c r="AR240" s="170">
        <v>5503.6</v>
      </c>
    </row>
    <row r="241" spans="1:44">
      <c r="A241" s="2" t="s">
        <v>403</v>
      </c>
      <c r="B241" s="2" t="s">
        <v>404</v>
      </c>
      <c r="C241" s="2" t="s">
        <v>1411</v>
      </c>
      <c r="D241" s="171">
        <f t="shared" si="40"/>
        <v>3315551.47</v>
      </c>
      <c r="E241" s="67">
        <f>VLOOKUP(A241,Apport,MATCH($E$2,'Jan 2020 Apport'!$3:$3,0),FALSE)+VLOOKUP(A241,Apport,MATCH($E$3,'Jan 2020 Apport'!$3:$3,0),FALSE)+VLOOKUP(A241,Apport,MATCH($E$4,'Jan 2020 Apport'!$3:$3,0),FALSE)</f>
        <v>21113.37</v>
      </c>
      <c r="F241" s="171">
        <f t="shared" si="41"/>
        <v>3294438.1</v>
      </c>
      <c r="G241" s="170">
        <f>VLOOKUP(A241,Apport,MATCH($G$3,'Jan 2020 Apport'!$3:$3,0),FALSE)+VLOOKUP(A241,Apport,MATCH($G$4,'Jan 2020 Apport'!$3:$3,0),FALSE)</f>
        <v>327807.33999999997</v>
      </c>
      <c r="H241" s="170">
        <f>VLOOKUP(A241,Apport,MATCH($H$4,'Jan 2020 Apport'!$3:$3,0),FALSE)</f>
        <v>10419.75</v>
      </c>
      <c r="I241" s="170">
        <f t="shared" si="42"/>
        <v>338227.08999999997</v>
      </c>
      <c r="J241" s="170">
        <f>VLOOKUP(A241,Apport,MATCH($J$4,'Jan 2020 Apport'!$3:$3,0),FALSE)</f>
        <v>166732.90471439846</v>
      </c>
      <c r="K241" s="170">
        <f>VLOOKUP(A241,Apport,MATCH($K$4,'Jan 2020 Apport'!$3:$3,0),FALSE)</f>
        <v>26820.94</v>
      </c>
      <c r="L241" s="170">
        <f t="shared" si="43"/>
        <v>193553.84471439847</v>
      </c>
      <c r="M241" s="170">
        <f>VLOOKUP(A241,Apport,MATCH($M$4,'Jan 2020 Apport'!$3:$3,0),FALSE)</f>
        <v>62381.21</v>
      </c>
      <c r="N241" s="170">
        <f>VLOOKUP(A241,Apport,MATCH($N$4,'Jan 2020 Apport'!$3:$3,0),FALSE)</f>
        <v>0</v>
      </c>
      <c r="O241" s="170">
        <f>VLOOKUP(A241,Apport,MATCH($O$4,'Jan 2020 Apport'!$3:$3,0),FALSE)</f>
        <v>6849.3</v>
      </c>
      <c r="P241" s="174">
        <f>VLOOKUP(A241,Apport,MATCH($P$4,'Jan 2020 Apport'!$3:$3,0),FALSE)</f>
        <v>0</v>
      </c>
      <c r="Q241" s="174">
        <f>VLOOKUP(A241,Apport,MATCH($Q$4,'Jan 2020 Apport'!$3:$3,0),FALSE)</f>
        <v>596027.13511199993</v>
      </c>
      <c r="R241">
        <f>VLOOKUP(A241,Apport,MATCH($R$4,'Jan 2020 Apport'!$3:$3,0),FALSE)</f>
        <v>0</v>
      </c>
      <c r="S241">
        <f>VLOOKUP(A241,Apport,MATCH($S$4,'Jan 2020 Apport'!$3:$3,0),FALSE)</f>
        <v>0.25</v>
      </c>
      <c r="T241">
        <f>VLOOKUP(A241,Apport,MATCH($T$4,'Jan 2020 Apport'!$3:$3,0),FALSE)</f>
        <v>2</v>
      </c>
      <c r="U241" s="185">
        <f>IFERROR(VLOOKUP(A241,Apport,MATCH($U$4,'Jan 2020 Apport'!$3:$3,0),FALSE)/R241,0)</f>
        <v>0</v>
      </c>
      <c r="V241" s="67">
        <f>IFERROR(((VLOOKUP(A241,Apport,MATCH($V$4,'Jan 2020 Apport'!$3:$3,0),FALSE)+VLOOKUP(A241,Apport,MATCH($V$3,'Jan 2020 Apport'!$3:$3,0),FALSE))/(S241+T241)),0)</f>
        <v>9383.7199999999993</v>
      </c>
      <c r="W241" s="67">
        <f t="shared" si="35"/>
        <v>8754.3822773015709</v>
      </c>
      <c r="X241">
        <f>IF(D241=0,0,VLOOKUP(A241,Apport,MATCH($X$4,'Jan 2020 Apport'!$3:$3,0),FALSE))</f>
        <v>4.8578999999999997E-2</v>
      </c>
      <c r="Y241">
        <f>IF(D241=0,0,VLOOKUP(A241,Apport,MATCH($Y$4,'Jan 2020 Apport'!$3:$3,0),FALSE))</f>
        <v>4.0270000000000002E-3</v>
      </c>
      <c r="Z241">
        <f>IF(D241=0,0,VLOOKUP(A241,Apport,MATCH($Z$4,'Jan 2020 Apport'!$3:$3,0),FALSE))</f>
        <v>1.7100000000000001E-2</v>
      </c>
      <c r="AA241" s="114">
        <f>(VLOOKUP(A241,Apport,MATCH($AA$4,'Jan 2020 Apport'!$3:$3,0),FALSE)+VLOOKUP(A241,Apport,MATCH($AA$3,'Jan 2020 Apport'!$3:$3,0),FALSE))*VLOOKUP(A241,Apport,MATCH($AA$2,'Jan 2020 Apport'!$3:$3,0),FALSE)</f>
        <v>73041.97600000001</v>
      </c>
      <c r="AB241" s="114">
        <f>VLOOKUP(A241,Apport,MATCH($AB$4,'Jan 2020 Apport'!$3:$3,0),FALSE)*VLOOKUP(A241,Apport,MATCH($AB$3,'Jan 2020 Apport'!$3:$3,0),FALSE)</f>
        <v>74502.400000000009</v>
      </c>
      <c r="AC241" s="114">
        <f>VLOOKUP(A241,Apport,MATCH($AC$4,'Jan 2020 Apport'!$3:$3,0),FALSE)</f>
        <v>96805</v>
      </c>
      <c r="AD241" s="114">
        <f>VLOOKUP(A241,Apport,MATCH($AD$4,'Jan 2020 Apport'!$3:$3,0),FALSE)*VLOOKUP(A241,Apport,MATCH($AD$3,'Jan 2020 Apport'!$3:$3,0),FALSE)</f>
        <v>110589.92000000001</v>
      </c>
      <c r="AE241" s="114">
        <f>VLOOKUP(A241,Apport,MATCH($AE$4,'Jan 2020 Apport'!$3:$3,0),FALSE)</f>
        <v>46784.33</v>
      </c>
      <c r="AF241" s="114">
        <f>VLOOKUP(A241,Apport,MATCH($AF$4,'Jan 2020 Apport'!$3:$3,0),FALSE)*VLOOKUP(A241,Apport,MATCH($AF$3,'Jan 2020 Apport'!$3:$3,0),FALSE)</f>
        <v>53446.400000000001</v>
      </c>
      <c r="AG241" s="114">
        <f t="shared" si="36"/>
        <v>106851.42448640001</v>
      </c>
      <c r="AH241" s="114">
        <f t="shared" si="37"/>
        <v>151448.89747200001</v>
      </c>
      <c r="AI241" s="114">
        <f t="shared" si="38"/>
        <v>86722.93667000001</v>
      </c>
      <c r="AJ241" s="3">
        <f>VLOOKUP(A241,Apport,MATCH($AJ$4,'Jan 2020 Apport'!$3:$3,0),FALSE)</f>
        <v>381682.76</v>
      </c>
      <c r="AK241" s="3">
        <f>VLOOKUP(A241,Apport,MATCH($AK$4,'Jan 2020 Apport'!$3:$3,0),FALSE)</f>
        <v>4.1779999999999999</v>
      </c>
      <c r="AL241" s="170">
        <f t="shared" si="39"/>
        <v>3889741.9747143984</v>
      </c>
      <c r="AM241" s="170">
        <f>VLOOKUP(A241,Apport,MATCH($AM$4,'Jan 2020 Apport'!$3:$3,0),FALSE)</f>
        <v>0</v>
      </c>
      <c r="AN241" s="170">
        <f>VLOOKUP(A241,Apport,MATCH($AN$4,'Jan 2020 Apport'!$3:$3,0),FALSE)</f>
        <v>19682.93</v>
      </c>
      <c r="AO241" s="170">
        <v>603.55999999999995</v>
      </c>
      <c r="AP241" s="170">
        <v>380.28</v>
      </c>
      <c r="AQ241" s="170">
        <v>70.349999999999994</v>
      </c>
      <c r="AR241" s="170">
        <v>2076.2800000000002</v>
      </c>
    </row>
    <row r="242" spans="1:44">
      <c r="A242" s="2" t="s">
        <v>405</v>
      </c>
      <c r="B242" s="2" t="s">
        <v>406</v>
      </c>
      <c r="C242" s="2" t="s">
        <v>1411</v>
      </c>
      <c r="D242" s="171">
        <f t="shared" si="40"/>
        <v>7093567.1100000003</v>
      </c>
      <c r="E242" s="67">
        <f>VLOOKUP(A242,Apport,MATCH($E$2,'Jan 2020 Apport'!$3:$3,0),FALSE)+VLOOKUP(A242,Apport,MATCH($E$3,'Jan 2020 Apport'!$3:$3,0),FALSE)+VLOOKUP(A242,Apport,MATCH($E$4,'Jan 2020 Apport'!$3:$3,0),FALSE)</f>
        <v>282222.53000000003</v>
      </c>
      <c r="F242" s="171">
        <f t="shared" si="41"/>
        <v>6811344.5800000001</v>
      </c>
      <c r="G242" s="170">
        <f>VLOOKUP(A242,Apport,MATCH($G$3,'Jan 2020 Apport'!$3:$3,0),FALSE)+VLOOKUP(A242,Apport,MATCH($G$4,'Jan 2020 Apport'!$3:$3,0),FALSE)</f>
        <v>1060234.69</v>
      </c>
      <c r="H242" s="170">
        <f>VLOOKUP(A242,Apport,MATCH($H$4,'Jan 2020 Apport'!$3:$3,0),FALSE)</f>
        <v>72815.55</v>
      </c>
      <c r="I242" s="170">
        <f t="shared" si="42"/>
        <v>1133050.24</v>
      </c>
      <c r="J242" s="170">
        <f>VLOOKUP(A242,Apport,MATCH($J$4,'Jan 2020 Apport'!$3:$3,0),FALSE)</f>
        <v>375391.81752027059</v>
      </c>
      <c r="K242" s="170">
        <f>VLOOKUP(A242,Apport,MATCH($K$4,'Jan 2020 Apport'!$3:$3,0),FALSE)</f>
        <v>48610.52</v>
      </c>
      <c r="L242" s="170">
        <f t="shared" si="43"/>
        <v>424002.33752027061</v>
      </c>
      <c r="M242" s="170">
        <f>VLOOKUP(A242,Apport,MATCH($M$4,'Jan 2020 Apport'!$3:$3,0),FALSE)</f>
        <v>206848.51</v>
      </c>
      <c r="N242" s="170">
        <f>VLOOKUP(A242,Apport,MATCH($N$4,'Jan 2020 Apport'!$3:$3,0),FALSE)</f>
        <v>0</v>
      </c>
      <c r="O242" s="170">
        <f>VLOOKUP(A242,Apport,MATCH($O$4,'Jan 2020 Apport'!$3:$3,0),FALSE)</f>
        <v>23709.08</v>
      </c>
      <c r="P242" s="174">
        <f>VLOOKUP(A242,Apport,MATCH($P$4,'Jan 2020 Apport'!$3:$3,0),FALSE)</f>
        <v>0</v>
      </c>
      <c r="Q242" s="174">
        <f>VLOOKUP(A242,Apport,MATCH($Q$4,'Jan 2020 Apport'!$3:$3,0),FALSE)</f>
        <v>1932503.787794</v>
      </c>
      <c r="R242">
        <f>VLOOKUP(A242,Apport,MATCH($R$4,'Jan 2020 Apport'!$3:$3,0),FALSE)</f>
        <v>0</v>
      </c>
      <c r="S242">
        <f>VLOOKUP(A242,Apport,MATCH($S$4,'Jan 2020 Apport'!$3:$3,0),FALSE)</f>
        <v>0</v>
      </c>
      <c r="T242">
        <f>VLOOKUP(A242,Apport,MATCH($T$4,'Jan 2020 Apport'!$3:$3,0),FALSE)</f>
        <v>30</v>
      </c>
      <c r="U242" s="185">
        <f>IFERROR(VLOOKUP(A242,Apport,MATCH($U$4,'Jan 2020 Apport'!$3:$3,0),FALSE)/R242,0)</f>
        <v>0</v>
      </c>
      <c r="V242" s="67">
        <f>IFERROR(((VLOOKUP(A242,Apport,MATCH($V$4,'Jan 2020 Apport'!$3:$3,0),FALSE)+VLOOKUP(A242,Apport,MATCH($V$3,'Jan 2020 Apport'!$3:$3,0),FALSE))/(S242+T242)),0)</f>
        <v>9407.4176666666681</v>
      </c>
      <c r="W242" s="67">
        <f t="shared" si="35"/>
        <v>8754.3822773015709</v>
      </c>
      <c r="X242">
        <f>IF(D242=0,0,VLOOKUP(A242,Apport,MATCH($X$4,'Jan 2020 Apport'!$3:$3,0),FALSE))</f>
        <v>4.8578999999999997E-2</v>
      </c>
      <c r="Y242">
        <f>IF(D242=0,0,VLOOKUP(A242,Apport,MATCH($Y$4,'Jan 2020 Apport'!$3:$3,0),FALSE))</f>
        <v>4.0270000000000002E-3</v>
      </c>
      <c r="Z242">
        <f>IF(D242=0,0,VLOOKUP(A242,Apport,MATCH($Z$4,'Jan 2020 Apport'!$3:$3,0),FALSE))</f>
        <v>1.7100000000000001E-2</v>
      </c>
      <c r="AA242" s="114">
        <f>(VLOOKUP(A242,Apport,MATCH($AA$4,'Jan 2020 Apport'!$3:$3,0),FALSE)+VLOOKUP(A242,Apport,MATCH($AA$3,'Jan 2020 Apport'!$3:$3,0),FALSE))*VLOOKUP(A242,Apport,MATCH($AA$2,'Jan 2020 Apport'!$3:$3,0),FALSE)</f>
        <v>73041.97600000001</v>
      </c>
      <c r="AB242" s="114">
        <f>VLOOKUP(A242,Apport,MATCH($AB$4,'Jan 2020 Apport'!$3:$3,0),FALSE)*VLOOKUP(A242,Apport,MATCH($AB$3,'Jan 2020 Apport'!$3:$3,0),FALSE)</f>
        <v>74502.400000000009</v>
      </c>
      <c r="AC242" s="114">
        <f>VLOOKUP(A242,Apport,MATCH($AC$4,'Jan 2020 Apport'!$3:$3,0),FALSE)</f>
        <v>96805</v>
      </c>
      <c r="AD242" s="114">
        <f>VLOOKUP(A242,Apport,MATCH($AD$4,'Jan 2020 Apport'!$3:$3,0),FALSE)*VLOOKUP(A242,Apport,MATCH($AD$3,'Jan 2020 Apport'!$3:$3,0),FALSE)</f>
        <v>110589.92000000001</v>
      </c>
      <c r="AE242" s="114">
        <f>VLOOKUP(A242,Apport,MATCH($AE$4,'Jan 2020 Apport'!$3:$3,0),FALSE)</f>
        <v>46784.33</v>
      </c>
      <c r="AF242" s="114">
        <f>VLOOKUP(A242,Apport,MATCH($AF$4,'Jan 2020 Apport'!$3:$3,0),FALSE)*VLOOKUP(A242,Apport,MATCH($AF$3,'Jan 2020 Apport'!$3:$3,0),FALSE)</f>
        <v>53446.400000000001</v>
      </c>
      <c r="AG242" s="114">
        <f t="shared" si="36"/>
        <v>106851.42448640001</v>
      </c>
      <c r="AH242" s="114">
        <f t="shared" si="37"/>
        <v>151448.89747200001</v>
      </c>
      <c r="AI242" s="114">
        <f t="shared" si="38"/>
        <v>86722.93667000001</v>
      </c>
      <c r="AJ242" s="3">
        <f>VLOOKUP(A242,Apport,MATCH($AJ$4,'Jan 2020 Apport'!$3:$3,0),FALSE)</f>
        <v>1004062.88</v>
      </c>
      <c r="AK242" s="3">
        <f>VLOOKUP(A242,Apport,MATCH($AK$4,'Jan 2020 Apport'!$3:$3,0),FALSE)</f>
        <v>13.384</v>
      </c>
      <c r="AL242" s="170">
        <f t="shared" si="39"/>
        <v>8832566.7575202696</v>
      </c>
      <c r="AM242" s="170">
        <f>VLOOKUP(A242,Apport,MATCH($AM$4,'Jan 2020 Apport'!$3:$3,0),FALSE)</f>
        <v>0</v>
      </c>
      <c r="AN242" s="170">
        <f>VLOOKUP(A242,Apport,MATCH($AN$4,'Jan 2020 Apport'!$3:$3,0),FALSE)</f>
        <v>40390.480000000003</v>
      </c>
      <c r="AO242" s="170">
        <v>2001.33</v>
      </c>
      <c r="AP242" s="170">
        <v>830.91</v>
      </c>
      <c r="AQ242" s="170">
        <v>233.47</v>
      </c>
      <c r="AR242" s="170">
        <v>7415.46</v>
      </c>
    </row>
    <row r="243" spans="1:44">
      <c r="A243" s="2" t="s">
        <v>407</v>
      </c>
      <c r="B243" s="2" t="s">
        <v>408</v>
      </c>
      <c r="C243" s="2" t="s">
        <v>1411</v>
      </c>
      <c r="D243" s="171">
        <f t="shared" si="40"/>
        <v>5137720.2699999996</v>
      </c>
      <c r="E243" s="67">
        <f>VLOOKUP(A243,Apport,MATCH($E$2,'Jan 2020 Apport'!$3:$3,0),FALSE)+VLOOKUP(A243,Apport,MATCH($E$3,'Jan 2020 Apport'!$3:$3,0),FALSE)+VLOOKUP(A243,Apport,MATCH($E$4,'Jan 2020 Apport'!$3:$3,0),FALSE)</f>
        <v>366917.07999999996</v>
      </c>
      <c r="F243" s="171">
        <f t="shared" si="41"/>
        <v>4770803.1899999995</v>
      </c>
      <c r="G243" s="170">
        <f>VLOOKUP(A243,Apport,MATCH($G$3,'Jan 2020 Apport'!$3:$3,0),FALSE)+VLOOKUP(A243,Apport,MATCH($G$4,'Jan 2020 Apport'!$3:$3,0),FALSE)</f>
        <v>648641.74</v>
      </c>
      <c r="H243" s="170">
        <f>VLOOKUP(A243,Apport,MATCH($H$4,'Jan 2020 Apport'!$3:$3,0),FALSE)</f>
        <v>21286.22</v>
      </c>
      <c r="I243" s="170">
        <f t="shared" si="42"/>
        <v>669927.96</v>
      </c>
      <c r="J243" s="170">
        <f>VLOOKUP(A243,Apport,MATCH($J$4,'Jan 2020 Apport'!$3:$3,0),FALSE)</f>
        <v>686133.57008578139</v>
      </c>
      <c r="K243" s="170">
        <f>VLOOKUP(A243,Apport,MATCH($K$4,'Jan 2020 Apport'!$3:$3,0),FALSE)</f>
        <v>85794.68</v>
      </c>
      <c r="L243" s="170">
        <f t="shared" si="43"/>
        <v>771928.25008578133</v>
      </c>
      <c r="M243" s="170">
        <f>VLOOKUP(A243,Apport,MATCH($M$4,'Jan 2020 Apport'!$3:$3,0),FALSE)</f>
        <v>203898.04</v>
      </c>
      <c r="N243" s="170">
        <f>VLOOKUP(A243,Apport,MATCH($N$4,'Jan 2020 Apport'!$3:$3,0),FALSE)</f>
        <v>0</v>
      </c>
      <c r="O243" s="170">
        <f>VLOOKUP(A243,Apport,MATCH($O$4,'Jan 2020 Apport'!$3:$3,0),FALSE)</f>
        <v>14541.57</v>
      </c>
      <c r="P243" s="174">
        <f>VLOOKUP(A243,Apport,MATCH($P$4,'Jan 2020 Apport'!$3:$3,0),FALSE)</f>
        <v>0</v>
      </c>
      <c r="Q243" s="174">
        <f>VLOOKUP(A243,Apport,MATCH($Q$4,'Jan 2020 Apport'!$3:$3,0),FALSE)</f>
        <v>1183396.7473797002</v>
      </c>
      <c r="R243">
        <f>VLOOKUP(A243,Apport,MATCH($R$4,'Jan 2020 Apport'!$3:$3,0),FALSE)</f>
        <v>0</v>
      </c>
      <c r="S243">
        <f>VLOOKUP(A243,Apport,MATCH($S$4,'Jan 2020 Apport'!$3:$3,0),FALSE)</f>
        <v>4</v>
      </c>
      <c r="T243">
        <f>VLOOKUP(A243,Apport,MATCH($T$4,'Jan 2020 Apport'!$3:$3,0),FALSE)</f>
        <v>35</v>
      </c>
      <c r="U243" s="185">
        <f>IFERROR(VLOOKUP(A243,Apport,MATCH($U$4,'Jan 2020 Apport'!$3:$3,0),FALSE)/R243,0)</f>
        <v>0</v>
      </c>
      <c r="V243" s="67">
        <f>IFERROR(((VLOOKUP(A243,Apport,MATCH($V$4,'Jan 2020 Apport'!$3:$3,0),FALSE)+VLOOKUP(A243,Apport,MATCH($V$3,'Jan 2020 Apport'!$3:$3,0),FALSE))/(S243+T243)),0)</f>
        <v>9408.1302564102552</v>
      </c>
      <c r="W243" s="67">
        <f t="shared" si="35"/>
        <v>8754.3822773015709</v>
      </c>
      <c r="X243">
        <f>IF(D243=0,0,VLOOKUP(A243,Apport,MATCH($X$4,'Jan 2020 Apport'!$3:$3,0),FALSE))</f>
        <v>4.8578999999999997E-2</v>
      </c>
      <c r="Y243">
        <f>IF(D243=0,0,VLOOKUP(A243,Apport,MATCH($Y$4,'Jan 2020 Apport'!$3:$3,0),FALSE))</f>
        <v>4.0270000000000002E-3</v>
      </c>
      <c r="Z243">
        <f>IF(D243=0,0,VLOOKUP(A243,Apport,MATCH($Z$4,'Jan 2020 Apport'!$3:$3,0),FALSE))</f>
        <v>1.7100000000000001E-2</v>
      </c>
      <c r="AA243" s="114">
        <f>(VLOOKUP(A243,Apport,MATCH($AA$4,'Jan 2020 Apport'!$3:$3,0),FALSE)+VLOOKUP(A243,Apport,MATCH($AA$3,'Jan 2020 Apport'!$3:$3,0),FALSE))*VLOOKUP(A243,Apport,MATCH($AA$2,'Jan 2020 Apport'!$3:$3,0),FALSE)</f>
        <v>73041.97600000001</v>
      </c>
      <c r="AB243" s="114">
        <f>VLOOKUP(A243,Apport,MATCH($AB$4,'Jan 2020 Apport'!$3:$3,0),FALSE)*VLOOKUP(A243,Apport,MATCH($AB$3,'Jan 2020 Apport'!$3:$3,0),FALSE)</f>
        <v>74502.400000000009</v>
      </c>
      <c r="AC243" s="114">
        <f>VLOOKUP(A243,Apport,MATCH($AC$4,'Jan 2020 Apport'!$3:$3,0),FALSE)</f>
        <v>96805</v>
      </c>
      <c r="AD243" s="114">
        <f>VLOOKUP(A243,Apport,MATCH($AD$4,'Jan 2020 Apport'!$3:$3,0),FALSE)*VLOOKUP(A243,Apport,MATCH($AD$3,'Jan 2020 Apport'!$3:$3,0),FALSE)</f>
        <v>110589.92000000001</v>
      </c>
      <c r="AE243" s="114">
        <f>VLOOKUP(A243,Apport,MATCH($AE$4,'Jan 2020 Apport'!$3:$3,0),FALSE)</f>
        <v>46784.33</v>
      </c>
      <c r="AF243" s="114">
        <f>VLOOKUP(A243,Apport,MATCH($AF$4,'Jan 2020 Apport'!$3:$3,0),FALSE)*VLOOKUP(A243,Apport,MATCH($AF$3,'Jan 2020 Apport'!$3:$3,0),FALSE)</f>
        <v>53446.400000000001</v>
      </c>
      <c r="AG243" s="114">
        <f t="shared" si="36"/>
        <v>106851.42448640001</v>
      </c>
      <c r="AH243" s="114">
        <f t="shared" si="37"/>
        <v>151448.89747200001</v>
      </c>
      <c r="AI243" s="114">
        <f t="shared" si="38"/>
        <v>86722.93667000001</v>
      </c>
      <c r="AJ243" s="3">
        <f>VLOOKUP(A243,Apport,MATCH($AJ$4,'Jan 2020 Apport'!$3:$3,0),FALSE)</f>
        <v>616540.47</v>
      </c>
      <c r="AK243" s="3">
        <f>VLOOKUP(A243,Apport,MATCH($AK$4,'Jan 2020 Apport'!$3:$3,0),FALSE)</f>
        <v>11.141999999999999</v>
      </c>
      <c r="AL243" s="170">
        <f t="shared" si="39"/>
        <v>6866593.8400857812</v>
      </c>
      <c r="AM243" s="170">
        <f>VLOOKUP(A243,Apport,MATCH($AM$4,'Jan 2020 Apport'!$3:$3,0),FALSE)</f>
        <v>154372.43</v>
      </c>
      <c r="AN243" s="170">
        <f>VLOOKUP(A243,Apport,MATCH($AN$4,'Jan 2020 Apport'!$3:$3,0),FALSE)</f>
        <v>28504.86</v>
      </c>
      <c r="AO243" s="170">
        <v>3466.38</v>
      </c>
      <c r="AP243" s="170">
        <v>0</v>
      </c>
      <c r="AQ243" s="170">
        <v>149.87</v>
      </c>
      <c r="AR243" s="170">
        <v>5049.16</v>
      </c>
    </row>
    <row r="244" spans="1:44">
      <c r="A244" s="2" t="s">
        <v>409</v>
      </c>
      <c r="B244" s="2" t="s">
        <v>410</v>
      </c>
      <c r="C244" s="2" t="s">
        <v>1411</v>
      </c>
      <c r="D244" s="171">
        <f t="shared" si="40"/>
        <v>32764856.23</v>
      </c>
      <c r="E244" s="67">
        <f>VLOOKUP(A244,Apport,MATCH($E$2,'Jan 2020 Apport'!$3:$3,0),FALSE)+VLOOKUP(A244,Apport,MATCH($E$3,'Jan 2020 Apport'!$3:$3,0),FALSE)+VLOOKUP(A244,Apport,MATCH($E$4,'Jan 2020 Apport'!$3:$3,0),FALSE)</f>
        <v>3079414.06</v>
      </c>
      <c r="F244" s="171">
        <f t="shared" si="41"/>
        <v>29685442.170000002</v>
      </c>
      <c r="G244" s="170">
        <f>VLOOKUP(A244,Apport,MATCH($G$3,'Jan 2020 Apport'!$3:$3,0),FALSE)+VLOOKUP(A244,Apport,MATCH($G$4,'Jan 2020 Apport'!$3:$3,0),FALSE)</f>
        <v>4939904.45</v>
      </c>
      <c r="H244" s="170">
        <f>VLOOKUP(A244,Apport,MATCH($H$4,'Jan 2020 Apport'!$3:$3,0),FALSE)</f>
        <v>109039.67</v>
      </c>
      <c r="I244" s="170">
        <f t="shared" si="42"/>
        <v>5048944.12</v>
      </c>
      <c r="J244" s="170">
        <f>VLOOKUP(A244,Apport,MATCH($J$4,'Jan 2020 Apport'!$3:$3,0),FALSE)</f>
        <v>2078284.397632852</v>
      </c>
      <c r="K244" s="170">
        <f>VLOOKUP(A244,Apport,MATCH($K$4,'Jan 2020 Apport'!$3:$3,0),FALSE)</f>
        <v>245254.93</v>
      </c>
      <c r="L244" s="170">
        <f t="shared" si="43"/>
        <v>2323539.3276328519</v>
      </c>
      <c r="M244" s="170">
        <f>VLOOKUP(A244,Apport,MATCH($M$4,'Jan 2020 Apport'!$3:$3,0),FALSE)</f>
        <v>1264937.8500000001</v>
      </c>
      <c r="N244" s="170">
        <f>VLOOKUP(A244,Apport,MATCH($N$4,'Jan 2020 Apport'!$3:$3,0),FALSE)</f>
        <v>1254894.28</v>
      </c>
      <c r="O244" s="170">
        <f>VLOOKUP(A244,Apport,MATCH($O$4,'Jan 2020 Apport'!$3:$3,0),FALSE)</f>
        <v>108492.63</v>
      </c>
      <c r="P244" s="174">
        <f>VLOOKUP(A244,Apport,MATCH($P$4,'Jan 2020 Apport'!$3:$3,0),FALSE)</f>
        <v>0</v>
      </c>
      <c r="Q244" s="174">
        <f>VLOOKUP(A244,Apport,MATCH($Q$4,'Jan 2020 Apport'!$3:$3,0),FALSE)</f>
        <v>7290219.4515506998</v>
      </c>
      <c r="R244">
        <f>VLOOKUP(A244,Apport,MATCH($R$4,'Jan 2020 Apport'!$3:$3,0),FALSE)</f>
        <v>0</v>
      </c>
      <c r="S244">
        <f>VLOOKUP(A244,Apport,MATCH($S$4,'Jan 2020 Apport'!$3:$3,0),FALSE)</f>
        <v>65</v>
      </c>
      <c r="T244">
        <f>VLOOKUP(A244,Apport,MATCH($T$4,'Jan 2020 Apport'!$3:$3,0),FALSE)</f>
        <v>250</v>
      </c>
      <c r="U244" s="185">
        <f>IFERROR(VLOOKUP(A244,Apport,MATCH($U$4,'Jan 2020 Apport'!$3:$3,0),FALSE)/R244,0)</f>
        <v>0</v>
      </c>
      <c r="V244" s="67">
        <f>IFERROR(((VLOOKUP(A244,Apport,MATCH($V$4,'Jan 2020 Apport'!$3:$3,0),FALSE)+VLOOKUP(A244,Apport,MATCH($V$3,'Jan 2020 Apport'!$3:$3,0),FALSE))/(S244+T244)),0)</f>
        <v>9775.9176507936518</v>
      </c>
      <c r="W244" s="67">
        <f t="shared" si="35"/>
        <v>9082.9344268958121</v>
      </c>
      <c r="X244">
        <f>IF(D244=0,0,VLOOKUP(A244,Apport,MATCH($X$4,'Jan 2020 Apport'!$3:$3,0),FALSE))</f>
        <v>4.8578999999999997E-2</v>
      </c>
      <c r="Y244">
        <f>IF(D244=0,0,VLOOKUP(A244,Apport,MATCH($Y$4,'Jan 2020 Apport'!$3:$3,0),FALSE))</f>
        <v>4.0270000000000002E-3</v>
      </c>
      <c r="Z244">
        <f>IF(D244=0,0,VLOOKUP(A244,Apport,MATCH($Z$4,'Jan 2020 Apport'!$3:$3,0),FALSE))</f>
        <v>1.7100000000000001E-2</v>
      </c>
      <c r="AA244" s="114">
        <f>(VLOOKUP(A244,Apport,MATCH($AA$4,'Jan 2020 Apport'!$3:$3,0),FALSE)+VLOOKUP(A244,Apport,MATCH($AA$3,'Jan 2020 Apport'!$3:$3,0),FALSE))*VLOOKUP(A244,Apport,MATCH($AA$2,'Jan 2020 Apport'!$3:$3,0),FALSE)</f>
        <v>76954.938999999998</v>
      </c>
      <c r="AB244" s="114">
        <f>VLOOKUP(A244,Apport,MATCH($AB$4,'Jan 2020 Apport'!$3:$3,0),FALSE)*VLOOKUP(A244,Apport,MATCH($AB$3,'Jan 2020 Apport'!$3:$3,0),FALSE)</f>
        <v>78493.599999999991</v>
      </c>
      <c r="AC244" s="114">
        <f>VLOOKUP(A244,Apport,MATCH($AC$4,'Jan 2020 Apport'!$3:$3,0),FALSE)</f>
        <v>96805</v>
      </c>
      <c r="AD244" s="114">
        <f>VLOOKUP(A244,Apport,MATCH($AD$4,'Jan 2020 Apport'!$3:$3,0),FALSE)*VLOOKUP(A244,Apport,MATCH($AD$3,'Jan 2020 Apport'!$3:$3,0),FALSE)</f>
        <v>116514.37999999999</v>
      </c>
      <c r="AE244" s="114">
        <f>VLOOKUP(A244,Apport,MATCH($AE$4,'Jan 2020 Apport'!$3:$3,0),FALSE)</f>
        <v>46784.33</v>
      </c>
      <c r="AF244" s="114">
        <f>VLOOKUP(A244,Apport,MATCH($AF$4,'Jan 2020 Apport'!$3:$3,0),FALSE)*VLOOKUP(A244,Apport,MATCH($AF$3,'Jan 2020 Apport'!$3:$3,0),FALSE)</f>
        <v>56309.599999999999</v>
      </c>
      <c r="AG244" s="114">
        <f t="shared" si="36"/>
        <v>111792.02936959999</v>
      </c>
      <c r="AH244" s="114">
        <f t="shared" si="37"/>
        <v>158745.46240799996</v>
      </c>
      <c r="AI244" s="114">
        <f t="shared" si="38"/>
        <v>90182.541230000003</v>
      </c>
      <c r="AJ244" s="3">
        <f>VLOOKUP(A244,Apport,MATCH($AJ$4,'Jan 2020 Apport'!$3:$3,0),FALSE)</f>
        <v>4073812.9</v>
      </c>
      <c r="AK244" s="3">
        <f>VLOOKUP(A244,Apport,MATCH($AK$4,'Jan 2020 Apport'!$3:$3,0),FALSE)</f>
        <v>67.12</v>
      </c>
      <c r="AL244" s="170">
        <f t="shared" si="39"/>
        <v>42988704.707632862</v>
      </c>
      <c r="AM244" s="170">
        <f>VLOOKUP(A244,Apport,MATCH($AM$4,'Jan 2020 Apport'!$3:$3,0),FALSE)</f>
        <v>468295.2</v>
      </c>
      <c r="AN244" s="170">
        <f>VLOOKUP(A244,Apport,MATCH($AN$4,'Jan 2020 Apport'!$3:$3,0),FALSE)</f>
        <v>178607.14</v>
      </c>
      <c r="AO244" s="170">
        <v>16868.32</v>
      </c>
      <c r="AP244" s="170">
        <v>12597.53</v>
      </c>
      <c r="AQ244" s="170">
        <v>1087.03</v>
      </c>
      <c r="AR244" s="170">
        <v>36172.78</v>
      </c>
    </row>
    <row r="245" spans="1:44">
      <c r="A245" s="2" t="s">
        <v>411</v>
      </c>
      <c r="B245" s="2" t="s">
        <v>412</v>
      </c>
      <c r="C245" s="2" t="s">
        <v>1411</v>
      </c>
      <c r="D245" s="171">
        <f t="shared" si="40"/>
        <v>40865046.119999997</v>
      </c>
      <c r="E245" s="67">
        <f>VLOOKUP(A245,Apport,MATCH($E$2,'Jan 2020 Apport'!$3:$3,0),FALSE)+VLOOKUP(A245,Apport,MATCH($E$3,'Jan 2020 Apport'!$3:$3,0),FALSE)+VLOOKUP(A245,Apport,MATCH($E$4,'Jan 2020 Apport'!$3:$3,0),FALSE)</f>
        <v>2775660.1799999997</v>
      </c>
      <c r="F245" s="171">
        <f t="shared" si="41"/>
        <v>38089385.939999998</v>
      </c>
      <c r="G245" s="170">
        <f>VLOOKUP(A245,Apport,MATCH($G$3,'Jan 2020 Apport'!$3:$3,0),FALSE)+VLOOKUP(A245,Apport,MATCH($G$4,'Jan 2020 Apport'!$3:$3,0),FALSE)</f>
        <v>6274878.3700000001</v>
      </c>
      <c r="H245" s="170">
        <f>VLOOKUP(A245,Apport,MATCH($H$4,'Jan 2020 Apport'!$3:$3,0),FALSE)</f>
        <v>421709.14</v>
      </c>
      <c r="I245" s="170">
        <f t="shared" si="42"/>
        <v>6696587.5099999998</v>
      </c>
      <c r="J245" s="170">
        <f>VLOOKUP(A245,Apport,MATCH($J$4,'Jan 2020 Apport'!$3:$3,0),FALSE)</f>
        <v>3131635.2568502938</v>
      </c>
      <c r="K245" s="170">
        <f>VLOOKUP(A245,Apport,MATCH($K$4,'Jan 2020 Apport'!$3:$3,0),FALSE)</f>
        <v>234389.78</v>
      </c>
      <c r="L245" s="170">
        <f t="shared" si="43"/>
        <v>3366025.0368502936</v>
      </c>
      <c r="M245" s="170">
        <f>VLOOKUP(A245,Apport,MATCH($M$4,'Jan 2020 Apport'!$3:$3,0),FALSE)</f>
        <v>1539193.19</v>
      </c>
      <c r="N245" s="170">
        <f>VLOOKUP(A245,Apport,MATCH($N$4,'Jan 2020 Apport'!$3:$3,0),FALSE)</f>
        <v>520124.44</v>
      </c>
      <c r="O245" s="170">
        <f>VLOOKUP(A245,Apport,MATCH($O$4,'Jan 2020 Apport'!$3:$3,0),FALSE)</f>
        <v>134140.69</v>
      </c>
      <c r="P245" s="174">
        <f>VLOOKUP(A245,Apport,MATCH($P$4,'Jan 2020 Apport'!$3:$3,0),FALSE)</f>
        <v>2096523.36</v>
      </c>
      <c r="Q245" s="174">
        <f>VLOOKUP(A245,Apport,MATCH($Q$4,'Jan 2020 Apport'!$3:$3,0),FALSE)</f>
        <v>6815945.7337752003</v>
      </c>
      <c r="R245">
        <f>VLOOKUP(A245,Apport,MATCH($R$4,'Jan 2020 Apport'!$3:$3,0),FALSE)</f>
        <v>0</v>
      </c>
      <c r="S245">
        <f>VLOOKUP(A245,Apport,MATCH($S$4,'Jan 2020 Apport'!$3:$3,0),FALSE)</f>
        <v>20</v>
      </c>
      <c r="T245">
        <f>VLOOKUP(A245,Apport,MATCH($T$4,'Jan 2020 Apport'!$3:$3,0),FALSE)</f>
        <v>275</v>
      </c>
      <c r="U245" s="185">
        <f>IFERROR(VLOOKUP(A245,Apport,MATCH($U$4,'Jan 2020 Apport'!$3:$3,0),FALSE)/R245,0)</f>
        <v>0</v>
      </c>
      <c r="V245" s="67">
        <f>IFERROR(((VLOOKUP(A245,Apport,MATCH($V$4,'Jan 2020 Apport'!$3:$3,0),FALSE)+VLOOKUP(A245,Apport,MATCH($V$3,'Jan 2020 Apport'!$3:$3,0),FALSE))/(S245+T245)),0)</f>
        <v>9409.0175593220338</v>
      </c>
      <c r="W245" s="67">
        <f t="shared" si="35"/>
        <v>8754.3822773015709</v>
      </c>
      <c r="X245">
        <f>IF(D245=0,0,VLOOKUP(A245,Apport,MATCH($X$4,'Jan 2020 Apport'!$3:$3,0),FALSE))</f>
        <v>4.8578999999999997E-2</v>
      </c>
      <c r="Y245">
        <f>IF(D245=0,0,VLOOKUP(A245,Apport,MATCH($Y$4,'Jan 2020 Apport'!$3:$3,0),FALSE))</f>
        <v>4.0270000000000002E-3</v>
      </c>
      <c r="Z245">
        <f>IF(D245=0,0,VLOOKUP(A245,Apport,MATCH($Z$4,'Jan 2020 Apport'!$3:$3,0),FALSE))</f>
        <v>1.7100000000000001E-2</v>
      </c>
      <c r="AA245" s="114">
        <f>(VLOOKUP(A245,Apport,MATCH($AA$4,'Jan 2020 Apport'!$3:$3,0),FALSE)+VLOOKUP(A245,Apport,MATCH($AA$3,'Jan 2020 Apport'!$3:$3,0),FALSE))*VLOOKUP(A245,Apport,MATCH($AA$2,'Jan 2020 Apport'!$3:$3,0),FALSE)</f>
        <v>73041.97600000001</v>
      </c>
      <c r="AB245" s="114">
        <f>VLOOKUP(A245,Apport,MATCH($AB$4,'Jan 2020 Apport'!$3:$3,0),FALSE)*VLOOKUP(A245,Apport,MATCH($AB$3,'Jan 2020 Apport'!$3:$3,0),FALSE)</f>
        <v>74502.400000000009</v>
      </c>
      <c r="AC245" s="114">
        <f>VLOOKUP(A245,Apport,MATCH($AC$4,'Jan 2020 Apport'!$3:$3,0),FALSE)</f>
        <v>96805</v>
      </c>
      <c r="AD245" s="114">
        <f>VLOOKUP(A245,Apport,MATCH($AD$4,'Jan 2020 Apport'!$3:$3,0),FALSE)*VLOOKUP(A245,Apport,MATCH($AD$3,'Jan 2020 Apport'!$3:$3,0),FALSE)</f>
        <v>110589.92000000001</v>
      </c>
      <c r="AE245" s="114">
        <f>VLOOKUP(A245,Apport,MATCH($AE$4,'Jan 2020 Apport'!$3:$3,0),FALSE)</f>
        <v>46784.33</v>
      </c>
      <c r="AF245" s="114">
        <f>VLOOKUP(A245,Apport,MATCH($AF$4,'Jan 2020 Apport'!$3:$3,0),FALSE)*VLOOKUP(A245,Apport,MATCH($AF$3,'Jan 2020 Apport'!$3:$3,0),FALSE)</f>
        <v>53446.400000000001</v>
      </c>
      <c r="AG245" s="114">
        <f t="shared" si="36"/>
        <v>106851.42448640001</v>
      </c>
      <c r="AH245" s="114">
        <f t="shared" si="37"/>
        <v>151448.89747200001</v>
      </c>
      <c r="AI245" s="114">
        <f t="shared" si="38"/>
        <v>86722.93667000001</v>
      </c>
      <c r="AJ245" s="3">
        <f>VLOOKUP(A245,Apport,MATCH($AJ$4,'Jan 2020 Apport'!$3:$3,0),FALSE)</f>
        <v>5448895.8399999999</v>
      </c>
      <c r="AK245" s="3">
        <f>VLOOKUP(A245,Apport,MATCH($AK$4,'Jan 2020 Apport'!$3:$3,0),FALSE)</f>
        <v>92.944000000000003</v>
      </c>
      <c r="AL245" s="170">
        <f t="shared" si="39"/>
        <v>53605586.366850279</v>
      </c>
      <c r="AM245" s="170">
        <f>VLOOKUP(A245,Apport,MATCH($AM$4,'Jan 2020 Apport'!$3:$3,0),FALSE)</f>
        <v>718859.16</v>
      </c>
      <c r="AN245" s="170">
        <f>VLOOKUP(A245,Apport,MATCH($AN$4,'Jan 2020 Apport'!$3:$3,0),FALSE)</f>
        <v>227960.45</v>
      </c>
      <c r="AO245" s="170">
        <v>21847.38</v>
      </c>
      <c r="AP245" s="170">
        <v>5794.97</v>
      </c>
      <c r="AQ245" s="170">
        <v>1311.11</v>
      </c>
      <c r="AR245" s="170">
        <v>48871.9</v>
      </c>
    </row>
    <row r="246" spans="1:44">
      <c r="A246" s="2" t="s">
        <v>413</v>
      </c>
      <c r="B246" s="2" t="s">
        <v>414</v>
      </c>
      <c r="C246" s="2" t="s">
        <v>1411</v>
      </c>
      <c r="D246" s="171">
        <f t="shared" si="40"/>
        <v>24317423.850000001</v>
      </c>
      <c r="E246" s="67">
        <f>VLOOKUP(A246,Apport,MATCH($E$2,'Jan 2020 Apport'!$3:$3,0),FALSE)+VLOOKUP(A246,Apport,MATCH($E$3,'Jan 2020 Apport'!$3:$3,0),FALSE)+VLOOKUP(A246,Apport,MATCH($E$4,'Jan 2020 Apport'!$3:$3,0),FALSE)</f>
        <v>969332.38</v>
      </c>
      <c r="F246" s="171">
        <f t="shared" si="41"/>
        <v>23348091.470000003</v>
      </c>
      <c r="G246" s="170">
        <f>VLOOKUP(A246,Apport,MATCH($G$3,'Jan 2020 Apport'!$3:$3,0),FALSE)+VLOOKUP(A246,Apport,MATCH($G$4,'Jan 2020 Apport'!$3:$3,0),FALSE)</f>
        <v>2959085.5900000003</v>
      </c>
      <c r="H246" s="170">
        <f>VLOOKUP(A246,Apport,MATCH($H$4,'Jan 2020 Apport'!$3:$3,0),FALSE)</f>
        <v>231604.04</v>
      </c>
      <c r="I246" s="170">
        <f t="shared" si="42"/>
        <v>3190689.6300000004</v>
      </c>
      <c r="J246" s="170">
        <f>VLOOKUP(A246,Apport,MATCH($J$4,'Jan 2020 Apport'!$3:$3,0),FALSE)</f>
        <v>1035122.1083608869</v>
      </c>
      <c r="K246" s="170">
        <f>VLOOKUP(A246,Apport,MATCH($K$4,'Jan 2020 Apport'!$3:$3,0),FALSE)</f>
        <v>97934.56</v>
      </c>
      <c r="L246" s="170">
        <f t="shared" si="43"/>
        <v>1133056.6683608869</v>
      </c>
      <c r="M246" s="170">
        <f>VLOOKUP(A246,Apport,MATCH($M$4,'Jan 2020 Apport'!$3:$3,0),FALSE)</f>
        <v>477553.47</v>
      </c>
      <c r="N246" s="170">
        <f>VLOOKUP(A246,Apport,MATCH($N$4,'Jan 2020 Apport'!$3:$3,0),FALSE)</f>
        <v>86195.65</v>
      </c>
      <c r="O246" s="170">
        <f>VLOOKUP(A246,Apport,MATCH($O$4,'Jan 2020 Apport'!$3:$3,0),FALSE)</f>
        <v>80189.37</v>
      </c>
      <c r="P246" s="174">
        <f>VLOOKUP(A246,Apport,MATCH($P$4,'Jan 2020 Apport'!$3:$3,0),FALSE)</f>
        <v>0</v>
      </c>
      <c r="Q246" s="174">
        <f>VLOOKUP(A246,Apport,MATCH($Q$4,'Jan 2020 Apport'!$3:$3,0),FALSE)</f>
        <v>6826776.0575300008</v>
      </c>
      <c r="R246">
        <f>VLOOKUP(A246,Apport,MATCH($R$4,'Jan 2020 Apport'!$3:$3,0),FALSE)</f>
        <v>0</v>
      </c>
      <c r="S246">
        <f>VLOOKUP(A246,Apport,MATCH($S$4,'Jan 2020 Apport'!$3:$3,0),FALSE)</f>
        <v>3</v>
      </c>
      <c r="T246">
        <f>VLOOKUP(A246,Apport,MATCH($T$4,'Jan 2020 Apport'!$3:$3,0),FALSE)</f>
        <v>100</v>
      </c>
      <c r="U246" s="185">
        <f>IFERROR(VLOOKUP(A246,Apport,MATCH($U$4,'Jan 2020 Apport'!$3:$3,0),FALSE)/R246,0)</f>
        <v>0</v>
      </c>
      <c r="V246" s="67">
        <f>IFERROR(((VLOOKUP(A246,Apport,MATCH($V$4,'Jan 2020 Apport'!$3:$3,0),FALSE)+VLOOKUP(A246,Apport,MATCH($V$3,'Jan 2020 Apport'!$3:$3,0),FALSE))/(S246+T246)),0)</f>
        <v>9410.9939805825252</v>
      </c>
      <c r="W246" s="67">
        <f t="shared" si="35"/>
        <v>8754.3822773015709</v>
      </c>
      <c r="X246">
        <f>IF(D246=0,0,VLOOKUP(A246,Apport,MATCH($X$4,'Jan 2020 Apport'!$3:$3,0),FALSE))</f>
        <v>4.8578999999999997E-2</v>
      </c>
      <c r="Y246">
        <f>IF(D246=0,0,VLOOKUP(A246,Apport,MATCH($Y$4,'Jan 2020 Apport'!$3:$3,0),FALSE))</f>
        <v>4.0270000000000002E-3</v>
      </c>
      <c r="Z246">
        <f>IF(D246=0,0,VLOOKUP(A246,Apport,MATCH($Z$4,'Jan 2020 Apport'!$3:$3,0),FALSE))</f>
        <v>1.7100000000000001E-2</v>
      </c>
      <c r="AA246" s="114">
        <f>(VLOOKUP(A246,Apport,MATCH($AA$4,'Jan 2020 Apport'!$3:$3,0),FALSE)+VLOOKUP(A246,Apport,MATCH($AA$3,'Jan 2020 Apport'!$3:$3,0),FALSE))*VLOOKUP(A246,Apport,MATCH($AA$2,'Jan 2020 Apport'!$3:$3,0),FALSE)</f>
        <v>73041.97600000001</v>
      </c>
      <c r="AB246" s="114">
        <f>VLOOKUP(A246,Apport,MATCH($AB$4,'Jan 2020 Apport'!$3:$3,0),FALSE)*VLOOKUP(A246,Apport,MATCH($AB$3,'Jan 2020 Apport'!$3:$3,0),FALSE)</f>
        <v>74502.400000000009</v>
      </c>
      <c r="AC246" s="114">
        <f>VLOOKUP(A246,Apport,MATCH($AC$4,'Jan 2020 Apport'!$3:$3,0),FALSE)</f>
        <v>96805</v>
      </c>
      <c r="AD246" s="114">
        <f>VLOOKUP(A246,Apport,MATCH($AD$4,'Jan 2020 Apport'!$3:$3,0),FALSE)*VLOOKUP(A246,Apport,MATCH($AD$3,'Jan 2020 Apport'!$3:$3,0),FALSE)</f>
        <v>110589.92000000001</v>
      </c>
      <c r="AE246" s="114">
        <f>VLOOKUP(A246,Apport,MATCH($AE$4,'Jan 2020 Apport'!$3:$3,0),FALSE)</f>
        <v>46784.33</v>
      </c>
      <c r="AF246" s="114">
        <f>VLOOKUP(A246,Apport,MATCH($AF$4,'Jan 2020 Apport'!$3:$3,0),FALSE)*VLOOKUP(A246,Apport,MATCH($AF$3,'Jan 2020 Apport'!$3:$3,0),FALSE)</f>
        <v>53446.400000000001</v>
      </c>
      <c r="AG246" s="114">
        <f t="shared" si="36"/>
        <v>106851.42448640001</v>
      </c>
      <c r="AH246" s="114">
        <f t="shared" si="37"/>
        <v>151448.89747200001</v>
      </c>
      <c r="AI246" s="114">
        <f t="shared" si="38"/>
        <v>86722.93667000001</v>
      </c>
      <c r="AJ246" s="3">
        <f>VLOOKUP(A246,Apport,MATCH($AJ$4,'Jan 2020 Apport'!$3:$3,0),FALSE)</f>
        <v>3307656.12</v>
      </c>
      <c r="AK246" s="3">
        <f>VLOOKUP(A246,Apport,MATCH($AK$4,'Jan 2020 Apport'!$3:$3,0),FALSE)</f>
        <v>54.146000000000001</v>
      </c>
      <c r="AL246" s="170">
        <f t="shared" si="39"/>
        <v>29206141.328360885</v>
      </c>
      <c r="AM246" s="170">
        <f>VLOOKUP(A246,Apport,MATCH($AM$4,'Jan 2020 Apport'!$3:$3,0),FALSE)</f>
        <v>18967.25</v>
      </c>
      <c r="AN246" s="170">
        <f>VLOOKUP(A246,Apport,MATCH($AN$4,'Jan 2020 Apport'!$3:$3,0),FALSE)</f>
        <v>137586.79999999999</v>
      </c>
      <c r="AO246" s="170">
        <v>4803.99</v>
      </c>
      <c r="AP246" s="170">
        <v>841.11</v>
      </c>
      <c r="AQ246" s="170">
        <v>786.06</v>
      </c>
      <c r="AR246" s="170">
        <v>21383.07</v>
      </c>
    </row>
    <row r="247" spans="1:44">
      <c r="A247" s="2" t="s">
        <v>415</v>
      </c>
      <c r="B247" s="2" t="s">
        <v>416</v>
      </c>
      <c r="C247" s="2" t="s">
        <v>1411</v>
      </c>
      <c r="D247" s="171">
        <f t="shared" si="40"/>
        <v>5885627.8600000003</v>
      </c>
      <c r="E247" s="67">
        <f>VLOOKUP(A247,Apport,MATCH($E$2,'Jan 2020 Apport'!$3:$3,0),FALSE)+VLOOKUP(A247,Apport,MATCH($E$3,'Jan 2020 Apport'!$3:$3,0),FALSE)+VLOOKUP(A247,Apport,MATCH($E$4,'Jan 2020 Apport'!$3:$3,0),FALSE)</f>
        <v>109390.86</v>
      </c>
      <c r="F247" s="171">
        <f t="shared" si="41"/>
        <v>5776237</v>
      </c>
      <c r="G247" s="170">
        <f>VLOOKUP(A247,Apport,MATCH($G$3,'Jan 2020 Apport'!$3:$3,0),FALSE)+VLOOKUP(A247,Apport,MATCH($G$4,'Jan 2020 Apport'!$3:$3,0),FALSE)</f>
        <v>788245.55</v>
      </c>
      <c r="H247" s="170">
        <f>VLOOKUP(A247,Apport,MATCH($H$4,'Jan 2020 Apport'!$3:$3,0),FALSE)</f>
        <v>10645.83</v>
      </c>
      <c r="I247" s="170">
        <f t="shared" si="42"/>
        <v>798891.38</v>
      </c>
      <c r="J247" s="170">
        <f>VLOOKUP(A247,Apport,MATCH($J$4,'Jan 2020 Apport'!$3:$3,0),FALSE)</f>
        <v>584503.26776145445</v>
      </c>
      <c r="K247" s="170">
        <f>VLOOKUP(A247,Apport,MATCH($K$4,'Jan 2020 Apport'!$3:$3,0),FALSE)</f>
        <v>50557.31</v>
      </c>
      <c r="L247" s="170">
        <f t="shared" si="43"/>
        <v>635060.57776145451</v>
      </c>
      <c r="M247" s="170">
        <f>VLOOKUP(A247,Apport,MATCH($M$4,'Jan 2020 Apport'!$3:$3,0),FALSE)</f>
        <v>240959.35</v>
      </c>
      <c r="N247" s="170">
        <f>VLOOKUP(A247,Apport,MATCH($N$4,'Jan 2020 Apport'!$3:$3,0),FALSE)</f>
        <v>0</v>
      </c>
      <c r="O247" s="170">
        <f>VLOOKUP(A247,Apport,MATCH($O$4,'Jan 2020 Apport'!$3:$3,0),FALSE)</f>
        <v>18585.5</v>
      </c>
      <c r="P247" s="174">
        <f>VLOOKUP(A247,Apport,MATCH($P$4,'Jan 2020 Apport'!$3:$3,0),FALSE)</f>
        <v>148925.16</v>
      </c>
      <c r="Q247" s="174">
        <f>VLOOKUP(A247,Apport,MATCH($Q$4,'Jan 2020 Apport'!$3:$3,0),FALSE)</f>
        <v>877893.32006249996</v>
      </c>
      <c r="R247">
        <f>VLOOKUP(A247,Apport,MATCH($R$4,'Jan 2020 Apport'!$3:$3,0),FALSE)</f>
        <v>0</v>
      </c>
      <c r="S247">
        <f>VLOOKUP(A247,Apport,MATCH($S$4,'Jan 2020 Apport'!$3:$3,0),FALSE)</f>
        <v>0</v>
      </c>
      <c r="T247">
        <f>VLOOKUP(A247,Apport,MATCH($T$4,'Jan 2020 Apport'!$3:$3,0),FALSE)</f>
        <v>11.4</v>
      </c>
      <c r="U247" s="185">
        <f>IFERROR(VLOOKUP(A247,Apport,MATCH($U$4,'Jan 2020 Apport'!$3:$3,0),FALSE)/R247,0)</f>
        <v>0</v>
      </c>
      <c r="V247" s="67">
        <f>IFERROR(((VLOOKUP(A247,Apport,MATCH($V$4,'Jan 2020 Apport'!$3:$3,0),FALSE)+VLOOKUP(A247,Apport,MATCH($V$3,'Jan 2020 Apport'!$3:$3,0),FALSE))/(S247+T247)),0)</f>
        <v>9595.6894736842096</v>
      </c>
      <c r="W247" s="67">
        <f t="shared" si="35"/>
        <v>8755.1933187077666</v>
      </c>
      <c r="X247">
        <f>IF(D247=0,0,VLOOKUP(A247,Apport,MATCH($X$4,'Jan 2020 Apport'!$3:$3,0),FALSE))</f>
        <v>4.8578999999999997E-2</v>
      </c>
      <c r="Y247">
        <f>IF(D247=0,0,VLOOKUP(A247,Apport,MATCH($Y$4,'Jan 2020 Apport'!$3:$3,0),FALSE))</f>
        <v>4.0270000000000002E-3</v>
      </c>
      <c r="Z247">
        <f>IF(D247=0,0,VLOOKUP(A247,Apport,MATCH($Z$4,'Jan 2020 Apport'!$3:$3,0),FALSE))</f>
        <v>1.7100000000000001E-2</v>
      </c>
      <c r="AA247" s="114">
        <f>(VLOOKUP(A247,Apport,MATCH($AA$4,'Jan 2020 Apport'!$3:$3,0),FALSE)+VLOOKUP(A247,Apport,MATCH($AA$3,'Jan 2020 Apport'!$3:$3,0),FALSE))*VLOOKUP(A247,Apport,MATCH($AA$2,'Jan 2020 Apport'!$3:$3,0),FALSE)</f>
        <v>75650.618000000017</v>
      </c>
      <c r="AB247" s="114">
        <f>VLOOKUP(A247,Apport,MATCH($AB$4,'Jan 2020 Apport'!$3:$3,0),FALSE)*VLOOKUP(A247,Apport,MATCH($AB$3,'Jan 2020 Apport'!$3:$3,0),FALSE)</f>
        <v>74502.400000000009</v>
      </c>
      <c r="AC247" s="114">
        <f>VLOOKUP(A247,Apport,MATCH($AC$4,'Jan 2020 Apport'!$3:$3,0),FALSE)</f>
        <v>96805</v>
      </c>
      <c r="AD247" s="114">
        <f>VLOOKUP(A247,Apport,MATCH($AD$4,'Jan 2020 Apport'!$3:$3,0),FALSE)*VLOOKUP(A247,Apport,MATCH($AD$3,'Jan 2020 Apport'!$3:$3,0),FALSE)</f>
        <v>110589.92000000001</v>
      </c>
      <c r="AE247" s="114">
        <f>VLOOKUP(A247,Apport,MATCH($AE$4,'Jan 2020 Apport'!$3:$3,0),FALSE)</f>
        <v>46784.33</v>
      </c>
      <c r="AF247" s="114">
        <f>VLOOKUP(A247,Apport,MATCH($AF$4,'Jan 2020 Apport'!$3:$3,0),FALSE)*VLOOKUP(A247,Apport,MATCH($AF$3,'Jan 2020 Apport'!$3:$3,0),FALSE)</f>
        <v>53446.400000000001</v>
      </c>
      <c r="AG247" s="114">
        <f t="shared" si="36"/>
        <v>106868.11979520002</v>
      </c>
      <c r="AH247" s="114">
        <f t="shared" si="37"/>
        <v>151448.89747200001</v>
      </c>
      <c r="AI247" s="114">
        <f t="shared" si="38"/>
        <v>86722.93667000001</v>
      </c>
      <c r="AJ247" s="3">
        <f>VLOOKUP(A247,Apport,MATCH($AJ$4,'Jan 2020 Apport'!$3:$3,0),FALSE)</f>
        <v>805837.11</v>
      </c>
      <c r="AK247" s="3">
        <f>VLOOKUP(A247,Apport,MATCH($AK$4,'Jan 2020 Apport'!$3:$3,0),FALSE)</f>
        <v>10.939</v>
      </c>
      <c r="AL247" s="170">
        <f t="shared" si="39"/>
        <v>7717900.3177614538</v>
      </c>
      <c r="AM247" s="170">
        <f>VLOOKUP(A247,Apport,MATCH($AM$4,'Jan 2020 Apport'!$3:$3,0),FALSE)</f>
        <v>189332.96</v>
      </c>
      <c r="AN247" s="170">
        <f>VLOOKUP(A247,Apport,MATCH($AN$4,'Jan 2020 Apport'!$3:$3,0),FALSE)</f>
        <v>35262.959999999999</v>
      </c>
      <c r="AO247" s="170">
        <v>4180.4500000000007</v>
      </c>
      <c r="AP247" s="170">
        <v>296.72000000000003</v>
      </c>
      <c r="AQ247" s="170">
        <v>186.9</v>
      </c>
      <c r="AR247" s="170">
        <v>6144.32</v>
      </c>
    </row>
    <row r="248" spans="1:44">
      <c r="A248" s="2" t="s">
        <v>417</v>
      </c>
      <c r="B248" s="2" t="s">
        <v>418</v>
      </c>
      <c r="C248" s="2" t="s">
        <v>1411</v>
      </c>
      <c r="D248" s="171">
        <f t="shared" si="40"/>
        <v>4242550.2</v>
      </c>
      <c r="E248" s="67">
        <f>VLOOKUP(A248,Apport,MATCH($E$2,'Jan 2020 Apport'!$3:$3,0),FALSE)+VLOOKUP(A248,Apport,MATCH($E$3,'Jan 2020 Apport'!$3:$3,0),FALSE)+VLOOKUP(A248,Apport,MATCH($E$4,'Jan 2020 Apport'!$3:$3,0),FALSE)</f>
        <v>0</v>
      </c>
      <c r="F248" s="171">
        <f t="shared" si="41"/>
        <v>4242550.2</v>
      </c>
      <c r="G248" s="170">
        <f>VLOOKUP(A248,Apport,MATCH($G$3,'Jan 2020 Apport'!$3:$3,0),FALSE)+VLOOKUP(A248,Apport,MATCH($G$4,'Jan 2020 Apport'!$3:$3,0),FALSE)</f>
        <v>468133.85000000003</v>
      </c>
      <c r="H248" s="170">
        <f>VLOOKUP(A248,Apport,MATCH($H$4,'Jan 2020 Apport'!$3:$3,0),FALSE)</f>
        <v>10890.76</v>
      </c>
      <c r="I248" s="170">
        <f t="shared" si="42"/>
        <v>479024.61000000004</v>
      </c>
      <c r="J248" s="170">
        <f>VLOOKUP(A248,Apport,MATCH($J$4,'Jan 2020 Apport'!$3:$3,0),FALSE)</f>
        <v>216570.99786919326</v>
      </c>
      <c r="K248" s="170">
        <f>VLOOKUP(A248,Apport,MATCH($K$4,'Jan 2020 Apport'!$3:$3,0),FALSE)</f>
        <v>51489.29</v>
      </c>
      <c r="L248" s="170">
        <f t="shared" si="43"/>
        <v>268060.28786919324</v>
      </c>
      <c r="M248" s="170">
        <f>VLOOKUP(A248,Apport,MATCH($M$4,'Jan 2020 Apport'!$3:$3,0),FALSE)</f>
        <v>58038.91</v>
      </c>
      <c r="N248" s="170">
        <f>VLOOKUP(A248,Apport,MATCH($N$4,'Jan 2020 Apport'!$3:$3,0),FALSE)</f>
        <v>38257.870000000003</v>
      </c>
      <c r="O248" s="170">
        <f>VLOOKUP(A248,Apport,MATCH($O$4,'Jan 2020 Apport'!$3:$3,0),FALSE)</f>
        <v>14020.63</v>
      </c>
      <c r="P248" s="174">
        <f>VLOOKUP(A248,Apport,MATCH($P$4,'Jan 2020 Apport'!$3:$3,0),FALSE)</f>
        <v>0</v>
      </c>
      <c r="Q248" s="174">
        <f>VLOOKUP(A248,Apport,MATCH($Q$4,'Jan 2020 Apport'!$3:$3,0),FALSE)</f>
        <v>908412.82701300003</v>
      </c>
      <c r="R248">
        <f>VLOOKUP(A248,Apport,MATCH($R$4,'Jan 2020 Apport'!$3:$3,0),FALSE)</f>
        <v>0</v>
      </c>
      <c r="S248">
        <f>VLOOKUP(A248,Apport,MATCH($S$4,'Jan 2020 Apport'!$3:$3,0),FALSE)</f>
        <v>0</v>
      </c>
      <c r="T248">
        <f>VLOOKUP(A248,Apport,MATCH($T$4,'Jan 2020 Apport'!$3:$3,0),FALSE)</f>
        <v>0</v>
      </c>
      <c r="U248" s="185">
        <f>IFERROR(VLOOKUP(A248,Apport,MATCH($U$4,'Jan 2020 Apport'!$3:$3,0),FALSE)/R248,0)</f>
        <v>0</v>
      </c>
      <c r="V248" s="67">
        <f>IFERROR(((VLOOKUP(A248,Apport,MATCH($V$4,'Jan 2020 Apport'!$3:$3,0),FALSE)+VLOOKUP(A248,Apport,MATCH($V$3,'Jan 2020 Apport'!$3:$3,0),FALSE))/(S248+T248)),0)</f>
        <v>0</v>
      </c>
      <c r="W248" s="67">
        <f t="shared" si="35"/>
        <v>8755.1933187077666</v>
      </c>
      <c r="X248">
        <f>IF(D248=0,0,VLOOKUP(A248,Apport,MATCH($X$4,'Jan 2020 Apport'!$3:$3,0),FALSE))</f>
        <v>4.8578999999999997E-2</v>
      </c>
      <c r="Y248">
        <f>IF(D248=0,0,VLOOKUP(A248,Apport,MATCH($Y$4,'Jan 2020 Apport'!$3:$3,0),FALSE))</f>
        <v>4.0270000000000002E-3</v>
      </c>
      <c r="Z248">
        <f>IF(D248=0,0,VLOOKUP(A248,Apport,MATCH($Z$4,'Jan 2020 Apport'!$3:$3,0),FALSE))</f>
        <v>1.7100000000000001E-2</v>
      </c>
      <c r="AA248" s="114">
        <f>(VLOOKUP(A248,Apport,MATCH($AA$4,'Jan 2020 Apport'!$3:$3,0),FALSE)+VLOOKUP(A248,Apport,MATCH($AA$3,'Jan 2020 Apport'!$3:$3,0),FALSE))*VLOOKUP(A248,Apport,MATCH($AA$2,'Jan 2020 Apport'!$3:$3,0),FALSE)</f>
        <v>75650.618000000017</v>
      </c>
      <c r="AB248" s="114">
        <f>VLOOKUP(A248,Apport,MATCH($AB$4,'Jan 2020 Apport'!$3:$3,0),FALSE)*VLOOKUP(A248,Apport,MATCH($AB$3,'Jan 2020 Apport'!$3:$3,0),FALSE)</f>
        <v>74502.400000000009</v>
      </c>
      <c r="AC248" s="114">
        <f>VLOOKUP(A248,Apport,MATCH($AC$4,'Jan 2020 Apport'!$3:$3,0),FALSE)</f>
        <v>96805</v>
      </c>
      <c r="AD248" s="114">
        <f>VLOOKUP(A248,Apport,MATCH($AD$4,'Jan 2020 Apport'!$3:$3,0),FALSE)*VLOOKUP(A248,Apport,MATCH($AD$3,'Jan 2020 Apport'!$3:$3,0),FALSE)</f>
        <v>110589.92000000001</v>
      </c>
      <c r="AE248" s="114">
        <f>VLOOKUP(A248,Apport,MATCH($AE$4,'Jan 2020 Apport'!$3:$3,0),FALSE)</f>
        <v>46784.33</v>
      </c>
      <c r="AF248" s="114">
        <f>VLOOKUP(A248,Apport,MATCH($AF$4,'Jan 2020 Apport'!$3:$3,0),FALSE)*VLOOKUP(A248,Apport,MATCH($AF$3,'Jan 2020 Apport'!$3:$3,0),FALSE)</f>
        <v>53446.400000000001</v>
      </c>
      <c r="AG248" s="114">
        <f t="shared" si="36"/>
        <v>106868.11979520002</v>
      </c>
      <c r="AH248" s="114">
        <f t="shared" si="37"/>
        <v>151448.89747200001</v>
      </c>
      <c r="AI248" s="114">
        <f t="shared" si="38"/>
        <v>86722.93667000001</v>
      </c>
      <c r="AJ248" s="3">
        <f>VLOOKUP(A248,Apport,MATCH($AJ$4,'Jan 2020 Apport'!$3:$3,0),FALSE)</f>
        <v>579335.68000000005</v>
      </c>
      <c r="AK248" s="3">
        <f>VLOOKUP(A248,Apport,MATCH($AK$4,'Jan 2020 Apport'!$3:$3,0),FALSE)</f>
        <v>12.093999999999999</v>
      </c>
      <c r="AL248" s="170">
        <f t="shared" si="39"/>
        <v>5048463.2178691942</v>
      </c>
      <c r="AM248" s="170">
        <f>VLOOKUP(A248,Apport,MATCH($AM$4,'Jan 2020 Apport'!$3:$3,0),FALSE)</f>
        <v>0</v>
      </c>
      <c r="AN248" s="170">
        <f>VLOOKUP(A248,Apport,MATCH($AN$4,'Jan 2020 Apport'!$3:$3,0),FALSE)</f>
        <v>26518.76</v>
      </c>
      <c r="AO248" s="170">
        <v>563.86</v>
      </c>
      <c r="AP248" s="170">
        <v>480.45</v>
      </c>
      <c r="AQ248" s="170">
        <v>139.38</v>
      </c>
      <c r="AR248" s="170">
        <v>3434.46</v>
      </c>
    </row>
    <row r="249" spans="1:44">
      <c r="A249" s="2" t="s">
        <v>419</v>
      </c>
      <c r="B249" s="2" t="s">
        <v>420</v>
      </c>
      <c r="C249" s="2" t="s">
        <v>1411</v>
      </c>
      <c r="D249" s="171">
        <f t="shared" si="40"/>
        <v>62602104.600000001</v>
      </c>
      <c r="E249" s="67">
        <f>VLOOKUP(A249,Apport,MATCH($E$2,'Jan 2020 Apport'!$3:$3,0),FALSE)+VLOOKUP(A249,Apport,MATCH($E$3,'Jan 2020 Apport'!$3:$3,0),FALSE)+VLOOKUP(A249,Apport,MATCH($E$4,'Jan 2020 Apport'!$3:$3,0),FALSE)</f>
        <v>5907972.3800000008</v>
      </c>
      <c r="F249" s="171">
        <f t="shared" si="41"/>
        <v>56694132.219999999</v>
      </c>
      <c r="G249" s="170">
        <f>VLOOKUP(A249,Apport,MATCH($G$3,'Jan 2020 Apport'!$3:$3,0),FALSE)+VLOOKUP(A249,Apport,MATCH($G$4,'Jan 2020 Apport'!$3:$3,0),FALSE)</f>
        <v>8762497.0600000005</v>
      </c>
      <c r="H249" s="170">
        <f>VLOOKUP(A249,Apport,MATCH($H$4,'Jan 2020 Apport'!$3:$3,0),FALSE)</f>
        <v>345480.1</v>
      </c>
      <c r="I249" s="170">
        <f t="shared" si="42"/>
        <v>9107977.1600000001</v>
      </c>
      <c r="J249" s="170">
        <f>VLOOKUP(A249,Apport,MATCH($J$4,'Jan 2020 Apport'!$3:$3,0),FALSE)</f>
        <v>2909613.5492850384</v>
      </c>
      <c r="K249" s="170">
        <f>VLOOKUP(A249,Apport,MATCH($K$4,'Jan 2020 Apport'!$3:$3,0),FALSE)</f>
        <v>299550.93</v>
      </c>
      <c r="L249" s="170">
        <f t="shared" si="43"/>
        <v>3209164.4792850385</v>
      </c>
      <c r="M249" s="170">
        <f>VLOOKUP(A249,Apport,MATCH($M$4,'Jan 2020 Apport'!$3:$3,0),FALSE)</f>
        <v>2859841.37</v>
      </c>
      <c r="N249" s="170">
        <f>VLOOKUP(A249,Apport,MATCH($N$4,'Jan 2020 Apport'!$3:$3,0),FALSE)</f>
        <v>0</v>
      </c>
      <c r="O249" s="170">
        <f>VLOOKUP(A249,Apport,MATCH($O$4,'Jan 2020 Apport'!$3:$3,0),FALSE)</f>
        <v>205689.39</v>
      </c>
      <c r="P249" s="174">
        <f>VLOOKUP(A249,Apport,MATCH($P$4,'Jan 2020 Apport'!$3:$3,0),FALSE)</f>
        <v>4156473.3899999997</v>
      </c>
      <c r="Q249" s="174">
        <f>VLOOKUP(A249,Apport,MATCH($Q$4,'Jan 2020 Apport'!$3:$3,0),FALSE)</f>
        <v>8784368.2018934991</v>
      </c>
      <c r="R249">
        <f>VLOOKUP(A249,Apport,MATCH($R$4,'Jan 2020 Apport'!$3:$3,0),FALSE)</f>
        <v>225</v>
      </c>
      <c r="S249">
        <f>VLOOKUP(A249,Apport,MATCH($S$4,'Jan 2020 Apport'!$3:$3,0),FALSE)</f>
        <v>0</v>
      </c>
      <c r="T249">
        <f>VLOOKUP(A249,Apport,MATCH($T$4,'Jan 2020 Apport'!$3:$3,0),FALSE)</f>
        <v>380</v>
      </c>
      <c r="U249" s="185">
        <f>IFERROR(VLOOKUP(A249,Apport,MATCH($U$4,'Jan 2020 Apport'!$3:$3,0),FALSE)/R249,0)</f>
        <v>10364.222933333334</v>
      </c>
      <c r="V249" s="67">
        <f>IFERROR(((VLOOKUP(A249,Apport,MATCH($V$4,'Jan 2020 Apport'!$3:$3,0),FALSE)+VLOOKUP(A249,Apport,MATCH($V$3,'Jan 2020 Apport'!$3:$3,0),FALSE))/(S249+T249)),0)</f>
        <v>9410.5847894736853</v>
      </c>
      <c r="W249" s="67">
        <f t="shared" si="35"/>
        <v>8754.3822773015709</v>
      </c>
      <c r="X249">
        <f>IF(D249=0,0,VLOOKUP(A249,Apport,MATCH($X$4,'Jan 2020 Apport'!$3:$3,0),FALSE))</f>
        <v>4.8578999999999997E-2</v>
      </c>
      <c r="Y249">
        <f>IF(D249=0,0,VLOOKUP(A249,Apport,MATCH($Y$4,'Jan 2020 Apport'!$3:$3,0),FALSE))</f>
        <v>4.0270000000000002E-3</v>
      </c>
      <c r="Z249">
        <f>IF(D249=0,0,VLOOKUP(A249,Apport,MATCH($Z$4,'Jan 2020 Apport'!$3:$3,0),FALSE))</f>
        <v>1.7100000000000001E-2</v>
      </c>
      <c r="AA249" s="114">
        <f>(VLOOKUP(A249,Apport,MATCH($AA$4,'Jan 2020 Apport'!$3:$3,0),FALSE)+VLOOKUP(A249,Apport,MATCH($AA$3,'Jan 2020 Apport'!$3:$3,0),FALSE))*VLOOKUP(A249,Apport,MATCH($AA$2,'Jan 2020 Apport'!$3:$3,0),FALSE)</f>
        <v>73041.97600000001</v>
      </c>
      <c r="AB249" s="114">
        <f>VLOOKUP(A249,Apport,MATCH($AB$4,'Jan 2020 Apport'!$3:$3,0),FALSE)*VLOOKUP(A249,Apport,MATCH($AB$3,'Jan 2020 Apport'!$3:$3,0),FALSE)</f>
        <v>74502.400000000009</v>
      </c>
      <c r="AC249" s="114">
        <f>VLOOKUP(A249,Apport,MATCH($AC$4,'Jan 2020 Apport'!$3:$3,0),FALSE)</f>
        <v>96805</v>
      </c>
      <c r="AD249" s="114">
        <f>VLOOKUP(A249,Apport,MATCH($AD$4,'Jan 2020 Apport'!$3:$3,0),FALSE)*VLOOKUP(A249,Apport,MATCH($AD$3,'Jan 2020 Apport'!$3:$3,0),FALSE)</f>
        <v>110589.92000000001</v>
      </c>
      <c r="AE249" s="114">
        <f>VLOOKUP(A249,Apport,MATCH($AE$4,'Jan 2020 Apport'!$3:$3,0),FALSE)</f>
        <v>46784.33</v>
      </c>
      <c r="AF249" s="114">
        <f>VLOOKUP(A249,Apport,MATCH($AF$4,'Jan 2020 Apport'!$3:$3,0),FALSE)*VLOOKUP(A249,Apport,MATCH($AF$3,'Jan 2020 Apport'!$3:$3,0),FALSE)</f>
        <v>53446.400000000001</v>
      </c>
      <c r="AG249" s="114">
        <f t="shared" si="36"/>
        <v>106851.42448640001</v>
      </c>
      <c r="AH249" s="114">
        <f t="shared" si="37"/>
        <v>151448.89747200001</v>
      </c>
      <c r="AI249" s="114">
        <f t="shared" si="38"/>
        <v>86722.93667000001</v>
      </c>
      <c r="AJ249" s="3">
        <f>VLOOKUP(A249,Apport,MATCH($AJ$4,'Jan 2020 Apport'!$3:$3,0),FALSE)</f>
        <v>7834157.2000000002</v>
      </c>
      <c r="AK249" s="3">
        <f>VLOOKUP(A249,Apport,MATCH($AK$4,'Jan 2020 Apport'!$3:$3,0),FALSE)</f>
        <v>127.39</v>
      </c>
      <c r="AL249" s="170">
        <f t="shared" si="39"/>
        <v>79642225.82928504</v>
      </c>
      <c r="AM249" s="170">
        <f>VLOOKUP(A249,Apport,MATCH($AM$4,'Jan 2020 Apport'!$3:$3,0),FALSE)</f>
        <v>1956999.76</v>
      </c>
      <c r="AN249" s="170">
        <f>VLOOKUP(A249,Apport,MATCH($AN$4,'Jan 2020 Apport'!$3:$3,0),FALSE)</f>
        <v>324184.15000000002</v>
      </c>
      <c r="AO249" s="170">
        <v>46599.369999999995</v>
      </c>
      <c r="AP249" s="170">
        <v>26774.74</v>
      </c>
      <c r="AQ249" s="170">
        <v>2007.45</v>
      </c>
      <c r="AR249" s="170">
        <v>67016.08</v>
      </c>
    </row>
    <row r="250" spans="1:44">
      <c r="A250" s="2" t="s">
        <v>1288</v>
      </c>
      <c r="B250" s="2" t="s">
        <v>1289</v>
      </c>
      <c r="C250" s="2" t="s">
        <v>1411</v>
      </c>
      <c r="D250" s="171">
        <f t="shared" si="40"/>
        <v>0</v>
      </c>
      <c r="E250" s="67">
        <f>VLOOKUP(A250,Apport,MATCH($E$2,'Jan 2020 Apport'!$3:$3,0),FALSE)+VLOOKUP(A250,Apport,MATCH($E$3,'Jan 2020 Apport'!$3:$3,0),FALSE)+VLOOKUP(A250,Apport,MATCH($E$4,'Jan 2020 Apport'!$3:$3,0),FALSE)</f>
        <v>0</v>
      </c>
      <c r="F250" s="171">
        <f t="shared" si="41"/>
        <v>0</v>
      </c>
      <c r="G250" s="170">
        <f>VLOOKUP(A250,Apport,MATCH($G$3,'Jan 2020 Apport'!$3:$3,0),FALSE)+VLOOKUP(A250,Apport,MATCH($G$4,'Jan 2020 Apport'!$3:$3,0),FALSE)</f>
        <v>0</v>
      </c>
      <c r="H250" s="170">
        <f>VLOOKUP(A250,Apport,MATCH($H$4,'Jan 2020 Apport'!$3:$3,0),FALSE)</f>
        <v>0</v>
      </c>
      <c r="I250" s="170">
        <f t="shared" si="42"/>
        <v>0</v>
      </c>
      <c r="J250" s="170">
        <f>VLOOKUP(A250,Apport,MATCH($J$4,'Jan 2020 Apport'!$3:$3,0),FALSE)</f>
        <v>0</v>
      </c>
      <c r="K250" s="170">
        <f>VLOOKUP(A250,Apport,MATCH($K$4,'Jan 2020 Apport'!$3:$3,0),FALSE)</f>
        <v>0</v>
      </c>
      <c r="L250" s="170">
        <f t="shared" si="43"/>
        <v>0</v>
      </c>
      <c r="M250" s="170">
        <f>VLOOKUP(A250,Apport,MATCH($M$4,'Jan 2020 Apport'!$3:$3,0),FALSE)</f>
        <v>0</v>
      </c>
      <c r="N250" s="170">
        <f>VLOOKUP(A250,Apport,MATCH($N$4,'Jan 2020 Apport'!$3:$3,0),FALSE)</f>
        <v>0</v>
      </c>
      <c r="O250" s="170">
        <f>VLOOKUP(A250,Apport,MATCH($O$4,'Jan 2020 Apport'!$3:$3,0),FALSE)</f>
        <v>0</v>
      </c>
      <c r="P250" s="174">
        <f>VLOOKUP(A250,Apport,MATCH($P$4,'Jan 2020 Apport'!$3:$3,0),FALSE)</f>
        <v>0</v>
      </c>
      <c r="Q250" s="174">
        <f>VLOOKUP(A250,Apport,MATCH($Q$4,'Jan 2020 Apport'!$3:$3,0),FALSE)</f>
        <v>0</v>
      </c>
      <c r="R250">
        <f>VLOOKUP(A250,Apport,MATCH($R$4,'Jan 2020 Apport'!$3:$3,0),FALSE)</f>
        <v>0</v>
      </c>
      <c r="S250">
        <f>VLOOKUP(A250,Apport,MATCH($S$4,'Jan 2020 Apport'!$3:$3,0),FALSE)</f>
        <v>0</v>
      </c>
      <c r="T250">
        <f>VLOOKUP(A250,Apport,MATCH($T$4,'Jan 2020 Apport'!$3:$3,0),FALSE)</f>
        <v>0</v>
      </c>
      <c r="U250" s="185">
        <f>IFERROR(VLOOKUP(A250,Apport,MATCH($U$4,'Jan 2020 Apport'!$3:$3,0),FALSE)/R250,0)</f>
        <v>0</v>
      </c>
      <c r="V250" s="67">
        <f>IFERROR(((VLOOKUP(A250,Apport,MATCH($V$4,'Jan 2020 Apport'!$3:$3,0),FALSE)+VLOOKUP(A250,Apport,MATCH($V$3,'Jan 2020 Apport'!$3:$3,0),FALSE))/(S250+T250)),0)</f>
        <v>0</v>
      </c>
      <c r="W250" s="67">
        <f t="shared" si="35"/>
        <v>0</v>
      </c>
      <c r="X250">
        <f>IF(D250=0,0,VLOOKUP(A250,Apport,MATCH($X$4,'Jan 2020 Apport'!$3:$3,0),FALSE))</f>
        <v>0</v>
      </c>
      <c r="Y250">
        <f>IF(D250=0,0,VLOOKUP(A250,Apport,MATCH($Y$4,'Jan 2020 Apport'!$3:$3,0),FALSE))</f>
        <v>0</v>
      </c>
      <c r="Z250">
        <f>IF(D250=0,0,VLOOKUP(A250,Apport,MATCH($Z$4,'Jan 2020 Apport'!$3:$3,0),FALSE))</f>
        <v>0</v>
      </c>
      <c r="AA250" s="114">
        <f>(VLOOKUP(A250,Apport,MATCH($AA$4,'Jan 2020 Apport'!$3:$3,0),FALSE)+VLOOKUP(A250,Apport,MATCH($AA$3,'Jan 2020 Apport'!$3:$3,0),FALSE))*VLOOKUP(A250,Apport,MATCH($AA$2,'Jan 2020 Apport'!$3:$3,0),FALSE)</f>
        <v>0</v>
      </c>
      <c r="AB250" s="114">
        <f>VLOOKUP(A250,Apport,MATCH($AB$4,'Jan 2020 Apport'!$3:$3,0),FALSE)*VLOOKUP(A250,Apport,MATCH($AB$3,'Jan 2020 Apport'!$3:$3,0),FALSE)</f>
        <v>0</v>
      </c>
      <c r="AC250" s="114">
        <f>VLOOKUP(A250,Apport,MATCH($AC$4,'Jan 2020 Apport'!$3:$3,0),FALSE)</f>
        <v>0</v>
      </c>
      <c r="AD250" s="114">
        <f>VLOOKUP(A250,Apport,MATCH($AD$4,'Jan 2020 Apport'!$3:$3,0),FALSE)*VLOOKUP(A250,Apport,MATCH($AD$3,'Jan 2020 Apport'!$3:$3,0),FALSE)</f>
        <v>0</v>
      </c>
      <c r="AE250" s="114">
        <f>VLOOKUP(A250,Apport,MATCH($AE$4,'Jan 2020 Apport'!$3:$3,0),FALSE)</f>
        <v>0</v>
      </c>
      <c r="AF250" s="114">
        <f>VLOOKUP(A250,Apport,MATCH($AF$4,'Jan 2020 Apport'!$3:$3,0),FALSE)*VLOOKUP(A250,Apport,MATCH($AF$3,'Jan 2020 Apport'!$3:$3,0),FALSE)</f>
        <v>0</v>
      </c>
      <c r="AG250" s="114">
        <f t="shared" si="36"/>
        <v>0</v>
      </c>
      <c r="AH250" s="114">
        <f t="shared" si="37"/>
        <v>0</v>
      </c>
      <c r="AI250" s="114">
        <f t="shared" si="38"/>
        <v>0</v>
      </c>
      <c r="AJ250" s="3">
        <f>VLOOKUP(A250,Apport,MATCH($AJ$4,'Jan 2020 Apport'!$3:$3,0),FALSE)</f>
        <v>0</v>
      </c>
      <c r="AK250" s="3">
        <f>VLOOKUP(A250,Apport,MATCH($AK$4,'Jan 2020 Apport'!$3:$3,0),FALSE)</f>
        <v>0</v>
      </c>
      <c r="AL250" s="170">
        <f t="shared" si="39"/>
        <v>0</v>
      </c>
      <c r="AM250" s="170">
        <f>VLOOKUP(A250,Apport,MATCH($AM$4,'Jan 2020 Apport'!$3:$3,0),FALSE)</f>
        <v>0</v>
      </c>
      <c r="AN250" s="170">
        <f>VLOOKUP(A250,Apport,MATCH($AN$4,'Jan 2020 Apport'!$3:$3,0),FALSE)</f>
        <v>0</v>
      </c>
      <c r="AO250" s="170">
        <v>0</v>
      </c>
      <c r="AP250" s="170">
        <v>0</v>
      </c>
      <c r="AQ250" s="170">
        <v>0</v>
      </c>
      <c r="AR250" s="170">
        <v>0</v>
      </c>
    </row>
    <row r="251" spans="1:44">
      <c r="A251" s="2" t="s">
        <v>1290</v>
      </c>
      <c r="B251" s="2" t="s">
        <v>1291</v>
      </c>
      <c r="C251" s="2" t="s">
        <v>1411</v>
      </c>
      <c r="D251" s="171">
        <f t="shared" si="40"/>
        <v>0</v>
      </c>
      <c r="E251" s="67">
        <f>VLOOKUP(A251,Apport,MATCH($E$2,'Jan 2020 Apport'!$3:$3,0),FALSE)+VLOOKUP(A251,Apport,MATCH($E$3,'Jan 2020 Apport'!$3:$3,0),FALSE)+VLOOKUP(A251,Apport,MATCH($E$4,'Jan 2020 Apport'!$3:$3,0),FALSE)</f>
        <v>0</v>
      </c>
      <c r="F251" s="171">
        <f t="shared" si="41"/>
        <v>0</v>
      </c>
      <c r="G251" s="170">
        <f>VLOOKUP(A251,Apport,MATCH($G$3,'Jan 2020 Apport'!$3:$3,0),FALSE)+VLOOKUP(A251,Apport,MATCH($G$4,'Jan 2020 Apport'!$3:$3,0),FALSE)</f>
        <v>0</v>
      </c>
      <c r="H251" s="170">
        <f>VLOOKUP(A251,Apport,MATCH($H$4,'Jan 2020 Apport'!$3:$3,0),FALSE)</f>
        <v>0</v>
      </c>
      <c r="I251" s="170">
        <f t="shared" si="42"/>
        <v>0</v>
      </c>
      <c r="J251" s="170">
        <f>VLOOKUP(A251,Apport,MATCH($J$4,'Jan 2020 Apport'!$3:$3,0),FALSE)</f>
        <v>0</v>
      </c>
      <c r="K251" s="170">
        <f>VLOOKUP(A251,Apport,MATCH($K$4,'Jan 2020 Apport'!$3:$3,0),FALSE)</f>
        <v>0</v>
      </c>
      <c r="L251" s="170">
        <f t="shared" si="43"/>
        <v>0</v>
      </c>
      <c r="M251" s="170">
        <f>VLOOKUP(A251,Apport,MATCH($M$4,'Jan 2020 Apport'!$3:$3,0),FALSE)</f>
        <v>0</v>
      </c>
      <c r="N251" s="170">
        <f>VLOOKUP(A251,Apport,MATCH($N$4,'Jan 2020 Apport'!$3:$3,0),FALSE)</f>
        <v>0</v>
      </c>
      <c r="O251" s="170">
        <f>VLOOKUP(A251,Apport,MATCH($O$4,'Jan 2020 Apport'!$3:$3,0),FALSE)</f>
        <v>0</v>
      </c>
      <c r="P251" s="174">
        <f>VLOOKUP(A251,Apport,MATCH($P$4,'Jan 2020 Apport'!$3:$3,0),FALSE)</f>
        <v>0</v>
      </c>
      <c r="Q251" s="174">
        <f>VLOOKUP(A251,Apport,MATCH($Q$4,'Jan 2020 Apport'!$3:$3,0),FALSE)</f>
        <v>0</v>
      </c>
      <c r="R251">
        <f>VLOOKUP(A251,Apport,MATCH($R$4,'Jan 2020 Apport'!$3:$3,0),FALSE)</f>
        <v>0</v>
      </c>
      <c r="S251">
        <f>VLOOKUP(A251,Apport,MATCH($S$4,'Jan 2020 Apport'!$3:$3,0),FALSE)</f>
        <v>0</v>
      </c>
      <c r="T251">
        <f>VLOOKUP(A251,Apport,MATCH($T$4,'Jan 2020 Apport'!$3:$3,0),FALSE)</f>
        <v>0</v>
      </c>
      <c r="U251" s="185">
        <f>IFERROR(VLOOKUP(A251,Apport,MATCH($U$4,'Jan 2020 Apport'!$3:$3,0),FALSE)/R251,0)</f>
        <v>0</v>
      </c>
      <c r="V251" s="67">
        <f>IFERROR(((VLOOKUP(A251,Apport,MATCH($V$4,'Jan 2020 Apport'!$3:$3,0),FALSE)+VLOOKUP(A251,Apport,MATCH($V$3,'Jan 2020 Apport'!$3:$3,0),FALSE))/(S251+T251)),0)</f>
        <v>0</v>
      </c>
      <c r="W251" s="67">
        <f t="shared" si="35"/>
        <v>0</v>
      </c>
      <c r="X251">
        <f>IF(D251=0,0,VLOOKUP(A251,Apport,MATCH($X$4,'Jan 2020 Apport'!$3:$3,0),FALSE))</f>
        <v>0</v>
      </c>
      <c r="Y251">
        <f>IF(D251=0,0,VLOOKUP(A251,Apport,MATCH($Y$4,'Jan 2020 Apport'!$3:$3,0),FALSE))</f>
        <v>0</v>
      </c>
      <c r="Z251">
        <f>IF(D251=0,0,VLOOKUP(A251,Apport,MATCH($Z$4,'Jan 2020 Apport'!$3:$3,0),FALSE))</f>
        <v>0</v>
      </c>
      <c r="AA251" s="114">
        <f>(VLOOKUP(A251,Apport,MATCH($AA$4,'Jan 2020 Apport'!$3:$3,0),FALSE)+VLOOKUP(A251,Apport,MATCH($AA$3,'Jan 2020 Apport'!$3:$3,0),FALSE))*VLOOKUP(A251,Apport,MATCH($AA$2,'Jan 2020 Apport'!$3:$3,0),FALSE)</f>
        <v>0</v>
      </c>
      <c r="AB251" s="114">
        <f>VLOOKUP(A251,Apport,MATCH($AB$4,'Jan 2020 Apport'!$3:$3,0),FALSE)*VLOOKUP(A251,Apport,MATCH($AB$3,'Jan 2020 Apport'!$3:$3,0),FALSE)</f>
        <v>0</v>
      </c>
      <c r="AC251" s="114">
        <f>VLOOKUP(A251,Apport,MATCH($AC$4,'Jan 2020 Apport'!$3:$3,0),FALSE)</f>
        <v>0</v>
      </c>
      <c r="AD251" s="114">
        <f>VLOOKUP(A251,Apport,MATCH($AD$4,'Jan 2020 Apport'!$3:$3,0),FALSE)*VLOOKUP(A251,Apport,MATCH($AD$3,'Jan 2020 Apport'!$3:$3,0),FALSE)</f>
        <v>0</v>
      </c>
      <c r="AE251" s="114">
        <f>VLOOKUP(A251,Apport,MATCH($AE$4,'Jan 2020 Apport'!$3:$3,0),FALSE)</f>
        <v>0</v>
      </c>
      <c r="AF251" s="114">
        <f>VLOOKUP(A251,Apport,MATCH($AF$4,'Jan 2020 Apport'!$3:$3,0),FALSE)*VLOOKUP(A251,Apport,MATCH($AF$3,'Jan 2020 Apport'!$3:$3,0),FALSE)</f>
        <v>0</v>
      </c>
      <c r="AG251" s="114">
        <f t="shared" si="36"/>
        <v>0</v>
      </c>
      <c r="AH251" s="114">
        <f t="shared" si="37"/>
        <v>0</v>
      </c>
      <c r="AI251" s="114">
        <f t="shared" si="38"/>
        <v>0</v>
      </c>
      <c r="AJ251" s="3">
        <f>VLOOKUP(A251,Apport,MATCH($AJ$4,'Jan 2020 Apport'!$3:$3,0),FALSE)</f>
        <v>0</v>
      </c>
      <c r="AK251" s="3">
        <f>VLOOKUP(A251,Apport,MATCH($AK$4,'Jan 2020 Apport'!$3:$3,0),FALSE)</f>
        <v>0</v>
      </c>
      <c r="AL251" s="170">
        <f t="shared" si="39"/>
        <v>0</v>
      </c>
      <c r="AM251" s="170">
        <f>VLOOKUP(A251,Apport,MATCH($AM$4,'Jan 2020 Apport'!$3:$3,0),FALSE)</f>
        <v>0</v>
      </c>
      <c r="AN251" s="170">
        <f>VLOOKUP(A251,Apport,MATCH($AN$4,'Jan 2020 Apport'!$3:$3,0),FALSE)</f>
        <v>0</v>
      </c>
      <c r="AO251" s="170">
        <v>0</v>
      </c>
      <c r="AP251" s="170">
        <v>0</v>
      </c>
      <c r="AQ251" s="170">
        <v>0</v>
      </c>
      <c r="AR251" s="170">
        <v>0</v>
      </c>
    </row>
    <row r="252" spans="1:44">
      <c r="A252" s="2" t="s">
        <v>421</v>
      </c>
      <c r="B252" s="2" t="s">
        <v>422</v>
      </c>
      <c r="C252" s="2" t="s">
        <v>1411</v>
      </c>
      <c r="D252" s="171">
        <f t="shared" si="40"/>
        <v>610112.82999999996</v>
      </c>
      <c r="E252" s="67">
        <f>VLOOKUP(A252,Apport,MATCH($E$2,'Jan 2020 Apport'!$3:$3,0),FALSE)+VLOOKUP(A252,Apport,MATCH($E$3,'Jan 2020 Apport'!$3:$3,0),FALSE)+VLOOKUP(A252,Apport,MATCH($E$4,'Jan 2020 Apport'!$3:$3,0),FALSE)</f>
        <v>0</v>
      </c>
      <c r="F252" s="171">
        <f t="shared" si="41"/>
        <v>610112.82999999996</v>
      </c>
      <c r="G252" s="170">
        <f>VLOOKUP(A252,Apport,MATCH($G$3,'Jan 2020 Apport'!$3:$3,0),FALSE)+VLOOKUP(A252,Apport,MATCH($G$4,'Jan 2020 Apport'!$3:$3,0),FALSE)</f>
        <v>0</v>
      </c>
      <c r="H252" s="170">
        <f>VLOOKUP(A252,Apport,MATCH($H$4,'Jan 2020 Apport'!$3:$3,0),FALSE)</f>
        <v>0</v>
      </c>
      <c r="I252" s="170">
        <f t="shared" si="42"/>
        <v>0</v>
      </c>
      <c r="J252" s="170">
        <f>VLOOKUP(A252,Apport,MATCH($J$4,'Jan 2020 Apport'!$3:$3,0),FALSE)</f>
        <v>86577.141482625564</v>
      </c>
      <c r="K252" s="170">
        <f>VLOOKUP(A252,Apport,MATCH($K$4,'Jan 2020 Apport'!$3:$3,0),FALSE)</f>
        <v>28159.03</v>
      </c>
      <c r="L252" s="170">
        <f t="shared" si="43"/>
        <v>114736.17148262556</v>
      </c>
      <c r="M252" s="170">
        <f>VLOOKUP(A252,Apport,MATCH($M$4,'Jan 2020 Apport'!$3:$3,0),FALSE)</f>
        <v>33384.129999999997</v>
      </c>
      <c r="N252" s="170">
        <f>VLOOKUP(A252,Apport,MATCH($N$4,'Jan 2020 Apport'!$3:$3,0),FALSE)</f>
        <v>0</v>
      </c>
      <c r="O252" s="170">
        <f>VLOOKUP(A252,Apport,MATCH($O$4,'Jan 2020 Apport'!$3:$3,0),FALSE)</f>
        <v>1812.28</v>
      </c>
      <c r="P252" s="174">
        <f>VLOOKUP(A252,Apport,MATCH($P$4,'Jan 2020 Apport'!$3:$3,0),FALSE)</f>
        <v>0</v>
      </c>
      <c r="Q252" s="174">
        <f>VLOOKUP(A252,Apport,MATCH($Q$4,'Jan 2020 Apport'!$3:$3,0),FALSE)</f>
        <v>175000</v>
      </c>
      <c r="R252">
        <f>VLOOKUP(A252,Apport,MATCH($R$4,'Jan 2020 Apport'!$3:$3,0),FALSE)</f>
        <v>0</v>
      </c>
      <c r="S252">
        <f>VLOOKUP(A252,Apport,MATCH($S$4,'Jan 2020 Apport'!$3:$3,0),FALSE)</f>
        <v>0</v>
      </c>
      <c r="T252">
        <f>VLOOKUP(A252,Apport,MATCH($T$4,'Jan 2020 Apport'!$3:$3,0),FALSE)</f>
        <v>0</v>
      </c>
      <c r="U252" s="185">
        <f>IFERROR(VLOOKUP(A252,Apport,MATCH($U$4,'Jan 2020 Apport'!$3:$3,0),FALSE)/R252,0)</f>
        <v>0</v>
      </c>
      <c r="V252" s="67">
        <f>IFERROR(((VLOOKUP(A252,Apport,MATCH($V$4,'Jan 2020 Apport'!$3:$3,0),FALSE)+VLOOKUP(A252,Apport,MATCH($V$3,'Jan 2020 Apport'!$3:$3,0),FALSE))/(S252+T252)),0)</f>
        <v>0</v>
      </c>
      <c r="W252" s="67">
        <f t="shared" si="35"/>
        <v>8097.2779781130794</v>
      </c>
      <c r="X252">
        <f>IF(D252=0,0,VLOOKUP(A252,Apport,MATCH($X$4,'Jan 2020 Apport'!$3:$3,0),FALSE))</f>
        <v>4.8578999999999997E-2</v>
      </c>
      <c r="Y252">
        <f>IF(D252=0,0,VLOOKUP(A252,Apport,MATCH($Y$4,'Jan 2020 Apport'!$3:$3,0),FALSE))</f>
        <v>4.0270000000000002E-3</v>
      </c>
      <c r="Z252">
        <f>IF(D252=0,0,VLOOKUP(A252,Apport,MATCH($Z$4,'Jan 2020 Apport'!$3:$3,0),FALSE))</f>
        <v>1.7100000000000001E-2</v>
      </c>
      <c r="AA252" s="114">
        <f>(VLOOKUP(A252,Apport,MATCH($AA$4,'Jan 2020 Apport'!$3:$3,0),FALSE)+VLOOKUP(A252,Apport,MATCH($AA$3,'Jan 2020 Apport'!$3:$3,0),FALSE))*VLOOKUP(A252,Apport,MATCH($AA$2,'Jan 2020 Apport'!$3:$3,0),FALSE)</f>
        <v>65216.05</v>
      </c>
      <c r="AB252" s="114">
        <f>VLOOKUP(A252,Apport,MATCH($AB$4,'Jan 2020 Apport'!$3:$3,0),FALSE)*VLOOKUP(A252,Apport,MATCH($AB$3,'Jan 2020 Apport'!$3:$3,0),FALSE)</f>
        <v>66520</v>
      </c>
      <c r="AC252" s="114">
        <f>VLOOKUP(A252,Apport,MATCH($AC$4,'Jan 2020 Apport'!$3:$3,0),FALSE)</f>
        <v>96805</v>
      </c>
      <c r="AD252" s="114">
        <f>VLOOKUP(A252,Apport,MATCH($AD$4,'Jan 2020 Apport'!$3:$3,0),FALSE)*VLOOKUP(A252,Apport,MATCH($AD$3,'Jan 2020 Apport'!$3:$3,0),FALSE)</f>
        <v>98741</v>
      </c>
      <c r="AE252" s="114">
        <f>VLOOKUP(A252,Apport,MATCH($AE$4,'Jan 2020 Apport'!$3:$3,0),FALSE)</f>
        <v>46784.33</v>
      </c>
      <c r="AF252" s="114">
        <f>VLOOKUP(A252,Apport,MATCH($AF$4,'Jan 2020 Apport'!$3:$3,0),FALSE)*VLOOKUP(A252,Apport,MATCH($AF$3,'Jan 2020 Apport'!$3:$3,0),FALSE)</f>
        <v>47720</v>
      </c>
      <c r="AG252" s="114">
        <f t="shared" si="36"/>
        <v>96970.214719999989</v>
      </c>
      <c r="AH252" s="114">
        <f t="shared" si="37"/>
        <v>136855.76759999999</v>
      </c>
      <c r="AI252" s="114">
        <f t="shared" si="38"/>
        <v>79803.727550000011</v>
      </c>
      <c r="AJ252" s="3">
        <f>VLOOKUP(A252,Apport,MATCH($AJ$4,'Jan 2020 Apport'!$3:$3,0),FALSE)</f>
        <v>86962.17</v>
      </c>
      <c r="AK252" s="3">
        <f>VLOOKUP(A252,Apport,MATCH($AK$4,'Jan 2020 Apport'!$3:$3,0),FALSE)</f>
        <v>1.4950000000000001</v>
      </c>
      <c r="AL252" s="170">
        <f t="shared" si="39"/>
        <v>755064.50148262549</v>
      </c>
      <c r="AM252" s="170">
        <f>VLOOKUP(A252,Apport,MATCH($AM$4,'Jan 2020 Apport'!$3:$3,0),FALSE)</f>
        <v>23178.12</v>
      </c>
      <c r="AN252" s="170">
        <f>VLOOKUP(A252,Apport,MATCH($AN$4,'Jan 2020 Apport'!$3:$3,0),FALSE)</f>
        <v>3349.87</v>
      </c>
      <c r="AO252" s="170">
        <v>539.79999999999995</v>
      </c>
      <c r="AP252" s="170">
        <v>0</v>
      </c>
      <c r="AQ252" s="170">
        <v>19.11</v>
      </c>
      <c r="AR252" s="170">
        <v>0</v>
      </c>
    </row>
    <row r="253" spans="1:44">
      <c r="A253" s="2" t="s">
        <v>423</v>
      </c>
      <c r="B253" s="2" t="s">
        <v>424</v>
      </c>
      <c r="C253" s="2" t="s">
        <v>1411</v>
      </c>
      <c r="D253" s="171">
        <f t="shared" si="40"/>
        <v>701073.48</v>
      </c>
      <c r="E253" s="67">
        <f>VLOOKUP(A253,Apport,MATCH($E$2,'Jan 2020 Apport'!$3:$3,0),FALSE)+VLOOKUP(A253,Apport,MATCH($E$3,'Jan 2020 Apport'!$3:$3,0),FALSE)+VLOOKUP(A253,Apport,MATCH($E$4,'Jan 2020 Apport'!$3:$3,0),FALSE)</f>
        <v>0</v>
      </c>
      <c r="F253" s="171">
        <f t="shared" si="41"/>
        <v>701073.48</v>
      </c>
      <c r="G253" s="170">
        <f>VLOOKUP(A253,Apport,MATCH($G$3,'Jan 2020 Apport'!$3:$3,0),FALSE)+VLOOKUP(A253,Apport,MATCH($G$4,'Jan 2020 Apport'!$3:$3,0),FALSE)</f>
        <v>0</v>
      </c>
      <c r="H253" s="170">
        <f>VLOOKUP(A253,Apport,MATCH($H$4,'Jan 2020 Apport'!$3:$3,0),FALSE)</f>
        <v>0</v>
      </c>
      <c r="I253" s="170">
        <f t="shared" si="42"/>
        <v>0</v>
      </c>
      <c r="J253" s="170">
        <f>VLOOKUP(A253,Apport,MATCH($J$4,'Jan 2020 Apport'!$3:$3,0),FALSE)</f>
        <v>74108.360986199987</v>
      </c>
      <c r="K253" s="170">
        <f>VLOOKUP(A253,Apport,MATCH($K$4,'Jan 2020 Apport'!$3:$3,0),FALSE)</f>
        <v>6634.72</v>
      </c>
      <c r="L253" s="170">
        <f t="shared" si="43"/>
        <v>80743.080986199988</v>
      </c>
      <c r="M253" s="170">
        <f>VLOOKUP(A253,Apport,MATCH($M$4,'Jan 2020 Apport'!$3:$3,0),FALSE)</f>
        <v>3212.11</v>
      </c>
      <c r="N253" s="170">
        <f>VLOOKUP(A253,Apport,MATCH($N$4,'Jan 2020 Apport'!$3:$3,0),FALSE)</f>
        <v>0</v>
      </c>
      <c r="O253" s="170">
        <f>VLOOKUP(A253,Apport,MATCH($O$4,'Jan 2020 Apport'!$3:$3,0),FALSE)</f>
        <v>1907.19</v>
      </c>
      <c r="P253" s="174">
        <f>VLOOKUP(A253,Apport,MATCH($P$4,'Jan 2020 Apport'!$3:$3,0),FALSE)</f>
        <v>47581.31</v>
      </c>
      <c r="Q253" s="174">
        <f>VLOOKUP(A253,Apport,MATCH($Q$4,'Jan 2020 Apport'!$3:$3,0),FALSE)</f>
        <v>109345.23483599999</v>
      </c>
      <c r="R253">
        <f>VLOOKUP(A253,Apport,MATCH($R$4,'Jan 2020 Apport'!$3:$3,0),FALSE)</f>
        <v>0</v>
      </c>
      <c r="S253">
        <f>VLOOKUP(A253,Apport,MATCH($S$4,'Jan 2020 Apport'!$3:$3,0),FALSE)</f>
        <v>0</v>
      </c>
      <c r="T253">
        <f>VLOOKUP(A253,Apport,MATCH($T$4,'Jan 2020 Apport'!$3:$3,0),FALSE)</f>
        <v>0</v>
      </c>
      <c r="U253" s="185">
        <f>IFERROR(VLOOKUP(A253,Apport,MATCH($U$4,'Jan 2020 Apport'!$3:$3,0),FALSE)/R253,0)</f>
        <v>0</v>
      </c>
      <c r="V253" s="67">
        <f>IFERROR(((VLOOKUP(A253,Apport,MATCH($V$4,'Jan 2020 Apport'!$3:$3,0),FALSE)+VLOOKUP(A253,Apport,MATCH($V$3,'Jan 2020 Apport'!$3:$3,0),FALSE))/(S253+T253)),0)</f>
        <v>0</v>
      </c>
      <c r="W253" s="67">
        <f t="shared" si="35"/>
        <v>8425.830127707326</v>
      </c>
      <c r="X253">
        <f>IF(D253=0,0,VLOOKUP(A253,Apport,MATCH($X$4,'Jan 2020 Apport'!$3:$3,0),FALSE))</f>
        <v>4.8578999999999997E-2</v>
      </c>
      <c r="Y253">
        <f>IF(D253=0,0,VLOOKUP(A253,Apport,MATCH($Y$4,'Jan 2020 Apport'!$3:$3,0),FALSE))</f>
        <v>4.0270000000000002E-3</v>
      </c>
      <c r="Z253">
        <f>IF(D253=0,0,VLOOKUP(A253,Apport,MATCH($Z$4,'Jan 2020 Apport'!$3:$3,0),FALSE))</f>
        <v>1.7100000000000001E-2</v>
      </c>
      <c r="AA253" s="114">
        <f>(VLOOKUP(A253,Apport,MATCH($AA$4,'Jan 2020 Apport'!$3:$3,0),FALSE)+VLOOKUP(A253,Apport,MATCH($AA$3,'Jan 2020 Apport'!$3:$3,0),FALSE))*VLOOKUP(A253,Apport,MATCH($AA$2,'Jan 2020 Apport'!$3:$3,0),FALSE)</f>
        <v>69129.013000000006</v>
      </c>
      <c r="AB253" s="114">
        <f>VLOOKUP(A253,Apport,MATCH($AB$4,'Jan 2020 Apport'!$3:$3,0),FALSE)*VLOOKUP(A253,Apport,MATCH($AB$3,'Jan 2020 Apport'!$3:$3,0),FALSE)</f>
        <v>70511.199999999997</v>
      </c>
      <c r="AC253" s="114">
        <f>VLOOKUP(A253,Apport,MATCH($AC$4,'Jan 2020 Apport'!$3:$3,0),FALSE)</f>
        <v>96805</v>
      </c>
      <c r="AD253" s="114">
        <f>VLOOKUP(A253,Apport,MATCH($AD$4,'Jan 2020 Apport'!$3:$3,0),FALSE)*VLOOKUP(A253,Apport,MATCH($AD$3,'Jan 2020 Apport'!$3:$3,0),FALSE)</f>
        <v>104665.46</v>
      </c>
      <c r="AE253" s="114">
        <f>VLOOKUP(A253,Apport,MATCH($AE$4,'Jan 2020 Apport'!$3:$3,0),FALSE)</f>
        <v>46784.33</v>
      </c>
      <c r="AF253" s="114">
        <f>VLOOKUP(A253,Apport,MATCH($AF$4,'Jan 2020 Apport'!$3:$3,0),FALSE)*VLOOKUP(A253,Apport,MATCH($AF$3,'Jan 2020 Apport'!$3:$3,0),FALSE)</f>
        <v>50583.200000000004</v>
      </c>
      <c r="AG253" s="114">
        <f t="shared" si="36"/>
        <v>101910.8196032</v>
      </c>
      <c r="AH253" s="114">
        <f t="shared" si="37"/>
        <v>144152.332536</v>
      </c>
      <c r="AI253" s="114">
        <f t="shared" si="38"/>
        <v>83263.332110000018</v>
      </c>
      <c r="AJ253" s="3">
        <f>VLOOKUP(A253,Apport,MATCH($AJ$4,'Jan 2020 Apport'!$3:$3,0),FALSE)</f>
        <v>89553.64</v>
      </c>
      <c r="AK253" s="3">
        <f>VLOOKUP(A253,Apport,MATCH($AK$4,'Jan 2020 Apport'!$3:$3,0),FALSE)</f>
        <v>2.1739999999999999</v>
      </c>
      <c r="AL253" s="170">
        <f t="shared" si="39"/>
        <v>780301.14098619984</v>
      </c>
      <c r="AM253" s="170">
        <f>VLOOKUP(A253,Apport,MATCH($AM$4,'Jan 2020 Apport'!$3:$3,0),FALSE)</f>
        <v>0</v>
      </c>
      <c r="AN253" s="170">
        <f>VLOOKUP(A253,Apport,MATCH($AN$4,'Jan 2020 Apport'!$3:$3,0),FALSE)</f>
        <v>4062.26</v>
      </c>
      <c r="AO253" s="170">
        <v>30.88</v>
      </c>
      <c r="AP253" s="170">
        <v>0</v>
      </c>
      <c r="AQ253" s="170">
        <v>18.34</v>
      </c>
      <c r="AR253" s="170">
        <v>0</v>
      </c>
    </row>
    <row r="254" spans="1:44">
      <c r="A254" s="2" t="s">
        <v>425</v>
      </c>
      <c r="B254" s="2" t="s">
        <v>426</v>
      </c>
      <c r="C254" s="2" t="s">
        <v>1411</v>
      </c>
      <c r="D254" s="171">
        <f t="shared" si="40"/>
        <v>1858338.82</v>
      </c>
      <c r="E254" s="67">
        <f>VLOOKUP(A254,Apport,MATCH($E$2,'Jan 2020 Apport'!$3:$3,0),FALSE)+VLOOKUP(A254,Apport,MATCH($E$3,'Jan 2020 Apport'!$3:$3,0),FALSE)+VLOOKUP(A254,Apport,MATCH($E$4,'Jan 2020 Apport'!$3:$3,0),FALSE)</f>
        <v>0</v>
      </c>
      <c r="F254" s="171">
        <f t="shared" si="41"/>
        <v>1858338.82</v>
      </c>
      <c r="G254" s="170">
        <f>VLOOKUP(A254,Apport,MATCH($G$3,'Jan 2020 Apport'!$3:$3,0),FALSE)+VLOOKUP(A254,Apport,MATCH($G$4,'Jan 2020 Apport'!$3:$3,0),FALSE)</f>
        <v>0</v>
      </c>
      <c r="H254" s="170">
        <f>VLOOKUP(A254,Apport,MATCH($H$4,'Jan 2020 Apport'!$3:$3,0),FALSE)</f>
        <v>0</v>
      </c>
      <c r="I254" s="170">
        <f t="shared" si="42"/>
        <v>0</v>
      </c>
      <c r="J254" s="170">
        <f>VLOOKUP(A254,Apport,MATCH($J$4,'Jan 2020 Apport'!$3:$3,0),FALSE)</f>
        <v>94208.907179816117</v>
      </c>
      <c r="K254" s="170">
        <f>VLOOKUP(A254,Apport,MATCH($K$4,'Jan 2020 Apport'!$3:$3,0),FALSE)</f>
        <v>13171.39</v>
      </c>
      <c r="L254" s="170">
        <f t="shared" si="43"/>
        <v>107380.29717981612</v>
      </c>
      <c r="M254" s="170">
        <f>VLOOKUP(A254,Apport,MATCH($M$4,'Jan 2020 Apport'!$3:$3,0),FALSE)</f>
        <v>13449.03</v>
      </c>
      <c r="N254" s="170">
        <f>VLOOKUP(A254,Apport,MATCH($N$4,'Jan 2020 Apport'!$3:$3,0),FALSE)</f>
        <v>0</v>
      </c>
      <c r="O254" s="170">
        <f>VLOOKUP(A254,Apport,MATCH($O$4,'Jan 2020 Apport'!$3:$3,0),FALSE)</f>
        <v>1430.75</v>
      </c>
      <c r="P254" s="174">
        <f>VLOOKUP(A254,Apport,MATCH($P$4,'Jan 2020 Apport'!$3:$3,0),FALSE)</f>
        <v>0</v>
      </c>
      <c r="Q254" s="174">
        <f>VLOOKUP(A254,Apport,MATCH($Q$4,'Jan 2020 Apport'!$3:$3,0),FALSE)</f>
        <v>0</v>
      </c>
      <c r="R254">
        <f>VLOOKUP(A254,Apport,MATCH($R$4,'Jan 2020 Apport'!$3:$3,0),FALSE)</f>
        <v>0</v>
      </c>
      <c r="S254">
        <f>VLOOKUP(A254,Apport,MATCH($S$4,'Jan 2020 Apport'!$3:$3,0),FALSE)</f>
        <v>0</v>
      </c>
      <c r="T254">
        <f>VLOOKUP(A254,Apport,MATCH($T$4,'Jan 2020 Apport'!$3:$3,0),FALSE)</f>
        <v>0</v>
      </c>
      <c r="U254" s="185">
        <f>IFERROR(VLOOKUP(A254,Apport,MATCH($U$4,'Jan 2020 Apport'!$3:$3,0),FALSE)/R254,0)</f>
        <v>0</v>
      </c>
      <c r="V254" s="67">
        <f>IFERROR(((VLOOKUP(A254,Apport,MATCH($V$4,'Jan 2020 Apport'!$3:$3,0),FALSE)+VLOOKUP(A254,Apport,MATCH($V$3,'Jan 2020 Apport'!$3:$3,0),FALSE))/(S254+T254)),0)</f>
        <v>0</v>
      </c>
      <c r="W254" s="67">
        <f t="shared" si="35"/>
        <v>8097.2779781130794</v>
      </c>
      <c r="X254">
        <f>IF(D254=0,0,VLOOKUP(A254,Apport,MATCH($X$4,'Jan 2020 Apport'!$3:$3,0),FALSE))</f>
        <v>4.8578999999999997E-2</v>
      </c>
      <c r="Y254">
        <f>IF(D254=0,0,VLOOKUP(A254,Apport,MATCH($Y$4,'Jan 2020 Apport'!$3:$3,0),FALSE))</f>
        <v>4.0270000000000002E-3</v>
      </c>
      <c r="Z254">
        <f>IF(D254=0,0,VLOOKUP(A254,Apport,MATCH($Z$4,'Jan 2020 Apport'!$3:$3,0),FALSE))</f>
        <v>1.7100000000000001E-2</v>
      </c>
      <c r="AA254" s="114">
        <f>(VLOOKUP(A254,Apport,MATCH($AA$4,'Jan 2020 Apport'!$3:$3,0),FALSE)+VLOOKUP(A254,Apport,MATCH($AA$3,'Jan 2020 Apport'!$3:$3,0),FALSE))*VLOOKUP(A254,Apport,MATCH($AA$2,'Jan 2020 Apport'!$3:$3,0),FALSE)</f>
        <v>65216.05</v>
      </c>
      <c r="AB254" s="114">
        <f>VLOOKUP(A254,Apport,MATCH($AB$4,'Jan 2020 Apport'!$3:$3,0),FALSE)*VLOOKUP(A254,Apport,MATCH($AB$3,'Jan 2020 Apport'!$3:$3,0),FALSE)</f>
        <v>66520</v>
      </c>
      <c r="AC254" s="114">
        <f>VLOOKUP(A254,Apport,MATCH($AC$4,'Jan 2020 Apport'!$3:$3,0),FALSE)</f>
        <v>96805</v>
      </c>
      <c r="AD254" s="114">
        <f>VLOOKUP(A254,Apport,MATCH($AD$4,'Jan 2020 Apport'!$3:$3,0),FALSE)*VLOOKUP(A254,Apport,MATCH($AD$3,'Jan 2020 Apport'!$3:$3,0),FALSE)</f>
        <v>98741</v>
      </c>
      <c r="AE254" s="114">
        <f>VLOOKUP(A254,Apport,MATCH($AE$4,'Jan 2020 Apport'!$3:$3,0),FALSE)</f>
        <v>46784.33</v>
      </c>
      <c r="AF254" s="114">
        <f>VLOOKUP(A254,Apport,MATCH($AF$4,'Jan 2020 Apport'!$3:$3,0),FALSE)*VLOOKUP(A254,Apport,MATCH($AF$3,'Jan 2020 Apport'!$3:$3,0),FALSE)</f>
        <v>47720</v>
      </c>
      <c r="AG254" s="114">
        <f t="shared" si="36"/>
        <v>96970.214719999989</v>
      </c>
      <c r="AH254" s="114">
        <f t="shared" si="37"/>
        <v>136855.76759999999</v>
      </c>
      <c r="AI254" s="114">
        <f t="shared" si="38"/>
        <v>79803.727550000011</v>
      </c>
      <c r="AJ254" s="3">
        <f>VLOOKUP(A254,Apport,MATCH($AJ$4,'Jan 2020 Apport'!$3:$3,0),FALSE)</f>
        <v>195637.1</v>
      </c>
      <c r="AK254" s="3">
        <f>VLOOKUP(A254,Apport,MATCH($AK$4,'Jan 2020 Apport'!$3:$3,0),FALSE)</f>
        <v>0.747</v>
      </c>
      <c r="AL254" s="170">
        <f t="shared" si="39"/>
        <v>1976012.0071798163</v>
      </c>
      <c r="AM254" s="170">
        <f>VLOOKUP(A254,Apport,MATCH($AM$4,'Jan 2020 Apport'!$3:$3,0),FALSE)</f>
        <v>8584.5</v>
      </c>
      <c r="AN254" s="170">
        <f>VLOOKUP(A254,Apport,MATCH($AN$4,'Jan 2020 Apport'!$3:$3,0),FALSE)</f>
        <v>11540.65</v>
      </c>
      <c r="AO254" s="170">
        <v>210.28</v>
      </c>
      <c r="AP254" s="170">
        <v>0</v>
      </c>
      <c r="AQ254" s="170">
        <v>13.66</v>
      </c>
      <c r="AR254" s="170">
        <v>0</v>
      </c>
    </row>
    <row r="255" spans="1:44">
      <c r="A255" s="2" t="s">
        <v>427</v>
      </c>
      <c r="B255" s="2" t="s">
        <v>428</v>
      </c>
      <c r="C255" s="2" t="s">
        <v>1411</v>
      </c>
      <c r="D255" s="171">
        <f t="shared" si="40"/>
        <v>7578359.4199999999</v>
      </c>
      <c r="E255" s="67">
        <f>VLOOKUP(A255,Apport,MATCH($E$2,'Jan 2020 Apport'!$3:$3,0),FALSE)+VLOOKUP(A255,Apport,MATCH($E$3,'Jan 2020 Apport'!$3:$3,0),FALSE)+VLOOKUP(A255,Apport,MATCH($E$4,'Jan 2020 Apport'!$3:$3,0),FALSE)</f>
        <v>329651.01</v>
      </c>
      <c r="F255" s="171">
        <f t="shared" si="41"/>
        <v>7248708.4100000001</v>
      </c>
      <c r="G255" s="170">
        <f>VLOOKUP(A255,Apport,MATCH($G$3,'Jan 2020 Apport'!$3:$3,0),FALSE)+VLOOKUP(A255,Apport,MATCH($G$4,'Jan 2020 Apport'!$3:$3,0),FALSE)</f>
        <v>0</v>
      </c>
      <c r="H255" s="170">
        <f>VLOOKUP(A255,Apport,MATCH($H$4,'Jan 2020 Apport'!$3:$3,0),FALSE)</f>
        <v>0</v>
      </c>
      <c r="I255" s="170">
        <f t="shared" si="42"/>
        <v>0</v>
      </c>
      <c r="J255" s="170">
        <f>VLOOKUP(A255,Apport,MATCH($J$4,'Jan 2020 Apport'!$3:$3,0),FALSE)</f>
        <v>677764.26786880428</v>
      </c>
      <c r="K255" s="170">
        <f>VLOOKUP(A255,Apport,MATCH($K$4,'Jan 2020 Apport'!$3:$3,0),FALSE)</f>
        <v>68610.17</v>
      </c>
      <c r="L255" s="170">
        <f t="shared" si="43"/>
        <v>746374.43786880432</v>
      </c>
      <c r="M255" s="170">
        <f>VLOOKUP(A255,Apport,MATCH($M$4,'Jan 2020 Apport'!$3:$3,0),FALSE)</f>
        <v>283860.46999999997</v>
      </c>
      <c r="N255" s="170">
        <f>VLOOKUP(A255,Apport,MATCH($N$4,'Jan 2020 Apport'!$3:$3,0),FALSE)</f>
        <v>45783.94</v>
      </c>
      <c r="O255" s="170">
        <f>VLOOKUP(A255,Apport,MATCH($O$4,'Jan 2020 Apport'!$3:$3,0),FALSE)</f>
        <v>24322.720000000001</v>
      </c>
      <c r="P255" s="174">
        <f>VLOOKUP(A255,Apport,MATCH($P$4,'Jan 2020 Apport'!$3:$3,0),FALSE)</f>
        <v>48910.42</v>
      </c>
      <c r="Q255" s="174">
        <f>VLOOKUP(A255,Apport,MATCH($Q$4,'Jan 2020 Apport'!$3:$3,0),FALSE)</f>
        <v>1691710.6135521</v>
      </c>
      <c r="R255">
        <f>VLOOKUP(A255,Apport,MATCH($R$4,'Jan 2020 Apport'!$3:$3,0),FALSE)</f>
        <v>0</v>
      </c>
      <c r="S255">
        <f>VLOOKUP(A255,Apport,MATCH($S$4,'Jan 2020 Apport'!$3:$3,0),FALSE)</f>
        <v>10</v>
      </c>
      <c r="T255">
        <f>VLOOKUP(A255,Apport,MATCH($T$4,'Jan 2020 Apport'!$3:$3,0),FALSE)</f>
        <v>28</v>
      </c>
      <c r="U255" s="185">
        <f>IFERROR(VLOOKUP(A255,Apport,MATCH($U$4,'Jan 2020 Apport'!$3:$3,0),FALSE)/R255,0)</f>
        <v>0</v>
      </c>
      <c r="V255" s="67">
        <f>IFERROR(((VLOOKUP(A255,Apport,MATCH($V$4,'Jan 2020 Apport'!$3:$3,0),FALSE)+VLOOKUP(A255,Apport,MATCH($V$3,'Jan 2020 Apport'!$3:$3,0),FALSE))/(S255+T255)),0)</f>
        <v>8675.0265789473688</v>
      </c>
      <c r="W255" s="67">
        <f t="shared" si="35"/>
        <v>8097.2779781130794</v>
      </c>
      <c r="X255">
        <f>IF(D255=0,0,VLOOKUP(A255,Apport,MATCH($X$4,'Jan 2020 Apport'!$3:$3,0),FALSE))</f>
        <v>4.8578999999999997E-2</v>
      </c>
      <c r="Y255">
        <f>IF(D255=0,0,VLOOKUP(A255,Apport,MATCH($Y$4,'Jan 2020 Apport'!$3:$3,0),FALSE))</f>
        <v>4.0270000000000002E-3</v>
      </c>
      <c r="Z255">
        <f>IF(D255=0,0,VLOOKUP(A255,Apport,MATCH($Z$4,'Jan 2020 Apport'!$3:$3,0),FALSE))</f>
        <v>1.7100000000000001E-2</v>
      </c>
      <c r="AA255" s="114">
        <f>(VLOOKUP(A255,Apport,MATCH($AA$4,'Jan 2020 Apport'!$3:$3,0),FALSE)+VLOOKUP(A255,Apport,MATCH($AA$3,'Jan 2020 Apport'!$3:$3,0),FALSE))*VLOOKUP(A255,Apport,MATCH($AA$2,'Jan 2020 Apport'!$3:$3,0),FALSE)</f>
        <v>65216.05</v>
      </c>
      <c r="AB255" s="114">
        <f>VLOOKUP(A255,Apport,MATCH($AB$4,'Jan 2020 Apport'!$3:$3,0),FALSE)*VLOOKUP(A255,Apport,MATCH($AB$3,'Jan 2020 Apport'!$3:$3,0),FALSE)</f>
        <v>66520</v>
      </c>
      <c r="AC255" s="114">
        <f>VLOOKUP(A255,Apport,MATCH($AC$4,'Jan 2020 Apport'!$3:$3,0),FALSE)</f>
        <v>96805</v>
      </c>
      <c r="AD255" s="114">
        <f>VLOOKUP(A255,Apport,MATCH($AD$4,'Jan 2020 Apport'!$3:$3,0),FALSE)*VLOOKUP(A255,Apport,MATCH($AD$3,'Jan 2020 Apport'!$3:$3,0),FALSE)</f>
        <v>98741</v>
      </c>
      <c r="AE255" s="114">
        <f>VLOOKUP(A255,Apport,MATCH($AE$4,'Jan 2020 Apport'!$3:$3,0),FALSE)</f>
        <v>46784.33</v>
      </c>
      <c r="AF255" s="114">
        <f>VLOOKUP(A255,Apport,MATCH($AF$4,'Jan 2020 Apport'!$3:$3,0),FALSE)*VLOOKUP(A255,Apport,MATCH($AF$3,'Jan 2020 Apport'!$3:$3,0),FALSE)</f>
        <v>47720</v>
      </c>
      <c r="AG255" s="114">
        <f t="shared" si="36"/>
        <v>96970.214719999989</v>
      </c>
      <c r="AH255" s="114">
        <f t="shared" si="37"/>
        <v>136855.76759999999</v>
      </c>
      <c r="AI255" s="114">
        <f t="shared" si="38"/>
        <v>79803.727550000011</v>
      </c>
      <c r="AJ255" s="3">
        <f>VLOOKUP(A255,Apport,MATCH($AJ$4,'Jan 2020 Apport'!$3:$3,0),FALSE)</f>
        <v>1131938.3600000001</v>
      </c>
      <c r="AK255" s="3">
        <f>VLOOKUP(A255,Apport,MATCH($AK$4,'Jan 2020 Apport'!$3:$3,0),FALSE)</f>
        <v>18.82</v>
      </c>
      <c r="AL255" s="170">
        <f t="shared" si="39"/>
        <v>8723310.7078688052</v>
      </c>
      <c r="AM255" s="170">
        <f>VLOOKUP(A255,Apport,MATCH($AM$4,'Jan 2020 Apport'!$3:$3,0),FALSE)</f>
        <v>113219.89</v>
      </c>
      <c r="AN255" s="170">
        <f>VLOOKUP(A255,Apport,MATCH($AN$4,'Jan 2020 Apport'!$3:$3,0),FALSE)</f>
        <v>42265.64</v>
      </c>
      <c r="AO255" s="170">
        <v>3789.5299999999997</v>
      </c>
      <c r="AP255" s="170">
        <v>371.4</v>
      </c>
      <c r="AQ255" s="170">
        <v>235.77</v>
      </c>
      <c r="AR255" s="170">
        <v>0</v>
      </c>
    </row>
    <row r="256" spans="1:44">
      <c r="A256" s="2" t="s">
        <v>429</v>
      </c>
      <c r="B256" s="2" t="s">
        <v>430</v>
      </c>
      <c r="C256" s="2" t="s">
        <v>1411</v>
      </c>
      <c r="D256" s="171">
        <f t="shared" si="40"/>
        <v>203289595.91</v>
      </c>
      <c r="E256" s="67">
        <f>VLOOKUP(A256,Apport,MATCH($E$2,'Jan 2020 Apport'!$3:$3,0),FALSE)+VLOOKUP(A256,Apport,MATCH($E$3,'Jan 2020 Apport'!$3:$3,0),FALSE)+VLOOKUP(A256,Apport,MATCH($E$4,'Jan 2020 Apport'!$3:$3,0),FALSE)</f>
        <v>15924097.25</v>
      </c>
      <c r="F256" s="171">
        <f t="shared" si="41"/>
        <v>187365498.66</v>
      </c>
      <c r="G256" s="170">
        <f>VLOOKUP(A256,Apport,MATCH($G$3,'Jan 2020 Apport'!$3:$3,0),FALSE)+VLOOKUP(A256,Apport,MATCH($G$4,'Jan 2020 Apport'!$3:$3,0),FALSE)</f>
        <v>27495574.77</v>
      </c>
      <c r="H256" s="170">
        <f>VLOOKUP(A256,Apport,MATCH($H$4,'Jan 2020 Apport'!$3:$3,0),FALSE)</f>
        <v>2285162.7000000002</v>
      </c>
      <c r="I256" s="170">
        <f t="shared" si="42"/>
        <v>29780737.469999999</v>
      </c>
      <c r="J256" s="170">
        <f>VLOOKUP(A256,Apport,MATCH($J$4,'Jan 2020 Apport'!$3:$3,0),FALSE)</f>
        <v>11632503.033179445</v>
      </c>
      <c r="K256" s="170">
        <f>VLOOKUP(A256,Apport,MATCH($K$4,'Jan 2020 Apport'!$3:$3,0),FALSE)</f>
        <v>107007.42</v>
      </c>
      <c r="L256" s="170">
        <f t="shared" si="43"/>
        <v>11739510.453179445</v>
      </c>
      <c r="M256" s="170">
        <f>VLOOKUP(A256,Apport,MATCH($M$4,'Jan 2020 Apport'!$3:$3,0),FALSE)</f>
        <v>5655264.1799999997</v>
      </c>
      <c r="N256" s="170">
        <f>VLOOKUP(A256,Apport,MATCH($N$4,'Jan 2020 Apport'!$3:$3,0),FALSE)</f>
        <v>5638190.2999999998</v>
      </c>
      <c r="O256" s="170">
        <f>VLOOKUP(A256,Apport,MATCH($O$4,'Jan 2020 Apport'!$3:$3,0),FALSE)</f>
        <v>674418.6</v>
      </c>
      <c r="P256" s="174">
        <f>VLOOKUP(A256,Apport,MATCH($P$4,'Jan 2020 Apport'!$3:$3,0),FALSE)</f>
        <v>0</v>
      </c>
      <c r="Q256" s="174">
        <f>VLOOKUP(A256,Apport,MATCH($Q$4,'Jan 2020 Apport'!$3:$3,0),FALSE)</f>
        <v>39371905.965999</v>
      </c>
      <c r="R256">
        <f>VLOOKUP(A256,Apport,MATCH($R$4,'Jan 2020 Apport'!$3:$3,0),FALSE)</f>
        <v>0</v>
      </c>
      <c r="S256">
        <f>VLOOKUP(A256,Apport,MATCH($S$4,'Jan 2020 Apport'!$3:$3,0),FALSE)</f>
        <v>385</v>
      </c>
      <c r="T256">
        <f>VLOOKUP(A256,Apport,MATCH($T$4,'Jan 2020 Apport'!$3:$3,0),FALSE)</f>
        <v>1185</v>
      </c>
      <c r="U256" s="185">
        <f>IFERROR(VLOOKUP(A256,Apport,MATCH($U$4,'Jan 2020 Apport'!$3:$3,0),FALSE)/R256,0)</f>
        <v>0</v>
      </c>
      <c r="V256" s="67">
        <f>IFERROR(((VLOOKUP(A256,Apport,MATCH($V$4,'Jan 2020 Apport'!$3:$3,0),FALSE)+VLOOKUP(A256,Apport,MATCH($V$3,'Jan 2020 Apport'!$3:$3,0),FALSE))/(S256+T256)),0)</f>
        <v>10142.737101910829</v>
      </c>
      <c r="W256" s="67">
        <f t="shared" si="35"/>
        <v>9411.4865764900587</v>
      </c>
      <c r="X256">
        <f>IF(D256=0,0,VLOOKUP(A256,Apport,MATCH($X$4,'Jan 2020 Apport'!$3:$3,0),FALSE))</f>
        <v>4.8578999999999997E-2</v>
      </c>
      <c r="Y256">
        <f>IF(D256=0,0,VLOOKUP(A256,Apport,MATCH($Y$4,'Jan 2020 Apport'!$3:$3,0),FALSE))</f>
        <v>4.0270000000000002E-3</v>
      </c>
      <c r="Z256">
        <f>IF(D256=0,0,VLOOKUP(A256,Apport,MATCH($Z$4,'Jan 2020 Apport'!$3:$3,0),FALSE))</f>
        <v>1.7100000000000001E-2</v>
      </c>
      <c r="AA256" s="114">
        <f>(VLOOKUP(A256,Apport,MATCH($AA$4,'Jan 2020 Apport'!$3:$3,0),FALSE)+VLOOKUP(A256,Apport,MATCH($AA$3,'Jan 2020 Apport'!$3:$3,0),FALSE))*VLOOKUP(A256,Apport,MATCH($AA$2,'Jan 2020 Apport'!$3:$3,0),FALSE)</f>
        <v>80867.902000000002</v>
      </c>
      <c r="AB256" s="114">
        <f>VLOOKUP(A256,Apport,MATCH($AB$4,'Jan 2020 Apport'!$3:$3,0),FALSE)*VLOOKUP(A256,Apport,MATCH($AB$3,'Jan 2020 Apport'!$3:$3,0),FALSE)</f>
        <v>82484.800000000003</v>
      </c>
      <c r="AC256" s="114">
        <f>VLOOKUP(A256,Apport,MATCH($AC$4,'Jan 2020 Apport'!$3:$3,0),FALSE)</f>
        <v>96805</v>
      </c>
      <c r="AD256" s="114">
        <f>VLOOKUP(A256,Apport,MATCH($AD$4,'Jan 2020 Apport'!$3:$3,0),FALSE)*VLOOKUP(A256,Apport,MATCH($AD$3,'Jan 2020 Apport'!$3:$3,0),FALSE)</f>
        <v>122438.84</v>
      </c>
      <c r="AE256" s="114">
        <f>VLOOKUP(A256,Apport,MATCH($AE$4,'Jan 2020 Apport'!$3:$3,0),FALSE)</f>
        <v>46784.33</v>
      </c>
      <c r="AF256" s="114">
        <f>VLOOKUP(A256,Apport,MATCH($AF$4,'Jan 2020 Apport'!$3:$3,0),FALSE)*VLOOKUP(A256,Apport,MATCH($AF$3,'Jan 2020 Apport'!$3:$3,0),FALSE)</f>
        <v>59172.800000000003</v>
      </c>
      <c r="AG256" s="114">
        <f t="shared" si="36"/>
        <v>116732.6342528</v>
      </c>
      <c r="AH256" s="114">
        <f t="shared" si="37"/>
        <v>166042.02734399997</v>
      </c>
      <c r="AI256" s="114">
        <f t="shared" si="38"/>
        <v>93642.14579000001</v>
      </c>
      <c r="AJ256" s="3">
        <f>VLOOKUP(A256,Apport,MATCH($AJ$4,'Jan 2020 Apport'!$3:$3,0),FALSE)</f>
        <v>24316358.25</v>
      </c>
      <c r="AK256" s="3">
        <f>VLOOKUP(A256,Apport,MATCH($AK$4,'Jan 2020 Apport'!$3:$3,0),FALSE)</f>
        <v>446.786</v>
      </c>
      <c r="AL256" s="170">
        <f t="shared" si="39"/>
        <v>258239892.15317944</v>
      </c>
      <c r="AM256" s="170">
        <f>VLOOKUP(A256,Apport,MATCH($AM$4,'Jan 2020 Apport'!$3:$3,0),FALSE)</f>
        <v>1569182.66</v>
      </c>
      <c r="AN256" s="170">
        <f>VLOOKUP(A256,Apport,MATCH($AN$4,'Jan 2020 Apport'!$3:$3,0),FALSE)</f>
        <v>1141045.21</v>
      </c>
      <c r="AO256" s="170">
        <v>70682.86</v>
      </c>
      <c r="AP256" s="170">
        <v>56272</v>
      </c>
      <c r="AQ256" s="170">
        <v>6604.37</v>
      </c>
      <c r="AR256" s="170">
        <v>214324.98</v>
      </c>
    </row>
    <row r="257" spans="1:44">
      <c r="A257" s="2" t="s">
        <v>431</v>
      </c>
      <c r="B257" s="2" t="s">
        <v>432</v>
      </c>
      <c r="C257" s="2" t="s">
        <v>1411</v>
      </c>
      <c r="D257" s="171">
        <f t="shared" si="40"/>
        <v>88293860.400000006</v>
      </c>
      <c r="E257" s="67">
        <f>VLOOKUP(A257,Apport,MATCH($E$2,'Jan 2020 Apport'!$3:$3,0),FALSE)+VLOOKUP(A257,Apport,MATCH($E$3,'Jan 2020 Apport'!$3:$3,0),FALSE)+VLOOKUP(A257,Apport,MATCH($E$4,'Jan 2020 Apport'!$3:$3,0),FALSE)</f>
        <v>5629700.4199999999</v>
      </c>
      <c r="F257" s="171">
        <f t="shared" si="41"/>
        <v>82664159.980000004</v>
      </c>
      <c r="G257" s="170">
        <f>VLOOKUP(A257,Apport,MATCH($G$3,'Jan 2020 Apport'!$3:$3,0),FALSE)+VLOOKUP(A257,Apport,MATCH($G$4,'Jan 2020 Apport'!$3:$3,0),FALSE)</f>
        <v>13236945.77</v>
      </c>
      <c r="H257" s="170">
        <f>VLOOKUP(A257,Apport,MATCH($H$4,'Jan 2020 Apport'!$3:$3,0),FALSE)</f>
        <v>797393.56</v>
      </c>
      <c r="I257" s="170">
        <f t="shared" si="42"/>
        <v>14034339.33</v>
      </c>
      <c r="J257" s="170">
        <f>VLOOKUP(A257,Apport,MATCH($J$4,'Jan 2020 Apport'!$3:$3,0),FALSE)</f>
        <v>5638631.107710409</v>
      </c>
      <c r="K257" s="170">
        <f>VLOOKUP(A257,Apport,MATCH($K$4,'Jan 2020 Apport'!$3:$3,0),FALSE)</f>
        <v>351454.23</v>
      </c>
      <c r="L257" s="170">
        <f t="shared" si="43"/>
        <v>5990085.3377104085</v>
      </c>
      <c r="M257" s="170">
        <f>VLOOKUP(A257,Apport,MATCH($M$4,'Jan 2020 Apport'!$3:$3,0),FALSE)</f>
        <v>1633325.12</v>
      </c>
      <c r="N257" s="170">
        <f>VLOOKUP(A257,Apport,MATCH($N$4,'Jan 2020 Apport'!$3:$3,0),FALSE)</f>
        <v>735792.3</v>
      </c>
      <c r="O257" s="170">
        <f>VLOOKUP(A257,Apport,MATCH($O$4,'Jan 2020 Apport'!$3:$3,0),FALSE)</f>
        <v>294063.12</v>
      </c>
      <c r="P257" s="174">
        <f>VLOOKUP(A257,Apport,MATCH($P$4,'Jan 2020 Apport'!$3:$3,0),FALSE)</f>
        <v>4158884.15</v>
      </c>
      <c r="Q257" s="174">
        <f>VLOOKUP(A257,Apport,MATCH($Q$4,'Jan 2020 Apport'!$3:$3,0),FALSE)</f>
        <v>10238105.8599369</v>
      </c>
      <c r="R257">
        <f>VLOOKUP(A257,Apport,MATCH($R$4,'Jan 2020 Apport'!$3:$3,0),FALSE)</f>
        <v>0</v>
      </c>
      <c r="S257">
        <f>VLOOKUP(A257,Apport,MATCH($S$4,'Jan 2020 Apport'!$3:$3,0),FALSE)</f>
        <v>105</v>
      </c>
      <c r="T257">
        <f>VLOOKUP(A257,Apport,MATCH($T$4,'Jan 2020 Apport'!$3:$3,0),FALSE)</f>
        <v>450</v>
      </c>
      <c r="U257" s="185">
        <f>IFERROR(VLOOKUP(A257,Apport,MATCH($U$4,'Jan 2020 Apport'!$3:$3,0),FALSE)/R257,0)</f>
        <v>0</v>
      </c>
      <c r="V257" s="67">
        <f>IFERROR(((VLOOKUP(A257,Apport,MATCH($V$4,'Jan 2020 Apport'!$3:$3,0),FALSE)+VLOOKUP(A257,Apport,MATCH($V$3,'Jan 2020 Apport'!$3:$3,0),FALSE))/(S257+T257)),0)</f>
        <v>10143.604360360359</v>
      </c>
      <c r="W257" s="67">
        <f t="shared" si="35"/>
        <v>9411.4865764900587</v>
      </c>
      <c r="X257">
        <f>IF(D257=0,0,VLOOKUP(A257,Apport,MATCH($X$4,'Jan 2020 Apport'!$3:$3,0),FALSE))</f>
        <v>4.8578999999999997E-2</v>
      </c>
      <c r="Y257">
        <f>IF(D257=0,0,VLOOKUP(A257,Apport,MATCH($Y$4,'Jan 2020 Apport'!$3:$3,0),FALSE))</f>
        <v>4.0270000000000002E-3</v>
      </c>
      <c r="Z257">
        <f>IF(D257=0,0,VLOOKUP(A257,Apport,MATCH($Z$4,'Jan 2020 Apport'!$3:$3,0),FALSE))</f>
        <v>1.7100000000000001E-2</v>
      </c>
      <c r="AA257" s="114">
        <f>(VLOOKUP(A257,Apport,MATCH($AA$4,'Jan 2020 Apport'!$3:$3,0),FALSE)+VLOOKUP(A257,Apport,MATCH($AA$3,'Jan 2020 Apport'!$3:$3,0),FALSE))*VLOOKUP(A257,Apport,MATCH($AA$2,'Jan 2020 Apport'!$3:$3,0),FALSE)</f>
        <v>80867.902000000002</v>
      </c>
      <c r="AB257" s="114">
        <f>VLOOKUP(A257,Apport,MATCH($AB$4,'Jan 2020 Apport'!$3:$3,0),FALSE)*VLOOKUP(A257,Apport,MATCH($AB$3,'Jan 2020 Apport'!$3:$3,0),FALSE)</f>
        <v>82484.800000000003</v>
      </c>
      <c r="AC257" s="114">
        <f>VLOOKUP(A257,Apport,MATCH($AC$4,'Jan 2020 Apport'!$3:$3,0),FALSE)</f>
        <v>96805</v>
      </c>
      <c r="AD257" s="114">
        <f>VLOOKUP(A257,Apport,MATCH($AD$4,'Jan 2020 Apport'!$3:$3,0),FALSE)*VLOOKUP(A257,Apport,MATCH($AD$3,'Jan 2020 Apport'!$3:$3,0),FALSE)</f>
        <v>122438.84</v>
      </c>
      <c r="AE257" s="114">
        <f>VLOOKUP(A257,Apport,MATCH($AE$4,'Jan 2020 Apport'!$3:$3,0),FALSE)</f>
        <v>46784.33</v>
      </c>
      <c r="AF257" s="114">
        <f>VLOOKUP(A257,Apport,MATCH($AF$4,'Jan 2020 Apport'!$3:$3,0),FALSE)*VLOOKUP(A257,Apport,MATCH($AF$3,'Jan 2020 Apport'!$3:$3,0),FALSE)</f>
        <v>59172.800000000003</v>
      </c>
      <c r="AG257" s="114">
        <f t="shared" si="36"/>
        <v>116732.6342528</v>
      </c>
      <c r="AH257" s="114">
        <f t="shared" si="37"/>
        <v>166042.02734399997</v>
      </c>
      <c r="AI257" s="114">
        <f t="shared" si="38"/>
        <v>93642.14579000001</v>
      </c>
      <c r="AJ257" s="3">
        <f>VLOOKUP(A257,Apport,MATCH($AJ$4,'Jan 2020 Apport'!$3:$3,0),FALSE)</f>
        <v>10956789.73</v>
      </c>
      <c r="AK257" s="3">
        <f>VLOOKUP(A257,Apport,MATCH($AK$4,'Jan 2020 Apport'!$3:$3,0),FALSE)</f>
        <v>187.565</v>
      </c>
      <c r="AL257" s="170">
        <f t="shared" si="39"/>
        <v>110630011.37771042</v>
      </c>
      <c r="AM257" s="170">
        <f>VLOOKUP(A257,Apport,MATCH($AM$4,'Jan 2020 Apport'!$3:$3,0),FALSE)</f>
        <v>0</v>
      </c>
      <c r="AN257" s="170">
        <f>VLOOKUP(A257,Apport,MATCH($AN$4,'Jan 2020 Apport'!$3:$3,0),FALSE)</f>
        <v>507882.7</v>
      </c>
      <c r="AO257" s="170">
        <v>15979.84</v>
      </c>
      <c r="AP257" s="170">
        <v>8446.5</v>
      </c>
      <c r="AQ257" s="170">
        <v>2988.96</v>
      </c>
      <c r="AR257" s="170">
        <v>105530.15</v>
      </c>
    </row>
    <row r="258" spans="1:44">
      <c r="A258" s="2" t="s">
        <v>433</v>
      </c>
      <c r="B258" s="2" t="s">
        <v>434</v>
      </c>
      <c r="C258" s="2" t="s">
        <v>1411</v>
      </c>
      <c r="D258" s="171">
        <f t="shared" si="40"/>
        <v>157997665.18000001</v>
      </c>
      <c r="E258" s="67">
        <f>VLOOKUP(A258,Apport,MATCH($E$2,'Jan 2020 Apport'!$3:$3,0),FALSE)+VLOOKUP(A258,Apport,MATCH($E$3,'Jan 2020 Apport'!$3:$3,0),FALSE)+VLOOKUP(A258,Apport,MATCH($E$4,'Jan 2020 Apport'!$3:$3,0),FALSE)</f>
        <v>11429362.199999999</v>
      </c>
      <c r="F258" s="171">
        <f t="shared" si="41"/>
        <v>146568302.98000002</v>
      </c>
      <c r="G258" s="170">
        <f>VLOOKUP(A258,Apport,MATCH($G$3,'Jan 2020 Apport'!$3:$3,0),FALSE)+VLOOKUP(A258,Apport,MATCH($G$4,'Jan 2020 Apport'!$3:$3,0),FALSE)</f>
        <v>23024848.75</v>
      </c>
      <c r="H258" s="170">
        <f>VLOOKUP(A258,Apport,MATCH($H$4,'Jan 2020 Apport'!$3:$3,0),FALSE)</f>
        <v>1988728.35</v>
      </c>
      <c r="I258" s="170">
        <f t="shared" si="42"/>
        <v>25013577.100000001</v>
      </c>
      <c r="J258" s="170">
        <f>VLOOKUP(A258,Apport,MATCH($J$4,'Jan 2020 Apport'!$3:$3,0),FALSE)</f>
        <v>8776624.7560300194</v>
      </c>
      <c r="K258" s="170">
        <f>VLOOKUP(A258,Apport,MATCH($K$4,'Jan 2020 Apport'!$3:$3,0),FALSE)</f>
        <v>689616.73</v>
      </c>
      <c r="L258" s="170">
        <f t="shared" si="43"/>
        <v>9466241.4860300198</v>
      </c>
      <c r="M258" s="170">
        <f>VLOOKUP(A258,Apport,MATCH($M$4,'Jan 2020 Apport'!$3:$3,0),FALSE)</f>
        <v>5657456.0800000001</v>
      </c>
      <c r="N258" s="170">
        <f>VLOOKUP(A258,Apport,MATCH($N$4,'Jan 2020 Apport'!$3:$3,0),FALSE)</f>
        <v>5720791.0099999998</v>
      </c>
      <c r="O258" s="170">
        <f>VLOOKUP(A258,Apport,MATCH($O$4,'Jan 2020 Apport'!$3:$3,0),FALSE)</f>
        <v>525714.26</v>
      </c>
      <c r="P258" s="174">
        <f>VLOOKUP(A258,Apport,MATCH($P$4,'Jan 2020 Apport'!$3:$3,0),FALSE)</f>
        <v>0</v>
      </c>
      <c r="Q258" s="174">
        <f>VLOOKUP(A258,Apport,MATCH($Q$4,'Jan 2020 Apport'!$3:$3,0),FALSE)</f>
        <v>33426433.837333202</v>
      </c>
      <c r="R258">
        <f>VLOOKUP(A258,Apport,MATCH($R$4,'Jan 2020 Apport'!$3:$3,0),FALSE)</f>
        <v>435</v>
      </c>
      <c r="S258">
        <f>VLOOKUP(A258,Apport,MATCH($S$4,'Jan 2020 Apport'!$3:$3,0),FALSE)</f>
        <v>192</v>
      </c>
      <c r="T258">
        <f>VLOOKUP(A258,Apport,MATCH($T$4,'Jan 2020 Apport'!$3:$3,0),FALSE)</f>
        <v>455</v>
      </c>
      <c r="U258" s="185">
        <f>IFERROR(VLOOKUP(A258,Apport,MATCH($U$4,'Jan 2020 Apport'!$3:$3,0),FALSE)/R258,0)</f>
        <v>11189.912045977013</v>
      </c>
      <c r="V258" s="67">
        <f>IFERROR(((VLOOKUP(A258,Apport,MATCH($V$4,'Jan 2020 Apport'!$3:$3,0),FALSE)+VLOOKUP(A258,Apport,MATCH($V$3,'Jan 2020 Apport'!$3:$3,0),FALSE))/(S258+T258)),0)</f>
        <v>10141.809057187016</v>
      </c>
      <c r="W258" s="67">
        <f t="shared" si="35"/>
        <v>9411.4865764900587</v>
      </c>
      <c r="X258">
        <f>IF(D258=0,0,VLOOKUP(A258,Apport,MATCH($X$4,'Jan 2020 Apport'!$3:$3,0),FALSE))</f>
        <v>4.8578999999999997E-2</v>
      </c>
      <c r="Y258">
        <f>IF(D258=0,0,VLOOKUP(A258,Apport,MATCH($Y$4,'Jan 2020 Apport'!$3:$3,0),FALSE))</f>
        <v>4.0270000000000002E-3</v>
      </c>
      <c r="Z258">
        <f>IF(D258=0,0,VLOOKUP(A258,Apport,MATCH($Z$4,'Jan 2020 Apport'!$3:$3,0),FALSE))</f>
        <v>1.7100000000000001E-2</v>
      </c>
      <c r="AA258" s="114">
        <f>(VLOOKUP(A258,Apport,MATCH($AA$4,'Jan 2020 Apport'!$3:$3,0),FALSE)+VLOOKUP(A258,Apport,MATCH($AA$3,'Jan 2020 Apport'!$3:$3,0),FALSE))*VLOOKUP(A258,Apport,MATCH($AA$2,'Jan 2020 Apport'!$3:$3,0),FALSE)</f>
        <v>80867.902000000002</v>
      </c>
      <c r="AB258" s="114">
        <f>VLOOKUP(A258,Apport,MATCH($AB$4,'Jan 2020 Apport'!$3:$3,0),FALSE)*VLOOKUP(A258,Apport,MATCH($AB$3,'Jan 2020 Apport'!$3:$3,0),FALSE)</f>
        <v>82484.800000000003</v>
      </c>
      <c r="AC258" s="114">
        <f>VLOOKUP(A258,Apport,MATCH($AC$4,'Jan 2020 Apport'!$3:$3,0),FALSE)</f>
        <v>96805</v>
      </c>
      <c r="AD258" s="114">
        <f>VLOOKUP(A258,Apport,MATCH($AD$4,'Jan 2020 Apport'!$3:$3,0),FALSE)*VLOOKUP(A258,Apport,MATCH($AD$3,'Jan 2020 Apport'!$3:$3,0),FALSE)</f>
        <v>122438.84</v>
      </c>
      <c r="AE258" s="114">
        <f>VLOOKUP(A258,Apport,MATCH($AE$4,'Jan 2020 Apport'!$3:$3,0),FALSE)</f>
        <v>46784.33</v>
      </c>
      <c r="AF258" s="114">
        <f>VLOOKUP(A258,Apport,MATCH($AF$4,'Jan 2020 Apport'!$3:$3,0),FALSE)*VLOOKUP(A258,Apport,MATCH($AF$3,'Jan 2020 Apport'!$3:$3,0),FALSE)</f>
        <v>59172.800000000003</v>
      </c>
      <c r="AG258" s="114">
        <f t="shared" si="36"/>
        <v>116732.6342528</v>
      </c>
      <c r="AH258" s="114">
        <f t="shared" si="37"/>
        <v>166042.02734399997</v>
      </c>
      <c r="AI258" s="114">
        <f t="shared" si="38"/>
        <v>93642.14579000001</v>
      </c>
      <c r="AJ258" s="3">
        <f>VLOOKUP(A258,Apport,MATCH($AJ$4,'Jan 2020 Apport'!$3:$3,0),FALSE)</f>
        <v>19491575.719999999</v>
      </c>
      <c r="AK258" s="3">
        <f>VLOOKUP(A258,Apport,MATCH($AK$4,'Jan 2020 Apport'!$3:$3,0),FALSE)</f>
        <v>323.39999999999998</v>
      </c>
      <c r="AL258" s="170">
        <f t="shared" si="39"/>
        <v>206722443.63603002</v>
      </c>
      <c r="AM258" s="170">
        <f>VLOOKUP(A258,Apport,MATCH($AM$4,'Jan 2020 Apport'!$3:$3,0),FALSE)</f>
        <v>3030615.25</v>
      </c>
      <c r="AN258" s="170">
        <f>VLOOKUP(A258,Apport,MATCH($AN$4,'Jan 2020 Apport'!$3:$3,0),FALSE)</f>
        <v>897728.86</v>
      </c>
      <c r="AO258" s="170">
        <v>85006.81</v>
      </c>
      <c r="AP258" s="170">
        <v>60204.6</v>
      </c>
      <c r="AQ258" s="170">
        <v>5116.66</v>
      </c>
      <c r="AR258" s="170">
        <v>173267.72</v>
      </c>
    </row>
    <row r="259" spans="1:44">
      <c r="A259" s="2" t="s">
        <v>435</v>
      </c>
      <c r="B259" s="2" t="s">
        <v>436</v>
      </c>
      <c r="C259" s="2" t="s">
        <v>1411</v>
      </c>
      <c r="D259" s="171">
        <f t="shared" si="40"/>
        <v>196944539.99000001</v>
      </c>
      <c r="E259" s="67">
        <f>VLOOKUP(A259,Apport,MATCH($E$2,'Jan 2020 Apport'!$3:$3,0),FALSE)+VLOOKUP(A259,Apport,MATCH($E$3,'Jan 2020 Apport'!$3:$3,0),FALSE)+VLOOKUP(A259,Apport,MATCH($E$4,'Jan 2020 Apport'!$3:$3,0),FALSE)</f>
        <v>9678023.540000001</v>
      </c>
      <c r="F259" s="171">
        <f t="shared" si="41"/>
        <v>187266516.45000002</v>
      </c>
      <c r="G259" s="170">
        <f>VLOOKUP(A259,Apport,MATCH($G$3,'Jan 2020 Apport'!$3:$3,0),FALSE)+VLOOKUP(A259,Apport,MATCH($G$4,'Jan 2020 Apport'!$3:$3,0),FALSE)</f>
        <v>28778297.129999999</v>
      </c>
      <c r="H259" s="170">
        <f>VLOOKUP(A259,Apport,MATCH($H$4,'Jan 2020 Apport'!$3:$3,0),FALSE)</f>
        <v>2241862.27</v>
      </c>
      <c r="I259" s="170">
        <f t="shared" si="42"/>
        <v>31020159.399999999</v>
      </c>
      <c r="J259" s="170">
        <f>VLOOKUP(A259,Apport,MATCH($J$4,'Jan 2020 Apport'!$3:$3,0),FALSE)</f>
        <v>15243382.838396324</v>
      </c>
      <c r="K259" s="170">
        <f>VLOOKUP(A259,Apport,MATCH($K$4,'Jan 2020 Apport'!$3:$3,0),FALSE)</f>
        <v>1234901.68</v>
      </c>
      <c r="L259" s="170">
        <f t="shared" si="43"/>
        <v>16478284.518396324</v>
      </c>
      <c r="M259" s="170">
        <f>VLOOKUP(A259,Apport,MATCH($M$4,'Jan 2020 Apport'!$3:$3,0),FALSE)</f>
        <v>5325409.34</v>
      </c>
      <c r="N259" s="170">
        <f>VLOOKUP(A259,Apport,MATCH($N$4,'Jan 2020 Apport'!$3:$3,0),FALSE)</f>
        <v>5462708.2300000004</v>
      </c>
      <c r="O259" s="170">
        <f>VLOOKUP(A259,Apport,MATCH($O$4,'Jan 2020 Apport'!$3:$3,0),FALSE)</f>
        <v>656143.05000000005</v>
      </c>
      <c r="P259" s="174">
        <f>VLOOKUP(A259,Apport,MATCH($P$4,'Jan 2020 Apport'!$3:$3,0),FALSE)</f>
        <v>0</v>
      </c>
      <c r="Q259" s="174">
        <f>VLOOKUP(A259,Apport,MATCH($Q$4,'Jan 2020 Apport'!$3:$3,0),FALSE)</f>
        <v>50503572.086554497</v>
      </c>
      <c r="R259">
        <f>VLOOKUP(A259,Apport,MATCH($R$4,'Jan 2020 Apport'!$3:$3,0),FALSE)</f>
        <v>0</v>
      </c>
      <c r="S259">
        <f>VLOOKUP(A259,Apport,MATCH($S$4,'Jan 2020 Apport'!$3:$3,0),FALSE)</f>
        <v>91.44</v>
      </c>
      <c r="T259">
        <f>VLOOKUP(A259,Apport,MATCH($T$4,'Jan 2020 Apport'!$3:$3,0),FALSE)</f>
        <v>898.39</v>
      </c>
      <c r="U259" s="185">
        <f>IFERROR(VLOOKUP(A259,Apport,MATCH($U$4,'Jan 2020 Apport'!$3:$3,0),FALSE)/R259,0)</f>
        <v>0</v>
      </c>
      <c r="V259" s="67">
        <f>IFERROR(((VLOOKUP(A259,Apport,MATCH($V$4,'Jan 2020 Apport'!$3:$3,0),FALSE)+VLOOKUP(A259,Apport,MATCH($V$3,'Jan 2020 Apport'!$3:$3,0),FALSE))/(S259+T259)),0)</f>
        <v>9777.4603113665999</v>
      </c>
      <c r="W259" s="67">
        <f t="shared" si="35"/>
        <v>9082.9344268958121</v>
      </c>
      <c r="X259">
        <f>IF(D259=0,0,VLOOKUP(A259,Apport,MATCH($X$4,'Jan 2020 Apport'!$3:$3,0),FALSE))</f>
        <v>4.8578999999999997E-2</v>
      </c>
      <c r="Y259">
        <f>IF(D259=0,0,VLOOKUP(A259,Apport,MATCH($Y$4,'Jan 2020 Apport'!$3:$3,0),FALSE))</f>
        <v>4.0270000000000002E-3</v>
      </c>
      <c r="Z259">
        <f>IF(D259=0,0,VLOOKUP(A259,Apport,MATCH($Z$4,'Jan 2020 Apport'!$3:$3,0),FALSE))</f>
        <v>1.7100000000000001E-2</v>
      </c>
      <c r="AA259" s="114">
        <f>(VLOOKUP(A259,Apport,MATCH($AA$4,'Jan 2020 Apport'!$3:$3,0),FALSE)+VLOOKUP(A259,Apport,MATCH($AA$3,'Jan 2020 Apport'!$3:$3,0),FALSE))*VLOOKUP(A259,Apport,MATCH($AA$2,'Jan 2020 Apport'!$3:$3,0),FALSE)</f>
        <v>76954.938999999998</v>
      </c>
      <c r="AB259" s="114">
        <f>VLOOKUP(A259,Apport,MATCH($AB$4,'Jan 2020 Apport'!$3:$3,0),FALSE)*VLOOKUP(A259,Apport,MATCH($AB$3,'Jan 2020 Apport'!$3:$3,0),FALSE)</f>
        <v>78493.599999999991</v>
      </c>
      <c r="AC259" s="114">
        <f>VLOOKUP(A259,Apport,MATCH($AC$4,'Jan 2020 Apport'!$3:$3,0),FALSE)</f>
        <v>96805</v>
      </c>
      <c r="AD259" s="114">
        <f>VLOOKUP(A259,Apport,MATCH($AD$4,'Jan 2020 Apport'!$3:$3,0),FALSE)*VLOOKUP(A259,Apport,MATCH($AD$3,'Jan 2020 Apport'!$3:$3,0),FALSE)</f>
        <v>116514.37999999999</v>
      </c>
      <c r="AE259" s="114">
        <f>VLOOKUP(A259,Apport,MATCH($AE$4,'Jan 2020 Apport'!$3:$3,0),FALSE)</f>
        <v>46784.33</v>
      </c>
      <c r="AF259" s="114">
        <f>VLOOKUP(A259,Apport,MATCH($AF$4,'Jan 2020 Apport'!$3:$3,0),FALSE)*VLOOKUP(A259,Apport,MATCH($AF$3,'Jan 2020 Apport'!$3:$3,0),FALSE)</f>
        <v>56309.599999999999</v>
      </c>
      <c r="AG259" s="114">
        <f t="shared" si="36"/>
        <v>111792.02936959999</v>
      </c>
      <c r="AH259" s="114">
        <f t="shared" si="37"/>
        <v>158745.46240799996</v>
      </c>
      <c r="AI259" s="114">
        <f t="shared" si="38"/>
        <v>90182.541230000003</v>
      </c>
      <c r="AJ259" s="3">
        <f>VLOOKUP(A259,Apport,MATCH($AJ$4,'Jan 2020 Apport'!$3:$3,0),FALSE)</f>
        <v>24460840.280000001</v>
      </c>
      <c r="AK259" s="3">
        <f>VLOOKUP(A259,Apport,MATCH($AK$4,'Jan 2020 Apport'!$3:$3,0),FALSE)</f>
        <v>412.94600000000003</v>
      </c>
      <c r="AL259" s="170">
        <f t="shared" si="39"/>
        <v>255490594.57839632</v>
      </c>
      <c r="AM259" s="170">
        <f>VLOOKUP(A259,Apport,MATCH($AM$4,'Jan 2020 Apport'!$3:$3,0),FALSE)</f>
        <v>838251.73</v>
      </c>
      <c r="AN259" s="170">
        <f>VLOOKUP(A259,Apport,MATCH($AN$4,'Jan 2020 Apport'!$3:$3,0),FALSE)</f>
        <v>1076790.1499999999</v>
      </c>
      <c r="AO259" s="170">
        <v>59940.31</v>
      </c>
      <c r="AP259" s="170">
        <v>54057.24</v>
      </c>
      <c r="AQ259" s="170">
        <v>6442.7</v>
      </c>
      <c r="AR259" s="170">
        <v>229828.68</v>
      </c>
    </row>
    <row r="260" spans="1:44">
      <c r="A260" s="2" t="s">
        <v>437</v>
      </c>
      <c r="B260" s="2" t="s">
        <v>438</v>
      </c>
      <c r="C260" s="2" t="s">
        <v>1411</v>
      </c>
      <c r="D260" s="171">
        <f t="shared" si="40"/>
        <v>53203718.960000001</v>
      </c>
      <c r="E260" s="67">
        <f>VLOOKUP(A260,Apport,MATCH($E$2,'Jan 2020 Apport'!$3:$3,0),FALSE)+VLOOKUP(A260,Apport,MATCH($E$3,'Jan 2020 Apport'!$3:$3,0),FALSE)+VLOOKUP(A260,Apport,MATCH($E$4,'Jan 2020 Apport'!$3:$3,0),FALSE)</f>
        <v>3060055.8899999997</v>
      </c>
      <c r="F260" s="171">
        <f t="shared" si="41"/>
        <v>50143663.07</v>
      </c>
      <c r="G260" s="170">
        <f>VLOOKUP(A260,Apport,MATCH($G$3,'Jan 2020 Apport'!$3:$3,0),FALSE)+VLOOKUP(A260,Apport,MATCH($G$4,'Jan 2020 Apport'!$3:$3,0),FALSE)</f>
        <v>7727905.3000000007</v>
      </c>
      <c r="H260" s="170">
        <f>VLOOKUP(A260,Apport,MATCH($H$4,'Jan 2020 Apport'!$3:$3,0),FALSE)</f>
        <v>436169.24</v>
      </c>
      <c r="I260" s="170">
        <f t="shared" si="42"/>
        <v>8164074.540000001</v>
      </c>
      <c r="J260" s="170">
        <f>VLOOKUP(A260,Apport,MATCH($J$4,'Jan 2020 Apport'!$3:$3,0),FALSE)</f>
        <v>3608030.6082625329</v>
      </c>
      <c r="K260" s="170">
        <f>VLOOKUP(A260,Apport,MATCH($K$4,'Jan 2020 Apport'!$3:$3,0),FALSE)</f>
        <v>276413.61</v>
      </c>
      <c r="L260" s="170">
        <f t="shared" si="43"/>
        <v>3884444.2182625327</v>
      </c>
      <c r="M260" s="170">
        <f>VLOOKUP(A260,Apport,MATCH($M$4,'Jan 2020 Apport'!$3:$3,0),FALSE)</f>
        <v>1293523.3899999999</v>
      </c>
      <c r="N260" s="170">
        <f>VLOOKUP(A260,Apport,MATCH($N$4,'Jan 2020 Apport'!$3:$3,0),FALSE)</f>
        <v>0</v>
      </c>
      <c r="O260" s="170">
        <f>VLOOKUP(A260,Apport,MATCH($O$4,'Jan 2020 Apport'!$3:$3,0),FALSE)</f>
        <v>177252.43</v>
      </c>
      <c r="P260" s="174">
        <f>VLOOKUP(A260,Apport,MATCH($P$4,'Jan 2020 Apport'!$3:$3,0),FALSE)</f>
        <v>1583216.16</v>
      </c>
      <c r="Q260" s="174">
        <f>VLOOKUP(A260,Apport,MATCH($Q$4,'Jan 2020 Apport'!$3:$3,0),FALSE)</f>
        <v>9730806.4252775982</v>
      </c>
      <c r="R260">
        <f>VLOOKUP(A260,Apport,MATCH($R$4,'Jan 2020 Apport'!$3:$3,0),FALSE)</f>
        <v>0</v>
      </c>
      <c r="S260">
        <f>VLOOKUP(A260,Apport,MATCH($S$4,'Jan 2020 Apport'!$3:$3,0),FALSE)</f>
        <v>41</v>
      </c>
      <c r="T260">
        <f>VLOOKUP(A260,Apport,MATCH($T$4,'Jan 2020 Apport'!$3:$3,0),FALSE)</f>
        <v>272</v>
      </c>
      <c r="U260" s="185">
        <f>IFERROR(VLOOKUP(A260,Apport,MATCH($U$4,'Jan 2020 Apport'!$3:$3,0),FALSE)/R260,0)</f>
        <v>0</v>
      </c>
      <c r="V260" s="67">
        <f>IFERROR(((VLOOKUP(A260,Apport,MATCH($V$4,'Jan 2020 Apport'!$3:$3,0),FALSE)+VLOOKUP(A260,Apport,MATCH($V$3,'Jan 2020 Apport'!$3:$3,0),FALSE))/(S260+T260)),0)</f>
        <v>9776.5363897763564</v>
      </c>
      <c r="W260" s="67">
        <f t="shared" si="35"/>
        <v>9082.9344268958121</v>
      </c>
      <c r="X260">
        <f>IF(D260=0,0,VLOOKUP(A260,Apport,MATCH($X$4,'Jan 2020 Apport'!$3:$3,0),FALSE))</f>
        <v>4.8578999999999997E-2</v>
      </c>
      <c r="Y260">
        <f>IF(D260=0,0,VLOOKUP(A260,Apport,MATCH($Y$4,'Jan 2020 Apport'!$3:$3,0),FALSE))</f>
        <v>4.0270000000000002E-3</v>
      </c>
      <c r="Z260">
        <f>IF(D260=0,0,VLOOKUP(A260,Apport,MATCH($Z$4,'Jan 2020 Apport'!$3:$3,0),FALSE))</f>
        <v>1.7100000000000001E-2</v>
      </c>
      <c r="AA260" s="114">
        <f>(VLOOKUP(A260,Apport,MATCH($AA$4,'Jan 2020 Apport'!$3:$3,0),FALSE)+VLOOKUP(A260,Apport,MATCH($AA$3,'Jan 2020 Apport'!$3:$3,0),FALSE))*VLOOKUP(A260,Apport,MATCH($AA$2,'Jan 2020 Apport'!$3:$3,0),FALSE)</f>
        <v>76954.938999999998</v>
      </c>
      <c r="AB260" s="114">
        <f>VLOOKUP(A260,Apport,MATCH($AB$4,'Jan 2020 Apport'!$3:$3,0),FALSE)*VLOOKUP(A260,Apport,MATCH($AB$3,'Jan 2020 Apport'!$3:$3,0),FALSE)</f>
        <v>78493.599999999991</v>
      </c>
      <c r="AC260" s="114">
        <f>VLOOKUP(A260,Apport,MATCH($AC$4,'Jan 2020 Apport'!$3:$3,0),FALSE)</f>
        <v>96805</v>
      </c>
      <c r="AD260" s="114">
        <f>VLOOKUP(A260,Apport,MATCH($AD$4,'Jan 2020 Apport'!$3:$3,0),FALSE)*VLOOKUP(A260,Apport,MATCH($AD$3,'Jan 2020 Apport'!$3:$3,0),FALSE)</f>
        <v>116514.37999999999</v>
      </c>
      <c r="AE260" s="114">
        <f>VLOOKUP(A260,Apport,MATCH($AE$4,'Jan 2020 Apport'!$3:$3,0),FALSE)</f>
        <v>46784.33</v>
      </c>
      <c r="AF260" s="114">
        <f>VLOOKUP(A260,Apport,MATCH($AF$4,'Jan 2020 Apport'!$3:$3,0),FALSE)*VLOOKUP(A260,Apport,MATCH($AF$3,'Jan 2020 Apport'!$3:$3,0),FALSE)</f>
        <v>56309.599999999999</v>
      </c>
      <c r="AG260" s="114">
        <f t="shared" si="36"/>
        <v>111792.02936959999</v>
      </c>
      <c r="AH260" s="114">
        <f t="shared" si="37"/>
        <v>158745.46240799996</v>
      </c>
      <c r="AI260" s="114">
        <f t="shared" si="38"/>
        <v>90182.541230000003</v>
      </c>
      <c r="AJ260" s="3">
        <f>VLOOKUP(A260,Apport,MATCH($AJ$4,'Jan 2020 Apport'!$3:$3,0),FALSE)</f>
        <v>6868142.6399999997</v>
      </c>
      <c r="AK260" s="3">
        <f>VLOOKUP(A260,Apport,MATCH($AK$4,'Jan 2020 Apport'!$3:$3,0),FALSE)</f>
        <v>108.434</v>
      </c>
      <c r="AL260" s="170">
        <f t="shared" si="39"/>
        <v>66446599.928262532</v>
      </c>
      <c r="AM260" s="170">
        <f>VLOOKUP(A260,Apport,MATCH($AM$4,'Jan 2020 Apport'!$3:$3,0),FALSE)</f>
        <v>0</v>
      </c>
      <c r="AN260" s="170">
        <f>VLOOKUP(A260,Apport,MATCH($AN$4,'Jan 2020 Apport'!$3:$3,0),FALSE)</f>
        <v>298776.7</v>
      </c>
      <c r="AO260" s="170">
        <v>12588.93</v>
      </c>
      <c r="AP260" s="170">
        <v>4991.54</v>
      </c>
      <c r="AQ260" s="170">
        <v>1751.93</v>
      </c>
      <c r="AR260" s="170">
        <v>61994</v>
      </c>
    </row>
    <row r="261" spans="1:44">
      <c r="A261" s="2" t="s">
        <v>439</v>
      </c>
      <c r="B261" s="2" t="s">
        <v>440</v>
      </c>
      <c r="C261" s="2" t="s">
        <v>1411</v>
      </c>
      <c r="D261" s="171">
        <f t="shared" si="40"/>
        <v>99446175.040000007</v>
      </c>
      <c r="E261" s="67">
        <f>VLOOKUP(A261,Apport,MATCH($E$2,'Jan 2020 Apport'!$3:$3,0),FALSE)+VLOOKUP(A261,Apport,MATCH($E$3,'Jan 2020 Apport'!$3:$3,0),FALSE)+VLOOKUP(A261,Apport,MATCH($E$4,'Jan 2020 Apport'!$3:$3,0),FALSE)</f>
        <v>5747587.5899999999</v>
      </c>
      <c r="F261" s="171">
        <f t="shared" si="41"/>
        <v>93698587.450000003</v>
      </c>
      <c r="G261" s="170">
        <f>VLOOKUP(A261,Apport,MATCH($G$3,'Jan 2020 Apport'!$3:$3,0),FALSE)+VLOOKUP(A261,Apport,MATCH($G$4,'Jan 2020 Apport'!$3:$3,0),FALSE)</f>
        <v>15280193.789999999</v>
      </c>
      <c r="H261" s="170">
        <f>VLOOKUP(A261,Apport,MATCH($H$4,'Jan 2020 Apport'!$3:$3,0),FALSE)</f>
        <v>1153896.6599999999</v>
      </c>
      <c r="I261" s="170">
        <f t="shared" si="42"/>
        <v>16434090.449999999</v>
      </c>
      <c r="J261" s="170">
        <f>VLOOKUP(A261,Apport,MATCH($J$4,'Jan 2020 Apport'!$3:$3,0),FALSE)</f>
        <v>7798909.5315963263</v>
      </c>
      <c r="K261" s="170">
        <f>VLOOKUP(A261,Apport,MATCH($K$4,'Jan 2020 Apport'!$3:$3,0),FALSE)</f>
        <v>519316.31</v>
      </c>
      <c r="L261" s="170">
        <f t="shared" si="43"/>
        <v>8318225.8415963259</v>
      </c>
      <c r="M261" s="170">
        <f>VLOOKUP(A261,Apport,MATCH($M$4,'Jan 2020 Apport'!$3:$3,0),FALSE)</f>
        <v>3595156.24</v>
      </c>
      <c r="N261" s="170">
        <f>VLOOKUP(A261,Apport,MATCH($N$4,'Jan 2020 Apport'!$3:$3,0),FALSE)</f>
        <v>0</v>
      </c>
      <c r="O261" s="170">
        <f>VLOOKUP(A261,Apport,MATCH($O$4,'Jan 2020 Apport'!$3:$3,0),FALSE)</f>
        <v>328678.56</v>
      </c>
      <c r="P261" s="174">
        <f>VLOOKUP(A261,Apport,MATCH($P$4,'Jan 2020 Apport'!$3:$3,0),FALSE)</f>
        <v>3549134.23</v>
      </c>
      <c r="Q261" s="174">
        <f>VLOOKUP(A261,Apport,MATCH($Q$4,'Jan 2020 Apport'!$3:$3,0),FALSE)</f>
        <v>17720381.207271598</v>
      </c>
      <c r="R261">
        <f>VLOOKUP(A261,Apport,MATCH($R$4,'Jan 2020 Apport'!$3:$3,0),FALSE)</f>
        <v>0</v>
      </c>
      <c r="S261">
        <f>VLOOKUP(A261,Apport,MATCH($S$4,'Jan 2020 Apport'!$3:$3,0),FALSE)</f>
        <v>162</v>
      </c>
      <c r="T261">
        <f>VLOOKUP(A261,Apport,MATCH($T$4,'Jan 2020 Apport'!$3:$3,0),FALSE)</f>
        <v>426</v>
      </c>
      <c r="U261" s="185">
        <f>IFERROR(VLOOKUP(A261,Apport,MATCH($U$4,'Jan 2020 Apport'!$3:$3,0),FALSE)/R261,0)</f>
        <v>0</v>
      </c>
      <c r="V261" s="67">
        <f>IFERROR(((VLOOKUP(A261,Apport,MATCH($V$4,'Jan 2020 Apport'!$3:$3,0),FALSE)+VLOOKUP(A261,Apport,MATCH($V$3,'Jan 2020 Apport'!$3:$3,0),FALSE))/(S261+T261)),0)</f>
        <v>9774.8088265306124</v>
      </c>
      <c r="W261" s="67">
        <f t="shared" si="35"/>
        <v>9082.9344268958121</v>
      </c>
      <c r="X261">
        <f>IF(D261=0,0,VLOOKUP(A261,Apport,MATCH($X$4,'Jan 2020 Apport'!$3:$3,0),FALSE))</f>
        <v>4.8578999999999997E-2</v>
      </c>
      <c r="Y261">
        <f>IF(D261=0,0,VLOOKUP(A261,Apport,MATCH($Y$4,'Jan 2020 Apport'!$3:$3,0),FALSE))</f>
        <v>4.0270000000000002E-3</v>
      </c>
      <c r="Z261">
        <f>IF(D261=0,0,VLOOKUP(A261,Apport,MATCH($Z$4,'Jan 2020 Apport'!$3:$3,0),FALSE))</f>
        <v>1.7100000000000001E-2</v>
      </c>
      <c r="AA261" s="114">
        <f>(VLOOKUP(A261,Apport,MATCH($AA$4,'Jan 2020 Apport'!$3:$3,0),FALSE)+VLOOKUP(A261,Apport,MATCH($AA$3,'Jan 2020 Apport'!$3:$3,0),FALSE))*VLOOKUP(A261,Apport,MATCH($AA$2,'Jan 2020 Apport'!$3:$3,0),FALSE)</f>
        <v>76954.938999999998</v>
      </c>
      <c r="AB261" s="114">
        <f>VLOOKUP(A261,Apport,MATCH($AB$4,'Jan 2020 Apport'!$3:$3,0),FALSE)*VLOOKUP(A261,Apport,MATCH($AB$3,'Jan 2020 Apport'!$3:$3,0),FALSE)</f>
        <v>78493.599999999991</v>
      </c>
      <c r="AC261" s="114">
        <f>VLOOKUP(A261,Apport,MATCH($AC$4,'Jan 2020 Apport'!$3:$3,0),FALSE)</f>
        <v>96805</v>
      </c>
      <c r="AD261" s="114">
        <f>VLOOKUP(A261,Apport,MATCH($AD$4,'Jan 2020 Apport'!$3:$3,0),FALSE)*VLOOKUP(A261,Apport,MATCH($AD$3,'Jan 2020 Apport'!$3:$3,0),FALSE)</f>
        <v>116514.37999999999</v>
      </c>
      <c r="AE261" s="114">
        <f>VLOOKUP(A261,Apport,MATCH($AE$4,'Jan 2020 Apport'!$3:$3,0),FALSE)</f>
        <v>46784.33</v>
      </c>
      <c r="AF261" s="114">
        <f>VLOOKUP(A261,Apport,MATCH($AF$4,'Jan 2020 Apport'!$3:$3,0),FALSE)*VLOOKUP(A261,Apport,MATCH($AF$3,'Jan 2020 Apport'!$3:$3,0),FALSE)</f>
        <v>56309.599999999999</v>
      </c>
      <c r="AG261" s="114">
        <f t="shared" si="36"/>
        <v>111792.02936959999</v>
      </c>
      <c r="AH261" s="114">
        <f t="shared" si="37"/>
        <v>158745.46240799996</v>
      </c>
      <c r="AI261" s="114">
        <f t="shared" si="38"/>
        <v>90182.541230000003</v>
      </c>
      <c r="AJ261" s="3">
        <f>VLOOKUP(A261,Apport,MATCH($AJ$4,'Jan 2020 Apport'!$3:$3,0),FALSE)</f>
        <v>12567497.560000001</v>
      </c>
      <c r="AK261" s="3">
        <f>VLOOKUP(A261,Apport,MATCH($AK$4,'Jan 2020 Apport'!$3:$3,0),FALSE)</f>
        <v>222.779</v>
      </c>
      <c r="AL261" s="170">
        <f t="shared" si="39"/>
        <v>128978426.93159634</v>
      </c>
      <c r="AM261" s="170">
        <f>VLOOKUP(A261,Apport,MATCH($AM$4,'Jan 2020 Apport'!$3:$3,0),FALSE)</f>
        <v>1375417.11</v>
      </c>
      <c r="AN261" s="170">
        <f>VLOOKUP(A261,Apport,MATCH($AN$4,'Jan 2020 Apport'!$3:$3,0),FALSE)</f>
        <v>558489.03</v>
      </c>
      <c r="AO261" s="170">
        <v>48402.960000000006</v>
      </c>
      <c r="AP261" s="170">
        <v>18994.04</v>
      </c>
      <c r="AQ261" s="170">
        <v>3203.08</v>
      </c>
      <c r="AR261" s="170">
        <v>119895.24</v>
      </c>
    </row>
    <row r="262" spans="1:44">
      <c r="A262" s="2" t="s">
        <v>441</v>
      </c>
      <c r="B262" s="2" t="s">
        <v>442</v>
      </c>
      <c r="C262" s="2" t="s">
        <v>1411</v>
      </c>
      <c r="D262" s="171">
        <f t="shared" si="40"/>
        <v>603172.15</v>
      </c>
      <c r="E262" s="67">
        <f>VLOOKUP(A262,Apport,MATCH($E$2,'Jan 2020 Apport'!$3:$3,0),FALSE)+VLOOKUP(A262,Apport,MATCH($E$3,'Jan 2020 Apport'!$3:$3,0),FALSE)+VLOOKUP(A262,Apport,MATCH($E$4,'Jan 2020 Apport'!$3:$3,0),FALSE)</f>
        <v>0</v>
      </c>
      <c r="F262" s="171">
        <f t="shared" si="41"/>
        <v>603172.15</v>
      </c>
      <c r="G262" s="170">
        <f>VLOOKUP(A262,Apport,MATCH($G$3,'Jan 2020 Apport'!$3:$3,0),FALSE)+VLOOKUP(A262,Apport,MATCH($G$4,'Jan 2020 Apport'!$3:$3,0),FALSE)</f>
        <v>43026.15</v>
      </c>
      <c r="H262" s="170">
        <f>VLOOKUP(A262,Apport,MATCH($H$4,'Jan 2020 Apport'!$3:$3,0),FALSE)</f>
        <v>0</v>
      </c>
      <c r="I262" s="170">
        <f t="shared" si="42"/>
        <v>43026.15</v>
      </c>
      <c r="J262" s="170">
        <f>VLOOKUP(A262,Apport,MATCH($J$4,'Jan 2020 Apport'!$3:$3,0),FALSE)</f>
        <v>81136.677030397477</v>
      </c>
      <c r="K262" s="170">
        <f>VLOOKUP(A262,Apport,MATCH($K$4,'Jan 2020 Apport'!$3:$3,0),FALSE)</f>
        <v>13720.99</v>
      </c>
      <c r="L262" s="170">
        <f t="shared" si="43"/>
        <v>94857.667030397482</v>
      </c>
      <c r="M262" s="170">
        <f>VLOOKUP(A262,Apport,MATCH($M$4,'Jan 2020 Apport'!$3:$3,0),FALSE)</f>
        <v>8324.5300000000007</v>
      </c>
      <c r="N262" s="170">
        <f>VLOOKUP(A262,Apport,MATCH($N$4,'Jan 2020 Apport'!$3:$3,0),FALSE)</f>
        <v>0</v>
      </c>
      <c r="O262" s="170">
        <f>VLOOKUP(A262,Apport,MATCH($O$4,'Jan 2020 Apport'!$3:$3,0),FALSE)</f>
        <v>0</v>
      </c>
      <c r="P262" s="174">
        <f>VLOOKUP(A262,Apport,MATCH($P$4,'Jan 2020 Apport'!$3:$3,0),FALSE)</f>
        <v>0</v>
      </c>
      <c r="Q262" s="174">
        <f>VLOOKUP(A262,Apport,MATCH($Q$4,'Jan 2020 Apport'!$3:$3,0),FALSE)</f>
        <v>99189.206054000009</v>
      </c>
      <c r="R262">
        <f>VLOOKUP(A262,Apport,MATCH($R$4,'Jan 2020 Apport'!$3:$3,0),FALSE)</f>
        <v>0</v>
      </c>
      <c r="S262">
        <f>VLOOKUP(A262,Apport,MATCH($S$4,'Jan 2020 Apport'!$3:$3,0),FALSE)</f>
        <v>0</v>
      </c>
      <c r="T262">
        <f>VLOOKUP(A262,Apport,MATCH($T$4,'Jan 2020 Apport'!$3:$3,0),FALSE)</f>
        <v>0</v>
      </c>
      <c r="U262" s="185">
        <f>IFERROR(VLOOKUP(A262,Apport,MATCH($U$4,'Jan 2020 Apport'!$3:$3,0),FALSE)/R262,0)</f>
        <v>0</v>
      </c>
      <c r="V262" s="67">
        <f>IFERROR(((VLOOKUP(A262,Apport,MATCH($V$4,'Jan 2020 Apport'!$3:$3,0),FALSE)+VLOOKUP(A262,Apport,MATCH($V$3,'Jan 2020 Apport'!$3:$3,0),FALSE))/(S262+T262)),0)</f>
        <v>0</v>
      </c>
      <c r="W262" s="67">
        <f t="shared" si="35"/>
        <v>8754.3822773015709</v>
      </c>
      <c r="X262">
        <f>IF(D262=0,0,VLOOKUP(A262,Apport,MATCH($X$4,'Jan 2020 Apport'!$3:$3,0),FALSE))</f>
        <v>4.8578999999999997E-2</v>
      </c>
      <c r="Y262">
        <f>IF(D262=0,0,VLOOKUP(A262,Apport,MATCH($Y$4,'Jan 2020 Apport'!$3:$3,0),FALSE))</f>
        <v>4.0270000000000002E-3</v>
      </c>
      <c r="Z262">
        <f>IF(D262=0,0,VLOOKUP(A262,Apport,MATCH($Z$4,'Jan 2020 Apport'!$3:$3,0),FALSE))</f>
        <v>1.7100000000000001E-2</v>
      </c>
      <c r="AA262" s="114">
        <f>(VLOOKUP(A262,Apport,MATCH($AA$4,'Jan 2020 Apport'!$3:$3,0),FALSE)+VLOOKUP(A262,Apport,MATCH($AA$3,'Jan 2020 Apport'!$3:$3,0),FALSE))*VLOOKUP(A262,Apport,MATCH($AA$2,'Jan 2020 Apport'!$3:$3,0),FALSE)</f>
        <v>73041.97600000001</v>
      </c>
      <c r="AB262" s="114">
        <f>VLOOKUP(A262,Apport,MATCH($AB$4,'Jan 2020 Apport'!$3:$3,0),FALSE)*VLOOKUP(A262,Apport,MATCH($AB$3,'Jan 2020 Apport'!$3:$3,0),FALSE)</f>
        <v>74502.400000000009</v>
      </c>
      <c r="AC262" s="114">
        <f>VLOOKUP(A262,Apport,MATCH($AC$4,'Jan 2020 Apport'!$3:$3,0),FALSE)</f>
        <v>96805</v>
      </c>
      <c r="AD262" s="114">
        <f>VLOOKUP(A262,Apport,MATCH($AD$4,'Jan 2020 Apport'!$3:$3,0),FALSE)*VLOOKUP(A262,Apport,MATCH($AD$3,'Jan 2020 Apport'!$3:$3,0),FALSE)</f>
        <v>110589.92000000001</v>
      </c>
      <c r="AE262" s="114">
        <f>VLOOKUP(A262,Apport,MATCH($AE$4,'Jan 2020 Apport'!$3:$3,0),FALSE)</f>
        <v>46784.33</v>
      </c>
      <c r="AF262" s="114">
        <f>VLOOKUP(A262,Apport,MATCH($AF$4,'Jan 2020 Apport'!$3:$3,0),FALSE)*VLOOKUP(A262,Apport,MATCH($AF$3,'Jan 2020 Apport'!$3:$3,0),FALSE)</f>
        <v>53446.400000000001</v>
      </c>
      <c r="AG262" s="114">
        <f t="shared" si="36"/>
        <v>106851.42448640001</v>
      </c>
      <c r="AH262" s="114">
        <f t="shared" si="37"/>
        <v>151448.89747200001</v>
      </c>
      <c r="AI262" s="114">
        <f t="shared" si="38"/>
        <v>86722.93667000001</v>
      </c>
      <c r="AJ262" s="3">
        <f>VLOOKUP(A262,Apport,MATCH($AJ$4,'Jan 2020 Apport'!$3:$3,0),FALSE)</f>
        <v>65296.62</v>
      </c>
      <c r="AK262" s="3">
        <f>VLOOKUP(A262,Apport,MATCH($AK$4,'Jan 2020 Apport'!$3:$3,0),FALSE)</f>
        <v>1.228</v>
      </c>
      <c r="AL262" s="170">
        <f t="shared" si="39"/>
        <v>735659.50703039754</v>
      </c>
      <c r="AM262" s="170">
        <f>VLOOKUP(A262,Apport,MATCH($AM$4,'Jan 2020 Apport'!$3:$3,0),FALSE)</f>
        <v>0</v>
      </c>
      <c r="AN262" s="170">
        <f>VLOOKUP(A262,Apport,MATCH($AN$4,'Jan 2020 Apport'!$3:$3,0),FALSE)</f>
        <v>3750.83</v>
      </c>
      <c r="AO262" s="170">
        <v>80.55</v>
      </c>
      <c r="AP262" s="170">
        <v>0</v>
      </c>
      <c r="AQ262" s="170">
        <v>0</v>
      </c>
      <c r="AR262" s="170">
        <v>250.51</v>
      </c>
    </row>
    <row r="263" spans="1:44">
      <c r="A263" s="2" t="s">
        <v>443</v>
      </c>
      <c r="B263" s="2" t="s">
        <v>444</v>
      </c>
      <c r="C263" s="2" t="s">
        <v>1411</v>
      </c>
      <c r="D263" s="171">
        <f t="shared" si="40"/>
        <v>61833720.109999999</v>
      </c>
      <c r="E263" s="67">
        <f>VLOOKUP(A263,Apport,MATCH($E$2,'Jan 2020 Apport'!$3:$3,0),FALSE)+VLOOKUP(A263,Apport,MATCH($E$3,'Jan 2020 Apport'!$3:$3,0),FALSE)+VLOOKUP(A263,Apport,MATCH($E$4,'Jan 2020 Apport'!$3:$3,0),FALSE)</f>
        <v>4057140.9699999997</v>
      </c>
      <c r="F263" s="171">
        <f t="shared" si="41"/>
        <v>57776579.140000001</v>
      </c>
      <c r="G263" s="170">
        <f>VLOOKUP(A263,Apport,MATCH($G$3,'Jan 2020 Apport'!$3:$3,0),FALSE)+VLOOKUP(A263,Apport,MATCH($G$4,'Jan 2020 Apport'!$3:$3,0),FALSE)</f>
        <v>7667720.7199999997</v>
      </c>
      <c r="H263" s="170">
        <f>VLOOKUP(A263,Apport,MATCH($H$4,'Jan 2020 Apport'!$3:$3,0),FALSE)</f>
        <v>325658.27</v>
      </c>
      <c r="I263" s="170">
        <f t="shared" si="42"/>
        <v>7993378.9900000002</v>
      </c>
      <c r="J263" s="170">
        <f>VLOOKUP(A263,Apport,MATCH($J$4,'Jan 2020 Apport'!$3:$3,0),FALSE)</f>
        <v>3113577.6360684661</v>
      </c>
      <c r="K263" s="170">
        <f>VLOOKUP(A263,Apport,MATCH($K$4,'Jan 2020 Apport'!$3:$3,0),FALSE)</f>
        <v>326107.53000000003</v>
      </c>
      <c r="L263" s="170">
        <f t="shared" si="43"/>
        <v>3439685.1660684664</v>
      </c>
      <c r="M263" s="170">
        <f>VLOOKUP(A263,Apport,MATCH($M$4,'Jan 2020 Apport'!$3:$3,0),FALSE)</f>
        <v>1312506.8400000001</v>
      </c>
      <c r="N263" s="170">
        <f>VLOOKUP(A263,Apport,MATCH($N$4,'Jan 2020 Apport'!$3:$3,0),FALSE)</f>
        <v>1132715.93</v>
      </c>
      <c r="O263" s="170">
        <f>VLOOKUP(A263,Apport,MATCH($O$4,'Jan 2020 Apport'!$3:$3,0),FALSE)</f>
        <v>207824.62</v>
      </c>
      <c r="P263" s="174">
        <f>VLOOKUP(A263,Apport,MATCH($P$4,'Jan 2020 Apport'!$3:$3,0),FALSE)</f>
        <v>0</v>
      </c>
      <c r="Q263" s="174">
        <f>VLOOKUP(A263,Apport,MATCH($Q$4,'Jan 2020 Apport'!$3:$3,0),FALSE)</f>
        <v>11069880.537317701</v>
      </c>
      <c r="R263">
        <f>VLOOKUP(A263,Apport,MATCH($R$4,'Jan 2020 Apport'!$3:$3,0),FALSE)</f>
        <v>0</v>
      </c>
      <c r="S263">
        <f>VLOOKUP(A263,Apport,MATCH($S$4,'Jan 2020 Apport'!$3:$3,0),FALSE)</f>
        <v>60</v>
      </c>
      <c r="T263">
        <f>VLOOKUP(A263,Apport,MATCH($T$4,'Jan 2020 Apport'!$3:$3,0),FALSE)</f>
        <v>355</v>
      </c>
      <c r="U263" s="185">
        <f>IFERROR(VLOOKUP(A263,Apport,MATCH($U$4,'Jan 2020 Apport'!$3:$3,0),FALSE)/R263,0)</f>
        <v>0</v>
      </c>
      <c r="V263" s="67">
        <f>IFERROR(((VLOOKUP(A263,Apport,MATCH($V$4,'Jan 2020 Apport'!$3:$3,0),FALSE)+VLOOKUP(A263,Apport,MATCH($V$3,'Jan 2020 Apport'!$3:$3,0),FALSE))/(S263+T263)),0)</f>
        <v>9776.2433012048186</v>
      </c>
      <c r="W263" s="67">
        <f t="shared" ref="W263:W326" si="44">IF(D263=0,0,(AG263*X263)+(AH263*Y263)+(AI263*Z263)+(MSOC+MSOC912ehc))</f>
        <v>9082.9344268958121</v>
      </c>
      <c r="X263">
        <f>IF(D263=0,0,VLOOKUP(A263,Apport,MATCH($X$4,'Jan 2020 Apport'!$3:$3,0),FALSE))</f>
        <v>4.8578999999999997E-2</v>
      </c>
      <c r="Y263">
        <f>IF(D263=0,0,VLOOKUP(A263,Apport,MATCH($Y$4,'Jan 2020 Apport'!$3:$3,0),FALSE))</f>
        <v>4.0270000000000002E-3</v>
      </c>
      <c r="Z263">
        <f>IF(D263=0,0,VLOOKUP(A263,Apport,MATCH($Z$4,'Jan 2020 Apport'!$3:$3,0),FALSE))</f>
        <v>1.7100000000000001E-2</v>
      </c>
      <c r="AA263" s="114">
        <f>(VLOOKUP(A263,Apport,MATCH($AA$4,'Jan 2020 Apport'!$3:$3,0),FALSE)+VLOOKUP(A263,Apport,MATCH($AA$3,'Jan 2020 Apport'!$3:$3,0),FALSE))*VLOOKUP(A263,Apport,MATCH($AA$2,'Jan 2020 Apport'!$3:$3,0),FALSE)</f>
        <v>76954.938999999998</v>
      </c>
      <c r="AB263" s="114">
        <f>VLOOKUP(A263,Apport,MATCH($AB$4,'Jan 2020 Apport'!$3:$3,0),FALSE)*VLOOKUP(A263,Apport,MATCH($AB$3,'Jan 2020 Apport'!$3:$3,0),FALSE)</f>
        <v>78493.599999999991</v>
      </c>
      <c r="AC263" s="114">
        <f>VLOOKUP(A263,Apport,MATCH($AC$4,'Jan 2020 Apport'!$3:$3,0),FALSE)</f>
        <v>96805</v>
      </c>
      <c r="AD263" s="114">
        <f>VLOOKUP(A263,Apport,MATCH($AD$4,'Jan 2020 Apport'!$3:$3,0),FALSE)*VLOOKUP(A263,Apport,MATCH($AD$3,'Jan 2020 Apport'!$3:$3,0),FALSE)</f>
        <v>116514.37999999999</v>
      </c>
      <c r="AE263" s="114">
        <f>VLOOKUP(A263,Apport,MATCH($AE$4,'Jan 2020 Apport'!$3:$3,0),FALSE)</f>
        <v>46784.33</v>
      </c>
      <c r="AF263" s="114">
        <f>VLOOKUP(A263,Apport,MATCH($AF$4,'Jan 2020 Apport'!$3:$3,0),FALSE)*VLOOKUP(A263,Apport,MATCH($AF$3,'Jan 2020 Apport'!$3:$3,0),FALSE)</f>
        <v>56309.599999999999</v>
      </c>
      <c r="AG263" s="114">
        <f t="shared" ref="AG263:AG326" si="45">IF(D263=0,0,(AA263*(1+CertMaint))+((AB263-AA263)*(1+CertInc))+(Insrate*Certinsfactor*12))</f>
        <v>111792.02936959999</v>
      </c>
      <c r="AH263" s="114">
        <f t="shared" ref="AH263:AH326" si="46">IF(D263=0,0,(AC263*(1+CertMaint))+((AD263-AC263)*(1+CertInc))+(Insrate*Certinsfactor*12))</f>
        <v>158745.46240799996</v>
      </c>
      <c r="AI263" s="114">
        <f t="shared" ref="AI263:AI326" si="47">IF(D263=0,0,(AE263*(1+ClassMaint))+((AF263-AE263)*(1+ClassInc))+(Insrate*Classinsfactor*12))</f>
        <v>90182.541230000003</v>
      </c>
      <c r="AJ263" s="3">
        <f>VLOOKUP(A263,Apport,MATCH($AJ$4,'Jan 2020 Apport'!$3:$3,0),FALSE)</f>
        <v>7040695.9199999999</v>
      </c>
      <c r="AK263" s="3">
        <f>VLOOKUP(A263,Apport,MATCH($AK$4,'Jan 2020 Apport'!$3:$3,0),FALSE)</f>
        <v>113.801</v>
      </c>
      <c r="AL263" s="170">
        <f t="shared" ref="AL263:AL326" si="48">IFERROR(SUM(F263+J263+M263+N263+O263+E263+AM263)+VLOOKUP(A263,SpEd_Apport,4,FALSE),0)</f>
        <v>75790732.596068457</v>
      </c>
      <c r="AM263" s="170">
        <f>VLOOKUP(A263,Apport,MATCH($AM$4,'Jan 2020 Apport'!$3:$3,0),FALSE)</f>
        <v>197008.47</v>
      </c>
      <c r="AN263" s="170">
        <f>VLOOKUP(A263,Apport,MATCH($AN$4,'Jan 2020 Apport'!$3:$3,0),FALSE)</f>
        <v>306555.63</v>
      </c>
      <c r="AO263" s="170">
        <v>14691.03</v>
      </c>
      <c r="AP263" s="170">
        <v>10665.15</v>
      </c>
      <c r="AQ263" s="170">
        <v>2017.24</v>
      </c>
      <c r="AR263" s="170">
        <v>56818.92</v>
      </c>
    </row>
    <row r="264" spans="1:44">
      <c r="A264" s="2" t="s">
        <v>445</v>
      </c>
      <c r="B264" s="2" t="s">
        <v>446</v>
      </c>
      <c r="C264" s="2" t="s">
        <v>1411</v>
      </c>
      <c r="D264" s="171">
        <f t="shared" si="40"/>
        <v>95213977.659999996</v>
      </c>
      <c r="E264" s="67">
        <f>VLOOKUP(A264,Apport,MATCH($E$2,'Jan 2020 Apport'!$3:$3,0),FALSE)+VLOOKUP(A264,Apport,MATCH($E$3,'Jan 2020 Apport'!$3:$3,0),FALSE)+VLOOKUP(A264,Apport,MATCH($E$4,'Jan 2020 Apport'!$3:$3,0),FALSE)</f>
        <v>4878541.17</v>
      </c>
      <c r="F264" s="171">
        <f t="shared" si="41"/>
        <v>90335436.489999995</v>
      </c>
      <c r="G264" s="170">
        <f>VLOOKUP(A264,Apport,MATCH($G$3,'Jan 2020 Apport'!$3:$3,0),FALSE)+VLOOKUP(A264,Apport,MATCH($G$4,'Jan 2020 Apport'!$3:$3,0),FALSE)</f>
        <v>12588408.470000001</v>
      </c>
      <c r="H264" s="170">
        <f>VLOOKUP(A264,Apport,MATCH($H$4,'Jan 2020 Apport'!$3:$3,0),FALSE)</f>
        <v>710115.78</v>
      </c>
      <c r="I264" s="170">
        <f t="shared" si="42"/>
        <v>13298524.25</v>
      </c>
      <c r="J264" s="170">
        <f>VLOOKUP(A264,Apport,MATCH($J$4,'Jan 2020 Apport'!$3:$3,0),FALSE)</f>
        <v>5930033.6190482201</v>
      </c>
      <c r="K264" s="170">
        <f>VLOOKUP(A264,Apport,MATCH($K$4,'Jan 2020 Apport'!$3:$3,0),FALSE)</f>
        <v>636937.71</v>
      </c>
      <c r="L264" s="170">
        <f t="shared" si="43"/>
        <v>6566971.3290482201</v>
      </c>
      <c r="M264" s="170">
        <f>VLOOKUP(A264,Apport,MATCH($M$4,'Jan 2020 Apport'!$3:$3,0),FALSE)</f>
        <v>1271427.8899999999</v>
      </c>
      <c r="N264" s="170">
        <f>VLOOKUP(A264,Apport,MATCH($N$4,'Jan 2020 Apport'!$3:$3,0),FALSE)</f>
        <v>769247.92</v>
      </c>
      <c r="O264" s="170">
        <f>VLOOKUP(A264,Apport,MATCH($O$4,'Jan 2020 Apport'!$3:$3,0),FALSE)</f>
        <v>321519.78000000003</v>
      </c>
      <c r="P264" s="174">
        <f>VLOOKUP(A264,Apport,MATCH($P$4,'Jan 2020 Apport'!$3:$3,0),FALSE)</f>
        <v>0</v>
      </c>
      <c r="Q264" s="174">
        <f>VLOOKUP(A264,Apport,MATCH($Q$4,'Jan 2020 Apport'!$3:$3,0),FALSE)</f>
        <v>16043990.457584102</v>
      </c>
      <c r="R264">
        <f>VLOOKUP(A264,Apport,MATCH($R$4,'Jan 2020 Apport'!$3:$3,0),FALSE)</f>
        <v>0</v>
      </c>
      <c r="S264">
        <f>VLOOKUP(A264,Apport,MATCH($S$4,'Jan 2020 Apport'!$3:$3,0),FALSE)</f>
        <v>106</v>
      </c>
      <c r="T264">
        <f>VLOOKUP(A264,Apport,MATCH($T$4,'Jan 2020 Apport'!$3:$3,0),FALSE)</f>
        <v>375</v>
      </c>
      <c r="U264" s="185">
        <f>IFERROR(VLOOKUP(A264,Apport,MATCH($U$4,'Jan 2020 Apport'!$3:$3,0),FALSE)/R264,0)</f>
        <v>0</v>
      </c>
      <c r="V264" s="67">
        <f>IFERROR(((VLOOKUP(A264,Apport,MATCH($V$4,'Jan 2020 Apport'!$3:$3,0),FALSE)+VLOOKUP(A264,Apport,MATCH($V$3,'Jan 2020 Apport'!$3:$3,0),FALSE))/(S264+T264)),0)</f>
        <v>10142.497234927234</v>
      </c>
      <c r="W264" s="67">
        <f t="shared" si="44"/>
        <v>9411.4865764900587</v>
      </c>
      <c r="X264">
        <f>IF(D264=0,0,VLOOKUP(A264,Apport,MATCH($X$4,'Jan 2020 Apport'!$3:$3,0),FALSE))</f>
        <v>4.8578999999999997E-2</v>
      </c>
      <c r="Y264">
        <f>IF(D264=0,0,VLOOKUP(A264,Apport,MATCH($Y$4,'Jan 2020 Apport'!$3:$3,0),FALSE))</f>
        <v>4.0270000000000002E-3</v>
      </c>
      <c r="Z264">
        <f>IF(D264=0,0,VLOOKUP(A264,Apport,MATCH($Z$4,'Jan 2020 Apport'!$3:$3,0),FALSE))</f>
        <v>1.7100000000000001E-2</v>
      </c>
      <c r="AA264" s="114">
        <f>(VLOOKUP(A264,Apport,MATCH($AA$4,'Jan 2020 Apport'!$3:$3,0),FALSE)+VLOOKUP(A264,Apport,MATCH($AA$3,'Jan 2020 Apport'!$3:$3,0),FALSE))*VLOOKUP(A264,Apport,MATCH($AA$2,'Jan 2020 Apport'!$3:$3,0),FALSE)</f>
        <v>80867.902000000002</v>
      </c>
      <c r="AB264" s="114">
        <f>VLOOKUP(A264,Apport,MATCH($AB$4,'Jan 2020 Apport'!$3:$3,0),FALSE)*VLOOKUP(A264,Apport,MATCH($AB$3,'Jan 2020 Apport'!$3:$3,0),FALSE)</f>
        <v>82484.800000000003</v>
      </c>
      <c r="AC264" s="114">
        <f>VLOOKUP(A264,Apport,MATCH($AC$4,'Jan 2020 Apport'!$3:$3,0),FALSE)</f>
        <v>96805</v>
      </c>
      <c r="AD264" s="114">
        <f>VLOOKUP(A264,Apport,MATCH($AD$4,'Jan 2020 Apport'!$3:$3,0),FALSE)*VLOOKUP(A264,Apport,MATCH($AD$3,'Jan 2020 Apport'!$3:$3,0),FALSE)</f>
        <v>122438.84</v>
      </c>
      <c r="AE264" s="114">
        <f>VLOOKUP(A264,Apport,MATCH($AE$4,'Jan 2020 Apport'!$3:$3,0),FALSE)</f>
        <v>46784.33</v>
      </c>
      <c r="AF264" s="114">
        <f>VLOOKUP(A264,Apport,MATCH($AF$4,'Jan 2020 Apport'!$3:$3,0),FALSE)*VLOOKUP(A264,Apport,MATCH($AF$3,'Jan 2020 Apport'!$3:$3,0),FALSE)</f>
        <v>59172.800000000003</v>
      </c>
      <c r="AG264" s="114">
        <f t="shared" si="45"/>
        <v>116732.6342528</v>
      </c>
      <c r="AH264" s="114">
        <f t="shared" si="46"/>
        <v>166042.02734399997</v>
      </c>
      <c r="AI264" s="114">
        <f t="shared" si="47"/>
        <v>93642.14579000001</v>
      </c>
      <c r="AJ264" s="3">
        <f>VLOOKUP(A264,Apport,MATCH($AJ$4,'Jan 2020 Apport'!$3:$3,0),FALSE)</f>
        <v>11938193.76</v>
      </c>
      <c r="AK264" s="3">
        <f>VLOOKUP(A264,Apport,MATCH($AK$4,'Jan 2020 Apport'!$3:$3,0),FALSE)</f>
        <v>176.375</v>
      </c>
      <c r="AL264" s="170">
        <f t="shared" si="48"/>
        <v>116804731.11904822</v>
      </c>
      <c r="AM264" s="170">
        <f>VLOOKUP(A264,Apport,MATCH($AM$4,'Jan 2020 Apport'!$3:$3,0),FALSE)</f>
        <v>0</v>
      </c>
      <c r="AN264" s="170">
        <f>VLOOKUP(A264,Apport,MATCH($AN$4,'Jan 2020 Apport'!$3:$3,0),FALSE)</f>
        <v>540130.21</v>
      </c>
      <c r="AO264" s="170">
        <v>12440.05</v>
      </c>
      <c r="AP264" s="170">
        <v>7817.78</v>
      </c>
      <c r="AQ264" s="170">
        <v>3171.81</v>
      </c>
      <c r="AR264" s="170">
        <v>91586.3</v>
      </c>
    </row>
    <row r="265" spans="1:44">
      <c r="A265" s="2" t="s">
        <v>447</v>
      </c>
      <c r="B265" s="2" t="s">
        <v>448</v>
      </c>
      <c r="C265" s="2" t="s">
        <v>1411</v>
      </c>
      <c r="D265" s="171">
        <f t="shared" si="40"/>
        <v>22998399.469999999</v>
      </c>
      <c r="E265" s="67">
        <f>VLOOKUP(A265,Apport,MATCH($E$2,'Jan 2020 Apport'!$3:$3,0),FALSE)+VLOOKUP(A265,Apport,MATCH($E$3,'Jan 2020 Apport'!$3:$3,0),FALSE)+VLOOKUP(A265,Apport,MATCH($E$4,'Jan 2020 Apport'!$3:$3,0),FALSE)</f>
        <v>1057676.3400000001</v>
      </c>
      <c r="F265" s="171">
        <f t="shared" si="41"/>
        <v>21940723.129999999</v>
      </c>
      <c r="G265" s="170">
        <f>VLOOKUP(A265,Apport,MATCH($G$3,'Jan 2020 Apport'!$3:$3,0),FALSE)+VLOOKUP(A265,Apport,MATCH($G$4,'Jan 2020 Apport'!$3:$3,0),FALSE)</f>
        <v>3263727</v>
      </c>
      <c r="H265" s="170">
        <f>VLOOKUP(A265,Apport,MATCH($H$4,'Jan 2020 Apport'!$3:$3,0),FALSE)</f>
        <v>218754.15</v>
      </c>
      <c r="I265" s="170">
        <f t="shared" si="42"/>
        <v>3482481.15</v>
      </c>
      <c r="J265" s="170">
        <f>VLOOKUP(A265,Apport,MATCH($J$4,'Jan 2020 Apport'!$3:$3,0),FALSE)</f>
        <v>1848168.8930672675</v>
      </c>
      <c r="K265" s="170">
        <f>VLOOKUP(A265,Apport,MATCH($K$4,'Jan 2020 Apport'!$3:$3,0),FALSE)</f>
        <v>192285.15</v>
      </c>
      <c r="L265" s="170">
        <f t="shared" si="43"/>
        <v>2040454.0430672674</v>
      </c>
      <c r="M265" s="170">
        <f>VLOOKUP(A265,Apport,MATCH($M$4,'Jan 2020 Apport'!$3:$3,0),FALSE)</f>
        <v>623694.61</v>
      </c>
      <c r="N265" s="170">
        <f>VLOOKUP(A265,Apport,MATCH($N$4,'Jan 2020 Apport'!$3:$3,0),FALSE)</f>
        <v>0</v>
      </c>
      <c r="O265" s="170">
        <f>VLOOKUP(A265,Apport,MATCH($O$4,'Jan 2020 Apport'!$3:$3,0),FALSE)</f>
        <v>76485.64</v>
      </c>
      <c r="P265" s="174">
        <f>VLOOKUP(A265,Apport,MATCH($P$4,'Jan 2020 Apport'!$3:$3,0),FALSE)</f>
        <v>0</v>
      </c>
      <c r="Q265" s="174">
        <f>VLOOKUP(A265,Apport,MATCH($Q$4,'Jan 2020 Apport'!$3:$3,0),FALSE)</f>
        <v>5096299.8181581004</v>
      </c>
      <c r="R265">
        <f>VLOOKUP(A265,Apport,MATCH($R$4,'Jan 2020 Apport'!$3:$3,0),FALSE)</f>
        <v>0</v>
      </c>
      <c r="S265">
        <f>VLOOKUP(A265,Apport,MATCH($S$4,'Jan 2020 Apport'!$3:$3,0),FALSE)</f>
        <v>0</v>
      </c>
      <c r="T265">
        <f>VLOOKUP(A265,Apport,MATCH($T$4,'Jan 2020 Apport'!$3:$3,0),FALSE)</f>
        <v>108.16</v>
      </c>
      <c r="U265" s="185">
        <f>IFERROR(VLOOKUP(A265,Apport,MATCH($U$4,'Jan 2020 Apport'!$3:$3,0),FALSE)/R265,0)</f>
        <v>0</v>
      </c>
      <c r="V265" s="67">
        <f>IFERROR(((VLOOKUP(A265,Apport,MATCH($V$4,'Jan 2020 Apport'!$3:$3,0),FALSE)+VLOOKUP(A265,Apport,MATCH($V$3,'Jan 2020 Apport'!$3:$3,0),FALSE))/(S265+T265)),0)</f>
        <v>9778.8123150887586</v>
      </c>
      <c r="W265" s="67">
        <f t="shared" si="44"/>
        <v>9082.9344268958121</v>
      </c>
      <c r="X265">
        <f>IF(D265=0,0,VLOOKUP(A265,Apport,MATCH($X$4,'Jan 2020 Apport'!$3:$3,0),FALSE))</f>
        <v>4.8578999999999997E-2</v>
      </c>
      <c r="Y265">
        <f>IF(D265=0,0,VLOOKUP(A265,Apport,MATCH($Y$4,'Jan 2020 Apport'!$3:$3,0),FALSE))</f>
        <v>4.0270000000000002E-3</v>
      </c>
      <c r="Z265">
        <f>IF(D265=0,0,VLOOKUP(A265,Apport,MATCH($Z$4,'Jan 2020 Apport'!$3:$3,0),FALSE))</f>
        <v>1.7100000000000001E-2</v>
      </c>
      <c r="AA265" s="114">
        <f>(VLOOKUP(A265,Apport,MATCH($AA$4,'Jan 2020 Apport'!$3:$3,0),FALSE)+VLOOKUP(A265,Apport,MATCH($AA$3,'Jan 2020 Apport'!$3:$3,0),FALSE))*VLOOKUP(A265,Apport,MATCH($AA$2,'Jan 2020 Apport'!$3:$3,0),FALSE)</f>
        <v>76954.938999999998</v>
      </c>
      <c r="AB265" s="114">
        <f>VLOOKUP(A265,Apport,MATCH($AB$4,'Jan 2020 Apport'!$3:$3,0),FALSE)*VLOOKUP(A265,Apport,MATCH($AB$3,'Jan 2020 Apport'!$3:$3,0),FALSE)</f>
        <v>78493.599999999991</v>
      </c>
      <c r="AC265" s="114">
        <f>VLOOKUP(A265,Apport,MATCH($AC$4,'Jan 2020 Apport'!$3:$3,0),FALSE)</f>
        <v>96805</v>
      </c>
      <c r="AD265" s="114">
        <f>VLOOKUP(A265,Apport,MATCH($AD$4,'Jan 2020 Apport'!$3:$3,0),FALSE)*VLOOKUP(A265,Apport,MATCH($AD$3,'Jan 2020 Apport'!$3:$3,0),FALSE)</f>
        <v>116514.37999999999</v>
      </c>
      <c r="AE265" s="114">
        <f>VLOOKUP(A265,Apport,MATCH($AE$4,'Jan 2020 Apport'!$3:$3,0),FALSE)</f>
        <v>46784.33</v>
      </c>
      <c r="AF265" s="114">
        <f>VLOOKUP(A265,Apport,MATCH($AF$4,'Jan 2020 Apport'!$3:$3,0),FALSE)*VLOOKUP(A265,Apport,MATCH($AF$3,'Jan 2020 Apport'!$3:$3,0),FALSE)</f>
        <v>56309.599999999999</v>
      </c>
      <c r="AG265" s="114">
        <f t="shared" si="45"/>
        <v>111792.02936959999</v>
      </c>
      <c r="AH265" s="114">
        <f t="shared" si="46"/>
        <v>158745.46240799996</v>
      </c>
      <c r="AI265" s="114">
        <f t="shared" si="47"/>
        <v>90182.541230000003</v>
      </c>
      <c r="AJ265" s="3">
        <f>VLOOKUP(A265,Apport,MATCH($AJ$4,'Jan 2020 Apport'!$3:$3,0),FALSE)</f>
        <v>3045195.14</v>
      </c>
      <c r="AK265" s="3">
        <f>VLOOKUP(A265,Apport,MATCH($AK$4,'Jan 2020 Apport'!$3:$3,0),FALSE)</f>
        <v>48.984000000000002</v>
      </c>
      <c r="AL265" s="170">
        <f t="shared" si="48"/>
        <v>29029229.763067264</v>
      </c>
      <c r="AM265" s="170">
        <f>VLOOKUP(A265,Apport,MATCH($AM$4,'Jan 2020 Apport'!$3:$3,0),FALSE)</f>
        <v>0</v>
      </c>
      <c r="AN265" s="170">
        <f>VLOOKUP(A265,Apport,MATCH($AN$4,'Jan 2020 Apport'!$3:$3,0),FALSE)</f>
        <v>133010.92000000001</v>
      </c>
      <c r="AO265" s="170">
        <v>6069.98</v>
      </c>
      <c r="AP265" s="170">
        <v>2833.58</v>
      </c>
      <c r="AQ265" s="170">
        <v>774.45</v>
      </c>
      <c r="AR265" s="170">
        <v>27181.38</v>
      </c>
    </row>
    <row r="266" spans="1:44">
      <c r="A266" s="2" t="s">
        <v>449</v>
      </c>
      <c r="B266" s="2" t="s">
        <v>450</v>
      </c>
      <c r="C266" s="2" t="s">
        <v>1411</v>
      </c>
      <c r="D266" s="171">
        <f t="shared" si="40"/>
        <v>18094913.300000001</v>
      </c>
      <c r="E266" s="67">
        <f>VLOOKUP(A266,Apport,MATCH($E$2,'Jan 2020 Apport'!$3:$3,0),FALSE)+VLOOKUP(A266,Apport,MATCH($E$3,'Jan 2020 Apport'!$3:$3,0),FALSE)+VLOOKUP(A266,Apport,MATCH($E$4,'Jan 2020 Apport'!$3:$3,0),FALSE)</f>
        <v>1300865.22</v>
      </c>
      <c r="F266" s="171">
        <f t="shared" si="41"/>
        <v>16794048.080000002</v>
      </c>
      <c r="G266" s="170">
        <f>VLOOKUP(A266,Apport,MATCH($G$3,'Jan 2020 Apport'!$3:$3,0),FALSE)+VLOOKUP(A266,Apport,MATCH($G$4,'Jan 2020 Apport'!$3:$3,0),FALSE)</f>
        <v>2679467.9699999997</v>
      </c>
      <c r="H266" s="170">
        <f>VLOOKUP(A266,Apport,MATCH($H$4,'Jan 2020 Apport'!$3:$3,0),FALSE)</f>
        <v>241137.59</v>
      </c>
      <c r="I266" s="170">
        <f t="shared" si="42"/>
        <v>2920605.5599999996</v>
      </c>
      <c r="J266" s="170">
        <f>VLOOKUP(A266,Apport,MATCH($J$4,'Jan 2020 Apport'!$3:$3,0),FALSE)</f>
        <v>1446164.5627683683</v>
      </c>
      <c r="K266" s="170">
        <f>VLOOKUP(A266,Apport,MATCH($K$4,'Jan 2020 Apport'!$3:$3,0),FALSE)</f>
        <v>127990.82</v>
      </c>
      <c r="L266" s="170">
        <f t="shared" si="43"/>
        <v>1574155.3827683683</v>
      </c>
      <c r="M266" s="170">
        <f>VLOOKUP(A266,Apport,MATCH($M$4,'Jan 2020 Apport'!$3:$3,0),FALSE)</f>
        <v>731083.54</v>
      </c>
      <c r="N266" s="170">
        <f>VLOOKUP(A266,Apport,MATCH($N$4,'Jan 2020 Apport'!$3:$3,0),FALSE)</f>
        <v>322718.65000000002</v>
      </c>
      <c r="O266" s="170">
        <f>VLOOKUP(A266,Apport,MATCH($O$4,'Jan 2020 Apport'!$3:$3,0),FALSE)</f>
        <v>59819.94</v>
      </c>
      <c r="P266" s="174">
        <f>VLOOKUP(A266,Apport,MATCH($P$4,'Jan 2020 Apport'!$3:$3,0),FALSE)</f>
        <v>497615.26</v>
      </c>
      <c r="Q266" s="174">
        <f>VLOOKUP(A266,Apport,MATCH($Q$4,'Jan 2020 Apport'!$3:$3,0),FALSE)</f>
        <v>2547669.1661999999</v>
      </c>
      <c r="R266">
        <f>VLOOKUP(A266,Apport,MATCH($R$4,'Jan 2020 Apport'!$3:$3,0),FALSE)</f>
        <v>0</v>
      </c>
      <c r="S266">
        <f>VLOOKUP(A266,Apport,MATCH($S$4,'Jan 2020 Apport'!$3:$3,0),FALSE)</f>
        <v>6.63</v>
      </c>
      <c r="T266">
        <f>VLOOKUP(A266,Apport,MATCH($T$4,'Jan 2020 Apport'!$3:$3,0),FALSE)</f>
        <v>126.42</v>
      </c>
      <c r="U266" s="185">
        <f>IFERROR(VLOOKUP(A266,Apport,MATCH($U$4,'Jan 2020 Apport'!$3:$3,0),FALSE)/R266,0)</f>
        <v>0</v>
      </c>
      <c r="V266" s="67">
        <f>IFERROR(((VLOOKUP(A266,Apport,MATCH($V$4,'Jan 2020 Apport'!$3:$3,0),FALSE)+VLOOKUP(A266,Apport,MATCH($V$3,'Jan 2020 Apport'!$3:$3,0),FALSE))/(S266+T266)),0)</f>
        <v>9777.2658399098073</v>
      </c>
      <c r="W266" s="67">
        <f t="shared" si="44"/>
        <v>9082.9344268958121</v>
      </c>
      <c r="X266">
        <f>IF(D266=0,0,VLOOKUP(A266,Apport,MATCH($X$4,'Jan 2020 Apport'!$3:$3,0),FALSE))</f>
        <v>4.8578999999999997E-2</v>
      </c>
      <c r="Y266">
        <f>IF(D266=0,0,VLOOKUP(A266,Apport,MATCH($Y$4,'Jan 2020 Apport'!$3:$3,0),FALSE))</f>
        <v>4.0270000000000002E-3</v>
      </c>
      <c r="Z266">
        <f>IF(D266=0,0,VLOOKUP(A266,Apport,MATCH($Z$4,'Jan 2020 Apport'!$3:$3,0),FALSE))</f>
        <v>1.7100000000000001E-2</v>
      </c>
      <c r="AA266" s="114">
        <f>(VLOOKUP(A266,Apport,MATCH($AA$4,'Jan 2020 Apport'!$3:$3,0),FALSE)+VLOOKUP(A266,Apport,MATCH($AA$3,'Jan 2020 Apport'!$3:$3,0),FALSE))*VLOOKUP(A266,Apport,MATCH($AA$2,'Jan 2020 Apport'!$3:$3,0),FALSE)</f>
        <v>76954.938999999998</v>
      </c>
      <c r="AB266" s="114">
        <f>VLOOKUP(A266,Apport,MATCH($AB$4,'Jan 2020 Apport'!$3:$3,0),FALSE)*VLOOKUP(A266,Apport,MATCH($AB$3,'Jan 2020 Apport'!$3:$3,0),FALSE)</f>
        <v>78493.599999999991</v>
      </c>
      <c r="AC266" s="114">
        <f>VLOOKUP(A266,Apport,MATCH($AC$4,'Jan 2020 Apport'!$3:$3,0),FALSE)</f>
        <v>96805</v>
      </c>
      <c r="AD266" s="114">
        <f>VLOOKUP(A266,Apport,MATCH($AD$4,'Jan 2020 Apport'!$3:$3,0),FALSE)*VLOOKUP(A266,Apport,MATCH($AD$3,'Jan 2020 Apport'!$3:$3,0),FALSE)</f>
        <v>116514.37999999999</v>
      </c>
      <c r="AE266" s="114">
        <f>VLOOKUP(A266,Apport,MATCH($AE$4,'Jan 2020 Apport'!$3:$3,0),FALSE)</f>
        <v>46784.33</v>
      </c>
      <c r="AF266" s="114">
        <f>VLOOKUP(A266,Apport,MATCH($AF$4,'Jan 2020 Apport'!$3:$3,0),FALSE)*VLOOKUP(A266,Apport,MATCH($AF$3,'Jan 2020 Apport'!$3:$3,0),FALSE)</f>
        <v>56309.599999999999</v>
      </c>
      <c r="AG266" s="114">
        <f t="shared" si="45"/>
        <v>111792.02936959999</v>
      </c>
      <c r="AH266" s="114">
        <f t="shared" si="46"/>
        <v>158745.46240799996</v>
      </c>
      <c r="AI266" s="114">
        <f t="shared" si="47"/>
        <v>90182.541230000003</v>
      </c>
      <c r="AJ266" s="3">
        <f>VLOOKUP(A266,Apport,MATCH($AJ$4,'Jan 2020 Apport'!$3:$3,0),FALSE)</f>
        <v>2313267.5299999998</v>
      </c>
      <c r="AK266" s="3">
        <f>VLOOKUP(A266,Apport,MATCH($AK$4,'Jan 2020 Apport'!$3:$3,0),FALSE)</f>
        <v>39.881</v>
      </c>
      <c r="AL266" s="170">
        <f t="shared" si="48"/>
        <v>24015898.162768368</v>
      </c>
      <c r="AM266" s="170">
        <f>VLOOKUP(A266,Apport,MATCH($AM$4,'Jan 2020 Apport'!$3:$3,0),FALSE)</f>
        <v>440592.61</v>
      </c>
      <c r="AN266" s="170">
        <f>VLOOKUP(A266,Apport,MATCH($AN$4,'Jan 2020 Apport'!$3:$3,0),FALSE)</f>
        <v>102239.99</v>
      </c>
      <c r="AO266" s="170">
        <v>11403.09</v>
      </c>
      <c r="AP266" s="170">
        <v>3811.05</v>
      </c>
      <c r="AQ266" s="170">
        <v>603.66999999999996</v>
      </c>
      <c r="AR266" s="170">
        <v>21696.67</v>
      </c>
    </row>
    <row r="267" spans="1:44">
      <c r="A267" s="2" t="s">
        <v>451</v>
      </c>
      <c r="B267" s="2" t="s">
        <v>452</v>
      </c>
      <c r="C267" s="2" t="s">
        <v>1411</v>
      </c>
      <c r="D267" s="171">
        <f t="shared" si="40"/>
        <v>4277132.99</v>
      </c>
      <c r="E267" s="67">
        <f>VLOOKUP(A267,Apport,MATCH($E$2,'Jan 2020 Apport'!$3:$3,0),FALSE)+VLOOKUP(A267,Apport,MATCH($E$3,'Jan 2020 Apport'!$3:$3,0),FALSE)+VLOOKUP(A267,Apport,MATCH($E$4,'Jan 2020 Apport'!$3:$3,0),FALSE)</f>
        <v>179806.42</v>
      </c>
      <c r="F267" s="171">
        <f t="shared" si="41"/>
        <v>4097326.5700000003</v>
      </c>
      <c r="G267" s="170">
        <f>VLOOKUP(A267,Apport,MATCH($G$3,'Jan 2020 Apport'!$3:$3,0),FALSE)+VLOOKUP(A267,Apport,MATCH($G$4,'Jan 2020 Apport'!$3:$3,0),FALSE)</f>
        <v>537647.38</v>
      </c>
      <c r="H267" s="170">
        <f>VLOOKUP(A267,Apport,MATCH($H$4,'Jan 2020 Apport'!$3:$3,0),FALSE)</f>
        <v>20928.3</v>
      </c>
      <c r="I267" s="170">
        <f t="shared" si="42"/>
        <v>558575.68000000005</v>
      </c>
      <c r="J267" s="170">
        <f>VLOOKUP(A267,Apport,MATCH($J$4,'Jan 2020 Apport'!$3:$3,0),FALSE)</f>
        <v>285477.05473794695</v>
      </c>
      <c r="K267" s="170">
        <f>VLOOKUP(A267,Apport,MATCH($K$4,'Jan 2020 Apport'!$3:$3,0),FALSE)</f>
        <v>42087.41</v>
      </c>
      <c r="L267" s="170">
        <f t="shared" si="43"/>
        <v>327564.46473794698</v>
      </c>
      <c r="M267" s="170">
        <f>VLOOKUP(A267,Apport,MATCH($M$4,'Jan 2020 Apport'!$3:$3,0),FALSE)</f>
        <v>129504.23</v>
      </c>
      <c r="N267" s="170">
        <f>VLOOKUP(A267,Apport,MATCH($N$4,'Jan 2020 Apport'!$3:$3,0),FALSE)</f>
        <v>0</v>
      </c>
      <c r="O267" s="170">
        <f>VLOOKUP(A267,Apport,MATCH($O$4,'Jan 2020 Apport'!$3:$3,0),FALSE)</f>
        <v>12117.98</v>
      </c>
      <c r="P267" s="174">
        <f>VLOOKUP(A267,Apport,MATCH($P$4,'Jan 2020 Apport'!$3:$3,0),FALSE)</f>
        <v>66908.45</v>
      </c>
      <c r="Q267" s="174">
        <f>VLOOKUP(A267,Apport,MATCH($Q$4,'Jan 2020 Apport'!$3:$3,0),FALSE)</f>
        <v>520596</v>
      </c>
      <c r="R267">
        <f>VLOOKUP(A267,Apport,MATCH($R$4,'Jan 2020 Apport'!$3:$3,0),FALSE)</f>
        <v>0</v>
      </c>
      <c r="S267">
        <f>VLOOKUP(A267,Apport,MATCH($S$4,'Jan 2020 Apport'!$3:$3,0),FALSE)</f>
        <v>0</v>
      </c>
      <c r="T267">
        <f>VLOOKUP(A267,Apport,MATCH($T$4,'Jan 2020 Apport'!$3:$3,0),FALSE)</f>
        <v>19.11</v>
      </c>
      <c r="U267" s="185">
        <f>IFERROR(VLOOKUP(A267,Apport,MATCH($U$4,'Jan 2020 Apport'!$3:$3,0),FALSE)/R267,0)</f>
        <v>0</v>
      </c>
      <c r="V267" s="67">
        <f>IFERROR(((VLOOKUP(A267,Apport,MATCH($V$4,'Jan 2020 Apport'!$3:$3,0),FALSE)+VLOOKUP(A267,Apport,MATCH($V$3,'Jan 2020 Apport'!$3:$3,0),FALSE))/(S267+T267)),0)</f>
        <v>9409.0225013082163</v>
      </c>
      <c r="W267" s="67">
        <f t="shared" si="44"/>
        <v>8754.3822773015709</v>
      </c>
      <c r="X267">
        <f>IF(D267=0,0,VLOOKUP(A267,Apport,MATCH($X$4,'Jan 2020 Apport'!$3:$3,0),FALSE))</f>
        <v>4.8578999999999997E-2</v>
      </c>
      <c r="Y267">
        <f>IF(D267=0,0,VLOOKUP(A267,Apport,MATCH($Y$4,'Jan 2020 Apport'!$3:$3,0),FALSE))</f>
        <v>4.0270000000000002E-3</v>
      </c>
      <c r="Z267">
        <f>IF(D267=0,0,VLOOKUP(A267,Apport,MATCH($Z$4,'Jan 2020 Apport'!$3:$3,0),FALSE))</f>
        <v>1.7100000000000001E-2</v>
      </c>
      <c r="AA267" s="114">
        <f>(VLOOKUP(A267,Apport,MATCH($AA$4,'Jan 2020 Apport'!$3:$3,0),FALSE)+VLOOKUP(A267,Apport,MATCH($AA$3,'Jan 2020 Apport'!$3:$3,0),FALSE))*VLOOKUP(A267,Apport,MATCH($AA$2,'Jan 2020 Apport'!$3:$3,0),FALSE)</f>
        <v>73041.97600000001</v>
      </c>
      <c r="AB267" s="114">
        <f>VLOOKUP(A267,Apport,MATCH($AB$4,'Jan 2020 Apport'!$3:$3,0),FALSE)*VLOOKUP(A267,Apport,MATCH($AB$3,'Jan 2020 Apport'!$3:$3,0),FALSE)</f>
        <v>74502.400000000009</v>
      </c>
      <c r="AC267" s="114">
        <f>VLOOKUP(A267,Apport,MATCH($AC$4,'Jan 2020 Apport'!$3:$3,0),FALSE)</f>
        <v>96805</v>
      </c>
      <c r="AD267" s="114">
        <f>VLOOKUP(A267,Apport,MATCH($AD$4,'Jan 2020 Apport'!$3:$3,0),FALSE)*VLOOKUP(A267,Apport,MATCH($AD$3,'Jan 2020 Apport'!$3:$3,0),FALSE)</f>
        <v>110589.92000000001</v>
      </c>
      <c r="AE267" s="114">
        <f>VLOOKUP(A267,Apport,MATCH($AE$4,'Jan 2020 Apport'!$3:$3,0),FALSE)</f>
        <v>46784.33</v>
      </c>
      <c r="AF267" s="114">
        <f>VLOOKUP(A267,Apport,MATCH($AF$4,'Jan 2020 Apport'!$3:$3,0),FALSE)*VLOOKUP(A267,Apport,MATCH($AF$3,'Jan 2020 Apport'!$3:$3,0),FALSE)</f>
        <v>53446.400000000001</v>
      </c>
      <c r="AG267" s="114">
        <f t="shared" si="45"/>
        <v>106851.42448640001</v>
      </c>
      <c r="AH267" s="114">
        <f t="shared" si="46"/>
        <v>151448.89747200001</v>
      </c>
      <c r="AI267" s="114">
        <f t="shared" si="47"/>
        <v>86722.93667000001</v>
      </c>
      <c r="AJ267" s="3">
        <f>VLOOKUP(A267,Apport,MATCH($AJ$4,'Jan 2020 Apport'!$3:$3,0),FALSE)</f>
        <v>558749.65</v>
      </c>
      <c r="AK267" s="3">
        <f>VLOOKUP(A267,Apport,MATCH($AK$4,'Jan 2020 Apport'!$3:$3,0),FALSE)</f>
        <v>7.5410000000000004</v>
      </c>
      <c r="AL267" s="170">
        <f t="shared" si="48"/>
        <v>5347528.3547379477</v>
      </c>
      <c r="AM267" s="170">
        <f>VLOOKUP(A267,Apport,MATCH($AM$4,'Jan 2020 Apport'!$3:$3,0),FALSE)</f>
        <v>84720.42</v>
      </c>
      <c r="AN267" s="170">
        <f>VLOOKUP(A267,Apport,MATCH($AN$4,'Jan 2020 Apport'!$3:$3,0),FALSE)</f>
        <v>24958.97</v>
      </c>
      <c r="AO267" s="170">
        <v>2072.6800000000003</v>
      </c>
      <c r="AP267" s="170">
        <v>33.65</v>
      </c>
      <c r="AQ267" s="170">
        <v>122.35</v>
      </c>
      <c r="AR267" s="170">
        <v>3987.1</v>
      </c>
    </row>
    <row r="268" spans="1:44">
      <c r="A268" s="2" t="s">
        <v>453</v>
      </c>
      <c r="B268" s="2" t="s">
        <v>454</v>
      </c>
      <c r="C268" s="2" t="s">
        <v>1411</v>
      </c>
      <c r="D268" s="171">
        <f t="shared" si="40"/>
        <v>18812232.280000001</v>
      </c>
      <c r="E268" s="67">
        <f>VLOOKUP(A268,Apport,MATCH($E$2,'Jan 2020 Apport'!$3:$3,0),FALSE)+VLOOKUP(A268,Apport,MATCH($E$3,'Jan 2020 Apport'!$3:$3,0),FALSE)+VLOOKUP(A268,Apport,MATCH($E$4,'Jan 2020 Apport'!$3:$3,0),FALSE)</f>
        <v>1646539.13</v>
      </c>
      <c r="F268" s="171">
        <f t="shared" si="41"/>
        <v>17165693.150000002</v>
      </c>
      <c r="G268" s="170">
        <f>VLOOKUP(A268,Apport,MATCH($G$3,'Jan 2020 Apport'!$3:$3,0),FALSE)+VLOOKUP(A268,Apport,MATCH($G$4,'Jan 2020 Apport'!$3:$3,0),FALSE)</f>
        <v>2821229.94</v>
      </c>
      <c r="H268" s="170">
        <f>VLOOKUP(A268,Apport,MATCH($H$4,'Jan 2020 Apport'!$3:$3,0),FALSE)</f>
        <v>209521.95</v>
      </c>
      <c r="I268" s="170">
        <f t="shared" si="42"/>
        <v>3030751.89</v>
      </c>
      <c r="J268" s="170">
        <f>VLOOKUP(A268,Apport,MATCH($J$4,'Jan 2020 Apport'!$3:$3,0),FALSE)</f>
        <v>1594837.1681979722</v>
      </c>
      <c r="K268" s="170">
        <f>VLOOKUP(A268,Apport,MATCH($K$4,'Jan 2020 Apport'!$3:$3,0),FALSE)</f>
        <v>122798.51</v>
      </c>
      <c r="L268" s="170">
        <f t="shared" si="43"/>
        <v>1717635.6781979722</v>
      </c>
      <c r="M268" s="170">
        <f>VLOOKUP(A268,Apport,MATCH($M$4,'Jan 2020 Apport'!$3:$3,0),FALSE)</f>
        <v>607479.18999999994</v>
      </c>
      <c r="N268" s="170">
        <f>VLOOKUP(A268,Apport,MATCH($N$4,'Jan 2020 Apport'!$3:$3,0),FALSE)</f>
        <v>71864.84</v>
      </c>
      <c r="O268" s="170">
        <f>VLOOKUP(A268,Apport,MATCH($O$4,'Jan 2020 Apport'!$3:$3,0),FALSE)</f>
        <v>62065.09</v>
      </c>
      <c r="P268" s="174">
        <f>VLOOKUP(A268,Apport,MATCH($P$4,'Jan 2020 Apport'!$3:$3,0),FALSE)</f>
        <v>137672.57999999999</v>
      </c>
      <c r="Q268" s="174">
        <f>VLOOKUP(A268,Apport,MATCH($Q$4,'Jan 2020 Apport'!$3:$3,0),FALSE)</f>
        <v>3705617.0385498004</v>
      </c>
      <c r="R268">
        <f>VLOOKUP(A268,Apport,MATCH($R$4,'Jan 2020 Apport'!$3:$3,0),FALSE)</f>
        <v>0</v>
      </c>
      <c r="S268">
        <f>VLOOKUP(A268,Apport,MATCH($S$4,'Jan 2020 Apport'!$3:$3,0),FALSE)</f>
        <v>44</v>
      </c>
      <c r="T268">
        <f>VLOOKUP(A268,Apport,MATCH($T$4,'Jan 2020 Apport'!$3:$3,0),FALSE)</f>
        <v>131</v>
      </c>
      <c r="U268" s="185">
        <f>IFERROR(VLOOKUP(A268,Apport,MATCH($U$4,'Jan 2020 Apport'!$3:$3,0),FALSE)/R268,0)</f>
        <v>0</v>
      </c>
      <c r="V268" s="67">
        <f>IFERROR(((VLOOKUP(A268,Apport,MATCH($V$4,'Jan 2020 Apport'!$3:$3,0),FALSE)+VLOOKUP(A268,Apport,MATCH($V$3,'Jan 2020 Apport'!$3:$3,0),FALSE))/(S268+T268)),0)</f>
        <v>9408.7950285714287</v>
      </c>
      <c r="W268" s="67">
        <f t="shared" si="44"/>
        <v>8754.3822773015709</v>
      </c>
      <c r="X268">
        <f>IF(D268=0,0,VLOOKUP(A268,Apport,MATCH($X$4,'Jan 2020 Apport'!$3:$3,0),FALSE))</f>
        <v>4.8578999999999997E-2</v>
      </c>
      <c r="Y268">
        <f>IF(D268=0,0,VLOOKUP(A268,Apport,MATCH($Y$4,'Jan 2020 Apport'!$3:$3,0),FALSE))</f>
        <v>4.0270000000000002E-3</v>
      </c>
      <c r="Z268">
        <f>IF(D268=0,0,VLOOKUP(A268,Apport,MATCH($Z$4,'Jan 2020 Apport'!$3:$3,0),FALSE))</f>
        <v>1.7100000000000001E-2</v>
      </c>
      <c r="AA268" s="114">
        <f>(VLOOKUP(A268,Apport,MATCH($AA$4,'Jan 2020 Apport'!$3:$3,0),FALSE)+VLOOKUP(A268,Apport,MATCH($AA$3,'Jan 2020 Apport'!$3:$3,0),FALSE))*VLOOKUP(A268,Apport,MATCH($AA$2,'Jan 2020 Apport'!$3:$3,0),FALSE)</f>
        <v>73041.97600000001</v>
      </c>
      <c r="AB268" s="114">
        <f>VLOOKUP(A268,Apport,MATCH($AB$4,'Jan 2020 Apport'!$3:$3,0),FALSE)*VLOOKUP(A268,Apport,MATCH($AB$3,'Jan 2020 Apport'!$3:$3,0),FALSE)</f>
        <v>74502.400000000009</v>
      </c>
      <c r="AC268" s="114">
        <f>VLOOKUP(A268,Apport,MATCH($AC$4,'Jan 2020 Apport'!$3:$3,0),FALSE)</f>
        <v>96805</v>
      </c>
      <c r="AD268" s="114">
        <f>VLOOKUP(A268,Apport,MATCH($AD$4,'Jan 2020 Apport'!$3:$3,0),FALSE)*VLOOKUP(A268,Apport,MATCH($AD$3,'Jan 2020 Apport'!$3:$3,0),FALSE)</f>
        <v>110589.92000000001</v>
      </c>
      <c r="AE268" s="114">
        <f>VLOOKUP(A268,Apport,MATCH($AE$4,'Jan 2020 Apport'!$3:$3,0),FALSE)</f>
        <v>46784.33</v>
      </c>
      <c r="AF268" s="114">
        <f>VLOOKUP(A268,Apport,MATCH($AF$4,'Jan 2020 Apport'!$3:$3,0),FALSE)*VLOOKUP(A268,Apport,MATCH($AF$3,'Jan 2020 Apport'!$3:$3,0),FALSE)</f>
        <v>53446.400000000001</v>
      </c>
      <c r="AG268" s="114">
        <f t="shared" si="45"/>
        <v>106851.42448640001</v>
      </c>
      <c r="AH268" s="114">
        <f t="shared" si="46"/>
        <v>151448.89747200001</v>
      </c>
      <c r="AI268" s="114">
        <f t="shared" si="47"/>
        <v>86722.93667000001</v>
      </c>
      <c r="AJ268" s="3">
        <f>VLOOKUP(A268,Apport,MATCH($AJ$4,'Jan 2020 Apport'!$3:$3,0),FALSE)</f>
        <v>2254202.12</v>
      </c>
      <c r="AK268" s="3">
        <f>VLOOKUP(A268,Apport,MATCH($AK$4,'Jan 2020 Apport'!$3:$3,0),FALSE)</f>
        <v>39.201999999999998</v>
      </c>
      <c r="AL268" s="170">
        <f t="shared" si="48"/>
        <v>24242770.798197974</v>
      </c>
      <c r="AM268" s="170">
        <f>VLOOKUP(A268,Apport,MATCH($AM$4,'Jan 2020 Apport'!$3:$3,0),FALSE)</f>
        <v>63540.34</v>
      </c>
      <c r="AN268" s="170">
        <f>VLOOKUP(A268,Apport,MATCH($AN$4,'Jan 2020 Apport'!$3:$3,0),FALSE)</f>
        <v>94619.97</v>
      </c>
      <c r="AO268" s="170">
        <v>6492.33</v>
      </c>
      <c r="AP268" s="170">
        <v>1063.3599999999999</v>
      </c>
      <c r="AQ268" s="170">
        <v>603.55999999999995</v>
      </c>
      <c r="AR268" s="170">
        <v>22593.22</v>
      </c>
    </row>
    <row r="269" spans="1:44">
      <c r="A269" s="2" t="s">
        <v>455</v>
      </c>
      <c r="B269" s="2" t="s">
        <v>456</v>
      </c>
      <c r="C269" s="2" t="s">
        <v>1411</v>
      </c>
      <c r="D269" s="171">
        <f t="shared" si="40"/>
        <v>44391734.990000002</v>
      </c>
      <c r="E269" s="67">
        <f>VLOOKUP(A269,Apport,MATCH($E$2,'Jan 2020 Apport'!$3:$3,0),FALSE)+VLOOKUP(A269,Apport,MATCH($E$3,'Jan 2020 Apport'!$3:$3,0),FALSE)+VLOOKUP(A269,Apport,MATCH($E$4,'Jan 2020 Apport'!$3:$3,0),FALSE)</f>
        <v>3734795.6300000004</v>
      </c>
      <c r="F269" s="171">
        <f t="shared" si="41"/>
        <v>40656939.359999999</v>
      </c>
      <c r="G269" s="170">
        <f>VLOOKUP(A269,Apport,MATCH($G$3,'Jan 2020 Apport'!$3:$3,0),FALSE)+VLOOKUP(A269,Apport,MATCH($G$4,'Jan 2020 Apport'!$3:$3,0),FALSE)</f>
        <v>6578472.0200000005</v>
      </c>
      <c r="H269" s="170">
        <f>VLOOKUP(A269,Apport,MATCH($H$4,'Jan 2020 Apport'!$3:$3,0),FALSE)</f>
        <v>310315.90999999997</v>
      </c>
      <c r="I269" s="170">
        <f t="shared" si="42"/>
        <v>6888787.9300000006</v>
      </c>
      <c r="J269" s="170">
        <f>VLOOKUP(A269,Apport,MATCH($J$4,'Jan 2020 Apport'!$3:$3,0),FALSE)</f>
        <v>2875916.9195203572</v>
      </c>
      <c r="K269" s="170">
        <f>VLOOKUP(A269,Apport,MATCH($K$4,'Jan 2020 Apport'!$3:$3,0),FALSE)</f>
        <v>400873.95</v>
      </c>
      <c r="L269" s="170">
        <f t="shared" si="43"/>
        <v>3276790.8695203573</v>
      </c>
      <c r="M269" s="170">
        <f>VLOOKUP(A269,Apport,MATCH($M$4,'Jan 2020 Apport'!$3:$3,0),FALSE)</f>
        <v>937310.92</v>
      </c>
      <c r="N269" s="170">
        <f>VLOOKUP(A269,Apport,MATCH($N$4,'Jan 2020 Apport'!$3:$3,0),FALSE)</f>
        <v>234071.94</v>
      </c>
      <c r="O269" s="170">
        <f>VLOOKUP(A269,Apport,MATCH($O$4,'Jan 2020 Apport'!$3:$3,0),FALSE)</f>
        <v>149037.56</v>
      </c>
      <c r="P269" s="174">
        <f>VLOOKUP(A269,Apport,MATCH($P$4,'Jan 2020 Apport'!$3:$3,0),FALSE)</f>
        <v>0</v>
      </c>
      <c r="Q269" s="174">
        <f>VLOOKUP(A269,Apport,MATCH($Q$4,'Jan 2020 Apport'!$3:$3,0),FALSE)</f>
        <v>10921577.136848528</v>
      </c>
      <c r="R269">
        <f>VLOOKUP(A269,Apport,MATCH($R$4,'Jan 2020 Apport'!$3:$3,0),FALSE)</f>
        <v>0</v>
      </c>
      <c r="S269">
        <f>VLOOKUP(A269,Apport,MATCH($S$4,'Jan 2020 Apport'!$3:$3,0),FALSE)</f>
        <v>60</v>
      </c>
      <c r="T269">
        <f>VLOOKUP(A269,Apport,MATCH($T$4,'Jan 2020 Apport'!$3:$3,0),FALSE)</f>
        <v>315</v>
      </c>
      <c r="U269" s="185">
        <f>IFERROR(VLOOKUP(A269,Apport,MATCH($U$4,'Jan 2020 Apport'!$3:$3,0),FALSE)/R269,0)</f>
        <v>0</v>
      </c>
      <c r="V269" s="67">
        <f>IFERROR(((VLOOKUP(A269,Apport,MATCH($V$4,'Jan 2020 Apport'!$3:$3,0),FALSE)+VLOOKUP(A269,Apport,MATCH($V$3,'Jan 2020 Apport'!$3:$3,0),FALSE))/(S269+T269)),0)</f>
        <v>9959.4550133333341</v>
      </c>
      <c r="W269" s="67">
        <f t="shared" si="44"/>
        <v>9083.7454683020114</v>
      </c>
      <c r="X269">
        <f>IF(D269=0,0,VLOOKUP(A269,Apport,MATCH($X$4,'Jan 2020 Apport'!$3:$3,0),FALSE))</f>
        <v>4.8578999999999997E-2</v>
      </c>
      <c r="Y269">
        <f>IF(D269=0,0,VLOOKUP(A269,Apport,MATCH($Y$4,'Jan 2020 Apport'!$3:$3,0),FALSE))</f>
        <v>4.0270000000000002E-3</v>
      </c>
      <c r="Z269">
        <f>IF(D269=0,0,VLOOKUP(A269,Apport,MATCH($Z$4,'Jan 2020 Apport'!$3:$3,0),FALSE))</f>
        <v>1.7100000000000001E-2</v>
      </c>
      <c r="AA269" s="114">
        <f>(VLOOKUP(A269,Apport,MATCH($AA$4,'Jan 2020 Apport'!$3:$3,0),FALSE)+VLOOKUP(A269,Apport,MATCH($AA$3,'Jan 2020 Apport'!$3:$3,0),FALSE))*VLOOKUP(A269,Apport,MATCH($AA$2,'Jan 2020 Apport'!$3:$3,0),FALSE)</f>
        <v>79563.581000000006</v>
      </c>
      <c r="AB269" s="114">
        <f>VLOOKUP(A269,Apport,MATCH($AB$4,'Jan 2020 Apport'!$3:$3,0),FALSE)*VLOOKUP(A269,Apport,MATCH($AB$3,'Jan 2020 Apport'!$3:$3,0),FALSE)</f>
        <v>78493.599999999991</v>
      </c>
      <c r="AC269" s="114">
        <f>VLOOKUP(A269,Apport,MATCH($AC$4,'Jan 2020 Apport'!$3:$3,0),FALSE)</f>
        <v>96805</v>
      </c>
      <c r="AD269" s="114">
        <f>VLOOKUP(A269,Apport,MATCH($AD$4,'Jan 2020 Apport'!$3:$3,0),FALSE)*VLOOKUP(A269,Apport,MATCH($AD$3,'Jan 2020 Apport'!$3:$3,0),FALSE)</f>
        <v>116514.37999999999</v>
      </c>
      <c r="AE269" s="114">
        <f>VLOOKUP(A269,Apport,MATCH($AE$4,'Jan 2020 Apport'!$3:$3,0),FALSE)</f>
        <v>46784.33</v>
      </c>
      <c r="AF269" s="114">
        <f>VLOOKUP(A269,Apport,MATCH($AF$4,'Jan 2020 Apport'!$3:$3,0),FALSE)*VLOOKUP(A269,Apport,MATCH($AF$3,'Jan 2020 Apport'!$3:$3,0),FALSE)</f>
        <v>56309.599999999999</v>
      </c>
      <c r="AG269" s="114">
        <f t="shared" si="45"/>
        <v>111808.7246784</v>
      </c>
      <c r="AH269" s="114">
        <f t="shared" si="46"/>
        <v>158745.46240799996</v>
      </c>
      <c r="AI269" s="114">
        <f t="shared" si="47"/>
        <v>90182.541230000003</v>
      </c>
      <c r="AJ269" s="3">
        <f>VLOOKUP(A269,Apport,MATCH($AJ$4,'Jan 2020 Apport'!$3:$3,0),FALSE)</f>
        <v>5267221.16</v>
      </c>
      <c r="AK269" s="3">
        <f>VLOOKUP(A269,Apport,MATCH($AK$4,'Jan 2020 Apport'!$3:$3,0),FALSE)</f>
        <v>90.43</v>
      </c>
      <c r="AL269" s="170">
        <f t="shared" si="48"/>
        <v>55482316.999520361</v>
      </c>
      <c r="AM269" s="170">
        <f>VLOOKUP(A269,Apport,MATCH($AM$4,'Jan 2020 Apport'!$3:$3,0),FALSE)</f>
        <v>5456.74</v>
      </c>
      <c r="AN269" s="170">
        <f>VLOOKUP(A269,Apport,MATCH($AN$4,'Jan 2020 Apport'!$3:$3,0),FALSE)</f>
        <v>239992.69</v>
      </c>
      <c r="AO269" s="170">
        <v>9209.7999999999993</v>
      </c>
      <c r="AP269" s="170">
        <v>2118.9299999999998</v>
      </c>
      <c r="AQ269" s="170">
        <v>1515.9</v>
      </c>
      <c r="AR269" s="170">
        <v>53334.21</v>
      </c>
    </row>
    <row r="270" spans="1:44">
      <c r="A270" s="2" t="s">
        <v>1292</v>
      </c>
      <c r="B270" s="2" t="s">
        <v>1293</v>
      </c>
      <c r="C270" s="2" t="s">
        <v>1411</v>
      </c>
      <c r="D270" s="171">
        <f t="shared" ref="D270:D320" si="49">VLOOKUP(A270,Apport,5,FALSE)</f>
        <v>0</v>
      </c>
      <c r="E270" s="67">
        <f>VLOOKUP(A270,Apport,MATCH($E$2,'Jan 2020 Apport'!$3:$3,0),FALSE)+VLOOKUP(A270,Apport,MATCH($E$3,'Jan 2020 Apport'!$3:$3,0),FALSE)+VLOOKUP(A270,Apport,MATCH($E$4,'Jan 2020 Apport'!$3:$3,0),FALSE)</f>
        <v>0</v>
      </c>
      <c r="F270" s="171">
        <f t="shared" ref="F270:F320" si="50">D270-E270</f>
        <v>0</v>
      </c>
      <c r="G270" s="170">
        <f>VLOOKUP(A270,Apport,MATCH($G$3,'Jan 2020 Apport'!$3:$3,0),FALSE)+VLOOKUP(A270,Apport,MATCH($G$4,'Jan 2020 Apport'!$3:$3,0),FALSE)</f>
        <v>0</v>
      </c>
      <c r="H270" s="170">
        <f>VLOOKUP(A270,Apport,MATCH($H$4,'Jan 2020 Apport'!$3:$3,0),FALSE)</f>
        <v>0</v>
      </c>
      <c r="I270" s="170">
        <f t="shared" ref="I270:I320" si="51">SUM(G270:H270)</f>
        <v>0</v>
      </c>
      <c r="J270" s="170">
        <f>VLOOKUP(A270,Apport,MATCH($J$4,'Jan 2020 Apport'!$3:$3,0),FALSE)</f>
        <v>0</v>
      </c>
      <c r="K270" s="170">
        <f>VLOOKUP(A270,Apport,MATCH($K$4,'Jan 2020 Apport'!$3:$3,0),FALSE)</f>
        <v>0</v>
      </c>
      <c r="L270" s="170">
        <f t="shared" ref="L270:L320" si="52">K270+J270</f>
        <v>0</v>
      </c>
      <c r="M270" s="170">
        <f>VLOOKUP(A270,Apport,MATCH($M$4,'Jan 2020 Apport'!$3:$3,0),FALSE)</f>
        <v>0</v>
      </c>
      <c r="N270" s="170">
        <f>VLOOKUP(A270,Apport,MATCH($N$4,'Jan 2020 Apport'!$3:$3,0),FALSE)</f>
        <v>0</v>
      </c>
      <c r="O270" s="170">
        <f>VLOOKUP(A270,Apport,MATCH($O$4,'Jan 2020 Apport'!$3:$3,0),FALSE)</f>
        <v>0</v>
      </c>
      <c r="P270" s="174">
        <f>VLOOKUP(A270,Apport,MATCH($P$4,'Jan 2020 Apport'!$3:$3,0),FALSE)</f>
        <v>0</v>
      </c>
      <c r="Q270" s="174">
        <f>VLOOKUP(A270,Apport,MATCH($Q$4,'Jan 2020 Apport'!$3:$3,0),FALSE)</f>
        <v>0</v>
      </c>
      <c r="R270">
        <f>VLOOKUP(A270,Apport,MATCH($R$4,'Jan 2020 Apport'!$3:$3,0),FALSE)</f>
        <v>0</v>
      </c>
      <c r="S270">
        <f>VLOOKUP(A270,Apport,MATCH($S$4,'Jan 2020 Apport'!$3:$3,0),FALSE)</f>
        <v>0</v>
      </c>
      <c r="T270">
        <f>VLOOKUP(A270,Apport,MATCH($T$4,'Jan 2020 Apport'!$3:$3,0),FALSE)</f>
        <v>0</v>
      </c>
      <c r="U270" s="185">
        <f>IFERROR(VLOOKUP(A270,Apport,MATCH($U$4,'Jan 2020 Apport'!$3:$3,0),FALSE)/R270,0)</f>
        <v>0</v>
      </c>
      <c r="V270" s="67">
        <f>IFERROR(((VLOOKUP(A270,Apport,MATCH($V$4,'Jan 2020 Apport'!$3:$3,0),FALSE)+VLOOKUP(A270,Apport,MATCH($V$3,'Jan 2020 Apport'!$3:$3,0),FALSE))/(S270+T270)),0)</f>
        <v>0</v>
      </c>
      <c r="W270" s="67">
        <f t="shared" si="44"/>
        <v>0</v>
      </c>
      <c r="X270">
        <f>IF(D270=0,0,VLOOKUP(A270,Apport,MATCH($X$4,'Jan 2020 Apport'!$3:$3,0),FALSE))</f>
        <v>0</v>
      </c>
      <c r="Y270">
        <f>IF(D270=0,0,VLOOKUP(A270,Apport,MATCH($Y$4,'Jan 2020 Apport'!$3:$3,0),FALSE))</f>
        <v>0</v>
      </c>
      <c r="Z270">
        <f>IF(D270=0,0,VLOOKUP(A270,Apport,MATCH($Z$4,'Jan 2020 Apport'!$3:$3,0),FALSE))</f>
        <v>0</v>
      </c>
      <c r="AA270" s="114">
        <f>(VLOOKUP(A270,Apport,MATCH($AA$4,'Jan 2020 Apport'!$3:$3,0),FALSE)+VLOOKUP(A270,Apport,MATCH($AA$3,'Jan 2020 Apport'!$3:$3,0),FALSE))*VLOOKUP(A270,Apport,MATCH($AA$2,'Jan 2020 Apport'!$3:$3,0),FALSE)</f>
        <v>0</v>
      </c>
      <c r="AB270" s="114">
        <f>VLOOKUP(A270,Apport,MATCH($AB$4,'Jan 2020 Apport'!$3:$3,0),FALSE)*VLOOKUP(A270,Apport,MATCH($AB$3,'Jan 2020 Apport'!$3:$3,0),FALSE)</f>
        <v>0</v>
      </c>
      <c r="AC270" s="114">
        <f>VLOOKUP(A270,Apport,MATCH($AC$4,'Jan 2020 Apport'!$3:$3,0),FALSE)</f>
        <v>0</v>
      </c>
      <c r="AD270" s="114">
        <f>VLOOKUP(A270,Apport,MATCH($AD$4,'Jan 2020 Apport'!$3:$3,0),FALSE)*VLOOKUP(A270,Apport,MATCH($AD$3,'Jan 2020 Apport'!$3:$3,0),FALSE)</f>
        <v>0</v>
      </c>
      <c r="AE270" s="114">
        <f>VLOOKUP(A270,Apport,MATCH($AE$4,'Jan 2020 Apport'!$3:$3,0),FALSE)</f>
        <v>0</v>
      </c>
      <c r="AF270" s="114">
        <f>VLOOKUP(A270,Apport,MATCH($AF$4,'Jan 2020 Apport'!$3:$3,0),FALSE)*VLOOKUP(A270,Apport,MATCH($AF$3,'Jan 2020 Apport'!$3:$3,0),FALSE)</f>
        <v>0</v>
      </c>
      <c r="AG270" s="114">
        <f t="shared" si="45"/>
        <v>0</v>
      </c>
      <c r="AH270" s="114">
        <f t="shared" si="46"/>
        <v>0</v>
      </c>
      <c r="AI270" s="114">
        <f t="shared" si="47"/>
        <v>0</v>
      </c>
      <c r="AJ270" s="3">
        <f>VLOOKUP(A270,Apport,MATCH($AJ$4,'Jan 2020 Apport'!$3:$3,0),FALSE)</f>
        <v>0</v>
      </c>
      <c r="AK270" s="3">
        <f>VLOOKUP(A270,Apport,MATCH($AK$4,'Jan 2020 Apport'!$3:$3,0),FALSE)</f>
        <v>0</v>
      </c>
      <c r="AL270" s="170">
        <f t="shared" si="48"/>
        <v>0</v>
      </c>
      <c r="AM270" s="170">
        <f>VLOOKUP(A270,Apport,MATCH($AM$4,'Jan 2020 Apport'!$3:$3,0),FALSE)</f>
        <v>0</v>
      </c>
      <c r="AN270" s="170">
        <f>VLOOKUP(A270,Apport,MATCH($AN$4,'Jan 2020 Apport'!$3:$3,0),FALSE)</f>
        <v>0</v>
      </c>
      <c r="AO270" s="170">
        <v>0</v>
      </c>
      <c r="AP270" s="170">
        <v>0</v>
      </c>
      <c r="AQ270" s="170">
        <v>0</v>
      </c>
      <c r="AR270" s="170">
        <v>0</v>
      </c>
    </row>
    <row r="271" spans="1:44">
      <c r="A271" s="2" t="s">
        <v>1294</v>
      </c>
      <c r="B271" s="2" t="s">
        <v>1295</v>
      </c>
      <c r="C271" s="2" t="s">
        <v>1411</v>
      </c>
      <c r="D271" s="171">
        <f t="shared" si="49"/>
        <v>0</v>
      </c>
      <c r="E271" s="67">
        <f>VLOOKUP(A271,Apport,MATCH($E$2,'Jan 2020 Apport'!$3:$3,0),FALSE)+VLOOKUP(A271,Apport,MATCH($E$3,'Jan 2020 Apport'!$3:$3,0),FALSE)+VLOOKUP(A271,Apport,MATCH($E$4,'Jan 2020 Apport'!$3:$3,0),FALSE)</f>
        <v>0</v>
      </c>
      <c r="F271" s="171">
        <f t="shared" si="50"/>
        <v>0</v>
      </c>
      <c r="G271" s="170">
        <f>VLOOKUP(A271,Apport,MATCH($G$3,'Jan 2020 Apport'!$3:$3,0),FALSE)+VLOOKUP(A271,Apport,MATCH($G$4,'Jan 2020 Apport'!$3:$3,0),FALSE)</f>
        <v>0</v>
      </c>
      <c r="H271" s="170">
        <f>VLOOKUP(A271,Apport,MATCH($H$4,'Jan 2020 Apport'!$3:$3,0),FALSE)</f>
        <v>0</v>
      </c>
      <c r="I271" s="170">
        <f t="shared" si="51"/>
        <v>0</v>
      </c>
      <c r="J271" s="170">
        <f>VLOOKUP(A271,Apport,MATCH($J$4,'Jan 2020 Apport'!$3:$3,0),FALSE)</f>
        <v>0</v>
      </c>
      <c r="K271" s="170">
        <f>VLOOKUP(A271,Apport,MATCH($K$4,'Jan 2020 Apport'!$3:$3,0),FALSE)</f>
        <v>0</v>
      </c>
      <c r="L271" s="170">
        <f t="shared" si="52"/>
        <v>0</v>
      </c>
      <c r="M271" s="170">
        <f>VLOOKUP(A271,Apport,MATCH($M$4,'Jan 2020 Apport'!$3:$3,0),FALSE)</f>
        <v>0</v>
      </c>
      <c r="N271" s="170">
        <f>VLOOKUP(A271,Apport,MATCH($N$4,'Jan 2020 Apport'!$3:$3,0),FALSE)</f>
        <v>0</v>
      </c>
      <c r="O271" s="170">
        <f>VLOOKUP(A271,Apport,MATCH($O$4,'Jan 2020 Apport'!$3:$3,0),FALSE)</f>
        <v>0</v>
      </c>
      <c r="P271" s="174">
        <f>VLOOKUP(A271,Apport,MATCH($P$4,'Jan 2020 Apport'!$3:$3,0),FALSE)</f>
        <v>0</v>
      </c>
      <c r="Q271" s="174">
        <f>VLOOKUP(A271,Apport,MATCH($Q$4,'Jan 2020 Apport'!$3:$3,0),FALSE)</f>
        <v>0</v>
      </c>
      <c r="R271">
        <f>VLOOKUP(A271,Apport,MATCH($R$4,'Jan 2020 Apport'!$3:$3,0),FALSE)</f>
        <v>0</v>
      </c>
      <c r="S271">
        <f>VLOOKUP(A271,Apport,MATCH($S$4,'Jan 2020 Apport'!$3:$3,0),FALSE)</f>
        <v>0</v>
      </c>
      <c r="T271">
        <f>VLOOKUP(A271,Apport,MATCH($T$4,'Jan 2020 Apport'!$3:$3,0),FALSE)</f>
        <v>0</v>
      </c>
      <c r="U271" s="185">
        <f>IFERROR(VLOOKUP(A271,Apport,MATCH($U$4,'Jan 2020 Apport'!$3:$3,0),FALSE)/R271,0)</f>
        <v>0</v>
      </c>
      <c r="V271" s="67">
        <f>IFERROR(((VLOOKUP(A271,Apport,MATCH($V$4,'Jan 2020 Apport'!$3:$3,0),FALSE)+VLOOKUP(A271,Apport,MATCH($V$3,'Jan 2020 Apport'!$3:$3,0),FALSE))/(S271+T271)),0)</f>
        <v>0</v>
      </c>
      <c r="W271" s="67">
        <f t="shared" si="44"/>
        <v>0</v>
      </c>
      <c r="X271">
        <f>IF(D271=0,0,VLOOKUP(A271,Apport,MATCH($X$4,'Jan 2020 Apport'!$3:$3,0),FALSE))</f>
        <v>0</v>
      </c>
      <c r="Y271">
        <f>IF(D271=0,0,VLOOKUP(A271,Apport,MATCH($Y$4,'Jan 2020 Apport'!$3:$3,0),FALSE))</f>
        <v>0</v>
      </c>
      <c r="Z271">
        <f>IF(D271=0,0,VLOOKUP(A271,Apport,MATCH($Z$4,'Jan 2020 Apport'!$3:$3,0),FALSE))</f>
        <v>0</v>
      </c>
      <c r="AA271" s="114">
        <f>(VLOOKUP(A271,Apport,MATCH($AA$4,'Jan 2020 Apport'!$3:$3,0),FALSE)+VLOOKUP(A271,Apport,MATCH($AA$3,'Jan 2020 Apport'!$3:$3,0),FALSE))*VLOOKUP(A271,Apport,MATCH($AA$2,'Jan 2020 Apport'!$3:$3,0),FALSE)</f>
        <v>0</v>
      </c>
      <c r="AB271" s="114">
        <f>VLOOKUP(A271,Apport,MATCH($AB$4,'Jan 2020 Apport'!$3:$3,0),FALSE)*VLOOKUP(A271,Apport,MATCH($AB$3,'Jan 2020 Apport'!$3:$3,0),FALSE)</f>
        <v>0</v>
      </c>
      <c r="AC271" s="114">
        <f>VLOOKUP(A271,Apport,MATCH($AC$4,'Jan 2020 Apport'!$3:$3,0),FALSE)</f>
        <v>0</v>
      </c>
      <c r="AD271" s="114">
        <f>VLOOKUP(A271,Apport,MATCH($AD$4,'Jan 2020 Apport'!$3:$3,0),FALSE)*VLOOKUP(A271,Apport,MATCH($AD$3,'Jan 2020 Apport'!$3:$3,0),FALSE)</f>
        <v>0</v>
      </c>
      <c r="AE271" s="114">
        <f>VLOOKUP(A271,Apport,MATCH($AE$4,'Jan 2020 Apport'!$3:$3,0),FALSE)</f>
        <v>0</v>
      </c>
      <c r="AF271" s="114">
        <f>VLOOKUP(A271,Apport,MATCH($AF$4,'Jan 2020 Apport'!$3:$3,0),FALSE)*VLOOKUP(A271,Apport,MATCH($AF$3,'Jan 2020 Apport'!$3:$3,0),FALSE)</f>
        <v>0</v>
      </c>
      <c r="AG271" s="114">
        <f t="shared" si="45"/>
        <v>0</v>
      </c>
      <c r="AH271" s="114">
        <f t="shared" si="46"/>
        <v>0</v>
      </c>
      <c r="AI271" s="114">
        <f t="shared" si="47"/>
        <v>0</v>
      </c>
      <c r="AJ271" s="3">
        <f>VLOOKUP(A271,Apport,MATCH($AJ$4,'Jan 2020 Apport'!$3:$3,0),FALSE)</f>
        <v>0</v>
      </c>
      <c r="AK271" s="3">
        <f>VLOOKUP(A271,Apport,MATCH($AK$4,'Jan 2020 Apport'!$3:$3,0),FALSE)</f>
        <v>0</v>
      </c>
      <c r="AL271" s="170">
        <f t="shared" si="48"/>
        <v>0</v>
      </c>
      <c r="AM271" s="170">
        <f>VLOOKUP(A271,Apport,MATCH($AM$4,'Jan 2020 Apport'!$3:$3,0),FALSE)</f>
        <v>0</v>
      </c>
      <c r="AN271" s="170">
        <f>VLOOKUP(A271,Apport,MATCH($AN$4,'Jan 2020 Apport'!$3:$3,0),FALSE)</f>
        <v>0</v>
      </c>
      <c r="AO271" s="170">
        <v>0</v>
      </c>
      <c r="AP271" s="170">
        <v>0</v>
      </c>
      <c r="AQ271" s="170">
        <v>0</v>
      </c>
      <c r="AR271" s="170">
        <v>0</v>
      </c>
    </row>
    <row r="272" spans="1:44">
      <c r="A272" s="2" t="s">
        <v>457</v>
      </c>
      <c r="B272" s="2" t="s">
        <v>458</v>
      </c>
      <c r="C272" s="2" t="s">
        <v>1411</v>
      </c>
      <c r="D272" s="171">
        <f t="shared" si="49"/>
        <v>268075603.69999999</v>
      </c>
      <c r="E272" s="67">
        <f>VLOOKUP(A272,Apport,MATCH($E$2,'Jan 2020 Apport'!$3:$3,0),FALSE)+VLOOKUP(A272,Apport,MATCH($E$3,'Jan 2020 Apport'!$3:$3,0),FALSE)+VLOOKUP(A272,Apport,MATCH($E$4,'Jan 2020 Apport'!$3:$3,0),FALSE)</f>
        <v>16144951.74</v>
      </c>
      <c r="F272" s="171">
        <f t="shared" si="50"/>
        <v>251930651.95999998</v>
      </c>
      <c r="G272" s="170">
        <f>VLOOKUP(A272,Apport,MATCH($G$3,'Jan 2020 Apport'!$3:$3,0),FALSE)+VLOOKUP(A272,Apport,MATCH($G$4,'Jan 2020 Apport'!$3:$3,0),FALSE)</f>
        <v>38823560.670000002</v>
      </c>
      <c r="H272" s="170">
        <f>VLOOKUP(A272,Apport,MATCH($H$4,'Jan 2020 Apport'!$3:$3,0),FALSE)</f>
        <v>5127284.95</v>
      </c>
      <c r="I272" s="170">
        <f t="shared" si="51"/>
        <v>43950845.620000005</v>
      </c>
      <c r="J272" s="170">
        <f>VLOOKUP(A272,Apport,MATCH($J$4,'Jan 2020 Apport'!$3:$3,0),FALSE)</f>
        <v>12362285.574794354</v>
      </c>
      <c r="K272" s="170">
        <f>VLOOKUP(A272,Apport,MATCH($K$4,'Jan 2020 Apport'!$3:$3,0),FALSE)</f>
        <v>0</v>
      </c>
      <c r="L272" s="170">
        <f t="shared" si="52"/>
        <v>12362285.574794354</v>
      </c>
      <c r="M272" s="170">
        <f>VLOOKUP(A272,Apport,MATCH($M$4,'Jan 2020 Apport'!$3:$3,0),FALSE)</f>
        <v>11288258.93</v>
      </c>
      <c r="N272" s="170">
        <f>VLOOKUP(A272,Apport,MATCH($N$4,'Jan 2020 Apport'!$3:$3,0),FALSE)</f>
        <v>3129398.44</v>
      </c>
      <c r="O272" s="170">
        <f>VLOOKUP(A272,Apport,MATCH($O$4,'Jan 2020 Apport'!$3:$3,0),FALSE)</f>
        <v>0</v>
      </c>
      <c r="P272" s="174">
        <f>VLOOKUP(A272,Apport,MATCH($P$4,'Jan 2020 Apport'!$3:$3,0),FALSE)</f>
        <v>16961813.399999999</v>
      </c>
      <c r="Q272" s="174">
        <f>VLOOKUP(A272,Apport,MATCH($Q$4,'Jan 2020 Apport'!$3:$3,0),FALSE)</f>
        <v>32630597.346518699</v>
      </c>
      <c r="R272">
        <f>VLOOKUP(A272,Apport,MATCH($R$4,'Jan 2020 Apport'!$3:$3,0),FALSE)</f>
        <v>355</v>
      </c>
      <c r="S272">
        <f>VLOOKUP(A272,Apport,MATCH($S$4,'Jan 2020 Apport'!$3:$3,0),FALSE)</f>
        <v>245</v>
      </c>
      <c r="T272">
        <f>VLOOKUP(A272,Apport,MATCH($T$4,'Jan 2020 Apport'!$3:$3,0),FALSE)</f>
        <v>1150</v>
      </c>
      <c r="U272" s="185">
        <f>IFERROR(VLOOKUP(A272,Apport,MATCH($U$4,'Jan 2020 Apport'!$3:$3,0),FALSE)/R272,0)</f>
        <v>9951.22414084507</v>
      </c>
      <c r="V272" s="67">
        <f>IFERROR(((VLOOKUP(A272,Apport,MATCH($V$4,'Jan 2020 Apport'!$3:$3,0),FALSE)+VLOOKUP(A272,Apport,MATCH($V$3,'Jan 2020 Apport'!$3:$3,0),FALSE))/(S272+T272)),0)</f>
        <v>9041.0517347670248</v>
      </c>
      <c r="W272" s="67">
        <f t="shared" si="44"/>
        <v>8425.830127707326</v>
      </c>
      <c r="X272">
        <f>IF(D272=0,0,VLOOKUP(A272,Apport,MATCH($X$4,'Jan 2020 Apport'!$3:$3,0),FALSE))</f>
        <v>4.8578999999999997E-2</v>
      </c>
      <c r="Y272">
        <f>IF(D272=0,0,VLOOKUP(A272,Apport,MATCH($Y$4,'Jan 2020 Apport'!$3:$3,0),FALSE))</f>
        <v>4.0270000000000002E-3</v>
      </c>
      <c r="Z272">
        <f>IF(D272=0,0,VLOOKUP(A272,Apport,MATCH($Z$4,'Jan 2020 Apport'!$3:$3,0),FALSE))</f>
        <v>1.7100000000000001E-2</v>
      </c>
      <c r="AA272" s="114">
        <f>(VLOOKUP(A272,Apport,MATCH($AA$4,'Jan 2020 Apport'!$3:$3,0),FALSE)+VLOOKUP(A272,Apport,MATCH($AA$3,'Jan 2020 Apport'!$3:$3,0),FALSE))*VLOOKUP(A272,Apport,MATCH($AA$2,'Jan 2020 Apport'!$3:$3,0),FALSE)</f>
        <v>69129.013000000006</v>
      </c>
      <c r="AB272" s="114">
        <f>VLOOKUP(A272,Apport,MATCH($AB$4,'Jan 2020 Apport'!$3:$3,0),FALSE)*VLOOKUP(A272,Apport,MATCH($AB$3,'Jan 2020 Apport'!$3:$3,0),FALSE)</f>
        <v>70511.199999999997</v>
      </c>
      <c r="AC272" s="114">
        <f>VLOOKUP(A272,Apport,MATCH($AC$4,'Jan 2020 Apport'!$3:$3,0),FALSE)</f>
        <v>96805</v>
      </c>
      <c r="AD272" s="114">
        <f>VLOOKUP(A272,Apport,MATCH($AD$4,'Jan 2020 Apport'!$3:$3,0),FALSE)*VLOOKUP(A272,Apport,MATCH($AD$3,'Jan 2020 Apport'!$3:$3,0),FALSE)</f>
        <v>104665.46</v>
      </c>
      <c r="AE272" s="114">
        <f>VLOOKUP(A272,Apport,MATCH($AE$4,'Jan 2020 Apport'!$3:$3,0),FALSE)</f>
        <v>46784.33</v>
      </c>
      <c r="AF272" s="114">
        <f>VLOOKUP(A272,Apport,MATCH($AF$4,'Jan 2020 Apport'!$3:$3,0),FALSE)*VLOOKUP(A272,Apport,MATCH($AF$3,'Jan 2020 Apport'!$3:$3,0),FALSE)</f>
        <v>50583.200000000004</v>
      </c>
      <c r="AG272" s="114">
        <f t="shared" si="45"/>
        <v>101910.8196032</v>
      </c>
      <c r="AH272" s="114">
        <f t="shared" si="46"/>
        <v>144152.332536</v>
      </c>
      <c r="AI272" s="114">
        <f t="shared" si="47"/>
        <v>83263.332110000018</v>
      </c>
      <c r="AJ272" s="3">
        <f>VLOOKUP(A272,Apport,MATCH($AJ$4,'Jan 2020 Apport'!$3:$3,0),FALSE)</f>
        <v>35919392.200000003</v>
      </c>
      <c r="AK272" s="3">
        <f>VLOOKUP(A272,Apport,MATCH($AK$4,'Jan 2020 Apport'!$3:$3,0),FALSE)</f>
        <v>648.49900000000002</v>
      </c>
      <c r="AL272" s="170">
        <f t="shared" si="48"/>
        <v>344372377.10479432</v>
      </c>
      <c r="AM272" s="170">
        <f>VLOOKUP(A272,Apport,MATCH($AM$4,'Jan 2020 Apport'!$3:$3,0),FALSE)</f>
        <v>5565984.8399999999</v>
      </c>
      <c r="AN272" s="170">
        <f>VLOOKUP(A272,Apport,MATCH($AN$4,'Jan 2020 Apport'!$3:$3,0),FALSE)</f>
        <v>1436888.73</v>
      </c>
      <c r="AO272" s="170">
        <v>162126.5</v>
      </c>
      <c r="AP272" s="170">
        <v>29904.38</v>
      </c>
      <c r="AQ272" s="170">
        <v>8340.65</v>
      </c>
      <c r="AR272" s="170">
        <v>292242.67</v>
      </c>
    </row>
    <row r="273" spans="1:44">
      <c r="A273" s="2" t="s">
        <v>459</v>
      </c>
      <c r="B273" s="2" t="s">
        <v>460</v>
      </c>
      <c r="C273" s="2" t="s">
        <v>1411</v>
      </c>
      <c r="D273" s="171">
        <f t="shared" si="49"/>
        <v>747986.76</v>
      </c>
      <c r="E273" s="67">
        <f>VLOOKUP(A273,Apport,MATCH($E$2,'Jan 2020 Apport'!$3:$3,0),FALSE)+VLOOKUP(A273,Apport,MATCH($E$3,'Jan 2020 Apport'!$3:$3,0),FALSE)+VLOOKUP(A273,Apport,MATCH($E$4,'Jan 2020 Apport'!$3:$3,0),FALSE)</f>
        <v>0</v>
      </c>
      <c r="F273" s="171">
        <f t="shared" si="50"/>
        <v>747986.76</v>
      </c>
      <c r="G273" s="170">
        <f>VLOOKUP(A273,Apport,MATCH($G$3,'Jan 2020 Apport'!$3:$3,0),FALSE)+VLOOKUP(A273,Apport,MATCH($G$4,'Jan 2020 Apport'!$3:$3,0),FALSE)</f>
        <v>53289.72</v>
      </c>
      <c r="H273" s="170">
        <f>VLOOKUP(A273,Apport,MATCH($H$4,'Jan 2020 Apport'!$3:$3,0),FALSE)</f>
        <v>20575.46</v>
      </c>
      <c r="I273" s="170">
        <f t="shared" si="51"/>
        <v>73865.179999999993</v>
      </c>
      <c r="J273" s="170">
        <f>VLOOKUP(A273,Apport,MATCH($J$4,'Jan 2020 Apport'!$3:$3,0),FALSE)</f>
        <v>32898.034931880691</v>
      </c>
      <c r="K273" s="170">
        <f>VLOOKUP(A273,Apport,MATCH($K$4,'Jan 2020 Apport'!$3:$3,0),FALSE)</f>
        <v>7144.58</v>
      </c>
      <c r="L273" s="170">
        <f t="shared" si="52"/>
        <v>40042.614931880693</v>
      </c>
      <c r="M273" s="170">
        <f>VLOOKUP(A273,Apport,MATCH($M$4,'Jan 2020 Apport'!$3:$3,0),FALSE)</f>
        <v>7344.5</v>
      </c>
      <c r="N273" s="170">
        <f>VLOOKUP(A273,Apport,MATCH($N$4,'Jan 2020 Apport'!$3:$3,0),FALSE)</f>
        <v>0</v>
      </c>
      <c r="O273" s="170">
        <f>VLOOKUP(A273,Apport,MATCH($O$4,'Jan 2020 Apport'!$3:$3,0),FALSE)</f>
        <v>0</v>
      </c>
      <c r="P273" s="174">
        <f>VLOOKUP(A273,Apport,MATCH($P$4,'Jan 2020 Apport'!$3:$3,0),FALSE)</f>
        <v>11911.720000000001</v>
      </c>
      <c r="Q273" s="174">
        <f>VLOOKUP(A273,Apport,MATCH($Q$4,'Jan 2020 Apport'!$3:$3,0),FALSE)</f>
        <v>120262</v>
      </c>
      <c r="R273">
        <f>VLOOKUP(A273,Apport,MATCH($R$4,'Jan 2020 Apport'!$3:$3,0),FALSE)</f>
        <v>0</v>
      </c>
      <c r="S273">
        <f>VLOOKUP(A273,Apport,MATCH($S$4,'Jan 2020 Apport'!$3:$3,0),FALSE)</f>
        <v>0</v>
      </c>
      <c r="T273">
        <f>VLOOKUP(A273,Apport,MATCH($T$4,'Jan 2020 Apport'!$3:$3,0),FALSE)</f>
        <v>0</v>
      </c>
      <c r="U273" s="185">
        <f>IFERROR(VLOOKUP(A273,Apport,MATCH($U$4,'Jan 2020 Apport'!$3:$3,0),FALSE)/R273,0)</f>
        <v>0</v>
      </c>
      <c r="V273" s="67">
        <f>IFERROR(((VLOOKUP(A273,Apport,MATCH($V$4,'Jan 2020 Apport'!$3:$3,0),FALSE)+VLOOKUP(A273,Apport,MATCH($V$3,'Jan 2020 Apport'!$3:$3,0),FALSE))/(S273+T273)),0)</f>
        <v>0</v>
      </c>
      <c r="W273" s="67">
        <f t="shared" si="44"/>
        <v>8097.2779781130794</v>
      </c>
      <c r="X273">
        <f>IF(D273=0,0,VLOOKUP(A273,Apport,MATCH($X$4,'Jan 2020 Apport'!$3:$3,0),FALSE))</f>
        <v>4.8578999999999997E-2</v>
      </c>
      <c r="Y273">
        <f>IF(D273=0,0,VLOOKUP(A273,Apport,MATCH($Y$4,'Jan 2020 Apport'!$3:$3,0),FALSE))</f>
        <v>4.0270000000000002E-3</v>
      </c>
      <c r="Z273">
        <f>IF(D273=0,0,VLOOKUP(A273,Apport,MATCH($Z$4,'Jan 2020 Apport'!$3:$3,0),FALSE))</f>
        <v>1.7100000000000001E-2</v>
      </c>
      <c r="AA273" s="114">
        <f>(VLOOKUP(A273,Apport,MATCH($AA$4,'Jan 2020 Apport'!$3:$3,0),FALSE)+VLOOKUP(A273,Apport,MATCH($AA$3,'Jan 2020 Apport'!$3:$3,0),FALSE))*VLOOKUP(A273,Apport,MATCH($AA$2,'Jan 2020 Apport'!$3:$3,0),FALSE)</f>
        <v>65216.05</v>
      </c>
      <c r="AB273" s="114">
        <f>VLOOKUP(A273,Apport,MATCH($AB$4,'Jan 2020 Apport'!$3:$3,0),FALSE)*VLOOKUP(A273,Apport,MATCH($AB$3,'Jan 2020 Apport'!$3:$3,0),FALSE)</f>
        <v>66520</v>
      </c>
      <c r="AC273" s="114">
        <f>VLOOKUP(A273,Apport,MATCH($AC$4,'Jan 2020 Apport'!$3:$3,0),FALSE)</f>
        <v>96805</v>
      </c>
      <c r="AD273" s="114">
        <f>VLOOKUP(A273,Apport,MATCH($AD$4,'Jan 2020 Apport'!$3:$3,0),FALSE)*VLOOKUP(A273,Apport,MATCH($AD$3,'Jan 2020 Apport'!$3:$3,0),FALSE)</f>
        <v>98741</v>
      </c>
      <c r="AE273" s="114">
        <f>VLOOKUP(A273,Apport,MATCH($AE$4,'Jan 2020 Apport'!$3:$3,0),FALSE)</f>
        <v>46784.33</v>
      </c>
      <c r="AF273" s="114">
        <f>VLOOKUP(A273,Apport,MATCH($AF$4,'Jan 2020 Apport'!$3:$3,0),FALSE)*VLOOKUP(A273,Apport,MATCH($AF$3,'Jan 2020 Apport'!$3:$3,0),FALSE)</f>
        <v>47720</v>
      </c>
      <c r="AG273" s="114">
        <f t="shared" si="45"/>
        <v>96970.214719999989</v>
      </c>
      <c r="AH273" s="114">
        <f t="shared" si="46"/>
        <v>136855.76759999999</v>
      </c>
      <c r="AI273" s="114">
        <f t="shared" si="47"/>
        <v>79803.727550000011</v>
      </c>
      <c r="AJ273" s="3">
        <f>VLOOKUP(A273,Apport,MATCH($AJ$4,'Jan 2020 Apport'!$3:$3,0),FALSE)</f>
        <v>96887.45</v>
      </c>
      <c r="AK273" s="3">
        <f>VLOOKUP(A273,Apport,MATCH($AK$4,'Jan 2020 Apport'!$3:$3,0),FALSE)</f>
        <v>2.5819999999999999</v>
      </c>
      <c r="AL273" s="170">
        <f t="shared" si="48"/>
        <v>862094.4749318806</v>
      </c>
      <c r="AM273" s="170">
        <f>VLOOKUP(A273,Apport,MATCH($AM$4,'Jan 2020 Apport'!$3:$3,0),FALSE)</f>
        <v>0</v>
      </c>
      <c r="AN273" s="170">
        <f>VLOOKUP(A273,Apport,MATCH($AN$4,'Jan 2020 Apport'!$3:$3,0),FALSE)</f>
        <v>4346.6400000000003</v>
      </c>
      <c r="AO273" s="170">
        <v>70.09</v>
      </c>
      <c r="AP273" s="170">
        <v>0</v>
      </c>
      <c r="AQ273" s="170">
        <v>0</v>
      </c>
      <c r="AR273" s="170">
        <v>405.15</v>
      </c>
    </row>
    <row r="274" spans="1:44">
      <c r="A274" s="2" t="s">
        <v>461</v>
      </c>
      <c r="B274" s="2" t="s">
        <v>462</v>
      </c>
      <c r="C274" s="2" t="s">
        <v>1411</v>
      </c>
      <c r="D274" s="171">
        <f t="shared" si="49"/>
        <v>417393.18</v>
      </c>
      <c r="E274" s="67">
        <f>VLOOKUP(A274,Apport,MATCH($E$2,'Jan 2020 Apport'!$3:$3,0),FALSE)+VLOOKUP(A274,Apport,MATCH($E$3,'Jan 2020 Apport'!$3:$3,0),FALSE)+VLOOKUP(A274,Apport,MATCH($E$4,'Jan 2020 Apport'!$3:$3,0),FALSE)</f>
        <v>0</v>
      </c>
      <c r="F274" s="171">
        <f t="shared" si="50"/>
        <v>417393.18</v>
      </c>
      <c r="G274" s="170">
        <f>VLOOKUP(A274,Apport,MATCH($G$3,'Jan 2020 Apport'!$3:$3,0),FALSE)+VLOOKUP(A274,Apport,MATCH($G$4,'Jan 2020 Apport'!$3:$3,0),FALSE)</f>
        <v>43114.32</v>
      </c>
      <c r="H274" s="170">
        <f>VLOOKUP(A274,Apport,MATCH($H$4,'Jan 2020 Apport'!$3:$3,0),FALSE)</f>
        <v>0</v>
      </c>
      <c r="I274" s="170">
        <f t="shared" si="51"/>
        <v>43114.32</v>
      </c>
      <c r="J274" s="170">
        <f>VLOOKUP(A274,Apport,MATCH($J$4,'Jan 2020 Apport'!$3:$3,0),FALSE)</f>
        <v>155750.5486396497</v>
      </c>
      <c r="K274" s="170">
        <f>VLOOKUP(A274,Apport,MATCH($K$4,'Jan 2020 Apport'!$3:$3,0),FALSE)</f>
        <v>13857.34</v>
      </c>
      <c r="L274" s="170">
        <f t="shared" si="52"/>
        <v>169607.8886396497</v>
      </c>
      <c r="M274" s="170">
        <f>VLOOKUP(A274,Apport,MATCH($M$4,'Jan 2020 Apport'!$3:$3,0),FALSE)</f>
        <v>5532.23</v>
      </c>
      <c r="N274" s="170">
        <f>VLOOKUP(A274,Apport,MATCH($N$4,'Jan 2020 Apport'!$3:$3,0),FALSE)</f>
        <v>0</v>
      </c>
      <c r="O274" s="170">
        <f>VLOOKUP(A274,Apport,MATCH($O$4,'Jan 2020 Apport'!$3:$3,0),FALSE)</f>
        <v>0</v>
      </c>
      <c r="P274" s="174">
        <f>VLOOKUP(A274,Apport,MATCH($P$4,'Jan 2020 Apport'!$3:$3,0),FALSE)</f>
        <v>0</v>
      </c>
      <c r="Q274" s="174">
        <f>VLOOKUP(A274,Apport,MATCH($Q$4,'Jan 2020 Apport'!$3:$3,0),FALSE)</f>
        <v>186925.398376</v>
      </c>
      <c r="R274">
        <f>VLOOKUP(A274,Apport,MATCH($R$4,'Jan 2020 Apport'!$3:$3,0),FALSE)</f>
        <v>0</v>
      </c>
      <c r="S274">
        <f>VLOOKUP(A274,Apport,MATCH($S$4,'Jan 2020 Apport'!$3:$3,0),FALSE)</f>
        <v>0</v>
      </c>
      <c r="T274">
        <f>VLOOKUP(A274,Apport,MATCH($T$4,'Jan 2020 Apport'!$3:$3,0),FALSE)</f>
        <v>0</v>
      </c>
      <c r="U274" s="185">
        <f>IFERROR(VLOOKUP(A274,Apport,MATCH($U$4,'Jan 2020 Apport'!$3:$3,0),FALSE)/R274,0)</f>
        <v>0</v>
      </c>
      <c r="V274" s="67">
        <f>IFERROR(((VLOOKUP(A274,Apport,MATCH($V$4,'Jan 2020 Apport'!$3:$3,0),FALSE)+VLOOKUP(A274,Apport,MATCH($V$3,'Jan 2020 Apport'!$3:$3,0),FALSE))/(S274+T274)),0)</f>
        <v>0</v>
      </c>
      <c r="W274" s="67">
        <f t="shared" si="44"/>
        <v>8097.2779781130794</v>
      </c>
      <c r="X274">
        <f>IF(D274=0,0,VLOOKUP(A274,Apport,MATCH($X$4,'Jan 2020 Apport'!$3:$3,0),FALSE))</f>
        <v>4.8578999999999997E-2</v>
      </c>
      <c r="Y274">
        <f>IF(D274=0,0,VLOOKUP(A274,Apport,MATCH($Y$4,'Jan 2020 Apport'!$3:$3,0),FALSE))</f>
        <v>4.0270000000000002E-3</v>
      </c>
      <c r="Z274">
        <f>IF(D274=0,0,VLOOKUP(A274,Apport,MATCH($Z$4,'Jan 2020 Apport'!$3:$3,0),FALSE))</f>
        <v>1.7100000000000001E-2</v>
      </c>
      <c r="AA274" s="114">
        <f>(VLOOKUP(A274,Apport,MATCH($AA$4,'Jan 2020 Apport'!$3:$3,0),FALSE)+VLOOKUP(A274,Apport,MATCH($AA$3,'Jan 2020 Apport'!$3:$3,0),FALSE))*VLOOKUP(A274,Apport,MATCH($AA$2,'Jan 2020 Apport'!$3:$3,0),FALSE)</f>
        <v>65216.05</v>
      </c>
      <c r="AB274" s="114">
        <f>VLOOKUP(A274,Apport,MATCH($AB$4,'Jan 2020 Apport'!$3:$3,0),FALSE)*VLOOKUP(A274,Apport,MATCH($AB$3,'Jan 2020 Apport'!$3:$3,0),FALSE)</f>
        <v>66520</v>
      </c>
      <c r="AC274" s="114">
        <f>VLOOKUP(A274,Apport,MATCH($AC$4,'Jan 2020 Apport'!$3:$3,0),FALSE)</f>
        <v>96805</v>
      </c>
      <c r="AD274" s="114">
        <f>VLOOKUP(A274,Apport,MATCH($AD$4,'Jan 2020 Apport'!$3:$3,0),FALSE)*VLOOKUP(A274,Apport,MATCH($AD$3,'Jan 2020 Apport'!$3:$3,0),FALSE)</f>
        <v>98741</v>
      </c>
      <c r="AE274" s="114">
        <f>VLOOKUP(A274,Apport,MATCH($AE$4,'Jan 2020 Apport'!$3:$3,0),FALSE)</f>
        <v>46784.33</v>
      </c>
      <c r="AF274" s="114">
        <f>VLOOKUP(A274,Apport,MATCH($AF$4,'Jan 2020 Apport'!$3:$3,0),FALSE)*VLOOKUP(A274,Apport,MATCH($AF$3,'Jan 2020 Apport'!$3:$3,0),FALSE)</f>
        <v>47720</v>
      </c>
      <c r="AG274" s="114">
        <f t="shared" si="45"/>
        <v>96970.214719999989</v>
      </c>
      <c r="AH274" s="114">
        <f t="shared" si="46"/>
        <v>136855.76759999999</v>
      </c>
      <c r="AI274" s="114">
        <f t="shared" si="47"/>
        <v>79803.727550000011</v>
      </c>
      <c r="AJ274" s="3">
        <f>VLOOKUP(A274,Apport,MATCH($AJ$4,'Jan 2020 Apport'!$3:$3,0),FALSE)</f>
        <v>54801.120000000003</v>
      </c>
      <c r="AK274" s="3">
        <f>VLOOKUP(A274,Apport,MATCH($AK$4,'Jan 2020 Apport'!$3:$3,0),FALSE)</f>
        <v>1.359</v>
      </c>
      <c r="AL274" s="170">
        <f t="shared" si="48"/>
        <v>621790.27863964962</v>
      </c>
      <c r="AM274" s="170">
        <f>VLOOKUP(A274,Apport,MATCH($AM$4,'Jan 2020 Apport'!$3:$3,0),FALSE)</f>
        <v>0</v>
      </c>
      <c r="AN274" s="170">
        <f>VLOOKUP(A274,Apport,MATCH($AN$4,'Jan 2020 Apport'!$3:$3,0),FALSE)</f>
        <v>2514.21</v>
      </c>
      <c r="AO274" s="170">
        <v>52.8</v>
      </c>
      <c r="AP274" s="170">
        <v>0</v>
      </c>
      <c r="AQ274" s="170">
        <v>0</v>
      </c>
      <c r="AR274" s="170">
        <v>371.06</v>
      </c>
    </row>
    <row r="275" spans="1:44">
      <c r="A275" s="2" t="s">
        <v>463</v>
      </c>
      <c r="B275" s="2" t="s">
        <v>464</v>
      </c>
      <c r="C275" s="2" t="s">
        <v>1411</v>
      </c>
      <c r="D275" s="171">
        <f t="shared" si="49"/>
        <v>11698795</v>
      </c>
      <c r="E275" s="67">
        <f>VLOOKUP(A275,Apport,MATCH($E$2,'Jan 2020 Apport'!$3:$3,0),FALSE)+VLOOKUP(A275,Apport,MATCH($E$3,'Jan 2020 Apport'!$3:$3,0),FALSE)+VLOOKUP(A275,Apport,MATCH($E$4,'Jan 2020 Apport'!$3:$3,0),FALSE)</f>
        <v>815305.77</v>
      </c>
      <c r="F275" s="171">
        <f t="shared" si="50"/>
        <v>10883489.23</v>
      </c>
      <c r="G275" s="170">
        <f>VLOOKUP(A275,Apport,MATCH($G$3,'Jan 2020 Apport'!$3:$3,0),FALSE)+VLOOKUP(A275,Apport,MATCH($G$4,'Jan 2020 Apport'!$3:$3,0),FALSE)</f>
        <v>1629661.08</v>
      </c>
      <c r="H275" s="170">
        <f>VLOOKUP(A275,Apport,MATCH($H$4,'Jan 2020 Apport'!$3:$3,0),FALSE)</f>
        <v>40551.15</v>
      </c>
      <c r="I275" s="170">
        <f t="shared" si="51"/>
        <v>1670212.23</v>
      </c>
      <c r="J275" s="170">
        <f>VLOOKUP(A275,Apport,MATCH($J$4,'Jan 2020 Apport'!$3:$3,0),FALSE)</f>
        <v>873891.3018743674</v>
      </c>
      <c r="K275" s="170">
        <f>VLOOKUP(A275,Apport,MATCH($K$4,'Jan 2020 Apport'!$3:$3,0),FALSE)</f>
        <v>0</v>
      </c>
      <c r="L275" s="170">
        <f t="shared" si="52"/>
        <v>873891.3018743674</v>
      </c>
      <c r="M275" s="170">
        <f>VLOOKUP(A275,Apport,MATCH($M$4,'Jan 2020 Apport'!$3:$3,0),FALSE)</f>
        <v>213181.5</v>
      </c>
      <c r="N275" s="170">
        <f>VLOOKUP(A275,Apport,MATCH($N$4,'Jan 2020 Apport'!$3:$3,0),FALSE)</f>
        <v>0</v>
      </c>
      <c r="O275" s="170">
        <f>VLOOKUP(A275,Apport,MATCH($O$4,'Jan 2020 Apport'!$3:$3,0),FALSE)</f>
        <v>38344.050000000003</v>
      </c>
      <c r="P275" s="174">
        <f>VLOOKUP(A275,Apport,MATCH($P$4,'Jan 2020 Apport'!$3:$3,0),FALSE)</f>
        <v>564176.36</v>
      </c>
      <c r="Q275" s="174">
        <f>VLOOKUP(A275,Apport,MATCH($Q$4,'Jan 2020 Apport'!$3:$3,0),FALSE)</f>
        <v>1778839.4190047099</v>
      </c>
      <c r="R275">
        <f>VLOOKUP(A275,Apport,MATCH($R$4,'Jan 2020 Apport'!$3:$3,0),FALSE)</f>
        <v>0</v>
      </c>
      <c r="S275">
        <f>VLOOKUP(A275,Apport,MATCH($S$4,'Jan 2020 Apport'!$3:$3,0),FALSE)</f>
        <v>0</v>
      </c>
      <c r="T275">
        <f>VLOOKUP(A275,Apport,MATCH($T$4,'Jan 2020 Apport'!$3:$3,0),FALSE)</f>
        <v>93.98</v>
      </c>
      <c r="U275" s="185">
        <f>IFERROR(VLOOKUP(A275,Apport,MATCH($U$4,'Jan 2020 Apport'!$3:$3,0),FALSE)/R275,0)</f>
        <v>0</v>
      </c>
      <c r="V275" s="67">
        <f>IFERROR(((VLOOKUP(A275,Apport,MATCH($V$4,'Jan 2020 Apport'!$3:$3,0),FALSE)+VLOOKUP(A275,Apport,MATCH($V$3,'Jan 2020 Apport'!$3:$3,0),FALSE))/(S275+T275)),0)</f>
        <v>8675.3114492445202</v>
      </c>
      <c r="W275" s="67">
        <f t="shared" si="44"/>
        <v>8097.2779781130794</v>
      </c>
      <c r="X275">
        <f>IF(D275=0,0,VLOOKUP(A275,Apport,MATCH($X$4,'Jan 2020 Apport'!$3:$3,0),FALSE))</f>
        <v>4.8578999999999997E-2</v>
      </c>
      <c r="Y275">
        <f>IF(D275=0,0,VLOOKUP(A275,Apport,MATCH($Y$4,'Jan 2020 Apport'!$3:$3,0),FALSE))</f>
        <v>4.0270000000000002E-3</v>
      </c>
      <c r="Z275">
        <f>IF(D275=0,0,VLOOKUP(A275,Apport,MATCH($Z$4,'Jan 2020 Apport'!$3:$3,0),FALSE))</f>
        <v>1.7100000000000001E-2</v>
      </c>
      <c r="AA275" s="114">
        <f>(VLOOKUP(A275,Apport,MATCH($AA$4,'Jan 2020 Apport'!$3:$3,0),FALSE)+VLOOKUP(A275,Apport,MATCH($AA$3,'Jan 2020 Apport'!$3:$3,0),FALSE))*VLOOKUP(A275,Apport,MATCH($AA$2,'Jan 2020 Apport'!$3:$3,0),FALSE)</f>
        <v>65216.05</v>
      </c>
      <c r="AB275" s="114">
        <f>VLOOKUP(A275,Apport,MATCH($AB$4,'Jan 2020 Apport'!$3:$3,0),FALSE)*VLOOKUP(A275,Apport,MATCH($AB$3,'Jan 2020 Apport'!$3:$3,0),FALSE)</f>
        <v>66520</v>
      </c>
      <c r="AC275" s="114">
        <f>VLOOKUP(A275,Apport,MATCH($AC$4,'Jan 2020 Apport'!$3:$3,0),FALSE)</f>
        <v>96805</v>
      </c>
      <c r="AD275" s="114">
        <f>VLOOKUP(A275,Apport,MATCH($AD$4,'Jan 2020 Apport'!$3:$3,0),FALSE)*VLOOKUP(A275,Apport,MATCH($AD$3,'Jan 2020 Apport'!$3:$3,0),FALSE)</f>
        <v>98741</v>
      </c>
      <c r="AE275" s="114">
        <f>VLOOKUP(A275,Apport,MATCH($AE$4,'Jan 2020 Apport'!$3:$3,0),FALSE)</f>
        <v>46784.33</v>
      </c>
      <c r="AF275" s="114">
        <f>VLOOKUP(A275,Apport,MATCH($AF$4,'Jan 2020 Apport'!$3:$3,0),FALSE)*VLOOKUP(A275,Apport,MATCH($AF$3,'Jan 2020 Apport'!$3:$3,0),FALSE)</f>
        <v>47720</v>
      </c>
      <c r="AG275" s="114">
        <f t="shared" si="45"/>
        <v>96970.214719999989</v>
      </c>
      <c r="AH275" s="114">
        <f t="shared" si="46"/>
        <v>136855.76759999999</v>
      </c>
      <c r="AI275" s="114">
        <f t="shared" si="47"/>
        <v>79803.727550000011</v>
      </c>
      <c r="AJ275" s="3">
        <f>VLOOKUP(A275,Apport,MATCH($AJ$4,'Jan 2020 Apport'!$3:$3,0),FALSE)</f>
        <v>1720081.76</v>
      </c>
      <c r="AK275" s="3">
        <f>VLOOKUP(A275,Apport,MATCH($AK$4,'Jan 2020 Apport'!$3:$3,0),FALSE)</f>
        <v>24.370999999999999</v>
      </c>
      <c r="AL275" s="170">
        <f t="shared" si="48"/>
        <v>14494424.081874369</v>
      </c>
      <c r="AM275" s="170">
        <f>VLOOKUP(A275,Apport,MATCH($AM$4,'Jan 2020 Apport'!$3:$3,0),FALSE)</f>
        <v>0</v>
      </c>
      <c r="AN275" s="170">
        <f>VLOOKUP(A275,Apport,MATCH($AN$4,'Jan 2020 Apport'!$3:$3,0),FALSE)</f>
        <v>61939.73</v>
      </c>
      <c r="AO275" s="170">
        <v>2034.49</v>
      </c>
      <c r="AP275" s="170">
        <v>0</v>
      </c>
      <c r="AQ275" s="170">
        <v>372.31</v>
      </c>
      <c r="AR275" s="170">
        <v>11754.62</v>
      </c>
    </row>
    <row r="276" spans="1:44">
      <c r="A276" s="2" t="s">
        <v>465</v>
      </c>
      <c r="B276" s="2" t="s">
        <v>466</v>
      </c>
      <c r="C276" s="2" t="s">
        <v>1411</v>
      </c>
      <c r="D276" s="171">
        <f t="shared" si="49"/>
        <v>15591823.98</v>
      </c>
      <c r="E276" s="67">
        <f>VLOOKUP(A276,Apport,MATCH($E$2,'Jan 2020 Apport'!$3:$3,0),FALSE)+VLOOKUP(A276,Apport,MATCH($E$3,'Jan 2020 Apport'!$3:$3,0),FALSE)+VLOOKUP(A276,Apport,MATCH($E$4,'Jan 2020 Apport'!$3:$3,0),FALSE)</f>
        <v>962663.81</v>
      </c>
      <c r="F276" s="171">
        <f t="shared" si="50"/>
        <v>14629160.17</v>
      </c>
      <c r="G276" s="170">
        <f>VLOOKUP(A276,Apport,MATCH($G$3,'Jan 2020 Apport'!$3:$3,0),FALSE)+VLOOKUP(A276,Apport,MATCH($G$4,'Jan 2020 Apport'!$3:$3,0),FALSE)</f>
        <v>1903164.5899999999</v>
      </c>
      <c r="H276" s="170">
        <f>VLOOKUP(A276,Apport,MATCH($H$4,'Jan 2020 Apport'!$3:$3,0),FALSE)</f>
        <v>291915.53999999998</v>
      </c>
      <c r="I276" s="170">
        <f t="shared" si="51"/>
        <v>2195080.13</v>
      </c>
      <c r="J276" s="170">
        <f>VLOOKUP(A276,Apport,MATCH($J$4,'Jan 2020 Apport'!$3:$3,0),FALSE)</f>
        <v>1152960.4405379891</v>
      </c>
      <c r="K276" s="170">
        <f>VLOOKUP(A276,Apport,MATCH($K$4,'Jan 2020 Apport'!$3:$3,0),FALSE)</f>
        <v>170149.31</v>
      </c>
      <c r="L276" s="170">
        <f t="shared" si="52"/>
        <v>1323109.7505379892</v>
      </c>
      <c r="M276" s="170">
        <f>VLOOKUP(A276,Apport,MATCH($M$4,'Jan 2020 Apport'!$3:$3,0),FALSE)</f>
        <v>425790.71</v>
      </c>
      <c r="N276" s="170">
        <f>VLOOKUP(A276,Apport,MATCH($N$4,'Jan 2020 Apport'!$3:$3,0),FALSE)</f>
        <v>0</v>
      </c>
      <c r="O276" s="170">
        <f>VLOOKUP(A276,Apport,MATCH($O$4,'Jan 2020 Apport'!$3:$3,0),FALSE)</f>
        <v>50076.2</v>
      </c>
      <c r="P276" s="174">
        <f>VLOOKUP(A276,Apport,MATCH($P$4,'Jan 2020 Apport'!$3:$3,0),FALSE)</f>
        <v>1873960.65</v>
      </c>
      <c r="Q276" s="174">
        <f>VLOOKUP(A276,Apport,MATCH($Q$4,'Jan 2020 Apport'!$3:$3,0),FALSE)</f>
        <v>1007676.5819999999</v>
      </c>
      <c r="R276">
        <f>VLOOKUP(A276,Apport,MATCH($R$4,'Jan 2020 Apport'!$3:$3,0),FALSE)</f>
        <v>0</v>
      </c>
      <c r="S276">
        <f>VLOOKUP(A276,Apport,MATCH($S$4,'Jan 2020 Apport'!$3:$3,0),FALSE)</f>
        <v>7</v>
      </c>
      <c r="T276">
        <f>VLOOKUP(A276,Apport,MATCH($T$4,'Jan 2020 Apport'!$3:$3,0),FALSE)</f>
        <v>104</v>
      </c>
      <c r="U276" s="185">
        <f>IFERROR(VLOOKUP(A276,Apport,MATCH($U$4,'Jan 2020 Apport'!$3:$3,0),FALSE)/R276,0)</f>
        <v>0</v>
      </c>
      <c r="V276" s="67">
        <f>IFERROR(((VLOOKUP(A276,Apport,MATCH($V$4,'Jan 2020 Apport'!$3:$3,0),FALSE)+VLOOKUP(A276,Apport,MATCH($V$3,'Jan 2020 Apport'!$3:$3,0),FALSE))/(S276+T276)),0)</f>
        <v>8672.646936936937</v>
      </c>
      <c r="W276" s="67">
        <f t="shared" si="44"/>
        <v>8097.2779781130794</v>
      </c>
      <c r="X276">
        <f>IF(D276=0,0,VLOOKUP(A276,Apport,MATCH($X$4,'Jan 2020 Apport'!$3:$3,0),FALSE))</f>
        <v>4.8578999999999997E-2</v>
      </c>
      <c r="Y276">
        <f>IF(D276=0,0,VLOOKUP(A276,Apport,MATCH($Y$4,'Jan 2020 Apport'!$3:$3,0),FALSE))</f>
        <v>4.0270000000000002E-3</v>
      </c>
      <c r="Z276">
        <f>IF(D276=0,0,VLOOKUP(A276,Apport,MATCH($Z$4,'Jan 2020 Apport'!$3:$3,0),FALSE))</f>
        <v>1.7100000000000001E-2</v>
      </c>
      <c r="AA276" s="114">
        <f>(VLOOKUP(A276,Apport,MATCH($AA$4,'Jan 2020 Apport'!$3:$3,0),FALSE)+VLOOKUP(A276,Apport,MATCH($AA$3,'Jan 2020 Apport'!$3:$3,0),FALSE))*VLOOKUP(A276,Apport,MATCH($AA$2,'Jan 2020 Apport'!$3:$3,0),FALSE)</f>
        <v>65216.05</v>
      </c>
      <c r="AB276" s="114">
        <f>VLOOKUP(A276,Apport,MATCH($AB$4,'Jan 2020 Apport'!$3:$3,0),FALSE)*VLOOKUP(A276,Apport,MATCH($AB$3,'Jan 2020 Apport'!$3:$3,0),FALSE)</f>
        <v>66520</v>
      </c>
      <c r="AC276" s="114">
        <f>VLOOKUP(A276,Apport,MATCH($AC$4,'Jan 2020 Apport'!$3:$3,0),FALSE)</f>
        <v>96805</v>
      </c>
      <c r="AD276" s="114">
        <f>VLOOKUP(A276,Apport,MATCH($AD$4,'Jan 2020 Apport'!$3:$3,0),FALSE)*VLOOKUP(A276,Apport,MATCH($AD$3,'Jan 2020 Apport'!$3:$3,0),FALSE)</f>
        <v>98741</v>
      </c>
      <c r="AE276" s="114">
        <f>VLOOKUP(A276,Apport,MATCH($AE$4,'Jan 2020 Apport'!$3:$3,0),FALSE)</f>
        <v>46784.33</v>
      </c>
      <c r="AF276" s="114">
        <f>VLOOKUP(A276,Apport,MATCH($AF$4,'Jan 2020 Apport'!$3:$3,0),FALSE)*VLOOKUP(A276,Apport,MATCH($AF$3,'Jan 2020 Apport'!$3:$3,0),FALSE)</f>
        <v>47720</v>
      </c>
      <c r="AG276" s="114">
        <f t="shared" si="45"/>
        <v>96970.214719999989</v>
      </c>
      <c r="AH276" s="114">
        <f t="shared" si="46"/>
        <v>136855.76759999999</v>
      </c>
      <c r="AI276" s="114">
        <f t="shared" si="47"/>
        <v>79803.727550000011</v>
      </c>
      <c r="AJ276" s="3">
        <f>VLOOKUP(A276,Apport,MATCH($AJ$4,'Jan 2020 Apport'!$3:$3,0),FALSE)</f>
        <v>2226839.52</v>
      </c>
      <c r="AK276" s="3">
        <f>VLOOKUP(A276,Apport,MATCH($AK$4,'Jan 2020 Apport'!$3:$3,0),FALSE)</f>
        <v>39.61</v>
      </c>
      <c r="AL276" s="170">
        <f t="shared" si="48"/>
        <v>19425746.700537987</v>
      </c>
      <c r="AM276" s="170">
        <f>VLOOKUP(A276,Apport,MATCH($AM$4,'Jan 2020 Apport'!$3:$3,0),FALSE)</f>
        <v>10015.24</v>
      </c>
      <c r="AN276" s="170">
        <f>VLOOKUP(A276,Apport,MATCH($AN$4,'Jan 2020 Apport'!$3:$3,0),FALSE)</f>
        <v>83837.64</v>
      </c>
      <c r="AO276" s="170">
        <v>4159.1100000000006</v>
      </c>
      <c r="AP276" s="170">
        <v>196.62</v>
      </c>
      <c r="AQ276" s="170">
        <v>480.63</v>
      </c>
      <c r="AR276" s="170">
        <v>14786.01</v>
      </c>
    </row>
    <row r="277" spans="1:44">
      <c r="A277" s="2" t="s">
        <v>467</v>
      </c>
      <c r="B277" s="2" t="s">
        <v>468</v>
      </c>
      <c r="C277" s="2" t="s">
        <v>1411</v>
      </c>
      <c r="D277" s="171">
        <f t="shared" si="49"/>
        <v>92933578.530000001</v>
      </c>
      <c r="E277" s="67">
        <f>VLOOKUP(A277,Apport,MATCH($E$2,'Jan 2020 Apport'!$3:$3,0),FALSE)+VLOOKUP(A277,Apport,MATCH($E$3,'Jan 2020 Apport'!$3:$3,0),FALSE)+VLOOKUP(A277,Apport,MATCH($E$4,'Jan 2020 Apport'!$3:$3,0),FALSE)</f>
        <v>5602273.4699999997</v>
      </c>
      <c r="F277" s="171">
        <f t="shared" si="50"/>
        <v>87331305.060000002</v>
      </c>
      <c r="G277" s="170">
        <f>VLOOKUP(A277,Apport,MATCH($G$3,'Jan 2020 Apport'!$3:$3,0),FALSE)+VLOOKUP(A277,Apport,MATCH($G$4,'Jan 2020 Apport'!$3:$3,0),FALSE)</f>
        <v>12317814.710000001</v>
      </c>
      <c r="H277" s="170">
        <f>VLOOKUP(A277,Apport,MATCH($H$4,'Jan 2020 Apport'!$3:$3,0),FALSE)</f>
        <v>951901.81</v>
      </c>
      <c r="I277" s="170">
        <f t="shared" si="51"/>
        <v>13269716.520000001</v>
      </c>
      <c r="J277" s="170">
        <f>VLOOKUP(A277,Apport,MATCH($J$4,'Jan 2020 Apport'!$3:$3,0),FALSE)</f>
        <v>5430148.7757260352</v>
      </c>
      <c r="K277" s="170">
        <f>VLOOKUP(A277,Apport,MATCH($K$4,'Jan 2020 Apport'!$3:$3,0),FALSE)</f>
        <v>494052.12</v>
      </c>
      <c r="L277" s="170">
        <f t="shared" si="52"/>
        <v>5924200.8957260353</v>
      </c>
      <c r="M277" s="170">
        <f>VLOOKUP(A277,Apport,MATCH($M$4,'Jan 2020 Apport'!$3:$3,0),FALSE)</f>
        <v>1975046.32</v>
      </c>
      <c r="N277" s="170">
        <f>VLOOKUP(A277,Apport,MATCH($N$4,'Jan 2020 Apport'!$3:$3,0),FALSE)</f>
        <v>671230.66</v>
      </c>
      <c r="O277" s="170">
        <f>VLOOKUP(A277,Apport,MATCH($O$4,'Jan 2020 Apport'!$3:$3,0),FALSE)</f>
        <v>305250.87</v>
      </c>
      <c r="P277" s="174">
        <f>VLOOKUP(A277,Apport,MATCH($P$4,'Jan 2020 Apport'!$3:$3,0),FALSE)</f>
        <v>7147969</v>
      </c>
      <c r="Q277" s="174">
        <f>VLOOKUP(A277,Apport,MATCH($Q$4,'Jan 2020 Apport'!$3:$3,0),FALSE)</f>
        <v>9628465.0165029</v>
      </c>
      <c r="R277">
        <f>VLOOKUP(A277,Apport,MATCH($R$4,'Jan 2020 Apport'!$3:$3,0),FALSE)</f>
        <v>0</v>
      </c>
      <c r="S277">
        <f>VLOOKUP(A277,Apport,MATCH($S$4,'Jan 2020 Apport'!$3:$3,0),FALSE)</f>
        <v>360</v>
      </c>
      <c r="T277">
        <f>VLOOKUP(A277,Apport,MATCH($T$4,'Jan 2020 Apport'!$3:$3,0),FALSE)</f>
        <v>260</v>
      </c>
      <c r="U277" s="185">
        <f>IFERROR(VLOOKUP(A277,Apport,MATCH($U$4,'Jan 2020 Apport'!$3:$3,0),FALSE)/R277,0)</f>
        <v>0</v>
      </c>
      <c r="V277" s="67">
        <f>IFERROR(((VLOOKUP(A277,Apport,MATCH($V$4,'Jan 2020 Apport'!$3:$3,0),FALSE)+VLOOKUP(A277,Apport,MATCH($V$3,'Jan 2020 Apport'!$3:$3,0),FALSE))/(S277+T277)),0)</f>
        <v>9035.9249516129021</v>
      </c>
      <c r="W277" s="67">
        <f t="shared" si="44"/>
        <v>8425.830127707326</v>
      </c>
      <c r="X277">
        <f>IF(D277=0,0,VLOOKUP(A277,Apport,MATCH($X$4,'Jan 2020 Apport'!$3:$3,0),FALSE))</f>
        <v>4.8578999999999997E-2</v>
      </c>
      <c r="Y277">
        <f>IF(D277=0,0,VLOOKUP(A277,Apport,MATCH($Y$4,'Jan 2020 Apport'!$3:$3,0),FALSE))</f>
        <v>4.0270000000000002E-3</v>
      </c>
      <c r="Z277">
        <f>IF(D277=0,0,VLOOKUP(A277,Apport,MATCH($Z$4,'Jan 2020 Apport'!$3:$3,0),FALSE))</f>
        <v>1.7100000000000001E-2</v>
      </c>
      <c r="AA277" s="114">
        <f>(VLOOKUP(A277,Apport,MATCH($AA$4,'Jan 2020 Apport'!$3:$3,0),FALSE)+VLOOKUP(A277,Apport,MATCH($AA$3,'Jan 2020 Apport'!$3:$3,0),FALSE))*VLOOKUP(A277,Apport,MATCH($AA$2,'Jan 2020 Apport'!$3:$3,0),FALSE)</f>
        <v>69129.013000000006</v>
      </c>
      <c r="AB277" s="114">
        <f>VLOOKUP(A277,Apport,MATCH($AB$4,'Jan 2020 Apport'!$3:$3,0),FALSE)*VLOOKUP(A277,Apport,MATCH($AB$3,'Jan 2020 Apport'!$3:$3,0),FALSE)</f>
        <v>70511.199999999997</v>
      </c>
      <c r="AC277" s="114">
        <f>VLOOKUP(A277,Apport,MATCH($AC$4,'Jan 2020 Apport'!$3:$3,0),FALSE)</f>
        <v>96805</v>
      </c>
      <c r="AD277" s="114">
        <f>VLOOKUP(A277,Apport,MATCH($AD$4,'Jan 2020 Apport'!$3:$3,0),FALSE)*VLOOKUP(A277,Apport,MATCH($AD$3,'Jan 2020 Apport'!$3:$3,0),FALSE)</f>
        <v>104665.46</v>
      </c>
      <c r="AE277" s="114">
        <f>VLOOKUP(A277,Apport,MATCH($AE$4,'Jan 2020 Apport'!$3:$3,0),FALSE)</f>
        <v>46784.33</v>
      </c>
      <c r="AF277" s="114">
        <f>VLOOKUP(A277,Apport,MATCH($AF$4,'Jan 2020 Apport'!$3:$3,0),FALSE)*VLOOKUP(A277,Apport,MATCH($AF$3,'Jan 2020 Apport'!$3:$3,0),FALSE)</f>
        <v>50583.200000000004</v>
      </c>
      <c r="AG277" s="114">
        <f t="shared" si="45"/>
        <v>101910.8196032</v>
      </c>
      <c r="AH277" s="114">
        <f t="shared" si="46"/>
        <v>144152.332536</v>
      </c>
      <c r="AI277" s="114">
        <f t="shared" si="47"/>
        <v>83263.332110000018</v>
      </c>
      <c r="AJ277" s="3">
        <f>VLOOKUP(A277,Apport,MATCH($AJ$4,'Jan 2020 Apport'!$3:$3,0),FALSE)</f>
        <v>12408854.32</v>
      </c>
      <c r="AK277" s="3">
        <f>VLOOKUP(A277,Apport,MATCH($AK$4,'Jan 2020 Apport'!$3:$3,0),FALSE)</f>
        <v>189.624</v>
      </c>
      <c r="AL277" s="170">
        <f t="shared" si="48"/>
        <v>114774787.31572603</v>
      </c>
      <c r="AM277" s="170">
        <f>VLOOKUP(A277,Apport,MATCH($AM$4,'Jan 2020 Apport'!$3:$3,0),FALSE)</f>
        <v>189815.64</v>
      </c>
      <c r="AN277" s="170">
        <f>VLOOKUP(A277,Apport,MATCH($AN$4,'Jan 2020 Apport'!$3:$3,0),FALSE)</f>
        <v>482687.77</v>
      </c>
      <c r="AO277" s="170">
        <v>20810.149999999998</v>
      </c>
      <c r="AP277" s="170">
        <v>5776.89</v>
      </c>
      <c r="AQ277" s="170">
        <v>2921.74</v>
      </c>
      <c r="AR277" s="170">
        <v>92331.88</v>
      </c>
    </row>
    <row r="278" spans="1:44">
      <c r="A278" s="2" t="s">
        <v>469</v>
      </c>
      <c r="B278" s="2" t="s">
        <v>470</v>
      </c>
      <c r="C278" s="2" t="s">
        <v>1411</v>
      </c>
      <c r="D278" s="171">
        <f t="shared" si="49"/>
        <v>120840496.11</v>
      </c>
      <c r="E278" s="67">
        <f>VLOOKUP(A278,Apport,MATCH($E$2,'Jan 2020 Apport'!$3:$3,0),FALSE)+VLOOKUP(A278,Apport,MATCH($E$3,'Jan 2020 Apport'!$3:$3,0),FALSE)+VLOOKUP(A278,Apport,MATCH($E$4,'Jan 2020 Apport'!$3:$3,0),FALSE)</f>
        <v>4814395.95</v>
      </c>
      <c r="F278" s="171">
        <f t="shared" si="50"/>
        <v>116026100.16</v>
      </c>
      <c r="G278" s="170">
        <f>VLOOKUP(A278,Apport,MATCH($G$3,'Jan 2020 Apport'!$3:$3,0),FALSE)+VLOOKUP(A278,Apport,MATCH($G$4,'Jan 2020 Apport'!$3:$3,0),FALSE)</f>
        <v>17551670.240000002</v>
      </c>
      <c r="H278" s="170">
        <f>VLOOKUP(A278,Apport,MATCH($H$4,'Jan 2020 Apport'!$3:$3,0),FALSE)</f>
        <v>2230163.4900000002</v>
      </c>
      <c r="I278" s="170">
        <f t="shared" si="51"/>
        <v>19781833.730000004</v>
      </c>
      <c r="J278" s="170">
        <f>VLOOKUP(A278,Apport,MATCH($J$4,'Jan 2020 Apport'!$3:$3,0),FALSE)</f>
        <v>6591664.1696168687</v>
      </c>
      <c r="K278" s="170">
        <f>VLOOKUP(A278,Apport,MATCH($K$4,'Jan 2020 Apport'!$3:$3,0),FALSE)</f>
        <v>385764.23</v>
      </c>
      <c r="L278" s="170">
        <f t="shared" si="52"/>
        <v>6977428.3996168692</v>
      </c>
      <c r="M278" s="170">
        <f>VLOOKUP(A278,Apport,MATCH($M$4,'Jan 2020 Apport'!$3:$3,0),FALSE)</f>
        <v>3248180.3</v>
      </c>
      <c r="N278" s="170">
        <f>VLOOKUP(A278,Apport,MATCH($N$4,'Jan 2020 Apport'!$3:$3,0),FALSE)</f>
        <v>729109.37</v>
      </c>
      <c r="O278" s="170">
        <f>VLOOKUP(A278,Apport,MATCH($O$4,'Jan 2020 Apport'!$3:$3,0),FALSE)</f>
        <v>390403.54</v>
      </c>
      <c r="P278" s="174">
        <f>VLOOKUP(A278,Apport,MATCH($P$4,'Jan 2020 Apport'!$3:$3,0),FALSE)</f>
        <v>8465255.7599999998</v>
      </c>
      <c r="Q278" s="174">
        <f>VLOOKUP(A278,Apport,MATCH($Q$4,'Jan 2020 Apport'!$3:$3,0),FALSE)</f>
        <v>14126442.012546601</v>
      </c>
      <c r="R278">
        <f>VLOOKUP(A278,Apport,MATCH($R$4,'Jan 2020 Apport'!$3:$3,0),FALSE)</f>
        <v>50</v>
      </c>
      <c r="S278">
        <f>VLOOKUP(A278,Apport,MATCH($S$4,'Jan 2020 Apport'!$3:$3,0),FALSE)</f>
        <v>30</v>
      </c>
      <c r="T278">
        <f>VLOOKUP(A278,Apport,MATCH($T$4,'Jan 2020 Apport'!$3:$3,0),FALSE)</f>
        <v>470</v>
      </c>
      <c r="U278" s="185">
        <f>IFERROR(VLOOKUP(A278,Apport,MATCH($U$4,'Jan 2020 Apport'!$3:$3,0),FALSE)/R278,0)</f>
        <v>9541.2615999999998</v>
      </c>
      <c r="V278" s="67">
        <f>IFERROR(((VLOOKUP(A278,Apport,MATCH($V$4,'Jan 2020 Apport'!$3:$3,0),FALSE)+VLOOKUP(A278,Apport,MATCH($V$3,'Jan 2020 Apport'!$3:$3,0),FALSE))/(S278+T278)),0)</f>
        <v>8674.6657400000004</v>
      </c>
      <c r="W278" s="67">
        <f t="shared" si="44"/>
        <v>8097.2779781130794</v>
      </c>
      <c r="X278">
        <f>IF(D278=0,0,VLOOKUP(A278,Apport,MATCH($X$4,'Jan 2020 Apport'!$3:$3,0),FALSE))</f>
        <v>4.8578999999999997E-2</v>
      </c>
      <c r="Y278">
        <f>IF(D278=0,0,VLOOKUP(A278,Apport,MATCH($Y$4,'Jan 2020 Apport'!$3:$3,0),FALSE))</f>
        <v>4.0270000000000002E-3</v>
      </c>
      <c r="Z278">
        <f>IF(D278=0,0,VLOOKUP(A278,Apport,MATCH($Z$4,'Jan 2020 Apport'!$3:$3,0),FALSE))</f>
        <v>1.7100000000000001E-2</v>
      </c>
      <c r="AA278" s="114">
        <f>(VLOOKUP(A278,Apport,MATCH($AA$4,'Jan 2020 Apport'!$3:$3,0),FALSE)+VLOOKUP(A278,Apport,MATCH($AA$3,'Jan 2020 Apport'!$3:$3,0),FALSE))*VLOOKUP(A278,Apport,MATCH($AA$2,'Jan 2020 Apport'!$3:$3,0),FALSE)</f>
        <v>65216.05</v>
      </c>
      <c r="AB278" s="114">
        <f>VLOOKUP(A278,Apport,MATCH($AB$4,'Jan 2020 Apport'!$3:$3,0),FALSE)*VLOOKUP(A278,Apport,MATCH($AB$3,'Jan 2020 Apport'!$3:$3,0),FALSE)</f>
        <v>66520</v>
      </c>
      <c r="AC278" s="114">
        <f>VLOOKUP(A278,Apport,MATCH($AC$4,'Jan 2020 Apport'!$3:$3,0),FALSE)</f>
        <v>96805</v>
      </c>
      <c r="AD278" s="114">
        <f>VLOOKUP(A278,Apport,MATCH($AD$4,'Jan 2020 Apport'!$3:$3,0),FALSE)*VLOOKUP(A278,Apport,MATCH($AD$3,'Jan 2020 Apport'!$3:$3,0),FALSE)</f>
        <v>98741</v>
      </c>
      <c r="AE278" s="114">
        <f>VLOOKUP(A278,Apport,MATCH($AE$4,'Jan 2020 Apport'!$3:$3,0),FALSE)</f>
        <v>46784.33</v>
      </c>
      <c r="AF278" s="114">
        <f>VLOOKUP(A278,Apport,MATCH($AF$4,'Jan 2020 Apport'!$3:$3,0),FALSE)*VLOOKUP(A278,Apport,MATCH($AF$3,'Jan 2020 Apport'!$3:$3,0),FALSE)</f>
        <v>47720</v>
      </c>
      <c r="AG278" s="114">
        <f t="shared" si="45"/>
        <v>96970.214719999989</v>
      </c>
      <c r="AH278" s="114">
        <f t="shared" si="46"/>
        <v>136855.76759999999</v>
      </c>
      <c r="AI278" s="114">
        <f t="shared" si="47"/>
        <v>79803.727550000011</v>
      </c>
      <c r="AJ278" s="3">
        <f>VLOOKUP(A278,Apport,MATCH($AJ$4,'Jan 2020 Apport'!$3:$3,0),FALSE)</f>
        <v>17619370.719999999</v>
      </c>
      <c r="AK278" s="3">
        <f>VLOOKUP(A278,Apport,MATCH($AK$4,'Jan 2020 Apport'!$3:$3,0),FALSE)</f>
        <v>295.00099999999998</v>
      </c>
      <c r="AL278" s="170">
        <f t="shared" si="48"/>
        <v>152455492.93961686</v>
      </c>
      <c r="AM278" s="170">
        <f>VLOOKUP(A278,Apport,MATCH($AM$4,'Jan 2020 Apport'!$3:$3,0),FALSE)</f>
        <v>873805.72</v>
      </c>
      <c r="AN278" s="170">
        <f>VLOOKUP(A278,Apport,MATCH($AN$4,'Jan 2020 Apport'!$3:$3,0),FALSE)</f>
        <v>657350.81000000006</v>
      </c>
      <c r="AO278" s="170">
        <v>39327.229999999996</v>
      </c>
      <c r="AP278" s="170">
        <v>7120.29</v>
      </c>
      <c r="AQ278" s="170">
        <v>3716.71</v>
      </c>
      <c r="AR278" s="170">
        <v>135977.19</v>
      </c>
    </row>
    <row r="279" spans="1:44">
      <c r="A279" s="2" t="s">
        <v>471</v>
      </c>
      <c r="B279" s="2" t="s">
        <v>472</v>
      </c>
      <c r="C279" s="2" t="s">
        <v>1411</v>
      </c>
      <c r="D279" s="171">
        <f t="shared" si="49"/>
        <v>7470745.25</v>
      </c>
      <c r="E279" s="67">
        <f>VLOOKUP(A279,Apport,MATCH($E$2,'Jan 2020 Apport'!$3:$3,0),FALSE)+VLOOKUP(A279,Apport,MATCH($E$3,'Jan 2020 Apport'!$3:$3,0),FALSE)+VLOOKUP(A279,Apport,MATCH($E$4,'Jan 2020 Apport'!$3:$3,0),FALSE)</f>
        <v>796831.46</v>
      </c>
      <c r="F279" s="171">
        <f t="shared" si="50"/>
        <v>6673913.79</v>
      </c>
      <c r="G279" s="170">
        <f>VLOOKUP(A279,Apport,MATCH($G$3,'Jan 2020 Apport'!$3:$3,0),FALSE)+VLOOKUP(A279,Apport,MATCH($G$4,'Jan 2020 Apport'!$3:$3,0),FALSE)</f>
        <v>921081.71</v>
      </c>
      <c r="H279" s="170">
        <f>VLOOKUP(A279,Apport,MATCH($H$4,'Jan 2020 Apport'!$3:$3,0),FALSE)</f>
        <v>0</v>
      </c>
      <c r="I279" s="170">
        <f t="shared" si="51"/>
        <v>921081.71</v>
      </c>
      <c r="J279" s="170">
        <f>VLOOKUP(A279,Apport,MATCH($J$4,'Jan 2020 Apport'!$3:$3,0),FALSE)</f>
        <v>750398.68191218248</v>
      </c>
      <c r="K279" s="170">
        <f>VLOOKUP(A279,Apport,MATCH($K$4,'Jan 2020 Apport'!$3:$3,0),FALSE)</f>
        <v>123845.97</v>
      </c>
      <c r="L279" s="170">
        <f t="shared" si="52"/>
        <v>874244.65191218245</v>
      </c>
      <c r="M279" s="170">
        <f>VLOOKUP(A279,Apport,MATCH($M$4,'Jan 2020 Apport'!$3:$3,0),FALSE)</f>
        <v>128009.59</v>
      </c>
      <c r="N279" s="170">
        <f>VLOOKUP(A279,Apport,MATCH($N$4,'Jan 2020 Apport'!$3:$3,0),FALSE)</f>
        <v>0</v>
      </c>
      <c r="O279" s="170">
        <f>VLOOKUP(A279,Apport,MATCH($O$4,'Jan 2020 Apport'!$3:$3,0),FALSE)</f>
        <v>24674.17</v>
      </c>
      <c r="P279" s="174">
        <f>VLOOKUP(A279,Apport,MATCH($P$4,'Jan 2020 Apport'!$3:$3,0),FALSE)</f>
        <v>421081.64</v>
      </c>
      <c r="Q279" s="174">
        <f>VLOOKUP(A279,Apport,MATCH($Q$4,'Jan 2020 Apport'!$3:$3,0),FALSE)</f>
        <v>1049782.4522000002</v>
      </c>
      <c r="R279">
        <f>VLOOKUP(A279,Apport,MATCH($R$4,'Jan 2020 Apport'!$3:$3,0),FALSE)</f>
        <v>0</v>
      </c>
      <c r="S279">
        <f>VLOOKUP(A279,Apport,MATCH($S$4,'Jan 2020 Apport'!$3:$3,0),FALSE)</f>
        <v>30</v>
      </c>
      <c r="T279">
        <f>VLOOKUP(A279,Apport,MATCH($T$4,'Jan 2020 Apport'!$3:$3,0),FALSE)</f>
        <v>60</v>
      </c>
      <c r="U279" s="185">
        <f>IFERROR(VLOOKUP(A279,Apport,MATCH($U$4,'Jan 2020 Apport'!$3:$3,0),FALSE)/R279,0)</f>
        <v>0</v>
      </c>
      <c r="V279" s="67">
        <f>IFERROR(((VLOOKUP(A279,Apport,MATCH($V$4,'Jan 2020 Apport'!$3:$3,0),FALSE)+VLOOKUP(A279,Apport,MATCH($V$3,'Jan 2020 Apport'!$3:$3,0),FALSE))/(S279+T279)),0)</f>
        <v>8853.6828888888886</v>
      </c>
      <c r="W279" s="67">
        <f t="shared" si="44"/>
        <v>8098.0890195192751</v>
      </c>
      <c r="X279">
        <f>IF(D279=0,0,VLOOKUP(A279,Apport,MATCH($X$4,'Jan 2020 Apport'!$3:$3,0),FALSE))</f>
        <v>4.8578999999999997E-2</v>
      </c>
      <c r="Y279">
        <f>IF(D279=0,0,VLOOKUP(A279,Apport,MATCH($Y$4,'Jan 2020 Apport'!$3:$3,0),FALSE))</f>
        <v>4.0270000000000002E-3</v>
      </c>
      <c r="Z279">
        <f>IF(D279=0,0,VLOOKUP(A279,Apport,MATCH($Z$4,'Jan 2020 Apport'!$3:$3,0),FALSE))</f>
        <v>1.7100000000000001E-2</v>
      </c>
      <c r="AA279" s="114">
        <f>(VLOOKUP(A279,Apport,MATCH($AA$4,'Jan 2020 Apport'!$3:$3,0),FALSE)+VLOOKUP(A279,Apport,MATCH($AA$3,'Jan 2020 Apport'!$3:$3,0),FALSE))*VLOOKUP(A279,Apport,MATCH($AA$2,'Jan 2020 Apport'!$3:$3,0),FALSE)</f>
        <v>67824.69200000001</v>
      </c>
      <c r="AB279" s="114">
        <f>VLOOKUP(A279,Apport,MATCH($AB$4,'Jan 2020 Apport'!$3:$3,0),FALSE)*VLOOKUP(A279,Apport,MATCH($AB$3,'Jan 2020 Apport'!$3:$3,0),FALSE)</f>
        <v>66520</v>
      </c>
      <c r="AC279" s="114">
        <f>VLOOKUP(A279,Apport,MATCH($AC$4,'Jan 2020 Apport'!$3:$3,0),FALSE)</f>
        <v>96805</v>
      </c>
      <c r="AD279" s="114">
        <f>VLOOKUP(A279,Apport,MATCH($AD$4,'Jan 2020 Apport'!$3:$3,0),FALSE)*VLOOKUP(A279,Apport,MATCH($AD$3,'Jan 2020 Apport'!$3:$3,0),FALSE)</f>
        <v>98741</v>
      </c>
      <c r="AE279" s="114">
        <f>VLOOKUP(A279,Apport,MATCH($AE$4,'Jan 2020 Apport'!$3:$3,0),FALSE)</f>
        <v>46784.33</v>
      </c>
      <c r="AF279" s="114">
        <f>VLOOKUP(A279,Apport,MATCH($AF$4,'Jan 2020 Apport'!$3:$3,0),FALSE)*VLOOKUP(A279,Apport,MATCH($AF$3,'Jan 2020 Apport'!$3:$3,0),FALSE)</f>
        <v>47720</v>
      </c>
      <c r="AG279" s="114">
        <f t="shared" si="45"/>
        <v>96986.910028800005</v>
      </c>
      <c r="AH279" s="114">
        <f t="shared" si="46"/>
        <v>136855.76759999999</v>
      </c>
      <c r="AI279" s="114">
        <f t="shared" si="47"/>
        <v>79803.727550000011</v>
      </c>
      <c r="AJ279" s="3">
        <f>VLOOKUP(A279,Apport,MATCH($AJ$4,'Jan 2020 Apport'!$3:$3,0),FALSE)</f>
        <v>1026703.54</v>
      </c>
      <c r="AK279" s="3">
        <f>VLOOKUP(A279,Apport,MATCH($AK$4,'Jan 2020 Apport'!$3:$3,0),FALSE)</f>
        <v>14.811</v>
      </c>
      <c r="AL279" s="170">
        <f t="shared" si="48"/>
        <v>9294909.4019121826</v>
      </c>
      <c r="AM279" s="170">
        <f>VLOOKUP(A279,Apport,MATCH($AM$4,'Jan 2020 Apport'!$3:$3,0),FALSE)</f>
        <v>0</v>
      </c>
      <c r="AN279" s="170">
        <f>VLOOKUP(A279,Apport,MATCH($AN$4,'Jan 2020 Apport'!$3:$3,0),FALSE)</f>
        <v>38732.370000000003</v>
      </c>
      <c r="AO279" s="170">
        <v>1227.8699999999999</v>
      </c>
      <c r="AP279" s="170">
        <v>0</v>
      </c>
      <c r="AQ279" s="170">
        <v>247.08</v>
      </c>
      <c r="AR279" s="170">
        <v>6729.2</v>
      </c>
    </row>
    <row r="280" spans="1:44">
      <c r="A280" s="2" t="s">
        <v>473</v>
      </c>
      <c r="B280" s="2" t="s">
        <v>474</v>
      </c>
      <c r="C280" s="2" t="s">
        <v>1411</v>
      </c>
      <c r="D280" s="171">
        <f t="shared" si="49"/>
        <v>43108822.780000001</v>
      </c>
      <c r="E280" s="67">
        <f>VLOOKUP(A280,Apport,MATCH($E$2,'Jan 2020 Apport'!$3:$3,0),FALSE)+VLOOKUP(A280,Apport,MATCH($E$3,'Jan 2020 Apport'!$3:$3,0),FALSE)+VLOOKUP(A280,Apport,MATCH($E$4,'Jan 2020 Apport'!$3:$3,0),FALSE)</f>
        <v>1925748.72</v>
      </c>
      <c r="F280" s="171">
        <f t="shared" si="50"/>
        <v>41183074.060000002</v>
      </c>
      <c r="G280" s="170">
        <f>VLOOKUP(A280,Apport,MATCH($G$3,'Jan 2020 Apport'!$3:$3,0),FALSE)+VLOOKUP(A280,Apport,MATCH($G$4,'Jan 2020 Apport'!$3:$3,0),FALSE)</f>
        <v>6553854.6699999999</v>
      </c>
      <c r="H280" s="170">
        <f>VLOOKUP(A280,Apport,MATCH($H$4,'Jan 2020 Apport'!$3:$3,0),FALSE)</f>
        <v>777712.8</v>
      </c>
      <c r="I280" s="170">
        <f t="shared" si="51"/>
        <v>7331567.4699999997</v>
      </c>
      <c r="J280" s="170">
        <f>VLOOKUP(A280,Apport,MATCH($J$4,'Jan 2020 Apport'!$3:$3,0),FALSE)</f>
        <v>2919815.2570206979</v>
      </c>
      <c r="K280" s="170">
        <f>VLOOKUP(A280,Apport,MATCH($K$4,'Jan 2020 Apport'!$3:$3,0),FALSE)</f>
        <v>434972.51</v>
      </c>
      <c r="L280" s="170">
        <f t="shared" si="52"/>
        <v>3354787.7670206977</v>
      </c>
      <c r="M280" s="170">
        <f>VLOOKUP(A280,Apport,MATCH($M$4,'Jan 2020 Apport'!$3:$3,0),FALSE)</f>
        <v>1482446.06</v>
      </c>
      <c r="N280" s="170">
        <f>VLOOKUP(A280,Apport,MATCH($N$4,'Jan 2020 Apport'!$3:$3,0),FALSE)</f>
        <v>0</v>
      </c>
      <c r="O280" s="170">
        <f>VLOOKUP(A280,Apport,MATCH($O$4,'Jan 2020 Apport'!$3:$3,0),FALSE)</f>
        <v>138877.98000000001</v>
      </c>
      <c r="P280" s="174">
        <f>VLOOKUP(A280,Apport,MATCH($P$4,'Jan 2020 Apport'!$3:$3,0),FALSE)</f>
        <v>1724076.4300000002</v>
      </c>
      <c r="Q280" s="174">
        <f>VLOOKUP(A280,Apport,MATCH($Q$4,'Jan 2020 Apport'!$3:$3,0),FALSE)</f>
        <v>6111537.4895162992</v>
      </c>
      <c r="R280">
        <f>VLOOKUP(A280,Apport,MATCH($R$4,'Jan 2020 Apport'!$3:$3,0),FALSE)</f>
        <v>0</v>
      </c>
      <c r="S280">
        <f>VLOOKUP(A280,Apport,MATCH($S$4,'Jan 2020 Apport'!$3:$3,0),FALSE)</f>
        <v>22</v>
      </c>
      <c r="T280">
        <f>VLOOKUP(A280,Apport,MATCH($T$4,'Jan 2020 Apport'!$3:$3,0),FALSE)</f>
        <v>200</v>
      </c>
      <c r="U280" s="185">
        <f>IFERROR(VLOOKUP(A280,Apport,MATCH($U$4,'Jan 2020 Apport'!$3:$3,0),FALSE)/R280,0)</f>
        <v>0</v>
      </c>
      <c r="V280" s="67">
        <f>IFERROR(((VLOOKUP(A280,Apport,MATCH($V$4,'Jan 2020 Apport'!$3:$3,0),FALSE)+VLOOKUP(A280,Apport,MATCH($V$3,'Jan 2020 Apport'!$3:$3,0),FALSE))/(S280+T280)),0)</f>
        <v>8674.5437837837835</v>
      </c>
      <c r="W280" s="67">
        <f t="shared" si="44"/>
        <v>8097.2779781130794</v>
      </c>
      <c r="X280">
        <f>IF(D280=0,0,VLOOKUP(A280,Apport,MATCH($X$4,'Jan 2020 Apport'!$3:$3,0),FALSE))</f>
        <v>4.8578999999999997E-2</v>
      </c>
      <c r="Y280">
        <f>IF(D280=0,0,VLOOKUP(A280,Apport,MATCH($Y$4,'Jan 2020 Apport'!$3:$3,0),FALSE))</f>
        <v>4.0270000000000002E-3</v>
      </c>
      <c r="Z280">
        <f>IF(D280=0,0,VLOOKUP(A280,Apport,MATCH($Z$4,'Jan 2020 Apport'!$3:$3,0),FALSE))</f>
        <v>1.7100000000000001E-2</v>
      </c>
      <c r="AA280" s="114">
        <f>(VLOOKUP(A280,Apport,MATCH($AA$4,'Jan 2020 Apport'!$3:$3,0),FALSE)+VLOOKUP(A280,Apport,MATCH($AA$3,'Jan 2020 Apport'!$3:$3,0),FALSE))*VLOOKUP(A280,Apport,MATCH($AA$2,'Jan 2020 Apport'!$3:$3,0),FALSE)</f>
        <v>65216.05</v>
      </c>
      <c r="AB280" s="114">
        <f>VLOOKUP(A280,Apport,MATCH($AB$4,'Jan 2020 Apport'!$3:$3,0),FALSE)*VLOOKUP(A280,Apport,MATCH($AB$3,'Jan 2020 Apport'!$3:$3,0),FALSE)</f>
        <v>66520</v>
      </c>
      <c r="AC280" s="114">
        <f>VLOOKUP(A280,Apport,MATCH($AC$4,'Jan 2020 Apport'!$3:$3,0),FALSE)</f>
        <v>96805</v>
      </c>
      <c r="AD280" s="114">
        <f>VLOOKUP(A280,Apport,MATCH($AD$4,'Jan 2020 Apport'!$3:$3,0),FALSE)*VLOOKUP(A280,Apport,MATCH($AD$3,'Jan 2020 Apport'!$3:$3,0),FALSE)</f>
        <v>98741</v>
      </c>
      <c r="AE280" s="114">
        <f>VLOOKUP(A280,Apport,MATCH($AE$4,'Jan 2020 Apport'!$3:$3,0),FALSE)</f>
        <v>46784.33</v>
      </c>
      <c r="AF280" s="114">
        <f>VLOOKUP(A280,Apport,MATCH($AF$4,'Jan 2020 Apport'!$3:$3,0),FALSE)*VLOOKUP(A280,Apport,MATCH($AF$3,'Jan 2020 Apport'!$3:$3,0),FALSE)</f>
        <v>47720</v>
      </c>
      <c r="AG280" s="114">
        <f t="shared" si="45"/>
        <v>96970.214719999989</v>
      </c>
      <c r="AH280" s="114">
        <f t="shared" si="46"/>
        <v>136855.76759999999</v>
      </c>
      <c r="AI280" s="114">
        <f t="shared" si="47"/>
        <v>79803.727550000011</v>
      </c>
      <c r="AJ280" s="3">
        <f>VLOOKUP(A280,Apport,MATCH($AJ$4,'Jan 2020 Apport'!$3:$3,0),FALSE)</f>
        <v>6174513.3200000003</v>
      </c>
      <c r="AK280" s="3">
        <f>VLOOKUP(A280,Apport,MATCH($AK$4,'Jan 2020 Apport'!$3:$3,0),FALSE)</f>
        <v>107.89100000000001</v>
      </c>
      <c r="AL280" s="170">
        <f t="shared" si="48"/>
        <v>55542573.667020693</v>
      </c>
      <c r="AM280" s="170">
        <f>VLOOKUP(A280,Apport,MATCH($AM$4,'Jan 2020 Apport'!$3:$3,0),FALSE)</f>
        <v>561044.12</v>
      </c>
      <c r="AN280" s="170">
        <f>VLOOKUP(A280,Apport,MATCH($AN$4,'Jan 2020 Apport'!$3:$3,0),FALSE)</f>
        <v>231943.52</v>
      </c>
      <c r="AO280" s="170">
        <v>19502.03</v>
      </c>
      <c r="AP280" s="170">
        <v>3235.17</v>
      </c>
      <c r="AQ280" s="170">
        <v>1314.46</v>
      </c>
      <c r="AR280" s="170">
        <v>47755.91</v>
      </c>
    </row>
    <row r="281" spans="1:44">
      <c r="A281" s="2" t="s">
        <v>475</v>
      </c>
      <c r="B281" s="2" t="s">
        <v>476</v>
      </c>
      <c r="C281" s="2" t="s">
        <v>1411</v>
      </c>
      <c r="D281" s="171">
        <f t="shared" si="49"/>
        <v>34015729.390000001</v>
      </c>
      <c r="E281" s="67">
        <f>VLOOKUP(A281,Apport,MATCH($E$2,'Jan 2020 Apport'!$3:$3,0),FALSE)+VLOOKUP(A281,Apport,MATCH($E$3,'Jan 2020 Apport'!$3:$3,0),FALSE)+VLOOKUP(A281,Apport,MATCH($E$4,'Jan 2020 Apport'!$3:$3,0),FALSE)</f>
        <v>2435567.1800000002</v>
      </c>
      <c r="F281" s="171">
        <f t="shared" si="50"/>
        <v>31580162.210000001</v>
      </c>
      <c r="G281" s="170">
        <f>VLOOKUP(A281,Apport,MATCH($G$3,'Jan 2020 Apport'!$3:$3,0),FALSE)+VLOOKUP(A281,Apport,MATCH($G$4,'Jan 2020 Apport'!$3:$3,0),FALSE)</f>
        <v>5091868.46</v>
      </c>
      <c r="H281" s="170">
        <f>VLOOKUP(A281,Apport,MATCH($H$4,'Jan 2020 Apport'!$3:$3,0),FALSE)</f>
        <v>385348.96</v>
      </c>
      <c r="I281" s="170">
        <f t="shared" si="51"/>
        <v>5477217.4199999999</v>
      </c>
      <c r="J281" s="170">
        <f>VLOOKUP(A281,Apport,MATCH($J$4,'Jan 2020 Apport'!$3:$3,0),FALSE)</f>
        <v>2369153.527924709</v>
      </c>
      <c r="K281" s="170">
        <f>VLOOKUP(A281,Apport,MATCH($K$4,'Jan 2020 Apport'!$3:$3,0),FALSE)</f>
        <v>195136.37</v>
      </c>
      <c r="L281" s="170">
        <f t="shared" si="52"/>
        <v>2564289.8979247091</v>
      </c>
      <c r="M281" s="170">
        <f>VLOOKUP(A281,Apport,MATCH($M$4,'Jan 2020 Apport'!$3:$3,0),FALSE)</f>
        <v>1378496.48</v>
      </c>
      <c r="N281" s="170">
        <f>VLOOKUP(A281,Apport,MATCH($N$4,'Jan 2020 Apport'!$3:$3,0),FALSE)</f>
        <v>0</v>
      </c>
      <c r="O281" s="170">
        <f>VLOOKUP(A281,Apport,MATCH($O$4,'Jan 2020 Apport'!$3:$3,0),FALSE)</f>
        <v>111033.76</v>
      </c>
      <c r="P281" s="174">
        <f>VLOOKUP(A281,Apport,MATCH($P$4,'Jan 2020 Apport'!$3:$3,0),FALSE)</f>
        <v>1155469.04</v>
      </c>
      <c r="Q281" s="174">
        <f>VLOOKUP(A281,Apport,MATCH($Q$4,'Jan 2020 Apport'!$3:$3,0),FALSE)</f>
        <v>6962940.2898776997</v>
      </c>
      <c r="R281">
        <f>VLOOKUP(A281,Apport,MATCH($R$4,'Jan 2020 Apport'!$3:$3,0),FALSE)</f>
        <v>0</v>
      </c>
      <c r="S281">
        <f>VLOOKUP(A281,Apport,MATCH($S$4,'Jan 2020 Apport'!$3:$3,0),FALSE)</f>
        <v>45</v>
      </c>
      <c r="T281">
        <f>VLOOKUP(A281,Apport,MATCH($T$4,'Jan 2020 Apport'!$3:$3,0),FALSE)</f>
        <v>230</v>
      </c>
      <c r="U281" s="185">
        <f>IFERROR(VLOOKUP(A281,Apport,MATCH($U$4,'Jan 2020 Apport'!$3:$3,0),FALSE)/R281,0)</f>
        <v>0</v>
      </c>
      <c r="V281" s="67">
        <f>IFERROR(((VLOOKUP(A281,Apport,MATCH($V$4,'Jan 2020 Apport'!$3:$3,0),FALSE)+VLOOKUP(A281,Apport,MATCH($V$3,'Jan 2020 Apport'!$3:$3,0),FALSE))/(S281+T281)),0)</f>
        <v>8856.6079272727275</v>
      </c>
      <c r="W281" s="67">
        <f t="shared" si="44"/>
        <v>8098.0890195192751</v>
      </c>
      <c r="X281">
        <f>IF(D281=0,0,VLOOKUP(A281,Apport,MATCH($X$4,'Jan 2020 Apport'!$3:$3,0),FALSE))</f>
        <v>4.8578999999999997E-2</v>
      </c>
      <c r="Y281">
        <f>IF(D281=0,0,VLOOKUP(A281,Apport,MATCH($Y$4,'Jan 2020 Apport'!$3:$3,0),FALSE))</f>
        <v>4.0270000000000002E-3</v>
      </c>
      <c r="Z281">
        <f>IF(D281=0,0,VLOOKUP(A281,Apport,MATCH($Z$4,'Jan 2020 Apport'!$3:$3,0),FALSE))</f>
        <v>1.7100000000000001E-2</v>
      </c>
      <c r="AA281" s="114">
        <f>(VLOOKUP(A281,Apport,MATCH($AA$4,'Jan 2020 Apport'!$3:$3,0),FALSE)+VLOOKUP(A281,Apport,MATCH($AA$3,'Jan 2020 Apport'!$3:$3,0),FALSE))*VLOOKUP(A281,Apport,MATCH($AA$2,'Jan 2020 Apport'!$3:$3,0),FALSE)</f>
        <v>67824.69200000001</v>
      </c>
      <c r="AB281" s="114">
        <f>VLOOKUP(A281,Apport,MATCH($AB$4,'Jan 2020 Apport'!$3:$3,0),FALSE)*VLOOKUP(A281,Apport,MATCH($AB$3,'Jan 2020 Apport'!$3:$3,0),FALSE)</f>
        <v>66520</v>
      </c>
      <c r="AC281" s="114">
        <f>VLOOKUP(A281,Apport,MATCH($AC$4,'Jan 2020 Apport'!$3:$3,0),FALSE)</f>
        <v>96805</v>
      </c>
      <c r="AD281" s="114">
        <f>VLOOKUP(A281,Apport,MATCH($AD$4,'Jan 2020 Apport'!$3:$3,0),FALSE)*VLOOKUP(A281,Apport,MATCH($AD$3,'Jan 2020 Apport'!$3:$3,0),FALSE)</f>
        <v>98741</v>
      </c>
      <c r="AE281" s="114">
        <f>VLOOKUP(A281,Apport,MATCH($AE$4,'Jan 2020 Apport'!$3:$3,0),FALSE)</f>
        <v>46784.33</v>
      </c>
      <c r="AF281" s="114">
        <f>VLOOKUP(A281,Apport,MATCH($AF$4,'Jan 2020 Apport'!$3:$3,0),FALSE)*VLOOKUP(A281,Apport,MATCH($AF$3,'Jan 2020 Apport'!$3:$3,0),FALSE)</f>
        <v>47720</v>
      </c>
      <c r="AG281" s="114">
        <f t="shared" si="45"/>
        <v>96986.910028800005</v>
      </c>
      <c r="AH281" s="114">
        <f t="shared" si="46"/>
        <v>136855.76759999999</v>
      </c>
      <c r="AI281" s="114">
        <f t="shared" si="47"/>
        <v>79803.727550000011</v>
      </c>
      <c r="AJ281" s="3">
        <f>VLOOKUP(A281,Apport,MATCH($AJ$4,'Jan 2020 Apport'!$3:$3,0),FALSE)</f>
        <v>4413293</v>
      </c>
      <c r="AK281" s="3">
        <f>VLOOKUP(A281,Apport,MATCH($AK$4,'Jan 2020 Apport'!$3:$3,0),FALSE)</f>
        <v>77.248999999999995</v>
      </c>
      <c r="AL281" s="170">
        <f t="shared" si="48"/>
        <v>43982302.337924704</v>
      </c>
      <c r="AM281" s="170">
        <f>VLOOKUP(A281,Apport,MATCH($AM$4,'Jan 2020 Apport'!$3:$3,0),FALSE)</f>
        <v>630671.76</v>
      </c>
      <c r="AN281" s="170">
        <f>VLOOKUP(A281,Apport,MATCH($AN$4,'Jan 2020 Apport'!$3:$3,0),FALSE)</f>
        <v>172154.7</v>
      </c>
      <c r="AO281" s="170">
        <v>19271.989999999998</v>
      </c>
      <c r="AP281" s="170">
        <v>1812.93</v>
      </c>
      <c r="AQ281" s="170">
        <v>1078.29</v>
      </c>
      <c r="AR281" s="170">
        <v>38759.300000000003</v>
      </c>
    </row>
    <row r="282" spans="1:44">
      <c r="A282" s="2" t="s">
        <v>477</v>
      </c>
      <c r="B282" s="2" t="s">
        <v>478</v>
      </c>
      <c r="C282" s="2" t="s">
        <v>1411</v>
      </c>
      <c r="D282" s="171">
        <f t="shared" si="49"/>
        <v>4848261.66</v>
      </c>
      <c r="E282" s="67">
        <f>VLOOKUP(A282,Apport,MATCH($E$2,'Jan 2020 Apport'!$3:$3,0),FALSE)+VLOOKUP(A282,Apport,MATCH($E$3,'Jan 2020 Apport'!$3:$3,0),FALSE)+VLOOKUP(A282,Apport,MATCH($E$4,'Jan 2020 Apport'!$3:$3,0),FALSE)</f>
        <v>242938.66</v>
      </c>
      <c r="F282" s="171">
        <f t="shared" si="50"/>
        <v>4605323</v>
      </c>
      <c r="G282" s="170">
        <f>VLOOKUP(A282,Apport,MATCH($G$3,'Jan 2020 Apport'!$3:$3,0),FALSE)+VLOOKUP(A282,Apport,MATCH($G$4,'Jan 2020 Apport'!$3:$3,0),FALSE)</f>
        <v>536858.54</v>
      </c>
      <c r="H282" s="170">
        <f>VLOOKUP(A282,Apport,MATCH($H$4,'Jan 2020 Apport'!$3:$3,0),FALSE)</f>
        <v>58074.95</v>
      </c>
      <c r="I282" s="170">
        <f t="shared" si="51"/>
        <v>594933.49</v>
      </c>
      <c r="J282" s="170">
        <f>VLOOKUP(A282,Apport,MATCH($J$4,'Jan 2020 Apport'!$3:$3,0),FALSE)</f>
        <v>562495.1617907231</v>
      </c>
      <c r="K282" s="170">
        <f>VLOOKUP(A282,Apport,MATCH($K$4,'Jan 2020 Apport'!$3:$3,0),FALSE)</f>
        <v>113833.35</v>
      </c>
      <c r="L282" s="170">
        <f t="shared" si="52"/>
        <v>676328.51179072307</v>
      </c>
      <c r="M282" s="170">
        <f>VLOOKUP(A282,Apport,MATCH($M$4,'Jan 2020 Apport'!$3:$3,0),FALSE)</f>
        <v>101201.61</v>
      </c>
      <c r="N282" s="170">
        <f>VLOOKUP(A282,Apport,MATCH($N$4,'Jan 2020 Apport'!$3:$3,0),FALSE)</f>
        <v>0</v>
      </c>
      <c r="O282" s="170">
        <f>VLOOKUP(A282,Apport,MATCH($O$4,'Jan 2020 Apport'!$3:$3,0),FALSE)</f>
        <v>13925.95</v>
      </c>
      <c r="P282" s="174">
        <f>VLOOKUP(A282,Apport,MATCH($P$4,'Jan 2020 Apport'!$3:$3,0),FALSE)</f>
        <v>0</v>
      </c>
      <c r="Q282" s="174">
        <f>VLOOKUP(A282,Apport,MATCH($Q$4,'Jan 2020 Apport'!$3:$3,0),FALSE)</f>
        <v>1130868.1456644</v>
      </c>
      <c r="R282">
        <f>VLOOKUP(A282,Apport,MATCH($R$4,'Jan 2020 Apport'!$3:$3,0),FALSE)</f>
        <v>0</v>
      </c>
      <c r="S282">
        <f>VLOOKUP(A282,Apport,MATCH($S$4,'Jan 2020 Apport'!$3:$3,0),FALSE)</f>
        <v>0</v>
      </c>
      <c r="T282">
        <f>VLOOKUP(A282,Apport,MATCH($T$4,'Jan 2020 Apport'!$3:$3,0),FALSE)</f>
        <v>28</v>
      </c>
      <c r="U282" s="185">
        <f>IFERROR(VLOOKUP(A282,Apport,MATCH($U$4,'Jan 2020 Apport'!$3:$3,0),FALSE)/R282,0)</f>
        <v>0</v>
      </c>
      <c r="V282" s="67">
        <f>IFERROR(((VLOOKUP(A282,Apport,MATCH($V$4,'Jan 2020 Apport'!$3:$3,0),FALSE)+VLOOKUP(A282,Apport,MATCH($V$3,'Jan 2020 Apport'!$3:$3,0),FALSE))/(S282+T282)),0)</f>
        <v>8676.3807142857149</v>
      </c>
      <c r="W282" s="67">
        <f t="shared" si="44"/>
        <v>8097.2779781130794</v>
      </c>
      <c r="X282">
        <f>IF(D282=0,0,VLOOKUP(A282,Apport,MATCH($X$4,'Jan 2020 Apport'!$3:$3,0),FALSE))</f>
        <v>4.8578999999999997E-2</v>
      </c>
      <c r="Y282">
        <f>IF(D282=0,0,VLOOKUP(A282,Apport,MATCH($Y$4,'Jan 2020 Apport'!$3:$3,0),FALSE))</f>
        <v>4.0270000000000002E-3</v>
      </c>
      <c r="Z282">
        <f>IF(D282=0,0,VLOOKUP(A282,Apport,MATCH($Z$4,'Jan 2020 Apport'!$3:$3,0),FALSE))</f>
        <v>1.7100000000000001E-2</v>
      </c>
      <c r="AA282" s="114">
        <f>(VLOOKUP(A282,Apport,MATCH($AA$4,'Jan 2020 Apport'!$3:$3,0),FALSE)+VLOOKUP(A282,Apport,MATCH($AA$3,'Jan 2020 Apport'!$3:$3,0),FALSE))*VLOOKUP(A282,Apport,MATCH($AA$2,'Jan 2020 Apport'!$3:$3,0),FALSE)</f>
        <v>65216.05</v>
      </c>
      <c r="AB282" s="114">
        <f>VLOOKUP(A282,Apport,MATCH($AB$4,'Jan 2020 Apport'!$3:$3,0),FALSE)*VLOOKUP(A282,Apport,MATCH($AB$3,'Jan 2020 Apport'!$3:$3,0),FALSE)</f>
        <v>66520</v>
      </c>
      <c r="AC282" s="114">
        <f>VLOOKUP(A282,Apport,MATCH($AC$4,'Jan 2020 Apport'!$3:$3,0),FALSE)</f>
        <v>96805</v>
      </c>
      <c r="AD282" s="114">
        <f>VLOOKUP(A282,Apport,MATCH($AD$4,'Jan 2020 Apport'!$3:$3,0),FALSE)*VLOOKUP(A282,Apport,MATCH($AD$3,'Jan 2020 Apport'!$3:$3,0),FALSE)</f>
        <v>98741</v>
      </c>
      <c r="AE282" s="114">
        <f>VLOOKUP(A282,Apport,MATCH($AE$4,'Jan 2020 Apport'!$3:$3,0),FALSE)</f>
        <v>46784.33</v>
      </c>
      <c r="AF282" s="114">
        <f>VLOOKUP(A282,Apport,MATCH($AF$4,'Jan 2020 Apport'!$3:$3,0),FALSE)*VLOOKUP(A282,Apport,MATCH($AF$3,'Jan 2020 Apport'!$3:$3,0),FALSE)</f>
        <v>47720</v>
      </c>
      <c r="AG282" s="114">
        <f t="shared" si="45"/>
        <v>96970.214719999989</v>
      </c>
      <c r="AH282" s="114">
        <f t="shared" si="46"/>
        <v>136855.76759999999</v>
      </c>
      <c r="AI282" s="114">
        <f t="shared" si="47"/>
        <v>79803.727550000011</v>
      </c>
      <c r="AJ282" s="3">
        <f>VLOOKUP(A282,Apport,MATCH($AJ$4,'Jan 2020 Apport'!$3:$3,0),FALSE)</f>
        <v>667091.97</v>
      </c>
      <c r="AK282" s="3">
        <f>VLOOKUP(A282,Apport,MATCH($AK$4,'Jan 2020 Apport'!$3:$3,0),FALSE)</f>
        <v>10.327</v>
      </c>
      <c r="AL282" s="170">
        <f t="shared" si="48"/>
        <v>6120817.8717907239</v>
      </c>
      <c r="AM282" s="170">
        <f>VLOOKUP(A282,Apport,MATCH($AM$4,'Jan 2020 Apport'!$3:$3,0),FALSE)</f>
        <v>0</v>
      </c>
      <c r="AN282" s="170">
        <f>VLOOKUP(A282,Apport,MATCH($AN$4,'Jan 2020 Apport'!$3:$3,0),FALSE)</f>
        <v>26529.46</v>
      </c>
      <c r="AO282" s="170">
        <v>965.82</v>
      </c>
      <c r="AP282" s="170">
        <v>70.09</v>
      </c>
      <c r="AQ282" s="170">
        <v>142.91</v>
      </c>
      <c r="AR282" s="170">
        <v>4295.6400000000003</v>
      </c>
    </row>
    <row r="283" spans="1:44">
      <c r="A283" s="2" t="s">
        <v>479</v>
      </c>
      <c r="B283" s="2" t="s">
        <v>480</v>
      </c>
      <c r="C283" s="2" t="s">
        <v>1411</v>
      </c>
      <c r="D283" s="171">
        <f t="shared" si="49"/>
        <v>31091972.829999998</v>
      </c>
      <c r="E283" s="67">
        <f>VLOOKUP(A283,Apport,MATCH($E$2,'Jan 2020 Apport'!$3:$3,0),FALSE)+VLOOKUP(A283,Apport,MATCH($E$3,'Jan 2020 Apport'!$3:$3,0),FALSE)+VLOOKUP(A283,Apport,MATCH($E$4,'Jan 2020 Apport'!$3:$3,0),FALSE)</f>
        <v>2786922.99</v>
      </c>
      <c r="F283" s="171">
        <f t="shared" si="50"/>
        <v>28305049.839999996</v>
      </c>
      <c r="G283" s="170">
        <f>VLOOKUP(A283,Apport,MATCH($G$3,'Jan 2020 Apport'!$3:$3,0),FALSE)+VLOOKUP(A283,Apport,MATCH($G$4,'Jan 2020 Apport'!$3:$3,0),FALSE)</f>
        <v>4619295.58</v>
      </c>
      <c r="H283" s="170">
        <f>VLOOKUP(A283,Apport,MATCH($H$4,'Jan 2020 Apport'!$3:$3,0),FALSE)</f>
        <v>363935.79</v>
      </c>
      <c r="I283" s="170">
        <f t="shared" si="51"/>
        <v>4983231.37</v>
      </c>
      <c r="J283" s="170">
        <f>VLOOKUP(A283,Apport,MATCH($J$4,'Jan 2020 Apport'!$3:$3,0),FALSE)</f>
        <v>1632214.6075441891</v>
      </c>
      <c r="K283" s="170">
        <f>VLOOKUP(A283,Apport,MATCH($K$4,'Jan 2020 Apport'!$3:$3,0),FALSE)</f>
        <v>300009.55</v>
      </c>
      <c r="L283" s="170">
        <f t="shared" si="52"/>
        <v>1932224.1575441891</v>
      </c>
      <c r="M283" s="170">
        <f>VLOOKUP(A283,Apport,MATCH($M$4,'Jan 2020 Apport'!$3:$3,0),FALSE)</f>
        <v>1147841.71</v>
      </c>
      <c r="N283" s="170">
        <f>VLOOKUP(A283,Apport,MATCH($N$4,'Jan 2020 Apport'!$3:$3,0),FALSE)</f>
        <v>188000.33</v>
      </c>
      <c r="O283" s="170">
        <f>VLOOKUP(A283,Apport,MATCH($O$4,'Jan 2020 Apport'!$3:$3,0),FALSE)</f>
        <v>100438.53</v>
      </c>
      <c r="P283" s="174">
        <f>VLOOKUP(A283,Apport,MATCH($P$4,'Jan 2020 Apport'!$3:$3,0),FALSE)</f>
        <v>2563136.9899999998</v>
      </c>
      <c r="Q283" s="174">
        <f>VLOOKUP(A283,Apport,MATCH($Q$4,'Jan 2020 Apport'!$3:$3,0),FALSE)</f>
        <v>4345614.0301074004</v>
      </c>
      <c r="R283">
        <f>VLOOKUP(A283,Apport,MATCH($R$4,'Jan 2020 Apport'!$3:$3,0),FALSE)</f>
        <v>0</v>
      </c>
      <c r="S283">
        <f>VLOOKUP(A283,Apport,MATCH($S$4,'Jan 2020 Apport'!$3:$3,0),FALSE)</f>
        <v>96.58</v>
      </c>
      <c r="T283">
        <f>VLOOKUP(A283,Apport,MATCH($T$4,'Jan 2020 Apport'!$3:$3,0),FALSE)</f>
        <v>224.77</v>
      </c>
      <c r="U283" s="185">
        <f>IFERROR(VLOOKUP(A283,Apport,MATCH($U$4,'Jan 2020 Apport'!$3:$3,0),FALSE)/R283,0)</f>
        <v>0</v>
      </c>
      <c r="V283" s="67">
        <f>IFERROR(((VLOOKUP(A283,Apport,MATCH($V$4,'Jan 2020 Apport'!$3:$3,0),FALSE)+VLOOKUP(A283,Apport,MATCH($V$3,'Jan 2020 Apport'!$3:$3,0),FALSE))/(S283+T283)),0)</f>
        <v>8672.5470359421197</v>
      </c>
      <c r="W283" s="67">
        <f t="shared" si="44"/>
        <v>8097.2779781130794</v>
      </c>
      <c r="X283">
        <f>IF(D283=0,0,VLOOKUP(A283,Apport,MATCH($X$4,'Jan 2020 Apport'!$3:$3,0),FALSE))</f>
        <v>4.8578999999999997E-2</v>
      </c>
      <c r="Y283">
        <f>IF(D283=0,0,VLOOKUP(A283,Apport,MATCH($Y$4,'Jan 2020 Apport'!$3:$3,0),FALSE))</f>
        <v>4.0270000000000002E-3</v>
      </c>
      <c r="Z283">
        <f>IF(D283=0,0,VLOOKUP(A283,Apport,MATCH($Z$4,'Jan 2020 Apport'!$3:$3,0),FALSE))</f>
        <v>1.7100000000000001E-2</v>
      </c>
      <c r="AA283" s="114">
        <f>(VLOOKUP(A283,Apport,MATCH($AA$4,'Jan 2020 Apport'!$3:$3,0),FALSE)+VLOOKUP(A283,Apport,MATCH($AA$3,'Jan 2020 Apport'!$3:$3,0),FALSE))*VLOOKUP(A283,Apport,MATCH($AA$2,'Jan 2020 Apport'!$3:$3,0),FALSE)</f>
        <v>65216.05</v>
      </c>
      <c r="AB283" s="114">
        <f>VLOOKUP(A283,Apport,MATCH($AB$4,'Jan 2020 Apport'!$3:$3,0),FALSE)*VLOOKUP(A283,Apport,MATCH($AB$3,'Jan 2020 Apport'!$3:$3,0),FALSE)</f>
        <v>66520</v>
      </c>
      <c r="AC283" s="114">
        <f>VLOOKUP(A283,Apport,MATCH($AC$4,'Jan 2020 Apport'!$3:$3,0),FALSE)</f>
        <v>96805</v>
      </c>
      <c r="AD283" s="114">
        <f>VLOOKUP(A283,Apport,MATCH($AD$4,'Jan 2020 Apport'!$3:$3,0),FALSE)*VLOOKUP(A283,Apport,MATCH($AD$3,'Jan 2020 Apport'!$3:$3,0),FALSE)</f>
        <v>98741</v>
      </c>
      <c r="AE283" s="114">
        <f>VLOOKUP(A283,Apport,MATCH($AE$4,'Jan 2020 Apport'!$3:$3,0),FALSE)</f>
        <v>46784.33</v>
      </c>
      <c r="AF283" s="114">
        <f>VLOOKUP(A283,Apport,MATCH($AF$4,'Jan 2020 Apport'!$3:$3,0),FALSE)*VLOOKUP(A283,Apport,MATCH($AF$3,'Jan 2020 Apport'!$3:$3,0),FALSE)</f>
        <v>47720</v>
      </c>
      <c r="AG283" s="114">
        <f t="shared" si="45"/>
        <v>96970.214719999989</v>
      </c>
      <c r="AH283" s="114">
        <f t="shared" si="46"/>
        <v>136855.76759999999</v>
      </c>
      <c r="AI283" s="114">
        <f t="shared" si="47"/>
        <v>79803.727550000011</v>
      </c>
      <c r="AJ283" s="3">
        <f>VLOOKUP(A283,Apport,MATCH($AJ$4,'Jan 2020 Apport'!$3:$3,0),FALSE)</f>
        <v>3856469.3</v>
      </c>
      <c r="AK283" s="3">
        <f>VLOOKUP(A283,Apport,MATCH($AK$4,'Jan 2020 Apport'!$3:$3,0),FALSE)</f>
        <v>61.759</v>
      </c>
      <c r="AL283" s="170">
        <f t="shared" si="48"/>
        <v>39661534.897544183</v>
      </c>
      <c r="AM283" s="170">
        <f>VLOOKUP(A283,Apport,MATCH($AM$4,'Jan 2020 Apport'!$3:$3,0),FALSE)</f>
        <v>517835.52000000002</v>
      </c>
      <c r="AN283" s="170">
        <f>VLOOKUP(A283,Apport,MATCH($AN$4,'Jan 2020 Apport'!$3:$3,0),FALSE)</f>
        <v>142275.48000000001</v>
      </c>
      <c r="AO283" s="170">
        <v>15896.380000000001</v>
      </c>
      <c r="AP283" s="170">
        <v>1837.88</v>
      </c>
      <c r="AQ283" s="170">
        <v>948.52</v>
      </c>
      <c r="AR283" s="170">
        <v>28066.080000000002</v>
      </c>
    </row>
    <row r="284" spans="1:44">
      <c r="A284" s="2" t="s">
        <v>481</v>
      </c>
      <c r="B284" s="2" t="s">
        <v>482</v>
      </c>
      <c r="C284" s="2" t="s">
        <v>1411</v>
      </c>
      <c r="D284" s="171">
        <f t="shared" si="49"/>
        <v>21482522.100000001</v>
      </c>
      <c r="E284" s="67">
        <f>VLOOKUP(A284,Apport,MATCH($E$2,'Jan 2020 Apport'!$3:$3,0),FALSE)+VLOOKUP(A284,Apport,MATCH($E$3,'Jan 2020 Apport'!$3:$3,0),FALSE)+VLOOKUP(A284,Apport,MATCH($E$4,'Jan 2020 Apport'!$3:$3,0),FALSE)</f>
        <v>954218.3</v>
      </c>
      <c r="F284" s="171">
        <f t="shared" si="50"/>
        <v>20528303.800000001</v>
      </c>
      <c r="G284" s="170">
        <f>VLOOKUP(A284,Apport,MATCH($G$3,'Jan 2020 Apport'!$3:$3,0),FALSE)+VLOOKUP(A284,Apport,MATCH($G$4,'Jan 2020 Apport'!$3:$3,0),FALSE)</f>
        <v>2771930.09</v>
      </c>
      <c r="H284" s="170">
        <f>VLOOKUP(A284,Apport,MATCH($H$4,'Jan 2020 Apport'!$3:$3,0),FALSE)</f>
        <v>115309.49</v>
      </c>
      <c r="I284" s="170">
        <f t="shared" si="51"/>
        <v>2887239.58</v>
      </c>
      <c r="J284" s="170">
        <f>VLOOKUP(A284,Apport,MATCH($J$4,'Jan 2020 Apport'!$3:$3,0),FALSE)</f>
        <v>1409262.0183746992</v>
      </c>
      <c r="K284" s="170">
        <f>VLOOKUP(A284,Apport,MATCH($K$4,'Jan 2020 Apport'!$3:$3,0),FALSE)</f>
        <v>238955.01</v>
      </c>
      <c r="L284" s="170">
        <f t="shared" si="52"/>
        <v>1648217.0283746992</v>
      </c>
      <c r="M284" s="170">
        <f>VLOOKUP(A284,Apport,MATCH($M$4,'Jan 2020 Apport'!$3:$3,0),FALSE)</f>
        <v>719284.9</v>
      </c>
      <c r="N284" s="170">
        <f>VLOOKUP(A284,Apport,MATCH($N$4,'Jan 2020 Apport'!$3:$3,0),FALSE)</f>
        <v>0</v>
      </c>
      <c r="O284" s="170">
        <f>VLOOKUP(A284,Apport,MATCH($O$4,'Jan 2020 Apport'!$3:$3,0),FALSE)</f>
        <v>69152.850000000006</v>
      </c>
      <c r="P284" s="174">
        <f>VLOOKUP(A284,Apport,MATCH($P$4,'Jan 2020 Apport'!$3:$3,0),FALSE)</f>
        <v>2223026.0700000003</v>
      </c>
      <c r="Q284" s="174">
        <f>VLOOKUP(A284,Apport,MATCH($Q$4,'Jan 2020 Apport'!$3:$3,0),FALSE)</f>
        <v>1811917.8589188871</v>
      </c>
      <c r="R284">
        <f>VLOOKUP(A284,Apport,MATCH($R$4,'Jan 2020 Apport'!$3:$3,0),FALSE)</f>
        <v>0</v>
      </c>
      <c r="S284">
        <f>VLOOKUP(A284,Apport,MATCH($S$4,'Jan 2020 Apport'!$3:$3,0),FALSE)</f>
        <v>0</v>
      </c>
      <c r="T284">
        <f>VLOOKUP(A284,Apport,MATCH($T$4,'Jan 2020 Apport'!$3:$3,0),FALSE)</f>
        <v>110</v>
      </c>
      <c r="U284" s="185">
        <f>IFERROR(VLOOKUP(A284,Apport,MATCH($U$4,'Jan 2020 Apport'!$3:$3,0),FALSE)/R284,0)</f>
        <v>0</v>
      </c>
      <c r="V284" s="67">
        <f>IFERROR(((VLOOKUP(A284,Apport,MATCH($V$4,'Jan 2020 Apport'!$3:$3,0),FALSE)+VLOOKUP(A284,Apport,MATCH($V$3,'Jan 2020 Apport'!$3:$3,0),FALSE))/(S284+T284)),0)</f>
        <v>8674.7118181818187</v>
      </c>
      <c r="W284" s="67">
        <f t="shared" si="44"/>
        <v>8097.2779781130794</v>
      </c>
      <c r="X284">
        <f>IF(D284=0,0,VLOOKUP(A284,Apport,MATCH($X$4,'Jan 2020 Apport'!$3:$3,0),FALSE))</f>
        <v>4.8578999999999997E-2</v>
      </c>
      <c r="Y284">
        <f>IF(D284=0,0,VLOOKUP(A284,Apport,MATCH($Y$4,'Jan 2020 Apport'!$3:$3,0),FALSE))</f>
        <v>4.0270000000000002E-3</v>
      </c>
      <c r="Z284">
        <f>IF(D284=0,0,VLOOKUP(A284,Apport,MATCH($Z$4,'Jan 2020 Apport'!$3:$3,0),FALSE))</f>
        <v>1.7100000000000001E-2</v>
      </c>
      <c r="AA284" s="114">
        <f>(VLOOKUP(A284,Apport,MATCH($AA$4,'Jan 2020 Apport'!$3:$3,0),FALSE)+VLOOKUP(A284,Apport,MATCH($AA$3,'Jan 2020 Apport'!$3:$3,0),FALSE))*VLOOKUP(A284,Apport,MATCH($AA$2,'Jan 2020 Apport'!$3:$3,0),FALSE)</f>
        <v>65216.05</v>
      </c>
      <c r="AB284" s="114">
        <f>VLOOKUP(A284,Apport,MATCH($AB$4,'Jan 2020 Apport'!$3:$3,0),FALSE)*VLOOKUP(A284,Apport,MATCH($AB$3,'Jan 2020 Apport'!$3:$3,0),FALSE)</f>
        <v>66520</v>
      </c>
      <c r="AC284" s="114">
        <f>VLOOKUP(A284,Apport,MATCH($AC$4,'Jan 2020 Apport'!$3:$3,0),FALSE)</f>
        <v>96805</v>
      </c>
      <c r="AD284" s="114">
        <f>VLOOKUP(A284,Apport,MATCH($AD$4,'Jan 2020 Apport'!$3:$3,0),FALSE)*VLOOKUP(A284,Apport,MATCH($AD$3,'Jan 2020 Apport'!$3:$3,0),FALSE)</f>
        <v>98741</v>
      </c>
      <c r="AE284" s="114">
        <f>VLOOKUP(A284,Apport,MATCH($AE$4,'Jan 2020 Apport'!$3:$3,0),FALSE)</f>
        <v>46784.33</v>
      </c>
      <c r="AF284" s="114">
        <f>VLOOKUP(A284,Apport,MATCH($AF$4,'Jan 2020 Apport'!$3:$3,0),FALSE)*VLOOKUP(A284,Apport,MATCH($AF$3,'Jan 2020 Apport'!$3:$3,0),FALSE)</f>
        <v>47720</v>
      </c>
      <c r="AG284" s="114">
        <f t="shared" si="45"/>
        <v>96970.214719999989</v>
      </c>
      <c r="AH284" s="114">
        <f t="shared" si="46"/>
        <v>136855.76759999999</v>
      </c>
      <c r="AI284" s="114">
        <f t="shared" si="47"/>
        <v>79803.727550000011</v>
      </c>
      <c r="AJ284" s="3">
        <f>VLOOKUP(A284,Apport,MATCH($AJ$4,'Jan 2020 Apport'!$3:$3,0),FALSE)</f>
        <v>2461875.48</v>
      </c>
      <c r="AK284" s="3">
        <f>VLOOKUP(A284,Apport,MATCH($AK$4,'Jan 2020 Apport'!$3:$3,0),FALSE)</f>
        <v>43.143000000000001</v>
      </c>
      <c r="AL284" s="170">
        <f t="shared" si="48"/>
        <v>26953572.748374701</v>
      </c>
      <c r="AM284" s="170">
        <f>VLOOKUP(A284,Apport,MATCH($AM$4,'Jan 2020 Apport'!$3:$3,0),FALSE)</f>
        <v>386111.3</v>
      </c>
      <c r="AN284" s="170">
        <f>VLOOKUP(A284,Apport,MATCH($AN$4,'Jan 2020 Apport'!$3:$3,0),FALSE)</f>
        <v>92400.73</v>
      </c>
      <c r="AO284" s="170">
        <v>10549.35</v>
      </c>
      <c r="AP284" s="170">
        <v>304.94</v>
      </c>
      <c r="AQ284" s="170">
        <v>663.6</v>
      </c>
      <c r="AR284" s="170">
        <v>19671.189999999999</v>
      </c>
    </row>
    <row r="285" spans="1:44">
      <c r="A285" s="2" t="s">
        <v>483</v>
      </c>
      <c r="B285" s="2" t="s">
        <v>484</v>
      </c>
      <c r="C285" s="2" t="s">
        <v>1411</v>
      </c>
      <c r="D285" s="171">
        <f t="shared" si="49"/>
        <v>11259813.880000001</v>
      </c>
      <c r="E285" s="67">
        <f>VLOOKUP(A285,Apport,MATCH($E$2,'Jan 2020 Apport'!$3:$3,0),FALSE)+VLOOKUP(A285,Apport,MATCH($E$3,'Jan 2020 Apport'!$3:$3,0),FALSE)+VLOOKUP(A285,Apport,MATCH($E$4,'Jan 2020 Apport'!$3:$3,0),FALSE)</f>
        <v>1101320.92</v>
      </c>
      <c r="F285" s="171">
        <f t="shared" si="50"/>
        <v>10158492.960000001</v>
      </c>
      <c r="G285" s="170">
        <f>VLOOKUP(A285,Apport,MATCH($G$3,'Jan 2020 Apport'!$3:$3,0),FALSE)+VLOOKUP(A285,Apport,MATCH($G$4,'Jan 2020 Apport'!$3:$3,0),FALSE)</f>
        <v>1694989.8299999998</v>
      </c>
      <c r="H285" s="170">
        <f>VLOOKUP(A285,Apport,MATCH($H$4,'Jan 2020 Apport'!$3:$3,0),FALSE)</f>
        <v>201242.92</v>
      </c>
      <c r="I285" s="170">
        <f t="shared" si="51"/>
        <v>1896232.7499999998</v>
      </c>
      <c r="J285" s="170">
        <f>VLOOKUP(A285,Apport,MATCH($J$4,'Jan 2020 Apport'!$3:$3,0),FALSE)</f>
        <v>1206037.4235145585</v>
      </c>
      <c r="K285" s="170">
        <f>VLOOKUP(A285,Apport,MATCH($K$4,'Jan 2020 Apport'!$3:$3,0),FALSE)</f>
        <v>0</v>
      </c>
      <c r="L285" s="170">
        <f t="shared" si="52"/>
        <v>1206037.4235145585</v>
      </c>
      <c r="M285" s="170">
        <f>VLOOKUP(A285,Apport,MATCH($M$4,'Jan 2020 Apport'!$3:$3,0),FALSE)</f>
        <v>420926.17</v>
      </c>
      <c r="N285" s="170">
        <f>VLOOKUP(A285,Apport,MATCH($N$4,'Jan 2020 Apport'!$3:$3,0),FALSE)</f>
        <v>0</v>
      </c>
      <c r="O285" s="170">
        <f>VLOOKUP(A285,Apport,MATCH($O$4,'Jan 2020 Apport'!$3:$3,0),FALSE)</f>
        <v>36436.39</v>
      </c>
      <c r="P285" s="174">
        <f>VLOOKUP(A285,Apport,MATCH($P$4,'Jan 2020 Apport'!$3:$3,0),FALSE)</f>
        <v>527268.99</v>
      </c>
      <c r="Q285" s="174">
        <f>VLOOKUP(A285,Apport,MATCH($Q$4,'Jan 2020 Apport'!$3:$3,0),FALSE)</f>
        <v>1763118.8276232001</v>
      </c>
      <c r="R285">
        <f>VLOOKUP(A285,Apport,MATCH($R$4,'Jan 2020 Apport'!$3:$3,0),FALSE)</f>
        <v>0</v>
      </c>
      <c r="S285">
        <f>VLOOKUP(A285,Apport,MATCH($S$4,'Jan 2020 Apport'!$3:$3,0),FALSE)</f>
        <v>47</v>
      </c>
      <c r="T285">
        <f>VLOOKUP(A285,Apport,MATCH($T$4,'Jan 2020 Apport'!$3:$3,0),FALSE)</f>
        <v>80</v>
      </c>
      <c r="U285" s="185">
        <f>IFERROR(VLOOKUP(A285,Apport,MATCH($U$4,'Jan 2020 Apport'!$3:$3,0),FALSE)/R285,0)</f>
        <v>0</v>
      </c>
      <c r="V285" s="67">
        <f>IFERROR(((VLOOKUP(A285,Apport,MATCH($V$4,'Jan 2020 Apport'!$3:$3,0),FALSE)+VLOOKUP(A285,Apport,MATCH($V$3,'Jan 2020 Apport'!$3:$3,0),FALSE))/(S285+T285)),0)</f>
        <v>8671.818267716535</v>
      </c>
      <c r="W285" s="67">
        <f t="shared" si="44"/>
        <v>8097.2779781130794</v>
      </c>
      <c r="X285">
        <f>IF(D285=0,0,VLOOKUP(A285,Apport,MATCH($X$4,'Jan 2020 Apport'!$3:$3,0),FALSE))</f>
        <v>4.8578999999999997E-2</v>
      </c>
      <c r="Y285">
        <f>IF(D285=0,0,VLOOKUP(A285,Apport,MATCH($Y$4,'Jan 2020 Apport'!$3:$3,0),FALSE))</f>
        <v>4.0270000000000002E-3</v>
      </c>
      <c r="Z285">
        <f>IF(D285=0,0,VLOOKUP(A285,Apport,MATCH($Z$4,'Jan 2020 Apport'!$3:$3,0),FALSE))</f>
        <v>1.7100000000000001E-2</v>
      </c>
      <c r="AA285" s="114">
        <f>(VLOOKUP(A285,Apport,MATCH($AA$4,'Jan 2020 Apport'!$3:$3,0),FALSE)+VLOOKUP(A285,Apport,MATCH($AA$3,'Jan 2020 Apport'!$3:$3,0),FALSE))*VLOOKUP(A285,Apport,MATCH($AA$2,'Jan 2020 Apport'!$3:$3,0),FALSE)</f>
        <v>65216.05</v>
      </c>
      <c r="AB285" s="114">
        <f>VLOOKUP(A285,Apport,MATCH($AB$4,'Jan 2020 Apport'!$3:$3,0),FALSE)*VLOOKUP(A285,Apport,MATCH($AB$3,'Jan 2020 Apport'!$3:$3,0),FALSE)</f>
        <v>66520</v>
      </c>
      <c r="AC285" s="114">
        <f>VLOOKUP(A285,Apport,MATCH($AC$4,'Jan 2020 Apport'!$3:$3,0),FALSE)</f>
        <v>96805</v>
      </c>
      <c r="AD285" s="114">
        <f>VLOOKUP(A285,Apport,MATCH($AD$4,'Jan 2020 Apport'!$3:$3,0),FALSE)*VLOOKUP(A285,Apport,MATCH($AD$3,'Jan 2020 Apport'!$3:$3,0),FALSE)</f>
        <v>98741</v>
      </c>
      <c r="AE285" s="114">
        <f>VLOOKUP(A285,Apport,MATCH($AE$4,'Jan 2020 Apport'!$3:$3,0),FALSE)</f>
        <v>46784.33</v>
      </c>
      <c r="AF285" s="114">
        <f>VLOOKUP(A285,Apport,MATCH($AF$4,'Jan 2020 Apport'!$3:$3,0),FALSE)*VLOOKUP(A285,Apport,MATCH($AF$3,'Jan 2020 Apport'!$3:$3,0),FALSE)</f>
        <v>47720</v>
      </c>
      <c r="AG285" s="114">
        <f t="shared" si="45"/>
        <v>96970.214719999989</v>
      </c>
      <c r="AH285" s="114">
        <f t="shared" si="46"/>
        <v>136855.76759999999</v>
      </c>
      <c r="AI285" s="114">
        <f t="shared" si="47"/>
        <v>79803.727550000011</v>
      </c>
      <c r="AJ285" s="3">
        <f>VLOOKUP(A285,Apport,MATCH($AJ$4,'Jan 2020 Apport'!$3:$3,0),FALSE)</f>
        <v>1443861.39</v>
      </c>
      <c r="AK285" s="3">
        <f>VLOOKUP(A285,Apport,MATCH($AK$4,'Jan 2020 Apport'!$3:$3,0),FALSE)</f>
        <v>24.15</v>
      </c>
      <c r="AL285" s="170">
        <f t="shared" si="48"/>
        <v>14994284.063514559</v>
      </c>
      <c r="AM285" s="170">
        <f>VLOOKUP(A285,Apport,MATCH($AM$4,'Jan 2020 Apport'!$3:$3,0),FALSE)</f>
        <v>174837.45</v>
      </c>
      <c r="AN285" s="170">
        <f>VLOOKUP(A285,Apport,MATCH($AN$4,'Jan 2020 Apport'!$3:$3,0),FALSE)</f>
        <v>53300.160000000003</v>
      </c>
      <c r="AO285" s="170">
        <v>5685.67</v>
      </c>
      <c r="AP285" s="170">
        <v>118.33</v>
      </c>
      <c r="AQ285" s="170">
        <v>378.68</v>
      </c>
      <c r="AR285" s="170">
        <v>12748.86</v>
      </c>
    </row>
    <row r="286" spans="1:44">
      <c r="A286" s="2" t="s">
        <v>1296</v>
      </c>
      <c r="B286" s="2" t="s">
        <v>1297</v>
      </c>
      <c r="C286" s="2" t="s">
        <v>1411</v>
      </c>
      <c r="D286" s="171">
        <f t="shared" si="49"/>
        <v>0</v>
      </c>
      <c r="E286" s="67">
        <f>VLOOKUP(A286,Apport,MATCH($E$2,'Jan 2020 Apport'!$3:$3,0),FALSE)+VLOOKUP(A286,Apport,MATCH($E$3,'Jan 2020 Apport'!$3:$3,0),FALSE)+VLOOKUP(A286,Apport,MATCH($E$4,'Jan 2020 Apport'!$3:$3,0),FALSE)</f>
        <v>0</v>
      </c>
      <c r="F286" s="171">
        <f t="shared" si="50"/>
        <v>0</v>
      </c>
      <c r="G286" s="170">
        <f>VLOOKUP(A286,Apport,MATCH($G$3,'Jan 2020 Apport'!$3:$3,0),FALSE)+VLOOKUP(A286,Apport,MATCH($G$4,'Jan 2020 Apport'!$3:$3,0),FALSE)</f>
        <v>0</v>
      </c>
      <c r="H286" s="170">
        <f>VLOOKUP(A286,Apport,MATCH($H$4,'Jan 2020 Apport'!$3:$3,0),FALSE)</f>
        <v>0</v>
      </c>
      <c r="I286" s="170">
        <f t="shared" si="51"/>
        <v>0</v>
      </c>
      <c r="J286" s="170">
        <f>VLOOKUP(A286,Apport,MATCH($J$4,'Jan 2020 Apport'!$3:$3,0),FALSE)</f>
        <v>0</v>
      </c>
      <c r="K286" s="170">
        <f>VLOOKUP(A286,Apport,MATCH($K$4,'Jan 2020 Apport'!$3:$3,0),FALSE)</f>
        <v>0</v>
      </c>
      <c r="L286" s="170">
        <f t="shared" si="52"/>
        <v>0</v>
      </c>
      <c r="M286" s="170">
        <f>VLOOKUP(A286,Apport,MATCH($M$4,'Jan 2020 Apport'!$3:$3,0),FALSE)</f>
        <v>0</v>
      </c>
      <c r="N286" s="170">
        <f>VLOOKUP(A286,Apport,MATCH($N$4,'Jan 2020 Apport'!$3:$3,0),FALSE)</f>
        <v>0</v>
      </c>
      <c r="O286" s="170">
        <f>VLOOKUP(A286,Apport,MATCH($O$4,'Jan 2020 Apport'!$3:$3,0),FALSE)</f>
        <v>0</v>
      </c>
      <c r="P286" s="174">
        <f>VLOOKUP(A286,Apport,MATCH($P$4,'Jan 2020 Apport'!$3:$3,0),FALSE)</f>
        <v>0</v>
      </c>
      <c r="Q286" s="174">
        <f>VLOOKUP(A286,Apport,MATCH($Q$4,'Jan 2020 Apport'!$3:$3,0),FALSE)</f>
        <v>0</v>
      </c>
      <c r="R286">
        <f>VLOOKUP(A286,Apport,MATCH($R$4,'Jan 2020 Apport'!$3:$3,0),FALSE)</f>
        <v>0</v>
      </c>
      <c r="S286">
        <f>VLOOKUP(A286,Apport,MATCH($S$4,'Jan 2020 Apport'!$3:$3,0),FALSE)</f>
        <v>0</v>
      </c>
      <c r="T286">
        <f>VLOOKUP(A286,Apport,MATCH($T$4,'Jan 2020 Apport'!$3:$3,0),FALSE)</f>
        <v>0</v>
      </c>
      <c r="U286" s="185">
        <f>IFERROR(VLOOKUP(A286,Apport,MATCH($U$4,'Jan 2020 Apport'!$3:$3,0),FALSE)/R286,0)</f>
        <v>0</v>
      </c>
      <c r="V286" s="67">
        <f>IFERROR(((VLOOKUP(A286,Apport,MATCH($V$4,'Jan 2020 Apport'!$3:$3,0),FALSE)+VLOOKUP(A286,Apport,MATCH($V$3,'Jan 2020 Apport'!$3:$3,0),FALSE))/(S286+T286)),0)</f>
        <v>0</v>
      </c>
      <c r="W286" s="67">
        <f t="shared" si="44"/>
        <v>0</v>
      </c>
      <c r="X286">
        <f>IF(D286=0,0,VLOOKUP(A286,Apport,MATCH($X$4,'Jan 2020 Apport'!$3:$3,0),FALSE))</f>
        <v>0</v>
      </c>
      <c r="Y286">
        <f>IF(D286=0,0,VLOOKUP(A286,Apport,MATCH($Y$4,'Jan 2020 Apport'!$3:$3,0),FALSE))</f>
        <v>0</v>
      </c>
      <c r="Z286">
        <f>IF(D286=0,0,VLOOKUP(A286,Apport,MATCH($Z$4,'Jan 2020 Apport'!$3:$3,0),FALSE))</f>
        <v>0</v>
      </c>
      <c r="AA286" s="114">
        <f>(VLOOKUP(A286,Apport,MATCH($AA$4,'Jan 2020 Apport'!$3:$3,0),FALSE)+VLOOKUP(A286,Apport,MATCH($AA$3,'Jan 2020 Apport'!$3:$3,0),FALSE))*VLOOKUP(A286,Apport,MATCH($AA$2,'Jan 2020 Apport'!$3:$3,0),FALSE)</f>
        <v>0</v>
      </c>
      <c r="AB286" s="114">
        <f>VLOOKUP(A286,Apport,MATCH($AB$4,'Jan 2020 Apport'!$3:$3,0),FALSE)*VLOOKUP(A286,Apport,MATCH($AB$3,'Jan 2020 Apport'!$3:$3,0),FALSE)</f>
        <v>0</v>
      </c>
      <c r="AC286" s="114">
        <f>VLOOKUP(A286,Apport,MATCH($AC$4,'Jan 2020 Apport'!$3:$3,0),FALSE)</f>
        <v>0</v>
      </c>
      <c r="AD286" s="114">
        <f>VLOOKUP(A286,Apport,MATCH($AD$4,'Jan 2020 Apport'!$3:$3,0),FALSE)*VLOOKUP(A286,Apport,MATCH($AD$3,'Jan 2020 Apport'!$3:$3,0),FALSE)</f>
        <v>0</v>
      </c>
      <c r="AE286" s="114">
        <f>VLOOKUP(A286,Apport,MATCH($AE$4,'Jan 2020 Apport'!$3:$3,0),FALSE)</f>
        <v>0</v>
      </c>
      <c r="AF286" s="114">
        <f>VLOOKUP(A286,Apport,MATCH($AF$4,'Jan 2020 Apport'!$3:$3,0),FALSE)*VLOOKUP(A286,Apport,MATCH($AF$3,'Jan 2020 Apport'!$3:$3,0),FALSE)</f>
        <v>0</v>
      </c>
      <c r="AG286" s="114">
        <f t="shared" si="45"/>
        <v>0</v>
      </c>
      <c r="AH286" s="114">
        <f t="shared" si="46"/>
        <v>0</v>
      </c>
      <c r="AI286" s="114">
        <f t="shared" si="47"/>
        <v>0</v>
      </c>
      <c r="AJ286" s="3">
        <f>VLOOKUP(A286,Apport,MATCH($AJ$4,'Jan 2020 Apport'!$3:$3,0),FALSE)</f>
        <v>0</v>
      </c>
      <c r="AK286" s="3">
        <f>VLOOKUP(A286,Apport,MATCH($AK$4,'Jan 2020 Apport'!$3:$3,0),FALSE)</f>
        <v>0</v>
      </c>
      <c r="AL286" s="170">
        <f t="shared" si="48"/>
        <v>0</v>
      </c>
      <c r="AM286" s="170">
        <f>VLOOKUP(A286,Apport,MATCH($AM$4,'Jan 2020 Apport'!$3:$3,0),FALSE)</f>
        <v>0</v>
      </c>
      <c r="AN286" s="170">
        <f>VLOOKUP(A286,Apport,MATCH($AN$4,'Jan 2020 Apport'!$3:$3,0),FALSE)</f>
        <v>0</v>
      </c>
      <c r="AO286" s="170">
        <v>0</v>
      </c>
      <c r="AP286" s="170">
        <v>0</v>
      </c>
      <c r="AQ286" s="170">
        <v>0</v>
      </c>
      <c r="AR286" s="170">
        <v>0</v>
      </c>
    </row>
    <row r="287" spans="1:44">
      <c r="A287" s="2" t="s">
        <v>485</v>
      </c>
      <c r="B287" s="2" t="s">
        <v>486</v>
      </c>
      <c r="C287" s="2" t="s">
        <v>1411</v>
      </c>
      <c r="D287" s="171">
        <f t="shared" si="49"/>
        <v>4242953.26</v>
      </c>
      <c r="E287" s="67">
        <f>VLOOKUP(A287,Apport,MATCH($E$2,'Jan 2020 Apport'!$3:$3,0),FALSE)+VLOOKUP(A287,Apport,MATCH($E$3,'Jan 2020 Apport'!$3:$3,0),FALSE)+VLOOKUP(A287,Apport,MATCH($E$4,'Jan 2020 Apport'!$3:$3,0),FALSE)</f>
        <v>0</v>
      </c>
      <c r="F287" s="171">
        <f t="shared" si="50"/>
        <v>4242953.26</v>
      </c>
      <c r="G287" s="170">
        <f>VLOOKUP(A287,Apport,MATCH($G$3,'Jan 2020 Apport'!$3:$3,0),FALSE)+VLOOKUP(A287,Apport,MATCH($G$4,'Jan 2020 Apport'!$3:$3,0),FALSE)</f>
        <v>484557.26</v>
      </c>
      <c r="H287" s="170">
        <f>VLOOKUP(A287,Apport,MATCH($H$4,'Jan 2020 Apport'!$3:$3,0),FALSE)</f>
        <v>0</v>
      </c>
      <c r="I287" s="170">
        <f t="shared" si="51"/>
        <v>484557.26</v>
      </c>
      <c r="J287" s="170">
        <f>VLOOKUP(A287,Apport,MATCH($J$4,'Jan 2020 Apport'!$3:$3,0),FALSE)</f>
        <v>0</v>
      </c>
      <c r="K287" s="170">
        <f>VLOOKUP(A287,Apport,MATCH($K$4,'Jan 2020 Apport'!$3:$3,0),FALSE)</f>
        <v>0</v>
      </c>
      <c r="L287" s="170">
        <f t="shared" si="52"/>
        <v>0</v>
      </c>
      <c r="M287" s="170">
        <f>VLOOKUP(A287,Apport,MATCH($M$4,'Jan 2020 Apport'!$3:$3,0),FALSE)</f>
        <v>121759.06</v>
      </c>
      <c r="N287" s="170">
        <f>VLOOKUP(A287,Apport,MATCH($N$4,'Jan 2020 Apport'!$3:$3,0),FALSE)</f>
        <v>0</v>
      </c>
      <c r="O287" s="170">
        <f>VLOOKUP(A287,Apport,MATCH($O$4,'Jan 2020 Apport'!$3:$3,0),FALSE)</f>
        <v>0</v>
      </c>
      <c r="P287" s="174">
        <f>VLOOKUP(A287,Apport,MATCH($P$4,'Jan 2020 Apport'!$3:$3,0),FALSE)</f>
        <v>0</v>
      </c>
      <c r="Q287" s="174">
        <f>VLOOKUP(A287,Apport,MATCH($Q$4,'Jan 2020 Apport'!$3:$3,0),FALSE)</f>
        <v>0</v>
      </c>
      <c r="R287">
        <f>VLOOKUP(A287,Apport,MATCH($R$4,'Jan 2020 Apport'!$3:$3,0),FALSE)</f>
        <v>0</v>
      </c>
      <c r="S287">
        <f>VLOOKUP(A287,Apport,MATCH($S$4,'Jan 2020 Apport'!$3:$3,0),FALSE)</f>
        <v>0</v>
      </c>
      <c r="T287">
        <f>VLOOKUP(A287,Apport,MATCH($T$4,'Jan 2020 Apport'!$3:$3,0),FALSE)</f>
        <v>0</v>
      </c>
      <c r="U287" s="185">
        <f>IFERROR(VLOOKUP(A287,Apport,MATCH($U$4,'Jan 2020 Apport'!$3:$3,0),FALSE)/R287,0)</f>
        <v>0</v>
      </c>
      <c r="V287" s="67">
        <f>IFERROR(((VLOOKUP(A287,Apport,MATCH($V$4,'Jan 2020 Apport'!$3:$3,0),FALSE)+VLOOKUP(A287,Apport,MATCH($V$3,'Jan 2020 Apport'!$3:$3,0),FALSE))/(S287+T287)),0)</f>
        <v>0</v>
      </c>
      <c r="W287" s="67">
        <f t="shared" si="44"/>
        <v>8425.830127707326</v>
      </c>
      <c r="X287">
        <f>IF(D287=0,0,VLOOKUP(A287,Apport,MATCH($X$4,'Jan 2020 Apport'!$3:$3,0),FALSE))</f>
        <v>4.8578999999999997E-2</v>
      </c>
      <c r="Y287">
        <f>IF(D287=0,0,VLOOKUP(A287,Apport,MATCH($Y$4,'Jan 2020 Apport'!$3:$3,0),FALSE))</f>
        <v>4.0270000000000002E-3</v>
      </c>
      <c r="Z287">
        <f>IF(D287=0,0,VLOOKUP(A287,Apport,MATCH($Z$4,'Jan 2020 Apport'!$3:$3,0),FALSE))</f>
        <v>1.7100000000000001E-2</v>
      </c>
      <c r="AA287" s="114">
        <f>(VLOOKUP(A287,Apport,MATCH($AA$4,'Jan 2020 Apport'!$3:$3,0),FALSE)+VLOOKUP(A287,Apport,MATCH($AA$3,'Jan 2020 Apport'!$3:$3,0),FALSE))*VLOOKUP(A287,Apport,MATCH($AA$2,'Jan 2020 Apport'!$3:$3,0),FALSE)</f>
        <v>69129.013000000006</v>
      </c>
      <c r="AB287" s="114">
        <f>VLOOKUP(A287,Apport,MATCH($AB$4,'Jan 2020 Apport'!$3:$3,0),FALSE)*VLOOKUP(A287,Apport,MATCH($AB$3,'Jan 2020 Apport'!$3:$3,0),FALSE)</f>
        <v>70511.199999999997</v>
      </c>
      <c r="AC287" s="114">
        <f>VLOOKUP(A287,Apport,MATCH($AC$4,'Jan 2020 Apport'!$3:$3,0),FALSE)</f>
        <v>96805</v>
      </c>
      <c r="AD287" s="114">
        <f>VLOOKUP(A287,Apport,MATCH($AD$4,'Jan 2020 Apport'!$3:$3,0),FALSE)*VLOOKUP(A287,Apport,MATCH($AD$3,'Jan 2020 Apport'!$3:$3,0),FALSE)</f>
        <v>104665.46</v>
      </c>
      <c r="AE287" s="114">
        <f>VLOOKUP(A287,Apport,MATCH($AE$4,'Jan 2020 Apport'!$3:$3,0),FALSE)</f>
        <v>46784.33</v>
      </c>
      <c r="AF287" s="114">
        <f>VLOOKUP(A287,Apport,MATCH($AF$4,'Jan 2020 Apport'!$3:$3,0),FALSE)*VLOOKUP(A287,Apport,MATCH($AF$3,'Jan 2020 Apport'!$3:$3,0),FALSE)</f>
        <v>50583.200000000004</v>
      </c>
      <c r="AG287" s="114">
        <f t="shared" si="45"/>
        <v>101910.8196032</v>
      </c>
      <c r="AH287" s="114">
        <f t="shared" si="46"/>
        <v>144152.332536</v>
      </c>
      <c r="AI287" s="114">
        <f t="shared" si="47"/>
        <v>83263.332110000018</v>
      </c>
      <c r="AJ287" s="3">
        <f>VLOOKUP(A287,Apport,MATCH($AJ$4,'Jan 2020 Apport'!$3:$3,0),FALSE)</f>
        <v>618130.48</v>
      </c>
      <c r="AK287" s="3">
        <f>VLOOKUP(A287,Apport,MATCH($AK$4,'Jan 2020 Apport'!$3:$3,0),FALSE)</f>
        <v>12.661</v>
      </c>
      <c r="AL287" s="170">
        <f t="shared" si="48"/>
        <v>4849269.5799999991</v>
      </c>
      <c r="AM287" s="170">
        <f>VLOOKUP(A287,Apport,MATCH($AM$4,'Jan 2020 Apport'!$3:$3,0),FALSE)</f>
        <v>0</v>
      </c>
      <c r="AN287" s="170">
        <f>VLOOKUP(A287,Apport,MATCH($AN$4,'Jan 2020 Apport'!$3:$3,0),FALSE)</f>
        <v>25706.080000000002</v>
      </c>
      <c r="AO287" s="170">
        <v>1170.43</v>
      </c>
      <c r="AP287" s="170">
        <v>108.07</v>
      </c>
      <c r="AQ287" s="170">
        <v>0</v>
      </c>
      <c r="AR287" s="170">
        <v>3686.68</v>
      </c>
    </row>
    <row r="288" spans="1:44">
      <c r="A288" s="2" t="s">
        <v>1298</v>
      </c>
      <c r="B288" s="2" t="s">
        <v>1299</v>
      </c>
      <c r="C288" s="2" t="s">
        <v>1411</v>
      </c>
      <c r="D288" s="171">
        <f t="shared" si="49"/>
        <v>0</v>
      </c>
      <c r="E288" s="67">
        <f>VLOOKUP(A288,Apport,MATCH($E$2,'Jan 2020 Apport'!$3:$3,0),FALSE)+VLOOKUP(A288,Apport,MATCH($E$3,'Jan 2020 Apport'!$3:$3,0),FALSE)+VLOOKUP(A288,Apport,MATCH($E$4,'Jan 2020 Apport'!$3:$3,0),FALSE)</f>
        <v>0</v>
      </c>
      <c r="F288" s="171">
        <f t="shared" si="50"/>
        <v>0</v>
      </c>
      <c r="G288" s="170">
        <f>VLOOKUP(A288,Apport,MATCH($G$3,'Jan 2020 Apport'!$3:$3,0),FALSE)+VLOOKUP(A288,Apport,MATCH($G$4,'Jan 2020 Apport'!$3:$3,0),FALSE)</f>
        <v>0</v>
      </c>
      <c r="H288" s="170">
        <f>VLOOKUP(A288,Apport,MATCH($H$4,'Jan 2020 Apport'!$3:$3,0),FALSE)</f>
        <v>0</v>
      </c>
      <c r="I288" s="170">
        <f t="shared" si="51"/>
        <v>0</v>
      </c>
      <c r="J288" s="170">
        <f>VLOOKUP(A288,Apport,MATCH($J$4,'Jan 2020 Apport'!$3:$3,0),FALSE)</f>
        <v>0</v>
      </c>
      <c r="K288" s="170">
        <f>VLOOKUP(A288,Apport,MATCH($K$4,'Jan 2020 Apport'!$3:$3,0),FALSE)</f>
        <v>0</v>
      </c>
      <c r="L288" s="170">
        <f t="shared" si="52"/>
        <v>0</v>
      </c>
      <c r="M288" s="170">
        <f>VLOOKUP(A288,Apport,MATCH($M$4,'Jan 2020 Apport'!$3:$3,0),FALSE)</f>
        <v>0</v>
      </c>
      <c r="N288" s="170">
        <f>VLOOKUP(A288,Apport,MATCH($N$4,'Jan 2020 Apport'!$3:$3,0),FALSE)</f>
        <v>0</v>
      </c>
      <c r="O288" s="170">
        <f>VLOOKUP(A288,Apport,MATCH($O$4,'Jan 2020 Apport'!$3:$3,0),FALSE)</f>
        <v>0</v>
      </c>
      <c r="P288" s="174">
        <f>VLOOKUP(A288,Apport,MATCH($P$4,'Jan 2020 Apport'!$3:$3,0),FALSE)</f>
        <v>0</v>
      </c>
      <c r="Q288" s="174">
        <f>VLOOKUP(A288,Apport,MATCH($Q$4,'Jan 2020 Apport'!$3:$3,0),FALSE)</f>
        <v>0</v>
      </c>
      <c r="R288">
        <f>VLOOKUP(A288,Apport,MATCH($R$4,'Jan 2020 Apport'!$3:$3,0),FALSE)</f>
        <v>0</v>
      </c>
      <c r="S288">
        <f>VLOOKUP(A288,Apport,MATCH($S$4,'Jan 2020 Apport'!$3:$3,0),FALSE)</f>
        <v>0</v>
      </c>
      <c r="T288">
        <f>VLOOKUP(A288,Apport,MATCH($T$4,'Jan 2020 Apport'!$3:$3,0),FALSE)</f>
        <v>0</v>
      </c>
      <c r="U288" s="185">
        <f>IFERROR(VLOOKUP(A288,Apport,MATCH($U$4,'Jan 2020 Apport'!$3:$3,0),FALSE)/R288,0)</f>
        <v>0</v>
      </c>
      <c r="V288" s="67">
        <f>IFERROR(((VLOOKUP(A288,Apport,MATCH($V$4,'Jan 2020 Apport'!$3:$3,0),FALSE)+VLOOKUP(A288,Apport,MATCH($V$3,'Jan 2020 Apport'!$3:$3,0),FALSE))/(S288+T288)),0)</f>
        <v>0</v>
      </c>
      <c r="W288" s="67">
        <f t="shared" si="44"/>
        <v>0</v>
      </c>
      <c r="X288">
        <f>IF(D288=0,0,VLOOKUP(A288,Apport,MATCH($X$4,'Jan 2020 Apport'!$3:$3,0),FALSE))</f>
        <v>0</v>
      </c>
      <c r="Y288">
        <f>IF(D288=0,0,VLOOKUP(A288,Apport,MATCH($Y$4,'Jan 2020 Apport'!$3:$3,0),FALSE))</f>
        <v>0</v>
      </c>
      <c r="Z288">
        <f>IF(D288=0,0,VLOOKUP(A288,Apport,MATCH($Z$4,'Jan 2020 Apport'!$3:$3,0),FALSE))</f>
        <v>0</v>
      </c>
      <c r="AA288" s="114">
        <f>(VLOOKUP(A288,Apport,MATCH($AA$4,'Jan 2020 Apport'!$3:$3,0),FALSE)+VLOOKUP(A288,Apport,MATCH($AA$3,'Jan 2020 Apport'!$3:$3,0),FALSE))*VLOOKUP(A288,Apport,MATCH($AA$2,'Jan 2020 Apport'!$3:$3,0),FALSE)</f>
        <v>0</v>
      </c>
      <c r="AB288" s="114">
        <f>VLOOKUP(A288,Apport,MATCH($AB$4,'Jan 2020 Apport'!$3:$3,0),FALSE)*VLOOKUP(A288,Apport,MATCH($AB$3,'Jan 2020 Apport'!$3:$3,0),FALSE)</f>
        <v>0</v>
      </c>
      <c r="AC288" s="114">
        <f>VLOOKUP(A288,Apport,MATCH($AC$4,'Jan 2020 Apport'!$3:$3,0),FALSE)</f>
        <v>0</v>
      </c>
      <c r="AD288" s="114">
        <f>VLOOKUP(A288,Apport,MATCH($AD$4,'Jan 2020 Apport'!$3:$3,0),FALSE)*VLOOKUP(A288,Apport,MATCH($AD$3,'Jan 2020 Apport'!$3:$3,0),FALSE)</f>
        <v>0</v>
      </c>
      <c r="AE288" s="114">
        <f>VLOOKUP(A288,Apport,MATCH($AE$4,'Jan 2020 Apport'!$3:$3,0),FALSE)</f>
        <v>0</v>
      </c>
      <c r="AF288" s="114">
        <f>VLOOKUP(A288,Apport,MATCH($AF$4,'Jan 2020 Apport'!$3:$3,0),FALSE)*VLOOKUP(A288,Apport,MATCH($AF$3,'Jan 2020 Apport'!$3:$3,0),FALSE)</f>
        <v>0</v>
      </c>
      <c r="AG288" s="114">
        <f t="shared" si="45"/>
        <v>0</v>
      </c>
      <c r="AH288" s="114">
        <f t="shared" si="46"/>
        <v>0</v>
      </c>
      <c r="AI288" s="114">
        <f t="shared" si="47"/>
        <v>0</v>
      </c>
      <c r="AJ288" s="3">
        <f>VLOOKUP(A288,Apport,MATCH($AJ$4,'Jan 2020 Apport'!$3:$3,0),FALSE)</f>
        <v>0</v>
      </c>
      <c r="AK288" s="3">
        <f>VLOOKUP(A288,Apport,MATCH($AK$4,'Jan 2020 Apport'!$3:$3,0),FALSE)</f>
        <v>0</v>
      </c>
      <c r="AL288" s="170">
        <f t="shared" si="48"/>
        <v>0</v>
      </c>
      <c r="AM288" s="170">
        <f>VLOOKUP(A288,Apport,MATCH($AM$4,'Jan 2020 Apport'!$3:$3,0),FALSE)</f>
        <v>0</v>
      </c>
      <c r="AN288" s="170">
        <f>VLOOKUP(A288,Apport,MATCH($AN$4,'Jan 2020 Apport'!$3:$3,0),FALSE)</f>
        <v>0</v>
      </c>
      <c r="AO288" s="170">
        <v>0</v>
      </c>
      <c r="AP288" s="170">
        <v>0</v>
      </c>
      <c r="AQ288" s="170">
        <v>0</v>
      </c>
      <c r="AR288" s="170">
        <v>0</v>
      </c>
    </row>
    <row r="289" spans="1:44">
      <c r="A289" s="2" t="s">
        <v>487</v>
      </c>
      <c r="B289" s="2" t="s">
        <v>488</v>
      </c>
      <c r="C289" s="2" t="s">
        <v>1411</v>
      </c>
      <c r="D289" s="171">
        <f t="shared" si="49"/>
        <v>4841520.38</v>
      </c>
      <c r="E289" s="67">
        <f>VLOOKUP(A289,Apport,MATCH($E$2,'Jan 2020 Apport'!$3:$3,0),FALSE)+VLOOKUP(A289,Apport,MATCH($E$3,'Jan 2020 Apport'!$3:$3,0),FALSE)+VLOOKUP(A289,Apport,MATCH($E$4,'Jan 2020 Apport'!$3:$3,0),FALSE)</f>
        <v>0</v>
      </c>
      <c r="F289" s="171">
        <f t="shared" si="50"/>
        <v>4841520.38</v>
      </c>
      <c r="G289" s="170">
        <f>VLOOKUP(A289,Apport,MATCH($G$3,'Jan 2020 Apport'!$3:$3,0),FALSE)+VLOOKUP(A289,Apport,MATCH($G$4,'Jan 2020 Apport'!$3:$3,0),FALSE)</f>
        <v>640650.57999999996</v>
      </c>
      <c r="H289" s="170">
        <f>VLOOKUP(A289,Apport,MATCH($H$4,'Jan 2020 Apport'!$3:$3,0),FALSE)</f>
        <v>0</v>
      </c>
      <c r="I289" s="170">
        <f t="shared" si="51"/>
        <v>640650.57999999996</v>
      </c>
      <c r="J289" s="170">
        <f>VLOOKUP(A289,Apport,MATCH($J$4,'Jan 2020 Apport'!$3:$3,0),FALSE)</f>
        <v>0</v>
      </c>
      <c r="K289" s="170">
        <f>VLOOKUP(A289,Apport,MATCH($K$4,'Jan 2020 Apport'!$3:$3,0),FALSE)</f>
        <v>0</v>
      </c>
      <c r="L289" s="170">
        <f t="shared" si="52"/>
        <v>0</v>
      </c>
      <c r="M289" s="170">
        <f>VLOOKUP(A289,Apport,MATCH($M$4,'Jan 2020 Apport'!$3:$3,0),FALSE)</f>
        <v>134507.12</v>
      </c>
      <c r="N289" s="170">
        <f>VLOOKUP(A289,Apport,MATCH($N$4,'Jan 2020 Apport'!$3:$3,0),FALSE)</f>
        <v>0</v>
      </c>
      <c r="O289" s="170">
        <f>VLOOKUP(A289,Apport,MATCH($O$4,'Jan 2020 Apport'!$3:$3,0),FALSE)</f>
        <v>0</v>
      </c>
      <c r="P289" s="174">
        <f>VLOOKUP(A289,Apport,MATCH($P$4,'Jan 2020 Apport'!$3:$3,0),FALSE)</f>
        <v>0</v>
      </c>
      <c r="Q289" s="174">
        <f>VLOOKUP(A289,Apport,MATCH($Q$4,'Jan 2020 Apport'!$3:$3,0),FALSE)</f>
        <v>0</v>
      </c>
      <c r="R289">
        <f>VLOOKUP(A289,Apport,MATCH($R$4,'Jan 2020 Apport'!$3:$3,0),FALSE)</f>
        <v>0</v>
      </c>
      <c r="S289">
        <f>VLOOKUP(A289,Apport,MATCH($S$4,'Jan 2020 Apport'!$3:$3,0),FALSE)</f>
        <v>0</v>
      </c>
      <c r="T289">
        <f>VLOOKUP(A289,Apport,MATCH($T$4,'Jan 2020 Apport'!$3:$3,0),FALSE)</f>
        <v>0</v>
      </c>
      <c r="U289" s="185">
        <f>IFERROR(VLOOKUP(A289,Apport,MATCH($U$4,'Jan 2020 Apport'!$3:$3,0),FALSE)/R289,0)</f>
        <v>0</v>
      </c>
      <c r="V289" s="67">
        <f>IFERROR(((VLOOKUP(A289,Apport,MATCH($V$4,'Jan 2020 Apport'!$3:$3,0),FALSE)+VLOOKUP(A289,Apport,MATCH($V$3,'Jan 2020 Apport'!$3:$3,0),FALSE))/(S289+T289)),0)</f>
        <v>0</v>
      </c>
      <c r="W289" s="67">
        <f t="shared" si="44"/>
        <v>8425.830127707326</v>
      </c>
      <c r="X289">
        <f>IF(D289=0,0,VLOOKUP(A289,Apport,MATCH($X$4,'Jan 2020 Apport'!$3:$3,0),FALSE))</f>
        <v>4.8578999999999997E-2</v>
      </c>
      <c r="Y289">
        <f>IF(D289=0,0,VLOOKUP(A289,Apport,MATCH($Y$4,'Jan 2020 Apport'!$3:$3,0),FALSE))</f>
        <v>4.0270000000000002E-3</v>
      </c>
      <c r="Z289">
        <f>IF(D289=0,0,VLOOKUP(A289,Apport,MATCH($Z$4,'Jan 2020 Apport'!$3:$3,0),FALSE))</f>
        <v>1.7100000000000001E-2</v>
      </c>
      <c r="AA289" s="114">
        <f>(VLOOKUP(A289,Apport,MATCH($AA$4,'Jan 2020 Apport'!$3:$3,0),FALSE)+VLOOKUP(A289,Apport,MATCH($AA$3,'Jan 2020 Apport'!$3:$3,0),FALSE))*VLOOKUP(A289,Apport,MATCH($AA$2,'Jan 2020 Apport'!$3:$3,0),FALSE)</f>
        <v>69129.013000000006</v>
      </c>
      <c r="AB289" s="114">
        <f>VLOOKUP(A289,Apport,MATCH($AB$4,'Jan 2020 Apport'!$3:$3,0),FALSE)*VLOOKUP(A289,Apport,MATCH($AB$3,'Jan 2020 Apport'!$3:$3,0),FALSE)</f>
        <v>70511.199999999997</v>
      </c>
      <c r="AC289" s="114">
        <f>VLOOKUP(A289,Apport,MATCH($AC$4,'Jan 2020 Apport'!$3:$3,0),FALSE)</f>
        <v>96805</v>
      </c>
      <c r="AD289" s="114">
        <f>VLOOKUP(A289,Apport,MATCH($AD$4,'Jan 2020 Apport'!$3:$3,0),FALSE)*VLOOKUP(A289,Apport,MATCH($AD$3,'Jan 2020 Apport'!$3:$3,0),FALSE)</f>
        <v>104665.46</v>
      </c>
      <c r="AE289" s="114">
        <f>VLOOKUP(A289,Apport,MATCH($AE$4,'Jan 2020 Apport'!$3:$3,0),FALSE)</f>
        <v>46784.33</v>
      </c>
      <c r="AF289" s="114">
        <f>VLOOKUP(A289,Apport,MATCH($AF$4,'Jan 2020 Apport'!$3:$3,0),FALSE)*VLOOKUP(A289,Apport,MATCH($AF$3,'Jan 2020 Apport'!$3:$3,0),FALSE)</f>
        <v>50583.200000000004</v>
      </c>
      <c r="AG289" s="114">
        <f t="shared" si="45"/>
        <v>101910.8196032</v>
      </c>
      <c r="AH289" s="114">
        <f t="shared" si="46"/>
        <v>144152.332536</v>
      </c>
      <c r="AI289" s="114">
        <f t="shared" si="47"/>
        <v>83263.332110000018</v>
      </c>
      <c r="AJ289" s="3">
        <f>VLOOKUP(A289,Apport,MATCH($AJ$4,'Jan 2020 Apport'!$3:$3,0),FALSE)</f>
        <v>829188</v>
      </c>
      <c r="AK289" s="3">
        <f>VLOOKUP(A289,Apport,MATCH($AK$4,'Jan 2020 Apport'!$3:$3,0),FALSE)</f>
        <v>0</v>
      </c>
      <c r="AL289" s="170">
        <f t="shared" si="48"/>
        <v>5616678.0800000001</v>
      </c>
      <c r="AM289" s="170">
        <f>VLOOKUP(A289,Apport,MATCH($AM$4,'Jan 2020 Apport'!$3:$3,0),FALSE)</f>
        <v>0</v>
      </c>
      <c r="AN289" s="170">
        <f>VLOOKUP(A289,Apport,MATCH($AN$4,'Jan 2020 Apport'!$3:$3,0),FALSE)</f>
        <v>27425.54</v>
      </c>
      <c r="AO289" s="170">
        <v>1292.97</v>
      </c>
      <c r="AP289" s="170">
        <v>0</v>
      </c>
      <c r="AQ289" s="170">
        <v>0</v>
      </c>
      <c r="AR289" s="170">
        <v>3962.22</v>
      </c>
    </row>
    <row r="290" spans="1:44">
      <c r="A290" s="2" t="s">
        <v>1300</v>
      </c>
      <c r="B290" s="2" t="s">
        <v>1301</v>
      </c>
      <c r="C290" s="2" t="s">
        <v>1411</v>
      </c>
      <c r="D290" s="171">
        <f t="shared" si="49"/>
        <v>0</v>
      </c>
      <c r="E290" s="67">
        <f>VLOOKUP(A290,Apport,MATCH($E$2,'Jan 2020 Apport'!$3:$3,0),FALSE)+VLOOKUP(A290,Apport,MATCH($E$3,'Jan 2020 Apport'!$3:$3,0),FALSE)+VLOOKUP(A290,Apport,MATCH($E$4,'Jan 2020 Apport'!$3:$3,0),FALSE)</f>
        <v>0</v>
      </c>
      <c r="F290" s="171">
        <f t="shared" si="50"/>
        <v>0</v>
      </c>
      <c r="G290" s="170">
        <f>VLOOKUP(A290,Apport,MATCH($G$3,'Jan 2020 Apport'!$3:$3,0),FALSE)+VLOOKUP(A290,Apport,MATCH($G$4,'Jan 2020 Apport'!$3:$3,0),FALSE)</f>
        <v>0</v>
      </c>
      <c r="H290" s="170">
        <f>VLOOKUP(A290,Apport,MATCH($H$4,'Jan 2020 Apport'!$3:$3,0),FALSE)</f>
        <v>0</v>
      </c>
      <c r="I290" s="170">
        <f t="shared" si="51"/>
        <v>0</v>
      </c>
      <c r="J290" s="170">
        <f>VLOOKUP(A290,Apport,MATCH($J$4,'Jan 2020 Apport'!$3:$3,0),FALSE)</f>
        <v>0</v>
      </c>
      <c r="K290" s="170">
        <f>VLOOKUP(A290,Apport,MATCH($K$4,'Jan 2020 Apport'!$3:$3,0),FALSE)</f>
        <v>0</v>
      </c>
      <c r="L290" s="170">
        <f t="shared" si="52"/>
        <v>0</v>
      </c>
      <c r="M290" s="170">
        <f>VLOOKUP(A290,Apport,MATCH($M$4,'Jan 2020 Apport'!$3:$3,0),FALSE)</f>
        <v>0</v>
      </c>
      <c r="N290" s="170">
        <f>VLOOKUP(A290,Apport,MATCH($N$4,'Jan 2020 Apport'!$3:$3,0),FALSE)</f>
        <v>0</v>
      </c>
      <c r="O290" s="170">
        <f>VLOOKUP(A290,Apport,MATCH($O$4,'Jan 2020 Apport'!$3:$3,0),FALSE)</f>
        <v>0</v>
      </c>
      <c r="P290" s="174">
        <f>VLOOKUP(A290,Apport,MATCH($P$4,'Jan 2020 Apport'!$3:$3,0),FALSE)</f>
        <v>0</v>
      </c>
      <c r="Q290" s="174">
        <f>VLOOKUP(A290,Apport,MATCH($Q$4,'Jan 2020 Apport'!$3:$3,0),FALSE)</f>
        <v>0</v>
      </c>
      <c r="R290">
        <f>VLOOKUP(A290,Apport,MATCH($R$4,'Jan 2020 Apport'!$3:$3,0),FALSE)</f>
        <v>0</v>
      </c>
      <c r="S290">
        <f>VLOOKUP(A290,Apport,MATCH($S$4,'Jan 2020 Apport'!$3:$3,0),FALSE)</f>
        <v>0</v>
      </c>
      <c r="T290">
        <f>VLOOKUP(A290,Apport,MATCH($T$4,'Jan 2020 Apport'!$3:$3,0),FALSE)</f>
        <v>0</v>
      </c>
      <c r="U290" s="185">
        <f>IFERROR(VLOOKUP(A290,Apport,MATCH($U$4,'Jan 2020 Apport'!$3:$3,0),FALSE)/R290,0)</f>
        <v>0</v>
      </c>
      <c r="V290" s="67">
        <f>IFERROR(((VLOOKUP(A290,Apport,MATCH($V$4,'Jan 2020 Apport'!$3:$3,0),FALSE)+VLOOKUP(A290,Apport,MATCH($V$3,'Jan 2020 Apport'!$3:$3,0),FALSE))/(S290+T290)),0)</f>
        <v>0</v>
      </c>
      <c r="W290" s="67">
        <f t="shared" si="44"/>
        <v>0</v>
      </c>
      <c r="X290">
        <f>IF(D290=0,0,VLOOKUP(A290,Apport,MATCH($X$4,'Jan 2020 Apport'!$3:$3,0),FALSE))</f>
        <v>0</v>
      </c>
      <c r="Y290">
        <f>IF(D290=0,0,VLOOKUP(A290,Apport,MATCH($Y$4,'Jan 2020 Apport'!$3:$3,0),FALSE))</f>
        <v>0</v>
      </c>
      <c r="Z290">
        <f>IF(D290=0,0,VLOOKUP(A290,Apport,MATCH($Z$4,'Jan 2020 Apport'!$3:$3,0),FALSE))</f>
        <v>0</v>
      </c>
      <c r="AA290" s="114">
        <f>(VLOOKUP(A290,Apport,MATCH($AA$4,'Jan 2020 Apport'!$3:$3,0),FALSE)+VLOOKUP(A290,Apport,MATCH($AA$3,'Jan 2020 Apport'!$3:$3,0),FALSE))*VLOOKUP(A290,Apport,MATCH($AA$2,'Jan 2020 Apport'!$3:$3,0),FALSE)</f>
        <v>0</v>
      </c>
      <c r="AB290" s="114">
        <f>VLOOKUP(A290,Apport,MATCH($AB$4,'Jan 2020 Apport'!$3:$3,0),FALSE)*VLOOKUP(A290,Apport,MATCH($AB$3,'Jan 2020 Apport'!$3:$3,0),FALSE)</f>
        <v>0</v>
      </c>
      <c r="AC290" s="114">
        <f>VLOOKUP(A290,Apport,MATCH($AC$4,'Jan 2020 Apport'!$3:$3,0),FALSE)</f>
        <v>0</v>
      </c>
      <c r="AD290" s="114">
        <f>VLOOKUP(A290,Apport,MATCH($AD$4,'Jan 2020 Apport'!$3:$3,0),FALSE)*VLOOKUP(A290,Apport,MATCH($AD$3,'Jan 2020 Apport'!$3:$3,0),FALSE)</f>
        <v>0</v>
      </c>
      <c r="AE290" s="114">
        <f>VLOOKUP(A290,Apport,MATCH($AE$4,'Jan 2020 Apport'!$3:$3,0),FALSE)</f>
        <v>0</v>
      </c>
      <c r="AF290" s="114">
        <f>VLOOKUP(A290,Apport,MATCH($AF$4,'Jan 2020 Apport'!$3:$3,0),FALSE)*VLOOKUP(A290,Apport,MATCH($AF$3,'Jan 2020 Apport'!$3:$3,0),FALSE)</f>
        <v>0</v>
      </c>
      <c r="AG290" s="114">
        <f t="shared" si="45"/>
        <v>0</v>
      </c>
      <c r="AH290" s="114">
        <f t="shared" si="46"/>
        <v>0</v>
      </c>
      <c r="AI290" s="114">
        <f t="shared" si="47"/>
        <v>0</v>
      </c>
      <c r="AJ290" s="3">
        <f>VLOOKUP(A290,Apport,MATCH($AJ$4,'Jan 2020 Apport'!$3:$3,0),FALSE)</f>
        <v>0</v>
      </c>
      <c r="AK290" s="3">
        <f>VLOOKUP(A290,Apport,MATCH($AK$4,'Jan 2020 Apport'!$3:$3,0),FALSE)</f>
        <v>0</v>
      </c>
      <c r="AL290" s="170">
        <f t="shared" si="48"/>
        <v>0</v>
      </c>
      <c r="AM290" s="170">
        <f>VLOOKUP(A290,Apport,MATCH($AM$4,'Jan 2020 Apport'!$3:$3,0),FALSE)</f>
        <v>0</v>
      </c>
      <c r="AN290" s="170">
        <f>VLOOKUP(A290,Apport,MATCH($AN$4,'Jan 2020 Apport'!$3:$3,0),FALSE)</f>
        <v>0</v>
      </c>
      <c r="AO290" s="170">
        <v>0</v>
      </c>
      <c r="AP290" s="170">
        <v>0</v>
      </c>
      <c r="AQ290" s="170">
        <v>0</v>
      </c>
      <c r="AR290" s="170">
        <v>0</v>
      </c>
    </row>
    <row r="291" spans="1:44">
      <c r="A291" s="2" t="s">
        <v>1302</v>
      </c>
      <c r="B291" s="2" t="s">
        <v>1303</v>
      </c>
      <c r="C291" s="2" t="s">
        <v>1411</v>
      </c>
      <c r="D291" s="171">
        <f t="shared" si="49"/>
        <v>0</v>
      </c>
      <c r="E291" s="67">
        <f>VLOOKUP(A291,Apport,MATCH($E$2,'Jan 2020 Apport'!$3:$3,0),FALSE)+VLOOKUP(A291,Apport,MATCH($E$3,'Jan 2020 Apport'!$3:$3,0),FALSE)+VLOOKUP(A291,Apport,MATCH($E$4,'Jan 2020 Apport'!$3:$3,0),FALSE)</f>
        <v>0</v>
      </c>
      <c r="F291" s="171">
        <f t="shared" si="50"/>
        <v>0</v>
      </c>
      <c r="G291" s="170">
        <f>VLOOKUP(A291,Apport,MATCH($G$3,'Jan 2020 Apport'!$3:$3,0),FALSE)+VLOOKUP(A291,Apport,MATCH($G$4,'Jan 2020 Apport'!$3:$3,0),FALSE)</f>
        <v>0</v>
      </c>
      <c r="H291" s="170">
        <f>VLOOKUP(A291,Apport,MATCH($H$4,'Jan 2020 Apport'!$3:$3,0),FALSE)</f>
        <v>0</v>
      </c>
      <c r="I291" s="170">
        <f t="shared" si="51"/>
        <v>0</v>
      </c>
      <c r="J291" s="170">
        <f>VLOOKUP(A291,Apport,MATCH($J$4,'Jan 2020 Apport'!$3:$3,0),FALSE)</f>
        <v>0</v>
      </c>
      <c r="K291" s="170">
        <f>VLOOKUP(A291,Apport,MATCH($K$4,'Jan 2020 Apport'!$3:$3,0),FALSE)</f>
        <v>0</v>
      </c>
      <c r="L291" s="170">
        <f t="shared" si="52"/>
        <v>0</v>
      </c>
      <c r="M291" s="170">
        <f>VLOOKUP(A291,Apport,MATCH($M$4,'Jan 2020 Apport'!$3:$3,0),FALSE)</f>
        <v>0</v>
      </c>
      <c r="N291" s="170">
        <f>VLOOKUP(A291,Apport,MATCH($N$4,'Jan 2020 Apport'!$3:$3,0),FALSE)</f>
        <v>0</v>
      </c>
      <c r="O291" s="170">
        <f>VLOOKUP(A291,Apport,MATCH($O$4,'Jan 2020 Apport'!$3:$3,0),FALSE)</f>
        <v>0</v>
      </c>
      <c r="P291" s="174">
        <f>VLOOKUP(A291,Apport,MATCH($P$4,'Jan 2020 Apport'!$3:$3,0),FALSE)</f>
        <v>0</v>
      </c>
      <c r="Q291" s="174">
        <f>VLOOKUP(A291,Apport,MATCH($Q$4,'Jan 2020 Apport'!$3:$3,0),FALSE)</f>
        <v>0</v>
      </c>
      <c r="R291">
        <f>VLOOKUP(A291,Apport,MATCH($R$4,'Jan 2020 Apport'!$3:$3,0),FALSE)</f>
        <v>0</v>
      </c>
      <c r="S291">
        <f>VLOOKUP(A291,Apport,MATCH($S$4,'Jan 2020 Apport'!$3:$3,0),FALSE)</f>
        <v>0</v>
      </c>
      <c r="T291">
        <f>VLOOKUP(A291,Apport,MATCH($T$4,'Jan 2020 Apport'!$3:$3,0),FALSE)</f>
        <v>0</v>
      </c>
      <c r="U291" s="185">
        <f>IFERROR(VLOOKUP(A291,Apport,MATCH($U$4,'Jan 2020 Apport'!$3:$3,0),FALSE)/R291,0)</f>
        <v>0</v>
      </c>
      <c r="V291" s="67">
        <f>IFERROR(((VLOOKUP(A291,Apport,MATCH($V$4,'Jan 2020 Apport'!$3:$3,0),FALSE)+VLOOKUP(A291,Apport,MATCH($V$3,'Jan 2020 Apport'!$3:$3,0),FALSE))/(S291+T291)),0)</f>
        <v>0</v>
      </c>
      <c r="W291" s="67">
        <f t="shared" si="44"/>
        <v>0</v>
      </c>
      <c r="X291">
        <f>IF(D291=0,0,VLOOKUP(A291,Apport,MATCH($X$4,'Jan 2020 Apport'!$3:$3,0),FALSE))</f>
        <v>0</v>
      </c>
      <c r="Y291">
        <f>IF(D291=0,0,VLOOKUP(A291,Apport,MATCH($Y$4,'Jan 2020 Apport'!$3:$3,0),FALSE))</f>
        <v>0</v>
      </c>
      <c r="Z291">
        <f>IF(D291=0,0,VLOOKUP(A291,Apport,MATCH($Z$4,'Jan 2020 Apport'!$3:$3,0),FALSE))</f>
        <v>0</v>
      </c>
      <c r="AA291" s="114">
        <f>(VLOOKUP(A291,Apport,MATCH($AA$4,'Jan 2020 Apport'!$3:$3,0),FALSE)+VLOOKUP(A291,Apport,MATCH($AA$3,'Jan 2020 Apport'!$3:$3,0),FALSE))*VLOOKUP(A291,Apport,MATCH($AA$2,'Jan 2020 Apport'!$3:$3,0),FALSE)</f>
        <v>0</v>
      </c>
      <c r="AB291" s="114">
        <f>VLOOKUP(A291,Apport,MATCH($AB$4,'Jan 2020 Apport'!$3:$3,0),FALSE)*VLOOKUP(A291,Apport,MATCH($AB$3,'Jan 2020 Apport'!$3:$3,0),FALSE)</f>
        <v>0</v>
      </c>
      <c r="AC291" s="114">
        <f>VLOOKUP(A291,Apport,MATCH($AC$4,'Jan 2020 Apport'!$3:$3,0),FALSE)</f>
        <v>0</v>
      </c>
      <c r="AD291" s="114">
        <f>VLOOKUP(A291,Apport,MATCH($AD$4,'Jan 2020 Apport'!$3:$3,0),FALSE)*VLOOKUP(A291,Apport,MATCH($AD$3,'Jan 2020 Apport'!$3:$3,0),FALSE)</f>
        <v>0</v>
      </c>
      <c r="AE291" s="114">
        <f>VLOOKUP(A291,Apport,MATCH($AE$4,'Jan 2020 Apport'!$3:$3,0),FALSE)</f>
        <v>0</v>
      </c>
      <c r="AF291" s="114">
        <f>VLOOKUP(A291,Apport,MATCH($AF$4,'Jan 2020 Apport'!$3:$3,0),FALSE)*VLOOKUP(A291,Apport,MATCH($AF$3,'Jan 2020 Apport'!$3:$3,0),FALSE)</f>
        <v>0</v>
      </c>
      <c r="AG291" s="114">
        <f t="shared" si="45"/>
        <v>0</v>
      </c>
      <c r="AH291" s="114">
        <f t="shared" si="46"/>
        <v>0</v>
      </c>
      <c r="AI291" s="114">
        <f t="shared" si="47"/>
        <v>0</v>
      </c>
      <c r="AJ291" s="3">
        <f>VLOOKUP(A291,Apport,MATCH($AJ$4,'Jan 2020 Apport'!$3:$3,0),FALSE)</f>
        <v>0</v>
      </c>
      <c r="AK291" s="3">
        <f>VLOOKUP(A291,Apport,MATCH($AK$4,'Jan 2020 Apport'!$3:$3,0),FALSE)</f>
        <v>0</v>
      </c>
      <c r="AL291" s="170">
        <f t="shared" si="48"/>
        <v>0</v>
      </c>
      <c r="AM291" s="170">
        <f>VLOOKUP(A291,Apport,MATCH($AM$4,'Jan 2020 Apport'!$3:$3,0),FALSE)</f>
        <v>0</v>
      </c>
      <c r="AN291" s="170">
        <f>VLOOKUP(A291,Apport,MATCH($AN$4,'Jan 2020 Apport'!$3:$3,0),FALSE)</f>
        <v>0</v>
      </c>
      <c r="AO291" s="170">
        <v>0</v>
      </c>
      <c r="AP291" s="170">
        <v>0</v>
      </c>
      <c r="AQ291" s="170">
        <v>0</v>
      </c>
      <c r="AR291" s="170">
        <v>0</v>
      </c>
    </row>
    <row r="292" spans="1:44">
      <c r="A292" s="2" t="s">
        <v>1304</v>
      </c>
      <c r="B292" s="2" t="s">
        <v>1305</v>
      </c>
      <c r="C292" s="2" t="s">
        <v>1411</v>
      </c>
      <c r="D292" s="171">
        <f t="shared" si="49"/>
        <v>0</v>
      </c>
      <c r="E292" s="67">
        <f>VLOOKUP(A292,Apport,MATCH($E$2,'Jan 2020 Apport'!$3:$3,0),FALSE)+VLOOKUP(A292,Apport,MATCH($E$3,'Jan 2020 Apport'!$3:$3,0),FALSE)+VLOOKUP(A292,Apport,MATCH($E$4,'Jan 2020 Apport'!$3:$3,0),FALSE)</f>
        <v>0</v>
      </c>
      <c r="F292" s="171">
        <f t="shared" si="50"/>
        <v>0</v>
      </c>
      <c r="G292" s="170">
        <f>VLOOKUP(A292,Apport,MATCH($G$3,'Jan 2020 Apport'!$3:$3,0),FALSE)+VLOOKUP(A292,Apport,MATCH($G$4,'Jan 2020 Apport'!$3:$3,0),FALSE)</f>
        <v>0</v>
      </c>
      <c r="H292" s="170">
        <f>VLOOKUP(A292,Apport,MATCH($H$4,'Jan 2020 Apport'!$3:$3,0),FALSE)</f>
        <v>0</v>
      </c>
      <c r="I292" s="170">
        <f t="shared" si="51"/>
        <v>0</v>
      </c>
      <c r="J292" s="170">
        <f>VLOOKUP(A292,Apport,MATCH($J$4,'Jan 2020 Apport'!$3:$3,0),FALSE)</f>
        <v>0</v>
      </c>
      <c r="K292" s="170">
        <f>VLOOKUP(A292,Apport,MATCH($K$4,'Jan 2020 Apport'!$3:$3,0),FALSE)</f>
        <v>0</v>
      </c>
      <c r="L292" s="170">
        <f t="shared" si="52"/>
        <v>0</v>
      </c>
      <c r="M292" s="170">
        <f>VLOOKUP(A292,Apport,MATCH($M$4,'Jan 2020 Apport'!$3:$3,0),FALSE)</f>
        <v>0</v>
      </c>
      <c r="N292" s="170">
        <f>VLOOKUP(A292,Apport,MATCH($N$4,'Jan 2020 Apport'!$3:$3,0),FALSE)</f>
        <v>0</v>
      </c>
      <c r="O292" s="170">
        <f>VLOOKUP(A292,Apport,MATCH($O$4,'Jan 2020 Apport'!$3:$3,0),FALSE)</f>
        <v>0</v>
      </c>
      <c r="P292" s="174">
        <f>VLOOKUP(A292,Apport,MATCH($P$4,'Jan 2020 Apport'!$3:$3,0),FALSE)</f>
        <v>0</v>
      </c>
      <c r="Q292" s="174">
        <f>VLOOKUP(A292,Apport,MATCH($Q$4,'Jan 2020 Apport'!$3:$3,0),FALSE)</f>
        <v>0</v>
      </c>
      <c r="R292">
        <f>VLOOKUP(A292,Apport,MATCH($R$4,'Jan 2020 Apport'!$3:$3,0),FALSE)</f>
        <v>0</v>
      </c>
      <c r="S292">
        <f>VLOOKUP(A292,Apport,MATCH($S$4,'Jan 2020 Apport'!$3:$3,0),FALSE)</f>
        <v>0</v>
      </c>
      <c r="T292">
        <f>VLOOKUP(A292,Apport,MATCH($T$4,'Jan 2020 Apport'!$3:$3,0),FALSE)</f>
        <v>0</v>
      </c>
      <c r="U292" s="185">
        <f>IFERROR(VLOOKUP(A292,Apport,MATCH($U$4,'Jan 2020 Apport'!$3:$3,0),FALSE)/R292,0)</f>
        <v>0</v>
      </c>
      <c r="V292" s="67">
        <f>IFERROR(((VLOOKUP(A292,Apport,MATCH($V$4,'Jan 2020 Apport'!$3:$3,0),FALSE)+VLOOKUP(A292,Apport,MATCH($V$3,'Jan 2020 Apport'!$3:$3,0),FALSE))/(S292+T292)),0)</f>
        <v>0</v>
      </c>
      <c r="W292" s="67">
        <f t="shared" si="44"/>
        <v>0</v>
      </c>
      <c r="X292">
        <f>IF(D292=0,0,VLOOKUP(A292,Apport,MATCH($X$4,'Jan 2020 Apport'!$3:$3,0),FALSE))</f>
        <v>0</v>
      </c>
      <c r="Y292">
        <f>IF(D292=0,0,VLOOKUP(A292,Apport,MATCH($Y$4,'Jan 2020 Apport'!$3:$3,0),FALSE))</f>
        <v>0</v>
      </c>
      <c r="Z292">
        <f>IF(D292=0,0,VLOOKUP(A292,Apport,MATCH($Z$4,'Jan 2020 Apport'!$3:$3,0),FALSE))</f>
        <v>0</v>
      </c>
      <c r="AA292" s="114">
        <f>(VLOOKUP(A292,Apport,MATCH($AA$4,'Jan 2020 Apport'!$3:$3,0),FALSE)+VLOOKUP(A292,Apport,MATCH($AA$3,'Jan 2020 Apport'!$3:$3,0),FALSE))*VLOOKUP(A292,Apport,MATCH($AA$2,'Jan 2020 Apport'!$3:$3,0),FALSE)</f>
        <v>0</v>
      </c>
      <c r="AB292" s="114">
        <f>VLOOKUP(A292,Apport,MATCH($AB$4,'Jan 2020 Apport'!$3:$3,0),FALSE)*VLOOKUP(A292,Apport,MATCH($AB$3,'Jan 2020 Apport'!$3:$3,0),FALSE)</f>
        <v>0</v>
      </c>
      <c r="AC292" s="114">
        <f>VLOOKUP(A292,Apport,MATCH($AC$4,'Jan 2020 Apport'!$3:$3,0),FALSE)</f>
        <v>0</v>
      </c>
      <c r="AD292" s="114">
        <f>VLOOKUP(A292,Apport,MATCH($AD$4,'Jan 2020 Apport'!$3:$3,0),FALSE)*VLOOKUP(A292,Apport,MATCH($AD$3,'Jan 2020 Apport'!$3:$3,0),FALSE)</f>
        <v>0</v>
      </c>
      <c r="AE292" s="114">
        <f>VLOOKUP(A292,Apport,MATCH($AE$4,'Jan 2020 Apport'!$3:$3,0),FALSE)</f>
        <v>0</v>
      </c>
      <c r="AF292" s="114">
        <f>VLOOKUP(A292,Apport,MATCH($AF$4,'Jan 2020 Apport'!$3:$3,0),FALSE)*VLOOKUP(A292,Apport,MATCH($AF$3,'Jan 2020 Apport'!$3:$3,0),FALSE)</f>
        <v>0</v>
      </c>
      <c r="AG292" s="114">
        <f t="shared" si="45"/>
        <v>0</v>
      </c>
      <c r="AH292" s="114">
        <f t="shared" si="46"/>
        <v>0</v>
      </c>
      <c r="AI292" s="114">
        <f t="shared" si="47"/>
        <v>0</v>
      </c>
      <c r="AJ292" s="3">
        <f>VLOOKUP(A292,Apport,MATCH($AJ$4,'Jan 2020 Apport'!$3:$3,0),FALSE)</f>
        <v>0</v>
      </c>
      <c r="AK292" s="3">
        <f>VLOOKUP(A292,Apport,MATCH($AK$4,'Jan 2020 Apport'!$3:$3,0),FALSE)</f>
        <v>0</v>
      </c>
      <c r="AL292" s="170">
        <f t="shared" si="48"/>
        <v>0</v>
      </c>
      <c r="AM292" s="170">
        <f>VLOOKUP(A292,Apport,MATCH($AM$4,'Jan 2020 Apport'!$3:$3,0),FALSE)</f>
        <v>0</v>
      </c>
      <c r="AN292" s="170">
        <f>VLOOKUP(A292,Apport,MATCH($AN$4,'Jan 2020 Apport'!$3:$3,0),FALSE)</f>
        <v>0</v>
      </c>
      <c r="AO292" s="170">
        <v>0</v>
      </c>
      <c r="AP292" s="170">
        <v>0</v>
      </c>
      <c r="AQ292" s="170">
        <v>0</v>
      </c>
      <c r="AR292" s="170">
        <v>0</v>
      </c>
    </row>
    <row r="293" spans="1:44">
      <c r="A293" s="2" t="s">
        <v>489</v>
      </c>
      <c r="B293" s="2" t="s">
        <v>490</v>
      </c>
      <c r="C293" s="2" t="s">
        <v>1411</v>
      </c>
      <c r="D293" s="171">
        <f t="shared" si="49"/>
        <v>565377.37</v>
      </c>
      <c r="E293" s="67">
        <f>VLOOKUP(A293,Apport,MATCH($E$2,'Jan 2020 Apport'!$3:$3,0),FALSE)+VLOOKUP(A293,Apport,MATCH($E$3,'Jan 2020 Apport'!$3:$3,0),FALSE)+VLOOKUP(A293,Apport,MATCH($E$4,'Jan 2020 Apport'!$3:$3,0),FALSE)</f>
        <v>0</v>
      </c>
      <c r="F293" s="171">
        <f t="shared" si="50"/>
        <v>565377.37</v>
      </c>
      <c r="G293" s="170">
        <f>VLOOKUP(A293,Apport,MATCH($G$3,'Jan 2020 Apport'!$3:$3,0),FALSE)+VLOOKUP(A293,Apport,MATCH($G$4,'Jan 2020 Apport'!$3:$3,0),FALSE)</f>
        <v>35954.239999999998</v>
      </c>
      <c r="H293" s="170">
        <f>VLOOKUP(A293,Apport,MATCH($H$4,'Jan 2020 Apport'!$3:$3,0),FALSE)</f>
        <v>0</v>
      </c>
      <c r="I293" s="170">
        <f t="shared" si="51"/>
        <v>35954.239999999998</v>
      </c>
      <c r="J293" s="170">
        <f>VLOOKUP(A293,Apport,MATCH($J$4,'Jan 2020 Apport'!$3:$3,0),FALSE)</f>
        <v>126635.8595183805</v>
      </c>
      <c r="K293" s="170">
        <f>VLOOKUP(A293,Apport,MATCH($K$4,'Jan 2020 Apport'!$3:$3,0),FALSE)</f>
        <v>19355.13</v>
      </c>
      <c r="L293" s="170">
        <f t="shared" si="52"/>
        <v>145990.98951838049</v>
      </c>
      <c r="M293" s="170">
        <f>VLOOKUP(A293,Apport,MATCH($M$4,'Jan 2020 Apport'!$3:$3,0),FALSE)</f>
        <v>18456.28</v>
      </c>
      <c r="N293" s="170">
        <f>VLOOKUP(A293,Apport,MATCH($N$4,'Jan 2020 Apport'!$3:$3,0),FALSE)</f>
        <v>0</v>
      </c>
      <c r="O293" s="170">
        <f>VLOOKUP(A293,Apport,MATCH($O$4,'Jan 2020 Apport'!$3:$3,0),FALSE)</f>
        <v>888.28</v>
      </c>
      <c r="P293" s="174">
        <f>VLOOKUP(A293,Apport,MATCH($P$4,'Jan 2020 Apport'!$3:$3,0),FALSE)</f>
        <v>41869.630000000005</v>
      </c>
      <c r="Q293" s="174">
        <f>VLOOKUP(A293,Apport,MATCH($Q$4,'Jan 2020 Apport'!$3:$3,0),FALSE)</f>
        <v>43798.339584678004</v>
      </c>
      <c r="R293">
        <f>VLOOKUP(A293,Apport,MATCH($R$4,'Jan 2020 Apport'!$3:$3,0),FALSE)</f>
        <v>0</v>
      </c>
      <c r="S293">
        <f>VLOOKUP(A293,Apport,MATCH($S$4,'Jan 2020 Apport'!$3:$3,0),FALSE)</f>
        <v>0</v>
      </c>
      <c r="T293">
        <f>VLOOKUP(A293,Apport,MATCH($T$4,'Jan 2020 Apport'!$3:$3,0),FALSE)</f>
        <v>0</v>
      </c>
      <c r="U293" s="185">
        <f>IFERROR(VLOOKUP(A293,Apport,MATCH($U$4,'Jan 2020 Apport'!$3:$3,0),FALSE)/R293,0)</f>
        <v>0</v>
      </c>
      <c r="V293" s="67">
        <f>IFERROR(((VLOOKUP(A293,Apport,MATCH($V$4,'Jan 2020 Apport'!$3:$3,0),FALSE)+VLOOKUP(A293,Apport,MATCH($V$3,'Jan 2020 Apport'!$3:$3,0),FALSE))/(S293+T293)),0)</f>
        <v>0</v>
      </c>
      <c r="W293" s="67">
        <f t="shared" si="44"/>
        <v>8098.0890195192751</v>
      </c>
      <c r="X293">
        <f>IF(D293=0,0,VLOOKUP(A293,Apport,MATCH($X$4,'Jan 2020 Apport'!$3:$3,0),FALSE))</f>
        <v>4.8578999999999997E-2</v>
      </c>
      <c r="Y293">
        <f>IF(D293=0,0,VLOOKUP(A293,Apport,MATCH($Y$4,'Jan 2020 Apport'!$3:$3,0),FALSE))</f>
        <v>4.0270000000000002E-3</v>
      </c>
      <c r="Z293">
        <f>IF(D293=0,0,VLOOKUP(A293,Apport,MATCH($Z$4,'Jan 2020 Apport'!$3:$3,0),FALSE))</f>
        <v>1.7100000000000001E-2</v>
      </c>
      <c r="AA293" s="114">
        <f>(VLOOKUP(A293,Apport,MATCH($AA$4,'Jan 2020 Apport'!$3:$3,0),FALSE)+VLOOKUP(A293,Apport,MATCH($AA$3,'Jan 2020 Apport'!$3:$3,0),FALSE))*VLOOKUP(A293,Apport,MATCH($AA$2,'Jan 2020 Apport'!$3:$3,0),FALSE)</f>
        <v>67824.69200000001</v>
      </c>
      <c r="AB293" s="114">
        <f>VLOOKUP(A293,Apport,MATCH($AB$4,'Jan 2020 Apport'!$3:$3,0),FALSE)*VLOOKUP(A293,Apport,MATCH($AB$3,'Jan 2020 Apport'!$3:$3,0),FALSE)</f>
        <v>66520</v>
      </c>
      <c r="AC293" s="114">
        <f>VLOOKUP(A293,Apport,MATCH($AC$4,'Jan 2020 Apport'!$3:$3,0),FALSE)</f>
        <v>96805</v>
      </c>
      <c r="AD293" s="114">
        <f>VLOOKUP(A293,Apport,MATCH($AD$4,'Jan 2020 Apport'!$3:$3,0),FALSE)*VLOOKUP(A293,Apport,MATCH($AD$3,'Jan 2020 Apport'!$3:$3,0),FALSE)</f>
        <v>98741</v>
      </c>
      <c r="AE293" s="114">
        <f>VLOOKUP(A293,Apport,MATCH($AE$4,'Jan 2020 Apport'!$3:$3,0),FALSE)</f>
        <v>46784.33</v>
      </c>
      <c r="AF293" s="114">
        <f>VLOOKUP(A293,Apport,MATCH($AF$4,'Jan 2020 Apport'!$3:$3,0),FALSE)*VLOOKUP(A293,Apport,MATCH($AF$3,'Jan 2020 Apport'!$3:$3,0),FALSE)</f>
        <v>47720</v>
      </c>
      <c r="AG293" s="114">
        <f t="shared" si="45"/>
        <v>96986.910028800005</v>
      </c>
      <c r="AH293" s="114">
        <f t="shared" si="46"/>
        <v>136855.76759999999</v>
      </c>
      <c r="AI293" s="114">
        <f t="shared" si="47"/>
        <v>79803.727550000011</v>
      </c>
      <c r="AJ293" s="3">
        <f>VLOOKUP(A293,Apport,MATCH($AJ$4,'Jan 2020 Apport'!$3:$3,0),FALSE)</f>
        <v>65055.09</v>
      </c>
      <c r="AK293" s="3">
        <f>VLOOKUP(A293,Apport,MATCH($AK$4,'Jan 2020 Apport'!$3:$3,0),FALSE)</f>
        <v>1.141</v>
      </c>
      <c r="AL293" s="170">
        <f t="shared" si="48"/>
        <v>758563.45951838058</v>
      </c>
      <c r="AM293" s="170">
        <f>VLOOKUP(A293,Apport,MATCH($AM$4,'Jan 2020 Apport'!$3:$3,0),FALSE)</f>
        <v>11251.43</v>
      </c>
      <c r="AN293" s="170">
        <f>VLOOKUP(A293,Apport,MATCH($AN$4,'Jan 2020 Apport'!$3:$3,0),FALSE)</f>
        <v>3481.97</v>
      </c>
      <c r="AO293" s="170">
        <v>284.96000000000004</v>
      </c>
      <c r="AP293" s="170">
        <v>0</v>
      </c>
      <c r="AQ293" s="170">
        <v>10.42</v>
      </c>
      <c r="AR293" s="170">
        <v>164.87</v>
      </c>
    </row>
    <row r="294" spans="1:44">
      <c r="A294" s="2" t="s">
        <v>491</v>
      </c>
      <c r="B294" s="2" t="s">
        <v>492</v>
      </c>
      <c r="C294" s="2" t="s">
        <v>1411</v>
      </c>
      <c r="D294" s="171">
        <f t="shared" si="49"/>
        <v>6677513.4199999999</v>
      </c>
      <c r="E294" s="67">
        <f>VLOOKUP(A294,Apport,MATCH($E$2,'Jan 2020 Apport'!$3:$3,0),FALSE)+VLOOKUP(A294,Apport,MATCH($E$3,'Jan 2020 Apport'!$3:$3,0),FALSE)+VLOOKUP(A294,Apport,MATCH($E$4,'Jan 2020 Apport'!$3:$3,0),FALSE)</f>
        <v>465890.54000000004</v>
      </c>
      <c r="F294" s="171">
        <f t="shared" si="50"/>
        <v>6211622.8799999999</v>
      </c>
      <c r="G294" s="170">
        <f>VLOOKUP(A294,Apport,MATCH($G$3,'Jan 2020 Apport'!$3:$3,0),FALSE)+VLOOKUP(A294,Apport,MATCH($G$4,'Jan 2020 Apport'!$3:$3,0),FALSE)</f>
        <v>965474.12</v>
      </c>
      <c r="H294" s="170">
        <f>VLOOKUP(A294,Apport,MATCH($H$4,'Jan 2020 Apport'!$3:$3,0),FALSE)</f>
        <v>19137.73</v>
      </c>
      <c r="I294" s="170">
        <f t="shared" si="51"/>
        <v>984611.85</v>
      </c>
      <c r="J294" s="170">
        <f>VLOOKUP(A294,Apport,MATCH($J$4,'Jan 2020 Apport'!$3:$3,0),FALSE)</f>
        <v>567771.19781050028</v>
      </c>
      <c r="K294" s="170">
        <f>VLOOKUP(A294,Apport,MATCH($K$4,'Jan 2020 Apport'!$3:$3,0),FALSE)</f>
        <v>115118.92</v>
      </c>
      <c r="L294" s="170">
        <f t="shared" si="52"/>
        <v>682890.11781050032</v>
      </c>
      <c r="M294" s="170">
        <f>VLOOKUP(A294,Apport,MATCH($M$4,'Jan 2020 Apport'!$3:$3,0),FALSE)</f>
        <v>271269.88</v>
      </c>
      <c r="N294" s="170">
        <f>VLOOKUP(A294,Apport,MATCH($N$4,'Jan 2020 Apport'!$3:$3,0),FALSE)</f>
        <v>0</v>
      </c>
      <c r="O294" s="170">
        <f>VLOOKUP(A294,Apport,MATCH($O$4,'Jan 2020 Apport'!$3:$3,0),FALSE)</f>
        <v>21556.61</v>
      </c>
      <c r="P294" s="174">
        <f>VLOOKUP(A294,Apport,MATCH($P$4,'Jan 2020 Apport'!$3:$3,0),FALSE)</f>
        <v>404906.54000000004</v>
      </c>
      <c r="Q294" s="174">
        <f>VLOOKUP(A294,Apport,MATCH($Q$4,'Jan 2020 Apport'!$3:$3,0),FALSE)</f>
        <v>902906.76537340495</v>
      </c>
      <c r="R294">
        <f>VLOOKUP(A294,Apport,MATCH($R$4,'Jan 2020 Apport'!$3:$3,0),FALSE)</f>
        <v>0</v>
      </c>
      <c r="S294">
        <f>VLOOKUP(A294,Apport,MATCH($S$4,'Jan 2020 Apport'!$3:$3,0),FALSE)</f>
        <v>14.91</v>
      </c>
      <c r="T294">
        <f>VLOOKUP(A294,Apport,MATCH($T$4,'Jan 2020 Apport'!$3:$3,0),FALSE)</f>
        <v>38.81</v>
      </c>
      <c r="U294" s="185">
        <f>IFERROR(VLOOKUP(A294,Apport,MATCH($U$4,'Jan 2020 Apport'!$3:$3,0),FALSE)/R294,0)</f>
        <v>0</v>
      </c>
      <c r="V294" s="67">
        <f>IFERROR(((VLOOKUP(A294,Apport,MATCH($V$4,'Jan 2020 Apport'!$3:$3,0),FALSE)+VLOOKUP(A294,Apport,MATCH($V$3,'Jan 2020 Apport'!$3:$3,0),FALSE))/(S294+T294)),0)</f>
        <v>8672.5714817572607</v>
      </c>
      <c r="W294" s="67">
        <f t="shared" si="44"/>
        <v>8097.2779781130794</v>
      </c>
      <c r="X294">
        <f>IF(D294=0,0,VLOOKUP(A294,Apport,MATCH($X$4,'Jan 2020 Apport'!$3:$3,0),FALSE))</f>
        <v>4.8578999999999997E-2</v>
      </c>
      <c r="Y294">
        <f>IF(D294=0,0,VLOOKUP(A294,Apport,MATCH($Y$4,'Jan 2020 Apport'!$3:$3,0),FALSE))</f>
        <v>4.0270000000000002E-3</v>
      </c>
      <c r="Z294">
        <f>IF(D294=0,0,VLOOKUP(A294,Apport,MATCH($Z$4,'Jan 2020 Apport'!$3:$3,0),FALSE))</f>
        <v>1.7100000000000001E-2</v>
      </c>
      <c r="AA294" s="114">
        <f>(VLOOKUP(A294,Apport,MATCH($AA$4,'Jan 2020 Apport'!$3:$3,0),FALSE)+VLOOKUP(A294,Apport,MATCH($AA$3,'Jan 2020 Apport'!$3:$3,0),FALSE))*VLOOKUP(A294,Apport,MATCH($AA$2,'Jan 2020 Apport'!$3:$3,0),FALSE)</f>
        <v>65216.05</v>
      </c>
      <c r="AB294" s="114">
        <f>VLOOKUP(A294,Apport,MATCH($AB$4,'Jan 2020 Apport'!$3:$3,0),FALSE)*VLOOKUP(A294,Apport,MATCH($AB$3,'Jan 2020 Apport'!$3:$3,0),FALSE)</f>
        <v>66520</v>
      </c>
      <c r="AC294" s="114">
        <f>VLOOKUP(A294,Apport,MATCH($AC$4,'Jan 2020 Apport'!$3:$3,0),FALSE)</f>
        <v>96805</v>
      </c>
      <c r="AD294" s="114">
        <f>VLOOKUP(A294,Apport,MATCH($AD$4,'Jan 2020 Apport'!$3:$3,0),FALSE)*VLOOKUP(A294,Apport,MATCH($AD$3,'Jan 2020 Apport'!$3:$3,0),FALSE)</f>
        <v>98741</v>
      </c>
      <c r="AE294" s="114">
        <f>VLOOKUP(A294,Apport,MATCH($AE$4,'Jan 2020 Apport'!$3:$3,0),FALSE)</f>
        <v>46784.33</v>
      </c>
      <c r="AF294" s="114">
        <f>VLOOKUP(A294,Apport,MATCH($AF$4,'Jan 2020 Apport'!$3:$3,0),FALSE)*VLOOKUP(A294,Apport,MATCH($AF$3,'Jan 2020 Apport'!$3:$3,0),FALSE)</f>
        <v>47720</v>
      </c>
      <c r="AG294" s="114">
        <f t="shared" si="45"/>
        <v>96970.214719999989</v>
      </c>
      <c r="AH294" s="114">
        <f t="shared" si="46"/>
        <v>136855.76759999999</v>
      </c>
      <c r="AI294" s="114">
        <f t="shared" si="47"/>
        <v>79803.727550000011</v>
      </c>
      <c r="AJ294" s="3">
        <f>VLOOKUP(A294,Apport,MATCH($AJ$4,'Jan 2020 Apport'!$3:$3,0),FALSE)</f>
        <v>811281.54</v>
      </c>
      <c r="AK294" s="3">
        <f>VLOOKUP(A294,Apport,MATCH($AK$4,'Jan 2020 Apport'!$3:$3,0),FALSE)</f>
        <v>12.569000000000001</v>
      </c>
      <c r="AL294" s="170">
        <f t="shared" si="48"/>
        <v>8714252.4878105</v>
      </c>
      <c r="AM294" s="170">
        <f>VLOOKUP(A294,Apport,MATCH($AM$4,'Jan 2020 Apport'!$3:$3,0),FALSE)</f>
        <v>191529.53</v>
      </c>
      <c r="AN294" s="170">
        <f>VLOOKUP(A294,Apport,MATCH($AN$4,'Jan 2020 Apport'!$3:$3,0),FALSE)</f>
        <v>29717.3</v>
      </c>
      <c r="AO294" s="170">
        <v>4416.7299999999996</v>
      </c>
      <c r="AP294" s="170">
        <v>0</v>
      </c>
      <c r="AQ294" s="170">
        <v>202.99</v>
      </c>
      <c r="AR294" s="170">
        <v>6710.55</v>
      </c>
    </row>
    <row r="295" spans="1:44">
      <c r="A295" s="2" t="s">
        <v>493</v>
      </c>
      <c r="B295" s="2" t="s">
        <v>494</v>
      </c>
      <c r="C295" s="2" t="s">
        <v>1411</v>
      </c>
      <c r="D295" s="171">
        <f t="shared" si="49"/>
        <v>4374592.55</v>
      </c>
      <c r="E295" s="67">
        <f>VLOOKUP(A295,Apport,MATCH($E$2,'Jan 2020 Apport'!$3:$3,0),FALSE)+VLOOKUP(A295,Apport,MATCH($E$3,'Jan 2020 Apport'!$3:$3,0),FALSE)+VLOOKUP(A295,Apport,MATCH($E$4,'Jan 2020 Apport'!$3:$3,0),FALSE)</f>
        <v>51998.86</v>
      </c>
      <c r="F295" s="171">
        <f t="shared" si="50"/>
        <v>4322593.6899999995</v>
      </c>
      <c r="G295" s="170">
        <f>VLOOKUP(A295,Apport,MATCH($G$3,'Jan 2020 Apport'!$3:$3,0),FALSE)+VLOOKUP(A295,Apport,MATCH($G$4,'Jan 2020 Apport'!$3:$3,0),FALSE)</f>
        <v>520777.19</v>
      </c>
      <c r="H295" s="170">
        <f>VLOOKUP(A295,Apport,MATCH($H$4,'Jan 2020 Apport'!$3:$3,0),FALSE)</f>
        <v>19421.73</v>
      </c>
      <c r="I295" s="170">
        <f t="shared" si="51"/>
        <v>540198.92000000004</v>
      </c>
      <c r="J295" s="170">
        <f>VLOOKUP(A295,Apport,MATCH($J$4,'Jan 2020 Apport'!$3:$3,0),FALSE)</f>
        <v>279434.31513404939</v>
      </c>
      <c r="K295" s="170">
        <f>VLOOKUP(A295,Apport,MATCH($K$4,'Jan 2020 Apport'!$3:$3,0),FALSE)</f>
        <v>55371.9</v>
      </c>
      <c r="L295" s="170">
        <f t="shared" si="52"/>
        <v>334806.21513404942</v>
      </c>
      <c r="M295" s="170">
        <f>VLOOKUP(A295,Apport,MATCH($M$4,'Jan 2020 Apport'!$3:$3,0),FALSE)</f>
        <v>205073.93</v>
      </c>
      <c r="N295" s="170">
        <f>VLOOKUP(A295,Apport,MATCH($N$4,'Jan 2020 Apport'!$3:$3,0),FALSE)</f>
        <v>0</v>
      </c>
      <c r="O295" s="170">
        <f>VLOOKUP(A295,Apport,MATCH($O$4,'Jan 2020 Apport'!$3:$3,0),FALSE)</f>
        <v>11732.13</v>
      </c>
      <c r="P295" s="174">
        <f>VLOOKUP(A295,Apport,MATCH($P$4,'Jan 2020 Apport'!$3:$3,0),FALSE)</f>
        <v>482552.11</v>
      </c>
      <c r="Q295" s="174">
        <f>VLOOKUP(A295,Apport,MATCH($Q$4,'Jan 2020 Apport'!$3:$3,0),FALSE)</f>
        <v>50000</v>
      </c>
      <c r="R295">
        <f>VLOOKUP(A295,Apport,MATCH($R$4,'Jan 2020 Apport'!$3:$3,0),FALSE)</f>
        <v>0</v>
      </c>
      <c r="S295">
        <f>VLOOKUP(A295,Apport,MATCH($S$4,'Jan 2020 Apport'!$3:$3,0),FALSE)</f>
        <v>0</v>
      </c>
      <c r="T295">
        <f>VLOOKUP(A295,Apport,MATCH($T$4,'Jan 2020 Apport'!$3:$3,0),FALSE)</f>
        <v>6</v>
      </c>
      <c r="U295" s="185">
        <f>IFERROR(VLOOKUP(A295,Apport,MATCH($U$4,'Jan 2020 Apport'!$3:$3,0),FALSE)/R295,0)</f>
        <v>0</v>
      </c>
      <c r="V295" s="67">
        <f>IFERROR(((VLOOKUP(A295,Apport,MATCH($V$4,'Jan 2020 Apport'!$3:$3,0),FALSE)+VLOOKUP(A295,Apport,MATCH($V$3,'Jan 2020 Apport'!$3:$3,0),FALSE))/(S295+T295)),0)</f>
        <v>8666.4766666666674</v>
      </c>
      <c r="W295" s="67">
        <f t="shared" si="44"/>
        <v>8097.2779781130794</v>
      </c>
      <c r="X295">
        <f>IF(D295=0,0,VLOOKUP(A295,Apport,MATCH($X$4,'Jan 2020 Apport'!$3:$3,0),FALSE))</f>
        <v>4.8578999999999997E-2</v>
      </c>
      <c r="Y295">
        <f>IF(D295=0,0,VLOOKUP(A295,Apport,MATCH($Y$4,'Jan 2020 Apport'!$3:$3,0),FALSE))</f>
        <v>4.0270000000000002E-3</v>
      </c>
      <c r="Z295">
        <f>IF(D295=0,0,VLOOKUP(A295,Apport,MATCH($Z$4,'Jan 2020 Apport'!$3:$3,0),FALSE))</f>
        <v>1.7100000000000001E-2</v>
      </c>
      <c r="AA295" s="114">
        <f>(VLOOKUP(A295,Apport,MATCH($AA$4,'Jan 2020 Apport'!$3:$3,0),FALSE)+VLOOKUP(A295,Apport,MATCH($AA$3,'Jan 2020 Apport'!$3:$3,0),FALSE))*VLOOKUP(A295,Apport,MATCH($AA$2,'Jan 2020 Apport'!$3:$3,0),FALSE)</f>
        <v>65216.05</v>
      </c>
      <c r="AB295" s="114">
        <f>VLOOKUP(A295,Apport,MATCH($AB$4,'Jan 2020 Apport'!$3:$3,0),FALSE)*VLOOKUP(A295,Apport,MATCH($AB$3,'Jan 2020 Apport'!$3:$3,0),FALSE)</f>
        <v>66520</v>
      </c>
      <c r="AC295" s="114">
        <f>VLOOKUP(A295,Apport,MATCH($AC$4,'Jan 2020 Apport'!$3:$3,0),FALSE)</f>
        <v>96805</v>
      </c>
      <c r="AD295" s="114">
        <f>VLOOKUP(A295,Apport,MATCH($AD$4,'Jan 2020 Apport'!$3:$3,0),FALSE)*VLOOKUP(A295,Apport,MATCH($AD$3,'Jan 2020 Apport'!$3:$3,0),FALSE)</f>
        <v>98741</v>
      </c>
      <c r="AE295" s="114">
        <f>VLOOKUP(A295,Apport,MATCH($AE$4,'Jan 2020 Apport'!$3:$3,0),FALSE)</f>
        <v>46784.33</v>
      </c>
      <c r="AF295" s="114">
        <f>VLOOKUP(A295,Apport,MATCH($AF$4,'Jan 2020 Apport'!$3:$3,0),FALSE)*VLOOKUP(A295,Apport,MATCH($AF$3,'Jan 2020 Apport'!$3:$3,0),FALSE)</f>
        <v>47720</v>
      </c>
      <c r="AG295" s="114">
        <f t="shared" si="45"/>
        <v>96970.214719999989</v>
      </c>
      <c r="AH295" s="114">
        <f t="shared" si="46"/>
        <v>136855.76759999999</v>
      </c>
      <c r="AI295" s="114">
        <f t="shared" si="47"/>
        <v>79803.727550000011</v>
      </c>
      <c r="AJ295" s="3">
        <f>VLOOKUP(A295,Apport,MATCH($AJ$4,'Jan 2020 Apport'!$3:$3,0),FALSE)</f>
        <v>559308.85</v>
      </c>
      <c r="AK295" s="3">
        <f>VLOOKUP(A295,Apport,MATCH($AK$4,'Jan 2020 Apport'!$3:$3,0),FALSE)</f>
        <v>8.8320000000000007</v>
      </c>
      <c r="AL295" s="170">
        <f t="shared" si="48"/>
        <v>5514141.1051340485</v>
      </c>
      <c r="AM295" s="170">
        <f>VLOOKUP(A295,Apport,MATCH($AM$4,'Jan 2020 Apport'!$3:$3,0),FALSE)</f>
        <v>103109.26</v>
      </c>
      <c r="AN295" s="170">
        <f>VLOOKUP(A295,Apport,MATCH($AN$4,'Jan 2020 Apport'!$3:$3,0),FALSE)</f>
        <v>23542.81</v>
      </c>
      <c r="AO295" s="170">
        <v>2934.7799999999997</v>
      </c>
      <c r="AP295" s="170">
        <v>0</v>
      </c>
      <c r="AQ295" s="170">
        <v>114.7</v>
      </c>
      <c r="AR295" s="170">
        <v>3583.88</v>
      </c>
    </row>
    <row r="296" spans="1:44">
      <c r="A296" s="2" t="s">
        <v>495</v>
      </c>
      <c r="B296" s="2" t="s">
        <v>496</v>
      </c>
      <c r="C296" s="2" t="s">
        <v>1411</v>
      </c>
      <c r="D296" s="171">
        <f t="shared" si="49"/>
        <v>8718143.6500000004</v>
      </c>
      <c r="E296" s="67">
        <f>VLOOKUP(A296,Apport,MATCH($E$2,'Jan 2020 Apport'!$3:$3,0),FALSE)+VLOOKUP(A296,Apport,MATCH($E$3,'Jan 2020 Apport'!$3:$3,0),FALSE)+VLOOKUP(A296,Apport,MATCH($E$4,'Jan 2020 Apport'!$3:$3,0),FALSE)</f>
        <v>0</v>
      </c>
      <c r="F296" s="171">
        <f t="shared" si="50"/>
        <v>8718143.6500000004</v>
      </c>
      <c r="G296" s="170">
        <f>VLOOKUP(A296,Apport,MATCH($G$3,'Jan 2020 Apport'!$3:$3,0),FALSE)+VLOOKUP(A296,Apport,MATCH($G$4,'Jan 2020 Apport'!$3:$3,0),FALSE)</f>
        <v>768442.51</v>
      </c>
      <c r="H296" s="170">
        <f>VLOOKUP(A296,Apport,MATCH($H$4,'Jan 2020 Apport'!$3:$3,0),FALSE)</f>
        <v>0</v>
      </c>
      <c r="I296" s="170">
        <f t="shared" si="51"/>
        <v>768442.51</v>
      </c>
      <c r="J296" s="170">
        <f>VLOOKUP(A296,Apport,MATCH($J$4,'Jan 2020 Apport'!$3:$3,0),FALSE)</f>
        <v>988704.90324878483</v>
      </c>
      <c r="K296" s="170">
        <f>VLOOKUP(A296,Apport,MATCH($K$4,'Jan 2020 Apport'!$3:$3,0),FALSE)</f>
        <v>59152.639999999999</v>
      </c>
      <c r="L296" s="170">
        <f t="shared" si="52"/>
        <v>1047857.5432487848</v>
      </c>
      <c r="M296" s="170">
        <f>VLOOKUP(A296,Apport,MATCH($M$4,'Jan 2020 Apport'!$3:$3,0),FALSE)</f>
        <v>105207.7</v>
      </c>
      <c r="N296" s="170">
        <f>VLOOKUP(A296,Apport,MATCH($N$4,'Jan 2020 Apport'!$3:$3,0),FALSE)</f>
        <v>0</v>
      </c>
      <c r="O296" s="170">
        <f>VLOOKUP(A296,Apport,MATCH($O$4,'Jan 2020 Apport'!$3:$3,0),FALSE)</f>
        <v>25371.93</v>
      </c>
      <c r="P296" s="174">
        <f>VLOOKUP(A296,Apport,MATCH($P$4,'Jan 2020 Apport'!$3:$3,0),FALSE)</f>
        <v>1005983.31</v>
      </c>
      <c r="Q296" s="174">
        <f>VLOOKUP(A296,Apport,MATCH($Q$4,'Jan 2020 Apport'!$3:$3,0),FALSE)</f>
        <v>152000</v>
      </c>
      <c r="R296">
        <f>VLOOKUP(A296,Apport,MATCH($R$4,'Jan 2020 Apport'!$3:$3,0),FALSE)</f>
        <v>0</v>
      </c>
      <c r="S296">
        <f>VLOOKUP(A296,Apport,MATCH($S$4,'Jan 2020 Apport'!$3:$3,0),FALSE)</f>
        <v>0</v>
      </c>
      <c r="T296">
        <f>VLOOKUP(A296,Apport,MATCH($T$4,'Jan 2020 Apport'!$3:$3,0),FALSE)</f>
        <v>0</v>
      </c>
      <c r="U296" s="185">
        <f>IFERROR(VLOOKUP(A296,Apport,MATCH($U$4,'Jan 2020 Apport'!$3:$3,0),FALSE)/R296,0)</f>
        <v>0</v>
      </c>
      <c r="V296" s="67">
        <f>IFERROR(((VLOOKUP(A296,Apport,MATCH($V$4,'Jan 2020 Apport'!$3:$3,0),FALSE)+VLOOKUP(A296,Apport,MATCH($V$3,'Jan 2020 Apport'!$3:$3,0),FALSE))/(S296+T296)),0)</f>
        <v>0</v>
      </c>
      <c r="W296" s="67">
        <f t="shared" si="44"/>
        <v>8097.2779781130794</v>
      </c>
      <c r="X296">
        <f>IF(D296=0,0,VLOOKUP(A296,Apport,MATCH($X$4,'Jan 2020 Apport'!$3:$3,0),FALSE))</f>
        <v>4.8578999999999997E-2</v>
      </c>
      <c r="Y296">
        <f>IF(D296=0,0,VLOOKUP(A296,Apport,MATCH($Y$4,'Jan 2020 Apport'!$3:$3,0),FALSE))</f>
        <v>4.0270000000000002E-3</v>
      </c>
      <c r="Z296">
        <f>IF(D296=0,0,VLOOKUP(A296,Apport,MATCH($Z$4,'Jan 2020 Apport'!$3:$3,0),FALSE))</f>
        <v>1.7100000000000001E-2</v>
      </c>
      <c r="AA296" s="114">
        <f>(VLOOKUP(A296,Apport,MATCH($AA$4,'Jan 2020 Apport'!$3:$3,0),FALSE)+VLOOKUP(A296,Apport,MATCH($AA$3,'Jan 2020 Apport'!$3:$3,0),FALSE))*VLOOKUP(A296,Apport,MATCH($AA$2,'Jan 2020 Apport'!$3:$3,0),FALSE)</f>
        <v>65216.05</v>
      </c>
      <c r="AB296" s="114">
        <f>VLOOKUP(A296,Apport,MATCH($AB$4,'Jan 2020 Apport'!$3:$3,0),FALSE)*VLOOKUP(A296,Apport,MATCH($AB$3,'Jan 2020 Apport'!$3:$3,0),FALSE)</f>
        <v>66520</v>
      </c>
      <c r="AC296" s="114">
        <f>VLOOKUP(A296,Apport,MATCH($AC$4,'Jan 2020 Apport'!$3:$3,0),FALSE)</f>
        <v>96805</v>
      </c>
      <c r="AD296" s="114">
        <f>VLOOKUP(A296,Apport,MATCH($AD$4,'Jan 2020 Apport'!$3:$3,0),FALSE)*VLOOKUP(A296,Apport,MATCH($AD$3,'Jan 2020 Apport'!$3:$3,0),FALSE)</f>
        <v>98741</v>
      </c>
      <c r="AE296" s="114">
        <f>VLOOKUP(A296,Apport,MATCH($AE$4,'Jan 2020 Apport'!$3:$3,0),FALSE)</f>
        <v>46784.33</v>
      </c>
      <c r="AF296" s="114">
        <f>VLOOKUP(A296,Apport,MATCH($AF$4,'Jan 2020 Apport'!$3:$3,0),FALSE)*VLOOKUP(A296,Apport,MATCH($AF$3,'Jan 2020 Apport'!$3:$3,0),FALSE)</f>
        <v>47720</v>
      </c>
      <c r="AG296" s="114">
        <f t="shared" si="45"/>
        <v>96970.214719999989</v>
      </c>
      <c r="AH296" s="114">
        <f t="shared" si="46"/>
        <v>136855.76759999999</v>
      </c>
      <c r="AI296" s="114">
        <f t="shared" si="47"/>
        <v>79803.727550000011</v>
      </c>
      <c r="AJ296" s="3">
        <f>VLOOKUP(A296,Apport,MATCH($AJ$4,'Jan 2020 Apport'!$3:$3,0),FALSE)</f>
        <v>417585.78</v>
      </c>
      <c r="AK296" s="3">
        <f>VLOOKUP(A296,Apport,MATCH($AK$4,'Jan 2020 Apport'!$3:$3,0),FALSE)</f>
        <v>5.9109999999999996</v>
      </c>
      <c r="AL296" s="170">
        <f t="shared" si="48"/>
        <v>10677121.963248784</v>
      </c>
      <c r="AM296" s="170">
        <f>VLOOKUP(A296,Apport,MATCH($AM$4,'Jan 2020 Apport'!$3:$3,0),FALSE)</f>
        <v>71251.27</v>
      </c>
      <c r="AN296" s="170">
        <f>VLOOKUP(A296,Apport,MATCH($AN$4,'Jan 2020 Apport'!$3:$3,0),FALSE)</f>
        <v>18487.07</v>
      </c>
      <c r="AO296" s="170">
        <v>1683.13</v>
      </c>
      <c r="AP296" s="170">
        <v>0</v>
      </c>
      <c r="AQ296" s="170">
        <v>257.61</v>
      </c>
      <c r="AR296" s="170">
        <v>5591.43</v>
      </c>
    </row>
    <row r="297" spans="1:44">
      <c r="A297" s="2" t="s">
        <v>497</v>
      </c>
      <c r="B297" s="2" t="s">
        <v>498</v>
      </c>
      <c r="C297" s="2" t="s">
        <v>1411</v>
      </c>
      <c r="D297" s="171">
        <f t="shared" si="49"/>
        <v>15332777.27</v>
      </c>
      <c r="E297" s="67">
        <f>VLOOKUP(A297,Apport,MATCH($E$2,'Jan 2020 Apport'!$3:$3,0),FALSE)+VLOOKUP(A297,Apport,MATCH($E$3,'Jan 2020 Apport'!$3:$3,0),FALSE)+VLOOKUP(A297,Apport,MATCH($E$4,'Jan 2020 Apport'!$3:$3,0),FALSE)</f>
        <v>930445.79</v>
      </c>
      <c r="F297" s="171">
        <f t="shared" si="50"/>
        <v>14402331.48</v>
      </c>
      <c r="G297" s="170">
        <f>VLOOKUP(A297,Apport,MATCH($G$3,'Jan 2020 Apport'!$3:$3,0),FALSE)+VLOOKUP(A297,Apport,MATCH($G$4,'Jan 2020 Apport'!$3:$3,0),FALSE)</f>
        <v>2417436.56</v>
      </c>
      <c r="H297" s="170">
        <f>VLOOKUP(A297,Apport,MATCH($H$4,'Jan 2020 Apport'!$3:$3,0),FALSE)</f>
        <v>67049.759999999995</v>
      </c>
      <c r="I297" s="170">
        <f t="shared" si="51"/>
        <v>2484486.3199999998</v>
      </c>
      <c r="J297" s="170">
        <f>VLOOKUP(A297,Apport,MATCH($J$4,'Jan 2020 Apport'!$3:$3,0),FALSE)</f>
        <v>1295938.3945845796</v>
      </c>
      <c r="K297" s="170">
        <f>VLOOKUP(A297,Apport,MATCH($K$4,'Jan 2020 Apport'!$3:$3,0),FALSE)</f>
        <v>0</v>
      </c>
      <c r="L297" s="170">
        <f t="shared" si="52"/>
        <v>1295938.3945845796</v>
      </c>
      <c r="M297" s="170">
        <f>VLOOKUP(A297,Apport,MATCH($M$4,'Jan 2020 Apport'!$3:$3,0),FALSE)</f>
        <v>589613.93999999994</v>
      </c>
      <c r="N297" s="170">
        <f>VLOOKUP(A297,Apport,MATCH($N$4,'Jan 2020 Apport'!$3:$3,0),FALSE)</f>
        <v>0</v>
      </c>
      <c r="O297" s="170">
        <f>VLOOKUP(A297,Apport,MATCH($O$4,'Jan 2020 Apport'!$3:$3,0),FALSE)</f>
        <v>50137.93</v>
      </c>
      <c r="P297" s="174">
        <f>VLOOKUP(A297,Apport,MATCH($P$4,'Jan 2020 Apport'!$3:$3,0),FALSE)</f>
        <v>1223800.3200000001</v>
      </c>
      <c r="Q297" s="174">
        <f>VLOOKUP(A297,Apport,MATCH($Q$4,'Jan 2020 Apport'!$3:$3,0),FALSE)</f>
        <v>1607428.5268000001</v>
      </c>
      <c r="R297">
        <f>VLOOKUP(A297,Apport,MATCH($R$4,'Jan 2020 Apport'!$3:$3,0),FALSE)</f>
        <v>14.6</v>
      </c>
      <c r="S297">
        <f>VLOOKUP(A297,Apport,MATCH($S$4,'Jan 2020 Apport'!$3:$3,0),FALSE)</f>
        <v>14</v>
      </c>
      <c r="T297">
        <f>VLOOKUP(A297,Apport,MATCH($T$4,'Jan 2020 Apport'!$3:$3,0),FALSE)</f>
        <v>75</v>
      </c>
      <c r="U297" s="185">
        <f>IFERROR(VLOOKUP(A297,Apport,MATCH($U$4,'Jan 2020 Apport'!$3:$3,0),FALSE)/R297,0)</f>
        <v>9745.0582191780832</v>
      </c>
      <c r="V297" s="67">
        <f>IFERROR(((VLOOKUP(A297,Apport,MATCH($V$4,'Jan 2020 Apport'!$3:$3,0),FALSE)+VLOOKUP(A297,Apport,MATCH($V$3,'Jan 2020 Apport'!$3:$3,0),FALSE))/(S297+T297)),0)</f>
        <v>8855.8195505617987</v>
      </c>
      <c r="W297" s="67">
        <f t="shared" si="44"/>
        <v>8098.0890195192751</v>
      </c>
      <c r="X297">
        <f>IF(D297=0,0,VLOOKUP(A297,Apport,MATCH($X$4,'Jan 2020 Apport'!$3:$3,0),FALSE))</f>
        <v>4.8578999999999997E-2</v>
      </c>
      <c r="Y297">
        <f>IF(D297=0,0,VLOOKUP(A297,Apport,MATCH($Y$4,'Jan 2020 Apport'!$3:$3,0),FALSE))</f>
        <v>4.0270000000000002E-3</v>
      </c>
      <c r="Z297">
        <f>IF(D297=0,0,VLOOKUP(A297,Apport,MATCH($Z$4,'Jan 2020 Apport'!$3:$3,0),FALSE))</f>
        <v>1.7100000000000001E-2</v>
      </c>
      <c r="AA297" s="114">
        <f>(VLOOKUP(A297,Apport,MATCH($AA$4,'Jan 2020 Apport'!$3:$3,0),FALSE)+VLOOKUP(A297,Apport,MATCH($AA$3,'Jan 2020 Apport'!$3:$3,0),FALSE))*VLOOKUP(A297,Apport,MATCH($AA$2,'Jan 2020 Apport'!$3:$3,0),FALSE)</f>
        <v>67824.69200000001</v>
      </c>
      <c r="AB297" s="114">
        <f>VLOOKUP(A297,Apport,MATCH($AB$4,'Jan 2020 Apport'!$3:$3,0),FALSE)*VLOOKUP(A297,Apport,MATCH($AB$3,'Jan 2020 Apport'!$3:$3,0),FALSE)</f>
        <v>66520</v>
      </c>
      <c r="AC297" s="114">
        <f>VLOOKUP(A297,Apport,MATCH($AC$4,'Jan 2020 Apport'!$3:$3,0),FALSE)</f>
        <v>96805</v>
      </c>
      <c r="AD297" s="114">
        <f>VLOOKUP(A297,Apport,MATCH($AD$4,'Jan 2020 Apport'!$3:$3,0),FALSE)*VLOOKUP(A297,Apport,MATCH($AD$3,'Jan 2020 Apport'!$3:$3,0),FALSE)</f>
        <v>98741</v>
      </c>
      <c r="AE297" s="114">
        <f>VLOOKUP(A297,Apport,MATCH($AE$4,'Jan 2020 Apport'!$3:$3,0),FALSE)</f>
        <v>46784.33</v>
      </c>
      <c r="AF297" s="114">
        <f>VLOOKUP(A297,Apport,MATCH($AF$4,'Jan 2020 Apport'!$3:$3,0),FALSE)*VLOOKUP(A297,Apport,MATCH($AF$3,'Jan 2020 Apport'!$3:$3,0),FALSE)</f>
        <v>47720</v>
      </c>
      <c r="AG297" s="114">
        <f t="shared" si="45"/>
        <v>96986.910028800005</v>
      </c>
      <c r="AH297" s="114">
        <f t="shared" si="46"/>
        <v>136855.76759999999</v>
      </c>
      <c r="AI297" s="114">
        <f t="shared" si="47"/>
        <v>79803.727550000011</v>
      </c>
      <c r="AJ297" s="3">
        <f>VLOOKUP(A297,Apport,MATCH($AJ$4,'Jan 2020 Apport'!$3:$3,0),FALSE)</f>
        <v>2136409.56</v>
      </c>
      <c r="AK297" s="3">
        <f>VLOOKUP(A297,Apport,MATCH($AK$4,'Jan 2020 Apport'!$3:$3,0),FALSE)</f>
        <v>35.465000000000003</v>
      </c>
      <c r="AL297" s="170">
        <f t="shared" si="48"/>
        <v>20118526.334584579</v>
      </c>
      <c r="AM297" s="170">
        <f>VLOOKUP(A297,Apport,MATCH($AM$4,'Jan 2020 Apport'!$3:$3,0),FALSE)</f>
        <v>365572.48</v>
      </c>
      <c r="AN297" s="170">
        <f>VLOOKUP(A297,Apport,MATCH($AN$4,'Jan 2020 Apport'!$3:$3,0),FALSE)</f>
        <v>82580.710000000006</v>
      </c>
      <c r="AO297" s="170">
        <v>9162.16</v>
      </c>
      <c r="AP297" s="170">
        <v>350.28</v>
      </c>
      <c r="AQ297" s="170">
        <v>472.4</v>
      </c>
      <c r="AR297" s="170">
        <v>16419.46</v>
      </c>
    </row>
    <row r="298" spans="1:44">
      <c r="A298" s="2" t="s">
        <v>499</v>
      </c>
      <c r="B298" s="2" t="s">
        <v>500</v>
      </c>
      <c r="C298" s="2" t="s">
        <v>1411</v>
      </c>
      <c r="D298" s="171">
        <f t="shared" si="49"/>
        <v>1688799.64</v>
      </c>
      <c r="E298" s="67">
        <f>VLOOKUP(A298,Apport,MATCH($E$2,'Jan 2020 Apport'!$3:$3,0),FALSE)+VLOOKUP(A298,Apport,MATCH($E$3,'Jan 2020 Apport'!$3:$3,0),FALSE)+VLOOKUP(A298,Apport,MATCH($E$4,'Jan 2020 Apport'!$3:$3,0),FALSE)</f>
        <v>0</v>
      </c>
      <c r="F298" s="171">
        <f t="shared" si="50"/>
        <v>1688799.64</v>
      </c>
      <c r="G298" s="170">
        <f>VLOOKUP(A298,Apport,MATCH($G$3,'Jan 2020 Apport'!$3:$3,0),FALSE)+VLOOKUP(A298,Apport,MATCH($G$4,'Jan 2020 Apport'!$3:$3,0),FALSE)</f>
        <v>142861.13</v>
      </c>
      <c r="H298" s="170">
        <f>VLOOKUP(A298,Apport,MATCH($H$4,'Jan 2020 Apport'!$3:$3,0),FALSE)</f>
        <v>9594.58</v>
      </c>
      <c r="I298" s="170">
        <f t="shared" si="51"/>
        <v>152455.71</v>
      </c>
      <c r="J298" s="170">
        <f>VLOOKUP(A298,Apport,MATCH($J$4,'Jan 2020 Apport'!$3:$3,0),FALSE)</f>
        <v>0</v>
      </c>
      <c r="K298" s="170">
        <f>VLOOKUP(A298,Apport,MATCH($K$4,'Jan 2020 Apport'!$3:$3,0),FALSE)</f>
        <v>57321.26</v>
      </c>
      <c r="L298" s="170">
        <f t="shared" si="52"/>
        <v>57321.26</v>
      </c>
      <c r="M298" s="170">
        <f>VLOOKUP(A298,Apport,MATCH($M$4,'Jan 2020 Apport'!$3:$3,0),FALSE)</f>
        <v>53414.61</v>
      </c>
      <c r="N298" s="170">
        <f>VLOOKUP(A298,Apport,MATCH($N$4,'Jan 2020 Apport'!$3:$3,0),FALSE)</f>
        <v>0</v>
      </c>
      <c r="O298" s="170">
        <f>VLOOKUP(A298,Apport,MATCH($O$4,'Jan 2020 Apport'!$3:$3,0),FALSE)</f>
        <v>5341.46</v>
      </c>
      <c r="P298" s="174">
        <f>VLOOKUP(A298,Apport,MATCH($P$4,'Jan 2020 Apport'!$3:$3,0),FALSE)</f>
        <v>0</v>
      </c>
      <c r="Q298" s="174">
        <f>VLOOKUP(A298,Apport,MATCH($Q$4,'Jan 2020 Apport'!$3:$3,0),FALSE)</f>
        <v>250000</v>
      </c>
      <c r="R298">
        <f>VLOOKUP(A298,Apport,MATCH($R$4,'Jan 2020 Apport'!$3:$3,0),FALSE)</f>
        <v>0</v>
      </c>
      <c r="S298">
        <f>VLOOKUP(A298,Apport,MATCH($S$4,'Jan 2020 Apport'!$3:$3,0),FALSE)</f>
        <v>0</v>
      </c>
      <c r="T298">
        <f>VLOOKUP(A298,Apport,MATCH($T$4,'Jan 2020 Apport'!$3:$3,0),FALSE)</f>
        <v>0</v>
      </c>
      <c r="U298" s="185">
        <f>IFERROR(VLOOKUP(A298,Apport,MATCH($U$4,'Jan 2020 Apport'!$3:$3,0),FALSE)/R298,0)</f>
        <v>0</v>
      </c>
      <c r="V298" s="67">
        <f>IFERROR(((VLOOKUP(A298,Apport,MATCH($V$4,'Jan 2020 Apport'!$3:$3,0),FALSE)+VLOOKUP(A298,Apport,MATCH($V$3,'Jan 2020 Apport'!$3:$3,0),FALSE))/(S298+T298)),0)</f>
        <v>0</v>
      </c>
      <c r="W298" s="67">
        <f t="shared" si="44"/>
        <v>8097.2779781130794</v>
      </c>
      <c r="X298">
        <f>IF(D298=0,0,VLOOKUP(A298,Apport,MATCH($X$4,'Jan 2020 Apport'!$3:$3,0),FALSE))</f>
        <v>4.8578999999999997E-2</v>
      </c>
      <c r="Y298">
        <f>IF(D298=0,0,VLOOKUP(A298,Apport,MATCH($Y$4,'Jan 2020 Apport'!$3:$3,0),FALSE))</f>
        <v>4.0270000000000002E-3</v>
      </c>
      <c r="Z298">
        <f>IF(D298=0,0,VLOOKUP(A298,Apport,MATCH($Z$4,'Jan 2020 Apport'!$3:$3,0),FALSE))</f>
        <v>1.7100000000000001E-2</v>
      </c>
      <c r="AA298" s="114">
        <f>(VLOOKUP(A298,Apport,MATCH($AA$4,'Jan 2020 Apport'!$3:$3,0),FALSE)+VLOOKUP(A298,Apport,MATCH($AA$3,'Jan 2020 Apport'!$3:$3,0),FALSE))*VLOOKUP(A298,Apport,MATCH($AA$2,'Jan 2020 Apport'!$3:$3,0),FALSE)</f>
        <v>65216.05</v>
      </c>
      <c r="AB298" s="114">
        <f>VLOOKUP(A298,Apport,MATCH($AB$4,'Jan 2020 Apport'!$3:$3,0),FALSE)*VLOOKUP(A298,Apport,MATCH($AB$3,'Jan 2020 Apport'!$3:$3,0),FALSE)</f>
        <v>66520</v>
      </c>
      <c r="AC298" s="114">
        <f>VLOOKUP(A298,Apport,MATCH($AC$4,'Jan 2020 Apport'!$3:$3,0),FALSE)</f>
        <v>96805</v>
      </c>
      <c r="AD298" s="114">
        <f>VLOOKUP(A298,Apport,MATCH($AD$4,'Jan 2020 Apport'!$3:$3,0),FALSE)*VLOOKUP(A298,Apport,MATCH($AD$3,'Jan 2020 Apport'!$3:$3,0),FALSE)</f>
        <v>98741</v>
      </c>
      <c r="AE298" s="114">
        <f>VLOOKUP(A298,Apport,MATCH($AE$4,'Jan 2020 Apport'!$3:$3,0),FALSE)</f>
        <v>46784.33</v>
      </c>
      <c r="AF298" s="114">
        <f>VLOOKUP(A298,Apport,MATCH($AF$4,'Jan 2020 Apport'!$3:$3,0),FALSE)*VLOOKUP(A298,Apport,MATCH($AF$3,'Jan 2020 Apport'!$3:$3,0),FALSE)</f>
        <v>47720</v>
      </c>
      <c r="AG298" s="114">
        <f t="shared" si="45"/>
        <v>96970.214719999989</v>
      </c>
      <c r="AH298" s="114">
        <f t="shared" si="46"/>
        <v>136855.76759999999</v>
      </c>
      <c r="AI298" s="114">
        <f t="shared" si="47"/>
        <v>79803.727550000011</v>
      </c>
      <c r="AJ298" s="3">
        <f>VLOOKUP(A298,Apport,MATCH($AJ$4,'Jan 2020 Apport'!$3:$3,0),FALSE)</f>
        <v>107332.28</v>
      </c>
      <c r="AK298" s="3">
        <f>VLOOKUP(A298,Apport,MATCH($AK$4,'Jan 2020 Apport'!$3:$3,0),FALSE)</f>
        <v>2.9889999999999999</v>
      </c>
      <c r="AL298" s="170">
        <f t="shared" si="48"/>
        <v>1931010.96</v>
      </c>
      <c r="AM298" s="170">
        <f>VLOOKUP(A298,Apport,MATCH($AM$4,'Jan 2020 Apport'!$3:$3,0),FALSE)</f>
        <v>30999.54</v>
      </c>
      <c r="AN298" s="170">
        <f>VLOOKUP(A298,Apport,MATCH($AN$4,'Jan 2020 Apport'!$3:$3,0),FALSE)</f>
        <v>4484.08</v>
      </c>
      <c r="AO298" s="170">
        <v>805.59999999999991</v>
      </c>
      <c r="AP298" s="170">
        <v>0</v>
      </c>
      <c r="AQ298" s="170">
        <v>58.25</v>
      </c>
      <c r="AR298" s="170">
        <v>784.92</v>
      </c>
    </row>
    <row r="299" spans="1:44">
      <c r="A299" s="2" t="s">
        <v>501</v>
      </c>
      <c r="B299" s="2" t="s">
        <v>502</v>
      </c>
      <c r="C299" s="2" t="s">
        <v>1411</v>
      </c>
      <c r="D299" s="171">
        <f t="shared" si="49"/>
        <v>678547.8</v>
      </c>
      <c r="E299" s="67">
        <f>VLOOKUP(A299,Apport,MATCH($E$2,'Jan 2020 Apport'!$3:$3,0),FALSE)+VLOOKUP(A299,Apport,MATCH($E$3,'Jan 2020 Apport'!$3:$3,0),FALSE)+VLOOKUP(A299,Apport,MATCH($E$4,'Jan 2020 Apport'!$3:$3,0),FALSE)</f>
        <v>0</v>
      </c>
      <c r="F299" s="171">
        <f t="shared" si="50"/>
        <v>678547.8</v>
      </c>
      <c r="G299" s="170">
        <f>VLOOKUP(A299,Apport,MATCH($G$3,'Jan 2020 Apport'!$3:$3,0),FALSE)+VLOOKUP(A299,Apport,MATCH($G$4,'Jan 2020 Apport'!$3:$3,0),FALSE)</f>
        <v>52383.81</v>
      </c>
      <c r="H299" s="170">
        <f>VLOOKUP(A299,Apport,MATCH($H$4,'Jan 2020 Apport'!$3:$3,0),FALSE)</f>
        <v>0</v>
      </c>
      <c r="I299" s="170">
        <f t="shared" si="51"/>
        <v>52383.81</v>
      </c>
      <c r="J299" s="170">
        <f>VLOOKUP(A299,Apport,MATCH($J$4,'Jan 2020 Apport'!$3:$3,0),FALSE)</f>
        <v>0</v>
      </c>
      <c r="K299" s="170">
        <f>VLOOKUP(A299,Apport,MATCH($K$4,'Jan 2020 Apport'!$3:$3,0),FALSE)</f>
        <v>28518.29</v>
      </c>
      <c r="L299" s="170">
        <f t="shared" si="52"/>
        <v>28518.29</v>
      </c>
      <c r="M299" s="170">
        <f>VLOOKUP(A299,Apport,MATCH($M$4,'Jan 2020 Apport'!$3:$3,0),FALSE)</f>
        <v>38534.83</v>
      </c>
      <c r="N299" s="170">
        <f>VLOOKUP(A299,Apport,MATCH($N$4,'Jan 2020 Apport'!$3:$3,0),FALSE)</f>
        <v>0</v>
      </c>
      <c r="O299" s="170">
        <f>VLOOKUP(A299,Apport,MATCH($O$4,'Jan 2020 Apport'!$3:$3,0),FALSE)</f>
        <v>1907.66</v>
      </c>
      <c r="P299" s="174">
        <f>VLOOKUP(A299,Apport,MATCH($P$4,'Jan 2020 Apport'!$3:$3,0),FALSE)</f>
        <v>88593.4</v>
      </c>
      <c r="Q299" s="174">
        <f>VLOOKUP(A299,Apport,MATCH($Q$4,'Jan 2020 Apport'!$3:$3,0),FALSE)</f>
        <v>83701.734088619996</v>
      </c>
      <c r="R299">
        <f>VLOOKUP(A299,Apport,MATCH($R$4,'Jan 2020 Apport'!$3:$3,0),FALSE)</f>
        <v>0</v>
      </c>
      <c r="S299">
        <f>VLOOKUP(A299,Apport,MATCH($S$4,'Jan 2020 Apport'!$3:$3,0),FALSE)</f>
        <v>0</v>
      </c>
      <c r="T299">
        <f>VLOOKUP(A299,Apport,MATCH($T$4,'Jan 2020 Apport'!$3:$3,0),FALSE)</f>
        <v>0</v>
      </c>
      <c r="U299" s="185">
        <f>IFERROR(VLOOKUP(A299,Apport,MATCH($U$4,'Jan 2020 Apport'!$3:$3,0),FALSE)/R299,0)</f>
        <v>0</v>
      </c>
      <c r="V299" s="67">
        <f>IFERROR(((VLOOKUP(A299,Apport,MATCH($V$4,'Jan 2020 Apport'!$3:$3,0),FALSE)+VLOOKUP(A299,Apport,MATCH($V$3,'Jan 2020 Apport'!$3:$3,0),FALSE))/(S299+T299)),0)</f>
        <v>0</v>
      </c>
      <c r="W299" s="67">
        <f t="shared" si="44"/>
        <v>8097.2779781130794</v>
      </c>
      <c r="X299">
        <f>IF(D299=0,0,VLOOKUP(A299,Apport,MATCH($X$4,'Jan 2020 Apport'!$3:$3,0),FALSE))</f>
        <v>4.8578999999999997E-2</v>
      </c>
      <c r="Y299">
        <f>IF(D299=0,0,VLOOKUP(A299,Apport,MATCH($Y$4,'Jan 2020 Apport'!$3:$3,0),FALSE))</f>
        <v>4.0270000000000002E-3</v>
      </c>
      <c r="Z299">
        <f>IF(D299=0,0,VLOOKUP(A299,Apport,MATCH($Z$4,'Jan 2020 Apport'!$3:$3,0),FALSE))</f>
        <v>1.7100000000000001E-2</v>
      </c>
      <c r="AA299" s="114">
        <f>(VLOOKUP(A299,Apport,MATCH($AA$4,'Jan 2020 Apport'!$3:$3,0),FALSE)+VLOOKUP(A299,Apport,MATCH($AA$3,'Jan 2020 Apport'!$3:$3,0),FALSE))*VLOOKUP(A299,Apport,MATCH($AA$2,'Jan 2020 Apport'!$3:$3,0),FALSE)</f>
        <v>65216.05</v>
      </c>
      <c r="AB299" s="114">
        <f>VLOOKUP(A299,Apport,MATCH($AB$4,'Jan 2020 Apport'!$3:$3,0),FALSE)*VLOOKUP(A299,Apport,MATCH($AB$3,'Jan 2020 Apport'!$3:$3,0),FALSE)</f>
        <v>66520</v>
      </c>
      <c r="AC299" s="114">
        <f>VLOOKUP(A299,Apport,MATCH($AC$4,'Jan 2020 Apport'!$3:$3,0),FALSE)</f>
        <v>96805</v>
      </c>
      <c r="AD299" s="114">
        <f>VLOOKUP(A299,Apport,MATCH($AD$4,'Jan 2020 Apport'!$3:$3,0),FALSE)*VLOOKUP(A299,Apport,MATCH($AD$3,'Jan 2020 Apport'!$3:$3,0),FALSE)</f>
        <v>98741</v>
      </c>
      <c r="AE299" s="114">
        <f>VLOOKUP(A299,Apport,MATCH($AE$4,'Jan 2020 Apport'!$3:$3,0),FALSE)</f>
        <v>46784.33</v>
      </c>
      <c r="AF299" s="114">
        <f>VLOOKUP(A299,Apport,MATCH($AF$4,'Jan 2020 Apport'!$3:$3,0),FALSE)*VLOOKUP(A299,Apport,MATCH($AF$3,'Jan 2020 Apport'!$3:$3,0),FALSE)</f>
        <v>47720</v>
      </c>
      <c r="AG299" s="114">
        <f t="shared" si="45"/>
        <v>96970.214719999989</v>
      </c>
      <c r="AH299" s="114">
        <f t="shared" si="46"/>
        <v>136855.76759999999</v>
      </c>
      <c r="AI299" s="114">
        <f t="shared" si="47"/>
        <v>79803.727550000011</v>
      </c>
      <c r="AJ299" s="3">
        <f>VLOOKUP(A299,Apport,MATCH($AJ$4,'Jan 2020 Apport'!$3:$3,0),FALSE)</f>
        <v>91640.22</v>
      </c>
      <c r="AK299" s="3">
        <f>VLOOKUP(A299,Apport,MATCH($AK$4,'Jan 2020 Apport'!$3:$3,0),FALSE)</f>
        <v>2.31</v>
      </c>
      <c r="AL299" s="170">
        <f t="shared" si="48"/>
        <v>793407.62000000011</v>
      </c>
      <c r="AM299" s="170">
        <f>VLOOKUP(A299,Apport,MATCH($AM$4,'Jan 2020 Apport'!$3:$3,0),FALSE)</f>
        <v>22033.52</v>
      </c>
      <c r="AN299" s="170">
        <f>VLOOKUP(A299,Apport,MATCH($AN$4,'Jan 2020 Apport'!$3:$3,0),FALSE)</f>
        <v>3878.74</v>
      </c>
      <c r="AO299" s="170">
        <v>578.03</v>
      </c>
      <c r="AP299" s="170">
        <v>0</v>
      </c>
      <c r="AQ299" s="170">
        <v>18.2</v>
      </c>
      <c r="AR299" s="170">
        <v>457.07</v>
      </c>
    </row>
    <row r="300" spans="1:44">
      <c r="A300" s="2" t="s">
        <v>503</v>
      </c>
      <c r="B300" s="2" t="s">
        <v>504</v>
      </c>
      <c r="C300" s="2" t="s">
        <v>1411</v>
      </c>
      <c r="D300" s="171">
        <f t="shared" si="49"/>
        <v>417931.35</v>
      </c>
      <c r="E300" s="67">
        <f>VLOOKUP(A300,Apport,MATCH($E$2,'Jan 2020 Apport'!$3:$3,0),FALSE)+VLOOKUP(A300,Apport,MATCH($E$3,'Jan 2020 Apport'!$3:$3,0),FALSE)+VLOOKUP(A300,Apport,MATCH($E$4,'Jan 2020 Apport'!$3:$3,0),FALSE)</f>
        <v>0</v>
      </c>
      <c r="F300" s="171">
        <f t="shared" si="50"/>
        <v>417931.35</v>
      </c>
      <c r="G300" s="170">
        <f>VLOOKUP(A300,Apport,MATCH($G$3,'Jan 2020 Apport'!$3:$3,0),FALSE)+VLOOKUP(A300,Apport,MATCH($G$4,'Jan 2020 Apport'!$3:$3,0),FALSE)</f>
        <v>35460.129999999997</v>
      </c>
      <c r="H300" s="170">
        <f>VLOOKUP(A300,Apport,MATCH($H$4,'Jan 2020 Apport'!$3:$3,0),FALSE)</f>
        <v>0</v>
      </c>
      <c r="I300" s="170">
        <f t="shared" si="51"/>
        <v>35460.129999999997</v>
      </c>
      <c r="J300" s="170">
        <f>VLOOKUP(A300,Apport,MATCH($J$4,'Jan 2020 Apport'!$3:$3,0),FALSE)</f>
        <v>0</v>
      </c>
      <c r="K300" s="170">
        <f>VLOOKUP(A300,Apport,MATCH($K$4,'Jan 2020 Apport'!$3:$3,0),FALSE)</f>
        <v>19782.62</v>
      </c>
      <c r="L300" s="170">
        <f t="shared" si="52"/>
        <v>19782.62</v>
      </c>
      <c r="M300" s="170">
        <f>VLOOKUP(A300,Apport,MATCH($M$4,'Jan 2020 Apport'!$3:$3,0),FALSE)</f>
        <v>16787.45</v>
      </c>
      <c r="N300" s="170">
        <f>VLOOKUP(A300,Apport,MATCH($N$4,'Jan 2020 Apport'!$3:$3,0),FALSE)</f>
        <v>0</v>
      </c>
      <c r="O300" s="170">
        <f>VLOOKUP(A300,Apport,MATCH($O$4,'Jan 2020 Apport'!$3:$3,0),FALSE)</f>
        <v>1049.21</v>
      </c>
      <c r="P300" s="174">
        <f>VLOOKUP(A300,Apport,MATCH($P$4,'Jan 2020 Apport'!$3:$3,0),FALSE)</f>
        <v>0</v>
      </c>
      <c r="Q300" s="174">
        <f>VLOOKUP(A300,Apport,MATCH($Q$4,'Jan 2020 Apport'!$3:$3,0),FALSE)</f>
        <v>30000</v>
      </c>
      <c r="R300">
        <f>VLOOKUP(A300,Apport,MATCH($R$4,'Jan 2020 Apport'!$3:$3,0),FALSE)</f>
        <v>0</v>
      </c>
      <c r="S300">
        <f>VLOOKUP(A300,Apport,MATCH($S$4,'Jan 2020 Apport'!$3:$3,0),FALSE)</f>
        <v>0</v>
      </c>
      <c r="T300">
        <f>VLOOKUP(A300,Apport,MATCH($T$4,'Jan 2020 Apport'!$3:$3,0),FALSE)</f>
        <v>0</v>
      </c>
      <c r="U300" s="185">
        <f>IFERROR(VLOOKUP(A300,Apport,MATCH($U$4,'Jan 2020 Apport'!$3:$3,0),FALSE)/R300,0)</f>
        <v>0</v>
      </c>
      <c r="V300" s="67">
        <f>IFERROR(((VLOOKUP(A300,Apport,MATCH($V$4,'Jan 2020 Apport'!$3:$3,0),FALSE)+VLOOKUP(A300,Apport,MATCH($V$3,'Jan 2020 Apport'!$3:$3,0),FALSE))/(S300+T300)),0)</f>
        <v>0</v>
      </c>
      <c r="W300" s="67">
        <f t="shared" si="44"/>
        <v>8097.2779781130794</v>
      </c>
      <c r="X300">
        <f>IF(D300=0,0,VLOOKUP(A300,Apport,MATCH($X$4,'Jan 2020 Apport'!$3:$3,0),FALSE))</f>
        <v>4.8578999999999997E-2</v>
      </c>
      <c r="Y300">
        <f>IF(D300=0,0,VLOOKUP(A300,Apport,MATCH($Y$4,'Jan 2020 Apport'!$3:$3,0),FALSE))</f>
        <v>4.0270000000000002E-3</v>
      </c>
      <c r="Z300">
        <f>IF(D300=0,0,VLOOKUP(A300,Apport,MATCH($Z$4,'Jan 2020 Apport'!$3:$3,0),FALSE))</f>
        <v>1.7100000000000001E-2</v>
      </c>
      <c r="AA300" s="114">
        <f>(VLOOKUP(A300,Apport,MATCH($AA$4,'Jan 2020 Apport'!$3:$3,0),FALSE)+VLOOKUP(A300,Apport,MATCH($AA$3,'Jan 2020 Apport'!$3:$3,0),FALSE))*VLOOKUP(A300,Apport,MATCH($AA$2,'Jan 2020 Apport'!$3:$3,0),FALSE)</f>
        <v>65216.05</v>
      </c>
      <c r="AB300" s="114">
        <f>VLOOKUP(A300,Apport,MATCH($AB$4,'Jan 2020 Apport'!$3:$3,0),FALSE)*VLOOKUP(A300,Apport,MATCH($AB$3,'Jan 2020 Apport'!$3:$3,0),FALSE)</f>
        <v>66520</v>
      </c>
      <c r="AC300" s="114">
        <f>VLOOKUP(A300,Apport,MATCH($AC$4,'Jan 2020 Apport'!$3:$3,0),FALSE)</f>
        <v>96805</v>
      </c>
      <c r="AD300" s="114">
        <f>VLOOKUP(A300,Apport,MATCH($AD$4,'Jan 2020 Apport'!$3:$3,0),FALSE)*VLOOKUP(A300,Apport,MATCH($AD$3,'Jan 2020 Apport'!$3:$3,0),FALSE)</f>
        <v>98741</v>
      </c>
      <c r="AE300" s="114">
        <f>VLOOKUP(A300,Apport,MATCH($AE$4,'Jan 2020 Apport'!$3:$3,0),FALSE)</f>
        <v>46784.33</v>
      </c>
      <c r="AF300" s="114">
        <f>VLOOKUP(A300,Apport,MATCH($AF$4,'Jan 2020 Apport'!$3:$3,0),FALSE)*VLOOKUP(A300,Apport,MATCH($AF$3,'Jan 2020 Apport'!$3:$3,0),FALSE)</f>
        <v>47720</v>
      </c>
      <c r="AG300" s="114">
        <f t="shared" si="45"/>
        <v>96970.214719999989</v>
      </c>
      <c r="AH300" s="114">
        <f t="shared" si="46"/>
        <v>136855.76759999999</v>
      </c>
      <c r="AI300" s="114">
        <f t="shared" si="47"/>
        <v>79803.727550000011</v>
      </c>
      <c r="AJ300" s="3">
        <f>VLOOKUP(A300,Apport,MATCH($AJ$4,'Jan 2020 Apport'!$3:$3,0),FALSE)</f>
        <v>55881.4</v>
      </c>
      <c r="AK300" s="3">
        <f>VLOOKUP(A300,Apport,MATCH($AK$4,'Jan 2020 Apport'!$3:$3,0),FALSE)</f>
        <v>1.427</v>
      </c>
      <c r="AL300" s="170">
        <f t="shared" si="48"/>
        <v>480861.84</v>
      </c>
      <c r="AM300" s="170">
        <f>VLOOKUP(A300,Apport,MATCH($AM$4,'Jan 2020 Apport'!$3:$3,0),FALSE)</f>
        <v>9633.7000000000007</v>
      </c>
      <c r="AN300" s="170">
        <f>VLOOKUP(A300,Apport,MATCH($AN$4,'Jan 2020 Apport'!$3:$3,0),FALSE)</f>
        <v>2513.31</v>
      </c>
      <c r="AO300" s="170">
        <v>252.15</v>
      </c>
      <c r="AP300" s="170">
        <v>0</v>
      </c>
      <c r="AQ300" s="170">
        <v>9.1</v>
      </c>
      <c r="AR300" s="170">
        <v>77.27</v>
      </c>
    </row>
    <row r="301" spans="1:44">
      <c r="A301" s="2" t="s">
        <v>505</v>
      </c>
      <c r="B301" s="2" t="s">
        <v>506</v>
      </c>
      <c r="C301" s="2" t="s">
        <v>1411</v>
      </c>
      <c r="D301" s="171">
        <f t="shared" si="49"/>
        <v>2001317.42</v>
      </c>
      <c r="E301" s="67">
        <f>VLOOKUP(A301,Apport,MATCH($E$2,'Jan 2020 Apport'!$3:$3,0),FALSE)+VLOOKUP(A301,Apport,MATCH($E$3,'Jan 2020 Apport'!$3:$3,0),FALSE)+VLOOKUP(A301,Apport,MATCH($E$4,'Jan 2020 Apport'!$3:$3,0),FALSE)</f>
        <v>43308.480000000003</v>
      </c>
      <c r="F301" s="171">
        <f t="shared" si="50"/>
        <v>1958008.94</v>
      </c>
      <c r="G301" s="170">
        <f>VLOOKUP(A301,Apport,MATCH($G$3,'Jan 2020 Apport'!$3:$3,0),FALSE)+VLOOKUP(A301,Apport,MATCH($G$4,'Jan 2020 Apport'!$3:$3,0),FALSE)</f>
        <v>136915.68</v>
      </c>
      <c r="H301" s="170">
        <f>VLOOKUP(A301,Apport,MATCH($H$4,'Jan 2020 Apport'!$3:$3,0),FALSE)</f>
        <v>0</v>
      </c>
      <c r="I301" s="170">
        <f t="shared" si="51"/>
        <v>136915.68</v>
      </c>
      <c r="J301" s="170">
        <f>VLOOKUP(A301,Apport,MATCH($J$4,'Jan 2020 Apport'!$3:$3,0),FALSE)</f>
        <v>215031.61195606756</v>
      </c>
      <c r="K301" s="170">
        <f>VLOOKUP(A301,Apport,MATCH($K$4,'Jan 2020 Apport'!$3:$3,0),FALSE)</f>
        <v>71406.23</v>
      </c>
      <c r="L301" s="170">
        <f t="shared" si="52"/>
        <v>286437.84195606754</v>
      </c>
      <c r="M301" s="170">
        <f>VLOOKUP(A301,Apport,MATCH($M$4,'Jan 2020 Apport'!$3:$3,0),FALSE)</f>
        <v>61808.32</v>
      </c>
      <c r="N301" s="170">
        <f>VLOOKUP(A301,Apport,MATCH($N$4,'Jan 2020 Apport'!$3:$3,0),FALSE)</f>
        <v>0</v>
      </c>
      <c r="O301" s="170">
        <f>VLOOKUP(A301,Apport,MATCH($O$4,'Jan 2020 Apport'!$3:$3,0),FALSE)</f>
        <v>3338.41</v>
      </c>
      <c r="P301" s="174">
        <f>VLOOKUP(A301,Apport,MATCH($P$4,'Jan 2020 Apport'!$3:$3,0),FALSE)</f>
        <v>22429.78</v>
      </c>
      <c r="Q301" s="174">
        <f>VLOOKUP(A301,Apport,MATCH($Q$4,'Jan 2020 Apport'!$3:$3,0),FALSE)</f>
        <v>125000</v>
      </c>
      <c r="R301">
        <f>VLOOKUP(A301,Apport,MATCH($R$4,'Jan 2020 Apport'!$3:$3,0),FALSE)</f>
        <v>0</v>
      </c>
      <c r="S301">
        <f>VLOOKUP(A301,Apport,MATCH($S$4,'Jan 2020 Apport'!$3:$3,0),FALSE)</f>
        <v>0</v>
      </c>
      <c r="T301">
        <f>VLOOKUP(A301,Apport,MATCH($T$4,'Jan 2020 Apport'!$3:$3,0),FALSE)</f>
        <v>5</v>
      </c>
      <c r="U301" s="185">
        <f>IFERROR(VLOOKUP(A301,Apport,MATCH($U$4,'Jan 2020 Apport'!$3:$3,0),FALSE)/R301,0)</f>
        <v>0</v>
      </c>
      <c r="V301" s="67">
        <f>IFERROR(((VLOOKUP(A301,Apport,MATCH($V$4,'Jan 2020 Apport'!$3:$3,0),FALSE)+VLOOKUP(A301,Apport,MATCH($V$3,'Jan 2020 Apport'!$3:$3,0),FALSE))/(S301+T301)),0)</f>
        <v>8661.6959999999999</v>
      </c>
      <c r="W301" s="67">
        <f t="shared" si="44"/>
        <v>8097.2779781130794</v>
      </c>
      <c r="X301">
        <f>IF(D301=0,0,VLOOKUP(A301,Apport,MATCH($X$4,'Jan 2020 Apport'!$3:$3,0),FALSE))</f>
        <v>4.8578999999999997E-2</v>
      </c>
      <c r="Y301">
        <f>IF(D301=0,0,VLOOKUP(A301,Apport,MATCH($Y$4,'Jan 2020 Apport'!$3:$3,0),FALSE))</f>
        <v>4.0270000000000002E-3</v>
      </c>
      <c r="Z301">
        <f>IF(D301=0,0,VLOOKUP(A301,Apport,MATCH($Z$4,'Jan 2020 Apport'!$3:$3,0),FALSE))</f>
        <v>1.7100000000000001E-2</v>
      </c>
      <c r="AA301" s="114">
        <f>(VLOOKUP(A301,Apport,MATCH($AA$4,'Jan 2020 Apport'!$3:$3,0),FALSE)+VLOOKUP(A301,Apport,MATCH($AA$3,'Jan 2020 Apport'!$3:$3,0),FALSE))*VLOOKUP(A301,Apport,MATCH($AA$2,'Jan 2020 Apport'!$3:$3,0),FALSE)</f>
        <v>65216.05</v>
      </c>
      <c r="AB301" s="114">
        <f>VLOOKUP(A301,Apport,MATCH($AB$4,'Jan 2020 Apport'!$3:$3,0),FALSE)*VLOOKUP(A301,Apport,MATCH($AB$3,'Jan 2020 Apport'!$3:$3,0),FALSE)</f>
        <v>66520</v>
      </c>
      <c r="AC301" s="114">
        <f>VLOOKUP(A301,Apport,MATCH($AC$4,'Jan 2020 Apport'!$3:$3,0),FALSE)</f>
        <v>96805</v>
      </c>
      <c r="AD301" s="114">
        <f>VLOOKUP(A301,Apport,MATCH($AD$4,'Jan 2020 Apport'!$3:$3,0),FALSE)*VLOOKUP(A301,Apport,MATCH($AD$3,'Jan 2020 Apport'!$3:$3,0),FALSE)</f>
        <v>98741</v>
      </c>
      <c r="AE301" s="114">
        <f>VLOOKUP(A301,Apport,MATCH($AE$4,'Jan 2020 Apport'!$3:$3,0),FALSE)</f>
        <v>46784.33</v>
      </c>
      <c r="AF301" s="114">
        <f>VLOOKUP(A301,Apport,MATCH($AF$4,'Jan 2020 Apport'!$3:$3,0),FALSE)*VLOOKUP(A301,Apport,MATCH($AF$3,'Jan 2020 Apport'!$3:$3,0),FALSE)</f>
        <v>47720</v>
      </c>
      <c r="AG301" s="114">
        <f t="shared" si="45"/>
        <v>96970.214719999989</v>
      </c>
      <c r="AH301" s="114">
        <f t="shared" si="46"/>
        <v>136855.76759999999</v>
      </c>
      <c r="AI301" s="114">
        <f t="shared" si="47"/>
        <v>79803.727550000011</v>
      </c>
      <c r="AJ301" s="3">
        <f>VLOOKUP(A301,Apport,MATCH($AJ$4,'Jan 2020 Apport'!$3:$3,0),FALSE)</f>
        <v>238921.37</v>
      </c>
      <c r="AK301" s="3">
        <f>VLOOKUP(A301,Apport,MATCH($AK$4,'Jan 2020 Apport'!$3:$3,0),FALSE)</f>
        <v>1.97</v>
      </c>
      <c r="AL301" s="170">
        <f t="shared" si="48"/>
        <v>2453894.0019560675</v>
      </c>
      <c r="AM301" s="170">
        <f>VLOOKUP(A301,Apport,MATCH($AM$4,'Jan 2020 Apport'!$3:$3,0),FALSE)</f>
        <v>35482.559999999998</v>
      </c>
      <c r="AN301" s="170">
        <f>VLOOKUP(A301,Apport,MATCH($AN$4,'Jan 2020 Apport'!$3:$3,0),FALSE)</f>
        <v>11697.22</v>
      </c>
      <c r="AO301" s="170">
        <v>928.49</v>
      </c>
      <c r="AP301" s="170">
        <v>0</v>
      </c>
      <c r="AQ301" s="170">
        <v>27.3</v>
      </c>
      <c r="AR301" s="170">
        <v>817.18</v>
      </c>
    </row>
    <row r="302" spans="1:44">
      <c r="A302" s="2" t="s">
        <v>507</v>
      </c>
      <c r="B302" s="2" t="s">
        <v>508</v>
      </c>
      <c r="C302" s="2" t="s">
        <v>1411</v>
      </c>
      <c r="D302" s="171">
        <f t="shared" si="49"/>
        <v>4222262.03</v>
      </c>
      <c r="E302" s="67">
        <f>VLOOKUP(A302,Apport,MATCH($E$2,'Jan 2020 Apport'!$3:$3,0),FALSE)+VLOOKUP(A302,Apport,MATCH($E$3,'Jan 2020 Apport'!$3:$3,0),FALSE)+VLOOKUP(A302,Apport,MATCH($E$4,'Jan 2020 Apport'!$3:$3,0),FALSE)</f>
        <v>260169.91</v>
      </c>
      <c r="F302" s="171">
        <f t="shared" si="50"/>
        <v>3962092.12</v>
      </c>
      <c r="G302" s="170">
        <f>VLOOKUP(A302,Apport,MATCH($G$3,'Jan 2020 Apport'!$3:$3,0),FALSE)+VLOOKUP(A302,Apport,MATCH($G$4,'Jan 2020 Apport'!$3:$3,0),FALSE)</f>
        <v>523179.35000000003</v>
      </c>
      <c r="H302" s="170">
        <f>VLOOKUP(A302,Apport,MATCH($H$4,'Jan 2020 Apport'!$3:$3,0),FALSE)</f>
        <v>0</v>
      </c>
      <c r="I302" s="170">
        <f t="shared" si="51"/>
        <v>523179.35000000003</v>
      </c>
      <c r="J302" s="170">
        <f>VLOOKUP(A302,Apport,MATCH($J$4,'Jan 2020 Apport'!$3:$3,0),FALSE)</f>
        <v>399318.31838560809</v>
      </c>
      <c r="K302" s="170">
        <f>VLOOKUP(A302,Apport,MATCH($K$4,'Jan 2020 Apport'!$3:$3,0),FALSE)</f>
        <v>40261.39</v>
      </c>
      <c r="L302" s="170">
        <f t="shared" si="52"/>
        <v>439579.7083856081</v>
      </c>
      <c r="M302" s="170">
        <f>VLOOKUP(A302,Apport,MATCH($M$4,'Jan 2020 Apport'!$3:$3,0),FALSE)</f>
        <v>208603.12</v>
      </c>
      <c r="N302" s="170">
        <f>VLOOKUP(A302,Apport,MATCH($N$4,'Jan 2020 Apport'!$3:$3,0),FALSE)</f>
        <v>0</v>
      </c>
      <c r="O302" s="170">
        <f>VLOOKUP(A302,Apport,MATCH($O$4,'Jan 2020 Apport'!$3:$3,0),FALSE)</f>
        <v>12495.2</v>
      </c>
      <c r="P302" s="174">
        <f>VLOOKUP(A302,Apport,MATCH($P$4,'Jan 2020 Apport'!$3:$3,0),FALSE)</f>
        <v>357275.84</v>
      </c>
      <c r="Q302" s="174">
        <f>VLOOKUP(A302,Apport,MATCH($Q$4,'Jan 2020 Apport'!$3:$3,0),FALSE)</f>
        <v>287000</v>
      </c>
      <c r="R302">
        <f>VLOOKUP(A302,Apport,MATCH($R$4,'Jan 2020 Apport'!$3:$3,0),FALSE)</f>
        <v>0</v>
      </c>
      <c r="S302">
        <f>VLOOKUP(A302,Apport,MATCH($S$4,'Jan 2020 Apport'!$3:$3,0),FALSE)</f>
        <v>0</v>
      </c>
      <c r="T302">
        <f>VLOOKUP(A302,Apport,MATCH($T$4,'Jan 2020 Apport'!$3:$3,0),FALSE)</f>
        <v>30</v>
      </c>
      <c r="U302" s="185">
        <f>IFERROR(VLOOKUP(A302,Apport,MATCH($U$4,'Jan 2020 Apport'!$3:$3,0),FALSE)/R302,0)</f>
        <v>0</v>
      </c>
      <c r="V302" s="67">
        <f>IFERROR(((VLOOKUP(A302,Apport,MATCH($V$4,'Jan 2020 Apport'!$3:$3,0),FALSE)+VLOOKUP(A302,Apport,MATCH($V$3,'Jan 2020 Apport'!$3:$3,0),FALSE))/(S302+T302)),0)</f>
        <v>8672.3303333333333</v>
      </c>
      <c r="W302" s="67">
        <f t="shared" si="44"/>
        <v>8097.2779781130794</v>
      </c>
      <c r="X302">
        <f>IF(D302=0,0,VLOOKUP(A302,Apport,MATCH($X$4,'Jan 2020 Apport'!$3:$3,0),FALSE))</f>
        <v>4.8578999999999997E-2</v>
      </c>
      <c r="Y302">
        <f>IF(D302=0,0,VLOOKUP(A302,Apport,MATCH($Y$4,'Jan 2020 Apport'!$3:$3,0),FALSE))</f>
        <v>4.0270000000000002E-3</v>
      </c>
      <c r="Z302">
        <f>IF(D302=0,0,VLOOKUP(A302,Apport,MATCH($Z$4,'Jan 2020 Apport'!$3:$3,0),FALSE))</f>
        <v>1.7100000000000001E-2</v>
      </c>
      <c r="AA302" s="114">
        <f>(VLOOKUP(A302,Apport,MATCH($AA$4,'Jan 2020 Apport'!$3:$3,0),FALSE)+VLOOKUP(A302,Apport,MATCH($AA$3,'Jan 2020 Apport'!$3:$3,0),FALSE))*VLOOKUP(A302,Apport,MATCH($AA$2,'Jan 2020 Apport'!$3:$3,0),FALSE)</f>
        <v>65216.05</v>
      </c>
      <c r="AB302" s="114">
        <f>VLOOKUP(A302,Apport,MATCH($AB$4,'Jan 2020 Apport'!$3:$3,0),FALSE)*VLOOKUP(A302,Apport,MATCH($AB$3,'Jan 2020 Apport'!$3:$3,0),FALSE)</f>
        <v>66520</v>
      </c>
      <c r="AC302" s="114">
        <f>VLOOKUP(A302,Apport,MATCH($AC$4,'Jan 2020 Apport'!$3:$3,0),FALSE)</f>
        <v>96805</v>
      </c>
      <c r="AD302" s="114">
        <f>VLOOKUP(A302,Apport,MATCH($AD$4,'Jan 2020 Apport'!$3:$3,0),FALSE)*VLOOKUP(A302,Apport,MATCH($AD$3,'Jan 2020 Apport'!$3:$3,0),FALSE)</f>
        <v>98741</v>
      </c>
      <c r="AE302" s="114">
        <f>VLOOKUP(A302,Apport,MATCH($AE$4,'Jan 2020 Apport'!$3:$3,0),FALSE)</f>
        <v>46784.33</v>
      </c>
      <c r="AF302" s="114">
        <f>VLOOKUP(A302,Apport,MATCH($AF$4,'Jan 2020 Apport'!$3:$3,0),FALSE)*VLOOKUP(A302,Apport,MATCH($AF$3,'Jan 2020 Apport'!$3:$3,0),FALSE)</f>
        <v>47720</v>
      </c>
      <c r="AG302" s="114">
        <f t="shared" si="45"/>
        <v>96970.214719999989</v>
      </c>
      <c r="AH302" s="114">
        <f t="shared" si="46"/>
        <v>136855.76759999999</v>
      </c>
      <c r="AI302" s="114">
        <f t="shared" si="47"/>
        <v>79803.727550000011</v>
      </c>
      <c r="AJ302" s="3">
        <f>VLOOKUP(A302,Apport,MATCH($AJ$4,'Jan 2020 Apport'!$3:$3,0),FALSE)</f>
        <v>558864.04</v>
      </c>
      <c r="AK302" s="3">
        <f>VLOOKUP(A302,Apport,MATCH($AK$4,'Jan 2020 Apport'!$3:$3,0),FALSE)</f>
        <v>6.8620000000000001</v>
      </c>
      <c r="AL302" s="170">
        <f t="shared" si="48"/>
        <v>5490619.2783856085</v>
      </c>
      <c r="AM302" s="170">
        <f>VLOOKUP(A302,Apport,MATCH($AM$4,'Jan 2020 Apport'!$3:$3,0),FALSE)</f>
        <v>124761.26</v>
      </c>
      <c r="AN302" s="170">
        <f>VLOOKUP(A302,Apport,MATCH($AN$4,'Jan 2020 Apport'!$3:$3,0),FALSE)</f>
        <v>21337.17</v>
      </c>
      <c r="AO302" s="170">
        <v>3181.4700000000003</v>
      </c>
      <c r="AP302" s="170">
        <v>0</v>
      </c>
      <c r="AQ302" s="170">
        <v>122.89</v>
      </c>
      <c r="AR302" s="170">
        <v>3619.92</v>
      </c>
    </row>
    <row r="303" spans="1:44">
      <c r="A303" s="2" t="s">
        <v>509</v>
      </c>
      <c r="B303" s="2" t="s">
        <v>510</v>
      </c>
      <c r="C303" s="2" t="s">
        <v>1411</v>
      </c>
      <c r="D303" s="171">
        <f t="shared" si="49"/>
        <v>2687857.13</v>
      </c>
      <c r="E303" s="67">
        <f>VLOOKUP(A303,Apport,MATCH($E$2,'Jan 2020 Apport'!$3:$3,0),FALSE)+VLOOKUP(A303,Apport,MATCH($E$3,'Jan 2020 Apport'!$3:$3,0),FALSE)+VLOOKUP(A303,Apport,MATCH($E$4,'Jan 2020 Apport'!$3:$3,0),FALSE)</f>
        <v>104152.71</v>
      </c>
      <c r="F303" s="171">
        <f t="shared" si="50"/>
        <v>2583704.42</v>
      </c>
      <c r="G303" s="170">
        <f>VLOOKUP(A303,Apport,MATCH($G$3,'Jan 2020 Apport'!$3:$3,0),FALSE)+VLOOKUP(A303,Apport,MATCH($G$4,'Jan 2020 Apport'!$3:$3,0),FALSE)</f>
        <v>232696.68</v>
      </c>
      <c r="H303" s="170">
        <f>VLOOKUP(A303,Apport,MATCH($H$4,'Jan 2020 Apport'!$3:$3,0),FALSE)</f>
        <v>0</v>
      </c>
      <c r="I303" s="170">
        <f t="shared" si="51"/>
        <v>232696.68</v>
      </c>
      <c r="J303" s="170">
        <f>VLOOKUP(A303,Apport,MATCH($J$4,'Jan 2020 Apport'!$3:$3,0),FALSE)</f>
        <v>281101.92699115776</v>
      </c>
      <c r="K303" s="170">
        <f>VLOOKUP(A303,Apport,MATCH($K$4,'Jan 2020 Apport'!$3:$3,0),FALSE)</f>
        <v>48583.05</v>
      </c>
      <c r="L303" s="170">
        <f t="shared" si="52"/>
        <v>329684.97699115775</v>
      </c>
      <c r="M303" s="170">
        <f>VLOOKUP(A303,Apport,MATCH($M$4,'Jan 2020 Apport'!$3:$3,0),FALSE)</f>
        <v>92140.2</v>
      </c>
      <c r="N303" s="170">
        <f>VLOOKUP(A303,Apport,MATCH($N$4,'Jan 2020 Apport'!$3:$3,0),FALSE)</f>
        <v>0</v>
      </c>
      <c r="O303" s="170">
        <f>VLOOKUP(A303,Apport,MATCH($O$4,'Jan 2020 Apport'!$3:$3,0),FALSE)</f>
        <v>6009.14</v>
      </c>
      <c r="P303" s="174">
        <f>VLOOKUP(A303,Apport,MATCH($P$4,'Jan 2020 Apport'!$3:$3,0),FALSE)</f>
        <v>33048.22</v>
      </c>
      <c r="Q303" s="174">
        <f>VLOOKUP(A303,Apport,MATCH($Q$4,'Jan 2020 Apport'!$3:$3,0),FALSE)</f>
        <v>300000</v>
      </c>
      <c r="R303">
        <f>VLOOKUP(A303,Apport,MATCH($R$4,'Jan 2020 Apport'!$3:$3,0),FALSE)</f>
        <v>0</v>
      </c>
      <c r="S303">
        <f>VLOOKUP(A303,Apport,MATCH($S$4,'Jan 2020 Apport'!$3:$3,0),FALSE)</f>
        <v>0</v>
      </c>
      <c r="T303">
        <f>VLOOKUP(A303,Apport,MATCH($T$4,'Jan 2020 Apport'!$3:$3,0),FALSE)</f>
        <v>12</v>
      </c>
      <c r="U303" s="185">
        <f>IFERROR(VLOOKUP(A303,Apport,MATCH($U$4,'Jan 2020 Apport'!$3:$3,0),FALSE)/R303,0)</f>
        <v>0</v>
      </c>
      <c r="V303" s="67">
        <f>IFERROR(((VLOOKUP(A303,Apport,MATCH($V$4,'Jan 2020 Apport'!$3:$3,0),FALSE)+VLOOKUP(A303,Apport,MATCH($V$3,'Jan 2020 Apport'!$3:$3,0),FALSE))/(S303+T303)),0)</f>
        <v>8679.3924999999999</v>
      </c>
      <c r="W303" s="67">
        <f t="shared" si="44"/>
        <v>8097.2779781130794</v>
      </c>
      <c r="X303">
        <f>IF(D303=0,0,VLOOKUP(A303,Apport,MATCH($X$4,'Jan 2020 Apport'!$3:$3,0),FALSE))</f>
        <v>4.8578999999999997E-2</v>
      </c>
      <c r="Y303">
        <f>IF(D303=0,0,VLOOKUP(A303,Apport,MATCH($Y$4,'Jan 2020 Apport'!$3:$3,0),FALSE))</f>
        <v>4.0270000000000002E-3</v>
      </c>
      <c r="Z303">
        <f>IF(D303=0,0,VLOOKUP(A303,Apport,MATCH($Z$4,'Jan 2020 Apport'!$3:$3,0),FALSE))</f>
        <v>1.7100000000000001E-2</v>
      </c>
      <c r="AA303" s="114">
        <f>(VLOOKUP(A303,Apport,MATCH($AA$4,'Jan 2020 Apport'!$3:$3,0),FALSE)+VLOOKUP(A303,Apport,MATCH($AA$3,'Jan 2020 Apport'!$3:$3,0),FALSE))*VLOOKUP(A303,Apport,MATCH($AA$2,'Jan 2020 Apport'!$3:$3,0),FALSE)</f>
        <v>65216.05</v>
      </c>
      <c r="AB303" s="114">
        <f>VLOOKUP(A303,Apport,MATCH($AB$4,'Jan 2020 Apport'!$3:$3,0),FALSE)*VLOOKUP(A303,Apport,MATCH($AB$3,'Jan 2020 Apport'!$3:$3,0),FALSE)</f>
        <v>66520</v>
      </c>
      <c r="AC303" s="114">
        <f>VLOOKUP(A303,Apport,MATCH($AC$4,'Jan 2020 Apport'!$3:$3,0),FALSE)</f>
        <v>96805</v>
      </c>
      <c r="AD303" s="114">
        <f>VLOOKUP(A303,Apport,MATCH($AD$4,'Jan 2020 Apport'!$3:$3,0),FALSE)*VLOOKUP(A303,Apport,MATCH($AD$3,'Jan 2020 Apport'!$3:$3,0),FALSE)</f>
        <v>98741</v>
      </c>
      <c r="AE303" s="114">
        <f>VLOOKUP(A303,Apport,MATCH($AE$4,'Jan 2020 Apport'!$3:$3,0),FALSE)</f>
        <v>46784.33</v>
      </c>
      <c r="AF303" s="114">
        <f>VLOOKUP(A303,Apport,MATCH($AF$4,'Jan 2020 Apport'!$3:$3,0),FALSE)*VLOOKUP(A303,Apport,MATCH($AF$3,'Jan 2020 Apport'!$3:$3,0),FALSE)</f>
        <v>47720</v>
      </c>
      <c r="AG303" s="114">
        <f t="shared" si="45"/>
        <v>96970.214719999989</v>
      </c>
      <c r="AH303" s="114">
        <f t="shared" si="46"/>
        <v>136855.76759999999</v>
      </c>
      <c r="AI303" s="114">
        <f t="shared" si="47"/>
        <v>79803.727550000011</v>
      </c>
      <c r="AJ303" s="3">
        <f>VLOOKUP(A303,Apport,MATCH($AJ$4,'Jan 2020 Apport'!$3:$3,0),FALSE)</f>
        <v>274978.78999999998</v>
      </c>
      <c r="AK303" s="3">
        <f>VLOOKUP(A303,Apport,MATCH($AK$4,'Jan 2020 Apport'!$3:$3,0),FALSE)</f>
        <v>2.8540000000000001</v>
      </c>
      <c r="AL303" s="170">
        <f t="shared" si="48"/>
        <v>3346828.996991158</v>
      </c>
      <c r="AM303" s="170">
        <f>VLOOKUP(A303,Apport,MATCH($AM$4,'Jan 2020 Apport'!$3:$3,0),FALSE)</f>
        <v>47023.92</v>
      </c>
      <c r="AN303" s="170">
        <f>VLOOKUP(A303,Apport,MATCH($AN$4,'Jan 2020 Apport'!$3:$3,0),FALSE)</f>
        <v>12749.51</v>
      </c>
      <c r="AO303" s="170">
        <v>1328.1100000000001</v>
      </c>
      <c r="AP303" s="170">
        <v>0</v>
      </c>
      <c r="AQ303" s="170">
        <v>55.53</v>
      </c>
      <c r="AR303" s="170">
        <v>1302.06</v>
      </c>
    </row>
    <row r="304" spans="1:44">
      <c r="A304" s="2" t="s">
        <v>511</v>
      </c>
      <c r="B304" s="2" t="s">
        <v>512</v>
      </c>
      <c r="C304" s="2" t="s">
        <v>1411</v>
      </c>
      <c r="D304" s="171">
        <f t="shared" si="49"/>
        <v>8846713.2899999991</v>
      </c>
      <c r="E304" s="67">
        <f>VLOOKUP(A304,Apport,MATCH($E$2,'Jan 2020 Apport'!$3:$3,0),FALSE)+VLOOKUP(A304,Apport,MATCH($E$3,'Jan 2020 Apport'!$3:$3,0),FALSE)+VLOOKUP(A304,Apport,MATCH($E$4,'Jan 2020 Apport'!$3:$3,0),FALSE)</f>
        <v>575851.4</v>
      </c>
      <c r="F304" s="171">
        <f t="shared" si="50"/>
        <v>8270861.8899999987</v>
      </c>
      <c r="G304" s="170">
        <f>VLOOKUP(A304,Apport,MATCH($G$3,'Jan 2020 Apport'!$3:$3,0),FALSE)+VLOOKUP(A304,Apport,MATCH($G$4,'Jan 2020 Apport'!$3:$3,0),FALSE)</f>
        <v>1188144.9000000001</v>
      </c>
      <c r="H304" s="170">
        <f>VLOOKUP(A304,Apport,MATCH($H$4,'Jan 2020 Apport'!$3:$3,0),FALSE)</f>
        <v>19421.59</v>
      </c>
      <c r="I304" s="170">
        <f t="shared" si="51"/>
        <v>1207566.4900000002</v>
      </c>
      <c r="J304" s="170">
        <f>VLOOKUP(A304,Apport,MATCH($J$4,'Jan 2020 Apport'!$3:$3,0),FALSE)</f>
        <v>954574.00561634253</v>
      </c>
      <c r="K304" s="170">
        <f>VLOOKUP(A304,Apport,MATCH($K$4,'Jan 2020 Apport'!$3:$3,0),FALSE)</f>
        <v>120409.89</v>
      </c>
      <c r="L304" s="170">
        <f t="shared" si="52"/>
        <v>1074983.8956163425</v>
      </c>
      <c r="M304" s="170">
        <f>VLOOKUP(A304,Apport,MATCH($M$4,'Jan 2020 Apport'!$3:$3,0),FALSE)</f>
        <v>300235.28000000003</v>
      </c>
      <c r="N304" s="170">
        <f>VLOOKUP(A304,Apport,MATCH($N$4,'Jan 2020 Apport'!$3:$3,0),FALSE)</f>
        <v>0</v>
      </c>
      <c r="O304" s="170">
        <f>VLOOKUP(A304,Apport,MATCH($O$4,'Jan 2020 Apport'!$3:$3,0),FALSE)</f>
        <v>29214.23</v>
      </c>
      <c r="P304" s="174">
        <f>VLOOKUP(A304,Apport,MATCH($P$4,'Jan 2020 Apport'!$3:$3,0),FALSE)</f>
        <v>752820.67</v>
      </c>
      <c r="Q304" s="174">
        <f>VLOOKUP(A304,Apport,MATCH($Q$4,'Jan 2020 Apport'!$3:$3,0),FALSE)</f>
        <v>837136.49219591054</v>
      </c>
      <c r="R304">
        <f>VLOOKUP(A304,Apport,MATCH($R$4,'Jan 2020 Apport'!$3:$3,0),FALSE)</f>
        <v>0</v>
      </c>
      <c r="S304">
        <f>VLOOKUP(A304,Apport,MATCH($S$4,'Jan 2020 Apport'!$3:$3,0),FALSE)</f>
        <v>0</v>
      </c>
      <c r="T304">
        <f>VLOOKUP(A304,Apport,MATCH($T$4,'Jan 2020 Apport'!$3:$3,0),FALSE)</f>
        <v>65</v>
      </c>
      <c r="U304" s="185">
        <f>IFERROR(VLOOKUP(A304,Apport,MATCH($U$4,'Jan 2020 Apport'!$3:$3,0),FALSE)/R304,0)</f>
        <v>0</v>
      </c>
      <c r="V304" s="67">
        <f>IFERROR(((VLOOKUP(A304,Apport,MATCH($V$4,'Jan 2020 Apport'!$3:$3,0),FALSE)+VLOOKUP(A304,Apport,MATCH($V$3,'Jan 2020 Apport'!$3:$3,0),FALSE))/(S304+T304)),0)</f>
        <v>8859.252307692308</v>
      </c>
      <c r="W304" s="67">
        <f t="shared" si="44"/>
        <v>8098.0890195192751</v>
      </c>
      <c r="X304">
        <f>IF(D304=0,0,VLOOKUP(A304,Apport,MATCH($X$4,'Jan 2020 Apport'!$3:$3,0),FALSE))</f>
        <v>4.8578999999999997E-2</v>
      </c>
      <c r="Y304">
        <f>IF(D304=0,0,VLOOKUP(A304,Apport,MATCH($Y$4,'Jan 2020 Apport'!$3:$3,0),FALSE))</f>
        <v>4.0270000000000002E-3</v>
      </c>
      <c r="Z304">
        <f>IF(D304=0,0,VLOOKUP(A304,Apport,MATCH($Z$4,'Jan 2020 Apport'!$3:$3,0),FALSE))</f>
        <v>1.7100000000000001E-2</v>
      </c>
      <c r="AA304" s="114">
        <f>(VLOOKUP(A304,Apport,MATCH($AA$4,'Jan 2020 Apport'!$3:$3,0),FALSE)+VLOOKUP(A304,Apport,MATCH($AA$3,'Jan 2020 Apport'!$3:$3,0),FALSE))*VLOOKUP(A304,Apport,MATCH($AA$2,'Jan 2020 Apport'!$3:$3,0),FALSE)</f>
        <v>67824.69200000001</v>
      </c>
      <c r="AB304" s="114">
        <f>VLOOKUP(A304,Apport,MATCH($AB$4,'Jan 2020 Apport'!$3:$3,0),FALSE)*VLOOKUP(A304,Apport,MATCH($AB$3,'Jan 2020 Apport'!$3:$3,0),FALSE)</f>
        <v>66520</v>
      </c>
      <c r="AC304" s="114">
        <f>VLOOKUP(A304,Apport,MATCH($AC$4,'Jan 2020 Apport'!$3:$3,0),FALSE)</f>
        <v>96805</v>
      </c>
      <c r="AD304" s="114">
        <f>VLOOKUP(A304,Apport,MATCH($AD$4,'Jan 2020 Apport'!$3:$3,0),FALSE)*VLOOKUP(A304,Apport,MATCH($AD$3,'Jan 2020 Apport'!$3:$3,0),FALSE)</f>
        <v>98741</v>
      </c>
      <c r="AE304" s="114">
        <f>VLOOKUP(A304,Apport,MATCH($AE$4,'Jan 2020 Apport'!$3:$3,0),FALSE)</f>
        <v>46784.33</v>
      </c>
      <c r="AF304" s="114">
        <f>VLOOKUP(A304,Apport,MATCH($AF$4,'Jan 2020 Apport'!$3:$3,0),FALSE)*VLOOKUP(A304,Apport,MATCH($AF$3,'Jan 2020 Apport'!$3:$3,0),FALSE)</f>
        <v>47720</v>
      </c>
      <c r="AG304" s="114">
        <f t="shared" si="45"/>
        <v>96986.910028800005</v>
      </c>
      <c r="AH304" s="114">
        <f t="shared" si="46"/>
        <v>136855.76759999999</v>
      </c>
      <c r="AI304" s="114">
        <f t="shared" si="47"/>
        <v>79803.727550000011</v>
      </c>
      <c r="AJ304" s="3">
        <f>VLOOKUP(A304,Apport,MATCH($AJ$4,'Jan 2020 Apport'!$3:$3,0),FALSE)</f>
        <v>947135.04</v>
      </c>
      <c r="AK304" s="3">
        <f>VLOOKUP(A304,Apport,MATCH($AK$4,'Jan 2020 Apport'!$3:$3,0),FALSE)</f>
        <v>14.743</v>
      </c>
      <c r="AL304" s="170">
        <f t="shared" si="48"/>
        <v>11564219.985616341</v>
      </c>
      <c r="AM304" s="170">
        <f>VLOOKUP(A304,Apport,MATCH($AM$4,'Jan 2020 Apport'!$3:$3,0),FALSE)</f>
        <v>225916.69</v>
      </c>
      <c r="AN304" s="170">
        <f>VLOOKUP(A304,Apport,MATCH($AN$4,'Jan 2020 Apport'!$3:$3,0),FALSE)</f>
        <v>36194.26</v>
      </c>
      <c r="AO304" s="170">
        <v>5046.8600000000006</v>
      </c>
      <c r="AP304" s="170">
        <v>0</v>
      </c>
      <c r="AQ304" s="170">
        <v>284.95999999999998</v>
      </c>
      <c r="AR304" s="170">
        <v>9009.86</v>
      </c>
    </row>
    <row r="305" spans="1:44">
      <c r="A305" s="2" t="s">
        <v>513</v>
      </c>
      <c r="B305" s="2" t="s">
        <v>514</v>
      </c>
      <c r="C305" s="2" t="s">
        <v>1411</v>
      </c>
      <c r="D305" s="171">
        <f t="shared" si="49"/>
        <v>47564851</v>
      </c>
      <c r="E305" s="67">
        <f>VLOOKUP(A305,Apport,MATCH($E$2,'Jan 2020 Apport'!$3:$3,0),FALSE)+VLOOKUP(A305,Apport,MATCH($E$3,'Jan 2020 Apport'!$3:$3,0),FALSE)+VLOOKUP(A305,Apport,MATCH($E$4,'Jan 2020 Apport'!$3:$3,0),FALSE)</f>
        <v>3287428.0100000002</v>
      </c>
      <c r="F305" s="171">
        <f t="shared" si="50"/>
        <v>44277422.990000002</v>
      </c>
      <c r="G305" s="170">
        <f>VLOOKUP(A305,Apport,MATCH($G$3,'Jan 2020 Apport'!$3:$3,0),FALSE)+VLOOKUP(A305,Apport,MATCH($G$4,'Jan 2020 Apport'!$3:$3,0),FALSE)</f>
        <v>6573989.6899999995</v>
      </c>
      <c r="H305" s="170">
        <f>VLOOKUP(A305,Apport,MATCH($H$4,'Jan 2020 Apport'!$3:$3,0),FALSE)</f>
        <v>337359.8</v>
      </c>
      <c r="I305" s="170">
        <f t="shared" si="51"/>
        <v>6911349.4899999993</v>
      </c>
      <c r="J305" s="170">
        <f>VLOOKUP(A305,Apport,MATCH($J$4,'Jan 2020 Apport'!$3:$3,0),FALSE)</f>
        <v>4119981.0187918115</v>
      </c>
      <c r="K305" s="170">
        <f>VLOOKUP(A305,Apport,MATCH($K$4,'Jan 2020 Apport'!$3:$3,0),FALSE)</f>
        <v>272950.75</v>
      </c>
      <c r="L305" s="170">
        <f t="shared" si="52"/>
        <v>4392931.7687918115</v>
      </c>
      <c r="M305" s="170">
        <f>VLOOKUP(A305,Apport,MATCH($M$4,'Jan 2020 Apport'!$3:$3,0),FALSE)</f>
        <v>1458027.95</v>
      </c>
      <c r="N305" s="170">
        <f>VLOOKUP(A305,Apport,MATCH($N$4,'Jan 2020 Apport'!$3:$3,0),FALSE)</f>
        <v>205646.23</v>
      </c>
      <c r="O305" s="170">
        <f>VLOOKUP(A305,Apport,MATCH($O$4,'Jan 2020 Apport'!$3:$3,0),FALSE)</f>
        <v>154043.89000000001</v>
      </c>
      <c r="P305" s="174">
        <f>VLOOKUP(A305,Apport,MATCH($P$4,'Jan 2020 Apport'!$3:$3,0),FALSE)</f>
        <v>3672731.03</v>
      </c>
      <c r="Q305" s="174">
        <f>VLOOKUP(A305,Apport,MATCH($Q$4,'Jan 2020 Apport'!$3:$3,0),FALSE)</f>
        <v>7008007.3532973006</v>
      </c>
      <c r="R305">
        <f>VLOOKUP(A305,Apport,MATCH($R$4,'Jan 2020 Apport'!$3:$3,0),FALSE)</f>
        <v>0</v>
      </c>
      <c r="S305">
        <f>VLOOKUP(A305,Apport,MATCH($S$4,'Jan 2020 Apport'!$3:$3,0),FALSE)</f>
        <v>34</v>
      </c>
      <c r="T305">
        <f>VLOOKUP(A305,Apport,MATCH($T$4,'Jan 2020 Apport'!$3:$3,0),FALSE)</f>
        <v>345</v>
      </c>
      <c r="U305" s="185">
        <f>IFERROR(VLOOKUP(A305,Apport,MATCH($U$4,'Jan 2020 Apport'!$3:$3,0),FALSE)/R305,0)</f>
        <v>0</v>
      </c>
      <c r="V305" s="67">
        <f>IFERROR(((VLOOKUP(A305,Apport,MATCH($V$4,'Jan 2020 Apport'!$3:$3,0),FALSE)+VLOOKUP(A305,Apport,MATCH($V$3,'Jan 2020 Apport'!$3:$3,0),FALSE))/(S305+T305)),0)</f>
        <v>8673.9525329815315</v>
      </c>
      <c r="W305" s="67">
        <f t="shared" si="44"/>
        <v>8097.2779781130794</v>
      </c>
      <c r="X305">
        <f>IF(D305=0,0,VLOOKUP(A305,Apport,MATCH($X$4,'Jan 2020 Apport'!$3:$3,0),FALSE))</f>
        <v>4.8578999999999997E-2</v>
      </c>
      <c r="Y305">
        <f>IF(D305=0,0,VLOOKUP(A305,Apport,MATCH($Y$4,'Jan 2020 Apport'!$3:$3,0),FALSE))</f>
        <v>4.0270000000000002E-3</v>
      </c>
      <c r="Z305">
        <f>IF(D305=0,0,VLOOKUP(A305,Apport,MATCH($Z$4,'Jan 2020 Apport'!$3:$3,0),FALSE))</f>
        <v>1.7100000000000001E-2</v>
      </c>
      <c r="AA305" s="114">
        <f>(VLOOKUP(A305,Apport,MATCH($AA$4,'Jan 2020 Apport'!$3:$3,0),FALSE)+VLOOKUP(A305,Apport,MATCH($AA$3,'Jan 2020 Apport'!$3:$3,0),FALSE))*VLOOKUP(A305,Apport,MATCH($AA$2,'Jan 2020 Apport'!$3:$3,0),FALSE)</f>
        <v>65216.05</v>
      </c>
      <c r="AB305" s="114">
        <f>VLOOKUP(A305,Apport,MATCH($AB$4,'Jan 2020 Apport'!$3:$3,0),FALSE)*VLOOKUP(A305,Apport,MATCH($AB$3,'Jan 2020 Apport'!$3:$3,0),FALSE)</f>
        <v>66520</v>
      </c>
      <c r="AC305" s="114">
        <f>VLOOKUP(A305,Apport,MATCH($AC$4,'Jan 2020 Apport'!$3:$3,0),FALSE)</f>
        <v>96805</v>
      </c>
      <c r="AD305" s="114">
        <f>VLOOKUP(A305,Apport,MATCH($AD$4,'Jan 2020 Apport'!$3:$3,0),FALSE)*VLOOKUP(A305,Apport,MATCH($AD$3,'Jan 2020 Apport'!$3:$3,0),FALSE)</f>
        <v>98741</v>
      </c>
      <c r="AE305" s="114">
        <f>VLOOKUP(A305,Apport,MATCH($AE$4,'Jan 2020 Apport'!$3:$3,0),FALSE)</f>
        <v>46784.33</v>
      </c>
      <c r="AF305" s="114">
        <f>VLOOKUP(A305,Apport,MATCH($AF$4,'Jan 2020 Apport'!$3:$3,0),FALSE)*VLOOKUP(A305,Apport,MATCH($AF$3,'Jan 2020 Apport'!$3:$3,0),FALSE)</f>
        <v>47720</v>
      </c>
      <c r="AG305" s="114">
        <f t="shared" si="45"/>
        <v>96970.214719999989</v>
      </c>
      <c r="AH305" s="114">
        <f t="shared" si="46"/>
        <v>136855.76759999999</v>
      </c>
      <c r="AI305" s="114">
        <f t="shared" si="47"/>
        <v>79803.727550000011</v>
      </c>
      <c r="AJ305" s="3">
        <f>VLOOKUP(A305,Apport,MATCH($AJ$4,'Jan 2020 Apport'!$3:$3,0),FALSE)</f>
        <v>6711675.3200000003</v>
      </c>
      <c r="AK305" s="3">
        <f>VLOOKUP(A305,Apport,MATCH($AK$4,'Jan 2020 Apport'!$3:$3,0),FALSE)</f>
        <v>115.111</v>
      </c>
      <c r="AL305" s="170">
        <f t="shared" si="48"/>
        <v>60583014.038791813</v>
      </c>
      <c r="AM305" s="170">
        <f>VLOOKUP(A305,Apport,MATCH($AM$4,'Jan 2020 Apport'!$3:$3,0),FALSE)</f>
        <v>169114.46</v>
      </c>
      <c r="AN305" s="170">
        <f>VLOOKUP(A305,Apport,MATCH($AN$4,'Jan 2020 Apport'!$3:$3,0),FALSE)</f>
        <v>249252.67</v>
      </c>
      <c r="AO305" s="170">
        <v>15531.35</v>
      </c>
      <c r="AP305" s="170">
        <v>2453.2199999999998</v>
      </c>
      <c r="AQ305" s="170">
        <v>1497.43</v>
      </c>
      <c r="AR305" s="170">
        <v>50468.63</v>
      </c>
    </row>
    <row r="306" spans="1:44">
      <c r="A306" s="2" t="s">
        <v>515</v>
      </c>
      <c r="B306" s="2" t="s">
        <v>516</v>
      </c>
      <c r="C306" s="2" t="s">
        <v>1411</v>
      </c>
      <c r="D306" s="171">
        <f t="shared" si="49"/>
        <v>132769975.08</v>
      </c>
      <c r="E306" s="67">
        <f>VLOOKUP(A306,Apport,MATCH($E$2,'Jan 2020 Apport'!$3:$3,0),FALSE)+VLOOKUP(A306,Apport,MATCH($E$3,'Jan 2020 Apport'!$3:$3,0),FALSE)+VLOOKUP(A306,Apport,MATCH($E$4,'Jan 2020 Apport'!$3:$3,0),FALSE)</f>
        <v>8136853.9800000004</v>
      </c>
      <c r="F306" s="171">
        <f t="shared" si="50"/>
        <v>124633121.09999999</v>
      </c>
      <c r="G306" s="170">
        <f>VLOOKUP(A306,Apport,MATCH($G$3,'Jan 2020 Apport'!$3:$3,0),FALSE)+VLOOKUP(A306,Apport,MATCH($G$4,'Jan 2020 Apport'!$3:$3,0),FALSE)</f>
        <v>18939816.68</v>
      </c>
      <c r="H306" s="170">
        <f>VLOOKUP(A306,Apport,MATCH($H$4,'Jan 2020 Apport'!$3:$3,0),FALSE)</f>
        <v>1237583.49</v>
      </c>
      <c r="I306" s="170">
        <f t="shared" si="51"/>
        <v>20177400.169999998</v>
      </c>
      <c r="J306" s="170">
        <f>VLOOKUP(A306,Apport,MATCH($J$4,'Jan 2020 Apport'!$3:$3,0),FALSE)</f>
        <v>7814415.5443522818</v>
      </c>
      <c r="K306" s="170">
        <f>VLOOKUP(A306,Apport,MATCH($K$4,'Jan 2020 Apport'!$3:$3,0),FALSE)</f>
        <v>1002746.98</v>
      </c>
      <c r="L306" s="170">
        <f t="shared" si="52"/>
        <v>8817162.5243522823</v>
      </c>
      <c r="M306" s="170">
        <f>VLOOKUP(A306,Apport,MATCH($M$4,'Jan 2020 Apport'!$3:$3,0),FALSE)</f>
        <v>4101262.56</v>
      </c>
      <c r="N306" s="170">
        <f>VLOOKUP(A306,Apport,MATCH($N$4,'Jan 2020 Apport'!$3:$3,0),FALSE)</f>
        <v>1323891.33</v>
      </c>
      <c r="O306" s="170">
        <f>VLOOKUP(A306,Apport,MATCH($O$4,'Jan 2020 Apport'!$3:$3,0),FALSE)</f>
        <v>431426.57</v>
      </c>
      <c r="P306" s="174">
        <f>VLOOKUP(A306,Apport,MATCH($P$4,'Jan 2020 Apport'!$3:$3,0),FALSE)</f>
        <v>3997002.23</v>
      </c>
      <c r="Q306" s="174">
        <f>VLOOKUP(A306,Apport,MATCH($Q$4,'Jan 2020 Apport'!$3:$3,0),FALSE)</f>
        <v>26581063.444625698</v>
      </c>
      <c r="R306">
        <f>VLOOKUP(A306,Apport,MATCH($R$4,'Jan 2020 Apport'!$3:$3,0),FALSE)</f>
        <v>0</v>
      </c>
      <c r="S306">
        <f>VLOOKUP(A306,Apport,MATCH($S$4,'Jan 2020 Apport'!$3:$3,0),FALSE)</f>
        <v>160</v>
      </c>
      <c r="T306">
        <f>VLOOKUP(A306,Apport,MATCH($T$4,'Jan 2020 Apport'!$3:$3,0),FALSE)</f>
        <v>740</v>
      </c>
      <c r="U306" s="185">
        <f>IFERROR(VLOOKUP(A306,Apport,MATCH($U$4,'Jan 2020 Apport'!$3:$3,0),FALSE)/R306,0)</f>
        <v>0</v>
      </c>
      <c r="V306" s="67">
        <f>IFERROR(((VLOOKUP(A306,Apport,MATCH($V$4,'Jan 2020 Apport'!$3:$3,0),FALSE)+VLOOKUP(A306,Apport,MATCH($V$3,'Jan 2020 Apport'!$3:$3,0),FALSE))/(S306+T306)),0)</f>
        <v>9040.9488666666675</v>
      </c>
      <c r="W306" s="67">
        <f t="shared" si="44"/>
        <v>8425.830127707326</v>
      </c>
      <c r="X306">
        <f>IF(D306=0,0,VLOOKUP(A306,Apport,MATCH($X$4,'Jan 2020 Apport'!$3:$3,0),FALSE))</f>
        <v>4.8578999999999997E-2</v>
      </c>
      <c r="Y306">
        <f>IF(D306=0,0,VLOOKUP(A306,Apport,MATCH($Y$4,'Jan 2020 Apport'!$3:$3,0),FALSE))</f>
        <v>4.0270000000000002E-3</v>
      </c>
      <c r="Z306">
        <f>IF(D306=0,0,VLOOKUP(A306,Apport,MATCH($Z$4,'Jan 2020 Apport'!$3:$3,0),FALSE))</f>
        <v>1.7100000000000001E-2</v>
      </c>
      <c r="AA306" s="114">
        <f>(VLOOKUP(A306,Apport,MATCH($AA$4,'Jan 2020 Apport'!$3:$3,0),FALSE)+VLOOKUP(A306,Apport,MATCH($AA$3,'Jan 2020 Apport'!$3:$3,0),FALSE))*VLOOKUP(A306,Apport,MATCH($AA$2,'Jan 2020 Apport'!$3:$3,0),FALSE)</f>
        <v>69129.013000000006</v>
      </c>
      <c r="AB306" s="114">
        <f>VLOOKUP(A306,Apport,MATCH($AB$4,'Jan 2020 Apport'!$3:$3,0),FALSE)*VLOOKUP(A306,Apport,MATCH($AB$3,'Jan 2020 Apport'!$3:$3,0),FALSE)</f>
        <v>70511.199999999997</v>
      </c>
      <c r="AC306" s="114">
        <f>VLOOKUP(A306,Apport,MATCH($AC$4,'Jan 2020 Apport'!$3:$3,0),FALSE)</f>
        <v>96805</v>
      </c>
      <c r="AD306" s="114">
        <f>VLOOKUP(A306,Apport,MATCH($AD$4,'Jan 2020 Apport'!$3:$3,0),FALSE)*VLOOKUP(A306,Apport,MATCH($AD$3,'Jan 2020 Apport'!$3:$3,0),FALSE)</f>
        <v>104665.46</v>
      </c>
      <c r="AE306" s="114">
        <f>VLOOKUP(A306,Apport,MATCH($AE$4,'Jan 2020 Apport'!$3:$3,0),FALSE)</f>
        <v>46784.33</v>
      </c>
      <c r="AF306" s="114">
        <f>VLOOKUP(A306,Apport,MATCH($AF$4,'Jan 2020 Apport'!$3:$3,0),FALSE)*VLOOKUP(A306,Apport,MATCH($AF$3,'Jan 2020 Apport'!$3:$3,0),FALSE)</f>
        <v>50583.200000000004</v>
      </c>
      <c r="AG306" s="114">
        <f t="shared" si="45"/>
        <v>101910.8196032</v>
      </c>
      <c r="AH306" s="114">
        <f t="shared" si="46"/>
        <v>144152.332536</v>
      </c>
      <c r="AI306" s="114">
        <f t="shared" si="47"/>
        <v>83263.332110000018</v>
      </c>
      <c r="AJ306" s="3">
        <f>VLOOKUP(A306,Apport,MATCH($AJ$4,'Jan 2020 Apport'!$3:$3,0),FALSE)</f>
        <v>18451685.48</v>
      </c>
      <c r="AK306" s="3">
        <f>VLOOKUP(A306,Apport,MATCH($AK$4,'Jan 2020 Apport'!$3:$3,0),FALSE)</f>
        <v>320.411</v>
      </c>
      <c r="AL306" s="170">
        <f t="shared" si="48"/>
        <v>167389177.32435223</v>
      </c>
      <c r="AM306" s="170">
        <f>VLOOKUP(A306,Apport,MATCH($AM$4,'Jan 2020 Apport'!$3:$3,0),FALSE)</f>
        <v>770806.07</v>
      </c>
      <c r="AN306" s="170">
        <f>VLOOKUP(A306,Apport,MATCH($AN$4,'Jan 2020 Apport'!$3:$3,0),FALSE)</f>
        <v>732931.48</v>
      </c>
      <c r="AO306" s="170">
        <v>46833.670000000006</v>
      </c>
      <c r="AP306" s="170">
        <v>12971.24</v>
      </c>
      <c r="AQ306" s="170">
        <v>4235.9399999999996</v>
      </c>
      <c r="AR306" s="170">
        <v>151187.15</v>
      </c>
    </row>
    <row r="307" spans="1:44">
      <c r="A307" s="2" t="s">
        <v>517</v>
      </c>
      <c r="B307" s="2" t="s">
        <v>518</v>
      </c>
      <c r="C307" s="2" t="s">
        <v>1411</v>
      </c>
      <c r="D307" s="171">
        <f t="shared" si="49"/>
        <v>56598419.399999999</v>
      </c>
      <c r="E307" s="67">
        <f>VLOOKUP(A307,Apport,MATCH($E$2,'Jan 2020 Apport'!$3:$3,0),FALSE)+VLOOKUP(A307,Apport,MATCH($E$3,'Jan 2020 Apport'!$3:$3,0),FALSE)+VLOOKUP(A307,Apport,MATCH($E$4,'Jan 2020 Apport'!$3:$3,0),FALSE)</f>
        <v>5723740.7299999995</v>
      </c>
      <c r="F307" s="171">
        <f t="shared" si="50"/>
        <v>50874678.670000002</v>
      </c>
      <c r="G307" s="170">
        <f>VLOOKUP(A307,Apport,MATCH($G$3,'Jan 2020 Apport'!$3:$3,0),FALSE)+VLOOKUP(A307,Apport,MATCH($G$4,'Jan 2020 Apport'!$3:$3,0),FALSE)</f>
        <v>7153773.6299999999</v>
      </c>
      <c r="H307" s="170">
        <f>VLOOKUP(A307,Apport,MATCH($H$4,'Jan 2020 Apport'!$3:$3,0),FALSE)</f>
        <v>450630.52</v>
      </c>
      <c r="I307" s="170">
        <f t="shared" si="51"/>
        <v>7604404.1500000004</v>
      </c>
      <c r="J307" s="170">
        <f>VLOOKUP(A307,Apport,MATCH($J$4,'Jan 2020 Apport'!$3:$3,0),FALSE)</f>
        <v>3716707.2067255857</v>
      </c>
      <c r="K307" s="170">
        <f>VLOOKUP(A307,Apport,MATCH($K$4,'Jan 2020 Apport'!$3:$3,0),FALSE)</f>
        <v>409077.61</v>
      </c>
      <c r="L307" s="170">
        <f t="shared" si="52"/>
        <v>4125784.8167255856</v>
      </c>
      <c r="M307" s="170">
        <f>VLOOKUP(A307,Apport,MATCH($M$4,'Jan 2020 Apport'!$3:$3,0),FALSE)</f>
        <v>1268024.58</v>
      </c>
      <c r="N307" s="170">
        <f>VLOOKUP(A307,Apport,MATCH($N$4,'Jan 2020 Apport'!$3:$3,0),FALSE)</f>
        <v>223005.98</v>
      </c>
      <c r="O307" s="170">
        <f>VLOOKUP(A307,Apport,MATCH($O$4,'Jan 2020 Apport'!$3:$3,0),FALSE)</f>
        <v>182658.88</v>
      </c>
      <c r="P307" s="174">
        <f>VLOOKUP(A307,Apport,MATCH($P$4,'Jan 2020 Apport'!$3:$3,0),FALSE)</f>
        <v>2054755.7200000002</v>
      </c>
      <c r="Q307" s="174">
        <f>VLOOKUP(A307,Apport,MATCH($Q$4,'Jan 2020 Apport'!$3:$3,0),FALSE)</f>
        <v>11566689.6026385</v>
      </c>
      <c r="R307">
        <f>VLOOKUP(A307,Apport,MATCH($R$4,'Jan 2020 Apport'!$3:$3,0),FALSE)</f>
        <v>300</v>
      </c>
      <c r="S307">
        <f>VLOOKUP(A307,Apport,MATCH($S$4,'Jan 2020 Apport'!$3:$3,0),FALSE)</f>
        <v>60</v>
      </c>
      <c r="T307">
        <f>VLOOKUP(A307,Apport,MATCH($T$4,'Jan 2020 Apport'!$3:$3,0),FALSE)</f>
        <v>270</v>
      </c>
      <c r="U307" s="185">
        <f>IFERROR(VLOOKUP(A307,Apport,MATCH($U$4,'Jan 2020 Apport'!$3:$3,0),FALSE)/R307,0)</f>
        <v>9538.7655666666669</v>
      </c>
      <c r="V307" s="67">
        <f>IFERROR(((VLOOKUP(A307,Apport,MATCH($V$4,'Jan 2020 Apport'!$3:$3,0),FALSE)+VLOOKUP(A307,Apport,MATCH($V$3,'Jan 2020 Apport'!$3:$3,0),FALSE))/(S307+T307)),0)</f>
        <v>8673.0638181818176</v>
      </c>
      <c r="W307" s="67">
        <f t="shared" si="44"/>
        <v>8097.2779781130794</v>
      </c>
      <c r="X307">
        <f>IF(D307=0,0,VLOOKUP(A307,Apport,MATCH($X$4,'Jan 2020 Apport'!$3:$3,0),FALSE))</f>
        <v>4.8578999999999997E-2</v>
      </c>
      <c r="Y307">
        <f>IF(D307=0,0,VLOOKUP(A307,Apport,MATCH($Y$4,'Jan 2020 Apport'!$3:$3,0),FALSE))</f>
        <v>4.0270000000000002E-3</v>
      </c>
      <c r="Z307">
        <f>IF(D307=0,0,VLOOKUP(A307,Apport,MATCH($Z$4,'Jan 2020 Apport'!$3:$3,0),FALSE))</f>
        <v>1.7100000000000001E-2</v>
      </c>
      <c r="AA307" s="114">
        <f>(VLOOKUP(A307,Apport,MATCH($AA$4,'Jan 2020 Apport'!$3:$3,0),FALSE)+VLOOKUP(A307,Apport,MATCH($AA$3,'Jan 2020 Apport'!$3:$3,0),FALSE))*VLOOKUP(A307,Apport,MATCH($AA$2,'Jan 2020 Apport'!$3:$3,0),FALSE)</f>
        <v>65216.05</v>
      </c>
      <c r="AB307" s="114">
        <f>VLOOKUP(A307,Apport,MATCH($AB$4,'Jan 2020 Apport'!$3:$3,0),FALSE)*VLOOKUP(A307,Apport,MATCH($AB$3,'Jan 2020 Apport'!$3:$3,0),FALSE)</f>
        <v>66520</v>
      </c>
      <c r="AC307" s="114">
        <f>VLOOKUP(A307,Apport,MATCH($AC$4,'Jan 2020 Apport'!$3:$3,0),FALSE)</f>
        <v>96805</v>
      </c>
      <c r="AD307" s="114">
        <f>VLOOKUP(A307,Apport,MATCH($AD$4,'Jan 2020 Apport'!$3:$3,0),FALSE)*VLOOKUP(A307,Apport,MATCH($AD$3,'Jan 2020 Apport'!$3:$3,0),FALSE)</f>
        <v>98741</v>
      </c>
      <c r="AE307" s="114">
        <f>VLOOKUP(A307,Apport,MATCH($AE$4,'Jan 2020 Apport'!$3:$3,0),FALSE)</f>
        <v>46784.33</v>
      </c>
      <c r="AF307" s="114">
        <f>VLOOKUP(A307,Apport,MATCH($AF$4,'Jan 2020 Apport'!$3:$3,0),FALSE)*VLOOKUP(A307,Apport,MATCH($AF$3,'Jan 2020 Apport'!$3:$3,0),FALSE)</f>
        <v>47720</v>
      </c>
      <c r="AG307" s="114">
        <f t="shared" si="45"/>
        <v>96970.214719999989</v>
      </c>
      <c r="AH307" s="114">
        <f t="shared" si="46"/>
        <v>136855.76759999999</v>
      </c>
      <c r="AI307" s="114">
        <f t="shared" si="47"/>
        <v>79803.727550000011</v>
      </c>
      <c r="AJ307" s="3">
        <f>VLOOKUP(A307,Apport,MATCH($AJ$4,'Jan 2020 Apport'!$3:$3,0),FALSE)</f>
        <v>7678803.1799999997</v>
      </c>
      <c r="AK307" s="3">
        <f>VLOOKUP(A307,Apport,MATCH($AK$4,'Jan 2020 Apport'!$3:$3,0),FALSE)</f>
        <v>121.88800000000001</v>
      </c>
      <c r="AL307" s="170">
        <f t="shared" si="48"/>
        <v>69593220.196725577</v>
      </c>
      <c r="AM307" s="170">
        <f>VLOOKUP(A307,Apport,MATCH($AM$4,'Jan 2020 Apport'!$3:$3,0),FALSE)</f>
        <v>0</v>
      </c>
      <c r="AN307" s="170">
        <f>VLOOKUP(A307,Apport,MATCH($AN$4,'Jan 2020 Apport'!$3:$3,0),FALSE)</f>
        <v>280683.14</v>
      </c>
      <c r="AO307" s="170">
        <v>12101.38</v>
      </c>
      <c r="AP307" s="170">
        <v>2058.16</v>
      </c>
      <c r="AQ307" s="170">
        <v>1759.59</v>
      </c>
      <c r="AR307" s="170">
        <v>53027.05</v>
      </c>
    </row>
    <row r="308" spans="1:44">
      <c r="A308" s="2" t="s">
        <v>519</v>
      </c>
      <c r="B308" s="2" t="s">
        <v>520</v>
      </c>
      <c r="C308" s="2" t="s">
        <v>1411</v>
      </c>
      <c r="D308" s="171">
        <f t="shared" si="49"/>
        <v>86388484.379999995</v>
      </c>
      <c r="E308" s="67">
        <f>VLOOKUP(A308,Apport,MATCH($E$2,'Jan 2020 Apport'!$3:$3,0),FALSE)+VLOOKUP(A308,Apport,MATCH($E$3,'Jan 2020 Apport'!$3:$3,0),FALSE)+VLOOKUP(A308,Apport,MATCH($E$4,'Jan 2020 Apport'!$3:$3,0),FALSE)</f>
        <v>7129600.4800000004</v>
      </c>
      <c r="F308" s="171">
        <f t="shared" si="50"/>
        <v>79258883.899999991</v>
      </c>
      <c r="G308" s="170">
        <f>VLOOKUP(A308,Apport,MATCH($G$3,'Jan 2020 Apport'!$3:$3,0),FALSE)+VLOOKUP(A308,Apport,MATCH($G$4,'Jan 2020 Apport'!$3:$3,0),FALSE)</f>
        <v>12699609.25</v>
      </c>
      <c r="H308" s="170">
        <f>VLOOKUP(A308,Apport,MATCH($H$4,'Jan 2020 Apport'!$3:$3,0),FALSE)</f>
        <v>601003.81000000006</v>
      </c>
      <c r="I308" s="170">
        <f t="shared" si="51"/>
        <v>13300613.060000001</v>
      </c>
      <c r="J308" s="170">
        <f>VLOOKUP(A308,Apport,MATCH($J$4,'Jan 2020 Apport'!$3:$3,0),FALSE)</f>
        <v>4273341.1434286656</v>
      </c>
      <c r="K308" s="170">
        <f>VLOOKUP(A308,Apport,MATCH($K$4,'Jan 2020 Apport'!$3:$3,0),FALSE)</f>
        <v>416046.83</v>
      </c>
      <c r="L308" s="170">
        <f t="shared" si="52"/>
        <v>4689387.9734286657</v>
      </c>
      <c r="M308" s="170">
        <f>VLOOKUP(A308,Apport,MATCH($M$4,'Jan 2020 Apport'!$3:$3,0),FALSE)</f>
        <v>1883823.47</v>
      </c>
      <c r="N308" s="170">
        <f>VLOOKUP(A308,Apport,MATCH($N$4,'Jan 2020 Apport'!$3:$3,0),FALSE)</f>
        <v>689791.07</v>
      </c>
      <c r="O308" s="170">
        <f>VLOOKUP(A308,Apport,MATCH($O$4,'Jan 2020 Apport'!$3:$3,0),FALSE)</f>
        <v>282469.89</v>
      </c>
      <c r="P308" s="174">
        <f>VLOOKUP(A308,Apport,MATCH($P$4,'Jan 2020 Apport'!$3:$3,0),FALSE)</f>
        <v>34553.68</v>
      </c>
      <c r="Q308" s="174">
        <f>VLOOKUP(A308,Apport,MATCH($Q$4,'Jan 2020 Apport'!$3:$3,0),FALSE)</f>
        <v>19800306.278108999</v>
      </c>
      <c r="R308">
        <f>VLOOKUP(A308,Apport,MATCH($R$4,'Jan 2020 Apport'!$3:$3,0),FALSE)</f>
        <v>0</v>
      </c>
      <c r="S308">
        <f>VLOOKUP(A308,Apport,MATCH($S$4,'Jan 2020 Apport'!$3:$3,0),FALSE)</f>
        <v>140</v>
      </c>
      <c r="T308">
        <f>VLOOKUP(A308,Apport,MATCH($T$4,'Jan 2020 Apport'!$3:$3,0),FALSE)</f>
        <v>665</v>
      </c>
      <c r="U308" s="185">
        <f>IFERROR(VLOOKUP(A308,Apport,MATCH($U$4,'Jan 2020 Apport'!$3:$3,0),FALSE)/R308,0)</f>
        <v>0</v>
      </c>
      <c r="V308" s="67">
        <f>IFERROR(((VLOOKUP(A308,Apport,MATCH($V$4,'Jan 2020 Apport'!$3:$3,0),FALSE)+VLOOKUP(A308,Apport,MATCH($V$3,'Jan 2020 Apport'!$3:$3,0),FALSE))/(S308+T308)),0)</f>
        <v>8856.6465590062126</v>
      </c>
      <c r="W308" s="67">
        <f t="shared" si="44"/>
        <v>8098.0890195192751</v>
      </c>
      <c r="X308">
        <f>IF(D308=0,0,VLOOKUP(A308,Apport,MATCH($X$4,'Jan 2020 Apport'!$3:$3,0),FALSE))</f>
        <v>4.8578999999999997E-2</v>
      </c>
      <c r="Y308">
        <f>IF(D308=0,0,VLOOKUP(A308,Apport,MATCH($Y$4,'Jan 2020 Apport'!$3:$3,0),FALSE))</f>
        <v>4.0270000000000002E-3</v>
      </c>
      <c r="Z308">
        <f>IF(D308=0,0,VLOOKUP(A308,Apport,MATCH($Z$4,'Jan 2020 Apport'!$3:$3,0),FALSE))</f>
        <v>1.7100000000000001E-2</v>
      </c>
      <c r="AA308" s="114">
        <f>(VLOOKUP(A308,Apport,MATCH($AA$4,'Jan 2020 Apport'!$3:$3,0),FALSE)+VLOOKUP(A308,Apport,MATCH($AA$3,'Jan 2020 Apport'!$3:$3,0),FALSE))*VLOOKUP(A308,Apport,MATCH($AA$2,'Jan 2020 Apport'!$3:$3,0),FALSE)</f>
        <v>67824.69200000001</v>
      </c>
      <c r="AB308" s="114">
        <f>VLOOKUP(A308,Apport,MATCH($AB$4,'Jan 2020 Apport'!$3:$3,0),FALSE)*VLOOKUP(A308,Apport,MATCH($AB$3,'Jan 2020 Apport'!$3:$3,0),FALSE)</f>
        <v>66520</v>
      </c>
      <c r="AC308" s="114">
        <f>VLOOKUP(A308,Apport,MATCH($AC$4,'Jan 2020 Apport'!$3:$3,0),FALSE)</f>
        <v>96805</v>
      </c>
      <c r="AD308" s="114">
        <f>VLOOKUP(A308,Apport,MATCH($AD$4,'Jan 2020 Apport'!$3:$3,0),FALSE)*VLOOKUP(A308,Apport,MATCH($AD$3,'Jan 2020 Apport'!$3:$3,0),FALSE)</f>
        <v>98741</v>
      </c>
      <c r="AE308" s="114">
        <f>VLOOKUP(A308,Apport,MATCH($AE$4,'Jan 2020 Apport'!$3:$3,0),FALSE)</f>
        <v>46784.33</v>
      </c>
      <c r="AF308" s="114">
        <f>VLOOKUP(A308,Apport,MATCH($AF$4,'Jan 2020 Apport'!$3:$3,0),FALSE)*VLOOKUP(A308,Apport,MATCH($AF$3,'Jan 2020 Apport'!$3:$3,0),FALSE)</f>
        <v>47720</v>
      </c>
      <c r="AG308" s="114">
        <f t="shared" si="45"/>
        <v>96986.910028800005</v>
      </c>
      <c r="AH308" s="114">
        <f t="shared" si="46"/>
        <v>136855.76759999999</v>
      </c>
      <c r="AI308" s="114">
        <f t="shared" si="47"/>
        <v>79803.727550000011</v>
      </c>
      <c r="AJ308" s="3">
        <f>VLOOKUP(A308,Apport,MATCH($AJ$4,'Jan 2020 Apport'!$3:$3,0),FALSE)</f>
        <v>11348913.029999999</v>
      </c>
      <c r="AK308" s="3">
        <f>VLOOKUP(A308,Apport,MATCH($AK$4,'Jan 2020 Apport'!$3:$3,0),FALSE)</f>
        <v>188.39699999999999</v>
      </c>
      <c r="AL308" s="170">
        <f t="shared" si="48"/>
        <v>107032497.40342866</v>
      </c>
      <c r="AM308" s="170">
        <f>VLOOKUP(A308,Apport,MATCH($AM$4,'Jan 2020 Apport'!$3:$3,0),FALSE)</f>
        <v>213974.39</v>
      </c>
      <c r="AN308" s="170">
        <f>VLOOKUP(A308,Apport,MATCH($AN$4,'Jan 2020 Apport'!$3:$3,0),FALSE)</f>
        <v>437917.29</v>
      </c>
      <c r="AO308" s="170">
        <v>20122.13</v>
      </c>
      <c r="AP308" s="170">
        <v>5119.76</v>
      </c>
      <c r="AQ308" s="170">
        <v>2748.28</v>
      </c>
      <c r="AR308" s="170">
        <v>93613.37</v>
      </c>
    </row>
    <row r="309" spans="1:44">
      <c r="A309" s="2" t="s">
        <v>521</v>
      </c>
      <c r="B309" s="2" t="s">
        <v>522</v>
      </c>
      <c r="C309" s="2" t="s">
        <v>1411</v>
      </c>
      <c r="D309" s="171">
        <f t="shared" si="49"/>
        <v>7382183.0999999996</v>
      </c>
      <c r="E309" s="67">
        <f>VLOOKUP(A309,Apport,MATCH($E$2,'Jan 2020 Apport'!$3:$3,0),FALSE)+VLOOKUP(A309,Apport,MATCH($E$3,'Jan 2020 Apport'!$3:$3,0),FALSE)+VLOOKUP(A309,Apport,MATCH($E$4,'Jan 2020 Apport'!$3:$3,0),FALSE)</f>
        <v>615876.91999999993</v>
      </c>
      <c r="F309" s="171">
        <f t="shared" si="50"/>
        <v>6766306.1799999997</v>
      </c>
      <c r="G309" s="170">
        <f>VLOOKUP(A309,Apport,MATCH($G$3,'Jan 2020 Apport'!$3:$3,0),FALSE)+VLOOKUP(A309,Apport,MATCH($G$4,'Jan 2020 Apport'!$3:$3,0),FALSE)</f>
        <v>1024371.23</v>
      </c>
      <c r="H309" s="170">
        <f>VLOOKUP(A309,Apport,MATCH($H$4,'Jan 2020 Apport'!$3:$3,0),FALSE)</f>
        <v>38849.21</v>
      </c>
      <c r="I309" s="170">
        <f t="shared" si="51"/>
        <v>1063220.44</v>
      </c>
      <c r="J309" s="170">
        <f>VLOOKUP(A309,Apport,MATCH($J$4,'Jan 2020 Apport'!$3:$3,0),FALSE)</f>
        <v>432323.67499078315</v>
      </c>
      <c r="K309" s="170">
        <f>VLOOKUP(A309,Apport,MATCH($K$4,'Jan 2020 Apport'!$3:$3,0),FALSE)</f>
        <v>33824.15</v>
      </c>
      <c r="L309" s="170">
        <f t="shared" si="52"/>
        <v>466147.82499078318</v>
      </c>
      <c r="M309" s="170">
        <f>VLOOKUP(A309,Apport,MATCH($M$4,'Jan 2020 Apport'!$3:$3,0),FALSE)</f>
        <v>228824.37</v>
      </c>
      <c r="N309" s="170">
        <f>VLOOKUP(A309,Apport,MATCH($N$4,'Jan 2020 Apport'!$3:$3,0),FALSE)</f>
        <v>0</v>
      </c>
      <c r="O309" s="170">
        <f>VLOOKUP(A309,Apport,MATCH($O$4,'Jan 2020 Apport'!$3:$3,0),FALSE)</f>
        <v>23178.12</v>
      </c>
      <c r="P309" s="174">
        <f>VLOOKUP(A309,Apport,MATCH($P$4,'Jan 2020 Apport'!$3:$3,0),FALSE)</f>
        <v>499903.02</v>
      </c>
      <c r="Q309" s="174">
        <f>VLOOKUP(A309,Apport,MATCH($Q$4,'Jan 2020 Apport'!$3:$3,0),FALSE)</f>
        <v>1150125.7074891001</v>
      </c>
      <c r="R309">
        <f>VLOOKUP(A309,Apport,MATCH($R$4,'Jan 2020 Apport'!$3:$3,0),FALSE)</f>
        <v>0</v>
      </c>
      <c r="S309">
        <f>VLOOKUP(A309,Apport,MATCH($S$4,'Jan 2020 Apport'!$3:$3,0),FALSE)</f>
        <v>5</v>
      </c>
      <c r="T309">
        <f>VLOOKUP(A309,Apport,MATCH($T$4,'Jan 2020 Apport'!$3:$3,0),FALSE)</f>
        <v>66</v>
      </c>
      <c r="U309" s="185">
        <f>IFERROR(VLOOKUP(A309,Apport,MATCH($U$4,'Jan 2020 Apport'!$3:$3,0),FALSE)/R309,0)</f>
        <v>0</v>
      </c>
      <c r="V309" s="67">
        <f>IFERROR(((VLOOKUP(A309,Apport,MATCH($V$4,'Jan 2020 Apport'!$3:$3,0),FALSE)+VLOOKUP(A309,Apport,MATCH($V$3,'Jan 2020 Apport'!$3:$3,0),FALSE))/(S309+T309)),0)</f>
        <v>8674.3228169014074</v>
      </c>
      <c r="W309" s="67">
        <f t="shared" si="44"/>
        <v>8097.2779781130794</v>
      </c>
      <c r="X309">
        <f>IF(D309=0,0,VLOOKUP(A309,Apport,MATCH($X$4,'Jan 2020 Apport'!$3:$3,0),FALSE))</f>
        <v>4.8578999999999997E-2</v>
      </c>
      <c r="Y309">
        <f>IF(D309=0,0,VLOOKUP(A309,Apport,MATCH($Y$4,'Jan 2020 Apport'!$3:$3,0),FALSE))</f>
        <v>4.0270000000000002E-3</v>
      </c>
      <c r="Z309">
        <f>IF(D309=0,0,VLOOKUP(A309,Apport,MATCH($Z$4,'Jan 2020 Apport'!$3:$3,0),FALSE))</f>
        <v>1.7100000000000001E-2</v>
      </c>
      <c r="AA309" s="114">
        <f>(VLOOKUP(A309,Apport,MATCH($AA$4,'Jan 2020 Apport'!$3:$3,0),FALSE)+VLOOKUP(A309,Apport,MATCH($AA$3,'Jan 2020 Apport'!$3:$3,0),FALSE))*VLOOKUP(A309,Apport,MATCH($AA$2,'Jan 2020 Apport'!$3:$3,0),FALSE)</f>
        <v>65216.05</v>
      </c>
      <c r="AB309" s="114">
        <f>VLOOKUP(A309,Apport,MATCH($AB$4,'Jan 2020 Apport'!$3:$3,0),FALSE)*VLOOKUP(A309,Apport,MATCH($AB$3,'Jan 2020 Apport'!$3:$3,0),FALSE)</f>
        <v>66520</v>
      </c>
      <c r="AC309" s="114">
        <f>VLOOKUP(A309,Apport,MATCH($AC$4,'Jan 2020 Apport'!$3:$3,0),FALSE)</f>
        <v>96805</v>
      </c>
      <c r="AD309" s="114">
        <f>VLOOKUP(A309,Apport,MATCH($AD$4,'Jan 2020 Apport'!$3:$3,0),FALSE)*VLOOKUP(A309,Apport,MATCH($AD$3,'Jan 2020 Apport'!$3:$3,0),FALSE)</f>
        <v>98741</v>
      </c>
      <c r="AE309" s="114">
        <f>VLOOKUP(A309,Apport,MATCH($AE$4,'Jan 2020 Apport'!$3:$3,0),FALSE)</f>
        <v>46784.33</v>
      </c>
      <c r="AF309" s="114">
        <f>VLOOKUP(A309,Apport,MATCH($AF$4,'Jan 2020 Apport'!$3:$3,0),FALSE)*VLOOKUP(A309,Apport,MATCH($AF$3,'Jan 2020 Apport'!$3:$3,0),FALSE)</f>
        <v>47720</v>
      </c>
      <c r="AG309" s="114">
        <f t="shared" si="45"/>
        <v>96970.214719999989</v>
      </c>
      <c r="AH309" s="114">
        <f t="shared" si="46"/>
        <v>136855.76759999999</v>
      </c>
      <c r="AI309" s="114">
        <f t="shared" si="47"/>
        <v>79803.727550000011</v>
      </c>
      <c r="AJ309" s="3">
        <f>VLOOKUP(A309,Apport,MATCH($AJ$4,'Jan 2020 Apport'!$3:$3,0),FALSE)</f>
        <v>1032827.13</v>
      </c>
      <c r="AK309" s="3">
        <f>VLOOKUP(A309,Apport,MATCH($AK$4,'Jan 2020 Apport'!$3:$3,0),FALSE)</f>
        <v>17.869</v>
      </c>
      <c r="AL309" s="170">
        <f t="shared" si="48"/>
        <v>9187341.1749907825</v>
      </c>
      <c r="AM309" s="170">
        <f>VLOOKUP(A309,Apport,MATCH($AM$4,'Jan 2020 Apport'!$3:$3,0),FALSE)</f>
        <v>57611.47</v>
      </c>
      <c r="AN309" s="170">
        <f>VLOOKUP(A309,Apport,MATCH($AN$4,'Jan 2020 Apport'!$3:$3,0),FALSE)</f>
        <v>39275.339999999997</v>
      </c>
      <c r="AO309" s="170">
        <v>2733.6</v>
      </c>
      <c r="AP309" s="170">
        <v>0</v>
      </c>
      <c r="AQ309" s="170">
        <v>233.03</v>
      </c>
      <c r="AR309" s="170">
        <v>7817.68</v>
      </c>
    </row>
    <row r="310" spans="1:44">
      <c r="A310" s="2" t="s">
        <v>523</v>
      </c>
      <c r="B310" s="2" t="s">
        <v>524</v>
      </c>
      <c r="C310" s="2" t="s">
        <v>1411</v>
      </c>
      <c r="D310" s="171">
        <f t="shared" si="49"/>
        <v>5170265.7699999996</v>
      </c>
      <c r="E310" s="67">
        <f>VLOOKUP(A310,Apport,MATCH($E$2,'Jan 2020 Apport'!$3:$3,0),FALSE)+VLOOKUP(A310,Apport,MATCH($E$3,'Jan 2020 Apport'!$3:$3,0),FALSE)+VLOOKUP(A310,Apport,MATCH($E$4,'Jan 2020 Apport'!$3:$3,0),FALSE)</f>
        <v>0</v>
      </c>
      <c r="F310" s="171">
        <f t="shared" si="50"/>
        <v>5170265.7699999996</v>
      </c>
      <c r="G310" s="170">
        <f>VLOOKUP(A310,Apport,MATCH($G$3,'Jan 2020 Apport'!$3:$3,0),FALSE)+VLOOKUP(A310,Apport,MATCH($G$4,'Jan 2020 Apport'!$3:$3,0),FALSE)</f>
        <v>780303.72</v>
      </c>
      <c r="H310" s="170">
        <f>VLOOKUP(A310,Apport,MATCH($H$4,'Jan 2020 Apport'!$3:$3,0),FALSE)</f>
        <v>19489.95</v>
      </c>
      <c r="I310" s="170">
        <f t="shared" si="51"/>
        <v>799793.66999999993</v>
      </c>
      <c r="J310" s="170">
        <f>VLOOKUP(A310,Apport,MATCH($J$4,'Jan 2020 Apport'!$3:$3,0),FALSE)</f>
        <v>691553.02445774421</v>
      </c>
      <c r="K310" s="170">
        <f>VLOOKUP(A310,Apport,MATCH($K$4,'Jan 2020 Apport'!$3:$3,0),FALSE)</f>
        <v>121269.91</v>
      </c>
      <c r="L310" s="170">
        <f t="shared" si="52"/>
        <v>812822.93445774424</v>
      </c>
      <c r="M310" s="170">
        <f>VLOOKUP(A310,Apport,MATCH($M$4,'Jan 2020 Apport'!$3:$3,0),FALSE)</f>
        <v>65528.28</v>
      </c>
      <c r="N310" s="170">
        <f>VLOOKUP(A310,Apport,MATCH($N$4,'Jan 2020 Apport'!$3:$3,0),FALSE)</f>
        <v>0</v>
      </c>
      <c r="O310" s="170">
        <f>VLOOKUP(A310,Apport,MATCH($O$4,'Jan 2020 Apport'!$3:$3,0),FALSE)</f>
        <v>16787.45</v>
      </c>
      <c r="P310" s="174">
        <f>VLOOKUP(A310,Apport,MATCH($P$4,'Jan 2020 Apport'!$3:$3,0),FALSE)</f>
        <v>0</v>
      </c>
      <c r="Q310" s="174">
        <f>VLOOKUP(A310,Apport,MATCH($Q$4,'Jan 2020 Apport'!$3:$3,0),FALSE)</f>
        <v>1960725.9270416999</v>
      </c>
      <c r="R310">
        <f>VLOOKUP(A310,Apport,MATCH($R$4,'Jan 2020 Apport'!$3:$3,0),FALSE)</f>
        <v>0</v>
      </c>
      <c r="S310">
        <f>VLOOKUP(A310,Apport,MATCH($S$4,'Jan 2020 Apport'!$3:$3,0),FALSE)</f>
        <v>0</v>
      </c>
      <c r="T310">
        <f>VLOOKUP(A310,Apport,MATCH($T$4,'Jan 2020 Apport'!$3:$3,0),FALSE)</f>
        <v>0</v>
      </c>
      <c r="U310" s="185">
        <f>IFERROR(VLOOKUP(A310,Apport,MATCH($U$4,'Jan 2020 Apport'!$3:$3,0),FALSE)/R310,0)</f>
        <v>0</v>
      </c>
      <c r="V310" s="67">
        <f>IFERROR(((VLOOKUP(A310,Apport,MATCH($V$4,'Jan 2020 Apport'!$3:$3,0),FALSE)+VLOOKUP(A310,Apport,MATCH($V$3,'Jan 2020 Apport'!$3:$3,0),FALSE))/(S310+T310)),0)</f>
        <v>0</v>
      </c>
      <c r="W310" s="67">
        <f t="shared" si="44"/>
        <v>8097.2779781130794</v>
      </c>
      <c r="X310">
        <f>IF(D310=0,0,VLOOKUP(A310,Apport,MATCH($X$4,'Jan 2020 Apport'!$3:$3,0),FALSE))</f>
        <v>4.8578999999999997E-2</v>
      </c>
      <c r="Y310">
        <f>IF(D310=0,0,VLOOKUP(A310,Apport,MATCH($Y$4,'Jan 2020 Apport'!$3:$3,0),FALSE))</f>
        <v>4.0270000000000002E-3</v>
      </c>
      <c r="Z310">
        <f>IF(D310=0,0,VLOOKUP(A310,Apport,MATCH($Z$4,'Jan 2020 Apport'!$3:$3,0),FALSE))</f>
        <v>1.7100000000000001E-2</v>
      </c>
      <c r="AA310" s="114">
        <f>(VLOOKUP(A310,Apport,MATCH($AA$4,'Jan 2020 Apport'!$3:$3,0),FALSE)+VLOOKUP(A310,Apport,MATCH($AA$3,'Jan 2020 Apport'!$3:$3,0),FALSE))*VLOOKUP(A310,Apport,MATCH($AA$2,'Jan 2020 Apport'!$3:$3,0),FALSE)</f>
        <v>65216.05</v>
      </c>
      <c r="AB310" s="114">
        <f>VLOOKUP(A310,Apport,MATCH($AB$4,'Jan 2020 Apport'!$3:$3,0),FALSE)*VLOOKUP(A310,Apport,MATCH($AB$3,'Jan 2020 Apport'!$3:$3,0),FALSE)</f>
        <v>66520</v>
      </c>
      <c r="AC310" s="114">
        <f>VLOOKUP(A310,Apport,MATCH($AC$4,'Jan 2020 Apport'!$3:$3,0),FALSE)</f>
        <v>96805</v>
      </c>
      <c r="AD310" s="114">
        <f>VLOOKUP(A310,Apport,MATCH($AD$4,'Jan 2020 Apport'!$3:$3,0),FALSE)*VLOOKUP(A310,Apport,MATCH($AD$3,'Jan 2020 Apport'!$3:$3,0),FALSE)</f>
        <v>98741</v>
      </c>
      <c r="AE310" s="114">
        <f>VLOOKUP(A310,Apport,MATCH($AE$4,'Jan 2020 Apport'!$3:$3,0),FALSE)</f>
        <v>46784.33</v>
      </c>
      <c r="AF310" s="114">
        <f>VLOOKUP(A310,Apport,MATCH($AF$4,'Jan 2020 Apport'!$3:$3,0),FALSE)*VLOOKUP(A310,Apport,MATCH($AF$3,'Jan 2020 Apport'!$3:$3,0),FALSE)</f>
        <v>47720</v>
      </c>
      <c r="AG310" s="114">
        <f t="shared" si="45"/>
        <v>96970.214719999989</v>
      </c>
      <c r="AH310" s="114">
        <f t="shared" si="46"/>
        <v>136855.76759999999</v>
      </c>
      <c r="AI310" s="114">
        <f t="shared" si="47"/>
        <v>79803.727550000011</v>
      </c>
      <c r="AJ310" s="3">
        <f>VLOOKUP(A310,Apport,MATCH($AJ$4,'Jan 2020 Apport'!$3:$3,0),FALSE)</f>
        <v>788827.6</v>
      </c>
      <c r="AK310" s="3">
        <f>VLOOKUP(A310,Apport,MATCH($AK$4,'Jan 2020 Apport'!$3:$3,0),FALSE)</f>
        <v>15.423</v>
      </c>
      <c r="AL310" s="170">
        <f t="shared" si="48"/>
        <v>6743928.1944577442</v>
      </c>
      <c r="AM310" s="170">
        <f>VLOOKUP(A310,Apport,MATCH($AM$4,'Jan 2020 Apport'!$3:$3,0),FALSE)</f>
        <v>0</v>
      </c>
      <c r="AN310" s="170">
        <f>VLOOKUP(A310,Apport,MATCH($AN$4,'Jan 2020 Apport'!$3:$3,0),FALSE)</f>
        <v>30777.79</v>
      </c>
      <c r="AO310" s="170">
        <v>625.37</v>
      </c>
      <c r="AP310" s="170">
        <v>35.51</v>
      </c>
      <c r="AQ310" s="170">
        <v>163.85</v>
      </c>
      <c r="AR310" s="170">
        <v>5742.68</v>
      </c>
    </row>
    <row r="311" spans="1:44">
      <c r="A311" s="2" t="s">
        <v>525</v>
      </c>
      <c r="B311" s="2" t="s">
        <v>526</v>
      </c>
      <c r="C311" s="2" t="s">
        <v>1411</v>
      </c>
      <c r="D311" s="171">
        <f t="shared" si="49"/>
        <v>19115585.600000001</v>
      </c>
      <c r="E311" s="67">
        <f>VLOOKUP(A311,Apport,MATCH($E$2,'Jan 2020 Apport'!$3:$3,0),FALSE)+VLOOKUP(A311,Apport,MATCH($E$3,'Jan 2020 Apport'!$3:$3,0),FALSE)+VLOOKUP(A311,Apport,MATCH($E$4,'Jan 2020 Apport'!$3:$3,0),FALSE)</f>
        <v>563952.80000000005</v>
      </c>
      <c r="F311" s="171">
        <f t="shared" si="50"/>
        <v>18551632.800000001</v>
      </c>
      <c r="G311" s="170">
        <f>VLOOKUP(A311,Apport,MATCH($G$3,'Jan 2020 Apport'!$3:$3,0),FALSE)+VLOOKUP(A311,Apport,MATCH($G$4,'Jan 2020 Apport'!$3:$3,0),FALSE)</f>
        <v>2739443.76</v>
      </c>
      <c r="H311" s="170">
        <f>VLOOKUP(A311,Apport,MATCH($H$4,'Jan 2020 Apport'!$3:$3,0),FALSE)</f>
        <v>136078.65</v>
      </c>
      <c r="I311" s="170">
        <f t="shared" si="51"/>
        <v>2875522.4099999997</v>
      </c>
      <c r="J311" s="170">
        <f>VLOOKUP(A311,Apport,MATCH($J$4,'Jan 2020 Apport'!$3:$3,0),FALSE)</f>
        <v>1614897.9220564356</v>
      </c>
      <c r="K311" s="170">
        <f>VLOOKUP(A311,Apport,MATCH($K$4,'Jan 2020 Apport'!$3:$3,0),FALSE)</f>
        <v>6879.61</v>
      </c>
      <c r="L311" s="170">
        <f t="shared" si="52"/>
        <v>1621777.5320564357</v>
      </c>
      <c r="M311" s="170">
        <f>VLOOKUP(A311,Apport,MATCH($M$4,'Jan 2020 Apport'!$3:$3,0),FALSE)</f>
        <v>712035.76</v>
      </c>
      <c r="N311" s="170">
        <f>VLOOKUP(A311,Apport,MATCH($N$4,'Jan 2020 Apport'!$3:$3,0),FALSE)</f>
        <v>259919.29</v>
      </c>
      <c r="O311" s="170">
        <f>VLOOKUP(A311,Apport,MATCH($O$4,'Jan 2020 Apport'!$3:$3,0),FALSE)</f>
        <v>61712.94</v>
      </c>
      <c r="P311" s="174">
        <f>VLOOKUP(A311,Apport,MATCH($P$4,'Jan 2020 Apport'!$3:$3,0),FALSE)</f>
        <v>1669781.71</v>
      </c>
      <c r="Q311" s="174">
        <f>VLOOKUP(A311,Apport,MATCH($Q$4,'Jan 2020 Apport'!$3:$3,0),FALSE)</f>
        <v>2576911.6321227001</v>
      </c>
      <c r="R311">
        <f>VLOOKUP(A311,Apport,MATCH($R$4,'Jan 2020 Apport'!$3:$3,0),FALSE)</f>
        <v>0</v>
      </c>
      <c r="S311">
        <f>VLOOKUP(A311,Apport,MATCH($S$4,'Jan 2020 Apport'!$3:$3,0),FALSE)</f>
        <v>0</v>
      </c>
      <c r="T311">
        <f>VLOOKUP(A311,Apport,MATCH($T$4,'Jan 2020 Apport'!$3:$3,0),FALSE)</f>
        <v>65</v>
      </c>
      <c r="U311" s="185">
        <f>IFERROR(VLOOKUP(A311,Apport,MATCH($U$4,'Jan 2020 Apport'!$3:$3,0),FALSE)/R311,0)</f>
        <v>0</v>
      </c>
      <c r="V311" s="67">
        <f>IFERROR(((VLOOKUP(A311,Apport,MATCH($V$4,'Jan 2020 Apport'!$3:$3,0),FALSE)+VLOOKUP(A311,Apport,MATCH($V$3,'Jan 2020 Apport'!$3:$3,0),FALSE))/(S311+T311)),0)</f>
        <v>8676.1969230769246</v>
      </c>
      <c r="W311" s="67">
        <f t="shared" si="44"/>
        <v>8097.2779781130794</v>
      </c>
      <c r="X311">
        <f>IF(D311=0,0,VLOOKUP(A311,Apport,MATCH($X$4,'Jan 2020 Apport'!$3:$3,0),FALSE))</f>
        <v>4.8578999999999997E-2</v>
      </c>
      <c r="Y311">
        <f>IF(D311=0,0,VLOOKUP(A311,Apport,MATCH($Y$4,'Jan 2020 Apport'!$3:$3,0),FALSE))</f>
        <v>4.0270000000000002E-3</v>
      </c>
      <c r="Z311">
        <f>IF(D311=0,0,VLOOKUP(A311,Apport,MATCH($Z$4,'Jan 2020 Apport'!$3:$3,0),FALSE))</f>
        <v>1.7100000000000001E-2</v>
      </c>
      <c r="AA311" s="114">
        <f>(VLOOKUP(A311,Apport,MATCH($AA$4,'Jan 2020 Apport'!$3:$3,0),FALSE)+VLOOKUP(A311,Apport,MATCH($AA$3,'Jan 2020 Apport'!$3:$3,0),FALSE))*VLOOKUP(A311,Apport,MATCH($AA$2,'Jan 2020 Apport'!$3:$3,0),FALSE)</f>
        <v>65216.05</v>
      </c>
      <c r="AB311" s="114">
        <f>VLOOKUP(A311,Apport,MATCH($AB$4,'Jan 2020 Apport'!$3:$3,0),FALSE)*VLOOKUP(A311,Apport,MATCH($AB$3,'Jan 2020 Apport'!$3:$3,0),FALSE)</f>
        <v>66520</v>
      </c>
      <c r="AC311" s="114">
        <f>VLOOKUP(A311,Apport,MATCH($AC$4,'Jan 2020 Apport'!$3:$3,0),FALSE)</f>
        <v>96805</v>
      </c>
      <c r="AD311" s="114">
        <f>VLOOKUP(A311,Apport,MATCH($AD$4,'Jan 2020 Apport'!$3:$3,0),FALSE)*VLOOKUP(A311,Apport,MATCH($AD$3,'Jan 2020 Apport'!$3:$3,0),FALSE)</f>
        <v>98741</v>
      </c>
      <c r="AE311" s="114">
        <f>VLOOKUP(A311,Apport,MATCH($AE$4,'Jan 2020 Apport'!$3:$3,0),FALSE)</f>
        <v>46784.33</v>
      </c>
      <c r="AF311" s="114">
        <f>VLOOKUP(A311,Apport,MATCH($AF$4,'Jan 2020 Apport'!$3:$3,0),FALSE)*VLOOKUP(A311,Apport,MATCH($AF$3,'Jan 2020 Apport'!$3:$3,0),FALSE)</f>
        <v>47720</v>
      </c>
      <c r="AG311" s="114">
        <f t="shared" si="45"/>
        <v>96970.214719999989</v>
      </c>
      <c r="AH311" s="114">
        <f t="shared" si="46"/>
        <v>136855.76759999999</v>
      </c>
      <c r="AI311" s="114">
        <f t="shared" si="47"/>
        <v>79803.727550000011</v>
      </c>
      <c r="AJ311" s="3">
        <f>VLOOKUP(A311,Apport,MATCH($AJ$4,'Jan 2020 Apport'!$3:$3,0),FALSE)</f>
        <v>2803731.88</v>
      </c>
      <c r="AK311" s="3">
        <f>VLOOKUP(A311,Apport,MATCH($AK$4,'Jan 2020 Apport'!$3:$3,0),FALSE)</f>
        <v>47.899000000000001</v>
      </c>
      <c r="AL311" s="170">
        <f t="shared" si="48"/>
        <v>25094270.362056442</v>
      </c>
      <c r="AM311" s="170">
        <f>VLOOKUP(A311,Apport,MATCH($AM$4,'Jan 2020 Apport'!$3:$3,0),FALSE)</f>
        <v>454596.44</v>
      </c>
      <c r="AN311" s="170">
        <f>VLOOKUP(A311,Apport,MATCH($AN$4,'Jan 2020 Apport'!$3:$3,0),FALSE)</f>
        <v>104996.4</v>
      </c>
      <c r="AO311" s="170">
        <v>11133.73</v>
      </c>
      <c r="AP311" s="170">
        <v>2176.5</v>
      </c>
      <c r="AQ311" s="170">
        <v>572.57000000000005</v>
      </c>
      <c r="AR311" s="170">
        <v>19898.22</v>
      </c>
    </row>
    <row r="312" spans="1:44">
      <c r="A312" s="2" t="s">
        <v>527</v>
      </c>
      <c r="B312" s="2" t="s">
        <v>528</v>
      </c>
      <c r="C312" s="2" t="s">
        <v>1411</v>
      </c>
      <c r="D312" s="171">
        <f t="shared" si="49"/>
        <v>10304230.119999999</v>
      </c>
      <c r="E312" s="67">
        <f>VLOOKUP(A312,Apport,MATCH($E$2,'Jan 2020 Apport'!$3:$3,0),FALSE)+VLOOKUP(A312,Apport,MATCH($E$3,'Jan 2020 Apport'!$3:$3,0),FALSE)+VLOOKUP(A312,Apport,MATCH($E$4,'Jan 2020 Apport'!$3:$3,0),FALSE)</f>
        <v>650381.31000000006</v>
      </c>
      <c r="F312" s="171">
        <f t="shared" si="50"/>
        <v>9653848.8099999987</v>
      </c>
      <c r="G312" s="170">
        <f>VLOOKUP(A312,Apport,MATCH($G$3,'Jan 2020 Apport'!$3:$3,0),FALSE)+VLOOKUP(A312,Apport,MATCH($G$4,'Jan 2020 Apport'!$3:$3,0),FALSE)</f>
        <v>1547307.13</v>
      </c>
      <c r="H312" s="170">
        <f>VLOOKUP(A312,Apport,MATCH($H$4,'Jan 2020 Apport'!$3:$3,0),FALSE)</f>
        <v>18975.759999999998</v>
      </c>
      <c r="I312" s="170">
        <f t="shared" si="51"/>
        <v>1566282.89</v>
      </c>
      <c r="J312" s="170">
        <f>VLOOKUP(A312,Apport,MATCH($J$4,'Jan 2020 Apport'!$3:$3,0),FALSE)</f>
        <v>875259.19071606628</v>
      </c>
      <c r="K312" s="170">
        <f>VLOOKUP(A312,Apport,MATCH($K$4,'Jan 2020 Apport'!$3:$3,0),FALSE)</f>
        <v>0</v>
      </c>
      <c r="L312" s="170">
        <f t="shared" si="52"/>
        <v>875259.19071606628</v>
      </c>
      <c r="M312" s="170">
        <f>VLOOKUP(A312,Apport,MATCH($M$4,'Jan 2020 Apport'!$3:$3,0),FALSE)</f>
        <v>370659.21</v>
      </c>
      <c r="N312" s="170">
        <f>VLOOKUP(A312,Apport,MATCH($N$4,'Jan 2020 Apport'!$3:$3,0),FALSE)</f>
        <v>26898.06</v>
      </c>
      <c r="O312" s="170">
        <f>VLOOKUP(A312,Apport,MATCH($O$4,'Jan 2020 Apport'!$3:$3,0),FALSE)</f>
        <v>33956.42</v>
      </c>
      <c r="P312" s="174">
        <f>VLOOKUP(A312,Apport,MATCH($P$4,'Jan 2020 Apport'!$3:$3,0),FALSE)</f>
        <v>332597.46999999997</v>
      </c>
      <c r="Q312" s="174">
        <f>VLOOKUP(A312,Apport,MATCH($Q$4,'Jan 2020 Apport'!$3:$3,0),FALSE)</f>
        <v>2256283.3505949001</v>
      </c>
      <c r="R312">
        <f>VLOOKUP(A312,Apport,MATCH($R$4,'Jan 2020 Apport'!$3:$3,0),FALSE)</f>
        <v>0</v>
      </c>
      <c r="S312">
        <f>VLOOKUP(A312,Apport,MATCH($S$4,'Jan 2020 Apport'!$3:$3,0),FALSE)</f>
        <v>25</v>
      </c>
      <c r="T312">
        <f>VLOOKUP(A312,Apport,MATCH($T$4,'Jan 2020 Apport'!$3:$3,0),FALSE)</f>
        <v>50</v>
      </c>
      <c r="U312" s="185">
        <f>IFERROR(VLOOKUP(A312,Apport,MATCH($U$4,'Jan 2020 Apport'!$3:$3,0),FALSE)/R312,0)</f>
        <v>0</v>
      </c>
      <c r="V312" s="67">
        <f>IFERROR(((VLOOKUP(A312,Apport,MATCH($V$4,'Jan 2020 Apport'!$3:$3,0),FALSE)+VLOOKUP(A312,Apport,MATCH($V$3,'Jan 2020 Apport'!$3:$3,0),FALSE))/(S312+T312)),0)</f>
        <v>8671.7508000000016</v>
      </c>
      <c r="W312" s="67">
        <f t="shared" si="44"/>
        <v>8097.2779781130794</v>
      </c>
      <c r="X312">
        <f>IF(D312=0,0,VLOOKUP(A312,Apport,MATCH($X$4,'Jan 2020 Apport'!$3:$3,0),FALSE))</f>
        <v>4.8578999999999997E-2</v>
      </c>
      <c r="Y312">
        <f>IF(D312=0,0,VLOOKUP(A312,Apport,MATCH($Y$4,'Jan 2020 Apport'!$3:$3,0),FALSE))</f>
        <v>4.0270000000000002E-3</v>
      </c>
      <c r="Z312">
        <f>IF(D312=0,0,VLOOKUP(A312,Apport,MATCH($Z$4,'Jan 2020 Apport'!$3:$3,0),FALSE))</f>
        <v>1.7100000000000001E-2</v>
      </c>
      <c r="AA312" s="114">
        <f>(VLOOKUP(A312,Apport,MATCH($AA$4,'Jan 2020 Apport'!$3:$3,0),FALSE)+VLOOKUP(A312,Apport,MATCH($AA$3,'Jan 2020 Apport'!$3:$3,0),FALSE))*VLOOKUP(A312,Apport,MATCH($AA$2,'Jan 2020 Apport'!$3:$3,0),FALSE)</f>
        <v>65216.05</v>
      </c>
      <c r="AB312" s="114">
        <f>VLOOKUP(A312,Apport,MATCH($AB$4,'Jan 2020 Apport'!$3:$3,0),FALSE)*VLOOKUP(A312,Apport,MATCH($AB$3,'Jan 2020 Apport'!$3:$3,0),FALSE)</f>
        <v>66520</v>
      </c>
      <c r="AC312" s="114">
        <f>VLOOKUP(A312,Apport,MATCH($AC$4,'Jan 2020 Apport'!$3:$3,0),FALSE)</f>
        <v>96805</v>
      </c>
      <c r="AD312" s="114">
        <f>VLOOKUP(A312,Apport,MATCH($AD$4,'Jan 2020 Apport'!$3:$3,0),FALSE)*VLOOKUP(A312,Apport,MATCH($AD$3,'Jan 2020 Apport'!$3:$3,0),FALSE)</f>
        <v>98741</v>
      </c>
      <c r="AE312" s="114">
        <f>VLOOKUP(A312,Apport,MATCH($AE$4,'Jan 2020 Apport'!$3:$3,0),FALSE)</f>
        <v>46784.33</v>
      </c>
      <c r="AF312" s="114">
        <f>VLOOKUP(A312,Apport,MATCH($AF$4,'Jan 2020 Apport'!$3:$3,0),FALSE)*VLOOKUP(A312,Apport,MATCH($AF$3,'Jan 2020 Apport'!$3:$3,0),FALSE)</f>
        <v>47720</v>
      </c>
      <c r="AG312" s="114">
        <f t="shared" si="45"/>
        <v>96970.214719999989</v>
      </c>
      <c r="AH312" s="114">
        <f t="shared" si="46"/>
        <v>136855.76759999999</v>
      </c>
      <c r="AI312" s="114">
        <f t="shared" si="47"/>
        <v>79803.727550000011</v>
      </c>
      <c r="AJ312" s="3">
        <f>VLOOKUP(A312,Apport,MATCH($AJ$4,'Jan 2020 Apport'!$3:$3,0),FALSE)</f>
        <v>1526180.16</v>
      </c>
      <c r="AK312" s="3">
        <f>VLOOKUP(A312,Apport,MATCH($AK$4,'Jan 2020 Apport'!$3:$3,0),FALSE)</f>
        <v>23.263000000000002</v>
      </c>
      <c r="AL312" s="170">
        <f t="shared" si="48"/>
        <v>13429765.290716067</v>
      </c>
      <c r="AM312" s="170">
        <f>VLOOKUP(A312,Apport,MATCH($AM$4,'Jan 2020 Apport'!$3:$3,0),FALSE)</f>
        <v>252479.4</v>
      </c>
      <c r="AN312" s="170">
        <f>VLOOKUP(A312,Apport,MATCH($AN$4,'Jan 2020 Apport'!$3:$3,0),FALSE)</f>
        <v>54986.03</v>
      </c>
      <c r="AO312" s="170">
        <v>5946.93</v>
      </c>
      <c r="AP312" s="170">
        <v>192.07</v>
      </c>
      <c r="AQ312" s="170">
        <v>343.17</v>
      </c>
      <c r="AR312" s="170">
        <v>12548.06</v>
      </c>
    </row>
    <row r="313" spans="1:44">
      <c r="A313" s="2" t="s">
        <v>1306</v>
      </c>
      <c r="B313" s="2" t="s">
        <v>1307</v>
      </c>
      <c r="C313" s="2" t="s">
        <v>1411</v>
      </c>
      <c r="D313" s="171">
        <f t="shared" si="49"/>
        <v>0</v>
      </c>
      <c r="E313" s="67">
        <f>VLOOKUP(A313,Apport,MATCH($E$2,'Jan 2020 Apport'!$3:$3,0),FALSE)+VLOOKUP(A313,Apport,MATCH($E$3,'Jan 2020 Apport'!$3:$3,0),FALSE)+VLOOKUP(A313,Apport,MATCH($E$4,'Jan 2020 Apport'!$3:$3,0),FALSE)</f>
        <v>0</v>
      </c>
      <c r="F313" s="171">
        <f t="shared" si="50"/>
        <v>0</v>
      </c>
      <c r="G313" s="170">
        <f>VLOOKUP(A313,Apport,MATCH($G$3,'Jan 2020 Apport'!$3:$3,0),FALSE)+VLOOKUP(A313,Apport,MATCH($G$4,'Jan 2020 Apport'!$3:$3,0),FALSE)</f>
        <v>0</v>
      </c>
      <c r="H313" s="170">
        <f>VLOOKUP(A313,Apport,MATCH($H$4,'Jan 2020 Apport'!$3:$3,0),FALSE)</f>
        <v>0</v>
      </c>
      <c r="I313" s="170">
        <f t="shared" si="51"/>
        <v>0</v>
      </c>
      <c r="J313" s="170">
        <f>VLOOKUP(A313,Apport,MATCH($J$4,'Jan 2020 Apport'!$3:$3,0),FALSE)</f>
        <v>522290.8112485538</v>
      </c>
      <c r="K313" s="170">
        <f>VLOOKUP(A313,Apport,MATCH($K$4,'Jan 2020 Apport'!$3:$3,0),FALSE)</f>
        <v>0</v>
      </c>
      <c r="L313" s="170">
        <f t="shared" si="52"/>
        <v>522290.8112485538</v>
      </c>
      <c r="M313" s="170">
        <f>VLOOKUP(A313,Apport,MATCH($M$4,'Jan 2020 Apport'!$3:$3,0),FALSE)</f>
        <v>0</v>
      </c>
      <c r="N313" s="170">
        <f>VLOOKUP(A313,Apport,MATCH($N$4,'Jan 2020 Apport'!$3:$3,0),FALSE)</f>
        <v>0</v>
      </c>
      <c r="O313" s="170">
        <f>VLOOKUP(A313,Apport,MATCH($O$4,'Jan 2020 Apport'!$3:$3,0),FALSE)</f>
        <v>0</v>
      </c>
      <c r="P313" s="174">
        <f>VLOOKUP(A313,Apport,MATCH($P$4,'Jan 2020 Apport'!$3:$3,0),FALSE)</f>
        <v>0</v>
      </c>
      <c r="Q313" s="174">
        <f>VLOOKUP(A313,Apport,MATCH($Q$4,'Jan 2020 Apport'!$3:$3,0),FALSE)</f>
        <v>0</v>
      </c>
      <c r="R313">
        <f>VLOOKUP(A313,Apport,MATCH($R$4,'Jan 2020 Apport'!$3:$3,0),FALSE)</f>
        <v>0</v>
      </c>
      <c r="S313">
        <f>VLOOKUP(A313,Apport,MATCH($S$4,'Jan 2020 Apport'!$3:$3,0),FALSE)</f>
        <v>0</v>
      </c>
      <c r="T313">
        <f>VLOOKUP(A313,Apport,MATCH($T$4,'Jan 2020 Apport'!$3:$3,0),FALSE)</f>
        <v>0</v>
      </c>
      <c r="U313" s="185">
        <f>IFERROR(VLOOKUP(A313,Apport,MATCH($U$4,'Jan 2020 Apport'!$3:$3,0),FALSE)/R313,0)</f>
        <v>0</v>
      </c>
      <c r="V313" s="67">
        <f>IFERROR(((VLOOKUP(A313,Apport,MATCH($V$4,'Jan 2020 Apport'!$3:$3,0),FALSE)+VLOOKUP(A313,Apport,MATCH($V$3,'Jan 2020 Apport'!$3:$3,0),FALSE))/(S313+T313)),0)</f>
        <v>0</v>
      </c>
      <c r="W313" s="67">
        <f t="shared" si="44"/>
        <v>0</v>
      </c>
      <c r="X313">
        <f>IF(D313=0,0,VLOOKUP(A313,Apport,MATCH($X$4,'Jan 2020 Apport'!$3:$3,0),FALSE))</f>
        <v>0</v>
      </c>
      <c r="Y313">
        <f>IF(D313=0,0,VLOOKUP(A313,Apport,MATCH($Y$4,'Jan 2020 Apport'!$3:$3,0),FALSE))</f>
        <v>0</v>
      </c>
      <c r="Z313">
        <f>IF(D313=0,0,VLOOKUP(A313,Apport,MATCH($Z$4,'Jan 2020 Apport'!$3:$3,0),FALSE))</f>
        <v>0</v>
      </c>
      <c r="AA313" s="114">
        <f>(VLOOKUP(A313,Apport,MATCH($AA$4,'Jan 2020 Apport'!$3:$3,0),FALSE)+VLOOKUP(A313,Apport,MATCH($AA$3,'Jan 2020 Apport'!$3:$3,0),FALSE))*VLOOKUP(A313,Apport,MATCH($AA$2,'Jan 2020 Apport'!$3:$3,0),FALSE)</f>
        <v>0</v>
      </c>
      <c r="AB313" s="114">
        <f>VLOOKUP(A313,Apport,MATCH($AB$4,'Jan 2020 Apport'!$3:$3,0),FALSE)*VLOOKUP(A313,Apport,MATCH($AB$3,'Jan 2020 Apport'!$3:$3,0),FALSE)</f>
        <v>0</v>
      </c>
      <c r="AC313" s="114">
        <f>VLOOKUP(A313,Apport,MATCH($AC$4,'Jan 2020 Apport'!$3:$3,0),FALSE)</f>
        <v>0</v>
      </c>
      <c r="AD313" s="114">
        <f>VLOOKUP(A313,Apport,MATCH($AD$4,'Jan 2020 Apport'!$3:$3,0),FALSE)*VLOOKUP(A313,Apport,MATCH($AD$3,'Jan 2020 Apport'!$3:$3,0),FALSE)</f>
        <v>0</v>
      </c>
      <c r="AE313" s="114">
        <f>VLOOKUP(A313,Apport,MATCH($AE$4,'Jan 2020 Apport'!$3:$3,0),FALSE)</f>
        <v>0</v>
      </c>
      <c r="AF313" s="114">
        <f>VLOOKUP(A313,Apport,MATCH($AF$4,'Jan 2020 Apport'!$3:$3,0),FALSE)*VLOOKUP(A313,Apport,MATCH($AF$3,'Jan 2020 Apport'!$3:$3,0),FALSE)</f>
        <v>0</v>
      </c>
      <c r="AG313" s="114">
        <f t="shared" si="45"/>
        <v>0</v>
      </c>
      <c r="AH313" s="114">
        <f t="shared" si="46"/>
        <v>0</v>
      </c>
      <c r="AI313" s="114">
        <f t="shared" si="47"/>
        <v>0</v>
      </c>
      <c r="AJ313" s="3">
        <f>VLOOKUP(A313,Apport,MATCH($AJ$4,'Jan 2020 Apport'!$3:$3,0),FALSE)</f>
        <v>0</v>
      </c>
      <c r="AK313" s="3">
        <f>VLOOKUP(A313,Apport,MATCH($AK$4,'Jan 2020 Apport'!$3:$3,0),FALSE)</f>
        <v>0</v>
      </c>
      <c r="AL313" s="170">
        <f t="shared" si="48"/>
        <v>0</v>
      </c>
      <c r="AM313" s="170">
        <f>VLOOKUP(A313,Apport,MATCH($AM$4,'Jan 2020 Apport'!$3:$3,0),FALSE)</f>
        <v>0</v>
      </c>
      <c r="AN313" s="170">
        <f>VLOOKUP(A313,Apport,MATCH($AN$4,'Jan 2020 Apport'!$3:$3,0),FALSE)</f>
        <v>0</v>
      </c>
      <c r="AO313" s="170">
        <v>0</v>
      </c>
      <c r="AP313" s="170">
        <v>0</v>
      </c>
      <c r="AQ313" s="170">
        <v>0</v>
      </c>
      <c r="AR313" s="170">
        <v>0</v>
      </c>
    </row>
    <row r="314" spans="1:44">
      <c r="A314" s="2" t="s">
        <v>1126</v>
      </c>
      <c r="B314" s="2" t="s">
        <v>1150</v>
      </c>
      <c r="C314" s="2" t="s">
        <v>1411</v>
      </c>
      <c r="D314" s="171">
        <f t="shared" si="49"/>
        <v>1257592.8899999999</v>
      </c>
      <c r="E314" s="67">
        <f>VLOOKUP(A314,Apport,MATCH($E$2,'Jan 2020 Apport'!$3:$3,0),FALSE)+VLOOKUP(A314,Apport,MATCH($E$3,'Jan 2020 Apport'!$3:$3,0),FALSE)+VLOOKUP(A314,Apport,MATCH($E$4,'Jan 2020 Apport'!$3:$3,0),FALSE)</f>
        <v>0</v>
      </c>
      <c r="F314" s="171">
        <f t="shared" si="50"/>
        <v>1257592.8899999999</v>
      </c>
      <c r="G314" s="170">
        <f>VLOOKUP(A314,Apport,MATCH($G$3,'Jan 2020 Apport'!$3:$3,0),FALSE)+VLOOKUP(A314,Apport,MATCH($G$4,'Jan 2020 Apport'!$3:$3,0),FALSE)</f>
        <v>153999.96</v>
      </c>
      <c r="H314" s="170">
        <f>VLOOKUP(A314,Apport,MATCH($H$4,'Jan 2020 Apport'!$3:$3,0),FALSE)</f>
        <v>0</v>
      </c>
      <c r="I314" s="170">
        <f t="shared" si="51"/>
        <v>153999.96</v>
      </c>
      <c r="J314" s="170">
        <f>VLOOKUP(A314,Apport,MATCH($J$4,'Jan 2020 Apport'!$3:$3,0),FALSE)</f>
        <v>0</v>
      </c>
      <c r="K314" s="170">
        <f>VLOOKUP(A314,Apport,MATCH($K$4,'Jan 2020 Apport'!$3:$3,0),FALSE)</f>
        <v>0</v>
      </c>
      <c r="L314" s="170">
        <f t="shared" si="52"/>
        <v>0</v>
      </c>
      <c r="M314" s="170">
        <f>VLOOKUP(A314,Apport,MATCH($M$4,'Jan 2020 Apport'!$3:$3,0),FALSE)</f>
        <v>67554.710000000006</v>
      </c>
      <c r="N314" s="170">
        <f>VLOOKUP(A314,Apport,MATCH($N$4,'Jan 2020 Apport'!$3:$3,0),FALSE)</f>
        <v>0</v>
      </c>
      <c r="O314" s="170">
        <f>VLOOKUP(A314,Apport,MATCH($O$4,'Jan 2020 Apport'!$3:$3,0),FALSE)</f>
        <v>0</v>
      </c>
      <c r="P314" s="174">
        <f>VLOOKUP(A314,Apport,MATCH($P$4,'Jan 2020 Apport'!$3:$3,0),FALSE)</f>
        <v>0</v>
      </c>
      <c r="Q314" s="174">
        <f>VLOOKUP(A314,Apport,MATCH($Q$4,'Jan 2020 Apport'!$3:$3,0),FALSE)</f>
        <v>0</v>
      </c>
      <c r="R314">
        <f>VLOOKUP(A314,Apport,MATCH($R$4,'Jan 2020 Apport'!$3:$3,0),FALSE)</f>
        <v>0</v>
      </c>
      <c r="S314">
        <f>VLOOKUP(A314,Apport,MATCH($S$4,'Jan 2020 Apport'!$3:$3,0),FALSE)</f>
        <v>0</v>
      </c>
      <c r="T314">
        <f>VLOOKUP(A314,Apport,MATCH($T$4,'Jan 2020 Apport'!$3:$3,0),FALSE)</f>
        <v>0</v>
      </c>
      <c r="U314" s="185">
        <f>IFERROR(VLOOKUP(A314,Apport,MATCH($U$4,'Jan 2020 Apport'!$3:$3,0),FALSE)/R314,0)</f>
        <v>0</v>
      </c>
      <c r="V314" s="67">
        <f>IFERROR(((VLOOKUP(A314,Apport,MATCH($V$4,'Jan 2020 Apport'!$3:$3,0),FALSE)+VLOOKUP(A314,Apport,MATCH($V$3,'Jan 2020 Apport'!$3:$3,0),FALSE))/(S314+T314)),0)</f>
        <v>0</v>
      </c>
      <c r="W314" s="67">
        <f t="shared" si="44"/>
        <v>8425.830127707326</v>
      </c>
      <c r="X314">
        <f>IF(D314=0,0,VLOOKUP(A314,Apport,MATCH($X$4,'Jan 2020 Apport'!$3:$3,0),FALSE))</f>
        <v>4.8578999999999997E-2</v>
      </c>
      <c r="Y314">
        <f>IF(D314=0,0,VLOOKUP(A314,Apport,MATCH($Y$4,'Jan 2020 Apport'!$3:$3,0),FALSE))</f>
        <v>4.0270000000000002E-3</v>
      </c>
      <c r="Z314">
        <f>IF(D314=0,0,VLOOKUP(A314,Apport,MATCH($Z$4,'Jan 2020 Apport'!$3:$3,0),FALSE))</f>
        <v>1.7100000000000001E-2</v>
      </c>
      <c r="AA314" s="114">
        <f>(VLOOKUP(A314,Apport,MATCH($AA$4,'Jan 2020 Apport'!$3:$3,0),FALSE)+VLOOKUP(A314,Apport,MATCH($AA$3,'Jan 2020 Apport'!$3:$3,0),FALSE))*VLOOKUP(A314,Apport,MATCH($AA$2,'Jan 2020 Apport'!$3:$3,0),FALSE)</f>
        <v>69129.013000000006</v>
      </c>
      <c r="AB314" s="114">
        <f>VLOOKUP(A314,Apport,MATCH($AB$4,'Jan 2020 Apport'!$3:$3,0),FALSE)*VLOOKUP(A314,Apport,MATCH($AB$3,'Jan 2020 Apport'!$3:$3,0),FALSE)</f>
        <v>70511.199999999997</v>
      </c>
      <c r="AC314" s="114">
        <f>VLOOKUP(A314,Apport,MATCH($AC$4,'Jan 2020 Apport'!$3:$3,0),FALSE)</f>
        <v>96805</v>
      </c>
      <c r="AD314" s="114">
        <f>VLOOKUP(A314,Apport,MATCH($AD$4,'Jan 2020 Apport'!$3:$3,0),FALSE)*VLOOKUP(A314,Apport,MATCH($AD$3,'Jan 2020 Apport'!$3:$3,0),FALSE)</f>
        <v>104665.46</v>
      </c>
      <c r="AE314" s="114">
        <f>VLOOKUP(A314,Apport,MATCH($AE$4,'Jan 2020 Apport'!$3:$3,0),FALSE)</f>
        <v>46784.33</v>
      </c>
      <c r="AF314" s="114">
        <f>VLOOKUP(A314,Apport,MATCH($AF$4,'Jan 2020 Apport'!$3:$3,0),FALSE)*VLOOKUP(A314,Apport,MATCH($AF$3,'Jan 2020 Apport'!$3:$3,0),FALSE)</f>
        <v>50583.200000000004</v>
      </c>
      <c r="AG314" s="114">
        <f t="shared" si="45"/>
        <v>101910.8196032</v>
      </c>
      <c r="AH314" s="114">
        <f t="shared" si="46"/>
        <v>144152.332536</v>
      </c>
      <c r="AI314" s="114">
        <f t="shared" si="47"/>
        <v>83263.332110000018</v>
      </c>
      <c r="AJ314" s="3">
        <f>VLOOKUP(A314,Apport,MATCH($AJ$4,'Jan 2020 Apport'!$3:$3,0),FALSE)</f>
        <v>172793.99</v>
      </c>
      <c r="AK314" s="3">
        <f>VLOOKUP(A314,Apport,MATCH($AK$4,'Jan 2020 Apport'!$3:$3,0),FALSE)</f>
        <v>3.4649999999999999</v>
      </c>
      <c r="AL314" s="170">
        <f t="shared" si="48"/>
        <v>1517291.38</v>
      </c>
      <c r="AM314" s="170">
        <f>VLOOKUP(A314,Apport,MATCH($AM$4,'Jan 2020 Apport'!$3:$3,0),FALSE)</f>
        <v>38143.82</v>
      </c>
      <c r="AN314" s="170">
        <f>VLOOKUP(A314,Apport,MATCH($AN$4,'Jan 2020 Apport'!$3:$3,0),FALSE)</f>
        <v>7451.97</v>
      </c>
      <c r="AO314" s="170">
        <v>1016.05</v>
      </c>
      <c r="AP314" s="170">
        <v>0</v>
      </c>
      <c r="AQ314" s="170">
        <v>0</v>
      </c>
      <c r="AR314" s="170">
        <v>1089.01</v>
      </c>
    </row>
    <row r="315" spans="1:44">
      <c r="A315" s="2" t="s">
        <v>1308</v>
      </c>
      <c r="B315" s="2" t="s">
        <v>1309</v>
      </c>
      <c r="C315" s="2" t="s">
        <v>1411</v>
      </c>
      <c r="D315" s="171">
        <f t="shared" si="49"/>
        <v>0</v>
      </c>
      <c r="E315" s="67">
        <f>VLOOKUP(A315,Apport,MATCH($E$2,'Jan 2020 Apport'!$3:$3,0),FALSE)+VLOOKUP(A315,Apport,MATCH($E$3,'Jan 2020 Apport'!$3:$3,0),FALSE)+VLOOKUP(A315,Apport,MATCH($E$4,'Jan 2020 Apport'!$3:$3,0),FALSE)</f>
        <v>0</v>
      </c>
      <c r="F315" s="171">
        <f t="shared" si="50"/>
        <v>0</v>
      </c>
      <c r="G315" s="170">
        <f>VLOOKUP(A315,Apport,MATCH($G$3,'Jan 2020 Apport'!$3:$3,0),FALSE)+VLOOKUP(A315,Apport,MATCH($G$4,'Jan 2020 Apport'!$3:$3,0),FALSE)</f>
        <v>0</v>
      </c>
      <c r="H315" s="170">
        <f>VLOOKUP(A315,Apport,MATCH($H$4,'Jan 2020 Apport'!$3:$3,0),FALSE)</f>
        <v>0</v>
      </c>
      <c r="I315" s="170">
        <f t="shared" si="51"/>
        <v>0</v>
      </c>
      <c r="J315" s="170">
        <f>VLOOKUP(A315,Apport,MATCH($J$4,'Jan 2020 Apport'!$3:$3,0),FALSE)</f>
        <v>0</v>
      </c>
      <c r="K315" s="170">
        <f>VLOOKUP(A315,Apport,MATCH($K$4,'Jan 2020 Apport'!$3:$3,0),FALSE)</f>
        <v>0</v>
      </c>
      <c r="L315" s="170">
        <f t="shared" si="52"/>
        <v>0</v>
      </c>
      <c r="M315" s="170">
        <f>VLOOKUP(A315,Apport,MATCH($M$4,'Jan 2020 Apport'!$3:$3,0),FALSE)</f>
        <v>0</v>
      </c>
      <c r="N315" s="170">
        <f>VLOOKUP(A315,Apport,MATCH($N$4,'Jan 2020 Apport'!$3:$3,0),FALSE)</f>
        <v>0</v>
      </c>
      <c r="O315" s="170">
        <f>VLOOKUP(A315,Apport,MATCH($O$4,'Jan 2020 Apport'!$3:$3,0),FALSE)</f>
        <v>0</v>
      </c>
      <c r="P315" s="174">
        <f>VLOOKUP(A315,Apport,MATCH($P$4,'Jan 2020 Apport'!$3:$3,0),FALSE)</f>
        <v>0</v>
      </c>
      <c r="Q315" s="174">
        <f>VLOOKUP(A315,Apport,MATCH($Q$4,'Jan 2020 Apport'!$3:$3,0),FALSE)</f>
        <v>0</v>
      </c>
      <c r="R315">
        <f>VLOOKUP(A315,Apport,MATCH($R$4,'Jan 2020 Apport'!$3:$3,0),FALSE)</f>
        <v>0</v>
      </c>
      <c r="S315">
        <f>VLOOKUP(A315,Apport,MATCH($S$4,'Jan 2020 Apport'!$3:$3,0),FALSE)</f>
        <v>0</v>
      </c>
      <c r="T315">
        <f>VLOOKUP(A315,Apport,MATCH($T$4,'Jan 2020 Apport'!$3:$3,0),FALSE)</f>
        <v>0</v>
      </c>
      <c r="U315" s="185">
        <f>IFERROR(VLOOKUP(A315,Apport,MATCH($U$4,'Jan 2020 Apport'!$3:$3,0),FALSE)/R315,0)</f>
        <v>0</v>
      </c>
      <c r="V315" s="67">
        <f>IFERROR(((VLOOKUP(A315,Apport,MATCH($V$4,'Jan 2020 Apport'!$3:$3,0),FALSE)+VLOOKUP(A315,Apport,MATCH($V$3,'Jan 2020 Apport'!$3:$3,0),FALSE))/(S315+T315)),0)</f>
        <v>0</v>
      </c>
      <c r="W315" s="67">
        <f t="shared" si="44"/>
        <v>0</v>
      </c>
      <c r="X315">
        <f>IF(D315=0,0,VLOOKUP(A315,Apport,MATCH($X$4,'Jan 2020 Apport'!$3:$3,0),FALSE))</f>
        <v>0</v>
      </c>
      <c r="Y315">
        <f>IF(D315=0,0,VLOOKUP(A315,Apport,MATCH($Y$4,'Jan 2020 Apport'!$3:$3,0),FALSE))</f>
        <v>0</v>
      </c>
      <c r="Z315">
        <f>IF(D315=0,0,VLOOKUP(A315,Apport,MATCH($Z$4,'Jan 2020 Apport'!$3:$3,0),FALSE))</f>
        <v>0</v>
      </c>
      <c r="AA315" s="114">
        <f>(VLOOKUP(A315,Apport,MATCH($AA$4,'Jan 2020 Apport'!$3:$3,0),FALSE)+VLOOKUP(A315,Apport,MATCH($AA$3,'Jan 2020 Apport'!$3:$3,0),FALSE))*VLOOKUP(A315,Apport,MATCH($AA$2,'Jan 2020 Apport'!$3:$3,0),FALSE)</f>
        <v>0</v>
      </c>
      <c r="AB315" s="114">
        <f>VLOOKUP(A315,Apport,MATCH($AB$4,'Jan 2020 Apport'!$3:$3,0),FALSE)*VLOOKUP(A315,Apport,MATCH($AB$3,'Jan 2020 Apport'!$3:$3,0),FALSE)</f>
        <v>0</v>
      </c>
      <c r="AC315" s="114">
        <f>VLOOKUP(A315,Apport,MATCH($AC$4,'Jan 2020 Apport'!$3:$3,0),FALSE)</f>
        <v>0</v>
      </c>
      <c r="AD315" s="114">
        <f>VLOOKUP(A315,Apport,MATCH($AD$4,'Jan 2020 Apport'!$3:$3,0),FALSE)*VLOOKUP(A315,Apport,MATCH($AD$3,'Jan 2020 Apport'!$3:$3,0),FALSE)</f>
        <v>0</v>
      </c>
      <c r="AE315" s="114">
        <f>VLOOKUP(A315,Apport,MATCH($AE$4,'Jan 2020 Apport'!$3:$3,0),FALSE)</f>
        <v>0</v>
      </c>
      <c r="AF315" s="114">
        <f>VLOOKUP(A315,Apport,MATCH($AF$4,'Jan 2020 Apport'!$3:$3,0),FALSE)*VLOOKUP(A315,Apport,MATCH($AF$3,'Jan 2020 Apport'!$3:$3,0),FALSE)</f>
        <v>0</v>
      </c>
      <c r="AG315" s="114">
        <f t="shared" si="45"/>
        <v>0</v>
      </c>
      <c r="AH315" s="114">
        <f t="shared" si="46"/>
        <v>0</v>
      </c>
      <c r="AI315" s="114">
        <f t="shared" si="47"/>
        <v>0</v>
      </c>
      <c r="AJ315" s="3">
        <f>VLOOKUP(A315,Apport,MATCH($AJ$4,'Jan 2020 Apport'!$3:$3,0),FALSE)</f>
        <v>0</v>
      </c>
      <c r="AK315" s="3">
        <f>VLOOKUP(A315,Apport,MATCH($AK$4,'Jan 2020 Apport'!$3:$3,0),FALSE)</f>
        <v>0</v>
      </c>
      <c r="AL315" s="170">
        <f t="shared" si="48"/>
        <v>0</v>
      </c>
      <c r="AM315" s="170">
        <f>VLOOKUP(A315,Apport,MATCH($AM$4,'Jan 2020 Apport'!$3:$3,0),FALSE)</f>
        <v>0</v>
      </c>
      <c r="AN315" s="170">
        <f>VLOOKUP(A315,Apport,MATCH($AN$4,'Jan 2020 Apport'!$3:$3,0),FALSE)</f>
        <v>0</v>
      </c>
      <c r="AO315" s="170">
        <v>0</v>
      </c>
      <c r="AP315" s="170">
        <v>0</v>
      </c>
      <c r="AQ315" s="170">
        <v>0</v>
      </c>
      <c r="AR315" s="170">
        <v>0</v>
      </c>
    </row>
    <row r="316" spans="1:44">
      <c r="A316" s="2" t="s">
        <v>1310</v>
      </c>
      <c r="B316" s="2" t="s">
        <v>1311</v>
      </c>
      <c r="C316" s="2" t="s">
        <v>1411</v>
      </c>
      <c r="D316" s="171">
        <f t="shared" si="49"/>
        <v>0</v>
      </c>
      <c r="E316" s="67">
        <f>VLOOKUP(A316,Apport,MATCH($E$2,'Jan 2020 Apport'!$3:$3,0),FALSE)+VLOOKUP(A316,Apport,MATCH($E$3,'Jan 2020 Apport'!$3:$3,0),FALSE)+VLOOKUP(A316,Apport,MATCH($E$4,'Jan 2020 Apport'!$3:$3,0),FALSE)</f>
        <v>0</v>
      </c>
      <c r="F316" s="171">
        <f t="shared" si="50"/>
        <v>0</v>
      </c>
      <c r="G316" s="170">
        <f>VLOOKUP(A316,Apport,MATCH($G$3,'Jan 2020 Apport'!$3:$3,0),FALSE)+VLOOKUP(A316,Apport,MATCH($G$4,'Jan 2020 Apport'!$3:$3,0),FALSE)</f>
        <v>0</v>
      </c>
      <c r="H316" s="170">
        <f>VLOOKUP(A316,Apport,MATCH($H$4,'Jan 2020 Apport'!$3:$3,0),FALSE)</f>
        <v>0</v>
      </c>
      <c r="I316" s="170">
        <f t="shared" si="51"/>
        <v>0</v>
      </c>
      <c r="J316" s="170">
        <f>VLOOKUP(A316,Apport,MATCH($J$4,'Jan 2020 Apport'!$3:$3,0),FALSE)</f>
        <v>0</v>
      </c>
      <c r="K316" s="170">
        <f>VLOOKUP(A316,Apport,MATCH($K$4,'Jan 2020 Apport'!$3:$3,0),FALSE)</f>
        <v>0</v>
      </c>
      <c r="L316" s="170">
        <f t="shared" si="52"/>
        <v>0</v>
      </c>
      <c r="M316" s="170">
        <f>VLOOKUP(A316,Apport,MATCH($M$4,'Jan 2020 Apport'!$3:$3,0),FALSE)</f>
        <v>0</v>
      </c>
      <c r="N316" s="170">
        <f>VLOOKUP(A316,Apport,MATCH($N$4,'Jan 2020 Apport'!$3:$3,0),FALSE)</f>
        <v>0</v>
      </c>
      <c r="O316" s="170">
        <f>VLOOKUP(A316,Apport,MATCH($O$4,'Jan 2020 Apport'!$3:$3,0),FALSE)</f>
        <v>0</v>
      </c>
      <c r="P316" s="174">
        <f>VLOOKUP(A316,Apport,MATCH($P$4,'Jan 2020 Apport'!$3:$3,0),FALSE)</f>
        <v>0</v>
      </c>
      <c r="Q316" s="174">
        <f>VLOOKUP(A316,Apport,MATCH($Q$4,'Jan 2020 Apport'!$3:$3,0),FALSE)</f>
        <v>0</v>
      </c>
      <c r="R316">
        <f>VLOOKUP(A316,Apport,MATCH($R$4,'Jan 2020 Apport'!$3:$3,0),FALSE)</f>
        <v>0</v>
      </c>
      <c r="S316">
        <f>VLOOKUP(A316,Apport,MATCH($S$4,'Jan 2020 Apport'!$3:$3,0),FALSE)</f>
        <v>0</v>
      </c>
      <c r="T316">
        <f>VLOOKUP(A316,Apport,MATCH($T$4,'Jan 2020 Apport'!$3:$3,0),FALSE)</f>
        <v>0</v>
      </c>
      <c r="U316" s="185">
        <f>IFERROR(VLOOKUP(A316,Apport,MATCH($U$4,'Jan 2020 Apport'!$3:$3,0),FALSE)/R316,0)</f>
        <v>0</v>
      </c>
      <c r="V316" s="67">
        <f>IFERROR(((VLOOKUP(A316,Apport,MATCH($V$4,'Jan 2020 Apport'!$3:$3,0),FALSE)+VLOOKUP(A316,Apport,MATCH($V$3,'Jan 2020 Apport'!$3:$3,0),FALSE))/(S316+T316)),0)</f>
        <v>0</v>
      </c>
      <c r="W316" s="67">
        <f t="shared" si="44"/>
        <v>0</v>
      </c>
      <c r="X316">
        <f>IF(D316=0,0,VLOOKUP(A316,Apport,MATCH($X$4,'Jan 2020 Apport'!$3:$3,0),FALSE))</f>
        <v>0</v>
      </c>
      <c r="Y316">
        <f>IF(D316=0,0,VLOOKUP(A316,Apport,MATCH($Y$4,'Jan 2020 Apport'!$3:$3,0),FALSE))</f>
        <v>0</v>
      </c>
      <c r="Z316">
        <f>IF(D316=0,0,VLOOKUP(A316,Apport,MATCH($Z$4,'Jan 2020 Apport'!$3:$3,0),FALSE))</f>
        <v>0</v>
      </c>
      <c r="AA316" s="114">
        <f>(VLOOKUP(A316,Apport,MATCH($AA$4,'Jan 2020 Apport'!$3:$3,0),FALSE)+VLOOKUP(A316,Apport,MATCH($AA$3,'Jan 2020 Apport'!$3:$3,0),FALSE))*VLOOKUP(A316,Apport,MATCH($AA$2,'Jan 2020 Apport'!$3:$3,0),FALSE)</f>
        <v>0</v>
      </c>
      <c r="AB316" s="114">
        <f>VLOOKUP(A316,Apport,MATCH($AB$4,'Jan 2020 Apport'!$3:$3,0),FALSE)*VLOOKUP(A316,Apport,MATCH($AB$3,'Jan 2020 Apport'!$3:$3,0),FALSE)</f>
        <v>0</v>
      </c>
      <c r="AC316" s="114">
        <f>VLOOKUP(A316,Apport,MATCH($AC$4,'Jan 2020 Apport'!$3:$3,0),FALSE)</f>
        <v>0</v>
      </c>
      <c r="AD316" s="114">
        <f>VLOOKUP(A316,Apport,MATCH($AD$4,'Jan 2020 Apport'!$3:$3,0),FALSE)*VLOOKUP(A316,Apport,MATCH($AD$3,'Jan 2020 Apport'!$3:$3,0),FALSE)</f>
        <v>0</v>
      </c>
      <c r="AE316" s="114">
        <f>VLOOKUP(A316,Apport,MATCH($AE$4,'Jan 2020 Apport'!$3:$3,0),FALSE)</f>
        <v>0</v>
      </c>
      <c r="AF316" s="114">
        <f>VLOOKUP(A316,Apport,MATCH($AF$4,'Jan 2020 Apport'!$3:$3,0),FALSE)*VLOOKUP(A316,Apport,MATCH($AF$3,'Jan 2020 Apport'!$3:$3,0),FALSE)</f>
        <v>0</v>
      </c>
      <c r="AG316" s="114">
        <f t="shared" si="45"/>
        <v>0</v>
      </c>
      <c r="AH316" s="114">
        <f t="shared" si="46"/>
        <v>0</v>
      </c>
      <c r="AI316" s="114">
        <f t="shared" si="47"/>
        <v>0</v>
      </c>
      <c r="AJ316" s="3">
        <f>VLOOKUP(A316,Apport,MATCH($AJ$4,'Jan 2020 Apport'!$3:$3,0),FALSE)</f>
        <v>0</v>
      </c>
      <c r="AK316" s="3">
        <f>VLOOKUP(A316,Apport,MATCH($AK$4,'Jan 2020 Apport'!$3:$3,0),FALSE)</f>
        <v>0</v>
      </c>
      <c r="AL316" s="170">
        <f t="shared" si="48"/>
        <v>0</v>
      </c>
      <c r="AM316" s="170">
        <f>VLOOKUP(A316,Apport,MATCH($AM$4,'Jan 2020 Apport'!$3:$3,0),FALSE)</f>
        <v>0</v>
      </c>
      <c r="AN316" s="170">
        <f>VLOOKUP(A316,Apport,MATCH($AN$4,'Jan 2020 Apport'!$3:$3,0),FALSE)</f>
        <v>0</v>
      </c>
      <c r="AO316" s="170">
        <v>0</v>
      </c>
      <c r="AP316" s="170">
        <v>0</v>
      </c>
      <c r="AQ316" s="170">
        <v>0</v>
      </c>
      <c r="AR316" s="170">
        <v>0</v>
      </c>
    </row>
    <row r="317" spans="1:44">
      <c r="A317" s="2" t="s">
        <v>1312</v>
      </c>
      <c r="B317" s="2" t="s">
        <v>1313</v>
      </c>
      <c r="C317" s="2" t="s">
        <v>1411</v>
      </c>
      <c r="D317" s="171">
        <f t="shared" si="49"/>
        <v>0</v>
      </c>
      <c r="E317" s="67">
        <f>VLOOKUP(A317,Apport,MATCH($E$2,'Jan 2020 Apport'!$3:$3,0),FALSE)+VLOOKUP(A317,Apport,MATCH($E$3,'Jan 2020 Apport'!$3:$3,0),FALSE)+VLOOKUP(A317,Apport,MATCH($E$4,'Jan 2020 Apport'!$3:$3,0),FALSE)</f>
        <v>0</v>
      </c>
      <c r="F317" s="171">
        <f t="shared" si="50"/>
        <v>0</v>
      </c>
      <c r="G317" s="170">
        <f>VLOOKUP(A317,Apport,MATCH($G$3,'Jan 2020 Apport'!$3:$3,0),FALSE)+VLOOKUP(A317,Apport,MATCH($G$4,'Jan 2020 Apport'!$3:$3,0),FALSE)</f>
        <v>0</v>
      </c>
      <c r="H317" s="170">
        <f>VLOOKUP(A317,Apport,MATCH($H$4,'Jan 2020 Apport'!$3:$3,0),FALSE)</f>
        <v>0</v>
      </c>
      <c r="I317" s="170">
        <f t="shared" si="51"/>
        <v>0</v>
      </c>
      <c r="J317" s="170">
        <f>VLOOKUP(A317,Apport,MATCH($J$4,'Jan 2020 Apport'!$3:$3,0),FALSE)</f>
        <v>0</v>
      </c>
      <c r="K317" s="170">
        <f>VLOOKUP(A317,Apport,MATCH($K$4,'Jan 2020 Apport'!$3:$3,0),FALSE)</f>
        <v>0</v>
      </c>
      <c r="L317" s="170">
        <f t="shared" si="52"/>
        <v>0</v>
      </c>
      <c r="M317" s="170">
        <f>VLOOKUP(A317,Apport,MATCH($M$4,'Jan 2020 Apport'!$3:$3,0),FALSE)</f>
        <v>0</v>
      </c>
      <c r="N317" s="170">
        <f>VLOOKUP(A317,Apport,MATCH($N$4,'Jan 2020 Apport'!$3:$3,0),FALSE)</f>
        <v>0</v>
      </c>
      <c r="O317" s="170">
        <f>VLOOKUP(A317,Apport,MATCH($O$4,'Jan 2020 Apport'!$3:$3,0),FALSE)</f>
        <v>0</v>
      </c>
      <c r="P317" s="174">
        <f>VLOOKUP(A317,Apport,MATCH($P$4,'Jan 2020 Apport'!$3:$3,0),FALSE)</f>
        <v>0</v>
      </c>
      <c r="Q317" s="174">
        <f>VLOOKUP(A317,Apport,MATCH($Q$4,'Jan 2020 Apport'!$3:$3,0),FALSE)</f>
        <v>0</v>
      </c>
      <c r="R317">
        <f>VLOOKUP(A317,Apport,MATCH($R$4,'Jan 2020 Apport'!$3:$3,0),FALSE)</f>
        <v>0</v>
      </c>
      <c r="S317">
        <f>VLOOKUP(A317,Apport,MATCH($S$4,'Jan 2020 Apport'!$3:$3,0),FALSE)</f>
        <v>0</v>
      </c>
      <c r="T317">
        <f>VLOOKUP(A317,Apport,MATCH($T$4,'Jan 2020 Apport'!$3:$3,0),FALSE)</f>
        <v>0</v>
      </c>
      <c r="U317" s="185">
        <f>IFERROR(VLOOKUP(A317,Apport,MATCH($U$4,'Jan 2020 Apport'!$3:$3,0),FALSE)/R317,0)</f>
        <v>0</v>
      </c>
      <c r="V317" s="67">
        <f>IFERROR(((VLOOKUP(A317,Apport,MATCH($V$4,'Jan 2020 Apport'!$3:$3,0),FALSE)+VLOOKUP(A317,Apport,MATCH($V$3,'Jan 2020 Apport'!$3:$3,0),FALSE))/(S317+T317)),0)</f>
        <v>0</v>
      </c>
      <c r="W317" s="67">
        <f t="shared" si="44"/>
        <v>0</v>
      </c>
      <c r="X317">
        <f>IF(D317=0,0,VLOOKUP(A317,Apport,MATCH($X$4,'Jan 2020 Apport'!$3:$3,0),FALSE))</f>
        <v>0</v>
      </c>
      <c r="Y317">
        <f>IF(D317=0,0,VLOOKUP(A317,Apport,MATCH($Y$4,'Jan 2020 Apport'!$3:$3,0),FALSE))</f>
        <v>0</v>
      </c>
      <c r="Z317">
        <f>IF(D317=0,0,VLOOKUP(A317,Apport,MATCH($Z$4,'Jan 2020 Apport'!$3:$3,0),FALSE))</f>
        <v>0</v>
      </c>
      <c r="AA317" s="114">
        <f>(VLOOKUP(A317,Apport,MATCH($AA$4,'Jan 2020 Apport'!$3:$3,0),FALSE)+VLOOKUP(A317,Apport,MATCH($AA$3,'Jan 2020 Apport'!$3:$3,0),FALSE))*VLOOKUP(A317,Apport,MATCH($AA$2,'Jan 2020 Apport'!$3:$3,0),FALSE)</f>
        <v>0</v>
      </c>
      <c r="AB317" s="114">
        <f>VLOOKUP(A317,Apport,MATCH($AB$4,'Jan 2020 Apport'!$3:$3,0),FALSE)*VLOOKUP(A317,Apport,MATCH($AB$3,'Jan 2020 Apport'!$3:$3,0),FALSE)</f>
        <v>0</v>
      </c>
      <c r="AC317" s="114">
        <f>VLOOKUP(A317,Apport,MATCH($AC$4,'Jan 2020 Apport'!$3:$3,0),FALSE)</f>
        <v>0</v>
      </c>
      <c r="AD317" s="114">
        <f>VLOOKUP(A317,Apport,MATCH($AD$4,'Jan 2020 Apport'!$3:$3,0),FALSE)*VLOOKUP(A317,Apport,MATCH($AD$3,'Jan 2020 Apport'!$3:$3,0),FALSE)</f>
        <v>0</v>
      </c>
      <c r="AE317" s="114">
        <f>VLOOKUP(A317,Apport,MATCH($AE$4,'Jan 2020 Apport'!$3:$3,0),FALSE)</f>
        <v>0</v>
      </c>
      <c r="AF317" s="114">
        <f>VLOOKUP(A317,Apport,MATCH($AF$4,'Jan 2020 Apport'!$3:$3,0),FALSE)*VLOOKUP(A317,Apport,MATCH($AF$3,'Jan 2020 Apport'!$3:$3,0),FALSE)</f>
        <v>0</v>
      </c>
      <c r="AG317" s="114">
        <f t="shared" si="45"/>
        <v>0</v>
      </c>
      <c r="AH317" s="114">
        <f t="shared" si="46"/>
        <v>0</v>
      </c>
      <c r="AI317" s="114">
        <f t="shared" si="47"/>
        <v>0</v>
      </c>
      <c r="AJ317" s="3">
        <f>VLOOKUP(A317,Apport,MATCH($AJ$4,'Jan 2020 Apport'!$3:$3,0),FALSE)</f>
        <v>0</v>
      </c>
      <c r="AK317" s="3">
        <f>VLOOKUP(A317,Apport,MATCH($AK$4,'Jan 2020 Apport'!$3:$3,0),FALSE)</f>
        <v>0</v>
      </c>
      <c r="AL317" s="170">
        <f t="shared" si="48"/>
        <v>0</v>
      </c>
      <c r="AM317" s="170">
        <f>VLOOKUP(A317,Apport,MATCH($AM$4,'Jan 2020 Apport'!$3:$3,0),FALSE)</f>
        <v>0</v>
      </c>
      <c r="AN317" s="170">
        <f>VLOOKUP(A317,Apport,MATCH($AN$4,'Jan 2020 Apport'!$3:$3,0),FALSE)</f>
        <v>0</v>
      </c>
      <c r="AO317" s="170">
        <v>0</v>
      </c>
      <c r="AP317" s="170">
        <v>0</v>
      </c>
      <c r="AQ317" s="170">
        <v>0</v>
      </c>
      <c r="AR317" s="170">
        <v>0</v>
      </c>
    </row>
    <row r="318" spans="1:44">
      <c r="A318" s="2" t="s">
        <v>1314</v>
      </c>
      <c r="B318" s="2" t="s">
        <v>1315</v>
      </c>
      <c r="C318" s="2" t="s">
        <v>1411</v>
      </c>
      <c r="D318" s="171">
        <f t="shared" si="49"/>
        <v>0</v>
      </c>
      <c r="E318" s="67">
        <f>VLOOKUP(A318,Apport,MATCH($E$2,'Jan 2020 Apport'!$3:$3,0),FALSE)+VLOOKUP(A318,Apport,MATCH($E$3,'Jan 2020 Apport'!$3:$3,0),FALSE)+VLOOKUP(A318,Apport,MATCH($E$4,'Jan 2020 Apport'!$3:$3,0),FALSE)</f>
        <v>0</v>
      </c>
      <c r="F318" s="171">
        <f t="shared" si="50"/>
        <v>0</v>
      </c>
      <c r="G318" s="170">
        <f>VLOOKUP(A318,Apport,MATCH($G$3,'Jan 2020 Apport'!$3:$3,0),FALSE)+VLOOKUP(A318,Apport,MATCH($G$4,'Jan 2020 Apport'!$3:$3,0),FALSE)</f>
        <v>0</v>
      </c>
      <c r="H318" s="170">
        <f>VLOOKUP(A318,Apport,MATCH($H$4,'Jan 2020 Apport'!$3:$3,0),FALSE)</f>
        <v>0</v>
      </c>
      <c r="I318" s="170">
        <f t="shared" si="51"/>
        <v>0</v>
      </c>
      <c r="J318" s="170">
        <f>VLOOKUP(A318,Apport,MATCH($J$4,'Jan 2020 Apport'!$3:$3,0),FALSE)</f>
        <v>0</v>
      </c>
      <c r="K318" s="170">
        <f>VLOOKUP(A318,Apport,MATCH($K$4,'Jan 2020 Apport'!$3:$3,0),FALSE)</f>
        <v>0</v>
      </c>
      <c r="L318" s="170">
        <f t="shared" si="52"/>
        <v>0</v>
      </c>
      <c r="M318" s="170">
        <f>VLOOKUP(A318,Apport,MATCH($M$4,'Jan 2020 Apport'!$3:$3,0),FALSE)</f>
        <v>0</v>
      </c>
      <c r="N318" s="170">
        <f>VLOOKUP(A318,Apport,MATCH($N$4,'Jan 2020 Apport'!$3:$3,0),FALSE)</f>
        <v>0</v>
      </c>
      <c r="O318" s="170">
        <f>VLOOKUP(A318,Apport,MATCH($O$4,'Jan 2020 Apport'!$3:$3,0),FALSE)</f>
        <v>0</v>
      </c>
      <c r="P318" s="174">
        <f>VLOOKUP(A318,Apport,MATCH($P$4,'Jan 2020 Apport'!$3:$3,0),FALSE)</f>
        <v>0</v>
      </c>
      <c r="Q318" s="174">
        <f>VLOOKUP(A318,Apport,MATCH($Q$4,'Jan 2020 Apport'!$3:$3,0),FALSE)</f>
        <v>0</v>
      </c>
      <c r="R318">
        <f>VLOOKUP(A318,Apport,MATCH($R$4,'Jan 2020 Apport'!$3:$3,0),FALSE)</f>
        <v>0</v>
      </c>
      <c r="S318">
        <f>VLOOKUP(A318,Apport,MATCH($S$4,'Jan 2020 Apport'!$3:$3,0),FALSE)</f>
        <v>0</v>
      </c>
      <c r="T318">
        <f>VLOOKUP(A318,Apport,MATCH($T$4,'Jan 2020 Apport'!$3:$3,0),FALSE)</f>
        <v>0</v>
      </c>
      <c r="U318" s="185">
        <f>IFERROR(VLOOKUP(A318,Apport,MATCH($U$4,'Jan 2020 Apport'!$3:$3,0),FALSE)/R318,0)</f>
        <v>0</v>
      </c>
      <c r="V318" s="67">
        <f>IFERROR(((VLOOKUP(A318,Apport,MATCH($V$4,'Jan 2020 Apport'!$3:$3,0),FALSE)+VLOOKUP(A318,Apport,MATCH($V$3,'Jan 2020 Apport'!$3:$3,0),FALSE))/(S318+T318)),0)</f>
        <v>0</v>
      </c>
      <c r="W318" s="67">
        <f t="shared" si="44"/>
        <v>0</v>
      </c>
      <c r="X318">
        <f>IF(D318=0,0,VLOOKUP(A318,Apport,MATCH($X$4,'Jan 2020 Apport'!$3:$3,0),FALSE))</f>
        <v>0</v>
      </c>
      <c r="Y318">
        <f>IF(D318=0,0,VLOOKUP(A318,Apport,MATCH($Y$4,'Jan 2020 Apport'!$3:$3,0),FALSE))</f>
        <v>0</v>
      </c>
      <c r="Z318">
        <f>IF(D318=0,0,VLOOKUP(A318,Apport,MATCH($Z$4,'Jan 2020 Apport'!$3:$3,0),FALSE))</f>
        <v>0</v>
      </c>
      <c r="AA318" s="114">
        <f>(VLOOKUP(A318,Apport,MATCH($AA$4,'Jan 2020 Apport'!$3:$3,0),FALSE)+VLOOKUP(A318,Apport,MATCH($AA$3,'Jan 2020 Apport'!$3:$3,0),FALSE))*VLOOKUP(A318,Apport,MATCH($AA$2,'Jan 2020 Apport'!$3:$3,0),FALSE)</f>
        <v>0</v>
      </c>
      <c r="AB318" s="114">
        <f>VLOOKUP(A318,Apport,MATCH($AB$4,'Jan 2020 Apport'!$3:$3,0),FALSE)*VLOOKUP(A318,Apport,MATCH($AB$3,'Jan 2020 Apport'!$3:$3,0),FALSE)</f>
        <v>0</v>
      </c>
      <c r="AC318" s="114">
        <f>VLOOKUP(A318,Apport,MATCH($AC$4,'Jan 2020 Apport'!$3:$3,0),FALSE)</f>
        <v>0</v>
      </c>
      <c r="AD318" s="114">
        <f>VLOOKUP(A318,Apport,MATCH($AD$4,'Jan 2020 Apport'!$3:$3,0),FALSE)*VLOOKUP(A318,Apport,MATCH($AD$3,'Jan 2020 Apport'!$3:$3,0),FALSE)</f>
        <v>0</v>
      </c>
      <c r="AE318" s="114">
        <f>VLOOKUP(A318,Apport,MATCH($AE$4,'Jan 2020 Apport'!$3:$3,0),FALSE)</f>
        <v>0</v>
      </c>
      <c r="AF318" s="114">
        <f>VLOOKUP(A318,Apport,MATCH($AF$4,'Jan 2020 Apport'!$3:$3,0),FALSE)*VLOOKUP(A318,Apport,MATCH($AF$3,'Jan 2020 Apport'!$3:$3,0),FALSE)</f>
        <v>0</v>
      </c>
      <c r="AG318" s="114">
        <f t="shared" si="45"/>
        <v>0</v>
      </c>
      <c r="AH318" s="114">
        <f t="shared" si="46"/>
        <v>0</v>
      </c>
      <c r="AI318" s="114">
        <f t="shared" si="47"/>
        <v>0</v>
      </c>
      <c r="AJ318" s="3">
        <f>VLOOKUP(A318,Apport,MATCH($AJ$4,'Jan 2020 Apport'!$3:$3,0),FALSE)</f>
        <v>0</v>
      </c>
      <c r="AK318" s="3">
        <f>VLOOKUP(A318,Apport,MATCH($AK$4,'Jan 2020 Apport'!$3:$3,0),FALSE)</f>
        <v>0</v>
      </c>
      <c r="AL318" s="170">
        <f t="shared" si="48"/>
        <v>0</v>
      </c>
      <c r="AM318" s="170">
        <f>VLOOKUP(A318,Apport,MATCH($AM$4,'Jan 2020 Apport'!$3:$3,0),FALSE)</f>
        <v>0</v>
      </c>
      <c r="AN318" s="170">
        <f>VLOOKUP(A318,Apport,MATCH($AN$4,'Jan 2020 Apport'!$3:$3,0),FALSE)</f>
        <v>0</v>
      </c>
      <c r="AO318" s="170">
        <v>0</v>
      </c>
      <c r="AP318" s="170">
        <v>0</v>
      </c>
      <c r="AQ318" s="170">
        <v>0</v>
      </c>
      <c r="AR318" s="170">
        <v>0</v>
      </c>
    </row>
    <row r="319" spans="1:44">
      <c r="A319" s="2" t="s">
        <v>1316</v>
      </c>
      <c r="B319" s="2" t="s">
        <v>1317</v>
      </c>
      <c r="C319" s="2" t="s">
        <v>1411</v>
      </c>
      <c r="D319" s="171">
        <f t="shared" si="49"/>
        <v>0</v>
      </c>
      <c r="E319" s="67">
        <f>VLOOKUP(A319,Apport,MATCH($E$2,'Jan 2020 Apport'!$3:$3,0),FALSE)+VLOOKUP(A319,Apport,MATCH($E$3,'Jan 2020 Apport'!$3:$3,0),FALSE)+VLOOKUP(A319,Apport,MATCH($E$4,'Jan 2020 Apport'!$3:$3,0),FALSE)</f>
        <v>0</v>
      </c>
      <c r="F319" s="171">
        <f t="shared" si="50"/>
        <v>0</v>
      </c>
      <c r="G319" s="170">
        <f>VLOOKUP(A319,Apport,MATCH($G$3,'Jan 2020 Apport'!$3:$3,0),FALSE)+VLOOKUP(A319,Apport,MATCH($G$4,'Jan 2020 Apport'!$3:$3,0),FALSE)</f>
        <v>0</v>
      </c>
      <c r="H319" s="170">
        <f>VLOOKUP(A319,Apport,MATCH($H$4,'Jan 2020 Apport'!$3:$3,0),FALSE)</f>
        <v>0</v>
      </c>
      <c r="I319" s="170">
        <f t="shared" si="51"/>
        <v>0</v>
      </c>
      <c r="J319" s="170">
        <f>VLOOKUP(A319,Apport,MATCH($J$4,'Jan 2020 Apport'!$3:$3,0),FALSE)</f>
        <v>0</v>
      </c>
      <c r="K319" s="170">
        <f>VLOOKUP(A319,Apport,MATCH($K$4,'Jan 2020 Apport'!$3:$3,0),FALSE)</f>
        <v>0</v>
      </c>
      <c r="L319" s="170">
        <f t="shared" si="52"/>
        <v>0</v>
      </c>
      <c r="M319" s="170">
        <f>VLOOKUP(A319,Apport,MATCH($M$4,'Jan 2020 Apport'!$3:$3,0),FALSE)</f>
        <v>0</v>
      </c>
      <c r="N319" s="170">
        <f>VLOOKUP(A319,Apport,MATCH($N$4,'Jan 2020 Apport'!$3:$3,0),FALSE)</f>
        <v>0</v>
      </c>
      <c r="O319" s="170">
        <f>VLOOKUP(A319,Apport,MATCH($O$4,'Jan 2020 Apport'!$3:$3,0),FALSE)</f>
        <v>0</v>
      </c>
      <c r="P319" s="174">
        <f>VLOOKUP(A319,Apport,MATCH($P$4,'Jan 2020 Apport'!$3:$3,0),FALSE)</f>
        <v>0</v>
      </c>
      <c r="Q319" s="174">
        <f>VLOOKUP(A319,Apport,MATCH($Q$4,'Jan 2020 Apport'!$3:$3,0),FALSE)</f>
        <v>0</v>
      </c>
      <c r="R319">
        <f>VLOOKUP(A319,Apport,MATCH($R$4,'Jan 2020 Apport'!$3:$3,0),FALSE)</f>
        <v>0</v>
      </c>
      <c r="S319">
        <f>VLOOKUP(A319,Apport,MATCH($S$4,'Jan 2020 Apport'!$3:$3,0),FALSE)</f>
        <v>0</v>
      </c>
      <c r="T319">
        <f>VLOOKUP(A319,Apport,MATCH($T$4,'Jan 2020 Apport'!$3:$3,0),FALSE)</f>
        <v>0</v>
      </c>
      <c r="U319" s="185">
        <f>IFERROR(VLOOKUP(A319,Apport,MATCH($U$4,'Jan 2020 Apport'!$3:$3,0),FALSE)/R319,0)</f>
        <v>0</v>
      </c>
      <c r="V319" s="67">
        <f>IFERROR(((VLOOKUP(A319,Apport,MATCH($V$4,'Jan 2020 Apport'!$3:$3,0),FALSE)+VLOOKUP(A319,Apport,MATCH($V$3,'Jan 2020 Apport'!$3:$3,0),FALSE))/(S319+T319)),0)</f>
        <v>0</v>
      </c>
      <c r="W319" s="67">
        <f t="shared" si="44"/>
        <v>0</v>
      </c>
      <c r="X319">
        <f>IF(D319=0,0,VLOOKUP(A319,Apport,MATCH($X$4,'Jan 2020 Apport'!$3:$3,0),FALSE))</f>
        <v>0</v>
      </c>
      <c r="Y319">
        <f>IF(D319=0,0,VLOOKUP(A319,Apport,MATCH($Y$4,'Jan 2020 Apport'!$3:$3,0),FALSE))</f>
        <v>0</v>
      </c>
      <c r="Z319">
        <f>IF(D319=0,0,VLOOKUP(A319,Apport,MATCH($Z$4,'Jan 2020 Apport'!$3:$3,0),FALSE))</f>
        <v>0</v>
      </c>
      <c r="AA319" s="114">
        <f>(VLOOKUP(A319,Apport,MATCH($AA$4,'Jan 2020 Apport'!$3:$3,0),FALSE)+VLOOKUP(A319,Apport,MATCH($AA$3,'Jan 2020 Apport'!$3:$3,0),FALSE))*VLOOKUP(A319,Apport,MATCH($AA$2,'Jan 2020 Apport'!$3:$3,0),FALSE)</f>
        <v>0</v>
      </c>
      <c r="AB319" s="114">
        <f>VLOOKUP(A319,Apport,MATCH($AB$4,'Jan 2020 Apport'!$3:$3,0),FALSE)*VLOOKUP(A319,Apport,MATCH($AB$3,'Jan 2020 Apport'!$3:$3,0),FALSE)</f>
        <v>0</v>
      </c>
      <c r="AC319" s="114">
        <f>VLOOKUP(A319,Apport,MATCH($AC$4,'Jan 2020 Apport'!$3:$3,0),FALSE)</f>
        <v>0</v>
      </c>
      <c r="AD319" s="114">
        <f>VLOOKUP(A319,Apport,MATCH($AD$4,'Jan 2020 Apport'!$3:$3,0),FALSE)*VLOOKUP(A319,Apport,MATCH($AD$3,'Jan 2020 Apport'!$3:$3,0),FALSE)</f>
        <v>0</v>
      </c>
      <c r="AE319" s="114">
        <f>VLOOKUP(A319,Apport,MATCH($AE$4,'Jan 2020 Apport'!$3:$3,0),FALSE)</f>
        <v>0</v>
      </c>
      <c r="AF319" s="114">
        <f>VLOOKUP(A319,Apport,MATCH($AF$4,'Jan 2020 Apport'!$3:$3,0),FALSE)*VLOOKUP(A319,Apport,MATCH($AF$3,'Jan 2020 Apport'!$3:$3,0),FALSE)</f>
        <v>0</v>
      </c>
      <c r="AG319" s="114">
        <f t="shared" si="45"/>
        <v>0</v>
      </c>
      <c r="AH319" s="114">
        <f t="shared" si="46"/>
        <v>0</v>
      </c>
      <c r="AI319" s="114">
        <f t="shared" si="47"/>
        <v>0</v>
      </c>
      <c r="AJ319" s="3">
        <f>VLOOKUP(A319,Apport,MATCH($AJ$4,'Jan 2020 Apport'!$3:$3,0),FALSE)</f>
        <v>0</v>
      </c>
      <c r="AK319" s="3">
        <f>VLOOKUP(A319,Apport,MATCH($AK$4,'Jan 2020 Apport'!$3:$3,0),FALSE)</f>
        <v>0</v>
      </c>
      <c r="AL319" s="170">
        <f t="shared" si="48"/>
        <v>0</v>
      </c>
      <c r="AM319" s="170">
        <f>VLOOKUP(A319,Apport,MATCH($AM$4,'Jan 2020 Apport'!$3:$3,0),FALSE)</f>
        <v>0</v>
      </c>
      <c r="AN319" s="170">
        <f>VLOOKUP(A319,Apport,MATCH($AN$4,'Jan 2020 Apport'!$3:$3,0),FALSE)</f>
        <v>0</v>
      </c>
      <c r="AO319" s="170">
        <v>0</v>
      </c>
      <c r="AP319" s="170">
        <v>0</v>
      </c>
      <c r="AQ319" s="170">
        <v>0</v>
      </c>
      <c r="AR319" s="170">
        <v>0</v>
      </c>
    </row>
    <row r="320" spans="1:44">
      <c r="A320" s="2" t="s">
        <v>1318</v>
      </c>
      <c r="B320" s="2" t="s">
        <v>1319</v>
      </c>
      <c r="C320" s="2" t="s">
        <v>1411</v>
      </c>
      <c r="D320" s="171">
        <f t="shared" si="49"/>
        <v>0</v>
      </c>
      <c r="E320" s="67">
        <f>VLOOKUP(A320,Apport,MATCH($E$2,'Jan 2020 Apport'!$3:$3,0),FALSE)+VLOOKUP(A320,Apport,MATCH($E$3,'Jan 2020 Apport'!$3:$3,0),FALSE)+VLOOKUP(A320,Apport,MATCH($E$4,'Jan 2020 Apport'!$3:$3,0),FALSE)</f>
        <v>0</v>
      </c>
      <c r="F320" s="171">
        <f t="shared" si="50"/>
        <v>0</v>
      </c>
      <c r="G320" s="170">
        <f>VLOOKUP(A320,Apport,MATCH($G$3,'Jan 2020 Apport'!$3:$3,0),FALSE)+VLOOKUP(A320,Apport,MATCH($G$4,'Jan 2020 Apport'!$3:$3,0),FALSE)</f>
        <v>0</v>
      </c>
      <c r="H320" s="170">
        <f>VLOOKUP(A320,Apport,MATCH($H$4,'Jan 2020 Apport'!$3:$3,0),FALSE)</f>
        <v>0</v>
      </c>
      <c r="I320" s="170">
        <f t="shared" si="51"/>
        <v>0</v>
      </c>
      <c r="J320" s="170">
        <f>VLOOKUP(A320,Apport,MATCH($J$4,'Jan 2020 Apport'!$3:$3,0),FALSE)</f>
        <v>0</v>
      </c>
      <c r="K320" s="170">
        <f>VLOOKUP(A320,Apport,MATCH($K$4,'Jan 2020 Apport'!$3:$3,0),FALSE)</f>
        <v>0</v>
      </c>
      <c r="L320" s="170">
        <f t="shared" si="52"/>
        <v>0</v>
      </c>
      <c r="M320" s="170">
        <f>VLOOKUP(A320,Apport,MATCH($M$4,'Jan 2020 Apport'!$3:$3,0),FALSE)</f>
        <v>0</v>
      </c>
      <c r="N320" s="170">
        <f>VLOOKUP(A320,Apport,MATCH($N$4,'Jan 2020 Apport'!$3:$3,0),FALSE)</f>
        <v>0</v>
      </c>
      <c r="O320" s="170">
        <f>VLOOKUP(A320,Apport,MATCH($O$4,'Jan 2020 Apport'!$3:$3,0),FALSE)</f>
        <v>0</v>
      </c>
      <c r="P320" s="174">
        <f>VLOOKUP(A320,Apport,MATCH($P$4,'Jan 2020 Apport'!$3:$3,0),FALSE)</f>
        <v>0</v>
      </c>
      <c r="Q320" s="174">
        <f>VLOOKUP(A320,Apport,MATCH($Q$4,'Jan 2020 Apport'!$3:$3,0),FALSE)</f>
        <v>0</v>
      </c>
      <c r="R320">
        <f>VLOOKUP(A320,Apport,MATCH($R$4,'Jan 2020 Apport'!$3:$3,0),FALSE)</f>
        <v>0</v>
      </c>
      <c r="S320">
        <f>VLOOKUP(A320,Apport,MATCH($S$4,'Jan 2020 Apport'!$3:$3,0),FALSE)</f>
        <v>0</v>
      </c>
      <c r="T320">
        <f>VLOOKUP(A320,Apport,MATCH($T$4,'Jan 2020 Apport'!$3:$3,0),FALSE)</f>
        <v>0</v>
      </c>
      <c r="U320" s="185">
        <f>IFERROR(VLOOKUP(A320,Apport,MATCH($U$4,'Jan 2020 Apport'!$3:$3,0),FALSE)/R320,0)</f>
        <v>0</v>
      </c>
      <c r="V320" s="67">
        <f>IFERROR(((VLOOKUP(A320,Apport,MATCH($V$4,'Jan 2020 Apport'!$3:$3,0),FALSE)+VLOOKUP(A320,Apport,MATCH($V$3,'Jan 2020 Apport'!$3:$3,0),FALSE))/(S320+T320)),0)</f>
        <v>0</v>
      </c>
      <c r="W320" s="67">
        <f t="shared" si="44"/>
        <v>0</v>
      </c>
      <c r="X320">
        <f>IF(D320=0,0,VLOOKUP(A320,Apport,MATCH($X$4,'Jan 2020 Apport'!$3:$3,0),FALSE))</f>
        <v>0</v>
      </c>
      <c r="Y320">
        <f>IF(D320=0,0,VLOOKUP(A320,Apport,MATCH($Y$4,'Jan 2020 Apport'!$3:$3,0),FALSE))</f>
        <v>0</v>
      </c>
      <c r="Z320">
        <f>IF(D320=0,0,VLOOKUP(A320,Apport,MATCH($Z$4,'Jan 2020 Apport'!$3:$3,0),FALSE))</f>
        <v>0</v>
      </c>
      <c r="AA320" s="114">
        <f>(VLOOKUP(A320,Apport,MATCH($AA$4,'Jan 2020 Apport'!$3:$3,0),FALSE)+VLOOKUP(A320,Apport,MATCH($AA$3,'Jan 2020 Apport'!$3:$3,0),FALSE))*VLOOKUP(A320,Apport,MATCH($AA$2,'Jan 2020 Apport'!$3:$3,0),FALSE)</f>
        <v>0</v>
      </c>
      <c r="AB320" s="114">
        <f>VLOOKUP(A320,Apport,MATCH($AB$4,'Jan 2020 Apport'!$3:$3,0),FALSE)*VLOOKUP(A320,Apport,MATCH($AB$3,'Jan 2020 Apport'!$3:$3,0),FALSE)</f>
        <v>0</v>
      </c>
      <c r="AC320" s="114">
        <f>VLOOKUP(A320,Apport,MATCH($AC$4,'Jan 2020 Apport'!$3:$3,0),FALSE)</f>
        <v>0</v>
      </c>
      <c r="AD320" s="114">
        <f>VLOOKUP(A320,Apport,MATCH($AD$4,'Jan 2020 Apport'!$3:$3,0),FALSE)*VLOOKUP(A320,Apport,MATCH($AD$3,'Jan 2020 Apport'!$3:$3,0),FALSE)</f>
        <v>0</v>
      </c>
      <c r="AE320" s="114">
        <f>VLOOKUP(A320,Apport,MATCH($AE$4,'Jan 2020 Apport'!$3:$3,0),FALSE)</f>
        <v>0</v>
      </c>
      <c r="AF320" s="114">
        <f>VLOOKUP(A320,Apport,MATCH($AF$4,'Jan 2020 Apport'!$3:$3,0),FALSE)*VLOOKUP(A320,Apport,MATCH($AF$3,'Jan 2020 Apport'!$3:$3,0),FALSE)</f>
        <v>0</v>
      </c>
      <c r="AG320" s="114">
        <f t="shared" si="45"/>
        <v>0</v>
      </c>
      <c r="AH320" s="114">
        <f t="shared" si="46"/>
        <v>0</v>
      </c>
      <c r="AI320" s="114">
        <f t="shared" si="47"/>
        <v>0</v>
      </c>
      <c r="AJ320" s="3">
        <f>VLOOKUP(A320,Apport,MATCH($AJ$4,'Jan 2020 Apport'!$3:$3,0),FALSE)</f>
        <v>0</v>
      </c>
      <c r="AK320" s="3">
        <f>VLOOKUP(A320,Apport,MATCH($AK$4,'Jan 2020 Apport'!$3:$3,0),FALSE)</f>
        <v>0</v>
      </c>
      <c r="AL320" s="170">
        <f t="shared" si="48"/>
        <v>0</v>
      </c>
      <c r="AM320" s="170">
        <f>VLOOKUP(A320,Apport,MATCH($AM$4,'Jan 2020 Apport'!$3:$3,0),FALSE)</f>
        <v>0</v>
      </c>
      <c r="AN320" s="170">
        <f>VLOOKUP(A320,Apport,MATCH($AN$4,'Jan 2020 Apport'!$3:$3,0),FALSE)</f>
        <v>0</v>
      </c>
      <c r="AO320" s="170">
        <v>0</v>
      </c>
      <c r="AP320" s="170">
        <v>0</v>
      </c>
      <c r="AQ320" s="170">
        <v>0</v>
      </c>
      <c r="AR320" s="170">
        <v>0</v>
      </c>
    </row>
    <row r="321" spans="1:44">
      <c r="A321" s="2" t="s">
        <v>1320</v>
      </c>
      <c r="B321" s="2" t="s">
        <v>1397</v>
      </c>
      <c r="C321" s="2" t="s">
        <v>1411</v>
      </c>
      <c r="D321" s="171">
        <f t="shared" ref="D321:D377" si="53">VLOOKUP(A321,Apport,5,FALSE)</f>
        <v>0</v>
      </c>
      <c r="E321" s="67">
        <f>VLOOKUP(A321,Apport,MATCH($E$2,'Jan 2020 Apport'!$3:$3,0),FALSE)+VLOOKUP(A321,Apport,MATCH($E$3,'Jan 2020 Apport'!$3:$3,0),FALSE)+VLOOKUP(A321,Apport,MATCH($E$4,'Jan 2020 Apport'!$3:$3,0),FALSE)</f>
        <v>0</v>
      </c>
      <c r="F321" s="171">
        <f t="shared" ref="F321:F377" si="54">D321-E321</f>
        <v>0</v>
      </c>
      <c r="G321" s="170">
        <f>VLOOKUP(A321,Apport,MATCH($G$3,'Jan 2020 Apport'!$3:$3,0),FALSE)+VLOOKUP(A321,Apport,MATCH($G$4,'Jan 2020 Apport'!$3:$3,0),FALSE)</f>
        <v>0</v>
      </c>
      <c r="H321" s="170">
        <f>VLOOKUP(A321,Apport,MATCH($H$4,'Jan 2020 Apport'!$3:$3,0),FALSE)</f>
        <v>0</v>
      </c>
      <c r="I321" s="170">
        <f t="shared" ref="I321:I377" si="55">SUM(G321:H321)</f>
        <v>0</v>
      </c>
      <c r="J321" s="170">
        <f>VLOOKUP(A321,Apport,MATCH($J$4,'Jan 2020 Apport'!$3:$3,0),FALSE)</f>
        <v>0</v>
      </c>
      <c r="K321" s="170">
        <f>VLOOKUP(A321,Apport,MATCH($K$4,'Jan 2020 Apport'!$3:$3,0),FALSE)</f>
        <v>0</v>
      </c>
      <c r="L321" s="170">
        <f t="shared" ref="L321:L377" si="56">K321+J321</f>
        <v>0</v>
      </c>
      <c r="M321" s="170">
        <f>VLOOKUP(A321,Apport,MATCH($M$4,'Jan 2020 Apport'!$3:$3,0),FALSE)</f>
        <v>0</v>
      </c>
      <c r="N321" s="170">
        <f>VLOOKUP(A321,Apport,MATCH($N$4,'Jan 2020 Apport'!$3:$3,0),FALSE)</f>
        <v>0</v>
      </c>
      <c r="O321" s="170">
        <f>VLOOKUP(A321,Apport,MATCH($O$4,'Jan 2020 Apport'!$3:$3,0),FALSE)</f>
        <v>0</v>
      </c>
      <c r="P321" s="174">
        <f>VLOOKUP(A321,Apport,MATCH($P$4,'Jan 2020 Apport'!$3:$3,0),FALSE)</f>
        <v>0</v>
      </c>
      <c r="Q321" s="174">
        <f>VLOOKUP(A321,Apport,MATCH($Q$4,'Jan 2020 Apport'!$3:$3,0),FALSE)</f>
        <v>0</v>
      </c>
      <c r="R321">
        <f>VLOOKUP(A321,Apport,MATCH($R$4,'Jan 2020 Apport'!$3:$3,0),FALSE)</f>
        <v>0</v>
      </c>
      <c r="S321">
        <f>VLOOKUP(A321,Apport,MATCH($S$4,'Jan 2020 Apport'!$3:$3,0),FALSE)</f>
        <v>0</v>
      </c>
      <c r="T321">
        <f>VLOOKUP(A321,Apport,MATCH($T$4,'Jan 2020 Apport'!$3:$3,0),FALSE)</f>
        <v>0</v>
      </c>
      <c r="U321" s="185">
        <f>IFERROR(VLOOKUP(A321,Apport,MATCH($U$4,'Jan 2020 Apport'!$3:$3,0),FALSE)/R321,0)</f>
        <v>0</v>
      </c>
      <c r="V321" s="67">
        <f>IFERROR(((VLOOKUP(A321,Apport,MATCH($V$4,'Jan 2020 Apport'!$3:$3,0),FALSE)+VLOOKUP(A321,Apport,MATCH($V$3,'Jan 2020 Apport'!$3:$3,0),FALSE))/(S321+T321)),0)</f>
        <v>0</v>
      </c>
      <c r="W321" s="67">
        <f t="shared" si="44"/>
        <v>0</v>
      </c>
      <c r="X321">
        <f>IF(D321=0,0,VLOOKUP(A321,Apport,MATCH($X$4,'Jan 2020 Apport'!$3:$3,0),FALSE))</f>
        <v>0</v>
      </c>
      <c r="Y321">
        <f>IF(D321=0,0,VLOOKUP(A321,Apport,MATCH($Y$4,'Jan 2020 Apport'!$3:$3,0),FALSE))</f>
        <v>0</v>
      </c>
      <c r="Z321">
        <f>IF(D321=0,0,VLOOKUP(A321,Apport,MATCH($Z$4,'Jan 2020 Apport'!$3:$3,0),FALSE))</f>
        <v>0</v>
      </c>
      <c r="AA321" s="114">
        <f>(VLOOKUP(A321,Apport,MATCH($AA$4,'Jan 2020 Apport'!$3:$3,0),FALSE)+VLOOKUP(A321,Apport,MATCH($AA$3,'Jan 2020 Apport'!$3:$3,0),FALSE))*VLOOKUP(A321,Apport,MATCH($AA$2,'Jan 2020 Apport'!$3:$3,0),FALSE)</f>
        <v>0</v>
      </c>
      <c r="AB321" s="114">
        <f>VLOOKUP(A321,Apport,MATCH($AB$4,'Jan 2020 Apport'!$3:$3,0),FALSE)*VLOOKUP(A321,Apport,MATCH($AB$3,'Jan 2020 Apport'!$3:$3,0),FALSE)</f>
        <v>0</v>
      </c>
      <c r="AC321" s="114">
        <f>VLOOKUP(A321,Apport,MATCH($AC$4,'Jan 2020 Apport'!$3:$3,0),FALSE)</f>
        <v>0</v>
      </c>
      <c r="AD321" s="114">
        <f>VLOOKUP(A321,Apport,MATCH($AD$4,'Jan 2020 Apport'!$3:$3,0),FALSE)*VLOOKUP(A321,Apport,MATCH($AD$3,'Jan 2020 Apport'!$3:$3,0),FALSE)</f>
        <v>0</v>
      </c>
      <c r="AE321" s="114">
        <f>VLOOKUP(A321,Apport,MATCH($AE$4,'Jan 2020 Apport'!$3:$3,0),FALSE)</f>
        <v>0</v>
      </c>
      <c r="AF321" s="114">
        <f>VLOOKUP(A321,Apport,MATCH($AF$4,'Jan 2020 Apport'!$3:$3,0),FALSE)*VLOOKUP(A321,Apport,MATCH($AF$3,'Jan 2020 Apport'!$3:$3,0),FALSE)</f>
        <v>0</v>
      </c>
      <c r="AG321" s="114">
        <f t="shared" si="45"/>
        <v>0</v>
      </c>
      <c r="AH321" s="114">
        <f t="shared" si="46"/>
        <v>0</v>
      </c>
      <c r="AI321" s="114">
        <f t="shared" si="47"/>
        <v>0</v>
      </c>
      <c r="AJ321" s="3">
        <f>VLOOKUP(A321,Apport,MATCH($AJ$4,'Jan 2020 Apport'!$3:$3,0),FALSE)</f>
        <v>0</v>
      </c>
      <c r="AK321" s="3">
        <f>VLOOKUP(A321,Apport,MATCH($AK$4,'Jan 2020 Apport'!$3:$3,0),FALSE)</f>
        <v>0</v>
      </c>
      <c r="AL321" s="170">
        <f t="shared" si="48"/>
        <v>0</v>
      </c>
      <c r="AM321" s="170">
        <f>VLOOKUP(A321,Apport,MATCH($AM$4,'Jan 2020 Apport'!$3:$3,0),FALSE)</f>
        <v>0</v>
      </c>
      <c r="AN321" s="170">
        <f>VLOOKUP(A321,Apport,MATCH($AN$4,'Jan 2020 Apport'!$3:$3,0),FALSE)</f>
        <v>0</v>
      </c>
      <c r="AO321" s="170">
        <v>0</v>
      </c>
      <c r="AP321" s="170">
        <v>0</v>
      </c>
      <c r="AQ321" s="170">
        <v>0</v>
      </c>
      <c r="AR321" s="170">
        <v>0</v>
      </c>
    </row>
    <row r="322" spans="1:44">
      <c r="A322" s="2" t="s">
        <v>1321</v>
      </c>
      <c r="B322" s="2" t="s">
        <v>1322</v>
      </c>
      <c r="C322" s="2" t="s">
        <v>1411</v>
      </c>
      <c r="D322" s="171">
        <f t="shared" si="53"/>
        <v>0</v>
      </c>
      <c r="E322" s="67">
        <f>VLOOKUP(A322,Apport,MATCH($E$2,'Jan 2020 Apport'!$3:$3,0),FALSE)+VLOOKUP(A322,Apport,MATCH($E$3,'Jan 2020 Apport'!$3:$3,0),FALSE)+VLOOKUP(A322,Apport,MATCH($E$4,'Jan 2020 Apport'!$3:$3,0),FALSE)</f>
        <v>0</v>
      </c>
      <c r="F322" s="171">
        <f t="shared" si="54"/>
        <v>0</v>
      </c>
      <c r="G322" s="170">
        <f>VLOOKUP(A322,Apport,MATCH($G$3,'Jan 2020 Apport'!$3:$3,0),FALSE)+VLOOKUP(A322,Apport,MATCH($G$4,'Jan 2020 Apport'!$3:$3,0),FALSE)</f>
        <v>0</v>
      </c>
      <c r="H322" s="170">
        <f>VLOOKUP(A322,Apport,MATCH($H$4,'Jan 2020 Apport'!$3:$3,0),FALSE)</f>
        <v>0</v>
      </c>
      <c r="I322" s="170">
        <f t="shared" si="55"/>
        <v>0</v>
      </c>
      <c r="J322" s="170">
        <f>VLOOKUP(A322,Apport,MATCH($J$4,'Jan 2020 Apport'!$3:$3,0),FALSE)</f>
        <v>0</v>
      </c>
      <c r="K322" s="170">
        <f>VLOOKUP(A322,Apport,MATCH($K$4,'Jan 2020 Apport'!$3:$3,0),FALSE)</f>
        <v>0</v>
      </c>
      <c r="L322" s="170">
        <f t="shared" si="56"/>
        <v>0</v>
      </c>
      <c r="M322" s="170">
        <f>VLOOKUP(A322,Apport,MATCH($M$4,'Jan 2020 Apport'!$3:$3,0),FALSE)</f>
        <v>0</v>
      </c>
      <c r="N322" s="170">
        <f>VLOOKUP(A322,Apport,MATCH($N$4,'Jan 2020 Apport'!$3:$3,0),FALSE)</f>
        <v>0</v>
      </c>
      <c r="O322" s="170">
        <f>VLOOKUP(A322,Apport,MATCH($O$4,'Jan 2020 Apport'!$3:$3,0),FALSE)</f>
        <v>0</v>
      </c>
      <c r="P322" s="174">
        <f>VLOOKUP(A322,Apport,MATCH($P$4,'Jan 2020 Apport'!$3:$3,0),FALSE)</f>
        <v>0</v>
      </c>
      <c r="Q322" s="174">
        <f>VLOOKUP(A322,Apport,MATCH($Q$4,'Jan 2020 Apport'!$3:$3,0),FALSE)</f>
        <v>0</v>
      </c>
      <c r="R322">
        <f>VLOOKUP(A322,Apport,MATCH($R$4,'Jan 2020 Apport'!$3:$3,0),FALSE)</f>
        <v>0</v>
      </c>
      <c r="S322">
        <f>VLOOKUP(A322,Apport,MATCH($S$4,'Jan 2020 Apport'!$3:$3,0),FALSE)</f>
        <v>0</v>
      </c>
      <c r="T322">
        <f>VLOOKUP(A322,Apport,MATCH($T$4,'Jan 2020 Apport'!$3:$3,0),FALSE)</f>
        <v>0</v>
      </c>
      <c r="U322" s="185">
        <f>IFERROR(VLOOKUP(A322,Apport,MATCH($U$4,'Jan 2020 Apport'!$3:$3,0),FALSE)/R322,0)</f>
        <v>0</v>
      </c>
      <c r="V322" s="67">
        <f>IFERROR(((VLOOKUP(A322,Apport,MATCH($V$4,'Jan 2020 Apport'!$3:$3,0),FALSE)+VLOOKUP(A322,Apport,MATCH($V$3,'Jan 2020 Apport'!$3:$3,0),FALSE))/(S322+T322)),0)</f>
        <v>0</v>
      </c>
      <c r="W322" s="67">
        <f t="shared" si="44"/>
        <v>0</v>
      </c>
      <c r="X322">
        <f>IF(D322=0,0,VLOOKUP(A322,Apport,MATCH($X$4,'Jan 2020 Apport'!$3:$3,0),FALSE))</f>
        <v>0</v>
      </c>
      <c r="Y322">
        <f>IF(D322=0,0,VLOOKUP(A322,Apport,MATCH($Y$4,'Jan 2020 Apport'!$3:$3,0),FALSE))</f>
        <v>0</v>
      </c>
      <c r="Z322">
        <f>IF(D322=0,0,VLOOKUP(A322,Apport,MATCH($Z$4,'Jan 2020 Apport'!$3:$3,0),FALSE))</f>
        <v>0</v>
      </c>
      <c r="AA322" s="114">
        <f>(VLOOKUP(A322,Apport,MATCH($AA$4,'Jan 2020 Apport'!$3:$3,0),FALSE)+VLOOKUP(A322,Apport,MATCH($AA$3,'Jan 2020 Apport'!$3:$3,0),FALSE))*VLOOKUP(A322,Apport,MATCH($AA$2,'Jan 2020 Apport'!$3:$3,0),FALSE)</f>
        <v>0</v>
      </c>
      <c r="AB322" s="114">
        <f>VLOOKUP(A322,Apport,MATCH($AB$4,'Jan 2020 Apport'!$3:$3,0),FALSE)*VLOOKUP(A322,Apport,MATCH($AB$3,'Jan 2020 Apport'!$3:$3,0),FALSE)</f>
        <v>0</v>
      </c>
      <c r="AC322" s="114">
        <f>VLOOKUP(A322,Apport,MATCH($AC$4,'Jan 2020 Apport'!$3:$3,0),FALSE)</f>
        <v>0</v>
      </c>
      <c r="AD322" s="114">
        <f>VLOOKUP(A322,Apport,MATCH($AD$4,'Jan 2020 Apport'!$3:$3,0),FALSE)*VLOOKUP(A322,Apport,MATCH($AD$3,'Jan 2020 Apport'!$3:$3,0),FALSE)</f>
        <v>0</v>
      </c>
      <c r="AE322" s="114">
        <f>VLOOKUP(A322,Apport,MATCH($AE$4,'Jan 2020 Apport'!$3:$3,0),FALSE)</f>
        <v>0</v>
      </c>
      <c r="AF322" s="114">
        <f>VLOOKUP(A322,Apport,MATCH($AF$4,'Jan 2020 Apport'!$3:$3,0),FALSE)*VLOOKUP(A322,Apport,MATCH($AF$3,'Jan 2020 Apport'!$3:$3,0),FALSE)</f>
        <v>0</v>
      </c>
      <c r="AG322" s="114">
        <f t="shared" si="45"/>
        <v>0</v>
      </c>
      <c r="AH322" s="114">
        <f t="shared" si="46"/>
        <v>0</v>
      </c>
      <c r="AI322" s="114">
        <f t="shared" si="47"/>
        <v>0</v>
      </c>
      <c r="AJ322" s="3">
        <f>VLOOKUP(A322,Apport,MATCH($AJ$4,'Jan 2020 Apport'!$3:$3,0),FALSE)</f>
        <v>0</v>
      </c>
      <c r="AK322" s="3">
        <f>VLOOKUP(A322,Apport,MATCH($AK$4,'Jan 2020 Apport'!$3:$3,0),FALSE)</f>
        <v>0</v>
      </c>
      <c r="AL322" s="170">
        <f t="shared" si="48"/>
        <v>0</v>
      </c>
      <c r="AM322" s="170">
        <f>VLOOKUP(A322,Apport,MATCH($AM$4,'Jan 2020 Apport'!$3:$3,0),FALSE)</f>
        <v>0</v>
      </c>
      <c r="AN322" s="170">
        <f>VLOOKUP(A322,Apport,MATCH($AN$4,'Jan 2020 Apport'!$3:$3,0),FALSE)</f>
        <v>0</v>
      </c>
      <c r="AO322" s="170">
        <v>0</v>
      </c>
      <c r="AP322" s="170">
        <v>0</v>
      </c>
      <c r="AQ322" s="170">
        <v>0</v>
      </c>
      <c r="AR322" s="170">
        <v>0</v>
      </c>
    </row>
    <row r="323" spans="1:44">
      <c r="A323" s="2" t="s">
        <v>1398</v>
      </c>
      <c r="B323" s="2" t="s">
        <v>1399</v>
      </c>
      <c r="C323" s="2" t="s">
        <v>1411</v>
      </c>
      <c r="D323" s="171">
        <f t="shared" si="53"/>
        <v>0</v>
      </c>
      <c r="E323" s="67">
        <f>VLOOKUP(A323,Apport,MATCH($E$2,'Jan 2020 Apport'!$3:$3,0),FALSE)+VLOOKUP(A323,Apport,MATCH($E$3,'Jan 2020 Apport'!$3:$3,0),FALSE)+VLOOKUP(A323,Apport,MATCH($E$4,'Jan 2020 Apport'!$3:$3,0),FALSE)</f>
        <v>0</v>
      </c>
      <c r="F323" s="171">
        <f t="shared" si="54"/>
        <v>0</v>
      </c>
      <c r="G323" s="170">
        <f>VLOOKUP(A323,Apport,MATCH($G$3,'Jan 2020 Apport'!$3:$3,0),FALSE)+VLOOKUP(A323,Apport,MATCH($G$4,'Jan 2020 Apport'!$3:$3,0),FALSE)</f>
        <v>0</v>
      </c>
      <c r="H323" s="170">
        <f>VLOOKUP(A323,Apport,MATCH($H$4,'Jan 2020 Apport'!$3:$3,0),FALSE)</f>
        <v>0</v>
      </c>
      <c r="I323" s="170">
        <f t="shared" si="55"/>
        <v>0</v>
      </c>
      <c r="J323" s="170">
        <f>VLOOKUP(A323,Apport,MATCH($J$4,'Jan 2020 Apport'!$3:$3,0),FALSE)</f>
        <v>0</v>
      </c>
      <c r="K323" s="170">
        <f>VLOOKUP(A323,Apport,MATCH($K$4,'Jan 2020 Apport'!$3:$3,0),FALSE)</f>
        <v>0</v>
      </c>
      <c r="L323" s="170">
        <f t="shared" si="56"/>
        <v>0</v>
      </c>
      <c r="M323" s="170">
        <f>VLOOKUP(A323,Apport,MATCH($M$4,'Jan 2020 Apport'!$3:$3,0),FALSE)</f>
        <v>0</v>
      </c>
      <c r="N323" s="170">
        <f>VLOOKUP(A323,Apport,MATCH($N$4,'Jan 2020 Apport'!$3:$3,0),FALSE)</f>
        <v>0</v>
      </c>
      <c r="O323" s="170">
        <f>VLOOKUP(A323,Apport,MATCH($O$4,'Jan 2020 Apport'!$3:$3,0),FALSE)</f>
        <v>0</v>
      </c>
      <c r="P323" s="174">
        <f>VLOOKUP(A323,Apport,MATCH($P$4,'Jan 2020 Apport'!$3:$3,0),FALSE)</f>
        <v>0</v>
      </c>
      <c r="Q323" s="174">
        <f>VLOOKUP(A323,Apport,MATCH($Q$4,'Jan 2020 Apport'!$3:$3,0),FALSE)</f>
        <v>0</v>
      </c>
      <c r="R323">
        <f>VLOOKUP(A323,Apport,MATCH($R$4,'Jan 2020 Apport'!$3:$3,0),FALSE)</f>
        <v>0</v>
      </c>
      <c r="S323">
        <f>VLOOKUP(A323,Apport,MATCH($S$4,'Jan 2020 Apport'!$3:$3,0),FALSE)</f>
        <v>0</v>
      </c>
      <c r="T323">
        <f>VLOOKUP(A323,Apport,MATCH($T$4,'Jan 2020 Apport'!$3:$3,0),FALSE)</f>
        <v>0</v>
      </c>
      <c r="U323" s="185">
        <f>IFERROR(VLOOKUP(A323,Apport,MATCH($U$4,'Jan 2020 Apport'!$3:$3,0),FALSE)/R323,0)</f>
        <v>0</v>
      </c>
      <c r="V323" s="67">
        <f>IFERROR(((VLOOKUP(A323,Apport,MATCH($V$4,'Jan 2020 Apport'!$3:$3,0),FALSE)+VLOOKUP(A323,Apport,MATCH($V$3,'Jan 2020 Apport'!$3:$3,0),FALSE))/(S323+T323)),0)</f>
        <v>0</v>
      </c>
      <c r="W323" s="67">
        <f t="shared" si="44"/>
        <v>0</v>
      </c>
      <c r="X323">
        <f>IF(D323=0,0,VLOOKUP(A323,Apport,MATCH($X$4,'Jan 2020 Apport'!$3:$3,0),FALSE))</f>
        <v>0</v>
      </c>
      <c r="Y323">
        <f>IF(D323=0,0,VLOOKUP(A323,Apport,MATCH($Y$4,'Jan 2020 Apport'!$3:$3,0),FALSE))</f>
        <v>0</v>
      </c>
      <c r="Z323">
        <f>IF(D323=0,0,VLOOKUP(A323,Apport,MATCH($Z$4,'Jan 2020 Apport'!$3:$3,0),FALSE))</f>
        <v>0</v>
      </c>
      <c r="AA323" s="114">
        <f>(VLOOKUP(A323,Apport,MATCH($AA$4,'Jan 2020 Apport'!$3:$3,0),FALSE)+VLOOKUP(A323,Apport,MATCH($AA$3,'Jan 2020 Apport'!$3:$3,0),FALSE))*VLOOKUP(A323,Apport,MATCH($AA$2,'Jan 2020 Apport'!$3:$3,0),FALSE)</f>
        <v>0</v>
      </c>
      <c r="AB323" s="114">
        <f>VLOOKUP(A323,Apport,MATCH($AB$4,'Jan 2020 Apport'!$3:$3,0),FALSE)*VLOOKUP(A323,Apport,MATCH($AB$3,'Jan 2020 Apport'!$3:$3,0),FALSE)</f>
        <v>0</v>
      </c>
      <c r="AC323" s="114">
        <f>VLOOKUP(A323,Apport,MATCH($AC$4,'Jan 2020 Apport'!$3:$3,0),FALSE)</f>
        <v>0</v>
      </c>
      <c r="AD323" s="114">
        <f>VLOOKUP(A323,Apport,MATCH($AD$4,'Jan 2020 Apport'!$3:$3,0),FALSE)*VLOOKUP(A323,Apport,MATCH($AD$3,'Jan 2020 Apport'!$3:$3,0),FALSE)</f>
        <v>0</v>
      </c>
      <c r="AE323" s="114">
        <f>VLOOKUP(A323,Apport,MATCH($AE$4,'Jan 2020 Apport'!$3:$3,0),FALSE)</f>
        <v>0</v>
      </c>
      <c r="AF323" s="114">
        <f>VLOOKUP(A323,Apport,MATCH($AF$4,'Jan 2020 Apport'!$3:$3,0),FALSE)*VLOOKUP(A323,Apport,MATCH($AF$3,'Jan 2020 Apport'!$3:$3,0),FALSE)</f>
        <v>0</v>
      </c>
      <c r="AG323" s="114">
        <f t="shared" si="45"/>
        <v>0</v>
      </c>
      <c r="AH323" s="114">
        <f t="shared" si="46"/>
        <v>0</v>
      </c>
      <c r="AI323" s="114">
        <f t="shared" si="47"/>
        <v>0</v>
      </c>
      <c r="AJ323" s="3">
        <f>VLOOKUP(A323,Apport,MATCH($AJ$4,'Jan 2020 Apport'!$3:$3,0),FALSE)</f>
        <v>0</v>
      </c>
      <c r="AK323" s="3">
        <f>VLOOKUP(A323,Apport,MATCH($AK$4,'Jan 2020 Apport'!$3:$3,0),FALSE)</f>
        <v>0</v>
      </c>
      <c r="AL323" s="170">
        <f t="shared" si="48"/>
        <v>0</v>
      </c>
      <c r="AM323" s="170">
        <f>VLOOKUP(A323,Apport,MATCH($AM$4,'Jan 2020 Apport'!$3:$3,0),FALSE)</f>
        <v>0</v>
      </c>
      <c r="AN323" s="170">
        <f>VLOOKUP(A323,Apport,MATCH($AN$4,'Jan 2020 Apport'!$3:$3,0),FALSE)</f>
        <v>0</v>
      </c>
      <c r="AO323" s="170">
        <v>0</v>
      </c>
      <c r="AP323" s="170">
        <v>0</v>
      </c>
      <c r="AQ323" s="170">
        <v>0</v>
      </c>
      <c r="AR323" s="170">
        <v>0</v>
      </c>
    </row>
    <row r="324" spans="1:44">
      <c r="A324" s="2" t="s">
        <v>1323</v>
      </c>
      <c r="B324" s="2" t="s">
        <v>1324</v>
      </c>
      <c r="C324" s="2" t="s">
        <v>1411</v>
      </c>
      <c r="D324" s="171">
        <f t="shared" si="53"/>
        <v>0</v>
      </c>
      <c r="E324" s="67">
        <f>VLOOKUP(A324,Apport,MATCH($E$2,'Jan 2020 Apport'!$3:$3,0),FALSE)+VLOOKUP(A324,Apport,MATCH($E$3,'Jan 2020 Apport'!$3:$3,0),FALSE)+VLOOKUP(A324,Apport,MATCH($E$4,'Jan 2020 Apport'!$3:$3,0),FALSE)</f>
        <v>0</v>
      </c>
      <c r="F324" s="171">
        <f t="shared" si="54"/>
        <v>0</v>
      </c>
      <c r="G324" s="170">
        <f>VLOOKUP(A324,Apport,MATCH($G$3,'Jan 2020 Apport'!$3:$3,0),FALSE)+VLOOKUP(A324,Apport,MATCH($G$4,'Jan 2020 Apport'!$3:$3,0),FALSE)</f>
        <v>0</v>
      </c>
      <c r="H324" s="170">
        <f>VLOOKUP(A324,Apport,MATCH($H$4,'Jan 2020 Apport'!$3:$3,0),FALSE)</f>
        <v>0</v>
      </c>
      <c r="I324" s="170">
        <f t="shared" si="55"/>
        <v>0</v>
      </c>
      <c r="J324" s="170">
        <f>VLOOKUP(A324,Apport,MATCH($J$4,'Jan 2020 Apport'!$3:$3,0),FALSE)</f>
        <v>0</v>
      </c>
      <c r="K324" s="170">
        <f>VLOOKUP(A324,Apport,MATCH($K$4,'Jan 2020 Apport'!$3:$3,0),FALSE)</f>
        <v>0</v>
      </c>
      <c r="L324" s="170">
        <f t="shared" si="56"/>
        <v>0</v>
      </c>
      <c r="M324" s="170">
        <f>VLOOKUP(A324,Apport,MATCH($M$4,'Jan 2020 Apport'!$3:$3,0),FALSE)</f>
        <v>0</v>
      </c>
      <c r="N324" s="170">
        <f>VLOOKUP(A324,Apport,MATCH($N$4,'Jan 2020 Apport'!$3:$3,0),FALSE)</f>
        <v>0</v>
      </c>
      <c r="O324" s="170">
        <f>VLOOKUP(A324,Apport,MATCH($O$4,'Jan 2020 Apport'!$3:$3,0),FALSE)</f>
        <v>0</v>
      </c>
      <c r="P324" s="174">
        <f>VLOOKUP(A324,Apport,MATCH($P$4,'Jan 2020 Apport'!$3:$3,0),FALSE)</f>
        <v>0</v>
      </c>
      <c r="Q324" s="174">
        <f>VLOOKUP(A324,Apport,MATCH($Q$4,'Jan 2020 Apport'!$3:$3,0),FALSE)</f>
        <v>0</v>
      </c>
      <c r="R324">
        <f>VLOOKUP(A324,Apport,MATCH($R$4,'Jan 2020 Apport'!$3:$3,0),FALSE)</f>
        <v>0</v>
      </c>
      <c r="S324">
        <f>VLOOKUP(A324,Apport,MATCH($S$4,'Jan 2020 Apport'!$3:$3,0),FALSE)</f>
        <v>0</v>
      </c>
      <c r="T324">
        <f>VLOOKUP(A324,Apport,MATCH($T$4,'Jan 2020 Apport'!$3:$3,0),FALSE)</f>
        <v>0</v>
      </c>
      <c r="U324" s="185">
        <f>IFERROR(VLOOKUP(A324,Apport,MATCH($U$4,'Jan 2020 Apport'!$3:$3,0),FALSE)/R324,0)</f>
        <v>0</v>
      </c>
      <c r="V324" s="67">
        <f>IFERROR(((VLOOKUP(A324,Apport,MATCH($V$4,'Jan 2020 Apport'!$3:$3,0),FALSE)+VLOOKUP(A324,Apport,MATCH($V$3,'Jan 2020 Apport'!$3:$3,0),FALSE))/(S324+T324)),0)</f>
        <v>0</v>
      </c>
      <c r="W324" s="67">
        <f t="shared" si="44"/>
        <v>0</v>
      </c>
      <c r="X324">
        <f>IF(D324=0,0,VLOOKUP(A324,Apport,MATCH($X$4,'Jan 2020 Apport'!$3:$3,0),FALSE))</f>
        <v>0</v>
      </c>
      <c r="Y324">
        <f>IF(D324=0,0,VLOOKUP(A324,Apport,MATCH($Y$4,'Jan 2020 Apport'!$3:$3,0),FALSE))</f>
        <v>0</v>
      </c>
      <c r="Z324">
        <f>IF(D324=0,0,VLOOKUP(A324,Apport,MATCH($Z$4,'Jan 2020 Apport'!$3:$3,0),FALSE))</f>
        <v>0</v>
      </c>
      <c r="AA324" s="114">
        <f>(VLOOKUP(A324,Apport,MATCH($AA$4,'Jan 2020 Apport'!$3:$3,0),FALSE)+VLOOKUP(A324,Apport,MATCH($AA$3,'Jan 2020 Apport'!$3:$3,0),FALSE))*VLOOKUP(A324,Apport,MATCH($AA$2,'Jan 2020 Apport'!$3:$3,0),FALSE)</f>
        <v>0</v>
      </c>
      <c r="AB324" s="114">
        <f>VLOOKUP(A324,Apport,MATCH($AB$4,'Jan 2020 Apport'!$3:$3,0),FALSE)*VLOOKUP(A324,Apport,MATCH($AB$3,'Jan 2020 Apport'!$3:$3,0),FALSE)</f>
        <v>0</v>
      </c>
      <c r="AC324" s="114">
        <f>VLOOKUP(A324,Apport,MATCH($AC$4,'Jan 2020 Apport'!$3:$3,0),FALSE)</f>
        <v>0</v>
      </c>
      <c r="AD324" s="114">
        <f>VLOOKUP(A324,Apport,MATCH($AD$4,'Jan 2020 Apport'!$3:$3,0),FALSE)*VLOOKUP(A324,Apport,MATCH($AD$3,'Jan 2020 Apport'!$3:$3,0),FALSE)</f>
        <v>0</v>
      </c>
      <c r="AE324" s="114">
        <f>VLOOKUP(A324,Apport,MATCH($AE$4,'Jan 2020 Apport'!$3:$3,0),FALSE)</f>
        <v>0</v>
      </c>
      <c r="AF324" s="114">
        <f>VLOOKUP(A324,Apport,MATCH($AF$4,'Jan 2020 Apport'!$3:$3,0),FALSE)*VLOOKUP(A324,Apport,MATCH($AF$3,'Jan 2020 Apport'!$3:$3,0),FALSE)</f>
        <v>0</v>
      </c>
      <c r="AG324" s="114">
        <f t="shared" si="45"/>
        <v>0</v>
      </c>
      <c r="AH324" s="114">
        <f t="shared" si="46"/>
        <v>0</v>
      </c>
      <c r="AI324" s="114">
        <f t="shared" si="47"/>
        <v>0</v>
      </c>
      <c r="AJ324" s="3">
        <f>VLOOKUP(A324,Apport,MATCH($AJ$4,'Jan 2020 Apport'!$3:$3,0),FALSE)</f>
        <v>0</v>
      </c>
      <c r="AK324" s="3">
        <f>VLOOKUP(A324,Apport,MATCH($AK$4,'Jan 2020 Apport'!$3:$3,0),FALSE)</f>
        <v>0</v>
      </c>
      <c r="AL324" s="170">
        <f t="shared" si="48"/>
        <v>0</v>
      </c>
      <c r="AM324" s="170">
        <f>VLOOKUP(A324,Apport,MATCH($AM$4,'Jan 2020 Apport'!$3:$3,0),FALSE)</f>
        <v>0</v>
      </c>
      <c r="AN324" s="170">
        <f>VLOOKUP(A324,Apport,MATCH($AN$4,'Jan 2020 Apport'!$3:$3,0),FALSE)</f>
        <v>0</v>
      </c>
      <c r="AO324" s="170">
        <v>0</v>
      </c>
      <c r="AP324" s="170">
        <v>0</v>
      </c>
      <c r="AQ324" s="170">
        <v>0</v>
      </c>
      <c r="AR324" s="170">
        <v>0</v>
      </c>
    </row>
    <row r="325" spans="1:44">
      <c r="A325" s="2" t="s">
        <v>529</v>
      </c>
      <c r="B325" s="2" t="s">
        <v>530</v>
      </c>
      <c r="C325" s="2" t="s">
        <v>1411</v>
      </c>
      <c r="D325" s="171">
        <f t="shared" si="53"/>
        <v>4563404.28</v>
      </c>
      <c r="E325" s="67">
        <f>VLOOKUP(A325,Apport,MATCH($E$2,'Jan 2020 Apport'!$3:$3,0),FALSE)+VLOOKUP(A325,Apport,MATCH($E$3,'Jan 2020 Apport'!$3:$3,0),FALSE)+VLOOKUP(A325,Apport,MATCH($E$4,'Jan 2020 Apport'!$3:$3,0),FALSE)</f>
        <v>223418.61</v>
      </c>
      <c r="F325" s="171">
        <f t="shared" si="54"/>
        <v>4339985.67</v>
      </c>
      <c r="G325" s="170">
        <f>VLOOKUP(A325,Apport,MATCH($G$3,'Jan 2020 Apport'!$3:$3,0),FALSE)+VLOOKUP(A325,Apport,MATCH($G$4,'Jan 2020 Apport'!$3:$3,0),FALSE)</f>
        <v>0</v>
      </c>
      <c r="H325" s="170">
        <f>VLOOKUP(A325,Apport,MATCH($H$4,'Jan 2020 Apport'!$3:$3,0),FALSE)</f>
        <v>0</v>
      </c>
      <c r="I325" s="170">
        <f t="shared" si="55"/>
        <v>0</v>
      </c>
      <c r="J325" s="170">
        <f>VLOOKUP(A325,Apport,MATCH($J$4,'Jan 2020 Apport'!$3:$3,0),FALSE)</f>
        <v>342732.08590389712</v>
      </c>
      <c r="K325" s="170">
        <f>VLOOKUP(A325,Apport,MATCH($K$4,'Jan 2020 Apport'!$3:$3,0),FALSE)</f>
        <v>27933.439999999999</v>
      </c>
      <c r="L325" s="170">
        <f t="shared" si="56"/>
        <v>370665.52590389713</v>
      </c>
      <c r="M325" s="170">
        <f>VLOOKUP(A325,Apport,MATCH($M$4,'Jan 2020 Apport'!$3:$3,0),FALSE)</f>
        <v>206966.93</v>
      </c>
      <c r="N325" s="170">
        <f>VLOOKUP(A325,Apport,MATCH($N$4,'Jan 2020 Apport'!$3:$3,0),FALSE)</f>
        <v>0</v>
      </c>
      <c r="O325" s="170">
        <f>VLOOKUP(A325,Apport,MATCH($O$4,'Jan 2020 Apport'!$3:$3,0),FALSE)</f>
        <v>13620.14</v>
      </c>
      <c r="P325" s="174">
        <f>VLOOKUP(A325,Apport,MATCH($P$4,'Jan 2020 Apport'!$3:$3,0),FALSE)</f>
        <v>120872.42</v>
      </c>
      <c r="Q325" s="174">
        <f>VLOOKUP(A325,Apport,MATCH($Q$4,'Jan 2020 Apport'!$3:$3,0),FALSE)</f>
        <v>837558.25037489994</v>
      </c>
      <c r="R325">
        <f>VLOOKUP(A325,Apport,MATCH($R$4,'Jan 2020 Apport'!$3:$3,0),FALSE)</f>
        <v>0</v>
      </c>
      <c r="S325">
        <f>VLOOKUP(A325,Apport,MATCH($S$4,'Jan 2020 Apport'!$3:$3,0),FALSE)</f>
        <v>0.66</v>
      </c>
      <c r="T325">
        <f>VLOOKUP(A325,Apport,MATCH($T$4,'Jan 2020 Apport'!$3:$3,0),FALSE)</f>
        <v>24.55</v>
      </c>
      <c r="U325" s="185">
        <f>IFERROR(VLOOKUP(A325,Apport,MATCH($U$4,'Jan 2020 Apport'!$3:$3,0),FALSE)/R325,0)</f>
        <v>0</v>
      </c>
      <c r="V325" s="67">
        <f>IFERROR(((VLOOKUP(A325,Apport,MATCH($V$4,'Jan 2020 Apport'!$3:$3,0),FALSE)+VLOOKUP(A325,Apport,MATCH($V$3,'Jan 2020 Apport'!$3:$3,0),FALSE))/(S325+T325)),0)</f>
        <v>8862.3010710035687</v>
      </c>
      <c r="W325" s="67">
        <f t="shared" si="44"/>
        <v>8098.0890195192751</v>
      </c>
      <c r="X325">
        <f>IF(D325=0,0,VLOOKUP(A325,Apport,MATCH($X$4,'Jan 2020 Apport'!$3:$3,0),FALSE))</f>
        <v>4.8578999999999997E-2</v>
      </c>
      <c r="Y325">
        <f>IF(D325=0,0,VLOOKUP(A325,Apport,MATCH($Y$4,'Jan 2020 Apport'!$3:$3,0),FALSE))</f>
        <v>4.0270000000000002E-3</v>
      </c>
      <c r="Z325">
        <f>IF(D325=0,0,VLOOKUP(A325,Apport,MATCH($Z$4,'Jan 2020 Apport'!$3:$3,0),FALSE))</f>
        <v>1.7100000000000001E-2</v>
      </c>
      <c r="AA325" s="114">
        <f>(VLOOKUP(A325,Apport,MATCH($AA$4,'Jan 2020 Apport'!$3:$3,0),FALSE)+VLOOKUP(A325,Apport,MATCH($AA$3,'Jan 2020 Apport'!$3:$3,0),FALSE))*VLOOKUP(A325,Apport,MATCH($AA$2,'Jan 2020 Apport'!$3:$3,0),FALSE)</f>
        <v>67824.69200000001</v>
      </c>
      <c r="AB325" s="114">
        <f>VLOOKUP(A325,Apport,MATCH($AB$4,'Jan 2020 Apport'!$3:$3,0),FALSE)*VLOOKUP(A325,Apport,MATCH($AB$3,'Jan 2020 Apport'!$3:$3,0),FALSE)</f>
        <v>66520</v>
      </c>
      <c r="AC325" s="114">
        <f>VLOOKUP(A325,Apport,MATCH($AC$4,'Jan 2020 Apport'!$3:$3,0),FALSE)</f>
        <v>96805</v>
      </c>
      <c r="AD325" s="114">
        <f>VLOOKUP(A325,Apport,MATCH($AD$4,'Jan 2020 Apport'!$3:$3,0),FALSE)*VLOOKUP(A325,Apport,MATCH($AD$3,'Jan 2020 Apport'!$3:$3,0),FALSE)</f>
        <v>98741</v>
      </c>
      <c r="AE325" s="114">
        <f>VLOOKUP(A325,Apport,MATCH($AE$4,'Jan 2020 Apport'!$3:$3,0),FALSE)</f>
        <v>46784.33</v>
      </c>
      <c r="AF325" s="114">
        <f>VLOOKUP(A325,Apport,MATCH($AF$4,'Jan 2020 Apport'!$3:$3,0),FALSE)*VLOOKUP(A325,Apport,MATCH($AF$3,'Jan 2020 Apport'!$3:$3,0),FALSE)</f>
        <v>47720</v>
      </c>
      <c r="AG325" s="114">
        <f t="shared" si="45"/>
        <v>96986.910028800005</v>
      </c>
      <c r="AH325" s="114">
        <f t="shared" si="46"/>
        <v>136855.76759999999</v>
      </c>
      <c r="AI325" s="114">
        <f t="shared" si="47"/>
        <v>79803.727550000011</v>
      </c>
      <c r="AJ325" s="3">
        <f>VLOOKUP(A325,Apport,MATCH($AJ$4,'Jan 2020 Apport'!$3:$3,0),FALSE)</f>
        <v>626930.43000000005</v>
      </c>
      <c r="AK325" s="3">
        <f>VLOOKUP(A325,Apport,MATCH($AK$4,'Jan 2020 Apport'!$3:$3,0),FALSE)</f>
        <v>8.2210000000000001</v>
      </c>
      <c r="AL325" s="170">
        <f t="shared" si="48"/>
        <v>5273189.3059038967</v>
      </c>
      <c r="AM325" s="170">
        <f>VLOOKUP(A325,Apport,MATCH($AM$4,'Jan 2020 Apport'!$3:$3,0),FALSE)</f>
        <v>146465.87</v>
      </c>
      <c r="AN325" s="170">
        <f>VLOOKUP(A325,Apport,MATCH($AN$4,'Jan 2020 Apport'!$3:$3,0),FALSE)</f>
        <v>25022.240000000002</v>
      </c>
      <c r="AO325" s="170">
        <v>3390.13</v>
      </c>
      <c r="AP325" s="170">
        <v>315.25</v>
      </c>
      <c r="AQ325" s="170">
        <v>138.22</v>
      </c>
      <c r="AR325" s="170">
        <v>0</v>
      </c>
    </row>
    <row r="326" spans="1:44">
      <c r="A326" s="2" t="s">
        <v>531</v>
      </c>
      <c r="B326" s="2" t="s">
        <v>532</v>
      </c>
      <c r="C326" s="2" t="s">
        <v>1411</v>
      </c>
      <c r="D326" s="171">
        <f t="shared" si="53"/>
        <v>331529.25</v>
      </c>
      <c r="E326" s="67">
        <f>VLOOKUP(A326,Apport,MATCH($E$2,'Jan 2020 Apport'!$3:$3,0),FALSE)+VLOOKUP(A326,Apport,MATCH($E$3,'Jan 2020 Apport'!$3:$3,0),FALSE)+VLOOKUP(A326,Apport,MATCH($E$4,'Jan 2020 Apport'!$3:$3,0),FALSE)</f>
        <v>0</v>
      </c>
      <c r="F326" s="171">
        <f t="shared" si="54"/>
        <v>331529.25</v>
      </c>
      <c r="G326" s="170">
        <f>VLOOKUP(A326,Apport,MATCH($G$3,'Jan 2020 Apport'!$3:$3,0),FALSE)+VLOOKUP(A326,Apport,MATCH($G$4,'Jan 2020 Apport'!$3:$3,0),FALSE)</f>
        <v>0</v>
      </c>
      <c r="H326" s="170">
        <f>VLOOKUP(A326,Apport,MATCH($H$4,'Jan 2020 Apport'!$3:$3,0),FALSE)</f>
        <v>0</v>
      </c>
      <c r="I326" s="170">
        <f t="shared" si="55"/>
        <v>0</v>
      </c>
      <c r="J326" s="170">
        <f>VLOOKUP(A326,Apport,MATCH($J$4,'Jan 2020 Apport'!$3:$3,0),FALSE)</f>
        <v>93165.884075910333</v>
      </c>
      <c r="K326" s="170">
        <f>VLOOKUP(A326,Apport,MATCH($K$4,'Jan 2020 Apport'!$3:$3,0),FALSE)</f>
        <v>13072.93</v>
      </c>
      <c r="L326" s="170">
        <f t="shared" si="56"/>
        <v>106238.81407591034</v>
      </c>
      <c r="M326" s="170">
        <f>VLOOKUP(A326,Apport,MATCH($M$4,'Jan 2020 Apport'!$3:$3,0),FALSE)</f>
        <v>8679.8799999999992</v>
      </c>
      <c r="N326" s="170">
        <f>VLOOKUP(A326,Apport,MATCH($N$4,'Jan 2020 Apport'!$3:$3,0),FALSE)</f>
        <v>0</v>
      </c>
      <c r="O326" s="170">
        <f>VLOOKUP(A326,Apport,MATCH($O$4,'Jan 2020 Apport'!$3:$3,0),FALSE)</f>
        <v>0</v>
      </c>
      <c r="P326" s="174">
        <f>VLOOKUP(A326,Apport,MATCH($P$4,'Jan 2020 Apport'!$3:$3,0),FALSE)</f>
        <v>0</v>
      </c>
      <c r="Q326" s="174">
        <f>VLOOKUP(A326,Apport,MATCH($Q$4,'Jan 2020 Apport'!$3:$3,0),FALSE)</f>
        <v>88794.207160000005</v>
      </c>
      <c r="R326">
        <f>VLOOKUP(A326,Apport,MATCH($R$4,'Jan 2020 Apport'!$3:$3,0),FALSE)</f>
        <v>0</v>
      </c>
      <c r="S326">
        <f>VLOOKUP(A326,Apport,MATCH($S$4,'Jan 2020 Apport'!$3:$3,0),FALSE)</f>
        <v>0</v>
      </c>
      <c r="T326">
        <f>VLOOKUP(A326,Apport,MATCH($T$4,'Jan 2020 Apport'!$3:$3,0),FALSE)</f>
        <v>0</v>
      </c>
      <c r="U326" s="185">
        <f>IFERROR(VLOOKUP(A326,Apport,MATCH($U$4,'Jan 2020 Apport'!$3:$3,0),FALSE)/R326,0)</f>
        <v>0</v>
      </c>
      <c r="V326" s="67">
        <f>IFERROR(((VLOOKUP(A326,Apport,MATCH($V$4,'Jan 2020 Apport'!$3:$3,0),FALSE)+VLOOKUP(A326,Apport,MATCH($V$3,'Jan 2020 Apport'!$3:$3,0),FALSE))/(S326+T326)),0)</f>
        <v>0</v>
      </c>
      <c r="W326" s="67">
        <f t="shared" si="44"/>
        <v>8097.2779781130794</v>
      </c>
      <c r="X326">
        <f>IF(D326=0,0,VLOOKUP(A326,Apport,MATCH($X$4,'Jan 2020 Apport'!$3:$3,0),FALSE))</f>
        <v>4.8578999999999997E-2</v>
      </c>
      <c r="Y326">
        <f>IF(D326=0,0,VLOOKUP(A326,Apport,MATCH($Y$4,'Jan 2020 Apport'!$3:$3,0),FALSE))</f>
        <v>4.0270000000000002E-3</v>
      </c>
      <c r="Z326">
        <f>IF(D326=0,0,VLOOKUP(A326,Apport,MATCH($Z$4,'Jan 2020 Apport'!$3:$3,0),FALSE))</f>
        <v>1.7100000000000001E-2</v>
      </c>
      <c r="AA326" s="114">
        <f>(VLOOKUP(A326,Apport,MATCH($AA$4,'Jan 2020 Apport'!$3:$3,0),FALSE)+VLOOKUP(A326,Apport,MATCH($AA$3,'Jan 2020 Apport'!$3:$3,0),FALSE))*VLOOKUP(A326,Apport,MATCH($AA$2,'Jan 2020 Apport'!$3:$3,0),FALSE)</f>
        <v>65216.05</v>
      </c>
      <c r="AB326" s="114">
        <f>VLOOKUP(A326,Apport,MATCH($AB$4,'Jan 2020 Apport'!$3:$3,0),FALSE)*VLOOKUP(A326,Apport,MATCH($AB$3,'Jan 2020 Apport'!$3:$3,0),FALSE)</f>
        <v>66520</v>
      </c>
      <c r="AC326" s="114">
        <f>VLOOKUP(A326,Apport,MATCH($AC$4,'Jan 2020 Apport'!$3:$3,0),FALSE)</f>
        <v>96805</v>
      </c>
      <c r="AD326" s="114">
        <f>VLOOKUP(A326,Apport,MATCH($AD$4,'Jan 2020 Apport'!$3:$3,0),FALSE)*VLOOKUP(A326,Apport,MATCH($AD$3,'Jan 2020 Apport'!$3:$3,0),FALSE)</f>
        <v>98741</v>
      </c>
      <c r="AE326" s="114">
        <f>VLOOKUP(A326,Apport,MATCH($AE$4,'Jan 2020 Apport'!$3:$3,0),FALSE)</f>
        <v>46784.33</v>
      </c>
      <c r="AF326" s="114">
        <f>VLOOKUP(A326,Apport,MATCH($AF$4,'Jan 2020 Apport'!$3:$3,0),FALSE)*VLOOKUP(A326,Apport,MATCH($AF$3,'Jan 2020 Apport'!$3:$3,0),FALSE)</f>
        <v>47720</v>
      </c>
      <c r="AG326" s="114">
        <f t="shared" si="45"/>
        <v>96970.214719999989</v>
      </c>
      <c r="AH326" s="114">
        <f t="shared" si="46"/>
        <v>136855.76759999999</v>
      </c>
      <c r="AI326" s="114">
        <f t="shared" si="47"/>
        <v>79803.727550000011</v>
      </c>
      <c r="AJ326" s="3">
        <f>VLOOKUP(A326,Apport,MATCH($AJ$4,'Jan 2020 Apport'!$3:$3,0),FALSE)</f>
        <v>35289.949999999997</v>
      </c>
      <c r="AK326" s="3">
        <f>VLOOKUP(A326,Apport,MATCH($AK$4,'Jan 2020 Apport'!$3:$3,0),FALSE)</f>
        <v>0.54400000000000004</v>
      </c>
      <c r="AL326" s="170">
        <f t="shared" si="48"/>
        <v>437381.10407591035</v>
      </c>
      <c r="AM326" s="170">
        <f>VLOOKUP(A326,Apport,MATCH($AM$4,'Jan 2020 Apport'!$3:$3,0),FALSE)</f>
        <v>4006.09</v>
      </c>
      <c r="AN326" s="170">
        <f>VLOOKUP(A326,Apport,MATCH($AN$4,'Jan 2020 Apport'!$3:$3,0),FALSE)</f>
        <v>1967.14</v>
      </c>
      <c r="AO326" s="170">
        <v>121.07</v>
      </c>
      <c r="AP326" s="170">
        <v>0</v>
      </c>
      <c r="AQ326" s="170">
        <v>0</v>
      </c>
      <c r="AR326" s="170">
        <v>0</v>
      </c>
    </row>
    <row r="327" spans="1:44">
      <c r="A327" s="2" t="s">
        <v>533</v>
      </c>
      <c r="B327" s="2" t="s">
        <v>534</v>
      </c>
      <c r="C327" s="2" t="s">
        <v>1411</v>
      </c>
      <c r="D327" s="171">
        <f t="shared" si="53"/>
        <v>49007754.909999996</v>
      </c>
      <c r="E327" s="67">
        <f>VLOOKUP(A327,Apport,MATCH($E$2,'Jan 2020 Apport'!$3:$3,0),FALSE)+VLOOKUP(A327,Apport,MATCH($E$3,'Jan 2020 Apport'!$3:$3,0),FALSE)+VLOOKUP(A327,Apport,MATCH($E$4,'Jan 2020 Apport'!$3:$3,0),FALSE)</f>
        <v>4173534.41</v>
      </c>
      <c r="F327" s="171">
        <f t="shared" si="54"/>
        <v>44834220.5</v>
      </c>
      <c r="G327" s="170">
        <f>VLOOKUP(A327,Apport,MATCH($G$3,'Jan 2020 Apport'!$3:$3,0),FALSE)+VLOOKUP(A327,Apport,MATCH($G$4,'Jan 2020 Apport'!$3:$3,0),FALSE)</f>
        <v>7070649</v>
      </c>
      <c r="H327" s="170">
        <f>VLOOKUP(A327,Apport,MATCH($H$4,'Jan 2020 Apport'!$3:$3,0),FALSE)</f>
        <v>398057.23</v>
      </c>
      <c r="I327" s="170">
        <f t="shared" si="55"/>
        <v>7468706.2300000004</v>
      </c>
      <c r="J327" s="170">
        <f>VLOOKUP(A327,Apport,MATCH($J$4,'Jan 2020 Apport'!$3:$3,0),FALSE)</f>
        <v>1683546.5251305781</v>
      </c>
      <c r="K327" s="170">
        <f>VLOOKUP(A327,Apport,MATCH($K$4,'Jan 2020 Apport'!$3:$3,0),FALSE)</f>
        <v>227555.37</v>
      </c>
      <c r="L327" s="170">
        <f t="shared" si="56"/>
        <v>1911101.895130578</v>
      </c>
      <c r="M327" s="170">
        <f>VLOOKUP(A327,Apport,MATCH($M$4,'Jan 2020 Apport'!$3:$3,0),FALSE)</f>
        <v>1988738.04</v>
      </c>
      <c r="N327" s="170">
        <f>VLOOKUP(A327,Apport,MATCH($N$4,'Jan 2020 Apport'!$3:$3,0),FALSE)</f>
        <v>1186630.1499999999</v>
      </c>
      <c r="O327" s="170">
        <f>VLOOKUP(A327,Apport,MATCH($O$4,'Jan 2020 Apport'!$3:$3,0),FALSE)</f>
        <v>159296.43</v>
      </c>
      <c r="P327" s="174">
        <f>VLOOKUP(A327,Apport,MATCH($P$4,'Jan 2020 Apport'!$3:$3,0),FALSE)</f>
        <v>3667853.72</v>
      </c>
      <c r="Q327" s="174">
        <f>VLOOKUP(A327,Apport,MATCH($Q$4,'Jan 2020 Apport'!$3:$3,0),FALSE)</f>
        <v>7199525.1793836001</v>
      </c>
      <c r="R327">
        <f>VLOOKUP(A327,Apport,MATCH($R$4,'Jan 2020 Apport'!$3:$3,0),FALSE)</f>
        <v>108.31</v>
      </c>
      <c r="S327">
        <f>VLOOKUP(A327,Apport,MATCH($S$4,'Jan 2020 Apport'!$3:$3,0),FALSE)</f>
        <v>47</v>
      </c>
      <c r="T327">
        <f>VLOOKUP(A327,Apport,MATCH($T$4,'Jan 2020 Apport'!$3:$3,0),FALSE)</f>
        <v>305</v>
      </c>
      <c r="U327" s="185">
        <f>IFERROR(VLOOKUP(A327,Apport,MATCH($U$4,'Jan 2020 Apport'!$3:$3,0),FALSE)/R327,0)</f>
        <v>9749.0960206813779</v>
      </c>
      <c r="V327" s="67">
        <f>IFERROR(((VLOOKUP(A327,Apport,MATCH($V$4,'Jan 2020 Apport'!$3:$3,0),FALSE)+VLOOKUP(A327,Apport,MATCH($V$3,'Jan 2020 Apport'!$3:$3,0),FALSE))/(S327+T327)),0)</f>
        <v>8856.8460795454557</v>
      </c>
      <c r="W327" s="67">
        <f t="shared" ref="W327:W377" si="57">IF(D327=0,0,(AG327*X327)+(AH327*Y327)+(AI327*Z327)+(MSOC+MSOC912ehc))</f>
        <v>8098.0890195192751</v>
      </c>
      <c r="X327">
        <f>IF(D327=0,0,VLOOKUP(A327,Apport,MATCH($X$4,'Jan 2020 Apport'!$3:$3,0),FALSE))</f>
        <v>4.8578999999999997E-2</v>
      </c>
      <c r="Y327">
        <f>IF(D327=0,0,VLOOKUP(A327,Apport,MATCH($Y$4,'Jan 2020 Apport'!$3:$3,0),FALSE))</f>
        <v>4.0270000000000002E-3</v>
      </c>
      <c r="Z327">
        <f>IF(D327=0,0,VLOOKUP(A327,Apport,MATCH($Z$4,'Jan 2020 Apport'!$3:$3,0),FALSE))</f>
        <v>1.7100000000000001E-2</v>
      </c>
      <c r="AA327" s="114">
        <f>(VLOOKUP(A327,Apport,MATCH($AA$4,'Jan 2020 Apport'!$3:$3,0),FALSE)+VLOOKUP(A327,Apport,MATCH($AA$3,'Jan 2020 Apport'!$3:$3,0),FALSE))*VLOOKUP(A327,Apport,MATCH($AA$2,'Jan 2020 Apport'!$3:$3,0),FALSE)</f>
        <v>67824.69200000001</v>
      </c>
      <c r="AB327" s="114">
        <f>VLOOKUP(A327,Apport,MATCH($AB$4,'Jan 2020 Apport'!$3:$3,0),FALSE)*VLOOKUP(A327,Apport,MATCH($AB$3,'Jan 2020 Apport'!$3:$3,0),FALSE)</f>
        <v>66520</v>
      </c>
      <c r="AC327" s="114">
        <f>VLOOKUP(A327,Apport,MATCH($AC$4,'Jan 2020 Apport'!$3:$3,0),FALSE)</f>
        <v>96805</v>
      </c>
      <c r="AD327" s="114">
        <f>VLOOKUP(A327,Apport,MATCH($AD$4,'Jan 2020 Apport'!$3:$3,0),FALSE)*VLOOKUP(A327,Apport,MATCH($AD$3,'Jan 2020 Apport'!$3:$3,0),FALSE)</f>
        <v>98741</v>
      </c>
      <c r="AE327" s="114">
        <f>VLOOKUP(A327,Apport,MATCH($AE$4,'Jan 2020 Apport'!$3:$3,0),FALSE)</f>
        <v>46784.33</v>
      </c>
      <c r="AF327" s="114">
        <f>VLOOKUP(A327,Apport,MATCH($AF$4,'Jan 2020 Apport'!$3:$3,0),FALSE)*VLOOKUP(A327,Apport,MATCH($AF$3,'Jan 2020 Apport'!$3:$3,0),FALSE)</f>
        <v>47720</v>
      </c>
      <c r="AG327" s="114">
        <f t="shared" ref="AG327:AG377" si="58">IF(D327=0,0,(AA327*(1+CertMaint))+((AB327-AA327)*(1+CertInc))+(Insrate*Certinsfactor*12))</f>
        <v>96986.910028800005</v>
      </c>
      <c r="AH327" s="114">
        <f t="shared" ref="AH327:AH377" si="59">IF(D327=0,0,(AC327*(1+CertMaint))+((AD327-AC327)*(1+CertInc))+(Insrate*Certinsfactor*12))</f>
        <v>136855.76759999999</v>
      </c>
      <c r="AI327" s="114">
        <f t="shared" ref="AI327:AI377" si="60">IF(D327=0,0,(AE327*(1+ClassMaint))+((AF327-AE327)*(1+ClassInc))+(Insrate*Classinsfactor*12))</f>
        <v>79803.727550000011</v>
      </c>
      <c r="AJ327" s="3">
        <f>VLOOKUP(A327,Apport,MATCH($AJ$4,'Jan 2020 Apport'!$3:$3,0),FALSE)</f>
        <v>6378028.3200000003</v>
      </c>
      <c r="AK327" s="3">
        <f>VLOOKUP(A327,Apport,MATCH($AK$4,'Jan 2020 Apport'!$3:$3,0),FALSE)</f>
        <v>110.746</v>
      </c>
      <c r="AL327" s="170">
        <f t="shared" ref="AL327:AL377" si="61">IFERROR(SUM(F327+J327+M327+N327+O327+E327+AM327)+VLOOKUP(A327,SpEd_Apport,4,FALSE),0)</f>
        <v>62357774.725130573</v>
      </c>
      <c r="AM327" s="170">
        <f>VLOOKUP(A327,Apport,MATCH($AM$4,'Jan 2020 Apport'!$3:$3,0),FALSE)</f>
        <v>863102.44</v>
      </c>
      <c r="AN327" s="170">
        <f>VLOOKUP(A327,Apport,MATCH($AN$4,'Jan 2020 Apport'!$3:$3,0),FALSE)</f>
        <v>247743.08</v>
      </c>
      <c r="AO327" s="170">
        <v>27354.92</v>
      </c>
      <c r="AP327" s="170">
        <v>12295.75</v>
      </c>
      <c r="AQ327" s="170">
        <v>1545.97</v>
      </c>
      <c r="AR327" s="170">
        <v>54985.93</v>
      </c>
    </row>
    <row r="328" spans="1:44">
      <c r="A328" s="2" t="s">
        <v>535</v>
      </c>
      <c r="B328" s="2" t="s">
        <v>536</v>
      </c>
      <c r="C328" s="2" t="s">
        <v>1411</v>
      </c>
      <c r="D328" s="171">
        <f t="shared" si="53"/>
        <v>12056812.09</v>
      </c>
      <c r="E328" s="67">
        <f>VLOOKUP(A328,Apport,MATCH($E$2,'Jan 2020 Apport'!$3:$3,0),FALSE)+VLOOKUP(A328,Apport,MATCH($E$3,'Jan 2020 Apport'!$3:$3,0),FALSE)+VLOOKUP(A328,Apport,MATCH($E$4,'Jan 2020 Apport'!$3:$3,0),FALSE)</f>
        <v>1038095.1</v>
      </c>
      <c r="F328" s="171">
        <f t="shared" si="54"/>
        <v>11018716.99</v>
      </c>
      <c r="G328" s="170">
        <f>VLOOKUP(A328,Apport,MATCH($G$3,'Jan 2020 Apport'!$3:$3,0),FALSE)+VLOOKUP(A328,Apport,MATCH($G$4,'Jan 2020 Apport'!$3:$3,0),FALSE)</f>
        <v>1588466.06</v>
      </c>
      <c r="H328" s="170">
        <f>VLOOKUP(A328,Apport,MATCH($H$4,'Jan 2020 Apport'!$3:$3,0),FALSE)</f>
        <v>212379.84</v>
      </c>
      <c r="I328" s="170">
        <f t="shared" si="55"/>
        <v>1800845.9000000001</v>
      </c>
      <c r="J328" s="170">
        <f>VLOOKUP(A328,Apport,MATCH($J$4,'Jan 2020 Apport'!$3:$3,0),FALSE)</f>
        <v>458702.01187009626</v>
      </c>
      <c r="K328" s="170">
        <f>VLOOKUP(A328,Apport,MATCH($K$4,'Jan 2020 Apport'!$3:$3,0),FALSE)</f>
        <v>63571.02</v>
      </c>
      <c r="L328" s="170">
        <f t="shared" si="56"/>
        <v>522273.03187009628</v>
      </c>
      <c r="M328" s="170">
        <f>VLOOKUP(A328,Apport,MATCH($M$4,'Jan 2020 Apport'!$3:$3,0),FALSE)</f>
        <v>501906.52</v>
      </c>
      <c r="N328" s="170">
        <f>VLOOKUP(A328,Apport,MATCH($N$4,'Jan 2020 Apport'!$3:$3,0),FALSE)</f>
        <v>454214.91</v>
      </c>
      <c r="O328" s="170">
        <f>VLOOKUP(A328,Apport,MATCH($O$4,'Jan 2020 Apport'!$3:$3,0),FALSE)</f>
        <v>38916.35</v>
      </c>
      <c r="P328" s="174">
        <f>VLOOKUP(A328,Apport,MATCH($P$4,'Jan 2020 Apport'!$3:$3,0),FALSE)</f>
        <v>614222.77</v>
      </c>
      <c r="Q328" s="174">
        <f>VLOOKUP(A328,Apport,MATCH($Q$4,'Jan 2020 Apport'!$3:$3,0),FALSE)</f>
        <v>2067859.7837493001</v>
      </c>
      <c r="R328">
        <f>VLOOKUP(A328,Apport,MATCH($R$4,'Jan 2020 Apport'!$3:$3,0),FALSE)</f>
        <v>0</v>
      </c>
      <c r="S328">
        <f>VLOOKUP(A328,Apport,MATCH($S$4,'Jan 2020 Apport'!$3:$3,0),FALSE)</f>
        <v>0</v>
      </c>
      <c r="T328">
        <f>VLOOKUP(A328,Apport,MATCH($T$4,'Jan 2020 Apport'!$3:$3,0),FALSE)</f>
        <v>119.67</v>
      </c>
      <c r="U328" s="185">
        <f>IFERROR(VLOOKUP(A328,Apport,MATCH($U$4,'Jan 2020 Apport'!$3:$3,0),FALSE)/R328,0)</f>
        <v>0</v>
      </c>
      <c r="V328" s="67">
        <f>IFERROR(((VLOOKUP(A328,Apport,MATCH($V$4,'Jan 2020 Apport'!$3:$3,0),FALSE)+VLOOKUP(A328,Apport,MATCH($V$3,'Jan 2020 Apport'!$3:$3,0),FALSE))/(S328+T328)),0)</f>
        <v>8674.6477813988458</v>
      </c>
      <c r="W328" s="67">
        <f t="shared" si="57"/>
        <v>8097.2779781130794</v>
      </c>
      <c r="X328">
        <f>IF(D328=0,0,VLOOKUP(A328,Apport,MATCH($X$4,'Jan 2020 Apport'!$3:$3,0),FALSE))</f>
        <v>4.8578999999999997E-2</v>
      </c>
      <c r="Y328">
        <f>IF(D328=0,0,VLOOKUP(A328,Apport,MATCH($Y$4,'Jan 2020 Apport'!$3:$3,0),FALSE))</f>
        <v>4.0270000000000002E-3</v>
      </c>
      <c r="Z328">
        <f>IF(D328=0,0,VLOOKUP(A328,Apport,MATCH($Z$4,'Jan 2020 Apport'!$3:$3,0),FALSE))</f>
        <v>1.7100000000000001E-2</v>
      </c>
      <c r="AA328" s="114">
        <f>(VLOOKUP(A328,Apport,MATCH($AA$4,'Jan 2020 Apport'!$3:$3,0),FALSE)+VLOOKUP(A328,Apport,MATCH($AA$3,'Jan 2020 Apport'!$3:$3,0),FALSE))*VLOOKUP(A328,Apport,MATCH($AA$2,'Jan 2020 Apport'!$3:$3,0),FALSE)</f>
        <v>65216.05</v>
      </c>
      <c r="AB328" s="114">
        <f>VLOOKUP(A328,Apport,MATCH($AB$4,'Jan 2020 Apport'!$3:$3,0),FALSE)*VLOOKUP(A328,Apport,MATCH($AB$3,'Jan 2020 Apport'!$3:$3,0),FALSE)</f>
        <v>66520</v>
      </c>
      <c r="AC328" s="114">
        <f>VLOOKUP(A328,Apport,MATCH($AC$4,'Jan 2020 Apport'!$3:$3,0),FALSE)</f>
        <v>96805</v>
      </c>
      <c r="AD328" s="114">
        <f>VLOOKUP(A328,Apport,MATCH($AD$4,'Jan 2020 Apport'!$3:$3,0),FALSE)*VLOOKUP(A328,Apport,MATCH($AD$3,'Jan 2020 Apport'!$3:$3,0),FALSE)</f>
        <v>98741</v>
      </c>
      <c r="AE328" s="114">
        <f>VLOOKUP(A328,Apport,MATCH($AE$4,'Jan 2020 Apport'!$3:$3,0),FALSE)</f>
        <v>46784.33</v>
      </c>
      <c r="AF328" s="114">
        <f>VLOOKUP(A328,Apport,MATCH($AF$4,'Jan 2020 Apport'!$3:$3,0),FALSE)*VLOOKUP(A328,Apport,MATCH($AF$3,'Jan 2020 Apport'!$3:$3,0),FALSE)</f>
        <v>47720</v>
      </c>
      <c r="AG328" s="114">
        <f t="shared" si="58"/>
        <v>96970.214719999989</v>
      </c>
      <c r="AH328" s="114">
        <f t="shared" si="59"/>
        <v>136855.76759999999</v>
      </c>
      <c r="AI328" s="114">
        <f t="shared" si="60"/>
        <v>79803.727550000011</v>
      </c>
      <c r="AJ328" s="3">
        <f>VLOOKUP(A328,Apport,MATCH($AJ$4,'Jan 2020 Apport'!$3:$3,0),FALSE)</f>
        <v>1714812.1</v>
      </c>
      <c r="AK328" s="3">
        <f>VLOOKUP(A328,Apport,MATCH($AK$4,'Jan 2020 Apport'!$3:$3,0),FALSE)</f>
        <v>27.856000000000002</v>
      </c>
      <c r="AL328" s="170">
        <f t="shared" si="61"/>
        <v>15595353.641870094</v>
      </c>
      <c r="AM328" s="170">
        <f>VLOOKUP(A328,Apport,MATCH($AM$4,'Jan 2020 Apport'!$3:$3,0),FALSE)</f>
        <v>283955.86</v>
      </c>
      <c r="AN328" s="170">
        <f>VLOOKUP(A328,Apport,MATCH($AN$4,'Jan 2020 Apport'!$3:$3,0),FALSE)</f>
        <v>63449.89</v>
      </c>
      <c r="AO328" s="170">
        <v>7499.869999999999</v>
      </c>
      <c r="AP328" s="170">
        <v>4331.16</v>
      </c>
      <c r="AQ328" s="170">
        <v>416.91</v>
      </c>
      <c r="AR328" s="170">
        <v>12625.95</v>
      </c>
    </row>
    <row r="329" spans="1:44">
      <c r="A329" s="2" t="s">
        <v>537</v>
      </c>
      <c r="B329" s="2" t="s">
        <v>538</v>
      </c>
      <c r="C329" s="2" t="s">
        <v>1411</v>
      </c>
      <c r="D329" s="171">
        <f t="shared" si="53"/>
        <v>2570511.39</v>
      </c>
      <c r="E329" s="67">
        <f>VLOOKUP(A329,Apport,MATCH($E$2,'Jan 2020 Apport'!$3:$3,0),FALSE)+VLOOKUP(A329,Apport,MATCH($E$3,'Jan 2020 Apport'!$3:$3,0),FALSE)+VLOOKUP(A329,Apport,MATCH($E$4,'Jan 2020 Apport'!$3:$3,0),FALSE)</f>
        <v>104248.69</v>
      </c>
      <c r="F329" s="171">
        <f t="shared" si="54"/>
        <v>2466262.7000000002</v>
      </c>
      <c r="G329" s="170">
        <f>VLOOKUP(A329,Apport,MATCH($G$3,'Jan 2020 Apport'!$3:$3,0),FALSE)+VLOOKUP(A329,Apport,MATCH($G$4,'Jan 2020 Apport'!$3:$3,0),FALSE)</f>
        <v>264163.31</v>
      </c>
      <c r="H329" s="170">
        <f>VLOOKUP(A329,Apport,MATCH($H$4,'Jan 2020 Apport'!$3:$3,0),FALSE)</f>
        <v>9307.76</v>
      </c>
      <c r="I329" s="170">
        <f t="shared" si="55"/>
        <v>273471.07</v>
      </c>
      <c r="J329" s="170">
        <f>VLOOKUP(A329,Apport,MATCH($J$4,'Jan 2020 Apport'!$3:$3,0),FALSE)</f>
        <v>134237.83718960383</v>
      </c>
      <c r="K329" s="170">
        <f>VLOOKUP(A329,Apport,MATCH($K$4,'Jan 2020 Apport'!$3:$3,0),FALSE)</f>
        <v>26739.52</v>
      </c>
      <c r="L329" s="170">
        <f t="shared" si="56"/>
        <v>160977.35718960382</v>
      </c>
      <c r="M329" s="170">
        <f>VLOOKUP(A329,Apport,MATCH($M$4,'Jan 2020 Apport'!$3:$3,0),FALSE)</f>
        <v>71728.19</v>
      </c>
      <c r="N329" s="170">
        <f>VLOOKUP(A329,Apport,MATCH($N$4,'Jan 2020 Apport'!$3:$3,0),FALSE)</f>
        <v>0</v>
      </c>
      <c r="O329" s="170">
        <f>VLOOKUP(A329,Apport,MATCH($O$4,'Jan 2020 Apport'!$3:$3,0),FALSE)</f>
        <v>5722.99</v>
      </c>
      <c r="P329" s="174">
        <f>VLOOKUP(A329,Apport,MATCH($P$4,'Jan 2020 Apport'!$3:$3,0),FALSE)</f>
        <v>0</v>
      </c>
      <c r="Q329" s="174">
        <f>VLOOKUP(A329,Apport,MATCH($Q$4,'Jan 2020 Apport'!$3:$3,0),FALSE)</f>
        <v>452614.67991209996</v>
      </c>
      <c r="R329">
        <f>VLOOKUP(A329,Apport,MATCH($R$4,'Jan 2020 Apport'!$3:$3,0),FALSE)</f>
        <v>0</v>
      </c>
      <c r="S329">
        <f>VLOOKUP(A329,Apport,MATCH($S$4,'Jan 2020 Apport'!$3:$3,0),FALSE)</f>
        <v>3</v>
      </c>
      <c r="T329">
        <f>VLOOKUP(A329,Apport,MATCH($T$4,'Jan 2020 Apport'!$3:$3,0),FALSE)</f>
        <v>9</v>
      </c>
      <c r="U329" s="185">
        <f>IFERROR(VLOOKUP(A329,Apport,MATCH($U$4,'Jan 2020 Apport'!$3:$3,0),FALSE)/R329,0)</f>
        <v>0</v>
      </c>
      <c r="V329" s="67">
        <f>IFERROR(((VLOOKUP(A329,Apport,MATCH($V$4,'Jan 2020 Apport'!$3:$3,0),FALSE)+VLOOKUP(A329,Apport,MATCH($V$3,'Jan 2020 Apport'!$3:$3,0),FALSE))/(S329+T329)),0)</f>
        <v>8687.3908333333329</v>
      </c>
      <c r="W329" s="67">
        <f t="shared" si="57"/>
        <v>8097.2779781130794</v>
      </c>
      <c r="X329">
        <f>IF(D329=0,0,VLOOKUP(A329,Apport,MATCH($X$4,'Jan 2020 Apport'!$3:$3,0),FALSE))</f>
        <v>4.8578999999999997E-2</v>
      </c>
      <c r="Y329">
        <f>IF(D329=0,0,VLOOKUP(A329,Apport,MATCH($Y$4,'Jan 2020 Apport'!$3:$3,0),FALSE))</f>
        <v>4.0270000000000002E-3</v>
      </c>
      <c r="Z329">
        <f>IF(D329=0,0,VLOOKUP(A329,Apport,MATCH($Z$4,'Jan 2020 Apport'!$3:$3,0),FALSE))</f>
        <v>1.7100000000000001E-2</v>
      </c>
      <c r="AA329" s="114">
        <f>(VLOOKUP(A329,Apport,MATCH($AA$4,'Jan 2020 Apport'!$3:$3,0),FALSE)+VLOOKUP(A329,Apport,MATCH($AA$3,'Jan 2020 Apport'!$3:$3,0),FALSE))*VLOOKUP(A329,Apport,MATCH($AA$2,'Jan 2020 Apport'!$3:$3,0),FALSE)</f>
        <v>65216.05</v>
      </c>
      <c r="AB329" s="114">
        <f>VLOOKUP(A329,Apport,MATCH($AB$4,'Jan 2020 Apport'!$3:$3,0),FALSE)*VLOOKUP(A329,Apport,MATCH($AB$3,'Jan 2020 Apport'!$3:$3,0),FALSE)</f>
        <v>66520</v>
      </c>
      <c r="AC329" s="114">
        <f>VLOOKUP(A329,Apport,MATCH($AC$4,'Jan 2020 Apport'!$3:$3,0),FALSE)</f>
        <v>96805</v>
      </c>
      <c r="AD329" s="114">
        <f>VLOOKUP(A329,Apport,MATCH($AD$4,'Jan 2020 Apport'!$3:$3,0),FALSE)*VLOOKUP(A329,Apport,MATCH($AD$3,'Jan 2020 Apport'!$3:$3,0),FALSE)</f>
        <v>98741</v>
      </c>
      <c r="AE329" s="114">
        <f>VLOOKUP(A329,Apport,MATCH($AE$4,'Jan 2020 Apport'!$3:$3,0),FALSE)</f>
        <v>46784.33</v>
      </c>
      <c r="AF329" s="114">
        <f>VLOOKUP(A329,Apport,MATCH($AF$4,'Jan 2020 Apport'!$3:$3,0),FALSE)*VLOOKUP(A329,Apport,MATCH($AF$3,'Jan 2020 Apport'!$3:$3,0),FALSE)</f>
        <v>47720</v>
      </c>
      <c r="AG329" s="114">
        <f t="shared" si="58"/>
        <v>96970.214719999989</v>
      </c>
      <c r="AH329" s="114">
        <f t="shared" si="59"/>
        <v>136855.76759999999</v>
      </c>
      <c r="AI329" s="114">
        <f t="shared" si="60"/>
        <v>79803.727550000011</v>
      </c>
      <c r="AJ329" s="3">
        <f>VLOOKUP(A329,Apport,MATCH($AJ$4,'Jan 2020 Apport'!$3:$3,0),FALSE)</f>
        <v>335464.18</v>
      </c>
      <c r="AK329" s="3">
        <f>VLOOKUP(A329,Apport,MATCH($AK$4,'Jan 2020 Apport'!$3:$3,0),FALSE)</f>
        <v>3.4649999999999999</v>
      </c>
      <c r="AL329" s="170">
        <f t="shared" si="61"/>
        <v>3114999.8371896036</v>
      </c>
      <c r="AM329" s="170">
        <f>VLOOKUP(A329,Apport,MATCH($AM$4,'Jan 2020 Apport'!$3:$3,0),FALSE)</f>
        <v>59328.36</v>
      </c>
      <c r="AN329" s="170">
        <f>VLOOKUP(A329,Apport,MATCH($AN$4,'Jan 2020 Apport'!$3:$3,0),FALSE)</f>
        <v>14580.1</v>
      </c>
      <c r="AO329" s="170">
        <v>1250.74</v>
      </c>
      <c r="AP329" s="170">
        <v>588.04999999999995</v>
      </c>
      <c r="AQ329" s="170">
        <v>57.34</v>
      </c>
      <c r="AR329" s="170">
        <v>1689.87</v>
      </c>
    </row>
    <row r="330" spans="1:44">
      <c r="A330" s="2" t="s">
        <v>539</v>
      </c>
      <c r="B330" s="2" t="s">
        <v>540</v>
      </c>
      <c r="C330" s="2" t="s">
        <v>1411</v>
      </c>
      <c r="D330" s="171">
        <f t="shared" si="53"/>
        <v>6726579.7000000002</v>
      </c>
      <c r="E330" s="67">
        <f>VLOOKUP(A330,Apport,MATCH($E$2,'Jan 2020 Apport'!$3:$3,0),FALSE)+VLOOKUP(A330,Apport,MATCH($E$3,'Jan 2020 Apport'!$3:$3,0),FALSE)+VLOOKUP(A330,Apport,MATCH($E$4,'Jan 2020 Apport'!$3:$3,0),FALSE)</f>
        <v>518849.21</v>
      </c>
      <c r="F330" s="171">
        <f t="shared" si="54"/>
        <v>6207730.4900000002</v>
      </c>
      <c r="G330" s="170">
        <f>VLOOKUP(A330,Apport,MATCH($G$3,'Jan 2020 Apport'!$3:$3,0),FALSE)+VLOOKUP(A330,Apport,MATCH($G$4,'Jan 2020 Apport'!$3:$3,0),FALSE)</f>
        <v>961131.29</v>
      </c>
      <c r="H330" s="170">
        <f>VLOOKUP(A330,Apport,MATCH($H$4,'Jan 2020 Apport'!$3:$3,0),FALSE)</f>
        <v>27034.66</v>
      </c>
      <c r="I330" s="170">
        <f t="shared" si="55"/>
        <v>988165.95000000007</v>
      </c>
      <c r="J330" s="170">
        <f>VLOOKUP(A330,Apport,MATCH($J$4,'Jan 2020 Apport'!$3:$3,0),FALSE)</f>
        <v>439765.46854053251</v>
      </c>
      <c r="K330" s="170">
        <f>VLOOKUP(A330,Apport,MATCH($K$4,'Jan 2020 Apport'!$3:$3,0),FALSE)</f>
        <v>68409.78</v>
      </c>
      <c r="L330" s="170">
        <f t="shared" si="56"/>
        <v>508175.24854053254</v>
      </c>
      <c r="M330" s="170">
        <f>VLOOKUP(A330,Apport,MATCH($M$4,'Jan 2020 Apport'!$3:$3,0),FALSE)</f>
        <v>256611.36</v>
      </c>
      <c r="N330" s="170">
        <f>VLOOKUP(A330,Apport,MATCH($N$4,'Jan 2020 Apport'!$3:$3,0),FALSE)</f>
        <v>0</v>
      </c>
      <c r="O330" s="170">
        <f>VLOOKUP(A330,Apport,MATCH($O$4,'Jan 2020 Apport'!$3:$3,0),FALSE)</f>
        <v>20923.7</v>
      </c>
      <c r="P330" s="174">
        <f>VLOOKUP(A330,Apport,MATCH($P$4,'Jan 2020 Apport'!$3:$3,0),FALSE)</f>
        <v>32857.53</v>
      </c>
      <c r="Q330" s="174">
        <f>VLOOKUP(A330,Apport,MATCH($Q$4,'Jan 2020 Apport'!$3:$3,0),FALSE)</f>
        <v>1499612.8072086</v>
      </c>
      <c r="R330">
        <f>VLOOKUP(A330,Apport,MATCH($R$4,'Jan 2020 Apport'!$3:$3,0),FALSE)</f>
        <v>0</v>
      </c>
      <c r="S330">
        <f>VLOOKUP(A330,Apport,MATCH($S$4,'Jan 2020 Apport'!$3:$3,0),FALSE)</f>
        <v>0</v>
      </c>
      <c r="T330">
        <f>VLOOKUP(A330,Apport,MATCH($T$4,'Jan 2020 Apport'!$3:$3,0),FALSE)</f>
        <v>58.57</v>
      </c>
      <c r="U330" s="185">
        <f>IFERROR(VLOOKUP(A330,Apport,MATCH($U$4,'Jan 2020 Apport'!$3:$3,0),FALSE)/R330,0)</f>
        <v>0</v>
      </c>
      <c r="V330" s="67">
        <f>IFERROR(((VLOOKUP(A330,Apport,MATCH($V$4,'Jan 2020 Apport'!$3:$3,0),FALSE)+VLOOKUP(A330,Apport,MATCH($V$3,'Jan 2020 Apport'!$3:$3,0),FALSE))/(S330+T330)),0)</f>
        <v>8858.6172101758584</v>
      </c>
      <c r="W330" s="67">
        <f t="shared" si="57"/>
        <v>8098.0890195192751</v>
      </c>
      <c r="X330">
        <f>IF(D330=0,0,VLOOKUP(A330,Apport,MATCH($X$4,'Jan 2020 Apport'!$3:$3,0),FALSE))</f>
        <v>4.8578999999999997E-2</v>
      </c>
      <c r="Y330">
        <f>IF(D330=0,0,VLOOKUP(A330,Apport,MATCH($Y$4,'Jan 2020 Apport'!$3:$3,0),FALSE))</f>
        <v>4.0270000000000002E-3</v>
      </c>
      <c r="Z330">
        <f>IF(D330=0,0,VLOOKUP(A330,Apport,MATCH($Z$4,'Jan 2020 Apport'!$3:$3,0),FALSE))</f>
        <v>1.7100000000000001E-2</v>
      </c>
      <c r="AA330" s="114">
        <f>(VLOOKUP(A330,Apport,MATCH($AA$4,'Jan 2020 Apport'!$3:$3,0),FALSE)+VLOOKUP(A330,Apport,MATCH($AA$3,'Jan 2020 Apport'!$3:$3,0),FALSE))*VLOOKUP(A330,Apport,MATCH($AA$2,'Jan 2020 Apport'!$3:$3,0),FALSE)</f>
        <v>67824.69200000001</v>
      </c>
      <c r="AB330" s="114">
        <f>VLOOKUP(A330,Apport,MATCH($AB$4,'Jan 2020 Apport'!$3:$3,0),FALSE)*VLOOKUP(A330,Apport,MATCH($AB$3,'Jan 2020 Apport'!$3:$3,0),FALSE)</f>
        <v>66520</v>
      </c>
      <c r="AC330" s="114">
        <f>VLOOKUP(A330,Apport,MATCH($AC$4,'Jan 2020 Apport'!$3:$3,0),FALSE)</f>
        <v>96805</v>
      </c>
      <c r="AD330" s="114">
        <f>VLOOKUP(A330,Apport,MATCH($AD$4,'Jan 2020 Apport'!$3:$3,0),FALSE)*VLOOKUP(A330,Apport,MATCH($AD$3,'Jan 2020 Apport'!$3:$3,0),FALSE)</f>
        <v>98741</v>
      </c>
      <c r="AE330" s="114">
        <f>VLOOKUP(A330,Apport,MATCH($AE$4,'Jan 2020 Apport'!$3:$3,0),FALSE)</f>
        <v>46784.33</v>
      </c>
      <c r="AF330" s="114">
        <f>VLOOKUP(A330,Apport,MATCH($AF$4,'Jan 2020 Apport'!$3:$3,0),FALSE)*VLOOKUP(A330,Apport,MATCH($AF$3,'Jan 2020 Apport'!$3:$3,0),FALSE)</f>
        <v>47720</v>
      </c>
      <c r="AG330" s="114">
        <f t="shared" si="58"/>
        <v>96986.910028800005</v>
      </c>
      <c r="AH330" s="114">
        <f t="shared" si="59"/>
        <v>136855.76759999999</v>
      </c>
      <c r="AI330" s="114">
        <f t="shared" si="60"/>
        <v>79803.727550000011</v>
      </c>
      <c r="AJ330" s="3">
        <f>VLOOKUP(A330,Apport,MATCH($AJ$4,'Jan 2020 Apport'!$3:$3,0),FALSE)</f>
        <v>913723.81</v>
      </c>
      <c r="AK330" s="3">
        <f>VLOOKUP(A330,Apport,MATCH($AK$4,'Jan 2020 Apport'!$3:$3,0),FALSE)</f>
        <v>14.803000000000001</v>
      </c>
      <c r="AL330" s="170">
        <f t="shared" si="61"/>
        <v>8581571.6385405324</v>
      </c>
      <c r="AM330" s="170">
        <f>VLOOKUP(A330,Apport,MATCH($AM$4,'Jan 2020 Apport'!$3:$3,0),FALSE)</f>
        <v>149525.46</v>
      </c>
      <c r="AN330" s="170">
        <f>VLOOKUP(A330,Apport,MATCH($AN$4,'Jan 2020 Apport'!$3:$3,0),FALSE)</f>
        <v>36302.19</v>
      </c>
      <c r="AO330" s="170">
        <v>3895.68</v>
      </c>
      <c r="AP330" s="170">
        <v>2018.37</v>
      </c>
      <c r="AQ330" s="170">
        <v>206.38</v>
      </c>
      <c r="AR330" s="170">
        <v>7536.3</v>
      </c>
    </row>
    <row r="331" spans="1:44">
      <c r="A331" s="2" t="s">
        <v>541</v>
      </c>
      <c r="B331" s="2" t="s">
        <v>542</v>
      </c>
      <c r="C331" s="2" t="s">
        <v>1411</v>
      </c>
      <c r="D331" s="171">
        <f t="shared" si="53"/>
        <v>2989969.43</v>
      </c>
      <c r="E331" s="67">
        <f>VLOOKUP(A331,Apport,MATCH($E$2,'Jan 2020 Apport'!$3:$3,0),FALSE)+VLOOKUP(A331,Apport,MATCH($E$3,'Jan 2020 Apport'!$3:$3,0),FALSE)+VLOOKUP(A331,Apport,MATCH($E$4,'Jan 2020 Apport'!$3:$3,0),FALSE)</f>
        <v>118221.27</v>
      </c>
      <c r="F331" s="171">
        <f t="shared" si="54"/>
        <v>2871748.16</v>
      </c>
      <c r="G331" s="170">
        <f>VLOOKUP(A331,Apport,MATCH($G$3,'Jan 2020 Apport'!$3:$3,0),FALSE)+VLOOKUP(A331,Apport,MATCH($G$4,'Jan 2020 Apport'!$3:$3,0),FALSE)</f>
        <v>200341.78</v>
      </c>
      <c r="H331" s="170">
        <f>VLOOKUP(A331,Apport,MATCH($H$4,'Jan 2020 Apport'!$3:$3,0),FALSE)</f>
        <v>0</v>
      </c>
      <c r="I331" s="170">
        <f t="shared" si="55"/>
        <v>200341.78</v>
      </c>
      <c r="J331" s="170">
        <f>VLOOKUP(A331,Apport,MATCH($J$4,'Jan 2020 Apport'!$3:$3,0),FALSE)</f>
        <v>146047.08288988748</v>
      </c>
      <c r="K331" s="170">
        <f>VLOOKUP(A331,Apport,MATCH($K$4,'Jan 2020 Apport'!$3:$3,0),FALSE)</f>
        <v>28496.46</v>
      </c>
      <c r="L331" s="170">
        <f t="shared" si="56"/>
        <v>174543.54288988747</v>
      </c>
      <c r="M331" s="170">
        <f>VLOOKUP(A331,Apport,MATCH($M$4,'Jan 2020 Apport'!$3:$3,0),FALSE)</f>
        <v>88038.720000000001</v>
      </c>
      <c r="N331" s="170">
        <f>VLOOKUP(A331,Apport,MATCH($N$4,'Jan 2020 Apport'!$3:$3,0),FALSE)</f>
        <v>0</v>
      </c>
      <c r="O331" s="170">
        <f>VLOOKUP(A331,Apport,MATCH($O$4,'Jan 2020 Apport'!$3:$3,0),FALSE)</f>
        <v>0</v>
      </c>
      <c r="P331" s="174">
        <f>VLOOKUP(A331,Apport,MATCH($P$4,'Jan 2020 Apport'!$3:$3,0),FALSE)</f>
        <v>43741.760000000002</v>
      </c>
      <c r="Q331" s="174">
        <f>VLOOKUP(A331,Apport,MATCH($Q$4,'Jan 2020 Apport'!$3:$3,0),FALSE)</f>
        <v>422229.41136089998</v>
      </c>
      <c r="R331">
        <f>VLOOKUP(A331,Apport,MATCH($R$4,'Jan 2020 Apport'!$3:$3,0),FALSE)</f>
        <v>0</v>
      </c>
      <c r="S331">
        <f>VLOOKUP(A331,Apport,MATCH($S$4,'Jan 2020 Apport'!$3:$3,0),FALSE)</f>
        <v>0.85699999999999998</v>
      </c>
      <c r="T331">
        <f>VLOOKUP(A331,Apport,MATCH($T$4,'Jan 2020 Apport'!$3:$3,0),FALSE)</f>
        <v>12.76</v>
      </c>
      <c r="U331" s="185">
        <f>IFERROR(VLOOKUP(A331,Apport,MATCH($U$4,'Jan 2020 Apport'!$3:$3,0),FALSE)/R331,0)</f>
        <v>0</v>
      </c>
      <c r="V331" s="67">
        <f>IFERROR(((VLOOKUP(A331,Apport,MATCH($V$4,'Jan 2020 Apport'!$3:$3,0),FALSE)+VLOOKUP(A331,Apport,MATCH($V$3,'Jan 2020 Apport'!$3:$3,0),FALSE))/(S331+T331)),0)</f>
        <v>8681.888081075127</v>
      </c>
      <c r="W331" s="67">
        <f t="shared" si="57"/>
        <v>8097.2779781130794</v>
      </c>
      <c r="X331">
        <f>IF(D331=0,0,VLOOKUP(A331,Apport,MATCH($X$4,'Jan 2020 Apport'!$3:$3,0),FALSE))</f>
        <v>4.8578999999999997E-2</v>
      </c>
      <c r="Y331">
        <f>IF(D331=0,0,VLOOKUP(A331,Apport,MATCH($Y$4,'Jan 2020 Apport'!$3:$3,0),FALSE))</f>
        <v>4.0270000000000002E-3</v>
      </c>
      <c r="Z331">
        <f>IF(D331=0,0,VLOOKUP(A331,Apport,MATCH($Z$4,'Jan 2020 Apport'!$3:$3,0),FALSE))</f>
        <v>1.7100000000000001E-2</v>
      </c>
      <c r="AA331" s="114">
        <f>(VLOOKUP(A331,Apport,MATCH($AA$4,'Jan 2020 Apport'!$3:$3,0),FALSE)+VLOOKUP(A331,Apport,MATCH($AA$3,'Jan 2020 Apport'!$3:$3,0),FALSE))*VLOOKUP(A331,Apport,MATCH($AA$2,'Jan 2020 Apport'!$3:$3,0),FALSE)</f>
        <v>65216.05</v>
      </c>
      <c r="AB331" s="114">
        <f>VLOOKUP(A331,Apport,MATCH($AB$4,'Jan 2020 Apport'!$3:$3,0),FALSE)*VLOOKUP(A331,Apport,MATCH($AB$3,'Jan 2020 Apport'!$3:$3,0),FALSE)</f>
        <v>66520</v>
      </c>
      <c r="AC331" s="114">
        <f>VLOOKUP(A331,Apport,MATCH($AC$4,'Jan 2020 Apport'!$3:$3,0),FALSE)</f>
        <v>96805</v>
      </c>
      <c r="AD331" s="114">
        <f>VLOOKUP(A331,Apport,MATCH($AD$4,'Jan 2020 Apport'!$3:$3,0),FALSE)*VLOOKUP(A331,Apport,MATCH($AD$3,'Jan 2020 Apport'!$3:$3,0),FALSE)</f>
        <v>98741</v>
      </c>
      <c r="AE331" s="114">
        <f>VLOOKUP(A331,Apport,MATCH($AE$4,'Jan 2020 Apport'!$3:$3,0),FALSE)</f>
        <v>46784.33</v>
      </c>
      <c r="AF331" s="114">
        <f>VLOOKUP(A331,Apport,MATCH($AF$4,'Jan 2020 Apport'!$3:$3,0),FALSE)*VLOOKUP(A331,Apport,MATCH($AF$3,'Jan 2020 Apport'!$3:$3,0),FALSE)</f>
        <v>47720</v>
      </c>
      <c r="AG331" s="114">
        <f t="shared" si="58"/>
        <v>96970.214719999989</v>
      </c>
      <c r="AH331" s="114">
        <f t="shared" si="59"/>
        <v>136855.76759999999</v>
      </c>
      <c r="AI331" s="114">
        <f t="shared" si="60"/>
        <v>79803.727550000011</v>
      </c>
      <c r="AJ331" s="3">
        <f>VLOOKUP(A331,Apport,MATCH($AJ$4,'Jan 2020 Apport'!$3:$3,0),FALSE)</f>
        <v>394612.06</v>
      </c>
      <c r="AK331" s="3">
        <f>VLOOKUP(A331,Apport,MATCH($AK$4,'Jan 2020 Apport'!$3:$3,0),FALSE)</f>
        <v>5.2530000000000001</v>
      </c>
      <c r="AL331" s="170">
        <f t="shared" si="61"/>
        <v>3480005.4328898876</v>
      </c>
      <c r="AM331" s="170">
        <f>VLOOKUP(A331,Apport,MATCH($AM$4,'Jan 2020 Apport'!$3:$3,0),FALSE)</f>
        <v>55608.42</v>
      </c>
      <c r="AN331" s="170">
        <f>VLOOKUP(A331,Apport,MATCH($AN$4,'Jan 2020 Apport'!$3:$3,0),FALSE)</f>
        <v>16996.009999999998</v>
      </c>
      <c r="AO331" s="170">
        <v>1370.9</v>
      </c>
      <c r="AP331" s="170">
        <v>83.75</v>
      </c>
      <c r="AQ331" s="170">
        <v>0</v>
      </c>
      <c r="AR331" s="170">
        <v>1230.03</v>
      </c>
    </row>
    <row r="332" spans="1:44">
      <c r="A332" s="2" t="s">
        <v>543</v>
      </c>
      <c r="B332" s="2" t="s">
        <v>544</v>
      </c>
      <c r="C332" s="2" t="s">
        <v>1411</v>
      </c>
      <c r="D332" s="171">
        <f t="shared" si="53"/>
        <v>2864525.86</v>
      </c>
      <c r="E332" s="67">
        <f>VLOOKUP(A332,Apport,MATCH($E$2,'Jan 2020 Apport'!$3:$3,0),FALSE)+VLOOKUP(A332,Apport,MATCH($E$3,'Jan 2020 Apport'!$3:$3,0),FALSE)+VLOOKUP(A332,Apport,MATCH($E$4,'Jan 2020 Apport'!$3:$3,0),FALSE)</f>
        <v>43307.89</v>
      </c>
      <c r="F332" s="171">
        <f t="shared" si="54"/>
        <v>2821217.9699999997</v>
      </c>
      <c r="G332" s="170">
        <f>VLOOKUP(A332,Apport,MATCH($G$3,'Jan 2020 Apport'!$3:$3,0),FALSE)+VLOOKUP(A332,Apport,MATCH($G$4,'Jan 2020 Apport'!$3:$3,0),FALSE)</f>
        <v>245719.21</v>
      </c>
      <c r="H332" s="170">
        <f>VLOOKUP(A332,Apport,MATCH($H$4,'Jan 2020 Apport'!$3:$3,0),FALSE)</f>
        <v>28974.959999999999</v>
      </c>
      <c r="I332" s="170">
        <f t="shared" si="55"/>
        <v>274694.17</v>
      </c>
      <c r="J332" s="170">
        <f>VLOOKUP(A332,Apport,MATCH($J$4,'Jan 2020 Apport'!$3:$3,0),FALSE)</f>
        <v>380732.80166047136</v>
      </c>
      <c r="K332" s="170">
        <f>VLOOKUP(A332,Apport,MATCH($K$4,'Jan 2020 Apport'!$3:$3,0),FALSE)</f>
        <v>53162.95</v>
      </c>
      <c r="L332" s="170">
        <f t="shared" si="56"/>
        <v>433895.75166047137</v>
      </c>
      <c r="M332" s="170">
        <f>VLOOKUP(A332,Apport,MATCH($M$4,'Jan 2020 Apport'!$3:$3,0),FALSE)</f>
        <v>148225.53</v>
      </c>
      <c r="N332" s="170">
        <f>VLOOKUP(A332,Apport,MATCH($N$4,'Jan 2020 Apport'!$3:$3,0),FALSE)</f>
        <v>142597.91</v>
      </c>
      <c r="O332" s="170">
        <f>VLOOKUP(A332,Apport,MATCH($O$4,'Jan 2020 Apport'!$3:$3,0),FALSE)</f>
        <v>0</v>
      </c>
      <c r="P332" s="174">
        <f>VLOOKUP(A332,Apport,MATCH($P$4,'Jan 2020 Apport'!$3:$3,0),FALSE)</f>
        <v>0</v>
      </c>
      <c r="Q332" s="174">
        <f>VLOOKUP(A332,Apport,MATCH($Q$4,'Jan 2020 Apport'!$3:$3,0),FALSE)</f>
        <v>576070.28</v>
      </c>
      <c r="R332">
        <f>VLOOKUP(A332,Apport,MATCH($R$4,'Jan 2020 Apport'!$3:$3,0),FALSE)</f>
        <v>0</v>
      </c>
      <c r="S332">
        <f>VLOOKUP(A332,Apport,MATCH($S$4,'Jan 2020 Apport'!$3:$3,0),FALSE)</f>
        <v>2.5</v>
      </c>
      <c r="T332">
        <f>VLOOKUP(A332,Apport,MATCH($T$4,'Jan 2020 Apport'!$3:$3,0),FALSE)</f>
        <v>2.5</v>
      </c>
      <c r="U332" s="185">
        <f>IFERROR(VLOOKUP(A332,Apport,MATCH($U$4,'Jan 2020 Apport'!$3:$3,0),FALSE)/R332,0)</f>
        <v>0</v>
      </c>
      <c r="V332" s="67">
        <f>IFERROR(((VLOOKUP(A332,Apport,MATCH($V$4,'Jan 2020 Apport'!$3:$3,0),FALSE)+VLOOKUP(A332,Apport,MATCH($V$3,'Jan 2020 Apport'!$3:$3,0),FALSE))/(S332+T332)),0)</f>
        <v>8661.5779999999995</v>
      </c>
      <c r="W332" s="67">
        <f t="shared" si="57"/>
        <v>8097.2779781130794</v>
      </c>
      <c r="X332">
        <f>IF(D332=0,0,VLOOKUP(A332,Apport,MATCH($X$4,'Jan 2020 Apport'!$3:$3,0),FALSE))</f>
        <v>4.8578999999999997E-2</v>
      </c>
      <c r="Y332">
        <f>IF(D332=0,0,VLOOKUP(A332,Apport,MATCH($Y$4,'Jan 2020 Apport'!$3:$3,0),FALSE))</f>
        <v>4.0270000000000002E-3</v>
      </c>
      <c r="Z332">
        <f>IF(D332=0,0,VLOOKUP(A332,Apport,MATCH($Z$4,'Jan 2020 Apport'!$3:$3,0),FALSE))</f>
        <v>1.7100000000000001E-2</v>
      </c>
      <c r="AA332" s="114">
        <f>(VLOOKUP(A332,Apport,MATCH($AA$4,'Jan 2020 Apport'!$3:$3,0),FALSE)+VLOOKUP(A332,Apport,MATCH($AA$3,'Jan 2020 Apport'!$3:$3,0),FALSE))*VLOOKUP(A332,Apport,MATCH($AA$2,'Jan 2020 Apport'!$3:$3,0),FALSE)</f>
        <v>65216.05</v>
      </c>
      <c r="AB332" s="114">
        <f>VLOOKUP(A332,Apport,MATCH($AB$4,'Jan 2020 Apport'!$3:$3,0),FALSE)*VLOOKUP(A332,Apport,MATCH($AB$3,'Jan 2020 Apport'!$3:$3,0),FALSE)</f>
        <v>66520</v>
      </c>
      <c r="AC332" s="114">
        <f>VLOOKUP(A332,Apport,MATCH($AC$4,'Jan 2020 Apport'!$3:$3,0),FALSE)</f>
        <v>96805</v>
      </c>
      <c r="AD332" s="114">
        <f>VLOOKUP(A332,Apport,MATCH($AD$4,'Jan 2020 Apport'!$3:$3,0),FALSE)*VLOOKUP(A332,Apport,MATCH($AD$3,'Jan 2020 Apport'!$3:$3,0),FALSE)</f>
        <v>98741</v>
      </c>
      <c r="AE332" s="114">
        <f>VLOOKUP(A332,Apport,MATCH($AE$4,'Jan 2020 Apport'!$3:$3,0),FALSE)</f>
        <v>46784.33</v>
      </c>
      <c r="AF332" s="114">
        <f>VLOOKUP(A332,Apport,MATCH($AF$4,'Jan 2020 Apport'!$3:$3,0),FALSE)*VLOOKUP(A332,Apport,MATCH($AF$3,'Jan 2020 Apport'!$3:$3,0),FALSE)</f>
        <v>47720</v>
      </c>
      <c r="AG332" s="114">
        <f t="shared" si="58"/>
        <v>96970.214719999989</v>
      </c>
      <c r="AH332" s="114">
        <f t="shared" si="59"/>
        <v>136855.76759999999</v>
      </c>
      <c r="AI332" s="114">
        <f t="shared" si="60"/>
        <v>79803.727550000011</v>
      </c>
      <c r="AJ332" s="3">
        <f>VLOOKUP(A332,Apport,MATCH($AJ$4,'Jan 2020 Apport'!$3:$3,0),FALSE)</f>
        <v>388436.39</v>
      </c>
      <c r="AK332" s="3">
        <f>VLOOKUP(A332,Apport,MATCH($AK$4,'Jan 2020 Apport'!$3:$3,0),FALSE)</f>
        <v>4.8239999999999998</v>
      </c>
      <c r="AL332" s="170">
        <f t="shared" si="61"/>
        <v>3883172.1516604712</v>
      </c>
      <c r="AM332" s="170">
        <f>VLOOKUP(A332,Apport,MATCH($AM$4,'Jan 2020 Apport'!$3:$3,0),FALSE)</f>
        <v>72395.88</v>
      </c>
      <c r="AN332" s="170">
        <f>VLOOKUP(A332,Apport,MATCH($AN$4,'Jan 2020 Apport'!$3:$3,0),FALSE)</f>
        <v>16895.88</v>
      </c>
      <c r="AO332" s="170">
        <v>2105.5099999999998</v>
      </c>
      <c r="AP332" s="170">
        <v>1359.06</v>
      </c>
      <c r="AQ332" s="170">
        <v>0</v>
      </c>
      <c r="AR332" s="170">
        <v>1908.54</v>
      </c>
    </row>
    <row r="333" spans="1:44">
      <c r="A333" s="2" t="s">
        <v>1135</v>
      </c>
      <c r="B333" s="2" t="s">
        <v>1151</v>
      </c>
      <c r="C333" s="2" t="s">
        <v>1411</v>
      </c>
      <c r="D333" s="171">
        <f t="shared" si="53"/>
        <v>951153.82</v>
      </c>
      <c r="E333" s="67">
        <f>VLOOKUP(A333,Apport,MATCH($E$2,'Jan 2020 Apport'!$3:$3,0),FALSE)+VLOOKUP(A333,Apport,MATCH($E$3,'Jan 2020 Apport'!$3:$3,0),FALSE)+VLOOKUP(A333,Apport,MATCH($E$4,'Jan 2020 Apport'!$3:$3,0),FALSE)</f>
        <v>0</v>
      </c>
      <c r="F333" s="171">
        <f t="shared" si="54"/>
        <v>951153.82</v>
      </c>
      <c r="G333" s="170">
        <f>VLOOKUP(A333,Apport,MATCH($G$3,'Jan 2020 Apport'!$3:$3,0),FALSE)+VLOOKUP(A333,Apport,MATCH($G$4,'Jan 2020 Apport'!$3:$3,0),FALSE)</f>
        <v>113264.45</v>
      </c>
      <c r="H333" s="170">
        <f>VLOOKUP(A333,Apport,MATCH($H$4,'Jan 2020 Apport'!$3:$3,0),FALSE)</f>
        <v>0</v>
      </c>
      <c r="I333" s="170">
        <f t="shared" si="55"/>
        <v>113264.45</v>
      </c>
      <c r="J333" s="170">
        <f>VLOOKUP(A333,Apport,MATCH($J$4,'Jan 2020 Apport'!$3:$3,0),FALSE)</f>
        <v>0</v>
      </c>
      <c r="K333" s="170">
        <f>VLOOKUP(A333,Apport,MATCH($K$4,'Jan 2020 Apport'!$3:$3,0),FALSE)</f>
        <v>0</v>
      </c>
      <c r="L333" s="170">
        <f t="shared" si="56"/>
        <v>0</v>
      </c>
      <c r="M333" s="170">
        <f>VLOOKUP(A333,Apport,MATCH($M$4,'Jan 2020 Apport'!$3:$3,0),FALSE)</f>
        <v>23785.88</v>
      </c>
      <c r="N333" s="170">
        <f>VLOOKUP(A333,Apport,MATCH($N$4,'Jan 2020 Apport'!$3:$3,0),FALSE)</f>
        <v>0</v>
      </c>
      <c r="O333" s="170">
        <f>VLOOKUP(A333,Apport,MATCH($O$4,'Jan 2020 Apport'!$3:$3,0),FALSE)</f>
        <v>0</v>
      </c>
      <c r="P333" s="174">
        <f>VLOOKUP(A333,Apport,MATCH($P$4,'Jan 2020 Apport'!$3:$3,0),FALSE)</f>
        <v>0</v>
      </c>
      <c r="Q333" s="174">
        <f>VLOOKUP(A333,Apport,MATCH($Q$4,'Jan 2020 Apport'!$3:$3,0),FALSE)</f>
        <v>0</v>
      </c>
      <c r="R333">
        <f>VLOOKUP(A333,Apport,MATCH($R$4,'Jan 2020 Apport'!$3:$3,0),FALSE)</f>
        <v>0</v>
      </c>
      <c r="S333">
        <f>VLOOKUP(A333,Apport,MATCH($S$4,'Jan 2020 Apport'!$3:$3,0),FALSE)</f>
        <v>0</v>
      </c>
      <c r="T333">
        <f>VLOOKUP(A333,Apport,MATCH($T$4,'Jan 2020 Apport'!$3:$3,0),FALSE)</f>
        <v>0</v>
      </c>
      <c r="U333" s="185">
        <f>IFERROR(VLOOKUP(A333,Apport,MATCH($U$4,'Jan 2020 Apport'!$3:$3,0),FALSE)/R333,0)</f>
        <v>0</v>
      </c>
      <c r="V333" s="67">
        <f>IFERROR(((VLOOKUP(A333,Apport,MATCH($V$4,'Jan 2020 Apport'!$3:$3,0),FALSE)+VLOOKUP(A333,Apport,MATCH($V$3,'Jan 2020 Apport'!$3:$3,0),FALSE))/(S333+T333)),0)</f>
        <v>0</v>
      </c>
      <c r="W333" s="67">
        <f t="shared" si="57"/>
        <v>8098.0890195192751</v>
      </c>
      <c r="X333">
        <f>IF(D333=0,0,VLOOKUP(A333,Apport,MATCH($X$4,'Jan 2020 Apport'!$3:$3,0),FALSE))</f>
        <v>4.8578999999999997E-2</v>
      </c>
      <c r="Y333">
        <f>IF(D333=0,0,VLOOKUP(A333,Apport,MATCH($Y$4,'Jan 2020 Apport'!$3:$3,0),FALSE))</f>
        <v>4.0270000000000002E-3</v>
      </c>
      <c r="Z333">
        <f>IF(D333=0,0,VLOOKUP(A333,Apport,MATCH($Z$4,'Jan 2020 Apport'!$3:$3,0),FALSE))</f>
        <v>1.7100000000000001E-2</v>
      </c>
      <c r="AA333" s="114">
        <f>(VLOOKUP(A333,Apport,MATCH($AA$4,'Jan 2020 Apport'!$3:$3,0),FALSE)+VLOOKUP(A333,Apport,MATCH($AA$3,'Jan 2020 Apport'!$3:$3,0),FALSE))*VLOOKUP(A333,Apport,MATCH($AA$2,'Jan 2020 Apport'!$3:$3,0),FALSE)</f>
        <v>67824.69200000001</v>
      </c>
      <c r="AB333" s="114">
        <f>VLOOKUP(A333,Apport,MATCH($AB$4,'Jan 2020 Apport'!$3:$3,0),FALSE)*VLOOKUP(A333,Apport,MATCH($AB$3,'Jan 2020 Apport'!$3:$3,0),FALSE)</f>
        <v>66520</v>
      </c>
      <c r="AC333" s="114">
        <f>VLOOKUP(A333,Apport,MATCH($AC$4,'Jan 2020 Apport'!$3:$3,0),FALSE)</f>
        <v>96805</v>
      </c>
      <c r="AD333" s="114">
        <f>VLOOKUP(A333,Apport,MATCH($AD$4,'Jan 2020 Apport'!$3:$3,0),FALSE)*VLOOKUP(A333,Apport,MATCH($AD$3,'Jan 2020 Apport'!$3:$3,0),FALSE)</f>
        <v>98741</v>
      </c>
      <c r="AE333" s="114">
        <f>VLOOKUP(A333,Apport,MATCH($AE$4,'Jan 2020 Apport'!$3:$3,0),FALSE)</f>
        <v>46784.33</v>
      </c>
      <c r="AF333" s="114">
        <f>VLOOKUP(A333,Apport,MATCH($AF$4,'Jan 2020 Apport'!$3:$3,0),FALSE)*VLOOKUP(A333,Apport,MATCH($AF$3,'Jan 2020 Apport'!$3:$3,0),FALSE)</f>
        <v>47720</v>
      </c>
      <c r="AG333" s="114">
        <f t="shared" si="58"/>
        <v>96986.910028800005</v>
      </c>
      <c r="AH333" s="114">
        <f t="shared" si="59"/>
        <v>136855.76759999999</v>
      </c>
      <c r="AI333" s="114">
        <f t="shared" si="60"/>
        <v>79803.727550000011</v>
      </c>
      <c r="AJ333" s="3">
        <f>VLOOKUP(A333,Apport,MATCH($AJ$4,'Jan 2020 Apport'!$3:$3,0),FALSE)</f>
        <v>148223.95000000001</v>
      </c>
      <c r="AK333" s="3">
        <f>VLOOKUP(A333,Apport,MATCH($AK$4,'Jan 2020 Apport'!$3:$3,0),FALSE)</f>
        <v>0</v>
      </c>
      <c r="AL333" s="170">
        <f t="shared" si="61"/>
        <v>1088204.1499999999</v>
      </c>
      <c r="AM333" s="170">
        <f>VLOOKUP(A333,Apport,MATCH($AM$4,'Jan 2020 Apport'!$3:$3,0),FALSE)</f>
        <v>0</v>
      </c>
      <c r="AN333" s="170">
        <f>VLOOKUP(A333,Apport,MATCH($AN$4,'Jan 2020 Apport'!$3:$3,0),FALSE)</f>
        <v>5278.8</v>
      </c>
      <c r="AO333" s="170">
        <v>219.38</v>
      </c>
      <c r="AP333" s="170">
        <v>0</v>
      </c>
      <c r="AQ333" s="170">
        <v>0</v>
      </c>
      <c r="AR333" s="170">
        <v>360.9</v>
      </c>
    </row>
    <row r="334" spans="1:44">
      <c r="A334" s="2" t="s">
        <v>1325</v>
      </c>
      <c r="B334" s="2" t="s">
        <v>1326</v>
      </c>
      <c r="C334" s="2" t="s">
        <v>1411</v>
      </c>
      <c r="D334" s="171">
        <f t="shared" si="53"/>
        <v>0</v>
      </c>
      <c r="E334" s="67">
        <f>VLOOKUP(A334,Apport,MATCH($E$2,'Jan 2020 Apport'!$3:$3,0),FALSE)+VLOOKUP(A334,Apport,MATCH($E$3,'Jan 2020 Apport'!$3:$3,0),FALSE)+VLOOKUP(A334,Apport,MATCH($E$4,'Jan 2020 Apport'!$3:$3,0),FALSE)</f>
        <v>0</v>
      </c>
      <c r="F334" s="171">
        <f t="shared" si="54"/>
        <v>0</v>
      </c>
      <c r="G334" s="170">
        <f>VLOOKUP(A334,Apport,MATCH($G$3,'Jan 2020 Apport'!$3:$3,0),FALSE)+VLOOKUP(A334,Apport,MATCH($G$4,'Jan 2020 Apport'!$3:$3,0),FALSE)</f>
        <v>0</v>
      </c>
      <c r="H334" s="170">
        <f>VLOOKUP(A334,Apport,MATCH($H$4,'Jan 2020 Apport'!$3:$3,0),FALSE)</f>
        <v>0</v>
      </c>
      <c r="I334" s="170">
        <f t="shared" si="55"/>
        <v>0</v>
      </c>
      <c r="J334" s="170">
        <f>VLOOKUP(A334,Apport,MATCH($J$4,'Jan 2020 Apport'!$3:$3,0),FALSE)</f>
        <v>0</v>
      </c>
      <c r="K334" s="170">
        <f>VLOOKUP(A334,Apport,MATCH($K$4,'Jan 2020 Apport'!$3:$3,0),FALSE)</f>
        <v>0</v>
      </c>
      <c r="L334" s="170">
        <f t="shared" si="56"/>
        <v>0</v>
      </c>
      <c r="M334" s="170">
        <f>VLOOKUP(A334,Apport,MATCH($M$4,'Jan 2020 Apport'!$3:$3,0),FALSE)</f>
        <v>0</v>
      </c>
      <c r="N334" s="170">
        <f>VLOOKUP(A334,Apport,MATCH($N$4,'Jan 2020 Apport'!$3:$3,0),FALSE)</f>
        <v>0</v>
      </c>
      <c r="O334" s="170">
        <f>VLOOKUP(A334,Apport,MATCH($O$4,'Jan 2020 Apport'!$3:$3,0),FALSE)</f>
        <v>0</v>
      </c>
      <c r="P334" s="174">
        <f>VLOOKUP(A334,Apport,MATCH($P$4,'Jan 2020 Apport'!$3:$3,0),FALSE)</f>
        <v>0</v>
      </c>
      <c r="Q334" s="174">
        <f>VLOOKUP(A334,Apport,MATCH($Q$4,'Jan 2020 Apport'!$3:$3,0),FALSE)</f>
        <v>0</v>
      </c>
      <c r="R334">
        <f>VLOOKUP(A334,Apport,MATCH($R$4,'Jan 2020 Apport'!$3:$3,0),FALSE)</f>
        <v>0</v>
      </c>
      <c r="S334">
        <f>VLOOKUP(A334,Apport,MATCH($S$4,'Jan 2020 Apport'!$3:$3,0),FALSE)</f>
        <v>0</v>
      </c>
      <c r="T334">
        <f>VLOOKUP(A334,Apport,MATCH($T$4,'Jan 2020 Apport'!$3:$3,0),FALSE)</f>
        <v>0</v>
      </c>
      <c r="U334" s="185">
        <f>IFERROR(VLOOKUP(A334,Apport,MATCH($U$4,'Jan 2020 Apport'!$3:$3,0),FALSE)/R334,0)</f>
        <v>0</v>
      </c>
      <c r="V334" s="67">
        <f>IFERROR(((VLOOKUP(A334,Apport,MATCH($V$4,'Jan 2020 Apport'!$3:$3,0),FALSE)+VLOOKUP(A334,Apport,MATCH($V$3,'Jan 2020 Apport'!$3:$3,0),FALSE))/(S334+T334)),0)</f>
        <v>0</v>
      </c>
      <c r="W334" s="67">
        <f t="shared" si="57"/>
        <v>0</v>
      </c>
      <c r="X334">
        <f>IF(D334=0,0,VLOOKUP(A334,Apport,MATCH($X$4,'Jan 2020 Apport'!$3:$3,0),FALSE))</f>
        <v>0</v>
      </c>
      <c r="Y334">
        <f>IF(D334=0,0,VLOOKUP(A334,Apport,MATCH($Y$4,'Jan 2020 Apport'!$3:$3,0),FALSE))</f>
        <v>0</v>
      </c>
      <c r="Z334">
        <f>IF(D334=0,0,VLOOKUP(A334,Apport,MATCH($Z$4,'Jan 2020 Apport'!$3:$3,0),FALSE))</f>
        <v>0</v>
      </c>
      <c r="AA334" s="114">
        <f>(VLOOKUP(A334,Apport,MATCH($AA$4,'Jan 2020 Apport'!$3:$3,0),FALSE)+VLOOKUP(A334,Apport,MATCH($AA$3,'Jan 2020 Apport'!$3:$3,0),FALSE))*VLOOKUP(A334,Apport,MATCH($AA$2,'Jan 2020 Apport'!$3:$3,0),FALSE)</f>
        <v>0</v>
      </c>
      <c r="AB334" s="114">
        <f>VLOOKUP(A334,Apport,MATCH($AB$4,'Jan 2020 Apport'!$3:$3,0),FALSE)*VLOOKUP(A334,Apport,MATCH($AB$3,'Jan 2020 Apport'!$3:$3,0),FALSE)</f>
        <v>0</v>
      </c>
      <c r="AC334" s="114">
        <f>VLOOKUP(A334,Apport,MATCH($AC$4,'Jan 2020 Apport'!$3:$3,0),FALSE)</f>
        <v>0</v>
      </c>
      <c r="AD334" s="114">
        <f>VLOOKUP(A334,Apport,MATCH($AD$4,'Jan 2020 Apport'!$3:$3,0),FALSE)*VLOOKUP(A334,Apport,MATCH($AD$3,'Jan 2020 Apport'!$3:$3,0),FALSE)</f>
        <v>0</v>
      </c>
      <c r="AE334" s="114">
        <f>VLOOKUP(A334,Apport,MATCH($AE$4,'Jan 2020 Apport'!$3:$3,0),FALSE)</f>
        <v>0</v>
      </c>
      <c r="AF334" s="114">
        <f>VLOOKUP(A334,Apport,MATCH($AF$4,'Jan 2020 Apport'!$3:$3,0),FALSE)*VLOOKUP(A334,Apport,MATCH($AF$3,'Jan 2020 Apport'!$3:$3,0),FALSE)</f>
        <v>0</v>
      </c>
      <c r="AG334" s="114">
        <f t="shared" si="58"/>
        <v>0</v>
      </c>
      <c r="AH334" s="114">
        <f t="shared" si="59"/>
        <v>0</v>
      </c>
      <c r="AI334" s="114">
        <f t="shared" si="60"/>
        <v>0</v>
      </c>
      <c r="AJ334" s="3">
        <f>VLOOKUP(A334,Apport,MATCH($AJ$4,'Jan 2020 Apport'!$3:$3,0),FALSE)</f>
        <v>0</v>
      </c>
      <c r="AK334" s="3">
        <f>VLOOKUP(A334,Apport,MATCH($AK$4,'Jan 2020 Apport'!$3:$3,0),FALSE)</f>
        <v>0</v>
      </c>
      <c r="AL334" s="170">
        <f t="shared" si="61"/>
        <v>0</v>
      </c>
      <c r="AM334" s="170">
        <f>VLOOKUP(A334,Apport,MATCH($AM$4,'Jan 2020 Apport'!$3:$3,0),FALSE)</f>
        <v>0</v>
      </c>
      <c r="AN334" s="170">
        <f>VLOOKUP(A334,Apport,MATCH($AN$4,'Jan 2020 Apport'!$3:$3,0),FALSE)</f>
        <v>0</v>
      </c>
      <c r="AO334" s="170">
        <v>0</v>
      </c>
      <c r="AP334" s="170">
        <v>0</v>
      </c>
      <c r="AQ334" s="170">
        <v>0</v>
      </c>
      <c r="AR334" s="170">
        <v>0</v>
      </c>
    </row>
    <row r="335" spans="1:44">
      <c r="A335" s="2" t="s">
        <v>545</v>
      </c>
      <c r="B335" s="2" t="s">
        <v>546</v>
      </c>
      <c r="C335" s="2" t="s">
        <v>1411</v>
      </c>
      <c r="D335" s="171">
        <f t="shared" si="53"/>
        <v>106423779.39</v>
      </c>
      <c r="E335" s="67">
        <f>VLOOKUP(A335,Apport,MATCH($E$2,'Jan 2020 Apport'!$3:$3,0),FALSE)+VLOOKUP(A335,Apport,MATCH($E$3,'Jan 2020 Apport'!$3:$3,0),FALSE)+VLOOKUP(A335,Apport,MATCH($E$4,'Jan 2020 Apport'!$3:$3,0),FALSE)</f>
        <v>5881218.2300000004</v>
      </c>
      <c r="F335" s="171">
        <f t="shared" si="54"/>
        <v>100542561.16</v>
      </c>
      <c r="G335" s="170">
        <f>VLOOKUP(A335,Apport,MATCH($G$3,'Jan 2020 Apport'!$3:$3,0),FALSE)+VLOOKUP(A335,Apport,MATCH($G$4,'Jan 2020 Apport'!$3:$3,0),FALSE)</f>
        <v>15160619.08</v>
      </c>
      <c r="H335" s="170">
        <f>VLOOKUP(A335,Apport,MATCH($H$4,'Jan 2020 Apport'!$3:$3,0),FALSE)</f>
        <v>1243286.1299999999</v>
      </c>
      <c r="I335" s="170">
        <f t="shared" si="55"/>
        <v>16403905.210000001</v>
      </c>
      <c r="J335" s="170">
        <f>VLOOKUP(A335,Apport,MATCH($J$4,'Jan 2020 Apport'!$3:$3,0),FALSE)</f>
        <v>4175996.6539373733</v>
      </c>
      <c r="K335" s="170">
        <f>VLOOKUP(A335,Apport,MATCH($K$4,'Jan 2020 Apport'!$3:$3,0),FALSE)</f>
        <v>542090.76</v>
      </c>
      <c r="L335" s="170">
        <f t="shared" si="56"/>
        <v>4718087.4139373731</v>
      </c>
      <c r="M335" s="170">
        <f>VLOOKUP(A335,Apport,MATCH($M$4,'Jan 2020 Apport'!$3:$3,0),FALSE)</f>
        <v>2653835.83</v>
      </c>
      <c r="N335" s="170">
        <f>VLOOKUP(A335,Apport,MATCH($N$4,'Jan 2020 Apport'!$3:$3,0),FALSE)</f>
        <v>0</v>
      </c>
      <c r="O335" s="170">
        <f>VLOOKUP(A335,Apport,MATCH($O$4,'Jan 2020 Apport'!$3:$3,0),FALSE)</f>
        <v>351105.06</v>
      </c>
      <c r="P335" s="174">
        <f>VLOOKUP(A335,Apport,MATCH($P$4,'Jan 2020 Apport'!$3:$3,0),FALSE)</f>
        <v>0</v>
      </c>
      <c r="Q335" s="174">
        <f>VLOOKUP(A335,Apport,MATCH($Q$4,'Jan 2020 Apport'!$3:$3,0),FALSE)</f>
        <v>26852235.2792181</v>
      </c>
      <c r="R335">
        <f>VLOOKUP(A335,Apport,MATCH($R$4,'Jan 2020 Apport'!$3:$3,0),FALSE)</f>
        <v>0</v>
      </c>
      <c r="S335">
        <f>VLOOKUP(A335,Apport,MATCH($S$4,'Jan 2020 Apport'!$3:$3,0),FALSE)</f>
        <v>50</v>
      </c>
      <c r="T335">
        <f>VLOOKUP(A335,Apport,MATCH($T$4,'Jan 2020 Apport'!$3:$3,0),FALSE)</f>
        <v>575</v>
      </c>
      <c r="U335" s="185">
        <f>IFERROR(VLOOKUP(A335,Apport,MATCH($U$4,'Jan 2020 Apport'!$3:$3,0),FALSE)/R335,0)</f>
        <v>0</v>
      </c>
      <c r="V335" s="67">
        <f>IFERROR(((VLOOKUP(A335,Apport,MATCH($V$4,'Jan 2020 Apport'!$3:$3,0),FALSE)+VLOOKUP(A335,Apport,MATCH($V$3,'Jan 2020 Apport'!$3:$3,0),FALSE))/(S335+T335)),0)</f>
        <v>9409.949168000001</v>
      </c>
      <c r="W335" s="67">
        <f t="shared" si="57"/>
        <v>8754.3822773015709</v>
      </c>
      <c r="X335">
        <f>IF(D335=0,0,VLOOKUP(A335,Apport,MATCH($X$4,'Jan 2020 Apport'!$3:$3,0),FALSE))</f>
        <v>4.8578999999999997E-2</v>
      </c>
      <c r="Y335">
        <f>IF(D335=0,0,VLOOKUP(A335,Apport,MATCH($Y$4,'Jan 2020 Apport'!$3:$3,0),FALSE))</f>
        <v>4.0270000000000002E-3</v>
      </c>
      <c r="Z335">
        <f>IF(D335=0,0,VLOOKUP(A335,Apport,MATCH($Z$4,'Jan 2020 Apport'!$3:$3,0),FALSE))</f>
        <v>1.7100000000000001E-2</v>
      </c>
      <c r="AA335" s="114">
        <f>(VLOOKUP(A335,Apport,MATCH($AA$4,'Jan 2020 Apport'!$3:$3,0),FALSE)+VLOOKUP(A335,Apport,MATCH($AA$3,'Jan 2020 Apport'!$3:$3,0),FALSE))*VLOOKUP(A335,Apport,MATCH($AA$2,'Jan 2020 Apport'!$3:$3,0),FALSE)</f>
        <v>73041.97600000001</v>
      </c>
      <c r="AB335" s="114">
        <f>VLOOKUP(A335,Apport,MATCH($AB$4,'Jan 2020 Apport'!$3:$3,0),FALSE)*VLOOKUP(A335,Apport,MATCH($AB$3,'Jan 2020 Apport'!$3:$3,0),FALSE)</f>
        <v>74502.400000000009</v>
      </c>
      <c r="AC335" s="114">
        <f>VLOOKUP(A335,Apport,MATCH($AC$4,'Jan 2020 Apport'!$3:$3,0),FALSE)</f>
        <v>96805</v>
      </c>
      <c r="AD335" s="114">
        <f>VLOOKUP(A335,Apport,MATCH($AD$4,'Jan 2020 Apport'!$3:$3,0),FALSE)*VLOOKUP(A335,Apport,MATCH($AD$3,'Jan 2020 Apport'!$3:$3,0),FALSE)</f>
        <v>110589.92000000001</v>
      </c>
      <c r="AE335" s="114">
        <f>VLOOKUP(A335,Apport,MATCH($AE$4,'Jan 2020 Apport'!$3:$3,0),FALSE)</f>
        <v>46784.33</v>
      </c>
      <c r="AF335" s="114">
        <f>VLOOKUP(A335,Apport,MATCH($AF$4,'Jan 2020 Apport'!$3:$3,0),FALSE)*VLOOKUP(A335,Apport,MATCH($AF$3,'Jan 2020 Apport'!$3:$3,0),FALSE)</f>
        <v>53446.400000000001</v>
      </c>
      <c r="AG335" s="114">
        <f t="shared" si="58"/>
        <v>106851.42448640001</v>
      </c>
      <c r="AH335" s="114">
        <f t="shared" si="59"/>
        <v>151448.89747200001</v>
      </c>
      <c r="AI335" s="114">
        <f t="shared" si="60"/>
        <v>86722.93667000001</v>
      </c>
      <c r="AJ335" s="3">
        <f>VLOOKUP(A335,Apport,MATCH($AJ$4,'Jan 2020 Apport'!$3:$3,0),FALSE)</f>
        <v>13922657.189999999</v>
      </c>
      <c r="AK335" s="3">
        <f>VLOOKUP(A335,Apport,MATCH($AK$4,'Jan 2020 Apport'!$3:$3,0),FALSE)</f>
        <v>228.69</v>
      </c>
      <c r="AL335" s="170">
        <f t="shared" si="61"/>
        <v>130802823.47393736</v>
      </c>
      <c r="AM335" s="170">
        <f>VLOOKUP(A335,Apport,MATCH($AM$4,'Jan 2020 Apport'!$3:$3,0),FALSE)</f>
        <v>794201.33</v>
      </c>
      <c r="AN335" s="170">
        <f>VLOOKUP(A335,Apport,MATCH($AN$4,'Jan 2020 Apport'!$3:$3,0),FALSE)</f>
        <v>578763.36</v>
      </c>
      <c r="AO335" s="170">
        <v>33359.839999999997</v>
      </c>
      <c r="AP335" s="170">
        <v>13955.25</v>
      </c>
      <c r="AQ335" s="170">
        <v>3400.12</v>
      </c>
      <c r="AR335" s="170">
        <v>113359.42</v>
      </c>
    </row>
    <row r="336" spans="1:44">
      <c r="A336" s="2" t="s">
        <v>547</v>
      </c>
      <c r="B336" s="2" t="s">
        <v>548</v>
      </c>
      <c r="C336" s="2" t="s">
        <v>1411</v>
      </c>
      <c r="D336" s="171">
        <f t="shared" si="53"/>
        <v>42861825.850000001</v>
      </c>
      <c r="E336" s="67">
        <f>VLOOKUP(A336,Apport,MATCH($E$2,'Jan 2020 Apport'!$3:$3,0),FALSE)+VLOOKUP(A336,Apport,MATCH($E$3,'Jan 2020 Apport'!$3:$3,0),FALSE)+VLOOKUP(A336,Apport,MATCH($E$4,'Jan 2020 Apport'!$3:$3,0),FALSE)</f>
        <v>2267956.66</v>
      </c>
      <c r="F336" s="171">
        <f t="shared" si="54"/>
        <v>40593869.189999998</v>
      </c>
      <c r="G336" s="170">
        <f>VLOOKUP(A336,Apport,MATCH($G$3,'Jan 2020 Apport'!$3:$3,0),FALSE)+VLOOKUP(A336,Apport,MATCH($G$4,'Jan 2020 Apport'!$3:$3,0),FALSE)</f>
        <v>6333395.9799999995</v>
      </c>
      <c r="H336" s="170">
        <f>VLOOKUP(A336,Apport,MATCH($H$4,'Jan 2020 Apport'!$3:$3,0),FALSE)</f>
        <v>695011.75</v>
      </c>
      <c r="I336" s="170">
        <f t="shared" si="55"/>
        <v>7028407.7299999995</v>
      </c>
      <c r="J336" s="170">
        <f>VLOOKUP(A336,Apport,MATCH($J$4,'Jan 2020 Apport'!$3:$3,0),FALSE)</f>
        <v>2664324.7219793699</v>
      </c>
      <c r="K336" s="170">
        <f>VLOOKUP(A336,Apport,MATCH($K$4,'Jan 2020 Apport'!$3:$3,0),FALSE)</f>
        <v>336201.76</v>
      </c>
      <c r="L336" s="170">
        <f t="shared" si="56"/>
        <v>3000526.4819793701</v>
      </c>
      <c r="M336" s="170">
        <f>VLOOKUP(A336,Apport,MATCH($M$4,'Jan 2020 Apport'!$3:$3,0),FALSE)</f>
        <v>1506316.59</v>
      </c>
      <c r="N336" s="170">
        <f>VLOOKUP(A336,Apport,MATCH($N$4,'Jan 2020 Apport'!$3:$3,0),FALSE)</f>
        <v>0</v>
      </c>
      <c r="O336" s="170">
        <f>VLOOKUP(A336,Apport,MATCH($O$4,'Jan 2020 Apport'!$3:$3,0),FALSE)</f>
        <v>140673.85</v>
      </c>
      <c r="P336" s="174">
        <f>VLOOKUP(A336,Apport,MATCH($P$4,'Jan 2020 Apport'!$3:$3,0),FALSE)</f>
        <v>965784.93</v>
      </c>
      <c r="Q336" s="174">
        <f>VLOOKUP(A336,Apport,MATCH($Q$4,'Jan 2020 Apport'!$3:$3,0),FALSE)</f>
        <v>9509040.0733425003</v>
      </c>
      <c r="R336">
        <f>VLOOKUP(A336,Apport,MATCH($R$4,'Jan 2020 Apport'!$3:$3,0),FALSE)</f>
        <v>0</v>
      </c>
      <c r="S336">
        <f>VLOOKUP(A336,Apport,MATCH($S$4,'Jan 2020 Apport'!$3:$3,0),FALSE)</f>
        <v>11</v>
      </c>
      <c r="T336">
        <f>VLOOKUP(A336,Apport,MATCH($T$4,'Jan 2020 Apport'!$3:$3,0),FALSE)</f>
        <v>230</v>
      </c>
      <c r="U336" s="185">
        <f>IFERROR(VLOOKUP(A336,Apport,MATCH($U$4,'Jan 2020 Apport'!$3:$3,0),FALSE)/R336,0)</f>
        <v>0</v>
      </c>
      <c r="V336" s="67">
        <f>IFERROR(((VLOOKUP(A336,Apport,MATCH($V$4,'Jan 2020 Apport'!$3:$3,0),FALSE)+VLOOKUP(A336,Apport,MATCH($V$3,'Jan 2020 Apport'!$3:$3,0),FALSE))/(S336+T336)),0)</f>
        <v>9410.6085477178422</v>
      </c>
      <c r="W336" s="67">
        <f t="shared" si="57"/>
        <v>8754.3822773015709</v>
      </c>
      <c r="X336">
        <f>IF(D336=0,0,VLOOKUP(A336,Apport,MATCH($X$4,'Jan 2020 Apport'!$3:$3,0),FALSE))</f>
        <v>4.8578999999999997E-2</v>
      </c>
      <c r="Y336">
        <f>IF(D336=0,0,VLOOKUP(A336,Apport,MATCH($Y$4,'Jan 2020 Apport'!$3:$3,0),FALSE))</f>
        <v>4.0270000000000002E-3</v>
      </c>
      <c r="Z336">
        <f>IF(D336=0,0,VLOOKUP(A336,Apport,MATCH($Z$4,'Jan 2020 Apport'!$3:$3,0),FALSE))</f>
        <v>1.7100000000000001E-2</v>
      </c>
      <c r="AA336" s="114">
        <f>(VLOOKUP(A336,Apport,MATCH($AA$4,'Jan 2020 Apport'!$3:$3,0),FALSE)+VLOOKUP(A336,Apport,MATCH($AA$3,'Jan 2020 Apport'!$3:$3,0),FALSE))*VLOOKUP(A336,Apport,MATCH($AA$2,'Jan 2020 Apport'!$3:$3,0),FALSE)</f>
        <v>73041.97600000001</v>
      </c>
      <c r="AB336" s="114">
        <f>VLOOKUP(A336,Apport,MATCH($AB$4,'Jan 2020 Apport'!$3:$3,0),FALSE)*VLOOKUP(A336,Apport,MATCH($AB$3,'Jan 2020 Apport'!$3:$3,0),FALSE)</f>
        <v>74502.400000000009</v>
      </c>
      <c r="AC336" s="114">
        <f>VLOOKUP(A336,Apport,MATCH($AC$4,'Jan 2020 Apport'!$3:$3,0),FALSE)</f>
        <v>96805</v>
      </c>
      <c r="AD336" s="114">
        <f>VLOOKUP(A336,Apport,MATCH($AD$4,'Jan 2020 Apport'!$3:$3,0),FALSE)*VLOOKUP(A336,Apport,MATCH($AD$3,'Jan 2020 Apport'!$3:$3,0),FALSE)</f>
        <v>110589.92000000001</v>
      </c>
      <c r="AE336" s="114">
        <f>VLOOKUP(A336,Apport,MATCH($AE$4,'Jan 2020 Apport'!$3:$3,0),FALSE)</f>
        <v>46784.33</v>
      </c>
      <c r="AF336" s="114">
        <f>VLOOKUP(A336,Apport,MATCH($AF$4,'Jan 2020 Apport'!$3:$3,0),FALSE)*VLOOKUP(A336,Apport,MATCH($AF$3,'Jan 2020 Apport'!$3:$3,0),FALSE)</f>
        <v>53446.400000000001</v>
      </c>
      <c r="AG336" s="114">
        <f t="shared" si="58"/>
        <v>106851.42448640001</v>
      </c>
      <c r="AH336" s="114">
        <f t="shared" si="59"/>
        <v>151448.89747200001</v>
      </c>
      <c r="AI336" s="114">
        <f t="shared" si="60"/>
        <v>86722.93667000001</v>
      </c>
      <c r="AJ336" s="3">
        <f>VLOOKUP(A336,Apport,MATCH($AJ$4,'Jan 2020 Apport'!$3:$3,0),FALSE)</f>
        <v>5631561.0199999996</v>
      </c>
      <c r="AK336" s="3">
        <f>VLOOKUP(A336,Apport,MATCH($AK$4,'Jan 2020 Apport'!$3:$3,0),FALSE)</f>
        <v>94.846000000000004</v>
      </c>
      <c r="AL336" s="170">
        <f t="shared" si="61"/>
        <v>54717352.851979367</v>
      </c>
      <c r="AM336" s="170">
        <f>VLOOKUP(A336,Apport,MATCH($AM$4,'Jan 2020 Apport'!$3:$3,0),FALSE)</f>
        <v>515804.11</v>
      </c>
      <c r="AN336" s="170">
        <f>VLOOKUP(A336,Apport,MATCH($AN$4,'Jan 2020 Apport'!$3:$3,0),FALSE)</f>
        <v>235543.67</v>
      </c>
      <c r="AO336" s="170">
        <v>19564.66</v>
      </c>
      <c r="AP336" s="170">
        <v>6010.1</v>
      </c>
      <c r="AQ336" s="170">
        <v>1377.37</v>
      </c>
      <c r="AR336" s="170">
        <v>46322</v>
      </c>
    </row>
    <row r="337" spans="1:44">
      <c r="A337" s="2" t="s">
        <v>549</v>
      </c>
      <c r="B337" s="2" t="s">
        <v>550</v>
      </c>
      <c r="C337" s="2" t="s">
        <v>1411</v>
      </c>
      <c r="D337" s="171">
        <f t="shared" si="53"/>
        <v>20910532.57</v>
      </c>
      <c r="E337" s="67">
        <f>VLOOKUP(A337,Apport,MATCH($E$2,'Jan 2020 Apport'!$3:$3,0),FALSE)+VLOOKUP(A337,Apport,MATCH($E$3,'Jan 2020 Apport'!$3:$3,0),FALSE)+VLOOKUP(A337,Apport,MATCH($E$4,'Jan 2020 Apport'!$3:$3,0),FALSE)</f>
        <v>738717.01</v>
      </c>
      <c r="F337" s="171">
        <f t="shared" si="54"/>
        <v>20171815.559999999</v>
      </c>
      <c r="G337" s="170">
        <f>VLOOKUP(A337,Apport,MATCH($G$3,'Jan 2020 Apport'!$3:$3,0),FALSE)+VLOOKUP(A337,Apport,MATCH($G$4,'Jan 2020 Apport'!$3:$3,0),FALSE)</f>
        <v>3353941.77</v>
      </c>
      <c r="H337" s="170">
        <f>VLOOKUP(A337,Apport,MATCH($H$4,'Jan 2020 Apport'!$3:$3,0),FALSE)</f>
        <v>321967.11</v>
      </c>
      <c r="I337" s="170">
        <f t="shared" si="55"/>
        <v>3675908.88</v>
      </c>
      <c r="J337" s="170">
        <f>VLOOKUP(A337,Apport,MATCH($J$4,'Jan 2020 Apport'!$3:$3,0),FALSE)</f>
        <v>1286600.2707389616</v>
      </c>
      <c r="K337" s="170">
        <f>VLOOKUP(A337,Apport,MATCH($K$4,'Jan 2020 Apport'!$3:$3,0),FALSE)</f>
        <v>141229.35</v>
      </c>
      <c r="L337" s="170">
        <f t="shared" si="56"/>
        <v>1427829.6207389617</v>
      </c>
      <c r="M337" s="170">
        <f>VLOOKUP(A337,Apport,MATCH($M$4,'Jan 2020 Apport'!$3:$3,0),FALSE)</f>
        <v>717987.13</v>
      </c>
      <c r="N337" s="170">
        <f>VLOOKUP(A337,Apport,MATCH($N$4,'Jan 2020 Apport'!$3:$3,0),FALSE)</f>
        <v>0</v>
      </c>
      <c r="O337" s="170">
        <f>VLOOKUP(A337,Apport,MATCH($O$4,'Jan 2020 Apport'!$3:$3,0),FALSE)</f>
        <v>69125.02</v>
      </c>
      <c r="P337" s="174">
        <f>VLOOKUP(A337,Apport,MATCH($P$4,'Jan 2020 Apport'!$3:$3,0),FALSE)</f>
        <v>0</v>
      </c>
      <c r="Q337" s="174">
        <f>VLOOKUP(A337,Apport,MATCH($Q$4,'Jan 2020 Apport'!$3:$3,0),FALSE)</f>
        <v>5575799.461228</v>
      </c>
      <c r="R337">
        <f>VLOOKUP(A337,Apport,MATCH($R$4,'Jan 2020 Apport'!$3:$3,0),FALSE)</f>
        <v>0</v>
      </c>
      <c r="S337">
        <f>VLOOKUP(A337,Apport,MATCH($S$4,'Jan 2020 Apport'!$3:$3,0),FALSE)</f>
        <v>9</v>
      </c>
      <c r="T337">
        <f>VLOOKUP(A337,Apport,MATCH($T$4,'Jan 2020 Apport'!$3:$3,0),FALSE)</f>
        <v>68</v>
      </c>
      <c r="U337" s="185">
        <f>IFERROR(VLOOKUP(A337,Apport,MATCH($U$4,'Jan 2020 Apport'!$3:$3,0),FALSE)/R337,0)</f>
        <v>0</v>
      </c>
      <c r="V337" s="67">
        <f>IFERROR(((VLOOKUP(A337,Apport,MATCH($V$4,'Jan 2020 Apport'!$3:$3,0),FALSE)+VLOOKUP(A337,Apport,MATCH($V$3,'Jan 2020 Apport'!$3:$3,0),FALSE))/(S337+T337)),0)</f>
        <v>9593.727402597402</v>
      </c>
      <c r="W337" s="67">
        <f t="shared" si="57"/>
        <v>8755.1933187077666</v>
      </c>
      <c r="X337">
        <f>IF(D337=0,0,VLOOKUP(A337,Apport,MATCH($X$4,'Jan 2020 Apport'!$3:$3,0),FALSE))</f>
        <v>4.8578999999999997E-2</v>
      </c>
      <c r="Y337">
        <f>IF(D337=0,0,VLOOKUP(A337,Apport,MATCH($Y$4,'Jan 2020 Apport'!$3:$3,0),FALSE))</f>
        <v>4.0270000000000002E-3</v>
      </c>
      <c r="Z337">
        <f>IF(D337=0,0,VLOOKUP(A337,Apport,MATCH($Z$4,'Jan 2020 Apport'!$3:$3,0),FALSE))</f>
        <v>1.7100000000000001E-2</v>
      </c>
      <c r="AA337" s="114">
        <f>(VLOOKUP(A337,Apport,MATCH($AA$4,'Jan 2020 Apport'!$3:$3,0),FALSE)+VLOOKUP(A337,Apport,MATCH($AA$3,'Jan 2020 Apport'!$3:$3,0),FALSE))*VLOOKUP(A337,Apport,MATCH($AA$2,'Jan 2020 Apport'!$3:$3,0),FALSE)</f>
        <v>75650.618000000017</v>
      </c>
      <c r="AB337" s="114">
        <f>VLOOKUP(A337,Apport,MATCH($AB$4,'Jan 2020 Apport'!$3:$3,0),FALSE)*VLOOKUP(A337,Apport,MATCH($AB$3,'Jan 2020 Apport'!$3:$3,0),FALSE)</f>
        <v>74502.400000000009</v>
      </c>
      <c r="AC337" s="114">
        <f>VLOOKUP(A337,Apport,MATCH($AC$4,'Jan 2020 Apport'!$3:$3,0),FALSE)</f>
        <v>96805</v>
      </c>
      <c r="AD337" s="114">
        <f>VLOOKUP(A337,Apport,MATCH($AD$4,'Jan 2020 Apport'!$3:$3,0),FALSE)*VLOOKUP(A337,Apport,MATCH($AD$3,'Jan 2020 Apport'!$3:$3,0),FALSE)</f>
        <v>110589.92000000001</v>
      </c>
      <c r="AE337" s="114">
        <f>VLOOKUP(A337,Apport,MATCH($AE$4,'Jan 2020 Apport'!$3:$3,0),FALSE)</f>
        <v>46784.33</v>
      </c>
      <c r="AF337" s="114">
        <f>VLOOKUP(A337,Apport,MATCH($AF$4,'Jan 2020 Apport'!$3:$3,0),FALSE)*VLOOKUP(A337,Apport,MATCH($AF$3,'Jan 2020 Apport'!$3:$3,0),FALSE)</f>
        <v>53446.400000000001</v>
      </c>
      <c r="AG337" s="114">
        <f t="shared" si="58"/>
        <v>106868.11979520002</v>
      </c>
      <c r="AH337" s="114">
        <f t="shared" si="59"/>
        <v>151448.89747200001</v>
      </c>
      <c r="AI337" s="114">
        <f t="shared" si="60"/>
        <v>86722.93667000001</v>
      </c>
      <c r="AJ337" s="3">
        <f>VLOOKUP(A337,Apport,MATCH($AJ$4,'Jan 2020 Apport'!$3:$3,0),FALSE)</f>
        <v>2706549.41</v>
      </c>
      <c r="AK337" s="3">
        <f>VLOOKUP(A337,Apport,MATCH($AK$4,'Jan 2020 Apport'!$3:$3,0),FALSE)</f>
        <v>44.832999999999998</v>
      </c>
      <c r="AL337" s="170">
        <f t="shared" si="61"/>
        <v>26983498.050738961</v>
      </c>
      <c r="AM337" s="170">
        <f>VLOOKUP(A337,Apport,MATCH($AM$4,'Jan 2020 Apport'!$3:$3,0),FALSE)</f>
        <v>323344.18</v>
      </c>
      <c r="AN337" s="170">
        <f>VLOOKUP(A337,Apport,MATCH($AN$4,'Jan 2020 Apport'!$3:$3,0),FALSE)</f>
        <v>117615.37</v>
      </c>
      <c r="AO337" s="170">
        <v>10127.48</v>
      </c>
      <c r="AP337" s="170">
        <v>1581.79</v>
      </c>
      <c r="AQ337" s="170">
        <v>674.74</v>
      </c>
      <c r="AR337" s="170">
        <v>23477.85</v>
      </c>
    </row>
    <row r="338" spans="1:44">
      <c r="A338" s="2" t="s">
        <v>551</v>
      </c>
      <c r="B338" s="2" t="s">
        <v>552</v>
      </c>
      <c r="C338" s="2" t="s">
        <v>1411</v>
      </c>
      <c r="D338" s="171">
        <f t="shared" si="53"/>
        <v>30228208.539999999</v>
      </c>
      <c r="E338" s="67">
        <f>VLOOKUP(A338,Apport,MATCH($E$2,'Jan 2020 Apport'!$3:$3,0),FALSE)+VLOOKUP(A338,Apport,MATCH($E$3,'Jan 2020 Apport'!$3:$3,0),FALSE)+VLOOKUP(A338,Apport,MATCH($E$4,'Jan 2020 Apport'!$3:$3,0),FALSE)</f>
        <v>1916983.11</v>
      </c>
      <c r="F338" s="171">
        <f t="shared" si="54"/>
        <v>28311225.43</v>
      </c>
      <c r="G338" s="170">
        <f>VLOOKUP(A338,Apport,MATCH($G$3,'Jan 2020 Apport'!$3:$3,0),FALSE)+VLOOKUP(A338,Apport,MATCH($G$4,'Jan 2020 Apport'!$3:$3,0),FALSE)</f>
        <v>4610260.08</v>
      </c>
      <c r="H338" s="170">
        <f>VLOOKUP(A338,Apport,MATCH($H$4,'Jan 2020 Apport'!$3:$3,0),FALSE)</f>
        <v>352378.29</v>
      </c>
      <c r="I338" s="170">
        <f t="shared" si="55"/>
        <v>4962638.37</v>
      </c>
      <c r="J338" s="170">
        <f>VLOOKUP(A338,Apport,MATCH($J$4,'Jan 2020 Apport'!$3:$3,0),FALSE)</f>
        <v>1460281.933737807</v>
      </c>
      <c r="K338" s="170">
        <f>VLOOKUP(A338,Apport,MATCH($K$4,'Jan 2020 Apport'!$3:$3,0),FALSE)</f>
        <v>176559.28</v>
      </c>
      <c r="L338" s="170">
        <f t="shared" si="56"/>
        <v>1636841.213737807</v>
      </c>
      <c r="M338" s="170">
        <f>VLOOKUP(A338,Apport,MATCH($M$4,'Jan 2020 Apport'!$3:$3,0),FALSE)</f>
        <v>697228.7</v>
      </c>
      <c r="N338" s="170">
        <f>VLOOKUP(A338,Apport,MATCH($N$4,'Jan 2020 Apport'!$3:$3,0),FALSE)</f>
        <v>0</v>
      </c>
      <c r="O338" s="170">
        <f>VLOOKUP(A338,Apport,MATCH($O$4,'Jan 2020 Apport'!$3:$3,0),FALSE)</f>
        <v>98672.01</v>
      </c>
      <c r="P338" s="174">
        <f>VLOOKUP(A338,Apport,MATCH($P$4,'Jan 2020 Apport'!$3:$3,0),FALSE)</f>
        <v>1263229.76</v>
      </c>
      <c r="Q338" s="174">
        <f>VLOOKUP(A338,Apport,MATCH($Q$4,'Jan 2020 Apport'!$3:$3,0),FALSE)</f>
        <v>5252165.6693987995</v>
      </c>
      <c r="R338">
        <f>VLOOKUP(A338,Apport,MATCH($R$4,'Jan 2020 Apport'!$3:$3,0),FALSE)</f>
        <v>0</v>
      </c>
      <c r="S338">
        <f>VLOOKUP(A338,Apport,MATCH($S$4,'Jan 2020 Apport'!$3:$3,0),FALSE)</f>
        <v>17</v>
      </c>
      <c r="T338">
        <f>VLOOKUP(A338,Apport,MATCH($T$4,'Jan 2020 Apport'!$3:$3,0),FALSE)</f>
        <v>195</v>
      </c>
      <c r="U338" s="185">
        <f>IFERROR(VLOOKUP(A338,Apport,MATCH($U$4,'Jan 2020 Apport'!$3:$3,0),FALSE)/R338,0)</f>
        <v>0</v>
      </c>
      <c r="V338" s="67">
        <f>IFERROR(((VLOOKUP(A338,Apport,MATCH($V$4,'Jan 2020 Apport'!$3:$3,0),FALSE)+VLOOKUP(A338,Apport,MATCH($V$3,'Jan 2020 Apport'!$3:$3,0),FALSE))/(S338+T338)),0)</f>
        <v>9042.3731603773595</v>
      </c>
      <c r="W338" s="67">
        <f t="shared" si="57"/>
        <v>8425.830127707326</v>
      </c>
      <c r="X338">
        <f>IF(D338=0,0,VLOOKUP(A338,Apport,MATCH($X$4,'Jan 2020 Apport'!$3:$3,0),FALSE))</f>
        <v>4.8578999999999997E-2</v>
      </c>
      <c r="Y338">
        <f>IF(D338=0,0,VLOOKUP(A338,Apport,MATCH($Y$4,'Jan 2020 Apport'!$3:$3,0),FALSE))</f>
        <v>4.0270000000000002E-3</v>
      </c>
      <c r="Z338">
        <f>IF(D338=0,0,VLOOKUP(A338,Apport,MATCH($Z$4,'Jan 2020 Apport'!$3:$3,0),FALSE))</f>
        <v>1.7100000000000001E-2</v>
      </c>
      <c r="AA338" s="114">
        <f>(VLOOKUP(A338,Apport,MATCH($AA$4,'Jan 2020 Apport'!$3:$3,0),FALSE)+VLOOKUP(A338,Apport,MATCH($AA$3,'Jan 2020 Apport'!$3:$3,0),FALSE))*VLOOKUP(A338,Apport,MATCH($AA$2,'Jan 2020 Apport'!$3:$3,0),FALSE)</f>
        <v>69129.013000000006</v>
      </c>
      <c r="AB338" s="114">
        <f>VLOOKUP(A338,Apport,MATCH($AB$4,'Jan 2020 Apport'!$3:$3,0),FALSE)*VLOOKUP(A338,Apport,MATCH($AB$3,'Jan 2020 Apport'!$3:$3,0),FALSE)</f>
        <v>70511.199999999997</v>
      </c>
      <c r="AC338" s="114">
        <f>VLOOKUP(A338,Apport,MATCH($AC$4,'Jan 2020 Apport'!$3:$3,0),FALSE)</f>
        <v>96805</v>
      </c>
      <c r="AD338" s="114">
        <f>VLOOKUP(A338,Apport,MATCH($AD$4,'Jan 2020 Apport'!$3:$3,0),FALSE)*VLOOKUP(A338,Apport,MATCH($AD$3,'Jan 2020 Apport'!$3:$3,0),FALSE)</f>
        <v>104665.46</v>
      </c>
      <c r="AE338" s="114">
        <f>VLOOKUP(A338,Apport,MATCH($AE$4,'Jan 2020 Apport'!$3:$3,0),FALSE)</f>
        <v>46784.33</v>
      </c>
      <c r="AF338" s="114">
        <f>VLOOKUP(A338,Apport,MATCH($AF$4,'Jan 2020 Apport'!$3:$3,0),FALSE)*VLOOKUP(A338,Apport,MATCH($AF$3,'Jan 2020 Apport'!$3:$3,0),FALSE)</f>
        <v>50583.200000000004</v>
      </c>
      <c r="AG338" s="114">
        <f t="shared" si="58"/>
        <v>101910.8196032</v>
      </c>
      <c r="AH338" s="114">
        <f t="shared" si="59"/>
        <v>144152.332536</v>
      </c>
      <c r="AI338" s="114">
        <f t="shared" si="60"/>
        <v>83263.332110000018</v>
      </c>
      <c r="AJ338" s="3">
        <f>VLOOKUP(A338,Apport,MATCH($AJ$4,'Jan 2020 Apport'!$3:$3,0),FALSE)</f>
        <v>3766228.28</v>
      </c>
      <c r="AK338" s="3">
        <f>VLOOKUP(A338,Apport,MATCH($AK$4,'Jan 2020 Apport'!$3:$3,0),FALSE)</f>
        <v>67.78</v>
      </c>
      <c r="AL338" s="170">
        <f t="shared" si="61"/>
        <v>37452048.483737804</v>
      </c>
      <c r="AM338" s="170">
        <f>VLOOKUP(A338,Apport,MATCH($AM$4,'Jan 2020 Apport'!$3:$3,0),FALSE)</f>
        <v>5018.93</v>
      </c>
      <c r="AN338" s="170">
        <f>VLOOKUP(A338,Apport,MATCH($AN$4,'Jan 2020 Apport'!$3:$3,0),FALSE)</f>
        <v>149784.38</v>
      </c>
      <c r="AO338" s="170">
        <v>6747.59</v>
      </c>
      <c r="AP338" s="170">
        <v>5876.28</v>
      </c>
      <c r="AQ338" s="170">
        <v>963.94</v>
      </c>
      <c r="AR338" s="170">
        <v>33654.68</v>
      </c>
    </row>
    <row r="339" spans="1:44">
      <c r="A339" s="2" t="s">
        <v>553</v>
      </c>
      <c r="B339" s="2" t="s">
        <v>554</v>
      </c>
      <c r="C339" s="2" t="s">
        <v>1411</v>
      </c>
      <c r="D339" s="171">
        <f t="shared" si="53"/>
        <v>15181588.48</v>
      </c>
      <c r="E339" s="67">
        <f>VLOOKUP(A339,Apport,MATCH($E$2,'Jan 2020 Apport'!$3:$3,0),FALSE)+VLOOKUP(A339,Apport,MATCH($E$3,'Jan 2020 Apport'!$3:$3,0),FALSE)+VLOOKUP(A339,Apport,MATCH($E$4,'Jan 2020 Apport'!$3:$3,0),FALSE)</f>
        <v>433966.23</v>
      </c>
      <c r="F339" s="171">
        <f t="shared" si="54"/>
        <v>14747622.25</v>
      </c>
      <c r="G339" s="170">
        <f>VLOOKUP(A339,Apport,MATCH($G$3,'Jan 2020 Apport'!$3:$3,0),FALSE)+VLOOKUP(A339,Apport,MATCH($G$4,'Jan 2020 Apport'!$3:$3,0),FALSE)</f>
        <v>1760313.23</v>
      </c>
      <c r="H339" s="170">
        <f>VLOOKUP(A339,Apport,MATCH($H$4,'Jan 2020 Apport'!$3:$3,0),FALSE)</f>
        <v>160618.20000000001</v>
      </c>
      <c r="I339" s="170">
        <f t="shared" si="55"/>
        <v>1920931.43</v>
      </c>
      <c r="J339" s="170">
        <f>VLOOKUP(A339,Apport,MATCH($J$4,'Jan 2020 Apport'!$3:$3,0),FALSE)</f>
        <v>1004290.1860690949</v>
      </c>
      <c r="K339" s="170">
        <f>VLOOKUP(A339,Apport,MATCH($K$4,'Jan 2020 Apport'!$3:$3,0),FALSE)</f>
        <v>158086.35</v>
      </c>
      <c r="L339" s="170">
        <f t="shared" si="56"/>
        <v>1162376.5360690949</v>
      </c>
      <c r="M339" s="170">
        <f>VLOOKUP(A339,Apport,MATCH($M$4,'Jan 2020 Apport'!$3:$3,0),FALSE)</f>
        <v>419080.02</v>
      </c>
      <c r="N339" s="170">
        <f>VLOOKUP(A339,Apport,MATCH($N$4,'Jan 2020 Apport'!$3:$3,0),FALSE)</f>
        <v>0</v>
      </c>
      <c r="O339" s="170">
        <f>VLOOKUP(A339,Apport,MATCH($O$4,'Jan 2020 Apport'!$3:$3,0),FALSE)</f>
        <v>49888.09</v>
      </c>
      <c r="P339" s="174">
        <f>VLOOKUP(A339,Apport,MATCH($P$4,'Jan 2020 Apport'!$3:$3,0),FALSE)</f>
        <v>809259.36</v>
      </c>
      <c r="Q339" s="174">
        <f>VLOOKUP(A339,Apport,MATCH($Q$4,'Jan 2020 Apport'!$3:$3,0),FALSE)</f>
        <v>2643544.6959351003</v>
      </c>
      <c r="R339">
        <f>VLOOKUP(A339,Apport,MATCH($R$4,'Jan 2020 Apport'!$3:$3,0),FALSE)</f>
        <v>0</v>
      </c>
      <c r="S339">
        <f>VLOOKUP(A339,Apport,MATCH($S$4,'Jan 2020 Apport'!$3:$3,0),FALSE)</f>
        <v>0</v>
      </c>
      <c r="T339">
        <f>VLOOKUP(A339,Apport,MATCH($T$4,'Jan 2020 Apport'!$3:$3,0),FALSE)</f>
        <v>48</v>
      </c>
      <c r="U339" s="185">
        <f>IFERROR(VLOOKUP(A339,Apport,MATCH($U$4,'Jan 2020 Apport'!$3:$3,0),FALSE)/R339,0)</f>
        <v>0</v>
      </c>
      <c r="V339" s="67">
        <f>IFERROR(((VLOOKUP(A339,Apport,MATCH($V$4,'Jan 2020 Apport'!$3:$3,0),FALSE)+VLOOKUP(A339,Apport,MATCH($V$3,'Jan 2020 Apport'!$3:$3,0),FALSE))/(S339+T339)),0)</f>
        <v>9040.9631250000002</v>
      </c>
      <c r="W339" s="67">
        <f t="shared" si="57"/>
        <v>8425.830127707326</v>
      </c>
      <c r="X339">
        <f>IF(D339=0,0,VLOOKUP(A339,Apport,MATCH($X$4,'Jan 2020 Apport'!$3:$3,0),FALSE))</f>
        <v>4.8578999999999997E-2</v>
      </c>
      <c r="Y339">
        <f>IF(D339=0,0,VLOOKUP(A339,Apport,MATCH($Y$4,'Jan 2020 Apport'!$3:$3,0),FALSE))</f>
        <v>4.0270000000000002E-3</v>
      </c>
      <c r="Z339">
        <f>IF(D339=0,0,VLOOKUP(A339,Apport,MATCH($Z$4,'Jan 2020 Apport'!$3:$3,0),FALSE))</f>
        <v>1.7100000000000001E-2</v>
      </c>
      <c r="AA339" s="114">
        <f>(VLOOKUP(A339,Apport,MATCH($AA$4,'Jan 2020 Apport'!$3:$3,0),FALSE)+VLOOKUP(A339,Apport,MATCH($AA$3,'Jan 2020 Apport'!$3:$3,0),FALSE))*VLOOKUP(A339,Apport,MATCH($AA$2,'Jan 2020 Apport'!$3:$3,0),FALSE)</f>
        <v>69129.013000000006</v>
      </c>
      <c r="AB339" s="114">
        <f>VLOOKUP(A339,Apport,MATCH($AB$4,'Jan 2020 Apport'!$3:$3,0),FALSE)*VLOOKUP(A339,Apport,MATCH($AB$3,'Jan 2020 Apport'!$3:$3,0),FALSE)</f>
        <v>70511.199999999997</v>
      </c>
      <c r="AC339" s="114">
        <f>VLOOKUP(A339,Apport,MATCH($AC$4,'Jan 2020 Apport'!$3:$3,0),FALSE)</f>
        <v>96805</v>
      </c>
      <c r="AD339" s="114">
        <f>VLOOKUP(A339,Apport,MATCH($AD$4,'Jan 2020 Apport'!$3:$3,0),FALSE)*VLOOKUP(A339,Apport,MATCH($AD$3,'Jan 2020 Apport'!$3:$3,0),FALSE)</f>
        <v>104665.46</v>
      </c>
      <c r="AE339" s="114">
        <f>VLOOKUP(A339,Apport,MATCH($AE$4,'Jan 2020 Apport'!$3:$3,0),FALSE)</f>
        <v>46784.33</v>
      </c>
      <c r="AF339" s="114">
        <f>VLOOKUP(A339,Apport,MATCH($AF$4,'Jan 2020 Apport'!$3:$3,0),FALSE)*VLOOKUP(A339,Apport,MATCH($AF$3,'Jan 2020 Apport'!$3:$3,0),FALSE)</f>
        <v>50583.200000000004</v>
      </c>
      <c r="AG339" s="114">
        <f t="shared" si="58"/>
        <v>101910.8196032</v>
      </c>
      <c r="AH339" s="114">
        <f t="shared" si="59"/>
        <v>144152.332536</v>
      </c>
      <c r="AI339" s="114">
        <f t="shared" si="60"/>
        <v>83263.332110000018</v>
      </c>
      <c r="AJ339" s="3">
        <f>VLOOKUP(A339,Apport,MATCH($AJ$4,'Jan 2020 Apport'!$3:$3,0),FALSE)</f>
        <v>1861926.04</v>
      </c>
      <c r="AK339" s="3">
        <f>VLOOKUP(A339,Apport,MATCH($AK$4,'Jan 2020 Apport'!$3:$3,0),FALSE)</f>
        <v>31.321000000000002</v>
      </c>
      <c r="AL339" s="170">
        <f t="shared" si="61"/>
        <v>18575778.206069097</v>
      </c>
      <c r="AM339" s="170">
        <f>VLOOKUP(A339,Apport,MATCH($AM$4,'Jan 2020 Apport'!$3:$3,0),FALSE)</f>
        <v>0</v>
      </c>
      <c r="AN339" s="170">
        <f>VLOOKUP(A339,Apport,MATCH($AN$4,'Jan 2020 Apport'!$3:$3,0),FALSE)</f>
        <v>73776.759999999995</v>
      </c>
      <c r="AO339" s="170">
        <v>4028.49</v>
      </c>
      <c r="AP339" s="170">
        <v>3002.79</v>
      </c>
      <c r="AQ339" s="170">
        <v>494.03</v>
      </c>
      <c r="AR339" s="170">
        <v>12769.38</v>
      </c>
    </row>
    <row r="340" spans="1:44">
      <c r="A340" s="2" t="s">
        <v>555</v>
      </c>
      <c r="B340" s="2" t="s">
        <v>556</v>
      </c>
      <c r="C340" s="2" t="s">
        <v>1411</v>
      </c>
      <c r="D340" s="171">
        <f t="shared" si="53"/>
        <v>17372247.030000001</v>
      </c>
      <c r="E340" s="67">
        <f>VLOOKUP(A340,Apport,MATCH($E$2,'Jan 2020 Apport'!$3:$3,0),FALSE)+VLOOKUP(A340,Apport,MATCH($E$3,'Jan 2020 Apport'!$3:$3,0),FALSE)+VLOOKUP(A340,Apport,MATCH($E$4,'Jan 2020 Apport'!$3:$3,0),FALSE)</f>
        <v>678143.6</v>
      </c>
      <c r="F340" s="171">
        <f t="shared" si="54"/>
        <v>16694103.430000002</v>
      </c>
      <c r="G340" s="170">
        <f>VLOOKUP(A340,Apport,MATCH($G$3,'Jan 2020 Apport'!$3:$3,0),FALSE)+VLOOKUP(A340,Apport,MATCH($G$4,'Jan 2020 Apport'!$3:$3,0),FALSE)</f>
        <v>2634229.7800000003</v>
      </c>
      <c r="H340" s="170">
        <f>VLOOKUP(A340,Apport,MATCH($H$4,'Jan 2020 Apport'!$3:$3,0),FALSE)</f>
        <v>164887.74</v>
      </c>
      <c r="I340" s="170">
        <f t="shared" si="55"/>
        <v>2799117.5200000005</v>
      </c>
      <c r="J340" s="170">
        <f>VLOOKUP(A340,Apport,MATCH($J$4,'Jan 2020 Apport'!$3:$3,0),FALSE)</f>
        <v>1292236.7476192554</v>
      </c>
      <c r="K340" s="170">
        <f>VLOOKUP(A340,Apport,MATCH($K$4,'Jan 2020 Apport'!$3:$3,0),FALSE)</f>
        <v>148196.53</v>
      </c>
      <c r="L340" s="170">
        <f t="shared" si="56"/>
        <v>1440433.2776192555</v>
      </c>
      <c r="M340" s="170">
        <f>VLOOKUP(A340,Apport,MATCH($M$4,'Jan 2020 Apport'!$3:$3,0),FALSE)</f>
        <v>629473.23</v>
      </c>
      <c r="N340" s="170">
        <f>VLOOKUP(A340,Apport,MATCH($N$4,'Jan 2020 Apport'!$3:$3,0),FALSE)</f>
        <v>415767.51</v>
      </c>
      <c r="O340" s="170">
        <f>VLOOKUP(A340,Apport,MATCH($O$4,'Jan 2020 Apport'!$3:$3,0),FALSE)</f>
        <v>55710.03</v>
      </c>
      <c r="P340" s="174">
        <f>VLOOKUP(A340,Apport,MATCH($P$4,'Jan 2020 Apport'!$3:$3,0),FALSE)</f>
        <v>1206091.08</v>
      </c>
      <c r="Q340" s="174">
        <f>VLOOKUP(A340,Apport,MATCH($Q$4,'Jan 2020 Apport'!$3:$3,0),FALSE)</f>
        <v>2240965.0834328998</v>
      </c>
      <c r="R340">
        <f>VLOOKUP(A340,Apport,MATCH($R$4,'Jan 2020 Apport'!$3:$3,0),FALSE)</f>
        <v>0</v>
      </c>
      <c r="S340">
        <f>VLOOKUP(A340,Apport,MATCH($S$4,'Jan 2020 Apport'!$3:$3,0),FALSE)</f>
        <v>0</v>
      </c>
      <c r="T340">
        <f>VLOOKUP(A340,Apport,MATCH($T$4,'Jan 2020 Apport'!$3:$3,0),FALSE)</f>
        <v>75</v>
      </c>
      <c r="U340" s="185">
        <f>IFERROR(VLOOKUP(A340,Apport,MATCH($U$4,'Jan 2020 Apport'!$3:$3,0),FALSE)/R340,0)</f>
        <v>0</v>
      </c>
      <c r="V340" s="67">
        <f>IFERROR(((VLOOKUP(A340,Apport,MATCH($V$4,'Jan 2020 Apport'!$3:$3,0),FALSE)+VLOOKUP(A340,Apport,MATCH($V$3,'Jan 2020 Apport'!$3:$3,0),FALSE))/(S340+T340)),0)</f>
        <v>9041.9146666666657</v>
      </c>
      <c r="W340" s="67">
        <f t="shared" si="57"/>
        <v>8425.830127707326</v>
      </c>
      <c r="X340">
        <f>IF(D340=0,0,VLOOKUP(A340,Apport,MATCH($X$4,'Jan 2020 Apport'!$3:$3,0),FALSE))</f>
        <v>4.8578999999999997E-2</v>
      </c>
      <c r="Y340">
        <f>IF(D340=0,0,VLOOKUP(A340,Apport,MATCH($Y$4,'Jan 2020 Apport'!$3:$3,0),FALSE))</f>
        <v>4.0270000000000002E-3</v>
      </c>
      <c r="Z340">
        <f>IF(D340=0,0,VLOOKUP(A340,Apport,MATCH($Z$4,'Jan 2020 Apport'!$3:$3,0),FALSE))</f>
        <v>1.7100000000000001E-2</v>
      </c>
      <c r="AA340" s="114">
        <f>(VLOOKUP(A340,Apport,MATCH($AA$4,'Jan 2020 Apport'!$3:$3,0),FALSE)+VLOOKUP(A340,Apport,MATCH($AA$3,'Jan 2020 Apport'!$3:$3,0),FALSE))*VLOOKUP(A340,Apport,MATCH($AA$2,'Jan 2020 Apport'!$3:$3,0),FALSE)</f>
        <v>69129.013000000006</v>
      </c>
      <c r="AB340" s="114">
        <f>VLOOKUP(A340,Apport,MATCH($AB$4,'Jan 2020 Apport'!$3:$3,0),FALSE)*VLOOKUP(A340,Apport,MATCH($AB$3,'Jan 2020 Apport'!$3:$3,0),FALSE)</f>
        <v>70511.199999999997</v>
      </c>
      <c r="AC340" s="114">
        <f>VLOOKUP(A340,Apport,MATCH($AC$4,'Jan 2020 Apport'!$3:$3,0),FALSE)</f>
        <v>96805</v>
      </c>
      <c r="AD340" s="114">
        <f>VLOOKUP(A340,Apport,MATCH($AD$4,'Jan 2020 Apport'!$3:$3,0),FALSE)*VLOOKUP(A340,Apport,MATCH($AD$3,'Jan 2020 Apport'!$3:$3,0),FALSE)</f>
        <v>104665.46</v>
      </c>
      <c r="AE340" s="114">
        <f>VLOOKUP(A340,Apport,MATCH($AE$4,'Jan 2020 Apport'!$3:$3,0),FALSE)</f>
        <v>46784.33</v>
      </c>
      <c r="AF340" s="114">
        <f>VLOOKUP(A340,Apport,MATCH($AF$4,'Jan 2020 Apport'!$3:$3,0),FALSE)*VLOOKUP(A340,Apport,MATCH($AF$3,'Jan 2020 Apport'!$3:$3,0),FALSE)</f>
        <v>50583.200000000004</v>
      </c>
      <c r="AG340" s="114">
        <f t="shared" si="58"/>
        <v>101910.8196032</v>
      </c>
      <c r="AH340" s="114">
        <f t="shared" si="59"/>
        <v>144152.332536</v>
      </c>
      <c r="AI340" s="114">
        <f t="shared" si="60"/>
        <v>83263.332110000018</v>
      </c>
      <c r="AJ340" s="3">
        <f>VLOOKUP(A340,Apport,MATCH($AJ$4,'Jan 2020 Apport'!$3:$3,0),FALSE)</f>
        <v>2409833.71</v>
      </c>
      <c r="AK340" s="3">
        <f>VLOOKUP(A340,Apport,MATCH($AK$4,'Jan 2020 Apport'!$3:$3,0),FALSE)</f>
        <v>49.393000000000001</v>
      </c>
      <c r="AL340" s="170">
        <f t="shared" si="61"/>
        <v>22961348.057619259</v>
      </c>
      <c r="AM340" s="170">
        <f>VLOOKUP(A340,Apport,MATCH($AM$4,'Jan 2020 Apport'!$3:$3,0),FALSE)</f>
        <v>396795.99</v>
      </c>
      <c r="AN340" s="170">
        <f>VLOOKUP(A340,Apport,MATCH($AN$4,'Jan 2020 Apport'!$3:$3,0),FALSE)</f>
        <v>98844.07</v>
      </c>
      <c r="AO340" s="170">
        <v>9865.2000000000007</v>
      </c>
      <c r="AP340" s="170">
        <v>3860.59</v>
      </c>
      <c r="AQ340" s="170">
        <v>524.91</v>
      </c>
      <c r="AR340" s="170">
        <v>19316.71</v>
      </c>
    </row>
    <row r="341" spans="1:44">
      <c r="A341" s="2" t="s">
        <v>557</v>
      </c>
      <c r="B341" s="2" t="s">
        <v>558</v>
      </c>
      <c r="C341" s="2" t="s">
        <v>1411</v>
      </c>
      <c r="D341" s="171">
        <f t="shared" si="53"/>
        <v>16441367.300000001</v>
      </c>
      <c r="E341" s="67">
        <f>VLOOKUP(A341,Apport,MATCH($E$2,'Jan 2020 Apport'!$3:$3,0),FALSE)+VLOOKUP(A341,Apport,MATCH($E$3,'Jan 2020 Apport'!$3:$3,0),FALSE)+VLOOKUP(A341,Apport,MATCH($E$4,'Jan 2020 Apport'!$3:$3,0),FALSE)</f>
        <v>1016334.6000000001</v>
      </c>
      <c r="F341" s="171">
        <f t="shared" si="54"/>
        <v>15425032.700000001</v>
      </c>
      <c r="G341" s="170">
        <f>VLOOKUP(A341,Apport,MATCH($G$3,'Jan 2020 Apport'!$3:$3,0),FALSE)+VLOOKUP(A341,Apport,MATCH($G$4,'Jan 2020 Apport'!$3:$3,0),FALSE)</f>
        <v>2523019.04</v>
      </c>
      <c r="H341" s="170">
        <f>VLOOKUP(A341,Apport,MATCH($H$4,'Jan 2020 Apport'!$3:$3,0),FALSE)</f>
        <v>188955.6</v>
      </c>
      <c r="I341" s="170">
        <f t="shared" si="55"/>
        <v>2711974.64</v>
      </c>
      <c r="J341" s="170">
        <f>VLOOKUP(A341,Apport,MATCH($J$4,'Jan 2020 Apport'!$3:$3,0),FALSE)</f>
        <v>1708527.1462684162</v>
      </c>
      <c r="K341" s="170">
        <f>VLOOKUP(A341,Apport,MATCH($K$4,'Jan 2020 Apport'!$3:$3,0),FALSE)</f>
        <v>216487.15</v>
      </c>
      <c r="L341" s="170">
        <f t="shared" si="56"/>
        <v>1925014.2962684161</v>
      </c>
      <c r="M341" s="170">
        <f>VLOOKUP(A341,Apport,MATCH($M$4,'Jan 2020 Apport'!$3:$3,0),FALSE)</f>
        <v>655740.34</v>
      </c>
      <c r="N341" s="170">
        <f>VLOOKUP(A341,Apport,MATCH($N$4,'Jan 2020 Apport'!$3:$3,0),FALSE)</f>
        <v>0</v>
      </c>
      <c r="O341" s="170">
        <f>VLOOKUP(A341,Apport,MATCH($O$4,'Jan 2020 Apport'!$3:$3,0),FALSE)</f>
        <v>54267.45</v>
      </c>
      <c r="P341" s="174">
        <f>VLOOKUP(A341,Apport,MATCH($P$4,'Jan 2020 Apport'!$3:$3,0),FALSE)</f>
        <v>220535.43</v>
      </c>
      <c r="Q341" s="174">
        <f>VLOOKUP(A341,Apport,MATCH($Q$4,'Jan 2020 Apport'!$3:$3,0),FALSE)</f>
        <v>3675458.4455837999</v>
      </c>
      <c r="R341">
        <f>VLOOKUP(A341,Apport,MATCH($R$4,'Jan 2020 Apport'!$3:$3,0),FALSE)</f>
        <v>0</v>
      </c>
      <c r="S341">
        <f>VLOOKUP(A341,Apport,MATCH($S$4,'Jan 2020 Apport'!$3:$3,0),FALSE)</f>
        <v>12</v>
      </c>
      <c r="T341">
        <f>VLOOKUP(A341,Apport,MATCH($T$4,'Jan 2020 Apport'!$3:$3,0),FALSE)</f>
        <v>96</v>
      </c>
      <c r="U341" s="185">
        <f>IFERROR(VLOOKUP(A341,Apport,MATCH($U$4,'Jan 2020 Apport'!$3:$3,0),FALSE)/R341,0)</f>
        <v>0</v>
      </c>
      <c r="V341" s="67">
        <f>IFERROR(((VLOOKUP(A341,Apport,MATCH($V$4,'Jan 2020 Apport'!$3:$3,0),FALSE)+VLOOKUP(A341,Apport,MATCH($V$3,'Jan 2020 Apport'!$3:$3,0),FALSE))/(S341+T341)),0)</f>
        <v>9410.5055555555573</v>
      </c>
      <c r="W341" s="67">
        <f t="shared" si="57"/>
        <v>8754.3822773015709</v>
      </c>
      <c r="X341">
        <f>IF(D341=0,0,VLOOKUP(A341,Apport,MATCH($X$4,'Jan 2020 Apport'!$3:$3,0),FALSE))</f>
        <v>4.8578999999999997E-2</v>
      </c>
      <c r="Y341">
        <f>IF(D341=0,0,VLOOKUP(A341,Apport,MATCH($Y$4,'Jan 2020 Apport'!$3:$3,0),FALSE))</f>
        <v>4.0270000000000002E-3</v>
      </c>
      <c r="Z341">
        <f>IF(D341=0,0,VLOOKUP(A341,Apport,MATCH($Z$4,'Jan 2020 Apport'!$3:$3,0),FALSE))</f>
        <v>1.7100000000000001E-2</v>
      </c>
      <c r="AA341" s="114">
        <f>(VLOOKUP(A341,Apport,MATCH($AA$4,'Jan 2020 Apport'!$3:$3,0),FALSE)+VLOOKUP(A341,Apport,MATCH($AA$3,'Jan 2020 Apport'!$3:$3,0),FALSE))*VLOOKUP(A341,Apport,MATCH($AA$2,'Jan 2020 Apport'!$3:$3,0),FALSE)</f>
        <v>73041.97600000001</v>
      </c>
      <c r="AB341" s="114">
        <f>VLOOKUP(A341,Apport,MATCH($AB$4,'Jan 2020 Apport'!$3:$3,0),FALSE)*VLOOKUP(A341,Apport,MATCH($AB$3,'Jan 2020 Apport'!$3:$3,0),FALSE)</f>
        <v>74502.400000000009</v>
      </c>
      <c r="AC341" s="114">
        <f>VLOOKUP(A341,Apport,MATCH($AC$4,'Jan 2020 Apport'!$3:$3,0),FALSE)</f>
        <v>96805</v>
      </c>
      <c r="AD341" s="114">
        <f>VLOOKUP(A341,Apport,MATCH($AD$4,'Jan 2020 Apport'!$3:$3,0),FALSE)*VLOOKUP(A341,Apport,MATCH($AD$3,'Jan 2020 Apport'!$3:$3,0),FALSE)</f>
        <v>110589.92000000001</v>
      </c>
      <c r="AE341" s="114">
        <f>VLOOKUP(A341,Apport,MATCH($AE$4,'Jan 2020 Apport'!$3:$3,0),FALSE)</f>
        <v>46784.33</v>
      </c>
      <c r="AF341" s="114">
        <f>VLOOKUP(A341,Apport,MATCH($AF$4,'Jan 2020 Apport'!$3:$3,0),FALSE)*VLOOKUP(A341,Apport,MATCH($AF$3,'Jan 2020 Apport'!$3:$3,0),FALSE)</f>
        <v>53446.400000000001</v>
      </c>
      <c r="AG341" s="114">
        <f t="shared" si="58"/>
        <v>106851.42448640001</v>
      </c>
      <c r="AH341" s="114">
        <f t="shared" si="59"/>
        <v>151448.89747200001</v>
      </c>
      <c r="AI341" s="114">
        <f t="shared" si="60"/>
        <v>86722.93667000001</v>
      </c>
      <c r="AJ341" s="3">
        <f>VLOOKUP(A341,Apport,MATCH($AJ$4,'Jan 2020 Apport'!$3:$3,0),FALSE)</f>
        <v>2143139.4</v>
      </c>
      <c r="AK341" s="3">
        <f>VLOOKUP(A341,Apport,MATCH($AK$4,'Jan 2020 Apport'!$3:$3,0),FALSE)</f>
        <v>35.533000000000001</v>
      </c>
      <c r="AL341" s="170">
        <f t="shared" si="61"/>
        <v>21866817.776268415</v>
      </c>
      <c r="AM341" s="170">
        <f>VLOOKUP(A341,Apport,MATCH($AM$4,'Jan 2020 Apport'!$3:$3,0),FALSE)</f>
        <v>294940.90000000002</v>
      </c>
      <c r="AN341" s="170">
        <f>VLOOKUP(A341,Apport,MATCH($AN$4,'Jan 2020 Apport'!$3:$3,0),FALSE)</f>
        <v>89320.5</v>
      </c>
      <c r="AO341" s="170">
        <v>9198.14</v>
      </c>
      <c r="AP341" s="170">
        <v>1921.8</v>
      </c>
      <c r="AQ341" s="170">
        <v>525.05999999999995</v>
      </c>
      <c r="AR341" s="170">
        <v>19325.080000000002</v>
      </c>
    </row>
    <row r="342" spans="1:44">
      <c r="A342" s="2" t="s">
        <v>1327</v>
      </c>
      <c r="B342" s="2" t="s">
        <v>1328</v>
      </c>
      <c r="C342" s="2" t="s">
        <v>1411</v>
      </c>
      <c r="D342" s="171">
        <f t="shared" si="53"/>
        <v>0</v>
      </c>
      <c r="E342" s="67">
        <f>VLOOKUP(A342,Apport,MATCH($E$2,'Jan 2020 Apport'!$3:$3,0),FALSE)+VLOOKUP(A342,Apport,MATCH($E$3,'Jan 2020 Apport'!$3:$3,0),FALSE)+VLOOKUP(A342,Apport,MATCH($E$4,'Jan 2020 Apport'!$3:$3,0),FALSE)</f>
        <v>0</v>
      </c>
      <c r="F342" s="171">
        <f t="shared" si="54"/>
        <v>0</v>
      </c>
      <c r="G342" s="170">
        <f>VLOOKUP(A342,Apport,MATCH($G$3,'Jan 2020 Apport'!$3:$3,0),FALSE)+VLOOKUP(A342,Apport,MATCH($G$4,'Jan 2020 Apport'!$3:$3,0),FALSE)</f>
        <v>0</v>
      </c>
      <c r="H342" s="170">
        <f>VLOOKUP(A342,Apport,MATCH($H$4,'Jan 2020 Apport'!$3:$3,0),FALSE)</f>
        <v>0</v>
      </c>
      <c r="I342" s="170">
        <f t="shared" si="55"/>
        <v>0</v>
      </c>
      <c r="J342" s="170">
        <f>VLOOKUP(A342,Apport,MATCH($J$4,'Jan 2020 Apport'!$3:$3,0),FALSE)</f>
        <v>0</v>
      </c>
      <c r="K342" s="170">
        <f>VLOOKUP(A342,Apport,MATCH($K$4,'Jan 2020 Apport'!$3:$3,0),FALSE)</f>
        <v>0</v>
      </c>
      <c r="L342" s="170">
        <f t="shared" si="56"/>
        <v>0</v>
      </c>
      <c r="M342" s="170">
        <f>VLOOKUP(A342,Apport,MATCH($M$4,'Jan 2020 Apport'!$3:$3,0),FALSE)</f>
        <v>0</v>
      </c>
      <c r="N342" s="170">
        <f>VLOOKUP(A342,Apport,MATCH($N$4,'Jan 2020 Apport'!$3:$3,0),FALSE)</f>
        <v>0</v>
      </c>
      <c r="O342" s="170">
        <f>VLOOKUP(A342,Apport,MATCH($O$4,'Jan 2020 Apport'!$3:$3,0),FALSE)</f>
        <v>0</v>
      </c>
      <c r="P342" s="174">
        <f>VLOOKUP(A342,Apport,MATCH($P$4,'Jan 2020 Apport'!$3:$3,0),FALSE)</f>
        <v>0</v>
      </c>
      <c r="Q342" s="174">
        <f>VLOOKUP(A342,Apport,MATCH($Q$4,'Jan 2020 Apport'!$3:$3,0),FALSE)</f>
        <v>0</v>
      </c>
      <c r="R342">
        <f>VLOOKUP(A342,Apport,MATCH($R$4,'Jan 2020 Apport'!$3:$3,0),FALSE)</f>
        <v>0</v>
      </c>
      <c r="S342">
        <f>VLOOKUP(A342,Apport,MATCH($S$4,'Jan 2020 Apport'!$3:$3,0),FALSE)</f>
        <v>0</v>
      </c>
      <c r="T342">
        <f>VLOOKUP(A342,Apport,MATCH($T$4,'Jan 2020 Apport'!$3:$3,0),FALSE)</f>
        <v>0</v>
      </c>
      <c r="U342" s="185">
        <f>IFERROR(VLOOKUP(A342,Apport,MATCH($U$4,'Jan 2020 Apport'!$3:$3,0),FALSE)/R342,0)</f>
        <v>0</v>
      </c>
      <c r="V342" s="67">
        <f>IFERROR(((VLOOKUP(A342,Apport,MATCH($V$4,'Jan 2020 Apport'!$3:$3,0),FALSE)+VLOOKUP(A342,Apport,MATCH($V$3,'Jan 2020 Apport'!$3:$3,0),FALSE))/(S342+T342)),0)</f>
        <v>0</v>
      </c>
      <c r="W342" s="67">
        <f t="shared" si="57"/>
        <v>0</v>
      </c>
      <c r="X342">
        <f>IF(D342=0,0,VLOOKUP(A342,Apport,MATCH($X$4,'Jan 2020 Apport'!$3:$3,0),FALSE))</f>
        <v>0</v>
      </c>
      <c r="Y342">
        <f>IF(D342=0,0,VLOOKUP(A342,Apport,MATCH($Y$4,'Jan 2020 Apport'!$3:$3,0),FALSE))</f>
        <v>0</v>
      </c>
      <c r="Z342">
        <f>IF(D342=0,0,VLOOKUP(A342,Apport,MATCH($Z$4,'Jan 2020 Apport'!$3:$3,0),FALSE))</f>
        <v>0</v>
      </c>
      <c r="AA342" s="114">
        <f>(VLOOKUP(A342,Apport,MATCH($AA$4,'Jan 2020 Apport'!$3:$3,0),FALSE)+VLOOKUP(A342,Apport,MATCH($AA$3,'Jan 2020 Apport'!$3:$3,0),FALSE))*VLOOKUP(A342,Apport,MATCH($AA$2,'Jan 2020 Apport'!$3:$3,0),FALSE)</f>
        <v>0</v>
      </c>
      <c r="AB342" s="114">
        <f>VLOOKUP(A342,Apport,MATCH($AB$4,'Jan 2020 Apport'!$3:$3,0),FALSE)*VLOOKUP(A342,Apport,MATCH($AB$3,'Jan 2020 Apport'!$3:$3,0),FALSE)</f>
        <v>0</v>
      </c>
      <c r="AC342" s="114">
        <f>VLOOKUP(A342,Apport,MATCH($AC$4,'Jan 2020 Apport'!$3:$3,0),FALSE)</f>
        <v>0</v>
      </c>
      <c r="AD342" s="114">
        <f>VLOOKUP(A342,Apport,MATCH($AD$4,'Jan 2020 Apport'!$3:$3,0),FALSE)*VLOOKUP(A342,Apport,MATCH($AD$3,'Jan 2020 Apport'!$3:$3,0),FALSE)</f>
        <v>0</v>
      </c>
      <c r="AE342" s="114">
        <f>VLOOKUP(A342,Apport,MATCH($AE$4,'Jan 2020 Apport'!$3:$3,0),FALSE)</f>
        <v>0</v>
      </c>
      <c r="AF342" s="114">
        <f>VLOOKUP(A342,Apport,MATCH($AF$4,'Jan 2020 Apport'!$3:$3,0),FALSE)*VLOOKUP(A342,Apport,MATCH($AF$3,'Jan 2020 Apport'!$3:$3,0),FALSE)</f>
        <v>0</v>
      </c>
      <c r="AG342" s="114">
        <f t="shared" si="58"/>
        <v>0</v>
      </c>
      <c r="AH342" s="114">
        <f t="shared" si="59"/>
        <v>0</v>
      </c>
      <c r="AI342" s="114">
        <f t="shared" si="60"/>
        <v>0</v>
      </c>
      <c r="AJ342" s="3">
        <f>VLOOKUP(A342,Apport,MATCH($AJ$4,'Jan 2020 Apport'!$3:$3,0),FALSE)</f>
        <v>0</v>
      </c>
      <c r="AK342" s="3">
        <f>VLOOKUP(A342,Apport,MATCH($AK$4,'Jan 2020 Apport'!$3:$3,0),FALSE)</f>
        <v>0</v>
      </c>
      <c r="AL342" s="170">
        <f t="shared" si="61"/>
        <v>0</v>
      </c>
      <c r="AM342" s="170">
        <f>VLOOKUP(A342,Apport,MATCH($AM$4,'Jan 2020 Apport'!$3:$3,0),FALSE)</f>
        <v>0</v>
      </c>
      <c r="AN342" s="170">
        <f>VLOOKUP(A342,Apport,MATCH($AN$4,'Jan 2020 Apport'!$3:$3,0),FALSE)</f>
        <v>0</v>
      </c>
      <c r="AO342" s="170">
        <v>0</v>
      </c>
      <c r="AP342" s="170">
        <v>0</v>
      </c>
      <c r="AQ342" s="170">
        <v>0</v>
      </c>
      <c r="AR342" s="170">
        <v>0</v>
      </c>
    </row>
    <row r="343" spans="1:44">
      <c r="A343" s="2" t="s">
        <v>559</v>
      </c>
      <c r="B343" s="2" t="s">
        <v>560</v>
      </c>
      <c r="C343" s="2" t="s">
        <v>1411</v>
      </c>
      <c r="D343" s="171">
        <f t="shared" si="53"/>
        <v>4137039.91</v>
      </c>
      <c r="E343" s="67">
        <f>VLOOKUP(A343,Apport,MATCH($E$2,'Jan 2020 Apport'!$3:$3,0),FALSE)+VLOOKUP(A343,Apport,MATCH($E$3,'Jan 2020 Apport'!$3:$3,0),FALSE)+VLOOKUP(A343,Apport,MATCH($E$4,'Jan 2020 Apport'!$3:$3,0),FALSE)</f>
        <v>0</v>
      </c>
      <c r="F343" s="171">
        <f t="shared" si="54"/>
        <v>4137039.91</v>
      </c>
      <c r="G343" s="170">
        <f>VLOOKUP(A343,Apport,MATCH($G$3,'Jan 2020 Apport'!$3:$3,0),FALSE)+VLOOKUP(A343,Apport,MATCH($G$4,'Jan 2020 Apport'!$3:$3,0),FALSE)</f>
        <v>762813.17999999993</v>
      </c>
      <c r="H343" s="170">
        <f>VLOOKUP(A343,Apport,MATCH($H$4,'Jan 2020 Apport'!$3:$3,0),FALSE)</f>
        <v>201167.49</v>
      </c>
      <c r="I343" s="170">
        <f t="shared" si="55"/>
        <v>963980.66999999993</v>
      </c>
      <c r="J343" s="170">
        <f>VLOOKUP(A343,Apport,MATCH($J$4,'Jan 2020 Apport'!$3:$3,0),FALSE)</f>
        <v>0</v>
      </c>
      <c r="K343" s="170">
        <f>VLOOKUP(A343,Apport,MATCH($K$4,'Jan 2020 Apport'!$3:$3,0),FALSE)</f>
        <v>0</v>
      </c>
      <c r="L343" s="170">
        <f t="shared" si="56"/>
        <v>0</v>
      </c>
      <c r="M343" s="170">
        <f>VLOOKUP(A343,Apport,MATCH($M$4,'Jan 2020 Apport'!$3:$3,0),FALSE)</f>
        <v>210958.07</v>
      </c>
      <c r="N343" s="170">
        <f>VLOOKUP(A343,Apport,MATCH($N$4,'Jan 2020 Apport'!$3:$3,0),FALSE)</f>
        <v>0</v>
      </c>
      <c r="O343" s="170">
        <f>VLOOKUP(A343,Apport,MATCH($O$4,'Jan 2020 Apport'!$3:$3,0),FALSE)</f>
        <v>0</v>
      </c>
      <c r="P343" s="174">
        <f>VLOOKUP(A343,Apport,MATCH($P$4,'Jan 2020 Apport'!$3:$3,0),FALSE)</f>
        <v>0</v>
      </c>
      <c r="Q343" s="174">
        <f>VLOOKUP(A343,Apport,MATCH($Q$4,'Jan 2020 Apport'!$3:$3,0),FALSE)</f>
        <v>0</v>
      </c>
      <c r="R343">
        <f>VLOOKUP(A343,Apport,MATCH($R$4,'Jan 2020 Apport'!$3:$3,0),FALSE)</f>
        <v>0</v>
      </c>
      <c r="S343">
        <f>VLOOKUP(A343,Apport,MATCH($S$4,'Jan 2020 Apport'!$3:$3,0),FALSE)</f>
        <v>0</v>
      </c>
      <c r="T343">
        <f>VLOOKUP(A343,Apport,MATCH($T$4,'Jan 2020 Apport'!$3:$3,0),FALSE)</f>
        <v>0</v>
      </c>
      <c r="U343" s="185">
        <f>IFERROR(VLOOKUP(A343,Apport,MATCH($U$4,'Jan 2020 Apport'!$3:$3,0),FALSE)/R343,0)</f>
        <v>0</v>
      </c>
      <c r="V343" s="67">
        <f>IFERROR(((VLOOKUP(A343,Apport,MATCH($V$4,'Jan 2020 Apport'!$3:$3,0),FALSE)+VLOOKUP(A343,Apport,MATCH($V$3,'Jan 2020 Apport'!$3:$3,0),FALSE))/(S343+T343)),0)</f>
        <v>0</v>
      </c>
      <c r="W343" s="67">
        <f t="shared" si="57"/>
        <v>8754.3822773015709</v>
      </c>
      <c r="X343">
        <f>IF(D343=0,0,VLOOKUP(A343,Apport,MATCH($X$4,'Jan 2020 Apport'!$3:$3,0),FALSE))</f>
        <v>4.8578999999999997E-2</v>
      </c>
      <c r="Y343">
        <f>IF(D343=0,0,VLOOKUP(A343,Apport,MATCH($Y$4,'Jan 2020 Apport'!$3:$3,0),FALSE))</f>
        <v>4.0270000000000002E-3</v>
      </c>
      <c r="Z343">
        <f>IF(D343=0,0,VLOOKUP(A343,Apport,MATCH($Z$4,'Jan 2020 Apport'!$3:$3,0),FALSE))</f>
        <v>1.7100000000000001E-2</v>
      </c>
      <c r="AA343" s="114">
        <f>(VLOOKUP(A343,Apport,MATCH($AA$4,'Jan 2020 Apport'!$3:$3,0),FALSE)+VLOOKUP(A343,Apport,MATCH($AA$3,'Jan 2020 Apport'!$3:$3,0),FALSE))*VLOOKUP(A343,Apport,MATCH($AA$2,'Jan 2020 Apport'!$3:$3,0),FALSE)</f>
        <v>73041.97600000001</v>
      </c>
      <c r="AB343" s="114">
        <f>VLOOKUP(A343,Apport,MATCH($AB$4,'Jan 2020 Apport'!$3:$3,0),FALSE)*VLOOKUP(A343,Apport,MATCH($AB$3,'Jan 2020 Apport'!$3:$3,0),FALSE)</f>
        <v>74502.400000000009</v>
      </c>
      <c r="AC343" s="114">
        <f>VLOOKUP(A343,Apport,MATCH($AC$4,'Jan 2020 Apport'!$3:$3,0),FALSE)</f>
        <v>96805</v>
      </c>
      <c r="AD343" s="114">
        <f>VLOOKUP(A343,Apport,MATCH($AD$4,'Jan 2020 Apport'!$3:$3,0),FALSE)*VLOOKUP(A343,Apport,MATCH($AD$3,'Jan 2020 Apport'!$3:$3,0),FALSE)</f>
        <v>110589.92000000001</v>
      </c>
      <c r="AE343" s="114">
        <f>VLOOKUP(A343,Apport,MATCH($AE$4,'Jan 2020 Apport'!$3:$3,0),FALSE)</f>
        <v>46784.33</v>
      </c>
      <c r="AF343" s="114">
        <f>VLOOKUP(A343,Apport,MATCH($AF$4,'Jan 2020 Apport'!$3:$3,0),FALSE)*VLOOKUP(A343,Apport,MATCH($AF$3,'Jan 2020 Apport'!$3:$3,0),FALSE)</f>
        <v>53446.400000000001</v>
      </c>
      <c r="AG343" s="114">
        <f t="shared" si="58"/>
        <v>106851.42448640001</v>
      </c>
      <c r="AH343" s="114">
        <f t="shared" si="59"/>
        <v>151448.89747200001</v>
      </c>
      <c r="AI343" s="114">
        <f t="shared" si="60"/>
        <v>86722.93667000001</v>
      </c>
      <c r="AJ343" s="3">
        <f>VLOOKUP(A343,Apport,MATCH($AJ$4,'Jan 2020 Apport'!$3:$3,0),FALSE)</f>
        <v>563657.52</v>
      </c>
      <c r="AK343" s="3">
        <f>VLOOKUP(A343,Apport,MATCH($AK$4,'Jan 2020 Apport'!$3:$3,0),FALSE)</f>
        <v>8.1530000000000005</v>
      </c>
      <c r="AL343" s="170">
        <f t="shared" si="61"/>
        <v>5415244.8500000006</v>
      </c>
      <c r="AM343" s="170">
        <f>VLOOKUP(A343,Apport,MATCH($AM$4,'Jan 2020 Apport'!$3:$3,0),FALSE)</f>
        <v>103266.2</v>
      </c>
      <c r="AN343" s="170">
        <f>VLOOKUP(A343,Apport,MATCH($AN$4,'Jan 2020 Apport'!$3:$3,0),FALSE)</f>
        <v>25436.1</v>
      </c>
      <c r="AO343" s="170">
        <v>3040.22</v>
      </c>
      <c r="AP343" s="170">
        <v>0</v>
      </c>
      <c r="AQ343" s="170">
        <v>0</v>
      </c>
      <c r="AR343" s="170">
        <v>6690.4</v>
      </c>
    </row>
    <row r="344" spans="1:44">
      <c r="A344" s="2" t="s">
        <v>1329</v>
      </c>
      <c r="B344" s="2" t="s">
        <v>1330</v>
      </c>
      <c r="C344" s="2" t="s">
        <v>1411</v>
      </c>
      <c r="D344" s="171">
        <f t="shared" si="53"/>
        <v>0</v>
      </c>
      <c r="E344" s="67">
        <f>VLOOKUP(A344,Apport,MATCH($E$2,'Jan 2020 Apport'!$3:$3,0),FALSE)+VLOOKUP(A344,Apport,MATCH($E$3,'Jan 2020 Apport'!$3:$3,0),FALSE)+VLOOKUP(A344,Apport,MATCH($E$4,'Jan 2020 Apport'!$3:$3,0),FALSE)</f>
        <v>0</v>
      </c>
      <c r="F344" s="171">
        <f t="shared" si="54"/>
        <v>0</v>
      </c>
      <c r="G344" s="170">
        <f>VLOOKUP(A344,Apport,MATCH($G$3,'Jan 2020 Apport'!$3:$3,0),FALSE)+VLOOKUP(A344,Apport,MATCH($G$4,'Jan 2020 Apport'!$3:$3,0),FALSE)</f>
        <v>0</v>
      </c>
      <c r="H344" s="170">
        <f>VLOOKUP(A344,Apport,MATCH($H$4,'Jan 2020 Apport'!$3:$3,0),FALSE)</f>
        <v>0</v>
      </c>
      <c r="I344" s="170">
        <f t="shared" si="55"/>
        <v>0</v>
      </c>
      <c r="J344" s="170">
        <f>VLOOKUP(A344,Apport,MATCH($J$4,'Jan 2020 Apport'!$3:$3,0),FALSE)</f>
        <v>0</v>
      </c>
      <c r="K344" s="170">
        <f>VLOOKUP(A344,Apport,MATCH($K$4,'Jan 2020 Apport'!$3:$3,0),FALSE)</f>
        <v>0</v>
      </c>
      <c r="L344" s="170">
        <f t="shared" si="56"/>
        <v>0</v>
      </c>
      <c r="M344" s="170">
        <f>VLOOKUP(A344,Apport,MATCH($M$4,'Jan 2020 Apport'!$3:$3,0),FALSE)</f>
        <v>0</v>
      </c>
      <c r="N344" s="170">
        <f>VLOOKUP(A344,Apport,MATCH($N$4,'Jan 2020 Apport'!$3:$3,0),FALSE)</f>
        <v>0</v>
      </c>
      <c r="O344" s="170">
        <f>VLOOKUP(A344,Apport,MATCH($O$4,'Jan 2020 Apport'!$3:$3,0),FALSE)</f>
        <v>0</v>
      </c>
      <c r="P344" s="174">
        <f>VLOOKUP(A344,Apport,MATCH($P$4,'Jan 2020 Apport'!$3:$3,0),FALSE)</f>
        <v>0</v>
      </c>
      <c r="Q344" s="174">
        <f>VLOOKUP(A344,Apport,MATCH($Q$4,'Jan 2020 Apport'!$3:$3,0),FALSE)</f>
        <v>0</v>
      </c>
      <c r="R344">
        <f>VLOOKUP(A344,Apport,MATCH($R$4,'Jan 2020 Apport'!$3:$3,0),FALSE)</f>
        <v>0</v>
      </c>
      <c r="S344">
        <f>VLOOKUP(A344,Apport,MATCH($S$4,'Jan 2020 Apport'!$3:$3,0),FALSE)</f>
        <v>0</v>
      </c>
      <c r="T344">
        <f>VLOOKUP(A344,Apport,MATCH($T$4,'Jan 2020 Apport'!$3:$3,0),FALSE)</f>
        <v>0</v>
      </c>
      <c r="U344" s="185">
        <f>IFERROR(VLOOKUP(A344,Apport,MATCH($U$4,'Jan 2020 Apport'!$3:$3,0),FALSE)/R344,0)</f>
        <v>0</v>
      </c>
      <c r="V344" s="67">
        <f>IFERROR(((VLOOKUP(A344,Apport,MATCH($V$4,'Jan 2020 Apport'!$3:$3,0),FALSE)+VLOOKUP(A344,Apport,MATCH($V$3,'Jan 2020 Apport'!$3:$3,0),FALSE))/(S344+T344)),0)</f>
        <v>0</v>
      </c>
      <c r="W344" s="67">
        <f t="shared" si="57"/>
        <v>0</v>
      </c>
      <c r="X344">
        <f>IF(D344=0,0,VLOOKUP(A344,Apport,MATCH($X$4,'Jan 2020 Apport'!$3:$3,0),FALSE))</f>
        <v>0</v>
      </c>
      <c r="Y344">
        <f>IF(D344=0,0,VLOOKUP(A344,Apport,MATCH($Y$4,'Jan 2020 Apport'!$3:$3,0),FALSE))</f>
        <v>0</v>
      </c>
      <c r="Z344">
        <f>IF(D344=0,0,VLOOKUP(A344,Apport,MATCH($Z$4,'Jan 2020 Apport'!$3:$3,0),FALSE))</f>
        <v>0</v>
      </c>
      <c r="AA344" s="114">
        <f>(VLOOKUP(A344,Apport,MATCH($AA$4,'Jan 2020 Apport'!$3:$3,0),FALSE)+VLOOKUP(A344,Apport,MATCH($AA$3,'Jan 2020 Apport'!$3:$3,0),FALSE))*VLOOKUP(A344,Apport,MATCH($AA$2,'Jan 2020 Apport'!$3:$3,0),FALSE)</f>
        <v>0</v>
      </c>
      <c r="AB344" s="114">
        <f>VLOOKUP(A344,Apport,MATCH($AB$4,'Jan 2020 Apport'!$3:$3,0),FALSE)*VLOOKUP(A344,Apport,MATCH($AB$3,'Jan 2020 Apport'!$3:$3,0),FALSE)</f>
        <v>0</v>
      </c>
      <c r="AC344" s="114">
        <f>VLOOKUP(A344,Apport,MATCH($AC$4,'Jan 2020 Apport'!$3:$3,0),FALSE)</f>
        <v>0</v>
      </c>
      <c r="AD344" s="114">
        <f>VLOOKUP(A344,Apport,MATCH($AD$4,'Jan 2020 Apport'!$3:$3,0),FALSE)*VLOOKUP(A344,Apport,MATCH($AD$3,'Jan 2020 Apport'!$3:$3,0),FALSE)</f>
        <v>0</v>
      </c>
      <c r="AE344" s="114">
        <f>VLOOKUP(A344,Apport,MATCH($AE$4,'Jan 2020 Apport'!$3:$3,0),FALSE)</f>
        <v>0</v>
      </c>
      <c r="AF344" s="114">
        <f>VLOOKUP(A344,Apport,MATCH($AF$4,'Jan 2020 Apport'!$3:$3,0),FALSE)*VLOOKUP(A344,Apport,MATCH($AF$3,'Jan 2020 Apport'!$3:$3,0),FALSE)</f>
        <v>0</v>
      </c>
      <c r="AG344" s="114">
        <f t="shared" si="58"/>
        <v>0</v>
      </c>
      <c r="AH344" s="114">
        <f t="shared" si="59"/>
        <v>0</v>
      </c>
      <c r="AI344" s="114">
        <f t="shared" si="60"/>
        <v>0</v>
      </c>
      <c r="AJ344" s="3">
        <f>VLOOKUP(A344,Apport,MATCH($AJ$4,'Jan 2020 Apport'!$3:$3,0),FALSE)</f>
        <v>0</v>
      </c>
      <c r="AK344" s="3">
        <f>VLOOKUP(A344,Apport,MATCH($AK$4,'Jan 2020 Apport'!$3:$3,0),FALSE)</f>
        <v>0</v>
      </c>
      <c r="AL344" s="170">
        <f t="shared" si="61"/>
        <v>0</v>
      </c>
      <c r="AM344" s="170">
        <f>VLOOKUP(A344,Apport,MATCH($AM$4,'Jan 2020 Apport'!$3:$3,0),FALSE)</f>
        <v>0</v>
      </c>
      <c r="AN344" s="170">
        <f>VLOOKUP(A344,Apport,MATCH($AN$4,'Jan 2020 Apport'!$3:$3,0),FALSE)</f>
        <v>0</v>
      </c>
      <c r="AO344" s="170">
        <v>0</v>
      </c>
      <c r="AP344" s="170">
        <v>0</v>
      </c>
      <c r="AQ344" s="170">
        <v>0</v>
      </c>
      <c r="AR344" s="170">
        <v>0</v>
      </c>
    </row>
    <row r="345" spans="1:44">
      <c r="A345" s="2" t="s">
        <v>1331</v>
      </c>
      <c r="B345" s="2" t="s">
        <v>1332</v>
      </c>
      <c r="C345" s="2" t="s">
        <v>1411</v>
      </c>
      <c r="D345" s="171">
        <f t="shared" si="53"/>
        <v>0</v>
      </c>
      <c r="E345" s="67">
        <f>VLOOKUP(A345,Apport,MATCH($E$2,'Jan 2020 Apport'!$3:$3,0),FALSE)+VLOOKUP(A345,Apport,MATCH($E$3,'Jan 2020 Apport'!$3:$3,0),FALSE)+VLOOKUP(A345,Apport,MATCH($E$4,'Jan 2020 Apport'!$3:$3,0),FALSE)</f>
        <v>0</v>
      </c>
      <c r="F345" s="171">
        <f t="shared" si="54"/>
        <v>0</v>
      </c>
      <c r="G345" s="170">
        <f>VLOOKUP(A345,Apport,MATCH($G$3,'Jan 2020 Apport'!$3:$3,0),FALSE)+VLOOKUP(A345,Apport,MATCH($G$4,'Jan 2020 Apport'!$3:$3,0),FALSE)</f>
        <v>0</v>
      </c>
      <c r="H345" s="170">
        <f>VLOOKUP(A345,Apport,MATCH($H$4,'Jan 2020 Apport'!$3:$3,0),FALSE)</f>
        <v>0</v>
      </c>
      <c r="I345" s="170">
        <f t="shared" si="55"/>
        <v>0</v>
      </c>
      <c r="J345" s="170">
        <f>VLOOKUP(A345,Apport,MATCH($J$4,'Jan 2020 Apport'!$3:$3,0),FALSE)</f>
        <v>0</v>
      </c>
      <c r="K345" s="170">
        <f>VLOOKUP(A345,Apport,MATCH($K$4,'Jan 2020 Apport'!$3:$3,0),FALSE)</f>
        <v>0</v>
      </c>
      <c r="L345" s="170">
        <f t="shared" si="56"/>
        <v>0</v>
      </c>
      <c r="M345" s="170">
        <f>VLOOKUP(A345,Apport,MATCH($M$4,'Jan 2020 Apport'!$3:$3,0),FALSE)</f>
        <v>0</v>
      </c>
      <c r="N345" s="170">
        <f>VLOOKUP(A345,Apport,MATCH($N$4,'Jan 2020 Apport'!$3:$3,0),FALSE)</f>
        <v>0</v>
      </c>
      <c r="O345" s="170">
        <f>VLOOKUP(A345,Apport,MATCH($O$4,'Jan 2020 Apport'!$3:$3,0),FALSE)</f>
        <v>0</v>
      </c>
      <c r="P345" s="174">
        <f>VLOOKUP(A345,Apport,MATCH($P$4,'Jan 2020 Apport'!$3:$3,0),FALSE)</f>
        <v>0</v>
      </c>
      <c r="Q345" s="174">
        <f>VLOOKUP(A345,Apport,MATCH($Q$4,'Jan 2020 Apport'!$3:$3,0),FALSE)</f>
        <v>0</v>
      </c>
      <c r="R345">
        <f>VLOOKUP(A345,Apport,MATCH($R$4,'Jan 2020 Apport'!$3:$3,0),FALSE)</f>
        <v>0</v>
      </c>
      <c r="S345">
        <f>VLOOKUP(A345,Apport,MATCH($S$4,'Jan 2020 Apport'!$3:$3,0),FALSE)</f>
        <v>0</v>
      </c>
      <c r="T345">
        <f>VLOOKUP(A345,Apport,MATCH($T$4,'Jan 2020 Apport'!$3:$3,0),FALSE)</f>
        <v>0</v>
      </c>
      <c r="U345" s="185">
        <f>IFERROR(VLOOKUP(A345,Apport,MATCH($U$4,'Jan 2020 Apport'!$3:$3,0),FALSE)/R345,0)</f>
        <v>0</v>
      </c>
      <c r="V345" s="67">
        <f>IFERROR(((VLOOKUP(A345,Apport,MATCH($V$4,'Jan 2020 Apport'!$3:$3,0),FALSE)+VLOOKUP(A345,Apport,MATCH($V$3,'Jan 2020 Apport'!$3:$3,0),FALSE))/(S345+T345)),0)</f>
        <v>0</v>
      </c>
      <c r="W345" s="67">
        <f t="shared" si="57"/>
        <v>0</v>
      </c>
      <c r="X345">
        <f>IF(D345=0,0,VLOOKUP(A345,Apport,MATCH($X$4,'Jan 2020 Apport'!$3:$3,0),FALSE))</f>
        <v>0</v>
      </c>
      <c r="Y345">
        <f>IF(D345=0,0,VLOOKUP(A345,Apport,MATCH($Y$4,'Jan 2020 Apport'!$3:$3,0),FALSE))</f>
        <v>0</v>
      </c>
      <c r="Z345">
        <f>IF(D345=0,0,VLOOKUP(A345,Apport,MATCH($Z$4,'Jan 2020 Apport'!$3:$3,0),FALSE))</f>
        <v>0</v>
      </c>
      <c r="AA345" s="114">
        <f>(VLOOKUP(A345,Apport,MATCH($AA$4,'Jan 2020 Apport'!$3:$3,0),FALSE)+VLOOKUP(A345,Apport,MATCH($AA$3,'Jan 2020 Apport'!$3:$3,0),FALSE))*VLOOKUP(A345,Apport,MATCH($AA$2,'Jan 2020 Apport'!$3:$3,0),FALSE)</f>
        <v>0</v>
      </c>
      <c r="AB345" s="114">
        <f>VLOOKUP(A345,Apport,MATCH($AB$4,'Jan 2020 Apport'!$3:$3,0),FALSE)*VLOOKUP(A345,Apport,MATCH($AB$3,'Jan 2020 Apport'!$3:$3,0),FALSE)</f>
        <v>0</v>
      </c>
      <c r="AC345" s="114">
        <f>VLOOKUP(A345,Apport,MATCH($AC$4,'Jan 2020 Apport'!$3:$3,0),FALSE)</f>
        <v>0</v>
      </c>
      <c r="AD345" s="114">
        <f>VLOOKUP(A345,Apport,MATCH($AD$4,'Jan 2020 Apport'!$3:$3,0),FALSE)*VLOOKUP(A345,Apport,MATCH($AD$3,'Jan 2020 Apport'!$3:$3,0),FALSE)</f>
        <v>0</v>
      </c>
      <c r="AE345" s="114">
        <f>VLOOKUP(A345,Apport,MATCH($AE$4,'Jan 2020 Apport'!$3:$3,0),FALSE)</f>
        <v>0</v>
      </c>
      <c r="AF345" s="114">
        <f>VLOOKUP(A345,Apport,MATCH($AF$4,'Jan 2020 Apport'!$3:$3,0),FALSE)*VLOOKUP(A345,Apport,MATCH($AF$3,'Jan 2020 Apport'!$3:$3,0),FALSE)</f>
        <v>0</v>
      </c>
      <c r="AG345" s="114">
        <f t="shared" si="58"/>
        <v>0</v>
      </c>
      <c r="AH345" s="114">
        <f t="shared" si="59"/>
        <v>0</v>
      </c>
      <c r="AI345" s="114">
        <f t="shared" si="60"/>
        <v>0</v>
      </c>
      <c r="AJ345" s="3">
        <f>VLOOKUP(A345,Apport,MATCH($AJ$4,'Jan 2020 Apport'!$3:$3,0),FALSE)</f>
        <v>0</v>
      </c>
      <c r="AK345" s="3">
        <f>VLOOKUP(A345,Apport,MATCH($AK$4,'Jan 2020 Apport'!$3:$3,0),FALSE)</f>
        <v>0</v>
      </c>
      <c r="AL345" s="170">
        <f t="shared" si="61"/>
        <v>0</v>
      </c>
      <c r="AM345" s="170">
        <f>VLOOKUP(A345,Apport,MATCH($AM$4,'Jan 2020 Apport'!$3:$3,0),FALSE)</f>
        <v>0</v>
      </c>
      <c r="AN345" s="170">
        <f>VLOOKUP(A345,Apport,MATCH($AN$4,'Jan 2020 Apport'!$3:$3,0),FALSE)</f>
        <v>0</v>
      </c>
      <c r="AO345" s="170">
        <v>0</v>
      </c>
      <c r="AP345" s="170">
        <v>0</v>
      </c>
      <c r="AQ345" s="170">
        <v>0</v>
      </c>
      <c r="AR345" s="170">
        <v>0</v>
      </c>
    </row>
    <row r="346" spans="1:44">
      <c r="A346" s="2" t="s">
        <v>561</v>
      </c>
      <c r="B346" s="2" t="s">
        <v>562</v>
      </c>
      <c r="C346" s="2" t="s">
        <v>1411</v>
      </c>
      <c r="D346" s="171">
        <f t="shared" si="53"/>
        <v>1907655.69</v>
      </c>
      <c r="E346" s="67">
        <f>VLOOKUP(A346,Apport,MATCH($E$2,'Jan 2020 Apport'!$3:$3,0),FALSE)+VLOOKUP(A346,Apport,MATCH($E$3,'Jan 2020 Apport'!$3:$3,0),FALSE)+VLOOKUP(A346,Apport,MATCH($E$4,'Jan 2020 Apport'!$3:$3,0),FALSE)</f>
        <v>35425.14</v>
      </c>
      <c r="F346" s="171">
        <f t="shared" si="54"/>
        <v>1872230.55</v>
      </c>
      <c r="G346" s="170">
        <f>VLOOKUP(A346,Apport,MATCH($G$3,'Jan 2020 Apport'!$3:$3,0),FALSE)+VLOOKUP(A346,Apport,MATCH($G$4,'Jan 2020 Apport'!$3:$3,0),FALSE)</f>
        <v>62307.91</v>
      </c>
      <c r="H346" s="170">
        <f>VLOOKUP(A346,Apport,MATCH($H$4,'Jan 2020 Apport'!$3:$3,0),FALSE)</f>
        <v>0</v>
      </c>
      <c r="I346" s="170">
        <f t="shared" si="55"/>
        <v>62307.91</v>
      </c>
      <c r="J346" s="170">
        <f>VLOOKUP(A346,Apport,MATCH($J$4,'Jan 2020 Apport'!$3:$3,0),FALSE)</f>
        <v>236759.56111596222</v>
      </c>
      <c r="K346" s="170">
        <f>VLOOKUP(A346,Apport,MATCH($K$4,'Jan 2020 Apport'!$3:$3,0),FALSE)</f>
        <v>59886.53</v>
      </c>
      <c r="L346" s="170">
        <f t="shared" si="56"/>
        <v>296646.09111596225</v>
      </c>
      <c r="M346" s="170">
        <f>VLOOKUP(A346,Apport,MATCH($M$4,'Jan 2020 Apport'!$3:$3,0),FALSE)</f>
        <v>14311.02</v>
      </c>
      <c r="N346" s="170">
        <f>VLOOKUP(A346,Apport,MATCH($N$4,'Jan 2020 Apport'!$3:$3,0),FALSE)</f>
        <v>0</v>
      </c>
      <c r="O346" s="170">
        <f>VLOOKUP(A346,Apport,MATCH($O$4,'Jan 2020 Apport'!$3:$3,0),FALSE)</f>
        <v>1776.55</v>
      </c>
      <c r="P346" s="174">
        <f>VLOOKUP(A346,Apport,MATCH($P$4,'Jan 2020 Apport'!$3:$3,0),FALSE)</f>
        <v>0</v>
      </c>
      <c r="Q346" s="174">
        <f>VLOOKUP(A346,Apport,MATCH($Q$4,'Jan 2020 Apport'!$3:$3,0),FALSE)</f>
        <v>163061.30953999999</v>
      </c>
      <c r="R346">
        <f>VLOOKUP(A346,Apport,MATCH($R$4,'Jan 2020 Apport'!$3:$3,0),FALSE)</f>
        <v>0</v>
      </c>
      <c r="S346">
        <f>VLOOKUP(A346,Apport,MATCH($S$4,'Jan 2020 Apport'!$3:$3,0),FALSE)</f>
        <v>0</v>
      </c>
      <c r="T346">
        <f>VLOOKUP(A346,Apport,MATCH($T$4,'Jan 2020 Apport'!$3:$3,0),FALSE)</f>
        <v>4</v>
      </c>
      <c r="U346" s="185">
        <f>IFERROR(VLOOKUP(A346,Apport,MATCH($U$4,'Jan 2020 Apport'!$3:$3,0),FALSE)/R346,0)</f>
        <v>0</v>
      </c>
      <c r="V346" s="67">
        <f>IFERROR(((VLOOKUP(A346,Apport,MATCH($V$4,'Jan 2020 Apport'!$3:$3,0),FALSE)+VLOOKUP(A346,Apport,MATCH($V$3,'Jan 2020 Apport'!$3:$3,0),FALSE))/(S346+T346)),0)</f>
        <v>8856.2849999999999</v>
      </c>
      <c r="W346" s="67">
        <f t="shared" si="57"/>
        <v>8098.0890195192751</v>
      </c>
      <c r="X346">
        <f>IF(D346=0,0,VLOOKUP(A346,Apport,MATCH($X$4,'Jan 2020 Apport'!$3:$3,0),FALSE))</f>
        <v>4.8578999999999997E-2</v>
      </c>
      <c r="Y346">
        <f>IF(D346=0,0,VLOOKUP(A346,Apport,MATCH($Y$4,'Jan 2020 Apport'!$3:$3,0),FALSE))</f>
        <v>4.0270000000000002E-3</v>
      </c>
      <c r="Z346">
        <f>IF(D346=0,0,VLOOKUP(A346,Apport,MATCH($Z$4,'Jan 2020 Apport'!$3:$3,0),FALSE))</f>
        <v>1.7100000000000001E-2</v>
      </c>
      <c r="AA346" s="114">
        <f>(VLOOKUP(A346,Apport,MATCH($AA$4,'Jan 2020 Apport'!$3:$3,0),FALSE)+VLOOKUP(A346,Apport,MATCH($AA$3,'Jan 2020 Apport'!$3:$3,0),FALSE))*VLOOKUP(A346,Apport,MATCH($AA$2,'Jan 2020 Apport'!$3:$3,0),FALSE)</f>
        <v>67824.69200000001</v>
      </c>
      <c r="AB346" s="114">
        <f>VLOOKUP(A346,Apport,MATCH($AB$4,'Jan 2020 Apport'!$3:$3,0),FALSE)*VLOOKUP(A346,Apport,MATCH($AB$3,'Jan 2020 Apport'!$3:$3,0),FALSE)</f>
        <v>66520</v>
      </c>
      <c r="AC346" s="114">
        <f>VLOOKUP(A346,Apport,MATCH($AC$4,'Jan 2020 Apport'!$3:$3,0),FALSE)</f>
        <v>96805</v>
      </c>
      <c r="AD346" s="114">
        <f>VLOOKUP(A346,Apport,MATCH($AD$4,'Jan 2020 Apport'!$3:$3,0),FALSE)*VLOOKUP(A346,Apport,MATCH($AD$3,'Jan 2020 Apport'!$3:$3,0),FALSE)</f>
        <v>98741</v>
      </c>
      <c r="AE346" s="114">
        <f>VLOOKUP(A346,Apport,MATCH($AE$4,'Jan 2020 Apport'!$3:$3,0),FALSE)</f>
        <v>46784.33</v>
      </c>
      <c r="AF346" s="114">
        <f>VLOOKUP(A346,Apport,MATCH($AF$4,'Jan 2020 Apport'!$3:$3,0),FALSE)*VLOOKUP(A346,Apport,MATCH($AF$3,'Jan 2020 Apport'!$3:$3,0),FALSE)</f>
        <v>47720</v>
      </c>
      <c r="AG346" s="114">
        <f t="shared" si="58"/>
        <v>96986.910028800005</v>
      </c>
      <c r="AH346" s="114">
        <f t="shared" si="59"/>
        <v>136855.76759999999</v>
      </c>
      <c r="AI346" s="114">
        <f t="shared" si="60"/>
        <v>79803.727550000011</v>
      </c>
      <c r="AJ346" s="3">
        <f>VLOOKUP(A346,Apport,MATCH($AJ$4,'Jan 2020 Apport'!$3:$3,0),FALSE)</f>
        <v>197529.14</v>
      </c>
      <c r="AK346" s="3">
        <f>VLOOKUP(A346,Apport,MATCH($AK$4,'Jan 2020 Apport'!$3:$3,0),FALSE)</f>
        <v>1.2909999999999999</v>
      </c>
      <c r="AL346" s="170">
        <f t="shared" si="61"/>
        <v>2222810.7311159624</v>
      </c>
      <c r="AM346" s="170">
        <f>VLOOKUP(A346,Apport,MATCH($AM$4,'Jan 2020 Apport'!$3:$3,0),FALSE)</f>
        <v>0</v>
      </c>
      <c r="AN346" s="170">
        <f>VLOOKUP(A346,Apport,MATCH($AN$4,'Jan 2020 Apport'!$3:$3,0),FALSE)</f>
        <v>11825.24</v>
      </c>
      <c r="AO346" s="170">
        <v>137.27000000000001</v>
      </c>
      <c r="AP346" s="170">
        <v>0</v>
      </c>
      <c r="AQ346" s="170">
        <v>21.77</v>
      </c>
      <c r="AR346" s="170">
        <v>619.49</v>
      </c>
    </row>
    <row r="347" spans="1:44">
      <c r="A347" s="2" t="s">
        <v>563</v>
      </c>
      <c r="B347" s="2" t="s">
        <v>564</v>
      </c>
      <c r="C347" s="2" t="s">
        <v>1411</v>
      </c>
      <c r="D347" s="171">
        <f t="shared" si="53"/>
        <v>568490.87</v>
      </c>
      <c r="E347" s="67">
        <f>VLOOKUP(A347,Apport,MATCH($E$2,'Jan 2020 Apport'!$3:$3,0),FALSE)+VLOOKUP(A347,Apport,MATCH($E$3,'Jan 2020 Apport'!$3:$3,0),FALSE)+VLOOKUP(A347,Apport,MATCH($E$4,'Jan 2020 Apport'!$3:$3,0),FALSE)</f>
        <v>0</v>
      </c>
      <c r="F347" s="171">
        <f t="shared" si="54"/>
        <v>568490.87</v>
      </c>
      <c r="G347" s="170">
        <f>VLOOKUP(A347,Apport,MATCH($G$3,'Jan 2020 Apport'!$3:$3,0),FALSE)+VLOOKUP(A347,Apport,MATCH($G$4,'Jan 2020 Apport'!$3:$3,0),FALSE)</f>
        <v>33332.239999999998</v>
      </c>
      <c r="H347" s="170">
        <f>VLOOKUP(A347,Apport,MATCH($H$4,'Jan 2020 Apport'!$3:$3,0),FALSE)</f>
        <v>0</v>
      </c>
      <c r="I347" s="170">
        <f t="shared" si="55"/>
        <v>33332.239999999998</v>
      </c>
      <c r="J347" s="170">
        <f>VLOOKUP(A347,Apport,MATCH($J$4,'Jan 2020 Apport'!$3:$3,0),FALSE)</f>
        <v>81641.703053736317</v>
      </c>
      <c r="K347" s="170">
        <f>VLOOKUP(A347,Apport,MATCH($K$4,'Jan 2020 Apport'!$3:$3,0),FALSE)</f>
        <v>26307.19</v>
      </c>
      <c r="L347" s="170">
        <f t="shared" si="56"/>
        <v>107948.89305373632</v>
      </c>
      <c r="M347" s="170">
        <f>VLOOKUP(A347,Apport,MATCH($M$4,'Jan 2020 Apport'!$3:$3,0),FALSE)</f>
        <v>15738.22</v>
      </c>
      <c r="N347" s="170">
        <f>VLOOKUP(A347,Apport,MATCH($N$4,'Jan 2020 Apport'!$3:$3,0),FALSE)</f>
        <v>0</v>
      </c>
      <c r="O347" s="170">
        <f>VLOOKUP(A347,Apport,MATCH($O$4,'Jan 2020 Apport'!$3:$3,0),FALSE)</f>
        <v>953.83</v>
      </c>
      <c r="P347" s="174">
        <f>VLOOKUP(A347,Apport,MATCH($P$4,'Jan 2020 Apport'!$3:$3,0),FALSE)</f>
        <v>0</v>
      </c>
      <c r="Q347" s="174">
        <f>VLOOKUP(A347,Apport,MATCH($Q$4,'Jan 2020 Apport'!$3:$3,0),FALSE)</f>
        <v>78461.646231599996</v>
      </c>
      <c r="R347">
        <f>VLOOKUP(A347,Apport,MATCH($R$4,'Jan 2020 Apport'!$3:$3,0),FALSE)</f>
        <v>0</v>
      </c>
      <c r="S347">
        <f>VLOOKUP(A347,Apport,MATCH($S$4,'Jan 2020 Apport'!$3:$3,0),FALSE)</f>
        <v>0</v>
      </c>
      <c r="T347">
        <f>VLOOKUP(A347,Apport,MATCH($T$4,'Jan 2020 Apport'!$3:$3,0),FALSE)</f>
        <v>0</v>
      </c>
      <c r="U347" s="185">
        <f>IFERROR(VLOOKUP(A347,Apport,MATCH($U$4,'Jan 2020 Apport'!$3:$3,0),FALSE)/R347,0)</f>
        <v>0</v>
      </c>
      <c r="V347" s="67">
        <f>IFERROR(((VLOOKUP(A347,Apport,MATCH($V$4,'Jan 2020 Apport'!$3:$3,0),FALSE)+VLOOKUP(A347,Apport,MATCH($V$3,'Jan 2020 Apport'!$3:$3,0),FALSE))/(S347+T347)),0)</f>
        <v>0</v>
      </c>
      <c r="W347" s="67">
        <f t="shared" si="57"/>
        <v>8097.2779781130794</v>
      </c>
      <c r="X347">
        <f>IF(D347=0,0,VLOOKUP(A347,Apport,MATCH($X$4,'Jan 2020 Apport'!$3:$3,0),FALSE))</f>
        <v>4.8578999999999997E-2</v>
      </c>
      <c r="Y347">
        <f>IF(D347=0,0,VLOOKUP(A347,Apport,MATCH($Y$4,'Jan 2020 Apport'!$3:$3,0),FALSE))</f>
        <v>4.0270000000000002E-3</v>
      </c>
      <c r="Z347">
        <f>IF(D347=0,0,VLOOKUP(A347,Apport,MATCH($Z$4,'Jan 2020 Apport'!$3:$3,0),FALSE))</f>
        <v>1.7100000000000001E-2</v>
      </c>
      <c r="AA347" s="114">
        <f>(VLOOKUP(A347,Apport,MATCH($AA$4,'Jan 2020 Apport'!$3:$3,0),FALSE)+VLOOKUP(A347,Apport,MATCH($AA$3,'Jan 2020 Apport'!$3:$3,0),FALSE))*VLOOKUP(A347,Apport,MATCH($AA$2,'Jan 2020 Apport'!$3:$3,0),FALSE)</f>
        <v>65216.05</v>
      </c>
      <c r="AB347" s="114">
        <f>VLOOKUP(A347,Apport,MATCH($AB$4,'Jan 2020 Apport'!$3:$3,0),FALSE)*VLOOKUP(A347,Apport,MATCH($AB$3,'Jan 2020 Apport'!$3:$3,0),FALSE)</f>
        <v>66520</v>
      </c>
      <c r="AC347" s="114">
        <f>VLOOKUP(A347,Apport,MATCH($AC$4,'Jan 2020 Apport'!$3:$3,0),FALSE)</f>
        <v>96805</v>
      </c>
      <c r="AD347" s="114">
        <f>VLOOKUP(A347,Apport,MATCH($AD$4,'Jan 2020 Apport'!$3:$3,0),FALSE)*VLOOKUP(A347,Apport,MATCH($AD$3,'Jan 2020 Apport'!$3:$3,0),FALSE)</f>
        <v>98741</v>
      </c>
      <c r="AE347" s="114">
        <f>VLOOKUP(A347,Apport,MATCH($AE$4,'Jan 2020 Apport'!$3:$3,0),FALSE)</f>
        <v>46784.33</v>
      </c>
      <c r="AF347" s="114">
        <f>VLOOKUP(A347,Apport,MATCH($AF$4,'Jan 2020 Apport'!$3:$3,0),FALSE)*VLOOKUP(A347,Apport,MATCH($AF$3,'Jan 2020 Apport'!$3:$3,0),FALSE)</f>
        <v>47720</v>
      </c>
      <c r="AG347" s="114">
        <f t="shared" si="58"/>
        <v>96970.214719999989</v>
      </c>
      <c r="AH347" s="114">
        <f t="shared" si="59"/>
        <v>136855.76759999999</v>
      </c>
      <c r="AI347" s="114">
        <f t="shared" si="60"/>
        <v>79803.727550000011</v>
      </c>
      <c r="AJ347" s="3">
        <f>VLOOKUP(A347,Apport,MATCH($AJ$4,'Jan 2020 Apport'!$3:$3,0),FALSE)</f>
        <v>70715.31</v>
      </c>
      <c r="AK347" s="3">
        <f>VLOOKUP(A347,Apport,MATCH($AK$4,'Jan 2020 Apport'!$3:$3,0),FALSE)</f>
        <v>0</v>
      </c>
      <c r="AL347" s="170">
        <f t="shared" si="61"/>
        <v>709981.34305373626</v>
      </c>
      <c r="AM347" s="170">
        <f>VLOOKUP(A347,Apport,MATCH($AM$4,'Jan 2020 Apport'!$3:$3,0),FALSE)</f>
        <v>9824.48</v>
      </c>
      <c r="AN347" s="170">
        <f>VLOOKUP(A347,Apport,MATCH($AN$4,'Jan 2020 Apport'!$3:$3,0),FALSE)</f>
        <v>3349.87</v>
      </c>
      <c r="AO347" s="170">
        <v>243.95</v>
      </c>
      <c r="AP347" s="170">
        <v>0</v>
      </c>
      <c r="AQ347" s="170">
        <v>10.01</v>
      </c>
      <c r="AR347" s="170">
        <v>309.91000000000003</v>
      </c>
    </row>
    <row r="348" spans="1:44">
      <c r="A348" s="2" t="s">
        <v>565</v>
      </c>
      <c r="B348" s="2" t="s">
        <v>566</v>
      </c>
      <c r="C348" s="2" t="s">
        <v>1411</v>
      </c>
      <c r="D348" s="171">
        <f t="shared" si="53"/>
        <v>2601470.37</v>
      </c>
      <c r="E348" s="67">
        <f>VLOOKUP(A348,Apport,MATCH($E$2,'Jan 2020 Apport'!$3:$3,0),FALSE)+VLOOKUP(A348,Apport,MATCH($E$3,'Jan 2020 Apport'!$3:$3,0),FALSE)+VLOOKUP(A348,Apport,MATCH($E$4,'Jan 2020 Apport'!$3:$3,0),FALSE)</f>
        <v>153108.08000000002</v>
      </c>
      <c r="F348" s="171">
        <f t="shared" si="54"/>
        <v>2448362.29</v>
      </c>
      <c r="G348" s="170">
        <f>VLOOKUP(A348,Apport,MATCH($G$3,'Jan 2020 Apport'!$3:$3,0),FALSE)+VLOOKUP(A348,Apport,MATCH($G$4,'Jan 2020 Apport'!$3:$3,0),FALSE)</f>
        <v>283491.83999999997</v>
      </c>
      <c r="H348" s="170">
        <f>VLOOKUP(A348,Apport,MATCH($H$4,'Jan 2020 Apport'!$3:$3,0),FALSE)</f>
        <v>9966.06</v>
      </c>
      <c r="I348" s="170">
        <f t="shared" si="55"/>
        <v>293457.89999999997</v>
      </c>
      <c r="J348" s="170">
        <f>VLOOKUP(A348,Apport,MATCH($J$4,'Jan 2020 Apport'!$3:$3,0),FALSE)</f>
        <v>143962.63289815164</v>
      </c>
      <c r="K348" s="170">
        <f>VLOOKUP(A348,Apport,MATCH($K$4,'Jan 2020 Apport'!$3:$3,0),FALSE)</f>
        <v>33077.11</v>
      </c>
      <c r="L348" s="170">
        <f t="shared" si="56"/>
        <v>177039.74289815163</v>
      </c>
      <c r="M348" s="170">
        <f>VLOOKUP(A348,Apport,MATCH($M$4,'Jan 2020 Apport'!$3:$3,0),FALSE)</f>
        <v>72936.850000000006</v>
      </c>
      <c r="N348" s="170">
        <f>VLOOKUP(A348,Apport,MATCH($N$4,'Jan 2020 Apport'!$3:$3,0),FALSE)</f>
        <v>0</v>
      </c>
      <c r="O348" s="170">
        <f>VLOOKUP(A348,Apport,MATCH($O$4,'Jan 2020 Apport'!$3:$3,0),FALSE)</f>
        <v>5724.4</v>
      </c>
      <c r="P348" s="174">
        <f>VLOOKUP(A348,Apport,MATCH($P$4,'Jan 2020 Apport'!$3:$3,0),FALSE)</f>
        <v>170015.15</v>
      </c>
      <c r="Q348" s="174">
        <f>VLOOKUP(A348,Apport,MATCH($Q$4,'Jan 2020 Apport'!$3:$3,0),FALSE)</f>
        <v>123580.77634139999</v>
      </c>
      <c r="R348">
        <f>VLOOKUP(A348,Apport,MATCH($R$4,'Jan 2020 Apport'!$3:$3,0),FALSE)</f>
        <v>0</v>
      </c>
      <c r="S348">
        <f>VLOOKUP(A348,Apport,MATCH($S$4,'Jan 2020 Apport'!$3:$3,0),FALSE)</f>
        <v>3.2</v>
      </c>
      <c r="T348">
        <f>VLOOKUP(A348,Apport,MATCH($T$4,'Jan 2020 Apport'!$3:$3,0),FALSE)</f>
        <v>14.11</v>
      </c>
      <c r="U348" s="185">
        <f>IFERROR(VLOOKUP(A348,Apport,MATCH($U$4,'Jan 2020 Apport'!$3:$3,0),FALSE)/R348,0)</f>
        <v>0</v>
      </c>
      <c r="V348" s="67">
        <f>IFERROR(((VLOOKUP(A348,Apport,MATCH($V$4,'Jan 2020 Apport'!$3:$3,0),FALSE)+VLOOKUP(A348,Apport,MATCH($V$3,'Jan 2020 Apport'!$3:$3,0),FALSE))/(S348+T348)),0)</f>
        <v>8845.0652801848664</v>
      </c>
      <c r="W348" s="67">
        <f t="shared" si="57"/>
        <v>8098.0890195192751</v>
      </c>
      <c r="X348">
        <f>IF(D348=0,0,VLOOKUP(A348,Apport,MATCH($X$4,'Jan 2020 Apport'!$3:$3,0),FALSE))</f>
        <v>4.8578999999999997E-2</v>
      </c>
      <c r="Y348">
        <f>IF(D348=0,0,VLOOKUP(A348,Apport,MATCH($Y$4,'Jan 2020 Apport'!$3:$3,0),FALSE))</f>
        <v>4.0270000000000002E-3</v>
      </c>
      <c r="Z348">
        <f>IF(D348=0,0,VLOOKUP(A348,Apport,MATCH($Z$4,'Jan 2020 Apport'!$3:$3,0),FALSE))</f>
        <v>1.7100000000000001E-2</v>
      </c>
      <c r="AA348" s="114">
        <f>(VLOOKUP(A348,Apport,MATCH($AA$4,'Jan 2020 Apport'!$3:$3,0),FALSE)+VLOOKUP(A348,Apport,MATCH($AA$3,'Jan 2020 Apport'!$3:$3,0),FALSE))*VLOOKUP(A348,Apport,MATCH($AA$2,'Jan 2020 Apport'!$3:$3,0),FALSE)</f>
        <v>67824.69200000001</v>
      </c>
      <c r="AB348" s="114">
        <f>VLOOKUP(A348,Apport,MATCH($AB$4,'Jan 2020 Apport'!$3:$3,0),FALSE)*VLOOKUP(A348,Apport,MATCH($AB$3,'Jan 2020 Apport'!$3:$3,0),FALSE)</f>
        <v>66520</v>
      </c>
      <c r="AC348" s="114">
        <f>VLOOKUP(A348,Apport,MATCH($AC$4,'Jan 2020 Apport'!$3:$3,0),FALSE)</f>
        <v>96805</v>
      </c>
      <c r="AD348" s="114">
        <f>VLOOKUP(A348,Apport,MATCH($AD$4,'Jan 2020 Apport'!$3:$3,0),FALSE)*VLOOKUP(A348,Apport,MATCH($AD$3,'Jan 2020 Apport'!$3:$3,0),FALSE)</f>
        <v>98741</v>
      </c>
      <c r="AE348" s="114">
        <f>VLOOKUP(A348,Apport,MATCH($AE$4,'Jan 2020 Apport'!$3:$3,0),FALSE)</f>
        <v>46784.33</v>
      </c>
      <c r="AF348" s="114">
        <f>VLOOKUP(A348,Apport,MATCH($AF$4,'Jan 2020 Apport'!$3:$3,0),FALSE)*VLOOKUP(A348,Apport,MATCH($AF$3,'Jan 2020 Apport'!$3:$3,0),FALSE)</f>
        <v>47720</v>
      </c>
      <c r="AG348" s="114">
        <f t="shared" si="58"/>
        <v>96986.910028800005</v>
      </c>
      <c r="AH348" s="114">
        <f t="shared" si="59"/>
        <v>136855.76759999999</v>
      </c>
      <c r="AI348" s="114">
        <f t="shared" si="60"/>
        <v>79803.727550000011</v>
      </c>
      <c r="AJ348" s="3">
        <f>VLOOKUP(A348,Apport,MATCH($AJ$4,'Jan 2020 Apport'!$3:$3,0),FALSE)</f>
        <v>315257.92</v>
      </c>
      <c r="AK348" s="3">
        <f>VLOOKUP(A348,Apport,MATCH($AK$4,'Jan 2020 Apport'!$3:$3,0),FALSE)</f>
        <v>4.3479999999999999</v>
      </c>
      <c r="AL348" s="170">
        <f t="shared" si="61"/>
        <v>3174302.7428981517</v>
      </c>
      <c r="AM348" s="170">
        <f>VLOOKUP(A348,Apport,MATCH($AM$4,'Jan 2020 Apport'!$3:$3,0),FALSE)</f>
        <v>56750.59</v>
      </c>
      <c r="AN348" s="170">
        <f>VLOOKUP(A348,Apport,MATCH($AN$4,'Jan 2020 Apport'!$3:$3,0),FALSE)</f>
        <v>14974.91</v>
      </c>
      <c r="AO348" s="170">
        <v>1243.96</v>
      </c>
      <c r="AP348" s="170">
        <v>17.05</v>
      </c>
      <c r="AQ348" s="170">
        <v>54.9</v>
      </c>
      <c r="AR348" s="170">
        <v>1804.91</v>
      </c>
    </row>
    <row r="349" spans="1:44">
      <c r="A349" s="2" t="s">
        <v>567</v>
      </c>
      <c r="B349" s="2" t="s">
        <v>568</v>
      </c>
      <c r="C349" s="2" t="s">
        <v>1411</v>
      </c>
      <c r="D349" s="171">
        <f t="shared" si="53"/>
        <v>23978881.329999998</v>
      </c>
      <c r="E349" s="67">
        <f>VLOOKUP(A349,Apport,MATCH($E$2,'Jan 2020 Apport'!$3:$3,0),FALSE)+VLOOKUP(A349,Apport,MATCH($E$3,'Jan 2020 Apport'!$3:$3,0),FALSE)+VLOOKUP(A349,Apport,MATCH($E$4,'Jan 2020 Apport'!$3:$3,0),FALSE)</f>
        <v>1569721.52</v>
      </c>
      <c r="F349" s="171">
        <f t="shared" si="54"/>
        <v>22409159.809999999</v>
      </c>
      <c r="G349" s="170">
        <f>VLOOKUP(A349,Apport,MATCH($G$3,'Jan 2020 Apport'!$3:$3,0),FALSE)+VLOOKUP(A349,Apport,MATCH($G$4,'Jan 2020 Apport'!$3:$3,0),FALSE)</f>
        <v>2871865.66</v>
      </c>
      <c r="H349" s="170">
        <f>VLOOKUP(A349,Apport,MATCH($H$4,'Jan 2020 Apport'!$3:$3,0),FALSE)</f>
        <v>223461.5</v>
      </c>
      <c r="I349" s="170">
        <f t="shared" si="55"/>
        <v>3095327.16</v>
      </c>
      <c r="J349" s="170">
        <f>VLOOKUP(A349,Apport,MATCH($J$4,'Jan 2020 Apport'!$3:$3,0),FALSE)</f>
        <v>1129575.005741532</v>
      </c>
      <c r="K349" s="170">
        <f>VLOOKUP(A349,Apport,MATCH($K$4,'Jan 2020 Apport'!$3:$3,0),FALSE)</f>
        <v>124624.52</v>
      </c>
      <c r="L349" s="170">
        <f t="shared" si="56"/>
        <v>1254199.525741532</v>
      </c>
      <c r="M349" s="170">
        <f>VLOOKUP(A349,Apport,MATCH($M$4,'Jan 2020 Apport'!$3:$3,0),FALSE)</f>
        <v>541299.81000000006</v>
      </c>
      <c r="N349" s="170">
        <f>VLOOKUP(A349,Apport,MATCH($N$4,'Jan 2020 Apport'!$3:$3,0),FALSE)</f>
        <v>270602.21000000002</v>
      </c>
      <c r="O349" s="170">
        <f>VLOOKUP(A349,Apport,MATCH($O$4,'Jan 2020 Apport'!$3:$3,0),FALSE)</f>
        <v>77260.41</v>
      </c>
      <c r="P349" s="174">
        <f>VLOOKUP(A349,Apport,MATCH($P$4,'Jan 2020 Apport'!$3:$3,0),FALSE)</f>
        <v>859451.71</v>
      </c>
      <c r="Q349" s="174">
        <f>VLOOKUP(A349,Apport,MATCH($Q$4,'Jan 2020 Apport'!$3:$3,0),FALSE)</f>
        <v>4506418.0601381995</v>
      </c>
      <c r="R349">
        <f>VLOOKUP(A349,Apport,MATCH($R$4,'Jan 2020 Apport'!$3:$3,0),FALSE)</f>
        <v>0</v>
      </c>
      <c r="S349">
        <f>VLOOKUP(A349,Apport,MATCH($S$4,'Jan 2020 Apport'!$3:$3,0),FALSE)</f>
        <v>42</v>
      </c>
      <c r="T349">
        <f>VLOOKUP(A349,Apport,MATCH($T$4,'Jan 2020 Apport'!$3:$3,0),FALSE)</f>
        <v>139</v>
      </c>
      <c r="U349" s="185">
        <f>IFERROR(VLOOKUP(A349,Apport,MATCH($U$4,'Jan 2020 Apport'!$3:$3,0),FALSE)/R349,0)</f>
        <v>0</v>
      </c>
      <c r="V349" s="67">
        <f>IFERROR(((VLOOKUP(A349,Apport,MATCH($V$4,'Jan 2020 Apport'!$3:$3,0),FALSE)+VLOOKUP(A349,Apport,MATCH($V$3,'Jan 2020 Apport'!$3:$3,0),FALSE))/(S349+T349)),0)</f>
        <v>8672.4945856353588</v>
      </c>
      <c r="W349" s="67">
        <f t="shared" si="57"/>
        <v>8097.2779781130794</v>
      </c>
      <c r="X349">
        <f>IF(D349=0,0,VLOOKUP(A349,Apport,MATCH($X$4,'Jan 2020 Apport'!$3:$3,0),FALSE))</f>
        <v>4.8578999999999997E-2</v>
      </c>
      <c r="Y349">
        <f>IF(D349=0,0,VLOOKUP(A349,Apport,MATCH($Y$4,'Jan 2020 Apport'!$3:$3,0),FALSE))</f>
        <v>4.0270000000000002E-3</v>
      </c>
      <c r="Z349">
        <f>IF(D349=0,0,VLOOKUP(A349,Apport,MATCH($Z$4,'Jan 2020 Apport'!$3:$3,0),FALSE))</f>
        <v>1.7100000000000001E-2</v>
      </c>
      <c r="AA349" s="114">
        <f>(VLOOKUP(A349,Apport,MATCH($AA$4,'Jan 2020 Apport'!$3:$3,0),FALSE)+VLOOKUP(A349,Apport,MATCH($AA$3,'Jan 2020 Apport'!$3:$3,0),FALSE))*VLOOKUP(A349,Apport,MATCH($AA$2,'Jan 2020 Apport'!$3:$3,0),FALSE)</f>
        <v>65216.05</v>
      </c>
      <c r="AB349" s="114">
        <f>VLOOKUP(A349,Apport,MATCH($AB$4,'Jan 2020 Apport'!$3:$3,0),FALSE)*VLOOKUP(A349,Apport,MATCH($AB$3,'Jan 2020 Apport'!$3:$3,0),FALSE)</f>
        <v>66520</v>
      </c>
      <c r="AC349" s="114">
        <f>VLOOKUP(A349,Apport,MATCH($AC$4,'Jan 2020 Apport'!$3:$3,0),FALSE)</f>
        <v>96805</v>
      </c>
      <c r="AD349" s="114">
        <f>VLOOKUP(A349,Apport,MATCH($AD$4,'Jan 2020 Apport'!$3:$3,0),FALSE)*VLOOKUP(A349,Apport,MATCH($AD$3,'Jan 2020 Apport'!$3:$3,0),FALSE)</f>
        <v>98741</v>
      </c>
      <c r="AE349" s="114">
        <f>VLOOKUP(A349,Apport,MATCH($AE$4,'Jan 2020 Apport'!$3:$3,0),FALSE)</f>
        <v>46784.33</v>
      </c>
      <c r="AF349" s="114">
        <f>VLOOKUP(A349,Apport,MATCH($AF$4,'Jan 2020 Apport'!$3:$3,0),FALSE)*VLOOKUP(A349,Apport,MATCH($AF$3,'Jan 2020 Apport'!$3:$3,0),FALSE)</f>
        <v>47720</v>
      </c>
      <c r="AG349" s="114">
        <f t="shared" si="58"/>
        <v>96970.214719999989</v>
      </c>
      <c r="AH349" s="114">
        <f t="shared" si="59"/>
        <v>136855.76759999999</v>
      </c>
      <c r="AI349" s="114">
        <f t="shared" si="60"/>
        <v>79803.727550000011</v>
      </c>
      <c r="AJ349" s="3">
        <f>VLOOKUP(A349,Apport,MATCH($AJ$4,'Jan 2020 Apport'!$3:$3,0),FALSE)</f>
        <v>3489215.04</v>
      </c>
      <c r="AK349" s="3">
        <f>VLOOKUP(A349,Apport,MATCH($AK$4,'Jan 2020 Apport'!$3:$3,0),FALSE)</f>
        <v>59.72</v>
      </c>
      <c r="AL349" s="170">
        <f t="shared" si="61"/>
        <v>29092945.925741531</v>
      </c>
      <c r="AM349" s="170">
        <f>VLOOKUP(A349,Apport,MATCH($AM$4,'Jan 2020 Apport'!$3:$3,0),FALSE)</f>
        <v>0</v>
      </c>
      <c r="AN349" s="170">
        <f>VLOOKUP(A349,Apport,MATCH($AN$4,'Jan 2020 Apport'!$3:$3,0),FALSE)</f>
        <v>130375.27</v>
      </c>
      <c r="AO349" s="170">
        <v>5165.8999999999996</v>
      </c>
      <c r="AP349" s="170">
        <v>2252.9699999999998</v>
      </c>
      <c r="AQ349" s="170">
        <v>717.31</v>
      </c>
      <c r="AR349" s="170">
        <v>20286.57</v>
      </c>
    </row>
    <row r="350" spans="1:44">
      <c r="A350" s="2" t="s">
        <v>569</v>
      </c>
      <c r="B350" s="2" t="s">
        <v>570</v>
      </c>
      <c r="C350" s="2" t="s">
        <v>1411</v>
      </c>
      <c r="D350" s="171">
        <f t="shared" si="53"/>
        <v>4933269.01</v>
      </c>
      <c r="E350" s="67">
        <f>VLOOKUP(A350,Apport,MATCH($E$2,'Jan 2020 Apport'!$3:$3,0),FALSE)+VLOOKUP(A350,Apport,MATCH($E$3,'Jan 2020 Apport'!$3:$3,0),FALSE)+VLOOKUP(A350,Apport,MATCH($E$4,'Jan 2020 Apport'!$3:$3,0),FALSE)</f>
        <v>329630.37</v>
      </c>
      <c r="F350" s="171">
        <f t="shared" si="54"/>
        <v>4603638.6399999997</v>
      </c>
      <c r="G350" s="170">
        <f>VLOOKUP(A350,Apport,MATCH($G$3,'Jan 2020 Apport'!$3:$3,0),FALSE)+VLOOKUP(A350,Apport,MATCH($G$4,'Jan 2020 Apport'!$3:$3,0),FALSE)</f>
        <v>635513.19999999995</v>
      </c>
      <c r="H350" s="170">
        <f>VLOOKUP(A350,Apport,MATCH($H$4,'Jan 2020 Apport'!$3:$3,0),FALSE)</f>
        <v>9628</v>
      </c>
      <c r="I350" s="170">
        <f t="shared" si="55"/>
        <v>645141.19999999995</v>
      </c>
      <c r="J350" s="170">
        <f>VLOOKUP(A350,Apport,MATCH($J$4,'Jan 2020 Apport'!$3:$3,0),FALSE)</f>
        <v>514909.18244180724</v>
      </c>
      <c r="K350" s="170">
        <f>VLOOKUP(A350,Apport,MATCH($K$4,'Jan 2020 Apport'!$3:$3,0),FALSE)</f>
        <v>107223.67</v>
      </c>
      <c r="L350" s="170">
        <f t="shared" si="56"/>
        <v>622132.85244180728</v>
      </c>
      <c r="M350" s="170">
        <f>VLOOKUP(A350,Apport,MATCH($M$4,'Jan 2020 Apport'!$3:$3,0),FALSE)</f>
        <v>102823.11</v>
      </c>
      <c r="N350" s="170">
        <f>VLOOKUP(A350,Apport,MATCH($N$4,'Jan 2020 Apport'!$3:$3,0),FALSE)</f>
        <v>0</v>
      </c>
      <c r="O350" s="170">
        <f>VLOOKUP(A350,Apport,MATCH($O$4,'Jan 2020 Apport'!$3:$3,0),FALSE)</f>
        <v>14975.15</v>
      </c>
      <c r="P350" s="174">
        <f>VLOOKUP(A350,Apport,MATCH($P$4,'Jan 2020 Apport'!$3:$3,0),FALSE)</f>
        <v>131304.21</v>
      </c>
      <c r="Q350" s="174">
        <f>VLOOKUP(A350,Apport,MATCH($Q$4,'Jan 2020 Apport'!$3:$3,0),FALSE)</f>
        <v>705671.8805961</v>
      </c>
      <c r="R350">
        <f>VLOOKUP(A350,Apport,MATCH($R$4,'Jan 2020 Apport'!$3:$3,0),FALSE)</f>
        <v>0</v>
      </c>
      <c r="S350">
        <f>VLOOKUP(A350,Apport,MATCH($S$4,'Jan 2020 Apport'!$3:$3,0),FALSE)</f>
        <v>3</v>
      </c>
      <c r="T350">
        <f>VLOOKUP(A350,Apport,MATCH($T$4,'Jan 2020 Apport'!$3:$3,0),FALSE)</f>
        <v>35</v>
      </c>
      <c r="U350" s="185">
        <f>IFERROR(VLOOKUP(A350,Apport,MATCH($U$4,'Jan 2020 Apport'!$3:$3,0),FALSE)/R350,0)</f>
        <v>0</v>
      </c>
      <c r="V350" s="67">
        <f>IFERROR(((VLOOKUP(A350,Apport,MATCH($V$4,'Jan 2020 Apport'!$3:$3,0),FALSE)+VLOOKUP(A350,Apport,MATCH($V$3,'Jan 2020 Apport'!$3:$3,0),FALSE))/(S350+T350)),0)</f>
        <v>8674.4834210526315</v>
      </c>
      <c r="W350" s="67">
        <f t="shared" si="57"/>
        <v>8097.2779781130794</v>
      </c>
      <c r="X350">
        <f>IF(D350=0,0,VLOOKUP(A350,Apport,MATCH($X$4,'Jan 2020 Apport'!$3:$3,0),FALSE))</f>
        <v>4.8578999999999997E-2</v>
      </c>
      <c r="Y350">
        <f>IF(D350=0,0,VLOOKUP(A350,Apport,MATCH($Y$4,'Jan 2020 Apport'!$3:$3,0),FALSE))</f>
        <v>4.0270000000000002E-3</v>
      </c>
      <c r="Z350">
        <f>IF(D350=0,0,VLOOKUP(A350,Apport,MATCH($Z$4,'Jan 2020 Apport'!$3:$3,0),FALSE))</f>
        <v>1.7100000000000001E-2</v>
      </c>
      <c r="AA350" s="114">
        <f>(VLOOKUP(A350,Apport,MATCH($AA$4,'Jan 2020 Apport'!$3:$3,0),FALSE)+VLOOKUP(A350,Apport,MATCH($AA$3,'Jan 2020 Apport'!$3:$3,0),FALSE))*VLOOKUP(A350,Apport,MATCH($AA$2,'Jan 2020 Apport'!$3:$3,0),FALSE)</f>
        <v>65216.05</v>
      </c>
      <c r="AB350" s="114">
        <f>VLOOKUP(A350,Apport,MATCH($AB$4,'Jan 2020 Apport'!$3:$3,0),FALSE)*VLOOKUP(A350,Apport,MATCH($AB$3,'Jan 2020 Apport'!$3:$3,0),FALSE)</f>
        <v>66520</v>
      </c>
      <c r="AC350" s="114">
        <f>VLOOKUP(A350,Apport,MATCH($AC$4,'Jan 2020 Apport'!$3:$3,0),FALSE)</f>
        <v>96805</v>
      </c>
      <c r="AD350" s="114">
        <f>VLOOKUP(A350,Apport,MATCH($AD$4,'Jan 2020 Apport'!$3:$3,0),FALSE)*VLOOKUP(A350,Apport,MATCH($AD$3,'Jan 2020 Apport'!$3:$3,0),FALSE)</f>
        <v>98741</v>
      </c>
      <c r="AE350" s="114">
        <f>VLOOKUP(A350,Apport,MATCH($AE$4,'Jan 2020 Apport'!$3:$3,0),FALSE)</f>
        <v>46784.33</v>
      </c>
      <c r="AF350" s="114">
        <f>VLOOKUP(A350,Apport,MATCH($AF$4,'Jan 2020 Apport'!$3:$3,0),FALSE)*VLOOKUP(A350,Apport,MATCH($AF$3,'Jan 2020 Apport'!$3:$3,0),FALSE)</f>
        <v>47720</v>
      </c>
      <c r="AG350" s="114">
        <f t="shared" si="58"/>
        <v>96970.214719999989</v>
      </c>
      <c r="AH350" s="114">
        <f t="shared" si="59"/>
        <v>136855.76759999999</v>
      </c>
      <c r="AI350" s="114">
        <f t="shared" si="60"/>
        <v>79803.727550000011</v>
      </c>
      <c r="AJ350" s="3">
        <f>VLOOKUP(A350,Apport,MATCH($AJ$4,'Jan 2020 Apport'!$3:$3,0),FALSE)</f>
        <v>718481.94</v>
      </c>
      <c r="AK350" s="3">
        <f>VLOOKUP(A350,Apport,MATCH($AK$4,'Jan 2020 Apport'!$3:$3,0),FALSE)</f>
        <v>10.122999999999999</v>
      </c>
      <c r="AL350" s="170">
        <f t="shared" si="61"/>
        <v>6211117.652441808</v>
      </c>
      <c r="AM350" s="170">
        <f>VLOOKUP(A350,Apport,MATCH($AM$4,'Jan 2020 Apport'!$3:$3,0),FALSE)</f>
        <v>0</v>
      </c>
      <c r="AN350" s="170">
        <f>VLOOKUP(A350,Apport,MATCH($AN$4,'Jan 2020 Apport'!$3:$3,0),FALSE)</f>
        <v>27145.73</v>
      </c>
      <c r="AO350" s="170">
        <v>981.29</v>
      </c>
      <c r="AP350" s="170">
        <v>0</v>
      </c>
      <c r="AQ350" s="170">
        <v>143.83000000000001</v>
      </c>
      <c r="AR350" s="170">
        <v>4531.32</v>
      </c>
    </row>
    <row r="351" spans="1:44">
      <c r="A351" s="2" t="s">
        <v>571</v>
      </c>
      <c r="B351" s="2" t="s">
        <v>572</v>
      </c>
      <c r="C351" s="2" t="s">
        <v>1411</v>
      </c>
      <c r="D351" s="171">
        <f t="shared" si="53"/>
        <v>2425286.63</v>
      </c>
      <c r="E351" s="67">
        <f>VLOOKUP(A351,Apport,MATCH($E$2,'Jan 2020 Apport'!$3:$3,0),FALSE)+VLOOKUP(A351,Apport,MATCH($E$3,'Jan 2020 Apport'!$3:$3,0),FALSE)+VLOOKUP(A351,Apport,MATCH($E$4,'Jan 2020 Apport'!$3:$3,0),FALSE)</f>
        <v>86787.09</v>
      </c>
      <c r="F351" s="171">
        <f t="shared" si="54"/>
        <v>2338499.54</v>
      </c>
      <c r="G351" s="170">
        <f>VLOOKUP(A351,Apport,MATCH($G$3,'Jan 2020 Apport'!$3:$3,0),FALSE)+VLOOKUP(A351,Apport,MATCH($G$4,'Jan 2020 Apport'!$3:$3,0),FALSE)</f>
        <v>120248.48</v>
      </c>
      <c r="H351" s="170">
        <f>VLOOKUP(A351,Apport,MATCH($H$4,'Jan 2020 Apport'!$3:$3,0),FALSE)</f>
        <v>0</v>
      </c>
      <c r="I351" s="170">
        <f t="shared" si="55"/>
        <v>120248.48</v>
      </c>
      <c r="J351" s="170">
        <f>VLOOKUP(A351,Apport,MATCH($J$4,'Jan 2020 Apport'!$3:$3,0),FALSE)</f>
        <v>0</v>
      </c>
      <c r="K351" s="170">
        <f>VLOOKUP(A351,Apport,MATCH($K$4,'Jan 2020 Apport'!$3:$3,0),FALSE)</f>
        <v>0</v>
      </c>
      <c r="L351" s="170">
        <f t="shared" si="56"/>
        <v>0</v>
      </c>
      <c r="M351" s="170">
        <f>VLOOKUP(A351,Apport,MATCH($M$4,'Jan 2020 Apport'!$3:$3,0),FALSE)</f>
        <v>35387.18</v>
      </c>
      <c r="N351" s="170">
        <f>VLOOKUP(A351,Apport,MATCH($N$4,'Jan 2020 Apport'!$3:$3,0),FALSE)</f>
        <v>0</v>
      </c>
      <c r="O351" s="170">
        <f>VLOOKUP(A351,Apport,MATCH($O$4,'Jan 2020 Apport'!$3:$3,0),FALSE)</f>
        <v>0</v>
      </c>
      <c r="P351" s="174">
        <f>VLOOKUP(A351,Apport,MATCH($P$4,'Jan 2020 Apport'!$3:$3,0),FALSE)</f>
        <v>74697.990000000005</v>
      </c>
      <c r="Q351" s="174">
        <f>VLOOKUP(A351,Apport,MATCH($Q$4,'Jan 2020 Apport'!$3:$3,0),FALSE)</f>
        <v>237387.50429429999</v>
      </c>
      <c r="R351">
        <f>VLOOKUP(A351,Apport,MATCH($R$4,'Jan 2020 Apport'!$3:$3,0),FALSE)</f>
        <v>0</v>
      </c>
      <c r="S351">
        <f>VLOOKUP(A351,Apport,MATCH($S$4,'Jan 2020 Apport'!$3:$3,0),FALSE)</f>
        <v>0</v>
      </c>
      <c r="T351">
        <f>VLOOKUP(A351,Apport,MATCH($T$4,'Jan 2020 Apport'!$3:$3,0),FALSE)</f>
        <v>10</v>
      </c>
      <c r="U351" s="185">
        <f>IFERROR(VLOOKUP(A351,Apport,MATCH($U$4,'Jan 2020 Apport'!$3:$3,0),FALSE)/R351,0)</f>
        <v>0</v>
      </c>
      <c r="V351" s="67">
        <f>IFERROR(((VLOOKUP(A351,Apport,MATCH($V$4,'Jan 2020 Apport'!$3:$3,0),FALSE)+VLOOKUP(A351,Apport,MATCH($V$3,'Jan 2020 Apport'!$3:$3,0),FALSE))/(S351+T351)),0)</f>
        <v>8678.7089999999989</v>
      </c>
      <c r="W351" s="67">
        <f t="shared" si="57"/>
        <v>8097.2779781130794</v>
      </c>
      <c r="X351">
        <f>IF(D351=0,0,VLOOKUP(A351,Apport,MATCH($X$4,'Jan 2020 Apport'!$3:$3,0),FALSE))</f>
        <v>4.8578999999999997E-2</v>
      </c>
      <c r="Y351">
        <f>IF(D351=0,0,VLOOKUP(A351,Apport,MATCH($Y$4,'Jan 2020 Apport'!$3:$3,0),FALSE))</f>
        <v>4.0270000000000002E-3</v>
      </c>
      <c r="Z351">
        <f>IF(D351=0,0,VLOOKUP(A351,Apport,MATCH($Z$4,'Jan 2020 Apport'!$3:$3,0),FALSE))</f>
        <v>1.7100000000000001E-2</v>
      </c>
      <c r="AA351" s="114">
        <f>(VLOOKUP(A351,Apport,MATCH($AA$4,'Jan 2020 Apport'!$3:$3,0),FALSE)+VLOOKUP(A351,Apport,MATCH($AA$3,'Jan 2020 Apport'!$3:$3,0),FALSE))*VLOOKUP(A351,Apport,MATCH($AA$2,'Jan 2020 Apport'!$3:$3,0),FALSE)</f>
        <v>65216.05</v>
      </c>
      <c r="AB351" s="114">
        <f>VLOOKUP(A351,Apport,MATCH($AB$4,'Jan 2020 Apport'!$3:$3,0),FALSE)*VLOOKUP(A351,Apport,MATCH($AB$3,'Jan 2020 Apport'!$3:$3,0),FALSE)</f>
        <v>66520</v>
      </c>
      <c r="AC351" s="114">
        <f>VLOOKUP(A351,Apport,MATCH($AC$4,'Jan 2020 Apport'!$3:$3,0),FALSE)</f>
        <v>96805</v>
      </c>
      <c r="AD351" s="114">
        <f>VLOOKUP(A351,Apport,MATCH($AD$4,'Jan 2020 Apport'!$3:$3,0),FALSE)*VLOOKUP(A351,Apport,MATCH($AD$3,'Jan 2020 Apport'!$3:$3,0),FALSE)</f>
        <v>98741</v>
      </c>
      <c r="AE351" s="114">
        <f>VLOOKUP(A351,Apport,MATCH($AE$4,'Jan 2020 Apport'!$3:$3,0),FALSE)</f>
        <v>46784.33</v>
      </c>
      <c r="AF351" s="114">
        <f>VLOOKUP(A351,Apport,MATCH($AF$4,'Jan 2020 Apport'!$3:$3,0),FALSE)*VLOOKUP(A351,Apport,MATCH($AF$3,'Jan 2020 Apport'!$3:$3,0),FALSE)</f>
        <v>47720</v>
      </c>
      <c r="AG351" s="114">
        <f t="shared" si="58"/>
        <v>96970.214719999989</v>
      </c>
      <c r="AH351" s="114">
        <f t="shared" si="59"/>
        <v>136855.76759999999</v>
      </c>
      <c r="AI351" s="114">
        <f t="shared" si="60"/>
        <v>79803.727550000011</v>
      </c>
      <c r="AJ351" s="3">
        <f>VLOOKUP(A351,Apport,MATCH($AJ$4,'Jan 2020 Apport'!$3:$3,0),FALSE)</f>
        <v>308578.89</v>
      </c>
      <c r="AK351" s="3">
        <f>VLOOKUP(A351,Apport,MATCH($AK$4,'Jan 2020 Apport'!$3:$3,0),FALSE)</f>
        <v>3.8730000000000002</v>
      </c>
      <c r="AL351" s="170">
        <f t="shared" si="61"/>
        <v>2580922.29</v>
      </c>
      <c r="AM351" s="170">
        <f>VLOOKUP(A351,Apport,MATCH($AM$4,'Jan 2020 Apport'!$3:$3,0),FALSE)</f>
        <v>0</v>
      </c>
      <c r="AN351" s="170">
        <f>VLOOKUP(A351,Apport,MATCH($AN$4,'Jan 2020 Apport'!$3:$3,0),FALSE)</f>
        <v>14309.75</v>
      </c>
      <c r="AO351" s="170">
        <v>337.72</v>
      </c>
      <c r="AP351" s="170">
        <v>0</v>
      </c>
      <c r="AQ351" s="170">
        <v>0</v>
      </c>
      <c r="AR351" s="170">
        <v>1273.0999999999999</v>
      </c>
    </row>
    <row r="352" spans="1:44">
      <c r="A352" s="2" t="s">
        <v>573</v>
      </c>
      <c r="B352" s="2" t="s">
        <v>574</v>
      </c>
      <c r="C352" s="2" t="s">
        <v>1411</v>
      </c>
      <c r="D352" s="171">
        <f t="shared" si="53"/>
        <v>2112182.41</v>
      </c>
      <c r="E352" s="67">
        <f>VLOOKUP(A352,Apport,MATCH($E$2,'Jan 2020 Apport'!$3:$3,0),FALSE)+VLOOKUP(A352,Apport,MATCH($E$3,'Jan 2020 Apport'!$3:$3,0),FALSE)+VLOOKUP(A352,Apport,MATCH($E$4,'Jan 2020 Apport'!$3:$3,0),FALSE)</f>
        <v>51998.86</v>
      </c>
      <c r="F352" s="171">
        <f t="shared" si="54"/>
        <v>2060183.55</v>
      </c>
      <c r="G352" s="170">
        <f>VLOOKUP(A352,Apport,MATCH($G$3,'Jan 2020 Apport'!$3:$3,0),FALSE)+VLOOKUP(A352,Apport,MATCH($G$4,'Jan 2020 Apport'!$3:$3,0),FALSE)</f>
        <v>147626.01999999999</v>
      </c>
      <c r="H352" s="170">
        <f>VLOOKUP(A352,Apport,MATCH($H$4,'Jan 2020 Apport'!$3:$3,0),FALSE)</f>
        <v>0</v>
      </c>
      <c r="I352" s="170">
        <f t="shared" si="55"/>
        <v>147626.01999999999</v>
      </c>
      <c r="J352" s="170">
        <f>VLOOKUP(A352,Apport,MATCH($J$4,'Jan 2020 Apport'!$3:$3,0),FALSE)</f>
        <v>246132.91888128739</v>
      </c>
      <c r="K352" s="170">
        <f>VLOOKUP(A352,Apport,MATCH($K$4,'Jan 2020 Apport'!$3:$3,0),FALSE)</f>
        <v>91254.18</v>
      </c>
      <c r="L352" s="170">
        <f t="shared" si="56"/>
        <v>337387.09888128738</v>
      </c>
      <c r="M352" s="170">
        <f>VLOOKUP(A352,Apport,MATCH($M$4,'Jan 2020 Apport'!$3:$3,0),FALSE)</f>
        <v>35673.33</v>
      </c>
      <c r="N352" s="170">
        <f>VLOOKUP(A352,Apport,MATCH($N$4,'Jan 2020 Apport'!$3:$3,0),FALSE)</f>
        <v>0</v>
      </c>
      <c r="O352" s="170">
        <f>VLOOKUP(A352,Apport,MATCH($O$4,'Jan 2020 Apport'!$3:$3,0),FALSE)</f>
        <v>0</v>
      </c>
      <c r="P352" s="174">
        <f>VLOOKUP(A352,Apport,MATCH($P$4,'Jan 2020 Apport'!$3:$3,0),FALSE)</f>
        <v>47056.69</v>
      </c>
      <c r="Q352" s="174">
        <f>VLOOKUP(A352,Apport,MATCH($Q$4,'Jan 2020 Apport'!$3:$3,0),FALSE)</f>
        <v>149092.9875168</v>
      </c>
      <c r="R352">
        <f>VLOOKUP(A352,Apport,MATCH($R$4,'Jan 2020 Apport'!$3:$3,0),FALSE)</f>
        <v>0</v>
      </c>
      <c r="S352">
        <f>VLOOKUP(A352,Apport,MATCH($S$4,'Jan 2020 Apport'!$3:$3,0),FALSE)</f>
        <v>0</v>
      </c>
      <c r="T352">
        <f>VLOOKUP(A352,Apport,MATCH($T$4,'Jan 2020 Apport'!$3:$3,0),FALSE)</f>
        <v>6</v>
      </c>
      <c r="U352" s="185">
        <f>IFERROR(VLOOKUP(A352,Apport,MATCH($U$4,'Jan 2020 Apport'!$3:$3,0),FALSE)/R352,0)</f>
        <v>0</v>
      </c>
      <c r="V352" s="67">
        <f>IFERROR(((VLOOKUP(A352,Apport,MATCH($V$4,'Jan 2020 Apport'!$3:$3,0),FALSE)+VLOOKUP(A352,Apport,MATCH($V$3,'Jan 2020 Apport'!$3:$3,0),FALSE))/(S352+T352)),0)</f>
        <v>8666.4766666666674</v>
      </c>
      <c r="W352" s="67">
        <f t="shared" si="57"/>
        <v>8097.2779781130794</v>
      </c>
      <c r="X352">
        <f>IF(D352=0,0,VLOOKUP(A352,Apport,MATCH($X$4,'Jan 2020 Apport'!$3:$3,0),FALSE))</f>
        <v>4.8578999999999997E-2</v>
      </c>
      <c r="Y352">
        <f>IF(D352=0,0,VLOOKUP(A352,Apport,MATCH($Y$4,'Jan 2020 Apport'!$3:$3,0),FALSE))</f>
        <v>4.0270000000000002E-3</v>
      </c>
      <c r="Z352">
        <f>IF(D352=0,0,VLOOKUP(A352,Apport,MATCH($Z$4,'Jan 2020 Apport'!$3:$3,0),FALSE))</f>
        <v>1.7100000000000001E-2</v>
      </c>
      <c r="AA352" s="114">
        <f>(VLOOKUP(A352,Apport,MATCH($AA$4,'Jan 2020 Apport'!$3:$3,0),FALSE)+VLOOKUP(A352,Apport,MATCH($AA$3,'Jan 2020 Apport'!$3:$3,0),FALSE))*VLOOKUP(A352,Apport,MATCH($AA$2,'Jan 2020 Apport'!$3:$3,0),FALSE)</f>
        <v>65216.05</v>
      </c>
      <c r="AB352" s="114">
        <f>VLOOKUP(A352,Apport,MATCH($AB$4,'Jan 2020 Apport'!$3:$3,0),FALSE)*VLOOKUP(A352,Apport,MATCH($AB$3,'Jan 2020 Apport'!$3:$3,0),FALSE)</f>
        <v>66520</v>
      </c>
      <c r="AC352" s="114">
        <f>VLOOKUP(A352,Apport,MATCH($AC$4,'Jan 2020 Apport'!$3:$3,0),FALSE)</f>
        <v>96805</v>
      </c>
      <c r="AD352" s="114">
        <f>VLOOKUP(A352,Apport,MATCH($AD$4,'Jan 2020 Apport'!$3:$3,0),FALSE)*VLOOKUP(A352,Apport,MATCH($AD$3,'Jan 2020 Apport'!$3:$3,0),FALSE)</f>
        <v>98741</v>
      </c>
      <c r="AE352" s="114">
        <f>VLOOKUP(A352,Apport,MATCH($AE$4,'Jan 2020 Apport'!$3:$3,0),FALSE)</f>
        <v>46784.33</v>
      </c>
      <c r="AF352" s="114">
        <f>VLOOKUP(A352,Apport,MATCH($AF$4,'Jan 2020 Apport'!$3:$3,0),FALSE)*VLOOKUP(A352,Apport,MATCH($AF$3,'Jan 2020 Apport'!$3:$3,0),FALSE)</f>
        <v>47720</v>
      </c>
      <c r="AG352" s="114">
        <f t="shared" si="58"/>
        <v>96970.214719999989</v>
      </c>
      <c r="AH352" s="114">
        <f t="shared" si="59"/>
        <v>136855.76759999999</v>
      </c>
      <c r="AI352" s="114">
        <f t="shared" si="60"/>
        <v>79803.727550000011</v>
      </c>
      <c r="AJ352" s="3">
        <f>VLOOKUP(A352,Apport,MATCH($AJ$4,'Jan 2020 Apport'!$3:$3,0),FALSE)</f>
        <v>246470.77</v>
      </c>
      <c r="AK352" s="3">
        <f>VLOOKUP(A352,Apport,MATCH($AK$4,'Jan 2020 Apport'!$3:$3,0),FALSE)</f>
        <v>2.5329999999999999</v>
      </c>
      <c r="AL352" s="170">
        <f t="shared" si="61"/>
        <v>2561168.2388812876</v>
      </c>
      <c r="AM352" s="170">
        <f>VLOOKUP(A352,Apport,MATCH($AM$4,'Jan 2020 Apport'!$3:$3,0),FALSE)</f>
        <v>19553.560000000001</v>
      </c>
      <c r="AN352" s="170">
        <f>VLOOKUP(A352,Apport,MATCH($AN$4,'Jan 2020 Apport'!$3:$3,0),FALSE)</f>
        <v>12703.09</v>
      </c>
      <c r="AO352" s="170">
        <v>527.05999999999995</v>
      </c>
      <c r="AP352" s="170">
        <v>0</v>
      </c>
      <c r="AQ352" s="170">
        <v>0</v>
      </c>
      <c r="AR352" s="170">
        <v>893.47</v>
      </c>
    </row>
    <row r="353" spans="1:44">
      <c r="A353" s="2" t="s">
        <v>575</v>
      </c>
      <c r="B353" s="2" t="s">
        <v>576</v>
      </c>
      <c r="C353" s="2" t="s">
        <v>1411</v>
      </c>
      <c r="D353" s="171">
        <f t="shared" si="53"/>
        <v>559179.52000000002</v>
      </c>
      <c r="E353" s="67">
        <f>VLOOKUP(A353,Apport,MATCH($E$2,'Jan 2020 Apport'!$3:$3,0),FALSE)+VLOOKUP(A353,Apport,MATCH($E$3,'Jan 2020 Apport'!$3:$3,0),FALSE)+VLOOKUP(A353,Apport,MATCH($E$4,'Jan 2020 Apport'!$3:$3,0),FALSE)</f>
        <v>0</v>
      </c>
      <c r="F353" s="171">
        <f t="shared" si="54"/>
        <v>559179.52000000002</v>
      </c>
      <c r="G353" s="170">
        <f>VLOOKUP(A353,Apport,MATCH($G$3,'Jan 2020 Apport'!$3:$3,0),FALSE)+VLOOKUP(A353,Apport,MATCH($G$4,'Jan 2020 Apport'!$3:$3,0),FALSE)</f>
        <v>34765.61</v>
      </c>
      <c r="H353" s="170">
        <f>VLOOKUP(A353,Apport,MATCH($H$4,'Jan 2020 Apport'!$3:$3,0),FALSE)</f>
        <v>0</v>
      </c>
      <c r="I353" s="170">
        <f t="shared" si="55"/>
        <v>34765.61</v>
      </c>
      <c r="J353" s="170">
        <f>VLOOKUP(A353,Apport,MATCH($J$4,'Jan 2020 Apport'!$3:$3,0),FALSE)</f>
        <v>86848.914765587251</v>
      </c>
      <c r="K353" s="170">
        <f>VLOOKUP(A353,Apport,MATCH($K$4,'Jan 2020 Apport'!$3:$3,0),FALSE)</f>
        <v>13048.95</v>
      </c>
      <c r="L353" s="170">
        <f t="shared" si="56"/>
        <v>99897.864765587248</v>
      </c>
      <c r="M353" s="170">
        <f>VLOOKUP(A353,Apport,MATCH($M$4,'Jan 2020 Apport'!$3:$3,0),FALSE)</f>
        <v>0</v>
      </c>
      <c r="N353" s="170">
        <f>VLOOKUP(A353,Apport,MATCH($N$4,'Jan 2020 Apport'!$3:$3,0),FALSE)</f>
        <v>0</v>
      </c>
      <c r="O353" s="170">
        <f>VLOOKUP(A353,Apport,MATCH($O$4,'Jan 2020 Apport'!$3:$3,0),FALSE)</f>
        <v>1335.37</v>
      </c>
      <c r="P353" s="174">
        <f>VLOOKUP(A353,Apport,MATCH($P$4,'Jan 2020 Apport'!$3:$3,0),FALSE)</f>
        <v>14609.48</v>
      </c>
      <c r="Q353" s="174">
        <f>VLOOKUP(A353,Apport,MATCH($Q$4,'Jan 2020 Apport'!$3:$3,0),FALSE)</f>
        <v>88715.488522500003</v>
      </c>
      <c r="R353">
        <f>VLOOKUP(A353,Apport,MATCH($R$4,'Jan 2020 Apport'!$3:$3,0),FALSE)</f>
        <v>0</v>
      </c>
      <c r="S353">
        <f>VLOOKUP(A353,Apport,MATCH($S$4,'Jan 2020 Apport'!$3:$3,0),FALSE)</f>
        <v>0</v>
      </c>
      <c r="T353">
        <f>VLOOKUP(A353,Apport,MATCH($T$4,'Jan 2020 Apport'!$3:$3,0),FALSE)</f>
        <v>0</v>
      </c>
      <c r="U353" s="185">
        <f>IFERROR(VLOOKUP(A353,Apport,MATCH($U$4,'Jan 2020 Apport'!$3:$3,0),FALSE)/R353,0)</f>
        <v>0</v>
      </c>
      <c r="V353" s="67">
        <f>IFERROR(((VLOOKUP(A353,Apport,MATCH($V$4,'Jan 2020 Apport'!$3:$3,0),FALSE)+VLOOKUP(A353,Apport,MATCH($V$3,'Jan 2020 Apport'!$3:$3,0),FALSE))/(S353+T353)),0)</f>
        <v>0</v>
      </c>
      <c r="W353" s="67">
        <f t="shared" si="57"/>
        <v>8097.2779781130794</v>
      </c>
      <c r="X353">
        <f>IF(D353=0,0,VLOOKUP(A353,Apport,MATCH($X$4,'Jan 2020 Apport'!$3:$3,0),FALSE))</f>
        <v>4.8578999999999997E-2</v>
      </c>
      <c r="Y353">
        <f>IF(D353=0,0,VLOOKUP(A353,Apport,MATCH($Y$4,'Jan 2020 Apport'!$3:$3,0),FALSE))</f>
        <v>4.0270000000000002E-3</v>
      </c>
      <c r="Z353">
        <f>IF(D353=0,0,VLOOKUP(A353,Apport,MATCH($Z$4,'Jan 2020 Apport'!$3:$3,0),FALSE))</f>
        <v>1.7100000000000001E-2</v>
      </c>
      <c r="AA353" s="114">
        <f>(VLOOKUP(A353,Apport,MATCH($AA$4,'Jan 2020 Apport'!$3:$3,0),FALSE)+VLOOKUP(A353,Apport,MATCH($AA$3,'Jan 2020 Apport'!$3:$3,0),FALSE))*VLOOKUP(A353,Apport,MATCH($AA$2,'Jan 2020 Apport'!$3:$3,0),FALSE)</f>
        <v>65216.05</v>
      </c>
      <c r="AB353" s="114">
        <f>VLOOKUP(A353,Apport,MATCH($AB$4,'Jan 2020 Apport'!$3:$3,0),FALSE)*VLOOKUP(A353,Apport,MATCH($AB$3,'Jan 2020 Apport'!$3:$3,0),FALSE)</f>
        <v>66520</v>
      </c>
      <c r="AC353" s="114">
        <f>VLOOKUP(A353,Apport,MATCH($AC$4,'Jan 2020 Apport'!$3:$3,0),FALSE)</f>
        <v>96805</v>
      </c>
      <c r="AD353" s="114">
        <f>VLOOKUP(A353,Apport,MATCH($AD$4,'Jan 2020 Apport'!$3:$3,0),FALSE)*VLOOKUP(A353,Apport,MATCH($AD$3,'Jan 2020 Apport'!$3:$3,0),FALSE)</f>
        <v>98741</v>
      </c>
      <c r="AE353" s="114">
        <f>VLOOKUP(A353,Apport,MATCH($AE$4,'Jan 2020 Apport'!$3:$3,0),FALSE)</f>
        <v>46784.33</v>
      </c>
      <c r="AF353" s="114">
        <f>VLOOKUP(A353,Apport,MATCH($AF$4,'Jan 2020 Apport'!$3:$3,0),FALSE)*VLOOKUP(A353,Apport,MATCH($AF$3,'Jan 2020 Apport'!$3:$3,0),FALSE)</f>
        <v>47720</v>
      </c>
      <c r="AG353" s="114">
        <f t="shared" si="58"/>
        <v>96970.214719999989</v>
      </c>
      <c r="AH353" s="114">
        <f t="shared" si="59"/>
        <v>136855.76759999999</v>
      </c>
      <c r="AI353" s="114">
        <f t="shared" si="60"/>
        <v>79803.727550000011</v>
      </c>
      <c r="AJ353" s="3">
        <f>VLOOKUP(A353,Apport,MATCH($AJ$4,'Jan 2020 Apport'!$3:$3,0),FALSE)</f>
        <v>74108.05</v>
      </c>
      <c r="AK353" s="3">
        <f>VLOOKUP(A353,Apport,MATCH($AK$4,'Jan 2020 Apport'!$3:$3,0),FALSE)</f>
        <v>1.61</v>
      </c>
      <c r="AL353" s="170">
        <f t="shared" si="61"/>
        <v>682129.41476558731</v>
      </c>
      <c r="AM353" s="170">
        <f>VLOOKUP(A353,Apport,MATCH($AM$4,'Jan 2020 Apport'!$3:$3,0),FALSE)</f>
        <v>0</v>
      </c>
      <c r="AN353" s="170">
        <f>VLOOKUP(A353,Apport,MATCH($AN$4,'Jan 2020 Apport'!$3:$3,0),FALSE)</f>
        <v>3350.78</v>
      </c>
      <c r="AO353" s="170">
        <v>0</v>
      </c>
      <c r="AP353" s="170">
        <v>0</v>
      </c>
      <c r="AQ353" s="170">
        <v>13.66</v>
      </c>
      <c r="AR353" s="170">
        <v>425.3</v>
      </c>
    </row>
    <row r="354" spans="1:44">
      <c r="A354" s="2" t="s">
        <v>577</v>
      </c>
      <c r="B354" s="2" t="s">
        <v>578</v>
      </c>
      <c r="C354" s="2" t="s">
        <v>1411</v>
      </c>
      <c r="D354" s="171">
        <f t="shared" si="53"/>
        <v>2358599.7599999998</v>
      </c>
      <c r="E354" s="67">
        <f>VLOOKUP(A354,Apport,MATCH($E$2,'Jan 2020 Apport'!$3:$3,0),FALSE)+VLOOKUP(A354,Apport,MATCH($E$3,'Jan 2020 Apport'!$3:$3,0),FALSE)+VLOOKUP(A354,Apport,MATCH($E$4,'Jan 2020 Apport'!$3:$3,0),FALSE)</f>
        <v>88619.43</v>
      </c>
      <c r="F354" s="171">
        <f t="shared" si="54"/>
        <v>2269980.3299999996</v>
      </c>
      <c r="G354" s="170">
        <f>VLOOKUP(A354,Apport,MATCH($G$3,'Jan 2020 Apport'!$3:$3,0),FALSE)+VLOOKUP(A354,Apport,MATCH($G$4,'Jan 2020 Apport'!$3:$3,0),FALSE)</f>
        <v>218597.56</v>
      </c>
      <c r="H354" s="170">
        <f>VLOOKUP(A354,Apport,MATCH($H$4,'Jan 2020 Apport'!$3:$3,0),FALSE)</f>
        <v>10013.34</v>
      </c>
      <c r="I354" s="170">
        <f t="shared" si="55"/>
        <v>228610.9</v>
      </c>
      <c r="J354" s="170">
        <f>VLOOKUP(A354,Apport,MATCH($J$4,'Jan 2020 Apport'!$3:$3,0),FALSE)</f>
        <v>161692.1908800657</v>
      </c>
      <c r="K354" s="170">
        <f>VLOOKUP(A354,Apport,MATCH($K$4,'Jan 2020 Apport'!$3:$3,0),FALSE)</f>
        <v>26464.75</v>
      </c>
      <c r="L354" s="170">
        <f t="shared" si="56"/>
        <v>188156.9408800657</v>
      </c>
      <c r="M354" s="170">
        <f>VLOOKUP(A354,Apport,MATCH($M$4,'Jan 2020 Apport'!$3:$3,0),FALSE)</f>
        <v>26450.71</v>
      </c>
      <c r="N354" s="170">
        <f>VLOOKUP(A354,Apport,MATCH($N$4,'Jan 2020 Apport'!$3:$3,0),FALSE)</f>
        <v>0</v>
      </c>
      <c r="O354" s="170">
        <f>VLOOKUP(A354,Apport,MATCH($O$4,'Jan 2020 Apport'!$3:$3,0),FALSE)</f>
        <v>0</v>
      </c>
      <c r="P354" s="174">
        <f>VLOOKUP(A354,Apport,MATCH($P$4,'Jan 2020 Apport'!$3:$3,0),FALSE)</f>
        <v>30868.699999999997</v>
      </c>
      <c r="Q354" s="174">
        <f>VLOOKUP(A354,Apport,MATCH($Q$4,'Jan 2020 Apport'!$3:$3,0),FALSE)</f>
        <v>306189.97198679997</v>
      </c>
      <c r="R354">
        <f>VLOOKUP(A354,Apport,MATCH($R$4,'Jan 2020 Apport'!$3:$3,0),FALSE)</f>
        <v>0</v>
      </c>
      <c r="S354">
        <f>VLOOKUP(A354,Apport,MATCH($S$4,'Jan 2020 Apport'!$3:$3,0),FALSE)</f>
        <v>0</v>
      </c>
      <c r="T354">
        <f>VLOOKUP(A354,Apport,MATCH($T$4,'Jan 2020 Apport'!$3:$3,0),FALSE)</f>
        <v>10</v>
      </c>
      <c r="U354" s="185">
        <f>IFERROR(VLOOKUP(A354,Apport,MATCH($U$4,'Jan 2020 Apport'!$3:$3,0),FALSE)/R354,0)</f>
        <v>0</v>
      </c>
      <c r="V354" s="67">
        <f>IFERROR(((VLOOKUP(A354,Apport,MATCH($V$4,'Jan 2020 Apport'!$3:$3,0),FALSE)+VLOOKUP(A354,Apport,MATCH($V$3,'Jan 2020 Apport'!$3:$3,0),FALSE))/(S354+T354)),0)</f>
        <v>8861.9429999999993</v>
      </c>
      <c r="W354" s="67">
        <f t="shared" si="57"/>
        <v>8098.0890195192751</v>
      </c>
      <c r="X354">
        <f>IF(D354=0,0,VLOOKUP(A354,Apport,MATCH($X$4,'Jan 2020 Apport'!$3:$3,0),FALSE))</f>
        <v>4.8578999999999997E-2</v>
      </c>
      <c r="Y354">
        <f>IF(D354=0,0,VLOOKUP(A354,Apport,MATCH($Y$4,'Jan 2020 Apport'!$3:$3,0),FALSE))</f>
        <v>4.0270000000000002E-3</v>
      </c>
      <c r="Z354">
        <f>IF(D354=0,0,VLOOKUP(A354,Apport,MATCH($Z$4,'Jan 2020 Apport'!$3:$3,0),FALSE))</f>
        <v>1.7100000000000001E-2</v>
      </c>
      <c r="AA354" s="114">
        <f>(VLOOKUP(A354,Apport,MATCH($AA$4,'Jan 2020 Apport'!$3:$3,0),FALSE)+VLOOKUP(A354,Apport,MATCH($AA$3,'Jan 2020 Apport'!$3:$3,0),FALSE))*VLOOKUP(A354,Apport,MATCH($AA$2,'Jan 2020 Apport'!$3:$3,0),FALSE)</f>
        <v>67824.69200000001</v>
      </c>
      <c r="AB354" s="114">
        <f>VLOOKUP(A354,Apport,MATCH($AB$4,'Jan 2020 Apport'!$3:$3,0),FALSE)*VLOOKUP(A354,Apport,MATCH($AB$3,'Jan 2020 Apport'!$3:$3,0),FALSE)</f>
        <v>66520</v>
      </c>
      <c r="AC354" s="114">
        <f>VLOOKUP(A354,Apport,MATCH($AC$4,'Jan 2020 Apport'!$3:$3,0),FALSE)</f>
        <v>96805</v>
      </c>
      <c r="AD354" s="114">
        <f>VLOOKUP(A354,Apport,MATCH($AD$4,'Jan 2020 Apport'!$3:$3,0),FALSE)*VLOOKUP(A354,Apport,MATCH($AD$3,'Jan 2020 Apport'!$3:$3,0),FALSE)</f>
        <v>98741</v>
      </c>
      <c r="AE354" s="114">
        <f>VLOOKUP(A354,Apport,MATCH($AE$4,'Jan 2020 Apport'!$3:$3,0),FALSE)</f>
        <v>46784.33</v>
      </c>
      <c r="AF354" s="114">
        <f>VLOOKUP(A354,Apport,MATCH($AF$4,'Jan 2020 Apport'!$3:$3,0),FALSE)*VLOOKUP(A354,Apport,MATCH($AF$3,'Jan 2020 Apport'!$3:$3,0),FALSE)</f>
        <v>47720</v>
      </c>
      <c r="AG354" s="114">
        <f t="shared" si="58"/>
        <v>96986.910028800005</v>
      </c>
      <c r="AH354" s="114">
        <f t="shared" si="59"/>
        <v>136855.76759999999</v>
      </c>
      <c r="AI354" s="114">
        <f t="shared" si="60"/>
        <v>79803.727550000011</v>
      </c>
      <c r="AJ354" s="3">
        <f>VLOOKUP(A354,Apport,MATCH($AJ$4,'Jan 2020 Apport'!$3:$3,0),FALSE)</f>
        <v>278680.64</v>
      </c>
      <c r="AK354" s="3">
        <f>VLOOKUP(A354,Apport,MATCH($AK$4,'Jan 2020 Apport'!$3:$3,0),FALSE)</f>
        <v>3.601</v>
      </c>
      <c r="AL354" s="170">
        <f t="shared" si="61"/>
        <v>2775353.5608800654</v>
      </c>
      <c r="AM354" s="170">
        <f>VLOOKUP(A354,Apport,MATCH($AM$4,'Jan 2020 Apport'!$3:$3,0),FALSE)</f>
        <v>0</v>
      </c>
      <c r="AN354" s="170">
        <f>VLOOKUP(A354,Apport,MATCH($AN$4,'Jan 2020 Apport'!$3:$3,0),FALSE)</f>
        <v>14174.95</v>
      </c>
      <c r="AO354" s="170">
        <v>253.72</v>
      </c>
      <c r="AP354" s="170">
        <v>0</v>
      </c>
      <c r="AQ354" s="170">
        <v>0</v>
      </c>
      <c r="AR354" s="170">
        <v>1595.08</v>
      </c>
    </row>
    <row r="355" spans="1:44">
      <c r="A355" s="2" t="s">
        <v>579</v>
      </c>
      <c r="B355" s="2" t="s">
        <v>580</v>
      </c>
      <c r="C355" s="2" t="s">
        <v>1411</v>
      </c>
      <c r="D355" s="171">
        <f t="shared" si="53"/>
        <v>1870325.33</v>
      </c>
      <c r="E355" s="67">
        <f>VLOOKUP(A355,Apport,MATCH($E$2,'Jan 2020 Apport'!$3:$3,0),FALSE)+VLOOKUP(A355,Apport,MATCH($E$3,'Jan 2020 Apport'!$3:$3,0),FALSE)+VLOOKUP(A355,Apport,MATCH($E$4,'Jan 2020 Apport'!$3:$3,0),FALSE)</f>
        <v>0</v>
      </c>
      <c r="F355" s="171">
        <f t="shared" si="54"/>
        <v>1870325.33</v>
      </c>
      <c r="G355" s="170">
        <f>VLOOKUP(A355,Apport,MATCH($G$3,'Jan 2020 Apport'!$3:$3,0),FALSE)+VLOOKUP(A355,Apport,MATCH($G$4,'Jan 2020 Apport'!$3:$3,0),FALSE)</f>
        <v>77454.080000000002</v>
      </c>
      <c r="H355" s="170">
        <f>VLOOKUP(A355,Apport,MATCH($H$4,'Jan 2020 Apport'!$3:$3,0),FALSE)</f>
        <v>9633.4500000000007</v>
      </c>
      <c r="I355" s="170">
        <f t="shared" si="55"/>
        <v>87087.53</v>
      </c>
      <c r="J355" s="170">
        <f>VLOOKUP(A355,Apport,MATCH($J$4,'Jan 2020 Apport'!$3:$3,0),FALSE)</f>
        <v>230632.00683731894</v>
      </c>
      <c r="K355" s="170">
        <f>VLOOKUP(A355,Apport,MATCH($K$4,'Jan 2020 Apport'!$3:$3,0),FALSE)</f>
        <v>80284.37</v>
      </c>
      <c r="L355" s="170">
        <f t="shared" si="56"/>
        <v>310916.37683731894</v>
      </c>
      <c r="M355" s="170">
        <f>VLOOKUP(A355,Apport,MATCH($M$4,'Jan 2020 Apport'!$3:$3,0),FALSE)</f>
        <v>30618.02</v>
      </c>
      <c r="N355" s="170">
        <f>VLOOKUP(A355,Apport,MATCH($N$4,'Jan 2020 Apport'!$3:$3,0),FALSE)</f>
        <v>0</v>
      </c>
      <c r="O355" s="170">
        <f>VLOOKUP(A355,Apport,MATCH($O$4,'Jan 2020 Apport'!$3:$3,0),FALSE)</f>
        <v>0</v>
      </c>
      <c r="P355" s="174">
        <f>VLOOKUP(A355,Apport,MATCH($P$4,'Jan 2020 Apport'!$3:$3,0),FALSE)</f>
        <v>0</v>
      </c>
      <c r="Q355" s="174">
        <f>VLOOKUP(A355,Apport,MATCH($Q$4,'Jan 2020 Apport'!$3:$3,0),FALSE)</f>
        <v>198240.89234369999</v>
      </c>
      <c r="R355">
        <f>VLOOKUP(A355,Apport,MATCH($R$4,'Jan 2020 Apport'!$3:$3,0),FALSE)</f>
        <v>0</v>
      </c>
      <c r="S355">
        <f>VLOOKUP(A355,Apport,MATCH($S$4,'Jan 2020 Apport'!$3:$3,0),FALSE)</f>
        <v>0</v>
      </c>
      <c r="T355">
        <f>VLOOKUP(A355,Apport,MATCH($T$4,'Jan 2020 Apport'!$3:$3,0),FALSE)</f>
        <v>0</v>
      </c>
      <c r="U355" s="185">
        <f>IFERROR(VLOOKUP(A355,Apport,MATCH($U$4,'Jan 2020 Apport'!$3:$3,0),FALSE)/R355,0)</f>
        <v>0</v>
      </c>
      <c r="V355" s="67">
        <f>IFERROR(((VLOOKUP(A355,Apport,MATCH($V$4,'Jan 2020 Apport'!$3:$3,0),FALSE)+VLOOKUP(A355,Apport,MATCH($V$3,'Jan 2020 Apport'!$3:$3,0),FALSE))/(S355+T355)),0)</f>
        <v>0</v>
      </c>
      <c r="W355" s="67">
        <f t="shared" si="57"/>
        <v>8097.2779781130794</v>
      </c>
      <c r="X355">
        <f>IF(D355=0,0,VLOOKUP(A355,Apport,MATCH($X$4,'Jan 2020 Apport'!$3:$3,0),FALSE))</f>
        <v>4.8578999999999997E-2</v>
      </c>
      <c r="Y355">
        <f>IF(D355=0,0,VLOOKUP(A355,Apport,MATCH($Y$4,'Jan 2020 Apport'!$3:$3,0),FALSE))</f>
        <v>4.0270000000000002E-3</v>
      </c>
      <c r="Z355">
        <f>IF(D355=0,0,VLOOKUP(A355,Apport,MATCH($Z$4,'Jan 2020 Apport'!$3:$3,0),FALSE))</f>
        <v>1.7100000000000001E-2</v>
      </c>
      <c r="AA355" s="114">
        <f>(VLOOKUP(A355,Apport,MATCH($AA$4,'Jan 2020 Apport'!$3:$3,0),FALSE)+VLOOKUP(A355,Apport,MATCH($AA$3,'Jan 2020 Apport'!$3:$3,0),FALSE))*VLOOKUP(A355,Apport,MATCH($AA$2,'Jan 2020 Apport'!$3:$3,0),FALSE)</f>
        <v>65216.05</v>
      </c>
      <c r="AB355" s="114">
        <f>VLOOKUP(A355,Apport,MATCH($AB$4,'Jan 2020 Apport'!$3:$3,0),FALSE)*VLOOKUP(A355,Apport,MATCH($AB$3,'Jan 2020 Apport'!$3:$3,0),FALSE)</f>
        <v>66520</v>
      </c>
      <c r="AC355" s="114">
        <f>VLOOKUP(A355,Apport,MATCH($AC$4,'Jan 2020 Apport'!$3:$3,0),FALSE)</f>
        <v>96805</v>
      </c>
      <c r="AD355" s="114">
        <f>VLOOKUP(A355,Apport,MATCH($AD$4,'Jan 2020 Apport'!$3:$3,0),FALSE)*VLOOKUP(A355,Apport,MATCH($AD$3,'Jan 2020 Apport'!$3:$3,0),FALSE)</f>
        <v>98741</v>
      </c>
      <c r="AE355" s="114">
        <f>VLOOKUP(A355,Apport,MATCH($AE$4,'Jan 2020 Apport'!$3:$3,0),FALSE)</f>
        <v>46784.33</v>
      </c>
      <c r="AF355" s="114">
        <f>VLOOKUP(A355,Apport,MATCH($AF$4,'Jan 2020 Apport'!$3:$3,0),FALSE)*VLOOKUP(A355,Apport,MATCH($AF$3,'Jan 2020 Apport'!$3:$3,0),FALSE)</f>
        <v>47720</v>
      </c>
      <c r="AG355" s="114">
        <f t="shared" si="58"/>
        <v>96970.214719999989</v>
      </c>
      <c r="AH355" s="114">
        <f t="shared" si="59"/>
        <v>136855.76759999999</v>
      </c>
      <c r="AI355" s="114">
        <f t="shared" si="60"/>
        <v>79803.727550000011</v>
      </c>
      <c r="AJ355" s="3">
        <f>VLOOKUP(A355,Apport,MATCH($AJ$4,'Jan 2020 Apport'!$3:$3,0),FALSE)</f>
        <v>214941.99</v>
      </c>
      <c r="AK355" s="3">
        <f>VLOOKUP(A355,Apport,MATCH($AK$4,'Jan 2020 Apport'!$3:$3,0),FALSE)</f>
        <v>1.631</v>
      </c>
      <c r="AL355" s="170">
        <f t="shared" si="61"/>
        <v>2242317.9168373188</v>
      </c>
      <c r="AM355" s="170">
        <f>VLOOKUP(A355,Apport,MATCH($AM$4,'Jan 2020 Apport'!$3:$3,0),FALSE)</f>
        <v>23655.03</v>
      </c>
      <c r="AN355" s="170">
        <f>VLOOKUP(A355,Apport,MATCH($AN$4,'Jan 2020 Apport'!$3:$3,0),FALSE)</f>
        <v>11543.38</v>
      </c>
      <c r="AO355" s="170">
        <v>517.95000000000005</v>
      </c>
      <c r="AP355" s="170">
        <v>0</v>
      </c>
      <c r="AQ355" s="170">
        <v>0</v>
      </c>
      <c r="AR355" s="170">
        <v>499.04</v>
      </c>
    </row>
    <row r="356" spans="1:44">
      <c r="A356" s="2" t="s">
        <v>581</v>
      </c>
      <c r="B356" s="2" t="s">
        <v>582</v>
      </c>
      <c r="C356" s="2" t="s">
        <v>1411</v>
      </c>
      <c r="D356" s="171">
        <f t="shared" si="53"/>
        <v>2588560.41</v>
      </c>
      <c r="E356" s="67">
        <f>VLOOKUP(A356,Apport,MATCH($E$2,'Jan 2020 Apport'!$3:$3,0),FALSE)+VLOOKUP(A356,Apport,MATCH($E$3,'Jan 2020 Apport'!$3:$3,0),FALSE)+VLOOKUP(A356,Apport,MATCH($E$4,'Jan 2020 Apport'!$3:$3,0),FALSE)</f>
        <v>124044.56999999999</v>
      </c>
      <c r="F356" s="171">
        <f t="shared" si="54"/>
        <v>2464515.8400000003</v>
      </c>
      <c r="G356" s="170">
        <f>VLOOKUP(A356,Apport,MATCH($G$3,'Jan 2020 Apport'!$3:$3,0),FALSE)+VLOOKUP(A356,Apport,MATCH($G$4,'Jan 2020 Apport'!$3:$3,0),FALSE)</f>
        <v>227558.9</v>
      </c>
      <c r="H356" s="170">
        <f>VLOOKUP(A356,Apport,MATCH($H$4,'Jan 2020 Apport'!$3:$3,0),FALSE)</f>
        <v>10086.08</v>
      </c>
      <c r="I356" s="170">
        <f t="shared" si="55"/>
        <v>237644.97999999998</v>
      </c>
      <c r="J356" s="170">
        <f>VLOOKUP(A356,Apport,MATCH($J$4,'Jan 2020 Apport'!$3:$3,0),FALSE)</f>
        <v>208674.50066638328</v>
      </c>
      <c r="K356" s="170">
        <f>VLOOKUP(A356,Apport,MATCH($K$4,'Jan 2020 Apport'!$3:$3,0),FALSE)</f>
        <v>33745.58</v>
      </c>
      <c r="L356" s="170">
        <f t="shared" si="56"/>
        <v>242420.08066638326</v>
      </c>
      <c r="M356" s="170">
        <f>VLOOKUP(A356,Apport,MATCH($M$4,'Jan 2020 Apport'!$3:$3,0),FALSE)</f>
        <v>71851.179999999993</v>
      </c>
      <c r="N356" s="170">
        <f>VLOOKUP(A356,Apport,MATCH($N$4,'Jan 2020 Apport'!$3:$3,0),FALSE)</f>
        <v>0</v>
      </c>
      <c r="O356" s="170">
        <f>VLOOKUP(A356,Apport,MATCH($O$4,'Jan 2020 Apport'!$3:$3,0),FALSE)</f>
        <v>5230.93</v>
      </c>
      <c r="P356" s="174">
        <f>VLOOKUP(A356,Apport,MATCH($P$4,'Jan 2020 Apport'!$3:$3,0),FALSE)</f>
        <v>25704.26</v>
      </c>
      <c r="Q356" s="174">
        <f>VLOOKUP(A356,Apport,MATCH($Q$4,'Jan 2020 Apport'!$3:$3,0),FALSE)</f>
        <v>300532.0952028</v>
      </c>
      <c r="R356">
        <f>VLOOKUP(A356,Apport,MATCH($R$4,'Jan 2020 Apport'!$3:$3,0),FALSE)</f>
        <v>0</v>
      </c>
      <c r="S356">
        <f>VLOOKUP(A356,Apport,MATCH($S$4,'Jan 2020 Apport'!$3:$3,0),FALSE)</f>
        <v>4</v>
      </c>
      <c r="T356">
        <f>VLOOKUP(A356,Apport,MATCH($T$4,'Jan 2020 Apport'!$3:$3,0),FALSE)</f>
        <v>10</v>
      </c>
      <c r="U356" s="185">
        <f>IFERROR(VLOOKUP(A356,Apport,MATCH($U$4,'Jan 2020 Apport'!$3:$3,0),FALSE)/R356,0)</f>
        <v>0</v>
      </c>
      <c r="V356" s="67">
        <f>IFERROR(((VLOOKUP(A356,Apport,MATCH($V$4,'Jan 2020 Apport'!$3:$3,0),FALSE)+VLOOKUP(A356,Apport,MATCH($V$3,'Jan 2020 Apport'!$3:$3,0),FALSE))/(S356+T356)),0)</f>
        <v>8860.3264285714286</v>
      </c>
      <c r="W356" s="67">
        <f t="shared" si="57"/>
        <v>8098.0890195192751</v>
      </c>
      <c r="X356">
        <f>IF(D356=0,0,VLOOKUP(A356,Apport,MATCH($X$4,'Jan 2020 Apport'!$3:$3,0),FALSE))</f>
        <v>4.8578999999999997E-2</v>
      </c>
      <c r="Y356">
        <f>IF(D356=0,0,VLOOKUP(A356,Apport,MATCH($Y$4,'Jan 2020 Apport'!$3:$3,0),FALSE))</f>
        <v>4.0270000000000002E-3</v>
      </c>
      <c r="Z356">
        <f>IF(D356=0,0,VLOOKUP(A356,Apport,MATCH($Z$4,'Jan 2020 Apport'!$3:$3,0),FALSE))</f>
        <v>1.7100000000000001E-2</v>
      </c>
      <c r="AA356" s="114">
        <f>(VLOOKUP(A356,Apport,MATCH($AA$4,'Jan 2020 Apport'!$3:$3,0),FALSE)+VLOOKUP(A356,Apport,MATCH($AA$3,'Jan 2020 Apport'!$3:$3,0),FALSE))*VLOOKUP(A356,Apport,MATCH($AA$2,'Jan 2020 Apport'!$3:$3,0),FALSE)</f>
        <v>67824.69200000001</v>
      </c>
      <c r="AB356" s="114">
        <f>VLOOKUP(A356,Apport,MATCH($AB$4,'Jan 2020 Apport'!$3:$3,0),FALSE)*VLOOKUP(A356,Apport,MATCH($AB$3,'Jan 2020 Apport'!$3:$3,0),FALSE)</f>
        <v>66520</v>
      </c>
      <c r="AC356" s="114">
        <f>VLOOKUP(A356,Apport,MATCH($AC$4,'Jan 2020 Apport'!$3:$3,0),FALSE)</f>
        <v>96805</v>
      </c>
      <c r="AD356" s="114">
        <f>VLOOKUP(A356,Apport,MATCH($AD$4,'Jan 2020 Apport'!$3:$3,0),FALSE)*VLOOKUP(A356,Apport,MATCH($AD$3,'Jan 2020 Apport'!$3:$3,0),FALSE)</f>
        <v>98741</v>
      </c>
      <c r="AE356" s="114">
        <f>VLOOKUP(A356,Apport,MATCH($AE$4,'Jan 2020 Apport'!$3:$3,0),FALSE)</f>
        <v>46784.33</v>
      </c>
      <c r="AF356" s="114">
        <f>VLOOKUP(A356,Apport,MATCH($AF$4,'Jan 2020 Apport'!$3:$3,0),FALSE)*VLOOKUP(A356,Apport,MATCH($AF$3,'Jan 2020 Apport'!$3:$3,0),FALSE)</f>
        <v>47720</v>
      </c>
      <c r="AG356" s="114">
        <f t="shared" si="58"/>
        <v>96986.910028800005</v>
      </c>
      <c r="AH356" s="114">
        <f t="shared" si="59"/>
        <v>136855.76759999999</v>
      </c>
      <c r="AI356" s="114">
        <f t="shared" si="60"/>
        <v>79803.727550000011</v>
      </c>
      <c r="AJ356" s="3">
        <f>VLOOKUP(A356,Apport,MATCH($AJ$4,'Jan 2020 Apport'!$3:$3,0),FALSE)</f>
        <v>306954.77</v>
      </c>
      <c r="AK356" s="3">
        <f>VLOOKUP(A356,Apport,MATCH($AK$4,'Jan 2020 Apport'!$3:$3,0),FALSE)</f>
        <v>4.62</v>
      </c>
      <c r="AL356" s="170">
        <f t="shared" si="61"/>
        <v>3165455.5906663835</v>
      </c>
      <c r="AM356" s="170">
        <f>VLOOKUP(A356,Apport,MATCH($AM$4,'Jan 2020 Apport'!$3:$3,0),FALSE)</f>
        <v>53493.59</v>
      </c>
      <c r="AN356" s="170">
        <f>VLOOKUP(A356,Apport,MATCH($AN$4,'Jan 2020 Apport'!$3:$3,0),FALSE)</f>
        <v>15227.69</v>
      </c>
      <c r="AO356" s="170">
        <v>1202.31</v>
      </c>
      <c r="AP356" s="170">
        <v>0</v>
      </c>
      <c r="AQ356" s="170">
        <v>52.07</v>
      </c>
      <c r="AR356" s="170">
        <v>1598.75</v>
      </c>
    </row>
    <row r="357" spans="1:44">
      <c r="A357" s="2" t="s">
        <v>583</v>
      </c>
      <c r="B357" s="2" t="s">
        <v>584</v>
      </c>
      <c r="C357" s="2" t="s">
        <v>1411</v>
      </c>
      <c r="D357" s="171">
        <f t="shared" si="53"/>
        <v>2131530.5099999998</v>
      </c>
      <c r="E357" s="67">
        <f>VLOOKUP(A357,Apport,MATCH($E$2,'Jan 2020 Apport'!$3:$3,0),FALSE)+VLOOKUP(A357,Apport,MATCH($E$3,'Jan 2020 Apport'!$3:$3,0),FALSE)+VLOOKUP(A357,Apport,MATCH($E$4,'Jan 2020 Apport'!$3:$3,0),FALSE)</f>
        <v>86787.09</v>
      </c>
      <c r="F357" s="171">
        <f t="shared" si="54"/>
        <v>2044743.4199999997</v>
      </c>
      <c r="G357" s="170">
        <f>VLOOKUP(A357,Apport,MATCH($G$3,'Jan 2020 Apport'!$3:$3,0),FALSE)+VLOOKUP(A357,Apport,MATCH($G$4,'Jan 2020 Apport'!$3:$3,0),FALSE)</f>
        <v>136678.47</v>
      </c>
      <c r="H357" s="170">
        <f>VLOOKUP(A357,Apport,MATCH($H$4,'Jan 2020 Apport'!$3:$3,0),FALSE)</f>
        <v>0</v>
      </c>
      <c r="I357" s="170">
        <f t="shared" si="55"/>
        <v>136678.47</v>
      </c>
      <c r="J357" s="170">
        <f>VLOOKUP(A357,Apport,MATCH($J$4,'Jan 2020 Apport'!$3:$3,0),FALSE)</f>
        <v>362112.9996870188</v>
      </c>
      <c r="K357" s="170">
        <f>VLOOKUP(A357,Apport,MATCH($K$4,'Jan 2020 Apport'!$3:$3,0),FALSE)</f>
        <v>79756.509999999995</v>
      </c>
      <c r="L357" s="170">
        <f t="shared" si="56"/>
        <v>441869.50968701881</v>
      </c>
      <c r="M357" s="170">
        <f>VLOOKUP(A357,Apport,MATCH($M$4,'Jan 2020 Apport'!$3:$3,0),FALSE)</f>
        <v>33574.9</v>
      </c>
      <c r="N357" s="170">
        <f>VLOOKUP(A357,Apport,MATCH($N$4,'Jan 2020 Apport'!$3:$3,0),FALSE)</f>
        <v>0</v>
      </c>
      <c r="O357" s="170">
        <f>VLOOKUP(A357,Apport,MATCH($O$4,'Jan 2020 Apport'!$3:$3,0),FALSE)</f>
        <v>0</v>
      </c>
      <c r="P357" s="174">
        <f>VLOOKUP(A357,Apport,MATCH($P$4,'Jan 2020 Apport'!$3:$3,0),FALSE)</f>
        <v>0</v>
      </c>
      <c r="Q357" s="174">
        <f>VLOOKUP(A357,Apport,MATCH($Q$4,'Jan 2020 Apport'!$3:$3,0),FALSE)</f>
        <v>354785.81036670005</v>
      </c>
      <c r="R357">
        <f>VLOOKUP(A357,Apport,MATCH($R$4,'Jan 2020 Apport'!$3:$3,0),FALSE)</f>
        <v>0</v>
      </c>
      <c r="S357">
        <f>VLOOKUP(A357,Apport,MATCH($S$4,'Jan 2020 Apport'!$3:$3,0),FALSE)</f>
        <v>0</v>
      </c>
      <c r="T357">
        <f>VLOOKUP(A357,Apport,MATCH($T$4,'Jan 2020 Apport'!$3:$3,0),FALSE)</f>
        <v>10</v>
      </c>
      <c r="U357" s="185">
        <f>IFERROR(VLOOKUP(A357,Apport,MATCH($U$4,'Jan 2020 Apport'!$3:$3,0),FALSE)/R357,0)</f>
        <v>0</v>
      </c>
      <c r="V357" s="67">
        <f>IFERROR(((VLOOKUP(A357,Apport,MATCH($V$4,'Jan 2020 Apport'!$3:$3,0),FALSE)+VLOOKUP(A357,Apport,MATCH($V$3,'Jan 2020 Apport'!$3:$3,0),FALSE))/(S357+T357)),0)</f>
        <v>8678.7089999999989</v>
      </c>
      <c r="W357" s="67">
        <f t="shared" si="57"/>
        <v>8097.2779781130794</v>
      </c>
      <c r="X357">
        <f>IF(D357=0,0,VLOOKUP(A357,Apport,MATCH($X$4,'Jan 2020 Apport'!$3:$3,0),FALSE))</f>
        <v>4.8578999999999997E-2</v>
      </c>
      <c r="Y357">
        <f>IF(D357=0,0,VLOOKUP(A357,Apport,MATCH($Y$4,'Jan 2020 Apport'!$3:$3,0),FALSE))</f>
        <v>4.0270000000000002E-3</v>
      </c>
      <c r="Z357">
        <f>IF(D357=0,0,VLOOKUP(A357,Apport,MATCH($Z$4,'Jan 2020 Apport'!$3:$3,0),FALSE))</f>
        <v>1.7100000000000001E-2</v>
      </c>
      <c r="AA357" s="114">
        <f>(VLOOKUP(A357,Apport,MATCH($AA$4,'Jan 2020 Apport'!$3:$3,0),FALSE)+VLOOKUP(A357,Apport,MATCH($AA$3,'Jan 2020 Apport'!$3:$3,0),FALSE))*VLOOKUP(A357,Apport,MATCH($AA$2,'Jan 2020 Apport'!$3:$3,0),FALSE)</f>
        <v>65216.05</v>
      </c>
      <c r="AB357" s="114">
        <f>VLOOKUP(A357,Apport,MATCH($AB$4,'Jan 2020 Apport'!$3:$3,0),FALSE)*VLOOKUP(A357,Apport,MATCH($AB$3,'Jan 2020 Apport'!$3:$3,0),FALSE)</f>
        <v>66520</v>
      </c>
      <c r="AC357" s="114">
        <f>VLOOKUP(A357,Apport,MATCH($AC$4,'Jan 2020 Apport'!$3:$3,0),FALSE)</f>
        <v>96805</v>
      </c>
      <c r="AD357" s="114">
        <f>VLOOKUP(A357,Apport,MATCH($AD$4,'Jan 2020 Apport'!$3:$3,0),FALSE)*VLOOKUP(A357,Apport,MATCH($AD$3,'Jan 2020 Apport'!$3:$3,0),FALSE)</f>
        <v>98741</v>
      </c>
      <c r="AE357" s="114">
        <f>VLOOKUP(A357,Apport,MATCH($AE$4,'Jan 2020 Apport'!$3:$3,0),FALSE)</f>
        <v>46784.33</v>
      </c>
      <c r="AF357" s="114">
        <f>VLOOKUP(A357,Apport,MATCH($AF$4,'Jan 2020 Apport'!$3:$3,0),FALSE)*VLOOKUP(A357,Apport,MATCH($AF$3,'Jan 2020 Apport'!$3:$3,0),FALSE)</f>
        <v>47720</v>
      </c>
      <c r="AG357" s="114">
        <f t="shared" si="58"/>
        <v>96970.214719999989</v>
      </c>
      <c r="AH357" s="114">
        <f t="shared" si="59"/>
        <v>136855.76759999999</v>
      </c>
      <c r="AI357" s="114">
        <f t="shared" si="60"/>
        <v>79803.727550000011</v>
      </c>
      <c r="AJ357" s="3">
        <f>VLOOKUP(A357,Apport,MATCH($AJ$4,'Jan 2020 Apport'!$3:$3,0),FALSE)</f>
        <v>258789.17</v>
      </c>
      <c r="AK357" s="3">
        <f>VLOOKUP(A357,Apport,MATCH($AK$4,'Jan 2020 Apport'!$3:$3,0),FALSE)</f>
        <v>2.8540000000000001</v>
      </c>
      <c r="AL357" s="170">
        <f t="shared" si="61"/>
        <v>2663896.8796870187</v>
      </c>
      <c r="AM357" s="170">
        <f>VLOOKUP(A357,Apport,MATCH($AM$4,'Jan 2020 Apport'!$3:$3,0),FALSE)</f>
        <v>0</v>
      </c>
      <c r="AN357" s="170">
        <f>VLOOKUP(A357,Apport,MATCH($AN$4,'Jan 2020 Apport'!$3:$3,0),FALSE)</f>
        <v>12493.72</v>
      </c>
      <c r="AO357" s="170">
        <v>320.43</v>
      </c>
      <c r="AP357" s="170">
        <v>0</v>
      </c>
      <c r="AQ357" s="170">
        <v>0</v>
      </c>
      <c r="AR357" s="170">
        <v>898.35</v>
      </c>
    </row>
    <row r="358" spans="1:44">
      <c r="A358" s="2" t="s">
        <v>585</v>
      </c>
      <c r="B358" s="2" t="s">
        <v>586</v>
      </c>
      <c r="C358" s="2" t="s">
        <v>1411</v>
      </c>
      <c r="D358" s="171">
        <f t="shared" si="53"/>
        <v>1980941.48</v>
      </c>
      <c r="E358" s="67">
        <f>VLOOKUP(A358,Apport,MATCH($E$2,'Jan 2020 Apport'!$3:$3,0),FALSE)+VLOOKUP(A358,Apport,MATCH($E$3,'Jan 2020 Apport'!$3:$3,0),FALSE)+VLOOKUP(A358,Apport,MATCH($E$4,'Jan 2020 Apport'!$3:$3,0),FALSE)</f>
        <v>57506.53</v>
      </c>
      <c r="F358" s="171">
        <f t="shared" si="54"/>
        <v>1923434.95</v>
      </c>
      <c r="G358" s="170">
        <f>VLOOKUP(A358,Apport,MATCH($G$3,'Jan 2020 Apport'!$3:$3,0),FALSE)+VLOOKUP(A358,Apport,MATCH($G$4,'Jan 2020 Apport'!$3:$3,0),FALSE)</f>
        <v>122811.97</v>
      </c>
      <c r="H358" s="170">
        <f>VLOOKUP(A358,Apport,MATCH($H$4,'Jan 2020 Apport'!$3:$3,0),FALSE)</f>
        <v>0</v>
      </c>
      <c r="I358" s="170">
        <f t="shared" si="55"/>
        <v>122811.97</v>
      </c>
      <c r="J358" s="170">
        <f>VLOOKUP(A358,Apport,MATCH($J$4,'Jan 2020 Apport'!$3:$3,0),FALSE)</f>
        <v>356975.26171882951</v>
      </c>
      <c r="K358" s="170">
        <f>VLOOKUP(A358,Apport,MATCH($K$4,'Jan 2020 Apport'!$3:$3,0),FALSE)</f>
        <v>32878.89</v>
      </c>
      <c r="L358" s="170">
        <f t="shared" si="56"/>
        <v>389854.15171882953</v>
      </c>
      <c r="M358" s="170">
        <f>VLOOKUP(A358,Apport,MATCH($M$4,'Jan 2020 Apport'!$3:$3,0),FALSE)</f>
        <v>27931.16</v>
      </c>
      <c r="N358" s="170">
        <f>VLOOKUP(A358,Apport,MATCH($N$4,'Jan 2020 Apport'!$3:$3,0),FALSE)</f>
        <v>0</v>
      </c>
      <c r="O358" s="170">
        <f>VLOOKUP(A358,Apport,MATCH($O$4,'Jan 2020 Apport'!$3:$3,0),FALSE)</f>
        <v>2960.9</v>
      </c>
      <c r="P358" s="174">
        <f>VLOOKUP(A358,Apport,MATCH($P$4,'Jan 2020 Apport'!$3:$3,0),FALSE)</f>
        <v>0</v>
      </c>
      <c r="Q358" s="174">
        <f>VLOOKUP(A358,Apport,MATCH($Q$4,'Jan 2020 Apport'!$3:$3,0),FALSE)</f>
        <v>286046.62608329998</v>
      </c>
      <c r="R358">
        <f>VLOOKUP(A358,Apport,MATCH($R$4,'Jan 2020 Apport'!$3:$3,0),FALSE)</f>
        <v>0</v>
      </c>
      <c r="S358">
        <f>VLOOKUP(A358,Apport,MATCH($S$4,'Jan 2020 Apport'!$3:$3,0),FALSE)</f>
        <v>1.5</v>
      </c>
      <c r="T358">
        <f>VLOOKUP(A358,Apport,MATCH($T$4,'Jan 2020 Apport'!$3:$3,0),FALSE)</f>
        <v>5</v>
      </c>
      <c r="U358" s="185">
        <f>IFERROR(VLOOKUP(A358,Apport,MATCH($U$4,'Jan 2020 Apport'!$3:$3,0),FALSE)/R358,0)</f>
        <v>0</v>
      </c>
      <c r="V358" s="67">
        <f>IFERROR(((VLOOKUP(A358,Apport,MATCH($V$4,'Jan 2020 Apport'!$3:$3,0),FALSE)+VLOOKUP(A358,Apport,MATCH($V$3,'Jan 2020 Apport'!$3:$3,0),FALSE))/(S358+T358)),0)</f>
        <v>8847.1584615384618</v>
      </c>
      <c r="W358" s="67">
        <f t="shared" si="57"/>
        <v>8098.0890195192751</v>
      </c>
      <c r="X358">
        <f>IF(D358=0,0,VLOOKUP(A358,Apport,MATCH($X$4,'Jan 2020 Apport'!$3:$3,0),FALSE))</f>
        <v>4.8578999999999997E-2</v>
      </c>
      <c r="Y358">
        <f>IF(D358=0,0,VLOOKUP(A358,Apport,MATCH($Y$4,'Jan 2020 Apport'!$3:$3,0),FALSE))</f>
        <v>4.0270000000000002E-3</v>
      </c>
      <c r="Z358">
        <f>IF(D358=0,0,VLOOKUP(A358,Apport,MATCH($Z$4,'Jan 2020 Apport'!$3:$3,0),FALSE))</f>
        <v>1.7100000000000001E-2</v>
      </c>
      <c r="AA358" s="114">
        <f>(VLOOKUP(A358,Apport,MATCH($AA$4,'Jan 2020 Apport'!$3:$3,0),FALSE)+VLOOKUP(A358,Apport,MATCH($AA$3,'Jan 2020 Apport'!$3:$3,0),FALSE))*VLOOKUP(A358,Apport,MATCH($AA$2,'Jan 2020 Apport'!$3:$3,0),FALSE)</f>
        <v>67824.69200000001</v>
      </c>
      <c r="AB358" s="114">
        <f>VLOOKUP(A358,Apport,MATCH($AB$4,'Jan 2020 Apport'!$3:$3,0),FALSE)*VLOOKUP(A358,Apport,MATCH($AB$3,'Jan 2020 Apport'!$3:$3,0),FALSE)</f>
        <v>66520</v>
      </c>
      <c r="AC358" s="114">
        <f>VLOOKUP(A358,Apport,MATCH($AC$4,'Jan 2020 Apport'!$3:$3,0),FALSE)</f>
        <v>96805</v>
      </c>
      <c r="AD358" s="114">
        <f>VLOOKUP(A358,Apport,MATCH($AD$4,'Jan 2020 Apport'!$3:$3,0),FALSE)*VLOOKUP(A358,Apport,MATCH($AD$3,'Jan 2020 Apport'!$3:$3,0),FALSE)</f>
        <v>98741</v>
      </c>
      <c r="AE358" s="114">
        <f>VLOOKUP(A358,Apport,MATCH($AE$4,'Jan 2020 Apport'!$3:$3,0),FALSE)</f>
        <v>46784.33</v>
      </c>
      <c r="AF358" s="114">
        <f>VLOOKUP(A358,Apport,MATCH($AF$4,'Jan 2020 Apport'!$3:$3,0),FALSE)*VLOOKUP(A358,Apport,MATCH($AF$3,'Jan 2020 Apport'!$3:$3,0),FALSE)</f>
        <v>47720</v>
      </c>
      <c r="AG358" s="114">
        <f t="shared" si="58"/>
        <v>96986.910028800005</v>
      </c>
      <c r="AH358" s="114">
        <f t="shared" si="59"/>
        <v>136855.76759999999</v>
      </c>
      <c r="AI358" s="114">
        <f t="shared" si="60"/>
        <v>79803.727550000011</v>
      </c>
      <c r="AJ358" s="3">
        <f>VLOOKUP(A358,Apport,MATCH($AJ$4,'Jan 2020 Apport'!$3:$3,0),FALSE)</f>
        <v>226396.09</v>
      </c>
      <c r="AK358" s="3">
        <f>VLOOKUP(A358,Apport,MATCH($AK$4,'Jan 2020 Apport'!$3:$3,0),FALSE)</f>
        <v>1.97</v>
      </c>
      <c r="AL358" s="170">
        <f t="shared" si="61"/>
        <v>2491620.7717188294</v>
      </c>
      <c r="AM358" s="170">
        <f>VLOOKUP(A358,Apport,MATCH($AM$4,'Jan 2020 Apport'!$3:$3,0),FALSE)</f>
        <v>0</v>
      </c>
      <c r="AN358" s="170">
        <f>VLOOKUP(A358,Apport,MATCH($AN$4,'Jan 2020 Apport'!$3:$3,0),FALSE)</f>
        <v>12057.18</v>
      </c>
      <c r="AO358" s="170">
        <v>267.92</v>
      </c>
      <c r="AP358" s="170">
        <v>0</v>
      </c>
      <c r="AQ358" s="170">
        <v>33.130000000000003</v>
      </c>
      <c r="AR358" s="170">
        <v>674.83</v>
      </c>
    </row>
    <row r="359" spans="1:44">
      <c r="A359" s="2" t="s">
        <v>1333</v>
      </c>
      <c r="B359" s="2" t="s">
        <v>1334</v>
      </c>
      <c r="C359" s="2" t="s">
        <v>1411</v>
      </c>
      <c r="D359" s="171">
        <f t="shared" si="53"/>
        <v>0</v>
      </c>
      <c r="E359" s="67">
        <f>VLOOKUP(A359,Apport,MATCH($E$2,'Jan 2020 Apport'!$3:$3,0),FALSE)+VLOOKUP(A359,Apport,MATCH($E$3,'Jan 2020 Apport'!$3:$3,0),FALSE)+VLOOKUP(A359,Apport,MATCH($E$4,'Jan 2020 Apport'!$3:$3,0),FALSE)</f>
        <v>0</v>
      </c>
      <c r="F359" s="171">
        <f t="shared" si="54"/>
        <v>0</v>
      </c>
      <c r="G359" s="170">
        <f>VLOOKUP(A359,Apport,MATCH($G$3,'Jan 2020 Apport'!$3:$3,0),FALSE)+VLOOKUP(A359,Apport,MATCH($G$4,'Jan 2020 Apport'!$3:$3,0),FALSE)</f>
        <v>0</v>
      </c>
      <c r="H359" s="170">
        <f>VLOOKUP(A359,Apport,MATCH($H$4,'Jan 2020 Apport'!$3:$3,0),FALSE)</f>
        <v>0</v>
      </c>
      <c r="I359" s="170">
        <f t="shared" si="55"/>
        <v>0</v>
      </c>
      <c r="J359" s="170">
        <f>VLOOKUP(A359,Apport,MATCH($J$4,'Jan 2020 Apport'!$3:$3,0),FALSE)</f>
        <v>0</v>
      </c>
      <c r="K359" s="170">
        <f>VLOOKUP(A359,Apport,MATCH($K$4,'Jan 2020 Apport'!$3:$3,0),FALSE)</f>
        <v>0</v>
      </c>
      <c r="L359" s="170">
        <f t="shared" si="56"/>
        <v>0</v>
      </c>
      <c r="M359" s="170">
        <f>VLOOKUP(A359,Apport,MATCH($M$4,'Jan 2020 Apport'!$3:$3,0),FALSE)</f>
        <v>0</v>
      </c>
      <c r="N359" s="170">
        <f>VLOOKUP(A359,Apport,MATCH($N$4,'Jan 2020 Apport'!$3:$3,0),FALSE)</f>
        <v>0</v>
      </c>
      <c r="O359" s="170">
        <f>VLOOKUP(A359,Apport,MATCH($O$4,'Jan 2020 Apport'!$3:$3,0),FALSE)</f>
        <v>0</v>
      </c>
      <c r="P359" s="174">
        <f>VLOOKUP(A359,Apport,MATCH($P$4,'Jan 2020 Apport'!$3:$3,0),FALSE)</f>
        <v>0</v>
      </c>
      <c r="Q359" s="174">
        <f>VLOOKUP(A359,Apport,MATCH($Q$4,'Jan 2020 Apport'!$3:$3,0),FALSE)</f>
        <v>0</v>
      </c>
      <c r="R359">
        <f>VLOOKUP(A359,Apport,MATCH($R$4,'Jan 2020 Apport'!$3:$3,0),FALSE)</f>
        <v>0</v>
      </c>
      <c r="S359">
        <f>VLOOKUP(A359,Apport,MATCH($S$4,'Jan 2020 Apport'!$3:$3,0),FALSE)</f>
        <v>0</v>
      </c>
      <c r="T359">
        <f>VLOOKUP(A359,Apport,MATCH($T$4,'Jan 2020 Apport'!$3:$3,0),FALSE)</f>
        <v>0</v>
      </c>
      <c r="U359" s="185">
        <f>IFERROR(VLOOKUP(A359,Apport,MATCH($U$4,'Jan 2020 Apport'!$3:$3,0),FALSE)/R359,0)</f>
        <v>0</v>
      </c>
      <c r="V359" s="67">
        <f>IFERROR(((VLOOKUP(A359,Apport,MATCH($V$4,'Jan 2020 Apport'!$3:$3,0),FALSE)+VLOOKUP(A359,Apport,MATCH($V$3,'Jan 2020 Apport'!$3:$3,0),FALSE))/(S359+T359)),0)</f>
        <v>0</v>
      </c>
      <c r="W359" s="67">
        <f t="shared" si="57"/>
        <v>0</v>
      </c>
      <c r="X359">
        <f>IF(D359=0,0,VLOOKUP(A359,Apport,MATCH($X$4,'Jan 2020 Apport'!$3:$3,0),FALSE))</f>
        <v>0</v>
      </c>
      <c r="Y359">
        <f>IF(D359=0,0,VLOOKUP(A359,Apport,MATCH($Y$4,'Jan 2020 Apport'!$3:$3,0),FALSE))</f>
        <v>0</v>
      </c>
      <c r="Z359">
        <f>IF(D359=0,0,VLOOKUP(A359,Apport,MATCH($Z$4,'Jan 2020 Apport'!$3:$3,0),FALSE))</f>
        <v>0</v>
      </c>
      <c r="AA359" s="114">
        <f>(VLOOKUP(A359,Apport,MATCH($AA$4,'Jan 2020 Apport'!$3:$3,0),FALSE)+VLOOKUP(A359,Apport,MATCH($AA$3,'Jan 2020 Apport'!$3:$3,0),FALSE))*VLOOKUP(A359,Apport,MATCH($AA$2,'Jan 2020 Apport'!$3:$3,0),FALSE)</f>
        <v>0</v>
      </c>
      <c r="AB359" s="114">
        <f>VLOOKUP(A359,Apport,MATCH($AB$4,'Jan 2020 Apport'!$3:$3,0),FALSE)*VLOOKUP(A359,Apport,MATCH($AB$3,'Jan 2020 Apport'!$3:$3,0),FALSE)</f>
        <v>0</v>
      </c>
      <c r="AC359" s="114">
        <f>VLOOKUP(A359,Apport,MATCH($AC$4,'Jan 2020 Apport'!$3:$3,0),FALSE)</f>
        <v>0</v>
      </c>
      <c r="AD359" s="114">
        <f>VLOOKUP(A359,Apport,MATCH($AD$4,'Jan 2020 Apport'!$3:$3,0),FALSE)*VLOOKUP(A359,Apport,MATCH($AD$3,'Jan 2020 Apport'!$3:$3,0),FALSE)</f>
        <v>0</v>
      </c>
      <c r="AE359" s="114">
        <f>VLOOKUP(A359,Apport,MATCH($AE$4,'Jan 2020 Apport'!$3:$3,0),FALSE)</f>
        <v>0</v>
      </c>
      <c r="AF359" s="114">
        <f>VLOOKUP(A359,Apport,MATCH($AF$4,'Jan 2020 Apport'!$3:$3,0),FALSE)*VLOOKUP(A359,Apport,MATCH($AF$3,'Jan 2020 Apport'!$3:$3,0),FALSE)</f>
        <v>0</v>
      </c>
      <c r="AG359" s="114">
        <f t="shared" si="58"/>
        <v>0</v>
      </c>
      <c r="AH359" s="114">
        <f t="shared" si="59"/>
        <v>0</v>
      </c>
      <c r="AI359" s="114">
        <f t="shared" si="60"/>
        <v>0</v>
      </c>
      <c r="AJ359" s="3">
        <f>VLOOKUP(A359,Apport,MATCH($AJ$4,'Jan 2020 Apport'!$3:$3,0),FALSE)</f>
        <v>0</v>
      </c>
      <c r="AK359" s="3">
        <f>VLOOKUP(A359,Apport,MATCH($AK$4,'Jan 2020 Apport'!$3:$3,0),FALSE)</f>
        <v>0</v>
      </c>
      <c r="AL359" s="170">
        <f t="shared" si="61"/>
        <v>0</v>
      </c>
      <c r="AM359" s="170">
        <f>VLOOKUP(A359,Apport,MATCH($AM$4,'Jan 2020 Apport'!$3:$3,0),FALSE)</f>
        <v>0</v>
      </c>
      <c r="AN359" s="170">
        <f>VLOOKUP(A359,Apport,MATCH($AN$4,'Jan 2020 Apport'!$3:$3,0),FALSE)</f>
        <v>0</v>
      </c>
      <c r="AO359" s="170">
        <v>0</v>
      </c>
      <c r="AP359" s="170">
        <v>0</v>
      </c>
      <c r="AQ359" s="170">
        <v>0</v>
      </c>
      <c r="AR359" s="170">
        <v>0</v>
      </c>
    </row>
    <row r="360" spans="1:44">
      <c r="A360" s="2" t="s">
        <v>587</v>
      </c>
      <c r="B360" s="2" t="s">
        <v>588</v>
      </c>
      <c r="C360" s="2" t="s">
        <v>1411</v>
      </c>
      <c r="D360" s="171">
        <f t="shared" si="53"/>
        <v>5054002.37</v>
      </c>
      <c r="E360" s="67">
        <f>VLOOKUP(A360,Apport,MATCH($E$2,'Jan 2020 Apport'!$3:$3,0),FALSE)+VLOOKUP(A360,Apport,MATCH($E$3,'Jan 2020 Apport'!$3:$3,0),FALSE)+VLOOKUP(A360,Apport,MATCH($E$4,'Jan 2020 Apport'!$3:$3,0),FALSE)</f>
        <v>0</v>
      </c>
      <c r="F360" s="171">
        <f t="shared" si="54"/>
        <v>5054002.37</v>
      </c>
      <c r="G360" s="170">
        <f>VLOOKUP(A360,Apport,MATCH($G$3,'Jan 2020 Apport'!$3:$3,0),FALSE)+VLOOKUP(A360,Apport,MATCH($G$4,'Jan 2020 Apport'!$3:$3,0),FALSE)</f>
        <v>559575.78999999992</v>
      </c>
      <c r="H360" s="170">
        <f>VLOOKUP(A360,Apport,MATCH($H$4,'Jan 2020 Apport'!$3:$3,0),FALSE)</f>
        <v>87168.94</v>
      </c>
      <c r="I360" s="170">
        <f t="shared" si="55"/>
        <v>646744.73</v>
      </c>
      <c r="J360" s="170">
        <f>VLOOKUP(A360,Apport,MATCH($J$4,'Jan 2020 Apport'!$3:$3,0),FALSE)</f>
        <v>136816.98436516215</v>
      </c>
      <c r="K360" s="170">
        <f>VLOOKUP(A360,Apport,MATCH($K$4,'Jan 2020 Apport'!$3:$3,0),FALSE)</f>
        <v>7820</v>
      </c>
      <c r="L360" s="170">
        <f t="shared" si="56"/>
        <v>144636.98436516215</v>
      </c>
      <c r="M360" s="170">
        <f>VLOOKUP(A360,Apport,MATCH($M$4,'Jan 2020 Apport'!$3:$3,0),FALSE)</f>
        <v>352917.92</v>
      </c>
      <c r="N360" s="170">
        <f>VLOOKUP(A360,Apport,MATCH($N$4,'Jan 2020 Apport'!$3:$3,0),FALSE)</f>
        <v>282811.25</v>
      </c>
      <c r="O360" s="170">
        <f>VLOOKUP(A360,Apport,MATCH($O$4,'Jan 2020 Apport'!$3:$3,0),FALSE)</f>
        <v>16501.3</v>
      </c>
      <c r="P360" s="174">
        <f>VLOOKUP(A360,Apport,MATCH($P$4,'Jan 2020 Apport'!$3:$3,0),FALSE)</f>
        <v>438991.73</v>
      </c>
      <c r="Q360" s="174">
        <f>VLOOKUP(A360,Apport,MATCH($Q$4,'Jan 2020 Apport'!$3:$3,0),FALSE)</f>
        <v>857520.80489429994</v>
      </c>
      <c r="R360">
        <f>VLOOKUP(A360,Apport,MATCH($R$4,'Jan 2020 Apport'!$3:$3,0),FALSE)</f>
        <v>0</v>
      </c>
      <c r="S360">
        <f>VLOOKUP(A360,Apport,MATCH($S$4,'Jan 2020 Apport'!$3:$3,0),FALSE)</f>
        <v>0</v>
      </c>
      <c r="T360">
        <f>VLOOKUP(A360,Apport,MATCH($T$4,'Jan 2020 Apport'!$3:$3,0),FALSE)</f>
        <v>0</v>
      </c>
      <c r="U360" s="185">
        <f>IFERROR(VLOOKUP(A360,Apport,MATCH($U$4,'Jan 2020 Apport'!$3:$3,0),FALSE)/R360,0)</f>
        <v>0</v>
      </c>
      <c r="V360" s="67">
        <f>IFERROR(((VLOOKUP(A360,Apport,MATCH($V$4,'Jan 2020 Apport'!$3:$3,0),FALSE)+VLOOKUP(A360,Apport,MATCH($V$3,'Jan 2020 Apport'!$3:$3,0),FALSE))/(S360+T360)),0)</f>
        <v>0</v>
      </c>
      <c r="W360" s="67">
        <f t="shared" si="57"/>
        <v>8097.2779781130794</v>
      </c>
      <c r="X360">
        <f>IF(D360=0,0,VLOOKUP(A360,Apport,MATCH($X$4,'Jan 2020 Apport'!$3:$3,0),FALSE))</f>
        <v>4.8578999999999997E-2</v>
      </c>
      <c r="Y360">
        <f>IF(D360=0,0,VLOOKUP(A360,Apport,MATCH($Y$4,'Jan 2020 Apport'!$3:$3,0),FALSE))</f>
        <v>4.0270000000000002E-3</v>
      </c>
      <c r="Z360">
        <f>IF(D360=0,0,VLOOKUP(A360,Apport,MATCH($Z$4,'Jan 2020 Apport'!$3:$3,0),FALSE))</f>
        <v>1.7100000000000001E-2</v>
      </c>
      <c r="AA360" s="114">
        <f>(VLOOKUP(A360,Apport,MATCH($AA$4,'Jan 2020 Apport'!$3:$3,0),FALSE)+VLOOKUP(A360,Apport,MATCH($AA$3,'Jan 2020 Apport'!$3:$3,0),FALSE))*VLOOKUP(A360,Apport,MATCH($AA$2,'Jan 2020 Apport'!$3:$3,0),FALSE)</f>
        <v>65216.05</v>
      </c>
      <c r="AB360" s="114">
        <f>VLOOKUP(A360,Apport,MATCH($AB$4,'Jan 2020 Apport'!$3:$3,0),FALSE)*VLOOKUP(A360,Apport,MATCH($AB$3,'Jan 2020 Apport'!$3:$3,0),FALSE)</f>
        <v>66520</v>
      </c>
      <c r="AC360" s="114">
        <f>VLOOKUP(A360,Apport,MATCH($AC$4,'Jan 2020 Apport'!$3:$3,0),FALSE)</f>
        <v>96805</v>
      </c>
      <c r="AD360" s="114">
        <f>VLOOKUP(A360,Apport,MATCH($AD$4,'Jan 2020 Apport'!$3:$3,0),FALSE)*VLOOKUP(A360,Apport,MATCH($AD$3,'Jan 2020 Apport'!$3:$3,0),FALSE)</f>
        <v>98741</v>
      </c>
      <c r="AE360" s="114">
        <f>VLOOKUP(A360,Apport,MATCH($AE$4,'Jan 2020 Apport'!$3:$3,0),FALSE)</f>
        <v>46784.33</v>
      </c>
      <c r="AF360" s="114">
        <f>VLOOKUP(A360,Apport,MATCH($AF$4,'Jan 2020 Apport'!$3:$3,0),FALSE)*VLOOKUP(A360,Apport,MATCH($AF$3,'Jan 2020 Apport'!$3:$3,0),FALSE)</f>
        <v>47720</v>
      </c>
      <c r="AG360" s="114">
        <f t="shared" si="58"/>
        <v>96970.214719999989</v>
      </c>
      <c r="AH360" s="114">
        <f t="shared" si="59"/>
        <v>136855.76759999999</v>
      </c>
      <c r="AI360" s="114">
        <f t="shared" si="60"/>
        <v>79803.727550000011</v>
      </c>
      <c r="AJ360" s="3">
        <f>VLOOKUP(A360,Apport,MATCH($AJ$4,'Jan 2020 Apport'!$3:$3,0),FALSE)</f>
        <v>775896</v>
      </c>
      <c r="AK360" s="3">
        <f>VLOOKUP(A360,Apport,MATCH($AK$4,'Jan 2020 Apport'!$3:$3,0),FALSE)</f>
        <v>16.218</v>
      </c>
      <c r="AL360" s="170">
        <f t="shared" si="61"/>
        <v>6663678.1743651628</v>
      </c>
      <c r="AM360" s="170">
        <f>VLOOKUP(A360,Apport,MATCH($AM$4,'Jan 2020 Apport'!$3:$3,0),FALSE)</f>
        <v>173883.62</v>
      </c>
      <c r="AN360" s="170">
        <f>VLOOKUP(A360,Apport,MATCH($AN$4,'Jan 2020 Apport'!$3:$3,0),FALSE)</f>
        <v>29990.38</v>
      </c>
      <c r="AO360" s="170">
        <v>5027.5300000000007</v>
      </c>
      <c r="AP360" s="170">
        <v>2608.89</v>
      </c>
      <c r="AQ360" s="170">
        <v>160.21</v>
      </c>
      <c r="AR360" s="170">
        <v>4539.3100000000004</v>
      </c>
    </row>
    <row r="361" spans="1:44">
      <c r="A361" s="2" t="s">
        <v>589</v>
      </c>
      <c r="B361" s="2" t="s">
        <v>590</v>
      </c>
      <c r="C361" s="2" t="s">
        <v>1411</v>
      </c>
      <c r="D361" s="171">
        <f t="shared" si="53"/>
        <v>10452768.4</v>
      </c>
      <c r="E361" s="67">
        <f>VLOOKUP(A361,Apport,MATCH($E$2,'Jan 2020 Apport'!$3:$3,0),FALSE)+VLOOKUP(A361,Apport,MATCH($E$3,'Jan 2020 Apport'!$3:$3,0),FALSE)+VLOOKUP(A361,Apport,MATCH($E$4,'Jan 2020 Apport'!$3:$3,0),FALSE)</f>
        <v>633129.4</v>
      </c>
      <c r="F361" s="171">
        <f t="shared" si="54"/>
        <v>9819639</v>
      </c>
      <c r="G361" s="170">
        <f>VLOOKUP(A361,Apport,MATCH($G$3,'Jan 2020 Apport'!$3:$3,0),FALSE)+VLOOKUP(A361,Apport,MATCH($G$4,'Jan 2020 Apport'!$3:$3,0),FALSE)</f>
        <v>1469005.06</v>
      </c>
      <c r="H361" s="170">
        <f>VLOOKUP(A361,Apport,MATCH($H$4,'Jan 2020 Apport'!$3:$3,0),FALSE)</f>
        <v>77575.320000000007</v>
      </c>
      <c r="I361" s="170">
        <f t="shared" si="55"/>
        <v>1546580.3800000001</v>
      </c>
      <c r="J361" s="170">
        <f>VLOOKUP(A361,Apport,MATCH($J$4,'Jan 2020 Apport'!$3:$3,0),FALSE)</f>
        <v>918631.48396152258</v>
      </c>
      <c r="K361" s="170">
        <f>VLOOKUP(A361,Apport,MATCH($K$4,'Jan 2020 Apport'!$3:$3,0),FALSE)</f>
        <v>74468.91</v>
      </c>
      <c r="L361" s="170">
        <f t="shared" si="56"/>
        <v>993100.39396152261</v>
      </c>
      <c r="M361" s="170">
        <f>VLOOKUP(A361,Apport,MATCH($M$4,'Jan 2020 Apport'!$3:$3,0),FALSE)</f>
        <v>376000.68</v>
      </c>
      <c r="N361" s="170">
        <f>VLOOKUP(A361,Apport,MATCH($N$4,'Jan 2020 Apport'!$3:$3,0),FALSE)</f>
        <v>0</v>
      </c>
      <c r="O361" s="170">
        <f>VLOOKUP(A361,Apport,MATCH($O$4,'Jan 2020 Apport'!$3:$3,0),FALSE)</f>
        <v>33670.28</v>
      </c>
      <c r="P361" s="174">
        <f>VLOOKUP(A361,Apport,MATCH($P$4,'Jan 2020 Apport'!$3:$3,0),FALSE)</f>
        <v>550618.05000000005</v>
      </c>
      <c r="Q361" s="174">
        <f>VLOOKUP(A361,Apport,MATCH($Q$4,'Jan 2020 Apport'!$3:$3,0),FALSE)</f>
        <v>1913210.2531534501</v>
      </c>
      <c r="R361">
        <f>VLOOKUP(A361,Apport,MATCH($R$4,'Jan 2020 Apport'!$3:$3,0),FALSE)</f>
        <v>0</v>
      </c>
      <c r="S361">
        <f>VLOOKUP(A361,Apport,MATCH($S$4,'Jan 2020 Apport'!$3:$3,0),FALSE)</f>
        <v>16</v>
      </c>
      <c r="T361">
        <f>VLOOKUP(A361,Apport,MATCH($T$4,'Jan 2020 Apport'!$3:$3,0),FALSE)</f>
        <v>57</v>
      </c>
      <c r="U361" s="185">
        <f>IFERROR(VLOOKUP(A361,Apport,MATCH($U$4,'Jan 2020 Apport'!$3:$3,0),FALSE)/R361,0)</f>
        <v>0</v>
      </c>
      <c r="V361" s="67">
        <f>IFERROR(((VLOOKUP(A361,Apport,MATCH($V$4,'Jan 2020 Apport'!$3:$3,0),FALSE)+VLOOKUP(A361,Apport,MATCH($V$3,'Jan 2020 Apport'!$3:$3,0),FALSE))/(S361+T361)),0)</f>
        <v>8673.0054794520547</v>
      </c>
      <c r="W361" s="67">
        <f t="shared" si="57"/>
        <v>8097.2779781130794</v>
      </c>
      <c r="X361">
        <f>IF(D361=0,0,VLOOKUP(A361,Apport,MATCH($X$4,'Jan 2020 Apport'!$3:$3,0),FALSE))</f>
        <v>4.8578999999999997E-2</v>
      </c>
      <c r="Y361">
        <f>IF(D361=0,0,VLOOKUP(A361,Apport,MATCH($Y$4,'Jan 2020 Apport'!$3:$3,0),FALSE))</f>
        <v>4.0270000000000002E-3</v>
      </c>
      <c r="Z361">
        <f>IF(D361=0,0,VLOOKUP(A361,Apport,MATCH($Z$4,'Jan 2020 Apport'!$3:$3,0),FALSE))</f>
        <v>1.7100000000000001E-2</v>
      </c>
      <c r="AA361" s="114">
        <f>(VLOOKUP(A361,Apport,MATCH($AA$4,'Jan 2020 Apport'!$3:$3,0),FALSE)+VLOOKUP(A361,Apport,MATCH($AA$3,'Jan 2020 Apport'!$3:$3,0),FALSE))*VLOOKUP(A361,Apport,MATCH($AA$2,'Jan 2020 Apport'!$3:$3,0),FALSE)</f>
        <v>65216.05</v>
      </c>
      <c r="AB361" s="114">
        <f>VLOOKUP(A361,Apport,MATCH($AB$4,'Jan 2020 Apport'!$3:$3,0),FALSE)*VLOOKUP(A361,Apport,MATCH($AB$3,'Jan 2020 Apport'!$3:$3,0),FALSE)</f>
        <v>66520</v>
      </c>
      <c r="AC361" s="114">
        <f>VLOOKUP(A361,Apport,MATCH($AC$4,'Jan 2020 Apport'!$3:$3,0),FALSE)</f>
        <v>96805</v>
      </c>
      <c r="AD361" s="114">
        <f>VLOOKUP(A361,Apport,MATCH($AD$4,'Jan 2020 Apport'!$3:$3,0),FALSE)*VLOOKUP(A361,Apport,MATCH($AD$3,'Jan 2020 Apport'!$3:$3,0),FALSE)</f>
        <v>98741</v>
      </c>
      <c r="AE361" s="114">
        <f>VLOOKUP(A361,Apport,MATCH($AE$4,'Jan 2020 Apport'!$3:$3,0),FALSE)</f>
        <v>46784.33</v>
      </c>
      <c r="AF361" s="114">
        <f>VLOOKUP(A361,Apport,MATCH($AF$4,'Jan 2020 Apport'!$3:$3,0),FALSE)*VLOOKUP(A361,Apport,MATCH($AF$3,'Jan 2020 Apport'!$3:$3,0),FALSE)</f>
        <v>47720</v>
      </c>
      <c r="AG361" s="114">
        <f t="shared" si="58"/>
        <v>96970.214719999989</v>
      </c>
      <c r="AH361" s="114">
        <f t="shared" si="59"/>
        <v>136855.76759999999</v>
      </c>
      <c r="AI361" s="114">
        <f t="shared" si="60"/>
        <v>79803.727550000011</v>
      </c>
      <c r="AJ361" s="3">
        <f>VLOOKUP(A361,Apport,MATCH($AJ$4,'Jan 2020 Apport'!$3:$3,0),FALSE)</f>
        <v>1440902.36</v>
      </c>
      <c r="AK361" s="3">
        <f>VLOOKUP(A361,Apport,MATCH($AK$4,'Jan 2020 Apport'!$3:$3,0),FALSE)</f>
        <v>25.41</v>
      </c>
      <c r="AL361" s="170">
        <f t="shared" si="61"/>
        <v>13573072.243961522</v>
      </c>
      <c r="AM361" s="170">
        <f>VLOOKUP(A361,Apport,MATCH($AM$4,'Jan 2020 Apport'!$3:$3,0),FALSE)</f>
        <v>245421.02</v>
      </c>
      <c r="AN361" s="170">
        <f>VLOOKUP(A361,Apport,MATCH($AN$4,'Jan 2020 Apport'!$3:$3,0),FALSE)</f>
        <v>54213.18</v>
      </c>
      <c r="AO361" s="170">
        <v>5933.26</v>
      </c>
      <c r="AP361" s="170">
        <v>1412.77</v>
      </c>
      <c r="AQ361" s="170">
        <v>329.53</v>
      </c>
      <c r="AR361" s="170">
        <v>10620.79</v>
      </c>
    </row>
    <row r="362" spans="1:44">
      <c r="A362" s="2" t="s">
        <v>591</v>
      </c>
      <c r="B362" s="2" t="s">
        <v>592</v>
      </c>
      <c r="C362" s="2" t="s">
        <v>1411</v>
      </c>
      <c r="D362" s="171">
        <f t="shared" si="53"/>
        <v>129996608.16</v>
      </c>
      <c r="E362" s="67">
        <f>VLOOKUP(A362,Apport,MATCH($E$2,'Jan 2020 Apport'!$3:$3,0),FALSE)+VLOOKUP(A362,Apport,MATCH($E$3,'Jan 2020 Apport'!$3:$3,0),FALSE)+VLOOKUP(A362,Apport,MATCH($E$4,'Jan 2020 Apport'!$3:$3,0),FALSE)</f>
        <v>15229405</v>
      </c>
      <c r="F362" s="171">
        <f t="shared" si="54"/>
        <v>114767203.16</v>
      </c>
      <c r="G362" s="170">
        <f>VLOOKUP(A362,Apport,MATCH($G$3,'Jan 2020 Apport'!$3:$3,0),FALSE)+VLOOKUP(A362,Apport,MATCH($G$4,'Jan 2020 Apport'!$3:$3,0),FALSE)</f>
        <v>17740668.66</v>
      </c>
      <c r="H362" s="170">
        <f>VLOOKUP(A362,Apport,MATCH($H$4,'Jan 2020 Apport'!$3:$3,0),FALSE)</f>
        <v>1875096.8</v>
      </c>
      <c r="I362" s="170">
        <f t="shared" si="55"/>
        <v>19615765.460000001</v>
      </c>
      <c r="J362" s="170">
        <f>VLOOKUP(A362,Apport,MATCH($J$4,'Jan 2020 Apport'!$3:$3,0),FALSE)</f>
        <v>3658089.270940097</v>
      </c>
      <c r="K362" s="170">
        <f>VLOOKUP(A362,Apport,MATCH($K$4,'Jan 2020 Apport'!$3:$3,0),FALSE)</f>
        <v>473123.33</v>
      </c>
      <c r="L362" s="170">
        <f t="shared" si="56"/>
        <v>4131212.6009400971</v>
      </c>
      <c r="M362" s="170">
        <f>VLOOKUP(A362,Apport,MATCH($M$4,'Jan 2020 Apport'!$3:$3,0),FALSE)</f>
        <v>7519059.54</v>
      </c>
      <c r="N362" s="170">
        <f>VLOOKUP(A362,Apport,MATCH($N$4,'Jan 2020 Apport'!$3:$3,0),FALSE)</f>
        <v>7825144.3099999996</v>
      </c>
      <c r="O362" s="170">
        <f>VLOOKUP(A362,Apport,MATCH($O$4,'Jan 2020 Apport'!$3:$3,0),FALSE)</f>
        <v>438285.91</v>
      </c>
      <c r="P362" s="174">
        <f>VLOOKUP(A362,Apport,MATCH($P$4,'Jan 2020 Apport'!$3:$3,0),FALSE)</f>
        <v>17226602.890000001</v>
      </c>
      <c r="Q362" s="174">
        <f>VLOOKUP(A362,Apport,MATCH($Q$4,'Jan 2020 Apport'!$3:$3,0),FALSE)</f>
        <v>10771484.2747737</v>
      </c>
      <c r="R362">
        <f>VLOOKUP(A362,Apport,MATCH($R$4,'Jan 2020 Apport'!$3:$3,0),FALSE)</f>
        <v>460</v>
      </c>
      <c r="S362">
        <f>VLOOKUP(A362,Apport,MATCH($S$4,'Jan 2020 Apport'!$3:$3,0),FALSE)</f>
        <v>225</v>
      </c>
      <c r="T362">
        <f>VLOOKUP(A362,Apport,MATCH($T$4,'Jan 2020 Apport'!$3:$3,0),FALSE)</f>
        <v>1025</v>
      </c>
      <c r="U362" s="185">
        <f>IFERROR(VLOOKUP(A362,Apport,MATCH($U$4,'Jan 2020 Apport'!$3:$3,0),FALSE)/R362,0)</f>
        <v>9538.8719782608696</v>
      </c>
      <c r="V362" s="67">
        <f>IFERROR(((VLOOKUP(A362,Apport,MATCH($V$4,'Jan 2020 Apport'!$3:$3,0),FALSE)+VLOOKUP(A362,Apport,MATCH($V$3,'Jan 2020 Apport'!$3:$3,0),FALSE))/(S362+T362)),0)</f>
        <v>8673.2191120000007</v>
      </c>
      <c r="W362" s="67">
        <f t="shared" si="57"/>
        <v>8097.2779781130794</v>
      </c>
      <c r="X362">
        <f>IF(D362=0,0,VLOOKUP(A362,Apport,MATCH($X$4,'Jan 2020 Apport'!$3:$3,0),FALSE))</f>
        <v>4.8578999999999997E-2</v>
      </c>
      <c r="Y362">
        <f>IF(D362=0,0,VLOOKUP(A362,Apport,MATCH($Y$4,'Jan 2020 Apport'!$3:$3,0),FALSE))</f>
        <v>4.0270000000000002E-3</v>
      </c>
      <c r="Z362">
        <f>IF(D362=0,0,VLOOKUP(A362,Apport,MATCH($Z$4,'Jan 2020 Apport'!$3:$3,0),FALSE))</f>
        <v>1.7100000000000001E-2</v>
      </c>
      <c r="AA362" s="114">
        <f>(VLOOKUP(A362,Apport,MATCH($AA$4,'Jan 2020 Apport'!$3:$3,0),FALSE)+VLOOKUP(A362,Apport,MATCH($AA$3,'Jan 2020 Apport'!$3:$3,0),FALSE))*VLOOKUP(A362,Apport,MATCH($AA$2,'Jan 2020 Apport'!$3:$3,0),FALSE)</f>
        <v>65216.05</v>
      </c>
      <c r="AB362" s="114">
        <f>VLOOKUP(A362,Apport,MATCH($AB$4,'Jan 2020 Apport'!$3:$3,0),FALSE)*VLOOKUP(A362,Apport,MATCH($AB$3,'Jan 2020 Apport'!$3:$3,0),FALSE)</f>
        <v>66520</v>
      </c>
      <c r="AC362" s="114">
        <f>VLOOKUP(A362,Apport,MATCH($AC$4,'Jan 2020 Apport'!$3:$3,0),FALSE)</f>
        <v>96805</v>
      </c>
      <c r="AD362" s="114">
        <f>VLOOKUP(A362,Apport,MATCH($AD$4,'Jan 2020 Apport'!$3:$3,0),FALSE)*VLOOKUP(A362,Apport,MATCH($AD$3,'Jan 2020 Apport'!$3:$3,0),FALSE)</f>
        <v>98741</v>
      </c>
      <c r="AE362" s="114">
        <f>VLOOKUP(A362,Apport,MATCH($AE$4,'Jan 2020 Apport'!$3:$3,0),FALSE)</f>
        <v>46784.33</v>
      </c>
      <c r="AF362" s="114">
        <f>VLOOKUP(A362,Apport,MATCH($AF$4,'Jan 2020 Apport'!$3:$3,0),FALSE)*VLOOKUP(A362,Apport,MATCH($AF$3,'Jan 2020 Apport'!$3:$3,0),FALSE)</f>
        <v>47720</v>
      </c>
      <c r="AG362" s="114">
        <f t="shared" si="58"/>
        <v>96970.214719999989</v>
      </c>
      <c r="AH362" s="114">
        <f t="shared" si="59"/>
        <v>136855.76759999999</v>
      </c>
      <c r="AI362" s="114">
        <f t="shared" si="60"/>
        <v>79803.727550000011</v>
      </c>
      <c r="AJ362" s="3">
        <f>VLOOKUP(A362,Apport,MATCH($AJ$4,'Jan 2020 Apport'!$3:$3,0),FALSE)</f>
        <v>18847539.879999999</v>
      </c>
      <c r="AK362" s="3">
        <f>VLOOKUP(A362,Apport,MATCH($AK$4,'Jan 2020 Apport'!$3:$3,0),FALSE)</f>
        <v>256.14100000000002</v>
      </c>
      <c r="AL362" s="170">
        <f t="shared" si="61"/>
        <v>173341668.54094008</v>
      </c>
      <c r="AM362" s="170">
        <f>VLOOKUP(A362,Apport,MATCH($AM$4,'Jan 2020 Apport'!$3:$3,0),FALSE)</f>
        <v>4288715.8899999997</v>
      </c>
      <c r="AN362" s="170">
        <f>VLOOKUP(A362,Apport,MATCH($AN$4,'Jan 2020 Apport'!$3:$3,0),FALSE)</f>
        <v>640795.38</v>
      </c>
      <c r="AO362" s="170">
        <v>112685.61</v>
      </c>
      <c r="AP362" s="170">
        <v>72840.429999999993</v>
      </c>
      <c r="AQ362" s="170">
        <v>4204.62</v>
      </c>
      <c r="AR362" s="170">
        <v>129094.58</v>
      </c>
    </row>
    <row r="363" spans="1:44">
      <c r="A363" s="2" t="s">
        <v>593</v>
      </c>
      <c r="B363" s="2" t="s">
        <v>594</v>
      </c>
      <c r="C363" s="2" t="s">
        <v>1411</v>
      </c>
      <c r="D363" s="171">
        <f t="shared" si="53"/>
        <v>26924283.48</v>
      </c>
      <c r="E363" s="67">
        <f>VLOOKUP(A363,Apport,MATCH($E$2,'Jan 2020 Apport'!$3:$3,0),FALSE)+VLOOKUP(A363,Apport,MATCH($E$3,'Jan 2020 Apport'!$3:$3,0),FALSE)+VLOOKUP(A363,Apport,MATCH($E$4,'Jan 2020 Apport'!$3:$3,0),FALSE)</f>
        <v>1318370.81</v>
      </c>
      <c r="F363" s="171">
        <f t="shared" si="54"/>
        <v>25605912.670000002</v>
      </c>
      <c r="G363" s="170">
        <f>VLOOKUP(A363,Apport,MATCH($G$3,'Jan 2020 Apport'!$3:$3,0),FALSE)+VLOOKUP(A363,Apport,MATCH($G$4,'Jan 2020 Apport'!$3:$3,0),FALSE)</f>
        <v>3401757.57</v>
      </c>
      <c r="H363" s="170">
        <f>VLOOKUP(A363,Apport,MATCH($H$4,'Jan 2020 Apport'!$3:$3,0),FALSE)</f>
        <v>240030.59</v>
      </c>
      <c r="I363" s="170">
        <f t="shared" si="55"/>
        <v>3641788.1599999997</v>
      </c>
      <c r="J363" s="170">
        <f>VLOOKUP(A363,Apport,MATCH($J$4,'Jan 2020 Apport'!$3:$3,0),FALSE)</f>
        <v>1741929.1304383387</v>
      </c>
      <c r="K363" s="170">
        <f>VLOOKUP(A363,Apport,MATCH($K$4,'Jan 2020 Apport'!$3:$3,0),FALSE)</f>
        <v>101940.55</v>
      </c>
      <c r="L363" s="170">
        <f t="shared" si="56"/>
        <v>1843869.6804383388</v>
      </c>
      <c r="M363" s="170">
        <f>VLOOKUP(A363,Apport,MATCH($M$4,'Jan 2020 Apport'!$3:$3,0),FALSE)</f>
        <v>1106826.94</v>
      </c>
      <c r="N363" s="170">
        <f>VLOOKUP(A363,Apport,MATCH($N$4,'Jan 2020 Apport'!$3:$3,0),FALSE)</f>
        <v>551124.27</v>
      </c>
      <c r="O363" s="170">
        <f>VLOOKUP(A363,Apport,MATCH($O$4,'Jan 2020 Apport'!$3:$3,0),FALSE)</f>
        <v>87943.34</v>
      </c>
      <c r="P363" s="174">
        <f>VLOOKUP(A363,Apport,MATCH($P$4,'Jan 2020 Apport'!$3:$3,0),FALSE)</f>
        <v>2536254.5</v>
      </c>
      <c r="Q363" s="174">
        <f>VLOOKUP(A363,Apport,MATCH($Q$4,'Jan 2020 Apport'!$3:$3,0),FALSE)</f>
        <v>3093531.9348392999</v>
      </c>
      <c r="R363">
        <f>VLOOKUP(A363,Apport,MATCH($R$4,'Jan 2020 Apport'!$3:$3,0),FALSE)</f>
        <v>0</v>
      </c>
      <c r="S363">
        <f>VLOOKUP(A363,Apport,MATCH($S$4,'Jan 2020 Apport'!$3:$3,0),FALSE)</f>
        <v>19</v>
      </c>
      <c r="T363">
        <f>VLOOKUP(A363,Apport,MATCH($T$4,'Jan 2020 Apport'!$3:$3,0),FALSE)</f>
        <v>133</v>
      </c>
      <c r="U363" s="185">
        <f>IFERROR(VLOOKUP(A363,Apport,MATCH($U$4,'Jan 2020 Apport'!$3:$3,0),FALSE)/R363,0)</f>
        <v>0</v>
      </c>
      <c r="V363" s="67">
        <f>IFERROR(((VLOOKUP(A363,Apport,MATCH($V$4,'Jan 2020 Apport'!$3:$3,0),FALSE)+VLOOKUP(A363,Apport,MATCH($V$3,'Jan 2020 Apport'!$3:$3,0),FALSE))/(S363+T363)),0)</f>
        <v>8673.4921710526323</v>
      </c>
      <c r="W363" s="67">
        <f t="shared" si="57"/>
        <v>8097.2779781130794</v>
      </c>
      <c r="X363">
        <f>IF(D363=0,0,VLOOKUP(A363,Apport,MATCH($X$4,'Jan 2020 Apport'!$3:$3,0),FALSE))</f>
        <v>4.8578999999999997E-2</v>
      </c>
      <c r="Y363">
        <f>IF(D363=0,0,VLOOKUP(A363,Apport,MATCH($Y$4,'Jan 2020 Apport'!$3:$3,0),FALSE))</f>
        <v>4.0270000000000002E-3</v>
      </c>
      <c r="Z363">
        <f>IF(D363=0,0,VLOOKUP(A363,Apport,MATCH($Z$4,'Jan 2020 Apport'!$3:$3,0),FALSE))</f>
        <v>1.7100000000000001E-2</v>
      </c>
      <c r="AA363" s="114">
        <f>(VLOOKUP(A363,Apport,MATCH($AA$4,'Jan 2020 Apport'!$3:$3,0),FALSE)+VLOOKUP(A363,Apport,MATCH($AA$3,'Jan 2020 Apport'!$3:$3,0),FALSE))*VLOOKUP(A363,Apport,MATCH($AA$2,'Jan 2020 Apport'!$3:$3,0),FALSE)</f>
        <v>65216.05</v>
      </c>
      <c r="AB363" s="114">
        <f>VLOOKUP(A363,Apport,MATCH($AB$4,'Jan 2020 Apport'!$3:$3,0),FALSE)*VLOOKUP(A363,Apport,MATCH($AB$3,'Jan 2020 Apport'!$3:$3,0),FALSE)</f>
        <v>66520</v>
      </c>
      <c r="AC363" s="114">
        <f>VLOOKUP(A363,Apport,MATCH($AC$4,'Jan 2020 Apport'!$3:$3,0),FALSE)</f>
        <v>96805</v>
      </c>
      <c r="AD363" s="114">
        <f>VLOOKUP(A363,Apport,MATCH($AD$4,'Jan 2020 Apport'!$3:$3,0),FALSE)*VLOOKUP(A363,Apport,MATCH($AD$3,'Jan 2020 Apport'!$3:$3,0),FALSE)</f>
        <v>98741</v>
      </c>
      <c r="AE363" s="114">
        <f>VLOOKUP(A363,Apport,MATCH($AE$4,'Jan 2020 Apport'!$3:$3,0),FALSE)</f>
        <v>46784.33</v>
      </c>
      <c r="AF363" s="114">
        <f>VLOOKUP(A363,Apport,MATCH($AF$4,'Jan 2020 Apport'!$3:$3,0),FALSE)*VLOOKUP(A363,Apport,MATCH($AF$3,'Jan 2020 Apport'!$3:$3,0),FALSE)</f>
        <v>47720</v>
      </c>
      <c r="AG363" s="114">
        <f t="shared" si="58"/>
        <v>96970.214719999989</v>
      </c>
      <c r="AH363" s="114">
        <f t="shared" si="59"/>
        <v>136855.76759999999</v>
      </c>
      <c r="AI363" s="114">
        <f t="shared" si="60"/>
        <v>79803.727550000011</v>
      </c>
      <c r="AJ363" s="3">
        <f>VLOOKUP(A363,Apport,MATCH($AJ$4,'Jan 2020 Apport'!$3:$3,0),FALSE)</f>
        <v>4018472.76</v>
      </c>
      <c r="AK363" s="3">
        <f>VLOOKUP(A363,Apport,MATCH($AK$4,'Jan 2020 Apport'!$3:$3,0),FALSE)</f>
        <v>64.972999999999999</v>
      </c>
      <c r="AL363" s="170">
        <f t="shared" si="61"/>
        <v>34947445.360438339</v>
      </c>
      <c r="AM363" s="170">
        <f>VLOOKUP(A363,Apport,MATCH($AM$4,'Jan 2020 Apport'!$3:$3,0),FALSE)</f>
        <v>893550.04</v>
      </c>
      <c r="AN363" s="170">
        <f>VLOOKUP(A363,Apport,MATCH($AN$4,'Jan 2020 Apport'!$3:$3,0),FALSE)</f>
        <v>147840.98000000001</v>
      </c>
      <c r="AO363" s="170">
        <v>19090.59</v>
      </c>
      <c r="AP363" s="170">
        <v>5333.38</v>
      </c>
      <c r="AQ363" s="170">
        <v>840.2</v>
      </c>
      <c r="AR363" s="170">
        <v>26724.74</v>
      </c>
    </row>
    <row r="364" spans="1:44">
      <c r="A364" s="2" t="s">
        <v>595</v>
      </c>
      <c r="B364" s="2" t="s">
        <v>596</v>
      </c>
      <c r="C364" s="2" t="s">
        <v>1411</v>
      </c>
      <c r="D364" s="171">
        <f t="shared" si="53"/>
        <v>30706978.41</v>
      </c>
      <c r="E364" s="67">
        <f>VLOOKUP(A364,Apport,MATCH($E$2,'Jan 2020 Apport'!$3:$3,0),FALSE)+VLOOKUP(A364,Apport,MATCH($E$3,'Jan 2020 Apport'!$3:$3,0),FALSE)+VLOOKUP(A364,Apport,MATCH($E$4,'Jan 2020 Apport'!$3:$3,0),FALSE)</f>
        <v>1578941.2</v>
      </c>
      <c r="F364" s="171">
        <f t="shared" si="54"/>
        <v>29128037.210000001</v>
      </c>
      <c r="G364" s="170">
        <f>VLOOKUP(A364,Apport,MATCH($G$3,'Jan 2020 Apport'!$3:$3,0),FALSE)+VLOOKUP(A364,Apport,MATCH($G$4,'Jan 2020 Apport'!$3:$3,0),FALSE)</f>
        <v>4044435.01</v>
      </c>
      <c r="H364" s="170">
        <f>VLOOKUP(A364,Apport,MATCH($H$4,'Jan 2020 Apport'!$3:$3,0),FALSE)</f>
        <v>194117.24</v>
      </c>
      <c r="I364" s="170">
        <f t="shared" si="55"/>
        <v>4238552.25</v>
      </c>
      <c r="J364" s="170">
        <f>VLOOKUP(A364,Apport,MATCH($J$4,'Jan 2020 Apport'!$3:$3,0),FALSE)</f>
        <v>1465852.3166927558</v>
      </c>
      <c r="K364" s="170">
        <f>VLOOKUP(A364,Apport,MATCH($K$4,'Jan 2020 Apport'!$3:$3,0),FALSE)</f>
        <v>109249.44</v>
      </c>
      <c r="L364" s="170">
        <f t="shared" si="56"/>
        <v>1575101.7566927557</v>
      </c>
      <c r="M364" s="170">
        <f>VLOOKUP(A364,Apport,MATCH($M$4,'Jan 2020 Apport'!$3:$3,0),FALSE)</f>
        <v>1110928.4099999999</v>
      </c>
      <c r="N364" s="170">
        <f>VLOOKUP(A364,Apport,MATCH($N$4,'Jan 2020 Apport'!$3:$3,0),FALSE)</f>
        <v>468713.16</v>
      </c>
      <c r="O364" s="170">
        <f>VLOOKUP(A364,Apport,MATCH($O$4,'Jan 2020 Apport'!$3:$3,0),FALSE)</f>
        <v>99103.17</v>
      </c>
      <c r="P364" s="174">
        <f>VLOOKUP(A364,Apport,MATCH($P$4,'Jan 2020 Apport'!$3:$3,0),FALSE)</f>
        <v>3155591.36</v>
      </c>
      <c r="Q364" s="174">
        <f>VLOOKUP(A364,Apport,MATCH($Q$4,'Jan 2020 Apport'!$3:$3,0),FALSE)</f>
        <v>2911886.3629856999</v>
      </c>
      <c r="R364">
        <f>VLOOKUP(A364,Apport,MATCH($R$4,'Jan 2020 Apport'!$3:$3,0),FALSE)</f>
        <v>0</v>
      </c>
      <c r="S364">
        <f>VLOOKUP(A364,Apport,MATCH($S$4,'Jan 2020 Apport'!$3:$3,0),FALSE)</f>
        <v>0</v>
      </c>
      <c r="T364">
        <f>VLOOKUP(A364,Apport,MATCH($T$4,'Jan 2020 Apport'!$3:$3,0),FALSE)</f>
        <v>182</v>
      </c>
      <c r="U364" s="185">
        <f>IFERROR(VLOOKUP(A364,Apport,MATCH($U$4,'Jan 2020 Apport'!$3:$3,0),FALSE)/R364,0)</f>
        <v>0</v>
      </c>
      <c r="V364" s="67">
        <f>IFERROR(((VLOOKUP(A364,Apport,MATCH($V$4,'Jan 2020 Apport'!$3:$3,0),FALSE)+VLOOKUP(A364,Apport,MATCH($V$3,'Jan 2020 Apport'!$3:$3,0),FALSE))/(S364+T364)),0)</f>
        <v>8675.5010989010989</v>
      </c>
      <c r="W364" s="67">
        <f t="shared" si="57"/>
        <v>8097.2779781130794</v>
      </c>
      <c r="X364">
        <f>IF(D364=0,0,VLOOKUP(A364,Apport,MATCH($X$4,'Jan 2020 Apport'!$3:$3,0),FALSE))</f>
        <v>4.8578999999999997E-2</v>
      </c>
      <c r="Y364">
        <f>IF(D364=0,0,VLOOKUP(A364,Apport,MATCH($Y$4,'Jan 2020 Apport'!$3:$3,0),FALSE))</f>
        <v>4.0270000000000002E-3</v>
      </c>
      <c r="Z364">
        <f>IF(D364=0,0,VLOOKUP(A364,Apport,MATCH($Z$4,'Jan 2020 Apport'!$3:$3,0),FALSE))</f>
        <v>1.7100000000000001E-2</v>
      </c>
      <c r="AA364" s="114">
        <f>(VLOOKUP(A364,Apport,MATCH($AA$4,'Jan 2020 Apport'!$3:$3,0),FALSE)+VLOOKUP(A364,Apport,MATCH($AA$3,'Jan 2020 Apport'!$3:$3,0),FALSE))*VLOOKUP(A364,Apport,MATCH($AA$2,'Jan 2020 Apport'!$3:$3,0),FALSE)</f>
        <v>65216.05</v>
      </c>
      <c r="AB364" s="114">
        <f>VLOOKUP(A364,Apport,MATCH($AB$4,'Jan 2020 Apport'!$3:$3,0),FALSE)*VLOOKUP(A364,Apport,MATCH($AB$3,'Jan 2020 Apport'!$3:$3,0),FALSE)</f>
        <v>66520</v>
      </c>
      <c r="AC364" s="114">
        <f>VLOOKUP(A364,Apport,MATCH($AC$4,'Jan 2020 Apport'!$3:$3,0),FALSE)</f>
        <v>96805</v>
      </c>
      <c r="AD364" s="114">
        <f>VLOOKUP(A364,Apport,MATCH($AD$4,'Jan 2020 Apport'!$3:$3,0),FALSE)*VLOOKUP(A364,Apport,MATCH($AD$3,'Jan 2020 Apport'!$3:$3,0),FALSE)</f>
        <v>98741</v>
      </c>
      <c r="AE364" s="114">
        <f>VLOOKUP(A364,Apport,MATCH($AE$4,'Jan 2020 Apport'!$3:$3,0),FALSE)</f>
        <v>46784.33</v>
      </c>
      <c r="AF364" s="114">
        <f>VLOOKUP(A364,Apport,MATCH($AF$4,'Jan 2020 Apport'!$3:$3,0),FALSE)*VLOOKUP(A364,Apport,MATCH($AF$3,'Jan 2020 Apport'!$3:$3,0),FALSE)</f>
        <v>47720</v>
      </c>
      <c r="AG364" s="114">
        <f t="shared" si="58"/>
        <v>96970.214719999989</v>
      </c>
      <c r="AH364" s="114">
        <f t="shared" si="59"/>
        <v>136855.76759999999</v>
      </c>
      <c r="AI364" s="114">
        <f t="shared" si="60"/>
        <v>79803.727550000011</v>
      </c>
      <c r="AJ364" s="3">
        <f>VLOOKUP(A364,Apport,MATCH($AJ$4,'Jan 2020 Apport'!$3:$3,0),FALSE)</f>
        <v>4491906.28</v>
      </c>
      <c r="AK364" s="3">
        <f>VLOOKUP(A364,Apport,MATCH($AK$4,'Jan 2020 Apport'!$3:$3,0),FALSE)</f>
        <v>75.143000000000001</v>
      </c>
      <c r="AL364" s="170">
        <f t="shared" si="61"/>
        <v>38781846.856692761</v>
      </c>
      <c r="AM364" s="170">
        <f>VLOOKUP(A364,Apport,MATCH($AM$4,'Jan 2020 Apport'!$3:$3,0),FALSE)</f>
        <v>691719.14</v>
      </c>
      <c r="AN364" s="170">
        <f>VLOOKUP(A364,Apport,MATCH($AN$4,'Jan 2020 Apport'!$3:$3,0),FALSE)</f>
        <v>167198.28</v>
      </c>
      <c r="AO364" s="170">
        <v>17203.55</v>
      </c>
      <c r="AP364" s="170">
        <v>4209.18</v>
      </c>
      <c r="AQ364" s="170">
        <v>968.54</v>
      </c>
      <c r="AR364" s="170">
        <v>31362.36</v>
      </c>
    </row>
    <row r="365" spans="1:44">
      <c r="A365" s="2" t="s">
        <v>597</v>
      </c>
      <c r="B365" s="2" t="s">
        <v>598</v>
      </c>
      <c r="C365" s="2" t="s">
        <v>1411</v>
      </c>
      <c r="D365" s="171">
        <f t="shared" si="53"/>
        <v>7212107.9400000004</v>
      </c>
      <c r="E365" s="67">
        <f>VLOOKUP(A365,Apport,MATCH($E$2,'Jan 2020 Apport'!$3:$3,0),FALSE)+VLOOKUP(A365,Apport,MATCH($E$3,'Jan 2020 Apport'!$3:$3,0),FALSE)+VLOOKUP(A365,Apport,MATCH($E$4,'Jan 2020 Apport'!$3:$3,0),FALSE)</f>
        <v>667956.02</v>
      </c>
      <c r="F365" s="171">
        <f t="shared" si="54"/>
        <v>6544151.9199999999</v>
      </c>
      <c r="G365" s="170">
        <f>VLOOKUP(A365,Apport,MATCH($G$3,'Jan 2020 Apport'!$3:$3,0),FALSE)+VLOOKUP(A365,Apport,MATCH($G$4,'Jan 2020 Apport'!$3:$3,0),FALSE)</f>
        <v>842241.88</v>
      </c>
      <c r="H365" s="170">
        <f>VLOOKUP(A365,Apport,MATCH($H$4,'Jan 2020 Apport'!$3:$3,0),FALSE)</f>
        <v>38670.54</v>
      </c>
      <c r="I365" s="170">
        <f t="shared" si="55"/>
        <v>880912.42</v>
      </c>
      <c r="J365" s="170">
        <f>VLOOKUP(A365,Apport,MATCH($J$4,'Jan 2020 Apport'!$3:$3,0),FALSE)</f>
        <v>234438.11450992749</v>
      </c>
      <c r="K365" s="170">
        <f>VLOOKUP(A365,Apport,MATCH($K$4,'Jan 2020 Apport'!$3:$3,0),FALSE)</f>
        <v>55062.75</v>
      </c>
      <c r="L365" s="170">
        <f t="shared" si="56"/>
        <v>289500.86450992746</v>
      </c>
      <c r="M365" s="170">
        <f>VLOOKUP(A365,Apport,MATCH($M$4,'Jan 2020 Apport'!$3:$3,0),FALSE)</f>
        <v>464325.52</v>
      </c>
      <c r="N365" s="170">
        <f>VLOOKUP(A365,Apport,MATCH($N$4,'Jan 2020 Apport'!$3:$3,0),FALSE)</f>
        <v>0</v>
      </c>
      <c r="O365" s="170">
        <f>VLOOKUP(A365,Apport,MATCH($O$4,'Jan 2020 Apport'!$3:$3,0),FALSE)</f>
        <v>0</v>
      </c>
      <c r="P365" s="174">
        <f>VLOOKUP(A365,Apport,MATCH($P$4,'Jan 2020 Apport'!$3:$3,0),FALSE)</f>
        <v>971277.61</v>
      </c>
      <c r="Q365" s="174">
        <f>VLOOKUP(A365,Apport,MATCH($Q$4,'Jan 2020 Apport'!$3:$3,0),FALSE)</f>
        <v>321751.50922380004</v>
      </c>
      <c r="R365">
        <f>VLOOKUP(A365,Apport,MATCH($R$4,'Jan 2020 Apport'!$3:$3,0),FALSE)</f>
        <v>0</v>
      </c>
      <c r="S365">
        <f>VLOOKUP(A365,Apport,MATCH($S$4,'Jan 2020 Apport'!$3:$3,0),FALSE)</f>
        <v>8</v>
      </c>
      <c r="T365">
        <f>VLOOKUP(A365,Apport,MATCH($T$4,'Jan 2020 Apport'!$3:$3,0),FALSE)</f>
        <v>69</v>
      </c>
      <c r="U365" s="185">
        <f>IFERROR(VLOOKUP(A365,Apport,MATCH($U$4,'Jan 2020 Apport'!$3:$3,0),FALSE)/R365,0)</f>
        <v>0</v>
      </c>
      <c r="V365" s="67">
        <f>IFERROR(((VLOOKUP(A365,Apport,MATCH($V$4,'Jan 2020 Apport'!$3:$3,0),FALSE)+VLOOKUP(A365,Apport,MATCH($V$3,'Jan 2020 Apport'!$3:$3,0),FALSE))/(S365+T365)),0)</f>
        <v>8674.7535064935073</v>
      </c>
      <c r="W365" s="67">
        <f t="shared" si="57"/>
        <v>8097.2779781130794</v>
      </c>
      <c r="X365">
        <f>IF(D365=0,0,VLOOKUP(A365,Apport,MATCH($X$4,'Jan 2020 Apport'!$3:$3,0),FALSE))</f>
        <v>4.8578999999999997E-2</v>
      </c>
      <c r="Y365">
        <f>IF(D365=0,0,VLOOKUP(A365,Apport,MATCH($Y$4,'Jan 2020 Apport'!$3:$3,0),FALSE))</f>
        <v>4.0270000000000002E-3</v>
      </c>
      <c r="Z365">
        <f>IF(D365=0,0,VLOOKUP(A365,Apport,MATCH($Z$4,'Jan 2020 Apport'!$3:$3,0),FALSE))</f>
        <v>1.7100000000000001E-2</v>
      </c>
      <c r="AA365" s="114">
        <f>(VLOOKUP(A365,Apport,MATCH($AA$4,'Jan 2020 Apport'!$3:$3,0),FALSE)+VLOOKUP(A365,Apport,MATCH($AA$3,'Jan 2020 Apport'!$3:$3,0),FALSE))*VLOOKUP(A365,Apport,MATCH($AA$2,'Jan 2020 Apport'!$3:$3,0),FALSE)</f>
        <v>65216.05</v>
      </c>
      <c r="AB365" s="114">
        <f>VLOOKUP(A365,Apport,MATCH($AB$4,'Jan 2020 Apport'!$3:$3,0),FALSE)*VLOOKUP(A365,Apport,MATCH($AB$3,'Jan 2020 Apport'!$3:$3,0),FALSE)</f>
        <v>66520</v>
      </c>
      <c r="AC365" s="114">
        <f>VLOOKUP(A365,Apport,MATCH($AC$4,'Jan 2020 Apport'!$3:$3,0),FALSE)</f>
        <v>96805</v>
      </c>
      <c r="AD365" s="114">
        <f>VLOOKUP(A365,Apport,MATCH($AD$4,'Jan 2020 Apport'!$3:$3,0),FALSE)*VLOOKUP(A365,Apport,MATCH($AD$3,'Jan 2020 Apport'!$3:$3,0),FALSE)</f>
        <v>98741</v>
      </c>
      <c r="AE365" s="114">
        <f>VLOOKUP(A365,Apport,MATCH($AE$4,'Jan 2020 Apport'!$3:$3,0),FALSE)</f>
        <v>46784.33</v>
      </c>
      <c r="AF365" s="114">
        <f>VLOOKUP(A365,Apport,MATCH($AF$4,'Jan 2020 Apport'!$3:$3,0),FALSE)*VLOOKUP(A365,Apport,MATCH($AF$3,'Jan 2020 Apport'!$3:$3,0),FALSE)</f>
        <v>47720</v>
      </c>
      <c r="AG365" s="114">
        <f t="shared" si="58"/>
        <v>96970.214719999989</v>
      </c>
      <c r="AH365" s="114">
        <f t="shared" si="59"/>
        <v>136855.76759999999</v>
      </c>
      <c r="AI365" s="114">
        <f t="shared" si="60"/>
        <v>79803.727550000011</v>
      </c>
      <c r="AJ365" s="3">
        <f>VLOOKUP(A365,Apport,MATCH($AJ$4,'Jan 2020 Apport'!$3:$3,0),FALSE)</f>
        <v>999560.5</v>
      </c>
      <c r="AK365" s="3">
        <f>VLOOKUP(A365,Apport,MATCH($AK$4,'Jan 2020 Apport'!$3:$3,0),FALSE)</f>
        <v>16.646000000000001</v>
      </c>
      <c r="AL365" s="170">
        <f t="shared" si="61"/>
        <v>9022420.6245099269</v>
      </c>
      <c r="AM365" s="170">
        <f>VLOOKUP(A365,Apport,MATCH($AM$4,'Jan 2020 Apport'!$3:$3,0),FALSE)</f>
        <v>230636.63</v>
      </c>
      <c r="AN365" s="170">
        <f>VLOOKUP(A365,Apport,MATCH($AN$4,'Jan 2020 Apport'!$3:$3,0),FALSE)</f>
        <v>38210.300000000003</v>
      </c>
      <c r="AO365" s="170">
        <v>6632.36</v>
      </c>
      <c r="AP365" s="170">
        <v>5673.83</v>
      </c>
      <c r="AQ365" s="170">
        <v>0</v>
      </c>
      <c r="AR365" s="170">
        <v>4980.1899999999996</v>
      </c>
    </row>
    <row r="366" spans="1:44">
      <c r="A366" s="2" t="s">
        <v>599</v>
      </c>
      <c r="B366" s="2" t="s">
        <v>600</v>
      </c>
      <c r="C366" s="2" t="s">
        <v>1411</v>
      </c>
      <c r="D366" s="171">
        <f t="shared" si="53"/>
        <v>30101255.649999999</v>
      </c>
      <c r="E366" s="67">
        <f>VLOOKUP(A366,Apport,MATCH($E$2,'Jan 2020 Apport'!$3:$3,0),FALSE)+VLOOKUP(A366,Apport,MATCH($E$3,'Jan 2020 Apport'!$3:$3,0),FALSE)+VLOOKUP(A366,Apport,MATCH($E$4,'Jan 2020 Apport'!$3:$3,0),FALSE)</f>
        <v>2064534.6900000002</v>
      </c>
      <c r="F366" s="171">
        <f t="shared" si="54"/>
        <v>28036720.959999997</v>
      </c>
      <c r="G366" s="170">
        <f>VLOOKUP(A366,Apport,MATCH($G$3,'Jan 2020 Apport'!$3:$3,0),FALSE)+VLOOKUP(A366,Apport,MATCH($G$4,'Jan 2020 Apport'!$3:$3,0),FALSE)</f>
        <v>4300576.3</v>
      </c>
      <c r="H366" s="170">
        <f>VLOOKUP(A366,Apport,MATCH($H$4,'Jan 2020 Apport'!$3:$3,0),FALSE)</f>
        <v>241656.98</v>
      </c>
      <c r="I366" s="170">
        <f t="shared" si="55"/>
        <v>4542233.28</v>
      </c>
      <c r="J366" s="170">
        <f>VLOOKUP(A366,Apport,MATCH($J$4,'Jan 2020 Apport'!$3:$3,0),FALSE)</f>
        <v>1176279.6594271483</v>
      </c>
      <c r="K366" s="170">
        <f>VLOOKUP(A366,Apport,MATCH($K$4,'Jan 2020 Apport'!$3:$3,0),FALSE)</f>
        <v>119884.98</v>
      </c>
      <c r="L366" s="170">
        <f t="shared" si="56"/>
        <v>1296164.6394271483</v>
      </c>
      <c r="M366" s="170">
        <f>VLOOKUP(A366,Apport,MATCH($M$4,'Jan 2020 Apport'!$3:$3,0),FALSE)</f>
        <v>1865028.17</v>
      </c>
      <c r="N366" s="170">
        <f>VLOOKUP(A366,Apport,MATCH($N$4,'Jan 2020 Apport'!$3:$3,0),FALSE)</f>
        <v>0</v>
      </c>
      <c r="O366" s="170">
        <f>VLOOKUP(A366,Apport,MATCH($O$4,'Jan 2020 Apport'!$3:$3,0),FALSE)</f>
        <v>97290.880000000005</v>
      </c>
      <c r="P366" s="174">
        <f>VLOOKUP(A366,Apport,MATCH($P$4,'Jan 2020 Apport'!$3:$3,0),FALSE)</f>
        <v>4331587.18</v>
      </c>
      <c r="Q366" s="174">
        <f>VLOOKUP(A366,Apport,MATCH($Q$4,'Jan 2020 Apport'!$3:$3,0),FALSE)</f>
        <v>1549599.1319736</v>
      </c>
      <c r="R366">
        <f>VLOOKUP(A366,Apport,MATCH($R$4,'Jan 2020 Apport'!$3:$3,0),FALSE)</f>
        <v>0</v>
      </c>
      <c r="S366">
        <f>VLOOKUP(A366,Apport,MATCH($S$4,'Jan 2020 Apport'!$3:$3,0),FALSE)</f>
        <v>28</v>
      </c>
      <c r="T366">
        <f>VLOOKUP(A366,Apport,MATCH($T$4,'Jan 2020 Apport'!$3:$3,0),FALSE)</f>
        <v>210</v>
      </c>
      <c r="U366" s="185">
        <f>IFERROR(VLOOKUP(A366,Apport,MATCH($U$4,'Jan 2020 Apport'!$3:$3,0),FALSE)/R366,0)</f>
        <v>0</v>
      </c>
      <c r="V366" s="67">
        <f>IFERROR(((VLOOKUP(A366,Apport,MATCH($V$4,'Jan 2020 Apport'!$3:$3,0),FALSE)+VLOOKUP(A366,Apport,MATCH($V$3,'Jan 2020 Apport'!$3:$3,0),FALSE))/(S366+T366)),0)</f>
        <v>8674.5155042016813</v>
      </c>
      <c r="W366" s="67">
        <f t="shared" si="57"/>
        <v>8097.2779781130794</v>
      </c>
      <c r="X366">
        <f>IF(D366=0,0,VLOOKUP(A366,Apport,MATCH($X$4,'Jan 2020 Apport'!$3:$3,0),FALSE))</f>
        <v>4.8578999999999997E-2</v>
      </c>
      <c r="Y366">
        <f>IF(D366=0,0,VLOOKUP(A366,Apport,MATCH($Y$4,'Jan 2020 Apport'!$3:$3,0),FALSE))</f>
        <v>4.0270000000000002E-3</v>
      </c>
      <c r="Z366">
        <f>IF(D366=0,0,VLOOKUP(A366,Apport,MATCH($Z$4,'Jan 2020 Apport'!$3:$3,0),FALSE))</f>
        <v>1.7100000000000001E-2</v>
      </c>
      <c r="AA366" s="114">
        <f>(VLOOKUP(A366,Apport,MATCH($AA$4,'Jan 2020 Apport'!$3:$3,0),FALSE)+VLOOKUP(A366,Apport,MATCH($AA$3,'Jan 2020 Apport'!$3:$3,0),FALSE))*VLOOKUP(A366,Apport,MATCH($AA$2,'Jan 2020 Apport'!$3:$3,0),FALSE)</f>
        <v>65216.05</v>
      </c>
      <c r="AB366" s="114">
        <f>VLOOKUP(A366,Apport,MATCH($AB$4,'Jan 2020 Apport'!$3:$3,0),FALSE)*VLOOKUP(A366,Apport,MATCH($AB$3,'Jan 2020 Apport'!$3:$3,0),FALSE)</f>
        <v>66520</v>
      </c>
      <c r="AC366" s="114">
        <f>VLOOKUP(A366,Apport,MATCH($AC$4,'Jan 2020 Apport'!$3:$3,0),FALSE)</f>
        <v>96805</v>
      </c>
      <c r="AD366" s="114">
        <f>VLOOKUP(A366,Apport,MATCH($AD$4,'Jan 2020 Apport'!$3:$3,0),FALSE)*VLOOKUP(A366,Apport,MATCH($AD$3,'Jan 2020 Apport'!$3:$3,0),FALSE)</f>
        <v>98741</v>
      </c>
      <c r="AE366" s="114">
        <f>VLOOKUP(A366,Apport,MATCH($AE$4,'Jan 2020 Apport'!$3:$3,0),FALSE)</f>
        <v>46784.33</v>
      </c>
      <c r="AF366" s="114">
        <f>VLOOKUP(A366,Apport,MATCH($AF$4,'Jan 2020 Apport'!$3:$3,0),FALSE)*VLOOKUP(A366,Apport,MATCH($AF$3,'Jan 2020 Apport'!$3:$3,0),FALSE)</f>
        <v>47720</v>
      </c>
      <c r="AG366" s="114">
        <f t="shared" si="58"/>
        <v>96970.214719999989</v>
      </c>
      <c r="AH366" s="114">
        <f t="shared" si="59"/>
        <v>136855.76759999999</v>
      </c>
      <c r="AI366" s="114">
        <f t="shared" si="60"/>
        <v>79803.727550000011</v>
      </c>
      <c r="AJ366" s="3">
        <f>VLOOKUP(A366,Apport,MATCH($AJ$4,'Jan 2020 Apport'!$3:$3,0),FALSE)</f>
        <v>4306684.84</v>
      </c>
      <c r="AK366" s="3">
        <f>VLOOKUP(A366,Apport,MATCH($AK$4,'Jan 2020 Apport'!$3:$3,0),FALSE)</f>
        <v>71.813999999999993</v>
      </c>
      <c r="AL366" s="170">
        <f t="shared" si="61"/>
        <v>38779128.479427151</v>
      </c>
      <c r="AM366" s="170">
        <f>VLOOKUP(A366,Apport,MATCH($AM$4,'Jan 2020 Apport'!$3:$3,0),FALSE)</f>
        <v>997040.84</v>
      </c>
      <c r="AN366" s="170">
        <f>VLOOKUP(A366,Apport,MATCH($AN$4,'Jan 2020 Apport'!$3:$3,0),FALSE)</f>
        <v>160539.51999999999</v>
      </c>
      <c r="AO366" s="170">
        <v>27314.15</v>
      </c>
      <c r="AP366" s="170">
        <v>17970.02</v>
      </c>
      <c r="AQ366" s="170">
        <v>935.78</v>
      </c>
      <c r="AR366" s="170">
        <v>32381.23</v>
      </c>
    </row>
    <row r="367" spans="1:44">
      <c r="A367" s="2" t="s">
        <v>601</v>
      </c>
      <c r="B367" s="2" t="s">
        <v>602</v>
      </c>
      <c r="C367" s="2" t="s">
        <v>1411</v>
      </c>
      <c r="D367" s="171">
        <f t="shared" si="53"/>
        <v>55157728.009999998</v>
      </c>
      <c r="E367" s="67">
        <f>VLOOKUP(A367,Apport,MATCH($E$2,'Jan 2020 Apport'!$3:$3,0),FALSE)+VLOOKUP(A367,Apport,MATCH($E$3,'Jan 2020 Apport'!$3:$3,0),FALSE)+VLOOKUP(A367,Apport,MATCH($E$4,'Jan 2020 Apport'!$3:$3,0),FALSE)</f>
        <v>2220895.34</v>
      </c>
      <c r="F367" s="171">
        <f t="shared" si="54"/>
        <v>52936832.670000002</v>
      </c>
      <c r="G367" s="170">
        <f>VLOOKUP(A367,Apport,MATCH($G$3,'Jan 2020 Apport'!$3:$3,0),FALSE)+VLOOKUP(A367,Apport,MATCH($G$4,'Jan 2020 Apport'!$3:$3,0),FALSE)</f>
        <v>7949160.6299999999</v>
      </c>
      <c r="H367" s="170">
        <f>VLOOKUP(A367,Apport,MATCH($H$4,'Jan 2020 Apport'!$3:$3,0),FALSE)</f>
        <v>360962.44</v>
      </c>
      <c r="I367" s="170">
        <f t="shared" si="55"/>
        <v>8310123.0700000003</v>
      </c>
      <c r="J367" s="170">
        <f>VLOOKUP(A367,Apport,MATCH($J$4,'Jan 2020 Apport'!$3:$3,0),FALSE)</f>
        <v>3084045.1775128962</v>
      </c>
      <c r="K367" s="170">
        <f>VLOOKUP(A367,Apport,MATCH($K$4,'Jan 2020 Apport'!$3:$3,0),FALSE)</f>
        <v>346064.03</v>
      </c>
      <c r="L367" s="170">
        <f t="shared" si="56"/>
        <v>3430109.2075128965</v>
      </c>
      <c r="M367" s="170">
        <f>VLOOKUP(A367,Apport,MATCH($M$4,'Jan 2020 Apport'!$3:$3,0),FALSE)</f>
        <v>3462220.28</v>
      </c>
      <c r="N367" s="170">
        <f>VLOOKUP(A367,Apport,MATCH($N$4,'Jan 2020 Apport'!$3:$3,0),FALSE)</f>
        <v>2983301.1</v>
      </c>
      <c r="O367" s="170">
        <f>VLOOKUP(A367,Apport,MATCH($O$4,'Jan 2020 Apport'!$3:$3,0),FALSE)</f>
        <v>182181.95</v>
      </c>
      <c r="P367" s="174">
        <f>VLOOKUP(A367,Apport,MATCH($P$4,'Jan 2020 Apport'!$3:$3,0),FALSE)</f>
        <v>8389418.8900000006</v>
      </c>
      <c r="Q367" s="174">
        <f>VLOOKUP(A367,Apport,MATCH($Q$4,'Jan 2020 Apport'!$3:$3,0),FALSE)</f>
        <v>2418067.7116374001</v>
      </c>
      <c r="R367">
        <f>VLOOKUP(A367,Apport,MATCH($R$4,'Jan 2020 Apport'!$3:$3,0),FALSE)</f>
        <v>0</v>
      </c>
      <c r="S367">
        <f>VLOOKUP(A367,Apport,MATCH($S$4,'Jan 2020 Apport'!$3:$3,0),FALSE)</f>
        <v>0</v>
      </c>
      <c r="T367">
        <f>VLOOKUP(A367,Apport,MATCH($T$4,'Jan 2020 Apport'!$3:$3,0),FALSE)</f>
        <v>256</v>
      </c>
      <c r="U367" s="185">
        <f>IFERROR(VLOOKUP(A367,Apport,MATCH($U$4,'Jan 2020 Apport'!$3:$3,0),FALSE)/R367,0)</f>
        <v>0</v>
      </c>
      <c r="V367" s="67">
        <f>IFERROR(((VLOOKUP(A367,Apport,MATCH($V$4,'Jan 2020 Apport'!$3:$3,0),FALSE)+VLOOKUP(A367,Apport,MATCH($V$3,'Jan 2020 Apport'!$3:$3,0),FALSE))/(S367+T367)),0)</f>
        <v>8675.3724218749994</v>
      </c>
      <c r="W367" s="67">
        <f t="shared" si="57"/>
        <v>8097.2779781130794</v>
      </c>
      <c r="X367">
        <f>IF(D367=0,0,VLOOKUP(A367,Apport,MATCH($X$4,'Jan 2020 Apport'!$3:$3,0),FALSE))</f>
        <v>4.8578999999999997E-2</v>
      </c>
      <c r="Y367">
        <f>IF(D367=0,0,VLOOKUP(A367,Apport,MATCH($Y$4,'Jan 2020 Apport'!$3:$3,0),FALSE))</f>
        <v>4.0270000000000002E-3</v>
      </c>
      <c r="Z367">
        <f>IF(D367=0,0,VLOOKUP(A367,Apport,MATCH($Z$4,'Jan 2020 Apport'!$3:$3,0),FALSE))</f>
        <v>1.7100000000000001E-2</v>
      </c>
      <c r="AA367" s="114">
        <f>(VLOOKUP(A367,Apport,MATCH($AA$4,'Jan 2020 Apport'!$3:$3,0),FALSE)+VLOOKUP(A367,Apport,MATCH($AA$3,'Jan 2020 Apport'!$3:$3,0),FALSE))*VLOOKUP(A367,Apport,MATCH($AA$2,'Jan 2020 Apport'!$3:$3,0),FALSE)</f>
        <v>65216.05</v>
      </c>
      <c r="AB367" s="114">
        <f>VLOOKUP(A367,Apport,MATCH($AB$4,'Jan 2020 Apport'!$3:$3,0),FALSE)*VLOOKUP(A367,Apport,MATCH($AB$3,'Jan 2020 Apport'!$3:$3,0),FALSE)</f>
        <v>66520</v>
      </c>
      <c r="AC367" s="114">
        <f>VLOOKUP(A367,Apport,MATCH($AC$4,'Jan 2020 Apport'!$3:$3,0),FALSE)</f>
        <v>96805</v>
      </c>
      <c r="AD367" s="114">
        <f>VLOOKUP(A367,Apport,MATCH($AD$4,'Jan 2020 Apport'!$3:$3,0),FALSE)*VLOOKUP(A367,Apport,MATCH($AD$3,'Jan 2020 Apport'!$3:$3,0),FALSE)</f>
        <v>98741</v>
      </c>
      <c r="AE367" s="114">
        <f>VLOOKUP(A367,Apport,MATCH($AE$4,'Jan 2020 Apport'!$3:$3,0),FALSE)</f>
        <v>46784.33</v>
      </c>
      <c r="AF367" s="114">
        <f>VLOOKUP(A367,Apport,MATCH($AF$4,'Jan 2020 Apport'!$3:$3,0),FALSE)*VLOOKUP(A367,Apport,MATCH($AF$3,'Jan 2020 Apport'!$3:$3,0),FALSE)</f>
        <v>47720</v>
      </c>
      <c r="AG367" s="114">
        <f t="shared" si="58"/>
        <v>96970.214719999989</v>
      </c>
      <c r="AH367" s="114">
        <f t="shared" si="59"/>
        <v>136855.76759999999</v>
      </c>
      <c r="AI367" s="114">
        <f t="shared" si="60"/>
        <v>79803.727550000011</v>
      </c>
      <c r="AJ367" s="3">
        <f>VLOOKUP(A367,Apport,MATCH($AJ$4,'Jan 2020 Apport'!$3:$3,0),FALSE)</f>
        <v>8409733.8399999999</v>
      </c>
      <c r="AK367" s="3">
        <f>VLOOKUP(A367,Apport,MATCH($AK$4,'Jan 2020 Apport'!$3:$3,0),FALSE)</f>
        <v>117.61799999999999</v>
      </c>
      <c r="AL367" s="170">
        <f>IFERROR(SUM(F367+J367+M367+N367+O367+E367+AM367)+VLOOKUP(A367,SpEd_Apport,4,FALSE),0)</f>
        <v>75048443.08751291</v>
      </c>
      <c r="AM367" s="170">
        <f>VLOOKUP(A367,Apport,MATCH($AM$4,'Jan 2020 Apport'!$3:$3,0),FALSE)</f>
        <v>1868843.5</v>
      </c>
      <c r="AN367" s="170">
        <f>VLOOKUP(A367,Apport,MATCH($AN$4,'Jan 2020 Apport'!$3:$3,0),FALSE)</f>
        <v>301339.40999999997</v>
      </c>
      <c r="AO367" s="170">
        <v>50876.98</v>
      </c>
      <c r="AP367" s="170">
        <v>31385.86</v>
      </c>
      <c r="AQ367" s="170">
        <v>1747.75</v>
      </c>
      <c r="AR367" s="170">
        <v>57988.94</v>
      </c>
    </row>
    <row r="368" spans="1:44">
      <c r="A368" s="2" t="s">
        <v>603</v>
      </c>
      <c r="B368" s="2" t="s">
        <v>604</v>
      </c>
      <c r="C368" s="2" t="s">
        <v>1411</v>
      </c>
      <c r="D368" s="171">
        <f t="shared" si="53"/>
        <v>36364568.450000003</v>
      </c>
      <c r="E368" s="67">
        <f>VLOOKUP(A368,Apport,MATCH($E$2,'Jan 2020 Apport'!$3:$3,0),FALSE)+VLOOKUP(A368,Apport,MATCH($E$3,'Jan 2020 Apport'!$3:$3,0),FALSE)+VLOOKUP(A368,Apport,MATCH($E$4,'Jan 2020 Apport'!$3:$3,0),FALSE)</f>
        <v>4483075.9399999995</v>
      </c>
      <c r="F368" s="171">
        <f t="shared" si="54"/>
        <v>31881492.510000005</v>
      </c>
      <c r="G368" s="170">
        <f>VLOOKUP(A368,Apport,MATCH($G$3,'Jan 2020 Apport'!$3:$3,0),FALSE)+VLOOKUP(A368,Apport,MATCH($G$4,'Jan 2020 Apport'!$3:$3,0),FALSE)</f>
        <v>4732774.4800000004</v>
      </c>
      <c r="H368" s="170">
        <f>VLOOKUP(A368,Apport,MATCH($H$4,'Jan 2020 Apport'!$3:$3,0),FALSE)</f>
        <v>284235.84000000003</v>
      </c>
      <c r="I368" s="170">
        <f t="shared" si="55"/>
        <v>5017010.32</v>
      </c>
      <c r="J368" s="170">
        <f>VLOOKUP(A368,Apport,MATCH($J$4,'Jan 2020 Apport'!$3:$3,0),FALSE)</f>
        <v>1460288.2188819372</v>
      </c>
      <c r="K368" s="170">
        <f>VLOOKUP(A368,Apport,MATCH($K$4,'Jan 2020 Apport'!$3:$3,0),FALSE)</f>
        <v>155058.35999999999</v>
      </c>
      <c r="L368" s="170">
        <f t="shared" si="56"/>
        <v>1615346.5788819371</v>
      </c>
      <c r="M368" s="170">
        <f>VLOOKUP(A368,Apport,MATCH($M$4,'Jan 2020 Apport'!$3:$3,0),FALSE)</f>
        <v>2237499.67</v>
      </c>
      <c r="N368" s="170">
        <f>VLOOKUP(A368,Apport,MATCH($N$4,'Jan 2020 Apport'!$3:$3,0),FALSE)</f>
        <v>0</v>
      </c>
      <c r="O368" s="170">
        <f>VLOOKUP(A368,Apport,MATCH($O$4,'Jan 2020 Apport'!$3:$3,0),FALSE)</f>
        <v>117989.06</v>
      </c>
      <c r="P368" s="174">
        <f>VLOOKUP(A368,Apport,MATCH($P$4,'Jan 2020 Apport'!$3:$3,0),FALSE)</f>
        <v>5630439.6699999999</v>
      </c>
      <c r="Q368" s="174">
        <f>VLOOKUP(A368,Apport,MATCH($Q$4,'Jan 2020 Apport'!$3:$3,0),FALSE)</f>
        <v>1179458.1202994999</v>
      </c>
      <c r="R368">
        <f>VLOOKUP(A368,Apport,MATCH($R$4,'Jan 2020 Apport'!$3:$3,0),FALSE)</f>
        <v>0</v>
      </c>
      <c r="S368">
        <f>VLOOKUP(A368,Apport,MATCH($S$4,'Jan 2020 Apport'!$3:$3,0),FALSE)</f>
        <v>172</v>
      </c>
      <c r="T368">
        <f>VLOOKUP(A368,Apport,MATCH($T$4,'Jan 2020 Apport'!$3:$3,0),FALSE)</f>
        <v>345</v>
      </c>
      <c r="U368" s="185">
        <f>IFERROR(VLOOKUP(A368,Apport,MATCH($U$4,'Jan 2020 Apport'!$3:$3,0),FALSE)/R368,0)</f>
        <v>0</v>
      </c>
      <c r="V368" s="67">
        <f>IFERROR(((VLOOKUP(A368,Apport,MATCH($V$4,'Jan 2020 Apport'!$3:$3,0),FALSE)+VLOOKUP(A368,Apport,MATCH($V$3,'Jan 2020 Apport'!$3:$3,0),FALSE))/(S368+T368)),0)</f>
        <v>8671.3267698259169</v>
      </c>
      <c r="W368" s="67">
        <f t="shared" si="57"/>
        <v>8097.2779781130794</v>
      </c>
      <c r="X368">
        <f>IF(D368=0,0,VLOOKUP(A368,Apport,MATCH($X$4,'Jan 2020 Apport'!$3:$3,0),FALSE))</f>
        <v>4.8578999999999997E-2</v>
      </c>
      <c r="Y368">
        <f>IF(D368=0,0,VLOOKUP(A368,Apport,MATCH($Y$4,'Jan 2020 Apport'!$3:$3,0),FALSE))</f>
        <v>4.0270000000000002E-3</v>
      </c>
      <c r="Z368">
        <f>IF(D368=0,0,VLOOKUP(A368,Apport,MATCH($Z$4,'Jan 2020 Apport'!$3:$3,0),FALSE))</f>
        <v>1.7100000000000001E-2</v>
      </c>
      <c r="AA368" s="114">
        <f>(VLOOKUP(A368,Apport,MATCH($AA$4,'Jan 2020 Apport'!$3:$3,0),FALSE)+VLOOKUP(A368,Apport,MATCH($AA$3,'Jan 2020 Apport'!$3:$3,0),FALSE))*VLOOKUP(A368,Apport,MATCH($AA$2,'Jan 2020 Apport'!$3:$3,0),FALSE)</f>
        <v>65216.05</v>
      </c>
      <c r="AB368" s="114">
        <f>VLOOKUP(A368,Apport,MATCH($AB$4,'Jan 2020 Apport'!$3:$3,0),FALSE)*VLOOKUP(A368,Apport,MATCH($AB$3,'Jan 2020 Apport'!$3:$3,0),FALSE)</f>
        <v>66520</v>
      </c>
      <c r="AC368" s="114">
        <f>VLOOKUP(A368,Apport,MATCH($AC$4,'Jan 2020 Apport'!$3:$3,0),FALSE)</f>
        <v>96805</v>
      </c>
      <c r="AD368" s="114">
        <f>VLOOKUP(A368,Apport,MATCH($AD$4,'Jan 2020 Apport'!$3:$3,0),FALSE)*VLOOKUP(A368,Apport,MATCH($AD$3,'Jan 2020 Apport'!$3:$3,0),FALSE)</f>
        <v>98741</v>
      </c>
      <c r="AE368" s="114">
        <f>VLOOKUP(A368,Apport,MATCH($AE$4,'Jan 2020 Apport'!$3:$3,0),FALSE)</f>
        <v>46784.33</v>
      </c>
      <c r="AF368" s="114">
        <f>VLOOKUP(A368,Apport,MATCH($AF$4,'Jan 2020 Apport'!$3:$3,0),FALSE)*VLOOKUP(A368,Apport,MATCH($AF$3,'Jan 2020 Apport'!$3:$3,0),FALSE)</f>
        <v>47720</v>
      </c>
      <c r="AG368" s="114">
        <f t="shared" si="58"/>
        <v>96970.214719999989</v>
      </c>
      <c r="AH368" s="114">
        <f t="shared" si="59"/>
        <v>136855.76759999999</v>
      </c>
      <c r="AI368" s="114">
        <f t="shared" si="60"/>
        <v>79803.727550000011</v>
      </c>
      <c r="AJ368" s="3">
        <f>VLOOKUP(A368,Apport,MATCH($AJ$4,'Jan 2020 Apport'!$3:$3,0),FALSE)</f>
        <v>4321287.4400000004</v>
      </c>
      <c r="AK368" s="3">
        <f>VLOOKUP(A368,Apport,MATCH($AK$4,'Jan 2020 Apport'!$3:$3,0),FALSE)</f>
        <v>70.197999999999993</v>
      </c>
      <c r="AL368" s="170">
        <f t="shared" si="61"/>
        <v>46239608.218881942</v>
      </c>
      <c r="AM368" s="170">
        <f>VLOOKUP(A368,Apport,MATCH($AM$4,'Jan 2020 Apport'!$3:$3,0),FALSE)</f>
        <v>1042252.5</v>
      </c>
      <c r="AN368" s="170">
        <f>VLOOKUP(A368,Apport,MATCH($AN$4,'Jan 2020 Apport'!$3:$3,0),FALSE)</f>
        <v>158008.01</v>
      </c>
      <c r="AO368" s="170">
        <v>31301.21</v>
      </c>
      <c r="AP368" s="170">
        <v>20554.330000000002</v>
      </c>
      <c r="AQ368" s="170">
        <v>1108.74</v>
      </c>
      <c r="AR368" s="170">
        <v>33308.65</v>
      </c>
    </row>
    <row r="369" spans="1:44">
      <c r="A369" s="2" t="s">
        <v>605</v>
      </c>
      <c r="B369" s="2" t="s">
        <v>606</v>
      </c>
      <c r="C369" s="2" t="s">
        <v>1411</v>
      </c>
      <c r="D369" s="171">
        <f t="shared" si="53"/>
        <v>9225750.9700000007</v>
      </c>
      <c r="E369" s="67">
        <f>VLOOKUP(A369,Apport,MATCH($E$2,'Jan 2020 Apport'!$3:$3,0),FALSE)+VLOOKUP(A369,Apport,MATCH($E$3,'Jan 2020 Apport'!$3:$3,0),FALSE)+VLOOKUP(A369,Apport,MATCH($E$4,'Jan 2020 Apport'!$3:$3,0),FALSE)</f>
        <v>346957.03</v>
      </c>
      <c r="F369" s="171">
        <f t="shared" si="54"/>
        <v>8878793.9400000013</v>
      </c>
      <c r="G369" s="170">
        <f>VLOOKUP(A369,Apport,MATCH($G$3,'Jan 2020 Apport'!$3:$3,0),FALSE)+VLOOKUP(A369,Apport,MATCH($G$4,'Jan 2020 Apport'!$3:$3,0),FALSE)</f>
        <v>1099888</v>
      </c>
      <c r="H369" s="170">
        <f>VLOOKUP(A369,Apport,MATCH($H$4,'Jan 2020 Apport'!$3:$3,0),FALSE)</f>
        <v>75938.09</v>
      </c>
      <c r="I369" s="170">
        <f t="shared" si="55"/>
        <v>1175826.0900000001</v>
      </c>
      <c r="J369" s="170">
        <f>VLOOKUP(A369,Apport,MATCH($J$4,'Jan 2020 Apport'!$3:$3,0),FALSE)</f>
        <v>779069.69375476672</v>
      </c>
      <c r="K369" s="170">
        <f>VLOOKUP(A369,Apport,MATCH($K$4,'Jan 2020 Apport'!$3:$3,0),FALSE)</f>
        <v>54623.25</v>
      </c>
      <c r="L369" s="170">
        <f t="shared" si="56"/>
        <v>833692.94375476672</v>
      </c>
      <c r="M369" s="170">
        <f>VLOOKUP(A369,Apport,MATCH($M$4,'Jan 2020 Apport'!$3:$3,0),FALSE)</f>
        <v>564382.53</v>
      </c>
      <c r="N369" s="170">
        <f>VLOOKUP(A369,Apport,MATCH($N$4,'Jan 2020 Apport'!$3:$3,0),FALSE)</f>
        <v>563428.69999999995</v>
      </c>
      <c r="O369" s="170">
        <f>VLOOKUP(A369,Apport,MATCH($O$4,'Jan 2020 Apport'!$3:$3,0),FALSE)</f>
        <v>30522.65</v>
      </c>
      <c r="P369" s="174">
        <f>VLOOKUP(A369,Apport,MATCH($P$4,'Jan 2020 Apport'!$3:$3,0),FALSE)</f>
        <v>911361.87000000011</v>
      </c>
      <c r="Q369" s="174">
        <f>VLOOKUP(A369,Apport,MATCH($Q$4,'Jan 2020 Apport'!$3:$3,0),FALSE)</f>
        <v>992242.0045692001</v>
      </c>
      <c r="R369">
        <f>VLOOKUP(A369,Apport,MATCH($R$4,'Jan 2020 Apport'!$3:$3,0),FALSE)</f>
        <v>0</v>
      </c>
      <c r="S369">
        <f>VLOOKUP(A369,Apport,MATCH($S$4,'Jan 2020 Apport'!$3:$3,0),FALSE)</f>
        <v>0</v>
      </c>
      <c r="T369">
        <f>VLOOKUP(A369,Apport,MATCH($T$4,'Jan 2020 Apport'!$3:$3,0),FALSE)</f>
        <v>40</v>
      </c>
      <c r="U369" s="185">
        <f>IFERROR(VLOOKUP(A369,Apport,MATCH($U$4,'Jan 2020 Apport'!$3:$3,0),FALSE)/R369,0)</f>
        <v>0</v>
      </c>
      <c r="V369" s="67">
        <f>IFERROR(((VLOOKUP(A369,Apport,MATCH($V$4,'Jan 2020 Apport'!$3:$3,0),FALSE)+VLOOKUP(A369,Apport,MATCH($V$3,'Jan 2020 Apport'!$3:$3,0),FALSE))/(S369+T369)),0)</f>
        <v>8673.9257500000003</v>
      </c>
      <c r="W369" s="67">
        <f t="shared" si="57"/>
        <v>8097.2779781130794</v>
      </c>
      <c r="X369">
        <f>IF(D369=0,0,VLOOKUP(A369,Apport,MATCH($X$4,'Jan 2020 Apport'!$3:$3,0),FALSE))</f>
        <v>4.8578999999999997E-2</v>
      </c>
      <c r="Y369">
        <f>IF(D369=0,0,VLOOKUP(A369,Apport,MATCH($Y$4,'Jan 2020 Apport'!$3:$3,0),FALSE))</f>
        <v>4.0270000000000002E-3</v>
      </c>
      <c r="Z369">
        <f>IF(D369=0,0,VLOOKUP(A369,Apport,MATCH($Z$4,'Jan 2020 Apport'!$3:$3,0),FALSE))</f>
        <v>1.7100000000000001E-2</v>
      </c>
      <c r="AA369" s="114">
        <f>(VLOOKUP(A369,Apport,MATCH($AA$4,'Jan 2020 Apport'!$3:$3,0),FALSE)+VLOOKUP(A369,Apport,MATCH($AA$3,'Jan 2020 Apport'!$3:$3,0),FALSE))*VLOOKUP(A369,Apport,MATCH($AA$2,'Jan 2020 Apport'!$3:$3,0),FALSE)</f>
        <v>65216.05</v>
      </c>
      <c r="AB369" s="114">
        <f>VLOOKUP(A369,Apport,MATCH($AB$4,'Jan 2020 Apport'!$3:$3,0),FALSE)*VLOOKUP(A369,Apport,MATCH($AB$3,'Jan 2020 Apport'!$3:$3,0),FALSE)</f>
        <v>66520</v>
      </c>
      <c r="AC369" s="114">
        <f>VLOOKUP(A369,Apport,MATCH($AC$4,'Jan 2020 Apport'!$3:$3,0),FALSE)</f>
        <v>96805</v>
      </c>
      <c r="AD369" s="114">
        <f>VLOOKUP(A369,Apport,MATCH($AD$4,'Jan 2020 Apport'!$3:$3,0),FALSE)*VLOOKUP(A369,Apport,MATCH($AD$3,'Jan 2020 Apport'!$3:$3,0),FALSE)</f>
        <v>98741</v>
      </c>
      <c r="AE369" s="114">
        <f>VLOOKUP(A369,Apport,MATCH($AE$4,'Jan 2020 Apport'!$3:$3,0),FALSE)</f>
        <v>46784.33</v>
      </c>
      <c r="AF369" s="114">
        <f>VLOOKUP(A369,Apport,MATCH($AF$4,'Jan 2020 Apport'!$3:$3,0),FALSE)*VLOOKUP(A369,Apport,MATCH($AF$3,'Jan 2020 Apport'!$3:$3,0),FALSE)</f>
        <v>47720</v>
      </c>
      <c r="AG369" s="114">
        <f t="shared" si="58"/>
        <v>96970.214719999989</v>
      </c>
      <c r="AH369" s="114">
        <f t="shared" si="59"/>
        <v>136855.76759999999</v>
      </c>
      <c r="AI369" s="114">
        <f t="shared" si="60"/>
        <v>79803.727550000011</v>
      </c>
      <c r="AJ369" s="3">
        <f>VLOOKUP(A369,Apport,MATCH($AJ$4,'Jan 2020 Apport'!$3:$3,0),FALSE)</f>
        <v>1438501.2</v>
      </c>
      <c r="AK369" s="3">
        <f>VLOOKUP(A369,Apport,MATCH($AK$4,'Jan 2020 Apport'!$3:$3,0),FALSE)</f>
        <v>19.507000000000001</v>
      </c>
      <c r="AL369" s="170">
        <f t="shared" si="61"/>
        <v>12653459.123754766</v>
      </c>
      <c r="AM369" s="170">
        <f>VLOOKUP(A369,Apport,MATCH($AM$4,'Jan 2020 Apport'!$3:$3,0),FALSE)</f>
        <v>314478.49</v>
      </c>
      <c r="AN369" s="170">
        <f>VLOOKUP(A369,Apport,MATCH($AN$4,'Jan 2020 Apport'!$3:$3,0),FALSE)</f>
        <v>51331.22</v>
      </c>
      <c r="AO369" s="170">
        <v>8387.4</v>
      </c>
      <c r="AP369" s="170">
        <v>5281.49</v>
      </c>
      <c r="AQ369" s="170">
        <v>286.74</v>
      </c>
      <c r="AR369" s="170">
        <v>8866.33</v>
      </c>
    </row>
    <row r="370" spans="1:44">
      <c r="A370" s="2" t="s">
        <v>607</v>
      </c>
      <c r="B370" s="2" t="s">
        <v>608</v>
      </c>
      <c r="C370" s="2" t="s">
        <v>1411</v>
      </c>
      <c r="D370" s="171">
        <f t="shared" si="53"/>
        <v>12030915.33</v>
      </c>
      <c r="E370" s="67">
        <f>VLOOKUP(A370,Apport,MATCH($E$2,'Jan 2020 Apport'!$3:$3,0),FALSE)+VLOOKUP(A370,Apport,MATCH($E$3,'Jan 2020 Apport'!$3:$3,0),FALSE)+VLOOKUP(A370,Apport,MATCH($E$4,'Jan 2020 Apport'!$3:$3,0),FALSE)</f>
        <v>1387947.26</v>
      </c>
      <c r="F370" s="171">
        <f t="shared" si="54"/>
        <v>10642968.07</v>
      </c>
      <c r="G370" s="170">
        <f>VLOOKUP(A370,Apport,MATCH($G$3,'Jan 2020 Apport'!$3:$3,0),FALSE)+VLOOKUP(A370,Apport,MATCH($G$4,'Jan 2020 Apport'!$3:$3,0),FALSE)</f>
        <v>1708490.22</v>
      </c>
      <c r="H370" s="170">
        <f>VLOOKUP(A370,Apport,MATCH($H$4,'Jan 2020 Apport'!$3:$3,0),FALSE)</f>
        <v>96737.54</v>
      </c>
      <c r="I370" s="170">
        <f t="shared" si="55"/>
        <v>1805227.76</v>
      </c>
      <c r="J370" s="170">
        <f>VLOOKUP(A370,Apport,MATCH($J$4,'Jan 2020 Apport'!$3:$3,0),FALSE)</f>
        <v>533670.45062424638</v>
      </c>
      <c r="K370" s="170">
        <f>VLOOKUP(A370,Apport,MATCH($K$4,'Jan 2020 Apport'!$3:$3,0),FALSE)</f>
        <v>48891.95</v>
      </c>
      <c r="L370" s="170">
        <f t="shared" si="56"/>
        <v>582562.40062424634</v>
      </c>
      <c r="M370" s="170">
        <f>VLOOKUP(A370,Apport,MATCH($M$4,'Jan 2020 Apport'!$3:$3,0),FALSE)</f>
        <v>785194.7</v>
      </c>
      <c r="N370" s="170">
        <f>VLOOKUP(A370,Apport,MATCH($N$4,'Jan 2020 Apport'!$3:$3,0),FALSE)</f>
        <v>0</v>
      </c>
      <c r="O370" s="170">
        <f>VLOOKUP(A370,Apport,MATCH($O$4,'Jan 2020 Apport'!$3:$3,0),FALSE)</f>
        <v>38725.599999999999</v>
      </c>
      <c r="P370" s="174">
        <f>VLOOKUP(A370,Apport,MATCH($P$4,'Jan 2020 Apport'!$3:$3,0),FALSE)</f>
        <v>1756455.39</v>
      </c>
      <c r="Q370" s="174">
        <f>VLOOKUP(A370,Apport,MATCH($Q$4,'Jan 2020 Apport'!$3:$3,0),FALSE)</f>
        <v>580309.68024779996</v>
      </c>
      <c r="R370">
        <f>VLOOKUP(A370,Apport,MATCH($R$4,'Jan 2020 Apport'!$3:$3,0),FALSE)</f>
        <v>0</v>
      </c>
      <c r="S370">
        <f>VLOOKUP(A370,Apport,MATCH($S$4,'Jan 2020 Apport'!$3:$3,0),FALSE)</f>
        <v>22</v>
      </c>
      <c r="T370">
        <f>VLOOKUP(A370,Apport,MATCH($T$4,'Jan 2020 Apport'!$3:$3,0),FALSE)</f>
        <v>138</v>
      </c>
      <c r="U370" s="185">
        <f>IFERROR(VLOOKUP(A370,Apport,MATCH($U$4,'Jan 2020 Apport'!$3:$3,0),FALSE)/R370,0)</f>
        <v>0</v>
      </c>
      <c r="V370" s="67">
        <f>IFERROR(((VLOOKUP(A370,Apport,MATCH($V$4,'Jan 2020 Apport'!$3:$3,0),FALSE)+VLOOKUP(A370,Apport,MATCH($V$3,'Jan 2020 Apport'!$3:$3,0),FALSE))/(S370+T370)),0)</f>
        <v>8674.6703749999997</v>
      </c>
      <c r="W370" s="67">
        <f t="shared" si="57"/>
        <v>8097.2779781130794</v>
      </c>
      <c r="X370">
        <f>IF(D370=0,0,VLOOKUP(A370,Apport,MATCH($X$4,'Jan 2020 Apport'!$3:$3,0),FALSE))</f>
        <v>4.8578999999999997E-2</v>
      </c>
      <c r="Y370">
        <f>IF(D370=0,0,VLOOKUP(A370,Apport,MATCH($Y$4,'Jan 2020 Apport'!$3:$3,0),FALSE))</f>
        <v>4.0270000000000002E-3</v>
      </c>
      <c r="Z370">
        <f>IF(D370=0,0,VLOOKUP(A370,Apport,MATCH($Z$4,'Jan 2020 Apport'!$3:$3,0),FALSE))</f>
        <v>1.7100000000000001E-2</v>
      </c>
      <c r="AA370" s="114">
        <f>(VLOOKUP(A370,Apport,MATCH($AA$4,'Jan 2020 Apport'!$3:$3,0),FALSE)+VLOOKUP(A370,Apport,MATCH($AA$3,'Jan 2020 Apport'!$3:$3,0),FALSE))*VLOOKUP(A370,Apport,MATCH($AA$2,'Jan 2020 Apport'!$3:$3,0),FALSE)</f>
        <v>65216.05</v>
      </c>
      <c r="AB370" s="114">
        <f>VLOOKUP(A370,Apport,MATCH($AB$4,'Jan 2020 Apport'!$3:$3,0),FALSE)*VLOOKUP(A370,Apport,MATCH($AB$3,'Jan 2020 Apport'!$3:$3,0),FALSE)</f>
        <v>66520</v>
      </c>
      <c r="AC370" s="114">
        <f>VLOOKUP(A370,Apport,MATCH($AC$4,'Jan 2020 Apport'!$3:$3,0),FALSE)</f>
        <v>96805</v>
      </c>
      <c r="AD370" s="114">
        <f>VLOOKUP(A370,Apport,MATCH($AD$4,'Jan 2020 Apport'!$3:$3,0),FALSE)*VLOOKUP(A370,Apport,MATCH($AD$3,'Jan 2020 Apport'!$3:$3,0),FALSE)</f>
        <v>98741</v>
      </c>
      <c r="AE370" s="114">
        <f>VLOOKUP(A370,Apport,MATCH($AE$4,'Jan 2020 Apport'!$3:$3,0),FALSE)</f>
        <v>46784.33</v>
      </c>
      <c r="AF370" s="114">
        <f>VLOOKUP(A370,Apport,MATCH($AF$4,'Jan 2020 Apport'!$3:$3,0),FALSE)*VLOOKUP(A370,Apport,MATCH($AF$3,'Jan 2020 Apport'!$3:$3,0),FALSE)</f>
        <v>47720</v>
      </c>
      <c r="AG370" s="114">
        <f t="shared" si="58"/>
        <v>96970.214719999989</v>
      </c>
      <c r="AH370" s="114">
        <f t="shared" si="59"/>
        <v>136855.76759999999</v>
      </c>
      <c r="AI370" s="114">
        <f t="shared" si="60"/>
        <v>79803.727550000011</v>
      </c>
      <c r="AJ370" s="3">
        <f>VLOOKUP(A370,Apport,MATCH($AJ$4,'Jan 2020 Apport'!$3:$3,0),FALSE)</f>
        <v>1671533.44</v>
      </c>
      <c r="AK370" s="3">
        <f>VLOOKUP(A370,Apport,MATCH($AK$4,'Jan 2020 Apport'!$3:$3,0),FALSE)</f>
        <v>28.466999999999999</v>
      </c>
      <c r="AL370" s="170">
        <f t="shared" si="61"/>
        <v>15597681.800624246</v>
      </c>
      <c r="AM370" s="170">
        <f>VLOOKUP(A370,Apport,MATCH($AM$4,'Jan 2020 Apport'!$3:$3,0),FALSE)</f>
        <v>403947.96</v>
      </c>
      <c r="AN370" s="170">
        <f>VLOOKUP(A370,Apport,MATCH($AN$4,'Jan 2020 Apport'!$3:$3,0),FALSE)</f>
        <v>62230.1</v>
      </c>
      <c r="AO370" s="170">
        <v>11348.58</v>
      </c>
      <c r="AP370" s="170">
        <v>8511.2099999999991</v>
      </c>
      <c r="AQ370" s="170">
        <v>377.77</v>
      </c>
      <c r="AR370" s="170">
        <v>12658.24</v>
      </c>
    </row>
    <row r="371" spans="1:44">
      <c r="A371" s="2" t="s">
        <v>609</v>
      </c>
      <c r="B371" s="2" t="s">
        <v>610</v>
      </c>
      <c r="C371" s="2" t="s">
        <v>1411</v>
      </c>
      <c r="D371" s="171">
        <f t="shared" si="53"/>
        <v>10435596.42</v>
      </c>
      <c r="E371" s="67">
        <f>VLOOKUP(A371,Apport,MATCH($E$2,'Jan 2020 Apport'!$3:$3,0),FALSE)+VLOOKUP(A371,Apport,MATCH($E$3,'Jan 2020 Apport'!$3:$3,0),FALSE)+VLOOKUP(A371,Apport,MATCH($E$4,'Jan 2020 Apport'!$3:$3,0),FALSE)</f>
        <v>346957.03</v>
      </c>
      <c r="F371" s="171">
        <f t="shared" si="54"/>
        <v>10088639.390000001</v>
      </c>
      <c r="G371" s="170">
        <f>VLOOKUP(A371,Apport,MATCH($G$3,'Jan 2020 Apport'!$3:$3,0),FALSE)+VLOOKUP(A371,Apport,MATCH($G$4,'Jan 2020 Apport'!$3:$3,0),FALSE)</f>
        <v>1275726.52</v>
      </c>
      <c r="H371" s="170">
        <f>VLOOKUP(A371,Apport,MATCH($H$4,'Jan 2020 Apport'!$3:$3,0),FALSE)</f>
        <v>48026.07</v>
      </c>
      <c r="I371" s="170">
        <f t="shared" si="55"/>
        <v>1323752.5900000001</v>
      </c>
      <c r="J371" s="170">
        <f>VLOOKUP(A371,Apport,MATCH($J$4,'Jan 2020 Apport'!$3:$3,0),FALSE)</f>
        <v>455773.38087619905</v>
      </c>
      <c r="K371" s="170">
        <f>VLOOKUP(A371,Apport,MATCH($K$4,'Jan 2020 Apport'!$3:$3,0),FALSE)</f>
        <v>51774.82</v>
      </c>
      <c r="L371" s="170">
        <f t="shared" si="56"/>
        <v>507548.20087619906</v>
      </c>
      <c r="M371" s="170">
        <f>VLOOKUP(A371,Apport,MATCH($M$4,'Jan 2020 Apport'!$3:$3,0),FALSE)</f>
        <v>455264.13</v>
      </c>
      <c r="N371" s="170">
        <f>VLOOKUP(A371,Apport,MATCH($N$4,'Jan 2020 Apport'!$3:$3,0),FALSE)</f>
        <v>0</v>
      </c>
      <c r="O371" s="170">
        <f>VLOOKUP(A371,Apport,MATCH($O$4,'Jan 2020 Apport'!$3:$3,0),FALSE)</f>
        <v>34147.19</v>
      </c>
      <c r="P371" s="174">
        <f>VLOOKUP(A371,Apport,MATCH($P$4,'Jan 2020 Apport'!$3:$3,0),FALSE)</f>
        <v>1282480.51</v>
      </c>
      <c r="Q371" s="174">
        <f>VLOOKUP(A371,Apport,MATCH($Q$4,'Jan 2020 Apport'!$3:$3,0),FALSE)</f>
        <v>814695.92841059994</v>
      </c>
      <c r="R371">
        <f>VLOOKUP(A371,Apport,MATCH($R$4,'Jan 2020 Apport'!$3:$3,0),FALSE)</f>
        <v>0</v>
      </c>
      <c r="S371">
        <f>VLOOKUP(A371,Apport,MATCH($S$4,'Jan 2020 Apport'!$3:$3,0),FALSE)</f>
        <v>0</v>
      </c>
      <c r="T371">
        <f>VLOOKUP(A371,Apport,MATCH($T$4,'Jan 2020 Apport'!$3:$3,0),FALSE)</f>
        <v>40</v>
      </c>
      <c r="U371" s="185">
        <f>IFERROR(VLOOKUP(A371,Apport,MATCH($U$4,'Jan 2020 Apport'!$3:$3,0),FALSE)/R371,0)</f>
        <v>0</v>
      </c>
      <c r="V371" s="67">
        <f>IFERROR(((VLOOKUP(A371,Apport,MATCH($V$4,'Jan 2020 Apport'!$3:$3,0),FALSE)+VLOOKUP(A371,Apport,MATCH($V$3,'Jan 2020 Apport'!$3:$3,0),FALSE))/(S371+T371)),0)</f>
        <v>8673.9257500000003</v>
      </c>
      <c r="W371" s="67">
        <f t="shared" si="57"/>
        <v>8097.2779781130794</v>
      </c>
      <c r="X371">
        <f>IF(D371=0,0,VLOOKUP(A371,Apport,MATCH($X$4,'Jan 2020 Apport'!$3:$3,0),FALSE))</f>
        <v>4.8578999999999997E-2</v>
      </c>
      <c r="Y371">
        <f>IF(D371=0,0,VLOOKUP(A371,Apport,MATCH($Y$4,'Jan 2020 Apport'!$3:$3,0),FALSE))</f>
        <v>4.0270000000000002E-3</v>
      </c>
      <c r="Z371">
        <f>IF(D371=0,0,VLOOKUP(A371,Apport,MATCH($Z$4,'Jan 2020 Apport'!$3:$3,0),FALSE))</f>
        <v>1.7100000000000001E-2</v>
      </c>
      <c r="AA371" s="114">
        <f>(VLOOKUP(A371,Apport,MATCH($AA$4,'Jan 2020 Apport'!$3:$3,0),FALSE)+VLOOKUP(A371,Apport,MATCH($AA$3,'Jan 2020 Apport'!$3:$3,0),FALSE))*VLOOKUP(A371,Apport,MATCH($AA$2,'Jan 2020 Apport'!$3:$3,0),FALSE)</f>
        <v>65216.05</v>
      </c>
      <c r="AB371" s="114">
        <f>VLOOKUP(A371,Apport,MATCH($AB$4,'Jan 2020 Apport'!$3:$3,0),FALSE)*VLOOKUP(A371,Apport,MATCH($AB$3,'Jan 2020 Apport'!$3:$3,0),FALSE)</f>
        <v>66520</v>
      </c>
      <c r="AC371" s="114">
        <f>VLOOKUP(A371,Apport,MATCH($AC$4,'Jan 2020 Apport'!$3:$3,0),FALSE)</f>
        <v>96805</v>
      </c>
      <c r="AD371" s="114">
        <f>VLOOKUP(A371,Apport,MATCH($AD$4,'Jan 2020 Apport'!$3:$3,0),FALSE)*VLOOKUP(A371,Apport,MATCH($AD$3,'Jan 2020 Apport'!$3:$3,0),FALSE)</f>
        <v>98741</v>
      </c>
      <c r="AE371" s="114">
        <f>VLOOKUP(A371,Apport,MATCH($AE$4,'Jan 2020 Apport'!$3:$3,0),FALSE)</f>
        <v>46784.33</v>
      </c>
      <c r="AF371" s="114">
        <f>VLOOKUP(A371,Apport,MATCH($AF$4,'Jan 2020 Apport'!$3:$3,0),FALSE)*VLOOKUP(A371,Apport,MATCH($AF$3,'Jan 2020 Apport'!$3:$3,0),FALSE)</f>
        <v>47720</v>
      </c>
      <c r="AG371" s="114">
        <f t="shared" si="58"/>
        <v>96970.214719999989</v>
      </c>
      <c r="AH371" s="114">
        <f t="shared" si="59"/>
        <v>136855.76759999999</v>
      </c>
      <c r="AI371" s="114">
        <f t="shared" si="60"/>
        <v>79803.727550000011</v>
      </c>
      <c r="AJ371" s="3">
        <f>VLOOKUP(A371,Apport,MATCH($AJ$4,'Jan 2020 Apport'!$3:$3,0),FALSE)</f>
        <v>1618336.24</v>
      </c>
      <c r="AK371" s="3">
        <f>VLOOKUP(A371,Apport,MATCH($AK$4,'Jan 2020 Apport'!$3:$3,0),FALSE)</f>
        <v>22.623999999999999</v>
      </c>
      <c r="AL371" s="170">
        <f t="shared" si="61"/>
        <v>13064510.010876199</v>
      </c>
      <c r="AM371" s="170">
        <f>VLOOKUP(A371,Apport,MATCH($AM$4,'Jan 2020 Apport'!$3:$3,0),FALSE)</f>
        <v>359976.3</v>
      </c>
      <c r="AN371" s="170">
        <f>VLOOKUP(A371,Apport,MATCH($AN$4,'Jan 2020 Apport'!$3:$3,0),FALSE)</f>
        <v>58639.92</v>
      </c>
      <c r="AO371" s="170">
        <v>7780.25</v>
      </c>
      <c r="AP371" s="170">
        <v>2191.0700000000002</v>
      </c>
      <c r="AQ371" s="170">
        <v>333.16</v>
      </c>
      <c r="AR371" s="170">
        <v>8797.9599999999991</v>
      </c>
    </row>
    <row r="372" spans="1:44">
      <c r="A372" s="2" t="s">
        <v>611</v>
      </c>
      <c r="B372" s="2" t="s">
        <v>612</v>
      </c>
      <c r="C372" s="2" t="s">
        <v>1411</v>
      </c>
      <c r="D372" s="171">
        <f t="shared" si="53"/>
        <v>27004244.079999998</v>
      </c>
      <c r="E372" s="67">
        <f>VLOOKUP(A372,Apport,MATCH($E$2,'Jan 2020 Apport'!$3:$3,0),FALSE)+VLOOKUP(A372,Apport,MATCH($E$3,'Jan 2020 Apport'!$3:$3,0),FALSE)+VLOOKUP(A372,Apport,MATCH($E$4,'Jan 2020 Apport'!$3:$3,0),FALSE)</f>
        <v>2376613.6</v>
      </c>
      <c r="F372" s="171">
        <f t="shared" si="54"/>
        <v>24627630.479999997</v>
      </c>
      <c r="G372" s="170">
        <f>VLOOKUP(A372,Apport,MATCH($G$3,'Jan 2020 Apport'!$3:$3,0),FALSE)+VLOOKUP(A372,Apport,MATCH($G$4,'Jan 2020 Apport'!$3:$3,0),FALSE)</f>
        <v>3135812.9299999997</v>
      </c>
      <c r="H372" s="170">
        <f>VLOOKUP(A372,Apport,MATCH($H$4,'Jan 2020 Apport'!$3:$3,0),FALSE)</f>
        <v>235666.63</v>
      </c>
      <c r="I372" s="170">
        <f t="shared" si="55"/>
        <v>3371479.5599999996</v>
      </c>
      <c r="J372" s="170">
        <f>VLOOKUP(A372,Apport,MATCH($J$4,'Jan 2020 Apport'!$3:$3,0),FALSE)</f>
        <v>1703632.4968315123</v>
      </c>
      <c r="K372" s="170">
        <f>VLOOKUP(A372,Apport,MATCH($K$4,'Jan 2020 Apport'!$3:$3,0),FALSE)</f>
        <v>212447.31</v>
      </c>
      <c r="L372" s="170">
        <f t="shared" si="56"/>
        <v>1916079.8068315124</v>
      </c>
      <c r="M372" s="170">
        <f>VLOOKUP(A372,Apport,MATCH($M$4,'Jan 2020 Apport'!$3:$3,0),FALSE)</f>
        <v>1760774.32</v>
      </c>
      <c r="N372" s="170">
        <f>VLOOKUP(A372,Apport,MATCH($N$4,'Jan 2020 Apport'!$3:$3,0),FALSE)</f>
        <v>0</v>
      </c>
      <c r="O372" s="170">
        <f>VLOOKUP(A372,Apport,MATCH($O$4,'Jan 2020 Apport'!$3:$3,0),FALSE)</f>
        <v>89469.47</v>
      </c>
      <c r="P372" s="174">
        <f>VLOOKUP(A372,Apport,MATCH($P$4,'Jan 2020 Apport'!$3:$3,0),FALSE)</f>
        <v>4202812.01</v>
      </c>
      <c r="Q372" s="174">
        <f>VLOOKUP(A372,Apport,MATCH($Q$4,'Jan 2020 Apport'!$3:$3,0),FALSE)</f>
        <v>1158530.5007781</v>
      </c>
      <c r="R372">
        <f>VLOOKUP(A372,Apport,MATCH($R$4,'Jan 2020 Apport'!$3:$3,0),FALSE)</f>
        <v>0</v>
      </c>
      <c r="S372">
        <f>VLOOKUP(A372,Apport,MATCH($S$4,'Jan 2020 Apport'!$3:$3,0),FALSE)</f>
        <v>49</v>
      </c>
      <c r="T372">
        <f>VLOOKUP(A372,Apport,MATCH($T$4,'Jan 2020 Apport'!$3:$3,0),FALSE)</f>
        <v>225</v>
      </c>
      <c r="U372" s="185">
        <f>IFERROR(VLOOKUP(A372,Apport,MATCH($U$4,'Jan 2020 Apport'!$3:$3,0),FALSE)/R372,0)</f>
        <v>0</v>
      </c>
      <c r="V372" s="67">
        <f>IFERROR(((VLOOKUP(A372,Apport,MATCH($V$4,'Jan 2020 Apport'!$3:$3,0),FALSE)+VLOOKUP(A372,Apport,MATCH($V$3,'Jan 2020 Apport'!$3:$3,0),FALSE))/(S372+T372)),0)</f>
        <v>8673.7722627737221</v>
      </c>
      <c r="W372" s="67">
        <f t="shared" si="57"/>
        <v>8097.2779781130794</v>
      </c>
      <c r="X372">
        <f>IF(D372=0,0,VLOOKUP(A372,Apport,MATCH($X$4,'Jan 2020 Apport'!$3:$3,0),FALSE))</f>
        <v>4.8578999999999997E-2</v>
      </c>
      <c r="Y372">
        <f>IF(D372=0,0,VLOOKUP(A372,Apport,MATCH($Y$4,'Jan 2020 Apport'!$3:$3,0),FALSE))</f>
        <v>4.0270000000000002E-3</v>
      </c>
      <c r="Z372">
        <f>IF(D372=0,0,VLOOKUP(A372,Apport,MATCH($Z$4,'Jan 2020 Apport'!$3:$3,0),FALSE))</f>
        <v>1.7100000000000001E-2</v>
      </c>
      <c r="AA372" s="114">
        <f>(VLOOKUP(A372,Apport,MATCH($AA$4,'Jan 2020 Apport'!$3:$3,0),FALSE)+VLOOKUP(A372,Apport,MATCH($AA$3,'Jan 2020 Apport'!$3:$3,0),FALSE))*VLOOKUP(A372,Apport,MATCH($AA$2,'Jan 2020 Apport'!$3:$3,0),FALSE)</f>
        <v>65216.05</v>
      </c>
      <c r="AB372" s="114">
        <f>VLOOKUP(A372,Apport,MATCH($AB$4,'Jan 2020 Apport'!$3:$3,0),FALSE)*VLOOKUP(A372,Apport,MATCH($AB$3,'Jan 2020 Apport'!$3:$3,0),FALSE)</f>
        <v>66520</v>
      </c>
      <c r="AC372" s="114">
        <f>VLOOKUP(A372,Apport,MATCH($AC$4,'Jan 2020 Apport'!$3:$3,0),FALSE)</f>
        <v>96805</v>
      </c>
      <c r="AD372" s="114">
        <f>VLOOKUP(A372,Apport,MATCH($AD$4,'Jan 2020 Apport'!$3:$3,0),FALSE)*VLOOKUP(A372,Apport,MATCH($AD$3,'Jan 2020 Apport'!$3:$3,0),FALSE)</f>
        <v>98741</v>
      </c>
      <c r="AE372" s="114">
        <f>VLOOKUP(A372,Apport,MATCH($AE$4,'Jan 2020 Apport'!$3:$3,0),FALSE)</f>
        <v>46784.33</v>
      </c>
      <c r="AF372" s="114">
        <f>VLOOKUP(A372,Apport,MATCH($AF$4,'Jan 2020 Apport'!$3:$3,0),FALSE)*VLOOKUP(A372,Apport,MATCH($AF$3,'Jan 2020 Apport'!$3:$3,0),FALSE)</f>
        <v>47720</v>
      </c>
      <c r="AG372" s="114">
        <f t="shared" si="58"/>
        <v>96970.214719999989</v>
      </c>
      <c r="AH372" s="114">
        <f t="shared" si="59"/>
        <v>136855.76759999999</v>
      </c>
      <c r="AI372" s="114">
        <f t="shared" si="60"/>
        <v>79803.727550000011</v>
      </c>
      <c r="AJ372" s="3">
        <f>VLOOKUP(A372,Apport,MATCH($AJ$4,'Jan 2020 Apport'!$3:$3,0),FALSE)</f>
        <v>4006394.72</v>
      </c>
      <c r="AK372" s="3">
        <f>VLOOKUP(A372,Apport,MATCH($AK$4,'Jan 2020 Apport'!$3:$3,0),FALSE)</f>
        <v>59.695</v>
      </c>
      <c r="AL372" s="170">
        <f t="shared" si="61"/>
        <v>34866263.186831512</v>
      </c>
      <c r="AM372" s="170">
        <f>VLOOKUP(A372,Apport,MATCH($AM$4,'Jan 2020 Apport'!$3:$3,0),FALSE)</f>
        <v>936663.26</v>
      </c>
      <c r="AN372" s="170">
        <f>VLOOKUP(A372,Apport,MATCH($AN$4,'Jan 2020 Apport'!$3:$3,0),FALSE)</f>
        <v>142628.66</v>
      </c>
      <c r="AO372" s="170">
        <v>25742.98</v>
      </c>
      <c r="AP372" s="170">
        <v>16287.81</v>
      </c>
      <c r="AQ372" s="170">
        <v>857.49</v>
      </c>
      <c r="AR372" s="170">
        <v>25632.21</v>
      </c>
    </row>
    <row r="373" spans="1:44">
      <c r="A373" s="2" t="s">
        <v>613</v>
      </c>
      <c r="B373" s="2" t="s">
        <v>614</v>
      </c>
      <c r="C373" s="2" t="s">
        <v>1411</v>
      </c>
      <c r="D373" s="171">
        <f t="shared" si="53"/>
        <v>47822670.469999999</v>
      </c>
      <c r="E373" s="67">
        <f>VLOOKUP(A373,Apport,MATCH($E$2,'Jan 2020 Apport'!$3:$3,0),FALSE)+VLOOKUP(A373,Apport,MATCH($E$3,'Jan 2020 Apport'!$3:$3,0),FALSE)+VLOOKUP(A373,Apport,MATCH($E$4,'Jan 2020 Apport'!$3:$3,0),FALSE)</f>
        <v>4536712.5600000005</v>
      </c>
      <c r="F373" s="171">
        <f t="shared" si="54"/>
        <v>43285957.909999996</v>
      </c>
      <c r="G373" s="170">
        <f>VLOOKUP(A373,Apport,MATCH($G$3,'Jan 2020 Apport'!$3:$3,0),FALSE)+VLOOKUP(A373,Apport,MATCH($G$4,'Jan 2020 Apport'!$3:$3,0),FALSE)</f>
        <v>6579947.6299999999</v>
      </c>
      <c r="H373" s="170">
        <f>VLOOKUP(A373,Apport,MATCH($H$4,'Jan 2020 Apport'!$3:$3,0),FALSE)</f>
        <v>332464.39</v>
      </c>
      <c r="I373" s="170">
        <f t="shared" si="55"/>
        <v>6912412.0199999996</v>
      </c>
      <c r="J373" s="170">
        <f>VLOOKUP(A373,Apport,MATCH($J$4,'Jan 2020 Apport'!$3:$3,0),FALSE)</f>
        <v>2267940.2748759738</v>
      </c>
      <c r="K373" s="170">
        <f>VLOOKUP(A373,Apport,MATCH($K$4,'Jan 2020 Apport'!$3:$3,0),FALSE)</f>
        <v>245064.83</v>
      </c>
      <c r="L373" s="170">
        <f t="shared" si="56"/>
        <v>2513005.1048759739</v>
      </c>
      <c r="M373" s="170">
        <f>VLOOKUP(A373,Apport,MATCH($M$4,'Jan 2020 Apport'!$3:$3,0),FALSE)</f>
        <v>1504773.29</v>
      </c>
      <c r="N373" s="170">
        <f>VLOOKUP(A373,Apport,MATCH($N$4,'Jan 2020 Apport'!$3:$3,0),FALSE)</f>
        <v>0</v>
      </c>
      <c r="O373" s="170">
        <f>VLOOKUP(A373,Apport,MATCH($O$4,'Jan 2020 Apport'!$3:$3,0),FALSE)</f>
        <v>155686.98000000001</v>
      </c>
      <c r="P373" s="174">
        <f>VLOOKUP(A373,Apport,MATCH($P$4,'Jan 2020 Apport'!$3:$3,0),FALSE)</f>
        <v>4045078.26</v>
      </c>
      <c r="Q373" s="174">
        <f>VLOOKUP(A373,Apport,MATCH($Q$4,'Jan 2020 Apport'!$3:$3,0),FALSE)</f>
        <v>5308281.7165053003</v>
      </c>
      <c r="R373">
        <f>VLOOKUP(A373,Apport,MATCH($R$4,'Jan 2020 Apport'!$3:$3,0),FALSE)</f>
        <v>0</v>
      </c>
      <c r="S373">
        <f>VLOOKUP(A373,Apport,MATCH($S$4,'Jan 2020 Apport'!$3:$3,0),FALSE)</f>
        <v>243</v>
      </c>
      <c r="T373">
        <f>VLOOKUP(A373,Apport,MATCH($T$4,'Jan 2020 Apport'!$3:$3,0),FALSE)</f>
        <v>259</v>
      </c>
      <c r="U373" s="185">
        <f>IFERROR(VLOOKUP(A373,Apport,MATCH($U$4,'Jan 2020 Apport'!$3:$3,0),FALSE)/R373,0)</f>
        <v>0</v>
      </c>
      <c r="V373" s="67">
        <f>IFERROR(((VLOOKUP(A373,Apport,MATCH($V$4,'Jan 2020 Apport'!$3:$3,0),FALSE)+VLOOKUP(A373,Apport,MATCH($V$3,'Jan 2020 Apport'!$3:$3,0),FALSE))/(S373+T373)),0)</f>
        <v>9037.2760159362551</v>
      </c>
      <c r="W373" s="67">
        <f t="shared" si="57"/>
        <v>8425.830127707326</v>
      </c>
      <c r="X373">
        <f>IF(D373=0,0,VLOOKUP(A373,Apport,MATCH($X$4,'Jan 2020 Apport'!$3:$3,0),FALSE))</f>
        <v>4.8578999999999997E-2</v>
      </c>
      <c r="Y373">
        <f>IF(D373=0,0,VLOOKUP(A373,Apport,MATCH($Y$4,'Jan 2020 Apport'!$3:$3,0),FALSE))</f>
        <v>4.0270000000000002E-3</v>
      </c>
      <c r="Z373">
        <f>IF(D373=0,0,VLOOKUP(A373,Apport,MATCH($Z$4,'Jan 2020 Apport'!$3:$3,0),FALSE))</f>
        <v>1.7100000000000001E-2</v>
      </c>
      <c r="AA373" s="114">
        <f>(VLOOKUP(A373,Apport,MATCH($AA$4,'Jan 2020 Apport'!$3:$3,0),FALSE)+VLOOKUP(A373,Apport,MATCH($AA$3,'Jan 2020 Apport'!$3:$3,0),FALSE))*VLOOKUP(A373,Apport,MATCH($AA$2,'Jan 2020 Apport'!$3:$3,0),FALSE)</f>
        <v>69129.013000000006</v>
      </c>
      <c r="AB373" s="114">
        <f>VLOOKUP(A373,Apport,MATCH($AB$4,'Jan 2020 Apport'!$3:$3,0),FALSE)*VLOOKUP(A373,Apport,MATCH($AB$3,'Jan 2020 Apport'!$3:$3,0),FALSE)</f>
        <v>70511.199999999997</v>
      </c>
      <c r="AC373" s="114">
        <f>VLOOKUP(A373,Apport,MATCH($AC$4,'Jan 2020 Apport'!$3:$3,0),FALSE)</f>
        <v>96805</v>
      </c>
      <c r="AD373" s="114">
        <f>VLOOKUP(A373,Apport,MATCH($AD$4,'Jan 2020 Apport'!$3:$3,0),FALSE)*VLOOKUP(A373,Apport,MATCH($AD$3,'Jan 2020 Apport'!$3:$3,0),FALSE)</f>
        <v>104665.46</v>
      </c>
      <c r="AE373" s="114">
        <f>VLOOKUP(A373,Apport,MATCH($AE$4,'Jan 2020 Apport'!$3:$3,0),FALSE)</f>
        <v>46784.33</v>
      </c>
      <c r="AF373" s="114">
        <f>VLOOKUP(A373,Apport,MATCH($AF$4,'Jan 2020 Apport'!$3:$3,0),FALSE)*VLOOKUP(A373,Apport,MATCH($AF$3,'Jan 2020 Apport'!$3:$3,0),FALSE)</f>
        <v>50583.200000000004</v>
      </c>
      <c r="AG373" s="114">
        <f t="shared" si="58"/>
        <v>101910.8196032</v>
      </c>
      <c r="AH373" s="114">
        <f t="shared" si="59"/>
        <v>144152.332536</v>
      </c>
      <c r="AI373" s="114">
        <f t="shared" si="60"/>
        <v>83263.332110000018</v>
      </c>
      <c r="AJ373" s="3">
        <f>VLOOKUP(A373,Apport,MATCH($AJ$4,'Jan 2020 Apport'!$3:$3,0),FALSE)</f>
        <v>6293089.9199999999</v>
      </c>
      <c r="AK373" s="3">
        <f>VLOOKUP(A373,Apport,MATCH($AK$4,'Jan 2020 Apport'!$3:$3,0),FALSE)</f>
        <v>106.056</v>
      </c>
      <c r="AL373" s="170">
        <f t="shared" si="61"/>
        <v>59016112.514875963</v>
      </c>
      <c r="AM373" s="170">
        <f>VLOOKUP(A373,Apport,MATCH($AM$4,'Jan 2020 Apport'!$3:$3,0),FALSE)</f>
        <v>352629.48</v>
      </c>
      <c r="AN373" s="170">
        <f>VLOOKUP(A373,Apport,MATCH($AN$4,'Jan 2020 Apport'!$3:$3,0),FALSE)</f>
        <v>248450.9</v>
      </c>
      <c r="AO373" s="170">
        <v>17854.64</v>
      </c>
      <c r="AP373" s="170">
        <v>6019.09</v>
      </c>
      <c r="AQ373" s="170">
        <v>1486.92</v>
      </c>
      <c r="AR373" s="170">
        <v>48303.9</v>
      </c>
    </row>
    <row r="374" spans="1:44">
      <c r="A374" s="2" t="s">
        <v>615</v>
      </c>
      <c r="B374" s="2" t="s">
        <v>616</v>
      </c>
      <c r="C374" s="2" t="s">
        <v>1411</v>
      </c>
      <c r="D374" s="171">
        <f t="shared" si="53"/>
        <v>7517372.7300000004</v>
      </c>
      <c r="E374" s="67">
        <f>VLOOKUP(A374,Apport,MATCH($E$2,'Jan 2020 Apport'!$3:$3,0),FALSE)+VLOOKUP(A374,Apport,MATCH($E$3,'Jan 2020 Apport'!$3:$3,0),FALSE)+VLOOKUP(A374,Apport,MATCH($E$4,'Jan 2020 Apport'!$3:$3,0),FALSE)</f>
        <v>347016.62</v>
      </c>
      <c r="F374" s="171">
        <f t="shared" si="54"/>
        <v>7170356.1100000003</v>
      </c>
      <c r="G374" s="170">
        <f>VLOOKUP(A374,Apport,MATCH($G$3,'Jan 2020 Apport'!$3:$3,0),FALSE)+VLOOKUP(A374,Apport,MATCH($G$4,'Jan 2020 Apport'!$3:$3,0),FALSE)</f>
        <v>973246.28</v>
      </c>
      <c r="H374" s="170">
        <f>VLOOKUP(A374,Apport,MATCH($H$4,'Jan 2020 Apport'!$3:$3,0),FALSE)</f>
        <v>95051.53</v>
      </c>
      <c r="I374" s="170">
        <f t="shared" si="55"/>
        <v>1068297.81</v>
      </c>
      <c r="J374" s="170">
        <f>VLOOKUP(A374,Apport,MATCH($J$4,'Jan 2020 Apport'!$3:$3,0),FALSE)</f>
        <v>761719.26206613041</v>
      </c>
      <c r="K374" s="170">
        <f>VLOOKUP(A374,Apport,MATCH($K$4,'Jan 2020 Apport'!$3:$3,0),FALSE)</f>
        <v>61895.46</v>
      </c>
      <c r="L374" s="170">
        <f t="shared" si="56"/>
        <v>823614.72206613037</v>
      </c>
      <c r="M374" s="170">
        <f>VLOOKUP(A374,Apport,MATCH($M$4,'Jan 2020 Apport'!$3:$3,0),FALSE)</f>
        <v>521937</v>
      </c>
      <c r="N374" s="170">
        <f>VLOOKUP(A374,Apport,MATCH($N$4,'Jan 2020 Apport'!$3:$3,0),FALSE)</f>
        <v>208126.19</v>
      </c>
      <c r="O374" s="170">
        <f>VLOOKUP(A374,Apport,MATCH($O$4,'Jan 2020 Apport'!$3:$3,0),FALSE)</f>
        <v>24131.96</v>
      </c>
      <c r="P374" s="174">
        <f>VLOOKUP(A374,Apport,MATCH($P$4,'Jan 2020 Apport'!$3:$3,0),FALSE)</f>
        <v>1084546.68</v>
      </c>
      <c r="Q374" s="174">
        <f>VLOOKUP(A374,Apport,MATCH($Q$4,'Jan 2020 Apport'!$3:$3,0),FALSE)</f>
        <v>249631</v>
      </c>
      <c r="R374">
        <f>VLOOKUP(A374,Apport,MATCH($R$4,'Jan 2020 Apport'!$3:$3,0),FALSE)</f>
        <v>0</v>
      </c>
      <c r="S374">
        <f>VLOOKUP(A374,Apport,MATCH($S$4,'Jan 2020 Apport'!$3:$3,0),FALSE)</f>
        <v>4</v>
      </c>
      <c r="T374">
        <f>VLOOKUP(A374,Apport,MATCH($T$4,'Jan 2020 Apport'!$3:$3,0),FALSE)</f>
        <v>36</v>
      </c>
      <c r="U374" s="185">
        <f>IFERROR(VLOOKUP(A374,Apport,MATCH($U$4,'Jan 2020 Apport'!$3:$3,0),FALSE)/R374,0)</f>
        <v>0</v>
      </c>
      <c r="V374" s="67">
        <f>IFERROR(((VLOOKUP(A374,Apport,MATCH($V$4,'Jan 2020 Apport'!$3:$3,0),FALSE)+VLOOKUP(A374,Apport,MATCH($V$3,'Jan 2020 Apport'!$3:$3,0),FALSE))/(S374+T374)),0)</f>
        <v>8675.4154999999992</v>
      </c>
      <c r="W374" s="67">
        <f t="shared" si="57"/>
        <v>8097.2779781130794</v>
      </c>
      <c r="X374">
        <f>IF(D374=0,0,VLOOKUP(A374,Apport,MATCH($X$4,'Jan 2020 Apport'!$3:$3,0),FALSE))</f>
        <v>4.8578999999999997E-2</v>
      </c>
      <c r="Y374">
        <f>IF(D374=0,0,VLOOKUP(A374,Apport,MATCH($Y$4,'Jan 2020 Apport'!$3:$3,0),FALSE))</f>
        <v>4.0270000000000002E-3</v>
      </c>
      <c r="Z374">
        <f>IF(D374=0,0,VLOOKUP(A374,Apport,MATCH($Z$4,'Jan 2020 Apport'!$3:$3,0),FALSE))</f>
        <v>1.7100000000000001E-2</v>
      </c>
      <c r="AA374" s="114">
        <f>(VLOOKUP(A374,Apport,MATCH($AA$4,'Jan 2020 Apport'!$3:$3,0),FALSE)+VLOOKUP(A374,Apport,MATCH($AA$3,'Jan 2020 Apport'!$3:$3,0),FALSE))*VLOOKUP(A374,Apport,MATCH($AA$2,'Jan 2020 Apport'!$3:$3,0),FALSE)</f>
        <v>65216.05</v>
      </c>
      <c r="AB374" s="114">
        <f>VLOOKUP(A374,Apport,MATCH($AB$4,'Jan 2020 Apport'!$3:$3,0),FALSE)*VLOOKUP(A374,Apport,MATCH($AB$3,'Jan 2020 Apport'!$3:$3,0),FALSE)</f>
        <v>66520</v>
      </c>
      <c r="AC374" s="114">
        <f>VLOOKUP(A374,Apport,MATCH($AC$4,'Jan 2020 Apport'!$3:$3,0),FALSE)</f>
        <v>96805</v>
      </c>
      <c r="AD374" s="114">
        <f>VLOOKUP(A374,Apport,MATCH($AD$4,'Jan 2020 Apport'!$3:$3,0),FALSE)*VLOOKUP(A374,Apport,MATCH($AD$3,'Jan 2020 Apport'!$3:$3,0),FALSE)</f>
        <v>98741</v>
      </c>
      <c r="AE374" s="114">
        <f>VLOOKUP(A374,Apport,MATCH($AE$4,'Jan 2020 Apport'!$3:$3,0),FALSE)</f>
        <v>46784.33</v>
      </c>
      <c r="AF374" s="114">
        <f>VLOOKUP(A374,Apport,MATCH($AF$4,'Jan 2020 Apport'!$3:$3,0),FALSE)*VLOOKUP(A374,Apport,MATCH($AF$3,'Jan 2020 Apport'!$3:$3,0),FALSE)</f>
        <v>47720</v>
      </c>
      <c r="AG374" s="114">
        <f t="shared" si="58"/>
        <v>96970.214719999989</v>
      </c>
      <c r="AH374" s="114">
        <f t="shared" si="59"/>
        <v>136855.76759999999</v>
      </c>
      <c r="AI374" s="114">
        <f t="shared" si="60"/>
        <v>79803.727550000011</v>
      </c>
      <c r="AJ374" s="3">
        <f>VLOOKUP(A374,Apport,MATCH($AJ$4,'Jan 2020 Apport'!$3:$3,0),FALSE)</f>
        <v>1142864.24</v>
      </c>
      <c r="AK374" s="3">
        <f>VLOOKUP(A374,Apport,MATCH($AK$4,'Jan 2020 Apport'!$3:$3,0),FALSE)</f>
        <v>17.419</v>
      </c>
      <c r="AL374" s="170">
        <f t="shared" si="61"/>
        <v>10350153.632066131</v>
      </c>
      <c r="AM374" s="170">
        <f>VLOOKUP(A374,Apport,MATCH($AM$4,'Jan 2020 Apport'!$3:$3,0),FALSE)</f>
        <v>248568.68</v>
      </c>
      <c r="AN374" s="170">
        <f>VLOOKUP(A374,Apport,MATCH($AN$4,'Jan 2020 Apport'!$3:$3,0),FALSE)</f>
        <v>41981.64</v>
      </c>
      <c r="AO374" s="170">
        <v>7353.32</v>
      </c>
      <c r="AP374" s="170">
        <v>1968.96</v>
      </c>
      <c r="AQ374" s="170">
        <v>227.58</v>
      </c>
      <c r="AR374" s="170">
        <v>8003.61</v>
      </c>
    </row>
    <row r="375" spans="1:44">
      <c r="A375" s="2" t="s">
        <v>1335</v>
      </c>
      <c r="B375" s="2" t="s">
        <v>1336</v>
      </c>
      <c r="C375" s="2" t="s">
        <v>1411</v>
      </c>
      <c r="D375" s="171">
        <f t="shared" si="53"/>
        <v>0</v>
      </c>
      <c r="E375" s="67">
        <f>VLOOKUP(A375,Apport,MATCH($E$2,'Jan 2020 Apport'!$3:$3,0),FALSE)+VLOOKUP(A375,Apport,MATCH($E$3,'Jan 2020 Apport'!$3:$3,0),FALSE)+VLOOKUP(A375,Apport,MATCH($E$4,'Jan 2020 Apport'!$3:$3,0),FALSE)</f>
        <v>0</v>
      </c>
      <c r="F375" s="171">
        <f t="shared" si="54"/>
        <v>0</v>
      </c>
      <c r="G375" s="170">
        <f>VLOOKUP(A375,Apport,MATCH($G$3,'Jan 2020 Apport'!$3:$3,0),FALSE)+VLOOKUP(A375,Apport,MATCH($G$4,'Jan 2020 Apport'!$3:$3,0),FALSE)</f>
        <v>0</v>
      </c>
      <c r="H375" s="170">
        <f>VLOOKUP(A375,Apport,MATCH($H$4,'Jan 2020 Apport'!$3:$3,0),FALSE)</f>
        <v>0</v>
      </c>
      <c r="I375" s="170">
        <f t="shared" si="55"/>
        <v>0</v>
      </c>
      <c r="J375" s="170">
        <f>VLOOKUP(A375,Apport,MATCH($J$4,'Jan 2020 Apport'!$3:$3,0),FALSE)</f>
        <v>748211.96408590325</v>
      </c>
      <c r="K375" s="170">
        <f>VLOOKUP(A375,Apport,MATCH($K$4,'Jan 2020 Apport'!$3:$3,0),FALSE)</f>
        <v>0</v>
      </c>
      <c r="L375" s="170">
        <f t="shared" si="56"/>
        <v>748211.96408590325</v>
      </c>
      <c r="M375" s="170">
        <f>VLOOKUP(A375,Apport,MATCH($M$4,'Jan 2020 Apport'!$3:$3,0),FALSE)</f>
        <v>0</v>
      </c>
      <c r="N375" s="170">
        <f>VLOOKUP(A375,Apport,MATCH($N$4,'Jan 2020 Apport'!$3:$3,0),FALSE)</f>
        <v>0</v>
      </c>
      <c r="O375" s="170">
        <f>VLOOKUP(A375,Apport,MATCH($O$4,'Jan 2020 Apport'!$3:$3,0),FALSE)</f>
        <v>0</v>
      </c>
      <c r="P375" s="174">
        <f>VLOOKUP(A375,Apport,MATCH($P$4,'Jan 2020 Apport'!$3:$3,0),FALSE)</f>
        <v>0</v>
      </c>
      <c r="Q375" s="174">
        <f>VLOOKUP(A375,Apport,MATCH($Q$4,'Jan 2020 Apport'!$3:$3,0),FALSE)</f>
        <v>0</v>
      </c>
      <c r="R375">
        <f>VLOOKUP(A375,Apport,MATCH($R$4,'Jan 2020 Apport'!$3:$3,0),FALSE)</f>
        <v>0</v>
      </c>
      <c r="S375">
        <f>VLOOKUP(A375,Apport,MATCH($S$4,'Jan 2020 Apport'!$3:$3,0),FALSE)</f>
        <v>0</v>
      </c>
      <c r="T375">
        <f>VLOOKUP(A375,Apport,MATCH($T$4,'Jan 2020 Apport'!$3:$3,0),FALSE)</f>
        <v>0</v>
      </c>
      <c r="U375" s="185">
        <f>IFERROR(VLOOKUP(A375,Apport,MATCH($U$4,'Jan 2020 Apport'!$3:$3,0),FALSE)/R375,0)</f>
        <v>0</v>
      </c>
      <c r="V375" s="67">
        <f>IFERROR(((VLOOKUP(A375,Apport,MATCH($V$4,'Jan 2020 Apport'!$3:$3,0),FALSE)+VLOOKUP(A375,Apport,MATCH($V$3,'Jan 2020 Apport'!$3:$3,0),FALSE))/(S375+T375)),0)</f>
        <v>0</v>
      </c>
      <c r="W375" s="67">
        <f t="shared" si="57"/>
        <v>0</v>
      </c>
      <c r="X375">
        <f>IF(D375=0,0,VLOOKUP(A375,Apport,MATCH($X$4,'Jan 2020 Apport'!$3:$3,0),FALSE))</f>
        <v>0</v>
      </c>
      <c r="Y375">
        <f>IF(D375=0,0,VLOOKUP(A375,Apport,MATCH($Y$4,'Jan 2020 Apport'!$3:$3,0),FALSE))</f>
        <v>0</v>
      </c>
      <c r="Z375">
        <f>IF(D375=0,0,VLOOKUP(A375,Apport,MATCH($Z$4,'Jan 2020 Apport'!$3:$3,0),FALSE))</f>
        <v>0</v>
      </c>
      <c r="AA375" s="114">
        <f>(VLOOKUP(A375,Apport,MATCH($AA$4,'Jan 2020 Apport'!$3:$3,0),FALSE)+VLOOKUP(A375,Apport,MATCH($AA$3,'Jan 2020 Apport'!$3:$3,0),FALSE))*VLOOKUP(A375,Apport,MATCH($AA$2,'Jan 2020 Apport'!$3:$3,0),FALSE)</f>
        <v>0</v>
      </c>
      <c r="AB375" s="114">
        <f>VLOOKUP(A375,Apport,MATCH($AB$4,'Jan 2020 Apport'!$3:$3,0),FALSE)*VLOOKUP(A375,Apport,MATCH($AB$3,'Jan 2020 Apport'!$3:$3,0),FALSE)</f>
        <v>0</v>
      </c>
      <c r="AC375" s="114">
        <f>VLOOKUP(A375,Apport,MATCH($AC$4,'Jan 2020 Apport'!$3:$3,0),FALSE)</f>
        <v>0</v>
      </c>
      <c r="AD375" s="114">
        <f>VLOOKUP(A375,Apport,MATCH($AD$4,'Jan 2020 Apport'!$3:$3,0),FALSE)*VLOOKUP(A375,Apport,MATCH($AD$3,'Jan 2020 Apport'!$3:$3,0),FALSE)</f>
        <v>0</v>
      </c>
      <c r="AE375" s="114">
        <f>VLOOKUP(A375,Apport,MATCH($AE$4,'Jan 2020 Apport'!$3:$3,0),FALSE)</f>
        <v>0</v>
      </c>
      <c r="AF375" s="114">
        <f>VLOOKUP(A375,Apport,MATCH($AF$4,'Jan 2020 Apport'!$3:$3,0),FALSE)*VLOOKUP(A375,Apport,MATCH($AF$3,'Jan 2020 Apport'!$3:$3,0),FALSE)</f>
        <v>0</v>
      </c>
      <c r="AG375" s="114">
        <f t="shared" si="58"/>
        <v>0</v>
      </c>
      <c r="AH375" s="114">
        <f t="shared" si="59"/>
        <v>0</v>
      </c>
      <c r="AI375" s="114">
        <f t="shared" si="60"/>
        <v>0</v>
      </c>
      <c r="AJ375" s="3">
        <f>VLOOKUP(A375,Apport,MATCH($AJ$4,'Jan 2020 Apport'!$3:$3,0),FALSE)</f>
        <v>0</v>
      </c>
      <c r="AK375" s="3">
        <f>VLOOKUP(A375,Apport,MATCH($AK$4,'Jan 2020 Apport'!$3:$3,0),FALSE)</f>
        <v>0</v>
      </c>
      <c r="AL375" s="170">
        <f t="shared" si="61"/>
        <v>0</v>
      </c>
      <c r="AM375" s="170">
        <f>VLOOKUP(A375,Apport,MATCH($AM$4,'Jan 2020 Apport'!$3:$3,0),FALSE)</f>
        <v>0</v>
      </c>
      <c r="AN375" s="170">
        <f>VLOOKUP(A375,Apport,MATCH($AN$4,'Jan 2020 Apport'!$3:$3,0),FALSE)</f>
        <v>0</v>
      </c>
      <c r="AO375" s="170">
        <v>0</v>
      </c>
      <c r="AP375" s="170">
        <v>0</v>
      </c>
      <c r="AQ375" s="170">
        <v>0</v>
      </c>
      <c r="AR375" s="170">
        <v>0</v>
      </c>
    </row>
    <row r="376" spans="1:44">
      <c r="A376" s="2" t="s">
        <v>1145</v>
      </c>
      <c r="B376" s="2" t="s">
        <v>1152</v>
      </c>
      <c r="C376" s="2" t="s">
        <v>1411</v>
      </c>
      <c r="D376" s="171">
        <f t="shared" si="53"/>
        <v>2103596.7400000002</v>
      </c>
      <c r="E376" s="67">
        <f>VLOOKUP(A376,Apport,MATCH($E$2,'Jan 2020 Apport'!$3:$3,0),FALSE)+VLOOKUP(A376,Apport,MATCH($E$3,'Jan 2020 Apport'!$3:$3,0),FALSE)+VLOOKUP(A376,Apport,MATCH($E$4,'Jan 2020 Apport'!$3:$3,0),FALSE)</f>
        <v>0</v>
      </c>
      <c r="F376" s="171">
        <f t="shared" si="54"/>
        <v>2103596.7400000002</v>
      </c>
      <c r="G376" s="170">
        <f>VLOOKUP(A376,Apport,MATCH($G$3,'Jan 2020 Apport'!$3:$3,0),FALSE)+VLOOKUP(A376,Apport,MATCH($G$4,'Jan 2020 Apport'!$3:$3,0),FALSE)</f>
        <v>167331.79999999999</v>
      </c>
      <c r="H376" s="170">
        <f>VLOOKUP(A376,Apport,MATCH($H$4,'Jan 2020 Apport'!$3:$3,0),FALSE)</f>
        <v>0</v>
      </c>
      <c r="I376" s="170">
        <f t="shared" si="55"/>
        <v>167331.79999999999</v>
      </c>
      <c r="J376" s="170">
        <f>VLOOKUP(A376,Apport,MATCH($J$4,'Jan 2020 Apport'!$3:$3,0),FALSE)</f>
        <v>0</v>
      </c>
      <c r="K376" s="170">
        <f>VLOOKUP(A376,Apport,MATCH($K$4,'Jan 2020 Apport'!$3:$3,0),FALSE)</f>
        <v>0</v>
      </c>
      <c r="L376" s="170">
        <f t="shared" si="56"/>
        <v>0</v>
      </c>
      <c r="M376" s="170">
        <f>VLOOKUP(A376,Apport,MATCH($M$4,'Jan 2020 Apport'!$3:$3,0),FALSE)</f>
        <v>0</v>
      </c>
      <c r="N376" s="170">
        <f>VLOOKUP(A376,Apport,MATCH($N$4,'Jan 2020 Apport'!$3:$3,0),FALSE)</f>
        <v>0</v>
      </c>
      <c r="O376" s="170">
        <f>VLOOKUP(A376,Apport,MATCH($O$4,'Jan 2020 Apport'!$3:$3,0),FALSE)</f>
        <v>0</v>
      </c>
      <c r="P376" s="174">
        <f>VLOOKUP(A376,Apport,MATCH($P$4,'Jan 2020 Apport'!$3:$3,0),FALSE)</f>
        <v>0</v>
      </c>
      <c r="Q376" s="174">
        <f>VLOOKUP(A376,Apport,MATCH($Q$4,'Jan 2020 Apport'!$3:$3,0),FALSE)</f>
        <v>0</v>
      </c>
      <c r="R376">
        <f>VLOOKUP(A376,Apport,MATCH($R$4,'Jan 2020 Apport'!$3:$3,0),FALSE)</f>
        <v>0</v>
      </c>
      <c r="S376">
        <f>VLOOKUP(A376,Apport,MATCH($S$4,'Jan 2020 Apport'!$3:$3,0),FALSE)</f>
        <v>0</v>
      </c>
      <c r="T376">
        <f>VLOOKUP(A376,Apport,MATCH($T$4,'Jan 2020 Apport'!$3:$3,0),FALSE)</f>
        <v>0</v>
      </c>
      <c r="U376" s="185">
        <f>IFERROR(VLOOKUP(A376,Apport,MATCH($U$4,'Jan 2020 Apport'!$3:$3,0),FALSE)/R376,0)</f>
        <v>0</v>
      </c>
      <c r="V376" s="67">
        <f>IFERROR(((VLOOKUP(A376,Apport,MATCH($V$4,'Jan 2020 Apport'!$3:$3,0),FALSE)+VLOOKUP(A376,Apport,MATCH($V$3,'Jan 2020 Apport'!$3:$3,0),FALSE))/(S376+T376)),0)</f>
        <v>0</v>
      </c>
      <c r="W376" s="67">
        <f t="shared" si="57"/>
        <v>8097.2779781130794</v>
      </c>
      <c r="X376">
        <f>IF(D376=0,0,VLOOKUP(A376,Apport,MATCH($X$4,'Jan 2020 Apport'!$3:$3,0),FALSE))</f>
        <v>4.8578999999999997E-2</v>
      </c>
      <c r="Y376">
        <f>IF(D376=0,0,VLOOKUP(A376,Apport,MATCH($Y$4,'Jan 2020 Apport'!$3:$3,0),FALSE))</f>
        <v>4.0270000000000002E-3</v>
      </c>
      <c r="Z376">
        <f>IF(D376=0,0,VLOOKUP(A376,Apport,MATCH($Z$4,'Jan 2020 Apport'!$3:$3,0),FALSE))</f>
        <v>1.7100000000000001E-2</v>
      </c>
      <c r="AA376" s="114">
        <f>(VLOOKUP(A376,Apport,MATCH($AA$4,'Jan 2020 Apport'!$3:$3,0),FALSE)+VLOOKUP(A376,Apport,MATCH($AA$3,'Jan 2020 Apport'!$3:$3,0),FALSE))*VLOOKUP(A376,Apport,MATCH($AA$2,'Jan 2020 Apport'!$3:$3,0),FALSE)</f>
        <v>65216.05</v>
      </c>
      <c r="AB376" s="114">
        <f>VLOOKUP(A376,Apport,MATCH($AB$4,'Jan 2020 Apport'!$3:$3,0),FALSE)*VLOOKUP(A376,Apport,MATCH($AB$3,'Jan 2020 Apport'!$3:$3,0),FALSE)</f>
        <v>66520</v>
      </c>
      <c r="AC376" s="114">
        <f>VLOOKUP(A376,Apport,MATCH($AC$4,'Jan 2020 Apport'!$3:$3,0),FALSE)</f>
        <v>96805</v>
      </c>
      <c r="AD376" s="114">
        <f>VLOOKUP(A376,Apport,MATCH($AD$4,'Jan 2020 Apport'!$3:$3,0),FALSE)*VLOOKUP(A376,Apport,MATCH($AD$3,'Jan 2020 Apport'!$3:$3,0),FALSE)</f>
        <v>98741</v>
      </c>
      <c r="AE376" s="114">
        <f>VLOOKUP(A376,Apport,MATCH($AE$4,'Jan 2020 Apport'!$3:$3,0),FALSE)</f>
        <v>46784.33</v>
      </c>
      <c r="AF376" s="114">
        <f>VLOOKUP(A376,Apport,MATCH($AF$4,'Jan 2020 Apport'!$3:$3,0),FALSE)*VLOOKUP(A376,Apport,MATCH($AF$3,'Jan 2020 Apport'!$3:$3,0),FALSE)</f>
        <v>47720</v>
      </c>
      <c r="AG376" s="114">
        <f t="shared" si="58"/>
        <v>96970.214719999989</v>
      </c>
      <c r="AH376" s="114">
        <f t="shared" si="59"/>
        <v>136855.76759999999</v>
      </c>
      <c r="AI376" s="114">
        <f t="shared" si="60"/>
        <v>79803.727550000011</v>
      </c>
      <c r="AJ376" s="3">
        <f>VLOOKUP(A376,Apport,MATCH($AJ$4,'Jan 2020 Apport'!$3:$3,0),FALSE)</f>
        <v>304549</v>
      </c>
      <c r="AK376" s="3">
        <f>VLOOKUP(A376,Apport,MATCH($AK$4,'Jan 2020 Apport'!$3:$3,0),FALSE)</f>
        <v>0</v>
      </c>
      <c r="AL376" s="170">
        <f t="shared" si="61"/>
        <v>2270928.54</v>
      </c>
      <c r="AM376" s="170">
        <f>VLOOKUP(A376,Apport,MATCH($AM$4,'Jan 2020 Apport'!$3:$3,0),FALSE)</f>
        <v>0</v>
      </c>
      <c r="AN376" s="170">
        <f>VLOOKUP(A376,Apport,MATCH($AN$4,'Jan 2020 Apport'!$3:$3,0),FALSE)</f>
        <v>12294.36</v>
      </c>
      <c r="AO376" s="170">
        <v>0</v>
      </c>
      <c r="AP376" s="170">
        <v>0</v>
      </c>
      <c r="AQ376" s="170">
        <v>0</v>
      </c>
      <c r="AR376" s="170">
        <v>936.82</v>
      </c>
    </row>
    <row r="377" spans="1:44">
      <c r="A377" s="2" t="s">
        <v>1337</v>
      </c>
      <c r="B377" s="2" t="s">
        <v>1338</v>
      </c>
      <c r="C377" s="2" t="s">
        <v>1411</v>
      </c>
      <c r="D377" s="171">
        <f t="shared" si="53"/>
        <v>0</v>
      </c>
      <c r="E377" s="67">
        <f>VLOOKUP(A377,Apport,MATCH($E$2,'Jan 2020 Apport'!$3:$3,0),FALSE)+VLOOKUP(A377,Apport,MATCH($E$3,'Jan 2020 Apport'!$3:$3,0),FALSE)+VLOOKUP(A377,Apport,MATCH($E$4,'Jan 2020 Apport'!$3:$3,0),FALSE)</f>
        <v>0</v>
      </c>
      <c r="F377" s="171">
        <f t="shared" si="54"/>
        <v>0</v>
      </c>
      <c r="G377" s="170">
        <f>VLOOKUP(A377,Apport,MATCH($G$3,'Jan 2020 Apport'!$3:$3,0),FALSE)+VLOOKUP(A377,Apport,MATCH($G$4,'Jan 2020 Apport'!$3:$3,0),FALSE)</f>
        <v>0</v>
      </c>
      <c r="H377" s="170">
        <f>VLOOKUP(A377,Apport,MATCH($H$4,'Jan 2020 Apport'!$3:$3,0),FALSE)</f>
        <v>0</v>
      </c>
      <c r="I377" s="170">
        <f t="shared" si="55"/>
        <v>0</v>
      </c>
      <c r="J377" s="170">
        <f>VLOOKUP(A377,Apport,MATCH($J$4,'Jan 2020 Apport'!$3:$3,0),FALSE)</f>
        <v>0</v>
      </c>
      <c r="K377" s="170">
        <f>VLOOKUP(A377,Apport,MATCH($K$4,'Jan 2020 Apport'!$3:$3,0),FALSE)</f>
        <v>0</v>
      </c>
      <c r="L377" s="170">
        <f t="shared" si="56"/>
        <v>0</v>
      </c>
      <c r="M377" s="170">
        <f>VLOOKUP(A377,Apport,MATCH($M$4,'Jan 2020 Apport'!$3:$3,0),FALSE)</f>
        <v>0</v>
      </c>
      <c r="N377" s="170">
        <f>VLOOKUP(A377,Apport,MATCH($N$4,'Jan 2020 Apport'!$3:$3,0),FALSE)</f>
        <v>0</v>
      </c>
      <c r="O377" s="170">
        <f>VLOOKUP(A377,Apport,MATCH($O$4,'Jan 2020 Apport'!$3:$3,0),FALSE)</f>
        <v>0</v>
      </c>
      <c r="P377" s="174">
        <f>VLOOKUP(A377,Apport,MATCH($P$4,'Jan 2020 Apport'!$3:$3,0),FALSE)</f>
        <v>0</v>
      </c>
      <c r="Q377" s="174">
        <f>VLOOKUP(A377,Apport,MATCH($Q$4,'Jan 2020 Apport'!$3:$3,0),FALSE)</f>
        <v>0</v>
      </c>
      <c r="R377">
        <f>VLOOKUP(A377,Apport,MATCH($R$4,'Jan 2020 Apport'!$3:$3,0),FALSE)</f>
        <v>0</v>
      </c>
      <c r="S377">
        <f>VLOOKUP(A377,Apport,MATCH($S$4,'Jan 2020 Apport'!$3:$3,0),FALSE)</f>
        <v>0</v>
      </c>
      <c r="T377">
        <f>VLOOKUP(A377,Apport,MATCH($T$4,'Jan 2020 Apport'!$3:$3,0),FALSE)</f>
        <v>0</v>
      </c>
      <c r="U377" s="185">
        <f>IFERROR(VLOOKUP(A377,Apport,MATCH($U$4,'Jan 2020 Apport'!$3:$3,0),FALSE)/R377,0)</f>
        <v>0</v>
      </c>
      <c r="V377" s="67">
        <f>IFERROR(((VLOOKUP(A377,Apport,MATCH($V$4,'Jan 2020 Apport'!$3:$3,0),FALSE)+VLOOKUP(A377,Apport,MATCH($V$3,'Jan 2020 Apport'!$3:$3,0),FALSE))/(S377+T377)),0)</f>
        <v>0</v>
      </c>
      <c r="W377" s="67">
        <f t="shared" si="57"/>
        <v>0</v>
      </c>
      <c r="X377">
        <f>IF(D377=0,0,VLOOKUP(A377,Apport,MATCH($X$4,'Jan 2020 Apport'!$3:$3,0),FALSE))</f>
        <v>0</v>
      </c>
      <c r="Y377">
        <f>IF(D377=0,0,VLOOKUP(A377,Apport,MATCH($Y$4,'Jan 2020 Apport'!$3:$3,0),FALSE))</f>
        <v>0</v>
      </c>
      <c r="Z377">
        <f>IF(D377=0,0,VLOOKUP(A377,Apport,MATCH($Z$4,'Jan 2020 Apport'!$3:$3,0),FALSE))</f>
        <v>0</v>
      </c>
      <c r="AA377" s="114">
        <f>(VLOOKUP(A377,Apport,MATCH($AA$4,'Jan 2020 Apport'!$3:$3,0),FALSE)+VLOOKUP(A377,Apport,MATCH($AA$3,'Jan 2020 Apport'!$3:$3,0),FALSE))*VLOOKUP(A377,Apport,MATCH($AA$2,'Jan 2020 Apport'!$3:$3,0),FALSE)</f>
        <v>0</v>
      </c>
      <c r="AB377" s="114">
        <f>VLOOKUP(A377,Apport,MATCH($AB$4,'Jan 2020 Apport'!$3:$3,0),FALSE)*VLOOKUP(A377,Apport,MATCH($AB$3,'Jan 2020 Apport'!$3:$3,0),FALSE)</f>
        <v>0</v>
      </c>
      <c r="AC377" s="114">
        <f>VLOOKUP(A377,Apport,MATCH($AC$4,'Jan 2020 Apport'!$3:$3,0),FALSE)</f>
        <v>0</v>
      </c>
      <c r="AD377" s="114">
        <f>VLOOKUP(A377,Apport,MATCH($AD$4,'Jan 2020 Apport'!$3:$3,0),FALSE)*VLOOKUP(A377,Apport,MATCH($AD$3,'Jan 2020 Apport'!$3:$3,0),FALSE)</f>
        <v>0</v>
      </c>
      <c r="AE377" s="114">
        <f>VLOOKUP(A377,Apport,MATCH($AE$4,'Jan 2020 Apport'!$3:$3,0),FALSE)</f>
        <v>0</v>
      </c>
      <c r="AF377" s="114">
        <f>VLOOKUP(A377,Apport,MATCH($AF$4,'Jan 2020 Apport'!$3:$3,0),FALSE)*VLOOKUP(A377,Apport,MATCH($AF$3,'Jan 2020 Apport'!$3:$3,0),FALSE)</f>
        <v>0</v>
      </c>
      <c r="AG377" s="114">
        <f t="shared" si="58"/>
        <v>0</v>
      </c>
      <c r="AH377" s="114">
        <f t="shared" si="59"/>
        <v>0</v>
      </c>
      <c r="AI377" s="114">
        <f t="shared" si="60"/>
        <v>0</v>
      </c>
      <c r="AJ377" s="3">
        <f>VLOOKUP(A377,Apport,MATCH($AJ$4,'Jan 2020 Apport'!$3:$3,0),FALSE)</f>
        <v>0</v>
      </c>
      <c r="AK377" s="3">
        <f>VLOOKUP(A377,Apport,MATCH($AK$4,'Jan 2020 Apport'!$3:$3,0),FALSE)</f>
        <v>0</v>
      </c>
      <c r="AL377" s="170">
        <f t="shared" si="61"/>
        <v>0</v>
      </c>
      <c r="AM377" s="170">
        <f>VLOOKUP(A377,Apport,MATCH($AM$4,'Jan 2020 Apport'!$3:$3,0),FALSE)</f>
        <v>0</v>
      </c>
      <c r="AN377" s="170">
        <f>VLOOKUP(A377,Apport,MATCH($AN$4,'Jan 2020 Apport'!$3:$3,0),FALSE)</f>
        <v>0</v>
      </c>
      <c r="AO377" s="170">
        <v>0</v>
      </c>
      <c r="AP377" s="170">
        <v>0</v>
      </c>
      <c r="AQ377" s="170">
        <v>0</v>
      </c>
      <c r="AR377" s="170">
        <v>0</v>
      </c>
    </row>
    <row r="1048267" spans="40:40">
      <c r="AN1048267" s="2"/>
    </row>
    <row r="1048268" spans="40:40">
      <c r="AN1048268" s="268"/>
    </row>
    <row r="1048269" spans="40:40">
      <c r="AN1048269" s="260"/>
    </row>
    <row r="1048270" spans="40:40">
      <c r="AN1048270" s="170"/>
    </row>
  </sheetData>
  <autoFilter ref="A6:AQ320" xr:uid="{00000000-0009-0000-0000-00001A000000}"/>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dimension ref="A1:IT38"/>
  <sheetViews>
    <sheetView showOutlineSymbols="0" zoomScale="85" zoomScaleNormal="85" workbookViewId="0">
      <pane xSplit="2" ySplit="3" topLeftCell="I4" activePane="bottomRight" state="frozen"/>
      <selection activeCell="K5" sqref="K5:M318"/>
      <selection pane="topRight" activeCell="K5" sqref="K5:M318"/>
      <selection pane="bottomLeft" activeCell="K5" sqref="K5:M318"/>
      <selection pane="bottomRight" activeCell="K5" sqref="K5:M318"/>
    </sheetView>
  </sheetViews>
  <sheetFormatPr defaultColWidth="12.42578125" defaultRowHeight="12.75"/>
  <cols>
    <col min="1" max="1" width="9.140625" style="270" bestFit="1" customWidth="1"/>
    <col min="2" max="2" width="29.28515625" style="271" bestFit="1" customWidth="1"/>
    <col min="3" max="3" width="13.140625" style="270" bestFit="1" customWidth="1"/>
    <col min="4" max="4" width="8.28515625" style="270" bestFit="1" customWidth="1"/>
    <col min="5" max="5" width="9.85546875" style="270" bestFit="1" customWidth="1"/>
    <col min="6" max="7" width="12.140625" style="270" bestFit="1" customWidth="1"/>
    <col min="8" max="8" width="10.85546875" style="270" bestFit="1" customWidth="1"/>
    <col min="9" max="9" width="9.42578125" style="270" bestFit="1" customWidth="1"/>
    <col min="10" max="11" width="12.140625" style="270" bestFit="1" customWidth="1"/>
    <col min="12" max="12" width="14.42578125" style="270" bestFit="1" customWidth="1"/>
    <col min="13" max="13" width="17.85546875" style="270" bestFit="1" customWidth="1"/>
    <col min="14" max="15" width="19.42578125" style="270" bestFit="1" customWidth="1"/>
    <col min="16" max="16" width="17.85546875" style="270" bestFit="1" customWidth="1"/>
    <col min="17" max="17" width="15.42578125" style="270" bestFit="1" customWidth="1"/>
    <col min="18" max="18" width="8.28515625" style="270" bestFit="1" customWidth="1"/>
    <col min="19" max="19" width="6.85546875" style="270" bestFit="1" customWidth="1"/>
    <col min="20" max="256" width="12.42578125" style="270"/>
    <col min="257" max="257" width="9.140625" style="270" bestFit="1" customWidth="1"/>
    <col min="258" max="258" width="29.28515625" style="270" bestFit="1" customWidth="1"/>
    <col min="259" max="259" width="13.140625" style="270" bestFit="1" customWidth="1"/>
    <col min="260" max="261" width="9.85546875" style="270" bestFit="1" customWidth="1"/>
    <col min="262" max="262" width="12.140625" style="270" bestFit="1" customWidth="1"/>
    <col min="263" max="263" width="13.85546875" style="270" bestFit="1" customWidth="1"/>
    <col min="264" max="265" width="10.85546875" style="270" bestFit="1" customWidth="1"/>
    <col min="266" max="267" width="12.140625" style="270" bestFit="1" customWidth="1"/>
    <col min="268" max="268" width="14.42578125" style="270" bestFit="1" customWidth="1"/>
    <col min="269" max="269" width="16.85546875" style="270" customWidth="1"/>
    <col min="270" max="270" width="17.85546875" style="270" bestFit="1" customWidth="1"/>
    <col min="271" max="271" width="20" style="270" customWidth="1"/>
    <col min="272" max="272" width="17.85546875" style="270" bestFit="1" customWidth="1"/>
    <col min="273" max="273" width="15.42578125" style="270" bestFit="1" customWidth="1"/>
    <col min="274" max="512" width="12.42578125" style="270"/>
    <col min="513" max="513" width="9.140625" style="270" bestFit="1" customWidth="1"/>
    <col min="514" max="514" width="29.28515625" style="270" bestFit="1" customWidth="1"/>
    <col min="515" max="515" width="13.140625" style="270" bestFit="1" customWidth="1"/>
    <col min="516" max="517" width="9.85546875" style="270" bestFit="1" customWidth="1"/>
    <col min="518" max="518" width="12.140625" style="270" bestFit="1" customWidth="1"/>
    <col min="519" max="519" width="13.85546875" style="270" bestFit="1" customWidth="1"/>
    <col min="520" max="521" width="10.85546875" style="270" bestFit="1" customWidth="1"/>
    <col min="522" max="523" width="12.140625" style="270" bestFit="1" customWidth="1"/>
    <col min="524" max="524" width="14.42578125" style="270" bestFit="1" customWidth="1"/>
    <col min="525" max="525" width="16.85546875" style="270" customWidth="1"/>
    <col min="526" max="526" width="17.85546875" style="270" bestFit="1" customWidth="1"/>
    <col min="527" max="527" width="20" style="270" customWidth="1"/>
    <col min="528" max="528" width="17.85546875" style="270" bestFit="1" customWidth="1"/>
    <col min="529" max="529" width="15.42578125" style="270" bestFit="1" customWidth="1"/>
    <col min="530" max="768" width="12.42578125" style="270"/>
    <col min="769" max="769" width="9.140625" style="270" bestFit="1" customWidth="1"/>
    <col min="770" max="770" width="29.28515625" style="270" bestFit="1" customWidth="1"/>
    <col min="771" max="771" width="13.140625" style="270" bestFit="1" customWidth="1"/>
    <col min="772" max="773" width="9.85546875" style="270" bestFit="1" customWidth="1"/>
    <col min="774" max="774" width="12.140625" style="270" bestFit="1" customWidth="1"/>
    <col min="775" max="775" width="13.85546875" style="270" bestFit="1" customWidth="1"/>
    <col min="776" max="777" width="10.85546875" style="270" bestFit="1" customWidth="1"/>
    <col min="778" max="779" width="12.140625" style="270" bestFit="1" customWidth="1"/>
    <col min="780" max="780" width="14.42578125" style="270" bestFit="1" customWidth="1"/>
    <col min="781" max="781" width="16.85546875" style="270" customWidth="1"/>
    <col min="782" max="782" width="17.85546875" style="270" bestFit="1" customWidth="1"/>
    <col min="783" max="783" width="20" style="270" customWidth="1"/>
    <col min="784" max="784" width="17.85546875" style="270" bestFit="1" customWidth="1"/>
    <col min="785" max="785" width="15.42578125" style="270" bestFit="1" customWidth="1"/>
    <col min="786" max="1024" width="12.42578125" style="270"/>
    <col min="1025" max="1025" width="9.140625" style="270" bestFit="1" customWidth="1"/>
    <col min="1026" max="1026" width="29.28515625" style="270" bestFit="1" customWidth="1"/>
    <col min="1027" max="1027" width="13.140625" style="270" bestFit="1" customWidth="1"/>
    <col min="1028" max="1029" width="9.85546875" style="270" bestFit="1" customWidth="1"/>
    <col min="1030" max="1030" width="12.140625" style="270" bestFit="1" customWidth="1"/>
    <col min="1031" max="1031" width="13.85546875" style="270" bestFit="1" customWidth="1"/>
    <col min="1032" max="1033" width="10.85546875" style="270" bestFit="1" customWidth="1"/>
    <col min="1034" max="1035" width="12.140625" style="270" bestFit="1" customWidth="1"/>
    <col min="1036" max="1036" width="14.42578125" style="270" bestFit="1" customWidth="1"/>
    <col min="1037" max="1037" width="16.85546875" style="270" customWidth="1"/>
    <col min="1038" max="1038" width="17.85546875" style="270" bestFit="1" customWidth="1"/>
    <col min="1039" max="1039" width="20" style="270" customWidth="1"/>
    <col min="1040" max="1040" width="17.85546875" style="270" bestFit="1" customWidth="1"/>
    <col min="1041" max="1041" width="15.42578125" style="270" bestFit="1" customWidth="1"/>
    <col min="1042" max="1280" width="12.42578125" style="270"/>
    <col min="1281" max="1281" width="9.140625" style="270" bestFit="1" customWidth="1"/>
    <col min="1282" max="1282" width="29.28515625" style="270" bestFit="1" customWidth="1"/>
    <col min="1283" max="1283" width="13.140625" style="270" bestFit="1" customWidth="1"/>
    <col min="1284" max="1285" width="9.85546875" style="270" bestFit="1" customWidth="1"/>
    <col min="1286" max="1286" width="12.140625" style="270" bestFit="1" customWidth="1"/>
    <col min="1287" max="1287" width="13.85546875" style="270" bestFit="1" customWidth="1"/>
    <col min="1288" max="1289" width="10.85546875" style="270" bestFit="1" customWidth="1"/>
    <col min="1290" max="1291" width="12.140625" style="270" bestFit="1" customWidth="1"/>
    <col min="1292" max="1292" width="14.42578125" style="270" bestFit="1" customWidth="1"/>
    <col min="1293" max="1293" width="16.85546875" style="270" customWidth="1"/>
    <col min="1294" max="1294" width="17.85546875" style="270" bestFit="1" customWidth="1"/>
    <col min="1295" max="1295" width="20" style="270" customWidth="1"/>
    <col min="1296" max="1296" width="17.85546875" style="270" bestFit="1" customWidth="1"/>
    <col min="1297" max="1297" width="15.42578125" style="270" bestFit="1" customWidth="1"/>
    <col min="1298" max="1536" width="12.42578125" style="270"/>
    <col min="1537" max="1537" width="9.140625" style="270" bestFit="1" customWidth="1"/>
    <col min="1538" max="1538" width="29.28515625" style="270" bestFit="1" customWidth="1"/>
    <col min="1539" max="1539" width="13.140625" style="270" bestFit="1" customWidth="1"/>
    <col min="1540" max="1541" width="9.85546875" style="270" bestFit="1" customWidth="1"/>
    <col min="1542" max="1542" width="12.140625" style="270" bestFit="1" customWidth="1"/>
    <col min="1543" max="1543" width="13.85546875" style="270" bestFit="1" customWidth="1"/>
    <col min="1544" max="1545" width="10.85546875" style="270" bestFit="1" customWidth="1"/>
    <col min="1546" max="1547" width="12.140625" style="270" bestFit="1" customWidth="1"/>
    <col min="1548" max="1548" width="14.42578125" style="270" bestFit="1" customWidth="1"/>
    <col min="1549" max="1549" width="16.85546875" style="270" customWidth="1"/>
    <col min="1550" max="1550" width="17.85546875" style="270" bestFit="1" customWidth="1"/>
    <col min="1551" max="1551" width="20" style="270" customWidth="1"/>
    <col min="1552" max="1552" width="17.85546875" style="270" bestFit="1" customWidth="1"/>
    <col min="1553" max="1553" width="15.42578125" style="270" bestFit="1" customWidth="1"/>
    <col min="1554" max="1792" width="12.42578125" style="270"/>
    <col min="1793" max="1793" width="9.140625" style="270" bestFit="1" customWidth="1"/>
    <col min="1794" max="1794" width="29.28515625" style="270" bestFit="1" customWidth="1"/>
    <col min="1795" max="1795" width="13.140625" style="270" bestFit="1" customWidth="1"/>
    <col min="1796" max="1797" width="9.85546875" style="270" bestFit="1" customWidth="1"/>
    <col min="1798" max="1798" width="12.140625" style="270" bestFit="1" customWidth="1"/>
    <col min="1799" max="1799" width="13.85546875" style="270" bestFit="1" customWidth="1"/>
    <col min="1800" max="1801" width="10.85546875" style="270" bestFit="1" customWidth="1"/>
    <col min="1802" max="1803" width="12.140625" style="270" bestFit="1" customWidth="1"/>
    <col min="1804" max="1804" width="14.42578125" style="270" bestFit="1" customWidth="1"/>
    <col min="1805" max="1805" width="16.85546875" style="270" customWidth="1"/>
    <col min="1806" max="1806" width="17.85546875" style="270" bestFit="1" customWidth="1"/>
    <col min="1807" max="1807" width="20" style="270" customWidth="1"/>
    <col min="1808" max="1808" width="17.85546875" style="270" bestFit="1" customWidth="1"/>
    <col min="1809" max="1809" width="15.42578125" style="270" bestFit="1" customWidth="1"/>
    <col min="1810" max="2048" width="12.42578125" style="270"/>
    <col min="2049" max="2049" width="9.140625" style="270" bestFit="1" customWidth="1"/>
    <col min="2050" max="2050" width="29.28515625" style="270" bestFit="1" customWidth="1"/>
    <col min="2051" max="2051" width="13.140625" style="270" bestFit="1" customWidth="1"/>
    <col min="2052" max="2053" width="9.85546875" style="270" bestFit="1" customWidth="1"/>
    <col min="2054" max="2054" width="12.140625" style="270" bestFit="1" customWidth="1"/>
    <col min="2055" max="2055" width="13.85546875" style="270" bestFit="1" customWidth="1"/>
    <col min="2056" max="2057" width="10.85546875" style="270" bestFit="1" customWidth="1"/>
    <col min="2058" max="2059" width="12.140625" style="270" bestFit="1" customWidth="1"/>
    <col min="2060" max="2060" width="14.42578125" style="270" bestFit="1" customWidth="1"/>
    <col min="2061" max="2061" width="16.85546875" style="270" customWidth="1"/>
    <col min="2062" max="2062" width="17.85546875" style="270" bestFit="1" customWidth="1"/>
    <col min="2063" max="2063" width="20" style="270" customWidth="1"/>
    <col min="2064" max="2064" width="17.85546875" style="270" bestFit="1" customWidth="1"/>
    <col min="2065" max="2065" width="15.42578125" style="270" bestFit="1" customWidth="1"/>
    <col min="2066" max="2304" width="12.42578125" style="270"/>
    <col min="2305" max="2305" width="9.140625" style="270" bestFit="1" customWidth="1"/>
    <col min="2306" max="2306" width="29.28515625" style="270" bestFit="1" customWidth="1"/>
    <col min="2307" max="2307" width="13.140625" style="270" bestFit="1" customWidth="1"/>
    <col min="2308" max="2309" width="9.85546875" style="270" bestFit="1" customWidth="1"/>
    <col min="2310" max="2310" width="12.140625" style="270" bestFit="1" customWidth="1"/>
    <col min="2311" max="2311" width="13.85546875" style="270" bestFit="1" customWidth="1"/>
    <col min="2312" max="2313" width="10.85546875" style="270" bestFit="1" customWidth="1"/>
    <col min="2314" max="2315" width="12.140625" style="270" bestFit="1" customWidth="1"/>
    <col min="2316" max="2316" width="14.42578125" style="270" bestFit="1" customWidth="1"/>
    <col min="2317" max="2317" width="16.85546875" style="270" customWidth="1"/>
    <col min="2318" max="2318" width="17.85546875" style="270" bestFit="1" customWidth="1"/>
    <col min="2319" max="2319" width="20" style="270" customWidth="1"/>
    <col min="2320" max="2320" width="17.85546875" style="270" bestFit="1" customWidth="1"/>
    <col min="2321" max="2321" width="15.42578125" style="270" bestFit="1" customWidth="1"/>
    <col min="2322" max="2560" width="12.42578125" style="270"/>
    <col min="2561" max="2561" width="9.140625" style="270" bestFit="1" customWidth="1"/>
    <col min="2562" max="2562" width="29.28515625" style="270" bestFit="1" customWidth="1"/>
    <col min="2563" max="2563" width="13.140625" style="270" bestFit="1" customWidth="1"/>
    <col min="2564" max="2565" width="9.85546875" style="270" bestFit="1" customWidth="1"/>
    <col min="2566" max="2566" width="12.140625" style="270" bestFit="1" customWidth="1"/>
    <col min="2567" max="2567" width="13.85546875" style="270" bestFit="1" customWidth="1"/>
    <col min="2568" max="2569" width="10.85546875" style="270" bestFit="1" customWidth="1"/>
    <col min="2570" max="2571" width="12.140625" style="270" bestFit="1" customWidth="1"/>
    <col min="2572" max="2572" width="14.42578125" style="270" bestFit="1" customWidth="1"/>
    <col min="2573" max="2573" width="16.85546875" style="270" customWidth="1"/>
    <col min="2574" max="2574" width="17.85546875" style="270" bestFit="1" customWidth="1"/>
    <col min="2575" max="2575" width="20" style="270" customWidth="1"/>
    <col min="2576" max="2576" width="17.85546875" style="270" bestFit="1" customWidth="1"/>
    <col min="2577" max="2577" width="15.42578125" style="270" bestFit="1" customWidth="1"/>
    <col min="2578" max="2816" width="12.42578125" style="270"/>
    <col min="2817" max="2817" width="9.140625" style="270" bestFit="1" customWidth="1"/>
    <col min="2818" max="2818" width="29.28515625" style="270" bestFit="1" customWidth="1"/>
    <col min="2819" max="2819" width="13.140625" style="270" bestFit="1" customWidth="1"/>
    <col min="2820" max="2821" width="9.85546875" style="270" bestFit="1" customWidth="1"/>
    <col min="2822" max="2822" width="12.140625" style="270" bestFit="1" customWidth="1"/>
    <col min="2823" max="2823" width="13.85546875" style="270" bestFit="1" customWidth="1"/>
    <col min="2824" max="2825" width="10.85546875" style="270" bestFit="1" customWidth="1"/>
    <col min="2826" max="2827" width="12.140625" style="270" bestFit="1" customWidth="1"/>
    <col min="2828" max="2828" width="14.42578125" style="270" bestFit="1" customWidth="1"/>
    <col min="2829" max="2829" width="16.85546875" style="270" customWidth="1"/>
    <col min="2830" max="2830" width="17.85546875" style="270" bestFit="1" customWidth="1"/>
    <col min="2831" max="2831" width="20" style="270" customWidth="1"/>
    <col min="2832" max="2832" width="17.85546875" style="270" bestFit="1" customWidth="1"/>
    <col min="2833" max="2833" width="15.42578125" style="270" bestFit="1" customWidth="1"/>
    <col min="2834" max="3072" width="12.42578125" style="270"/>
    <col min="3073" max="3073" width="9.140625" style="270" bestFit="1" customWidth="1"/>
    <col min="3074" max="3074" width="29.28515625" style="270" bestFit="1" customWidth="1"/>
    <col min="3075" max="3075" width="13.140625" style="270" bestFit="1" customWidth="1"/>
    <col min="3076" max="3077" width="9.85546875" style="270" bestFit="1" customWidth="1"/>
    <col min="3078" max="3078" width="12.140625" style="270" bestFit="1" customWidth="1"/>
    <col min="3079" max="3079" width="13.85546875" style="270" bestFit="1" customWidth="1"/>
    <col min="3080" max="3081" width="10.85546875" style="270" bestFit="1" customWidth="1"/>
    <col min="3082" max="3083" width="12.140625" style="270" bestFit="1" customWidth="1"/>
    <col min="3084" max="3084" width="14.42578125" style="270" bestFit="1" customWidth="1"/>
    <col min="3085" max="3085" width="16.85546875" style="270" customWidth="1"/>
    <col min="3086" max="3086" width="17.85546875" style="270" bestFit="1" customWidth="1"/>
    <col min="3087" max="3087" width="20" style="270" customWidth="1"/>
    <col min="3088" max="3088" width="17.85546875" style="270" bestFit="1" customWidth="1"/>
    <col min="3089" max="3089" width="15.42578125" style="270" bestFit="1" customWidth="1"/>
    <col min="3090" max="3328" width="12.42578125" style="270"/>
    <col min="3329" max="3329" width="9.140625" style="270" bestFit="1" customWidth="1"/>
    <col min="3330" max="3330" width="29.28515625" style="270" bestFit="1" customWidth="1"/>
    <col min="3331" max="3331" width="13.140625" style="270" bestFit="1" customWidth="1"/>
    <col min="3332" max="3333" width="9.85546875" style="270" bestFit="1" customWidth="1"/>
    <col min="3334" max="3334" width="12.140625" style="270" bestFit="1" customWidth="1"/>
    <col min="3335" max="3335" width="13.85546875" style="270" bestFit="1" customWidth="1"/>
    <col min="3336" max="3337" width="10.85546875" style="270" bestFit="1" customWidth="1"/>
    <col min="3338" max="3339" width="12.140625" style="270" bestFit="1" customWidth="1"/>
    <col min="3340" max="3340" width="14.42578125" style="270" bestFit="1" customWidth="1"/>
    <col min="3341" max="3341" width="16.85546875" style="270" customWidth="1"/>
    <col min="3342" max="3342" width="17.85546875" style="270" bestFit="1" customWidth="1"/>
    <col min="3343" max="3343" width="20" style="270" customWidth="1"/>
    <col min="3344" max="3344" width="17.85546875" style="270" bestFit="1" customWidth="1"/>
    <col min="3345" max="3345" width="15.42578125" style="270" bestFit="1" customWidth="1"/>
    <col min="3346" max="3584" width="12.42578125" style="270"/>
    <col min="3585" max="3585" width="9.140625" style="270" bestFit="1" customWidth="1"/>
    <col min="3586" max="3586" width="29.28515625" style="270" bestFit="1" customWidth="1"/>
    <col min="3587" max="3587" width="13.140625" style="270" bestFit="1" customWidth="1"/>
    <col min="3588" max="3589" width="9.85546875" style="270" bestFit="1" customWidth="1"/>
    <col min="3590" max="3590" width="12.140625" style="270" bestFit="1" customWidth="1"/>
    <col min="3591" max="3591" width="13.85546875" style="270" bestFit="1" customWidth="1"/>
    <col min="3592" max="3593" width="10.85546875" style="270" bestFit="1" customWidth="1"/>
    <col min="3594" max="3595" width="12.140625" style="270" bestFit="1" customWidth="1"/>
    <col min="3596" max="3596" width="14.42578125" style="270" bestFit="1" customWidth="1"/>
    <col min="3597" max="3597" width="16.85546875" style="270" customWidth="1"/>
    <col min="3598" max="3598" width="17.85546875" style="270" bestFit="1" customWidth="1"/>
    <col min="3599" max="3599" width="20" style="270" customWidth="1"/>
    <col min="3600" max="3600" width="17.85546875" style="270" bestFit="1" customWidth="1"/>
    <col min="3601" max="3601" width="15.42578125" style="270" bestFit="1" customWidth="1"/>
    <col min="3602" max="3840" width="12.42578125" style="270"/>
    <col min="3841" max="3841" width="9.140625" style="270" bestFit="1" customWidth="1"/>
    <col min="3842" max="3842" width="29.28515625" style="270" bestFit="1" customWidth="1"/>
    <col min="3843" max="3843" width="13.140625" style="270" bestFit="1" customWidth="1"/>
    <col min="3844" max="3845" width="9.85546875" style="270" bestFit="1" customWidth="1"/>
    <col min="3846" max="3846" width="12.140625" style="270" bestFit="1" customWidth="1"/>
    <col min="3847" max="3847" width="13.85546875" style="270" bestFit="1" customWidth="1"/>
    <col min="3848" max="3849" width="10.85546875" style="270" bestFit="1" customWidth="1"/>
    <col min="3850" max="3851" width="12.140625" style="270" bestFit="1" customWidth="1"/>
    <col min="3852" max="3852" width="14.42578125" style="270" bestFit="1" customWidth="1"/>
    <col min="3853" max="3853" width="16.85546875" style="270" customWidth="1"/>
    <col min="3854" max="3854" width="17.85546875" style="270" bestFit="1" customWidth="1"/>
    <col min="3855" max="3855" width="20" style="270" customWidth="1"/>
    <col min="3856" max="3856" width="17.85546875" style="270" bestFit="1" customWidth="1"/>
    <col min="3857" max="3857" width="15.42578125" style="270" bestFit="1" customWidth="1"/>
    <col min="3858" max="4096" width="12.42578125" style="270"/>
    <col min="4097" max="4097" width="9.140625" style="270" bestFit="1" customWidth="1"/>
    <col min="4098" max="4098" width="29.28515625" style="270" bestFit="1" customWidth="1"/>
    <col min="4099" max="4099" width="13.140625" style="270" bestFit="1" customWidth="1"/>
    <col min="4100" max="4101" width="9.85546875" style="270" bestFit="1" customWidth="1"/>
    <col min="4102" max="4102" width="12.140625" style="270" bestFit="1" customWidth="1"/>
    <col min="4103" max="4103" width="13.85546875" style="270" bestFit="1" customWidth="1"/>
    <col min="4104" max="4105" width="10.85546875" style="270" bestFit="1" customWidth="1"/>
    <col min="4106" max="4107" width="12.140625" style="270" bestFit="1" customWidth="1"/>
    <col min="4108" max="4108" width="14.42578125" style="270" bestFit="1" customWidth="1"/>
    <col min="4109" max="4109" width="16.85546875" style="270" customWidth="1"/>
    <col min="4110" max="4110" width="17.85546875" style="270" bestFit="1" customWidth="1"/>
    <col min="4111" max="4111" width="20" style="270" customWidth="1"/>
    <col min="4112" max="4112" width="17.85546875" style="270" bestFit="1" customWidth="1"/>
    <col min="4113" max="4113" width="15.42578125" style="270" bestFit="1" customWidth="1"/>
    <col min="4114" max="4352" width="12.42578125" style="270"/>
    <col min="4353" max="4353" width="9.140625" style="270" bestFit="1" customWidth="1"/>
    <col min="4354" max="4354" width="29.28515625" style="270" bestFit="1" customWidth="1"/>
    <col min="4355" max="4355" width="13.140625" style="270" bestFit="1" customWidth="1"/>
    <col min="4356" max="4357" width="9.85546875" style="270" bestFit="1" customWidth="1"/>
    <col min="4358" max="4358" width="12.140625" style="270" bestFit="1" customWidth="1"/>
    <col min="4359" max="4359" width="13.85546875" style="270" bestFit="1" customWidth="1"/>
    <col min="4360" max="4361" width="10.85546875" style="270" bestFit="1" customWidth="1"/>
    <col min="4362" max="4363" width="12.140625" style="270" bestFit="1" customWidth="1"/>
    <col min="4364" max="4364" width="14.42578125" style="270" bestFit="1" customWidth="1"/>
    <col min="4365" max="4365" width="16.85546875" style="270" customWidth="1"/>
    <col min="4366" max="4366" width="17.85546875" style="270" bestFit="1" customWidth="1"/>
    <col min="4367" max="4367" width="20" style="270" customWidth="1"/>
    <col min="4368" max="4368" width="17.85546875" style="270" bestFit="1" customWidth="1"/>
    <col min="4369" max="4369" width="15.42578125" style="270" bestFit="1" customWidth="1"/>
    <col min="4370" max="4608" width="12.42578125" style="270"/>
    <col min="4609" max="4609" width="9.140625" style="270" bestFit="1" customWidth="1"/>
    <col min="4610" max="4610" width="29.28515625" style="270" bestFit="1" customWidth="1"/>
    <col min="4611" max="4611" width="13.140625" style="270" bestFit="1" customWidth="1"/>
    <col min="4612" max="4613" width="9.85546875" style="270" bestFit="1" customWidth="1"/>
    <col min="4614" max="4614" width="12.140625" style="270" bestFit="1" customWidth="1"/>
    <col min="4615" max="4615" width="13.85546875" style="270" bestFit="1" customWidth="1"/>
    <col min="4616" max="4617" width="10.85546875" style="270" bestFit="1" customWidth="1"/>
    <col min="4618" max="4619" width="12.140625" style="270" bestFit="1" customWidth="1"/>
    <col min="4620" max="4620" width="14.42578125" style="270" bestFit="1" customWidth="1"/>
    <col min="4621" max="4621" width="16.85546875" style="270" customWidth="1"/>
    <col min="4622" max="4622" width="17.85546875" style="270" bestFit="1" customWidth="1"/>
    <col min="4623" max="4623" width="20" style="270" customWidth="1"/>
    <col min="4624" max="4624" width="17.85546875" style="270" bestFit="1" customWidth="1"/>
    <col min="4625" max="4625" width="15.42578125" style="270" bestFit="1" customWidth="1"/>
    <col min="4626" max="4864" width="12.42578125" style="270"/>
    <col min="4865" max="4865" width="9.140625" style="270" bestFit="1" customWidth="1"/>
    <col min="4866" max="4866" width="29.28515625" style="270" bestFit="1" customWidth="1"/>
    <col min="4867" max="4867" width="13.140625" style="270" bestFit="1" customWidth="1"/>
    <col min="4868" max="4869" width="9.85546875" style="270" bestFit="1" customWidth="1"/>
    <col min="4870" max="4870" width="12.140625" style="270" bestFit="1" customWidth="1"/>
    <col min="4871" max="4871" width="13.85546875" style="270" bestFit="1" customWidth="1"/>
    <col min="4872" max="4873" width="10.85546875" style="270" bestFit="1" customWidth="1"/>
    <col min="4874" max="4875" width="12.140625" style="270" bestFit="1" customWidth="1"/>
    <col min="4876" max="4876" width="14.42578125" style="270" bestFit="1" customWidth="1"/>
    <col min="4877" max="4877" width="16.85546875" style="270" customWidth="1"/>
    <col min="4878" max="4878" width="17.85546875" style="270" bestFit="1" customWidth="1"/>
    <col min="4879" max="4879" width="20" style="270" customWidth="1"/>
    <col min="4880" max="4880" width="17.85546875" style="270" bestFit="1" customWidth="1"/>
    <col min="4881" max="4881" width="15.42578125" style="270" bestFit="1" customWidth="1"/>
    <col min="4882" max="5120" width="12.42578125" style="270"/>
    <col min="5121" max="5121" width="9.140625" style="270" bestFit="1" customWidth="1"/>
    <col min="5122" max="5122" width="29.28515625" style="270" bestFit="1" customWidth="1"/>
    <col min="5123" max="5123" width="13.140625" style="270" bestFit="1" customWidth="1"/>
    <col min="5124" max="5125" width="9.85546875" style="270" bestFit="1" customWidth="1"/>
    <col min="5126" max="5126" width="12.140625" style="270" bestFit="1" customWidth="1"/>
    <col min="5127" max="5127" width="13.85546875" style="270" bestFit="1" customWidth="1"/>
    <col min="5128" max="5129" width="10.85546875" style="270" bestFit="1" customWidth="1"/>
    <col min="5130" max="5131" width="12.140625" style="270" bestFit="1" customWidth="1"/>
    <col min="5132" max="5132" width="14.42578125" style="270" bestFit="1" customWidth="1"/>
    <col min="5133" max="5133" width="16.85546875" style="270" customWidth="1"/>
    <col min="5134" max="5134" width="17.85546875" style="270" bestFit="1" customWidth="1"/>
    <col min="5135" max="5135" width="20" style="270" customWidth="1"/>
    <col min="5136" max="5136" width="17.85546875" style="270" bestFit="1" customWidth="1"/>
    <col min="5137" max="5137" width="15.42578125" style="270" bestFit="1" customWidth="1"/>
    <col min="5138" max="5376" width="12.42578125" style="270"/>
    <col min="5377" max="5377" width="9.140625" style="270" bestFit="1" customWidth="1"/>
    <col min="5378" max="5378" width="29.28515625" style="270" bestFit="1" customWidth="1"/>
    <col min="5379" max="5379" width="13.140625" style="270" bestFit="1" customWidth="1"/>
    <col min="5380" max="5381" width="9.85546875" style="270" bestFit="1" customWidth="1"/>
    <col min="5382" max="5382" width="12.140625" style="270" bestFit="1" customWidth="1"/>
    <col min="5383" max="5383" width="13.85546875" style="270" bestFit="1" customWidth="1"/>
    <col min="5384" max="5385" width="10.85546875" style="270" bestFit="1" customWidth="1"/>
    <col min="5386" max="5387" width="12.140625" style="270" bestFit="1" customWidth="1"/>
    <col min="5388" max="5388" width="14.42578125" style="270" bestFit="1" customWidth="1"/>
    <col min="5389" max="5389" width="16.85546875" style="270" customWidth="1"/>
    <col min="5390" max="5390" width="17.85546875" style="270" bestFit="1" customWidth="1"/>
    <col min="5391" max="5391" width="20" style="270" customWidth="1"/>
    <col min="5392" max="5392" width="17.85546875" style="270" bestFit="1" customWidth="1"/>
    <col min="5393" max="5393" width="15.42578125" style="270" bestFit="1" customWidth="1"/>
    <col min="5394" max="5632" width="12.42578125" style="270"/>
    <col min="5633" max="5633" width="9.140625" style="270" bestFit="1" customWidth="1"/>
    <col min="5634" max="5634" width="29.28515625" style="270" bestFit="1" customWidth="1"/>
    <col min="5635" max="5635" width="13.140625" style="270" bestFit="1" customWidth="1"/>
    <col min="5636" max="5637" width="9.85546875" style="270" bestFit="1" customWidth="1"/>
    <col min="5638" max="5638" width="12.140625" style="270" bestFit="1" customWidth="1"/>
    <col min="5639" max="5639" width="13.85546875" style="270" bestFit="1" customWidth="1"/>
    <col min="5640" max="5641" width="10.85546875" style="270" bestFit="1" customWidth="1"/>
    <col min="5642" max="5643" width="12.140625" style="270" bestFit="1" customWidth="1"/>
    <col min="5644" max="5644" width="14.42578125" style="270" bestFit="1" customWidth="1"/>
    <col min="5645" max="5645" width="16.85546875" style="270" customWidth="1"/>
    <col min="5646" max="5646" width="17.85546875" style="270" bestFit="1" customWidth="1"/>
    <col min="5647" max="5647" width="20" style="270" customWidth="1"/>
    <col min="5648" max="5648" width="17.85546875" style="270" bestFit="1" customWidth="1"/>
    <col min="5649" max="5649" width="15.42578125" style="270" bestFit="1" customWidth="1"/>
    <col min="5650" max="5888" width="12.42578125" style="270"/>
    <col min="5889" max="5889" width="9.140625" style="270" bestFit="1" customWidth="1"/>
    <col min="5890" max="5890" width="29.28515625" style="270" bestFit="1" customWidth="1"/>
    <col min="5891" max="5891" width="13.140625" style="270" bestFit="1" customWidth="1"/>
    <col min="5892" max="5893" width="9.85546875" style="270" bestFit="1" customWidth="1"/>
    <col min="5894" max="5894" width="12.140625" style="270" bestFit="1" customWidth="1"/>
    <col min="5895" max="5895" width="13.85546875" style="270" bestFit="1" customWidth="1"/>
    <col min="5896" max="5897" width="10.85546875" style="270" bestFit="1" customWidth="1"/>
    <col min="5898" max="5899" width="12.140625" style="270" bestFit="1" customWidth="1"/>
    <col min="5900" max="5900" width="14.42578125" style="270" bestFit="1" customWidth="1"/>
    <col min="5901" max="5901" width="16.85546875" style="270" customWidth="1"/>
    <col min="5902" max="5902" width="17.85546875" style="270" bestFit="1" customWidth="1"/>
    <col min="5903" max="5903" width="20" style="270" customWidth="1"/>
    <col min="5904" max="5904" width="17.85546875" style="270" bestFit="1" customWidth="1"/>
    <col min="5905" max="5905" width="15.42578125" style="270" bestFit="1" customWidth="1"/>
    <col min="5906" max="6144" width="12.42578125" style="270"/>
    <col min="6145" max="6145" width="9.140625" style="270" bestFit="1" customWidth="1"/>
    <col min="6146" max="6146" width="29.28515625" style="270" bestFit="1" customWidth="1"/>
    <col min="6147" max="6147" width="13.140625" style="270" bestFit="1" customWidth="1"/>
    <col min="6148" max="6149" width="9.85546875" style="270" bestFit="1" customWidth="1"/>
    <col min="6150" max="6150" width="12.140625" style="270" bestFit="1" customWidth="1"/>
    <col min="6151" max="6151" width="13.85546875" style="270" bestFit="1" customWidth="1"/>
    <col min="6152" max="6153" width="10.85546875" style="270" bestFit="1" customWidth="1"/>
    <col min="6154" max="6155" width="12.140625" style="270" bestFit="1" customWidth="1"/>
    <col min="6156" max="6156" width="14.42578125" style="270" bestFit="1" customWidth="1"/>
    <col min="6157" max="6157" width="16.85546875" style="270" customWidth="1"/>
    <col min="6158" max="6158" width="17.85546875" style="270" bestFit="1" customWidth="1"/>
    <col min="6159" max="6159" width="20" style="270" customWidth="1"/>
    <col min="6160" max="6160" width="17.85546875" style="270" bestFit="1" customWidth="1"/>
    <col min="6161" max="6161" width="15.42578125" style="270" bestFit="1" customWidth="1"/>
    <col min="6162" max="6400" width="12.42578125" style="270"/>
    <col min="6401" max="6401" width="9.140625" style="270" bestFit="1" customWidth="1"/>
    <col min="6402" max="6402" width="29.28515625" style="270" bestFit="1" customWidth="1"/>
    <col min="6403" max="6403" width="13.140625" style="270" bestFit="1" customWidth="1"/>
    <col min="6404" max="6405" width="9.85546875" style="270" bestFit="1" customWidth="1"/>
    <col min="6406" max="6406" width="12.140625" style="270" bestFit="1" customWidth="1"/>
    <col min="6407" max="6407" width="13.85546875" style="270" bestFit="1" customWidth="1"/>
    <col min="6408" max="6409" width="10.85546875" style="270" bestFit="1" customWidth="1"/>
    <col min="6410" max="6411" width="12.140625" style="270" bestFit="1" customWidth="1"/>
    <col min="6412" max="6412" width="14.42578125" style="270" bestFit="1" customWidth="1"/>
    <col min="6413" max="6413" width="16.85546875" style="270" customWidth="1"/>
    <col min="6414" max="6414" width="17.85546875" style="270" bestFit="1" customWidth="1"/>
    <col min="6415" max="6415" width="20" style="270" customWidth="1"/>
    <col min="6416" max="6416" width="17.85546875" style="270" bestFit="1" customWidth="1"/>
    <col min="6417" max="6417" width="15.42578125" style="270" bestFit="1" customWidth="1"/>
    <col min="6418" max="6656" width="12.42578125" style="270"/>
    <col min="6657" max="6657" width="9.140625" style="270" bestFit="1" customWidth="1"/>
    <col min="6658" max="6658" width="29.28515625" style="270" bestFit="1" customWidth="1"/>
    <col min="6659" max="6659" width="13.140625" style="270" bestFit="1" customWidth="1"/>
    <col min="6660" max="6661" width="9.85546875" style="270" bestFit="1" customWidth="1"/>
    <col min="6662" max="6662" width="12.140625" style="270" bestFit="1" customWidth="1"/>
    <col min="6663" max="6663" width="13.85546875" style="270" bestFit="1" customWidth="1"/>
    <col min="6664" max="6665" width="10.85546875" style="270" bestFit="1" customWidth="1"/>
    <col min="6666" max="6667" width="12.140625" style="270" bestFit="1" customWidth="1"/>
    <col min="6668" max="6668" width="14.42578125" style="270" bestFit="1" customWidth="1"/>
    <col min="6669" max="6669" width="16.85546875" style="270" customWidth="1"/>
    <col min="6670" max="6670" width="17.85546875" style="270" bestFit="1" customWidth="1"/>
    <col min="6671" max="6671" width="20" style="270" customWidth="1"/>
    <col min="6672" max="6672" width="17.85546875" style="270" bestFit="1" customWidth="1"/>
    <col min="6673" max="6673" width="15.42578125" style="270" bestFit="1" customWidth="1"/>
    <col min="6674" max="6912" width="12.42578125" style="270"/>
    <col min="6913" max="6913" width="9.140625" style="270" bestFit="1" customWidth="1"/>
    <col min="6914" max="6914" width="29.28515625" style="270" bestFit="1" customWidth="1"/>
    <col min="6915" max="6915" width="13.140625" style="270" bestFit="1" customWidth="1"/>
    <col min="6916" max="6917" width="9.85546875" style="270" bestFit="1" customWidth="1"/>
    <col min="6918" max="6918" width="12.140625" style="270" bestFit="1" customWidth="1"/>
    <col min="6919" max="6919" width="13.85546875" style="270" bestFit="1" customWidth="1"/>
    <col min="6920" max="6921" width="10.85546875" style="270" bestFit="1" customWidth="1"/>
    <col min="6922" max="6923" width="12.140625" style="270" bestFit="1" customWidth="1"/>
    <col min="6924" max="6924" width="14.42578125" style="270" bestFit="1" customWidth="1"/>
    <col min="6925" max="6925" width="16.85546875" style="270" customWidth="1"/>
    <col min="6926" max="6926" width="17.85546875" style="270" bestFit="1" customWidth="1"/>
    <col min="6927" max="6927" width="20" style="270" customWidth="1"/>
    <col min="6928" max="6928" width="17.85546875" style="270" bestFit="1" customWidth="1"/>
    <col min="6929" max="6929" width="15.42578125" style="270" bestFit="1" customWidth="1"/>
    <col min="6930" max="7168" width="12.42578125" style="270"/>
    <col min="7169" max="7169" width="9.140625" style="270" bestFit="1" customWidth="1"/>
    <col min="7170" max="7170" width="29.28515625" style="270" bestFit="1" customWidth="1"/>
    <col min="7171" max="7171" width="13.140625" style="270" bestFit="1" customWidth="1"/>
    <col min="7172" max="7173" width="9.85546875" style="270" bestFit="1" customWidth="1"/>
    <col min="7174" max="7174" width="12.140625" style="270" bestFit="1" customWidth="1"/>
    <col min="7175" max="7175" width="13.85546875" style="270" bestFit="1" customWidth="1"/>
    <col min="7176" max="7177" width="10.85546875" style="270" bestFit="1" customWidth="1"/>
    <col min="7178" max="7179" width="12.140625" style="270" bestFit="1" customWidth="1"/>
    <col min="7180" max="7180" width="14.42578125" style="270" bestFit="1" customWidth="1"/>
    <col min="7181" max="7181" width="16.85546875" style="270" customWidth="1"/>
    <col min="7182" max="7182" width="17.85546875" style="270" bestFit="1" customWidth="1"/>
    <col min="7183" max="7183" width="20" style="270" customWidth="1"/>
    <col min="7184" max="7184" width="17.85546875" style="270" bestFit="1" customWidth="1"/>
    <col min="7185" max="7185" width="15.42578125" style="270" bestFit="1" customWidth="1"/>
    <col min="7186" max="7424" width="12.42578125" style="270"/>
    <col min="7425" max="7425" width="9.140625" style="270" bestFit="1" customWidth="1"/>
    <col min="7426" max="7426" width="29.28515625" style="270" bestFit="1" customWidth="1"/>
    <col min="7427" max="7427" width="13.140625" style="270" bestFit="1" customWidth="1"/>
    <col min="7428" max="7429" width="9.85546875" style="270" bestFit="1" customWidth="1"/>
    <col min="7430" max="7430" width="12.140625" style="270" bestFit="1" customWidth="1"/>
    <col min="7431" max="7431" width="13.85546875" style="270" bestFit="1" customWidth="1"/>
    <col min="7432" max="7433" width="10.85546875" style="270" bestFit="1" customWidth="1"/>
    <col min="7434" max="7435" width="12.140625" style="270" bestFit="1" customWidth="1"/>
    <col min="7436" max="7436" width="14.42578125" style="270" bestFit="1" customWidth="1"/>
    <col min="7437" max="7437" width="16.85546875" style="270" customWidth="1"/>
    <col min="7438" max="7438" width="17.85546875" style="270" bestFit="1" customWidth="1"/>
    <col min="7439" max="7439" width="20" style="270" customWidth="1"/>
    <col min="7440" max="7440" width="17.85546875" style="270" bestFit="1" customWidth="1"/>
    <col min="7441" max="7441" width="15.42578125" style="270" bestFit="1" customWidth="1"/>
    <col min="7442" max="7680" width="12.42578125" style="270"/>
    <col min="7681" max="7681" width="9.140625" style="270" bestFit="1" customWidth="1"/>
    <col min="7682" max="7682" width="29.28515625" style="270" bestFit="1" customWidth="1"/>
    <col min="7683" max="7683" width="13.140625" style="270" bestFit="1" customWidth="1"/>
    <col min="7684" max="7685" width="9.85546875" style="270" bestFit="1" customWidth="1"/>
    <col min="7686" max="7686" width="12.140625" style="270" bestFit="1" customWidth="1"/>
    <col min="7687" max="7687" width="13.85546875" style="270" bestFit="1" customWidth="1"/>
    <col min="7688" max="7689" width="10.85546875" style="270" bestFit="1" customWidth="1"/>
    <col min="7690" max="7691" width="12.140625" style="270" bestFit="1" customWidth="1"/>
    <col min="7692" max="7692" width="14.42578125" style="270" bestFit="1" customWidth="1"/>
    <col min="7693" max="7693" width="16.85546875" style="270" customWidth="1"/>
    <col min="7694" max="7694" width="17.85546875" style="270" bestFit="1" customWidth="1"/>
    <col min="7695" max="7695" width="20" style="270" customWidth="1"/>
    <col min="7696" max="7696" width="17.85546875" style="270" bestFit="1" customWidth="1"/>
    <col min="7697" max="7697" width="15.42578125" style="270" bestFit="1" customWidth="1"/>
    <col min="7698" max="7936" width="12.42578125" style="270"/>
    <col min="7937" max="7937" width="9.140625" style="270" bestFit="1" customWidth="1"/>
    <col min="7938" max="7938" width="29.28515625" style="270" bestFit="1" customWidth="1"/>
    <col min="7939" max="7939" width="13.140625" style="270" bestFit="1" customWidth="1"/>
    <col min="7940" max="7941" width="9.85546875" style="270" bestFit="1" customWidth="1"/>
    <col min="7942" max="7942" width="12.140625" style="270" bestFit="1" customWidth="1"/>
    <col min="7943" max="7943" width="13.85546875" style="270" bestFit="1" customWidth="1"/>
    <col min="7944" max="7945" width="10.85546875" style="270" bestFit="1" customWidth="1"/>
    <col min="7946" max="7947" width="12.140625" style="270" bestFit="1" customWidth="1"/>
    <col min="7948" max="7948" width="14.42578125" style="270" bestFit="1" customWidth="1"/>
    <col min="7949" max="7949" width="16.85546875" style="270" customWidth="1"/>
    <col min="7950" max="7950" width="17.85546875" style="270" bestFit="1" customWidth="1"/>
    <col min="7951" max="7951" width="20" style="270" customWidth="1"/>
    <col min="7952" max="7952" width="17.85546875" style="270" bestFit="1" customWidth="1"/>
    <col min="7953" max="7953" width="15.42578125" style="270" bestFit="1" customWidth="1"/>
    <col min="7954" max="8192" width="12.42578125" style="270"/>
    <col min="8193" max="8193" width="9.140625" style="270" bestFit="1" customWidth="1"/>
    <col min="8194" max="8194" width="29.28515625" style="270" bestFit="1" customWidth="1"/>
    <col min="8195" max="8195" width="13.140625" style="270" bestFit="1" customWidth="1"/>
    <col min="8196" max="8197" width="9.85546875" style="270" bestFit="1" customWidth="1"/>
    <col min="8198" max="8198" width="12.140625" style="270" bestFit="1" customWidth="1"/>
    <col min="8199" max="8199" width="13.85546875" style="270" bestFit="1" customWidth="1"/>
    <col min="8200" max="8201" width="10.85546875" style="270" bestFit="1" customWidth="1"/>
    <col min="8202" max="8203" width="12.140625" style="270" bestFit="1" customWidth="1"/>
    <col min="8204" max="8204" width="14.42578125" style="270" bestFit="1" customWidth="1"/>
    <col min="8205" max="8205" width="16.85546875" style="270" customWidth="1"/>
    <col min="8206" max="8206" width="17.85546875" style="270" bestFit="1" customWidth="1"/>
    <col min="8207" max="8207" width="20" style="270" customWidth="1"/>
    <col min="8208" max="8208" width="17.85546875" style="270" bestFit="1" customWidth="1"/>
    <col min="8209" max="8209" width="15.42578125" style="270" bestFit="1" customWidth="1"/>
    <col min="8210" max="8448" width="12.42578125" style="270"/>
    <col min="8449" max="8449" width="9.140625" style="270" bestFit="1" customWidth="1"/>
    <col min="8450" max="8450" width="29.28515625" style="270" bestFit="1" customWidth="1"/>
    <col min="8451" max="8451" width="13.140625" style="270" bestFit="1" customWidth="1"/>
    <col min="8452" max="8453" width="9.85546875" style="270" bestFit="1" customWidth="1"/>
    <col min="8454" max="8454" width="12.140625" style="270" bestFit="1" customWidth="1"/>
    <col min="8455" max="8455" width="13.85546875" style="270" bestFit="1" customWidth="1"/>
    <col min="8456" max="8457" width="10.85546875" style="270" bestFit="1" customWidth="1"/>
    <col min="8458" max="8459" width="12.140625" style="270" bestFit="1" customWidth="1"/>
    <col min="8460" max="8460" width="14.42578125" style="270" bestFit="1" customWidth="1"/>
    <col min="8461" max="8461" width="16.85546875" style="270" customWidth="1"/>
    <col min="8462" max="8462" width="17.85546875" style="270" bestFit="1" customWidth="1"/>
    <col min="8463" max="8463" width="20" style="270" customWidth="1"/>
    <col min="8464" max="8464" width="17.85546875" style="270" bestFit="1" customWidth="1"/>
    <col min="8465" max="8465" width="15.42578125" style="270" bestFit="1" customWidth="1"/>
    <col min="8466" max="8704" width="12.42578125" style="270"/>
    <col min="8705" max="8705" width="9.140625" style="270" bestFit="1" customWidth="1"/>
    <col min="8706" max="8706" width="29.28515625" style="270" bestFit="1" customWidth="1"/>
    <col min="8707" max="8707" width="13.140625" style="270" bestFit="1" customWidth="1"/>
    <col min="8708" max="8709" width="9.85546875" style="270" bestFit="1" customWidth="1"/>
    <col min="8710" max="8710" width="12.140625" style="270" bestFit="1" customWidth="1"/>
    <col min="8711" max="8711" width="13.85546875" style="270" bestFit="1" customWidth="1"/>
    <col min="8712" max="8713" width="10.85546875" style="270" bestFit="1" customWidth="1"/>
    <col min="8714" max="8715" width="12.140625" style="270" bestFit="1" customWidth="1"/>
    <col min="8716" max="8716" width="14.42578125" style="270" bestFit="1" customWidth="1"/>
    <col min="8717" max="8717" width="16.85546875" style="270" customWidth="1"/>
    <col min="8718" max="8718" width="17.85546875" style="270" bestFit="1" customWidth="1"/>
    <col min="8719" max="8719" width="20" style="270" customWidth="1"/>
    <col min="8720" max="8720" width="17.85546875" style="270" bestFit="1" customWidth="1"/>
    <col min="8721" max="8721" width="15.42578125" style="270" bestFit="1" customWidth="1"/>
    <col min="8722" max="8960" width="12.42578125" style="270"/>
    <col min="8961" max="8961" width="9.140625" style="270" bestFit="1" customWidth="1"/>
    <col min="8962" max="8962" width="29.28515625" style="270" bestFit="1" customWidth="1"/>
    <col min="8963" max="8963" width="13.140625" style="270" bestFit="1" customWidth="1"/>
    <col min="8964" max="8965" width="9.85546875" style="270" bestFit="1" customWidth="1"/>
    <col min="8966" max="8966" width="12.140625" style="270" bestFit="1" customWidth="1"/>
    <col min="8967" max="8967" width="13.85546875" style="270" bestFit="1" customWidth="1"/>
    <col min="8968" max="8969" width="10.85546875" style="270" bestFit="1" customWidth="1"/>
    <col min="8970" max="8971" width="12.140625" style="270" bestFit="1" customWidth="1"/>
    <col min="8972" max="8972" width="14.42578125" style="270" bestFit="1" customWidth="1"/>
    <col min="8973" max="8973" width="16.85546875" style="270" customWidth="1"/>
    <col min="8974" max="8974" width="17.85546875" style="270" bestFit="1" customWidth="1"/>
    <col min="8975" max="8975" width="20" style="270" customWidth="1"/>
    <col min="8976" max="8976" width="17.85546875" style="270" bestFit="1" customWidth="1"/>
    <col min="8977" max="8977" width="15.42578125" style="270" bestFit="1" customWidth="1"/>
    <col min="8978" max="9216" width="12.42578125" style="270"/>
    <col min="9217" max="9217" width="9.140625" style="270" bestFit="1" customWidth="1"/>
    <col min="9218" max="9218" width="29.28515625" style="270" bestFit="1" customWidth="1"/>
    <col min="9219" max="9219" width="13.140625" style="270" bestFit="1" customWidth="1"/>
    <col min="9220" max="9221" width="9.85546875" style="270" bestFit="1" customWidth="1"/>
    <col min="9222" max="9222" width="12.140625" style="270" bestFit="1" customWidth="1"/>
    <col min="9223" max="9223" width="13.85546875" style="270" bestFit="1" customWidth="1"/>
    <col min="9224" max="9225" width="10.85546875" style="270" bestFit="1" customWidth="1"/>
    <col min="9226" max="9227" width="12.140625" style="270" bestFit="1" customWidth="1"/>
    <col min="9228" max="9228" width="14.42578125" style="270" bestFit="1" customWidth="1"/>
    <col min="9229" max="9229" width="16.85546875" style="270" customWidth="1"/>
    <col min="9230" max="9230" width="17.85546875" style="270" bestFit="1" customWidth="1"/>
    <col min="9231" max="9231" width="20" style="270" customWidth="1"/>
    <col min="9232" max="9232" width="17.85546875" style="270" bestFit="1" customWidth="1"/>
    <col min="9233" max="9233" width="15.42578125" style="270" bestFit="1" customWidth="1"/>
    <col min="9234" max="9472" width="12.42578125" style="270"/>
    <col min="9473" max="9473" width="9.140625" style="270" bestFit="1" customWidth="1"/>
    <col min="9474" max="9474" width="29.28515625" style="270" bestFit="1" customWidth="1"/>
    <col min="9475" max="9475" width="13.140625" style="270" bestFit="1" customWidth="1"/>
    <col min="9476" max="9477" width="9.85546875" style="270" bestFit="1" customWidth="1"/>
    <col min="9478" max="9478" width="12.140625" style="270" bestFit="1" customWidth="1"/>
    <col min="9479" max="9479" width="13.85546875" style="270" bestFit="1" customWidth="1"/>
    <col min="9480" max="9481" width="10.85546875" style="270" bestFit="1" customWidth="1"/>
    <col min="9482" max="9483" width="12.140625" style="270" bestFit="1" customWidth="1"/>
    <col min="9484" max="9484" width="14.42578125" style="270" bestFit="1" customWidth="1"/>
    <col min="9485" max="9485" width="16.85546875" style="270" customWidth="1"/>
    <col min="9486" max="9486" width="17.85546875" style="270" bestFit="1" customWidth="1"/>
    <col min="9487" max="9487" width="20" style="270" customWidth="1"/>
    <col min="9488" max="9488" width="17.85546875" style="270" bestFit="1" customWidth="1"/>
    <col min="9489" max="9489" width="15.42578125" style="270" bestFit="1" customWidth="1"/>
    <col min="9490" max="9728" width="12.42578125" style="270"/>
    <col min="9729" max="9729" width="9.140625" style="270" bestFit="1" customWidth="1"/>
    <col min="9730" max="9730" width="29.28515625" style="270" bestFit="1" customWidth="1"/>
    <col min="9731" max="9731" width="13.140625" style="270" bestFit="1" customWidth="1"/>
    <col min="9732" max="9733" width="9.85546875" style="270" bestFit="1" customWidth="1"/>
    <col min="9734" max="9734" width="12.140625" style="270" bestFit="1" customWidth="1"/>
    <col min="9735" max="9735" width="13.85546875" style="270" bestFit="1" customWidth="1"/>
    <col min="9736" max="9737" width="10.85546875" style="270" bestFit="1" customWidth="1"/>
    <col min="9738" max="9739" width="12.140625" style="270" bestFit="1" customWidth="1"/>
    <col min="9740" max="9740" width="14.42578125" style="270" bestFit="1" customWidth="1"/>
    <col min="9741" max="9741" width="16.85546875" style="270" customWidth="1"/>
    <col min="9742" max="9742" width="17.85546875" style="270" bestFit="1" customWidth="1"/>
    <col min="9743" max="9743" width="20" style="270" customWidth="1"/>
    <col min="9744" max="9744" width="17.85546875" style="270" bestFit="1" customWidth="1"/>
    <col min="9745" max="9745" width="15.42578125" style="270" bestFit="1" customWidth="1"/>
    <col min="9746" max="9984" width="12.42578125" style="270"/>
    <col min="9985" max="9985" width="9.140625" style="270" bestFit="1" customWidth="1"/>
    <col min="9986" max="9986" width="29.28515625" style="270" bestFit="1" customWidth="1"/>
    <col min="9987" max="9987" width="13.140625" style="270" bestFit="1" customWidth="1"/>
    <col min="9988" max="9989" width="9.85546875" style="270" bestFit="1" customWidth="1"/>
    <col min="9990" max="9990" width="12.140625" style="270" bestFit="1" customWidth="1"/>
    <col min="9991" max="9991" width="13.85546875" style="270" bestFit="1" customWidth="1"/>
    <col min="9992" max="9993" width="10.85546875" style="270" bestFit="1" customWidth="1"/>
    <col min="9994" max="9995" width="12.140625" style="270" bestFit="1" customWidth="1"/>
    <col min="9996" max="9996" width="14.42578125" style="270" bestFit="1" customWidth="1"/>
    <col min="9997" max="9997" width="16.85546875" style="270" customWidth="1"/>
    <col min="9998" max="9998" width="17.85546875" style="270" bestFit="1" customWidth="1"/>
    <col min="9999" max="9999" width="20" style="270" customWidth="1"/>
    <col min="10000" max="10000" width="17.85546875" style="270" bestFit="1" customWidth="1"/>
    <col min="10001" max="10001" width="15.42578125" style="270" bestFit="1" customWidth="1"/>
    <col min="10002" max="10240" width="12.42578125" style="270"/>
    <col min="10241" max="10241" width="9.140625" style="270" bestFit="1" customWidth="1"/>
    <col min="10242" max="10242" width="29.28515625" style="270" bestFit="1" customWidth="1"/>
    <col min="10243" max="10243" width="13.140625" style="270" bestFit="1" customWidth="1"/>
    <col min="10244" max="10245" width="9.85546875" style="270" bestFit="1" customWidth="1"/>
    <col min="10246" max="10246" width="12.140625" style="270" bestFit="1" customWidth="1"/>
    <col min="10247" max="10247" width="13.85546875" style="270" bestFit="1" customWidth="1"/>
    <col min="10248" max="10249" width="10.85546875" style="270" bestFit="1" customWidth="1"/>
    <col min="10250" max="10251" width="12.140625" style="270" bestFit="1" customWidth="1"/>
    <col min="10252" max="10252" width="14.42578125" style="270" bestFit="1" customWidth="1"/>
    <col min="10253" max="10253" width="16.85546875" style="270" customWidth="1"/>
    <col min="10254" max="10254" width="17.85546875" style="270" bestFit="1" customWidth="1"/>
    <col min="10255" max="10255" width="20" style="270" customWidth="1"/>
    <col min="10256" max="10256" width="17.85546875" style="270" bestFit="1" customWidth="1"/>
    <col min="10257" max="10257" width="15.42578125" style="270" bestFit="1" customWidth="1"/>
    <col min="10258" max="10496" width="12.42578125" style="270"/>
    <col min="10497" max="10497" width="9.140625" style="270" bestFit="1" customWidth="1"/>
    <col min="10498" max="10498" width="29.28515625" style="270" bestFit="1" customWidth="1"/>
    <col min="10499" max="10499" width="13.140625" style="270" bestFit="1" customWidth="1"/>
    <col min="10500" max="10501" width="9.85546875" style="270" bestFit="1" customWidth="1"/>
    <col min="10502" max="10502" width="12.140625" style="270" bestFit="1" customWidth="1"/>
    <col min="10503" max="10503" width="13.85546875" style="270" bestFit="1" customWidth="1"/>
    <col min="10504" max="10505" width="10.85546875" style="270" bestFit="1" customWidth="1"/>
    <col min="10506" max="10507" width="12.140625" style="270" bestFit="1" customWidth="1"/>
    <col min="10508" max="10508" width="14.42578125" style="270" bestFit="1" customWidth="1"/>
    <col min="10509" max="10509" width="16.85546875" style="270" customWidth="1"/>
    <col min="10510" max="10510" width="17.85546875" style="270" bestFit="1" customWidth="1"/>
    <col min="10511" max="10511" width="20" style="270" customWidth="1"/>
    <col min="10512" max="10512" width="17.85546875" style="270" bestFit="1" customWidth="1"/>
    <col min="10513" max="10513" width="15.42578125" style="270" bestFit="1" customWidth="1"/>
    <col min="10514" max="10752" width="12.42578125" style="270"/>
    <col min="10753" max="10753" width="9.140625" style="270" bestFit="1" customWidth="1"/>
    <col min="10754" max="10754" width="29.28515625" style="270" bestFit="1" customWidth="1"/>
    <col min="10755" max="10755" width="13.140625" style="270" bestFit="1" customWidth="1"/>
    <col min="10756" max="10757" width="9.85546875" style="270" bestFit="1" customWidth="1"/>
    <col min="10758" max="10758" width="12.140625" style="270" bestFit="1" customWidth="1"/>
    <col min="10759" max="10759" width="13.85546875" style="270" bestFit="1" customWidth="1"/>
    <col min="10760" max="10761" width="10.85546875" style="270" bestFit="1" customWidth="1"/>
    <col min="10762" max="10763" width="12.140625" style="270" bestFit="1" customWidth="1"/>
    <col min="10764" max="10764" width="14.42578125" style="270" bestFit="1" customWidth="1"/>
    <col min="10765" max="10765" width="16.85546875" style="270" customWidth="1"/>
    <col min="10766" max="10766" width="17.85546875" style="270" bestFit="1" customWidth="1"/>
    <col min="10767" max="10767" width="20" style="270" customWidth="1"/>
    <col min="10768" max="10768" width="17.85546875" style="270" bestFit="1" customWidth="1"/>
    <col min="10769" max="10769" width="15.42578125" style="270" bestFit="1" customWidth="1"/>
    <col min="10770" max="11008" width="12.42578125" style="270"/>
    <col min="11009" max="11009" width="9.140625" style="270" bestFit="1" customWidth="1"/>
    <col min="11010" max="11010" width="29.28515625" style="270" bestFit="1" customWidth="1"/>
    <col min="11011" max="11011" width="13.140625" style="270" bestFit="1" customWidth="1"/>
    <col min="11012" max="11013" width="9.85546875" style="270" bestFit="1" customWidth="1"/>
    <col min="11014" max="11014" width="12.140625" style="270" bestFit="1" customWidth="1"/>
    <col min="11015" max="11015" width="13.85546875" style="270" bestFit="1" customWidth="1"/>
    <col min="11016" max="11017" width="10.85546875" style="270" bestFit="1" customWidth="1"/>
    <col min="11018" max="11019" width="12.140625" style="270" bestFit="1" customWidth="1"/>
    <col min="11020" max="11020" width="14.42578125" style="270" bestFit="1" customWidth="1"/>
    <col min="11021" max="11021" width="16.85546875" style="270" customWidth="1"/>
    <col min="11022" max="11022" width="17.85546875" style="270" bestFit="1" customWidth="1"/>
    <col min="11023" max="11023" width="20" style="270" customWidth="1"/>
    <col min="11024" max="11024" width="17.85546875" style="270" bestFit="1" customWidth="1"/>
    <col min="11025" max="11025" width="15.42578125" style="270" bestFit="1" customWidth="1"/>
    <col min="11026" max="11264" width="12.42578125" style="270"/>
    <col min="11265" max="11265" width="9.140625" style="270" bestFit="1" customWidth="1"/>
    <col min="11266" max="11266" width="29.28515625" style="270" bestFit="1" customWidth="1"/>
    <col min="11267" max="11267" width="13.140625" style="270" bestFit="1" customWidth="1"/>
    <col min="11268" max="11269" width="9.85546875" style="270" bestFit="1" customWidth="1"/>
    <col min="11270" max="11270" width="12.140625" style="270" bestFit="1" customWidth="1"/>
    <col min="11271" max="11271" width="13.85546875" style="270" bestFit="1" customWidth="1"/>
    <col min="11272" max="11273" width="10.85546875" style="270" bestFit="1" customWidth="1"/>
    <col min="11274" max="11275" width="12.140625" style="270" bestFit="1" customWidth="1"/>
    <col min="11276" max="11276" width="14.42578125" style="270" bestFit="1" customWidth="1"/>
    <col min="11277" max="11277" width="16.85546875" style="270" customWidth="1"/>
    <col min="11278" max="11278" width="17.85546875" style="270" bestFit="1" customWidth="1"/>
    <col min="11279" max="11279" width="20" style="270" customWidth="1"/>
    <col min="11280" max="11280" width="17.85546875" style="270" bestFit="1" customWidth="1"/>
    <col min="11281" max="11281" width="15.42578125" style="270" bestFit="1" customWidth="1"/>
    <col min="11282" max="11520" width="12.42578125" style="270"/>
    <col min="11521" max="11521" width="9.140625" style="270" bestFit="1" customWidth="1"/>
    <col min="11522" max="11522" width="29.28515625" style="270" bestFit="1" customWidth="1"/>
    <col min="11523" max="11523" width="13.140625" style="270" bestFit="1" customWidth="1"/>
    <col min="11524" max="11525" width="9.85546875" style="270" bestFit="1" customWidth="1"/>
    <col min="11526" max="11526" width="12.140625" style="270" bestFit="1" customWidth="1"/>
    <col min="11527" max="11527" width="13.85546875" style="270" bestFit="1" customWidth="1"/>
    <col min="11528" max="11529" width="10.85546875" style="270" bestFit="1" customWidth="1"/>
    <col min="11530" max="11531" width="12.140625" style="270" bestFit="1" customWidth="1"/>
    <col min="11532" max="11532" width="14.42578125" style="270" bestFit="1" customWidth="1"/>
    <col min="11533" max="11533" width="16.85546875" style="270" customWidth="1"/>
    <col min="11534" max="11534" width="17.85546875" style="270" bestFit="1" customWidth="1"/>
    <col min="11535" max="11535" width="20" style="270" customWidth="1"/>
    <col min="11536" max="11536" width="17.85546875" style="270" bestFit="1" customWidth="1"/>
    <col min="11537" max="11537" width="15.42578125" style="270" bestFit="1" customWidth="1"/>
    <col min="11538" max="11776" width="12.42578125" style="270"/>
    <col min="11777" max="11777" width="9.140625" style="270" bestFit="1" customWidth="1"/>
    <col min="11778" max="11778" width="29.28515625" style="270" bestFit="1" customWidth="1"/>
    <col min="11779" max="11779" width="13.140625" style="270" bestFit="1" customWidth="1"/>
    <col min="11780" max="11781" width="9.85546875" style="270" bestFit="1" customWidth="1"/>
    <col min="11782" max="11782" width="12.140625" style="270" bestFit="1" customWidth="1"/>
    <col min="11783" max="11783" width="13.85546875" style="270" bestFit="1" customWidth="1"/>
    <col min="11784" max="11785" width="10.85546875" style="270" bestFit="1" customWidth="1"/>
    <col min="11786" max="11787" width="12.140625" style="270" bestFit="1" customWidth="1"/>
    <col min="11788" max="11788" width="14.42578125" style="270" bestFit="1" customWidth="1"/>
    <col min="11789" max="11789" width="16.85546875" style="270" customWidth="1"/>
    <col min="11790" max="11790" width="17.85546875" style="270" bestFit="1" customWidth="1"/>
    <col min="11791" max="11791" width="20" style="270" customWidth="1"/>
    <col min="11792" max="11792" width="17.85546875" style="270" bestFit="1" customWidth="1"/>
    <col min="11793" max="11793" width="15.42578125" style="270" bestFit="1" customWidth="1"/>
    <col min="11794" max="12032" width="12.42578125" style="270"/>
    <col min="12033" max="12033" width="9.140625" style="270" bestFit="1" customWidth="1"/>
    <col min="12034" max="12034" width="29.28515625" style="270" bestFit="1" customWidth="1"/>
    <col min="12035" max="12035" width="13.140625" style="270" bestFit="1" customWidth="1"/>
    <col min="12036" max="12037" width="9.85546875" style="270" bestFit="1" customWidth="1"/>
    <col min="12038" max="12038" width="12.140625" style="270" bestFit="1" customWidth="1"/>
    <col min="12039" max="12039" width="13.85546875" style="270" bestFit="1" customWidth="1"/>
    <col min="12040" max="12041" width="10.85546875" style="270" bestFit="1" customWidth="1"/>
    <col min="12042" max="12043" width="12.140625" style="270" bestFit="1" customWidth="1"/>
    <col min="12044" max="12044" width="14.42578125" style="270" bestFit="1" customWidth="1"/>
    <col min="12045" max="12045" width="16.85546875" style="270" customWidth="1"/>
    <col min="12046" max="12046" width="17.85546875" style="270" bestFit="1" customWidth="1"/>
    <col min="12047" max="12047" width="20" style="270" customWidth="1"/>
    <col min="12048" max="12048" width="17.85546875" style="270" bestFit="1" customWidth="1"/>
    <col min="12049" max="12049" width="15.42578125" style="270" bestFit="1" customWidth="1"/>
    <col min="12050" max="12288" width="12.42578125" style="270"/>
    <col min="12289" max="12289" width="9.140625" style="270" bestFit="1" customWidth="1"/>
    <col min="12290" max="12290" width="29.28515625" style="270" bestFit="1" customWidth="1"/>
    <col min="12291" max="12291" width="13.140625" style="270" bestFit="1" customWidth="1"/>
    <col min="12292" max="12293" width="9.85546875" style="270" bestFit="1" customWidth="1"/>
    <col min="12294" max="12294" width="12.140625" style="270" bestFit="1" customWidth="1"/>
    <col min="12295" max="12295" width="13.85546875" style="270" bestFit="1" customWidth="1"/>
    <col min="12296" max="12297" width="10.85546875" style="270" bestFit="1" customWidth="1"/>
    <col min="12298" max="12299" width="12.140625" style="270" bestFit="1" customWidth="1"/>
    <col min="12300" max="12300" width="14.42578125" style="270" bestFit="1" customWidth="1"/>
    <col min="12301" max="12301" width="16.85546875" style="270" customWidth="1"/>
    <col min="12302" max="12302" width="17.85546875" style="270" bestFit="1" customWidth="1"/>
    <col min="12303" max="12303" width="20" style="270" customWidth="1"/>
    <col min="12304" max="12304" width="17.85546875" style="270" bestFit="1" customWidth="1"/>
    <col min="12305" max="12305" width="15.42578125" style="270" bestFit="1" customWidth="1"/>
    <col min="12306" max="12544" width="12.42578125" style="270"/>
    <col min="12545" max="12545" width="9.140625" style="270" bestFit="1" customWidth="1"/>
    <col min="12546" max="12546" width="29.28515625" style="270" bestFit="1" customWidth="1"/>
    <col min="12547" max="12547" width="13.140625" style="270" bestFit="1" customWidth="1"/>
    <col min="12548" max="12549" width="9.85546875" style="270" bestFit="1" customWidth="1"/>
    <col min="12550" max="12550" width="12.140625" style="270" bestFit="1" customWidth="1"/>
    <col min="12551" max="12551" width="13.85546875" style="270" bestFit="1" customWidth="1"/>
    <col min="12552" max="12553" width="10.85546875" style="270" bestFit="1" customWidth="1"/>
    <col min="12554" max="12555" width="12.140625" style="270" bestFit="1" customWidth="1"/>
    <col min="12556" max="12556" width="14.42578125" style="270" bestFit="1" customWidth="1"/>
    <col min="12557" max="12557" width="16.85546875" style="270" customWidth="1"/>
    <col min="12558" max="12558" width="17.85546875" style="270" bestFit="1" customWidth="1"/>
    <col min="12559" max="12559" width="20" style="270" customWidth="1"/>
    <col min="12560" max="12560" width="17.85546875" style="270" bestFit="1" customWidth="1"/>
    <col min="12561" max="12561" width="15.42578125" style="270" bestFit="1" customWidth="1"/>
    <col min="12562" max="12800" width="12.42578125" style="270"/>
    <col min="12801" max="12801" width="9.140625" style="270" bestFit="1" customWidth="1"/>
    <col min="12802" max="12802" width="29.28515625" style="270" bestFit="1" customWidth="1"/>
    <col min="12803" max="12803" width="13.140625" style="270" bestFit="1" customWidth="1"/>
    <col min="12804" max="12805" width="9.85546875" style="270" bestFit="1" customWidth="1"/>
    <col min="12806" max="12806" width="12.140625" style="270" bestFit="1" customWidth="1"/>
    <col min="12807" max="12807" width="13.85546875" style="270" bestFit="1" customWidth="1"/>
    <col min="12808" max="12809" width="10.85546875" style="270" bestFit="1" customWidth="1"/>
    <col min="12810" max="12811" width="12.140625" style="270" bestFit="1" customWidth="1"/>
    <col min="12812" max="12812" width="14.42578125" style="270" bestFit="1" customWidth="1"/>
    <col min="12813" max="12813" width="16.85546875" style="270" customWidth="1"/>
    <col min="12814" max="12814" width="17.85546875" style="270" bestFit="1" customWidth="1"/>
    <col min="12815" max="12815" width="20" style="270" customWidth="1"/>
    <col min="12816" max="12816" width="17.85546875" style="270" bestFit="1" customWidth="1"/>
    <col min="12817" max="12817" width="15.42578125" style="270" bestFit="1" customWidth="1"/>
    <col min="12818" max="13056" width="12.42578125" style="270"/>
    <col min="13057" max="13057" width="9.140625" style="270" bestFit="1" customWidth="1"/>
    <col min="13058" max="13058" width="29.28515625" style="270" bestFit="1" customWidth="1"/>
    <col min="13059" max="13059" width="13.140625" style="270" bestFit="1" customWidth="1"/>
    <col min="13060" max="13061" width="9.85546875" style="270" bestFit="1" customWidth="1"/>
    <col min="13062" max="13062" width="12.140625" style="270" bestFit="1" customWidth="1"/>
    <col min="13063" max="13063" width="13.85546875" style="270" bestFit="1" customWidth="1"/>
    <col min="13064" max="13065" width="10.85546875" style="270" bestFit="1" customWidth="1"/>
    <col min="13066" max="13067" width="12.140625" style="270" bestFit="1" customWidth="1"/>
    <col min="13068" max="13068" width="14.42578125" style="270" bestFit="1" customWidth="1"/>
    <col min="13069" max="13069" width="16.85546875" style="270" customWidth="1"/>
    <col min="13070" max="13070" width="17.85546875" style="270" bestFit="1" customWidth="1"/>
    <col min="13071" max="13071" width="20" style="270" customWidth="1"/>
    <col min="13072" max="13072" width="17.85546875" style="270" bestFit="1" customWidth="1"/>
    <col min="13073" max="13073" width="15.42578125" style="270" bestFit="1" customWidth="1"/>
    <col min="13074" max="13312" width="12.42578125" style="270"/>
    <col min="13313" max="13313" width="9.140625" style="270" bestFit="1" customWidth="1"/>
    <col min="13314" max="13314" width="29.28515625" style="270" bestFit="1" customWidth="1"/>
    <col min="13315" max="13315" width="13.140625" style="270" bestFit="1" customWidth="1"/>
    <col min="13316" max="13317" width="9.85546875" style="270" bestFit="1" customWidth="1"/>
    <col min="13318" max="13318" width="12.140625" style="270" bestFit="1" customWidth="1"/>
    <col min="13319" max="13319" width="13.85546875" style="270" bestFit="1" customWidth="1"/>
    <col min="13320" max="13321" width="10.85546875" style="270" bestFit="1" customWidth="1"/>
    <col min="13322" max="13323" width="12.140625" style="270" bestFit="1" customWidth="1"/>
    <col min="13324" max="13324" width="14.42578125" style="270" bestFit="1" customWidth="1"/>
    <col min="13325" max="13325" width="16.85546875" style="270" customWidth="1"/>
    <col min="13326" max="13326" width="17.85546875" style="270" bestFit="1" customWidth="1"/>
    <col min="13327" max="13327" width="20" style="270" customWidth="1"/>
    <col min="13328" max="13328" width="17.85546875" style="270" bestFit="1" customWidth="1"/>
    <col min="13329" max="13329" width="15.42578125" style="270" bestFit="1" customWidth="1"/>
    <col min="13330" max="13568" width="12.42578125" style="270"/>
    <col min="13569" max="13569" width="9.140625" style="270" bestFit="1" customWidth="1"/>
    <col min="13570" max="13570" width="29.28515625" style="270" bestFit="1" customWidth="1"/>
    <col min="13571" max="13571" width="13.140625" style="270" bestFit="1" customWidth="1"/>
    <col min="13572" max="13573" width="9.85546875" style="270" bestFit="1" customWidth="1"/>
    <col min="13574" max="13574" width="12.140625" style="270" bestFit="1" customWidth="1"/>
    <col min="13575" max="13575" width="13.85546875" style="270" bestFit="1" customWidth="1"/>
    <col min="13576" max="13577" width="10.85546875" style="270" bestFit="1" customWidth="1"/>
    <col min="13578" max="13579" width="12.140625" style="270" bestFit="1" customWidth="1"/>
    <col min="13580" max="13580" width="14.42578125" style="270" bestFit="1" customWidth="1"/>
    <col min="13581" max="13581" width="16.85546875" style="270" customWidth="1"/>
    <col min="13582" max="13582" width="17.85546875" style="270" bestFit="1" customWidth="1"/>
    <col min="13583" max="13583" width="20" style="270" customWidth="1"/>
    <col min="13584" max="13584" width="17.85546875" style="270" bestFit="1" customWidth="1"/>
    <col min="13585" max="13585" width="15.42578125" style="270" bestFit="1" customWidth="1"/>
    <col min="13586" max="13824" width="12.42578125" style="270"/>
    <col min="13825" max="13825" width="9.140625" style="270" bestFit="1" customWidth="1"/>
    <col min="13826" max="13826" width="29.28515625" style="270" bestFit="1" customWidth="1"/>
    <col min="13827" max="13827" width="13.140625" style="270" bestFit="1" customWidth="1"/>
    <col min="13828" max="13829" width="9.85546875" style="270" bestFit="1" customWidth="1"/>
    <col min="13830" max="13830" width="12.140625" style="270" bestFit="1" customWidth="1"/>
    <col min="13831" max="13831" width="13.85546875" style="270" bestFit="1" customWidth="1"/>
    <col min="13832" max="13833" width="10.85546875" style="270" bestFit="1" customWidth="1"/>
    <col min="13834" max="13835" width="12.140625" style="270" bestFit="1" customWidth="1"/>
    <col min="13836" max="13836" width="14.42578125" style="270" bestFit="1" customWidth="1"/>
    <col min="13837" max="13837" width="16.85546875" style="270" customWidth="1"/>
    <col min="13838" max="13838" width="17.85546875" style="270" bestFit="1" customWidth="1"/>
    <col min="13839" max="13839" width="20" style="270" customWidth="1"/>
    <col min="13840" max="13840" width="17.85546875" style="270" bestFit="1" customWidth="1"/>
    <col min="13841" max="13841" width="15.42578125" style="270" bestFit="1" customWidth="1"/>
    <col min="13842" max="14080" width="12.42578125" style="270"/>
    <col min="14081" max="14081" width="9.140625" style="270" bestFit="1" customWidth="1"/>
    <col min="14082" max="14082" width="29.28515625" style="270" bestFit="1" customWidth="1"/>
    <col min="14083" max="14083" width="13.140625" style="270" bestFit="1" customWidth="1"/>
    <col min="14084" max="14085" width="9.85546875" style="270" bestFit="1" customWidth="1"/>
    <col min="14086" max="14086" width="12.140625" style="270" bestFit="1" customWidth="1"/>
    <col min="14087" max="14087" width="13.85546875" style="270" bestFit="1" customWidth="1"/>
    <col min="14088" max="14089" width="10.85546875" style="270" bestFit="1" customWidth="1"/>
    <col min="14090" max="14091" width="12.140625" style="270" bestFit="1" customWidth="1"/>
    <col min="14092" max="14092" width="14.42578125" style="270" bestFit="1" customWidth="1"/>
    <col min="14093" max="14093" width="16.85546875" style="270" customWidth="1"/>
    <col min="14094" max="14094" width="17.85546875" style="270" bestFit="1" customWidth="1"/>
    <col min="14095" max="14095" width="20" style="270" customWidth="1"/>
    <col min="14096" max="14096" width="17.85546875" style="270" bestFit="1" customWidth="1"/>
    <col min="14097" max="14097" width="15.42578125" style="270" bestFit="1" customWidth="1"/>
    <col min="14098" max="14336" width="12.42578125" style="270"/>
    <col min="14337" max="14337" width="9.140625" style="270" bestFit="1" customWidth="1"/>
    <col min="14338" max="14338" width="29.28515625" style="270" bestFit="1" customWidth="1"/>
    <col min="14339" max="14339" width="13.140625" style="270" bestFit="1" customWidth="1"/>
    <col min="14340" max="14341" width="9.85546875" style="270" bestFit="1" customWidth="1"/>
    <col min="14342" max="14342" width="12.140625" style="270" bestFit="1" customWidth="1"/>
    <col min="14343" max="14343" width="13.85546875" style="270" bestFit="1" customWidth="1"/>
    <col min="14344" max="14345" width="10.85546875" style="270" bestFit="1" customWidth="1"/>
    <col min="14346" max="14347" width="12.140625" style="270" bestFit="1" customWidth="1"/>
    <col min="14348" max="14348" width="14.42578125" style="270" bestFit="1" customWidth="1"/>
    <col min="14349" max="14349" width="16.85546875" style="270" customWidth="1"/>
    <col min="14350" max="14350" width="17.85546875" style="270" bestFit="1" customWidth="1"/>
    <col min="14351" max="14351" width="20" style="270" customWidth="1"/>
    <col min="14352" max="14352" width="17.85546875" style="270" bestFit="1" customWidth="1"/>
    <col min="14353" max="14353" width="15.42578125" style="270" bestFit="1" customWidth="1"/>
    <col min="14354" max="14592" width="12.42578125" style="270"/>
    <col min="14593" max="14593" width="9.140625" style="270" bestFit="1" customWidth="1"/>
    <col min="14594" max="14594" width="29.28515625" style="270" bestFit="1" customWidth="1"/>
    <col min="14595" max="14595" width="13.140625" style="270" bestFit="1" customWidth="1"/>
    <col min="14596" max="14597" width="9.85546875" style="270" bestFit="1" customWidth="1"/>
    <col min="14598" max="14598" width="12.140625" style="270" bestFit="1" customWidth="1"/>
    <col min="14599" max="14599" width="13.85546875" style="270" bestFit="1" customWidth="1"/>
    <col min="14600" max="14601" width="10.85546875" style="270" bestFit="1" customWidth="1"/>
    <col min="14602" max="14603" width="12.140625" style="270" bestFit="1" customWidth="1"/>
    <col min="14604" max="14604" width="14.42578125" style="270" bestFit="1" customWidth="1"/>
    <col min="14605" max="14605" width="16.85546875" style="270" customWidth="1"/>
    <col min="14606" max="14606" width="17.85546875" style="270" bestFit="1" customWidth="1"/>
    <col min="14607" max="14607" width="20" style="270" customWidth="1"/>
    <col min="14608" max="14608" width="17.85546875" style="270" bestFit="1" customWidth="1"/>
    <col min="14609" max="14609" width="15.42578125" style="270" bestFit="1" customWidth="1"/>
    <col min="14610" max="14848" width="12.42578125" style="270"/>
    <col min="14849" max="14849" width="9.140625" style="270" bestFit="1" customWidth="1"/>
    <col min="14850" max="14850" width="29.28515625" style="270" bestFit="1" customWidth="1"/>
    <col min="14851" max="14851" width="13.140625" style="270" bestFit="1" customWidth="1"/>
    <col min="14852" max="14853" width="9.85546875" style="270" bestFit="1" customWidth="1"/>
    <col min="14854" max="14854" width="12.140625" style="270" bestFit="1" customWidth="1"/>
    <col min="14855" max="14855" width="13.85546875" style="270" bestFit="1" customWidth="1"/>
    <col min="14856" max="14857" width="10.85546875" style="270" bestFit="1" customWidth="1"/>
    <col min="14858" max="14859" width="12.140625" style="270" bestFit="1" customWidth="1"/>
    <col min="14860" max="14860" width="14.42578125" style="270" bestFit="1" customWidth="1"/>
    <col min="14861" max="14861" width="16.85546875" style="270" customWidth="1"/>
    <col min="14862" max="14862" width="17.85546875" style="270" bestFit="1" customWidth="1"/>
    <col min="14863" max="14863" width="20" style="270" customWidth="1"/>
    <col min="14864" max="14864" width="17.85546875" style="270" bestFit="1" customWidth="1"/>
    <col min="14865" max="14865" width="15.42578125" style="270" bestFit="1" customWidth="1"/>
    <col min="14866" max="15104" width="12.42578125" style="270"/>
    <col min="15105" max="15105" width="9.140625" style="270" bestFit="1" customWidth="1"/>
    <col min="15106" max="15106" width="29.28515625" style="270" bestFit="1" customWidth="1"/>
    <col min="15107" max="15107" width="13.140625" style="270" bestFit="1" customWidth="1"/>
    <col min="15108" max="15109" width="9.85546875" style="270" bestFit="1" customWidth="1"/>
    <col min="15110" max="15110" width="12.140625" style="270" bestFit="1" customWidth="1"/>
    <col min="15111" max="15111" width="13.85546875" style="270" bestFit="1" customWidth="1"/>
    <col min="15112" max="15113" width="10.85546875" style="270" bestFit="1" customWidth="1"/>
    <col min="15114" max="15115" width="12.140625" style="270" bestFit="1" customWidth="1"/>
    <col min="15116" max="15116" width="14.42578125" style="270" bestFit="1" customWidth="1"/>
    <col min="15117" max="15117" width="16.85546875" style="270" customWidth="1"/>
    <col min="15118" max="15118" width="17.85546875" style="270" bestFit="1" customWidth="1"/>
    <col min="15119" max="15119" width="20" style="270" customWidth="1"/>
    <col min="15120" max="15120" width="17.85546875" style="270" bestFit="1" customWidth="1"/>
    <col min="15121" max="15121" width="15.42578125" style="270" bestFit="1" customWidth="1"/>
    <col min="15122" max="15360" width="12.42578125" style="270"/>
    <col min="15361" max="15361" width="9.140625" style="270" bestFit="1" customWidth="1"/>
    <col min="15362" max="15362" width="29.28515625" style="270" bestFit="1" customWidth="1"/>
    <col min="15363" max="15363" width="13.140625" style="270" bestFit="1" customWidth="1"/>
    <col min="15364" max="15365" width="9.85546875" style="270" bestFit="1" customWidth="1"/>
    <col min="15366" max="15366" width="12.140625" style="270" bestFit="1" customWidth="1"/>
    <col min="15367" max="15367" width="13.85546875" style="270" bestFit="1" customWidth="1"/>
    <col min="15368" max="15369" width="10.85546875" style="270" bestFit="1" customWidth="1"/>
    <col min="15370" max="15371" width="12.140625" style="270" bestFit="1" customWidth="1"/>
    <col min="15372" max="15372" width="14.42578125" style="270" bestFit="1" customWidth="1"/>
    <col min="15373" max="15373" width="16.85546875" style="270" customWidth="1"/>
    <col min="15374" max="15374" width="17.85546875" style="270" bestFit="1" customWidth="1"/>
    <col min="15375" max="15375" width="20" style="270" customWidth="1"/>
    <col min="15376" max="15376" width="17.85546875" style="270" bestFit="1" customWidth="1"/>
    <col min="15377" max="15377" width="15.42578125" style="270" bestFit="1" customWidth="1"/>
    <col min="15378" max="15616" width="12.42578125" style="270"/>
    <col min="15617" max="15617" width="9.140625" style="270" bestFit="1" customWidth="1"/>
    <col min="15618" max="15618" width="29.28515625" style="270" bestFit="1" customWidth="1"/>
    <col min="15619" max="15619" width="13.140625" style="270" bestFit="1" customWidth="1"/>
    <col min="15620" max="15621" width="9.85546875" style="270" bestFit="1" customWidth="1"/>
    <col min="15622" max="15622" width="12.140625" style="270" bestFit="1" customWidth="1"/>
    <col min="15623" max="15623" width="13.85546875" style="270" bestFit="1" customWidth="1"/>
    <col min="15624" max="15625" width="10.85546875" style="270" bestFit="1" customWidth="1"/>
    <col min="15626" max="15627" width="12.140625" style="270" bestFit="1" customWidth="1"/>
    <col min="15628" max="15628" width="14.42578125" style="270" bestFit="1" customWidth="1"/>
    <col min="15629" max="15629" width="16.85546875" style="270" customWidth="1"/>
    <col min="15630" max="15630" width="17.85546875" style="270" bestFit="1" customWidth="1"/>
    <col min="15631" max="15631" width="20" style="270" customWidth="1"/>
    <col min="15632" max="15632" width="17.85546875" style="270" bestFit="1" customWidth="1"/>
    <col min="15633" max="15633" width="15.42578125" style="270" bestFit="1" customWidth="1"/>
    <col min="15634" max="15872" width="12.42578125" style="270"/>
    <col min="15873" max="15873" width="9.140625" style="270" bestFit="1" customWidth="1"/>
    <col min="15874" max="15874" width="29.28515625" style="270" bestFit="1" customWidth="1"/>
    <col min="15875" max="15875" width="13.140625" style="270" bestFit="1" customWidth="1"/>
    <col min="15876" max="15877" width="9.85546875" style="270" bestFit="1" customWidth="1"/>
    <col min="15878" max="15878" width="12.140625" style="270" bestFit="1" customWidth="1"/>
    <col min="15879" max="15879" width="13.85546875" style="270" bestFit="1" customWidth="1"/>
    <col min="15880" max="15881" width="10.85546875" style="270" bestFit="1" customWidth="1"/>
    <col min="15882" max="15883" width="12.140625" style="270" bestFit="1" customWidth="1"/>
    <col min="15884" max="15884" width="14.42578125" style="270" bestFit="1" customWidth="1"/>
    <col min="15885" max="15885" width="16.85546875" style="270" customWidth="1"/>
    <col min="15886" max="15886" width="17.85546875" style="270" bestFit="1" customWidth="1"/>
    <col min="15887" max="15887" width="20" style="270" customWidth="1"/>
    <col min="15888" max="15888" width="17.85546875" style="270" bestFit="1" customWidth="1"/>
    <col min="15889" max="15889" width="15.42578125" style="270" bestFit="1" customWidth="1"/>
    <col min="15890" max="16128" width="12.42578125" style="270"/>
    <col min="16129" max="16129" width="9.140625" style="270" bestFit="1" customWidth="1"/>
    <col min="16130" max="16130" width="29.28515625" style="270" bestFit="1" customWidth="1"/>
    <col min="16131" max="16131" width="13.140625" style="270" bestFit="1" customWidth="1"/>
    <col min="16132" max="16133" width="9.85546875" style="270" bestFit="1" customWidth="1"/>
    <col min="16134" max="16134" width="12.140625" style="270" bestFit="1" customWidth="1"/>
    <col min="16135" max="16135" width="13.85546875" style="270" bestFit="1" customWidth="1"/>
    <col min="16136" max="16137" width="10.85546875" style="270" bestFit="1" customWidth="1"/>
    <col min="16138" max="16139" width="12.140625" style="270" bestFit="1" customWidth="1"/>
    <col min="16140" max="16140" width="14.42578125" style="270" bestFit="1" customWidth="1"/>
    <col min="16141" max="16141" width="16.85546875" style="270" customWidth="1"/>
    <col min="16142" max="16142" width="17.85546875" style="270" bestFit="1" customWidth="1"/>
    <col min="16143" max="16143" width="20" style="270" customWidth="1"/>
    <col min="16144" max="16144" width="17.85546875" style="270" bestFit="1" customWidth="1"/>
    <col min="16145" max="16145" width="15.42578125" style="270" bestFit="1" customWidth="1"/>
    <col min="16146" max="16384" width="12.42578125" style="270"/>
  </cols>
  <sheetData>
    <row r="1" spans="1:20">
      <c r="A1" s="270">
        <v>1</v>
      </c>
      <c r="B1" s="271">
        <v>2</v>
      </c>
      <c r="C1" s="271">
        <v>3</v>
      </c>
      <c r="D1" s="271">
        <v>4</v>
      </c>
      <c r="E1" s="271">
        <v>5</v>
      </c>
      <c r="F1" s="271">
        <v>6</v>
      </c>
      <c r="G1" s="271">
        <v>7</v>
      </c>
      <c r="H1" s="271">
        <v>8</v>
      </c>
      <c r="I1" s="271">
        <v>9</v>
      </c>
      <c r="J1" s="271">
        <v>10</v>
      </c>
      <c r="K1" s="271">
        <v>11</v>
      </c>
      <c r="L1" s="271">
        <v>12</v>
      </c>
      <c r="M1" s="271">
        <v>13</v>
      </c>
      <c r="N1" s="271">
        <v>14</v>
      </c>
      <c r="O1" s="271">
        <v>15</v>
      </c>
      <c r="P1" s="271">
        <v>16</v>
      </c>
      <c r="Q1" s="271">
        <v>17</v>
      </c>
      <c r="R1" s="271">
        <v>18</v>
      </c>
      <c r="S1" s="271">
        <v>19</v>
      </c>
      <c r="T1" s="270">
        <v>20</v>
      </c>
    </row>
    <row r="2" spans="1:20">
      <c r="A2" s="270">
        <v>0</v>
      </c>
      <c r="C2" s="272"/>
      <c r="D2" s="272" t="s">
        <v>619</v>
      </c>
      <c r="E2" s="272" t="s">
        <v>620</v>
      </c>
      <c r="F2" s="272" t="s">
        <v>621</v>
      </c>
      <c r="G2" s="272" t="s">
        <v>1092</v>
      </c>
      <c r="H2" s="272" t="s">
        <v>621</v>
      </c>
      <c r="I2" s="272" t="s">
        <v>1093</v>
      </c>
      <c r="J2" s="272" t="s">
        <v>1094</v>
      </c>
      <c r="K2" s="272" t="s">
        <v>1095</v>
      </c>
      <c r="L2" s="272" t="s">
        <v>1096</v>
      </c>
      <c r="M2" s="272" t="s">
        <v>620</v>
      </c>
      <c r="N2" s="272" t="s">
        <v>621</v>
      </c>
      <c r="O2" s="270">
        <v>4121</v>
      </c>
      <c r="P2" s="272" t="s">
        <v>1097</v>
      </c>
      <c r="Q2" s="270">
        <v>4122</v>
      </c>
      <c r="R2" s="394" t="s">
        <v>1095</v>
      </c>
      <c r="S2" s="394" t="s">
        <v>1412</v>
      </c>
    </row>
    <row r="3" spans="1:20">
      <c r="A3" s="270" t="s">
        <v>1098</v>
      </c>
      <c r="B3" s="271" t="s">
        <v>1099</v>
      </c>
      <c r="C3" s="272" t="s">
        <v>1100</v>
      </c>
      <c r="D3" s="272" t="s">
        <v>1101</v>
      </c>
      <c r="E3" s="272" t="s">
        <v>1101</v>
      </c>
      <c r="F3" s="272" t="s">
        <v>1101</v>
      </c>
      <c r="G3" s="272" t="s">
        <v>1101</v>
      </c>
      <c r="H3" s="272" t="s">
        <v>1102</v>
      </c>
      <c r="I3" s="272" t="s">
        <v>1103</v>
      </c>
      <c r="J3" s="272" t="s">
        <v>1104</v>
      </c>
      <c r="K3" s="272" t="s">
        <v>1105</v>
      </c>
      <c r="L3" s="272" t="s">
        <v>1106</v>
      </c>
      <c r="M3" s="272" t="s">
        <v>1107</v>
      </c>
      <c r="N3" s="272" t="s">
        <v>1107</v>
      </c>
      <c r="O3" s="272" t="s">
        <v>1108</v>
      </c>
      <c r="P3" s="272" t="s">
        <v>1109</v>
      </c>
      <c r="Q3" s="272" t="s">
        <v>1108</v>
      </c>
      <c r="R3" s="395" t="s">
        <v>1159</v>
      </c>
      <c r="S3" s="396"/>
      <c r="T3" s="270" t="s">
        <v>1499</v>
      </c>
    </row>
    <row r="4" spans="1:20">
      <c r="A4" s="270" t="s">
        <v>61</v>
      </c>
      <c r="B4" s="271" t="s">
        <v>1036</v>
      </c>
      <c r="C4" s="273">
        <v>9.1999999999999998E-2</v>
      </c>
      <c r="D4" s="274">
        <v>0</v>
      </c>
      <c r="E4" s="274">
        <v>0</v>
      </c>
      <c r="F4" s="275">
        <v>15</v>
      </c>
      <c r="G4" s="275">
        <v>163</v>
      </c>
      <c r="H4" s="273">
        <v>9.202453987730061E-2</v>
      </c>
      <c r="I4" s="273">
        <v>8.1500000000000003E-2</v>
      </c>
      <c r="J4" s="275">
        <v>13.28</v>
      </c>
      <c r="K4" s="276">
        <v>8637.6200000000008</v>
      </c>
      <c r="L4" s="277">
        <v>132.1</v>
      </c>
      <c r="M4" s="275">
        <v>0</v>
      </c>
      <c r="N4" s="275">
        <v>111384.75</v>
      </c>
      <c r="O4" s="275">
        <v>111384.75</v>
      </c>
      <c r="P4" s="277">
        <v>21639.39</v>
      </c>
      <c r="Q4" s="274">
        <v>0</v>
      </c>
      <c r="R4" s="274">
        <v>51.91</v>
      </c>
      <c r="S4" s="397">
        <v>6.0000000000000001E-3</v>
      </c>
      <c r="T4" s="442">
        <f>ROUND(SUM(O4:P4)*S4,2)</f>
        <v>798.14</v>
      </c>
    </row>
    <row r="5" spans="1:20" ht="15">
      <c r="A5" s="398" t="s">
        <v>73</v>
      </c>
      <c r="B5" s="271" t="s">
        <v>1033</v>
      </c>
      <c r="C5" s="273">
        <v>0.125</v>
      </c>
      <c r="D5" s="274">
        <v>3</v>
      </c>
      <c r="E5" s="274">
        <v>6</v>
      </c>
      <c r="F5" s="275">
        <v>47</v>
      </c>
      <c r="G5" s="275">
        <v>376</v>
      </c>
      <c r="H5" s="273">
        <v>0.125</v>
      </c>
      <c r="I5" s="273">
        <v>0.11070000000000001</v>
      </c>
      <c r="J5" s="275">
        <v>41.62</v>
      </c>
      <c r="K5" s="276">
        <v>8387.42</v>
      </c>
      <c r="L5" s="277">
        <v>119.43</v>
      </c>
      <c r="M5" s="275">
        <v>58310.87</v>
      </c>
      <c r="N5" s="275">
        <v>349083.83</v>
      </c>
      <c r="O5" s="275">
        <v>407394.7</v>
      </c>
      <c r="P5" s="277">
        <v>72609.440000000002</v>
      </c>
      <c r="Q5" s="274">
        <v>29155.43</v>
      </c>
      <c r="R5" s="274">
        <v>49.28</v>
      </c>
      <c r="S5" s="397">
        <v>5.8999999999999999E-3</v>
      </c>
      <c r="T5" s="442">
        <f t="shared" ref="T5:T29" si="0">ROUND(SUM(O5:P5)*S5,2)</f>
        <v>2832.02</v>
      </c>
    </row>
    <row r="6" spans="1:20">
      <c r="A6" s="270" t="s">
        <v>79</v>
      </c>
      <c r="B6" s="271" t="s">
        <v>1025</v>
      </c>
      <c r="C6" s="273">
        <v>0.121</v>
      </c>
      <c r="D6" s="274">
        <v>5</v>
      </c>
      <c r="E6" s="274">
        <v>7</v>
      </c>
      <c r="F6" s="275">
        <v>80</v>
      </c>
      <c r="G6" s="275">
        <v>661</v>
      </c>
      <c r="H6" s="273">
        <v>0.12102874432677761</v>
      </c>
      <c r="I6" s="273">
        <v>0.1072</v>
      </c>
      <c r="J6" s="275">
        <v>70.86</v>
      </c>
      <c r="K6" s="276">
        <v>8534.89</v>
      </c>
      <c r="L6" s="277">
        <v>119.42</v>
      </c>
      <c r="M6" s="275">
        <v>68029.34</v>
      </c>
      <c r="N6" s="275">
        <v>594331.56999999995</v>
      </c>
      <c r="O6" s="275">
        <v>662360.90999999992</v>
      </c>
      <c r="P6" s="277">
        <v>122435.39</v>
      </c>
      <c r="Q6" s="274">
        <v>48592.39</v>
      </c>
      <c r="R6" s="274">
        <v>50.89</v>
      </c>
      <c r="S6" s="397">
        <v>6.0000000000000001E-3</v>
      </c>
      <c r="T6" s="442">
        <f t="shared" si="0"/>
        <v>4708.78</v>
      </c>
    </row>
    <row r="7" spans="1:20">
      <c r="A7" s="270" t="s">
        <v>83</v>
      </c>
      <c r="B7" s="271" t="s">
        <v>1082</v>
      </c>
      <c r="C7" s="273">
        <v>0.13500000000000001</v>
      </c>
      <c r="D7" s="274">
        <v>14</v>
      </c>
      <c r="E7" s="274">
        <v>15</v>
      </c>
      <c r="F7" s="275">
        <v>175</v>
      </c>
      <c r="G7" s="275">
        <v>1017</v>
      </c>
      <c r="H7" s="273">
        <v>0.17207472959685349</v>
      </c>
      <c r="I7" s="273">
        <v>0.15240000000000001</v>
      </c>
      <c r="J7" s="275">
        <v>154.99</v>
      </c>
      <c r="K7" s="276">
        <v>8460.58</v>
      </c>
      <c r="L7" s="277">
        <v>137.26</v>
      </c>
      <c r="M7" s="275">
        <v>145777.16</v>
      </c>
      <c r="N7" s="275">
        <v>1299964.02</v>
      </c>
      <c r="O7" s="275">
        <v>1445741.18</v>
      </c>
      <c r="P7" s="277">
        <v>284678.90999999997</v>
      </c>
      <c r="Q7" s="274">
        <v>136058.69</v>
      </c>
      <c r="R7" s="274">
        <v>49.9</v>
      </c>
      <c r="S7" s="397">
        <v>5.8999999999999999E-3</v>
      </c>
      <c r="T7" s="442">
        <f t="shared" si="0"/>
        <v>10209.48</v>
      </c>
    </row>
    <row r="8" spans="1:20">
      <c r="A8" s="270" t="s">
        <v>89</v>
      </c>
      <c r="B8" s="271" t="s">
        <v>1029</v>
      </c>
      <c r="C8" s="273">
        <v>0.1024</v>
      </c>
      <c r="D8" s="274">
        <v>2</v>
      </c>
      <c r="E8" s="274">
        <v>5</v>
      </c>
      <c r="F8" s="275">
        <v>17</v>
      </c>
      <c r="G8" s="275">
        <v>166</v>
      </c>
      <c r="H8" s="273">
        <v>0.10240963855421686</v>
      </c>
      <c r="I8" s="273">
        <v>9.0700000000000003E-2</v>
      </c>
      <c r="J8" s="275">
        <v>15.06</v>
      </c>
      <c r="K8" s="276">
        <v>8285.59</v>
      </c>
      <c r="L8" s="277">
        <v>117.82</v>
      </c>
      <c r="M8" s="275">
        <v>48592.39</v>
      </c>
      <c r="N8" s="275">
        <v>126314.33</v>
      </c>
      <c r="O8" s="275">
        <v>174906.72</v>
      </c>
      <c r="P8" s="277">
        <v>26947.48</v>
      </c>
      <c r="Q8" s="274">
        <v>19436.96</v>
      </c>
      <c r="R8" s="274">
        <v>48.73</v>
      </c>
      <c r="S8" s="397">
        <v>5.8999999999999999E-3</v>
      </c>
      <c r="T8" s="442">
        <f t="shared" si="0"/>
        <v>1190.94</v>
      </c>
    </row>
    <row r="9" spans="1:20">
      <c r="A9" s="278" t="s">
        <v>99</v>
      </c>
      <c r="B9" s="271" t="s">
        <v>1037</v>
      </c>
      <c r="C9" s="273">
        <v>0.13500000000000001</v>
      </c>
      <c r="D9" s="274">
        <v>2</v>
      </c>
      <c r="E9" s="274">
        <v>1</v>
      </c>
      <c r="F9" s="275">
        <v>51</v>
      </c>
      <c r="G9" s="275">
        <v>272</v>
      </c>
      <c r="H9" s="273">
        <v>0.1875</v>
      </c>
      <c r="I9" s="273">
        <v>0.1661</v>
      </c>
      <c r="J9" s="275">
        <v>45.18</v>
      </c>
      <c r="K9" s="276">
        <v>8418.42</v>
      </c>
      <c r="L9" s="277">
        <v>130.53</v>
      </c>
      <c r="M9" s="275">
        <v>9718.48</v>
      </c>
      <c r="N9" s="275">
        <v>378942.99</v>
      </c>
      <c r="O9" s="275">
        <v>388661.47</v>
      </c>
      <c r="P9" s="277">
        <v>78693.78</v>
      </c>
      <c r="Q9" s="274">
        <v>19436.96</v>
      </c>
      <c r="R9" s="274">
        <v>49.4</v>
      </c>
      <c r="S9" s="397">
        <v>5.8999999999999999E-3</v>
      </c>
      <c r="T9" s="442">
        <f t="shared" si="0"/>
        <v>2757.4</v>
      </c>
    </row>
    <row r="10" spans="1:20" ht="15">
      <c r="A10" s="398" t="s">
        <v>117</v>
      </c>
      <c r="B10" s="271" t="s">
        <v>1043</v>
      </c>
      <c r="C10" s="273">
        <v>0.1163</v>
      </c>
      <c r="D10" s="274">
        <v>0</v>
      </c>
      <c r="E10" s="274">
        <v>1</v>
      </c>
      <c r="F10" s="275">
        <v>5</v>
      </c>
      <c r="G10" s="275">
        <v>43</v>
      </c>
      <c r="H10" s="273">
        <v>0.11627906976744186</v>
      </c>
      <c r="I10" s="273">
        <v>0.10299999999999999</v>
      </c>
      <c r="J10" s="275">
        <v>4.43</v>
      </c>
      <c r="K10" s="276">
        <v>8473.74</v>
      </c>
      <c r="L10" s="277">
        <v>127.81</v>
      </c>
      <c r="M10" s="275">
        <v>9718.48</v>
      </c>
      <c r="N10" s="275">
        <v>37156.21</v>
      </c>
      <c r="O10" s="275">
        <v>46874.69</v>
      </c>
      <c r="P10" s="277">
        <v>6350.04</v>
      </c>
      <c r="Q10" s="274">
        <v>0</v>
      </c>
      <c r="R10" s="274">
        <v>50.4</v>
      </c>
      <c r="S10" s="397">
        <v>5.8999999999999999E-3</v>
      </c>
      <c r="T10" s="442">
        <f t="shared" si="0"/>
        <v>314.02999999999997</v>
      </c>
    </row>
    <row r="11" spans="1:20">
      <c r="A11" s="278" t="s">
        <v>155</v>
      </c>
      <c r="B11" s="271" t="s">
        <v>1083</v>
      </c>
      <c r="C11" s="273">
        <v>0.13500000000000001</v>
      </c>
      <c r="D11" s="274">
        <v>1</v>
      </c>
      <c r="E11" s="274">
        <v>5</v>
      </c>
      <c r="F11" s="275">
        <v>32</v>
      </c>
      <c r="G11" s="275">
        <v>167</v>
      </c>
      <c r="H11" s="273">
        <v>0.19161676646706588</v>
      </c>
      <c r="I11" s="273">
        <v>0.16969999999999999</v>
      </c>
      <c r="J11" s="275">
        <v>28.34</v>
      </c>
      <c r="K11" s="276">
        <v>8421.25</v>
      </c>
      <c r="L11" s="277">
        <v>140.57</v>
      </c>
      <c r="M11" s="275">
        <v>48592.39</v>
      </c>
      <c r="N11" s="275">
        <v>237699.08</v>
      </c>
      <c r="O11" s="275">
        <v>286291.46999999997</v>
      </c>
      <c r="P11" s="277">
        <v>46535.48</v>
      </c>
      <c r="Q11" s="274">
        <v>9718.48</v>
      </c>
      <c r="R11" s="274">
        <v>49.55</v>
      </c>
      <c r="S11" s="397">
        <v>5.8999999999999999E-3</v>
      </c>
      <c r="T11" s="442">
        <f t="shared" si="0"/>
        <v>1963.68</v>
      </c>
    </row>
    <row r="12" spans="1:20">
      <c r="A12" s="270" t="s">
        <v>253</v>
      </c>
      <c r="B12" s="271" t="s">
        <v>1042</v>
      </c>
      <c r="C12" s="273">
        <v>0.13500000000000001</v>
      </c>
      <c r="D12" s="274">
        <v>2</v>
      </c>
      <c r="E12" s="274">
        <v>1</v>
      </c>
      <c r="F12" s="275">
        <v>12</v>
      </c>
      <c r="G12" s="275">
        <v>66.150000000000006</v>
      </c>
      <c r="H12" s="273">
        <v>0.18140589569160998</v>
      </c>
      <c r="I12" s="273">
        <v>0.16070000000000001</v>
      </c>
      <c r="J12" s="275">
        <v>10.63</v>
      </c>
      <c r="K12" s="276">
        <v>8514.64</v>
      </c>
      <c r="L12" s="277">
        <v>127.88</v>
      </c>
      <c r="M12" s="275">
        <v>9718.48</v>
      </c>
      <c r="N12" s="275">
        <v>89158.12</v>
      </c>
      <c r="O12" s="275">
        <v>98876.599999999991</v>
      </c>
      <c r="P12" s="277">
        <v>17415.11</v>
      </c>
      <c r="Q12" s="274">
        <v>19436.96</v>
      </c>
      <c r="R12" s="274">
        <v>50.31</v>
      </c>
      <c r="S12" s="397">
        <v>5.8999999999999999E-3</v>
      </c>
      <c r="T12" s="442">
        <f t="shared" si="0"/>
        <v>686.12</v>
      </c>
    </row>
    <row r="13" spans="1:20">
      <c r="A13" s="270" t="s">
        <v>257</v>
      </c>
      <c r="B13" s="271" t="s">
        <v>1035</v>
      </c>
      <c r="C13" s="273">
        <v>9.2999999999999999E-2</v>
      </c>
      <c r="D13" s="274">
        <v>0</v>
      </c>
      <c r="E13" s="274">
        <v>0</v>
      </c>
      <c r="F13" s="275">
        <v>8</v>
      </c>
      <c r="G13" s="275">
        <v>86</v>
      </c>
      <c r="H13" s="273">
        <v>9.3023255813953487E-2</v>
      </c>
      <c r="I13" s="273">
        <v>8.2400000000000001E-2</v>
      </c>
      <c r="J13" s="275">
        <v>7.09</v>
      </c>
      <c r="K13" s="276">
        <v>8841.23</v>
      </c>
      <c r="L13" s="277">
        <v>116.64</v>
      </c>
      <c r="M13" s="275">
        <v>0</v>
      </c>
      <c r="N13" s="275">
        <v>59466.71</v>
      </c>
      <c r="O13" s="275">
        <v>59466.71</v>
      </c>
      <c r="P13" s="277">
        <v>11650.67</v>
      </c>
      <c r="Q13" s="274">
        <v>0</v>
      </c>
      <c r="R13" s="274">
        <v>54.13</v>
      </c>
      <c r="S13" s="397">
        <v>6.1000000000000004E-3</v>
      </c>
      <c r="T13" s="442">
        <f t="shared" si="0"/>
        <v>433.82</v>
      </c>
    </row>
    <row r="14" spans="1:20">
      <c r="A14" s="270" t="s">
        <v>259</v>
      </c>
      <c r="B14" s="271" t="s">
        <v>1032</v>
      </c>
      <c r="C14" s="273">
        <v>0.1091</v>
      </c>
      <c r="D14" s="274">
        <v>0</v>
      </c>
      <c r="E14" s="274">
        <v>0</v>
      </c>
      <c r="F14" s="275">
        <v>24</v>
      </c>
      <c r="G14" s="275">
        <v>220</v>
      </c>
      <c r="H14" s="273">
        <v>0.10909090909090909</v>
      </c>
      <c r="I14" s="273">
        <v>9.6600000000000005E-2</v>
      </c>
      <c r="J14" s="275">
        <v>21.25</v>
      </c>
      <c r="K14" s="276">
        <v>8354.84</v>
      </c>
      <c r="L14" s="277">
        <v>118.73</v>
      </c>
      <c r="M14" s="275">
        <v>0</v>
      </c>
      <c r="N14" s="275">
        <v>178232.37</v>
      </c>
      <c r="O14" s="275">
        <v>178232.37</v>
      </c>
      <c r="P14" s="277">
        <v>36543.78</v>
      </c>
      <c r="Q14" s="274">
        <v>0</v>
      </c>
      <c r="R14" s="274">
        <v>48.91</v>
      </c>
      <c r="S14" s="397">
        <v>5.8999999999999999E-3</v>
      </c>
      <c r="T14" s="442">
        <f t="shared" si="0"/>
        <v>1267.18</v>
      </c>
    </row>
    <row r="15" spans="1:20">
      <c r="A15" s="270" t="s">
        <v>261</v>
      </c>
      <c r="B15" s="271" t="s">
        <v>1040</v>
      </c>
      <c r="C15" s="273">
        <v>0.13500000000000001</v>
      </c>
      <c r="D15" s="274">
        <v>0</v>
      </c>
      <c r="E15" s="274">
        <v>1</v>
      </c>
      <c r="F15" s="275">
        <v>10</v>
      </c>
      <c r="G15" s="275">
        <v>70</v>
      </c>
      <c r="H15" s="273">
        <v>0.14285714285714285</v>
      </c>
      <c r="I15" s="273">
        <v>0.1265</v>
      </c>
      <c r="J15" s="275">
        <v>8.86</v>
      </c>
      <c r="K15" s="276">
        <v>8237.41</v>
      </c>
      <c r="L15" s="277">
        <v>134.80000000000001</v>
      </c>
      <c r="M15" s="275">
        <v>9718.48</v>
      </c>
      <c r="N15" s="275">
        <v>74312.41</v>
      </c>
      <c r="O15" s="275">
        <v>84030.89</v>
      </c>
      <c r="P15" s="277">
        <v>14608.87</v>
      </c>
      <c r="Q15" s="274">
        <v>0</v>
      </c>
      <c r="R15" s="274">
        <v>48.16</v>
      </c>
      <c r="S15" s="397">
        <v>5.7999999999999996E-3</v>
      </c>
      <c r="T15" s="442">
        <f t="shared" si="0"/>
        <v>572.11</v>
      </c>
    </row>
    <row r="16" spans="1:20">
      <c r="A16" s="270" t="s">
        <v>263</v>
      </c>
      <c r="B16" s="271" t="s">
        <v>1045</v>
      </c>
      <c r="C16" s="273">
        <v>0.13500000000000001</v>
      </c>
      <c r="D16" s="274">
        <v>2</v>
      </c>
      <c r="E16" s="274">
        <v>1</v>
      </c>
      <c r="F16" s="275">
        <v>10</v>
      </c>
      <c r="G16" s="275">
        <v>70</v>
      </c>
      <c r="H16" s="273">
        <v>0.14285714285714285</v>
      </c>
      <c r="I16" s="273">
        <v>0.1265</v>
      </c>
      <c r="J16" s="275">
        <v>8.86</v>
      </c>
      <c r="K16" s="276">
        <v>8623.7199999999993</v>
      </c>
      <c r="L16" s="277">
        <v>129.01</v>
      </c>
      <c r="M16" s="275">
        <v>9718.48</v>
      </c>
      <c r="N16" s="275">
        <v>74312.41</v>
      </c>
      <c r="O16" s="275">
        <v>84030.89</v>
      </c>
      <c r="P16" s="277">
        <v>14369.99</v>
      </c>
      <c r="Q16" s="274">
        <v>19436.96</v>
      </c>
      <c r="R16" s="274">
        <v>51.75</v>
      </c>
      <c r="S16" s="397">
        <v>6.0000000000000001E-3</v>
      </c>
      <c r="T16" s="442">
        <f t="shared" si="0"/>
        <v>590.41</v>
      </c>
    </row>
    <row r="17" spans="1:254">
      <c r="A17" s="270" t="s">
        <v>265</v>
      </c>
      <c r="B17" s="271" t="s">
        <v>1041</v>
      </c>
      <c r="C17" s="273">
        <v>0.12</v>
      </c>
      <c r="D17" s="274">
        <v>0</v>
      </c>
      <c r="E17" s="274">
        <v>1</v>
      </c>
      <c r="F17" s="275">
        <v>3</v>
      </c>
      <c r="G17" s="275">
        <v>25</v>
      </c>
      <c r="H17" s="273">
        <v>0.12</v>
      </c>
      <c r="I17" s="273">
        <v>0.10630000000000001</v>
      </c>
      <c r="J17" s="275">
        <v>2.66</v>
      </c>
      <c r="K17" s="276">
        <v>8742.67</v>
      </c>
      <c r="L17" s="277">
        <v>123.8</v>
      </c>
      <c r="M17" s="275">
        <v>9718.48</v>
      </c>
      <c r="N17" s="275">
        <v>22310.5</v>
      </c>
      <c r="O17" s="275">
        <v>32028.98</v>
      </c>
      <c r="P17" s="277">
        <v>4353.78</v>
      </c>
      <c r="Q17" s="274">
        <v>0</v>
      </c>
      <c r="R17" s="274">
        <v>52.87</v>
      </c>
      <c r="S17" s="397">
        <v>6.0000000000000001E-3</v>
      </c>
      <c r="T17" s="442">
        <f t="shared" si="0"/>
        <v>218.3</v>
      </c>
    </row>
    <row r="18" spans="1:254" ht="15">
      <c r="A18" s="398" t="s">
        <v>267</v>
      </c>
      <c r="B18" s="271" t="s">
        <v>1027</v>
      </c>
      <c r="C18" s="273">
        <v>0.12540000000000001</v>
      </c>
      <c r="D18" s="274">
        <v>7</v>
      </c>
      <c r="E18" s="274">
        <v>9</v>
      </c>
      <c r="F18" s="275">
        <v>114</v>
      </c>
      <c r="G18" s="275">
        <v>909.33</v>
      </c>
      <c r="H18" s="273">
        <v>0.12536702847151199</v>
      </c>
      <c r="I18" s="273">
        <v>0.1111</v>
      </c>
      <c r="J18" s="275">
        <v>101.03</v>
      </c>
      <c r="K18" s="276">
        <v>8408.76</v>
      </c>
      <c r="L18" s="277">
        <v>121.45</v>
      </c>
      <c r="M18" s="275">
        <v>87466.3</v>
      </c>
      <c r="N18" s="275">
        <v>847379.6</v>
      </c>
      <c r="O18" s="275">
        <v>934845.9</v>
      </c>
      <c r="P18" s="277">
        <v>183793.72</v>
      </c>
      <c r="Q18" s="274">
        <v>68029.34</v>
      </c>
      <c r="R18" s="274">
        <v>49.39</v>
      </c>
      <c r="S18" s="397">
        <v>5.8999999999999999E-3</v>
      </c>
      <c r="T18" s="442">
        <f t="shared" si="0"/>
        <v>6599.97</v>
      </c>
    </row>
    <row r="19" spans="1:254">
      <c r="A19" s="270" t="s">
        <v>269</v>
      </c>
      <c r="B19" s="271" t="s">
        <v>1023</v>
      </c>
      <c r="C19" s="273">
        <v>0.13500000000000001</v>
      </c>
      <c r="D19" s="274">
        <v>6</v>
      </c>
      <c r="E19" s="274">
        <v>29</v>
      </c>
      <c r="F19" s="275">
        <v>189</v>
      </c>
      <c r="G19" s="275">
        <v>1270</v>
      </c>
      <c r="H19" s="273">
        <v>0.14881889763779527</v>
      </c>
      <c r="I19" s="273">
        <v>0.1318</v>
      </c>
      <c r="J19" s="275">
        <v>167.39</v>
      </c>
      <c r="K19" s="276">
        <v>8436.31</v>
      </c>
      <c r="L19" s="277">
        <v>122.12</v>
      </c>
      <c r="M19" s="275">
        <v>281835.84999999998</v>
      </c>
      <c r="N19" s="275">
        <v>1403967.85</v>
      </c>
      <c r="O19" s="275">
        <v>1685803.7000000002</v>
      </c>
      <c r="P19" s="277">
        <v>310938.3</v>
      </c>
      <c r="Q19" s="274">
        <v>58310.87</v>
      </c>
      <c r="R19" s="274">
        <v>49.63</v>
      </c>
      <c r="S19" s="397">
        <v>5.8999999999999999E-3</v>
      </c>
      <c r="T19" s="442">
        <f t="shared" si="0"/>
        <v>11780.78</v>
      </c>
    </row>
    <row r="20" spans="1:254">
      <c r="A20" s="270" t="s">
        <v>271</v>
      </c>
      <c r="B20" s="271" t="s">
        <v>1031</v>
      </c>
      <c r="C20" s="273">
        <v>0.13059999999999999</v>
      </c>
      <c r="D20" s="274">
        <v>3</v>
      </c>
      <c r="E20" s="274">
        <v>4</v>
      </c>
      <c r="F20" s="275">
        <v>32</v>
      </c>
      <c r="G20" s="275">
        <v>245</v>
      </c>
      <c r="H20" s="273">
        <v>0.1306122448979592</v>
      </c>
      <c r="I20" s="273">
        <v>0.1157</v>
      </c>
      <c r="J20" s="275">
        <v>28.35</v>
      </c>
      <c r="K20" s="276">
        <v>8495.75</v>
      </c>
      <c r="L20" s="277">
        <v>133.91999999999999</v>
      </c>
      <c r="M20" s="275">
        <v>38873.910000000003</v>
      </c>
      <c r="N20" s="275">
        <v>237782.95</v>
      </c>
      <c r="O20" s="275">
        <v>276656.86</v>
      </c>
      <c r="P20" s="277">
        <v>47560.78</v>
      </c>
      <c r="Q20" s="274">
        <v>29155.43</v>
      </c>
      <c r="R20" s="274">
        <v>50.15</v>
      </c>
      <c r="S20" s="397">
        <v>5.8999999999999999E-3</v>
      </c>
      <c r="T20" s="442">
        <f t="shared" si="0"/>
        <v>1912.88</v>
      </c>
    </row>
    <row r="21" spans="1:254">
      <c r="A21" s="270" t="s">
        <v>339</v>
      </c>
      <c r="B21" s="271" t="s">
        <v>1026</v>
      </c>
      <c r="C21" s="273">
        <v>0.1119</v>
      </c>
      <c r="D21" s="274">
        <v>5</v>
      </c>
      <c r="E21" s="274">
        <v>4</v>
      </c>
      <c r="F21" s="275">
        <v>76</v>
      </c>
      <c r="G21" s="275">
        <v>679.17</v>
      </c>
      <c r="H21" s="273">
        <v>0.11190129128200599</v>
      </c>
      <c r="I21" s="273">
        <v>9.9099999999999994E-2</v>
      </c>
      <c r="J21" s="275">
        <v>67.31</v>
      </c>
      <c r="K21" s="276">
        <v>8457.01</v>
      </c>
      <c r="L21" s="277">
        <v>125.6</v>
      </c>
      <c r="M21" s="275">
        <v>38873.910000000003</v>
      </c>
      <c r="N21" s="275">
        <v>564556.28</v>
      </c>
      <c r="O21" s="275">
        <v>603430.19000000006</v>
      </c>
      <c r="P21" s="277">
        <v>120272.09</v>
      </c>
      <c r="Q21" s="274">
        <v>48592.39</v>
      </c>
      <c r="R21" s="274">
        <v>49.81</v>
      </c>
      <c r="S21" s="397">
        <v>5.8999999999999999E-3</v>
      </c>
      <c r="T21" s="442">
        <f t="shared" si="0"/>
        <v>4269.84</v>
      </c>
    </row>
    <row r="22" spans="1:254">
      <c r="A22" s="270" t="s">
        <v>345</v>
      </c>
      <c r="B22" s="271" t="s">
        <v>1022</v>
      </c>
      <c r="C22" s="273">
        <v>0.13500000000000001</v>
      </c>
      <c r="D22" s="274">
        <v>12</v>
      </c>
      <c r="E22" s="274">
        <v>23</v>
      </c>
      <c r="F22" s="275">
        <v>215</v>
      </c>
      <c r="G22" s="275">
        <v>1013</v>
      </c>
      <c r="H22" s="273">
        <v>0.21224086870681144</v>
      </c>
      <c r="I22" s="273">
        <v>0.188</v>
      </c>
      <c r="J22" s="275">
        <v>190.44</v>
      </c>
      <c r="K22" s="276">
        <v>8359</v>
      </c>
      <c r="L22" s="277">
        <v>130.24</v>
      </c>
      <c r="M22" s="275">
        <v>223524.98</v>
      </c>
      <c r="N22" s="275">
        <v>1597297.55</v>
      </c>
      <c r="O22" s="275">
        <v>1820822.53</v>
      </c>
      <c r="P22" s="277">
        <v>347916.76</v>
      </c>
      <c r="Q22" s="274">
        <v>116621.73</v>
      </c>
      <c r="R22" s="274">
        <v>48.93</v>
      </c>
      <c r="S22" s="397">
        <v>5.8999999999999999E-3</v>
      </c>
      <c r="T22" s="442">
        <f t="shared" si="0"/>
        <v>12795.56</v>
      </c>
    </row>
    <row r="23" spans="1:254">
      <c r="A23" s="270" t="s">
        <v>351</v>
      </c>
      <c r="B23" s="271" t="s">
        <v>1030</v>
      </c>
      <c r="C23" s="273">
        <v>0.13500000000000001</v>
      </c>
      <c r="D23" s="274">
        <v>0</v>
      </c>
      <c r="E23" s="274">
        <v>3</v>
      </c>
      <c r="F23" s="275">
        <v>45</v>
      </c>
      <c r="G23" s="275">
        <v>293</v>
      </c>
      <c r="H23" s="273">
        <v>0.15358361774744028</v>
      </c>
      <c r="I23" s="273">
        <v>0.13600000000000001</v>
      </c>
      <c r="J23" s="275">
        <v>39.85</v>
      </c>
      <c r="K23" s="276">
        <v>8498.5</v>
      </c>
      <c r="L23" s="277">
        <v>126.23</v>
      </c>
      <c r="M23" s="275">
        <v>29155.43</v>
      </c>
      <c r="N23" s="275">
        <v>334238.12</v>
      </c>
      <c r="O23" s="275">
        <v>363393.55</v>
      </c>
      <c r="P23" s="277">
        <v>74442.06</v>
      </c>
      <c r="Q23" s="274">
        <v>0</v>
      </c>
      <c r="R23" s="274">
        <v>50.56</v>
      </c>
      <c r="S23" s="397">
        <v>5.8999999999999999E-3</v>
      </c>
      <c r="T23" s="442">
        <f t="shared" si="0"/>
        <v>2583.23</v>
      </c>
    </row>
    <row r="24" spans="1:254">
      <c r="A24" s="270" t="s">
        <v>421</v>
      </c>
      <c r="B24" s="271" t="s">
        <v>1034</v>
      </c>
      <c r="C24" s="273">
        <v>0.13500000000000001</v>
      </c>
      <c r="D24" s="274">
        <v>0</v>
      </c>
      <c r="E24" s="274">
        <v>1</v>
      </c>
      <c r="F24" s="275">
        <v>16</v>
      </c>
      <c r="G24" s="275">
        <v>66</v>
      </c>
      <c r="H24" s="273">
        <v>0.24242424242424243</v>
      </c>
      <c r="I24" s="273">
        <v>0.2147</v>
      </c>
      <c r="J24" s="275">
        <v>14.17</v>
      </c>
      <c r="K24" s="276">
        <v>8378.2099999999991</v>
      </c>
      <c r="L24" s="277">
        <v>117.72</v>
      </c>
      <c r="M24" s="275">
        <v>9718.48</v>
      </c>
      <c r="N24" s="275">
        <v>118849.54</v>
      </c>
      <c r="O24" s="275">
        <v>128568.01999999999</v>
      </c>
      <c r="P24" s="277">
        <v>24166.61</v>
      </c>
      <c r="Q24" s="274">
        <v>0</v>
      </c>
      <c r="R24" s="274">
        <v>49.57</v>
      </c>
      <c r="S24" s="397">
        <v>5.8999999999999999E-3</v>
      </c>
      <c r="T24" s="442">
        <f t="shared" si="0"/>
        <v>901.13</v>
      </c>
    </row>
    <row r="25" spans="1:254">
      <c r="A25" s="270" t="s">
        <v>423</v>
      </c>
      <c r="B25" s="271" t="s">
        <v>1038</v>
      </c>
      <c r="C25" s="273">
        <v>0.13500000000000001</v>
      </c>
      <c r="D25" s="274">
        <v>0</v>
      </c>
      <c r="E25" s="274">
        <v>0</v>
      </c>
      <c r="F25" s="275">
        <v>9</v>
      </c>
      <c r="G25" s="275">
        <v>65</v>
      </c>
      <c r="H25" s="273">
        <v>0.13846153846153847</v>
      </c>
      <c r="I25" s="273">
        <v>0.1227</v>
      </c>
      <c r="J25" s="275">
        <v>7.98</v>
      </c>
      <c r="K25" s="276">
        <v>9165.94</v>
      </c>
      <c r="L25" s="277">
        <v>135.22</v>
      </c>
      <c r="M25" s="275">
        <v>0</v>
      </c>
      <c r="N25" s="275">
        <v>66931.5</v>
      </c>
      <c r="O25" s="275">
        <v>66931.5</v>
      </c>
      <c r="P25" s="277">
        <v>12404.51</v>
      </c>
      <c r="Q25" s="274">
        <v>0</v>
      </c>
      <c r="R25" s="274">
        <v>56.38</v>
      </c>
      <c r="S25" s="397">
        <v>6.1999999999999998E-3</v>
      </c>
      <c r="T25" s="442">
        <f t="shared" si="0"/>
        <v>491.88</v>
      </c>
    </row>
    <row r="26" spans="1:254">
      <c r="A26" s="270" t="s">
        <v>425</v>
      </c>
      <c r="B26" s="271" t="s">
        <v>1044</v>
      </c>
      <c r="C26" s="273">
        <v>0.13500000000000001</v>
      </c>
      <c r="D26" s="274">
        <v>1</v>
      </c>
      <c r="E26" s="274">
        <v>1</v>
      </c>
      <c r="F26" s="275">
        <v>8</v>
      </c>
      <c r="G26" s="275">
        <v>51</v>
      </c>
      <c r="H26" s="273">
        <v>0.15686274509803921</v>
      </c>
      <c r="I26" s="273">
        <v>0.13900000000000001</v>
      </c>
      <c r="J26" s="275">
        <v>7.09</v>
      </c>
      <c r="K26" s="276">
        <v>8204.15</v>
      </c>
      <c r="L26" s="277">
        <v>117.52</v>
      </c>
      <c r="M26" s="275">
        <v>9718.48</v>
      </c>
      <c r="N26" s="275">
        <v>59466.71</v>
      </c>
      <c r="O26" s="275">
        <v>69185.19</v>
      </c>
      <c r="P26" s="277">
        <v>12781.64</v>
      </c>
      <c r="Q26" s="274">
        <v>9718.48</v>
      </c>
      <c r="R26" s="274">
        <v>47.58</v>
      </c>
      <c r="S26" s="397">
        <v>5.7999999999999996E-3</v>
      </c>
      <c r="T26" s="442">
        <f t="shared" si="0"/>
        <v>475.41</v>
      </c>
    </row>
    <row r="27" spans="1:254" ht="15">
      <c r="A27" s="398" t="s">
        <v>427</v>
      </c>
      <c r="B27" s="271" t="s">
        <v>1024</v>
      </c>
      <c r="C27" s="273">
        <v>0.13500000000000001</v>
      </c>
      <c r="D27" s="274">
        <v>6</v>
      </c>
      <c r="E27" s="274">
        <v>19</v>
      </c>
      <c r="F27" s="275">
        <v>138</v>
      </c>
      <c r="G27" s="275">
        <v>885</v>
      </c>
      <c r="H27" s="273">
        <v>0.15593220338983052</v>
      </c>
      <c r="I27" s="273">
        <v>0.1381</v>
      </c>
      <c r="J27" s="275">
        <v>122.22</v>
      </c>
      <c r="K27" s="276">
        <v>8454</v>
      </c>
      <c r="L27" s="277">
        <v>124.01</v>
      </c>
      <c r="M27" s="275">
        <v>184651.07</v>
      </c>
      <c r="N27" s="275">
        <v>1025108.73</v>
      </c>
      <c r="O27" s="275">
        <v>1209759.8</v>
      </c>
      <c r="P27" s="277">
        <v>218370.75</v>
      </c>
      <c r="Q27" s="274">
        <v>58310.87</v>
      </c>
      <c r="R27" s="274">
        <v>49.81</v>
      </c>
      <c r="S27" s="397">
        <v>5.8999999999999999E-3</v>
      </c>
      <c r="T27" s="442">
        <f t="shared" si="0"/>
        <v>8425.9699999999993</v>
      </c>
    </row>
    <row r="28" spans="1:254">
      <c r="A28" s="270" t="s">
        <v>529</v>
      </c>
      <c r="B28" s="271" t="s">
        <v>1028</v>
      </c>
      <c r="C28" s="273">
        <v>0.13500000000000001</v>
      </c>
      <c r="D28" s="274">
        <v>5</v>
      </c>
      <c r="E28" s="274">
        <v>2</v>
      </c>
      <c r="F28" s="275">
        <v>93</v>
      </c>
      <c r="G28" s="275">
        <v>480</v>
      </c>
      <c r="H28" s="273">
        <v>0.19375000000000001</v>
      </c>
      <c r="I28" s="273">
        <v>0.1716</v>
      </c>
      <c r="J28" s="275">
        <v>82.37</v>
      </c>
      <c r="K28" s="276">
        <v>8508.01</v>
      </c>
      <c r="L28" s="277">
        <v>132.54</v>
      </c>
      <c r="M28" s="275">
        <v>19436.96</v>
      </c>
      <c r="N28" s="275">
        <v>690870.61</v>
      </c>
      <c r="O28" s="275">
        <v>710307.57</v>
      </c>
      <c r="P28" s="277">
        <v>146088.98000000001</v>
      </c>
      <c r="Q28" s="274">
        <v>48592.39</v>
      </c>
      <c r="R28" s="274">
        <v>50.52</v>
      </c>
      <c r="S28" s="397">
        <v>5.8999999999999999E-3</v>
      </c>
      <c r="T28" s="442">
        <f t="shared" si="0"/>
        <v>5052.74</v>
      </c>
    </row>
    <row r="29" spans="1:254" ht="15">
      <c r="A29" s="398" t="s">
        <v>531</v>
      </c>
      <c r="B29" s="271" t="s">
        <v>1039</v>
      </c>
      <c r="C29" s="273">
        <v>0.13500000000000001</v>
      </c>
      <c r="D29" s="274">
        <v>0</v>
      </c>
      <c r="E29" s="274">
        <v>0</v>
      </c>
      <c r="F29" s="275">
        <v>4</v>
      </c>
      <c r="G29" s="275">
        <v>13</v>
      </c>
      <c r="H29" s="273">
        <v>0.30769230769230771</v>
      </c>
      <c r="I29" s="273">
        <v>0.27260000000000001</v>
      </c>
      <c r="J29" s="275">
        <v>3.54</v>
      </c>
      <c r="K29" s="276">
        <v>9092.06</v>
      </c>
      <c r="L29" s="277">
        <v>146.15</v>
      </c>
      <c r="M29" s="275">
        <v>0</v>
      </c>
      <c r="N29" s="275">
        <v>29691.42</v>
      </c>
      <c r="O29" s="275">
        <v>29691.42</v>
      </c>
      <c r="P29" s="277">
        <v>5100.66</v>
      </c>
      <c r="Q29" s="274">
        <v>0</v>
      </c>
      <c r="R29" s="274">
        <v>55.95</v>
      </c>
      <c r="S29" s="397">
        <v>6.1999999999999998E-3</v>
      </c>
      <c r="T29" s="442">
        <f t="shared" si="0"/>
        <v>215.71</v>
      </c>
    </row>
    <row r="30" spans="1:254" s="279" customFormat="1" ht="18">
      <c r="A30" s="279" t="s">
        <v>1110</v>
      </c>
      <c r="B30" s="280" t="s">
        <v>1111</v>
      </c>
      <c r="C30" s="281">
        <v>0.12844618130211857</v>
      </c>
      <c r="D30" s="282">
        <v>76</v>
      </c>
      <c r="E30" s="282">
        <v>139</v>
      </c>
      <c r="F30" s="282">
        <v>1428</v>
      </c>
      <c r="G30" s="282">
        <v>9371.6500000000015</v>
      </c>
      <c r="H30" s="281">
        <v>0.15240000000000001</v>
      </c>
      <c r="I30" s="283">
        <v>0.13496236148383683</v>
      </c>
      <c r="J30" s="282">
        <v>1264.8499999999999</v>
      </c>
      <c r="K30" s="282">
        <v>8450.85</v>
      </c>
      <c r="L30" s="282">
        <v>21.19</v>
      </c>
      <c r="M30" s="282">
        <v>1350868.4</v>
      </c>
      <c r="N30" s="282">
        <v>10608810.16</v>
      </c>
      <c r="O30" s="282">
        <v>11959678.560000001</v>
      </c>
      <c r="P30" s="282">
        <v>2262668.9700000002</v>
      </c>
      <c r="Q30" s="282">
        <v>738604.33000000007</v>
      </c>
      <c r="R30" s="282">
        <v>49.86</v>
      </c>
      <c r="S30" s="399">
        <v>5.8999999999999999E-3</v>
      </c>
      <c r="T30" s="442">
        <f>SUM(T4:T29)</f>
        <v>84047.510000000009</v>
      </c>
    </row>
    <row r="31" spans="1:254" ht="23.25">
      <c r="B31" s="284"/>
      <c r="L31" s="275"/>
      <c r="M31" s="275"/>
      <c r="N31" s="275"/>
      <c r="O31" s="275"/>
      <c r="Q31" s="275"/>
    </row>
    <row r="32" spans="1:254">
      <c r="A32" s="285"/>
      <c r="B32" s="400" t="s">
        <v>1413</v>
      </c>
      <c r="C32" s="357">
        <v>0.22670000000000001</v>
      </c>
      <c r="D32" s="285"/>
      <c r="E32" s="285"/>
      <c r="F32" s="285"/>
      <c r="G32" s="285"/>
      <c r="H32" s="285"/>
      <c r="I32" s="285"/>
      <c r="J32" s="285"/>
      <c r="K32" s="285"/>
      <c r="L32" s="285"/>
      <c r="M32" s="285"/>
      <c r="N32" s="286"/>
      <c r="O32" s="286"/>
      <c r="P32" s="285"/>
      <c r="Q32" s="285"/>
      <c r="R32" s="285"/>
      <c r="S32" s="285"/>
      <c r="T32" s="285"/>
      <c r="U32" s="285"/>
      <c r="V32" s="285"/>
      <c r="W32" s="285"/>
      <c r="X32" s="285"/>
      <c r="Y32" s="285"/>
      <c r="Z32" s="285"/>
      <c r="AA32" s="285"/>
      <c r="AB32" s="285"/>
      <c r="AC32" s="285"/>
      <c r="AD32" s="285"/>
      <c r="AE32" s="285"/>
      <c r="AF32" s="285"/>
      <c r="AG32" s="285"/>
      <c r="AH32" s="285"/>
      <c r="AI32" s="285"/>
      <c r="AJ32" s="285"/>
      <c r="AK32" s="285"/>
      <c r="AL32" s="285"/>
      <c r="AM32" s="285"/>
      <c r="AN32" s="285"/>
      <c r="AO32" s="285"/>
      <c r="AP32" s="285"/>
      <c r="AQ32" s="285"/>
      <c r="AR32" s="285"/>
      <c r="AS32" s="285"/>
      <c r="AT32" s="285"/>
      <c r="AU32" s="285"/>
      <c r="AV32" s="285"/>
      <c r="AW32" s="285"/>
      <c r="AX32" s="285"/>
      <c r="AY32" s="285"/>
      <c r="AZ32" s="285"/>
      <c r="BA32" s="285"/>
      <c r="BB32" s="285"/>
      <c r="BC32" s="285"/>
      <c r="BD32" s="285"/>
      <c r="BE32" s="285"/>
      <c r="BF32" s="285"/>
      <c r="BG32" s="285"/>
      <c r="BH32" s="285"/>
      <c r="BI32" s="285"/>
      <c r="BJ32" s="285"/>
      <c r="BK32" s="285"/>
      <c r="BL32" s="285"/>
      <c r="BM32" s="285"/>
      <c r="BN32" s="285"/>
      <c r="BO32" s="285"/>
      <c r="BP32" s="285"/>
      <c r="BQ32" s="285"/>
      <c r="BR32" s="285"/>
      <c r="BS32" s="285"/>
      <c r="BT32" s="285"/>
      <c r="BU32" s="285"/>
      <c r="BV32" s="285"/>
      <c r="BW32" s="285"/>
      <c r="BX32" s="285"/>
      <c r="BY32" s="285"/>
      <c r="BZ32" s="285"/>
      <c r="CA32" s="285"/>
      <c r="CB32" s="285"/>
      <c r="CC32" s="285"/>
      <c r="CD32" s="285"/>
      <c r="CE32" s="285"/>
      <c r="CF32" s="285"/>
      <c r="CG32" s="285"/>
      <c r="CH32" s="285"/>
      <c r="CI32" s="285"/>
      <c r="CJ32" s="285"/>
      <c r="CK32" s="285"/>
      <c r="CL32" s="285"/>
      <c r="CM32" s="285"/>
      <c r="CN32" s="285"/>
      <c r="CO32" s="285"/>
      <c r="CP32" s="285"/>
      <c r="CQ32" s="285"/>
      <c r="CR32" s="285"/>
      <c r="CS32" s="285"/>
      <c r="CT32" s="285"/>
      <c r="CU32" s="285"/>
      <c r="CV32" s="285"/>
      <c r="CW32" s="285"/>
      <c r="CX32" s="285"/>
      <c r="CY32" s="285"/>
      <c r="CZ32" s="285"/>
      <c r="DA32" s="285"/>
      <c r="DB32" s="285"/>
      <c r="DC32" s="285"/>
      <c r="DD32" s="285"/>
      <c r="DE32" s="285"/>
      <c r="DF32" s="285"/>
      <c r="DG32" s="285"/>
      <c r="DH32" s="285"/>
      <c r="DI32" s="285"/>
      <c r="DJ32" s="285"/>
      <c r="DK32" s="285"/>
      <c r="DL32" s="285"/>
      <c r="DM32" s="285"/>
      <c r="DN32" s="285"/>
      <c r="DO32" s="285"/>
      <c r="DP32" s="285"/>
      <c r="DQ32" s="285"/>
      <c r="DR32" s="285"/>
      <c r="DS32" s="285"/>
      <c r="DT32" s="285"/>
      <c r="DU32" s="285"/>
      <c r="DV32" s="285"/>
      <c r="DW32" s="285"/>
      <c r="DX32" s="285"/>
      <c r="DY32" s="285"/>
      <c r="DZ32" s="285"/>
      <c r="EA32" s="285"/>
      <c r="EB32" s="285"/>
      <c r="EC32" s="285"/>
      <c r="ED32" s="285"/>
      <c r="EE32" s="285"/>
      <c r="EF32" s="285"/>
      <c r="EG32" s="285"/>
      <c r="EH32" s="285"/>
      <c r="EI32" s="285"/>
      <c r="EJ32" s="285"/>
      <c r="EK32" s="285"/>
      <c r="EL32" s="285"/>
      <c r="EM32" s="285"/>
      <c r="EN32" s="285"/>
      <c r="EO32" s="285"/>
      <c r="EP32" s="285"/>
      <c r="EQ32" s="285"/>
      <c r="ER32" s="285"/>
      <c r="ES32" s="285"/>
      <c r="ET32" s="285"/>
      <c r="EU32" s="285"/>
      <c r="EV32" s="285"/>
      <c r="EW32" s="285"/>
      <c r="EX32" s="285"/>
      <c r="EY32" s="285"/>
      <c r="EZ32" s="285"/>
      <c r="FA32" s="285"/>
      <c r="FB32" s="285"/>
      <c r="FC32" s="285"/>
      <c r="FD32" s="285"/>
      <c r="FE32" s="285"/>
      <c r="FF32" s="285"/>
      <c r="FG32" s="285"/>
      <c r="FH32" s="285"/>
      <c r="FI32" s="285"/>
      <c r="FJ32" s="285"/>
      <c r="FK32" s="285"/>
      <c r="FL32" s="285"/>
      <c r="FM32" s="285"/>
      <c r="FN32" s="285"/>
      <c r="FO32" s="285"/>
      <c r="FP32" s="285"/>
      <c r="FQ32" s="285"/>
      <c r="FR32" s="285"/>
      <c r="FS32" s="285"/>
      <c r="FT32" s="285"/>
      <c r="FU32" s="285"/>
      <c r="FV32" s="285"/>
      <c r="FW32" s="285"/>
      <c r="FX32" s="285"/>
      <c r="FY32" s="285"/>
      <c r="FZ32" s="285"/>
      <c r="GA32" s="285"/>
      <c r="GB32" s="285"/>
      <c r="GC32" s="285"/>
      <c r="GD32" s="285"/>
      <c r="GE32" s="285"/>
      <c r="GF32" s="285"/>
      <c r="GG32" s="285"/>
      <c r="GH32" s="285"/>
      <c r="GI32" s="285"/>
      <c r="GJ32" s="285"/>
      <c r="GK32" s="285"/>
      <c r="GL32" s="285"/>
      <c r="GM32" s="285"/>
      <c r="GN32" s="285"/>
      <c r="GO32" s="285"/>
      <c r="GP32" s="285"/>
      <c r="GQ32" s="285"/>
      <c r="GR32" s="285"/>
      <c r="GS32" s="285"/>
      <c r="GT32" s="285"/>
      <c r="GU32" s="285"/>
      <c r="GV32" s="285"/>
      <c r="GW32" s="285"/>
      <c r="GX32" s="285"/>
      <c r="GY32" s="285"/>
      <c r="GZ32" s="285"/>
      <c r="HA32" s="285"/>
      <c r="HB32" s="285"/>
      <c r="HC32" s="285"/>
      <c r="HD32" s="285"/>
      <c r="HE32" s="285"/>
      <c r="HF32" s="285"/>
      <c r="HG32" s="285"/>
      <c r="HH32" s="285"/>
      <c r="HI32" s="285"/>
      <c r="HJ32" s="285"/>
      <c r="HK32" s="285"/>
      <c r="HL32" s="285"/>
      <c r="HM32" s="285"/>
      <c r="HN32" s="285"/>
      <c r="HO32" s="285"/>
      <c r="HP32" s="285"/>
      <c r="HQ32" s="285"/>
      <c r="HR32" s="285"/>
      <c r="HS32" s="285"/>
      <c r="HT32" s="285"/>
      <c r="HU32" s="285"/>
      <c r="HV32" s="285"/>
      <c r="HW32" s="285"/>
      <c r="HX32" s="285"/>
      <c r="HY32" s="285"/>
      <c r="HZ32" s="285"/>
      <c r="IA32" s="285"/>
      <c r="IB32" s="285"/>
      <c r="IC32" s="285"/>
      <c r="ID32" s="285"/>
      <c r="IE32" s="285"/>
      <c r="IF32" s="285"/>
      <c r="IG32" s="285"/>
      <c r="IH32" s="285"/>
      <c r="II32" s="285"/>
      <c r="IJ32" s="285"/>
      <c r="IK32" s="285"/>
      <c r="IL32" s="285"/>
      <c r="IM32" s="285"/>
      <c r="IN32" s="285"/>
      <c r="IO32" s="285"/>
      <c r="IP32" s="285"/>
      <c r="IQ32" s="285"/>
      <c r="IR32" s="285"/>
      <c r="IS32" s="285"/>
      <c r="IT32" s="285"/>
    </row>
    <row r="33" spans="15:17">
      <c r="O33" s="401" t="s">
        <v>1414</v>
      </c>
      <c r="P33" s="401" t="s">
        <v>1414</v>
      </c>
      <c r="Q33" s="401" t="s">
        <v>1414</v>
      </c>
    </row>
    <row r="34" spans="15:17">
      <c r="O34" s="402">
        <v>11611574.169999998</v>
      </c>
      <c r="P34" s="402">
        <v>2262668.9700000002</v>
      </c>
      <c r="Q34" s="402">
        <v>738604.33000000007</v>
      </c>
    </row>
    <row r="35" spans="15:17">
      <c r="O35" s="402">
        <v>348104.39000000246</v>
      </c>
      <c r="P35" s="402">
        <v>0</v>
      </c>
      <c r="Q35" s="402">
        <v>0</v>
      </c>
    </row>
    <row r="38" spans="15:17">
      <c r="O38" s="403">
        <v>11977205.73</v>
      </c>
      <c r="P38" s="403">
        <v>2262883.17</v>
      </c>
      <c r="Q38" s="403">
        <v>738674.25</v>
      </c>
    </row>
  </sheetData>
  <printOptions horizontalCentered="1" verticalCentered="1"/>
  <pageMargins left="0.25" right="0.25" top="0.5" bottom="0.5" header="0" footer="0"/>
  <pageSetup scale="7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7030A0"/>
    <pageSetUpPr fitToPage="1"/>
  </sheetPr>
  <dimension ref="B1:AZ315"/>
  <sheetViews>
    <sheetView showGridLines="0" zoomScale="80" zoomScaleNormal="80" workbookViewId="0">
      <selection activeCell="E4" sqref="E4"/>
    </sheetView>
  </sheetViews>
  <sheetFormatPr defaultRowHeight="15"/>
  <cols>
    <col min="2" max="2" width="5.42578125" customWidth="1"/>
    <col min="3" max="3" width="89.28515625" customWidth="1"/>
    <col min="4" max="4" width="32.28515625" customWidth="1"/>
    <col min="5" max="5" width="25.85546875" customWidth="1"/>
    <col min="6" max="6" width="27.140625" customWidth="1"/>
    <col min="7" max="7" width="9.140625" style="60" customWidth="1"/>
    <col min="8" max="8" width="19.140625" bestFit="1" customWidth="1"/>
    <col min="9" max="9" width="17.28515625" bestFit="1" customWidth="1"/>
    <col min="10" max="10" width="14.5703125" bestFit="1" customWidth="1"/>
    <col min="11" max="11" width="13.42578125" bestFit="1" customWidth="1"/>
    <col min="12" max="12" width="14.42578125" customWidth="1"/>
    <col min="13" max="13" width="15.85546875" bestFit="1" customWidth="1"/>
    <col min="43" max="43" width="41.7109375" bestFit="1" customWidth="1"/>
    <col min="44" max="44" width="31" bestFit="1" customWidth="1"/>
  </cols>
  <sheetData>
    <row r="1" spans="2:45" ht="49.5" customHeight="1">
      <c r="B1" s="492" t="s">
        <v>1391</v>
      </c>
      <c r="C1" s="493"/>
      <c r="D1" s="493"/>
      <c r="E1" s="493"/>
      <c r="F1" s="493"/>
      <c r="AP1">
        <f>COUNTA(AP3:AP315)</f>
        <v>312</v>
      </c>
    </row>
    <row r="2" spans="2:45" ht="9" customHeight="1">
      <c r="B2" s="141"/>
      <c r="C2" s="141"/>
      <c r="D2" s="141"/>
      <c r="E2" s="141"/>
      <c r="F2" s="136"/>
      <c r="AP2" s="140"/>
      <c r="AS2" s="140"/>
    </row>
    <row r="3" spans="2:45" ht="31.5" customHeight="1">
      <c r="B3" s="210" t="str">
        <f>VLOOKUP(C3,AQ:AS,3,FALSE)</f>
        <v>00000</v>
      </c>
      <c r="C3" s="494" t="s">
        <v>911</v>
      </c>
      <c r="D3" s="494"/>
      <c r="E3" s="494"/>
      <c r="F3" s="160" t="s">
        <v>1002</v>
      </c>
      <c r="AP3" s="46" t="s">
        <v>659</v>
      </c>
      <c r="AQ3" s="46" t="s">
        <v>911</v>
      </c>
      <c r="AR3" t="str">
        <f>CONCATENATE(AP3," - ",AQ3)</f>
        <v>00000 - State Summary</v>
      </c>
      <c r="AS3" s="46" t="str">
        <f>AP3</f>
        <v>00000</v>
      </c>
    </row>
    <row r="4" spans="2:45" ht="18.75">
      <c r="B4" s="211"/>
      <c r="C4" s="490" t="s">
        <v>1222</v>
      </c>
      <c r="D4" s="490"/>
      <c r="E4" s="345" t="s">
        <v>954</v>
      </c>
      <c r="F4" s="299" t="s">
        <v>985</v>
      </c>
      <c r="AP4" s="46"/>
      <c r="AQ4" s="46"/>
      <c r="AS4" s="46"/>
    </row>
    <row r="5" spans="2:45" ht="18.75">
      <c r="B5" s="491" t="s">
        <v>1340</v>
      </c>
      <c r="C5" s="491"/>
      <c r="D5" s="491"/>
      <c r="E5" s="345" t="s">
        <v>1079</v>
      </c>
      <c r="F5" s="160" t="s">
        <v>1221</v>
      </c>
      <c r="H5" s="135"/>
      <c r="AP5" s="79" t="s">
        <v>141</v>
      </c>
      <c r="AQ5" s="79" t="s">
        <v>142</v>
      </c>
      <c r="AR5" t="str">
        <f>CONCATENATE(AP5," - ",AQ5)</f>
        <v>14005 - Aberdeen School District</v>
      </c>
      <c r="AS5" s="46" t="str">
        <f>AP5</f>
        <v>14005</v>
      </c>
    </row>
    <row r="6" spans="2:45" ht="18.75">
      <c r="B6" s="491" t="s">
        <v>1341</v>
      </c>
      <c r="C6" s="491"/>
      <c r="D6" s="491"/>
      <c r="E6" s="303">
        <f>IF(E5="NO",IF(E4="2019-20",(VLOOKUP(B3,SY2019enroll,3,FALSE)),IF(E4="2020-21",(VLOOKUP(B3,SY2019enroll,3,FALSE)),IF(E4="2021-22",(VLOOKUP(B3,SY2019enroll,3,FALSE)),(VLOOKUP(B3,SY2019enroll,3,FALSE))))),IF(E5="F195F",IF(E4="2019-20",(VLOOKUP(B3,SY201920F195Fenroll,3,FALSE)),IF(E4="2020-21",(VLOOKUP(B3,SY202021F195Fenroll,3,FALSE)),IF(E4="2021-22",(VLOOKUP(B3,SY202122F195Fenroll,3,FALSE)),(VLOOKUP(B3,SY202223F195Fenroll,3,FALSE))))),IF(E4="2019-20",(VLOOKUP(B3,SY201920enroll,3,FALSE)),IF(E4="2020-21",(VLOOKUP(B3,SY202021enroll,3,FALSE)),IF(E4="2021-22",(VLOOKUP(B3,SY202122enroll,3,FALSE)),(VLOOKUP(B3,SY202223enroll,3,FALSE)))))))</f>
        <v>1117225.9635727892</v>
      </c>
      <c r="F6" s="160"/>
      <c r="H6" s="135"/>
      <c r="AP6" s="79" t="s">
        <v>281</v>
      </c>
      <c r="AQ6" s="79" t="s">
        <v>282</v>
      </c>
      <c r="AR6" t="str">
        <f t="shared" ref="AR6:AR69" si="0">CONCATENATE(AP6," - ",AQ6)</f>
        <v>21226 - Adna School District</v>
      </c>
      <c r="AS6" s="46" t="str">
        <f t="shared" ref="AS6:AS69" si="1">AP6</f>
        <v>21226</v>
      </c>
    </row>
    <row r="7" spans="2:45" ht="22.5" customHeight="1">
      <c r="B7" s="161"/>
      <c r="C7" s="430" t="s">
        <v>1371</v>
      </c>
      <c r="D7" s="430"/>
      <c r="E7" s="430"/>
      <c r="F7" s="160"/>
      <c r="H7" s="135"/>
      <c r="AP7" s="79" t="s">
        <v>303</v>
      </c>
      <c r="AQ7" s="79" t="s">
        <v>304</v>
      </c>
      <c r="AR7" t="str">
        <f t="shared" si="0"/>
        <v>22017 - Almira School District</v>
      </c>
      <c r="AS7" s="46" t="str">
        <f t="shared" si="1"/>
        <v>22017</v>
      </c>
    </row>
    <row r="8" spans="2:45" ht="9" customHeight="1">
      <c r="B8" s="161"/>
      <c r="C8" s="161"/>
      <c r="D8" s="161"/>
      <c r="E8" s="161"/>
      <c r="F8" s="362"/>
      <c r="I8" s="113"/>
      <c r="AP8" s="79" t="s">
        <v>413</v>
      </c>
      <c r="AQ8" s="79" t="s">
        <v>414</v>
      </c>
      <c r="AR8" t="str">
        <f t="shared" si="0"/>
        <v>29103 - Anacortes School District</v>
      </c>
      <c r="AS8" s="46" t="str">
        <f t="shared" si="1"/>
        <v>29103</v>
      </c>
    </row>
    <row r="9" spans="2:45" s="135" customFormat="1" ht="29.25" customHeight="1">
      <c r="B9" s="487" t="str">
        <f>CONCATENATE(VLOOKUP(LEFT(B3,5),AP:AR,3,FALSE),": SY ",E4)</f>
        <v>00000 - State Summary: SY 2020-21</v>
      </c>
      <c r="C9" s="487"/>
      <c r="D9" s="487"/>
      <c r="E9" s="487"/>
      <c r="F9" s="487"/>
      <c r="G9" s="201"/>
      <c r="H9"/>
      <c r="AP9" s="79" t="s">
        <v>437</v>
      </c>
      <c r="AQ9" s="79" t="s">
        <v>438</v>
      </c>
      <c r="AR9" t="str">
        <f t="shared" si="0"/>
        <v>31016 - Arlington School District</v>
      </c>
      <c r="AS9" s="46" t="str">
        <f t="shared" si="1"/>
        <v>31016</v>
      </c>
    </row>
    <row r="10" spans="2:45" ht="30">
      <c r="B10" s="489" t="s">
        <v>1370</v>
      </c>
      <c r="C10" s="489"/>
      <c r="D10" s="162" t="s">
        <v>1452</v>
      </c>
      <c r="E10" s="162" t="s">
        <v>1153</v>
      </c>
      <c r="F10" s="265" t="s">
        <v>1462</v>
      </c>
      <c r="AP10" s="79" t="s">
        <v>15</v>
      </c>
      <c r="AQ10" s="79" t="s">
        <v>16</v>
      </c>
      <c r="AR10" t="str">
        <f t="shared" si="0"/>
        <v>02420 - Asotin-Anatone School District</v>
      </c>
      <c r="AS10" s="46" t="str">
        <f t="shared" si="1"/>
        <v>02420</v>
      </c>
    </row>
    <row r="11" spans="2:45">
      <c r="B11" s="60" t="s">
        <v>1001</v>
      </c>
      <c r="C11" s="109"/>
      <c r="D11" s="109"/>
      <c r="E11" s="109"/>
      <c r="F11" s="109"/>
      <c r="AP11" s="79" t="s">
        <v>205</v>
      </c>
      <c r="AQ11" s="79" t="s">
        <v>206</v>
      </c>
      <c r="AR11" t="str">
        <f t="shared" si="0"/>
        <v>17408 - Auburn School District</v>
      </c>
      <c r="AS11" s="46" t="str">
        <f t="shared" si="1"/>
        <v>17408</v>
      </c>
    </row>
    <row r="12" spans="2:45" ht="17.25">
      <c r="B12" s="60"/>
      <c r="C12" s="60" t="s">
        <v>1494</v>
      </c>
      <c r="D12" s="109" t="str">
        <f>IF(E5="YES","",VLOOKUP(B3,'School Year 2019-2020'!A:Q,'School Year 2019-2020'!$F$1,FALSE)-D23)</f>
        <v/>
      </c>
      <c r="E12" s="109">
        <f>IF(E5="NO",IF(E4="2019-20",(VLOOKUP(B3,MaintSY201920,5,FALSE)),IF(E4="2020-21",(VLOOKUP(B3,MaintSY202021,5,FALSE)),IF(E4="2021-22",(VLOOKUP(B3,MaintSY202122,5,FALSE)),(VLOOKUP(B3,MaintSY202223,5,FALSE))))),IF(E5="F195F",IF(E4="2019-20",(VLOOKUP(B3,MaintSY201920F195F,5,FALSE)),IF(E4="2020-21",(VLOOKUP(B3,MaintSY202021F195F,5,FALSE)),IF(E4="2021-22",(VLOOKUP(B3,MaintSY202122F195F,5,FALSE)),(VLOOKUP(B3,MaintSY202223F195F,5,FALSE))))),IF(E4="2019-20",(VLOOKUP(B3,MaintSY201920CL,5,FALSE)),IF(E4="2020-21",(VLOOKUP(B3,MaintSY202021CL,5,FALSE)),IF(E4="2021-22",(VLOOKUP(B3,MaintSY202122CL,5,FALSE)),(VLOOKUP(B3,MaintSY202223CL,5,FALSE)))))))</f>
        <v>9585893892.0322075</v>
      </c>
      <c r="F12" s="232">
        <f>IF(E5="NO",IF(E4="2019-20",(VLOOKUP(B3,EnacSY201920,5,FALSE)),IF(E4="2020-21",(VLOOKUP(B3,EnacSY202021,5,FALSE)),IF(E4="2021-22",(VLOOKUP(B3,EnacSY202122,5,FALSE)),(VLOOKUP(B3,EnacSY202223,5,FALSE))))),IF(E5="F195F",IF(E4="2019-20",(VLOOKUP(B3,EnacSY201920F195F,5,FALSE)),IF(E4="2020-21",(VLOOKUP(B3,EnacSY202021F195F,5,FALSE)),IF(E4="2021-22",(VLOOKUP(B3,EnacSY202122F195F,5,FALSE)),(VLOOKUP(B3,EnacSY202223F195F,5,FALSE))))),IF(E4="2019-20",(VLOOKUP(B3,EnacSY201920CL,5,FALSE)),IF(E4="2020-21",(VLOOKUP(B3,EnacSY202021CL,5,FALSE)),IF(E4="2021-22",(VLOOKUP(B3,EnacSY202122CL,5,FALSE)),(VLOOKUP(B3,EnacSY202223CL,5,FALSE)))))))</f>
        <v>9732248444.7386799</v>
      </c>
      <c r="G12" s="197"/>
      <c r="H12" s="239"/>
      <c r="AP12" s="79" t="s">
        <v>231</v>
      </c>
      <c r="AQ12" s="79" t="s">
        <v>232</v>
      </c>
      <c r="AR12" t="str">
        <f t="shared" si="0"/>
        <v>18303 - Bainbridge Island School District</v>
      </c>
      <c r="AS12" s="46" t="str">
        <f t="shared" si="1"/>
        <v>18303</v>
      </c>
    </row>
    <row r="13" spans="2:45">
      <c r="B13" s="60"/>
      <c r="C13" s="60" t="s">
        <v>996</v>
      </c>
      <c r="D13" s="109" t="str">
        <f>IF(E5="YES","",VLOOKUP(B3,'School Year 2019-2020'!A:Q,'School Year 2019-2020'!$E$1,FALSE))</f>
        <v/>
      </c>
      <c r="E13" s="109">
        <f>IF(E5="NO",IF(E4="2019-20",(VLOOKUP(B3,MaintSY201920,11,FALSE)),IF(E4="2020-21",(VLOOKUP(B3,MaintSY202021,11,FALSE)),IF(E4="2021-22",(VLOOKUP(B3,MaintSY202122,11,FALSE)),(VLOOKUP(B3,MaintSY202223,11,FALSE))))),IF(E5="F195",IF(E4="2019-20",(VLOOKUP(B3,MaintSY201920F195F,11,FALSE)),IF(E4="2020-21",(VLOOKUP(B3,MaintSY202021F195F,11,FALSE)),IF(E4="2021-22",(VLOOKUP(B3,MaintSY202122F195F,11,FALSE)),(VLOOKUP(B3,MaintSY202223F195F,11,FALSE))))),IF(E4="2019-20",(VLOOKUP(B3,MaintSY201920CL,11,FALSE)),IF(E4="2020-21",(VLOOKUP(B3,MaintSY202021CL,11,FALSE)),IF(E4="2021-22",(VLOOKUP(B3,MaintSY202122CL,11,FALSE)),(VLOOKUP(B3,MaintSY202223CL,11,FALSE)))))))</f>
        <v>618917876.26607549</v>
      </c>
      <c r="F13" s="232">
        <f>IF(E5="NO",IF(E4="2019-20",(VLOOKUP(B3,EnacSY201920,11,FALSE)),IF(E4="2020-21",(VLOOKUP(B3,EnacSY202021,11,FALSE)),IF(E4="2021-22",(VLOOKUP(B3,EnacSY202122,11,FALSE)),(VLOOKUP(B3,EnacSY202223,11,FALSE))))),IF(E5="F195F",IF(E4="2019-20",(VLOOKUP(B3,EnacSY201920F195F,11,FALSE)),IF(E4="2020-21",(VLOOKUP(B3,EnacSY202021F195F,11,FALSE)),IF(E4="2021-22",(VLOOKUP(B3,EnacSY202122F195F,11,FALSE)),(VLOOKUP(B3,EnacSY202223F195F,11,FALSE))))),IF(E4="2019-20",(VLOOKUP(B3,EnacSY201920CL,11,FALSE)),IF(E4="2020-21",(VLOOKUP(B3,EnacSY202021CL,11,FALSE)),IF(E4="2021-22",(VLOOKUP(B3,EnacSY202122CL,11,FALSE)),(VLOOKUP(B3,EnacSY202223CL,11,FALSE)))))))</f>
        <v>661307527.09610641</v>
      </c>
      <c r="H13" s="239"/>
      <c r="AP13" s="79" t="s">
        <v>69</v>
      </c>
      <c r="AQ13" s="79" t="s">
        <v>70</v>
      </c>
      <c r="AR13" t="str">
        <f t="shared" si="0"/>
        <v>06119 - Battle Ground School District</v>
      </c>
      <c r="AS13" s="46" t="str">
        <f t="shared" si="1"/>
        <v>06119</v>
      </c>
    </row>
    <row r="14" spans="2:45">
      <c r="B14" s="60"/>
      <c r="C14" s="60" t="s">
        <v>995</v>
      </c>
      <c r="D14" s="109" t="str">
        <f>IF(E5="YES","",VLOOKUP(B3,'School Year 2019-2020'!A:Q,'School Year 2019-2020'!$N$1,FALSE))</f>
        <v/>
      </c>
      <c r="E14" s="109">
        <f>IF(E5="NO",IF(E4="2019-20",(VLOOKUP(B3,MaintSY201920,7,FALSE)),IF(E4="2020-21",(VLOOKUP(B3,MaintSY202021,7,FALSE)),IF(E4="2021-22",(VLOOKUP(B3,MaintSY202122,7,FALSE)),(VLOOKUP(B3,MaintSY202223,7,FALSE))))),IF(E5="F195F",IF(E4="2019-20",(VLOOKUP(B3,MaintSY201920F195F,7,FALSE)),IF(E4="2020-21",(VLOOKUP(B3,MaintSY202021F195F,7,FALSE)),IF(E4="2021-22",(VLOOKUP(B3,MaintSY202122F195F,7,FALSE)),(VLOOKUP(B3,MaintSY202223F195F,7,FALSE))))),IF(E4="2019-20",(VLOOKUP(B3,MaintSY201920CL,7,FALSE)),IF(E4="2020-21",(VLOOKUP(B3,MaintSY202021CL,7,FALSE)),IF(E4="2021-22",(VLOOKUP(B3,MaintSY202122CL,7,FALSE)),(VLOOKUP(B3,MaintSY202223CL,7,FALSE)))))))</f>
        <v>211498045.47000003</v>
      </c>
      <c r="F14" s="232">
        <f>IF(E5="NO",IF(E4="2019-20",(VLOOKUP(B3,EnacSY201920,7,FALSE)),IF(E4="2020-21",(VLOOKUP(B3,EnacSY202021,7,FALSE)),IF(E4="2021-22",(VLOOKUP(B3,EnacSY202122,7,FALSE)),(VLOOKUP(B3,EnacSY202223,7,FALSE))))),IF(E5="F195F",IF(E4="2019-20",(VLOOKUP(B3,EnacSY201920F195F,7,FALSE)),IF(E4="2020-21",(VLOOKUP(B3,EnacSY202021F195F,7,FALSE)),IF(E4="2021-22",(VLOOKUP(B3,EnacSY202122F195F,7,FALSE)),(VLOOKUP(B3,EnacSY202223F195F,7,FALSE))))),IF(E4="2019-20",(VLOOKUP(B3,EnacSY201920CL,7,FALSE)),IF(E4="2020-21",(VLOOKUP(B3,EnacSY202021CL,7,FALSE)),IF(E4="2021-22",(VLOOKUP(B3,EnacSY202122CL,7,FALSE)),(VLOOKUP(B3,EnacSY202223CL,7,FALSE)))))))</f>
        <v>223469417.65000013</v>
      </c>
      <c r="G14" s="203"/>
      <c r="H14" s="239"/>
      <c r="AP14" t="s">
        <v>199</v>
      </c>
      <c r="AQ14" t="s">
        <v>200</v>
      </c>
      <c r="AR14" t="str">
        <f t="shared" si="0"/>
        <v>17405 - Bellevue School District</v>
      </c>
      <c r="AS14" s="46" t="str">
        <f t="shared" si="1"/>
        <v>17405</v>
      </c>
    </row>
    <row r="15" spans="2:45">
      <c r="B15" s="60"/>
      <c r="C15" s="60" t="s">
        <v>994</v>
      </c>
      <c r="D15" s="109" t="str">
        <f>IF(E5="YES","",VLOOKUP(B3,'School Year 2019-2020'!A:Q,'School Year 2019-2020'!$O$1,FALSE))</f>
        <v/>
      </c>
      <c r="E15" s="232">
        <f>IF(E5="NO",IF(E4="2019-20",(VLOOKUP(B3,MaintSY201920,8,FALSE)),IF(E4="2020-21",(VLOOKUP(B3,MaintSY202021,8,FALSE)),IF(E4="2021-22",(VLOOKUP(B3,MaintSY202122,8,FALSE)),(VLOOKUP(B3,MaintSY202223,8,FALSE))))),IF(E5="F195F",IF(E4="2019-20",(VLOOKUP(B3,MaintSY201920F195F,8,FALSE)),IF(E4="2020-21",(VLOOKUP(B3,MaintSY202021F195F,8,FALSE)),IF(E4="2021-22",(VLOOKUP(B3,MaintSY202122F195F,8,FALSE)),(VLOOKUP(B3,MaintSY202223F195F,8,FALSE))))),IF(E4="2019-20",(VLOOKUP(B3,MaintSY201920CL,8,FALSE)),IF(E4="2020-21",(VLOOKUP(B3,MaintSY202021CL,8,FALSE)),IF(E4="2021-22",(VLOOKUP(B3,MaintSY202122CL,8,FALSE)),(VLOOKUP(B3,MaintSY202223CL,8,FALSE)))))))</f>
        <v>32911631.350000005</v>
      </c>
      <c r="F15" s="232">
        <f>IF(E5="NO",IF(E4="2019-20",(VLOOKUP(B3,EnacSY201920,8,FALSE)),IF(E4="2020-21",(VLOOKUP(B3,EnacSY202021,8,FALSE)),IF(E4="2021-22",(VLOOKUP(B3,EnacSY202122,8,FALSE)),(VLOOKUP(B3,EnacSY202223,8,FALSE))))),IF(E5="F195F",IF(E4="2019-20",(VLOOKUP(B3,EnacSY201920F195F,8,FALSE)),IF(E4="2020-21",(VLOOKUP(B3,EnacSY202021F195F,8,FALSE)),IF(E4="2021-22",(VLOOKUP(B3,EnacSY202122F195F,8,FALSE)),(VLOOKUP(B3,EnacSY202223F195F,8,FALSE))))),IF(E4="2019-20",(VLOOKUP(B3,EnacSY201920CL,8,FALSE)),IF(E4="2020-21",(VLOOKUP(B3,EnacSY202021CL,8,FALSE)),IF(E4="2021-22",(VLOOKUP(B3,EnacSY202122CL,8,FALSE)),(VLOOKUP(B3,EnacSY202223CL,8,FALSE)))))))</f>
        <v>33016099.53999998</v>
      </c>
      <c r="G15" s="200"/>
      <c r="H15" s="239"/>
      <c r="AP15" s="79" t="s">
        <v>545</v>
      </c>
      <c r="AQ15" s="79" t="s">
        <v>546</v>
      </c>
      <c r="AR15" t="str">
        <f t="shared" si="0"/>
        <v>37501 - Bellingham School District</v>
      </c>
      <c r="AS15" s="46" t="str">
        <f t="shared" si="1"/>
        <v>37501</v>
      </c>
    </row>
    <row r="16" spans="2:45" ht="17.25">
      <c r="B16" s="60"/>
      <c r="C16" s="60" t="s">
        <v>1476</v>
      </c>
      <c r="D16" s="109" t="str">
        <f>IF(E5="YES","",VLOOKUP(B3,'School Year 2019-2020'!A:Q,'School Year 2019-2020'!$M$1,FALSE))</f>
        <v/>
      </c>
      <c r="E16" s="109">
        <f>IF(E5="NO",IF(E4="2019-20",(VLOOKUP(B3,MaintSY201920,6,FALSE)),IF(E4="2020-21",(VLOOKUP(B3,MaintSY202021,6,FALSE)),IF(E4="2021-22",(VLOOKUP(B3,MaintSY202122,6,FALSE)),(VLOOKUP(B3,MaintSY202223,6,FALSE))))),IF(E5="F195F",IF(E4="2019-20",(VLOOKUP(B3,MaintSY201920,6,FALSE)),IF(E4="2020-21",(VLOOKUP(B3,MaintSY202021,6,FALSE)),IF(E4="2021-22",(VLOOKUP(B3,MaintSY202122,6,FALSE)),(VLOOKUP(B3,MaintSY202223,6,FALSE))))),IF(E4="2019-20",(VLOOKUP(B3,MaintSY201920CL,6,FALSE)),IF(E4="2020-21",(VLOOKUP(B3,MaintSY202021CL,6,FALSE)),IF(E4="2021-22",(VLOOKUP(B3,MaintSY202122CL,6,FALSE)),(VLOOKUP(B3,MaintSY202223CL,6,FALSE)))))))</f>
        <v>316087130.14999998</v>
      </c>
      <c r="F16" s="232">
        <f>IF(E5="NO",IF(E4="2019-20",(VLOOKUP(B3,EnacSY201920,6,FALSE)),IF(E4="2020-21",(VLOOKUP(B3,EnacSY202021,6,FALSE)),IF(E4="2021-22",(VLOOKUP(B3,EnacSY202122,6,FALSE)),(VLOOKUP(B3,EnacSY202223,6,FALSE))))),IF(E5="F195F",IF(E4="2019-20",(VLOOKUP(B3,EnacSY201920F195F,6,FALSE)),IF(E4="2020-21",(VLOOKUP(B3,EnacSY202021F195F,6,FALSE)),IF(E4="2021-22",(VLOOKUP(B3,EnacSY202122F195F,6,FALSE)),(VLOOKUP(B3,EnacSY202223F195F,6,FALSE))))),IF(E4="2019-20",(VLOOKUP(B3,EnacSY201920CL,6,FALSE)),IF(E4="2020-21",(VLOOKUP(B3,EnacSY202021CL,6,FALSE)),IF(E4="2021-22",(VLOOKUP(B3,EnacSY202122CL,6,FALSE)),(VLOOKUP(B3,EnacSY202223CL,6,FALSE)))))))</f>
        <v>321009808.82000011</v>
      </c>
      <c r="H16" s="239"/>
      <c r="AP16" s="79" t="s">
        <v>5</v>
      </c>
      <c r="AQ16" s="79" t="s">
        <v>6</v>
      </c>
      <c r="AR16" t="str">
        <f t="shared" si="0"/>
        <v>01122 - Benge School District</v>
      </c>
      <c r="AS16" s="46" t="str">
        <f t="shared" si="1"/>
        <v>01122</v>
      </c>
    </row>
    <row r="17" spans="2:52" ht="15" customHeight="1">
      <c r="B17" s="60"/>
      <c r="C17" s="60" t="s">
        <v>1477</v>
      </c>
      <c r="D17" s="109" t="str">
        <f>IF(E5="YES","",VLOOKUP(B3,'School Year 2019-2020'!A:AM,'School Year 2019-2020'!$AM$1,FALSE))</f>
        <v/>
      </c>
      <c r="E17" s="109">
        <f>IF(E5="NO",IF(E4="2019-20",(VLOOKUP(B3,MaintSY201920,14,FALSE)),IF(E4="2020-21",(VLOOKUP(B3,MaintSY202021,14,FALSE)),IF(E4="2021-22",(VLOOKUP(B3,MaintSY202122,14,FALSE)),(VLOOKUP(B3,MaintSY202223,14,FALSE))))),IF(E5="F195F",IF(E4="2019-20",(VLOOKUP(B3,MaintSY201920F195F,14,FALSE)),IF(E4="2020-21",(VLOOKUP(B3,MaintSY202021F195F,14,FALSE)),IF(E4="2021-22",(VLOOKUP(B3,MaintSY202122F195F,14,FALSE)),(VLOOKUP(B3,MaintSY202223F195F,14,FALSE))))),IF(E4="2019-20",(VLOOKUP(B3,MaintSY201920CL,14,FALSE)),IF(E4="2020-21",(VLOOKUP(B3,MaintSY202021CL,14,FALSE)),IF(E4="2021-22",(VLOOKUP(B3,MaintSY202122CL,14,FALSE)),(VLOOKUP(B3,MaintSY202223CL,14,FALSE)))))))</f>
        <v>133041627.33000007</v>
      </c>
      <c r="F17" s="232">
        <f>IF(E5="NO",IF(E4="2019-20",(VLOOKUP(B3,EnacSY201920,14,FALSE)),IF(E4="2020-21",(VLOOKUP(B3,EnacSY202021,14,FALSE)),IF(E4="2021-22",(VLOOKUP(B3,EnacSY202122,14,FALSE)),(VLOOKUP(B3,EnacSY202223,14,FALSE))))),IF(E5="F195F",IF(E4="2019-20",(VLOOKUP(B3,EnacSY201920F195F,14,FALSE)),IF(E4="2020-21",(VLOOKUP(B3,EnacSY202021F195F,14,FALSE)),IF(E4="2021-22",(VLOOKUP(B3,EnacSY202122F195F,14,FALSE)),(VLOOKUP(B3,EnacSY202223F195F,14,FALSE))))),IF(E4="2019-20",(VLOOKUP(B3,EnacSY201920CL,14,FALSE)),IF(E4="2020-21",(VLOOKUP(B3,EnacSY202021CL,14,FALSE)),IF(E4="2021-22",(VLOOKUP(B3,EnacSY202122CL,14,FALSE)),(VLOOKUP(B3,EnacSY202223CL,14,FALSE)))))))</f>
        <v>131998489.21999998</v>
      </c>
      <c r="H17" s="239"/>
      <c r="AP17" s="79" t="s">
        <v>385</v>
      </c>
      <c r="AQ17" s="79" t="s">
        <v>386</v>
      </c>
      <c r="AR17" t="str">
        <f t="shared" si="0"/>
        <v>27403 - Bethel School District</v>
      </c>
      <c r="AS17" s="46" t="str">
        <f t="shared" si="1"/>
        <v>27403</v>
      </c>
    </row>
    <row r="18" spans="2:52">
      <c r="B18" s="60"/>
      <c r="C18" s="60" t="s">
        <v>669</v>
      </c>
      <c r="D18" s="109" t="str">
        <f>IF(E5="YES","",VLOOKUP(B3,SpEd_Apport,4,FALSE))</f>
        <v/>
      </c>
      <c r="E18" s="109">
        <f>IF(E5="NO",IF(E4="2019-20",(VLOOKUP(B3,SpEd_Maint_Flat,4,FALSE)),IF(E4="2020-21",(VLOOKUP(B3,SpEd_Maint_Flat,4,FALSE)),IF(E4="2021-22",(VLOOKUP(B3,SpEd_Maint_Flat,6,FALSE)),(VLOOKUP(B3,SpEd_Maint_Flat,8,FALSE))))),IF(E5="F195F",IF(E4="2019-20",(VLOOKUP(B3,SpEd_Maint_F195F,4,FALSE)),IF(E4="2020-21",(VLOOKUP(B3,SpEd_Maint_F195F,4,FALSE)),IF(E4="2021-22",(VLOOKUP(B3,SpEd_Maint_F195F,6,FALSE)),(VLOOKUP(B3,SpEd_Maint_F195F,8,FALSE))))),IF(E4="2019-20",(VLOOKUP(B3,SpEd_Maint_CL,4,FALSE)),IF(E4="2020-21",(VLOOKUP(B3,SpEd_Maint_CL,4,FALSE)),IF(E4="2021-22",(VLOOKUP(B3,SpEd_Maint_CL,6,FALSE)),(VLOOKUP(B3,SpEd_Maint_CL,8,FALSE)))))))</f>
        <v>1375633614.9376447</v>
      </c>
      <c r="F18" s="232">
        <f>IF(E5="NO",IF(E4="2019-20",(VLOOKUP(B3,SpEd_Enac_Flat,4,FALSE)),IF(E4="2020-21",(VLOOKUP(B3,SpEd_Enac_Flat,4,FALSE)),IF(E4="2021-22",(VLOOKUP(B3,SpEd_Enac_Flat,6,FALSE)),(VLOOKUP(B3,SpEd_Enac_Flat,8,FALSE))))),IF(E5="F195F",IF(E4="2019-20",(VLOOKUP(B3,SpEd_Enac_F195F,4,FALSE)),IF(E4="2020-21",(VLOOKUP(B3,SpEd_Enac_F195F,4,FALSE)),IF(E4="2021-22",(VLOOKUP(B3,SpEd_Enac_F195F,6,FALSE)),(VLOOKUP(B3,SpEd_Enac_F195F,8,FALSE))))),IF(E4="2019-20",(VLOOKUP(B3,SpEd_Enac_CL,4,FALSE)),IF(E4="2020-21",(VLOOKUP(B3,SpEd_Enac_CL,4,FALSE)),IF(E4="2021-22",(VLOOKUP(B3,SpEd_Enac_CL,6,FALSE)),(VLOOKUP(B3,SpEd_Enac_CL,8,FALSE)))))))</f>
        <v>1472731962.2976987</v>
      </c>
      <c r="G18" s="202"/>
      <c r="H18" s="239"/>
      <c r="AP18" s="79" t="s">
        <v>255</v>
      </c>
      <c r="AQ18" s="79" t="s">
        <v>256</v>
      </c>
      <c r="AR18" t="str">
        <f t="shared" si="0"/>
        <v>20203 - Bickleton School District</v>
      </c>
      <c r="AS18" s="46" t="str">
        <f t="shared" si="1"/>
        <v>20203</v>
      </c>
    </row>
    <row r="19" spans="2:52" ht="17.25">
      <c r="B19" s="60"/>
      <c r="C19" s="225" t="s">
        <v>1478</v>
      </c>
      <c r="D19" s="109" t="str">
        <f>IF(E5="YES","",VLOOKUP(B3,SpEd_Apport,3,FALSE))</f>
        <v/>
      </c>
      <c r="E19" s="109">
        <f>IF(E5="NO",IF(E4="2019-20",(VLOOKUP(B3,SpEd_Maint_Flat,3,FALSE)),IF(E4="2020-21",(VLOOKUP(B3,SpEd_Maint_Flat,3,FALSE)),IF(E4="2021-22",(VLOOKUP(B3,SpEd_Maint_Flat,5,FALSE)),(VLOOKUP(B3,SpEd_Maint_Flat,7,FALSE))))),IF(E5="F195F",IF(E4="2019-20",(VLOOKUP(B3,SpEd_Maint_F195F,3,FALSE)),IF(E4="2020-21",(VLOOKUP(B3,SpEd_Maint_F195F,3,FALSE)),IF(E4="2021-22",(VLOOKUP(B3,SpEd_Maint_F195F,5,FALSE)),(VLOOKUP(B3,SpEd_Maint_F195F,7,FALSE))))),IF(E4="2019-20",(VLOOKUP(B3,SpEd_Maint_CL,3,FALSE)),IF(E4="2020-21",(VLOOKUP(B3,SpEd_Maint_CL,3,FALSE)),IF(E4="2021-22",(VLOOKUP(B3,SpEd_Maint_CL,5,FALSE)),(VLOOKUP(B3,SpEd_Maint_CL,7,FALSE)))))))</f>
        <v>12000654.220500698</v>
      </c>
      <c r="F19" s="232">
        <f>IF(E5="NO",IF(E4="2019-20",(VLOOKUP(B3,SpEd_Enac_Flat,3,FALSE)),IF(E4="2020-21",(VLOOKUP(B3,SpEd_Enac_Flat,3,FALSE)),IF(E4="2021-22",(VLOOKUP(B3,SpEd_Enac_Flat,5,FALSE)),(VLOOKUP(B3,SpEd_Enac_Flat,7,FALSE))))),IF(E5="F195F",IF(E4="2019-20",(VLOOKUP(B3,SpEd_Enac_F195F,3,FALSE)),IF(E4="2020-21",(VLOOKUP(B3,SpEd_Enac_F195F,3,FALSE)),IF(E4="2021-22",(VLOOKUP(B3,SpEd_Enac_F195F,5,FALSE)),(VLOOKUP(B3,SpEd_Enac_F195F,7,FALSE))))),IF(E4="2019-20",(VLOOKUP(B3,SpEd_Enac_CL,3,FALSE)),IF(E4="2020-21",(VLOOKUP(B3,SpEd_Enac_CL,3,FALSE)),IF(E4="2021-22",(VLOOKUP(B3,SpEd_Enac_CL,5,FALSE)),(VLOOKUP(B3,SpEd_Enac_CL,7,FALSE)))))))</f>
        <v>12846944.29027251</v>
      </c>
      <c r="G19" s="204"/>
      <c r="H19" s="239"/>
      <c r="AP19" s="79" t="s">
        <v>549</v>
      </c>
      <c r="AQ19" s="79" t="s">
        <v>550</v>
      </c>
      <c r="AR19" t="str">
        <f t="shared" si="0"/>
        <v>37503 - Blaine School District</v>
      </c>
      <c r="AS19" s="46" t="str">
        <f t="shared" si="1"/>
        <v>37503</v>
      </c>
    </row>
    <row r="20" spans="2:52" ht="17.25">
      <c r="B20" s="60"/>
      <c r="C20" s="60" t="s">
        <v>1491</v>
      </c>
      <c r="D20" s="109" t="str">
        <f>IF(E5="YES","",VLOOKUP(B3,'School Year 2019-2020'!A:AM,'School Year 2019-2020'!$J$1,FALSE))</f>
        <v/>
      </c>
      <c r="E20" s="109">
        <f>IF(E5="NO",IF(E4="2019-20",(VLOOKUP(B3,MaintSY201920,10,FALSE)),IF(E4="2020-21",(VLOOKUP(B3,MaintSY202021,10,FALSE)),IF(E4="2021-22",(VLOOKUP(B3,MaintSY202122,10,FALSE)),(VLOOKUP(B3,MaintSY202223,10,FALSE))))),IF(E5="F195F",IF(E4="2019-20",(VLOOKUP(B3,MaintSY201920F195F,10,FALSE)),IF(E4="2020-21",(VLOOKUP(B3,MaintSY202021F195F,10,FALSE)),IF(E4="2021-22",(VLOOKUP(B3,MaintSY202021F195F,10,FALSE)),(VLOOKUP(B3,MaintSY202223F195F,10,FALSE))))),IF(E4="2019-20",(VLOOKUP(B3,MaintSY201920CL,10,FALSE)),IF(E4="2020-21",(VLOOKUP(B3,MaintSY202021CL,10,FALSE)),IF(E4="2021-22",(VLOOKUP(B3,MaintSY202122CL,10,FALSE)),(VLOOKUP(B3,MaintSY202223CL,10,FALSE)))))))</f>
        <v>540017823.59980285</v>
      </c>
      <c r="F20" s="232">
        <f>IF(E5="NO",IF(E4="2019-20",(VLOOKUP(B3,EnacSY201920,10,FALSE)),IF(E4="2020-21",(VLOOKUP(B3,EnacSY202021,10,FALSE)),IF(E4="2021-22",(VLOOKUP(B3,EnacSY202122,10,FALSE)),(VLOOKUP(B3,EnacSY202223,10,FALSE))))),IF(E5="F195F",IF(E4="2019-20",(VLOOKUP(B3,EnacSY201920F195F,10,FALSE)),IF(E4="2020-21",(VLOOKUP(B3,EnacSY202021F195F,10,FALSE)),IF(E4="2021-22",(VLOOKUP(B3,EnacSY202122F195F,10,FALSE)),(VLOOKUP(B3,EnacSY202223F195F,10,FALSE))))),IF(E4="2019-20",(VLOOKUP(B3,EnacSY201920CL,10,FALSE)),IF(E4="2020-21",(VLOOKUP(B3,EnacSY202021CL,10,FALSE)),IF(E4="2021-22",(VLOOKUP(B3,EnacSY202122CL,10,FALSE)),(VLOOKUP(B3,EnacSY202223CL,10,FALSE)))))))</f>
        <v>540017823.59980285</v>
      </c>
      <c r="G20" s="225"/>
      <c r="H20" s="239"/>
      <c r="M20" s="225"/>
      <c r="N20" s="225"/>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c r="AL20" s="225"/>
      <c r="AM20" s="225"/>
      <c r="AN20" s="225"/>
      <c r="AO20" s="225"/>
      <c r="AP20" s="79" t="s">
        <v>285</v>
      </c>
      <c r="AQ20" s="79" t="s">
        <v>286</v>
      </c>
      <c r="AR20" t="str">
        <f t="shared" si="0"/>
        <v>21234 - Boistfort School District</v>
      </c>
      <c r="AS20" s="46" t="str">
        <f t="shared" si="1"/>
        <v>21234</v>
      </c>
      <c r="AT20" s="225"/>
      <c r="AU20" s="225"/>
      <c r="AV20" s="225"/>
      <c r="AW20" s="225"/>
      <c r="AX20" s="225"/>
      <c r="AY20" s="225"/>
      <c r="AZ20" s="225"/>
    </row>
    <row r="21" spans="2:52" ht="17.25">
      <c r="B21" s="212"/>
      <c r="C21" s="213" t="s">
        <v>991</v>
      </c>
      <c r="D21" s="214" t="str">
        <f>IF(E5="yes","",SUM(D12:D20))</f>
        <v/>
      </c>
      <c r="E21" s="214">
        <f>SUM(E12:E20)</f>
        <v>12826002295.35623</v>
      </c>
      <c r="F21" s="214">
        <f>SUM(F12:F20)</f>
        <v>13128646517.252558</v>
      </c>
      <c r="G21" s="199"/>
      <c r="AP21" s="79" t="s">
        <v>229</v>
      </c>
      <c r="AQ21" s="79" t="s">
        <v>230</v>
      </c>
      <c r="AR21" t="str">
        <f t="shared" si="0"/>
        <v>18100 - Bremerton School District</v>
      </c>
      <c r="AS21" s="46" t="str">
        <f t="shared" si="1"/>
        <v>18100</v>
      </c>
    </row>
    <row r="22" spans="2:52">
      <c r="B22" s="60" t="s">
        <v>988</v>
      </c>
      <c r="C22" s="137"/>
      <c r="D22" s="110"/>
      <c r="E22" s="110"/>
      <c r="F22" s="110"/>
      <c r="G22" s="197"/>
      <c r="AP22" s="79" t="s">
        <v>335</v>
      </c>
      <c r="AQ22" s="79" t="s">
        <v>336</v>
      </c>
      <c r="AR22" t="str">
        <f t="shared" si="0"/>
        <v>24111 - Brewster School District</v>
      </c>
      <c r="AS22" s="46" t="str">
        <f t="shared" si="1"/>
        <v>24111</v>
      </c>
    </row>
    <row r="23" spans="2:52" ht="17.25">
      <c r="B23" s="60"/>
      <c r="C23" s="132" t="s">
        <v>990</v>
      </c>
      <c r="D23" s="109" t="str">
        <f>IF(E5="YES","",VLOOKUP(B3,SY201920Apport,'School Year 2019-2020'!$AN$1,FALSE))</f>
        <v/>
      </c>
      <c r="E23" s="109">
        <f>IF(E5="NO",IF(E4="2019-20",(VLOOKUP(B3,MaintSY201920,12,FALSE)),IF(E4="2020-21",(VLOOKUP(B3,MaintSY202021,12,FALSE)),IF(E4="2021-22",(VLOOKUP(B3,MaintSY202122,12,FALSE)),(VLOOKUP(B3,MaintSY202223,12,FALSE))))),IF(E5="F195F",IF(E4="2019-20",(VLOOKUP(B3,MaintSY201920F195F,12,FALSE)),IF(E4="2020-21",(VLOOKUP(B3,MaintSY202021F195F,12,FALSE)),IF(E4="2021-22",(VLOOKUP(B3,MaintSY202122F195F,12,FALSE)),(VLOOKUP(B3,MaintSY202223F195F,12,FALSE))))),IF(E4="2019-20",(VLOOKUP(B3,MaintSY201920CL,12,FALSE)),IF(E4="2020-21",(VLOOKUP(B3,MaintSY202021CL,12,FALSE)),IF(E4="2021-22",(VLOOKUP(B3,MaintSY202122CL,12,FALSE)),(VLOOKUP(B3,MaintSY202223CL,12,FALSE)))))))</f>
        <v>113186739.20159814</v>
      </c>
      <c r="F23" s="232">
        <f>IF(E5="NO",IF(E4="2019-20",(VLOOKUP(B3,EnacSY201920,12,FALSE)),IF(E4="2020-21",(VLOOKUP(B3,EnacSY202021,12,FALSE)),IF(E4="2021-22",(VLOOKUP(B3,EnacSY202122,12,FALSE)),(VLOOKUP(B3,EnacSY202223,12,FALSE))))),IF(E5="F195F",IF(E4="2019-20",(VLOOKUP(B3,EnacSY201920F195F,12,FALSE)),IF(E4="2020-21",(VLOOKUP(B3,EnacSY202021F195F,12,FALSE)),IF(E4="2021-22",(VLOOKUP(B3,EnacSY202122F195F,12,FALSE)),(VLOOKUP(B3,EnacSY202223F195F,12,FALSE))))),IF(E4="2019-20",(VLOOKUP(B3,EnacSY201920CL,12,FALSE)),IF(E4="2020-21",(VLOOKUP(B3,EnacSY202021CL,12,FALSE)),IF(E4="2021-22",(VLOOKUP(B3,EnacSY202122CL,12,FALSE)),(VLOOKUP(B3,EnacSY202223CL,12,FALSE)))))))</f>
        <v>113814030.0255727</v>
      </c>
      <c r="G23" s="199"/>
      <c r="AP23" s="79" t="s">
        <v>91</v>
      </c>
      <c r="AQ23" s="79" t="s">
        <v>92</v>
      </c>
      <c r="AR23" t="str">
        <f t="shared" si="0"/>
        <v>09075 - Bridgeport School District</v>
      </c>
      <c r="AS23" s="46" t="str">
        <f t="shared" si="1"/>
        <v>09075</v>
      </c>
    </row>
    <row r="24" spans="2:52" ht="19.5" hidden="1">
      <c r="B24" s="60"/>
      <c r="C24" s="132" t="s">
        <v>1376</v>
      </c>
      <c r="D24" s="109" t="str">
        <f>IF(E5="YES","",0)</f>
        <v/>
      </c>
      <c r="E24" s="109"/>
      <c r="F24" s="232"/>
      <c r="G24" s="199"/>
      <c r="AP24" s="79" t="s">
        <v>41</v>
      </c>
      <c r="AQ24" s="79" t="s">
        <v>42</v>
      </c>
      <c r="AR24" t="str">
        <f t="shared" si="0"/>
        <v>04246 - Wenatchee School District</v>
      </c>
      <c r="AS24" s="46" t="str">
        <f t="shared" si="1"/>
        <v>04246</v>
      </c>
    </row>
    <row r="25" spans="2:52" ht="19.5">
      <c r="B25" s="60"/>
      <c r="C25" s="132" t="s">
        <v>1479</v>
      </c>
      <c r="D25" s="343" t="str">
        <f>IF(E5="YES","",(VLOOKUP(B3,HoldHarmless,6,FALSE)))</f>
        <v/>
      </c>
      <c r="E25" s="232">
        <f>VLOOKUP(B3,HoldHarmless,9,FALSE)</f>
        <v>11552615.840000002</v>
      </c>
      <c r="F25" s="109">
        <f>VLOOKUP(B3,HoldHarmless,9,FALSE)</f>
        <v>11552615.840000002</v>
      </c>
      <c r="G25" s="199"/>
      <c r="AP25" s="79" t="s">
        <v>175</v>
      </c>
      <c r="AQ25" s="79" t="s">
        <v>176</v>
      </c>
      <c r="AR25" t="str">
        <f t="shared" si="0"/>
        <v>16046 - Brinnon School District</v>
      </c>
      <c r="AS25" s="46" t="str">
        <f t="shared" si="1"/>
        <v>16046</v>
      </c>
    </row>
    <row r="26" spans="2:52" ht="17.25">
      <c r="B26" s="60"/>
      <c r="C26" s="138" t="s">
        <v>1480</v>
      </c>
      <c r="D26" s="109" t="str">
        <f>IFERROR(IF(E5="YES","",VLOOKUP(B3,levy,15,FALSE)),0)</f>
        <v/>
      </c>
      <c r="E26" s="109">
        <f>IFERROR(IF(E5="NO",IF(E4="2019-20",(VLOOKUP(B3,levy,16,FALSE)),IF(E4="2020-21",(VLOOKUP(B3,levy,16,FALSE)),IF(E4="2021-22",(VLOOKUP(B3,levy,17,FALSE)),(VLOOKUP(B3,levy,18,FALSE))))),IF(E5="F195F",IF(E4="2019-20",(VLOOKUP(B3,levyF195F,16,FALSE)),IF(E4="2020-21",(VLOOKUP(B3,levyF195F,16,FALSE)),IF(E4="2021-22",(VLOOKUP(B3,levyF195F,17,FALSE)),(VLOOKUP(B3,levyF195F,18,FALSE))))),IF(E4="2019-20",(VLOOKUP(B3,levyCL,16,FALSE)),IF(E4="2020-21",(VLOOKUP(B3,levyCL,16,FALSE)),IF(E4="2021-22",(VLOOKUP(B3,levyCL,17,FALSE)),(VLOOKUP(B3,levyCL,18,FALSE))))))),0)</f>
        <v>315017812.78086585</v>
      </c>
      <c r="F26" s="109">
        <f>IFERROR(IF(E5="NO",IF(E4="2019-20",(VLOOKUP(B3,levy,30,FALSE)),IF(E4="2020-21",(VLOOKUP(B3,levy,30,FALSE)),IF(E4="2021-22",(VLOOKUP(B3,levy,31,FALSE)),(VLOOKUP(B3,levy,32,FALSE))))),IF(E5="F195F",IF(E4="2019-20",(VLOOKUP(B3,levyF195F,30,FALSE)),IF(E4="2020-21",(VLOOKUP(B3,levyF195F,30,FALSE)),IF(E4="2021-22",(VLOOKUP(B3,levyF195F,31,FALSE)),(VLOOKUP(B3,levyF195F,32,FALSE))))),IF(E4="2019-20",(VLOOKUP(B3,levyCL,30,FALSE)),IF(E4="2020-21",(VLOOKUP(B3,levyCL,30,FALSE)),IF(E4="2021-22",(VLOOKUP(B3,levyCL,31,FALSE)),(VLOOKUP(B3,levyCL,32,FALSE))))))),0)</f>
        <v>315017812.78086585</v>
      </c>
      <c r="G26" s="205"/>
      <c r="AP26" s="79" t="s">
        <v>409</v>
      </c>
      <c r="AQ26" s="79" t="s">
        <v>410</v>
      </c>
      <c r="AR26" t="str">
        <f t="shared" si="0"/>
        <v>29100 - Burlington-Edison School District</v>
      </c>
      <c r="AS26" s="46" t="str">
        <f t="shared" si="1"/>
        <v>29100</v>
      </c>
    </row>
    <row r="27" spans="2:52">
      <c r="B27" s="212"/>
      <c r="C27" s="213" t="s">
        <v>987</v>
      </c>
      <c r="D27" s="214" t="str">
        <f>IF(E5="yes","",SUM(D23:D26))</f>
        <v/>
      </c>
      <c r="E27" s="214">
        <f>SUM(E23:E26)</f>
        <v>439757167.82246399</v>
      </c>
      <c r="F27" s="214">
        <f>SUM(F23:F26)</f>
        <v>440384458.64643854</v>
      </c>
      <c r="G27" s="205"/>
      <c r="H27" s="114"/>
      <c r="AP27" s="79" t="s">
        <v>67</v>
      </c>
      <c r="AQ27" s="79" t="s">
        <v>68</v>
      </c>
      <c r="AR27" t="str">
        <f t="shared" si="0"/>
        <v>06117 - Camas School District</v>
      </c>
      <c r="AS27" s="46" t="str">
        <f t="shared" si="1"/>
        <v>06117</v>
      </c>
    </row>
    <row r="28" spans="2:52">
      <c r="B28" s="132"/>
      <c r="C28" s="215" t="s">
        <v>1004</v>
      </c>
      <c r="D28" s="109" t="str">
        <f>IF(E5="YES","",D27+D21)</f>
        <v/>
      </c>
      <c r="E28" s="110">
        <f>E27+E21</f>
        <v>13265759463.178694</v>
      </c>
      <c r="F28" s="110">
        <f>F27+F21</f>
        <v>13569030975.898996</v>
      </c>
      <c r="H28" s="114"/>
      <c r="AP28" s="79" t="s">
        <v>49</v>
      </c>
      <c r="AQ28" s="79" t="s">
        <v>50</v>
      </c>
      <c r="AR28" t="str">
        <f t="shared" si="0"/>
        <v>05401 - Cape Flattery School District</v>
      </c>
      <c r="AS28" s="46" t="str">
        <f t="shared" si="1"/>
        <v>05401</v>
      </c>
    </row>
    <row r="29" spans="2:52">
      <c r="B29" s="60" t="s">
        <v>989</v>
      </c>
      <c r="C29" s="137"/>
      <c r="D29" s="139"/>
      <c r="E29" s="139"/>
      <c r="F29" s="139"/>
      <c r="H29" s="114"/>
      <c r="AP29" s="79" t="s">
        <v>369</v>
      </c>
      <c r="AQ29" s="79" t="s">
        <v>370</v>
      </c>
      <c r="AR29" t="str">
        <f t="shared" si="0"/>
        <v>27019 - Carbonado School District</v>
      </c>
      <c r="AS29" s="46" t="str">
        <f t="shared" si="1"/>
        <v>27019</v>
      </c>
    </row>
    <row r="30" spans="2:52" ht="17.25">
      <c r="B30" s="60"/>
      <c r="C30" s="138" t="s">
        <v>1481</v>
      </c>
      <c r="D30" s="109" t="str">
        <f>IFERROR(IF(E5="YES","",VLOOKUP(B3,levy,19,FALSE)),0)</f>
        <v/>
      </c>
      <c r="E30" s="109">
        <f>IFERROR(IF(E5="NO",IF(E4="2019-20",(VLOOKUP(B3,levy,20,FALSE)),IF(E4="2020-21",(VLOOKUP(B3,levy,20,FALSE)),IF(E4="2021-22",(VLOOKUP(B3,levy,21,FALSE)),(VLOOKUP(B3,levy,22,FALSE))))),IF(E5="F195F",IF(E4="2019-20",(VLOOKUP(B3,levyF195F,20,FALSE)),IF(E4="2020-21",(VLOOKUP(B3,levyF195F,20,FALSE)),IF(E4="2021-22",(VLOOKUP(B3,levyF195F,21,FALSE)),(VLOOKUP(B3,levyF195F,22,FALSE))))),IF(E4="2019-20",(VLOOKUP(B3,levyCL,20,FALSE)),IF(E4="2020-21",(VLOOKUP(B3,levyCL,20,FALSE)),IF(E4="2021-22",(VLOOKUP(B3,levyCL,21,FALSE)),(VLOOKUP(B3,levyCL,22,FALSE))))))),0)</f>
        <v>2070411390.1096413</v>
      </c>
      <c r="F30" s="109">
        <f>IFERROR(IF(E5="NO",IF(E4="2019-20",(VLOOKUP(B3,levy,33,FALSE)),IF(E4="2020-21",(VLOOKUP(B3,levy,33,FALSE)),IF(E4="2021-22",(VLOOKUP(B3,levy,34,FALSE)),(VLOOKUP(B3,levy,35,FALSE))))),IF(E5="F195F",IF(E4="2019-20",(VLOOKUP(B3,levyF195F,33,FALSE)),IF(E4="2020-21",(VLOOKUP(B3,levyF195F,33,FALSE)),IF(E4="2021-22",(VLOOKUP(B3,levyF195F,34,FALSE)),(VLOOKUP(B3,levyF195F,35,FALSE))))),IF(E4="2019-20",(VLOOKUP(B3,levyCL,33,FALSE)),IF(E4="2020-21",(VLOOKUP(B3,levyCL,33,FALSE)),IF(E4="2021-22",(VLOOKUP(B3,levyCL,34,FALSE)),(VLOOKUP(B3,levyCL,35,FALSE))))))),0)</f>
        <v>2070411390.1096413</v>
      </c>
      <c r="AP30" s="79" t="s">
        <v>39</v>
      </c>
      <c r="AQ30" s="79" t="s">
        <v>40</v>
      </c>
      <c r="AR30" t="str">
        <f t="shared" si="0"/>
        <v>04228 - Cascade School District</v>
      </c>
      <c r="AS30" s="46" t="str">
        <f t="shared" si="1"/>
        <v>04228</v>
      </c>
    </row>
    <row r="31" spans="2:52">
      <c r="B31" s="216"/>
      <c r="C31" s="217" t="s">
        <v>986</v>
      </c>
      <c r="D31" s="218" t="str">
        <f>IF(E5="yes","",SUM(D30:D30))</f>
        <v/>
      </c>
      <c r="E31" s="218">
        <f>SUM(E30:E30)</f>
        <v>2070411390.1096413</v>
      </c>
      <c r="F31" s="218">
        <f>SUM(F30:F30)</f>
        <v>2070411390.1096413</v>
      </c>
      <c r="AP31" s="79" t="s">
        <v>37</v>
      </c>
      <c r="AQ31" s="79" t="s">
        <v>38</v>
      </c>
      <c r="AR31" t="str">
        <f t="shared" si="0"/>
        <v>04222 - CASHMERE SCHOOL DISTRICT</v>
      </c>
      <c r="AS31" s="46" t="str">
        <f t="shared" si="1"/>
        <v>04222</v>
      </c>
    </row>
    <row r="32" spans="2:52">
      <c r="B32" s="132"/>
      <c r="C32" s="215" t="s">
        <v>1176</v>
      </c>
      <c r="D32" s="110" t="str">
        <f>IF(E5="YES","",D31+D28)</f>
        <v/>
      </c>
      <c r="E32" s="110">
        <f>E31+E28</f>
        <v>15336170853.288336</v>
      </c>
      <c r="F32" s="110">
        <f>F31+F28</f>
        <v>15639442366.008638</v>
      </c>
      <c r="AP32" s="79" t="s">
        <v>81</v>
      </c>
      <c r="AQ32" s="79" t="s">
        <v>82</v>
      </c>
      <c r="AR32" t="str">
        <f t="shared" si="0"/>
        <v>08401 - Castle Rock School District</v>
      </c>
      <c r="AS32" s="46" t="str">
        <f t="shared" si="1"/>
        <v>08401</v>
      </c>
    </row>
    <row r="33" spans="2:45">
      <c r="B33" s="60"/>
      <c r="C33" s="137" t="s">
        <v>1006</v>
      </c>
      <c r="D33" s="221" t="str">
        <f>IF(E5="YES","",".")</f>
        <v/>
      </c>
      <c r="E33" s="219"/>
      <c r="F33" s="325">
        <f>F32-E32</f>
        <v>303271512.72030258</v>
      </c>
      <c r="G33" s="197"/>
      <c r="AP33" s="79" t="s">
        <v>257</v>
      </c>
      <c r="AQ33" s="79" t="s">
        <v>258</v>
      </c>
      <c r="AR33" t="str">
        <f t="shared" si="0"/>
        <v>20215 - Centerville School District</v>
      </c>
      <c r="AS33" s="46" t="str">
        <f t="shared" si="1"/>
        <v>20215</v>
      </c>
    </row>
    <row r="34" spans="2:45" ht="15.75" customHeight="1">
      <c r="B34" s="60"/>
      <c r="C34" s="137" t="s">
        <v>1011</v>
      </c>
      <c r="D34" s="221" t="str">
        <f>IF(E5="YES","",".")</f>
        <v/>
      </c>
      <c r="E34" s="221" t="str">
        <f>IF(E5="YES","",".")</f>
        <v/>
      </c>
      <c r="F34" s="220" t="str">
        <f>IF(E5="YES","",F32-D32)</f>
        <v/>
      </c>
      <c r="G34" s="198"/>
      <c r="H34" s="113"/>
      <c r="I34" s="113"/>
      <c r="AP34" s="79" t="s">
        <v>235</v>
      </c>
      <c r="AQ34" s="79" t="s">
        <v>236</v>
      </c>
      <c r="AR34" t="str">
        <f t="shared" si="0"/>
        <v>18401 - Central Kitsap School District</v>
      </c>
      <c r="AS34" s="46" t="str">
        <f t="shared" si="1"/>
        <v>18401</v>
      </c>
    </row>
    <row r="35" spans="2:45" ht="9" customHeight="1">
      <c r="E35" s="113"/>
      <c r="F35" s="113"/>
      <c r="G35"/>
      <c r="AP35" s="79" t="s">
        <v>469</v>
      </c>
      <c r="AQ35" s="79" t="s">
        <v>470</v>
      </c>
      <c r="AR35" t="str">
        <f t="shared" si="0"/>
        <v>32356 - Central Valley School District</v>
      </c>
      <c r="AS35" s="46" t="str">
        <f t="shared" si="1"/>
        <v>32356</v>
      </c>
    </row>
    <row r="36" spans="2:45" ht="7.5" customHeight="1">
      <c r="B36" s="60"/>
      <c r="C36" s="60"/>
      <c r="D36" s="60"/>
      <c r="E36" s="60"/>
      <c r="F36" s="60"/>
      <c r="G36" s="205"/>
      <c r="AP36" s="79" t="s">
        <v>297</v>
      </c>
      <c r="AQ36" s="79" t="s">
        <v>298</v>
      </c>
      <c r="AR36" t="str">
        <f t="shared" si="0"/>
        <v>21401 - Centralia School District</v>
      </c>
      <c r="AS36" s="46" t="str">
        <f t="shared" si="1"/>
        <v>21401</v>
      </c>
    </row>
    <row r="37" spans="2:45" ht="11.25" customHeight="1">
      <c r="B37" s="60"/>
      <c r="C37" s="60"/>
      <c r="D37" s="60"/>
      <c r="E37" s="60"/>
      <c r="F37" s="60"/>
      <c r="G37" s="205"/>
      <c r="AP37" s="79" t="s">
        <v>293</v>
      </c>
      <c r="AQ37" s="79" t="s">
        <v>294</v>
      </c>
      <c r="AR37" t="str">
        <f t="shared" si="0"/>
        <v>21302 - Chehalis School District</v>
      </c>
      <c r="AS37" s="46" t="str">
        <f t="shared" si="1"/>
        <v>21302</v>
      </c>
    </row>
    <row r="38" spans="2:45" ht="18.75">
      <c r="B38" s="488" t="s">
        <v>992</v>
      </c>
      <c r="C38" s="488"/>
      <c r="D38" s="488"/>
      <c r="E38" s="488"/>
      <c r="F38" s="488"/>
      <c r="AP38" s="79" t="s">
        <v>473</v>
      </c>
      <c r="AQ38" s="79" t="s">
        <v>474</v>
      </c>
      <c r="AR38" t="str">
        <f t="shared" si="0"/>
        <v>32360 - Cheney School District</v>
      </c>
      <c r="AS38" s="46" t="str">
        <f t="shared" si="1"/>
        <v>32360</v>
      </c>
    </row>
    <row r="39" spans="2:45" ht="41.25" customHeight="1">
      <c r="B39" s="486" t="str">
        <f>IF(E5="YES",CONCATENATE(B4," Enrollment: includes Caseload Forecast (if total SY 2019-20 enroll &gt; 100)"),IF(E5="F195F","District Projected Enrollment","SY 2019-20 February 2019 Apportionment Enrollment"))</f>
        <v xml:space="preserve"> Enrollment: includes Caseload Forecast (if total SY 2019-20 enroll &gt; 100)</v>
      </c>
      <c r="C39" s="486"/>
      <c r="D39" s="306" t="str">
        <f>D10</f>
        <v>Current Year</v>
      </c>
      <c r="E39" s="306" t="str">
        <f>E10</f>
        <v>Maintenance Level</v>
      </c>
      <c r="F39" s="306" t="str">
        <f>F10</f>
        <v>Enacted 
Supplemental Budget</v>
      </c>
      <c r="AP39" s="79" t="s">
        <v>491</v>
      </c>
      <c r="AQ39" s="79" t="s">
        <v>492</v>
      </c>
      <c r="AR39" t="str">
        <f t="shared" si="0"/>
        <v>33036 - Chewelah School District</v>
      </c>
      <c r="AS39" s="46" t="str">
        <f t="shared" si="1"/>
        <v>33036</v>
      </c>
    </row>
    <row r="40" spans="2:45">
      <c r="B40" s="60" t="s">
        <v>999</v>
      </c>
      <c r="C40" s="60"/>
      <c r="D40" s="109"/>
      <c r="E40" s="109"/>
      <c r="F40" s="109"/>
      <c r="AP40" s="79" t="s">
        <v>1144</v>
      </c>
      <c r="AQ40" s="79" t="s">
        <v>1149</v>
      </c>
      <c r="AR40" t="str">
        <f t="shared" si="0"/>
        <v>27901 - Chief Leschi Tribal Compact</v>
      </c>
      <c r="AS40" s="46" t="str">
        <f t="shared" si="1"/>
        <v>27901</v>
      </c>
    </row>
    <row r="41" spans="2:45" ht="17.25">
      <c r="B41" s="60"/>
      <c r="C41" s="60" t="s">
        <v>1482</v>
      </c>
      <c r="D41" s="109" t="str">
        <f>IFERROR(IF(E5="YES","",VLOOKUP(B3,'Per Pupil Rate'!A:G,4,FALSE)),0)</f>
        <v/>
      </c>
      <c r="E41" s="109">
        <f>IFERROR(IF(E4="2019-20",VLOOKUP(B3,'Per Pupil Rate'!A:J,8,FALSE),IF(E4="2020-21",VLOOKUP(B3,'Per Pupil Rate'!A:J,8,FALSE),IF(E4="2021-22",VLOOKUP(B3,'Per Pupil Rate'!A:J,9,FALSE),VLOOKUP(B3,'Per Pupil Rate'!A:J,10,FALSE)))),0)</f>
        <v>1009.5682929988476</v>
      </c>
      <c r="F41" s="109">
        <f>IFERROR(IF(E4="2019-20",VLOOKUP(B3,'Per Pupil Rate'!A:M,11,FALSE),IF(E4="2020-21",VLOOKUP(B3,'Per Pupil Rate'!A:M,11,FALSE),IF(E4="2021-22",VLOOKUP(B3,'Per Pupil Rate'!A:M,12,FALSE),VLOOKUP(B3,'Per Pupil Rate'!A:M,13,FALSE)))),0)</f>
        <v>1002.1281530596908</v>
      </c>
      <c r="AP41" s="46" t="s">
        <v>179</v>
      </c>
      <c r="AQ41" s="46" t="s">
        <v>180</v>
      </c>
      <c r="AR41" t="str">
        <f t="shared" si="0"/>
        <v>16049 - Chimacum School District</v>
      </c>
      <c r="AS41" s="46" t="str">
        <f t="shared" si="1"/>
        <v>16049</v>
      </c>
    </row>
    <row r="42" spans="2:45" ht="17.25">
      <c r="B42" s="60"/>
      <c r="C42" s="60" t="s">
        <v>1483</v>
      </c>
      <c r="D42" s="109" t="str">
        <f>IFERROR(IF(E5="YES","",(D14/VLOOKUP(B3,'Jan 2020 Apport Enroll'!A:Z,26,FALSE))),0)</f>
        <v/>
      </c>
      <c r="E42" s="109">
        <f>IFERROR(E14/IF(E5="NO",VLOOKUP(B3,SY2019enroll,26,FALSE),IF(E5="F195F",IF(E4="2019-20",VLOOKUP(B3,SY201920F195Fenroll,26,FALSE),IF(E4="2020-21",VLOOKUP(B3,SY202021F195Fenroll,26,FALSE),IF(E4="2021-22",VLOOKUP(B3,SY202122F195Fenroll,26,FALSE),VLOOKUP(B3,SY202223F195Fenroll,26,FALSE)))),IF(E4="2019-20",VLOOKUP(B3,SY201920enroll,26,FALSE),IF(E4="2020-21",VLOOKUP(B3,SY202021enroll,26,FALSE),IF(E4="2021-22",VLOOKUP(B3,SY202122enroll,26,FALSE),VLOOKUP(B3,SY202223enroll,26,FALSE)))))),0)</f>
        <v>1294.8890868352985</v>
      </c>
      <c r="F42" s="109">
        <f>IFERROR(F14/IF(E5="NO",VLOOKUP(B3,SY2019enroll,26,FALSE),IF(E5="F195F",IF(E4="2019-20",VLOOKUP(B3,SY201920F195Fenroll,26,FALSE),IF(E4="2020-21",VLOOKUP(B3,SY202021F195Fenroll,26,FALSE),IF(E4="2021-22",VLOOKUP(B3,SY202122F195Fenroll,26,FALSE),VLOOKUP(B3,SY202223F195Fenroll,26,FALSE)))),IF(E4="2019-20",VLOOKUP(B3,SY201920enroll,26,FALSE),IF(E4="2020-21",VLOOKUP(B3,SY202021enroll,26,FALSE),IF(E4="2021-22",VLOOKUP(B3,SY202122enroll,26,FALSE),VLOOKUP(B3,SY202223enroll,26,FALSE)))))),0)</f>
        <v>1368.1833773611402</v>
      </c>
      <c r="G42" s="200"/>
      <c r="AP42" s="79" t="s">
        <v>13</v>
      </c>
      <c r="AQ42" s="79" t="s">
        <v>14</v>
      </c>
      <c r="AR42" t="str">
        <f t="shared" si="0"/>
        <v>02250 - Clarkston School District</v>
      </c>
      <c r="AS42" s="46" t="str">
        <f t="shared" si="1"/>
        <v>02250</v>
      </c>
    </row>
    <row r="43" spans="2:45">
      <c r="B43" s="60"/>
      <c r="C43" s="60" t="s">
        <v>994</v>
      </c>
      <c r="D43" s="109" t="str">
        <f>IFERROR(IF(E5="YES","",(D15/VLOOKUP(B3,'Jan 2020 Apport Enroll'!A:AA,18,FALSE))),0)</f>
        <v/>
      </c>
      <c r="E43" s="109">
        <f>IFERROR(E15/IF(E5="NO",VLOOKUP(B3,SY2019enroll,18,FALSE),IF(E5="F195",IF(E4="2019-20",VLOOKUP(B3,SY201920F195Fenroll,18,FALSE),IF(E4="2020-21",VLOOKUP(B3,SY202021F195Fenroll,18,FALSE),IF(E4="2021-22",VLOOKUP(B3,SY202122F195Fenroll,18,FALSE),VLOOKUP(B3,SY202223F195Fenroll,18,FALSE)))),IF(E4="2019-20",VLOOKUP(B3,SY201920enroll,18,FALSE),IF(E4="2020-21",VLOOKUP(B3,SY202021enroll,18,FALSE),IF(E4="2021-22",VLOOKUP(B3,SY202122enroll,18,FALSE),VLOOKUP(B3,SY202223enroll,18,FALSE)))))),0)</f>
        <v>599.0532361013702</v>
      </c>
      <c r="F43" s="109">
        <f>IFERROR(F15/IF(E5="NO",VLOOKUP(B3,SY2019enroll,18,FALSE),IF(E5="F195",IF(E4="2019-20",VLOOKUP(B3,SY201920F195Fenroll,18,FALSE),IF(E4="2020-21",VLOOKUP(B3,SY202021F195Fenroll,18,FALSE),IF(E4="2021-22",VLOOKUP(B3,SY202122F195Fenroll,18,FALSE),VLOOKUP(B3,SY202223F195Fenroll,18,FALSE)))),IF(E4="2019-20",VLOOKUP(B3,SY201920enroll,18,FALSE),IF(E4="2020-21",VLOOKUP(B3,SY202021enroll,18,FALSE),IF(E4="2021-22",VLOOKUP(B3,SY202122enroll,18,FALSE),VLOOKUP(B3,SY202223enroll,18,FALSE)))))),0)</f>
        <v>600.95475251736332</v>
      </c>
      <c r="G43" s="200"/>
      <c r="AP43" s="79" t="s">
        <v>251</v>
      </c>
      <c r="AQ43" s="79" t="s">
        <v>252</v>
      </c>
      <c r="AR43" t="str">
        <f t="shared" si="0"/>
        <v>19404 - Cle Elum-Roslyn School District</v>
      </c>
      <c r="AS43" s="46" t="str">
        <f t="shared" si="1"/>
        <v>19404</v>
      </c>
    </row>
    <row r="44" spans="2:45">
      <c r="B44" s="60"/>
      <c r="C44" s="60" t="s">
        <v>993</v>
      </c>
      <c r="D44" s="109" t="str">
        <f>IFERROR(IF(E5="YES","",((D17+D16)/D45)),0)</f>
        <v/>
      </c>
      <c r="E44" s="109">
        <f>IFERROR((E17+E16)/IF(E5="NO",VLOOKUP(B3,SY2019enroll,27,FALSE),IF(E5="F195F",IF(E4="2019-20",VLOOKUP(B3,SY201920F195Fenroll,27,FALSE),IF(E4="2020-21",VLOOKUP(B3,SY202021F195Fenroll,27,FALSE),IF(E4="2021-22",VLOOKUP(B3,SY202122F195Fenroll,27,FALSE),VLOOKUP(B3,SY202223F195Fenroll,27,FALSE)))),IF(E4="2019-20",VLOOKUP(B3,SY201920enroll,27,FALSE),IF(E4="2020-21",VLOOKUP(B3,SY202021enroll,27,FALSE),IF(E4="2021-22",VLOOKUP(B3,SY202122enroll,27,FALSE),VLOOKUP(B3,SY202223enroll,27,FALSE)))))),0)</f>
        <v>920.65138949928121</v>
      </c>
      <c r="F44" s="109">
        <f>IFERROR((F17+F16)/IF(E5="NO",VLOOKUP(B3,SY2019enroll,27,FALSE),IF(E5="F195F",IF(E4="2019-20",VLOOKUP(B3,SY201920F195Fenroll,27,FALSE),IF(E4="2020-21",VLOOKUP(B3,SY202021F195Fenroll,27,FALSE),IF(E4="2021-22",VLOOKUP(B3,SY202122F195Fenroll,27,FALSE),VLOOKUP(B3,SY202223F195Fenroll,27,FALSE)))),IF(E4="2019-20",VLOOKUP(B3,SY201920enroll,27,FALSE),IF(E4="2020-21",VLOOKUP(B3,SY202021enroll,27,FALSE),IF(E4="2021-22",VLOOKUP(B3,SY202122enroll,27,FALSE),VLOOKUP(B3,SY202223enroll,27,FALSE)))))),0)</f>
        <v>928.60390722988302</v>
      </c>
      <c r="G44" s="200"/>
      <c r="AP44" s="79" t="s">
        <v>379</v>
      </c>
      <c r="AQ44" s="79" t="s">
        <v>380</v>
      </c>
      <c r="AR44" t="str">
        <f t="shared" si="0"/>
        <v>27400 - Clover Park School District</v>
      </c>
      <c r="AS44" s="46" t="str">
        <f t="shared" si="1"/>
        <v>27400</v>
      </c>
    </row>
    <row r="45" spans="2:45">
      <c r="B45" s="60"/>
      <c r="C45" s="195" t="s">
        <v>1056</v>
      </c>
      <c r="D45" s="196" t="str">
        <f>IFERROR(IF(E5="YES","",(VLOOKUP(B3,'Jan 2020 Apport Enroll'!A:AA,27,FALSE))),0)</f>
        <v/>
      </c>
      <c r="E45" s="196">
        <f>IFERROR(IF(E5="NO",VLOOKUP(B3,SY2019enroll,27,FALSE),IF(E5="F195F",IF(E4="2019-20",VLOOKUP(B3,SY201920F195Fenroll,27,FALSE),IF(E4="2020-21",VLOOKUP(B3,SY202021F195Fenroll,27,FALSE),IF(E4="2021-22",VLOOKUP(B3,SY202122F195Fenroll,27,FALSE),VLOOKUP(B3,SY202223F195Fenroll,27,FALSE)))),IF(E4="2019-20",VLOOKUP(B3,SY201920enroll,27,FALSE),IF(E4="2020-21",VLOOKUP(B3,SY202021enroll,27,FALSE),IF(E4="2021-22",VLOOKUP(B3,SY202122enroll,27,FALSE),VLOOKUP(B3,SY202223enroll,27,FALSE)))))),0)</f>
        <v>487838.02707805578</v>
      </c>
      <c r="F45" s="196">
        <f>IFERROR(IF(E5="NO",VLOOKUP(B3,SY2019enroll,27,FALSE),IF(E5="F195F",IF(E4="2019-20",VLOOKUP(B3,SY201920F195Fenroll,27,FALSE),IF(E4="2020-21",VLOOKUP(B3,SY202021F195Fenroll,27,FALSE),IF(E4="2021-22",VLOOKUP(B3,SY202122F195Fenroll,27,FALSE),VLOOKUP(B3,SY202223F195Fenroll,27,FALSE)))),IF(E4="2019-20",VLOOKUP(B3,SY201920enroll,27,FALSE),IF(E4="2020-21",VLOOKUP(B3,SY202021enroll,27,FALSE),IF(E4="2021-22",VLOOKUP(B3,SY202122enroll,27,FALSE),VLOOKUP(B3,SY202223enroll,27,FALSE)))))),0)</f>
        <v>487838.02707805578</v>
      </c>
      <c r="G45" s="200"/>
      <c r="AP45" s="79" t="s">
        <v>569</v>
      </c>
      <c r="AQ45" s="79" t="s">
        <v>570</v>
      </c>
      <c r="AR45" t="str">
        <f t="shared" si="0"/>
        <v>38300 - Colfax School District</v>
      </c>
      <c r="AS45" s="46" t="str">
        <f t="shared" si="1"/>
        <v>38300</v>
      </c>
    </row>
    <row r="46" spans="2:45">
      <c r="B46" s="60"/>
      <c r="C46" s="60" t="s">
        <v>669</v>
      </c>
      <c r="D46" s="109" t="str">
        <f>IFERROR(IF(E5="YES","",IF(B3="00000",((D18+D19)/VLOOKUP(B3,'Jan 2020 Apport Enroll'!A:AA,25,FALSE)),((D18)/VLOOKUP(B3,'Jan 2020 Apport Enroll'!A:AA,25,FALSE)))),0)</f>
        <v/>
      </c>
      <c r="E46" s="109">
        <f>IFERROR(IF(B3="00000",(E18+E19)/IF(E5="NO",VLOOKUP(B3,SY2019enroll,25,FALSE),IF(E5="F195F",IF(E4="2019-20",VLOOKUP(B3,SY201920F195Fenroll,25,FALSE),IF(E4="2020-21",VLOOKUP(B3,SY202021F195Fenroll,25,FALSE),IF(E4="2021-22",VLOOKUP(B3,SY202122F195Fenroll,25,FALSE),VLOOKUP(B3,SY202223F195Fenroll,25,FALSE)))),IF(E4="2019-20",VLOOKUP(B3,SY201920enroll,25,FALSE),IF(E4="2020-21",VLOOKUP(B3,SY202021enroll,25,FALSE),IF(E4="2021-22",VLOOKUP(B3,SY202122enroll,25,FALSE),VLOOKUP(B3,SY202223enroll,25,FALSE)))))),(E18)/IF(E5="NO",VLOOKUP(B3,SY2019enroll,25,FALSE),IF(E5="F195F",IF(E4="2019-20",VLOOKUP(B3,SY201920F195Fenroll,25,FALSE),IF(E4="2020-21",VLOOKUP(B3,SY202021F195Fenroll,25,FALSE),IF(E4="2021-22",VLOOKUP(B3,SY202122F195Fenroll,25,FALSE),VLOOKUP(B3,SY202223F195Fenroll,25,FALSE)))),IF(E4="2019-20",VLOOKUP(B3,SY201920enroll,25,FALSE),IF(E4="2020-21",VLOOKUP(B3,SY202021enroll,25,FALSE),IF(E4="2021-22",VLOOKUP(B3,SY202122enroll,25,FALSE),VLOOKUP(B3,SY202223enroll,25,FALSE))))))),0)</f>
        <v>8691.3972201253018</v>
      </c>
      <c r="F46" s="109">
        <f>IFERROR(IF(B3="00000",(F18+F19)/IF(E5="NO",VLOOKUP(B3,SY2019enroll,25,FALSE),IF(E5="F195F",IF(E4="2019-20",VLOOKUP(B3,SY201920F195Fenroll,25,FALSE),IF(E4="2020-21",VLOOKUP(B3,SY202021F195Fenroll,25,FALSE),IF(E4="2021-22",VLOOKUP(B3,SY202122F195Fenroll,25,FALSE),VLOOKUP(B3,SY202223F195Fenroll,25,FALSE)))),IF(E4="2019-20",VLOOKUP(B3,SY201920enroll,25,FALSE),IF(E4="2020-21",VLOOKUP(B3,SY202021enroll,25,FALSE),IF(E4="2021-22",VLOOKUP(B3,SY202122enroll,25,FALSE),VLOOKUP(B3,SY202223enroll,25,FALSE)))))),(F18)/IF(E5="NO",VLOOKUP(B3,SY2019enroll,25,FALSE),IF(E5="F195F",IF(E4="2019-20",VLOOKUP(B3,SY201920F195Fenroll,25,FALSE),IF(E4="2020-21",VLOOKUP(B3,SY202021F195Fenroll,25,FALSE),IF(E4="2021-22",VLOOKUP(B3,SY202122F195Fenroll,25,FALSE),VLOOKUP(B3,SY202223F195Fenroll,25,FALSE)))),IF(E4="2019-20",VLOOKUP(B3,SY201920enroll,25,FALSE),IF(E4="2020-21",VLOOKUP(B3,SY202021enroll,25,FALSE),IF(E4="2021-22",VLOOKUP(B3,SY202122enroll,25,FALSE),VLOOKUP(B3,SY202223enroll,25,FALSE))))))),0)</f>
        <v>9304.869925725332</v>
      </c>
      <c r="G46" s="200"/>
      <c r="AP46" s="79" t="s">
        <v>535</v>
      </c>
      <c r="AQ46" s="79" t="s">
        <v>536</v>
      </c>
      <c r="AR46" t="str">
        <f t="shared" si="0"/>
        <v>36250 - College Place School District</v>
      </c>
      <c r="AS46" s="46" t="str">
        <f t="shared" si="1"/>
        <v>36250</v>
      </c>
    </row>
    <row r="47" spans="2:45">
      <c r="B47" s="132"/>
      <c r="C47" s="215" t="s">
        <v>1177</v>
      </c>
      <c r="D47" s="109" t="str">
        <f>IFERROR(IF(E5="yes","",(D32/VLOOKUP(B3,SY2019enroll,3,FALSE))),0)</f>
        <v/>
      </c>
      <c r="E47" s="110">
        <f>IFERROR(E32/IF(E5="NO",VLOOKUP(B3,SY2019enroll,3,FALSE),IF(E5="F195F",IF(B4="2019-20",VLOOKUP(B3,SY201920F195Fenroll,3,FALSE),IF(B4="2020-21",VLOOKUP(B3,SY202021F195Fenroll,3,FALSE),IF(B4="2021-22",VLOOKUP(B3,SY202122F195Fenroll,3,FALSE),VLOOKUP(B3,SY202223F195Fenroll,3,FALSE)))),IF(B4="2019-20",VLOOKUP(B3,SY201920enroll,3,FALSE),IF(B4="2020-21",VLOOKUP(B3,SY202021enroll,3,FALSE),IF(B4="2021-22",VLOOKUP(B3,SY202122enroll,3,FALSE),VLOOKUP(B3,SY202223enroll,3,FALSE)))))),0)</f>
        <v>13456.049618811119</v>
      </c>
      <c r="F47" s="110">
        <f>IFERROR(F32/IF(E5="NO",VLOOKUP(B3,SY2019enroll,3,FALSE),IF(E5="F195F",IF(B4="2019-20",VLOOKUP(B3,SY201920F195Fenroll,3,FALSE),IF(B4="2020-21",VLOOKUP(B3,SY202021F195Fenroll,3,FALSE),IF(B4="2021-22",VLOOKUP(B3,SY202122F195Fenroll,3,FALSE),VLOOKUP(B3,SY202223F195Fenroll,3,FALSE)))),IF(B4="2019-20",VLOOKUP(B3,SY201920enroll,3,FALSE),IF(B4="2020-21",VLOOKUP(B3,SY202021enroll,3,FALSE),IF(B4="2021-22",VLOOKUP(B3,SY202122enroll,3,FALSE),VLOOKUP(B3,SY202223enroll,3,FALSE)))))),0)</f>
        <v>13722.141889311699</v>
      </c>
      <c r="AP47" s="46" t="s">
        <v>577</v>
      </c>
      <c r="AQ47" s="46" t="s">
        <v>578</v>
      </c>
      <c r="AR47" t="str">
        <f t="shared" si="0"/>
        <v>38306 - Colton School District</v>
      </c>
      <c r="AS47" s="46" t="str">
        <f t="shared" si="1"/>
        <v>38306</v>
      </c>
    </row>
    <row r="48" spans="2:45">
      <c r="B48" s="60"/>
      <c r="C48" s="137" t="s">
        <v>997</v>
      </c>
      <c r="D48" s="391"/>
      <c r="E48" s="305"/>
      <c r="F48" s="220">
        <f>F47-E47</f>
        <v>266.09227050057962</v>
      </c>
      <c r="AP48" s="79" t="s">
        <v>505</v>
      </c>
      <c r="AQ48" s="79" t="s">
        <v>506</v>
      </c>
      <c r="AR48" t="str">
        <f t="shared" si="0"/>
        <v>33206 - Columbia (Stevens) School District</v>
      </c>
      <c r="AS48" s="46" t="str">
        <f t="shared" si="1"/>
        <v>33206</v>
      </c>
    </row>
    <row r="49" spans="2:45">
      <c r="B49" s="60"/>
      <c r="C49" s="137" t="s">
        <v>1021</v>
      </c>
      <c r="D49" s="221" t="str">
        <f>IF(E5="YES","",".")</f>
        <v/>
      </c>
      <c r="E49" s="221" t="str">
        <f>IF(E5="YES","",".")</f>
        <v/>
      </c>
      <c r="F49" s="220" t="str">
        <f>IF(E5="YES","",F47-D47)</f>
        <v/>
      </c>
      <c r="AP49" s="79" t="s">
        <v>539</v>
      </c>
      <c r="AQ49" s="79" t="s">
        <v>540</v>
      </c>
      <c r="AR49" t="str">
        <f t="shared" si="0"/>
        <v>36400 - Columbia (Walla Walla) School District</v>
      </c>
      <c r="AS49" s="46" t="str">
        <f t="shared" si="1"/>
        <v>36400</v>
      </c>
    </row>
    <row r="50" spans="2:45">
      <c r="F50" s="114"/>
      <c r="AP50" s="79" t="s">
        <v>497</v>
      </c>
      <c r="AQ50" s="79" t="s">
        <v>498</v>
      </c>
      <c r="AR50" t="str">
        <f t="shared" si="0"/>
        <v>33115 - Colville School District</v>
      </c>
      <c r="AS50" s="46" t="str">
        <f t="shared" si="1"/>
        <v>33115</v>
      </c>
    </row>
    <row r="51" spans="2:45" ht="12" customHeight="1">
      <c r="B51" s="483" t="s">
        <v>1178</v>
      </c>
      <c r="C51" s="483"/>
      <c r="D51" s="483"/>
      <c r="E51" s="483"/>
      <c r="F51" s="483"/>
      <c r="G51" s="483"/>
      <c r="AP51" s="79" t="s">
        <v>407</v>
      </c>
      <c r="AQ51" s="79" t="s">
        <v>408</v>
      </c>
      <c r="AR51" t="str">
        <f t="shared" si="0"/>
        <v>29011 - Concrete School District</v>
      </c>
      <c r="AS51" s="46" t="str">
        <f t="shared" si="1"/>
        <v>29011</v>
      </c>
    </row>
    <row r="52" spans="2:45">
      <c r="B52" s="483" t="s">
        <v>1484</v>
      </c>
      <c r="C52" s="483"/>
      <c r="D52" s="483"/>
      <c r="E52" s="483"/>
      <c r="F52" s="483"/>
      <c r="G52" s="483"/>
      <c r="AP52" s="79" t="s">
        <v>417</v>
      </c>
      <c r="AQ52" s="79" t="s">
        <v>418</v>
      </c>
      <c r="AR52" t="str">
        <f t="shared" si="0"/>
        <v>29317 - Conway School District</v>
      </c>
      <c r="AS52" s="46" t="str">
        <f t="shared" si="1"/>
        <v>29317</v>
      </c>
    </row>
    <row r="53" spans="2:45">
      <c r="B53" s="483" t="s">
        <v>1485</v>
      </c>
      <c r="C53" s="483"/>
      <c r="D53" s="483"/>
      <c r="E53" s="483"/>
      <c r="F53" s="483"/>
      <c r="G53" s="483"/>
      <c r="AP53" s="79" t="s">
        <v>157</v>
      </c>
      <c r="AQ53" s="79" t="s">
        <v>158</v>
      </c>
      <c r="AR53" t="str">
        <f t="shared" si="0"/>
        <v>14099 - Cosmopolis School District</v>
      </c>
      <c r="AS53" s="46" t="str">
        <f t="shared" si="1"/>
        <v>14099</v>
      </c>
    </row>
    <row r="54" spans="2:45">
      <c r="B54" s="484" t="s">
        <v>1486</v>
      </c>
      <c r="C54" s="485"/>
      <c r="D54" s="485"/>
      <c r="E54" s="485"/>
      <c r="F54" s="485"/>
      <c r="G54" s="485"/>
      <c r="AP54" s="46" t="s">
        <v>127</v>
      </c>
      <c r="AQ54" s="46" t="s">
        <v>128</v>
      </c>
      <c r="AR54" t="str">
        <f t="shared" si="0"/>
        <v>13151 - Coulee-Hartline School District</v>
      </c>
      <c r="AS54" s="46" t="str">
        <f t="shared" si="1"/>
        <v>13151</v>
      </c>
    </row>
    <row r="55" spans="2:45">
      <c r="B55" s="483" t="s">
        <v>1487</v>
      </c>
      <c r="C55" s="483"/>
      <c r="D55" s="483"/>
      <c r="E55" s="483"/>
      <c r="F55" s="483"/>
      <c r="G55" s="483"/>
      <c r="AP55" s="79" t="s">
        <v>169</v>
      </c>
      <c r="AQ55" s="79" t="s">
        <v>170</v>
      </c>
      <c r="AR55" t="str">
        <f t="shared" si="0"/>
        <v>15204 - Coupeville School District</v>
      </c>
      <c r="AS55" s="46" t="str">
        <f t="shared" si="1"/>
        <v>15204</v>
      </c>
    </row>
    <row r="56" spans="2:45">
      <c r="B56" s="483" t="s">
        <v>1488</v>
      </c>
      <c r="C56" s="483"/>
      <c r="D56" s="483"/>
      <c r="E56" s="483"/>
      <c r="F56" s="483"/>
      <c r="G56" s="483"/>
      <c r="AP56" s="79" t="s">
        <v>45</v>
      </c>
      <c r="AQ56" s="79" t="s">
        <v>46</v>
      </c>
      <c r="AR56" t="str">
        <f t="shared" si="0"/>
        <v>05313 - Crescent School District</v>
      </c>
      <c r="AS56" s="46" t="str">
        <f t="shared" si="1"/>
        <v>05313</v>
      </c>
    </row>
    <row r="57" spans="2:45">
      <c r="B57" s="483" t="s">
        <v>1489</v>
      </c>
      <c r="C57" s="483"/>
      <c r="D57" s="483"/>
      <c r="E57" s="483"/>
      <c r="F57" s="483"/>
      <c r="G57" s="483"/>
      <c r="AP57" s="79" t="s">
        <v>305</v>
      </c>
      <c r="AQ57" s="79" t="s">
        <v>306</v>
      </c>
      <c r="AR57" t="str">
        <f t="shared" si="0"/>
        <v>22073 - Creston School District</v>
      </c>
      <c r="AS57" s="46" t="str">
        <f t="shared" si="1"/>
        <v>22073</v>
      </c>
    </row>
    <row r="58" spans="2:45" ht="25.5" customHeight="1">
      <c r="B58" s="483" t="s">
        <v>1492</v>
      </c>
      <c r="C58" s="483"/>
      <c r="D58" s="483"/>
      <c r="E58" s="483"/>
      <c r="F58" s="483"/>
      <c r="G58" s="483"/>
      <c r="AP58" s="79" t="s">
        <v>103</v>
      </c>
      <c r="AQ58" s="79" t="s">
        <v>104</v>
      </c>
      <c r="AR58" t="str">
        <f t="shared" si="0"/>
        <v>10050 - Curlew School District</v>
      </c>
      <c r="AS58" s="46" t="str">
        <f t="shared" si="1"/>
        <v>10050</v>
      </c>
    </row>
    <row r="59" spans="2:45">
      <c r="AP59" s="79" t="s">
        <v>359</v>
      </c>
      <c r="AQ59" s="79" t="s">
        <v>360</v>
      </c>
      <c r="AR59" t="str">
        <f t="shared" si="0"/>
        <v>26059 - Cusick School District</v>
      </c>
      <c r="AS59" s="46" t="str">
        <f t="shared" si="1"/>
        <v>26059</v>
      </c>
    </row>
    <row r="60" spans="2:45" ht="30.75" customHeight="1">
      <c r="AP60" s="79" t="s">
        <v>241</v>
      </c>
      <c r="AQ60" s="79" t="s">
        <v>242</v>
      </c>
      <c r="AR60" t="str">
        <f t="shared" ref="AR60" si="2">CONCATENATE(AP60," - ",AQ60)</f>
        <v>19007 - Damman School District</v>
      </c>
      <c r="AS60" s="46" t="str">
        <f t="shared" ref="AS60" si="3">AP60</f>
        <v>19007</v>
      </c>
    </row>
    <row r="61" spans="2:45">
      <c r="AP61" s="79" t="s">
        <v>451</v>
      </c>
      <c r="AQ61" s="79" t="s">
        <v>452</v>
      </c>
      <c r="AR61" t="str">
        <f t="shared" ref="AR61" si="4">CONCATENATE(AP61," - ",AQ61)</f>
        <v>31330 - Darrington School District</v>
      </c>
      <c r="AS61" s="46" t="str">
        <f t="shared" ref="AS61" si="5">AP61</f>
        <v>31330</v>
      </c>
    </row>
    <row r="62" spans="2:45">
      <c r="AP62" s="46" t="s">
        <v>313</v>
      </c>
      <c r="AQ62" s="46" t="s">
        <v>314</v>
      </c>
      <c r="AR62" t="str">
        <f t="shared" si="0"/>
        <v>22207 - Davenport School District</v>
      </c>
      <c r="AS62" s="46" t="str">
        <f t="shared" si="1"/>
        <v>22207</v>
      </c>
    </row>
    <row r="63" spans="2:45">
      <c r="AP63" s="79" t="s">
        <v>73</v>
      </c>
      <c r="AQ63" s="79" t="s">
        <v>74</v>
      </c>
      <c r="AR63" t="str">
        <f t="shared" si="0"/>
        <v>07002 - Dayton School District</v>
      </c>
      <c r="AS63" s="46" t="str">
        <f t="shared" si="1"/>
        <v>07002</v>
      </c>
    </row>
    <row r="64" spans="2:45">
      <c r="AP64" s="79" t="s">
        <v>481</v>
      </c>
      <c r="AQ64" s="79" t="s">
        <v>482</v>
      </c>
      <c r="AR64" t="str">
        <f t="shared" si="0"/>
        <v>32414 - Deer Park School District</v>
      </c>
      <c r="AS64" s="46" t="str">
        <f t="shared" si="1"/>
        <v>32414</v>
      </c>
    </row>
    <row r="65" spans="42:45">
      <c r="AP65" s="79" t="s">
        <v>375</v>
      </c>
      <c r="AQ65" s="79" t="s">
        <v>376</v>
      </c>
      <c r="AR65" t="str">
        <f t="shared" si="0"/>
        <v>27343 - Dieringer School District</v>
      </c>
      <c r="AS65" s="46" t="str">
        <f t="shared" si="1"/>
        <v>27343</v>
      </c>
    </row>
    <row r="66" spans="42:45">
      <c r="AP66" s="79" t="s">
        <v>531</v>
      </c>
      <c r="AQ66" s="79" t="s">
        <v>532</v>
      </c>
      <c r="AR66" t="str">
        <f t="shared" si="0"/>
        <v>36101 - Dixie School District</v>
      </c>
      <c r="AS66" s="46" t="str">
        <f t="shared" si="1"/>
        <v>36101</v>
      </c>
    </row>
    <row r="67" spans="42:45">
      <c r="AP67" s="79" t="s">
        <v>475</v>
      </c>
      <c r="AQ67" s="79" t="s">
        <v>476</v>
      </c>
      <c r="AR67" t="str">
        <f t="shared" si="0"/>
        <v>32361 - East Valley School District (Spokane)</v>
      </c>
      <c r="AS67" s="46" t="str">
        <f t="shared" si="1"/>
        <v>32361</v>
      </c>
    </row>
    <row r="68" spans="42:45">
      <c r="AP68" s="79" t="s">
        <v>593</v>
      </c>
      <c r="AQ68" s="79" t="s">
        <v>594</v>
      </c>
      <c r="AR68" t="str">
        <f t="shared" si="0"/>
        <v>39090 - East Valley School District (Yakima)</v>
      </c>
      <c r="AS68" s="46" t="str">
        <f t="shared" si="1"/>
        <v>39090</v>
      </c>
    </row>
    <row r="69" spans="42:45">
      <c r="AP69" s="79" t="s">
        <v>95</v>
      </c>
      <c r="AQ69" s="79" t="s">
        <v>96</v>
      </c>
      <c r="AR69" t="str">
        <f t="shared" si="0"/>
        <v>09206 - Eastmont School District</v>
      </c>
      <c r="AS69" s="46" t="str">
        <f t="shared" si="1"/>
        <v>09206</v>
      </c>
    </row>
    <row r="70" spans="42:45">
      <c r="AP70" s="79" t="s">
        <v>243</v>
      </c>
      <c r="AQ70" s="79" t="s">
        <v>244</v>
      </c>
      <c r="AR70" t="str">
        <f t="shared" ref="AR70:AR131" si="6">CONCATENATE(AP70," - ",AQ70)</f>
        <v>19028 - Easton School District</v>
      </c>
      <c r="AS70" s="46" t="str">
        <f t="shared" ref="AS70:AS131" si="7">AP70</f>
        <v>19028</v>
      </c>
    </row>
    <row r="71" spans="42:45">
      <c r="AP71" s="79" t="s">
        <v>387</v>
      </c>
      <c r="AQ71" s="79" t="s">
        <v>388</v>
      </c>
      <c r="AR71" t="str">
        <f t="shared" si="6"/>
        <v>27404 - Eatonville School District</v>
      </c>
      <c r="AS71" s="46" t="str">
        <f t="shared" si="7"/>
        <v>27404</v>
      </c>
    </row>
    <row r="72" spans="42:45">
      <c r="AP72" s="79" t="s">
        <v>435</v>
      </c>
      <c r="AQ72" s="79" t="s">
        <v>436</v>
      </c>
      <c r="AR72" t="str">
        <f t="shared" si="6"/>
        <v>31015 - Edmonds School District</v>
      </c>
      <c r="AS72" s="46" t="str">
        <f t="shared" si="7"/>
        <v>31015</v>
      </c>
    </row>
    <row r="73" spans="42:45">
      <c r="AP73" s="79" t="s">
        <v>247</v>
      </c>
      <c r="AQ73" s="79" t="s">
        <v>248</v>
      </c>
      <c r="AR73" t="str">
        <f t="shared" si="6"/>
        <v>19401 - Ellensburg School District</v>
      </c>
      <c r="AS73" s="46" t="str">
        <f t="shared" si="7"/>
        <v>19401</v>
      </c>
    </row>
    <row r="74" spans="42:45">
      <c r="AP74" s="79" t="s">
        <v>151</v>
      </c>
      <c r="AQ74" s="79" t="s">
        <v>152</v>
      </c>
      <c r="AR74" t="str">
        <f t="shared" si="6"/>
        <v>14068 - Elma School District</v>
      </c>
      <c r="AS74" s="46" t="str">
        <f t="shared" si="7"/>
        <v>14068</v>
      </c>
    </row>
    <row r="75" spans="42:45">
      <c r="AP75" s="79" t="s">
        <v>579</v>
      </c>
      <c r="AQ75" s="79" t="s">
        <v>580</v>
      </c>
      <c r="AR75" t="str">
        <f t="shared" si="6"/>
        <v>38308 - Endicott School District</v>
      </c>
      <c r="AS75" s="46" t="str">
        <f t="shared" si="7"/>
        <v>38308</v>
      </c>
    </row>
    <row r="76" spans="42:45">
      <c r="AP76" s="79" t="s">
        <v>33</v>
      </c>
      <c r="AQ76" s="79" t="s">
        <v>34</v>
      </c>
      <c r="AR76" t="str">
        <f t="shared" si="6"/>
        <v>04127 - Entiat School District</v>
      </c>
      <c r="AS76" s="46" t="str">
        <f t="shared" si="7"/>
        <v>04127</v>
      </c>
    </row>
    <row r="77" spans="42:45">
      <c r="AP77" s="79" t="s">
        <v>187</v>
      </c>
      <c r="AQ77" s="79" t="s">
        <v>188</v>
      </c>
      <c r="AR77" t="str">
        <f t="shared" si="6"/>
        <v>17216 - Enumclaw School District</v>
      </c>
      <c r="AS77" s="46" t="str">
        <f t="shared" si="7"/>
        <v>17216</v>
      </c>
    </row>
    <row r="78" spans="42:45">
      <c r="AP78" s="79" t="s">
        <v>135</v>
      </c>
      <c r="AQ78" s="79" t="s">
        <v>136</v>
      </c>
      <c r="AR78" t="str">
        <f t="shared" si="6"/>
        <v>13165 - Ephrata School District</v>
      </c>
      <c r="AS78" s="46" t="str">
        <f t="shared" si="7"/>
        <v>13165</v>
      </c>
    </row>
    <row r="79" spans="42:45">
      <c r="AP79" s="79" t="s">
        <v>275</v>
      </c>
      <c r="AQ79" s="79" t="s">
        <v>276</v>
      </c>
      <c r="AR79" t="str">
        <f t="shared" si="6"/>
        <v>21036 - Evaline School District</v>
      </c>
      <c r="AS79" s="46" t="str">
        <f t="shared" si="7"/>
        <v>21036</v>
      </c>
    </row>
    <row r="80" spans="42:45">
      <c r="AP80" s="79" t="s">
        <v>429</v>
      </c>
      <c r="AQ80" s="79" t="s">
        <v>430</v>
      </c>
      <c r="AR80" t="str">
        <f t="shared" si="6"/>
        <v>31002 - Everett School District</v>
      </c>
      <c r="AS80" s="46" t="str">
        <f t="shared" si="7"/>
        <v>31002</v>
      </c>
    </row>
    <row r="81" spans="42:45">
      <c r="AP81" s="79" t="s">
        <v>65</v>
      </c>
      <c r="AQ81" s="79" t="s">
        <v>66</v>
      </c>
      <c r="AR81" t="str">
        <f t="shared" si="6"/>
        <v>06114 - Evergreen School District (Clark)</v>
      </c>
      <c r="AS81" s="46" t="str">
        <f t="shared" si="7"/>
        <v>06114</v>
      </c>
    </row>
    <row r="82" spans="42:45">
      <c r="AP82" s="79" t="s">
        <v>503</v>
      </c>
      <c r="AQ82" s="79" t="s">
        <v>504</v>
      </c>
      <c r="AR82" t="str">
        <f t="shared" si="6"/>
        <v>33205 - Evergreen School District (Stevens)</v>
      </c>
      <c r="AS82" s="46" t="str">
        <f t="shared" si="7"/>
        <v>33205</v>
      </c>
    </row>
    <row r="83" spans="42:45">
      <c r="AP83" s="79" t="s">
        <v>185</v>
      </c>
      <c r="AQ83" s="79" t="s">
        <v>186</v>
      </c>
      <c r="AR83" t="str">
        <f t="shared" si="6"/>
        <v>17210 - Federal Way School District</v>
      </c>
      <c r="AS83" s="46" t="str">
        <f t="shared" si="7"/>
        <v>17210</v>
      </c>
    </row>
    <row r="84" spans="42:45">
      <c r="AP84" s="79" t="s">
        <v>547</v>
      </c>
      <c r="AQ84" s="79" t="s">
        <v>548</v>
      </c>
      <c r="AR84" t="str">
        <f t="shared" si="6"/>
        <v>37502 - Ferndale School District</v>
      </c>
      <c r="AS84" s="46" t="str">
        <f t="shared" si="7"/>
        <v>37502</v>
      </c>
    </row>
    <row r="85" spans="42:45">
      <c r="AP85" s="79" t="s">
        <v>391</v>
      </c>
      <c r="AQ85" s="79" t="s">
        <v>392</v>
      </c>
      <c r="AR85" t="str">
        <f t="shared" si="6"/>
        <v>27417 - Fife School District</v>
      </c>
      <c r="AS85" s="46" t="str">
        <f t="shared" si="7"/>
        <v>27417</v>
      </c>
    </row>
    <row r="86" spans="42:45">
      <c r="AP86" s="79" t="s">
        <v>23</v>
      </c>
      <c r="AQ86" s="79" t="s">
        <v>24</v>
      </c>
      <c r="AR86" t="str">
        <f t="shared" si="6"/>
        <v>03053 - Finley School District</v>
      </c>
      <c r="AS86" s="46" t="str">
        <f t="shared" si="7"/>
        <v>03053</v>
      </c>
    </row>
    <row r="87" spans="42:45">
      <c r="AP87" s="79" t="s">
        <v>383</v>
      </c>
      <c r="AQ87" s="79" t="s">
        <v>384</v>
      </c>
      <c r="AR87" t="str">
        <f t="shared" si="6"/>
        <v>27402 - Franklin Pierce School District</v>
      </c>
      <c r="AS87" s="46" t="str">
        <f t="shared" si="7"/>
        <v>27402</v>
      </c>
    </row>
    <row r="88" spans="42:45">
      <c r="AP88" s="79" t="s">
        <v>471</v>
      </c>
      <c r="AQ88" s="79" t="s">
        <v>472</v>
      </c>
      <c r="AR88" t="str">
        <f t="shared" si="6"/>
        <v>32358 - Freeman School District</v>
      </c>
      <c r="AS88" s="46" t="str">
        <f t="shared" si="7"/>
        <v>32358</v>
      </c>
    </row>
    <row r="89" spans="42:45">
      <c r="AP89" s="79" t="s">
        <v>573</v>
      </c>
      <c r="AQ89" s="79" t="s">
        <v>574</v>
      </c>
      <c r="AR89" t="str">
        <f t="shared" si="6"/>
        <v>38302 - Garfield School District</v>
      </c>
      <c r="AS89" s="46" t="str">
        <f t="shared" si="7"/>
        <v>38302</v>
      </c>
    </row>
    <row r="90" spans="42:45">
      <c r="AP90" s="79" t="s">
        <v>261</v>
      </c>
      <c r="AQ90" s="79" t="s">
        <v>262</v>
      </c>
      <c r="AR90" t="str">
        <f t="shared" si="6"/>
        <v>20401 - Glenwood School District</v>
      </c>
      <c r="AS90" s="46" t="str">
        <f t="shared" si="7"/>
        <v>20401</v>
      </c>
    </row>
    <row r="91" spans="42:45">
      <c r="AP91" s="79" t="s">
        <v>267</v>
      </c>
      <c r="AQ91" s="79" t="s">
        <v>268</v>
      </c>
      <c r="AR91" t="str">
        <f t="shared" si="6"/>
        <v>20404 - Goldendale School District</v>
      </c>
      <c r="AS91" s="46" t="str">
        <f t="shared" si="7"/>
        <v>20404</v>
      </c>
    </row>
    <row r="92" spans="42:45" ht="30.75" customHeight="1">
      <c r="AP92" s="79" t="s">
        <v>139</v>
      </c>
      <c r="AQ92" s="79" t="s">
        <v>140</v>
      </c>
      <c r="AR92" t="str">
        <f t="shared" si="6"/>
        <v>13301 - Grand Coulee Dam School District</v>
      </c>
      <c r="AS92" s="46" t="str">
        <f t="shared" si="7"/>
        <v>13301</v>
      </c>
    </row>
    <row r="93" spans="42:45">
      <c r="AP93" s="79" t="s">
        <v>599</v>
      </c>
      <c r="AQ93" s="79" t="s">
        <v>600</v>
      </c>
      <c r="AR93" t="str">
        <f t="shared" si="6"/>
        <v>39200 - Grandview School District</v>
      </c>
      <c r="AS93" s="46" t="str">
        <f t="shared" si="7"/>
        <v>39200</v>
      </c>
    </row>
    <row r="94" spans="42:45">
      <c r="AP94" s="79" t="s">
        <v>607</v>
      </c>
      <c r="AQ94" s="79" t="s">
        <v>608</v>
      </c>
      <c r="AR94" t="str">
        <f t="shared" si="6"/>
        <v>39204 - Granger School District</v>
      </c>
      <c r="AS94" s="46" t="str">
        <f t="shared" si="7"/>
        <v>39204</v>
      </c>
    </row>
    <row r="95" spans="42:45">
      <c r="AP95" s="79" t="s">
        <v>453</v>
      </c>
      <c r="AQ95" s="79" t="s">
        <v>454</v>
      </c>
      <c r="AR95" t="str">
        <f t="shared" si="6"/>
        <v>31332 - Granite Falls School District</v>
      </c>
      <c r="AS95" s="46" t="str">
        <f t="shared" si="7"/>
        <v>31332</v>
      </c>
    </row>
    <row r="96" spans="42:45">
      <c r="AP96" s="79" t="s">
        <v>317</v>
      </c>
      <c r="AQ96" s="79" t="s">
        <v>318</v>
      </c>
      <c r="AR96" t="str">
        <f t="shared" si="6"/>
        <v>23054 - Grapeview School District</v>
      </c>
      <c r="AS96" s="46" t="str">
        <f t="shared" si="7"/>
        <v>23054</v>
      </c>
    </row>
    <row r="97" spans="42:45">
      <c r="AP97" s="79" t="s">
        <v>461</v>
      </c>
      <c r="AQ97" s="79" t="s">
        <v>462</v>
      </c>
      <c r="AR97" t="str">
        <f t="shared" si="6"/>
        <v>32312 - Great Northern School District</v>
      </c>
      <c r="AS97" s="46" t="str">
        <f t="shared" si="7"/>
        <v>32312</v>
      </c>
    </row>
    <row r="98" spans="42:45">
      <c r="AP98" s="79" t="s">
        <v>1125</v>
      </c>
      <c r="AQ98" s="79" t="s">
        <v>1147</v>
      </c>
      <c r="AR98" t="str">
        <f t="shared" si="6"/>
        <v>17910 - Green Dot Public Schools Rainier Valley</v>
      </c>
      <c r="AS98" s="46" t="str">
        <f t="shared" si="7"/>
        <v>17910</v>
      </c>
    </row>
    <row r="99" spans="42:45">
      <c r="AP99" s="79" t="s">
        <v>61</v>
      </c>
      <c r="AQ99" s="79" t="s">
        <v>62</v>
      </c>
      <c r="AR99" t="str">
        <f t="shared" si="6"/>
        <v>06103 - Green Mountain School District</v>
      </c>
      <c r="AS99" s="46" t="str">
        <f t="shared" si="7"/>
        <v>06103</v>
      </c>
    </row>
    <row r="100" spans="42:45">
      <c r="AP100" s="46" t="s">
        <v>523</v>
      </c>
      <c r="AQ100" s="46" t="s">
        <v>524</v>
      </c>
      <c r="AR100" t="str">
        <f t="shared" si="6"/>
        <v>34324 - Griffin School District</v>
      </c>
      <c r="AS100" s="46" t="str">
        <f t="shared" si="7"/>
        <v>34324</v>
      </c>
    </row>
    <row r="101" spans="42:45">
      <c r="AP101" s="79" t="s">
        <v>311</v>
      </c>
      <c r="AQ101" s="79" t="s">
        <v>312</v>
      </c>
      <c r="AR101" t="str">
        <f t="shared" si="6"/>
        <v>22204 - Harrington School District</v>
      </c>
      <c r="AS101" s="46" t="str">
        <f t="shared" si="7"/>
        <v>22204</v>
      </c>
    </row>
    <row r="102" spans="42:45">
      <c r="AP102" s="79" t="s">
        <v>605</v>
      </c>
      <c r="AQ102" s="79" t="s">
        <v>606</v>
      </c>
      <c r="AR102" t="str">
        <f t="shared" si="6"/>
        <v>39203 - Highland School District</v>
      </c>
      <c r="AS102" s="46" t="str">
        <f t="shared" si="7"/>
        <v>39203</v>
      </c>
    </row>
    <row r="103" spans="42:45">
      <c r="AP103" s="79" t="s">
        <v>191</v>
      </c>
      <c r="AQ103" s="79" t="s">
        <v>192</v>
      </c>
      <c r="AR103" t="str">
        <f t="shared" si="6"/>
        <v>17401 - Highline School District</v>
      </c>
      <c r="AS103" s="46" t="str">
        <f t="shared" si="7"/>
        <v>17401</v>
      </c>
    </row>
    <row r="104" spans="42:45">
      <c r="AP104" s="79" t="s">
        <v>57</v>
      </c>
      <c r="AQ104" s="79" t="s">
        <v>58</v>
      </c>
      <c r="AR104" t="str">
        <f t="shared" si="6"/>
        <v>06098 - Hockinson School District</v>
      </c>
      <c r="AS104" s="46" t="str">
        <f t="shared" si="7"/>
        <v>06098</v>
      </c>
    </row>
    <row r="105" spans="42:45">
      <c r="AP105" s="79" t="s">
        <v>327</v>
      </c>
      <c r="AQ105" s="79" t="s">
        <v>328</v>
      </c>
      <c r="AR105" t="str">
        <f t="shared" si="6"/>
        <v>23404 - Hood Canal School District</v>
      </c>
      <c r="AS105" s="46" t="str">
        <f t="shared" si="7"/>
        <v>23404</v>
      </c>
    </row>
    <row r="106" spans="42:45">
      <c r="AP106" s="79" t="s">
        <v>143</v>
      </c>
      <c r="AQ106" s="79" t="s">
        <v>144</v>
      </c>
      <c r="AR106" t="str">
        <f t="shared" si="6"/>
        <v>14028 - Hoquiam School District</v>
      </c>
      <c r="AS106" s="46" t="str">
        <f t="shared" si="7"/>
        <v>14028</v>
      </c>
    </row>
    <row r="107" spans="42:45">
      <c r="AP107" s="79" t="s">
        <v>1136</v>
      </c>
      <c r="AQ107" s="79" t="s">
        <v>1148</v>
      </c>
      <c r="AR107" t="str">
        <f t="shared" si="6"/>
        <v>17911 - Impact Public Schools</v>
      </c>
      <c r="AS107" s="46" t="str">
        <f t="shared" si="7"/>
        <v>17911</v>
      </c>
    </row>
    <row r="108" spans="42:45">
      <c r="AP108" s="79" t="s">
        <v>107</v>
      </c>
      <c r="AQ108" s="79" t="s">
        <v>108</v>
      </c>
      <c r="AR108" t="str">
        <f t="shared" si="6"/>
        <v>10070 - Inchelium School District</v>
      </c>
      <c r="AS108" s="46" t="str">
        <f t="shared" si="7"/>
        <v>10070</v>
      </c>
    </row>
    <row r="109" spans="42:45">
      <c r="AP109" s="79" t="s">
        <v>441</v>
      </c>
      <c r="AQ109" s="79" t="s">
        <v>442</v>
      </c>
      <c r="AR109" t="str">
        <f t="shared" si="6"/>
        <v>31063 - Index School District</v>
      </c>
      <c r="AS109" s="46" t="str">
        <f t="shared" si="7"/>
        <v>31063</v>
      </c>
    </row>
    <row r="110" spans="42:45">
      <c r="AP110" s="79" t="s">
        <v>211</v>
      </c>
      <c r="AQ110" s="79" t="s">
        <v>212</v>
      </c>
      <c r="AR110" t="str">
        <f t="shared" si="6"/>
        <v>17411 - Issaquah School District</v>
      </c>
      <c r="AS110" s="46" t="str">
        <f t="shared" si="7"/>
        <v>17411</v>
      </c>
    </row>
    <row r="111" spans="42:45">
      <c r="AP111" s="79" t="s">
        <v>117</v>
      </c>
      <c r="AQ111" s="79" t="s">
        <v>118</v>
      </c>
      <c r="AR111" t="str">
        <f t="shared" si="6"/>
        <v>11056 - Kahlotus School District</v>
      </c>
      <c r="AS111" s="46" t="str">
        <f t="shared" si="7"/>
        <v>11056</v>
      </c>
    </row>
    <row r="112" spans="42:45">
      <c r="AP112" s="79" t="s">
        <v>83</v>
      </c>
      <c r="AQ112" s="79" t="s">
        <v>84</v>
      </c>
      <c r="AR112" t="str">
        <f t="shared" si="6"/>
        <v>08402 - Kalama School District</v>
      </c>
      <c r="AS112" s="46" t="str">
        <f t="shared" si="7"/>
        <v>08402</v>
      </c>
    </row>
    <row r="113" spans="42:45">
      <c r="AP113" s="79" t="s">
        <v>101</v>
      </c>
      <c r="AQ113" s="79" t="s">
        <v>102</v>
      </c>
      <c r="AR113" t="str">
        <f t="shared" si="6"/>
        <v>10003 - Keller School District</v>
      </c>
      <c r="AS113" s="46" t="str">
        <f t="shared" si="7"/>
        <v>10003</v>
      </c>
    </row>
    <row r="114" spans="42:45">
      <c r="AP114" s="79" t="s">
        <v>87</v>
      </c>
      <c r="AQ114" s="79" t="s">
        <v>88</v>
      </c>
      <c r="AR114" t="str">
        <f t="shared" si="6"/>
        <v>08458 - Kelso School District</v>
      </c>
      <c r="AS114" s="46" t="str">
        <f t="shared" si="7"/>
        <v>08458</v>
      </c>
    </row>
    <row r="115" spans="42:45">
      <c r="AP115" s="79" t="s">
        <v>17</v>
      </c>
      <c r="AQ115" s="79" t="s">
        <v>18</v>
      </c>
      <c r="AR115" t="str">
        <f t="shared" si="6"/>
        <v>03017 - Kennewick School District</v>
      </c>
      <c r="AS115" s="46" t="str">
        <f t="shared" si="7"/>
        <v>03017</v>
      </c>
    </row>
    <row r="116" spans="42:45">
      <c r="AP116" s="79" t="s">
        <v>217</v>
      </c>
      <c r="AQ116" s="79" t="s">
        <v>218</v>
      </c>
      <c r="AR116" t="str">
        <f t="shared" si="6"/>
        <v>17415 - Kent School District</v>
      </c>
      <c r="AS116" s="46" t="str">
        <f t="shared" si="7"/>
        <v>17415</v>
      </c>
    </row>
    <row r="117" spans="42:45">
      <c r="AP117" s="79" t="s">
        <v>511</v>
      </c>
      <c r="AQ117" s="79" t="s">
        <v>512</v>
      </c>
      <c r="AR117" t="str">
        <f t="shared" si="6"/>
        <v>33212 - Kettle Falls School District</v>
      </c>
      <c r="AS117" s="46" t="str">
        <f t="shared" si="7"/>
        <v>33212</v>
      </c>
    </row>
    <row r="118" spans="42:45">
      <c r="AP118" s="79" t="s">
        <v>21</v>
      </c>
      <c r="AQ118" s="79" t="s">
        <v>22</v>
      </c>
      <c r="AR118" t="str">
        <f t="shared" si="6"/>
        <v>03052 - Kiona-Benton City School District</v>
      </c>
      <c r="AS118" s="46" t="str">
        <f t="shared" si="7"/>
        <v>03052</v>
      </c>
    </row>
    <row r="119" spans="42:45">
      <c r="AP119" s="79" t="s">
        <v>249</v>
      </c>
      <c r="AQ119" s="79" t="s">
        <v>250</v>
      </c>
      <c r="AR119" t="str">
        <f t="shared" si="6"/>
        <v>19403 - Kittitas School District</v>
      </c>
      <c r="AS119" s="46" t="str">
        <f t="shared" si="7"/>
        <v>19403</v>
      </c>
    </row>
    <row r="120" spans="42:45">
      <c r="AP120" s="79" t="s">
        <v>263</v>
      </c>
      <c r="AQ120" s="79" t="s">
        <v>264</v>
      </c>
      <c r="AR120" t="str">
        <f t="shared" si="6"/>
        <v>20402 - Klickitat School District</v>
      </c>
      <c r="AS120" s="46" t="str">
        <f t="shared" si="7"/>
        <v>20402</v>
      </c>
    </row>
    <row r="121" spans="42:45">
      <c r="AP121" s="79" t="s">
        <v>59</v>
      </c>
      <c r="AQ121" s="79" t="s">
        <v>60</v>
      </c>
      <c r="AR121" t="str">
        <f t="shared" si="6"/>
        <v>06101 - La Center School District</v>
      </c>
      <c r="AS121" s="46" t="str">
        <f t="shared" si="7"/>
        <v>06101</v>
      </c>
    </row>
    <row r="122" spans="42:45">
      <c r="AP122" s="79" t="s">
        <v>415</v>
      </c>
      <c r="AQ122" s="79" t="s">
        <v>416</v>
      </c>
      <c r="AR122" t="str">
        <f t="shared" si="6"/>
        <v>29311 - La Conner School District</v>
      </c>
      <c r="AS122" s="46" t="str">
        <f t="shared" si="7"/>
        <v>29311</v>
      </c>
    </row>
    <row r="123" spans="42:45">
      <c r="AP123" s="79" t="s">
        <v>561</v>
      </c>
      <c r="AQ123" s="79" t="s">
        <v>562</v>
      </c>
      <c r="AR123" t="str">
        <f t="shared" si="6"/>
        <v>38126 - LaCrosse School District</v>
      </c>
      <c r="AS123" s="46" t="str">
        <f t="shared" si="7"/>
        <v>38126</v>
      </c>
    </row>
    <row r="124" spans="42:45">
      <c r="AP124" s="79" t="s">
        <v>35</v>
      </c>
      <c r="AQ124" s="79" t="s">
        <v>36</v>
      </c>
      <c r="AR124" t="str">
        <f t="shared" si="6"/>
        <v>04129 - Lake Chelan School District</v>
      </c>
      <c r="AS124" s="46" t="str">
        <f t="shared" si="7"/>
        <v>04129</v>
      </c>
    </row>
    <row r="125" spans="42:45">
      <c r="AP125" s="79" t="s">
        <v>155</v>
      </c>
      <c r="AQ125" s="79" t="s">
        <v>156</v>
      </c>
      <c r="AR125" t="str">
        <f t="shared" si="6"/>
        <v>14097 - Lake Quinault School District</v>
      </c>
      <c r="AS125" s="46" t="str">
        <f t="shared" si="7"/>
        <v>14097</v>
      </c>
    </row>
    <row r="126" spans="42:45">
      <c r="AP126" s="79" t="s">
        <v>431</v>
      </c>
      <c r="AQ126" s="79" t="s">
        <v>432</v>
      </c>
      <c r="AR126" t="str">
        <f t="shared" si="6"/>
        <v>31004 - Lake Stevens School District</v>
      </c>
      <c r="AS126" s="46" t="str">
        <f t="shared" si="7"/>
        <v>31004</v>
      </c>
    </row>
    <row r="127" spans="42:45">
      <c r="AP127" s="79" t="s">
        <v>215</v>
      </c>
      <c r="AQ127" s="79" t="s">
        <v>216</v>
      </c>
      <c r="AR127" t="str">
        <f t="shared" si="6"/>
        <v>17414 - Lake Washington School District</v>
      </c>
      <c r="AS127" s="46" t="str">
        <f t="shared" si="7"/>
        <v>17414</v>
      </c>
    </row>
    <row r="128" spans="42:45">
      <c r="AP128" s="79" t="s">
        <v>447</v>
      </c>
      <c r="AQ128" s="79" t="s">
        <v>448</v>
      </c>
      <c r="AR128" t="str">
        <f t="shared" si="6"/>
        <v>31306 - Lakewood School District</v>
      </c>
      <c r="AS128" s="46" t="str">
        <f t="shared" si="7"/>
        <v>31306</v>
      </c>
    </row>
    <row r="129" spans="42:45">
      <c r="AP129" s="79" t="s">
        <v>563</v>
      </c>
      <c r="AQ129" s="79" t="s">
        <v>564</v>
      </c>
      <c r="AR129" t="str">
        <f t="shared" si="6"/>
        <v>38264 - Lamont School District</v>
      </c>
      <c r="AS129" s="46" t="str">
        <f t="shared" si="7"/>
        <v>38264</v>
      </c>
    </row>
    <row r="130" spans="42:45">
      <c r="AP130" s="79" t="s">
        <v>477</v>
      </c>
      <c r="AQ130" s="79" t="s">
        <v>478</v>
      </c>
      <c r="AR130" t="str">
        <f t="shared" si="6"/>
        <v>32362 - Liberty School District</v>
      </c>
      <c r="AS130" s="46" t="str">
        <f t="shared" si="7"/>
        <v>32362</v>
      </c>
    </row>
    <row r="131" spans="42:45">
      <c r="AP131" s="79" t="s">
        <v>9</v>
      </c>
      <c r="AQ131" s="79" t="s">
        <v>10</v>
      </c>
      <c r="AR131" t="str">
        <f t="shared" si="6"/>
        <v>01158 - Lind School District</v>
      </c>
      <c r="AS131" s="46" t="str">
        <f t="shared" si="7"/>
        <v>01158</v>
      </c>
    </row>
    <row r="132" spans="42:45">
      <c r="AP132" s="79" t="s">
        <v>77</v>
      </c>
      <c r="AQ132" s="79" t="s">
        <v>78</v>
      </c>
      <c r="AR132" t="str">
        <f t="shared" ref="AR132:AR195" si="8">CONCATENATE(AP132," - ",AQ132)</f>
        <v>08122 - Longview School District</v>
      </c>
      <c r="AS132" s="46" t="str">
        <f t="shared" ref="AS132:AS195" si="9">AP132</f>
        <v>08122</v>
      </c>
    </row>
    <row r="133" spans="42:45">
      <c r="AP133" s="79" t="s">
        <v>499</v>
      </c>
      <c r="AQ133" s="79" t="s">
        <v>500</v>
      </c>
      <c r="AR133" t="str">
        <f t="shared" si="8"/>
        <v>33183 - Loon Lake School District</v>
      </c>
      <c r="AS133" s="46" t="str">
        <f t="shared" si="9"/>
        <v>33183</v>
      </c>
    </row>
    <row r="134" spans="42:45">
      <c r="AP134" s="79" t="s">
        <v>403</v>
      </c>
      <c r="AQ134" s="79" t="s">
        <v>404</v>
      </c>
      <c r="AR134" t="str">
        <f t="shared" si="8"/>
        <v>28144 - Lopez School District</v>
      </c>
      <c r="AS134" s="46" t="str">
        <f t="shared" si="9"/>
        <v>28144</v>
      </c>
    </row>
    <row r="135" spans="42:45">
      <c r="AP135" s="79" t="s">
        <v>559</v>
      </c>
      <c r="AQ135" s="79" t="s">
        <v>560</v>
      </c>
      <c r="AR135" t="str">
        <f t="shared" si="8"/>
        <v>37903 - Lummi Tribal Agency</v>
      </c>
      <c r="AS135" s="46" t="str">
        <f t="shared" si="9"/>
        <v>37903</v>
      </c>
    </row>
    <row r="136" spans="42:45">
      <c r="AP136" s="79" t="s">
        <v>271</v>
      </c>
      <c r="AQ136" s="79" t="s">
        <v>272</v>
      </c>
      <c r="AR136" t="str">
        <f t="shared" si="8"/>
        <v>20406 - Lyle School District</v>
      </c>
      <c r="AS136" s="46" t="str">
        <f t="shared" si="9"/>
        <v>20406</v>
      </c>
    </row>
    <row r="137" spans="42:45">
      <c r="AP137" s="79" t="s">
        <v>551</v>
      </c>
      <c r="AQ137" s="79" t="s">
        <v>552</v>
      </c>
      <c r="AR137" t="str">
        <f t="shared" si="8"/>
        <v>37504 - Lynden School District</v>
      </c>
      <c r="AS137" s="46" t="str">
        <f t="shared" si="9"/>
        <v>37504</v>
      </c>
    </row>
    <row r="138" spans="42:45">
      <c r="AP138" s="79" t="s">
        <v>597</v>
      </c>
      <c r="AQ138" s="79" t="s">
        <v>598</v>
      </c>
      <c r="AR138" t="str">
        <f t="shared" si="8"/>
        <v>39120 - Mabton School District</v>
      </c>
      <c r="AS138" s="46" t="str">
        <f t="shared" si="9"/>
        <v>39120</v>
      </c>
    </row>
    <row r="139" spans="42:45">
      <c r="AP139" s="79" t="s">
        <v>97</v>
      </c>
      <c r="AQ139" s="79" t="s">
        <v>98</v>
      </c>
      <c r="AR139" t="str">
        <f t="shared" si="8"/>
        <v>09207 - Mansfield School District</v>
      </c>
      <c r="AS139" s="46" t="str">
        <f t="shared" si="9"/>
        <v>09207</v>
      </c>
    </row>
    <row r="140" spans="42:45">
      <c r="AP140" s="79" t="s">
        <v>29</v>
      </c>
      <c r="AQ140" s="79" t="s">
        <v>30</v>
      </c>
      <c r="AR140" t="str">
        <f t="shared" si="8"/>
        <v>04019 - Manson School District</v>
      </c>
      <c r="AS140" s="46" t="str">
        <f t="shared" si="9"/>
        <v>04019</v>
      </c>
    </row>
    <row r="141" spans="42:45">
      <c r="AP141" s="79" t="s">
        <v>321</v>
      </c>
      <c r="AQ141" s="79" t="s">
        <v>322</v>
      </c>
      <c r="AR141" t="str">
        <f t="shared" si="8"/>
        <v>23311 - Mary M Knight School District</v>
      </c>
      <c r="AS141" s="46" t="str">
        <f t="shared" si="9"/>
        <v>23311</v>
      </c>
    </row>
    <row r="142" spans="42:45">
      <c r="AP142" s="79" t="s">
        <v>507</v>
      </c>
      <c r="AQ142" s="79" t="s">
        <v>508</v>
      </c>
      <c r="AR142" t="str">
        <f t="shared" si="8"/>
        <v>33207 - Mary Walker School District</v>
      </c>
      <c r="AS142" s="46" t="str">
        <f t="shared" si="9"/>
        <v>33207</v>
      </c>
    </row>
    <row r="143" spans="42:45">
      <c r="AP143" s="79" t="s">
        <v>439</v>
      </c>
      <c r="AQ143" s="79" t="s">
        <v>440</v>
      </c>
      <c r="AR143" t="str">
        <f t="shared" si="8"/>
        <v>31025 - Marysville School District</v>
      </c>
      <c r="AS143" s="46" t="str">
        <f t="shared" si="9"/>
        <v>31025</v>
      </c>
    </row>
    <row r="144" spans="42:45">
      <c r="AP144" s="79" t="s">
        <v>147</v>
      </c>
      <c r="AQ144" s="79" t="s">
        <v>148</v>
      </c>
      <c r="AR144" t="str">
        <f t="shared" si="8"/>
        <v>14065 - McCleary School District</v>
      </c>
      <c r="AS144" s="46" t="str">
        <f t="shared" si="9"/>
        <v>14065</v>
      </c>
    </row>
    <row r="145" spans="42:45">
      <c r="AP145" s="79" t="s">
        <v>467</v>
      </c>
      <c r="AQ145" s="79" t="s">
        <v>468</v>
      </c>
      <c r="AR145" t="str">
        <f t="shared" si="8"/>
        <v>32354 - Mead School District</v>
      </c>
      <c r="AS145" s="46" t="str">
        <f t="shared" si="9"/>
        <v>32354</v>
      </c>
    </row>
    <row r="146" spans="42:45">
      <c r="AP146" s="79" t="s">
        <v>465</v>
      </c>
      <c r="AQ146" s="79" t="s">
        <v>466</v>
      </c>
      <c r="AR146" t="str">
        <f t="shared" si="8"/>
        <v>32326 - Medical Lake School District</v>
      </c>
      <c r="AS146" s="46" t="str">
        <f t="shared" si="9"/>
        <v>32326</v>
      </c>
    </row>
    <row r="147" spans="42:45">
      <c r="AP147" s="79" t="s">
        <v>189</v>
      </c>
      <c r="AQ147" s="79" t="s">
        <v>190</v>
      </c>
      <c r="AR147" t="str">
        <f t="shared" si="8"/>
        <v>17400 - Mercer Island School District</v>
      </c>
      <c r="AS147" s="46" t="str">
        <f t="shared" si="9"/>
        <v>17400</v>
      </c>
    </row>
    <row r="148" spans="42:45">
      <c r="AP148" s="79" t="s">
        <v>553</v>
      </c>
      <c r="AQ148" s="79" t="s">
        <v>554</v>
      </c>
      <c r="AR148" t="str">
        <f t="shared" si="8"/>
        <v>37505 - Meridian School District</v>
      </c>
      <c r="AS148" s="46" t="str">
        <f t="shared" si="9"/>
        <v>37505</v>
      </c>
    </row>
    <row r="149" spans="42:45">
      <c r="AP149" s="79" t="s">
        <v>339</v>
      </c>
      <c r="AQ149" s="79" t="s">
        <v>340</v>
      </c>
      <c r="AR149" t="str">
        <f t="shared" si="8"/>
        <v>24350 - Methow Valley School District</v>
      </c>
      <c r="AS149" s="46" t="str">
        <f t="shared" si="9"/>
        <v>24350</v>
      </c>
    </row>
    <row r="150" spans="42:45">
      <c r="AP150" s="79" t="s">
        <v>425</v>
      </c>
      <c r="AQ150" s="79" t="s">
        <v>426</v>
      </c>
      <c r="AR150" t="str">
        <f t="shared" si="8"/>
        <v>30031 - Mill A School District</v>
      </c>
      <c r="AS150" s="46" t="str">
        <f t="shared" si="9"/>
        <v>30031</v>
      </c>
    </row>
    <row r="151" spans="42:45">
      <c r="AP151" s="79" t="s">
        <v>443</v>
      </c>
      <c r="AQ151" s="79" t="s">
        <v>444</v>
      </c>
      <c r="AR151" t="str">
        <f t="shared" si="8"/>
        <v>31103 - Monroe School District</v>
      </c>
      <c r="AS151" s="46" t="str">
        <f t="shared" si="9"/>
        <v>31103</v>
      </c>
    </row>
    <row r="152" spans="42:45">
      <c r="AP152" s="79" t="s">
        <v>149</v>
      </c>
      <c r="AQ152" s="79" t="s">
        <v>150</v>
      </c>
      <c r="AR152" t="str">
        <f t="shared" si="8"/>
        <v>14066 - Montesano School District</v>
      </c>
      <c r="AS152" s="46" t="str">
        <f t="shared" si="9"/>
        <v>14066</v>
      </c>
    </row>
    <row r="153" spans="42:45">
      <c r="AP153" s="79" t="s">
        <v>279</v>
      </c>
      <c r="AQ153" s="79" t="s">
        <v>280</v>
      </c>
      <c r="AR153" t="str">
        <f t="shared" si="8"/>
        <v>21214 - Morton School District</v>
      </c>
      <c r="AS153" s="46" t="str">
        <f t="shared" si="9"/>
        <v>21214</v>
      </c>
    </row>
    <row r="154" spans="42:45">
      <c r="AP154" s="79" t="s">
        <v>133</v>
      </c>
      <c r="AQ154" s="79" t="s">
        <v>134</v>
      </c>
      <c r="AR154" t="str">
        <f t="shared" si="8"/>
        <v>13161 - Moses Lake School District</v>
      </c>
      <c r="AS154" s="46" t="str">
        <f t="shared" si="9"/>
        <v>13161</v>
      </c>
    </row>
    <row r="155" spans="42:45">
      <c r="AP155" s="79" t="s">
        <v>277</v>
      </c>
      <c r="AQ155" s="79" t="s">
        <v>278</v>
      </c>
      <c r="AR155" t="str">
        <f t="shared" si="8"/>
        <v>21206 - Mossyrock School District</v>
      </c>
      <c r="AS155" s="46" t="str">
        <f t="shared" si="9"/>
        <v>21206</v>
      </c>
    </row>
    <row r="156" spans="42:45">
      <c r="AP156" s="79" t="s">
        <v>615</v>
      </c>
      <c r="AQ156" s="79" t="s">
        <v>616</v>
      </c>
      <c r="AR156" t="str">
        <f t="shared" si="8"/>
        <v>39209 - Mount Adams School District</v>
      </c>
      <c r="AS156" s="46" t="str">
        <f t="shared" si="9"/>
        <v>39209</v>
      </c>
    </row>
    <row r="157" spans="42:45">
      <c r="AP157" s="79" t="s">
        <v>557</v>
      </c>
      <c r="AQ157" s="79" t="s">
        <v>558</v>
      </c>
      <c r="AR157" t="str">
        <f t="shared" si="8"/>
        <v>37507 - Mount Baker School District</v>
      </c>
      <c r="AS157" s="46" t="str">
        <f t="shared" si="9"/>
        <v>37507</v>
      </c>
    </row>
    <row r="158" spans="42:45">
      <c r="AP158" s="79" t="s">
        <v>423</v>
      </c>
      <c r="AQ158" s="79" t="s">
        <v>424</v>
      </c>
      <c r="AR158" t="str">
        <f t="shared" si="8"/>
        <v>30029 - Mount Pleasant School District</v>
      </c>
      <c r="AS158" s="46" t="str">
        <f t="shared" si="9"/>
        <v>30029</v>
      </c>
    </row>
    <row r="159" spans="42:45">
      <c r="AP159" s="79" t="s">
        <v>419</v>
      </c>
      <c r="AQ159" s="79" t="s">
        <v>420</v>
      </c>
      <c r="AR159" t="str">
        <f t="shared" si="8"/>
        <v>29320 - Mount Vernon School District</v>
      </c>
      <c r="AS159" s="46" t="str">
        <f t="shared" si="9"/>
        <v>29320</v>
      </c>
    </row>
    <row r="160" spans="42:45">
      <c r="AP160" s="79" t="s">
        <v>223</v>
      </c>
      <c r="AQ160" s="79" t="s">
        <v>224</v>
      </c>
      <c r="AR160" t="str">
        <f t="shared" si="8"/>
        <v>17903 - Muckleshoot Indian Tribe</v>
      </c>
      <c r="AS160" s="46" t="str">
        <f t="shared" si="9"/>
        <v>17903</v>
      </c>
    </row>
    <row r="161" spans="42:45">
      <c r="AP161" s="79" t="s">
        <v>433</v>
      </c>
      <c r="AQ161" s="79" t="s">
        <v>434</v>
      </c>
      <c r="AR161" t="str">
        <f t="shared" si="8"/>
        <v>31006 - Mukilteo School District</v>
      </c>
      <c r="AS161" s="46" t="str">
        <f t="shared" si="9"/>
        <v>31006</v>
      </c>
    </row>
    <row r="162" spans="42:45">
      <c r="AP162" s="79" t="s">
        <v>589</v>
      </c>
      <c r="AQ162" s="79" t="s">
        <v>590</v>
      </c>
      <c r="AR162" t="str">
        <f t="shared" si="8"/>
        <v>39003 - Naches Valley School District</v>
      </c>
      <c r="AS162" s="46" t="str">
        <f t="shared" si="9"/>
        <v>39003</v>
      </c>
    </row>
    <row r="163" spans="42:45">
      <c r="AP163" s="79" t="s">
        <v>273</v>
      </c>
      <c r="AQ163" s="79" t="s">
        <v>274</v>
      </c>
      <c r="AR163" t="str">
        <f t="shared" si="8"/>
        <v>21014 - Napavine School District</v>
      </c>
      <c r="AS163" s="46" t="str">
        <f t="shared" si="9"/>
        <v>21014</v>
      </c>
    </row>
    <row r="164" spans="42:45">
      <c r="AP164" s="79" t="s">
        <v>351</v>
      </c>
      <c r="AQ164" s="79" t="s">
        <v>352</v>
      </c>
      <c r="AR164" t="str">
        <f t="shared" si="8"/>
        <v>25155 - Naselle-Grays River Valley School District</v>
      </c>
      <c r="AS164" s="46" t="str">
        <f t="shared" si="9"/>
        <v>25155</v>
      </c>
    </row>
    <row r="165" spans="42:45">
      <c r="AP165" s="79" t="s">
        <v>329</v>
      </c>
      <c r="AQ165" s="79" t="s">
        <v>330</v>
      </c>
      <c r="AR165" t="str">
        <f t="shared" si="8"/>
        <v>24014 - Nespelem School District</v>
      </c>
      <c r="AS165" s="46" t="str">
        <f t="shared" si="9"/>
        <v>24014</v>
      </c>
    </row>
    <row r="166" spans="42:45">
      <c r="AP166" s="79" t="s">
        <v>357</v>
      </c>
      <c r="AQ166" s="79" t="s">
        <v>358</v>
      </c>
      <c r="AR166" t="str">
        <f t="shared" si="8"/>
        <v>26056 - Newport School District</v>
      </c>
      <c r="AS166" s="46" t="str">
        <f t="shared" si="9"/>
        <v>26056</v>
      </c>
    </row>
    <row r="167" spans="42:45">
      <c r="AP167" s="79" t="s">
        <v>463</v>
      </c>
      <c r="AQ167" s="79" t="s">
        <v>464</v>
      </c>
      <c r="AR167" t="str">
        <f t="shared" si="8"/>
        <v>32325 - Nine Mile Falls School District</v>
      </c>
      <c r="AS167" s="46" t="str">
        <f t="shared" si="9"/>
        <v>32325</v>
      </c>
    </row>
    <row r="168" spans="42:45">
      <c r="AP168" s="79" t="s">
        <v>555</v>
      </c>
      <c r="AQ168" s="79" t="s">
        <v>556</v>
      </c>
      <c r="AR168" t="str">
        <f t="shared" si="8"/>
        <v>37506 - Nooksack Valley School District</v>
      </c>
      <c r="AS168" s="46" t="str">
        <f t="shared" si="9"/>
        <v>37506</v>
      </c>
    </row>
    <row r="169" spans="42:45">
      <c r="AP169" s="79" t="s">
        <v>145</v>
      </c>
      <c r="AQ169" s="79" t="s">
        <v>146</v>
      </c>
      <c r="AR169" t="str">
        <f t="shared" si="8"/>
        <v>14064 - North Beach School District</v>
      </c>
      <c r="AS169" s="46" t="str">
        <f t="shared" si="9"/>
        <v>14064</v>
      </c>
    </row>
    <row r="170" spans="42:45">
      <c r="AP170" s="79" t="s">
        <v>113</v>
      </c>
      <c r="AQ170" s="79" t="s">
        <v>114</v>
      </c>
      <c r="AR170" t="str">
        <f t="shared" si="8"/>
        <v>11051 - North Franklin School District</v>
      </c>
      <c r="AS170" s="46" t="str">
        <f t="shared" si="9"/>
        <v>11051</v>
      </c>
    </row>
    <row r="171" spans="42:45">
      <c r="AP171" s="79" t="s">
        <v>233</v>
      </c>
      <c r="AQ171" s="79" t="s">
        <v>234</v>
      </c>
      <c r="AR171" t="str">
        <f t="shared" si="8"/>
        <v>18400 - North Kitsap School District</v>
      </c>
      <c r="AS171" s="46" t="str">
        <f t="shared" si="9"/>
        <v>18400</v>
      </c>
    </row>
    <row r="172" spans="42:45">
      <c r="AP172" s="79" t="s">
        <v>325</v>
      </c>
      <c r="AQ172" s="79" t="s">
        <v>326</v>
      </c>
      <c r="AR172" t="str">
        <f t="shared" si="8"/>
        <v>23403 - North Mason School District</v>
      </c>
      <c r="AS172" s="46" t="str">
        <f t="shared" si="9"/>
        <v>23403</v>
      </c>
    </row>
    <row r="173" spans="42:45">
      <c r="AP173" s="79" t="s">
        <v>355</v>
      </c>
      <c r="AQ173" s="79" t="s">
        <v>356</v>
      </c>
      <c r="AR173" t="str">
        <f t="shared" si="8"/>
        <v>25200 - North River School District</v>
      </c>
      <c r="AS173" s="46" t="str">
        <f t="shared" si="9"/>
        <v>25200</v>
      </c>
    </row>
    <row r="174" spans="42:45">
      <c r="AP174" s="79" t="s">
        <v>515</v>
      </c>
      <c r="AQ174" s="79" t="s">
        <v>516</v>
      </c>
      <c r="AR174" t="str">
        <f t="shared" si="8"/>
        <v>34003 - North Thurston Public Schools</v>
      </c>
      <c r="AS174" s="46" t="str">
        <f t="shared" si="9"/>
        <v>34003</v>
      </c>
    </row>
    <row r="175" spans="42:45">
      <c r="AP175" s="79" t="s">
        <v>509</v>
      </c>
      <c r="AQ175" s="79" t="s">
        <v>510</v>
      </c>
      <c r="AR175" t="str">
        <f t="shared" si="8"/>
        <v>33211 - Northport School District</v>
      </c>
      <c r="AS175" s="46" t="str">
        <f t="shared" si="9"/>
        <v>33211</v>
      </c>
    </row>
    <row r="176" spans="42:45">
      <c r="AP176" s="79" t="s">
        <v>219</v>
      </c>
      <c r="AQ176" s="79" t="s">
        <v>220</v>
      </c>
      <c r="AR176" t="str">
        <f t="shared" si="8"/>
        <v>17417 - Northshore School District</v>
      </c>
      <c r="AS176" s="46" t="str">
        <f t="shared" si="9"/>
        <v>17417</v>
      </c>
    </row>
    <row r="177" spans="42:45">
      <c r="AP177" s="79" t="s">
        <v>167</v>
      </c>
      <c r="AQ177" s="79" t="s">
        <v>168</v>
      </c>
      <c r="AR177" t="str">
        <f t="shared" si="8"/>
        <v>15201 - Oak Harbor School District</v>
      </c>
      <c r="AS177" s="46" t="str">
        <f t="shared" si="9"/>
        <v>15201</v>
      </c>
    </row>
    <row r="178" spans="42:45">
      <c r="AP178" s="79" t="s">
        <v>585</v>
      </c>
      <c r="AQ178" s="79" t="s">
        <v>586</v>
      </c>
      <c r="AR178" t="str">
        <f t="shared" si="8"/>
        <v>38324 - Oakesdale School District</v>
      </c>
      <c r="AS178" s="46" t="str">
        <f t="shared" si="9"/>
        <v>38324</v>
      </c>
    </row>
    <row r="179" spans="42:45">
      <c r="AP179" s="79" t="s">
        <v>165</v>
      </c>
      <c r="AQ179" s="79" t="s">
        <v>166</v>
      </c>
      <c r="AR179" t="str">
        <f t="shared" si="8"/>
        <v>14400 - Oakville School District</v>
      </c>
      <c r="AS179" s="46" t="str">
        <f t="shared" si="9"/>
        <v>14400</v>
      </c>
    </row>
    <row r="180" spans="42:45">
      <c r="AP180" s="79" t="s">
        <v>345</v>
      </c>
      <c r="AQ180" s="79" t="s">
        <v>346</v>
      </c>
      <c r="AR180" t="str">
        <f t="shared" si="8"/>
        <v>25101 - Ocean Beach School District</v>
      </c>
      <c r="AS180" s="46" t="str">
        <f t="shared" si="9"/>
        <v>25101</v>
      </c>
    </row>
    <row r="181" spans="42:45">
      <c r="AP181" s="79" t="s">
        <v>163</v>
      </c>
      <c r="AQ181" s="79" t="s">
        <v>164</v>
      </c>
      <c r="AR181" t="str">
        <f t="shared" si="8"/>
        <v>14172 - Ocosta School District</v>
      </c>
      <c r="AS181" s="46" t="str">
        <f t="shared" si="9"/>
        <v>14172</v>
      </c>
    </row>
    <row r="182" spans="42:45">
      <c r="AP182" s="79" t="s">
        <v>307</v>
      </c>
      <c r="AQ182" s="79" t="s">
        <v>308</v>
      </c>
      <c r="AR182" t="str">
        <f t="shared" si="8"/>
        <v>22105 - Odessa School District</v>
      </c>
      <c r="AS182" s="46" t="str">
        <f t="shared" si="9"/>
        <v>22105</v>
      </c>
    </row>
    <row r="183" spans="42:45">
      <c r="AP183" s="79" t="s">
        <v>333</v>
      </c>
      <c r="AQ183" s="79" t="s">
        <v>334</v>
      </c>
      <c r="AR183" t="str">
        <f t="shared" si="8"/>
        <v>24105 - Okanogan School District</v>
      </c>
      <c r="AS183" s="46" t="str">
        <f t="shared" si="9"/>
        <v>24105</v>
      </c>
    </row>
    <row r="184" spans="42:45">
      <c r="AP184" s="79" t="s">
        <v>519</v>
      </c>
      <c r="AQ184" s="79" t="s">
        <v>520</v>
      </c>
      <c r="AR184" t="str">
        <f t="shared" si="8"/>
        <v>34111 - Olympia School District</v>
      </c>
      <c r="AS184" s="46" t="str">
        <f t="shared" si="9"/>
        <v>34111</v>
      </c>
    </row>
    <row r="185" spans="42:45">
      <c r="AP185" s="79" t="s">
        <v>331</v>
      </c>
      <c r="AQ185" s="79" t="s">
        <v>332</v>
      </c>
      <c r="AR185" t="str">
        <f t="shared" si="8"/>
        <v>24019 - Omak School District</v>
      </c>
      <c r="AS185" s="46" t="str">
        <f t="shared" si="9"/>
        <v>24019</v>
      </c>
    </row>
    <row r="186" spans="42:45">
      <c r="AP186" s="79" t="s">
        <v>289</v>
      </c>
      <c r="AQ186" s="79" t="s">
        <v>290</v>
      </c>
      <c r="AR186" t="str">
        <f t="shared" si="8"/>
        <v>21300 - Onalaska School District</v>
      </c>
      <c r="AS186" s="46" t="str">
        <f t="shared" si="9"/>
        <v>21300</v>
      </c>
    </row>
    <row r="187" spans="42:45">
      <c r="AP187" s="79" t="s">
        <v>489</v>
      </c>
      <c r="AQ187" s="79" t="s">
        <v>490</v>
      </c>
      <c r="AR187" t="str">
        <f t="shared" si="8"/>
        <v>33030 - Onion Creek School District</v>
      </c>
      <c r="AS187" s="46" t="str">
        <f t="shared" si="9"/>
        <v>33030</v>
      </c>
    </row>
    <row r="188" spans="42:45">
      <c r="AP188" s="79" t="s">
        <v>401</v>
      </c>
      <c r="AQ188" s="79" t="s">
        <v>402</v>
      </c>
      <c r="AR188" t="str">
        <f t="shared" si="8"/>
        <v>28137 - Orcas Island School District</v>
      </c>
      <c r="AS188" s="46" t="str">
        <f t="shared" si="9"/>
        <v>28137</v>
      </c>
    </row>
    <row r="189" spans="42:45">
      <c r="AP189" s="79" t="s">
        <v>459</v>
      </c>
      <c r="AQ189" s="79" t="s">
        <v>460</v>
      </c>
      <c r="AR189" t="str">
        <f t="shared" si="8"/>
        <v>32123 - Orchard Prairie School District</v>
      </c>
      <c r="AS189" s="46" t="str">
        <f t="shared" si="9"/>
        <v>32123</v>
      </c>
    </row>
    <row r="190" spans="42:45">
      <c r="AP190" s="79" t="s">
        <v>105</v>
      </c>
      <c r="AQ190" s="79" t="s">
        <v>106</v>
      </c>
      <c r="AR190" t="str">
        <f t="shared" si="8"/>
        <v>10065 - Orient School District</v>
      </c>
      <c r="AS190" s="46" t="str">
        <f t="shared" si="9"/>
        <v>10065</v>
      </c>
    </row>
    <row r="191" spans="42:45">
      <c r="AP191" s="79" t="s">
        <v>89</v>
      </c>
      <c r="AQ191" s="79" t="s">
        <v>90</v>
      </c>
      <c r="AR191" t="str">
        <f t="shared" si="8"/>
        <v>09013 - Orondo School District</v>
      </c>
      <c r="AS191" s="46" t="str">
        <f t="shared" si="9"/>
        <v>09013</v>
      </c>
    </row>
    <row r="192" spans="42:45">
      <c r="AP192" s="79" t="s">
        <v>343</v>
      </c>
      <c r="AQ192" s="79" t="s">
        <v>344</v>
      </c>
      <c r="AR192" t="str">
        <f t="shared" si="8"/>
        <v>24410 - Oroville School District</v>
      </c>
      <c r="AS192" s="46" t="str">
        <f t="shared" si="9"/>
        <v>24410</v>
      </c>
    </row>
    <row r="193" spans="42:45">
      <c r="AP193" s="79" t="s">
        <v>377</v>
      </c>
      <c r="AQ193" s="79" t="s">
        <v>378</v>
      </c>
      <c r="AR193" t="str">
        <f t="shared" si="8"/>
        <v>27344 - Orting School District</v>
      </c>
      <c r="AS193" s="46" t="str">
        <f t="shared" si="9"/>
        <v>27344</v>
      </c>
    </row>
    <row r="194" spans="42:45">
      <c r="AP194" s="79" t="s">
        <v>7</v>
      </c>
      <c r="AQ194" s="79" t="s">
        <v>8</v>
      </c>
      <c r="AR194" t="str">
        <f t="shared" si="8"/>
        <v>01147 - Othello School District</v>
      </c>
      <c r="AS194" s="46" t="str">
        <f t="shared" si="9"/>
        <v>01147</v>
      </c>
    </row>
    <row r="195" spans="42:45">
      <c r="AP195" s="79" t="s">
        <v>93</v>
      </c>
      <c r="AQ195" s="79" t="s">
        <v>94</v>
      </c>
      <c r="AR195" t="str">
        <f t="shared" si="8"/>
        <v>09102 - Palisades School District</v>
      </c>
      <c r="AS195" s="46" t="str">
        <f t="shared" si="9"/>
        <v>09102</v>
      </c>
    </row>
    <row r="196" spans="42:45">
      <c r="AP196" t="s">
        <v>571</v>
      </c>
      <c r="AQ196" t="s">
        <v>572</v>
      </c>
      <c r="AR196" t="str">
        <f t="shared" ref="AR196:AR258" si="10">CONCATENATE(AP196," - ",AQ196)</f>
        <v>38301 - Palouse School District</v>
      </c>
      <c r="AS196" s="46" t="str">
        <f t="shared" ref="AS196:AS258" si="11">AP196</f>
        <v>38301</v>
      </c>
    </row>
    <row r="197" spans="42:45">
      <c r="AP197" s="79" t="s">
        <v>111</v>
      </c>
      <c r="AQ197" s="79" t="s">
        <v>112</v>
      </c>
      <c r="AR197" t="str">
        <f t="shared" si="10"/>
        <v>11001 - Pasco School District</v>
      </c>
      <c r="AS197" s="46" t="str">
        <f t="shared" si="11"/>
        <v>11001</v>
      </c>
    </row>
    <row r="198" spans="42:45">
      <c r="AP198" s="79" t="s">
        <v>337</v>
      </c>
      <c r="AQ198" s="79" t="s">
        <v>338</v>
      </c>
      <c r="AR198" t="str">
        <f t="shared" si="10"/>
        <v>24122 - Pateros School District</v>
      </c>
      <c r="AS198" s="46" t="str">
        <f t="shared" si="11"/>
        <v>24122</v>
      </c>
    </row>
    <row r="199" spans="42:45">
      <c r="AP199" s="79" t="s">
        <v>19</v>
      </c>
      <c r="AQ199" s="79" t="s">
        <v>20</v>
      </c>
      <c r="AR199" t="str">
        <f t="shared" si="10"/>
        <v>03050 - Paterson School District</v>
      </c>
      <c r="AS199" s="46" t="str">
        <f t="shared" si="11"/>
        <v>03050</v>
      </c>
    </row>
    <row r="200" spans="42:45">
      <c r="AP200" s="79" t="s">
        <v>291</v>
      </c>
      <c r="AQ200" s="79" t="s">
        <v>292</v>
      </c>
      <c r="AR200" t="str">
        <f t="shared" si="10"/>
        <v>21301 - Pe Ell School District</v>
      </c>
      <c r="AS200" s="46" t="str">
        <f t="shared" si="11"/>
        <v>21301</v>
      </c>
    </row>
    <row r="201" spans="42:45">
      <c r="AP201" s="79" t="s">
        <v>381</v>
      </c>
      <c r="AQ201" s="79" t="s">
        <v>382</v>
      </c>
      <c r="AR201" t="str">
        <f t="shared" si="10"/>
        <v>27401 - Peninsula School District</v>
      </c>
      <c r="AS201" s="46" t="str">
        <f t="shared" si="11"/>
        <v>27401</v>
      </c>
    </row>
    <row r="202" spans="42:45">
      <c r="AP202" s="79" t="s">
        <v>323</v>
      </c>
      <c r="AQ202" s="79" t="s">
        <v>324</v>
      </c>
      <c r="AR202" t="str">
        <f t="shared" si="10"/>
        <v>23402 - Pioneer School District</v>
      </c>
      <c r="AS202" s="46" t="str">
        <f t="shared" si="11"/>
        <v>23402</v>
      </c>
    </row>
    <row r="203" spans="42:45">
      <c r="AP203" s="79" t="s">
        <v>119</v>
      </c>
      <c r="AQ203" s="79" t="s">
        <v>120</v>
      </c>
      <c r="AR203" t="str">
        <f t="shared" si="10"/>
        <v>12110 - Pomeroy School District</v>
      </c>
      <c r="AS203" s="46" t="str">
        <f t="shared" si="11"/>
        <v>12110</v>
      </c>
    </row>
    <row r="204" spans="42:45">
      <c r="AP204" s="79" t="s">
        <v>43</v>
      </c>
      <c r="AQ204" s="79" t="s">
        <v>44</v>
      </c>
      <c r="AR204" t="str">
        <f t="shared" si="10"/>
        <v>05121 - Port Angeles School District</v>
      </c>
      <c r="AS204" s="46" t="str">
        <f t="shared" si="11"/>
        <v>05121</v>
      </c>
    </row>
    <row r="205" spans="42:45">
      <c r="AP205" t="s">
        <v>181</v>
      </c>
      <c r="AQ205" t="s">
        <v>182</v>
      </c>
      <c r="AR205" t="str">
        <f t="shared" si="10"/>
        <v>16050 - Port Townsend School District</v>
      </c>
      <c r="AS205" s="46" t="str">
        <f t="shared" si="11"/>
        <v>16050</v>
      </c>
    </row>
    <row r="206" spans="42:45">
      <c r="AP206" s="79" t="s">
        <v>543</v>
      </c>
      <c r="AQ206" s="79" t="s">
        <v>544</v>
      </c>
      <c r="AR206" t="str">
        <f t="shared" si="10"/>
        <v>36402 - Prescott School District</v>
      </c>
      <c r="AS206" s="46" t="str">
        <f t="shared" si="11"/>
        <v>36402</v>
      </c>
    </row>
    <row r="207" spans="42:45">
      <c r="AP207" s="79" t="s">
        <v>487</v>
      </c>
      <c r="AQ207" s="79" t="s">
        <v>488</v>
      </c>
      <c r="AR207" t="str">
        <f t="shared" si="10"/>
        <v>32907 - PRIDE Prep Charter School District</v>
      </c>
      <c r="AS207" s="46" t="str">
        <f t="shared" si="11"/>
        <v>32907</v>
      </c>
    </row>
    <row r="208" spans="42:45">
      <c r="AP208" s="79" t="s">
        <v>25</v>
      </c>
      <c r="AQ208" s="79" t="s">
        <v>26</v>
      </c>
      <c r="AR208" t="str">
        <f t="shared" si="10"/>
        <v>03116 - Prosser School District</v>
      </c>
      <c r="AS208" s="46" t="str">
        <f t="shared" si="11"/>
        <v>03116</v>
      </c>
    </row>
    <row r="209" spans="42:45">
      <c r="AP209" s="79" t="s">
        <v>567</v>
      </c>
      <c r="AQ209" s="79" t="s">
        <v>568</v>
      </c>
      <c r="AR209" t="str">
        <f t="shared" si="10"/>
        <v>38267 - Pullman School District</v>
      </c>
      <c r="AS209" s="46" t="str">
        <f t="shared" si="11"/>
        <v>38267</v>
      </c>
    </row>
    <row r="210" spans="42:45">
      <c r="AP210" s="79" t="s">
        <v>365</v>
      </c>
      <c r="AQ210" s="79" t="s">
        <v>366</v>
      </c>
      <c r="AR210" t="str">
        <f t="shared" si="10"/>
        <v>27003 - Puyallup School District</v>
      </c>
      <c r="AS210" s="46" t="str">
        <f t="shared" si="11"/>
        <v>27003</v>
      </c>
    </row>
    <row r="211" spans="42:45">
      <c r="AP211" s="79" t="s">
        <v>173</v>
      </c>
      <c r="AQ211" s="79" t="s">
        <v>174</v>
      </c>
      <c r="AR211" t="str">
        <f t="shared" si="10"/>
        <v>16020 - Queets-Clearwater School District</v>
      </c>
      <c r="AS211" s="46" t="str">
        <f t="shared" si="11"/>
        <v>16020</v>
      </c>
    </row>
    <row r="212" spans="42:45">
      <c r="AP212" s="79" t="s">
        <v>177</v>
      </c>
      <c r="AQ212" s="79" t="s">
        <v>178</v>
      </c>
      <c r="AR212" t="str">
        <f t="shared" si="10"/>
        <v>16048 - Quilcene School District</v>
      </c>
      <c r="AS212" s="46" t="str">
        <f t="shared" si="11"/>
        <v>16048</v>
      </c>
    </row>
    <row r="213" spans="42:45">
      <c r="AP213" s="79" t="s">
        <v>53</v>
      </c>
      <c r="AQ213" s="79" t="s">
        <v>54</v>
      </c>
      <c r="AR213" t="str">
        <f t="shared" si="10"/>
        <v>05903 - Quileute Tribal School District</v>
      </c>
      <c r="AS213" s="46" t="str">
        <f t="shared" si="11"/>
        <v>05903</v>
      </c>
    </row>
    <row r="214" spans="42:45">
      <c r="AP214" s="79" t="s">
        <v>51</v>
      </c>
      <c r="AQ214" s="79" t="s">
        <v>52</v>
      </c>
      <c r="AR214" t="str">
        <f t="shared" si="10"/>
        <v>05402 - Quillayute Valley School District</v>
      </c>
      <c r="AS214" s="46" t="str">
        <f t="shared" si="11"/>
        <v>05402</v>
      </c>
    </row>
    <row r="215" spans="42:45">
      <c r="AP215" s="79" t="s">
        <v>123</v>
      </c>
      <c r="AQ215" s="79" t="s">
        <v>124</v>
      </c>
      <c r="AR215" t="str">
        <f t="shared" si="10"/>
        <v>13144 - Quincy School District</v>
      </c>
      <c r="AS215" s="46" t="str">
        <f t="shared" si="11"/>
        <v>13144</v>
      </c>
    </row>
    <row r="216" spans="42:45">
      <c r="AP216" s="79" t="s">
        <v>227</v>
      </c>
      <c r="AQ216" s="79" t="s">
        <v>228</v>
      </c>
      <c r="AR216" t="str">
        <f t="shared" si="10"/>
        <v>17908 - Rainier Prep Charter School District</v>
      </c>
      <c r="AS216" s="46" t="str">
        <f t="shared" si="11"/>
        <v>17908</v>
      </c>
    </row>
    <row r="217" spans="42:45">
      <c r="AP217" s="79" t="s">
        <v>521</v>
      </c>
      <c r="AQ217" s="79" t="s">
        <v>522</v>
      </c>
      <c r="AR217" t="str">
        <f t="shared" si="10"/>
        <v>34307 - Rainier School District</v>
      </c>
      <c r="AS217" s="46" t="str">
        <f t="shared" si="11"/>
        <v>34307</v>
      </c>
    </row>
    <row r="218" spans="42:45">
      <c r="AP218" s="79" t="s">
        <v>347</v>
      </c>
      <c r="AQ218" s="79" t="s">
        <v>348</v>
      </c>
      <c r="AR218" t="str">
        <f t="shared" si="10"/>
        <v>25116 - Raymond School District</v>
      </c>
      <c r="AS218" s="46" t="str">
        <f t="shared" si="11"/>
        <v>25116</v>
      </c>
    </row>
    <row r="219" spans="42:45">
      <c r="AP219" t="s">
        <v>301</v>
      </c>
      <c r="AQ219" t="s">
        <v>302</v>
      </c>
      <c r="AR219" t="str">
        <f t="shared" si="10"/>
        <v>22009 - Reardan-Edwall School District</v>
      </c>
      <c r="AS219" s="46" t="str">
        <f t="shared" si="11"/>
        <v>22009</v>
      </c>
    </row>
    <row r="220" spans="42:45">
      <c r="AP220" s="79" t="s">
        <v>195</v>
      </c>
      <c r="AQ220" s="79" t="s">
        <v>196</v>
      </c>
      <c r="AR220" t="str">
        <f t="shared" si="10"/>
        <v>17403 - Renton School District</v>
      </c>
      <c r="AS220" s="46" t="str">
        <f t="shared" si="11"/>
        <v>17403</v>
      </c>
    </row>
    <row r="221" spans="42:45">
      <c r="AP221" s="79" t="s">
        <v>109</v>
      </c>
      <c r="AQ221" s="79" t="s">
        <v>110</v>
      </c>
      <c r="AR221" t="str">
        <f t="shared" si="10"/>
        <v>10309 - Republic School District</v>
      </c>
      <c r="AS221" s="46" t="str">
        <f t="shared" si="11"/>
        <v>10309</v>
      </c>
    </row>
    <row r="222" spans="42:45">
      <c r="AP222" s="79" t="s">
        <v>27</v>
      </c>
      <c r="AQ222" s="79" t="s">
        <v>28</v>
      </c>
      <c r="AR222" t="str">
        <f t="shared" si="10"/>
        <v>03400 - Richland School District</v>
      </c>
      <c r="AS222" s="46" t="str">
        <f t="shared" si="11"/>
        <v>03400</v>
      </c>
    </row>
    <row r="223" spans="42:45">
      <c r="AP223" s="79" t="s">
        <v>71</v>
      </c>
      <c r="AQ223" s="79" t="s">
        <v>72</v>
      </c>
      <c r="AR223" t="str">
        <f t="shared" si="10"/>
        <v>06122 - Ridgefield School District</v>
      </c>
      <c r="AS223" s="46" t="str">
        <f t="shared" si="11"/>
        <v>06122</v>
      </c>
    </row>
    <row r="224" spans="42:45">
      <c r="AP224" s="79" t="s">
        <v>11</v>
      </c>
      <c r="AQ224" s="79" t="s">
        <v>12</v>
      </c>
      <c r="AR224" t="str">
        <f t="shared" si="10"/>
        <v>01160 - Ritzville School District</v>
      </c>
      <c r="AS224" s="46" t="str">
        <f t="shared" si="11"/>
        <v>01160</v>
      </c>
    </row>
    <row r="225" spans="42:45">
      <c r="AP225" s="79" t="s">
        <v>483</v>
      </c>
      <c r="AQ225" s="79" t="s">
        <v>484</v>
      </c>
      <c r="AR225" t="str">
        <f t="shared" si="10"/>
        <v>32416 - Riverside School District</v>
      </c>
      <c r="AS225" s="46" t="str">
        <f t="shared" si="11"/>
        <v>32416</v>
      </c>
    </row>
    <row r="226" spans="42:45">
      <c r="AP226" s="79" t="s">
        <v>203</v>
      </c>
      <c r="AQ226" s="79" t="s">
        <v>204</v>
      </c>
      <c r="AR226" t="str">
        <f t="shared" si="10"/>
        <v>17407 - Riverview School District</v>
      </c>
      <c r="AS226" s="46" t="str">
        <f t="shared" si="11"/>
        <v>17407</v>
      </c>
    </row>
    <row r="227" spans="42:45">
      <c r="AP227" s="79" t="s">
        <v>525</v>
      </c>
      <c r="AQ227" s="79" t="s">
        <v>526</v>
      </c>
      <c r="AR227" t="str">
        <f t="shared" si="10"/>
        <v>34401 - Rochester School District</v>
      </c>
      <c r="AS227" s="46" t="str">
        <f t="shared" si="11"/>
        <v>34401</v>
      </c>
    </row>
    <row r="228" spans="42:45">
      <c r="AP228" s="46" t="s">
        <v>265</v>
      </c>
      <c r="AQ228" s="46" t="s">
        <v>266</v>
      </c>
      <c r="AR228" t="str">
        <f t="shared" si="10"/>
        <v>20403 - Roosevelt School District</v>
      </c>
      <c r="AS228" s="46" t="str">
        <f t="shared" si="11"/>
        <v>20403</v>
      </c>
    </row>
    <row r="229" spans="42:45">
      <c r="AP229" s="79" t="s">
        <v>581</v>
      </c>
      <c r="AQ229" s="79" t="s">
        <v>582</v>
      </c>
      <c r="AR229" t="str">
        <f t="shared" si="10"/>
        <v>38320 - Rosalia School District</v>
      </c>
      <c r="AS229" s="46" t="str">
        <f t="shared" si="11"/>
        <v>38320</v>
      </c>
    </row>
    <row r="230" spans="42:45">
      <c r="AP230" s="79" t="s">
        <v>131</v>
      </c>
      <c r="AQ230" s="79" t="s">
        <v>132</v>
      </c>
      <c r="AR230" t="str">
        <f t="shared" si="10"/>
        <v>13160 - Royal School District</v>
      </c>
      <c r="AS230" s="46" t="str">
        <f t="shared" si="11"/>
        <v>13160</v>
      </c>
    </row>
    <row r="231" spans="42:45">
      <c r="AP231" s="79" t="s">
        <v>405</v>
      </c>
      <c r="AQ231" s="79" t="s">
        <v>406</v>
      </c>
      <c r="AR231" t="str">
        <f t="shared" si="10"/>
        <v>28149 - San Juan Island School District</v>
      </c>
      <c r="AS231" s="46" t="str">
        <f t="shared" si="11"/>
        <v>28149</v>
      </c>
    </row>
    <row r="232" spans="42:45">
      <c r="AP232" s="79" t="s">
        <v>159</v>
      </c>
      <c r="AQ232" s="79" t="s">
        <v>160</v>
      </c>
      <c r="AR232" t="str">
        <f t="shared" si="10"/>
        <v>14104 - Satsop School District</v>
      </c>
      <c r="AS232" s="46" t="str">
        <f t="shared" si="11"/>
        <v>14104</v>
      </c>
    </row>
    <row r="233" spans="42:45">
      <c r="AP233" s="79" t="s">
        <v>183</v>
      </c>
      <c r="AQ233" s="79" t="s">
        <v>184</v>
      </c>
      <c r="AR233" t="str">
        <f t="shared" si="10"/>
        <v>17001 - Seattle Public Schools</v>
      </c>
      <c r="AS233" s="46" t="str">
        <f t="shared" si="11"/>
        <v>17001</v>
      </c>
    </row>
    <row r="234" spans="42:45">
      <c r="AP234" s="79" t="s">
        <v>411</v>
      </c>
      <c r="AQ234" s="79" t="s">
        <v>412</v>
      </c>
      <c r="AR234" t="str">
        <f t="shared" si="10"/>
        <v>29101 - Sedro-Woolley School District</v>
      </c>
      <c r="AS234" s="46" t="str">
        <f t="shared" si="11"/>
        <v>29101</v>
      </c>
    </row>
    <row r="235" spans="42:45">
      <c r="AP235" s="79" t="s">
        <v>595</v>
      </c>
      <c r="AQ235" s="79" t="s">
        <v>596</v>
      </c>
      <c r="AR235" t="str">
        <f t="shared" si="10"/>
        <v>39119 - Selah School District</v>
      </c>
      <c r="AS235" s="46" t="str">
        <f t="shared" si="11"/>
        <v>39119</v>
      </c>
    </row>
    <row r="236" spans="42:45">
      <c r="AP236" s="79" t="s">
        <v>361</v>
      </c>
      <c r="AQ236" s="79" t="s">
        <v>362</v>
      </c>
      <c r="AR236" t="str">
        <f t="shared" si="10"/>
        <v>26070 - Selkirk School District</v>
      </c>
      <c r="AS236" s="46" t="str">
        <f t="shared" si="11"/>
        <v>26070</v>
      </c>
    </row>
    <row r="237" spans="42:45">
      <c r="AP237" s="79" t="s">
        <v>47</v>
      </c>
      <c r="AQ237" s="79" t="s">
        <v>48</v>
      </c>
      <c r="AR237" t="str">
        <f t="shared" si="10"/>
        <v>05323 - Sequim School District</v>
      </c>
      <c r="AS237" s="46" t="str">
        <f t="shared" si="11"/>
        <v>05323</v>
      </c>
    </row>
    <row r="238" spans="42:45">
      <c r="AP238" s="79" t="s">
        <v>399</v>
      </c>
      <c r="AQ238" s="79" t="s">
        <v>400</v>
      </c>
      <c r="AR238" t="str">
        <f t="shared" si="10"/>
        <v>28010 - Shaw Island School District</v>
      </c>
      <c r="AS238" s="46" t="str">
        <f t="shared" si="11"/>
        <v>28010</v>
      </c>
    </row>
    <row r="239" spans="42:45">
      <c r="AP239" s="79" t="s">
        <v>319</v>
      </c>
      <c r="AQ239" s="79" t="s">
        <v>320</v>
      </c>
      <c r="AR239" t="str">
        <f t="shared" si="10"/>
        <v>23309 - Shelton School District</v>
      </c>
      <c r="AS239" s="46" t="str">
        <f t="shared" si="11"/>
        <v>23309</v>
      </c>
    </row>
    <row r="240" spans="42:45">
      <c r="AP240" s="79" t="s">
        <v>213</v>
      </c>
      <c r="AQ240" s="79" t="s">
        <v>214</v>
      </c>
      <c r="AR240" t="str">
        <f t="shared" si="10"/>
        <v>17412 - Shoreline School District</v>
      </c>
      <c r="AS240" s="46" t="str">
        <f t="shared" si="11"/>
        <v>17412</v>
      </c>
    </row>
    <row r="241" spans="42:45">
      <c r="AP241" s="79" t="s">
        <v>421</v>
      </c>
      <c r="AQ241" s="79" t="s">
        <v>422</v>
      </c>
      <c r="AR241" t="str">
        <f t="shared" si="10"/>
        <v>30002 - Skamania School District</v>
      </c>
      <c r="AS241" s="46" t="str">
        <f t="shared" si="11"/>
        <v>30002</v>
      </c>
    </row>
    <row r="242" spans="42:45">
      <c r="AP242" s="79" t="s">
        <v>197</v>
      </c>
      <c r="AQ242" s="79" t="s">
        <v>198</v>
      </c>
      <c r="AR242" t="str">
        <f t="shared" si="10"/>
        <v>17404 - Skykomish School District</v>
      </c>
      <c r="AS242" s="46" t="str">
        <f t="shared" si="11"/>
        <v>17404</v>
      </c>
    </row>
    <row r="243" spans="42:45">
      <c r="AP243" s="79" t="s">
        <v>445</v>
      </c>
      <c r="AQ243" s="79" t="s">
        <v>446</v>
      </c>
      <c r="AR243" t="str">
        <f t="shared" si="10"/>
        <v>31201 - Snohomish School District</v>
      </c>
      <c r="AS243" s="46" t="str">
        <f t="shared" si="11"/>
        <v>31201</v>
      </c>
    </row>
    <row r="244" spans="42:45">
      <c r="AP244" s="79" t="s">
        <v>209</v>
      </c>
      <c r="AQ244" s="79" t="s">
        <v>210</v>
      </c>
      <c r="AR244" t="str">
        <f t="shared" si="10"/>
        <v>17410 - Snoqualmie Valley School District</v>
      </c>
      <c r="AS244" s="46" t="str">
        <f t="shared" si="11"/>
        <v>17410</v>
      </c>
    </row>
    <row r="245" spans="42:45">
      <c r="AP245" s="79" t="s">
        <v>129</v>
      </c>
      <c r="AQ245" s="79" t="s">
        <v>130</v>
      </c>
      <c r="AR245" t="str">
        <f t="shared" si="10"/>
        <v>13156 - Soap Lake School District</v>
      </c>
      <c r="AS245" s="46" t="str">
        <f t="shared" si="11"/>
        <v>13156</v>
      </c>
    </row>
    <row r="246" spans="42:45">
      <c r="AP246" s="79" t="s">
        <v>349</v>
      </c>
      <c r="AQ246" s="79" t="s">
        <v>350</v>
      </c>
      <c r="AR246" t="str">
        <f t="shared" si="10"/>
        <v>25118 - South Bend School District</v>
      </c>
      <c r="AS246" s="46" t="str">
        <f t="shared" si="11"/>
        <v>25118</v>
      </c>
    </row>
    <row r="247" spans="42:45">
      <c r="AP247" s="79" t="s">
        <v>237</v>
      </c>
      <c r="AQ247" s="79" t="s">
        <v>238</v>
      </c>
      <c r="AR247" t="str">
        <f t="shared" si="10"/>
        <v>18402 - South Kitsap School District</v>
      </c>
      <c r="AS247" s="46" t="str">
        <f t="shared" si="11"/>
        <v>18402</v>
      </c>
    </row>
    <row r="248" spans="42:45">
      <c r="AP248" s="79" t="s">
        <v>171</v>
      </c>
      <c r="AQ248" s="79" t="s">
        <v>172</v>
      </c>
      <c r="AR248" t="str">
        <f t="shared" si="10"/>
        <v>15206 - South Whidbey School District</v>
      </c>
      <c r="AS248" s="46" t="str">
        <f t="shared" si="11"/>
        <v>15206</v>
      </c>
    </row>
    <row r="249" spans="42:45">
      <c r="AP249" s="79" t="s">
        <v>315</v>
      </c>
      <c r="AQ249" s="79" t="s">
        <v>316</v>
      </c>
      <c r="AR249" t="str">
        <f t="shared" si="10"/>
        <v>23042 - Southside School District</v>
      </c>
      <c r="AS249" s="46" t="str">
        <f t="shared" si="11"/>
        <v>23042</v>
      </c>
    </row>
    <row r="250" spans="42:45">
      <c r="AP250" s="79" t="s">
        <v>485</v>
      </c>
      <c r="AQ250" s="79" t="s">
        <v>486</v>
      </c>
      <c r="AR250" t="str">
        <f t="shared" si="10"/>
        <v>32901 - Spokane International Academy</v>
      </c>
      <c r="AS250" s="46" t="str">
        <f t="shared" si="11"/>
        <v>32901</v>
      </c>
    </row>
    <row r="251" spans="42:45">
      <c r="AP251" s="46" t="s">
        <v>457</v>
      </c>
      <c r="AQ251" s="46" t="s">
        <v>458</v>
      </c>
      <c r="AR251" t="str">
        <f t="shared" si="10"/>
        <v>32081 - Spokane School District</v>
      </c>
      <c r="AS251" s="46" t="str">
        <f t="shared" si="11"/>
        <v>32081</v>
      </c>
    </row>
    <row r="252" spans="42:45">
      <c r="AP252" s="79" t="s">
        <v>299</v>
      </c>
      <c r="AQ252" s="79" t="s">
        <v>300</v>
      </c>
      <c r="AR252" t="str">
        <f t="shared" si="10"/>
        <v>22008 - Sprague School District</v>
      </c>
      <c r="AS252" s="46" t="str">
        <f t="shared" si="11"/>
        <v>22008</v>
      </c>
    </row>
    <row r="253" spans="42:45">
      <c r="AP253" s="79" t="s">
        <v>583</v>
      </c>
      <c r="AQ253" s="79" t="s">
        <v>584</v>
      </c>
      <c r="AR253" t="str">
        <f t="shared" si="10"/>
        <v>38322 - St. John School District</v>
      </c>
      <c r="AS253" s="46" t="str">
        <f t="shared" si="11"/>
        <v>38322</v>
      </c>
    </row>
    <row r="254" spans="42:45">
      <c r="AP254" s="79" t="s">
        <v>455</v>
      </c>
      <c r="AQ254" s="79" t="s">
        <v>456</v>
      </c>
      <c r="AR254" t="str">
        <f t="shared" si="10"/>
        <v>31401 - Stanwood-Camano School District</v>
      </c>
      <c r="AS254" s="46" t="str">
        <f t="shared" si="11"/>
        <v>31401</v>
      </c>
    </row>
    <row r="255" spans="42:45">
      <c r="AP255" s="79" t="s">
        <v>115</v>
      </c>
      <c r="AQ255" s="79" t="s">
        <v>116</v>
      </c>
      <c r="AR255" t="str">
        <f t="shared" si="10"/>
        <v>11054 - Star School District No. 054</v>
      </c>
      <c r="AS255" s="46" t="str">
        <f t="shared" si="11"/>
        <v>11054</v>
      </c>
    </row>
    <row r="256" spans="42:45">
      <c r="AP256" s="79" t="s">
        <v>75</v>
      </c>
      <c r="AQ256" s="79" t="s">
        <v>76</v>
      </c>
      <c r="AR256" t="str">
        <f t="shared" si="10"/>
        <v>07035 - Starbuck School District</v>
      </c>
      <c r="AS256" s="46" t="str">
        <f t="shared" si="11"/>
        <v>07035</v>
      </c>
    </row>
    <row r="257" spans="42:45">
      <c r="AP257" s="79" t="s">
        <v>31</v>
      </c>
      <c r="AQ257" s="79" t="s">
        <v>32</v>
      </c>
      <c r="AR257" t="str">
        <f t="shared" si="10"/>
        <v>04069 - Stehekin School District</v>
      </c>
      <c r="AS257" s="46" t="str">
        <f t="shared" si="11"/>
        <v>04069</v>
      </c>
    </row>
    <row r="258" spans="42:45">
      <c r="AP258" s="79" t="s">
        <v>363</v>
      </c>
      <c r="AQ258" s="79" t="s">
        <v>364</v>
      </c>
      <c r="AR258" t="str">
        <f t="shared" si="10"/>
        <v>27001 - Steilacoom Hist. School District</v>
      </c>
      <c r="AS258" s="46" t="str">
        <f t="shared" si="11"/>
        <v>27001</v>
      </c>
    </row>
    <row r="259" spans="42:45">
      <c r="AP259" s="79" t="s">
        <v>575</v>
      </c>
      <c r="AQ259" s="79" t="s">
        <v>576</v>
      </c>
      <c r="AR259" t="str">
        <f t="shared" ref="AR259:AR315" si="12">CONCATENATE(AP259," - ",AQ259)</f>
        <v>38304 - Steptoe School District</v>
      </c>
      <c r="AS259" s="46" t="str">
        <f t="shared" ref="AS259:AS315" si="13">AP259</f>
        <v>38304</v>
      </c>
    </row>
    <row r="260" spans="42:45">
      <c r="AP260" s="79" t="s">
        <v>427</v>
      </c>
      <c r="AQ260" s="79" t="s">
        <v>428</v>
      </c>
      <c r="AR260" t="str">
        <f t="shared" si="12"/>
        <v>30303 - Stevenson-Carson School District</v>
      </c>
      <c r="AS260" s="46" t="str">
        <f t="shared" si="13"/>
        <v>30303</v>
      </c>
    </row>
    <row r="261" spans="42:45">
      <c r="AP261" s="79" t="s">
        <v>449</v>
      </c>
      <c r="AQ261" s="79" t="s">
        <v>450</v>
      </c>
      <c r="AR261" t="str">
        <f t="shared" si="12"/>
        <v>31311 - Sultan School District</v>
      </c>
      <c r="AS261" s="46" t="str">
        <f t="shared" si="13"/>
        <v>31311</v>
      </c>
    </row>
    <row r="262" spans="42:45">
      <c r="AP262" s="79" t="s">
        <v>1124</v>
      </c>
      <c r="AQ262" s="79" t="s">
        <v>1146</v>
      </c>
      <c r="AR262" t="str">
        <f t="shared" si="12"/>
        <v>17905 - Summit Public School: Atlas</v>
      </c>
      <c r="AS262" s="46" t="str">
        <f t="shared" si="13"/>
        <v>17905</v>
      </c>
    </row>
    <row r="263" spans="42:45">
      <c r="AP263" s="79" t="s">
        <v>395</v>
      </c>
      <c r="AQ263" s="79" t="s">
        <v>396</v>
      </c>
      <c r="AR263" t="str">
        <f t="shared" si="12"/>
        <v>27905 - Summit Public School: Olympus</v>
      </c>
      <c r="AS263" s="46" t="str">
        <f t="shared" si="13"/>
        <v>27905</v>
      </c>
    </row>
    <row r="264" spans="42:45">
      <c r="AP264" s="79" t="s">
        <v>221</v>
      </c>
      <c r="AQ264" s="79" t="s">
        <v>222</v>
      </c>
      <c r="AR264" t="str">
        <f t="shared" si="12"/>
        <v>17902 - Summit Public School: Sierra</v>
      </c>
      <c r="AS264" s="46" t="str">
        <f t="shared" si="13"/>
        <v>17902</v>
      </c>
    </row>
    <row r="265" spans="42:45">
      <c r="AP265" s="79" t="s">
        <v>501</v>
      </c>
      <c r="AQ265" s="79" t="s">
        <v>502</v>
      </c>
      <c r="AR265" t="str">
        <f t="shared" si="12"/>
        <v>33202 - Summit Valley School District</v>
      </c>
      <c r="AS265" s="46" t="str">
        <f t="shared" si="13"/>
        <v>33202</v>
      </c>
    </row>
    <row r="266" spans="42:45">
      <c r="AP266" s="79" t="s">
        <v>373</v>
      </c>
      <c r="AQ266" s="79" t="s">
        <v>374</v>
      </c>
      <c r="AR266" t="str">
        <f t="shared" si="12"/>
        <v>27320 - Sumner School District</v>
      </c>
      <c r="AS266" s="46" t="str">
        <f t="shared" si="13"/>
        <v>27320</v>
      </c>
    </row>
    <row r="267" spans="42:45">
      <c r="AP267" s="79" t="s">
        <v>601</v>
      </c>
      <c r="AQ267" s="79" t="s">
        <v>602</v>
      </c>
      <c r="AR267" t="str">
        <f t="shared" si="12"/>
        <v>39201 - Sunnyside School District</v>
      </c>
      <c r="AS267" s="46" t="str">
        <f t="shared" si="13"/>
        <v>39201</v>
      </c>
    </row>
    <row r="268" spans="42:45">
      <c r="AP268" s="79" t="s">
        <v>239</v>
      </c>
      <c r="AQ268" s="79" t="s">
        <v>240</v>
      </c>
      <c r="AR268" t="str">
        <f t="shared" si="12"/>
        <v>18902 - Suquamish Tribal Education Department</v>
      </c>
      <c r="AS268" s="46" t="str">
        <f t="shared" si="13"/>
        <v>18902</v>
      </c>
    </row>
    <row r="269" spans="42:45">
      <c r="AP269" s="79" t="s">
        <v>367</v>
      </c>
      <c r="AQ269" s="79" t="s">
        <v>368</v>
      </c>
      <c r="AR269" t="str">
        <f t="shared" si="12"/>
        <v>27010 - Tacoma School District</v>
      </c>
      <c r="AS269" s="46" t="str">
        <f t="shared" si="13"/>
        <v>27010</v>
      </c>
    </row>
    <row r="270" spans="42:45">
      <c r="AP270" s="79" t="s">
        <v>153</v>
      </c>
      <c r="AQ270" s="79" t="s">
        <v>154</v>
      </c>
      <c r="AR270" t="str">
        <f t="shared" si="12"/>
        <v>14077 - Taholah School District</v>
      </c>
      <c r="AS270" s="46" t="str">
        <f t="shared" si="13"/>
        <v>14077</v>
      </c>
    </row>
    <row r="271" spans="42:45">
      <c r="AP271" s="79" t="s">
        <v>207</v>
      </c>
      <c r="AQ271" s="79" t="s">
        <v>208</v>
      </c>
      <c r="AR271" t="str">
        <f t="shared" si="12"/>
        <v>17409 - Tahoma School District</v>
      </c>
      <c r="AS271" s="46" t="str">
        <f t="shared" si="13"/>
        <v>17409</v>
      </c>
    </row>
    <row r="272" spans="42:45">
      <c r="AP272" s="79" t="s">
        <v>565</v>
      </c>
      <c r="AQ272" s="79" t="s">
        <v>566</v>
      </c>
      <c r="AR272" t="str">
        <f t="shared" si="12"/>
        <v>38265 - Tekoa School District</v>
      </c>
      <c r="AS272" s="46" t="str">
        <f t="shared" si="13"/>
        <v>38265</v>
      </c>
    </row>
    <row r="273" spans="42:45">
      <c r="AP273" s="79" t="s">
        <v>527</v>
      </c>
      <c r="AQ273" s="79" t="s">
        <v>528</v>
      </c>
      <c r="AR273" t="str">
        <f t="shared" si="12"/>
        <v>34402 - Tenino School District</v>
      </c>
      <c r="AS273" s="46" t="str">
        <f t="shared" si="13"/>
        <v>34402</v>
      </c>
    </row>
    <row r="274" spans="42:45">
      <c r="AP274" s="79" t="s">
        <v>245</v>
      </c>
      <c r="AQ274" s="79" t="s">
        <v>246</v>
      </c>
      <c r="AR274" t="str">
        <f t="shared" si="12"/>
        <v>19400 - Thorp School District</v>
      </c>
      <c r="AS274" s="46" t="str">
        <f t="shared" si="13"/>
        <v>19400</v>
      </c>
    </row>
    <row r="275" spans="42:45">
      <c r="AP275" s="79" t="s">
        <v>287</v>
      </c>
      <c r="AQ275" s="79" t="s">
        <v>288</v>
      </c>
      <c r="AR275" t="str">
        <f t="shared" si="12"/>
        <v>21237 - Toledo School District</v>
      </c>
      <c r="AS275" s="46" t="str">
        <f t="shared" si="13"/>
        <v>21237</v>
      </c>
    </row>
    <row r="276" spans="42:45">
      <c r="AP276" s="79" t="s">
        <v>341</v>
      </c>
      <c r="AQ276" s="79" t="s">
        <v>342</v>
      </c>
      <c r="AR276" t="str">
        <f t="shared" si="12"/>
        <v>24404 - Tonasket School District</v>
      </c>
      <c r="AS276" s="46" t="str">
        <f t="shared" si="13"/>
        <v>24404</v>
      </c>
    </row>
    <row r="277" spans="42:45">
      <c r="AP277" s="79" t="s">
        <v>603</v>
      </c>
      <c r="AQ277" s="79" t="s">
        <v>604</v>
      </c>
      <c r="AR277" t="str">
        <f t="shared" si="12"/>
        <v>39202 - Toppenish School District</v>
      </c>
      <c r="AS277" s="46" t="str">
        <f t="shared" si="13"/>
        <v>39202</v>
      </c>
    </row>
    <row r="278" spans="42:45">
      <c r="AP278" s="79" t="s">
        <v>537</v>
      </c>
      <c r="AQ278" s="79" t="s">
        <v>538</v>
      </c>
      <c r="AR278" t="str">
        <f t="shared" si="12"/>
        <v>36300 - Touchet School District</v>
      </c>
      <c r="AS278" s="46" t="str">
        <f t="shared" si="13"/>
        <v>36300</v>
      </c>
    </row>
    <row r="279" spans="42:45">
      <c r="AP279" s="79" t="s">
        <v>79</v>
      </c>
      <c r="AQ279" s="79" t="s">
        <v>80</v>
      </c>
      <c r="AR279" t="str">
        <f t="shared" si="12"/>
        <v>08130 - Toutle Lake School District</v>
      </c>
      <c r="AS279" s="46" t="str">
        <f t="shared" si="13"/>
        <v>08130</v>
      </c>
    </row>
    <row r="280" spans="42:45">
      <c r="AP280" s="79" t="s">
        <v>259</v>
      </c>
      <c r="AQ280" s="79" t="s">
        <v>260</v>
      </c>
      <c r="AR280" t="str">
        <f t="shared" si="12"/>
        <v>20400 - Trout Lake School District</v>
      </c>
      <c r="AS280" s="46" t="str">
        <f t="shared" si="13"/>
        <v>20400</v>
      </c>
    </row>
    <row r="281" spans="42:45">
      <c r="AP281" s="79" t="s">
        <v>201</v>
      </c>
      <c r="AQ281" s="79" t="s">
        <v>202</v>
      </c>
      <c r="AR281" t="str">
        <f t="shared" si="12"/>
        <v>17406 - Tukwila School District</v>
      </c>
      <c r="AS281" s="46" t="str">
        <f t="shared" si="13"/>
        <v>17406</v>
      </c>
    </row>
    <row r="282" spans="42:45">
      <c r="AP282" s="79" t="s">
        <v>517</v>
      </c>
      <c r="AQ282" s="79" t="s">
        <v>518</v>
      </c>
      <c r="AR282" t="str">
        <f t="shared" si="12"/>
        <v>34033 - Tumwater School District</v>
      </c>
      <c r="AS282" s="46" t="str">
        <f t="shared" si="13"/>
        <v>34033</v>
      </c>
    </row>
    <row r="283" spans="42:45">
      <c r="AP283" t="s">
        <v>587</v>
      </c>
      <c r="AQ283" t="s">
        <v>588</v>
      </c>
      <c r="AR283" t="str">
        <f t="shared" si="12"/>
        <v>39002 - Union Gap School District</v>
      </c>
      <c r="AS283" s="46" t="str">
        <f t="shared" si="13"/>
        <v>39002</v>
      </c>
    </row>
    <row r="284" spans="42:45">
      <c r="AP284" s="79" t="s">
        <v>371</v>
      </c>
      <c r="AQ284" s="79" t="s">
        <v>372</v>
      </c>
      <c r="AR284" t="str">
        <f t="shared" si="12"/>
        <v>27083 - University Place School District</v>
      </c>
      <c r="AS284" s="46" t="str">
        <f t="shared" si="13"/>
        <v>27083</v>
      </c>
    </row>
    <row r="285" spans="42:45">
      <c r="AP285" s="79" t="s">
        <v>495</v>
      </c>
      <c r="AQ285" s="79" t="s">
        <v>496</v>
      </c>
      <c r="AR285" t="str">
        <f t="shared" si="12"/>
        <v>33070 - Valley School District</v>
      </c>
      <c r="AS285" s="46" t="str">
        <f t="shared" si="13"/>
        <v>33070</v>
      </c>
    </row>
    <row r="286" spans="42:45">
      <c r="AP286" s="79" t="s">
        <v>55</v>
      </c>
      <c r="AQ286" s="79" t="s">
        <v>56</v>
      </c>
      <c r="AR286" t="str">
        <f t="shared" si="12"/>
        <v>06037 - Vancouver School District</v>
      </c>
      <c r="AS286" s="46" t="str">
        <f t="shared" si="13"/>
        <v>06037</v>
      </c>
    </row>
    <row r="287" spans="42:45">
      <c r="AP287" s="79" t="s">
        <v>193</v>
      </c>
      <c r="AQ287" s="79" t="s">
        <v>194</v>
      </c>
      <c r="AR287" t="str">
        <f t="shared" si="12"/>
        <v>17402 - Vashon Island School District</v>
      </c>
      <c r="AS287" s="46" t="str">
        <f t="shared" si="13"/>
        <v>17402</v>
      </c>
    </row>
    <row r="288" spans="42:45">
      <c r="AP288" s="79" t="s">
        <v>1126</v>
      </c>
      <c r="AQ288" s="79" t="s">
        <v>1150</v>
      </c>
      <c r="AR288" t="str">
        <f t="shared" si="12"/>
        <v>34901 - WA HE LUT Indian School Agency</v>
      </c>
      <c r="AS288" s="46" t="str">
        <f t="shared" si="13"/>
        <v>34901</v>
      </c>
    </row>
    <row r="289" spans="42:45">
      <c r="AP289" s="79" t="s">
        <v>529</v>
      </c>
      <c r="AQ289" s="79" t="s">
        <v>530</v>
      </c>
      <c r="AR289" t="str">
        <f t="shared" si="12"/>
        <v>35200 - Wahkiakum School District</v>
      </c>
      <c r="AS289" s="46" t="str">
        <f t="shared" si="13"/>
        <v>35200</v>
      </c>
    </row>
    <row r="290" spans="42:45">
      <c r="AP290" s="79" t="s">
        <v>121</v>
      </c>
      <c r="AQ290" s="79" t="s">
        <v>122</v>
      </c>
      <c r="AR290" t="str">
        <f t="shared" si="12"/>
        <v>13073 - Wahluke School District</v>
      </c>
      <c r="AS290" s="46" t="str">
        <f t="shared" si="13"/>
        <v>13073</v>
      </c>
    </row>
    <row r="291" spans="42:45">
      <c r="AP291" s="46" t="s">
        <v>541</v>
      </c>
      <c r="AQ291" s="46" t="s">
        <v>542</v>
      </c>
      <c r="AR291" t="str">
        <f t="shared" si="12"/>
        <v>36401 - Waitsburg School District</v>
      </c>
      <c r="AS291" s="46" t="str">
        <f t="shared" si="13"/>
        <v>36401</v>
      </c>
    </row>
    <row r="292" spans="42:45">
      <c r="AP292" s="79" t="s">
        <v>533</v>
      </c>
      <c r="AQ292" s="79" t="s">
        <v>534</v>
      </c>
      <c r="AR292" t="str">
        <f t="shared" si="12"/>
        <v>36140 - Walla Walla Public Schools</v>
      </c>
      <c r="AS292" s="46" t="str">
        <f t="shared" si="13"/>
        <v>36140</v>
      </c>
    </row>
    <row r="293" spans="42:45">
      <c r="AP293" t="s">
        <v>611</v>
      </c>
      <c r="AQ293" t="s">
        <v>612</v>
      </c>
      <c r="AR293" t="str">
        <f t="shared" si="12"/>
        <v>39207 - Wapato School District</v>
      </c>
      <c r="AS293" s="46" t="str">
        <f t="shared" si="13"/>
        <v>39207</v>
      </c>
    </row>
    <row r="294" spans="42:45">
      <c r="AP294" s="79" t="s">
        <v>125</v>
      </c>
      <c r="AQ294" s="79" t="s">
        <v>126</v>
      </c>
      <c r="AR294" t="str">
        <f t="shared" si="12"/>
        <v>13146 - Warden School District</v>
      </c>
      <c r="AS294" s="46" t="str">
        <f t="shared" si="13"/>
        <v>13146</v>
      </c>
    </row>
    <row r="295" spans="42:45">
      <c r="AP295" s="79" t="s">
        <v>63</v>
      </c>
      <c r="AQ295" s="79" t="s">
        <v>64</v>
      </c>
      <c r="AR295" t="str">
        <f t="shared" si="12"/>
        <v>06112 - Washougal School District</v>
      </c>
      <c r="AS295" s="46" t="str">
        <f t="shared" si="13"/>
        <v>06112</v>
      </c>
    </row>
    <row r="296" spans="42:45">
      <c r="AP296" s="79" t="s">
        <v>3</v>
      </c>
      <c r="AQ296" s="79" t="s">
        <v>4</v>
      </c>
      <c r="AR296" t="str">
        <f t="shared" si="12"/>
        <v>01109 - Washtucna School District</v>
      </c>
      <c r="AS296" s="46" t="str">
        <f t="shared" si="13"/>
        <v>01109</v>
      </c>
    </row>
    <row r="297" spans="42:45">
      <c r="AP297" s="79" t="s">
        <v>99</v>
      </c>
      <c r="AQ297" s="79" t="s">
        <v>100</v>
      </c>
      <c r="AR297" t="str">
        <f t="shared" si="12"/>
        <v>09209 - Waterville School District</v>
      </c>
      <c r="AS297" s="46" t="str">
        <f t="shared" si="13"/>
        <v>09209</v>
      </c>
    </row>
    <row r="298" spans="42:45">
      <c r="AP298" s="79" t="s">
        <v>493</v>
      </c>
      <c r="AQ298" s="79" t="s">
        <v>494</v>
      </c>
      <c r="AR298" t="str">
        <f t="shared" si="12"/>
        <v>33049 - Wellpinit School District</v>
      </c>
      <c r="AS298" s="46" t="str">
        <f t="shared" si="13"/>
        <v>33049</v>
      </c>
    </row>
    <row r="299" spans="42:45">
      <c r="AP299" s="79" t="s">
        <v>479</v>
      </c>
      <c r="AQ299" s="79" t="s">
        <v>480</v>
      </c>
      <c r="AR299" t="str">
        <f t="shared" si="12"/>
        <v>32363 - West Valley School District (Spokane)</v>
      </c>
      <c r="AS299" s="46" t="str">
        <f t="shared" si="13"/>
        <v>32363</v>
      </c>
    </row>
    <row r="300" spans="42:45">
      <c r="AP300" s="46" t="s">
        <v>613</v>
      </c>
      <c r="AQ300" s="46" t="s">
        <v>614</v>
      </c>
      <c r="AR300" t="str">
        <f t="shared" si="12"/>
        <v>39208 - West Valley School District (Yakima)</v>
      </c>
      <c r="AS300" s="46" t="str">
        <f t="shared" si="13"/>
        <v>39208</v>
      </c>
    </row>
    <row r="301" spans="42:45">
      <c r="AP301" s="79" t="s">
        <v>295</v>
      </c>
      <c r="AQ301" s="79" t="s">
        <v>296</v>
      </c>
      <c r="AR301" t="str">
        <f t="shared" si="12"/>
        <v>21303 - White Pass School District</v>
      </c>
      <c r="AS301" s="46" t="str">
        <f t="shared" si="13"/>
        <v>21303</v>
      </c>
    </row>
    <row r="302" spans="42:45">
      <c r="AP302" s="79" t="s">
        <v>389</v>
      </c>
      <c r="AQ302" s="79" t="s">
        <v>390</v>
      </c>
      <c r="AR302" t="str">
        <f t="shared" si="12"/>
        <v>27416 - White River School District</v>
      </c>
      <c r="AS302" s="46" t="str">
        <f t="shared" si="13"/>
        <v>27416</v>
      </c>
    </row>
    <row r="303" spans="42:45">
      <c r="AP303" s="79" t="s">
        <v>269</v>
      </c>
      <c r="AQ303" s="79" t="s">
        <v>270</v>
      </c>
      <c r="AR303" t="str">
        <f t="shared" si="12"/>
        <v>20405 - White Salmon Valley School District</v>
      </c>
      <c r="AS303" s="46" t="str">
        <f t="shared" si="13"/>
        <v>20405</v>
      </c>
    </row>
    <row r="304" spans="42:45">
      <c r="AP304" s="79" t="s">
        <v>309</v>
      </c>
      <c r="AQ304" s="79" t="s">
        <v>310</v>
      </c>
      <c r="AR304" t="str">
        <f t="shared" si="12"/>
        <v>22200 - Wilbur School District</v>
      </c>
      <c r="AS304" s="46" t="str">
        <f t="shared" si="13"/>
        <v>22200</v>
      </c>
    </row>
    <row r="305" spans="42:45">
      <c r="AP305" s="79" t="s">
        <v>353</v>
      </c>
      <c r="AQ305" s="79" t="s">
        <v>354</v>
      </c>
      <c r="AR305" t="str">
        <f t="shared" si="12"/>
        <v>25160 - Willapa Valley School District</v>
      </c>
      <c r="AS305" s="46" t="str">
        <f t="shared" si="13"/>
        <v>25160</v>
      </c>
    </row>
    <row r="306" spans="42:45">
      <c r="AP306" s="79" t="s">
        <v>1135</v>
      </c>
      <c r="AQ306" s="79" t="s">
        <v>1151</v>
      </c>
      <c r="AR306" t="str">
        <f t="shared" si="12"/>
        <v>36901 - Willow Public Charter School</v>
      </c>
      <c r="AS306" s="46" t="str">
        <f t="shared" si="13"/>
        <v>36901</v>
      </c>
    </row>
    <row r="307" spans="42:45">
      <c r="AP307" s="79" t="s">
        <v>137</v>
      </c>
      <c r="AQ307" s="79" t="s">
        <v>138</v>
      </c>
      <c r="AR307" t="str">
        <f t="shared" si="12"/>
        <v>13167 - Wilson Creek School District</v>
      </c>
      <c r="AS307" s="46" t="str">
        <f t="shared" si="13"/>
        <v>13167</v>
      </c>
    </row>
    <row r="308" spans="42:45">
      <c r="AP308" s="79" t="s">
        <v>283</v>
      </c>
      <c r="AQ308" s="79" t="s">
        <v>284</v>
      </c>
      <c r="AR308" t="str">
        <f t="shared" si="12"/>
        <v>21232 - Winlock School District</v>
      </c>
      <c r="AS308" s="46" t="str">
        <f t="shared" si="13"/>
        <v>21232</v>
      </c>
    </row>
    <row r="309" spans="42:45">
      <c r="AP309" s="79" t="s">
        <v>161</v>
      </c>
      <c r="AQ309" s="79" t="s">
        <v>162</v>
      </c>
      <c r="AR309" t="str">
        <f t="shared" si="12"/>
        <v>14117 - Wishkah Valley School District</v>
      </c>
      <c r="AS309" s="46" t="str">
        <f t="shared" si="13"/>
        <v>14117</v>
      </c>
    </row>
    <row r="310" spans="42:45">
      <c r="AP310" s="79" t="s">
        <v>253</v>
      </c>
      <c r="AQ310" s="79" t="s">
        <v>254</v>
      </c>
      <c r="AR310" t="str">
        <f t="shared" si="12"/>
        <v>20094 - Wishram School District</v>
      </c>
      <c r="AS310" s="46" t="str">
        <f t="shared" si="13"/>
        <v>20094</v>
      </c>
    </row>
    <row r="311" spans="42:45">
      <c r="AP311" s="79" t="s">
        <v>85</v>
      </c>
      <c r="AQ311" s="79" t="s">
        <v>86</v>
      </c>
      <c r="AR311" t="str">
        <f t="shared" si="12"/>
        <v>08404 - Woodland School District</v>
      </c>
      <c r="AS311" s="46" t="str">
        <f t="shared" si="13"/>
        <v>08404</v>
      </c>
    </row>
    <row r="312" spans="42:45">
      <c r="AP312" t="s">
        <v>1145</v>
      </c>
      <c r="AQ312" t="s">
        <v>1152</v>
      </c>
      <c r="AR312" t="str">
        <f t="shared" si="12"/>
        <v>39901 - Yakama Nation Tribal Compact</v>
      </c>
      <c r="AS312" s="46" t="str">
        <f t="shared" si="13"/>
        <v>39901</v>
      </c>
    </row>
    <row r="313" spans="42:45">
      <c r="AP313" s="79" t="s">
        <v>591</v>
      </c>
      <c r="AQ313" s="79" t="s">
        <v>592</v>
      </c>
      <c r="AR313" t="str">
        <f t="shared" si="12"/>
        <v>39007 - Yakima School District</v>
      </c>
      <c r="AS313" s="46" t="str">
        <f t="shared" si="13"/>
        <v>39007</v>
      </c>
    </row>
    <row r="314" spans="42:45">
      <c r="AP314" s="79" t="s">
        <v>513</v>
      </c>
      <c r="AQ314" s="79" t="s">
        <v>514</v>
      </c>
      <c r="AR314" t="str">
        <f t="shared" si="12"/>
        <v>34002 - Yelm School District</v>
      </c>
      <c r="AS314" s="46" t="str">
        <f t="shared" si="13"/>
        <v>34002</v>
      </c>
    </row>
    <row r="315" spans="42:45">
      <c r="AP315" s="79" t="s">
        <v>609</v>
      </c>
      <c r="AQ315" s="79" t="s">
        <v>610</v>
      </c>
      <c r="AR315" t="str">
        <f t="shared" si="12"/>
        <v>39205 - Zillah School District</v>
      </c>
      <c r="AS315" s="46" t="str">
        <f t="shared" si="13"/>
        <v>39205</v>
      </c>
    </row>
  </sheetData>
  <sheetProtection algorithmName="SHA-512" hashValue="EXzZR3F8dWYCEGm0dq9xor1MrdVRTsuv/I7abv7RRvw5bj24RBLxCDFvpu7xKJA/m0LsTi1QYs6JvGN8QAWIcg==" saltValue="XJvFzLICF0HhELi0OHqgoQ==" spinCount="100000" sheet="1" objects="1" scenarios="1" autoFilter="0"/>
  <sortState xmlns:xlrd2="http://schemas.microsoft.com/office/spreadsheetml/2017/richdata2" ref="AP5:AQ318">
    <sortCondition ref="AQ5:AQ318"/>
  </sortState>
  <mergeCells count="17">
    <mergeCell ref="C4:D4"/>
    <mergeCell ref="B5:D5"/>
    <mergeCell ref="B6:D6"/>
    <mergeCell ref="B1:F1"/>
    <mergeCell ref="C3:E3"/>
    <mergeCell ref="B39:C39"/>
    <mergeCell ref="B9:F9"/>
    <mergeCell ref="B38:F38"/>
    <mergeCell ref="B52:G52"/>
    <mergeCell ref="B53:G53"/>
    <mergeCell ref="B51:G51"/>
    <mergeCell ref="B10:C10"/>
    <mergeCell ref="B58:G58"/>
    <mergeCell ref="B55:G55"/>
    <mergeCell ref="B56:G56"/>
    <mergeCell ref="B57:G57"/>
    <mergeCell ref="B54:G54"/>
  </mergeCells>
  <conditionalFormatting sqref="D23 D12 D14:D20 D25:D26 E20:F20 F25">
    <cfRule type="containsBlanks" dxfId="13" priority="74">
      <formula>LEN(TRIM(D12))=0</formula>
    </cfRule>
  </conditionalFormatting>
  <conditionalFormatting sqref="D13">
    <cfRule type="containsBlanks" dxfId="12" priority="59">
      <formula>LEN(TRIM(D13))=0</formula>
    </cfRule>
  </conditionalFormatting>
  <conditionalFormatting sqref="E25">
    <cfRule type="containsBlanks" dxfId="11" priority="36">
      <formula>LEN(TRIM(E25))=0</formula>
    </cfRule>
  </conditionalFormatting>
  <conditionalFormatting sqref="F34">
    <cfRule type="containsBlanks" dxfId="10" priority="28">
      <formula>LEN(TRIM(F34))=0</formula>
    </cfRule>
  </conditionalFormatting>
  <conditionalFormatting sqref="D30">
    <cfRule type="containsBlanks" dxfId="9" priority="27">
      <formula>LEN(TRIM(D30))=0</formula>
    </cfRule>
  </conditionalFormatting>
  <conditionalFormatting sqref="D34:E34">
    <cfRule type="containsBlanks" dxfId="8" priority="26">
      <formula>LEN(TRIM(D34))=0</formula>
    </cfRule>
  </conditionalFormatting>
  <conditionalFormatting sqref="D28">
    <cfRule type="containsBlanks" dxfId="7" priority="24">
      <formula>LEN(TRIM(D28))=0</formula>
    </cfRule>
  </conditionalFormatting>
  <conditionalFormatting sqref="D32">
    <cfRule type="containsBlanks" dxfId="6" priority="23">
      <formula>LEN(TRIM(D32))=0</formula>
    </cfRule>
  </conditionalFormatting>
  <conditionalFormatting sqref="F49">
    <cfRule type="containsBlanks" dxfId="5" priority="10">
      <formula>LEN(TRIM(F49))=0</formula>
    </cfRule>
  </conditionalFormatting>
  <conditionalFormatting sqref="D41:D46">
    <cfRule type="containsBlanks" dxfId="4" priority="11">
      <formula>LEN(TRIM(D41))=0</formula>
    </cfRule>
  </conditionalFormatting>
  <conditionalFormatting sqref="D49:E49">
    <cfRule type="containsBlanks" dxfId="3" priority="9">
      <formula>LEN(TRIM(D49))=0</formula>
    </cfRule>
  </conditionalFormatting>
  <conditionalFormatting sqref="D24">
    <cfRule type="containsBlanks" dxfId="2" priority="7">
      <formula>LEN(TRIM(D24))=0</formula>
    </cfRule>
  </conditionalFormatting>
  <conditionalFormatting sqref="D33">
    <cfRule type="containsBlanks" dxfId="1" priority="5">
      <formula>LEN(TRIM(D33))=0</formula>
    </cfRule>
  </conditionalFormatting>
  <conditionalFormatting sqref="D47">
    <cfRule type="containsBlanks" dxfId="0" priority="1">
      <formula>LEN(TRIM(D47))=0</formula>
    </cfRule>
  </conditionalFormatting>
  <dataValidations count="5">
    <dataValidation type="list" allowBlank="1" showInputMessage="1" showErrorMessage="1" sqref="E5" xr:uid="{00000000-0002-0000-0200-000000000000}">
      <formula1>"YES,NO,F195F"</formula1>
    </dataValidation>
    <dataValidation type="list" allowBlank="1" showInputMessage="1" showErrorMessage="1" sqref="B4" xr:uid="{00000000-0002-0000-0200-000001000000}">
      <formula1>"School Year 2018-19, School Year 2019-20, School Year 2020-21"</formula1>
    </dataValidation>
    <dataValidation type="list" allowBlank="1" showInputMessage="1" showErrorMessage="1" sqref="E4" xr:uid="{00000000-0002-0000-0200-000002000000}">
      <formula1>"2020-21,2021-22,2022-23"</formula1>
    </dataValidation>
    <dataValidation type="list" allowBlank="1" showInputMessage="1" showErrorMessage="1" sqref="D2:E2" xr:uid="{00000000-0002-0000-0200-000003000000}">
      <formula1>$AR$3:$AR$306</formula1>
    </dataValidation>
    <dataValidation type="list" allowBlank="1" showInputMessage="1" showErrorMessage="1" sqref="C3" xr:uid="{00000000-0002-0000-0200-000004000000}">
      <formula1>$AQ$3:$AQ$316</formula1>
    </dataValidation>
  </dataValidations>
  <printOptions horizontalCentered="1"/>
  <pageMargins left="0.25" right="0.25" top="0.75" bottom="0.75" header="0.3" footer="0.3"/>
  <pageSetup scale="5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theme="8" tint="0.59999389629810485"/>
    <pageSetUpPr fitToPage="1"/>
  </sheetPr>
  <dimension ref="A1:I319"/>
  <sheetViews>
    <sheetView workbookViewId="0">
      <pane xSplit="2" ySplit="8" topLeftCell="C9" activePane="bottomRight" state="frozen"/>
      <selection pane="topRight" activeCell="C1" sqref="C1"/>
      <selection pane="bottomLeft" activeCell="A9" sqref="A9"/>
      <selection pane="bottomRight" activeCell="C8" sqref="C8"/>
    </sheetView>
  </sheetViews>
  <sheetFormatPr defaultRowHeight="15"/>
  <cols>
    <col min="1" max="1" width="3.5703125" style="261" customWidth="1"/>
    <col min="2" max="2" width="54.42578125" customWidth="1"/>
    <col min="3" max="9" width="16.28515625" customWidth="1"/>
  </cols>
  <sheetData>
    <row r="1" spans="1:9">
      <c r="A1" s="301">
        <v>1</v>
      </c>
      <c r="B1" s="302">
        <f>A1+1</f>
        <v>2</v>
      </c>
      <c r="C1" s="302">
        <f>B1+1</f>
        <v>3</v>
      </c>
      <c r="D1" s="302">
        <f t="shared" ref="D1:I1" si="0">C1+1</f>
        <v>4</v>
      </c>
      <c r="E1" s="302">
        <f t="shared" si="0"/>
        <v>5</v>
      </c>
      <c r="F1" s="302">
        <f t="shared" si="0"/>
        <v>6</v>
      </c>
      <c r="G1" s="302">
        <f t="shared" si="0"/>
        <v>7</v>
      </c>
      <c r="H1" s="302">
        <f t="shared" si="0"/>
        <v>8</v>
      </c>
      <c r="I1" s="302">
        <f t="shared" si="0"/>
        <v>9</v>
      </c>
    </row>
    <row r="2" spans="1:9" ht="56.25" customHeight="1">
      <c r="B2" s="497" t="s">
        <v>1472</v>
      </c>
      <c r="C2" s="497"/>
      <c r="D2" s="497"/>
      <c r="E2" s="497"/>
      <c r="F2" s="497"/>
      <c r="G2" s="497"/>
      <c r="H2" s="497"/>
      <c r="I2" s="497"/>
    </row>
    <row r="3" spans="1:9" ht="21">
      <c r="B3" s="498" t="s">
        <v>1390</v>
      </c>
      <c r="C3" s="498"/>
      <c r="D3" s="498"/>
      <c r="E3" s="498"/>
      <c r="F3" s="498"/>
      <c r="G3" s="498"/>
      <c r="H3" s="498"/>
      <c r="I3" s="498"/>
    </row>
    <row r="4" spans="1:9" ht="21">
      <c r="B4" s="259"/>
      <c r="C4" s="495" t="s">
        <v>1130</v>
      </c>
      <c r="D4" s="495"/>
      <c r="E4" s="495"/>
      <c r="F4" s="495"/>
      <c r="G4" s="495"/>
      <c r="H4" s="495"/>
      <c r="I4" s="496"/>
    </row>
    <row r="5" spans="1:9" ht="17.25" customHeight="1">
      <c r="B5" s="431"/>
      <c r="C5" s="499" t="s">
        <v>1466</v>
      </c>
      <c r="D5" s="500"/>
      <c r="E5" s="500"/>
      <c r="F5" s="501"/>
      <c r="G5" s="502" t="s">
        <v>1471</v>
      </c>
      <c r="H5" s="503"/>
      <c r="I5" s="504"/>
    </row>
    <row r="6" spans="1:9" ht="49.5" customHeight="1">
      <c r="B6" s="258" t="s">
        <v>645</v>
      </c>
      <c r="C6" s="432" t="s">
        <v>1465</v>
      </c>
      <c r="D6" s="433" t="s">
        <v>1467</v>
      </c>
      <c r="E6" s="433" t="s">
        <v>1154</v>
      </c>
      <c r="F6" s="434" t="s">
        <v>1468</v>
      </c>
      <c r="G6" s="342" t="s">
        <v>1469</v>
      </c>
      <c r="H6" s="342" t="s">
        <v>1470</v>
      </c>
      <c r="I6" s="436" t="s">
        <v>1473</v>
      </c>
    </row>
    <row r="7" spans="1:9">
      <c r="A7" s="261" t="s">
        <v>659</v>
      </c>
      <c r="B7" s="263" t="s">
        <v>911</v>
      </c>
      <c r="C7" s="262">
        <f>SUM(C9:C319)</f>
        <v>53990416</v>
      </c>
      <c r="D7" s="220">
        <f t="shared" ref="D7:I7" si="1">SUM(D9:D319)</f>
        <v>20957137.199999996</v>
      </c>
      <c r="E7" s="220">
        <f t="shared" si="1"/>
        <v>21267595.000000004</v>
      </c>
      <c r="F7" s="435">
        <f t="shared" si="1"/>
        <v>96215148.200000018</v>
      </c>
      <c r="G7" s="220">
        <f t="shared" si="1"/>
        <v>3402618</v>
      </c>
      <c r="H7" s="220">
        <f t="shared" si="1"/>
        <v>8149997.8399999999</v>
      </c>
      <c r="I7" s="264">
        <f t="shared" si="1"/>
        <v>11552615.840000002</v>
      </c>
    </row>
    <row r="8" spans="1:9" ht="8.25" customHeight="1">
      <c r="B8" s="226"/>
      <c r="C8" s="233"/>
      <c r="D8" s="203"/>
      <c r="E8" s="203"/>
      <c r="F8" s="234"/>
      <c r="G8" s="203"/>
      <c r="H8" s="203"/>
      <c r="I8" s="234"/>
    </row>
    <row r="9" spans="1:9">
      <c r="A9" s="261" t="s">
        <v>141</v>
      </c>
      <c r="B9" s="226" t="s">
        <v>142</v>
      </c>
      <c r="C9" s="233">
        <v>516250</v>
      </c>
      <c r="D9" s="203">
        <v>0</v>
      </c>
      <c r="E9" s="113">
        <v>0</v>
      </c>
      <c r="F9" s="234">
        <f>E9+D9+C9</f>
        <v>516250</v>
      </c>
      <c r="G9" s="203">
        <v>0</v>
      </c>
      <c r="H9" s="203">
        <v>0</v>
      </c>
      <c r="I9" s="234">
        <f>H9+G9</f>
        <v>0</v>
      </c>
    </row>
    <row r="10" spans="1:9">
      <c r="A10" s="261" t="s">
        <v>281</v>
      </c>
      <c r="B10" s="226" t="s">
        <v>282</v>
      </c>
      <c r="C10" s="233">
        <v>0</v>
      </c>
      <c r="D10" s="203">
        <v>93178.48</v>
      </c>
      <c r="E10" s="113">
        <v>58992.79</v>
      </c>
      <c r="F10" s="234">
        <f>E10+D10+C10</f>
        <v>152171.26999999999</v>
      </c>
      <c r="G10" s="203">
        <v>0</v>
      </c>
      <c r="H10" s="203">
        <v>36236.07</v>
      </c>
      <c r="I10" s="234">
        <f t="shared" ref="I10:I73" si="2">H10+G10</f>
        <v>36236.07</v>
      </c>
    </row>
    <row r="11" spans="1:9">
      <c r="A11" s="261" t="s">
        <v>303</v>
      </c>
      <c r="B11" s="226" t="s">
        <v>304</v>
      </c>
      <c r="C11" s="233">
        <v>43069</v>
      </c>
      <c r="D11" s="203">
        <v>0</v>
      </c>
      <c r="E11" s="113">
        <v>16163.44</v>
      </c>
      <c r="F11" s="234">
        <f t="shared" ref="F11:F73" si="3">E11+D11+C11</f>
        <v>59232.44</v>
      </c>
      <c r="G11" s="203">
        <v>0</v>
      </c>
      <c r="H11" s="203">
        <v>0</v>
      </c>
      <c r="I11" s="234">
        <f t="shared" si="2"/>
        <v>0</v>
      </c>
    </row>
    <row r="12" spans="1:9">
      <c r="A12" s="261" t="s">
        <v>413</v>
      </c>
      <c r="B12" s="226" t="s">
        <v>414</v>
      </c>
      <c r="C12" s="233">
        <v>0</v>
      </c>
      <c r="D12" s="203">
        <v>0</v>
      </c>
      <c r="E12" s="113">
        <v>107166.88</v>
      </c>
      <c r="F12" s="234">
        <f t="shared" si="3"/>
        <v>107166.88</v>
      </c>
      <c r="G12" s="203">
        <v>0</v>
      </c>
      <c r="H12" s="203">
        <v>0</v>
      </c>
      <c r="I12" s="234">
        <f t="shared" si="2"/>
        <v>0</v>
      </c>
    </row>
    <row r="13" spans="1:9">
      <c r="A13" s="261" t="s">
        <v>437</v>
      </c>
      <c r="B13" s="226" t="s">
        <v>438</v>
      </c>
      <c r="C13" s="233">
        <v>0</v>
      </c>
      <c r="D13" s="203">
        <v>0</v>
      </c>
      <c r="E13" s="113">
        <v>0</v>
      </c>
      <c r="F13" s="234">
        <f t="shared" si="3"/>
        <v>0</v>
      </c>
      <c r="G13" s="203">
        <v>0</v>
      </c>
      <c r="H13" s="203">
        <v>0</v>
      </c>
      <c r="I13" s="234">
        <f t="shared" si="2"/>
        <v>0</v>
      </c>
    </row>
    <row r="14" spans="1:9">
      <c r="A14" s="261" t="s">
        <v>15</v>
      </c>
      <c r="B14" s="226" t="s">
        <v>16</v>
      </c>
      <c r="C14" s="233">
        <v>546050</v>
      </c>
      <c r="D14" s="203">
        <v>0</v>
      </c>
      <c r="E14" s="113">
        <v>39360.03</v>
      </c>
      <c r="F14" s="234">
        <f t="shared" si="3"/>
        <v>585410.03</v>
      </c>
      <c r="G14" s="203">
        <v>221894</v>
      </c>
      <c r="H14" s="203">
        <v>0</v>
      </c>
      <c r="I14" s="234">
        <f t="shared" si="2"/>
        <v>221894</v>
      </c>
    </row>
    <row r="15" spans="1:9">
      <c r="A15" s="261" t="s">
        <v>205</v>
      </c>
      <c r="B15" s="226" t="s">
        <v>206</v>
      </c>
      <c r="C15" s="233">
        <v>0</v>
      </c>
      <c r="D15" s="203">
        <v>0</v>
      </c>
      <c r="E15" s="113">
        <v>0</v>
      </c>
      <c r="F15" s="234">
        <f t="shared" si="3"/>
        <v>0</v>
      </c>
      <c r="G15" s="203">
        <v>0</v>
      </c>
      <c r="H15" s="203">
        <v>0</v>
      </c>
      <c r="I15" s="234">
        <f t="shared" si="2"/>
        <v>0</v>
      </c>
    </row>
    <row r="16" spans="1:9">
      <c r="A16" s="261" t="s">
        <v>231</v>
      </c>
      <c r="B16" s="226" t="s">
        <v>232</v>
      </c>
      <c r="C16" s="233">
        <v>0</v>
      </c>
      <c r="D16" s="203">
        <v>0</v>
      </c>
      <c r="E16" s="113">
        <v>357981.38</v>
      </c>
      <c r="F16" s="234">
        <f t="shared" si="3"/>
        <v>357981.38</v>
      </c>
      <c r="G16" s="203">
        <v>0</v>
      </c>
      <c r="H16" s="203">
        <v>0</v>
      </c>
      <c r="I16" s="234">
        <f t="shared" si="2"/>
        <v>0</v>
      </c>
    </row>
    <row r="17" spans="1:9">
      <c r="A17" s="261" t="s">
        <v>69</v>
      </c>
      <c r="B17" s="226" t="s">
        <v>70</v>
      </c>
      <c r="C17" s="233">
        <v>0</v>
      </c>
      <c r="D17" s="203">
        <v>0</v>
      </c>
      <c r="E17" s="113">
        <v>292096.62</v>
      </c>
      <c r="F17" s="234">
        <f t="shared" si="3"/>
        <v>292096.62</v>
      </c>
      <c r="G17" s="203">
        <v>0</v>
      </c>
      <c r="H17" s="203">
        <v>0</v>
      </c>
      <c r="I17" s="234">
        <f t="shared" si="2"/>
        <v>0</v>
      </c>
    </row>
    <row r="18" spans="1:9">
      <c r="A18" s="261" t="s">
        <v>199</v>
      </c>
      <c r="B18" s="226" t="s">
        <v>200</v>
      </c>
      <c r="C18" s="233">
        <v>0</v>
      </c>
      <c r="D18" s="203">
        <v>0</v>
      </c>
      <c r="E18" s="113">
        <v>55780.92</v>
      </c>
      <c r="F18" s="234">
        <f t="shared" si="3"/>
        <v>55780.92</v>
      </c>
      <c r="G18" s="203">
        <v>0</v>
      </c>
      <c r="H18" s="203">
        <v>0</v>
      </c>
      <c r="I18" s="234">
        <f t="shared" si="2"/>
        <v>0</v>
      </c>
    </row>
    <row r="19" spans="1:9">
      <c r="A19" s="261" t="s">
        <v>545</v>
      </c>
      <c r="B19" s="226" t="s">
        <v>546</v>
      </c>
      <c r="C19" s="233">
        <v>0</v>
      </c>
      <c r="D19" s="203">
        <v>0</v>
      </c>
      <c r="E19" s="113">
        <v>0</v>
      </c>
      <c r="F19" s="234">
        <f t="shared" si="3"/>
        <v>0</v>
      </c>
      <c r="G19" s="203">
        <v>0</v>
      </c>
      <c r="H19" s="203">
        <v>0</v>
      </c>
      <c r="I19" s="234">
        <f t="shared" si="2"/>
        <v>0</v>
      </c>
    </row>
    <row r="20" spans="1:9">
      <c r="A20" s="261" t="s">
        <v>5</v>
      </c>
      <c r="B20" s="226" t="s">
        <v>6</v>
      </c>
      <c r="C20" s="233">
        <v>28249</v>
      </c>
      <c r="D20" s="203">
        <v>0</v>
      </c>
      <c r="E20" s="113">
        <v>0</v>
      </c>
      <c r="F20" s="234">
        <f t="shared" si="3"/>
        <v>28249</v>
      </c>
      <c r="G20" s="203">
        <v>0</v>
      </c>
      <c r="H20" s="203">
        <v>0</v>
      </c>
      <c r="I20" s="234">
        <f t="shared" si="2"/>
        <v>0</v>
      </c>
    </row>
    <row r="21" spans="1:9">
      <c r="A21" s="261" t="s">
        <v>385</v>
      </c>
      <c r="B21" s="226" t="s">
        <v>386</v>
      </c>
      <c r="C21" s="233">
        <v>7204434</v>
      </c>
      <c r="D21" s="203">
        <v>784397.9</v>
      </c>
      <c r="E21" s="113">
        <v>0</v>
      </c>
      <c r="F21" s="234">
        <f t="shared" si="3"/>
        <v>7988831.9000000004</v>
      </c>
      <c r="G21" s="203">
        <v>0</v>
      </c>
      <c r="H21" s="203">
        <v>305043.63</v>
      </c>
      <c r="I21" s="234">
        <f t="shared" si="2"/>
        <v>305043.63</v>
      </c>
    </row>
    <row r="22" spans="1:9">
      <c r="A22" s="261" t="s">
        <v>255</v>
      </c>
      <c r="B22" s="226" t="s">
        <v>256</v>
      </c>
      <c r="C22" s="233">
        <v>0</v>
      </c>
      <c r="D22" s="203">
        <v>0</v>
      </c>
      <c r="E22" s="113">
        <v>0</v>
      </c>
      <c r="F22" s="234">
        <f t="shared" si="3"/>
        <v>0</v>
      </c>
      <c r="G22" s="203">
        <v>0</v>
      </c>
      <c r="H22" s="203">
        <v>0</v>
      </c>
      <c r="I22" s="234">
        <f t="shared" si="2"/>
        <v>0</v>
      </c>
    </row>
    <row r="23" spans="1:9">
      <c r="A23" s="261" t="s">
        <v>549</v>
      </c>
      <c r="B23" s="226" t="s">
        <v>550</v>
      </c>
      <c r="C23" s="233">
        <v>0</v>
      </c>
      <c r="D23" s="203">
        <v>0</v>
      </c>
      <c r="E23" s="113">
        <v>123909.17</v>
      </c>
      <c r="F23" s="234">
        <f t="shared" si="3"/>
        <v>123909.17</v>
      </c>
      <c r="G23" s="203">
        <v>0</v>
      </c>
      <c r="H23" s="203">
        <v>0</v>
      </c>
      <c r="I23" s="234">
        <f t="shared" si="2"/>
        <v>0</v>
      </c>
    </row>
    <row r="24" spans="1:9">
      <c r="A24" s="261" t="s">
        <v>285</v>
      </c>
      <c r="B24" s="226" t="s">
        <v>286</v>
      </c>
      <c r="C24" s="233">
        <v>0</v>
      </c>
      <c r="D24" s="203">
        <v>13674.48</v>
      </c>
      <c r="E24" s="113">
        <v>7925.42</v>
      </c>
      <c r="F24" s="234">
        <f t="shared" si="3"/>
        <v>21599.9</v>
      </c>
      <c r="G24" s="203">
        <v>0</v>
      </c>
      <c r="H24" s="203">
        <v>5317.85</v>
      </c>
      <c r="I24" s="234">
        <f t="shared" si="2"/>
        <v>5317.85</v>
      </c>
    </row>
    <row r="25" spans="1:9">
      <c r="A25" s="261" t="s">
        <v>229</v>
      </c>
      <c r="B25" s="226" t="s">
        <v>230</v>
      </c>
      <c r="C25" s="233">
        <v>0</v>
      </c>
      <c r="D25" s="203">
        <v>451680.37</v>
      </c>
      <c r="E25" s="113">
        <v>159294.43</v>
      </c>
      <c r="F25" s="234">
        <f t="shared" si="3"/>
        <v>610974.80000000005</v>
      </c>
      <c r="G25" s="203">
        <v>0</v>
      </c>
      <c r="H25" s="203">
        <v>175653.48</v>
      </c>
      <c r="I25" s="234">
        <f t="shared" si="2"/>
        <v>175653.48</v>
      </c>
    </row>
    <row r="26" spans="1:9">
      <c r="A26" s="261" t="s">
        <v>335</v>
      </c>
      <c r="B26" s="226" t="s">
        <v>336</v>
      </c>
      <c r="C26" s="233">
        <v>0</v>
      </c>
      <c r="D26" s="203">
        <v>0</v>
      </c>
      <c r="E26" s="113">
        <v>0</v>
      </c>
      <c r="F26" s="234">
        <f t="shared" si="3"/>
        <v>0</v>
      </c>
      <c r="G26" s="203">
        <v>0</v>
      </c>
      <c r="H26" s="203">
        <v>0</v>
      </c>
      <c r="I26" s="234">
        <f t="shared" si="2"/>
        <v>0</v>
      </c>
    </row>
    <row r="27" spans="1:9">
      <c r="A27" s="261" t="s">
        <v>91</v>
      </c>
      <c r="B27" s="226" t="s">
        <v>92</v>
      </c>
      <c r="C27" s="233">
        <v>0</v>
      </c>
      <c r="D27" s="203">
        <v>0</v>
      </c>
      <c r="E27" s="113">
        <v>0</v>
      </c>
      <c r="F27" s="234">
        <f t="shared" si="3"/>
        <v>0</v>
      </c>
      <c r="G27" s="203">
        <v>0</v>
      </c>
      <c r="H27" s="203">
        <v>0</v>
      </c>
      <c r="I27" s="234">
        <f t="shared" si="2"/>
        <v>0</v>
      </c>
    </row>
    <row r="28" spans="1:9">
      <c r="A28" s="261" t="s">
        <v>175</v>
      </c>
      <c r="B28" s="226" t="s">
        <v>176</v>
      </c>
      <c r="C28" s="233">
        <v>0</v>
      </c>
      <c r="D28" s="203">
        <v>0</v>
      </c>
      <c r="E28" s="113">
        <v>0</v>
      </c>
      <c r="F28" s="234">
        <f t="shared" si="3"/>
        <v>0</v>
      </c>
      <c r="G28" s="203">
        <v>0</v>
      </c>
      <c r="H28" s="203">
        <v>0</v>
      </c>
      <c r="I28" s="234">
        <f t="shared" si="2"/>
        <v>0</v>
      </c>
    </row>
    <row r="29" spans="1:9">
      <c r="A29" s="261" t="s">
        <v>409</v>
      </c>
      <c r="B29" s="226" t="s">
        <v>410</v>
      </c>
      <c r="C29" s="233">
        <v>0</v>
      </c>
      <c r="D29" s="203">
        <v>0</v>
      </c>
      <c r="E29" s="113">
        <v>22686.799999999999</v>
      </c>
      <c r="F29" s="234">
        <f t="shared" si="3"/>
        <v>22686.799999999999</v>
      </c>
      <c r="G29" s="203">
        <v>0</v>
      </c>
      <c r="H29" s="203">
        <v>0</v>
      </c>
      <c r="I29" s="234">
        <f t="shared" si="2"/>
        <v>0</v>
      </c>
    </row>
    <row r="30" spans="1:9">
      <c r="A30" s="261" t="s">
        <v>67</v>
      </c>
      <c r="B30" s="226" t="s">
        <v>68</v>
      </c>
      <c r="C30" s="233">
        <v>0</v>
      </c>
      <c r="D30" s="203">
        <v>0</v>
      </c>
      <c r="E30" s="113">
        <v>629593.54</v>
      </c>
      <c r="F30" s="234">
        <f t="shared" si="3"/>
        <v>629593.54</v>
      </c>
      <c r="G30" s="203">
        <v>0</v>
      </c>
      <c r="H30" s="203">
        <v>0</v>
      </c>
      <c r="I30" s="234">
        <f t="shared" si="2"/>
        <v>0</v>
      </c>
    </row>
    <row r="31" spans="1:9">
      <c r="A31" s="261" t="s">
        <v>49</v>
      </c>
      <c r="B31" s="226" t="s">
        <v>50</v>
      </c>
      <c r="C31" s="233">
        <v>0</v>
      </c>
      <c r="D31" s="203">
        <v>0</v>
      </c>
      <c r="E31" s="113">
        <v>0</v>
      </c>
      <c r="F31" s="234">
        <f t="shared" si="3"/>
        <v>0</v>
      </c>
      <c r="G31" s="203">
        <v>0</v>
      </c>
      <c r="H31" s="203">
        <v>0</v>
      </c>
      <c r="I31" s="234">
        <f t="shared" si="2"/>
        <v>0</v>
      </c>
    </row>
    <row r="32" spans="1:9">
      <c r="A32" s="261" t="s">
        <v>369</v>
      </c>
      <c r="B32" s="226" t="s">
        <v>370</v>
      </c>
      <c r="C32" s="233">
        <v>229331</v>
      </c>
      <c r="D32" s="203">
        <v>0</v>
      </c>
      <c r="E32" s="113">
        <v>0</v>
      </c>
      <c r="F32" s="234">
        <f t="shared" si="3"/>
        <v>229331</v>
      </c>
      <c r="G32" s="203">
        <v>28554</v>
      </c>
      <c r="H32" s="203">
        <v>0</v>
      </c>
      <c r="I32" s="234">
        <f t="shared" si="2"/>
        <v>28554</v>
      </c>
    </row>
    <row r="33" spans="1:9">
      <c r="A33" s="261" t="s">
        <v>39</v>
      </c>
      <c r="B33" s="226" t="s">
        <v>40</v>
      </c>
      <c r="C33" s="233">
        <v>0</v>
      </c>
      <c r="D33" s="203">
        <v>0</v>
      </c>
      <c r="E33" s="113">
        <v>0</v>
      </c>
      <c r="F33" s="234">
        <f t="shared" si="3"/>
        <v>0</v>
      </c>
      <c r="G33" s="203">
        <v>0</v>
      </c>
      <c r="H33" s="203">
        <v>0</v>
      </c>
      <c r="I33" s="234">
        <f t="shared" si="2"/>
        <v>0</v>
      </c>
    </row>
    <row r="34" spans="1:9">
      <c r="A34" s="261" t="s">
        <v>37</v>
      </c>
      <c r="B34" s="226" t="s">
        <v>38</v>
      </c>
      <c r="C34" s="233">
        <v>105456</v>
      </c>
      <c r="D34" s="203">
        <v>0</v>
      </c>
      <c r="E34" s="113">
        <v>0</v>
      </c>
      <c r="F34" s="234">
        <f t="shared" si="3"/>
        <v>105456</v>
      </c>
      <c r="G34" s="203">
        <v>0</v>
      </c>
      <c r="H34" s="203">
        <v>0</v>
      </c>
      <c r="I34" s="234">
        <f t="shared" si="2"/>
        <v>0</v>
      </c>
    </row>
    <row r="35" spans="1:9">
      <c r="A35" s="261" t="s">
        <v>81</v>
      </c>
      <c r="B35" s="226" t="s">
        <v>82</v>
      </c>
      <c r="C35" s="233">
        <v>0</v>
      </c>
      <c r="D35" s="203">
        <v>124912.18</v>
      </c>
      <c r="E35" s="113">
        <v>0</v>
      </c>
      <c r="F35" s="234">
        <f t="shared" si="3"/>
        <v>124912.18</v>
      </c>
      <c r="G35" s="203">
        <v>0</v>
      </c>
      <c r="H35" s="203">
        <v>48576.959999999999</v>
      </c>
      <c r="I35" s="234">
        <f t="shared" si="2"/>
        <v>48576.959999999999</v>
      </c>
    </row>
    <row r="36" spans="1:9">
      <c r="A36" s="261" t="s">
        <v>257</v>
      </c>
      <c r="B36" s="226" t="s">
        <v>258</v>
      </c>
      <c r="C36" s="233">
        <v>100840</v>
      </c>
      <c r="D36" s="203">
        <v>0</v>
      </c>
      <c r="E36" s="113">
        <v>8525.2999999999993</v>
      </c>
      <c r="F36" s="234">
        <f t="shared" si="3"/>
        <v>109365.3</v>
      </c>
      <c r="G36" s="203">
        <v>51627</v>
      </c>
      <c r="H36" s="203">
        <v>0</v>
      </c>
      <c r="I36" s="234">
        <f t="shared" si="2"/>
        <v>51627</v>
      </c>
    </row>
    <row r="37" spans="1:9">
      <c r="A37" s="261" t="s">
        <v>235</v>
      </c>
      <c r="B37" s="226" t="s">
        <v>236</v>
      </c>
      <c r="C37" s="233">
        <v>0</v>
      </c>
      <c r="D37" s="203">
        <v>288203.7</v>
      </c>
      <c r="E37" s="113">
        <v>515165.71</v>
      </c>
      <c r="F37" s="234">
        <f t="shared" si="3"/>
        <v>803369.41</v>
      </c>
      <c r="G37" s="203">
        <v>0</v>
      </c>
      <c r="H37" s="203">
        <v>112079.22</v>
      </c>
      <c r="I37" s="234">
        <f t="shared" si="2"/>
        <v>112079.22</v>
      </c>
    </row>
    <row r="38" spans="1:9">
      <c r="A38" s="261" t="s">
        <v>469</v>
      </c>
      <c r="B38" s="226" t="s">
        <v>470</v>
      </c>
      <c r="C38" s="233">
        <v>452476</v>
      </c>
      <c r="D38" s="203">
        <v>854722.59</v>
      </c>
      <c r="E38" s="113">
        <v>0</v>
      </c>
      <c r="F38" s="234">
        <f t="shared" si="3"/>
        <v>1307198.5899999999</v>
      </c>
      <c r="G38" s="203">
        <v>0</v>
      </c>
      <c r="H38" s="203">
        <v>332392.12</v>
      </c>
      <c r="I38" s="234">
        <f t="shared" si="2"/>
        <v>332392.12</v>
      </c>
    </row>
    <row r="39" spans="1:9">
      <c r="A39" s="261" t="s">
        <v>297</v>
      </c>
      <c r="B39" s="226" t="s">
        <v>298</v>
      </c>
      <c r="C39" s="233">
        <v>0</v>
      </c>
      <c r="D39" s="203">
        <v>689437</v>
      </c>
      <c r="E39" s="113">
        <v>0</v>
      </c>
      <c r="F39" s="234">
        <f t="shared" si="3"/>
        <v>689437</v>
      </c>
      <c r="G39" s="203">
        <v>0</v>
      </c>
      <c r="H39" s="203">
        <v>268114.39</v>
      </c>
      <c r="I39" s="234">
        <f t="shared" si="2"/>
        <v>268114.39</v>
      </c>
    </row>
    <row r="40" spans="1:9">
      <c r="A40" s="261" t="s">
        <v>293</v>
      </c>
      <c r="B40" s="226" t="s">
        <v>294</v>
      </c>
      <c r="C40" s="233">
        <v>0</v>
      </c>
      <c r="D40" s="203">
        <v>32933.75</v>
      </c>
      <c r="E40" s="113">
        <v>0</v>
      </c>
      <c r="F40" s="234">
        <f t="shared" si="3"/>
        <v>32933.75</v>
      </c>
      <c r="G40" s="203">
        <v>0</v>
      </c>
      <c r="H40" s="203">
        <v>12807.57</v>
      </c>
      <c r="I40" s="234">
        <f t="shared" si="2"/>
        <v>12807.57</v>
      </c>
    </row>
    <row r="41" spans="1:9">
      <c r="A41" s="261" t="s">
        <v>473</v>
      </c>
      <c r="B41" s="226" t="s">
        <v>474</v>
      </c>
      <c r="C41" s="233">
        <v>0</v>
      </c>
      <c r="D41" s="203">
        <v>443258.76</v>
      </c>
      <c r="E41" s="113">
        <v>0</v>
      </c>
      <c r="F41" s="234">
        <f t="shared" si="3"/>
        <v>443258.76</v>
      </c>
      <c r="G41" s="203">
        <v>0</v>
      </c>
      <c r="H41" s="203">
        <v>172378.41</v>
      </c>
      <c r="I41" s="234">
        <f t="shared" si="2"/>
        <v>172378.41</v>
      </c>
    </row>
    <row r="42" spans="1:9">
      <c r="A42" s="261" t="s">
        <v>491</v>
      </c>
      <c r="B42" s="226" t="s">
        <v>492</v>
      </c>
      <c r="C42" s="233">
        <v>0</v>
      </c>
      <c r="D42" s="203">
        <v>63760.05</v>
      </c>
      <c r="E42" s="113">
        <v>0</v>
      </c>
      <c r="F42" s="234">
        <f t="shared" si="3"/>
        <v>63760.05</v>
      </c>
      <c r="G42" s="203">
        <v>0</v>
      </c>
      <c r="H42" s="203">
        <v>24795.57</v>
      </c>
      <c r="I42" s="234">
        <f t="shared" si="2"/>
        <v>24795.57</v>
      </c>
    </row>
    <row r="43" spans="1:9">
      <c r="A43" s="261" t="s">
        <v>1144</v>
      </c>
      <c r="B43" s="226" t="s">
        <v>1149</v>
      </c>
      <c r="C43" s="233">
        <v>0</v>
      </c>
      <c r="D43" s="203">
        <v>0</v>
      </c>
      <c r="E43" s="113">
        <v>0</v>
      </c>
      <c r="F43" s="234">
        <f t="shared" si="3"/>
        <v>0</v>
      </c>
      <c r="G43" s="203">
        <v>0</v>
      </c>
      <c r="H43" s="203">
        <v>0</v>
      </c>
      <c r="I43" s="234">
        <f t="shared" si="2"/>
        <v>0</v>
      </c>
    </row>
    <row r="44" spans="1:9">
      <c r="A44" s="261" t="s">
        <v>179</v>
      </c>
      <c r="B44" s="226" t="s">
        <v>180</v>
      </c>
      <c r="C44" s="233">
        <v>0</v>
      </c>
      <c r="D44" s="203">
        <v>0</v>
      </c>
      <c r="E44" s="113">
        <v>0</v>
      </c>
      <c r="F44" s="234">
        <f t="shared" si="3"/>
        <v>0</v>
      </c>
      <c r="G44" s="203">
        <v>0</v>
      </c>
      <c r="H44" s="203">
        <v>0</v>
      </c>
      <c r="I44" s="234">
        <f t="shared" si="2"/>
        <v>0</v>
      </c>
    </row>
    <row r="45" spans="1:9">
      <c r="A45" s="261" t="s">
        <v>13</v>
      </c>
      <c r="B45" s="226" t="s">
        <v>14</v>
      </c>
      <c r="C45" s="233">
        <v>489406</v>
      </c>
      <c r="D45" s="203">
        <v>0</v>
      </c>
      <c r="E45" s="113">
        <v>0</v>
      </c>
      <c r="F45" s="234">
        <f t="shared" si="3"/>
        <v>489406</v>
      </c>
      <c r="G45" s="203">
        <v>0</v>
      </c>
      <c r="H45" s="203">
        <v>0</v>
      </c>
      <c r="I45" s="234">
        <f t="shared" si="2"/>
        <v>0</v>
      </c>
    </row>
    <row r="46" spans="1:9">
      <c r="A46" s="261" t="s">
        <v>251</v>
      </c>
      <c r="B46" s="226" t="s">
        <v>252</v>
      </c>
      <c r="C46" s="233">
        <v>0</v>
      </c>
      <c r="D46" s="203">
        <v>0</v>
      </c>
      <c r="E46" s="113">
        <v>0</v>
      </c>
      <c r="F46" s="234">
        <f t="shared" si="3"/>
        <v>0</v>
      </c>
      <c r="G46" s="203">
        <v>0</v>
      </c>
      <c r="H46" s="203">
        <v>0</v>
      </c>
      <c r="I46" s="234">
        <f t="shared" si="2"/>
        <v>0</v>
      </c>
    </row>
    <row r="47" spans="1:9">
      <c r="A47" s="261" t="s">
        <v>379</v>
      </c>
      <c r="B47" s="226" t="s">
        <v>380</v>
      </c>
      <c r="C47" s="233">
        <v>0</v>
      </c>
      <c r="D47" s="203">
        <v>0</v>
      </c>
      <c r="E47" s="113">
        <v>1110270.73</v>
      </c>
      <c r="F47" s="234">
        <f t="shared" si="3"/>
        <v>1110270.73</v>
      </c>
      <c r="G47" s="203">
        <v>0</v>
      </c>
      <c r="H47" s="203">
        <v>0</v>
      </c>
      <c r="I47" s="234">
        <f t="shared" si="2"/>
        <v>0</v>
      </c>
    </row>
    <row r="48" spans="1:9">
      <c r="A48" s="261" t="s">
        <v>569</v>
      </c>
      <c r="B48" s="226" t="s">
        <v>570</v>
      </c>
      <c r="C48" s="233">
        <v>0</v>
      </c>
      <c r="D48" s="203">
        <v>0</v>
      </c>
      <c r="E48" s="113">
        <v>0</v>
      </c>
      <c r="F48" s="234">
        <f t="shared" si="3"/>
        <v>0</v>
      </c>
      <c r="G48" s="203">
        <v>0</v>
      </c>
      <c r="H48" s="203">
        <v>0</v>
      </c>
      <c r="I48" s="234">
        <f t="shared" si="2"/>
        <v>0</v>
      </c>
    </row>
    <row r="49" spans="1:9">
      <c r="A49" s="261" t="s">
        <v>535</v>
      </c>
      <c r="B49" s="226" t="s">
        <v>536</v>
      </c>
      <c r="C49" s="233">
        <v>0</v>
      </c>
      <c r="D49" s="203">
        <v>74100.7</v>
      </c>
      <c r="E49" s="113">
        <v>0</v>
      </c>
      <c r="F49" s="234">
        <f t="shared" si="3"/>
        <v>74100.7</v>
      </c>
      <c r="G49" s="203">
        <v>0</v>
      </c>
      <c r="H49" s="203">
        <v>28816.94</v>
      </c>
      <c r="I49" s="234">
        <f t="shared" si="2"/>
        <v>28816.94</v>
      </c>
    </row>
    <row r="50" spans="1:9">
      <c r="A50" s="261" t="s">
        <v>577</v>
      </c>
      <c r="B50" s="226" t="s">
        <v>578</v>
      </c>
      <c r="C50" s="233">
        <v>19725</v>
      </c>
      <c r="D50" s="203">
        <v>617.55999999999995</v>
      </c>
      <c r="E50" s="113">
        <v>0</v>
      </c>
      <c r="F50" s="234">
        <f t="shared" si="3"/>
        <v>20342.560000000001</v>
      </c>
      <c r="G50" s="203">
        <v>0</v>
      </c>
      <c r="H50" s="203">
        <v>240.16</v>
      </c>
      <c r="I50" s="234">
        <f t="shared" si="2"/>
        <v>240.16</v>
      </c>
    </row>
    <row r="51" spans="1:9">
      <c r="A51" s="261" t="s">
        <v>505</v>
      </c>
      <c r="B51" s="226" t="s">
        <v>506</v>
      </c>
      <c r="C51" s="233">
        <v>0</v>
      </c>
      <c r="D51" s="203">
        <v>11467.59</v>
      </c>
      <c r="E51" s="113">
        <v>62190.03</v>
      </c>
      <c r="F51" s="234">
        <f t="shared" si="3"/>
        <v>73657.62</v>
      </c>
      <c r="G51" s="203">
        <v>42725</v>
      </c>
      <c r="H51" s="203">
        <v>4459.62</v>
      </c>
      <c r="I51" s="234">
        <f t="shared" si="2"/>
        <v>47184.62</v>
      </c>
    </row>
    <row r="52" spans="1:9">
      <c r="A52" s="261" t="s">
        <v>539</v>
      </c>
      <c r="B52" s="226" t="s">
        <v>540</v>
      </c>
      <c r="C52" s="233">
        <v>659222</v>
      </c>
      <c r="D52" s="203">
        <v>23522.69</v>
      </c>
      <c r="E52" s="113">
        <v>0</v>
      </c>
      <c r="F52" s="234">
        <f t="shared" si="3"/>
        <v>682744.69</v>
      </c>
      <c r="G52" s="203">
        <v>0</v>
      </c>
      <c r="H52" s="203">
        <v>9147.7099999999991</v>
      </c>
      <c r="I52" s="234">
        <f t="shared" si="2"/>
        <v>9147.7099999999991</v>
      </c>
    </row>
    <row r="53" spans="1:9">
      <c r="A53" s="261" t="s">
        <v>497</v>
      </c>
      <c r="B53" s="226" t="s">
        <v>498</v>
      </c>
      <c r="C53" s="233">
        <v>0</v>
      </c>
      <c r="D53" s="203">
        <v>105813.12</v>
      </c>
      <c r="E53" s="113">
        <v>84979.12</v>
      </c>
      <c r="F53" s="234">
        <f t="shared" si="3"/>
        <v>190792.24</v>
      </c>
      <c r="G53" s="203">
        <v>0</v>
      </c>
      <c r="H53" s="203">
        <v>41149.550000000003</v>
      </c>
      <c r="I53" s="234">
        <f t="shared" si="2"/>
        <v>41149.550000000003</v>
      </c>
    </row>
    <row r="54" spans="1:9">
      <c r="A54" s="261" t="s">
        <v>407</v>
      </c>
      <c r="B54" s="226" t="s">
        <v>408</v>
      </c>
      <c r="C54" s="233">
        <v>0</v>
      </c>
      <c r="D54" s="203">
        <v>0</v>
      </c>
      <c r="E54" s="113">
        <v>0</v>
      </c>
      <c r="F54" s="234">
        <f t="shared" si="3"/>
        <v>0</v>
      </c>
      <c r="G54" s="203">
        <v>0</v>
      </c>
      <c r="H54" s="203">
        <v>0</v>
      </c>
      <c r="I54" s="234">
        <f t="shared" si="2"/>
        <v>0</v>
      </c>
    </row>
    <row r="55" spans="1:9">
      <c r="A55" s="261" t="s">
        <v>417</v>
      </c>
      <c r="B55" s="226" t="s">
        <v>418</v>
      </c>
      <c r="C55" s="233">
        <v>18759</v>
      </c>
      <c r="D55" s="203">
        <v>0</v>
      </c>
      <c r="E55" s="113">
        <v>0</v>
      </c>
      <c r="F55" s="234">
        <f t="shared" si="3"/>
        <v>18759</v>
      </c>
      <c r="G55" s="203">
        <v>0</v>
      </c>
      <c r="H55" s="203">
        <v>0</v>
      </c>
      <c r="I55" s="234">
        <f t="shared" si="2"/>
        <v>0</v>
      </c>
    </row>
    <row r="56" spans="1:9">
      <c r="A56" s="261" t="s">
        <v>157</v>
      </c>
      <c r="B56" s="226" t="s">
        <v>158</v>
      </c>
      <c r="C56" s="233">
        <v>410915</v>
      </c>
      <c r="D56" s="203">
        <v>0</v>
      </c>
      <c r="E56" s="113">
        <v>0</v>
      </c>
      <c r="F56" s="234">
        <f t="shared" si="3"/>
        <v>410915</v>
      </c>
      <c r="G56" s="203">
        <v>0</v>
      </c>
      <c r="H56" s="203">
        <v>0</v>
      </c>
      <c r="I56" s="234">
        <f t="shared" si="2"/>
        <v>0</v>
      </c>
    </row>
    <row r="57" spans="1:9">
      <c r="A57" s="261" t="s">
        <v>127</v>
      </c>
      <c r="B57" s="226" t="s">
        <v>128</v>
      </c>
      <c r="C57" s="233">
        <v>0</v>
      </c>
      <c r="D57" s="203">
        <v>0</v>
      </c>
      <c r="E57" s="113">
        <v>0</v>
      </c>
      <c r="F57" s="234">
        <f t="shared" si="3"/>
        <v>0</v>
      </c>
      <c r="G57" s="203">
        <v>0</v>
      </c>
      <c r="H57" s="203">
        <v>0</v>
      </c>
      <c r="I57" s="234">
        <f t="shared" si="2"/>
        <v>0</v>
      </c>
    </row>
    <row r="58" spans="1:9">
      <c r="A58" s="261" t="s">
        <v>169</v>
      </c>
      <c r="B58" s="226" t="s">
        <v>170</v>
      </c>
      <c r="C58" s="233">
        <v>0</v>
      </c>
      <c r="D58" s="203">
        <v>0</v>
      </c>
      <c r="E58" s="113">
        <v>0</v>
      </c>
      <c r="F58" s="234">
        <f t="shared" si="3"/>
        <v>0</v>
      </c>
      <c r="G58" s="203">
        <v>0</v>
      </c>
      <c r="H58" s="203">
        <v>0</v>
      </c>
      <c r="I58" s="234">
        <f t="shared" si="2"/>
        <v>0</v>
      </c>
    </row>
    <row r="59" spans="1:9">
      <c r="A59" s="261" t="s">
        <v>45</v>
      </c>
      <c r="B59" s="226" t="s">
        <v>46</v>
      </c>
      <c r="C59" s="233">
        <v>0</v>
      </c>
      <c r="D59" s="203">
        <v>11257.63</v>
      </c>
      <c r="E59" s="113">
        <v>0</v>
      </c>
      <c r="F59" s="234">
        <f t="shared" si="3"/>
        <v>11257.63</v>
      </c>
      <c r="G59" s="203">
        <v>0</v>
      </c>
      <c r="H59" s="203">
        <v>4377.97</v>
      </c>
      <c r="I59" s="234">
        <f t="shared" si="2"/>
        <v>4377.97</v>
      </c>
    </row>
    <row r="60" spans="1:9">
      <c r="A60" s="261" t="s">
        <v>305</v>
      </c>
      <c r="B60" s="226" t="s">
        <v>306</v>
      </c>
      <c r="C60" s="233">
        <v>89172</v>
      </c>
      <c r="D60" s="203">
        <v>0</v>
      </c>
      <c r="E60" s="113">
        <v>0</v>
      </c>
      <c r="F60" s="234">
        <f t="shared" si="3"/>
        <v>89172</v>
      </c>
      <c r="G60" s="203">
        <v>0</v>
      </c>
      <c r="H60" s="203">
        <v>0</v>
      </c>
      <c r="I60" s="234">
        <f t="shared" si="2"/>
        <v>0</v>
      </c>
    </row>
    <row r="61" spans="1:9">
      <c r="A61" s="261" t="s">
        <v>103</v>
      </c>
      <c r="B61" s="226" t="s">
        <v>104</v>
      </c>
      <c r="C61" s="233">
        <v>0</v>
      </c>
      <c r="D61" s="203">
        <v>34621.93</v>
      </c>
      <c r="E61" s="113">
        <v>0</v>
      </c>
      <c r="F61" s="234">
        <f t="shared" si="3"/>
        <v>34621.93</v>
      </c>
      <c r="G61" s="203">
        <v>0</v>
      </c>
      <c r="H61" s="203">
        <v>13464.08</v>
      </c>
      <c r="I61" s="234">
        <f t="shared" si="2"/>
        <v>13464.08</v>
      </c>
    </row>
    <row r="62" spans="1:9">
      <c r="A62" s="261" t="s">
        <v>359</v>
      </c>
      <c r="B62" s="226" t="s">
        <v>360</v>
      </c>
      <c r="C62" s="233">
        <v>0</v>
      </c>
      <c r="D62" s="203">
        <v>0</v>
      </c>
      <c r="E62" s="113">
        <v>1250.8599999999999</v>
      </c>
      <c r="F62" s="234">
        <f t="shared" si="3"/>
        <v>1250.8599999999999</v>
      </c>
      <c r="G62" s="203">
        <v>0</v>
      </c>
      <c r="H62" s="203">
        <v>0</v>
      </c>
      <c r="I62" s="234">
        <f t="shared" si="2"/>
        <v>0</v>
      </c>
    </row>
    <row r="63" spans="1:9">
      <c r="A63" s="261" t="s">
        <v>241</v>
      </c>
      <c r="B63" s="226" t="s">
        <v>242</v>
      </c>
      <c r="C63" s="233">
        <v>75763</v>
      </c>
      <c r="D63" s="203">
        <v>0</v>
      </c>
      <c r="E63" s="113">
        <v>0</v>
      </c>
      <c r="F63" s="234">
        <f t="shared" si="3"/>
        <v>75763</v>
      </c>
      <c r="G63" s="203">
        <v>50531</v>
      </c>
      <c r="H63" s="203">
        <v>0</v>
      </c>
      <c r="I63" s="234">
        <f t="shared" si="2"/>
        <v>50531</v>
      </c>
    </row>
    <row r="64" spans="1:9">
      <c r="A64" s="261" t="s">
        <v>451</v>
      </c>
      <c r="B64" s="226" t="s">
        <v>452</v>
      </c>
      <c r="C64" s="233">
        <v>307471</v>
      </c>
      <c r="D64" s="203">
        <v>48107.56</v>
      </c>
      <c r="E64" s="113">
        <v>0</v>
      </c>
      <c r="F64" s="234">
        <f t="shared" si="3"/>
        <v>355578.56</v>
      </c>
      <c r="G64" s="203">
        <v>312182</v>
      </c>
      <c r="H64" s="203">
        <v>18708.5</v>
      </c>
      <c r="I64" s="234">
        <f t="shared" si="2"/>
        <v>330890.5</v>
      </c>
    </row>
    <row r="65" spans="1:9">
      <c r="A65" s="261" t="s">
        <v>313</v>
      </c>
      <c r="B65" s="226" t="s">
        <v>314</v>
      </c>
      <c r="C65" s="233">
        <v>158416</v>
      </c>
      <c r="D65" s="203">
        <v>0</v>
      </c>
      <c r="E65" s="113">
        <v>22820.51</v>
      </c>
      <c r="F65" s="234">
        <f t="shared" si="3"/>
        <v>181236.51</v>
      </c>
      <c r="G65" s="203">
        <v>0</v>
      </c>
      <c r="H65" s="203">
        <v>0</v>
      </c>
      <c r="I65" s="234">
        <f t="shared" si="2"/>
        <v>0</v>
      </c>
    </row>
    <row r="66" spans="1:9">
      <c r="A66" s="261" t="s">
        <v>73</v>
      </c>
      <c r="B66" s="226" t="s">
        <v>74</v>
      </c>
      <c r="C66" s="233">
        <v>0</v>
      </c>
      <c r="D66" s="203">
        <v>0</v>
      </c>
      <c r="E66" s="113">
        <v>604.54</v>
      </c>
      <c r="F66" s="234">
        <f t="shared" si="3"/>
        <v>604.54</v>
      </c>
      <c r="G66" s="203">
        <v>0</v>
      </c>
      <c r="H66" s="203">
        <v>0</v>
      </c>
      <c r="I66" s="234">
        <f t="shared" si="2"/>
        <v>0</v>
      </c>
    </row>
    <row r="67" spans="1:9">
      <c r="A67" s="261" t="s">
        <v>481</v>
      </c>
      <c r="B67" s="226" t="s">
        <v>482</v>
      </c>
      <c r="C67" s="233">
        <v>0</v>
      </c>
      <c r="D67" s="203">
        <v>47284.18</v>
      </c>
      <c r="E67" s="113">
        <v>0</v>
      </c>
      <c r="F67" s="234">
        <f t="shared" si="3"/>
        <v>47284.18</v>
      </c>
      <c r="G67" s="203">
        <v>0</v>
      </c>
      <c r="H67" s="203">
        <v>18388.29</v>
      </c>
      <c r="I67" s="234">
        <f t="shared" si="2"/>
        <v>18388.29</v>
      </c>
    </row>
    <row r="68" spans="1:9">
      <c r="A68" s="261" t="s">
        <v>375</v>
      </c>
      <c r="B68" s="226" t="s">
        <v>376</v>
      </c>
      <c r="C68" s="233">
        <v>1743843</v>
      </c>
      <c r="D68" s="203">
        <v>0</v>
      </c>
      <c r="E68" s="113">
        <v>0</v>
      </c>
      <c r="F68" s="234">
        <f t="shared" si="3"/>
        <v>1743843</v>
      </c>
      <c r="G68" s="203">
        <v>0</v>
      </c>
      <c r="H68" s="203">
        <v>0</v>
      </c>
      <c r="I68" s="234">
        <f t="shared" si="2"/>
        <v>0</v>
      </c>
    </row>
    <row r="69" spans="1:9">
      <c r="A69" s="261" t="s">
        <v>531</v>
      </c>
      <c r="B69" s="226" t="s">
        <v>532</v>
      </c>
      <c r="C69" s="233">
        <v>68813</v>
      </c>
      <c r="D69" s="203">
        <v>0</v>
      </c>
      <c r="E69" s="113">
        <v>0</v>
      </c>
      <c r="F69" s="234">
        <f t="shared" si="3"/>
        <v>68813</v>
      </c>
      <c r="G69" s="203">
        <v>85177</v>
      </c>
      <c r="H69" s="203">
        <v>0</v>
      </c>
      <c r="I69" s="234">
        <f t="shared" si="2"/>
        <v>85177</v>
      </c>
    </row>
    <row r="70" spans="1:9">
      <c r="A70" s="261" t="s">
        <v>475</v>
      </c>
      <c r="B70" s="226" t="s">
        <v>476</v>
      </c>
      <c r="C70" s="233">
        <v>4036513</v>
      </c>
      <c r="D70" s="203">
        <v>0</v>
      </c>
      <c r="E70" s="113">
        <v>0</v>
      </c>
      <c r="F70" s="234">
        <f t="shared" si="3"/>
        <v>4036513</v>
      </c>
      <c r="G70" s="203">
        <v>925654</v>
      </c>
      <c r="H70" s="203">
        <v>0</v>
      </c>
      <c r="I70" s="234">
        <f t="shared" si="2"/>
        <v>925654</v>
      </c>
    </row>
    <row r="71" spans="1:9">
      <c r="A71" s="261" t="s">
        <v>593</v>
      </c>
      <c r="B71" s="226" t="s">
        <v>594</v>
      </c>
      <c r="C71" s="233">
        <v>0</v>
      </c>
      <c r="D71" s="203">
        <v>160245.51999999999</v>
      </c>
      <c r="E71" s="113">
        <v>0</v>
      </c>
      <c r="F71" s="234">
        <f t="shared" si="3"/>
        <v>160245.51999999999</v>
      </c>
      <c r="G71" s="203">
        <v>0</v>
      </c>
      <c r="H71" s="203">
        <v>62317.7</v>
      </c>
      <c r="I71" s="234">
        <f t="shared" si="2"/>
        <v>62317.7</v>
      </c>
    </row>
    <row r="72" spans="1:9">
      <c r="A72" s="261" t="s">
        <v>95</v>
      </c>
      <c r="B72" s="226" t="s">
        <v>96</v>
      </c>
      <c r="C72" s="233">
        <v>0</v>
      </c>
      <c r="D72" s="203">
        <v>35932.94</v>
      </c>
      <c r="E72" s="113">
        <v>0</v>
      </c>
      <c r="F72" s="234">
        <f t="shared" si="3"/>
        <v>35932.94</v>
      </c>
      <c r="G72" s="203">
        <v>0</v>
      </c>
      <c r="H72" s="203">
        <v>13973.92</v>
      </c>
      <c r="I72" s="234">
        <f t="shared" si="2"/>
        <v>13973.92</v>
      </c>
    </row>
    <row r="73" spans="1:9">
      <c r="A73" s="261" t="s">
        <v>243</v>
      </c>
      <c r="B73" s="226" t="s">
        <v>244</v>
      </c>
      <c r="C73" s="233">
        <v>47136</v>
      </c>
      <c r="D73" s="203">
        <v>0</v>
      </c>
      <c r="E73" s="113">
        <v>0</v>
      </c>
      <c r="F73" s="234">
        <f t="shared" si="3"/>
        <v>47136</v>
      </c>
      <c r="G73" s="203">
        <v>33905</v>
      </c>
      <c r="H73" s="203">
        <v>0</v>
      </c>
      <c r="I73" s="234">
        <f t="shared" si="2"/>
        <v>33905</v>
      </c>
    </row>
    <row r="74" spans="1:9">
      <c r="A74" s="261" t="s">
        <v>387</v>
      </c>
      <c r="B74" s="226" t="s">
        <v>388</v>
      </c>
      <c r="C74" s="233">
        <v>799316</v>
      </c>
      <c r="D74" s="203">
        <v>137781.18</v>
      </c>
      <c r="E74" s="113">
        <v>66547.23</v>
      </c>
      <c r="F74" s="234">
        <f t="shared" ref="F74:F137" si="4">E74+D74+C74</f>
        <v>1003644.4099999999</v>
      </c>
      <c r="G74" s="203">
        <v>0</v>
      </c>
      <c r="H74" s="203">
        <v>53581.57</v>
      </c>
      <c r="I74" s="234">
        <f t="shared" ref="I74:I137" si="5">H74+G74</f>
        <v>53581.57</v>
      </c>
    </row>
    <row r="75" spans="1:9">
      <c r="A75" s="261" t="s">
        <v>435</v>
      </c>
      <c r="B75" s="226" t="s">
        <v>436</v>
      </c>
      <c r="C75" s="233">
        <v>0</v>
      </c>
      <c r="D75" s="203">
        <v>0</v>
      </c>
      <c r="E75" s="113">
        <v>0</v>
      </c>
      <c r="F75" s="234">
        <f t="shared" si="4"/>
        <v>0</v>
      </c>
      <c r="G75" s="203">
        <v>0</v>
      </c>
      <c r="H75" s="203">
        <v>0</v>
      </c>
      <c r="I75" s="234">
        <f t="shared" si="5"/>
        <v>0</v>
      </c>
    </row>
    <row r="76" spans="1:9">
      <c r="A76" s="261" t="s">
        <v>247</v>
      </c>
      <c r="B76" s="226" t="s">
        <v>248</v>
      </c>
      <c r="C76" s="233">
        <v>0</v>
      </c>
      <c r="D76" s="203">
        <v>396500.49</v>
      </c>
      <c r="E76" s="113">
        <v>0</v>
      </c>
      <c r="F76" s="234">
        <f t="shared" si="4"/>
        <v>396500.49</v>
      </c>
      <c r="G76" s="203">
        <v>0</v>
      </c>
      <c r="H76" s="203">
        <v>154194.63</v>
      </c>
      <c r="I76" s="234">
        <f t="shared" si="5"/>
        <v>154194.63</v>
      </c>
    </row>
    <row r="77" spans="1:9">
      <c r="A77" s="261" t="s">
        <v>151</v>
      </c>
      <c r="B77" s="226" t="s">
        <v>152</v>
      </c>
      <c r="C77" s="233">
        <v>967362</v>
      </c>
      <c r="D77" s="203">
        <v>0</v>
      </c>
      <c r="E77" s="113">
        <v>0</v>
      </c>
      <c r="F77" s="234">
        <f t="shared" si="4"/>
        <v>967362</v>
      </c>
      <c r="G77" s="203">
        <v>0</v>
      </c>
      <c r="H77" s="203">
        <v>0</v>
      </c>
      <c r="I77" s="234">
        <f t="shared" si="5"/>
        <v>0</v>
      </c>
    </row>
    <row r="78" spans="1:9">
      <c r="A78" s="261" t="s">
        <v>579</v>
      </c>
      <c r="B78" s="226" t="s">
        <v>580</v>
      </c>
      <c r="C78" s="233">
        <v>44698</v>
      </c>
      <c r="D78" s="203">
        <v>0</v>
      </c>
      <c r="E78" s="113">
        <v>0</v>
      </c>
      <c r="F78" s="234">
        <f t="shared" si="4"/>
        <v>44698</v>
      </c>
      <c r="G78" s="203">
        <v>0</v>
      </c>
      <c r="H78" s="203">
        <v>0</v>
      </c>
      <c r="I78" s="234">
        <f t="shared" si="5"/>
        <v>0</v>
      </c>
    </row>
    <row r="79" spans="1:9">
      <c r="A79" s="261" t="s">
        <v>33</v>
      </c>
      <c r="B79" s="226" t="s">
        <v>34</v>
      </c>
      <c r="C79" s="233">
        <v>241573</v>
      </c>
      <c r="D79" s="203">
        <v>41216.089999999997</v>
      </c>
      <c r="E79" s="113">
        <v>0</v>
      </c>
      <c r="F79" s="234">
        <f t="shared" si="4"/>
        <v>282789.08999999997</v>
      </c>
      <c r="G79" s="203">
        <v>0</v>
      </c>
      <c r="H79" s="203">
        <v>16028.48</v>
      </c>
      <c r="I79" s="234">
        <f t="shared" si="5"/>
        <v>16028.48</v>
      </c>
    </row>
    <row r="80" spans="1:9">
      <c r="A80" s="261" t="s">
        <v>187</v>
      </c>
      <c r="B80" s="226" t="s">
        <v>188</v>
      </c>
      <c r="C80" s="233">
        <v>0</v>
      </c>
      <c r="D80" s="203">
        <v>417842.61</v>
      </c>
      <c r="E80" s="113">
        <v>199057.04</v>
      </c>
      <c r="F80" s="234">
        <f t="shared" si="4"/>
        <v>616899.65</v>
      </c>
      <c r="G80" s="203">
        <v>0</v>
      </c>
      <c r="H80" s="203">
        <v>162494.35</v>
      </c>
      <c r="I80" s="234">
        <f t="shared" si="5"/>
        <v>162494.35</v>
      </c>
    </row>
    <row r="81" spans="1:9">
      <c r="A81" s="261" t="s">
        <v>135</v>
      </c>
      <c r="B81" s="226" t="s">
        <v>136</v>
      </c>
      <c r="C81" s="233">
        <v>358215</v>
      </c>
      <c r="D81" s="203">
        <v>0</v>
      </c>
      <c r="E81" s="113">
        <v>0</v>
      </c>
      <c r="F81" s="234">
        <f t="shared" si="4"/>
        <v>358215</v>
      </c>
      <c r="G81" s="203">
        <v>0</v>
      </c>
      <c r="H81" s="203">
        <v>0</v>
      </c>
      <c r="I81" s="234">
        <f t="shared" si="5"/>
        <v>0</v>
      </c>
    </row>
    <row r="82" spans="1:9">
      <c r="A82" s="261" t="s">
        <v>275</v>
      </c>
      <c r="B82" s="226" t="s">
        <v>276</v>
      </c>
      <c r="C82" s="233">
        <v>0</v>
      </c>
      <c r="D82" s="203">
        <v>0</v>
      </c>
      <c r="E82" s="113">
        <v>0</v>
      </c>
      <c r="F82" s="234">
        <f t="shared" si="4"/>
        <v>0</v>
      </c>
      <c r="G82" s="203">
        <v>0</v>
      </c>
      <c r="H82" s="203">
        <v>0</v>
      </c>
      <c r="I82" s="234">
        <f t="shared" si="5"/>
        <v>0</v>
      </c>
    </row>
    <row r="83" spans="1:9">
      <c r="A83" s="261" t="s">
        <v>429</v>
      </c>
      <c r="B83" s="226" t="s">
        <v>430</v>
      </c>
      <c r="C83" s="233">
        <v>0</v>
      </c>
      <c r="D83" s="203">
        <v>0</v>
      </c>
      <c r="E83" s="113">
        <v>115191.75</v>
      </c>
      <c r="F83" s="234">
        <f t="shared" si="4"/>
        <v>115191.75</v>
      </c>
      <c r="G83" s="203">
        <v>0</v>
      </c>
      <c r="H83" s="203">
        <v>0</v>
      </c>
      <c r="I83" s="234">
        <f t="shared" si="5"/>
        <v>0</v>
      </c>
    </row>
    <row r="84" spans="1:9">
      <c r="A84" s="261" t="s">
        <v>65</v>
      </c>
      <c r="B84" s="226" t="s">
        <v>66</v>
      </c>
      <c r="C84" s="233">
        <v>0</v>
      </c>
      <c r="D84" s="203">
        <v>0</v>
      </c>
      <c r="E84" s="113">
        <v>0</v>
      </c>
      <c r="F84" s="234">
        <f t="shared" si="4"/>
        <v>0</v>
      </c>
      <c r="G84" s="203">
        <v>0</v>
      </c>
      <c r="H84" s="203">
        <v>0</v>
      </c>
      <c r="I84" s="234">
        <f t="shared" si="5"/>
        <v>0</v>
      </c>
    </row>
    <row r="85" spans="1:9">
      <c r="A85" s="261" t="s">
        <v>503</v>
      </c>
      <c r="B85" s="226" t="s">
        <v>504</v>
      </c>
      <c r="C85" s="233">
        <v>0</v>
      </c>
      <c r="D85" s="203">
        <v>0</v>
      </c>
      <c r="E85" s="113">
        <v>0</v>
      </c>
      <c r="F85" s="234">
        <f t="shared" si="4"/>
        <v>0</v>
      </c>
      <c r="G85" s="203">
        <v>0</v>
      </c>
      <c r="H85" s="203">
        <v>0</v>
      </c>
      <c r="I85" s="234">
        <f t="shared" si="5"/>
        <v>0</v>
      </c>
    </row>
    <row r="86" spans="1:9">
      <c r="A86" s="261" t="s">
        <v>185</v>
      </c>
      <c r="B86" s="226" t="s">
        <v>186</v>
      </c>
      <c r="C86" s="233">
        <v>0</v>
      </c>
      <c r="D86" s="203">
        <v>875125.84</v>
      </c>
      <c r="E86" s="113">
        <v>0</v>
      </c>
      <c r="F86" s="234">
        <f t="shared" si="4"/>
        <v>875125.84</v>
      </c>
      <c r="G86" s="203">
        <v>0</v>
      </c>
      <c r="H86" s="203">
        <v>340326.72</v>
      </c>
      <c r="I86" s="234">
        <f t="shared" si="5"/>
        <v>340326.72</v>
      </c>
    </row>
    <row r="87" spans="1:9">
      <c r="A87" s="261" t="s">
        <v>547</v>
      </c>
      <c r="B87" s="226" t="s">
        <v>548</v>
      </c>
      <c r="C87" s="233">
        <v>835689</v>
      </c>
      <c r="D87" s="203">
        <v>0</v>
      </c>
      <c r="E87" s="113">
        <v>133048.5</v>
      </c>
      <c r="F87" s="234">
        <f t="shared" si="4"/>
        <v>968737.5</v>
      </c>
      <c r="G87" s="203">
        <v>0</v>
      </c>
      <c r="H87" s="203">
        <v>0</v>
      </c>
      <c r="I87" s="234">
        <f t="shared" si="5"/>
        <v>0</v>
      </c>
    </row>
    <row r="88" spans="1:9">
      <c r="A88" s="261" t="s">
        <v>391</v>
      </c>
      <c r="B88" s="226" t="s">
        <v>392</v>
      </c>
      <c r="C88" s="233">
        <v>0</v>
      </c>
      <c r="D88" s="203">
        <v>0</v>
      </c>
      <c r="E88" s="113">
        <v>203956.53</v>
      </c>
      <c r="F88" s="234">
        <f t="shared" si="4"/>
        <v>203956.53</v>
      </c>
      <c r="G88" s="203">
        <v>0</v>
      </c>
      <c r="H88" s="203">
        <v>0</v>
      </c>
      <c r="I88" s="234">
        <f t="shared" si="5"/>
        <v>0</v>
      </c>
    </row>
    <row r="89" spans="1:9">
      <c r="A89" s="261" t="s">
        <v>23</v>
      </c>
      <c r="B89" s="226" t="s">
        <v>24</v>
      </c>
      <c r="C89" s="233">
        <v>492338</v>
      </c>
      <c r="D89" s="203">
        <v>43670.92</v>
      </c>
      <c r="E89" s="113">
        <v>0</v>
      </c>
      <c r="F89" s="234">
        <f t="shared" si="4"/>
        <v>536008.92000000004</v>
      </c>
      <c r="G89" s="203">
        <v>0</v>
      </c>
      <c r="H89" s="203">
        <v>16983.13</v>
      </c>
      <c r="I89" s="234">
        <f t="shared" si="5"/>
        <v>16983.13</v>
      </c>
    </row>
    <row r="90" spans="1:9">
      <c r="A90" s="261" t="s">
        <v>383</v>
      </c>
      <c r="B90" s="226" t="s">
        <v>384</v>
      </c>
      <c r="C90" s="233">
        <v>1619421</v>
      </c>
      <c r="D90" s="203">
        <v>0</v>
      </c>
      <c r="E90" s="113">
        <v>878398.81</v>
      </c>
      <c r="F90" s="234">
        <f t="shared" si="4"/>
        <v>2497819.81</v>
      </c>
      <c r="G90" s="203">
        <v>0</v>
      </c>
      <c r="H90" s="203">
        <v>0</v>
      </c>
      <c r="I90" s="234">
        <f t="shared" si="5"/>
        <v>0</v>
      </c>
    </row>
    <row r="91" spans="1:9">
      <c r="A91" s="261" t="s">
        <v>471</v>
      </c>
      <c r="B91" s="226" t="s">
        <v>472</v>
      </c>
      <c r="C91" s="233">
        <v>0</v>
      </c>
      <c r="D91" s="203">
        <v>58229.19</v>
      </c>
      <c r="E91" s="113">
        <v>0</v>
      </c>
      <c r="F91" s="234">
        <f t="shared" si="4"/>
        <v>58229.19</v>
      </c>
      <c r="G91" s="203">
        <v>0</v>
      </c>
      <c r="H91" s="203">
        <v>22644.68</v>
      </c>
      <c r="I91" s="234">
        <f t="shared" si="5"/>
        <v>22644.68</v>
      </c>
    </row>
    <row r="92" spans="1:9">
      <c r="A92" s="261" t="s">
        <v>573</v>
      </c>
      <c r="B92" s="226" t="s">
        <v>574</v>
      </c>
      <c r="C92" s="233">
        <v>0</v>
      </c>
      <c r="D92" s="203">
        <v>0</v>
      </c>
      <c r="E92" s="113">
        <v>0</v>
      </c>
      <c r="F92" s="234">
        <f t="shared" si="4"/>
        <v>0</v>
      </c>
      <c r="G92" s="203">
        <v>0</v>
      </c>
      <c r="H92" s="203">
        <v>0</v>
      </c>
      <c r="I92" s="234">
        <f t="shared" si="5"/>
        <v>0</v>
      </c>
    </row>
    <row r="93" spans="1:9">
      <c r="A93" s="261" t="s">
        <v>261</v>
      </c>
      <c r="B93" s="226" t="s">
        <v>262</v>
      </c>
      <c r="C93" s="233">
        <v>44324</v>
      </c>
      <c r="D93" s="203">
        <v>6540.27</v>
      </c>
      <c r="E93" s="113">
        <v>0</v>
      </c>
      <c r="F93" s="234">
        <f t="shared" si="4"/>
        <v>50864.270000000004</v>
      </c>
      <c r="G93" s="203">
        <v>0</v>
      </c>
      <c r="H93" s="203">
        <v>2543.44</v>
      </c>
      <c r="I93" s="234">
        <f t="shared" si="5"/>
        <v>2543.44</v>
      </c>
    </row>
    <row r="94" spans="1:9">
      <c r="A94" s="261" t="s">
        <v>267</v>
      </c>
      <c r="B94" s="226" t="s">
        <v>268</v>
      </c>
      <c r="C94" s="233">
        <v>0</v>
      </c>
      <c r="D94" s="203">
        <v>0</v>
      </c>
      <c r="E94" s="113">
        <v>0</v>
      </c>
      <c r="F94" s="234">
        <f t="shared" si="4"/>
        <v>0</v>
      </c>
      <c r="G94" s="203">
        <v>0</v>
      </c>
      <c r="H94" s="203">
        <v>0</v>
      </c>
      <c r="I94" s="234">
        <f t="shared" si="5"/>
        <v>0</v>
      </c>
    </row>
    <row r="95" spans="1:9">
      <c r="A95" s="261" t="s">
        <v>139</v>
      </c>
      <c r="B95" s="226" t="s">
        <v>140</v>
      </c>
      <c r="C95" s="233">
        <v>0</v>
      </c>
      <c r="D95" s="203">
        <v>0</v>
      </c>
      <c r="E95" s="113">
        <v>0</v>
      </c>
      <c r="F95" s="234">
        <f t="shared" si="4"/>
        <v>0</v>
      </c>
      <c r="G95" s="203">
        <v>0</v>
      </c>
      <c r="H95" s="203">
        <v>0</v>
      </c>
      <c r="I95" s="234">
        <f t="shared" si="5"/>
        <v>0</v>
      </c>
    </row>
    <row r="96" spans="1:9">
      <c r="A96" s="261" t="s">
        <v>599</v>
      </c>
      <c r="B96" s="226" t="s">
        <v>600</v>
      </c>
      <c r="C96" s="233">
        <v>0</v>
      </c>
      <c r="D96" s="203">
        <v>62132.43</v>
      </c>
      <c r="E96" s="113">
        <v>0</v>
      </c>
      <c r="F96" s="234">
        <f t="shared" si="4"/>
        <v>62132.43</v>
      </c>
      <c r="G96" s="203">
        <v>0</v>
      </c>
      <c r="H96" s="203">
        <v>24162.61</v>
      </c>
      <c r="I96" s="234">
        <f t="shared" si="5"/>
        <v>24162.61</v>
      </c>
    </row>
    <row r="97" spans="1:9">
      <c r="A97" s="261" t="s">
        <v>607</v>
      </c>
      <c r="B97" s="226" t="s">
        <v>608</v>
      </c>
      <c r="C97" s="233">
        <v>0</v>
      </c>
      <c r="D97" s="203">
        <v>25891.72</v>
      </c>
      <c r="E97" s="113">
        <v>12020.32</v>
      </c>
      <c r="F97" s="234">
        <f t="shared" si="4"/>
        <v>37912.04</v>
      </c>
      <c r="G97" s="203">
        <v>0</v>
      </c>
      <c r="H97" s="203">
        <v>10069</v>
      </c>
      <c r="I97" s="234">
        <f t="shared" si="5"/>
        <v>10069</v>
      </c>
    </row>
    <row r="98" spans="1:9">
      <c r="A98" s="261" t="s">
        <v>453</v>
      </c>
      <c r="B98" s="226" t="s">
        <v>454</v>
      </c>
      <c r="C98" s="233">
        <v>0</v>
      </c>
      <c r="D98" s="203">
        <v>98772.13</v>
      </c>
      <c r="E98" s="113">
        <v>0</v>
      </c>
      <c r="F98" s="234">
        <f t="shared" si="4"/>
        <v>98772.13</v>
      </c>
      <c r="G98" s="203">
        <v>0</v>
      </c>
      <c r="H98" s="203">
        <v>38411.379999999997</v>
      </c>
      <c r="I98" s="234">
        <f t="shared" si="5"/>
        <v>38411.379999999997</v>
      </c>
    </row>
    <row r="99" spans="1:9">
      <c r="A99" s="261" t="s">
        <v>317</v>
      </c>
      <c r="B99" s="226" t="s">
        <v>318</v>
      </c>
      <c r="C99" s="233">
        <v>0</v>
      </c>
      <c r="D99" s="203">
        <v>0</v>
      </c>
      <c r="E99" s="113">
        <v>0</v>
      </c>
      <c r="F99" s="234">
        <f t="shared" si="4"/>
        <v>0</v>
      </c>
      <c r="G99" s="203">
        <v>0</v>
      </c>
      <c r="H99" s="203">
        <v>0</v>
      </c>
      <c r="I99" s="234">
        <f t="shared" si="5"/>
        <v>0</v>
      </c>
    </row>
    <row r="100" spans="1:9">
      <c r="A100" s="261" t="s">
        <v>461</v>
      </c>
      <c r="B100" s="226" t="s">
        <v>462</v>
      </c>
      <c r="C100" s="233">
        <v>70929</v>
      </c>
      <c r="D100" s="203">
        <v>0</v>
      </c>
      <c r="E100" s="113">
        <v>0</v>
      </c>
      <c r="F100" s="234">
        <f t="shared" si="4"/>
        <v>70929</v>
      </c>
      <c r="G100" s="203">
        <v>49445</v>
      </c>
      <c r="H100" s="203">
        <v>0</v>
      </c>
      <c r="I100" s="234">
        <f t="shared" si="5"/>
        <v>49445</v>
      </c>
    </row>
    <row r="101" spans="1:9">
      <c r="A101" s="261" t="s">
        <v>1125</v>
      </c>
      <c r="B101" s="226" t="s">
        <v>1147</v>
      </c>
      <c r="C101" s="233">
        <v>0</v>
      </c>
      <c r="D101" s="203">
        <v>0</v>
      </c>
      <c r="E101" s="113">
        <v>0</v>
      </c>
      <c r="F101" s="234">
        <f t="shared" si="4"/>
        <v>0</v>
      </c>
      <c r="G101" s="203">
        <v>0</v>
      </c>
      <c r="H101" s="203">
        <v>0</v>
      </c>
      <c r="I101" s="234">
        <f t="shared" si="5"/>
        <v>0</v>
      </c>
    </row>
    <row r="102" spans="1:9">
      <c r="A102" s="261" t="s">
        <v>61</v>
      </c>
      <c r="B102" s="226" t="s">
        <v>62</v>
      </c>
      <c r="C102" s="233">
        <v>47016</v>
      </c>
      <c r="D102" s="203">
        <v>0</v>
      </c>
      <c r="E102" s="113">
        <v>0</v>
      </c>
      <c r="F102" s="234">
        <f t="shared" si="4"/>
        <v>47016</v>
      </c>
      <c r="G102" s="203">
        <v>0</v>
      </c>
      <c r="H102" s="203">
        <v>0</v>
      </c>
      <c r="I102" s="234">
        <f t="shared" si="5"/>
        <v>0</v>
      </c>
    </row>
    <row r="103" spans="1:9">
      <c r="A103" s="261" t="s">
        <v>523</v>
      </c>
      <c r="B103" s="226" t="s">
        <v>524</v>
      </c>
      <c r="C103" s="233">
        <v>0</v>
      </c>
      <c r="D103" s="203">
        <v>0</v>
      </c>
      <c r="E103" s="113">
        <v>0</v>
      </c>
      <c r="F103" s="234">
        <f t="shared" si="4"/>
        <v>0</v>
      </c>
      <c r="G103" s="203">
        <v>0</v>
      </c>
      <c r="H103" s="203">
        <v>0</v>
      </c>
      <c r="I103" s="234">
        <f t="shared" si="5"/>
        <v>0</v>
      </c>
    </row>
    <row r="104" spans="1:9">
      <c r="A104" s="261" t="s">
        <v>311</v>
      </c>
      <c r="B104" s="226" t="s">
        <v>312</v>
      </c>
      <c r="C104" s="233">
        <v>198821</v>
      </c>
      <c r="D104" s="203">
        <v>0</v>
      </c>
      <c r="E104" s="113">
        <v>0</v>
      </c>
      <c r="F104" s="234">
        <f t="shared" si="4"/>
        <v>198821</v>
      </c>
      <c r="G104" s="203">
        <v>0</v>
      </c>
      <c r="H104" s="203">
        <v>0</v>
      </c>
      <c r="I104" s="234">
        <f t="shared" si="5"/>
        <v>0</v>
      </c>
    </row>
    <row r="105" spans="1:9">
      <c r="A105" s="261" t="s">
        <v>605</v>
      </c>
      <c r="B105" s="226" t="s">
        <v>606</v>
      </c>
      <c r="C105" s="233">
        <v>0</v>
      </c>
      <c r="D105" s="203">
        <v>5787.94</v>
      </c>
      <c r="E105" s="113">
        <v>0</v>
      </c>
      <c r="F105" s="234">
        <f t="shared" si="4"/>
        <v>5787.94</v>
      </c>
      <c r="G105" s="203">
        <v>0</v>
      </c>
      <c r="H105" s="203">
        <v>2250.86</v>
      </c>
      <c r="I105" s="234">
        <f t="shared" si="5"/>
        <v>2250.86</v>
      </c>
    </row>
    <row r="106" spans="1:9">
      <c r="A106" s="261" t="s">
        <v>191</v>
      </c>
      <c r="B106" s="226" t="s">
        <v>192</v>
      </c>
      <c r="C106" s="233">
        <v>0</v>
      </c>
      <c r="D106" s="203">
        <v>0</v>
      </c>
      <c r="E106" s="113">
        <v>787960.31</v>
      </c>
      <c r="F106" s="234">
        <f t="shared" si="4"/>
        <v>787960.31</v>
      </c>
      <c r="G106" s="203">
        <v>0</v>
      </c>
      <c r="H106" s="203">
        <v>0</v>
      </c>
      <c r="I106" s="234">
        <f t="shared" si="5"/>
        <v>0</v>
      </c>
    </row>
    <row r="107" spans="1:9">
      <c r="A107" s="261" t="s">
        <v>57</v>
      </c>
      <c r="B107" s="226" t="s">
        <v>58</v>
      </c>
      <c r="C107" s="233">
        <v>0</v>
      </c>
      <c r="D107" s="203">
        <v>40230.879999999997</v>
      </c>
      <c r="E107" s="113">
        <v>15201.14</v>
      </c>
      <c r="F107" s="234">
        <f t="shared" si="4"/>
        <v>55432.02</v>
      </c>
      <c r="G107" s="203">
        <v>0</v>
      </c>
      <c r="H107" s="203">
        <v>15645.34</v>
      </c>
      <c r="I107" s="234">
        <f t="shared" si="5"/>
        <v>15645.34</v>
      </c>
    </row>
    <row r="108" spans="1:9">
      <c r="A108" s="261" t="s">
        <v>327</v>
      </c>
      <c r="B108" s="226" t="s">
        <v>328</v>
      </c>
      <c r="C108" s="233">
        <v>364575</v>
      </c>
      <c r="D108" s="203">
        <v>0</v>
      </c>
      <c r="E108" s="113">
        <v>0</v>
      </c>
      <c r="F108" s="234">
        <f t="shared" si="4"/>
        <v>364575</v>
      </c>
      <c r="G108" s="203">
        <v>301694</v>
      </c>
      <c r="H108" s="203">
        <v>0</v>
      </c>
      <c r="I108" s="234">
        <f t="shared" si="5"/>
        <v>301694</v>
      </c>
    </row>
    <row r="109" spans="1:9">
      <c r="A109" s="261" t="s">
        <v>143</v>
      </c>
      <c r="B109" s="226" t="s">
        <v>144</v>
      </c>
      <c r="C109" s="233">
        <v>492404</v>
      </c>
      <c r="D109" s="203">
        <v>0</v>
      </c>
      <c r="E109" s="113">
        <v>0</v>
      </c>
      <c r="F109" s="234">
        <f t="shared" si="4"/>
        <v>492404</v>
      </c>
      <c r="G109" s="203">
        <v>0</v>
      </c>
      <c r="H109" s="203">
        <v>0</v>
      </c>
      <c r="I109" s="234">
        <f t="shared" si="5"/>
        <v>0</v>
      </c>
    </row>
    <row r="110" spans="1:9">
      <c r="A110" s="261" t="s">
        <v>1136</v>
      </c>
      <c r="B110" s="226" t="s">
        <v>1148</v>
      </c>
      <c r="C110" s="233">
        <v>0</v>
      </c>
      <c r="D110" s="203">
        <v>0</v>
      </c>
      <c r="E110" s="113">
        <v>0</v>
      </c>
      <c r="F110" s="234">
        <f t="shared" si="4"/>
        <v>0</v>
      </c>
      <c r="G110" s="203">
        <v>0</v>
      </c>
      <c r="H110" s="203">
        <v>0</v>
      </c>
      <c r="I110" s="234">
        <f t="shared" si="5"/>
        <v>0</v>
      </c>
    </row>
    <row r="111" spans="1:9">
      <c r="A111" s="261" t="s">
        <v>107</v>
      </c>
      <c r="B111" s="226" t="s">
        <v>108</v>
      </c>
      <c r="C111" s="233">
        <v>0</v>
      </c>
      <c r="D111" s="203">
        <v>11561.2</v>
      </c>
      <c r="E111" s="113">
        <v>0</v>
      </c>
      <c r="F111" s="234">
        <f t="shared" si="4"/>
        <v>11561.2</v>
      </c>
      <c r="G111" s="203">
        <v>0</v>
      </c>
      <c r="H111" s="203">
        <v>4496.0200000000004</v>
      </c>
      <c r="I111" s="234">
        <f t="shared" si="5"/>
        <v>4496.0200000000004</v>
      </c>
    </row>
    <row r="112" spans="1:9">
      <c r="A112" s="261" t="s">
        <v>441</v>
      </c>
      <c r="B112" s="226" t="s">
        <v>442</v>
      </c>
      <c r="C112" s="233">
        <v>0</v>
      </c>
      <c r="D112" s="203">
        <v>0</v>
      </c>
      <c r="E112" s="113">
        <v>0</v>
      </c>
      <c r="F112" s="234">
        <f t="shared" si="4"/>
        <v>0</v>
      </c>
      <c r="G112" s="203">
        <v>0</v>
      </c>
      <c r="H112" s="203">
        <v>0</v>
      </c>
      <c r="I112" s="234">
        <f t="shared" si="5"/>
        <v>0</v>
      </c>
    </row>
    <row r="113" spans="1:9">
      <c r="A113" s="261" t="s">
        <v>211</v>
      </c>
      <c r="B113" s="226" t="s">
        <v>212</v>
      </c>
      <c r="C113" s="233">
        <v>0</v>
      </c>
      <c r="D113" s="203">
        <v>0</v>
      </c>
      <c r="E113" s="113">
        <v>1241456.0900000001</v>
      </c>
      <c r="F113" s="234">
        <f t="shared" si="4"/>
        <v>1241456.0900000001</v>
      </c>
      <c r="G113" s="203">
        <v>0</v>
      </c>
      <c r="H113" s="203">
        <v>0</v>
      </c>
      <c r="I113" s="234">
        <f t="shared" si="5"/>
        <v>0</v>
      </c>
    </row>
    <row r="114" spans="1:9">
      <c r="A114" s="261" t="s">
        <v>117</v>
      </c>
      <c r="B114" s="226" t="s">
        <v>118</v>
      </c>
      <c r="C114" s="233">
        <v>0</v>
      </c>
      <c r="D114" s="203">
        <v>0</v>
      </c>
      <c r="E114" s="113">
        <v>0</v>
      </c>
      <c r="F114" s="234">
        <f t="shared" si="4"/>
        <v>0</v>
      </c>
      <c r="G114" s="203">
        <v>0</v>
      </c>
      <c r="H114" s="203">
        <v>0</v>
      </c>
      <c r="I114" s="234">
        <f t="shared" si="5"/>
        <v>0</v>
      </c>
    </row>
    <row r="115" spans="1:9">
      <c r="A115" s="261" t="s">
        <v>83</v>
      </c>
      <c r="B115" s="226" t="s">
        <v>84</v>
      </c>
      <c r="C115" s="233">
        <v>0</v>
      </c>
      <c r="D115" s="203">
        <v>0</v>
      </c>
      <c r="E115" s="113">
        <v>0</v>
      </c>
      <c r="F115" s="234">
        <f t="shared" si="4"/>
        <v>0</v>
      </c>
      <c r="G115" s="203">
        <v>0</v>
      </c>
      <c r="H115" s="203">
        <v>0</v>
      </c>
      <c r="I115" s="234">
        <f t="shared" si="5"/>
        <v>0</v>
      </c>
    </row>
    <row r="116" spans="1:9">
      <c r="A116" s="261" t="s">
        <v>101</v>
      </c>
      <c r="B116" s="226" t="s">
        <v>102</v>
      </c>
      <c r="C116" s="233">
        <v>0</v>
      </c>
      <c r="D116" s="203">
        <v>5637.5</v>
      </c>
      <c r="E116" s="113">
        <v>13796.87</v>
      </c>
      <c r="F116" s="234">
        <f t="shared" si="4"/>
        <v>19434.370000000003</v>
      </c>
      <c r="G116" s="203">
        <v>0</v>
      </c>
      <c r="H116" s="203">
        <v>2192.36</v>
      </c>
      <c r="I116" s="234">
        <f t="shared" si="5"/>
        <v>2192.36</v>
      </c>
    </row>
    <row r="117" spans="1:9">
      <c r="A117" s="261" t="s">
        <v>87</v>
      </c>
      <c r="B117" s="226" t="s">
        <v>88</v>
      </c>
      <c r="C117" s="233">
        <v>0</v>
      </c>
      <c r="D117" s="203">
        <v>398148.15</v>
      </c>
      <c r="E117" s="113">
        <v>0</v>
      </c>
      <c r="F117" s="234">
        <f t="shared" si="4"/>
        <v>398148.15</v>
      </c>
      <c r="G117" s="203">
        <v>0</v>
      </c>
      <c r="H117" s="203">
        <v>154835.39000000001</v>
      </c>
      <c r="I117" s="234">
        <f t="shared" si="5"/>
        <v>154835.39000000001</v>
      </c>
    </row>
    <row r="118" spans="1:9">
      <c r="A118" s="261" t="s">
        <v>17</v>
      </c>
      <c r="B118" s="226" t="s">
        <v>18</v>
      </c>
      <c r="C118" s="233">
        <v>0</v>
      </c>
      <c r="D118" s="203">
        <v>1390225.2</v>
      </c>
      <c r="E118" s="113">
        <v>0</v>
      </c>
      <c r="F118" s="234">
        <f t="shared" si="4"/>
        <v>1390225.2</v>
      </c>
      <c r="G118" s="203">
        <v>0</v>
      </c>
      <c r="H118" s="203">
        <v>540643.13</v>
      </c>
      <c r="I118" s="234">
        <f t="shared" si="5"/>
        <v>540643.13</v>
      </c>
    </row>
    <row r="119" spans="1:9">
      <c r="A119" s="261" t="s">
        <v>217</v>
      </c>
      <c r="B119" s="226" t="s">
        <v>218</v>
      </c>
      <c r="C119" s="233">
        <v>0</v>
      </c>
      <c r="D119" s="203">
        <v>916984.38</v>
      </c>
      <c r="E119" s="113">
        <v>21923.07</v>
      </c>
      <c r="F119" s="234">
        <f t="shared" si="4"/>
        <v>938907.45</v>
      </c>
      <c r="G119" s="203">
        <v>0</v>
      </c>
      <c r="H119" s="203">
        <v>356605.04</v>
      </c>
      <c r="I119" s="234">
        <f t="shared" si="5"/>
        <v>356605.04</v>
      </c>
    </row>
    <row r="120" spans="1:9">
      <c r="A120" s="261" t="s">
        <v>511</v>
      </c>
      <c r="B120" s="226" t="s">
        <v>512</v>
      </c>
      <c r="C120" s="233">
        <v>0</v>
      </c>
      <c r="D120" s="203">
        <v>96214.02</v>
      </c>
      <c r="E120" s="113">
        <v>0</v>
      </c>
      <c r="F120" s="234">
        <f t="shared" si="4"/>
        <v>96214.02</v>
      </c>
      <c r="G120" s="203">
        <v>0</v>
      </c>
      <c r="H120" s="203">
        <v>37416.559999999998</v>
      </c>
      <c r="I120" s="234">
        <f t="shared" si="5"/>
        <v>37416.559999999998</v>
      </c>
    </row>
    <row r="121" spans="1:9">
      <c r="A121" s="261" t="s">
        <v>21</v>
      </c>
      <c r="B121" s="226" t="s">
        <v>22</v>
      </c>
      <c r="C121" s="233">
        <v>215508</v>
      </c>
      <c r="D121" s="203">
        <v>163776.72</v>
      </c>
      <c r="E121" s="113">
        <v>0</v>
      </c>
      <c r="F121" s="234">
        <f t="shared" si="4"/>
        <v>379284.72</v>
      </c>
      <c r="G121" s="203">
        <v>0</v>
      </c>
      <c r="H121" s="203">
        <v>63690.95</v>
      </c>
      <c r="I121" s="234">
        <f t="shared" si="5"/>
        <v>63690.95</v>
      </c>
    </row>
    <row r="122" spans="1:9">
      <c r="A122" s="261" t="s">
        <v>249</v>
      </c>
      <c r="B122" s="226" t="s">
        <v>250</v>
      </c>
      <c r="C122" s="233">
        <v>0</v>
      </c>
      <c r="D122" s="203">
        <v>0</v>
      </c>
      <c r="E122" s="113">
        <v>8225.48</v>
      </c>
      <c r="F122" s="234">
        <f t="shared" si="4"/>
        <v>8225.48</v>
      </c>
      <c r="G122" s="203">
        <v>0</v>
      </c>
      <c r="H122" s="203">
        <v>0</v>
      </c>
      <c r="I122" s="234">
        <f t="shared" si="5"/>
        <v>0</v>
      </c>
    </row>
    <row r="123" spans="1:9">
      <c r="A123" s="261" t="s">
        <v>263</v>
      </c>
      <c r="B123" s="226" t="s">
        <v>264</v>
      </c>
      <c r="C123" s="233">
        <v>15595</v>
      </c>
      <c r="D123" s="203">
        <v>7707.68</v>
      </c>
      <c r="E123" s="113">
        <v>18434.88</v>
      </c>
      <c r="F123" s="234">
        <f t="shared" si="4"/>
        <v>41737.56</v>
      </c>
      <c r="G123" s="203">
        <v>0</v>
      </c>
      <c r="H123" s="203">
        <v>2997.43</v>
      </c>
      <c r="I123" s="234">
        <f t="shared" si="5"/>
        <v>2997.43</v>
      </c>
    </row>
    <row r="124" spans="1:9">
      <c r="A124" s="261" t="s">
        <v>59</v>
      </c>
      <c r="B124" s="226" t="s">
        <v>60</v>
      </c>
      <c r="C124" s="233">
        <v>0</v>
      </c>
      <c r="D124" s="203">
        <v>53833.35</v>
      </c>
      <c r="E124" s="113">
        <v>0</v>
      </c>
      <c r="F124" s="234">
        <f t="shared" si="4"/>
        <v>53833.35</v>
      </c>
      <c r="G124" s="203">
        <v>0</v>
      </c>
      <c r="H124" s="203">
        <v>20935.189999999999</v>
      </c>
      <c r="I124" s="234">
        <f t="shared" si="5"/>
        <v>20935.189999999999</v>
      </c>
    </row>
    <row r="125" spans="1:9">
      <c r="A125" s="261" t="s">
        <v>415</v>
      </c>
      <c r="B125" s="226" t="s">
        <v>416</v>
      </c>
      <c r="C125" s="233">
        <v>0</v>
      </c>
      <c r="D125" s="203">
        <v>106222.53</v>
      </c>
      <c r="E125" s="113">
        <v>0</v>
      </c>
      <c r="F125" s="234">
        <f t="shared" si="4"/>
        <v>106222.53</v>
      </c>
      <c r="G125" s="203">
        <v>0</v>
      </c>
      <c r="H125" s="203">
        <v>41308.76</v>
      </c>
      <c r="I125" s="234">
        <f t="shared" si="5"/>
        <v>41308.76</v>
      </c>
    </row>
    <row r="126" spans="1:9">
      <c r="A126" s="261" t="s">
        <v>561</v>
      </c>
      <c r="B126" s="226" t="s">
        <v>562</v>
      </c>
      <c r="C126" s="233">
        <v>178114</v>
      </c>
      <c r="D126" s="203">
        <v>0</v>
      </c>
      <c r="E126" s="113">
        <v>0</v>
      </c>
      <c r="F126" s="234">
        <f t="shared" si="4"/>
        <v>178114</v>
      </c>
      <c r="G126" s="203">
        <v>42142</v>
      </c>
      <c r="H126" s="203">
        <v>0</v>
      </c>
      <c r="I126" s="234">
        <f t="shared" si="5"/>
        <v>42142</v>
      </c>
    </row>
    <row r="127" spans="1:9">
      <c r="A127" s="261" t="s">
        <v>35</v>
      </c>
      <c r="B127" s="226" t="s">
        <v>36</v>
      </c>
      <c r="C127" s="233">
        <v>0</v>
      </c>
      <c r="D127" s="203">
        <v>0</v>
      </c>
      <c r="E127" s="113">
        <v>0</v>
      </c>
      <c r="F127" s="234">
        <f t="shared" si="4"/>
        <v>0</v>
      </c>
      <c r="G127" s="203">
        <v>0</v>
      </c>
      <c r="H127" s="203">
        <v>0</v>
      </c>
      <c r="I127" s="234">
        <f t="shared" si="5"/>
        <v>0</v>
      </c>
    </row>
    <row r="128" spans="1:9">
      <c r="A128" s="261" t="s">
        <v>155</v>
      </c>
      <c r="B128" s="226" t="s">
        <v>156</v>
      </c>
      <c r="C128" s="233">
        <v>142860</v>
      </c>
      <c r="D128" s="203">
        <v>16122.46</v>
      </c>
      <c r="E128" s="113">
        <v>0</v>
      </c>
      <c r="F128" s="234">
        <f t="shared" si="4"/>
        <v>158982.46</v>
      </c>
      <c r="G128" s="203">
        <v>0</v>
      </c>
      <c r="H128" s="203">
        <v>6269.85</v>
      </c>
      <c r="I128" s="234">
        <f t="shared" si="5"/>
        <v>6269.85</v>
      </c>
    </row>
    <row r="129" spans="1:9">
      <c r="A129" s="261" t="s">
        <v>431</v>
      </c>
      <c r="B129" s="226" t="s">
        <v>432</v>
      </c>
      <c r="C129" s="233">
        <v>0</v>
      </c>
      <c r="D129" s="203">
        <v>474047.45</v>
      </c>
      <c r="E129" s="113">
        <v>0</v>
      </c>
      <c r="F129" s="234">
        <f t="shared" si="4"/>
        <v>474047.45</v>
      </c>
      <c r="G129" s="203">
        <v>0</v>
      </c>
      <c r="H129" s="203">
        <v>184351.78</v>
      </c>
      <c r="I129" s="234">
        <f t="shared" si="5"/>
        <v>184351.78</v>
      </c>
    </row>
    <row r="130" spans="1:9">
      <c r="A130" s="261" t="s">
        <v>215</v>
      </c>
      <c r="B130" s="226" t="s">
        <v>216</v>
      </c>
      <c r="C130" s="233">
        <v>0</v>
      </c>
      <c r="D130" s="203">
        <v>0</v>
      </c>
      <c r="E130" s="113">
        <v>0</v>
      </c>
      <c r="F130" s="234">
        <f t="shared" si="4"/>
        <v>0</v>
      </c>
      <c r="G130" s="203">
        <v>0</v>
      </c>
      <c r="H130" s="203">
        <v>0</v>
      </c>
      <c r="I130" s="234">
        <f t="shared" si="5"/>
        <v>0</v>
      </c>
    </row>
    <row r="131" spans="1:9">
      <c r="A131" s="261" t="s">
        <v>447</v>
      </c>
      <c r="B131" s="226" t="s">
        <v>448</v>
      </c>
      <c r="C131" s="233">
        <v>0</v>
      </c>
      <c r="D131" s="203">
        <v>0</v>
      </c>
      <c r="E131" s="113">
        <v>0</v>
      </c>
      <c r="F131" s="234">
        <f t="shared" si="4"/>
        <v>0</v>
      </c>
      <c r="G131" s="203">
        <v>0</v>
      </c>
      <c r="H131" s="203">
        <v>0</v>
      </c>
      <c r="I131" s="234">
        <f t="shared" si="5"/>
        <v>0</v>
      </c>
    </row>
    <row r="132" spans="1:9">
      <c r="A132" s="261" t="s">
        <v>563</v>
      </c>
      <c r="B132" s="226" t="s">
        <v>564</v>
      </c>
      <c r="C132" s="233">
        <v>106216</v>
      </c>
      <c r="D132" s="203">
        <v>0</v>
      </c>
      <c r="E132" s="113">
        <v>0</v>
      </c>
      <c r="F132" s="234">
        <f t="shared" si="4"/>
        <v>106216</v>
      </c>
      <c r="G132" s="203">
        <v>67892</v>
      </c>
      <c r="H132" s="203">
        <v>0</v>
      </c>
      <c r="I132" s="234">
        <f t="shared" si="5"/>
        <v>67892</v>
      </c>
    </row>
    <row r="133" spans="1:9">
      <c r="A133" s="261" t="s">
        <v>477</v>
      </c>
      <c r="B133" s="226" t="s">
        <v>478</v>
      </c>
      <c r="C133" s="233">
        <v>116488</v>
      </c>
      <c r="D133" s="203">
        <v>0</v>
      </c>
      <c r="E133" s="113">
        <v>0</v>
      </c>
      <c r="F133" s="234">
        <f t="shared" si="4"/>
        <v>116488</v>
      </c>
      <c r="G133" s="203">
        <v>0</v>
      </c>
      <c r="H133" s="203">
        <v>0</v>
      </c>
      <c r="I133" s="234">
        <f t="shared" si="5"/>
        <v>0</v>
      </c>
    </row>
    <row r="134" spans="1:9">
      <c r="A134" s="261" t="s">
        <v>9</v>
      </c>
      <c r="B134" s="226" t="s">
        <v>10</v>
      </c>
      <c r="C134" s="233">
        <v>0</v>
      </c>
      <c r="D134" s="203">
        <v>0</v>
      </c>
      <c r="E134" s="113">
        <v>0</v>
      </c>
      <c r="F134" s="234">
        <f t="shared" si="4"/>
        <v>0</v>
      </c>
      <c r="G134" s="203">
        <v>0</v>
      </c>
      <c r="H134" s="203">
        <v>0</v>
      </c>
      <c r="I134" s="234">
        <f t="shared" si="5"/>
        <v>0</v>
      </c>
    </row>
    <row r="135" spans="1:9">
      <c r="A135" s="261" t="s">
        <v>77</v>
      </c>
      <c r="B135" s="226" t="s">
        <v>78</v>
      </c>
      <c r="C135" s="233">
        <v>1673174</v>
      </c>
      <c r="D135" s="203">
        <v>855267.55</v>
      </c>
      <c r="E135" s="113">
        <v>108109.02</v>
      </c>
      <c r="F135" s="234">
        <f t="shared" si="4"/>
        <v>2636550.5700000003</v>
      </c>
      <c r="G135" s="203">
        <v>0</v>
      </c>
      <c r="H135" s="203">
        <v>332604.05</v>
      </c>
      <c r="I135" s="234">
        <f t="shared" si="5"/>
        <v>332604.05</v>
      </c>
    </row>
    <row r="136" spans="1:9">
      <c r="A136" s="261" t="s">
        <v>499</v>
      </c>
      <c r="B136" s="226" t="s">
        <v>500</v>
      </c>
      <c r="C136" s="233">
        <v>0</v>
      </c>
      <c r="D136" s="203">
        <v>0</v>
      </c>
      <c r="E136" s="113">
        <v>0</v>
      </c>
      <c r="F136" s="234">
        <f t="shared" si="4"/>
        <v>0</v>
      </c>
      <c r="G136" s="203">
        <v>0</v>
      </c>
      <c r="H136" s="203">
        <v>0</v>
      </c>
      <c r="I136" s="234">
        <f t="shared" si="5"/>
        <v>0</v>
      </c>
    </row>
    <row r="137" spans="1:9">
      <c r="A137" s="261" t="s">
        <v>403</v>
      </c>
      <c r="B137" s="226" t="s">
        <v>404</v>
      </c>
      <c r="C137" s="233">
        <v>0</v>
      </c>
      <c r="D137" s="203">
        <v>0</v>
      </c>
      <c r="E137" s="113">
        <v>0</v>
      </c>
      <c r="F137" s="234">
        <f t="shared" si="4"/>
        <v>0</v>
      </c>
      <c r="G137" s="203">
        <v>0</v>
      </c>
      <c r="H137" s="203">
        <v>0</v>
      </c>
      <c r="I137" s="234">
        <f t="shared" si="5"/>
        <v>0</v>
      </c>
    </row>
    <row r="138" spans="1:9">
      <c r="A138" s="261" t="s">
        <v>559</v>
      </c>
      <c r="B138" s="226" t="s">
        <v>560</v>
      </c>
      <c r="C138" s="233">
        <v>0</v>
      </c>
      <c r="D138" s="203">
        <v>0</v>
      </c>
      <c r="E138" s="113">
        <v>0</v>
      </c>
      <c r="F138" s="234">
        <f t="shared" ref="F138:F201" si="6">E138+D138+C138</f>
        <v>0</v>
      </c>
      <c r="G138" s="203">
        <v>0</v>
      </c>
      <c r="H138" s="203">
        <v>0</v>
      </c>
      <c r="I138" s="234">
        <f t="shared" ref="I138:I201" si="7">H138+G138</f>
        <v>0</v>
      </c>
    </row>
    <row r="139" spans="1:9">
      <c r="A139" s="261" t="s">
        <v>271</v>
      </c>
      <c r="B139" s="226" t="s">
        <v>272</v>
      </c>
      <c r="C139" s="233">
        <v>0</v>
      </c>
      <c r="D139" s="203">
        <v>0</v>
      </c>
      <c r="E139" s="113">
        <v>3134.8</v>
      </c>
      <c r="F139" s="234">
        <f t="shared" si="6"/>
        <v>3134.8</v>
      </c>
      <c r="G139" s="203">
        <v>0</v>
      </c>
      <c r="H139" s="203">
        <v>0</v>
      </c>
      <c r="I139" s="234">
        <f t="shared" si="7"/>
        <v>0</v>
      </c>
    </row>
    <row r="140" spans="1:9">
      <c r="A140" s="261" t="s">
        <v>551</v>
      </c>
      <c r="B140" s="226" t="s">
        <v>552</v>
      </c>
      <c r="C140" s="233">
        <v>0</v>
      </c>
      <c r="D140" s="203">
        <v>152421.04999999999</v>
      </c>
      <c r="E140" s="113">
        <v>0</v>
      </c>
      <c r="F140" s="234">
        <f t="shared" si="6"/>
        <v>152421.04999999999</v>
      </c>
      <c r="G140" s="203">
        <v>0</v>
      </c>
      <c r="H140" s="203">
        <v>59274.85</v>
      </c>
      <c r="I140" s="234">
        <f t="shared" si="7"/>
        <v>59274.85</v>
      </c>
    </row>
    <row r="141" spans="1:9">
      <c r="A141" s="261" t="s">
        <v>597</v>
      </c>
      <c r="B141" s="226" t="s">
        <v>598</v>
      </c>
      <c r="C141" s="233">
        <v>0</v>
      </c>
      <c r="D141" s="203">
        <v>12386.78</v>
      </c>
      <c r="E141" s="113">
        <v>0</v>
      </c>
      <c r="F141" s="234">
        <f t="shared" si="6"/>
        <v>12386.78</v>
      </c>
      <c r="G141" s="203">
        <v>0</v>
      </c>
      <c r="H141" s="203">
        <v>4817.08</v>
      </c>
      <c r="I141" s="234">
        <f t="shared" si="7"/>
        <v>4817.08</v>
      </c>
    </row>
    <row r="142" spans="1:9">
      <c r="A142" s="261" t="s">
        <v>97</v>
      </c>
      <c r="B142" s="226" t="s">
        <v>98</v>
      </c>
      <c r="C142" s="233">
        <v>0</v>
      </c>
      <c r="D142" s="203">
        <v>0</v>
      </c>
      <c r="E142" s="113">
        <v>0</v>
      </c>
      <c r="F142" s="234">
        <f t="shared" si="6"/>
        <v>0</v>
      </c>
      <c r="G142" s="203">
        <v>0</v>
      </c>
      <c r="H142" s="203">
        <v>0</v>
      </c>
      <c r="I142" s="234">
        <f t="shared" si="7"/>
        <v>0</v>
      </c>
    </row>
    <row r="143" spans="1:9">
      <c r="A143" s="261" t="s">
        <v>29</v>
      </c>
      <c r="B143" s="226" t="s">
        <v>30</v>
      </c>
      <c r="C143" s="233">
        <v>0</v>
      </c>
      <c r="D143" s="203">
        <v>0</v>
      </c>
      <c r="E143" s="113">
        <v>0</v>
      </c>
      <c r="F143" s="234">
        <f t="shared" si="6"/>
        <v>0</v>
      </c>
      <c r="G143" s="203">
        <v>0</v>
      </c>
      <c r="H143" s="203">
        <v>0</v>
      </c>
      <c r="I143" s="234">
        <f t="shared" si="7"/>
        <v>0</v>
      </c>
    </row>
    <row r="144" spans="1:9">
      <c r="A144" s="261" t="s">
        <v>321</v>
      </c>
      <c r="B144" s="226" t="s">
        <v>322</v>
      </c>
      <c r="C144" s="233">
        <v>0</v>
      </c>
      <c r="D144" s="203">
        <v>0</v>
      </c>
      <c r="E144" s="113">
        <v>0</v>
      </c>
      <c r="F144" s="234">
        <f t="shared" si="6"/>
        <v>0</v>
      </c>
      <c r="G144" s="203">
        <v>0</v>
      </c>
      <c r="H144" s="203">
        <v>0</v>
      </c>
      <c r="I144" s="234">
        <f t="shared" si="7"/>
        <v>0</v>
      </c>
    </row>
    <row r="145" spans="1:9">
      <c r="A145" s="261" t="s">
        <v>507</v>
      </c>
      <c r="B145" s="226" t="s">
        <v>508</v>
      </c>
      <c r="C145" s="233">
        <v>0</v>
      </c>
      <c r="D145" s="203">
        <v>32422.15</v>
      </c>
      <c r="E145" s="113">
        <v>27982.31</v>
      </c>
      <c r="F145" s="234">
        <f t="shared" si="6"/>
        <v>60404.460000000006</v>
      </c>
      <c r="G145" s="203">
        <v>0</v>
      </c>
      <c r="H145" s="203">
        <v>12608.61</v>
      </c>
      <c r="I145" s="234">
        <f t="shared" si="7"/>
        <v>12608.61</v>
      </c>
    </row>
    <row r="146" spans="1:9">
      <c r="A146" s="261" t="s">
        <v>439</v>
      </c>
      <c r="B146" s="226" t="s">
        <v>440</v>
      </c>
      <c r="C146" s="233">
        <v>0</v>
      </c>
      <c r="D146" s="203">
        <v>0</v>
      </c>
      <c r="E146" s="113">
        <v>0</v>
      </c>
      <c r="F146" s="234">
        <f t="shared" si="6"/>
        <v>0</v>
      </c>
      <c r="G146" s="203">
        <v>0</v>
      </c>
      <c r="H146" s="203">
        <v>0</v>
      </c>
      <c r="I146" s="234">
        <f t="shared" si="7"/>
        <v>0</v>
      </c>
    </row>
    <row r="147" spans="1:9">
      <c r="A147" s="261" t="s">
        <v>147</v>
      </c>
      <c r="B147" s="226" t="s">
        <v>148</v>
      </c>
      <c r="C147" s="233">
        <v>268249</v>
      </c>
      <c r="D147" s="203">
        <v>0</v>
      </c>
      <c r="E147" s="113">
        <v>0</v>
      </c>
      <c r="F147" s="234">
        <f t="shared" si="6"/>
        <v>268249</v>
      </c>
      <c r="G147" s="203">
        <v>0</v>
      </c>
      <c r="H147" s="203">
        <v>0</v>
      </c>
      <c r="I147" s="234">
        <f t="shared" si="7"/>
        <v>0</v>
      </c>
    </row>
    <row r="148" spans="1:9">
      <c r="A148" s="261" t="s">
        <v>467</v>
      </c>
      <c r="B148" s="226" t="s">
        <v>468</v>
      </c>
      <c r="C148" s="233">
        <v>0</v>
      </c>
      <c r="D148" s="203">
        <v>619411.53</v>
      </c>
      <c r="E148" s="113">
        <v>0</v>
      </c>
      <c r="F148" s="234">
        <f t="shared" si="6"/>
        <v>619411.53</v>
      </c>
      <c r="G148" s="203">
        <v>0</v>
      </c>
      <c r="H148" s="203">
        <v>240882.26</v>
      </c>
      <c r="I148" s="234">
        <f t="shared" si="7"/>
        <v>240882.26</v>
      </c>
    </row>
    <row r="149" spans="1:9">
      <c r="A149" s="261" t="s">
        <v>465</v>
      </c>
      <c r="B149" s="226" t="s">
        <v>466</v>
      </c>
      <c r="C149" s="233">
        <v>0</v>
      </c>
      <c r="D149" s="203">
        <v>196224.96</v>
      </c>
      <c r="E149" s="113">
        <v>17635.89</v>
      </c>
      <c r="F149" s="234">
        <f t="shared" si="6"/>
        <v>213860.84999999998</v>
      </c>
      <c r="G149" s="203">
        <v>0</v>
      </c>
      <c r="H149" s="203">
        <v>76309.710000000006</v>
      </c>
      <c r="I149" s="234">
        <f t="shared" si="7"/>
        <v>76309.710000000006</v>
      </c>
    </row>
    <row r="150" spans="1:9">
      <c r="A150" s="261" t="s">
        <v>189</v>
      </c>
      <c r="B150" s="226" t="s">
        <v>190</v>
      </c>
      <c r="C150" s="233">
        <v>0</v>
      </c>
      <c r="D150" s="203">
        <v>0</v>
      </c>
      <c r="E150" s="113">
        <v>683687.4</v>
      </c>
      <c r="F150" s="234">
        <f t="shared" si="6"/>
        <v>683687.4</v>
      </c>
      <c r="G150" s="203">
        <v>0</v>
      </c>
      <c r="H150" s="203">
        <v>0</v>
      </c>
      <c r="I150" s="234">
        <f t="shared" si="7"/>
        <v>0</v>
      </c>
    </row>
    <row r="151" spans="1:9">
      <c r="A151" s="261" t="s">
        <v>553</v>
      </c>
      <c r="B151" s="226" t="s">
        <v>554</v>
      </c>
      <c r="C151" s="233">
        <v>0</v>
      </c>
      <c r="D151" s="203">
        <v>0</v>
      </c>
      <c r="E151" s="113">
        <v>0</v>
      </c>
      <c r="F151" s="234">
        <f t="shared" si="6"/>
        <v>0</v>
      </c>
      <c r="G151" s="203">
        <v>0</v>
      </c>
      <c r="H151" s="203">
        <v>0</v>
      </c>
      <c r="I151" s="234">
        <f t="shared" si="7"/>
        <v>0</v>
      </c>
    </row>
    <row r="152" spans="1:9">
      <c r="A152" s="261" t="s">
        <v>339</v>
      </c>
      <c r="B152" s="226" t="s">
        <v>340</v>
      </c>
      <c r="C152" s="233">
        <v>0</v>
      </c>
      <c r="D152" s="203">
        <v>0</v>
      </c>
      <c r="E152" s="113">
        <v>0</v>
      </c>
      <c r="F152" s="234">
        <f t="shared" si="6"/>
        <v>0</v>
      </c>
      <c r="G152" s="203">
        <v>0</v>
      </c>
      <c r="H152" s="203">
        <v>0</v>
      </c>
      <c r="I152" s="234">
        <f t="shared" si="7"/>
        <v>0</v>
      </c>
    </row>
    <row r="153" spans="1:9">
      <c r="A153" s="261" t="s">
        <v>425</v>
      </c>
      <c r="B153" s="226" t="s">
        <v>426</v>
      </c>
      <c r="C153" s="233">
        <v>0</v>
      </c>
      <c r="D153" s="203">
        <v>0</v>
      </c>
      <c r="E153" s="113">
        <v>0</v>
      </c>
      <c r="F153" s="234">
        <f t="shared" si="6"/>
        <v>0</v>
      </c>
      <c r="G153" s="203">
        <v>0</v>
      </c>
      <c r="H153" s="203">
        <v>0</v>
      </c>
      <c r="I153" s="234">
        <f t="shared" si="7"/>
        <v>0</v>
      </c>
    </row>
    <row r="154" spans="1:9">
      <c r="A154" s="261" t="s">
        <v>443</v>
      </c>
      <c r="B154" s="226" t="s">
        <v>444</v>
      </c>
      <c r="C154" s="233">
        <v>0</v>
      </c>
      <c r="D154" s="203">
        <v>0</v>
      </c>
      <c r="E154" s="113">
        <v>477550.46</v>
      </c>
      <c r="F154" s="234">
        <f t="shared" si="6"/>
        <v>477550.46</v>
      </c>
      <c r="G154" s="203">
        <v>0</v>
      </c>
      <c r="H154" s="203">
        <v>0</v>
      </c>
      <c r="I154" s="234">
        <f t="shared" si="7"/>
        <v>0</v>
      </c>
    </row>
    <row r="155" spans="1:9">
      <c r="A155" s="261" t="s">
        <v>149</v>
      </c>
      <c r="B155" s="226" t="s">
        <v>150</v>
      </c>
      <c r="C155" s="233">
        <v>290649</v>
      </c>
      <c r="D155" s="203">
        <v>0</v>
      </c>
      <c r="E155" s="113">
        <v>0</v>
      </c>
      <c r="F155" s="234">
        <f t="shared" si="6"/>
        <v>290649</v>
      </c>
      <c r="G155" s="203">
        <v>0</v>
      </c>
      <c r="H155" s="203">
        <v>0</v>
      </c>
      <c r="I155" s="234">
        <f t="shared" si="7"/>
        <v>0</v>
      </c>
    </row>
    <row r="156" spans="1:9">
      <c r="A156" s="261" t="s">
        <v>279</v>
      </c>
      <c r="B156" s="226" t="s">
        <v>280</v>
      </c>
      <c r="C156" s="233">
        <v>0</v>
      </c>
      <c r="D156" s="203">
        <v>0</v>
      </c>
      <c r="E156" s="113">
        <v>0</v>
      </c>
      <c r="F156" s="234">
        <f t="shared" si="6"/>
        <v>0</v>
      </c>
      <c r="G156" s="203">
        <v>0</v>
      </c>
      <c r="H156" s="203">
        <v>0</v>
      </c>
      <c r="I156" s="234">
        <f t="shared" si="7"/>
        <v>0</v>
      </c>
    </row>
    <row r="157" spans="1:9">
      <c r="A157" s="261" t="s">
        <v>133</v>
      </c>
      <c r="B157" s="226" t="s">
        <v>134</v>
      </c>
      <c r="C157" s="233">
        <v>0</v>
      </c>
      <c r="D157" s="203">
        <v>164310.81</v>
      </c>
      <c r="E157" s="113">
        <v>78306.62</v>
      </c>
      <c r="F157" s="234">
        <f t="shared" si="6"/>
        <v>242617.43</v>
      </c>
      <c r="G157" s="203">
        <v>0</v>
      </c>
      <c r="H157" s="203">
        <v>63898.65</v>
      </c>
      <c r="I157" s="234">
        <f t="shared" si="7"/>
        <v>63898.65</v>
      </c>
    </row>
    <row r="158" spans="1:9">
      <c r="A158" s="261" t="s">
        <v>277</v>
      </c>
      <c r="B158" s="226" t="s">
        <v>278</v>
      </c>
      <c r="C158" s="233">
        <v>0</v>
      </c>
      <c r="D158" s="203">
        <v>85150.62</v>
      </c>
      <c r="E158" s="113">
        <v>0</v>
      </c>
      <c r="F158" s="234">
        <f t="shared" si="6"/>
        <v>85150.62</v>
      </c>
      <c r="G158" s="203">
        <v>0</v>
      </c>
      <c r="H158" s="203">
        <v>33114.129999999997</v>
      </c>
      <c r="I158" s="234">
        <f t="shared" si="7"/>
        <v>33114.129999999997</v>
      </c>
    </row>
    <row r="159" spans="1:9">
      <c r="A159" s="261" t="s">
        <v>615</v>
      </c>
      <c r="B159" s="226" t="s">
        <v>616</v>
      </c>
      <c r="C159" s="233">
        <v>0</v>
      </c>
      <c r="D159" s="203">
        <v>74306.710000000006</v>
      </c>
      <c r="E159" s="113">
        <v>0</v>
      </c>
      <c r="F159" s="234">
        <f t="shared" si="6"/>
        <v>74306.710000000006</v>
      </c>
      <c r="G159" s="203">
        <v>0</v>
      </c>
      <c r="H159" s="203">
        <v>28897.05</v>
      </c>
      <c r="I159" s="234">
        <f t="shared" si="7"/>
        <v>28897.05</v>
      </c>
    </row>
    <row r="160" spans="1:9">
      <c r="A160" s="261" t="s">
        <v>557</v>
      </c>
      <c r="B160" s="226" t="s">
        <v>558</v>
      </c>
      <c r="C160" s="233">
        <v>186592</v>
      </c>
      <c r="D160" s="203">
        <v>6923.61</v>
      </c>
      <c r="E160" s="113">
        <v>23511.31</v>
      </c>
      <c r="F160" s="234">
        <f t="shared" si="6"/>
        <v>217026.92</v>
      </c>
      <c r="G160" s="203">
        <v>0</v>
      </c>
      <c r="H160" s="203">
        <v>2692.52</v>
      </c>
      <c r="I160" s="234">
        <f t="shared" si="7"/>
        <v>2692.52</v>
      </c>
    </row>
    <row r="161" spans="1:9">
      <c r="A161" s="261" t="s">
        <v>423</v>
      </c>
      <c r="B161" s="226" t="s">
        <v>424</v>
      </c>
      <c r="C161" s="233">
        <v>0</v>
      </c>
      <c r="D161" s="203">
        <v>0</v>
      </c>
      <c r="E161" s="113">
        <v>0</v>
      </c>
      <c r="F161" s="234">
        <f t="shared" si="6"/>
        <v>0</v>
      </c>
      <c r="G161" s="203">
        <v>0</v>
      </c>
      <c r="H161" s="203">
        <v>0</v>
      </c>
      <c r="I161" s="234">
        <f t="shared" si="7"/>
        <v>0</v>
      </c>
    </row>
    <row r="162" spans="1:9">
      <c r="A162" s="261" t="s">
        <v>419</v>
      </c>
      <c r="B162" s="226" t="s">
        <v>420</v>
      </c>
      <c r="C162" s="233">
        <v>0</v>
      </c>
      <c r="D162" s="203">
        <v>0</v>
      </c>
      <c r="E162" s="113">
        <v>232961.55</v>
      </c>
      <c r="F162" s="234">
        <f t="shared" si="6"/>
        <v>232961.55</v>
      </c>
      <c r="G162" s="203">
        <v>0</v>
      </c>
      <c r="H162" s="203">
        <v>0</v>
      </c>
      <c r="I162" s="234">
        <f t="shared" si="7"/>
        <v>0</v>
      </c>
    </row>
    <row r="163" spans="1:9">
      <c r="A163" s="261" t="s">
        <v>223</v>
      </c>
      <c r="B163" s="226" t="s">
        <v>224</v>
      </c>
      <c r="C163" s="233">
        <v>0</v>
      </c>
      <c r="D163" s="203">
        <v>0</v>
      </c>
      <c r="E163" s="113">
        <v>0</v>
      </c>
      <c r="F163" s="234">
        <f t="shared" si="6"/>
        <v>0</v>
      </c>
      <c r="G163" s="203">
        <v>0</v>
      </c>
      <c r="H163" s="203">
        <v>0</v>
      </c>
      <c r="I163" s="234">
        <f t="shared" si="7"/>
        <v>0</v>
      </c>
    </row>
    <row r="164" spans="1:9">
      <c r="A164" s="261" t="s">
        <v>433</v>
      </c>
      <c r="B164" s="226" t="s">
        <v>434</v>
      </c>
      <c r="C164" s="233">
        <v>0</v>
      </c>
      <c r="D164" s="203">
        <v>0</v>
      </c>
      <c r="E164" s="113">
        <v>0</v>
      </c>
      <c r="F164" s="234">
        <f t="shared" si="6"/>
        <v>0</v>
      </c>
      <c r="G164" s="203">
        <v>0</v>
      </c>
      <c r="H164" s="203">
        <v>0</v>
      </c>
      <c r="I164" s="234">
        <f t="shared" si="7"/>
        <v>0</v>
      </c>
    </row>
    <row r="165" spans="1:9">
      <c r="A165" s="261" t="s">
        <v>589</v>
      </c>
      <c r="B165" s="226" t="s">
        <v>590</v>
      </c>
      <c r="C165" s="233">
        <v>355717</v>
      </c>
      <c r="D165" s="203">
        <v>0</v>
      </c>
      <c r="E165" s="113">
        <v>0</v>
      </c>
      <c r="F165" s="234">
        <f t="shared" si="6"/>
        <v>355717</v>
      </c>
      <c r="G165" s="203">
        <v>0</v>
      </c>
      <c r="H165" s="203">
        <v>0</v>
      </c>
      <c r="I165" s="234">
        <f t="shared" si="7"/>
        <v>0</v>
      </c>
    </row>
    <row r="166" spans="1:9">
      <c r="A166" s="261" t="s">
        <v>273</v>
      </c>
      <c r="B166" s="226" t="s">
        <v>274</v>
      </c>
      <c r="C166" s="233">
        <v>0</v>
      </c>
      <c r="D166" s="203">
        <v>112306.79</v>
      </c>
      <c r="E166" s="113">
        <v>0</v>
      </c>
      <c r="F166" s="234">
        <f t="shared" si="6"/>
        <v>112306.79</v>
      </c>
      <c r="G166" s="203">
        <v>0</v>
      </c>
      <c r="H166" s="203">
        <v>43674.86</v>
      </c>
      <c r="I166" s="234">
        <f t="shared" si="7"/>
        <v>43674.86</v>
      </c>
    </row>
    <row r="167" spans="1:9">
      <c r="A167" s="261" t="s">
        <v>351</v>
      </c>
      <c r="B167" s="226" t="s">
        <v>352</v>
      </c>
      <c r="C167" s="233">
        <v>0</v>
      </c>
      <c r="D167" s="203">
        <v>78306.05</v>
      </c>
      <c r="E167" s="113">
        <v>9746</v>
      </c>
      <c r="F167" s="234">
        <f t="shared" si="6"/>
        <v>88052.05</v>
      </c>
      <c r="G167" s="203">
        <v>0</v>
      </c>
      <c r="H167" s="203">
        <v>30452.35</v>
      </c>
      <c r="I167" s="234">
        <f t="shared" si="7"/>
        <v>30452.35</v>
      </c>
    </row>
    <row r="168" spans="1:9">
      <c r="A168" s="261" t="s">
        <v>329</v>
      </c>
      <c r="B168" s="226" t="s">
        <v>330</v>
      </c>
      <c r="C168" s="233">
        <v>0</v>
      </c>
      <c r="D168" s="203">
        <v>267.91000000000003</v>
      </c>
      <c r="E168" s="113">
        <v>11908.11</v>
      </c>
      <c r="F168" s="234">
        <f t="shared" si="6"/>
        <v>12176.02</v>
      </c>
      <c r="G168" s="203">
        <v>0</v>
      </c>
      <c r="H168" s="203">
        <v>104.19</v>
      </c>
      <c r="I168" s="234">
        <f t="shared" si="7"/>
        <v>104.19</v>
      </c>
    </row>
    <row r="169" spans="1:9">
      <c r="A169" s="261" t="s">
        <v>357</v>
      </c>
      <c r="B169" s="226" t="s">
        <v>358</v>
      </c>
      <c r="C169" s="233">
        <v>0</v>
      </c>
      <c r="D169" s="203">
        <v>77142.37</v>
      </c>
      <c r="E169" s="113">
        <v>6500.62</v>
      </c>
      <c r="F169" s="234">
        <f t="shared" si="6"/>
        <v>83642.989999999991</v>
      </c>
      <c r="G169" s="203">
        <v>0</v>
      </c>
      <c r="H169" s="203">
        <v>29999.81</v>
      </c>
      <c r="I169" s="234">
        <f t="shared" si="7"/>
        <v>29999.81</v>
      </c>
    </row>
    <row r="170" spans="1:9">
      <c r="A170" s="261" t="s">
        <v>463</v>
      </c>
      <c r="B170" s="226" t="s">
        <v>464</v>
      </c>
      <c r="C170" s="233">
        <v>380374</v>
      </c>
      <c r="D170" s="203">
        <v>76528.03</v>
      </c>
      <c r="E170" s="113">
        <v>60873.07</v>
      </c>
      <c r="F170" s="234">
        <f t="shared" si="6"/>
        <v>517775.1</v>
      </c>
      <c r="G170" s="203">
        <v>0</v>
      </c>
      <c r="H170" s="203">
        <v>29760.9</v>
      </c>
      <c r="I170" s="234">
        <f t="shared" si="7"/>
        <v>29760.9</v>
      </c>
    </row>
    <row r="171" spans="1:9">
      <c r="A171" s="261" t="s">
        <v>555</v>
      </c>
      <c r="B171" s="226" t="s">
        <v>556</v>
      </c>
      <c r="C171" s="233">
        <v>0</v>
      </c>
      <c r="D171" s="203">
        <v>0</v>
      </c>
      <c r="E171" s="113">
        <v>0</v>
      </c>
      <c r="F171" s="234">
        <f t="shared" si="6"/>
        <v>0</v>
      </c>
      <c r="G171" s="203">
        <v>0</v>
      </c>
      <c r="H171" s="203">
        <v>0</v>
      </c>
      <c r="I171" s="234">
        <f t="shared" si="7"/>
        <v>0</v>
      </c>
    </row>
    <row r="172" spans="1:9">
      <c r="A172" s="261" t="s">
        <v>145</v>
      </c>
      <c r="B172" s="226" t="s">
        <v>146</v>
      </c>
      <c r="C172" s="233">
        <v>0</v>
      </c>
      <c r="D172" s="203">
        <v>0</v>
      </c>
      <c r="E172" s="113">
        <v>0</v>
      </c>
      <c r="F172" s="234">
        <f t="shared" si="6"/>
        <v>0</v>
      </c>
      <c r="G172" s="203">
        <v>0</v>
      </c>
      <c r="H172" s="203">
        <v>0</v>
      </c>
      <c r="I172" s="234">
        <f t="shared" si="7"/>
        <v>0</v>
      </c>
    </row>
    <row r="173" spans="1:9">
      <c r="A173" s="261" t="s">
        <v>113</v>
      </c>
      <c r="B173" s="226" t="s">
        <v>114</v>
      </c>
      <c r="C173" s="233">
        <v>0</v>
      </c>
      <c r="D173" s="203">
        <v>0</v>
      </c>
      <c r="E173" s="113">
        <v>0</v>
      </c>
      <c r="F173" s="234">
        <f t="shared" si="6"/>
        <v>0</v>
      </c>
      <c r="G173" s="203">
        <v>0</v>
      </c>
      <c r="H173" s="203">
        <v>0</v>
      </c>
      <c r="I173" s="234">
        <f t="shared" si="7"/>
        <v>0</v>
      </c>
    </row>
    <row r="174" spans="1:9">
      <c r="A174" s="261" t="s">
        <v>233</v>
      </c>
      <c r="B174" s="226" t="s">
        <v>234</v>
      </c>
      <c r="C174" s="233">
        <v>0</v>
      </c>
      <c r="D174" s="203">
        <v>0</v>
      </c>
      <c r="E174" s="113">
        <v>442118.73</v>
      </c>
      <c r="F174" s="234">
        <f t="shared" si="6"/>
        <v>442118.73</v>
      </c>
      <c r="G174" s="203">
        <v>0</v>
      </c>
      <c r="H174" s="203">
        <v>0</v>
      </c>
      <c r="I174" s="234">
        <f t="shared" si="7"/>
        <v>0</v>
      </c>
    </row>
    <row r="175" spans="1:9">
      <c r="A175" s="261" t="s">
        <v>325</v>
      </c>
      <c r="B175" s="226" t="s">
        <v>326</v>
      </c>
      <c r="C175" s="233">
        <v>0</v>
      </c>
      <c r="D175" s="203">
        <v>0</v>
      </c>
      <c r="E175" s="113">
        <v>0</v>
      </c>
      <c r="F175" s="234">
        <f t="shared" si="6"/>
        <v>0</v>
      </c>
      <c r="G175" s="203">
        <v>0</v>
      </c>
      <c r="H175" s="203">
        <v>0</v>
      </c>
      <c r="I175" s="234">
        <f t="shared" si="7"/>
        <v>0</v>
      </c>
    </row>
    <row r="176" spans="1:9">
      <c r="A176" s="261" t="s">
        <v>355</v>
      </c>
      <c r="B176" s="226" t="s">
        <v>356</v>
      </c>
      <c r="C176" s="233">
        <v>0</v>
      </c>
      <c r="D176" s="203">
        <v>0</v>
      </c>
      <c r="E176" s="113">
        <v>0</v>
      </c>
      <c r="F176" s="234">
        <f t="shared" si="6"/>
        <v>0</v>
      </c>
      <c r="G176" s="203">
        <v>0</v>
      </c>
      <c r="H176" s="203">
        <v>0</v>
      </c>
      <c r="I176" s="234">
        <f t="shared" si="7"/>
        <v>0</v>
      </c>
    </row>
    <row r="177" spans="1:9">
      <c r="A177" s="261" t="s">
        <v>515</v>
      </c>
      <c r="B177" s="226" t="s">
        <v>516</v>
      </c>
      <c r="C177" s="233">
        <v>2746618</v>
      </c>
      <c r="D177" s="203">
        <v>0</v>
      </c>
      <c r="E177" s="113">
        <v>0</v>
      </c>
      <c r="F177" s="234">
        <f t="shared" si="6"/>
        <v>2746618</v>
      </c>
      <c r="G177" s="203">
        <v>0</v>
      </c>
      <c r="H177" s="203">
        <v>0</v>
      </c>
      <c r="I177" s="234">
        <f t="shared" si="7"/>
        <v>0</v>
      </c>
    </row>
    <row r="178" spans="1:9">
      <c r="A178" s="261" t="s">
        <v>509</v>
      </c>
      <c r="B178" s="226" t="s">
        <v>510</v>
      </c>
      <c r="C178" s="233">
        <v>0</v>
      </c>
      <c r="D178" s="203">
        <v>0</v>
      </c>
      <c r="E178" s="113">
        <v>0</v>
      </c>
      <c r="F178" s="234">
        <f t="shared" si="6"/>
        <v>0</v>
      </c>
      <c r="G178" s="203">
        <v>0</v>
      </c>
      <c r="H178" s="203">
        <v>0</v>
      </c>
      <c r="I178" s="234">
        <f t="shared" si="7"/>
        <v>0</v>
      </c>
    </row>
    <row r="179" spans="1:9">
      <c r="A179" s="261" t="s">
        <v>219</v>
      </c>
      <c r="B179" s="226" t="s">
        <v>220</v>
      </c>
      <c r="C179" s="233">
        <v>0</v>
      </c>
      <c r="D179" s="203">
        <v>0</v>
      </c>
      <c r="E179" s="113">
        <v>0</v>
      </c>
      <c r="F179" s="234">
        <f t="shared" si="6"/>
        <v>0</v>
      </c>
      <c r="G179" s="203">
        <v>0</v>
      </c>
      <c r="H179" s="203">
        <v>0</v>
      </c>
      <c r="I179" s="234">
        <f t="shared" si="7"/>
        <v>0</v>
      </c>
    </row>
    <row r="180" spans="1:9">
      <c r="A180" s="261" t="s">
        <v>167</v>
      </c>
      <c r="B180" s="226" t="s">
        <v>168</v>
      </c>
      <c r="C180" s="233">
        <v>0</v>
      </c>
      <c r="D180" s="203">
        <v>437998.72</v>
      </c>
      <c r="E180" s="113">
        <v>165902.74</v>
      </c>
      <c r="F180" s="234">
        <f t="shared" si="6"/>
        <v>603901.46</v>
      </c>
      <c r="G180" s="203">
        <v>0</v>
      </c>
      <c r="H180" s="203">
        <v>170332.84</v>
      </c>
      <c r="I180" s="234">
        <f t="shared" si="7"/>
        <v>170332.84</v>
      </c>
    </row>
    <row r="181" spans="1:9">
      <c r="A181" s="261" t="s">
        <v>585</v>
      </c>
      <c r="B181" s="226" t="s">
        <v>586</v>
      </c>
      <c r="C181" s="233">
        <v>206016</v>
      </c>
      <c r="D181" s="203">
        <v>0</v>
      </c>
      <c r="E181" s="113">
        <v>0</v>
      </c>
      <c r="F181" s="234">
        <f t="shared" si="6"/>
        <v>206016</v>
      </c>
      <c r="G181" s="203">
        <v>0</v>
      </c>
      <c r="H181" s="203">
        <v>0</v>
      </c>
      <c r="I181" s="234">
        <f t="shared" si="7"/>
        <v>0</v>
      </c>
    </row>
    <row r="182" spans="1:9">
      <c r="A182" s="261" t="s">
        <v>165</v>
      </c>
      <c r="B182" s="226" t="s">
        <v>166</v>
      </c>
      <c r="C182" s="233">
        <v>0</v>
      </c>
      <c r="D182" s="203">
        <v>51680.23</v>
      </c>
      <c r="E182" s="113">
        <v>0</v>
      </c>
      <c r="F182" s="234">
        <f t="shared" si="6"/>
        <v>51680.23</v>
      </c>
      <c r="G182" s="203">
        <v>0</v>
      </c>
      <c r="H182" s="203">
        <v>20097.87</v>
      </c>
      <c r="I182" s="234">
        <f t="shared" si="7"/>
        <v>20097.87</v>
      </c>
    </row>
    <row r="183" spans="1:9">
      <c r="A183" s="261" t="s">
        <v>345</v>
      </c>
      <c r="B183" s="226" t="s">
        <v>346</v>
      </c>
      <c r="C183" s="233">
        <v>0</v>
      </c>
      <c r="D183" s="203">
        <v>0</v>
      </c>
      <c r="E183" s="113">
        <v>0</v>
      </c>
      <c r="F183" s="234">
        <f t="shared" si="6"/>
        <v>0</v>
      </c>
      <c r="G183" s="203">
        <v>0</v>
      </c>
      <c r="H183" s="203">
        <v>0</v>
      </c>
      <c r="I183" s="234">
        <f t="shared" si="7"/>
        <v>0</v>
      </c>
    </row>
    <row r="184" spans="1:9">
      <c r="A184" s="261" t="s">
        <v>163</v>
      </c>
      <c r="B184" s="226" t="s">
        <v>164</v>
      </c>
      <c r="C184" s="233">
        <v>264349</v>
      </c>
      <c r="D184" s="203">
        <v>0</v>
      </c>
      <c r="E184" s="113">
        <v>0</v>
      </c>
      <c r="F184" s="234">
        <f t="shared" si="6"/>
        <v>264349</v>
      </c>
      <c r="G184" s="203">
        <v>0</v>
      </c>
      <c r="H184" s="203">
        <v>0</v>
      </c>
      <c r="I184" s="234">
        <f t="shared" si="7"/>
        <v>0</v>
      </c>
    </row>
    <row r="185" spans="1:9">
      <c r="A185" s="261" t="s">
        <v>307</v>
      </c>
      <c r="B185" s="226" t="s">
        <v>308</v>
      </c>
      <c r="C185" s="233">
        <v>91479</v>
      </c>
      <c r="D185" s="203">
        <v>2384.64</v>
      </c>
      <c r="E185" s="113">
        <v>0</v>
      </c>
      <c r="F185" s="234">
        <f t="shared" si="6"/>
        <v>93863.64</v>
      </c>
      <c r="G185" s="203">
        <v>23332</v>
      </c>
      <c r="H185" s="203">
        <v>927.36</v>
      </c>
      <c r="I185" s="234">
        <f t="shared" si="7"/>
        <v>24259.360000000001</v>
      </c>
    </row>
    <row r="186" spans="1:9">
      <c r="A186" s="261" t="s">
        <v>333</v>
      </c>
      <c r="B186" s="226" t="s">
        <v>334</v>
      </c>
      <c r="C186" s="233">
        <v>0</v>
      </c>
      <c r="D186" s="203">
        <v>50788.28</v>
      </c>
      <c r="E186" s="113">
        <v>0</v>
      </c>
      <c r="F186" s="234">
        <f t="shared" si="6"/>
        <v>50788.28</v>
      </c>
      <c r="G186" s="203">
        <v>0</v>
      </c>
      <c r="H186" s="203">
        <v>19751</v>
      </c>
      <c r="I186" s="234">
        <f t="shared" si="7"/>
        <v>19751</v>
      </c>
    </row>
    <row r="187" spans="1:9">
      <c r="A187" s="261" t="s">
        <v>519</v>
      </c>
      <c r="B187" s="226" t="s">
        <v>520</v>
      </c>
      <c r="C187" s="233">
        <v>3355986</v>
      </c>
      <c r="D187" s="203">
        <v>23136.06</v>
      </c>
      <c r="E187" s="113">
        <v>112215.43</v>
      </c>
      <c r="F187" s="234">
        <f t="shared" si="6"/>
        <v>3491337.49</v>
      </c>
      <c r="G187" s="203">
        <v>0</v>
      </c>
      <c r="H187" s="203">
        <v>8997.36</v>
      </c>
      <c r="I187" s="234">
        <f t="shared" si="7"/>
        <v>8997.36</v>
      </c>
    </row>
    <row r="188" spans="1:9">
      <c r="A188" s="261" t="s">
        <v>331</v>
      </c>
      <c r="B188" s="226" t="s">
        <v>332</v>
      </c>
      <c r="C188" s="233">
        <v>0</v>
      </c>
      <c r="D188" s="203">
        <v>167863.52</v>
      </c>
      <c r="E188" s="113">
        <v>0</v>
      </c>
      <c r="F188" s="234">
        <f t="shared" si="6"/>
        <v>167863.52</v>
      </c>
      <c r="G188" s="203">
        <v>0</v>
      </c>
      <c r="H188" s="203">
        <v>65280.26</v>
      </c>
      <c r="I188" s="234">
        <f t="shared" si="7"/>
        <v>65280.26</v>
      </c>
    </row>
    <row r="189" spans="1:9">
      <c r="A189" s="261" t="s">
        <v>289</v>
      </c>
      <c r="B189" s="226" t="s">
        <v>290</v>
      </c>
      <c r="C189" s="233">
        <v>0</v>
      </c>
      <c r="D189" s="203">
        <v>107714.41</v>
      </c>
      <c r="E189" s="113">
        <v>0</v>
      </c>
      <c r="F189" s="234">
        <f t="shared" si="6"/>
        <v>107714.41</v>
      </c>
      <c r="G189" s="203">
        <v>0</v>
      </c>
      <c r="H189" s="203">
        <v>41888.94</v>
      </c>
      <c r="I189" s="234">
        <f t="shared" si="7"/>
        <v>41888.94</v>
      </c>
    </row>
    <row r="190" spans="1:9">
      <c r="A190" s="261" t="s">
        <v>489</v>
      </c>
      <c r="B190" s="226" t="s">
        <v>490</v>
      </c>
      <c r="C190" s="233">
        <v>54117</v>
      </c>
      <c r="D190" s="203">
        <v>81.2</v>
      </c>
      <c r="E190" s="113">
        <v>0</v>
      </c>
      <c r="F190" s="234">
        <f t="shared" si="6"/>
        <v>54198.2</v>
      </c>
      <c r="G190" s="203">
        <v>0</v>
      </c>
      <c r="H190" s="203">
        <v>31.58</v>
      </c>
      <c r="I190" s="234">
        <f t="shared" si="7"/>
        <v>31.58</v>
      </c>
    </row>
    <row r="191" spans="1:9">
      <c r="A191" s="261" t="s">
        <v>401</v>
      </c>
      <c r="B191" s="226" t="s">
        <v>402</v>
      </c>
      <c r="C191" s="233">
        <v>0</v>
      </c>
      <c r="D191" s="203">
        <v>0</v>
      </c>
      <c r="E191" s="113">
        <v>4163.51</v>
      </c>
      <c r="F191" s="234">
        <f t="shared" si="6"/>
        <v>4163.51</v>
      </c>
      <c r="G191" s="203">
        <v>0</v>
      </c>
      <c r="H191" s="203">
        <v>0</v>
      </c>
      <c r="I191" s="234">
        <f t="shared" si="7"/>
        <v>0</v>
      </c>
    </row>
    <row r="192" spans="1:9">
      <c r="A192" s="261" t="s">
        <v>459</v>
      </c>
      <c r="B192" s="226" t="s">
        <v>460</v>
      </c>
      <c r="C192" s="233">
        <v>0</v>
      </c>
      <c r="D192" s="203">
        <v>6193.14</v>
      </c>
      <c r="E192" s="113">
        <v>186.72</v>
      </c>
      <c r="F192" s="234">
        <f t="shared" si="6"/>
        <v>6379.8600000000006</v>
      </c>
      <c r="G192" s="203">
        <v>0</v>
      </c>
      <c r="H192" s="203">
        <v>2408.4499999999998</v>
      </c>
      <c r="I192" s="234">
        <f t="shared" si="7"/>
        <v>2408.4499999999998</v>
      </c>
    </row>
    <row r="193" spans="1:9">
      <c r="A193" s="261" t="s">
        <v>105</v>
      </c>
      <c r="B193" s="226" t="s">
        <v>106</v>
      </c>
      <c r="C193" s="233">
        <v>161244</v>
      </c>
      <c r="D193" s="203">
        <v>0</v>
      </c>
      <c r="E193" s="113">
        <v>0</v>
      </c>
      <c r="F193" s="234">
        <f t="shared" si="6"/>
        <v>161244</v>
      </c>
      <c r="G193" s="203">
        <v>122970</v>
      </c>
      <c r="H193" s="203">
        <v>0</v>
      </c>
      <c r="I193" s="234">
        <f t="shared" si="7"/>
        <v>122970</v>
      </c>
    </row>
    <row r="194" spans="1:9">
      <c r="A194" s="261" t="s">
        <v>89</v>
      </c>
      <c r="B194" s="226" t="s">
        <v>90</v>
      </c>
      <c r="C194" s="233">
        <v>141695</v>
      </c>
      <c r="D194" s="203">
        <v>0</v>
      </c>
      <c r="E194" s="113">
        <v>0</v>
      </c>
      <c r="F194" s="234">
        <f t="shared" si="6"/>
        <v>141695</v>
      </c>
      <c r="G194" s="203">
        <v>98257</v>
      </c>
      <c r="H194" s="203">
        <v>0</v>
      </c>
      <c r="I194" s="234">
        <f t="shared" si="7"/>
        <v>98257</v>
      </c>
    </row>
    <row r="195" spans="1:9">
      <c r="A195" s="261" t="s">
        <v>343</v>
      </c>
      <c r="B195" s="226" t="s">
        <v>344</v>
      </c>
      <c r="C195" s="233">
        <v>0</v>
      </c>
      <c r="D195" s="203">
        <v>0</v>
      </c>
      <c r="E195" s="113">
        <v>5202.99</v>
      </c>
      <c r="F195" s="234">
        <f t="shared" si="6"/>
        <v>5202.99</v>
      </c>
      <c r="G195" s="203">
        <v>0</v>
      </c>
      <c r="H195" s="203">
        <v>0</v>
      </c>
      <c r="I195" s="234">
        <f t="shared" si="7"/>
        <v>0</v>
      </c>
    </row>
    <row r="196" spans="1:9">
      <c r="A196" s="261" t="s">
        <v>377</v>
      </c>
      <c r="B196" s="226" t="s">
        <v>378</v>
      </c>
      <c r="C196" s="233">
        <v>0</v>
      </c>
      <c r="D196" s="203">
        <v>151120.14000000001</v>
      </c>
      <c r="E196" s="113">
        <v>11099.59</v>
      </c>
      <c r="F196" s="234">
        <f t="shared" si="6"/>
        <v>162219.73000000001</v>
      </c>
      <c r="G196" s="203">
        <v>0</v>
      </c>
      <c r="H196" s="203">
        <v>58768.94</v>
      </c>
      <c r="I196" s="234">
        <f t="shared" si="7"/>
        <v>58768.94</v>
      </c>
    </row>
    <row r="197" spans="1:9">
      <c r="A197" s="261" t="s">
        <v>7</v>
      </c>
      <c r="B197" s="226" t="s">
        <v>8</v>
      </c>
      <c r="C197" s="233">
        <v>0</v>
      </c>
      <c r="D197" s="203">
        <v>715.61</v>
      </c>
      <c r="E197" s="113">
        <v>0</v>
      </c>
      <c r="F197" s="234">
        <f t="shared" si="6"/>
        <v>715.61</v>
      </c>
      <c r="G197" s="203">
        <v>0</v>
      </c>
      <c r="H197" s="203">
        <v>278.29000000000002</v>
      </c>
      <c r="I197" s="234">
        <f t="shared" si="7"/>
        <v>278.29000000000002</v>
      </c>
    </row>
    <row r="198" spans="1:9">
      <c r="A198" s="261" t="s">
        <v>93</v>
      </c>
      <c r="B198" s="226" t="s">
        <v>94</v>
      </c>
      <c r="C198" s="233">
        <v>0</v>
      </c>
      <c r="D198" s="203">
        <v>0</v>
      </c>
      <c r="E198" s="113">
        <v>0</v>
      </c>
      <c r="F198" s="234">
        <f t="shared" si="6"/>
        <v>0</v>
      </c>
      <c r="G198" s="203">
        <v>0</v>
      </c>
      <c r="H198" s="203">
        <v>0</v>
      </c>
      <c r="I198" s="234">
        <f t="shared" si="7"/>
        <v>0</v>
      </c>
    </row>
    <row r="199" spans="1:9">
      <c r="A199" s="261" t="s">
        <v>571</v>
      </c>
      <c r="B199" s="226" t="s">
        <v>572</v>
      </c>
      <c r="C199" s="233">
        <v>49482</v>
      </c>
      <c r="D199" s="203">
        <v>7880.4</v>
      </c>
      <c r="E199" s="113">
        <v>0</v>
      </c>
      <c r="F199" s="234">
        <f t="shared" si="6"/>
        <v>57362.400000000001</v>
      </c>
      <c r="G199" s="203">
        <v>0</v>
      </c>
      <c r="H199" s="203">
        <v>3064.6</v>
      </c>
      <c r="I199" s="234">
        <f t="shared" si="7"/>
        <v>3064.6</v>
      </c>
    </row>
    <row r="200" spans="1:9">
      <c r="A200" s="261" t="s">
        <v>111</v>
      </c>
      <c r="B200" s="226" t="s">
        <v>112</v>
      </c>
      <c r="C200" s="233">
        <v>0</v>
      </c>
      <c r="D200" s="203">
        <v>519748.39</v>
      </c>
      <c r="E200" s="113">
        <v>0</v>
      </c>
      <c r="F200" s="234">
        <f t="shared" si="6"/>
        <v>519748.39</v>
      </c>
      <c r="G200" s="203">
        <v>0</v>
      </c>
      <c r="H200" s="203">
        <v>202124.37</v>
      </c>
      <c r="I200" s="234">
        <f t="shared" si="7"/>
        <v>202124.37</v>
      </c>
    </row>
    <row r="201" spans="1:9">
      <c r="A201" s="261" t="s">
        <v>337</v>
      </c>
      <c r="B201" s="226" t="s">
        <v>338</v>
      </c>
      <c r="C201" s="233">
        <v>0</v>
      </c>
      <c r="D201" s="203">
        <v>0</v>
      </c>
      <c r="E201" s="113">
        <v>0</v>
      </c>
      <c r="F201" s="234">
        <f t="shared" si="6"/>
        <v>0</v>
      </c>
      <c r="G201" s="203">
        <v>0</v>
      </c>
      <c r="H201" s="203">
        <v>0</v>
      </c>
      <c r="I201" s="234">
        <f t="shared" si="7"/>
        <v>0</v>
      </c>
    </row>
    <row r="202" spans="1:9">
      <c r="A202" s="261" t="s">
        <v>19</v>
      </c>
      <c r="B202" s="226" t="s">
        <v>20</v>
      </c>
      <c r="C202" s="233">
        <v>0</v>
      </c>
      <c r="D202" s="203">
        <v>0</v>
      </c>
      <c r="E202" s="113">
        <v>0</v>
      </c>
      <c r="F202" s="234">
        <f t="shared" ref="F202:F265" si="8">E202+D202+C202</f>
        <v>0</v>
      </c>
      <c r="G202" s="203">
        <v>0</v>
      </c>
      <c r="H202" s="203">
        <v>0</v>
      </c>
      <c r="I202" s="234">
        <f t="shared" ref="I202:I265" si="9">H202+G202</f>
        <v>0</v>
      </c>
    </row>
    <row r="203" spans="1:9">
      <c r="A203" s="261" t="s">
        <v>291</v>
      </c>
      <c r="B203" s="226" t="s">
        <v>292</v>
      </c>
      <c r="C203" s="233">
        <v>187083</v>
      </c>
      <c r="D203" s="203">
        <v>47452.67</v>
      </c>
      <c r="E203" s="113">
        <v>0</v>
      </c>
      <c r="F203" s="234">
        <f t="shared" si="8"/>
        <v>234535.66999999998</v>
      </c>
      <c r="G203" s="203">
        <v>21399</v>
      </c>
      <c r="H203" s="203">
        <v>18453.82</v>
      </c>
      <c r="I203" s="234">
        <f t="shared" si="9"/>
        <v>39852.82</v>
      </c>
    </row>
    <row r="204" spans="1:9">
      <c r="A204" s="261" t="s">
        <v>381</v>
      </c>
      <c r="B204" s="226" t="s">
        <v>382</v>
      </c>
      <c r="C204" s="233">
        <v>0</v>
      </c>
      <c r="D204" s="203">
        <v>0</v>
      </c>
      <c r="E204" s="113">
        <v>274544.89</v>
      </c>
      <c r="F204" s="234">
        <f t="shared" si="8"/>
        <v>274544.89</v>
      </c>
      <c r="G204" s="203">
        <v>0</v>
      </c>
      <c r="H204" s="203">
        <v>0</v>
      </c>
      <c r="I204" s="234">
        <f t="shared" si="9"/>
        <v>0</v>
      </c>
    </row>
    <row r="205" spans="1:9">
      <c r="A205" s="261" t="s">
        <v>323</v>
      </c>
      <c r="B205" s="226" t="s">
        <v>324</v>
      </c>
      <c r="C205" s="233">
        <v>0</v>
      </c>
      <c r="D205" s="203">
        <v>0</v>
      </c>
      <c r="E205" s="113">
        <v>0</v>
      </c>
      <c r="F205" s="234">
        <f t="shared" si="8"/>
        <v>0</v>
      </c>
      <c r="G205" s="203">
        <v>0</v>
      </c>
      <c r="H205" s="203">
        <v>0</v>
      </c>
      <c r="I205" s="234">
        <f t="shared" si="9"/>
        <v>0</v>
      </c>
    </row>
    <row r="206" spans="1:9">
      <c r="A206" s="261" t="s">
        <v>119</v>
      </c>
      <c r="B206" s="226" t="s">
        <v>120</v>
      </c>
      <c r="C206" s="233">
        <v>0</v>
      </c>
      <c r="D206" s="203">
        <v>0</v>
      </c>
      <c r="E206" s="113">
        <v>0</v>
      </c>
      <c r="F206" s="234">
        <f t="shared" si="8"/>
        <v>0</v>
      </c>
      <c r="G206" s="203">
        <v>0</v>
      </c>
      <c r="H206" s="203">
        <v>0</v>
      </c>
      <c r="I206" s="234">
        <f t="shared" si="9"/>
        <v>0</v>
      </c>
    </row>
    <row r="207" spans="1:9">
      <c r="A207" s="261" t="s">
        <v>43</v>
      </c>
      <c r="B207" s="226" t="s">
        <v>44</v>
      </c>
      <c r="C207" s="233">
        <v>0</v>
      </c>
      <c r="D207" s="203">
        <v>0</v>
      </c>
      <c r="E207" s="113">
        <v>60280.09</v>
      </c>
      <c r="F207" s="234">
        <f t="shared" si="8"/>
        <v>60280.09</v>
      </c>
      <c r="G207" s="203">
        <v>0</v>
      </c>
      <c r="H207" s="203">
        <v>0</v>
      </c>
      <c r="I207" s="234">
        <f t="shared" si="9"/>
        <v>0</v>
      </c>
    </row>
    <row r="208" spans="1:9">
      <c r="A208" s="261" t="s">
        <v>181</v>
      </c>
      <c r="B208" s="226" t="s">
        <v>182</v>
      </c>
      <c r="C208" s="233">
        <v>0</v>
      </c>
      <c r="D208" s="203">
        <v>0</v>
      </c>
      <c r="E208" s="113">
        <v>0</v>
      </c>
      <c r="F208" s="234">
        <f t="shared" si="8"/>
        <v>0</v>
      </c>
      <c r="G208" s="203">
        <v>0</v>
      </c>
      <c r="H208" s="203">
        <v>0</v>
      </c>
      <c r="I208" s="234">
        <f t="shared" si="9"/>
        <v>0</v>
      </c>
    </row>
    <row r="209" spans="1:9">
      <c r="A209" s="261" t="s">
        <v>543</v>
      </c>
      <c r="B209" s="226" t="s">
        <v>544</v>
      </c>
      <c r="C209" s="233">
        <v>0</v>
      </c>
      <c r="D209" s="203">
        <v>0</v>
      </c>
      <c r="E209" s="113">
        <v>0</v>
      </c>
      <c r="F209" s="234">
        <f t="shared" si="8"/>
        <v>0</v>
      </c>
      <c r="G209" s="203">
        <v>0</v>
      </c>
      <c r="H209" s="203">
        <v>0</v>
      </c>
      <c r="I209" s="234">
        <f t="shared" si="9"/>
        <v>0</v>
      </c>
    </row>
    <row r="210" spans="1:9">
      <c r="A210" s="261" t="s">
        <v>487</v>
      </c>
      <c r="B210" s="226" t="s">
        <v>488</v>
      </c>
      <c r="C210" s="233">
        <v>0</v>
      </c>
      <c r="D210" s="203">
        <v>0</v>
      </c>
      <c r="E210" s="113">
        <v>0</v>
      </c>
      <c r="F210" s="234">
        <f t="shared" si="8"/>
        <v>0</v>
      </c>
      <c r="G210" s="203">
        <v>0</v>
      </c>
      <c r="H210" s="203">
        <v>0</v>
      </c>
      <c r="I210" s="234">
        <f t="shared" si="9"/>
        <v>0</v>
      </c>
    </row>
    <row r="211" spans="1:9">
      <c r="A211" s="261" t="s">
        <v>25</v>
      </c>
      <c r="B211" s="226" t="s">
        <v>26</v>
      </c>
      <c r="C211" s="233">
        <v>16429</v>
      </c>
      <c r="D211" s="203">
        <v>149689.42000000001</v>
      </c>
      <c r="E211" s="113">
        <v>0</v>
      </c>
      <c r="F211" s="234">
        <f t="shared" si="8"/>
        <v>166118.42000000001</v>
      </c>
      <c r="G211" s="203">
        <v>0</v>
      </c>
      <c r="H211" s="203">
        <v>58212.55</v>
      </c>
      <c r="I211" s="234">
        <f t="shared" si="9"/>
        <v>58212.55</v>
      </c>
    </row>
    <row r="212" spans="1:9">
      <c r="A212" s="261" t="s">
        <v>567</v>
      </c>
      <c r="B212" s="226" t="s">
        <v>568</v>
      </c>
      <c r="C212" s="233">
        <v>0</v>
      </c>
      <c r="D212" s="203">
        <v>41470.629999999997</v>
      </c>
      <c r="E212" s="113">
        <v>40664.14</v>
      </c>
      <c r="F212" s="234">
        <f t="shared" si="8"/>
        <v>82134.76999999999</v>
      </c>
      <c r="G212" s="203">
        <v>0</v>
      </c>
      <c r="H212" s="203">
        <v>16127.47</v>
      </c>
      <c r="I212" s="234">
        <f t="shared" si="9"/>
        <v>16127.47</v>
      </c>
    </row>
    <row r="213" spans="1:9">
      <c r="A213" s="261" t="s">
        <v>365</v>
      </c>
      <c r="B213" s="226" t="s">
        <v>366</v>
      </c>
      <c r="C213" s="233">
        <v>0</v>
      </c>
      <c r="D213" s="203">
        <v>697392.79</v>
      </c>
      <c r="E213" s="113">
        <v>70061.61</v>
      </c>
      <c r="F213" s="234">
        <f t="shared" si="8"/>
        <v>767454.4</v>
      </c>
      <c r="G213" s="203">
        <v>0</v>
      </c>
      <c r="H213" s="203">
        <v>271208.31</v>
      </c>
      <c r="I213" s="234">
        <f t="shared" si="9"/>
        <v>271208.31</v>
      </c>
    </row>
    <row r="214" spans="1:9">
      <c r="A214" s="261" t="s">
        <v>173</v>
      </c>
      <c r="B214" s="226" t="s">
        <v>174</v>
      </c>
      <c r="C214" s="233">
        <v>125928</v>
      </c>
      <c r="D214" s="203">
        <v>0</v>
      </c>
      <c r="E214" s="113">
        <v>0</v>
      </c>
      <c r="F214" s="234">
        <f t="shared" si="8"/>
        <v>125928</v>
      </c>
      <c r="G214" s="203">
        <v>0</v>
      </c>
      <c r="H214" s="203">
        <v>0</v>
      </c>
      <c r="I214" s="234">
        <f t="shared" si="9"/>
        <v>0</v>
      </c>
    </row>
    <row r="215" spans="1:9">
      <c r="A215" s="261" t="s">
        <v>177</v>
      </c>
      <c r="B215" s="226" t="s">
        <v>178</v>
      </c>
      <c r="C215" s="233">
        <v>0</v>
      </c>
      <c r="D215" s="203">
        <v>45911.199999999997</v>
      </c>
      <c r="E215" s="113">
        <v>0</v>
      </c>
      <c r="F215" s="234">
        <f t="shared" si="8"/>
        <v>45911.199999999997</v>
      </c>
      <c r="G215" s="203">
        <v>0</v>
      </c>
      <c r="H215" s="203">
        <v>17854.349999999999</v>
      </c>
      <c r="I215" s="234">
        <f t="shared" si="9"/>
        <v>17854.349999999999</v>
      </c>
    </row>
    <row r="216" spans="1:9">
      <c r="A216" s="261" t="s">
        <v>53</v>
      </c>
      <c r="B216" s="226" t="s">
        <v>54</v>
      </c>
      <c r="C216" s="233">
        <v>0</v>
      </c>
      <c r="D216" s="203">
        <v>0</v>
      </c>
      <c r="E216" s="113">
        <v>0</v>
      </c>
      <c r="F216" s="234">
        <f t="shared" si="8"/>
        <v>0</v>
      </c>
      <c r="G216" s="203">
        <v>0</v>
      </c>
      <c r="H216" s="203">
        <v>0</v>
      </c>
      <c r="I216" s="234">
        <f t="shared" si="9"/>
        <v>0</v>
      </c>
    </row>
    <row r="217" spans="1:9">
      <c r="A217" s="261" t="s">
        <v>51</v>
      </c>
      <c r="B217" s="226" t="s">
        <v>52</v>
      </c>
      <c r="C217" s="233">
        <v>0</v>
      </c>
      <c r="D217" s="203">
        <v>244105.8</v>
      </c>
      <c r="E217" s="113">
        <v>0</v>
      </c>
      <c r="F217" s="234">
        <f t="shared" si="8"/>
        <v>244105.8</v>
      </c>
      <c r="G217" s="203">
        <v>0</v>
      </c>
      <c r="H217" s="203">
        <v>94930.03</v>
      </c>
      <c r="I217" s="234">
        <f t="shared" si="9"/>
        <v>94930.03</v>
      </c>
    </row>
    <row r="218" spans="1:9">
      <c r="A218" s="261" t="s">
        <v>123</v>
      </c>
      <c r="B218" s="226" t="s">
        <v>124</v>
      </c>
      <c r="C218" s="233">
        <v>0</v>
      </c>
      <c r="D218" s="203">
        <v>0</v>
      </c>
      <c r="E218" s="113">
        <v>0</v>
      </c>
      <c r="F218" s="234">
        <f t="shared" si="8"/>
        <v>0</v>
      </c>
      <c r="G218" s="203">
        <v>0</v>
      </c>
      <c r="H218" s="203">
        <v>0</v>
      </c>
      <c r="I218" s="234">
        <f t="shared" si="9"/>
        <v>0</v>
      </c>
    </row>
    <row r="219" spans="1:9">
      <c r="A219" s="261" t="s">
        <v>227</v>
      </c>
      <c r="B219" s="226" t="s">
        <v>228</v>
      </c>
      <c r="C219" s="233">
        <v>0</v>
      </c>
      <c r="D219" s="203">
        <v>0</v>
      </c>
      <c r="E219" s="113">
        <v>0</v>
      </c>
      <c r="F219" s="234">
        <f t="shared" si="8"/>
        <v>0</v>
      </c>
      <c r="G219" s="203">
        <v>0</v>
      </c>
      <c r="H219" s="203">
        <v>0</v>
      </c>
      <c r="I219" s="234">
        <f t="shared" si="9"/>
        <v>0</v>
      </c>
    </row>
    <row r="220" spans="1:9">
      <c r="A220" s="261" t="s">
        <v>521</v>
      </c>
      <c r="B220" s="226" t="s">
        <v>522</v>
      </c>
      <c r="C220" s="233">
        <v>0</v>
      </c>
      <c r="D220" s="203">
        <v>0</v>
      </c>
      <c r="E220" s="113">
        <v>0</v>
      </c>
      <c r="F220" s="234">
        <f t="shared" si="8"/>
        <v>0</v>
      </c>
      <c r="G220" s="203">
        <v>0</v>
      </c>
      <c r="H220" s="203">
        <v>0</v>
      </c>
      <c r="I220" s="234">
        <f t="shared" si="9"/>
        <v>0</v>
      </c>
    </row>
    <row r="221" spans="1:9">
      <c r="A221" s="261" t="s">
        <v>347</v>
      </c>
      <c r="B221" s="226" t="s">
        <v>348</v>
      </c>
      <c r="C221" s="233">
        <v>0</v>
      </c>
      <c r="D221" s="203">
        <v>0</v>
      </c>
      <c r="E221" s="113">
        <v>0</v>
      </c>
      <c r="F221" s="234">
        <f t="shared" si="8"/>
        <v>0</v>
      </c>
      <c r="G221" s="203">
        <v>0</v>
      </c>
      <c r="H221" s="203">
        <v>0</v>
      </c>
      <c r="I221" s="234">
        <f t="shared" si="9"/>
        <v>0</v>
      </c>
    </row>
    <row r="222" spans="1:9">
      <c r="A222" s="261" t="s">
        <v>301</v>
      </c>
      <c r="B222" s="226" t="s">
        <v>302</v>
      </c>
      <c r="C222" s="233">
        <v>198744</v>
      </c>
      <c r="D222" s="203">
        <v>13593.28</v>
      </c>
      <c r="E222" s="113">
        <v>0</v>
      </c>
      <c r="F222" s="234">
        <f t="shared" si="8"/>
        <v>212337.28</v>
      </c>
      <c r="G222" s="203">
        <v>0</v>
      </c>
      <c r="H222" s="203">
        <v>5286.27</v>
      </c>
      <c r="I222" s="234">
        <f t="shared" si="9"/>
        <v>5286.27</v>
      </c>
    </row>
    <row r="223" spans="1:9">
      <c r="A223" s="261" t="s">
        <v>195</v>
      </c>
      <c r="B223" s="226" t="s">
        <v>196</v>
      </c>
      <c r="C223" s="233">
        <v>0</v>
      </c>
      <c r="D223" s="203">
        <v>0</v>
      </c>
      <c r="E223" s="113">
        <v>389889.99</v>
      </c>
      <c r="F223" s="234">
        <f t="shared" si="8"/>
        <v>389889.99</v>
      </c>
      <c r="G223" s="203">
        <v>0</v>
      </c>
      <c r="H223" s="203">
        <v>0</v>
      </c>
      <c r="I223" s="234">
        <f t="shared" si="9"/>
        <v>0</v>
      </c>
    </row>
    <row r="224" spans="1:9">
      <c r="A224" s="261" t="s">
        <v>109</v>
      </c>
      <c r="B224" s="226" t="s">
        <v>110</v>
      </c>
      <c r="C224" s="233">
        <v>0</v>
      </c>
      <c r="D224" s="203">
        <v>36721.230000000003</v>
      </c>
      <c r="E224" s="113">
        <v>0</v>
      </c>
      <c r="F224" s="234">
        <f t="shared" si="8"/>
        <v>36721.230000000003</v>
      </c>
      <c r="G224" s="203">
        <v>0</v>
      </c>
      <c r="H224" s="203">
        <v>14280.48</v>
      </c>
      <c r="I224" s="234">
        <f t="shared" si="9"/>
        <v>14280.48</v>
      </c>
    </row>
    <row r="225" spans="1:9">
      <c r="A225" s="261" t="s">
        <v>27</v>
      </c>
      <c r="B225" s="226" t="s">
        <v>28</v>
      </c>
      <c r="C225" s="233">
        <v>0</v>
      </c>
      <c r="D225" s="203">
        <v>0</v>
      </c>
      <c r="E225" s="113">
        <v>0</v>
      </c>
      <c r="F225" s="234">
        <f t="shared" si="8"/>
        <v>0</v>
      </c>
      <c r="G225" s="203">
        <v>0</v>
      </c>
      <c r="H225" s="203">
        <v>0</v>
      </c>
      <c r="I225" s="234">
        <f t="shared" si="9"/>
        <v>0</v>
      </c>
    </row>
    <row r="226" spans="1:9">
      <c r="A226" s="261" t="s">
        <v>71</v>
      </c>
      <c r="B226" s="226" t="s">
        <v>72</v>
      </c>
      <c r="C226" s="233">
        <v>0</v>
      </c>
      <c r="D226" s="203">
        <v>0</v>
      </c>
      <c r="E226" s="113">
        <v>0</v>
      </c>
      <c r="F226" s="234">
        <f t="shared" si="8"/>
        <v>0</v>
      </c>
      <c r="G226" s="203">
        <v>0</v>
      </c>
      <c r="H226" s="203">
        <v>0</v>
      </c>
      <c r="I226" s="234">
        <f t="shared" si="9"/>
        <v>0</v>
      </c>
    </row>
    <row r="227" spans="1:9">
      <c r="A227" s="261" t="s">
        <v>11</v>
      </c>
      <c r="B227" s="226" t="s">
        <v>12</v>
      </c>
      <c r="C227" s="233">
        <v>0</v>
      </c>
      <c r="D227" s="203">
        <v>0</v>
      </c>
      <c r="E227" s="113">
        <v>0</v>
      </c>
      <c r="F227" s="234">
        <f t="shared" si="8"/>
        <v>0</v>
      </c>
      <c r="G227" s="203">
        <v>0</v>
      </c>
      <c r="H227" s="203">
        <v>0</v>
      </c>
      <c r="I227" s="234">
        <f t="shared" si="9"/>
        <v>0</v>
      </c>
    </row>
    <row r="228" spans="1:9">
      <c r="A228" s="261" t="s">
        <v>483</v>
      </c>
      <c r="B228" s="226" t="s">
        <v>484</v>
      </c>
      <c r="C228" s="233">
        <v>164884</v>
      </c>
      <c r="D228" s="203">
        <v>120584.39</v>
      </c>
      <c r="E228" s="113">
        <v>13854.5</v>
      </c>
      <c r="F228" s="234">
        <f t="shared" si="8"/>
        <v>299322.89</v>
      </c>
      <c r="G228" s="203">
        <v>0</v>
      </c>
      <c r="H228" s="203">
        <v>46893.93</v>
      </c>
      <c r="I228" s="234">
        <f t="shared" si="9"/>
        <v>46893.93</v>
      </c>
    </row>
    <row r="229" spans="1:9">
      <c r="A229" s="261" t="s">
        <v>203</v>
      </c>
      <c r="B229" s="226" t="s">
        <v>204</v>
      </c>
      <c r="C229" s="233">
        <v>0</v>
      </c>
      <c r="D229" s="203">
        <v>0</v>
      </c>
      <c r="E229" s="113">
        <v>162.5</v>
      </c>
      <c r="F229" s="234">
        <f t="shared" si="8"/>
        <v>162.5</v>
      </c>
      <c r="G229" s="203">
        <v>0</v>
      </c>
      <c r="H229" s="203">
        <v>0</v>
      </c>
      <c r="I229" s="234">
        <f t="shared" si="9"/>
        <v>0</v>
      </c>
    </row>
    <row r="230" spans="1:9">
      <c r="A230" s="261" t="s">
        <v>525</v>
      </c>
      <c r="B230" s="226" t="s">
        <v>526</v>
      </c>
      <c r="C230" s="233">
        <v>0</v>
      </c>
      <c r="D230" s="203">
        <v>0</v>
      </c>
      <c r="E230" s="113">
        <v>131438.64000000001</v>
      </c>
      <c r="F230" s="234">
        <f t="shared" si="8"/>
        <v>131438.64000000001</v>
      </c>
      <c r="G230" s="203">
        <v>0</v>
      </c>
      <c r="H230" s="203">
        <v>0</v>
      </c>
      <c r="I230" s="234">
        <f t="shared" si="9"/>
        <v>0</v>
      </c>
    </row>
    <row r="231" spans="1:9">
      <c r="A231" s="261" t="s">
        <v>265</v>
      </c>
      <c r="B231" s="226" t="s">
        <v>266</v>
      </c>
      <c r="C231" s="233">
        <v>0</v>
      </c>
      <c r="D231" s="203">
        <v>0</v>
      </c>
      <c r="E231" s="113">
        <v>0</v>
      </c>
      <c r="F231" s="234">
        <f t="shared" si="8"/>
        <v>0</v>
      </c>
      <c r="G231" s="203">
        <v>0</v>
      </c>
      <c r="H231" s="203">
        <v>0</v>
      </c>
      <c r="I231" s="234">
        <f t="shared" si="9"/>
        <v>0</v>
      </c>
    </row>
    <row r="232" spans="1:9">
      <c r="A232" s="261" t="s">
        <v>581</v>
      </c>
      <c r="B232" s="226" t="s">
        <v>582</v>
      </c>
      <c r="C232" s="233">
        <v>104748</v>
      </c>
      <c r="D232" s="203">
        <v>153.06</v>
      </c>
      <c r="E232" s="113">
        <v>11661.23</v>
      </c>
      <c r="F232" s="234">
        <f t="shared" si="8"/>
        <v>116562.29</v>
      </c>
      <c r="G232" s="203">
        <v>0</v>
      </c>
      <c r="H232" s="203">
        <v>59.53</v>
      </c>
      <c r="I232" s="234">
        <f t="shared" si="9"/>
        <v>59.53</v>
      </c>
    </row>
    <row r="233" spans="1:9">
      <c r="A233" s="261" t="s">
        <v>131</v>
      </c>
      <c r="B233" s="226" t="s">
        <v>132</v>
      </c>
      <c r="C233" s="233">
        <v>0</v>
      </c>
      <c r="D233" s="203">
        <v>0</v>
      </c>
      <c r="E233" s="113">
        <v>0</v>
      </c>
      <c r="F233" s="234">
        <f t="shared" si="8"/>
        <v>0</v>
      </c>
      <c r="G233" s="203">
        <v>0</v>
      </c>
      <c r="H233" s="203">
        <v>0</v>
      </c>
      <c r="I233" s="234">
        <f t="shared" si="9"/>
        <v>0</v>
      </c>
    </row>
    <row r="234" spans="1:9">
      <c r="A234" s="261" t="s">
        <v>405</v>
      </c>
      <c r="B234" s="226" t="s">
        <v>406</v>
      </c>
      <c r="C234" s="233">
        <v>0</v>
      </c>
      <c r="D234" s="203">
        <v>0</v>
      </c>
      <c r="E234" s="113">
        <v>0</v>
      </c>
      <c r="F234" s="234">
        <f t="shared" si="8"/>
        <v>0</v>
      </c>
      <c r="G234" s="203">
        <v>0</v>
      </c>
      <c r="H234" s="203">
        <v>0</v>
      </c>
      <c r="I234" s="234">
        <f t="shared" si="9"/>
        <v>0</v>
      </c>
    </row>
    <row r="235" spans="1:9">
      <c r="A235" s="261" t="s">
        <v>159</v>
      </c>
      <c r="B235" s="226" t="s">
        <v>160</v>
      </c>
      <c r="C235" s="233">
        <v>94382</v>
      </c>
      <c r="D235" s="203">
        <v>7743.07</v>
      </c>
      <c r="E235" s="113">
        <v>0</v>
      </c>
      <c r="F235" s="234">
        <f t="shared" si="8"/>
        <v>102125.07</v>
      </c>
      <c r="G235" s="203">
        <v>46436</v>
      </c>
      <c r="H235" s="203">
        <v>3011.2</v>
      </c>
      <c r="I235" s="234">
        <f t="shared" si="9"/>
        <v>49447.199999999997</v>
      </c>
    </row>
    <row r="236" spans="1:9">
      <c r="A236" s="261" t="s">
        <v>183</v>
      </c>
      <c r="B236" s="226" t="s">
        <v>184</v>
      </c>
      <c r="C236" s="233">
        <v>0</v>
      </c>
      <c r="D236" s="203">
        <v>0</v>
      </c>
      <c r="E236" s="113">
        <v>5866502.4900000002</v>
      </c>
      <c r="F236" s="234">
        <f t="shared" si="8"/>
        <v>5866502.4900000002</v>
      </c>
      <c r="G236" s="203">
        <v>0</v>
      </c>
      <c r="H236" s="203">
        <v>0</v>
      </c>
      <c r="I236" s="234">
        <f t="shared" si="9"/>
        <v>0</v>
      </c>
    </row>
    <row r="237" spans="1:9">
      <c r="A237" s="261" t="s">
        <v>411</v>
      </c>
      <c r="B237" s="226" t="s">
        <v>412</v>
      </c>
      <c r="C237" s="233">
        <v>0</v>
      </c>
      <c r="D237" s="203">
        <v>0</v>
      </c>
      <c r="E237" s="113">
        <v>0</v>
      </c>
      <c r="F237" s="234">
        <f t="shared" si="8"/>
        <v>0</v>
      </c>
      <c r="G237" s="203">
        <v>0</v>
      </c>
      <c r="H237" s="203">
        <v>0</v>
      </c>
      <c r="I237" s="234">
        <f t="shared" si="9"/>
        <v>0</v>
      </c>
    </row>
    <row r="238" spans="1:9">
      <c r="A238" s="261" t="s">
        <v>595</v>
      </c>
      <c r="B238" s="226" t="s">
        <v>596</v>
      </c>
      <c r="C238" s="233">
        <v>0</v>
      </c>
      <c r="D238" s="203">
        <v>302662.78999999998</v>
      </c>
      <c r="E238" s="113">
        <v>0</v>
      </c>
      <c r="F238" s="234">
        <f t="shared" si="8"/>
        <v>302662.78999999998</v>
      </c>
      <c r="G238" s="203">
        <v>0</v>
      </c>
      <c r="H238" s="203">
        <v>117702.2</v>
      </c>
      <c r="I238" s="234">
        <f t="shared" si="9"/>
        <v>117702.2</v>
      </c>
    </row>
    <row r="239" spans="1:9">
      <c r="A239" s="261" t="s">
        <v>361</v>
      </c>
      <c r="B239" s="226" t="s">
        <v>362</v>
      </c>
      <c r="C239" s="233">
        <v>0</v>
      </c>
      <c r="D239" s="203">
        <v>0</v>
      </c>
      <c r="E239" s="113">
        <v>12559.96</v>
      </c>
      <c r="F239" s="234">
        <f t="shared" si="8"/>
        <v>12559.96</v>
      </c>
      <c r="G239" s="203">
        <v>0</v>
      </c>
      <c r="H239" s="203">
        <v>0</v>
      </c>
      <c r="I239" s="234">
        <f t="shared" si="9"/>
        <v>0</v>
      </c>
    </row>
    <row r="240" spans="1:9">
      <c r="A240" s="261" t="s">
        <v>47</v>
      </c>
      <c r="B240" s="226" t="s">
        <v>48</v>
      </c>
      <c r="C240" s="233">
        <v>0</v>
      </c>
      <c r="D240" s="203">
        <v>0</v>
      </c>
      <c r="E240" s="113">
        <v>86542.9</v>
      </c>
      <c r="F240" s="234">
        <f t="shared" si="8"/>
        <v>86542.9</v>
      </c>
      <c r="G240" s="203">
        <v>0</v>
      </c>
      <c r="H240" s="203">
        <v>0</v>
      </c>
      <c r="I240" s="234">
        <f t="shared" si="9"/>
        <v>0</v>
      </c>
    </row>
    <row r="241" spans="1:9">
      <c r="A241" s="261" t="s">
        <v>399</v>
      </c>
      <c r="B241" s="226" t="s">
        <v>400</v>
      </c>
      <c r="C241" s="233">
        <v>0</v>
      </c>
      <c r="D241" s="203">
        <v>0</v>
      </c>
      <c r="E241" s="113">
        <v>0</v>
      </c>
      <c r="F241" s="234">
        <f t="shared" si="8"/>
        <v>0</v>
      </c>
      <c r="G241" s="203">
        <v>0</v>
      </c>
      <c r="H241" s="203">
        <v>0</v>
      </c>
      <c r="I241" s="234">
        <f t="shared" si="9"/>
        <v>0</v>
      </c>
    </row>
    <row r="242" spans="1:9">
      <c r="A242" s="261" t="s">
        <v>319</v>
      </c>
      <c r="B242" s="226" t="s">
        <v>320</v>
      </c>
      <c r="C242" s="233">
        <v>654634</v>
      </c>
      <c r="D242" s="203">
        <v>0</v>
      </c>
      <c r="E242" s="113">
        <v>0</v>
      </c>
      <c r="F242" s="234">
        <f t="shared" si="8"/>
        <v>654634</v>
      </c>
      <c r="G242" s="203">
        <v>0</v>
      </c>
      <c r="H242" s="203">
        <v>0</v>
      </c>
      <c r="I242" s="234">
        <f t="shared" si="9"/>
        <v>0</v>
      </c>
    </row>
    <row r="243" spans="1:9">
      <c r="A243" s="261" t="s">
        <v>213</v>
      </c>
      <c r="B243" s="226" t="s">
        <v>214</v>
      </c>
      <c r="C243" s="233">
        <v>0</v>
      </c>
      <c r="D243" s="203">
        <v>0</v>
      </c>
      <c r="E243" s="113">
        <v>479006.89</v>
      </c>
      <c r="F243" s="234">
        <f t="shared" si="8"/>
        <v>479006.89</v>
      </c>
      <c r="G243" s="203">
        <v>0</v>
      </c>
      <c r="H243" s="203">
        <v>0</v>
      </c>
      <c r="I243" s="234">
        <f t="shared" si="9"/>
        <v>0</v>
      </c>
    </row>
    <row r="244" spans="1:9">
      <c r="A244" s="261" t="s">
        <v>421</v>
      </c>
      <c r="B244" s="226" t="s">
        <v>422</v>
      </c>
      <c r="C244" s="233">
        <v>0</v>
      </c>
      <c r="D244" s="203">
        <v>0</v>
      </c>
      <c r="E244" s="113">
        <v>0</v>
      </c>
      <c r="F244" s="234">
        <f t="shared" si="8"/>
        <v>0</v>
      </c>
      <c r="G244" s="203">
        <v>0</v>
      </c>
      <c r="H244" s="203">
        <v>0</v>
      </c>
      <c r="I244" s="234">
        <f t="shared" si="9"/>
        <v>0</v>
      </c>
    </row>
    <row r="245" spans="1:9">
      <c r="A245" s="261" t="s">
        <v>197</v>
      </c>
      <c r="B245" s="226" t="s">
        <v>198</v>
      </c>
      <c r="C245" s="233">
        <v>0</v>
      </c>
      <c r="D245" s="203">
        <v>0</v>
      </c>
      <c r="E245" s="113">
        <v>24867.27</v>
      </c>
      <c r="F245" s="234">
        <f t="shared" si="8"/>
        <v>24867.27</v>
      </c>
      <c r="G245" s="203">
        <v>0</v>
      </c>
      <c r="H245" s="203">
        <v>0</v>
      </c>
      <c r="I245" s="234">
        <f t="shared" si="9"/>
        <v>0</v>
      </c>
    </row>
    <row r="246" spans="1:9">
      <c r="A246" s="261" t="s">
        <v>445</v>
      </c>
      <c r="B246" s="226" t="s">
        <v>446</v>
      </c>
      <c r="C246" s="233">
        <v>0</v>
      </c>
      <c r="D246" s="203">
        <v>0</v>
      </c>
      <c r="E246" s="113">
        <v>0</v>
      </c>
      <c r="F246" s="234">
        <f t="shared" si="8"/>
        <v>0</v>
      </c>
      <c r="G246" s="203">
        <v>0</v>
      </c>
      <c r="H246" s="203">
        <v>0</v>
      </c>
      <c r="I246" s="234">
        <f t="shared" si="9"/>
        <v>0</v>
      </c>
    </row>
    <row r="247" spans="1:9">
      <c r="A247" s="261" t="s">
        <v>209</v>
      </c>
      <c r="B247" s="226" t="s">
        <v>210</v>
      </c>
      <c r="C247" s="233">
        <v>0</v>
      </c>
      <c r="D247" s="203">
        <v>0</v>
      </c>
      <c r="E247" s="113">
        <v>139415.76</v>
      </c>
      <c r="F247" s="234">
        <f t="shared" si="8"/>
        <v>139415.76</v>
      </c>
      <c r="G247" s="203">
        <v>0</v>
      </c>
      <c r="H247" s="203">
        <v>0</v>
      </c>
      <c r="I247" s="234">
        <f t="shared" si="9"/>
        <v>0</v>
      </c>
    </row>
    <row r="248" spans="1:9">
      <c r="A248" s="261" t="s">
        <v>129</v>
      </c>
      <c r="B248" s="226" t="s">
        <v>130</v>
      </c>
      <c r="C248" s="233">
        <v>0</v>
      </c>
      <c r="D248" s="203">
        <v>0</v>
      </c>
      <c r="E248" s="113">
        <v>0</v>
      </c>
      <c r="F248" s="234">
        <f t="shared" si="8"/>
        <v>0</v>
      </c>
      <c r="G248" s="203">
        <v>0</v>
      </c>
      <c r="H248" s="203">
        <v>0</v>
      </c>
      <c r="I248" s="234">
        <f t="shared" si="9"/>
        <v>0</v>
      </c>
    </row>
    <row r="249" spans="1:9">
      <c r="A249" s="261" t="s">
        <v>349</v>
      </c>
      <c r="B249" s="226" t="s">
        <v>350</v>
      </c>
      <c r="C249" s="233">
        <v>0</v>
      </c>
      <c r="D249" s="203">
        <v>0</v>
      </c>
      <c r="E249" s="113">
        <v>0</v>
      </c>
      <c r="F249" s="234">
        <f t="shared" si="8"/>
        <v>0</v>
      </c>
      <c r="G249" s="203">
        <v>0</v>
      </c>
      <c r="H249" s="203">
        <v>0</v>
      </c>
      <c r="I249" s="234">
        <f t="shared" si="9"/>
        <v>0</v>
      </c>
    </row>
    <row r="250" spans="1:9">
      <c r="A250" s="261" t="s">
        <v>237</v>
      </c>
      <c r="B250" s="226" t="s">
        <v>238</v>
      </c>
      <c r="C250" s="233">
        <v>0</v>
      </c>
      <c r="D250" s="203">
        <v>0</v>
      </c>
      <c r="E250" s="113">
        <v>1057127.24</v>
      </c>
      <c r="F250" s="234">
        <f t="shared" si="8"/>
        <v>1057127.24</v>
      </c>
      <c r="G250" s="203">
        <v>0</v>
      </c>
      <c r="H250" s="203">
        <v>0</v>
      </c>
      <c r="I250" s="234">
        <f t="shared" si="9"/>
        <v>0</v>
      </c>
    </row>
    <row r="251" spans="1:9">
      <c r="A251" s="261" t="s">
        <v>171</v>
      </c>
      <c r="B251" s="226" t="s">
        <v>172</v>
      </c>
      <c r="C251" s="233">
        <v>0</v>
      </c>
      <c r="D251" s="203">
        <v>0</v>
      </c>
      <c r="E251" s="113">
        <v>77564.990000000005</v>
      </c>
      <c r="F251" s="234">
        <f t="shared" si="8"/>
        <v>77564.990000000005</v>
      </c>
      <c r="G251" s="203">
        <v>0</v>
      </c>
      <c r="H251" s="203">
        <v>0</v>
      </c>
      <c r="I251" s="234">
        <f t="shared" si="9"/>
        <v>0</v>
      </c>
    </row>
    <row r="252" spans="1:9">
      <c r="A252" s="261" t="s">
        <v>315</v>
      </c>
      <c r="B252" s="226" t="s">
        <v>316</v>
      </c>
      <c r="C252" s="233">
        <v>173850</v>
      </c>
      <c r="D252" s="203">
        <v>8758.27</v>
      </c>
      <c r="E252" s="113">
        <v>0</v>
      </c>
      <c r="F252" s="234">
        <f t="shared" si="8"/>
        <v>182608.27</v>
      </c>
      <c r="G252" s="203">
        <v>113459</v>
      </c>
      <c r="H252" s="203">
        <v>3406</v>
      </c>
      <c r="I252" s="234">
        <f t="shared" si="9"/>
        <v>116865</v>
      </c>
    </row>
    <row r="253" spans="1:9">
      <c r="A253" s="261" t="s">
        <v>485</v>
      </c>
      <c r="B253" s="226" t="s">
        <v>486</v>
      </c>
      <c r="C253" s="233">
        <v>0</v>
      </c>
      <c r="D253" s="203">
        <v>0</v>
      </c>
      <c r="E253" s="113">
        <v>0</v>
      </c>
      <c r="F253" s="234">
        <f t="shared" si="8"/>
        <v>0</v>
      </c>
      <c r="G253" s="203">
        <v>0</v>
      </c>
      <c r="H253" s="203">
        <v>0</v>
      </c>
      <c r="I253" s="234">
        <f t="shared" si="9"/>
        <v>0</v>
      </c>
    </row>
    <row r="254" spans="1:9">
      <c r="A254" s="261" t="s">
        <v>457</v>
      </c>
      <c r="B254" s="226" t="s">
        <v>458</v>
      </c>
      <c r="C254" s="233">
        <v>4656043</v>
      </c>
      <c r="D254" s="203">
        <v>1620426.16</v>
      </c>
      <c r="E254" s="113">
        <v>0</v>
      </c>
      <c r="F254" s="234">
        <f t="shared" si="8"/>
        <v>6276469.1600000001</v>
      </c>
      <c r="G254" s="203">
        <v>0</v>
      </c>
      <c r="H254" s="203">
        <v>630165.73</v>
      </c>
      <c r="I254" s="234">
        <f t="shared" si="9"/>
        <v>630165.73</v>
      </c>
    </row>
    <row r="255" spans="1:9">
      <c r="A255" s="261" t="s">
        <v>299</v>
      </c>
      <c r="B255" s="226" t="s">
        <v>300</v>
      </c>
      <c r="C255" s="233">
        <v>0</v>
      </c>
      <c r="D255" s="203">
        <v>0</v>
      </c>
      <c r="E255" s="113">
        <v>0</v>
      </c>
      <c r="F255" s="234">
        <f t="shared" si="8"/>
        <v>0</v>
      </c>
      <c r="G255" s="203">
        <v>0</v>
      </c>
      <c r="H255" s="203">
        <v>0</v>
      </c>
      <c r="I255" s="234">
        <f t="shared" si="9"/>
        <v>0</v>
      </c>
    </row>
    <row r="256" spans="1:9">
      <c r="A256" s="261" t="s">
        <v>583</v>
      </c>
      <c r="B256" s="226" t="s">
        <v>584</v>
      </c>
      <c r="C256" s="233">
        <v>0</v>
      </c>
      <c r="D256" s="203">
        <v>0</v>
      </c>
      <c r="E256" s="113">
        <v>0</v>
      </c>
      <c r="F256" s="234">
        <f t="shared" si="8"/>
        <v>0</v>
      </c>
      <c r="G256" s="203">
        <v>0</v>
      </c>
      <c r="H256" s="203">
        <v>0</v>
      </c>
      <c r="I256" s="234">
        <f t="shared" si="9"/>
        <v>0</v>
      </c>
    </row>
    <row r="257" spans="1:9">
      <c r="A257" s="261" t="s">
        <v>455</v>
      </c>
      <c r="B257" s="226" t="s">
        <v>456</v>
      </c>
      <c r="C257" s="233">
        <v>0</v>
      </c>
      <c r="D257" s="203">
        <v>0</v>
      </c>
      <c r="E257" s="113">
        <v>347595.82</v>
      </c>
      <c r="F257" s="234">
        <f t="shared" si="8"/>
        <v>347595.82</v>
      </c>
      <c r="G257" s="203">
        <v>0</v>
      </c>
      <c r="H257" s="203">
        <v>0</v>
      </c>
      <c r="I257" s="234">
        <f t="shared" si="9"/>
        <v>0</v>
      </c>
    </row>
    <row r="258" spans="1:9">
      <c r="A258" s="261" t="s">
        <v>115</v>
      </c>
      <c r="B258" s="226" t="s">
        <v>116</v>
      </c>
      <c r="C258" s="233">
        <v>0</v>
      </c>
      <c r="D258" s="203">
        <v>0</v>
      </c>
      <c r="E258" s="113">
        <v>0</v>
      </c>
      <c r="F258" s="234">
        <f t="shared" si="8"/>
        <v>0</v>
      </c>
      <c r="G258" s="203">
        <v>0</v>
      </c>
      <c r="H258" s="203">
        <v>0</v>
      </c>
      <c r="I258" s="234">
        <f t="shared" si="9"/>
        <v>0</v>
      </c>
    </row>
    <row r="259" spans="1:9">
      <c r="A259" s="261" t="s">
        <v>75</v>
      </c>
      <c r="B259" s="226" t="s">
        <v>76</v>
      </c>
      <c r="C259" s="233">
        <v>9036</v>
      </c>
      <c r="D259" s="203">
        <v>0</v>
      </c>
      <c r="E259" s="113">
        <v>0</v>
      </c>
      <c r="F259" s="234">
        <f t="shared" si="8"/>
        <v>9036</v>
      </c>
      <c r="G259" s="203">
        <v>0</v>
      </c>
      <c r="H259" s="203">
        <v>0</v>
      </c>
      <c r="I259" s="234">
        <f t="shared" si="9"/>
        <v>0</v>
      </c>
    </row>
    <row r="260" spans="1:9">
      <c r="A260" s="261" t="s">
        <v>31</v>
      </c>
      <c r="B260" s="226" t="s">
        <v>32</v>
      </c>
      <c r="C260" s="233">
        <v>0</v>
      </c>
      <c r="D260" s="203">
        <v>0</v>
      </c>
      <c r="E260" s="113">
        <v>0</v>
      </c>
      <c r="F260" s="234">
        <f t="shared" si="8"/>
        <v>0</v>
      </c>
      <c r="G260" s="203">
        <v>0</v>
      </c>
      <c r="H260" s="203">
        <v>0</v>
      </c>
      <c r="I260" s="234">
        <f t="shared" si="9"/>
        <v>0</v>
      </c>
    </row>
    <row r="261" spans="1:9">
      <c r="A261" s="261" t="s">
        <v>363</v>
      </c>
      <c r="B261" s="226" t="s">
        <v>364</v>
      </c>
      <c r="C261" s="233">
        <v>0</v>
      </c>
      <c r="D261" s="203">
        <v>184502.32</v>
      </c>
      <c r="E261" s="113">
        <v>0</v>
      </c>
      <c r="F261" s="234">
        <f t="shared" si="8"/>
        <v>184502.32</v>
      </c>
      <c r="G261" s="203">
        <v>0</v>
      </c>
      <c r="H261" s="203">
        <v>71750.899999999994</v>
      </c>
      <c r="I261" s="234">
        <f t="shared" si="9"/>
        <v>71750.899999999994</v>
      </c>
    </row>
    <row r="262" spans="1:9">
      <c r="A262" s="261" t="s">
        <v>575</v>
      </c>
      <c r="B262" s="226" t="s">
        <v>576</v>
      </c>
      <c r="C262" s="233">
        <v>7866</v>
      </c>
      <c r="D262" s="203">
        <v>0</v>
      </c>
      <c r="E262" s="113">
        <v>0</v>
      </c>
      <c r="F262" s="234">
        <f t="shared" si="8"/>
        <v>7866</v>
      </c>
      <c r="G262" s="203">
        <v>0</v>
      </c>
      <c r="H262" s="203">
        <v>0</v>
      </c>
      <c r="I262" s="234">
        <f t="shared" si="9"/>
        <v>0</v>
      </c>
    </row>
    <row r="263" spans="1:9">
      <c r="A263" s="261" t="s">
        <v>427</v>
      </c>
      <c r="B263" s="226" t="s">
        <v>428</v>
      </c>
      <c r="C263" s="233">
        <v>0</v>
      </c>
      <c r="D263" s="203">
        <v>35054.129999999997</v>
      </c>
      <c r="E263" s="113">
        <v>0</v>
      </c>
      <c r="F263" s="234">
        <f t="shared" si="8"/>
        <v>35054.129999999997</v>
      </c>
      <c r="G263" s="203">
        <v>0</v>
      </c>
      <c r="H263" s="203">
        <v>13632.16</v>
      </c>
      <c r="I263" s="234">
        <f t="shared" si="9"/>
        <v>13632.16</v>
      </c>
    </row>
    <row r="264" spans="1:9">
      <c r="A264" s="261" t="s">
        <v>449</v>
      </c>
      <c r="B264" s="226" t="s">
        <v>450</v>
      </c>
      <c r="C264" s="233">
        <v>0</v>
      </c>
      <c r="D264" s="203">
        <v>206432.99</v>
      </c>
      <c r="E264" s="113">
        <v>0</v>
      </c>
      <c r="F264" s="234">
        <f t="shared" si="8"/>
        <v>206432.99</v>
      </c>
      <c r="G264" s="203">
        <v>0</v>
      </c>
      <c r="H264" s="203">
        <v>80279.5</v>
      </c>
      <c r="I264" s="234">
        <f t="shared" si="9"/>
        <v>80279.5</v>
      </c>
    </row>
    <row r="265" spans="1:9">
      <c r="A265" s="261" t="s">
        <v>1124</v>
      </c>
      <c r="B265" s="226" t="s">
        <v>1146</v>
      </c>
      <c r="C265" s="233">
        <v>79652</v>
      </c>
      <c r="D265" s="203">
        <v>0</v>
      </c>
      <c r="E265" s="113">
        <v>0</v>
      </c>
      <c r="F265" s="234">
        <f t="shared" si="8"/>
        <v>79652</v>
      </c>
      <c r="G265" s="203">
        <v>339245</v>
      </c>
      <c r="H265" s="203">
        <v>0</v>
      </c>
      <c r="I265" s="234">
        <f t="shared" si="9"/>
        <v>339245</v>
      </c>
    </row>
    <row r="266" spans="1:9">
      <c r="A266" s="261" t="s">
        <v>395</v>
      </c>
      <c r="B266" s="226" t="s">
        <v>396</v>
      </c>
      <c r="C266" s="233">
        <v>0</v>
      </c>
      <c r="D266" s="203">
        <v>0</v>
      </c>
      <c r="E266" s="113">
        <v>0</v>
      </c>
      <c r="F266" s="234">
        <f t="shared" ref="F266:F319" si="10">E266+D266+C266</f>
        <v>0</v>
      </c>
      <c r="G266" s="203">
        <v>0</v>
      </c>
      <c r="H266" s="203">
        <v>0</v>
      </c>
      <c r="I266" s="234">
        <f t="shared" ref="I266:I319" si="11">H266+G266</f>
        <v>0</v>
      </c>
    </row>
    <row r="267" spans="1:9">
      <c r="A267" s="261" t="s">
        <v>221</v>
      </c>
      <c r="B267" s="226" t="s">
        <v>222</v>
      </c>
      <c r="C267" s="233">
        <v>0</v>
      </c>
      <c r="D267" s="203">
        <v>0</v>
      </c>
      <c r="E267" s="113">
        <v>0</v>
      </c>
      <c r="F267" s="234">
        <f t="shared" si="10"/>
        <v>0</v>
      </c>
      <c r="G267" s="203">
        <v>0</v>
      </c>
      <c r="H267" s="203">
        <v>0</v>
      </c>
      <c r="I267" s="234">
        <f t="shared" si="11"/>
        <v>0</v>
      </c>
    </row>
    <row r="268" spans="1:9">
      <c r="A268" s="261" t="s">
        <v>501</v>
      </c>
      <c r="B268" s="226" t="s">
        <v>502</v>
      </c>
      <c r="C268" s="233">
        <v>0</v>
      </c>
      <c r="D268" s="203">
        <v>7657.96</v>
      </c>
      <c r="E268" s="113">
        <v>0</v>
      </c>
      <c r="F268" s="234">
        <f t="shared" si="10"/>
        <v>7657.96</v>
      </c>
      <c r="G268" s="203">
        <v>0</v>
      </c>
      <c r="H268" s="203">
        <v>2978.1</v>
      </c>
      <c r="I268" s="234">
        <f t="shared" si="11"/>
        <v>2978.1</v>
      </c>
    </row>
    <row r="269" spans="1:9">
      <c r="A269" s="261" t="s">
        <v>373</v>
      </c>
      <c r="B269" s="226" t="s">
        <v>374</v>
      </c>
      <c r="C269" s="233">
        <v>0</v>
      </c>
      <c r="D269" s="203">
        <v>68898.7</v>
      </c>
      <c r="E269" s="113">
        <v>182902.25</v>
      </c>
      <c r="F269" s="234">
        <f t="shared" si="10"/>
        <v>251800.95</v>
      </c>
      <c r="G269" s="203">
        <v>0</v>
      </c>
      <c r="H269" s="203">
        <v>26793.94</v>
      </c>
      <c r="I269" s="234">
        <f t="shared" si="11"/>
        <v>26793.94</v>
      </c>
    </row>
    <row r="270" spans="1:9">
      <c r="A270" s="261" t="s">
        <v>601</v>
      </c>
      <c r="B270" s="226" t="s">
        <v>602</v>
      </c>
      <c r="C270" s="233">
        <v>0</v>
      </c>
      <c r="D270" s="203">
        <v>122267.13</v>
      </c>
      <c r="E270" s="113">
        <v>0</v>
      </c>
      <c r="F270" s="234">
        <f t="shared" si="10"/>
        <v>122267.13</v>
      </c>
      <c r="G270" s="203">
        <v>0</v>
      </c>
      <c r="H270" s="203">
        <v>47548.33</v>
      </c>
      <c r="I270" s="234">
        <f t="shared" si="11"/>
        <v>47548.33</v>
      </c>
    </row>
    <row r="271" spans="1:9">
      <c r="A271" s="261" t="s">
        <v>239</v>
      </c>
      <c r="B271" s="226" t="s">
        <v>240</v>
      </c>
      <c r="C271" s="233">
        <v>0</v>
      </c>
      <c r="D271" s="203">
        <v>0</v>
      </c>
      <c r="E271" s="113">
        <v>0</v>
      </c>
      <c r="F271" s="234">
        <f t="shared" si="10"/>
        <v>0</v>
      </c>
      <c r="G271" s="203">
        <v>0</v>
      </c>
      <c r="H271" s="203">
        <v>0</v>
      </c>
      <c r="I271" s="234">
        <f t="shared" si="11"/>
        <v>0</v>
      </c>
    </row>
    <row r="272" spans="1:9">
      <c r="A272" s="261" t="s">
        <v>367</v>
      </c>
      <c r="B272" s="226" t="s">
        <v>368</v>
      </c>
      <c r="C272" s="233">
        <v>7130951</v>
      </c>
      <c r="D272" s="203">
        <v>786313.56</v>
      </c>
      <c r="E272" s="113">
        <v>1244789.8899999999</v>
      </c>
      <c r="F272" s="234">
        <f t="shared" si="10"/>
        <v>9162054.4499999993</v>
      </c>
      <c r="G272" s="203">
        <v>0</v>
      </c>
      <c r="H272" s="203">
        <v>305788.61</v>
      </c>
      <c r="I272" s="234">
        <f t="shared" si="11"/>
        <v>305788.61</v>
      </c>
    </row>
    <row r="273" spans="1:9">
      <c r="A273" s="261" t="s">
        <v>153</v>
      </c>
      <c r="B273" s="226" t="s">
        <v>154</v>
      </c>
      <c r="C273" s="233">
        <v>0</v>
      </c>
      <c r="D273" s="203">
        <v>0</v>
      </c>
      <c r="E273" s="113">
        <v>0</v>
      </c>
      <c r="F273" s="234">
        <f t="shared" si="10"/>
        <v>0</v>
      </c>
      <c r="G273" s="203">
        <v>0</v>
      </c>
      <c r="H273" s="203">
        <v>0</v>
      </c>
      <c r="I273" s="234">
        <f t="shared" si="11"/>
        <v>0</v>
      </c>
    </row>
    <row r="274" spans="1:9">
      <c r="A274" s="261" t="s">
        <v>207</v>
      </c>
      <c r="B274" s="226" t="s">
        <v>208</v>
      </c>
      <c r="C274" s="233">
        <v>0</v>
      </c>
      <c r="D274" s="203">
        <v>310632.88</v>
      </c>
      <c r="E274" s="113">
        <v>133658.53</v>
      </c>
      <c r="F274" s="234">
        <f t="shared" si="10"/>
        <v>444291.41000000003</v>
      </c>
      <c r="G274" s="203">
        <v>0</v>
      </c>
      <c r="H274" s="203">
        <v>120801.67</v>
      </c>
      <c r="I274" s="234">
        <f t="shared" si="11"/>
        <v>120801.67</v>
      </c>
    </row>
    <row r="275" spans="1:9">
      <c r="A275" s="261" t="s">
        <v>565</v>
      </c>
      <c r="B275" s="226" t="s">
        <v>566</v>
      </c>
      <c r="C275" s="233">
        <v>133070</v>
      </c>
      <c r="D275" s="203">
        <v>0</v>
      </c>
      <c r="E275" s="113">
        <v>0</v>
      </c>
      <c r="F275" s="234">
        <f t="shared" si="10"/>
        <v>133070</v>
      </c>
      <c r="G275" s="203">
        <v>0</v>
      </c>
      <c r="H275" s="203">
        <v>0</v>
      </c>
      <c r="I275" s="234">
        <f t="shared" si="11"/>
        <v>0</v>
      </c>
    </row>
    <row r="276" spans="1:9">
      <c r="A276" s="261" t="s">
        <v>527</v>
      </c>
      <c r="B276" s="226" t="s">
        <v>528</v>
      </c>
      <c r="C276" s="233">
        <v>289814</v>
      </c>
      <c r="D276" s="203">
        <v>0</v>
      </c>
      <c r="E276" s="113">
        <v>39279.660000000003</v>
      </c>
      <c r="F276" s="234">
        <f t="shared" si="10"/>
        <v>329093.66000000003</v>
      </c>
      <c r="G276" s="203">
        <v>0</v>
      </c>
      <c r="H276" s="203">
        <v>0</v>
      </c>
      <c r="I276" s="234">
        <f t="shared" si="11"/>
        <v>0</v>
      </c>
    </row>
    <row r="277" spans="1:9">
      <c r="A277" s="261" t="s">
        <v>245</v>
      </c>
      <c r="B277" s="226" t="s">
        <v>246</v>
      </c>
      <c r="C277" s="233">
        <v>0</v>
      </c>
      <c r="D277" s="203">
        <v>0</v>
      </c>
      <c r="E277" s="113">
        <v>15490.43</v>
      </c>
      <c r="F277" s="234">
        <f t="shared" si="10"/>
        <v>15490.43</v>
      </c>
      <c r="G277" s="203">
        <v>0</v>
      </c>
      <c r="H277" s="203">
        <v>0</v>
      </c>
      <c r="I277" s="234">
        <f t="shared" si="11"/>
        <v>0</v>
      </c>
    </row>
    <row r="278" spans="1:9">
      <c r="A278" s="261" t="s">
        <v>287</v>
      </c>
      <c r="B278" s="226" t="s">
        <v>288</v>
      </c>
      <c r="C278" s="233">
        <v>0</v>
      </c>
      <c r="D278" s="203">
        <v>82099.289999999994</v>
      </c>
      <c r="E278" s="113">
        <v>0</v>
      </c>
      <c r="F278" s="234">
        <f t="shared" si="10"/>
        <v>82099.289999999994</v>
      </c>
      <c r="G278" s="203">
        <v>0</v>
      </c>
      <c r="H278" s="203">
        <v>31927.5</v>
      </c>
      <c r="I278" s="234">
        <f t="shared" si="11"/>
        <v>31927.5</v>
      </c>
    </row>
    <row r="279" spans="1:9">
      <c r="A279" s="261" t="s">
        <v>341</v>
      </c>
      <c r="B279" s="226" t="s">
        <v>342</v>
      </c>
      <c r="C279" s="233">
        <v>0</v>
      </c>
      <c r="D279" s="203">
        <v>15473.77</v>
      </c>
      <c r="E279" s="113">
        <v>0</v>
      </c>
      <c r="F279" s="234">
        <f t="shared" si="10"/>
        <v>15473.77</v>
      </c>
      <c r="G279" s="203">
        <v>0</v>
      </c>
      <c r="H279" s="203">
        <v>6017.58</v>
      </c>
      <c r="I279" s="234">
        <f t="shared" si="11"/>
        <v>6017.58</v>
      </c>
    </row>
    <row r="280" spans="1:9">
      <c r="A280" s="261" t="s">
        <v>603</v>
      </c>
      <c r="B280" s="226" t="s">
        <v>604</v>
      </c>
      <c r="C280" s="233">
        <v>0</v>
      </c>
      <c r="D280" s="203">
        <v>11493.76</v>
      </c>
      <c r="E280" s="113">
        <v>0</v>
      </c>
      <c r="F280" s="234">
        <f t="shared" si="10"/>
        <v>11493.76</v>
      </c>
      <c r="G280" s="203">
        <v>0</v>
      </c>
      <c r="H280" s="203">
        <v>4469.8</v>
      </c>
      <c r="I280" s="234">
        <f t="shared" si="11"/>
        <v>4469.8</v>
      </c>
    </row>
    <row r="281" spans="1:9">
      <c r="A281" s="261" t="s">
        <v>537</v>
      </c>
      <c r="B281" s="226" t="s">
        <v>538</v>
      </c>
      <c r="C281" s="233">
        <v>193461</v>
      </c>
      <c r="D281" s="203">
        <v>0</v>
      </c>
      <c r="E281" s="113">
        <v>0</v>
      </c>
      <c r="F281" s="234">
        <f t="shared" si="10"/>
        <v>193461</v>
      </c>
      <c r="G281" s="203">
        <v>0</v>
      </c>
      <c r="H281" s="203">
        <v>0</v>
      </c>
      <c r="I281" s="234">
        <f t="shared" si="11"/>
        <v>0</v>
      </c>
    </row>
    <row r="282" spans="1:9">
      <c r="A282" s="261" t="s">
        <v>79</v>
      </c>
      <c r="B282" s="226" t="s">
        <v>80</v>
      </c>
      <c r="C282" s="233">
        <v>0</v>
      </c>
      <c r="D282" s="203">
        <v>43635.58</v>
      </c>
      <c r="E282" s="113">
        <v>0</v>
      </c>
      <c r="F282" s="234">
        <f t="shared" si="10"/>
        <v>43635.58</v>
      </c>
      <c r="G282" s="203">
        <v>0</v>
      </c>
      <c r="H282" s="203">
        <v>16969.39</v>
      </c>
      <c r="I282" s="234">
        <f t="shared" si="11"/>
        <v>16969.39</v>
      </c>
    </row>
    <row r="283" spans="1:9">
      <c r="A283" s="261" t="s">
        <v>259</v>
      </c>
      <c r="B283" s="226" t="s">
        <v>260</v>
      </c>
      <c r="C283" s="233">
        <v>0</v>
      </c>
      <c r="D283" s="203">
        <v>23661.62</v>
      </c>
      <c r="E283" s="113">
        <v>0</v>
      </c>
      <c r="F283" s="234">
        <f t="shared" si="10"/>
        <v>23661.62</v>
      </c>
      <c r="G283" s="203">
        <v>0</v>
      </c>
      <c r="H283" s="203">
        <v>9201.74</v>
      </c>
      <c r="I283" s="234">
        <f t="shared" si="11"/>
        <v>9201.74</v>
      </c>
    </row>
    <row r="284" spans="1:9">
      <c r="A284" s="261" t="s">
        <v>201</v>
      </c>
      <c r="B284" s="226" t="s">
        <v>202</v>
      </c>
      <c r="C284" s="233">
        <v>0</v>
      </c>
      <c r="D284" s="203">
        <v>0</v>
      </c>
      <c r="E284" s="113">
        <v>80660.89</v>
      </c>
      <c r="F284" s="234">
        <f t="shared" si="10"/>
        <v>80660.89</v>
      </c>
      <c r="G284" s="203">
        <v>0</v>
      </c>
      <c r="H284" s="203">
        <v>0</v>
      </c>
      <c r="I284" s="234">
        <f t="shared" si="11"/>
        <v>0</v>
      </c>
    </row>
    <row r="285" spans="1:9">
      <c r="A285" s="261" t="s">
        <v>517</v>
      </c>
      <c r="B285" s="226" t="s">
        <v>518</v>
      </c>
      <c r="C285" s="233">
        <v>134076</v>
      </c>
      <c r="D285" s="203">
        <v>0</v>
      </c>
      <c r="E285" s="113">
        <v>117117.11</v>
      </c>
      <c r="F285" s="234">
        <f t="shared" si="10"/>
        <v>251193.11</v>
      </c>
      <c r="G285" s="203">
        <v>0</v>
      </c>
      <c r="H285" s="203">
        <v>0</v>
      </c>
      <c r="I285" s="234">
        <f t="shared" si="11"/>
        <v>0</v>
      </c>
    </row>
    <row r="286" spans="1:9">
      <c r="A286" s="261" t="s">
        <v>587</v>
      </c>
      <c r="B286" s="226" t="s">
        <v>588</v>
      </c>
      <c r="C286" s="233">
        <v>0</v>
      </c>
      <c r="D286" s="203">
        <v>0</v>
      </c>
      <c r="E286" s="113">
        <v>0</v>
      </c>
      <c r="F286" s="234">
        <f t="shared" si="10"/>
        <v>0</v>
      </c>
      <c r="G286" s="203">
        <v>0</v>
      </c>
      <c r="H286" s="203">
        <v>0</v>
      </c>
      <c r="I286" s="234">
        <f t="shared" si="11"/>
        <v>0</v>
      </c>
    </row>
    <row r="287" spans="1:9">
      <c r="A287" s="261" t="s">
        <v>371</v>
      </c>
      <c r="B287" s="226" t="s">
        <v>372</v>
      </c>
      <c r="C287" s="233">
        <v>0</v>
      </c>
      <c r="D287" s="203">
        <v>0</v>
      </c>
      <c r="E287" s="113">
        <v>209603.39</v>
      </c>
      <c r="F287" s="234">
        <f t="shared" si="10"/>
        <v>209603.39</v>
      </c>
      <c r="G287" s="203">
        <v>0</v>
      </c>
      <c r="H287" s="203">
        <v>0</v>
      </c>
      <c r="I287" s="234">
        <f t="shared" si="11"/>
        <v>0</v>
      </c>
    </row>
    <row r="288" spans="1:9">
      <c r="A288" s="261" t="s">
        <v>495</v>
      </c>
      <c r="B288" s="226" t="s">
        <v>496</v>
      </c>
      <c r="C288" s="233">
        <v>0</v>
      </c>
      <c r="D288" s="203">
        <v>94979.53</v>
      </c>
      <c r="E288" s="113">
        <v>0</v>
      </c>
      <c r="F288" s="234">
        <f t="shared" si="10"/>
        <v>94979.53</v>
      </c>
      <c r="G288" s="203">
        <v>0</v>
      </c>
      <c r="H288" s="203">
        <v>36936.49</v>
      </c>
      <c r="I288" s="234">
        <f t="shared" si="11"/>
        <v>36936.49</v>
      </c>
    </row>
    <row r="289" spans="1:9">
      <c r="A289" s="261" t="s">
        <v>55</v>
      </c>
      <c r="B289" s="226" t="s">
        <v>56</v>
      </c>
      <c r="C289" s="233">
        <v>0</v>
      </c>
      <c r="D289" s="203">
        <v>0</v>
      </c>
      <c r="E289" s="113">
        <v>0</v>
      </c>
      <c r="F289" s="234">
        <f t="shared" si="10"/>
        <v>0</v>
      </c>
      <c r="G289" s="203">
        <v>0</v>
      </c>
      <c r="H289" s="203">
        <v>0</v>
      </c>
      <c r="I289" s="234">
        <f t="shared" si="11"/>
        <v>0</v>
      </c>
    </row>
    <row r="290" spans="1:9">
      <c r="A290" s="261" t="s">
        <v>193</v>
      </c>
      <c r="B290" s="226" t="s">
        <v>194</v>
      </c>
      <c r="C290" s="233">
        <v>0</v>
      </c>
      <c r="D290" s="203">
        <v>0</v>
      </c>
      <c r="E290" s="113">
        <v>41168.449999999997</v>
      </c>
      <c r="F290" s="234">
        <f t="shared" si="10"/>
        <v>41168.449999999997</v>
      </c>
      <c r="G290" s="203">
        <v>0</v>
      </c>
      <c r="H290" s="203">
        <v>0</v>
      </c>
      <c r="I290" s="234">
        <f t="shared" si="11"/>
        <v>0</v>
      </c>
    </row>
    <row r="291" spans="1:9">
      <c r="A291" s="261" t="s">
        <v>1126</v>
      </c>
      <c r="B291" s="226" t="s">
        <v>1150</v>
      </c>
      <c r="C291" s="233">
        <v>0</v>
      </c>
      <c r="D291" s="203">
        <v>0</v>
      </c>
      <c r="E291" s="113">
        <v>0</v>
      </c>
      <c r="F291" s="234">
        <f t="shared" si="10"/>
        <v>0</v>
      </c>
      <c r="G291" s="203">
        <v>0</v>
      </c>
      <c r="H291" s="203">
        <v>0</v>
      </c>
      <c r="I291" s="234">
        <f t="shared" si="11"/>
        <v>0</v>
      </c>
    </row>
    <row r="292" spans="1:9">
      <c r="A292" s="261" t="s">
        <v>529</v>
      </c>
      <c r="B292" s="226" t="s">
        <v>530</v>
      </c>
      <c r="C292" s="233">
        <v>110974</v>
      </c>
      <c r="D292" s="203">
        <v>63903.34</v>
      </c>
      <c r="E292" s="113">
        <v>0</v>
      </c>
      <c r="F292" s="234">
        <f t="shared" si="10"/>
        <v>174877.34</v>
      </c>
      <c r="G292" s="203">
        <v>0</v>
      </c>
      <c r="H292" s="203">
        <v>24851.3</v>
      </c>
      <c r="I292" s="234">
        <f t="shared" si="11"/>
        <v>24851.3</v>
      </c>
    </row>
    <row r="293" spans="1:9">
      <c r="A293" s="261" t="s">
        <v>121</v>
      </c>
      <c r="B293" s="226" t="s">
        <v>122</v>
      </c>
      <c r="C293" s="233">
        <v>0</v>
      </c>
      <c r="D293" s="203">
        <v>0</v>
      </c>
      <c r="E293" s="113">
        <v>0</v>
      </c>
      <c r="F293" s="234">
        <f t="shared" si="10"/>
        <v>0</v>
      </c>
      <c r="G293" s="203">
        <v>0</v>
      </c>
      <c r="H293" s="203">
        <v>0</v>
      </c>
      <c r="I293" s="234">
        <f t="shared" si="11"/>
        <v>0</v>
      </c>
    </row>
    <row r="294" spans="1:9">
      <c r="A294" s="261" t="s">
        <v>541</v>
      </c>
      <c r="B294" s="226" t="s">
        <v>542</v>
      </c>
      <c r="C294" s="233">
        <v>34073</v>
      </c>
      <c r="D294" s="203">
        <v>0</v>
      </c>
      <c r="E294" s="113">
        <v>0</v>
      </c>
      <c r="F294" s="234">
        <f t="shared" si="10"/>
        <v>34073</v>
      </c>
      <c r="G294" s="203">
        <v>0</v>
      </c>
      <c r="H294" s="203">
        <v>0</v>
      </c>
      <c r="I294" s="234">
        <f t="shared" si="11"/>
        <v>0</v>
      </c>
    </row>
    <row r="295" spans="1:9">
      <c r="A295" s="261" t="s">
        <v>533</v>
      </c>
      <c r="B295" s="226" t="s">
        <v>534</v>
      </c>
      <c r="C295" s="233">
        <v>2080163</v>
      </c>
      <c r="D295" s="203">
        <v>0</v>
      </c>
      <c r="E295" s="113">
        <v>0</v>
      </c>
      <c r="F295" s="234">
        <f t="shared" si="10"/>
        <v>2080163</v>
      </c>
      <c r="G295" s="203">
        <v>0</v>
      </c>
      <c r="H295" s="203">
        <v>0</v>
      </c>
      <c r="I295" s="234">
        <f t="shared" si="11"/>
        <v>0</v>
      </c>
    </row>
    <row r="296" spans="1:9">
      <c r="A296" s="261" t="s">
        <v>611</v>
      </c>
      <c r="B296" s="226" t="s">
        <v>612</v>
      </c>
      <c r="C296" s="233">
        <v>0</v>
      </c>
      <c r="D296" s="203">
        <v>35615.919999999998</v>
      </c>
      <c r="E296" s="113">
        <v>0</v>
      </c>
      <c r="F296" s="234">
        <f t="shared" si="10"/>
        <v>35615.919999999998</v>
      </c>
      <c r="G296" s="203">
        <v>0</v>
      </c>
      <c r="H296" s="203">
        <v>13850.64</v>
      </c>
      <c r="I296" s="234">
        <f t="shared" si="11"/>
        <v>13850.64</v>
      </c>
    </row>
    <row r="297" spans="1:9">
      <c r="A297" s="261" t="s">
        <v>125</v>
      </c>
      <c r="B297" s="226" t="s">
        <v>126</v>
      </c>
      <c r="C297" s="233">
        <v>0</v>
      </c>
      <c r="D297" s="203">
        <v>0</v>
      </c>
      <c r="E297" s="113">
        <v>43502.38</v>
      </c>
      <c r="F297" s="234">
        <f t="shared" si="10"/>
        <v>43502.38</v>
      </c>
      <c r="G297" s="203">
        <v>0</v>
      </c>
      <c r="H297" s="203">
        <v>0</v>
      </c>
      <c r="I297" s="234">
        <f t="shared" si="11"/>
        <v>0</v>
      </c>
    </row>
    <row r="298" spans="1:9">
      <c r="A298" s="261" t="s">
        <v>63</v>
      </c>
      <c r="B298" s="226" t="s">
        <v>64</v>
      </c>
      <c r="C298" s="233">
        <v>0</v>
      </c>
      <c r="D298" s="203">
        <v>59302.02</v>
      </c>
      <c r="E298" s="113">
        <v>92949.89</v>
      </c>
      <c r="F298" s="234">
        <f t="shared" si="10"/>
        <v>152251.91</v>
      </c>
      <c r="G298" s="203">
        <v>0</v>
      </c>
      <c r="H298" s="203">
        <v>23061.9</v>
      </c>
      <c r="I298" s="234">
        <f t="shared" si="11"/>
        <v>23061.9</v>
      </c>
    </row>
    <row r="299" spans="1:9">
      <c r="A299" s="261" t="s">
        <v>3</v>
      </c>
      <c r="B299" s="226" t="s">
        <v>4</v>
      </c>
      <c r="C299" s="233">
        <v>97531</v>
      </c>
      <c r="D299" s="203">
        <v>0</v>
      </c>
      <c r="E299" s="113">
        <v>0</v>
      </c>
      <c r="F299" s="234">
        <f t="shared" si="10"/>
        <v>97531</v>
      </c>
      <c r="G299" s="203">
        <v>10937</v>
      </c>
      <c r="H299" s="203">
        <v>0</v>
      </c>
      <c r="I299" s="234">
        <f t="shared" si="11"/>
        <v>10937</v>
      </c>
    </row>
    <row r="300" spans="1:9">
      <c r="A300" s="261" t="s">
        <v>99</v>
      </c>
      <c r="B300" s="226" t="s">
        <v>100</v>
      </c>
      <c r="C300" s="233">
        <v>173475</v>
      </c>
      <c r="D300" s="203">
        <v>6321.87</v>
      </c>
      <c r="E300" s="113">
        <v>0</v>
      </c>
      <c r="F300" s="234">
        <f t="shared" si="10"/>
        <v>179796.87</v>
      </c>
      <c r="G300" s="203">
        <v>123135</v>
      </c>
      <c r="H300" s="203">
        <v>2458.5100000000002</v>
      </c>
      <c r="I300" s="234">
        <f t="shared" si="11"/>
        <v>125593.51</v>
      </c>
    </row>
    <row r="301" spans="1:9">
      <c r="A301" s="261" t="s">
        <v>493</v>
      </c>
      <c r="B301" s="226" t="s">
        <v>494</v>
      </c>
      <c r="C301" s="233">
        <v>0</v>
      </c>
      <c r="D301" s="203">
        <v>0</v>
      </c>
      <c r="E301" s="113">
        <v>0</v>
      </c>
      <c r="F301" s="234">
        <f t="shared" si="10"/>
        <v>0</v>
      </c>
      <c r="G301" s="203">
        <v>0</v>
      </c>
      <c r="H301" s="203">
        <v>0</v>
      </c>
      <c r="I301" s="234">
        <f t="shared" si="11"/>
        <v>0</v>
      </c>
    </row>
    <row r="302" spans="1:9">
      <c r="A302" s="261" t="s">
        <v>41</v>
      </c>
      <c r="B302" s="226" t="s">
        <v>42</v>
      </c>
      <c r="C302" s="233">
        <v>0</v>
      </c>
      <c r="D302" s="203">
        <v>0</v>
      </c>
      <c r="E302" s="113">
        <v>70477.490000000005</v>
      </c>
      <c r="F302" s="234">
        <f t="shared" si="10"/>
        <v>70477.490000000005</v>
      </c>
      <c r="G302" s="203">
        <v>0</v>
      </c>
      <c r="H302" s="203">
        <v>0</v>
      </c>
      <c r="I302" s="234">
        <f t="shared" si="11"/>
        <v>0</v>
      </c>
    </row>
    <row r="303" spans="1:9">
      <c r="A303" s="261" t="s">
        <v>479</v>
      </c>
      <c r="B303" s="226" t="s">
        <v>480</v>
      </c>
      <c r="C303" s="233">
        <v>1116037</v>
      </c>
      <c r="D303" s="203">
        <v>0</v>
      </c>
      <c r="E303" s="113">
        <v>0</v>
      </c>
      <c r="F303" s="234">
        <f t="shared" si="10"/>
        <v>1116037</v>
      </c>
      <c r="G303" s="203">
        <v>0</v>
      </c>
      <c r="H303" s="203">
        <v>0</v>
      </c>
      <c r="I303" s="234">
        <f t="shared" si="11"/>
        <v>0</v>
      </c>
    </row>
    <row r="304" spans="1:9">
      <c r="A304" s="261" t="s">
        <v>613</v>
      </c>
      <c r="B304" s="226" t="s">
        <v>614</v>
      </c>
      <c r="C304" s="233">
        <v>0</v>
      </c>
      <c r="D304" s="203">
        <v>515240.12</v>
      </c>
      <c r="E304" s="113">
        <v>0</v>
      </c>
      <c r="F304" s="234">
        <f t="shared" si="10"/>
        <v>515240.12</v>
      </c>
      <c r="G304" s="203">
        <v>0</v>
      </c>
      <c r="H304" s="203">
        <v>200371.16</v>
      </c>
      <c r="I304" s="234">
        <f t="shared" si="11"/>
        <v>200371.16</v>
      </c>
    </row>
    <row r="305" spans="1:9">
      <c r="A305" s="261" t="s">
        <v>295</v>
      </c>
      <c r="B305" s="226" t="s">
        <v>296</v>
      </c>
      <c r="C305" s="233">
        <v>0</v>
      </c>
      <c r="D305" s="203">
        <v>0</v>
      </c>
      <c r="E305" s="113">
        <v>8639.69</v>
      </c>
      <c r="F305" s="234">
        <f t="shared" si="10"/>
        <v>8639.69</v>
      </c>
      <c r="G305" s="203">
        <v>0</v>
      </c>
      <c r="H305" s="203">
        <v>0</v>
      </c>
      <c r="I305" s="234">
        <f t="shared" si="11"/>
        <v>0</v>
      </c>
    </row>
    <row r="306" spans="1:9">
      <c r="A306" s="261" t="s">
        <v>389</v>
      </c>
      <c r="B306" s="226" t="s">
        <v>390</v>
      </c>
      <c r="C306" s="233">
        <v>429898</v>
      </c>
      <c r="D306" s="203">
        <v>417459.38</v>
      </c>
      <c r="E306" s="113">
        <v>0</v>
      </c>
      <c r="F306" s="234">
        <f t="shared" si="10"/>
        <v>847357.38</v>
      </c>
      <c r="G306" s="203">
        <v>0</v>
      </c>
      <c r="H306" s="203">
        <v>162345.32</v>
      </c>
      <c r="I306" s="234">
        <f t="shared" si="11"/>
        <v>162345.32</v>
      </c>
    </row>
    <row r="307" spans="1:9">
      <c r="A307" s="261" t="s">
        <v>269</v>
      </c>
      <c r="B307" s="226" t="s">
        <v>270</v>
      </c>
      <c r="C307" s="233">
        <v>113291</v>
      </c>
      <c r="D307" s="203">
        <v>20265.25</v>
      </c>
      <c r="E307" s="113">
        <v>0</v>
      </c>
      <c r="F307" s="234">
        <f t="shared" si="10"/>
        <v>133556.25</v>
      </c>
      <c r="G307" s="203">
        <v>0</v>
      </c>
      <c r="H307" s="203">
        <v>7880.93</v>
      </c>
      <c r="I307" s="234">
        <f t="shared" si="11"/>
        <v>7880.93</v>
      </c>
    </row>
    <row r="308" spans="1:9">
      <c r="A308" s="261" t="s">
        <v>309</v>
      </c>
      <c r="B308" s="226" t="s">
        <v>310</v>
      </c>
      <c r="C308" s="233">
        <v>357003</v>
      </c>
      <c r="D308" s="203">
        <v>7402.65</v>
      </c>
      <c r="E308" s="113">
        <v>0</v>
      </c>
      <c r="F308" s="234">
        <f t="shared" si="10"/>
        <v>364405.65</v>
      </c>
      <c r="G308" s="203">
        <v>290026</v>
      </c>
      <c r="H308" s="203">
        <v>2878.81</v>
      </c>
      <c r="I308" s="234">
        <f t="shared" si="11"/>
        <v>292904.81</v>
      </c>
    </row>
    <row r="309" spans="1:9">
      <c r="A309" s="261" t="s">
        <v>353</v>
      </c>
      <c r="B309" s="226" t="s">
        <v>354</v>
      </c>
      <c r="C309" s="233">
        <v>60311</v>
      </c>
      <c r="D309" s="203">
        <v>0</v>
      </c>
      <c r="E309" s="113">
        <v>28840.93</v>
      </c>
      <c r="F309" s="234">
        <f t="shared" si="10"/>
        <v>89151.93</v>
      </c>
      <c r="G309" s="203">
        <v>0</v>
      </c>
      <c r="H309" s="203">
        <v>0</v>
      </c>
      <c r="I309" s="234">
        <f t="shared" si="11"/>
        <v>0</v>
      </c>
    </row>
    <row r="310" spans="1:9">
      <c r="A310" s="261" t="s">
        <v>1135</v>
      </c>
      <c r="B310" s="226" t="s">
        <v>1151</v>
      </c>
      <c r="C310" s="233">
        <v>0</v>
      </c>
      <c r="D310" s="203">
        <v>0</v>
      </c>
      <c r="E310" s="113">
        <v>0</v>
      </c>
      <c r="F310" s="234">
        <f t="shared" si="10"/>
        <v>0</v>
      </c>
      <c r="G310" s="203">
        <v>0</v>
      </c>
      <c r="H310" s="203">
        <v>0</v>
      </c>
      <c r="I310" s="234">
        <f t="shared" si="11"/>
        <v>0</v>
      </c>
    </row>
    <row r="311" spans="1:9">
      <c r="A311" s="261" t="s">
        <v>137</v>
      </c>
      <c r="B311" s="226" t="s">
        <v>138</v>
      </c>
      <c r="C311" s="233">
        <v>0</v>
      </c>
      <c r="D311" s="203">
        <v>0</v>
      </c>
      <c r="E311" s="113">
        <v>0</v>
      </c>
      <c r="F311" s="234">
        <f t="shared" si="10"/>
        <v>0</v>
      </c>
      <c r="G311" s="203">
        <v>0</v>
      </c>
      <c r="H311" s="203">
        <v>0</v>
      </c>
      <c r="I311" s="234">
        <f t="shared" si="11"/>
        <v>0</v>
      </c>
    </row>
    <row r="312" spans="1:9">
      <c r="A312" s="261" t="s">
        <v>283</v>
      </c>
      <c r="B312" s="226" t="s">
        <v>284</v>
      </c>
      <c r="C312" s="233">
        <v>0</v>
      </c>
      <c r="D312" s="203">
        <v>121573.9</v>
      </c>
      <c r="E312" s="113">
        <v>0</v>
      </c>
      <c r="F312" s="234">
        <f t="shared" si="10"/>
        <v>121573.9</v>
      </c>
      <c r="G312" s="203">
        <v>0</v>
      </c>
      <c r="H312" s="203">
        <v>47278.74</v>
      </c>
      <c r="I312" s="234">
        <f t="shared" si="11"/>
        <v>47278.74</v>
      </c>
    </row>
    <row r="313" spans="1:9">
      <c r="A313" s="261" t="s">
        <v>161</v>
      </c>
      <c r="B313" s="226" t="s">
        <v>162</v>
      </c>
      <c r="C313" s="233">
        <v>134497</v>
      </c>
      <c r="D313" s="203">
        <v>0</v>
      </c>
      <c r="E313" s="113">
        <v>0</v>
      </c>
      <c r="F313" s="234">
        <f t="shared" si="10"/>
        <v>134497</v>
      </c>
      <c r="G313" s="203">
        <v>0</v>
      </c>
      <c r="H313" s="203">
        <v>0</v>
      </c>
      <c r="I313" s="234">
        <f t="shared" si="11"/>
        <v>0</v>
      </c>
    </row>
    <row r="314" spans="1:9">
      <c r="A314" s="261" t="s">
        <v>253</v>
      </c>
      <c r="B314" s="226" t="s">
        <v>254</v>
      </c>
      <c r="C314" s="233">
        <v>0</v>
      </c>
      <c r="D314" s="203">
        <v>13779.27</v>
      </c>
      <c r="E314" s="113">
        <v>0</v>
      </c>
      <c r="F314" s="234">
        <f t="shared" si="10"/>
        <v>13779.27</v>
      </c>
      <c r="G314" s="203">
        <v>0</v>
      </c>
      <c r="H314" s="203">
        <v>5358.61</v>
      </c>
      <c r="I314" s="234">
        <f t="shared" si="11"/>
        <v>5358.61</v>
      </c>
    </row>
    <row r="315" spans="1:9">
      <c r="A315" s="261" t="s">
        <v>85</v>
      </c>
      <c r="B315" s="226" t="s">
        <v>86</v>
      </c>
      <c r="C315" s="233">
        <v>0</v>
      </c>
      <c r="D315" s="203">
        <v>44209.18</v>
      </c>
      <c r="E315" s="113">
        <v>0</v>
      </c>
      <c r="F315" s="234">
        <f t="shared" si="10"/>
        <v>44209.18</v>
      </c>
      <c r="G315" s="203">
        <v>0</v>
      </c>
      <c r="H315" s="203">
        <v>17192.46</v>
      </c>
      <c r="I315" s="234">
        <f t="shared" si="11"/>
        <v>17192.46</v>
      </c>
    </row>
    <row r="316" spans="1:9">
      <c r="A316" s="261" t="s">
        <v>1145</v>
      </c>
      <c r="B316" s="226" t="s">
        <v>1152</v>
      </c>
      <c r="C316" s="233">
        <v>0</v>
      </c>
      <c r="D316" s="203">
        <v>0</v>
      </c>
      <c r="E316" s="113">
        <v>0</v>
      </c>
      <c r="F316" s="234">
        <f t="shared" si="10"/>
        <v>0</v>
      </c>
      <c r="G316" s="203">
        <v>0</v>
      </c>
      <c r="H316" s="203">
        <v>0</v>
      </c>
      <c r="I316" s="234">
        <f t="shared" si="11"/>
        <v>0</v>
      </c>
    </row>
    <row r="317" spans="1:9">
      <c r="A317" s="261" t="s">
        <v>591</v>
      </c>
      <c r="B317" s="226" t="s">
        <v>592</v>
      </c>
      <c r="C317" s="233">
        <v>0</v>
      </c>
      <c r="D317" s="203">
        <v>0</v>
      </c>
      <c r="E317" s="113">
        <v>0</v>
      </c>
      <c r="F317" s="234">
        <f t="shared" si="10"/>
        <v>0</v>
      </c>
      <c r="G317" s="203">
        <v>0</v>
      </c>
      <c r="H317" s="203">
        <v>0</v>
      </c>
      <c r="I317" s="234">
        <f t="shared" si="11"/>
        <v>0</v>
      </c>
    </row>
    <row r="318" spans="1:9">
      <c r="A318" s="261" t="s">
        <v>513</v>
      </c>
      <c r="B318" s="226" t="s">
        <v>514</v>
      </c>
      <c r="C318" s="233">
        <v>0</v>
      </c>
      <c r="D318" s="203">
        <v>0</v>
      </c>
      <c r="E318" s="113">
        <v>0</v>
      </c>
      <c r="F318" s="234">
        <f t="shared" si="10"/>
        <v>0</v>
      </c>
      <c r="G318" s="203">
        <v>0</v>
      </c>
      <c r="H318" s="203">
        <v>0</v>
      </c>
      <c r="I318" s="234">
        <f t="shared" si="11"/>
        <v>0</v>
      </c>
    </row>
    <row r="319" spans="1:9">
      <c r="A319" s="261" t="s">
        <v>609</v>
      </c>
      <c r="B319" s="226" t="s">
        <v>610</v>
      </c>
      <c r="C319" s="233">
        <v>0</v>
      </c>
      <c r="D319" s="203">
        <v>8281.65</v>
      </c>
      <c r="E319" s="113">
        <v>0</v>
      </c>
      <c r="F319" s="234">
        <f t="shared" si="10"/>
        <v>8281.65</v>
      </c>
      <c r="G319" s="203">
        <v>0</v>
      </c>
      <c r="H319" s="203">
        <v>3220.64</v>
      </c>
      <c r="I319" s="234">
        <f t="shared" si="11"/>
        <v>3220.64</v>
      </c>
    </row>
  </sheetData>
  <sheetProtection algorithmName="SHA-512" hashValue="NRyNMrcylPjX2OvhrSronCvUNsTr4suF4sz0ADcDPk8ug7K+8PmklzJ6lR+wdS6MZpLzOO9pJL/kwS823VJ4TQ==" saltValue="VkZKStQOfy+u+A6jNdKKag==" spinCount="100000" sheet="1" objects="1" scenarios="1" autoFilter="0"/>
  <autoFilter ref="A8:I319" xr:uid="{00000000-0009-0000-0000-000003000000}"/>
  <sortState xmlns:xlrd2="http://schemas.microsoft.com/office/spreadsheetml/2017/richdata2" ref="A9:B319">
    <sortCondition ref="B9:B319"/>
  </sortState>
  <mergeCells count="5">
    <mergeCell ref="C4:I4"/>
    <mergeCell ref="B2:I2"/>
    <mergeCell ref="B3:I3"/>
    <mergeCell ref="C5:F5"/>
    <mergeCell ref="G5:I5"/>
  </mergeCells>
  <pageMargins left="0.7" right="0.7" top="0.75" bottom="0.75" header="0.3" footer="0.3"/>
  <pageSetup scale="99" fitToHeight="0" orientation="landscape" r:id="rId1"/>
  <headerFooter>
    <oddFooter>&amp;CPage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8" tint="0.59999389629810485"/>
  </sheetPr>
  <dimension ref="A1:K308"/>
  <sheetViews>
    <sheetView workbookViewId="0">
      <pane xSplit="2" ySplit="6" topLeftCell="C7" activePane="bottomRight" state="frozen"/>
      <selection pane="topRight" activeCell="C1" sqref="C1"/>
      <selection pane="bottomLeft" activeCell="A7" sqref="A7"/>
      <selection pane="bottomRight" activeCell="C6" sqref="C6"/>
    </sheetView>
  </sheetViews>
  <sheetFormatPr defaultRowHeight="13.5" customHeight="1"/>
  <cols>
    <col min="2" max="2" width="18.140625" bestFit="1" customWidth="1"/>
    <col min="3" max="7" width="10.5703125" bestFit="1" customWidth="1"/>
    <col min="8" max="10" width="19" style="115" bestFit="1" customWidth="1"/>
    <col min="11" max="11" width="19" style="115" customWidth="1"/>
  </cols>
  <sheetData>
    <row r="1" spans="1:11" ht="13.5" customHeight="1">
      <c r="C1" s="115">
        <f t="shared" ref="C1:K1" si="0">SUM(C7:C308)</f>
        <v>1090642.24</v>
      </c>
      <c r="D1" s="115">
        <f t="shared" si="0"/>
        <v>1100517.1300000004</v>
      </c>
      <c r="E1" s="115">
        <f t="shared" si="0"/>
        <v>1111440.4500000002</v>
      </c>
      <c r="F1" s="115">
        <f t="shared" si="0"/>
        <v>1135296.21</v>
      </c>
      <c r="G1" s="115">
        <f t="shared" si="0"/>
        <v>1169463.3499999994</v>
      </c>
      <c r="H1" s="115">
        <f t="shared" si="0"/>
        <v>1378166225565.6702</v>
      </c>
      <c r="I1" s="115">
        <f t="shared" si="0"/>
        <v>1521714473099</v>
      </c>
      <c r="J1" s="115">
        <f t="shared" si="0"/>
        <v>1594410594079</v>
      </c>
      <c r="K1" s="115">
        <f t="shared" si="0"/>
        <v>1671167964969</v>
      </c>
    </row>
    <row r="2" spans="1:11" ht="13.5" customHeight="1">
      <c r="C2" s="505" t="s">
        <v>1166</v>
      </c>
      <c r="D2" s="506"/>
      <c r="E2" s="506"/>
      <c r="F2" s="506"/>
      <c r="G2" s="507"/>
      <c r="H2" s="508" t="s">
        <v>1167</v>
      </c>
      <c r="I2" s="509"/>
      <c r="J2" s="509"/>
      <c r="K2" s="509"/>
    </row>
    <row r="3" spans="1:11" ht="13.5" customHeight="1">
      <c r="C3" s="134" t="s">
        <v>952</v>
      </c>
      <c r="D3" s="134" t="s">
        <v>953</v>
      </c>
      <c r="E3" s="134" t="s">
        <v>954</v>
      </c>
      <c r="F3" s="250" t="s">
        <v>1156</v>
      </c>
      <c r="G3" s="250" t="s">
        <v>1157</v>
      </c>
      <c r="H3" s="510"/>
      <c r="I3" s="511"/>
      <c r="J3" s="511"/>
      <c r="K3" s="511"/>
    </row>
    <row r="4" spans="1:11" ht="13.5" customHeight="1">
      <c r="C4" s="505" t="s">
        <v>1078</v>
      </c>
      <c r="D4" s="506"/>
      <c r="E4" s="506"/>
      <c r="F4" s="506"/>
      <c r="G4" s="507"/>
      <c r="H4" s="512" t="s">
        <v>1168</v>
      </c>
      <c r="I4" s="514" t="s">
        <v>1169</v>
      </c>
      <c r="J4" s="514" t="s">
        <v>1170</v>
      </c>
      <c r="K4" s="514" t="s">
        <v>1216</v>
      </c>
    </row>
    <row r="5" spans="1:11" ht="13.5" customHeight="1">
      <c r="A5" s="252" t="s">
        <v>644</v>
      </c>
      <c r="B5" s="252" t="s">
        <v>645</v>
      </c>
      <c r="C5" s="133">
        <v>2020</v>
      </c>
      <c r="D5" s="133">
        <v>2021</v>
      </c>
      <c r="E5" s="133">
        <v>2022</v>
      </c>
      <c r="F5" s="253">
        <v>2023</v>
      </c>
      <c r="G5" s="253">
        <v>2024</v>
      </c>
      <c r="H5" s="513"/>
      <c r="I5" s="515"/>
      <c r="J5" s="515"/>
      <c r="K5" s="515"/>
    </row>
    <row r="6" spans="1:11" ht="7.5" customHeight="1">
      <c r="A6" s="427"/>
      <c r="B6" s="427"/>
      <c r="C6" s="428"/>
      <c r="D6" s="428"/>
      <c r="E6" s="428"/>
      <c r="F6" s="420"/>
      <c r="G6" s="253"/>
      <c r="H6" s="429"/>
      <c r="I6" s="421"/>
      <c r="J6" s="421"/>
      <c r="K6" s="421"/>
    </row>
    <row r="7" spans="1:11" ht="13.5" customHeight="1">
      <c r="A7" s="65" t="s">
        <v>141</v>
      </c>
      <c r="B7" s="65" t="s">
        <v>671</v>
      </c>
      <c r="C7" s="66">
        <v>3240.14</v>
      </c>
      <c r="D7" s="66">
        <v>3218.92</v>
      </c>
      <c r="E7" s="66">
        <v>3252.04</v>
      </c>
      <c r="F7" s="66">
        <v>3324.36</v>
      </c>
      <c r="G7" s="251">
        <v>3427.94</v>
      </c>
      <c r="H7" s="424">
        <v>1412053622</v>
      </c>
      <c r="I7" s="425">
        <v>1320974354</v>
      </c>
      <c r="J7" s="425">
        <v>1348995081</v>
      </c>
      <c r="K7" s="426">
        <v>1360896539</v>
      </c>
    </row>
    <row r="8" spans="1:11" ht="13.5" customHeight="1">
      <c r="A8" s="65" t="s">
        <v>281</v>
      </c>
      <c r="B8" s="65" t="s">
        <v>672</v>
      </c>
      <c r="C8" s="66">
        <v>614.9</v>
      </c>
      <c r="D8" s="66">
        <v>624.59</v>
      </c>
      <c r="E8" s="66">
        <v>630.95000000000005</v>
      </c>
      <c r="F8" s="66">
        <v>644.83000000000004</v>
      </c>
      <c r="G8" s="251">
        <v>664.71</v>
      </c>
      <c r="H8" s="424">
        <v>504154971.68000001</v>
      </c>
      <c r="I8" s="425">
        <v>512959194</v>
      </c>
      <c r="J8" s="425">
        <v>555666630</v>
      </c>
      <c r="K8" s="426">
        <v>594727718</v>
      </c>
    </row>
    <row r="9" spans="1:11" ht="13.5" customHeight="1">
      <c r="A9" s="65" t="s">
        <v>303</v>
      </c>
      <c r="B9" s="65" t="s">
        <v>928</v>
      </c>
      <c r="C9" s="66">
        <v>82.34</v>
      </c>
      <c r="D9" s="66">
        <v>91.31</v>
      </c>
      <c r="E9" s="66">
        <v>91.31</v>
      </c>
      <c r="F9" s="66">
        <v>91.31</v>
      </c>
      <c r="G9" s="251">
        <v>91.31</v>
      </c>
      <c r="H9" s="424">
        <v>78303068</v>
      </c>
      <c r="I9" s="425">
        <v>82571817</v>
      </c>
      <c r="J9" s="425">
        <v>80582436</v>
      </c>
      <c r="K9" s="426">
        <v>83759231</v>
      </c>
    </row>
    <row r="10" spans="1:11" ht="13.5" customHeight="1">
      <c r="A10" s="65" t="s">
        <v>413</v>
      </c>
      <c r="B10" s="65" t="s">
        <v>673</v>
      </c>
      <c r="C10" s="66">
        <v>2675.05</v>
      </c>
      <c r="D10" s="66">
        <v>2679.16</v>
      </c>
      <c r="E10" s="66">
        <v>2705.81</v>
      </c>
      <c r="F10" s="66">
        <v>2764.01</v>
      </c>
      <c r="G10" s="251">
        <v>2847.36</v>
      </c>
      <c r="H10" s="424">
        <v>6742753097</v>
      </c>
      <c r="I10" s="425">
        <v>7506296294</v>
      </c>
      <c r="J10" s="425">
        <v>8167071868</v>
      </c>
      <c r="K10" s="426">
        <v>8810751789</v>
      </c>
    </row>
    <row r="11" spans="1:11" ht="13.5" customHeight="1">
      <c r="A11" s="65" t="s">
        <v>437</v>
      </c>
      <c r="B11" s="65" t="s">
        <v>674</v>
      </c>
      <c r="C11" s="66">
        <v>5568.52</v>
      </c>
      <c r="D11" s="66">
        <v>5666.91</v>
      </c>
      <c r="E11" s="66">
        <v>5723.28</v>
      </c>
      <c r="F11" s="66">
        <v>5846.38</v>
      </c>
      <c r="G11" s="251">
        <v>6022.69</v>
      </c>
      <c r="H11" s="424">
        <v>5088268664</v>
      </c>
      <c r="I11" s="425">
        <v>5581411403</v>
      </c>
      <c r="J11" s="425">
        <v>5747666449</v>
      </c>
      <c r="K11" s="426">
        <v>5994039123</v>
      </c>
    </row>
    <row r="12" spans="1:11" ht="13.5" customHeight="1">
      <c r="A12" s="65" t="s">
        <v>15</v>
      </c>
      <c r="B12" s="65" t="s">
        <v>675</v>
      </c>
      <c r="C12" s="66">
        <v>639.36</v>
      </c>
      <c r="D12" s="66">
        <v>616.37</v>
      </c>
      <c r="E12" s="66">
        <v>622.5</v>
      </c>
      <c r="F12" s="66">
        <v>635.89</v>
      </c>
      <c r="G12" s="251">
        <v>655.07000000000005</v>
      </c>
      <c r="H12" s="424">
        <v>385237192</v>
      </c>
      <c r="I12" s="425">
        <v>415555060</v>
      </c>
      <c r="J12" s="425">
        <v>442312086</v>
      </c>
      <c r="K12" s="426">
        <v>456879576</v>
      </c>
    </row>
    <row r="13" spans="1:11" ht="13.5" customHeight="1">
      <c r="A13" s="65" t="s">
        <v>205</v>
      </c>
      <c r="B13" s="65" t="s">
        <v>676</v>
      </c>
      <c r="C13" s="66">
        <v>16531.09</v>
      </c>
      <c r="D13" s="66">
        <v>16907.91</v>
      </c>
      <c r="E13" s="66">
        <v>17077.990000000002</v>
      </c>
      <c r="F13" s="66">
        <v>17449.45</v>
      </c>
      <c r="G13" s="251">
        <v>17981.46</v>
      </c>
      <c r="H13" s="424">
        <v>13916579293</v>
      </c>
      <c r="I13" s="425">
        <v>14576933503</v>
      </c>
      <c r="J13" s="425">
        <v>15013664301</v>
      </c>
      <c r="K13" s="426">
        <v>15172811538</v>
      </c>
    </row>
    <row r="14" spans="1:11" ht="13.5" customHeight="1">
      <c r="A14" s="65" t="s">
        <v>231</v>
      </c>
      <c r="B14" s="65" t="s">
        <v>936</v>
      </c>
      <c r="C14" s="66">
        <v>3762.83</v>
      </c>
      <c r="D14" s="66">
        <v>3775.75</v>
      </c>
      <c r="E14" s="66">
        <v>3813.31</v>
      </c>
      <c r="F14" s="66">
        <v>3895.33</v>
      </c>
      <c r="G14" s="251">
        <v>4012.8</v>
      </c>
      <c r="H14" s="424">
        <v>9177489644</v>
      </c>
      <c r="I14" s="425">
        <v>10462618973</v>
      </c>
      <c r="J14" s="425">
        <v>11564266682</v>
      </c>
      <c r="K14" s="426">
        <v>12917196476</v>
      </c>
    </row>
    <row r="15" spans="1:11" ht="13.5" customHeight="1">
      <c r="A15" s="65" t="s">
        <v>69</v>
      </c>
      <c r="B15" s="65" t="s">
        <v>677</v>
      </c>
      <c r="C15" s="66">
        <v>12933.36</v>
      </c>
      <c r="D15" s="66">
        <v>12906.31</v>
      </c>
      <c r="E15" s="66">
        <v>13034.77</v>
      </c>
      <c r="F15" s="66">
        <v>13315.33</v>
      </c>
      <c r="G15" s="251">
        <v>13717.16</v>
      </c>
      <c r="H15" s="424">
        <v>11323320162</v>
      </c>
      <c r="I15" s="425">
        <v>12779210448</v>
      </c>
      <c r="J15" s="425">
        <v>13504041269</v>
      </c>
      <c r="K15" s="426">
        <v>14181148579</v>
      </c>
    </row>
    <row r="16" spans="1:11" ht="13.5" customHeight="1">
      <c r="A16" s="65" t="s">
        <v>199</v>
      </c>
      <c r="B16" s="65" t="s">
        <v>678</v>
      </c>
      <c r="C16" s="66">
        <v>20501.98</v>
      </c>
      <c r="D16" s="66">
        <v>20542.13</v>
      </c>
      <c r="E16" s="66">
        <v>20746.45</v>
      </c>
      <c r="F16" s="66">
        <v>21192.69</v>
      </c>
      <c r="G16" s="251">
        <v>21831.8</v>
      </c>
      <c r="H16" s="424">
        <v>76525448992</v>
      </c>
      <c r="I16" s="425">
        <v>85167154855</v>
      </c>
      <c r="J16" s="425">
        <v>88117621851</v>
      </c>
      <c r="K16" s="426">
        <v>89666287013</v>
      </c>
    </row>
    <row r="17" spans="1:11" ht="13.5" customHeight="1">
      <c r="A17" s="65" t="s">
        <v>545</v>
      </c>
      <c r="B17" s="65" t="s">
        <v>679</v>
      </c>
      <c r="C17" s="66">
        <v>11585.9</v>
      </c>
      <c r="D17" s="66">
        <v>11584.71</v>
      </c>
      <c r="E17" s="66">
        <v>11699.94</v>
      </c>
      <c r="F17" s="66">
        <v>11951.59</v>
      </c>
      <c r="G17" s="251">
        <v>12312.02</v>
      </c>
      <c r="H17" s="424">
        <v>17611229666</v>
      </c>
      <c r="I17" s="425">
        <v>18446101165</v>
      </c>
      <c r="J17" s="425">
        <v>20029009701</v>
      </c>
      <c r="K17" s="426">
        <v>21837301014</v>
      </c>
    </row>
    <row r="18" spans="1:11" ht="13.5" customHeight="1">
      <c r="A18" s="65" t="s">
        <v>5</v>
      </c>
      <c r="B18" s="65" t="s">
        <v>949</v>
      </c>
      <c r="C18" s="66">
        <v>12.5</v>
      </c>
      <c r="D18" s="66">
        <v>18.760000000000002</v>
      </c>
      <c r="E18" s="66">
        <v>18.760000000000002</v>
      </c>
      <c r="F18" s="66">
        <v>18.760000000000002</v>
      </c>
      <c r="G18" s="251">
        <v>18.760000000000002</v>
      </c>
      <c r="H18" s="424">
        <v>21304085</v>
      </c>
      <c r="I18" s="425">
        <v>22678769</v>
      </c>
      <c r="J18" s="425">
        <v>22576633</v>
      </c>
      <c r="K18" s="426">
        <v>23897371</v>
      </c>
    </row>
    <row r="19" spans="1:11" ht="13.5" customHeight="1">
      <c r="A19" s="65" t="s">
        <v>385</v>
      </c>
      <c r="B19" s="65" t="s">
        <v>680</v>
      </c>
      <c r="C19" s="66">
        <v>19859.07</v>
      </c>
      <c r="D19" s="66">
        <v>20242.7</v>
      </c>
      <c r="E19" s="66">
        <v>20444.05</v>
      </c>
      <c r="F19" s="66">
        <v>20883.78</v>
      </c>
      <c r="G19" s="251">
        <v>21513.57</v>
      </c>
      <c r="H19" s="424">
        <v>13875022261</v>
      </c>
      <c r="I19" s="425">
        <v>15526513551</v>
      </c>
      <c r="J19" s="425">
        <v>16393434686</v>
      </c>
      <c r="K19" s="426">
        <v>17092417845</v>
      </c>
    </row>
    <row r="20" spans="1:11" ht="13.5" customHeight="1">
      <c r="A20" s="65" t="s">
        <v>255</v>
      </c>
      <c r="B20" s="65" t="s">
        <v>934</v>
      </c>
      <c r="C20" s="66">
        <v>112.17</v>
      </c>
      <c r="D20" s="66">
        <v>114.27</v>
      </c>
      <c r="E20" s="66">
        <v>115.46</v>
      </c>
      <c r="F20" s="66">
        <v>118.06</v>
      </c>
      <c r="G20" s="251">
        <v>121.78</v>
      </c>
      <c r="H20" s="424">
        <v>403534119</v>
      </c>
      <c r="I20" s="425">
        <v>378374463</v>
      </c>
      <c r="J20" s="425">
        <v>361645651</v>
      </c>
      <c r="K20" s="426">
        <v>349782503</v>
      </c>
    </row>
    <row r="21" spans="1:11" ht="13.5" customHeight="1">
      <c r="A21" s="65" t="s">
        <v>549</v>
      </c>
      <c r="B21" s="65" t="s">
        <v>681</v>
      </c>
      <c r="C21" s="66">
        <v>2215.38</v>
      </c>
      <c r="D21" s="66">
        <v>2220.88</v>
      </c>
      <c r="E21" s="66">
        <v>2242.9699999999998</v>
      </c>
      <c r="F21" s="66">
        <v>2291.21</v>
      </c>
      <c r="G21" s="251">
        <v>2360.31</v>
      </c>
      <c r="H21" s="424">
        <v>4763490860</v>
      </c>
      <c r="I21" s="425">
        <v>4871409708</v>
      </c>
      <c r="J21" s="425">
        <v>5227547107</v>
      </c>
      <c r="K21" s="426">
        <v>5708704726</v>
      </c>
    </row>
    <row r="22" spans="1:11" ht="13.5" customHeight="1">
      <c r="A22" s="65" t="s">
        <v>285</v>
      </c>
      <c r="B22" s="65" t="s">
        <v>930</v>
      </c>
      <c r="C22" s="66">
        <v>132.56</v>
      </c>
      <c r="D22" s="66">
        <v>128.11000000000001</v>
      </c>
      <c r="E22" s="66">
        <v>128.11000000000001</v>
      </c>
      <c r="F22" s="66">
        <v>128.11000000000001</v>
      </c>
      <c r="G22" s="251">
        <v>128.11000000000001</v>
      </c>
      <c r="H22" s="424">
        <v>164586934.61000001</v>
      </c>
      <c r="I22" s="425">
        <v>146156466</v>
      </c>
      <c r="J22" s="425">
        <v>153301952</v>
      </c>
      <c r="K22" s="426">
        <v>164206267</v>
      </c>
    </row>
    <row r="23" spans="1:11" ht="13.5" customHeight="1">
      <c r="A23" s="65" t="s">
        <v>229</v>
      </c>
      <c r="B23" s="65" t="s">
        <v>682</v>
      </c>
      <c r="C23" s="66">
        <v>5040.3599999999997</v>
      </c>
      <c r="D23" s="66">
        <v>4953.0600000000004</v>
      </c>
      <c r="E23" s="66">
        <v>5002.33</v>
      </c>
      <c r="F23" s="66">
        <v>5109.92</v>
      </c>
      <c r="G23" s="251">
        <v>5264.02</v>
      </c>
      <c r="H23" s="424">
        <v>4933504730</v>
      </c>
      <c r="I23" s="425">
        <v>5532506404</v>
      </c>
      <c r="J23" s="425">
        <v>6039802393</v>
      </c>
      <c r="K23" s="426">
        <v>6786925473</v>
      </c>
    </row>
    <row r="24" spans="1:11" ht="13.5" customHeight="1">
      <c r="A24" s="65" t="s">
        <v>335</v>
      </c>
      <c r="B24" s="65" t="s">
        <v>683</v>
      </c>
      <c r="C24" s="66">
        <v>955.86</v>
      </c>
      <c r="D24" s="66">
        <v>960.13</v>
      </c>
      <c r="E24" s="66">
        <v>969.68</v>
      </c>
      <c r="F24" s="66">
        <v>990.54</v>
      </c>
      <c r="G24" s="251">
        <v>1020.41</v>
      </c>
      <c r="H24" s="424">
        <v>474043636</v>
      </c>
      <c r="I24" s="425">
        <v>511649681</v>
      </c>
      <c r="J24" s="425">
        <v>516671711</v>
      </c>
      <c r="K24" s="426">
        <v>529669132</v>
      </c>
    </row>
    <row r="25" spans="1:11" ht="13.5" customHeight="1">
      <c r="A25" s="65" t="s">
        <v>91</v>
      </c>
      <c r="B25" s="65" t="s">
        <v>684</v>
      </c>
      <c r="C25" s="66">
        <v>830.04</v>
      </c>
      <c r="D25" s="66">
        <v>780.2</v>
      </c>
      <c r="E25" s="66">
        <v>787.96</v>
      </c>
      <c r="F25" s="66">
        <v>804.91</v>
      </c>
      <c r="G25" s="251">
        <v>829.18</v>
      </c>
      <c r="H25" s="424">
        <v>166734063</v>
      </c>
      <c r="I25" s="425">
        <v>176359085</v>
      </c>
      <c r="J25" s="425">
        <v>182993528</v>
      </c>
      <c r="K25" s="426">
        <v>193978788</v>
      </c>
    </row>
    <row r="26" spans="1:11" ht="13.5" customHeight="1">
      <c r="A26" s="65" t="s">
        <v>175</v>
      </c>
      <c r="B26" s="65" t="s">
        <v>938</v>
      </c>
      <c r="C26" s="66">
        <v>102.06</v>
      </c>
      <c r="D26" s="66">
        <v>94.31</v>
      </c>
      <c r="E26" s="66">
        <v>94.31</v>
      </c>
      <c r="F26" s="66">
        <v>94.31</v>
      </c>
      <c r="G26" s="251">
        <v>94.31</v>
      </c>
      <c r="H26" s="424">
        <v>303966979</v>
      </c>
      <c r="I26" s="425">
        <v>324666553</v>
      </c>
      <c r="J26" s="425">
        <v>351760451</v>
      </c>
      <c r="K26" s="426">
        <v>370729191</v>
      </c>
    </row>
    <row r="27" spans="1:11" ht="13.5" customHeight="1">
      <c r="A27" s="65" t="s">
        <v>409</v>
      </c>
      <c r="B27" s="65" t="s">
        <v>967</v>
      </c>
      <c r="C27" s="66">
        <v>3443.33</v>
      </c>
      <c r="D27" s="66">
        <v>3515.89</v>
      </c>
      <c r="E27" s="66">
        <v>3550.86</v>
      </c>
      <c r="F27" s="66">
        <v>3627.24</v>
      </c>
      <c r="G27" s="251">
        <v>3736.62</v>
      </c>
      <c r="H27" s="424">
        <v>4024115440</v>
      </c>
      <c r="I27" s="425">
        <v>4520076278</v>
      </c>
      <c r="J27" s="425">
        <v>4868900344</v>
      </c>
      <c r="K27" s="426">
        <v>5411064660</v>
      </c>
    </row>
    <row r="28" spans="1:11" ht="13.5" customHeight="1">
      <c r="A28" s="65" t="s">
        <v>67</v>
      </c>
      <c r="B28" s="65" t="s">
        <v>685</v>
      </c>
      <c r="C28" s="66">
        <v>7249.9</v>
      </c>
      <c r="D28" s="66">
        <v>7423.48</v>
      </c>
      <c r="E28" s="66">
        <v>7497.32</v>
      </c>
      <c r="F28" s="66">
        <v>7658.58</v>
      </c>
      <c r="G28" s="251">
        <v>7889.54</v>
      </c>
      <c r="H28" s="424">
        <v>6377588029</v>
      </c>
      <c r="I28" s="425">
        <v>7207840304</v>
      </c>
      <c r="J28" s="425">
        <v>7583735102</v>
      </c>
      <c r="K28" s="426">
        <v>7779915649</v>
      </c>
    </row>
    <row r="29" spans="1:11" ht="13.5" customHeight="1">
      <c r="A29" s="65" t="s">
        <v>49</v>
      </c>
      <c r="B29" s="65" t="s">
        <v>686</v>
      </c>
      <c r="C29" s="66">
        <v>496.19</v>
      </c>
      <c r="D29" s="66">
        <v>510.72</v>
      </c>
      <c r="E29" s="66">
        <v>515.79999999999995</v>
      </c>
      <c r="F29" s="66">
        <v>526.89</v>
      </c>
      <c r="G29" s="251">
        <v>542.78</v>
      </c>
      <c r="H29" s="424">
        <v>143559463</v>
      </c>
      <c r="I29" s="425">
        <v>149164052</v>
      </c>
      <c r="J29" s="425">
        <v>156542158</v>
      </c>
      <c r="K29" s="426">
        <v>162666993</v>
      </c>
    </row>
    <row r="30" spans="1:11" ht="13.5" customHeight="1">
      <c r="A30" s="65" t="s">
        <v>369</v>
      </c>
      <c r="B30" s="65" t="s">
        <v>923</v>
      </c>
      <c r="C30" s="66">
        <v>224.71</v>
      </c>
      <c r="D30" s="66">
        <v>231.94</v>
      </c>
      <c r="E30" s="66">
        <v>233.75</v>
      </c>
      <c r="F30" s="66">
        <v>237.72</v>
      </c>
      <c r="G30" s="251">
        <v>243.39</v>
      </c>
      <c r="H30" s="424">
        <v>133177949</v>
      </c>
      <c r="I30" s="425">
        <v>163421021</v>
      </c>
      <c r="J30" s="425">
        <v>176999386</v>
      </c>
      <c r="K30" s="426">
        <v>186773377</v>
      </c>
    </row>
    <row r="31" spans="1:11" ht="13.5" customHeight="1">
      <c r="A31" s="65" t="s">
        <v>39</v>
      </c>
      <c r="B31" s="65" t="s">
        <v>687</v>
      </c>
      <c r="C31" s="66">
        <v>1301.58</v>
      </c>
      <c r="D31" s="66">
        <v>1306.99</v>
      </c>
      <c r="E31" s="66">
        <v>1319.99</v>
      </c>
      <c r="F31" s="66">
        <v>1348.38</v>
      </c>
      <c r="G31" s="251">
        <v>1389.05</v>
      </c>
      <c r="H31" s="424">
        <v>3089854467</v>
      </c>
      <c r="I31" s="425">
        <v>3173991818</v>
      </c>
      <c r="J31" s="425">
        <v>3486676540</v>
      </c>
      <c r="K31" s="426">
        <v>3704650491</v>
      </c>
    </row>
    <row r="32" spans="1:11" ht="13.5" customHeight="1">
      <c r="A32" s="65" t="s">
        <v>37</v>
      </c>
      <c r="B32" s="65" t="s">
        <v>688</v>
      </c>
      <c r="C32" s="66">
        <v>1593.69</v>
      </c>
      <c r="D32" s="66">
        <v>1579.46</v>
      </c>
      <c r="E32" s="66">
        <v>1595.17</v>
      </c>
      <c r="F32" s="66">
        <v>1629.48</v>
      </c>
      <c r="G32" s="251">
        <v>1678.62</v>
      </c>
      <c r="H32" s="424">
        <v>886510513</v>
      </c>
      <c r="I32" s="425">
        <v>946581995</v>
      </c>
      <c r="J32" s="425">
        <v>1038042996</v>
      </c>
      <c r="K32" s="426">
        <v>1110102937</v>
      </c>
    </row>
    <row r="33" spans="1:11" ht="13.5" customHeight="1">
      <c r="A33" s="65" t="s">
        <v>81</v>
      </c>
      <c r="B33" s="65" t="s">
        <v>689</v>
      </c>
      <c r="C33" s="66">
        <v>1381.27</v>
      </c>
      <c r="D33" s="66">
        <v>1429.73</v>
      </c>
      <c r="E33" s="66">
        <v>1443.95</v>
      </c>
      <c r="F33" s="66">
        <v>1475.01</v>
      </c>
      <c r="G33" s="251">
        <v>1519.49</v>
      </c>
      <c r="H33" s="424">
        <v>1109342056.4300001</v>
      </c>
      <c r="I33" s="425">
        <v>1125618969</v>
      </c>
      <c r="J33" s="425">
        <v>1228361636</v>
      </c>
      <c r="K33" s="426">
        <v>1341740409</v>
      </c>
    </row>
    <row r="34" spans="1:11" ht="13.5" customHeight="1">
      <c r="A34" s="65" t="s">
        <v>257</v>
      </c>
      <c r="B34" s="65" t="s">
        <v>933</v>
      </c>
      <c r="C34" s="66">
        <v>97.1</v>
      </c>
      <c r="D34" s="66">
        <v>96.98</v>
      </c>
      <c r="E34" s="66">
        <v>96.98</v>
      </c>
      <c r="F34" s="66">
        <v>96.98</v>
      </c>
      <c r="G34" s="251">
        <v>96.98</v>
      </c>
      <c r="H34" s="424">
        <v>143927583</v>
      </c>
      <c r="I34" s="425">
        <v>138845960</v>
      </c>
      <c r="J34" s="425">
        <v>138392736</v>
      </c>
      <c r="K34" s="426">
        <v>138080238</v>
      </c>
    </row>
    <row r="35" spans="1:11" ht="13.5" customHeight="1">
      <c r="A35" s="65" t="s">
        <v>235</v>
      </c>
      <c r="B35" s="65" t="s">
        <v>690</v>
      </c>
      <c r="C35" s="66">
        <v>11240.29</v>
      </c>
      <c r="D35" s="66">
        <v>11642.83</v>
      </c>
      <c r="E35" s="66">
        <v>11758.64</v>
      </c>
      <c r="F35" s="66">
        <v>12011.55</v>
      </c>
      <c r="G35" s="251">
        <v>12373.79</v>
      </c>
      <c r="H35" s="424">
        <v>9386593416</v>
      </c>
      <c r="I35" s="425">
        <v>9720609384</v>
      </c>
      <c r="J35" s="425">
        <v>10444533640</v>
      </c>
      <c r="K35" s="426">
        <v>11607126265</v>
      </c>
    </row>
    <row r="36" spans="1:11" ht="13.5" customHeight="1">
      <c r="A36" s="65" t="s">
        <v>469</v>
      </c>
      <c r="B36" s="65" t="s">
        <v>691</v>
      </c>
      <c r="C36" s="66">
        <v>13943.68</v>
      </c>
      <c r="D36" s="66">
        <v>14182.72</v>
      </c>
      <c r="E36" s="66">
        <v>14323.79</v>
      </c>
      <c r="F36" s="66">
        <v>14631.88</v>
      </c>
      <c r="G36" s="251">
        <v>15073.14</v>
      </c>
      <c r="H36" s="424">
        <v>9888686136</v>
      </c>
      <c r="I36" s="425">
        <v>11237702453</v>
      </c>
      <c r="J36" s="425">
        <v>11691874936</v>
      </c>
      <c r="K36" s="426">
        <v>12067949051</v>
      </c>
    </row>
    <row r="37" spans="1:11" ht="13.5" customHeight="1">
      <c r="A37" s="65" t="s">
        <v>297</v>
      </c>
      <c r="B37" s="65" t="s">
        <v>692</v>
      </c>
      <c r="C37" s="66">
        <v>3438.22</v>
      </c>
      <c r="D37" s="66">
        <v>3474.92</v>
      </c>
      <c r="E37" s="66">
        <v>3509.53</v>
      </c>
      <c r="F37" s="66">
        <v>3585.11</v>
      </c>
      <c r="G37" s="251">
        <v>3693.36</v>
      </c>
      <c r="H37" s="424">
        <v>2618050594.9299998</v>
      </c>
      <c r="I37" s="425">
        <v>2404637404</v>
      </c>
      <c r="J37" s="425">
        <v>2574065591</v>
      </c>
      <c r="K37" s="426">
        <v>2693555948</v>
      </c>
    </row>
    <row r="38" spans="1:11" ht="13.5" customHeight="1">
      <c r="A38" s="65" t="s">
        <v>293</v>
      </c>
      <c r="B38" s="65" t="s">
        <v>693</v>
      </c>
      <c r="C38" s="66">
        <v>2875.9</v>
      </c>
      <c r="D38" s="66">
        <v>2950.56</v>
      </c>
      <c r="E38" s="66">
        <v>2980.18</v>
      </c>
      <c r="F38" s="66">
        <v>3044.87</v>
      </c>
      <c r="G38" s="251">
        <v>3137.52</v>
      </c>
      <c r="H38" s="424">
        <v>2094437182.6700001</v>
      </c>
      <c r="I38" s="425">
        <v>2172669323</v>
      </c>
      <c r="J38" s="425">
        <v>2310389320</v>
      </c>
      <c r="K38" s="426">
        <v>2446500206</v>
      </c>
    </row>
    <row r="39" spans="1:11" ht="13.5" customHeight="1">
      <c r="A39" s="65" t="s">
        <v>473</v>
      </c>
      <c r="B39" s="65" t="s">
        <v>694</v>
      </c>
      <c r="C39" s="66">
        <v>4874.97</v>
      </c>
      <c r="D39" s="66">
        <v>4993.2700000000004</v>
      </c>
      <c r="E39" s="66">
        <v>5043.17</v>
      </c>
      <c r="F39" s="66">
        <v>5152.1400000000003</v>
      </c>
      <c r="G39" s="251">
        <v>5308.21</v>
      </c>
      <c r="H39" s="424">
        <v>4400617859</v>
      </c>
      <c r="I39" s="425">
        <v>4908721699</v>
      </c>
      <c r="J39" s="425">
        <v>5146338450</v>
      </c>
      <c r="K39" s="426">
        <v>5445926071</v>
      </c>
    </row>
    <row r="40" spans="1:11" ht="13.5" customHeight="1">
      <c r="A40" s="65" t="s">
        <v>491</v>
      </c>
      <c r="B40" s="65" t="s">
        <v>695</v>
      </c>
      <c r="C40" s="66">
        <v>743.28</v>
      </c>
      <c r="D40" s="66">
        <v>720.69</v>
      </c>
      <c r="E40" s="66">
        <v>728.39</v>
      </c>
      <c r="F40" s="66">
        <v>745.22</v>
      </c>
      <c r="G40" s="251">
        <v>769.31</v>
      </c>
      <c r="H40" s="424">
        <v>576604544</v>
      </c>
      <c r="I40" s="425">
        <v>573416970</v>
      </c>
      <c r="J40" s="425">
        <v>607095884</v>
      </c>
      <c r="K40" s="426">
        <v>615577454</v>
      </c>
    </row>
    <row r="41" spans="1:11" ht="13.5" customHeight="1">
      <c r="A41" s="65" t="s">
        <v>1144</v>
      </c>
      <c r="B41" s="65" t="s">
        <v>1455</v>
      </c>
      <c r="C41" s="66">
        <v>0</v>
      </c>
      <c r="D41" s="66">
        <v>0</v>
      </c>
      <c r="E41" s="66">
        <v>551.26</v>
      </c>
      <c r="F41" s="66">
        <v>563.12</v>
      </c>
      <c r="G41" s="251">
        <v>580.1</v>
      </c>
      <c r="H41" s="424" t="s">
        <v>1461</v>
      </c>
      <c r="I41" s="425" t="s">
        <v>1461</v>
      </c>
      <c r="J41" s="425" t="s">
        <v>1461</v>
      </c>
      <c r="K41" s="426" t="s">
        <v>1461</v>
      </c>
    </row>
    <row r="42" spans="1:11" ht="13.5" customHeight="1">
      <c r="A42" s="65" t="s">
        <v>179</v>
      </c>
      <c r="B42" s="65" t="s">
        <v>696</v>
      </c>
      <c r="C42" s="66">
        <v>830.22</v>
      </c>
      <c r="D42" s="66">
        <v>793.64</v>
      </c>
      <c r="E42" s="66">
        <v>801.55</v>
      </c>
      <c r="F42" s="66">
        <v>818.84</v>
      </c>
      <c r="G42" s="251">
        <v>843.59</v>
      </c>
      <c r="H42" s="424">
        <v>2168828584</v>
      </c>
      <c r="I42" s="425">
        <v>2274164458</v>
      </c>
      <c r="J42" s="425">
        <v>2485786692</v>
      </c>
      <c r="K42" s="426">
        <v>2641130160</v>
      </c>
    </row>
    <row r="43" spans="1:11" ht="13.5" customHeight="1">
      <c r="A43" s="65" t="s">
        <v>13</v>
      </c>
      <c r="B43" s="65" t="s">
        <v>697</v>
      </c>
      <c r="C43" s="66">
        <v>2581.84</v>
      </c>
      <c r="D43" s="66">
        <v>2590.59</v>
      </c>
      <c r="E43" s="66">
        <v>2616.36</v>
      </c>
      <c r="F43" s="66">
        <v>2672.63</v>
      </c>
      <c r="G43" s="251">
        <v>2753.23</v>
      </c>
      <c r="H43" s="424">
        <v>1448070953</v>
      </c>
      <c r="I43" s="425">
        <v>1393779370</v>
      </c>
      <c r="J43" s="425">
        <v>1447130387</v>
      </c>
      <c r="K43" s="426">
        <v>1509376450</v>
      </c>
    </row>
    <row r="44" spans="1:11" ht="13.5" customHeight="1">
      <c r="A44" s="65" t="s">
        <v>251</v>
      </c>
      <c r="B44" s="65" t="s">
        <v>698</v>
      </c>
      <c r="C44" s="66">
        <v>866.59</v>
      </c>
      <c r="D44" s="66">
        <v>902.14</v>
      </c>
      <c r="E44" s="66">
        <v>911.11</v>
      </c>
      <c r="F44" s="66">
        <v>930.71</v>
      </c>
      <c r="G44" s="251">
        <v>958.78</v>
      </c>
      <c r="H44" s="424">
        <v>3524938264.8000002</v>
      </c>
      <c r="I44" s="425">
        <v>3623351290</v>
      </c>
      <c r="J44" s="425">
        <v>4057018801</v>
      </c>
      <c r="K44" s="426">
        <v>4549947649</v>
      </c>
    </row>
    <row r="45" spans="1:11" ht="13.5" customHeight="1">
      <c r="A45" s="65" t="s">
        <v>379</v>
      </c>
      <c r="B45" s="65" t="s">
        <v>699</v>
      </c>
      <c r="C45" s="66">
        <v>12566.36</v>
      </c>
      <c r="D45" s="66">
        <v>12613.47</v>
      </c>
      <c r="E45" s="66">
        <v>12738.93</v>
      </c>
      <c r="F45" s="66">
        <v>13012.93</v>
      </c>
      <c r="G45" s="251">
        <v>13405.37</v>
      </c>
      <c r="H45" s="424">
        <v>7445006727</v>
      </c>
      <c r="I45" s="425">
        <v>8536852762</v>
      </c>
      <c r="J45" s="425">
        <v>8847050183</v>
      </c>
      <c r="K45" s="426">
        <v>9054359034</v>
      </c>
    </row>
    <row r="46" spans="1:11" ht="13.5" customHeight="1">
      <c r="A46" s="65" t="s">
        <v>569</v>
      </c>
      <c r="B46" s="65" t="s">
        <v>700</v>
      </c>
      <c r="C46" s="66">
        <v>540.59</v>
      </c>
      <c r="D46" s="66">
        <v>541.16999999999996</v>
      </c>
      <c r="E46" s="66">
        <v>546.63</v>
      </c>
      <c r="F46" s="66">
        <v>558.54999999999995</v>
      </c>
      <c r="G46" s="251">
        <v>575.62</v>
      </c>
      <c r="H46" s="424">
        <v>442429728</v>
      </c>
      <c r="I46" s="425">
        <v>449640761</v>
      </c>
      <c r="J46" s="425">
        <v>481989449</v>
      </c>
      <c r="K46" s="426">
        <v>500663767</v>
      </c>
    </row>
    <row r="47" spans="1:11" ht="13.5" customHeight="1">
      <c r="A47" s="65" t="s">
        <v>535</v>
      </c>
      <c r="B47" s="65" t="s">
        <v>701</v>
      </c>
      <c r="C47" s="66">
        <v>1452.15</v>
      </c>
      <c r="D47" s="66">
        <v>1590.8</v>
      </c>
      <c r="E47" s="66">
        <v>1606.62</v>
      </c>
      <c r="F47" s="66">
        <v>1641.18</v>
      </c>
      <c r="G47" s="251">
        <v>1690.67</v>
      </c>
      <c r="H47" s="424">
        <v>1197682837</v>
      </c>
      <c r="I47" s="425">
        <v>1259390511</v>
      </c>
      <c r="J47" s="425">
        <v>1378788311</v>
      </c>
      <c r="K47" s="426">
        <v>1493628908</v>
      </c>
    </row>
    <row r="48" spans="1:11" ht="13.5" customHeight="1">
      <c r="A48" s="65" t="s">
        <v>577</v>
      </c>
      <c r="B48" s="65" t="s">
        <v>702</v>
      </c>
      <c r="C48" s="66">
        <v>176.24</v>
      </c>
      <c r="D48" s="66">
        <v>170.63</v>
      </c>
      <c r="E48" s="66">
        <v>172.33</v>
      </c>
      <c r="F48" s="66">
        <v>176.03</v>
      </c>
      <c r="G48" s="251">
        <v>181.34</v>
      </c>
      <c r="H48" s="424">
        <v>166718969</v>
      </c>
      <c r="I48" s="425">
        <v>162301887</v>
      </c>
      <c r="J48" s="425">
        <v>168416207</v>
      </c>
      <c r="K48" s="426">
        <v>172632758</v>
      </c>
    </row>
    <row r="49" spans="1:11" ht="13.5" customHeight="1">
      <c r="A49" s="65" t="s">
        <v>505</v>
      </c>
      <c r="B49" s="65" t="s">
        <v>968</v>
      </c>
      <c r="C49" s="66">
        <v>116.68</v>
      </c>
      <c r="D49" s="66">
        <v>95.41</v>
      </c>
      <c r="E49" s="66">
        <v>96.46</v>
      </c>
      <c r="F49" s="66">
        <v>98.75</v>
      </c>
      <c r="G49" s="251">
        <v>102.03</v>
      </c>
      <c r="H49" s="424">
        <v>117490343</v>
      </c>
      <c r="I49" s="425">
        <v>112058868</v>
      </c>
      <c r="J49" s="425">
        <v>113596889</v>
      </c>
      <c r="K49" s="426">
        <v>115762149</v>
      </c>
    </row>
    <row r="50" spans="1:11" ht="13.5" customHeight="1">
      <c r="A50" s="65" t="s">
        <v>539</v>
      </c>
      <c r="B50" s="65" t="s">
        <v>969</v>
      </c>
      <c r="C50" s="66">
        <v>748.48</v>
      </c>
      <c r="D50" s="66">
        <v>755.54</v>
      </c>
      <c r="E50" s="66">
        <v>763.06</v>
      </c>
      <c r="F50" s="66">
        <v>779.47</v>
      </c>
      <c r="G50" s="251">
        <v>802.97</v>
      </c>
      <c r="H50" s="424">
        <v>834117209</v>
      </c>
      <c r="I50" s="425">
        <v>738826161</v>
      </c>
      <c r="J50" s="425">
        <v>768896962</v>
      </c>
      <c r="K50" s="426">
        <v>780363921</v>
      </c>
    </row>
    <row r="51" spans="1:11" ht="13.5" customHeight="1">
      <c r="A51" s="65" t="s">
        <v>497</v>
      </c>
      <c r="B51" s="65" t="s">
        <v>703</v>
      </c>
      <c r="C51" s="66">
        <v>1780.69</v>
      </c>
      <c r="D51" s="66">
        <v>1712.84</v>
      </c>
      <c r="E51" s="66">
        <v>1730.07</v>
      </c>
      <c r="F51" s="66">
        <v>1767.71</v>
      </c>
      <c r="G51" s="251">
        <v>1821.61</v>
      </c>
      <c r="H51" s="424">
        <v>1133622260</v>
      </c>
      <c r="I51" s="425">
        <v>1140549989</v>
      </c>
      <c r="J51" s="425">
        <v>1159224693</v>
      </c>
      <c r="K51" s="426">
        <v>1186529302</v>
      </c>
    </row>
    <row r="52" spans="1:11" ht="13.5" customHeight="1">
      <c r="A52" s="65" t="s">
        <v>407</v>
      </c>
      <c r="B52" s="65" t="s">
        <v>704</v>
      </c>
      <c r="C52" s="66">
        <v>500.66</v>
      </c>
      <c r="D52" s="66">
        <v>510.48</v>
      </c>
      <c r="E52" s="66">
        <v>515.55999999999995</v>
      </c>
      <c r="F52" s="66">
        <v>526.65</v>
      </c>
      <c r="G52" s="251">
        <v>542.53</v>
      </c>
      <c r="H52" s="424">
        <v>751917605</v>
      </c>
      <c r="I52" s="425">
        <v>849225332</v>
      </c>
      <c r="J52" s="425">
        <v>910709117</v>
      </c>
      <c r="K52" s="426">
        <v>991180801</v>
      </c>
    </row>
    <row r="53" spans="1:11" ht="13.5" customHeight="1">
      <c r="A53" s="65" t="s">
        <v>417</v>
      </c>
      <c r="B53" s="65" t="s">
        <v>705</v>
      </c>
      <c r="C53" s="66">
        <v>565.45000000000005</v>
      </c>
      <c r="D53" s="66">
        <v>581.79999999999995</v>
      </c>
      <c r="E53" s="66">
        <v>586.35</v>
      </c>
      <c r="F53" s="66">
        <v>596.29</v>
      </c>
      <c r="G53" s="251">
        <v>610.52</v>
      </c>
      <c r="H53" s="424">
        <v>612857358</v>
      </c>
      <c r="I53" s="425">
        <v>714681619</v>
      </c>
      <c r="J53" s="425">
        <v>788403074</v>
      </c>
      <c r="K53" s="426">
        <v>888460816</v>
      </c>
    </row>
    <row r="54" spans="1:11" ht="13.5" customHeight="1">
      <c r="A54" s="65" t="s">
        <v>157</v>
      </c>
      <c r="B54" s="65" t="s">
        <v>706</v>
      </c>
      <c r="C54" s="66">
        <v>269.42</v>
      </c>
      <c r="D54" s="66">
        <v>283.58999999999997</v>
      </c>
      <c r="E54" s="66">
        <v>285.24</v>
      </c>
      <c r="F54" s="66">
        <v>288.85000000000002</v>
      </c>
      <c r="G54" s="251">
        <v>294.02</v>
      </c>
      <c r="H54" s="424">
        <v>208681636</v>
      </c>
      <c r="I54" s="425">
        <v>193664073</v>
      </c>
      <c r="J54" s="425">
        <v>198546558</v>
      </c>
      <c r="K54" s="426">
        <v>195972036</v>
      </c>
    </row>
    <row r="55" spans="1:11" ht="13.5" customHeight="1">
      <c r="A55" s="65" t="s">
        <v>127</v>
      </c>
      <c r="B55" s="65" t="s">
        <v>970</v>
      </c>
      <c r="C55" s="66">
        <v>206.22</v>
      </c>
      <c r="D55" s="66">
        <v>215.86</v>
      </c>
      <c r="E55" s="66">
        <v>218.01</v>
      </c>
      <c r="F55" s="66">
        <v>222.7</v>
      </c>
      <c r="G55" s="251">
        <v>229.41</v>
      </c>
      <c r="H55" s="424">
        <v>220973013</v>
      </c>
      <c r="I55" s="425">
        <v>234695732</v>
      </c>
      <c r="J55" s="425">
        <v>243861019</v>
      </c>
      <c r="K55" s="426">
        <v>249811491</v>
      </c>
    </row>
    <row r="56" spans="1:11" ht="13.5" customHeight="1">
      <c r="A56" s="65" t="s">
        <v>169</v>
      </c>
      <c r="B56" s="65" t="s">
        <v>707</v>
      </c>
      <c r="C56" s="66">
        <v>972.64</v>
      </c>
      <c r="D56" s="66">
        <v>1010.55</v>
      </c>
      <c r="E56" s="66">
        <v>1020.6</v>
      </c>
      <c r="F56" s="66">
        <v>1042.55</v>
      </c>
      <c r="G56" s="251">
        <v>1073.99</v>
      </c>
      <c r="H56" s="424">
        <v>2617230487</v>
      </c>
      <c r="I56" s="425">
        <v>2553161539</v>
      </c>
      <c r="J56" s="425">
        <v>2618754126</v>
      </c>
      <c r="K56" s="426">
        <v>2708661461</v>
      </c>
    </row>
    <row r="57" spans="1:11" ht="13.5" customHeight="1">
      <c r="A57" s="65" t="s">
        <v>45</v>
      </c>
      <c r="B57" s="65" t="s">
        <v>946</v>
      </c>
      <c r="C57" s="66">
        <v>351.18</v>
      </c>
      <c r="D57" s="66">
        <v>366.89</v>
      </c>
      <c r="E57" s="66">
        <v>370.54</v>
      </c>
      <c r="F57" s="66">
        <v>378.51</v>
      </c>
      <c r="G57" s="251">
        <v>389.92</v>
      </c>
      <c r="H57" s="424">
        <v>373153419</v>
      </c>
      <c r="I57" s="425">
        <v>387758350</v>
      </c>
      <c r="J57" s="425">
        <v>420276754</v>
      </c>
      <c r="K57" s="426">
        <v>442440168</v>
      </c>
    </row>
    <row r="58" spans="1:11" ht="13.5" customHeight="1">
      <c r="A58" s="65" t="s">
        <v>305</v>
      </c>
      <c r="B58" s="65" t="s">
        <v>708</v>
      </c>
      <c r="C58" s="66">
        <v>93.94</v>
      </c>
      <c r="D58" s="66">
        <v>88.78</v>
      </c>
      <c r="E58" s="66">
        <v>88.78</v>
      </c>
      <c r="F58" s="66">
        <v>88.78</v>
      </c>
      <c r="G58" s="251">
        <v>88.78</v>
      </c>
      <c r="H58" s="424">
        <v>265652478</v>
      </c>
      <c r="I58" s="425">
        <v>261750642</v>
      </c>
      <c r="J58" s="425">
        <v>268157753</v>
      </c>
      <c r="K58" s="426">
        <v>283010850</v>
      </c>
    </row>
    <row r="59" spans="1:11" ht="13.5" customHeight="1">
      <c r="A59" s="65" t="s">
        <v>103</v>
      </c>
      <c r="B59" s="65" t="s">
        <v>709</v>
      </c>
      <c r="C59" s="66">
        <v>241.85</v>
      </c>
      <c r="D59" s="66">
        <v>239.57</v>
      </c>
      <c r="E59" s="66">
        <v>241.98</v>
      </c>
      <c r="F59" s="66">
        <v>247.25</v>
      </c>
      <c r="G59" s="251">
        <v>254.8</v>
      </c>
      <c r="H59" s="424">
        <v>140228753</v>
      </c>
      <c r="I59" s="425">
        <v>125660463</v>
      </c>
      <c r="J59" s="425">
        <v>126805690</v>
      </c>
      <c r="K59" s="426">
        <v>126069988</v>
      </c>
    </row>
    <row r="60" spans="1:11" ht="13.5" customHeight="1">
      <c r="A60" s="65" t="s">
        <v>359</v>
      </c>
      <c r="B60" s="65" t="s">
        <v>710</v>
      </c>
      <c r="C60" s="66">
        <v>246.28</v>
      </c>
      <c r="D60" s="66">
        <v>248.6</v>
      </c>
      <c r="E60" s="66">
        <v>251.07</v>
      </c>
      <c r="F60" s="66">
        <v>256.47000000000003</v>
      </c>
      <c r="G60" s="251">
        <v>264.20999999999998</v>
      </c>
      <c r="H60" s="424">
        <v>333301217</v>
      </c>
      <c r="I60" s="425">
        <v>326026379</v>
      </c>
      <c r="J60" s="425">
        <v>335355428</v>
      </c>
      <c r="K60" s="426">
        <v>337577199</v>
      </c>
    </row>
    <row r="61" spans="1:11" ht="13.5" customHeight="1">
      <c r="A61" s="65" t="s">
        <v>241</v>
      </c>
      <c r="B61" s="65" t="s">
        <v>935</v>
      </c>
      <c r="C61" s="66">
        <v>77.06</v>
      </c>
      <c r="D61" s="66">
        <v>77.56</v>
      </c>
      <c r="E61" s="66">
        <v>77.56</v>
      </c>
      <c r="F61" s="66">
        <v>77.56</v>
      </c>
      <c r="G61" s="251">
        <v>77.56</v>
      </c>
      <c r="H61" s="424">
        <v>151598795.5</v>
      </c>
      <c r="I61" s="425">
        <v>129253934</v>
      </c>
      <c r="J61" s="425">
        <v>134774301</v>
      </c>
      <c r="K61" s="426">
        <v>146311097</v>
      </c>
    </row>
    <row r="62" spans="1:11" ht="13.5" customHeight="1">
      <c r="A62" s="65" t="s">
        <v>451</v>
      </c>
      <c r="B62" s="65" t="s">
        <v>711</v>
      </c>
      <c r="C62" s="66">
        <v>404.66</v>
      </c>
      <c r="D62" s="66">
        <v>415.9</v>
      </c>
      <c r="E62" s="66">
        <v>420.04</v>
      </c>
      <c r="F62" s="66">
        <v>429.07</v>
      </c>
      <c r="G62" s="251">
        <v>442.01</v>
      </c>
      <c r="H62" s="424">
        <v>467935645</v>
      </c>
      <c r="I62" s="425">
        <v>497903531</v>
      </c>
      <c r="J62" s="425">
        <v>533300887</v>
      </c>
      <c r="K62" s="426">
        <v>566877359</v>
      </c>
    </row>
    <row r="63" spans="1:11" ht="13.5" customHeight="1">
      <c r="A63" s="65" t="s">
        <v>313</v>
      </c>
      <c r="B63" s="65" t="s">
        <v>712</v>
      </c>
      <c r="C63" s="66">
        <v>549.66999999999996</v>
      </c>
      <c r="D63" s="66">
        <v>555.48</v>
      </c>
      <c r="E63" s="66">
        <v>561.01</v>
      </c>
      <c r="F63" s="66">
        <v>573.07000000000005</v>
      </c>
      <c r="G63" s="251">
        <v>590.35</v>
      </c>
      <c r="H63" s="424">
        <v>290434639</v>
      </c>
      <c r="I63" s="425">
        <v>297821580</v>
      </c>
      <c r="J63" s="425">
        <v>303226539</v>
      </c>
      <c r="K63" s="426">
        <v>313754812</v>
      </c>
    </row>
    <row r="64" spans="1:11" ht="13.5" customHeight="1">
      <c r="A64" s="65" t="s">
        <v>73</v>
      </c>
      <c r="B64" s="65" t="s">
        <v>713</v>
      </c>
      <c r="C64" s="66">
        <v>384.01</v>
      </c>
      <c r="D64" s="66">
        <v>393.53</v>
      </c>
      <c r="E64" s="66">
        <v>397.46</v>
      </c>
      <c r="F64" s="66">
        <v>406.03</v>
      </c>
      <c r="G64" s="251">
        <v>418.32</v>
      </c>
      <c r="H64" s="424">
        <v>756225942</v>
      </c>
      <c r="I64" s="425">
        <v>849817964</v>
      </c>
      <c r="J64" s="425">
        <v>910489586</v>
      </c>
      <c r="K64" s="426">
        <v>969176746</v>
      </c>
    </row>
    <row r="65" spans="1:11" ht="13.5" customHeight="1">
      <c r="A65" s="65" t="s">
        <v>481</v>
      </c>
      <c r="B65" s="65" t="s">
        <v>714</v>
      </c>
      <c r="C65" s="66">
        <v>2454.61</v>
      </c>
      <c r="D65" s="66">
        <v>2474.7800000000002</v>
      </c>
      <c r="E65" s="66">
        <v>2499.98</v>
      </c>
      <c r="F65" s="66">
        <v>2555.0100000000002</v>
      </c>
      <c r="G65" s="251">
        <v>2633.83</v>
      </c>
      <c r="H65" s="424">
        <v>1162423559</v>
      </c>
      <c r="I65" s="425">
        <v>1303920562</v>
      </c>
      <c r="J65" s="425">
        <v>1383495207</v>
      </c>
      <c r="K65" s="426">
        <v>1474100000</v>
      </c>
    </row>
    <row r="66" spans="1:11" ht="13.5" customHeight="1">
      <c r="A66" s="65" t="s">
        <v>375</v>
      </c>
      <c r="B66" s="65" t="s">
        <v>715</v>
      </c>
      <c r="C66" s="66">
        <v>2016.07</v>
      </c>
      <c r="D66" s="66">
        <v>2064.27</v>
      </c>
      <c r="E66" s="66">
        <v>2079.4299999999998</v>
      </c>
      <c r="F66" s="66">
        <v>2112.54</v>
      </c>
      <c r="G66" s="251">
        <v>2159.96</v>
      </c>
      <c r="H66" s="424">
        <v>2311300760</v>
      </c>
      <c r="I66" s="425">
        <v>2664480961</v>
      </c>
      <c r="J66" s="425">
        <v>2798993712</v>
      </c>
      <c r="K66" s="426">
        <v>2872730025</v>
      </c>
    </row>
    <row r="67" spans="1:11" ht="13.5" customHeight="1">
      <c r="A67" s="65" t="s">
        <v>531</v>
      </c>
      <c r="B67" s="65" t="s">
        <v>716</v>
      </c>
      <c r="C67" s="66">
        <v>28.6</v>
      </c>
      <c r="D67" s="66">
        <v>28.55</v>
      </c>
      <c r="E67" s="66">
        <v>28.55</v>
      </c>
      <c r="F67" s="66">
        <v>28.55</v>
      </c>
      <c r="G67" s="251">
        <v>28.55</v>
      </c>
      <c r="H67" s="424">
        <v>98645811</v>
      </c>
      <c r="I67" s="425">
        <v>107339481</v>
      </c>
      <c r="J67" s="425">
        <v>113364185</v>
      </c>
      <c r="K67" s="426">
        <v>116878213</v>
      </c>
    </row>
    <row r="68" spans="1:11" ht="13.5" customHeight="1">
      <c r="A68" s="65" t="s">
        <v>475</v>
      </c>
      <c r="B68" s="65" t="s">
        <v>971</v>
      </c>
      <c r="C68" s="66">
        <v>4015.96</v>
      </c>
      <c r="D68" s="66">
        <v>3955.11</v>
      </c>
      <c r="E68" s="66">
        <v>3994.45</v>
      </c>
      <c r="F68" s="66">
        <v>4080.37</v>
      </c>
      <c r="G68" s="251">
        <v>4203.42</v>
      </c>
      <c r="H68" s="424">
        <v>3635266665</v>
      </c>
      <c r="I68" s="425">
        <v>4073884419</v>
      </c>
      <c r="J68" s="425">
        <v>4262994406</v>
      </c>
      <c r="K68" s="426">
        <v>4480928926</v>
      </c>
    </row>
    <row r="69" spans="1:11" ht="13.5" customHeight="1">
      <c r="A69" s="65" t="s">
        <v>593</v>
      </c>
      <c r="B69" s="65" t="s">
        <v>913</v>
      </c>
      <c r="C69" s="66">
        <v>3193.06</v>
      </c>
      <c r="D69" s="66">
        <v>3206.04</v>
      </c>
      <c r="E69" s="66">
        <v>3237.94</v>
      </c>
      <c r="F69" s="66">
        <v>3307.59</v>
      </c>
      <c r="G69" s="251">
        <v>3407.36</v>
      </c>
      <c r="H69" s="424">
        <v>1840586220</v>
      </c>
      <c r="I69" s="425">
        <v>1882735139</v>
      </c>
      <c r="J69" s="425">
        <v>1972890660</v>
      </c>
      <c r="K69" s="426">
        <v>2051977326</v>
      </c>
    </row>
    <row r="70" spans="1:11" ht="13.5" customHeight="1">
      <c r="A70" s="65" t="s">
        <v>95</v>
      </c>
      <c r="B70" s="65" t="s">
        <v>717</v>
      </c>
      <c r="C70" s="66">
        <v>6030.83</v>
      </c>
      <c r="D70" s="66">
        <v>6043.79</v>
      </c>
      <c r="E70" s="66">
        <v>6104.39</v>
      </c>
      <c r="F70" s="66">
        <v>6236.75</v>
      </c>
      <c r="G70" s="251">
        <v>6426.32</v>
      </c>
      <c r="H70" s="424">
        <v>4861221222</v>
      </c>
      <c r="I70" s="425">
        <v>5544860648</v>
      </c>
      <c r="J70" s="425">
        <v>6031045171</v>
      </c>
      <c r="K70" s="426">
        <v>6752266714</v>
      </c>
    </row>
    <row r="71" spans="1:11" ht="13.5" customHeight="1">
      <c r="A71" s="65" t="s">
        <v>243</v>
      </c>
      <c r="B71" s="65" t="s">
        <v>718</v>
      </c>
      <c r="C71" s="66">
        <v>104.89</v>
      </c>
      <c r="D71" s="66">
        <v>93.13</v>
      </c>
      <c r="E71" s="66">
        <v>93.13</v>
      </c>
      <c r="F71" s="66">
        <v>93.13</v>
      </c>
      <c r="G71" s="251">
        <v>93.13</v>
      </c>
      <c r="H71" s="424">
        <v>658522589</v>
      </c>
      <c r="I71" s="425">
        <v>652939389</v>
      </c>
      <c r="J71" s="425">
        <v>700400124</v>
      </c>
      <c r="K71" s="426">
        <v>755250434</v>
      </c>
    </row>
    <row r="72" spans="1:11" ht="13.5" customHeight="1">
      <c r="A72" s="65" t="s">
        <v>387</v>
      </c>
      <c r="B72" s="65" t="s">
        <v>719</v>
      </c>
      <c r="C72" s="66">
        <v>1912.49</v>
      </c>
      <c r="D72" s="66">
        <v>1941.37</v>
      </c>
      <c r="E72" s="66">
        <v>1960.68</v>
      </c>
      <c r="F72" s="66">
        <v>2002.85</v>
      </c>
      <c r="G72" s="251">
        <v>2063.25</v>
      </c>
      <c r="H72" s="424">
        <v>1763841711.77</v>
      </c>
      <c r="I72" s="425">
        <v>2002282350</v>
      </c>
      <c r="J72" s="425">
        <v>2052947065</v>
      </c>
      <c r="K72" s="426">
        <v>2083995969</v>
      </c>
    </row>
    <row r="73" spans="1:11" ht="13.5" customHeight="1">
      <c r="A73" s="65" t="s">
        <v>435</v>
      </c>
      <c r="B73" s="65" t="s">
        <v>720</v>
      </c>
      <c r="C73" s="66">
        <v>20581.169999999998</v>
      </c>
      <c r="D73" s="66">
        <v>20836.07</v>
      </c>
      <c r="E73" s="66">
        <v>21043.32</v>
      </c>
      <c r="F73" s="66">
        <v>21495.94</v>
      </c>
      <c r="G73" s="251">
        <v>22144.19</v>
      </c>
      <c r="H73" s="424">
        <v>34842909268</v>
      </c>
      <c r="I73" s="425">
        <v>40261178256</v>
      </c>
      <c r="J73" s="425">
        <v>41878017334</v>
      </c>
      <c r="K73" s="426">
        <v>43610647585</v>
      </c>
    </row>
    <row r="74" spans="1:11" ht="13.5" customHeight="1">
      <c r="A74" s="65" t="s">
        <v>247</v>
      </c>
      <c r="B74" s="65" t="s">
        <v>721</v>
      </c>
      <c r="C74" s="66">
        <v>3237.17</v>
      </c>
      <c r="D74" s="66">
        <v>3274.51</v>
      </c>
      <c r="E74" s="66">
        <v>3307.5</v>
      </c>
      <c r="F74" s="66">
        <v>3379.54</v>
      </c>
      <c r="G74" s="251">
        <v>3482.72</v>
      </c>
      <c r="H74" s="424">
        <v>3150645820.8000002</v>
      </c>
      <c r="I74" s="425">
        <v>2997640153</v>
      </c>
      <c r="J74" s="425">
        <v>3138715493</v>
      </c>
      <c r="K74" s="426">
        <v>3407906486</v>
      </c>
    </row>
    <row r="75" spans="1:11" ht="13.5" customHeight="1">
      <c r="A75" s="65" t="s">
        <v>151</v>
      </c>
      <c r="B75" s="65" t="s">
        <v>722</v>
      </c>
      <c r="C75" s="66">
        <v>1411.79</v>
      </c>
      <c r="D75" s="66">
        <v>1475.82</v>
      </c>
      <c r="E75" s="66">
        <v>1491.39</v>
      </c>
      <c r="F75" s="66">
        <v>1525.39</v>
      </c>
      <c r="G75" s="251">
        <v>1574.09</v>
      </c>
      <c r="H75" s="424">
        <v>1012344651</v>
      </c>
      <c r="I75" s="425">
        <v>964380005</v>
      </c>
      <c r="J75" s="425">
        <v>1001511487</v>
      </c>
      <c r="K75" s="426">
        <v>1025291075</v>
      </c>
    </row>
    <row r="76" spans="1:11" ht="13.5" customHeight="1">
      <c r="A76" s="65" t="s">
        <v>579</v>
      </c>
      <c r="B76" s="65" t="s">
        <v>914</v>
      </c>
      <c r="C76" s="66">
        <v>84.5</v>
      </c>
      <c r="D76" s="66">
        <v>81.03</v>
      </c>
      <c r="E76" s="66">
        <v>81.03</v>
      </c>
      <c r="F76" s="66">
        <v>81.03</v>
      </c>
      <c r="G76" s="251">
        <v>81.03</v>
      </c>
      <c r="H76" s="424">
        <v>130866073</v>
      </c>
      <c r="I76" s="425">
        <v>130465094</v>
      </c>
      <c r="J76" s="425">
        <v>139413001</v>
      </c>
      <c r="K76" s="426">
        <v>139792065</v>
      </c>
    </row>
    <row r="77" spans="1:11" ht="13.5" customHeight="1">
      <c r="A77" s="65" t="s">
        <v>33</v>
      </c>
      <c r="B77" s="65" t="s">
        <v>723</v>
      </c>
      <c r="C77" s="66">
        <v>310.64</v>
      </c>
      <c r="D77" s="66">
        <v>305.89</v>
      </c>
      <c r="E77" s="66">
        <v>308.93</v>
      </c>
      <c r="F77" s="66">
        <v>315.58</v>
      </c>
      <c r="G77" s="251">
        <v>325.08999999999997</v>
      </c>
      <c r="H77" s="424">
        <v>336243911</v>
      </c>
      <c r="I77" s="425">
        <v>366828411</v>
      </c>
      <c r="J77" s="425">
        <v>401690590</v>
      </c>
      <c r="K77" s="426">
        <v>427353863</v>
      </c>
    </row>
    <row r="78" spans="1:11" ht="13.5" customHeight="1">
      <c r="A78" s="65" t="s">
        <v>187</v>
      </c>
      <c r="B78" s="65" t="s">
        <v>724</v>
      </c>
      <c r="C78" s="66">
        <v>4556.7</v>
      </c>
      <c r="D78" s="66">
        <v>4699.1899999999996</v>
      </c>
      <c r="E78" s="66">
        <v>4208.41</v>
      </c>
      <c r="F78" s="66">
        <v>4299</v>
      </c>
      <c r="G78" s="251">
        <v>4428.75</v>
      </c>
      <c r="H78" s="424">
        <v>4521849874</v>
      </c>
      <c r="I78" s="425">
        <v>4865480362</v>
      </c>
      <c r="J78" s="425">
        <v>5149884150</v>
      </c>
      <c r="K78" s="426">
        <v>5195324764</v>
      </c>
    </row>
    <row r="79" spans="1:11" ht="13.5" customHeight="1">
      <c r="A79" s="65" t="s">
        <v>135</v>
      </c>
      <c r="B79" s="65" t="s">
        <v>725</v>
      </c>
      <c r="C79" s="66">
        <v>2563.17</v>
      </c>
      <c r="D79" s="66">
        <v>2616.48</v>
      </c>
      <c r="E79" s="66">
        <v>2642.51</v>
      </c>
      <c r="F79" s="66">
        <v>2699.34</v>
      </c>
      <c r="G79" s="251">
        <v>2780.75</v>
      </c>
      <c r="H79" s="424">
        <v>944715521</v>
      </c>
      <c r="I79" s="425">
        <v>1067029399</v>
      </c>
      <c r="J79" s="425">
        <v>1133234462</v>
      </c>
      <c r="K79" s="426">
        <v>1175777722</v>
      </c>
    </row>
    <row r="80" spans="1:11" ht="13.5" customHeight="1">
      <c r="A80" s="65" t="s">
        <v>275</v>
      </c>
      <c r="B80" s="65" t="s">
        <v>931</v>
      </c>
      <c r="C80" s="66">
        <v>124.83</v>
      </c>
      <c r="D80" s="66">
        <v>119.84</v>
      </c>
      <c r="E80" s="66">
        <v>119.84</v>
      </c>
      <c r="F80" s="66">
        <v>119.84</v>
      </c>
      <c r="G80" s="251">
        <v>119.84</v>
      </c>
      <c r="H80" s="424">
        <v>178164104.83000001</v>
      </c>
      <c r="I80" s="425">
        <v>167769390</v>
      </c>
      <c r="J80" s="425">
        <v>169305628</v>
      </c>
      <c r="K80" s="426">
        <v>173503858</v>
      </c>
    </row>
    <row r="81" spans="1:11" ht="13.5" customHeight="1">
      <c r="A81" s="65" t="s">
        <v>429</v>
      </c>
      <c r="B81" s="65" t="s">
        <v>726</v>
      </c>
      <c r="C81" s="66">
        <v>20103.400000000001</v>
      </c>
      <c r="D81" s="66">
        <v>20323.97</v>
      </c>
      <c r="E81" s="66">
        <v>20526.12</v>
      </c>
      <c r="F81" s="66">
        <v>20967.62</v>
      </c>
      <c r="G81" s="251">
        <v>21599.94</v>
      </c>
      <c r="H81" s="424">
        <v>23717351274</v>
      </c>
      <c r="I81" s="425">
        <v>26711091033</v>
      </c>
      <c r="J81" s="425">
        <v>28249708707</v>
      </c>
      <c r="K81" s="426">
        <v>29465487003</v>
      </c>
    </row>
    <row r="82" spans="1:11" ht="13.5" customHeight="1">
      <c r="A82" s="65" t="s">
        <v>65</v>
      </c>
      <c r="B82" s="65" t="s">
        <v>727</v>
      </c>
      <c r="C82" s="66">
        <v>25521.17</v>
      </c>
      <c r="D82" s="66">
        <v>25090.95</v>
      </c>
      <c r="E82" s="66">
        <v>25340.54</v>
      </c>
      <c r="F82" s="66">
        <v>25885.63</v>
      </c>
      <c r="G82" s="251">
        <v>26666.33</v>
      </c>
      <c r="H82" s="424">
        <v>19439182220</v>
      </c>
      <c r="I82" s="425">
        <v>21071455398</v>
      </c>
      <c r="J82" s="425">
        <v>21949007667</v>
      </c>
      <c r="K82" s="426">
        <v>22721488566</v>
      </c>
    </row>
    <row r="83" spans="1:11" ht="13.5" customHeight="1">
      <c r="A83" s="65" t="s">
        <v>503</v>
      </c>
      <c r="B83" s="65" t="s">
        <v>972</v>
      </c>
      <c r="C83" s="66">
        <v>46.6</v>
      </c>
      <c r="D83" s="66">
        <v>47.43</v>
      </c>
      <c r="E83" s="66">
        <v>47.43</v>
      </c>
      <c r="F83" s="66">
        <v>47.43</v>
      </c>
      <c r="G83" s="251">
        <v>47.43</v>
      </c>
      <c r="H83" s="424">
        <v>61643624</v>
      </c>
      <c r="I83" s="425">
        <v>55904385</v>
      </c>
      <c r="J83" s="425">
        <v>55516680</v>
      </c>
      <c r="K83" s="426">
        <v>55510224</v>
      </c>
    </row>
    <row r="84" spans="1:11" ht="13.5" customHeight="1">
      <c r="A84" s="65" t="s">
        <v>185</v>
      </c>
      <c r="B84" s="65" t="s">
        <v>728</v>
      </c>
      <c r="C84" s="66">
        <v>22266.05</v>
      </c>
      <c r="D84" s="66">
        <v>22062.02</v>
      </c>
      <c r="E84" s="66">
        <v>22281.46</v>
      </c>
      <c r="F84" s="66">
        <v>22760.71</v>
      </c>
      <c r="G84" s="251">
        <v>23447.11</v>
      </c>
      <c r="H84" s="424">
        <v>17431395626</v>
      </c>
      <c r="I84" s="425">
        <v>18285355712</v>
      </c>
      <c r="J84" s="425">
        <v>18555271930</v>
      </c>
      <c r="K84" s="426">
        <v>18805240374</v>
      </c>
    </row>
    <row r="85" spans="1:11" ht="13.5" customHeight="1">
      <c r="A85" s="65" t="s">
        <v>547</v>
      </c>
      <c r="B85" s="65" t="s">
        <v>729</v>
      </c>
      <c r="C85" s="66">
        <v>4991.2299999999996</v>
      </c>
      <c r="D85" s="66">
        <v>5070.8100000000004</v>
      </c>
      <c r="E85" s="66">
        <v>4738.2299999999996</v>
      </c>
      <c r="F85" s="66">
        <v>4840.1400000000003</v>
      </c>
      <c r="G85" s="251">
        <v>4986.1000000000004</v>
      </c>
      <c r="H85" s="424">
        <v>5252610369</v>
      </c>
      <c r="I85" s="425">
        <v>5577899444</v>
      </c>
      <c r="J85" s="425">
        <v>6099810914</v>
      </c>
      <c r="K85" s="426">
        <v>6724716004</v>
      </c>
    </row>
    <row r="86" spans="1:11" ht="13.5" customHeight="1">
      <c r="A86" s="65" t="s">
        <v>391</v>
      </c>
      <c r="B86" s="65" t="s">
        <v>730</v>
      </c>
      <c r="C86" s="66">
        <v>3756.85</v>
      </c>
      <c r="D86" s="66">
        <v>3824.28</v>
      </c>
      <c r="E86" s="66">
        <v>3862.32</v>
      </c>
      <c r="F86" s="66">
        <v>3945.39</v>
      </c>
      <c r="G86" s="251">
        <v>4064.37</v>
      </c>
      <c r="H86" s="424">
        <v>4534629306</v>
      </c>
      <c r="I86" s="425">
        <v>4652666595</v>
      </c>
      <c r="J86" s="425">
        <v>4733577139</v>
      </c>
      <c r="K86" s="426">
        <v>4768562549</v>
      </c>
    </row>
    <row r="87" spans="1:11" ht="13.5" customHeight="1">
      <c r="A87" s="65" t="s">
        <v>23</v>
      </c>
      <c r="B87" s="65" t="s">
        <v>731</v>
      </c>
      <c r="C87" s="66">
        <v>865.89</v>
      </c>
      <c r="D87" s="66">
        <v>858.69</v>
      </c>
      <c r="E87" s="66">
        <v>867.23</v>
      </c>
      <c r="F87" s="66">
        <v>885.88</v>
      </c>
      <c r="G87" s="251">
        <v>912.6</v>
      </c>
      <c r="H87" s="424">
        <v>574141145</v>
      </c>
      <c r="I87" s="425">
        <v>594991802</v>
      </c>
      <c r="J87" s="425">
        <v>602302584</v>
      </c>
      <c r="K87" s="426">
        <v>637957205</v>
      </c>
    </row>
    <row r="88" spans="1:11" ht="13.5" customHeight="1">
      <c r="A88" s="65" t="s">
        <v>383</v>
      </c>
      <c r="B88" s="65" t="s">
        <v>732</v>
      </c>
      <c r="C88" s="66">
        <v>7814.7</v>
      </c>
      <c r="D88" s="66">
        <v>7744.01</v>
      </c>
      <c r="E88" s="66">
        <v>7821.04</v>
      </c>
      <c r="F88" s="66">
        <v>7989.26</v>
      </c>
      <c r="G88" s="251">
        <v>8230.19</v>
      </c>
      <c r="H88" s="424">
        <v>5153858941</v>
      </c>
      <c r="I88" s="425">
        <v>5753172367</v>
      </c>
      <c r="J88" s="425">
        <v>5989200702</v>
      </c>
      <c r="K88" s="426">
        <v>6206191095</v>
      </c>
    </row>
    <row r="89" spans="1:11" ht="13.5" customHeight="1">
      <c r="A89" s="65" t="s">
        <v>471</v>
      </c>
      <c r="B89" s="65" t="s">
        <v>733</v>
      </c>
      <c r="C89" s="66">
        <v>895.26</v>
      </c>
      <c r="D89" s="66">
        <v>907.2</v>
      </c>
      <c r="E89" s="66">
        <v>916.22</v>
      </c>
      <c r="F89" s="66">
        <v>935.93</v>
      </c>
      <c r="G89" s="251">
        <v>964.16</v>
      </c>
      <c r="H89" s="424">
        <v>721722793</v>
      </c>
      <c r="I89" s="425">
        <v>810025340</v>
      </c>
      <c r="J89" s="425">
        <v>850316452</v>
      </c>
      <c r="K89" s="426">
        <v>898513559</v>
      </c>
    </row>
    <row r="90" spans="1:11" ht="13.5" customHeight="1">
      <c r="A90" s="65" t="s">
        <v>573</v>
      </c>
      <c r="B90" s="65" t="s">
        <v>734</v>
      </c>
      <c r="C90" s="66">
        <v>121.99</v>
      </c>
      <c r="D90" s="66">
        <v>123.14</v>
      </c>
      <c r="E90" s="66">
        <v>124.36</v>
      </c>
      <c r="F90" s="66">
        <v>127.04</v>
      </c>
      <c r="G90" s="251">
        <v>130.87</v>
      </c>
      <c r="H90" s="424">
        <v>87661475</v>
      </c>
      <c r="I90" s="425">
        <v>93379902</v>
      </c>
      <c r="J90" s="425">
        <v>98379767</v>
      </c>
      <c r="K90" s="426">
        <v>99929719</v>
      </c>
    </row>
    <row r="91" spans="1:11" ht="13.5" customHeight="1">
      <c r="A91" s="65" t="s">
        <v>261</v>
      </c>
      <c r="B91" s="65" t="s">
        <v>735</v>
      </c>
      <c r="C91" s="66">
        <v>79.66</v>
      </c>
      <c r="D91" s="66">
        <v>65.099999999999994</v>
      </c>
      <c r="E91" s="66">
        <v>65.099999999999994</v>
      </c>
      <c r="F91" s="66">
        <v>65.099999999999994</v>
      </c>
      <c r="G91" s="251">
        <v>65.099999999999994</v>
      </c>
      <c r="H91" s="424">
        <v>51626698</v>
      </c>
      <c r="I91" s="425">
        <v>56934768</v>
      </c>
      <c r="J91" s="425">
        <v>58072995</v>
      </c>
      <c r="K91" s="426">
        <v>58392823</v>
      </c>
    </row>
    <row r="92" spans="1:11" ht="13.5" customHeight="1">
      <c r="A92" s="65" t="s">
        <v>267</v>
      </c>
      <c r="B92" s="65" t="s">
        <v>736</v>
      </c>
      <c r="C92" s="66">
        <v>922.12</v>
      </c>
      <c r="D92" s="66">
        <v>889.17</v>
      </c>
      <c r="E92" s="66">
        <v>898.22</v>
      </c>
      <c r="F92" s="66">
        <v>917.97</v>
      </c>
      <c r="G92" s="251">
        <v>946.26</v>
      </c>
      <c r="H92" s="424">
        <v>1097522911</v>
      </c>
      <c r="I92" s="425">
        <v>1127431771</v>
      </c>
      <c r="J92" s="425">
        <v>1117322738</v>
      </c>
      <c r="K92" s="426">
        <v>1143405965</v>
      </c>
    </row>
    <row r="93" spans="1:11" ht="13.5" customHeight="1">
      <c r="A93" s="65" t="s">
        <v>139</v>
      </c>
      <c r="B93" s="65" t="s">
        <v>737</v>
      </c>
      <c r="C93" s="66">
        <v>687.06</v>
      </c>
      <c r="D93" s="66">
        <v>685.87</v>
      </c>
      <c r="E93" s="66">
        <v>693.09</v>
      </c>
      <c r="F93" s="66">
        <v>708.86</v>
      </c>
      <c r="G93" s="251">
        <v>731.44</v>
      </c>
      <c r="H93" s="424">
        <v>293710516</v>
      </c>
      <c r="I93" s="425">
        <v>321846833</v>
      </c>
      <c r="J93" s="425">
        <v>333634680</v>
      </c>
      <c r="K93" s="426">
        <v>342480708</v>
      </c>
    </row>
    <row r="94" spans="1:11" ht="13.5" customHeight="1">
      <c r="A94" s="65" t="s">
        <v>599</v>
      </c>
      <c r="B94" s="65" t="s">
        <v>738</v>
      </c>
      <c r="C94" s="66">
        <v>3587.59</v>
      </c>
      <c r="D94" s="66">
        <v>3569.5</v>
      </c>
      <c r="E94" s="66">
        <v>3605</v>
      </c>
      <c r="F94" s="66">
        <v>3682.54</v>
      </c>
      <c r="G94" s="251">
        <v>3793.6</v>
      </c>
      <c r="H94" s="424">
        <v>970856846</v>
      </c>
      <c r="I94" s="425">
        <v>1008019652</v>
      </c>
      <c r="J94" s="425">
        <v>1033721426</v>
      </c>
      <c r="K94" s="426">
        <v>1090336632</v>
      </c>
    </row>
    <row r="95" spans="1:11" ht="13.5" customHeight="1">
      <c r="A95" s="65" t="s">
        <v>607</v>
      </c>
      <c r="B95" s="65" t="s">
        <v>739</v>
      </c>
      <c r="C95" s="66">
        <v>1443.61</v>
      </c>
      <c r="D95" s="66">
        <v>1442.38</v>
      </c>
      <c r="E95" s="66">
        <v>1456.73</v>
      </c>
      <c r="F95" s="66">
        <v>1488.06</v>
      </c>
      <c r="G95" s="251">
        <v>1532.94</v>
      </c>
      <c r="H95" s="424">
        <v>382508348</v>
      </c>
      <c r="I95" s="425">
        <v>400630355</v>
      </c>
      <c r="J95" s="425">
        <v>420261592</v>
      </c>
      <c r="K95" s="426">
        <v>443651756</v>
      </c>
    </row>
    <row r="96" spans="1:11" ht="13.5" customHeight="1">
      <c r="A96" s="65" t="s">
        <v>453</v>
      </c>
      <c r="B96" s="65" t="s">
        <v>740</v>
      </c>
      <c r="C96" s="66">
        <v>1956.28</v>
      </c>
      <c r="D96" s="66">
        <v>2055.73</v>
      </c>
      <c r="E96" s="66">
        <v>2076.1799999999998</v>
      </c>
      <c r="F96" s="66">
        <v>2120.83</v>
      </c>
      <c r="G96" s="251">
        <v>2184.79</v>
      </c>
      <c r="H96" s="424">
        <v>2126200941</v>
      </c>
      <c r="I96" s="425">
        <v>2414989085</v>
      </c>
      <c r="J96" s="425">
        <v>2606472248</v>
      </c>
      <c r="K96" s="426">
        <v>2801769895</v>
      </c>
    </row>
    <row r="97" spans="1:11" ht="13.5" customHeight="1">
      <c r="A97" s="65" t="s">
        <v>317</v>
      </c>
      <c r="B97" s="65" t="s">
        <v>741</v>
      </c>
      <c r="C97" s="66">
        <v>281.77999999999997</v>
      </c>
      <c r="D97" s="66">
        <v>268.16000000000003</v>
      </c>
      <c r="E97" s="66">
        <v>270.16000000000003</v>
      </c>
      <c r="F97" s="66">
        <v>274.52999999999997</v>
      </c>
      <c r="G97" s="251">
        <v>280.79000000000002</v>
      </c>
      <c r="H97" s="424">
        <v>845227829</v>
      </c>
      <c r="I97" s="425">
        <v>923644934</v>
      </c>
      <c r="J97" s="425">
        <v>1002323915</v>
      </c>
      <c r="K97" s="426">
        <v>1101389735</v>
      </c>
    </row>
    <row r="98" spans="1:11" ht="13.5" customHeight="1">
      <c r="A98" s="65" t="s">
        <v>461</v>
      </c>
      <c r="B98" s="65" t="s">
        <v>920</v>
      </c>
      <c r="C98" s="66">
        <v>73.959999999999994</v>
      </c>
      <c r="D98" s="66">
        <v>79.44</v>
      </c>
      <c r="E98" s="66">
        <v>79.44</v>
      </c>
      <c r="F98" s="66">
        <v>79.44</v>
      </c>
      <c r="G98" s="251">
        <v>79.44</v>
      </c>
      <c r="H98" s="424">
        <v>140493395</v>
      </c>
      <c r="I98" s="425">
        <v>162561251</v>
      </c>
      <c r="J98" s="425">
        <v>171214673</v>
      </c>
      <c r="K98" s="426">
        <v>180364554</v>
      </c>
    </row>
    <row r="99" spans="1:11" ht="13.5" customHeight="1">
      <c r="A99" s="65" t="s">
        <v>61</v>
      </c>
      <c r="B99" s="65" t="s">
        <v>944</v>
      </c>
      <c r="C99" s="66">
        <v>204.7</v>
      </c>
      <c r="D99" s="66">
        <v>203.83</v>
      </c>
      <c r="E99" s="66">
        <v>205.42</v>
      </c>
      <c r="F99" s="66">
        <v>208.9</v>
      </c>
      <c r="G99" s="251">
        <v>213.88</v>
      </c>
      <c r="H99" s="424">
        <v>197059300</v>
      </c>
      <c r="I99" s="425">
        <v>224129255</v>
      </c>
      <c r="J99" s="425">
        <v>230715327</v>
      </c>
      <c r="K99" s="426">
        <v>236826760</v>
      </c>
    </row>
    <row r="100" spans="1:11" ht="13.5" customHeight="1">
      <c r="A100" s="65" t="s">
        <v>523</v>
      </c>
      <c r="B100" s="65" t="s">
        <v>742</v>
      </c>
      <c r="C100" s="66">
        <v>847.68</v>
      </c>
      <c r="D100" s="66">
        <v>842.87</v>
      </c>
      <c r="E100" s="66">
        <v>849.09</v>
      </c>
      <c r="F100" s="66">
        <v>862.68</v>
      </c>
      <c r="G100" s="251">
        <v>882.14</v>
      </c>
      <c r="H100" s="424">
        <v>1264755558</v>
      </c>
      <c r="I100" s="425">
        <v>1291775248</v>
      </c>
      <c r="J100" s="425">
        <v>1397578686</v>
      </c>
      <c r="K100" s="426">
        <v>1490854091</v>
      </c>
    </row>
    <row r="101" spans="1:11" ht="13.5" customHeight="1">
      <c r="A101" s="65" t="s">
        <v>311</v>
      </c>
      <c r="B101" s="65" t="s">
        <v>925</v>
      </c>
      <c r="C101" s="66">
        <v>122.91</v>
      </c>
      <c r="D101" s="66">
        <v>124.09</v>
      </c>
      <c r="E101" s="66">
        <v>125.32</v>
      </c>
      <c r="F101" s="66">
        <v>128.02000000000001</v>
      </c>
      <c r="G101" s="251">
        <v>131.88</v>
      </c>
      <c r="H101" s="424">
        <v>157076074</v>
      </c>
      <c r="I101" s="425">
        <v>159365822</v>
      </c>
      <c r="J101" s="425">
        <v>161857204</v>
      </c>
      <c r="K101" s="426">
        <v>169655901</v>
      </c>
    </row>
    <row r="102" spans="1:11" ht="13.5" customHeight="1">
      <c r="A102" s="65" t="s">
        <v>605</v>
      </c>
      <c r="B102" s="65" t="s">
        <v>743</v>
      </c>
      <c r="C102" s="66">
        <v>1123.95</v>
      </c>
      <c r="D102" s="66">
        <v>1094</v>
      </c>
      <c r="E102" s="66">
        <v>1104.8800000000001</v>
      </c>
      <c r="F102" s="66">
        <v>1128.6500000000001</v>
      </c>
      <c r="G102" s="251">
        <v>1162.68</v>
      </c>
      <c r="H102" s="424">
        <v>588609646</v>
      </c>
      <c r="I102" s="425">
        <v>607541403</v>
      </c>
      <c r="J102" s="425">
        <v>624119577</v>
      </c>
      <c r="K102" s="426">
        <v>648906232</v>
      </c>
    </row>
    <row r="103" spans="1:11" ht="13.5" customHeight="1">
      <c r="A103" s="65" t="s">
        <v>191</v>
      </c>
      <c r="B103" s="65" t="s">
        <v>744</v>
      </c>
      <c r="C103" s="66">
        <v>18559.599999999999</v>
      </c>
      <c r="D103" s="66">
        <v>18425.88</v>
      </c>
      <c r="E103" s="66">
        <v>18609.169999999998</v>
      </c>
      <c r="F103" s="66">
        <v>19009.45</v>
      </c>
      <c r="G103" s="251">
        <v>19582.75</v>
      </c>
      <c r="H103" s="424">
        <v>22734865136</v>
      </c>
      <c r="I103" s="425">
        <v>26191047559</v>
      </c>
      <c r="J103" s="425">
        <v>27434757307</v>
      </c>
      <c r="K103" s="426">
        <v>28466663478</v>
      </c>
    </row>
    <row r="104" spans="1:11" ht="13.5" customHeight="1">
      <c r="A104" s="65" t="s">
        <v>57</v>
      </c>
      <c r="B104" s="65" t="s">
        <v>745</v>
      </c>
      <c r="C104" s="66">
        <v>1951.37</v>
      </c>
      <c r="D104" s="66">
        <v>2011.95</v>
      </c>
      <c r="E104" s="66">
        <v>2031.96</v>
      </c>
      <c r="F104" s="66">
        <v>2075.67</v>
      </c>
      <c r="G104" s="251">
        <v>2138.2600000000002</v>
      </c>
      <c r="H104" s="424">
        <v>1695817163</v>
      </c>
      <c r="I104" s="425">
        <v>1908063585</v>
      </c>
      <c r="J104" s="425">
        <v>2006293191</v>
      </c>
      <c r="K104" s="426">
        <v>2078304463</v>
      </c>
    </row>
    <row r="105" spans="1:11" ht="13.5" customHeight="1">
      <c r="A105" s="65" t="s">
        <v>327</v>
      </c>
      <c r="B105" s="65" t="s">
        <v>746</v>
      </c>
      <c r="C105" s="66">
        <v>429.24</v>
      </c>
      <c r="D105" s="66">
        <v>446.26</v>
      </c>
      <c r="E105" s="66">
        <v>449.37</v>
      </c>
      <c r="F105" s="66">
        <v>456.16</v>
      </c>
      <c r="G105" s="251">
        <v>465.88</v>
      </c>
      <c r="H105" s="424">
        <v>1277244922</v>
      </c>
      <c r="I105" s="425">
        <v>1258397445</v>
      </c>
      <c r="J105" s="425">
        <v>1348756559</v>
      </c>
      <c r="K105" s="426">
        <v>1431835150</v>
      </c>
    </row>
    <row r="106" spans="1:11" ht="13.5" customHeight="1">
      <c r="A106" s="65" t="s">
        <v>143</v>
      </c>
      <c r="B106" s="65" t="s">
        <v>747</v>
      </c>
      <c r="C106" s="66">
        <v>1654.12</v>
      </c>
      <c r="D106" s="66">
        <v>1604.17</v>
      </c>
      <c r="E106" s="66">
        <v>1620.13</v>
      </c>
      <c r="F106" s="66">
        <v>1654.97</v>
      </c>
      <c r="G106" s="251">
        <v>1704.88</v>
      </c>
      <c r="H106" s="424">
        <v>698569633</v>
      </c>
      <c r="I106" s="425">
        <v>672450585</v>
      </c>
      <c r="J106" s="425">
        <v>675659800</v>
      </c>
      <c r="K106" s="426">
        <v>692730307</v>
      </c>
    </row>
    <row r="107" spans="1:11" ht="13.5" customHeight="1">
      <c r="A107" s="65" t="s">
        <v>107</v>
      </c>
      <c r="B107" s="65" t="s">
        <v>748</v>
      </c>
      <c r="C107" s="66">
        <v>209.23</v>
      </c>
      <c r="D107" s="66">
        <v>212.54</v>
      </c>
      <c r="E107" s="66">
        <v>214.65</v>
      </c>
      <c r="F107" s="66">
        <v>219.27</v>
      </c>
      <c r="G107" s="251">
        <v>225.88</v>
      </c>
      <c r="H107" s="424">
        <v>72447197</v>
      </c>
      <c r="I107" s="425">
        <v>70390365</v>
      </c>
      <c r="J107" s="425">
        <v>70077494</v>
      </c>
      <c r="K107" s="426">
        <v>68933053</v>
      </c>
    </row>
    <row r="108" spans="1:11" ht="13.5" customHeight="1">
      <c r="A108" s="65" t="s">
        <v>441</v>
      </c>
      <c r="B108" s="65" t="s">
        <v>749</v>
      </c>
      <c r="C108" s="66">
        <v>37.590000000000003</v>
      </c>
      <c r="D108" s="66">
        <v>37.03</v>
      </c>
      <c r="E108" s="66">
        <v>37.03</v>
      </c>
      <c r="F108" s="66">
        <v>37.03</v>
      </c>
      <c r="G108" s="251">
        <v>37.03</v>
      </c>
      <c r="H108" s="424">
        <v>133748755</v>
      </c>
      <c r="I108" s="425">
        <v>133351275</v>
      </c>
      <c r="J108" s="425">
        <v>139487346</v>
      </c>
      <c r="K108" s="426">
        <v>142955838</v>
      </c>
    </row>
    <row r="109" spans="1:11" ht="13.5" customHeight="1">
      <c r="A109" s="65" t="s">
        <v>211</v>
      </c>
      <c r="B109" s="65" t="s">
        <v>750</v>
      </c>
      <c r="C109" s="66">
        <v>20524.259999999998</v>
      </c>
      <c r="D109" s="66">
        <v>20882.7</v>
      </c>
      <c r="E109" s="66">
        <v>21090.41</v>
      </c>
      <c r="F109" s="66">
        <v>21544.04</v>
      </c>
      <c r="G109" s="251">
        <v>22193.75</v>
      </c>
      <c r="H109" s="424">
        <v>35029695387</v>
      </c>
      <c r="I109" s="425">
        <v>38498486757</v>
      </c>
      <c r="J109" s="425">
        <v>39136672067</v>
      </c>
      <c r="K109" s="426">
        <v>40649296850</v>
      </c>
    </row>
    <row r="110" spans="1:11" ht="13.5" customHeight="1">
      <c r="A110" s="65" t="s">
        <v>117</v>
      </c>
      <c r="B110" s="65" t="s">
        <v>941</v>
      </c>
      <c r="C110" s="66">
        <v>43.22</v>
      </c>
      <c r="D110" s="66">
        <v>41.1</v>
      </c>
      <c r="E110" s="66">
        <v>41.1</v>
      </c>
      <c r="F110" s="66">
        <v>41.1</v>
      </c>
      <c r="G110" s="251">
        <v>41.1</v>
      </c>
      <c r="H110" s="424">
        <v>70688704</v>
      </c>
      <c r="I110" s="425">
        <v>79392576</v>
      </c>
      <c r="J110" s="425">
        <v>81889536</v>
      </c>
      <c r="K110" s="426">
        <v>85496099</v>
      </c>
    </row>
    <row r="111" spans="1:11" ht="13.5" customHeight="1">
      <c r="A111" s="65" t="s">
        <v>83</v>
      </c>
      <c r="B111" s="65" t="s">
        <v>751</v>
      </c>
      <c r="C111" s="66">
        <v>1020.73</v>
      </c>
      <c r="D111" s="66">
        <v>1043.71</v>
      </c>
      <c r="E111" s="66">
        <v>1054.0899999999999</v>
      </c>
      <c r="F111" s="66">
        <v>1076.76</v>
      </c>
      <c r="G111" s="251">
        <v>1109.24</v>
      </c>
      <c r="H111" s="424">
        <v>1514024701</v>
      </c>
      <c r="I111" s="425">
        <v>1599117326</v>
      </c>
      <c r="J111" s="425">
        <v>1756128208</v>
      </c>
      <c r="K111" s="426">
        <v>1901739494</v>
      </c>
    </row>
    <row r="112" spans="1:11" ht="13.5" customHeight="1">
      <c r="A112" s="65" t="s">
        <v>101</v>
      </c>
      <c r="B112" s="65" t="s">
        <v>752</v>
      </c>
      <c r="C112" s="66">
        <v>61.7</v>
      </c>
      <c r="D112" s="66">
        <v>67.64</v>
      </c>
      <c r="E112" s="66">
        <v>67.64</v>
      </c>
      <c r="F112" s="66">
        <v>67.64</v>
      </c>
      <c r="G112" s="251">
        <v>67.64</v>
      </c>
      <c r="H112" s="424">
        <v>18243080</v>
      </c>
      <c r="I112" s="425">
        <v>17183872</v>
      </c>
      <c r="J112" s="425">
        <v>16773068</v>
      </c>
      <c r="K112" s="426">
        <v>16299004</v>
      </c>
    </row>
    <row r="113" spans="1:11" ht="13.5" customHeight="1">
      <c r="A113" s="65" t="s">
        <v>87</v>
      </c>
      <c r="B113" s="65" t="s">
        <v>753</v>
      </c>
      <c r="C113" s="66">
        <v>4990.13</v>
      </c>
      <c r="D113" s="66">
        <v>4978.91</v>
      </c>
      <c r="E113" s="66">
        <v>5028.43</v>
      </c>
      <c r="F113" s="66">
        <v>5136.59</v>
      </c>
      <c r="G113" s="251">
        <v>5291.49</v>
      </c>
      <c r="H113" s="424">
        <v>2656299217</v>
      </c>
      <c r="I113" s="425">
        <v>2681290457</v>
      </c>
      <c r="J113" s="425">
        <v>2899662640</v>
      </c>
      <c r="K113" s="426">
        <v>3162810413</v>
      </c>
    </row>
    <row r="114" spans="1:11" ht="13.5" customHeight="1">
      <c r="A114" s="65" t="s">
        <v>17</v>
      </c>
      <c r="B114" s="65" t="s">
        <v>754</v>
      </c>
      <c r="C114" s="66">
        <v>18623.14</v>
      </c>
      <c r="D114" s="66">
        <v>18798.84</v>
      </c>
      <c r="E114" s="66">
        <v>18985.82</v>
      </c>
      <c r="F114" s="66">
        <v>19394.189999999999</v>
      </c>
      <c r="G114" s="251">
        <v>19979.060000000001</v>
      </c>
      <c r="H114" s="424">
        <v>9385430286</v>
      </c>
      <c r="I114" s="425">
        <v>9803536852</v>
      </c>
      <c r="J114" s="425">
        <v>10311536629</v>
      </c>
      <c r="K114" s="426">
        <v>11252661201</v>
      </c>
    </row>
    <row r="115" spans="1:11" ht="13.5" customHeight="1">
      <c r="A115" s="65" t="s">
        <v>217</v>
      </c>
      <c r="B115" s="65" t="s">
        <v>755</v>
      </c>
      <c r="C115" s="66">
        <v>26669.45</v>
      </c>
      <c r="D115" s="66">
        <v>26718.36</v>
      </c>
      <c r="E115" s="66">
        <v>26984.12</v>
      </c>
      <c r="F115" s="66">
        <v>27564.52</v>
      </c>
      <c r="G115" s="251">
        <v>28395.78</v>
      </c>
      <c r="H115" s="424">
        <v>29510545300</v>
      </c>
      <c r="I115" s="425">
        <v>31691526391</v>
      </c>
      <c r="J115" s="425">
        <v>32103474250</v>
      </c>
      <c r="K115" s="426">
        <v>33260766564</v>
      </c>
    </row>
    <row r="116" spans="1:11" ht="13.5" customHeight="1">
      <c r="A116" s="65" t="s">
        <v>511</v>
      </c>
      <c r="B116" s="65" t="s">
        <v>756</v>
      </c>
      <c r="C116" s="66">
        <v>997.51</v>
      </c>
      <c r="D116" s="66">
        <v>1024.05</v>
      </c>
      <c r="E116" s="66">
        <v>1034.44</v>
      </c>
      <c r="F116" s="66">
        <v>1057.1199999999999</v>
      </c>
      <c r="G116" s="251">
        <v>1089.6199999999999</v>
      </c>
      <c r="H116" s="424">
        <v>614595086</v>
      </c>
      <c r="I116" s="425">
        <v>584323926</v>
      </c>
      <c r="J116" s="425">
        <v>606495458</v>
      </c>
      <c r="K116" s="426">
        <v>616727061</v>
      </c>
    </row>
    <row r="117" spans="1:11" ht="13.5" customHeight="1">
      <c r="A117" s="65" t="s">
        <v>21</v>
      </c>
      <c r="B117" s="65" t="s">
        <v>973</v>
      </c>
      <c r="C117" s="66">
        <v>1384.49</v>
      </c>
      <c r="D117" s="66">
        <v>1366.67</v>
      </c>
      <c r="E117" s="66">
        <v>1380.26</v>
      </c>
      <c r="F117" s="66">
        <v>1409.95</v>
      </c>
      <c r="G117" s="251">
        <v>1452.47</v>
      </c>
      <c r="H117" s="424">
        <v>872236807</v>
      </c>
      <c r="I117" s="425">
        <v>918667528</v>
      </c>
      <c r="J117" s="425">
        <v>963974949</v>
      </c>
      <c r="K117" s="426">
        <v>1063097228</v>
      </c>
    </row>
    <row r="118" spans="1:11" ht="13.5" customHeight="1">
      <c r="A118" s="65" t="s">
        <v>249</v>
      </c>
      <c r="B118" s="65" t="s">
        <v>757</v>
      </c>
      <c r="C118" s="66">
        <v>662.69</v>
      </c>
      <c r="D118" s="66">
        <v>648.28</v>
      </c>
      <c r="E118" s="66">
        <v>654.73</v>
      </c>
      <c r="F118" s="66">
        <v>668.81</v>
      </c>
      <c r="G118" s="251">
        <v>688.98</v>
      </c>
      <c r="H118" s="424">
        <v>773555069</v>
      </c>
      <c r="I118" s="425">
        <v>760459934</v>
      </c>
      <c r="J118" s="425">
        <v>778688446</v>
      </c>
      <c r="K118" s="426">
        <v>816790842</v>
      </c>
    </row>
    <row r="119" spans="1:11" ht="13.5" customHeight="1">
      <c r="A119" s="65" t="s">
        <v>263</v>
      </c>
      <c r="B119" s="65" t="s">
        <v>758</v>
      </c>
      <c r="C119" s="66">
        <v>86.49</v>
      </c>
      <c r="D119" s="66">
        <v>78.48</v>
      </c>
      <c r="E119" s="66">
        <v>78.48</v>
      </c>
      <c r="F119" s="66">
        <v>78.48</v>
      </c>
      <c r="G119" s="251">
        <v>78.48</v>
      </c>
      <c r="H119" s="424">
        <v>46215374</v>
      </c>
      <c r="I119" s="425">
        <v>44473003</v>
      </c>
      <c r="J119" s="425">
        <v>46476805</v>
      </c>
      <c r="K119" s="426">
        <v>46805508</v>
      </c>
    </row>
    <row r="120" spans="1:11" ht="13.5" customHeight="1">
      <c r="A120" s="65" t="s">
        <v>415</v>
      </c>
      <c r="B120" s="65" t="s">
        <v>759</v>
      </c>
      <c r="C120" s="66">
        <v>585.94000000000005</v>
      </c>
      <c r="D120" s="66">
        <v>602.16</v>
      </c>
      <c r="E120" s="66">
        <v>608.26</v>
      </c>
      <c r="F120" s="66">
        <v>621.58000000000004</v>
      </c>
      <c r="G120" s="251">
        <v>640.66</v>
      </c>
      <c r="H120" s="424">
        <v>619821107</v>
      </c>
      <c r="I120" s="425">
        <v>698344711</v>
      </c>
      <c r="J120" s="425">
        <v>752991374</v>
      </c>
      <c r="K120" s="426">
        <v>814096875</v>
      </c>
    </row>
    <row r="121" spans="1:11" ht="13.5" customHeight="1">
      <c r="A121" s="65" t="s">
        <v>59</v>
      </c>
      <c r="B121" s="65" t="s">
        <v>945</v>
      </c>
      <c r="C121" s="66">
        <v>1640.16</v>
      </c>
      <c r="D121" s="66">
        <v>1660.15</v>
      </c>
      <c r="E121" s="66">
        <v>1676.8</v>
      </c>
      <c r="F121" s="66">
        <v>1713.17</v>
      </c>
      <c r="G121" s="251">
        <v>1765.26</v>
      </c>
      <c r="H121" s="424">
        <v>1333657237</v>
      </c>
      <c r="I121" s="425">
        <v>1556532540</v>
      </c>
      <c r="J121" s="425">
        <v>1670709316</v>
      </c>
      <c r="K121" s="426">
        <v>1738926500</v>
      </c>
    </row>
    <row r="122" spans="1:11" ht="13.5" customHeight="1">
      <c r="A122" s="65" t="s">
        <v>561</v>
      </c>
      <c r="B122" s="65" t="s">
        <v>974</v>
      </c>
      <c r="C122" s="66">
        <v>65.900000000000006</v>
      </c>
      <c r="D122" s="66">
        <v>79.099999999999994</v>
      </c>
      <c r="E122" s="66">
        <v>79.099999999999994</v>
      </c>
      <c r="F122" s="66">
        <v>79.099999999999994</v>
      </c>
      <c r="G122" s="251">
        <v>79.099999999999994</v>
      </c>
      <c r="H122" s="424">
        <v>224860872</v>
      </c>
      <c r="I122" s="425">
        <v>222510399</v>
      </c>
      <c r="J122" s="425">
        <v>235120556</v>
      </c>
      <c r="K122" s="426">
        <v>245729203</v>
      </c>
    </row>
    <row r="123" spans="1:11" ht="13.5" customHeight="1">
      <c r="A123" s="65" t="s">
        <v>35</v>
      </c>
      <c r="B123" s="65" t="s">
        <v>760</v>
      </c>
      <c r="C123" s="66">
        <v>1369.89</v>
      </c>
      <c r="D123" s="66">
        <v>1339.8</v>
      </c>
      <c r="E123" s="66">
        <v>1353.46</v>
      </c>
      <c r="F123" s="66">
        <v>1383.28</v>
      </c>
      <c r="G123" s="251">
        <v>1425.99</v>
      </c>
      <c r="H123" s="424">
        <v>2714207412</v>
      </c>
      <c r="I123" s="425">
        <v>2941779354</v>
      </c>
      <c r="J123" s="425">
        <v>3231794779</v>
      </c>
      <c r="K123" s="426">
        <v>3527415756</v>
      </c>
    </row>
    <row r="124" spans="1:11" ht="13.5" customHeight="1">
      <c r="A124" s="65" t="s">
        <v>431</v>
      </c>
      <c r="B124" s="65" t="s">
        <v>761</v>
      </c>
      <c r="C124" s="66">
        <v>8858.24</v>
      </c>
      <c r="D124" s="66">
        <v>9200.25</v>
      </c>
      <c r="E124" s="66">
        <v>9291.76</v>
      </c>
      <c r="F124" s="66">
        <v>9491.6200000000008</v>
      </c>
      <c r="G124" s="251">
        <v>9777.86</v>
      </c>
      <c r="H124" s="424">
        <v>7051648665</v>
      </c>
      <c r="I124" s="425">
        <v>7691192598</v>
      </c>
      <c r="J124" s="425">
        <v>8017235652</v>
      </c>
      <c r="K124" s="426">
        <v>8444397323</v>
      </c>
    </row>
    <row r="125" spans="1:11" ht="13.5" customHeight="1">
      <c r="A125" s="65" t="s">
        <v>215</v>
      </c>
      <c r="B125" s="65" t="s">
        <v>762</v>
      </c>
      <c r="C125" s="66">
        <v>30241.39</v>
      </c>
      <c r="D125" s="66">
        <v>31297.19</v>
      </c>
      <c r="E125" s="66">
        <v>31608.49</v>
      </c>
      <c r="F125" s="66">
        <v>32288.35</v>
      </c>
      <c r="G125" s="251">
        <v>33262.080000000002</v>
      </c>
      <c r="H125" s="424">
        <v>70697455367</v>
      </c>
      <c r="I125" s="425">
        <v>76220167005</v>
      </c>
      <c r="J125" s="425">
        <v>78612777017</v>
      </c>
      <c r="K125" s="426">
        <v>79992506798</v>
      </c>
    </row>
    <row r="126" spans="1:11" ht="13.5" customHeight="1">
      <c r="A126" s="65" t="s">
        <v>447</v>
      </c>
      <c r="B126" s="65" t="s">
        <v>763</v>
      </c>
      <c r="C126" s="66">
        <v>2415.65</v>
      </c>
      <c r="D126" s="66">
        <v>2504.06</v>
      </c>
      <c r="E126" s="66">
        <v>2528.9699999999998</v>
      </c>
      <c r="F126" s="66">
        <v>2583.36</v>
      </c>
      <c r="G126" s="251">
        <v>2661.27</v>
      </c>
      <c r="H126" s="424">
        <v>2844444173</v>
      </c>
      <c r="I126" s="425">
        <v>3046894909</v>
      </c>
      <c r="J126" s="425">
        <v>3230509993</v>
      </c>
      <c r="K126" s="426">
        <v>3237655115</v>
      </c>
    </row>
    <row r="127" spans="1:11" ht="13.5" customHeight="1">
      <c r="A127" s="65" t="s">
        <v>563</v>
      </c>
      <c r="B127" s="65" t="s">
        <v>764</v>
      </c>
      <c r="C127" s="66">
        <v>48</v>
      </c>
      <c r="D127" s="66">
        <v>52.25</v>
      </c>
      <c r="E127" s="66">
        <v>52.25</v>
      </c>
      <c r="F127" s="66">
        <v>52.25</v>
      </c>
      <c r="G127" s="251">
        <v>52.25</v>
      </c>
      <c r="H127" s="424">
        <v>48860415</v>
      </c>
      <c r="I127" s="425">
        <v>50133173</v>
      </c>
      <c r="J127" s="425">
        <v>50795141</v>
      </c>
      <c r="K127" s="426">
        <v>51537118</v>
      </c>
    </row>
    <row r="128" spans="1:11" ht="13.5" customHeight="1">
      <c r="A128" s="65" t="s">
        <v>477</v>
      </c>
      <c r="B128" s="65" t="s">
        <v>765</v>
      </c>
      <c r="C128" s="66">
        <v>511.66</v>
      </c>
      <c r="D128" s="66">
        <v>545.19000000000005</v>
      </c>
      <c r="E128" s="66">
        <v>550.61</v>
      </c>
      <c r="F128" s="66">
        <v>562.46</v>
      </c>
      <c r="G128" s="251">
        <v>579.41999999999996</v>
      </c>
      <c r="H128" s="424">
        <v>691657240</v>
      </c>
      <c r="I128" s="425">
        <v>784032907</v>
      </c>
      <c r="J128" s="425">
        <v>805032494</v>
      </c>
      <c r="K128" s="426">
        <v>843466016</v>
      </c>
    </row>
    <row r="129" spans="1:11" ht="13.5" customHeight="1">
      <c r="A129" s="65" t="s">
        <v>9</v>
      </c>
      <c r="B129" s="65" t="s">
        <v>766</v>
      </c>
      <c r="C129" s="66">
        <v>197.93</v>
      </c>
      <c r="D129" s="66">
        <v>191.04</v>
      </c>
      <c r="E129" s="66">
        <v>192.94</v>
      </c>
      <c r="F129" s="66">
        <v>197.09</v>
      </c>
      <c r="G129" s="251">
        <v>203.03</v>
      </c>
      <c r="H129" s="424">
        <v>349494988</v>
      </c>
      <c r="I129" s="425">
        <v>333570406</v>
      </c>
      <c r="J129" s="425">
        <v>343376585</v>
      </c>
      <c r="K129" s="426">
        <v>362820436</v>
      </c>
    </row>
    <row r="130" spans="1:11" ht="13.5" customHeight="1">
      <c r="A130" s="65" t="s">
        <v>77</v>
      </c>
      <c r="B130" s="65" t="s">
        <v>767</v>
      </c>
      <c r="C130" s="66">
        <v>6482.81</v>
      </c>
      <c r="D130" s="66">
        <v>6500.43</v>
      </c>
      <c r="E130" s="66">
        <v>6565.09</v>
      </c>
      <c r="F130" s="66">
        <v>6706.29</v>
      </c>
      <c r="G130" s="251">
        <v>6908.54</v>
      </c>
      <c r="H130" s="424">
        <v>5926777390</v>
      </c>
      <c r="I130" s="425">
        <v>6033370893</v>
      </c>
      <c r="J130" s="425">
        <v>6512279411</v>
      </c>
      <c r="K130" s="426">
        <v>6878677396</v>
      </c>
    </row>
    <row r="131" spans="1:11" ht="13.5" customHeight="1">
      <c r="A131" s="65" t="s">
        <v>499</v>
      </c>
      <c r="B131" s="65" t="s">
        <v>768</v>
      </c>
      <c r="C131" s="66">
        <v>311.69</v>
      </c>
      <c r="D131" s="66">
        <v>315.66000000000003</v>
      </c>
      <c r="E131" s="66">
        <v>317.88</v>
      </c>
      <c r="F131" s="66">
        <v>322.73</v>
      </c>
      <c r="G131" s="251">
        <v>329.68</v>
      </c>
      <c r="H131" s="424">
        <v>429366490</v>
      </c>
      <c r="I131" s="425">
        <v>418656358</v>
      </c>
      <c r="J131" s="425">
        <v>435204812</v>
      </c>
      <c r="K131" s="426">
        <v>438303983</v>
      </c>
    </row>
    <row r="132" spans="1:11" ht="13.5" customHeight="1">
      <c r="A132" s="65" t="s">
        <v>403</v>
      </c>
      <c r="B132" s="65" t="s">
        <v>769</v>
      </c>
      <c r="C132" s="66">
        <v>228.52</v>
      </c>
      <c r="D132" s="66">
        <v>240.27</v>
      </c>
      <c r="E132" s="66">
        <v>242.66</v>
      </c>
      <c r="F132" s="66">
        <v>247.88</v>
      </c>
      <c r="G132" s="251">
        <v>255.35</v>
      </c>
      <c r="H132" s="424">
        <v>1446834405</v>
      </c>
      <c r="I132" s="425">
        <v>1353576172</v>
      </c>
      <c r="J132" s="425">
        <v>1362614841</v>
      </c>
      <c r="K132" s="426">
        <v>1441413364</v>
      </c>
    </row>
    <row r="133" spans="1:11" ht="13.5" customHeight="1">
      <c r="A133" s="65" t="s">
        <v>559</v>
      </c>
      <c r="B133" s="65" t="s">
        <v>1460</v>
      </c>
      <c r="C133" s="66">
        <v>0</v>
      </c>
      <c r="D133" s="66">
        <v>0</v>
      </c>
      <c r="E133" s="66">
        <v>383.02</v>
      </c>
      <c r="F133" s="66">
        <v>391.26</v>
      </c>
      <c r="G133" s="251">
        <v>403.06</v>
      </c>
      <c r="H133" s="424" t="s">
        <v>1461</v>
      </c>
      <c r="I133" s="425" t="s">
        <v>1461</v>
      </c>
      <c r="J133" s="425" t="s">
        <v>1461</v>
      </c>
      <c r="K133" s="426" t="s">
        <v>1461</v>
      </c>
    </row>
    <row r="134" spans="1:11" ht="13.5" customHeight="1">
      <c r="A134" s="65" t="s">
        <v>271</v>
      </c>
      <c r="B134" s="65" t="s">
        <v>770</v>
      </c>
      <c r="C134" s="66">
        <v>245.25</v>
      </c>
      <c r="D134" s="66">
        <v>243.46</v>
      </c>
      <c r="E134" s="66">
        <v>245.88</v>
      </c>
      <c r="F134" s="66">
        <v>251.17</v>
      </c>
      <c r="G134" s="251">
        <v>258.74</v>
      </c>
      <c r="H134" s="424">
        <v>402059368</v>
      </c>
      <c r="I134" s="425">
        <v>384568714</v>
      </c>
      <c r="J134" s="425">
        <v>416139576</v>
      </c>
      <c r="K134" s="426">
        <v>434503105</v>
      </c>
    </row>
    <row r="135" spans="1:11" ht="13.5" customHeight="1">
      <c r="A135" s="65" t="s">
        <v>551</v>
      </c>
      <c r="B135" s="65" t="s">
        <v>771</v>
      </c>
      <c r="C135" s="66">
        <v>3360.47</v>
      </c>
      <c r="D135" s="66">
        <v>3470.09</v>
      </c>
      <c r="E135" s="66">
        <v>3504.61</v>
      </c>
      <c r="F135" s="66">
        <v>3579.99</v>
      </c>
      <c r="G135" s="251">
        <v>3687.95</v>
      </c>
      <c r="H135" s="424">
        <v>2859395391</v>
      </c>
      <c r="I135" s="425">
        <v>3076794697</v>
      </c>
      <c r="J135" s="425">
        <v>3353809082</v>
      </c>
      <c r="K135" s="426">
        <v>3756969612</v>
      </c>
    </row>
    <row r="136" spans="1:11" ht="13.5" customHeight="1">
      <c r="A136" s="65" t="s">
        <v>597</v>
      </c>
      <c r="B136" s="65" t="s">
        <v>772</v>
      </c>
      <c r="C136" s="66">
        <v>827.09</v>
      </c>
      <c r="D136" s="66">
        <v>852.49</v>
      </c>
      <c r="E136" s="66">
        <v>860.97</v>
      </c>
      <c r="F136" s="66">
        <v>879.49</v>
      </c>
      <c r="G136" s="251">
        <v>906.01</v>
      </c>
      <c r="H136" s="424">
        <v>222828572</v>
      </c>
      <c r="I136" s="425">
        <v>240920699</v>
      </c>
      <c r="J136" s="425">
        <v>251327326</v>
      </c>
      <c r="K136" s="426">
        <v>255970899</v>
      </c>
    </row>
    <row r="137" spans="1:11" ht="13.5" customHeight="1">
      <c r="A137" s="65" t="s">
        <v>97</v>
      </c>
      <c r="B137" s="65" t="s">
        <v>773</v>
      </c>
      <c r="C137" s="66">
        <v>88.67</v>
      </c>
      <c r="D137" s="66">
        <v>94.41</v>
      </c>
      <c r="E137" s="66">
        <v>94.41</v>
      </c>
      <c r="F137" s="66">
        <v>94.41</v>
      </c>
      <c r="G137" s="251">
        <v>94.41</v>
      </c>
      <c r="H137" s="424">
        <v>76403176</v>
      </c>
      <c r="I137" s="425">
        <v>84919728</v>
      </c>
      <c r="J137" s="425">
        <v>85919999</v>
      </c>
      <c r="K137" s="426">
        <v>91120311</v>
      </c>
    </row>
    <row r="138" spans="1:11" ht="13.5" customHeight="1">
      <c r="A138" s="65" t="s">
        <v>29</v>
      </c>
      <c r="B138" s="65" t="s">
        <v>774</v>
      </c>
      <c r="C138" s="66">
        <v>605.16999999999996</v>
      </c>
      <c r="D138" s="66">
        <v>624.55999999999995</v>
      </c>
      <c r="E138" s="66">
        <v>630.77</v>
      </c>
      <c r="F138" s="66">
        <v>644.34</v>
      </c>
      <c r="G138" s="251">
        <v>663.77</v>
      </c>
      <c r="H138" s="424">
        <v>1021457775</v>
      </c>
      <c r="I138" s="425">
        <v>1095046400</v>
      </c>
      <c r="J138" s="425">
        <v>1215521689</v>
      </c>
      <c r="K138" s="426">
        <v>1320653519</v>
      </c>
    </row>
    <row r="139" spans="1:11" ht="13.5" customHeight="1">
      <c r="A139" s="65" t="s">
        <v>321</v>
      </c>
      <c r="B139" s="65" t="s">
        <v>775</v>
      </c>
      <c r="C139" s="66">
        <v>1720.72</v>
      </c>
      <c r="D139" s="66">
        <v>1741.91</v>
      </c>
      <c r="E139" s="66">
        <v>1759.24</v>
      </c>
      <c r="F139" s="66">
        <v>1797.08</v>
      </c>
      <c r="G139" s="251">
        <v>1851.27</v>
      </c>
      <c r="H139" s="424">
        <v>211979458</v>
      </c>
      <c r="I139" s="425">
        <v>209049762</v>
      </c>
      <c r="J139" s="425">
        <v>222028540</v>
      </c>
      <c r="K139" s="426">
        <v>239087935</v>
      </c>
    </row>
    <row r="140" spans="1:11" ht="13.5" customHeight="1">
      <c r="A140" s="65" t="s">
        <v>507</v>
      </c>
      <c r="B140" s="65" t="s">
        <v>776</v>
      </c>
      <c r="C140" s="66">
        <v>428.25</v>
      </c>
      <c r="D140" s="66">
        <v>438.13</v>
      </c>
      <c r="E140" s="66">
        <v>442.8</v>
      </c>
      <c r="F140" s="66">
        <v>452.99</v>
      </c>
      <c r="G140" s="251">
        <v>467.58</v>
      </c>
      <c r="H140" s="424">
        <v>217186978</v>
      </c>
      <c r="I140" s="425">
        <v>211218205</v>
      </c>
      <c r="J140" s="425">
        <v>216810006</v>
      </c>
      <c r="K140" s="426">
        <v>215113480</v>
      </c>
    </row>
    <row r="141" spans="1:11" ht="13.5" customHeight="1">
      <c r="A141" s="65" t="s">
        <v>439</v>
      </c>
      <c r="B141" s="65" t="s">
        <v>777</v>
      </c>
      <c r="C141" s="66">
        <v>10537.85</v>
      </c>
      <c r="D141" s="66">
        <v>10358.299999999999</v>
      </c>
      <c r="E141" s="66">
        <v>10461.33</v>
      </c>
      <c r="F141" s="66">
        <v>10686.34</v>
      </c>
      <c r="G141" s="251">
        <v>11008.61</v>
      </c>
      <c r="H141" s="424">
        <v>9463850820</v>
      </c>
      <c r="I141" s="425">
        <v>10381425749</v>
      </c>
      <c r="J141" s="425">
        <v>10551970664</v>
      </c>
      <c r="K141" s="426">
        <v>10816735585</v>
      </c>
    </row>
    <row r="142" spans="1:11" ht="13.5" customHeight="1">
      <c r="A142" s="65" t="s">
        <v>147</v>
      </c>
      <c r="B142" s="65" t="s">
        <v>975</v>
      </c>
      <c r="C142" s="66">
        <v>404.76</v>
      </c>
      <c r="D142" s="66">
        <v>424.02</v>
      </c>
      <c r="E142" s="66">
        <v>427.18</v>
      </c>
      <c r="F142" s="66">
        <v>434.09</v>
      </c>
      <c r="G142" s="251">
        <v>443.99</v>
      </c>
      <c r="H142" s="424">
        <v>282559479</v>
      </c>
      <c r="I142" s="425">
        <v>278574988</v>
      </c>
      <c r="J142" s="425">
        <v>294024326</v>
      </c>
      <c r="K142" s="426">
        <v>317497181</v>
      </c>
    </row>
    <row r="143" spans="1:11" ht="13.5" customHeight="1">
      <c r="A143" s="65" t="s">
        <v>467</v>
      </c>
      <c r="B143" s="65" t="s">
        <v>778</v>
      </c>
      <c r="C143" s="66">
        <v>10474.57</v>
      </c>
      <c r="D143" s="66">
        <v>10492.05</v>
      </c>
      <c r="E143" s="66">
        <v>10596.66</v>
      </c>
      <c r="F143" s="66">
        <v>10825.13</v>
      </c>
      <c r="G143" s="251">
        <v>11152.35</v>
      </c>
      <c r="H143" s="424">
        <v>6791227892</v>
      </c>
      <c r="I143" s="425">
        <v>7719724732</v>
      </c>
      <c r="J143" s="425">
        <v>7940170584</v>
      </c>
      <c r="K143" s="426">
        <v>8307851717</v>
      </c>
    </row>
    <row r="144" spans="1:11" ht="13.5" customHeight="1">
      <c r="A144" s="65" t="s">
        <v>465</v>
      </c>
      <c r="B144" s="65" t="s">
        <v>779</v>
      </c>
      <c r="C144" s="66">
        <v>1816.91</v>
      </c>
      <c r="D144" s="66">
        <v>1827.13</v>
      </c>
      <c r="E144" s="66">
        <v>1845.37</v>
      </c>
      <c r="F144" s="66">
        <v>1885.22</v>
      </c>
      <c r="G144" s="251">
        <v>1942.28</v>
      </c>
      <c r="H144" s="424">
        <v>756120807</v>
      </c>
      <c r="I144" s="425">
        <v>845036204</v>
      </c>
      <c r="J144" s="425">
        <v>875307308</v>
      </c>
      <c r="K144" s="426">
        <v>914103446</v>
      </c>
    </row>
    <row r="145" spans="1:11" ht="13.5" customHeight="1">
      <c r="A145" s="65" t="s">
        <v>189</v>
      </c>
      <c r="B145" s="65" t="s">
        <v>780</v>
      </c>
      <c r="C145" s="66">
        <v>4419.9399999999996</v>
      </c>
      <c r="D145" s="66">
        <v>4362.91</v>
      </c>
      <c r="E145" s="66">
        <v>4406.3100000000004</v>
      </c>
      <c r="F145" s="66">
        <v>4501.08</v>
      </c>
      <c r="G145" s="251">
        <v>4636.82</v>
      </c>
      <c r="H145" s="424">
        <v>15134685370</v>
      </c>
      <c r="I145" s="425">
        <v>17140379982</v>
      </c>
      <c r="J145" s="425">
        <v>17620552872</v>
      </c>
      <c r="K145" s="426">
        <v>18145513975</v>
      </c>
    </row>
    <row r="146" spans="1:11" ht="13.5" customHeight="1">
      <c r="A146" s="65" t="s">
        <v>553</v>
      </c>
      <c r="B146" s="65" t="s">
        <v>781</v>
      </c>
      <c r="C146" s="66">
        <v>1728</v>
      </c>
      <c r="D146" s="66">
        <v>1779.19</v>
      </c>
      <c r="E146" s="66">
        <v>1796.89</v>
      </c>
      <c r="F146" s="66">
        <v>1835.54</v>
      </c>
      <c r="G146" s="251">
        <v>1890.89</v>
      </c>
      <c r="H146" s="424">
        <v>1453109979</v>
      </c>
      <c r="I146" s="425">
        <v>1569012725</v>
      </c>
      <c r="J146" s="425">
        <v>1693822702</v>
      </c>
      <c r="K146" s="426">
        <v>1813887778</v>
      </c>
    </row>
    <row r="147" spans="1:11" ht="13.5" customHeight="1">
      <c r="A147" s="65" t="s">
        <v>339</v>
      </c>
      <c r="B147" s="65" t="s">
        <v>782</v>
      </c>
      <c r="C147" s="66">
        <v>690.76</v>
      </c>
      <c r="D147" s="66">
        <v>695.11</v>
      </c>
      <c r="E147" s="66">
        <v>702.02</v>
      </c>
      <c r="F147" s="66">
        <v>717.12</v>
      </c>
      <c r="G147" s="251">
        <v>738.75</v>
      </c>
      <c r="H147" s="424">
        <v>1369861972</v>
      </c>
      <c r="I147" s="425">
        <v>1411273654</v>
      </c>
      <c r="J147" s="425">
        <v>1401565346</v>
      </c>
      <c r="K147" s="426">
        <v>1441978792</v>
      </c>
    </row>
    <row r="148" spans="1:11" ht="13.5" customHeight="1">
      <c r="A148" s="65" t="s">
        <v>425</v>
      </c>
      <c r="B148" s="65" t="s">
        <v>783</v>
      </c>
      <c r="C148" s="66">
        <v>40.6</v>
      </c>
      <c r="D148" s="66">
        <v>48.28</v>
      </c>
      <c r="E148" s="66">
        <v>48.28</v>
      </c>
      <c r="F148" s="66">
        <v>48.28</v>
      </c>
      <c r="G148" s="251">
        <v>48.28</v>
      </c>
      <c r="H148" s="424">
        <v>66882216</v>
      </c>
      <c r="I148" s="425">
        <v>67731986</v>
      </c>
      <c r="J148" s="425">
        <v>70080267</v>
      </c>
      <c r="K148" s="426">
        <v>72494413</v>
      </c>
    </row>
    <row r="149" spans="1:11" ht="13.5" customHeight="1">
      <c r="A149" s="65" t="s">
        <v>443</v>
      </c>
      <c r="B149" s="65" t="s">
        <v>784</v>
      </c>
      <c r="C149" s="66">
        <v>6593.8</v>
      </c>
      <c r="D149" s="66">
        <v>6523.78</v>
      </c>
      <c r="E149" s="66">
        <v>6588.67</v>
      </c>
      <c r="F149" s="66">
        <v>6730.38</v>
      </c>
      <c r="G149" s="251">
        <v>6933.35</v>
      </c>
      <c r="H149" s="424">
        <v>7462092100</v>
      </c>
      <c r="I149" s="425">
        <v>8555584349</v>
      </c>
      <c r="J149" s="425">
        <v>8993308997</v>
      </c>
      <c r="K149" s="426">
        <v>9579038548</v>
      </c>
    </row>
    <row r="150" spans="1:11" ht="13.5" customHeight="1">
      <c r="A150" s="65" t="s">
        <v>149</v>
      </c>
      <c r="B150" s="65" t="s">
        <v>785</v>
      </c>
      <c r="C150" s="66">
        <v>1390.38</v>
      </c>
      <c r="D150" s="66">
        <v>1423.74</v>
      </c>
      <c r="E150" s="66">
        <v>1437.9</v>
      </c>
      <c r="F150" s="66">
        <v>1468.83</v>
      </c>
      <c r="G150" s="251">
        <v>1513.12</v>
      </c>
      <c r="H150" s="424">
        <v>777850997</v>
      </c>
      <c r="I150" s="425">
        <v>838332302</v>
      </c>
      <c r="J150" s="425">
        <v>877824926</v>
      </c>
      <c r="K150" s="426">
        <v>909319869</v>
      </c>
    </row>
    <row r="151" spans="1:11" ht="13.5" customHeight="1">
      <c r="A151" s="65" t="s">
        <v>279</v>
      </c>
      <c r="B151" s="65" t="s">
        <v>786</v>
      </c>
      <c r="C151" s="66">
        <v>314.14999999999998</v>
      </c>
      <c r="D151" s="66">
        <v>341.05</v>
      </c>
      <c r="E151" s="66">
        <v>344.44</v>
      </c>
      <c r="F151" s="66">
        <v>351.85</v>
      </c>
      <c r="G151" s="251">
        <v>362.46</v>
      </c>
      <c r="H151" s="424">
        <v>397719468.10000002</v>
      </c>
      <c r="I151" s="425">
        <v>362842045</v>
      </c>
      <c r="J151" s="425">
        <v>365938920</v>
      </c>
      <c r="K151" s="426">
        <v>380104109</v>
      </c>
    </row>
    <row r="152" spans="1:11" ht="13.5" customHeight="1">
      <c r="A152" s="65" t="s">
        <v>133</v>
      </c>
      <c r="B152" s="65" t="s">
        <v>787</v>
      </c>
      <c r="C152" s="66">
        <v>8643.83</v>
      </c>
      <c r="D152" s="66">
        <v>8766.64</v>
      </c>
      <c r="E152" s="66">
        <v>8853.84</v>
      </c>
      <c r="F152" s="66">
        <v>9044.27</v>
      </c>
      <c r="G152" s="251">
        <v>9317.02</v>
      </c>
      <c r="H152" s="424">
        <v>4317371819</v>
      </c>
      <c r="I152" s="425">
        <v>4513654241</v>
      </c>
      <c r="J152" s="425">
        <v>4779326866</v>
      </c>
      <c r="K152" s="426">
        <v>4952843615</v>
      </c>
    </row>
    <row r="153" spans="1:11" ht="13.5" customHeight="1">
      <c r="A153" s="65" t="s">
        <v>277</v>
      </c>
      <c r="B153" s="65" t="s">
        <v>788</v>
      </c>
      <c r="C153" s="66">
        <v>523.24</v>
      </c>
      <c r="D153" s="66">
        <v>558.66999999999996</v>
      </c>
      <c r="E153" s="66">
        <v>564.23</v>
      </c>
      <c r="F153" s="66">
        <v>576.36</v>
      </c>
      <c r="G153" s="251">
        <v>593.74</v>
      </c>
      <c r="H153" s="424">
        <v>577977804</v>
      </c>
      <c r="I153" s="425">
        <v>581767597</v>
      </c>
      <c r="J153" s="425">
        <v>612227084</v>
      </c>
      <c r="K153" s="426">
        <v>652076219</v>
      </c>
    </row>
    <row r="154" spans="1:11" ht="13.5" customHeight="1">
      <c r="A154" s="65" t="s">
        <v>615</v>
      </c>
      <c r="B154" s="65" t="s">
        <v>789</v>
      </c>
      <c r="C154" s="66">
        <v>888.52</v>
      </c>
      <c r="D154" s="66">
        <v>869</v>
      </c>
      <c r="E154" s="66">
        <v>877.64</v>
      </c>
      <c r="F154" s="66">
        <v>896.52</v>
      </c>
      <c r="G154" s="251">
        <v>923.56</v>
      </c>
      <c r="H154" s="424">
        <v>192282638</v>
      </c>
      <c r="I154" s="425">
        <v>203760664</v>
      </c>
      <c r="J154" s="425">
        <v>208759404</v>
      </c>
      <c r="K154" s="426">
        <v>215961905</v>
      </c>
    </row>
    <row r="155" spans="1:11" ht="13.5" customHeight="1">
      <c r="A155" s="65" t="s">
        <v>557</v>
      </c>
      <c r="B155" s="65" t="s">
        <v>790</v>
      </c>
      <c r="C155" s="66">
        <v>1830.26</v>
      </c>
      <c r="D155" s="66">
        <v>1788.79</v>
      </c>
      <c r="E155" s="66">
        <v>1806.58</v>
      </c>
      <c r="F155" s="66">
        <v>1845.44</v>
      </c>
      <c r="G155" s="251">
        <v>1901.09</v>
      </c>
      <c r="H155" s="424">
        <v>2013587928</v>
      </c>
      <c r="I155" s="425">
        <v>2054648362</v>
      </c>
      <c r="J155" s="425">
        <v>2198194675</v>
      </c>
      <c r="K155" s="426">
        <v>2333243150</v>
      </c>
    </row>
    <row r="156" spans="1:11" ht="13.5" customHeight="1">
      <c r="A156" s="65" t="s">
        <v>423</v>
      </c>
      <c r="B156" s="65" t="s">
        <v>791</v>
      </c>
      <c r="C156" s="66">
        <v>80.349999999999994</v>
      </c>
      <c r="D156" s="66">
        <v>81.69</v>
      </c>
      <c r="E156" s="66">
        <v>81.69</v>
      </c>
      <c r="F156" s="66">
        <v>81.69</v>
      </c>
      <c r="G156" s="251">
        <v>81.69</v>
      </c>
      <c r="H156" s="424">
        <v>58433092</v>
      </c>
      <c r="I156" s="425">
        <v>62432293</v>
      </c>
      <c r="J156" s="425">
        <v>66042276</v>
      </c>
      <c r="K156" s="426">
        <v>69538807</v>
      </c>
    </row>
    <row r="157" spans="1:11" ht="13.5" customHeight="1">
      <c r="A157" s="65" t="s">
        <v>419</v>
      </c>
      <c r="B157" s="65" t="s">
        <v>922</v>
      </c>
      <c r="C157" s="66">
        <v>6720.95</v>
      </c>
      <c r="D157" s="66">
        <v>6733.79</v>
      </c>
      <c r="E157" s="66">
        <v>6801.82</v>
      </c>
      <c r="F157" s="66">
        <v>6950.4</v>
      </c>
      <c r="G157" s="251">
        <v>7163.21</v>
      </c>
      <c r="H157" s="424">
        <v>4635298130</v>
      </c>
      <c r="I157" s="425">
        <v>5245557541</v>
      </c>
      <c r="J157" s="425">
        <v>5668932204</v>
      </c>
      <c r="K157" s="426">
        <v>6375464648</v>
      </c>
    </row>
    <row r="158" spans="1:11" ht="13.5" customHeight="1">
      <c r="A158" s="65" t="s">
        <v>223</v>
      </c>
      <c r="B158" s="65" t="s">
        <v>1458</v>
      </c>
      <c r="C158" s="66">
        <v>0</v>
      </c>
      <c r="D158" s="66">
        <v>0</v>
      </c>
      <c r="E158" s="66">
        <v>537.54999999999995</v>
      </c>
      <c r="F158" s="66">
        <v>549.12</v>
      </c>
      <c r="G158" s="251">
        <v>565.67999999999995</v>
      </c>
      <c r="H158" s="424" t="s">
        <v>1461</v>
      </c>
      <c r="I158" s="425" t="s">
        <v>1461</v>
      </c>
      <c r="J158" s="425" t="s">
        <v>1461</v>
      </c>
      <c r="K158" s="426" t="s">
        <v>1461</v>
      </c>
    </row>
    <row r="159" spans="1:11" ht="13.5" customHeight="1">
      <c r="A159" s="65" t="s">
        <v>433</v>
      </c>
      <c r="B159" s="65" t="s">
        <v>792</v>
      </c>
      <c r="C159" s="66">
        <v>15714.96</v>
      </c>
      <c r="D159" s="66">
        <v>15746.57</v>
      </c>
      <c r="E159" s="66">
        <v>15903.2</v>
      </c>
      <c r="F159" s="66">
        <v>16245.26</v>
      </c>
      <c r="G159" s="251">
        <v>16735.169999999998</v>
      </c>
      <c r="H159" s="424">
        <v>21876489770</v>
      </c>
      <c r="I159" s="425">
        <v>24234845789</v>
      </c>
      <c r="J159" s="425">
        <v>24519656574</v>
      </c>
      <c r="K159" s="426">
        <v>25126758133</v>
      </c>
    </row>
    <row r="160" spans="1:11" ht="13.5" customHeight="1">
      <c r="A160" s="65" t="s">
        <v>589</v>
      </c>
      <c r="B160" s="65" t="s">
        <v>793</v>
      </c>
      <c r="C160" s="66">
        <v>1241.03</v>
      </c>
      <c r="D160" s="66">
        <v>1258.8599999999999</v>
      </c>
      <c r="E160" s="66">
        <v>1271.3800000000001</v>
      </c>
      <c r="F160" s="66">
        <v>1298.73</v>
      </c>
      <c r="G160" s="251">
        <v>1337.89</v>
      </c>
      <c r="H160" s="424">
        <v>1015935865.5</v>
      </c>
      <c r="I160" s="425">
        <v>1022813801</v>
      </c>
      <c r="J160" s="425">
        <v>1058779854</v>
      </c>
      <c r="K160" s="426">
        <v>1092871639</v>
      </c>
    </row>
    <row r="161" spans="1:11" ht="13.5" customHeight="1">
      <c r="A161" s="65" t="s">
        <v>273</v>
      </c>
      <c r="B161" s="65" t="s">
        <v>794</v>
      </c>
      <c r="C161" s="66">
        <v>772.32</v>
      </c>
      <c r="D161" s="66">
        <v>779.84</v>
      </c>
      <c r="E161" s="66">
        <v>788.02</v>
      </c>
      <c r="F161" s="66">
        <v>805.88</v>
      </c>
      <c r="G161" s="251">
        <v>831.46</v>
      </c>
      <c r="H161" s="424">
        <v>510976542.29000002</v>
      </c>
      <c r="I161" s="425">
        <v>518331839</v>
      </c>
      <c r="J161" s="425">
        <v>544848419</v>
      </c>
      <c r="K161" s="426">
        <v>575649896</v>
      </c>
    </row>
    <row r="162" spans="1:11" ht="13.5" customHeight="1">
      <c r="A162" s="65" t="s">
        <v>351</v>
      </c>
      <c r="B162" s="65" t="s">
        <v>976</v>
      </c>
      <c r="C162" s="66">
        <v>332.25</v>
      </c>
      <c r="D162" s="66">
        <v>326.95</v>
      </c>
      <c r="E162" s="66">
        <v>330.2</v>
      </c>
      <c r="F162" s="66">
        <v>337.3</v>
      </c>
      <c r="G162" s="251">
        <v>347.48</v>
      </c>
      <c r="H162" s="424">
        <v>331616148</v>
      </c>
      <c r="I162" s="425">
        <v>304929174</v>
      </c>
      <c r="J162" s="425">
        <v>326197649</v>
      </c>
      <c r="K162" s="426">
        <v>346456444</v>
      </c>
    </row>
    <row r="163" spans="1:11" ht="13.5" customHeight="1">
      <c r="A163" s="65" t="s">
        <v>329</v>
      </c>
      <c r="B163" s="65" t="s">
        <v>795</v>
      </c>
      <c r="C163" s="66">
        <v>179</v>
      </c>
      <c r="D163" s="66">
        <v>171.96</v>
      </c>
      <c r="E163" s="66">
        <v>173.29</v>
      </c>
      <c r="F163" s="66">
        <v>176.2</v>
      </c>
      <c r="G163" s="251">
        <v>180.37</v>
      </c>
      <c r="H163" s="424">
        <v>15336803</v>
      </c>
      <c r="I163" s="425">
        <v>15556619</v>
      </c>
      <c r="J163" s="425">
        <v>15661839</v>
      </c>
      <c r="K163" s="426">
        <v>16084964</v>
      </c>
    </row>
    <row r="164" spans="1:11" ht="13.5" customHeight="1">
      <c r="A164" s="65" t="s">
        <v>357</v>
      </c>
      <c r="B164" s="65" t="s">
        <v>796</v>
      </c>
      <c r="C164" s="66">
        <v>1115.4100000000001</v>
      </c>
      <c r="D164" s="66">
        <v>1110.6099999999999</v>
      </c>
      <c r="E164" s="66">
        <v>1121.6600000000001</v>
      </c>
      <c r="F164" s="66">
        <v>1145.78</v>
      </c>
      <c r="G164" s="251">
        <v>1180.3399999999999</v>
      </c>
      <c r="H164" s="424">
        <v>936150196</v>
      </c>
      <c r="I164" s="425">
        <v>932831799</v>
      </c>
      <c r="J164" s="425">
        <v>970729664</v>
      </c>
      <c r="K164" s="426">
        <v>1004783170</v>
      </c>
    </row>
    <row r="165" spans="1:11" ht="13.5" customHeight="1">
      <c r="A165" s="65" t="s">
        <v>463</v>
      </c>
      <c r="B165" s="65" t="s">
        <v>797</v>
      </c>
      <c r="C165" s="66">
        <v>1395.32</v>
      </c>
      <c r="D165" s="66">
        <v>1422.33</v>
      </c>
      <c r="E165" s="66">
        <v>1436.48</v>
      </c>
      <c r="F165" s="66">
        <v>1467.37</v>
      </c>
      <c r="G165" s="251">
        <v>1511.63</v>
      </c>
      <c r="H165" s="424">
        <v>1173083252</v>
      </c>
      <c r="I165" s="425">
        <v>1224887723</v>
      </c>
      <c r="J165" s="425">
        <v>1291916338</v>
      </c>
      <c r="K165" s="426">
        <v>1344070990</v>
      </c>
    </row>
    <row r="166" spans="1:11" ht="13.5" customHeight="1">
      <c r="A166" s="65" t="s">
        <v>555</v>
      </c>
      <c r="B166" s="65" t="s">
        <v>798</v>
      </c>
      <c r="C166" s="66">
        <v>1798.55</v>
      </c>
      <c r="D166" s="66">
        <v>1890.04</v>
      </c>
      <c r="E166" s="66">
        <v>1908.84</v>
      </c>
      <c r="F166" s="66">
        <v>1949.9</v>
      </c>
      <c r="G166" s="251">
        <v>2008.7</v>
      </c>
      <c r="H166" s="424">
        <v>1172551436</v>
      </c>
      <c r="I166" s="425">
        <v>1289927395</v>
      </c>
      <c r="J166" s="425">
        <v>1397492589</v>
      </c>
      <c r="K166" s="426">
        <v>1526382247</v>
      </c>
    </row>
    <row r="167" spans="1:11" ht="13.5" customHeight="1">
      <c r="A167" s="65" t="s">
        <v>145</v>
      </c>
      <c r="B167" s="65" t="s">
        <v>799</v>
      </c>
      <c r="C167" s="66">
        <v>702.59</v>
      </c>
      <c r="D167" s="66">
        <v>704.68</v>
      </c>
      <c r="E167" s="66">
        <v>711.69</v>
      </c>
      <c r="F167" s="66">
        <v>727</v>
      </c>
      <c r="G167" s="251">
        <v>748.92</v>
      </c>
      <c r="H167" s="424">
        <v>1968394044</v>
      </c>
      <c r="I167" s="425">
        <v>2089057571</v>
      </c>
      <c r="J167" s="425">
        <v>2253709106</v>
      </c>
      <c r="K167" s="426">
        <v>2385945244</v>
      </c>
    </row>
    <row r="168" spans="1:11" ht="13.5" customHeight="1">
      <c r="A168" s="65" t="s">
        <v>113</v>
      </c>
      <c r="B168" s="65" t="s">
        <v>800</v>
      </c>
      <c r="C168" s="66">
        <v>2093.7399999999998</v>
      </c>
      <c r="D168" s="66">
        <v>2063.1</v>
      </c>
      <c r="E168" s="66">
        <v>2083.63</v>
      </c>
      <c r="F168" s="66">
        <v>2128.48</v>
      </c>
      <c r="G168" s="251">
        <v>2192.71</v>
      </c>
      <c r="H168" s="424">
        <v>1223371020</v>
      </c>
      <c r="I168" s="425">
        <v>1352517157</v>
      </c>
      <c r="J168" s="425">
        <v>1451177941</v>
      </c>
      <c r="K168" s="426">
        <v>1585895239</v>
      </c>
    </row>
    <row r="169" spans="1:11" ht="13.5" customHeight="1">
      <c r="A169" s="65" t="s">
        <v>233</v>
      </c>
      <c r="B169" s="65" t="s">
        <v>801</v>
      </c>
      <c r="C169" s="66">
        <v>5906.25</v>
      </c>
      <c r="D169" s="66">
        <v>5940.39</v>
      </c>
      <c r="E169" s="66">
        <v>5914.57</v>
      </c>
      <c r="F169" s="66">
        <v>6041.79</v>
      </c>
      <c r="G169" s="251">
        <v>6223.99</v>
      </c>
      <c r="H169" s="424">
        <v>8924286558</v>
      </c>
      <c r="I169" s="425">
        <v>9723627330</v>
      </c>
      <c r="J169" s="425">
        <v>10855454200</v>
      </c>
      <c r="K169" s="426">
        <v>11929856759</v>
      </c>
    </row>
    <row r="170" spans="1:11" ht="13.5" customHeight="1">
      <c r="A170" s="65" t="s">
        <v>325</v>
      </c>
      <c r="B170" s="65" t="s">
        <v>802</v>
      </c>
      <c r="C170" s="66">
        <v>2151.52</v>
      </c>
      <c r="D170" s="66">
        <v>2223.58</v>
      </c>
      <c r="E170" s="66">
        <v>2246.7399999999998</v>
      </c>
      <c r="F170" s="66">
        <v>2297.3200000000002</v>
      </c>
      <c r="G170" s="251">
        <v>2369.7600000000002</v>
      </c>
      <c r="H170" s="424">
        <v>2491452770</v>
      </c>
      <c r="I170" s="425">
        <v>2554081953</v>
      </c>
      <c r="J170" s="425">
        <v>2733832645</v>
      </c>
      <c r="K170" s="426">
        <v>2938396222</v>
      </c>
    </row>
    <row r="171" spans="1:11" ht="13.5" customHeight="1">
      <c r="A171" s="65" t="s">
        <v>355</v>
      </c>
      <c r="B171" s="65" t="s">
        <v>924</v>
      </c>
      <c r="C171" s="66">
        <v>59.34</v>
      </c>
      <c r="D171" s="66">
        <v>60.67</v>
      </c>
      <c r="E171" s="66">
        <v>60.67</v>
      </c>
      <c r="F171" s="66">
        <v>60.67</v>
      </c>
      <c r="G171" s="251">
        <v>60.67</v>
      </c>
      <c r="H171" s="424">
        <v>69145167</v>
      </c>
      <c r="I171" s="425">
        <v>59841232</v>
      </c>
      <c r="J171" s="425">
        <v>61185240</v>
      </c>
      <c r="K171" s="426">
        <v>61148931</v>
      </c>
    </row>
    <row r="172" spans="1:11" ht="13.5" customHeight="1">
      <c r="A172" s="65" t="s">
        <v>515</v>
      </c>
      <c r="B172" s="65" t="s">
        <v>803</v>
      </c>
      <c r="C172" s="66">
        <v>15038.55</v>
      </c>
      <c r="D172" s="66">
        <v>15385.38</v>
      </c>
      <c r="E172" s="66">
        <v>15401.53</v>
      </c>
      <c r="F172" s="66">
        <v>15732.83</v>
      </c>
      <c r="G172" s="251">
        <v>16207.33</v>
      </c>
      <c r="H172" s="424">
        <v>14212466731</v>
      </c>
      <c r="I172" s="425">
        <v>15389561516</v>
      </c>
      <c r="J172" s="425">
        <v>16665479289</v>
      </c>
      <c r="K172" s="426">
        <v>17751921330</v>
      </c>
    </row>
    <row r="173" spans="1:11" ht="13.5" customHeight="1">
      <c r="A173" s="65" t="s">
        <v>509</v>
      </c>
      <c r="B173" s="65" t="s">
        <v>804</v>
      </c>
      <c r="C173" s="66">
        <v>223.08</v>
      </c>
      <c r="D173" s="66">
        <v>209.36</v>
      </c>
      <c r="E173" s="66">
        <v>211.47</v>
      </c>
      <c r="F173" s="66">
        <v>216.09</v>
      </c>
      <c r="G173" s="251">
        <v>222.69</v>
      </c>
      <c r="H173" s="424">
        <v>207249501</v>
      </c>
      <c r="I173" s="425">
        <v>219817837</v>
      </c>
      <c r="J173" s="425">
        <v>229235565</v>
      </c>
      <c r="K173" s="426">
        <v>236423311</v>
      </c>
    </row>
    <row r="174" spans="1:11" ht="13.5" customHeight="1">
      <c r="A174" s="65" t="s">
        <v>219</v>
      </c>
      <c r="B174" s="65" t="s">
        <v>805</v>
      </c>
      <c r="C174" s="66">
        <v>22738.84</v>
      </c>
      <c r="D174" s="66">
        <v>23135.33</v>
      </c>
      <c r="E174" s="66">
        <v>23365.45</v>
      </c>
      <c r="F174" s="66">
        <v>23868.01</v>
      </c>
      <c r="G174" s="251">
        <v>24587.81</v>
      </c>
      <c r="H174" s="424">
        <v>37043463030</v>
      </c>
      <c r="I174" s="425">
        <v>40724309814</v>
      </c>
      <c r="J174" s="425">
        <v>42100253339</v>
      </c>
      <c r="K174" s="426">
        <v>44018828129</v>
      </c>
    </row>
    <row r="175" spans="1:11" ht="13.5" customHeight="1">
      <c r="A175" s="65" t="s">
        <v>167</v>
      </c>
      <c r="B175" s="65" t="s">
        <v>806</v>
      </c>
      <c r="C175" s="66">
        <v>5817.02</v>
      </c>
      <c r="D175" s="66">
        <v>5870.93</v>
      </c>
      <c r="E175" s="66">
        <v>5929.33</v>
      </c>
      <c r="F175" s="66">
        <v>6056.86</v>
      </c>
      <c r="G175" s="251">
        <v>6239.52</v>
      </c>
      <c r="H175" s="424">
        <v>4589403623</v>
      </c>
      <c r="I175" s="425">
        <v>4791445840</v>
      </c>
      <c r="J175" s="425">
        <v>4987754567</v>
      </c>
      <c r="K175" s="426">
        <v>5352469995</v>
      </c>
    </row>
    <row r="176" spans="1:11" ht="13.5" customHeight="1">
      <c r="A176" s="65" t="s">
        <v>585</v>
      </c>
      <c r="B176" s="65" t="s">
        <v>807</v>
      </c>
      <c r="C176" s="66">
        <v>120.83</v>
      </c>
      <c r="D176" s="66">
        <v>122.71</v>
      </c>
      <c r="E176" s="66">
        <v>123.93</v>
      </c>
      <c r="F176" s="66">
        <v>126.6</v>
      </c>
      <c r="G176" s="251">
        <v>130.41</v>
      </c>
      <c r="H176" s="424">
        <v>170590874</v>
      </c>
      <c r="I176" s="425">
        <v>171523594</v>
      </c>
      <c r="J176" s="425">
        <v>169906328</v>
      </c>
      <c r="K176" s="426">
        <v>168185172</v>
      </c>
    </row>
    <row r="177" spans="1:11" ht="13.5" customHeight="1">
      <c r="A177" s="65" t="s">
        <v>165</v>
      </c>
      <c r="B177" s="65" t="s">
        <v>808</v>
      </c>
      <c r="C177" s="66">
        <v>228.5</v>
      </c>
      <c r="D177" s="66">
        <v>278.64999999999998</v>
      </c>
      <c r="E177" s="66">
        <v>281.42</v>
      </c>
      <c r="F177" s="66">
        <v>287.47000000000003</v>
      </c>
      <c r="G177" s="251">
        <v>296.14</v>
      </c>
      <c r="H177" s="424">
        <v>202136205</v>
      </c>
      <c r="I177" s="425">
        <v>195011138</v>
      </c>
      <c r="J177" s="425">
        <v>200542276</v>
      </c>
      <c r="K177" s="426">
        <v>207382553</v>
      </c>
    </row>
    <row r="178" spans="1:11" ht="13.5" customHeight="1">
      <c r="A178" s="65" t="s">
        <v>345</v>
      </c>
      <c r="B178" s="65" t="s">
        <v>809</v>
      </c>
      <c r="C178" s="66">
        <v>1025.24</v>
      </c>
      <c r="D178" s="66">
        <v>1044.72</v>
      </c>
      <c r="E178" s="66">
        <v>1055.1099999999999</v>
      </c>
      <c r="F178" s="66">
        <v>1077.81</v>
      </c>
      <c r="G178" s="251">
        <v>1110.31</v>
      </c>
      <c r="H178" s="424">
        <v>2014837251</v>
      </c>
      <c r="I178" s="425">
        <v>2025526906</v>
      </c>
      <c r="J178" s="425">
        <v>2159839544</v>
      </c>
      <c r="K178" s="426">
        <v>2252214375</v>
      </c>
    </row>
    <row r="179" spans="1:11" ht="13.5" customHeight="1">
      <c r="A179" s="65" t="s">
        <v>163</v>
      </c>
      <c r="B179" s="65" t="s">
        <v>810</v>
      </c>
      <c r="C179" s="66">
        <v>617.37</v>
      </c>
      <c r="D179" s="66">
        <v>610.37</v>
      </c>
      <c r="E179" s="66">
        <v>616.44000000000005</v>
      </c>
      <c r="F179" s="66">
        <v>629.70000000000005</v>
      </c>
      <c r="G179" s="251">
        <v>648.69000000000005</v>
      </c>
      <c r="H179" s="424">
        <v>823319432</v>
      </c>
      <c r="I179" s="425">
        <v>809905402</v>
      </c>
      <c r="J179" s="425">
        <v>838976592</v>
      </c>
      <c r="K179" s="426">
        <v>840183269</v>
      </c>
    </row>
    <row r="180" spans="1:11" ht="13.5" customHeight="1">
      <c r="A180" s="65" t="s">
        <v>307</v>
      </c>
      <c r="B180" s="65" t="s">
        <v>927</v>
      </c>
      <c r="C180" s="66">
        <v>250.44</v>
      </c>
      <c r="D180" s="66">
        <v>229.69</v>
      </c>
      <c r="E180" s="66">
        <v>231.97</v>
      </c>
      <c r="F180" s="66">
        <v>236.96</v>
      </c>
      <c r="G180" s="251">
        <v>244.11</v>
      </c>
      <c r="H180" s="424">
        <v>259888760</v>
      </c>
      <c r="I180" s="425">
        <v>256464201</v>
      </c>
      <c r="J180" s="425">
        <v>259316262</v>
      </c>
      <c r="K180" s="426">
        <v>266730224</v>
      </c>
    </row>
    <row r="181" spans="1:11" ht="13.5" customHeight="1">
      <c r="A181" s="65" t="s">
        <v>333</v>
      </c>
      <c r="B181" s="65" t="s">
        <v>811</v>
      </c>
      <c r="C181" s="66">
        <v>1108.8800000000001</v>
      </c>
      <c r="D181" s="66">
        <v>1138.75</v>
      </c>
      <c r="E181" s="66">
        <v>1150.08</v>
      </c>
      <c r="F181" s="66">
        <v>1174.81</v>
      </c>
      <c r="G181" s="251">
        <v>1210.24</v>
      </c>
      <c r="H181" s="424">
        <v>339914571</v>
      </c>
      <c r="I181" s="425">
        <v>359695411</v>
      </c>
      <c r="J181" s="425">
        <v>361432756</v>
      </c>
      <c r="K181" s="426">
        <v>375205126</v>
      </c>
    </row>
    <row r="182" spans="1:11" ht="13.5" customHeight="1">
      <c r="A182" s="65" t="s">
        <v>519</v>
      </c>
      <c r="B182" s="65" t="s">
        <v>812</v>
      </c>
      <c r="C182" s="66">
        <v>9681.0499999999993</v>
      </c>
      <c r="D182" s="66">
        <v>9836.43</v>
      </c>
      <c r="E182" s="66">
        <v>9936.73</v>
      </c>
      <c r="F182" s="66">
        <v>10155.77</v>
      </c>
      <c r="G182" s="251">
        <v>10469.49</v>
      </c>
      <c r="H182" s="424">
        <v>10270403604</v>
      </c>
      <c r="I182" s="425">
        <v>11016744672</v>
      </c>
      <c r="J182" s="425">
        <v>11999779301</v>
      </c>
      <c r="K182" s="426">
        <v>13131478981</v>
      </c>
    </row>
    <row r="183" spans="1:11" ht="13.5" customHeight="1">
      <c r="A183" s="65" t="s">
        <v>331</v>
      </c>
      <c r="B183" s="65" t="s">
        <v>813</v>
      </c>
      <c r="C183" s="66">
        <v>5364.99</v>
      </c>
      <c r="D183" s="66">
        <v>5519.87</v>
      </c>
      <c r="E183" s="66">
        <v>5574.77</v>
      </c>
      <c r="F183" s="66">
        <v>5694.68</v>
      </c>
      <c r="G183" s="251">
        <v>5866.42</v>
      </c>
      <c r="H183" s="424">
        <v>679410698</v>
      </c>
      <c r="I183" s="425">
        <v>699001060</v>
      </c>
      <c r="J183" s="425">
        <v>706419228</v>
      </c>
      <c r="K183" s="426">
        <v>716739697</v>
      </c>
    </row>
    <row r="184" spans="1:11" ht="13.5" customHeight="1">
      <c r="A184" s="65" t="s">
        <v>289</v>
      </c>
      <c r="B184" s="65" t="s">
        <v>814</v>
      </c>
      <c r="C184" s="66">
        <v>805</v>
      </c>
      <c r="D184" s="66">
        <v>819.69</v>
      </c>
      <c r="E184" s="66">
        <v>827.84</v>
      </c>
      <c r="F184" s="66">
        <v>845.65</v>
      </c>
      <c r="G184" s="251">
        <v>871.15</v>
      </c>
      <c r="H184" s="424">
        <v>645198108</v>
      </c>
      <c r="I184" s="425">
        <v>639851298</v>
      </c>
      <c r="J184" s="425">
        <v>688949050</v>
      </c>
      <c r="K184" s="426">
        <v>732682595</v>
      </c>
    </row>
    <row r="185" spans="1:11" ht="13.5" customHeight="1">
      <c r="A185" s="65" t="s">
        <v>489</v>
      </c>
      <c r="B185" s="65" t="s">
        <v>815</v>
      </c>
      <c r="C185" s="66">
        <v>54.02</v>
      </c>
      <c r="D185" s="66">
        <v>52.67</v>
      </c>
      <c r="E185" s="66">
        <v>52.67</v>
      </c>
      <c r="F185" s="66">
        <v>52.67</v>
      </c>
      <c r="G185" s="251">
        <v>52.67</v>
      </c>
      <c r="H185" s="424">
        <v>29396286</v>
      </c>
      <c r="I185" s="425">
        <v>31392278</v>
      </c>
      <c r="J185" s="425">
        <v>33142866</v>
      </c>
      <c r="K185" s="426">
        <v>34143008</v>
      </c>
    </row>
    <row r="186" spans="1:11" ht="13.5" customHeight="1">
      <c r="A186" s="65" t="s">
        <v>401</v>
      </c>
      <c r="B186" s="65" t="s">
        <v>977</v>
      </c>
      <c r="C186" s="66">
        <v>806.39</v>
      </c>
      <c r="D186" s="66">
        <v>792.69</v>
      </c>
      <c r="E186" s="66">
        <v>800.57</v>
      </c>
      <c r="F186" s="66">
        <v>817.79</v>
      </c>
      <c r="G186" s="251">
        <v>842.46</v>
      </c>
      <c r="H186" s="424">
        <v>2901668343</v>
      </c>
      <c r="I186" s="425">
        <v>2792546383</v>
      </c>
      <c r="J186" s="425">
        <v>2916373983</v>
      </c>
      <c r="K186" s="426">
        <v>3131829187</v>
      </c>
    </row>
    <row r="187" spans="1:11" ht="13.5" customHeight="1">
      <c r="A187" s="65" t="s">
        <v>459</v>
      </c>
      <c r="B187" s="65" t="s">
        <v>921</v>
      </c>
      <c r="C187" s="66">
        <v>108.88</v>
      </c>
      <c r="D187" s="66">
        <v>107.17</v>
      </c>
      <c r="E187" s="66">
        <v>107.17</v>
      </c>
      <c r="F187" s="66">
        <v>107.17</v>
      </c>
      <c r="G187" s="251">
        <v>107.17</v>
      </c>
      <c r="H187" s="424">
        <v>112377564</v>
      </c>
      <c r="I187" s="425">
        <v>132266106</v>
      </c>
      <c r="J187" s="425">
        <v>136669838</v>
      </c>
      <c r="K187" s="426">
        <v>143943690</v>
      </c>
    </row>
    <row r="188" spans="1:11" ht="13.5" customHeight="1">
      <c r="A188" s="65" t="s">
        <v>105</v>
      </c>
      <c r="B188" s="65" t="s">
        <v>816</v>
      </c>
      <c r="C188" s="66">
        <v>69.209999999999994</v>
      </c>
      <c r="D188" s="66">
        <v>70.2</v>
      </c>
      <c r="E188" s="66">
        <v>70.2</v>
      </c>
      <c r="F188" s="66">
        <v>70.2</v>
      </c>
      <c r="G188" s="251">
        <v>70.2</v>
      </c>
      <c r="H188" s="424">
        <v>138608368</v>
      </c>
      <c r="I188" s="425">
        <v>134605652</v>
      </c>
      <c r="J188" s="425">
        <v>138626097</v>
      </c>
      <c r="K188" s="426">
        <v>140943370</v>
      </c>
    </row>
    <row r="189" spans="1:11" ht="13.5" customHeight="1">
      <c r="A189" s="65" t="s">
        <v>89</v>
      </c>
      <c r="B189" s="65" t="s">
        <v>817</v>
      </c>
      <c r="C189" s="66">
        <v>254</v>
      </c>
      <c r="D189" s="66">
        <v>250.89</v>
      </c>
      <c r="E189" s="66">
        <v>252.61</v>
      </c>
      <c r="F189" s="66">
        <v>256.35000000000002</v>
      </c>
      <c r="G189" s="251">
        <v>261.72000000000003</v>
      </c>
      <c r="H189" s="424">
        <v>483266840</v>
      </c>
      <c r="I189" s="425">
        <v>518980814</v>
      </c>
      <c r="J189" s="425">
        <v>552773315</v>
      </c>
      <c r="K189" s="426">
        <v>600554387</v>
      </c>
    </row>
    <row r="190" spans="1:11" ht="13.5" customHeight="1">
      <c r="A190" s="65" t="s">
        <v>343</v>
      </c>
      <c r="B190" s="65" t="s">
        <v>818</v>
      </c>
      <c r="C190" s="66">
        <v>550.02</v>
      </c>
      <c r="D190" s="66">
        <v>557.1</v>
      </c>
      <c r="E190" s="66">
        <v>562.64</v>
      </c>
      <c r="F190" s="66">
        <v>574.74</v>
      </c>
      <c r="G190" s="251">
        <v>592.08000000000004</v>
      </c>
      <c r="H190" s="424">
        <v>532981424</v>
      </c>
      <c r="I190" s="425">
        <v>562109279</v>
      </c>
      <c r="J190" s="425">
        <v>554534297</v>
      </c>
      <c r="K190" s="426">
        <v>546339863</v>
      </c>
    </row>
    <row r="191" spans="1:11" ht="13.5" customHeight="1">
      <c r="A191" s="65" t="s">
        <v>377</v>
      </c>
      <c r="B191" s="65" t="s">
        <v>819</v>
      </c>
      <c r="C191" s="66">
        <v>2699.86</v>
      </c>
      <c r="D191" s="66">
        <v>2693.77</v>
      </c>
      <c r="E191" s="66">
        <v>2720.56</v>
      </c>
      <c r="F191" s="66">
        <v>2779.08</v>
      </c>
      <c r="G191" s="251">
        <v>2862.89</v>
      </c>
      <c r="H191" s="424">
        <v>1798263432</v>
      </c>
      <c r="I191" s="425">
        <v>2156990249</v>
      </c>
      <c r="J191" s="425">
        <v>2243345080</v>
      </c>
      <c r="K191" s="426">
        <v>2295063448</v>
      </c>
    </row>
    <row r="192" spans="1:11" ht="13.5" customHeight="1">
      <c r="A192" s="65" t="s">
        <v>7</v>
      </c>
      <c r="B192" s="65" t="s">
        <v>820</v>
      </c>
      <c r="C192" s="66">
        <v>4419.3100000000004</v>
      </c>
      <c r="D192" s="66">
        <v>4521.21</v>
      </c>
      <c r="E192" s="66">
        <v>4566.18</v>
      </c>
      <c r="F192" s="66">
        <v>4664.3900000000003</v>
      </c>
      <c r="G192" s="251">
        <v>4805.0600000000004</v>
      </c>
      <c r="H192" s="424">
        <v>1418900891</v>
      </c>
      <c r="I192" s="425">
        <v>1406411180</v>
      </c>
      <c r="J192" s="425">
        <v>1447220425</v>
      </c>
      <c r="K192" s="426">
        <v>1482970193</v>
      </c>
    </row>
    <row r="193" spans="1:11" ht="13.5" customHeight="1">
      <c r="A193" s="65" t="s">
        <v>93</v>
      </c>
      <c r="B193" s="65" t="s">
        <v>821</v>
      </c>
      <c r="C193" s="66">
        <v>47.07</v>
      </c>
      <c r="D193" s="66">
        <v>46.3</v>
      </c>
      <c r="E193" s="66">
        <v>46.3</v>
      </c>
      <c r="F193" s="66">
        <v>46.3</v>
      </c>
      <c r="G193" s="251">
        <v>46.3</v>
      </c>
      <c r="H193" s="424">
        <v>67564979</v>
      </c>
      <c r="I193" s="425">
        <v>67403163</v>
      </c>
      <c r="J193" s="425">
        <v>69545226</v>
      </c>
      <c r="K193" s="426">
        <v>74665379</v>
      </c>
    </row>
    <row r="194" spans="1:11" ht="13.5" customHeight="1">
      <c r="A194" s="65" t="s">
        <v>571</v>
      </c>
      <c r="B194" s="65" t="s">
        <v>916</v>
      </c>
      <c r="C194" s="66">
        <v>183.14</v>
      </c>
      <c r="D194" s="66">
        <v>180.67</v>
      </c>
      <c r="E194" s="66">
        <v>182.47</v>
      </c>
      <c r="F194" s="66">
        <v>186.39</v>
      </c>
      <c r="G194" s="251">
        <v>192.01</v>
      </c>
      <c r="H194" s="424">
        <v>151534839</v>
      </c>
      <c r="I194" s="425">
        <v>145120163</v>
      </c>
      <c r="J194" s="425">
        <v>147740965</v>
      </c>
      <c r="K194" s="426">
        <v>152969523</v>
      </c>
    </row>
    <row r="195" spans="1:11" ht="13.5" customHeight="1">
      <c r="A195" s="65" t="s">
        <v>111</v>
      </c>
      <c r="B195" s="65" t="s">
        <v>822</v>
      </c>
      <c r="C195" s="66">
        <v>18117.72</v>
      </c>
      <c r="D195" s="66">
        <v>18410.54</v>
      </c>
      <c r="E195" s="66">
        <v>18593.66</v>
      </c>
      <c r="F195" s="66">
        <v>18993.59</v>
      </c>
      <c r="G195" s="251">
        <v>19566.39</v>
      </c>
      <c r="H195" s="424">
        <v>7829830759</v>
      </c>
      <c r="I195" s="425">
        <v>8779120097</v>
      </c>
      <c r="J195" s="425">
        <v>9623089682</v>
      </c>
      <c r="K195" s="426">
        <v>10768373133</v>
      </c>
    </row>
    <row r="196" spans="1:11" ht="13.5" customHeight="1">
      <c r="A196" s="65" t="s">
        <v>337</v>
      </c>
      <c r="B196" s="65" t="s">
        <v>823</v>
      </c>
      <c r="C196" s="66">
        <v>308.61</v>
      </c>
      <c r="D196" s="66">
        <v>304.56</v>
      </c>
      <c r="E196" s="66">
        <v>307.58999999999997</v>
      </c>
      <c r="F196" s="66">
        <v>314.20999999999998</v>
      </c>
      <c r="G196" s="251">
        <v>323.68</v>
      </c>
      <c r="H196" s="424">
        <v>207417252</v>
      </c>
      <c r="I196" s="425">
        <v>220624217</v>
      </c>
      <c r="J196" s="425">
        <v>221448236</v>
      </c>
      <c r="K196" s="426">
        <v>231144742</v>
      </c>
    </row>
    <row r="197" spans="1:11" ht="13.5" customHeight="1">
      <c r="A197" s="65" t="s">
        <v>19</v>
      </c>
      <c r="B197" s="65" t="s">
        <v>948</v>
      </c>
      <c r="C197" s="66">
        <v>136.4</v>
      </c>
      <c r="D197" s="66">
        <v>140.51</v>
      </c>
      <c r="E197" s="66">
        <v>141.69999999999999</v>
      </c>
      <c r="F197" s="66">
        <v>144.29</v>
      </c>
      <c r="G197" s="251">
        <v>148.01</v>
      </c>
      <c r="H197" s="424">
        <v>501170240</v>
      </c>
      <c r="I197" s="425">
        <v>538877383</v>
      </c>
      <c r="J197" s="425">
        <v>520224478</v>
      </c>
      <c r="K197" s="426">
        <v>558913123</v>
      </c>
    </row>
    <row r="198" spans="1:11" ht="13.5" customHeight="1">
      <c r="A198" s="65" t="s">
        <v>291</v>
      </c>
      <c r="B198" s="65" t="s">
        <v>824</v>
      </c>
      <c r="C198" s="66">
        <v>259.27</v>
      </c>
      <c r="D198" s="66">
        <v>253.4</v>
      </c>
      <c r="E198" s="66">
        <v>255.92</v>
      </c>
      <c r="F198" s="66">
        <v>261.43</v>
      </c>
      <c r="G198" s="251">
        <v>269.31</v>
      </c>
      <c r="H198" s="424">
        <v>241598138</v>
      </c>
      <c r="I198" s="425">
        <v>222038475</v>
      </c>
      <c r="J198" s="425">
        <v>226235723</v>
      </c>
      <c r="K198" s="426">
        <v>231764873</v>
      </c>
    </row>
    <row r="199" spans="1:11" ht="13.5" customHeight="1">
      <c r="A199" s="65" t="s">
        <v>381</v>
      </c>
      <c r="B199" s="65" t="s">
        <v>825</v>
      </c>
      <c r="C199" s="66">
        <v>9067</v>
      </c>
      <c r="D199" s="66">
        <v>9253.59</v>
      </c>
      <c r="E199" s="66">
        <v>9345.6299999999992</v>
      </c>
      <c r="F199" s="66">
        <v>9546.65</v>
      </c>
      <c r="G199" s="251">
        <v>9834.5499999999993</v>
      </c>
      <c r="H199" s="424">
        <v>15381003708</v>
      </c>
      <c r="I199" s="425">
        <v>17583381890</v>
      </c>
      <c r="J199" s="425">
        <v>18521521793</v>
      </c>
      <c r="K199" s="426">
        <v>19686920523</v>
      </c>
    </row>
    <row r="200" spans="1:11" ht="13.5" customHeight="1">
      <c r="A200" s="65" t="s">
        <v>323</v>
      </c>
      <c r="B200" s="65" t="s">
        <v>826</v>
      </c>
      <c r="C200" s="66">
        <v>1091.6199999999999</v>
      </c>
      <c r="D200" s="66">
        <v>1084.02</v>
      </c>
      <c r="E200" s="66">
        <v>1091.31</v>
      </c>
      <c r="F200" s="66">
        <v>1107.22</v>
      </c>
      <c r="G200" s="251">
        <v>1130.01</v>
      </c>
      <c r="H200" s="424">
        <v>1571151195</v>
      </c>
      <c r="I200" s="425">
        <v>1617204773</v>
      </c>
      <c r="J200" s="425">
        <v>1717122917</v>
      </c>
      <c r="K200" s="426">
        <v>1839783242</v>
      </c>
    </row>
    <row r="201" spans="1:11" ht="13.5" customHeight="1">
      <c r="A201" s="65" t="s">
        <v>119</v>
      </c>
      <c r="B201" s="65" t="s">
        <v>940</v>
      </c>
      <c r="C201" s="66">
        <v>314.56</v>
      </c>
      <c r="D201" s="66">
        <v>304.54000000000002</v>
      </c>
      <c r="E201" s="66">
        <v>307.57</v>
      </c>
      <c r="F201" s="66">
        <v>314.18</v>
      </c>
      <c r="G201" s="251">
        <v>323.66000000000003</v>
      </c>
      <c r="H201" s="424">
        <v>546392513</v>
      </c>
      <c r="I201" s="425">
        <v>623568835</v>
      </c>
      <c r="J201" s="425">
        <v>643516598</v>
      </c>
      <c r="K201" s="426">
        <v>662192788</v>
      </c>
    </row>
    <row r="202" spans="1:11" ht="13.5" customHeight="1">
      <c r="A202" s="65" t="s">
        <v>43</v>
      </c>
      <c r="B202" s="65" t="s">
        <v>827</v>
      </c>
      <c r="C202" s="66">
        <v>3730.28</v>
      </c>
      <c r="D202" s="66">
        <v>3658.4</v>
      </c>
      <c r="E202" s="66">
        <v>3694.79</v>
      </c>
      <c r="F202" s="66">
        <v>3774.26</v>
      </c>
      <c r="G202" s="251">
        <v>3888.08</v>
      </c>
      <c r="H202" s="424">
        <v>3662840266</v>
      </c>
      <c r="I202" s="425">
        <v>3855073278</v>
      </c>
      <c r="J202" s="425">
        <v>4107008500</v>
      </c>
      <c r="K202" s="426">
        <v>4399120651</v>
      </c>
    </row>
    <row r="203" spans="1:11" ht="13.5" customHeight="1">
      <c r="A203" s="65" t="s">
        <v>181</v>
      </c>
      <c r="B203" s="65" t="s">
        <v>828</v>
      </c>
      <c r="C203" s="66">
        <v>1183.6300000000001</v>
      </c>
      <c r="D203" s="66">
        <v>1197.6600000000001</v>
      </c>
      <c r="E203" s="66">
        <v>1209.57</v>
      </c>
      <c r="F203" s="66">
        <v>1235.5899999999999</v>
      </c>
      <c r="G203" s="251">
        <v>1272.8499999999999</v>
      </c>
      <c r="H203" s="424">
        <v>2962483385</v>
      </c>
      <c r="I203" s="425">
        <v>3131987537</v>
      </c>
      <c r="J203" s="425">
        <v>3366688794</v>
      </c>
      <c r="K203" s="426">
        <v>3653323811</v>
      </c>
    </row>
    <row r="204" spans="1:11" ht="13.5" customHeight="1">
      <c r="A204" s="65" t="s">
        <v>543</v>
      </c>
      <c r="B204" s="65" t="s">
        <v>917</v>
      </c>
      <c r="C204" s="66">
        <v>258.61</v>
      </c>
      <c r="D204" s="66">
        <v>244.11</v>
      </c>
      <c r="E204" s="66">
        <v>246.54</v>
      </c>
      <c r="F204" s="66">
        <v>251.84</v>
      </c>
      <c r="G204" s="251">
        <v>259.44</v>
      </c>
      <c r="H204" s="424">
        <v>390532312</v>
      </c>
      <c r="I204" s="425">
        <v>418407977</v>
      </c>
      <c r="J204" s="425">
        <v>444210276</v>
      </c>
      <c r="K204" s="426">
        <v>472623746</v>
      </c>
    </row>
    <row r="205" spans="1:11" ht="13.5" customHeight="1">
      <c r="A205" s="65" t="s">
        <v>25</v>
      </c>
      <c r="B205" s="65" t="s">
        <v>829</v>
      </c>
      <c r="C205" s="66">
        <v>2602.4899999999998</v>
      </c>
      <c r="D205" s="66">
        <v>2596.8000000000002</v>
      </c>
      <c r="E205" s="66">
        <v>2622.84</v>
      </c>
      <c r="F205" s="66">
        <v>2679.7</v>
      </c>
      <c r="G205" s="251">
        <v>2761.15</v>
      </c>
      <c r="H205" s="424">
        <v>1610388734</v>
      </c>
      <c r="I205" s="425">
        <v>1801690379</v>
      </c>
      <c r="J205" s="425">
        <v>1900298867</v>
      </c>
      <c r="K205" s="426">
        <v>2064462371</v>
      </c>
    </row>
    <row r="206" spans="1:11" ht="13.5" customHeight="1">
      <c r="A206" s="65" t="s">
        <v>567</v>
      </c>
      <c r="B206" s="65" t="s">
        <v>830</v>
      </c>
      <c r="C206" s="66">
        <v>2813.42</v>
      </c>
      <c r="D206" s="66">
        <v>2738.41</v>
      </c>
      <c r="E206" s="66">
        <v>2765.65</v>
      </c>
      <c r="F206" s="66">
        <v>2825.13</v>
      </c>
      <c r="G206" s="251">
        <v>2910.33</v>
      </c>
      <c r="H206" s="424">
        <v>2446249414</v>
      </c>
      <c r="I206" s="425">
        <v>2560476769</v>
      </c>
      <c r="J206" s="425">
        <v>2712358858</v>
      </c>
      <c r="K206" s="426">
        <v>2818894806</v>
      </c>
    </row>
    <row r="207" spans="1:11" ht="13.5" customHeight="1">
      <c r="A207" s="65" t="s">
        <v>365</v>
      </c>
      <c r="B207" s="65" t="s">
        <v>831</v>
      </c>
      <c r="C207" s="66">
        <v>23424.29</v>
      </c>
      <c r="D207" s="66">
        <v>23835.87</v>
      </c>
      <c r="E207" s="66">
        <v>23521.7</v>
      </c>
      <c r="F207" s="66">
        <v>24027.62</v>
      </c>
      <c r="G207" s="251">
        <v>24752.23</v>
      </c>
      <c r="H207" s="424">
        <v>19036046050</v>
      </c>
      <c r="I207" s="425">
        <v>21633341744</v>
      </c>
      <c r="J207" s="425">
        <v>22686774713</v>
      </c>
      <c r="K207" s="426">
        <v>23881289571</v>
      </c>
    </row>
    <row r="208" spans="1:11" ht="13.5" customHeight="1">
      <c r="A208" s="65" t="s">
        <v>173</v>
      </c>
      <c r="B208" s="65" t="s">
        <v>832</v>
      </c>
      <c r="C208" s="66">
        <v>31.2</v>
      </c>
      <c r="D208" s="66">
        <v>39.29</v>
      </c>
      <c r="E208" s="66">
        <v>39.29</v>
      </c>
      <c r="F208" s="66">
        <v>39.29</v>
      </c>
      <c r="G208" s="251">
        <v>39.29</v>
      </c>
      <c r="H208" s="424">
        <v>59913382</v>
      </c>
      <c r="I208" s="425">
        <v>62265808</v>
      </c>
      <c r="J208" s="425">
        <v>63037333</v>
      </c>
      <c r="K208" s="426">
        <v>62959903</v>
      </c>
    </row>
    <row r="209" spans="1:11" ht="13.5" customHeight="1">
      <c r="A209" s="65" t="s">
        <v>177</v>
      </c>
      <c r="B209" s="65" t="s">
        <v>833</v>
      </c>
      <c r="C209" s="66">
        <v>590.96</v>
      </c>
      <c r="D209" s="66">
        <v>626.86</v>
      </c>
      <c r="E209" s="66">
        <v>633.33000000000004</v>
      </c>
      <c r="F209" s="66">
        <v>647.46</v>
      </c>
      <c r="G209" s="251">
        <v>667.71</v>
      </c>
      <c r="H209" s="424">
        <v>395017587</v>
      </c>
      <c r="I209" s="425">
        <v>407422048</v>
      </c>
      <c r="J209" s="425">
        <v>442966509</v>
      </c>
      <c r="K209" s="426">
        <v>465345113</v>
      </c>
    </row>
    <row r="210" spans="1:11" ht="13.5" customHeight="1">
      <c r="A210" s="65" t="s">
        <v>53</v>
      </c>
      <c r="B210" s="65" t="s">
        <v>1457</v>
      </c>
      <c r="C210" s="66">
        <v>0</v>
      </c>
      <c r="D210" s="66">
        <v>0</v>
      </c>
      <c r="E210" s="66">
        <v>115.25</v>
      </c>
      <c r="F210" s="66">
        <v>117.72</v>
      </c>
      <c r="G210" s="251">
        <v>121.27</v>
      </c>
      <c r="H210" s="424" t="s">
        <v>1461</v>
      </c>
      <c r="I210" s="425" t="s">
        <v>1461</v>
      </c>
      <c r="J210" s="425" t="s">
        <v>1461</v>
      </c>
      <c r="K210" s="426" t="s">
        <v>1461</v>
      </c>
    </row>
    <row r="211" spans="1:11" ht="13.5" customHeight="1">
      <c r="A211" s="65" t="s">
        <v>51</v>
      </c>
      <c r="B211" s="65" t="s">
        <v>834</v>
      </c>
      <c r="C211" s="66">
        <v>3418.48</v>
      </c>
      <c r="D211" s="66">
        <v>3457.56</v>
      </c>
      <c r="E211" s="66">
        <v>3376.71</v>
      </c>
      <c r="F211" s="66">
        <v>3449.34</v>
      </c>
      <c r="G211" s="251">
        <v>3553.36</v>
      </c>
      <c r="H211" s="424">
        <v>507114507</v>
      </c>
      <c r="I211" s="425">
        <v>492323091</v>
      </c>
      <c r="J211" s="425">
        <v>508345844</v>
      </c>
      <c r="K211" s="426">
        <v>519711517</v>
      </c>
    </row>
    <row r="212" spans="1:11" ht="13.5" customHeight="1">
      <c r="A212" s="65" t="s">
        <v>155</v>
      </c>
      <c r="B212" s="65" t="s">
        <v>978</v>
      </c>
      <c r="C212" s="66">
        <v>164.31</v>
      </c>
      <c r="D212" s="66">
        <v>184.77</v>
      </c>
      <c r="E212" s="66">
        <v>186.75</v>
      </c>
      <c r="F212" s="66">
        <v>191.06</v>
      </c>
      <c r="G212" s="251">
        <v>197.24</v>
      </c>
      <c r="H212" s="424">
        <v>158754407</v>
      </c>
      <c r="I212" s="425">
        <v>152854047</v>
      </c>
      <c r="J212" s="425">
        <v>155683135</v>
      </c>
      <c r="K212" s="426">
        <v>155262601</v>
      </c>
    </row>
    <row r="213" spans="1:11" ht="13.5" customHeight="1">
      <c r="A213" s="65" t="s">
        <v>123</v>
      </c>
      <c r="B213" s="65" t="s">
        <v>835</v>
      </c>
      <c r="C213" s="66">
        <v>2943.79</v>
      </c>
      <c r="D213" s="66">
        <v>2976.34</v>
      </c>
      <c r="E213" s="66">
        <v>3005.94</v>
      </c>
      <c r="F213" s="66">
        <v>3070.6</v>
      </c>
      <c r="G213" s="251">
        <v>3163.2</v>
      </c>
      <c r="H213" s="424">
        <v>4976104238</v>
      </c>
      <c r="I213" s="425">
        <v>5667801741</v>
      </c>
      <c r="J213" s="425">
        <v>6206705077</v>
      </c>
      <c r="K213" s="426">
        <v>6807550443</v>
      </c>
    </row>
    <row r="214" spans="1:11" ht="13.5" customHeight="1">
      <c r="A214" s="65" t="s">
        <v>521</v>
      </c>
      <c r="B214" s="65" t="s">
        <v>836</v>
      </c>
      <c r="C214" s="66">
        <v>849.9</v>
      </c>
      <c r="D214" s="66">
        <v>888.92</v>
      </c>
      <c r="E214" s="66">
        <v>897.76</v>
      </c>
      <c r="F214" s="66">
        <v>917.07</v>
      </c>
      <c r="G214" s="251">
        <v>944.73</v>
      </c>
      <c r="H214" s="424">
        <v>604935255</v>
      </c>
      <c r="I214" s="425">
        <v>663631929</v>
      </c>
      <c r="J214" s="425">
        <v>700604076</v>
      </c>
      <c r="K214" s="426">
        <v>747124474</v>
      </c>
    </row>
    <row r="215" spans="1:11" ht="13.5" customHeight="1">
      <c r="A215" s="65" t="s">
        <v>347</v>
      </c>
      <c r="B215" s="65" t="s">
        <v>837</v>
      </c>
      <c r="C215" s="66">
        <v>536.38</v>
      </c>
      <c r="D215" s="66">
        <v>547.99</v>
      </c>
      <c r="E215" s="66">
        <v>553.44000000000005</v>
      </c>
      <c r="F215" s="66">
        <v>565.34</v>
      </c>
      <c r="G215" s="251">
        <v>582.39</v>
      </c>
      <c r="H215" s="424">
        <v>266315042</v>
      </c>
      <c r="I215" s="425">
        <v>272820965</v>
      </c>
      <c r="J215" s="425">
        <v>285146013</v>
      </c>
      <c r="K215" s="426">
        <v>295715668</v>
      </c>
    </row>
    <row r="216" spans="1:11" ht="13.5" customHeight="1">
      <c r="A216" s="65" t="s">
        <v>301</v>
      </c>
      <c r="B216" s="65" t="s">
        <v>929</v>
      </c>
      <c r="C216" s="66">
        <v>594.29</v>
      </c>
      <c r="D216" s="66">
        <v>649.46</v>
      </c>
      <c r="E216" s="66">
        <v>655.92</v>
      </c>
      <c r="F216" s="66">
        <v>670.03</v>
      </c>
      <c r="G216" s="251">
        <v>690.23</v>
      </c>
      <c r="H216" s="424">
        <v>587013516</v>
      </c>
      <c r="I216" s="425">
        <v>625146220</v>
      </c>
      <c r="J216" s="425">
        <v>643685213</v>
      </c>
      <c r="K216" s="426">
        <v>671044428</v>
      </c>
    </row>
    <row r="217" spans="1:11" ht="13.5" customHeight="1">
      <c r="A217" s="65" t="s">
        <v>195</v>
      </c>
      <c r="B217" s="65" t="s">
        <v>838</v>
      </c>
      <c r="C217" s="66">
        <v>15604.59</v>
      </c>
      <c r="D217" s="66">
        <v>15457.21</v>
      </c>
      <c r="E217" s="66">
        <v>15610.96</v>
      </c>
      <c r="F217" s="66">
        <v>15946.73</v>
      </c>
      <c r="G217" s="251">
        <v>16427.64</v>
      </c>
      <c r="H217" s="424">
        <v>26987681709</v>
      </c>
      <c r="I217" s="425">
        <v>29124121871</v>
      </c>
      <c r="J217" s="425">
        <v>29848084443</v>
      </c>
      <c r="K217" s="426">
        <v>30812993915</v>
      </c>
    </row>
    <row r="218" spans="1:11" ht="13.5" customHeight="1">
      <c r="A218" s="65" t="s">
        <v>109</v>
      </c>
      <c r="B218" s="65" t="s">
        <v>839</v>
      </c>
      <c r="C218" s="66">
        <v>334.83</v>
      </c>
      <c r="D218" s="66">
        <v>326.64</v>
      </c>
      <c r="E218" s="66">
        <v>329.99</v>
      </c>
      <c r="F218" s="66">
        <v>337.3</v>
      </c>
      <c r="G218" s="251">
        <v>347.77</v>
      </c>
      <c r="H218" s="424">
        <v>341235799</v>
      </c>
      <c r="I218" s="425">
        <v>319123023</v>
      </c>
      <c r="J218" s="425">
        <v>328156278</v>
      </c>
      <c r="K218" s="426">
        <v>330849369</v>
      </c>
    </row>
    <row r="219" spans="1:11" ht="13.5" customHeight="1">
      <c r="A219" s="65" t="s">
        <v>27</v>
      </c>
      <c r="B219" s="65" t="s">
        <v>840</v>
      </c>
      <c r="C219" s="66">
        <v>13503.06</v>
      </c>
      <c r="D219" s="66">
        <v>13675.16</v>
      </c>
      <c r="E219" s="66">
        <v>13811.18</v>
      </c>
      <c r="F219" s="66">
        <v>14108.24</v>
      </c>
      <c r="G219" s="251">
        <v>14533.71</v>
      </c>
      <c r="H219" s="424">
        <v>9345900211</v>
      </c>
      <c r="I219" s="425">
        <v>9804913681</v>
      </c>
      <c r="J219" s="425">
        <v>10496996562</v>
      </c>
      <c r="K219" s="426">
        <v>11572389093</v>
      </c>
    </row>
    <row r="220" spans="1:11" ht="13.5" customHeight="1">
      <c r="A220" s="65" t="s">
        <v>71</v>
      </c>
      <c r="B220" s="65" t="s">
        <v>841</v>
      </c>
      <c r="C220" s="66">
        <v>3175.08</v>
      </c>
      <c r="D220" s="66">
        <v>3384.71</v>
      </c>
      <c r="E220" s="66">
        <v>3418.38</v>
      </c>
      <c r="F220" s="66">
        <v>3491.9</v>
      </c>
      <c r="G220" s="251">
        <v>3597.21</v>
      </c>
      <c r="H220" s="424">
        <v>3866600788</v>
      </c>
      <c r="I220" s="425">
        <v>4391593014</v>
      </c>
      <c r="J220" s="425">
        <v>4653971102</v>
      </c>
      <c r="K220" s="426">
        <v>4936011692</v>
      </c>
    </row>
    <row r="221" spans="1:11" ht="13.5" customHeight="1">
      <c r="A221" s="65" t="s">
        <v>11</v>
      </c>
      <c r="B221" s="65" t="s">
        <v>842</v>
      </c>
      <c r="C221" s="66">
        <v>350.95</v>
      </c>
      <c r="D221" s="66">
        <v>349.11</v>
      </c>
      <c r="E221" s="66">
        <v>352.58</v>
      </c>
      <c r="F221" s="66">
        <v>360.17</v>
      </c>
      <c r="G221" s="251">
        <v>371.03</v>
      </c>
      <c r="H221" s="424">
        <v>389955544</v>
      </c>
      <c r="I221" s="425">
        <v>410979445</v>
      </c>
      <c r="J221" s="425">
        <v>408250219</v>
      </c>
      <c r="K221" s="426">
        <v>434362665</v>
      </c>
    </row>
    <row r="222" spans="1:11" ht="13.5" customHeight="1">
      <c r="A222" s="65" t="s">
        <v>483</v>
      </c>
      <c r="B222" s="65" t="s">
        <v>843</v>
      </c>
      <c r="C222" s="66">
        <v>1362.49</v>
      </c>
      <c r="D222" s="66">
        <v>1443.72</v>
      </c>
      <c r="E222" s="66">
        <v>1458.08</v>
      </c>
      <c r="F222" s="66">
        <v>1489.44</v>
      </c>
      <c r="G222" s="251">
        <v>1534.36</v>
      </c>
      <c r="H222" s="424">
        <v>1203697710</v>
      </c>
      <c r="I222" s="425">
        <v>1351040878</v>
      </c>
      <c r="J222" s="425">
        <v>1414482866</v>
      </c>
      <c r="K222" s="426">
        <v>1489747826</v>
      </c>
    </row>
    <row r="223" spans="1:11" ht="13.5" customHeight="1">
      <c r="A223" s="65" t="s">
        <v>203</v>
      </c>
      <c r="B223" s="65" t="s">
        <v>844</v>
      </c>
      <c r="C223" s="66">
        <v>3358.19</v>
      </c>
      <c r="D223" s="66">
        <v>3321.8</v>
      </c>
      <c r="E223" s="66">
        <v>3354.84</v>
      </c>
      <c r="F223" s="66">
        <v>3427</v>
      </c>
      <c r="G223" s="251">
        <v>3530.35</v>
      </c>
      <c r="H223" s="424">
        <v>4801132717</v>
      </c>
      <c r="I223" s="425">
        <v>4755264963</v>
      </c>
      <c r="J223" s="425">
        <v>4699197200</v>
      </c>
      <c r="K223" s="426">
        <v>4606208742</v>
      </c>
    </row>
    <row r="224" spans="1:11" ht="13.5" customHeight="1">
      <c r="A224" s="65" t="s">
        <v>525</v>
      </c>
      <c r="B224" s="65" t="s">
        <v>845</v>
      </c>
      <c r="C224" s="66">
        <v>2270.7800000000002</v>
      </c>
      <c r="D224" s="66">
        <v>2186.35</v>
      </c>
      <c r="E224" s="66">
        <v>2208.1</v>
      </c>
      <c r="F224" s="66">
        <v>2255.59</v>
      </c>
      <c r="G224" s="251">
        <v>2323.61</v>
      </c>
      <c r="H224" s="424">
        <v>1286381438.4200001</v>
      </c>
      <c r="I224" s="425">
        <v>1368261778</v>
      </c>
      <c r="J224" s="425">
        <v>1442956090</v>
      </c>
      <c r="K224" s="426">
        <v>1514130911</v>
      </c>
    </row>
    <row r="225" spans="1:11" ht="13.5" customHeight="1">
      <c r="A225" s="65" t="s">
        <v>265</v>
      </c>
      <c r="B225" s="65" t="s">
        <v>846</v>
      </c>
      <c r="C225" s="66">
        <v>37.57</v>
      </c>
      <c r="D225" s="66">
        <v>46.31</v>
      </c>
      <c r="E225" s="66">
        <v>46.31</v>
      </c>
      <c r="F225" s="66">
        <v>46.31</v>
      </c>
      <c r="G225" s="251">
        <v>46.31</v>
      </c>
      <c r="H225" s="424">
        <v>156302340</v>
      </c>
      <c r="I225" s="425">
        <v>144061216</v>
      </c>
      <c r="J225" s="425">
        <v>144638688</v>
      </c>
      <c r="K225" s="426">
        <v>138890649</v>
      </c>
    </row>
    <row r="226" spans="1:11" ht="13.5" customHeight="1">
      <c r="A226" s="65" t="s">
        <v>581</v>
      </c>
      <c r="B226" s="65" t="s">
        <v>847</v>
      </c>
      <c r="C226" s="66">
        <v>184.68</v>
      </c>
      <c r="D226" s="66">
        <v>190.14</v>
      </c>
      <c r="E226" s="66">
        <v>192.03</v>
      </c>
      <c r="F226" s="66">
        <v>196.16</v>
      </c>
      <c r="G226" s="251">
        <v>202.08</v>
      </c>
      <c r="H226" s="424">
        <v>178674016</v>
      </c>
      <c r="I226" s="425">
        <v>181846212</v>
      </c>
      <c r="J226" s="425">
        <v>186416879</v>
      </c>
      <c r="K226" s="426">
        <v>186427410</v>
      </c>
    </row>
    <row r="227" spans="1:11" ht="13.5" customHeight="1">
      <c r="A227" s="65" t="s">
        <v>131</v>
      </c>
      <c r="B227" s="65" t="s">
        <v>848</v>
      </c>
      <c r="C227" s="66">
        <v>1733.84</v>
      </c>
      <c r="D227" s="66">
        <v>1720.56</v>
      </c>
      <c r="E227" s="66">
        <v>1737.67</v>
      </c>
      <c r="F227" s="66">
        <v>1775.05</v>
      </c>
      <c r="G227" s="251">
        <v>1828.58</v>
      </c>
      <c r="H227" s="424">
        <v>812898554</v>
      </c>
      <c r="I227" s="425">
        <v>903487544</v>
      </c>
      <c r="J227" s="425">
        <v>952518793</v>
      </c>
      <c r="K227" s="426">
        <v>986038753</v>
      </c>
    </row>
    <row r="228" spans="1:11" ht="13.5" customHeight="1">
      <c r="A228" s="65" t="s">
        <v>405</v>
      </c>
      <c r="B228" s="65" t="s">
        <v>979</v>
      </c>
      <c r="C228" s="66">
        <v>765.49</v>
      </c>
      <c r="D228" s="66">
        <v>792.81</v>
      </c>
      <c r="E228" s="66">
        <v>800.72</v>
      </c>
      <c r="F228" s="66">
        <v>817.98</v>
      </c>
      <c r="G228" s="251">
        <v>842.71</v>
      </c>
      <c r="H228" s="424">
        <v>3776697941</v>
      </c>
      <c r="I228" s="425">
        <v>3772475577</v>
      </c>
      <c r="J228" s="425">
        <v>4018305607</v>
      </c>
      <c r="K228" s="426">
        <v>4342064823</v>
      </c>
    </row>
    <row r="229" spans="1:11" ht="13.5" customHeight="1">
      <c r="A229" s="65" t="s">
        <v>159</v>
      </c>
      <c r="B229" s="65" t="s">
        <v>849</v>
      </c>
      <c r="C229" s="66">
        <v>78.75</v>
      </c>
      <c r="D229" s="66">
        <v>82.36</v>
      </c>
      <c r="E229" s="66">
        <v>82.36</v>
      </c>
      <c r="F229" s="66">
        <v>82.36</v>
      </c>
      <c r="G229" s="251">
        <v>82.36</v>
      </c>
      <c r="H229" s="424">
        <v>48445264</v>
      </c>
      <c r="I229" s="425">
        <v>55043554</v>
      </c>
      <c r="J229" s="425">
        <v>58015659</v>
      </c>
      <c r="K229" s="426">
        <v>60440459</v>
      </c>
    </row>
    <row r="230" spans="1:11" ht="13.5" customHeight="1">
      <c r="A230" s="65" t="s">
        <v>183</v>
      </c>
      <c r="B230" s="65" t="s">
        <v>850</v>
      </c>
      <c r="C230" s="66">
        <v>53369.68</v>
      </c>
      <c r="D230" s="66">
        <v>54065.89</v>
      </c>
      <c r="E230" s="66">
        <v>54603.66</v>
      </c>
      <c r="F230" s="66">
        <v>55778.13</v>
      </c>
      <c r="G230" s="251">
        <v>57460.24</v>
      </c>
      <c r="H230" s="424">
        <v>257341774838</v>
      </c>
      <c r="I230" s="425">
        <v>300137659566</v>
      </c>
      <c r="J230" s="425">
        <v>317692164578</v>
      </c>
      <c r="K230" s="426">
        <v>336034458936</v>
      </c>
    </row>
    <row r="231" spans="1:11" ht="13.5" customHeight="1">
      <c r="A231" s="65" t="s">
        <v>411</v>
      </c>
      <c r="B231" s="65" t="s">
        <v>980</v>
      </c>
      <c r="C231" s="66">
        <v>4490.37</v>
      </c>
      <c r="D231" s="66">
        <v>4468.3</v>
      </c>
      <c r="E231" s="66">
        <v>4512.74</v>
      </c>
      <c r="F231" s="66">
        <v>4609.8100000000004</v>
      </c>
      <c r="G231" s="251">
        <v>4748.83</v>
      </c>
      <c r="H231" s="424">
        <v>3703984246</v>
      </c>
      <c r="I231" s="425">
        <v>4165077306</v>
      </c>
      <c r="J231" s="425">
        <v>4557351423</v>
      </c>
      <c r="K231" s="426">
        <v>4933615249</v>
      </c>
    </row>
    <row r="232" spans="1:11" ht="13.5" customHeight="1">
      <c r="A232" s="65" t="s">
        <v>595</v>
      </c>
      <c r="B232" s="65" t="s">
        <v>851</v>
      </c>
      <c r="C232" s="66">
        <v>3631.95</v>
      </c>
      <c r="D232" s="66">
        <v>3696.36</v>
      </c>
      <c r="E232" s="66">
        <v>3733.13</v>
      </c>
      <c r="F232" s="66">
        <v>3813.42</v>
      </c>
      <c r="G232" s="251">
        <v>3928.42</v>
      </c>
      <c r="H232" s="424">
        <v>2024566774</v>
      </c>
      <c r="I232" s="425">
        <v>1971806111</v>
      </c>
      <c r="J232" s="425">
        <v>2019280729</v>
      </c>
      <c r="K232" s="426">
        <v>2034441398</v>
      </c>
    </row>
    <row r="233" spans="1:11" ht="13.5" customHeight="1">
      <c r="A233" s="65" t="s">
        <v>361</v>
      </c>
      <c r="B233" s="65" t="s">
        <v>852</v>
      </c>
      <c r="C233" s="66">
        <v>266.54000000000002</v>
      </c>
      <c r="D233" s="66">
        <v>268.01</v>
      </c>
      <c r="E233" s="66">
        <v>270.68</v>
      </c>
      <c r="F233" s="66">
        <v>276.5</v>
      </c>
      <c r="G233" s="251">
        <v>284.83999999999997</v>
      </c>
      <c r="H233" s="424">
        <v>293904109</v>
      </c>
      <c r="I233" s="425">
        <v>312506996</v>
      </c>
      <c r="J233" s="425">
        <v>330005205</v>
      </c>
      <c r="K233" s="426">
        <v>336067770</v>
      </c>
    </row>
    <row r="234" spans="1:11" ht="13.5" customHeight="1">
      <c r="A234" s="65" t="s">
        <v>47</v>
      </c>
      <c r="B234" s="65" t="s">
        <v>853</v>
      </c>
      <c r="C234" s="66">
        <v>2787.28</v>
      </c>
      <c r="D234" s="66">
        <v>2710.29</v>
      </c>
      <c r="E234" s="66">
        <v>2737.25</v>
      </c>
      <c r="F234" s="66">
        <v>2796.12</v>
      </c>
      <c r="G234" s="251">
        <v>2880.45</v>
      </c>
      <c r="H234" s="424">
        <v>5230763174</v>
      </c>
      <c r="I234" s="425">
        <v>5643354951</v>
      </c>
      <c r="J234" s="425">
        <v>6177326463</v>
      </c>
      <c r="K234" s="426">
        <v>6755086014</v>
      </c>
    </row>
    <row r="235" spans="1:11" ht="13.5" customHeight="1">
      <c r="A235" s="65" t="s">
        <v>399</v>
      </c>
      <c r="B235" s="65" t="s">
        <v>981</v>
      </c>
      <c r="C235" s="66">
        <v>10.3</v>
      </c>
      <c r="D235" s="66">
        <v>7</v>
      </c>
      <c r="E235" s="66">
        <v>7</v>
      </c>
      <c r="F235" s="66">
        <v>7</v>
      </c>
      <c r="G235" s="251">
        <v>7</v>
      </c>
      <c r="H235" s="424">
        <v>197369492</v>
      </c>
      <c r="I235" s="425">
        <v>200375856</v>
      </c>
      <c r="J235" s="425">
        <v>204324193</v>
      </c>
      <c r="K235" s="426">
        <v>218474254</v>
      </c>
    </row>
    <row r="236" spans="1:11" ht="13.5" customHeight="1">
      <c r="A236" s="65" t="s">
        <v>319</v>
      </c>
      <c r="B236" s="65" t="s">
        <v>854</v>
      </c>
      <c r="C236" s="66">
        <v>3859.33</v>
      </c>
      <c r="D236" s="66">
        <v>4000.64</v>
      </c>
      <c r="E236" s="66">
        <v>4045.81</v>
      </c>
      <c r="F236" s="66">
        <v>4144.47</v>
      </c>
      <c r="G236" s="251">
        <v>4285.76</v>
      </c>
      <c r="H236" s="424">
        <v>2107580536</v>
      </c>
      <c r="I236" s="425">
        <v>2164159136</v>
      </c>
      <c r="J236" s="425">
        <v>2297354357</v>
      </c>
      <c r="K236" s="426">
        <v>2464178527</v>
      </c>
    </row>
    <row r="237" spans="1:11" ht="13.5" customHeight="1">
      <c r="A237" s="65" t="s">
        <v>213</v>
      </c>
      <c r="B237" s="65" t="s">
        <v>855</v>
      </c>
      <c r="C237" s="66">
        <v>9545.2099999999991</v>
      </c>
      <c r="D237" s="66">
        <v>9624.01</v>
      </c>
      <c r="E237" s="66">
        <v>9719.74</v>
      </c>
      <c r="F237" s="66">
        <v>9928.7999999999993</v>
      </c>
      <c r="G237" s="251">
        <v>10228.219999999999</v>
      </c>
      <c r="H237" s="424">
        <v>14947635058</v>
      </c>
      <c r="I237" s="425">
        <v>15978464875</v>
      </c>
      <c r="J237" s="425">
        <v>16262345442</v>
      </c>
      <c r="K237" s="426">
        <v>16774196926</v>
      </c>
    </row>
    <row r="238" spans="1:11" ht="13.5" customHeight="1">
      <c r="A238" s="65" t="s">
        <v>421</v>
      </c>
      <c r="B238" s="65" t="s">
        <v>856</v>
      </c>
      <c r="C238" s="66">
        <v>102.48</v>
      </c>
      <c r="D238" s="66">
        <v>91.09</v>
      </c>
      <c r="E238" s="66">
        <v>91.09</v>
      </c>
      <c r="F238" s="66">
        <v>91.09</v>
      </c>
      <c r="G238" s="251">
        <v>91.09</v>
      </c>
      <c r="H238" s="424">
        <v>160828166</v>
      </c>
      <c r="I238" s="425">
        <v>154572369</v>
      </c>
      <c r="J238" s="425">
        <v>157908540</v>
      </c>
      <c r="K238" s="426">
        <v>164030711</v>
      </c>
    </row>
    <row r="239" spans="1:11" ht="13.5" customHeight="1">
      <c r="A239" s="65" t="s">
        <v>197</v>
      </c>
      <c r="B239" s="65" t="s">
        <v>937</v>
      </c>
      <c r="C239" s="66">
        <v>52.89</v>
      </c>
      <c r="D239" s="66">
        <v>51.76</v>
      </c>
      <c r="E239" s="66">
        <v>51.76</v>
      </c>
      <c r="F239" s="66">
        <v>51.76</v>
      </c>
      <c r="G239" s="251">
        <v>51.76</v>
      </c>
      <c r="H239" s="424">
        <v>230208058</v>
      </c>
      <c r="I239" s="425">
        <v>214620754</v>
      </c>
      <c r="J239" s="425">
        <v>208810983</v>
      </c>
      <c r="K239" s="426">
        <v>206053894</v>
      </c>
    </row>
    <row r="240" spans="1:11" ht="13.5" customHeight="1">
      <c r="A240" s="65" t="s">
        <v>445</v>
      </c>
      <c r="B240" s="65" t="s">
        <v>857</v>
      </c>
      <c r="C240" s="66">
        <v>9782.9500000000007</v>
      </c>
      <c r="D240" s="66">
        <v>9760.1</v>
      </c>
      <c r="E240" s="66">
        <v>9857.18</v>
      </c>
      <c r="F240" s="66">
        <v>10069.200000000001</v>
      </c>
      <c r="G240" s="251">
        <v>10372.86</v>
      </c>
      <c r="H240" s="424">
        <v>10479402838</v>
      </c>
      <c r="I240" s="425">
        <v>11860165137</v>
      </c>
      <c r="J240" s="425">
        <v>12220479631</v>
      </c>
      <c r="K240" s="426">
        <v>12420496405</v>
      </c>
    </row>
    <row r="241" spans="1:11" ht="13.5" customHeight="1">
      <c r="A241" s="65" t="s">
        <v>209</v>
      </c>
      <c r="B241" s="65" t="s">
        <v>858</v>
      </c>
      <c r="C241" s="66">
        <v>7012.63</v>
      </c>
      <c r="D241" s="66">
        <v>7179.37</v>
      </c>
      <c r="E241" s="66">
        <v>7250.78</v>
      </c>
      <c r="F241" s="66">
        <v>7406.74</v>
      </c>
      <c r="G241" s="251">
        <v>7630.1</v>
      </c>
      <c r="H241" s="424">
        <v>10162733205</v>
      </c>
      <c r="I241" s="425">
        <v>10740795231</v>
      </c>
      <c r="J241" s="425">
        <v>11018808541</v>
      </c>
      <c r="K241" s="426">
        <v>11296128617</v>
      </c>
    </row>
    <row r="242" spans="1:11" ht="13.5" customHeight="1">
      <c r="A242" s="65" t="s">
        <v>129</v>
      </c>
      <c r="B242" s="65" t="s">
        <v>859</v>
      </c>
      <c r="C242" s="66">
        <v>518.44000000000005</v>
      </c>
      <c r="D242" s="66">
        <v>543.95000000000005</v>
      </c>
      <c r="E242" s="66">
        <v>549.36</v>
      </c>
      <c r="F242" s="66">
        <v>561.17999999999995</v>
      </c>
      <c r="G242" s="251">
        <v>578.1</v>
      </c>
      <c r="H242" s="424">
        <v>221053957</v>
      </c>
      <c r="I242" s="425">
        <v>240903122</v>
      </c>
      <c r="J242" s="425">
        <v>255845198</v>
      </c>
      <c r="K242" s="426">
        <v>268487348</v>
      </c>
    </row>
    <row r="243" spans="1:11" ht="13.5" customHeight="1">
      <c r="A243" s="65" t="s">
        <v>349</v>
      </c>
      <c r="B243" s="65" t="s">
        <v>860</v>
      </c>
      <c r="C243" s="66">
        <v>559.34</v>
      </c>
      <c r="D243" s="66">
        <v>542.33000000000004</v>
      </c>
      <c r="E243" s="66">
        <v>547.72</v>
      </c>
      <c r="F243" s="66">
        <v>559.51</v>
      </c>
      <c r="G243" s="251">
        <v>576.38</v>
      </c>
      <c r="H243" s="424">
        <v>226767868</v>
      </c>
      <c r="I243" s="425">
        <v>236654596</v>
      </c>
      <c r="J243" s="425">
        <v>256435235</v>
      </c>
      <c r="K243" s="426">
        <v>272101652</v>
      </c>
    </row>
    <row r="244" spans="1:11" ht="13.5" customHeight="1">
      <c r="A244" s="65" t="s">
        <v>237</v>
      </c>
      <c r="B244" s="65" t="s">
        <v>861</v>
      </c>
      <c r="C244" s="66">
        <v>9647.43</v>
      </c>
      <c r="D244" s="66">
        <v>9871.6200000000008</v>
      </c>
      <c r="E244" s="66">
        <v>9969.81</v>
      </c>
      <c r="F244" s="66">
        <v>10184.25</v>
      </c>
      <c r="G244" s="251">
        <v>10491.38</v>
      </c>
      <c r="H244" s="424">
        <v>9371260232</v>
      </c>
      <c r="I244" s="425">
        <v>10503197559</v>
      </c>
      <c r="J244" s="425">
        <v>11701441449</v>
      </c>
      <c r="K244" s="426">
        <v>12737011464</v>
      </c>
    </row>
    <row r="245" spans="1:11" ht="13.5" customHeight="1">
      <c r="A245" s="65" t="s">
        <v>171</v>
      </c>
      <c r="B245" s="65" t="s">
        <v>862</v>
      </c>
      <c r="C245" s="66">
        <v>1296.75</v>
      </c>
      <c r="D245" s="66">
        <v>1285.94</v>
      </c>
      <c r="E245" s="66">
        <v>1298.73</v>
      </c>
      <c r="F245" s="66">
        <v>1326.67</v>
      </c>
      <c r="G245" s="251">
        <v>1366.67</v>
      </c>
      <c r="H245" s="424">
        <v>5004152168</v>
      </c>
      <c r="I245" s="425">
        <v>4962503841</v>
      </c>
      <c r="J245" s="425">
        <v>5222722620</v>
      </c>
      <c r="K245" s="426">
        <v>5395398069</v>
      </c>
    </row>
    <row r="246" spans="1:11" ht="13.5" customHeight="1">
      <c r="A246" s="65" t="s">
        <v>315</v>
      </c>
      <c r="B246" s="65" t="s">
        <v>863</v>
      </c>
      <c r="C246" s="66">
        <v>308.73</v>
      </c>
      <c r="D246" s="66">
        <v>296.10000000000002</v>
      </c>
      <c r="E246" s="66">
        <v>298.11</v>
      </c>
      <c r="F246" s="66">
        <v>302.49</v>
      </c>
      <c r="G246" s="251">
        <v>308.77</v>
      </c>
      <c r="H246" s="424">
        <v>253352137</v>
      </c>
      <c r="I246" s="425">
        <v>265912682</v>
      </c>
      <c r="J246" s="425">
        <v>290984586</v>
      </c>
      <c r="K246" s="426">
        <v>322707320</v>
      </c>
    </row>
    <row r="247" spans="1:11" ht="13.5" customHeight="1">
      <c r="A247" s="65" t="s">
        <v>457</v>
      </c>
      <c r="B247" s="65" t="s">
        <v>864</v>
      </c>
      <c r="C247" s="66">
        <v>30018.53</v>
      </c>
      <c r="D247" s="66">
        <v>30025.14</v>
      </c>
      <c r="E247" s="66">
        <v>30323.82</v>
      </c>
      <c r="F247" s="66">
        <v>30976.12</v>
      </c>
      <c r="G247" s="251">
        <v>31910.37</v>
      </c>
      <c r="H247" s="424">
        <v>21997151524</v>
      </c>
      <c r="I247" s="425">
        <v>24282480754</v>
      </c>
      <c r="J247" s="425">
        <v>25271189656</v>
      </c>
      <c r="K247" s="426">
        <v>26015313403</v>
      </c>
    </row>
    <row r="248" spans="1:11" ht="13.5" customHeight="1">
      <c r="A248" s="65" t="s">
        <v>299</v>
      </c>
      <c r="B248" s="65" t="s">
        <v>865</v>
      </c>
      <c r="C248" s="66">
        <v>68.5</v>
      </c>
      <c r="D248" s="66">
        <v>63.85</v>
      </c>
      <c r="E248" s="66">
        <v>63.85</v>
      </c>
      <c r="F248" s="66">
        <v>63.85</v>
      </c>
      <c r="G248" s="251">
        <v>63.85</v>
      </c>
      <c r="H248" s="424">
        <v>113394678</v>
      </c>
      <c r="I248" s="425">
        <v>120581965</v>
      </c>
      <c r="J248" s="425">
        <v>125568613</v>
      </c>
      <c r="K248" s="426">
        <v>136280571</v>
      </c>
    </row>
    <row r="249" spans="1:11" ht="13.5" customHeight="1">
      <c r="A249" s="65" t="s">
        <v>583</v>
      </c>
      <c r="B249" s="65" t="s">
        <v>982</v>
      </c>
      <c r="C249" s="66">
        <v>146.91</v>
      </c>
      <c r="D249" s="66">
        <v>136.35</v>
      </c>
      <c r="E249" s="66">
        <v>137.75</v>
      </c>
      <c r="F249" s="66">
        <v>140.79</v>
      </c>
      <c r="G249" s="251">
        <v>145.16</v>
      </c>
      <c r="H249" s="424">
        <v>230387178</v>
      </c>
      <c r="I249" s="425">
        <v>236525203</v>
      </c>
      <c r="J249" s="425">
        <v>240254104</v>
      </c>
      <c r="K249" s="426">
        <v>246223580</v>
      </c>
    </row>
    <row r="250" spans="1:11" ht="13.5" customHeight="1">
      <c r="A250" s="65" t="s">
        <v>455</v>
      </c>
      <c r="B250" s="65" t="s">
        <v>866</v>
      </c>
      <c r="C250" s="66">
        <v>4569.24</v>
      </c>
      <c r="D250" s="66">
        <v>4733.4799999999996</v>
      </c>
      <c r="E250" s="66">
        <v>4780.63</v>
      </c>
      <c r="F250" s="66">
        <v>4883.62</v>
      </c>
      <c r="G250" s="251">
        <v>5031.1099999999997</v>
      </c>
      <c r="H250" s="424">
        <v>7375554895</v>
      </c>
      <c r="I250" s="425">
        <v>7789932989</v>
      </c>
      <c r="J250" s="425">
        <v>8242019196</v>
      </c>
      <c r="K250" s="426">
        <v>8760934129</v>
      </c>
    </row>
    <row r="251" spans="1:11" ht="13.5" customHeight="1">
      <c r="A251" s="65" t="s">
        <v>115</v>
      </c>
      <c r="B251" s="65" t="s">
        <v>942</v>
      </c>
      <c r="C251" s="66">
        <v>11.46</v>
      </c>
      <c r="D251" s="66">
        <v>17.36</v>
      </c>
      <c r="E251" s="66">
        <v>17.36</v>
      </c>
      <c r="F251" s="66">
        <v>17.36</v>
      </c>
      <c r="G251" s="251">
        <v>17.36</v>
      </c>
      <c r="H251" s="424">
        <v>34899059</v>
      </c>
      <c r="I251" s="425">
        <v>49518507</v>
      </c>
      <c r="J251" s="425">
        <v>51049149</v>
      </c>
      <c r="K251" s="426">
        <v>54036123</v>
      </c>
    </row>
    <row r="252" spans="1:11" ht="13.5" customHeight="1">
      <c r="A252" s="65" t="s">
        <v>75</v>
      </c>
      <c r="B252" s="65" t="s">
        <v>943</v>
      </c>
      <c r="C252" s="66">
        <v>20.43</v>
      </c>
      <c r="D252" s="66">
        <v>30.66</v>
      </c>
      <c r="E252" s="66">
        <v>30.66</v>
      </c>
      <c r="F252" s="66">
        <v>30.66</v>
      </c>
      <c r="G252" s="251">
        <v>30.66</v>
      </c>
      <c r="H252" s="424">
        <v>127158054</v>
      </c>
      <c r="I252" s="425">
        <v>151039485</v>
      </c>
      <c r="J252" s="425">
        <v>163116938</v>
      </c>
      <c r="K252" s="426">
        <v>181917627</v>
      </c>
    </row>
    <row r="253" spans="1:11" ht="13.5" customHeight="1">
      <c r="A253" s="65" t="s">
        <v>31</v>
      </c>
      <c r="B253" s="65" t="s">
        <v>947</v>
      </c>
      <c r="C253" s="66">
        <v>6.4</v>
      </c>
      <c r="D253" s="66">
        <v>9.5</v>
      </c>
      <c r="E253" s="66">
        <v>9.5</v>
      </c>
      <c r="F253" s="66">
        <v>9.5</v>
      </c>
      <c r="G253" s="251">
        <v>9.5</v>
      </c>
      <c r="H253" s="424">
        <v>38219639</v>
      </c>
      <c r="I253" s="425">
        <v>47207289</v>
      </c>
      <c r="J253" s="425">
        <v>52266456</v>
      </c>
      <c r="K253" s="426">
        <v>57682115</v>
      </c>
    </row>
    <row r="254" spans="1:11" ht="13.5" customHeight="1">
      <c r="A254" s="65" t="s">
        <v>363</v>
      </c>
      <c r="B254" s="65" t="s">
        <v>867</v>
      </c>
      <c r="C254" s="66">
        <v>3216.27</v>
      </c>
      <c r="D254" s="66">
        <v>3366.81</v>
      </c>
      <c r="E254" s="66">
        <v>3400.3</v>
      </c>
      <c r="F254" s="66">
        <v>3473.43</v>
      </c>
      <c r="G254" s="251">
        <v>3578.18</v>
      </c>
      <c r="H254" s="424">
        <v>3636051251</v>
      </c>
      <c r="I254" s="425">
        <v>3614896124</v>
      </c>
      <c r="J254" s="425">
        <v>3474459319</v>
      </c>
      <c r="K254" s="426">
        <v>3531915236</v>
      </c>
    </row>
    <row r="255" spans="1:11" ht="13.5" customHeight="1">
      <c r="A255" s="65" t="s">
        <v>575</v>
      </c>
      <c r="B255" s="65" t="s">
        <v>915</v>
      </c>
      <c r="C255" s="66">
        <v>54.9</v>
      </c>
      <c r="D255" s="66">
        <v>58.24</v>
      </c>
      <c r="E255" s="66">
        <v>58.24</v>
      </c>
      <c r="F255" s="66">
        <v>58.24</v>
      </c>
      <c r="G255" s="251">
        <v>58.24</v>
      </c>
      <c r="H255" s="424">
        <v>43365013</v>
      </c>
      <c r="I255" s="425">
        <v>46925617</v>
      </c>
      <c r="J255" s="425">
        <v>47473380</v>
      </c>
      <c r="K255" s="426">
        <v>48003119</v>
      </c>
    </row>
    <row r="256" spans="1:11" ht="13.5" customHeight="1">
      <c r="A256" s="65" t="s">
        <v>427</v>
      </c>
      <c r="B256" s="65" t="s">
        <v>868</v>
      </c>
      <c r="C256" s="66">
        <v>896.48</v>
      </c>
      <c r="D256" s="66">
        <v>888.58</v>
      </c>
      <c r="E256" s="66">
        <v>897.52</v>
      </c>
      <c r="F256" s="66">
        <v>917.04</v>
      </c>
      <c r="G256" s="251">
        <v>944.99</v>
      </c>
      <c r="H256" s="424">
        <v>996724804</v>
      </c>
      <c r="I256" s="425">
        <v>961764415</v>
      </c>
      <c r="J256" s="425">
        <v>979808255</v>
      </c>
      <c r="K256" s="426">
        <v>1042171118</v>
      </c>
    </row>
    <row r="257" spans="1:11" ht="13.5" customHeight="1">
      <c r="A257" s="65" t="s">
        <v>449</v>
      </c>
      <c r="B257" s="65" t="s">
        <v>869</v>
      </c>
      <c r="C257" s="66">
        <v>1855.63</v>
      </c>
      <c r="D257" s="66">
        <v>1943.47</v>
      </c>
      <c r="E257" s="66">
        <v>1962.89</v>
      </c>
      <c r="F257" s="66">
        <v>2005.31</v>
      </c>
      <c r="G257" s="251">
        <v>2066.06</v>
      </c>
      <c r="H257" s="424">
        <v>1823542290</v>
      </c>
      <c r="I257" s="425">
        <v>2021875567</v>
      </c>
      <c r="J257" s="425">
        <v>2165378427</v>
      </c>
      <c r="K257" s="426">
        <v>2282163169</v>
      </c>
    </row>
    <row r="258" spans="1:11" ht="13.5" customHeight="1">
      <c r="A258" s="65" t="s">
        <v>501</v>
      </c>
      <c r="B258" s="65" t="s">
        <v>918</v>
      </c>
      <c r="C258" s="66">
        <v>102.78</v>
      </c>
      <c r="D258" s="66">
        <v>92.33</v>
      </c>
      <c r="E258" s="66">
        <v>92.33</v>
      </c>
      <c r="F258" s="66">
        <v>92.33</v>
      </c>
      <c r="G258" s="251">
        <v>92.33</v>
      </c>
      <c r="H258" s="424">
        <v>56923848</v>
      </c>
      <c r="I258" s="425">
        <v>52331065</v>
      </c>
      <c r="J258" s="425">
        <v>53039196</v>
      </c>
      <c r="K258" s="426">
        <v>54508380</v>
      </c>
    </row>
    <row r="259" spans="1:11" ht="13.5" customHeight="1">
      <c r="A259" s="65" t="s">
        <v>373</v>
      </c>
      <c r="B259" s="65" t="s">
        <v>870</v>
      </c>
      <c r="C259" s="66">
        <v>9298.02</v>
      </c>
      <c r="D259" s="66">
        <v>9574.58</v>
      </c>
      <c r="E259" s="66">
        <v>9673.23</v>
      </c>
      <c r="F259" s="66">
        <v>9888.68</v>
      </c>
      <c r="G259" s="251">
        <v>10197.25</v>
      </c>
      <c r="H259" s="424">
        <v>9646052322</v>
      </c>
      <c r="I259" s="425">
        <v>10971026396</v>
      </c>
      <c r="J259" s="425">
        <v>11616395819</v>
      </c>
      <c r="K259" s="426">
        <v>12324468358</v>
      </c>
    </row>
    <row r="260" spans="1:11" ht="13.5" customHeight="1">
      <c r="A260" s="65" t="s">
        <v>601</v>
      </c>
      <c r="B260" s="65" t="s">
        <v>871</v>
      </c>
      <c r="C260" s="66">
        <v>6694.32</v>
      </c>
      <c r="D260" s="66">
        <v>6669.06</v>
      </c>
      <c r="E260" s="66">
        <v>6735.39</v>
      </c>
      <c r="F260" s="66">
        <v>6880.27</v>
      </c>
      <c r="G260" s="251">
        <v>7087.76</v>
      </c>
      <c r="H260" s="424">
        <v>1612896423</v>
      </c>
      <c r="I260" s="425">
        <v>1615784954</v>
      </c>
      <c r="J260" s="425">
        <v>1653879827</v>
      </c>
      <c r="K260" s="426">
        <v>1703934567</v>
      </c>
    </row>
    <row r="261" spans="1:11" ht="13.5" customHeight="1">
      <c r="A261" s="65" t="s">
        <v>239</v>
      </c>
      <c r="B261" s="65" t="s">
        <v>1459</v>
      </c>
      <c r="C261" s="66">
        <v>0</v>
      </c>
      <c r="D261" s="66">
        <v>0</v>
      </c>
      <c r="E261" s="66">
        <v>84.07</v>
      </c>
      <c r="F261" s="66">
        <v>84.07</v>
      </c>
      <c r="G261" s="251">
        <v>84.07</v>
      </c>
      <c r="H261" s="424" t="s">
        <v>1461</v>
      </c>
      <c r="I261" s="425" t="s">
        <v>1461</v>
      </c>
      <c r="J261" s="425" t="s">
        <v>1461</v>
      </c>
      <c r="K261" s="426" t="s">
        <v>1461</v>
      </c>
    </row>
    <row r="262" spans="1:11" ht="13.5" customHeight="1">
      <c r="A262" s="65" t="s">
        <v>367</v>
      </c>
      <c r="B262" s="65" t="s">
        <v>872</v>
      </c>
      <c r="C262" s="66">
        <v>28233.18</v>
      </c>
      <c r="D262" s="66">
        <v>28419.35</v>
      </c>
      <c r="E262" s="66">
        <v>28702.03</v>
      </c>
      <c r="F262" s="66">
        <v>29319.37</v>
      </c>
      <c r="G262" s="251">
        <v>30203.57</v>
      </c>
      <c r="H262" s="424">
        <v>31242833203</v>
      </c>
      <c r="I262" s="425">
        <v>35642216207</v>
      </c>
      <c r="J262" s="425">
        <v>36515837930</v>
      </c>
      <c r="K262" s="426">
        <v>37624170141</v>
      </c>
    </row>
    <row r="263" spans="1:11" ht="13.5" customHeight="1">
      <c r="A263" s="65" t="s">
        <v>153</v>
      </c>
      <c r="B263" s="65" t="s">
        <v>873</v>
      </c>
      <c r="C263" s="66">
        <v>172.56</v>
      </c>
      <c r="D263" s="66">
        <v>170.65</v>
      </c>
      <c r="E263" s="66">
        <v>172.35</v>
      </c>
      <c r="F263" s="66">
        <v>176.05</v>
      </c>
      <c r="G263" s="251">
        <v>181.36</v>
      </c>
      <c r="H263" s="424">
        <v>15961704</v>
      </c>
      <c r="I263" s="425">
        <v>15327178</v>
      </c>
      <c r="J263" s="425">
        <v>15194186</v>
      </c>
      <c r="K263" s="426">
        <v>14926065</v>
      </c>
    </row>
    <row r="264" spans="1:11" ht="13.5" customHeight="1">
      <c r="A264" s="65" t="s">
        <v>207</v>
      </c>
      <c r="B264" s="65" t="s">
        <v>874</v>
      </c>
      <c r="C264" s="66">
        <v>8641.5400000000009</v>
      </c>
      <c r="D264" s="66">
        <v>8951.81</v>
      </c>
      <c r="E264" s="66">
        <v>9040.85</v>
      </c>
      <c r="F264" s="66">
        <v>9235.31</v>
      </c>
      <c r="G264" s="251">
        <v>9513.82</v>
      </c>
      <c r="H264" s="424">
        <v>7535377117</v>
      </c>
      <c r="I264" s="425">
        <v>8315789577</v>
      </c>
      <c r="J264" s="425">
        <v>8474561057</v>
      </c>
      <c r="K264" s="426">
        <v>8376145331</v>
      </c>
    </row>
    <row r="265" spans="1:11" ht="13.5" customHeight="1">
      <c r="A265" s="65" t="s">
        <v>565</v>
      </c>
      <c r="B265" s="65" t="s">
        <v>875</v>
      </c>
      <c r="C265" s="66">
        <v>196.13</v>
      </c>
      <c r="D265" s="66">
        <v>199.72</v>
      </c>
      <c r="E265" s="66">
        <v>201.71</v>
      </c>
      <c r="F265" s="66">
        <v>206.05</v>
      </c>
      <c r="G265" s="251">
        <v>212.26</v>
      </c>
      <c r="H265" s="424">
        <v>79979653</v>
      </c>
      <c r="I265" s="425">
        <v>87418788</v>
      </c>
      <c r="J265" s="425">
        <v>89800783</v>
      </c>
      <c r="K265" s="426">
        <v>93307171</v>
      </c>
    </row>
    <row r="266" spans="1:11" ht="13.5" customHeight="1">
      <c r="A266" s="65" t="s">
        <v>527</v>
      </c>
      <c r="B266" s="65" t="s">
        <v>876</v>
      </c>
      <c r="C266" s="66">
        <v>1271</v>
      </c>
      <c r="D266" s="66">
        <v>1310.4000000000001</v>
      </c>
      <c r="E266" s="66">
        <v>1323.43</v>
      </c>
      <c r="F266" s="66">
        <v>1351.9</v>
      </c>
      <c r="G266" s="251">
        <v>1392.67</v>
      </c>
      <c r="H266" s="424">
        <v>1162507482</v>
      </c>
      <c r="I266" s="425">
        <v>1270585503</v>
      </c>
      <c r="J266" s="425">
        <v>1345267333</v>
      </c>
      <c r="K266" s="426">
        <v>1411708621</v>
      </c>
    </row>
    <row r="267" spans="1:11" ht="13.5" customHeight="1">
      <c r="A267" s="65" t="s">
        <v>245</v>
      </c>
      <c r="B267" s="65" t="s">
        <v>877</v>
      </c>
      <c r="C267" s="66">
        <v>182.44</v>
      </c>
      <c r="D267" s="66">
        <v>223.68</v>
      </c>
      <c r="E267" s="66">
        <v>225.9</v>
      </c>
      <c r="F267" s="66">
        <v>230.76</v>
      </c>
      <c r="G267" s="251">
        <v>237.72</v>
      </c>
      <c r="H267" s="424">
        <v>306959787.19999999</v>
      </c>
      <c r="I267" s="425">
        <v>271215557</v>
      </c>
      <c r="J267" s="425">
        <v>278716810</v>
      </c>
      <c r="K267" s="426">
        <v>291228314</v>
      </c>
    </row>
    <row r="268" spans="1:11" ht="13.5" customHeight="1">
      <c r="A268" s="65" t="s">
        <v>287</v>
      </c>
      <c r="B268" s="65" t="s">
        <v>878</v>
      </c>
      <c r="C268" s="66">
        <v>805.34</v>
      </c>
      <c r="D268" s="66">
        <v>826.1</v>
      </c>
      <c r="E268" s="66">
        <v>834.32</v>
      </c>
      <c r="F268" s="66">
        <v>852.26</v>
      </c>
      <c r="G268" s="251">
        <v>877.96</v>
      </c>
      <c r="H268" s="424">
        <v>599483634</v>
      </c>
      <c r="I268" s="425">
        <v>615388013</v>
      </c>
      <c r="J268" s="425">
        <v>637162940</v>
      </c>
      <c r="K268" s="426">
        <v>694453705</v>
      </c>
    </row>
    <row r="269" spans="1:11" ht="13.5" customHeight="1">
      <c r="A269" s="65" t="s">
        <v>341</v>
      </c>
      <c r="B269" s="65" t="s">
        <v>879</v>
      </c>
      <c r="C269" s="66">
        <v>1117.78</v>
      </c>
      <c r="D269" s="66">
        <v>1115.57</v>
      </c>
      <c r="E269" s="66">
        <v>1126.67</v>
      </c>
      <c r="F269" s="66">
        <v>1150.9000000000001</v>
      </c>
      <c r="G269" s="251">
        <v>1185.6099999999999</v>
      </c>
      <c r="H269" s="424">
        <v>519376583</v>
      </c>
      <c r="I269" s="425">
        <v>520434992</v>
      </c>
      <c r="J269" s="425">
        <v>517652891</v>
      </c>
      <c r="K269" s="426">
        <v>506734095</v>
      </c>
    </row>
    <row r="270" spans="1:11" ht="13.5" customHeight="1">
      <c r="A270" s="65" t="s">
        <v>603</v>
      </c>
      <c r="B270" s="65" t="s">
        <v>880</v>
      </c>
      <c r="C270" s="66">
        <v>4180.8500000000004</v>
      </c>
      <c r="D270" s="66">
        <v>4371.82</v>
      </c>
      <c r="E270" s="66">
        <v>4273.16</v>
      </c>
      <c r="F270" s="66">
        <v>4365.08</v>
      </c>
      <c r="G270" s="251">
        <v>4496.71</v>
      </c>
      <c r="H270" s="424">
        <v>686626500</v>
      </c>
      <c r="I270" s="425">
        <v>686927455</v>
      </c>
      <c r="J270" s="425">
        <v>702958604</v>
      </c>
      <c r="K270" s="426">
        <v>716431639</v>
      </c>
    </row>
    <row r="271" spans="1:11" ht="13.5" customHeight="1">
      <c r="A271" s="65" t="s">
        <v>537</v>
      </c>
      <c r="B271" s="65" t="s">
        <v>881</v>
      </c>
      <c r="C271" s="66">
        <v>212.18</v>
      </c>
      <c r="D271" s="66">
        <v>219.81</v>
      </c>
      <c r="E271" s="66">
        <v>222</v>
      </c>
      <c r="F271" s="66">
        <v>226.77</v>
      </c>
      <c r="G271" s="251">
        <v>233.61</v>
      </c>
      <c r="H271" s="424">
        <v>245287047</v>
      </c>
      <c r="I271" s="425">
        <v>246005482</v>
      </c>
      <c r="J271" s="425">
        <v>257728295</v>
      </c>
      <c r="K271" s="426">
        <v>269435795</v>
      </c>
    </row>
    <row r="272" spans="1:11" ht="13.5" customHeight="1">
      <c r="A272" s="65" t="s">
        <v>79</v>
      </c>
      <c r="B272" s="65" t="s">
        <v>882</v>
      </c>
      <c r="C272" s="66">
        <v>679.28</v>
      </c>
      <c r="D272" s="66">
        <v>685.51</v>
      </c>
      <c r="E272" s="66">
        <v>692.33</v>
      </c>
      <c r="F272" s="66">
        <v>707.22</v>
      </c>
      <c r="G272" s="251">
        <v>728.55</v>
      </c>
      <c r="H272" s="424">
        <v>507747573</v>
      </c>
      <c r="I272" s="425">
        <v>540313756</v>
      </c>
      <c r="J272" s="425">
        <v>592988332</v>
      </c>
      <c r="K272" s="426">
        <v>644992062</v>
      </c>
    </row>
    <row r="273" spans="1:11" ht="13.5" customHeight="1">
      <c r="A273" s="65" t="s">
        <v>259</v>
      </c>
      <c r="B273" s="65" t="s">
        <v>883</v>
      </c>
      <c r="C273" s="66">
        <v>232.41</v>
      </c>
      <c r="D273" s="66">
        <v>225.35</v>
      </c>
      <c r="E273" s="66">
        <v>227.59</v>
      </c>
      <c r="F273" s="66">
        <v>232.49</v>
      </c>
      <c r="G273" s="251">
        <v>239.5</v>
      </c>
      <c r="H273" s="424">
        <v>193362612</v>
      </c>
      <c r="I273" s="425">
        <v>210548584</v>
      </c>
      <c r="J273" s="425">
        <v>227004270</v>
      </c>
      <c r="K273" s="426">
        <v>240258371</v>
      </c>
    </row>
    <row r="274" spans="1:11" ht="13.5" customHeight="1">
      <c r="A274" s="65" t="s">
        <v>201</v>
      </c>
      <c r="B274" s="65" t="s">
        <v>884</v>
      </c>
      <c r="C274" s="66">
        <v>2826.28</v>
      </c>
      <c r="D274" s="66">
        <v>2839</v>
      </c>
      <c r="E274" s="66">
        <v>2867.24</v>
      </c>
      <c r="F274" s="66">
        <v>2928.91</v>
      </c>
      <c r="G274" s="251">
        <v>3017.24</v>
      </c>
      <c r="H274" s="424">
        <v>4394519546</v>
      </c>
      <c r="I274" s="425">
        <v>4502968972</v>
      </c>
      <c r="J274" s="425">
        <v>4453542853</v>
      </c>
      <c r="K274" s="426">
        <v>4494215653</v>
      </c>
    </row>
    <row r="275" spans="1:11" ht="13.5" customHeight="1">
      <c r="A275" s="65" t="s">
        <v>517</v>
      </c>
      <c r="B275" s="65" t="s">
        <v>885</v>
      </c>
      <c r="C275" s="66">
        <v>6768.19</v>
      </c>
      <c r="D275" s="66">
        <v>6704.32</v>
      </c>
      <c r="E275" s="66">
        <v>6771.1</v>
      </c>
      <c r="F275" s="66">
        <v>6916.94</v>
      </c>
      <c r="G275" s="251">
        <v>7125.83</v>
      </c>
      <c r="H275" s="424">
        <v>5975270824</v>
      </c>
      <c r="I275" s="425">
        <v>6277585060</v>
      </c>
      <c r="J275" s="425">
        <v>6748862685</v>
      </c>
      <c r="K275" s="426">
        <v>7093955240</v>
      </c>
    </row>
    <row r="276" spans="1:11" ht="13.5" customHeight="1">
      <c r="A276" s="65" t="s">
        <v>587</v>
      </c>
      <c r="B276" s="65" t="s">
        <v>886</v>
      </c>
      <c r="C276" s="66">
        <v>804.27</v>
      </c>
      <c r="D276" s="66">
        <v>794.83</v>
      </c>
      <c r="E276" s="66">
        <v>800.92</v>
      </c>
      <c r="F276" s="66">
        <v>814.21</v>
      </c>
      <c r="G276" s="251">
        <v>833.24</v>
      </c>
      <c r="H276" s="424">
        <v>551627045</v>
      </c>
      <c r="I276" s="425">
        <v>609195976</v>
      </c>
      <c r="J276" s="425">
        <v>648429467</v>
      </c>
      <c r="K276" s="426">
        <v>669532664</v>
      </c>
    </row>
    <row r="277" spans="1:11" ht="13.5" customHeight="1">
      <c r="A277" s="65" t="s">
        <v>371</v>
      </c>
      <c r="B277" s="65" t="s">
        <v>887</v>
      </c>
      <c r="C277" s="66">
        <v>5664.75</v>
      </c>
      <c r="D277" s="66">
        <v>5619.59</v>
      </c>
      <c r="E277" s="66">
        <v>5675.49</v>
      </c>
      <c r="F277" s="66">
        <v>5797.56</v>
      </c>
      <c r="G277" s="251">
        <v>5972.4</v>
      </c>
      <c r="H277" s="424">
        <v>4217134854</v>
      </c>
      <c r="I277" s="425">
        <v>4586509101</v>
      </c>
      <c r="J277" s="425">
        <v>4762123934</v>
      </c>
      <c r="K277" s="426">
        <v>4711846983</v>
      </c>
    </row>
    <row r="278" spans="1:11" ht="13.5" customHeight="1">
      <c r="A278" s="65" t="s">
        <v>495</v>
      </c>
      <c r="B278" s="65" t="s">
        <v>888</v>
      </c>
      <c r="C278" s="66">
        <v>967.93</v>
      </c>
      <c r="D278" s="66">
        <v>1019.71</v>
      </c>
      <c r="E278" s="66">
        <v>1029.49</v>
      </c>
      <c r="F278" s="66">
        <v>1050.8499999999999</v>
      </c>
      <c r="G278" s="251">
        <v>1081.44</v>
      </c>
      <c r="H278" s="424">
        <v>151475518</v>
      </c>
      <c r="I278" s="425">
        <v>151919900</v>
      </c>
      <c r="J278" s="425">
        <v>158423377</v>
      </c>
      <c r="K278" s="426">
        <v>161209235</v>
      </c>
    </row>
    <row r="279" spans="1:11" ht="13.5" customHeight="1">
      <c r="A279" s="65" t="s">
        <v>55</v>
      </c>
      <c r="B279" s="65" t="s">
        <v>889</v>
      </c>
      <c r="C279" s="66">
        <v>22835</v>
      </c>
      <c r="D279" s="66">
        <v>22794.25</v>
      </c>
      <c r="E279" s="66">
        <v>23020.98</v>
      </c>
      <c r="F279" s="66">
        <v>23516.13</v>
      </c>
      <c r="G279" s="251">
        <v>24225.31</v>
      </c>
      <c r="H279" s="424">
        <v>21511091575</v>
      </c>
      <c r="I279" s="425">
        <v>23917608939</v>
      </c>
      <c r="J279" s="425">
        <v>24371868437</v>
      </c>
      <c r="K279" s="426">
        <v>25360932846</v>
      </c>
    </row>
    <row r="280" spans="1:11" ht="13.5" customHeight="1">
      <c r="A280" s="65" t="s">
        <v>193</v>
      </c>
      <c r="B280" s="65" t="s">
        <v>890</v>
      </c>
      <c r="C280" s="66">
        <v>1521.95</v>
      </c>
      <c r="D280" s="66">
        <v>1500.07</v>
      </c>
      <c r="E280" s="66">
        <v>1514.99</v>
      </c>
      <c r="F280" s="66">
        <v>1547.58</v>
      </c>
      <c r="G280" s="251">
        <v>1594.25</v>
      </c>
      <c r="H280" s="424">
        <v>3340995796</v>
      </c>
      <c r="I280" s="425">
        <v>3714228779</v>
      </c>
      <c r="J280" s="425">
        <v>3768187838</v>
      </c>
      <c r="K280" s="426">
        <v>3795479762</v>
      </c>
    </row>
    <row r="281" spans="1:11" ht="13.5" customHeight="1">
      <c r="A281" s="65" t="s">
        <v>1126</v>
      </c>
      <c r="B281" s="65" t="s">
        <v>1456</v>
      </c>
      <c r="C281" s="66">
        <v>0</v>
      </c>
      <c r="D281" s="66">
        <v>0</v>
      </c>
      <c r="E281" s="66">
        <v>136.9</v>
      </c>
      <c r="F281" s="66">
        <v>139.84</v>
      </c>
      <c r="G281" s="251">
        <v>144.06</v>
      </c>
      <c r="H281" s="424" t="s">
        <v>1461</v>
      </c>
      <c r="I281" s="425" t="s">
        <v>1461</v>
      </c>
      <c r="J281" s="425" t="s">
        <v>1461</v>
      </c>
      <c r="K281" s="426" t="s">
        <v>1461</v>
      </c>
    </row>
    <row r="282" spans="1:11" ht="13.5" customHeight="1">
      <c r="A282" s="65" t="s">
        <v>529</v>
      </c>
      <c r="B282" s="65" t="s">
        <v>891</v>
      </c>
      <c r="C282" s="66">
        <v>505.81</v>
      </c>
      <c r="D282" s="66">
        <v>505.87</v>
      </c>
      <c r="E282" s="66">
        <v>510.9</v>
      </c>
      <c r="F282" s="66">
        <v>521.89</v>
      </c>
      <c r="G282" s="251">
        <v>537.63</v>
      </c>
      <c r="H282" s="424">
        <v>514493848</v>
      </c>
      <c r="I282" s="425">
        <v>486461682</v>
      </c>
      <c r="J282" s="425">
        <v>512704587</v>
      </c>
      <c r="K282" s="426">
        <v>542857780</v>
      </c>
    </row>
    <row r="283" spans="1:11" ht="13.5" customHeight="1">
      <c r="A283" s="65" t="s">
        <v>121</v>
      </c>
      <c r="B283" s="65" t="s">
        <v>892</v>
      </c>
      <c r="C283" s="66">
        <v>2392.91</v>
      </c>
      <c r="D283" s="66">
        <v>2395.9299999999998</v>
      </c>
      <c r="E283" s="66">
        <v>2419.7600000000002</v>
      </c>
      <c r="F283" s="66">
        <v>2471.81</v>
      </c>
      <c r="G283" s="251">
        <v>2546.35</v>
      </c>
      <c r="H283" s="424">
        <v>692577792</v>
      </c>
      <c r="I283" s="425">
        <v>728616396</v>
      </c>
      <c r="J283" s="425">
        <v>748218403</v>
      </c>
      <c r="K283" s="426">
        <v>764126885</v>
      </c>
    </row>
    <row r="284" spans="1:11" ht="13.5" customHeight="1">
      <c r="A284" s="65" t="s">
        <v>541</v>
      </c>
      <c r="B284" s="65" t="s">
        <v>893</v>
      </c>
      <c r="C284" s="66">
        <v>270.49</v>
      </c>
      <c r="D284" s="66">
        <v>263.33</v>
      </c>
      <c r="E284" s="66">
        <v>266.02999999999997</v>
      </c>
      <c r="F284" s="66">
        <v>271.93</v>
      </c>
      <c r="G284" s="251">
        <v>280.38</v>
      </c>
      <c r="H284" s="424">
        <v>180407323</v>
      </c>
      <c r="I284" s="425">
        <v>196115779</v>
      </c>
      <c r="J284" s="425">
        <v>206120657</v>
      </c>
      <c r="K284" s="426">
        <v>216753502</v>
      </c>
    </row>
    <row r="285" spans="1:11" ht="13.5" customHeight="1">
      <c r="A285" s="65" t="s">
        <v>533</v>
      </c>
      <c r="B285" s="65" t="s">
        <v>894</v>
      </c>
      <c r="C285" s="66">
        <v>5674.84</v>
      </c>
      <c r="D285" s="66">
        <v>5668.22</v>
      </c>
      <c r="E285" s="66">
        <v>5724.66</v>
      </c>
      <c r="F285" s="66">
        <v>5847.92</v>
      </c>
      <c r="G285" s="251">
        <v>6024.46</v>
      </c>
      <c r="H285" s="424">
        <v>3809277253</v>
      </c>
      <c r="I285" s="425">
        <v>3987166566</v>
      </c>
      <c r="J285" s="425">
        <v>4348551496</v>
      </c>
      <c r="K285" s="426">
        <v>4680294552</v>
      </c>
    </row>
    <row r="286" spans="1:11" ht="13.5" customHeight="1">
      <c r="A286" s="65" t="s">
        <v>611</v>
      </c>
      <c r="B286" s="65" t="s">
        <v>895</v>
      </c>
      <c r="C286" s="66">
        <v>3347.65</v>
      </c>
      <c r="D286" s="66">
        <v>3274</v>
      </c>
      <c r="E286" s="66">
        <v>3306.57</v>
      </c>
      <c r="F286" s="66">
        <v>3377.69</v>
      </c>
      <c r="G286" s="251">
        <v>3479.55</v>
      </c>
      <c r="H286" s="424">
        <v>777938209</v>
      </c>
      <c r="I286" s="425">
        <v>825309937</v>
      </c>
      <c r="J286" s="425">
        <v>853420981</v>
      </c>
      <c r="K286" s="426">
        <v>877162911</v>
      </c>
    </row>
    <row r="287" spans="1:11" ht="13.5" customHeight="1">
      <c r="A287" s="65" t="s">
        <v>125</v>
      </c>
      <c r="B287" s="65" t="s">
        <v>896</v>
      </c>
      <c r="C287" s="66">
        <v>918.28</v>
      </c>
      <c r="D287" s="66">
        <v>900.27</v>
      </c>
      <c r="E287" s="66">
        <v>909.22</v>
      </c>
      <c r="F287" s="66">
        <v>928.78</v>
      </c>
      <c r="G287" s="251">
        <v>956.79</v>
      </c>
      <c r="H287" s="424">
        <v>501072307</v>
      </c>
      <c r="I287" s="425">
        <v>551620470</v>
      </c>
      <c r="J287" s="425">
        <v>580972909</v>
      </c>
      <c r="K287" s="426">
        <v>603146230</v>
      </c>
    </row>
    <row r="288" spans="1:11" ht="13.5" customHeight="1">
      <c r="A288" s="65" t="s">
        <v>63</v>
      </c>
      <c r="B288" s="65" t="s">
        <v>897</v>
      </c>
      <c r="C288" s="66">
        <v>3068.69</v>
      </c>
      <c r="D288" s="66">
        <v>3141.86</v>
      </c>
      <c r="E288" s="66">
        <v>3173.36</v>
      </c>
      <c r="F288" s="66">
        <v>3242.15</v>
      </c>
      <c r="G288" s="251">
        <v>3340.68</v>
      </c>
      <c r="H288" s="424">
        <v>3222894215</v>
      </c>
      <c r="I288" s="425">
        <v>3501838056</v>
      </c>
      <c r="J288" s="425">
        <v>3629289933</v>
      </c>
      <c r="K288" s="426">
        <v>3658790750</v>
      </c>
    </row>
    <row r="289" spans="1:11" ht="13.5" customHeight="1">
      <c r="A289" s="65" t="s">
        <v>3</v>
      </c>
      <c r="B289" s="65" t="s">
        <v>950</v>
      </c>
      <c r="C289" s="66">
        <v>53.1</v>
      </c>
      <c r="D289" s="66">
        <v>56.29</v>
      </c>
      <c r="E289" s="66">
        <v>56.29</v>
      </c>
      <c r="F289" s="66">
        <v>56.29</v>
      </c>
      <c r="G289" s="251">
        <v>56.29</v>
      </c>
      <c r="H289" s="424">
        <v>54868762</v>
      </c>
      <c r="I289" s="425">
        <v>58796342</v>
      </c>
      <c r="J289" s="425">
        <v>59407533</v>
      </c>
      <c r="K289" s="426">
        <v>62004711</v>
      </c>
    </row>
    <row r="290" spans="1:11" ht="13.5" customHeight="1">
      <c r="A290" s="65" t="s">
        <v>99</v>
      </c>
      <c r="B290" s="65" t="s">
        <v>898</v>
      </c>
      <c r="C290" s="66">
        <v>262.14999999999998</v>
      </c>
      <c r="D290" s="66">
        <v>245.65</v>
      </c>
      <c r="E290" s="66">
        <v>248.25</v>
      </c>
      <c r="F290" s="66">
        <v>253.93</v>
      </c>
      <c r="G290" s="251">
        <v>262.06</v>
      </c>
      <c r="H290" s="424">
        <v>211698333</v>
      </c>
      <c r="I290" s="425">
        <v>227282784</v>
      </c>
      <c r="J290" s="425">
        <v>231852216</v>
      </c>
      <c r="K290" s="426">
        <v>244000955</v>
      </c>
    </row>
    <row r="291" spans="1:11" ht="13.5" customHeight="1">
      <c r="A291" s="65" t="s">
        <v>493</v>
      </c>
      <c r="B291" s="65" t="s">
        <v>899</v>
      </c>
      <c r="C291" s="66">
        <v>433.5</v>
      </c>
      <c r="D291" s="66">
        <v>437.02</v>
      </c>
      <c r="E291" s="66">
        <v>441.37</v>
      </c>
      <c r="F291" s="66">
        <v>450.86</v>
      </c>
      <c r="G291" s="251">
        <v>464.46</v>
      </c>
      <c r="H291" s="424">
        <v>42970354</v>
      </c>
      <c r="I291" s="425">
        <v>48222523</v>
      </c>
      <c r="J291" s="425">
        <v>53920768</v>
      </c>
      <c r="K291" s="426">
        <v>57033520</v>
      </c>
    </row>
    <row r="292" spans="1:11" ht="13.5" customHeight="1">
      <c r="A292" s="65" t="s">
        <v>41</v>
      </c>
      <c r="B292" s="65" t="s">
        <v>900</v>
      </c>
      <c r="C292" s="66">
        <v>7659.59</v>
      </c>
      <c r="D292" s="66">
        <v>7670.87</v>
      </c>
      <c r="E292" s="66">
        <v>7747.19</v>
      </c>
      <c r="F292" s="66">
        <v>7913.86</v>
      </c>
      <c r="G292" s="251">
        <v>8152.58</v>
      </c>
      <c r="H292" s="424">
        <v>5260885317</v>
      </c>
      <c r="I292" s="425">
        <v>5814180406</v>
      </c>
      <c r="J292" s="425">
        <v>6344095690</v>
      </c>
      <c r="K292" s="426">
        <v>6813053890</v>
      </c>
    </row>
    <row r="293" spans="1:11" ht="13.5" customHeight="1">
      <c r="A293" s="65" t="s">
        <v>479</v>
      </c>
      <c r="B293" s="65" t="s">
        <v>919</v>
      </c>
      <c r="C293" s="66">
        <v>3632.08</v>
      </c>
      <c r="D293" s="66">
        <v>3607.83</v>
      </c>
      <c r="E293" s="66">
        <v>3643.85</v>
      </c>
      <c r="F293" s="66">
        <v>3722.5</v>
      </c>
      <c r="G293" s="251">
        <v>3835.15</v>
      </c>
      <c r="H293" s="424">
        <v>2341539268</v>
      </c>
      <c r="I293" s="425">
        <v>2575885638</v>
      </c>
      <c r="J293" s="425">
        <v>2653340929</v>
      </c>
      <c r="K293" s="426">
        <v>2750786822</v>
      </c>
    </row>
    <row r="294" spans="1:11" ht="13.5" customHeight="1">
      <c r="A294" s="65" t="s">
        <v>613</v>
      </c>
      <c r="B294" s="65" t="s">
        <v>912</v>
      </c>
      <c r="C294" s="66">
        <v>5296.52</v>
      </c>
      <c r="D294" s="66">
        <v>5352.52</v>
      </c>
      <c r="E294" s="66">
        <v>5405.76</v>
      </c>
      <c r="F294" s="66">
        <v>5522.03</v>
      </c>
      <c r="G294" s="251">
        <v>5688.56</v>
      </c>
      <c r="H294" s="424">
        <v>3392018283</v>
      </c>
      <c r="I294" s="425">
        <v>3388568027</v>
      </c>
      <c r="J294" s="425">
        <v>3511478554</v>
      </c>
      <c r="K294" s="426">
        <v>3624653691</v>
      </c>
    </row>
    <row r="295" spans="1:11" ht="13.5" customHeight="1">
      <c r="A295" s="65" t="s">
        <v>295</v>
      </c>
      <c r="B295" s="65" t="s">
        <v>901</v>
      </c>
      <c r="C295" s="66">
        <v>385.65</v>
      </c>
      <c r="D295" s="66">
        <v>371.37</v>
      </c>
      <c r="E295" s="66">
        <v>375.06</v>
      </c>
      <c r="F295" s="66">
        <v>383.13</v>
      </c>
      <c r="G295" s="251">
        <v>394.69</v>
      </c>
      <c r="H295" s="424">
        <v>809289830.86000001</v>
      </c>
      <c r="I295" s="425">
        <v>717380231</v>
      </c>
      <c r="J295" s="425">
        <v>724501845</v>
      </c>
      <c r="K295" s="426">
        <v>748576917</v>
      </c>
    </row>
    <row r="296" spans="1:11" ht="13.5" customHeight="1">
      <c r="A296" s="65" t="s">
        <v>389</v>
      </c>
      <c r="B296" s="65" t="s">
        <v>902</v>
      </c>
      <c r="C296" s="66">
        <v>3845.28</v>
      </c>
      <c r="D296" s="66">
        <v>3896.33</v>
      </c>
      <c r="E296" s="66">
        <v>3935.58</v>
      </c>
      <c r="F296" s="66">
        <v>4021.31</v>
      </c>
      <c r="G296" s="251">
        <v>4144.1000000000004</v>
      </c>
      <c r="H296" s="424">
        <v>3747342714</v>
      </c>
      <c r="I296" s="425">
        <v>4199622702</v>
      </c>
      <c r="J296" s="425">
        <v>4410091546</v>
      </c>
      <c r="K296" s="426">
        <v>4547336625</v>
      </c>
    </row>
    <row r="297" spans="1:11" ht="13.5" customHeight="1">
      <c r="A297" s="65" t="s">
        <v>269</v>
      </c>
      <c r="B297" s="65" t="s">
        <v>932</v>
      </c>
      <c r="C297" s="66">
        <v>1270.56</v>
      </c>
      <c r="D297" s="66">
        <v>1255.47</v>
      </c>
      <c r="E297" s="66">
        <v>1267.94</v>
      </c>
      <c r="F297" s="66">
        <v>1295.1600000000001</v>
      </c>
      <c r="G297" s="251">
        <v>1334.16</v>
      </c>
      <c r="H297" s="424">
        <v>1402354937</v>
      </c>
      <c r="I297" s="425">
        <v>1443751464</v>
      </c>
      <c r="J297" s="425">
        <v>1572604706</v>
      </c>
      <c r="K297" s="426">
        <v>1680293065</v>
      </c>
    </row>
    <row r="298" spans="1:11" ht="13.5" customHeight="1">
      <c r="A298" s="65" t="s">
        <v>309</v>
      </c>
      <c r="B298" s="65" t="s">
        <v>926</v>
      </c>
      <c r="C298" s="66">
        <v>227.5</v>
      </c>
      <c r="D298" s="66">
        <v>209.1</v>
      </c>
      <c r="E298" s="66">
        <v>211.34</v>
      </c>
      <c r="F298" s="66">
        <v>216.23</v>
      </c>
      <c r="G298" s="251">
        <v>223.23</v>
      </c>
      <c r="H298" s="424">
        <v>186551125</v>
      </c>
      <c r="I298" s="425">
        <v>190066820</v>
      </c>
      <c r="J298" s="425">
        <v>187620670</v>
      </c>
      <c r="K298" s="426">
        <v>193028045</v>
      </c>
    </row>
    <row r="299" spans="1:11" ht="13.5" customHeight="1">
      <c r="A299" s="65" t="s">
        <v>353</v>
      </c>
      <c r="B299" s="65" t="s">
        <v>903</v>
      </c>
      <c r="C299" s="66">
        <v>354.83</v>
      </c>
      <c r="D299" s="66">
        <v>347.46</v>
      </c>
      <c r="E299" s="66">
        <v>350.92</v>
      </c>
      <c r="F299" s="66">
        <v>358.46</v>
      </c>
      <c r="G299" s="251">
        <v>369.27</v>
      </c>
      <c r="H299" s="424">
        <v>307145191</v>
      </c>
      <c r="I299" s="425">
        <v>283953403</v>
      </c>
      <c r="J299" s="425">
        <v>309266843</v>
      </c>
      <c r="K299" s="426">
        <v>326239913</v>
      </c>
    </row>
    <row r="300" spans="1:11" ht="13.5" customHeight="1">
      <c r="A300" s="65" t="s">
        <v>137</v>
      </c>
      <c r="B300" s="65" t="s">
        <v>939</v>
      </c>
      <c r="C300" s="66">
        <v>146.38999999999999</v>
      </c>
      <c r="D300" s="66">
        <v>142.38</v>
      </c>
      <c r="E300" s="66">
        <v>143.80000000000001</v>
      </c>
      <c r="F300" s="66">
        <v>146.88999999999999</v>
      </c>
      <c r="G300" s="251">
        <v>151.32</v>
      </c>
      <c r="H300" s="424">
        <v>92398349</v>
      </c>
      <c r="I300" s="425">
        <v>100002976</v>
      </c>
      <c r="J300" s="425">
        <v>109084542</v>
      </c>
      <c r="K300" s="426">
        <v>114807444</v>
      </c>
    </row>
    <row r="301" spans="1:11" ht="13.5" customHeight="1">
      <c r="A301" s="65" t="s">
        <v>283</v>
      </c>
      <c r="B301" s="65" t="s">
        <v>904</v>
      </c>
      <c r="C301" s="65">
        <v>691.8</v>
      </c>
      <c r="D301" s="65">
        <v>659.05</v>
      </c>
      <c r="E301" s="65">
        <v>665.79</v>
      </c>
      <c r="F301" s="65">
        <v>680.52</v>
      </c>
      <c r="G301" s="423">
        <v>701.62</v>
      </c>
      <c r="H301" s="424">
        <v>444913402.27999997</v>
      </c>
      <c r="I301" s="425">
        <v>462095244</v>
      </c>
      <c r="J301" s="425">
        <v>479181612</v>
      </c>
      <c r="K301" s="426">
        <v>526970999</v>
      </c>
    </row>
    <row r="302" spans="1:11" ht="13.5" customHeight="1">
      <c r="A302" s="65" t="s">
        <v>161</v>
      </c>
      <c r="B302" s="65" t="s">
        <v>905</v>
      </c>
      <c r="C302" s="65">
        <v>145.6</v>
      </c>
      <c r="D302" s="65">
        <v>155.21</v>
      </c>
      <c r="E302" s="65">
        <v>156.75</v>
      </c>
      <c r="F302" s="65">
        <v>160.13</v>
      </c>
      <c r="G302" s="423">
        <v>164.95</v>
      </c>
      <c r="H302" s="424">
        <v>113283936</v>
      </c>
      <c r="I302" s="425">
        <v>107216761</v>
      </c>
      <c r="J302" s="425">
        <v>110866831</v>
      </c>
      <c r="K302" s="426">
        <v>116076080</v>
      </c>
    </row>
    <row r="303" spans="1:11" ht="13.5" customHeight="1">
      <c r="A303" s="65" t="s">
        <v>253</v>
      </c>
      <c r="B303" s="65" t="s">
        <v>906</v>
      </c>
      <c r="C303" s="65">
        <v>67.39</v>
      </c>
      <c r="D303" s="65">
        <v>67.08</v>
      </c>
      <c r="E303" s="65">
        <v>67.08</v>
      </c>
      <c r="F303" s="65">
        <v>67.08</v>
      </c>
      <c r="G303" s="423">
        <v>67.08</v>
      </c>
      <c r="H303" s="424">
        <v>54450807</v>
      </c>
      <c r="I303" s="425">
        <v>53692422</v>
      </c>
      <c r="J303" s="425">
        <v>57585400</v>
      </c>
      <c r="K303" s="426">
        <v>58496691</v>
      </c>
    </row>
    <row r="304" spans="1:11" ht="13.5" customHeight="1">
      <c r="A304" s="65" t="s">
        <v>85</v>
      </c>
      <c r="B304" s="65" t="s">
        <v>907</v>
      </c>
      <c r="C304" s="65">
        <v>2440.44</v>
      </c>
      <c r="D304" s="65">
        <v>2455.4499999999998</v>
      </c>
      <c r="E304" s="65">
        <v>2480.08</v>
      </c>
      <c r="F304" s="65">
        <v>2533.87</v>
      </c>
      <c r="G304" s="423">
        <v>2610.91</v>
      </c>
      <c r="H304" s="424">
        <v>2109676574</v>
      </c>
      <c r="I304" s="425">
        <v>2211610026</v>
      </c>
      <c r="J304" s="425">
        <v>2389861180</v>
      </c>
      <c r="K304" s="426">
        <v>2572302221</v>
      </c>
    </row>
    <row r="305" spans="1:11" ht="13.5" customHeight="1">
      <c r="A305" s="65" t="s">
        <v>1145</v>
      </c>
      <c r="B305" s="65" t="s">
        <v>1454</v>
      </c>
      <c r="C305" s="65">
        <v>0</v>
      </c>
      <c r="D305" s="65">
        <v>0</v>
      </c>
      <c r="E305" s="65">
        <v>142.13999999999999</v>
      </c>
      <c r="F305" s="65">
        <v>145.19999999999999</v>
      </c>
      <c r="G305" s="423">
        <v>149.58000000000001</v>
      </c>
      <c r="H305" s="424" t="s">
        <v>1461</v>
      </c>
      <c r="I305" s="425" t="s">
        <v>1461</v>
      </c>
      <c r="J305" s="425" t="s">
        <v>1461</v>
      </c>
      <c r="K305" s="426" t="s">
        <v>1461</v>
      </c>
    </row>
    <row r="306" spans="1:11" ht="13.5" customHeight="1">
      <c r="A306" s="65" t="s">
        <v>591</v>
      </c>
      <c r="B306" s="65" t="s">
        <v>908</v>
      </c>
      <c r="C306" s="65">
        <v>15851.45</v>
      </c>
      <c r="D306" s="65">
        <v>15862.93</v>
      </c>
      <c r="E306" s="65">
        <v>16022.53</v>
      </c>
      <c r="F306" s="65">
        <v>16371.08</v>
      </c>
      <c r="G306" s="423">
        <v>16870.28</v>
      </c>
      <c r="H306" s="424">
        <v>5679962162</v>
      </c>
      <c r="I306" s="425">
        <v>5978073740</v>
      </c>
      <c r="J306" s="425">
        <v>6210148956</v>
      </c>
      <c r="K306" s="426">
        <v>6528531676</v>
      </c>
    </row>
    <row r="307" spans="1:11" ht="13.5" customHeight="1">
      <c r="A307" s="65" t="s">
        <v>513</v>
      </c>
      <c r="B307" s="65" t="s">
        <v>909</v>
      </c>
      <c r="C307" s="65">
        <v>5625.88</v>
      </c>
      <c r="D307" s="65">
        <v>5714.05</v>
      </c>
      <c r="E307" s="65">
        <v>5770.89</v>
      </c>
      <c r="F307" s="65">
        <v>5895.01</v>
      </c>
      <c r="G307" s="423">
        <v>6072.79</v>
      </c>
      <c r="H307" s="424">
        <v>3635546669</v>
      </c>
      <c r="I307" s="425">
        <v>4007030292</v>
      </c>
      <c r="J307" s="425">
        <v>4286518336</v>
      </c>
      <c r="K307" s="426">
        <v>4605382461</v>
      </c>
    </row>
    <row r="308" spans="1:11" ht="13.5" customHeight="1">
      <c r="A308" s="65" t="s">
        <v>609</v>
      </c>
      <c r="B308" s="65" t="s">
        <v>910</v>
      </c>
      <c r="C308" s="65">
        <v>1286.54</v>
      </c>
      <c r="D308" s="65">
        <v>1269.96</v>
      </c>
      <c r="E308" s="65">
        <v>1282.5899999999999</v>
      </c>
      <c r="F308" s="65">
        <v>1310.18</v>
      </c>
      <c r="G308" s="423">
        <v>1349.69</v>
      </c>
      <c r="H308" s="424">
        <v>515770322</v>
      </c>
      <c r="I308" s="425">
        <v>537957453</v>
      </c>
      <c r="J308" s="425">
        <v>558643926</v>
      </c>
      <c r="K308" s="426">
        <v>570836382</v>
      </c>
    </row>
  </sheetData>
  <sheetProtection algorithmName="SHA-512" hashValue="d0iZxIzE2J6E/jRvvSF1MG0xkSjlsOK5wAJSWdirhGmXPNUWrmDK3JzxtD9s4a0BGkFcRerCnddFJ/ppMQpqMw==" saltValue="p5CSDCFHHl3O6MuJs3IwHQ==" spinCount="100000" sheet="1" objects="1" scenarios="1" autoFilter="0"/>
  <autoFilter ref="A6:K308" xr:uid="{00000000-0009-0000-0000-000004000000}"/>
  <sortState xmlns:xlrd2="http://schemas.microsoft.com/office/spreadsheetml/2017/richdata2" ref="A6:G307">
    <sortCondition ref="B6:B307"/>
  </sortState>
  <mergeCells count="7">
    <mergeCell ref="C2:G2"/>
    <mergeCell ref="H2:K3"/>
    <mergeCell ref="C4:G4"/>
    <mergeCell ref="H4:H5"/>
    <mergeCell ref="I4:I5"/>
    <mergeCell ref="J4:J5"/>
    <mergeCell ref="K4:K5"/>
  </mergeCells>
  <pageMargins left="0.7" right="0.7" top="0.75" bottom="0.75" header="0.3" footer="0.3"/>
  <pageSetup orientation="portrait" r:id="rId1"/>
  <ignoredErrors>
    <ignoredError sqref="C1:G1"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1">
    <tabColor theme="8" tint="0.59999389629810485"/>
  </sheetPr>
  <dimension ref="A1:M318"/>
  <sheetViews>
    <sheetView workbookViewId="0">
      <pane xSplit="3" ySplit="3" topLeftCell="D4" activePane="bottomRight" state="frozen"/>
      <selection activeCell="K5" sqref="K5:M318"/>
      <selection pane="topRight" activeCell="K5" sqref="K5:M318"/>
      <selection pane="bottomLeft" activeCell="K5" sqref="K5:M318"/>
      <selection pane="bottomRight" activeCell="K5" sqref="K5:M318"/>
    </sheetView>
  </sheetViews>
  <sheetFormatPr defaultRowHeight="15"/>
  <cols>
    <col min="2" max="2" width="54.140625" bestFit="1" customWidth="1"/>
    <col min="3" max="3" width="14.28515625" hidden="1" customWidth="1"/>
    <col min="4" max="4" width="14.28515625" customWidth="1"/>
    <col min="5" max="5" width="14.7109375" bestFit="1" customWidth="1"/>
    <col min="6" max="6" width="14.7109375" customWidth="1"/>
    <col min="7" max="7" width="13.42578125" bestFit="1" customWidth="1"/>
    <col min="8" max="8" width="14.7109375" bestFit="1" customWidth="1"/>
    <col min="9" max="9" width="14.7109375" customWidth="1"/>
    <col min="10" max="10" width="11.5703125" bestFit="1" customWidth="1"/>
    <col min="11" max="11" width="14.7109375" bestFit="1" customWidth="1"/>
    <col min="12" max="12" width="14.7109375" customWidth="1"/>
    <col min="13" max="13" width="11.5703125" bestFit="1" customWidth="1"/>
  </cols>
  <sheetData>
    <row r="1" spans="1:13">
      <c r="A1">
        <v>1</v>
      </c>
      <c r="B1">
        <f t="shared" ref="B1:G1" si="0">A1+1</f>
        <v>2</v>
      </c>
      <c r="C1">
        <f t="shared" si="0"/>
        <v>3</v>
      </c>
      <c r="D1">
        <f t="shared" si="0"/>
        <v>4</v>
      </c>
      <c r="E1">
        <f t="shared" si="0"/>
        <v>5</v>
      </c>
      <c r="F1">
        <f t="shared" si="0"/>
        <v>6</v>
      </c>
      <c r="G1">
        <f t="shared" si="0"/>
        <v>7</v>
      </c>
      <c r="H1">
        <f t="shared" ref="H1" si="1">G1+1</f>
        <v>8</v>
      </c>
      <c r="I1">
        <f t="shared" ref="I1" si="2">H1+1</f>
        <v>9</v>
      </c>
      <c r="J1">
        <f t="shared" ref="J1" si="3">I1+1</f>
        <v>10</v>
      </c>
      <c r="K1">
        <f t="shared" ref="K1" si="4">J1+1</f>
        <v>11</v>
      </c>
      <c r="L1">
        <f t="shared" ref="L1" si="5">K1+1</f>
        <v>12</v>
      </c>
      <c r="M1">
        <f t="shared" ref="M1" si="6">L1+1</f>
        <v>13</v>
      </c>
    </row>
    <row r="2" spans="1:13">
      <c r="C2" s="516" t="s">
        <v>1020</v>
      </c>
      <c r="D2" s="517"/>
      <c r="E2" s="517"/>
      <c r="F2" s="517"/>
      <c r="G2" s="518"/>
      <c r="H2" s="516" t="s">
        <v>1005</v>
      </c>
      <c r="I2" s="517"/>
      <c r="J2" s="518"/>
      <c r="K2" s="516" t="s">
        <v>1378</v>
      </c>
      <c r="L2" s="517"/>
      <c r="M2" s="518"/>
    </row>
    <row r="3" spans="1:13" s="123" customFormat="1">
      <c r="A3" s="164" t="s">
        <v>644</v>
      </c>
      <c r="B3" s="123" t="s">
        <v>645</v>
      </c>
      <c r="C3" s="316" t="s">
        <v>952</v>
      </c>
      <c r="D3" s="316" t="s">
        <v>953</v>
      </c>
      <c r="E3" s="317" t="s">
        <v>954</v>
      </c>
      <c r="F3" s="317" t="s">
        <v>1156</v>
      </c>
      <c r="G3" s="186" t="s">
        <v>1157</v>
      </c>
      <c r="H3" s="314" t="s">
        <v>1156</v>
      </c>
      <c r="I3" s="315" t="s">
        <v>1156</v>
      </c>
      <c r="J3" s="315" t="s">
        <v>1157</v>
      </c>
      <c r="K3" s="388" t="s">
        <v>1156</v>
      </c>
      <c r="L3" s="389" t="s">
        <v>1156</v>
      </c>
      <c r="M3" s="389" t="s">
        <v>1157</v>
      </c>
    </row>
    <row r="4" spans="1:13" s="123" customFormat="1">
      <c r="A4" s="123" t="s">
        <v>659</v>
      </c>
      <c r="B4" s="123" t="s">
        <v>911</v>
      </c>
      <c r="C4" s="165">
        <f>AVERAGEIF(C5:C318,"&gt;0")</f>
        <v>778.45373153581181</v>
      </c>
      <c r="D4" s="165">
        <f>AVERAGEIF(D5:D311,"&gt;0")</f>
        <v>783.42812456029333</v>
      </c>
      <c r="E4" s="165">
        <f>AVERAGEIF(E5:E311,"&gt;0")</f>
        <v>783.42812456029333</v>
      </c>
      <c r="F4" s="165">
        <f>AVERAGEIF(F5:F311,"&gt;0")</f>
        <v>783.42812456029333</v>
      </c>
      <c r="G4" s="165">
        <f>AVERAGEIF(G5:G311,"&gt;0")</f>
        <v>783.42812456029333</v>
      </c>
      <c r="H4" s="165">
        <f t="shared" ref="H4:J4" si="7">AVERAGEIF(H5:H311,"&gt;0")</f>
        <v>1009.5682929988476</v>
      </c>
      <c r="I4" s="165">
        <f t="shared" si="7"/>
        <v>1025.015583884893</v>
      </c>
      <c r="J4" s="165">
        <f t="shared" si="7"/>
        <v>1002.1281530596908</v>
      </c>
      <c r="K4" s="165">
        <f t="shared" ref="K4:M4" si="8">AVERAGEIF(K5:K311,"&gt;0")</f>
        <v>1002.1281530596908</v>
      </c>
      <c r="L4" s="165">
        <f t="shared" si="8"/>
        <v>1003.7659476835926</v>
      </c>
      <c r="M4" s="165">
        <f t="shared" si="8"/>
        <v>1019.2419486350165</v>
      </c>
    </row>
    <row r="5" spans="1:13">
      <c r="A5" t="s">
        <v>3</v>
      </c>
      <c r="B5" t="s">
        <v>4</v>
      </c>
      <c r="C5" s="166">
        <f>IF(VLOOKUP(A5,'School Year 2019-2020'!A:AN,'School Year 2019-2020'!$R$1,FALSE)&gt;0,VLOOKUP(A5,'School Year 2019-2020'!A:AN,'School Year 2019-2020'!$U$1,FALSE)-VLOOKUP(A5,'School Year 2019-2020'!A:AN,'School Year 2019-2020'!$W$1,FALSE),0)+IF((VLOOKUP(A5,'School Year 2019-2020'!A:AN,'School Year 2019-2020'!$S$1,FALSE)+(VLOOKUP(A5,'School Year 2019-2020'!A:AN,'School Year 2019-2020'!$T$1,FALSE)))&gt;0,VLOOKUP(A5,'School Year 2019-2020'!A:AN,'School Year 2019-2020'!$V$1,FALSE)-VLOOKUP(A5,'School Year 2019-2020'!A:AN,'School Year 2019-2020'!$W$1,FALSE),0)</f>
        <v>623.00009675323054</v>
      </c>
      <c r="D5" s="109">
        <f t="shared" ref="D5:G24" si="9">C5</f>
        <v>623.00009675323054</v>
      </c>
      <c r="E5" s="109">
        <f t="shared" si="9"/>
        <v>623.00009675323054</v>
      </c>
      <c r="F5" s="109">
        <f t="shared" si="9"/>
        <v>623.00009675323054</v>
      </c>
      <c r="G5" s="167">
        <f t="shared" si="9"/>
        <v>623.00009675323054</v>
      </c>
      <c r="H5" s="109">
        <v>837.50982924706932</v>
      </c>
      <c r="I5" s="109">
        <v>851.07971492851084</v>
      </c>
      <c r="J5" s="167">
        <v>830.12696113551192</v>
      </c>
      <c r="K5" s="109">
        <v>830.12696113551192</v>
      </c>
      <c r="L5" s="109">
        <v>832.36901411877807</v>
      </c>
      <c r="M5" s="167">
        <v>845.96405755230899</v>
      </c>
    </row>
    <row r="6" spans="1:13">
      <c r="A6" t="s">
        <v>5</v>
      </c>
      <c r="B6" t="s">
        <v>6</v>
      </c>
      <c r="C6" s="166">
        <f>IF(VLOOKUP(A6,'School Year 2019-2020'!A:AN,'School Year 2019-2020'!$R$1,FALSE)&gt;0,VLOOKUP(A6,'School Year 2019-2020'!A:AN,'School Year 2019-2020'!$U$1,FALSE)-VLOOKUP(A6,'School Year 2019-2020'!A:AN,'School Year 2019-2020'!$W$1,FALSE),0)+IF((VLOOKUP(A6,'School Year 2019-2020'!A:AN,'School Year 2019-2020'!$S$1,FALSE)+(VLOOKUP(A6,'School Year 2019-2020'!A:AN,'School Year 2019-2020'!$T$1,FALSE)))&gt;0,VLOOKUP(A6,'School Year 2019-2020'!A:AN,'School Year 2019-2020'!$V$1,FALSE)-VLOOKUP(A6,'School Year 2019-2020'!A:AN,'School Year 2019-2020'!$W$1,FALSE),0)</f>
        <v>0</v>
      </c>
      <c r="D6" s="109">
        <f t="shared" si="9"/>
        <v>0</v>
      </c>
      <c r="E6" s="109">
        <f t="shared" si="9"/>
        <v>0</v>
      </c>
      <c r="F6" s="109">
        <f t="shared" si="9"/>
        <v>0</v>
      </c>
      <c r="G6" s="167">
        <f t="shared" si="9"/>
        <v>0</v>
      </c>
      <c r="H6" s="109">
        <v>0</v>
      </c>
      <c r="I6" s="109">
        <v>0</v>
      </c>
      <c r="J6" s="167">
        <v>0</v>
      </c>
      <c r="K6" s="109">
        <v>0</v>
      </c>
      <c r="L6" s="109">
        <v>0</v>
      </c>
      <c r="M6" s="167">
        <v>0</v>
      </c>
    </row>
    <row r="7" spans="1:13">
      <c r="A7" t="s">
        <v>7</v>
      </c>
      <c r="B7" t="s">
        <v>8</v>
      </c>
      <c r="C7" s="166">
        <f>IF(VLOOKUP(A7,'School Year 2019-2020'!A:AN,'School Year 2019-2020'!$R$1,FALSE)&gt;0,VLOOKUP(A7,'School Year 2019-2020'!A:AN,'School Year 2019-2020'!$U$1,FALSE)-VLOOKUP(A7,'School Year 2019-2020'!A:AN,'School Year 2019-2020'!$W$1,FALSE),0)+IF((VLOOKUP(A7,'School Year 2019-2020'!A:AN,'School Year 2019-2020'!$S$1,FALSE)+(VLOOKUP(A7,'School Year 2019-2020'!A:AN,'School Year 2019-2020'!$T$1,FALSE)))&gt;0,VLOOKUP(A7,'School Year 2019-2020'!A:AN,'School Year 2019-2020'!$V$1,FALSE)-VLOOKUP(A7,'School Year 2019-2020'!A:AN,'School Year 2019-2020'!$W$1,FALSE),0)</f>
        <v>578.48392188692014</v>
      </c>
      <c r="D7" s="109">
        <f t="shared" si="9"/>
        <v>578.48392188692014</v>
      </c>
      <c r="E7" s="109">
        <f t="shared" si="9"/>
        <v>578.48392188692014</v>
      </c>
      <c r="F7" s="109">
        <f t="shared" si="9"/>
        <v>578.48392188692014</v>
      </c>
      <c r="G7" s="167">
        <f t="shared" si="9"/>
        <v>578.48392188692014</v>
      </c>
      <c r="H7" s="109">
        <v>837.50982924706932</v>
      </c>
      <c r="I7" s="109">
        <v>851.07971492851084</v>
      </c>
      <c r="J7" s="167">
        <v>830.12696113551192</v>
      </c>
      <c r="K7" s="109">
        <v>830.12696113551192</v>
      </c>
      <c r="L7" s="109">
        <v>832.36901411877807</v>
      </c>
      <c r="M7" s="167">
        <v>845.96405755230899</v>
      </c>
    </row>
    <row r="8" spans="1:13">
      <c r="A8" t="s">
        <v>9</v>
      </c>
      <c r="B8" t="s">
        <v>10</v>
      </c>
      <c r="C8" s="166">
        <f>IF(VLOOKUP(A8,'School Year 2019-2020'!A:AN,'School Year 2019-2020'!$R$1,FALSE)&gt;0,VLOOKUP(A8,'School Year 2019-2020'!A:AN,'School Year 2019-2020'!$U$1,FALSE)-VLOOKUP(A8,'School Year 2019-2020'!A:AN,'School Year 2019-2020'!$W$1,FALSE),0)+IF((VLOOKUP(A8,'School Year 2019-2020'!A:AN,'School Year 2019-2020'!$S$1,FALSE)+(VLOOKUP(A8,'School Year 2019-2020'!A:AN,'School Year 2019-2020'!$T$1,FALSE)))&gt;0,VLOOKUP(A8,'School Year 2019-2020'!A:AN,'School Year 2019-2020'!$V$1,FALSE)-VLOOKUP(A8,'School Year 2019-2020'!A:AN,'School Year 2019-2020'!$W$1,FALSE),0)</f>
        <v>576.90966894574376</v>
      </c>
      <c r="D8" s="109">
        <f t="shared" si="9"/>
        <v>576.90966894574376</v>
      </c>
      <c r="E8" s="109">
        <f t="shared" si="9"/>
        <v>576.90966894574376</v>
      </c>
      <c r="F8" s="109">
        <f t="shared" si="9"/>
        <v>576.90966894574376</v>
      </c>
      <c r="G8" s="167">
        <f t="shared" si="9"/>
        <v>576.90966894574376</v>
      </c>
      <c r="H8" s="109">
        <v>837.50982924706932</v>
      </c>
      <c r="I8" s="109">
        <v>851.07971492851084</v>
      </c>
      <c r="J8" s="167">
        <v>830.12696113551192</v>
      </c>
      <c r="K8" s="109">
        <v>830.12696113551192</v>
      </c>
      <c r="L8" s="109">
        <v>832.36901411877807</v>
      </c>
      <c r="M8" s="167">
        <v>845.96405755230899</v>
      </c>
    </row>
    <row r="9" spans="1:13">
      <c r="A9" t="s">
        <v>11</v>
      </c>
      <c r="B9" t="s">
        <v>12</v>
      </c>
      <c r="C9" s="166">
        <f>IF(VLOOKUP(A9,'School Year 2019-2020'!A:AN,'School Year 2019-2020'!$R$1,FALSE)&gt;0,VLOOKUP(A9,'School Year 2019-2020'!A:AN,'School Year 2019-2020'!$U$1,FALSE)-VLOOKUP(A9,'School Year 2019-2020'!A:AN,'School Year 2019-2020'!$W$1,FALSE),0)+IF((VLOOKUP(A9,'School Year 2019-2020'!A:AN,'School Year 2019-2020'!$S$1,FALSE)+(VLOOKUP(A9,'School Year 2019-2020'!A:AN,'School Year 2019-2020'!$T$1,FALSE)))&gt;0,VLOOKUP(A9,'School Year 2019-2020'!A:AN,'School Year 2019-2020'!$V$1,FALSE)-VLOOKUP(A9,'School Year 2019-2020'!A:AN,'School Year 2019-2020'!$W$1,FALSE),0)</f>
        <v>755.27017316442107</v>
      </c>
      <c r="D9" s="109">
        <f t="shared" si="9"/>
        <v>755.27017316442107</v>
      </c>
      <c r="E9" s="109">
        <f t="shared" si="9"/>
        <v>755.27017316442107</v>
      </c>
      <c r="F9" s="109">
        <f t="shared" si="9"/>
        <v>755.27017316442107</v>
      </c>
      <c r="G9" s="167">
        <f t="shared" si="9"/>
        <v>755.27017316442107</v>
      </c>
      <c r="H9" s="109">
        <v>867.86901122765812</v>
      </c>
      <c r="I9" s="109">
        <v>882.0431104532754</v>
      </c>
      <c r="J9" s="167">
        <v>860.44112809560738</v>
      </c>
      <c r="K9" s="109">
        <v>860.44112809560738</v>
      </c>
      <c r="L9" s="109">
        <v>862.78549349986224</v>
      </c>
      <c r="M9" s="167">
        <v>876.98589642557999</v>
      </c>
    </row>
    <row r="10" spans="1:13">
      <c r="A10" t="s">
        <v>13</v>
      </c>
      <c r="B10" t="s">
        <v>14</v>
      </c>
      <c r="C10" s="166">
        <f>IF(VLOOKUP(A10,'School Year 2019-2020'!A:AN,'School Year 2019-2020'!$R$1,FALSE)&gt;0,VLOOKUP(A10,'School Year 2019-2020'!A:AN,'School Year 2019-2020'!$U$1,FALSE)-VLOOKUP(A10,'School Year 2019-2020'!A:AN,'School Year 2019-2020'!$W$1,FALSE),0)+IF((VLOOKUP(A10,'School Year 2019-2020'!A:AN,'School Year 2019-2020'!$S$1,FALSE)+(VLOOKUP(A10,'School Year 2019-2020'!A:AN,'School Year 2019-2020'!$T$1,FALSE)))&gt;0,VLOOKUP(A10,'School Year 2019-2020'!A:AN,'School Year 2019-2020'!$V$1,FALSE)-VLOOKUP(A10,'School Year 2019-2020'!A:AN,'School Year 2019-2020'!$W$1,FALSE),0)</f>
        <v>578.25399640921387</v>
      </c>
      <c r="D10" s="109">
        <f t="shared" si="9"/>
        <v>578.25399640921387</v>
      </c>
      <c r="E10" s="109">
        <f t="shared" si="9"/>
        <v>578.25399640921387</v>
      </c>
      <c r="F10" s="109">
        <f t="shared" si="9"/>
        <v>578.25399640921387</v>
      </c>
      <c r="G10" s="167">
        <f t="shared" si="9"/>
        <v>578.25399640921387</v>
      </c>
      <c r="H10" s="109">
        <v>837.50982924706932</v>
      </c>
      <c r="I10" s="109">
        <v>851.07971492851084</v>
      </c>
      <c r="J10" s="167">
        <v>830.12696113551192</v>
      </c>
      <c r="K10" s="109">
        <v>830.12696113551192</v>
      </c>
      <c r="L10" s="109">
        <v>832.36901411877807</v>
      </c>
      <c r="M10" s="167">
        <v>845.96405755230899</v>
      </c>
    </row>
    <row r="11" spans="1:13">
      <c r="A11" t="s">
        <v>15</v>
      </c>
      <c r="B11" t="s">
        <v>16</v>
      </c>
      <c r="C11" s="166">
        <f>IF(VLOOKUP(A11,'School Year 2019-2020'!A:AN,'School Year 2019-2020'!$R$1,FALSE)&gt;0,VLOOKUP(A11,'School Year 2019-2020'!A:AN,'School Year 2019-2020'!$U$1,FALSE)-VLOOKUP(A11,'School Year 2019-2020'!A:AN,'School Year 2019-2020'!$W$1,FALSE),0)+IF((VLOOKUP(A11,'School Year 2019-2020'!A:AN,'School Year 2019-2020'!$S$1,FALSE)+(VLOOKUP(A11,'School Year 2019-2020'!A:AN,'School Year 2019-2020'!$T$1,FALSE)))&gt;0,VLOOKUP(A11,'School Year 2019-2020'!A:AN,'School Year 2019-2020'!$V$1,FALSE)-VLOOKUP(A11,'School Year 2019-2020'!A:AN,'School Year 2019-2020'!$W$1,FALSE),0)</f>
        <v>579.37456740903144</v>
      </c>
      <c r="D11" s="109">
        <f t="shared" si="9"/>
        <v>579.37456740903144</v>
      </c>
      <c r="E11" s="109">
        <f t="shared" si="9"/>
        <v>579.37456740903144</v>
      </c>
      <c r="F11" s="109">
        <f t="shared" si="9"/>
        <v>579.37456740903144</v>
      </c>
      <c r="G11" s="167">
        <f t="shared" si="9"/>
        <v>579.37456740903144</v>
      </c>
      <c r="H11" s="109">
        <v>837.50982924706932</v>
      </c>
      <c r="I11" s="109">
        <v>851.07971492851084</v>
      </c>
      <c r="J11" s="167">
        <v>830.12696113551192</v>
      </c>
      <c r="K11" s="109">
        <v>830.12696113551192</v>
      </c>
      <c r="L11" s="109">
        <v>832.36901411877807</v>
      </c>
      <c r="M11" s="167">
        <v>845.96405755230899</v>
      </c>
    </row>
    <row r="12" spans="1:13">
      <c r="A12" t="s">
        <v>17</v>
      </c>
      <c r="B12" t="s">
        <v>18</v>
      </c>
      <c r="C12" s="166">
        <f>IF(VLOOKUP(A12,'School Year 2019-2020'!A:AN,'School Year 2019-2020'!$R$1,FALSE)&gt;0,VLOOKUP(A12,'School Year 2019-2020'!A:AN,'School Year 2019-2020'!$U$1,FALSE)-VLOOKUP(A12,'School Year 2019-2020'!A:AN,'School Year 2019-2020'!$W$1,FALSE),0)+IF((VLOOKUP(A12,'School Year 2019-2020'!A:AN,'School Year 2019-2020'!$S$1,FALSE)+(VLOOKUP(A12,'School Year 2019-2020'!A:AN,'School Year 2019-2020'!$T$1,FALSE)))&gt;0,VLOOKUP(A12,'School Year 2019-2020'!A:AN,'School Year 2019-2020'!$V$1,FALSE)-VLOOKUP(A12,'School Year 2019-2020'!A:AN,'School Year 2019-2020'!$W$1,FALSE),0)</f>
        <v>2017.6336054737894</v>
      </c>
      <c r="D12" s="109">
        <f t="shared" si="9"/>
        <v>2017.6336054737894</v>
      </c>
      <c r="E12" s="109">
        <f t="shared" si="9"/>
        <v>2017.6336054737894</v>
      </c>
      <c r="F12" s="109">
        <f t="shared" si="9"/>
        <v>2017.6336054737894</v>
      </c>
      <c r="G12" s="167">
        <f t="shared" si="9"/>
        <v>2017.6336054737894</v>
      </c>
      <c r="H12" s="109">
        <v>2448.2732046102865</v>
      </c>
      <c r="I12" s="109">
        <v>2488.5531485410593</v>
      </c>
      <c r="J12" s="167">
        <v>2426.9444186112887</v>
      </c>
      <c r="K12" s="109">
        <v>2426.9444186112887</v>
      </c>
      <c r="L12" s="109">
        <v>2433.7154278609123</v>
      </c>
      <c r="M12" s="167">
        <v>2474.071251019599</v>
      </c>
    </row>
    <row r="13" spans="1:13">
      <c r="A13" t="s">
        <v>19</v>
      </c>
      <c r="B13" t="s">
        <v>20</v>
      </c>
      <c r="C13" s="166">
        <f>IF(VLOOKUP(A13,'School Year 2019-2020'!A:AN,'School Year 2019-2020'!$R$1,FALSE)&gt;0,VLOOKUP(A13,'School Year 2019-2020'!A:AN,'School Year 2019-2020'!$U$1,FALSE)-VLOOKUP(A13,'School Year 2019-2020'!A:AN,'School Year 2019-2020'!$W$1,FALSE),0)+IF((VLOOKUP(A13,'School Year 2019-2020'!A:AN,'School Year 2019-2020'!$S$1,FALSE)+(VLOOKUP(A13,'School Year 2019-2020'!A:AN,'School Year 2019-2020'!$T$1,FALSE)))&gt;0,VLOOKUP(A13,'School Year 2019-2020'!A:AN,'School Year 2019-2020'!$V$1,FALSE)-VLOOKUP(A13,'School Year 2019-2020'!A:AN,'School Year 2019-2020'!$W$1,FALSE),0)</f>
        <v>0</v>
      </c>
      <c r="D13" s="109">
        <f t="shared" si="9"/>
        <v>0</v>
      </c>
      <c r="E13" s="109">
        <f t="shared" si="9"/>
        <v>0</v>
      </c>
      <c r="F13" s="109">
        <f t="shared" si="9"/>
        <v>0</v>
      </c>
      <c r="G13" s="167">
        <f t="shared" si="9"/>
        <v>0</v>
      </c>
      <c r="H13" s="109">
        <v>0</v>
      </c>
      <c r="I13" s="109">
        <v>0</v>
      </c>
      <c r="J13" s="167">
        <v>0</v>
      </c>
      <c r="K13" s="109">
        <v>0</v>
      </c>
      <c r="L13" s="109">
        <v>0</v>
      </c>
      <c r="M13" s="167">
        <v>0</v>
      </c>
    </row>
    <row r="14" spans="1:13">
      <c r="A14" t="s">
        <v>21</v>
      </c>
      <c r="B14" t="s">
        <v>22</v>
      </c>
      <c r="C14" s="166">
        <f>IF(VLOOKUP(A14,'School Year 2019-2020'!A:AN,'School Year 2019-2020'!$R$1,FALSE)&gt;0,VLOOKUP(A14,'School Year 2019-2020'!A:AN,'School Year 2019-2020'!$U$1,FALSE)-VLOOKUP(A14,'School Year 2019-2020'!A:AN,'School Year 2019-2020'!$W$1,FALSE),0)+IF((VLOOKUP(A14,'School Year 2019-2020'!A:AN,'School Year 2019-2020'!$S$1,FALSE)+(VLOOKUP(A14,'School Year 2019-2020'!A:AN,'School Year 2019-2020'!$T$1,FALSE)))&gt;0,VLOOKUP(A14,'School Year 2019-2020'!A:AN,'School Year 2019-2020'!$V$1,FALSE)-VLOOKUP(A14,'School Year 2019-2020'!A:AN,'School Year 2019-2020'!$W$1,FALSE),0)</f>
        <v>576.93895737079038</v>
      </c>
      <c r="D14" s="109">
        <f t="shared" si="9"/>
        <v>576.93895737079038</v>
      </c>
      <c r="E14" s="109">
        <f t="shared" si="9"/>
        <v>576.93895737079038</v>
      </c>
      <c r="F14" s="109">
        <f t="shared" si="9"/>
        <v>576.93895737079038</v>
      </c>
      <c r="G14" s="167">
        <f t="shared" si="9"/>
        <v>576.93895737079038</v>
      </c>
      <c r="H14" s="109">
        <v>837.50982924706932</v>
      </c>
      <c r="I14" s="109">
        <v>851.07971492851084</v>
      </c>
      <c r="J14" s="167">
        <v>830.12696113551192</v>
      </c>
      <c r="K14" s="109">
        <v>830.12696113551192</v>
      </c>
      <c r="L14" s="109">
        <v>832.36901411877807</v>
      </c>
      <c r="M14" s="167">
        <v>845.96405755230899</v>
      </c>
    </row>
    <row r="15" spans="1:13">
      <c r="A15" t="s">
        <v>23</v>
      </c>
      <c r="B15" t="s">
        <v>24</v>
      </c>
      <c r="C15" s="166">
        <f>IF(VLOOKUP(A15,'School Year 2019-2020'!A:AN,'School Year 2019-2020'!$R$1,FALSE)&gt;0,VLOOKUP(A15,'School Year 2019-2020'!A:AN,'School Year 2019-2020'!$U$1,FALSE)-VLOOKUP(A15,'School Year 2019-2020'!A:AN,'School Year 2019-2020'!$W$1,FALSE),0)+IF((VLOOKUP(A15,'School Year 2019-2020'!A:AN,'School Year 2019-2020'!$S$1,FALSE)+(VLOOKUP(A15,'School Year 2019-2020'!A:AN,'School Year 2019-2020'!$T$1,FALSE)))&gt;0,VLOOKUP(A15,'School Year 2019-2020'!A:AN,'School Year 2019-2020'!$V$1,FALSE)-VLOOKUP(A15,'School Year 2019-2020'!A:AN,'School Year 2019-2020'!$W$1,FALSE),0)</f>
        <v>577.88316474406383</v>
      </c>
      <c r="D15" s="109">
        <f t="shared" si="9"/>
        <v>577.88316474406383</v>
      </c>
      <c r="E15" s="109">
        <f t="shared" si="9"/>
        <v>577.88316474406383</v>
      </c>
      <c r="F15" s="109">
        <f t="shared" si="9"/>
        <v>577.88316474406383</v>
      </c>
      <c r="G15" s="167">
        <f t="shared" si="9"/>
        <v>577.88316474406383</v>
      </c>
      <c r="H15" s="109">
        <v>837.50982924706932</v>
      </c>
      <c r="I15" s="109">
        <v>851.07971492851084</v>
      </c>
      <c r="J15" s="167">
        <v>830.12696113551192</v>
      </c>
      <c r="K15" s="109">
        <v>830.12696113551192</v>
      </c>
      <c r="L15" s="109">
        <v>832.36901411877807</v>
      </c>
      <c r="M15" s="167">
        <v>845.96405755230899</v>
      </c>
    </row>
    <row r="16" spans="1:13">
      <c r="A16" t="s">
        <v>25</v>
      </c>
      <c r="B16" t="s">
        <v>26</v>
      </c>
      <c r="C16" s="166">
        <f>IF(VLOOKUP(A16,'School Year 2019-2020'!A:AN,'School Year 2019-2020'!$R$1,FALSE)&gt;0,VLOOKUP(A16,'School Year 2019-2020'!A:AN,'School Year 2019-2020'!$U$1,FALSE)-VLOOKUP(A16,'School Year 2019-2020'!A:AN,'School Year 2019-2020'!$W$1,FALSE),0)+IF((VLOOKUP(A16,'School Year 2019-2020'!A:AN,'School Year 2019-2020'!$S$1,FALSE)+(VLOOKUP(A16,'School Year 2019-2020'!A:AN,'School Year 2019-2020'!$T$1,FALSE)))&gt;0,VLOOKUP(A16,'School Year 2019-2020'!A:AN,'School Year 2019-2020'!$V$1,FALSE)-VLOOKUP(A16,'School Year 2019-2020'!A:AN,'School Year 2019-2020'!$W$1,FALSE),0)</f>
        <v>577.77217573307462</v>
      </c>
      <c r="D16" s="109">
        <f t="shared" si="9"/>
        <v>577.77217573307462</v>
      </c>
      <c r="E16" s="109">
        <f t="shared" si="9"/>
        <v>577.77217573307462</v>
      </c>
      <c r="F16" s="109">
        <f t="shared" si="9"/>
        <v>577.77217573307462</v>
      </c>
      <c r="G16" s="167">
        <f t="shared" si="9"/>
        <v>577.77217573307462</v>
      </c>
      <c r="H16" s="109">
        <v>837.50982924706932</v>
      </c>
      <c r="I16" s="109">
        <v>851.07971492851084</v>
      </c>
      <c r="J16" s="167">
        <v>830.12696113551192</v>
      </c>
      <c r="K16" s="109">
        <v>830.12696113551192</v>
      </c>
      <c r="L16" s="109">
        <v>832.36901411877807</v>
      </c>
      <c r="M16" s="167">
        <v>845.96405755230899</v>
      </c>
    </row>
    <row r="17" spans="1:13">
      <c r="A17" t="s">
        <v>27</v>
      </c>
      <c r="B17" t="s">
        <v>28</v>
      </c>
      <c r="C17" s="166">
        <f>IF(VLOOKUP(A17,'School Year 2019-2020'!A:AN,'School Year 2019-2020'!$R$1,FALSE)&gt;0,VLOOKUP(A17,'School Year 2019-2020'!A:AN,'School Year 2019-2020'!$U$1,FALSE)-VLOOKUP(A17,'School Year 2019-2020'!A:AN,'School Year 2019-2020'!$W$1,FALSE),0)+IF((VLOOKUP(A17,'School Year 2019-2020'!A:AN,'School Year 2019-2020'!$S$1,FALSE)+(VLOOKUP(A17,'School Year 2019-2020'!A:AN,'School Year 2019-2020'!$T$1,FALSE)))&gt;0,VLOOKUP(A17,'School Year 2019-2020'!A:AN,'School Year 2019-2020'!$V$1,FALSE)-VLOOKUP(A17,'School Year 2019-2020'!A:AN,'School Year 2019-2020'!$W$1,FALSE),0)</f>
        <v>615.52112456127543</v>
      </c>
      <c r="D17" s="109">
        <f t="shared" si="9"/>
        <v>615.52112456127543</v>
      </c>
      <c r="E17" s="109">
        <f t="shared" si="9"/>
        <v>615.52112456127543</v>
      </c>
      <c r="F17" s="109">
        <f t="shared" si="9"/>
        <v>615.52112456127543</v>
      </c>
      <c r="G17" s="167">
        <f t="shared" si="9"/>
        <v>615.52112456127543</v>
      </c>
      <c r="H17" s="109">
        <v>864.20715024122001</v>
      </c>
      <c r="I17" s="109">
        <v>871.50980224456544</v>
      </c>
      <c r="J17" s="167">
        <v>863.44940410926665</v>
      </c>
      <c r="K17" s="109">
        <v>863.44940410926665</v>
      </c>
      <c r="L17" s="109">
        <v>859.1166506171121</v>
      </c>
      <c r="M17" s="167">
        <v>866.4326362290667</v>
      </c>
    </row>
    <row r="18" spans="1:13">
      <c r="A18" t="s">
        <v>29</v>
      </c>
      <c r="B18" t="s">
        <v>30</v>
      </c>
      <c r="C18" s="166">
        <f>IF(VLOOKUP(A18,'School Year 2019-2020'!A:AN,'School Year 2019-2020'!$R$1,FALSE)&gt;0,VLOOKUP(A18,'School Year 2019-2020'!A:AN,'School Year 2019-2020'!$U$1,FALSE)-VLOOKUP(A18,'School Year 2019-2020'!A:AN,'School Year 2019-2020'!$W$1,FALSE),0)+IF((VLOOKUP(A18,'School Year 2019-2020'!A:AN,'School Year 2019-2020'!$S$1,FALSE)+(VLOOKUP(A18,'School Year 2019-2020'!A:AN,'School Year 2019-2020'!$T$1,FALSE)))&gt;0,VLOOKUP(A18,'School Year 2019-2020'!A:AN,'School Year 2019-2020'!$V$1,FALSE)-VLOOKUP(A18,'School Year 2019-2020'!A:AN,'School Year 2019-2020'!$W$1,FALSE),0)</f>
        <v>579.60875658079931</v>
      </c>
      <c r="D18" s="109">
        <f t="shared" si="9"/>
        <v>579.60875658079931</v>
      </c>
      <c r="E18" s="109">
        <f t="shared" si="9"/>
        <v>579.60875658079931</v>
      </c>
      <c r="F18" s="109">
        <f t="shared" si="9"/>
        <v>579.60875658079931</v>
      </c>
      <c r="G18" s="167">
        <f t="shared" si="9"/>
        <v>579.60875658079931</v>
      </c>
      <c r="H18" s="109">
        <v>837.50982924706932</v>
      </c>
      <c r="I18" s="109">
        <v>851.07971492851084</v>
      </c>
      <c r="J18" s="167">
        <v>830.12696113551192</v>
      </c>
      <c r="K18" s="109">
        <v>830.12696113551192</v>
      </c>
      <c r="L18" s="109">
        <v>832.36901411877807</v>
      </c>
      <c r="M18" s="167">
        <v>845.96405755230899</v>
      </c>
    </row>
    <row r="19" spans="1:13">
      <c r="A19" t="s">
        <v>31</v>
      </c>
      <c r="B19" t="s">
        <v>32</v>
      </c>
      <c r="C19" s="166">
        <f>IF(VLOOKUP(A19,'School Year 2019-2020'!A:AN,'School Year 2019-2020'!$R$1,FALSE)&gt;0,VLOOKUP(A19,'School Year 2019-2020'!A:AN,'School Year 2019-2020'!$U$1,FALSE)-VLOOKUP(A19,'School Year 2019-2020'!A:AN,'School Year 2019-2020'!$W$1,FALSE),0)+IF((VLOOKUP(A19,'School Year 2019-2020'!A:AN,'School Year 2019-2020'!$S$1,FALSE)+(VLOOKUP(A19,'School Year 2019-2020'!A:AN,'School Year 2019-2020'!$T$1,FALSE)))&gt;0,VLOOKUP(A19,'School Year 2019-2020'!A:AN,'School Year 2019-2020'!$V$1,FALSE)-VLOOKUP(A19,'School Year 2019-2020'!A:AN,'School Year 2019-2020'!$W$1,FALSE),0)</f>
        <v>0</v>
      </c>
      <c r="D19" s="109">
        <f t="shared" si="9"/>
        <v>0</v>
      </c>
      <c r="E19" s="109">
        <f t="shared" si="9"/>
        <v>0</v>
      </c>
      <c r="F19" s="109">
        <f t="shared" si="9"/>
        <v>0</v>
      </c>
      <c r="G19" s="167">
        <f t="shared" si="9"/>
        <v>0</v>
      </c>
      <c r="H19" s="109">
        <v>0</v>
      </c>
      <c r="I19" s="109">
        <v>0</v>
      </c>
      <c r="J19" s="167">
        <v>0</v>
      </c>
      <c r="K19" s="109">
        <v>0</v>
      </c>
      <c r="L19" s="109">
        <v>0</v>
      </c>
      <c r="M19" s="167">
        <v>0</v>
      </c>
    </row>
    <row r="20" spans="1:13">
      <c r="A20" t="s">
        <v>33</v>
      </c>
      <c r="B20" t="s">
        <v>34</v>
      </c>
      <c r="C20" s="166">
        <f>IF(VLOOKUP(A20,'School Year 2019-2020'!A:AN,'School Year 2019-2020'!$R$1,FALSE)&gt;0,VLOOKUP(A20,'School Year 2019-2020'!A:AN,'School Year 2019-2020'!$U$1,FALSE)-VLOOKUP(A20,'School Year 2019-2020'!A:AN,'School Year 2019-2020'!$W$1,FALSE),0)+IF((VLOOKUP(A20,'School Year 2019-2020'!A:AN,'School Year 2019-2020'!$S$1,FALSE)+(VLOOKUP(A20,'School Year 2019-2020'!A:AN,'School Year 2019-2020'!$T$1,FALSE)))&gt;0,VLOOKUP(A20,'School Year 2019-2020'!A:AN,'School Year 2019-2020'!$V$1,FALSE)-VLOOKUP(A20,'School Year 2019-2020'!A:AN,'School Year 2019-2020'!$W$1,FALSE),0)</f>
        <v>676.43370775345284</v>
      </c>
      <c r="D20" s="109">
        <f t="shared" si="9"/>
        <v>676.43370775345284</v>
      </c>
      <c r="E20" s="109">
        <f t="shared" si="9"/>
        <v>676.43370775345284</v>
      </c>
      <c r="F20" s="109">
        <f t="shared" si="9"/>
        <v>676.43370775345284</v>
      </c>
      <c r="G20" s="167">
        <f t="shared" si="9"/>
        <v>676.43370775345284</v>
      </c>
      <c r="H20" s="109">
        <v>867.86901122765812</v>
      </c>
      <c r="I20" s="109">
        <v>882.0431104532754</v>
      </c>
      <c r="J20" s="167">
        <v>860.44112809560738</v>
      </c>
      <c r="K20" s="109">
        <v>860.44112809560738</v>
      </c>
      <c r="L20" s="109">
        <v>862.78549349986224</v>
      </c>
      <c r="M20" s="167">
        <v>876.98589642557999</v>
      </c>
    </row>
    <row r="21" spans="1:13">
      <c r="A21" t="s">
        <v>35</v>
      </c>
      <c r="B21" t="s">
        <v>36</v>
      </c>
      <c r="C21" s="166">
        <f>IF(VLOOKUP(A21,'School Year 2019-2020'!A:AN,'School Year 2019-2020'!$R$1,FALSE)&gt;0,VLOOKUP(A21,'School Year 2019-2020'!A:AN,'School Year 2019-2020'!$U$1,FALSE)-VLOOKUP(A21,'School Year 2019-2020'!A:AN,'School Year 2019-2020'!$W$1,FALSE),0)+IF((VLOOKUP(A21,'School Year 2019-2020'!A:AN,'School Year 2019-2020'!$S$1,FALSE)+(VLOOKUP(A21,'School Year 2019-2020'!A:AN,'School Year 2019-2020'!$T$1,FALSE)))&gt;0,VLOOKUP(A21,'School Year 2019-2020'!A:AN,'School Year 2019-2020'!$V$1,FALSE)-VLOOKUP(A21,'School Year 2019-2020'!A:AN,'School Year 2019-2020'!$W$1,FALSE),0)</f>
        <v>577.52184947312708</v>
      </c>
      <c r="D21" s="109">
        <f t="shared" si="9"/>
        <v>577.52184947312708</v>
      </c>
      <c r="E21" s="109">
        <f t="shared" si="9"/>
        <v>577.52184947312708</v>
      </c>
      <c r="F21" s="109">
        <f t="shared" si="9"/>
        <v>577.52184947312708</v>
      </c>
      <c r="G21" s="167">
        <f t="shared" si="9"/>
        <v>577.52184947312708</v>
      </c>
      <c r="H21" s="109">
        <v>837.50982924706932</v>
      </c>
      <c r="I21" s="109">
        <v>851.07971492851084</v>
      </c>
      <c r="J21" s="167">
        <v>830.12696113551192</v>
      </c>
      <c r="K21" s="109">
        <v>830.12696113551192</v>
      </c>
      <c r="L21" s="109">
        <v>832.36901411877807</v>
      </c>
      <c r="M21" s="167">
        <v>845.96405755230899</v>
      </c>
    </row>
    <row r="22" spans="1:13">
      <c r="A22" t="s">
        <v>37</v>
      </c>
      <c r="B22" t="s">
        <v>38</v>
      </c>
      <c r="C22" s="166">
        <f>IF(VLOOKUP(A22,'School Year 2019-2020'!A:AN,'School Year 2019-2020'!$R$1,FALSE)&gt;0,VLOOKUP(A22,'School Year 2019-2020'!A:AN,'School Year 2019-2020'!$U$1,FALSE)-VLOOKUP(A22,'School Year 2019-2020'!A:AN,'School Year 2019-2020'!$W$1,FALSE),0)+IF((VLOOKUP(A22,'School Year 2019-2020'!A:AN,'School Year 2019-2020'!$S$1,FALSE)+(VLOOKUP(A22,'School Year 2019-2020'!A:AN,'School Year 2019-2020'!$T$1,FALSE)))&gt;0,VLOOKUP(A22,'School Year 2019-2020'!A:AN,'School Year 2019-2020'!$V$1,FALSE)-VLOOKUP(A22,'School Year 2019-2020'!A:AN,'School Year 2019-2020'!$W$1,FALSE),0)</f>
        <v>757.47724714739161</v>
      </c>
      <c r="D22" s="109">
        <f t="shared" si="9"/>
        <v>757.47724714739161</v>
      </c>
      <c r="E22" s="109">
        <f t="shared" si="9"/>
        <v>757.47724714739161</v>
      </c>
      <c r="F22" s="109">
        <f t="shared" si="9"/>
        <v>757.47724714739161</v>
      </c>
      <c r="G22" s="167">
        <f t="shared" si="9"/>
        <v>757.47724714739161</v>
      </c>
      <c r="H22" s="109">
        <v>867.86901122765812</v>
      </c>
      <c r="I22" s="109">
        <v>882.0431104532754</v>
      </c>
      <c r="J22" s="167">
        <v>860.44112809560738</v>
      </c>
      <c r="K22" s="109">
        <v>860.44112809560738</v>
      </c>
      <c r="L22" s="109">
        <v>862.78549349986224</v>
      </c>
      <c r="M22" s="167">
        <v>876.98589642557999</v>
      </c>
    </row>
    <row r="23" spans="1:13">
      <c r="A23" t="s">
        <v>39</v>
      </c>
      <c r="B23" t="s">
        <v>40</v>
      </c>
      <c r="C23" s="166">
        <f>IF(VLOOKUP(A23,'School Year 2019-2020'!A:AN,'School Year 2019-2020'!$R$1,FALSE)&gt;0,VLOOKUP(A23,'School Year 2019-2020'!A:AN,'School Year 2019-2020'!$U$1,FALSE)-VLOOKUP(A23,'School Year 2019-2020'!A:AN,'School Year 2019-2020'!$W$1,FALSE),0)+IF((VLOOKUP(A23,'School Year 2019-2020'!A:AN,'School Year 2019-2020'!$S$1,FALSE)+(VLOOKUP(A23,'School Year 2019-2020'!A:AN,'School Year 2019-2020'!$T$1,FALSE)))&gt;0,VLOOKUP(A23,'School Year 2019-2020'!A:AN,'School Year 2019-2020'!$V$1,FALSE)-VLOOKUP(A23,'School Year 2019-2020'!A:AN,'School Year 2019-2020'!$W$1,FALSE),0)</f>
        <v>574.18283438692015</v>
      </c>
      <c r="D23" s="109">
        <f t="shared" si="9"/>
        <v>574.18283438692015</v>
      </c>
      <c r="E23" s="109">
        <f t="shared" si="9"/>
        <v>574.18283438692015</v>
      </c>
      <c r="F23" s="109">
        <f t="shared" si="9"/>
        <v>574.18283438692015</v>
      </c>
      <c r="G23" s="167">
        <f t="shared" si="9"/>
        <v>574.18283438692015</v>
      </c>
      <c r="H23" s="109">
        <v>837.50982924706932</v>
      </c>
      <c r="I23" s="109">
        <v>851.07971492851084</v>
      </c>
      <c r="J23" s="167">
        <v>830.12696113551192</v>
      </c>
      <c r="K23" s="109">
        <v>830.12696113551192</v>
      </c>
      <c r="L23" s="109">
        <v>832.36901411877807</v>
      </c>
      <c r="M23" s="167">
        <v>845.96405755230899</v>
      </c>
    </row>
    <row r="24" spans="1:13">
      <c r="A24" t="s">
        <v>41</v>
      </c>
      <c r="B24" t="s">
        <v>42</v>
      </c>
      <c r="C24" s="166">
        <f>IF(VLOOKUP(A24,'School Year 2019-2020'!A:AN,'School Year 2019-2020'!$R$1,FALSE)&gt;0,VLOOKUP(A24,'School Year 2019-2020'!A:AN,'School Year 2019-2020'!$U$1,FALSE)-VLOOKUP(A24,'School Year 2019-2020'!A:AN,'School Year 2019-2020'!$W$1,FALSE),0)+IF((VLOOKUP(A24,'School Year 2019-2020'!A:AN,'School Year 2019-2020'!$S$1,FALSE)+(VLOOKUP(A24,'School Year 2019-2020'!A:AN,'School Year 2019-2020'!$T$1,FALSE)))&gt;0,VLOOKUP(A24,'School Year 2019-2020'!A:AN,'School Year 2019-2020'!$V$1,FALSE)-VLOOKUP(A24,'School Year 2019-2020'!A:AN,'School Year 2019-2020'!$W$1,FALSE),0)</f>
        <v>2141.5119338111745</v>
      </c>
      <c r="D24" s="109">
        <f t="shared" si="9"/>
        <v>2141.5119338111745</v>
      </c>
      <c r="E24" s="109">
        <f t="shared" si="9"/>
        <v>2141.5119338111745</v>
      </c>
      <c r="F24" s="109">
        <f t="shared" si="9"/>
        <v>2141.5119338111745</v>
      </c>
      <c r="G24" s="167">
        <f t="shared" si="9"/>
        <v>2141.5119338111745</v>
      </c>
      <c r="H24" s="109">
        <v>2528.7159384456954</v>
      </c>
      <c r="I24" s="109">
        <v>2550.0935972355364</v>
      </c>
      <c r="J24" s="167">
        <v>2527.3489835128621</v>
      </c>
      <c r="K24" s="109">
        <v>2527.3489835128621</v>
      </c>
      <c r="L24" s="109">
        <v>2514.3099201521563</v>
      </c>
      <c r="M24" s="167">
        <v>2535.7277949327927</v>
      </c>
    </row>
    <row r="25" spans="1:13">
      <c r="A25" t="s">
        <v>43</v>
      </c>
      <c r="B25" t="s">
        <v>44</v>
      </c>
      <c r="C25" s="166">
        <f>IF(VLOOKUP(A25,'School Year 2019-2020'!A:AN,'School Year 2019-2020'!$R$1,FALSE)&gt;0,VLOOKUP(A25,'School Year 2019-2020'!A:AN,'School Year 2019-2020'!$U$1,FALSE)-VLOOKUP(A25,'School Year 2019-2020'!A:AN,'School Year 2019-2020'!$W$1,FALSE),0)+IF((VLOOKUP(A25,'School Year 2019-2020'!A:AN,'School Year 2019-2020'!$S$1,FALSE)+(VLOOKUP(A25,'School Year 2019-2020'!A:AN,'School Year 2019-2020'!$T$1,FALSE)))&gt;0,VLOOKUP(A25,'School Year 2019-2020'!A:AN,'School Year 2019-2020'!$V$1,FALSE)-VLOOKUP(A25,'School Year 2019-2020'!A:AN,'School Year 2019-2020'!$W$1,FALSE),0)</f>
        <v>616.80907769319856</v>
      </c>
      <c r="D25" s="109">
        <f t="shared" ref="D25:G44" si="10">C25</f>
        <v>616.80907769319856</v>
      </c>
      <c r="E25" s="109">
        <f t="shared" si="10"/>
        <v>616.80907769319856</v>
      </c>
      <c r="F25" s="109">
        <f t="shared" si="10"/>
        <v>616.80907769319856</v>
      </c>
      <c r="G25" s="167">
        <f t="shared" si="10"/>
        <v>616.80907769319856</v>
      </c>
      <c r="H25" s="109">
        <v>864.20715024122001</v>
      </c>
      <c r="I25" s="109">
        <v>871.50980224456544</v>
      </c>
      <c r="J25" s="167">
        <v>863.44940410926665</v>
      </c>
      <c r="K25" s="109">
        <v>863.44940410926665</v>
      </c>
      <c r="L25" s="109">
        <v>859.1166506171121</v>
      </c>
      <c r="M25" s="167">
        <v>866.4326362290667</v>
      </c>
    </row>
    <row r="26" spans="1:13">
      <c r="A26" t="s">
        <v>45</v>
      </c>
      <c r="B26" t="s">
        <v>46</v>
      </c>
      <c r="C26" s="166">
        <f>IF(VLOOKUP(A26,'School Year 2019-2020'!A:AN,'School Year 2019-2020'!$R$1,FALSE)&gt;0,VLOOKUP(A26,'School Year 2019-2020'!A:AN,'School Year 2019-2020'!$U$1,FALSE)-VLOOKUP(A26,'School Year 2019-2020'!A:AN,'School Year 2019-2020'!$W$1,FALSE),0)+IF((VLOOKUP(A26,'School Year 2019-2020'!A:AN,'School Year 2019-2020'!$S$1,FALSE)+(VLOOKUP(A26,'School Year 2019-2020'!A:AN,'School Year 2019-2020'!$T$1,FALSE)))&gt;0,VLOOKUP(A26,'School Year 2019-2020'!A:AN,'School Year 2019-2020'!$V$1,FALSE)-VLOOKUP(A26,'School Year 2019-2020'!A:AN,'School Year 2019-2020'!$W$1,FALSE),0)</f>
        <v>0</v>
      </c>
      <c r="D26" s="109">
        <f t="shared" si="10"/>
        <v>0</v>
      </c>
      <c r="E26" s="109">
        <f t="shared" si="10"/>
        <v>0</v>
      </c>
      <c r="F26" s="109">
        <f t="shared" si="10"/>
        <v>0</v>
      </c>
      <c r="G26" s="167">
        <f t="shared" si="10"/>
        <v>0</v>
      </c>
      <c r="H26" s="109">
        <v>0</v>
      </c>
      <c r="I26" s="109">
        <v>0</v>
      </c>
      <c r="J26" s="167">
        <v>0</v>
      </c>
      <c r="K26" s="109">
        <v>0</v>
      </c>
      <c r="L26" s="109">
        <v>0</v>
      </c>
      <c r="M26" s="167">
        <v>0</v>
      </c>
    </row>
    <row r="27" spans="1:13">
      <c r="A27" t="s">
        <v>47</v>
      </c>
      <c r="B27" t="s">
        <v>48</v>
      </c>
      <c r="C27" s="166">
        <f>IF(VLOOKUP(A27,'School Year 2019-2020'!A:AN,'School Year 2019-2020'!$R$1,FALSE)&gt;0,VLOOKUP(A27,'School Year 2019-2020'!A:AN,'School Year 2019-2020'!$U$1,FALSE)-VLOOKUP(A27,'School Year 2019-2020'!A:AN,'School Year 2019-2020'!$W$1,FALSE),0)+IF((VLOOKUP(A27,'School Year 2019-2020'!A:AN,'School Year 2019-2020'!$S$1,FALSE)+(VLOOKUP(A27,'School Year 2019-2020'!A:AN,'School Year 2019-2020'!$T$1,FALSE)))&gt;0,VLOOKUP(A27,'School Year 2019-2020'!A:AN,'School Year 2019-2020'!$V$1,FALSE)-VLOOKUP(A27,'School Year 2019-2020'!A:AN,'School Year 2019-2020'!$W$1,FALSE),0)</f>
        <v>617.47587229267447</v>
      </c>
      <c r="D27" s="109">
        <f t="shared" si="10"/>
        <v>617.47587229267447</v>
      </c>
      <c r="E27" s="109">
        <f t="shared" si="10"/>
        <v>617.47587229267447</v>
      </c>
      <c r="F27" s="109">
        <f t="shared" si="10"/>
        <v>617.47587229267447</v>
      </c>
      <c r="G27" s="167">
        <f t="shared" si="10"/>
        <v>617.47587229267447</v>
      </c>
      <c r="H27" s="109">
        <v>877.55581073829489</v>
      </c>
      <c r="I27" s="109">
        <v>891.93988956062185</v>
      </c>
      <c r="J27" s="167">
        <v>870.1138927040156</v>
      </c>
      <c r="K27" s="109">
        <v>870.1138927040156</v>
      </c>
      <c r="L27" s="109">
        <v>872.49046886628003</v>
      </c>
      <c r="M27" s="167">
        <v>886.9012149058226</v>
      </c>
    </row>
    <row r="28" spans="1:13">
      <c r="A28" t="s">
        <v>49</v>
      </c>
      <c r="B28" t="s">
        <v>50</v>
      </c>
      <c r="C28" s="166">
        <f>IF(VLOOKUP(A28,'School Year 2019-2020'!A:AN,'School Year 2019-2020'!$R$1,FALSE)&gt;0,VLOOKUP(A28,'School Year 2019-2020'!A:AN,'School Year 2019-2020'!$U$1,FALSE)-VLOOKUP(A28,'School Year 2019-2020'!A:AN,'School Year 2019-2020'!$W$1,FALSE),0)+IF((VLOOKUP(A28,'School Year 2019-2020'!A:AN,'School Year 2019-2020'!$S$1,FALSE)+(VLOOKUP(A28,'School Year 2019-2020'!A:AN,'School Year 2019-2020'!$T$1,FALSE)))&gt;0,VLOOKUP(A28,'School Year 2019-2020'!A:AN,'School Year 2019-2020'!$V$1,FALSE)-VLOOKUP(A28,'School Year 2019-2020'!A:AN,'School Year 2019-2020'!$W$1,FALSE),0)</f>
        <v>578.73802188692025</v>
      </c>
      <c r="D28" s="109">
        <f t="shared" si="10"/>
        <v>578.73802188692025</v>
      </c>
      <c r="E28" s="109">
        <f t="shared" si="10"/>
        <v>578.73802188692025</v>
      </c>
      <c r="F28" s="109">
        <f t="shared" si="10"/>
        <v>578.73802188692025</v>
      </c>
      <c r="G28" s="167">
        <f t="shared" si="10"/>
        <v>578.73802188692025</v>
      </c>
      <c r="H28" s="109">
        <v>837.50982924706932</v>
      </c>
      <c r="I28" s="109">
        <v>851.07971492851084</v>
      </c>
      <c r="J28" s="167">
        <v>830.12696113551192</v>
      </c>
      <c r="K28" s="109">
        <v>830.12696113551192</v>
      </c>
      <c r="L28" s="109">
        <v>832.36901411877807</v>
      </c>
      <c r="M28" s="167">
        <v>845.96405755230899</v>
      </c>
    </row>
    <row r="29" spans="1:13">
      <c r="A29" t="s">
        <v>51</v>
      </c>
      <c r="B29" t="s">
        <v>52</v>
      </c>
      <c r="C29" s="166">
        <f>IF(VLOOKUP(A29,'School Year 2019-2020'!A:AN,'School Year 2019-2020'!$R$1,FALSE)&gt;0,VLOOKUP(A29,'School Year 2019-2020'!A:AN,'School Year 2019-2020'!$U$1,FALSE)-VLOOKUP(A29,'School Year 2019-2020'!A:AN,'School Year 2019-2020'!$W$1,FALSE),0)+IF((VLOOKUP(A29,'School Year 2019-2020'!A:AN,'School Year 2019-2020'!$S$1,FALSE)+(VLOOKUP(A29,'School Year 2019-2020'!A:AN,'School Year 2019-2020'!$T$1,FALSE)))&gt;0,VLOOKUP(A29,'School Year 2019-2020'!A:AN,'School Year 2019-2020'!$V$1,FALSE)-VLOOKUP(A29,'School Year 2019-2020'!A:AN,'School Year 2019-2020'!$W$1,FALSE),0)</f>
        <v>570.80345778435731</v>
      </c>
      <c r="D29" s="109">
        <f t="shared" si="10"/>
        <v>570.80345778435731</v>
      </c>
      <c r="E29" s="109">
        <f t="shared" si="10"/>
        <v>570.80345778435731</v>
      </c>
      <c r="F29" s="109">
        <f t="shared" si="10"/>
        <v>570.80345778435731</v>
      </c>
      <c r="G29" s="167">
        <f t="shared" si="10"/>
        <v>570.80345778435731</v>
      </c>
      <c r="H29" s="109">
        <v>837.50982924706932</v>
      </c>
      <c r="I29" s="109">
        <v>851.07971492851084</v>
      </c>
      <c r="J29" s="167">
        <v>830.12696113551192</v>
      </c>
      <c r="K29" s="109">
        <v>830.12696113551192</v>
      </c>
      <c r="L29" s="109">
        <v>832.36901411877807</v>
      </c>
      <c r="M29" s="167">
        <v>845.96405755230899</v>
      </c>
    </row>
    <row r="30" spans="1:13">
      <c r="A30" t="s">
        <v>53</v>
      </c>
      <c r="B30" t="s">
        <v>54</v>
      </c>
      <c r="C30" s="166">
        <f>IF(VLOOKUP(A30,'School Year 2019-2020'!A:AN,'School Year 2019-2020'!$R$1,FALSE)&gt;0,VLOOKUP(A30,'School Year 2019-2020'!A:AN,'School Year 2019-2020'!$U$1,FALSE)-VLOOKUP(A30,'School Year 2019-2020'!A:AN,'School Year 2019-2020'!$W$1,FALSE),0)+IF((VLOOKUP(A30,'School Year 2019-2020'!A:AN,'School Year 2019-2020'!$S$1,FALSE)+(VLOOKUP(A30,'School Year 2019-2020'!A:AN,'School Year 2019-2020'!$T$1,FALSE)))&gt;0,VLOOKUP(A30,'School Year 2019-2020'!A:AN,'School Year 2019-2020'!$V$1,FALSE)-VLOOKUP(A30,'School Year 2019-2020'!A:AN,'School Year 2019-2020'!$W$1,FALSE),0)</f>
        <v>595.12868855358829</v>
      </c>
      <c r="D30" s="109">
        <f t="shared" si="10"/>
        <v>595.12868855358829</v>
      </c>
      <c r="E30" s="109">
        <f t="shared" si="10"/>
        <v>595.12868855358829</v>
      </c>
      <c r="F30" s="109">
        <f t="shared" si="10"/>
        <v>595.12868855358829</v>
      </c>
      <c r="G30" s="167">
        <f t="shared" si="10"/>
        <v>595.12868855358829</v>
      </c>
      <c r="H30" s="109">
        <v>837.50982924706932</v>
      </c>
      <c r="I30" s="109">
        <v>851.07971492851084</v>
      </c>
      <c r="J30" s="167">
        <v>830.12696113551192</v>
      </c>
      <c r="K30" s="109">
        <v>830.12696113551192</v>
      </c>
      <c r="L30" s="109">
        <v>832.36901411877807</v>
      </c>
      <c r="M30" s="167">
        <v>845.96405755230899</v>
      </c>
    </row>
    <row r="31" spans="1:13">
      <c r="A31" t="s">
        <v>55</v>
      </c>
      <c r="B31" t="s">
        <v>56</v>
      </c>
      <c r="C31" s="166">
        <f>IF(VLOOKUP(A31,'School Year 2019-2020'!A:AN,'School Year 2019-2020'!$R$1,FALSE)&gt;0,VLOOKUP(A31,'School Year 2019-2020'!A:AN,'School Year 2019-2020'!$U$1,FALSE)-VLOOKUP(A31,'School Year 2019-2020'!A:AN,'School Year 2019-2020'!$W$1,FALSE),0)+IF((VLOOKUP(A31,'School Year 2019-2020'!A:AN,'School Year 2019-2020'!$S$1,FALSE)+(VLOOKUP(A31,'School Year 2019-2020'!A:AN,'School Year 2019-2020'!$T$1,FALSE)))&gt;0,VLOOKUP(A31,'School Year 2019-2020'!A:AN,'School Year 2019-2020'!$V$1,FALSE)-VLOOKUP(A31,'School Year 2019-2020'!A:AN,'School Year 2019-2020'!$W$1,FALSE),0)</f>
        <v>615.45356182336036</v>
      </c>
      <c r="D31" s="109">
        <f t="shared" si="10"/>
        <v>615.45356182336036</v>
      </c>
      <c r="E31" s="109">
        <f t="shared" si="10"/>
        <v>615.45356182336036</v>
      </c>
      <c r="F31" s="109">
        <f t="shared" si="10"/>
        <v>615.45356182336036</v>
      </c>
      <c r="G31" s="167">
        <f t="shared" si="10"/>
        <v>615.45356182336036</v>
      </c>
      <c r="H31" s="109">
        <v>877.55581073829489</v>
      </c>
      <c r="I31" s="109">
        <v>891.93988956062185</v>
      </c>
      <c r="J31" s="167">
        <v>870.1138927040156</v>
      </c>
      <c r="K31" s="109">
        <v>870.1138927040156</v>
      </c>
      <c r="L31" s="109">
        <v>872.49046886628003</v>
      </c>
      <c r="M31" s="167">
        <v>886.9012149058226</v>
      </c>
    </row>
    <row r="32" spans="1:13">
      <c r="A32" t="s">
        <v>57</v>
      </c>
      <c r="B32" t="s">
        <v>58</v>
      </c>
      <c r="C32" s="166">
        <f>IF(VLOOKUP(A32,'School Year 2019-2020'!A:AN,'School Year 2019-2020'!$R$1,FALSE)&gt;0,VLOOKUP(A32,'School Year 2019-2020'!A:AN,'School Year 2019-2020'!$U$1,FALSE)-VLOOKUP(A32,'School Year 2019-2020'!A:AN,'School Year 2019-2020'!$W$1,FALSE),0)+IF((VLOOKUP(A32,'School Year 2019-2020'!A:AN,'School Year 2019-2020'!$S$1,FALSE)+(VLOOKUP(A32,'School Year 2019-2020'!A:AN,'School Year 2019-2020'!$T$1,FALSE)))&gt;0,VLOOKUP(A32,'School Year 2019-2020'!A:AN,'School Year 2019-2020'!$V$1,FALSE)-VLOOKUP(A32,'School Year 2019-2020'!A:AN,'School Year 2019-2020'!$W$1,FALSE),0)</f>
        <v>617.37838293097229</v>
      </c>
      <c r="D32" s="109">
        <f t="shared" si="10"/>
        <v>617.37838293097229</v>
      </c>
      <c r="E32" s="109">
        <f t="shared" si="10"/>
        <v>617.37838293097229</v>
      </c>
      <c r="F32" s="109">
        <f t="shared" si="10"/>
        <v>617.37838293097229</v>
      </c>
      <c r="G32" s="167">
        <f t="shared" si="10"/>
        <v>617.37838293097229</v>
      </c>
      <c r="H32" s="109">
        <v>877.55581073829489</v>
      </c>
      <c r="I32" s="109">
        <v>891.93988956062185</v>
      </c>
      <c r="J32" s="167">
        <v>870.1138927040156</v>
      </c>
      <c r="K32" s="109">
        <v>870.1138927040156</v>
      </c>
      <c r="L32" s="109">
        <v>872.49046886628003</v>
      </c>
      <c r="M32" s="167">
        <v>886.9012149058226</v>
      </c>
    </row>
    <row r="33" spans="1:13">
      <c r="A33" t="s">
        <v>59</v>
      </c>
      <c r="B33" t="s">
        <v>60</v>
      </c>
      <c r="C33" s="166">
        <f>IF(VLOOKUP(A33,'School Year 2019-2020'!A:AN,'School Year 2019-2020'!$R$1,FALSE)&gt;0,VLOOKUP(A33,'School Year 2019-2020'!A:AN,'School Year 2019-2020'!$U$1,FALSE)-VLOOKUP(A33,'School Year 2019-2020'!A:AN,'School Year 2019-2020'!$W$1,FALSE),0)+IF((VLOOKUP(A33,'School Year 2019-2020'!A:AN,'School Year 2019-2020'!$S$1,FALSE)+(VLOOKUP(A33,'School Year 2019-2020'!A:AN,'School Year 2019-2020'!$T$1,FALSE)))&gt;0,VLOOKUP(A33,'School Year 2019-2020'!A:AN,'School Year 2019-2020'!$V$1,FALSE)-VLOOKUP(A33,'School Year 2019-2020'!A:AN,'School Year 2019-2020'!$W$1,FALSE),0)</f>
        <v>797.97958088648011</v>
      </c>
      <c r="D33" s="109">
        <f t="shared" si="10"/>
        <v>797.97958088648011</v>
      </c>
      <c r="E33" s="109">
        <f t="shared" si="10"/>
        <v>797.97958088648011</v>
      </c>
      <c r="F33" s="109">
        <f t="shared" si="10"/>
        <v>797.97958088648011</v>
      </c>
      <c r="G33" s="167">
        <f t="shared" si="10"/>
        <v>797.97958088648011</v>
      </c>
      <c r="H33" s="109">
        <v>907.9149927188846</v>
      </c>
      <c r="I33" s="109">
        <v>922.90328508538641</v>
      </c>
      <c r="J33" s="167">
        <v>900.42805966411106</v>
      </c>
      <c r="K33" s="109">
        <v>900.42805966411106</v>
      </c>
      <c r="L33" s="109">
        <v>902.90694824736511</v>
      </c>
      <c r="M33" s="167">
        <v>917.9230537790927</v>
      </c>
    </row>
    <row r="34" spans="1:13">
      <c r="A34" t="s">
        <v>61</v>
      </c>
      <c r="B34" t="s">
        <v>62</v>
      </c>
      <c r="C34" s="166">
        <f>IF(VLOOKUP(A34,'School Year 2019-2020'!A:AN,'School Year 2019-2020'!$R$1,FALSE)&gt;0,VLOOKUP(A34,'School Year 2019-2020'!A:AN,'School Year 2019-2020'!$U$1,FALSE)-VLOOKUP(A34,'School Year 2019-2020'!A:AN,'School Year 2019-2020'!$W$1,FALSE),0)+IF((VLOOKUP(A34,'School Year 2019-2020'!A:AN,'School Year 2019-2020'!$S$1,FALSE)+(VLOOKUP(A34,'School Year 2019-2020'!A:AN,'School Year 2019-2020'!$T$1,FALSE)))&gt;0,VLOOKUP(A34,'School Year 2019-2020'!A:AN,'School Year 2019-2020'!$V$1,FALSE)-VLOOKUP(A34,'School Year 2019-2020'!A:AN,'School Year 2019-2020'!$W$1,FALSE),0)</f>
        <v>0</v>
      </c>
      <c r="D34" s="109">
        <f t="shared" si="10"/>
        <v>0</v>
      </c>
      <c r="E34" s="109">
        <f t="shared" si="10"/>
        <v>0</v>
      </c>
      <c r="F34" s="109">
        <f t="shared" si="10"/>
        <v>0</v>
      </c>
      <c r="G34" s="167">
        <f t="shared" si="10"/>
        <v>0</v>
      </c>
      <c r="H34" s="109">
        <v>0</v>
      </c>
      <c r="I34" s="109">
        <v>0</v>
      </c>
      <c r="J34" s="167">
        <v>0</v>
      </c>
      <c r="K34" s="109">
        <v>0</v>
      </c>
      <c r="L34" s="109">
        <v>0</v>
      </c>
      <c r="M34" s="167">
        <v>0</v>
      </c>
    </row>
    <row r="35" spans="1:13">
      <c r="A35" t="s">
        <v>63</v>
      </c>
      <c r="B35" t="s">
        <v>64</v>
      </c>
      <c r="C35" s="166">
        <f>IF(VLOOKUP(A35,'School Year 2019-2020'!A:AN,'School Year 2019-2020'!$R$1,FALSE)&gt;0,VLOOKUP(A35,'School Year 2019-2020'!A:AN,'School Year 2019-2020'!$U$1,FALSE)-VLOOKUP(A35,'School Year 2019-2020'!A:AN,'School Year 2019-2020'!$W$1,FALSE),0)+IF((VLOOKUP(A35,'School Year 2019-2020'!A:AN,'School Year 2019-2020'!$S$1,FALSE)+(VLOOKUP(A35,'School Year 2019-2020'!A:AN,'School Year 2019-2020'!$T$1,FALSE)))&gt;0,VLOOKUP(A35,'School Year 2019-2020'!A:AN,'School Year 2019-2020'!$V$1,FALSE)-VLOOKUP(A35,'School Year 2019-2020'!A:AN,'School Year 2019-2020'!$W$1,FALSE),0)</f>
        <v>614.28143326828467</v>
      </c>
      <c r="D35" s="109">
        <f t="shared" si="10"/>
        <v>614.28143326828467</v>
      </c>
      <c r="E35" s="109">
        <f t="shared" si="10"/>
        <v>614.28143326828467</v>
      </c>
      <c r="F35" s="109">
        <f t="shared" si="10"/>
        <v>614.28143326828467</v>
      </c>
      <c r="G35" s="167">
        <f t="shared" si="10"/>
        <v>614.28143326828467</v>
      </c>
      <c r="H35" s="109">
        <v>877.55581073829489</v>
      </c>
      <c r="I35" s="109">
        <v>891.93988956062185</v>
      </c>
      <c r="J35" s="167">
        <v>870.1138927040156</v>
      </c>
      <c r="K35" s="109">
        <v>870.1138927040156</v>
      </c>
      <c r="L35" s="109">
        <v>872.49046886628003</v>
      </c>
      <c r="M35" s="167">
        <v>886.9012149058226</v>
      </c>
    </row>
    <row r="36" spans="1:13">
      <c r="A36" t="s">
        <v>65</v>
      </c>
      <c r="B36" t="s">
        <v>66</v>
      </c>
      <c r="C36" s="166">
        <f>IF(VLOOKUP(A36,'School Year 2019-2020'!A:AN,'School Year 2019-2020'!$R$1,FALSE)&gt;0,VLOOKUP(A36,'School Year 2019-2020'!A:AN,'School Year 2019-2020'!$U$1,FALSE)-VLOOKUP(A36,'School Year 2019-2020'!A:AN,'School Year 2019-2020'!$W$1,FALSE),0)+IF((VLOOKUP(A36,'School Year 2019-2020'!A:AN,'School Year 2019-2020'!$S$1,FALSE)+(VLOOKUP(A36,'School Year 2019-2020'!A:AN,'School Year 2019-2020'!$T$1,FALSE)))&gt;0,VLOOKUP(A36,'School Year 2019-2020'!A:AN,'School Year 2019-2020'!$V$1,FALSE)-VLOOKUP(A36,'School Year 2019-2020'!A:AN,'School Year 2019-2020'!$W$1,FALSE),0)</f>
        <v>2141.9995762681992</v>
      </c>
      <c r="D36" s="109">
        <f t="shared" si="10"/>
        <v>2141.9995762681992</v>
      </c>
      <c r="E36" s="109">
        <f t="shared" si="10"/>
        <v>2141.9995762681992</v>
      </c>
      <c r="F36" s="109">
        <f t="shared" si="10"/>
        <v>2141.9995762681992</v>
      </c>
      <c r="G36" s="167">
        <f t="shared" si="10"/>
        <v>2141.9995762681992</v>
      </c>
      <c r="H36" s="109">
        <v>2568.937305363399</v>
      </c>
      <c r="I36" s="109">
        <v>2611.6340459300154</v>
      </c>
      <c r="J36" s="167">
        <v>2547.429896493175</v>
      </c>
      <c r="K36" s="109">
        <v>2547.429896493175</v>
      </c>
      <c r="L36" s="109">
        <v>2554.6071662977793</v>
      </c>
      <c r="M36" s="167">
        <v>2597.3843388459863</v>
      </c>
    </row>
    <row r="37" spans="1:13">
      <c r="A37" t="s">
        <v>67</v>
      </c>
      <c r="B37" t="s">
        <v>68</v>
      </c>
      <c r="C37" s="166">
        <f>IF(VLOOKUP(A37,'School Year 2019-2020'!A:AN,'School Year 2019-2020'!$R$1,FALSE)&gt;0,VLOOKUP(A37,'School Year 2019-2020'!A:AN,'School Year 2019-2020'!$U$1,FALSE)-VLOOKUP(A37,'School Year 2019-2020'!A:AN,'School Year 2019-2020'!$W$1,FALSE),0)+IF((VLOOKUP(A37,'School Year 2019-2020'!A:AN,'School Year 2019-2020'!$S$1,FALSE)+(VLOOKUP(A37,'School Year 2019-2020'!A:AN,'School Year 2019-2020'!$T$1,FALSE)))&gt;0,VLOOKUP(A37,'School Year 2019-2020'!A:AN,'School Year 2019-2020'!$V$1,FALSE)-VLOOKUP(A37,'School Year 2019-2020'!A:AN,'School Year 2019-2020'!$W$1,FALSE),0)</f>
        <v>655.3794858563233</v>
      </c>
      <c r="D37" s="109">
        <f t="shared" si="10"/>
        <v>655.3794858563233</v>
      </c>
      <c r="E37" s="109">
        <f t="shared" si="10"/>
        <v>655.3794858563233</v>
      </c>
      <c r="F37" s="109">
        <f t="shared" si="10"/>
        <v>655.3794858563233</v>
      </c>
      <c r="G37" s="167">
        <f t="shared" si="10"/>
        <v>655.3794858563233</v>
      </c>
      <c r="H37" s="109">
        <v>904.25313173244649</v>
      </c>
      <c r="I37" s="109">
        <v>912.36997687667736</v>
      </c>
      <c r="J37" s="167">
        <v>903.43633567777124</v>
      </c>
      <c r="K37" s="109">
        <v>903.43633567777124</v>
      </c>
      <c r="L37" s="109">
        <v>899.23810536461224</v>
      </c>
      <c r="M37" s="167">
        <v>907.3697935825785</v>
      </c>
    </row>
    <row r="38" spans="1:13">
      <c r="A38" t="s">
        <v>69</v>
      </c>
      <c r="B38" t="s">
        <v>70</v>
      </c>
      <c r="C38" s="166">
        <f>IF(VLOOKUP(A38,'School Year 2019-2020'!A:AN,'School Year 2019-2020'!$R$1,FALSE)&gt;0,VLOOKUP(A38,'School Year 2019-2020'!A:AN,'School Year 2019-2020'!$U$1,FALSE)-VLOOKUP(A38,'School Year 2019-2020'!A:AN,'School Year 2019-2020'!$W$1,FALSE),0)+IF((VLOOKUP(A38,'School Year 2019-2020'!A:AN,'School Year 2019-2020'!$S$1,FALSE)+(VLOOKUP(A38,'School Year 2019-2020'!A:AN,'School Year 2019-2020'!$T$1,FALSE)))&gt;0,VLOOKUP(A38,'School Year 2019-2020'!A:AN,'School Year 2019-2020'!$V$1,FALSE)-VLOOKUP(A38,'School Year 2019-2020'!A:AN,'School Year 2019-2020'!$W$1,FALSE),0)</f>
        <v>616.65541346914506</v>
      </c>
      <c r="D38" s="109">
        <f t="shared" si="10"/>
        <v>616.65541346914506</v>
      </c>
      <c r="E38" s="109">
        <f t="shared" si="10"/>
        <v>616.65541346914506</v>
      </c>
      <c r="F38" s="109">
        <f t="shared" si="10"/>
        <v>616.65541346914506</v>
      </c>
      <c r="G38" s="167">
        <f t="shared" si="10"/>
        <v>616.65541346914506</v>
      </c>
      <c r="H38" s="109">
        <v>877.55581073829489</v>
      </c>
      <c r="I38" s="109">
        <v>891.93988956062185</v>
      </c>
      <c r="J38" s="167">
        <v>870.1138927040156</v>
      </c>
      <c r="K38" s="109">
        <v>870.1138927040156</v>
      </c>
      <c r="L38" s="109">
        <v>872.49046886628003</v>
      </c>
      <c r="M38" s="167">
        <v>886.9012149058226</v>
      </c>
    </row>
    <row r="39" spans="1:13">
      <c r="A39" t="s">
        <v>71</v>
      </c>
      <c r="B39" t="s">
        <v>72</v>
      </c>
      <c r="C39" s="166">
        <f>IF(VLOOKUP(A39,'School Year 2019-2020'!A:AN,'School Year 2019-2020'!$R$1,FALSE)&gt;0,VLOOKUP(A39,'School Year 2019-2020'!A:AN,'School Year 2019-2020'!$U$1,FALSE)-VLOOKUP(A39,'School Year 2019-2020'!A:AN,'School Year 2019-2020'!$W$1,FALSE),0)+IF((VLOOKUP(A39,'School Year 2019-2020'!A:AN,'School Year 2019-2020'!$S$1,FALSE)+(VLOOKUP(A39,'School Year 2019-2020'!A:AN,'School Year 2019-2020'!$T$1,FALSE)))&gt;0,VLOOKUP(A39,'School Year 2019-2020'!A:AN,'School Year 2019-2020'!$V$1,FALSE)-VLOOKUP(A39,'School Year 2019-2020'!A:AN,'School Year 2019-2020'!$W$1,FALSE),0)</f>
        <v>614.18597651777054</v>
      </c>
      <c r="D39" s="109">
        <f t="shared" si="10"/>
        <v>614.18597651777054</v>
      </c>
      <c r="E39" s="109">
        <f t="shared" si="10"/>
        <v>614.18597651777054</v>
      </c>
      <c r="F39" s="109">
        <f t="shared" si="10"/>
        <v>614.18597651777054</v>
      </c>
      <c r="G39" s="167">
        <f t="shared" si="10"/>
        <v>614.18597651777054</v>
      </c>
      <c r="H39" s="109">
        <v>877.55581073829489</v>
      </c>
      <c r="I39" s="109">
        <v>891.93988956062185</v>
      </c>
      <c r="J39" s="167">
        <v>870.1138927040156</v>
      </c>
      <c r="K39" s="109">
        <v>870.1138927040156</v>
      </c>
      <c r="L39" s="109">
        <v>872.49046886628003</v>
      </c>
      <c r="M39" s="167">
        <v>886.9012149058226</v>
      </c>
    </row>
    <row r="40" spans="1:13">
      <c r="A40" t="s">
        <v>73</v>
      </c>
      <c r="B40" t="s">
        <v>74</v>
      </c>
      <c r="C40" s="166">
        <f>IF(VLOOKUP(A40,'School Year 2019-2020'!A:AN,'School Year 2019-2020'!$R$1,FALSE)&gt;0,VLOOKUP(A40,'School Year 2019-2020'!A:AN,'School Year 2019-2020'!$U$1,FALSE)-VLOOKUP(A40,'School Year 2019-2020'!A:AN,'School Year 2019-2020'!$W$1,FALSE),0)+IF((VLOOKUP(A40,'School Year 2019-2020'!A:AN,'School Year 2019-2020'!$S$1,FALSE)+(VLOOKUP(A40,'School Year 2019-2020'!A:AN,'School Year 2019-2020'!$T$1,FALSE)))&gt;0,VLOOKUP(A40,'School Year 2019-2020'!A:AN,'School Year 2019-2020'!$V$1,FALSE)-VLOOKUP(A40,'School Year 2019-2020'!A:AN,'School Year 2019-2020'!$W$1,FALSE),0)</f>
        <v>575.05578270769547</v>
      </c>
      <c r="D40" s="109">
        <f t="shared" si="10"/>
        <v>575.05578270769547</v>
      </c>
      <c r="E40" s="109">
        <f t="shared" si="10"/>
        <v>575.05578270769547</v>
      </c>
      <c r="F40" s="109">
        <f t="shared" si="10"/>
        <v>575.05578270769547</v>
      </c>
      <c r="G40" s="167">
        <f t="shared" si="10"/>
        <v>575.05578270769547</v>
      </c>
      <c r="H40" s="109">
        <v>837.50982924706932</v>
      </c>
      <c r="I40" s="109">
        <v>851.07971492851084</v>
      </c>
      <c r="J40" s="167">
        <v>830.12696113551192</v>
      </c>
      <c r="K40" s="109">
        <v>830.12696113551192</v>
      </c>
      <c r="L40" s="109">
        <v>832.36901411877807</v>
      </c>
      <c r="M40" s="167">
        <v>845.96405755230899</v>
      </c>
    </row>
    <row r="41" spans="1:13">
      <c r="A41" t="s">
        <v>75</v>
      </c>
      <c r="B41" t="s">
        <v>76</v>
      </c>
      <c r="C41" s="166">
        <f>IF(VLOOKUP(A41,'School Year 2019-2020'!A:AN,'School Year 2019-2020'!$R$1,FALSE)&gt;0,VLOOKUP(A41,'School Year 2019-2020'!A:AN,'School Year 2019-2020'!$U$1,FALSE)-VLOOKUP(A41,'School Year 2019-2020'!A:AN,'School Year 2019-2020'!$W$1,FALSE),0)+IF((VLOOKUP(A41,'School Year 2019-2020'!A:AN,'School Year 2019-2020'!$S$1,FALSE)+(VLOOKUP(A41,'School Year 2019-2020'!A:AN,'School Year 2019-2020'!$T$1,FALSE)))&gt;0,VLOOKUP(A41,'School Year 2019-2020'!A:AN,'School Year 2019-2020'!$V$1,FALSE)-VLOOKUP(A41,'School Year 2019-2020'!A:AN,'School Year 2019-2020'!$W$1,FALSE),0)</f>
        <v>0</v>
      </c>
      <c r="D41" s="109">
        <f t="shared" si="10"/>
        <v>0</v>
      </c>
      <c r="E41" s="109">
        <f t="shared" si="10"/>
        <v>0</v>
      </c>
      <c r="F41" s="109">
        <f t="shared" si="10"/>
        <v>0</v>
      </c>
      <c r="G41" s="167">
        <f t="shared" si="10"/>
        <v>0</v>
      </c>
      <c r="H41" s="109">
        <v>0</v>
      </c>
      <c r="I41" s="109">
        <v>0</v>
      </c>
      <c r="J41" s="167">
        <v>0</v>
      </c>
      <c r="K41" s="109">
        <v>0</v>
      </c>
      <c r="L41" s="109">
        <v>0</v>
      </c>
      <c r="M41" s="167">
        <v>0</v>
      </c>
    </row>
    <row r="42" spans="1:13">
      <c r="A42" t="s">
        <v>77</v>
      </c>
      <c r="B42" t="s">
        <v>78</v>
      </c>
      <c r="C42" s="166">
        <f>IF(VLOOKUP(A42,'School Year 2019-2020'!A:AN,'School Year 2019-2020'!$R$1,FALSE)&gt;0,VLOOKUP(A42,'School Year 2019-2020'!A:AN,'School Year 2019-2020'!$U$1,FALSE)-VLOOKUP(A42,'School Year 2019-2020'!A:AN,'School Year 2019-2020'!$W$1,FALSE),0)+IF((VLOOKUP(A42,'School Year 2019-2020'!A:AN,'School Year 2019-2020'!$S$1,FALSE)+(VLOOKUP(A42,'School Year 2019-2020'!A:AN,'School Year 2019-2020'!$T$1,FALSE)))&gt;0,VLOOKUP(A42,'School Year 2019-2020'!A:AN,'School Year 2019-2020'!$V$1,FALSE)-VLOOKUP(A42,'School Year 2019-2020'!A:AN,'School Year 2019-2020'!$W$1,FALSE),0)</f>
        <v>575.35207270343926</v>
      </c>
      <c r="D42" s="109">
        <f t="shared" si="10"/>
        <v>575.35207270343926</v>
      </c>
      <c r="E42" s="109">
        <f t="shared" si="10"/>
        <v>575.35207270343926</v>
      </c>
      <c r="F42" s="109">
        <f t="shared" si="10"/>
        <v>575.35207270343926</v>
      </c>
      <c r="G42" s="167">
        <f t="shared" si="10"/>
        <v>575.35207270343926</v>
      </c>
      <c r="H42" s="109">
        <v>837.50982924706932</v>
      </c>
      <c r="I42" s="109">
        <v>851.07971492851084</v>
      </c>
      <c r="J42" s="167">
        <v>830.12696113551192</v>
      </c>
      <c r="K42" s="109">
        <v>830.12696113551192</v>
      </c>
      <c r="L42" s="109">
        <v>832.36901411877807</v>
      </c>
      <c r="M42" s="167">
        <v>845.96405755230899</v>
      </c>
    </row>
    <row r="43" spans="1:13">
      <c r="A43" t="s">
        <v>79</v>
      </c>
      <c r="B43" t="s">
        <v>80</v>
      </c>
      <c r="C43" s="166">
        <f>IF(VLOOKUP(A43,'School Year 2019-2020'!A:AN,'School Year 2019-2020'!$R$1,FALSE)&gt;0,VLOOKUP(A43,'School Year 2019-2020'!A:AN,'School Year 2019-2020'!$U$1,FALSE)-VLOOKUP(A43,'School Year 2019-2020'!A:AN,'School Year 2019-2020'!$W$1,FALSE),0)+IF((VLOOKUP(A43,'School Year 2019-2020'!A:AN,'School Year 2019-2020'!$S$1,FALSE)+(VLOOKUP(A43,'School Year 2019-2020'!A:AN,'School Year 2019-2020'!$T$1,FALSE)))&gt;0,VLOOKUP(A43,'School Year 2019-2020'!A:AN,'School Year 2019-2020'!$V$1,FALSE)-VLOOKUP(A43,'School Year 2019-2020'!A:AN,'School Year 2019-2020'!$W$1,FALSE),0)</f>
        <v>750.96499757474157</v>
      </c>
      <c r="D43" s="109">
        <f t="shared" si="10"/>
        <v>750.96499757474157</v>
      </c>
      <c r="E43" s="109">
        <f t="shared" si="10"/>
        <v>750.96499757474157</v>
      </c>
      <c r="F43" s="109">
        <f t="shared" si="10"/>
        <v>750.96499757474157</v>
      </c>
      <c r="G43" s="167">
        <f t="shared" si="10"/>
        <v>750.96499757474157</v>
      </c>
      <c r="H43" s="109">
        <v>867.86901122765812</v>
      </c>
      <c r="I43" s="109">
        <v>882.0431104532754</v>
      </c>
      <c r="J43" s="167">
        <v>860.44112809560738</v>
      </c>
      <c r="K43" s="109">
        <v>860.44112809560738</v>
      </c>
      <c r="L43" s="109">
        <v>862.78549349986224</v>
      </c>
      <c r="M43" s="167">
        <v>876.98589642557999</v>
      </c>
    </row>
    <row r="44" spans="1:13">
      <c r="A44" t="s">
        <v>81</v>
      </c>
      <c r="B44" t="s">
        <v>82</v>
      </c>
      <c r="C44" s="166">
        <f>IF(VLOOKUP(A44,'School Year 2019-2020'!A:AN,'School Year 2019-2020'!$R$1,FALSE)&gt;0,VLOOKUP(A44,'School Year 2019-2020'!A:AN,'School Year 2019-2020'!$U$1,FALSE)-VLOOKUP(A44,'School Year 2019-2020'!A:AN,'School Year 2019-2020'!$W$1,FALSE),0)+IF((VLOOKUP(A44,'School Year 2019-2020'!A:AN,'School Year 2019-2020'!$S$1,FALSE)+(VLOOKUP(A44,'School Year 2019-2020'!A:AN,'School Year 2019-2020'!$T$1,FALSE)))&gt;0,VLOOKUP(A44,'School Year 2019-2020'!A:AN,'School Year 2019-2020'!$V$1,FALSE)-VLOOKUP(A44,'School Year 2019-2020'!A:AN,'School Year 2019-2020'!$W$1,FALSE),0)</f>
        <v>578.91894496384521</v>
      </c>
      <c r="D44" s="109">
        <f t="shared" si="10"/>
        <v>578.91894496384521</v>
      </c>
      <c r="E44" s="109">
        <f t="shared" si="10"/>
        <v>578.91894496384521</v>
      </c>
      <c r="F44" s="109">
        <f t="shared" si="10"/>
        <v>578.91894496384521</v>
      </c>
      <c r="G44" s="167">
        <f t="shared" si="10"/>
        <v>578.91894496384521</v>
      </c>
      <c r="H44" s="109">
        <v>837.50982924706932</v>
      </c>
      <c r="I44" s="109">
        <v>851.07971492851084</v>
      </c>
      <c r="J44" s="167">
        <v>830.12696113551192</v>
      </c>
      <c r="K44" s="109">
        <v>830.12696113551192</v>
      </c>
      <c r="L44" s="109">
        <v>832.36901411877807</v>
      </c>
      <c r="M44" s="167">
        <v>845.96405755230899</v>
      </c>
    </row>
    <row r="45" spans="1:13">
      <c r="A45" t="s">
        <v>83</v>
      </c>
      <c r="B45" t="s">
        <v>84</v>
      </c>
      <c r="C45" s="166">
        <f>IF(VLOOKUP(A45,'School Year 2019-2020'!A:AN,'School Year 2019-2020'!$R$1,FALSE)&gt;0,VLOOKUP(A45,'School Year 2019-2020'!A:AN,'School Year 2019-2020'!$U$1,FALSE)-VLOOKUP(A45,'School Year 2019-2020'!A:AN,'School Year 2019-2020'!$W$1,FALSE),0)+IF((VLOOKUP(A45,'School Year 2019-2020'!A:AN,'School Year 2019-2020'!$S$1,FALSE)+(VLOOKUP(A45,'School Year 2019-2020'!A:AN,'School Year 2019-2020'!$T$1,FALSE)))&gt;0,VLOOKUP(A45,'School Year 2019-2020'!A:AN,'School Year 2019-2020'!$V$1,FALSE)-VLOOKUP(A45,'School Year 2019-2020'!A:AN,'School Year 2019-2020'!$W$1,FALSE),0)</f>
        <v>573.61646633136479</v>
      </c>
      <c r="D45" s="109">
        <f t="shared" ref="D45:G64" si="11">C45</f>
        <v>573.61646633136479</v>
      </c>
      <c r="E45" s="109">
        <f t="shared" si="11"/>
        <v>573.61646633136479</v>
      </c>
      <c r="F45" s="109">
        <f t="shared" si="11"/>
        <v>573.61646633136479</v>
      </c>
      <c r="G45" s="167">
        <f t="shared" si="11"/>
        <v>573.61646633136479</v>
      </c>
      <c r="H45" s="109">
        <v>837.50982924706932</v>
      </c>
      <c r="I45" s="109">
        <v>851.07971492851084</v>
      </c>
      <c r="J45" s="167">
        <v>830.12696113551192</v>
      </c>
      <c r="K45" s="109">
        <v>830.12696113551192</v>
      </c>
      <c r="L45" s="109">
        <v>832.36901411877807</v>
      </c>
      <c r="M45" s="167">
        <v>845.96405755230899</v>
      </c>
    </row>
    <row r="46" spans="1:13">
      <c r="A46" t="s">
        <v>85</v>
      </c>
      <c r="B46" t="s">
        <v>86</v>
      </c>
      <c r="C46" s="166">
        <f>IF(VLOOKUP(A46,'School Year 2019-2020'!A:AN,'School Year 2019-2020'!$R$1,FALSE)&gt;0,VLOOKUP(A46,'School Year 2019-2020'!A:AN,'School Year 2019-2020'!$U$1,FALSE)-VLOOKUP(A46,'School Year 2019-2020'!A:AN,'School Year 2019-2020'!$W$1,FALSE),0)+IF((VLOOKUP(A46,'School Year 2019-2020'!A:AN,'School Year 2019-2020'!$S$1,FALSE)+(VLOOKUP(A46,'School Year 2019-2020'!A:AN,'School Year 2019-2020'!$T$1,FALSE)))&gt;0,VLOOKUP(A46,'School Year 2019-2020'!A:AN,'School Year 2019-2020'!$V$1,FALSE)-VLOOKUP(A46,'School Year 2019-2020'!A:AN,'School Year 2019-2020'!$W$1,FALSE),0)</f>
        <v>578.0085436260506</v>
      </c>
      <c r="D46" s="109">
        <f t="shared" si="11"/>
        <v>578.0085436260506</v>
      </c>
      <c r="E46" s="109">
        <f t="shared" si="11"/>
        <v>578.0085436260506</v>
      </c>
      <c r="F46" s="109">
        <f t="shared" si="11"/>
        <v>578.0085436260506</v>
      </c>
      <c r="G46" s="167">
        <f t="shared" si="11"/>
        <v>578.0085436260506</v>
      </c>
      <c r="H46" s="109">
        <v>837.50982924706932</v>
      </c>
      <c r="I46" s="109">
        <v>851.07971492851084</v>
      </c>
      <c r="J46" s="167">
        <v>830.12696113551192</v>
      </c>
      <c r="K46" s="109">
        <v>830.12696113551192</v>
      </c>
      <c r="L46" s="109">
        <v>832.36901411877807</v>
      </c>
      <c r="M46" s="167">
        <v>845.96405755230899</v>
      </c>
    </row>
    <row r="47" spans="1:13">
      <c r="A47" t="s">
        <v>87</v>
      </c>
      <c r="B47" t="s">
        <v>88</v>
      </c>
      <c r="C47" s="166">
        <f>IF(VLOOKUP(A47,'School Year 2019-2020'!A:AN,'School Year 2019-2020'!$R$1,FALSE)&gt;0,VLOOKUP(A47,'School Year 2019-2020'!A:AN,'School Year 2019-2020'!$U$1,FALSE)-VLOOKUP(A47,'School Year 2019-2020'!A:AN,'School Year 2019-2020'!$W$1,FALSE),0)+IF((VLOOKUP(A47,'School Year 2019-2020'!A:AN,'School Year 2019-2020'!$S$1,FALSE)+(VLOOKUP(A47,'School Year 2019-2020'!A:AN,'School Year 2019-2020'!$T$1,FALSE)))&gt;0,VLOOKUP(A47,'School Year 2019-2020'!A:AN,'School Year 2019-2020'!$V$1,FALSE)-VLOOKUP(A47,'School Year 2019-2020'!A:AN,'School Year 2019-2020'!$W$1,FALSE),0)</f>
        <v>576.53556474406287</v>
      </c>
      <c r="D47" s="109">
        <f t="shared" si="11"/>
        <v>576.53556474406287</v>
      </c>
      <c r="E47" s="109">
        <f t="shared" si="11"/>
        <v>576.53556474406287</v>
      </c>
      <c r="F47" s="109">
        <f t="shared" si="11"/>
        <v>576.53556474406287</v>
      </c>
      <c r="G47" s="167">
        <f t="shared" si="11"/>
        <v>576.53556474406287</v>
      </c>
      <c r="H47" s="109">
        <v>837.50982924706932</v>
      </c>
      <c r="I47" s="109">
        <v>851.07971492851084</v>
      </c>
      <c r="J47" s="167">
        <v>830.12696113551192</v>
      </c>
      <c r="K47" s="109">
        <v>830.12696113551192</v>
      </c>
      <c r="L47" s="109">
        <v>832.36901411877807</v>
      </c>
      <c r="M47" s="167">
        <v>845.96405755230899</v>
      </c>
    </row>
    <row r="48" spans="1:13">
      <c r="A48" t="s">
        <v>89</v>
      </c>
      <c r="B48" t="s">
        <v>90</v>
      </c>
      <c r="C48" s="166">
        <f>IF(VLOOKUP(A48,'School Year 2019-2020'!A:AN,'School Year 2019-2020'!$R$1,FALSE)&gt;0,VLOOKUP(A48,'School Year 2019-2020'!A:AN,'School Year 2019-2020'!$U$1,FALSE)-VLOOKUP(A48,'School Year 2019-2020'!A:AN,'School Year 2019-2020'!$W$1,FALSE),0)+IF((VLOOKUP(A48,'School Year 2019-2020'!A:AN,'School Year 2019-2020'!$S$1,FALSE)+(VLOOKUP(A48,'School Year 2019-2020'!A:AN,'School Year 2019-2020'!$T$1,FALSE)))&gt;0,VLOOKUP(A48,'School Year 2019-2020'!A:AN,'School Year 2019-2020'!$V$1,FALSE)-VLOOKUP(A48,'School Year 2019-2020'!A:AN,'School Year 2019-2020'!$W$1,FALSE),0)</f>
        <v>0</v>
      </c>
      <c r="D48" s="109">
        <f t="shared" si="11"/>
        <v>0</v>
      </c>
      <c r="E48" s="109">
        <f t="shared" si="11"/>
        <v>0</v>
      </c>
      <c r="F48" s="109">
        <f t="shared" si="11"/>
        <v>0</v>
      </c>
      <c r="G48" s="167">
        <f t="shared" si="11"/>
        <v>0</v>
      </c>
      <c r="H48" s="109">
        <v>0</v>
      </c>
      <c r="I48" s="109">
        <v>0</v>
      </c>
      <c r="J48" s="167">
        <v>0</v>
      </c>
      <c r="K48" s="109">
        <v>0</v>
      </c>
      <c r="L48" s="109">
        <v>0</v>
      </c>
      <c r="M48" s="167">
        <v>0</v>
      </c>
    </row>
    <row r="49" spans="1:13">
      <c r="A49" t="s">
        <v>91</v>
      </c>
      <c r="B49" t="s">
        <v>92</v>
      </c>
      <c r="C49" s="166">
        <f>IF(VLOOKUP(A49,'School Year 2019-2020'!A:AN,'School Year 2019-2020'!$R$1,FALSE)&gt;0,VLOOKUP(A49,'School Year 2019-2020'!A:AN,'School Year 2019-2020'!$U$1,FALSE)-VLOOKUP(A49,'School Year 2019-2020'!A:AN,'School Year 2019-2020'!$W$1,FALSE),0)+IF((VLOOKUP(A49,'School Year 2019-2020'!A:AN,'School Year 2019-2020'!$S$1,FALSE)+(VLOOKUP(A49,'School Year 2019-2020'!A:AN,'School Year 2019-2020'!$T$1,FALSE)))&gt;0,VLOOKUP(A49,'School Year 2019-2020'!A:AN,'School Year 2019-2020'!$V$1,FALSE)-VLOOKUP(A49,'School Year 2019-2020'!A:AN,'School Year 2019-2020'!$W$1,FALSE),0)</f>
        <v>575.05235522025396</v>
      </c>
      <c r="D49" s="109">
        <f t="shared" si="11"/>
        <v>575.05235522025396</v>
      </c>
      <c r="E49" s="109">
        <f t="shared" si="11"/>
        <v>575.05235522025396</v>
      </c>
      <c r="F49" s="109">
        <f t="shared" si="11"/>
        <v>575.05235522025396</v>
      </c>
      <c r="G49" s="167">
        <f t="shared" si="11"/>
        <v>575.05235522025396</v>
      </c>
      <c r="H49" s="109">
        <v>837.50982924706932</v>
      </c>
      <c r="I49" s="109">
        <v>851.07971492851084</v>
      </c>
      <c r="J49" s="167">
        <v>830.12696113551192</v>
      </c>
      <c r="K49" s="109">
        <v>830.12696113551192</v>
      </c>
      <c r="L49" s="109">
        <v>832.36901411877807</v>
      </c>
      <c r="M49" s="167">
        <v>845.96405755230899</v>
      </c>
    </row>
    <row r="50" spans="1:13">
      <c r="A50" t="s">
        <v>93</v>
      </c>
      <c r="B50" t="s">
        <v>94</v>
      </c>
      <c r="C50" s="166">
        <f>IF(VLOOKUP(A50,'School Year 2019-2020'!A:AN,'School Year 2019-2020'!$R$1,FALSE)&gt;0,VLOOKUP(A50,'School Year 2019-2020'!A:AN,'School Year 2019-2020'!$U$1,FALSE)-VLOOKUP(A50,'School Year 2019-2020'!A:AN,'School Year 2019-2020'!$W$1,FALSE),0)+IF((VLOOKUP(A50,'School Year 2019-2020'!A:AN,'School Year 2019-2020'!$S$1,FALSE)+(VLOOKUP(A50,'School Year 2019-2020'!A:AN,'School Year 2019-2020'!$T$1,FALSE)))&gt;0,VLOOKUP(A50,'School Year 2019-2020'!A:AN,'School Year 2019-2020'!$V$1,FALSE)-VLOOKUP(A50,'School Year 2019-2020'!A:AN,'School Year 2019-2020'!$W$1,FALSE),0)</f>
        <v>0</v>
      </c>
      <c r="D50" s="109">
        <f t="shared" si="11"/>
        <v>0</v>
      </c>
      <c r="E50" s="109">
        <f t="shared" si="11"/>
        <v>0</v>
      </c>
      <c r="F50" s="109">
        <f t="shared" si="11"/>
        <v>0</v>
      </c>
      <c r="G50" s="167">
        <f t="shared" si="11"/>
        <v>0</v>
      </c>
      <c r="H50" s="109">
        <v>0</v>
      </c>
      <c r="I50" s="109">
        <v>0</v>
      </c>
      <c r="J50" s="167">
        <v>0</v>
      </c>
      <c r="K50" s="109">
        <v>0</v>
      </c>
      <c r="L50" s="109">
        <v>0</v>
      </c>
      <c r="M50" s="167">
        <v>0</v>
      </c>
    </row>
    <row r="51" spans="1:13">
      <c r="A51" t="s">
        <v>95</v>
      </c>
      <c r="B51" t="s">
        <v>96</v>
      </c>
      <c r="C51" s="166">
        <f>IF(VLOOKUP(A51,'School Year 2019-2020'!A:AN,'School Year 2019-2020'!$R$1,FALSE)&gt;0,VLOOKUP(A51,'School Year 2019-2020'!A:AN,'School Year 2019-2020'!$U$1,FALSE)-VLOOKUP(A51,'School Year 2019-2020'!A:AN,'School Year 2019-2020'!$W$1,FALSE),0)+IF((VLOOKUP(A51,'School Year 2019-2020'!A:AN,'School Year 2019-2020'!$S$1,FALSE)+(VLOOKUP(A51,'School Year 2019-2020'!A:AN,'School Year 2019-2020'!$T$1,FALSE)))&gt;0,VLOOKUP(A51,'School Year 2019-2020'!A:AN,'School Year 2019-2020'!$V$1,FALSE)-VLOOKUP(A51,'School Year 2019-2020'!A:AN,'School Year 2019-2020'!$W$1,FALSE),0)</f>
        <v>576.45538086127999</v>
      </c>
      <c r="D51" s="109">
        <f t="shared" si="11"/>
        <v>576.45538086127999</v>
      </c>
      <c r="E51" s="109">
        <f t="shared" si="11"/>
        <v>576.45538086127999</v>
      </c>
      <c r="F51" s="109">
        <f t="shared" si="11"/>
        <v>576.45538086127999</v>
      </c>
      <c r="G51" s="167">
        <f t="shared" si="11"/>
        <v>576.45538086127999</v>
      </c>
      <c r="H51" s="109">
        <v>837.50982924706932</v>
      </c>
      <c r="I51" s="109">
        <v>851.07971492851084</v>
      </c>
      <c r="J51" s="167">
        <v>830.12696113551192</v>
      </c>
      <c r="K51" s="109">
        <v>830.12696113551192</v>
      </c>
      <c r="L51" s="109">
        <v>832.36901411877807</v>
      </c>
      <c r="M51" s="167">
        <v>845.96405755230899</v>
      </c>
    </row>
    <row r="52" spans="1:13">
      <c r="A52" t="s">
        <v>97</v>
      </c>
      <c r="B52" t="s">
        <v>98</v>
      </c>
      <c r="C52" s="166">
        <f>IF(VLOOKUP(A52,'School Year 2019-2020'!A:AN,'School Year 2019-2020'!$R$1,FALSE)&gt;0,VLOOKUP(A52,'School Year 2019-2020'!A:AN,'School Year 2019-2020'!$U$1,FALSE)-VLOOKUP(A52,'School Year 2019-2020'!A:AN,'School Year 2019-2020'!$W$1,FALSE),0)+IF((VLOOKUP(A52,'School Year 2019-2020'!A:AN,'School Year 2019-2020'!$S$1,FALSE)+(VLOOKUP(A52,'School Year 2019-2020'!A:AN,'School Year 2019-2020'!$T$1,FALSE)))&gt;0,VLOOKUP(A52,'School Year 2019-2020'!A:AN,'School Year 2019-2020'!$V$1,FALSE)-VLOOKUP(A52,'School Year 2019-2020'!A:AN,'School Year 2019-2020'!$W$1,FALSE),0)</f>
        <v>582.72843214333079</v>
      </c>
      <c r="D52" s="109">
        <f t="shared" si="11"/>
        <v>582.72843214333079</v>
      </c>
      <c r="E52" s="109">
        <f t="shared" si="11"/>
        <v>582.72843214333079</v>
      </c>
      <c r="F52" s="109">
        <f t="shared" si="11"/>
        <v>582.72843214333079</v>
      </c>
      <c r="G52" s="167">
        <f t="shared" si="11"/>
        <v>582.72843214333079</v>
      </c>
      <c r="H52" s="109">
        <v>837.50982924706932</v>
      </c>
      <c r="I52" s="109">
        <v>851.07971492851084</v>
      </c>
      <c r="J52" s="167">
        <v>830.12696113551192</v>
      </c>
      <c r="K52" s="109">
        <v>830.12696113551192</v>
      </c>
      <c r="L52" s="109">
        <v>832.36901411877807</v>
      </c>
      <c r="M52" s="167">
        <v>845.96405755230899</v>
      </c>
    </row>
    <row r="53" spans="1:13">
      <c r="A53" t="s">
        <v>99</v>
      </c>
      <c r="B53" t="s">
        <v>100</v>
      </c>
      <c r="C53" s="166">
        <f>IF(VLOOKUP(A53,'School Year 2019-2020'!A:AN,'School Year 2019-2020'!$R$1,FALSE)&gt;0,VLOOKUP(A53,'School Year 2019-2020'!A:AN,'School Year 2019-2020'!$U$1,FALSE)-VLOOKUP(A53,'School Year 2019-2020'!A:AN,'School Year 2019-2020'!$W$1,FALSE),0)+IF((VLOOKUP(A53,'School Year 2019-2020'!A:AN,'School Year 2019-2020'!$S$1,FALSE)+(VLOOKUP(A53,'School Year 2019-2020'!A:AN,'School Year 2019-2020'!$T$1,FALSE)))&gt;0,VLOOKUP(A53,'School Year 2019-2020'!A:AN,'School Year 2019-2020'!$V$1,FALSE)-VLOOKUP(A53,'School Year 2019-2020'!A:AN,'School Year 2019-2020'!$W$1,FALSE),0)</f>
        <v>2047.2944141442113</v>
      </c>
      <c r="D53" s="109">
        <f t="shared" si="11"/>
        <v>2047.2944141442113</v>
      </c>
      <c r="E53" s="109">
        <f t="shared" si="11"/>
        <v>2047.2944141442113</v>
      </c>
      <c r="F53" s="109">
        <f t="shared" si="11"/>
        <v>2047.2944141442113</v>
      </c>
      <c r="G53" s="167">
        <f t="shared" si="11"/>
        <v>2047.2944141442113</v>
      </c>
      <c r="H53" s="109">
        <v>837.50982924706932</v>
      </c>
      <c r="I53" s="109">
        <v>851.07971492851084</v>
      </c>
      <c r="J53" s="167">
        <v>830.12696113551192</v>
      </c>
      <c r="K53" s="109">
        <v>830.12696113551192</v>
      </c>
      <c r="L53" s="109">
        <v>832.36901411877807</v>
      </c>
      <c r="M53" s="167">
        <v>845.96405755230899</v>
      </c>
    </row>
    <row r="54" spans="1:13">
      <c r="A54" t="s">
        <v>101</v>
      </c>
      <c r="B54" t="s">
        <v>102</v>
      </c>
      <c r="C54" s="166">
        <f>IF(VLOOKUP(A54,'School Year 2019-2020'!A:AN,'School Year 2019-2020'!$R$1,FALSE)&gt;0,VLOOKUP(A54,'School Year 2019-2020'!A:AN,'School Year 2019-2020'!$U$1,FALSE)-VLOOKUP(A54,'School Year 2019-2020'!A:AN,'School Year 2019-2020'!$W$1,FALSE),0)+IF((VLOOKUP(A54,'School Year 2019-2020'!A:AN,'School Year 2019-2020'!$S$1,FALSE)+(VLOOKUP(A54,'School Year 2019-2020'!A:AN,'School Year 2019-2020'!$T$1,FALSE)))&gt;0,VLOOKUP(A54,'School Year 2019-2020'!A:AN,'School Year 2019-2020'!$V$1,FALSE)-VLOOKUP(A54,'School Year 2019-2020'!A:AN,'School Year 2019-2020'!$W$1,FALSE),0)</f>
        <v>0</v>
      </c>
      <c r="D54" s="109">
        <f t="shared" si="11"/>
        <v>0</v>
      </c>
      <c r="E54" s="109">
        <f t="shared" si="11"/>
        <v>0</v>
      </c>
      <c r="F54" s="109">
        <f t="shared" si="11"/>
        <v>0</v>
      </c>
      <c r="G54" s="167">
        <f t="shared" si="11"/>
        <v>0</v>
      </c>
      <c r="H54" s="109">
        <v>0</v>
      </c>
      <c r="I54" s="109">
        <v>0</v>
      </c>
      <c r="J54" s="167">
        <v>0</v>
      </c>
      <c r="K54" s="109">
        <v>0</v>
      </c>
      <c r="L54" s="109">
        <v>0</v>
      </c>
      <c r="M54" s="167">
        <v>0</v>
      </c>
    </row>
    <row r="55" spans="1:13">
      <c r="A55" t="s">
        <v>103</v>
      </c>
      <c r="B55" t="s">
        <v>104</v>
      </c>
      <c r="C55" s="166">
        <f>IF(VLOOKUP(A55,'School Year 2019-2020'!A:AN,'School Year 2019-2020'!$R$1,FALSE)&gt;0,VLOOKUP(A55,'School Year 2019-2020'!A:AN,'School Year 2019-2020'!$U$1,FALSE)-VLOOKUP(A55,'School Year 2019-2020'!A:AN,'School Year 2019-2020'!$W$1,FALSE),0)+IF((VLOOKUP(A55,'School Year 2019-2020'!A:AN,'School Year 2019-2020'!$S$1,FALSE)+(VLOOKUP(A55,'School Year 2019-2020'!A:AN,'School Year 2019-2020'!$T$1,FALSE)))&gt;0,VLOOKUP(A55,'School Year 2019-2020'!A:AN,'School Year 2019-2020'!$V$1,FALSE)-VLOOKUP(A55,'School Year 2019-2020'!A:AN,'School Year 2019-2020'!$W$1,FALSE),0)</f>
        <v>759.40251894226276</v>
      </c>
      <c r="D55" s="109">
        <f t="shared" si="11"/>
        <v>759.40251894226276</v>
      </c>
      <c r="E55" s="109">
        <f t="shared" si="11"/>
        <v>759.40251894226276</v>
      </c>
      <c r="F55" s="109">
        <f t="shared" si="11"/>
        <v>759.40251894226276</v>
      </c>
      <c r="G55" s="167">
        <f t="shared" si="11"/>
        <v>759.40251894226276</v>
      </c>
      <c r="H55" s="109">
        <v>867.86901122765812</v>
      </c>
      <c r="I55" s="109">
        <v>882.0431104532754</v>
      </c>
      <c r="J55" s="167">
        <v>860.44112809560738</v>
      </c>
      <c r="K55" s="109">
        <v>860.44112809560738</v>
      </c>
      <c r="L55" s="109">
        <v>862.78549349986224</v>
      </c>
      <c r="M55" s="167">
        <v>876.98589642557999</v>
      </c>
    </row>
    <row r="56" spans="1:13">
      <c r="A56" t="s">
        <v>105</v>
      </c>
      <c r="B56" t="s">
        <v>106</v>
      </c>
      <c r="C56" s="166">
        <f>IF(VLOOKUP(A56,'School Year 2019-2020'!A:AN,'School Year 2019-2020'!$R$1,FALSE)&gt;0,VLOOKUP(A56,'School Year 2019-2020'!A:AN,'School Year 2019-2020'!$U$1,FALSE)-VLOOKUP(A56,'School Year 2019-2020'!A:AN,'School Year 2019-2020'!$W$1,FALSE),0)+IF((VLOOKUP(A56,'School Year 2019-2020'!A:AN,'School Year 2019-2020'!$S$1,FALSE)+(VLOOKUP(A56,'School Year 2019-2020'!A:AN,'School Year 2019-2020'!$T$1,FALSE)))&gt;0,VLOOKUP(A56,'School Year 2019-2020'!A:AN,'School Year 2019-2020'!$V$1,FALSE)-VLOOKUP(A56,'School Year 2019-2020'!A:AN,'School Year 2019-2020'!$W$1,FALSE),0)</f>
        <v>0</v>
      </c>
      <c r="D56" s="109">
        <f t="shared" si="11"/>
        <v>0</v>
      </c>
      <c r="E56" s="109">
        <f t="shared" si="11"/>
        <v>0</v>
      </c>
      <c r="F56" s="109">
        <f t="shared" si="11"/>
        <v>0</v>
      </c>
      <c r="G56" s="167">
        <f t="shared" si="11"/>
        <v>0</v>
      </c>
      <c r="H56" s="109">
        <v>0</v>
      </c>
      <c r="I56" s="109">
        <v>0</v>
      </c>
      <c r="J56" s="167">
        <v>0</v>
      </c>
      <c r="K56" s="109">
        <v>0</v>
      </c>
      <c r="L56" s="109">
        <v>0</v>
      </c>
      <c r="M56" s="167">
        <v>0</v>
      </c>
    </row>
    <row r="57" spans="1:13">
      <c r="A57" t="s">
        <v>107</v>
      </c>
      <c r="B57" t="s">
        <v>108</v>
      </c>
      <c r="C57" s="166">
        <f>IF(VLOOKUP(A57,'School Year 2019-2020'!A:AN,'School Year 2019-2020'!$R$1,FALSE)&gt;0,VLOOKUP(A57,'School Year 2019-2020'!A:AN,'School Year 2019-2020'!$U$1,FALSE)-VLOOKUP(A57,'School Year 2019-2020'!A:AN,'School Year 2019-2020'!$W$1,FALSE),0)+IF((VLOOKUP(A57,'School Year 2019-2020'!A:AN,'School Year 2019-2020'!$S$1,FALSE)+(VLOOKUP(A57,'School Year 2019-2020'!A:AN,'School Year 2019-2020'!$T$1,FALSE)))&gt;0,VLOOKUP(A57,'School Year 2019-2020'!A:AN,'School Year 2019-2020'!$V$1,FALSE)-VLOOKUP(A57,'School Year 2019-2020'!A:AN,'School Year 2019-2020'!$W$1,FALSE),0)</f>
        <v>0</v>
      </c>
      <c r="D57" s="109">
        <f t="shared" si="11"/>
        <v>0</v>
      </c>
      <c r="E57" s="109">
        <f t="shared" si="11"/>
        <v>0</v>
      </c>
      <c r="F57" s="109">
        <f t="shared" si="11"/>
        <v>0</v>
      </c>
      <c r="G57" s="167">
        <f t="shared" si="11"/>
        <v>0</v>
      </c>
      <c r="H57" s="109">
        <v>0</v>
      </c>
      <c r="I57" s="109">
        <v>0</v>
      </c>
      <c r="J57" s="167">
        <v>0</v>
      </c>
      <c r="K57" s="109">
        <v>0</v>
      </c>
      <c r="L57" s="109">
        <v>0</v>
      </c>
      <c r="M57" s="167">
        <v>0</v>
      </c>
    </row>
    <row r="58" spans="1:13">
      <c r="A58" t="s">
        <v>109</v>
      </c>
      <c r="B58" t="s">
        <v>110</v>
      </c>
      <c r="C58" s="166">
        <f>IF(VLOOKUP(A58,'School Year 2019-2020'!A:AN,'School Year 2019-2020'!$R$1,FALSE)&gt;0,VLOOKUP(A58,'School Year 2019-2020'!A:AN,'School Year 2019-2020'!$U$1,FALSE)-VLOOKUP(A58,'School Year 2019-2020'!A:AN,'School Year 2019-2020'!$W$1,FALSE),0)+IF((VLOOKUP(A58,'School Year 2019-2020'!A:AN,'School Year 2019-2020'!$S$1,FALSE)+(VLOOKUP(A58,'School Year 2019-2020'!A:AN,'School Year 2019-2020'!$T$1,FALSE)))&gt;0,VLOOKUP(A58,'School Year 2019-2020'!A:AN,'School Year 2019-2020'!$V$1,FALSE)-VLOOKUP(A58,'School Year 2019-2020'!A:AN,'School Year 2019-2020'!$W$1,FALSE),0)</f>
        <v>753.27921577484267</v>
      </c>
      <c r="D58" s="109">
        <f t="shared" si="11"/>
        <v>753.27921577484267</v>
      </c>
      <c r="E58" s="109">
        <f t="shared" si="11"/>
        <v>753.27921577484267</v>
      </c>
      <c r="F58" s="109">
        <f t="shared" si="11"/>
        <v>753.27921577484267</v>
      </c>
      <c r="G58" s="167">
        <f t="shared" si="11"/>
        <v>753.27921577484267</v>
      </c>
      <c r="H58" s="109">
        <v>867.86901122765812</v>
      </c>
      <c r="I58" s="109">
        <v>882.0431104532754</v>
      </c>
      <c r="J58" s="167">
        <v>860.44112809560738</v>
      </c>
      <c r="K58" s="109">
        <v>860.44112809560738</v>
      </c>
      <c r="L58" s="109">
        <v>862.78549349986224</v>
      </c>
      <c r="M58" s="167">
        <v>876.98589642557999</v>
      </c>
    </row>
    <row r="59" spans="1:13">
      <c r="A59" t="s">
        <v>111</v>
      </c>
      <c r="B59" t="s">
        <v>112</v>
      </c>
      <c r="C59" s="166">
        <f>IF(VLOOKUP(A59,'School Year 2019-2020'!A:AN,'School Year 2019-2020'!$R$1,FALSE)&gt;0,VLOOKUP(A59,'School Year 2019-2020'!A:AN,'School Year 2019-2020'!$U$1,FALSE)-VLOOKUP(A59,'School Year 2019-2020'!A:AN,'School Year 2019-2020'!$W$1,FALSE),0)+IF((VLOOKUP(A59,'School Year 2019-2020'!A:AN,'School Year 2019-2020'!$S$1,FALSE)+(VLOOKUP(A59,'School Year 2019-2020'!A:AN,'School Year 2019-2020'!$T$1,FALSE)))&gt;0,VLOOKUP(A59,'School Year 2019-2020'!A:AN,'School Year 2019-2020'!$V$1,FALSE)-VLOOKUP(A59,'School Year 2019-2020'!A:AN,'School Year 2019-2020'!$W$1,FALSE),0)</f>
        <v>577.67360800835922</v>
      </c>
      <c r="D59" s="109">
        <f t="shared" si="11"/>
        <v>577.67360800835922</v>
      </c>
      <c r="E59" s="109">
        <f t="shared" si="11"/>
        <v>577.67360800835922</v>
      </c>
      <c r="F59" s="109">
        <f t="shared" si="11"/>
        <v>577.67360800835922</v>
      </c>
      <c r="G59" s="167">
        <f t="shared" si="11"/>
        <v>577.67360800835922</v>
      </c>
      <c r="H59" s="109">
        <v>837.50982924706932</v>
      </c>
      <c r="I59" s="109">
        <v>851.07971492851084</v>
      </c>
      <c r="J59" s="167">
        <v>830.12696113551192</v>
      </c>
      <c r="K59" s="109">
        <v>830.12696113551192</v>
      </c>
      <c r="L59" s="109">
        <v>832.36901411877807</v>
      </c>
      <c r="M59" s="167">
        <v>845.96405755230899</v>
      </c>
    </row>
    <row r="60" spans="1:13">
      <c r="A60" t="s">
        <v>113</v>
      </c>
      <c r="B60" t="s">
        <v>114</v>
      </c>
      <c r="C60" s="166">
        <f>IF(VLOOKUP(A60,'School Year 2019-2020'!A:AN,'School Year 2019-2020'!$R$1,FALSE)&gt;0,VLOOKUP(A60,'School Year 2019-2020'!A:AN,'School Year 2019-2020'!$U$1,FALSE)-VLOOKUP(A60,'School Year 2019-2020'!A:AN,'School Year 2019-2020'!$W$1,FALSE),0)+IF((VLOOKUP(A60,'School Year 2019-2020'!A:AN,'School Year 2019-2020'!$S$1,FALSE)+(VLOOKUP(A60,'School Year 2019-2020'!A:AN,'School Year 2019-2020'!$T$1,FALSE)))&gt;0,VLOOKUP(A60,'School Year 2019-2020'!A:AN,'School Year 2019-2020'!$V$1,FALSE)-VLOOKUP(A60,'School Year 2019-2020'!A:AN,'School Year 2019-2020'!$W$1,FALSE),0)</f>
        <v>576.26818237009502</v>
      </c>
      <c r="D60" s="109">
        <f t="shared" si="11"/>
        <v>576.26818237009502</v>
      </c>
      <c r="E60" s="109">
        <f t="shared" si="11"/>
        <v>576.26818237009502</v>
      </c>
      <c r="F60" s="109">
        <f t="shared" si="11"/>
        <v>576.26818237009502</v>
      </c>
      <c r="G60" s="167">
        <f t="shared" si="11"/>
        <v>576.26818237009502</v>
      </c>
      <c r="H60" s="109">
        <v>837.50982924706932</v>
      </c>
      <c r="I60" s="109">
        <v>851.07971492851084</v>
      </c>
      <c r="J60" s="167">
        <v>830.12696113551192</v>
      </c>
      <c r="K60" s="109">
        <v>830.12696113551192</v>
      </c>
      <c r="L60" s="109">
        <v>832.36901411877807</v>
      </c>
      <c r="M60" s="167">
        <v>845.96405755230899</v>
      </c>
    </row>
    <row r="61" spans="1:13">
      <c r="A61" t="s">
        <v>115</v>
      </c>
      <c r="B61" t="s">
        <v>116</v>
      </c>
      <c r="C61" s="166">
        <f>IF(VLOOKUP(A61,'School Year 2019-2020'!A:AN,'School Year 2019-2020'!$R$1,FALSE)&gt;0,VLOOKUP(A61,'School Year 2019-2020'!A:AN,'School Year 2019-2020'!$U$1,FALSE)-VLOOKUP(A61,'School Year 2019-2020'!A:AN,'School Year 2019-2020'!$W$1,FALSE),0)+IF((VLOOKUP(A61,'School Year 2019-2020'!A:AN,'School Year 2019-2020'!$S$1,FALSE)+(VLOOKUP(A61,'School Year 2019-2020'!A:AN,'School Year 2019-2020'!$T$1,FALSE)))&gt;0,VLOOKUP(A61,'School Year 2019-2020'!A:AN,'School Year 2019-2020'!$V$1,FALSE)-VLOOKUP(A61,'School Year 2019-2020'!A:AN,'School Year 2019-2020'!$W$1,FALSE),0)</f>
        <v>0</v>
      </c>
      <c r="D61" s="109">
        <f t="shared" si="11"/>
        <v>0</v>
      </c>
      <c r="E61" s="109">
        <f t="shared" si="11"/>
        <v>0</v>
      </c>
      <c r="F61" s="109">
        <f t="shared" si="11"/>
        <v>0</v>
      </c>
      <c r="G61" s="167">
        <f t="shared" si="11"/>
        <v>0</v>
      </c>
      <c r="H61" s="109">
        <v>0</v>
      </c>
      <c r="I61" s="109">
        <v>0</v>
      </c>
      <c r="J61" s="167">
        <v>0</v>
      </c>
      <c r="K61" s="109">
        <v>0</v>
      </c>
      <c r="L61" s="109">
        <v>0</v>
      </c>
      <c r="M61" s="167">
        <v>0</v>
      </c>
    </row>
    <row r="62" spans="1:13">
      <c r="A62" t="s">
        <v>117</v>
      </c>
      <c r="B62" t="s">
        <v>118</v>
      </c>
      <c r="C62" s="166">
        <f>IF(VLOOKUP(A62,'School Year 2019-2020'!A:AN,'School Year 2019-2020'!$R$1,FALSE)&gt;0,VLOOKUP(A62,'School Year 2019-2020'!A:AN,'School Year 2019-2020'!$U$1,FALSE)-VLOOKUP(A62,'School Year 2019-2020'!A:AN,'School Year 2019-2020'!$W$1,FALSE),0)+IF((VLOOKUP(A62,'School Year 2019-2020'!A:AN,'School Year 2019-2020'!$S$1,FALSE)+(VLOOKUP(A62,'School Year 2019-2020'!A:AN,'School Year 2019-2020'!$T$1,FALSE)))&gt;0,VLOOKUP(A62,'School Year 2019-2020'!A:AN,'School Year 2019-2020'!$V$1,FALSE)-VLOOKUP(A62,'School Year 2019-2020'!A:AN,'School Year 2019-2020'!$W$1,FALSE),0)</f>
        <v>747.6669328616772</v>
      </c>
      <c r="D62" s="109">
        <f t="shared" si="11"/>
        <v>747.6669328616772</v>
      </c>
      <c r="E62" s="109">
        <f t="shared" si="11"/>
        <v>747.6669328616772</v>
      </c>
      <c r="F62" s="109">
        <f t="shared" si="11"/>
        <v>747.6669328616772</v>
      </c>
      <c r="G62" s="167">
        <f t="shared" si="11"/>
        <v>747.6669328616772</v>
      </c>
      <c r="H62" s="109">
        <v>867.86901122765812</v>
      </c>
      <c r="I62" s="109">
        <v>882.0431104532754</v>
      </c>
      <c r="J62" s="167">
        <v>860.44112809560738</v>
      </c>
      <c r="K62" s="109">
        <v>860.44112809560738</v>
      </c>
      <c r="L62" s="109">
        <v>862.78549349986224</v>
      </c>
      <c r="M62" s="167">
        <v>876.98589642557999</v>
      </c>
    </row>
    <row r="63" spans="1:13">
      <c r="A63" t="s">
        <v>119</v>
      </c>
      <c r="B63" t="s">
        <v>120</v>
      </c>
      <c r="C63" s="166">
        <f>IF(VLOOKUP(A63,'School Year 2019-2020'!A:AN,'School Year 2019-2020'!$R$1,FALSE)&gt;0,VLOOKUP(A63,'School Year 2019-2020'!A:AN,'School Year 2019-2020'!$U$1,FALSE)-VLOOKUP(A63,'School Year 2019-2020'!A:AN,'School Year 2019-2020'!$W$1,FALSE),0)+IF((VLOOKUP(A63,'School Year 2019-2020'!A:AN,'School Year 2019-2020'!$S$1,FALSE)+(VLOOKUP(A63,'School Year 2019-2020'!A:AN,'School Year 2019-2020'!$T$1,FALSE)))&gt;0,VLOOKUP(A63,'School Year 2019-2020'!A:AN,'School Year 2019-2020'!$V$1,FALSE)-VLOOKUP(A63,'School Year 2019-2020'!A:AN,'School Year 2019-2020'!$W$1,FALSE),0)</f>
        <v>760.2677451866075</v>
      </c>
      <c r="D63" s="109">
        <f t="shared" si="11"/>
        <v>760.2677451866075</v>
      </c>
      <c r="E63" s="109">
        <f t="shared" si="11"/>
        <v>760.2677451866075</v>
      </c>
      <c r="F63" s="109">
        <f t="shared" si="11"/>
        <v>760.2677451866075</v>
      </c>
      <c r="G63" s="167">
        <f t="shared" si="11"/>
        <v>760.2677451866075</v>
      </c>
      <c r="H63" s="109">
        <v>867.86901122765812</v>
      </c>
      <c r="I63" s="109">
        <v>882.0431104532754</v>
      </c>
      <c r="J63" s="167">
        <v>860.44112809560738</v>
      </c>
      <c r="K63" s="109">
        <v>860.44112809560738</v>
      </c>
      <c r="L63" s="109">
        <v>862.78549349986224</v>
      </c>
      <c r="M63" s="167">
        <v>876.98589642557999</v>
      </c>
    </row>
    <row r="64" spans="1:13">
      <c r="A64" t="s">
        <v>121</v>
      </c>
      <c r="B64" t="s">
        <v>122</v>
      </c>
      <c r="C64" s="166">
        <f>IF(VLOOKUP(A64,'School Year 2019-2020'!A:AN,'School Year 2019-2020'!$R$1,FALSE)&gt;0,VLOOKUP(A64,'School Year 2019-2020'!A:AN,'School Year 2019-2020'!$U$1,FALSE)-VLOOKUP(A64,'School Year 2019-2020'!A:AN,'School Year 2019-2020'!$W$1,FALSE),0)+IF((VLOOKUP(A64,'School Year 2019-2020'!A:AN,'School Year 2019-2020'!$S$1,FALSE)+(VLOOKUP(A64,'School Year 2019-2020'!A:AN,'School Year 2019-2020'!$T$1,FALSE)))&gt;0,VLOOKUP(A64,'School Year 2019-2020'!A:AN,'School Year 2019-2020'!$V$1,FALSE)-VLOOKUP(A64,'School Year 2019-2020'!A:AN,'School Year 2019-2020'!$W$1,FALSE),0)</f>
        <v>574.38542025930838</v>
      </c>
      <c r="D64" s="109">
        <f t="shared" si="11"/>
        <v>574.38542025930838</v>
      </c>
      <c r="E64" s="109">
        <f t="shared" si="11"/>
        <v>574.38542025930838</v>
      </c>
      <c r="F64" s="109">
        <f t="shared" si="11"/>
        <v>574.38542025930838</v>
      </c>
      <c r="G64" s="167">
        <f t="shared" si="11"/>
        <v>574.38542025930838</v>
      </c>
      <c r="H64" s="109">
        <v>837.50982924706932</v>
      </c>
      <c r="I64" s="109">
        <v>851.07971492851084</v>
      </c>
      <c r="J64" s="167">
        <v>830.12696113551192</v>
      </c>
      <c r="K64" s="109">
        <v>830.12696113551192</v>
      </c>
      <c r="L64" s="109">
        <v>832.36901411877807</v>
      </c>
      <c r="M64" s="167">
        <v>845.96405755230899</v>
      </c>
    </row>
    <row r="65" spans="1:13">
      <c r="A65" t="s">
        <v>123</v>
      </c>
      <c r="B65" t="s">
        <v>124</v>
      </c>
      <c r="C65" s="166">
        <f>IF(VLOOKUP(A65,'School Year 2019-2020'!A:AN,'School Year 2019-2020'!$R$1,FALSE)&gt;0,VLOOKUP(A65,'School Year 2019-2020'!A:AN,'School Year 2019-2020'!$U$1,FALSE)-VLOOKUP(A65,'School Year 2019-2020'!A:AN,'School Year 2019-2020'!$W$1,FALSE),0)+IF((VLOOKUP(A65,'School Year 2019-2020'!A:AN,'School Year 2019-2020'!$S$1,FALSE)+(VLOOKUP(A65,'School Year 2019-2020'!A:AN,'School Year 2019-2020'!$T$1,FALSE)))&gt;0,VLOOKUP(A65,'School Year 2019-2020'!A:AN,'School Year 2019-2020'!$V$1,FALSE)-VLOOKUP(A65,'School Year 2019-2020'!A:AN,'School Year 2019-2020'!$W$1,FALSE),0)</f>
        <v>575.13852843713903</v>
      </c>
      <c r="D65" s="109">
        <f t="shared" ref="D65:G84" si="12">C65</f>
        <v>575.13852843713903</v>
      </c>
      <c r="E65" s="109">
        <f t="shared" si="12"/>
        <v>575.13852843713903</v>
      </c>
      <c r="F65" s="109">
        <f t="shared" si="12"/>
        <v>575.13852843713903</v>
      </c>
      <c r="G65" s="167">
        <f t="shared" si="12"/>
        <v>575.13852843713903</v>
      </c>
      <c r="H65" s="109">
        <v>837.50982924706932</v>
      </c>
      <c r="I65" s="109">
        <v>851.07971492851084</v>
      </c>
      <c r="J65" s="167">
        <v>830.12696113551192</v>
      </c>
      <c r="K65" s="109">
        <v>830.12696113551192</v>
      </c>
      <c r="L65" s="109">
        <v>832.36901411877807</v>
      </c>
      <c r="M65" s="167">
        <v>845.96405755230899</v>
      </c>
    </row>
    <row r="66" spans="1:13">
      <c r="A66" t="s">
        <v>125</v>
      </c>
      <c r="B66" t="s">
        <v>126</v>
      </c>
      <c r="C66" s="166">
        <f>IF(VLOOKUP(A66,'School Year 2019-2020'!A:AN,'School Year 2019-2020'!$R$1,FALSE)&gt;0,VLOOKUP(A66,'School Year 2019-2020'!A:AN,'School Year 2019-2020'!$U$1,FALSE)-VLOOKUP(A66,'School Year 2019-2020'!A:AN,'School Year 2019-2020'!$W$1,FALSE),0)+IF((VLOOKUP(A66,'School Year 2019-2020'!A:AN,'School Year 2019-2020'!$S$1,FALSE)+(VLOOKUP(A66,'School Year 2019-2020'!A:AN,'School Year 2019-2020'!$T$1,FALSE)))&gt;0,VLOOKUP(A66,'School Year 2019-2020'!A:AN,'School Year 2019-2020'!$V$1,FALSE)-VLOOKUP(A66,'School Year 2019-2020'!A:AN,'School Year 2019-2020'!$W$1,FALSE),0)</f>
        <v>581.04295938692121</v>
      </c>
      <c r="D66" s="109">
        <f t="shared" si="12"/>
        <v>581.04295938692121</v>
      </c>
      <c r="E66" s="109">
        <f t="shared" si="12"/>
        <v>581.04295938692121</v>
      </c>
      <c r="F66" s="109">
        <f t="shared" si="12"/>
        <v>581.04295938692121</v>
      </c>
      <c r="G66" s="167">
        <f t="shared" si="12"/>
        <v>581.04295938692121</v>
      </c>
      <c r="H66" s="109">
        <v>837.50982924706932</v>
      </c>
      <c r="I66" s="109">
        <v>851.07971492851084</v>
      </c>
      <c r="J66" s="167">
        <v>830.12696113551192</v>
      </c>
      <c r="K66" s="109">
        <v>830.12696113551192</v>
      </c>
      <c r="L66" s="109">
        <v>832.36901411877807</v>
      </c>
      <c r="M66" s="167">
        <v>845.96405755230899</v>
      </c>
    </row>
    <row r="67" spans="1:13">
      <c r="A67" t="s">
        <v>127</v>
      </c>
      <c r="B67" t="s">
        <v>128</v>
      </c>
      <c r="C67" s="166">
        <f>IF(VLOOKUP(A67,'School Year 2019-2020'!A:AN,'School Year 2019-2020'!$R$1,FALSE)&gt;0,VLOOKUP(A67,'School Year 2019-2020'!A:AN,'School Year 2019-2020'!$U$1,FALSE)-VLOOKUP(A67,'School Year 2019-2020'!A:AN,'School Year 2019-2020'!$W$1,FALSE),0)+IF((VLOOKUP(A67,'School Year 2019-2020'!A:AN,'School Year 2019-2020'!$S$1,FALSE)+(VLOOKUP(A67,'School Year 2019-2020'!A:AN,'School Year 2019-2020'!$T$1,FALSE)))&gt;0,VLOOKUP(A67,'School Year 2019-2020'!A:AN,'School Year 2019-2020'!$V$1,FALSE)-VLOOKUP(A67,'School Year 2019-2020'!A:AN,'School Year 2019-2020'!$W$1,FALSE),0)</f>
        <v>576.91025718103811</v>
      </c>
      <c r="D67" s="109">
        <f t="shared" si="12"/>
        <v>576.91025718103811</v>
      </c>
      <c r="E67" s="109">
        <f t="shared" si="12"/>
        <v>576.91025718103811</v>
      </c>
      <c r="F67" s="109">
        <f t="shared" si="12"/>
        <v>576.91025718103811</v>
      </c>
      <c r="G67" s="167">
        <f t="shared" si="12"/>
        <v>576.91025718103811</v>
      </c>
      <c r="H67" s="109">
        <v>837.50982924706932</v>
      </c>
      <c r="I67" s="109">
        <v>851.07971492851084</v>
      </c>
      <c r="J67" s="167">
        <v>830.12696113551192</v>
      </c>
      <c r="K67" s="109">
        <v>830.12696113551192</v>
      </c>
      <c r="L67" s="109">
        <v>832.36901411877807</v>
      </c>
      <c r="M67" s="167">
        <v>845.96405755230899</v>
      </c>
    </row>
    <row r="68" spans="1:13">
      <c r="A68" t="s">
        <v>129</v>
      </c>
      <c r="B68" t="s">
        <v>130</v>
      </c>
      <c r="C68" s="166">
        <f>IF(VLOOKUP(A68,'School Year 2019-2020'!A:AN,'School Year 2019-2020'!$R$1,FALSE)&gt;0,VLOOKUP(A68,'School Year 2019-2020'!A:AN,'School Year 2019-2020'!$U$1,FALSE)-VLOOKUP(A68,'School Year 2019-2020'!A:AN,'School Year 2019-2020'!$W$1,FALSE),0)+IF((VLOOKUP(A68,'School Year 2019-2020'!A:AN,'School Year 2019-2020'!$S$1,FALSE)+(VLOOKUP(A68,'School Year 2019-2020'!A:AN,'School Year 2019-2020'!$T$1,FALSE)))&gt;0,VLOOKUP(A68,'School Year 2019-2020'!A:AN,'School Year 2019-2020'!$V$1,FALSE)-VLOOKUP(A68,'School Year 2019-2020'!A:AN,'School Year 2019-2020'!$W$1,FALSE),0)</f>
        <v>568.83574834876345</v>
      </c>
      <c r="D68" s="109">
        <f t="shared" si="12"/>
        <v>568.83574834876345</v>
      </c>
      <c r="E68" s="109">
        <f t="shared" si="12"/>
        <v>568.83574834876345</v>
      </c>
      <c r="F68" s="109">
        <f t="shared" si="12"/>
        <v>568.83574834876345</v>
      </c>
      <c r="G68" s="167">
        <f t="shared" si="12"/>
        <v>568.83574834876345</v>
      </c>
      <c r="H68" s="109">
        <v>837.50982924706932</v>
      </c>
      <c r="I68" s="109">
        <v>851.07971492851084</v>
      </c>
      <c r="J68" s="167">
        <v>830.12696113551192</v>
      </c>
      <c r="K68" s="109">
        <v>830.12696113551192</v>
      </c>
      <c r="L68" s="109">
        <v>832.36901411877807</v>
      </c>
      <c r="M68" s="167">
        <v>845.96405755230899</v>
      </c>
    </row>
    <row r="69" spans="1:13">
      <c r="A69" t="s">
        <v>131</v>
      </c>
      <c r="B69" t="s">
        <v>132</v>
      </c>
      <c r="C69" s="166">
        <f>IF(VLOOKUP(A69,'School Year 2019-2020'!A:AN,'School Year 2019-2020'!$R$1,FALSE)&gt;0,VLOOKUP(A69,'School Year 2019-2020'!A:AN,'School Year 2019-2020'!$U$1,FALSE)-VLOOKUP(A69,'School Year 2019-2020'!A:AN,'School Year 2019-2020'!$W$1,FALSE),0)+IF((VLOOKUP(A69,'School Year 2019-2020'!A:AN,'School Year 2019-2020'!$S$1,FALSE)+(VLOOKUP(A69,'School Year 2019-2020'!A:AN,'School Year 2019-2020'!$T$1,FALSE)))&gt;0,VLOOKUP(A69,'School Year 2019-2020'!A:AN,'School Year 2019-2020'!$V$1,FALSE)-VLOOKUP(A69,'School Year 2019-2020'!A:AN,'School Year 2019-2020'!$W$1,FALSE),0)</f>
        <v>574.98154111768963</v>
      </c>
      <c r="D69" s="109">
        <f t="shared" si="12"/>
        <v>574.98154111768963</v>
      </c>
      <c r="E69" s="109">
        <f t="shared" si="12"/>
        <v>574.98154111768963</v>
      </c>
      <c r="F69" s="109">
        <f t="shared" si="12"/>
        <v>574.98154111768963</v>
      </c>
      <c r="G69" s="167">
        <f t="shared" si="12"/>
        <v>574.98154111768963</v>
      </c>
      <c r="H69" s="109">
        <v>837.50982924706932</v>
      </c>
      <c r="I69" s="109">
        <v>851.07971492851084</v>
      </c>
      <c r="J69" s="167">
        <v>830.12696113551192</v>
      </c>
      <c r="K69" s="109">
        <v>830.12696113551192</v>
      </c>
      <c r="L69" s="109">
        <v>832.36901411877807</v>
      </c>
      <c r="M69" s="167">
        <v>845.96405755230899</v>
      </c>
    </row>
    <row r="70" spans="1:13">
      <c r="A70" t="s">
        <v>133</v>
      </c>
      <c r="B70" t="s">
        <v>134</v>
      </c>
      <c r="C70" s="166">
        <f>IF(VLOOKUP(A70,'School Year 2019-2020'!A:AN,'School Year 2019-2020'!$R$1,FALSE)&gt;0,VLOOKUP(A70,'School Year 2019-2020'!A:AN,'School Year 2019-2020'!$U$1,FALSE)-VLOOKUP(A70,'School Year 2019-2020'!A:AN,'School Year 2019-2020'!$W$1,FALSE),0)+IF((VLOOKUP(A70,'School Year 2019-2020'!A:AN,'School Year 2019-2020'!$S$1,FALSE)+(VLOOKUP(A70,'School Year 2019-2020'!A:AN,'School Year 2019-2020'!$T$1,FALSE)))&gt;0,VLOOKUP(A70,'School Year 2019-2020'!A:AN,'School Year 2019-2020'!$V$1,FALSE)-VLOOKUP(A70,'School Year 2019-2020'!A:AN,'School Year 2019-2020'!$W$1,FALSE),0)</f>
        <v>2141.4438761642941</v>
      </c>
      <c r="D70" s="109">
        <f t="shared" si="12"/>
        <v>2141.4438761642941</v>
      </c>
      <c r="E70" s="109">
        <f t="shared" si="12"/>
        <v>2141.4438761642941</v>
      </c>
      <c r="F70" s="109">
        <f t="shared" si="12"/>
        <v>2141.4438761642941</v>
      </c>
      <c r="G70" s="167">
        <f t="shared" si="12"/>
        <v>2141.4438761642941</v>
      </c>
      <c r="H70" s="109">
        <v>2528.7159384456954</v>
      </c>
      <c r="I70" s="109">
        <v>2550.0935972355364</v>
      </c>
      <c r="J70" s="167">
        <v>2527.3489835128621</v>
      </c>
      <c r="K70" s="109">
        <v>2527.3489835128621</v>
      </c>
      <c r="L70" s="109">
        <v>2514.3099201521563</v>
      </c>
      <c r="M70" s="167">
        <v>2535.7277949327927</v>
      </c>
    </row>
    <row r="71" spans="1:13">
      <c r="A71" t="s">
        <v>135</v>
      </c>
      <c r="B71" t="s">
        <v>136</v>
      </c>
      <c r="C71" s="166">
        <f>IF(VLOOKUP(A71,'School Year 2019-2020'!A:AN,'School Year 2019-2020'!$R$1,FALSE)&gt;0,VLOOKUP(A71,'School Year 2019-2020'!A:AN,'School Year 2019-2020'!$U$1,FALSE)-VLOOKUP(A71,'School Year 2019-2020'!A:AN,'School Year 2019-2020'!$W$1,FALSE),0)+IF((VLOOKUP(A71,'School Year 2019-2020'!A:AN,'School Year 2019-2020'!$S$1,FALSE)+(VLOOKUP(A71,'School Year 2019-2020'!A:AN,'School Year 2019-2020'!$T$1,FALSE)))&gt;0,VLOOKUP(A71,'School Year 2019-2020'!A:AN,'School Year 2019-2020'!$V$1,FALSE)-VLOOKUP(A71,'School Year 2019-2020'!A:AN,'School Year 2019-2020'!$W$1,FALSE),0)</f>
        <v>758.04705190929599</v>
      </c>
      <c r="D71" s="109">
        <f t="shared" si="12"/>
        <v>758.04705190929599</v>
      </c>
      <c r="E71" s="109">
        <f t="shared" si="12"/>
        <v>758.04705190929599</v>
      </c>
      <c r="F71" s="109">
        <f t="shared" si="12"/>
        <v>758.04705190929599</v>
      </c>
      <c r="G71" s="167">
        <f t="shared" si="12"/>
        <v>758.04705190929599</v>
      </c>
      <c r="H71" s="109">
        <v>867.86901122765812</v>
      </c>
      <c r="I71" s="109">
        <v>882.0431104532754</v>
      </c>
      <c r="J71" s="167">
        <v>860.44112809560738</v>
      </c>
      <c r="K71" s="109">
        <v>860.44112809560738</v>
      </c>
      <c r="L71" s="109">
        <v>862.78549349986224</v>
      </c>
      <c r="M71" s="167">
        <v>876.98589642557999</v>
      </c>
    </row>
    <row r="72" spans="1:13">
      <c r="A72" t="s">
        <v>137</v>
      </c>
      <c r="B72" t="s">
        <v>138</v>
      </c>
      <c r="C72" s="166">
        <f>IF(VLOOKUP(A72,'School Year 2019-2020'!A:AN,'School Year 2019-2020'!$R$1,FALSE)&gt;0,VLOOKUP(A72,'School Year 2019-2020'!A:AN,'School Year 2019-2020'!$U$1,FALSE)-VLOOKUP(A72,'School Year 2019-2020'!A:AN,'School Year 2019-2020'!$W$1,FALSE),0)+IF((VLOOKUP(A72,'School Year 2019-2020'!A:AN,'School Year 2019-2020'!$S$1,FALSE)+(VLOOKUP(A72,'School Year 2019-2020'!A:AN,'School Year 2019-2020'!$T$1,FALSE)))&gt;0,VLOOKUP(A72,'School Year 2019-2020'!A:AN,'School Year 2019-2020'!$V$1,FALSE)-VLOOKUP(A72,'School Year 2019-2020'!A:AN,'School Year 2019-2020'!$W$1,FALSE),0)</f>
        <v>2389.6579311107034</v>
      </c>
      <c r="D72" s="109">
        <f t="shared" si="12"/>
        <v>2389.6579311107034</v>
      </c>
      <c r="E72" s="109">
        <f t="shared" si="12"/>
        <v>2389.6579311107034</v>
      </c>
      <c r="F72" s="109">
        <f t="shared" si="12"/>
        <v>2389.6579311107034</v>
      </c>
      <c r="G72" s="167">
        <f t="shared" si="12"/>
        <v>2389.6579311107034</v>
      </c>
      <c r="H72" s="109">
        <v>867.86901122765812</v>
      </c>
      <c r="I72" s="109">
        <v>882.0431104532754</v>
      </c>
      <c r="J72" s="167">
        <v>860.44112809560738</v>
      </c>
      <c r="K72" s="109">
        <v>860.44112809560738</v>
      </c>
      <c r="L72" s="109">
        <v>862.78549349986224</v>
      </c>
      <c r="M72" s="167">
        <v>876.98589642557999</v>
      </c>
    </row>
    <row r="73" spans="1:13">
      <c r="A73" t="s">
        <v>139</v>
      </c>
      <c r="B73" t="s">
        <v>140</v>
      </c>
      <c r="C73" s="166">
        <f>IF(VLOOKUP(A73,'School Year 2019-2020'!A:AN,'School Year 2019-2020'!$R$1,FALSE)&gt;0,VLOOKUP(A73,'School Year 2019-2020'!A:AN,'School Year 2019-2020'!$U$1,FALSE)-VLOOKUP(A73,'School Year 2019-2020'!A:AN,'School Year 2019-2020'!$W$1,FALSE),0)+IF((VLOOKUP(A73,'School Year 2019-2020'!A:AN,'School Year 2019-2020'!$S$1,FALSE)+(VLOOKUP(A73,'School Year 2019-2020'!A:AN,'School Year 2019-2020'!$T$1,FALSE)))&gt;0,VLOOKUP(A73,'School Year 2019-2020'!A:AN,'School Year 2019-2020'!$V$1,FALSE)-VLOOKUP(A73,'School Year 2019-2020'!A:AN,'School Year 2019-2020'!$W$1,FALSE),0)</f>
        <v>574.20182188691979</v>
      </c>
      <c r="D73" s="109">
        <f t="shared" si="12"/>
        <v>574.20182188691979</v>
      </c>
      <c r="E73" s="109">
        <f t="shared" si="12"/>
        <v>574.20182188691979</v>
      </c>
      <c r="F73" s="109">
        <f t="shared" si="12"/>
        <v>574.20182188691979</v>
      </c>
      <c r="G73" s="167">
        <f t="shared" si="12"/>
        <v>574.20182188691979</v>
      </c>
      <c r="H73" s="109">
        <v>837.50982924706932</v>
      </c>
      <c r="I73" s="109">
        <v>851.07971492851084</v>
      </c>
      <c r="J73" s="167">
        <v>830.12696113551192</v>
      </c>
      <c r="K73" s="109">
        <v>830.12696113551192</v>
      </c>
      <c r="L73" s="109">
        <v>832.36901411877807</v>
      </c>
      <c r="M73" s="167">
        <v>845.96405755230899</v>
      </c>
    </row>
    <row r="74" spans="1:13">
      <c r="A74" t="s">
        <v>141</v>
      </c>
      <c r="B74" t="s">
        <v>142</v>
      </c>
      <c r="C74" s="166">
        <f>IF(VLOOKUP(A74,'School Year 2019-2020'!A:AN,'School Year 2019-2020'!$R$1,FALSE)&gt;0,VLOOKUP(A74,'School Year 2019-2020'!A:AN,'School Year 2019-2020'!$U$1,FALSE)-VLOOKUP(A74,'School Year 2019-2020'!A:AN,'School Year 2019-2020'!$W$1,FALSE),0)+IF((VLOOKUP(A74,'School Year 2019-2020'!A:AN,'School Year 2019-2020'!$S$1,FALSE)+(VLOOKUP(A74,'School Year 2019-2020'!A:AN,'School Year 2019-2020'!$T$1,FALSE)))&gt;0,VLOOKUP(A74,'School Year 2019-2020'!A:AN,'School Year 2019-2020'!$V$1,FALSE)-VLOOKUP(A74,'School Year 2019-2020'!A:AN,'School Year 2019-2020'!$W$1,FALSE),0)</f>
        <v>2015.8509389317351</v>
      </c>
      <c r="D74" s="109">
        <f t="shared" si="12"/>
        <v>2015.8509389317351</v>
      </c>
      <c r="E74" s="109">
        <f t="shared" si="12"/>
        <v>2015.8509389317351</v>
      </c>
      <c r="F74" s="109">
        <f t="shared" si="12"/>
        <v>2015.8509389317351</v>
      </c>
      <c r="G74" s="167">
        <f t="shared" si="12"/>
        <v>2015.8509389317351</v>
      </c>
      <c r="H74" s="109">
        <v>2448.2732046102865</v>
      </c>
      <c r="I74" s="109">
        <v>2488.5531485410593</v>
      </c>
      <c r="J74" s="167">
        <v>2426.9444186112887</v>
      </c>
      <c r="K74" s="109">
        <v>2426.9444186112887</v>
      </c>
      <c r="L74" s="109">
        <v>2433.7154278609123</v>
      </c>
      <c r="M74" s="167">
        <v>2474.071251019599</v>
      </c>
    </row>
    <row r="75" spans="1:13">
      <c r="A75" t="s">
        <v>143</v>
      </c>
      <c r="B75" t="s">
        <v>144</v>
      </c>
      <c r="C75" s="166">
        <f>IF(VLOOKUP(A75,'School Year 2019-2020'!A:AN,'School Year 2019-2020'!$R$1,FALSE)&gt;0,VLOOKUP(A75,'School Year 2019-2020'!A:AN,'School Year 2019-2020'!$U$1,FALSE)-VLOOKUP(A75,'School Year 2019-2020'!A:AN,'School Year 2019-2020'!$W$1,FALSE),0)+IF((VLOOKUP(A75,'School Year 2019-2020'!A:AN,'School Year 2019-2020'!$S$1,FALSE)+(VLOOKUP(A75,'School Year 2019-2020'!A:AN,'School Year 2019-2020'!$T$1,FALSE)))&gt;0,VLOOKUP(A75,'School Year 2019-2020'!A:AN,'School Year 2019-2020'!$V$1,FALSE)-VLOOKUP(A75,'School Year 2019-2020'!A:AN,'School Year 2019-2020'!$W$1,FALSE),0)</f>
        <v>575.86774838264682</v>
      </c>
      <c r="D75" s="109">
        <f t="shared" si="12"/>
        <v>575.86774838264682</v>
      </c>
      <c r="E75" s="109">
        <f t="shared" si="12"/>
        <v>575.86774838264682</v>
      </c>
      <c r="F75" s="109">
        <f t="shared" si="12"/>
        <v>575.86774838264682</v>
      </c>
      <c r="G75" s="167">
        <f t="shared" si="12"/>
        <v>575.86774838264682</v>
      </c>
      <c r="H75" s="109">
        <v>837.50982924706932</v>
      </c>
      <c r="I75" s="109">
        <v>851.07971492851084</v>
      </c>
      <c r="J75" s="167">
        <v>830.12696113551192</v>
      </c>
      <c r="K75" s="109">
        <v>830.12696113551192</v>
      </c>
      <c r="L75" s="109">
        <v>832.36901411877807</v>
      </c>
      <c r="M75" s="167">
        <v>845.96405755230899</v>
      </c>
    </row>
    <row r="76" spans="1:13">
      <c r="A76" t="s">
        <v>145</v>
      </c>
      <c r="B76" t="s">
        <v>146</v>
      </c>
      <c r="C76" s="166">
        <f>IF(VLOOKUP(A76,'School Year 2019-2020'!A:AN,'School Year 2019-2020'!$R$1,FALSE)&gt;0,VLOOKUP(A76,'School Year 2019-2020'!A:AN,'School Year 2019-2020'!$U$1,FALSE)-VLOOKUP(A76,'School Year 2019-2020'!A:AN,'School Year 2019-2020'!$W$1,FALSE),0)+IF((VLOOKUP(A76,'School Year 2019-2020'!A:AN,'School Year 2019-2020'!$S$1,FALSE)+(VLOOKUP(A76,'School Year 2019-2020'!A:AN,'School Year 2019-2020'!$T$1,FALSE)))&gt;0,VLOOKUP(A76,'School Year 2019-2020'!A:AN,'School Year 2019-2020'!$V$1,FALSE)-VLOOKUP(A76,'School Year 2019-2020'!A:AN,'School Year 2019-2020'!$W$1,FALSE),0)</f>
        <v>0</v>
      </c>
      <c r="D76" s="109">
        <f t="shared" si="12"/>
        <v>0</v>
      </c>
      <c r="E76" s="109">
        <f t="shared" si="12"/>
        <v>0</v>
      </c>
      <c r="F76" s="109">
        <f t="shared" si="12"/>
        <v>0</v>
      </c>
      <c r="G76" s="167">
        <f t="shared" si="12"/>
        <v>0</v>
      </c>
      <c r="H76" s="109">
        <v>837.50982924706932</v>
      </c>
      <c r="I76" s="109">
        <v>851.07971492851084</v>
      </c>
      <c r="J76" s="167">
        <v>830.12696113551192</v>
      </c>
      <c r="K76" s="109">
        <v>830.12696113551192</v>
      </c>
      <c r="L76" s="109">
        <v>832.36901411877807</v>
      </c>
      <c r="M76" s="167">
        <v>845.96405755230899</v>
      </c>
    </row>
    <row r="77" spans="1:13">
      <c r="A77" t="s">
        <v>147</v>
      </c>
      <c r="B77" t="s">
        <v>148</v>
      </c>
      <c r="C77" s="166">
        <f>IF(VLOOKUP(A77,'School Year 2019-2020'!A:AN,'School Year 2019-2020'!$R$1,FALSE)&gt;0,VLOOKUP(A77,'School Year 2019-2020'!A:AN,'School Year 2019-2020'!$U$1,FALSE)-VLOOKUP(A77,'School Year 2019-2020'!A:AN,'School Year 2019-2020'!$W$1,FALSE),0)+IF((VLOOKUP(A77,'School Year 2019-2020'!A:AN,'School Year 2019-2020'!$S$1,FALSE)+(VLOOKUP(A77,'School Year 2019-2020'!A:AN,'School Year 2019-2020'!$T$1,FALSE)))&gt;0,VLOOKUP(A77,'School Year 2019-2020'!A:AN,'School Year 2019-2020'!$V$1,FALSE)-VLOOKUP(A77,'School Year 2019-2020'!A:AN,'School Year 2019-2020'!$W$1,FALSE),0)</f>
        <v>0</v>
      </c>
      <c r="D77" s="109">
        <f t="shared" si="12"/>
        <v>0</v>
      </c>
      <c r="E77" s="109">
        <f t="shared" si="12"/>
        <v>0</v>
      </c>
      <c r="F77" s="109">
        <f t="shared" si="12"/>
        <v>0</v>
      </c>
      <c r="G77" s="167">
        <f t="shared" si="12"/>
        <v>0</v>
      </c>
      <c r="H77" s="109">
        <v>0</v>
      </c>
      <c r="I77" s="109">
        <v>0</v>
      </c>
      <c r="J77" s="167">
        <v>0</v>
      </c>
      <c r="K77" s="109">
        <v>0</v>
      </c>
      <c r="L77" s="109">
        <v>0</v>
      </c>
      <c r="M77" s="167">
        <v>0</v>
      </c>
    </row>
    <row r="78" spans="1:13">
      <c r="A78" t="s">
        <v>149</v>
      </c>
      <c r="B78" t="s">
        <v>150</v>
      </c>
      <c r="C78" s="166">
        <f>IF(VLOOKUP(A78,'School Year 2019-2020'!A:AN,'School Year 2019-2020'!$R$1,FALSE)&gt;0,VLOOKUP(A78,'School Year 2019-2020'!A:AN,'School Year 2019-2020'!$U$1,FALSE)-VLOOKUP(A78,'School Year 2019-2020'!A:AN,'School Year 2019-2020'!$W$1,FALSE),0)+IF((VLOOKUP(A78,'School Year 2019-2020'!A:AN,'School Year 2019-2020'!$S$1,FALSE)+(VLOOKUP(A78,'School Year 2019-2020'!A:AN,'School Year 2019-2020'!$T$1,FALSE)))&gt;0,VLOOKUP(A78,'School Year 2019-2020'!A:AN,'School Year 2019-2020'!$V$1,FALSE)-VLOOKUP(A78,'School Year 2019-2020'!A:AN,'School Year 2019-2020'!$W$1,FALSE),0)</f>
        <v>758.88488524262903</v>
      </c>
      <c r="D78" s="109">
        <f t="shared" si="12"/>
        <v>758.88488524262903</v>
      </c>
      <c r="E78" s="109">
        <f t="shared" si="12"/>
        <v>758.88488524262903</v>
      </c>
      <c r="F78" s="109">
        <f t="shared" si="12"/>
        <v>758.88488524262903</v>
      </c>
      <c r="G78" s="167">
        <f t="shared" si="12"/>
        <v>758.88488524262903</v>
      </c>
      <c r="H78" s="109">
        <v>867.86901122765812</v>
      </c>
      <c r="I78" s="109">
        <v>882.0431104532754</v>
      </c>
      <c r="J78" s="167">
        <v>860.44112809560738</v>
      </c>
      <c r="K78" s="109">
        <v>860.44112809560738</v>
      </c>
      <c r="L78" s="109">
        <v>862.78549349986224</v>
      </c>
      <c r="M78" s="167">
        <v>876.98589642557999</v>
      </c>
    </row>
    <row r="79" spans="1:13">
      <c r="A79" t="s">
        <v>151</v>
      </c>
      <c r="B79" t="s">
        <v>152</v>
      </c>
      <c r="C79" s="166">
        <f>IF(VLOOKUP(A79,'School Year 2019-2020'!A:AN,'School Year 2019-2020'!$R$1,FALSE)&gt;0,VLOOKUP(A79,'School Year 2019-2020'!A:AN,'School Year 2019-2020'!$U$1,FALSE)-VLOOKUP(A79,'School Year 2019-2020'!A:AN,'School Year 2019-2020'!$W$1,FALSE),0)+IF((VLOOKUP(A79,'School Year 2019-2020'!A:AN,'School Year 2019-2020'!$S$1,FALSE)+(VLOOKUP(A79,'School Year 2019-2020'!A:AN,'School Year 2019-2020'!$T$1,FALSE)))&gt;0,VLOOKUP(A79,'School Year 2019-2020'!A:AN,'School Year 2019-2020'!$V$1,FALSE)-VLOOKUP(A79,'School Year 2019-2020'!A:AN,'School Year 2019-2020'!$W$1,FALSE),0)</f>
        <v>758.23710660684992</v>
      </c>
      <c r="D79" s="109">
        <f t="shared" si="12"/>
        <v>758.23710660684992</v>
      </c>
      <c r="E79" s="109">
        <f t="shared" si="12"/>
        <v>758.23710660684992</v>
      </c>
      <c r="F79" s="109">
        <f t="shared" si="12"/>
        <v>758.23710660684992</v>
      </c>
      <c r="G79" s="167">
        <f t="shared" si="12"/>
        <v>758.23710660684992</v>
      </c>
      <c r="H79" s="109">
        <v>867.86901122765812</v>
      </c>
      <c r="I79" s="109">
        <v>882.0431104532754</v>
      </c>
      <c r="J79" s="167">
        <v>860.44112809560738</v>
      </c>
      <c r="K79" s="109">
        <v>860.44112809560738</v>
      </c>
      <c r="L79" s="109">
        <v>862.78549349986224</v>
      </c>
      <c r="M79" s="167">
        <v>876.98589642557999</v>
      </c>
    </row>
    <row r="80" spans="1:13">
      <c r="A80" t="s">
        <v>153</v>
      </c>
      <c r="B80" t="s">
        <v>154</v>
      </c>
      <c r="C80" s="166">
        <f>IF(VLOOKUP(A80,'School Year 2019-2020'!A:AN,'School Year 2019-2020'!$R$1,FALSE)&gt;0,VLOOKUP(A80,'School Year 2019-2020'!A:AN,'School Year 2019-2020'!$U$1,FALSE)-VLOOKUP(A80,'School Year 2019-2020'!A:AN,'School Year 2019-2020'!$W$1,FALSE),0)+IF((VLOOKUP(A80,'School Year 2019-2020'!A:AN,'School Year 2019-2020'!$S$1,FALSE)+(VLOOKUP(A80,'School Year 2019-2020'!A:AN,'School Year 2019-2020'!$T$1,FALSE)))&gt;0,VLOOKUP(A80,'School Year 2019-2020'!A:AN,'School Year 2019-2020'!$V$1,FALSE)-VLOOKUP(A80,'School Year 2019-2020'!A:AN,'School Year 2019-2020'!$W$1,FALSE),0)</f>
        <v>551.2577361726344</v>
      </c>
      <c r="D80" s="109">
        <f t="shared" si="12"/>
        <v>551.2577361726344</v>
      </c>
      <c r="E80" s="109">
        <f t="shared" si="12"/>
        <v>551.2577361726344</v>
      </c>
      <c r="F80" s="109">
        <f t="shared" si="12"/>
        <v>551.2577361726344</v>
      </c>
      <c r="G80" s="167">
        <f t="shared" si="12"/>
        <v>551.2577361726344</v>
      </c>
      <c r="H80" s="109">
        <v>837.50982924706932</v>
      </c>
      <c r="I80" s="109">
        <v>851.07971492851084</v>
      </c>
      <c r="J80" s="167">
        <v>830.12696113551192</v>
      </c>
      <c r="K80" s="109">
        <v>830.12696113551192</v>
      </c>
      <c r="L80" s="109">
        <v>832.36901411877807</v>
      </c>
      <c r="M80" s="167">
        <v>845.96405755230899</v>
      </c>
    </row>
    <row r="81" spans="1:13">
      <c r="A81" t="s">
        <v>155</v>
      </c>
      <c r="B81" t="s">
        <v>156</v>
      </c>
      <c r="C81" s="166">
        <f>IF(VLOOKUP(A81,'School Year 2019-2020'!A:AN,'School Year 2019-2020'!$R$1,FALSE)&gt;0,VLOOKUP(A81,'School Year 2019-2020'!A:AN,'School Year 2019-2020'!$U$1,FALSE)-VLOOKUP(A81,'School Year 2019-2020'!A:AN,'School Year 2019-2020'!$W$1,FALSE),0)+IF((VLOOKUP(A81,'School Year 2019-2020'!A:AN,'School Year 2019-2020'!$S$1,FALSE)+(VLOOKUP(A81,'School Year 2019-2020'!A:AN,'School Year 2019-2020'!$T$1,FALSE)))&gt;0,VLOOKUP(A81,'School Year 2019-2020'!A:AN,'School Year 2019-2020'!$V$1,FALSE)-VLOOKUP(A81,'School Year 2019-2020'!A:AN,'School Year 2019-2020'!$W$1,FALSE),0)</f>
        <v>547.1420218869207</v>
      </c>
      <c r="D81" s="109">
        <f t="shared" si="12"/>
        <v>547.1420218869207</v>
      </c>
      <c r="E81" s="109">
        <f t="shared" si="12"/>
        <v>547.1420218869207</v>
      </c>
      <c r="F81" s="109">
        <f t="shared" si="12"/>
        <v>547.1420218869207</v>
      </c>
      <c r="G81" s="167">
        <f t="shared" si="12"/>
        <v>547.1420218869207</v>
      </c>
      <c r="H81" s="109">
        <v>837.50982924706932</v>
      </c>
      <c r="I81" s="109">
        <v>851.07971492851084</v>
      </c>
      <c r="J81" s="167">
        <v>830.12696113551192</v>
      </c>
      <c r="K81" s="109">
        <v>830.12696113551192</v>
      </c>
      <c r="L81" s="109">
        <v>832.36901411877807</v>
      </c>
      <c r="M81" s="167">
        <v>845.96405755230899</v>
      </c>
    </row>
    <row r="82" spans="1:13">
      <c r="A82" t="s">
        <v>157</v>
      </c>
      <c r="B82" t="s">
        <v>158</v>
      </c>
      <c r="C82" s="166">
        <f>IF(VLOOKUP(A82,'School Year 2019-2020'!A:AN,'School Year 2019-2020'!$R$1,FALSE)&gt;0,VLOOKUP(A82,'School Year 2019-2020'!A:AN,'School Year 2019-2020'!$U$1,FALSE)-VLOOKUP(A82,'School Year 2019-2020'!A:AN,'School Year 2019-2020'!$W$1,FALSE),0)+IF((VLOOKUP(A82,'School Year 2019-2020'!A:AN,'School Year 2019-2020'!$S$1,FALSE)+(VLOOKUP(A82,'School Year 2019-2020'!A:AN,'School Year 2019-2020'!$T$1,FALSE)))&gt;0,VLOOKUP(A82,'School Year 2019-2020'!A:AN,'School Year 2019-2020'!$V$1,FALSE)-VLOOKUP(A82,'School Year 2019-2020'!A:AN,'School Year 2019-2020'!$W$1,FALSE),0)</f>
        <v>0</v>
      </c>
      <c r="D82" s="109">
        <f t="shared" si="12"/>
        <v>0</v>
      </c>
      <c r="E82" s="109">
        <f t="shared" si="12"/>
        <v>0</v>
      </c>
      <c r="F82" s="109">
        <f t="shared" si="12"/>
        <v>0</v>
      </c>
      <c r="G82" s="167">
        <f t="shared" si="12"/>
        <v>0</v>
      </c>
      <c r="H82" s="109">
        <v>0</v>
      </c>
      <c r="I82" s="109">
        <v>0</v>
      </c>
      <c r="J82" s="167">
        <v>0</v>
      </c>
      <c r="K82" s="109">
        <v>0</v>
      </c>
      <c r="L82" s="109">
        <v>0</v>
      </c>
      <c r="M82" s="167">
        <v>0</v>
      </c>
    </row>
    <row r="83" spans="1:13">
      <c r="A83" t="s">
        <v>159</v>
      </c>
      <c r="B83" t="s">
        <v>160</v>
      </c>
      <c r="C83" s="166">
        <f>IF(VLOOKUP(A83,'School Year 2019-2020'!A:AN,'School Year 2019-2020'!$R$1,FALSE)&gt;0,VLOOKUP(A83,'School Year 2019-2020'!A:AN,'School Year 2019-2020'!$U$1,FALSE)-VLOOKUP(A83,'School Year 2019-2020'!A:AN,'School Year 2019-2020'!$W$1,FALSE),0)+IF((VLOOKUP(A83,'School Year 2019-2020'!A:AN,'School Year 2019-2020'!$S$1,FALSE)+(VLOOKUP(A83,'School Year 2019-2020'!A:AN,'School Year 2019-2020'!$T$1,FALSE)))&gt;0,VLOOKUP(A83,'School Year 2019-2020'!A:AN,'School Year 2019-2020'!$V$1,FALSE)-VLOOKUP(A83,'School Year 2019-2020'!A:AN,'School Year 2019-2020'!$W$1,FALSE),0)</f>
        <v>0</v>
      </c>
      <c r="D83" s="109">
        <f t="shared" si="12"/>
        <v>0</v>
      </c>
      <c r="E83" s="109">
        <f t="shared" si="12"/>
        <v>0</v>
      </c>
      <c r="F83" s="109">
        <f t="shared" si="12"/>
        <v>0</v>
      </c>
      <c r="G83" s="167">
        <f t="shared" si="12"/>
        <v>0</v>
      </c>
      <c r="H83" s="109">
        <v>0</v>
      </c>
      <c r="I83" s="109">
        <v>0</v>
      </c>
      <c r="J83" s="167">
        <v>0</v>
      </c>
      <c r="K83" s="109">
        <v>0</v>
      </c>
      <c r="L83" s="109">
        <v>0</v>
      </c>
      <c r="M83" s="167">
        <v>0</v>
      </c>
    </row>
    <row r="84" spans="1:13">
      <c r="A84" t="s">
        <v>161</v>
      </c>
      <c r="B84" t="s">
        <v>162</v>
      </c>
      <c r="C84" s="166">
        <f>IF(VLOOKUP(A84,'School Year 2019-2020'!A:AN,'School Year 2019-2020'!$R$1,FALSE)&gt;0,VLOOKUP(A84,'School Year 2019-2020'!A:AN,'School Year 2019-2020'!$U$1,FALSE)-VLOOKUP(A84,'School Year 2019-2020'!A:AN,'School Year 2019-2020'!$W$1,FALSE),0)+IF((VLOOKUP(A84,'School Year 2019-2020'!A:AN,'School Year 2019-2020'!$S$1,FALSE)+(VLOOKUP(A84,'School Year 2019-2020'!A:AN,'School Year 2019-2020'!$T$1,FALSE)))&gt;0,VLOOKUP(A84,'School Year 2019-2020'!A:AN,'School Year 2019-2020'!$V$1,FALSE)-VLOOKUP(A84,'School Year 2019-2020'!A:AN,'School Year 2019-2020'!$W$1,FALSE),0)</f>
        <v>584.16202188692114</v>
      </c>
      <c r="D84" s="109">
        <f t="shared" si="12"/>
        <v>584.16202188692114</v>
      </c>
      <c r="E84" s="109">
        <f t="shared" si="12"/>
        <v>584.16202188692114</v>
      </c>
      <c r="F84" s="109">
        <f t="shared" si="12"/>
        <v>584.16202188692114</v>
      </c>
      <c r="G84" s="167">
        <f t="shared" si="12"/>
        <v>584.16202188692114</v>
      </c>
      <c r="H84" s="109">
        <v>837.50982924706932</v>
      </c>
      <c r="I84" s="109">
        <v>851.07971492851084</v>
      </c>
      <c r="J84" s="167">
        <v>830.12696113551192</v>
      </c>
      <c r="K84" s="109">
        <v>830.12696113551192</v>
      </c>
      <c r="L84" s="109">
        <v>832.36901411877807</v>
      </c>
      <c r="M84" s="167">
        <v>845.96405755230899</v>
      </c>
    </row>
    <row r="85" spans="1:13">
      <c r="A85" t="s">
        <v>163</v>
      </c>
      <c r="B85" t="s">
        <v>164</v>
      </c>
      <c r="C85" s="166">
        <f>IF(VLOOKUP(A85,'School Year 2019-2020'!A:AN,'School Year 2019-2020'!$R$1,FALSE)&gt;0,VLOOKUP(A85,'School Year 2019-2020'!A:AN,'School Year 2019-2020'!$U$1,FALSE)-VLOOKUP(A85,'School Year 2019-2020'!A:AN,'School Year 2019-2020'!$W$1,FALSE),0)+IF((VLOOKUP(A85,'School Year 2019-2020'!A:AN,'School Year 2019-2020'!$S$1,FALSE)+(VLOOKUP(A85,'School Year 2019-2020'!A:AN,'School Year 2019-2020'!$T$1,FALSE)))&gt;0,VLOOKUP(A85,'School Year 2019-2020'!A:AN,'School Year 2019-2020'!$V$1,FALSE)-VLOOKUP(A85,'School Year 2019-2020'!A:AN,'School Year 2019-2020'!$W$1,FALSE),0)</f>
        <v>576.30674410914435</v>
      </c>
      <c r="D85" s="109">
        <f t="shared" ref="D85:G104" si="13">C85</f>
        <v>576.30674410914435</v>
      </c>
      <c r="E85" s="109">
        <f t="shared" si="13"/>
        <v>576.30674410914435</v>
      </c>
      <c r="F85" s="109">
        <f t="shared" si="13"/>
        <v>576.30674410914435</v>
      </c>
      <c r="G85" s="167">
        <f t="shared" si="13"/>
        <v>576.30674410914435</v>
      </c>
      <c r="H85" s="109">
        <v>837.50982924706932</v>
      </c>
      <c r="I85" s="109">
        <v>851.07971492851084</v>
      </c>
      <c r="J85" s="167">
        <v>830.12696113551192</v>
      </c>
      <c r="K85" s="109">
        <v>830.12696113551192</v>
      </c>
      <c r="L85" s="109">
        <v>832.36901411877807</v>
      </c>
      <c r="M85" s="167">
        <v>845.96405755230899</v>
      </c>
    </row>
    <row r="86" spans="1:13">
      <c r="A86" t="s">
        <v>165</v>
      </c>
      <c r="B86" t="s">
        <v>166</v>
      </c>
      <c r="C86" s="166">
        <f>IF(VLOOKUP(A86,'School Year 2019-2020'!A:AN,'School Year 2019-2020'!$R$1,FALSE)&gt;0,VLOOKUP(A86,'School Year 2019-2020'!A:AN,'School Year 2019-2020'!$U$1,FALSE)-VLOOKUP(A86,'School Year 2019-2020'!A:AN,'School Year 2019-2020'!$W$1,FALSE),0)+IF((VLOOKUP(A86,'School Year 2019-2020'!A:AN,'School Year 2019-2020'!$S$1,FALSE)+(VLOOKUP(A86,'School Year 2019-2020'!A:AN,'School Year 2019-2020'!$T$1,FALSE)))&gt;0,VLOOKUP(A86,'School Year 2019-2020'!A:AN,'School Year 2019-2020'!$V$1,FALSE)-VLOOKUP(A86,'School Year 2019-2020'!A:AN,'School Year 2019-2020'!$W$1,FALSE),0)</f>
        <v>571.54887120198873</v>
      </c>
      <c r="D86" s="109">
        <f t="shared" si="13"/>
        <v>571.54887120198873</v>
      </c>
      <c r="E86" s="109">
        <f t="shared" si="13"/>
        <v>571.54887120198873</v>
      </c>
      <c r="F86" s="109">
        <f t="shared" si="13"/>
        <v>571.54887120198873</v>
      </c>
      <c r="G86" s="167">
        <f t="shared" si="13"/>
        <v>571.54887120198873</v>
      </c>
      <c r="H86" s="109">
        <v>837.50982924706932</v>
      </c>
      <c r="I86" s="109">
        <v>851.07971492851084</v>
      </c>
      <c r="J86" s="167">
        <v>830.12696113551192</v>
      </c>
      <c r="K86" s="109">
        <v>830.12696113551192</v>
      </c>
      <c r="L86" s="109">
        <v>832.36901411877807</v>
      </c>
      <c r="M86" s="167">
        <v>845.96405755230899</v>
      </c>
    </row>
    <row r="87" spans="1:13">
      <c r="A87" t="s">
        <v>167</v>
      </c>
      <c r="B87" t="s">
        <v>168</v>
      </c>
      <c r="C87" s="166">
        <f>IF(VLOOKUP(A87,'School Year 2019-2020'!A:AN,'School Year 2019-2020'!$R$1,FALSE)&gt;0,VLOOKUP(A87,'School Year 2019-2020'!A:AN,'School Year 2019-2020'!$U$1,FALSE)-VLOOKUP(A87,'School Year 2019-2020'!A:AN,'School Year 2019-2020'!$W$1,FALSE),0)+IF((VLOOKUP(A87,'School Year 2019-2020'!A:AN,'School Year 2019-2020'!$S$1,FALSE)+(VLOOKUP(A87,'School Year 2019-2020'!A:AN,'School Year 2019-2020'!$T$1,FALSE)))&gt;0,VLOOKUP(A87,'School Year 2019-2020'!A:AN,'School Year 2019-2020'!$V$1,FALSE)-VLOOKUP(A87,'School Year 2019-2020'!A:AN,'School Year 2019-2020'!$W$1,FALSE),0)</f>
        <v>655.22037062258823</v>
      </c>
      <c r="D87" s="109">
        <f t="shared" si="13"/>
        <v>655.22037062258823</v>
      </c>
      <c r="E87" s="109">
        <f t="shared" si="13"/>
        <v>655.22037062258823</v>
      </c>
      <c r="F87" s="109">
        <f t="shared" si="13"/>
        <v>655.22037062258823</v>
      </c>
      <c r="G87" s="167">
        <f t="shared" si="13"/>
        <v>655.22037062258823</v>
      </c>
      <c r="H87" s="109">
        <v>917.60179222952047</v>
      </c>
      <c r="I87" s="109">
        <v>932.80006419273377</v>
      </c>
      <c r="J87" s="167">
        <v>910.100824272522</v>
      </c>
      <c r="K87" s="109">
        <v>910.100824272522</v>
      </c>
      <c r="L87" s="109">
        <v>912.61192361378016</v>
      </c>
      <c r="M87" s="167">
        <v>927.83837225933348</v>
      </c>
    </row>
    <row r="88" spans="1:13">
      <c r="A88" t="s">
        <v>169</v>
      </c>
      <c r="B88" t="s">
        <v>170</v>
      </c>
      <c r="C88" s="166">
        <f>IF(VLOOKUP(A88,'School Year 2019-2020'!A:AN,'School Year 2019-2020'!$R$1,FALSE)&gt;0,VLOOKUP(A88,'School Year 2019-2020'!A:AN,'School Year 2019-2020'!$U$1,FALSE)-VLOOKUP(A88,'School Year 2019-2020'!A:AN,'School Year 2019-2020'!$W$1,FALSE),0)+IF((VLOOKUP(A88,'School Year 2019-2020'!A:AN,'School Year 2019-2020'!$S$1,FALSE)+(VLOOKUP(A88,'School Year 2019-2020'!A:AN,'School Year 2019-2020'!$T$1,FALSE)))&gt;0,VLOOKUP(A88,'School Year 2019-2020'!A:AN,'School Year 2019-2020'!$V$1,FALSE)-VLOOKUP(A88,'School Year 2019-2020'!A:AN,'School Year 2019-2020'!$W$1,FALSE),0)</f>
        <v>836.15201462556615</v>
      </c>
      <c r="D88" s="109">
        <f t="shared" si="13"/>
        <v>836.15201462556615</v>
      </c>
      <c r="E88" s="109">
        <f t="shared" si="13"/>
        <v>836.15201462556615</v>
      </c>
      <c r="F88" s="109">
        <f t="shared" si="13"/>
        <v>836.15201462556615</v>
      </c>
      <c r="G88" s="167">
        <f t="shared" si="13"/>
        <v>836.15201462556615</v>
      </c>
      <c r="H88" s="109">
        <v>947.96097421011018</v>
      </c>
      <c r="I88" s="109">
        <v>963.76345971749834</v>
      </c>
      <c r="J88" s="167">
        <v>940.41499123261747</v>
      </c>
      <c r="K88" s="109">
        <v>940.41499123261747</v>
      </c>
      <c r="L88" s="109">
        <v>943.02840299486434</v>
      </c>
      <c r="M88" s="167">
        <v>958.86021113260449</v>
      </c>
    </row>
    <row r="89" spans="1:13">
      <c r="A89" t="s">
        <v>171</v>
      </c>
      <c r="B89" t="s">
        <v>172</v>
      </c>
      <c r="C89" s="166">
        <f>IF(VLOOKUP(A89,'School Year 2019-2020'!A:AN,'School Year 2019-2020'!$R$1,FALSE)&gt;0,VLOOKUP(A89,'School Year 2019-2020'!A:AN,'School Year 2019-2020'!$U$1,FALSE)-VLOOKUP(A89,'School Year 2019-2020'!A:AN,'School Year 2019-2020'!$W$1,FALSE),0)+IF((VLOOKUP(A89,'School Year 2019-2020'!A:AN,'School Year 2019-2020'!$S$1,FALSE)+(VLOOKUP(A89,'School Year 2019-2020'!A:AN,'School Year 2019-2020'!$T$1,FALSE)))&gt;0,VLOOKUP(A89,'School Year 2019-2020'!A:AN,'School Year 2019-2020'!$V$1,FALSE)-VLOOKUP(A89,'School Year 2019-2020'!A:AN,'School Year 2019-2020'!$W$1,FALSE),0)</f>
        <v>914.04701173337526</v>
      </c>
      <c r="D89" s="109">
        <f t="shared" si="13"/>
        <v>914.04701173337526</v>
      </c>
      <c r="E89" s="109">
        <f t="shared" si="13"/>
        <v>914.04701173337526</v>
      </c>
      <c r="F89" s="109">
        <f t="shared" si="13"/>
        <v>914.04701173337526</v>
      </c>
      <c r="G89" s="167">
        <f t="shared" si="13"/>
        <v>914.04701173337526</v>
      </c>
      <c r="H89" s="109">
        <v>1001.3556161984106</v>
      </c>
      <c r="I89" s="109">
        <v>1004.6236343496112</v>
      </c>
      <c r="J89" s="167">
        <v>1007.0598771801251</v>
      </c>
      <c r="K89" s="109">
        <v>1007.0598771801251</v>
      </c>
      <c r="L89" s="109">
        <v>996.52367599153149</v>
      </c>
      <c r="M89" s="167">
        <v>999.79736848611901</v>
      </c>
    </row>
    <row r="90" spans="1:13">
      <c r="A90" t="s">
        <v>173</v>
      </c>
      <c r="B90" t="s">
        <v>174</v>
      </c>
      <c r="C90" s="166">
        <f>IF(VLOOKUP(A90,'School Year 2019-2020'!A:AN,'School Year 2019-2020'!$R$1,FALSE)&gt;0,VLOOKUP(A90,'School Year 2019-2020'!A:AN,'School Year 2019-2020'!$U$1,FALSE)-VLOOKUP(A90,'School Year 2019-2020'!A:AN,'School Year 2019-2020'!$W$1,FALSE),0)+IF((VLOOKUP(A90,'School Year 2019-2020'!A:AN,'School Year 2019-2020'!$S$1,FALSE)+(VLOOKUP(A90,'School Year 2019-2020'!A:AN,'School Year 2019-2020'!$T$1,FALSE)))&gt;0,VLOOKUP(A90,'School Year 2019-2020'!A:AN,'School Year 2019-2020'!$V$1,FALSE)-VLOOKUP(A90,'School Year 2019-2020'!A:AN,'School Year 2019-2020'!$W$1,FALSE),0)</f>
        <v>0</v>
      </c>
      <c r="D90" s="109">
        <f t="shared" si="13"/>
        <v>0</v>
      </c>
      <c r="E90" s="109">
        <f t="shared" si="13"/>
        <v>0</v>
      </c>
      <c r="F90" s="109">
        <f t="shared" si="13"/>
        <v>0</v>
      </c>
      <c r="G90" s="167">
        <f t="shared" si="13"/>
        <v>0</v>
      </c>
      <c r="H90" s="109">
        <v>0</v>
      </c>
      <c r="I90" s="109">
        <v>0</v>
      </c>
      <c r="J90" s="167">
        <v>0</v>
      </c>
      <c r="K90" s="109">
        <v>0</v>
      </c>
      <c r="L90" s="109">
        <v>0</v>
      </c>
      <c r="M90" s="167">
        <v>0</v>
      </c>
    </row>
    <row r="91" spans="1:13">
      <c r="A91" t="s">
        <v>175</v>
      </c>
      <c r="B91" t="s">
        <v>176</v>
      </c>
      <c r="C91" s="166">
        <f>IF(VLOOKUP(A91,'School Year 2019-2020'!A:AN,'School Year 2019-2020'!$R$1,FALSE)&gt;0,VLOOKUP(A91,'School Year 2019-2020'!A:AN,'School Year 2019-2020'!$U$1,FALSE)-VLOOKUP(A91,'School Year 2019-2020'!A:AN,'School Year 2019-2020'!$W$1,FALSE),0)+IF((VLOOKUP(A91,'School Year 2019-2020'!A:AN,'School Year 2019-2020'!$S$1,FALSE)+(VLOOKUP(A91,'School Year 2019-2020'!A:AN,'School Year 2019-2020'!$T$1,FALSE)))&gt;0,VLOOKUP(A91,'School Year 2019-2020'!A:AN,'School Year 2019-2020'!$V$1,FALSE)-VLOOKUP(A91,'School Year 2019-2020'!A:AN,'School Year 2019-2020'!$W$1,FALSE),0)</f>
        <v>0</v>
      </c>
      <c r="D91" s="109">
        <f t="shared" si="13"/>
        <v>0</v>
      </c>
      <c r="E91" s="109">
        <f t="shared" si="13"/>
        <v>0</v>
      </c>
      <c r="F91" s="109">
        <f t="shared" si="13"/>
        <v>0</v>
      </c>
      <c r="G91" s="167">
        <f t="shared" si="13"/>
        <v>0</v>
      </c>
      <c r="H91" s="109">
        <v>0</v>
      </c>
      <c r="I91" s="109">
        <v>0</v>
      </c>
      <c r="J91" s="167">
        <v>0</v>
      </c>
      <c r="K91" s="109">
        <v>0</v>
      </c>
      <c r="L91" s="109">
        <v>0</v>
      </c>
      <c r="M91" s="167">
        <v>0</v>
      </c>
    </row>
    <row r="92" spans="1:13">
      <c r="A92" t="s">
        <v>177</v>
      </c>
      <c r="B92" t="s">
        <v>178</v>
      </c>
      <c r="C92" s="166">
        <f>IF(VLOOKUP(A92,'School Year 2019-2020'!A:AN,'School Year 2019-2020'!$R$1,FALSE)&gt;0,VLOOKUP(A92,'School Year 2019-2020'!A:AN,'School Year 2019-2020'!$U$1,FALSE)-VLOOKUP(A92,'School Year 2019-2020'!A:AN,'School Year 2019-2020'!$W$1,FALSE),0)+IF((VLOOKUP(A92,'School Year 2019-2020'!A:AN,'School Year 2019-2020'!$S$1,FALSE)+(VLOOKUP(A92,'School Year 2019-2020'!A:AN,'School Year 2019-2020'!$T$1,FALSE)))&gt;0,VLOOKUP(A92,'School Year 2019-2020'!A:AN,'School Year 2019-2020'!$V$1,FALSE)-VLOOKUP(A92,'School Year 2019-2020'!A:AN,'School Year 2019-2020'!$W$1,FALSE),0)</f>
        <v>623.35666206540009</v>
      </c>
      <c r="D92" s="109">
        <f t="shared" si="13"/>
        <v>623.35666206540009</v>
      </c>
      <c r="E92" s="109">
        <f t="shared" si="13"/>
        <v>623.35666206540009</v>
      </c>
      <c r="F92" s="109">
        <f t="shared" si="13"/>
        <v>623.35666206540009</v>
      </c>
      <c r="G92" s="167">
        <f t="shared" si="13"/>
        <v>623.35666206540009</v>
      </c>
      <c r="H92" s="109">
        <v>877.55581073829489</v>
      </c>
      <c r="I92" s="109">
        <v>891.93988956062185</v>
      </c>
      <c r="J92" s="167">
        <v>870.1138927040156</v>
      </c>
      <c r="K92" s="109">
        <v>870.1138927040156</v>
      </c>
      <c r="L92" s="109">
        <v>872.49046886628003</v>
      </c>
      <c r="M92" s="167">
        <v>886.9012149058226</v>
      </c>
    </row>
    <row r="93" spans="1:13">
      <c r="A93" t="s">
        <v>179</v>
      </c>
      <c r="B93" t="s">
        <v>180</v>
      </c>
      <c r="C93" s="166">
        <f>IF(VLOOKUP(A93,'School Year 2019-2020'!A:AN,'School Year 2019-2020'!$R$1,FALSE)&gt;0,VLOOKUP(A93,'School Year 2019-2020'!A:AN,'School Year 2019-2020'!$U$1,FALSE)-VLOOKUP(A93,'School Year 2019-2020'!A:AN,'School Year 2019-2020'!$W$1,FALSE),0)+IF((VLOOKUP(A93,'School Year 2019-2020'!A:AN,'School Year 2019-2020'!$S$1,FALSE)+(VLOOKUP(A93,'School Year 2019-2020'!A:AN,'School Year 2019-2020'!$T$1,FALSE)))&gt;0,VLOOKUP(A93,'School Year 2019-2020'!A:AN,'School Year 2019-2020'!$V$1,FALSE)-VLOOKUP(A93,'School Year 2019-2020'!A:AN,'School Year 2019-2020'!$W$1,FALSE),0)</f>
        <v>655.06560148630888</v>
      </c>
      <c r="D93" s="109">
        <f t="shared" si="13"/>
        <v>655.06560148630888</v>
      </c>
      <c r="E93" s="109">
        <f t="shared" si="13"/>
        <v>655.06560148630888</v>
      </c>
      <c r="F93" s="109">
        <f t="shared" si="13"/>
        <v>655.06560148630888</v>
      </c>
      <c r="G93" s="167">
        <f t="shared" si="13"/>
        <v>655.06560148630888</v>
      </c>
      <c r="H93" s="109">
        <v>917.60179222952047</v>
      </c>
      <c r="I93" s="109">
        <v>932.80006419273377</v>
      </c>
      <c r="J93" s="167">
        <v>910.100824272522</v>
      </c>
      <c r="K93" s="109">
        <v>910.100824272522</v>
      </c>
      <c r="L93" s="109">
        <v>912.61192361378016</v>
      </c>
      <c r="M93" s="167">
        <v>927.83837225933348</v>
      </c>
    </row>
    <row r="94" spans="1:13">
      <c r="A94" t="s">
        <v>181</v>
      </c>
      <c r="B94" t="s">
        <v>182</v>
      </c>
      <c r="C94" s="166">
        <f>IF(VLOOKUP(A94,'School Year 2019-2020'!A:AN,'School Year 2019-2020'!$R$1,FALSE)&gt;0,VLOOKUP(A94,'School Year 2019-2020'!A:AN,'School Year 2019-2020'!$U$1,FALSE)-VLOOKUP(A94,'School Year 2019-2020'!A:AN,'School Year 2019-2020'!$W$1,FALSE),0)+IF((VLOOKUP(A94,'School Year 2019-2020'!A:AN,'School Year 2019-2020'!$S$1,FALSE)+(VLOOKUP(A94,'School Year 2019-2020'!A:AN,'School Year 2019-2020'!$T$1,FALSE)))&gt;0,VLOOKUP(A94,'School Year 2019-2020'!A:AN,'School Year 2019-2020'!$V$1,FALSE)-VLOOKUP(A94,'School Year 2019-2020'!A:AN,'School Year 2019-2020'!$W$1,FALSE),0)</f>
        <v>801.74283088648008</v>
      </c>
      <c r="D94" s="109">
        <f t="shared" si="13"/>
        <v>801.74283088648008</v>
      </c>
      <c r="E94" s="109">
        <f t="shared" si="13"/>
        <v>801.74283088648008</v>
      </c>
      <c r="F94" s="109">
        <f t="shared" si="13"/>
        <v>801.74283088648008</v>
      </c>
      <c r="G94" s="167">
        <f t="shared" si="13"/>
        <v>801.74283088648008</v>
      </c>
      <c r="H94" s="109">
        <v>907.9149927188846</v>
      </c>
      <c r="I94" s="109">
        <v>922.90328508538641</v>
      </c>
      <c r="J94" s="167">
        <v>900.42805966411106</v>
      </c>
      <c r="K94" s="109">
        <v>900.42805966411106</v>
      </c>
      <c r="L94" s="109">
        <v>902.90694824736511</v>
      </c>
      <c r="M94" s="167">
        <v>917.9230537790927</v>
      </c>
    </row>
    <row r="95" spans="1:13">
      <c r="A95" t="s">
        <v>183</v>
      </c>
      <c r="B95" t="s">
        <v>184</v>
      </c>
      <c r="C95" s="166">
        <f>IF(VLOOKUP(A95,'School Year 2019-2020'!A:AN,'School Year 2019-2020'!$R$1,FALSE)&gt;0,VLOOKUP(A95,'School Year 2019-2020'!A:AN,'School Year 2019-2020'!$U$1,FALSE)-VLOOKUP(A95,'School Year 2019-2020'!A:AN,'School Year 2019-2020'!$W$1,FALSE),0)+IF((VLOOKUP(A95,'School Year 2019-2020'!A:AN,'School Year 2019-2020'!$S$1,FALSE)+(VLOOKUP(A95,'School Year 2019-2020'!A:AN,'School Year 2019-2020'!$T$1,FALSE)))&gt;0,VLOOKUP(A95,'School Year 2019-2020'!A:AN,'School Year 2019-2020'!$V$1,FALSE)-VLOOKUP(A95,'School Year 2019-2020'!A:AN,'School Year 2019-2020'!$W$1,FALSE),0)</f>
        <v>2388.1988332701003</v>
      </c>
      <c r="D95" s="109">
        <f t="shared" si="13"/>
        <v>2388.1988332701003</v>
      </c>
      <c r="E95" s="109">
        <f t="shared" si="13"/>
        <v>2388.1988332701003</v>
      </c>
      <c r="F95" s="109">
        <f t="shared" si="13"/>
        <v>2388.1988332701003</v>
      </c>
      <c r="G95" s="167">
        <f t="shared" si="13"/>
        <v>2388.1988332701003</v>
      </c>
      <c r="H95" s="109">
        <v>2810.265506869624</v>
      </c>
      <c r="I95" s="109">
        <v>2857.7958407079332</v>
      </c>
      <c r="J95" s="167">
        <v>2788.4008522569475</v>
      </c>
      <c r="K95" s="109">
        <v>2788.4008522569475</v>
      </c>
      <c r="L95" s="109">
        <v>2796.3906431715041</v>
      </c>
      <c r="M95" s="167">
        <v>2844.0105144987574</v>
      </c>
    </row>
    <row r="96" spans="1:13">
      <c r="A96" t="s">
        <v>185</v>
      </c>
      <c r="B96" t="s">
        <v>186</v>
      </c>
      <c r="C96" s="166">
        <f>IF(VLOOKUP(A96,'School Year 2019-2020'!A:AN,'School Year 2019-2020'!$R$1,FALSE)&gt;0,VLOOKUP(A96,'School Year 2019-2020'!A:AN,'School Year 2019-2020'!$U$1,FALSE)-VLOOKUP(A96,'School Year 2019-2020'!A:AN,'School Year 2019-2020'!$W$1,FALSE),0)+IF((VLOOKUP(A96,'School Year 2019-2020'!A:AN,'School Year 2019-2020'!$S$1,FALSE)+(VLOOKUP(A96,'School Year 2019-2020'!A:AN,'School Year 2019-2020'!$T$1,FALSE)))&gt;0,VLOOKUP(A96,'School Year 2019-2020'!A:AN,'School Year 2019-2020'!$V$1,FALSE)-VLOOKUP(A96,'School Year 2019-2020'!A:AN,'School Year 2019-2020'!$W$1,FALSE),0)</f>
        <v>655.05619542570275</v>
      </c>
      <c r="D96" s="109">
        <f t="shared" si="13"/>
        <v>655.05619542570275</v>
      </c>
      <c r="E96" s="109">
        <f t="shared" si="13"/>
        <v>655.05619542570275</v>
      </c>
      <c r="F96" s="109">
        <f t="shared" si="13"/>
        <v>655.05619542570275</v>
      </c>
      <c r="G96" s="167">
        <f t="shared" si="13"/>
        <v>655.05619542570275</v>
      </c>
      <c r="H96" s="109">
        <v>917.60179222952047</v>
      </c>
      <c r="I96" s="109">
        <v>932.80006419273377</v>
      </c>
      <c r="J96" s="167">
        <v>910.100824272522</v>
      </c>
      <c r="K96" s="109">
        <v>910.100824272522</v>
      </c>
      <c r="L96" s="109">
        <v>912.61192361378016</v>
      </c>
      <c r="M96" s="167">
        <v>927.83837225933348</v>
      </c>
    </row>
    <row r="97" spans="1:13">
      <c r="A97" t="s">
        <v>187</v>
      </c>
      <c r="B97" t="s">
        <v>188</v>
      </c>
      <c r="C97" s="166">
        <f>IF(VLOOKUP(A97,'School Year 2019-2020'!A:AN,'School Year 2019-2020'!$R$1,FALSE)&gt;0,VLOOKUP(A97,'School Year 2019-2020'!A:AN,'School Year 2019-2020'!$U$1,FALSE)-VLOOKUP(A97,'School Year 2019-2020'!A:AN,'School Year 2019-2020'!$W$1,FALSE),0)+IF((VLOOKUP(A97,'School Year 2019-2020'!A:AN,'School Year 2019-2020'!$S$1,FALSE)+(VLOOKUP(A97,'School Year 2019-2020'!A:AN,'School Year 2019-2020'!$T$1,FALSE)))&gt;0,VLOOKUP(A97,'School Year 2019-2020'!A:AN,'School Year 2019-2020'!$V$1,FALSE)-VLOOKUP(A97,'School Year 2019-2020'!A:AN,'School Year 2019-2020'!$W$1,FALSE),0)</f>
        <v>837.09457018112153</v>
      </c>
      <c r="D97" s="109">
        <f t="shared" si="13"/>
        <v>837.09457018112153</v>
      </c>
      <c r="E97" s="109">
        <f t="shared" si="13"/>
        <v>837.09457018112153</v>
      </c>
      <c r="F97" s="109">
        <f t="shared" si="13"/>
        <v>837.09457018112153</v>
      </c>
      <c r="G97" s="167">
        <f t="shared" si="13"/>
        <v>837.09457018112153</v>
      </c>
      <c r="H97" s="109">
        <v>947.96097421011018</v>
      </c>
      <c r="I97" s="109">
        <v>963.76345971749834</v>
      </c>
      <c r="J97" s="167">
        <v>940.41499123261747</v>
      </c>
      <c r="K97" s="109">
        <v>940.41499123261747</v>
      </c>
      <c r="L97" s="109">
        <v>943.02840299486434</v>
      </c>
      <c r="M97" s="167">
        <v>958.86021113260449</v>
      </c>
    </row>
    <row r="98" spans="1:13">
      <c r="A98" t="s">
        <v>189</v>
      </c>
      <c r="B98" t="s">
        <v>190</v>
      </c>
      <c r="C98" s="166">
        <f>IF(VLOOKUP(A98,'School Year 2019-2020'!A:AN,'School Year 2019-2020'!$R$1,FALSE)&gt;0,VLOOKUP(A98,'School Year 2019-2020'!A:AN,'School Year 2019-2020'!$U$1,FALSE)-VLOOKUP(A98,'School Year 2019-2020'!A:AN,'School Year 2019-2020'!$W$1,FALSE),0)+IF((VLOOKUP(A98,'School Year 2019-2020'!A:AN,'School Year 2019-2020'!$S$1,FALSE)+(VLOOKUP(A98,'School Year 2019-2020'!A:AN,'School Year 2019-2020'!$T$1,FALSE)))&gt;0,VLOOKUP(A98,'School Year 2019-2020'!A:AN,'School Year 2019-2020'!$V$1,FALSE)-VLOOKUP(A98,'School Year 2019-2020'!A:AN,'School Year 2019-2020'!$W$1,FALSE),0)</f>
        <v>694.65914286256702</v>
      </c>
      <c r="D98" s="109">
        <f t="shared" si="13"/>
        <v>694.65914286256702</v>
      </c>
      <c r="E98" s="109">
        <f t="shared" si="13"/>
        <v>694.65914286256702</v>
      </c>
      <c r="F98" s="109">
        <f t="shared" si="13"/>
        <v>694.65914286256702</v>
      </c>
      <c r="G98" s="167">
        <f t="shared" si="13"/>
        <v>694.65914286256702</v>
      </c>
      <c r="H98" s="109">
        <v>957.64777372074605</v>
      </c>
      <c r="I98" s="109">
        <v>973.66023882484478</v>
      </c>
      <c r="J98" s="167">
        <v>950.08775584102568</v>
      </c>
      <c r="K98" s="109">
        <v>950.08775584102568</v>
      </c>
      <c r="L98" s="109">
        <v>952.7333783612803</v>
      </c>
      <c r="M98" s="167">
        <v>968.77552961284891</v>
      </c>
    </row>
    <row r="99" spans="1:13">
      <c r="A99" t="s">
        <v>191</v>
      </c>
      <c r="B99" t="s">
        <v>192</v>
      </c>
      <c r="C99" s="166">
        <f>IF(VLOOKUP(A99,'School Year 2019-2020'!A:AN,'School Year 2019-2020'!$R$1,FALSE)&gt;0,VLOOKUP(A99,'School Year 2019-2020'!A:AN,'School Year 2019-2020'!$U$1,FALSE)-VLOOKUP(A99,'School Year 2019-2020'!A:AN,'School Year 2019-2020'!$W$1,FALSE),0)+IF((VLOOKUP(A99,'School Year 2019-2020'!A:AN,'School Year 2019-2020'!$S$1,FALSE)+(VLOOKUP(A99,'School Year 2019-2020'!A:AN,'School Year 2019-2020'!$T$1,FALSE)))&gt;0,VLOOKUP(A99,'School Year 2019-2020'!A:AN,'School Year 2019-2020'!$V$1,FALSE)-VLOOKUP(A99,'School Year 2019-2020'!A:AN,'School Year 2019-2020'!$W$1,FALSE),0)</f>
        <v>2387.618191221447</v>
      </c>
      <c r="D99" s="109">
        <f t="shared" si="13"/>
        <v>2387.618191221447</v>
      </c>
      <c r="E99" s="109">
        <f t="shared" si="13"/>
        <v>2387.618191221447</v>
      </c>
      <c r="F99" s="109">
        <f t="shared" si="13"/>
        <v>2387.618191221447</v>
      </c>
      <c r="G99" s="167">
        <f t="shared" si="13"/>
        <v>2387.618191221447</v>
      </c>
      <c r="H99" s="109">
        <v>2810.265506869624</v>
      </c>
      <c r="I99" s="109">
        <v>2857.7958407079332</v>
      </c>
      <c r="J99" s="167">
        <v>2788.4008522569475</v>
      </c>
      <c r="K99" s="109">
        <v>2788.4008522569475</v>
      </c>
      <c r="L99" s="109">
        <v>2796.3906431715041</v>
      </c>
      <c r="M99" s="167">
        <v>2844.0105144987574</v>
      </c>
    </row>
    <row r="100" spans="1:13">
      <c r="A100" t="s">
        <v>193</v>
      </c>
      <c r="B100" t="s">
        <v>194</v>
      </c>
      <c r="C100" s="166">
        <f>IF(VLOOKUP(A100,'School Year 2019-2020'!A:AN,'School Year 2019-2020'!$R$1,FALSE)&gt;0,VLOOKUP(A100,'School Year 2019-2020'!A:AN,'School Year 2019-2020'!$U$1,FALSE)-VLOOKUP(A100,'School Year 2019-2020'!A:AN,'School Year 2019-2020'!$W$1,FALSE),0)+IF((VLOOKUP(A100,'School Year 2019-2020'!A:AN,'School Year 2019-2020'!$S$1,FALSE)+(VLOOKUP(A100,'School Year 2019-2020'!A:AN,'School Year 2019-2020'!$T$1,FALSE)))&gt;0,VLOOKUP(A100,'School Year 2019-2020'!A:AN,'School Year 2019-2020'!$V$1,FALSE)-VLOOKUP(A100,'School Year 2019-2020'!A:AN,'School Year 2019-2020'!$W$1,FALSE),0)</f>
        <v>651.49178210436912</v>
      </c>
      <c r="D100" s="109">
        <f t="shared" si="13"/>
        <v>651.49178210436912</v>
      </c>
      <c r="E100" s="109">
        <f t="shared" si="13"/>
        <v>651.49178210436912</v>
      </c>
      <c r="F100" s="109">
        <f t="shared" si="13"/>
        <v>651.49178210436912</v>
      </c>
      <c r="G100" s="167">
        <f t="shared" si="13"/>
        <v>651.49178210436912</v>
      </c>
      <c r="H100" s="109">
        <v>917.60179222952047</v>
      </c>
      <c r="I100" s="109">
        <v>932.80006419273377</v>
      </c>
      <c r="J100" s="167">
        <v>910.100824272522</v>
      </c>
      <c r="K100" s="109">
        <v>910.100824272522</v>
      </c>
      <c r="L100" s="109">
        <v>912.61192361378016</v>
      </c>
      <c r="M100" s="167">
        <v>927.83837225933348</v>
      </c>
    </row>
    <row r="101" spans="1:13">
      <c r="A101" t="s">
        <v>195</v>
      </c>
      <c r="B101" t="s">
        <v>196</v>
      </c>
      <c r="C101" s="166">
        <f>IF(VLOOKUP(A101,'School Year 2019-2020'!A:AN,'School Year 2019-2020'!$R$1,FALSE)&gt;0,VLOOKUP(A101,'School Year 2019-2020'!A:AN,'School Year 2019-2020'!$U$1,FALSE)-VLOOKUP(A101,'School Year 2019-2020'!A:AN,'School Year 2019-2020'!$W$1,FALSE),0)+IF((VLOOKUP(A101,'School Year 2019-2020'!A:AN,'School Year 2019-2020'!$S$1,FALSE)+(VLOOKUP(A101,'School Year 2019-2020'!A:AN,'School Year 2019-2020'!$T$1,FALSE)))&gt;0,VLOOKUP(A101,'School Year 2019-2020'!A:AN,'School Year 2019-2020'!$V$1,FALSE)-VLOOKUP(A101,'School Year 2019-2020'!A:AN,'School Year 2019-2020'!$W$1,FALSE),0)</f>
        <v>693.34557310418677</v>
      </c>
      <c r="D101" s="109">
        <f t="shared" si="13"/>
        <v>693.34557310418677</v>
      </c>
      <c r="E101" s="109">
        <f t="shared" si="13"/>
        <v>693.34557310418677</v>
      </c>
      <c r="F101" s="109">
        <f t="shared" si="13"/>
        <v>693.34557310418677</v>
      </c>
      <c r="G101" s="167">
        <f t="shared" si="13"/>
        <v>693.34557310418677</v>
      </c>
      <c r="H101" s="109">
        <v>957.64777372074605</v>
      </c>
      <c r="I101" s="109">
        <v>973.66023882484478</v>
      </c>
      <c r="J101" s="167">
        <v>950.08775584102568</v>
      </c>
      <c r="K101" s="109">
        <v>950.08775584102568</v>
      </c>
      <c r="L101" s="109">
        <v>952.7333783612803</v>
      </c>
      <c r="M101" s="167">
        <v>968.77552961284891</v>
      </c>
    </row>
    <row r="102" spans="1:13">
      <c r="A102" t="s">
        <v>197</v>
      </c>
      <c r="B102" t="s">
        <v>198</v>
      </c>
      <c r="C102" s="166">
        <f>IF(VLOOKUP(A102,'School Year 2019-2020'!A:AN,'School Year 2019-2020'!$R$1,FALSE)&gt;0,VLOOKUP(A102,'School Year 2019-2020'!A:AN,'School Year 2019-2020'!$U$1,FALSE)-VLOOKUP(A102,'School Year 2019-2020'!A:AN,'School Year 2019-2020'!$W$1,FALSE),0)+IF((VLOOKUP(A102,'School Year 2019-2020'!A:AN,'School Year 2019-2020'!$S$1,FALSE)+(VLOOKUP(A102,'School Year 2019-2020'!A:AN,'School Year 2019-2020'!$T$1,FALSE)))&gt;0,VLOOKUP(A102,'School Year 2019-2020'!A:AN,'School Year 2019-2020'!$V$1,FALSE)-VLOOKUP(A102,'School Year 2019-2020'!A:AN,'School Year 2019-2020'!$W$1,FALSE),0)</f>
        <v>0</v>
      </c>
      <c r="D102" s="109">
        <f t="shared" si="13"/>
        <v>0</v>
      </c>
      <c r="E102" s="109">
        <f t="shared" si="13"/>
        <v>0</v>
      </c>
      <c r="F102" s="109">
        <f t="shared" si="13"/>
        <v>0</v>
      </c>
      <c r="G102" s="167">
        <f t="shared" si="13"/>
        <v>0</v>
      </c>
      <c r="H102" s="109">
        <v>0</v>
      </c>
      <c r="I102" s="109">
        <v>0</v>
      </c>
      <c r="J102" s="167">
        <v>0</v>
      </c>
      <c r="K102" s="109">
        <v>0</v>
      </c>
      <c r="L102" s="109">
        <v>0</v>
      </c>
      <c r="M102" s="167">
        <v>0</v>
      </c>
    </row>
    <row r="103" spans="1:13">
      <c r="A103" t="s">
        <v>199</v>
      </c>
      <c r="B103" t="s">
        <v>200</v>
      </c>
      <c r="C103" s="166">
        <f>IF(VLOOKUP(A103,'School Year 2019-2020'!A:AN,'School Year 2019-2020'!$R$1,FALSE)&gt;0,VLOOKUP(A103,'School Year 2019-2020'!A:AN,'School Year 2019-2020'!$U$1,FALSE)-VLOOKUP(A103,'School Year 2019-2020'!A:AN,'School Year 2019-2020'!$W$1,FALSE),0)+IF((VLOOKUP(A103,'School Year 2019-2020'!A:AN,'School Year 2019-2020'!$S$1,FALSE)+(VLOOKUP(A103,'School Year 2019-2020'!A:AN,'School Year 2019-2020'!$T$1,FALSE)))&gt;0,VLOOKUP(A103,'School Year 2019-2020'!A:AN,'School Year 2019-2020'!$V$1,FALSE)-VLOOKUP(A103,'School Year 2019-2020'!A:AN,'School Year 2019-2020'!$W$1,FALSE),0)</f>
        <v>692.96100200459114</v>
      </c>
      <c r="D103" s="109">
        <f t="shared" si="13"/>
        <v>692.96100200459114</v>
      </c>
      <c r="E103" s="109">
        <f t="shared" si="13"/>
        <v>692.96100200459114</v>
      </c>
      <c r="F103" s="109">
        <f t="shared" si="13"/>
        <v>692.96100200459114</v>
      </c>
      <c r="G103" s="167">
        <f t="shared" si="13"/>
        <v>692.96100200459114</v>
      </c>
      <c r="H103" s="109">
        <v>957.64777372074605</v>
      </c>
      <c r="I103" s="109">
        <v>973.66023882484478</v>
      </c>
      <c r="J103" s="167">
        <v>950.08775584102568</v>
      </c>
      <c r="K103" s="109">
        <v>950.08775584102568</v>
      </c>
      <c r="L103" s="109">
        <v>952.7333783612803</v>
      </c>
      <c r="M103" s="167">
        <v>968.77552961284891</v>
      </c>
    </row>
    <row r="104" spans="1:13">
      <c r="A104" t="s">
        <v>201</v>
      </c>
      <c r="B104" t="s">
        <v>202</v>
      </c>
      <c r="C104" s="166">
        <f>IF(VLOOKUP(A104,'School Year 2019-2020'!A:AN,'School Year 2019-2020'!$R$1,FALSE)&gt;0,VLOOKUP(A104,'School Year 2019-2020'!A:AN,'School Year 2019-2020'!$U$1,FALSE)-VLOOKUP(A104,'School Year 2019-2020'!A:AN,'School Year 2019-2020'!$W$1,FALSE),0)+IF((VLOOKUP(A104,'School Year 2019-2020'!A:AN,'School Year 2019-2020'!$S$1,FALSE)+(VLOOKUP(A104,'School Year 2019-2020'!A:AN,'School Year 2019-2020'!$T$1,FALSE)))&gt;0,VLOOKUP(A104,'School Year 2019-2020'!A:AN,'School Year 2019-2020'!$V$1,FALSE)-VLOOKUP(A104,'School Year 2019-2020'!A:AN,'School Year 2019-2020'!$W$1,FALSE),0)</f>
        <v>693.46250476388195</v>
      </c>
      <c r="D104" s="109">
        <f t="shared" si="13"/>
        <v>693.46250476388195</v>
      </c>
      <c r="E104" s="109">
        <f t="shared" si="13"/>
        <v>693.46250476388195</v>
      </c>
      <c r="F104" s="109">
        <f t="shared" si="13"/>
        <v>693.46250476388195</v>
      </c>
      <c r="G104" s="167">
        <f t="shared" si="13"/>
        <v>693.46250476388195</v>
      </c>
      <c r="H104" s="109">
        <v>957.64777372074605</v>
      </c>
      <c r="I104" s="109">
        <v>973.66023882484478</v>
      </c>
      <c r="J104" s="167">
        <v>950.08775584102568</v>
      </c>
      <c r="K104" s="109">
        <v>950.08775584102568</v>
      </c>
      <c r="L104" s="109">
        <v>952.7333783612803</v>
      </c>
      <c r="M104" s="167">
        <v>968.77552961284891</v>
      </c>
    </row>
    <row r="105" spans="1:13">
      <c r="A105" t="s">
        <v>203</v>
      </c>
      <c r="B105" t="s">
        <v>204</v>
      </c>
      <c r="C105" s="166">
        <f>IF(VLOOKUP(A105,'School Year 2019-2020'!A:AN,'School Year 2019-2020'!$R$1,FALSE)&gt;0,VLOOKUP(A105,'School Year 2019-2020'!A:AN,'School Year 2019-2020'!$U$1,FALSE)-VLOOKUP(A105,'School Year 2019-2020'!A:AN,'School Year 2019-2020'!$W$1,FALSE),0)+IF((VLOOKUP(A105,'School Year 2019-2020'!A:AN,'School Year 2019-2020'!$S$1,FALSE)+(VLOOKUP(A105,'School Year 2019-2020'!A:AN,'School Year 2019-2020'!$T$1,FALSE)))&gt;0,VLOOKUP(A105,'School Year 2019-2020'!A:AN,'School Year 2019-2020'!$V$1,FALSE)-VLOOKUP(A105,'School Year 2019-2020'!A:AN,'School Year 2019-2020'!$W$1,FALSE),0)</f>
        <v>692.93339433323854</v>
      </c>
      <c r="D105" s="109">
        <f t="shared" ref="D105:G124" si="14">C105</f>
        <v>692.93339433323854</v>
      </c>
      <c r="E105" s="109">
        <f t="shared" si="14"/>
        <v>692.93339433323854</v>
      </c>
      <c r="F105" s="109">
        <f t="shared" si="14"/>
        <v>692.93339433323854</v>
      </c>
      <c r="G105" s="167">
        <f t="shared" si="14"/>
        <v>692.93339433323854</v>
      </c>
      <c r="H105" s="109">
        <v>957.64777372074605</v>
      </c>
      <c r="I105" s="109">
        <v>973.66023882484478</v>
      </c>
      <c r="J105" s="167">
        <v>950.08775584102568</v>
      </c>
      <c r="K105" s="109">
        <v>950.08775584102568</v>
      </c>
      <c r="L105" s="109">
        <v>952.7333783612803</v>
      </c>
      <c r="M105" s="167">
        <v>968.77552961284891</v>
      </c>
    </row>
    <row r="106" spans="1:13">
      <c r="A106" t="s">
        <v>205</v>
      </c>
      <c r="B106" t="s">
        <v>206</v>
      </c>
      <c r="C106" s="166">
        <f>IF(VLOOKUP(A106,'School Year 2019-2020'!A:AN,'School Year 2019-2020'!$R$1,FALSE)&gt;0,VLOOKUP(A106,'School Year 2019-2020'!A:AN,'School Year 2019-2020'!$U$1,FALSE)-VLOOKUP(A106,'School Year 2019-2020'!A:AN,'School Year 2019-2020'!$W$1,FALSE),0)+IF((VLOOKUP(A106,'School Year 2019-2020'!A:AN,'School Year 2019-2020'!$S$1,FALSE)+(VLOOKUP(A106,'School Year 2019-2020'!A:AN,'School Year 2019-2020'!$T$1,FALSE)))&gt;0,VLOOKUP(A106,'School Year 2019-2020'!A:AN,'School Year 2019-2020'!$V$1,FALSE)-VLOOKUP(A106,'School Year 2019-2020'!A:AN,'School Year 2019-2020'!$W$1,FALSE),0)</f>
        <v>693.24714868061892</v>
      </c>
      <c r="D106" s="109">
        <f t="shared" si="14"/>
        <v>693.24714868061892</v>
      </c>
      <c r="E106" s="109">
        <f t="shared" si="14"/>
        <v>693.24714868061892</v>
      </c>
      <c r="F106" s="109">
        <f t="shared" si="14"/>
        <v>693.24714868061892</v>
      </c>
      <c r="G106" s="167">
        <f t="shared" si="14"/>
        <v>693.24714868061892</v>
      </c>
      <c r="H106" s="109">
        <v>944.29911322367116</v>
      </c>
      <c r="I106" s="109">
        <v>953.23015150878837</v>
      </c>
      <c r="J106" s="167">
        <v>943.42326724627583</v>
      </c>
      <c r="K106" s="109">
        <v>943.42326724627583</v>
      </c>
      <c r="L106" s="109">
        <v>939.3595601121142</v>
      </c>
      <c r="M106" s="167">
        <v>948.3069509360912</v>
      </c>
    </row>
    <row r="107" spans="1:13">
      <c r="A107" t="s">
        <v>207</v>
      </c>
      <c r="B107" t="s">
        <v>208</v>
      </c>
      <c r="C107" s="166">
        <f>IF(VLOOKUP(A107,'School Year 2019-2020'!A:AN,'School Year 2019-2020'!$R$1,FALSE)&gt;0,VLOOKUP(A107,'School Year 2019-2020'!A:AN,'School Year 2019-2020'!$U$1,FALSE)-VLOOKUP(A107,'School Year 2019-2020'!A:AN,'School Year 2019-2020'!$W$1,FALSE),0)+IF((VLOOKUP(A107,'School Year 2019-2020'!A:AN,'School Year 2019-2020'!$S$1,FALSE)+(VLOOKUP(A107,'School Year 2019-2020'!A:AN,'School Year 2019-2020'!$T$1,FALSE)))&gt;0,VLOOKUP(A107,'School Year 2019-2020'!A:AN,'School Year 2019-2020'!$V$1,FALSE)-VLOOKUP(A107,'School Year 2019-2020'!A:AN,'School Year 2019-2020'!$W$1,FALSE),0)</f>
        <v>876.99501590851651</v>
      </c>
      <c r="D107" s="109">
        <f t="shared" si="14"/>
        <v>876.99501590851651</v>
      </c>
      <c r="E107" s="109">
        <f t="shared" si="14"/>
        <v>876.99501590851651</v>
      </c>
      <c r="F107" s="109">
        <f t="shared" si="14"/>
        <v>876.99501590851651</v>
      </c>
      <c r="G107" s="167">
        <f t="shared" si="14"/>
        <v>876.99501590851651</v>
      </c>
      <c r="H107" s="109">
        <v>988.00695570133576</v>
      </c>
      <c r="I107" s="109">
        <v>1004.6236343496112</v>
      </c>
      <c r="J107" s="167">
        <v>980.40192280112205</v>
      </c>
      <c r="K107" s="109">
        <v>980.40192280112205</v>
      </c>
      <c r="L107" s="109">
        <v>983.14985774236629</v>
      </c>
      <c r="M107" s="167">
        <v>999.79736848611901</v>
      </c>
    </row>
    <row r="108" spans="1:13">
      <c r="A108" t="s">
        <v>209</v>
      </c>
      <c r="B108" t="s">
        <v>210</v>
      </c>
      <c r="C108" s="166">
        <f>IF(VLOOKUP(A108,'School Year 2019-2020'!A:AN,'School Year 2019-2020'!$R$1,FALSE)&gt;0,VLOOKUP(A108,'School Year 2019-2020'!A:AN,'School Year 2019-2020'!$U$1,FALSE)-VLOOKUP(A108,'School Year 2019-2020'!A:AN,'School Year 2019-2020'!$W$1,FALSE),0)+IF((VLOOKUP(A108,'School Year 2019-2020'!A:AN,'School Year 2019-2020'!$S$1,FALSE)+(VLOOKUP(A108,'School Year 2019-2020'!A:AN,'School Year 2019-2020'!$T$1,FALSE)))&gt;0,VLOOKUP(A108,'School Year 2019-2020'!A:AN,'School Year 2019-2020'!$V$1,FALSE)-VLOOKUP(A108,'School Year 2019-2020'!A:AN,'School Year 2019-2020'!$W$1,FALSE),0)</f>
        <v>694.14657310418806</v>
      </c>
      <c r="D108" s="109">
        <f t="shared" si="14"/>
        <v>694.14657310418806</v>
      </c>
      <c r="E108" s="109">
        <f t="shared" si="14"/>
        <v>694.14657310418806</v>
      </c>
      <c r="F108" s="109">
        <f t="shared" si="14"/>
        <v>694.14657310418806</v>
      </c>
      <c r="G108" s="167">
        <f t="shared" si="14"/>
        <v>694.14657310418806</v>
      </c>
      <c r="H108" s="109">
        <v>957.64777372074605</v>
      </c>
      <c r="I108" s="109">
        <v>973.66023882484478</v>
      </c>
      <c r="J108" s="167">
        <v>950.08775584102568</v>
      </c>
      <c r="K108" s="109">
        <v>950.08775584102568</v>
      </c>
      <c r="L108" s="109">
        <v>952.7333783612803</v>
      </c>
      <c r="M108" s="167">
        <v>968.77552961284891</v>
      </c>
    </row>
    <row r="109" spans="1:13">
      <c r="A109" t="s">
        <v>211</v>
      </c>
      <c r="B109" t="s">
        <v>212</v>
      </c>
      <c r="C109" s="166">
        <f>IF(VLOOKUP(A109,'School Year 2019-2020'!A:AN,'School Year 2019-2020'!$R$1,FALSE)&gt;0,VLOOKUP(A109,'School Year 2019-2020'!A:AN,'School Year 2019-2020'!$U$1,FALSE)-VLOOKUP(A109,'School Year 2019-2020'!A:AN,'School Year 2019-2020'!$W$1,FALSE),0)+IF((VLOOKUP(A109,'School Year 2019-2020'!A:AN,'School Year 2019-2020'!$S$1,FALSE)+(VLOOKUP(A109,'School Year 2019-2020'!A:AN,'School Year 2019-2020'!$T$1,FALSE)))&gt;0,VLOOKUP(A109,'School Year 2019-2020'!A:AN,'School Year 2019-2020'!$V$1,FALSE)-VLOOKUP(A109,'School Year 2019-2020'!A:AN,'School Year 2019-2020'!$W$1,FALSE),0)</f>
        <v>694.37364268892452</v>
      </c>
      <c r="D109" s="109">
        <f t="shared" si="14"/>
        <v>694.37364268892452</v>
      </c>
      <c r="E109" s="109">
        <f t="shared" si="14"/>
        <v>694.37364268892452</v>
      </c>
      <c r="F109" s="109">
        <f t="shared" si="14"/>
        <v>694.37364268892452</v>
      </c>
      <c r="G109" s="167">
        <f t="shared" si="14"/>
        <v>694.37364268892452</v>
      </c>
      <c r="H109" s="109">
        <v>957.64777372074605</v>
      </c>
      <c r="I109" s="109">
        <v>973.66023882484478</v>
      </c>
      <c r="J109" s="167">
        <v>950.08775584102568</v>
      </c>
      <c r="K109" s="109">
        <v>950.08775584102568</v>
      </c>
      <c r="L109" s="109">
        <v>952.7333783612803</v>
      </c>
      <c r="M109" s="167">
        <v>968.77552961284891</v>
      </c>
    </row>
    <row r="110" spans="1:13">
      <c r="A110" t="s">
        <v>213</v>
      </c>
      <c r="B110" t="s">
        <v>214</v>
      </c>
      <c r="C110" s="166">
        <f>IF(VLOOKUP(A110,'School Year 2019-2020'!A:AN,'School Year 2019-2020'!$R$1,FALSE)&gt;0,VLOOKUP(A110,'School Year 2019-2020'!A:AN,'School Year 2019-2020'!$U$1,FALSE)-VLOOKUP(A110,'School Year 2019-2020'!A:AN,'School Year 2019-2020'!$W$1,FALSE),0)+IF((VLOOKUP(A110,'School Year 2019-2020'!A:AN,'School Year 2019-2020'!$S$1,FALSE)+(VLOOKUP(A110,'School Year 2019-2020'!A:AN,'School Year 2019-2020'!$T$1,FALSE)))&gt;0,VLOOKUP(A110,'School Year 2019-2020'!A:AN,'School Year 2019-2020'!$V$1,FALSE)-VLOOKUP(A110,'School Year 2019-2020'!A:AN,'School Year 2019-2020'!$W$1,FALSE),0)</f>
        <v>733.57130060491181</v>
      </c>
      <c r="D110" s="109">
        <f t="shared" si="14"/>
        <v>733.57130060491181</v>
      </c>
      <c r="E110" s="109">
        <f t="shared" si="14"/>
        <v>733.57130060491181</v>
      </c>
      <c r="F110" s="109">
        <f t="shared" si="14"/>
        <v>733.57130060491181</v>
      </c>
      <c r="G110" s="167">
        <f t="shared" si="14"/>
        <v>733.57130060491181</v>
      </c>
      <c r="H110" s="109">
        <v>970.99643421782093</v>
      </c>
      <c r="I110" s="109">
        <v>973.66023882484478</v>
      </c>
      <c r="J110" s="167">
        <v>976.74571022002965</v>
      </c>
      <c r="K110" s="109">
        <v>976.74571022002965</v>
      </c>
      <c r="L110" s="109">
        <v>966.10719661045005</v>
      </c>
      <c r="M110" s="167">
        <v>968.77552961284891</v>
      </c>
    </row>
    <row r="111" spans="1:13">
      <c r="A111" t="s">
        <v>215</v>
      </c>
      <c r="B111" t="s">
        <v>216</v>
      </c>
      <c r="C111" s="166">
        <f>IF(VLOOKUP(A111,'School Year 2019-2020'!A:AN,'School Year 2019-2020'!$R$1,FALSE)&gt;0,VLOOKUP(A111,'School Year 2019-2020'!A:AN,'School Year 2019-2020'!$U$1,FALSE)-VLOOKUP(A111,'School Year 2019-2020'!A:AN,'School Year 2019-2020'!$W$1,FALSE),0)+IF((VLOOKUP(A111,'School Year 2019-2020'!A:AN,'School Year 2019-2020'!$S$1,FALSE)+(VLOOKUP(A111,'School Year 2019-2020'!A:AN,'School Year 2019-2020'!$T$1,FALSE)))&gt;0,VLOOKUP(A111,'School Year 2019-2020'!A:AN,'School Year 2019-2020'!$V$1,FALSE)-VLOOKUP(A111,'School Year 2019-2020'!A:AN,'School Year 2019-2020'!$W$1,FALSE),0)</f>
        <v>2387.4123521792353</v>
      </c>
      <c r="D111" s="109">
        <f t="shared" si="14"/>
        <v>2387.4123521792353</v>
      </c>
      <c r="E111" s="109">
        <f t="shared" si="14"/>
        <v>2387.4123521792353</v>
      </c>
      <c r="F111" s="109">
        <f t="shared" si="14"/>
        <v>2387.4123521792353</v>
      </c>
      <c r="G111" s="167">
        <f t="shared" si="14"/>
        <v>2387.4123521792353</v>
      </c>
      <c r="H111" s="109">
        <v>2810.265506869624</v>
      </c>
      <c r="I111" s="109">
        <v>2857.7958407079332</v>
      </c>
      <c r="J111" s="167">
        <v>2788.4008522569475</v>
      </c>
      <c r="K111" s="109">
        <v>2788.4008522569475</v>
      </c>
      <c r="L111" s="109">
        <v>2796.3906431715041</v>
      </c>
      <c r="M111" s="167">
        <v>2844.0105144987574</v>
      </c>
    </row>
    <row r="112" spans="1:13">
      <c r="A112" t="s">
        <v>217</v>
      </c>
      <c r="B112" t="s">
        <v>218</v>
      </c>
      <c r="C112" s="166">
        <f>IF(VLOOKUP(A112,'School Year 2019-2020'!A:AN,'School Year 2019-2020'!$R$1,FALSE)&gt;0,VLOOKUP(A112,'School Year 2019-2020'!A:AN,'School Year 2019-2020'!$U$1,FALSE)-VLOOKUP(A112,'School Year 2019-2020'!A:AN,'School Year 2019-2020'!$W$1,FALSE),0)+IF((VLOOKUP(A112,'School Year 2019-2020'!A:AN,'School Year 2019-2020'!$S$1,FALSE)+(VLOOKUP(A112,'School Year 2019-2020'!A:AN,'School Year 2019-2020'!$T$1,FALSE)))&gt;0,VLOOKUP(A112,'School Year 2019-2020'!A:AN,'School Year 2019-2020'!$V$1,FALSE)-VLOOKUP(A112,'School Year 2019-2020'!A:AN,'School Year 2019-2020'!$W$1,FALSE),0)</f>
        <v>693.82969626349222</v>
      </c>
      <c r="D112" s="109">
        <f t="shared" si="14"/>
        <v>693.82969626349222</v>
      </c>
      <c r="E112" s="109">
        <f t="shared" si="14"/>
        <v>693.82969626349222</v>
      </c>
      <c r="F112" s="109">
        <f t="shared" si="14"/>
        <v>693.82969626349222</v>
      </c>
      <c r="G112" s="167">
        <f t="shared" si="14"/>
        <v>693.82969626349222</v>
      </c>
      <c r="H112" s="109">
        <v>957.64777372074605</v>
      </c>
      <c r="I112" s="109">
        <v>973.66023882484478</v>
      </c>
      <c r="J112" s="167">
        <v>950.08775584102568</v>
      </c>
      <c r="K112" s="109">
        <v>950.08775584102568</v>
      </c>
      <c r="L112" s="109">
        <v>952.7333783612803</v>
      </c>
      <c r="M112" s="167">
        <v>968.77552961284891</v>
      </c>
    </row>
    <row r="113" spans="1:13">
      <c r="A113" t="s">
        <v>219</v>
      </c>
      <c r="B113" t="s">
        <v>220</v>
      </c>
      <c r="C113" s="166">
        <f>IF(VLOOKUP(A113,'School Year 2019-2020'!A:AN,'School Year 2019-2020'!$R$1,FALSE)&gt;0,VLOOKUP(A113,'School Year 2019-2020'!A:AN,'School Year 2019-2020'!$U$1,FALSE)-VLOOKUP(A113,'School Year 2019-2020'!A:AN,'School Year 2019-2020'!$W$1,FALSE),0)+IF((VLOOKUP(A113,'School Year 2019-2020'!A:AN,'School Year 2019-2020'!$S$1,FALSE)+(VLOOKUP(A113,'School Year 2019-2020'!A:AN,'School Year 2019-2020'!$T$1,FALSE)))&gt;0,VLOOKUP(A113,'School Year 2019-2020'!A:AN,'School Year 2019-2020'!$V$1,FALSE)-VLOOKUP(A113,'School Year 2019-2020'!A:AN,'School Year 2019-2020'!$W$1,FALSE),0)</f>
        <v>692.83711067644253</v>
      </c>
      <c r="D113" s="109">
        <f t="shared" si="14"/>
        <v>692.83711067644253</v>
      </c>
      <c r="E113" s="109">
        <f t="shared" si="14"/>
        <v>692.83711067644253</v>
      </c>
      <c r="F113" s="109">
        <f t="shared" si="14"/>
        <v>692.83711067644253</v>
      </c>
      <c r="G113" s="167">
        <f t="shared" si="14"/>
        <v>692.83711067644253</v>
      </c>
      <c r="H113" s="109">
        <v>957.64777372074605</v>
      </c>
      <c r="I113" s="109">
        <v>973.66023882484478</v>
      </c>
      <c r="J113" s="167">
        <v>950.08775584102568</v>
      </c>
      <c r="K113" s="109">
        <v>950.08775584102568</v>
      </c>
      <c r="L113" s="109">
        <v>952.7333783612803</v>
      </c>
      <c r="M113" s="167">
        <v>968.77552961284891</v>
      </c>
    </row>
    <row r="114" spans="1:13">
      <c r="A114" t="s">
        <v>221</v>
      </c>
      <c r="B114" t="s">
        <v>222</v>
      </c>
      <c r="C114" s="166">
        <f>IF(VLOOKUP(A114,'School Year 2019-2020'!A:AN,'School Year 2019-2020'!$R$1,FALSE)&gt;0,VLOOKUP(A114,'School Year 2019-2020'!A:AN,'School Year 2019-2020'!$U$1,FALSE)-VLOOKUP(A114,'School Year 2019-2020'!A:AN,'School Year 2019-2020'!$W$1,FALSE),0)+IF((VLOOKUP(A114,'School Year 2019-2020'!A:AN,'School Year 2019-2020'!$S$1,FALSE)+(VLOOKUP(A114,'School Year 2019-2020'!A:AN,'School Year 2019-2020'!$T$1,FALSE)))&gt;0,VLOOKUP(A114,'School Year 2019-2020'!A:AN,'School Year 2019-2020'!$V$1,FALSE)-VLOOKUP(A114,'School Year 2019-2020'!A:AN,'School Year 2019-2020'!$W$1,FALSE),0)</f>
        <v>0</v>
      </c>
      <c r="D114" s="109">
        <f t="shared" si="14"/>
        <v>0</v>
      </c>
      <c r="E114" s="109">
        <f t="shared" si="14"/>
        <v>0</v>
      </c>
      <c r="F114" s="109">
        <f t="shared" si="14"/>
        <v>0</v>
      </c>
      <c r="G114" s="167">
        <f t="shared" si="14"/>
        <v>0</v>
      </c>
      <c r="H114" s="109">
        <v>0</v>
      </c>
      <c r="I114" s="109">
        <v>0</v>
      </c>
      <c r="J114" s="167">
        <v>0</v>
      </c>
      <c r="K114" s="109">
        <v>0</v>
      </c>
      <c r="L114" s="109">
        <v>0</v>
      </c>
      <c r="M114" s="167">
        <v>0</v>
      </c>
    </row>
    <row r="115" spans="1:13">
      <c r="A115" t="s">
        <v>223</v>
      </c>
      <c r="B115" t="s">
        <v>224</v>
      </c>
      <c r="C115" s="166">
        <f>IF(VLOOKUP(A115,'School Year 2019-2020'!A:AN,'School Year 2019-2020'!$R$1,FALSE)&gt;0,VLOOKUP(A115,'School Year 2019-2020'!A:AN,'School Year 2019-2020'!$U$1,FALSE)-VLOOKUP(A115,'School Year 2019-2020'!A:AN,'School Year 2019-2020'!$W$1,FALSE),0)+IF((VLOOKUP(A115,'School Year 2019-2020'!A:AN,'School Year 2019-2020'!$S$1,FALSE)+(VLOOKUP(A115,'School Year 2019-2020'!A:AN,'School Year 2019-2020'!$T$1,FALSE)))&gt;0,VLOOKUP(A115,'School Year 2019-2020'!A:AN,'School Year 2019-2020'!$V$1,FALSE)-VLOOKUP(A115,'School Year 2019-2020'!A:AN,'School Year 2019-2020'!$W$1,FALSE),0)</f>
        <v>694.57557310418815</v>
      </c>
      <c r="D115" s="109">
        <f t="shared" si="14"/>
        <v>694.57557310418815</v>
      </c>
      <c r="E115" s="109">
        <f t="shared" si="14"/>
        <v>694.57557310418815</v>
      </c>
      <c r="F115" s="109">
        <f t="shared" si="14"/>
        <v>694.57557310418815</v>
      </c>
      <c r="G115" s="167">
        <f t="shared" si="14"/>
        <v>694.57557310418815</v>
      </c>
      <c r="H115" s="109">
        <v>957.64777372074605</v>
      </c>
      <c r="I115" s="109">
        <v>973.66023882484478</v>
      </c>
      <c r="J115" s="167">
        <v>950.08775584102568</v>
      </c>
      <c r="K115" s="109">
        <v>950.08775584102568</v>
      </c>
      <c r="L115" s="109">
        <v>952.7333783612803</v>
      </c>
      <c r="M115" s="167">
        <v>968.77552961284891</v>
      </c>
    </row>
    <row r="116" spans="1:13">
      <c r="A116" t="s">
        <v>1124</v>
      </c>
      <c r="B116" t="s">
        <v>1146</v>
      </c>
      <c r="C116" s="166">
        <f>IF(VLOOKUP(A116,'School Year 2019-2020'!A:AN,'School Year 2019-2020'!$R$1,FALSE)&gt;0,VLOOKUP(A116,'School Year 2019-2020'!A:AN,'School Year 2019-2020'!$U$1,FALSE)-VLOOKUP(A116,'School Year 2019-2020'!A:AN,'School Year 2019-2020'!$W$1,FALSE),0)+IF((VLOOKUP(A116,'School Year 2019-2020'!A:AN,'School Year 2019-2020'!$S$1,FALSE)+(VLOOKUP(A116,'School Year 2019-2020'!A:AN,'School Year 2019-2020'!$T$1,FALSE)))&gt;0,VLOOKUP(A116,'School Year 2019-2020'!A:AN,'School Year 2019-2020'!$V$1,FALSE)-VLOOKUP(A116,'School Year 2019-2020'!A:AN,'School Year 2019-2020'!$W$1,FALSE),0)</f>
        <v>0</v>
      </c>
      <c r="D116" s="109">
        <f t="shared" si="14"/>
        <v>0</v>
      </c>
      <c r="E116" s="109">
        <f t="shared" si="14"/>
        <v>0</v>
      </c>
      <c r="F116" s="109">
        <f t="shared" si="14"/>
        <v>0</v>
      </c>
      <c r="G116" s="167">
        <f t="shared" si="14"/>
        <v>0</v>
      </c>
      <c r="H116" s="109">
        <v>0</v>
      </c>
      <c r="I116" s="109">
        <v>0</v>
      </c>
      <c r="J116" s="167">
        <v>0</v>
      </c>
      <c r="K116" s="109">
        <v>0</v>
      </c>
      <c r="L116" s="109">
        <v>0</v>
      </c>
      <c r="M116" s="167">
        <v>0</v>
      </c>
    </row>
    <row r="117" spans="1:13">
      <c r="A117" t="s">
        <v>225</v>
      </c>
      <c r="B117" t="s">
        <v>226</v>
      </c>
      <c r="C117" s="166" t="e">
        <f>IF(VLOOKUP(A117,'School Year 2019-2020'!A:AN,'School Year 2019-2020'!$R$1,FALSE)&gt;0,VLOOKUP(A117,'School Year 2019-2020'!A:AN,'School Year 2019-2020'!$U$1,FALSE)-VLOOKUP(A117,'School Year 2019-2020'!A:AN,'School Year 2019-2020'!$W$1,FALSE),0)+IF((VLOOKUP(A117,'School Year 2019-2020'!A:AN,'School Year 2019-2020'!$S$1,FALSE)+(VLOOKUP(A117,'School Year 2019-2020'!A:AN,'School Year 2019-2020'!$T$1,FALSE)))&gt;0,VLOOKUP(A117,'School Year 2019-2020'!A:AN,'School Year 2019-2020'!$V$1,FALSE)-VLOOKUP(A117,'School Year 2019-2020'!A:AN,'School Year 2019-2020'!$W$1,FALSE),0)</f>
        <v>#N/A</v>
      </c>
      <c r="D117" s="109" t="e">
        <f t="shared" si="14"/>
        <v>#N/A</v>
      </c>
      <c r="E117" s="109" t="e">
        <f t="shared" si="14"/>
        <v>#N/A</v>
      </c>
      <c r="F117" s="109" t="e">
        <f t="shared" si="14"/>
        <v>#N/A</v>
      </c>
      <c r="G117" s="167" t="e">
        <f t="shared" si="14"/>
        <v>#N/A</v>
      </c>
      <c r="H117" s="109">
        <v>0</v>
      </c>
      <c r="I117" s="109">
        <v>0</v>
      </c>
      <c r="J117" s="167">
        <v>0</v>
      </c>
      <c r="K117" s="109">
        <v>0</v>
      </c>
      <c r="L117" s="109">
        <v>0</v>
      </c>
      <c r="M117" s="167">
        <v>0</v>
      </c>
    </row>
    <row r="118" spans="1:13">
      <c r="A118" t="s">
        <v>227</v>
      </c>
      <c r="B118" t="s">
        <v>228</v>
      </c>
      <c r="C118" s="166">
        <f>IF(VLOOKUP(A118,'School Year 2019-2020'!A:AN,'School Year 2019-2020'!$R$1,FALSE)&gt;0,VLOOKUP(A118,'School Year 2019-2020'!A:AN,'School Year 2019-2020'!$U$1,FALSE)-VLOOKUP(A118,'School Year 2019-2020'!A:AN,'School Year 2019-2020'!$W$1,FALSE),0)+IF((VLOOKUP(A118,'School Year 2019-2020'!A:AN,'School Year 2019-2020'!$S$1,FALSE)+(VLOOKUP(A118,'School Year 2019-2020'!A:AN,'School Year 2019-2020'!$T$1,FALSE)))&gt;0,VLOOKUP(A118,'School Year 2019-2020'!A:AN,'School Year 2019-2020'!$V$1,FALSE)-VLOOKUP(A118,'School Year 2019-2020'!A:AN,'School Year 2019-2020'!$W$1,FALSE),0)</f>
        <v>0</v>
      </c>
      <c r="D118" s="109">
        <f t="shared" si="14"/>
        <v>0</v>
      </c>
      <c r="E118" s="109">
        <f t="shared" si="14"/>
        <v>0</v>
      </c>
      <c r="F118" s="109">
        <f t="shared" si="14"/>
        <v>0</v>
      </c>
      <c r="G118" s="167">
        <f t="shared" si="14"/>
        <v>0</v>
      </c>
      <c r="H118" s="109">
        <v>0</v>
      </c>
      <c r="I118" s="109">
        <v>0</v>
      </c>
      <c r="J118" s="167">
        <v>0</v>
      </c>
      <c r="K118" s="109">
        <v>0</v>
      </c>
      <c r="L118" s="109">
        <v>0</v>
      </c>
      <c r="M118" s="167">
        <v>0</v>
      </c>
    </row>
    <row r="119" spans="1:13">
      <c r="A119" t="s">
        <v>1125</v>
      </c>
      <c r="B119" t="s">
        <v>1147</v>
      </c>
      <c r="C119" s="166">
        <f>IF(VLOOKUP(A119,'School Year 2019-2020'!A:AN,'School Year 2019-2020'!$R$1,FALSE)&gt;0,VLOOKUP(A119,'School Year 2019-2020'!A:AN,'School Year 2019-2020'!$U$1,FALSE)-VLOOKUP(A119,'School Year 2019-2020'!A:AN,'School Year 2019-2020'!$W$1,FALSE),0)+IF((VLOOKUP(A119,'School Year 2019-2020'!A:AN,'School Year 2019-2020'!$S$1,FALSE)+(VLOOKUP(A119,'School Year 2019-2020'!A:AN,'School Year 2019-2020'!$T$1,FALSE)))&gt;0,VLOOKUP(A119,'School Year 2019-2020'!A:AN,'School Year 2019-2020'!$V$1,FALSE)-VLOOKUP(A119,'School Year 2019-2020'!A:AN,'School Year 2019-2020'!$W$1,FALSE),0)</f>
        <v>0</v>
      </c>
      <c r="D119" s="109">
        <f t="shared" si="14"/>
        <v>0</v>
      </c>
      <c r="E119" s="109">
        <f t="shared" si="14"/>
        <v>0</v>
      </c>
      <c r="F119" s="109">
        <f t="shared" si="14"/>
        <v>0</v>
      </c>
      <c r="G119" s="167">
        <f t="shared" si="14"/>
        <v>0</v>
      </c>
      <c r="H119" s="109">
        <v>0</v>
      </c>
      <c r="I119" s="109">
        <v>0</v>
      </c>
      <c r="J119" s="167">
        <v>0</v>
      </c>
      <c r="K119" s="109">
        <v>0</v>
      </c>
      <c r="L119" s="109">
        <v>0</v>
      </c>
      <c r="M119" s="167">
        <v>0</v>
      </c>
    </row>
    <row r="120" spans="1:13">
      <c r="A120" t="s">
        <v>1136</v>
      </c>
      <c r="B120" t="s">
        <v>1148</v>
      </c>
      <c r="C120" s="166">
        <f>IF(VLOOKUP(A120,'School Year 2019-2020'!A:AN,'School Year 2019-2020'!$R$1,FALSE)&gt;0,VLOOKUP(A120,'School Year 2019-2020'!A:AN,'School Year 2019-2020'!$U$1,FALSE)-VLOOKUP(A120,'School Year 2019-2020'!A:AN,'School Year 2019-2020'!$W$1,FALSE),0)+IF((VLOOKUP(A120,'School Year 2019-2020'!A:AN,'School Year 2019-2020'!$S$1,FALSE)+(VLOOKUP(A120,'School Year 2019-2020'!A:AN,'School Year 2019-2020'!$T$1,FALSE)))&gt;0,VLOOKUP(A120,'School Year 2019-2020'!A:AN,'School Year 2019-2020'!$V$1,FALSE)-VLOOKUP(A120,'School Year 2019-2020'!A:AN,'School Year 2019-2020'!$W$1,FALSE),0)</f>
        <v>0</v>
      </c>
      <c r="D120" s="109">
        <f t="shared" si="14"/>
        <v>0</v>
      </c>
      <c r="E120" s="109">
        <f t="shared" si="14"/>
        <v>0</v>
      </c>
      <c r="F120" s="109">
        <f t="shared" si="14"/>
        <v>0</v>
      </c>
      <c r="G120" s="167">
        <f t="shared" si="14"/>
        <v>0</v>
      </c>
      <c r="H120" s="109">
        <v>0</v>
      </c>
      <c r="I120" s="109">
        <v>0</v>
      </c>
      <c r="J120" s="167">
        <v>0</v>
      </c>
      <c r="K120" s="109">
        <v>0</v>
      </c>
      <c r="L120" s="109">
        <v>0</v>
      </c>
      <c r="M120" s="167">
        <v>0</v>
      </c>
    </row>
    <row r="121" spans="1:13">
      <c r="A121" t="s">
        <v>229</v>
      </c>
      <c r="B121" t="s">
        <v>230</v>
      </c>
      <c r="C121" s="166">
        <f>IF(VLOOKUP(A121,'School Year 2019-2020'!A:AN,'School Year 2019-2020'!$R$1,FALSE)&gt;0,VLOOKUP(A121,'School Year 2019-2020'!A:AN,'School Year 2019-2020'!$U$1,FALSE)-VLOOKUP(A121,'School Year 2019-2020'!A:AN,'School Year 2019-2020'!$W$1,FALSE),0)+IF((VLOOKUP(A121,'School Year 2019-2020'!A:AN,'School Year 2019-2020'!$S$1,FALSE)+(VLOOKUP(A121,'School Year 2019-2020'!A:AN,'School Year 2019-2020'!$T$1,FALSE)))&gt;0,VLOOKUP(A121,'School Year 2019-2020'!A:AN,'School Year 2019-2020'!$V$1,FALSE)-VLOOKUP(A121,'School Year 2019-2020'!A:AN,'School Year 2019-2020'!$W$1,FALSE),0)</f>
        <v>2386.7211916629221</v>
      </c>
      <c r="D121" s="109">
        <f t="shared" si="14"/>
        <v>2386.7211916629221</v>
      </c>
      <c r="E121" s="109">
        <f t="shared" si="14"/>
        <v>2386.7211916629221</v>
      </c>
      <c r="F121" s="109">
        <f t="shared" si="14"/>
        <v>2386.7211916629221</v>
      </c>
      <c r="G121" s="167">
        <f t="shared" si="14"/>
        <v>2386.7211916629221</v>
      </c>
      <c r="H121" s="109">
        <v>2810.265506869624</v>
      </c>
      <c r="I121" s="109">
        <v>2857.7958407079332</v>
      </c>
      <c r="J121" s="167">
        <v>2788.4008522569475</v>
      </c>
      <c r="K121" s="109">
        <v>2788.4008522569475</v>
      </c>
      <c r="L121" s="109">
        <v>2796.3906431715041</v>
      </c>
      <c r="M121" s="167">
        <v>2844.0105144987574</v>
      </c>
    </row>
    <row r="122" spans="1:13">
      <c r="A122" t="s">
        <v>231</v>
      </c>
      <c r="B122" t="s">
        <v>232</v>
      </c>
      <c r="C122" s="166">
        <f>IF(VLOOKUP(A122,'School Year 2019-2020'!A:AN,'School Year 2019-2020'!$R$1,FALSE)&gt;0,VLOOKUP(A122,'School Year 2019-2020'!A:AN,'School Year 2019-2020'!$U$1,FALSE)-VLOOKUP(A122,'School Year 2019-2020'!A:AN,'School Year 2019-2020'!$W$1,FALSE),0)+IF((VLOOKUP(A122,'School Year 2019-2020'!A:AN,'School Year 2019-2020'!$S$1,FALSE)+(VLOOKUP(A122,'School Year 2019-2020'!A:AN,'School Year 2019-2020'!$T$1,FALSE)))&gt;0,VLOOKUP(A122,'School Year 2019-2020'!A:AN,'School Year 2019-2020'!$V$1,FALSE)-VLOOKUP(A122,'School Year 2019-2020'!A:AN,'School Year 2019-2020'!$W$1,FALSE),0)</f>
        <v>692.13186722183491</v>
      </c>
      <c r="D122" s="109">
        <f t="shared" si="14"/>
        <v>692.13186722183491</v>
      </c>
      <c r="E122" s="109">
        <f t="shared" si="14"/>
        <v>692.13186722183491</v>
      </c>
      <c r="F122" s="109">
        <f t="shared" si="14"/>
        <v>692.13186722183491</v>
      </c>
      <c r="G122" s="167">
        <f t="shared" si="14"/>
        <v>692.13186722183491</v>
      </c>
      <c r="H122" s="109">
        <v>957.64777372074605</v>
      </c>
      <c r="I122" s="109">
        <v>973.66023882484478</v>
      </c>
      <c r="J122" s="167">
        <v>950.08775584102568</v>
      </c>
      <c r="K122" s="109">
        <v>950.08775584102568</v>
      </c>
      <c r="L122" s="109">
        <v>952.7333783612803</v>
      </c>
      <c r="M122" s="167">
        <v>968.77552961284891</v>
      </c>
    </row>
    <row r="123" spans="1:13">
      <c r="A123" t="s">
        <v>233</v>
      </c>
      <c r="B123" t="s">
        <v>234</v>
      </c>
      <c r="C123" s="166">
        <f>IF(VLOOKUP(A123,'School Year 2019-2020'!A:AN,'School Year 2019-2020'!$R$1,FALSE)&gt;0,VLOOKUP(A123,'School Year 2019-2020'!A:AN,'School Year 2019-2020'!$U$1,FALSE)-VLOOKUP(A123,'School Year 2019-2020'!A:AN,'School Year 2019-2020'!$W$1,FALSE),0)+IF((VLOOKUP(A123,'School Year 2019-2020'!A:AN,'School Year 2019-2020'!$S$1,FALSE)+(VLOOKUP(A123,'School Year 2019-2020'!A:AN,'School Year 2019-2020'!$T$1,FALSE)))&gt;0,VLOOKUP(A123,'School Year 2019-2020'!A:AN,'School Year 2019-2020'!$V$1,FALSE)-VLOOKUP(A123,'School Year 2019-2020'!A:AN,'School Year 2019-2020'!$W$1,FALSE),0)</f>
        <v>692.43513285261542</v>
      </c>
      <c r="D123" s="109">
        <f t="shared" si="14"/>
        <v>692.43513285261542</v>
      </c>
      <c r="E123" s="109">
        <f t="shared" si="14"/>
        <v>692.43513285261542</v>
      </c>
      <c r="F123" s="109">
        <f t="shared" si="14"/>
        <v>692.43513285261542</v>
      </c>
      <c r="G123" s="167">
        <f t="shared" si="14"/>
        <v>692.43513285261542</v>
      </c>
      <c r="H123" s="109">
        <v>957.64777372074605</v>
      </c>
      <c r="I123" s="109">
        <v>973.66023882484478</v>
      </c>
      <c r="J123" s="167">
        <v>950.08775584102568</v>
      </c>
      <c r="K123" s="109">
        <v>950.08775584102568</v>
      </c>
      <c r="L123" s="109">
        <v>952.7333783612803</v>
      </c>
      <c r="M123" s="167">
        <v>968.77552961284891</v>
      </c>
    </row>
    <row r="124" spans="1:13">
      <c r="A124" t="s">
        <v>235</v>
      </c>
      <c r="B124" t="s">
        <v>236</v>
      </c>
      <c r="C124" s="166">
        <f>IF(VLOOKUP(A124,'School Year 2019-2020'!A:AN,'School Year 2019-2020'!$R$1,FALSE)&gt;0,VLOOKUP(A124,'School Year 2019-2020'!A:AN,'School Year 2019-2020'!$U$1,FALSE)-VLOOKUP(A124,'School Year 2019-2020'!A:AN,'School Year 2019-2020'!$W$1,FALSE),0)+IF((VLOOKUP(A124,'School Year 2019-2020'!A:AN,'School Year 2019-2020'!$S$1,FALSE)+(VLOOKUP(A124,'School Year 2019-2020'!A:AN,'School Year 2019-2020'!$T$1,FALSE)))&gt;0,VLOOKUP(A124,'School Year 2019-2020'!A:AN,'School Year 2019-2020'!$V$1,FALSE)-VLOOKUP(A124,'School Year 2019-2020'!A:AN,'School Year 2019-2020'!$W$1,FALSE),0)</f>
        <v>693.33671465669795</v>
      </c>
      <c r="D124" s="109">
        <f t="shared" si="14"/>
        <v>693.33671465669795</v>
      </c>
      <c r="E124" s="109">
        <f t="shared" si="14"/>
        <v>693.33671465669795</v>
      </c>
      <c r="F124" s="109">
        <f t="shared" si="14"/>
        <v>693.33671465669795</v>
      </c>
      <c r="G124" s="167">
        <f t="shared" si="14"/>
        <v>693.33671465669795</v>
      </c>
      <c r="H124" s="109">
        <v>957.64777372074605</v>
      </c>
      <c r="I124" s="109">
        <v>973.66023882484478</v>
      </c>
      <c r="J124" s="167">
        <v>950.08775584102568</v>
      </c>
      <c r="K124" s="109">
        <v>950.08775584102568</v>
      </c>
      <c r="L124" s="109">
        <v>952.7333783612803</v>
      </c>
      <c r="M124" s="167">
        <v>968.77552961284891</v>
      </c>
    </row>
    <row r="125" spans="1:13">
      <c r="A125" t="s">
        <v>237</v>
      </c>
      <c r="B125" t="s">
        <v>238</v>
      </c>
      <c r="C125" s="166">
        <f>IF(VLOOKUP(A125,'School Year 2019-2020'!A:AN,'School Year 2019-2020'!$R$1,FALSE)&gt;0,VLOOKUP(A125,'School Year 2019-2020'!A:AN,'School Year 2019-2020'!$U$1,FALSE)-VLOOKUP(A125,'School Year 2019-2020'!A:AN,'School Year 2019-2020'!$W$1,FALSE),0)+IF((VLOOKUP(A125,'School Year 2019-2020'!A:AN,'School Year 2019-2020'!$S$1,FALSE)+(VLOOKUP(A125,'School Year 2019-2020'!A:AN,'School Year 2019-2020'!$T$1,FALSE)))&gt;0,VLOOKUP(A125,'School Year 2019-2020'!A:AN,'School Year 2019-2020'!$V$1,FALSE)-VLOOKUP(A125,'School Year 2019-2020'!A:AN,'School Year 2019-2020'!$W$1,FALSE),0)</f>
        <v>692.00728639090084</v>
      </c>
      <c r="D125" s="109">
        <f t="shared" ref="D125:G144" si="15">C125</f>
        <v>692.00728639090084</v>
      </c>
      <c r="E125" s="109">
        <f t="shared" si="15"/>
        <v>692.00728639090084</v>
      </c>
      <c r="F125" s="109">
        <f t="shared" si="15"/>
        <v>692.00728639090084</v>
      </c>
      <c r="G125" s="167">
        <f t="shared" si="15"/>
        <v>692.00728639090084</v>
      </c>
      <c r="H125" s="109">
        <v>957.64777372074605</v>
      </c>
      <c r="I125" s="109">
        <v>973.66023882484478</v>
      </c>
      <c r="J125" s="167">
        <v>950.08775584102568</v>
      </c>
      <c r="K125" s="109">
        <v>950.08775584102568</v>
      </c>
      <c r="L125" s="109">
        <v>952.7333783612803</v>
      </c>
      <c r="M125" s="167">
        <v>968.77552961284891</v>
      </c>
    </row>
    <row r="126" spans="1:13">
      <c r="A126" t="s">
        <v>239</v>
      </c>
      <c r="B126" t="s">
        <v>240</v>
      </c>
      <c r="C126" s="166">
        <f>IF(VLOOKUP(A126,'School Year 2019-2020'!A:AN,'School Year 2019-2020'!$R$1,FALSE)&gt;0,VLOOKUP(A126,'School Year 2019-2020'!A:AN,'School Year 2019-2020'!$U$1,FALSE)-VLOOKUP(A126,'School Year 2019-2020'!A:AN,'School Year 2019-2020'!$W$1,FALSE),0)+IF((VLOOKUP(A126,'School Year 2019-2020'!A:AN,'School Year 2019-2020'!$S$1,FALSE)+(VLOOKUP(A126,'School Year 2019-2020'!A:AN,'School Year 2019-2020'!$T$1,FALSE)))&gt;0,VLOOKUP(A126,'School Year 2019-2020'!A:AN,'School Year 2019-2020'!$V$1,FALSE)-VLOOKUP(A126,'School Year 2019-2020'!A:AN,'School Year 2019-2020'!$W$1,FALSE),0)</f>
        <v>633.14383397375423</v>
      </c>
      <c r="D126" s="109">
        <f t="shared" si="15"/>
        <v>633.14383397375423</v>
      </c>
      <c r="E126" s="109">
        <f t="shared" si="15"/>
        <v>633.14383397375423</v>
      </c>
      <c r="F126" s="109">
        <f t="shared" si="15"/>
        <v>633.14383397375423</v>
      </c>
      <c r="G126" s="167">
        <f t="shared" si="15"/>
        <v>633.14383397375423</v>
      </c>
      <c r="H126" s="109">
        <v>957.64777372074605</v>
      </c>
      <c r="I126" s="109">
        <v>973.66023882484478</v>
      </c>
      <c r="J126" s="167">
        <v>950.08775584102568</v>
      </c>
      <c r="K126" s="109">
        <v>950.08775584102568</v>
      </c>
      <c r="L126" s="109">
        <v>952.7333783612803</v>
      </c>
      <c r="M126" s="167">
        <v>968.77552961284891</v>
      </c>
    </row>
    <row r="127" spans="1:13">
      <c r="A127" t="s">
        <v>241</v>
      </c>
      <c r="B127" t="s">
        <v>242</v>
      </c>
      <c r="C127" s="166">
        <f>IF(VLOOKUP(A127,'School Year 2019-2020'!A:AN,'School Year 2019-2020'!$R$1,FALSE)&gt;0,VLOOKUP(A127,'School Year 2019-2020'!A:AN,'School Year 2019-2020'!$U$1,FALSE)-VLOOKUP(A127,'School Year 2019-2020'!A:AN,'School Year 2019-2020'!$W$1,FALSE),0)+IF((VLOOKUP(A127,'School Year 2019-2020'!A:AN,'School Year 2019-2020'!$S$1,FALSE)+(VLOOKUP(A127,'School Year 2019-2020'!A:AN,'School Year 2019-2020'!$T$1,FALSE)))&gt;0,VLOOKUP(A127,'School Year 2019-2020'!A:AN,'School Year 2019-2020'!$V$1,FALSE)-VLOOKUP(A127,'School Year 2019-2020'!A:AN,'School Year 2019-2020'!$W$1,FALSE),0)</f>
        <v>0</v>
      </c>
      <c r="D127" s="109">
        <f t="shared" si="15"/>
        <v>0</v>
      </c>
      <c r="E127" s="109">
        <f t="shared" si="15"/>
        <v>0</v>
      </c>
      <c r="F127" s="109">
        <f t="shared" si="15"/>
        <v>0</v>
      </c>
      <c r="G127" s="167">
        <f t="shared" si="15"/>
        <v>0</v>
      </c>
      <c r="H127" s="109">
        <v>0</v>
      </c>
      <c r="I127" s="109">
        <v>0</v>
      </c>
      <c r="J127" s="167">
        <v>0</v>
      </c>
      <c r="K127" s="109">
        <v>0</v>
      </c>
      <c r="L127" s="109">
        <v>0</v>
      </c>
      <c r="M127" s="167">
        <v>0</v>
      </c>
    </row>
    <row r="128" spans="1:13">
      <c r="A128" t="s">
        <v>243</v>
      </c>
      <c r="B128" t="s">
        <v>244</v>
      </c>
      <c r="C128" s="166">
        <f>IF(VLOOKUP(A128,'School Year 2019-2020'!A:AN,'School Year 2019-2020'!$R$1,FALSE)&gt;0,VLOOKUP(A128,'School Year 2019-2020'!A:AN,'School Year 2019-2020'!$U$1,FALSE)-VLOOKUP(A128,'School Year 2019-2020'!A:AN,'School Year 2019-2020'!$W$1,FALSE),0)+IF((VLOOKUP(A128,'School Year 2019-2020'!A:AN,'School Year 2019-2020'!$S$1,FALSE)+(VLOOKUP(A128,'School Year 2019-2020'!A:AN,'School Year 2019-2020'!$T$1,FALSE)))&gt;0,VLOOKUP(A128,'School Year 2019-2020'!A:AN,'School Year 2019-2020'!$V$1,FALSE)-VLOOKUP(A128,'School Year 2019-2020'!A:AN,'School Year 2019-2020'!$W$1,FALSE),0)</f>
        <v>0</v>
      </c>
      <c r="D128" s="109">
        <f t="shared" si="15"/>
        <v>0</v>
      </c>
      <c r="E128" s="109">
        <f t="shared" si="15"/>
        <v>0</v>
      </c>
      <c r="F128" s="109">
        <f t="shared" si="15"/>
        <v>0</v>
      </c>
      <c r="G128" s="167">
        <f t="shared" si="15"/>
        <v>0</v>
      </c>
      <c r="H128" s="109">
        <v>0</v>
      </c>
      <c r="I128" s="109">
        <v>0</v>
      </c>
      <c r="J128" s="167">
        <v>0</v>
      </c>
      <c r="K128" s="109">
        <v>0</v>
      </c>
      <c r="L128" s="109">
        <v>0</v>
      </c>
      <c r="M128" s="167">
        <v>0</v>
      </c>
    </row>
    <row r="129" spans="1:13">
      <c r="A129" t="s">
        <v>245</v>
      </c>
      <c r="B129" t="s">
        <v>246</v>
      </c>
      <c r="C129" s="166">
        <f>IF(VLOOKUP(A129,'School Year 2019-2020'!A:AN,'School Year 2019-2020'!$R$1,FALSE)&gt;0,VLOOKUP(A129,'School Year 2019-2020'!A:AN,'School Year 2019-2020'!$U$1,FALSE)-VLOOKUP(A129,'School Year 2019-2020'!A:AN,'School Year 2019-2020'!$W$1,FALSE),0)+IF((VLOOKUP(A129,'School Year 2019-2020'!A:AN,'School Year 2019-2020'!$S$1,FALSE)+(VLOOKUP(A129,'School Year 2019-2020'!A:AN,'School Year 2019-2020'!$T$1,FALSE)))&gt;0,VLOOKUP(A129,'School Year 2019-2020'!A:AN,'School Year 2019-2020'!$V$1,FALSE)-VLOOKUP(A129,'School Year 2019-2020'!A:AN,'School Year 2019-2020'!$W$1,FALSE),0)</f>
        <v>0</v>
      </c>
      <c r="D129" s="109">
        <f t="shared" si="15"/>
        <v>0</v>
      </c>
      <c r="E129" s="109">
        <f t="shared" si="15"/>
        <v>0</v>
      </c>
      <c r="F129" s="109">
        <f t="shared" si="15"/>
        <v>0</v>
      </c>
      <c r="G129" s="167">
        <f t="shared" si="15"/>
        <v>0</v>
      </c>
      <c r="H129" s="109">
        <v>837.50982924706932</v>
      </c>
      <c r="I129" s="109">
        <v>851.07971492851084</v>
      </c>
      <c r="J129" s="167">
        <v>830.12696113551192</v>
      </c>
      <c r="K129" s="109">
        <v>830.12696113551192</v>
      </c>
      <c r="L129" s="109">
        <v>832.36901411877807</v>
      </c>
      <c r="M129" s="167">
        <v>845.96405755230899</v>
      </c>
    </row>
    <row r="130" spans="1:13">
      <c r="A130" t="s">
        <v>247</v>
      </c>
      <c r="B130" t="s">
        <v>248</v>
      </c>
      <c r="C130" s="166">
        <f>IF(VLOOKUP(A130,'School Year 2019-2020'!A:AN,'School Year 2019-2020'!$R$1,FALSE)&gt;0,VLOOKUP(A130,'School Year 2019-2020'!A:AN,'School Year 2019-2020'!$U$1,FALSE)-VLOOKUP(A130,'School Year 2019-2020'!A:AN,'School Year 2019-2020'!$W$1,FALSE),0)+IF((VLOOKUP(A130,'School Year 2019-2020'!A:AN,'School Year 2019-2020'!$S$1,FALSE)+(VLOOKUP(A130,'School Year 2019-2020'!A:AN,'School Year 2019-2020'!$T$1,FALSE)))&gt;0,VLOOKUP(A130,'School Year 2019-2020'!A:AN,'School Year 2019-2020'!$V$1,FALSE)-VLOOKUP(A130,'School Year 2019-2020'!A:AN,'School Year 2019-2020'!$W$1,FALSE),0)</f>
        <v>578.51722188692111</v>
      </c>
      <c r="D130" s="109">
        <f t="shared" si="15"/>
        <v>578.51722188692111</v>
      </c>
      <c r="E130" s="109">
        <f t="shared" si="15"/>
        <v>578.51722188692111</v>
      </c>
      <c r="F130" s="109">
        <f t="shared" si="15"/>
        <v>578.51722188692111</v>
      </c>
      <c r="G130" s="167">
        <f t="shared" si="15"/>
        <v>578.51722188692111</v>
      </c>
      <c r="H130" s="109">
        <v>837.50982924706932</v>
      </c>
      <c r="I130" s="109">
        <v>851.07971492851084</v>
      </c>
      <c r="J130" s="167">
        <v>830.12696113551192</v>
      </c>
      <c r="K130" s="109">
        <v>830.12696113551192</v>
      </c>
      <c r="L130" s="109">
        <v>832.36901411877807</v>
      </c>
      <c r="M130" s="167">
        <v>845.96405755230899</v>
      </c>
    </row>
    <row r="131" spans="1:13">
      <c r="A131" t="s">
        <v>249</v>
      </c>
      <c r="B131" t="s">
        <v>250</v>
      </c>
      <c r="C131" s="166">
        <f>IF(VLOOKUP(A131,'School Year 2019-2020'!A:AN,'School Year 2019-2020'!$R$1,FALSE)&gt;0,VLOOKUP(A131,'School Year 2019-2020'!A:AN,'School Year 2019-2020'!$U$1,FALSE)-VLOOKUP(A131,'School Year 2019-2020'!A:AN,'School Year 2019-2020'!$W$1,FALSE),0)+IF((VLOOKUP(A131,'School Year 2019-2020'!A:AN,'School Year 2019-2020'!$S$1,FALSE)+(VLOOKUP(A131,'School Year 2019-2020'!A:AN,'School Year 2019-2020'!$T$1,FALSE)))&gt;0,VLOOKUP(A131,'School Year 2019-2020'!A:AN,'School Year 2019-2020'!$V$1,FALSE)-VLOOKUP(A131,'School Year 2019-2020'!A:AN,'School Year 2019-2020'!$W$1,FALSE),0)</f>
        <v>572.77217813692005</v>
      </c>
      <c r="D131" s="109">
        <f t="shared" si="15"/>
        <v>572.77217813692005</v>
      </c>
      <c r="E131" s="109">
        <f t="shared" si="15"/>
        <v>572.77217813692005</v>
      </c>
      <c r="F131" s="109">
        <f t="shared" si="15"/>
        <v>572.77217813692005</v>
      </c>
      <c r="G131" s="167">
        <f t="shared" si="15"/>
        <v>572.77217813692005</v>
      </c>
      <c r="H131" s="109">
        <v>837.50982924706932</v>
      </c>
      <c r="I131" s="109">
        <v>851.07971492851084</v>
      </c>
      <c r="J131" s="167">
        <v>830.12696113551192</v>
      </c>
      <c r="K131" s="109">
        <v>830.12696113551192</v>
      </c>
      <c r="L131" s="109">
        <v>832.36901411877807</v>
      </c>
      <c r="M131" s="167">
        <v>845.96405755230899</v>
      </c>
    </row>
    <row r="132" spans="1:13">
      <c r="A132" t="s">
        <v>251</v>
      </c>
      <c r="B132" t="s">
        <v>252</v>
      </c>
      <c r="C132" s="166">
        <f>IF(VLOOKUP(A132,'School Year 2019-2020'!A:AN,'School Year 2019-2020'!$R$1,FALSE)&gt;0,VLOOKUP(A132,'School Year 2019-2020'!A:AN,'School Year 2019-2020'!$U$1,FALSE)-VLOOKUP(A132,'School Year 2019-2020'!A:AN,'School Year 2019-2020'!$W$1,FALSE),0)+IF((VLOOKUP(A132,'School Year 2019-2020'!A:AN,'School Year 2019-2020'!$S$1,FALSE)+(VLOOKUP(A132,'School Year 2019-2020'!A:AN,'School Year 2019-2020'!$T$1,FALSE)))&gt;0,VLOOKUP(A132,'School Year 2019-2020'!A:AN,'School Year 2019-2020'!$V$1,FALSE)-VLOOKUP(A132,'School Year 2019-2020'!A:AN,'School Year 2019-2020'!$W$1,FALSE),0)</f>
        <v>577.55527209473439</v>
      </c>
      <c r="D132" s="109">
        <f t="shared" si="15"/>
        <v>577.55527209473439</v>
      </c>
      <c r="E132" s="109">
        <f t="shared" si="15"/>
        <v>577.55527209473439</v>
      </c>
      <c r="F132" s="109">
        <f t="shared" si="15"/>
        <v>577.55527209473439</v>
      </c>
      <c r="G132" s="167">
        <f t="shared" si="15"/>
        <v>577.55527209473439</v>
      </c>
      <c r="H132" s="109">
        <v>837.50982924706932</v>
      </c>
      <c r="I132" s="109">
        <v>851.07971492851084</v>
      </c>
      <c r="J132" s="167">
        <v>830.12696113551192</v>
      </c>
      <c r="K132" s="109">
        <v>830.12696113551192</v>
      </c>
      <c r="L132" s="109">
        <v>832.36901411877807</v>
      </c>
      <c r="M132" s="167">
        <v>845.96405755230899</v>
      </c>
    </row>
    <row r="133" spans="1:13">
      <c r="A133" t="s">
        <v>253</v>
      </c>
      <c r="B133" t="s">
        <v>254</v>
      </c>
      <c r="C133" s="166">
        <f>IF(VLOOKUP(A133,'School Year 2019-2020'!A:AN,'School Year 2019-2020'!$R$1,FALSE)&gt;0,VLOOKUP(A133,'School Year 2019-2020'!A:AN,'School Year 2019-2020'!$U$1,FALSE)-VLOOKUP(A133,'School Year 2019-2020'!A:AN,'School Year 2019-2020'!$W$1,FALSE),0)+IF((VLOOKUP(A133,'School Year 2019-2020'!A:AN,'School Year 2019-2020'!$S$1,FALSE)+(VLOOKUP(A133,'School Year 2019-2020'!A:AN,'School Year 2019-2020'!$T$1,FALSE)))&gt;0,VLOOKUP(A133,'School Year 2019-2020'!A:AN,'School Year 2019-2020'!$V$1,FALSE)-VLOOKUP(A133,'School Year 2019-2020'!A:AN,'School Year 2019-2020'!$W$1,FALSE),0)</f>
        <v>0</v>
      </c>
      <c r="D133" s="109">
        <f t="shared" si="15"/>
        <v>0</v>
      </c>
      <c r="E133" s="109">
        <f t="shared" si="15"/>
        <v>0</v>
      </c>
      <c r="F133" s="109">
        <f t="shared" si="15"/>
        <v>0</v>
      </c>
      <c r="G133" s="167">
        <f t="shared" si="15"/>
        <v>0</v>
      </c>
      <c r="H133" s="109">
        <v>837.50982924706932</v>
      </c>
      <c r="I133" s="109">
        <v>851.07971492851084</v>
      </c>
      <c r="J133" s="167">
        <v>830.12696113551192</v>
      </c>
      <c r="K133" s="109">
        <v>830.12696113551192</v>
      </c>
      <c r="L133" s="109">
        <v>832.36901411877807</v>
      </c>
      <c r="M133" s="167">
        <v>845.96405755230899</v>
      </c>
    </row>
    <row r="134" spans="1:13">
      <c r="A134" t="s">
        <v>255</v>
      </c>
      <c r="B134" t="s">
        <v>256</v>
      </c>
      <c r="C134" s="166">
        <f>IF(VLOOKUP(A134,'School Year 2019-2020'!A:AN,'School Year 2019-2020'!$R$1,FALSE)&gt;0,VLOOKUP(A134,'School Year 2019-2020'!A:AN,'School Year 2019-2020'!$U$1,FALSE)-VLOOKUP(A134,'School Year 2019-2020'!A:AN,'School Year 2019-2020'!$W$1,FALSE),0)+IF((VLOOKUP(A134,'School Year 2019-2020'!A:AN,'School Year 2019-2020'!$S$1,FALSE)+(VLOOKUP(A134,'School Year 2019-2020'!A:AN,'School Year 2019-2020'!$T$1,FALSE)))&gt;0,VLOOKUP(A134,'School Year 2019-2020'!A:AN,'School Year 2019-2020'!$V$1,FALSE)-VLOOKUP(A134,'School Year 2019-2020'!A:AN,'School Year 2019-2020'!$W$1,FALSE),0)</f>
        <v>0</v>
      </c>
      <c r="D134" s="109">
        <f t="shared" si="15"/>
        <v>0</v>
      </c>
      <c r="E134" s="109">
        <f t="shared" si="15"/>
        <v>0</v>
      </c>
      <c r="F134" s="109">
        <f t="shared" si="15"/>
        <v>0</v>
      </c>
      <c r="G134" s="167">
        <f t="shared" si="15"/>
        <v>0</v>
      </c>
      <c r="H134" s="109">
        <v>0</v>
      </c>
      <c r="I134" s="109">
        <v>0</v>
      </c>
      <c r="J134" s="167">
        <v>0</v>
      </c>
      <c r="K134" s="109">
        <v>0</v>
      </c>
      <c r="L134" s="109">
        <v>0</v>
      </c>
      <c r="M134" s="167">
        <v>0</v>
      </c>
    </row>
    <row r="135" spans="1:13">
      <c r="A135" t="s">
        <v>257</v>
      </c>
      <c r="B135" t="s">
        <v>258</v>
      </c>
      <c r="C135" s="166">
        <f>IF(VLOOKUP(A135,'School Year 2019-2020'!A:AN,'School Year 2019-2020'!$R$1,FALSE)&gt;0,VLOOKUP(A135,'School Year 2019-2020'!A:AN,'School Year 2019-2020'!$U$1,FALSE)-VLOOKUP(A135,'School Year 2019-2020'!A:AN,'School Year 2019-2020'!$W$1,FALSE),0)+IF((VLOOKUP(A135,'School Year 2019-2020'!A:AN,'School Year 2019-2020'!$S$1,FALSE)+(VLOOKUP(A135,'School Year 2019-2020'!A:AN,'School Year 2019-2020'!$T$1,FALSE)))&gt;0,VLOOKUP(A135,'School Year 2019-2020'!A:AN,'School Year 2019-2020'!$V$1,FALSE)-VLOOKUP(A135,'School Year 2019-2020'!A:AN,'School Year 2019-2020'!$W$1,FALSE),0)</f>
        <v>0</v>
      </c>
      <c r="D135" s="109">
        <f t="shared" si="15"/>
        <v>0</v>
      </c>
      <c r="E135" s="109">
        <f t="shared" si="15"/>
        <v>0</v>
      </c>
      <c r="F135" s="109">
        <f t="shared" si="15"/>
        <v>0</v>
      </c>
      <c r="G135" s="167">
        <f t="shared" si="15"/>
        <v>0</v>
      </c>
      <c r="H135" s="109">
        <v>0</v>
      </c>
      <c r="I135" s="109">
        <v>0</v>
      </c>
      <c r="J135" s="167">
        <v>0</v>
      </c>
      <c r="K135" s="109">
        <v>0</v>
      </c>
      <c r="L135" s="109">
        <v>0</v>
      </c>
      <c r="M135" s="167">
        <v>0</v>
      </c>
    </row>
    <row r="136" spans="1:13">
      <c r="A136" t="s">
        <v>259</v>
      </c>
      <c r="B136" t="s">
        <v>260</v>
      </c>
      <c r="C136" s="166">
        <f>IF(VLOOKUP(A136,'School Year 2019-2020'!A:AN,'School Year 2019-2020'!$R$1,FALSE)&gt;0,VLOOKUP(A136,'School Year 2019-2020'!A:AN,'School Year 2019-2020'!$U$1,FALSE)-VLOOKUP(A136,'School Year 2019-2020'!A:AN,'School Year 2019-2020'!$W$1,FALSE),0)+IF((VLOOKUP(A136,'School Year 2019-2020'!A:AN,'School Year 2019-2020'!$S$1,FALSE)+(VLOOKUP(A136,'School Year 2019-2020'!A:AN,'School Year 2019-2020'!$T$1,FALSE)))&gt;0,VLOOKUP(A136,'School Year 2019-2020'!A:AN,'School Year 2019-2020'!$V$1,FALSE)-VLOOKUP(A136,'School Year 2019-2020'!A:AN,'School Year 2019-2020'!$W$1,FALSE),0)</f>
        <v>0</v>
      </c>
      <c r="D136" s="109">
        <f t="shared" si="15"/>
        <v>0</v>
      </c>
      <c r="E136" s="109">
        <f t="shared" si="15"/>
        <v>0</v>
      </c>
      <c r="F136" s="109">
        <f t="shared" si="15"/>
        <v>0</v>
      </c>
      <c r="G136" s="167">
        <f t="shared" si="15"/>
        <v>0</v>
      </c>
      <c r="H136" s="109">
        <v>0</v>
      </c>
      <c r="I136" s="109">
        <v>0</v>
      </c>
      <c r="J136" s="167">
        <v>0</v>
      </c>
      <c r="K136" s="109">
        <v>0</v>
      </c>
      <c r="L136" s="109">
        <v>0</v>
      </c>
      <c r="M136" s="167">
        <v>0</v>
      </c>
    </row>
    <row r="137" spans="1:13">
      <c r="A137" t="s">
        <v>261</v>
      </c>
      <c r="B137" t="s">
        <v>262</v>
      </c>
      <c r="C137" s="166">
        <f>IF(VLOOKUP(A137,'School Year 2019-2020'!A:AN,'School Year 2019-2020'!$R$1,FALSE)&gt;0,VLOOKUP(A137,'School Year 2019-2020'!A:AN,'School Year 2019-2020'!$U$1,FALSE)-VLOOKUP(A137,'School Year 2019-2020'!A:AN,'School Year 2019-2020'!$W$1,FALSE),0)+IF((VLOOKUP(A137,'School Year 2019-2020'!A:AN,'School Year 2019-2020'!$S$1,FALSE)+(VLOOKUP(A137,'School Year 2019-2020'!A:AN,'School Year 2019-2020'!$T$1,FALSE)))&gt;0,VLOOKUP(A137,'School Year 2019-2020'!A:AN,'School Year 2019-2020'!$V$1,FALSE)-VLOOKUP(A137,'School Year 2019-2020'!A:AN,'School Year 2019-2020'!$W$1,FALSE),0)</f>
        <v>0</v>
      </c>
      <c r="D137" s="109">
        <f t="shared" si="15"/>
        <v>0</v>
      </c>
      <c r="E137" s="109">
        <f t="shared" si="15"/>
        <v>0</v>
      </c>
      <c r="F137" s="109">
        <f t="shared" si="15"/>
        <v>0</v>
      </c>
      <c r="G137" s="167">
        <f t="shared" si="15"/>
        <v>0</v>
      </c>
      <c r="H137" s="109">
        <v>0</v>
      </c>
      <c r="I137" s="109">
        <v>0</v>
      </c>
      <c r="J137" s="167">
        <v>0</v>
      </c>
      <c r="K137" s="109">
        <v>0</v>
      </c>
      <c r="L137" s="109">
        <v>0</v>
      </c>
      <c r="M137" s="167">
        <v>0</v>
      </c>
    </row>
    <row r="138" spans="1:13">
      <c r="A138" t="s">
        <v>263</v>
      </c>
      <c r="B138" t="s">
        <v>264</v>
      </c>
      <c r="C138" s="166">
        <f>IF(VLOOKUP(A138,'School Year 2019-2020'!A:AN,'School Year 2019-2020'!$R$1,FALSE)&gt;0,VLOOKUP(A138,'School Year 2019-2020'!A:AN,'School Year 2019-2020'!$U$1,FALSE)-VLOOKUP(A138,'School Year 2019-2020'!A:AN,'School Year 2019-2020'!$W$1,FALSE),0)+IF((VLOOKUP(A138,'School Year 2019-2020'!A:AN,'School Year 2019-2020'!$S$1,FALSE)+(VLOOKUP(A138,'School Year 2019-2020'!A:AN,'School Year 2019-2020'!$T$1,FALSE)))&gt;0,VLOOKUP(A138,'School Year 2019-2020'!A:AN,'School Year 2019-2020'!$V$1,FALSE)-VLOOKUP(A138,'School Year 2019-2020'!A:AN,'School Year 2019-2020'!$W$1,FALSE),0)</f>
        <v>0</v>
      </c>
      <c r="D138" s="109">
        <f t="shared" si="15"/>
        <v>0</v>
      </c>
      <c r="E138" s="109">
        <f t="shared" si="15"/>
        <v>0</v>
      </c>
      <c r="F138" s="109">
        <f t="shared" si="15"/>
        <v>0</v>
      </c>
      <c r="G138" s="167">
        <f t="shared" si="15"/>
        <v>0</v>
      </c>
      <c r="H138" s="109">
        <v>0</v>
      </c>
      <c r="I138" s="109">
        <v>0</v>
      </c>
      <c r="J138" s="167">
        <v>0</v>
      </c>
      <c r="K138" s="109">
        <v>0</v>
      </c>
      <c r="L138" s="109">
        <v>0</v>
      </c>
      <c r="M138" s="167">
        <v>0</v>
      </c>
    </row>
    <row r="139" spans="1:13">
      <c r="A139" t="s">
        <v>265</v>
      </c>
      <c r="B139" t="s">
        <v>266</v>
      </c>
      <c r="C139" s="166">
        <f>IF(VLOOKUP(A139,'School Year 2019-2020'!A:AN,'School Year 2019-2020'!$R$1,FALSE)&gt;0,VLOOKUP(A139,'School Year 2019-2020'!A:AN,'School Year 2019-2020'!$U$1,FALSE)-VLOOKUP(A139,'School Year 2019-2020'!A:AN,'School Year 2019-2020'!$W$1,FALSE),0)+IF((VLOOKUP(A139,'School Year 2019-2020'!A:AN,'School Year 2019-2020'!$S$1,FALSE)+(VLOOKUP(A139,'School Year 2019-2020'!A:AN,'School Year 2019-2020'!$T$1,FALSE)))&gt;0,VLOOKUP(A139,'School Year 2019-2020'!A:AN,'School Year 2019-2020'!$V$1,FALSE)-VLOOKUP(A139,'School Year 2019-2020'!A:AN,'School Year 2019-2020'!$W$1,FALSE),0)</f>
        <v>0</v>
      </c>
      <c r="D139" s="109">
        <f t="shared" si="15"/>
        <v>0</v>
      </c>
      <c r="E139" s="109">
        <f t="shared" si="15"/>
        <v>0</v>
      </c>
      <c r="F139" s="109">
        <f t="shared" si="15"/>
        <v>0</v>
      </c>
      <c r="G139" s="167">
        <f t="shared" si="15"/>
        <v>0</v>
      </c>
      <c r="H139" s="109">
        <v>0</v>
      </c>
      <c r="I139" s="109">
        <v>0</v>
      </c>
      <c r="J139" s="167">
        <v>0</v>
      </c>
      <c r="K139" s="109">
        <v>0</v>
      </c>
      <c r="L139" s="109">
        <v>0</v>
      </c>
      <c r="M139" s="167">
        <v>0</v>
      </c>
    </row>
    <row r="140" spans="1:13">
      <c r="A140" t="s">
        <v>267</v>
      </c>
      <c r="B140" t="s">
        <v>268</v>
      </c>
      <c r="C140" s="166">
        <f>IF(VLOOKUP(A140,'School Year 2019-2020'!A:AN,'School Year 2019-2020'!$R$1,FALSE)&gt;0,VLOOKUP(A140,'School Year 2019-2020'!A:AN,'School Year 2019-2020'!$U$1,FALSE)-VLOOKUP(A140,'School Year 2019-2020'!A:AN,'School Year 2019-2020'!$W$1,FALSE),0)+IF((VLOOKUP(A140,'School Year 2019-2020'!A:AN,'School Year 2019-2020'!$S$1,FALSE)+(VLOOKUP(A140,'School Year 2019-2020'!A:AN,'School Year 2019-2020'!$T$1,FALSE)))&gt;0,VLOOKUP(A140,'School Year 2019-2020'!A:AN,'School Year 2019-2020'!$V$1,FALSE)-VLOOKUP(A140,'School Year 2019-2020'!A:AN,'School Year 2019-2020'!$W$1,FALSE),0)</f>
        <v>573.44822188691978</v>
      </c>
      <c r="D140" s="109">
        <f t="shared" si="15"/>
        <v>573.44822188691978</v>
      </c>
      <c r="E140" s="109">
        <f t="shared" si="15"/>
        <v>573.44822188691978</v>
      </c>
      <c r="F140" s="109">
        <f t="shared" si="15"/>
        <v>573.44822188691978</v>
      </c>
      <c r="G140" s="167">
        <f t="shared" si="15"/>
        <v>573.44822188691978</v>
      </c>
      <c r="H140" s="109">
        <v>837.50982924706932</v>
      </c>
      <c r="I140" s="109">
        <v>851.07971492851084</v>
      </c>
      <c r="J140" s="167">
        <v>830.12696113551192</v>
      </c>
      <c r="K140" s="109">
        <v>830.12696113551192</v>
      </c>
      <c r="L140" s="109">
        <v>832.36901411877807</v>
      </c>
      <c r="M140" s="167">
        <v>845.96405755230899</v>
      </c>
    </row>
    <row r="141" spans="1:13">
      <c r="A141" t="s">
        <v>269</v>
      </c>
      <c r="B141" t="s">
        <v>270</v>
      </c>
      <c r="C141" s="166">
        <f>IF(VLOOKUP(A141,'School Year 2019-2020'!A:AN,'School Year 2019-2020'!$R$1,FALSE)&gt;0,VLOOKUP(A141,'School Year 2019-2020'!A:AN,'School Year 2019-2020'!$U$1,FALSE)-VLOOKUP(A141,'School Year 2019-2020'!A:AN,'School Year 2019-2020'!$W$1,FALSE),0)+IF((VLOOKUP(A141,'School Year 2019-2020'!A:AN,'School Year 2019-2020'!$S$1,FALSE)+(VLOOKUP(A141,'School Year 2019-2020'!A:AN,'School Year 2019-2020'!$T$1,FALSE)))&gt;0,VLOOKUP(A141,'School Year 2019-2020'!A:AN,'School Year 2019-2020'!$V$1,FALSE)-VLOOKUP(A141,'School Year 2019-2020'!A:AN,'School Year 2019-2020'!$W$1,FALSE),0)</f>
        <v>577.00753912830078</v>
      </c>
      <c r="D141" s="109">
        <f t="shared" si="15"/>
        <v>577.00753912830078</v>
      </c>
      <c r="E141" s="109">
        <f t="shared" si="15"/>
        <v>577.00753912830078</v>
      </c>
      <c r="F141" s="109">
        <f t="shared" si="15"/>
        <v>577.00753912830078</v>
      </c>
      <c r="G141" s="167">
        <f t="shared" si="15"/>
        <v>577.00753912830078</v>
      </c>
      <c r="H141" s="109">
        <v>837.50982924706932</v>
      </c>
      <c r="I141" s="109">
        <v>851.07971492851084</v>
      </c>
      <c r="J141" s="167">
        <v>830.12696113551192</v>
      </c>
      <c r="K141" s="109">
        <v>830.12696113551192</v>
      </c>
      <c r="L141" s="109">
        <v>832.36901411877807</v>
      </c>
      <c r="M141" s="167">
        <v>845.96405755230899</v>
      </c>
    </row>
    <row r="142" spans="1:13">
      <c r="A142" t="s">
        <v>271</v>
      </c>
      <c r="B142" t="s">
        <v>272</v>
      </c>
      <c r="C142" s="166">
        <f>IF(VLOOKUP(A142,'School Year 2019-2020'!A:AN,'School Year 2019-2020'!$R$1,FALSE)&gt;0,VLOOKUP(A142,'School Year 2019-2020'!A:AN,'School Year 2019-2020'!$U$1,FALSE)-VLOOKUP(A142,'School Year 2019-2020'!A:AN,'School Year 2019-2020'!$W$1,FALSE),0)+IF((VLOOKUP(A142,'School Year 2019-2020'!A:AN,'School Year 2019-2020'!$S$1,FALSE)+(VLOOKUP(A142,'School Year 2019-2020'!A:AN,'School Year 2019-2020'!$T$1,FALSE)))&gt;0,VLOOKUP(A142,'School Year 2019-2020'!A:AN,'School Year 2019-2020'!$V$1,FALSE)-VLOOKUP(A142,'School Year 2019-2020'!A:AN,'School Year 2019-2020'!$W$1,FALSE),0)</f>
        <v>569.198688553588</v>
      </c>
      <c r="D142" s="109">
        <f t="shared" si="15"/>
        <v>569.198688553588</v>
      </c>
      <c r="E142" s="109">
        <f t="shared" si="15"/>
        <v>569.198688553588</v>
      </c>
      <c r="F142" s="109">
        <f t="shared" si="15"/>
        <v>569.198688553588</v>
      </c>
      <c r="G142" s="167">
        <f t="shared" si="15"/>
        <v>569.198688553588</v>
      </c>
      <c r="H142" s="109">
        <v>837.50982924706932</v>
      </c>
      <c r="I142" s="109">
        <v>851.07971492851084</v>
      </c>
      <c r="J142" s="167">
        <v>830.12696113551192</v>
      </c>
      <c r="K142" s="109">
        <v>830.12696113551192</v>
      </c>
      <c r="L142" s="109">
        <v>832.36901411877807</v>
      </c>
      <c r="M142" s="167">
        <v>845.96405755230899</v>
      </c>
    </row>
    <row r="143" spans="1:13">
      <c r="A143" t="s">
        <v>273</v>
      </c>
      <c r="B143" t="s">
        <v>274</v>
      </c>
      <c r="C143" s="166">
        <f>IF(VLOOKUP(A143,'School Year 2019-2020'!A:AN,'School Year 2019-2020'!$R$1,FALSE)&gt;0,VLOOKUP(A143,'School Year 2019-2020'!A:AN,'School Year 2019-2020'!$U$1,FALSE)-VLOOKUP(A143,'School Year 2019-2020'!A:AN,'School Year 2019-2020'!$W$1,FALSE),0)+IF((VLOOKUP(A143,'School Year 2019-2020'!A:AN,'School Year 2019-2020'!$S$1,FALSE)+(VLOOKUP(A143,'School Year 2019-2020'!A:AN,'School Year 2019-2020'!$T$1,FALSE)))&gt;0,VLOOKUP(A143,'School Year 2019-2020'!A:AN,'School Year 2019-2020'!$V$1,FALSE)-VLOOKUP(A143,'School Year 2019-2020'!A:AN,'School Year 2019-2020'!$W$1,FALSE),0)</f>
        <v>573.15080237472648</v>
      </c>
      <c r="D143" s="109">
        <f t="shared" si="15"/>
        <v>573.15080237472648</v>
      </c>
      <c r="E143" s="109">
        <f t="shared" si="15"/>
        <v>573.15080237472648</v>
      </c>
      <c r="F143" s="109">
        <f t="shared" si="15"/>
        <v>573.15080237472648</v>
      </c>
      <c r="G143" s="167">
        <f t="shared" si="15"/>
        <v>573.15080237472648</v>
      </c>
      <c r="H143" s="109">
        <v>837.50982924706932</v>
      </c>
      <c r="I143" s="109">
        <v>851.07971492851084</v>
      </c>
      <c r="J143" s="167">
        <v>830.12696113551192</v>
      </c>
      <c r="K143" s="109">
        <v>830.12696113551192</v>
      </c>
      <c r="L143" s="109">
        <v>832.36901411877807</v>
      </c>
      <c r="M143" s="167">
        <v>845.96405755230899</v>
      </c>
    </row>
    <row r="144" spans="1:13">
      <c r="A144" t="s">
        <v>275</v>
      </c>
      <c r="B144" t="s">
        <v>276</v>
      </c>
      <c r="C144" s="166">
        <f>IF(VLOOKUP(A144,'School Year 2019-2020'!A:AN,'School Year 2019-2020'!$R$1,FALSE)&gt;0,VLOOKUP(A144,'School Year 2019-2020'!A:AN,'School Year 2019-2020'!$U$1,FALSE)-VLOOKUP(A144,'School Year 2019-2020'!A:AN,'School Year 2019-2020'!$W$1,FALSE),0)+IF((VLOOKUP(A144,'School Year 2019-2020'!A:AN,'School Year 2019-2020'!$S$1,FALSE)+(VLOOKUP(A144,'School Year 2019-2020'!A:AN,'School Year 2019-2020'!$T$1,FALSE)))&gt;0,VLOOKUP(A144,'School Year 2019-2020'!A:AN,'School Year 2019-2020'!$V$1,FALSE)-VLOOKUP(A144,'School Year 2019-2020'!A:AN,'School Year 2019-2020'!$W$1,FALSE),0)</f>
        <v>0</v>
      </c>
      <c r="D144" s="109">
        <f t="shared" si="15"/>
        <v>0</v>
      </c>
      <c r="E144" s="109">
        <f t="shared" si="15"/>
        <v>0</v>
      </c>
      <c r="F144" s="109">
        <f t="shared" si="15"/>
        <v>0</v>
      </c>
      <c r="G144" s="167">
        <f t="shared" si="15"/>
        <v>0</v>
      </c>
      <c r="H144" s="109">
        <v>0</v>
      </c>
      <c r="I144" s="109">
        <v>0</v>
      </c>
      <c r="J144" s="167">
        <v>0</v>
      </c>
      <c r="K144" s="109">
        <v>0</v>
      </c>
      <c r="L144" s="109">
        <v>0</v>
      </c>
      <c r="M144" s="167">
        <v>0</v>
      </c>
    </row>
    <row r="145" spans="1:13">
      <c r="A145" t="s">
        <v>277</v>
      </c>
      <c r="B145" t="s">
        <v>278</v>
      </c>
      <c r="C145" s="166">
        <f>IF(VLOOKUP(A145,'School Year 2019-2020'!A:AN,'School Year 2019-2020'!$R$1,FALSE)&gt;0,VLOOKUP(A145,'School Year 2019-2020'!A:AN,'School Year 2019-2020'!$U$1,FALSE)-VLOOKUP(A145,'School Year 2019-2020'!A:AN,'School Year 2019-2020'!$W$1,FALSE),0)+IF((VLOOKUP(A145,'School Year 2019-2020'!A:AN,'School Year 2019-2020'!$S$1,FALSE)+(VLOOKUP(A145,'School Year 2019-2020'!A:AN,'School Year 2019-2020'!$T$1,FALSE)))&gt;0,VLOOKUP(A145,'School Year 2019-2020'!A:AN,'School Year 2019-2020'!$V$1,FALSE)-VLOOKUP(A145,'School Year 2019-2020'!A:AN,'School Year 2019-2020'!$W$1,FALSE),0)</f>
        <v>575.29083141072988</v>
      </c>
      <c r="D145" s="109">
        <f t="shared" ref="D145:G164" si="16">C145</f>
        <v>575.29083141072988</v>
      </c>
      <c r="E145" s="109">
        <f t="shared" si="16"/>
        <v>575.29083141072988</v>
      </c>
      <c r="F145" s="109">
        <f t="shared" si="16"/>
        <v>575.29083141072988</v>
      </c>
      <c r="G145" s="167">
        <f t="shared" si="16"/>
        <v>575.29083141072988</v>
      </c>
      <c r="H145" s="109">
        <v>837.50982924706932</v>
      </c>
      <c r="I145" s="109">
        <v>851.07971492851084</v>
      </c>
      <c r="J145" s="167">
        <v>830.12696113551192</v>
      </c>
      <c r="K145" s="109">
        <v>830.12696113551192</v>
      </c>
      <c r="L145" s="109">
        <v>832.36901411877807</v>
      </c>
      <c r="M145" s="167">
        <v>845.96405755230899</v>
      </c>
    </row>
    <row r="146" spans="1:13">
      <c r="A146" t="s">
        <v>279</v>
      </c>
      <c r="B146" t="s">
        <v>280</v>
      </c>
      <c r="C146" s="166">
        <f>IF(VLOOKUP(A146,'School Year 2019-2020'!A:AN,'School Year 2019-2020'!$R$1,FALSE)&gt;0,VLOOKUP(A146,'School Year 2019-2020'!A:AN,'School Year 2019-2020'!$U$1,FALSE)-VLOOKUP(A146,'School Year 2019-2020'!A:AN,'School Year 2019-2020'!$W$1,FALSE),0)+IF((VLOOKUP(A146,'School Year 2019-2020'!A:AN,'School Year 2019-2020'!$S$1,FALSE)+(VLOOKUP(A146,'School Year 2019-2020'!A:AN,'School Year 2019-2020'!$T$1,FALSE)))&gt;0,VLOOKUP(A146,'School Year 2019-2020'!A:AN,'School Year 2019-2020'!$V$1,FALSE)-VLOOKUP(A146,'School Year 2019-2020'!A:AN,'School Year 2019-2020'!$W$1,FALSE),0)</f>
        <v>574.82249807739754</v>
      </c>
      <c r="D146" s="109">
        <f t="shared" si="16"/>
        <v>574.82249807739754</v>
      </c>
      <c r="E146" s="109">
        <f t="shared" si="16"/>
        <v>574.82249807739754</v>
      </c>
      <c r="F146" s="109">
        <f t="shared" si="16"/>
        <v>574.82249807739754</v>
      </c>
      <c r="G146" s="167">
        <f t="shared" si="16"/>
        <v>574.82249807739754</v>
      </c>
      <c r="H146" s="109">
        <v>837.50982924706932</v>
      </c>
      <c r="I146" s="109">
        <v>851.07971492851084</v>
      </c>
      <c r="J146" s="167">
        <v>830.12696113551192</v>
      </c>
      <c r="K146" s="109">
        <v>830.12696113551192</v>
      </c>
      <c r="L146" s="109">
        <v>832.36901411877807</v>
      </c>
      <c r="M146" s="167">
        <v>845.96405755230899</v>
      </c>
    </row>
    <row r="147" spans="1:13">
      <c r="A147" t="s">
        <v>281</v>
      </c>
      <c r="B147" t="s">
        <v>282</v>
      </c>
      <c r="C147" s="166">
        <f>IF(VLOOKUP(A147,'School Year 2019-2020'!A:AN,'School Year 2019-2020'!$R$1,FALSE)&gt;0,VLOOKUP(A147,'School Year 2019-2020'!A:AN,'School Year 2019-2020'!$U$1,FALSE)-VLOOKUP(A147,'School Year 2019-2020'!A:AN,'School Year 2019-2020'!$W$1,FALSE),0)+IF((VLOOKUP(A147,'School Year 2019-2020'!A:AN,'School Year 2019-2020'!$S$1,FALSE)+(VLOOKUP(A147,'School Year 2019-2020'!A:AN,'School Year 2019-2020'!$T$1,FALSE)))&gt;0,VLOOKUP(A147,'School Year 2019-2020'!A:AN,'School Year 2019-2020'!$V$1,FALSE)-VLOOKUP(A147,'School Year 2019-2020'!A:AN,'School Year 2019-2020'!$W$1,FALSE),0)</f>
        <v>755.51370775345276</v>
      </c>
      <c r="D147" s="109">
        <f t="shared" si="16"/>
        <v>755.51370775345276</v>
      </c>
      <c r="E147" s="109">
        <f t="shared" si="16"/>
        <v>755.51370775345276</v>
      </c>
      <c r="F147" s="109">
        <f t="shared" si="16"/>
        <v>755.51370775345276</v>
      </c>
      <c r="G147" s="167">
        <f t="shared" si="16"/>
        <v>755.51370775345276</v>
      </c>
      <c r="H147" s="109">
        <v>867.86901122765812</v>
      </c>
      <c r="I147" s="109">
        <v>882.0431104532754</v>
      </c>
      <c r="J147" s="167">
        <v>860.44112809560738</v>
      </c>
      <c r="K147" s="109">
        <v>860.44112809560738</v>
      </c>
      <c r="L147" s="109">
        <v>862.78549349986224</v>
      </c>
      <c r="M147" s="167">
        <v>876.98589642557999</v>
      </c>
    </row>
    <row r="148" spans="1:13">
      <c r="A148" t="s">
        <v>283</v>
      </c>
      <c r="B148" t="s">
        <v>284</v>
      </c>
      <c r="C148" s="166">
        <f>IF(VLOOKUP(A148,'School Year 2019-2020'!A:AN,'School Year 2019-2020'!$R$1,FALSE)&gt;0,VLOOKUP(A148,'School Year 2019-2020'!A:AN,'School Year 2019-2020'!$U$1,FALSE)-VLOOKUP(A148,'School Year 2019-2020'!A:AN,'School Year 2019-2020'!$W$1,FALSE),0)+IF((VLOOKUP(A148,'School Year 2019-2020'!A:AN,'School Year 2019-2020'!$S$1,FALSE)+(VLOOKUP(A148,'School Year 2019-2020'!A:AN,'School Year 2019-2020'!$T$1,FALSE)))&gt;0,VLOOKUP(A148,'School Year 2019-2020'!A:AN,'School Year 2019-2020'!$V$1,FALSE)-VLOOKUP(A148,'School Year 2019-2020'!A:AN,'School Year 2019-2020'!$W$1,FALSE),0)</f>
        <v>758.77348048072599</v>
      </c>
      <c r="D148" s="109">
        <f t="shared" si="16"/>
        <v>758.77348048072599</v>
      </c>
      <c r="E148" s="109">
        <f t="shared" si="16"/>
        <v>758.77348048072599</v>
      </c>
      <c r="F148" s="109">
        <f t="shared" si="16"/>
        <v>758.77348048072599</v>
      </c>
      <c r="G148" s="167">
        <f t="shared" si="16"/>
        <v>758.77348048072599</v>
      </c>
      <c r="H148" s="109">
        <v>867.86901122765812</v>
      </c>
      <c r="I148" s="109">
        <v>882.0431104532754</v>
      </c>
      <c r="J148" s="167">
        <v>860.44112809560738</v>
      </c>
      <c r="K148" s="109">
        <v>860.44112809560738</v>
      </c>
      <c r="L148" s="109">
        <v>862.78549349986224</v>
      </c>
      <c r="M148" s="167">
        <v>876.98589642557999</v>
      </c>
    </row>
    <row r="149" spans="1:13">
      <c r="A149" t="s">
        <v>285</v>
      </c>
      <c r="B149" t="s">
        <v>286</v>
      </c>
      <c r="C149" s="166">
        <f>IF(VLOOKUP(A149,'School Year 2019-2020'!A:AN,'School Year 2019-2020'!$R$1,FALSE)&gt;0,VLOOKUP(A149,'School Year 2019-2020'!A:AN,'School Year 2019-2020'!$U$1,FALSE)-VLOOKUP(A149,'School Year 2019-2020'!A:AN,'School Year 2019-2020'!$W$1,FALSE),0)+IF((VLOOKUP(A149,'School Year 2019-2020'!A:AN,'School Year 2019-2020'!$S$1,FALSE)+(VLOOKUP(A149,'School Year 2019-2020'!A:AN,'School Year 2019-2020'!$T$1,FALSE)))&gt;0,VLOOKUP(A149,'School Year 2019-2020'!A:AN,'School Year 2019-2020'!$V$1,FALSE)-VLOOKUP(A149,'School Year 2019-2020'!A:AN,'School Year 2019-2020'!$W$1,FALSE),0)</f>
        <v>0</v>
      </c>
      <c r="D149" s="109">
        <f t="shared" si="16"/>
        <v>0</v>
      </c>
      <c r="E149" s="109">
        <f t="shared" si="16"/>
        <v>0</v>
      </c>
      <c r="F149" s="109">
        <f t="shared" si="16"/>
        <v>0</v>
      </c>
      <c r="G149" s="167">
        <f t="shared" si="16"/>
        <v>0</v>
      </c>
      <c r="H149" s="109">
        <v>0</v>
      </c>
      <c r="I149" s="109">
        <v>0</v>
      </c>
      <c r="J149" s="167">
        <v>0</v>
      </c>
      <c r="K149" s="109">
        <v>0</v>
      </c>
      <c r="L149" s="109">
        <v>0</v>
      </c>
      <c r="M149" s="167">
        <v>0</v>
      </c>
    </row>
    <row r="150" spans="1:13">
      <c r="A150" t="s">
        <v>287</v>
      </c>
      <c r="B150" t="s">
        <v>288</v>
      </c>
      <c r="C150" s="166">
        <f>IF(VLOOKUP(A150,'School Year 2019-2020'!A:AN,'School Year 2019-2020'!$R$1,FALSE)&gt;0,VLOOKUP(A150,'School Year 2019-2020'!A:AN,'School Year 2019-2020'!$U$1,FALSE)-VLOOKUP(A150,'School Year 2019-2020'!A:AN,'School Year 2019-2020'!$W$1,FALSE),0)+IF((VLOOKUP(A150,'School Year 2019-2020'!A:AN,'School Year 2019-2020'!$S$1,FALSE)+(VLOOKUP(A150,'School Year 2019-2020'!A:AN,'School Year 2019-2020'!$T$1,FALSE)))&gt;0,VLOOKUP(A150,'School Year 2019-2020'!A:AN,'School Year 2019-2020'!$V$1,FALSE)-VLOOKUP(A150,'School Year 2019-2020'!A:AN,'School Year 2019-2020'!$W$1,FALSE),0)</f>
        <v>757.03006871145772</v>
      </c>
      <c r="D150" s="109">
        <f t="shared" si="16"/>
        <v>757.03006871145772</v>
      </c>
      <c r="E150" s="109">
        <f t="shared" si="16"/>
        <v>757.03006871145772</v>
      </c>
      <c r="F150" s="109">
        <f t="shared" si="16"/>
        <v>757.03006871145772</v>
      </c>
      <c r="G150" s="167">
        <f t="shared" si="16"/>
        <v>757.03006871145772</v>
      </c>
      <c r="H150" s="109">
        <v>867.86901122765812</v>
      </c>
      <c r="I150" s="109">
        <v>882.0431104532754</v>
      </c>
      <c r="J150" s="167">
        <v>860.44112809560738</v>
      </c>
      <c r="K150" s="109">
        <v>860.44112809560738</v>
      </c>
      <c r="L150" s="109">
        <v>862.78549349986224</v>
      </c>
      <c r="M150" s="167">
        <v>876.98589642557999</v>
      </c>
    </row>
    <row r="151" spans="1:13">
      <c r="A151" t="s">
        <v>289</v>
      </c>
      <c r="B151" t="s">
        <v>290</v>
      </c>
      <c r="C151" s="166">
        <f>IF(VLOOKUP(A151,'School Year 2019-2020'!A:AN,'School Year 2019-2020'!$R$1,FALSE)&gt;0,VLOOKUP(A151,'School Year 2019-2020'!A:AN,'School Year 2019-2020'!$U$1,FALSE)-VLOOKUP(A151,'School Year 2019-2020'!A:AN,'School Year 2019-2020'!$W$1,FALSE),0)+IF((VLOOKUP(A151,'School Year 2019-2020'!A:AN,'School Year 2019-2020'!$S$1,FALSE)+(VLOOKUP(A151,'School Year 2019-2020'!A:AN,'School Year 2019-2020'!$T$1,FALSE)))&gt;0,VLOOKUP(A151,'School Year 2019-2020'!A:AN,'School Year 2019-2020'!$V$1,FALSE)-VLOOKUP(A151,'School Year 2019-2020'!A:AN,'School Year 2019-2020'!$W$1,FALSE),0)</f>
        <v>576.14880349611667</v>
      </c>
      <c r="D151" s="109">
        <f t="shared" si="16"/>
        <v>576.14880349611667</v>
      </c>
      <c r="E151" s="109">
        <f t="shared" si="16"/>
        <v>576.14880349611667</v>
      </c>
      <c r="F151" s="109">
        <f t="shared" si="16"/>
        <v>576.14880349611667</v>
      </c>
      <c r="G151" s="167">
        <f t="shared" si="16"/>
        <v>576.14880349611667</v>
      </c>
      <c r="H151" s="109">
        <v>837.50982924706932</v>
      </c>
      <c r="I151" s="109">
        <v>851.07971492851084</v>
      </c>
      <c r="J151" s="167">
        <v>830.12696113551192</v>
      </c>
      <c r="K151" s="109">
        <v>830.12696113551192</v>
      </c>
      <c r="L151" s="109">
        <v>832.36901411877807</v>
      </c>
      <c r="M151" s="167">
        <v>845.96405755230899</v>
      </c>
    </row>
    <row r="152" spans="1:13">
      <c r="A152" t="s">
        <v>291</v>
      </c>
      <c r="B152" t="s">
        <v>292</v>
      </c>
      <c r="C152" s="166">
        <f>IF(VLOOKUP(A152,'School Year 2019-2020'!A:AN,'School Year 2019-2020'!$R$1,FALSE)&gt;0,VLOOKUP(A152,'School Year 2019-2020'!A:AN,'School Year 2019-2020'!$U$1,FALSE)-VLOOKUP(A152,'School Year 2019-2020'!A:AN,'School Year 2019-2020'!$W$1,FALSE),0)+IF((VLOOKUP(A152,'School Year 2019-2020'!A:AN,'School Year 2019-2020'!$S$1,FALSE)+(VLOOKUP(A152,'School Year 2019-2020'!A:AN,'School Year 2019-2020'!$T$1,FALSE)))&gt;0,VLOOKUP(A152,'School Year 2019-2020'!A:AN,'School Year 2019-2020'!$V$1,FALSE)-VLOOKUP(A152,'School Year 2019-2020'!A:AN,'School Year 2019-2020'!$W$1,FALSE),0)</f>
        <v>753.8355259352702</v>
      </c>
      <c r="D152" s="109">
        <f t="shared" si="16"/>
        <v>753.8355259352702</v>
      </c>
      <c r="E152" s="109">
        <f t="shared" si="16"/>
        <v>753.8355259352702</v>
      </c>
      <c r="F152" s="109">
        <f t="shared" si="16"/>
        <v>753.8355259352702</v>
      </c>
      <c r="G152" s="167">
        <f t="shared" si="16"/>
        <v>753.8355259352702</v>
      </c>
      <c r="H152" s="109">
        <v>867.86901122765812</v>
      </c>
      <c r="I152" s="109">
        <v>882.0431104532754</v>
      </c>
      <c r="J152" s="167">
        <v>860.44112809560738</v>
      </c>
      <c r="K152" s="109">
        <v>860.44112809560738</v>
      </c>
      <c r="L152" s="109">
        <v>862.78549349986224</v>
      </c>
      <c r="M152" s="167">
        <v>876.98589642557999</v>
      </c>
    </row>
    <row r="153" spans="1:13">
      <c r="A153" t="s">
        <v>293</v>
      </c>
      <c r="B153" t="s">
        <v>294</v>
      </c>
      <c r="C153" s="166">
        <f>IF(VLOOKUP(A153,'School Year 2019-2020'!A:AN,'School Year 2019-2020'!$R$1,FALSE)&gt;0,VLOOKUP(A153,'School Year 2019-2020'!A:AN,'School Year 2019-2020'!$U$1,FALSE)-VLOOKUP(A153,'School Year 2019-2020'!A:AN,'School Year 2019-2020'!$W$1,FALSE),0)+IF((VLOOKUP(A153,'School Year 2019-2020'!A:AN,'School Year 2019-2020'!$S$1,FALSE)+(VLOOKUP(A153,'School Year 2019-2020'!A:AN,'School Year 2019-2020'!$T$1,FALSE)))&gt;0,VLOOKUP(A153,'School Year 2019-2020'!A:AN,'School Year 2019-2020'!$V$1,FALSE)-VLOOKUP(A153,'School Year 2019-2020'!A:AN,'School Year 2019-2020'!$W$1,FALSE),0)</f>
        <v>760.61719669694139</v>
      </c>
      <c r="D153" s="109">
        <f t="shared" si="16"/>
        <v>760.61719669694139</v>
      </c>
      <c r="E153" s="109">
        <f t="shared" si="16"/>
        <v>760.61719669694139</v>
      </c>
      <c r="F153" s="109">
        <f t="shared" si="16"/>
        <v>760.61719669694139</v>
      </c>
      <c r="G153" s="167">
        <f t="shared" si="16"/>
        <v>760.61719669694139</v>
      </c>
      <c r="H153" s="109">
        <v>867.86901122765812</v>
      </c>
      <c r="I153" s="109">
        <v>882.0431104532754</v>
      </c>
      <c r="J153" s="167">
        <v>860.44112809560738</v>
      </c>
      <c r="K153" s="109">
        <v>860.44112809560738</v>
      </c>
      <c r="L153" s="109">
        <v>862.78549349986224</v>
      </c>
      <c r="M153" s="167">
        <v>876.98589642557999</v>
      </c>
    </row>
    <row r="154" spans="1:13">
      <c r="A154" t="s">
        <v>295</v>
      </c>
      <c r="B154" t="s">
        <v>296</v>
      </c>
      <c r="C154" s="166">
        <f>IF(VLOOKUP(A154,'School Year 2019-2020'!A:AN,'School Year 2019-2020'!$R$1,FALSE)&gt;0,VLOOKUP(A154,'School Year 2019-2020'!A:AN,'School Year 2019-2020'!$U$1,FALSE)-VLOOKUP(A154,'School Year 2019-2020'!A:AN,'School Year 2019-2020'!$W$1,FALSE),0)+IF((VLOOKUP(A154,'School Year 2019-2020'!A:AN,'School Year 2019-2020'!$S$1,FALSE)+(VLOOKUP(A154,'School Year 2019-2020'!A:AN,'School Year 2019-2020'!$T$1,FALSE)))&gt;0,VLOOKUP(A154,'School Year 2019-2020'!A:AN,'School Year 2019-2020'!$V$1,FALSE)-VLOOKUP(A154,'School Year 2019-2020'!A:AN,'School Year 2019-2020'!$W$1,FALSE),0)</f>
        <v>578.68764688692136</v>
      </c>
      <c r="D154" s="109">
        <f t="shared" si="16"/>
        <v>578.68764688692136</v>
      </c>
      <c r="E154" s="109">
        <f t="shared" si="16"/>
        <v>578.68764688692136</v>
      </c>
      <c r="F154" s="109">
        <f t="shared" si="16"/>
        <v>578.68764688692136</v>
      </c>
      <c r="G154" s="167">
        <f t="shared" si="16"/>
        <v>578.68764688692136</v>
      </c>
      <c r="H154" s="109">
        <v>837.50982924706932</v>
      </c>
      <c r="I154" s="109">
        <v>851.07971492851084</v>
      </c>
      <c r="J154" s="167">
        <v>830.12696113551192</v>
      </c>
      <c r="K154" s="109">
        <v>830.12696113551192</v>
      </c>
      <c r="L154" s="109">
        <v>832.36901411877807</v>
      </c>
      <c r="M154" s="167">
        <v>845.96405755230899</v>
      </c>
    </row>
    <row r="155" spans="1:13">
      <c r="A155" t="s">
        <v>297</v>
      </c>
      <c r="B155" t="s">
        <v>298</v>
      </c>
      <c r="C155" s="166">
        <f>IF(VLOOKUP(A155,'School Year 2019-2020'!A:AN,'School Year 2019-2020'!$R$1,FALSE)&gt;0,VLOOKUP(A155,'School Year 2019-2020'!A:AN,'School Year 2019-2020'!$U$1,FALSE)-VLOOKUP(A155,'School Year 2019-2020'!A:AN,'School Year 2019-2020'!$W$1,FALSE),0)+IF((VLOOKUP(A155,'School Year 2019-2020'!A:AN,'School Year 2019-2020'!$S$1,FALSE)+(VLOOKUP(A155,'School Year 2019-2020'!A:AN,'School Year 2019-2020'!$T$1,FALSE)))&gt;0,VLOOKUP(A155,'School Year 2019-2020'!A:AN,'School Year 2019-2020'!$V$1,FALSE)-VLOOKUP(A155,'School Year 2019-2020'!A:AN,'School Year 2019-2020'!$W$1,FALSE),0)</f>
        <v>576.80232623474694</v>
      </c>
      <c r="D155" s="109">
        <f t="shared" si="16"/>
        <v>576.80232623474694</v>
      </c>
      <c r="E155" s="109">
        <f t="shared" si="16"/>
        <v>576.80232623474694</v>
      </c>
      <c r="F155" s="109">
        <f t="shared" si="16"/>
        <v>576.80232623474694</v>
      </c>
      <c r="G155" s="167">
        <f t="shared" si="16"/>
        <v>576.80232623474694</v>
      </c>
      <c r="H155" s="109">
        <v>837.50982924706932</v>
      </c>
      <c r="I155" s="109">
        <v>851.07971492851084</v>
      </c>
      <c r="J155" s="167">
        <v>830.12696113551192</v>
      </c>
      <c r="K155" s="109">
        <v>830.12696113551192</v>
      </c>
      <c r="L155" s="109">
        <v>832.36901411877807</v>
      </c>
      <c r="M155" s="167">
        <v>845.96405755230899</v>
      </c>
    </row>
    <row r="156" spans="1:13">
      <c r="A156" t="s">
        <v>299</v>
      </c>
      <c r="B156" t="s">
        <v>300</v>
      </c>
      <c r="C156" s="166">
        <f>IF(VLOOKUP(A156,'School Year 2019-2020'!A:AN,'School Year 2019-2020'!$R$1,FALSE)&gt;0,VLOOKUP(A156,'School Year 2019-2020'!A:AN,'School Year 2019-2020'!$U$1,FALSE)-VLOOKUP(A156,'School Year 2019-2020'!A:AN,'School Year 2019-2020'!$W$1,FALSE),0)+IF((VLOOKUP(A156,'School Year 2019-2020'!A:AN,'School Year 2019-2020'!$S$1,FALSE)+(VLOOKUP(A156,'School Year 2019-2020'!A:AN,'School Year 2019-2020'!$T$1,FALSE)))&gt;0,VLOOKUP(A156,'School Year 2019-2020'!A:AN,'School Year 2019-2020'!$V$1,FALSE)-VLOOKUP(A156,'School Year 2019-2020'!A:AN,'School Year 2019-2020'!$W$1,FALSE),0)</f>
        <v>585.20202188692019</v>
      </c>
      <c r="D156" s="109">
        <f t="shared" si="16"/>
        <v>585.20202188692019</v>
      </c>
      <c r="E156" s="109">
        <f t="shared" si="16"/>
        <v>585.20202188692019</v>
      </c>
      <c r="F156" s="109">
        <f t="shared" si="16"/>
        <v>585.20202188692019</v>
      </c>
      <c r="G156" s="167">
        <f t="shared" si="16"/>
        <v>585.20202188692019</v>
      </c>
      <c r="H156" s="109">
        <v>837.50982924706932</v>
      </c>
      <c r="I156" s="109">
        <v>851.07971492851084</v>
      </c>
      <c r="J156" s="167">
        <v>830.12696113551192</v>
      </c>
      <c r="K156" s="109">
        <v>830.12696113551192</v>
      </c>
      <c r="L156" s="109">
        <v>832.36901411877807</v>
      </c>
      <c r="M156" s="167">
        <v>845.96405755230899</v>
      </c>
    </row>
    <row r="157" spans="1:13">
      <c r="A157" t="s">
        <v>301</v>
      </c>
      <c r="B157" t="s">
        <v>302</v>
      </c>
      <c r="C157" s="166">
        <f>IF(VLOOKUP(A157,'School Year 2019-2020'!A:AN,'School Year 2019-2020'!$R$1,FALSE)&gt;0,VLOOKUP(A157,'School Year 2019-2020'!A:AN,'School Year 2019-2020'!$U$1,FALSE)-VLOOKUP(A157,'School Year 2019-2020'!A:AN,'School Year 2019-2020'!$W$1,FALSE),0)+IF((VLOOKUP(A157,'School Year 2019-2020'!A:AN,'School Year 2019-2020'!$S$1,FALSE)+(VLOOKUP(A157,'School Year 2019-2020'!A:AN,'School Year 2019-2020'!$T$1,FALSE)))&gt;0,VLOOKUP(A157,'School Year 2019-2020'!A:AN,'School Year 2019-2020'!$V$1,FALSE)-VLOOKUP(A157,'School Year 2019-2020'!A:AN,'School Year 2019-2020'!$W$1,FALSE),0)</f>
        <v>572.71307451849862</v>
      </c>
      <c r="D157" s="109">
        <f t="shared" si="16"/>
        <v>572.71307451849862</v>
      </c>
      <c r="E157" s="109">
        <f t="shared" si="16"/>
        <v>572.71307451849862</v>
      </c>
      <c r="F157" s="109">
        <f t="shared" si="16"/>
        <v>572.71307451849862</v>
      </c>
      <c r="G157" s="167">
        <f t="shared" si="16"/>
        <v>572.71307451849862</v>
      </c>
      <c r="H157" s="109">
        <v>837.50982924706932</v>
      </c>
      <c r="I157" s="109">
        <v>851.07971492851084</v>
      </c>
      <c r="J157" s="167">
        <v>830.12696113551192</v>
      </c>
      <c r="K157" s="109">
        <v>830.12696113551192</v>
      </c>
      <c r="L157" s="109">
        <v>832.36901411877807</v>
      </c>
      <c r="M157" s="167">
        <v>845.96405755230899</v>
      </c>
    </row>
    <row r="158" spans="1:13">
      <c r="A158" t="s">
        <v>303</v>
      </c>
      <c r="B158" t="s">
        <v>304</v>
      </c>
      <c r="C158" s="166">
        <f>IF(VLOOKUP(A158,'School Year 2019-2020'!A:AN,'School Year 2019-2020'!$R$1,FALSE)&gt;0,VLOOKUP(A158,'School Year 2019-2020'!A:AN,'School Year 2019-2020'!$U$1,FALSE)-VLOOKUP(A158,'School Year 2019-2020'!A:AN,'School Year 2019-2020'!$W$1,FALSE),0)+IF((VLOOKUP(A158,'School Year 2019-2020'!A:AN,'School Year 2019-2020'!$S$1,FALSE)+(VLOOKUP(A158,'School Year 2019-2020'!A:AN,'School Year 2019-2020'!$T$1,FALSE)))&gt;0,VLOOKUP(A158,'School Year 2019-2020'!A:AN,'School Year 2019-2020'!$V$1,FALSE)-VLOOKUP(A158,'School Year 2019-2020'!A:AN,'School Year 2019-2020'!$W$1,FALSE),0)</f>
        <v>699.77098048072548</v>
      </c>
      <c r="D158" s="109">
        <f t="shared" si="16"/>
        <v>699.77098048072548</v>
      </c>
      <c r="E158" s="109">
        <f t="shared" si="16"/>
        <v>699.77098048072548</v>
      </c>
      <c r="F158" s="109">
        <f t="shared" si="16"/>
        <v>699.77098048072548</v>
      </c>
      <c r="G158" s="167">
        <f t="shared" si="16"/>
        <v>699.77098048072548</v>
      </c>
      <c r="H158" s="109">
        <v>867.86901122765812</v>
      </c>
      <c r="I158" s="109">
        <v>882.0431104532754</v>
      </c>
      <c r="J158" s="167">
        <v>860.44112809560738</v>
      </c>
      <c r="K158" s="109">
        <v>860.44112809560738</v>
      </c>
      <c r="L158" s="109">
        <v>862.78549349986224</v>
      </c>
      <c r="M158" s="167">
        <v>876.98589642557999</v>
      </c>
    </row>
    <row r="159" spans="1:13">
      <c r="A159" t="s">
        <v>305</v>
      </c>
      <c r="B159" t="s">
        <v>306</v>
      </c>
      <c r="C159" s="166">
        <f>IF(VLOOKUP(A159,'School Year 2019-2020'!A:AN,'School Year 2019-2020'!$R$1,FALSE)&gt;0,VLOOKUP(A159,'School Year 2019-2020'!A:AN,'School Year 2019-2020'!$U$1,FALSE)-VLOOKUP(A159,'School Year 2019-2020'!A:AN,'School Year 2019-2020'!$W$1,FALSE),0)+IF((VLOOKUP(A159,'School Year 2019-2020'!A:AN,'School Year 2019-2020'!$S$1,FALSE)+(VLOOKUP(A159,'School Year 2019-2020'!A:AN,'School Year 2019-2020'!$T$1,FALSE)))&gt;0,VLOOKUP(A159,'School Year 2019-2020'!A:AN,'School Year 2019-2020'!$V$1,FALSE)-VLOOKUP(A159,'School Year 2019-2020'!A:AN,'School Year 2019-2020'!$W$1,FALSE),0)</f>
        <v>729.19691556573162</v>
      </c>
      <c r="D159" s="109">
        <f t="shared" si="16"/>
        <v>729.19691556573162</v>
      </c>
      <c r="E159" s="109">
        <f t="shared" si="16"/>
        <v>729.19691556573162</v>
      </c>
      <c r="F159" s="109">
        <f t="shared" si="16"/>
        <v>729.19691556573162</v>
      </c>
      <c r="G159" s="167">
        <f t="shared" si="16"/>
        <v>729.19691556573162</v>
      </c>
      <c r="H159" s="109">
        <v>867.86901122765812</v>
      </c>
      <c r="I159" s="109">
        <v>882.0431104532754</v>
      </c>
      <c r="J159" s="167">
        <v>860.44112809560738</v>
      </c>
      <c r="K159" s="109">
        <v>860.44112809560738</v>
      </c>
      <c r="L159" s="109">
        <v>862.78549349986224</v>
      </c>
      <c r="M159" s="167">
        <v>876.98589642557999</v>
      </c>
    </row>
    <row r="160" spans="1:13">
      <c r="A160" t="s">
        <v>307</v>
      </c>
      <c r="B160" t="s">
        <v>308</v>
      </c>
      <c r="C160" s="166">
        <f>IF(VLOOKUP(A160,'School Year 2019-2020'!A:AN,'School Year 2019-2020'!$R$1,FALSE)&gt;0,VLOOKUP(A160,'School Year 2019-2020'!A:AN,'School Year 2019-2020'!$U$1,FALSE)-VLOOKUP(A160,'School Year 2019-2020'!A:AN,'School Year 2019-2020'!$W$1,FALSE),0)+IF((VLOOKUP(A160,'School Year 2019-2020'!A:AN,'School Year 2019-2020'!$S$1,FALSE)+(VLOOKUP(A160,'School Year 2019-2020'!A:AN,'School Year 2019-2020'!$T$1,FALSE)))&gt;0,VLOOKUP(A160,'School Year 2019-2020'!A:AN,'School Year 2019-2020'!$V$1,FALSE)-VLOOKUP(A160,'School Year 2019-2020'!A:AN,'School Year 2019-2020'!$W$1,FALSE),0)</f>
        <v>799.63668802933717</v>
      </c>
      <c r="D160" s="109">
        <f t="shared" si="16"/>
        <v>799.63668802933717</v>
      </c>
      <c r="E160" s="109">
        <f t="shared" si="16"/>
        <v>799.63668802933717</v>
      </c>
      <c r="F160" s="109">
        <f t="shared" si="16"/>
        <v>799.63668802933717</v>
      </c>
      <c r="G160" s="167">
        <f t="shared" si="16"/>
        <v>799.63668802933717</v>
      </c>
      <c r="H160" s="109">
        <v>894.56633222180972</v>
      </c>
      <c r="I160" s="109">
        <v>902.47319776933</v>
      </c>
      <c r="J160" s="167">
        <v>893.76357106936211</v>
      </c>
      <c r="K160" s="109">
        <v>893.76357106936211</v>
      </c>
      <c r="L160" s="109">
        <v>889.53312999819627</v>
      </c>
      <c r="M160" s="167">
        <v>897.45447510233771</v>
      </c>
    </row>
    <row r="161" spans="1:13">
      <c r="A161" t="s">
        <v>309</v>
      </c>
      <c r="B161" t="s">
        <v>310</v>
      </c>
      <c r="C161" s="166">
        <f>IF(VLOOKUP(A161,'School Year 2019-2020'!A:AN,'School Year 2019-2020'!$R$1,FALSE)&gt;0,VLOOKUP(A161,'School Year 2019-2020'!A:AN,'School Year 2019-2020'!$U$1,FALSE)-VLOOKUP(A161,'School Year 2019-2020'!A:AN,'School Year 2019-2020'!$W$1,FALSE),0)+IF((VLOOKUP(A161,'School Year 2019-2020'!A:AN,'School Year 2019-2020'!$S$1,FALSE)+(VLOOKUP(A161,'School Year 2019-2020'!A:AN,'School Year 2019-2020'!$T$1,FALSE)))&gt;0,VLOOKUP(A161,'School Year 2019-2020'!A:AN,'School Year 2019-2020'!$V$1,FALSE)-VLOOKUP(A161,'School Year 2019-2020'!A:AN,'School Year 2019-2020'!$W$1,FALSE),0)</f>
        <v>572.1732718869207</v>
      </c>
      <c r="D161" s="109">
        <f t="shared" si="16"/>
        <v>572.1732718869207</v>
      </c>
      <c r="E161" s="109">
        <f t="shared" si="16"/>
        <v>572.1732718869207</v>
      </c>
      <c r="F161" s="109">
        <f t="shared" si="16"/>
        <v>572.1732718869207</v>
      </c>
      <c r="G161" s="167">
        <f t="shared" si="16"/>
        <v>572.1732718869207</v>
      </c>
      <c r="H161" s="109">
        <v>837.50982924706932</v>
      </c>
      <c r="I161" s="109">
        <v>851.07971492851084</v>
      </c>
      <c r="J161" s="167">
        <v>830.12696113551192</v>
      </c>
      <c r="K161" s="109">
        <v>830.12696113551192</v>
      </c>
      <c r="L161" s="109">
        <v>832.36901411877807</v>
      </c>
      <c r="M161" s="167">
        <v>845.96405755230899</v>
      </c>
    </row>
    <row r="162" spans="1:13">
      <c r="A162" t="s">
        <v>311</v>
      </c>
      <c r="B162" t="s">
        <v>312</v>
      </c>
      <c r="C162" s="166">
        <f>IF(VLOOKUP(A162,'School Year 2019-2020'!A:AN,'School Year 2019-2020'!$R$1,FALSE)&gt;0,VLOOKUP(A162,'School Year 2019-2020'!A:AN,'School Year 2019-2020'!$U$1,FALSE)-VLOOKUP(A162,'School Year 2019-2020'!A:AN,'School Year 2019-2020'!$W$1,FALSE),0)+IF((VLOOKUP(A162,'School Year 2019-2020'!A:AN,'School Year 2019-2020'!$S$1,FALSE)+(VLOOKUP(A162,'School Year 2019-2020'!A:AN,'School Year 2019-2020'!$T$1,FALSE)))&gt;0,VLOOKUP(A162,'School Year 2019-2020'!A:AN,'School Year 2019-2020'!$V$1,FALSE)-VLOOKUP(A162,'School Year 2019-2020'!A:AN,'School Year 2019-2020'!$W$1,FALSE),0)</f>
        <v>746.50898048072486</v>
      </c>
      <c r="D162" s="109">
        <f t="shared" si="16"/>
        <v>746.50898048072486</v>
      </c>
      <c r="E162" s="109">
        <f t="shared" si="16"/>
        <v>746.50898048072486</v>
      </c>
      <c r="F162" s="109">
        <f t="shared" si="16"/>
        <v>746.50898048072486</v>
      </c>
      <c r="G162" s="167">
        <f t="shared" si="16"/>
        <v>746.50898048072486</v>
      </c>
      <c r="H162" s="109">
        <v>867.86901122765812</v>
      </c>
      <c r="I162" s="109">
        <v>882.0431104532754</v>
      </c>
      <c r="J162" s="167">
        <v>860.44112809560738</v>
      </c>
      <c r="K162" s="109">
        <v>860.44112809560738</v>
      </c>
      <c r="L162" s="109">
        <v>862.78549349986224</v>
      </c>
      <c r="M162" s="167">
        <v>876.98589642557999</v>
      </c>
    </row>
    <row r="163" spans="1:13">
      <c r="A163" t="s">
        <v>313</v>
      </c>
      <c r="B163" t="s">
        <v>314</v>
      </c>
      <c r="C163" s="166">
        <f>IF(VLOOKUP(A163,'School Year 2019-2020'!A:AN,'School Year 2019-2020'!$R$1,FALSE)&gt;0,VLOOKUP(A163,'School Year 2019-2020'!A:AN,'School Year 2019-2020'!$U$1,FALSE)-VLOOKUP(A163,'School Year 2019-2020'!A:AN,'School Year 2019-2020'!$W$1,FALSE),0)+IF((VLOOKUP(A163,'School Year 2019-2020'!A:AN,'School Year 2019-2020'!$S$1,FALSE)+(VLOOKUP(A163,'School Year 2019-2020'!A:AN,'School Year 2019-2020'!$T$1,FALSE)))&gt;0,VLOOKUP(A163,'School Year 2019-2020'!A:AN,'School Year 2019-2020'!$V$1,FALSE)-VLOOKUP(A163,'School Year 2019-2020'!A:AN,'School Year 2019-2020'!$W$1,FALSE),0)</f>
        <v>2000.7073906573114</v>
      </c>
      <c r="D163" s="109">
        <f t="shared" si="16"/>
        <v>2000.7073906573114</v>
      </c>
      <c r="E163" s="109">
        <f t="shared" si="16"/>
        <v>2000.7073906573114</v>
      </c>
      <c r="F163" s="109">
        <f t="shared" si="16"/>
        <v>2000.7073906573114</v>
      </c>
      <c r="G163" s="167">
        <f t="shared" si="16"/>
        <v>2000.7073906573114</v>
      </c>
      <c r="H163" s="109">
        <v>2448.2732046102865</v>
      </c>
      <c r="I163" s="109">
        <v>2488.5531485410593</v>
      </c>
      <c r="J163" s="167">
        <v>2426.9444186112887</v>
      </c>
      <c r="K163" s="109">
        <v>2426.9444186112887</v>
      </c>
      <c r="L163" s="109">
        <v>2433.7154278609123</v>
      </c>
      <c r="M163" s="167">
        <v>2474.071251019599</v>
      </c>
    </row>
    <row r="164" spans="1:13">
      <c r="A164" t="s">
        <v>315</v>
      </c>
      <c r="B164" t="s">
        <v>316</v>
      </c>
      <c r="C164" s="166">
        <f>IF(VLOOKUP(A164,'School Year 2019-2020'!A:AN,'School Year 2019-2020'!$R$1,FALSE)&gt;0,VLOOKUP(A164,'School Year 2019-2020'!A:AN,'School Year 2019-2020'!$U$1,FALSE)-VLOOKUP(A164,'School Year 2019-2020'!A:AN,'School Year 2019-2020'!$W$1,FALSE),0)+IF((VLOOKUP(A164,'School Year 2019-2020'!A:AN,'School Year 2019-2020'!$S$1,FALSE)+(VLOOKUP(A164,'School Year 2019-2020'!A:AN,'School Year 2019-2020'!$T$1,FALSE)))&gt;0,VLOOKUP(A164,'School Year 2019-2020'!A:AN,'School Year 2019-2020'!$V$1,FALSE)-VLOOKUP(A164,'School Year 2019-2020'!A:AN,'School Year 2019-2020'!$W$1,FALSE),0)</f>
        <v>0</v>
      </c>
      <c r="D164" s="109">
        <f t="shared" si="16"/>
        <v>0</v>
      </c>
      <c r="E164" s="109">
        <f t="shared" si="16"/>
        <v>0</v>
      </c>
      <c r="F164" s="109">
        <f t="shared" si="16"/>
        <v>0</v>
      </c>
      <c r="G164" s="167">
        <f t="shared" si="16"/>
        <v>0</v>
      </c>
      <c r="H164" s="109">
        <v>0</v>
      </c>
      <c r="I164" s="109">
        <v>0</v>
      </c>
      <c r="J164" s="167">
        <v>0</v>
      </c>
      <c r="K164" s="109">
        <v>0</v>
      </c>
      <c r="L164" s="109">
        <v>0</v>
      </c>
      <c r="M164" s="167">
        <v>0</v>
      </c>
    </row>
    <row r="165" spans="1:13">
      <c r="A165" t="s">
        <v>317</v>
      </c>
      <c r="B165" t="s">
        <v>318</v>
      </c>
      <c r="C165" s="166">
        <f>IF(VLOOKUP(A165,'School Year 2019-2020'!A:AN,'School Year 2019-2020'!$R$1,FALSE)&gt;0,VLOOKUP(A165,'School Year 2019-2020'!A:AN,'School Year 2019-2020'!$U$1,FALSE)-VLOOKUP(A165,'School Year 2019-2020'!A:AN,'School Year 2019-2020'!$W$1,FALSE),0)+IF((VLOOKUP(A165,'School Year 2019-2020'!A:AN,'School Year 2019-2020'!$S$1,FALSE)+(VLOOKUP(A165,'School Year 2019-2020'!A:AN,'School Year 2019-2020'!$T$1,FALSE)))&gt;0,VLOOKUP(A165,'School Year 2019-2020'!A:AN,'School Year 2019-2020'!$V$1,FALSE)-VLOOKUP(A165,'School Year 2019-2020'!A:AN,'School Year 2019-2020'!$W$1,FALSE),0)</f>
        <v>0</v>
      </c>
      <c r="D165" s="109">
        <f t="shared" ref="D165:G184" si="17">C165</f>
        <v>0</v>
      </c>
      <c r="E165" s="109">
        <f t="shared" si="17"/>
        <v>0</v>
      </c>
      <c r="F165" s="109">
        <f t="shared" si="17"/>
        <v>0</v>
      </c>
      <c r="G165" s="167">
        <f t="shared" si="17"/>
        <v>0</v>
      </c>
      <c r="H165" s="109">
        <v>0</v>
      </c>
      <c r="I165" s="109">
        <v>0</v>
      </c>
      <c r="J165" s="167">
        <v>0</v>
      </c>
      <c r="K165" s="109">
        <v>0</v>
      </c>
      <c r="L165" s="109">
        <v>0</v>
      </c>
      <c r="M165" s="167">
        <v>0</v>
      </c>
    </row>
    <row r="166" spans="1:13">
      <c r="A166" t="s">
        <v>319</v>
      </c>
      <c r="B166" t="s">
        <v>320</v>
      </c>
      <c r="C166" s="166">
        <f>IF(VLOOKUP(A166,'School Year 2019-2020'!A:AN,'School Year 2019-2020'!$R$1,FALSE)&gt;0,VLOOKUP(A166,'School Year 2019-2020'!A:AN,'School Year 2019-2020'!$U$1,FALSE)-VLOOKUP(A166,'School Year 2019-2020'!A:AN,'School Year 2019-2020'!$W$1,FALSE),0)+IF((VLOOKUP(A166,'School Year 2019-2020'!A:AN,'School Year 2019-2020'!$S$1,FALSE)+(VLOOKUP(A166,'School Year 2019-2020'!A:AN,'School Year 2019-2020'!$T$1,FALSE)))&gt;0,VLOOKUP(A166,'School Year 2019-2020'!A:AN,'School Year 2019-2020'!$V$1,FALSE)-VLOOKUP(A166,'School Year 2019-2020'!A:AN,'School Year 2019-2020'!$W$1,FALSE),0)</f>
        <v>576.01819137844723</v>
      </c>
      <c r="D166" s="109">
        <f t="shared" si="17"/>
        <v>576.01819137844723</v>
      </c>
      <c r="E166" s="109">
        <f t="shared" si="17"/>
        <v>576.01819137844723</v>
      </c>
      <c r="F166" s="109">
        <f t="shared" si="17"/>
        <v>576.01819137844723</v>
      </c>
      <c r="G166" s="167">
        <f t="shared" si="17"/>
        <v>576.01819137844723</v>
      </c>
      <c r="H166" s="109">
        <v>837.50982924706932</v>
      </c>
      <c r="I166" s="109">
        <v>851.07971492851084</v>
      </c>
      <c r="J166" s="167">
        <v>830.12696113551192</v>
      </c>
      <c r="K166" s="109">
        <v>830.12696113551192</v>
      </c>
      <c r="L166" s="109">
        <v>832.36901411877807</v>
      </c>
      <c r="M166" s="167">
        <v>845.96405755230899</v>
      </c>
    </row>
    <row r="167" spans="1:13">
      <c r="A167" t="s">
        <v>321</v>
      </c>
      <c r="B167" t="s">
        <v>322</v>
      </c>
      <c r="C167" s="166">
        <f>IF(VLOOKUP(A167,'School Year 2019-2020'!A:AN,'School Year 2019-2020'!$R$1,FALSE)&gt;0,VLOOKUP(A167,'School Year 2019-2020'!A:AN,'School Year 2019-2020'!$U$1,FALSE)-VLOOKUP(A167,'School Year 2019-2020'!A:AN,'School Year 2019-2020'!$W$1,FALSE),0)+IF((VLOOKUP(A167,'School Year 2019-2020'!A:AN,'School Year 2019-2020'!$S$1,FALSE)+(VLOOKUP(A167,'School Year 2019-2020'!A:AN,'School Year 2019-2020'!$T$1,FALSE)))&gt;0,VLOOKUP(A167,'School Year 2019-2020'!A:AN,'School Year 2019-2020'!$V$1,FALSE)-VLOOKUP(A167,'School Year 2019-2020'!A:AN,'School Year 2019-2020'!$W$1,FALSE),0)</f>
        <v>537.73767406083243</v>
      </c>
      <c r="D167" s="109">
        <f t="shared" si="17"/>
        <v>537.73767406083243</v>
      </c>
      <c r="E167" s="109">
        <f t="shared" si="17"/>
        <v>537.73767406083243</v>
      </c>
      <c r="F167" s="109">
        <f t="shared" si="17"/>
        <v>537.73767406083243</v>
      </c>
      <c r="G167" s="167">
        <f t="shared" si="17"/>
        <v>537.73767406083243</v>
      </c>
      <c r="H167" s="109">
        <v>837.50982924706932</v>
      </c>
      <c r="I167" s="109">
        <v>851.07971492851084</v>
      </c>
      <c r="J167" s="167">
        <v>830.12696113551192</v>
      </c>
      <c r="K167" s="109">
        <v>830.12696113551192</v>
      </c>
      <c r="L167" s="109">
        <v>832.36901411877807</v>
      </c>
      <c r="M167" s="167">
        <v>845.96405755230899</v>
      </c>
    </row>
    <row r="168" spans="1:13">
      <c r="A168" t="s">
        <v>323</v>
      </c>
      <c r="B168" t="s">
        <v>324</v>
      </c>
      <c r="C168" s="166">
        <f>IF(VLOOKUP(A168,'School Year 2019-2020'!A:AN,'School Year 2019-2020'!$R$1,FALSE)&gt;0,VLOOKUP(A168,'School Year 2019-2020'!A:AN,'School Year 2019-2020'!$U$1,FALSE)-VLOOKUP(A168,'School Year 2019-2020'!A:AN,'School Year 2019-2020'!$W$1,FALSE),0)+IF((VLOOKUP(A168,'School Year 2019-2020'!A:AN,'School Year 2019-2020'!$S$1,FALSE)+(VLOOKUP(A168,'School Year 2019-2020'!A:AN,'School Year 2019-2020'!$T$1,FALSE)))&gt;0,VLOOKUP(A168,'School Year 2019-2020'!A:AN,'School Year 2019-2020'!$V$1,FALSE)-VLOOKUP(A168,'School Year 2019-2020'!A:AN,'School Year 2019-2020'!$W$1,FALSE),0)</f>
        <v>0</v>
      </c>
      <c r="D168" s="109">
        <f t="shared" si="17"/>
        <v>0</v>
      </c>
      <c r="E168" s="109">
        <f t="shared" si="17"/>
        <v>0</v>
      </c>
      <c r="F168" s="109">
        <f t="shared" si="17"/>
        <v>0</v>
      </c>
      <c r="G168" s="167">
        <f t="shared" si="17"/>
        <v>0</v>
      </c>
      <c r="H168" s="109">
        <v>0</v>
      </c>
      <c r="I168" s="109">
        <v>0</v>
      </c>
      <c r="J168" s="167">
        <v>0</v>
      </c>
      <c r="K168" s="109">
        <v>0</v>
      </c>
      <c r="L168" s="109">
        <v>0</v>
      </c>
      <c r="M168" s="167">
        <v>0</v>
      </c>
    </row>
    <row r="169" spans="1:13">
      <c r="A169" t="s">
        <v>325</v>
      </c>
      <c r="B169" t="s">
        <v>326</v>
      </c>
      <c r="C169" s="166">
        <f>IF(VLOOKUP(A169,'School Year 2019-2020'!A:AN,'School Year 2019-2020'!$R$1,FALSE)&gt;0,VLOOKUP(A169,'School Year 2019-2020'!A:AN,'School Year 2019-2020'!$U$1,FALSE)-VLOOKUP(A169,'School Year 2019-2020'!A:AN,'School Year 2019-2020'!$W$1,FALSE),0)+IF((VLOOKUP(A169,'School Year 2019-2020'!A:AN,'School Year 2019-2020'!$S$1,FALSE)+(VLOOKUP(A169,'School Year 2019-2020'!A:AN,'School Year 2019-2020'!$T$1,FALSE)))&gt;0,VLOOKUP(A169,'School Year 2019-2020'!A:AN,'School Year 2019-2020'!$V$1,FALSE)-VLOOKUP(A169,'School Year 2019-2020'!A:AN,'School Year 2019-2020'!$W$1,FALSE),0)</f>
        <v>613.81311673711753</v>
      </c>
      <c r="D169" s="109">
        <f t="shared" si="17"/>
        <v>613.81311673711753</v>
      </c>
      <c r="E169" s="109">
        <f t="shared" si="17"/>
        <v>613.81311673711753</v>
      </c>
      <c r="F169" s="109">
        <f t="shared" si="17"/>
        <v>613.81311673711753</v>
      </c>
      <c r="G169" s="167">
        <f t="shared" si="17"/>
        <v>613.81311673711753</v>
      </c>
      <c r="H169" s="109">
        <v>877.55581073829489</v>
      </c>
      <c r="I169" s="109">
        <v>891.93988956062185</v>
      </c>
      <c r="J169" s="167">
        <v>870.1138927040156</v>
      </c>
      <c r="K169" s="109">
        <v>870.1138927040156</v>
      </c>
      <c r="L169" s="109">
        <v>872.49046886628003</v>
      </c>
      <c r="M169" s="167">
        <v>886.9012149058226</v>
      </c>
    </row>
    <row r="170" spans="1:13">
      <c r="A170" t="s">
        <v>327</v>
      </c>
      <c r="B170" t="s">
        <v>328</v>
      </c>
      <c r="C170" s="166">
        <f>IF(VLOOKUP(A170,'School Year 2019-2020'!A:AN,'School Year 2019-2020'!$R$1,FALSE)&gt;0,VLOOKUP(A170,'School Year 2019-2020'!A:AN,'School Year 2019-2020'!$U$1,FALSE)-VLOOKUP(A170,'School Year 2019-2020'!A:AN,'School Year 2019-2020'!$W$1,FALSE),0)+IF((VLOOKUP(A170,'School Year 2019-2020'!A:AN,'School Year 2019-2020'!$S$1,FALSE)+(VLOOKUP(A170,'School Year 2019-2020'!A:AN,'School Year 2019-2020'!$T$1,FALSE)))&gt;0,VLOOKUP(A170,'School Year 2019-2020'!A:AN,'School Year 2019-2020'!$V$1,FALSE)-VLOOKUP(A170,'School Year 2019-2020'!A:AN,'School Year 2019-2020'!$W$1,FALSE),0)</f>
        <v>0</v>
      </c>
      <c r="D170" s="109">
        <f t="shared" si="17"/>
        <v>0</v>
      </c>
      <c r="E170" s="109">
        <f t="shared" si="17"/>
        <v>0</v>
      </c>
      <c r="F170" s="109">
        <f t="shared" si="17"/>
        <v>0</v>
      </c>
      <c r="G170" s="167">
        <f t="shared" si="17"/>
        <v>0</v>
      </c>
      <c r="H170" s="109">
        <v>0</v>
      </c>
      <c r="I170" s="109">
        <v>0</v>
      </c>
      <c r="J170" s="167">
        <v>0</v>
      </c>
      <c r="K170" s="109">
        <v>0</v>
      </c>
      <c r="L170" s="109">
        <v>0</v>
      </c>
      <c r="M170" s="167">
        <v>0</v>
      </c>
    </row>
    <row r="171" spans="1:13">
      <c r="A171" t="s">
        <v>329</v>
      </c>
      <c r="B171" t="s">
        <v>330</v>
      </c>
      <c r="C171" s="166">
        <f>IF(VLOOKUP(A171,'School Year 2019-2020'!A:AN,'School Year 2019-2020'!$R$1,FALSE)&gt;0,VLOOKUP(A171,'School Year 2019-2020'!A:AN,'School Year 2019-2020'!$U$1,FALSE)-VLOOKUP(A171,'School Year 2019-2020'!A:AN,'School Year 2019-2020'!$W$1,FALSE),0)+IF((VLOOKUP(A171,'School Year 2019-2020'!A:AN,'School Year 2019-2020'!$S$1,FALSE)+(VLOOKUP(A171,'School Year 2019-2020'!A:AN,'School Year 2019-2020'!$T$1,FALSE)))&gt;0,VLOOKUP(A171,'School Year 2019-2020'!A:AN,'School Year 2019-2020'!$V$1,FALSE)-VLOOKUP(A171,'School Year 2019-2020'!A:AN,'School Year 2019-2020'!$W$1,FALSE),0)</f>
        <v>0</v>
      </c>
      <c r="D171" s="109">
        <f t="shared" si="17"/>
        <v>0</v>
      </c>
      <c r="E171" s="109">
        <f t="shared" si="17"/>
        <v>0</v>
      </c>
      <c r="F171" s="109">
        <f t="shared" si="17"/>
        <v>0</v>
      </c>
      <c r="G171" s="167">
        <f t="shared" si="17"/>
        <v>0</v>
      </c>
      <c r="H171" s="109">
        <v>0</v>
      </c>
      <c r="I171" s="109">
        <v>0</v>
      </c>
      <c r="J171" s="167">
        <v>0</v>
      </c>
      <c r="K171" s="109">
        <v>0</v>
      </c>
      <c r="L171" s="109">
        <v>0</v>
      </c>
      <c r="M171" s="167">
        <v>0</v>
      </c>
    </row>
    <row r="172" spans="1:13">
      <c r="A172" t="s">
        <v>331</v>
      </c>
      <c r="B172" t="s">
        <v>332</v>
      </c>
      <c r="C172" s="166">
        <f>IF(VLOOKUP(A172,'School Year 2019-2020'!A:AN,'School Year 2019-2020'!$R$1,FALSE)&gt;0,VLOOKUP(A172,'School Year 2019-2020'!A:AN,'School Year 2019-2020'!$U$1,FALSE)-VLOOKUP(A172,'School Year 2019-2020'!A:AN,'School Year 2019-2020'!$W$1,FALSE),0)+IF((VLOOKUP(A172,'School Year 2019-2020'!A:AN,'School Year 2019-2020'!$S$1,FALSE)+(VLOOKUP(A172,'School Year 2019-2020'!A:AN,'School Year 2019-2020'!$T$1,FALSE)))&gt;0,VLOOKUP(A172,'School Year 2019-2020'!A:AN,'School Year 2019-2020'!$V$1,FALSE)-VLOOKUP(A172,'School Year 2019-2020'!A:AN,'School Year 2019-2020'!$W$1,FALSE),0)</f>
        <v>576.74025265615273</v>
      </c>
      <c r="D172" s="109">
        <f t="shared" si="17"/>
        <v>576.74025265615273</v>
      </c>
      <c r="E172" s="109">
        <f t="shared" si="17"/>
        <v>576.74025265615273</v>
      </c>
      <c r="F172" s="109">
        <f t="shared" si="17"/>
        <v>576.74025265615273</v>
      </c>
      <c r="G172" s="167">
        <f t="shared" si="17"/>
        <v>576.74025265615273</v>
      </c>
      <c r="H172" s="109">
        <v>837.50982924706932</v>
      </c>
      <c r="I172" s="109">
        <v>851.07971492851084</v>
      </c>
      <c r="J172" s="167">
        <v>830.12696113551192</v>
      </c>
      <c r="K172" s="109">
        <v>830.12696113551192</v>
      </c>
      <c r="L172" s="109">
        <v>832.36901411877807</v>
      </c>
      <c r="M172" s="167">
        <v>845.96405755230899</v>
      </c>
    </row>
    <row r="173" spans="1:13">
      <c r="A173" t="s">
        <v>333</v>
      </c>
      <c r="B173" t="s">
        <v>334</v>
      </c>
      <c r="C173" s="166">
        <f>IF(VLOOKUP(A173,'School Year 2019-2020'!A:AN,'School Year 2019-2020'!$R$1,FALSE)&gt;0,VLOOKUP(A173,'School Year 2019-2020'!A:AN,'School Year 2019-2020'!$U$1,FALSE)-VLOOKUP(A173,'School Year 2019-2020'!A:AN,'School Year 2019-2020'!$W$1,FALSE),0)+IF((VLOOKUP(A173,'School Year 2019-2020'!A:AN,'School Year 2019-2020'!$S$1,FALSE)+(VLOOKUP(A173,'School Year 2019-2020'!A:AN,'School Year 2019-2020'!$T$1,FALSE)))&gt;0,VLOOKUP(A173,'School Year 2019-2020'!A:AN,'School Year 2019-2020'!$V$1,FALSE)-VLOOKUP(A173,'School Year 2019-2020'!A:AN,'School Year 2019-2020'!$W$1,FALSE),0)</f>
        <v>759.55565790007859</v>
      </c>
      <c r="D173" s="109">
        <f t="shared" si="17"/>
        <v>759.55565790007859</v>
      </c>
      <c r="E173" s="109">
        <f t="shared" si="17"/>
        <v>759.55565790007859</v>
      </c>
      <c r="F173" s="109">
        <f t="shared" si="17"/>
        <v>759.55565790007859</v>
      </c>
      <c r="G173" s="167">
        <f t="shared" si="17"/>
        <v>759.55565790007859</v>
      </c>
      <c r="H173" s="109">
        <v>867.86901122765812</v>
      </c>
      <c r="I173" s="109">
        <v>882.0431104532754</v>
      </c>
      <c r="J173" s="167">
        <v>860.44112809560738</v>
      </c>
      <c r="K173" s="109">
        <v>860.44112809560738</v>
      </c>
      <c r="L173" s="109">
        <v>862.78549349986224</v>
      </c>
      <c r="M173" s="167">
        <v>876.98589642557999</v>
      </c>
    </row>
    <row r="174" spans="1:13">
      <c r="A174" t="s">
        <v>335</v>
      </c>
      <c r="B174" t="s">
        <v>336</v>
      </c>
      <c r="C174" s="166">
        <f>IF(VLOOKUP(A174,'School Year 2019-2020'!A:AN,'School Year 2019-2020'!$R$1,FALSE)&gt;0,VLOOKUP(A174,'School Year 2019-2020'!A:AN,'School Year 2019-2020'!$U$1,FALSE)-VLOOKUP(A174,'School Year 2019-2020'!A:AN,'School Year 2019-2020'!$W$1,FALSE),0)+IF((VLOOKUP(A174,'School Year 2019-2020'!A:AN,'School Year 2019-2020'!$S$1,FALSE)+(VLOOKUP(A174,'School Year 2019-2020'!A:AN,'School Year 2019-2020'!$T$1,FALSE)))&gt;0,VLOOKUP(A174,'School Year 2019-2020'!A:AN,'School Year 2019-2020'!$V$1,FALSE)-VLOOKUP(A174,'School Year 2019-2020'!A:AN,'School Year 2019-2020'!$W$1,FALSE),0)</f>
        <v>579.1243169688878</v>
      </c>
      <c r="D174" s="109">
        <f t="shared" si="17"/>
        <v>579.1243169688878</v>
      </c>
      <c r="E174" s="109">
        <f t="shared" si="17"/>
        <v>579.1243169688878</v>
      </c>
      <c r="F174" s="109">
        <f t="shared" si="17"/>
        <v>579.1243169688878</v>
      </c>
      <c r="G174" s="167">
        <f t="shared" si="17"/>
        <v>579.1243169688878</v>
      </c>
      <c r="H174" s="109">
        <v>837.50982924706932</v>
      </c>
      <c r="I174" s="109">
        <v>851.07971492851084</v>
      </c>
      <c r="J174" s="167">
        <v>830.12696113551192</v>
      </c>
      <c r="K174" s="109">
        <v>830.12696113551192</v>
      </c>
      <c r="L174" s="109">
        <v>832.36901411877807</v>
      </c>
      <c r="M174" s="167">
        <v>845.96405755230899</v>
      </c>
    </row>
    <row r="175" spans="1:13">
      <c r="A175" t="s">
        <v>337</v>
      </c>
      <c r="B175" t="s">
        <v>338</v>
      </c>
      <c r="C175" s="166">
        <f>IF(VLOOKUP(A175,'School Year 2019-2020'!A:AN,'School Year 2019-2020'!$R$1,FALSE)&gt;0,VLOOKUP(A175,'School Year 2019-2020'!A:AN,'School Year 2019-2020'!$U$1,FALSE)-VLOOKUP(A175,'School Year 2019-2020'!A:AN,'School Year 2019-2020'!$W$1,FALSE),0)+IF((VLOOKUP(A175,'School Year 2019-2020'!A:AN,'School Year 2019-2020'!$S$1,FALSE)+(VLOOKUP(A175,'School Year 2019-2020'!A:AN,'School Year 2019-2020'!$T$1,FALSE)))&gt;0,VLOOKUP(A175,'School Year 2019-2020'!A:AN,'School Year 2019-2020'!$V$1,FALSE)-VLOOKUP(A175,'School Year 2019-2020'!A:AN,'School Year 2019-2020'!$W$1,FALSE),0)</f>
        <v>751.17931381405833</v>
      </c>
      <c r="D175" s="109">
        <f t="shared" si="17"/>
        <v>751.17931381405833</v>
      </c>
      <c r="E175" s="109">
        <f t="shared" si="17"/>
        <v>751.17931381405833</v>
      </c>
      <c r="F175" s="109">
        <f t="shared" si="17"/>
        <v>751.17931381405833</v>
      </c>
      <c r="G175" s="167">
        <f t="shared" si="17"/>
        <v>751.17931381405833</v>
      </c>
      <c r="H175" s="109">
        <v>867.86901122765812</v>
      </c>
      <c r="I175" s="109">
        <v>882.0431104532754</v>
      </c>
      <c r="J175" s="167">
        <v>860.44112809560738</v>
      </c>
      <c r="K175" s="109">
        <v>860.44112809560738</v>
      </c>
      <c r="L175" s="109">
        <v>862.78549349986224</v>
      </c>
      <c r="M175" s="167">
        <v>876.98589642557999</v>
      </c>
    </row>
    <row r="176" spans="1:13">
      <c r="A176" t="s">
        <v>339</v>
      </c>
      <c r="B176" t="s">
        <v>340</v>
      </c>
      <c r="C176" s="166">
        <f>IF(VLOOKUP(A176,'School Year 2019-2020'!A:AN,'School Year 2019-2020'!$R$1,FALSE)&gt;0,VLOOKUP(A176,'School Year 2019-2020'!A:AN,'School Year 2019-2020'!$U$1,FALSE)-VLOOKUP(A176,'School Year 2019-2020'!A:AN,'School Year 2019-2020'!$W$1,FALSE),0)+IF((VLOOKUP(A176,'School Year 2019-2020'!A:AN,'School Year 2019-2020'!$S$1,FALSE)+(VLOOKUP(A176,'School Year 2019-2020'!A:AN,'School Year 2019-2020'!$T$1,FALSE)))&gt;0,VLOOKUP(A176,'School Year 2019-2020'!A:AN,'School Year 2019-2020'!$V$1,FALSE)-VLOOKUP(A176,'School Year 2019-2020'!A:AN,'School Year 2019-2020'!$W$1,FALSE),0)</f>
        <v>575.66916474406389</v>
      </c>
      <c r="D176" s="109">
        <f t="shared" si="17"/>
        <v>575.66916474406389</v>
      </c>
      <c r="E176" s="109">
        <f t="shared" si="17"/>
        <v>575.66916474406389</v>
      </c>
      <c r="F176" s="109">
        <f t="shared" si="17"/>
        <v>575.66916474406389</v>
      </c>
      <c r="G176" s="167">
        <f t="shared" si="17"/>
        <v>575.66916474406389</v>
      </c>
      <c r="H176" s="109">
        <v>837.50982924706932</v>
      </c>
      <c r="I176" s="109">
        <v>851.07971492851084</v>
      </c>
      <c r="J176" s="167">
        <v>830.12696113551192</v>
      </c>
      <c r="K176" s="109">
        <v>830.12696113551192</v>
      </c>
      <c r="L176" s="109">
        <v>832.36901411877807</v>
      </c>
      <c r="M176" s="167">
        <v>845.96405755230899</v>
      </c>
    </row>
    <row r="177" spans="1:13">
      <c r="A177" t="s">
        <v>341</v>
      </c>
      <c r="B177" t="s">
        <v>342</v>
      </c>
      <c r="C177" s="166">
        <f>IF(VLOOKUP(A177,'School Year 2019-2020'!A:AN,'School Year 2019-2020'!$R$1,FALSE)&gt;0,VLOOKUP(A177,'School Year 2019-2020'!A:AN,'School Year 2019-2020'!$U$1,FALSE)-VLOOKUP(A177,'School Year 2019-2020'!A:AN,'School Year 2019-2020'!$W$1,FALSE),0)+IF((VLOOKUP(A177,'School Year 2019-2020'!A:AN,'School Year 2019-2020'!$S$1,FALSE)+(VLOOKUP(A177,'School Year 2019-2020'!A:AN,'School Year 2019-2020'!$T$1,FALSE)))&gt;0,VLOOKUP(A177,'School Year 2019-2020'!A:AN,'School Year 2019-2020'!$V$1,FALSE)-VLOOKUP(A177,'School Year 2019-2020'!A:AN,'School Year 2019-2020'!$W$1,FALSE),0)</f>
        <v>576.98562188692085</v>
      </c>
      <c r="D177" s="109">
        <f t="shared" si="17"/>
        <v>576.98562188692085</v>
      </c>
      <c r="E177" s="109">
        <f t="shared" si="17"/>
        <v>576.98562188692085</v>
      </c>
      <c r="F177" s="109">
        <f t="shared" si="17"/>
        <v>576.98562188692085</v>
      </c>
      <c r="G177" s="167">
        <f t="shared" si="17"/>
        <v>576.98562188692085</v>
      </c>
      <c r="H177" s="109">
        <v>837.50982924706932</v>
      </c>
      <c r="I177" s="109">
        <v>851.07971492851084</v>
      </c>
      <c r="J177" s="167">
        <v>830.12696113551192</v>
      </c>
      <c r="K177" s="109">
        <v>830.12696113551192</v>
      </c>
      <c r="L177" s="109">
        <v>832.36901411877807</v>
      </c>
      <c r="M177" s="167">
        <v>845.96405755230899</v>
      </c>
    </row>
    <row r="178" spans="1:13">
      <c r="A178" t="s">
        <v>343</v>
      </c>
      <c r="B178" t="s">
        <v>344</v>
      </c>
      <c r="C178" s="166">
        <f>IF(VLOOKUP(A178,'School Year 2019-2020'!A:AN,'School Year 2019-2020'!$R$1,FALSE)&gt;0,VLOOKUP(A178,'School Year 2019-2020'!A:AN,'School Year 2019-2020'!$U$1,FALSE)-VLOOKUP(A178,'School Year 2019-2020'!A:AN,'School Year 2019-2020'!$W$1,FALSE),0)+IF((VLOOKUP(A178,'School Year 2019-2020'!A:AN,'School Year 2019-2020'!$S$1,FALSE)+(VLOOKUP(A178,'School Year 2019-2020'!A:AN,'School Year 2019-2020'!$T$1,FALSE)))&gt;0,VLOOKUP(A178,'School Year 2019-2020'!A:AN,'School Year 2019-2020'!$V$1,FALSE)-VLOOKUP(A178,'School Year 2019-2020'!A:AN,'School Year 2019-2020'!$W$1,FALSE),0)</f>
        <v>582.71035522025522</v>
      </c>
      <c r="D178" s="109">
        <f t="shared" si="17"/>
        <v>582.71035522025522</v>
      </c>
      <c r="E178" s="109">
        <f t="shared" si="17"/>
        <v>582.71035522025522</v>
      </c>
      <c r="F178" s="109">
        <f t="shared" si="17"/>
        <v>582.71035522025522</v>
      </c>
      <c r="G178" s="167">
        <f t="shared" si="17"/>
        <v>582.71035522025522</v>
      </c>
      <c r="H178" s="109">
        <v>837.50982924706932</v>
      </c>
      <c r="I178" s="109">
        <v>851.07971492851084</v>
      </c>
      <c r="J178" s="167">
        <v>830.12696113551192</v>
      </c>
      <c r="K178" s="109">
        <v>830.12696113551192</v>
      </c>
      <c r="L178" s="109">
        <v>832.36901411877807</v>
      </c>
      <c r="M178" s="167">
        <v>845.96405755230899</v>
      </c>
    </row>
    <row r="179" spans="1:13">
      <c r="A179" t="s">
        <v>345</v>
      </c>
      <c r="B179" t="s">
        <v>346</v>
      </c>
      <c r="C179" s="166">
        <f>IF(VLOOKUP(A179,'School Year 2019-2020'!A:AN,'School Year 2019-2020'!$R$1,FALSE)&gt;0,VLOOKUP(A179,'School Year 2019-2020'!A:AN,'School Year 2019-2020'!$U$1,FALSE)-VLOOKUP(A179,'School Year 2019-2020'!A:AN,'School Year 2019-2020'!$W$1,FALSE),0)+IF((VLOOKUP(A179,'School Year 2019-2020'!A:AN,'School Year 2019-2020'!$S$1,FALSE)+(VLOOKUP(A179,'School Year 2019-2020'!A:AN,'School Year 2019-2020'!$T$1,FALSE)))&gt;0,VLOOKUP(A179,'School Year 2019-2020'!A:AN,'School Year 2019-2020'!$V$1,FALSE)-VLOOKUP(A179,'School Year 2019-2020'!A:AN,'School Year 2019-2020'!$W$1,FALSE),0)</f>
        <v>577.76827188692187</v>
      </c>
      <c r="D179" s="109">
        <f t="shared" si="17"/>
        <v>577.76827188692187</v>
      </c>
      <c r="E179" s="109">
        <f t="shared" si="17"/>
        <v>577.76827188692187</v>
      </c>
      <c r="F179" s="109">
        <f t="shared" si="17"/>
        <v>577.76827188692187</v>
      </c>
      <c r="G179" s="167">
        <f t="shared" si="17"/>
        <v>577.76827188692187</v>
      </c>
      <c r="H179" s="109">
        <v>837.50982924706932</v>
      </c>
      <c r="I179" s="109">
        <v>851.07971492851084</v>
      </c>
      <c r="J179" s="167">
        <v>830.12696113551192</v>
      </c>
      <c r="K179" s="109">
        <v>830.12696113551192</v>
      </c>
      <c r="L179" s="109">
        <v>832.36901411877807</v>
      </c>
      <c r="M179" s="167">
        <v>845.96405755230899</v>
      </c>
    </row>
    <row r="180" spans="1:13">
      <c r="A180" t="s">
        <v>347</v>
      </c>
      <c r="B180" t="s">
        <v>348</v>
      </c>
      <c r="C180" s="166">
        <f>IF(VLOOKUP(A180,'School Year 2019-2020'!A:AN,'School Year 2019-2020'!$R$1,FALSE)&gt;0,VLOOKUP(A180,'School Year 2019-2020'!A:AN,'School Year 2019-2020'!$U$1,FALSE)-VLOOKUP(A180,'School Year 2019-2020'!A:AN,'School Year 2019-2020'!$W$1,FALSE),0)+IF((VLOOKUP(A180,'School Year 2019-2020'!A:AN,'School Year 2019-2020'!$S$1,FALSE)+(VLOOKUP(A180,'School Year 2019-2020'!A:AN,'School Year 2019-2020'!$T$1,FALSE)))&gt;0,VLOOKUP(A180,'School Year 2019-2020'!A:AN,'School Year 2019-2020'!$V$1,FALSE)-VLOOKUP(A180,'School Year 2019-2020'!A:AN,'School Year 2019-2020'!$W$1,FALSE),0)</f>
        <v>575.66916474406389</v>
      </c>
      <c r="D180" s="109">
        <f t="shared" si="17"/>
        <v>575.66916474406389</v>
      </c>
      <c r="E180" s="109">
        <f t="shared" si="17"/>
        <v>575.66916474406389</v>
      </c>
      <c r="F180" s="109">
        <f t="shared" si="17"/>
        <v>575.66916474406389</v>
      </c>
      <c r="G180" s="167">
        <f t="shared" si="17"/>
        <v>575.66916474406389</v>
      </c>
      <c r="H180" s="109">
        <v>837.50982924706932</v>
      </c>
      <c r="I180" s="109">
        <v>851.07971492851084</v>
      </c>
      <c r="J180" s="167">
        <v>830.12696113551192</v>
      </c>
      <c r="K180" s="109">
        <v>830.12696113551192</v>
      </c>
      <c r="L180" s="109">
        <v>832.36901411877807</v>
      </c>
      <c r="M180" s="167">
        <v>845.96405755230899</v>
      </c>
    </row>
    <row r="181" spans="1:13">
      <c r="A181" t="s">
        <v>349</v>
      </c>
      <c r="B181" t="s">
        <v>350</v>
      </c>
      <c r="C181" s="166">
        <f>IF(VLOOKUP(A181,'School Year 2019-2020'!A:AN,'School Year 2019-2020'!$R$1,FALSE)&gt;0,VLOOKUP(A181,'School Year 2019-2020'!A:AN,'School Year 2019-2020'!$U$1,FALSE)-VLOOKUP(A181,'School Year 2019-2020'!A:AN,'School Year 2019-2020'!$W$1,FALSE),0)+IF((VLOOKUP(A181,'School Year 2019-2020'!A:AN,'School Year 2019-2020'!$S$1,FALSE)+(VLOOKUP(A181,'School Year 2019-2020'!A:AN,'School Year 2019-2020'!$T$1,FALSE)))&gt;0,VLOOKUP(A181,'School Year 2019-2020'!A:AN,'School Year 2019-2020'!$V$1,FALSE)-VLOOKUP(A181,'School Year 2019-2020'!A:AN,'School Year 2019-2020'!$W$1,FALSE),0)</f>
        <v>575.15643365162759</v>
      </c>
      <c r="D181" s="109">
        <f t="shared" si="17"/>
        <v>575.15643365162759</v>
      </c>
      <c r="E181" s="109">
        <f t="shared" si="17"/>
        <v>575.15643365162759</v>
      </c>
      <c r="F181" s="109">
        <f t="shared" si="17"/>
        <v>575.15643365162759</v>
      </c>
      <c r="G181" s="167">
        <f t="shared" si="17"/>
        <v>575.15643365162759</v>
      </c>
      <c r="H181" s="109">
        <v>837.50982924706932</v>
      </c>
      <c r="I181" s="109">
        <v>851.07971492851084</v>
      </c>
      <c r="J181" s="167">
        <v>830.12696113551192</v>
      </c>
      <c r="K181" s="109">
        <v>830.12696113551192</v>
      </c>
      <c r="L181" s="109">
        <v>832.36901411877807</v>
      </c>
      <c r="M181" s="167">
        <v>845.96405755230899</v>
      </c>
    </row>
    <row r="182" spans="1:13">
      <c r="A182" t="s">
        <v>351</v>
      </c>
      <c r="B182" t="s">
        <v>352</v>
      </c>
      <c r="C182" s="166">
        <f>IF(VLOOKUP(A182,'School Year 2019-2020'!A:AN,'School Year 2019-2020'!$R$1,FALSE)&gt;0,VLOOKUP(A182,'School Year 2019-2020'!A:AN,'School Year 2019-2020'!$U$1,FALSE)-VLOOKUP(A182,'School Year 2019-2020'!A:AN,'School Year 2019-2020'!$W$1,FALSE),0)+IF((VLOOKUP(A182,'School Year 2019-2020'!A:AN,'School Year 2019-2020'!$S$1,FALSE)+(VLOOKUP(A182,'School Year 2019-2020'!A:AN,'School Year 2019-2020'!$T$1,FALSE)))&gt;0,VLOOKUP(A182,'School Year 2019-2020'!A:AN,'School Year 2019-2020'!$V$1,FALSE)-VLOOKUP(A182,'School Year 2019-2020'!A:AN,'School Year 2019-2020'!$W$1,FALSE),0)</f>
        <v>767.03944201918603</v>
      </c>
      <c r="D182" s="109">
        <f t="shared" si="17"/>
        <v>767.03944201918603</v>
      </c>
      <c r="E182" s="109">
        <f t="shared" si="17"/>
        <v>767.03944201918603</v>
      </c>
      <c r="F182" s="109">
        <f t="shared" si="17"/>
        <v>767.03944201918603</v>
      </c>
      <c r="G182" s="167">
        <f t="shared" si="17"/>
        <v>767.03944201918603</v>
      </c>
      <c r="H182" s="109">
        <v>867.86901122765812</v>
      </c>
      <c r="I182" s="109">
        <v>882.0431104532754</v>
      </c>
      <c r="J182" s="167">
        <v>860.44112809560738</v>
      </c>
      <c r="K182" s="109">
        <v>860.44112809560738</v>
      </c>
      <c r="L182" s="109">
        <v>862.78549349986224</v>
      </c>
      <c r="M182" s="167">
        <v>876.98589642557999</v>
      </c>
    </row>
    <row r="183" spans="1:13">
      <c r="A183" t="s">
        <v>353</v>
      </c>
      <c r="B183" t="s">
        <v>354</v>
      </c>
      <c r="C183" s="166">
        <f>IF(VLOOKUP(A183,'School Year 2019-2020'!A:AN,'School Year 2019-2020'!$R$1,FALSE)&gt;0,VLOOKUP(A183,'School Year 2019-2020'!A:AN,'School Year 2019-2020'!$U$1,FALSE)-VLOOKUP(A183,'School Year 2019-2020'!A:AN,'School Year 2019-2020'!$W$1,FALSE),0)+IF((VLOOKUP(A183,'School Year 2019-2020'!A:AN,'School Year 2019-2020'!$S$1,FALSE)+(VLOOKUP(A183,'School Year 2019-2020'!A:AN,'School Year 2019-2020'!$T$1,FALSE)))&gt;0,VLOOKUP(A183,'School Year 2019-2020'!A:AN,'School Year 2019-2020'!$V$1,FALSE)-VLOOKUP(A183,'School Year 2019-2020'!A:AN,'School Year 2019-2020'!$W$1,FALSE),0)</f>
        <v>570.37522188691946</v>
      </c>
      <c r="D183" s="109">
        <f t="shared" si="17"/>
        <v>570.37522188691946</v>
      </c>
      <c r="E183" s="109">
        <f t="shared" si="17"/>
        <v>570.37522188691946</v>
      </c>
      <c r="F183" s="109">
        <f t="shared" si="17"/>
        <v>570.37522188691946</v>
      </c>
      <c r="G183" s="167">
        <f t="shared" si="17"/>
        <v>570.37522188691946</v>
      </c>
      <c r="H183" s="109">
        <v>837.50982924706932</v>
      </c>
      <c r="I183" s="109">
        <v>851.07971492851084</v>
      </c>
      <c r="J183" s="167">
        <v>830.12696113551192</v>
      </c>
      <c r="K183" s="109">
        <v>830.12696113551192</v>
      </c>
      <c r="L183" s="109">
        <v>832.36901411877807</v>
      </c>
      <c r="M183" s="167">
        <v>845.96405755230899</v>
      </c>
    </row>
    <row r="184" spans="1:13">
      <c r="A184" t="s">
        <v>355</v>
      </c>
      <c r="B184" t="s">
        <v>356</v>
      </c>
      <c r="C184" s="166">
        <f>IF(VLOOKUP(A184,'School Year 2019-2020'!A:AN,'School Year 2019-2020'!$R$1,FALSE)&gt;0,VLOOKUP(A184,'School Year 2019-2020'!A:AN,'School Year 2019-2020'!$U$1,FALSE)-VLOOKUP(A184,'School Year 2019-2020'!A:AN,'School Year 2019-2020'!$W$1,FALSE),0)+IF((VLOOKUP(A184,'School Year 2019-2020'!A:AN,'School Year 2019-2020'!$S$1,FALSE)+(VLOOKUP(A184,'School Year 2019-2020'!A:AN,'School Year 2019-2020'!$T$1,FALSE)))&gt;0,VLOOKUP(A184,'School Year 2019-2020'!A:AN,'School Year 2019-2020'!$V$1,FALSE)-VLOOKUP(A184,'School Year 2019-2020'!A:AN,'School Year 2019-2020'!$W$1,FALSE),0)</f>
        <v>0</v>
      </c>
      <c r="D184" s="109">
        <f t="shared" si="17"/>
        <v>0</v>
      </c>
      <c r="E184" s="109">
        <f t="shared" si="17"/>
        <v>0</v>
      </c>
      <c r="F184" s="109">
        <f t="shared" si="17"/>
        <v>0</v>
      </c>
      <c r="G184" s="167">
        <f t="shared" si="17"/>
        <v>0</v>
      </c>
      <c r="H184" s="109">
        <v>0</v>
      </c>
      <c r="I184" s="109">
        <v>0</v>
      </c>
      <c r="J184" s="167">
        <v>0</v>
      </c>
      <c r="K184" s="109">
        <v>0</v>
      </c>
      <c r="L184" s="109">
        <v>0</v>
      </c>
      <c r="M184" s="167">
        <v>0</v>
      </c>
    </row>
    <row r="185" spans="1:13">
      <c r="A185" t="s">
        <v>357</v>
      </c>
      <c r="B185" t="s">
        <v>358</v>
      </c>
      <c r="C185" s="166">
        <f>IF(VLOOKUP(A185,'School Year 2019-2020'!A:AN,'School Year 2019-2020'!$R$1,FALSE)&gt;0,VLOOKUP(A185,'School Year 2019-2020'!A:AN,'School Year 2019-2020'!$U$1,FALSE)-VLOOKUP(A185,'School Year 2019-2020'!A:AN,'School Year 2019-2020'!$W$1,FALSE),0)+IF((VLOOKUP(A185,'School Year 2019-2020'!A:AN,'School Year 2019-2020'!$S$1,FALSE)+(VLOOKUP(A185,'School Year 2019-2020'!A:AN,'School Year 2019-2020'!$T$1,FALSE)))&gt;0,VLOOKUP(A185,'School Year 2019-2020'!A:AN,'School Year 2019-2020'!$V$1,FALSE)-VLOOKUP(A185,'School Year 2019-2020'!A:AN,'School Year 2019-2020'!$W$1,FALSE),0)</f>
        <v>573.88553886321824</v>
      </c>
      <c r="D185" s="109">
        <f t="shared" ref="D185:G204" si="18">C185</f>
        <v>573.88553886321824</v>
      </c>
      <c r="E185" s="109">
        <f t="shared" si="18"/>
        <v>573.88553886321824</v>
      </c>
      <c r="F185" s="109">
        <f t="shared" si="18"/>
        <v>573.88553886321824</v>
      </c>
      <c r="G185" s="167">
        <f t="shared" si="18"/>
        <v>573.88553886321824</v>
      </c>
      <c r="H185" s="109">
        <v>837.50982924706932</v>
      </c>
      <c r="I185" s="109">
        <v>851.07971492851084</v>
      </c>
      <c r="J185" s="167">
        <v>830.12696113551192</v>
      </c>
      <c r="K185" s="109">
        <v>830.12696113551192</v>
      </c>
      <c r="L185" s="109">
        <v>832.36901411877807</v>
      </c>
      <c r="M185" s="167">
        <v>845.96405755230899</v>
      </c>
    </row>
    <row r="186" spans="1:13">
      <c r="A186" t="s">
        <v>359</v>
      </c>
      <c r="B186" t="s">
        <v>360</v>
      </c>
      <c r="C186" s="166">
        <f>IF(VLOOKUP(A186,'School Year 2019-2020'!A:AN,'School Year 2019-2020'!$R$1,FALSE)&gt;0,VLOOKUP(A186,'School Year 2019-2020'!A:AN,'School Year 2019-2020'!$U$1,FALSE)-VLOOKUP(A186,'School Year 2019-2020'!A:AN,'School Year 2019-2020'!$W$1,FALSE),0)+IF((VLOOKUP(A186,'School Year 2019-2020'!A:AN,'School Year 2019-2020'!$S$1,FALSE)+(VLOOKUP(A186,'School Year 2019-2020'!A:AN,'School Year 2019-2020'!$T$1,FALSE)))&gt;0,VLOOKUP(A186,'School Year 2019-2020'!A:AN,'School Year 2019-2020'!$V$1,FALSE)-VLOOKUP(A186,'School Year 2019-2020'!A:AN,'School Year 2019-2020'!$W$1,FALSE),0)</f>
        <v>564.41802188692054</v>
      </c>
      <c r="D186" s="109">
        <f t="shared" si="18"/>
        <v>564.41802188692054</v>
      </c>
      <c r="E186" s="109">
        <f t="shared" si="18"/>
        <v>564.41802188692054</v>
      </c>
      <c r="F186" s="109">
        <f t="shared" si="18"/>
        <v>564.41802188692054</v>
      </c>
      <c r="G186" s="167">
        <f t="shared" si="18"/>
        <v>564.41802188692054</v>
      </c>
      <c r="H186" s="109">
        <v>837.50982924706932</v>
      </c>
      <c r="I186" s="109">
        <v>851.07971492851084</v>
      </c>
      <c r="J186" s="167">
        <v>830.12696113551192</v>
      </c>
      <c r="K186" s="109">
        <v>830.12696113551192</v>
      </c>
      <c r="L186" s="109">
        <v>832.36901411877807</v>
      </c>
      <c r="M186" s="167">
        <v>845.96405755230899</v>
      </c>
    </row>
    <row r="187" spans="1:13">
      <c r="A187" t="s">
        <v>361</v>
      </c>
      <c r="B187" t="s">
        <v>362</v>
      </c>
      <c r="C187" s="166">
        <f>IF(VLOOKUP(A187,'School Year 2019-2020'!A:AN,'School Year 2019-2020'!$R$1,FALSE)&gt;0,VLOOKUP(A187,'School Year 2019-2020'!A:AN,'School Year 2019-2020'!$U$1,FALSE)-VLOOKUP(A187,'School Year 2019-2020'!A:AN,'School Year 2019-2020'!$W$1,FALSE),0)+IF((VLOOKUP(A187,'School Year 2019-2020'!A:AN,'School Year 2019-2020'!$S$1,FALSE)+(VLOOKUP(A187,'School Year 2019-2020'!A:AN,'School Year 2019-2020'!$T$1,FALSE)))&gt;0,VLOOKUP(A187,'School Year 2019-2020'!A:AN,'School Year 2019-2020'!$V$1,FALSE)-VLOOKUP(A187,'School Year 2019-2020'!A:AN,'School Year 2019-2020'!$W$1,FALSE),0)</f>
        <v>568.37356034845834</v>
      </c>
      <c r="D187" s="109">
        <f t="shared" si="18"/>
        <v>568.37356034845834</v>
      </c>
      <c r="E187" s="109">
        <f t="shared" si="18"/>
        <v>568.37356034845834</v>
      </c>
      <c r="F187" s="109">
        <f t="shared" si="18"/>
        <v>568.37356034845834</v>
      </c>
      <c r="G187" s="167">
        <f t="shared" si="18"/>
        <v>568.37356034845834</v>
      </c>
      <c r="H187" s="109">
        <v>837.50982924706932</v>
      </c>
      <c r="I187" s="109">
        <v>851.07971492851084</v>
      </c>
      <c r="J187" s="167">
        <v>830.12696113551192</v>
      </c>
      <c r="K187" s="109">
        <v>830.12696113551192</v>
      </c>
      <c r="L187" s="109">
        <v>832.36901411877807</v>
      </c>
      <c r="M187" s="167">
        <v>845.96405755230899</v>
      </c>
    </row>
    <row r="188" spans="1:13">
      <c r="A188" t="s">
        <v>363</v>
      </c>
      <c r="B188" t="s">
        <v>364</v>
      </c>
      <c r="C188" s="166">
        <f>IF(VLOOKUP(A188,'School Year 2019-2020'!A:AN,'School Year 2019-2020'!$R$1,FALSE)&gt;0,VLOOKUP(A188,'School Year 2019-2020'!A:AN,'School Year 2019-2020'!$U$1,FALSE)-VLOOKUP(A188,'School Year 2019-2020'!A:AN,'School Year 2019-2020'!$W$1,FALSE),0)+IF((VLOOKUP(A188,'School Year 2019-2020'!A:AN,'School Year 2019-2020'!$S$1,FALSE)+(VLOOKUP(A188,'School Year 2019-2020'!A:AN,'School Year 2019-2020'!$T$1,FALSE)))&gt;0,VLOOKUP(A188,'School Year 2019-2020'!A:AN,'School Year 2019-2020'!$V$1,FALSE)-VLOOKUP(A188,'School Year 2019-2020'!A:AN,'School Year 2019-2020'!$W$1,FALSE),0)</f>
        <v>615.83220562600764</v>
      </c>
      <c r="D188" s="109">
        <f t="shared" si="18"/>
        <v>615.83220562600764</v>
      </c>
      <c r="E188" s="109">
        <f t="shared" si="18"/>
        <v>615.83220562600764</v>
      </c>
      <c r="F188" s="109">
        <f t="shared" si="18"/>
        <v>615.83220562600764</v>
      </c>
      <c r="G188" s="167">
        <f t="shared" si="18"/>
        <v>615.83220562600764</v>
      </c>
      <c r="H188" s="109">
        <v>864.20715024122001</v>
      </c>
      <c r="I188" s="109">
        <v>871.50980224456544</v>
      </c>
      <c r="J188" s="167">
        <v>863.44940410926665</v>
      </c>
      <c r="K188" s="109">
        <v>863.44940410926665</v>
      </c>
      <c r="L188" s="109">
        <v>859.1166506171121</v>
      </c>
      <c r="M188" s="167">
        <v>866.4326362290667</v>
      </c>
    </row>
    <row r="189" spans="1:13">
      <c r="A189" t="s">
        <v>365</v>
      </c>
      <c r="B189" t="s">
        <v>366</v>
      </c>
      <c r="C189" s="166">
        <f>IF(VLOOKUP(A189,'School Year 2019-2020'!A:AN,'School Year 2019-2020'!$R$1,FALSE)&gt;0,VLOOKUP(A189,'School Year 2019-2020'!A:AN,'School Year 2019-2020'!$U$1,FALSE)-VLOOKUP(A189,'School Year 2019-2020'!A:AN,'School Year 2019-2020'!$W$1,FALSE),0)+IF((VLOOKUP(A189,'School Year 2019-2020'!A:AN,'School Year 2019-2020'!$S$1,FALSE)+(VLOOKUP(A189,'School Year 2019-2020'!A:AN,'School Year 2019-2020'!$T$1,FALSE)))&gt;0,VLOOKUP(A189,'School Year 2019-2020'!A:AN,'School Year 2019-2020'!$V$1,FALSE)-VLOOKUP(A189,'School Year 2019-2020'!A:AN,'School Year 2019-2020'!$W$1,FALSE),0)</f>
        <v>615.3623827821848</v>
      </c>
      <c r="D189" s="109">
        <f t="shared" si="18"/>
        <v>615.3623827821848</v>
      </c>
      <c r="E189" s="109">
        <f t="shared" si="18"/>
        <v>615.3623827821848</v>
      </c>
      <c r="F189" s="109">
        <f t="shared" si="18"/>
        <v>615.3623827821848</v>
      </c>
      <c r="G189" s="167">
        <f t="shared" si="18"/>
        <v>615.3623827821848</v>
      </c>
      <c r="H189" s="109">
        <v>877.55581073829489</v>
      </c>
      <c r="I189" s="109">
        <v>891.93988956062185</v>
      </c>
      <c r="J189" s="167">
        <v>870.1138927040156</v>
      </c>
      <c r="K189" s="109">
        <v>870.1138927040156</v>
      </c>
      <c r="L189" s="109">
        <v>872.49046886628003</v>
      </c>
      <c r="M189" s="167">
        <v>886.9012149058226</v>
      </c>
    </row>
    <row r="190" spans="1:13">
      <c r="A190" t="s">
        <v>367</v>
      </c>
      <c r="B190" t="s">
        <v>368</v>
      </c>
      <c r="C190" s="166">
        <f>IF(VLOOKUP(A190,'School Year 2019-2020'!A:AN,'School Year 2019-2020'!$R$1,FALSE)&gt;0,VLOOKUP(A190,'School Year 2019-2020'!A:AN,'School Year 2019-2020'!$U$1,FALSE)-VLOOKUP(A190,'School Year 2019-2020'!A:AN,'School Year 2019-2020'!$W$1,FALSE),0)+IF((VLOOKUP(A190,'School Year 2019-2020'!A:AN,'School Year 2019-2020'!$S$1,FALSE)+(VLOOKUP(A190,'School Year 2019-2020'!A:AN,'School Year 2019-2020'!$T$1,FALSE)))&gt;0,VLOOKUP(A190,'School Year 2019-2020'!A:AN,'School Year 2019-2020'!$V$1,FALSE)-VLOOKUP(A190,'School Year 2019-2020'!A:AN,'School Year 2019-2020'!$W$1,FALSE),0)</f>
        <v>654.29062302576494</v>
      </c>
      <c r="D190" s="109">
        <f t="shared" si="18"/>
        <v>654.29062302576494</v>
      </c>
      <c r="E190" s="109">
        <f t="shared" si="18"/>
        <v>654.29062302576494</v>
      </c>
      <c r="F190" s="109">
        <f t="shared" si="18"/>
        <v>654.29062302576494</v>
      </c>
      <c r="G190" s="167">
        <f t="shared" si="18"/>
        <v>654.29062302576494</v>
      </c>
      <c r="H190" s="109">
        <v>917.60179222952047</v>
      </c>
      <c r="I190" s="109">
        <v>932.80006419273377</v>
      </c>
      <c r="J190" s="167">
        <v>910.100824272522</v>
      </c>
      <c r="K190" s="109">
        <v>910.100824272522</v>
      </c>
      <c r="L190" s="109">
        <v>912.61192361378016</v>
      </c>
      <c r="M190" s="167">
        <v>927.83837225933348</v>
      </c>
    </row>
    <row r="191" spans="1:13">
      <c r="A191" t="s">
        <v>369</v>
      </c>
      <c r="B191" t="s">
        <v>370</v>
      </c>
      <c r="C191" s="166">
        <f>IF(VLOOKUP(A191,'School Year 2019-2020'!A:AN,'School Year 2019-2020'!$R$1,FALSE)&gt;0,VLOOKUP(A191,'School Year 2019-2020'!A:AN,'School Year 2019-2020'!$U$1,FALSE)-VLOOKUP(A191,'School Year 2019-2020'!A:AN,'School Year 2019-2020'!$W$1,FALSE),0)+IF((VLOOKUP(A191,'School Year 2019-2020'!A:AN,'School Year 2019-2020'!$S$1,FALSE)+(VLOOKUP(A191,'School Year 2019-2020'!A:AN,'School Year 2019-2020'!$T$1,FALSE)))&gt;0,VLOOKUP(A191,'School Year 2019-2020'!A:AN,'School Year 2019-2020'!$V$1,FALSE)-VLOOKUP(A191,'School Year 2019-2020'!A:AN,'School Year 2019-2020'!$W$1,FALSE),0)</f>
        <v>0</v>
      </c>
      <c r="D191" s="109">
        <f t="shared" si="18"/>
        <v>0</v>
      </c>
      <c r="E191" s="109">
        <f t="shared" si="18"/>
        <v>0</v>
      </c>
      <c r="F191" s="109">
        <f t="shared" si="18"/>
        <v>0</v>
      </c>
      <c r="G191" s="167">
        <f t="shared" si="18"/>
        <v>0</v>
      </c>
      <c r="H191" s="109">
        <v>0</v>
      </c>
      <c r="I191" s="109">
        <v>0</v>
      </c>
      <c r="J191" s="167">
        <v>0</v>
      </c>
      <c r="K191" s="109">
        <v>0</v>
      </c>
      <c r="L191" s="109">
        <v>0</v>
      </c>
      <c r="M191" s="167">
        <v>0</v>
      </c>
    </row>
    <row r="192" spans="1:13">
      <c r="A192" t="s">
        <v>371</v>
      </c>
      <c r="B192" t="s">
        <v>372</v>
      </c>
      <c r="C192" s="166">
        <f>IF(VLOOKUP(A192,'School Year 2019-2020'!A:AN,'School Year 2019-2020'!$R$1,FALSE)&gt;0,VLOOKUP(A192,'School Year 2019-2020'!A:AN,'School Year 2019-2020'!$U$1,FALSE)-VLOOKUP(A192,'School Year 2019-2020'!A:AN,'School Year 2019-2020'!$W$1,FALSE),0)+IF((VLOOKUP(A192,'School Year 2019-2020'!A:AN,'School Year 2019-2020'!$S$1,FALSE)+(VLOOKUP(A192,'School Year 2019-2020'!A:AN,'School Year 2019-2020'!$T$1,FALSE)))&gt;0,VLOOKUP(A192,'School Year 2019-2020'!A:AN,'School Year 2019-2020'!$V$1,FALSE)-VLOOKUP(A192,'School Year 2019-2020'!A:AN,'School Year 2019-2020'!$W$1,FALSE),0)</f>
        <v>799.75735469600295</v>
      </c>
      <c r="D192" s="109">
        <f t="shared" si="18"/>
        <v>799.75735469600295</v>
      </c>
      <c r="E192" s="109">
        <f t="shared" si="18"/>
        <v>799.75735469600295</v>
      </c>
      <c r="F192" s="109">
        <f t="shared" si="18"/>
        <v>799.75735469600295</v>
      </c>
      <c r="G192" s="167">
        <f t="shared" si="18"/>
        <v>799.75735469600295</v>
      </c>
      <c r="H192" s="109">
        <v>907.9149927188846</v>
      </c>
      <c r="I192" s="109">
        <v>922.90328508538641</v>
      </c>
      <c r="J192" s="167">
        <v>900.42805966411106</v>
      </c>
      <c r="K192" s="109">
        <v>900.42805966411106</v>
      </c>
      <c r="L192" s="109">
        <v>902.90694824736511</v>
      </c>
      <c r="M192" s="167">
        <v>917.9230537790927</v>
      </c>
    </row>
    <row r="193" spans="1:13">
      <c r="A193" t="s">
        <v>373</v>
      </c>
      <c r="B193" t="s">
        <v>374</v>
      </c>
      <c r="C193" s="166">
        <f>IF(VLOOKUP(A193,'School Year 2019-2020'!A:AN,'School Year 2019-2020'!$R$1,FALSE)&gt;0,VLOOKUP(A193,'School Year 2019-2020'!A:AN,'School Year 2019-2020'!$U$1,FALSE)-VLOOKUP(A193,'School Year 2019-2020'!A:AN,'School Year 2019-2020'!$W$1,FALSE),0)+IF((VLOOKUP(A193,'School Year 2019-2020'!A:AN,'School Year 2019-2020'!$S$1,FALSE)+(VLOOKUP(A193,'School Year 2019-2020'!A:AN,'School Year 2019-2020'!$T$1,FALSE)))&gt;0,VLOOKUP(A193,'School Year 2019-2020'!A:AN,'School Year 2019-2020'!$V$1,FALSE)-VLOOKUP(A193,'School Year 2019-2020'!A:AN,'School Year 2019-2020'!$W$1,FALSE),0)</f>
        <v>654.40940562525793</v>
      </c>
      <c r="D193" s="109">
        <f t="shared" si="18"/>
        <v>654.40940562525793</v>
      </c>
      <c r="E193" s="109">
        <f t="shared" si="18"/>
        <v>654.40940562525793</v>
      </c>
      <c r="F193" s="109">
        <f t="shared" si="18"/>
        <v>654.40940562525793</v>
      </c>
      <c r="G193" s="167">
        <f t="shared" si="18"/>
        <v>654.40940562525793</v>
      </c>
      <c r="H193" s="109">
        <v>917.60179222952047</v>
      </c>
      <c r="I193" s="109">
        <v>932.80006419273377</v>
      </c>
      <c r="J193" s="167">
        <v>910.100824272522</v>
      </c>
      <c r="K193" s="109">
        <v>910.100824272522</v>
      </c>
      <c r="L193" s="109">
        <v>912.61192361378016</v>
      </c>
      <c r="M193" s="167">
        <v>927.83837225933348</v>
      </c>
    </row>
    <row r="194" spans="1:13">
      <c r="A194" t="s">
        <v>375</v>
      </c>
      <c r="B194" t="s">
        <v>376</v>
      </c>
      <c r="C194" s="166">
        <f>IF(VLOOKUP(A194,'School Year 2019-2020'!A:AN,'School Year 2019-2020'!$R$1,FALSE)&gt;0,VLOOKUP(A194,'School Year 2019-2020'!A:AN,'School Year 2019-2020'!$U$1,FALSE)-VLOOKUP(A194,'School Year 2019-2020'!A:AN,'School Year 2019-2020'!$W$1,FALSE),0)+IF((VLOOKUP(A194,'School Year 2019-2020'!A:AN,'School Year 2019-2020'!$S$1,FALSE)+(VLOOKUP(A194,'School Year 2019-2020'!A:AN,'School Year 2019-2020'!$T$1,FALSE)))&gt;0,VLOOKUP(A194,'School Year 2019-2020'!A:AN,'School Year 2019-2020'!$V$1,FALSE)-VLOOKUP(A194,'School Year 2019-2020'!A:AN,'School Year 2019-2020'!$W$1,FALSE),0)</f>
        <v>822.77545425329117</v>
      </c>
      <c r="D194" s="109">
        <f t="shared" si="18"/>
        <v>822.77545425329117</v>
      </c>
      <c r="E194" s="109">
        <f t="shared" si="18"/>
        <v>822.77545425329117</v>
      </c>
      <c r="F194" s="109">
        <f t="shared" si="18"/>
        <v>822.77545425329117</v>
      </c>
      <c r="G194" s="167">
        <f t="shared" si="18"/>
        <v>822.77545425329117</v>
      </c>
      <c r="H194" s="109">
        <v>947.96097421011018</v>
      </c>
      <c r="I194" s="109">
        <v>963.76345971749834</v>
      </c>
      <c r="J194" s="167">
        <v>940.41499123261747</v>
      </c>
      <c r="K194" s="109">
        <v>940.41499123261747</v>
      </c>
      <c r="L194" s="109">
        <v>943.02840299486434</v>
      </c>
      <c r="M194" s="167">
        <v>958.86021113260449</v>
      </c>
    </row>
    <row r="195" spans="1:13">
      <c r="A195" t="s">
        <v>377</v>
      </c>
      <c r="B195" t="s">
        <v>378</v>
      </c>
      <c r="C195" s="166">
        <f>IF(VLOOKUP(A195,'School Year 2019-2020'!A:AN,'School Year 2019-2020'!$R$1,FALSE)&gt;0,VLOOKUP(A195,'School Year 2019-2020'!A:AN,'School Year 2019-2020'!$U$1,FALSE)-VLOOKUP(A195,'School Year 2019-2020'!A:AN,'School Year 2019-2020'!$W$1,FALSE),0)+IF((VLOOKUP(A195,'School Year 2019-2020'!A:AN,'School Year 2019-2020'!$S$1,FALSE)+(VLOOKUP(A195,'School Year 2019-2020'!A:AN,'School Year 2019-2020'!$T$1,FALSE)))&gt;0,VLOOKUP(A195,'School Year 2019-2020'!A:AN,'School Year 2019-2020'!$V$1,FALSE)-VLOOKUP(A195,'School Year 2019-2020'!A:AN,'School Year 2019-2020'!$W$1,FALSE),0)</f>
        <v>614.56430528236524</v>
      </c>
      <c r="D195" s="109">
        <f t="shared" si="18"/>
        <v>614.56430528236524</v>
      </c>
      <c r="E195" s="109">
        <f t="shared" si="18"/>
        <v>614.56430528236524</v>
      </c>
      <c r="F195" s="109">
        <f t="shared" si="18"/>
        <v>614.56430528236524</v>
      </c>
      <c r="G195" s="167">
        <f t="shared" si="18"/>
        <v>614.56430528236524</v>
      </c>
      <c r="H195" s="109">
        <v>877.55581073829489</v>
      </c>
      <c r="I195" s="109">
        <v>891.93988956062185</v>
      </c>
      <c r="J195" s="167">
        <v>870.1138927040156</v>
      </c>
      <c r="K195" s="109">
        <v>870.1138927040156</v>
      </c>
      <c r="L195" s="109">
        <v>872.49046886628003</v>
      </c>
      <c r="M195" s="167">
        <v>886.9012149058226</v>
      </c>
    </row>
    <row r="196" spans="1:13">
      <c r="A196" t="s">
        <v>379</v>
      </c>
      <c r="B196" t="s">
        <v>380</v>
      </c>
      <c r="C196" s="166">
        <f>IF(VLOOKUP(A196,'School Year 2019-2020'!A:AN,'School Year 2019-2020'!$R$1,FALSE)&gt;0,VLOOKUP(A196,'School Year 2019-2020'!A:AN,'School Year 2019-2020'!$U$1,FALSE)-VLOOKUP(A196,'School Year 2019-2020'!A:AN,'School Year 2019-2020'!$W$1,FALSE),0)+IF((VLOOKUP(A196,'School Year 2019-2020'!A:AN,'School Year 2019-2020'!$S$1,FALSE)+(VLOOKUP(A196,'School Year 2019-2020'!A:AN,'School Year 2019-2020'!$T$1,FALSE)))&gt;0,VLOOKUP(A196,'School Year 2019-2020'!A:AN,'School Year 2019-2020'!$V$1,FALSE)-VLOOKUP(A196,'School Year 2019-2020'!A:AN,'School Year 2019-2020'!$W$1,FALSE),0)</f>
        <v>615.32912378968103</v>
      </c>
      <c r="D196" s="109">
        <f t="shared" si="18"/>
        <v>615.32912378968103</v>
      </c>
      <c r="E196" s="109">
        <f t="shared" si="18"/>
        <v>615.32912378968103</v>
      </c>
      <c r="F196" s="109">
        <f t="shared" si="18"/>
        <v>615.32912378968103</v>
      </c>
      <c r="G196" s="167">
        <f t="shared" si="18"/>
        <v>615.32912378968103</v>
      </c>
      <c r="H196" s="109">
        <v>877.55581073829489</v>
      </c>
      <c r="I196" s="109">
        <v>891.93988956062185</v>
      </c>
      <c r="J196" s="167">
        <v>870.1138927040156</v>
      </c>
      <c r="K196" s="109">
        <v>870.1138927040156</v>
      </c>
      <c r="L196" s="109">
        <v>872.49046886628003</v>
      </c>
      <c r="M196" s="167">
        <v>886.9012149058226</v>
      </c>
    </row>
    <row r="197" spans="1:13">
      <c r="A197" t="s">
        <v>381</v>
      </c>
      <c r="B197" t="s">
        <v>382</v>
      </c>
      <c r="C197" s="166">
        <f>IF(VLOOKUP(A197,'School Year 2019-2020'!A:AN,'School Year 2019-2020'!$R$1,FALSE)&gt;0,VLOOKUP(A197,'School Year 2019-2020'!A:AN,'School Year 2019-2020'!$U$1,FALSE)-VLOOKUP(A197,'School Year 2019-2020'!A:AN,'School Year 2019-2020'!$W$1,FALSE),0)+IF((VLOOKUP(A197,'School Year 2019-2020'!A:AN,'School Year 2019-2020'!$S$1,FALSE)+(VLOOKUP(A197,'School Year 2019-2020'!A:AN,'School Year 2019-2020'!$T$1,FALSE)))&gt;0,VLOOKUP(A197,'School Year 2019-2020'!A:AN,'School Year 2019-2020'!$V$1,FALSE)-VLOOKUP(A197,'School Year 2019-2020'!A:AN,'School Year 2019-2020'!$W$1,FALSE),0)</f>
        <v>835.04770170039592</v>
      </c>
      <c r="D197" s="109">
        <f t="shared" si="18"/>
        <v>835.04770170039592</v>
      </c>
      <c r="E197" s="109">
        <f t="shared" si="18"/>
        <v>835.04770170039592</v>
      </c>
      <c r="F197" s="109">
        <f t="shared" si="18"/>
        <v>835.04770170039592</v>
      </c>
      <c r="G197" s="167">
        <f t="shared" si="18"/>
        <v>835.04770170039592</v>
      </c>
      <c r="H197" s="109">
        <v>947.96097421011018</v>
      </c>
      <c r="I197" s="109">
        <v>963.76345971749834</v>
      </c>
      <c r="J197" s="167">
        <v>940.41499123261747</v>
      </c>
      <c r="K197" s="109">
        <v>940.41499123261747</v>
      </c>
      <c r="L197" s="109">
        <v>943.02840299486434</v>
      </c>
      <c r="M197" s="167">
        <v>958.86021113260449</v>
      </c>
    </row>
    <row r="198" spans="1:13">
      <c r="A198" t="s">
        <v>383</v>
      </c>
      <c r="B198" t="s">
        <v>384</v>
      </c>
      <c r="C198" s="166">
        <f>IF(VLOOKUP(A198,'School Year 2019-2020'!A:AN,'School Year 2019-2020'!$R$1,FALSE)&gt;0,VLOOKUP(A198,'School Year 2019-2020'!A:AN,'School Year 2019-2020'!$U$1,FALSE)-VLOOKUP(A198,'School Year 2019-2020'!A:AN,'School Year 2019-2020'!$W$1,FALSE),0)+IF((VLOOKUP(A198,'School Year 2019-2020'!A:AN,'School Year 2019-2020'!$S$1,FALSE)+(VLOOKUP(A198,'School Year 2019-2020'!A:AN,'School Year 2019-2020'!$T$1,FALSE)))&gt;0,VLOOKUP(A198,'School Year 2019-2020'!A:AN,'School Year 2019-2020'!$V$1,FALSE)-VLOOKUP(A198,'School Year 2019-2020'!A:AN,'School Year 2019-2020'!$W$1,FALSE),0)</f>
        <v>614.84629356056939</v>
      </c>
      <c r="D198" s="109">
        <f t="shared" si="18"/>
        <v>614.84629356056939</v>
      </c>
      <c r="E198" s="109">
        <f t="shared" si="18"/>
        <v>614.84629356056939</v>
      </c>
      <c r="F198" s="109">
        <f t="shared" si="18"/>
        <v>614.84629356056939</v>
      </c>
      <c r="G198" s="167">
        <f t="shared" si="18"/>
        <v>614.84629356056939</v>
      </c>
      <c r="H198" s="109">
        <v>877.55581073829489</v>
      </c>
      <c r="I198" s="109">
        <v>891.93988956062185</v>
      </c>
      <c r="J198" s="167">
        <v>870.1138927040156</v>
      </c>
      <c r="K198" s="109">
        <v>870.1138927040156</v>
      </c>
      <c r="L198" s="109">
        <v>872.49046886628003</v>
      </c>
      <c r="M198" s="167">
        <v>886.9012149058226</v>
      </c>
    </row>
    <row r="199" spans="1:13">
      <c r="A199" t="s">
        <v>385</v>
      </c>
      <c r="B199" t="s">
        <v>386</v>
      </c>
      <c r="C199" s="166">
        <f>IF(VLOOKUP(A199,'School Year 2019-2020'!A:AN,'School Year 2019-2020'!$R$1,FALSE)&gt;0,VLOOKUP(A199,'School Year 2019-2020'!A:AN,'School Year 2019-2020'!$U$1,FALSE)-VLOOKUP(A199,'School Year 2019-2020'!A:AN,'School Year 2019-2020'!$W$1,FALSE),0)+IF((VLOOKUP(A199,'School Year 2019-2020'!A:AN,'School Year 2019-2020'!$S$1,FALSE)+(VLOOKUP(A199,'School Year 2019-2020'!A:AN,'School Year 2019-2020'!$T$1,FALSE)))&gt;0,VLOOKUP(A199,'School Year 2019-2020'!A:AN,'School Year 2019-2020'!$V$1,FALSE)-VLOOKUP(A199,'School Year 2019-2020'!A:AN,'School Year 2019-2020'!$W$1,FALSE),0)</f>
        <v>2017.0173123179702</v>
      </c>
      <c r="D199" s="109">
        <f t="shared" si="18"/>
        <v>2017.0173123179702</v>
      </c>
      <c r="E199" s="109">
        <f t="shared" si="18"/>
        <v>2017.0173123179702</v>
      </c>
      <c r="F199" s="109">
        <f t="shared" si="18"/>
        <v>2017.0173123179702</v>
      </c>
      <c r="G199" s="167">
        <f t="shared" si="18"/>
        <v>2017.0173123179702</v>
      </c>
      <c r="H199" s="109">
        <v>2448.2732046102865</v>
      </c>
      <c r="I199" s="109">
        <v>2488.5531485410593</v>
      </c>
      <c r="J199" s="167">
        <v>2426.9444186112887</v>
      </c>
      <c r="K199" s="109">
        <v>2426.9444186112887</v>
      </c>
      <c r="L199" s="109">
        <v>2433.7154278609123</v>
      </c>
      <c r="M199" s="167">
        <v>2474.071251019599</v>
      </c>
    </row>
    <row r="200" spans="1:13">
      <c r="A200" t="s">
        <v>387</v>
      </c>
      <c r="B200" t="s">
        <v>388</v>
      </c>
      <c r="C200" s="166">
        <f>IF(VLOOKUP(A200,'School Year 2019-2020'!A:AN,'School Year 2019-2020'!$R$1,FALSE)&gt;0,VLOOKUP(A200,'School Year 2019-2020'!A:AN,'School Year 2019-2020'!$U$1,FALSE)-VLOOKUP(A200,'School Year 2019-2020'!A:AN,'School Year 2019-2020'!$W$1,FALSE),0)+IF((VLOOKUP(A200,'School Year 2019-2020'!A:AN,'School Year 2019-2020'!$S$1,FALSE)+(VLOOKUP(A200,'School Year 2019-2020'!A:AN,'School Year 2019-2020'!$T$1,FALSE)))&gt;0,VLOOKUP(A200,'School Year 2019-2020'!A:AN,'School Year 2019-2020'!$V$1,FALSE)-VLOOKUP(A200,'School Year 2019-2020'!A:AN,'School Year 2019-2020'!$W$1,FALSE),0)</f>
        <v>576.18021860823137</v>
      </c>
      <c r="D200" s="109">
        <f t="shared" si="18"/>
        <v>576.18021860823137</v>
      </c>
      <c r="E200" s="109">
        <f t="shared" si="18"/>
        <v>576.18021860823137</v>
      </c>
      <c r="F200" s="109">
        <f t="shared" si="18"/>
        <v>576.18021860823137</v>
      </c>
      <c r="G200" s="167">
        <f t="shared" si="18"/>
        <v>576.18021860823137</v>
      </c>
      <c r="H200" s="109">
        <v>837.50982924706932</v>
      </c>
      <c r="I200" s="109">
        <v>851.07971492851084</v>
      </c>
      <c r="J200" s="167">
        <v>830.12696113551192</v>
      </c>
      <c r="K200" s="109">
        <v>830.12696113551192</v>
      </c>
      <c r="L200" s="109">
        <v>832.36901411877807</v>
      </c>
      <c r="M200" s="167">
        <v>845.96405755230899</v>
      </c>
    </row>
    <row r="201" spans="1:13">
      <c r="A201" t="s">
        <v>389</v>
      </c>
      <c r="B201" t="s">
        <v>390</v>
      </c>
      <c r="C201" s="166">
        <f>IF(VLOOKUP(A201,'School Year 2019-2020'!A:AN,'School Year 2019-2020'!$R$1,FALSE)&gt;0,VLOOKUP(A201,'School Year 2019-2020'!A:AN,'School Year 2019-2020'!$U$1,FALSE)-VLOOKUP(A201,'School Year 2019-2020'!A:AN,'School Year 2019-2020'!$W$1,FALSE),0)+IF((VLOOKUP(A201,'School Year 2019-2020'!A:AN,'School Year 2019-2020'!$S$1,FALSE)+(VLOOKUP(A201,'School Year 2019-2020'!A:AN,'School Year 2019-2020'!$T$1,FALSE)))&gt;0,VLOOKUP(A201,'School Year 2019-2020'!A:AN,'School Year 2019-2020'!$V$1,FALSE)-VLOOKUP(A201,'School Year 2019-2020'!A:AN,'School Year 2019-2020'!$W$1,FALSE),0)</f>
        <v>616.03210635209143</v>
      </c>
      <c r="D201" s="109">
        <f t="shared" si="18"/>
        <v>616.03210635209143</v>
      </c>
      <c r="E201" s="109">
        <f t="shared" si="18"/>
        <v>616.03210635209143</v>
      </c>
      <c r="F201" s="109">
        <f t="shared" si="18"/>
        <v>616.03210635209143</v>
      </c>
      <c r="G201" s="167">
        <f t="shared" si="18"/>
        <v>616.03210635209143</v>
      </c>
      <c r="H201" s="109">
        <v>877.55581073829489</v>
      </c>
      <c r="I201" s="109">
        <v>891.93988956062185</v>
      </c>
      <c r="J201" s="167">
        <v>870.1138927040156</v>
      </c>
      <c r="K201" s="109">
        <v>870.1138927040156</v>
      </c>
      <c r="L201" s="109">
        <v>872.49046886628003</v>
      </c>
      <c r="M201" s="167">
        <v>886.9012149058226</v>
      </c>
    </row>
    <row r="202" spans="1:13">
      <c r="A202" t="s">
        <v>391</v>
      </c>
      <c r="B202" t="s">
        <v>392</v>
      </c>
      <c r="C202" s="166">
        <f>IF(VLOOKUP(A202,'School Year 2019-2020'!A:AN,'School Year 2019-2020'!$R$1,FALSE)&gt;0,VLOOKUP(A202,'School Year 2019-2020'!A:AN,'School Year 2019-2020'!$U$1,FALSE)-VLOOKUP(A202,'School Year 2019-2020'!A:AN,'School Year 2019-2020'!$W$1,FALSE),0)+IF((VLOOKUP(A202,'School Year 2019-2020'!A:AN,'School Year 2019-2020'!$S$1,FALSE)+(VLOOKUP(A202,'School Year 2019-2020'!A:AN,'School Year 2019-2020'!$T$1,FALSE)))&gt;0,VLOOKUP(A202,'School Year 2019-2020'!A:AN,'School Year 2019-2020'!$V$1,FALSE)-VLOOKUP(A202,'School Year 2019-2020'!A:AN,'School Year 2019-2020'!$W$1,FALSE),0)</f>
        <v>654.35993481964033</v>
      </c>
      <c r="D202" s="109">
        <f t="shared" si="18"/>
        <v>654.35993481964033</v>
      </c>
      <c r="E202" s="109">
        <f t="shared" si="18"/>
        <v>654.35993481964033</v>
      </c>
      <c r="F202" s="109">
        <f t="shared" si="18"/>
        <v>654.35993481964033</v>
      </c>
      <c r="G202" s="167">
        <f t="shared" si="18"/>
        <v>654.35993481964033</v>
      </c>
      <c r="H202" s="109">
        <v>917.60179222952047</v>
      </c>
      <c r="I202" s="109">
        <v>932.80006419273377</v>
      </c>
      <c r="J202" s="167">
        <v>910.100824272522</v>
      </c>
      <c r="K202" s="109">
        <v>910.100824272522</v>
      </c>
      <c r="L202" s="109">
        <v>912.61192361378016</v>
      </c>
      <c r="M202" s="167">
        <v>927.83837225933348</v>
      </c>
    </row>
    <row r="203" spans="1:13">
      <c r="A203" t="s">
        <v>1144</v>
      </c>
      <c r="B203" t="s">
        <v>1149</v>
      </c>
      <c r="C203" s="166">
        <f>IF(VLOOKUP(A203,'School Year 2019-2020'!A:AN,'School Year 2019-2020'!$R$1,FALSE)&gt;0,VLOOKUP(A203,'School Year 2019-2020'!A:AN,'School Year 2019-2020'!$U$1,FALSE)-VLOOKUP(A203,'School Year 2019-2020'!A:AN,'School Year 2019-2020'!$W$1,FALSE),0)+IF((VLOOKUP(A203,'School Year 2019-2020'!A:AN,'School Year 2019-2020'!$S$1,FALSE)+(VLOOKUP(A203,'School Year 2019-2020'!A:AN,'School Year 2019-2020'!$T$1,FALSE)))&gt;0,VLOOKUP(A203,'School Year 2019-2020'!A:AN,'School Year 2019-2020'!$V$1,FALSE)-VLOOKUP(A203,'School Year 2019-2020'!A:AN,'School Year 2019-2020'!$W$1,FALSE),0)</f>
        <v>613.65303018740997</v>
      </c>
      <c r="D203" s="109">
        <f t="shared" si="18"/>
        <v>613.65303018740997</v>
      </c>
      <c r="E203" s="109">
        <f t="shared" si="18"/>
        <v>613.65303018740997</v>
      </c>
      <c r="F203" s="109">
        <f t="shared" si="18"/>
        <v>613.65303018740997</v>
      </c>
      <c r="G203" s="167">
        <f t="shared" si="18"/>
        <v>613.65303018740997</v>
      </c>
      <c r="H203" s="109">
        <v>917.60179222952047</v>
      </c>
      <c r="I203" s="109">
        <v>932.80006419273377</v>
      </c>
      <c r="J203" s="167">
        <v>910.100824272522</v>
      </c>
      <c r="K203" s="109">
        <v>910.100824272522</v>
      </c>
      <c r="L203" s="109">
        <v>912.61192361378016</v>
      </c>
      <c r="M203" s="167">
        <v>927.83837225933348</v>
      </c>
    </row>
    <row r="204" spans="1:13">
      <c r="A204" t="s">
        <v>393</v>
      </c>
      <c r="B204" t="s">
        <v>394</v>
      </c>
      <c r="C204" s="166" t="e">
        <f>IF(VLOOKUP(A204,'School Year 2019-2020'!A:AN,'School Year 2019-2020'!$R$1,FALSE)&gt;0,VLOOKUP(A204,'School Year 2019-2020'!A:AN,'School Year 2019-2020'!$U$1,FALSE)-VLOOKUP(A204,'School Year 2019-2020'!A:AN,'School Year 2019-2020'!$W$1,FALSE),0)+IF((VLOOKUP(A204,'School Year 2019-2020'!A:AN,'School Year 2019-2020'!$S$1,FALSE)+(VLOOKUP(A204,'School Year 2019-2020'!A:AN,'School Year 2019-2020'!$T$1,FALSE)))&gt;0,VLOOKUP(A204,'School Year 2019-2020'!A:AN,'School Year 2019-2020'!$V$1,FALSE)-VLOOKUP(A204,'School Year 2019-2020'!A:AN,'School Year 2019-2020'!$W$1,FALSE),0)</f>
        <v>#N/A</v>
      </c>
      <c r="D204" s="109" t="e">
        <f t="shared" si="18"/>
        <v>#N/A</v>
      </c>
      <c r="E204" s="109" t="e">
        <f t="shared" si="18"/>
        <v>#N/A</v>
      </c>
      <c r="F204" s="109" t="e">
        <f t="shared" si="18"/>
        <v>#N/A</v>
      </c>
      <c r="G204" s="167" t="e">
        <f t="shared" si="18"/>
        <v>#N/A</v>
      </c>
      <c r="H204" s="109">
        <v>917.60179222952047</v>
      </c>
      <c r="I204" s="109">
        <v>932.80006419273377</v>
      </c>
      <c r="J204" s="167">
        <v>910.100824272522</v>
      </c>
      <c r="K204" s="109">
        <v>910.100824272522</v>
      </c>
      <c r="L204" s="109">
        <v>912.61192361378016</v>
      </c>
      <c r="M204" s="167">
        <v>927.83837225933348</v>
      </c>
    </row>
    <row r="205" spans="1:13">
      <c r="A205" t="s">
        <v>395</v>
      </c>
      <c r="B205" t="s">
        <v>396</v>
      </c>
      <c r="C205" s="166">
        <f>IF(VLOOKUP(A205,'School Year 2019-2020'!A:AN,'School Year 2019-2020'!$R$1,FALSE)&gt;0,VLOOKUP(A205,'School Year 2019-2020'!A:AN,'School Year 2019-2020'!$U$1,FALSE)-VLOOKUP(A205,'School Year 2019-2020'!A:AN,'School Year 2019-2020'!$W$1,FALSE),0)+IF((VLOOKUP(A205,'School Year 2019-2020'!A:AN,'School Year 2019-2020'!$S$1,FALSE)+(VLOOKUP(A205,'School Year 2019-2020'!A:AN,'School Year 2019-2020'!$T$1,FALSE)))&gt;0,VLOOKUP(A205,'School Year 2019-2020'!A:AN,'School Year 2019-2020'!$V$1,FALSE)-VLOOKUP(A205,'School Year 2019-2020'!A:AN,'School Year 2019-2020'!$W$1,FALSE),0)</f>
        <v>0</v>
      </c>
      <c r="D205" s="109">
        <f t="shared" ref="D205:G224" si="19">C205</f>
        <v>0</v>
      </c>
      <c r="E205" s="109">
        <f t="shared" si="19"/>
        <v>0</v>
      </c>
      <c r="F205" s="109">
        <f t="shared" si="19"/>
        <v>0</v>
      </c>
      <c r="G205" s="167">
        <f t="shared" si="19"/>
        <v>0</v>
      </c>
      <c r="H205" s="109">
        <v>0</v>
      </c>
      <c r="I205" s="109">
        <v>0</v>
      </c>
      <c r="J205" s="167">
        <v>0</v>
      </c>
      <c r="K205" s="109">
        <v>0</v>
      </c>
      <c r="L205" s="109">
        <v>0</v>
      </c>
      <c r="M205" s="167">
        <v>0</v>
      </c>
    </row>
    <row r="206" spans="1:13">
      <c r="A206" t="s">
        <v>397</v>
      </c>
      <c r="B206" t="s">
        <v>398</v>
      </c>
      <c r="C206" s="166" t="e">
        <f>IF(VLOOKUP(A206,'School Year 2019-2020'!A:AN,'School Year 2019-2020'!$R$1,FALSE)&gt;0,VLOOKUP(A206,'School Year 2019-2020'!A:AN,'School Year 2019-2020'!$U$1,FALSE)-VLOOKUP(A206,'School Year 2019-2020'!A:AN,'School Year 2019-2020'!$W$1,FALSE),0)+IF((VLOOKUP(A206,'School Year 2019-2020'!A:AN,'School Year 2019-2020'!$S$1,FALSE)+(VLOOKUP(A206,'School Year 2019-2020'!A:AN,'School Year 2019-2020'!$T$1,FALSE)))&gt;0,VLOOKUP(A206,'School Year 2019-2020'!A:AN,'School Year 2019-2020'!$V$1,FALSE)-VLOOKUP(A206,'School Year 2019-2020'!A:AN,'School Year 2019-2020'!$W$1,FALSE),0)</f>
        <v>#N/A</v>
      </c>
      <c r="D206" s="109" t="e">
        <f t="shared" si="19"/>
        <v>#N/A</v>
      </c>
      <c r="E206" s="109" t="e">
        <f t="shared" si="19"/>
        <v>#N/A</v>
      </c>
      <c r="F206" s="109" t="e">
        <f t="shared" si="19"/>
        <v>#N/A</v>
      </c>
      <c r="G206" s="167" t="e">
        <f t="shared" si="19"/>
        <v>#N/A</v>
      </c>
      <c r="H206" s="109">
        <v>0</v>
      </c>
      <c r="I206" s="109">
        <v>0</v>
      </c>
      <c r="J206" s="167">
        <v>0</v>
      </c>
      <c r="K206" s="109">
        <v>0</v>
      </c>
      <c r="L206" s="109">
        <v>0</v>
      </c>
      <c r="M206" s="167">
        <v>0</v>
      </c>
    </row>
    <row r="207" spans="1:13">
      <c r="A207" t="s">
        <v>399</v>
      </c>
      <c r="B207" t="s">
        <v>400</v>
      </c>
      <c r="C207" s="166">
        <f>IF(VLOOKUP(A207,'School Year 2019-2020'!A:AN,'School Year 2019-2020'!$R$1,FALSE)&gt;0,VLOOKUP(A207,'School Year 2019-2020'!A:AN,'School Year 2019-2020'!$U$1,FALSE)-VLOOKUP(A207,'School Year 2019-2020'!A:AN,'School Year 2019-2020'!$W$1,FALSE),0)+IF((VLOOKUP(A207,'School Year 2019-2020'!A:AN,'School Year 2019-2020'!$S$1,FALSE)+(VLOOKUP(A207,'School Year 2019-2020'!A:AN,'School Year 2019-2020'!$T$1,FALSE)))&gt;0,VLOOKUP(A207,'School Year 2019-2020'!A:AN,'School Year 2019-2020'!$V$1,FALSE)-VLOOKUP(A207,'School Year 2019-2020'!A:AN,'School Year 2019-2020'!$W$1,FALSE),0)</f>
        <v>0</v>
      </c>
      <c r="D207" s="109">
        <f t="shared" si="19"/>
        <v>0</v>
      </c>
      <c r="E207" s="109">
        <f t="shared" si="19"/>
        <v>0</v>
      </c>
      <c r="F207" s="109">
        <f t="shared" si="19"/>
        <v>0</v>
      </c>
      <c r="G207" s="167">
        <f t="shared" si="19"/>
        <v>0</v>
      </c>
      <c r="H207" s="109">
        <v>0</v>
      </c>
      <c r="I207" s="109">
        <v>0</v>
      </c>
      <c r="J207" s="167">
        <v>0</v>
      </c>
      <c r="K207" s="109">
        <v>0</v>
      </c>
      <c r="L207" s="109">
        <v>0</v>
      </c>
      <c r="M207" s="167">
        <v>0</v>
      </c>
    </row>
    <row r="208" spans="1:13">
      <c r="A208" t="s">
        <v>401</v>
      </c>
      <c r="B208" t="s">
        <v>402</v>
      </c>
      <c r="C208" s="166">
        <f>IF(VLOOKUP(A208,'School Year 2019-2020'!A:AN,'School Year 2019-2020'!$R$1,FALSE)&gt;0,VLOOKUP(A208,'School Year 2019-2020'!A:AN,'School Year 2019-2020'!$U$1,FALSE)-VLOOKUP(A208,'School Year 2019-2020'!A:AN,'School Year 2019-2020'!$W$1,FALSE),0)+IF((VLOOKUP(A208,'School Year 2019-2020'!A:AN,'School Year 2019-2020'!$S$1,FALSE)+(VLOOKUP(A208,'School Year 2019-2020'!A:AN,'School Year 2019-2020'!$T$1,FALSE)))&gt;0,VLOOKUP(A208,'School Year 2019-2020'!A:AN,'School Year 2019-2020'!$V$1,FALSE)-VLOOKUP(A208,'School Year 2019-2020'!A:AN,'School Year 2019-2020'!$W$1,FALSE),0)</f>
        <v>660.87938936509636</v>
      </c>
      <c r="D208" s="109">
        <f t="shared" si="19"/>
        <v>660.87938936509636</v>
      </c>
      <c r="E208" s="109">
        <f t="shared" si="19"/>
        <v>660.87938936509636</v>
      </c>
      <c r="F208" s="109">
        <f t="shared" si="19"/>
        <v>660.87938936509636</v>
      </c>
      <c r="G208" s="167">
        <f t="shared" si="19"/>
        <v>660.87938936509636</v>
      </c>
      <c r="H208" s="109">
        <v>917.60179222952047</v>
      </c>
      <c r="I208" s="109">
        <v>932.80006419273377</v>
      </c>
      <c r="J208" s="167">
        <v>910.100824272522</v>
      </c>
      <c r="K208" s="109">
        <v>910.100824272522</v>
      </c>
      <c r="L208" s="109">
        <v>912.61192361378016</v>
      </c>
      <c r="M208" s="167">
        <v>927.83837225933348</v>
      </c>
    </row>
    <row r="209" spans="1:13">
      <c r="A209" t="s">
        <v>403</v>
      </c>
      <c r="B209" t="s">
        <v>404</v>
      </c>
      <c r="C209" s="166">
        <f>IF(VLOOKUP(A209,'School Year 2019-2020'!A:AN,'School Year 2019-2020'!$R$1,FALSE)&gt;0,VLOOKUP(A209,'School Year 2019-2020'!A:AN,'School Year 2019-2020'!$U$1,FALSE)-VLOOKUP(A209,'School Year 2019-2020'!A:AN,'School Year 2019-2020'!$W$1,FALSE),0)+IF((VLOOKUP(A209,'School Year 2019-2020'!A:AN,'School Year 2019-2020'!$S$1,FALSE)+(VLOOKUP(A209,'School Year 2019-2020'!A:AN,'School Year 2019-2020'!$T$1,FALSE)))&gt;0,VLOOKUP(A209,'School Year 2019-2020'!A:AN,'School Year 2019-2020'!$V$1,FALSE)-VLOOKUP(A209,'School Year 2019-2020'!A:AN,'School Year 2019-2020'!$W$1,FALSE),0)</f>
        <v>629.33772269842848</v>
      </c>
      <c r="D209" s="109">
        <f t="shared" si="19"/>
        <v>629.33772269842848</v>
      </c>
      <c r="E209" s="109">
        <f t="shared" si="19"/>
        <v>629.33772269842848</v>
      </c>
      <c r="F209" s="109">
        <f t="shared" si="19"/>
        <v>629.33772269842848</v>
      </c>
      <c r="G209" s="167">
        <f t="shared" si="19"/>
        <v>629.33772269842848</v>
      </c>
      <c r="H209" s="109">
        <v>917.60179222952047</v>
      </c>
      <c r="I209" s="109">
        <v>932.80006419273377</v>
      </c>
      <c r="J209" s="167">
        <v>910.100824272522</v>
      </c>
      <c r="K209" s="109">
        <v>910.100824272522</v>
      </c>
      <c r="L209" s="109">
        <v>912.61192361378016</v>
      </c>
      <c r="M209" s="167">
        <v>927.83837225933348</v>
      </c>
    </row>
    <row r="210" spans="1:13">
      <c r="A210" t="s">
        <v>405</v>
      </c>
      <c r="B210" t="s">
        <v>406</v>
      </c>
      <c r="C210" s="166">
        <f>IF(VLOOKUP(A210,'School Year 2019-2020'!A:AN,'School Year 2019-2020'!$R$1,FALSE)&gt;0,VLOOKUP(A210,'School Year 2019-2020'!A:AN,'School Year 2019-2020'!$U$1,FALSE)-VLOOKUP(A210,'School Year 2019-2020'!A:AN,'School Year 2019-2020'!$W$1,FALSE),0)+IF((VLOOKUP(A210,'School Year 2019-2020'!A:AN,'School Year 2019-2020'!$S$1,FALSE)+(VLOOKUP(A210,'School Year 2019-2020'!A:AN,'School Year 2019-2020'!$T$1,FALSE)))&gt;0,VLOOKUP(A210,'School Year 2019-2020'!A:AN,'School Year 2019-2020'!$V$1,FALSE)-VLOOKUP(A210,'School Year 2019-2020'!A:AN,'School Year 2019-2020'!$W$1,FALSE),0)</f>
        <v>653.03538936509722</v>
      </c>
      <c r="D210" s="109">
        <f t="shared" si="19"/>
        <v>653.03538936509722</v>
      </c>
      <c r="E210" s="109">
        <f t="shared" si="19"/>
        <v>653.03538936509722</v>
      </c>
      <c r="F210" s="109">
        <f t="shared" si="19"/>
        <v>653.03538936509722</v>
      </c>
      <c r="G210" s="167">
        <f t="shared" si="19"/>
        <v>653.03538936509722</v>
      </c>
      <c r="H210" s="109">
        <v>917.60179222952047</v>
      </c>
      <c r="I210" s="109">
        <v>932.80006419273377</v>
      </c>
      <c r="J210" s="167">
        <v>910.100824272522</v>
      </c>
      <c r="K210" s="109">
        <v>910.100824272522</v>
      </c>
      <c r="L210" s="109">
        <v>912.61192361378016</v>
      </c>
      <c r="M210" s="167">
        <v>927.83837225933348</v>
      </c>
    </row>
    <row r="211" spans="1:13">
      <c r="A211" t="s">
        <v>407</v>
      </c>
      <c r="B211" t="s">
        <v>408</v>
      </c>
      <c r="C211" s="166">
        <f>IF(VLOOKUP(A211,'School Year 2019-2020'!A:AN,'School Year 2019-2020'!$R$1,FALSE)&gt;0,VLOOKUP(A211,'School Year 2019-2020'!A:AN,'School Year 2019-2020'!$U$1,FALSE)-VLOOKUP(A211,'School Year 2019-2020'!A:AN,'School Year 2019-2020'!$W$1,FALSE),0)+IF((VLOOKUP(A211,'School Year 2019-2020'!A:AN,'School Year 2019-2020'!$S$1,FALSE)+(VLOOKUP(A211,'School Year 2019-2020'!A:AN,'School Year 2019-2020'!$T$1,FALSE)))&gt;0,VLOOKUP(A211,'School Year 2019-2020'!A:AN,'School Year 2019-2020'!$V$1,FALSE)-VLOOKUP(A211,'School Year 2019-2020'!A:AN,'School Year 2019-2020'!$W$1,FALSE),0)</f>
        <v>653.74797910868438</v>
      </c>
      <c r="D211" s="109">
        <f t="shared" si="19"/>
        <v>653.74797910868438</v>
      </c>
      <c r="E211" s="109">
        <f t="shared" si="19"/>
        <v>653.74797910868438</v>
      </c>
      <c r="F211" s="109">
        <f t="shared" si="19"/>
        <v>653.74797910868438</v>
      </c>
      <c r="G211" s="167">
        <f t="shared" si="19"/>
        <v>653.74797910868438</v>
      </c>
      <c r="H211" s="109">
        <v>917.60179222952047</v>
      </c>
      <c r="I211" s="109">
        <v>932.80006419273377</v>
      </c>
      <c r="J211" s="167">
        <v>910.100824272522</v>
      </c>
      <c r="K211" s="109">
        <v>910.100824272522</v>
      </c>
      <c r="L211" s="109">
        <v>912.61192361378016</v>
      </c>
      <c r="M211" s="167">
        <v>927.83837225933348</v>
      </c>
    </row>
    <row r="212" spans="1:13">
      <c r="A212" t="s">
        <v>409</v>
      </c>
      <c r="B212" t="s">
        <v>410</v>
      </c>
      <c r="C212" s="166">
        <f>IF(VLOOKUP(A212,'School Year 2019-2020'!A:AN,'School Year 2019-2020'!$R$1,FALSE)&gt;0,VLOOKUP(A212,'School Year 2019-2020'!A:AN,'School Year 2019-2020'!$U$1,FALSE)-VLOOKUP(A212,'School Year 2019-2020'!A:AN,'School Year 2019-2020'!$W$1,FALSE),0)+IF((VLOOKUP(A212,'School Year 2019-2020'!A:AN,'School Year 2019-2020'!$S$1,FALSE)+(VLOOKUP(A212,'School Year 2019-2020'!A:AN,'School Year 2019-2020'!$T$1,FALSE)))&gt;0,VLOOKUP(A212,'School Year 2019-2020'!A:AN,'School Year 2019-2020'!$V$1,FALSE)-VLOOKUP(A212,'School Year 2019-2020'!A:AN,'School Year 2019-2020'!$W$1,FALSE),0)</f>
        <v>692.98322389783971</v>
      </c>
      <c r="D212" s="109">
        <f t="shared" si="19"/>
        <v>692.98322389783971</v>
      </c>
      <c r="E212" s="109">
        <f t="shared" si="19"/>
        <v>692.98322389783971</v>
      </c>
      <c r="F212" s="109">
        <f t="shared" si="19"/>
        <v>692.98322389783971</v>
      </c>
      <c r="G212" s="167">
        <f t="shared" si="19"/>
        <v>692.98322389783971</v>
      </c>
      <c r="H212" s="109">
        <v>944.29911322367116</v>
      </c>
      <c r="I212" s="109">
        <v>953.23015150878837</v>
      </c>
      <c r="J212" s="167">
        <v>943.42326724627583</v>
      </c>
      <c r="K212" s="109">
        <v>943.42326724627583</v>
      </c>
      <c r="L212" s="109">
        <v>939.3595601121142</v>
      </c>
      <c r="M212" s="167">
        <v>948.3069509360912</v>
      </c>
    </row>
    <row r="213" spans="1:13">
      <c r="A213" t="s">
        <v>411</v>
      </c>
      <c r="B213" t="s">
        <v>412</v>
      </c>
      <c r="C213" s="166">
        <f>IF(VLOOKUP(A213,'School Year 2019-2020'!A:AN,'School Year 2019-2020'!$R$1,FALSE)&gt;0,VLOOKUP(A213,'School Year 2019-2020'!A:AN,'School Year 2019-2020'!$U$1,FALSE)-VLOOKUP(A213,'School Year 2019-2020'!A:AN,'School Year 2019-2020'!$W$1,FALSE),0)+IF((VLOOKUP(A213,'School Year 2019-2020'!A:AN,'School Year 2019-2020'!$S$1,FALSE)+(VLOOKUP(A213,'School Year 2019-2020'!A:AN,'School Year 2019-2020'!$T$1,FALSE)))&gt;0,VLOOKUP(A213,'School Year 2019-2020'!A:AN,'School Year 2019-2020'!$V$1,FALSE)-VLOOKUP(A213,'School Year 2019-2020'!A:AN,'School Year 2019-2020'!$W$1,FALSE),0)</f>
        <v>654.63528202046291</v>
      </c>
      <c r="D213" s="109">
        <f t="shared" si="19"/>
        <v>654.63528202046291</v>
      </c>
      <c r="E213" s="109">
        <f t="shared" si="19"/>
        <v>654.63528202046291</v>
      </c>
      <c r="F213" s="109">
        <f t="shared" si="19"/>
        <v>654.63528202046291</v>
      </c>
      <c r="G213" s="167">
        <f t="shared" si="19"/>
        <v>654.63528202046291</v>
      </c>
      <c r="H213" s="109">
        <v>917.60179222952047</v>
      </c>
      <c r="I213" s="109">
        <v>932.80006419273377</v>
      </c>
      <c r="J213" s="167">
        <v>910.100824272522</v>
      </c>
      <c r="K213" s="109">
        <v>910.100824272522</v>
      </c>
      <c r="L213" s="109">
        <v>912.61192361378016</v>
      </c>
      <c r="M213" s="167">
        <v>927.83837225933348</v>
      </c>
    </row>
    <row r="214" spans="1:13">
      <c r="A214" t="s">
        <v>413</v>
      </c>
      <c r="B214" t="s">
        <v>414</v>
      </c>
      <c r="C214" s="166">
        <f>IF(VLOOKUP(A214,'School Year 2019-2020'!A:AN,'School Year 2019-2020'!$R$1,FALSE)&gt;0,VLOOKUP(A214,'School Year 2019-2020'!A:AN,'School Year 2019-2020'!$U$1,FALSE)-VLOOKUP(A214,'School Year 2019-2020'!A:AN,'School Year 2019-2020'!$W$1,FALSE),0)+IF((VLOOKUP(A214,'School Year 2019-2020'!A:AN,'School Year 2019-2020'!$S$1,FALSE)+(VLOOKUP(A214,'School Year 2019-2020'!A:AN,'School Year 2019-2020'!$T$1,FALSE)))&gt;0,VLOOKUP(A214,'School Year 2019-2020'!A:AN,'School Year 2019-2020'!$V$1,FALSE)-VLOOKUP(A214,'School Year 2019-2020'!A:AN,'School Year 2019-2020'!$W$1,FALSE),0)</f>
        <v>656.61170328095432</v>
      </c>
      <c r="D214" s="109">
        <f t="shared" si="19"/>
        <v>656.61170328095432</v>
      </c>
      <c r="E214" s="109">
        <f t="shared" si="19"/>
        <v>656.61170328095432</v>
      </c>
      <c r="F214" s="109">
        <f t="shared" si="19"/>
        <v>656.61170328095432</v>
      </c>
      <c r="G214" s="167">
        <f t="shared" si="19"/>
        <v>656.61170328095432</v>
      </c>
      <c r="H214" s="109">
        <v>917.60179222952047</v>
      </c>
      <c r="I214" s="109">
        <v>932.80006419273377</v>
      </c>
      <c r="J214" s="167">
        <v>910.100824272522</v>
      </c>
      <c r="K214" s="109">
        <v>910.100824272522</v>
      </c>
      <c r="L214" s="109">
        <v>912.61192361378016</v>
      </c>
      <c r="M214" s="167">
        <v>927.83837225933348</v>
      </c>
    </row>
    <row r="215" spans="1:13">
      <c r="A215" t="s">
        <v>415</v>
      </c>
      <c r="B215" t="s">
        <v>416</v>
      </c>
      <c r="C215" s="166">
        <f>IF(VLOOKUP(A215,'School Year 2019-2020'!A:AN,'School Year 2019-2020'!$R$1,FALSE)&gt;0,VLOOKUP(A215,'School Year 2019-2020'!A:AN,'School Year 2019-2020'!$U$1,FALSE)-VLOOKUP(A215,'School Year 2019-2020'!A:AN,'School Year 2019-2020'!$W$1,FALSE),0)+IF((VLOOKUP(A215,'School Year 2019-2020'!A:AN,'School Year 2019-2020'!$S$1,FALSE)+(VLOOKUP(A215,'School Year 2019-2020'!A:AN,'School Year 2019-2020'!$T$1,FALSE)))&gt;0,VLOOKUP(A215,'School Year 2019-2020'!A:AN,'School Year 2019-2020'!$V$1,FALSE)-VLOOKUP(A215,'School Year 2019-2020'!A:AN,'School Year 2019-2020'!$W$1,FALSE),0)</f>
        <v>840.49615497644299</v>
      </c>
      <c r="D215" s="109">
        <f t="shared" si="19"/>
        <v>840.49615497644299</v>
      </c>
      <c r="E215" s="109">
        <f t="shared" si="19"/>
        <v>840.49615497644299</v>
      </c>
      <c r="F215" s="109">
        <f t="shared" si="19"/>
        <v>840.49615497644299</v>
      </c>
      <c r="G215" s="167">
        <f t="shared" si="19"/>
        <v>840.49615497644299</v>
      </c>
      <c r="H215" s="109">
        <v>947.96097421011018</v>
      </c>
      <c r="I215" s="109">
        <v>963.76345971749834</v>
      </c>
      <c r="J215" s="167">
        <v>940.41499123261747</v>
      </c>
      <c r="K215" s="109">
        <v>940.41499123261747</v>
      </c>
      <c r="L215" s="109">
        <v>943.02840299486434</v>
      </c>
      <c r="M215" s="167">
        <v>958.86021113260449</v>
      </c>
    </row>
    <row r="216" spans="1:13">
      <c r="A216" t="s">
        <v>417</v>
      </c>
      <c r="B216" t="s">
        <v>418</v>
      </c>
      <c r="C216" s="166">
        <f>IF(VLOOKUP(A216,'School Year 2019-2020'!A:AN,'School Year 2019-2020'!$R$1,FALSE)&gt;0,VLOOKUP(A216,'School Year 2019-2020'!A:AN,'School Year 2019-2020'!$U$1,FALSE)-VLOOKUP(A216,'School Year 2019-2020'!A:AN,'School Year 2019-2020'!$W$1,FALSE),0)+IF((VLOOKUP(A216,'School Year 2019-2020'!A:AN,'School Year 2019-2020'!$S$1,FALSE)+(VLOOKUP(A216,'School Year 2019-2020'!A:AN,'School Year 2019-2020'!$T$1,FALSE)))&gt;0,VLOOKUP(A216,'School Year 2019-2020'!A:AN,'School Year 2019-2020'!$V$1,FALSE)-VLOOKUP(A216,'School Year 2019-2020'!A:AN,'School Year 2019-2020'!$W$1,FALSE),0)</f>
        <v>0</v>
      </c>
      <c r="D216" s="109">
        <f t="shared" si="19"/>
        <v>0</v>
      </c>
      <c r="E216" s="109">
        <f t="shared" si="19"/>
        <v>0</v>
      </c>
      <c r="F216" s="109">
        <f t="shared" si="19"/>
        <v>0</v>
      </c>
      <c r="G216" s="167">
        <f t="shared" si="19"/>
        <v>0</v>
      </c>
      <c r="H216" s="109">
        <v>0</v>
      </c>
      <c r="I216" s="109">
        <v>0</v>
      </c>
      <c r="J216" s="167">
        <v>0</v>
      </c>
      <c r="K216" s="109">
        <v>0</v>
      </c>
      <c r="L216" s="109">
        <v>0</v>
      </c>
      <c r="M216" s="167">
        <v>0</v>
      </c>
    </row>
    <row r="217" spans="1:13">
      <c r="A217" t="s">
        <v>419</v>
      </c>
      <c r="B217" t="s">
        <v>420</v>
      </c>
      <c r="C217" s="166">
        <f>IF(VLOOKUP(A217,'School Year 2019-2020'!A:AN,'School Year 2019-2020'!$R$1,FALSE)&gt;0,VLOOKUP(A217,'School Year 2019-2020'!A:AN,'School Year 2019-2020'!$U$1,FALSE)-VLOOKUP(A217,'School Year 2019-2020'!A:AN,'School Year 2019-2020'!$W$1,FALSE),0)+IF((VLOOKUP(A217,'School Year 2019-2020'!A:AN,'School Year 2019-2020'!$S$1,FALSE)+(VLOOKUP(A217,'School Year 2019-2020'!A:AN,'School Year 2019-2020'!$T$1,FALSE)))&gt;0,VLOOKUP(A217,'School Year 2019-2020'!A:AN,'School Year 2019-2020'!$V$1,FALSE)-VLOOKUP(A217,'School Year 2019-2020'!A:AN,'School Year 2019-2020'!$W$1,FALSE),0)</f>
        <v>2266.0431682038779</v>
      </c>
      <c r="D217" s="109">
        <f t="shared" si="19"/>
        <v>2266.0431682038779</v>
      </c>
      <c r="E217" s="109">
        <f t="shared" si="19"/>
        <v>2266.0431682038779</v>
      </c>
      <c r="F217" s="109">
        <f t="shared" si="19"/>
        <v>2266.0431682038779</v>
      </c>
      <c r="G217" s="167">
        <f t="shared" si="19"/>
        <v>2266.0431682038779</v>
      </c>
      <c r="H217" s="109">
        <v>2689.6014061165115</v>
      </c>
      <c r="I217" s="109">
        <v>2734.7149433189752</v>
      </c>
      <c r="J217" s="167">
        <v>2667.915374375063</v>
      </c>
      <c r="K217" s="109">
        <v>2667.915374375063</v>
      </c>
      <c r="L217" s="109">
        <v>2675.4989047346407</v>
      </c>
      <c r="M217" s="167">
        <v>2720.6974266723664</v>
      </c>
    </row>
    <row r="218" spans="1:13">
      <c r="A218" t="s">
        <v>421</v>
      </c>
      <c r="B218" t="s">
        <v>422</v>
      </c>
      <c r="C218" s="166">
        <f>IF(VLOOKUP(A218,'School Year 2019-2020'!A:AN,'School Year 2019-2020'!$R$1,FALSE)&gt;0,VLOOKUP(A218,'School Year 2019-2020'!A:AN,'School Year 2019-2020'!$U$1,FALSE)-VLOOKUP(A218,'School Year 2019-2020'!A:AN,'School Year 2019-2020'!$W$1,FALSE),0)+IF((VLOOKUP(A218,'School Year 2019-2020'!A:AN,'School Year 2019-2020'!$S$1,FALSE)+(VLOOKUP(A218,'School Year 2019-2020'!A:AN,'School Year 2019-2020'!$T$1,FALSE)))&gt;0,VLOOKUP(A218,'School Year 2019-2020'!A:AN,'School Year 2019-2020'!$V$1,FALSE)-VLOOKUP(A218,'School Year 2019-2020'!A:AN,'School Year 2019-2020'!$W$1,FALSE),0)</f>
        <v>0</v>
      </c>
      <c r="D218" s="109">
        <f t="shared" si="19"/>
        <v>0</v>
      </c>
      <c r="E218" s="109">
        <f t="shared" si="19"/>
        <v>0</v>
      </c>
      <c r="F218" s="109">
        <f t="shared" si="19"/>
        <v>0</v>
      </c>
      <c r="G218" s="167">
        <f t="shared" si="19"/>
        <v>0</v>
      </c>
      <c r="H218" s="109">
        <v>0</v>
      </c>
      <c r="I218" s="109">
        <v>0</v>
      </c>
      <c r="J218" s="167">
        <v>0</v>
      </c>
      <c r="K218" s="109">
        <v>0</v>
      </c>
      <c r="L218" s="109">
        <v>0</v>
      </c>
      <c r="M218" s="167">
        <v>0</v>
      </c>
    </row>
    <row r="219" spans="1:13">
      <c r="A219" t="s">
        <v>423</v>
      </c>
      <c r="B219" t="s">
        <v>424</v>
      </c>
      <c r="C219" s="166">
        <f>IF(VLOOKUP(A219,'School Year 2019-2020'!A:AN,'School Year 2019-2020'!$R$1,FALSE)&gt;0,VLOOKUP(A219,'School Year 2019-2020'!A:AN,'School Year 2019-2020'!$U$1,FALSE)-VLOOKUP(A219,'School Year 2019-2020'!A:AN,'School Year 2019-2020'!$W$1,FALSE),0)+IF((VLOOKUP(A219,'School Year 2019-2020'!A:AN,'School Year 2019-2020'!$S$1,FALSE)+(VLOOKUP(A219,'School Year 2019-2020'!A:AN,'School Year 2019-2020'!$T$1,FALSE)))&gt;0,VLOOKUP(A219,'School Year 2019-2020'!A:AN,'School Year 2019-2020'!$V$1,FALSE)-VLOOKUP(A219,'School Year 2019-2020'!A:AN,'School Year 2019-2020'!$W$1,FALSE),0)</f>
        <v>0</v>
      </c>
      <c r="D219" s="109">
        <f t="shared" si="19"/>
        <v>0</v>
      </c>
      <c r="E219" s="109">
        <f t="shared" si="19"/>
        <v>0</v>
      </c>
      <c r="F219" s="109">
        <f t="shared" si="19"/>
        <v>0</v>
      </c>
      <c r="G219" s="167">
        <f t="shared" si="19"/>
        <v>0</v>
      </c>
      <c r="H219" s="109">
        <v>0</v>
      </c>
      <c r="I219" s="109">
        <v>0</v>
      </c>
      <c r="J219" s="167">
        <v>0</v>
      </c>
      <c r="K219" s="109">
        <v>0</v>
      </c>
      <c r="L219" s="109">
        <v>0</v>
      </c>
      <c r="M219" s="167">
        <v>0</v>
      </c>
    </row>
    <row r="220" spans="1:13">
      <c r="A220" t="s">
        <v>425</v>
      </c>
      <c r="B220" t="s">
        <v>426</v>
      </c>
      <c r="C220" s="166">
        <f>IF(VLOOKUP(A220,'School Year 2019-2020'!A:AN,'School Year 2019-2020'!$R$1,FALSE)&gt;0,VLOOKUP(A220,'School Year 2019-2020'!A:AN,'School Year 2019-2020'!$U$1,FALSE)-VLOOKUP(A220,'School Year 2019-2020'!A:AN,'School Year 2019-2020'!$W$1,FALSE),0)+IF((VLOOKUP(A220,'School Year 2019-2020'!A:AN,'School Year 2019-2020'!$S$1,FALSE)+(VLOOKUP(A220,'School Year 2019-2020'!A:AN,'School Year 2019-2020'!$T$1,FALSE)))&gt;0,VLOOKUP(A220,'School Year 2019-2020'!A:AN,'School Year 2019-2020'!$V$1,FALSE)-VLOOKUP(A220,'School Year 2019-2020'!A:AN,'School Year 2019-2020'!$W$1,FALSE),0)</f>
        <v>0</v>
      </c>
      <c r="D220" s="109">
        <f t="shared" si="19"/>
        <v>0</v>
      </c>
      <c r="E220" s="109">
        <f t="shared" si="19"/>
        <v>0</v>
      </c>
      <c r="F220" s="109">
        <f t="shared" si="19"/>
        <v>0</v>
      </c>
      <c r="G220" s="167">
        <f t="shared" si="19"/>
        <v>0</v>
      </c>
      <c r="H220" s="109">
        <v>0</v>
      </c>
      <c r="I220" s="109">
        <v>0</v>
      </c>
      <c r="J220" s="167">
        <v>0</v>
      </c>
      <c r="K220" s="109">
        <v>0</v>
      </c>
      <c r="L220" s="109">
        <v>0</v>
      </c>
      <c r="M220" s="167">
        <v>0</v>
      </c>
    </row>
    <row r="221" spans="1:13">
      <c r="A221" t="s">
        <v>427</v>
      </c>
      <c r="B221" t="s">
        <v>428</v>
      </c>
      <c r="C221" s="166">
        <f>IF(VLOOKUP(A221,'School Year 2019-2020'!A:AN,'School Year 2019-2020'!$R$1,FALSE)&gt;0,VLOOKUP(A221,'School Year 2019-2020'!A:AN,'School Year 2019-2020'!$U$1,FALSE)-VLOOKUP(A221,'School Year 2019-2020'!A:AN,'School Year 2019-2020'!$W$1,FALSE),0)+IF((VLOOKUP(A221,'School Year 2019-2020'!A:AN,'School Year 2019-2020'!$S$1,FALSE)+(VLOOKUP(A221,'School Year 2019-2020'!A:AN,'School Year 2019-2020'!$T$1,FALSE)))&gt;0,VLOOKUP(A221,'School Year 2019-2020'!A:AN,'School Year 2019-2020'!$V$1,FALSE)-VLOOKUP(A221,'School Year 2019-2020'!A:AN,'School Year 2019-2020'!$W$1,FALSE),0)</f>
        <v>577.74860083428939</v>
      </c>
      <c r="D221" s="109">
        <f t="shared" si="19"/>
        <v>577.74860083428939</v>
      </c>
      <c r="E221" s="109">
        <f t="shared" si="19"/>
        <v>577.74860083428939</v>
      </c>
      <c r="F221" s="109">
        <f t="shared" si="19"/>
        <v>577.74860083428939</v>
      </c>
      <c r="G221" s="167">
        <f t="shared" si="19"/>
        <v>577.74860083428939</v>
      </c>
      <c r="H221" s="109">
        <v>837.50982924706932</v>
      </c>
      <c r="I221" s="109">
        <v>851.07971492851084</v>
      </c>
      <c r="J221" s="167">
        <v>830.12696113551192</v>
      </c>
      <c r="K221" s="109">
        <v>830.12696113551192</v>
      </c>
      <c r="L221" s="109">
        <v>832.36901411877807</v>
      </c>
      <c r="M221" s="167">
        <v>845.96405755230899</v>
      </c>
    </row>
    <row r="222" spans="1:13">
      <c r="A222" t="s">
        <v>429</v>
      </c>
      <c r="B222" t="s">
        <v>430</v>
      </c>
      <c r="C222" s="166">
        <f>IF(VLOOKUP(A222,'School Year 2019-2020'!A:AN,'School Year 2019-2020'!$R$1,FALSE)&gt;0,VLOOKUP(A222,'School Year 2019-2020'!A:AN,'School Year 2019-2020'!$U$1,FALSE)-VLOOKUP(A222,'School Year 2019-2020'!A:AN,'School Year 2019-2020'!$W$1,FALSE),0)+IF((VLOOKUP(A222,'School Year 2019-2020'!A:AN,'School Year 2019-2020'!$S$1,FALSE)+(VLOOKUP(A222,'School Year 2019-2020'!A:AN,'School Year 2019-2020'!$T$1,FALSE)))&gt;0,VLOOKUP(A222,'School Year 2019-2020'!A:AN,'School Year 2019-2020'!$V$1,FALSE)-VLOOKUP(A222,'School Year 2019-2020'!A:AN,'School Year 2019-2020'!$W$1,FALSE),0)</f>
        <v>731.25052542076992</v>
      </c>
      <c r="D222" s="109">
        <f t="shared" si="19"/>
        <v>731.25052542076992</v>
      </c>
      <c r="E222" s="109">
        <f t="shared" si="19"/>
        <v>731.25052542076992</v>
      </c>
      <c r="F222" s="109">
        <f t="shared" si="19"/>
        <v>731.25052542076992</v>
      </c>
      <c r="G222" s="167">
        <f t="shared" si="19"/>
        <v>731.25052542076992</v>
      </c>
      <c r="H222" s="109">
        <v>970.99643421782093</v>
      </c>
      <c r="I222" s="109">
        <v>973.66023882484478</v>
      </c>
      <c r="J222" s="167">
        <v>976.74571022002965</v>
      </c>
      <c r="K222" s="109">
        <v>976.74571022002965</v>
      </c>
      <c r="L222" s="109">
        <v>966.10719661045005</v>
      </c>
      <c r="M222" s="167">
        <v>968.77552961284891</v>
      </c>
    </row>
    <row r="223" spans="1:13">
      <c r="A223" t="s">
        <v>431</v>
      </c>
      <c r="B223" t="s">
        <v>432</v>
      </c>
      <c r="C223" s="166">
        <f>IF(VLOOKUP(A223,'School Year 2019-2020'!A:AN,'School Year 2019-2020'!$R$1,FALSE)&gt;0,VLOOKUP(A223,'School Year 2019-2020'!A:AN,'School Year 2019-2020'!$U$1,FALSE)-VLOOKUP(A223,'School Year 2019-2020'!A:AN,'School Year 2019-2020'!$W$1,FALSE),0)+IF((VLOOKUP(A223,'School Year 2019-2020'!A:AN,'School Year 2019-2020'!$S$1,FALSE)+(VLOOKUP(A223,'School Year 2019-2020'!A:AN,'School Year 2019-2020'!$T$1,FALSE)))&gt;0,VLOOKUP(A223,'School Year 2019-2020'!A:AN,'School Year 2019-2020'!$V$1,FALSE)-VLOOKUP(A223,'School Year 2019-2020'!A:AN,'School Year 2019-2020'!$W$1,FALSE),0)</f>
        <v>732.11778387030063</v>
      </c>
      <c r="D223" s="109">
        <f t="shared" si="19"/>
        <v>732.11778387030063</v>
      </c>
      <c r="E223" s="109">
        <f t="shared" si="19"/>
        <v>732.11778387030063</v>
      </c>
      <c r="F223" s="109">
        <f t="shared" si="19"/>
        <v>732.11778387030063</v>
      </c>
      <c r="G223" s="167">
        <f t="shared" si="19"/>
        <v>732.11778387030063</v>
      </c>
      <c r="H223" s="109">
        <v>970.99643421782093</v>
      </c>
      <c r="I223" s="109">
        <v>973.66023882484478</v>
      </c>
      <c r="J223" s="167">
        <v>976.74571022002965</v>
      </c>
      <c r="K223" s="109">
        <v>976.74571022002965</v>
      </c>
      <c r="L223" s="109">
        <v>966.10719661045005</v>
      </c>
      <c r="M223" s="167">
        <v>968.77552961284891</v>
      </c>
    </row>
    <row r="224" spans="1:13">
      <c r="A224" t="s">
        <v>433</v>
      </c>
      <c r="B224" t="s">
        <v>434</v>
      </c>
      <c r="C224" s="166">
        <f>IF(VLOOKUP(A224,'School Year 2019-2020'!A:AN,'School Year 2019-2020'!$R$1,FALSE)&gt;0,VLOOKUP(A224,'School Year 2019-2020'!A:AN,'School Year 2019-2020'!$U$1,FALSE)-VLOOKUP(A224,'School Year 2019-2020'!A:AN,'School Year 2019-2020'!$W$1,FALSE),0)+IF((VLOOKUP(A224,'School Year 2019-2020'!A:AN,'School Year 2019-2020'!$S$1,FALSE)+(VLOOKUP(A224,'School Year 2019-2020'!A:AN,'School Year 2019-2020'!$T$1,FALSE)))&gt;0,VLOOKUP(A224,'School Year 2019-2020'!A:AN,'School Year 2019-2020'!$V$1,FALSE)-VLOOKUP(A224,'School Year 2019-2020'!A:AN,'School Year 2019-2020'!$W$1,FALSE),0)</f>
        <v>2508.7479501839116</v>
      </c>
      <c r="D224" s="109">
        <f t="shared" si="19"/>
        <v>2508.7479501839116</v>
      </c>
      <c r="E224" s="109">
        <f t="shared" si="19"/>
        <v>2508.7479501839116</v>
      </c>
      <c r="F224" s="109">
        <f t="shared" si="19"/>
        <v>2508.7479501839116</v>
      </c>
      <c r="G224" s="167">
        <f t="shared" si="19"/>
        <v>2508.7479501839116</v>
      </c>
      <c r="H224" s="109">
        <v>2850.4868737873276</v>
      </c>
      <c r="I224" s="109">
        <v>2857.7958407079332</v>
      </c>
      <c r="J224" s="167">
        <v>2868.7245041782062</v>
      </c>
      <c r="K224" s="109">
        <v>2868.7245041782062</v>
      </c>
      <c r="L224" s="109">
        <v>2836.6878893171306</v>
      </c>
      <c r="M224" s="167">
        <v>2844.0105144987574</v>
      </c>
    </row>
    <row r="225" spans="1:13">
      <c r="A225" t="s">
        <v>435</v>
      </c>
      <c r="B225" t="s">
        <v>436</v>
      </c>
      <c r="C225" s="166">
        <f>IF(VLOOKUP(A225,'School Year 2019-2020'!A:AN,'School Year 2019-2020'!$R$1,FALSE)&gt;0,VLOOKUP(A225,'School Year 2019-2020'!A:AN,'School Year 2019-2020'!$U$1,FALSE)-VLOOKUP(A225,'School Year 2019-2020'!A:AN,'School Year 2019-2020'!$W$1,FALSE),0)+IF((VLOOKUP(A225,'School Year 2019-2020'!A:AN,'School Year 2019-2020'!$S$1,FALSE)+(VLOOKUP(A225,'School Year 2019-2020'!A:AN,'School Year 2019-2020'!$T$1,FALSE)))&gt;0,VLOOKUP(A225,'School Year 2019-2020'!A:AN,'School Year 2019-2020'!$V$1,FALSE)-VLOOKUP(A225,'School Year 2019-2020'!A:AN,'School Year 2019-2020'!$W$1,FALSE),0)</f>
        <v>694.52588447078779</v>
      </c>
      <c r="D225" s="109">
        <f t="shared" ref="D225:G244" si="20">C225</f>
        <v>694.52588447078779</v>
      </c>
      <c r="E225" s="109">
        <f t="shared" si="20"/>
        <v>694.52588447078779</v>
      </c>
      <c r="F225" s="109">
        <f t="shared" si="20"/>
        <v>694.52588447078779</v>
      </c>
      <c r="G225" s="167">
        <f t="shared" si="20"/>
        <v>694.52588447078779</v>
      </c>
      <c r="H225" s="109">
        <v>957.64777372074605</v>
      </c>
      <c r="I225" s="109">
        <v>973.66023882484478</v>
      </c>
      <c r="J225" s="167">
        <v>950.08775584102568</v>
      </c>
      <c r="K225" s="109">
        <v>950.08775584102568</v>
      </c>
      <c r="L225" s="109">
        <v>952.7333783612803</v>
      </c>
      <c r="M225" s="167">
        <v>968.77552961284891</v>
      </c>
    </row>
    <row r="226" spans="1:13">
      <c r="A226" t="s">
        <v>437</v>
      </c>
      <c r="B226" t="s">
        <v>438</v>
      </c>
      <c r="C226" s="166">
        <f>IF(VLOOKUP(A226,'School Year 2019-2020'!A:AN,'School Year 2019-2020'!$R$1,FALSE)&gt;0,VLOOKUP(A226,'School Year 2019-2020'!A:AN,'School Year 2019-2020'!$U$1,FALSE)-VLOOKUP(A226,'School Year 2019-2020'!A:AN,'School Year 2019-2020'!$W$1,FALSE),0)+IF((VLOOKUP(A226,'School Year 2019-2020'!A:AN,'School Year 2019-2020'!$S$1,FALSE)+(VLOOKUP(A226,'School Year 2019-2020'!A:AN,'School Year 2019-2020'!$T$1,FALSE)))&gt;0,VLOOKUP(A226,'School Year 2019-2020'!A:AN,'School Year 2019-2020'!$V$1,FALSE)-VLOOKUP(A226,'School Year 2019-2020'!A:AN,'School Year 2019-2020'!$W$1,FALSE),0)</f>
        <v>693.60196288054431</v>
      </c>
      <c r="D226" s="109">
        <f t="shared" si="20"/>
        <v>693.60196288054431</v>
      </c>
      <c r="E226" s="109">
        <f t="shared" si="20"/>
        <v>693.60196288054431</v>
      </c>
      <c r="F226" s="109">
        <f t="shared" si="20"/>
        <v>693.60196288054431</v>
      </c>
      <c r="G226" s="167">
        <f t="shared" si="20"/>
        <v>693.60196288054431</v>
      </c>
      <c r="H226" s="109">
        <v>944.29911322367116</v>
      </c>
      <c r="I226" s="109">
        <v>953.23015150878837</v>
      </c>
      <c r="J226" s="167">
        <v>943.42326724627583</v>
      </c>
      <c r="K226" s="109">
        <v>943.42326724627583</v>
      </c>
      <c r="L226" s="109">
        <v>939.3595601121142</v>
      </c>
      <c r="M226" s="167">
        <v>948.3069509360912</v>
      </c>
    </row>
    <row r="227" spans="1:13">
      <c r="A227" t="s">
        <v>439</v>
      </c>
      <c r="B227" t="s">
        <v>440</v>
      </c>
      <c r="C227" s="166">
        <f>IF(VLOOKUP(A227,'School Year 2019-2020'!A:AN,'School Year 2019-2020'!$R$1,FALSE)&gt;0,VLOOKUP(A227,'School Year 2019-2020'!A:AN,'School Year 2019-2020'!$U$1,FALSE)-VLOOKUP(A227,'School Year 2019-2020'!A:AN,'School Year 2019-2020'!$W$1,FALSE),0)+IF((VLOOKUP(A227,'School Year 2019-2020'!A:AN,'School Year 2019-2020'!$S$1,FALSE)+(VLOOKUP(A227,'School Year 2019-2020'!A:AN,'School Year 2019-2020'!$T$1,FALSE)))&gt;0,VLOOKUP(A227,'School Year 2019-2020'!A:AN,'School Year 2019-2020'!$V$1,FALSE)-VLOOKUP(A227,'School Year 2019-2020'!A:AN,'School Year 2019-2020'!$W$1,FALSE),0)</f>
        <v>691.87439963480028</v>
      </c>
      <c r="D227" s="109">
        <f t="shared" si="20"/>
        <v>691.87439963480028</v>
      </c>
      <c r="E227" s="109">
        <f t="shared" si="20"/>
        <v>691.87439963480028</v>
      </c>
      <c r="F227" s="109">
        <f t="shared" si="20"/>
        <v>691.87439963480028</v>
      </c>
      <c r="G227" s="167">
        <f t="shared" si="20"/>
        <v>691.87439963480028</v>
      </c>
      <c r="H227" s="109">
        <v>944.29911322367116</v>
      </c>
      <c r="I227" s="109">
        <v>953.23015150878837</v>
      </c>
      <c r="J227" s="167">
        <v>943.42326724627583</v>
      </c>
      <c r="K227" s="109">
        <v>943.42326724627583</v>
      </c>
      <c r="L227" s="109">
        <v>939.3595601121142</v>
      </c>
      <c r="M227" s="167">
        <v>948.3069509360912</v>
      </c>
    </row>
    <row r="228" spans="1:13">
      <c r="A228" t="s">
        <v>441</v>
      </c>
      <c r="B228" t="s">
        <v>442</v>
      </c>
      <c r="C228" s="166">
        <f>IF(VLOOKUP(A228,'School Year 2019-2020'!A:AN,'School Year 2019-2020'!$R$1,FALSE)&gt;0,VLOOKUP(A228,'School Year 2019-2020'!A:AN,'School Year 2019-2020'!$U$1,FALSE)-VLOOKUP(A228,'School Year 2019-2020'!A:AN,'School Year 2019-2020'!$W$1,FALSE),0)+IF((VLOOKUP(A228,'School Year 2019-2020'!A:AN,'School Year 2019-2020'!$S$1,FALSE)+(VLOOKUP(A228,'School Year 2019-2020'!A:AN,'School Year 2019-2020'!$T$1,FALSE)))&gt;0,VLOOKUP(A228,'School Year 2019-2020'!A:AN,'School Year 2019-2020'!$V$1,FALSE)-VLOOKUP(A228,'School Year 2019-2020'!A:AN,'School Year 2019-2020'!$W$1,FALSE),0)</f>
        <v>0</v>
      </c>
      <c r="D228" s="109">
        <f t="shared" si="20"/>
        <v>0</v>
      </c>
      <c r="E228" s="109">
        <f t="shared" si="20"/>
        <v>0</v>
      </c>
      <c r="F228" s="109">
        <f t="shared" si="20"/>
        <v>0</v>
      </c>
      <c r="G228" s="167">
        <f t="shared" si="20"/>
        <v>0</v>
      </c>
      <c r="H228" s="109">
        <v>0</v>
      </c>
      <c r="I228" s="109">
        <v>0</v>
      </c>
      <c r="J228" s="167">
        <v>0</v>
      </c>
      <c r="K228" s="109">
        <v>0</v>
      </c>
      <c r="L228" s="109">
        <v>0</v>
      </c>
      <c r="M228" s="167">
        <v>0</v>
      </c>
    </row>
    <row r="229" spans="1:13">
      <c r="A229" t="s">
        <v>443</v>
      </c>
      <c r="B229" t="s">
        <v>444</v>
      </c>
      <c r="C229" s="166">
        <f>IF(VLOOKUP(A229,'School Year 2019-2020'!A:AN,'School Year 2019-2020'!$R$1,FALSE)&gt;0,VLOOKUP(A229,'School Year 2019-2020'!A:AN,'School Year 2019-2020'!$U$1,FALSE)-VLOOKUP(A229,'School Year 2019-2020'!A:AN,'School Year 2019-2020'!$W$1,FALSE),0)+IF((VLOOKUP(A229,'School Year 2019-2020'!A:AN,'School Year 2019-2020'!$S$1,FALSE)+(VLOOKUP(A229,'School Year 2019-2020'!A:AN,'School Year 2019-2020'!$T$1,FALSE)))&gt;0,VLOOKUP(A229,'School Year 2019-2020'!A:AN,'School Year 2019-2020'!$V$1,FALSE)-VLOOKUP(A229,'School Year 2019-2020'!A:AN,'School Year 2019-2020'!$W$1,FALSE),0)</f>
        <v>693.30887430900657</v>
      </c>
      <c r="D229" s="109">
        <f t="shared" si="20"/>
        <v>693.30887430900657</v>
      </c>
      <c r="E229" s="109">
        <f t="shared" si="20"/>
        <v>693.30887430900657</v>
      </c>
      <c r="F229" s="109">
        <f t="shared" si="20"/>
        <v>693.30887430900657</v>
      </c>
      <c r="G229" s="167">
        <f t="shared" si="20"/>
        <v>693.30887430900657</v>
      </c>
      <c r="H229" s="109">
        <v>957.64777372074605</v>
      </c>
      <c r="I229" s="109">
        <v>973.66023882484478</v>
      </c>
      <c r="J229" s="167">
        <v>950.08775584102568</v>
      </c>
      <c r="K229" s="109">
        <v>950.08775584102568</v>
      </c>
      <c r="L229" s="109">
        <v>952.7333783612803</v>
      </c>
      <c r="M229" s="167">
        <v>968.77552961284891</v>
      </c>
    </row>
    <row r="230" spans="1:13">
      <c r="A230" t="s">
        <v>445</v>
      </c>
      <c r="B230" t="s">
        <v>446</v>
      </c>
      <c r="C230" s="166">
        <f>IF(VLOOKUP(A230,'School Year 2019-2020'!A:AN,'School Year 2019-2020'!$R$1,FALSE)&gt;0,VLOOKUP(A230,'School Year 2019-2020'!A:AN,'School Year 2019-2020'!$U$1,FALSE)-VLOOKUP(A230,'School Year 2019-2020'!A:AN,'School Year 2019-2020'!$W$1,FALSE),0)+IF((VLOOKUP(A230,'School Year 2019-2020'!A:AN,'School Year 2019-2020'!$S$1,FALSE)+(VLOOKUP(A230,'School Year 2019-2020'!A:AN,'School Year 2019-2020'!$T$1,FALSE)))&gt;0,VLOOKUP(A230,'School Year 2019-2020'!A:AN,'School Year 2019-2020'!$V$1,FALSE)-VLOOKUP(A230,'School Year 2019-2020'!A:AN,'School Year 2019-2020'!$W$1,FALSE),0)</f>
        <v>731.01065843717515</v>
      </c>
      <c r="D230" s="109">
        <f t="shared" si="20"/>
        <v>731.01065843717515</v>
      </c>
      <c r="E230" s="109">
        <f t="shared" si="20"/>
        <v>731.01065843717515</v>
      </c>
      <c r="F230" s="109">
        <f t="shared" si="20"/>
        <v>731.01065843717515</v>
      </c>
      <c r="G230" s="167">
        <f t="shared" si="20"/>
        <v>731.01065843717515</v>
      </c>
      <c r="H230" s="109">
        <v>970.99643421782093</v>
      </c>
      <c r="I230" s="109">
        <v>973.66023882484478</v>
      </c>
      <c r="J230" s="167">
        <v>976.74571022002965</v>
      </c>
      <c r="K230" s="109">
        <v>976.74571022002965</v>
      </c>
      <c r="L230" s="109">
        <v>966.10719661045005</v>
      </c>
      <c r="M230" s="167">
        <v>968.77552961284891</v>
      </c>
    </row>
    <row r="231" spans="1:13">
      <c r="A231" t="s">
        <v>447</v>
      </c>
      <c r="B231" t="s">
        <v>448</v>
      </c>
      <c r="C231" s="166">
        <f>IF(VLOOKUP(A231,'School Year 2019-2020'!A:AN,'School Year 2019-2020'!$R$1,FALSE)&gt;0,VLOOKUP(A231,'School Year 2019-2020'!A:AN,'School Year 2019-2020'!$U$1,FALSE)-VLOOKUP(A231,'School Year 2019-2020'!A:AN,'School Year 2019-2020'!$W$1,FALSE),0)+IF((VLOOKUP(A231,'School Year 2019-2020'!A:AN,'School Year 2019-2020'!$S$1,FALSE)+(VLOOKUP(A231,'School Year 2019-2020'!A:AN,'School Year 2019-2020'!$T$1,FALSE)))&gt;0,VLOOKUP(A231,'School Year 2019-2020'!A:AN,'School Year 2019-2020'!$V$1,FALSE)-VLOOKUP(A231,'School Year 2019-2020'!A:AN,'School Year 2019-2020'!$W$1,FALSE),0)</f>
        <v>695.87788819294656</v>
      </c>
      <c r="D231" s="109">
        <f t="shared" si="20"/>
        <v>695.87788819294656</v>
      </c>
      <c r="E231" s="109">
        <f t="shared" si="20"/>
        <v>695.87788819294656</v>
      </c>
      <c r="F231" s="109">
        <f t="shared" si="20"/>
        <v>695.87788819294656</v>
      </c>
      <c r="G231" s="167">
        <f t="shared" si="20"/>
        <v>695.87788819294656</v>
      </c>
      <c r="H231" s="109">
        <v>944.29911322367116</v>
      </c>
      <c r="I231" s="109">
        <v>953.23015150878837</v>
      </c>
      <c r="J231" s="167">
        <v>943.42326724627583</v>
      </c>
      <c r="K231" s="109">
        <v>943.42326724627583</v>
      </c>
      <c r="L231" s="109">
        <v>939.3595601121142</v>
      </c>
      <c r="M231" s="167">
        <v>948.3069509360912</v>
      </c>
    </row>
    <row r="232" spans="1:13">
      <c r="A232" t="s">
        <v>449</v>
      </c>
      <c r="B232" t="s">
        <v>450</v>
      </c>
      <c r="C232" s="166">
        <f>IF(VLOOKUP(A232,'School Year 2019-2020'!A:AN,'School Year 2019-2020'!$R$1,FALSE)&gt;0,VLOOKUP(A232,'School Year 2019-2020'!A:AN,'School Year 2019-2020'!$U$1,FALSE)-VLOOKUP(A232,'School Year 2019-2020'!A:AN,'School Year 2019-2020'!$W$1,FALSE),0)+IF((VLOOKUP(A232,'School Year 2019-2020'!A:AN,'School Year 2019-2020'!$S$1,FALSE)+(VLOOKUP(A232,'School Year 2019-2020'!A:AN,'School Year 2019-2020'!$T$1,FALSE)))&gt;0,VLOOKUP(A232,'School Year 2019-2020'!A:AN,'School Year 2019-2020'!$V$1,FALSE)-VLOOKUP(A232,'School Year 2019-2020'!A:AN,'School Year 2019-2020'!$W$1,FALSE),0)</f>
        <v>694.33141301399519</v>
      </c>
      <c r="D232" s="109">
        <f t="shared" si="20"/>
        <v>694.33141301399519</v>
      </c>
      <c r="E232" s="109">
        <f t="shared" si="20"/>
        <v>694.33141301399519</v>
      </c>
      <c r="F232" s="109">
        <f t="shared" si="20"/>
        <v>694.33141301399519</v>
      </c>
      <c r="G232" s="167">
        <f t="shared" si="20"/>
        <v>694.33141301399519</v>
      </c>
      <c r="H232" s="109">
        <v>957.64777372074605</v>
      </c>
      <c r="I232" s="109">
        <v>973.66023882484478</v>
      </c>
      <c r="J232" s="167">
        <v>950.08775584102568</v>
      </c>
      <c r="K232" s="109">
        <v>950.08775584102568</v>
      </c>
      <c r="L232" s="109">
        <v>952.7333783612803</v>
      </c>
      <c r="M232" s="167">
        <v>968.77552961284891</v>
      </c>
    </row>
    <row r="233" spans="1:13">
      <c r="A233" t="s">
        <v>451</v>
      </c>
      <c r="B233" t="s">
        <v>452</v>
      </c>
      <c r="C233" s="166">
        <f>IF(VLOOKUP(A233,'School Year 2019-2020'!A:AN,'School Year 2019-2020'!$R$1,FALSE)&gt;0,VLOOKUP(A233,'School Year 2019-2020'!A:AN,'School Year 2019-2020'!$U$1,FALSE)-VLOOKUP(A233,'School Year 2019-2020'!A:AN,'School Year 2019-2020'!$W$1,FALSE),0)+IF((VLOOKUP(A233,'School Year 2019-2020'!A:AN,'School Year 2019-2020'!$S$1,FALSE)+(VLOOKUP(A233,'School Year 2019-2020'!A:AN,'School Year 2019-2020'!$T$1,FALSE)))&gt;0,VLOOKUP(A233,'School Year 2019-2020'!A:AN,'School Year 2019-2020'!$V$1,FALSE)-VLOOKUP(A233,'School Year 2019-2020'!A:AN,'School Year 2019-2020'!$W$1,FALSE),0)</f>
        <v>654.64022400664544</v>
      </c>
      <c r="D233" s="109">
        <f t="shared" si="20"/>
        <v>654.64022400664544</v>
      </c>
      <c r="E233" s="109">
        <f t="shared" si="20"/>
        <v>654.64022400664544</v>
      </c>
      <c r="F233" s="109">
        <f t="shared" si="20"/>
        <v>654.64022400664544</v>
      </c>
      <c r="G233" s="167">
        <f t="shared" si="20"/>
        <v>654.64022400664544</v>
      </c>
      <c r="H233" s="109">
        <v>917.60179222952047</v>
      </c>
      <c r="I233" s="109">
        <v>932.80006419273377</v>
      </c>
      <c r="J233" s="167">
        <v>910.100824272522</v>
      </c>
      <c r="K233" s="109">
        <v>910.100824272522</v>
      </c>
      <c r="L233" s="109">
        <v>912.61192361378016</v>
      </c>
      <c r="M233" s="167">
        <v>927.83837225933348</v>
      </c>
    </row>
    <row r="234" spans="1:13">
      <c r="A234" t="s">
        <v>453</v>
      </c>
      <c r="B234" t="s">
        <v>454</v>
      </c>
      <c r="C234" s="166">
        <f>IF(VLOOKUP(A234,'School Year 2019-2020'!A:AN,'School Year 2019-2020'!$R$1,FALSE)&gt;0,VLOOKUP(A234,'School Year 2019-2020'!A:AN,'School Year 2019-2020'!$U$1,FALSE)-VLOOKUP(A234,'School Year 2019-2020'!A:AN,'School Year 2019-2020'!$W$1,FALSE),0)+IF((VLOOKUP(A234,'School Year 2019-2020'!A:AN,'School Year 2019-2020'!$S$1,FALSE)+(VLOOKUP(A234,'School Year 2019-2020'!A:AN,'School Year 2019-2020'!$T$1,FALSE)))&gt;0,VLOOKUP(A234,'School Year 2019-2020'!A:AN,'School Year 2019-2020'!$V$1,FALSE)-VLOOKUP(A234,'School Year 2019-2020'!A:AN,'School Year 2019-2020'!$W$1,FALSE),0)</f>
        <v>654.41275126985784</v>
      </c>
      <c r="D234" s="109">
        <f t="shared" si="20"/>
        <v>654.41275126985784</v>
      </c>
      <c r="E234" s="109">
        <f t="shared" si="20"/>
        <v>654.41275126985784</v>
      </c>
      <c r="F234" s="109">
        <f t="shared" si="20"/>
        <v>654.41275126985784</v>
      </c>
      <c r="G234" s="167">
        <f t="shared" si="20"/>
        <v>654.41275126985784</v>
      </c>
      <c r="H234" s="109">
        <v>917.60179222952047</v>
      </c>
      <c r="I234" s="109">
        <v>932.80006419273377</v>
      </c>
      <c r="J234" s="167">
        <v>910.100824272522</v>
      </c>
      <c r="K234" s="109">
        <v>910.100824272522</v>
      </c>
      <c r="L234" s="109">
        <v>912.61192361378016</v>
      </c>
      <c r="M234" s="167">
        <v>927.83837225933348</v>
      </c>
    </row>
    <row r="235" spans="1:13">
      <c r="A235" t="s">
        <v>455</v>
      </c>
      <c r="B235" t="s">
        <v>456</v>
      </c>
      <c r="C235" s="166">
        <f>IF(VLOOKUP(A235,'School Year 2019-2020'!A:AN,'School Year 2019-2020'!$R$1,FALSE)&gt;0,VLOOKUP(A235,'School Year 2019-2020'!A:AN,'School Year 2019-2020'!$U$1,FALSE)-VLOOKUP(A235,'School Year 2019-2020'!A:AN,'School Year 2019-2020'!$W$1,FALSE),0)+IF((VLOOKUP(A235,'School Year 2019-2020'!A:AN,'School Year 2019-2020'!$S$1,FALSE)+(VLOOKUP(A235,'School Year 2019-2020'!A:AN,'School Year 2019-2020'!$T$1,FALSE)))&gt;0,VLOOKUP(A235,'School Year 2019-2020'!A:AN,'School Year 2019-2020'!$V$1,FALSE)-VLOOKUP(A235,'School Year 2019-2020'!A:AN,'School Year 2019-2020'!$W$1,FALSE),0)</f>
        <v>875.7095450313227</v>
      </c>
      <c r="D235" s="109">
        <f t="shared" si="20"/>
        <v>875.7095450313227</v>
      </c>
      <c r="E235" s="109">
        <f t="shared" si="20"/>
        <v>875.7095450313227</v>
      </c>
      <c r="F235" s="109">
        <f t="shared" si="20"/>
        <v>875.7095450313227</v>
      </c>
      <c r="G235" s="167">
        <f t="shared" si="20"/>
        <v>875.7095450313227</v>
      </c>
      <c r="H235" s="109">
        <v>974.65829520426087</v>
      </c>
      <c r="I235" s="109">
        <v>984.19354703355384</v>
      </c>
      <c r="J235" s="167">
        <v>973.7374342063722</v>
      </c>
      <c r="K235" s="109">
        <v>973.7374342063722</v>
      </c>
      <c r="L235" s="109">
        <v>969.77603949319746</v>
      </c>
      <c r="M235" s="167">
        <v>979.32878980936039</v>
      </c>
    </row>
    <row r="236" spans="1:13">
      <c r="A236" t="s">
        <v>457</v>
      </c>
      <c r="B236" t="s">
        <v>458</v>
      </c>
      <c r="C236" s="166">
        <f>IF(VLOOKUP(A236,'School Year 2019-2020'!A:AN,'School Year 2019-2020'!$R$1,FALSE)&gt;0,VLOOKUP(A236,'School Year 2019-2020'!A:AN,'School Year 2019-2020'!$U$1,FALSE)-VLOOKUP(A236,'School Year 2019-2020'!A:AN,'School Year 2019-2020'!$W$1,FALSE),0)+IF((VLOOKUP(A236,'School Year 2019-2020'!A:AN,'School Year 2019-2020'!$S$1,FALSE)+(VLOOKUP(A236,'School Year 2019-2020'!A:AN,'School Year 2019-2020'!$T$1,FALSE)))&gt;0,VLOOKUP(A236,'School Year 2019-2020'!A:AN,'School Year 2019-2020'!$V$1,FALSE)-VLOOKUP(A236,'School Year 2019-2020'!A:AN,'School Year 2019-2020'!$W$1,FALSE),0)</f>
        <v>2140.6156201974427</v>
      </c>
      <c r="D236" s="109">
        <f t="shared" si="20"/>
        <v>2140.6156201974427</v>
      </c>
      <c r="E236" s="109">
        <f t="shared" si="20"/>
        <v>2140.6156201974427</v>
      </c>
      <c r="F236" s="109">
        <f t="shared" si="20"/>
        <v>2140.6156201974427</v>
      </c>
      <c r="G236" s="167">
        <f t="shared" si="20"/>
        <v>2140.6156201974427</v>
      </c>
      <c r="H236" s="109">
        <v>2528.7159384456954</v>
      </c>
      <c r="I236" s="109">
        <v>2550.0935972355364</v>
      </c>
      <c r="J236" s="167">
        <v>2527.3489835128621</v>
      </c>
      <c r="K236" s="109">
        <v>2527.3489835128621</v>
      </c>
      <c r="L236" s="109">
        <v>2514.3099201521563</v>
      </c>
      <c r="M236" s="167">
        <v>2535.7277949327927</v>
      </c>
    </row>
    <row r="237" spans="1:13">
      <c r="A237" t="s">
        <v>459</v>
      </c>
      <c r="B237" t="s">
        <v>460</v>
      </c>
      <c r="C237" s="166">
        <f>IF(VLOOKUP(A237,'School Year 2019-2020'!A:AN,'School Year 2019-2020'!$R$1,FALSE)&gt;0,VLOOKUP(A237,'School Year 2019-2020'!A:AN,'School Year 2019-2020'!$U$1,FALSE)-VLOOKUP(A237,'School Year 2019-2020'!A:AN,'School Year 2019-2020'!$W$1,FALSE),0)+IF((VLOOKUP(A237,'School Year 2019-2020'!A:AN,'School Year 2019-2020'!$S$1,FALSE)+(VLOOKUP(A237,'School Year 2019-2020'!A:AN,'School Year 2019-2020'!$T$1,FALSE)))&gt;0,VLOOKUP(A237,'School Year 2019-2020'!A:AN,'School Year 2019-2020'!$V$1,FALSE)-VLOOKUP(A237,'School Year 2019-2020'!A:AN,'School Year 2019-2020'!$W$1,FALSE),0)</f>
        <v>0</v>
      </c>
      <c r="D237" s="109">
        <f t="shared" si="20"/>
        <v>0</v>
      </c>
      <c r="E237" s="109">
        <f t="shared" si="20"/>
        <v>0</v>
      </c>
      <c r="F237" s="109">
        <f t="shared" si="20"/>
        <v>0</v>
      </c>
      <c r="G237" s="167">
        <f t="shared" si="20"/>
        <v>0</v>
      </c>
      <c r="H237" s="109">
        <v>0</v>
      </c>
      <c r="I237" s="109">
        <v>0</v>
      </c>
      <c r="J237" s="167">
        <v>0</v>
      </c>
      <c r="K237" s="109">
        <v>0</v>
      </c>
      <c r="L237" s="109">
        <v>0</v>
      </c>
      <c r="M237" s="167">
        <v>0</v>
      </c>
    </row>
    <row r="238" spans="1:13">
      <c r="A238" t="s">
        <v>461</v>
      </c>
      <c r="B238" t="s">
        <v>462</v>
      </c>
      <c r="C238" s="166">
        <f>IF(VLOOKUP(A238,'School Year 2019-2020'!A:AN,'School Year 2019-2020'!$R$1,FALSE)&gt;0,VLOOKUP(A238,'School Year 2019-2020'!A:AN,'School Year 2019-2020'!$U$1,FALSE)-VLOOKUP(A238,'School Year 2019-2020'!A:AN,'School Year 2019-2020'!$W$1,FALSE),0)+IF((VLOOKUP(A238,'School Year 2019-2020'!A:AN,'School Year 2019-2020'!$S$1,FALSE)+(VLOOKUP(A238,'School Year 2019-2020'!A:AN,'School Year 2019-2020'!$T$1,FALSE)))&gt;0,VLOOKUP(A238,'School Year 2019-2020'!A:AN,'School Year 2019-2020'!$V$1,FALSE)-VLOOKUP(A238,'School Year 2019-2020'!A:AN,'School Year 2019-2020'!$W$1,FALSE),0)</f>
        <v>0</v>
      </c>
      <c r="D238" s="109">
        <f t="shared" si="20"/>
        <v>0</v>
      </c>
      <c r="E238" s="109">
        <f t="shared" si="20"/>
        <v>0</v>
      </c>
      <c r="F238" s="109">
        <f t="shared" si="20"/>
        <v>0</v>
      </c>
      <c r="G238" s="167">
        <f t="shared" si="20"/>
        <v>0</v>
      </c>
      <c r="H238" s="109">
        <v>0</v>
      </c>
      <c r="I238" s="109">
        <v>0</v>
      </c>
      <c r="J238" s="167">
        <v>0</v>
      </c>
      <c r="K238" s="109">
        <v>0</v>
      </c>
      <c r="L238" s="109">
        <v>0</v>
      </c>
      <c r="M238" s="167">
        <v>0</v>
      </c>
    </row>
    <row r="239" spans="1:13">
      <c r="A239" t="s">
        <v>463</v>
      </c>
      <c r="B239" t="s">
        <v>464</v>
      </c>
      <c r="C239" s="166">
        <f>IF(VLOOKUP(A239,'School Year 2019-2020'!A:AN,'School Year 2019-2020'!$R$1,FALSE)&gt;0,VLOOKUP(A239,'School Year 2019-2020'!A:AN,'School Year 2019-2020'!$U$1,FALSE)-VLOOKUP(A239,'School Year 2019-2020'!A:AN,'School Year 2019-2020'!$W$1,FALSE),0)+IF((VLOOKUP(A239,'School Year 2019-2020'!A:AN,'School Year 2019-2020'!$S$1,FALSE)+(VLOOKUP(A239,'School Year 2019-2020'!A:AN,'School Year 2019-2020'!$T$1,FALSE)))&gt;0,VLOOKUP(A239,'School Year 2019-2020'!A:AN,'School Year 2019-2020'!$V$1,FALSE)-VLOOKUP(A239,'School Year 2019-2020'!A:AN,'School Year 2019-2020'!$W$1,FALSE),0)</f>
        <v>578.03347113144082</v>
      </c>
      <c r="D239" s="109">
        <f t="shared" si="20"/>
        <v>578.03347113144082</v>
      </c>
      <c r="E239" s="109">
        <f t="shared" si="20"/>
        <v>578.03347113144082</v>
      </c>
      <c r="F239" s="109">
        <f t="shared" si="20"/>
        <v>578.03347113144082</v>
      </c>
      <c r="G239" s="167">
        <f t="shared" si="20"/>
        <v>578.03347113144082</v>
      </c>
      <c r="H239" s="109">
        <v>837.50982924706932</v>
      </c>
      <c r="I239" s="109">
        <v>851.07971492851084</v>
      </c>
      <c r="J239" s="167">
        <v>830.12696113551192</v>
      </c>
      <c r="K239" s="109">
        <v>830.12696113551192</v>
      </c>
      <c r="L239" s="109">
        <v>832.36901411877807</v>
      </c>
      <c r="M239" s="167">
        <v>845.96405755230899</v>
      </c>
    </row>
    <row r="240" spans="1:13">
      <c r="A240" t="s">
        <v>465</v>
      </c>
      <c r="B240" t="s">
        <v>466</v>
      </c>
      <c r="C240" s="166">
        <f>IF(VLOOKUP(A240,'School Year 2019-2020'!A:AN,'School Year 2019-2020'!$R$1,FALSE)&gt;0,VLOOKUP(A240,'School Year 2019-2020'!A:AN,'School Year 2019-2020'!$U$1,FALSE)-VLOOKUP(A240,'School Year 2019-2020'!A:AN,'School Year 2019-2020'!$W$1,FALSE),0)+IF((VLOOKUP(A240,'School Year 2019-2020'!A:AN,'School Year 2019-2020'!$S$1,FALSE)+(VLOOKUP(A240,'School Year 2019-2020'!A:AN,'School Year 2019-2020'!$T$1,FALSE)))&gt;0,VLOOKUP(A240,'School Year 2019-2020'!A:AN,'School Year 2019-2020'!$V$1,FALSE)-VLOOKUP(A240,'School Year 2019-2020'!A:AN,'School Year 2019-2020'!$W$1,FALSE),0)</f>
        <v>575.36895882385761</v>
      </c>
      <c r="D240" s="109">
        <f t="shared" si="20"/>
        <v>575.36895882385761</v>
      </c>
      <c r="E240" s="109">
        <f t="shared" si="20"/>
        <v>575.36895882385761</v>
      </c>
      <c r="F240" s="109">
        <f t="shared" si="20"/>
        <v>575.36895882385761</v>
      </c>
      <c r="G240" s="167">
        <f t="shared" si="20"/>
        <v>575.36895882385761</v>
      </c>
      <c r="H240" s="109">
        <v>837.50982924706932</v>
      </c>
      <c r="I240" s="109">
        <v>851.07971492851084</v>
      </c>
      <c r="J240" s="167">
        <v>830.12696113551192</v>
      </c>
      <c r="K240" s="109">
        <v>830.12696113551192</v>
      </c>
      <c r="L240" s="109">
        <v>832.36901411877807</v>
      </c>
      <c r="M240" s="167">
        <v>845.96405755230899</v>
      </c>
    </row>
    <row r="241" spans="1:13">
      <c r="A241" t="s">
        <v>467</v>
      </c>
      <c r="B241" t="s">
        <v>468</v>
      </c>
      <c r="C241" s="166">
        <f>IF(VLOOKUP(A241,'School Year 2019-2020'!A:AN,'School Year 2019-2020'!$R$1,FALSE)&gt;0,VLOOKUP(A241,'School Year 2019-2020'!A:AN,'School Year 2019-2020'!$U$1,FALSE)-VLOOKUP(A241,'School Year 2019-2020'!A:AN,'School Year 2019-2020'!$W$1,FALSE),0)+IF((VLOOKUP(A241,'School Year 2019-2020'!A:AN,'School Year 2019-2020'!$S$1,FALSE)+(VLOOKUP(A241,'School Year 2019-2020'!A:AN,'School Year 2019-2020'!$T$1,FALSE)))&gt;0,VLOOKUP(A241,'School Year 2019-2020'!A:AN,'School Year 2019-2020'!$V$1,FALSE)-VLOOKUP(A241,'School Year 2019-2020'!A:AN,'School Year 2019-2020'!$W$1,FALSE),0)</f>
        <v>610.09482390557605</v>
      </c>
      <c r="D241" s="109">
        <f t="shared" si="20"/>
        <v>610.09482390557605</v>
      </c>
      <c r="E241" s="109">
        <f t="shared" si="20"/>
        <v>610.09482390557605</v>
      </c>
      <c r="F241" s="109">
        <f t="shared" si="20"/>
        <v>610.09482390557605</v>
      </c>
      <c r="G241" s="167">
        <f t="shared" si="20"/>
        <v>610.09482390557605</v>
      </c>
      <c r="H241" s="109">
        <v>864.20715024122001</v>
      </c>
      <c r="I241" s="109">
        <v>871.50980224456544</v>
      </c>
      <c r="J241" s="167">
        <v>863.44940410926665</v>
      </c>
      <c r="K241" s="109">
        <v>863.44940410926665</v>
      </c>
      <c r="L241" s="109">
        <v>859.1166506171121</v>
      </c>
      <c r="M241" s="167">
        <v>866.4326362290667</v>
      </c>
    </row>
    <row r="242" spans="1:13">
      <c r="A242" t="s">
        <v>469</v>
      </c>
      <c r="B242" t="s">
        <v>470</v>
      </c>
      <c r="C242" s="166">
        <f>IF(VLOOKUP(A242,'School Year 2019-2020'!A:AN,'School Year 2019-2020'!$R$1,FALSE)&gt;0,VLOOKUP(A242,'School Year 2019-2020'!A:AN,'School Year 2019-2020'!$U$1,FALSE)-VLOOKUP(A242,'School Year 2019-2020'!A:AN,'School Year 2019-2020'!$W$1,FALSE),0)+IF((VLOOKUP(A242,'School Year 2019-2020'!A:AN,'School Year 2019-2020'!$S$1,FALSE)+(VLOOKUP(A242,'School Year 2019-2020'!A:AN,'School Year 2019-2020'!$T$1,FALSE)))&gt;0,VLOOKUP(A242,'School Year 2019-2020'!A:AN,'School Year 2019-2020'!$V$1,FALSE)-VLOOKUP(A242,'School Year 2019-2020'!A:AN,'School Year 2019-2020'!$W$1,FALSE),0)</f>
        <v>2021.3713837738414</v>
      </c>
      <c r="D242" s="109">
        <f t="shared" si="20"/>
        <v>2021.3713837738414</v>
      </c>
      <c r="E242" s="109">
        <f t="shared" si="20"/>
        <v>2021.3713837738414</v>
      </c>
      <c r="F242" s="109">
        <f t="shared" si="20"/>
        <v>2021.3713837738414</v>
      </c>
      <c r="G242" s="167">
        <f t="shared" si="20"/>
        <v>2021.3713837738414</v>
      </c>
      <c r="H242" s="109">
        <v>2448.2732046102865</v>
      </c>
      <c r="I242" s="109">
        <v>2488.5531485410593</v>
      </c>
      <c r="J242" s="167">
        <v>2426.9444186112887</v>
      </c>
      <c r="K242" s="109">
        <v>2426.9444186112887</v>
      </c>
      <c r="L242" s="109">
        <v>2433.7154278609123</v>
      </c>
      <c r="M242" s="167">
        <v>2474.071251019599</v>
      </c>
    </row>
    <row r="243" spans="1:13">
      <c r="A243" t="s">
        <v>471</v>
      </c>
      <c r="B243" t="s">
        <v>472</v>
      </c>
      <c r="C243" s="166">
        <f>IF(VLOOKUP(A243,'School Year 2019-2020'!A:AN,'School Year 2019-2020'!$R$1,FALSE)&gt;0,VLOOKUP(A243,'School Year 2019-2020'!A:AN,'School Year 2019-2020'!$U$1,FALSE)-VLOOKUP(A243,'School Year 2019-2020'!A:AN,'School Year 2019-2020'!$W$1,FALSE),0)+IF((VLOOKUP(A243,'School Year 2019-2020'!A:AN,'School Year 2019-2020'!$S$1,FALSE)+(VLOOKUP(A243,'School Year 2019-2020'!A:AN,'School Year 2019-2020'!$T$1,FALSE)))&gt;0,VLOOKUP(A243,'School Year 2019-2020'!A:AN,'School Year 2019-2020'!$V$1,FALSE)-VLOOKUP(A243,'School Year 2019-2020'!A:AN,'School Year 2019-2020'!$W$1,FALSE),0)</f>
        <v>755.59386936961346</v>
      </c>
      <c r="D243" s="109">
        <f t="shared" si="20"/>
        <v>755.59386936961346</v>
      </c>
      <c r="E243" s="109">
        <f t="shared" si="20"/>
        <v>755.59386936961346</v>
      </c>
      <c r="F243" s="109">
        <f t="shared" si="20"/>
        <v>755.59386936961346</v>
      </c>
      <c r="G243" s="167">
        <f t="shared" si="20"/>
        <v>755.59386936961346</v>
      </c>
      <c r="H243" s="109">
        <v>867.86901122765812</v>
      </c>
      <c r="I243" s="109">
        <v>882.0431104532754</v>
      </c>
      <c r="J243" s="167">
        <v>860.44112809560738</v>
      </c>
      <c r="K243" s="109">
        <v>860.44112809560738</v>
      </c>
      <c r="L243" s="109">
        <v>862.78549349986224</v>
      </c>
      <c r="M243" s="167">
        <v>876.98589642557999</v>
      </c>
    </row>
    <row r="244" spans="1:13">
      <c r="A244" t="s">
        <v>473</v>
      </c>
      <c r="B244" t="s">
        <v>474</v>
      </c>
      <c r="C244" s="166">
        <f>IF(VLOOKUP(A244,'School Year 2019-2020'!A:AN,'School Year 2019-2020'!$R$1,FALSE)&gt;0,VLOOKUP(A244,'School Year 2019-2020'!A:AN,'School Year 2019-2020'!$U$1,FALSE)-VLOOKUP(A244,'School Year 2019-2020'!A:AN,'School Year 2019-2020'!$W$1,FALSE),0)+IF((VLOOKUP(A244,'School Year 2019-2020'!A:AN,'School Year 2019-2020'!$S$1,FALSE)+(VLOOKUP(A244,'School Year 2019-2020'!A:AN,'School Year 2019-2020'!$T$1,FALSE)))&gt;0,VLOOKUP(A244,'School Year 2019-2020'!A:AN,'School Year 2019-2020'!$V$1,FALSE)-VLOOKUP(A244,'School Year 2019-2020'!A:AN,'School Year 2019-2020'!$W$1,FALSE),0)</f>
        <v>577.26580567070414</v>
      </c>
      <c r="D244" s="109">
        <f t="shared" si="20"/>
        <v>577.26580567070414</v>
      </c>
      <c r="E244" s="109">
        <f t="shared" si="20"/>
        <v>577.26580567070414</v>
      </c>
      <c r="F244" s="109">
        <f t="shared" si="20"/>
        <v>577.26580567070414</v>
      </c>
      <c r="G244" s="167">
        <f t="shared" si="20"/>
        <v>577.26580567070414</v>
      </c>
      <c r="H244" s="109">
        <v>837.50982924706932</v>
      </c>
      <c r="I244" s="109">
        <v>851.07971492851084</v>
      </c>
      <c r="J244" s="167">
        <v>830.12696113551192</v>
      </c>
      <c r="K244" s="109">
        <v>830.12696113551192</v>
      </c>
      <c r="L244" s="109">
        <v>832.36901411877807</v>
      </c>
      <c r="M244" s="167">
        <v>845.96405755230899</v>
      </c>
    </row>
    <row r="245" spans="1:13">
      <c r="A245" t="s">
        <v>475</v>
      </c>
      <c r="B245" t="s">
        <v>476</v>
      </c>
      <c r="C245" s="166">
        <f>IF(VLOOKUP(A245,'School Year 2019-2020'!A:AN,'School Year 2019-2020'!$R$1,FALSE)&gt;0,VLOOKUP(A245,'School Year 2019-2020'!A:AN,'School Year 2019-2020'!$U$1,FALSE)-VLOOKUP(A245,'School Year 2019-2020'!A:AN,'School Year 2019-2020'!$W$1,FALSE),0)+IF((VLOOKUP(A245,'School Year 2019-2020'!A:AN,'School Year 2019-2020'!$S$1,FALSE)+(VLOOKUP(A245,'School Year 2019-2020'!A:AN,'School Year 2019-2020'!$T$1,FALSE)))&gt;0,VLOOKUP(A245,'School Year 2019-2020'!A:AN,'School Year 2019-2020'!$V$1,FALSE)-VLOOKUP(A245,'School Year 2019-2020'!A:AN,'School Year 2019-2020'!$W$1,FALSE),0)</f>
        <v>758.51890775345237</v>
      </c>
      <c r="D245" s="109">
        <f t="shared" ref="D245:G264" si="21">C245</f>
        <v>758.51890775345237</v>
      </c>
      <c r="E245" s="109">
        <f t="shared" si="21"/>
        <v>758.51890775345237</v>
      </c>
      <c r="F245" s="109">
        <f t="shared" si="21"/>
        <v>758.51890775345237</v>
      </c>
      <c r="G245" s="167">
        <f t="shared" si="21"/>
        <v>758.51890775345237</v>
      </c>
      <c r="H245" s="109">
        <v>867.86901122765812</v>
      </c>
      <c r="I245" s="109">
        <v>882.0431104532754</v>
      </c>
      <c r="J245" s="167">
        <v>860.44112809560738</v>
      </c>
      <c r="K245" s="109">
        <v>860.44112809560738</v>
      </c>
      <c r="L245" s="109">
        <v>862.78549349986224</v>
      </c>
      <c r="M245" s="167">
        <v>876.98589642557999</v>
      </c>
    </row>
    <row r="246" spans="1:13">
      <c r="A246" t="s">
        <v>477</v>
      </c>
      <c r="B246" t="s">
        <v>478</v>
      </c>
      <c r="C246" s="166">
        <f>IF(VLOOKUP(A246,'School Year 2019-2020'!A:AN,'School Year 2019-2020'!$R$1,FALSE)&gt;0,VLOOKUP(A246,'School Year 2019-2020'!A:AN,'School Year 2019-2020'!$U$1,FALSE)-VLOOKUP(A246,'School Year 2019-2020'!A:AN,'School Year 2019-2020'!$W$1,FALSE),0)+IF((VLOOKUP(A246,'School Year 2019-2020'!A:AN,'School Year 2019-2020'!$S$1,FALSE)+(VLOOKUP(A246,'School Year 2019-2020'!A:AN,'School Year 2019-2020'!$T$1,FALSE)))&gt;0,VLOOKUP(A246,'School Year 2019-2020'!A:AN,'School Year 2019-2020'!$V$1,FALSE)-VLOOKUP(A246,'School Year 2019-2020'!A:AN,'School Year 2019-2020'!$W$1,FALSE),0)</f>
        <v>579.10273617263556</v>
      </c>
      <c r="D246" s="109">
        <f t="shared" si="21"/>
        <v>579.10273617263556</v>
      </c>
      <c r="E246" s="109">
        <f t="shared" si="21"/>
        <v>579.10273617263556</v>
      </c>
      <c r="F246" s="109">
        <f t="shared" si="21"/>
        <v>579.10273617263556</v>
      </c>
      <c r="G246" s="167">
        <f t="shared" si="21"/>
        <v>579.10273617263556</v>
      </c>
      <c r="H246" s="109">
        <v>837.50982924706932</v>
      </c>
      <c r="I246" s="109">
        <v>851.07971492851084</v>
      </c>
      <c r="J246" s="167">
        <v>830.12696113551192</v>
      </c>
      <c r="K246" s="109">
        <v>830.12696113551192</v>
      </c>
      <c r="L246" s="109">
        <v>832.36901411877807</v>
      </c>
      <c r="M246" s="167">
        <v>845.96405755230899</v>
      </c>
    </row>
    <row r="247" spans="1:13">
      <c r="A247" t="s">
        <v>479</v>
      </c>
      <c r="B247" t="s">
        <v>480</v>
      </c>
      <c r="C247" s="166">
        <f>IF(VLOOKUP(A247,'School Year 2019-2020'!A:AN,'School Year 2019-2020'!$R$1,FALSE)&gt;0,VLOOKUP(A247,'School Year 2019-2020'!A:AN,'School Year 2019-2020'!$U$1,FALSE)-VLOOKUP(A247,'School Year 2019-2020'!A:AN,'School Year 2019-2020'!$W$1,FALSE),0)+IF((VLOOKUP(A247,'School Year 2019-2020'!A:AN,'School Year 2019-2020'!$S$1,FALSE)+(VLOOKUP(A247,'School Year 2019-2020'!A:AN,'School Year 2019-2020'!$T$1,FALSE)))&gt;0,VLOOKUP(A247,'School Year 2019-2020'!A:AN,'School Year 2019-2020'!$V$1,FALSE)-VLOOKUP(A247,'School Year 2019-2020'!A:AN,'School Year 2019-2020'!$W$1,FALSE),0)</f>
        <v>575.26905782904032</v>
      </c>
      <c r="D247" s="109">
        <f t="shared" si="21"/>
        <v>575.26905782904032</v>
      </c>
      <c r="E247" s="109">
        <f t="shared" si="21"/>
        <v>575.26905782904032</v>
      </c>
      <c r="F247" s="109">
        <f t="shared" si="21"/>
        <v>575.26905782904032</v>
      </c>
      <c r="G247" s="167">
        <f t="shared" si="21"/>
        <v>575.26905782904032</v>
      </c>
      <c r="H247" s="109">
        <v>837.50982924706932</v>
      </c>
      <c r="I247" s="109">
        <v>851.07971492851084</v>
      </c>
      <c r="J247" s="167">
        <v>830.12696113551192</v>
      </c>
      <c r="K247" s="109">
        <v>830.12696113551192</v>
      </c>
      <c r="L247" s="109">
        <v>832.36901411877807</v>
      </c>
      <c r="M247" s="167">
        <v>845.96405755230899</v>
      </c>
    </row>
    <row r="248" spans="1:13">
      <c r="A248" t="s">
        <v>481</v>
      </c>
      <c r="B248" t="s">
        <v>482</v>
      </c>
      <c r="C248" s="166">
        <f>IF(VLOOKUP(A248,'School Year 2019-2020'!A:AN,'School Year 2019-2020'!$R$1,FALSE)&gt;0,VLOOKUP(A248,'School Year 2019-2020'!A:AN,'School Year 2019-2020'!$U$1,FALSE)-VLOOKUP(A248,'School Year 2019-2020'!A:AN,'School Year 2019-2020'!$W$1,FALSE),0)+IF((VLOOKUP(A248,'School Year 2019-2020'!A:AN,'School Year 2019-2020'!$S$1,FALSE)+(VLOOKUP(A248,'School Year 2019-2020'!A:AN,'School Year 2019-2020'!$T$1,FALSE)))&gt;0,VLOOKUP(A248,'School Year 2019-2020'!A:AN,'School Year 2019-2020'!$V$1,FALSE)-VLOOKUP(A248,'School Year 2019-2020'!A:AN,'School Year 2019-2020'!$W$1,FALSE),0)</f>
        <v>577.4338400687393</v>
      </c>
      <c r="D248" s="109">
        <f t="shared" si="21"/>
        <v>577.4338400687393</v>
      </c>
      <c r="E248" s="109">
        <f t="shared" si="21"/>
        <v>577.4338400687393</v>
      </c>
      <c r="F248" s="109">
        <f t="shared" si="21"/>
        <v>577.4338400687393</v>
      </c>
      <c r="G248" s="167">
        <f t="shared" si="21"/>
        <v>577.4338400687393</v>
      </c>
      <c r="H248" s="109">
        <v>837.50982924706932</v>
      </c>
      <c r="I248" s="109">
        <v>851.07971492851084</v>
      </c>
      <c r="J248" s="167">
        <v>830.12696113551192</v>
      </c>
      <c r="K248" s="109">
        <v>830.12696113551192</v>
      </c>
      <c r="L248" s="109">
        <v>832.36901411877807</v>
      </c>
      <c r="M248" s="167">
        <v>845.96405755230899</v>
      </c>
    </row>
    <row r="249" spans="1:13">
      <c r="A249" t="s">
        <v>483</v>
      </c>
      <c r="B249" t="s">
        <v>484</v>
      </c>
      <c r="C249" s="166">
        <f>IF(VLOOKUP(A249,'School Year 2019-2020'!A:AN,'School Year 2019-2020'!$R$1,FALSE)&gt;0,VLOOKUP(A249,'School Year 2019-2020'!A:AN,'School Year 2019-2020'!$U$1,FALSE)-VLOOKUP(A249,'School Year 2019-2020'!A:AN,'School Year 2019-2020'!$W$1,FALSE),0)+IF((VLOOKUP(A249,'School Year 2019-2020'!A:AN,'School Year 2019-2020'!$S$1,FALSE)+(VLOOKUP(A249,'School Year 2019-2020'!A:AN,'School Year 2019-2020'!$T$1,FALSE)))&gt;0,VLOOKUP(A249,'School Year 2019-2020'!A:AN,'School Year 2019-2020'!$V$1,FALSE)-VLOOKUP(A249,'School Year 2019-2020'!A:AN,'School Year 2019-2020'!$W$1,FALSE),0)</f>
        <v>574.54028960345568</v>
      </c>
      <c r="D249" s="109">
        <f t="shared" si="21"/>
        <v>574.54028960345568</v>
      </c>
      <c r="E249" s="109">
        <f t="shared" si="21"/>
        <v>574.54028960345568</v>
      </c>
      <c r="F249" s="109">
        <f t="shared" si="21"/>
        <v>574.54028960345568</v>
      </c>
      <c r="G249" s="167">
        <f t="shared" si="21"/>
        <v>574.54028960345568</v>
      </c>
      <c r="H249" s="109">
        <v>837.50982924706932</v>
      </c>
      <c r="I249" s="109">
        <v>851.07971492851084</v>
      </c>
      <c r="J249" s="167">
        <v>830.12696113551192</v>
      </c>
      <c r="K249" s="109">
        <v>830.12696113551192</v>
      </c>
      <c r="L249" s="109">
        <v>832.36901411877807</v>
      </c>
      <c r="M249" s="167">
        <v>845.96405755230899</v>
      </c>
    </row>
    <row r="250" spans="1:13">
      <c r="A250" t="s">
        <v>485</v>
      </c>
      <c r="B250" t="s">
        <v>486</v>
      </c>
      <c r="C250" s="166">
        <f>IF(VLOOKUP(A250,'School Year 2019-2020'!A:AN,'School Year 2019-2020'!$R$1,FALSE)&gt;0,VLOOKUP(A250,'School Year 2019-2020'!A:AN,'School Year 2019-2020'!$U$1,FALSE)-VLOOKUP(A250,'School Year 2019-2020'!A:AN,'School Year 2019-2020'!$W$1,FALSE),0)+IF((VLOOKUP(A250,'School Year 2019-2020'!A:AN,'School Year 2019-2020'!$S$1,FALSE)+(VLOOKUP(A250,'School Year 2019-2020'!A:AN,'School Year 2019-2020'!$T$1,FALSE)))&gt;0,VLOOKUP(A250,'School Year 2019-2020'!A:AN,'School Year 2019-2020'!$V$1,FALSE)-VLOOKUP(A250,'School Year 2019-2020'!A:AN,'School Year 2019-2020'!$W$1,FALSE),0)</f>
        <v>0</v>
      </c>
      <c r="D250" s="109">
        <f t="shared" si="21"/>
        <v>0</v>
      </c>
      <c r="E250" s="109">
        <f t="shared" si="21"/>
        <v>0</v>
      </c>
      <c r="F250" s="109">
        <f t="shared" si="21"/>
        <v>0</v>
      </c>
      <c r="G250" s="167">
        <f t="shared" si="21"/>
        <v>0</v>
      </c>
      <c r="H250" s="109">
        <v>0</v>
      </c>
      <c r="I250" s="109">
        <v>0</v>
      </c>
      <c r="J250" s="167">
        <v>0</v>
      </c>
      <c r="K250" s="109">
        <v>0</v>
      </c>
      <c r="L250" s="109">
        <v>0</v>
      </c>
      <c r="M250" s="167">
        <v>0</v>
      </c>
    </row>
    <row r="251" spans="1:13">
      <c r="A251" t="s">
        <v>487</v>
      </c>
      <c r="B251" t="s">
        <v>488</v>
      </c>
      <c r="C251" s="166">
        <f>IF(VLOOKUP(A251,'School Year 2019-2020'!A:AN,'School Year 2019-2020'!$R$1,FALSE)&gt;0,VLOOKUP(A251,'School Year 2019-2020'!A:AN,'School Year 2019-2020'!$U$1,FALSE)-VLOOKUP(A251,'School Year 2019-2020'!A:AN,'School Year 2019-2020'!$W$1,FALSE),0)+IF((VLOOKUP(A251,'School Year 2019-2020'!A:AN,'School Year 2019-2020'!$S$1,FALSE)+(VLOOKUP(A251,'School Year 2019-2020'!A:AN,'School Year 2019-2020'!$T$1,FALSE)))&gt;0,VLOOKUP(A251,'School Year 2019-2020'!A:AN,'School Year 2019-2020'!$V$1,FALSE)-VLOOKUP(A251,'School Year 2019-2020'!A:AN,'School Year 2019-2020'!$W$1,FALSE),0)</f>
        <v>0</v>
      </c>
      <c r="D251" s="109">
        <f t="shared" si="21"/>
        <v>0</v>
      </c>
      <c r="E251" s="109">
        <f t="shared" si="21"/>
        <v>0</v>
      </c>
      <c r="F251" s="109">
        <f t="shared" si="21"/>
        <v>0</v>
      </c>
      <c r="G251" s="167">
        <f t="shared" si="21"/>
        <v>0</v>
      </c>
      <c r="H251" s="109">
        <v>0</v>
      </c>
      <c r="I251" s="109">
        <v>0</v>
      </c>
      <c r="J251" s="167">
        <v>0</v>
      </c>
      <c r="K251" s="109">
        <v>0</v>
      </c>
      <c r="L251" s="109">
        <v>0</v>
      </c>
      <c r="M251" s="167">
        <v>0</v>
      </c>
    </row>
    <row r="252" spans="1:13">
      <c r="A252" t="s">
        <v>489</v>
      </c>
      <c r="B252" t="s">
        <v>490</v>
      </c>
      <c r="C252" s="166">
        <f>IF(VLOOKUP(A252,'School Year 2019-2020'!A:AN,'School Year 2019-2020'!$R$1,FALSE)&gt;0,VLOOKUP(A252,'School Year 2019-2020'!A:AN,'School Year 2019-2020'!$U$1,FALSE)-VLOOKUP(A252,'School Year 2019-2020'!A:AN,'School Year 2019-2020'!$W$1,FALSE),0)+IF((VLOOKUP(A252,'School Year 2019-2020'!A:AN,'School Year 2019-2020'!$S$1,FALSE)+(VLOOKUP(A252,'School Year 2019-2020'!A:AN,'School Year 2019-2020'!$T$1,FALSE)))&gt;0,VLOOKUP(A252,'School Year 2019-2020'!A:AN,'School Year 2019-2020'!$V$1,FALSE)-VLOOKUP(A252,'School Year 2019-2020'!A:AN,'School Year 2019-2020'!$W$1,FALSE),0)</f>
        <v>0</v>
      </c>
      <c r="D252" s="109">
        <f t="shared" si="21"/>
        <v>0</v>
      </c>
      <c r="E252" s="109">
        <f t="shared" si="21"/>
        <v>0</v>
      </c>
      <c r="F252" s="109">
        <f t="shared" si="21"/>
        <v>0</v>
      </c>
      <c r="G252" s="167">
        <f t="shared" si="21"/>
        <v>0</v>
      </c>
      <c r="H252" s="109">
        <v>0</v>
      </c>
      <c r="I252" s="109">
        <v>0</v>
      </c>
      <c r="J252" s="167">
        <v>0</v>
      </c>
      <c r="K252" s="109">
        <v>0</v>
      </c>
      <c r="L252" s="109">
        <v>0</v>
      </c>
      <c r="M252" s="167">
        <v>0</v>
      </c>
    </row>
    <row r="253" spans="1:13">
      <c r="A253" t="s">
        <v>491</v>
      </c>
      <c r="B253" t="s">
        <v>492</v>
      </c>
      <c r="C253" s="166">
        <f>IF(VLOOKUP(A253,'School Year 2019-2020'!A:AN,'School Year 2019-2020'!$R$1,FALSE)&gt;0,VLOOKUP(A253,'School Year 2019-2020'!A:AN,'School Year 2019-2020'!$U$1,FALSE)-VLOOKUP(A253,'School Year 2019-2020'!A:AN,'School Year 2019-2020'!$W$1,FALSE),0)+IF((VLOOKUP(A253,'School Year 2019-2020'!A:AN,'School Year 2019-2020'!$S$1,FALSE)+(VLOOKUP(A253,'School Year 2019-2020'!A:AN,'School Year 2019-2020'!$T$1,FALSE)))&gt;0,VLOOKUP(A253,'School Year 2019-2020'!A:AN,'School Year 2019-2020'!$V$1,FALSE)-VLOOKUP(A253,'School Year 2019-2020'!A:AN,'School Year 2019-2020'!$W$1,FALSE),0)</f>
        <v>575.29350364418133</v>
      </c>
      <c r="D253" s="109">
        <f t="shared" si="21"/>
        <v>575.29350364418133</v>
      </c>
      <c r="E253" s="109">
        <f t="shared" si="21"/>
        <v>575.29350364418133</v>
      </c>
      <c r="F253" s="109">
        <f t="shared" si="21"/>
        <v>575.29350364418133</v>
      </c>
      <c r="G253" s="167">
        <f t="shared" si="21"/>
        <v>575.29350364418133</v>
      </c>
      <c r="H253" s="109">
        <v>837.50982924706932</v>
      </c>
      <c r="I253" s="109">
        <v>851.07971492851084</v>
      </c>
      <c r="J253" s="167">
        <v>830.12696113551192</v>
      </c>
      <c r="K253" s="109">
        <v>830.12696113551192</v>
      </c>
      <c r="L253" s="109">
        <v>832.36901411877807</v>
      </c>
      <c r="M253" s="167">
        <v>845.96405755230899</v>
      </c>
    </row>
    <row r="254" spans="1:13">
      <c r="A254" t="s">
        <v>493</v>
      </c>
      <c r="B254" t="s">
        <v>494</v>
      </c>
      <c r="C254" s="166">
        <f>IF(VLOOKUP(A254,'School Year 2019-2020'!A:AN,'School Year 2019-2020'!$R$1,FALSE)&gt;0,VLOOKUP(A254,'School Year 2019-2020'!A:AN,'School Year 2019-2020'!$U$1,FALSE)-VLOOKUP(A254,'School Year 2019-2020'!A:AN,'School Year 2019-2020'!$W$1,FALSE),0)+IF((VLOOKUP(A254,'School Year 2019-2020'!A:AN,'School Year 2019-2020'!$S$1,FALSE)+(VLOOKUP(A254,'School Year 2019-2020'!A:AN,'School Year 2019-2020'!$T$1,FALSE)))&gt;0,VLOOKUP(A254,'School Year 2019-2020'!A:AN,'School Year 2019-2020'!$V$1,FALSE)-VLOOKUP(A254,'School Year 2019-2020'!A:AN,'School Year 2019-2020'!$W$1,FALSE),0)</f>
        <v>569.198688553588</v>
      </c>
      <c r="D254" s="109">
        <f t="shared" si="21"/>
        <v>569.198688553588</v>
      </c>
      <c r="E254" s="109">
        <f t="shared" si="21"/>
        <v>569.198688553588</v>
      </c>
      <c r="F254" s="109">
        <f t="shared" si="21"/>
        <v>569.198688553588</v>
      </c>
      <c r="G254" s="167">
        <f t="shared" si="21"/>
        <v>569.198688553588</v>
      </c>
      <c r="H254" s="109">
        <v>837.50982924706932</v>
      </c>
      <c r="I254" s="109">
        <v>851.07971492851084</v>
      </c>
      <c r="J254" s="167">
        <v>830.12696113551192</v>
      </c>
      <c r="K254" s="109">
        <v>830.12696113551192</v>
      </c>
      <c r="L254" s="109">
        <v>832.36901411877807</v>
      </c>
      <c r="M254" s="167">
        <v>845.96405755230899</v>
      </c>
    </row>
    <row r="255" spans="1:13">
      <c r="A255" t="s">
        <v>495</v>
      </c>
      <c r="B255" t="s">
        <v>496</v>
      </c>
      <c r="C255" s="166">
        <f>IF(VLOOKUP(A255,'School Year 2019-2020'!A:AN,'School Year 2019-2020'!$R$1,FALSE)&gt;0,VLOOKUP(A255,'School Year 2019-2020'!A:AN,'School Year 2019-2020'!$U$1,FALSE)-VLOOKUP(A255,'School Year 2019-2020'!A:AN,'School Year 2019-2020'!$W$1,FALSE),0)+IF((VLOOKUP(A255,'School Year 2019-2020'!A:AN,'School Year 2019-2020'!$S$1,FALSE)+(VLOOKUP(A255,'School Year 2019-2020'!A:AN,'School Year 2019-2020'!$T$1,FALSE)))&gt;0,VLOOKUP(A255,'School Year 2019-2020'!A:AN,'School Year 2019-2020'!$V$1,FALSE)-VLOOKUP(A255,'School Year 2019-2020'!A:AN,'School Year 2019-2020'!$W$1,FALSE),0)</f>
        <v>0</v>
      </c>
      <c r="D255" s="109">
        <f t="shared" si="21"/>
        <v>0</v>
      </c>
      <c r="E255" s="109">
        <f t="shared" si="21"/>
        <v>0</v>
      </c>
      <c r="F255" s="109">
        <f t="shared" si="21"/>
        <v>0</v>
      </c>
      <c r="G255" s="167">
        <f t="shared" si="21"/>
        <v>0</v>
      </c>
      <c r="H255" s="109">
        <v>0</v>
      </c>
      <c r="I255" s="109">
        <v>0</v>
      </c>
      <c r="J255" s="167">
        <v>0</v>
      </c>
      <c r="K255" s="109">
        <v>0</v>
      </c>
      <c r="L255" s="109">
        <v>0</v>
      </c>
      <c r="M255" s="167">
        <v>0</v>
      </c>
    </row>
    <row r="256" spans="1:13">
      <c r="A256" t="s">
        <v>497</v>
      </c>
      <c r="B256" t="s">
        <v>498</v>
      </c>
      <c r="C256" s="166">
        <f>IF(VLOOKUP(A256,'School Year 2019-2020'!A:AN,'School Year 2019-2020'!$R$1,FALSE)&gt;0,VLOOKUP(A256,'School Year 2019-2020'!A:AN,'School Year 2019-2020'!$U$1,FALSE)-VLOOKUP(A256,'School Year 2019-2020'!A:AN,'School Year 2019-2020'!$W$1,FALSE),0)+IF((VLOOKUP(A256,'School Year 2019-2020'!A:AN,'School Year 2019-2020'!$S$1,FALSE)+(VLOOKUP(A256,'School Year 2019-2020'!A:AN,'School Year 2019-2020'!$T$1,FALSE)))&gt;0,VLOOKUP(A256,'School Year 2019-2020'!A:AN,'School Year 2019-2020'!$V$1,FALSE)-VLOOKUP(A256,'School Year 2019-2020'!A:AN,'School Year 2019-2020'!$W$1,FALSE),0)</f>
        <v>2404.6997307013316</v>
      </c>
      <c r="D256" s="109">
        <f t="shared" si="21"/>
        <v>2404.6997307013316</v>
      </c>
      <c r="E256" s="109">
        <f t="shared" si="21"/>
        <v>2404.6997307013316</v>
      </c>
      <c r="F256" s="109">
        <f t="shared" si="21"/>
        <v>2404.6997307013316</v>
      </c>
      <c r="G256" s="167">
        <f t="shared" si="21"/>
        <v>2404.6997307013316</v>
      </c>
      <c r="H256" s="109">
        <v>2535.702187815994</v>
      </c>
      <c r="I256" s="109">
        <v>2577.7221580702753</v>
      </c>
      <c r="J256" s="167">
        <v>2514.2437666551104</v>
      </c>
      <c r="K256" s="109">
        <v>2514.2437666551104</v>
      </c>
      <c r="L256" s="109">
        <v>2521.3094172736</v>
      </c>
      <c r="M256" s="167">
        <v>2563.4085668799362</v>
      </c>
    </row>
    <row r="257" spans="1:13">
      <c r="A257" t="s">
        <v>499</v>
      </c>
      <c r="B257" t="s">
        <v>500</v>
      </c>
      <c r="C257" s="166">
        <f>IF(VLOOKUP(A257,'School Year 2019-2020'!A:AN,'School Year 2019-2020'!$R$1,FALSE)&gt;0,VLOOKUP(A257,'School Year 2019-2020'!A:AN,'School Year 2019-2020'!$U$1,FALSE)-VLOOKUP(A257,'School Year 2019-2020'!A:AN,'School Year 2019-2020'!$W$1,FALSE),0)+IF((VLOOKUP(A257,'School Year 2019-2020'!A:AN,'School Year 2019-2020'!$S$1,FALSE)+(VLOOKUP(A257,'School Year 2019-2020'!A:AN,'School Year 2019-2020'!$T$1,FALSE)))&gt;0,VLOOKUP(A257,'School Year 2019-2020'!A:AN,'School Year 2019-2020'!$V$1,FALSE)-VLOOKUP(A257,'School Year 2019-2020'!A:AN,'School Year 2019-2020'!$W$1,FALSE),0)</f>
        <v>0</v>
      </c>
      <c r="D257" s="109">
        <f t="shared" si="21"/>
        <v>0</v>
      </c>
      <c r="E257" s="109">
        <f t="shared" si="21"/>
        <v>0</v>
      </c>
      <c r="F257" s="109">
        <f t="shared" si="21"/>
        <v>0</v>
      </c>
      <c r="G257" s="167">
        <f t="shared" si="21"/>
        <v>0</v>
      </c>
      <c r="H257" s="109">
        <v>0</v>
      </c>
      <c r="I257" s="109">
        <v>0</v>
      </c>
      <c r="J257" s="167">
        <v>0</v>
      </c>
      <c r="K257" s="109">
        <v>0</v>
      </c>
      <c r="L257" s="109">
        <v>0</v>
      </c>
      <c r="M257" s="167">
        <v>0</v>
      </c>
    </row>
    <row r="258" spans="1:13">
      <c r="A258" t="s">
        <v>501</v>
      </c>
      <c r="B258" t="s">
        <v>502</v>
      </c>
      <c r="C258" s="166">
        <f>IF(VLOOKUP(A258,'School Year 2019-2020'!A:AN,'School Year 2019-2020'!$R$1,FALSE)&gt;0,VLOOKUP(A258,'School Year 2019-2020'!A:AN,'School Year 2019-2020'!$U$1,FALSE)-VLOOKUP(A258,'School Year 2019-2020'!A:AN,'School Year 2019-2020'!$W$1,FALSE),0)+IF((VLOOKUP(A258,'School Year 2019-2020'!A:AN,'School Year 2019-2020'!$S$1,FALSE)+(VLOOKUP(A258,'School Year 2019-2020'!A:AN,'School Year 2019-2020'!$T$1,FALSE)))&gt;0,VLOOKUP(A258,'School Year 2019-2020'!A:AN,'School Year 2019-2020'!$V$1,FALSE)-VLOOKUP(A258,'School Year 2019-2020'!A:AN,'School Year 2019-2020'!$W$1,FALSE),0)</f>
        <v>0</v>
      </c>
      <c r="D258" s="109">
        <f t="shared" si="21"/>
        <v>0</v>
      </c>
      <c r="E258" s="109">
        <f t="shared" si="21"/>
        <v>0</v>
      </c>
      <c r="F258" s="109">
        <f t="shared" si="21"/>
        <v>0</v>
      </c>
      <c r="G258" s="167">
        <f t="shared" si="21"/>
        <v>0</v>
      </c>
      <c r="H258" s="109">
        <v>0</v>
      </c>
      <c r="I258" s="109">
        <v>0</v>
      </c>
      <c r="J258" s="167">
        <v>0</v>
      </c>
      <c r="K258" s="109">
        <v>0</v>
      </c>
      <c r="L258" s="109">
        <v>0</v>
      </c>
      <c r="M258" s="167">
        <v>0</v>
      </c>
    </row>
    <row r="259" spans="1:13">
      <c r="A259" t="s">
        <v>503</v>
      </c>
      <c r="B259" t="s">
        <v>504</v>
      </c>
      <c r="C259" s="166">
        <f>IF(VLOOKUP(A259,'School Year 2019-2020'!A:AN,'School Year 2019-2020'!$R$1,FALSE)&gt;0,VLOOKUP(A259,'School Year 2019-2020'!A:AN,'School Year 2019-2020'!$U$1,FALSE)-VLOOKUP(A259,'School Year 2019-2020'!A:AN,'School Year 2019-2020'!$W$1,FALSE),0)+IF((VLOOKUP(A259,'School Year 2019-2020'!A:AN,'School Year 2019-2020'!$S$1,FALSE)+(VLOOKUP(A259,'School Year 2019-2020'!A:AN,'School Year 2019-2020'!$T$1,FALSE)))&gt;0,VLOOKUP(A259,'School Year 2019-2020'!A:AN,'School Year 2019-2020'!$V$1,FALSE)-VLOOKUP(A259,'School Year 2019-2020'!A:AN,'School Year 2019-2020'!$W$1,FALSE),0)</f>
        <v>0</v>
      </c>
      <c r="D259" s="109">
        <f t="shared" si="21"/>
        <v>0</v>
      </c>
      <c r="E259" s="109">
        <f t="shared" si="21"/>
        <v>0</v>
      </c>
      <c r="F259" s="109">
        <f t="shared" si="21"/>
        <v>0</v>
      </c>
      <c r="G259" s="167">
        <f t="shared" si="21"/>
        <v>0</v>
      </c>
      <c r="H259" s="109">
        <v>0</v>
      </c>
      <c r="I259" s="109">
        <v>0</v>
      </c>
      <c r="J259" s="167">
        <v>0</v>
      </c>
      <c r="K259" s="109">
        <v>0</v>
      </c>
      <c r="L259" s="109">
        <v>0</v>
      </c>
      <c r="M259" s="167">
        <v>0</v>
      </c>
    </row>
    <row r="260" spans="1:13">
      <c r="A260" t="s">
        <v>505</v>
      </c>
      <c r="B260" t="s">
        <v>506</v>
      </c>
      <c r="C260" s="166">
        <f>IF(VLOOKUP(A260,'School Year 2019-2020'!A:AN,'School Year 2019-2020'!$R$1,FALSE)&gt;0,VLOOKUP(A260,'School Year 2019-2020'!A:AN,'School Year 2019-2020'!$U$1,FALSE)-VLOOKUP(A260,'School Year 2019-2020'!A:AN,'School Year 2019-2020'!$W$1,FALSE),0)+IF((VLOOKUP(A260,'School Year 2019-2020'!A:AN,'School Year 2019-2020'!$S$1,FALSE)+(VLOOKUP(A260,'School Year 2019-2020'!A:AN,'School Year 2019-2020'!$T$1,FALSE)))&gt;0,VLOOKUP(A260,'School Year 2019-2020'!A:AN,'School Year 2019-2020'!$V$1,FALSE)-VLOOKUP(A260,'School Year 2019-2020'!A:AN,'School Year 2019-2020'!$W$1,FALSE),0)</f>
        <v>564.41802188692054</v>
      </c>
      <c r="D260" s="109">
        <f t="shared" si="21"/>
        <v>564.41802188692054</v>
      </c>
      <c r="E260" s="109">
        <f t="shared" si="21"/>
        <v>564.41802188692054</v>
      </c>
      <c r="F260" s="109">
        <f t="shared" si="21"/>
        <v>564.41802188692054</v>
      </c>
      <c r="G260" s="167">
        <f t="shared" si="21"/>
        <v>564.41802188692054</v>
      </c>
      <c r="H260" s="109">
        <v>837.50982924706932</v>
      </c>
      <c r="I260" s="109">
        <v>851.07971492851084</v>
      </c>
      <c r="J260" s="167">
        <v>830.12696113551192</v>
      </c>
      <c r="K260" s="109">
        <v>830.12696113551192</v>
      </c>
      <c r="L260" s="109">
        <v>832.36901411877807</v>
      </c>
      <c r="M260" s="167">
        <v>845.96405755230899</v>
      </c>
    </row>
    <row r="261" spans="1:13">
      <c r="A261" t="s">
        <v>507</v>
      </c>
      <c r="B261" t="s">
        <v>508</v>
      </c>
      <c r="C261" s="166">
        <f>IF(VLOOKUP(A261,'School Year 2019-2020'!A:AN,'School Year 2019-2020'!$R$1,FALSE)&gt;0,VLOOKUP(A261,'School Year 2019-2020'!A:AN,'School Year 2019-2020'!$U$1,FALSE)-VLOOKUP(A261,'School Year 2019-2020'!A:AN,'School Year 2019-2020'!$W$1,FALSE),0)+IF((VLOOKUP(A261,'School Year 2019-2020'!A:AN,'School Year 2019-2020'!$S$1,FALSE)+(VLOOKUP(A261,'School Year 2019-2020'!A:AN,'School Year 2019-2020'!$T$1,FALSE)))&gt;0,VLOOKUP(A261,'School Year 2019-2020'!A:AN,'School Year 2019-2020'!$V$1,FALSE)-VLOOKUP(A261,'School Year 2019-2020'!A:AN,'School Year 2019-2020'!$W$1,FALSE),0)</f>
        <v>575.05235522025396</v>
      </c>
      <c r="D261" s="109">
        <f t="shared" si="21"/>
        <v>575.05235522025396</v>
      </c>
      <c r="E261" s="109">
        <f t="shared" si="21"/>
        <v>575.05235522025396</v>
      </c>
      <c r="F261" s="109">
        <f t="shared" si="21"/>
        <v>575.05235522025396</v>
      </c>
      <c r="G261" s="167">
        <f t="shared" si="21"/>
        <v>575.05235522025396</v>
      </c>
      <c r="H261" s="109">
        <v>837.50982924706932</v>
      </c>
      <c r="I261" s="109">
        <v>851.07971492851084</v>
      </c>
      <c r="J261" s="167">
        <v>830.12696113551192</v>
      </c>
      <c r="K261" s="109">
        <v>830.12696113551192</v>
      </c>
      <c r="L261" s="109">
        <v>832.36901411877807</v>
      </c>
      <c r="M261" s="167">
        <v>845.96405755230899</v>
      </c>
    </row>
    <row r="262" spans="1:13">
      <c r="A262" t="s">
        <v>509</v>
      </c>
      <c r="B262" t="s">
        <v>510</v>
      </c>
      <c r="C262" s="166">
        <f>IF(VLOOKUP(A262,'School Year 2019-2020'!A:AN,'School Year 2019-2020'!$R$1,FALSE)&gt;0,VLOOKUP(A262,'School Year 2019-2020'!A:AN,'School Year 2019-2020'!$U$1,FALSE)-VLOOKUP(A262,'School Year 2019-2020'!A:AN,'School Year 2019-2020'!$W$1,FALSE),0)+IF((VLOOKUP(A262,'School Year 2019-2020'!A:AN,'School Year 2019-2020'!$S$1,FALSE)+(VLOOKUP(A262,'School Year 2019-2020'!A:AN,'School Year 2019-2020'!$T$1,FALSE)))&gt;0,VLOOKUP(A262,'School Year 2019-2020'!A:AN,'School Year 2019-2020'!$V$1,FALSE)-VLOOKUP(A262,'School Year 2019-2020'!A:AN,'School Year 2019-2020'!$W$1,FALSE),0)</f>
        <v>582.11452188692056</v>
      </c>
      <c r="D262" s="109">
        <f t="shared" si="21"/>
        <v>582.11452188692056</v>
      </c>
      <c r="E262" s="109">
        <f t="shared" si="21"/>
        <v>582.11452188692056</v>
      </c>
      <c r="F262" s="109">
        <f t="shared" si="21"/>
        <v>582.11452188692056</v>
      </c>
      <c r="G262" s="167">
        <f t="shared" si="21"/>
        <v>582.11452188692056</v>
      </c>
      <c r="H262" s="109">
        <v>837.50982924706932</v>
      </c>
      <c r="I262" s="109">
        <v>851.07971492851084</v>
      </c>
      <c r="J262" s="167">
        <v>830.12696113551192</v>
      </c>
      <c r="K262" s="109">
        <v>830.12696113551192</v>
      </c>
      <c r="L262" s="109">
        <v>832.36901411877807</v>
      </c>
      <c r="M262" s="167">
        <v>845.96405755230899</v>
      </c>
    </row>
    <row r="263" spans="1:13">
      <c r="A263" t="s">
        <v>511</v>
      </c>
      <c r="B263" t="s">
        <v>512</v>
      </c>
      <c r="C263" s="166">
        <f>IF(VLOOKUP(A263,'School Year 2019-2020'!A:AN,'School Year 2019-2020'!$R$1,FALSE)&gt;0,VLOOKUP(A263,'School Year 2019-2020'!A:AN,'School Year 2019-2020'!$U$1,FALSE)-VLOOKUP(A263,'School Year 2019-2020'!A:AN,'School Year 2019-2020'!$W$1,FALSE),0)+IF((VLOOKUP(A263,'School Year 2019-2020'!A:AN,'School Year 2019-2020'!$S$1,FALSE)+(VLOOKUP(A263,'School Year 2019-2020'!A:AN,'School Year 2019-2020'!$T$1,FALSE)))&gt;0,VLOOKUP(A263,'School Year 2019-2020'!A:AN,'School Year 2019-2020'!$V$1,FALSE)-VLOOKUP(A263,'School Year 2019-2020'!A:AN,'School Year 2019-2020'!$W$1,FALSE),0)</f>
        <v>761.16328817303292</v>
      </c>
      <c r="D263" s="109">
        <f t="shared" si="21"/>
        <v>761.16328817303292</v>
      </c>
      <c r="E263" s="109">
        <f t="shared" si="21"/>
        <v>761.16328817303292</v>
      </c>
      <c r="F263" s="109">
        <f t="shared" si="21"/>
        <v>761.16328817303292</v>
      </c>
      <c r="G263" s="167">
        <f t="shared" si="21"/>
        <v>761.16328817303292</v>
      </c>
      <c r="H263" s="109">
        <v>867.86901122765812</v>
      </c>
      <c r="I263" s="109">
        <v>882.0431104532754</v>
      </c>
      <c r="J263" s="167">
        <v>860.44112809560738</v>
      </c>
      <c r="K263" s="109">
        <v>860.44112809560738</v>
      </c>
      <c r="L263" s="109">
        <v>862.78549349986224</v>
      </c>
      <c r="M263" s="167">
        <v>876.98589642557999</v>
      </c>
    </row>
    <row r="264" spans="1:13">
      <c r="A264" t="s">
        <v>513</v>
      </c>
      <c r="B264" t="s">
        <v>514</v>
      </c>
      <c r="C264" s="166">
        <f>IF(VLOOKUP(A264,'School Year 2019-2020'!A:AN,'School Year 2019-2020'!$R$1,FALSE)&gt;0,VLOOKUP(A264,'School Year 2019-2020'!A:AN,'School Year 2019-2020'!$U$1,FALSE)-VLOOKUP(A264,'School Year 2019-2020'!A:AN,'School Year 2019-2020'!$W$1,FALSE),0)+IF((VLOOKUP(A264,'School Year 2019-2020'!A:AN,'School Year 2019-2020'!$S$1,FALSE)+(VLOOKUP(A264,'School Year 2019-2020'!A:AN,'School Year 2019-2020'!$T$1,FALSE)))&gt;0,VLOOKUP(A264,'School Year 2019-2020'!A:AN,'School Year 2019-2020'!$V$1,FALSE)-VLOOKUP(A264,'School Year 2019-2020'!A:AN,'School Year 2019-2020'!$W$1,FALSE),0)</f>
        <v>576.67455486845211</v>
      </c>
      <c r="D264" s="109">
        <f t="shared" si="21"/>
        <v>576.67455486845211</v>
      </c>
      <c r="E264" s="109">
        <f t="shared" si="21"/>
        <v>576.67455486845211</v>
      </c>
      <c r="F264" s="109">
        <f t="shared" si="21"/>
        <v>576.67455486845211</v>
      </c>
      <c r="G264" s="167">
        <f t="shared" si="21"/>
        <v>576.67455486845211</v>
      </c>
      <c r="H264" s="109">
        <v>837.50982924706932</v>
      </c>
      <c r="I264" s="109">
        <v>851.07971492851084</v>
      </c>
      <c r="J264" s="167">
        <v>830.12696113551192</v>
      </c>
      <c r="K264" s="109">
        <v>830.12696113551192</v>
      </c>
      <c r="L264" s="109">
        <v>832.36901411877807</v>
      </c>
      <c r="M264" s="167">
        <v>845.96405755230899</v>
      </c>
    </row>
    <row r="265" spans="1:13">
      <c r="A265" t="s">
        <v>515</v>
      </c>
      <c r="B265" t="s">
        <v>516</v>
      </c>
      <c r="C265" s="166">
        <f>IF(VLOOKUP(A265,'School Year 2019-2020'!A:AN,'School Year 2019-2020'!$R$1,FALSE)&gt;0,VLOOKUP(A265,'School Year 2019-2020'!A:AN,'School Year 2019-2020'!$U$1,FALSE)-VLOOKUP(A265,'School Year 2019-2020'!A:AN,'School Year 2019-2020'!$W$1,FALSE),0)+IF((VLOOKUP(A265,'School Year 2019-2020'!A:AN,'School Year 2019-2020'!$S$1,FALSE)+(VLOOKUP(A265,'School Year 2019-2020'!A:AN,'School Year 2019-2020'!$T$1,FALSE)))&gt;0,VLOOKUP(A265,'School Year 2019-2020'!A:AN,'School Year 2019-2020'!$V$1,FALSE)-VLOOKUP(A265,'School Year 2019-2020'!A:AN,'School Year 2019-2020'!$W$1,FALSE),0)</f>
        <v>615.1187389593415</v>
      </c>
      <c r="D265" s="109">
        <f t="shared" ref="D265:G284" si="22">C265</f>
        <v>615.1187389593415</v>
      </c>
      <c r="E265" s="109">
        <f t="shared" si="22"/>
        <v>615.1187389593415</v>
      </c>
      <c r="F265" s="109">
        <f t="shared" si="22"/>
        <v>615.1187389593415</v>
      </c>
      <c r="G265" s="167">
        <f t="shared" si="22"/>
        <v>615.1187389593415</v>
      </c>
      <c r="H265" s="109">
        <v>864.20715024122001</v>
      </c>
      <c r="I265" s="109">
        <v>871.50980224456544</v>
      </c>
      <c r="J265" s="167">
        <v>863.44940410926665</v>
      </c>
      <c r="K265" s="109">
        <v>863.44940410926665</v>
      </c>
      <c r="L265" s="109">
        <v>859.1166506171121</v>
      </c>
      <c r="M265" s="167">
        <v>866.4326362290667</v>
      </c>
    </row>
    <row r="266" spans="1:13">
      <c r="A266" t="s">
        <v>517</v>
      </c>
      <c r="B266" t="s">
        <v>518</v>
      </c>
      <c r="C266" s="166">
        <f>IF(VLOOKUP(A266,'School Year 2019-2020'!A:AN,'School Year 2019-2020'!$R$1,FALSE)&gt;0,VLOOKUP(A266,'School Year 2019-2020'!A:AN,'School Year 2019-2020'!$U$1,FALSE)-VLOOKUP(A266,'School Year 2019-2020'!A:AN,'School Year 2019-2020'!$W$1,FALSE),0)+IF((VLOOKUP(A266,'School Year 2019-2020'!A:AN,'School Year 2019-2020'!$S$1,FALSE)+(VLOOKUP(A266,'School Year 2019-2020'!A:AN,'School Year 2019-2020'!$T$1,FALSE)))&gt;0,VLOOKUP(A266,'School Year 2019-2020'!A:AN,'School Year 2019-2020'!$V$1,FALSE)-VLOOKUP(A266,'School Year 2019-2020'!A:AN,'School Year 2019-2020'!$W$1,FALSE),0)</f>
        <v>2017.2734286223258</v>
      </c>
      <c r="D266" s="109">
        <f t="shared" si="22"/>
        <v>2017.2734286223258</v>
      </c>
      <c r="E266" s="109">
        <f t="shared" si="22"/>
        <v>2017.2734286223258</v>
      </c>
      <c r="F266" s="109">
        <f t="shared" si="22"/>
        <v>2017.2734286223258</v>
      </c>
      <c r="G266" s="167">
        <f t="shared" si="22"/>
        <v>2017.2734286223258</v>
      </c>
      <c r="H266" s="109">
        <v>2448.2732046102865</v>
      </c>
      <c r="I266" s="109">
        <v>2488.5531485410593</v>
      </c>
      <c r="J266" s="167">
        <v>2426.9444186112887</v>
      </c>
      <c r="K266" s="109">
        <v>2426.9444186112887</v>
      </c>
      <c r="L266" s="109">
        <v>2433.7154278609123</v>
      </c>
      <c r="M266" s="167">
        <v>2474.071251019599</v>
      </c>
    </row>
    <row r="267" spans="1:13">
      <c r="A267" t="s">
        <v>519</v>
      </c>
      <c r="B267" t="s">
        <v>520</v>
      </c>
      <c r="C267" s="166">
        <f>IF(VLOOKUP(A267,'School Year 2019-2020'!A:AN,'School Year 2019-2020'!$R$1,FALSE)&gt;0,VLOOKUP(A267,'School Year 2019-2020'!A:AN,'School Year 2019-2020'!$U$1,FALSE)-VLOOKUP(A267,'School Year 2019-2020'!A:AN,'School Year 2019-2020'!$W$1,FALSE),0)+IF((VLOOKUP(A267,'School Year 2019-2020'!A:AN,'School Year 2019-2020'!$S$1,FALSE)+(VLOOKUP(A267,'School Year 2019-2020'!A:AN,'School Year 2019-2020'!$T$1,FALSE)))&gt;0,VLOOKUP(A267,'School Year 2019-2020'!A:AN,'School Year 2019-2020'!$V$1,FALSE)-VLOOKUP(A267,'School Year 2019-2020'!A:AN,'School Year 2019-2020'!$W$1,FALSE),0)</f>
        <v>758.55753948693746</v>
      </c>
      <c r="D267" s="109">
        <f t="shared" si="22"/>
        <v>758.55753948693746</v>
      </c>
      <c r="E267" s="109">
        <f t="shared" si="22"/>
        <v>758.55753948693746</v>
      </c>
      <c r="F267" s="109">
        <f t="shared" si="22"/>
        <v>758.55753948693746</v>
      </c>
      <c r="G267" s="167">
        <f t="shared" si="22"/>
        <v>758.55753948693746</v>
      </c>
      <c r="H267" s="109">
        <v>867.86901122765812</v>
      </c>
      <c r="I267" s="109">
        <v>882.0431104532754</v>
      </c>
      <c r="J267" s="167">
        <v>860.44112809560738</v>
      </c>
      <c r="K267" s="109">
        <v>860.44112809560738</v>
      </c>
      <c r="L267" s="109">
        <v>862.78549349986224</v>
      </c>
      <c r="M267" s="167">
        <v>876.98589642557999</v>
      </c>
    </row>
    <row r="268" spans="1:13">
      <c r="A268" t="s">
        <v>521</v>
      </c>
      <c r="B268" t="s">
        <v>522</v>
      </c>
      <c r="C268" s="166">
        <f>IF(VLOOKUP(A268,'School Year 2019-2020'!A:AN,'School Year 2019-2020'!$R$1,FALSE)&gt;0,VLOOKUP(A268,'School Year 2019-2020'!A:AN,'School Year 2019-2020'!$U$1,FALSE)-VLOOKUP(A268,'School Year 2019-2020'!A:AN,'School Year 2019-2020'!$W$1,FALSE),0)+IF((VLOOKUP(A268,'School Year 2019-2020'!A:AN,'School Year 2019-2020'!$S$1,FALSE)+(VLOOKUP(A268,'School Year 2019-2020'!A:AN,'School Year 2019-2020'!$T$1,FALSE)))&gt;0,VLOOKUP(A268,'School Year 2019-2020'!A:AN,'School Year 2019-2020'!$V$1,FALSE)-VLOOKUP(A268,'School Year 2019-2020'!A:AN,'School Year 2019-2020'!$W$1,FALSE),0)</f>
        <v>577.04483878832798</v>
      </c>
      <c r="D268" s="109">
        <f t="shared" si="22"/>
        <v>577.04483878832798</v>
      </c>
      <c r="E268" s="109">
        <f t="shared" si="22"/>
        <v>577.04483878832798</v>
      </c>
      <c r="F268" s="109">
        <f t="shared" si="22"/>
        <v>577.04483878832798</v>
      </c>
      <c r="G268" s="167">
        <f t="shared" si="22"/>
        <v>577.04483878832798</v>
      </c>
      <c r="H268" s="109">
        <v>837.50982924706932</v>
      </c>
      <c r="I268" s="109">
        <v>851.07971492851084</v>
      </c>
      <c r="J268" s="167">
        <v>830.12696113551192</v>
      </c>
      <c r="K268" s="109">
        <v>830.12696113551192</v>
      </c>
      <c r="L268" s="109">
        <v>832.36901411877807</v>
      </c>
      <c r="M268" s="167">
        <v>845.96405755230899</v>
      </c>
    </row>
    <row r="269" spans="1:13">
      <c r="A269" t="s">
        <v>523</v>
      </c>
      <c r="B269" t="s">
        <v>524</v>
      </c>
      <c r="C269" s="166">
        <f>IF(VLOOKUP(A269,'School Year 2019-2020'!A:AN,'School Year 2019-2020'!$R$1,FALSE)&gt;0,VLOOKUP(A269,'School Year 2019-2020'!A:AN,'School Year 2019-2020'!$U$1,FALSE)-VLOOKUP(A269,'School Year 2019-2020'!A:AN,'School Year 2019-2020'!$W$1,FALSE),0)+IF((VLOOKUP(A269,'School Year 2019-2020'!A:AN,'School Year 2019-2020'!$S$1,FALSE)+(VLOOKUP(A269,'School Year 2019-2020'!A:AN,'School Year 2019-2020'!$T$1,FALSE)))&gt;0,VLOOKUP(A269,'School Year 2019-2020'!A:AN,'School Year 2019-2020'!$V$1,FALSE)-VLOOKUP(A269,'School Year 2019-2020'!A:AN,'School Year 2019-2020'!$W$1,FALSE),0)</f>
        <v>0</v>
      </c>
      <c r="D269" s="109">
        <f t="shared" si="22"/>
        <v>0</v>
      </c>
      <c r="E269" s="109">
        <f t="shared" si="22"/>
        <v>0</v>
      </c>
      <c r="F269" s="109">
        <f t="shared" si="22"/>
        <v>0</v>
      </c>
      <c r="G269" s="167">
        <f t="shared" si="22"/>
        <v>0</v>
      </c>
      <c r="H269" s="109">
        <v>0</v>
      </c>
      <c r="I269" s="109">
        <v>0</v>
      </c>
      <c r="J269" s="167">
        <v>0</v>
      </c>
      <c r="K269" s="109">
        <v>0</v>
      </c>
      <c r="L269" s="109">
        <v>0</v>
      </c>
      <c r="M269" s="167">
        <v>0</v>
      </c>
    </row>
    <row r="270" spans="1:13">
      <c r="A270" t="s">
        <v>525</v>
      </c>
      <c r="B270" t="s">
        <v>526</v>
      </c>
      <c r="C270" s="166">
        <f>IF(VLOOKUP(A270,'School Year 2019-2020'!A:AN,'School Year 2019-2020'!$R$1,FALSE)&gt;0,VLOOKUP(A270,'School Year 2019-2020'!A:AN,'School Year 2019-2020'!$U$1,FALSE)-VLOOKUP(A270,'School Year 2019-2020'!A:AN,'School Year 2019-2020'!$W$1,FALSE),0)+IF((VLOOKUP(A270,'School Year 2019-2020'!A:AN,'School Year 2019-2020'!$S$1,FALSE)+(VLOOKUP(A270,'School Year 2019-2020'!A:AN,'School Year 2019-2020'!$T$1,FALSE)))&gt;0,VLOOKUP(A270,'School Year 2019-2020'!A:AN,'School Year 2019-2020'!$V$1,FALSE)-VLOOKUP(A270,'School Year 2019-2020'!A:AN,'School Year 2019-2020'!$W$1,FALSE),0)</f>
        <v>578.91894496384521</v>
      </c>
      <c r="D270" s="109">
        <f t="shared" si="22"/>
        <v>578.91894496384521</v>
      </c>
      <c r="E270" s="109">
        <f t="shared" si="22"/>
        <v>578.91894496384521</v>
      </c>
      <c r="F270" s="109">
        <f t="shared" si="22"/>
        <v>578.91894496384521</v>
      </c>
      <c r="G270" s="167">
        <f t="shared" si="22"/>
        <v>578.91894496384521</v>
      </c>
      <c r="H270" s="109">
        <v>837.50982924706932</v>
      </c>
      <c r="I270" s="109">
        <v>851.07971492851084</v>
      </c>
      <c r="J270" s="167">
        <v>830.12696113551192</v>
      </c>
      <c r="K270" s="109">
        <v>830.12696113551192</v>
      </c>
      <c r="L270" s="109">
        <v>832.36901411877807</v>
      </c>
      <c r="M270" s="167">
        <v>845.96405755230899</v>
      </c>
    </row>
    <row r="271" spans="1:13">
      <c r="A271" t="s">
        <v>527</v>
      </c>
      <c r="B271" t="s">
        <v>528</v>
      </c>
      <c r="C271" s="166">
        <f>IF(VLOOKUP(A271,'School Year 2019-2020'!A:AN,'School Year 2019-2020'!$R$1,FALSE)&gt;0,VLOOKUP(A271,'School Year 2019-2020'!A:AN,'School Year 2019-2020'!$U$1,FALSE)-VLOOKUP(A271,'School Year 2019-2020'!A:AN,'School Year 2019-2020'!$W$1,FALSE),0)+IF((VLOOKUP(A271,'School Year 2019-2020'!A:AN,'School Year 2019-2020'!$S$1,FALSE)+(VLOOKUP(A271,'School Year 2019-2020'!A:AN,'School Year 2019-2020'!$T$1,FALSE)))&gt;0,VLOOKUP(A271,'School Year 2019-2020'!A:AN,'School Year 2019-2020'!$V$1,FALSE)-VLOOKUP(A271,'School Year 2019-2020'!A:AN,'School Year 2019-2020'!$W$1,FALSE),0)</f>
        <v>574.47282188692225</v>
      </c>
      <c r="D271" s="109">
        <f t="shared" si="22"/>
        <v>574.47282188692225</v>
      </c>
      <c r="E271" s="109">
        <f t="shared" si="22"/>
        <v>574.47282188692225</v>
      </c>
      <c r="F271" s="109">
        <f t="shared" si="22"/>
        <v>574.47282188692225</v>
      </c>
      <c r="G271" s="167">
        <f t="shared" si="22"/>
        <v>574.47282188692225</v>
      </c>
      <c r="H271" s="109">
        <v>837.50982924706932</v>
      </c>
      <c r="I271" s="109">
        <v>851.07971492851084</v>
      </c>
      <c r="J271" s="167">
        <v>830.12696113551192</v>
      </c>
      <c r="K271" s="109">
        <v>830.12696113551192</v>
      </c>
      <c r="L271" s="109">
        <v>832.36901411877807</v>
      </c>
      <c r="M271" s="167">
        <v>845.96405755230899</v>
      </c>
    </row>
    <row r="272" spans="1:13">
      <c r="A272" t="s">
        <v>1126</v>
      </c>
      <c r="B272" t="s">
        <v>1150</v>
      </c>
      <c r="C272" s="166">
        <f>IF(VLOOKUP(A272,'School Year 2019-2020'!A:AN,'School Year 2019-2020'!$R$1,FALSE)&gt;0,VLOOKUP(A272,'School Year 2019-2020'!A:AN,'School Year 2019-2020'!$U$1,FALSE)-VLOOKUP(A272,'School Year 2019-2020'!A:AN,'School Year 2019-2020'!$W$1,FALSE),0)+IF((VLOOKUP(A272,'School Year 2019-2020'!A:AN,'School Year 2019-2020'!$S$1,FALSE)+(VLOOKUP(A272,'School Year 2019-2020'!A:AN,'School Year 2019-2020'!$T$1,FALSE)))&gt;0,VLOOKUP(A272,'School Year 2019-2020'!A:AN,'School Year 2019-2020'!$V$1,FALSE)-VLOOKUP(A272,'School Year 2019-2020'!A:AN,'School Year 2019-2020'!$W$1,FALSE),0)</f>
        <v>0</v>
      </c>
      <c r="D272" s="109">
        <f t="shared" si="22"/>
        <v>0</v>
      </c>
      <c r="E272" s="109">
        <f t="shared" si="22"/>
        <v>0</v>
      </c>
      <c r="F272" s="109">
        <f t="shared" si="22"/>
        <v>0</v>
      </c>
      <c r="G272" s="167">
        <f t="shared" si="22"/>
        <v>0</v>
      </c>
      <c r="H272" s="109">
        <v>0</v>
      </c>
      <c r="I272" s="109">
        <v>0</v>
      </c>
      <c r="J272" s="167">
        <v>0</v>
      </c>
      <c r="K272" s="109">
        <v>0</v>
      </c>
      <c r="L272" s="109">
        <v>0</v>
      </c>
      <c r="M272" s="167">
        <v>0</v>
      </c>
    </row>
    <row r="273" spans="1:13">
      <c r="A273" t="s">
        <v>529</v>
      </c>
      <c r="B273" t="s">
        <v>530</v>
      </c>
      <c r="C273" s="166">
        <f>IF(VLOOKUP(A273,'School Year 2019-2020'!A:AN,'School Year 2019-2020'!$R$1,FALSE)&gt;0,VLOOKUP(A273,'School Year 2019-2020'!A:AN,'School Year 2019-2020'!$U$1,FALSE)-VLOOKUP(A273,'School Year 2019-2020'!A:AN,'School Year 2019-2020'!$W$1,FALSE),0)+IF((VLOOKUP(A273,'School Year 2019-2020'!A:AN,'School Year 2019-2020'!$S$1,FALSE)+(VLOOKUP(A273,'School Year 2019-2020'!A:AN,'School Year 2019-2020'!$T$1,FALSE)))&gt;0,VLOOKUP(A273,'School Year 2019-2020'!A:AN,'School Year 2019-2020'!$V$1,FALSE)-VLOOKUP(A273,'School Year 2019-2020'!A:AN,'School Year 2019-2020'!$W$1,FALSE),0)</f>
        <v>764.21205148429362</v>
      </c>
      <c r="D273" s="109">
        <f t="shared" si="22"/>
        <v>764.21205148429362</v>
      </c>
      <c r="E273" s="109">
        <f t="shared" si="22"/>
        <v>764.21205148429362</v>
      </c>
      <c r="F273" s="109">
        <f t="shared" si="22"/>
        <v>764.21205148429362</v>
      </c>
      <c r="G273" s="167">
        <f t="shared" si="22"/>
        <v>764.21205148429362</v>
      </c>
      <c r="H273" s="109">
        <v>867.86901122765812</v>
      </c>
      <c r="I273" s="109">
        <v>882.0431104532754</v>
      </c>
      <c r="J273" s="167">
        <v>860.44112809560738</v>
      </c>
      <c r="K273" s="109">
        <v>860.44112809560738</v>
      </c>
      <c r="L273" s="109">
        <v>862.78549349986224</v>
      </c>
      <c r="M273" s="167">
        <v>876.98589642557999</v>
      </c>
    </row>
    <row r="274" spans="1:13">
      <c r="A274" t="s">
        <v>531</v>
      </c>
      <c r="B274" t="s">
        <v>532</v>
      </c>
      <c r="C274" s="166">
        <f>IF(VLOOKUP(A274,'School Year 2019-2020'!A:AN,'School Year 2019-2020'!$R$1,FALSE)&gt;0,VLOOKUP(A274,'School Year 2019-2020'!A:AN,'School Year 2019-2020'!$U$1,FALSE)-VLOOKUP(A274,'School Year 2019-2020'!A:AN,'School Year 2019-2020'!$W$1,FALSE),0)+IF((VLOOKUP(A274,'School Year 2019-2020'!A:AN,'School Year 2019-2020'!$S$1,FALSE)+(VLOOKUP(A274,'School Year 2019-2020'!A:AN,'School Year 2019-2020'!$T$1,FALSE)))&gt;0,VLOOKUP(A274,'School Year 2019-2020'!A:AN,'School Year 2019-2020'!$V$1,FALSE)-VLOOKUP(A274,'School Year 2019-2020'!A:AN,'School Year 2019-2020'!$W$1,FALSE),0)</f>
        <v>0</v>
      </c>
      <c r="D274" s="109">
        <f t="shared" si="22"/>
        <v>0</v>
      </c>
      <c r="E274" s="109">
        <f t="shared" si="22"/>
        <v>0</v>
      </c>
      <c r="F274" s="109">
        <f t="shared" si="22"/>
        <v>0</v>
      </c>
      <c r="G274" s="167">
        <f t="shared" si="22"/>
        <v>0</v>
      </c>
      <c r="H274" s="109">
        <v>0</v>
      </c>
      <c r="I274" s="109">
        <v>0</v>
      </c>
      <c r="J274" s="167">
        <v>0</v>
      </c>
      <c r="K274" s="109">
        <v>0</v>
      </c>
      <c r="L274" s="109">
        <v>0</v>
      </c>
      <c r="M274" s="167">
        <v>0</v>
      </c>
    </row>
    <row r="275" spans="1:13">
      <c r="A275" t="s">
        <v>533</v>
      </c>
      <c r="B275" t="s">
        <v>534</v>
      </c>
      <c r="C275" s="166">
        <f>IF(VLOOKUP(A275,'School Year 2019-2020'!A:AN,'School Year 2019-2020'!$R$1,FALSE)&gt;0,VLOOKUP(A275,'School Year 2019-2020'!A:AN,'School Year 2019-2020'!$U$1,FALSE)-VLOOKUP(A275,'School Year 2019-2020'!A:AN,'School Year 2019-2020'!$W$1,FALSE),0)+IF((VLOOKUP(A275,'School Year 2019-2020'!A:AN,'School Year 2019-2020'!$S$1,FALSE)+(VLOOKUP(A275,'School Year 2019-2020'!A:AN,'School Year 2019-2020'!$T$1,FALSE)))&gt;0,VLOOKUP(A275,'School Year 2019-2020'!A:AN,'School Year 2019-2020'!$V$1,FALSE)-VLOOKUP(A275,'School Year 2019-2020'!A:AN,'School Year 2019-2020'!$W$1,FALSE),0)</f>
        <v>2409.7640611882834</v>
      </c>
      <c r="D275" s="109">
        <f t="shared" si="22"/>
        <v>2409.7640611882834</v>
      </c>
      <c r="E275" s="109">
        <f t="shared" si="22"/>
        <v>2409.7640611882834</v>
      </c>
      <c r="F275" s="109">
        <f t="shared" si="22"/>
        <v>2409.7640611882834</v>
      </c>
      <c r="G275" s="167">
        <f t="shared" si="22"/>
        <v>2409.7640611882834</v>
      </c>
      <c r="H275" s="109">
        <v>2535.702187815994</v>
      </c>
      <c r="I275" s="109">
        <v>2577.7221580702753</v>
      </c>
      <c r="J275" s="167">
        <v>2514.2437666551104</v>
      </c>
      <c r="K275" s="109">
        <v>2514.2437666551104</v>
      </c>
      <c r="L275" s="109">
        <v>2521.3094172736</v>
      </c>
      <c r="M275" s="167">
        <v>2563.4085668799362</v>
      </c>
    </row>
    <row r="276" spans="1:13">
      <c r="A276" t="s">
        <v>535</v>
      </c>
      <c r="B276" t="s">
        <v>536</v>
      </c>
      <c r="C276" s="166">
        <f>IF(VLOOKUP(A276,'School Year 2019-2020'!A:AN,'School Year 2019-2020'!$R$1,FALSE)&gt;0,VLOOKUP(A276,'School Year 2019-2020'!A:AN,'School Year 2019-2020'!$U$1,FALSE)-VLOOKUP(A276,'School Year 2019-2020'!A:AN,'School Year 2019-2020'!$W$1,FALSE),0)+IF((VLOOKUP(A276,'School Year 2019-2020'!A:AN,'School Year 2019-2020'!$S$1,FALSE)+(VLOOKUP(A276,'School Year 2019-2020'!A:AN,'School Year 2019-2020'!$T$1,FALSE)))&gt;0,VLOOKUP(A276,'School Year 2019-2020'!A:AN,'School Year 2019-2020'!$V$1,FALSE)-VLOOKUP(A276,'School Year 2019-2020'!A:AN,'School Year 2019-2020'!$W$1,FALSE),0)</f>
        <v>577.36980328576647</v>
      </c>
      <c r="D276" s="109">
        <f t="shared" si="22"/>
        <v>577.36980328576647</v>
      </c>
      <c r="E276" s="109">
        <f t="shared" si="22"/>
        <v>577.36980328576647</v>
      </c>
      <c r="F276" s="109">
        <f t="shared" si="22"/>
        <v>577.36980328576647</v>
      </c>
      <c r="G276" s="167">
        <f t="shared" si="22"/>
        <v>577.36980328576647</v>
      </c>
      <c r="H276" s="109">
        <v>837.50982924706932</v>
      </c>
      <c r="I276" s="109">
        <v>851.07971492851084</v>
      </c>
      <c r="J276" s="167">
        <v>830.12696113551192</v>
      </c>
      <c r="K276" s="109">
        <v>830.12696113551192</v>
      </c>
      <c r="L276" s="109">
        <v>832.36901411877807</v>
      </c>
      <c r="M276" s="167">
        <v>845.96405755230899</v>
      </c>
    </row>
    <row r="277" spans="1:13">
      <c r="A277" t="s">
        <v>537</v>
      </c>
      <c r="B277" t="s">
        <v>538</v>
      </c>
      <c r="C277" s="166">
        <f>IF(VLOOKUP(A277,'School Year 2019-2020'!A:AN,'School Year 2019-2020'!$R$1,FALSE)&gt;0,VLOOKUP(A277,'School Year 2019-2020'!A:AN,'School Year 2019-2020'!$U$1,FALSE)-VLOOKUP(A277,'School Year 2019-2020'!A:AN,'School Year 2019-2020'!$W$1,FALSE),0)+IF((VLOOKUP(A277,'School Year 2019-2020'!A:AN,'School Year 2019-2020'!$S$1,FALSE)+(VLOOKUP(A277,'School Year 2019-2020'!A:AN,'School Year 2019-2020'!$T$1,FALSE)))&gt;0,VLOOKUP(A277,'School Year 2019-2020'!A:AN,'School Year 2019-2020'!$V$1,FALSE)-VLOOKUP(A277,'School Year 2019-2020'!A:AN,'School Year 2019-2020'!$W$1,FALSE),0)</f>
        <v>590.11285522025355</v>
      </c>
      <c r="D277" s="109">
        <f t="shared" si="22"/>
        <v>590.11285522025355</v>
      </c>
      <c r="E277" s="109">
        <f t="shared" si="22"/>
        <v>590.11285522025355</v>
      </c>
      <c r="F277" s="109">
        <f t="shared" si="22"/>
        <v>590.11285522025355</v>
      </c>
      <c r="G277" s="167">
        <f t="shared" si="22"/>
        <v>590.11285522025355</v>
      </c>
      <c r="H277" s="109">
        <v>837.50982924706932</v>
      </c>
      <c r="I277" s="109">
        <v>851.07971492851084</v>
      </c>
      <c r="J277" s="167">
        <v>830.12696113551192</v>
      </c>
      <c r="K277" s="109">
        <v>830.12696113551192</v>
      </c>
      <c r="L277" s="109">
        <v>832.36901411877807</v>
      </c>
      <c r="M277" s="167">
        <v>845.96405755230899</v>
      </c>
    </row>
    <row r="278" spans="1:13">
      <c r="A278" t="s">
        <v>539</v>
      </c>
      <c r="B278" t="s">
        <v>540</v>
      </c>
      <c r="C278" s="166">
        <f>IF(VLOOKUP(A278,'School Year 2019-2020'!A:AN,'School Year 2019-2020'!$R$1,FALSE)&gt;0,VLOOKUP(A278,'School Year 2019-2020'!A:AN,'School Year 2019-2020'!$U$1,FALSE)-VLOOKUP(A278,'School Year 2019-2020'!A:AN,'School Year 2019-2020'!$W$1,FALSE),0)+IF((VLOOKUP(A278,'School Year 2019-2020'!A:AN,'School Year 2019-2020'!$S$1,FALSE)+(VLOOKUP(A278,'School Year 2019-2020'!A:AN,'School Year 2019-2020'!$T$1,FALSE)))&gt;0,VLOOKUP(A278,'School Year 2019-2020'!A:AN,'School Year 2019-2020'!$V$1,FALSE)-VLOOKUP(A278,'School Year 2019-2020'!A:AN,'School Year 2019-2020'!$W$1,FALSE),0)</f>
        <v>760.52819065658332</v>
      </c>
      <c r="D278" s="109">
        <f t="shared" si="22"/>
        <v>760.52819065658332</v>
      </c>
      <c r="E278" s="109">
        <f t="shared" si="22"/>
        <v>760.52819065658332</v>
      </c>
      <c r="F278" s="109">
        <f t="shared" si="22"/>
        <v>760.52819065658332</v>
      </c>
      <c r="G278" s="167">
        <f t="shared" si="22"/>
        <v>760.52819065658332</v>
      </c>
      <c r="H278" s="109">
        <v>867.86901122765812</v>
      </c>
      <c r="I278" s="109">
        <v>882.0431104532754</v>
      </c>
      <c r="J278" s="167">
        <v>860.44112809560738</v>
      </c>
      <c r="K278" s="109">
        <v>860.44112809560738</v>
      </c>
      <c r="L278" s="109">
        <v>862.78549349986224</v>
      </c>
      <c r="M278" s="167">
        <v>876.98589642557999</v>
      </c>
    </row>
    <row r="279" spans="1:13">
      <c r="A279" t="s">
        <v>541</v>
      </c>
      <c r="B279" t="s">
        <v>542</v>
      </c>
      <c r="C279" s="166">
        <f>IF(VLOOKUP(A279,'School Year 2019-2020'!A:AN,'School Year 2019-2020'!$R$1,FALSE)&gt;0,VLOOKUP(A279,'School Year 2019-2020'!A:AN,'School Year 2019-2020'!$U$1,FALSE)-VLOOKUP(A279,'School Year 2019-2020'!A:AN,'School Year 2019-2020'!$W$1,FALSE),0)+IF((VLOOKUP(A279,'School Year 2019-2020'!A:AN,'School Year 2019-2020'!$S$1,FALSE)+(VLOOKUP(A279,'School Year 2019-2020'!A:AN,'School Year 2019-2020'!$T$1,FALSE)))&gt;0,VLOOKUP(A279,'School Year 2019-2020'!A:AN,'School Year 2019-2020'!$V$1,FALSE)-VLOOKUP(A279,'School Year 2019-2020'!A:AN,'School Year 2019-2020'!$W$1,FALSE),0)</f>
        <v>584.61010296204768</v>
      </c>
      <c r="D279" s="109">
        <f t="shared" si="22"/>
        <v>584.61010296204768</v>
      </c>
      <c r="E279" s="109">
        <f t="shared" si="22"/>
        <v>584.61010296204768</v>
      </c>
      <c r="F279" s="109">
        <f t="shared" si="22"/>
        <v>584.61010296204768</v>
      </c>
      <c r="G279" s="167">
        <f t="shared" si="22"/>
        <v>584.61010296204768</v>
      </c>
      <c r="H279" s="109">
        <v>837.50982924706932</v>
      </c>
      <c r="I279" s="109">
        <v>851.07971492851084</v>
      </c>
      <c r="J279" s="167">
        <v>830.12696113551192</v>
      </c>
      <c r="K279" s="109">
        <v>830.12696113551192</v>
      </c>
      <c r="L279" s="109">
        <v>832.36901411877807</v>
      </c>
      <c r="M279" s="167">
        <v>845.96405755230899</v>
      </c>
    </row>
    <row r="280" spans="1:13">
      <c r="A280" t="s">
        <v>543</v>
      </c>
      <c r="B280" t="s">
        <v>544</v>
      </c>
      <c r="C280" s="166">
        <f>IF(VLOOKUP(A280,'School Year 2019-2020'!A:AN,'School Year 2019-2020'!$R$1,FALSE)&gt;0,VLOOKUP(A280,'School Year 2019-2020'!A:AN,'School Year 2019-2020'!$U$1,FALSE)-VLOOKUP(A280,'School Year 2019-2020'!A:AN,'School Year 2019-2020'!$W$1,FALSE),0)+IF((VLOOKUP(A280,'School Year 2019-2020'!A:AN,'School Year 2019-2020'!$S$1,FALSE)+(VLOOKUP(A280,'School Year 2019-2020'!A:AN,'School Year 2019-2020'!$T$1,FALSE)))&gt;0,VLOOKUP(A280,'School Year 2019-2020'!A:AN,'School Year 2019-2020'!$V$1,FALSE)-VLOOKUP(A280,'School Year 2019-2020'!A:AN,'School Year 2019-2020'!$W$1,FALSE),0)</f>
        <v>564.30002188692015</v>
      </c>
      <c r="D280" s="109">
        <f t="shared" si="22"/>
        <v>564.30002188692015</v>
      </c>
      <c r="E280" s="109">
        <f t="shared" si="22"/>
        <v>564.30002188692015</v>
      </c>
      <c r="F280" s="109">
        <f t="shared" si="22"/>
        <v>564.30002188692015</v>
      </c>
      <c r="G280" s="167">
        <f t="shared" si="22"/>
        <v>564.30002188692015</v>
      </c>
      <c r="H280" s="109">
        <v>837.50982924706932</v>
      </c>
      <c r="I280" s="109">
        <v>851.07971492851084</v>
      </c>
      <c r="J280" s="167">
        <v>830.12696113551192</v>
      </c>
      <c r="K280" s="109">
        <v>830.12696113551192</v>
      </c>
      <c r="L280" s="109">
        <v>832.36901411877807</v>
      </c>
      <c r="M280" s="167">
        <v>845.96405755230899</v>
      </c>
    </row>
    <row r="281" spans="1:13">
      <c r="A281" t="s">
        <v>1135</v>
      </c>
      <c r="B281" t="s">
        <v>1151</v>
      </c>
      <c r="C281" s="166">
        <f>IF(VLOOKUP(A281,'School Year 2019-2020'!A:AN,'School Year 2019-2020'!$R$1,FALSE)&gt;0,VLOOKUP(A281,'School Year 2019-2020'!A:AN,'School Year 2019-2020'!$U$1,FALSE)-VLOOKUP(A281,'School Year 2019-2020'!A:AN,'School Year 2019-2020'!$W$1,FALSE),0)+IF((VLOOKUP(A281,'School Year 2019-2020'!A:AN,'School Year 2019-2020'!$S$1,FALSE)+(VLOOKUP(A281,'School Year 2019-2020'!A:AN,'School Year 2019-2020'!$T$1,FALSE)))&gt;0,VLOOKUP(A281,'School Year 2019-2020'!A:AN,'School Year 2019-2020'!$V$1,FALSE)-VLOOKUP(A281,'School Year 2019-2020'!A:AN,'School Year 2019-2020'!$W$1,FALSE),0)</f>
        <v>0</v>
      </c>
      <c r="D281" s="109">
        <f t="shared" si="22"/>
        <v>0</v>
      </c>
      <c r="E281" s="109">
        <f t="shared" si="22"/>
        <v>0</v>
      </c>
      <c r="F281" s="109">
        <f t="shared" si="22"/>
        <v>0</v>
      </c>
      <c r="G281" s="167">
        <f t="shared" si="22"/>
        <v>0</v>
      </c>
      <c r="H281" s="109">
        <v>0</v>
      </c>
      <c r="I281" s="109">
        <v>0</v>
      </c>
      <c r="J281" s="167">
        <v>0</v>
      </c>
      <c r="K281" s="109">
        <v>0</v>
      </c>
      <c r="L281" s="109">
        <v>0</v>
      </c>
      <c r="M281" s="167">
        <v>0</v>
      </c>
    </row>
    <row r="282" spans="1:13">
      <c r="A282" t="s">
        <v>545</v>
      </c>
      <c r="B282" t="s">
        <v>546</v>
      </c>
      <c r="C282" s="166">
        <f>IF(VLOOKUP(A282,'School Year 2019-2020'!A:AN,'School Year 2019-2020'!$R$1,FALSE)&gt;0,VLOOKUP(A282,'School Year 2019-2020'!A:AN,'School Year 2019-2020'!$U$1,FALSE)-VLOOKUP(A282,'School Year 2019-2020'!A:AN,'School Year 2019-2020'!$W$1,FALSE),0)+IF((VLOOKUP(A282,'School Year 2019-2020'!A:AN,'School Year 2019-2020'!$S$1,FALSE)+(VLOOKUP(A282,'School Year 2019-2020'!A:AN,'School Year 2019-2020'!$T$1,FALSE)))&gt;0,VLOOKUP(A282,'School Year 2019-2020'!A:AN,'School Year 2019-2020'!$V$1,FALSE)-VLOOKUP(A282,'School Year 2019-2020'!A:AN,'School Year 2019-2020'!$W$1,FALSE),0)</f>
        <v>655.56689069843014</v>
      </c>
      <c r="D282" s="109">
        <f t="shared" si="22"/>
        <v>655.56689069843014</v>
      </c>
      <c r="E282" s="109">
        <f t="shared" si="22"/>
        <v>655.56689069843014</v>
      </c>
      <c r="F282" s="109">
        <f t="shared" si="22"/>
        <v>655.56689069843014</v>
      </c>
      <c r="G282" s="167">
        <f t="shared" si="22"/>
        <v>655.56689069843014</v>
      </c>
      <c r="H282" s="109">
        <v>904.25313173244649</v>
      </c>
      <c r="I282" s="109">
        <v>912.36997687667736</v>
      </c>
      <c r="J282" s="167">
        <v>903.43633567777124</v>
      </c>
      <c r="K282" s="109">
        <v>903.43633567777124</v>
      </c>
      <c r="L282" s="109">
        <v>899.23810536461224</v>
      </c>
      <c r="M282" s="167">
        <v>907.3697935825785</v>
      </c>
    </row>
    <row r="283" spans="1:13">
      <c r="A283" t="s">
        <v>547</v>
      </c>
      <c r="B283" t="s">
        <v>548</v>
      </c>
      <c r="C283" s="166">
        <f>IF(VLOOKUP(A283,'School Year 2019-2020'!A:AN,'School Year 2019-2020'!$R$1,FALSE)&gt;0,VLOOKUP(A283,'School Year 2019-2020'!A:AN,'School Year 2019-2020'!$U$1,FALSE)-VLOOKUP(A283,'School Year 2019-2020'!A:AN,'School Year 2019-2020'!$W$1,FALSE),0)+IF((VLOOKUP(A283,'School Year 2019-2020'!A:AN,'School Year 2019-2020'!$S$1,FALSE)+(VLOOKUP(A283,'School Year 2019-2020'!A:AN,'School Year 2019-2020'!$T$1,FALSE)))&gt;0,VLOOKUP(A283,'School Year 2019-2020'!A:AN,'School Year 2019-2020'!$V$1,FALSE)-VLOOKUP(A283,'School Year 2019-2020'!A:AN,'School Year 2019-2020'!$W$1,FALSE),0)</f>
        <v>656.22627041627129</v>
      </c>
      <c r="D283" s="109">
        <f t="shared" si="22"/>
        <v>656.22627041627129</v>
      </c>
      <c r="E283" s="109">
        <f t="shared" si="22"/>
        <v>656.22627041627129</v>
      </c>
      <c r="F283" s="109">
        <f t="shared" si="22"/>
        <v>656.22627041627129</v>
      </c>
      <c r="G283" s="167">
        <f t="shared" si="22"/>
        <v>656.22627041627129</v>
      </c>
      <c r="H283" s="109">
        <v>904.25313173244649</v>
      </c>
      <c r="I283" s="109">
        <v>912.36997687667736</v>
      </c>
      <c r="J283" s="167">
        <v>903.43633567777124</v>
      </c>
      <c r="K283" s="109">
        <v>903.43633567777124</v>
      </c>
      <c r="L283" s="109">
        <v>899.23810536461224</v>
      </c>
      <c r="M283" s="167">
        <v>907.3697935825785</v>
      </c>
    </row>
    <row r="284" spans="1:13">
      <c r="A284" t="s">
        <v>549</v>
      </c>
      <c r="B284" t="s">
        <v>550</v>
      </c>
      <c r="C284" s="166">
        <f>IF(VLOOKUP(A284,'School Year 2019-2020'!A:AN,'School Year 2019-2020'!$R$1,FALSE)&gt;0,VLOOKUP(A284,'School Year 2019-2020'!A:AN,'School Year 2019-2020'!$U$1,FALSE)-VLOOKUP(A284,'School Year 2019-2020'!A:AN,'School Year 2019-2020'!$W$1,FALSE),0)+IF((VLOOKUP(A284,'School Year 2019-2020'!A:AN,'School Year 2019-2020'!$S$1,FALSE)+(VLOOKUP(A284,'School Year 2019-2020'!A:AN,'School Year 2019-2020'!$T$1,FALSE)))&gt;0,VLOOKUP(A284,'School Year 2019-2020'!A:AN,'School Year 2019-2020'!$V$1,FALSE)-VLOOKUP(A284,'School Year 2019-2020'!A:AN,'School Year 2019-2020'!$W$1,FALSE),0)</f>
        <v>838.53408388963544</v>
      </c>
      <c r="D284" s="109">
        <f t="shared" si="22"/>
        <v>838.53408388963544</v>
      </c>
      <c r="E284" s="109">
        <f t="shared" si="22"/>
        <v>838.53408388963544</v>
      </c>
      <c r="F284" s="109">
        <f t="shared" si="22"/>
        <v>838.53408388963544</v>
      </c>
      <c r="G284" s="167">
        <f t="shared" si="22"/>
        <v>838.53408388963544</v>
      </c>
      <c r="H284" s="109">
        <v>947.96097421011018</v>
      </c>
      <c r="I284" s="109">
        <v>963.76345971749834</v>
      </c>
      <c r="J284" s="167">
        <v>940.41499123261747</v>
      </c>
      <c r="K284" s="109">
        <v>940.41499123261747</v>
      </c>
      <c r="L284" s="109">
        <v>943.02840299486434</v>
      </c>
      <c r="M284" s="167">
        <v>958.86021113260449</v>
      </c>
    </row>
    <row r="285" spans="1:13">
      <c r="A285" t="s">
        <v>551</v>
      </c>
      <c r="B285" t="s">
        <v>552</v>
      </c>
      <c r="C285" s="166">
        <f>IF(VLOOKUP(A285,'School Year 2019-2020'!A:AN,'School Year 2019-2020'!$R$1,FALSE)&gt;0,VLOOKUP(A285,'School Year 2019-2020'!A:AN,'School Year 2019-2020'!$U$1,FALSE)-VLOOKUP(A285,'School Year 2019-2020'!A:AN,'School Year 2019-2020'!$W$1,FALSE),0)+IF((VLOOKUP(A285,'School Year 2019-2020'!A:AN,'School Year 2019-2020'!$S$1,FALSE)+(VLOOKUP(A285,'School Year 2019-2020'!A:AN,'School Year 2019-2020'!$T$1,FALSE)))&gt;0,VLOOKUP(A285,'School Year 2019-2020'!A:AN,'School Year 2019-2020'!$V$1,FALSE)-VLOOKUP(A285,'School Year 2019-2020'!A:AN,'School Year 2019-2020'!$W$1,FALSE),0)</f>
        <v>616.54303267003343</v>
      </c>
      <c r="D285" s="109">
        <f t="shared" ref="D285:G304" si="23">C285</f>
        <v>616.54303267003343</v>
      </c>
      <c r="E285" s="109">
        <f t="shared" si="23"/>
        <v>616.54303267003343</v>
      </c>
      <c r="F285" s="109">
        <f t="shared" si="23"/>
        <v>616.54303267003343</v>
      </c>
      <c r="G285" s="167">
        <f t="shared" si="23"/>
        <v>616.54303267003343</v>
      </c>
      <c r="H285" s="109">
        <v>877.55581073829489</v>
      </c>
      <c r="I285" s="109">
        <v>891.93988956062185</v>
      </c>
      <c r="J285" s="167">
        <v>870.1138927040156</v>
      </c>
      <c r="K285" s="109">
        <v>870.1138927040156</v>
      </c>
      <c r="L285" s="109">
        <v>872.49046886628003</v>
      </c>
      <c r="M285" s="167">
        <v>886.9012149058226</v>
      </c>
    </row>
    <row r="286" spans="1:13">
      <c r="A286" t="s">
        <v>553</v>
      </c>
      <c r="B286" t="s">
        <v>554</v>
      </c>
      <c r="C286" s="166">
        <f>IF(VLOOKUP(A286,'School Year 2019-2020'!A:AN,'School Year 2019-2020'!$R$1,FALSE)&gt;0,VLOOKUP(A286,'School Year 2019-2020'!A:AN,'School Year 2019-2020'!$U$1,FALSE)-VLOOKUP(A286,'School Year 2019-2020'!A:AN,'School Year 2019-2020'!$W$1,FALSE),0)+IF((VLOOKUP(A286,'School Year 2019-2020'!A:AN,'School Year 2019-2020'!$S$1,FALSE)+(VLOOKUP(A286,'School Year 2019-2020'!A:AN,'School Year 2019-2020'!$T$1,FALSE)))&gt;0,VLOOKUP(A286,'School Year 2019-2020'!A:AN,'School Year 2019-2020'!$V$1,FALSE)-VLOOKUP(A286,'School Year 2019-2020'!A:AN,'School Year 2019-2020'!$W$1,FALSE),0)</f>
        <v>615.13299729267419</v>
      </c>
      <c r="D286" s="109">
        <f t="shared" si="23"/>
        <v>615.13299729267419</v>
      </c>
      <c r="E286" s="109">
        <f t="shared" si="23"/>
        <v>615.13299729267419</v>
      </c>
      <c r="F286" s="109">
        <f t="shared" si="23"/>
        <v>615.13299729267419</v>
      </c>
      <c r="G286" s="167">
        <f t="shared" si="23"/>
        <v>615.13299729267419</v>
      </c>
      <c r="H286" s="109">
        <v>877.55581073829489</v>
      </c>
      <c r="I286" s="109">
        <v>891.93988956062185</v>
      </c>
      <c r="J286" s="167">
        <v>870.1138927040156</v>
      </c>
      <c r="K286" s="109">
        <v>870.1138927040156</v>
      </c>
      <c r="L286" s="109">
        <v>872.49046886628003</v>
      </c>
      <c r="M286" s="167">
        <v>886.9012149058226</v>
      </c>
    </row>
    <row r="287" spans="1:13">
      <c r="A287" t="s">
        <v>555</v>
      </c>
      <c r="B287" t="s">
        <v>556</v>
      </c>
      <c r="C287" s="166">
        <f>IF(VLOOKUP(A287,'School Year 2019-2020'!A:AN,'School Year 2019-2020'!$R$1,FALSE)&gt;0,VLOOKUP(A287,'School Year 2019-2020'!A:AN,'School Year 2019-2020'!$U$1,FALSE)-VLOOKUP(A287,'School Year 2019-2020'!A:AN,'School Year 2019-2020'!$W$1,FALSE),0)+IF((VLOOKUP(A287,'School Year 2019-2020'!A:AN,'School Year 2019-2020'!$S$1,FALSE)+(VLOOKUP(A287,'School Year 2019-2020'!A:AN,'School Year 2019-2020'!$T$1,FALSE)))&gt;0,VLOOKUP(A287,'School Year 2019-2020'!A:AN,'School Year 2019-2020'!$V$1,FALSE)-VLOOKUP(A287,'School Year 2019-2020'!A:AN,'School Year 2019-2020'!$W$1,FALSE),0)</f>
        <v>616.08453895933962</v>
      </c>
      <c r="D287" s="109">
        <f t="shared" si="23"/>
        <v>616.08453895933962</v>
      </c>
      <c r="E287" s="109">
        <f t="shared" si="23"/>
        <v>616.08453895933962</v>
      </c>
      <c r="F287" s="109">
        <f t="shared" si="23"/>
        <v>616.08453895933962</v>
      </c>
      <c r="G287" s="167">
        <f t="shared" si="23"/>
        <v>616.08453895933962</v>
      </c>
      <c r="H287" s="109">
        <v>877.55581073829489</v>
      </c>
      <c r="I287" s="109">
        <v>891.93988956062185</v>
      </c>
      <c r="J287" s="167">
        <v>870.1138927040156</v>
      </c>
      <c r="K287" s="109">
        <v>870.1138927040156</v>
      </c>
      <c r="L287" s="109">
        <v>872.49046886628003</v>
      </c>
      <c r="M287" s="167">
        <v>886.9012149058226</v>
      </c>
    </row>
    <row r="288" spans="1:13">
      <c r="A288" t="s">
        <v>557</v>
      </c>
      <c r="B288" t="s">
        <v>558</v>
      </c>
      <c r="C288" s="166">
        <f>IF(VLOOKUP(A288,'School Year 2019-2020'!A:AN,'School Year 2019-2020'!$R$1,FALSE)&gt;0,VLOOKUP(A288,'School Year 2019-2020'!A:AN,'School Year 2019-2020'!$U$1,FALSE)-VLOOKUP(A288,'School Year 2019-2020'!A:AN,'School Year 2019-2020'!$W$1,FALSE),0)+IF((VLOOKUP(A288,'School Year 2019-2020'!A:AN,'School Year 2019-2020'!$S$1,FALSE)+(VLOOKUP(A288,'School Year 2019-2020'!A:AN,'School Year 2019-2020'!$T$1,FALSE)))&gt;0,VLOOKUP(A288,'School Year 2019-2020'!A:AN,'School Year 2019-2020'!$V$1,FALSE)-VLOOKUP(A288,'School Year 2019-2020'!A:AN,'School Year 2019-2020'!$W$1,FALSE),0)</f>
        <v>656.12327825398643</v>
      </c>
      <c r="D288" s="109">
        <f t="shared" si="23"/>
        <v>656.12327825398643</v>
      </c>
      <c r="E288" s="109">
        <f t="shared" si="23"/>
        <v>656.12327825398643</v>
      </c>
      <c r="F288" s="109">
        <f t="shared" si="23"/>
        <v>656.12327825398643</v>
      </c>
      <c r="G288" s="167">
        <f t="shared" si="23"/>
        <v>656.12327825398643</v>
      </c>
      <c r="H288" s="109">
        <v>917.60179222952047</v>
      </c>
      <c r="I288" s="109">
        <v>932.80006419273377</v>
      </c>
      <c r="J288" s="167">
        <v>910.100824272522</v>
      </c>
      <c r="K288" s="109">
        <v>910.100824272522</v>
      </c>
      <c r="L288" s="109">
        <v>912.61192361378016</v>
      </c>
      <c r="M288" s="167">
        <v>927.83837225933348</v>
      </c>
    </row>
    <row r="289" spans="1:13">
      <c r="A289" t="s">
        <v>559</v>
      </c>
      <c r="B289" t="s">
        <v>560</v>
      </c>
      <c r="C289" s="166">
        <f>IF(VLOOKUP(A289,'School Year 2019-2020'!A:AN,'School Year 2019-2020'!$R$1,FALSE)&gt;0,VLOOKUP(A289,'School Year 2019-2020'!A:AN,'School Year 2019-2020'!$U$1,FALSE)-VLOOKUP(A289,'School Year 2019-2020'!A:AN,'School Year 2019-2020'!$W$1,FALSE),0)+IF((VLOOKUP(A289,'School Year 2019-2020'!A:AN,'School Year 2019-2020'!$S$1,FALSE)+(VLOOKUP(A289,'School Year 2019-2020'!A:AN,'School Year 2019-2020'!$T$1,FALSE)))&gt;0,VLOOKUP(A289,'School Year 2019-2020'!A:AN,'School Year 2019-2020'!$V$1,FALSE)-VLOOKUP(A289,'School Year 2019-2020'!A:AN,'School Year 2019-2020'!$W$1,FALSE),0)</f>
        <v>0</v>
      </c>
      <c r="D289" s="109">
        <f t="shared" si="23"/>
        <v>0</v>
      </c>
      <c r="E289" s="109">
        <f t="shared" si="23"/>
        <v>0</v>
      </c>
      <c r="F289" s="109">
        <f t="shared" si="23"/>
        <v>0</v>
      </c>
      <c r="G289" s="167">
        <f t="shared" si="23"/>
        <v>0</v>
      </c>
      <c r="H289" s="109">
        <v>0</v>
      </c>
      <c r="I289" s="109">
        <v>0</v>
      </c>
      <c r="J289" s="167">
        <v>0</v>
      </c>
      <c r="K289" s="109">
        <v>0</v>
      </c>
      <c r="L289" s="109">
        <v>0</v>
      </c>
      <c r="M289" s="167">
        <v>0</v>
      </c>
    </row>
    <row r="290" spans="1:13">
      <c r="A290" t="s">
        <v>561</v>
      </c>
      <c r="B290" t="s">
        <v>562</v>
      </c>
      <c r="C290" s="166">
        <f>IF(VLOOKUP(A290,'School Year 2019-2020'!A:AN,'School Year 2019-2020'!$R$1,FALSE)&gt;0,VLOOKUP(A290,'School Year 2019-2020'!A:AN,'School Year 2019-2020'!$U$1,FALSE)-VLOOKUP(A290,'School Year 2019-2020'!A:AN,'School Year 2019-2020'!$W$1,FALSE),0)+IF((VLOOKUP(A290,'School Year 2019-2020'!A:AN,'School Year 2019-2020'!$S$1,FALSE)+(VLOOKUP(A290,'School Year 2019-2020'!A:AN,'School Year 2019-2020'!$T$1,FALSE)))&gt;0,VLOOKUP(A290,'School Year 2019-2020'!A:AN,'School Year 2019-2020'!$V$1,FALSE)-VLOOKUP(A290,'School Year 2019-2020'!A:AN,'School Year 2019-2020'!$W$1,FALSE),0)</f>
        <v>758.19598048072476</v>
      </c>
      <c r="D290" s="109">
        <f t="shared" si="23"/>
        <v>758.19598048072476</v>
      </c>
      <c r="E290" s="109">
        <f t="shared" si="23"/>
        <v>758.19598048072476</v>
      </c>
      <c r="F290" s="109">
        <f t="shared" si="23"/>
        <v>758.19598048072476</v>
      </c>
      <c r="G290" s="167">
        <f t="shared" si="23"/>
        <v>758.19598048072476</v>
      </c>
      <c r="H290" s="109">
        <v>867.86901122765812</v>
      </c>
      <c r="I290" s="109">
        <v>882.0431104532754</v>
      </c>
      <c r="J290" s="167">
        <v>860.44112809560738</v>
      </c>
      <c r="K290" s="109">
        <v>860.44112809560738</v>
      </c>
      <c r="L290" s="109">
        <v>862.78549349986224</v>
      </c>
      <c r="M290" s="167">
        <v>876.98589642557999</v>
      </c>
    </row>
    <row r="291" spans="1:13">
      <c r="A291" t="s">
        <v>563</v>
      </c>
      <c r="B291" t="s">
        <v>564</v>
      </c>
      <c r="C291" s="166">
        <f>IF(VLOOKUP(A291,'School Year 2019-2020'!A:AN,'School Year 2019-2020'!$R$1,FALSE)&gt;0,VLOOKUP(A291,'School Year 2019-2020'!A:AN,'School Year 2019-2020'!$U$1,FALSE)-VLOOKUP(A291,'School Year 2019-2020'!A:AN,'School Year 2019-2020'!$W$1,FALSE),0)+IF((VLOOKUP(A291,'School Year 2019-2020'!A:AN,'School Year 2019-2020'!$S$1,FALSE)+(VLOOKUP(A291,'School Year 2019-2020'!A:AN,'School Year 2019-2020'!$T$1,FALSE)))&gt;0,VLOOKUP(A291,'School Year 2019-2020'!A:AN,'School Year 2019-2020'!$V$1,FALSE)-VLOOKUP(A291,'School Year 2019-2020'!A:AN,'School Year 2019-2020'!$W$1,FALSE),0)</f>
        <v>0</v>
      </c>
      <c r="D291" s="109">
        <f t="shared" si="23"/>
        <v>0</v>
      </c>
      <c r="E291" s="109">
        <f t="shared" si="23"/>
        <v>0</v>
      </c>
      <c r="F291" s="109">
        <f t="shared" si="23"/>
        <v>0</v>
      </c>
      <c r="G291" s="167">
        <f t="shared" si="23"/>
        <v>0</v>
      </c>
      <c r="H291" s="109">
        <v>0</v>
      </c>
      <c r="I291" s="109">
        <v>0</v>
      </c>
      <c r="J291" s="167">
        <v>0</v>
      </c>
      <c r="K291" s="109">
        <v>0</v>
      </c>
      <c r="L291" s="109">
        <v>0</v>
      </c>
      <c r="M291" s="167">
        <v>0</v>
      </c>
    </row>
    <row r="292" spans="1:13">
      <c r="A292" t="s">
        <v>565</v>
      </c>
      <c r="B292" t="s">
        <v>566</v>
      </c>
      <c r="C292" s="166">
        <f>IF(VLOOKUP(A292,'School Year 2019-2020'!A:AN,'School Year 2019-2020'!$R$1,FALSE)&gt;0,VLOOKUP(A292,'School Year 2019-2020'!A:AN,'School Year 2019-2020'!$U$1,FALSE)-VLOOKUP(A292,'School Year 2019-2020'!A:AN,'School Year 2019-2020'!$W$1,FALSE),0)+IF((VLOOKUP(A292,'School Year 2019-2020'!A:AN,'School Year 2019-2020'!$S$1,FALSE)+(VLOOKUP(A292,'School Year 2019-2020'!A:AN,'School Year 2019-2020'!$T$1,FALSE)))&gt;0,VLOOKUP(A292,'School Year 2019-2020'!A:AN,'School Year 2019-2020'!$V$1,FALSE)-VLOOKUP(A292,'School Year 2019-2020'!A:AN,'School Year 2019-2020'!$W$1,FALSE),0)</f>
        <v>746.97626066559133</v>
      </c>
      <c r="D292" s="109">
        <f t="shared" si="23"/>
        <v>746.97626066559133</v>
      </c>
      <c r="E292" s="109">
        <f t="shared" si="23"/>
        <v>746.97626066559133</v>
      </c>
      <c r="F292" s="109">
        <f t="shared" si="23"/>
        <v>746.97626066559133</v>
      </c>
      <c r="G292" s="167">
        <f t="shared" si="23"/>
        <v>746.97626066559133</v>
      </c>
      <c r="H292" s="109">
        <v>867.86901122765812</v>
      </c>
      <c r="I292" s="109">
        <v>882.0431104532754</v>
      </c>
      <c r="J292" s="167">
        <v>860.44112809560738</v>
      </c>
      <c r="K292" s="109">
        <v>860.44112809560738</v>
      </c>
      <c r="L292" s="109">
        <v>862.78549349986224</v>
      </c>
      <c r="M292" s="167">
        <v>876.98589642557999</v>
      </c>
    </row>
    <row r="293" spans="1:13">
      <c r="A293" t="s">
        <v>567</v>
      </c>
      <c r="B293" t="s">
        <v>568</v>
      </c>
      <c r="C293" s="166">
        <f>IF(VLOOKUP(A293,'School Year 2019-2020'!A:AN,'School Year 2019-2020'!$R$1,FALSE)&gt;0,VLOOKUP(A293,'School Year 2019-2020'!A:AN,'School Year 2019-2020'!$U$1,FALSE)-VLOOKUP(A293,'School Year 2019-2020'!A:AN,'School Year 2019-2020'!$W$1,FALSE),0)+IF((VLOOKUP(A293,'School Year 2019-2020'!A:AN,'School Year 2019-2020'!$S$1,FALSE)+(VLOOKUP(A293,'School Year 2019-2020'!A:AN,'School Year 2019-2020'!$T$1,FALSE)))&gt;0,VLOOKUP(A293,'School Year 2019-2020'!A:AN,'School Year 2019-2020'!$V$1,FALSE)-VLOOKUP(A293,'School Year 2019-2020'!A:AN,'School Year 2019-2020'!$W$1,FALSE),0)</f>
        <v>575.21660752227945</v>
      </c>
      <c r="D293" s="109">
        <f t="shared" si="23"/>
        <v>575.21660752227945</v>
      </c>
      <c r="E293" s="109">
        <f t="shared" si="23"/>
        <v>575.21660752227945</v>
      </c>
      <c r="F293" s="109">
        <f t="shared" si="23"/>
        <v>575.21660752227945</v>
      </c>
      <c r="G293" s="167">
        <f t="shared" si="23"/>
        <v>575.21660752227945</v>
      </c>
      <c r="H293" s="109">
        <v>837.50982924706932</v>
      </c>
      <c r="I293" s="109">
        <v>851.07971492851084</v>
      </c>
      <c r="J293" s="167">
        <v>830.12696113551192</v>
      </c>
      <c r="K293" s="109">
        <v>830.12696113551192</v>
      </c>
      <c r="L293" s="109">
        <v>832.36901411877807</v>
      </c>
      <c r="M293" s="167">
        <v>845.96405755230899</v>
      </c>
    </row>
    <row r="294" spans="1:13">
      <c r="A294" t="s">
        <v>569</v>
      </c>
      <c r="B294" t="s">
        <v>570</v>
      </c>
      <c r="C294" s="166">
        <f>IF(VLOOKUP(A294,'School Year 2019-2020'!A:AN,'School Year 2019-2020'!$R$1,FALSE)&gt;0,VLOOKUP(A294,'School Year 2019-2020'!A:AN,'School Year 2019-2020'!$U$1,FALSE)-VLOOKUP(A294,'School Year 2019-2020'!A:AN,'School Year 2019-2020'!$W$1,FALSE),0)+IF((VLOOKUP(A294,'School Year 2019-2020'!A:AN,'School Year 2019-2020'!$S$1,FALSE)+(VLOOKUP(A294,'School Year 2019-2020'!A:AN,'School Year 2019-2020'!$T$1,FALSE)))&gt;0,VLOOKUP(A294,'School Year 2019-2020'!A:AN,'School Year 2019-2020'!$V$1,FALSE)-VLOOKUP(A294,'School Year 2019-2020'!A:AN,'School Year 2019-2020'!$W$1,FALSE),0)</f>
        <v>577.20544293955209</v>
      </c>
      <c r="D294" s="109">
        <f t="shared" si="23"/>
        <v>577.20544293955209</v>
      </c>
      <c r="E294" s="109">
        <f t="shared" si="23"/>
        <v>577.20544293955209</v>
      </c>
      <c r="F294" s="109">
        <f t="shared" si="23"/>
        <v>577.20544293955209</v>
      </c>
      <c r="G294" s="167">
        <f t="shared" si="23"/>
        <v>577.20544293955209</v>
      </c>
      <c r="H294" s="109">
        <v>837.50982924706932</v>
      </c>
      <c r="I294" s="109">
        <v>851.07971492851084</v>
      </c>
      <c r="J294" s="167">
        <v>830.12696113551192</v>
      </c>
      <c r="K294" s="109">
        <v>830.12696113551192</v>
      </c>
      <c r="L294" s="109">
        <v>832.36901411877807</v>
      </c>
      <c r="M294" s="167">
        <v>845.96405755230899</v>
      </c>
    </row>
    <row r="295" spans="1:13">
      <c r="A295" t="s">
        <v>571</v>
      </c>
      <c r="B295" t="s">
        <v>572</v>
      </c>
      <c r="C295" s="166">
        <f>IF(VLOOKUP(A295,'School Year 2019-2020'!A:AN,'School Year 2019-2020'!$R$1,FALSE)&gt;0,VLOOKUP(A295,'School Year 2019-2020'!A:AN,'School Year 2019-2020'!$U$1,FALSE)-VLOOKUP(A295,'School Year 2019-2020'!A:AN,'School Year 2019-2020'!$W$1,FALSE),0)+IF((VLOOKUP(A295,'School Year 2019-2020'!A:AN,'School Year 2019-2020'!$S$1,FALSE)+(VLOOKUP(A295,'School Year 2019-2020'!A:AN,'School Year 2019-2020'!$T$1,FALSE)))&gt;0,VLOOKUP(A295,'School Year 2019-2020'!A:AN,'School Year 2019-2020'!$V$1,FALSE)-VLOOKUP(A295,'School Year 2019-2020'!A:AN,'School Year 2019-2020'!$W$1,FALSE),0)</f>
        <v>581.43102188691955</v>
      </c>
      <c r="D295" s="109">
        <f t="shared" si="23"/>
        <v>581.43102188691955</v>
      </c>
      <c r="E295" s="109">
        <f t="shared" si="23"/>
        <v>581.43102188691955</v>
      </c>
      <c r="F295" s="109">
        <f t="shared" si="23"/>
        <v>581.43102188691955</v>
      </c>
      <c r="G295" s="167">
        <f t="shared" si="23"/>
        <v>581.43102188691955</v>
      </c>
      <c r="H295" s="109">
        <v>837.50982924706932</v>
      </c>
      <c r="I295" s="109">
        <v>851.07971492851084</v>
      </c>
      <c r="J295" s="167">
        <v>830.12696113551192</v>
      </c>
      <c r="K295" s="109">
        <v>830.12696113551192</v>
      </c>
      <c r="L295" s="109">
        <v>832.36901411877807</v>
      </c>
      <c r="M295" s="167">
        <v>845.96405755230899</v>
      </c>
    </row>
    <row r="296" spans="1:13">
      <c r="A296" t="s">
        <v>573</v>
      </c>
      <c r="B296" t="s">
        <v>574</v>
      </c>
      <c r="C296" s="166">
        <f>IF(VLOOKUP(A296,'School Year 2019-2020'!A:AN,'School Year 2019-2020'!$R$1,FALSE)&gt;0,VLOOKUP(A296,'School Year 2019-2020'!A:AN,'School Year 2019-2020'!$U$1,FALSE)-VLOOKUP(A296,'School Year 2019-2020'!A:AN,'School Year 2019-2020'!$W$1,FALSE),0)+IF((VLOOKUP(A296,'School Year 2019-2020'!A:AN,'School Year 2019-2020'!$S$1,FALSE)+(VLOOKUP(A296,'School Year 2019-2020'!A:AN,'School Year 2019-2020'!$T$1,FALSE)))&gt;0,VLOOKUP(A296,'School Year 2019-2020'!A:AN,'School Year 2019-2020'!$V$1,FALSE)-VLOOKUP(A296,'School Year 2019-2020'!A:AN,'School Year 2019-2020'!$W$1,FALSE),0)</f>
        <v>569.198688553588</v>
      </c>
      <c r="D296" s="109">
        <f t="shared" si="23"/>
        <v>569.198688553588</v>
      </c>
      <c r="E296" s="109">
        <f t="shared" si="23"/>
        <v>569.198688553588</v>
      </c>
      <c r="F296" s="109">
        <f t="shared" si="23"/>
        <v>569.198688553588</v>
      </c>
      <c r="G296" s="167">
        <f t="shared" si="23"/>
        <v>569.198688553588</v>
      </c>
      <c r="H296" s="109">
        <v>837.50982924706932</v>
      </c>
      <c r="I296" s="109">
        <v>851.07971492851084</v>
      </c>
      <c r="J296" s="167">
        <v>830.12696113551192</v>
      </c>
      <c r="K296" s="109">
        <v>830.12696113551192</v>
      </c>
      <c r="L296" s="109">
        <v>832.36901411877807</v>
      </c>
      <c r="M296" s="167">
        <v>845.96405755230899</v>
      </c>
    </row>
    <row r="297" spans="1:13">
      <c r="A297" t="s">
        <v>575</v>
      </c>
      <c r="B297" t="s">
        <v>576</v>
      </c>
      <c r="C297" s="166">
        <f>IF(VLOOKUP(A297,'School Year 2019-2020'!A:AN,'School Year 2019-2020'!$R$1,FALSE)&gt;0,VLOOKUP(A297,'School Year 2019-2020'!A:AN,'School Year 2019-2020'!$U$1,FALSE)-VLOOKUP(A297,'School Year 2019-2020'!A:AN,'School Year 2019-2020'!$W$1,FALSE),0)+IF((VLOOKUP(A297,'School Year 2019-2020'!A:AN,'School Year 2019-2020'!$S$1,FALSE)+(VLOOKUP(A297,'School Year 2019-2020'!A:AN,'School Year 2019-2020'!$T$1,FALSE)))&gt;0,VLOOKUP(A297,'School Year 2019-2020'!A:AN,'School Year 2019-2020'!$V$1,FALSE)-VLOOKUP(A297,'School Year 2019-2020'!A:AN,'School Year 2019-2020'!$W$1,FALSE),0)</f>
        <v>0</v>
      </c>
      <c r="D297" s="109">
        <f t="shared" si="23"/>
        <v>0</v>
      </c>
      <c r="E297" s="109">
        <f t="shared" si="23"/>
        <v>0</v>
      </c>
      <c r="F297" s="109">
        <f t="shared" si="23"/>
        <v>0</v>
      </c>
      <c r="G297" s="167">
        <f t="shared" si="23"/>
        <v>0</v>
      </c>
      <c r="H297" s="109">
        <v>0</v>
      </c>
      <c r="I297" s="109">
        <v>0</v>
      </c>
      <c r="J297" s="167">
        <v>0</v>
      </c>
      <c r="K297" s="109">
        <v>0</v>
      </c>
      <c r="L297" s="109">
        <v>0</v>
      </c>
      <c r="M297" s="167">
        <v>0</v>
      </c>
    </row>
    <row r="298" spans="1:13">
      <c r="A298" t="s">
        <v>577</v>
      </c>
      <c r="B298" t="s">
        <v>578</v>
      </c>
      <c r="C298" s="166">
        <f>IF(VLOOKUP(A298,'School Year 2019-2020'!A:AN,'School Year 2019-2020'!$R$1,FALSE)&gt;0,VLOOKUP(A298,'School Year 2019-2020'!A:AN,'School Year 2019-2020'!$U$1,FALSE)-VLOOKUP(A298,'School Year 2019-2020'!A:AN,'School Year 2019-2020'!$W$1,FALSE),0)+IF((VLOOKUP(A298,'School Year 2019-2020'!A:AN,'School Year 2019-2020'!$S$1,FALSE)+(VLOOKUP(A298,'School Year 2019-2020'!A:AN,'School Year 2019-2020'!$T$1,FALSE)))&gt;0,VLOOKUP(A298,'School Year 2019-2020'!A:AN,'School Year 2019-2020'!$V$1,FALSE)-VLOOKUP(A298,'School Year 2019-2020'!A:AN,'School Year 2019-2020'!$W$1,FALSE),0)</f>
        <v>763.8539804807242</v>
      </c>
      <c r="D298" s="109">
        <f t="shared" si="23"/>
        <v>763.8539804807242</v>
      </c>
      <c r="E298" s="109">
        <f t="shared" si="23"/>
        <v>763.8539804807242</v>
      </c>
      <c r="F298" s="109">
        <f t="shared" si="23"/>
        <v>763.8539804807242</v>
      </c>
      <c r="G298" s="167">
        <f t="shared" si="23"/>
        <v>763.8539804807242</v>
      </c>
      <c r="H298" s="109">
        <v>867.86901122765812</v>
      </c>
      <c r="I298" s="109">
        <v>882.0431104532754</v>
      </c>
      <c r="J298" s="167">
        <v>860.44112809560738</v>
      </c>
      <c r="K298" s="109">
        <v>860.44112809560738</v>
      </c>
      <c r="L298" s="109">
        <v>862.78549349986224</v>
      </c>
      <c r="M298" s="167">
        <v>876.98589642557999</v>
      </c>
    </row>
    <row r="299" spans="1:13">
      <c r="A299" t="s">
        <v>579</v>
      </c>
      <c r="B299" t="s">
        <v>580</v>
      </c>
      <c r="C299" s="166">
        <f>IF(VLOOKUP(A299,'School Year 2019-2020'!A:AN,'School Year 2019-2020'!$R$1,FALSE)&gt;0,VLOOKUP(A299,'School Year 2019-2020'!A:AN,'School Year 2019-2020'!$U$1,FALSE)-VLOOKUP(A299,'School Year 2019-2020'!A:AN,'School Year 2019-2020'!$W$1,FALSE),0)+IF((VLOOKUP(A299,'School Year 2019-2020'!A:AN,'School Year 2019-2020'!$S$1,FALSE)+(VLOOKUP(A299,'School Year 2019-2020'!A:AN,'School Year 2019-2020'!$T$1,FALSE)))&gt;0,VLOOKUP(A299,'School Year 2019-2020'!A:AN,'School Year 2019-2020'!$V$1,FALSE)-VLOOKUP(A299,'School Year 2019-2020'!A:AN,'School Year 2019-2020'!$W$1,FALSE),0)</f>
        <v>0</v>
      </c>
      <c r="D299" s="109">
        <f t="shared" si="23"/>
        <v>0</v>
      </c>
      <c r="E299" s="109">
        <f t="shared" si="23"/>
        <v>0</v>
      </c>
      <c r="F299" s="109">
        <f t="shared" si="23"/>
        <v>0</v>
      </c>
      <c r="G299" s="167">
        <f t="shared" si="23"/>
        <v>0</v>
      </c>
      <c r="H299" s="109">
        <v>0</v>
      </c>
      <c r="I299" s="109">
        <v>0</v>
      </c>
      <c r="J299" s="167">
        <v>0</v>
      </c>
      <c r="K299" s="109">
        <v>0</v>
      </c>
      <c r="L299" s="109">
        <v>0</v>
      </c>
      <c r="M299" s="167">
        <v>0</v>
      </c>
    </row>
    <row r="300" spans="1:13">
      <c r="A300" t="s">
        <v>581</v>
      </c>
      <c r="B300" t="s">
        <v>582</v>
      </c>
      <c r="C300" s="166">
        <f>IF(VLOOKUP(A300,'School Year 2019-2020'!A:AN,'School Year 2019-2020'!$R$1,FALSE)&gt;0,VLOOKUP(A300,'School Year 2019-2020'!A:AN,'School Year 2019-2020'!$U$1,FALSE)-VLOOKUP(A300,'School Year 2019-2020'!A:AN,'School Year 2019-2020'!$W$1,FALSE),0)+IF((VLOOKUP(A300,'School Year 2019-2020'!A:AN,'School Year 2019-2020'!$S$1,FALSE)+(VLOOKUP(A300,'School Year 2019-2020'!A:AN,'School Year 2019-2020'!$T$1,FALSE)))&gt;0,VLOOKUP(A300,'School Year 2019-2020'!A:AN,'School Year 2019-2020'!$V$1,FALSE)-VLOOKUP(A300,'School Year 2019-2020'!A:AN,'School Year 2019-2020'!$W$1,FALSE),0)</f>
        <v>762.23740905215345</v>
      </c>
      <c r="D300" s="109">
        <f t="shared" si="23"/>
        <v>762.23740905215345</v>
      </c>
      <c r="E300" s="109">
        <f t="shared" si="23"/>
        <v>762.23740905215345</v>
      </c>
      <c r="F300" s="109">
        <f t="shared" si="23"/>
        <v>762.23740905215345</v>
      </c>
      <c r="G300" s="167">
        <f t="shared" si="23"/>
        <v>762.23740905215345</v>
      </c>
      <c r="H300" s="109">
        <v>867.86901122765812</v>
      </c>
      <c r="I300" s="109">
        <v>882.0431104532754</v>
      </c>
      <c r="J300" s="167">
        <v>860.44112809560738</v>
      </c>
      <c r="K300" s="109">
        <v>860.44112809560738</v>
      </c>
      <c r="L300" s="109">
        <v>862.78549349986224</v>
      </c>
      <c r="M300" s="167">
        <v>876.98589642557999</v>
      </c>
    </row>
    <row r="301" spans="1:13">
      <c r="A301" t="s">
        <v>583</v>
      </c>
      <c r="B301" t="s">
        <v>584</v>
      </c>
      <c r="C301" s="166">
        <f>IF(VLOOKUP(A301,'School Year 2019-2020'!A:AN,'School Year 2019-2020'!$R$1,FALSE)&gt;0,VLOOKUP(A301,'School Year 2019-2020'!A:AN,'School Year 2019-2020'!$U$1,FALSE)-VLOOKUP(A301,'School Year 2019-2020'!A:AN,'School Year 2019-2020'!$W$1,FALSE),0)+IF((VLOOKUP(A301,'School Year 2019-2020'!A:AN,'School Year 2019-2020'!$S$1,FALSE)+(VLOOKUP(A301,'School Year 2019-2020'!A:AN,'School Year 2019-2020'!$T$1,FALSE)))&gt;0,VLOOKUP(A301,'School Year 2019-2020'!A:AN,'School Year 2019-2020'!$V$1,FALSE)-VLOOKUP(A301,'School Year 2019-2020'!A:AN,'School Year 2019-2020'!$W$1,FALSE),0)</f>
        <v>581.43102188691955</v>
      </c>
      <c r="D301" s="109">
        <f t="shared" si="23"/>
        <v>581.43102188691955</v>
      </c>
      <c r="E301" s="109">
        <f t="shared" si="23"/>
        <v>581.43102188691955</v>
      </c>
      <c r="F301" s="109">
        <f t="shared" si="23"/>
        <v>581.43102188691955</v>
      </c>
      <c r="G301" s="167">
        <f t="shared" si="23"/>
        <v>581.43102188691955</v>
      </c>
      <c r="H301" s="109">
        <v>837.50982924706932</v>
      </c>
      <c r="I301" s="109">
        <v>851.07971492851084</v>
      </c>
      <c r="J301" s="167">
        <v>830.12696113551192</v>
      </c>
      <c r="K301" s="109">
        <v>830.12696113551192</v>
      </c>
      <c r="L301" s="109">
        <v>832.36901411877807</v>
      </c>
      <c r="M301" s="167">
        <v>845.96405755230899</v>
      </c>
    </row>
    <row r="302" spans="1:13">
      <c r="A302" t="s">
        <v>585</v>
      </c>
      <c r="B302" t="s">
        <v>586</v>
      </c>
      <c r="C302" s="166">
        <f>IF(VLOOKUP(A302,'School Year 2019-2020'!A:AN,'School Year 2019-2020'!$R$1,FALSE)&gt;0,VLOOKUP(A302,'School Year 2019-2020'!A:AN,'School Year 2019-2020'!$U$1,FALSE)-VLOOKUP(A302,'School Year 2019-2020'!A:AN,'School Year 2019-2020'!$W$1,FALSE),0)+IF((VLOOKUP(A302,'School Year 2019-2020'!A:AN,'School Year 2019-2020'!$S$1,FALSE)+(VLOOKUP(A302,'School Year 2019-2020'!A:AN,'School Year 2019-2020'!$T$1,FALSE)))&gt;0,VLOOKUP(A302,'School Year 2019-2020'!A:AN,'School Year 2019-2020'!$V$1,FALSE)-VLOOKUP(A302,'School Year 2019-2020'!A:AN,'School Year 2019-2020'!$W$1,FALSE),0)</f>
        <v>749.06944201918668</v>
      </c>
      <c r="D302" s="109">
        <f t="shared" si="23"/>
        <v>749.06944201918668</v>
      </c>
      <c r="E302" s="109">
        <f t="shared" si="23"/>
        <v>749.06944201918668</v>
      </c>
      <c r="F302" s="109">
        <f t="shared" si="23"/>
        <v>749.06944201918668</v>
      </c>
      <c r="G302" s="167">
        <f t="shared" si="23"/>
        <v>749.06944201918668</v>
      </c>
      <c r="H302" s="109">
        <v>867.86901122765812</v>
      </c>
      <c r="I302" s="109">
        <v>882.0431104532754</v>
      </c>
      <c r="J302" s="167">
        <v>860.44112809560738</v>
      </c>
      <c r="K302" s="109">
        <v>860.44112809560738</v>
      </c>
      <c r="L302" s="109">
        <v>862.78549349986224</v>
      </c>
      <c r="M302" s="167">
        <v>876.98589642557999</v>
      </c>
    </row>
    <row r="303" spans="1:13">
      <c r="A303" t="s">
        <v>587</v>
      </c>
      <c r="B303" t="s">
        <v>588</v>
      </c>
      <c r="C303" s="166">
        <f>IF(VLOOKUP(A303,'School Year 2019-2020'!A:AN,'School Year 2019-2020'!$R$1,FALSE)&gt;0,VLOOKUP(A303,'School Year 2019-2020'!A:AN,'School Year 2019-2020'!$U$1,FALSE)-VLOOKUP(A303,'School Year 2019-2020'!A:AN,'School Year 2019-2020'!$W$1,FALSE),0)+IF((VLOOKUP(A303,'School Year 2019-2020'!A:AN,'School Year 2019-2020'!$S$1,FALSE)+(VLOOKUP(A303,'School Year 2019-2020'!A:AN,'School Year 2019-2020'!$T$1,FALSE)))&gt;0,VLOOKUP(A303,'School Year 2019-2020'!A:AN,'School Year 2019-2020'!$V$1,FALSE)-VLOOKUP(A303,'School Year 2019-2020'!A:AN,'School Year 2019-2020'!$W$1,FALSE),0)</f>
        <v>0</v>
      </c>
      <c r="D303" s="109">
        <f t="shared" si="23"/>
        <v>0</v>
      </c>
      <c r="E303" s="109">
        <f t="shared" si="23"/>
        <v>0</v>
      </c>
      <c r="F303" s="109">
        <f t="shared" si="23"/>
        <v>0</v>
      </c>
      <c r="G303" s="167">
        <f t="shared" si="23"/>
        <v>0</v>
      </c>
      <c r="H303" s="109">
        <v>0</v>
      </c>
      <c r="I303" s="109">
        <v>0</v>
      </c>
      <c r="J303" s="167">
        <v>0</v>
      </c>
      <c r="K303" s="109">
        <v>0</v>
      </c>
      <c r="L303" s="109">
        <v>0</v>
      </c>
      <c r="M303" s="167">
        <v>0</v>
      </c>
    </row>
    <row r="304" spans="1:13">
      <c r="A304" t="s">
        <v>589</v>
      </c>
      <c r="B304" t="s">
        <v>590</v>
      </c>
      <c r="C304" s="166">
        <f>IF(VLOOKUP(A304,'School Year 2019-2020'!A:AN,'School Year 2019-2020'!$R$1,FALSE)&gt;0,VLOOKUP(A304,'School Year 2019-2020'!A:AN,'School Year 2019-2020'!$U$1,FALSE)-VLOOKUP(A304,'School Year 2019-2020'!A:AN,'School Year 2019-2020'!$W$1,FALSE),0)+IF((VLOOKUP(A304,'School Year 2019-2020'!A:AN,'School Year 2019-2020'!$S$1,FALSE)+(VLOOKUP(A304,'School Year 2019-2020'!A:AN,'School Year 2019-2020'!$T$1,FALSE)))&gt;0,VLOOKUP(A304,'School Year 2019-2020'!A:AN,'School Year 2019-2020'!$V$1,FALSE)-VLOOKUP(A304,'School Year 2019-2020'!A:AN,'School Year 2019-2020'!$W$1,FALSE),0)</f>
        <v>575.72750133897534</v>
      </c>
      <c r="D304" s="109">
        <f t="shared" si="23"/>
        <v>575.72750133897534</v>
      </c>
      <c r="E304" s="109">
        <f t="shared" si="23"/>
        <v>575.72750133897534</v>
      </c>
      <c r="F304" s="109">
        <f t="shared" si="23"/>
        <v>575.72750133897534</v>
      </c>
      <c r="G304" s="167">
        <f t="shared" si="23"/>
        <v>575.72750133897534</v>
      </c>
      <c r="H304" s="109">
        <v>837.50982924706932</v>
      </c>
      <c r="I304" s="109">
        <v>851.07971492851084</v>
      </c>
      <c r="J304" s="167">
        <v>830.12696113551192</v>
      </c>
      <c r="K304" s="109">
        <v>830.12696113551192</v>
      </c>
      <c r="L304" s="109">
        <v>832.36901411877807</v>
      </c>
      <c r="M304" s="167">
        <v>845.96405755230899</v>
      </c>
    </row>
    <row r="305" spans="1:13">
      <c r="A305" t="s">
        <v>591</v>
      </c>
      <c r="B305" t="s">
        <v>592</v>
      </c>
      <c r="C305" s="166">
        <f>IF(VLOOKUP(A305,'School Year 2019-2020'!A:AN,'School Year 2019-2020'!$R$1,FALSE)&gt;0,VLOOKUP(A305,'School Year 2019-2020'!A:AN,'School Year 2019-2020'!$U$1,FALSE)-VLOOKUP(A305,'School Year 2019-2020'!A:AN,'School Year 2019-2020'!$W$1,FALSE),0)+IF((VLOOKUP(A305,'School Year 2019-2020'!A:AN,'School Year 2019-2020'!$S$1,FALSE)+(VLOOKUP(A305,'School Year 2019-2020'!A:AN,'School Year 2019-2020'!$T$1,FALSE)))&gt;0,VLOOKUP(A305,'School Year 2019-2020'!A:AN,'School Year 2019-2020'!$V$1,FALSE)-VLOOKUP(A305,'School Year 2019-2020'!A:AN,'School Year 2019-2020'!$W$1,FALSE),0)</f>
        <v>2017.5351340347115</v>
      </c>
      <c r="D305" s="109">
        <f t="shared" ref="D305:G318" si="24">C305</f>
        <v>2017.5351340347115</v>
      </c>
      <c r="E305" s="109">
        <f t="shared" si="24"/>
        <v>2017.5351340347115</v>
      </c>
      <c r="F305" s="109">
        <f t="shared" si="24"/>
        <v>2017.5351340347115</v>
      </c>
      <c r="G305" s="167">
        <f t="shared" si="24"/>
        <v>2017.5351340347115</v>
      </c>
      <c r="H305" s="109">
        <v>2448.2732046102865</v>
      </c>
      <c r="I305" s="109">
        <v>2488.5531485410593</v>
      </c>
      <c r="J305" s="167">
        <v>2426.9444186112887</v>
      </c>
      <c r="K305" s="109">
        <v>2426.9444186112887</v>
      </c>
      <c r="L305" s="109">
        <v>2433.7154278609123</v>
      </c>
      <c r="M305" s="167">
        <v>2474.071251019599</v>
      </c>
    </row>
    <row r="306" spans="1:13">
      <c r="A306" t="s">
        <v>593</v>
      </c>
      <c r="B306" t="s">
        <v>594</v>
      </c>
      <c r="C306" s="166">
        <f>IF(VLOOKUP(A306,'School Year 2019-2020'!A:AN,'School Year 2019-2020'!$R$1,FALSE)&gt;0,VLOOKUP(A306,'School Year 2019-2020'!A:AN,'School Year 2019-2020'!$U$1,FALSE)-VLOOKUP(A306,'School Year 2019-2020'!A:AN,'School Year 2019-2020'!$W$1,FALSE),0)+IF((VLOOKUP(A306,'School Year 2019-2020'!A:AN,'School Year 2019-2020'!$S$1,FALSE)+(VLOOKUP(A306,'School Year 2019-2020'!A:AN,'School Year 2019-2020'!$T$1,FALSE)))&gt;0,VLOOKUP(A306,'School Year 2019-2020'!A:AN,'School Year 2019-2020'!$V$1,FALSE)-VLOOKUP(A306,'School Year 2019-2020'!A:AN,'School Year 2019-2020'!$W$1,FALSE),0)</f>
        <v>576.21419293955296</v>
      </c>
      <c r="D306" s="109">
        <f t="shared" si="24"/>
        <v>576.21419293955296</v>
      </c>
      <c r="E306" s="109">
        <f t="shared" si="24"/>
        <v>576.21419293955296</v>
      </c>
      <c r="F306" s="109">
        <f t="shared" si="24"/>
        <v>576.21419293955296</v>
      </c>
      <c r="G306" s="167">
        <f t="shared" si="24"/>
        <v>576.21419293955296</v>
      </c>
      <c r="H306" s="109">
        <v>837.50982924706932</v>
      </c>
      <c r="I306" s="109">
        <v>851.07971492851084</v>
      </c>
      <c r="J306" s="167">
        <v>830.12696113551192</v>
      </c>
      <c r="K306" s="109">
        <v>830.12696113551192</v>
      </c>
      <c r="L306" s="109">
        <v>832.36901411877807</v>
      </c>
      <c r="M306" s="167">
        <v>845.96405755230899</v>
      </c>
    </row>
    <row r="307" spans="1:13">
      <c r="A307" t="s">
        <v>595</v>
      </c>
      <c r="B307" t="s">
        <v>596</v>
      </c>
      <c r="C307" s="166">
        <f>IF(VLOOKUP(A307,'School Year 2019-2020'!A:AN,'School Year 2019-2020'!$R$1,FALSE)&gt;0,VLOOKUP(A307,'School Year 2019-2020'!A:AN,'School Year 2019-2020'!$U$1,FALSE)-VLOOKUP(A307,'School Year 2019-2020'!A:AN,'School Year 2019-2020'!$W$1,FALSE),0)+IF((VLOOKUP(A307,'School Year 2019-2020'!A:AN,'School Year 2019-2020'!$S$1,FALSE)+(VLOOKUP(A307,'School Year 2019-2020'!A:AN,'School Year 2019-2020'!$T$1,FALSE)))&gt;0,VLOOKUP(A307,'School Year 2019-2020'!A:AN,'School Year 2019-2020'!$V$1,FALSE)-VLOOKUP(A307,'School Year 2019-2020'!A:AN,'School Year 2019-2020'!$W$1,FALSE),0)</f>
        <v>578.22312078801951</v>
      </c>
      <c r="D307" s="109">
        <f t="shared" si="24"/>
        <v>578.22312078801951</v>
      </c>
      <c r="E307" s="109">
        <f t="shared" si="24"/>
        <v>578.22312078801951</v>
      </c>
      <c r="F307" s="109">
        <f t="shared" si="24"/>
        <v>578.22312078801951</v>
      </c>
      <c r="G307" s="167">
        <f t="shared" si="24"/>
        <v>578.22312078801951</v>
      </c>
      <c r="H307" s="109">
        <v>837.50982924706932</v>
      </c>
      <c r="I307" s="109">
        <v>851.07971492851084</v>
      </c>
      <c r="J307" s="167">
        <v>830.12696113551192</v>
      </c>
      <c r="K307" s="109">
        <v>830.12696113551192</v>
      </c>
      <c r="L307" s="109">
        <v>832.36901411877807</v>
      </c>
      <c r="M307" s="167">
        <v>845.96405755230899</v>
      </c>
    </row>
    <row r="308" spans="1:13">
      <c r="A308" t="s">
        <v>597</v>
      </c>
      <c r="B308" t="s">
        <v>598</v>
      </c>
      <c r="C308" s="166">
        <f>IF(VLOOKUP(A308,'School Year 2019-2020'!A:AN,'School Year 2019-2020'!$R$1,FALSE)&gt;0,VLOOKUP(A308,'School Year 2019-2020'!A:AN,'School Year 2019-2020'!$U$1,FALSE)-VLOOKUP(A308,'School Year 2019-2020'!A:AN,'School Year 2019-2020'!$W$1,FALSE),0)+IF((VLOOKUP(A308,'School Year 2019-2020'!A:AN,'School Year 2019-2020'!$S$1,FALSE)+(VLOOKUP(A308,'School Year 2019-2020'!A:AN,'School Year 2019-2020'!$T$1,FALSE)))&gt;0,VLOOKUP(A308,'School Year 2019-2020'!A:AN,'School Year 2019-2020'!$V$1,FALSE)-VLOOKUP(A308,'School Year 2019-2020'!A:AN,'School Year 2019-2020'!$W$1,FALSE),0)</f>
        <v>577.47552838042793</v>
      </c>
      <c r="D308" s="109">
        <f t="shared" si="24"/>
        <v>577.47552838042793</v>
      </c>
      <c r="E308" s="109">
        <f t="shared" si="24"/>
        <v>577.47552838042793</v>
      </c>
      <c r="F308" s="109">
        <f t="shared" si="24"/>
        <v>577.47552838042793</v>
      </c>
      <c r="G308" s="167">
        <f t="shared" si="24"/>
        <v>577.47552838042793</v>
      </c>
      <c r="H308" s="109">
        <v>837.50982924706932</v>
      </c>
      <c r="I308" s="109">
        <v>851.07971492851084</v>
      </c>
      <c r="J308" s="167">
        <v>830.12696113551192</v>
      </c>
      <c r="K308" s="109">
        <v>830.12696113551192</v>
      </c>
      <c r="L308" s="109">
        <v>832.36901411877807</v>
      </c>
      <c r="M308" s="167">
        <v>845.96405755230899</v>
      </c>
    </row>
    <row r="309" spans="1:13">
      <c r="A309" t="s">
        <v>599</v>
      </c>
      <c r="B309" t="s">
        <v>600</v>
      </c>
      <c r="C309" s="166">
        <f>IF(VLOOKUP(A309,'School Year 2019-2020'!A:AN,'School Year 2019-2020'!$R$1,FALSE)&gt;0,VLOOKUP(A309,'School Year 2019-2020'!A:AN,'School Year 2019-2020'!$U$1,FALSE)-VLOOKUP(A309,'School Year 2019-2020'!A:AN,'School Year 2019-2020'!$W$1,FALSE),0)+IF((VLOOKUP(A309,'School Year 2019-2020'!A:AN,'School Year 2019-2020'!$S$1,FALSE)+(VLOOKUP(A309,'School Year 2019-2020'!A:AN,'School Year 2019-2020'!$T$1,FALSE)))&gt;0,VLOOKUP(A309,'School Year 2019-2020'!A:AN,'School Year 2019-2020'!$V$1,FALSE)-VLOOKUP(A309,'School Year 2019-2020'!A:AN,'School Year 2019-2020'!$W$1,FALSE),0)</f>
        <v>577.23752608860195</v>
      </c>
      <c r="D309" s="109">
        <f t="shared" si="24"/>
        <v>577.23752608860195</v>
      </c>
      <c r="E309" s="109">
        <f t="shared" si="24"/>
        <v>577.23752608860195</v>
      </c>
      <c r="F309" s="109">
        <f t="shared" si="24"/>
        <v>577.23752608860195</v>
      </c>
      <c r="G309" s="167">
        <f t="shared" si="24"/>
        <v>577.23752608860195</v>
      </c>
      <c r="H309" s="109">
        <v>837.50982924706932</v>
      </c>
      <c r="I309" s="109">
        <v>851.07971492851084</v>
      </c>
      <c r="J309" s="167">
        <v>830.12696113551192</v>
      </c>
      <c r="K309" s="109">
        <v>830.12696113551192</v>
      </c>
      <c r="L309" s="109">
        <v>832.36901411877807</v>
      </c>
      <c r="M309" s="167">
        <v>845.96405755230899</v>
      </c>
    </row>
    <row r="310" spans="1:13">
      <c r="A310" t="s">
        <v>601</v>
      </c>
      <c r="B310" t="s">
        <v>602</v>
      </c>
      <c r="C310" s="166">
        <f>IF(VLOOKUP(A310,'School Year 2019-2020'!A:AN,'School Year 2019-2020'!$R$1,FALSE)&gt;0,VLOOKUP(A310,'School Year 2019-2020'!A:AN,'School Year 2019-2020'!$U$1,FALSE)-VLOOKUP(A310,'School Year 2019-2020'!A:AN,'School Year 2019-2020'!$W$1,FALSE),0)+IF((VLOOKUP(A310,'School Year 2019-2020'!A:AN,'School Year 2019-2020'!$S$1,FALSE)+(VLOOKUP(A310,'School Year 2019-2020'!A:AN,'School Year 2019-2020'!$T$1,FALSE)))&gt;0,VLOOKUP(A310,'School Year 2019-2020'!A:AN,'School Year 2019-2020'!$V$1,FALSE)-VLOOKUP(A310,'School Year 2019-2020'!A:AN,'School Year 2019-2020'!$W$1,FALSE),0)</f>
        <v>578.09444376192005</v>
      </c>
      <c r="D310" s="109">
        <f t="shared" si="24"/>
        <v>578.09444376192005</v>
      </c>
      <c r="E310" s="109">
        <f t="shared" si="24"/>
        <v>578.09444376192005</v>
      </c>
      <c r="F310" s="109">
        <f t="shared" si="24"/>
        <v>578.09444376192005</v>
      </c>
      <c r="G310" s="167">
        <f t="shared" si="24"/>
        <v>578.09444376192005</v>
      </c>
      <c r="H310" s="109">
        <v>837.50982924706932</v>
      </c>
      <c r="I310" s="109">
        <v>851.07971492851084</v>
      </c>
      <c r="J310" s="167">
        <v>830.12696113551192</v>
      </c>
      <c r="K310" s="109">
        <v>830.12696113551192</v>
      </c>
      <c r="L310" s="109">
        <v>832.36901411877807</v>
      </c>
      <c r="M310" s="167">
        <v>845.96405755230899</v>
      </c>
    </row>
    <row r="311" spans="1:13">
      <c r="A311" t="s">
        <v>603</v>
      </c>
      <c r="B311" t="s">
        <v>604</v>
      </c>
      <c r="C311" s="166">
        <f>IF(VLOOKUP(A311,'School Year 2019-2020'!A:AN,'School Year 2019-2020'!$R$1,FALSE)&gt;0,VLOOKUP(A311,'School Year 2019-2020'!A:AN,'School Year 2019-2020'!$U$1,FALSE)-VLOOKUP(A311,'School Year 2019-2020'!A:AN,'School Year 2019-2020'!$W$1,FALSE),0)+IF((VLOOKUP(A311,'School Year 2019-2020'!A:AN,'School Year 2019-2020'!$S$1,FALSE)+(VLOOKUP(A311,'School Year 2019-2020'!A:AN,'School Year 2019-2020'!$T$1,FALSE)))&gt;0,VLOOKUP(A311,'School Year 2019-2020'!A:AN,'School Year 2019-2020'!$V$1,FALSE)-VLOOKUP(A311,'School Year 2019-2020'!A:AN,'School Year 2019-2020'!$W$1,FALSE),0)</f>
        <v>574.04879171283756</v>
      </c>
      <c r="D311" s="109">
        <f t="shared" si="24"/>
        <v>574.04879171283756</v>
      </c>
      <c r="E311" s="109">
        <f t="shared" si="24"/>
        <v>574.04879171283756</v>
      </c>
      <c r="F311" s="109">
        <f t="shared" si="24"/>
        <v>574.04879171283756</v>
      </c>
      <c r="G311" s="167">
        <f t="shared" si="24"/>
        <v>574.04879171283756</v>
      </c>
      <c r="H311" s="109">
        <v>837.50982924706932</v>
      </c>
      <c r="I311" s="109">
        <v>851.07971492851084</v>
      </c>
      <c r="J311" s="167">
        <v>830.12696113551192</v>
      </c>
      <c r="K311" s="109">
        <v>830.12696113551192</v>
      </c>
      <c r="L311" s="109">
        <v>832.36901411877807</v>
      </c>
      <c r="M311" s="167">
        <v>845.96405755230899</v>
      </c>
    </row>
    <row r="312" spans="1:13">
      <c r="A312" t="s">
        <v>605</v>
      </c>
      <c r="B312" t="s">
        <v>606</v>
      </c>
      <c r="C312" s="166">
        <f>IF(VLOOKUP(A312,'School Year 2019-2020'!A:AN,'School Year 2019-2020'!$R$1,FALSE)&gt;0,VLOOKUP(A312,'School Year 2019-2020'!A:AN,'School Year 2019-2020'!$U$1,FALSE)-VLOOKUP(A312,'School Year 2019-2020'!A:AN,'School Year 2019-2020'!$W$1,FALSE),0)+IF((VLOOKUP(A312,'School Year 2019-2020'!A:AN,'School Year 2019-2020'!$S$1,FALSE)+(VLOOKUP(A312,'School Year 2019-2020'!A:AN,'School Year 2019-2020'!$T$1,FALSE)))&gt;0,VLOOKUP(A312,'School Year 2019-2020'!A:AN,'School Year 2019-2020'!$V$1,FALSE)-VLOOKUP(A312,'School Year 2019-2020'!A:AN,'School Year 2019-2020'!$W$1,FALSE),0)</f>
        <v>576.64777188692096</v>
      </c>
      <c r="D312" s="109">
        <f t="shared" si="24"/>
        <v>576.64777188692096</v>
      </c>
      <c r="E312" s="109">
        <f t="shared" si="24"/>
        <v>576.64777188692096</v>
      </c>
      <c r="F312" s="109">
        <f t="shared" si="24"/>
        <v>576.64777188692096</v>
      </c>
      <c r="G312" s="167">
        <f t="shared" si="24"/>
        <v>576.64777188692096</v>
      </c>
      <c r="H312" s="109">
        <v>837.50982924706932</v>
      </c>
      <c r="I312" s="109">
        <v>851.07971492851084</v>
      </c>
      <c r="J312" s="167">
        <v>830.12696113551192</v>
      </c>
      <c r="K312" s="109">
        <v>830.12696113551192</v>
      </c>
      <c r="L312" s="109">
        <v>832.36901411877807</v>
      </c>
      <c r="M312" s="167">
        <v>845.96405755230899</v>
      </c>
    </row>
    <row r="313" spans="1:13">
      <c r="A313" t="s">
        <v>607</v>
      </c>
      <c r="B313" t="s">
        <v>608</v>
      </c>
      <c r="C313" s="166">
        <f>IF(VLOOKUP(A313,'School Year 2019-2020'!A:AN,'School Year 2019-2020'!$R$1,FALSE)&gt;0,VLOOKUP(A313,'School Year 2019-2020'!A:AN,'School Year 2019-2020'!$U$1,FALSE)-VLOOKUP(A313,'School Year 2019-2020'!A:AN,'School Year 2019-2020'!$W$1,FALSE),0)+IF((VLOOKUP(A313,'School Year 2019-2020'!A:AN,'School Year 2019-2020'!$S$1,FALSE)+(VLOOKUP(A313,'School Year 2019-2020'!A:AN,'School Year 2019-2020'!$T$1,FALSE)))&gt;0,VLOOKUP(A313,'School Year 2019-2020'!A:AN,'School Year 2019-2020'!$V$1,FALSE)-VLOOKUP(A313,'School Year 2019-2020'!A:AN,'School Year 2019-2020'!$W$1,FALSE),0)</f>
        <v>577.39239688692032</v>
      </c>
      <c r="D313" s="109">
        <f t="shared" si="24"/>
        <v>577.39239688692032</v>
      </c>
      <c r="E313" s="109">
        <f t="shared" si="24"/>
        <v>577.39239688692032</v>
      </c>
      <c r="F313" s="109">
        <f t="shared" si="24"/>
        <v>577.39239688692032</v>
      </c>
      <c r="G313" s="167">
        <f t="shared" si="24"/>
        <v>577.39239688692032</v>
      </c>
      <c r="H313" s="109">
        <v>837.50982924706932</v>
      </c>
      <c r="I313" s="109">
        <v>851.07971492851084</v>
      </c>
      <c r="J313" s="167">
        <v>830.12696113551192</v>
      </c>
      <c r="K313" s="109">
        <v>830.12696113551192</v>
      </c>
      <c r="L313" s="109">
        <v>832.36901411877807</v>
      </c>
      <c r="M313" s="167">
        <v>845.96405755230899</v>
      </c>
    </row>
    <row r="314" spans="1:13">
      <c r="A314" t="s">
        <v>609</v>
      </c>
      <c r="B314" t="s">
        <v>610</v>
      </c>
      <c r="C314" s="166">
        <f>IF(VLOOKUP(A314,'School Year 2019-2020'!A:AN,'School Year 2019-2020'!$R$1,FALSE)&gt;0,VLOOKUP(A314,'School Year 2019-2020'!A:AN,'School Year 2019-2020'!$U$1,FALSE)-VLOOKUP(A314,'School Year 2019-2020'!A:AN,'School Year 2019-2020'!$W$1,FALSE),0)+IF((VLOOKUP(A314,'School Year 2019-2020'!A:AN,'School Year 2019-2020'!$S$1,FALSE)+(VLOOKUP(A314,'School Year 2019-2020'!A:AN,'School Year 2019-2020'!$T$1,FALSE)))&gt;0,VLOOKUP(A314,'School Year 2019-2020'!A:AN,'School Year 2019-2020'!$V$1,FALSE)-VLOOKUP(A314,'School Year 2019-2020'!A:AN,'School Year 2019-2020'!$W$1,FALSE),0)</f>
        <v>576.64777188692096</v>
      </c>
      <c r="D314" s="109">
        <f t="shared" si="24"/>
        <v>576.64777188692096</v>
      </c>
      <c r="E314" s="109">
        <f t="shared" si="24"/>
        <v>576.64777188692096</v>
      </c>
      <c r="F314" s="109">
        <f t="shared" si="24"/>
        <v>576.64777188692096</v>
      </c>
      <c r="G314" s="167">
        <f t="shared" si="24"/>
        <v>576.64777188692096</v>
      </c>
      <c r="H314" s="109">
        <v>837.50982924706932</v>
      </c>
      <c r="I314" s="109">
        <v>851.07971492851084</v>
      </c>
      <c r="J314" s="167">
        <v>830.12696113551192</v>
      </c>
      <c r="K314" s="109">
        <v>830.12696113551192</v>
      </c>
      <c r="L314" s="109">
        <v>832.36901411877807</v>
      </c>
      <c r="M314" s="167">
        <v>845.96405755230899</v>
      </c>
    </row>
    <row r="315" spans="1:13">
      <c r="A315" t="s">
        <v>611</v>
      </c>
      <c r="B315" t="s">
        <v>612</v>
      </c>
      <c r="C315" s="166">
        <f>IF(VLOOKUP(A315,'School Year 2019-2020'!A:AN,'School Year 2019-2020'!$R$1,FALSE)&gt;0,VLOOKUP(A315,'School Year 2019-2020'!A:AN,'School Year 2019-2020'!$U$1,FALSE)-VLOOKUP(A315,'School Year 2019-2020'!A:AN,'School Year 2019-2020'!$W$1,FALSE),0)+IF((VLOOKUP(A315,'School Year 2019-2020'!A:AN,'School Year 2019-2020'!$S$1,FALSE)+(VLOOKUP(A315,'School Year 2019-2020'!A:AN,'School Year 2019-2020'!$T$1,FALSE)))&gt;0,VLOOKUP(A315,'School Year 2019-2020'!A:AN,'School Year 2019-2020'!$V$1,FALSE)-VLOOKUP(A315,'School Year 2019-2020'!A:AN,'School Year 2019-2020'!$W$1,FALSE),0)</f>
        <v>576.49428466064273</v>
      </c>
      <c r="D315" s="109">
        <f t="shared" si="24"/>
        <v>576.49428466064273</v>
      </c>
      <c r="E315" s="109">
        <f t="shared" si="24"/>
        <v>576.49428466064273</v>
      </c>
      <c r="F315" s="109">
        <f t="shared" si="24"/>
        <v>576.49428466064273</v>
      </c>
      <c r="G315" s="167">
        <f t="shared" si="24"/>
        <v>576.49428466064273</v>
      </c>
      <c r="H315" s="109">
        <v>837.50982924706932</v>
      </c>
      <c r="I315" s="109">
        <v>851.07971492851084</v>
      </c>
      <c r="J315" s="167">
        <v>830.12696113551192</v>
      </c>
      <c r="K315" s="109">
        <v>830.12696113551192</v>
      </c>
      <c r="L315" s="109">
        <v>832.36901411877807</v>
      </c>
      <c r="M315" s="167">
        <v>845.96405755230899</v>
      </c>
    </row>
    <row r="316" spans="1:13">
      <c r="A316" t="s">
        <v>613</v>
      </c>
      <c r="B316" t="s">
        <v>614</v>
      </c>
      <c r="C316" s="166">
        <f>IF(VLOOKUP(A316,'School Year 2019-2020'!A:AN,'School Year 2019-2020'!$R$1,FALSE)&gt;0,VLOOKUP(A316,'School Year 2019-2020'!A:AN,'School Year 2019-2020'!$U$1,FALSE)-VLOOKUP(A316,'School Year 2019-2020'!A:AN,'School Year 2019-2020'!$W$1,FALSE),0)+IF((VLOOKUP(A316,'School Year 2019-2020'!A:AN,'School Year 2019-2020'!$S$1,FALSE)+(VLOOKUP(A316,'School Year 2019-2020'!A:AN,'School Year 2019-2020'!$T$1,FALSE)))&gt;0,VLOOKUP(A316,'School Year 2019-2020'!A:AN,'School Year 2019-2020'!$V$1,FALSE)-VLOOKUP(A316,'School Year 2019-2020'!A:AN,'School Year 2019-2020'!$W$1,FALSE),0)</f>
        <v>611.44588822892911</v>
      </c>
      <c r="D316" s="109">
        <f t="shared" si="24"/>
        <v>611.44588822892911</v>
      </c>
      <c r="E316" s="109">
        <f t="shared" si="24"/>
        <v>611.44588822892911</v>
      </c>
      <c r="F316" s="109">
        <f t="shared" si="24"/>
        <v>611.44588822892911</v>
      </c>
      <c r="G316" s="167">
        <f t="shared" si="24"/>
        <v>611.44588822892911</v>
      </c>
      <c r="H316" s="109">
        <v>864.20715024122001</v>
      </c>
      <c r="I316" s="109">
        <v>871.50980224456544</v>
      </c>
      <c r="J316" s="167">
        <v>863.44940410926665</v>
      </c>
      <c r="K316" s="109">
        <v>863.44940410926665</v>
      </c>
      <c r="L316" s="109">
        <v>859.1166506171121</v>
      </c>
      <c r="M316" s="167">
        <v>866.4326362290667</v>
      </c>
    </row>
    <row r="317" spans="1:13">
      <c r="A317" t="s">
        <v>615</v>
      </c>
      <c r="B317" t="s">
        <v>616</v>
      </c>
      <c r="C317" s="166">
        <f>IF(VLOOKUP(A317,'School Year 2019-2020'!A:AN,'School Year 2019-2020'!$R$1,FALSE)&gt;0,VLOOKUP(A317,'School Year 2019-2020'!A:AN,'School Year 2019-2020'!$U$1,FALSE)-VLOOKUP(A317,'School Year 2019-2020'!A:AN,'School Year 2019-2020'!$W$1,FALSE),0)+IF((VLOOKUP(A317,'School Year 2019-2020'!A:AN,'School Year 2019-2020'!$S$1,FALSE)+(VLOOKUP(A317,'School Year 2019-2020'!A:AN,'School Year 2019-2020'!$T$1,FALSE)))&gt;0,VLOOKUP(A317,'School Year 2019-2020'!A:AN,'School Year 2019-2020'!$V$1,FALSE)-VLOOKUP(A317,'School Year 2019-2020'!A:AN,'School Year 2019-2020'!$W$1,FALSE),0)</f>
        <v>578.13752188691979</v>
      </c>
      <c r="D317" s="109">
        <f t="shared" si="24"/>
        <v>578.13752188691979</v>
      </c>
      <c r="E317" s="109">
        <f t="shared" si="24"/>
        <v>578.13752188691979</v>
      </c>
      <c r="F317" s="109">
        <f t="shared" si="24"/>
        <v>578.13752188691979</v>
      </c>
      <c r="G317" s="167">
        <f t="shared" si="24"/>
        <v>578.13752188691979</v>
      </c>
      <c r="H317" s="109">
        <v>864.20715024122001</v>
      </c>
      <c r="I317" s="109">
        <v>871.50980224456544</v>
      </c>
      <c r="J317" s="167">
        <v>863.44940410926665</v>
      </c>
      <c r="K317" s="109">
        <v>863.44940410926665</v>
      </c>
      <c r="L317" s="109">
        <v>859.1166506171121</v>
      </c>
      <c r="M317" s="167">
        <v>866.4326362290667</v>
      </c>
    </row>
    <row r="318" spans="1:13">
      <c r="A318" t="s">
        <v>1145</v>
      </c>
      <c r="B318" t="s">
        <v>1152</v>
      </c>
      <c r="C318" s="166">
        <f>IF(VLOOKUP(A318,'School Year 2019-2020'!A:AN,'School Year 2019-2020'!$R$1,FALSE)&gt;0,VLOOKUP(A318,'School Year 2019-2020'!A:AN,'School Year 2019-2020'!$U$1,FALSE)-VLOOKUP(A318,'School Year 2019-2020'!A:AN,'School Year 2019-2020'!$W$1,FALSE),0)+IF((VLOOKUP(A318,'School Year 2019-2020'!A:AN,'School Year 2019-2020'!$S$1,FALSE)+(VLOOKUP(A318,'School Year 2019-2020'!A:AN,'School Year 2019-2020'!$T$1,FALSE)))&gt;0,VLOOKUP(A318,'School Year 2019-2020'!A:AN,'School Year 2019-2020'!$V$1,FALSE)-VLOOKUP(A318,'School Year 2019-2020'!A:AN,'School Year 2019-2020'!$W$1,FALSE),0)</f>
        <v>0</v>
      </c>
      <c r="D318" s="109">
        <f t="shared" si="24"/>
        <v>0</v>
      </c>
      <c r="E318" s="109">
        <f t="shared" si="24"/>
        <v>0</v>
      </c>
      <c r="F318" s="109">
        <f t="shared" si="24"/>
        <v>0</v>
      </c>
      <c r="G318" s="167">
        <f t="shared" si="24"/>
        <v>0</v>
      </c>
      <c r="H318" s="109">
        <v>0</v>
      </c>
      <c r="I318" s="109">
        <v>0</v>
      </c>
      <c r="J318" s="167">
        <v>0</v>
      </c>
      <c r="K318" s="109">
        <v>0</v>
      </c>
      <c r="L318" s="109">
        <v>0</v>
      </c>
      <c r="M318" s="167">
        <v>0</v>
      </c>
    </row>
  </sheetData>
  <mergeCells count="3">
    <mergeCell ref="C2:G2"/>
    <mergeCell ref="K2:M2"/>
    <mergeCell ref="H2:J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theme="8" tint="0.59999389629810485"/>
  </sheetPr>
  <dimension ref="A1:BJ316"/>
  <sheetViews>
    <sheetView topLeftCell="D1" zoomScale="86" zoomScaleNormal="86" workbookViewId="0">
      <selection activeCell="K5" sqref="K5:M318"/>
    </sheetView>
  </sheetViews>
  <sheetFormatPr defaultRowHeight="15"/>
  <cols>
    <col min="2" max="2" width="33.42578125" bestFit="1" customWidth="1"/>
    <col min="3" max="3" width="5.7109375" customWidth="1"/>
    <col min="6" max="6" width="46.7109375" bestFit="1" customWidth="1"/>
    <col min="7" max="8" width="12.5703125" bestFit="1" customWidth="1"/>
    <col min="9" max="9" width="7.5703125" customWidth="1"/>
    <col min="11" max="11" width="46.7109375" bestFit="1" customWidth="1"/>
    <col min="12" max="12" width="12.5703125" customWidth="1"/>
    <col min="13" max="13" width="12.5703125" bestFit="1" customWidth="1"/>
    <col min="14" max="16" width="12.5703125" customWidth="1"/>
    <col min="17" max="17" width="12.5703125" bestFit="1" customWidth="1"/>
    <col min="18" max="18" width="7.5703125" customWidth="1"/>
    <col min="20" max="20" width="46.7109375" bestFit="1" customWidth="1"/>
    <col min="21" max="21" width="12.5703125" customWidth="1"/>
    <col min="22" max="22" width="12.5703125" bestFit="1" customWidth="1"/>
    <col min="23" max="25" width="12.5703125" customWidth="1"/>
    <col min="26" max="26" width="12.5703125" bestFit="1" customWidth="1"/>
    <col min="29" max="29" width="46.7109375" bestFit="1" customWidth="1"/>
    <col min="30" max="30" width="12.5703125" customWidth="1"/>
    <col min="31" max="31" width="12.5703125" bestFit="1" customWidth="1"/>
    <col min="32" max="34" width="12.5703125" customWidth="1"/>
    <col min="35" max="35" width="12.5703125" bestFit="1" customWidth="1"/>
    <col min="38" max="38" width="46.7109375" bestFit="1" customWidth="1"/>
    <col min="39" max="39" width="12.5703125" customWidth="1"/>
    <col min="40" max="40" width="12.5703125" bestFit="1" customWidth="1"/>
    <col min="41" max="43" width="12.5703125" customWidth="1"/>
    <col min="44" max="44" width="12.5703125" bestFit="1" customWidth="1"/>
    <col min="47" max="47" width="46.7109375" bestFit="1" customWidth="1"/>
    <col min="48" max="48" width="12.5703125" customWidth="1"/>
    <col min="49" max="49" width="12.5703125" bestFit="1" customWidth="1"/>
    <col min="50" max="52" width="12.5703125" customWidth="1"/>
    <col min="53" max="53" width="12.5703125" bestFit="1" customWidth="1"/>
    <col min="56" max="56" width="46.7109375" bestFit="1" customWidth="1"/>
    <col min="57" max="57" width="12.5703125" customWidth="1"/>
    <col min="58" max="58" width="12.5703125" bestFit="1" customWidth="1"/>
    <col min="59" max="61" width="12.5703125" customWidth="1"/>
    <col min="62" max="62" width="12.5703125" bestFit="1" customWidth="1"/>
  </cols>
  <sheetData>
    <row r="1" spans="1:62">
      <c r="A1">
        <v>1</v>
      </c>
      <c r="B1">
        <f>A1+1</f>
        <v>2</v>
      </c>
      <c r="C1">
        <f t="shared" ref="C1:BJ1" si="0">B1+1</f>
        <v>3</v>
      </c>
      <c r="E1">
        <f t="shared" si="0"/>
        <v>1</v>
      </c>
      <c r="F1">
        <f t="shared" si="0"/>
        <v>2</v>
      </c>
      <c r="G1">
        <f t="shared" si="0"/>
        <v>3</v>
      </c>
      <c r="H1">
        <f t="shared" si="0"/>
        <v>4</v>
      </c>
      <c r="J1">
        <f t="shared" si="0"/>
        <v>1</v>
      </c>
      <c r="K1">
        <f t="shared" si="0"/>
        <v>2</v>
      </c>
      <c r="L1">
        <f t="shared" si="0"/>
        <v>3</v>
      </c>
      <c r="M1">
        <f t="shared" si="0"/>
        <v>4</v>
      </c>
      <c r="N1">
        <f t="shared" si="0"/>
        <v>5</v>
      </c>
      <c r="O1">
        <f t="shared" si="0"/>
        <v>6</v>
      </c>
      <c r="P1">
        <f t="shared" si="0"/>
        <v>7</v>
      </c>
      <c r="Q1">
        <f t="shared" si="0"/>
        <v>8</v>
      </c>
      <c r="S1">
        <f t="shared" si="0"/>
        <v>1</v>
      </c>
      <c r="T1">
        <f t="shared" si="0"/>
        <v>2</v>
      </c>
      <c r="U1">
        <f t="shared" si="0"/>
        <v>3</v>
      </c>
      <c r="V1">
        <f t="shared" si="0"/>
        <v>4</v>
      </c>
      <c r="W1">
        <f t="shared" si="0"/>
        <v>5</v>
      </c>
      <c r="X1">
        <f t="shared" si="0"/>
        <v>6</v>
      </c>
      <c r="Y1">
        <f t="shared" si="0"/>
        <v>7</v>
      </c>
      <c r="Z1">
        <f t="shared" si="0"/>
        <v>8</v>
      </c>
      <c r="AB1">
        <f t="shared" si="0"/>
        <v>1</v>
      </c>
      <c r="AC1">
        <f t="shared" si="0"/>
        <v>2</v>
      </c>
      <c r="AD1">
        <f t="shared" si="0"/>
        <v>3</v>
      </c>
      <c r="AE1">
        <f t="shared" si="0"/>
        <v>4</v>
      </c>
      <c r="AF1">
        <f t="shared" si="0"/>
        <v>5</v>
      </c>
      <c r="AG1">
        <f t="shared" si="0"/>
        <v>6</v>
      </c>
      <c r="AH1">
        <f t="shared" si="0"/>
        <v>7</v>
      </c>
      <c r="AI1">
        <f t="shared" si="0"/>
        <v>8</v>
      </c>
      <c r="AK1">
        <f t="shared" si="0"/>
        <v>1</v>
      </c>
      <c r="AL1">
        <f t="shared" si="0"/>
        <v>2</v>
      </c>
      <c r="AM1">
        <f t="shared" si="0"/>
        <v>3</v>
      </c>
      <c r="AN1">
        <f t="shared" si="0"/>
        <v>4</v>
      </c>
      <c r="AO1">
        <f t="shared" si="0"/>
        <v>5</v>
      </c>
      <c r="AP1">
        <f t="shared" si="0"/>
        <v>6</v>
      </c>
      <c r="AQ1">
        <f t="shared" si="0"/>
        <v>7</v>
      </c>
      <c r="AR1">
        <f t="shared" si="0"/>
        <v>8</v>
      </c>
      <c r="AS1">
        <f t="shared" si="0"/>
        <v>9</v>
      </c>
      <c r="AT1">
        <f t="shared" si="0"/>
        <v>10</v>
      </c>
      <c r="AU1">
        <f t="shared" si="0"/>
        <v>11</v>
      </c>
      <c r="AV1">
        <f t="shared" si="0"/>
        <v>12</v>
      </c>
      <c r="AW1">
        <f t="shared" si="0"/>
        <v>13</v>
      </c>
      <c r="AX1">
        <f t="shared" si="0"/>
        <v>14</v>
      </c>
      <c r="AY1">
        <f t="shared" si="0"/>
        <v>15</v>
      </c>
      <c r="AZ1">
        <f t="shared" si="0"/>
        <v>16</v>
      </c>
      <c r="BA1">
        <f t="shared" si="0"/>
        <v>17</v>
      </c>
      <c r="BB1">
        <f t="shared" si="0"/>
        <v>18</v>
      </c>
      <c r="BC1">
        <f t="shared" si="0"/>
        <v>19</v>
      </c>
      <c r="BD1">
        <f t="shared" si="0"/>
        <v>20</v>
      </c>
      <c r="BE1">
        <f t="shared" si="0"/>
        <v>21</v>
      </c>
      <c r="BF1">
        <f t="shared" si="0"/>
        <v>22</v>
      </c>
      <c r="BG1">
        <f t="shared" si="0"/>
        <v>23</v>
      </c>
      <c r="BH1">
        <f t="shared" si="0"/>
        <v>24</v>
      </c>
      <c r="BI1">
        <f t="shared" si="0"/>
        <v>25</v>
      </c>
      <c r="BJ1">
        <f t="shared" si="0"/>
        <v>26</v>
      </c>
    </row>
    <row r="2" spans="1:62">
      <c r="A2" s="519" t="s">
        <v>1081</v>
      </c>
      <c r="B2" s="519"/>
      <c r="C2" s="254"/>
      <c r="E2" s="519" t="s">
        <v>1445</v>
      </c>
      <c r="F2" s="519"/>
      <c r="G2" s="519"/>
      <c r="H2" s="519"/>
      <c r="J2" s="519" t="s">
        <v>1061</v>
      </c>
      <c r="K2" s="519"/>
      <c r="L2" s="519"/>
      <c r="M2" s="519"/>
      <c r="N2" s="519"/>
      <c r="O2" s="519"/>
      <c r="P2" s="519"/>
      <c r="Q2" s="519"/>
      <c r="S2" s="519" t="s">
        <v>1062</v>
      </c>
      <c r="T2" s="519"/>
      <c r="U2" s="519"/>
      <c r="V2" s="519"/>
      <c r="W2" s="519"/>
      <c r="X2" s="519"/>
      <c r="Y2" s="519"/>
      <c r="Z2" s="519"/>
      <c r="AB2" s="519" t="s">
        <v>1218</v>
      </c>
      <c r="AC2" s="519"/>
      <c r="AD2" s="519"/>
      <c r="AE2" s="519"/>
      <c r="AF2" s="519"/>
      <c r="AG2" s="519"/>
      <c r="AH2" s="519"/>
      <c r="AI2" s="519"/>
      <c r="AK2" s="519" t="s">
        <v>1446</v>
      </c>
      <c r="AL2" s="519"/>
      <c r="AM2" s="519"/>
      <c r="AN2" s="519"/>
      <c r="AO2" s="519"/>
      <c r="AP2" s="519"/>
      <c r="AQ2" s="519"/>
      <c r="AR2" s="519"/>
      <c r="AT2" s="519" t="s">
        <v>1447</v>
      </c>
      <c r="AU2" s="519"/>
      <c r="AV2" s="519"/>
      <c r="AW2" s="519"/>
      <c r="AX2" s="519"/>
      <c r="AY2" s="519"/>
      <c r="AZ2" s="519"/>
      <c r="BA2" s="519"/>
      <c r="BC2" s="519" t="s">
        <v>1448</v>
      </c>
      <c r="BD2" s="519"/>
      <c r="BE2" s="519"/>
      <c r="BF2" s="519"/>
      <c r="BG2" s="519"/>
      <c r="BH2" s="519"/>
      <c r="BI2" s="519"/>
      <c r="BJ2" s="519"/>
    </row>
    <row r="3" spans="1:62" ht="27" thickBot="1">
      <c r="A3" s="124" t="s">
        <v>644</v>
      </c>
      <c r="B3" s="124" t="s">
        <v>1080</v>
      </c>
      <c r="C3" s="124"/>
      <c r="E3" s="124" t="s">
        <v>644</v>
      </c>
      <c r="F3" s="124" t="s">
        <v>951</v>
      </c>
      <c r="G3" s="125" t="s">
        <v>1060</v>
      </c>
      <c r="H3" s="125" t="s">
        <v>953</v>
      </c>
      <c r="J3" s="124" t="s">
        <v>644</v>
      </c>
      <c r="K3" s="124" t="s">
        <v>951</v>
      </c>
      <c r="L3" s="125" t="s">
        <v>1063</v>
      </c>
      <c r="M3" s="125" t="s">
        <v>954</v>
      </c>
      <c r="N3" s="125" t="s">
        <v>1164</v>
      </c>
      <c r="O3" s="125" t="s">
        <v>1156</v>
      </c>
      <c r="P3" s="125" t="s">
        <v>1165</v>
      </c>
      <c r="Q3" s="125" t="s">
        <v>1157</v>
      </c>
      <c r="S3" s="124" t="s">
        <v>644</v>
      </c>
      <c r="T3" s="124" t="s">
        <v>951</v>
      </c>
      <c r="U3" s="125" t="s">
        <v>1063</v>
      </c>
      <c r="V3" s="125" t="s">
        <v>954</v>
      </c>
      <c r="W3" s="125" t="s">
        <v>1164</v>
      </c>
      <c r="X3" s="125" t="s">
        <v>1156</v>
      </c>
      <c r="Y3" s="125" t="s">
        <v>1165</v>
      </c>
      <c r="Z3" s="125" t="s">
        <v>1157</v>
      </c>
      <c r="AB3" s="124" t="s">
        <v>644</v>
      </c>
      <c r="AC3" s="124" t="s">
        <v>951</v>
      </c>
      <c r="AD3" s="125" t="s">
        <v>1063</v>
      </c>
      <c r="AE3" s="125" t="s">
        <v>954</v>
      </c>
      <c r="AF3" s="125" t="s">
        <v>1164</v>
      </c>
      <c r="AG3" s="125" t="s">
        <v>1156</v>
      </c>
      <c r="AH3" s="125" t="s">
        <v>1165</v>
      </c>
      <c r="AI3" s="125" t="s">
        <v>1157</v>
      </c>
      <c r="AK3" s="124" t="s">
        <v>644</v>
      </c>
      <c r="AL3" s="124" t="s">
        <v>951</v>
      </c>
      <c r="AM3" s="125" t="s">
        <v>1063</v>
      </c>
      <c r="AN3" s="125" t="s">
        <v>954</v>
      </c>
      <c r="AO3" s="125" t="s">
        <v>1164</v>
      </c>
      <c r="AP3" s="125" t="s">
        <v>1156</v>
      </c>
      <c r="AQ3" s="125" t="s">
        <v>1165</v>
      </c>
      <c r="AR3" s="125" t="s">
        <v>1157</v>
      </c>
      <c r="AT3" s="124" t="s">
        <v>644</v>
      </c>
      <c r="AU3" s="124" t="s">
        <v>951</v>
      </c>
      <c r="AV3" s="125" t="s">
        <v>1063</v>
      </c>
      <c r="AW3" s="125" t="s">
        <v>954</v>
      </c>
      <c r="AX3" s="125" t="s">
        <v>1164</v>
      </c>
      <c r="AY3" s="125" t="s">
        <v>1156</v>
      </c>
      <c r="AZ3" s="125" t="s">
        <v>1165</v>
      </c>
      <c r="BA3" s="125" t="s">
        <v>1157</v>
      </c>
      <c r="BC3" s="124" t="s">
        <v>644</v>
      </c>
      <c r="BD3" s="124" t="s">
        <v>951</v>
      </c>
      <c r="BE3" s="125" t="s">
        <v>1063</v>
      </c>
      <c r="BF3" s="125" t="s">
        <v>954</v>
      </c>
      <c r="BG3" s="125" t="s">
        <v>1164</v>
      </c>
      <c r="BH3" s="125" t="s">
        <v>1156</v>
      </c>
      <c r="BI3" s="125" t="s">
        <v>1165</v>
      </c>
      <c r="BJ3" s="125" t="s">
        <v>1157</v>
      </c>
    </row>
    <row r="4" spans="1:62" ht="6.75" customHeight="1">
      <c r="A4" s="255"/>
      <c r="B4" s="255"/>
      <c r="C4" s="255"/>
      <c r="E4" s="255"/>
      <c r="F4" s="255"/>
      <c r="G4" s="256"/>
      <c r="H4" s="256"/>
      <c r="J4" s="255"/>
      <c r="K4" s="255"/>
      <c r="L4" s="256"/>
      <c r="M4" s="256"/>
      <c r="N4" s="256"/>
      <c r="O4" s="256"/>
      <c r="P4" s="256"/>
      <c r="Q4" s="256"/>
      <c r="S4" s="255"/>
      <c r="T4" s="255"/>
      <c r="U4" s="256"/>
      <c r="V4" s="256"/>
      <c r="W4" s="256"/>
      <c r="X4" s="256"/>
      <c r="Y4" s="256"/>
      <c r="Z4" s="256"/>
      <c r="AB4" s="255"/>
      <c r="AC4" s="255"/>
      <c r="AD4" s="256"/>
      <c r="AE4" s="256"/>
      <c r="AF4" s="256"/>
      <c r="AG4" s="256"/>
      <c r="AH4" s="256"/>
      <c r="AI4" s="256"/>
      <c r="AK4" s="255"/>
      <c r="AL4" s="255"/>
      <c r="AM4" s="256"/>
      <c r="AN4" s="256"/>
      <c r="AO4" s="256"/>
      <c r="AP4" s="256"/>
      <c r="AQ4" s="256"/>
      <c r="AR4" s="256"/>
      <c r="AT4" s="255"/>
      <c r="AU4" s="255"/>
      <c r="AV4" s="256"/>
      <c r="AW4" s="256"/>
      <c r="AX4" s="256"/>
      <c r="AY4" s="256"/>
      <c r="AZ4" s="256"/>
      <c r="BA4" s="256"/>
      <c r="BC4" s="255"/>
      <c r="BD4" s="255"/>
      <c r="BE4" s="256"/>
      <c r="BF4" s="256"/>
      <c r="BG4" s="256"/>
      <c r="BH4" s="256"/>
      <c r="BI4" s="256"/>
      <c r="BJ4" s="256"/>
    </row>
    <row r="5" spans="1:62">
      <c r="A5" s="126" t="s">
        <v>61</v>
      </c>
      <c r="B5" s="126" t="s">
        <v>1036</v>
      </c>
      <c r="C5" s="126" t="s">
        <v>1079</v>
      </c>
      <c r="E5" s="128" t="s">
        <v>659</v>
      </c>
      <c r="F5" s="129" t="s">
        <v>911</v>
      </c>
      <c r="G5" s="130">
        <f>SUM(G6:G316)</f>
        <v>11959678.560000002</v>
      </c>
      <c r="H5" s="130">
        <f>SUM(H6:H316)</f>
        <v>1404174433.6200013</v>
      </c>
      <c r="J5" s="128" t="s">
        <v>659</v>
      </c>
      <c r="K5" s="129" t="s">
        <v>911</v>
      </c>
      <c r="L5" s="130">
        <f t="shared" ref="L5:Q5" si="1">SUM(L6:L316)</f>
        <v>11838368.265554378</v>
      </c>
      <c r="M5" s="130">
        <f t="shared" si="1"/>
        <v>1355978992.1568358</v>
      </c>
      <c r="N5" s="130">
        <f t="shared" si="1"/>
        <v>12059348.680550536</v>
      </c>
      <c r="O5" s="130">
        <f t="shared" si="1"/>
        <v>1378849204.7682567</v>
      </c>
      <c r="P5" s="130">
        <f t="shared" si="1"/>
        <v>12274218.086824831</v>
      </c>
      <c r="Q5" s="130">
        <f t="shared" si="1"/>
        <v>1400910008.385771</v>
      </c>
      <c r="S5" s="128" t="s">
        <v>659</v>
      </c>
      <c r="T5" s="129" t="s">
        <v>911</v>
      </c>
      <c r="U5" s="130">
        <f t="shared" ref="U5:Z5" si="2">SUM(U6:U316)</f>
        <v>12000654.220500698</v>
      </c>
      <c r="V5" s="130">
        <f t="shared" si="2"/>
        <v>1375633614.9376447</v>
      </c>
      <c r="W5" s="130">
        <f t="shared" si="2"/>
        <v>12344634.553885756</v>
      </c>
      <c r="X5" s="130">
        <f t="shared" si="2"/>
        <v>1413331924.8790743</v>
      </c>
      <c r="Y5" s="130">
        <f t="shared" si="2"/>
        <v>12655562.680718921</v>
      </c>
      <c r="Z5" s="130">
        <f t="shared" si="2"/>
        <v>1446919388.5171368</v>
      </c>
      <c r="AB5" s="128" t="s">
        <v>659</v>
      </c>
      <c r="AC5" s="129" t="s">
        <v>911</v>
      </c>
      <c r="AD5" s="130">
        <f t="shared" ref="AD5:AI5" si="3">SUM(AD6:AD316)</f>
        <v>11620263.886826385</v>
      </c>
      <c r="AE5" s="130">
        <f t="shared" si="3"/>
        <v>1324601780.9762785</v>
      </c>
      <c r="AF5" s="130">
        <f t="shared" si="3"/>
        <v>11829110.518068146</v>
      </c>
      <c r="AG5" s="130">
        <f t="shared" si="3"/>
        <v>1345937412.9205868</v>
      </c>
      <c r="AH5" s="130">
        <f t="shared" si="3"/>
        <v>12026183.827892503</v>
      </c>
      <c r="AI5" s="130">
        <f t="shared" si="3"/>
        <v>1366506413.0702186</v>
      </c>
      <c r="AK5" s="128" t="s">
        <v>659</v>
      </c>
      <c r="AL5" s="129" t="s">
        <v>911</v>
      </c>
      <c r="AM5" s="130">
        <f t="shared" ref="AM5:AR5" si="4">SUM(AM6:AM316)</f>
        <v>12726669.343728174</v>
      </c>
      <c r="AN5" s="130">
        <f t="shared" si="4"/>
        <v>1458249104.7704523</v>
      </c>
      <c r="AO5" s="130">
        <f t="shared" si="4"/>
        <v>12791557.507567653</v>
      </c>
      <c r="AP5" s="130">
        <f t="shared" si="4"/>
        <v>1462745008.0148132</v>
      </c>
      <c r="AQ5" s="130">
        <f t="shared" si="4"/>
        <v>13015299.212727683</v>
      </c>
      <c r="AR5" s="130">
        <f t="shared" si="4"/>
        <v>1485733894.6335983</v>
      </c>
      <c r="AT5" s="128" t="s">
        <v>659</v>
      </c>
      <c r="AU5" s="129" t="s">
        <v>911</v>
      </c>
      <c r="AV5" s="130">
        <f t="shared" ref="AV5:BA5" si="5">SUM(AV6:AV316)</f>
        <v>12846944.29027251</v>
      </c>
      <c r="AW5" s="130">
        <f t="shared" si="5"/>
        <v>1472731962.2976987</v>
      </c>
      <c r="AX5" s="130">
        <f t="shared" si="5"/>
        <v>13052911.093660196</v>
      </c>
      <c r="AY5" s="130">
        <f t="shared" si="5"/>
        <v>1494159869.3240254</v>
      </c>
      <c r="AZ5" s="130">
        <f t="shared" si="5"/>
        <v>13388176.566689165</v>
      </c>
      <c r="BA5" s="130">
        <f t="shared" si="5"/>
        <v>1530472159.9581797</v>
      </c>
      <c r="BC5" s="128" t="s">
        <v>659</v>
      </c>
      <c r="BD5" s="129" t="s">
        <v>911</v>
      </c>
      <c r="BE5" s="130">
        <f t="shared" ref="BE5:BJ5" si="6">SUM(BE6:BE316)</f>
        <v>12154981.50648465</v>
      </c>
      <c r="BF5" s="130">
        <f t="shared" si="6"/>
        <v>1383582595.2519312</v>
      </c>
      <c r="BG5" s="130">
        <f t="shared" si="6"/>
        <v>12223199.98287598</v>
      </c>
      <c r="BH5" s="130">
        <f t="shared" si="6"/>
        <v>1388478764.9541008</v>
      </c>
      <c r="BI5" s="130">
        <f t="shared" si="6"/>
        <v>12436517.931046996</v>
      </c>
      <c r="BJ5" s="130">
        <f t="shared" si="6"/>
        <v>1410852430.1666815</v>
      </c>
    </row>
    <row r="6" spans="1:62">
      <c r="A6" s="126" t="s">
        <v>73</v>
      </c>
      <c r="B6" s="126" t="s">
        <v>1033</v>
      </c>
      <c r="C6" s="126" t="s">
        <v>1079</v>
      </c>
      <c r="E6" s="126" t="s">
        <v>3</v>
      </c>
      <c r="F6" s="126" t="s">
        <v>4</v>
      </c>
      <c r="G6" s="227">
        <f>IFERROR(IF(VLOOKUP(E6,A:C,3,FALSE)="YES",VLOOKUP(E6,'School Year 2019-20 SPED coop'!A:R,15,FALSE),0),0)</f>
        <v>0</v>
      </c>
      <c r="H6" s="227">
        <f>IF(G6=0,VLOOKUP(E6,SY201920Apport,9,FALSE),0)</f>
        <v>8230.7099999999991</v>
      </c>
      <c r="J6" s="126" t="s">
        <v>3</v>
      </c>
      <c r="K6" s="126" t="s">
        <v>4</v>
      </c>
      <c r="L6" s="227">
        <f t="shared" ref="L6:L69" si="7">IFERROR(IF(VLOOKUP(J6,A:C,3,FALSE)="YES",VLOOKUP(J6,MaintSY202021,9,FALSE),0),0)</f>
        <v>0</v>
      </c>
      <c r="M6" s="227">
        <f t="shared" ref="M6:M69" si="8">IF(L6=0,VLOOKUP(J6,MaintSY202021,9,FALSE),0)</f>
        <v>33029.560829722832</v>
      </c>
      <c r="N6" s="227">
        <f t="shared" ref="N6:N69" si="9">IFERROR(IF(VLOOKUP(J6,A:C,3,FALSE)="YES",VLOOKUP(J6,MaintSY202122,9,FALSE),0),0)</f>
        <v>0</v>
      </c>
      <c r="O6" s="227">
        <f t="shared" ref="O6:O69" si="10">IF(N6=0,VLOOKUP(J6,MaintSY202122,9,FALSE),0)</f>
        <v>33646.148925447618</v>
      </c>
      <c r="P6" s="227">
        <f t="shared" ref="P6:P69" si="11">IFERROR(IF(VLOOKUP(J6,A:C,3,FALSE)="YES",VLOOKUP(J6,MaintSY202223,9,FALSE),0),0)</f>
        <v>0</v>
      </c>
      <c r="Q6" s="227">
        <f t="shared" ref="Q6:Q69" si="12">IF(P6=0,VLOOKUP(J6,MaintSY202223,9,FALSE),0)</f>
        <v>34245.683522526197</v>
      </c>
      <c r="S6" s="126" t="s">
        <v>3</v>
      </c>
      <c r="T6" s="126" t="s">
        <v>4</v>
      </c>
      <c r="U6" s="227">
        <f t="shared" ref="U6:U69" si="13">IFERROR(IF(VLOOKUP(S6,A:C,3,FALSE)="YES",VLOOKUP(S6,MaintSY202021CL,9,FALSE),0),0)</f>
        <v>0</v>
      </c>
      <c r="V6" s="227">
        <f t="shared" ref="V6:V69" si="14">IF(U6=0,VLOOKUP(S6,MaintSY202021CL,9,FALSE),0)</f>
        <v>33029.560829722832</v>
      </c>
      <c r="W6" s="227">
        <f t="shared" ref="W6:W69" si="15">IFERROR(IF(VLOOKUP(S6,A:C,3,FALSE)="YES",VLOOKUP(S6,MaintSY202122CL,9,FALSE),0),0)</f>
        <v>0</v>
      </c>
      <c r="X6" s="227">
        <f t="shared" ref="X6:X69" si="16">IF(W6=0,VLOOKUP(S6,MaintSY202122CL,9,FALSE),0)</f>
        <v>33646.148925447618</v>
      </c>
      <c r="Y6" s="227">
        <f t="shared" ref="Y6:Y69" si="17">IFERROR(IF(VLOOKUP(S6,A:C,3,FALSE)="YES",VLOOKUP(S6,MaintSY202223CL,9,FALSE),0),0)</f>
        <v>0</v>
      </c>
      <c r="Z6" s="227">
        <f t="shared" ref="Z6:Z69" si="18">IF(Y6=0,VLOOKUP(S6,MaintSY202223CL,9,FALSE),0)</f>
        <v>34245.683522526197</v>
      </c>
      <c r="AB6" s="126" t="s">
        <v>3</v>
      </c>
      <c r="AC6" s="126" t="s">
        <v>4</v>
      </c>
      <c r="AD6" s="227">
        <f t="shared" ref="AD6:AD69" si="19">IFERROR(IF(VLOOKUP(AB6,$A:$C,3,FALSE)="YES",VLOOKUP(AB6,MaintSY202021F195F,9,FALSE),0),0)</f>
        <v>0</v>
      </c>
      <c r="AE6" s="227">
        <f t="shared" ref="AE6:AE69" si="20">IF(AD6=0,VLOOKUP(AB6,MaintSY202021F195F,9,FALSE),0)</f>
        <v>26639.517515635038</v>
      </c>
      <c r="AF6" s="227">
        <f t="shared" ref="AF6:AF69" si="21">IFERROR(IF(VLOOKUP(AB6,$A:$C,3,FALSE)="YES",VLOOKUP(AB6,MaintSY202122F195F,9,FALSE),0),0)</f>
        <v>0</v>
      </c>
      <c r="AG6" s="227">
        <f t="shared" ref="AG6:AG69" si="22">IF(AF6=0,VLOOKUP(AB6,MaintSY202122F195F,9,FALSE),0)</f>
        <v>27046.558518981084</v>
      </c>
      <c r="AH6" s="227">
        <f t="shared" ref="AH6:AH69" si="23">IFERROR(IF(VLOOKUP(AB6,$A:$C,3,FALSE)="YES",VLOOKUP(AB6,MaintSY202223F195F,9,FALSE),0),0)</f>
        <v>0</v>
      </c>
      <c r="AI6" s="227">
        <f t="shared" ref="AI6:AI69" si="24">IF(AH6=0,VLOOKUP(AB6,MaintSY202223F195F,9,FALSE),0)</f>
        <v>27864.407815121129</v>
      </c>
      <c r="AK6" s="126" t="s">
        <v>3</v>
      </c>
      <c r="AL6" s="126" t="s">
        <v>4</v>
      </c>
      <c r="AM6" s="227">
        <f t="shared" ref="AM6:AM69" si="25">IFERROR(IF(VLOOKUP(AK6,$A:$C,3,FALSE)="YES",VLOOKUP(AK6,EnacSY202021,9,FALSE),0),0)</f>
        <v>0</v>
      </c>
      <c r="AN6" s="227">
        <f t="shared" ref="AN6:AN69" si="26">IF(AM6=0,VLOOKUP(AK6,EnacSY202021,9,FALSE),0)</f>
        <v>29452.077910182568</v>
      </c>
      <c r="AO6" s="227">
        <f t="shared" ref="AO6:AO69" si="27">IFERROR(IF(VLOOKUP(AK6,$A:$C,3,FALSE)="YES",VLOOKUP(AK6,EnacSY202122,9,FALSE),0),0)</f>
        <v>0</v>
      </c>
      <c r="AP6" s="227">
        <f t="shared" ref="AP6:AP69" si="28">IF(AO6=0,VLOOKUP(AK6,EnacSY202122,9,FALSE),0)</f>
        <v>29604.664006470768</v>
      </c>
      <c r="AQ6" s="227">
        <f t="shared" ref="AQ6:AQ69" si="29">IFERROR(IF(VLOOKUP(AK6,$A:$C,3,FALSE)="YES",VLOOKUP(AK6,EnacSY202223,9,FALSE),0),0)</f>
        <v>0</v>
      </c>
      <c r="AR6" s="227">
        <f t="shared" ref="AR6:AR69" si="30">IF(AQ6=0,VLOOKUP(AK6,EnacSY202223,9,FALSE),0)</f>
        <v>30122.838135358212</v>
      </c>
      <c r="AT6" s="126" t="s">
        <v>3</v>
      </c>
      <c r="AU6" s="126" t="s">
        <v>4</v>
      </c>
      <c r="AV6" s="227">
        <f t="shared" ref="AV6:AV69" si="31">IFERROR(IF(VLOOKUP(AT6,$A:$C,3,FALSE)="YES",VLOOKUP(AT6,EnacSY202021CL,9,FALSE),0),0)</f>
        <v>0</v>
      </c>
      <c r="AW6" s="227">
        <f t="shared" ref="AW6:AW69" si="32">IF(AV6=0,VLOOKUP(AT6,EnacSY202021CL,9,FALSE),0)</f>
        <v>29452.077910182568</v>
      </c>
      <c r="AX6" s="227">
        <f t="shared" ref="AX6:AX69" si="33">IFERROR(IF(VLOOKUP(AT6,$A:$C,3,FALSE)="YES",VLOOKUP(AT6,EnacSY202122CL,9,FALSE),0),0)</f>
        <v>0</v>
      </c>
      <c r="AY6" s="227">
        <f t="shared" ref="AY6:AY69" si="34">IF(AX6=0,VLOOKUP(AT6,EnacSY202122CL,9,FALSE),0)</f>
        <v>29604.664006470768</v>
      </c>
      <c r="AZ6" s="227">
        <f t="shared" ref="AZ6:AZ69" si="35">IFERROR(IF(VLOOKUP(AT6,$A:$C,3,FALSE)="YES",VLOOKUP(AT6,EnacSY202223CL,9,FALSE),0),0)</f>
        <v>0</v>
      </c>
      <c r="BA6" s="227">
        <f t="shared" ref="BA6:BA69" si="36">IF(AZ6=0,VLOOKUP(AT6,EnacSY202223CL,9,FALSE),0)</f>
        <v>30122.838135358212</v>
      </c>
      <c r="BC6" s="126" t="s">
        <v>3</v>
      </c>
      <c r="BD6" s="126" t="s">
        <v>4</v>
      </c>
      <c r="BE6" s="227">
        <f t="shared" ref="BE6:BE69" si="37">IFERROR(IF(VLOOKUP(BC6,$A:$C,3,FALSE)="YES",VLOOKUP(BC6,EnacSY202021F195F,9,FALSE),0),0)</f>
        <v>0</v>
      </c>
      <c r="BF6" s="227">
        <f t="shared" ref="BF6:BF69" si="38">IF(BE6=0,VLOOKUP(BC6,EnacSY202021F195F,9,FALSE),0)</f>
        <v>28185.496341324881</v>
      </c>
      <c r="BG6" s="227">
        <f t="shared" ref="BG6:BG69" si="39">IFERROR(IF(VLOOKUP(BC6,$A:$C,3,FALSE)="YES",VLOOKUP(BC6,EnacSY202122F195F,9,FALSE),0),0)</f>
        <v>0</v>
      </c>
      <c r="BH6" s="227">
        <f t="shared" ref="BH6:BH69" si="40">IF(BG6=0,VLOOKUP(BC6,EnacSY202122F195F,9,FALSE),0)</f>
        <v>28271.078516796097</v>
      </c>
      <c r="BI6" s="227">
        <f t="shared" ref="BI6:BI69" si="41">IFERROR(IF(VLOOKUP(BC6,$A:$C,3,FALSE)="YES",VLOOKUP(BC6,EnacSY202223F195F,9,FALSE),0),0)</f>
        <v>0</v>
      </c>
      <c r="BJ6" s="227">
        <f t="shared" ref="BJ6:BJ69" si="42">IF(BI6=0,VLOOKUP(BC6,EnacSY202223F195F,9,FALSE),0)</f>
        <v>29145.211221876107</v>
      </c>
    </row>
    <row r="7" spans="1:62">
      <c r="A7" s="126" t="s">
        <v>79</v>
      </c>
      <c r="B7" s="126" t="s">
        <v>1025</v>
      </c>
      <c r="C7" s="126" t="s">
        <v>1079</v>
      </c>
      <c r="E7" s="126" t="s">
        <v>5</v>
      </c>
      <c r="F7" s="126" t="s">
        <v>6</v>
      </c>
      <c r="G7" s="227">
        <f>IFERROR(IF(VLOOKUP(E7,A:C,3,FALSE)="YES",VLOOKUP(E7,'School Year 2019-20 SPED coop'!A:R,15,FALSE),0),0)</f>
        <v>0</v>
      </c>
      <c r="H7" s="227">
        <f t="shared" ref="H7:H70" si="43">IF(G7=0,VLOOKUP(E7,SY201920Apport,9,FALSE),0)</f>
        <v>8315.31</v>
      </c>
      <c r="J7" s="126" t="s">
        <v>5</v>
      </c>
      <c r="K7" s="126" t="s">
        <v>6</v>
      </c>
      <c r="L7" s="227">
        <f t="shared" si="7"/>
        <v>0</v>
      </c>
      <c r="M7" s="227">
        <f t="shared" si="8"/>
        <v>10018.627267646674</v>
      </c>
      <c r="N7" s="227">
        <f t="shared" si="9"/>
        <v>0</v>
      </c>
      <c r="O7" s="227">
        <f t="shared" si="10"/>
        <v>10205.279829649475</v>
      </c>
      <c r="P7" s="227">
        <f t="shared" si="11"/>
        <v>0</v>
      </c>
      <c r="Q7" s="227">
        <f t="shared" si="12"/>
        <v>10386.772470571823</v>
      </c>
      <c r="S7" s="126" t="s">
        <v>5</v>
      </c>
      <c r="T7" s="126" t="s">
        <v>6</v>
      </c>
      <c r="U7" s="227">
        <f t="shared" si="13"/>
        <v>0</v>
      </c>
      <c r="V7" s="227">
        <f t="shared" si="14"/>
        <v>10018.627267646674</v>
      </c>
      <c r="W7" s="227">
        <f t="shared" si="15"/>
        <v>0</v>
      </c>
      <c r="X7" s="227">
        <f t="shared" si="16"/>
        <v>10205.279829649475</v>
      </c>
      <c r="Y7" s="227">
        <f t="shared" si="17"/>
        <v>0</v>
      </c>
      <c r="Z7" s="227">
        <f t="shared" si="18"/>
        <v>10386.772470571823</v>
      </c>
      <c r="AB7" s="126" t="s">
        <v>5</v>
      </c>
      <c r="AC7" s="126" t="s">
        <v>6</v>
      </c>
      <c r="AD7" s="227">
        <f t="shared" si="19"/>
        <v>0</v>
      </c>
      <c r="AE7" s="227">
        <f t="shared" si="20"/>
        <v>8054.8603618217994</v>
      </c>
      <c r="AF7" s="227">
        <f t="shared" si="21"/>
        <v>0</v>
      </c>
      <c r="AG7" s="227">
        <f t="shared" si="22"/>
        <v>8196.1571322325781</v>
      </c>
      <c r="AH7" s="227">
        <f t="shared" si="23"/>
        <v>0</v>
      </c>
      <c r="AI7" s="227">
        <f t="shared" si="24"/>
        <v>8332.9865614266801</v>
      </c>
      <c r="AK7" s="126" t="s">
        <v>5</v>
      </c>
      <c r="AL7" s="126" t="s">
        <v>6</v>
      </c>
      <c r="AM7" s="227">
        <f t="shared" si="25"/>
        <v>0</v>
      </c>
      <c r="AN7" s="227">
        <f t="shared" si="26"/>
        <v>8771.922961318247</v>
      </c>
      <c r="AO7" s="227">
        <f t="shared" si="27"/>
        <v>0</v>
      </c>
      <c r="AP7" s="227">
        <f t="shared" si="28"/>
        <v>8815.4513919673482</v>
      </c>
      <c r="AQ7" s="227">
        <f t="shared" si="29"/>
        <v>0</v>
      </c>
      <c r="AR7" s="227">
        <f t="shared" si="30"/>
        <v>8969.6769069875536</v>
      </c>
      <c r="AT7" s="126" t="s">
        <v>5</v>
      </c>
      <c r="AU7" s="126" t="s">
        <v>6</v>
      </c>
      <c r="AV7" s="227">
        <f t="shared" si="31"/>
        <v>0</v>
      </c>
      <c r="AW7" s="227">
        <f t="shared" si="32"/>
        <v>8771.922961318247</v>
      </c>
      <c r="AX7" s="227">
        <f t="shared" si="33"/>
        <v>0</v>
      </c>
      <c r="AY7" s="227">
        <f t="shared" si="34"/>
        <v>8815.4513919673482</v>
      </c>
      <c r="AZ7" s="227">
        <f t="shared" si="35"/>
        <v>0</v>
      </c>
      <c r="BA7" s="227">
        <f t="shared" si="36"/>
        <v>8969.6769069875536</v>
      </c>
      <c r="BC7" s="126" t="s">
        <v>5</v>
      </c>
      <c r="BD7" s="126" t="s">
        <v>6</v>
      </c>
      <c r="BE7" s="227">
        <f t="shared" si="37"/>
        <v>0</v>
      </c>
      <c r="BF7" s="227">
        <f t="shared" si="38"/>
        <v>8507.904581302706</v>
      </c>
      <c r="BG7" s="227">
        <f t="shared" si="39"/>
        <v>0</v>
      </c>
      <c r="BH7" s="227">
        <f t="shared" si="40"/>
        <v>8550.6799830466061</v>
      </c>
      <c r="BI7" s="227">
        <f t="shared" si="41"/>
        <v>0</v>
      </c>
      <c r="BJ7" s="227">
        <f t="shared" si="42"/>
        <v>8700.3429110744582</v>
      </c>
    </row>
    <row r="8" spans="1:62">
      <c r="A8" s="126" t="s">
        <v>83</v>
      </c>
      <c r="B8" s="126" t="s">
        <v>1082</v>
      </c>
      <c r="C8" s="126" t="s">
        <v>1079</v>
      </c>
      <c r="E8" s="126" t="s">
        <v>7</v>
      </c>
      <c r="F8" s="126" t="s">
        <v>8</v>
      </c>
      <c r="G8" s="227">
        <f>IFERROR(IF(VLOOKUP(E8,A:C,3,FALSE)="YES",VLOOKUP(E8,'School Year 2019-20 SPED coop'!A:R,15,FALSE),0),0)</f>
        <v>0</v>
      </c>
      <c r="H8" s="227">
        <f t="shared" si="43"/>
        <v>5803562.2800000003</v>
      </c>
      <c r="J8" s="126" t="s">
        <v>7</v>
      </c>
      <c r="K8" s="126" t="s">
        <v>8</v>
      </c>
      <c r="L8" s="227">
        <f t="shared" si="7"/>
        <v>0</v>
      </c>
      <c r="M8" s="227">
        <f t="shared" si="8"/>
        <v>5551251.1727677444</v>
      </c>
      <c r="N8" s="227">
        <f t="shared" si="9"/>
        <v>0</v>
      </c>
      <c r="O8" s="227">
        <f t="shared" si="10"/>
        <v>5654835.7719630953</v>
      </c>
      <c r="P8" s="227">
        <f t="shared" si="11"/>
        <v>0</v>
      </c>
      <c r="Q8" s="227">
        <f t="shared" si="12"/>
        <v>5755555.9231514977</v>
      </c>
      <c r="S8" s="126" t="s">
        <v>7</v>
      </c>
      <c r="T8" s="126" t="s">
        <v>8</v>
      </c>
      <c r="U8" s="227">
        <f t="shared" si="13"/>
        <v>0</v>
      </c>
      <c r="V8" s="227">
        <f t="shared" si="14"/>
        <v>5631836.5347153014</v>
      </c>
      <c r="W8" s="227">
        <f t="shared" si="15"/>
        <v>0</v>
      </c>
      <c r="X8" s="227">
        <f t="shared" si="16"/>
        <v>5796454.0703172386</v>
      </c>
      <c r="Y8" s="227">
        <f t="shared" si="17"/>
        <v>0</v>
      </c>
      <c r="Z8" s="227">
        <f t="shared" si="18"/>
        <v>5944867.8438342996</v>
      </c>
      <c r="AB8" s="126" t="s">
        <v>7</v>
      </c>
      <c r="AC8" s="126" t="s">
        <v>8</v>
      </c>
      <c r="AD8" s="227">
        <f t="shared" si="19"/>
        <v>0</v>
      </c>
      <c r="AE8" s="227">
        <f t="shared" si="20"/>
        <v>5429662.0387545833</v>
      </c>
      <c r="AF8" s="227">
        <f t="shared" si="21"/>
        <v>0</v>
      </c>
      <c r="AG8" s="227">
        <f t="shared" si="22"/>
        <v>5543358.898887678</v>
      </c>
      <c r="AH8" s="227">
        <f t="shared" si="23"/>
        <v>0</v>
      </c>
      <c r="AI8" s="227">
        <f t="shared" si="24"/>
        <v>5646725.2041882733</v>
      </c>
      <c r="AK8" s="126" t="s">
        <v>7</v>
      </c>
      <c r="AL8" s="126" t="s">
        <v>8</v>
      </c>
      <c r="AM8" s="227">
        <f t="shared" si="25"/>
        <v>0</v>
      </c>
      <c r="AN8" s="227">
        <f t="shared" si="26"/>
        <v>5878090.3243268561</v>
      </c>
      <c r="AO8" s="227">
        <f t="shared" si="27"/>
        <v>0</v>
      </c>
      <c r="AP8" s="227">
        <f t="shared" si="28"/>
        <v>5908058.8958221357</v>
      </c>
      <c r="AQ8" s="227">
        <f t="shared" si="29"/>
        <v>0</v>
      </c>
      <c r="AR8" s="227">
        <f t="shared" si="30"/>
        <v>6011332.0289241327</v>
      </c>
      <c r="AT8" s="126" t="s">
        <v>7</v>
      </c>
      <c r="AU8" s="126" t="s">
        <v>8</v>
      </c>
      <c r="AV8" s="227">
        <f t="shared" si="31"/>
        <v>0</v>
      </c>
      <c r="AW8" s="227">
        <f t="shared" si="32"/>
        <v>5936560.9467881378</v>
      </c>
      <c r="AX8" s="227">
        <f t="shared" si="33"/>
        <v>0</v>
      </c>
      <c r="AY8" s="227">
        <f t="shared" si="34"/>
        <v>6035140.2607222134</v>
      </c>
      <c r="AZ8" s="227">
        <f t="shared" si="35"/>
        <v>0</v>
      </c>
      <c r="BA8" s="227">
        <f t="shared" si="36"/>
        <v>6192622.5698671434</v>
      </c>
      <c r="BC8" s="126" t="s">
        <v>7</v>
      </c>
      <c r="BD8" s="126" t="s">
        <v>8</v>
      </c>
      <c r="BE8" s="227">
        <f t="shared" si="37"/>
        <v>0</v>
      </c>
      <c r="BF8" s="227">
        <f t="shared" si="38"/>
        <v>5670528.6862840205</v>
      </c>
      <c r="BG8" s="227">
        <f t="shared" si="39"/>
        <v>0</v>
      </c>
      <c r="BH8" s="227">
        <f t="shared" si="40"/>
        <v>5718767.0909875566</v>
      </c>
      <c r="BI8" s="227">
        <f t="shared" si="41"/>
        <v>0</v>
      </c>
      <c r="BJ8" s="227">
        <f t="shared" si="42"/>
        <v>5829837.0946268896</v>
      </c>
    </row>
    <row r="9" spans="1:62">
      <c r="A9" s="126" t="s">
        <v>89</v>
      </c>
      <c r="B9" s="126" t="s">
        <v>1029</v>
      </c>
      <c r="C9" s="126" t="s">
        <v>1079</v>
      </c>
      <c r="E9" s="126" t="s">
        <v>9</v>
      </c>
      <c r="F9" s="126" t="s">
        <v>10</v>
      </c>
      <c r="G9" s="227">
        <f>IFERROR(IF(VLOOKUP(E9,A:C,3,FALSE)="YES",VLOOKUP(E9,'School Year 2019-20 SPED coop'!A:R,15,FALSE),0),0)</f>
        <v>0</v>
      </c>
      <c r="H9" s="227">
        <f t="shared" si="43"/>
        <v>229626.64</v>
      </c>
      <c r="J9" s="126" t="s">
        <v>9</v>
      </c>
      <c r="K9" s="126" t="s">
        <v>10</v>
      </c>
      <c r="L9" s="227">
        <f t="shared" si="7"/>
        <v>0</v>
      </c>
      <c r="M9" s="227">
        <f t="shared" si="8"/>
        <v>251550.21155788103</v>
      </c>
      <c r="N9" s="227">
        <f t="shared" si="9"/>
        <v>0</v>
      </c>
      <c r="O9" s="227">
        <f t="shared" si="10"/>
        <v>256242.12801144973</v>
      </c>
      <c r="P9" s="227">
        <f t="shared" si="11"/>
        <v>0</v>
      </c>
      <c r="Q9" s="227">
        <f t="shared" si="12"/>
        <v>260804.30000245312</v>
      </c>
      <c r="S9" s="126" t="s">
        <v>9</v>
      </c>
      <c r="T9" s="126" t="s">
        <v>10</v>
      </c>
      <c r="U9" s="227">
        <f t="shared" si="13"/>
        <v>0</v>
      </c>
      <c r="V9" s="227">
        <f t="shared" si="14"/>
        <v>255198.20791260878</v>
      </c>
      <c r="W9" s="227">
        <f t="shared" si="15"/>
        <v>0</v>
      </c>
      <c r="X9" s="227">
        <f t="shared" si="16"/>
        <v>262663.45577722031</v>
      </c>
      <c r="Y9" s="227">
        <f t="shared" si="17"/>
        <v>0</v>
      </c>
      <c r="Z9" s="227">
        <f t="shared" si="18"/>
        <v>269382.25836526701</v>
      </c>
      <c r="AB9" s="126" t="s">
        <v>9</v>
      </c>
      <c r="AC9" s="126" t="s">
        <v>10</v>
      </c>
      <c r="AD9" s="227">
        <f t="shared" si="19"/>
        <v>0</v>
      </c>
      <c r="AE9" s="227">
        <f t="shared" si="20"/>
        <v>192845.72688516678</v>
      </c>
      <c r="AF9" s="227">
        <f t="shared" si="21"/>
        <v>0</v>
      </c>
      <c r="AG9" s="227">
        <f t="shared" si="22"/>
        <v>194251.71859735096</v>
      </c>
      <c r="AH9" s="227">
        <f t="shared" si="23"/>
        <v>0</v>
      </c>
      <c r="AI9" s="227">
        <f t="shared" si="24"/>
        <v>196541.41387747668</v>
      </c>
      <c r="AK9" s="126" t="s">
        <v>9</v>
      </c>
      <c r="AL9" s="126" t="s">
        <v>10</v>
      </c>
      <c r="AM9" s="227">
        <f t="shared" si="25"/>
        <v>0</v>
      </c>
      <c r="AN9" s="227">
        <f t="shared" si="26"/>
        <v>222567.55796922208</v>
      </c>
      <c r="AO9" s="227">
        <f t="shared" si="27"/>
        <v>0</v>
      </c>
      <c r="AP9" s="227">
        <f t="shared" si="28"/>
        <v>223696.45260087517</v>
      </c>
      <c r="AQ9" s="227">
        <f t="shared" si="29"/>
        <v>0</v>
      </c>
      <c r="AR9" s="227">
        <f t="shared" si="30"/>
        <v>227606.20359280516</v>
      </c>
      <c r="AT9" s="126" t="s">
        <v>9</v>
      </c>
      <c r="AU9" s="126" t="s">
        <v>10</v>
      </c>
      <c r="AV9" s="227">
        <f t="shared" si="31"/>
        <v>0</v>
      </c>
      <c r="AW9" s="227">
        <f t="shared" si="32"/>
        <v>224793.57555169077</v>
      </c>
      <c r="AX9" s="227">
        <f t="shared" si="33"/>
        <v>0</v>
      </c>
      <c r="AY9" s="227">
        <f t="shared" si="34"/>
        <v>228515.89046534739</v>
      </c>
      <c r="AZ9" s="227">
        <f t="shared" si="35"/>
        <v>0</v>
      </c>
      <c r="BA9" s="227">
        <f t="shared" si="36"/>
        <v>234472.30126253882</v>
      </c>
      <c r="BC9" s="126" t="s">
        <v>9</v>
      </c>
      <c r="BD9" s="126" t="s">
        <v>10</v>
      </c>
      <c r="BE9" s="227">
        <f t="shared" si="37"/>
        <v>0</v>
      </c>
      <c r="BF9" s="227">
        <f t="shared" si="38"/>
        <v>203408.90654346813</v>
      </c>
      <c r="BG9" s="227">
        <f t="shared" si="39"/>
        <v>0</v>
      </c>
      <c r="BH9" s="227">
        <f t="shared" si="40"/>
        <v>202440.16518325536</v>
      </c>
      <c r="BI9" s="227">
        <f t="shared" si="41"/>
        <v>0</v>
      </c>
      <c r="BJ9" s="227">
        <f t="shared" si="42"/>
        <v>204994.70118136244</v>
      </c>
    </row>
    <row r="10" spans="1:62">
      <c r="A10" s="126" t="s">
        <v>99</v>
      </c>
      <c r="B10" s="126" t="s">
        <v>1037</v>
      </c>
      <c r="C10" s="126" t="s">
        <v>1079</v>
      </c>
      <c r="E10" s="126" t="s">
        <v>11</v>
      </c>
      <c r="F10" s="126" t="s">
        <v>12</v>
      </c>
      <c r="G10" s="227">
        <f>IFERROR(IF(VLOOKUP(E10,A:C,3,FALSE)="YES",VLOOKUP(E10,'School Year 2019-20 SPED coop'!A:R,15,FALSE),0),0)</f>
        <v>0</v>
      </c>
      <c r="H10" s="227">
        <f t="shared" si="43"/>
        <v>222696.82</v>
      </c>
      <c r="J10" s="126" t="s">
        <v>11</v>
      </c>
      <c r="K10" s="126" t="s">
        <v>12</v>
      </c>
      <c r="L10" s="227">
        <f t="shared" si="7"/>
        <v>0</v>
      </c>
      <c r="M10" s="227">
        <f t="shared" si="8"/>
        <v>276127.46329037467</v>
      </c>
      <c r="N10" s="227">
        <f t="shared" si="9"/>
        <v>0</v>
      </c>
      <c r="O10" s="227">
        <f t="shared" si="10"/>
        <v>281292.18999989959</v>
      </c>
      <c r="P10" s="227">
        <f t="shared" si="11"/>
        <v>0</v>
      </c>
      <c r="Q10" s="227">
        <f t="shared" si="12"/>
        <v>286314.09215927363</v>
      </c>
      <c r="S10" s="126" t="s">
        <v>11</v>
      </c>
      <c r="T10" s="126" t="s">
        <v>12</v>
      </c>
      <c r="U10" s="227">
        <f t="shared" si="13"/>
        <v>0</v>
      </c>
      <c r="V10" s="227">
        <f t="shared" si="14"/>
        <v>280130.50454773096</v>
      </c>
      <c r="W10" s="227">
        <f t="shared" si="15"/>
        <v>0</v>
      </c>
      <c r="X10" s="227">
        <f t="shared" si="16"/>
        <v>288330.53599860112</v>
      </c>
      <c r="Y10" s="227">
        <f t="shared" si="17"/>
        <v>0</v>
      </c>
      <c r="Z10" s="227">
        <f t="shared" si="18"/>
        <v>295729.94153710373</v>
      </c>
      <c r="AB10" s="126" t="s">
        <v>11</v>
      </c>
      <c r="AC10" s="126" t="s">
        <v>12</v>
      </c>
      <c r="AD10" s="227">
        <f t="shared" si="19"/>
        <v>0</v>
      </c>
      <c r="AE10" s="227">
        <f t="shared" si="20"/>
        <v>219120.82276412041</v>
      </c>
      <c r="AF10" s="227">
        <f t="shared" si="21"/>
        <v>0</v>
      </c>
      <c r="AG10" s="227">
        <f t="shared" si="22"/>
        <v>221708.36083575987</v>
      </c>
      <c r="AH10" s="227">
        <f t="shared" si="23"/>
        <v>0</v>
      </c>
      <c r="AI10" s="227">
        <f t="shared" si="24"/>
        <v>224525.48073412068</v>
      </c>
      <c r="AK10" s="126" t="s">
        <v>11</v>
      </c>
      <c r="AL10" s="126" t="s">
        <v>12</v>
      </c>
      <c r="AM10" s="227">
        <f t="shared" si="25"/>
        <v>0</v>
      </c>
      <c r="AN10" s="227">
        <f t="shared" si="26"/>
        <v>251194.39307014222</v>
      </c>
      <c r="AO10" s="227">
        <f t="shared" si="27"/>
        <v>0</v>
      </c>
      <c r="AP10" s="227">
        <f t="shared" si="28"/>
        <v>252467.98761438637</v>
      </c>
      <c r="AQ10" s="227">
        <f t="shared" si="29"/>
        <v>0</v>
      </c>
      <c r="AR10" s="227">
        <f t="shared" si="30"/>
        <v>256894.59027621194</v>
      </c>
      <c r="AT10" s="126" t="s">
        <v>11</v>
      </c>
      <c r="AU10" s="126" t="s">
        <v>12</v>
      </c>
      <c r="AV10" s="227">
        <f t="shared" si="31"/>
        <v>0</v>
      </c>
      <c r="AW10" s="227">
        <f t="shared" si="32"/>
        <v>253695.61043587889</v>
      </c>
      <c r="AX10" s="227">
        <f t="shared" si="33"/>
        <v>0</v>
      </c>
      <c r="AY10" s="227">
        <f t="shared" si="34"/>
        <v>257899.77494894087</v>
      </c>
      <c r="AZ10" s="227">
        <f t="shared" si="35"/>
        <v>0</v>
      </c>
      <c r="BA10" s="227">
        <f t="shared" si="36"/>
        <v>264640.95289708872</v>
      </c>
      <c r="BC10" s="126" t="s">
        <v>11</v>
      </c>
      <c r="BD10" s="126" t="s">
        <v>12</v>
      </c>
      <c r="BE10" s="227">
        <f t="shared" si="37"/>
        <v>0</v>
      </c>
      <c r="BF10" s="227">
        <f t="shared" si="38"/>
        <v>230266.77650118864</v>
      </c>
      <c r="BG10" s="227">
        <f t="shared" si="39"/>
        <v>0</v>
      </c>
      <c r="BH10" s="227">
        <f t="shared" si="40"/>
        <v>230172.66735048764</v>
      </c>
      <c r="BI10" s="227">
        <f t="shared" si="41"/>
        <v>0</v>
      </c>
      <c r="BJ10" s="227">
        <f t="shared" si="42"/>
        <v>233288.34550193103</v>
      </c>
    </row>
    <row r="11" spans="1:62">
      <c r="A11" s="126" t="s">
        <v>117</v>
      </c>
      <c r="B11" s="126" t="s">
        <v>1043</v>
      </c>
      <c r="C11" s="126" t="s">
        <v>1079</v>
      </c>
      <c r="E11" s="126" t="s">
        <v>13</v>
      </c>
      <c r="F11" s="126" t="s">
        <v>14</v>
      </c>
      <c r="G11" s="227">
        <f>IFERROR(IF(VLOOKUP(E11,A:C,3,FALSE)="YES",VLOOKUP(E11,'School Year 2019-20 SPED coop'!A:R,15,FALSE),0),0)</f>
        <v>0</v>
      </c>
      <c r="H11" s="227">
        <f t="shared" si="43"/>
        <v>3669455.1500000004</v>
      </c>
      <c r="J11" s="126" t="s">
        <v>13</v>
      </c>
      <c r="K11" s="126" t="s">
        <v>14</v>
      </c>
      <c r="L11" s="227">
        <f t="shared" si="7"/>
        <v>0</v>
      </c>
      <c r="M11" s="227">
        <f t="shared" si="8"/>
        <v>3468531.194045844</v>
      </c>
      <c r="N11" s="227">
        <f t="shared" si="9"/>
        <v>0</v>
      </c>
      <c r="O11" s="227">
        <f t="shared" si="10"/>
        <v>3533254.9357868703</v>
      </c>
      <c r="P11" s="227">
        <f t="shared" si="11"/>
        <v>0</v>
      </c>
      <c r="Q11" s="227">
        <f t="shared" si="12"/>
        <v>3596188.6868975516</v>
      </c>
      <c r="S11" s="126" t="s">
        <v>13</v>
      </c>
      <c r="T11" s="126" t="s">
        <v>14</v>
      </c>
      <c r="U11" s="227">
        <f t="shared" si="13"/>
        <v>0</v>
      </c>
      <c r="V11" s="227">
        <f t="shared" si="14"/>
        <v>3518868.3628489771</v>
      </c>
      <c r="W11" s="227">
        <f t="shared" si="15"/>
        <v>0</v>
      </c>
      <c r="X11" s="227">
        <f t="shared" si="16"/>
        <v>3621726.9093343965</v>
      </c>
      <c r="Y11" s="227">
        <f t="shared" si="17"/>
        <v>0</v>
      </c>
      <c r="Z11" s="227">
        <f t="shared" si="18"/>
        <v>3714454.6688705222</v>
      </c>
      <c r="AB11" s="126" t="s">
        <v>13</v>
      </c>
      <c r="AC11" s="126" t="s">
        <v>14</v>
      </c>
      <c r="AD11" s="227">
        <f t="shared" si="19"/>
        <v>0</v>
      </c>
      <c r="AE11" s="227">
        <f t="shared" si="20"/>
        <v>3348638.454626231</v>
      </c>
      <c r="AF11" s="227">
        <f t="shared" si="21"/>
        <v>0</v>
      </c>
      <c r="AG11" s="227">
        <f t="shared" si="22"/>
        <v>3410287.0201569456</v>
      </c>
      <c r="AH11" s="227">
        <f t="shared" si="23"/>
        <v>0</v>
      </c>
      <c r="AI11" s="227">
        <f t="shared" si="24"/>
        <v>3469246.3926853631</v>
      </c>
      <c r="AK11" s="126" t="s">
        <v>13</v>
      </c>
      <c r="AL11" s="126" t="s">
        <v>14</v>
      </c>
      <c r="AM11" s="227">
        <f t="shared" si="25"/>
        <v>0</v>
      </c>
      <c r="AN11" s="227">
        <f t="shared" si="26"/>
        <v>3672189.6817332353</v>
      </c>
      <c r="AO11" s="227">
        <f t="shared" si="27"/>
        <v>0</v>
      </c>
      <c r="AP11" s="227">
        <f t="shared" si="28"/>
        <v>3691019.6557185524</v>
      </c>
      <c r="AQ11" s="227">
        <f t="shared" si="29"/>
        <v>0</v>
      </c>
      <c r="AR11" s="227">
        <f t="shared" si="30"/>
        <v>3755556.8417448821</v>
      </c>
      <c r="AT11" s="126" t="s">
        <v>13</v>
      </c>
      <c r="AU11" s="126" t="s">
        <v>14</v>
      </c>
      <c r="AV11" s="227">
        <f t="shared" si="31"/>
        <v>0</v>
      </c>
      <c r="AW11" s="227">
        <f t="shared" si="32"/>
        <v>3708712.2862955644</v>
      </c>
      <c r="AX11" s="227">
        <f t="shared" si="33"/>
        <v>0</v>
      </c>
      <c r="AY11" s="227">
        <f t="shared" si="34"/>
        <v>3770417.3396110386</v>
      </c>
      <c r="AZ11" s="227">
        <f t="shared" si="35"/>
        <v>0</v>
      </c>
      <c r="BA11" s="227">
        <f t="shared" si="36"/>
        <v>3868818.7793866373</v>
      </c>
      <c r="BC11" s="126" t="s">
        <v>13</v>
      </c>
      <c r="BD11" s="126" t="s">
        <v>14</v>
      </c>
      <c r="BE11" s="227">
        <f t="shared" si="37"/>
        <v>0</v>
      </c>
      <c r="BF11" s="227">
        <f t="shared" si="38"/>
        <v>3496055.5164162889</v>
      </c>
      <c r="BG11" s="227">
        <f t="shared" si="39"/>
        <v>0</v>
      </c>
      <c r="BH11" s="227">
        <f t="shared" si="40"/>
        <v>3517327.5606724527</v>
      </c>
      <c r="BI11" s="227">
        <f t="shared" si="41"/>
        <v>0</v>
      </c>
      <c r="BJ11" s="227">
        <f t="shared" si="42"/>
        <v>3580925.6279522637</v>
      </c>
    </row>
    <row r="12" spans="1:62">
      <c r="A12" s="126" t="s">
        <v>155</v>
      </c>
      <c r="B12" s="126" t="s">
        <v>1083</v>
      </c>
      <c r="C12" s="126" t="s">
        <v>1079</v>
      </c>
      <c r="E12" s="126" t="s">
        <v>15</v>
      </c>
      <c r="F12" s="126" t="s">
        <v>16</v>
      </c>
      <c r="G12" s="227">
        <f>IFERROR(IF(VLOOKUP(E12,A:C,3,FALSE)="YES",VLOOKUP(E12,'School Year 2019-20 SPED coop'!A:R,15,FALSE),0),0)</f>
        <v>0</v>
      </c>
      <c r="H12" s="227">
        <f t="shared" si="43"/>
        <v>714878.1</v>
      </c>
      <c r="J12" s="126" t="s">
        <v>15</v>
      </c>
      <c r="K12" s="126" t="s">
        <v>16</v>
      </c>
      <c r="L12" s="227">
        <f t="shared" si="7"/>
        <v>0</v>
      </c>
      <c r="M12" s="227">
        <f t="shared" si="8"/>
        <v>725818.6642609135</v>
      </c>
      <c r="N12" s="227">
        <f t="shared" si="9"/>
        <v>0</v>
      </c>
      <c r="O12" s="227">
        <f t="shared" si="10"/>
        <v>739364.02903449163</v>
      </c>
      <c r="P12" s="227">
        <f t="shared" si="11"/>
        <v>0</v>
      </c>
      <c r="Q12" s="227">
        <f t="shared" si="12"/>
        <v>752534.78599084844</v>
      </c>
      <c r="S12" s="126" t="s">
        <v>15</v>
      </c>
      <c r="T12" s="126" t="s">
        <v>16</v>
      </c>
      <c r="U12" s="227">
        <f t="shared" si="13"/>
        <v>0</v>
      </c>
      <c r="V12" s="227">
        <f t="shared" si="14"/>
        <v>736347.26926943916</v>
      </c>
      <c r="W12" s="227">
        <f t="shared" si="15"/>
        <v>0</v>
      </c>
      <c r="X12" s="227">
        <f t="shared" si="16"/>
        <v>757877.89774443174</v>
      </c>
      <c r="Y12" s="227">
        <f t="shared" si="17"/>
        <v>0</v>
      </c>
      <c r="Z12" s="227">
        <f t="shared" si="18"/>
        <v>777283.40633615118</v>
      </c>
      <c r="AB12" s="126" t="s">
        <v>15</v>
      </c>
      <c r="AC12" s="126" t="s">
        <v>16</v>
      </c>
      <c r="AD12" s="227">
        <f t="shared" si="19"/>
        <v>0</v>
      </c>
      <c r="AE12" s="227">
        <f t="shared" si="20"/>
        <v>685162.20083415974</v>
      </c>
      <c r="AF12" s="227">
        <f t="shared" si="21"/>
        <v>0</v>
      </c>
      <c r="AG12" s="227">
        <f t="shared" si="22"/>
        <v>696019.78745177563</v>
      </c>
      <c r="AH12" s="227">
        <f t="shared" si="23"/>
        <v>0</v>
      </c>
      <c r="AI12" s="227">
        <f t="shared" si="24"/>
        <v>703314.06765007193</v>
      </c>
      <c r="AK12" s="126" t="s">
        <v>15</v>
      </c>
      <c r="AL12" s="126" t="s">
        <v>16</v>
      </c>
      <c r="AM12" s="227">
        <f t="shared" si="25"/>
        <v>0</v>
      </c>
      <c r="AN12" s="227">
        <f t="shared" si="26"/>
        <v>781076.92230985302</v>
      </c>
      <c r="AO12" s="227">
        <f t="shared" si="27"/>
        <v>0</v>
      </c>
      <c r="AP12" s="227">
        <f t="shared" si="28"/>
        <v>785075.73262898938</v>
      </c>
      <c r="AQ12" s="227">
        <f t="shared" si="29"/>
        <v>0</v>
      </c>
      <c r="AR12" s="227">
        <f t="shared" si="30"/>
        <v>798801.97290922911</v>
      </c>
      <c r="AT12" s="126" t="s">
        <v>15</v>
      </c>
      <c r="AU12" s="126" t="s">
        <v>16</v>
      </c>
      <c r="AV12" s="227">
        <f t="shared" si="31"/>
        <v>0</v>
      </c>
      <c r="AW12" s="227">
        <f t="shared" si="32"/>
        <v>788855.14191635686</v>
      </c>
      <c r="AX12" s="227">
        <f t="shared" si="33"/>
        <v>0</v>
      </c>
      <c r="AY12" s="227">
        <f t="shared" si="34"/>
        <v>801958.87508438539</v>
      </c>
      <c r="AZ12" s="227">
        <f t="shared" si="35"/>
        <v>0</v>
      </c>
      <c r="BA12" s="227">
        <f t="shared" si="36"/>
        <v>822892.32582692662</v>
      </c>
      <c r="BC12" s="126" t="s">
        <v>15</v>
      </c>
      <c r="BD12" s="126" t="s">
        <v>16</v>
      </c>
      <c r="BE12" s="227">
        <f t="shared" si="37"/>
        <v>0</v>
      </c>
      <c r="BF12" s="227">
        <f t="shared" si="38"/>
        <v>718828.26539727673</v>
      </c>
      <c r="BG12" s="227">
        <f t="shared" si="39"/>
        <v>0</v>
      </c>
      <c r="BH12" s="227">
        <f t="shared" si="40"/>
        <v>721445.29574941786</v>
      </c>
      <c r="BI12" s="227">
        <f t="shared" si="41"/>
        <v>0</v>
      </c>
      <c r="BJ12" s="227">
        <f t="shared" si="42"/>
        <v>729605.13490485435</v>
      </c>
    </row>
    <row r="13" spans="1:62">
      <c r="A13" s="126" t="s">
        <v>253</v>
      </c>
      <c r="B13" s="126" t="s">
        <v>1042</v>
      </c>
      <c r="C13" s="126" t="s">
        <v>1079</v>
      </c>
      <c r="E13" s="126" t="s">
        <v>17</v>
      </c>
      <c r="F13" s="126" t="s">
        <v>18</v>
      </c>
      <c r="G13" s="227">
        <f>IFERROR(IF(VLOOKUP(E13,A:C,3,FALSE)="YES",VLOOKUP(E13,'School Year 2019-20 SPED coop'!A:R,15,FALSE),0),0)</f>
        <v>0</v>
      </c>
      <c r="H13" s="227">
        <f t="shared" si="43"/>
        <v>20691204.400000002</v>
      </c>
      <c r="J13" s="126" t="s">
        <v>17</v>
      </c>
      <c r="K13" s="126" t="s">
        <v>18</v>
      </c>
      <c r="L13" s="227">
        <f t="shared" si="7"/>
        <v>0</v>
      </c>
      <c r="M13" s="227">
        <f t="shared" si="8"/>
        <v>19886012.310268156</v>
      </c>
      <c r="N13" s="227">
        <f t="shared" si="9"/>
        <v>0</v>
      </c>
      <c r="O13" s="227">
        <f t="shared" si="10"/>
        <v>20257092.133433405</v>
      </c>
      <c r="P13" s="227">
        <f t="shared" si="11"/>
        <v>0</v>
      </c>
      <c r="Q13" s="227">
        <f t="shared" si="12"/>
        <v>20617909.640988644</v>
      </c>
      <c r="S13" s="126" t="s">
        <v>17</v>
      </c>
      <c r="T13" s="126" t="s">
        <v>18</v>
      </c>
      <c r="U13" s="227">
        <f t="shared" si="13"/>
        <v>0</v>
      </c>
      <c r="V13" s="227">
        <f t="shared" si="14"/>
        <v>20174666.055719886</v>
      </c>
      <c r="W13" s="227">
        <f t="shared" si="15"/>
        <v>0</v>
      </c>
      <c r="X13" s="227">
        <f t="shared" si="16"/>
        <v>20764432.715512387</v>
      </c>
      <c r="Y13" s="227">
        <f t="shared" si="17"/>
        <v>0</v>
      </c>
      <c r="Z13" s="227">
        <f t="shared" si="18"/>
        <v>21296046.940581929</v>
      </c>
      <c r="AB13" s="126" t="s">
        <v>17</v>
      </c>
      <c r="AC13" s="126" t="s">
        <v>18</v>
      </c>
      <c r="AD13" s="227">
        <f t="shared" si="19"/>
        <v>0</v>
      </c>
      <c r="AE13" s="227">
        <f t="shared" si="20"/>
        <v>19448085.13688511</v>
      </c>
      <c r="AF13" s="227">
        <f t="shared" si="21"/>
        <v>0</v>
      </c>
      <c r="AG13" s="227">
        <f t="shared" si="22"/>
        <v>19800826.271802586</v>
      </c>
      <c r="AH13" s="227">
        <f t="shared" si="23"/>
        <v>0</v>
      </c>
      <c r="AI13" s="227">
        <f t="shared" si="24"/>
        <v>20144235.466532953</v>
      </c>
      <c r="AK13" s="126" t="s">
        <v>17</v>
      </c>
      <c r="AL13" s="126" t="s">
        <v>18</v>
      </c>
      <c r="AM13" s="227">
        <f t="shared" si="25"/>
        <v>0</v>
      </c>
      <c r="AN13" s="227">
        <f t="shared" si="26"/>
        <v>21625807.227427978</v>
      </c>
      <c r="AO13" s="227">
        <f t="shared" si="27"/>
        <v>0</v>
      </c>
      <c r="AP13" s="227">
        <f t="shared" si="28"/>
        <v>21736507.586372435</v>
      </c>
      <c r="AQ13" s="227">
        <f t="shared" si="29"/>
        <v>0</v>
      </c>
      <c r="AR13" s="227">
        <f t="shared" si="30"/>
        <v>22116535.631939787</v>
      </c>
      <c r="AT13" s="126" t="s">
        <v>17</v>
      </c>
      <c r="AU13" s="126" t="s">
        <v>18</v>
      </c>
      <c r="AV13" s="227">
        <f t="shared" si="31"/>
        <v>0</v>
      </c>
      <c r="AW13" s="227">
        <f t="shared" si="32"/>
        <v>21840914.71973265</v>
      </c>
      <c r="AX13" s="227">
        <f t="shared" si="33"/>
        <v>0</v>
      </c>
      <c r="AY13" s="227">
        <f t="shared" si="34"/>
        <v>22204024.924730767</v>
      </c>
      <c r="AZ13" s="227">
        <f t="shared" si="35"/>
        <v>0</v>
      </c>
      <c r="BA13" s="227">
        <f t="shared" si="36"/>
        <v>22783503.958541982</v>
      </c>
      <c r="BC13" s="126" t="s">
        <v>17</v>
      </c>
      <c r="BD13" s="126" t="s">
        <v>18</v>
      </c>
      <c r="BE13" s="227">
        <f t="shared" si="37"/>
        <v>0</v>
      </c>
      <c r="BF13" s="227">
        <f t="shared" si="38"/>
        <v>20305916.959923282</v>
      </c>
      <c r="BG13" s="227">
        <f t="shared" si="39"/>
        <v>0</v>
      </c>
      <c r="BH13" s="227">
        <f t="shared" si="40"/>
        <v>20424532.349508177</v>
      </c>
      <c r="BI13" s="227">
        <f t="shared" si="41"/>
        <v>0</v>
      </c>
      <c r="BJ13" s="227">
        <f t="shared" si="42"/>
        <v>20794931.243125454</v>
      </c>
    </row>
    <row r="14" spans="1:62">
      <c r="A14" s="126" t="s">
        <v>257</v>
      </c>
      <c r="B14" s="126" t="s">
        <v>1035</v>
      </c>
      <c r="C14" s="126" t="s">
        <v>1079</v>
      </c>
      <c r="E14" s="126" t="s">
        <v>19</v>
      </c>
      <c r="F14" s="126" t="s">
        <v>20</v>
      </c>
      <c r="G14" s="227">
        <f>IFERROR(IF(VLOOKUP(E14,A:C,3,FALSE)="YES",VLOOKUP(E14,'School Year 2019-20 SPED coop'!A:R,15,FALSE),0),0)</f>
        <v>0</v>
      </c>
      <c r="H14" s="227">
        <f t="shared" si="43"/>
        <v>158691.52000000002</v>
      </c>
      <c r="J14" s="126" t="s">
        <v>19</v>
      </c>
      <c r="K14" s="126" t="s">
        <v>20</v>
      </c>
      <c r="L14" s="227">
        <f t="shared" si="7"/>
        <v>0</v>
      </c>
      <c r="M14" s="227">
        <f t="shared" si="8"/>
        <v>153229.14102856451</v>
      </c>
      <c r="N14" s="227">
        <f t="shared" si="9"/>
        <v>0</v>
      </c>
      <c r="O14" s="227">
        <f t="shared" si="10"/>
        <v>156086.05923700056</v>
      </c>
      <c r="P14" s="227">
        <f t="shared" si="11"/>
        <v>0</v>
      </c>
      <c r="Q14" s="227">
        <f t="shared" si="12"/>
        <v>158863.99829144168</v>
      </c>
      <c r="S14" s="126" t="s">
        <v>19</v>
      </c>
      <c r="T14" s="126" t="s">
        <v>20</v>
      </c>
      <c r="U14" s="227">
        <f t="shared" si="13"/>
        <v>0</v>
      </c>
      <c r="V14" s="227">
        <f t="shared" si="14"/>
        <v>155447.20357868756</v>
      </c>
      <c r="W14" s="227">
        <f t="shared" si="15"/>
        <v>0</v>
      </c>
      <c r="X14" s="227">
        <f t="shared" si="16"/>
        <v>159990.55340728577</v>
      </c>
      <c r="Y14" s="227">
        <f t="shared" si="17"/>
        <v>0</v>
      </c>
      <c r="Z14" s="227">
        <f t="shared" si="18"/>
        <v>164102.44834944891</v>
      </c>
      <c r="AB14" s="126" t="s">
        <v>19</v>
      </c>
      <c r="AC14" s="126" t="s">
        <v>20</v>
      </c>
      <c r="AD14" s="227">
        <f t="shared" si="19"/>
        <v>0</v>
      </c>
      <c r="AE14" s="227">
        <f t="shared" si="20"/>
        <v>147864.52548614185</v>
      </c>
      <c r="AF14" s="227">
        <f t="shared" si="21"/>
        <v>0</v>
      </c>
      <c r="AG14" s="227">
        <f t="shared" si="22"/>
        <v>151581.39587378278</v>
      </c>
      <c r="AH14" s="227">
        <f t="shared" si="23"/>
        <v>0</v>
      </c>
      <c r="AI14" s="227">
        <f t="shared" si="24"/>
        <v>154114.41446375506</v>
      </c>
      <c r="AK14" s="126" t="s">
        <v>19</v>
      </c>
      <c r="AL14" s="126" t="s">
        <v>20</v>
      </c>
      <c r="AM14" s="227">
        <f t="shared" si="25"/>
        <v>0</v>
      </c>
      <c r="AN14" s="227">
        <f t="shared" si="26"/>
        <v>153082.47035050957</v>
      </c>
      <c r="AO14" s="227">
        <f t="shared" si="27"/>
        <v>0</v>
      </c>
      <c r="AP14" s="227">
        <f t="shared" si="28"/>
        <v>153842.29146344794</v>
      </c>
      <c r="AQ14" s="227">
        <f t="shared" si="29"/>
        <v>0</v>
      </c>
      <c r="AR14" s="227">
        <f t="shared" si="30"/>
        <v>156528.60414181149</v>
      </c>
      <c r="AT14" s="126" t="s">
        <v>19</v>
      </c>
      <c r="AU14" s="126" t="s">
        <v>20</v>
      </c>
      <c r="AV14" s="227">
        <f t="shared" si="31"/>
        <v>0</v>
      </c>
      <c r="AW14" s="227">
        <f t="shared" si="32"/>
        <v>154609.81186544034</v>
      </c>
      <c r="AX14" s="227">
        <f t="shared" si="33"/>
        <v>0</v>
      </c>
      <c r="AY14" s="227">
        <f t="shared" si="34"/>
        <v>157162.53998243454</v>
      </c>
      <c r="AZ14" s="227">
        <f t="shared" si="35"/>
        <v>0</v>
      </c>
      <c r="BA14" s="227">
        <f t="shared" si="36"/>
        <v>161269.84590814757</v>
      </c>
      <c r="BC14" s="126" t="s">
        <v>19</v>
      </c>
      <c r="BD14" s="126" t="s">
        <v>20</v>
      </c>
      <c r="BE14" s="227">
        <f t="shared" si="37"/>
        <v>0</v>
      </c>
      <c r="BF14" s="227">
        <f t="shared" si="38"/>
        <v>155053.91454092282</v>
      </c>
      <c r="BG14" s="227">
        <f t="shared" si="39"/>
        <v>0</v>
      </c>
      <c r="BH14" s="227">
        <f t="shared" si="40"/>
        <v>156972.13907265305</v>
      </c>
      <c r="BI14" s="227">
        <f t="shared" si="41"/>
        <v>0</v>
      </c>
      <c r="BJ14" s="227">
        <f t="shared" si="42"/>
        <v>159714.6541863927</v>
      </c>
    </row>
    <row r="15" spans="1:62">
      <c r="A15" s="126" t="s">
        <v>259</v>
      </c>
      <c r="B15" s="126" t="s">
        <v>1032</v>
      </c>
      <c r="C15" s="126" t="s">
        <v>1079</v>
      </c>
      <c r="E15" s="126" t="s">
        <v>21</v>
      </c>
      <c r="F15" s="126" t="s">
        <v>22</v>
      </c>
      <c r="G15" s="227">
        <f>IFERROR(IF(VLOOKUP(E15,A:C,3,FALSE)="YES",VLOOKUP(E15,'School Year 2019-20 SPED coop'!A:R,15,FALSE),0),0)</f>
        <v>0</v>
      </c>
      <c r="H15" s="227">
        <f t="shared" si="43"/>
        <v>1694320.7</v>
      </c>
      <c r="J15" s="126" t="s">
        <v>21</v>
      </c>
      <c r="K15" s="126" t="s">
        <v>22</v>
      </c>
      <c r="L15" s="227">
        <f t="shared" si="7"/>
        <v>0</v>
      </c>
      <c r="M15" s="227">
        <f t="shared" si="8"/>
        <v>1677481.3008667349</v>
      </c>
      <c r="N15" s="227">
        <f t="shared" si="9"/>
        <v>0</v>
      </c>
      <c r="O15" s="227">
        <f t="shared" si="10"/>
        <v>1708782.2601754535</v>
      </c>
      <c r="P15" s="227">
        <f t="shared" si="11"/>
        <v>0</v>
      </c>
      <c r="Q15" s="227">
        <f t="shared" si="12"/>
        <v>1739217.6217727065</v>
      </c>
      <c r="S15" s="126" t="s">
        <v>21</v>
      </c>
      <c r="T15" s="126" t="s">
        <v>22</v>
      </c>
      <c r="U15" s="227">
        <f t="shared" si="13"/>
        <v>0</v>
      </c>
      <c r="V15" s="227">
        <f t="shared" si="14"/>
        <v>1701837.008246246</v>
      </c>
      <c r="W15" s="227">
        <f t="shared" si="15"/>
        <v>0</v>
      </c>
      <c r="X15" s="227">
        <f t="shared" si="16"/>
        <v>1751575.9824901745</v>
      </c>
      <c r="Y15" s="227">
        <f t="shared" si="17"/>
        <v>0</v>
      </c>
      <c r="Z15" s="227">
        <f t="shared" si="18"/>
        <v>1796431.2366016239</v>
      </c>
      <c r="AB15" s="126" t="s">
        <v>21</v>
      </c>
      <c r="AC15" s="126" t="s">
        <v>22</v>
      </c>
      <c r="AD15" s="227">
        <f t="shared" si="19"/>
        <v>0</v>
      </c>
      <c r="AE15" s="227">
        <f t="shared" si="20"/>
        <v>1698781.1809008601</v>
      </c>
      <c r="AF15" s="227">
        <f t="shared" si="21"/>
        <v>0</v>
      </c>
      <c r="AG15" s="227">
        <f t="shared" si="22"/>
        <v>1727409.6442279639</v>
      </c>
      <c r="AH15" s="227">
        <f t="shared" si="23"/>
        <v>0</v>
      </c>
      <c r="AI15" s="227">
        <f t="shared" si="24"/>
        <v>1754568.817388308</v>
      </c>
      <c r="AK15" s="126" t="s">
        <v>21</v>
      </c>
      <c r="AL15" s="126" t="s">
        <v>22</v>
      </c>
      <c r="AM15" s="227">
        <f t="shared" si="25"/>
        <v>0</v>
      </c>
      <c r="AN15" s="227">
        <f t="shared" si="26"/>
        <v>1851528.0791699344</v>
      </c>
      <c r="AO15" s="227">
        <f t="shared" si="27"/>
        <v>0</v>
      </c>
      <c r="AP15" s="227">
        <f t="shared" si="28"/>
        <v>1860974.0926754647</v>
      </c>
      <c r="AQ15" s="227">
        <f t="shared" si="29"/>
        <v>0</v>
      </c>
      <c r="AR15" s="227">
        <f t="shared" si="30"/>
        <v>1893505.1865365803</v>
      </c>
      <c r="AT15" s="126" t="s">
        <v>21</v>
      </c>
      <c r="AU15" s="126" t="s">
        <v>22</v>
      </c>
      <c r="AV15" s="227">
        <f t="shared" si="31"/>
        <v>0</v>
      </c>
      <c r="AW15" s="227">
        <f t="shared" si="32"/>
        <v>1869938.2154258536</v>
      </c>
      <c r="AX15" s="227">
        <f t="shared" si="33"/>
        <v>0</v>
      </c>
      <c r="AY15" s="227">
        <f t="shared" si="34"/>
        <v>1901002.2282961637</v>
      </c>
      <c r="AZ15" s="227">
        <f t="shared" si="35"/>
        <v>0</v>
      </c>
      <c r="BA15" s="227">
        <f t="shared" si="36"/>
        <v>1950595.8131541661</v>
      </c>
      <c r="BC15" s="126" t="s">
        <v>21</v>
      </c>
      <c r="BD15" s="126" t="s">
        <v>22</v>
      </c>
      <c r="BE15" s="227">
        <f t="shared" si="37"/>
        <v>0</v>
      </c>
      <c r="BF15" s="227">
        <f t="shared" si="38"/>
        <v>1771734.256572701</v>
      </c>
      <c r="BG15" s="227">
        <f t="shared" si="39"/>
        <v>0</v>
      </c>
      <c r="BH15" s="227">
        <f t="shared" si="40"/>
        <v>1779744.2273050966</v>
      </c>
      <c r="BI15" s="227">
        <f t="shared" si="41"/>
        <v>0</v>
      </c>
      <c r="BJ15" s="227">
        <f t="shared" si="42"/>
        <v>1809154.3239859282</v>
      </c>
    </row>
    <row r="16" spans="1:62">
      <c r="A16" s="126" t="s">
        <v>261</v>
      </c>
      <c r="B16" s="126" t="s">
        <v>1040</v>
      </c>
      <c r="C16" s="126" t="s">
        <v>1079</v>
      </c>
      <c r="E16" s="126" t="s">
        <v>23</v>
      </c>
      <c r="F16" s="126" t="s">
        <v>24</v>
      </c>
      <c r="G16" s="227">
        <f>IFERROR(IF(VLOOKUP(E16,A:C,3,FALSE)="YES",VLOOKUP(E16,'School Year 2019-20 SPED coop'!A:R,15,FALSE),0),0)</f>
        <v>0</v>
      </c>
      <c r="H16" s="227">
        <f t="shared" si="43"/>
        <v>1124298.2</v>
      </c>
      <c r="J16" s="126" t="s">
        <v>23</v>
      </c>
      <c r="K16" s="126" t="s">
        <v>24</v>
      </c>
      <c r="L16" s="227">
        <f t="shared" si="7"/>
        <v>0</v>
      </c>
      <c r="M16" s="227">
        <f t="shared" si="8"/>
        <v>1078479.0628500497</v>
      </c>
      <c r="N16" s="227">
        <f t="shared" si="9"/>
        <v>0</v>
      </c>
      <c r="O16" s="227">
        <f t="shared" si="10"/>
        <v>1098605.7341087835</v>
      </c>
      <c r="P16" s="227">
        <f t="shared" si="11"/>
        <v>0</v>
      </c>
      <c r="Q16" s="227">
        <f t="shared" si="12"/>
        <v>1118175.795574673</v>
      </c>
      <c r="S16" s="126" t="s">
        <v>23</v>
      </c>
      <c r="T16" s="126" t="s">
        <v>24</v>
      </c>
      <c r="U16" s="227">
        <f t="shared" si="13"/>
        <v>0</v>
      </c>
      <c r="V16" s="227">
        <f t="shared" si="14"/>
        <v>1094130.5110911448</v>
      </c>
      <c r="W16" s="227">
        <f t="shared" si="15"/>
        <v>0</v>
      </c>
      <c r="X16" s="227">
        <f t="shared" si="16"/>
        <v>1126127.4259347194</v>
      </c>
      <c r="Y16" s="227">
        <f t="shared" si="17"/>
        <v>0</v>
      </c>
      <c r="Z16" s="227">
        <f t="shared" si="18"/>
        <v>1154946.0320560075</v>
      </c>
      <c r="AB16" s="126" t="s">
        <v>23</v>
      </c>
      <c r="AC16" s="126" t="s">
        <v>24</v>
      </c>
      <c r="AD16" s="227">
        <f t="shared" si="19"/>
        <v>0</v>
      </c>
      <c r="AE16" s="227">
        <f t="shared" si="20"/>
        <v>1040606.2284844911</v>
      </c>
      <c r="AF16" s="227">
        <f t="shared" si="21"/>
        <v>0</v>
      </c>
      <c r="AG16" s="227">
        <f t="shared" si="22"/>
        <v>1054404.534264297</v>
      </c>
      <c r="AH16" s="227">
        <f t="shared" si="23"/>
        <v>0</v>
      </c>
      <c r="AI16" s="227">
        <f t="shared" si="24"/>
        <v>1069965.805362937</v>
      </c>
      <c r="AK16" s="126" t="s">
        <v>23</v>
      </c>
      <c r="AL16" s="126" t="s">
        <v>24</v>
      </c>
      <c r="AM16" s="227">
        <f t="shared" si="25"/>
        <v>0</v>
      </c>
      <c r="AN16" s="227">
        <f t="shared" si="26"/>
        <v>1162825.920739529</v>
      </c>
      <c r="AO16" s="227">
        <f t="shared" si="27"/>
        <v>0</v>
      </c>
      <c r="AP16" s="227">
        <f t="shared" si="28"/>
        <v>1168775.2701085736</v>
      </c>
      <c r="AQ16" s="227">
        <f t="shared" si="29"/>
        <v>0</v>
      </c>
      <c r="AR16" s="227">
        <f t="shared" si="30"/>
        <v>1189209.0806543021</v>
      </c>
      <c r="AT16" s="126" t="s">
        <v>23</v>
      </c>
      <c r="AU16" s="126" t="s">
        <v>24</v>
      </c>
      <c r="AV16" s="227">
        <f t="shared" si="31"/>
        <v>0</v>
      </c>
      <c r="AW16" s="227">
        <f t="shared" si="32"/>
        <v>1174387.1578523938</v>
      </c>
      <c r="AX16" s="227">
        <f t="shared" si="33"/>
        <v>0</v>
      </c>
      <c r="AY16" s="227">
        <f t="shared" si="34"/>
        <v>1193914.4371586526</v>
      </c>
      <c r="AZ16" s="227">
        <f t="shared" si="35"/>
        <v>0</v>
      </c>
      <c r="BA16" s="227">
        <f t="shared" si="36"/>
        <v>1225059.9854820399</v>
      </c>
      <c r="BC16" s="126" t="s">
        <v>23</v>
      </c>
      <c r="BD16" s="126" t="s">
        <v>24</v>
      </c>
      <c r="BE16" s="227">
        <f t="shared" si="37"/>
        <v>0</v>
      </c>
      <c r="BF16" s="227">
        <f t="shared" si="38"/>
        <v>1086775.2136137052</v>
      </c>
      <c r="BG16" s="227">
        <f t="shared" si="39"/>
        <v>0</v>
      </c>
      <c r="BH16" s="227">
        <f t="shared" si="40"/>
        <v>1087928.4759147565</v>
      </c>
      <c r="BI16" s="227">
        <f t="shared" si="41"/>
        <v>0</v>
      </c>
      <c r="BJ16" s="227">
        <f t="shared" si="42"/>
        <v>1104861.9277367971</v>
      </c>
    </row>
    <row r="17" spans="1:62">
      <c r="A17" s="126" t="s">
        <v>263</v>
      </c>
      <c r="B17" s="126" t="s">
        <v>1045</v>
      </c>
      <c r="C17" s="126" t="s">
        <v>1079</v>
      </c>
      <c r="E17" s="126" t="s">
        <v>25</v>
      </c>
      <c r="F17" s="126" t="s">
        <v>26</v>
      </c>
      <c r="G17" s="227">
        <f>IFERROR(IF(VLOOKUP(E17,A:C,3,FALSE)="YES",VLOOKUP(E17,'School Year 2019-20 SPED coop'!A:R,15,FALSE),0),0)</f>
        <v>0</v>
      </c>
      <c r="H17" s="227">
        <f t="shared" si="43"/>
        <v>3083203.74</v>
      </c>
      <c r="J17" s="126" t="s">
        <v>25</v>
      </c>
      <c r="K17" s="126" t="s">
        <v>26</v>
      </c>
      <c r="L17" s="227">
        <f t="shared" si="7"/>
        <v>0</v>
      </c>
      <c r="M17" s="227">
        <f t="shared" si="8"/>
        <v>3040785.2881073779</v>
      </c>
      <c r="N17" s="227">
        <f t="shared" si="9"/>
        <v>0</v>
      </c>
      <c r="O17" s="227">
        <f t="shared" si="10"/>
        <v>3097543.4077047342</v>
      </c>
      <c r="P17" s="227">
        <f t="shared" si="11"/>
        <v>0</v>
      </c>
      <c r="Q17" s="227">
        <f t="shared" si="12"/>
        <v>3152731.8450161517</v>
      </c>
      <c r="S17" s="126" t="s">
        <v>25</v>
      </c>
      <c r="T17" s="126" t="s">
        <v>26</v>
      </c>
      <c r="U17" s="227">
        <f t="shared" si="13"/>
        <v>0</v>
      </c>
      <c r="V17" s="227">
        <f t="shared" si="14"/>
        <v>3084924.05247714</v>
      </c>
      <c r="W17" s="227">
        <f t="shared" si="15"/>
        <v>0</v>
      </c>
      <c r="X17" s="227">
        <f t="shared" si="16"/>
        <v>3175122.6516750082</v>
      </c>
      <c r="Y17" s="227">
        <f t="shared" si="17"/>
        <v>0</v>
      </c>
      <c r="Z17" s="227">
        <f t="shared" si="18"/>
        <v>3256426.0775352824</v>
      </c>
      <c r="AB17" s="126" t="s">
        <v>25</v>
      </c>
      <c r="AC17" s="126" t="s">
        <v>26</v>
      </c>
      <c r="AD17" s="227">
        <f t="shared" si="19"/>
        <v>0</v>
      </c>
      <c r="AE17" s="227">
        <f t="shared" si="20"/>
        <v>2831531.1933230464</v>
      </c>
      <c r="AF17" s="227">
        <f t="shared" si="21"/>
        <v>0</v>
      </c>
      <c r="AG17" s="227">
        <f t="shared" si="22"/>
        <v>2877921.875113728</v>
      </c>
      <c r="AH17" s="227">
        <f t="shared" si="23"/>
        <v>0</v>
      </c>
      <c r="AI17" s="227">
        <f t="shared" si="24"/>
        <v>2930911.7762007075</v>
      </c>
      <c r="AK17" s="126" t="s">
        <v>25</v>
      </c>
      <c r="AL17" s="126" t="s">
        <v>26</v>
      </c>
      <c r="AM17" s="227">
        <f t="shared" si="25"/>
        <v>0</v>
      </c>
      <c r="AN17" s="227">
        <f t="shared" si="26"/>
        <v>3183563.4859705819</v>
      </c>
      <c r="AO17" s="227">
        <f t="shared" si="27"/>
        <v>0</v>
      </c>
      <c r="AP17" s="227">
        <f t="shared" si="28"/>
        <v>3199900.4308026792</v>
      </c>
      <c r="AQ17" s="227">
        <f t="shared" si="29"/>
        <v>0</v>
      </c>
      <c r="AR17" s="227">
        <f t="shared" si="30"/>
        <v>3255850.5524533261</v>
      </c>
      <c r="AT17" s="126" t="s">
        <v>25</v>
      </c>
      <c r="AU17" s="126" t="s">
        <v>26</v>
      </c>
      <c r="AV17" s="227">
        <f t="shared" si="31"/>
        <v>0</v>
      </c>
      <c r="AW17" s="227">
        <f t="shared" si="32"/>
        <v>3215233.061945037</v>
      </c>
      <c r="AX17" s="227">
        <f t="shared" si="33"/>
        <v>0</v>
      </c>
      <c r="AY17" s="227">
        <f t="shared" si="34"/>
        <v>3268717.9519182537</v>
      </c>
      <c r="AZ17" s="227">
        <f t="shared" si="35"/>
        <v>0</v>
      </c>
      <c r="BA17" s="227">
        <f t="shared" si="36"/>
        <v>3354031.5428499137</v>
      </c>
      <c r="BC17" s="126" t="s">
        <v>25</v>
      </c>
      <c r="BD17" s="126" t="s">
        <v>26</v>
      </c>
      <c r="BE17" s="227">
        <f t="shared" si="37"/>
        <v>0</v>
      </c>
      <c r="BF17" s="227">
        <f t="shared" si="38"/>
        <v>2961633.5550945932</v>
      </c>
      <c r="BG17" s="227">
        <f t="shared" si="39"/>
        <v>0</v>
      </c>
      <c r="BH17" s="227">
        <f t="shared" si="40"/>
        <v>2973917.2771414877</v>
      </c>
      <c r="BI17" s="227">
        <f t="shared" si="41"/>
        <v>0</v>
      </c>
      <c r="BJ17" s="227">
        <f t="shared" si="42"/>
        <v>3030976.8313344703</v>
      </c>
    </row>
    <row r="18" spans="1:62">
      <c r="A18" s="126" t="s">
        <v>265</v>
      </c>
      <c r="B18" s="126" t="s">
        <v>1041</v>
      </c>
      <c r="C18" s="126" t="s">
        <v>1079</v>
      </c>
      <c r="E18" s="126" t="s">
        <v>27</v>
      </c>
      <c r="F18" s="126" t="s">
        <v>28</v>
      </c>
      <c r="G18" s="227">
        <f>IFERROR(IF(VLOOKUP(E18,A:C,3,FALSE)="YES",VLOOKUP(E18,'School Year 2019-20 SPED coop'!A:R,15,FALSE),0),0)</f>
        <v>0</v>
      </c>
      <c r="H18" s="227">
        <f t="shared" si="43"/>
        <v>14592968.23</v>
      </c>
      <c r="J18" s="126" t="s">
        <v>27</v>
      </c>
      <c r="K18" s="126" t="s">
        <v>28</v>
      </c>
      <c r="L18" s="227">
        <f t="shared" si="7"/>
        <v>0</v>
      </c>
      <c r="M18" s="227">
        <f t="shared" si="8"/>
        <v>14061642.253420264</v>
      </c>
      <c r="N18" s="227">
        <f t="shared" si="9"/>
        <v>0</v>
      </c>
      <c r="O18" s="227">
        <f t="shared" si="10"/>
        <v>14224087.773971815</v>
      </c>
      <c r="P18" s="227">
        <f t="shared" si="11"/>
        <v>0</v>
      </c>
      <c r="Q18" s="227">
        <f t="shared" si="12"/>
        <v>14375237.690951912</v>
      </c>
      <c r="S18" s="126" t="s">
        <v>27</v>
      </c>
      <c r="T18" s="126" t="s">
        <v>28</v>
      </c>
      <c r="U18" s="227">
        <f t="shared" si="13"/>
        <v>0</v>
      </c>
      <c r="V18" s="227">
        <f t="shared" si="14"/>
        <v>14265751.973260589</v>
      </c>
      <c r="W18" s="227">
        <f t="shared" si="15"/>
        <v>0</v>
      </c>
      <c r="X18" s="227">
        <f t="shared" si="16"/>
        <v>14580326.617499247</v>
      </c>
      <c r="Y18" s="227">
        <f t="shared" si="17"/>
        <v>0</v>
      </c>
      <c r="Z18" s="227">
        <f t="shared" si="18"/>
        <v>14848039.053418765</v>
      </c>
      <c r="AB18" s="126" t="s">
        <v>27</v>
      </c>
      <c r="AC18" s="126" t="s">
        <v>28</v>
      </c>
      <c r="AD18" s="227">
        <f t="shared" si="19"/>
        <v>0</v>
      </c>
      <c r="AE18" s="227">
        <f t="shared" si="20"/>
        <v>14432236.271418203</v>
      </c>
      <c r="AF18" s="227">
        <f t="shared" si="21"/>
        <v>0</v>
      </c>
      <c r="AG18" s="227">
        <f t="shared" si="22"/>
        <v>14592896.997686181</v>
      </c>
      <c r="AH18" s="227">
        <f t="shared" si="23"/>
        <v>0</v>
      </c>
      <c r="AI18" s="227">
        <f t="shared" si="24"/>
        <v>14752641.583176309</v>
      </c>
      <c r="AK18" s="126" t="s">
        <v>27</v>
      </c>
      <c r="AL18" s="126" t="s">
        <v>28</v>
      </c>
      <c r="AM18" s="227">
        <f t="shared" si="25"/>
        <v>0</v>
      </c>
      <c r="AN18" s="227">
        <f t="shared" si="26"/>
        <v>15507867.640507633</v>
      </c>
      <c r="AO18" s="227">
        <f t="shared" si="27"/>
        <v>0</v>
      </c>
      <c r="AP18" s="227">
        <f t="shared" si="28"/>
        <v>15478446.682602696</v>
      </c>
      <c r="AQ18" s="227">
        <f t="shared" si="29"/>
        <v>0</v>
      </c>
      <c r="AR18" s="227">
        <f t="shared" si="30"/>
        <v>15640194.859463455</v>
      </c>
      <c r="AT18" s="126" t="s">
        <v>27</v>
      </c>
      <c r="AU18" s="126" t="s">
        <v>28</v>
      </c>
      <c r="AV18" s="227">
        <f t="shared" si="31"/>
        <v>0</v>
      </c>
      <c r="AW18" s="227">
        <f t="shared" si="32"/>
        <v>15662119.890219094</v>
      </c>
      <c r="AX18" s="227">
        <f t="shared" si="33"/>
        <v>0</v>
      </c>
      <c r="AY18" s="227">
        <f t="shared" si="34"/>
        <v>15811374.661453079</v>
      </c>
      <c r="AZ18" s="227">
        <f t="shared" si="35"/>
        <v>0</v>
      </c>
      <c r="BA18" s="227">
        <f t="shared" si="36"/>
        <v>16111863.352966422</v>
      </c>
      <c r="BC18" s="126" t="s">
        <v>27</v>
      </c>
      <c r="BD18" s="126" t="s">
        <v>28</v>
      </c>
      <c r="BE18" s="227">
        <f t="shared" si="37"/>
        <v>0</v>
      </c>
      <c r="BF18" s="227">
        <f t="shared" si="38"/>
        <v>15087968.402345967</v>
      </c>
      <c r="BG18" s="227">
        <f t="shared" si="39"/>
        <v>0</v>
      </c>
      <c r="BH18" s="227">
        <f t="shared" si="40"/>
        <v>15070104.22192833</v>
      </c>
      <c r="BI18" s="227">
        <f t="shared" si="41"/>
        <v>0</v>
      </c>
      <c r="BJ18" s="227">
        <f t="shared" si="42"/>
        <v>15248716.866702013</v>
      </c>
    </row>
    <row r="19" spans="1:62">
      <c r="A19" s="126" t="s">
        <v>267</v>
      </c>
      <c r="B19" s="126" t="s">
        <v>1027</v>
      </c>
      <c r="C19" s="126" t="s">
        <v>1079</v>
      </c>
      <c r="E19" s="126" t="s">
        <v>29</v>
      </c>
      <c r="F19" s="126" t="s">
        <v>30</v>
      </c>
      <c r="G19" s="227">
        <f>IFERROR(IF(VLOOKUP(E19,A:C,3,FALSE)="YES",VLOOKUP(E19,'School Year 2019-20 SPED coop'!A:R,15,FALSE),0),0)</f>
        <v>0</v>
      </c>
      <c r="H19" s="227">
        <f t="shared" si="43"/>
        <v>657505.18000000005</v>
      </c>
      <c r="J19" s="126" t="s">
        <v>29</v>
      </c>
      <c r="K19" s="126" t="s">
        <v>30</v>
      </c>
      <c r="L19" s="227">
        <f t="shared" si="7"/>
        <v>0</v>
      </c>
      <c r="M19" s="227">
        <f t="shared" si="8"/>
        <v>666162.34668599698</v>
      </c>
      <c r="N19" s="227">
        <f t="shared" si="9"/>
        <v>0</v>
      </c>
      <c r="O19" s="227">
        <f t="shared" si="10"/>
        <v>678599.47615668573</v>
      </c>
      <c r="P19" s="227">
        <f t="shared" si="11"/>
        <v>0</v>
      </c>
      <c r="Q19" s="227">
        <f t="shared" si="12"/>
        <v>690692.65257041703</v>
      </c>
      <c r="S19" s="126" t="s">
        <v>29</v>
      </c>
      <c r="T19" s="126" t="s">
        <v>30</v>
      </c>
      <c r="U19" s="227">
        <f t="shared" si="13"/>
        <v>0</v>
      </c>
      <c r="V19" s="227">
        <f t="shared" si="14"/>
        <v>675820.3673450941</v>
      </c>
      <c r="W19" s="227">
        <f t="shared" si="15"/>
        <v>0</v>
      </c>
      <c r="X19" s="227">
        <f t="shared" si="16"/>
        <v>695598.71665793925</v>
      </c>
      <c r="Y19" s="227">
        <f t="shared" si="17"/>
        <v>0</v>
      </c>
      <c r="Z19" s="227">
        <f t="shared" si="18"/>
        <v>713407.60019691847</v>
      </c>
      <c r="AB19" s="126" t="s">
        <v>29</v>
      </c>
      <c r="AC19" s="126" t="s">
        <v>30</v>
      </c>
      <c r="AD19" s="227">
        <f t="shared" si="19"/>
        <v>0</v>
      </c>
      <c r="AE19" s="227">
        <f t="shared" si="20"/>
        <v>626023.95522091642</v>
      </c>
      <c r="AF19" s="227">
        <f t="shared" si="21"/>
        <v>0</v>
      </c>
      <c r="AG19" s="227">
        <f t="shared" si="22"/>
        <v>636642.96519216057</v>
      </c>
      <c r="AH19" s="227">
        <f t="shared" si="23"/>
        <v>0</v>
      </c>
      <c r="AI19" s="227">
        <f t="shared" si="24"/>
        <v>651517.31513309665</v>
      </c>
      <c r="AK19" s="126" t="s">
        <v>29</v>
      </c>
      <c r="AL19" s="126" t="s">
        <v>30</v>
      </c>
      <c r="AM19" s="227">
        <f t="shared" si="25"/>
        <v>0</v>
      </c>
      <c r="AN19" s="227">
        <f t="shared" si="26"/>
        <v>695976.06355505122</v>
      </c>
      <c r="AO19" s="227">
        <f t="shared" si="27"/>
        <v>0</v>
      </c>
      <c r="AP19" s="227">
        <f t="shared" si="28"/>
        <v>699560.71487075754</v>
      </c>
      <c r="AQ19" s="227">
        <f t="shared" si="29"/>
        <v>0</v>
      </c>
      <c r="AR19" s="227">
        <f t="shared" si="30"/>
        <v>711794.13237087615</v>
      </c>
      <c r="AT19" s="126" t="s">
        <v>29</v>
      </c>
      <c r="AU19" s="126" t="s">
        <v>30</v>
      </c>
      <c r="AV19" s="227">
        <f t="shared" si="31"/>
        <v>0</v>
      </c>
      <c r="AW19" s="227">
        <f t="shared" si="32"/>
        <v>702903.62171956233</v>
      </c>
      <c r="AX19" s="227">
        <f t="shared" si="33"/>
        <v>0</v>
      </c>
      <c r="AY19" s="227">
        <f t="shared" si="34"/>
        <v>714606.79387175688</v>
      </c>
      <c r="AZ19" s="227">
        <f t="shared" si="35"/>
        <v>0</v>
      </c>
      <c r="BA19" s="227">
        <f t="shared" si="36"/>
        <v>733260.18251601036</v>
      </c>
      <c r="BC19" s="126" t="s">
        <v>29</v>
      </c>
      <c r="BD19" s="126" t="s">
        <v>30</v>
      </c>
      <c r="BE19" s="227">
        <f t="shared" si="37"/>
        <v>0</v>
      </c>
      <c r="BF19" s="227">
        <f t="shared" si="38"/>
        <v>657048.53837076668</v>
      </c>
      <c r="BG19" s="227">
        <f t="shared" si="39"/>
        <v>0</v>
      </c>
      <c r="BH19" s="227">
        <f t="shared" si="40"/>
        <v>660137.31613311556</v>
      </c>
      <c r="BI19" s="227">
        <f t="shared" si="41"/>
        <v>0</v>
      </c>
      <c r="BJ19" s="227">
        <f t="shared" si="42"/>
        <v>676053.304009474</v>
      </c>
    </row>
    <row r="20" spans="1:62">
      <c r="A20" s="126" t="s">
        <v>269</v>
      </c>
      <c r="B20" s="126" t="s">
        <v>1023</v>
      </c>
      <c r="C20" s="126" t="s">
        <v>1079</v>
      </c>
      <c r="E20" s="126" t="s">
        <v>31</v>
      </c>
      <c r="F20" s="126" t="s">
        <v>32</v>
      </c>
      <c r="G20" s="227">
        <f>IFERROR(IF(VLOOKUP(E20,A:C,3,FALSE)="YES",VLOOKUP(E20,'School Year 2019-20 SPED coop'!A:R,15,FALSE),0),0)</f>
        <v>0</v>
      </c>
      <c r="H20" s="227">
        <f t="shared" si="43"/>
        <v>0</v>
      </c>
      <c r="J20" s="126" t="s">
        <v>31</v>
      </c>
      <c r="K20" s="126" t="s">
        <v>32</v>
      </c>
      <c r="L20" s="227">
        <f t="shared" si="7"/>
        <v>0</v>
      </c>
      <c r="M20" s="227">
        <f t="shared" si="8"/>
        <v>0</v>
      </c>
      <c r="N20" s="227">
        <f t="shared" si="9"/>
        <v>0</v>
      </c>
      <c r="O20" s="227">
        <f t="shared" si="10"/>
        <v>0</v>
      </c>
      <c r="P20" s="227">
        <f t="shared" si="11"/>
        <v>0</v>
      </c>
      <c r="Q20" s="227">
        <f t="shared" si="12"/>
        <v>0</v>
      </c>
      <c r="S20" s="126" t="s">
        <v>31</v>
      </c>
      <c r="T20" s="126" t="s">
        <v>32</v>
      </c>
      <c r="U20" s="227">
        <f t="shared" si="13"/>
        <v>0</v>
      </c>
      <c r="V20" s="227">
        <f t="shared" si="14"/>
        <v>0</v>
      </c>
      <c r="W20" s="227">
        <f t="shared" si="15"/>
        <v>0</v>
      </c>
      <c r="X20" s="227">
        <f t="shared" si="16"/>
        <v>0</v>
      </c>
      <c r="Y20" s="227">
        <f t="shared" si="17"/>
        <v>0</v>
      </c>
      <c r="Z20" s="227">
        <f t="shared" si="18"/>
        <v>0</v>
      </c>
      <c r="AB20" s="126" t="s">
        <v>31</v>
      </c>
      <c r="AC20" s="126" t="s">
        <v>32</v>
      </c>
      <c r="AD20" s="227">
        <f t="shared" si="19"/>
        <v>0</v>
      </c>
      <c r="AE20" s="227">
        <f t="shared" si="20"/>
        <v>0</v>
      </c>
      <c r="AF20" s="227">
        <f t="shared" si="21"/>
        <v>0</v>
      </c>
      <c r="AG20" s="227">
        <f t="shared" si="22"/>
        <v>0</v>
      </c>
      <c r="AH20" s="227">
        <f t="shared" si="23"/>
        <v>0</v>
      </c>
      <c r="AI20" s="227">
        <f t="shared" si="24"/>
        <v>0</v>
      </c>
      <c r="AK20" s="126" t="s">
        <v>31</v>
      </c>
      <c r="AL20" s="126" t="s">
        <v>32</v>
      </c>
      <c r="AM20" s="227">
        <f t="shared" si="25"/>
        <v>0</v>
      </c>
      <c r="AN20" s="227">
        <f t="shared" si="26"/>
        <v>0</v>
      </c>
      <c r="AO20" s="227">
        <f t="shared" si="27"/>
        <v>0</v>
      </c>
      <c r="AP20" s="227">
        <f t="shared" si="28"/>
        <v>0</v>
      </c>
      <c r="AQ20" s="227">
        <f t="shared" si="29"/>
        <v>0</v>
      </c>
      <c r="AR20" s="227">
        <f t="shared" si="30"/>
        <v>0</v>
      </c>
      <c r="AT20" s="126" t="s">
        <v>31</v>
      </c>
      <c r="AU20" s="126" t="s">
        <v>32</v>
      </c>
      <c r="AV20" s="227">
        <f t="shared" si="31"/>
        <v>0</v>
      </c>
      <c r="AW20" s="227">
        <f t="shared" si="32"/>
        <v>0</v>
      </c>
      <c r="AX20" s="227">
        <f t="shared" si="33"/>
        <v>0</v>
      </c>
      <c r="AY20" s="227">
        <f t="shared" si="34"/>
        <v>0</v>
      </c>
      <c r="AZ20" s="227">
        <f t="shared" si="35"/>
        <v>0</v>
      </c>
      <c r="BA20" s="227">
        <f t="shared" si="36"/>
        <v>0</v>
      </c>
      <c r="BC20" s="126" t="s">
        <v>31</v>
      </c>
      <c r="BD20" s="126" t="s">
        <v>32</v>
      </c>
      <c r="BE20" s="227">
        <f t="shared" si="37"/>
        <v>0</v>
      </c>
      <c r="BF20" s="227">
        <f t="shared" si="38"/>
        <v>0</v>
      </c>
      <c r="BG20" s="227">
        <f t="shared" si="39"/>
        <v>0</v>
      </c>
      <c r="BH20" s="227">
        <f t="shared" si="40"/>
        <v>0</v>
      </c>
      <c r="BI20" s="227">
        <f t="shared" si="41"/>
        <v>0</v>
      </c>
      <c r="BJ20" s="227">
        <f t="shared" si="42"/>
        <v>0</v>
      </c>
    </row>
    <row r="21" spans="1:62">
      <c r="A21" s="126" t="s">
        <v>271</v>
      </c>
      <c r="B21" s="126" t="s">
        <v>1031</v>
      </c>
      <c r="C21" s="126" t="s">
        <v>1079</v>
      </c>
      <c r="E21" s="126" t="s">
        <v>33</v>
      </c>
      <c r="F21" s="126" t="s">
        <v>34</v>
      </c>
      <c r="G21" s="227">
        <f>IFERROR(IF(VLOOKUP(E21,A:C,3,FALSE)="YES",VLOOKUP(E21,'School Year 2019-20 SPED coop'!A:R,15,FALSE),0),0)</f>
        <v>0</v>
      </c>
      <c r="H21" s="227">
        <f t="shared" si="43"/>
        <v>340172.68</v>
      </c>
      <c r="J21" s="126" t="s">
        <v>33</v>
      </c>
      <c r="K21" s="126" t="s">
        <v>34</v>
      </c>
      <c r="L21" s="227">
        <f t="shared" si="7"/>
        <v>0</v>
      </c>
      <c r="M21" s="227">
        <f t="shared" si="8"/>
        <v>331409.11030445388</v>
      </c>
      <c r="N21" s="227">
        <f t="shared" si="9"/>
        <v>0</v>
      </c>
      <c r="O21" s="227">
        <f t="shared" si="10"/>
        <v>337608.38556059432</v>
      </c>
      <c r="P21" s="227">
        <f t="shared" si="11"/>
        <v>0</v>
      </c>
      <c r="Q21" s="227">
        <f t="shared" si="12"/>
        <v>343636.23032892623</v>
      </c>
      <c r="S21" s="126" t="s">
        <v>33</v>
      </c>
      <c r="T21" s="126" t="s">
        <v>34</v>
      </c>
      <c r="U21" s="227">
        <f t="shared" si="13"/>
        <v>0</v>
      </c>
      <c r="V21" s="227">
        <f t="shared" si="14"/>
        <v>336230.10678101581</v>
      </c>
      <c r="W21" s="227">
        <f t="shared" si="15"/>
        <v>0</v>
      </c>
      <c r="X21" s="227">
        <f t="shared" si="16"/>
        <v>346060.1772947961</v>
      </c>
      <c r="Y21" s="227">
        <f t="shared" si="17"/>
        <v>0</v>
      </c>
      <c r="Z21" s="227">
        <f t="shared" si="18"/>
        <v>354939.43756207085</v>
      </c>
      <c r="AB21" s="126" t="s">
        <v>33</v>
      </c>
      <c r="AC21" s="126" t="s">
        <v>34</v>
      </c>
      <c r="AD21" s="227">
        <f t="shared" si="19"/>
        <v>0</v>
      </c>
      <c r="AE21" s="227">
        <f t="shared" si="20"/>
        <v>333428.61801536911</v>
      </c>
      <c r="AF21" s="227">
        <f t="shared" si="21"/>
        <v>0</v>
      </c>
      <c r="AG21" s="227">
        <f t="shared" si="22"/>
        <v>339893.51504374243</v>
      </c>
      <c r="AH21" s="227">
        <f t="shared" si="23"/>
        <v>0</v>
      </c>
      <c r="AI21" s="227">
        <f t="shared" si="24"/>
        <v>341640.94637952925</v>
      </c>
      <c r="AK21" s="126" t="s">
        <v>33</v>
      </c>
      <c r="AL21" s="126" t="s">
        <v>34</v>
      </c>
      <c r="AM21" s="227">
        <f t="shared" si="25"/>
        <v>0</v>
      </c>
      <c r="AN21" s="227">
        <f t="shared" si="26"/>
        <v>353321.58174956992</v>
      </c>
      <c r="AO21" s="227">
        <f t="shared" si="27"/>
        <v>0</v>
      </c>
      <c r="AP21" s="227">
        <f t="shared" si="28"/>
        <v>355107.20932268276</v>
      </c>
      <c r="AQ21" s="227">
        <f t="shared" si="29"/>
        <v>0</v>
      </c>
      <c r="AR21" s="227">
        <f t="shared" si="30"/>
        <v>361332.38169990573</v>
      </c>
      <c r="AT21" s="126" t="s">
        <v>33</v>
      </c>
      <c r="AU21" s="126" t="s">
        <v>34</v>
      </c>
      <c r="AV21" s="227">
        <f t="shared" si="31"/>
        <v>0</v>
      </c>
      <c r="AW21" s="227">
        <f t="shared" si="32"/>
        <v>356844.92663682689</v>
      </c>
      <c r="AX21" s="227">
        <f t="shared" si="33"/>
        <v>0</v>
      </c>
      <c r="AY21" s="227">
        <f t="shared" si="34"/>
        <v>362749.06732229807</v>
      </c>
      <c r="AZ21" s="227">
        <f t="shared" si="35"/>
        <v>0</v>
      </c>
      <c r="BA21" s="227">
        <f t="shared" si="36"/>
        <v>372240.54556359729</v>
      </c>
      <c r="BC21" s="126" t="s">
        <v>33</v>
      </c>
      <c r="BD21" s="126" t="s">
        <v>34</v>
      </c>
      <c r="BE21" s="227">
        <f t="shared" si="37"/>
        <v>0</v>
      </c>
      <c r="BF21" s="227">
        <f t="shared" si="38"/>
        <v>349833.33455504035</v>
      </c>
      <c r="BG21" s="227">
        <f t="shared" si="39"/>
        <v>0</v>
      </c>
      <c r="BH21" s="227">
        <f t="shared" si="40"/>
        <v>352223.79266747751</v>
      </c>
      <c r="BI21" s="227">
        <f t="shared" si="41"/>
        <v>0</v>
      </c>
      <c r="BJ21" s="227">
        <f t="shared" si="42"/>
        <v>354340.81689006079</v>
      </c>
    </row>
    <row r="22" spans="1:62">
      <c r="A22" s="126" t="s">
        <v>339</v>
      </c>
      <c r="B22" s="126" t="s">
        <v>1026</v>
      </c>
      <c r="C22" s="126" t="s">
        <v>1079</v>
      </c>
      <c r="E22" s="126" t="s">
        <v>35</v>
      </c>
      <c r="F22" s="126" t="s">
        <v>36</v>
      </c>
      <c r="G22" s="227">
        <f>IFERROR(IF(VLOOKUP(E22,A:C,3,FALSE)="YES",VLOOKUP(E22,'School Year 2019-20 SPED coop'!A:R,15,FALSE),0),0)</f>
        <v>0</v>
      </c>
      <c r="H22" s="227">
        <f t="shared" si="43"/>
        <v>1188208.68</v>
      </c>
      <c r="J22" s="126" t="s">
        <v>35</v>
      </c>
      <c r="K22" s="126" t="s">
        <v>36</v>
      </c>
      <c r="L22" s="227">
        <f t="shared" si="7"/>
        <v>0</v>
      </c>
      <c r="M22" s="227">
        <f t="shared" si="8"/>
        <v>1166961.6739764139</v>
      </c>
      <c r="N22" s="227">
        <f t="shared" si="9"/>
        <v>0</v>
      </c>
      <c r="O22" s="227">
        <f t="shared" si="10"/>
        <v>1188746.1312362244</v>
      </c>
      <c r="P22" s="227">
        <f t="shared" si="11"/>
        <v>0</v>
      </c>
      <c r="Q22" s="227">
        <f t="shared" si="12"/>
        <v>1209928.1117144355</v>
      </c>
      <c r="S22" s="126" t="s">
        <v>35</v>
      </c>
      <c r="T22" s="126" t="s">
        <v>36</v>
      </c>
      <c r="U22" s="227">
        <f t="shared" si="13"/>
        <v>0</v>
      </c>
      <c r="V22" s="227">
        <f t="shared" si="14"/>
        <v>1183903.4566700454</v>
      </c>
      <c r="W22" s="227">
        <f t="shared" si="15"/>
        <v>0</v>
      </c>
      <c r="X22" s="227">
        <f t="shared" si="16"/>
        <v>1218517.5886918802</v>
      </c>
      <c r="Y22" s="227">
        <f t="shared" si="17"/>
        <v>0</v>
      </c>
      <c r="Z22" s="227">
        <f t="shared" si="18"/>
        <v>1249730.1907972477</v>
      </c>
      <c r="AB22" s="126" t="s">
        <v>35</v>
      </c>
      <c r="AC22" s="126" t="s">
        <v>36</v>
      </c>
      <c r="AD22" s="227">
        <f t="shared" si="19"/>
        <v>0</v>
      </c>
      <c r="AE22" s="227">
        <f t="shared" si="20"/>
        <v>1127090.1210292969</v>
      </c>
      <c r="AF22" s="227">
        <f t="shared" si="21"/>
        <v>0</v>
      </c>
      <c r="AG22" s="227">
        <f t="shared" si="22"/>
        <v>1150642.5280545873</v>
      </c>
      <c r="AH22" s="227">
        <f t="shared" si="23"/>
        <v>0</v>
      </c>
      <c r="AI22" s="227">
        <f t="shared" si="24"/>
        <v>1176826.9074121756</v>
      </c>
      <c r="AK22" s="126" t="s">
        <v>35</v>
      </c>
      <c r="AL22" s="126" t="s">
        <v>36</v>
      </c>
      <c r="AM22" s="227">
        <f t="shared" si="25"/>
        <v>0</v>
      </c>
      <c r="AN22" s="227">
        <f t="shared" si="26"/>
        <v>1264267.7843229144</v>
      </c>
      <c r="AO22" s="227">
        <f t="shared" si="27"/>
        <v>0</v>
      </c>
      <c r="AP22" s="227">
        <f t="shared" si="28"/>
        <v>1270764.5485793147</v>
      </c>
      <c r="AQ22" s="227">
        <f t="shared" si="29"/>
        <v>0</v>
      </c>
      <c r="AR22" s="227">
        <f t="shared" si="30"/>
        <v>1292985.5621463808</v>
      </c>
      <c r="AT22" s="126" t="s">
        <v>35</v>
      </c>
      <c r="AU22" s="126" t="s">
        <v>36</v>
      </c>
      <c r="AV22" s="227">
        <f t="shared" si="31"/>
        <v>0</v>
      </c>
      <c r="AW22" s="227">
        <f t="shared" si="32"/>
        <v>1276841.0855619716</v>
      </c>
      <c r="AX22" s="227">
        <f t="shared" si="33"/>
        <v>0</v>
      </c>
      <c r="AY22" s="227">
        <f t="shared" si="34"/>
        <v>1298091.9470156196</v>
      </c>
      <c r="AZ22" s="227">
        <f t="shared" si="35"/>
        <v>0</v>
      </c>
      <c r="BA22" s="227">
        <f t="shared" si="36"/>
        <v>1331981.633323261</v>
      </c>
      <c r="BC22" s="126" t="s">
        <v>35</v>
      </c>
      <c r="BD22" s="126" t="s">
        <v>36</v>
      </c>
      <c r="BE22" s="227">
        <f t="shared" si="37"/>
        <v>0</v>
      </c>
      <c r="BF22" s="227">
        <f t="shared" si="38"/>
        <v>1183463.1434602949</v>
      </c>
      <c r="BG22" s="227">
        <f t="shared" si="39"/>
        <v>0</v>
      </c>
      <c r="BH22" s="227">
        <f t="shared" si="40"/>
        <v>1193604.9595514024</v>
      </c>
      <c r="BI22" s="227">
        <f t="shared" si="41"/>
        <v>0</v>
      </c>
      <c r="BJ22" s="227">
        <f t="shared" si="42"/>
        <v>1221663.9945128977</v>
      </c>
    </row>
    <row r="23" spans="1:62">
      <c r="A23" t="s">
        <v>345</v>
      </c>
      <c r="B23" t="s">
        <v>1022</v>
      </c>
      <c r="C23" s="126" t="s">
        <v>1079</v>
      </c>
      <c r="E23" s="126" t="s">
        <v>37</v>
      </c>
      <c r="F23" s="126" t="s">
        <v>38</v>
      </c>
      <c r="G23" s="227">
        <f>IFERROR(IF(VLOOKUP(E23,A:C,3,FALSE)="YES",VLOOKUP(E23,'School Year 2019-20 SPED coop'!A:R,15,FALSE),0),0)</f>
        <v>0</v>
      </c>
      <c r="H23" s="227">
        <f t="shared" si="43"/>
        <v>1523468.0300000003</v>
      </c>
      <c r="J23" s="126" t="s">
        <v>37</v>
      </c>
      <c r="K23" s="126" t="s">
        <v>38</v>
      </c>
      <c r="L23" s="227">
        <f t="shared" si="7"/>
        <v>0</v>
      </c>
      <c r="M23" s="227">
        <f t="shared" si="8"/>
        <v>1753268.6500053694</v>
      </c>
      <c r="N23" s="227">
        <f t="shared" si="9"/>
        <v>0</v>
      </c>
      <c r="O23" s="227">
        <f t="shared" si="10"/>
        <v>1786069.3311797879</v>
      </c>
      <c r="P23" s="227">
        <f t="shared" si="11"/>
        <v>0</v>
      </c>
      <c r="Q23" s="227">
        <f t="shared" si="12"/>
        <v>1817962.9490300973</v>
      </c>
      <c r="S23" s="126" t="s">
        <v>37</v>
      </c>
      <c r="T23" s="126" t="s">
        <v>38</v>
      </c>
      <c r="U23" s="227">
        <f t="shared" si="13"/>
        <v>0</v>
      </c>
      <c r="V23" s="227">
        <f t="shared" si="14"/>
        <v>1778733.6795357324</v>
      </c>
      <c r="W23" s="227">
        <f t="shared" si="15"/>
        <v>0</v>
      </c>
      <c r="X23" s="227">
        <f t="shared" si="16"/>
        <v>1830801.1589945671</v>
      </c>
      <c r="Y23" s="227">
        <f t="shared" si="17"/>
        <v>0</v>
      </c>
      <c r="Z23" s="227">
        <f t="shared" si="18"/>
        <v>1877753.5847872123</v>
      </c>
      <c r="AB23" s="126" t="s">
        <v>37</v>
      </c>
      <c r="AC23" s="126" t="s">
        <v>38</v>
      </c>
      <c r="AD23" s="227">
        <f t="shared" si="19"/>
        <v>0</v>
      </c>
      <c r="AE23" s="227">
        <f t="shared" si="20"/>
        <v>1731185.4016388801</v>
      </c>
      <c r="AF23" s="227">
        <f t="shared" si="21"/>
        <v>0</v>
      </c>
      <c r="AG23" s="227">
        <f t="shared" si="22"/>
        <v>1764421.5662448152</v>
      </c>
      <c r="AH23" s="227">
        <f t="shared" si="23"/>
        <v>0</v>
      </c>
      <c r="AI23" s="227">
        <f t="shared" si="24"/>
        <v>1793607.3909476046</v>
      </c>
      <c r="AK23" s="126" t="s">
        <v>37</v>
      </c>
      <c r="AL23" s="126" t="s">
        <v>38</v>
      </c>
      <c r="AM23" s="227">
        <f t="shared" si="25"/>
        <v>0</v>
      </c>
      <c r="AN23" s="227">
        <f t="shared" si="26"/>
        <v>1970976.0887930831</v>
      </c>
      <c r="AO23" s="227">
        <f t="shared" si="27"/>
        <v>0</v>
      </c>
      <c r="AP23" s="227">
        <f t="shared" si="28"/>
        <v>1980983.9317820969</v>
      </c>
      <c r="AQ23" s="227">
        <f t="shared" si="29"/>
        <v>0</v>
      </c>
      <c r="AR23" s="227">
        <f t="shared" si="30"/>
        <v>2015716.4579704385</v>
      </c>
      <c r="AT23" s="126" t="s">
        <v>37</v>
      </c>
      <c r="AU23" s="126" t="s">
        <v>38</v>
      </c>
      <c r="AV23" s="227">
        <f t="shared" si="31"/>
        <v>0</v>
      </c>
      <c r="AW23" s="227">
        <f t="shared" si="32"/>
        <v>1990578.286183734</v>
      </c>
      <c r="AX23" s="227">
        <f t="shared" si="33"/>
        <v>0</v>
      </c>
      <c r="AY23" s="227">
        <f t="shared" si="34"/>
        <v>2023592.7688562574</v>
      </c>
      <c r="AZ23" s="227">
        <f t="shared" si="35"/>
        <v>0</v>
      </c>
      <c r="BA23" s="227">
        <f t="shared" si="36"/>
        <v>2076494.1315427148</v>
      </c>
      <c r="BC23" s="126" t="s">
        <v>37</v>
      </c>
      <c r="BD23" s="126" t="s">
        <v>38</v>
      </c>
      <c r="BE23" s="227">
        <f t="shared" si="37"/>
        <v>0</v>
      </c>
      <c r="BF23" s="227">
        <f t="shared" si="38"/>
        <v>1816115.876746475</v>
      </c>
      <c r="BG23" s="227">
        <f t="shared" si="39"/>
        <v>0</v>
      </c>
      <c r="BH23" s="227">
        <f t="shared" si="40"/>
        <v>1828526.2090736353</v>
      </c>
      <c r="BI23" s="227">
        <f t="shared" si="41"/>
        <v>0</v>
      </c>
      <c r="BJ23" s="227">
        <f t="shared" si="42"/>
        <v>1860236.9101507799</v>
      </c>
    </row>
    <row r="24" spans="1:62">
      <c r="A24" t="s">
        <v>351</v>
      </c>
      <c r="B24" t="s">
        <v>1030</v>
      </c>
      <c r="C24" s="126" t="s">
        <v>1079</v>
      </c>
      <c r="E24" s="126" t="s">
        <v>39</v>
      </c>
      <c r="F24" s="126" t="s">
        <v>40</v>
      </c>
      <c r="G24" s="227">
        <f>IFERROR(IF(VLOOKUP(E24,A:C,3,FALSE)="YES",VLOOKUP(E24,'School Year 2019-20 SPED coop'!A:R,15,FALSE),0),0)</f>
        <v>0</v>
      </c>
      <c r="H24" s="227">
        <f t="shared" si="43"/>
        <v>1272600</v>
      </c>
      <c r="J24" s="126" t="s">
        <v>39</v>
      </c>
      <c r="K24" s="126" t="s">
        <v>40</v>
      </c>
      <c r="L24" s="227">
        <f t="shared" si="7"/>
        <v>0</v>
      </c>
      <c r="M24" s="227">
        <f t="shared" si="8"/>
        <v>1163011.4410883028</v>
      </c>
      <c r="N24" s="227">
        <f t="shared" si="9"/>
        <v>0</v>
      </c>
      <c r="O24" s="227">
        <f t="shared" si="10"/>
        <v>1184720.8853220828</v>
      </c>
      <c r="P24" s="227">
        <f t="shared" si="11"/>
        <v>0</v>
      </c>
      <c r="Q24" s="227">
        <f t="shared" si="12"/>
        <v>1205829.9227799757</v>
      </c>
      <c r="S24" s="126" t="s">
        <v>39</v>
      </c>
      <c r="T24" s="126" t="s">
        <v>40</v>
      </c>
      <c r="U24" s="227">
        <f t="shared" si="13"/>
        <v>0</v>
      </c>
      <c r="V24" s="227">
        <f t="shared" si="14"/>
        <v>1179892.0678339924</v>
      </c>
      <c r="W24" s="227">
        <f t="shared" si="15"/>
        <v>0</v>
      </c>
      <c r="X24" s="227">
        <f t="shared" si="16"/>
        <v>1214383.4931551262</v>
      </c>
      <c r="Y24" s="227">
        <f t="shared" si="17"/>
        <v>0</v>
      </c>
      <c r="Z24" s="227">
        <f t="shared" si="18"/>
        <v>1245489.0462859992</v>
      </c>
      <c r="AB24" s="126" t="s">
        <v>39</v>
      </c>
      <c r="AC24" s="126" t="s">
        <v>40</v>
      </c>
      <c r="AD24" s="227">
        <f t="shared" si="19"/>
        <v>0</v>
      </c>
      <c r="AE24" s="227">
        <f t="shared" si="20"/>
        <v>1094057.1828334839</v>
      </c>
      <c r="AF24" s="227">
        <f t="shared" si="21"/>
        <v>0</v>
      </c>
      <c r="AG24" s="227">
        <f t="shared" si="22"/>
        <v>1109056.2087561148</v>
      </c>
      <c r="AH24" s="227">
        <f t="shared" si="23"/>
        <v>0</v>
      </c>
      <c r="AI24" s="227">
        <f t="shared" si="24"/>
        <v>1129495.2273829659</v>
      </c>
      <c r="AK24" s="126" t="s">
        <v>39</v>
      </c>
      <c r="AL24" s="126" t="s">
        <v>40</v>
      </c>
      <c r="AM24" s="227">
        <f t="shared" si="25"/>
        <v>0</v>
      </c>
      <c r="AN24" s="227">
        <f t="shared" si="26"/>
        <v>1251328.8403521019</v>
      </c>
      <c r="AO24" s="227">
        <f t="shared" si="27"/>
        <v>0</v>
      </c>
      <c r="AP24" s="227">
        <f t="shared" si="28"/>
        <v>1257766.9046414045</v>
      </c>
      <c r="AQ24" s="227">
        <f t="shared" si="29"/>
        <v>0</v>
      </c>
      <c r="AR24" s="227">
        <f t="shared" si="30"/>
        <v>1279761.4904677116</v>
      </c>
      <c r="AT24" s="126" t="s">
        <v>39</v>
      </c>
      <c r="AU24" s="126" t="s">
        <v>40</v>
      </c>
      <c r="AV24" s="227">
        <f t="shared" si="31"/>
        <v>0</v>
      </c>
      <c r="AW24" s="227">
        <f t="shared" si="32"/>
        <v>1263761.1630615001</v>
      </c>
      <c r="AX24" s="227">
        <f t="shared" si="33"/>
        <v>0</v>
      </c>
      <c r="AY24" s="227">
        <f t="shared" si="34"/>
        <v>1284811.8519697122</v>
      </c>
      <c r="AZ24" s="227">
        <f t="shared" si="35"/>
        <v>0</v>
      </c>
      <c r="BA24" s="227">
        <f t="shared" si="36"/>
        <v>1318355.1708803866</v>
      </c>
      <c r="BC24" s="126" t="s">
        <v>39</v>
      </c>
      <c r="BD24" s="126" t="s">
        <v>40</v>
      </c>
      <c r="BE24" s="227">
        <f t="shared" si="37"/>
        <v>0</v>
      </c>
      <c r="BF24" s="227">
        <f t="shared" si="38"/>
        <v>1144360.560231809</v>
      </c>
      <c r="BG24" s="227">
        <f t="shared" si="39"/>
        <v>0</v>
      </c>
      <c r="BH24" s="227">
        <f t="shared" si="40"/>
        <v>1146169.4743303435</v>
      </c>
      <c r="BI24" s="227">
        <f t="shared" si="41"/>
        <v>0</v>
      </c>
      <c r="BJ24" s="227">
        <f t="shared" si="42"/>
        <v>1168190.406672172</v>
      </c>
    </row>
    <row r="25" spans="1:62">
      <c r="A25" t="s">
        <v>421</v>
      </c>
      <c r="B25" t="s">
        <v>1034</v>
      </c>
      <c r="C25" s="126" t="s">
        <v>1079</v>
      </c>
      <c r="E25" s="126" t="s">
        <v>41</v>
      </c>
      <c r="F25" s="126" t="s">
        <v>42</v>
      </c>
      <c r="G25" s="227">
        <f>IFERROR(IF(VLOOKUP(E25,A:C,3,FALSE)="YES",VLOOKUP(E25,'School Year 2019-20 SPED coop'!A:R,15,FALSE),0),0)</f>
        <v>0</v>
      </c>
      <c r="H25" s="227">
        <f t="shared" si="43"/>
        <v>8862181.0199999996</v>
      </c>
      <c r="J25" s="126" t="s">
        <v>41</v>
      </c>
      <c r="K25" s="126" t="s">
        <v>42</v>
      </c>
      <c r="L25" s="227">
        <f t="shared" si="7"/>
        <v>0</v>
      </c>
      <c r="M25" s="227">
        <f t="shared" si="8"/>
        <v>8356956.7901076069</v>
      </c>
      <c r="N25" s="227">
        <f t="shared" si="9"/>
        <v>0</v>
      </c>
      <c r="O25" s="227">
        <f t="shared" si="10"/>
        <v>8453517.21651702</v>
      </c>
      <c r="P25" s="227">
        <f t="shared" si="11"/>
        <v>0</v>
      </c>
      <c r="Q25" s="227">
        <f t="shared" si="12"/>
        <v>8543365.2018515654</v>
      </c>
      <c r="S25" s="126" t="s">
        <v>41</v>
      </c>
      <c r="T25" s="126" t="s">
        <v>42</v>
      </c>
      <c r="U25" s="227">
        <f t="shared" si="13"/>
        <v>0</v>
      </c>
      <c r="V25" s="227">
        <f t="shared" si="14"/>
        <v>8478270.2680319194</v>
      </c>
      <c r="W25" s="227">
        <f t="shared" si="15"/>
        <v>0</v>
      </c>
      <c r="X25" s="227">
        <f t="shared" si="16"/>
        <v>8665240.3329832293</v>
      </c>
      <c r="Y25" s="227">
        <f t="shared" si="17"/>
        <v>0</v>
      </c>
      <c r="Z25" s="227">
        <f t="shared" si="18"/>
        <v>8824362.9280263241</v>
      </c>
      <c r="AB25" s="126" t="s">
        <v>41</v>
      </c>
      <c r="AC25" s="126" t="s">
        <v>42</v>
      </c>
      <c r="AD25" s="227">
        <f t="shared" si="19"/>
        <v>0</v>
      </c>
      <c r="AE25" s="227">
        <f t="shared" si="20"/>
        <v>8104776.5479804669</v>
      </c>
      <c r="AF25" s="227">
        <f t="shared" si="21"/>
        <v>0</v>
      </c>
      <c r="AG25" s="227">
        <f t="shared" si="22"/>
        <v>8187073.0767301926</v>
      </c>
      <c r="AH25" s="227">
        <f t="shared" si="23"/>
        <v>0</v>
      </c>
      <c r="AI25" s="227">
        <f t="shared" si="24"/>
        <v>8267952.7236010777</v>
      </c>
      <c r="AK25" s="126" t="s">
        <v>41</v>
      </c>
      <c r="AL25" s="126" t="s">
        <v>42</v>
      </c>
      <c r="AM25" s="227">
        <f t="shared" si="25"/>
        <v>0</v>
      </c>
      <c r="AN25" s="227">
        <f t="shared" si="26"/>
        <v>9093863.3718611412</v>
      </c>
      <c r="AO25" s="227">
        <f t="shared" si="27"/>
        <v>0</v>
      </c>
      <c r="AP25" s="227">
        <f t="shared" si="28"/>
        <v>9076781.829141112</v>
      </c>
      <c r="AQ25" s="227">
        <f t="shared" si="29"/>
        <v>0</v>
      </c>
      <c r="AR25" s="227">
        <f t="shared" si="30"/>
        <v>9171713.1125377882</v>
      </c>
      <c r="AT25" s="126" t="s">
        <v>41</v>
      </c>
      <c r="AU25" s="126" t="s">
        <v>42</v>
      </c>
      <c r="AV25" s="227">
        <f t="shared" si="31"/>
        <v>0</v>
      </c>
      <c r="AW25" s="227">
        <f t="shared" si="32"/>
        <v>9184318.1517345738</v>
      </c>
      <c r="AX25" s="227">
        <f t="shared" si="33"/>
        <v>0</v>
      </c>
      <c r="AY25" s="227">
        <f t="shared" si="34"/>
        <v>9272013.555156067</v>
      </c>
      <c r="AZ25" s="227">
        <f t="shared" si="35"/>
        <v>0</v>
      </c>
      <c r="BA25" s="227">
        <f t="shared" si="36"/>
        <v>9448305.4046555646</v>
      </c>
      <c r="BC25" s="126" t="s">
        <v>41</v>
      </c>
      <c r="BD25" s="126" t="s">
        <v>42</v>
      </c>
      <c r="BE25" s="227">
        <f t="shared" si="37"/>
        <v>0</v>
      </c>
      <c r="BF25" s="227">
        <f t="shared" si="38"/>
        <v>8475965.9070360512</v>
      </c>
      <c r="BG25" s="227">
        <f t="shared" si="39"/>
        <v>0</v>
      </c>
      <c r="BH25" s="227">
        <f t="shared" si="40"/>
        <v>8458685.3143911753</v>
      </c>
      <c r="BI25" s="227">
        <f t="shared" si="41"/>
        <v>0</v>
      </c>
      <c r="BJ25" s="227">
        <f t="shared" si="42"/>
        <v>8549983.2289095577</v>
      </c>
    </row>
    <row r="26" spans="1:62">
      <c r="A26" t="s">
        <v>423</v>
      </c>
      <c r="B26" t="s">
        <v>1038</v>
      </c>
      <c r="C26" s="126" t="s">
        <v>1079</v>
      </c>
      <c r="E26" s="126" t="s">
        <v>43</v>
      </c>
      <c r="F26" s="126" t="s">
        <v>44</v>
      </c>
      <c r="G26" s="227">
        <f>IFERROR(IF(VLOOKUP(E26,A:C,3,FALSE)="YES",VLOOKUP(E26,'School Year 2019-20 SPED coop'!A:R,15,FALSE),0),0)</f>
        <v>0</v>
      </c>
      <c r="H26" s="227">
        <f t="shared" si="43"/>
        <v>5128646.01</v>
      </c>
      <c r="J26" s="126" t="s">
        <v>43</v>
      </c>
      <c r="K26" s="126" t="s">
        <v>44</v>
      </c>
      <c r="L26" s="227">
        <f t="shared" si="7"/>
        <v>0</v>
      </c>
      <c r="M26" s="227">
        <f t="shared" si="8"/>
        <v>4942531.0157549242</v>
      </c>
      <c r="N26" s="227">
        <f t="shared" si="9"/>
        <v>0</v>
      </c>
      <c r="O26" s="227">
        <f t="shared" si="10"/>
        <v>4999556.4684247095</v>
      </c>
      <c r="P26" s="227">
        <f t="shared" si="11"/>
        <v>0</v>
      </c>
      <c r="Q26" s="227">
        <f t="shared" si="12"/>
        <v>5052610.1388222612</v>
      </c>
      <c r="S26" s="126" t="s">
        <v>43</v>
      </c>
      <c r="T26" s="126" t="s">
        <v>44</v>
      </c>
      <c r="U26" s="227">
        <f t="shared" si="13"/>
        <v>0</v>
      </c>
      <c r="V26" s="227">
        <f t="shared" si="14"/>
        <v>5014280.4178482136</v>
      </c>
      <c r="W26" s="227">
        <f t="shared" si="15"/>
        <v>0</v>
      </c>
      <c r="X26" s="227">
        <f t="shared" si="16"/>
        <v>5124777.7498367839</v>
      </c>
      <c r="Y26" s="227">
        <f t="shared" si="17"/>
        <v>0</v>
      </c>
      <c r="Z26" s="227">
        <f t="shared" si="18"/>
        <v>5218795.8028584486</v>
      </c>
      <c r="AB26" s="126" t="s">
        <v>43</v>
      </c>
      <c r="AC26" s="126" t="s">
        <v>44</v>
      </c>
      <c r="AD26" s="227">
        <f t="shared" si="19"/>
        <v>0</v>
      </c>
      <c r="AE26" s="227">
        <f t="shared" si="20"/>
        <v>4549089.2609696183</v>
      </c>
      <c r="AF26" s="227">
        <f t="shared" si="21"/>
        <v>0</v>
      </c>
      <c r="AG26" s="227">
        <f t="shared" si="22"/>
        <v>4597071.7813732987</v>
      </c>
      <c r="AH26" s="227">
        <f t="shared" si="23"/>
        <v>0</v>
      </c>
      <c r="AI26" s="227">
        <f t="shared" si="24"/>
        <v>4641298.0784310447</v>
      </c>
      <c r="AK26" s="126" t="s">
        <v>43</v>
      </c>
      <c r="AL26" s="126" t="s">
        <v>44</v>
      </c>
      <c r="AM26" s="227">
        <f t="shared" si="25"/>
        <v>0</v>
      </c>
      <c r="AN26" s="227">
        <f t="shared" si="26"/>
        <v>5025641.0269501675</v>
      </c>
      <c r="AO26" s="227">
        <f t="shared" si="27"/>
        <v>0</v>
      </c>
      <c r="AP26" s="227">
        <f t="shared" si="28"/>
        <v>5015966.1794513352</v>
      </c>
      <c r="AQ26" s="227">
        <f t="shared" si="29"/>
        <v>0</v>
      </c>
      <c r="AR26" s="227">
        <f t="shared" si="30"/>
        <v>5068317.1750834836</v>
      </c>
      <c r="AT26" s="126" t="s">
        <v>43</v>
      </c>
      <c r="AU26" s="126" t="s">
        <v>44</v>
      </c>
      <c r="AV26" s="227">
        <f t="shared" si="31"/>
        <v>0</v>
      </c>
      <c r="AW26" s="227">
        <f t="shared" si="32"/>
        <v>5075632.8423191179</v>
      </c>
      <c r="AX26" s="227">
        <f t="shared" si="33"/>
        <v>0</v>
      </c>
      <c r="AY26" s="227">
        <f t="shared" si="34"/>
        <v>5123870.0510825319</v>
      </c>
      <c r="AZ26" s="227">
        <f t="shared" si="35"/>
        <v>0</v>
      </c>
      <c r="BA26" s="227">
        <f t="shared" si="36"/>
        <v>5221166.9871269055</v>
      </c>
      <c r="BC26" s="126" t="s">
        <v>43</v>
      </c>
      <c r="BD26" s="126" t="s">
        <v>44</v>
      </c>
      <c r="BE26" s="227">
        <f t="shared" si="37"/>
        <v>0</v>
      </c>
      <c r="BF26" s="227">
        <f t="shared" si="38"/>
        <v>4757369.9105162844</v>
      </c>
      <c r="BG26" s="227">
        <f t="shared" si="39"/>
        <v>0</v>
      </c>
      <c r="BH26" s="227">
        <f t="shared" si="40"/>
        <v>4749219.6482708659</v>
      </c>
      <c r="BI26" s="227">
        <f t="shared" si="41"/>
        <v>0</v>
      </c>
      <c r="BJ26" s="227">
        <f t="shared" si="42"/>
        <v>4799257.1478262842</v>
      </c>
    </row>
    <row r="27" spans="1:62">
      <c r="A27" t="s">
        <v>425</v>
      </c>
      <c r="B27" t="s">
        <v>1044</v>
      </c>
      <c r="C27" s="126" t="s">
        <v>1079</v>
      </c>
      <c r="E27" s="126" t="s">
        <v>45</v>
      </c>
      <c r="F27" s="126" t="s">
        <v>46</v>
      </c>
      <c r="G27" s="227">
        <f>IFERROR(IF(VLOOKUP(E27,A:C,3,FALSE)="YES",VLOOKUP(E27,'School Year 2019-20 SPED coop'!A:R,15,FALSE),0),0)</f>
        <v>0</v>
      </c>
      <c r="H27" s="227">
        <f t="shared" si="43"/>
        <v>278785.53999999998</v>
      </c>
      <c r="J27" s="126" t="s">
        <v>45</v>
      </c>
      <c r="K27" s="126" t="s">
        <v>46</v>
      </c>
      <c r="L27" s="227">
        <f t="shared" si="7"/>
        <v>0</v>
      </c>
      <c r="M27" s="227">
        <f t="shared" si="8"/>
        <v>280588.88205009402</v>
      </c>
      <c r="N27" s="227">
        <f t="shared" si="9"/>
        <v>0</v>
      </c>
      <c r="O27" s="227">
        <f t="shared" si="10"/>
        <v>285833.12573378457</v>
      </c>
      <c r="P27" s="227">
        <f t="shared" si="11"/>
        <v>0</v>
      </c>
      <c r="Q27" s="227">
        <f t="shared" si="12"/>
        <v>290932.29861753515</v>
      </c>
      <c r="S27" s="126" t="s">
        <v>45</v>
      </c>
      <c r="T27" s="126" t="s">
        <v>46</v>
      </c>
      <c r="U27" s="227">
        <f t="shared" si="13"/>
        <v>0</v>
      </c>
      <c r="V27" s="227">
        <f t="shared" si="14"/>
        <v>284661.93111377209</v>
      </c>
      <c r="W27" s="227">
        <f t="shared" si="15"/>
        <v>0</v>
      </c>
      <c r="X27" s="227">
        <f t="shared" si="16"/>
        <v>292988.11661513813</v>
      </c>
      <c r="Y27" s="227">
        <f t="shared" si="17"/>
        <v>0</v>
      </c>
      <c r="Z27" s="227">
        <f t="shared" si="18"/>
        <v>300498.35824789834</v>
      </c>
      <c r="AB27" s="126" t="s">
        <v>45</v>
      </c>
      <c r="AC27" s="126" t="s">
        <v>46</v>
      </c>
      <c r="AD27" s="227">
        <f t="shared" si="19"/>
        <v>0</v>
      </c>
      <c r="AE27" s="227">
        <f t="shared" si="20"/>
        <v>306703.27518360916</v>
      </c>
      <c r="AF27" s="227">
        <f t="shared" si="21"/>
        <v>0</v>
      </c>
      <c r="AG27" s="227">
        <f t="shared" si="22"/>
        <v>311238.59019811044</v>
      </c>
      <c r="AH27" s="227">
        <f t="shared" si="23"/>
        <v>0</v>
      </c>
      <c r="AI27" s="227">
        <f t="shared" si="24"/>
        <v>316491.73670178279</v>
      </c>
      <c r="AK27" s="126" t="s">
        <v>45</v>
      </c>
      <c r="AL27" s="126" t="s">
        <v>46</v>
      </c>
      <c r="AM27" s="227">
        <f t="shared" si="25"/>
        <v>0</v>
      </c>
      <c r="AN27" s="227">
        <f t="shared" si="26"/>
        <v>323208.17655329971</v>
      </c>
      <c r="AO27" s="227">
        <f t="shared" si="27"/>
        <v>0</v>
      </c>
      <c r="AP27" s="227">
        <f t="shared" si="28"/>
        <v>324906.17674490676</v>
      </c>
      <c r="AQ27" s="227">
        <f t="shared" si="29"/>
        <v>0</v>
      </c>
      <c r="AR27" s="227">
        <f t="shared" si="30"/>
        <v>330593.66430451995</v>
      </c>
      <c r="AT27" s="126" t="s">
        <v>45</v>
      </c>
      <c r="AU27" s="126" t="s">
        <v>46</v>
      </c>
      <c r="AV27" s="227">
        <f t="shared" si="31"/>
        <v>0</v>
      </c>
      <c r="AW27" s="227">
        <f t="shared" si="32"/>
        <v>326425.51827906939</v>
      </c>
      <c r="AX27" s="227">
        <f t="shared" si="33"/>
        <v>0</v>
      </c>
      <c r="AY27" s="227">
        <f t="shared" si="34"/>
        <v>331904.35036976333</v>
      </c>
      <c r="AZ27" s="227">
        <f t="shared" si="35"/>
        <v>0</v>
      </c>
      <c r="BA27" s="227">
        <f t="shared" si="36"/>
        <v>340574.30396850209</v>
      </c>
      <c r="BC27" s="126" t="s">
        <v>45</v>
      </c>
      <c r="BD27" s="126" t="s">
        <v>46</v>
      </c>
      <c r="BE27" s="227">
        <f t="shared" si="37"/>
        <v>0</v>
      </c>
      <c r="BF27" s="227">
        <f t="shared" si="38"/>
        <v>323649.49939698091</v>
      </c>
      <c r="BG27" s="227">
        <f t="shared" si="39"/>
        <v>0</v>
      </c>
      <c r="BH27" s="227">
        <f t="shared" si="40"/>
        <v>324468.51966587652</v>
      </c>
      <c r="BI27" s="227">
        <f t="shared" si="41"/>
        <v>0</v>
      </c>
      <c r="BJ27" s="227">
        <f t="shared" si="42"/>
        <v>330200.46525028115</v>
      </c>
    </row>
    <row r="28" spans="1:62">
      <c r="A28" t="s">
        <v>427</v>
      </c>
      <c r="B28" t="s">
        <v>1024</v>
      </c>
      <c r="C28" s="126" t="s">
        <v>1079</v>
      </c>
      <c r="E28" s="126" t="s">
        <v>47</v>
      </c>
      <c r="F28" s="126" t="s">
        <v>48</v>
      </c>
      <c r="G28" s="227">
        <f>IFERROR(IF(VLOOKUP(E28,A:C,3,FALSE)="YES",VLOOKUP(E28,'School Year 2019-20 SPED coop'!A:R,15,FALSE),0),0)</f>
        <v>0</v>
      </c>
      <c r="H28" s="227">
        <f t="shared" si="43"/>
        <v>3600539.66</v>
      </c>
      <c r="J28" s="126" t="s">
        <v>47</v>
      </c>
      <c r="K28" s="126" t="s">
        <v>48</v>
      </c>
      <c r="L28" s="227">
        <f t="shared" si="7"/>
        <v>0</v>
      </c>
      <c r="M28" s="227">
        <f t="shared" si="8"/>
        <v>3484249.9034367623</v>
      </c>
      <c r="N28" s="227">
        <f t="shared" si="9"/>
        <v>0</v>
      </c>
      <c r="O28" s="227">
        <f t="shared" si="10"/>
        <v>3549600.777532219</v>
      </c>
      <c r="P28" s="227">
        <f t="shared" si="11"/>
        <v>0</v>
      </c>
      <c r="Q28" s="227">
        <f t="shared" si="12"/>
        <v>3613144.4145862656</v>
      </c>
      <c r="S28" s="126" t="s">
        <v>47</v>
      </c>
      <c r="T28" s="126" t="s">
        <v>48</v>
      </c>
      <c r="U28" s="227">
        <f t="shared" si="13"/>
        <v>0</v>
      </c>
      <c r="V28" s="227">
        <f t="shared" si="14"/>
        <v>3534842.0732775</v>
      </c>
      <c r="W28" s="227">
        <f t="shared" si="15"/>
        <v>0</v>
      </c>
      <c r="X28" s="227">
        <f t="shared" si="16"/>
        <v>3638500.5930734975</v>
      </c>
      <c r="Y28" s="227">
        <f t="shared" si="17"/>
        <v>0</v>
      </c>
      <c r="Z28" s="227">
        <f t="shared" si="18"/>
        <v>3731973.8011796656</v>
      </c>
      <c r="AB28" s="126" t="s">
        <v>47</v>
      </c>
      <c r="AC28" s="126" t="s">
        <v>48</v>
      </c>
      <c r="AD28" s="227">
        <f t="shared" si="19"/>
        <v>0</v>
      </c>
      <c r="AE28" s="227">
        <f t="shared" si="20"/>
        <v>3235595.225869067</v>
      </c>
      <c r="AF28" s="227">
        <f t="shared" si="21"/>
        <v>0</v>
      </c>
      <c r="AG28" s="227">
        <f t="shared" si="22"/>
        <v>3291618.1398824723</v>
      </c>
      <c r="AH28" s="227">
        <f t="shared" si="23"/>
        <v>0</v>
      </c>
      <c r="AI28" s="227">
        <f t="shared" si="24"/>
        <v>3342775.8995244936</v>
      </c>
      <c r="AK28" s="126" t="s">
        <v>47</v>
      </c>
      <c r="AL28" s="126" t="s">
        <v>48</v>
      </c>
      <c r="AM28" s="227">
        <f t="shared" si="25"/>
        <v>0</v>
      </c>
      <c r="AN28" s="227">
        <f t="shared" si="26"/>
        <v>3641567.0425831126</v>
      </c>
      <c r="AO28" s="227">
        <f t="shared" si="27"/>
        <v>0</v>
      </c>
      <c r="AP28" s="227">
        <f t="shared" si="28"/>
        <v>3659918.1829485162</v>
      </c>
      <c r="AQ28" s="227">
        <f t="shared" si="29"/>
        <v>0</v>
      </c>
      <c r="AR28" s="227">
        <f t="shared" si="30"/>
        <v>3724266.2179034934</v>
      </c>
      <c r="AT28" s="126" t="s">
        <v>47</v>
      </c>
      <c r="AU28" s="126" t="s">
        <v>48</v>
      </c>
      <c r="AV28" s="227">
        <f t="shared" si="31"/>
        <v>0</v>
      </c>
      <c r="AW28" s="227">
        <f t="shared" si="32"/>
        <v>3677785.3967616982</v>
      </c>
      <c r="AX28" s="227">
        <f t="shared" si="33"/>
        <v>0</v>
      </c>
      <c r="AY28" s="227">
        <f t="shared" si="34"/>
        <v>3738638.9808894852</v>
      </c>
      <c r="AZ28" s="227">
        <f t="shared" si="35"/>
        <v>0</v>
      </c>
      <c r="BA28" s="227">
        <f t="shared" si="36"/>
        <v>3836567.9698272678</v>
      </c>
      <c r="BC28" s="126" t="s">
        <v>47</v>
      </c>
      <c r="BD28" s="126" t="s">
        <v>48</v>
      </c>
      <c r="BE28" s="227">
        <f t="shared" si="37"/>
        <v>0</v>
      </c>
      <c r="BF28" s="227">
        <f t="shared" si="38"/>
        <v>3391173.5479051922</v>
      </c>
      <c r="BG28" s="227">
        <f t="shared" si="39"/>
        <v>0</v>
      </c>
      <c r="BH28" s="227">
        <f t="shared" si="40"/>
        <v>3407694.8510463601</v>
      </c>
      <c r="BI28" s="227">
        <f t="shared" si="41"/>
        <v>0</v>
      </c>
      <c r="BJ28" s="227">
        <f t="shared" si="42"/>
        <v>3463417.9926969721</v>
      </c>
    </row>
    <row r="29" spans="1:62">
      <c r="A29" t="s">
        <v>529</v>
      </c>
      <c r="B29" t="s">
        <v>1028</v>
      </c>
      <c r="C29" s="126" t="s">
        <v>1079</v>
      </c>
      <c r="E29" s="126" t="s">
        <v>49</v>
      </c>
      <c r="F29" s="126" t="s">
        <v>50</v>
      </c>
      <c r="G29" s="227">
        <f>IFERROR(IF(VLOOKUP(E29,A:C,3,FALSE)="YES",VLOOKUP(E29,'School Year 2019-20 SPED coop'!A:R,15,FALSE),0),0)</f>
        <v>0</v>
      </c>
      <c r="H29" s="227">
        <f t="shared" si="43"/>
        <v>618621.16</v>
      </c>
      <c r="J29" s="126" t="s">
        <v>49</v>
      </c>
      <c r="K29" s="126" t="s">
        <v>50</v>
      </c>
      <c r="L29" s="227">
        <f t="shared" si="7"/>
        <v>0</v>
      </c>
      <c r="M29" s="227">
        <f t="shared" si="8"/>
        <v>612465.61841694091</v>
      </c>
      <c r="N29" s="227">
        <f t="shared" si="9"/>
        <v>0</v>
      </c>
      <c r="O29" s="227">
        <f t="shared" si="10"/>
        <v>623891.08260021079</v>
      </c>
      <c r="P29" s="227">
        <f t="shared" si="11"/>
        <v>0</v>
      </c>
      <c r="Q29" s="227">
        <f t="shared" si="12"/>
        <v>635000.59358597582</v>
      </c>
      <c r="S29" s="126" t="s">
        <v>49</v>
      </c>
      <c r="T29" s="126" t="s">
        <v>50</v>
      </c>
      <c r="U29" s="227">
        <f t="shared" si="13"/>
        <v>0</v>
      </c>
      <c r="V29" s="227">
        <f t="shared" si="14"/>
        <v>621350.60913600784</v>
      </c>
      <c r="W29" s="227">
        <f t="shared" si="15"/>
        <v>0</v>
      </c>
      <c r="X29" s="227">
        <f t="shared" si="16"/>
        <v>639505.8877856693</v>
      </c>
      <c r="Y29" s="227">
        <f t="shared" si="17"/>
        <v>0</v>
      </c>
      <c r="Z29" s="227">
        <f t="shared" si="18"/>
        <v>655882.6063526182</v>
      </c>
      <c r="AB29" s="126" t="s">
        <v>49</v>
      </c>
      <c r="AC29" s="126" t="s">
        <v>50</v>
      </c>
      <c r="AD29" s="227">
        <f t="shared" si="19"/>
        <v>0</v>
      </c>
      <c r="AE29" s="227">
        <f t="shared" si="20"/>
        <v>693344.93530080013</v>
      </c>
      <c r="AF29" s="227">
        <f t="shared" si="21"/>
        <v>0</v>
      </c>
      <c r="AG29" s="227">
        <f t="shared" si="22"/>
        <v>705552.26062815089</v>
      </c>
      <c r="AH29" s="227">
        <f t="shared" si="23"/>
        <v>0</v>
      </c>
      <c r="AI29" s="227">
        <f t="shared" si="24"/>
        <v>715980.73826666689</v>
      </c>
      <c r="AK29" s="126" t="s">
        <v>49</v>
      </c>
      <c r="AL29" s="126" t="s">
        <v>50</v>
      </c>
      <c r="AM29" s="227">
        <f t="shared" si="25"/>
        <v>0</v>
      </c>
      <c r="AN29" s="227">
        <f t="shared" si="26"/>
        <v>741842.70175486582</v>
      </c>
      <c r="AO29" s="227">
        <f t="shared" si="27"/>
        <v>0</v>
      </c>
      <c r="AP29" s="227">
        <f t="shared" si="28"/>
        <v>745598.65815469075</v>
      </c>
      <c r="AQ29" s="227">
        <f t="shared" si="29"/>
        <v>0</v>
      </c>
      <c r="AR29" s="227">
        <f t="shared" si="30"/>
        <v>758629.02652784961</v>
      </c>
      <c r="AT29" s="126" t="s">
        <v>49</v>
      </c>
      <c r="AU29" s="126" t="s">
        <v>50</v>
      </c>
      <c r="AV29" s="227">
        <f t="shared" si="31"/>
        <v>0</v>
      </c>
      <c r="AW29" s="227">
        <f t="shared" si="32"/>
        <v>749226.82565589668</v>
      </c>
      <c r="AX29" s="227">
        <f t="shared" si="33"/>
        <v>0</v>
      </c>
      <c r="AY29" s="227">
        <f t="shared" si="34"/>
        <v>761642.51552222972</v>
      </c>
      <c r="AZ29" s="227">
        <f t="shared" si="35"/>
        <v>0</v>
      </c>
      <c r="BA29" s="227">
        <f t="shared" si="36"/>
        <v>781513.15319150127</v>
      </c>
      <c r="BC29" s="126" t="s">
        <v>49</v>
      </c>
      <c r="BD29" s="126" t="s">
        <v>50</v>
      </c>
      <c r="BE29" s="227">
        <f t="shared" si="37"/>
        <v>0</v>
      </c>
      <c r="BF29" s="227">
        <f t="shared" si="38"/>
        <v>723805.70426210971</v>
      </c>
      <c r="BG29" s="227">
        <f t="shared" si="39"/>
        <v>0</v>
      </c>
      <c r="BH29" s="227">
        <f t="shared" si="40"/>
        <v>727562.35065599962</v>
      </c>
      <c r="BI29" s="227">
        <f t="shared" si="41"/>
        <v>0</v>
      </c>
      <c r="BJ29" s="227">
        <f t="shared" si="42"/>
        <v>738894.56221443112</v>
      </c>
    </row>
    <row r="30" spans="1:62">
      <c r="A30" t="s">
        <v>531</v>
      </c>
      <c r="B30" t="s">
        <v>1039</v>
      </c>
      <c r="C30" s="126" t="s">
        <v>1079</v>
      </c>
      <c r="E30" s="126" t="s">
        <v>51</v>
      </c>
      <c r="F30" s="126" t="s">
        <v>52</v>
      </c>
      <c r="G30" s="227">
        <f>IFERROR(IF(VLOOKUP(E30,A:C,3,FALSE)="YES",VLOOKUP(E30,'School Year 2019-20 SPED coop'!A:R,15,FALSE),0),0)</f>
        <v>0</v>
      </c>
      <c r="H30" s="227">
        <f t="shared" si="43"/>
        <v>3727290.4600000004</v>
      </c>
      <c r="J30" s="126" t="s">
        <v>51</v>
      </c>
      <c r="K30" s="126" t="s">
        <v>52</v>
      </c>
      <c r="L30" s="227">
        <f t="shared" si="7"/>
        <v>0</v>
      </c>
      <c r="M30" s="227">
        <f t="shared" si="8"/>
        <v>3518098.2997632087</v>
      </c>
      <c r="N30" s="227">
        <f t="shared" si="9"/>
        <v>0</v>
      </c>
      <c r="O30" s="227">
        <f t="shared" si="10"/>
        <v>3583939.1026257235</v>
      </c>
      <c r="P30" s="227">
        <f t="shared" si="11"/>
        <v>0</v>
      </c>
      <c r="Q30" s="227">
        <f t="shared" si="12"/>
        <v>3647958.0119858976</v>
      </c>
      <c r="S30" s="126" t="s">
        <v>51</v>
      </c>
      <c r="T30" s="126" t="s">
        <v>52</v>
      </c>
      <c r="U30" s="227">
        <f t="shared" si="13"/>
        <v>0</v>
      </c>
      <c r="V30" s="227">
        <f t="shared" si="14"/>
        <v>3569147.9884863878</v>
      </c>
      <c r="W30" s="227">
        <f t="shared" si="15"/>
        <v>0</v>
      </c>
      <c r="X30" s="227">
        <f t="shared" si="16"/>
        <v>3673687.5745764123</v>
      </c>
      <c r="Y30" s="227">
        <f t="shared" si="17"/>
        <v>0</v>
      </c>
      <c r="Z30" s="227">
        <f t="shared" si="18"/>
        <v>3767930.8928871457</v>
      </c>
      <c r="AB30" s="126" t="s">
        <v>51</v>
      </c>
      <c r="AC30" s="126" t="s">
        <v>52</v>
      </c>
      <c r="AD30" s="227">
        <f t="shared" si="19"/>
        <v>0</v>
      </c>
      <c r="AE30" s="227">
        <f t="shared" si="20"/>
        <v>3589666.512172719</v>
      </c>
      <c r="AF30" s="227">
        <f t="shared" si="21"/>
        <v>0</v>
      </c>
      <c r="AG30" s="227">
        <f t="shared" si="22"/>
        <v>3653002.084029757</v>
      </c>
      <c r="AH30" s="227">
        <f t="shared" si="23"/>
        <v>0</v>
      </c>
      <c r="AI30" s="227">
        <f t="shared" si="24"/>
        <v>3715125.570939309</v>
      </c>
      <c r="AK30" s="126" t="s">
        <v>51</v>
      </c>
      <c r="AL30" s="126" t="s">
        <v>52</v>
      </c>
      <c r="AM30" s="227">
        <f t="shared" si="25"/>
        <v>0</v>
      </c>
      <c r="AN30" s="227">
        <f t="shared" si="26"/>
        <v>3813081.6399220419</v>
      </c>
      <c r="AO30" s="227">
        <f t="shared" si="27"/>
        <v>0</v>
      </c>
      <c r="AP30" s="227">
        <f t="shared" si="28"/>
        <v>3833587.9746668874</v>
      </c>
      <c r="AQ30" s="227">
        <f t="shared" si="29"/>
        <v>0</v>
      </c>
      <c r="AR30" s="227">
        <f t="shared" si="30"/>
        <v>3900766.9164765477</v>
      </c>
      <c r="AT30" s="126" t="s">
        <v>51</v>
      </c>
      <c r="AU30" s="126" t="s">
        <v>52</v>
      </c>
      <c r="AV30" s="227">
        <f t="shared" si="31"/>
        <v>0</v>
      </c>
      <c r="AW30" s="227">
        <f t="shared" si="32"/>
        <v>3850992.9758657441</v>
      </c>
      <c r="AX30" s="227">
        <f t="shared" si="33"/>
        <v>0</v>
      </c>
      <c r="AY30" s="227">
        <f t="shared" si="34"/>
        <v>3916040.4361704327</v>
      </c>
      <c r="AZ30" s="227">
        <f t="shared" si="35"/>
        <v>0</v>
      </c>
      <c r="BA30" s="227">
        <f t="shared" si="36"/>
        <v>4018397.6383451959</v>
      </c>
      <c r="BC30" s="126" t="s">
        <v>51</v>
      </c>
      <c r="BD30" s="126" t="s">
        <v>52</v>
      </c>
      <c r="BE30" s="227">
        <f t="shared" si="37"/>
        <v>0</v>
      </c>
      <c r="BF30" s="227">
        <f t="shared" si="38"/>
        <v>3778828.5800789082</v>
      </c>
      <c r="BG30" s="227">
        <f t="shared" si="39"/>
        <v>0</v>
      </c>
      <c r="BH30" s="227">
        <f t="shared" si="40"/>
        <v>3799468.7687147441</v>
      </c>
      <c r="BI30" s="227">
        <f t="shared" si="41"/>
        <v>0</v>
      </c>
      <c r="BJ30" s="227">
        <f t="shared" si="42"/>
        <v>3867098.76250521</v>
      </c>
    </row>
    <row r="31" spans="1:62">
      <c r="E31" s="126" t="s">
        <v>53</v>
      </c>
      <c r="F31" s="126" t="s">
        <v>54</v>
      </c>
      <c r="G31" s="227">
        <f>IFERROR(IF(VLOOKUP(E31,A:C,3,FALSE)="YES",VLOOKUP(E31,'School Year 2019-20 SPED coop'!A:R,15,FALSE),0),0)</f>
        <v>0</v>
      </c>
      <c r="H31" s="227">
        <f t="shared" si="43"/>
        <v>127084.39</v>
      </c>
      <c r="J31" s="126" t="s">
        <v>53</v>
      </c>
      <c r="K31" s="126" t="s">
        <v>54</v>
      </c>
      <c r="L31" s="227">
        <f t="shared" si="7"/>
        <v>0</v>
      </c>
      <c r="M31" s="227">
        <f t="shared" si="8"/>
        <v>106019.89311378408</v>
      </c>
      <c r="N31" s="227">
        <f t="shared" si="9"/>
        <v>0</v>
      </c>
      <c r="O31" s="227">
        <f t="shared" si="10"/>
        <v>107998.93431110625</v>
      </c>
      <c r="P31" s="227">
        <f t="shared" si="11"/>
        <v>0</v>
      </c>
      <c r="Q31" s="227">
        <f t="shared" si="12"/>
        <v>109923.24738694682</v>
      </c>
      <c r="S31" s="126" t="s">
        <v>53</v>
      </c>
      <c r="T31" s="126" t="s">
        <v>54</v>
      </c>
      <c r="U31" s="227">
        <f t="shared" si="13"/>
        <v>0</v>
      </c>
      <c r="V31" s="227">
        <f t="shared" si="14"/>
        <v>106019.89311378408</v>
      </c>
      <c r="W31" s="227">
        <f t="shared" si="15"/>
        <v>0</v>
      </c>
      <c r="X31" s="227">
        <f t="shared" si="16"/>
        <v>107998.93431110625</v>
      </c>
      <c r="Y31" s="227">
        <f t="shared" si="17"/>
        <v>0</v>
      </c>
      <c r="Z31" s="227">
        <f t="shared" si="18"/>
        <v>109923.24738694682</v>
      </c>
      <c r="AB31" s="126" t="s">
        <v>53</v>
      </c>
      <c r="AC31" s="126" t="s">
        <v>54</v>
      </c>
      <c r="AD31" s="227">
        <f t="shared" si="19"/>
        <v>0</v>
      </c>
      <c r="AE31" s="227">
        <f t="shared" si="20"/>
        <v>117998.4169591642</v>
      </c>
      <c r="AF31" s="227">
        <f t="shared" si="21"/>
        <v>0</v>
      </c>
      <c r="AG31" s="227">
        <f t="shared" si="22"/>
        <v>120073.14873504624</v>
      </c>
      <c r="AH31" s="227">
        <f t="shared" si="23"/>
        <v>0</v>
      </c>
      <c r="AI31" s="227">
        <f t="shared" si="24"/>
        <v>122082.14302567102</v>
      </c>
      <c r="AK31" s="126" t="s">
        <v>53</v>
      </c>
      <c r="AL31" s="126" t="s">
        <v>54</v>
      </c>
      <c r="AM31" s="227">
        <f t="shared" si="25"/>
        <v>0</v>
      </c>
      <c r="AN31" s="227">
        <f t="shared" si="26"/>
        <v>133256.91472421214</v>
      </c>
      <c r="AO31" s="227">
        <f t="shared" si="27"/>
        <v>0</v>
      </c>
      <c r="AP31" s="227">
        <f t="shared" si="28"/>
        <v>133940.07083074079</v>
      </c>
      <c r="AQ31" s="227">
        <f t="shared" si="29"/>
        <v>0</v>
      </c>
      <c r="AR31" s="227">
        <f t="shared" si="30"/>
        <v>136287.53594790242</v>
      </c>
      <c r="AT31" s="126" t="s">
        <v>53</v>
      </c>
      <c r="AU31" s="126" t="s">
        <v>54</v>
      </c>
      <c r="AV31" s="227">
        <f t="shared" si="31"/>
        <v>0</v>
      </c>
      <c r="AW31" s="227">
        <f t="shared" si="32"/>
        <v>134572.55602183763</v>
      </c>
      <c r="AX31" s="227">
        <f t="shared" si="33"/>
        <v>0</v>
      </c>
      <c r="AY31" s="227">
        <f t="shared" si="34"/>
        <v>136815.67428815886</v>
      </c>
      <c r="AZ31" s="227">
        <f t="shared" si="35"/>
        <v>0</v>
      </c>
      <c r="BA31" s="227">
        <f t="shared" si="36"/>
        <v>140389.33422875096</v>
      </c>
      <c r="BC31" s="126" t="s">
        <v>53</v>
      </c>
      <c r="BD31" s="126" t="s">
        <v>54</v>
      </c>
      <c r="BE31" s="227">
        <f t="shared" si="37"/>
        <v>0</v>
      </c>
      <c r="BF31" s="227">
        <f t="shared" si="38"/>
        <v>124599.98508174294</v>
      </c>
      <c r="BG31" s="227">
        <f t="shared" si="39"/>
        <v>0</v>
      </c>
      <c r="BH31" s="227">
        <f t="shared" si="40"/>
        <v>125262.41289854681</v>
      </c>
      <c r="BI31" s="227">
        <f t="shared" si="41"/>
        <v>0</v>
      </c>
      <c r="BJ31" s="227">
        <f t="shared" si="42"/>
        <v>127462.74325297786</v>
      </c>
    </row>
    <row r="32" spans="1:62">
      <c r="E32" s="126" t="s">
        <v>55</v>
      </c>
      <c r="F32" s="126" t="s">
        <v>56</v>
      </c>
      <c r="G32" s="227">
        <f>IFERROR(IF(VLOOKUP(E32,A:C,3,FALSE)="YES",VLOOKUP(E32,'School Year 2019-20 SPED coop'!A:R,15,FALSE),0),0)</f>
        <v>0</v>
      </c>
      <c r="H32" s="227">
        <f t="shared" si="43"/>
        <v>26804766.68</v>
      </c>
      <c r="J32" s="126" t="s">
        <v>55</v>
      </c>
      <c r="K32" s="126" t="s">
        <v>56</v>
      </c>
      <c r="L32" s="227">
        <f t="shared" si="7"/>
        <v>0</v>
      </c>
      <c r="M32" s="227">
        <f t="shared" si="8"/>
        <v>26710144.89246494</v>
      </c>
      <c r="N32" s="227">
        <f t="shared" si="9"/>
        <v>0</v>
      </c>
      <c r="O32" s="227">
        <f t="shared" si="10"/>
        <v>27211050.788110852</v>
      </c>
      <c r="P32" s="227">
        <f t="shared" si="11"/>
        <v>0</v>
      </c>
      <c r="Q32" s="227">
        <f t="shared" si="12"/>
        <v>27698105.141160958</v>
      </c>
      <c r="S32" s="126" t="s">
        <v>55</v>
      </c>
      <c r="T32" s="126" t="s">
        <v>56</v>
      </c>
      <c r="U32" s="227">
        <f t="shared" si="13"/>
        <v>0</v>
      </c>
      <c r="V32" s="227">
        <f t="shared" si="14"/>
        <v>27097867.608454295</v>
      </c>
      <c r="W32" s="227">
        <f t="shared" si="15"/>
        <v>0</v>
      </c>
      <c r="X32" s="227">
        <f t="shared" si="16"/>
        <v>27892553.042957511</v>
      </c>
      <c r="Y32" s="227">
        <f t="shared" si="17"/>
        <v>0</v>
      </c>
      <c r="Z32" s="227">
        <f t="shared" si="18"/>
        <v>28609117.493534528</v>
      </c>
      <c r="AB32" s="126" t="s">
        <v>55</v>
      </c>
      <c r="AC32" s="126" t="s">
        <v>56</v>
      </c>
      <c r="AD32" s="227">
        <f t="shared" si="19"/>
        <v>0</v>
      </c>
      <c r="AE32" s="227">
        <f t="shared" si="20"/>
        <v>25959265.534031976</v>
      </c>
      <c r="AF32" s="227">
        <f t="shared" si="21"/>
        <v>0</v>
      </c>
      <c r="AG32" s="227">
        <f t="shared" si="22"/>
        <v>26459903.563286252</v>
      </c>
      <c r="AH32" s="227">
        <f t="shared" si="23"/>
        <v>0</v>
      </c>
      <c r="AI32" s="227">
        <f t="shared" si="24"/>
        <v>26963023.122409053</v>
      </c>
      <c r="AK32" s="126" t="s">
        <v>55</v>
      </c>
      <c r="AL32" s="126" t="s">
        <v>56</v>
      </c>
      <c r="AM32" s="227">
        <f t="shared" si="25"/>
        <v>0</v>
      </c>
      <c r="AN32" s="227">
        <f t="shared" si="26"/>
        <v>28655093.89583122</v>
      </c>
      <c r="AO32" s="227">
        <f t="shared" si="27"/>
        <v>0</v>
      </c>
      <c r="AP32" s="227">
        <f t="shared" si="28"/>
        <v>28798942.022790216</v>
      </c>
      <c r="AQ32" s="227">
        <f t="shared" si="29"/>
        <v>0</v>
      </c>
      <c r="AR32" s="227">
        <f t="shared" si="30"/>
        <v>29305196.431350142</v>
      </c>
      <c r="AT32" s="126" t="s">
        <v>55</v>
      </c>
      <c r="AU32" s="126" t="s">
        <v>56</v>
      </c>
      <c r="AV32" s="227">
        <f t="shared" si="31"/>
        <v>0</v>
      </c>
      <c r="AW32" s="227">
        <f t="shared" si="32"/>
        <v>28940122.39229634</v>
      </c>
      <c r="AX32" s="227">
        <f t="shared" si="33"/>
        <v>0</v>
      </c>
      <c r="AY32" s="227">
        <f t="shared" si="34"/>
        <v>29418380.325062212</v>
      </c>
      <c r="AZ32" s="227">
        <f t="shared" si="35"/>
        <v>0</v>
      </c>
      <c r="BA32" s="227">
        <f t="shared" si="36"/>
        <v>30188969.704932421</v>
      </c>
      <c r="BC32" s="126" t="s">
        <v>55</v>
      </c>
      <c r="BD32" s="126" t="s">
        <v>56</v>
      </c>
      <c r="BE32" s="227">
        <f t="shared" si="37"/>
        <v>0</v>
      </c>
      <c r="BF32" s="227">
        <f t="shared" si="38"/>
        <v>27155069.36008824</v>
      </c>
      <c r="BG32" s="227">
        <f t="shared" si="39"/>
        <v>0</v>
      </c>
      <c r="BH32" s="227">
        <f t="shared" si="40"/>
        <v>27338192.898498978</v>
      </c>
      <c r="BI32" s="227">
        <f t="shared" si="41"/>
        <v>0</v>
      </c>
      <c r="BJ32" s="227">
        <f t="shared" si="42"/>
        <v>27879372.576716352</v>
      </c>
    </row>
    <row r="33" spans="5:62">
      <c r="E33" s="126" t="s">
        <v>57</v>
      </c>
      <c r="F33" s="126" t="s">
        <v>58</v>
      </c>
      <c r="G33" s="227">
        <f>IFERROR(IF(VLOOKUP(E33,A:C,3,FALSE)="YES",VLOOKUP(E33,'School Year 2019-20 SPED coop'!A:R,15,FALSE),0),0)</f>
        <v>0</v>
      </c>
      <c r="H33" s="227">
        <f t="shared" si="43"/>
        <v>1627248.4</v>
      </c>
      <c r="J33" s="126" t="s">
        <v>57</v>
      </c>
      <c r="K33" s="126" t="s">
        <v>58</v>
      </c>
      <c r="L33" s="227">
        <f t="shared" si="7"/>
        <v>0</v>
      </c>
      <c r="M33" s="227">
        <f t="shared" si="8"/>
        <v>1507289.8982280197</v>
      </c>
      <c r="N33" s="227">
        <f t="shared" si="9"/>
        <v>0</v>
      </c>
      <c r="O33" s="227">
        <f t="shared" si="10"/>
        <v>1535566.9545285995</v>
      </c>
      <c r="P33" s="227">
        <f t="shared" si="11"/>
        <v>0</v>
      </c>
      <c r="Q33" s="227">
        <f t="shared" si="12"/>
        <v>1563062.0422294163</v>
      </c>
      <c r="S33" s="126" t="s">
        <v>57</v>
      </c>
      <c r="T33" s="126" t="s">
        <v>58</v>
      </c>
      <c r="U33" s="227">
        <f t="shared" si="13"/>
        <v>0</v>
      </c>
      <c r="V33" s="227">
        <f t="shared" si="14"/>
        <v>1529177.4658829614</v>
      </c>
      <c r="W33" s="227">
        <f t="shared" si="15"/>
        <v>0</v>
      </c>
      <c r="X33" s="227">
        <f t="shared" si="16"/>
        <v>1574037.0345467736</v>
      </c>
      <c r="Y33" s="227">
        <f t="shared" si="17"/>
        <v>0</v>
      </c>
      <c r="Z33" s="227">
        <f t="shared" si="18"/>
        <v>1614478.3788345233</v>
      </c>
      <c r="AB33" s="126" t="s">
        <v>57</v>
      </c>
      <c r="AC33" s="126" t="s">
        <v>58</v>
      </c>
      <c r="AD33" s="227">
        <f t="shared" si="19"/>
        <v>0</v>
      </c>
      <c r="AE33" s="227">
        <f t="shared" si="20"/>
        <v>1564560.7714724399</v>
      </c>
      <c r="AF33" s="227">
        <f t="shared" si="21"/>
        <v>0</v>
      </c>
      <c r="AG33" s="227">
        <f t="shared" si="22"/>
        <v>1593411.8973884732</v>
      </c>
      <c r="AH33" s="227">
        <f t="shared" si="23"/>
        <v>0</v>
      </c>
      <c r="AI33" s="227">
        <f t="shared" si="24"/>
        <v>1614929.9792989101</v>
      </c>
      <c r="AK33" s="126" t="s">
        <v>57</v>
      </c>
      <c r="AL33" s="126" t="s">
        <v>58</v>
      </c>
      <c r="AM33" s="227">
        <f t="shared" si="25"/>
        <v>0</v>
      </c>
      <c r="AN33" s="227">
        <f t="shared" si="26"/>
        <v>1672765.5991606032</v>
      </c>
      <c r="AO33" s="227">
        <f t="shared" si="27"/>
        <v>0</v>
      </c>
      <c r="AP33" s="227">
        <f t="shared" si="28"/>
        <v>1681198.206458739</v>
      </c>
      <c r="AQ33" s="227">
        <f t="shared" si="29"/>
        <v>0</v>
      </c>
      <c r="AR33" s="227">
        <f t="shared" si="30"/>
        <v>1710756.7949789537</v>
      </c>
      <c r="AT33" s="126" t="s">
        <v>57</v>
      </c>
      <c r="AU33" s="126" t="s">
        <v>58</v>
      </c>
      <c r="AV33" s="227">
        <f t="shared" si="31"/>
        <v>0</v>
      </c>
      <c r="AW33" s="227">
        <f t="shared" si="32"/>
        <v>1689406.3110327076</v>
      </c>
      <c r="AX33" s="227">
        <f t="shared" si="33"/>
        <v>0</v>
      </c>
      <c r="AY33" s="227">
        <f t="shared" si="34"/>
        <v>1717365.5555733424</v>
      </c>
      <c r="AZ33" s="227">
        <f t="shared" si="35"/>
        <v>0</v>
      </c>
      <c r="BA33" s="227">
        <f t="shared" si="36"/>
        <v>1762353.2034717728</v>
      </c>
      <c r="BC33" s="126" t="s">
        <v>57</v>
      </c>
      <c r="BD33" s="126" t="s">
        <v>58</v>
      </c>
      <c r="BE33" s="227">
        <f t="shared" si="37"/>
        <v>0</v>
      </c>
      <c r="BF33" s="227">
        <f t="shared" si="38"/>
        <v>1641063.8874910439</v>
      </c>
      <c r="BG33" s="227">
        <f t="shared" si="39"/>
        <v>0</v>
      </c>
      <c r="BH33" s="227">
        <f t="shared" si="40"/>
        <v>1650673.0207235562</v>
      </c>
      <c r="BI33" s="227">
        <f t="shared" si="41"/>
        <v>0</v>
      </c>
      <c r="BJ33" s="227">
        <f t="shared" si="42"/>
        <v>1674306.5989344183</v>
      </c>
    </row>
    <row r="34" spans="5:62">
      <c r="E34" s="126" t="s">
        <v>59</v>
      </c>
      <c r="F34" s="126" t="s">
        <v>60</v>
      </c>
      <c r="G34" s="227">
        <f>IFERROR(IF(VLOOKUP(E34,A:C,3,FALSE)="YES",VLOOKUP(E34,'School Year 2019-20 SPED coop'!A:R,15,FALSE),0),0)</f>
        <v>0</v>
      </c>
      <c r="H34" s="227">
        <f t="shared" si="43"/>
        <v>1887218.16</v>
      </c>
      <c r="J34" s="126" t="s">
        <v>59</v>
      </c>
      <c r="K34" s="126" t="s">
        <v>60</v>
      </c>
      <c r="L34" s="227">
        <f t="shared" si="7"/>
        <v>0</v>
      </c>
      <c r="M34" s="227">
        <f t="shared" si="8"/>
        <v>1985910.223616475</v>
      </c>
      <c r="N34" s="227">
        <f t="shared" si="9"/>
        <v>0</v>
      </c>
      <c r="O34" s="227">
        <f t="shared" si="10"/>
        <v>2023242.3258829804</v>
      </c>
      <c r="P34" s="227">
        <f t="shared" si="11"/>
        <v>0</v>
      </c>
      <c r="Q34" s="227">
        <f t="shared" si="12"/>
        <v>2059542.0906660231</v>
      </c>
      <c r="S34" s="126" t="s">
        <v>59</v>
      </c>
      <c r="T34" s="126" t="s">
        <v>60</v>
      </c>
      <c r="U34" s="227">
        <f t="shared" si="13"/>
        <v>0</v>
      </c>
      <c r="V34" s="227">
        <f t="shared" si="14"/>
        <v>2014742.7540251382</v>
      </c>
      <c r="W34" s="227">
        <f t="shared" si="15"/>
        <v>0</v>
      </c>
      <c r="X34" s="227">
        <f t="shared" si="16"/>
        <v>2073916.8406716406</v>
      </c>
      <c r="Y34" s="227">
        <f t="shared" si="17"/>
        <v>0</v>
      </c>
      <c r="Z34" s="227">
        <f t="shared" si="18"/>
        <v>2127288.0119510889</v>
      </c>
      <c r="AB34" s="126" t="s">
        <v>59</v>
      </c>
      <c r="AC34" s="126" t="s">
        <v>60</v>
      </c>
      <c r="AD34" s="227">
        <f t="shared" si="19"/>
        <v>0</v>
      </c>
      <c r="AE34" s="227">
        <f t="shared" si="20"/>
        <v>1853953.4124026727</v>
      </c>
      <c r="AF34" s="227">
        <f t="shared" si="21"/>
        <v>0</v>
      </c>
      <c r="AG34" s="227">
        <f t="shared" si="22"/>
        <v>1889123.1354675679</v>
      </c>
      <c r="AH34" s="227">
        <f t="shared" si="23"/>
        <v>0</v>
      </c>
      <c r="AI34" s="227">
        <f t="shared" si="24"/>
        <v>1919855.3523433825</v>
      </c>
      <c r="AK34" s="126" t="s">
        <v>59</v>
      </c>
      <c r="AL34" s="126" t="s">
        <v>60</v>
      </c>
      <c r="AM34" s="227">
        <f t="shared" si="25"/>
        <v>0</v>
      </c>
      <c r="AN34" s="227">
        <f t="shared" si="26"/>
        <v>1983006.2545547627</v>
      </c>
      <c r="AO34" s="227">
        <f t="shared" si="27"/>
        <v>0</v>
      </c>
      <c r="AP34" s="227">
        <f t="shared" si="28"/>
        <v>1992915.5695304729</v>
      </c>
      <c r="AQ34" s="227">
        <f t="shared" si="29"/>
        <v>0</v>
      </c>
      <c r="AR34" s="227">
        <f t="shared" si="30"/>
        <v>2028044.8396074043</v>
      </c>
      <c r="AT34" s="126" t="s">
        <v>59</v>
      </c>
      <c r="AU34" s="126" t="s">
        <v>60</v>
      </c>
      <c r="AV34" s="227">
        <f t="shared" si="31"/>
        <v>0</v>
      </c>
      <c r="AW34" s="227">
        <f t="shared" si="32"/>
        <v>2002719.5877900147</v>
      </c>
      <c r="AX34" s="227">
        <f t="shared" si="33"/>
        <v>0</v>
      </c>
      <c r="AY34" s="227">
        <f t="shared" si="34"/>
        <v>2035776.1465455194</v>
      </c>
      <c r="AZ34" s="227">
        <f t="shared" si="35"/>
        <v>0</v>
      </c>
      <c r="BA34" s="227">
        <f t="shared" si="36"/>
        <v>2089210.2115619732</v>
      </c>
      <c r="BC34" s="126" t="s">
        <v>59</v>
      </c>
      <c r="BD34" s="126" t="s">
        <v>60</v>
      </c>
      <c r="BE34" s="227">
        <f t="shared" si="37"/>
        <v>0</v>
      </c>
      <c r="BF34" s="227">
        <f t="shared" si="38"/>
        <v>1945538.3540708104</v>
      </c>
      <c r="BG34" s="227">
        <f t="shared" si="39"/>
        <v>0</v>
      </c>
      <c r="BH34" s="227">
        <f t="shared" si="40"/>
        <v>1957774.17020732</v>
      </c>
      <c r="BI34" s="227">
        <f t="shared" si="41"/>
        <v>0</v>
      </c>
      <c r="BJ34" s="227">
        <f t="shared" si="42"/>
        <v>1991183.936003739</v>
      </c>
    </row>
    <row r="35" spans="5:62">
      <c r="E35" s="126" t="s">
        <v>61</v>
      </c>
      <c r="F35" s="126" t="s">
        <v>62</v>
      </c>
      <c r="G35" s="227">
        <f>IFERROR(IF(VLOOKUP(E35,A:C,3,FALSE)="YES",VLOOKUP(E35,'School Year 2019-20 SPED coop'!A:R,15,FALSE),0),0)</f>
        <v>111384.75</v>
      </c>
      <c r="H35" s="227">
        <f t="shared" si="43"/>
        <v>0</v>
      </c>
      <c r="J35" s="126" t="s">
        <v>61</v>
      </c>
      <c r="K35" s="126" t="s">
        <v>62</v>
      </c>
      <c r="L35" s="227">
        <f t="shared" si="7"/>
        <v>109340.57875454349</v>
      </c>
      <c r="M35" s="227">
        <f t="shared" si="8"/>
        <v>0</v>
      </c>
      <c r="N35" s="227">
        <f t="shared" si="9"/>
        <v>111378.62372845813</v>
      </c>
      <c r="O35" s="227">
        <f t="shared" si="10"/>
        <v>0</v>
      </c>
      <c r="P35" s="227">
        <f t="shared" si="11"/>
        <v>113360.32753528337</v>
      </c>
      <c r="Q35" s="227">
        <f t="shared" si="12"/>
        <v>0</v>
      </c>
      <c r="S35" s="126" t="s">
        <v>61</v>
      </c>
      <c r="T35" s="126" t="s">
        <v>62</v>
      </c>
      <c r="U35" s="227">
        <f t="shared" si="13"/>
        <v>110934.95987632472</v>
      </c>
      <c r="V35" s="227">
        <f t="shared" si="14"/>
        <v>0</v>
      </c>
      <c r="W35" s="227">
        <f t="shared" si="15"/>
        <v>114168.74016521544</v>
      </c>
      <c r="X35" s="227">
        <f t="shared" si="16"/>
        <v>0</v>
      </c>
      <c r="Y35" s="227">
        <f t="shared" si="17"/>
        <v>117089.31901671628</v>
      </c>
      <c r="Z35" s="227">
        <f t="shared" si="18"/>
        <v>0</v>
      </c>
      <c r="AB35" s="126" t="s">
        <v>61</v>
      </c>
      <c r="AC35" s="126" t="s">
        <v>62</v>
      </c>
      <c r="AD35" s="227">
        <f t="shared" si="19"/>
        <v>159756.25355584847</v>
      </c>
      <c r="AE35" s="227">
        <f t="shared" si="20"/>
        <v>0</v>
      </c>
      <c r="AF35" s="227">
        <f t="shared" si="21"/>
        <v>163811.02050830997</v>
      </c>
      <c r="AG35" s="227">
        <f t="shared" si="22"/>
        <v>0</v>
      </c>
      <c r="AH35" s="227">
        <f t="shared" si="23"/>
        <v>166704.86002111662</v>
      </c>
      <c r="AI35" s="227">
        <f t="shared" si="24"/>
        <v>0</v>
      </c>
      <c r="AK35" s="126" t="s">
        <v>61</v>
      </c>
      <c r="AL35" s="126" t="s">
        <v>62</v>
      </c>
      <c r="AM35" s="227">
        <f t="shared" si="25"/>
        <v>168774.27735774053</v>
      </c>
      <c r="AN35" s="227">
        <f t="shared" si="26"/>
        <v>0</v>
      </c>
      <c r="AO35" s="227">
        <f t="shared" si="27"/>
        <v>169609.70131333222</v>
      </c>
      <c r="AP35" s="227">
        <f t="shared" si="28"/>
        <v>0</v>
      </c>
      <c r="AQ35" s="227">
        <f t="shared" si="29"/>
        <v>172570.95568640792</v>
      </c>
      <c r="AR35" s="227">
        <f t="shared" si="30"/>
        <v>0</v>
      </c>
      <c r="AT35" s="126" t="s">
        <v>61</v>
      </c>
      <c r="AU35" s="126" t="s">
        <v>62</v>
      </c>
      <c r="AV35" s="227">
        <f t="shared" si="31"/>
        <v>170452.73772496782</v>
      </c>
      <c r="AW35" s="227">
        <f t="shared" si="32"/>
        <v>0</v>
      </c>
      <c r="AX35" s="227">
        <f t="shared" si="33"/>
        <v>173262.25743923281</v>
      </c>
      <c r="AY35" s="227">
        <f t="shared" si="34"/>
        <v>0</v>
      </c>
      <c r="AZ35" s="227">
        <f t="shared" si="35"/>
        <v>177765.92366873185</v>
      </c>
      <c r="BA35" s="227">
        <f t="shared" si="36"/>
        <v>0</v>
      </c>
      <c r="BC35" s="126" t="s">
        <v>61</v>
      </c>
      <c r="BD35" s="126" t="s">
        <v>62</v>
      </c>
      <c r="BE35" s="227">
        <f t="shared" si="37"/>
        <v>168433.65367033108</v>
      </c>
      <c r="BF35" s="227">
        <f t="shared" si="38"/>
        <v>0</v>
      </c>
      <c r="BG35" s="227">
        <f t="shared" si="39"/>
        <v>170562.29234712347</v>
      </c>
      <c r="BH35" s="227">
        <f t="shared" si="40"/>
        <v>0</v>
      </c>
      <c r="BI35" s="227">
        <f t="shared" si="41"/>
        <v>173704.35805823273</v>
      </c>
      <c r="BJ35" s="227">
        <f t="shared" si="42"/>
        <v>0</v>
      </c>
    </row>
    <row r="36" spans="5:62">
      <c r="E36" s="126" t="s">
        <v>63</v>
      </c>
      <c r="F36" s="126" t="s">
        <v>64</v>
      </c>
      <c r="G36" s="227">
        <f>IFERROR(IF(VLOOKUP(E36,A:C,3,FALSE)="YES",VLOOKUP(E36,'School Year 2019-20 SPED coop'!A:R,15,FALSE),0),0)</f>
        <v>0</v>
      </c>
      <c r="H36" s="227">
        <f t="shared" si="43"/>
        <v>4048716.4</v>
      </c>
      <c r="J36" s="126" t="s">
        <v>63</v>
      </c>
      <c r="K36" s="126" t="s">
        <v>64</v>
      </c>
      <c r="L36" s="227">
        <f t="shared" si="7"/>
        <v>0</v>
      </c>
      <c r="M36" s="227">
        <f t="shared" si="8"/>
        <v>3883325.2846268257</v>
      </c>
      <c r="N36" s="227">
        <f t="shared" si="9"/>
        <v>0</v>
      </c>
      <c r="O36" s="227">
        <f t="shared" si="10"/>
        <v>3956169.5450720051</v>
      </c>
      <c r="P36" s="227">
        <f t="shared" si="11"/>
        <v>0</v>
      </c>
      <c r="Q36" s="227">
        <f t="shared" si="12"/>
        <v>4026999.4067480918</v>
      </c>
      <c r="S36" s="126" t="s">
        <v>63</v>
      </c>
      <c r="T36" s="126" t="s">
        <v>64</v>
      </c>
      <c r="U36" s="227">
        <f t="shared" si="13"/>
        <v>0</v>
      </c>
      <c r="V36" s="227">
        <f t="shared" si="14"/>
        <v>3939689.2043643524</v>
      </c>
      <c r="W36" s="227">
        <f t="shared" si="15"/>
        <v>0</v>
      </c>
      <c r="X36" s="227">
        <f t="shared" si="16"/>
        <v>4055251.7012652061</v>
      </c>
      <c r="Y36" s="227">
        <f t="shared" si="17"/>
        <v>0</v>
      </c>
      <c r="Z36" s="227">
        <f t="shared" si="18"/>
        <v>4159453.9462496564</v>
      </c>
      <c r="AB36" s="126" t="s">
        <v>63</v>
      </c>
      <c r="AC36" s="126" t="s">
        <v>64</v>
      </c>
      <c r="AD36" s="227">
        <f t="shared" si="19"/>
        <v>0</v>
      </c>
      <c r="AE36" s="227">
        <f t="shared" si="20"/>
        <v>3939255.3212863635</v>
      </c>
      <c r="AF36" s="227">
        <f t="shared" si="21"/>
        <v>0</v>
      </c>
      <c r="AG36" s="227">
        <f t="shared" si="22"/>
        <v>4009981.3514443557</v>
      </c>
      <c r="AH36" s="227">
        <f t="shared" si="23"/>
        <v>0</v>
      </c>
      <c r="AI36" s="227">
        <f t="shared" si="24"/>
        <v>4077762.2321520909</v>
      </c>
      <c r="AK36" s="126" t="s">
        <v>63</v>
      </c>
      <c r="AL36" s="126" t="s">
        <v>64</v>
      </c>
      <c r="AM36" s="227">
        <f t="shared" si="25"/>
        <v>0</v>
      </c>
      <c r="AN36" s="227">
        <f t="shared" si="26"/>
        <v>4388536.3023571195</v>
      </c>
      <c r="AO36" s="227">
        <f t="shared" si="27"/>
        <v>0</v>
      </c>
      <c r="AP36" s="227">
        <f t="shared" si="28"/>
        <v>4410665.24778446</v>
      </c>
      <c r="AQ36" s="227">
        <f t="shared" si="29"/>
        <v>0</v>
      </c>
      <c r="AR36" s="227">
        <f t="shared" si="30"/>
        <v>4488212.9530434404</v>
      </c>
      <c r="AT36" s="126" t="s">
        <v>63</v>
      </c>
      <c r="AU36" s="126" t="s">
        <v>64</v>
      </c>
      <c r="AV36" s="227">
        <f t="shared" si="31"/>
        <v>0</v>
      </c>
      <c r="AW36" s="227">
        <f t="shared" si="32"/>
        <v>4432183.5781621998</v>
      </c>
      <c r="AX36" s="227">
        <f t="shared" si="33"/>
        <v>0</v>
      </c>
      <c r="AY36" s="227">
        <f t="shared" si="34"/>
        <v>4505530.5466347206</v>
      </c>
      <c r="AZ36" s="227">
        <f t="shared" si="35"/>
        <v>0</v>
      </c>
      <c r="BA36" s="227">
        <f t="shared" si="36"/>
        <v>4623570.087648062</v>
      </c>
      <c r="BC36" s="126" t="s">
        <v>63</v>
      </c>
      <c r="BD36" s="126" t="s">
        <v>64</v>
      </c>
      <c r="BE36" s="227">
        <f t="shared" si="37"/>
        <v>0</v>
      </c>
      <c r="BF36" s="227">
        <f t="shared" si="38"/>
        <v>4123971.512719336</v>
      </c>
      <c r="BG36" s="227">
        <f t="shared" si="39"/>
        <v>0</v>
      </c>
      <c r="BH36" s="227">
        <f t="shared" si="40"/>
        <v>4146590.8036809852</v>
      </c>
      <c r="BI36" s="227">
        <f t="shared" si="41"/>
        <v>0</v>
      </c>
      <c r="BJ36" s="227">
        <f t="shared" si="42"/>
        <v>4219980.8647197597</v>
      </c>
    </row>
    <row r="37" spans="5:62">
      <c r="E37" s="126" t="s">
        <v>65</v>
      </c>
      <c r="F37" s="126" t="s">
        <v>66</v>
      </c>
      <c r="G37" s="227">
        <f>IFERROR(IF(VLOOKUP(E37,A:C,3,FALSE)="YES",VLOOKUP(E37,'School Year 2019-20 SPED coop'!A:R,15,FALSE),0),0)</f>
        <v>0</v>
      </c>
      <c r="H37" s="227">
        <f t="shared" si="43"/>
        <v>32333888.949999999</v>
      </c>
      <c r="J37" s="126" t="s">
        <v>65</v>
      </c>
      <c r="K37" s="126" t="s">
        <v>66</v>
      </c>
      <c r="L37" s="227">
        <f t="shared" si="7"/>
        <v>0</v>
      </c>
      <c r="M37" s="227">
        <f t="shared" si="8"/>
        <v>30864073.805223167</v>
      </c>
      <c r="N37" s="227">
        <f t="shared" si="9"/>
        <v>0</v>
      </c>
      <c r="O37" s="227">
        <f t="shared" si="10"/>
        <v>31443057.056432281</v>
      </c>
      <c r="P37" s="227">
        <f t="shared" si="11"/>
        <v>0</v>
      </c>
      <c r="Q37" s="227">
        <f t="shared" si="12"/>
        <v>32006028.856297381</v>
      </c>
      <c r="S37" s="126" t="s">
        <v>65</v>
      </c>
      <c r="T37" s="126" t="s">
        <v>66</v>
      </c>
      <c r="U37" s="227">
        <f t="shared" si="13"/>
        <v>0</v>
      </c>
      <c r="V37" s="227">
        <f t="shared" si="14"/>
        <v>31312106.023050237</v>
      </c>
      <c r="W37" s="227">
        <f t="shared" si="15"/>
        <v>0</v>
      </c>
      <c r="X37" s="227">
        <f t="shared" si="16"/>
        <v>32230549.338208031</v>
      </c>
      <c r="Y37" s="227">
        <f t="shared" si="17"/>
        <v>0</v>
      </c>
      <c r="Z37" s="227">
        <f t="shared" si="18"/>
        <v>33058730.9483543</v>
      </c>
      <c r="AB37" s="126" t="s">
        <v>65</v>
      </c>
      <c r="AC37" s="126" t="s">
        <v>66</v>
      </c>
      <c r="AD37" s="227">
        <f t="shared" si="19"/>
        <v>0</v>
      </c>
      <c r="AE37" s="227">
        <f t="shared" si="20"/>
        <v>28550569.506040163</v>
      </c>
      <c r="AF37" s="227">
        <f t="shared" si="21"/>
        <v>0</v>
      </c>
      <c r="AG37" s="227">
        <f t="shared" si="22"/>
        <v>29061789.103525996</v>
      </c>
      <c r="AH37" s="227">
        <f t="shared" si="23"/>
        <v>0</v>
      </c>
      <c r="AI37" s="227">
        <f t="shared" si="24"/>
        <v>29559150.223542269</v>
      </c>
      <c r="AK37" s="126" t="s">
        <v>65</v>
      </c>
      <c r="AL37" s="126" t="s">
        <v>66</v>
      </c>
      <c r="AM37" s="227">
        <f t="shared" si="25"/>
        <v>0</v>
      </c>
      <c r="AN37" s="227">
        <f t="shared" si="26"/>
        <v>32628352.100722153</v>
      </c>
      <c r="AO37" s="227">
        <f t="shared" si="27"/>
        <v>0</v>
      </c>
      <c r="AP37" s="227">
        <f t="shared" si="28"/>
        <v>32792911.802912544</v>
      </c>
      <c r="AQ37" s="227">
        <f t="shared" si="29"/>
        <v>0</v>
      </c>
      <c r="AR37" s="227">
        <f t="shared" si="30"/>
        <v>33369487.354356378</v>
      </c>
      <c r="AT37" s="126" t="s">
        <v>65</v>
      </c>
      <c r="AU37" s="126" t="s">
        <v>66</v>
      </c>
      <c r="AV37" s="227">
        <f t="shared" si="31"/>
        <v>0</v>
      </c>
      <c r="AW37" s="227">
        <f t="shared" si="32"/>
        <v>32952894.449731015</v>
      </c>
      <c r="AX37" s="227">
        <f t="shared" si="33"/>
        <v>0</v>
      </c>
      <c r="AY37" s="227">
        <f t="shared" si="34"/>
        <v>33498248.470899679</v>
      </c>
      <c r="AZ37" s="227">
        <f t="shared" si="35"/>
        <v>0</v>
      </c>
      <c r="BA37" s="227">
        <f t="shared" si="36"/>
        <v>34375815.536030099</v>
      </c>
      <c r="BC37" s="126" t="s">
        <v>65</v>
      </c>
      <c r="BD37" s="126" t="s">
        <v>66</v>
      </c>
      <c r="BE37" s="227">
        <f t="shared" si="37"/>
        <v>0</v>
      </c>
      <c r="BF37" s="227">
        <f t="shared" si="38"/>
        <v>29964025.298403937</v>
      </c>
      <c r="BG37" s="227">
        <f t="shared" si="39"/>
        <v>0</v>
      </c>
      <c r="BH37" s="227">
        <f t="shared" si="40"/>
        <v>30128319.189020574</v>
      </c>
      <c r="BI37" s="227">
        <f t="shared" si="41"/>
        <v>0</v>
      </c>
      <c r="BJ37" s="227">
        <f t="shared" si="42"/>
        <v>30667905.692348827</v>
      </c>
    </row>
    <row r="38" spans="5:62">
      <c r="E38" s="126" t="s">
        <v>67</v>
      </c>
      <c r="F38" s="126" t="s">
        <v>68</v>
      </c>
      <c r="G38" s="227">
        <f>IFERROR(IF(VLOOKUP(E38,A:C,3,FALSE)="YES",VLOOKUP(E38,'School Year 2019-20 SPED coop'!A:R,15,FALSE),0),0)</f>
        <v>0</v>
      </c>
      <c r="H38" s="227">
        <f t="shared" si="43"/>
        <v>7244053.4100000001</v>
      </c>
      <c r="J38" s="126" t="s">
        <v>67</v>
      </c>
      <c r="K38" s="126" t="s">
        <v>68</v>
      </c>
      <c r="L38" s="227">
        <f t="shared" si="7"/>
        <v>0</v>
      </c>
      <c r="M38" s="227">
        <f t="shared" si="8"/>
        <v>7126242.8866781509</v>
      </c>
      <c r="N38" s="227">
        <f t="shared" si="9"/>
        <v>0</v>
      </c>
      <c r="O38" s="227">
        <f t="shared" si="10"/>
        <v>7211296.8631683476</v>
      </c>
      <c r="P38" s="227">
        <f t="shared" si="11"/>
        <v>0</v>
      </c>
      <c r="Q38" s="227">
        <f t="shared" si="12"/>
        <v>7290692.1565281563</v>
      </c>
      <c r="S38" s="126" t="s">
        <v>67</v>
      </c>
      <c r="T38" s="126" t="s">
        <v>68</v>
      </c>
      <c r="U38" s="227">
        <f t="shared" si="13"/>
        <v>0</v>
      </c>
      <c r="V38" s="227">
        <f t="shared" si="14"/>
        <v>7229686.005988678</v>
      </c>
      <c r="W38" s="227">
        <f t="shared" si="15"/>
        <v>0</v>
      </c>
      <c r="X38" s="227">
        <f t="shared" si="16"/>
        <v>7391896.1254443647</v>
      </c>
      <c r="Y38" s="227">
        <f t="shared" si="17"/>
        <v>0</v>
      </c>
      <c r="Z38" s="227">
        <f t="shared" si="18"/>
        <v>7530479.3127579326</v>
      </c>
      <c r="AB38" s="126" t="s">
        <v>67</v>
      </c>
      <c r="AC38" s="126" t="s">
        <v>68</v>
      </c>
      <c r="AD38" s="227">
        <f t="shared" si="19"/>
        <v>0</v>
      </c>
      <c r="AE38" s="227">
        <f t="shared" si="20"/>
        <v>6996610.4473012509</v>
      </c>
      <c r="AF38" s="227">
        <f t="shared" si="21"/>
        <v>0</v>
      </c>
      <c r="AG38" s="227">
        <f t="shared" si="22"/>
        <v>7067272.635585025</v>
      </c>
      <c r="AH38" s="227">
        <f t="shared" si="23"/>
        <v>0</v>
      </c>
      <c r="AI38" s="227">
        <f t="shared" si="24"/>
        <v>7121242.0259268368</v>
      </c>
      <c r="AK38" s="126" t="s">
        <v>67</v>
      </c>
      <c r="AL38" s="126" t="s">
        <v>68</v>
      </c>
      <c r="AM38" s="227">
        <f t="shared" si="25"/>
        <v>0</v>
      </c>
      <c r="AN38" s="227">
        <f t="shared" si="26"/>
        <v>7715340.83723999</v>
      </c>
      <c r="AO38" s="227">
        <f t="shared" si="27"/>
        <v>0</v>
      </c>
      <c r="AP38" s="227">
        <f t="shared" si="28"/>
        <v>7702281.087700584</v>
      </c>
      <c r="AQ38" s="227">
        <f t="shared" si="29"/>
        <v>0</v>
      </c>
      <c r="AR38" s="227">
        <f t="shared" si="30"/>
        <v>7785715.7647014717</v>
      </c>
      <c r="AT38" s="126" t="s">
        <v>67</v>
      </c>
      <c r="AU38" s="126" t="s">
        <v>68</v>
      </c>
      <c r="AV38" s="227">
        <f t="shared" si="31"/>
        <v>0</v>
      </c>
      <c r="AW38" s="227">
        <f t="shared" si="32"/>
        <v>7792073.5489160512</v>
      </c>
      <c r="AX38" s="227">
        <f t="shared" si="33"/>
        <v>0</v>
      </c>
      <c r="AY38" s="227">
        <f t="shared" si="34"/>
        <v>7867948.8755540857</v>
      </c>
      <c r="AZ38" s="227">
        <f t="shared" si="35"/>
        <v>0</v>
      </c>
      <c r="BA38" s="227">
        <f t="shared" si="36"/>
        <v>8020503.0558684766</v>
      </c>
      <c r="BC38" s="126" t="s">
        <v>67</v>
      </c>
      <c r="BD38" s="126" t="s">
        <v>68</v>
      </c>
      <c r="BE38" s="227">
        <f t="shared" si="37"/>
        <v>0</v>
      </c>
      <c r="BF38" s="227">
        <f t="shared" si="38"/>
        <v>7325117.8532615332</v>
      </c>
      <c r="BG38" s="227">
        <f t="shared" si="39"/>
        <v>0</v>
      </c>
      <c r="BH38" s="227">
        <f t="shared" si="40"/>
        <v>7308132.0627540313</v>
      </c>
      <c r="BI38" s="227">
        <f t="shared" si="41"/>
        <v>0</v>
      </c>
      <c r="BJ38" s="227">
        <f t="shared" si="42"/>
        <v>7370718.356363805</v>
      </c>
    </row>
    <row r="39" spans="5:62">
      <c r="E39" s="126" t="s">
        <v>69</v>
      </c>
      <c r="F39" s="126" t="s">
        <v>70</v>
      </c>
      <c r="G39" s="227">
        <f>IFERROR(IF(VLOOKUP(E39,A:C,3,FALSE)="YES",VLOOKUP(E39,'School Year 2019-20 SPED coop'!A:R,15,FALSE),0),0)</f>
        <v>0</v>
      </c>
      <c r="H39" s="227">
        <f t="shared" si="43"/>
        <v>16970075.57</v>
      </c>
      <c r="J39" s="126" t="s">
        <v>69</v>
      </c>
      <c r="K39" s="126" t="s">
        <v>70</v>
      </c>
      <c r="L39" s="227">
        <f t="shared" si="7"/>
        <v>0</v>
      </c>
      <c r="M39" s="227">
        <f t="shared" si="8"/>
        <v>16240001.448792614</v>
      </c>
      <c r="N39" s="227">
        <f t="shared" si="9"/>
        <v>0</v>
      </c>
      <c r="O39" s="227">
        <f t="shared" si="10"/>
        <v>16544733.053138424</v>
      </c>
      <c r="P39" s="227">
        <f t="shared" si="11"/>
        <v>0</v>
      </c>
      <c r="Q39" s="227">
        <f t="shared" si="12"/>
        <v>16841036.91514926</v>
      </c>
      <c r="S39" s="126" t="s">
        <v>69</v>
      </c>
      <c r="T39" s="126" t="s">
        <v>70</v>
      </c>
      <c r="U39" s="227">
        <f t="shared" si="13"/>
        <v>0</v>
      </c>
      <c r="V39" s="227">
        <f t="shared" si="14"/>
        <v>16475746.383092346</v>
      </c>
      <c r="W39" s="227">
        <f t="shared" si="15"/>
        <v>0</v>
      </c>
      <c r="X39" s="227">
        <f t="shared" si="16"/>
        <v>16959086.366300464</v>
      </c>
      <c r="Y39" s="227">
        <f t="shared" si="17"/>
        <v>0</v>
      </c>
      <c r="Z39" s="227">
        <f t="shared" si="18"/>
        <v>17394951.206708752</v>
      </c>
      <c r="AB39" s="126" t="s">
        <v>69</v>
      </c>
      <c r="AC39" s="126" t="s">
        <v>70</v>
      </c>
      <c r="AD39" s="227">
        <f t="shared" si="19"/>
        <v>0</v>
      </c>
      <c r="AE39" s="227">
        <f t="shared" si="20"/>
        <v>15571321.673716329</v>
      </c>
      <c r="AF39" s="227">
        <f t="shared" si="21"/>
        <v>0</v>
      </c>
      <c r="AG39" s="227">
        <f t="shared" si="22"/>
        <v>15828969.705721622</v>
      </c>
      <c r="AH39" s="227">
        <f t="shared" si="23"/>
        <v>0</v>
      </c>
      <c r="AI39" s="227">
        <f t="shared" si="24"/>
        <v>16108192.967758143</v>
      </c>
      <c r="AK39" s="126" t="s">
        <v>69</v>
      </c>
      <c r="AL39" s="126" t="s">
        <v>70</v>
      </c>
      <c r="AM39" s="227">
        <f t="shared" si="25"/>
        <v>0</v>
      </c>
      <c r="AN39" s="227">
        <f t="shared" si="26"/>
        <v>17325878.957154829</v>
      </c>
      <c r="AO39" s="227">
        <f t="shared" si="27"/>
        <v>0</v>
      </c>
      <c r="AP39" s="227">
        <f t="shared" si="28"/>
        <v>17413744.080241684</v>
      </c>
      <c r="AQ39" s="227">
        <f t="shared" si="29"/>
        <v>0</v>
      </c>
      <c r="AR39" s="227">
        <f t="shared" si="30"/>
        <v>17719989.829315469</v>
      </c>
      <c r="AT39" s="126" t="s">
        <v>69</v>
      </c>
      <c r="AU39" s="126" t="s">
        <v>70</v>
      </c>
      <c r="AV39" s="227">
        <f t="shared" si="31"/>
        <v>0</v>
      </c>
      <c r="AW39" s="227">
        <f t="shared" si="32"/>
        <v>17498203.916721713</v>
      </c>
      <c r="AX39" s="227">
        <f t="shared" si="33"/>
        <v>0</v>
      </c>
      <c r="AY39" s="227">
        <f t="shared" si="34"/>
        <v>17788280.909962248</v>
      </c>
      <c r="AZ39" s="227">
        <f t="shared" si="35"/>
        <v>0</v>
      </c>
      <c r="BA39" s="227">
        <f t="shared" si="36"/>
        <v>18254368.376209449</v>
      </c>
      <c r="BC39" s="126" t="s">
        <v>69</v>
      </c>
      <c r="BD39" s="126" t="s">
        <v>70</v>
      </c>
      <c r="BE39" s="227">
        <f t="shared" si="37"/>
        <v>0</v>
      </c>
      <c r="BF39" s="227">
        <f t="shared" si="38"/>
        <v>16321384.197218748</v>
      </c>
      <c r="BG39" s="227">
        <f t="shared" si="39"/>
        <v>0</v>
      </c>
      <c r="BH39" s="227">
        <f t="shared" si="40"/>
        <v>16388699.460466884</v>
      </c>
      <c r="BI39" s="227">
        <f t="shared" si="41"/>
        <v>0</v>
      </c>
      <c r="BJ39" s="227">
        <f t="shared" si="42"/>
        <v>16690802.045798751</v>
      </c>
    </row>
    <row r="40" spans="5:62">
      <c r="E40" s="126" t="s">
        <v>71</v>
      </c>
      <c r="F40" s="126" t="s">
        <v>72</v>
      </c>
      <c r="G40" s="227">
        <f>IFERROR(IF(VLOOKUP(E40,A:C,3,FALSE)="YES",VLOOKUP(E40,'School Year 2019-20 SPED coop'!A:R,15,FALSE),0),0)</f>
        <v>0</v>
      </c>
      <c r="H40" s="227">
        <f t="shared" si="43"/>
        <v>3275066.64</v>
      </c>
      <c r="J40" s="126" t="s">
        <v>71</v>
      </c>
      <c r="K40" s="126" t="s">
        <v>72</v>
      </c>
      <c r="L40" s="227">
        <f t="shared" si="7"/>
        <v>0</v>
      </c>
      <c r="M40" s="227">
        <f t="shared" si="8"/>
        <v>3148086.5219786</v>
      </c>
      <c r="N40" s="227">
        <f t="shared" si="9"/>
        <v>0</v>
      </c>
      <c r="O40" s="227">
        <f t="shared" si="10"/>
        <v>3207111.2862447472</v>
      </c>
      <c r="P40" s="227">
        <f t="shared" si="11"/>
        <v>0</v>
      </c>
      <c r="Q40" s="227">
        <f t="shared" si="12"/>
        <v>3264503.8872634759</v>
      </c>
      <c r="S40" s="126" t="s">
        <v>71</v>
      </c>
      <c r="T40" s="126" t="s">
        <v>72</v>
      </c>
      <c r="U40" s="227">
        <f t="shared" si="13"/>
        <v>0</v>
      </c>
      <c r="V40" s="227">
        <f t="shared" si="14"/>
        <v>3193786.8907721876</v>
      </c>
      <c r="W40" s="227">
        <f t="shared" si="15"/>
        <v>0</v>
      </c>
      <c r="X40" s="227">
        <f t="shared" si="16"/>
        <v>3287434.0497596413</v>
      </c>
      <c r="Y40" s="227">
        <f t="shared" si="17"/>
        <v>0</v>
      </c>
      <c r="Z40" s="227">
        <f t="shared" si="18"/>
        <v>3371866.5302641387</v>
      </c>
      <c r="AB40" s="126" t="s">
        <v>71</v>
      </c>
      <c r="AC40" s="126" t="s">
        <v>72</v>
      </c>
      <c r="AD40" s="227">
        <f t="shared" si="19"/>
        <v>0</v>
      </c>
      <c r="AE40" s="227">
        <f t="shared" si="20"/>
        <v>3255650.907465335</v>
      </c>
      <c r="AF40" s="227">
        <f t="shared" si="21"/>
        <v>0</v>
      </c>
      <c r="AG40" s="227">
        <f t="shared" si="22"/>
        <v>3306689.978084303</v>
      </c>
      <c r="AH40" s="227">
        <f t="shared" si="23"/>
        <v>0</v>
      </c>
      <c r="AI40" s="227">
        <f t="shared" si="24"/>
        <v>3365658.8637291724</v>
      </c>
      <c r="AK40" s="126" t="s">
        <v>71</v>
      </c>
      <c r="AL40" s="126" t="s">
        <v>72</v>
      </c>
      <c r="AM40" s="227">
        <f t="shared" si="25"/>
        <v>0</v>
      </c>
      <c r="AN40" s="227">
        <f t="shared" si="26"/>
        <v>3609696.4969417877</v>
      </c>
      <c r="AO40" s="227">
        <f t="shared" si="27"/>
        <v>0</v>
      </c>
      <c r="AP40" s="227">
        <f t="shared" si="28"/>
        <v>3627686.9446244156</v>
      </c>
      <c r="AQ40" s="227">
        <f t="shared" si="29"/>
        <v>0</v>
      </c>
      <c r="AR40" s="227">
        <f t="shared" si="30"/>
        <v>3691440.1597913569</v>
      </c>
      <c r="AT40" s="126" t="s">
        <v>71</v>
      </c>
      <c r="AU40" s="126" t="s">
        <v>72</v>
      </c>
      <c r="AV40" s="227">
        <f t="shared" si="31"/>
        <v>0</v>
      </c>
      <c r="AW40" s="227">
        <f t="shared" si="32"/>
        <v>3645599.8209961052</v>
      </c>
      <c r="AX40" s="227">
        <f t="shared" si="33"/>
        <v>0</v>
      </c>
      <c r="AY40" s="227">
        <f t="shared" si="34"/>
        <v>3705720.5498263957</v>
      </c>
      <c r="AZ40" s="227">
        <f t="shared" si="35"/>
        <v>0</v>
      </c>
      <c r="BA40" s="227">
        <f t="shared" si="36"/>
        <v>3802770.0106255976</v>
      </c>
      <c r="BC40" s="126" t="s">
        <v>71</v>
      </c>
      <c r="BD40" s="126" t="s">
        <v>72</v>
      </c>
      <c r="BE40" s="227">
        <f t="shared" si="37"/>
        <v>0</v>
      </c>
      <c r="BF40" s="227">
        <f t="shared" si="38"/>
        <v>3414761.9598743753</v>
      </c>
      <c r="BG40" s="227">
        <f t="shared" si="39"/>
        <v>0</v>
      </c>
      <c r="BH40" s="227">
        <f t="shared" si="40"/>
        <v>3425694.060928735</v>
      </c>
      <c r="BI40" s="227">
        <f t="shared" si="41"/>
        <v>0</v>
      </c>
      <c r="BJ40" s="227">
        <f t="shared" si="42"/>
        <v>3489528.2730890857</v>
      </c>
    </row>
    <row r="41" spans="5:62">
      <c r="E41" s="126" t="s">
        <v>73</v>
      </c>
      <c r="F41" s="126" t="s">
        <v>74</v>
      </c>
      <c r="G41" s="227">
        <f>IFERROR(IF(VLOOKUP(E41,A:C,3,FALSE)="YES",VLOOKUP(E41,'School Year 2019-20 SPED coop'!A:R,15,FALSE),0),0)</f>
        <v>407394.7</v>
      </c>
      <c r="H41" s="227">
        <f t="shared" si="43"/>
        <v>0</v>
      </c>
      <c r="J41" s="126" t="s">
        <v>73</v>
      </c>
      <c r="K41" s="126" t="s">
        <v>74</v>
      </c>
      <c r="L41" s="227">
        <f t="shared" si="7"/>
        <v>443893.70331934397</v>
      </c>
      <c r="M41" s="227">
        <f t="shared" si="8"/>
        <v>0</v>
      </c>
      <c r="N41" s="227">
        <f t="shared" si="9"/>
        <v>452173.11672437668</v>
      </c>
      <c r="O41" s="227">
        <f t="shared" si="10"/>
        <v>0</v>
      </c>
      <c r="P41" s="227">
        <f t="shared" si="11"/>
        <v>460223.57433875441</v>
      </c>
      <c r="Q41" s="227">
        <f t="shared" si="12"/>
        <v>0</v>
      </c>
      <c r="S41" s="126" t="s">
        <v>73</v>
      </c>
      <c r="T41" s="126" t="s">
        <v>74</v>
      </c>
      <c r="U41" s="227">
        <f t="shared" si="13"/>
        <v>450333.69209000911</v>
      </c>
      <c r="V41" s="227">
        <f t="shared" si="14"/>
        <v>0</v>
      </c>
      <c r="W41" s="227">
        <f t="shared" si="15"/>
        <v>463488.16057217121</v>
      </c>
      <c r="X41" s="227">
        <f t="shared" si="16"/>
        <v>0</v>
      </c>
      <c r="Y41" s="227">
        <f t="shared" si="17"/>
        <v>475362.94297655334</v>
      </c>
      <c r="Z41" s="227">
        <f t="shared" si="18"/>
        <v>0</v>
      </c>
      <c r="AB41" s="126" t="s">
        <v>73</v>
      </c>
      <c r="AC41" s="126" t="s">
        <v>74</v>
      </c>
      <c r="AD41" s="227">
        <f t="shared" si="19"/>
        <v>457133.47243463504</v>
      </c>
      <c r="AE41" s="227">
        <f t="shared" si="20"/>
        <v>0</v>
      </c>
      <c r="AF41" s="227">
        <f t="shared" si="21"/>
        <v>465868.34163150412</v>
      </c>
      <c r="AG41" s="227">
        <f t="shared" si="22"/>
        <v>0</v>
      </c>
      <c r="AH41" s="227">
        <f t="shared" si="23"/>
        <v>473167.39282334421</v>
      </c>
      <c r="AI41" s="227">
        <f t="shared" si="24"/>
        <v>0</v>
      </c>
      <c r="AK41" s="126" t="s">
        <v>73</v>
      </c>
      <c r="AL41" s="126" t="s">
        <v>74</v>
      </c>
      <c r="AM41" s="227">
        <f t="shared" si="25"/>
        <v>529639.54503237084</v>
      </c>
      <c r="AN41" s="227">
        <f t="shared" si="26"/>
        <v>0</v>
      </c>
      <c r="AO41" s="227">
        <f t="shared" si="27"/>
        <v>532347.36767464376</v>
      </c>
      <c r="AP41" s="227">
        <f t="shared" si="28"/>
        <v>0</v>
      </c>
      <c r="AQ41" s="227">
        <f t="shared" si="29"/>
        <v>541654.28374012432</v>
      </c>
      <c r="AR41" s="227">
        <f t="shared" si="30"/>
        <v>0</v>
      </c>
      <c r="AT41" s="126" t="s">
        <v>73</v>
      </c>
      <c r="AU41" s="126" t="s">
        <v>74</v>
      </c>
      <c r="AV41" s="227">
        <f t="shared" si="31"/>
        <v>534905.06846361491</v>
      </c>
      <c r="AW41" s="227">
        <f t="shared" si="32"/>
        <v>0</v>
      </c>
      <c r="AX41" s="227">
        <f t="shared" si="33"/>
        <v>543799.57344777137</v>
      </c>
      <c r="AY41" s="227">
        <f t="shared" si="34"/>
        <v>0</v>
      </c>
      <c r="AZ41" s="227">
        <f t="shared" si="35"/>
        <v>557992.21443596808</v>
      </c>
      <c r="BA41" s="227">
        <f t="shared" si="36"/>
        <v>0</v>
      </c>
      <c r="BC41" s="126" t="s">
        <v>73</v>
      </c>
      <c r="BD41" s="126" t="s">
        <v>74</v>
      </c>
      <c r="BE41" s="227">
        <f t="shared" si="37"/>
        <v>478604.21638719738</v>
      </c>
      <c r="BF41" s="227">
        <f t="shared" si="38"/>
        <v>0</v>
      </c>
      <c r="BG41" s="227">
        <f t="shared" si="39"/>
        <v>481896.94923929329</v>
      </c>
      <c r="BH41" s="227">
        <f t="shared" si="40"/>
        <v>0</v>
      </c>
      <c r="BI41" s="227">
        <f t="shared" si="41"/>
        <v>489837.93474648241</v>
      </c>
      <c r="BJ41" s="227">
        <f t="shared" si="42"/>
        <v>0</v>
      </c>
    </row>
    <row r="42" spans="5:62">
      <c r="E42" s="126" t="s">
        <v>75</v>
      </c>
      <c r="F42" s="126" t="s">
        <v>76</v>
      </c>
      <c r="G42" s="227">
        <f>IFERROR(IF(VLOOKUP(E42,A:C,3,FALSE)="YES",VLOOKUP(E42,'School Year 2019-20 SPED coop'!A:R,15,FALSE),0),0)</f>
        <v>0</v>
      </c>
      <c r="H42" s="227">
        <f t="shared" si="43"/>
        <v>32311.87</v>
      </c>
      <c r="J42" s="126" t="s">
        <v>75</v>
      </c>
      <c r="K42" s="126" t="s">
        <v>76</v>
      </c>
      <c r="L42" s="227">
        <f t="shared" si="7"/>
        <v>0</v>
      </c>
      <c r="M42" s="227">
        <f t="shared" si="8"/>
        <v>39655.643285116341</v>
      </c>
      <c r="N42" s="227">
        <f t="shared" si="9"/>
        <v>0</v>
      </c>
      <c r="O42" s="227">
        <f t="shared" si="10"/>
        <v>40393.922921821024</v>
      </c>
      <c r="P42" s="227">
        <f t="shared" si="11"/>
        <v>0</v>
      </c>
      <c r="Q42" s="227">
        <f t="shared" si="12"/>
        <v>41111.792773338922</v>
      </c>
      <c r="S42" s="126" t="s">
        <v>75</v>
      </c>
      <c r="T42" s="126" t="s">
        <v>76</v>
      </c>
      <c r="U42" s="227">
        <f t="shared" si="13"/>
        <v>0</v>
      </c>
      <c r="V42" s="227">
        <f t="shared" si="14"/>
        <v>39655.643285116341</v>
      </c>
      <c r="W42" s="227">
        <f t="shared" si="15"/>
        <v>0</v>
      </c>
      <c r="X42" s="227">
        <f t="shared" si="16"/>
        <v>40393.922921821024</v>
      </c>
      <c r="Y42" s="227">
        <f t="shared" si="17"/>
        <v>0</v>
      </c>
      <c r="Z42" s="227">
        <f t="shared" si="18"/>
        <v>41111.792773338922</v>
      </c>
      <c r="AB42" s="126" t="s">
        <v>75</v>
      </c>
      <c r="AC42" s="126" t="s">
        <v>76</v>
      </c>
      <c r="AD42" s="227">
        <f t="shared" si="19"/>
        <v>0</v>
      </c>
      <c r="AE42" s="227">
        <f t="shared" si="20"/>
        <v>41200.425232750706</v>
      </c>
      <c r="AF42" s="227">
        <f t="shared" si="21"/>
        <v>0</v>
      </c>
      <c r="AG42" s="227">
        <f t="shared" si="22"/>
        <v>42330.031279221155</v>
      </c>
      <c r="AH42" s="227">
        <f t="shared" si="23"/>
        <v>0</v>
      </c>
      <c r="AI42" s="227">
        <f t="shared" si="24"/>
        <v>43036.235392608483</v>
      </c>
      <c r="AK42" s="126" t="s">
        <v>75</v>
      </c>
      <c r="AL42" s="126" t="s">
        <v>76</v>
      </c>
      <c r="AM42" s="227">
        <f t="shared" si="25"/>
        <v>0</v>
      </c>
      <c r="AN42" s="227">
        <f t="shared" si="26"/>
        <v>44681.034535438477</v>
      </c>
      <c r="AO42" s="227">
        <f t="shared" si="27"/>
        <v>0</v>
      </c>
      <c r="AP42" s="227">
        <f t="shared" si="28"/>
        <v>44901.397841654674</v>
      </c>
      <c r="AQ42" s="227">
        <f t="shared" si="29"/>
        <v>0</v>
      </c>
      <c r="AR42" s="227">
        <f t="shared" si="30"/>
        <v>45685.486725929077</v>
      </c>
      <c r="AT42" s="126" t="s">
        <v>75</v>
      </c>
      <c r="AU42" s="126" t="s">
        <v>76</v>
      </c>
      <c r="AV42" s="227">
        <f t="shared" si="31"/>
        <v>0</v>
      </c>
      <c r="AW42" s="227">
        <f t="shared" si="32"/>
        <v>44681.034535438477</v>
      </c>
      <c r="AX42" s="227">
        <f t="shared" si="33"/>
        <v>0</v>
      </c>
      <c r="AY42" s="227">
        <f t="shared" si="34"/>
        <v>44901.397841654674</v>
      </c>
      <c r="AZ42" s="227">
        <f t="shared" si="35"/>
        <v>0</v>
      </c>
      <c r="BA42" s="227">
        <f t="shared" si="36"/>
        <v>45685.486725929077</v>
      </c>
      <c r="BC42" s="126" t="s">
        <v>75</v>
      </c>
      <c r="BD42" s="126" t="s">
        <v>76</v>
      </c>
      <c r="BE42" s="227">
        <f t="shared" si="37"/>
        <v>0</v>
      </c>
      <c r="BF42" s="227">
        <f t="shared" si="38"/>
        <v>43095.865528445414</v>
      </c>
      <c r="BG42" s="227">
        <f t="shared" si="39"/>
        <v>0</v>
      </c>
      <c r="BH42" s="227">
        <f t="shared" si="40"/>
        <v>43729.313597327069</v>
      </c>
      <c r="BI42" s="227">
        <f t="shared" si="41"/>
        <v>0</v>
      </c>
      <c r="BJ42" s="227">
        <f t="shared" si="42"/>
        <v>44493.215661444403</v>
      </c>
    </row>
    <row r="43" spans="5:62">
      <c r="E43" s="126" t="s">
        <v>77</v>
      </c>
      <c r="F43" s="126" t="s">
        <v>78</v>
      </c>
      <c r="G43" s="227">
        <f>IFERROR(IF(VLOOKUP(E43,A:C,3,FALSE)="YES",VLOOKUP(E43,'School Year 2019-20 SPED coop'!A:R,15,FALSE),0),0)</f>
        <v>0</v>
      </c>
      <c r="H43" s="227">
        <f t="shared" si="43"/>
        <v>9771733.1999999993</v>
      </c>
      <c r="J43" s="126" t="s">
        <v>77</v>
      </c>
      <c r="K43" s="126" t="s">
        <v>78</v>
      </c>
      <c r="L43" s="227">
        <f t="shared" si="7"/>
        <v>0</v>
      </c>
      <c r="M43" s="227">
        <f t="shared" si="8"/>
        <v>9101427.8976832535</v>
      </c>
      <c r="N43" s="227">
        <f t="shared" si="9"/>
        <v>0</v>
      </c>
      <c r="O43" s="227">
        <f t="shared" si="10"/>
        <v>9271232.7835272886</v>
      </c>
      <c r="P43" s="227">
        <f t="shared" si="11"/>
        <v>0</v>
      </c>
      <c r="Q43" s="227">
        <f t="shared" si="12"/>
        <v>9436341.8060470652</v>
      </c>
      <c r="S43" s="126" t="s">
        <v>77</v>
      </c>
      <c r="T43" s="126" t="s">
        <v>78</v>
      </c>
      <c r="U43" s="227">
        <f t="shared" si="13"/>
        <v>0</v>
      </c>
      <c r="V43" s="227">
        <f t="shared" si="14"/>
        <v>9233563.3358266074</v>
      </c>
      <c r="W43" s="227">
        <f t="shared" si="15"/>
        <v>0</v>
      </c>
      <c r="X43" s="227">
        <f t="shared" si="16"/>
        <v>9503444.0326435398</v>
      </c>
      <c r="Y43" s="227">
        <f t="shared" si="17"/>
        <v>0</v>
      </c>
      <c r="Z43" s="227">
        <f t="shared" si="18"/>
        <v>9746720.7296184972</v>
      </c>
      <c r="AB43" s="126" t="s">
        <v>77</v>
      </c>
      <c r="AC43" s="126" t="s">
        <v>78</v>
      </c>
      <c r="AD43" s="227">
        <f t="shared" si="19"/>
        <v>0</v>
      </c>
      <c r="AE43" s="227">
        <f t="shared" si="20"/>
        <v>8679160.4551000465</v>
      </c>
      <c r="AF43" s="227">
        <f t="shared" si="21"/>
        <v>0</v>
      </c>
      <c r="AG43" s="227">
        <f t="shared" si="22"/>
        <v>8831593.0400067475</v>
      </c>
      <c r="AH43" s="227">
        <f t="shared" si="23"/>
        <v>0</v>
      </c>
      <c r="AI43" s="227">
        <f t="shared" si="24"/>
        <v>8979197.9659979269</v>
      </c>
      <c r="AK43" s="126" t="s">
        <v>77</v>
      </c>
      <c r="AL43" s="126" t="s">
        <v>78</v>
      </c>
      <c r="AM43" s="227">
        <f t="shared" si="25"/>
        <v>0</v>
      </c>
      <c r="AN43" s="227">
        <f t="shared" si="26"/>
        <v>9523718.8165164925</v>
      </c>
      <c r="AO43" s="227">
        <f t="shared" si="27"/>
        <v>0</v>
      </c>
      <c r="AP43" s="227">
        <f t="shared" si="28"/>
        <v>9572324.531391684</v>
      </c>
      <c r="AQ43" s="227">
        <f t="shared" si="29"/>
        <v>0</v>
      </c>
      <c r="AR43" s="227">
        <f t="shared" si="30"/>
        <v>9739658.1405327488</v>
      </c>
      <c r="AT43" s="126" t="s">
        <v>77</v>
      </c>
      <c r="AU43" s="126" t="s">
        <v>78</v>
      </c>
      <c r="AV43" s="227">
        <f t="shared" si="31"/>
        <v>0</v>
      </c>
      <c r="AW43" s="227">
        <f t="shared" si="32"/>
        <v>9618443.1116847768</v>
      </c>
      <c r="AX43" s="227">
        <f t="shared" si="33"/>
        <v>0</v>
      </c>
      <c r="AY43" s="227">
        <f t="shared" si="34"/>
        <v>9778208.5242516883</v>
      </c>
      <c r="AZ43" s="227">
        <f t="shared" si="35"/>
        <v>0</v>
      </c>
      <c r="BA43" s="227">
        <f t="shared" si="36"/>
        <v>10033372.118246481</v>
      </c>
      <c r="BC43" s="126" t="s">
        <v>77</v>
      </c>
      <c r="BD43" s="126" t="s">
        <v>78</v>
      </c>
      <c r="BE43" s="227">
        <f t="shared" si="37"/>
        <v>0</v>
      </c>
      <c r="BF43" s="227">
        <f t="shared" si="38"/>
        <v>9043669.5128322206</v>
      </c>
      <c r="BG43" s="227">
        <f t="shared" si="39"/>
        <v>0</v>
      </c>
      <c r="BH43" s="227">
        <f t="shared" si="40"/>
        <v>9091064.1419560593</v>
      </c>
      <c r="BI43" s="227">
        <f t="shared" si="41"/>
        <v>0</v>
      </c>
      <c r="BJ43" s="227">
        <f t="shared" si="42"/>
        <v>9250211.6725948937</v>
      </c>
    </row>
    <row r="44" spans="5:62">
      <c r="E44" s="126" t="s">
        <v>79</v>
      </c>
      <c r="F44" s="126" t="s">
        <v>80</v>
      </c>
      <c r="G44" s="227">
        <f>IFERROR(IF(VLOOKUP(E44,A:C,3,FALSE)="YES",VLOOKUP(E44,'School Year 2019-20 SPED coop'!A:R,15,FALSE),0),0)</f>
        <v>662360.90999999992</v>
      </c>
      <c r="H44" s="227">
        <f t="shared" si="43"/>
        <v>0</v>
      </c>
      <c r="J44" s="126" t="s">
        <v>79</v>
      </c>
      <c r="K44" s="126" t="s">
        <v>80</v>
      </c>
      <c r="L44" s="227">
        <f t="shared" si="7"/>
        <v>826369.80744201224</v>
      </c>
      <c r="M44" s="227">
        <f t="shared" si="8"/>
        <v>0</v>
      </c>
      <c r="N44" s="227">
        <f t="shared" si="9"/>
        <v>841827.78614379466</v>
      </c>
      <c r="O44" s="227">
        <f t="shared" si="10"/>
        <v>0</v>
      </c>
      <c r="P44" s="227">
        <f t="shared" si="11"/>
        <v>856858.29290160001</v>
      </c>
      <c r="Q44" s="227">
        <f t="shared" si="12"/>
        <v>0</v>
      </c>
      <c r="S44" s="126" t="s">
        <v>79</v>
      </c>
      <c r="T44" s="126" t="s">
        <v>80</v>
      </c>
      <c r="U44" s="227">
        <f t="shared" si="13"/>
        <v>838380.01895200904</v>
      </c>
      <c r="V44" s="227">
        <f t="shared" si="14"/>
        <v>0</v>
      </c>
      <c r="W44" s="227">
        <f t="shared" si="15"/>
        <v>862921.32670291071</v>
      </c>
      <c r="X44" s="227">
        <f t="shared" si="16"/>
        <v>0</v>
      </c>
      <c r="Y44" s="227">
        <f t="shared" si="17"/>
        <v>885059.87850897759</v>
      </c>
      <c r="Z44" s="227">
        <f t="shared" si="18"/>
        <v>0</v>
      </c>
      <c r="AB44" s="126" t="s">
        <v>79</v>
      </c>
      <c r="AC44" s="126" t="s">
        <v>80</v>
      </c>
      <c r="AD44" s="227">
        <f t="shared" si="19"/>
        <v>825582.59476475767</v>
      </c>
      <c r="AE44" s="227">
        <f t="shared" si="20"/>
        <v>0</v>
      </c>
      <c r="AF44" s="227">
        <f t="shared" si="21"/>
        <v>840123.87837375142</v>
      </c>
      <c r="AG44" s="227">
        <f t="shared" si="22"/>
        <v>0</v>
      </c>
      <c r="AH44" s="227">
        <f t="shared" si="23"/>
        <v>854204.84125370253</v>
      </c>
      <c r="AI44" s="227">
        <f t="shared" si="24"/>
        <v>0</v>
      </c>
      <c r="AK44" s="126" t="s">
        <v>79</v>
      </c>
      <c r="AL44" s="126" t="s">
        <v>80</v>
      </c>
      <c r="AM44" s="227">
        <f t="shared" si="25"/>
        <v>905087.61172697076</v>
      </c>
      <c r="AN44" s="227">
        <f t="shared" si="26"/>
        <v>0</v>
      </c>
      <c r="AO44" s="227">
        <f t="shared" si="27"/>
        <v>909686.42025833693</v>
      </c>
      <c r="AP44" s="227">
        <f t="shared" si="28"/>
        <v>0</v>
      </c>
      <c r="AQ44" s="227">
        <f t="shared" si="29"/>
        <v>925636.15375377052</v>
      </c>
      <c r="AR44" s="227">
        <f t="shared" si="30"/>
        <v>0</v>
      </c>
      <c r="AT44" s="126" t="s">
        <v>79</v>
      </c>
      <c r="AU44" s="126" t="s">
        <v>80</v>
      </c>
      <c r="AV44" s="227">
        <f t="shared" si="31"/>
        <v>914090.87580648821</v>
      </c>
      <c r="AW44" s="227">
        <f t="shared" si="32"/>
        <v>0</v>
      </c>
      <c r="AX44" s="227">
        <f t="shared" si="33"/>
        <v>929246.53035947797</v>
      </c>
      <c r="AY44" s="227">
        <f t="shared" si="34"/>
        <v>0</v>
      </c>
      <c r="AZ44" s="227">
        <f t="shared" si="35"/>
        <v>953545.81702536589</v>
      </c>
      <c r="BA44" s="227">
        <f t="shared" si="36"/>
        <v>0</v>
      </c>
      <c r="BC44" s="126" t="s">
        <v>79</v>
      </c>
      <c r="BD44" s="126" t="s">
        <v>80</v>
      </c>
      <c r="BE44" s="227">
        <f t="shared" si="37"/>
        <v>863461.00421650882</v>
      </c>
      <c r="BF44" s="227">
        <f t="shared" si="38"/>
        <v>0</v>
      </c>
      <c r="BG44" s="227">
        <f t="shared" si="39"/>
        <v>867955.67598608986</v>
      </c>
      <c r="BH44" s="227">
        <f t="shared" si="40"/>
        <v>0</v>
      </c>
      <c r="BI44" s="227">
        <f t="shared" si="41"/>
        <v>883192.73574300134</v>
      </c>
      <c r="BJ44" s="227">
        <f t="shared" si="42"/>
        <v>0</v>
      </c>
    </row>
    <row r="45" spans="5:62">
      <c r="E45" s="126" t="s">
        <v>81</v>
      </c>
      <c r="F45" s="126" t="s">
        <v>82</v>
      </c>
      <c r="G45" s="227">
        <f>IFERROR(IF(VLOOKUP(E45,A:C,3,FALSE)="YES",VLOOKUP(E45,'School Year 2019-20 SPED coop'!A:R,15,FALSE),0),0)</f>
        <v>0</v>
      </c>
      <c r="H45" s="227">
        <f t="shared" si="43"/>
        <v>1789907.28</v>
      </c>
      <c r="J45" s="126" t="s">
        <v>81</v>
      </c>
      <c r="K45" s="126" t="s">
        <v>82</v>
      </c>
      <c r="L45" s="227">
        <f t="shared" si="7"/>
        <v>0</v>
      </c>
      <c r="M45" s="227">
        <f t="shared" si="8"/>
        <v>1835576.2149637826</v>
      </c>
      <c r="N45" s="227">
        <f t="shared" si="9"/>
        <v>0</v>
      </c>
      <c r="O45" s="227">
        <f t="shared" si="10"/>
        <v>1869829.701266574</v>
      </c>
      <c r="P45" s="227">
        <f t="shared" si="11"/>
        <v>0</v>
      </c>
      <c r="Q45" s="227">
        <f t="shared" si="12"/>
        <v>1903135.9149391081</v>
      </c>
      <c r="S45" s="126" t="s">
        <v>81</v>
      </c>
      <c r="T45" s="126" t="s">
        <v>82</v>
      </c>
      <c r="U45" s="227">
        <f t="shared" si="13"/>
        <v>0</v>
      </c>
      <c r="V45" s="227">
        <f t="shared" si="14"/>
        <v>1862226.9499746712</v>
      </c>
      <c r="W45" s="227">
        <f t="shared" si="15"/>
        <v>0</v>
      </c>
      <c r="X45" s="227">
        <f t="shared" si="16"/>
        <v>1916656.6580282177</v>
      </c>
      <c r="Y45" s="227">
        <f t="shared" si="17"/>
        <v>0</v>
      </c>
      <c r="Z45" s="227">
        <f t="shared" si="18"/>
        <v>1965737.4720386206</v>
      </c>
      <c r="AB45" s="126" t="s">
        <v>81</v>
      </c>
      <c r="AC45" s="126" t="s">
        <v>82</v>
      </c>
      <c r="AD45" s="227">
        <f t="shared" si="19"/>
        <v>0</v>
      </c>
      <c r="AE45" s="227">
        <f t="shared" si="20"/>
        <v>1760587.6404518331</v>
      </c>
      <c r="AF45" s="227">
        <f t="shared" si="21"/>
        <v>0</v>
      </c>
      <c r="AG45" s="227">
        <f t="shared" si="22"/>
        <v>1788181.5811992669</v>
      </c>
      <c r="AH45" s="227">
        <f t="shared" si="23"/>
        <v>0</v>
      </c>
      <c r="AI45" s="227">
        <f t="shared" si="24"/>
        <v>1821104.5392010929</v>
      </c>
      <c r="AK45" s="126" t="s">
        <v>81</v>
      </c>
      <c r="AL45" s="126" t="s">
        <v>82</v>
      </c>
      <c r="AM45" s="227">
        <f t="shared" si="25"/>
        <v>0</v>
      </c>
      <c r="AN45" s="227">
        <f t="shared" si="26"/>
        <v>1928155.6219444564</v>
      </c>
      <c r="AO45" s="227">
        <f t="shared" si="27"/>
        <v>0</v>
      </c>
      <c r="AP45" s="227">
        <f t="shared" si="28"/>
        <v>1938023.1722218862</v>
      </c>
      <c r="AQ45" s="227">
        <f t="shared" si="29"/>
        <v>0</v>
      </c>
      <c r="AR45" s="227">
        <f t="shared" si="30"/>
        <v>1971905.6754986015</v>
      </c>
      <c r="AT45" s="126" t="s">
        <v>81</v>
      </c>
      <c r="AU45" s="126" t="s">
        <v>82</v>
      </c>
      <c r="AV45" s="227">
        <f t="shared" si="31"/>
        <v>0</v>
      </c>
      <c r="AW45" s="227">
        <f t="shared" si="32"/>
        <v>1947330.5016158109</v>
      </c>
      <c r="AX45" s="227">
        <f t="shared" si="33"/>
        <v>0</v>
      </c>
      <c r="AY45" s="227">
        <f t="shared" si="34"/>
        <v>1979701.615993693</v>
      </c>
      <c r="AZ45" s="227">
        <f t="shared" si="35"/>
        <v>0</v>
      </c>
      <c r="BA45" s="227">
        <f t="shared" si="36"/>
        <v>2031381.6641689986</v>
      </c>
      <c r="BC45" s="126" t="s">
        <v>81</v>
      </c>
      <c r="BD45" s="126" t="s">
        <v>82</v>
      </c>
      <c r="BE45" s="227">
        <f t="shared" si="37"/>
        <v>0</v>
      </c>
      <c r="BF45" s="227">
        <f t="shared" si="38"/>
        <v>1842625.4097010936</v>
      </c>
      <c r="BG45" s="227">
        <f t="shared" si="39"/>
        <v>0</v>
      </c>
      <c r="BH45" s="227">
        <f t="shared" si="40"/>
        <v>1848868.8506951125</v>
      </c>
      <c r="BI45" s="227">
        <f t="shared" si="41"/>
        <v>0</v>
      </c>
      <c r="BJ45" s="227">
        <f t="shared" si="42"/>
        <v>1884357.187488283</v>
      </c>
    </row>
    <row r="46" spans="5:62">
      <c r="E46" s="126" t="s">
        <v>83</v>
      </c>
      <c r="F46" s="126" t="s">
        <v>84</v>
      </c>
      <c r="G46" s="227">
        <f>IFERROR(IF(VLOOKUP(E46,A:C,3,FALSE)="YES",VLOOKUP(E46,'School Year 2019-20 SPED coop'!A:R,15,FALSE),0),0)</f>
        <v>1445741.18</v>
      </c>
      <c r="H46" s="227">
        <f t="shared" si="43"/>
        <v>0</v>
      </c>
      <c r="J46" s="126" t="s">
        <v>83</v>
      </c>
      <c r="K46" s="126" t="s">
        <v>84</v>
      </c>
      <c r="L46" s="227">
        <f t="shared" si="7"/>
        <v>1395620.982691335</v>
      </c>
      <c r="M46" s="227">
        <f t="shared" si="8"/>
        <v>0</v>
      </c>
      <c r="N46" s="227">
        <f t="shared" si="9"/>
        <v>1421660.6852237494</v>
      </c>
      <c r="O46" s="227">
        <f t="shared" si="10"/>
        <v>0</v>
      </c>
      <c r="P46" s="227">
        <f t="shared" si="11"/>
        <v>1446980.2834681026</v>
      </c>
      <c r="Q46" s="227">
        <f t="shared" si="12"/>
        <v>0</v>
      </c>
      <c r="S46" s="126" t="s">
        <v>83</v>
      </c>
      <c r="T46" s="126" t="s">
        <v>84</v>
      </c>
      <c r="U46" s="227">
        <f t="shared" si="13"/>
        <v>1415865.293114291</v>
      </c>
      <c r="V46" s="227">
        <f t="shared" si="14"/>
        <v>0</v>
      </c>
      <c r="W46" s="227">
        <f t="shared" si="15"/>
        <v>1457266.590086583</v>
      </c>
      <c r="X46" s="227">
        <f t="shared" si="16"/>
        <v>0</v>
      </c>
      <c r="Y46" s="227">
        <f t="shared" si="17"/>
        <v>1494581.2068526691</v>
      </c>
      <c r="Z46" s="227">
        <f t="shared" si="18"/>
        <v>0</v>
      </c>
      <c r="AB46" s="126" t="s">
        <v>83</v>
      </c>
      <c r="AC46" s="126" t="s">
        <v>84</v>
      </c>
      <c r="AD46" s="227">
        <f t="shared" si="19"/>
        <v>1409292.7029313508</v>
      </c>
      <c r="AE46" s="227">
        <f t="shared" si="20"/>
        <v>0</v>
      </c>
      <c r="AF46" s="227">
        <f t="shared" si="21"/>
        <v>1433910.6007389145</v>
      </c>
      <c r="AG46" s="227">
        <f t="shared" si="22"/>
        <v>0</v>
      </c>
      <c r="AH46" s="227">
        <f t="shared" si="23"/>
        <v>1459800.7676790496</v>
      </c>
      <c r="AI46" s="227">
        <f t="shared" si="24"/>
        <v>0</v>
      </c>
      <c r="AK46" s="126" t="s">
        <v>83</v>
      </c>
      <c r="AL46" s="126" t="s">
        <v>84</v>
      </c>
      <c r="AM46" s="227">
        <f t="shared" si="25"/>
        <v>1509861.4551804657</v>
      </c>
      <c r="AN46" s="227">
        <f t="shared" si="26"/>
        <v>0</v>
      </c>
      <c r="AO46" s="227">
        <f t="shared" si="27"/>
        <v>1517551.7026387285</v>
      </c>
      <c r="AP46" s="227">
        <f t="shared" si="28"/>
        <v>0</v>
      </c>
      <c r="AQ46" s="227">
        <f t="shared" si="29"/>
        <v>1544078.3704919422</v>
      </c>
      <c r="AR46" s="227">
        <f t="shared" si="30"/>
        <v>0</v>
      </c>
      <c r="AT46" s="126" t="s">
        <v>83</v>
      </c>
      <c r="AU46" s="126" t="s">
        <v>84</v>
      </c>
      <c r="AV46" s="227">
        <f t="shared" si="31"/>
        <v>1524872.8439874416</v>
      </c>
      <c r="AW46" s="227">
        <f t="shared" si="32"/>
        <v>0</v>
      </c>
      <c r="AX46" s="227">
        <f t="shared" si="33"/>
        <v>1550190.5191770105</v>
      </c>
      <c r="AY46" s="227">
        <f t="shared" si="34"/>
        <v>0</v>
      </c>
      <c r="AZ46" s="227">
        <f t="shared" si="35"/>
        <v>1590636.3872238945</v>
      </c>
      <c r="BA46" s="227">
        <f t="shared" si="36"/>
        <v>0</v>
      </c>
      <c r="BC46" s="126" t="s">
        <v>83</v>
      </c>
      <c r="BD46" s="126" t="s">
        <v>84</v>
      </c>
      <c r="BE46" s="227">
        <f t="shared" si="37"/>
        <v>1472063.1801321332</v>
      </c>
      <c r="BF46" s="227">
        <f t="shared" si="38"/>
        <v>0</v>
      </c>
      <c r="BG46" s="227">
        <f t="shared" si="39"/>
        <v>1479540.8518639223</v>
      </c>
      <c r="BH46" s="227">
        <f t="shared" si="40"/>
        <v>0</v>
      </c>
      <c r="BI46" s="227">
        <f t="shared" si="41"/>
        <v>1507403.3669842258</v>
      </c>
      <c r="BJ46" s="227">
        <f t="shared" si="42"/>
        <v>0</v>
      </c>
    </row>
    <row r="47" spans="5:62">
      <c r="E47" s="126" t="s">
        <v>85</v>
      </c>
      <c r="F47" s="126" t="s">
        <v>86</v>
      </c>
      <c r="G47" s="227">
        <f>IFERROR(IF(VLOOKUP(E47,A:C,3,FALSE)="YES",VLOOKUP(E47,'School Year 2019-20 SPED coop'!A:R,15,FALSE),0),0)</f>
        <v>0</v>
      </c>
      <c r="H47" s="227">
        <f t="shared" si="43"/>
        <v>2937148.32</v>
      </c>
      <c r="J47" s="126" t="s">
        <v>85</v>
      </c>
      <c r="K47" s="126" t="s">
        <v>86</v>
      </c>
      <c r="L47" s="227">
        <f t="shared" si="7"/>
        <v>0</v>
      </c>
      <c r="M47" s="227">
        <f t="shared" si="8"/>
        <v>2899308.8961016466</v>
      </c>
      <c r="N47" s="227">
        <f t="shared" si="9"/>
        <v>0</v>
      </c>
      <c r="O47" s="227">
        <f t="shared" si="10"/>
        <v>2953422.1757445019</v>
      </c>
      <c r="P47" s="227">
        <f t="shared" si="11"/>
        <v>0</v>
      </c>
      <c r="Q47" s="227">
        <f t="shared" si="12"/>
        <v>3006038.9282724075</v>
      </c>
      <c r="S47" s="126" t="s">
        <v>85</v>
      </c>
      <c r="T47" s="126" t="s">
        <v>86</v>
      </c>
      <c r="U47" s="227">
        <f t="shared" si="13"/>
        <v>0</v>
      </c>
      <c r="V47" s="227">
        <f t="shared" si="14"/>
        <v>2941407.7813503826</v>
      </c>
      <c r="W47" s="227">
        <f t="shared" si="15"/>
        <v>0</v>
      </c>
      <c r="X47" s="227">
        <f t="shared" si="16"/>
        <v>3027395.9078087704</v>
      </c>
      <c r="Y47" s="227">
        <f t="shared" si="17"/>
        <v>0</v>
      </c>
      <c r="Z47" s="227">
        <f t="shared" si="18"/>
        <v>3104912.1125457408</v>
      </c>
      <c r="AB47" s="126" t="s">
        <v>85</v>
      </c>
      <c r="AC47" s="126" t="s">
        <v>86</v>
      </c>
      <c r="AD47" s="227">
        <f t="shared" si="19"/>
        <v>0</v>
      </c>
      <c r="AE47" s="227">
        <f t="shared" si="20"/>
        <v>2866721.1338529759</v>
      </c>
      <c r="AF47" s="227">
        <f t="shared" si="21"/>
        <v>0</v>
      </c>
      <c r="AG47" s="227">
        <f t="shared" si="22"/>
        <v>2918386.4658440757</v>
      </c>
      <c r="AH47" s="227">
        <f t="shared" si="23"/>
        <v>0</v>
      </c>
      <c r="AI47" s="227">
        <f t="shared" si="24"/>
        <v>2961896.2025482915</v>
      </c>
      <c r="AK47" s="126" t="s">
        <v>85</v>
      </c>
      <c r="AL47" s="126" t="s">
        <v>86</v>
      </c>
      <c r="AM47" s="227">
        <f t="shared" si="25"/>
        <v>0</v>
      </c>
      <c r="AN47" s="227">
        <f t="shared" si="26"/>
        <v>3084636.1065819208</v>
      </c>
      <c r="AO47" s="227">
        <f t="shared" si="27"/>
        <v>0</v>
      </c>
      <c r="AP47" s="227">
        <f t="shared" si="28"/>
        <v>3100430.3912347672</v>
      </c>
      <c r="AQ47" s="227">
        <f t="shared" si="29"/>
        <v>0</v>
      </c>
      <c r="AR47" s="227">
        <f t="shared" si="30"/>
        <v>3154637.8521344969</v>
      </c>
      <c r="AT47" s="126" t="s">
        <v>85</v>
      </c>
      <c r="AU47" s="126" t="s">
        <v>86</v>
      </c>
      <c r="AV47" s="227">
        <f t="shared" si="31"/>
        <v>0</v>
      </c>
      <c r="AW47" s="227">
        <f t="shared" si="32"/>
        <v>3115301.7732011699</v>
      </c>
      <c r="AX47" s="227">
        <f t="shared" si="33"/>
        <v>0</v>
      </c>
      <c r="AY47" s="227">
        <f t="shared" si="34"/>
        <v>3167110.2586155925</v>
      </c>
      <c r="AZ47" s="227">
        <f t="shared" si="35"/>
        <v>0</v>
      </c>
      <c r="BA47" s="227">
        <f t="shared" si="36"/>
        <v>3249777.0336739435</v>
      </c>
      <c r="BC47" s="126" t="s">
        <v>85</v>
      </c>
      <c r="BD47" s="126" t="s">
        <v>86</v>
      </c>
      <c r="BE47" s="227">
        <f t="shared" si="37"/>
        <v>0</v>
      </c>
      <c r="BF47" s="227">
        <f t="shared" si="38"/>
        <v>3004118.9163822914</v>
      </c>
      <c r="BG47" s="227">
        <f t="shared" si="39"/>
        <v>0</v>
      </c>
      <c r="BH47" s="227">
        <f t="shared" si="40"/>
        <v>3021061.6970082503</v>
      </c>
      <c r="BI47" s="227">
        <f t="shared" si="41"/>
        <v>0</v>
      </c>
      <c r="BJ47" s="227">
        <f t="shared" si="42"/>
        <v>3068507.8564962926</v>
      </c>
    </row>
    <row r="48" spans="5:62">
      <c r="E48" s="126" t="s">
        <v>87</v>
      </c>
      <c r="F48" s="126" t="s">
        <v>88</v>
      </c>
      <c r="G48" s="227">
        <f>IFERROR(IF(VLOOKUP(E48,A:C,3,FALSE)="YES",VLOOKUP(E48,'School Year 2019-20 SPED coop'!A:R,15,FALSE),0),0)</f>
        <v>0</v>
      </c>
      <c r="H48" s="227">
        <f t="shared" si="43"/>
        <v>6497474.3700000001</v>
      </c>
      <c r="J48" s="126" t="s">
        <v>87</v>
      </c>
      <c r="K48" s="126" t="s">
        <v>88</v>
      </c>
      <c r="L48" s="227">
        <f t="shared" si="7"/>
        <v>0</v>
      </c>
      <c r="M48" s="227">
        <f t="shared" si="8"/>
        <v>6321351.3922076197</v>
      </c>
      <c r="N48" s="227">
        <f t="shared" si="9"/>
        <v>0</v>
      </c>
      <c r="O48" s="227">
        <f t="shared" si="10"/>
        <v>6439318.9225733811</v>
      </c>
      <c r="P48" s="227">
        <f t="shared" si="11"/>
        <v>0</v>
      </c>
      <c r="Q48" s="227">
        <f t="shared" si="12"/>
        <v>6554024.0737755569</v>
      </c>
      <c r="S48" s="126" t="s">
        <v>87</v>
      </c>
      <c r="T48" s="126" t="s">
        <v>88</v>
      </c>
      <c r="U48" s="227">
        <f t="shared" si="13"/>
        <v>0</v>
      </c>
      <c r="V48" s="227">
        <f t="shared" si="14"/>
        <v>6413104.931853069</v>
      </c>
      <c r="W48" s="227">
        <f t="shared" si="15"/>
        <v>0</v>
      </c>
      <c r="X48" s="227">
        <f t="shared" si="16"/>
        <v>6600588.3663986102</v>
      </c>
      <c r="Y48" s="227">
        <f t="shared" si="17"/>
        <v>0</v>
      </c>
      <c r="Z48" s="227">
        <f t="shared" si="18"/>
        <v>6769600.7950664237</v>
      </c>
      <c r="AB48" s="126" t="s">
        <v>87</v>
      </c>
      <c r="AC48" s="126" t="s">
        <v>88</v>
      </c>
      <c r="AD48" s="227">
        <f t="shared" si="19"/>
        <v>0</v>
      </c>
      <c r="AE48" s="227">
        <f t="shared" si="20"/>
        <v>6129947.1665294161</v>
      </c>
      <c r="AF48" s="227">
        <f t="shared" si="21"/>
        <v>0</v>
      </c>
      <c r="AG48" s="227">
        <f t="shared" si="22"/>
        <v>6228739.7524819477</v>
      </c>
      <c r="AH48" s="227">
        <f t="shared" si="23"/>
        <v>0</v>
      </c>
      <c r="AI48" s="227">
        <f t="shared" si="24"/>
        <v>6346937.8909626277</v>
      </c>
      <c r="AK48" s="126" t="s">
        <v>87</v>
      </c>
      <c r="AL48" s="126" t="s">
        <v>88</v>
      </c>
      <c r="AM48" s="227">
        <f t="shared" si="25"/>
        <v>0</v>
      </c>
      <c r="AN48" s="227">
        <f t="shared" si="26"/>
        <v>6864198.5162175372</v>
      </c>
      <c r="AO48" s="227">
        <f t="shared" si="27"/>
        <v>0</v>
      </c>
      <c r="AP48" s="227">
        <f t="shared" si="28"/>
        <v>6899348.8816443281</v>
      </c>
      <c r="AQ48" s="227">
        <f t="shared" si="29"/>
        <v>0</v>
      </c>
      <c r="AR48" s="227">
        <f t="shared" si="30"/>
        <v>7019973.3760829307</v>
      </c>
      <c r="AT48" s="126" t="s">
        <v>87</v>
      </c>
      <c r="AU48" s="126" t="s">
        <v>88</v>
      </c>
      <c r="AV48" s="227">
        <f t="shared" si="31"/>
        <v>0</v>
      </c>
      <c r="AW48" s="227">
        <f t="shared" si="32"/>
        <v>6932474.634793207</v>
      </c>
      <c r="AX48" s="227">
        <f t="shared" si="33"/>
        <v>0</v>
      </c>
      <c r="AY48" s="227">
        <f t="shared" si="34"/>
        <v>7047746.8653694857</v>
      </c>
      <c r="AZ48" s="227">
        <f t="shared" si="35"/>
        <v>0</v>
      </c>
      <c r="BA48" s="227">
        <f t="shared" si="36"/>
        <v>7231660.0768604539</v>
      </c>
      <c r="BC48" s="126" t="s">
        <v>87</v>
      </c>
      <c r="BD48" s="126" t="s">
        <v>88</v>
      </c>
      <c r="BE48" s="227">
        <f t="shared" si="37"/>
        <v>0</v>
      </c>
      <c r="BF48" s="227">
        <f t="shared" si="38"/>
        <v>6399346.8866082625</v>
      </c>
      <c r="BG48" s="227">
        <f t="shared" si="39"/>
        <v>0</v>
      </c>
      <c r="BH48" s="227">
        <f t="shared" si="40"/>
        <v>6424143.324636139</v>
      </c>
      <c r="BI48" s="227">
        <f t="shared" si="41"/>
        <v>0</v>
      </c>
      <c r="BJ48" s="227">
        <f t="shared" si="42"/>
        <v>6551045.0886031389</v>
      </c>
    </row>
    <row r="49" spans="5:62">
      <c r="E49" s="126" t="s">
        <v>89</v>
      </c>
      <c r="F49" s="126" t="s">
        <v>90</v>
      </c>
      <c r="G49" s="227">
        <f>IFERROR(IF(VLOOKUP(E49,A:C,3,FALSE)="YES",VLOOKUP(E49,'School Year 2019-20 SPED coop'!A:R,15,FALSE),0),0)</f>
        <v>174906.72</v>
      </c>
      <c r="H49" s="227">
        <f t="shared" si="43"/>
        <v>0</v>
      </c>
      <c r="J49" s="126" t="s">
        <v>89</v>
      </c>
      <c r="K49" s="126" t="s">
        <v>90</v>
      </c>
      <c r="L49" s="227">
        <f t="shared" si="7"/>
        <v>179253.09390660864</v>
      </c>
      <c r="M49" s="227">
        <f t="shared" si="8"/>
        <v>0</v>
      </c>
      <c r="N49" s="227">
        <f t="shared" si="9"/>
        <v>182591.55758914127</v>
      </c>
      <c r="O49" s="227">
        <f t="shared" si="10"/>
        <v>0</v>
      </c>
      <c r="P49" s="227">
        <f t="shared" si="11"/>
        <v>185837.73023165078</v>
      </c>
      <c r="Q49" s="227">
        <f t="shared" si="12"/>
        <v>0</v>
      </c>
      <c r="S49" s="126" t="s">
        <v>89</v>
      </c>
      <c r="T49" s="126" t="s">
        <v>90</v>
      </c>
      <c r="U49" s="227">
        <f t="shared" si="13"/>
        <v>181851.01931875231</v>
      </c>
      <c r="V49" s="227">
        <f t="shared" si="14"/>
        <v>0</v>
      </c>
      <c r="W49" s="227">
        <f t="shared" si="15"/>
        <v>187159.18114898671</v>
      </c>
      <c r="X49" s="227">
        <f t="shared" si="16"/>
        <v>0</v>
      </c>
      <c r="Y49" s="227">
        <f t="shared" si="17"/>
        <v>191942.33129364054</v>
      </c>
      <c r="Z49" s="227">
        <f t="shared" si="18"/>
        <v>0</v>
      </c>
      <c r="AB49" s="126" t="s">
        <v>89</v>
      </c>
      <c r="AC49" s="126" t="s">
        <v>90</v>
      </c>
      <c r="AD49" s="227">
        <f t="shared" si="19"/>
        <v>204333.08882167452</v>
      </c>
      <c r="AE49" s="227">
        <f t="shared" si="20"/>
        <v>0</v>
      </c>
      <c r="AF49" s="227">
        <f t="shared" si="21"/>
        <v>208660.21485568734</v>
      </c>
      <c r="AG49" s="227">
        <f t="shared" si="22"/>
        <v>0</v>
      </c>
      <c r="AH49" s="227">
        <f t="shared" si="23"/>
        <v>210629.48542154673</v>
      </c>
      <c r="AI49" s="227">
        <f t="shared" si="24"/>
        <v>0</v>
      </c>
      <c r="AK49" s="126" t="s">
        <v>89</v>
      </c>
      <c r="AL49" s="126" t="s">
        <v>90</v>
      </c>
      <c r="AM49" s="227">
        <f t="shared" si="25"/>
        <v>218397.72228275274</v>
      </c>
      <c r="AN49" s="227">
        <f t="shared" si="26"/>
        <v>0</v>
      </c>
      <c r="AO49" s="227">
        <f t="shared" si="27"/>
        <v>219477.72916378724</v>
      </c>
      <c r="AP49" s="227">
        <f t="shared" si="28"/>
        <v>0</v>
      </c>
      <c r="AQ49" s="227">
        <f t="shared" si="29"/>
        <v>223309.36988099897</v>
      </c>
      <c r="AR49" s="227">
        <f t="shared" si="30"/>
        <v>0</v>
      </c>
      <c r="AT49" s="126" t="s">
        <v>89</v>
      </c>
      <c r="AU49" s="126" t="s">
        <v>90</v>
      </c>
      <c r="AV49" s="227">
        <f t="shared" si="31"/>
        <v>220569.88367189321</v>
      </c>
      <c r="AW49" s="227">
        <f t="shared" si="32"/>
        <v>0</v>
      </c>
      <c r="AX49" s="227">
        <f t="shared" si="33"/>
        <v>224197.26968081918</v>
      </c>
      <c r="AY49" s="227">
        <f t="shared" si="34"/>
        <v>0</v>
      </c>
      <c r="AZ49" s="227">
        <f t="shared" si="35"/>
        <v>230046.08574435362</v>
      </c>
      <c r="BA49" s="227">
        <f t="shared" si="36"/>
        <v>0</v>
      </c>
      <c r="BC49" s="126" t="s">
        <v>89</v>
      </c>
      <c r="BD49" s="126" t="s">
        <v>90</v>
      </c>
      <c r="BE49" s="227">
        <f t="shared" si="37"/>
        <v>215010.34847656498</v>
      </c>
      <c r="BF49" s="227">
        <f t="shared" si="38"/>
        <v>0</v>
      </c>
      <c r="BG49" s="227">
        <f t="shared" si="39"/>
        <v>216848.19887561022</v>
      </c>
      <c r="BH49" s="227">
        <f t="shared" si="40"/>
        <v>0</v>
      </c>
      <c r="BI49" s="227">
        <f t="shared" si="41"/>
        <v>219073.14895015047</v>
      </c>
      <c r="BJ49" s="227">
        <f t="shared" si="42"/>
        <v>0</v>
      </c>
    </row>
    <row r="50" spans="5:62">
      <c r="E50" s="126" t="s">
        <v>91</v>
      </c>
      <c r="F50" s="126" t="s">
        <v>92</v>
      </c>
      <c r="G50" s="227">
        <f>IFERROR(IF(VLOOKUP(E50,A:C,3,FALSE)="YES",VLOOKUP(E50,'School Year 2019-20 SPED coop'!A:R,15,FALSE),0),0)</f>
        <v>0</v>
      </c>
      <c r="H50" s="227">
        <f t="shared" si="43"/>
        <v>677217.16999999993</v>
      </c>
      <c r="J50" s="126" t="s">
        <v>91</v>
      </c>
      <c r="K50" s="126" t="s">
        <v>92</v>
      </c>
      <c r="L50" s="227">
        <f t="shared" si="7"/>
        <v>0</v>
      </c>
      <c r="M50" s="227">
        <f t="shared" si="8"/>
        <v>800991.13985773653</v>
      </c>
      <c r="N50" s="227">
        <f t="shared" si="9"/>
        <v>0</v>
      </c>
      <c r="O50" s="227">
        <f t="shared" si="10"/>
        <v>815934.82941743988</v>
      </c>
      <c r="P50" s="227">
        <f t="shared" si="11"/>
        <v>0</v>
      </c>
      <c r="Q50" s="227">
        <f t="shared" si="12"/>
        <v>830465.25379160116</v>
      </c>
      <c r="S50" s="126" t="s">
        <v>91</v>
      </c>
      <c r="T50" s="126" t="s">
        <v>92</v>
      </c>
      <c r="U50" s="227">
        <f t="shared" si="13"/>
        <v>0</v>
      </c>
      <c r="V50" s="227">
        <f t="shared" si="14"/>
        <v>812610.87309990893</v>
      </c>
      <c r="W50" s="227">
        <f t="shared" si="15"/>
        <v>0</v>
      </c>
      <c r="X50" s="227">
        <f t="shared" si="16"/>
        <v>836370.80398010416</v>
      </c>
      <c r="Y50" s="227">
        <f t="shared" si="17"/>
        <v>0</v>
      </c>
      <c r="Z50" s="227">
        <f t="shared" si="18"/>
        <v>857772.73862906813</v>
      </c>
      <c r="AB50" s="126" t="s">
        <v>91</v>
      </c>
      <c r="AC50" s="126" t="s">
        <v>92</v>
      </c>
      <c r="AD50" s="227">
        <f t="shared" si="19"/>
        <v>0</v>
      </c>
      <c r="AE50" s="227">
        <f t="shared" si="20"/>
        <v>625157.41250944405</v>
      </c>
      <c r="AF50" s="227">
        <f t="shared" si="21"/>
        <v>0</v>
      </c>
      <c r="AG50" s="227">
        <f t="shared" si="22"/>
        <v>638717.50043180503</v>
      </c>
      <c r="AH50" s="227">
        <f t="shared" si="23"/>
        <v>0</v>
      </c>
      <c r="AI50" s="227">
        <f t="shared" si="24"/>
        <v>651048.27909896395</v>
      </c>
      <c r="AK50" s="126" t="s">
        <v>91</v>
      </c>
      <c r="AL50" s="126" t="s">
        <v>92</v>
      </c>
      <c r="AM50" s="227">
        <f t="shared" si="25"/>
        <v>0</v>
      </c>
      <c r="AN50" s="227">
        <f t="shared" si="26"/>
        <v>672830.6660478299</v>
      </c>
      <c r="AO50" s="227">
        <f t="shared" si="27"/>
        <v>0</v>
      </c>
      <c r="AP50" s="227">
        <f t="shared" si="28"/>
        <v>676280.15236986626</v>
      </c>
      <c r="AQ50" s="227">
        <f t="shared" si="29"/>
        <v>0</v>
      </c>
      <c r="AR50" s="227">
        <f t="shared" si="30"/>
        <v>688104.41344161483</v>
      </c>
      <c r="AT50" s="126" t="s">
        <v>91</v>
      </c>
      <c r="AU50" s="126" t="s">
        <v>92</v>
      </c>
      <c r="AV50" s="227">
        <f t="shared" si="31"/>
        <v>0</v>
      </c>
      <c r="AW50" s="227">
        <f t="shared" si="32"/>
        <v>679526.47459986585</v>
      </c>
      <c r="AX50" s="227">
        <f t="shared" si="33"/>
        <v>0</v>
      </c>
      <c r="AY50" s="227">
        <f t="shared" si="34"/>
        <v>690819.20905024256</v>
      </c>
      <c r="AZ50" s="227">
        <f t="shared" si="35"/>
        <v>0</v>
      </c>
      <c r="BA50" s="227">
        <f t="shared" si="36"/>
        <v>708857.84430528083</v>
      </c>
      <c r="BC50" s="126" t="s">
        <v>91</v>
      </c>
      <c r="BD50" s="126" t="s">
        <v>92</v>
      </c>
      <c r="BE50" s="227">
        <f t="shared" si="37"/>
        <v>0</v>
      </c>
      <c r="BF50" s="227">
        <f t="shared" si="38"/>
        <v>652220.66292240075</v>
      </c>
      <c r="BG50" s="227">
        <f t="shared" si="39"/>
        <v>0</v>
      </c>
      <c r="BH50" s="227">
        <f t="shared" si="40"/>
        <v>658259.97662413144</v>
      </c>
      <c r="BI50" s="227">
        <f t="shared" si="41"/>
        <v>0</v>
      </c>
      <c r="BJ50" s="227">
        <f t="shared" si="42"/>
        <v>671478.56396481057</v>
      </c>
    </row>
    <row r="51" spans="5:62">
      <c r="E51" s="126" t="s">
        <v>93</v>
      </c>
      <c r="F51" s="126" t="s">
        <v>94</v>
      </c>
      <c r="G51" s="227">
        <f>IFERROR(IF(VLOOKUP(E51,A:C,3,FALSE)="YES",VLOOKUP(E51,'School Year 2019-20 SPED coop'!A:R,15,FALSE),0),0)</f>
        <v>0</v>
      </c>
      <c r="H51" s="227">
        <f t="shared" si="43"/>
        <v>29831.22</v>
      </c>
      <c r="J51" s="126" t="s">
        <v>93</v>
      </c>
      <c r="K51" s="126" t="s">
        <v>94</v>
      </c>
      <c r="L51" s="227">
        <f t="shared" si="7"/>
        <v>0</v>
      </c>
      <c r="M51" s="227">
        <f t="shared" si="8"/>
        <v>33765.979100991608</v>
      </c>
      <c r="N51" s="227">
        <f t="shared" si="9"/>
        <v>0</v>
      </c>
      <c r="O51" s="227">
        <f t="shared" si="10"/>
        <v>34394.588114919738</v>
      </c>
      <c r="P51" s="227">
        <f t="shared" si="11"/>
        <v>0</v>
      </c>
      <c r="Q51" s="227">
        <f t="shared" si="12"/>
        <v>35005.81970898548</v>
      </c>
      <c r="S51" s="126" t="s">
        <v>93</v>
      </c>
      <c r="T51" s="126" t="s">
        <v>94</v>
      </c>
      <c r="U51" s="227">
        <f t="shared" si="13"/>
        <v>0</v>
      </c>
      <c r="V51" s="227">
        <f t="shared" si="14"/>
        <v>33765.979100991608</v>
      </c>
      <c r="W51" s="227">
        <f t="shared" si="15"/>
        <v>0</v>
      </c>
      <c r="X51" s="227">
        <f t="shared" si="16"/>
        <v>34394.588114919738</v>
      </c>
      <c r="Y51" s="227">
        <f t="shared" si="17"/>
        <v>0</v>
      </c>
      <c r="Z51" s="227">
        <f t="shared" si="18"/>
        <v>35005.81970898548</v>
      </c>
      <c r="AB51" s="126" t="s">
        <v>93</v>
      </c>
      <c r="AC51" s="126" t="s">
        <v>94</v>
      </c>
      <c r="AD51" s="227">
        <f t="shared" si="19"/>
        <v>0</v>
      </c>
      <c r="AE51" s="227">
        <f t="shared" si="20"/>
        <v>36559.960895125514</v>
      </c>
      <c r="AF51" s="227">
        <f t="shared" si="21"/>
        <v>0</v>
      </c>
      <c r="AG51" s="227">
        <f t="shared" si="22"/>
        <v>38313.760427757457</v>
      </c>
      <c r="AH51" s="227">
        <f t="shared" si="23"/>
        <v>0</v>
      </c>
      <c r="AI51" s="227">
        <f t="shared" si="24"/>
        <v>39958.667369584007</v>
      </c>
      <c r="AK51" s="126" t="s">
        <v>93</v>
      </c>
      <c r="AL51" s="126" t="s">
        <v>94</v>
      </c>
      <c r="AM51" s="227">
        <f t="shared" si="25"/>
        <v>0</v>
      </c>
      <c r="AN51" s="227">
        <f t="shared" si="26"/>
        <v>39130.96016907219</v>
      </c>
      <c r="AO51" s="227">
        <f t="shared" si="27"/>
        <v>0</v>
      </c>
      <c r="AP51" s="227">
        <f t="shared" si="28"/>
        <v>39323.67085195941</v>
      </c>
      <c r="AQ51" s="227">
        <f t="shared" si="29"/>
        <v>0</v>
      </c>
      <c r="AR51" s="227">
        <f t="shared" si="30"/>
        <v>40010.378719556451</v>
      </c>
      <c r="AT51" s="126" t="s">
        <v>93</v>
      </c>
      <c r="AU51" s="126" t="s">
        <v>94</v>
      </c>
      <c r="AV51" s="227">
        <f t="shared" si="31"/>
        <v>0</v>
      </c>
      <c r="AW51" s="227">
        <f t="shared" si="32"/>
        <v>39130.96016907219</v>
      </c>
      <c r="AX51" s="227">
        <f t="shared" si="33"/>
        <v>0</v>
      </c>
      <c r="AY51" s="227">
        <f t="shared" si="34"/>
        <v>39323.67085195941</v>
      </c>
      <c r="AZ51" s="227">
        <f t="shared" si="35"/>
        <v>0</v>
      </c>
      <c r="BA51" s="227">
        <f t="shared" si="36"/>
        <v>40010.378719556451</v>
      </c>
      <c r="BC51" s="126" t="s">
        <v>93</v>
      </c>
      <c r="BD51" s="126" t="s">
        <v>94</v>
      </c>
      <c r="BE51" s="227">
        <f t="shared" si="37"/>
        <v>0</v>
      </c>
      <c r="BF51" s="227">
        <f t="shared" si="38"/>
        <v>38179.444086111325</v>
      </c>
      <c r="BG51" s="227">
        <f t="shared" si="39"/>
        <v>0</v>
      </c>
      <c r="BH51" s="227">
        <f t="shared" si="40"/>
        <v>39509.374000344476</v>
      </c>
      <c r="BI51" s="227">
        <f t="shared" si="41"/>
        <v>0</v>
      </c>
      <c r="BJ51" s="227">
        <f t="shared" si="42"/>
        <v>41230.276796765858</v>
      </c>
    </row>
    <row r="52" spans="5:62">
      <c r="E52" s="126" t="s">
        <v>95</v>
      </c>
      <c r="F52" s="126" t="s">
        <v>96</v>
      </c>
      <c r="G52" s="227">
        <f>IFERROR(IF(VLOOKUP(E52,A:C,3,FALSE)="YES",VLOOKUP(E52,'School Year 2019-20 SPED coop'!A:R,15,FALSE),0),0)</f>
        <v>0</v>
      </c>
      <c r="H52" s="227">
        <f t="shared" si="43"/>
        <v>6165800.29</v>
      </c>
      <c r="J52" s="126" t="s">
        <v>95</v>
      </c>
      <c r="K52" s="126" t="s">
        <v>96</v>
      </c>
      <c r="L52" s="227">
        <f t="shared" si="7"/>
        <v>0</v>
      </c>
      <c r="M52" s="227">
        <f t="shared" si="8"/>
        <v>6296084.0209882697</v>
      </c>
      <c r="N52" s="227">
        <f t="shared" si="9"/>
        <v>0</v>
      </c>
      <c r="O52" s="227">
        <f t="shared" si="10"/>
        <v>6413583.6160811074</v>
      </c>
      <c r="P52" s="227">
        <f t="shared" si="11"/>
        <v>0</v>
      </c>
      <c r="Q52" s="227">
        <f t="shared" si="12"/>
        <v>6527833.7750825929</v>
      </c>
      <c r="S52" s="126" t="s">
        <v>95</v>
      </c>
      <c r="T52" s="126" t="s">
        <v>96</v>
      </c>
      <c r="U52" s="227">
        <f t="shared" si="13"/>
        <v>0</v>
      </c>
      <c r="V52" s="227">
        <f t="shared" si="14"/>
        <v>6387467.9967776882</v>
      </c>
      <c r="W52" s="227">
        <f t="shared" si="15"/>
        <v>0</v>
      </c>
      <c r="X52" s="227">
        <f t="shared" si="16"/>
        <v>6574207.0492029972</v>
      </c>
      <c r="Y52" s="227">
        <f t="shared" si="17"/>
        <v>0</v>
      </c>
      <c r="Z52" s="227">
        <f t="shared" si="18"/>
        <v>6742539.4311896414</v>
      </c>
      <c r="AB52" s="126" t="s">
        <v>95</v>
      </c>
      <c r="AC52" s="126" t="s">
        <v>96</v>
      </c>
      <c r="AD52" s="227">
        <f t="shared" si="19"/>
        <v>0</v>
      </c>
      <c r="AE52" s="227">
        <f t="shared" si="20"/>
        <v>6110448.1099448455</v>
      </c>
      <c r="AF52" s="227">
        <f t="shared" si="21"/>
        <v>0</v>
      </c>
      <c r="AG52" s="227">
        <f t="shared" si="22"/>
        <v>6216001.9873139579</v>
      </c>
      <c r="AH52" s="227">
        <f t="shared" si="23"/>
        <v>0</v>
      </c>
      <c r="AI52" s="227">
        <f t="shared" si="24"/>
        <v>6326762.5277411379</v>
      </c>
      <c r="AK52" s="126" t="s">
        <v>95</v>
      </c>
      <c r="AL52" s="126" t="s">
        <v>96</v>
      </c>
      <c r="AM52" s="227">
        <f t="shared" si="25"/>
        <v>0</v>
      </c>
      <c r="AN52" s="227">
        <f t="shared" si="26"/>
        <v>6811660.693810977</v>
      </c>
      <c r="AO52" s="227">
        <f t="shared" si="27"/>
        <v>0</v>
      </c>
      <c r="AP52" s="227">
        <f t="shared" si="28"/>
        <v>6846531.14586055</v>
      </c>
      <c r="AQ52" s="227">
        <f t="shared" si="29"/>
        <v>0</v>
      </c>
      <c r="AR52" s="227">
        <f t="shared" si="30"/>
        <v>6966229.0808623554</v>
      </c>
      <c r="AT52" s="126" t="s">
        <v>95</v>
      </c>
      <c r="AU52" s="126" t="s">
        <v>96</v>
      </c>
      <c r="AV52" s="227">
        <f t="shared" si="31"/>
        <v>0</v>
      </c>
      <c r="AW52" s="227">
        <f t="shared" si="32"/>
        <v>6879410.124783515</v>
      </c>
      <c r="AX52" s="227">
        <f t="shared" si="33"/>
        <v>0</v>
      </c>
      <c r="AY52" s="227">
        <f t="shared" si="34"/>
        <v>6993788.6444066307</v>
      </c>
      <c r="AZ52" s="227">
        <f t="shared" si="35"/>
        <v>0</v>
      </c>
      <c r="BA52" s="227">
        <f t="shared" si="36"/>
        <v>7176326.2850039946</v>
      </c>
      <c r="BC52" s="126" t="s">
        <v>95</v>
      </c>
      <c r="BD52" s="126" t="s">
        <v>96</v>
      </c>
      <c r="BE52" s="227">
        <f t="shared" si="37"/>
        <v>0</v>
      </c>
      <c r="BF52" s="227">
        <f t="shared" si="38"/>
        <v>6398767.5344439698</v>
      </c>
      <c r="BG52" s="227">
        <f t="shared" si="39"/>
        <v>0</v>
      </c>
      <c r="BH52" s="227">
        <f t="shared" si="40"/>
        <v>6430750.8324222099</v>
      </c>
      <c r="BI52" s="227">
        <f t="shared" si="41"/>
        <v>0</v>
      </c>
      <c r="BJ52" s="227">
        <f t="shared" si="42"/>
        <v>6550387.8617635546</v>
      </c>
    </row>
    <row r="53" spans="5:62">
      <c r="E53" s="126" t="s">
        <v>97</v>
      </c>
      <c r="F53" s="126" t="s">
        <v>98</v>
      </c>
      <c r="G53" s="227">
        <f>IFERROR(IF(VLOOKUP(E53,A:C,3,FALSE)="YES",VLOOKUP(E53,'School Year 2019-20 SPED coop'!A:R,15,FALSE),0),0)</f>
        <v>0</v>
      </c>
      <c r="H53" s="227">
        <f t="shared" si="43"/>
        <v>105061.87000000001</v>
      </c>
      <c r="J53" s="126" t="s">
        <v>97</v>
      </c>
      <c r="K53" s="126" t="s">
        <v>98</v>
      </c>
      <c r="L53" s="227">
        <f t="shared" si="7"/>
        <v>0</v>
      </c>
      <c r="M53" s="227">
        <f t="shared" si="8"/>
        <v>135010.79383756619</v>
      </c>
      <c r="N53" s="227">
        <f t="shared" si="9"/>
        <v>0</v>
      </c>
      <c r="O53" s="227">
        <f t="shared" si="10"/>
        <v>137529.5396139606</v>
      </c>
      <c r="P53" s="227">
        <f t="shared" si="11"/>
        <v>0</v>
      </c>
      <c r="Q53" s="227">
        <f t="shared" si="12"/>
        <v>139978.62701606806</v>
      </c>
      <c r="S53" s="126" t="s">
        <v>97</v>
      </c>
      <c r="T53" s="126" t="s">
        <v>98</v>
      </c>
      <c r="U53" s="227">
        <f t="shared" si="13"/>
        <v>0</v>
      </c>
      <c r="V53" s="227">
        <f t="shared" si="14"/>
        <v>135010.79383756619</v>
      </c>
      <c r="W53" s="227">
        <f t="shared" si="15"/>
        <v>0</v>
      </c>
      <c r="X53" s="227">
        <f t="shared" si="16"/>
        <v>137529.5396139606</v>
      </c>
      <c r="Y53" s="227">
        <f t="shared" si="17"/>
        <v>0</v>
      </c>
      <c r="Z53" s="227">
        <f t="shared" si="18"/>
        <v>139978.62701606806</v>
      </c>
      <c r="AB53" s="126" t="s">
        <v>97</v>
      </c>
      <c r="AC53" s="126" t="s">
        <v>98</v>
      </c>
      <c r="AD53" s="227">
        <f t="shared" si="19"/>
        <v>0</v>
      </c>
      <c r="AE53" s="227">
        <f t="shared" si="20"/>
        <v>98525.89466512503</v>
      </c>
      <c r="AF53" s="227">
        <f t="shared" si="21"/>
        <v>0</v>
      </c>
      <c r="AG53" s="227">
        <f t="shared" si="22"/>
        <v>98670.352164313837</v>
      </c>
      <c r="AH53" s="227">
        <f t="shared" si="23"/>
        <v>0</v>
      </c>
      <c r="AI53" s="227">
        <f t="shared" si="24"/>
        <v>101377.26476378068</v>
      </c>
      <c r="AK53" s="126" t="s">
        <v>97</v>
      </c>
      <c r="AL53" s="126" t="s">
        <v>98</v>
      </c>
      <c r="AM53" s="227">
        <f t="shared" si="25"/>
        <v>0</v>
      </c>
      <c r="AN53" s="227">
        <f t="shared" si="26"/>
        <v>105895.36147310652</v>
      </c>
      <c r="AO53" s="227">
        <f t="shared" si="27"/>
        <v>0</v>
      </c>
      <c r="AP53" s="227">
        <f t="shared" si="28"/>
        <v>106435.38013548758</v>
      </c>
      <c r="AQ53" s="227">
        <f t="shared" si="29"/>
        <v>0</v>
      </c>
      <c r="AR53" s="227">
        <f t="shared" si="30"/>
        <v>108296.35089223445</v>
      </c>
      <c r="AT53" s="126" t="s">
        <v>97</v>
      </c>
      <c r="AU53" s="126" t="s">
        <v>98</v>
      </c>
      <c r="AV53" s="227">
        <f t="shared" si="31"/>
        <v>0</v>
      </c>
      <c r="AW53" s="227">
        <f t="shared" si="32"/>
        <v>105895.36147310652</v>
      </c>
      <c r="AX53" s="227">
        <f t="shared" si="33"/>
        <v>0</v>
      </c>
      <c r="AY53" s="227">
        <f t="shared" si="34"/>
        <v>106435.38013548758</v>
      </c>
      <c r="AZ53" s="227">
        <f t="shared" si="35"/>
        <v>0</v>
      </c>
      <c r="BA53" s="227">
        <f t="shared" si="36"/>
        <v>108296.35089223445</v>
      </c>
      <c r="BC53" s="126" t="s">
        <v>97</v>
      </c>
      <c r="BD53" s="126" t="s">
        <v>98</v>
      </c>
      <c r="BE53" s="227">
        <f t="shared" si="37"/>
        <v>0</v>
      </c>
      <c r="BF53" s="227">
        <f t="shared" si="38"/>
        <v>103193.37784586175</v>
      </c>
      <c r="BG53" s="227">
        <f t="shared" si="39"/>
        <v>0</v>
      </c>
      <c r="BH53" s="227">
        <f t="shared" si="40"/>
        <v>102099.5942342123</v>
      </c>
      <c r="BI53" s="227">
        <f t="shared" si="41"/>
        <v>0</v>
      </c>
      <c r="BJ53" s="227">
        <f t="shared" si="42"/>
        <v>104973.6441190864</v>
      </c>
    </row>
    <row r="54" spans="5:62">
      <c r="E54" s="126" t="s">
        <v>99</v>
      </c>
      <c r="F54" s="126" t="s">
        <v>100</v>
      </c>
      <c r="G54" s="227">
        <f>IFERROR(IF(VLOOKUP(E54,A:C,3,FALSE)="YES",VLOOKUP(E54,'School Year 2019-20 SPED coop'!A:R,15,FALSE),0),0)</f>
        <v>388661.47</v>
      </c>
      <c r="H54" s="227">
        <f t="shared" si="43"/>
        <v>0</v>
      </c>
      <c r="J54" s="126" t="s">
        <v>99</v>
      </c>
      <c r="K54" s="126" t="s">
        <v>100</v>
      </c>
      <c r="L54" s="227">
        <f t="shared" si="7"/>
        <v>331874.48569651175</v>
      </c>
      <c r="M54" s="227">
        <f t="shared" si="8"/>
        <v>0</v>
      </c>
      <c r="N54" s="227">
        <f t="shared" si="9"/>
        <v>338068.92340453475</v>
      </c>
      <c r="O54" s="227">
        <f t="shared" si="10"/>
        <v>0</v>
      </c>
      <c r="P54" s="227">
        <f t="shared" si="11"/>
        <v>344092.04936044751</v>
      </c>
      <c r="Q54" s="227">
        <f t="shared" si="12"/>
        <v>0</v>
      </c>
      <c r="S54" s="126" t="s">
        <v>99</v>
      </c>
      <c r="T54" s="126" t="s">
        <v>100</v>
      </c>
      <c r="U54" s="227">
        <f t="shared" si="13"/>
        <v>336703.28362944734</v>
      </c>
      <c r="V54" s="227">
        <f t="shared" si="14"/>
        <v>0</v>
      </c>
      <c r="W54" s="227">
        <f t="shared" si="15"/>
        <v>346555.48754048924</v>
      </c>
      <c r="X54" s="227">
        <f t="shared" si="16"/>
        <v>0</v>
      </c>
      <c r="Y54" s="227">
        <f t="shared" si="17"/>
        <v>355427.14513209881</v>
      </c>
      <c r="Z54" s="227">
        <f t="shared" si="18"/>
        <v>0</v>
      </c>
      <c r="AB54" s="126" t="s">
        <v>99</v>
      </c>
      <c r="AC54" s="126" t="s">
        <v>100</v>
      </c>
      <c r="AD54" s="227">
        <f t="shared" si="19"/>
        <v>287798.92045763019</v>
      </c>
      <c r="AE54" s="227">
        <f t="shared" si="20"/>
        <v>0</v>
      </c>
      <c r="AF54" s="227">
        <f t="shared" si="21"/>
        <v>293284.08963733359</v>
      </c>
      <c r="AG54" s="227">
        <f t="shared" si="22"/>
        <v>0</v>
      </c>
      <c r="AH54" s="227">
        <f t="shared" si="23"/>
        <v>300101.62473464245</v>
      </c>
      <c r="AI54" s="227">
        <f t="shared" si="24"/>
        <v>0</v>
      </c>
      <c r="AK54" s="126" t="s">
        <v>99</v>
      </c>
      <c r="AL54" s="126" t="s">
        <v>100</v>
      </c>
      <c r="AM54" s="227">
        <f t="shared" si="25"/>
        <v>324012.29643550573</v>
      </c>
      <c r="AN54" s="227">
        <f t="shared" si="26"/>
        <v>0</v>
      </c>
      <c r="AO54" s="227">
        <f t="shared" si="27"/>
        <v>325676.61882236949</v>
      </c>
      <c r="AP54" s="227">
        <f t="shared" si="28"/>
        <v>0</v>
      </c>
      <c r="AQ54" s="227">
        <f t="shared" si="29"/>
        <v>331371.82058214588</v>
      </c>
      <c r="AR54" s="227">
        <f t="shared" si="30"/>
        <v>0</v>
      </c>
      <c r="AT54" s="126" t="s">
        <v>99</v>
      </c>
      <c r="AU54" s="126" t="s">
        <v>100</v>
      </c>
      <c r="AV54" s="227">
        <f t="shared" si="31"/>
        <v>327227.00448922534</v>
      </c>
      <c r="AW54" s="227">
        <f t="shared" si="32"/>
        <v>0</v>
      </c>
      <c r="AX54" s="227">
        <f t="shared" si="33"/>
        <v>332667.6671638593</v>
      </c>
      <c r="AY54" s="227">
        <f t="shared" si="34"/>
        <v>0</v>
      </c>
      <c r="AZ54" s="227">
        <f t="shared" si="35"/>
        <v>341343.7543228594</v>
      </c>
      <c r="BA54" s="227">
        <f t="shared" si="36"/>
        <v>0</v>
      </c>
      <c r="BC54" s="126" t="s">
        <v>99</v>
      </c>
      <c r="BD54" s="126" t="s">
        <v>100</v>
      </c>
      <c r="BE54" s="227">
        <f t="shared" si="37"/>
        <v>302812.96577900439</v>
      </c>
      <c r="BF54" s="227">
        <f t="shared" si="38"/>
        <v>0</v>
      </c>
      <c r="BG54" s="227">
        <f t="shared" si="39"/>
        <v>304859.48776082514</v>
      </c>
      <c r="BH54" s="227">
        <f t="shared" si="40"/>
        <v>0</v>
      </c>
      <c r="BI54" s="227">
        <f t="shared" si="41"/>
        <v>312170.82160402648</v>
      </c>
      <c r="BJ54" s="227">
        <f t="shared" si="42"/>
        <v>0</v>
      </c>
    </row>
    <row r="55" spans="5:62">
      <c r="E55" s="126" t="s">
        <v>101</v>
      </c>
      <c r="F55" s="126" t="s">
        <v>102</v>
      </c>
      <c r="G55" s="227">
        <f>IFERROR(IF(VLOOKUP(E55,A:C,3,FALSE)="YES",VLOOKUP(E55,'School Year 2019-20 SPED coop'!A:R,15,FALSE),0),0)</f>
        <v>0</v>
      </c>
      <c r="H55" s="227">
        <f t="shared" si="43"/>
        <v>37763.380000000005</v>
      </c>
      <c r="J55" s="126" t="s">
        <v>101</v>
      </c>
      <c r="K55" s="126" t="s">
        <v>102</v>
      </c>
      <c r="L55" s="227">
        <f t="shared" si="7"/>
        <v>0</v>
      </c>
      <c r="M55" s="227">
        <f t="shared" si="8"/>
        <v>8464.2831500931316</v>
      </c>
      <c r="N55" s="227">
        <f t="shared" si="9"/>
        <v>0</v>
      </c>
      <c r="O55" s="227">
        <f t="shared" si="10"/>
        <v>8622.0300339171099</v>
      </c>
      <c r="P55" s="227">
        <f t="shared" si="11"/>
        <v>0</v>
      </c>
      <c r="Q55" s="227">
        <f t="shared" si="12"/>
        <v>8775.4161364764295</v>
      </c>
      <c r="S55" s="126" t="s">
        <v>101</v>
      </c>
      <c r="T55" s="126" t="s">
        <v>102</v>
      </c>
      <c r="U55" s="227">
        <f t="shared" si="13"/>
        <v>0</v>
      </c>
      <c r="V55" s="227">
        <f t="shared" si="14"/>
        <v>8464.2831500931316</v>
      </c>
      <c r="W55" s="227">
        <f t="shared" si="15"/>
        <v>0</v>
      </c>
      <c r="X55" s="227">
        <f t="shared" si="16"/>
        <v>8622.0300339171099</v>
      </c>
      <c r="Y55" s="227">
        <f t="shared" si="17"/>
        <v>0</v>
      </c>
      <c r="Z55" s="227">
        <f t="shared" si="18"/>
        <v>8775.4161364764295</v>
      </c>
      <c r="AB55" s="126" t="s">
        <v>101</v>
      </c>
      <c r="AC55" s="126" t="s">
        <v>102</v>
      </c>
      <c r="AD55" s="227">
        <f t="shared" si="19"/>
        <v>0</v>
      </c>
      <c r="AE55" s="227">
        <f t="shared" si="20"/>
        <v>36542.554884887264</v>
      </c>
      <c r="AF55" s="227">
        <f t="shared" si="21"/>
        <v>0</v>
      </c>
      <c r="AG55" s="227">
        <f t="shared" si="22"/>
        <v>37198.769053412296</v>
      </c>
      <c r="AH55" s="227">
        <f t="shared" si="23"/>
        <v>0</v>
      </c>
      <c r="AI55" s="227">
        <f t="shared" si="24"/>
        <v>36961.48904072446</v>
      </c>
      <c r="AK55" s="126" t="s">
        <v>101</v>
      </c>
      <c r="AL55" s="126" t="s">
        <v>102</v>
      </c>
      <c r="AM55" s="227">
        <f t="shared" si="25"/>
        <v>0</v>
      </c>
      <c r="AN55" s="227">
        <f t="shared" si="26"/>
        <v>37550.737409109803</v>
      </c>
      <c r="AO55" s="227">
        <f t="shared" si="27"/>
        <v>0</v>
      </c>
      <c r="AP55" s="227">
        <f t="shared" si="28"/>
        <v>37733.649813182506</v>
      </c>
      <c r="AQ55" s="227">
        <f t="shared" si="29"/>
        <v>0</v>
      </c>
      <c r="AR55" s="227">
        <f t="shared" si="30"/>
        <v>38392.444334333442</v>
      </c>
      <c r="AT55" s="126" t="s">
        <v>101</v>
      </c>
      <c r="AU55" s="126" t="s">
        <v>102</v>
      </c>
      <c r="AV55" s="227">
        <f t="shared" si="31"/>
        <v>0</v>
      </c>
      <c r="AW55" s="227">
        <f t="shared" si="32"/>
        <v>37550.737409109803</v>
      </c>
      <c r="AX55" s="227">
        <f t="shared" si="33"/>
        <v>0</v>
      </c>
      <c r="AY55" s="227">
        <f t="shared" si="34"/>
        <v>37733.649813182506</v>
      </c>
      <c r="AZ55" s="227">
        <f t="shared" si="35"/>
        <v>0</v>
      </c>
      <c r="BA55" s="227">
        <f t="shared" si="36"/>
        <v>38392.444334333442</v>
      </c>
      <c r="BC55" s="126" t="s">
        <v>101</v>
      </c>
      <c r="BD55" s="126" t="s">
        <v>102</v>
      </c>
      <c r="BE55" s="227">
        <f t="shared" si="37"/>
        <v>0</v>
      </c>
      <c r="BF55" s="227">
        <f t="shared" si="38"/>
        <v>37783.464732158616</v>
      </c>
      <c r="BG55" s="227">
        <f t="shared" si="39"/>
        <v>0</v>
      </c>
      <c r="BH55" s="227">
        <f t="shared" si="40"/>
        <v>37983.066051896647</v>
      </c>
      <c r="BI55" s="227">
        <f t="shared" si="41"/>
        <v>0</v>
      </c>
      <c r="BJ55" s="227">
        <f t="shared" si="42"/>
        <v>37775.543716011714</v>
      </c>
    </row>
    <row r="56" spans="5:62">
      <c r="E56" s="126" t="s">
        <v>103</v>
      </c>
      <c r="F56" s="126" t="s">
        <v>104</v>
      </c>
      <c r="G56" s="227">
        <f>IFERROR(IF(VLOOKUP(E56,A:C,3,FALSE)="YES",VLOOKUP(E56,'School Year 2019-20 SPED coop'!A:R,15,FALSE),0),0)</f>
        <v>0</v>
      </c>
      <c r="H56" s="227">
        <f t="shared" si="43"/>
        <v>168176.69</v>
      </c>
      <c r="J56" s="126" t="s">
        <v>103</v>
      </c>
      <c r="K56" s="126" t="s">
        <v>104</v>
      </c>
      <c r="L56" s="227">
        <f t="shared" si="7"/>
        <v>0</v>
      </c>
      <c r="M56" s="227">
        <f t="shared" si="8"/>
        <v>170701.06019819563</v>
      </c>
      <c r="N56" s="227">
        <f t="shared" si="9"/>
        <v>0</v>
      </c>
      <c r="O56" s="227">
        <f t="shared" si="10"/>
        <v>173900.95686692765</v>
      </c>
      <c r="P56" s="227">
        <f t="shared" si="11"/>
        <v>0</v>
      </c>
      <c r="Q56" s="227">
        <f t="shared" si="12"/>
        <v>177012.33311396476</v>
      </c>
      <c r="S56" s="126" t="s">
        <v>103</v>
      </c>
      <c r="T56" s="126" t="s">
        <v>104</v>
      </c>
      <c r="U56" s="227">
        <f t="shared" si="13"/>
        <v>0</v>
      </c>
      <c r="V56" s="227">
        <f t="shared" si="14"/>
        <v>173181.55997679627</v>
      </c>
      <c r="W56" s="227">
        <f t="shared" si="15"/>
        <v>0</v>
      </c>
      <c r="X56" s="227">
        <f t="shared" si="16"/>
        <v>178259.88719253289</v>
      </c>
      <c r="Y56" s="227">
        <f t="shared" si="17"/>
        <v>0</v>
      </c>
      <c r="Z56" s="227">
        <f t="shared" si="18"/>
        <v>182835.75008597306</v>
      </c>
      <c r="AB56" s="126" t="s">
        <v>103</v>
      </c>
      <c r="AC56" s="126" t="s">
        <v>104</v>
      </c>
      <c r="AD56" s="227">
        <f t="shared" si="19"/>
        <v>0</v>
      </c>
      <c r="AE56" s="227">
        <f t="shared" si="20"/>
        <v>167665.0017068579</v>
      </c>
      <c r="AF56" s="227">
        <f t="shared" si="21"/>
        <v>0</v>
      </c>
      <c r="AG56" s="227">
        <f t="shared" si="22"/>
        <v>170818.64890811229</v>
      </c>
      <c r="AH56" s="227">
        <f t="shared" si="23"/>
        <v>0</v>
      </c>
      <c r="AI56" s="227">
        <f t="shared" si="24"/>
        <v>174207.22272058186</v>
      </c>
      <c r="AK56" s="126" t="s">
        <v>103</v>
      </c>
      <c r="AL56" s="126" t="s">
        <v>104</v>
      </c>
      <c r="AM56" s="227">
        <f t="shared" si="25"/>
        <v>0</v>
      </c>
      <c r="AN56" s="227">
        <f t="shared" si="26"/>
        <v>182608.70020596619</v>
      </c>
      <c r="AO56" s="227">
        <f t="shared" si="27"/>
        <v>0</v>
      </c>
      <c r="AP56" s="227">
        <f t="shared" si="28"/>
        <v>183556.17354983132</v>
      </c>
      <c r="AQ56" s="227">
        <f t="shared" si="29"/>
        <v>0</v>
      </c>
      <c r="AR56" s="227">
        <f t="shared" si="30"/>
        <v>186777.77116275742</v>
      </c>
      <c r="AT56" s="126" t="s">
        <v>103</v>
      </c>
      <c r="AU56" s="126" t="s">
        <v>104</v>
      </c>
      <c r="AV56" s="227">
        <f t="shared" si="31"/>
        <v>0</v>
      </c>
      <c r="AW56" s="227">
        <f t="shared" si="32"/>
        <v>184431.40370777596</v>
      </c>
      <c r="AX56" s="227">
        <f t="shared" si="33"/>
        <v>0</v>
      </c>
      <c r="AY56" s="227">
        <f t="shared" si="34"/>
        <v>187500.97447203661</v>
      </c>
      <c r="AZ56" s="227">
        <f t="shared" si="35"/>
        <v>0</v>
      </c>
      <c r="BA56" s="227">
        <f t="shared" si="36"/>
        <v>192406.87839646757</v>
      </c>
      <c r="BC56" s="126" t="s">
        <v>103</v>
      </c>
      <c r="BD56" s="126" t="s">
        <v>104</v>
      </c>
      <c r="BE56" s="227">
        <f t="shared" si="37"/>
        <v>0</v>
      </c>
      <c r="BF56" s="227">
        <f t="shared" si="38"/>
        <v>176644.02672481426</v>
      </c>
      <c r="BG56" s="227">
        <f t="shared" si="39"/>
        <v>0</v>
      </c>
      <c r="BH56" s="227">
        <f t="shared" si="40"/>
        <v>177781.30759720426</v>
      </c>
      <c r="BI56" s="227">
        <f t="shared" si="41"/>
        <v>0</v>
      </c>
      <c r="BJ56" s="227">
        <f t="shared" si="42"/>
        <v>181444.79982185594</v>
      </c>
    </row>
    <row r="57" spans="5:62">
      <c r="E57" s="126" t="s">
        <v>105</v>
      </c>
      <c r="F57" s="126" t="s">
        <v>106</v>
      </c>
      <c r="G57" s="227">
        <f>IFERROR(IF(VLOOKUP(E57,A:C,3,FALSE)="YES",VLOOKUP(E57,'School Year 2019-20 SPED coop'!A:R,15,FALSE),0),0)</f>
        <v>0</v>
      </c>
      <c r="H57" s="227">
        <f t="shared" si="43"/>
        <v>47506.03</v>
      </c>
      <c r="J57" s="126" t="s">
        <v>105</v>
      </c>
      <c r="K57" s="126" t="s">
        <v>106</v>
      </c>
      <c r="L57" s="227">
        <f t="shared" si="7"/>
        <v>0</v>
      </c>
      <c r="M57" s="227">
        <f t="shared" si="8"/>
        <v>55395.191487311873</v>
      </c>
      <c r="N57" s="227">
        <f t="shared" si="9"/>
        <v>0</v>
      </c>
      <c r="O57" s="227">
        <f t="shared" si="10"/>
        <v>56429.933348325467</v>
      </c>
      <c r="P57" s="227">
        <f t="shared" si="11"/>
        <v>0</v>
      </c>
      <c r="Q57" s="227">
        <f t="shared" si="12"/>
        <v>57436.071305576304</v>
      </c>
      <c r="S57" s="126" t="s">
        <v>105</v>
      </c>
      <c r="T57" s="126" t="s">
        <v>106</v>
      </c>
      <c r="U57" s="227">
        <f t="shared" si="13"/>
        <v>0</v>
      </c>
      <c r="V57" s="227">
        <f t="shared" si="14"/>
        <v>55395.191487311873</v>
      </c>
      <c r="W57" s="227">
        <f t="shared" si="15"/>
        <v>0</v>
      </c>
      <c r="X57" s="227">
        <f t="shared" si="16"/>
        <v>56429.933348325467</v>
      </c>
      <c r="Y57" s="227">
        <f t="shared" si="17"/>
        <v>0</v>
      </c>
      <c r="Z57" s="227">
        <f t="shared" si="18"/>
        <v>57436.071305576304</v>
      </c>
      <c r="AB57" s="126" t="s">
        <v>105</v>
      </c>
      <c r="AC57" s="126" t="s">
        <v>106</v>
      </c>
      <c r="AD57" s="227">
        <f t="shared" si="19"/>
        <v>0</v>
      </c>
      <c r="AE57" s="227">
        <f t="shared" si="20"/>
        <v>54462.372894170927</v>
      </c>
      <c r="AF57" s="227">
        <f t="shared" si="21"/>
        <v>0</v>
      </c>
      <c r="AG57" s="227">
        <f t="shared" si="22"/>
        <v>57072.860861976224</v>
      </c>
      <c r="AH57" s="227">
        <f t="shared" si="23"/>
        <v>0</v>
      </c>
      <c r="AI57" s="227">
        <f t="shared" si="24"/>
        <v>56357.353670672375</v>
      </c>
      <c r="AK57" s="126" t="s">
        <v>105</v>
      </c>
      <c r="AL57" s="126" t="s">
        <v>106</v>
      </c>
      <c r="AM57" s="227">
        <f t="shared" si="25"/>
        <v>0</v>
      </c>
      <c r="AN57" s="227">
        <f t="shared" si="26"/>
        <v>58213.457048055978</v>
      </c>
      <c r="AO57" s="227">
        <f t="shared" si="27"/>
        <v>0</v>
      </c>
      <c r="AP57" s="227">
        <f t="shared" si="28"/>
        <v>58498.16760421142</v>
      </c>
      <c r="AQ57" s="227">
        <f t="shared" si="29"/>
        <v>0</v>
      </c>
      <c r="AR57" s="227">
        <f t="shared" si="30"/>
        <v>59522.664782552143</v>
      </c>
      <c r="AT57" s="126" t="s">
        <v>105</v>
      </c>
      <c r="AU57" s="126" t="s">
        <v>106</v>
      </c>
      <c r="AV57" s="227">
        <f t="shared" si="31"/>
        <v>0</v>
      </c>
      <c r="AW57" s="227">
        <f t="shared" si="32"/>
        <v>58213.457048055978</v>
      </c>
      <c r="AX57" s="227">
        <f t="shared" si="33"/>
        <v>0</v>
      </c>
      <c r="AY57" s="227">
        <f t="shared" si="34"/>
        <v>58498.16760421142</v>
      </c>
      <c r="AZ57" s="227">
        <f t="shared" si="35"/>
        <v>0</v>
      </c>
      <c r="BA57" s="227">
        <f t="shared" si="36"/>
        <v>59522.664782552143</v>
      </c>
      <c r="BC57" s="126" t="s">
        <v>105</v>
      </c>
      <c r="BD57" s="126" t="s">
        <v>106</v>
      </c>
      <c r="BE57" s="227">
        <f t="shared" si="37"/>
        <v>0</v>
      </c>
      <c r="BF57" s="227">
        <f t="shared" si="38"/>
        <v>57620.05272565459</v>
      </c>
      <c r="BG57" s="227">
        <f t="shared" si="39"/>
        <v>0</v>
      </c>
      <c r="BH57" s="227">
        <f t="shared" si="40"/>
        <v>59616.793683433672</v>
      </c>
      <c r="BI57" s="227">
        <f t="shared" si="41"/>
        <v>0</v>
      </c>
      <c r="BJ57" s="227">
        <f t="shared" si="42"/>
        <v>58927.001104834097</v>
      </c>
    </row>
    <row r="58" spans="5:62">
      <c r="E58" s="126" t="s">
        <v>107</v>
      </c>
      <c r="F58" s="126" t="s">
        <v>108</v>
      </c>
      <c r="G58" s="227">
        <f>IFERROR(IF(VLOOKUP(E58,A:C,3,FALSE)="YES",VLOOKUP(E58,'School Year 2019-20 SPED coop'!A:R,15,FALSE),0),0)</f>
        <v>0</v>
      </c>
      <c r="H58" s="227">
        <f t="shared" si="43"/>
        <v>219795.77000000002</v>
      </c>
      <c r="J58" s="126" t="s">
        <v>107</v>
      </c>
      <c r="K58" s="126" t="s">
        <v>108</v>
      </c>
      <c r="L58" s="227">
        <f t="shared" si="7"/>
        <v>0</v>
      </c>
      <c r="M58" s="227">
        <f t="shared" si="8"/>
        <v>256321.71564671904</v>
      </c>
      <c r="N58" s="227">
        <f t="shared" si="9"/>
        <v>0</v>
      </c>
      <c r="O58" s="227">
        <f t="shared" si="10"/>
        <v>261104.58451105159</v>
      </c>
      <c r="P58" s="227">
        <f t="shared" si="11"/>
        <v>0</v>
      </c>
      <c r="Q58" s="227">
        <f t="shared" si="12"/>
        <v>265755.18412521319</v>
      </c>
      <c r="S58" s="126" t="s">
        <v>107</v>
      </c>
      <c r="T58" s="126" t="s">
        <v>108</v>
      </c>
      <c r="U58" s="227">
        <f t="shared" si="13"/>
        <v>0</v>
      </c>
      <c r="V58" s="227">
        <f t="shared" si="14"/>
        <v>260034.07565418631</v>
      </c>
      <c r="W58" s="227">
        <f t="shared" si="15"/>
        <v>0</v>
      </c>
      <c r="X58" s="227">
        <f t="shared" si="16"/>
        <v>267640.34825273161</v>
      </c>
      <c r="Y58" s="227">
        <f t="shared" si="17"/>
        <v>0</v>
      </c>
      <c r="Z58" s="227">
        <f t="shared" si="18"/>
        <v>274483.45235662628</v>
      </c>
      <c r="AB58" s="126" t="s">
        <v>107</v>
      </c>
      <c r="AC58" s="126" t="s">
        <v>108</v>
      </c>
      <c r="AD58" s="227">
        <f t="shared" si="19"/>
        <v>0</v>
      </c>
      <c r="AE58" s="227">
        <f t="shared" si="20"/>
        <v>198326.97607486503</v>
      </c>
      <c r="AF58" s="227">
        <f t="shared" si="21"/>
        <v>0</v>
      </c>
      <c r="AG58" s="227">
        <f t="shared" si="22"/>
        <v>201756.54882078111</v>
      </c>
      <c r="AH58" s="227">
        <f t="shared" si="23"/>
        <v>0</v>
      </c>
      <c r="AI58" s="227">
        <f t="shared" si="24"/>
        <v>205175.86628574756</v>
      </c>
      <c r="AK58" s="126" t="s">
        <v>107</v>
      </c>
      <c r="AL58" s="126" t="s">
        <v>108</v>
      </c>
      <c r="AM58" s="227">
        <f t="shared" si="25"/>
        <v>0</v>
      </c>
      <c r="AN58" s="227">
        <f t="shared" si="26"/>
        <v>208205.65811745709</v>
      </c>
      <c r="AO58" s="227">
        <f t="shared" si="27"/>
        <v>0</v>
      </c>
      <c r="AP58" s="227">
        <f t="shared" si="28"/>
        <v>209272.94720851973</v>
      </c>
      <c r="AQ58" s="227">
        <f t="shared" si="29"/>
        <v>0</v>
      </c>
      <c r="AR58" s="227">
        <f t="shared" si="30"/>
        <v>212932.24472578819</v>
      </c>
      <c r="AT58" s="126" t="s">
        <v>107</v>
      </c>
      <c r="AU58" s="126" t="s">
        <v>108</v>
      </c>
      <c r="AV58" s="227">
        <f t="shared" si="31"/>
        <v>0</v>
      </c>
      <c r="AW58" s="227">
        <f t="shared" si="32"/>
        <v>210279.81811997489</v>
      </c>
      <c r="AX58" s="227">
        <f t="shared" si="33"/>
        <v>0</v>
      </c>
      <c r="AY58" s="227">
        <f t="shared" si="34"/>
        <v>213778.3336526755</v>
      </c>
      <c r="AZ58" s="227">
        <f t="shared" si="35"/>
        <v>0</v>
      </c>
      <c r="BA58" s="227">
        <f t="shared" si="36"/>
        <v>219367.79474546874</v>
      </c>
      <c r="BC58" s="126" t="s">
        <v>107</v>
      </c>
      <c r="BD58" s="126" t="s">
        <v>108</v>
      </c>
      <c r="BE58" s="227">
        <f t="shared" si="37"/>
        <v>0</v>
      </c>
      <c r="BF58" s="227">
        <f t="shared" si="38"/>
        <v>208160.86696205832</v>
      </c>
      <c r="BG58" s="227">
        <f t="shared" si="39"/>
        <v>0</v>
      </c>
      <c r="BH58" s="227">
        <f t="shared" si="40"/>
        <v>209172.88124907648</v>
      </c>
      <c r="BI58" s="227">
        <f t="shared" si="41"/>
        <v>0</v>
      </c>
      <c r="BJ58" s="227">
        <f t="shared" si="42"/>
        <v>212880.9850286796</v>
      </c>
    </row>
    <row r="59" spans="5:62">
      <c r="E59" s="126" t="s">
        <v>109</v>
      </c>
      <c r="F59" s="126" t="s">
        <v>110</v>
      </c>
      <c r="G59" s="227">
        <f>IFERROR(IF(VLOOKUP(E59,A:C,3,FALSE)="YES",VLOOKUP(E59,'School Year 2019-20 SPED coop'!A:R,15,FALSE),0),0)</f>
        <v>0</v>
      </c>
      <c r="H59" s="227">
        <f t="shared" si="43"/>
        <v>326389.93</v>
      </c>
      <c r="J59" s="126" t="s">
        <v>109</v>
      </c>
      <c r="K59" s="126" t="s">
        <v>110</v>
      </c>
      <c r="L59" s="227">
        <f t="shared" si="7"/>
        <v>0</v>
      </c>
      <c r="M59" s="227">
        <f t="shared" si="8"/>
        <v>310897.09065340454</v>
      </c>
      <c r="N59" s="227">
        <f t="shared" si="9"/>
        <v>0</v>
      </c>
      <c r="O59" s="227">
        <f t="shared" si="10"/>
        <v>316717.56262578501</v>
      </c>
      <c r="P59" s="227">
        <f t="shared" si="11"/>
        <v>0</v>
      </c>
      <c r="Q59" s="227">
        <f t="shared" si="12"/>
        <v>322377.05758515006</v>
      </c>
      <c r="S59" s="126" t="s">
        <v>109</v>
      </c>
      <c r="T59" s="126" t="s">
        <v>110</v>
      </c>
      <c r="U59" s="227">
        <f t="shared" si="13"/>
        <v>0</v>
      </c>
      <c r="V59" s="227">
        <f t="shared" si="14"/>
        <v>315402.35655731976</v>
      </c>
      <c r="W59" s="227">
        <f t="shared" si="15"/>
        <v>0</v>
      </c>
      <c r="X59" s="227">
        <f t="shared" si="16"/>
        <v>324643.65985640144</v>
      </c>
      <c r="Y59" s="227">
        <f t="shared" si="17"/>
        <v>0</v>
      </c>
      <c r="Z59" s="227">
        <f t="shared" si="18"/>
        <v>332968.93788612948</v>
      </c>
      <c r="AB59" s="126" t="s">
        <v>109</v>
      </c>
      <c r="AC59" s="126" t="s">
        <v>110</v>
      </c>
      <c r="AD59" s="227">
        <f t="shared" si="19"/>
        <v>0</v>
      </c>
      <c r="AE59" s="227">
        <f t="shared" si="20"/>
        <v>365943.4948870159</v>
      </c>
      <c r="AF59" s="227">
        <f t="shared" si="21"/>
        <v>0</v>
      </c>
      <c r="AG59" s="227">
        <f t="shared" si="22"/>
        <v>367641.08544755523</v>
      </c>
      <c r="AH59" s="227">
        <f t="shared" si="23"/>
        <v>0</v>
      </c>
      <c r="AI59" s="227">
        <f t="shared" si="24"/>
        <v>374199.95927932824</v>
      </c>
      <c r="AK59" s="126" t="s">
        <v>109</v>
      </c>
      <c r="AL59" s="126" t="s">
        <v>110</v>
      </c>
      <c r="AM59" s="227">
        <f t="shared" si="25"/>
        <v>0</v>
      </c>
      <c r="AN59" s="227">
        <f t="shared" si="26"/>
        <v>394809.98203660414</v>
      </c>
      <c r="AO59" s="227">
        <f t="shared" si="27"/>
        <v>0</v>
      </c>
      <c r="AP59" s="227">
        <f t="shared" si="28"/>
        <v>396820.86837106541</v>
      </c>
      <c r="AQ59" s="227">
        <f t="shared" si="29"/>
        <v>0</v>
      </c>
      <c r="AR59" s="227">
        <f t="shared" si="30"/>
        <v>403779.9800004522</v>
      </c>
      <c r="AT59" s="126" t="s">
        <v>109</v>
      </c>
      <c r="AU59" s="126" t="s">
        <v>110</v>
      </c>
      <c r="AV59" s="227">
        <f t="shared" si="31"/>
        <v>0</v>
      </c>
      <c r="AW59" s="227">
        <f t="shared" si="32"/>
        <v>398755.64211800357</v>
      </c>
      <c r="AX59" s="227">
        <f t="shared" si="33"/>
        <v>0</v>
      </c>
      <c r="AY59" s="227">
        <f t="shared" si="34"/>
        <v>405373.03007947182</v>
      </c>
      <c r="AZ59" s="227">
        <f t="shared" si="35"/>
        <v>0</v>
      </c>
      <c r="BA59" s="227">
        <f t="shared" si="36"/>
        <v>415959.8058553657</v>
      </c>
      <c r="BC59" s="126" t="s">
        <v>109</v>
      </c>
      <c r="BD59" s="126" t="s">
        <v>110</v>
      </c>
      <c r="BE59" s="227">
        <f t="shared" si="37"/>
        <v>0</v>
      </c>
      <c r="BF59" s="227">
        <f t="shared" si="38"/>
        <v>384235.93364489789</v>
      </c>
      <c r="BG59" s="227">
        <f t="shared" si="39"/>
        <v>0</v>
      </c>
      <c r="BH59" s="227">
        <f t="shared" si="40"/>
        <v>381331.59830530867</v>
      </c>
      <c r="BI59" s="227">
        <f t="shared" si="41"/>
        <v>0</v>
      </c>
      <c r="BJ59" s="227">
        <f t="shared" si="42"/>
        <v>388431.44823197951</v>
      </c>
    </row>
    <row r="60" spans="5:62">
      <c r="E60" s="126" t="s">
        <v>111</v>
      </c>
      <c r="F60" s="126" t="s">
        <v>112</v>
      </c>
      <c r="G60" s="227">
        <f>IFERROR(IF(VLOOKUP(E60,A:C,3,FALSE)="YES",VLOOKUP(E60,'School Year 2019-20 SPED coop'!A:R,15,FALSE),0),0)</f>
        <v>0</v>
      </c>
      <c r="H60" s="227">
        <f t="shared" si="43"/>
        <v>22280311.25</v>
      </c>
      <c r="J60" s="126" t="s">
        <v>111</v>
      </c>
      <c r="K60" s="126" t="s">
        <v>112</v>
      </c>
      <c r="L60" s="227">
        <f t="shared" si="7"/>
        <v>0</v>
      </c>
      <c r="M60" s="227">
        <f t="shared" si="8"/>
        <v>20926852.960203607</v>
      </c>
      <c r="N60" s="227">
        <f t="shared" si="9"/>
        <v>0</v>
      </c>
      <c r="O60" s="227">
        <f t="shared" si="10"/>
        <v>21317390.892780107</v>
      </c>
      <c r="P60" s="227">
        <f t="shared" si="11"/>
        <v>0</v>
      </c>
      <c r="Q60" s="227">
        <f t="shared" si="12"/>
        <v>21697128.950577278</v>
      </c>
      <c r="S60" s="126" t="s">
        <v>111</v>
      </c>
      <c r="T60" s="126" t="s">
        <v>112</v>
      </c>
      <c r="U60" s="227">
        <f t="shared" si="13"/>
        <v>0</v>
      </c>
      <c r="V60" s="227">
        <f t="shared" si="14"/>
        <v>21230646.835178349</v>
      </c>
      <c r="W60" s="227">
        <f t="shared" si="15"/>
        <v>0</v>
      </c>
      <c r="X60" s="227">
        <f t="shared" si="16"/>
        <v>21851289.376622677</v>
      </c>
      <c r="Y60" s="227">
        <f t="shared" si="17"/>
        <v>0</v>
      </c>
      <c r="Z60" s="227">
        <f t="shared" si="18"/>
        <v>22410779.818099007</v>
      </c>
      <c r="AB60" s="126" t="s">
        <v>111</v>
      </c>
      <c r="AC60" s="126" t="s">
        <v>112</v>
      </c>
      <c r="AD60" s="227">
        <f t="shared" si="19"/>
        <v>0</v>
      </c>
      <c r="AE60" s="227">
        <f t="shared" si="20"/>
        <v>20709137.760095339</v>
      </c>
      <c r="AF60" s="227">
        <f t="shared" si="21"/>
        <v>0</v>
      </c>
      <c r="AG60" s="227">
        <f t="shared" si="22"/>
        <v>21079257.955722723</v>
      </c>
      <c r="AH60" s="227">
        <f t="shared" si="23"/>
        <v>0</v>
      </c>
      <c r="AI60" s="227">
        <f t="shared" si="24"/>
        <v>21438021.264275465</v>
      </c>
      <c r="AK60" s="126" t="s">
        <v>111</v>
      </c>
      <c r="AL60" s="126" t="s">
        <v>112</v>
      </c>
      <c r="AM60" s="227">
        <f t="shared" si="25"/>
        <v>0</v>
      </c>
      <c r="AN60" s="227">
        <f t="shared" si="26"/>
        <v>22556723.601943616</v>
      </c>
      <c r="AO60" s="227">
        <f t="shared" si="27"/>
        <v>0</v>
      </c>
      <c r="AP60" s="227">
        <f t="shared" si="28"/>
        <v>22671785.248794999</v>
      </c>
      <c r="AQ60" s="227">
        <f t="shared" si="29"/>
        <v>0</v>
      </c>
      <c r="AR60" s="227">
        <f t="shared" si="30"/>
        <v>23068097.571468644</v>
      </c>
      <c r="AT60" s="126" t="s">
        <v>111</v>
      </c>
      <c r="AU60" s="126" t="s">
        <v>112</v>
      </c>
      <c r="AV60" s="227">
        <f t="shared" si="31"/>
        <v>0</v>
      </c>
      <c r="AW60" s="227">
        <f t="shared" si="32"/>
        <v>22781076.618925266</v>
      </c>
      <c r="AX60" s="227">
        <f t="shared" si="33"/>
        <v>0</v>
      </c>
      <c r="AY60" s="227">
        <f t="shared" si="34"/>
        <v>23159417.539865021</v>
      </c>
      <c r="AZ60" s="227">
        <f t="shared" si="35"/>
        <v>0</v>
      </c>
      <c r="BA60" s="227">
        <f t="shared" si="36"/>
        <v>23763767.499537043</v>
      </c>
      <c r="BC60" s="126" t="s">
        <v>111</v>
      </c>
      <c r="BD60" s="126" t="s">
        <v>112</v>
      </c>
      <c r="BE60" s="227">
        <f t="shared" si="37"/>
        <v>0</v>
      </c>
      <c r="BF60" s="227">
        <f t="shared" si="38"/>
        <v>21668819.651046291</v>
      </c>
      <c r="BG60" s="227">
        <f t="shared" si="39"/>
        <v>0</v>
      </c>
      <c r="BH60" s="227">
        <f t="shared" si="40"/>
        <v>21788185.530315898</v>
      </c>
      <c r="BI60" s="227">
        <f t="shared" si="41"/>
        <v>0</v>
      </c>
      <c r="BJ60" s="227">
        <f t="shared" si="42"/>
        <v>22176083.572666131</v>
      </c>
    </row>
    <row r="61" spans="5:62">
      <c r="E61" s="126" t="s">
        <v>113</v>
      </c>
      <c r="F61" s="126" t="s">
        <v>114</v>
      </c>
      <c r="G61" s="227">
        <f>IFERROR(IF(VLOOKUP(E61,A:C,3,FALSE)="YES",VLOOKUP(E61,'School Year 2019-20 SPED coop'!A:R,15,FALSE),0),0)</f>
        <v>0</v>
      </c>
      <c r="H61" s="227">
        <f t="shared" si="43"/>
        <v>2737450.3600000003</v>
      </c>
      <c r="J61" s="126" t="s">
        <v>113</v>
      </c>
      <c r="K61" s="126" t="s">
        <v>114</v>
      </c>
      <c r="L61" s="227">
        <f t="shared" si="7"/>
        <v>0</v>
      </c>
      <c r="M61" s="227">
        <f t="shared" si="8"/>
        <v>2587866.9365664064</v>
      </c>
      <c r="N61" s="227">
        <f t="shared" si="9"/>
        <v>0</v>
      </c>
      <c r="O61" s="227">
        <f t="shared" si="10"/>
        <v>2636169.9056880544</v>
      </c>
      <c r="P61" s="227">
        <f t="shared" si="11"/>
        <v>0</v>
      </c>
      <c r="Q61" s="227">
        <f t="shared" si="12"/>
        <v>2683137.0670492523</v>
      </c>
      <c r="S61" s="126" t="s">
        <v>113</v>
      </c>
      <c r="T61" s="126" t="s">
        <v>114</v>
      </c>
      <c r="U61" s="227">
        <f t="shared" si="13"/>
        <v>0</v>
      </c>
      <c r="V61" s="227">
        <f t="shared" si="14"/>
        <v>2625450.2513763239</v>
      </c>
      <c r="W61" s="227">
        <f t="shared" si="15"/>
        <v>0</v>
      </c>
      <c r="X61" s="227">
        <f t="shared" si="16"/>
        <v>2702204.6049702703</v>
      </c>
      <c r="Y61" s="227">
        <f t="shared" si="17"/>
        <v>0</v>
      </c>
      <c r="Z61" s="227">
        <f t="shared" si="18"/>
        <v>2771384.97791286</v>
      </c>
      <c r="AB61" s="126" t="s">
        <v>113</v>
      </c>
      <c r="AC61" s="126" t="s">
        <v>114</v>
      </c>
      <c r="AD61" s="227">
        <f t="shared" si="19"/>
        <v>0</v>
      </c>
      <c r="AE61" s="227">
        <f t="shared" si="20"/>
        <v>2497925.0564859235</v>
      </c>
      <c r="AF61" s="227">
        <f t="shared" si="21"/>
        <v>0</v>
      </c>
      <c r="AG61" s="227">
        <f t="shared" si="22"/>
        <v>2543316.0449991613</v>
      </c>
      <c r="AH61" s="227">
        <f t="shared" si="23"/>
        <v>0</v>
      </c>
      <c r="AI61" s="227">
        <f t="shared" si="24"/>
        <v>2583745.5750928828</v>
      </c>
      <c r="AK61" s="126" t="s">
        <v>113</v>
      </c>
      <c r="AL61" s="126" t="s">
        <v>114</v>
      </c>
      <c r="AM61" s="227">
        <f t="shared" si="25"/>
        <v>0</v>
      </c>
      <c r="AN61" s="227">
        <f t="shared" si="26"/>
        <v>2706855.5438930606</v>
      </c>
      <c r="AO61" s="227">
        <f t="shared" si="27"/>
        <v>0</v>
      </c>
      <c r="AP61" s="227">
        <f t="shared" si="28"/>
        <v>2720725.3320888868</v>
      </c>
      <c r="AQ61" s="227">
        <f t="shared" si="29"/>
        <v>0</v>
      </c>
      <c r="AR61" s="227">
        <f t="shared" si="30"/>
        <v>2768294.5887809815</v>
      </c>
      <c r="AT61" s="126" t="s">
        <v>113</v>
      </c>
      <c r="AU61" s="126" t="s">
        <v>114</v>
      </c>
      <c r="AV61" s="227">
        <f t="shared" si="31"/>
        <v>0</v>
      </c>
      <c r="AW61" s="227">
        <f t="shared" si="32"/>
        <v>2733782.706353812</v>
      </c>
      <c r="AX61" s="227">
        <f t="shared" si="33"/>
        <v>0</v>
      </c>
      <c r="AY61" s="227">
        <f t="shared" si="34"/>
        <v>2779244.5291998903</v>
      </c>
      <c r="AZ61" s="227">
        <f t="shared" si="35"/>
        <v>0</v>
      </c>
      <c r="BA61" s="227">
        <f t="shared" si="36"/>
        <v>2851782.3913394855</v>
      </c>
      <c r="BC61" s="126" t="s">
        <v>113</v>
      </c>
      <c r="BD61" s="126" t="s">
        <v>114</v>
      </c>
      <c r="BE61" s="227">
        <f t="shared" si="37"/>
        <v>0</v>
      </c>
      <c r="BF61" s="227">
        <f t="shared" si="38"/>
        <v>2613197.2030599331</v>
      </c>
      <c r="BG61" s="227">
        <f t="shared" si="39"/>
        <v>0</v>
      </c>
      <c r="BH61" s="227">
        <f t="shared" si="40"/>
        <v>2628372.6282072854</v>
      </c>
      <c r="BI61" s="227">
        <f t="shared" si="41"/>
        <v>0</v>
      </c>
      <c r="BJ61" s="227">
        <f t="shared" si="42"/>
        <v>2672226.6327903308</v>
      </c>
    </row>
    <row r="62" spans="5:62">
      <c r="E62" s="126" t="s">
        <v>115</v>
      </c>
      <c r="F62" s="126" t="s">
        <v>116</v>
      </c>
      <c r="G62" s="227">
        <f>IFERROR(IF(VLOOKUP(E62,A:C,3,FALSE)="YES",VLOOKUP(E62,'School Year 2019-20 SPED coop'!A:R,15,FALSE),0),0)</f>
        <v>0</v>
      </c>
      <c r="H62" s="227">
        <f t="shared" si="43"/>
        <v>0</v>
      </c>
      <c r="J62" s="126" t="s">
        <v>115</v>
      </c>
      <c r="K62" s="126" t="s">
        <v>116</v>
      </c>
      <c r="L62" s="227">
        <f t="shared" si="7"/>
        <v>0</v>
      </c>
      <c r="M62" s="227">
        <f t="shared" si="8"/>
        <v>11579.474785236782</v>
      </c>
      <c r="N62" s="227">
        <f t="shared" si="9"/>
        <v>0</v>
      </c>
      <c r="O62" s="227">
        <f t="shared" si="10"/>
        <v>11794.585225964776</v>
      </c>
      <c r="P62" s="227">
        <f t="shared" si="11"/>
        <v>0</v>
      </c>
      <c r="Q62" s="227">
        <f t="shared" si="12"/>
        <v>12003.749766104664</v>
      </c>
      <c r="S62" s="126" t="s">
        <v>115</v>
      </c>
      <c r="T62" s="126" t="s">
        <v>116</v>
      </c>
      <c r="U62" s="227">
        <f t="shared" si="13"/>
        <v>0</v>
      </c>
      <c r="V62" s="227">
        <f t="shared" si="14"/>
        <v>11579.474785236782</v>
      </c>
      <c r="W62" s="227">
        <f t="shared" si="15"/>
        <v>0</v>
      </c>
      <c r="X62" s="227">
        <f t="shared" si="16"/>
        <v>11794.585225964776</v>
      </c>
      <c r="Y62" s="227">
        <f t="shared" si="17"/>
        <v>0</v>
      </c>
      <c r="Z62" s="227">
        <f t="shared" si="18"/>
        <v>12003.749766104664</v>
      </c>
      <c r="AB62" s="126" t="s">
        <v>115</v>
      </c>
      <c r="AC62" s="126" t="s">
        <v>116</v>
      </c>
      <c r="AD62" s="227">
        <f t="shared" si="19"/>
        <v>0</v>
      </c>
      <c r="AE62" s="227">
        <f t="shared" si="20"/>
        <v>0</v>
      </c>
      <c r="AF62" s="227">
        <f t="shared" si="21"/>
        <v>0</v>
      </c>
      <c r="AG62" s="227">
        <f t="shared" si="22"/>
        <v>0</v>
      </c>
      <c r="AH62" s="227">
        <f t="shared" si="23"/>
        <v>0</v>
      </c>
      <c r="AI62" s="227">
        <f t="shared" si="24"/>
        <v>0</v>
      </c>
      <c r="AK62" s="126" t="s">
        <v>115</v>
      </c>
      <c r="AL62" s="126" t="s">
        <v>116</v>
      </c>
      <c r="AM62" s="227">
        <f t="shared" si="25"/>
        <v>0</v>
      </c>
      <c r="AN62" s="227">
        <f t="shared" si="26"/>
        <v>-19.12551724137931</v>
      </c>
      <c r="AO62" s="227">
        <f t="shared" si="27"/>
        <v>0</v>
      </c>
      <c r="AP62" s="227">
        <f t="shared" si="28"/>
        <v>-19.12551724137931</v>
      </c>
      <c r="AQ62" s="227">
        <f t="shared" si="29"/>
        <v>0</v>
      </c>
      <c r="AR62" s="227">
        <f t="shared" si="30"/>
        <v>-19.12551724137931</v>
      </c>
      <c r="AT62" s="126" t="s">
        <v>115</v>
      </c>
      <c r="AU62" s="126" t="s">
        <v>116</v>
      </c>
      <c r="AV62" s="227">
        <f t="shared" si="31"/>
        <v>0</v>
      </c>
      <c r="AW62" s="227">
        <f t="shared" si="32"/>
        <v>-19.12551724137931</v>
      </c>
      <c r="AX62" s="227">
        <f t="shared" si="33"/>
        <v>0</v>
      </c>
      <c r="AY62" s="227">
        <f t="shared" si="34"/>
        <v>-19.12551724137931</v>
      </c>
      <c r="AZ62" s="227">
        <f t="shared" si="35"/>
        <v>0</v>
      </c>
      <c r="BA62" s="227">
        <f t="shared" si="36"/>
        <v>-19.12551724137931</v>
      </c>
      <c r="BC62" s="126" t="s">
        <v>115</v>
      </c>
      <c r="BD62" s="126" t="s">
        <v>116</v>
      </c>
      <c r="BE62" s="227">
        <f t="shared" si="37"/>
        <v>0</v>
      </c>
      <c r="BF62" s="227">
        <f t="shared" si="38"/>
        <v>-19.12551724137931</v>
      </c>
      <c r="BG62" s="227">
        <f t="shared" si="39"/>
        <v>0</v>
      </c>
      <c r="BH62" s="227">
        <f t="shared" si="40"/>
        <v>-19.12551724137931</v>
      </c>
      <c r="BI62" s="227">
        <f t="shared" si="41"/>
        <v>0</v>
      </c>
      <c r="BJ62" s="227">
        <f t="shared" si="42"/>
        <v>-19.12551724137931</v>
      </c>
    </row>
    <row r="63" spans="5:62">
      <c r="E63" s="126" t="s">
        <v>117</v>
      </c>
      <c r="F63" s="126" t="s">
        <v>118</v>
      </c>
      <c r="G63" s="227">
        <f>IFERROR(IF(VLOOKUP(E63,A:C,3,FALSE)="YES",VLOOKUP(E63,'School Year 2019-20 SPED coop'!A:R,15,FALSE),0),0)</f>
        <v>46874.69</v>
      </c>
      <c r="H63" s="227">
        <f t="shared" si="43"/>
        <v>0</v>
      </c>
      <c r="J63" s="126" t="s">
        <v>117</v>
      </c>
      <c r="K63" s="126" t="s">
        <v>118</v>
      </c>
      <c r="L63" s="227">
        <f t="shared" si="7"/>
        <v>49855.824735402326</v>
      </c>
      <c r="M63" s="227">
        <f t="shared" si="8"/>
        <v>0</v>
      </c>
      <c r="N63" s="227">
        <f t="shared" si="9"/>
        <v>50788.195288632014</v>
      </c>
      <c r="O63" s="227">
        <f t="shared" si="10"/>
        <v>0</v>
      </c>
      <c r="P63" s="227">
        <f t="shared" si="11"/>
        <v>51694.782960981705</v>
      </c>
      <c r="Q63" s="227">
        <f t="shared" si="12"/>
        <v>0</v>
      </c>
      <c r="S63" s="126" t="s">
        <v>117</v>
      </c>
      <c r="T63" s="126" t="s">
        <v>118</v>
      </c>
      <c r="U63" s="227">
        <f t="shared" si="13"/>
        <v>49855.824735402326</v>
      </c>
      <c r="V63" s="227">
        <f t="shared" si="14"/>
        <v>0</v>
      </c>
      <c r="W63" s="227">
        <f t="shared" si="15"/>
        <v>50788.195288632014</v>
      </c>
      <c r="X63" s="227">
        <f t="shared" si="16"/>
        <v>0</v>
      </c>
      <c r="Y63" s="227">
        <f t="shared" si="17"/>
        <v>51694.782960981705</v>
      </c>
      <c r="Z63" s="227">
        <f t="shared" si="18"/>
        <v>0</v>
      </c>
      <c r="AB63" s="126" t="s">
        <v>117</v>
      </c>
      <c r="AC63" s="126" t="s">
        <v>118</v>
      </c>
      <c r="AD63" s="227">
        <f t="shared" si="19"/>
        <v>40150.807894489568</v>
      </c>
      <c r="AE63" s="227">
        <f t="shared" si="20"/>
        <v>0</v>
      </c>
      <c r="AF63" s="227">
        <f t="shared" si="21"/>
        <v>41733.881649371098</v>
      </c>
      <c r="AG63" s="227">
        <f t="shared" si="22"/>
        <v>0</v>
      </c>
      <c r="AH63" s="227">
        <f t="shared" si="23"/>
        <v>42500.212437739094</v>
      </c>
      <c r="AI63" s="227">
        <f t="shared" si="24"/>
        <v>0</v>
      </c>
      <c r="AK63" s="126" t="s">
        <v>117</v>
      </c>
      <c r="AL63" s="126" t="s">
        <v>118</v>
      </c>
      <c r="AM63" s="227">
        <f t="shared" si="25"/>
        <v>43459.542906882722</v>
      </c>
      <c r="AN63" s="227">
        <f t="shared" si="26"/>
        <v>0</v>
      </c>
      <c r="AO63" s="227">
        <f t="shared" si="27"/>
        <v>43680.750577930557</v>
      </c>
      <c r="AP63" s="227">
        <f t="shared" si="28"/>
        <v>0</v>
      </c>
      <c r="AQ63" s="227">
        <f t="shared" si="29"/>
        <v>44447.011430522129</v>
      </c>
      <c r="AR63" s="227">
        <f t="shared" si="30"/>
        <v>0</v>
      </c>
      <c r="AT63" s="126" t="s">
        <v>117</v>
      </c>
      <c r="AU63" s="126" t="s">
        <v>118</v>
      </c>
      <c r="AV63" s="227">
        <f t="shared" si="31"/>
        <v>43459.542906882722</v>
      </c>
      <c r="AW63" s="227">
        <f t="shared" si="32"/>
        <v>0</v>
      </c>
      <c r="AX63" s="227">
        <f t="shared" si="33"/>
        <v>43680.750577930557</v>
      </c>
      <c r="AY63" s="227">
        <f t="shared" si="34"/>
        <v>0</v>
      </c>
      <c r="AZ63" s="227">
        <f t="shared" si="35"/>
        <v>44447.011430522129</v>
      </c>
      <c r="BA63" s="227">
        <f t="shared" si="36"/>
        <v>0</v>
      </c>
      <c r="BC63" s="126" t="s">
        <v>117</v>
      </c>
      <c r="BD63" s="126" t="s">
        <v>118</v>
      </c>
      <c r="BE63" s="227">
        <f t="shared" si="37"/>
        <v>42460.769669250716</v>
      </c>
      <c r="BF63" s="227">
        <f t="shared" si="38"/>
        <v>0</v>
      </c>
      <c r="BG63" s="227">
        <f t="shared" si="39"/>
        <v>43591.107384696166</v>
      </c>
      <c r="BH63" s="227">
        <f t="shared" si="40"/>
        <v>0</v>
      </c>
      <c r="BI63" s="227">
        <f t="shared" si="41"/>
        <v>44427.334827490005</v>
      </c>
      <c r="BJ63" s="227">
        <f t="shared" si="42"/>
        <v>0</v>
      </c>
    </row>
    <row r="64" spans="5:62">
      <c r="E64" s="126" t="s">
        <v>119</v>
      </c>
      <c r="F64" s="126" t="s">
        <v>120</v>
      </c>
      <c r="G64" s="227">
        <f>IFERROR(IF(VLOOKUP(E64,A:C,3,FALSE)="YES",VLOOKUP(E64,'School Year 2019-20 SPED coop'!A:R,15,FALSE),0),0)</f>
        <v>0</v>
      </c>
      <c r="H64" s="227">
        <f t="shared" si="43"/>
        <v>465296.29</v>
      </c>
      <c r="J64" s="126" t="s">
        <v>119</v>
      </c>
      <c r="K64" s="126" t="s">
        <v>120</v>
      </c>
      <c r="L64" s="227">
        <f t="shared" si="7"/>
        <v>0</v>
      </c>
      <c r="M64" s="227">
        <f t="shared" si="8"/>
        <v>492947.70310720499</v>
      </c>
      <c r="N64" s="227">
        <f t="shared" si="9"/>
        <v>0</v>
      </c>
      <c r="O64" s="227">
        <f t="shared" si="10"/>
        <v>502164.67667226918</v>
      </c>
      <c r="P64" s="227">
        <f t="shared" si="11"/>
        <v>0</v>
      </c>
      <c r="Q64" s="227">
        <f t="shared" si="12"/>
        <v>511126.76233214908</v>
      </c>
      <c r="S64" s="126" t="s">
        <v>119</v>
      </c>
      <c r="T64" s="126" t="s">
        <v>120</v>
      </c>
      <c r="U64" s="227">
        <f t="shared" si="13"/>
        <v>0</v>
      </c>
      <c r="V64" s="227">
        <f t="shared" si="14"/>
        <v>500104.62424867315</v>
      </c>
      <c r="W64" s="227">
        <f t="shared" si="15"/>
        <v>0</v>
      </c>
      <c r="X64" s="227">
        <f t="shared" si="16"/>
        <v>514755.23951453133</v>
      </c>
      <c r="Y64" s="227">
        <f t="shared" si="17"/>
        <v>0</v>
      </c>
      <c r="Z64" s="227">
        <f t="shared" si="18"/>
        <v>527936.84257114644</v>
      </c>
      <c r="AB64" s="126" t="s">
        <v>119</v>
      </c>
      <c r="AC64" s="126" t="s">
        <v>120</v>
      </c>
      <c r="AD64" s="227">
        <f t="shared" si="19"/>
        <v>0</v>
      </c>
      <c r="AE64" s="227">
        <f t="shared" si="20"/>
        <v>389907.34078513645</v>
      </c>
      <c r="AF64" s="227">
        <f t="shared" si="21"/>
        <v>0</v>
      </c>
      <c r="AG64" s="227">
        <f t="shared" si="22"/>
        <v>398817.08755544352</v>
      </c>
      <c r="AH64" s="227">
        <f t="shared" si="23"/>
        <v>0</v>
      </c>
      <c r="AI64" s="227">
        <f t="shared" si="24"/>
        <v>403084.17706575274</v>
      </c>
      <c r="AK64" s="126" t="s">
        <v>119</v>
      </c>
      <c r="AL64" s="126" t="s">
        <v>120</v>
      </c>
      <c r="AM64" s="227">
        <f t="shared" si="25"/>
        <v>0</v>
      </c>
      <c r="AN64" s="227">
        <f t="shared" si="26"/>
        <v>441602.43849254365</v>
      </c>
      <c r="AO64" s="227">
        <f t="shared" si="27"/>
        <v>0</v>
      </c>
      <c r="AP64" s="227">
        <f t="shared" si="28"/>
        <v>443843.57793484686</v>
      </c>
      <c r="AQ64" s="227">
        <f t="shared" si="29"/>
        <v>0</v>
      </c>
      <c r="AR64" s="227">
        <f t="shared" si="30"/>
        <v>451625.55818311148</v>
      </c>
      <c r="AT64" s="126" t="s">
        <v>119</v>
      </c>
      <c r="AU64" s="126" t="s">
        <v>120</v>
      </c>
      <c r="AV64" s="227">
        <f t="shared" si="31"/>
        <v>0</v>
      </c>
      <c r="AW64" s="227">
        <f t="shared" si="32"/>
        <v>446003.67775248172</v>
      </c>
      <c r="AX64" s="227">
        <f t="shared" si="33"/>
        <v>0</v>
      </c>
      <c r="AY64" s="227">
        <f t="shared" si="34"/>
        <v>453391.84987327224</v>
      </c>
      <c r="AZ64" s="227">
        <f t="shared" si="35"/>
        <v>0</v>
      </c>
      <c r="BA64" s="227">
        <f t="shared" si="36"/>
        <v>465238.56211258913</v>
      </c>
      <c r="BC64" s="126" t="s">
        <v>119</v>
      </c>
      <c r="BD64" s="126" t="s">
        <v>120</v>
      </c>
      <c r="BE64" s="227">
        <f t="shared" si="37"/>
        <v>0</v>
      </c>
      <c r="BF64" s="227">
        <f t="shared" si="38"/>
        <v>404282.13858269143</v>
      </c>
      <c r="BG64" s="227">
        <f t="shared" si="39"/>
        <v>0</v>
      </c>
      <c r="BH64" s="227">
        <f t="shared" si="40"/>
        <v>408505.17612848454</v>
      </c>
      <c r="BI64" s="227">
        <f t="shared" si="41"/>
        <v>0</v>
      </c>
      <c r="BJ64" s="227">
        <f t="shared" si="42"/>
        <v>413224.24248403125</v>
      </c>
    </row>
    <row r="65" spans="5:62">
      <c r="E65" s="126" t="s">
        <v>121</v>
      </c>
      <c r="F65" s="126" t="s">
        <v>122</v>
      </c>
      <c r="G65" s="227">
        <f>IFERROR(IF(VLOOKUP(E65,A:C,3,FALSE)="YES",VLOOKUP(E65,'School Year 2019-20 SPED coop'!A:R,15,FALSE),0),0)</f>
        <v>0</v>
      </c>
      <c r="H65" s="227">
        <f t="shared" si="43"/>
        <v>3019787.75</v>
      </c>
      <c r="J65" s="126" t="s">
        <v>121</v>
      </c>
      <c r="K65" s="126" t="s">
        <v>122</v>
      </c>
      <c r="L65" s="227">
        <f t="shared" si="7"/>
        <v>0</v>
      </c>
      <c r="M65" s="227">
        <f t="shared" si="8"/>
        <v>2953849.9934484968</v>
      </c>
      <c r="N65" s="227">
        <f t="shared" si="9"/>
        <v>0</v>
      </c>
      <c r="O65" s="227">
        <f t="shared" si="10"/>
        <v>3008982.3264508629</v>
      </c>
      <c r="P65" s="227">
        <f t="shared" si="11"/>
        <v>0</v>
      </c>
      <c r="Q65" s="227">
        <f t="shared" si="12"/>
        <v>3062590.089362612</v>
      </c>
      <c r="S65" s="126" t="s">
        <v>121</v>
      </c>
      <c r="T65" s="126" t="s">
        <v>122</v>
      </c>
      <c r="U65" s="227">
        <f t="shared" si="13"/>
        <v>0</v>
      </c>
      <c r="V65" s="227">
        <f t="shared" si="14"/>
        <v>2996716.7954792059</v>
      </c>
      <c r="W65" s="227">
        <f t="shared" si="15"/>
        <v>0</v>
      </c>
      <c r="X65" s="227">
        <f t="shared" si="16"/>
        <v>3084334.991023263</v>
      </c>
      <c r="Y65" s="227">
        <f t="shared" si="17"/>
        <v>0</v>
      </c>
      <c r="Z65" s="227">
        <f t="shared" si="18"/>
        <v>3163314.516341595</v>
      </c>
      <c r="AB65" s="126" t="s">
        <v>121</v>
      </c>
      <c r="AC65" s="126" t="s">
        <v>122</v>
      </c>
      <c r="AD65" s="227">
        <f t="shared" si="19"/>
        <v>0</v>
      </c>
      <c r="AE65" s="227">
        <f t="shared" si="20"/>
        <v>2834365.4622824187</v>
      </c>
      <c r="AF65" s="227">
        <f t="shared" si="21"/>
        <v>0</v>
      </c>
      <c r="AG65" s="227">
        <f t="shared" si="22"/>
        <v>2868831.9399439036</v>
      </c>
      <c r="AH65" s="227">
        <f t="shared" si="23"/>
        <v>0</v>
      </c>
      <c r="AI65" s="227">
        <f t="shared" si="24"/>
        <v>2904872.4466181514</v>
      </c>
      <c r="AK65" s="126" t="s">
        <v>121</v>
      </c>
      <c r="AL65" s="126" t="s">
        <v>122</v>
      </c>
      <c r="AM65" s="227">
        <f t="shared" si="25"/>
        <v>0</v>
      </c>
      <c r="AN65" s="227">
        <f t="shared" si="26"/>
        <v>3170875.1022473294</v>
      </c>
      <c r="AO65" s="227">
        <f t="shared" si="27"/>
        <v>0</v>
      </c>
      <c r="AP65" s="227">
        <f t="shared" si="28"/>
        <v>3187055.9841344934</v>
      </c>
      <c r="AQ65" s="227">
        <f t="shared" si="29"/>
        <v>0</v>
      </c>
      <c r="AR65" s="227">
        <f t="shared" si="30"/>
        <v>3242767.2421302157</v>
      </c>
      <c r="AT65" s="126" t="s">
        <v>121</v>
      </c>
      <c r="AU65" s="126" t="s">
        <v>122</v>
      </c>
      <c r="AV65" s="227">
        <f t="shared" si="31"/>
        <v>0</v>
      </c>
      <c r="AW65" s="227">
        <f t="shared" si="32"/>
        <v>3202424.1427412583</v>
      </c>
      <c r="AX65" s="227">
        <f t="shared" si="33"/>
        <v>0</v>
      </c>
      <c r="AY65" s="227">
        <f t="shared" si="34"/>
        <v>3255602.9124794425</v>
      </c>
      <c r="AZ65" s="227">
        <f t="shared" si="35"/>
        <v>0</v>
      </c>
      <c r="BA65" s="227">
        <f t="shared" si="36"/>
        <v>3340556.4287993307</v>
      </c>
      <c r="BC65" s="126" t="s">
        <v>121</v>
      </c>
      <c r="BD65" s="126" t="s">
        <v>122</v>
      </c>
      <c r="BE65" s="227">
        <f t="shared" si="37"/>
        <v>0</v>
      </c>
      <c r="BF65" s="227">
        <f t="shared" si="38"/>
        <v>2973266.6102338792</v>
      </c>
      <c r="BG65" s="227">
        <f t="shared" si="39"/>
        <v>0</v>
      </c>
      <c r="BH65" s="227">
        <f t="shared" si="40"/>
        <v>2973187.6668275381</v>
      </c>
      <c r="BI65" s="227">
        <f t="shared" si="41"/>
        <v>0</v>
      </c>
      <c r="BJ65" s="227">
        <f t="shared" si="42"/>
        <v>3012978.4067381625</v>
      </c>
    </row>
    <row r="66" spans="5:62">
      <c r="E66" s="126" t="s">
        <v>123</v>
      </c>
      <c r="F66" s="126" t="s">
        <v>124</v>
      </c>
      <c r="G66" s="227">
        <f>IFERROR(IF(VLOOKUP(E66,A:C,3,FALSE)="YES",VLOOKUP(E66,'School Year 2019-20 SPED coop'!A:R,15,FALSE),0),0)</f>
        <v>0</v>
      </c>
      <c r="H66" s="227">
        <f t="shared" si="43"/>
        <v>3710283.17</v>
      </c>
      <c r="J66" s="126" t="s">
        <v>123</v>
      </c>
      <c r="K66" s="126" t="s">
        <v>124</v>
      </c>
      <c r="L66" s="227">
        <f t="shared" si="7"/>
        <v>0</v>
      </c>
      <c r="M66" s="227">
        <f t="shared" si="8"/>
        <v>3599113.9075310505</v>
      </c>
      <c r="N66" s="227">
        <f t="shared" si="9"/>
        <v>0</v>
      </c>
      <c r="O66" s="227">
        <f t="shared" si="10"/>
        <v>3666273.2648676075</v>
      </c>
      <c r="P66" s="227">
        <f t="shared" si="11"/>
        <v>0</v>
      </c>
      <c r="Q66" s="227">
        <f t="shared" si="12"/>
        <v>3731575.4175713742</v>
      </c>
      <c r="S66" s="126" t="s">
        <v>123</v>
      </c>
      <c r="T66" s="126" t="s">
        <v>124</v>
      </c>
      <c r="U66" s="227">
        <f t="shared" si="13"/>
        <v>0</v>
      </c>
      <c r="V66" s="227">
        <f t="shared" si="14"/>
        <v>3651349.7301716711</v>
      </c>
      <c r="W66" s="227">
        <f t="shared" si="15"/>
        <v>0</v>
      </c>
      <c r="X66" s="227">
        <f t="shared" si="16"/>
        <v>3758082.3404011466</v>
      </c>
      <c r="Y66" s="227">
        <f t="shared" si="17"/>
        <v>0</v>
      </c>
      <c r="Z66" s="227">
        <f t="shared" si="18"/>
        <v>3854299.8238087809</v>
      </c>
      <c r="AB66" s="126" t="s">
        <v>123</v>
      </c>
      <c r="AC66" s="126" t="s">
        <v>124</v>
      </c>
      <c r="AD66" s="227">
        <f t="shared" si="19"/>
        <v>0</v>
      </c>
      <c r="AE66" s="227">
        <f t="shared" si="20"/>
        <v>3337702.941503563</v>
      </c>
      <c r="AF66" s="227">
        <f t="shared" si="21"/>
        <v>0</v>
      </c>
      <c r="AG66" s="227">
        <f t="shared" si="22"/>
        <v>3390933.0600867309</v>
      </c>
      <c r="AH66" s="227">
        <f t="shared" si="23"/>
        <v>0</v>
      </c>
      <c r="AI66" s="227">
        <f t="shared" si="24"/>
        <v>3451964.2888060771</v>
      </c>
      <c r="AK66" s="126" t="s">
        <v>123</v>
      </c>
      <c r="AL66" s="126" t="s">
        <v>124</v>
      </c>
      <c r="AM66" s="227">
        <f t="shared" si="25"/>
        <v>0</v>
      </c>
      <c r="AN66" s="227">
        <f t="shared" si="26"/>
        <v>3753627.4125412111</v>
      </c>
      <c r="AO66" s="227">
        <f t="shared" si="27"/>
        <v>0</v>
      </c>
      <c r="AP66" s="227">
        <f t="shared" si="28"/>
        <v>3772745.5715384702</v>
      </c>
      <c r="AQ66" s="227">
        <f t="shared" si="29"/>
        <v>0</v>
      </c>
      <c r="AR66" s="227">
        <f t="shared" si="30"/>
        <v>3838690.8655865942</v>
      </c>
      <c r="AT66" s="126" t="s">
        <v>123</v>
      </c>
      <c r="AU66" s="126" t="s">
        <v>124</v>
      </c>
      <c r="AV66" s="227">
        <f t="shared" si="31"/>
        <v>0</v>
      </c>
      <c r="AW66" s="227">
        <f t="shared" si="32"/>
        <v>3790951.6843592967</v>
      </c>
      <c r="AX66" s="227">
        <f t="shared" si="33"/>
        <v>0</v>
      </c>
      <c r="AY66" s="227">
        <f t="shared" si="34"/>
        <v>3853894.4332892303</v>
      </c>
      <c r="AZ66" s="227">
        <f t="shared" si="35"/>
        <v>0</v>
      </c>
      <c r="BA66" s="227">
        <f t="shared" si="36"/>
        <v>3954459.1507162512</v>
      </c>
      <c r="BC66" s="126" t="s">
        <v>123</v>
      </c>
      <c r="BD66" s="126" t="s">
        <v>124</v>
      </c>
      <c r="BE66" s="227">
        <f t="shared" si="37"/>
        <v>0</v>
      </c>
      <c r="BF66" s="227">
        <f t="shared" si="38"/>
        <v>3496489.5007841964</v>
      </c>
      <c r="BG66" s="227">
        <f t="shared" si="39"/>
        <v>0</v>
      </c>
      <c r="BH66" s="227">
        <f t="shared" si="40"/>
        <v>3509379.1262466502</v>
      </c>
      <c r="BI66" s="227">
        <f t="shared" si="41"/>
        <v>0</v>
      </c>
      <c r="BJ66" s="227">
        <f t="shared" si="42"/>
        <v>3575296.3256599903</v>
      </c>
    </row>
    <row r="67" spans="5:62">
      <c r="E67" s="126" t="s">
        <v>125</v>
      </c>
      <c r="F67" s="126" t="s">
        <v>126</v>
      </c>
      <c r="G67" s="227">
        <f>IFERROR(IF(VLOOKUP(E67,A:C,3,FALSE)="YES",VLOOKUP(E67,'School Year 2019-20 SPED coop'!A:R,15,FALSE),0),0)</f>
        <v>0</v>
      </c>
      <c r="H67" s="227">
        <f t="shared" si="43"/>
        <v>1123298</v>
      </c>
      <c r="J67" s="126" t="s">
        <v>125</v>
      </c>
      <c r="K67" s="126" t="s">
        <v>126</v>
      </c>
      <c r="L67" s="227">
        <f t="shared" si="7"/>
        <v>0</v>
      </c>
      <c r="M67" s="227">
        <f t="shared" si="8"/>
        <v>1132406.5817441544</v>
      </c>
      <c r="N67" s="227">
        <f t="shared" si="9"/>
        <v>0</v>
      </c>
      <c r="O67" s="227">
        <f t="shared" si="10"/>
        <v>1153539.2509376509</v>
      </c>
      <c r="P67" s="227">
        <f t="shared" si="11"/>
        <v>0</v>
      </c>
      <c r="Q67" s="227">
        <f t="shared" si="12"/>
        <v>1174087.5291436259</v>
      </c>
      <c r="S67" s="126" t="s">
        <v>125</v>
      </c>
      <c r="T67" s="126" t="s">
        <v>126</v>
      </c>
      <c r="U67" s="227">
        <f t="shared" si="13"/>
        <v>0</v>
      </c>
      <c r="V67" s="227">
        <f t="shared" si="14"/>
        <v>1148836.7793681805</v>
      </c>
      <c r="W67" s="227">
        <f t="shared" si="15"/>
        <v>0</v>
      </c>
      <c r="X67" s="227">
        <f t="shared" si="16"/>
        <v>1182428.9350036138</v>
      </c>
      <c r="Y67" s="227">
        <f t="shared" si="17"/>
        <v>0</v>
      </c>
      <c r="Z67" s="227">
        <f t="shared" si="18"/>
        <v>1212691.4133284576</v>
      </c>
      <c r="AB67" s="126" t="s">
        <v>125</v>
      </c>
      <c r="AC67" s="126" t="s">
        <v>126</v>
      </c>
      <c r="AD67" s="227">
        <f t="shared" si="19"/>
        <v>0</v>
      </c>
      <c r="AE67" s="227">
        <f t="shared" si="20"/>
        <v>1059589.0935085651</v>
      </c>
      <c r="AF67" s="227">
        <f t="shared" si="21"/>
        <v>0</v>
      </c>
      <c r="AG67" s="227">
        <f t="shared" si="22"/>
        <v>1078202.9934362739</v>
      </c>
      <c r="AH67" s="227">
        <f t="shared" si="23"/>
        <v>0</v>
      </c>
      <c r="AI67" s="227">
        <f t="shared" si="24"/>
        <v>1096227.4881304414</v>
      </c>
      <c r="AK67" s="126" t="s">
        <v>125</v>
      </c>
      <c r="AL67" s="126" t="s">
        <v>126</v>
      </c>
      <c r="AM67" s="227">
        <f t="shared" si="25"/>
        <v>0</v>
      </c>
      <c r="AN67" s="227">
        <f t="shared" si="26"/>
        <v>1158353.5301361911</v>
      </c>
      <c r="AO67" s="227">
        <f t="shared" si="27"/>
        <v>0</v>
      </c>
      <c r="AP67" s="227">
        <f t="shared" si="28"/>
        <v>1164269.6966576234</v>
      </c>
      <c r="AQ67" s="227">
        <f t="shared" si="29"/>
        <v>0</v>
      </c>
      <c r="AR67" s="227">
        <f t="shared" si="30"/>
        <v>1184622.4411418175</v>
      </c>
      <c r="AT67" s="126" t="s">
        <v>125</v>
      </c>
      <c r="AU67" s="126" t="s">
        <v>126</v>
      </c>
      <c r="AV67" s="227">
        <f t="shared" si="31"/>
        <v>0</v>
      </c>
      <c r="AW67" s="227">
        <f t="shared" si="32"/>
        <v>1169867.9682085344</v>
      </c>
      <c r="AX67" s="227">
        <f t="shared" si="33"/>
        <v>0</v>
      </c>
      <c r="AY67" s="227">
        <f t="shared" si="34"/>
        <v>1189321.4316973258</v>
      </c>
      <c r="AZ67" s="227">
        <f t="shared" si="35"/>
        <v>0</v>
      </c>
      <c r="BA67" s="227">
        <f t="shared" si="36"/>
        <v>1220354.667538929</v>
      </c>
      <c r="BC67" s="126" t="s">
        <v>125</v>
      </c>
      <c r="BD67" s="126" t="s">
        <v>126</v>
      </c>
      <c r="BE67" s="227">
        <f t="shared" si="37"/>
        <v>0</v>
      </c>
      <c r="BF67" s="227">
        <f t="shared" si="38"/>
        <v>1109044.958826964</v>
      </c>
      <c r="BG67" s="227">
        <f t="shared" si="39"/>
        <v>0</v>
      </c>
      <c r="BH67" s="227">
        <f t="shared" si="40"/>
        <v>1114829.5949771248</v>
      </c>
      <c r="BI67" s="227">
        <f t="shared" si="41"/>
        <v>0</v>
      </c>
      <c r="BJ67" s="227">
        <f t="shared" si="42"/>
        <v>1134340.7903161929</v>
      </c>
    </row>
    <row r="68" spans="5:62">
      <c r="E68" s="126" t="s">
        <v>127</v>
      </c>
      <c r="F68" s="126" t="s">
        <v>128</v>
      </c>
      <c r="G68" s="227">
        <f>IFERROR(IF(VLOOKUP(E68,A:C,3,FALSE)="YES",VLOOKUP(E68,'School Year 2019-20 SPED coop'!A:R,15,FALSE),0),0)</f>
        <v>0</v>
      </c>
      <c r="H68" s="227">
        <f t="shared" si="43"/>
        <v>211733.86000000002</v>
      </c>
      <c r="J68" s="126" t="s">
        <v>127</v>
      </c>
      <c r="K68" s="126" t="s">
        <v>128</v>
      </c>
      <c r="L68" s="227">
        <f t="shared" si="7"/>
        <v>0</v>
      </c>
      <c r="M68" s="227">
        <f t="shared" si="8"/>
        <v>170741.21728418689</v>
      </c>
      <c r="N68" s="227">
        <f t="shared" si="9"/>
        <v>0</v>
      </c>
      <c r="O68" s="227">
        <f t="shared" si="10"/>
        <v>173928.84063769225</v>
      </c>
      <c r="P68" s="227">
        <f t="shared" si="11"/>
        <v>0</v>
      </c>
      <c r="Q68" s="227">
        <f t="shared" si="12"/>
        <v>177028.30580555002</v>
      </c>
      <c r="S68" s="126" t="s">
        <v>127</v>
      </c>
      <c r="T68" s="126" t="s">
        <v>128</v>
      </c>
      <c r="U68" s="227">
        <f t="shared" si="13"/>
        <v>0</v>
      </c>
      <c r="V68" s="227">
        <f t="shared" si="14"/>
        <v>173217.3204165943</v>
      </c>
      <c r="W68" s="227">
        <f t="shared" si="15"/>
        <v>0</v>
      </c>
      <c r="X68" s="227">
        <f t="shared" si="16"/>
        <v>178287.42550997925</v>
      </c>
      <c r="Y68" s="227">
        <f t="shared" si="17"/>
        <v>0</v>
      </c>
      <c r="Z68" s="227">
        <f t="shared" si="18"/>
        <v>182860.76660851823</v>
      </c>
      <c r="AB68" s="126" t="s">
        <v>127</v>
      </c>
      <c r="AC68" s="126" t="s">
        <v>128</v>
      </c>
      <c r="AD68" s="227">
        <f t="shared" si="19"/>
        <v>0</v>
      </c>
      <c r="AE68" s="227">
        <f t="shared" si="20"/>
        <v>196719.00188468691</v>
      </c>
      <c r="AF68" s="227">
        <f t="shared" si="21"/>
        <v>0</v>
      </c>
      <c r="AG68" s="227">
        <f t="shared" si="22"/>
        <v>199300.87426129304</v>
      </c>
      <c r="AH68" s="227">
        <f t="shared" si="23"/>
        <v>0</v>
      </c>
      <c r="AI68" s="227">
        <f t="shared" si="24"/>
        <v>203484.16954963852</v>
      </c>
      <c r="AK68" s="126" t="s">
        <v>127</v>
      </c>
      <c r="AL68" s="126" t="s">
        <v>128</v>
      </c>
      <c r="AM68" s="227">
        <f t="shared" si="25"/>
        <v>0</v>
      </c>
      <c r="AN68" s="227">
        <f t="shared" si="26"/>
        <v>218942.19001938138</v>
      </c>
      <c r="AO68" s="227">
        <f t="shared" si="27"/>
        <v>0</v>
      </c>
      <c r="AP68" s="227">
        <f t="shared" si="28"/>
        <v>220064.88242091224</v>
      </c>
      <c r="AQ68" s="227">
        <f t="shared" si="29"/>
        <v>0</v>
      </c>
      <c r="AR68" s="227">
        <f t="shared" si="30"/>
        <v>223912.92459408494</v>
      </c>
      <c r="AT68" s="126" t="s">
        <v>127</v>
      </c>
      <c r="AU68" s="126" t="s">
        <v>128</v>
      </c>
      <c r="AV68" s="227">
        <f t="shared" si="31"/>
        <v>0</v>
      </c>
      <c r="AW68" s="227">
        <f t="shared" si="32"/>
        <v>221111.86539000153</v>
      </c>
      <c r="AX68" s="227">
        <f t="shared" si="33"/>
        <v>0</v>
      </c>
      <c r="AY68" s="227">
        <f t="shared" si="34"/>
        <v>224799.46313328511</v>
      </c>
      <c r="AZ68" s="227">
        <f t="shared" si="35"/>
        <v>0</v>
      </c>
      <c r="BA68" s="227">
        <f t="shared" si="36"/>
        <v>230668.48339865773</v>
      </c>
      <c r="BC68" s="126" t="s">
        <v>127</v>
      </c>
      <c r="BD68" s="126" t="s">
        <v>128</v>
      </c>
      <c r="BE68" s="227">
        <f t="shared" si="37"/>
        <v>0</v>
      </c>
      <c r="BF68" s="227">
        <f t="shared" si="38"/>
        <v>206023.56704703349</v>
      </c>
      <c r="BG68" s="227">
        <f t="shared" si="39"/>
        <v>0</v>
      </c>
      <c r="BH68" s="227">
        <f t="shared" si="40"/>
        <v>206214.09451933534</v>
      </c>
      <c r="BI68" s="227">
        <f t="shared" si="41"/>
        <v>0</v>
      </c>
      <c r="BJ68" s="227">
        <f t="shared" si="42"/>
        <v>210697.75494637626</v>
      </c>
    </row>
    <row r="69" spans="5:62">
      <c r="E69" s="126" t="s">
        <v>129</v>
      </c>
      <c r="F69" s="126" t="s">
        <v>130</v>
      </c>
      <c r="G69" s="227">
        <f>IFERROR(IF(VLOOKUP(E69,A:C,3,FALSE)="YES",VLOOKUP(E69,'School Year 2019-20 SPED coop'!A:R,15,FALSE),0),0)</f>
        <v>0</v>
      </c>
      <c r="H69" s="227">
        <f t="shared" si="43"/>
        <v>748901.09000000008</v>
      </c>
      <c r="J69" s="126" t="s">
        <v>129</v>
      </c>
      <c r="K69" s="126" t="s">
        <v>130</v>
      </c>
      <c r="L69" s="227">
        <f t="shared" si="7"/>
        <v>0</v>
      </c>
      <c r="M69" s="227">
        <f t="shared" si="8"/>
        <v>731062.85713812371</v>
      </c>
      <c r="N69" s="227">
        <f t="shared" si="9"/>
        <v>0</v>
      </c>
      <c r="O69" s="227">
        <f t="shared" si="10"/>
        <v>744702.3090841918</v>
      </c>
      <c r="P69" s="227">
        <f t="shared" si="11"/>
        <v>0</v>
      </c>
      <c r="Q69" s="227">
        <f t="shared" si="12"/>
        <v>757964.56356136012</v>
      </c>
      <c r="S69" s="126" t="s">
        <v>129</v>
      </c>
      <c r="T69" s="126" t="s">
        <v>130</v>
      </c>
      <c r="U69" s="227">
        <f t="shared" si="13"/>
        <v>0</v>
      </c>
      <c r="V69" s="227">
        <f t="shared" si="14"/>
        <v>741691.13461662747</v>
      </c>
      <c r="W69" s="227">
        <f t="shared" si="15"/>
        <v>0</v>
      </c>
      <c r="X69" s="227">
        <f t="shared" si="16"/>
        <v>763348.19692550914</v>
      </c>
      <c r="Y69" s="227">
        <f t="shared" si="17"/>
        <v>0</v>
      </c>
      <c r="Z69" s="227">
        <f t="shared" si="18"/>
        <v>782910.17674938892</v>
      </c>
      <c r="AB69" s="126" t="s">
        <v>129</v>
      </c>
      <c r="AC69" s="126" t="s">
        <v>130</v>
      </c>
      <c r="AD69" s="227">
        <f t="shared" si="19"/>
        <v>0</v>
      </c>
      <c r="AE69" s="227">
        <f t="shared" si="20"/>
        <v>677397.45852712868</v>
      </c>
      <c r="AF69" s="227">
        <f t="shared" si="21"/>
        <v>0</v>
      </c>
      <c r="AG69" s="227">
        <f t="shared" si="22"/>
        <v>689288.58040794043</v>
      </c>
      <c r="AH69" s="227">
        <f t="shared" si="23"/>
        <v>0</v>
      </c>
      <c r="AI69" s="227">
        <f t="shared" si="24"/>
        <v>697786.44405775215</v>
      </c>
      <c r="AK69" s="126" t="s">
        <v>129</v>
      </c>
      <c r="AL69" s="126" t="s">
        <v>130</v>
      </c>
      <c r="AM69" s="227">
        <f t="shared" si="25"/>
        <v>0</v>
      </c>
      <c r="AN69" s="227">
        <f t="shared" si="26"/>
        <v>749503.74782510148</v>
      </c>
      <c r="AO69" s="227">
        <f t="shared" si="27"/>
        <v>0</v>
      </c>
      <c r="AP69" s="227">
        <f t="shared" si="28"/>
        <v>753328.04986816039</v>
      </c>
      <c r="AQ69" s="227">
        <f t="shared" si="29"/>
        <v>0</v>
      </c>
      <c r="AR69" s="227">
        <f t="shared" si="30"/>
        <v>766497.34910687245</v>
      </c>
      <c r="AT69" s="126" t="s">
        <v>129</v>
      </c>
      <c r="AU69" s="126" t="s">
        <v>130</v>
      </c>
      <c r="AV69" s="227">
        <f t="shared" si="31"/>
        <v>0</v>
      </c>
      <c r="AW69" s="227">
        <f t="shared" si="32"/>
        <v>756968.75381106208</v>
      </c>
      <c r="AX69" s="227">
        <f t="shared" si="33"/>
        <v>0</v>
      </c>
      <c r="AY69" s="227">
        <f t="shared" si="34"/>
        <v>769529.81601905508</v>
      </c>
      <c r="AZ69" s="227">
        <f t="shared" si="35"/>
        <v>0</v>
      </c>
      <c r="BA69" s="227">
        <f t="shared" si="36"/>
        <v>789620.17234637914</v>
      </c>
      <c r="BC69" s="126" t="s">
        <v>129</v>
      </c>
      <c r="BD69" s="126" t="s">
        <v>130</v>
      </c>
      <c r="BE69" s="227">
        <f t="shared" si="37"/>
        <v>0</v>
      </c>
      <c r="BF69" s="227">
        <f t="shared" si="38"/>
        <v>708953.46435171843</v>
      </c>
      <c r="BG69" s="227">
        <f t="shared" si="39"/>
        <v>0</v>
      </c>
      <c r="BH69" s="227">
        <f t="shared" si="40"/>
        <v>712676.01377179811</v>
      </c>
      <c r="BI69" s="227">
        <f t="shared" si="41"/>
        <v>0</v>
      </c>
      <c r="BJ69" s="227">
        <f t="shared" si="42"/>
        <v>722049.95046217914</v>
      </c>
    </row>
    <row r="70" spans="5:62">
      <c r="E70" s="126" t="s">
        <v>131</v>
      </c>
      <c r="F70" s="126" t="s">
        <v>132</v>
      </c>
      <c r="G70" s="227">
        <f>IFERROR(IF(VLOOKUP(E70,A:C,3,FALSE)="YES",VLOOKUP(E70,'School Year 2019-20 SPED coop'!A:R,15,FALSE),0),0)</f>
        <v>0</v>
      </c>
      <c r="H70" s="227">
        <f t="shared" si="43"/>
        <v>1632446.0699999998</v>
      </c>
      <c r="J70" s="126" t="s">
        <v>131</v>
      </c>
      <c r="K70" s="126" t="s">
        <v>132</v>
      </c>
      <c r="L70" s="227">
        <f t="shared" ref="L70:L133" si="44">IFERROR(IF(VLOOKUP(J70,A:C,3,FALSE)="YES",VLOOKUP(J70,MaintSY202021,9,FALSE),0),0)</f>
        <v>0</v>
      </c>
      <c r="M70" s="227">
        <f t="shared" ref="M70:M133" si="45">IF(L70=0,VLOOKUP(J70,MaintSY202021,9,FALSE),0)</f>
        <v>1478756.3138093874</v>
      </c>
      <c r="N70" s="227">
        <f t="shared" ref="N70:N133" si="46">IFERROR(IF(VLOOKUP(J70,A:C,3,FALSE)="YES",VLOOKUP(J70,MaintSY202122,9,FALSE),0),0)</f>
        <v>0</v>
      </c>
      <c r="O70" s="227">
        <f t="shared" ref="O70:O133" si="47">IF(N70=0,VLOOKUP(J70,MaintSY202122,9,FALSE),0)</f>
        <v>1506353.6627120059</v>
      </c>
      <c r="P70" s="227">
        <f t="shared" ref="P70:P133" si="48">IFERROR(IF(VLOOKUP(J70,A:C,3,FALSE)="YES",VLOOKUP(J70,MaintSY202223,9,FALSE),0),0)</f>
        <v>0</v>
      </c>
      <c r="Q70" s="227">
        <f t="shared" ref="Q70:Q133" si="49">IF(P70=0,VLOOKUP(J70,MaintSY202223,9,FALSE),0)</f>
        <v>1533187.830496914</v>
      </c>
      <c r="S70" s="126" t="s">
        <v>131</v>
      </c>
      <c r="T70" s="126" t="s">
        <v>132</v>
      </c>
      <c r="U70" s="227">
        <f t="shared" ref="U70:U133" si="50">IFERROR(IF(VLOOKUP(S70,A:C,3,FALSE)="YES",VLOOKUP(S70,MaintSY202021CL,9,FALSE),0),0)</f>
        <v>0</v>
      </c>
      <c r="V70" s="227">
        <f t="shared" ref="V70:V133" si="51">IF(U70=0,VLOOKUP(S70,MaintSY202021CL,9,FALSE),0)</f>
        <v>1500221.490773523</v>
      </c>
      <c r="W70" s="227">
        <f t="shared" ref="W70:W133" si="52">IFERROR(IF(VLOOKUP(S70,A:C,3,FALSE)="YES",VLOOKUP(S70,MaintSY202122CL,9,FALSE),0),0)</f>
        <v>0</v>
      </c>
      <c r="X70" s="227">
        <f t="shared" ref="X70:X133" si="53">IF(W70=0,VLOOKUP(S70,MaintSY202122CL,9,FALSE),0)</f>
        <v>1544081.8292673544</v>
      </c>
      <c r="Y70" s="227">
        <f t="shared" ref="Y70:Y133" si="54">IFERROR(IF(VLOOKUP(S70,A:C,3,FALSE)="YES",VLOOKUP(S70,MaintSY202223CL,9,FALSE),0),0)</f>
        <v>0</v>
      </c>
      <c r="Z70" s="227">
        <f t="shared" ref="Z70:Z133" si="55">IF(Y70=0,VLOOKUP(S70,MaintSY202223CL,9,FALSE),0)</f>
        <v>1583616.0223359258</v>
      </c>
      <c r="AB70" s="126" t="s">
        <v>131</v>
      </c>
      <c r="AC70" s="126" t="s">
        <v>132</v>
      </c>
      <c r="AD70" s="227">
        <f t="shared" ref="AD70:AD133" si="56">IFERROR(IF(VLOOKUP(AB70,$A:$C,3,FALSE)="YES",VLOOKUP(AB70,MaintSY202021F195F,9,FALSE),0),0)</f>
        <v>0</v>
      </c>
      <c r="AE70" s="227">
        <f t="shared" ref="AE70:AE133" si="57">IF(AD70=0,VLOOKUP(AB70,MaintSY202021F195F,9,FALSE),0)</f>
        <v>1705113.4274437567</v>
      </c>
      <c r="AF70" s="227">
        <f t="shared" ref="AF70:AF133" si="58">IFERROR(IF(VLOOKUP(AB70,$A:$C,3,FALSE)="YES",VLOOKUP(AB70,MaintSY202122F195F,9,FALSE),0),0)</f>
        <v>0</v>
      </c>
      <c r="AG70" s="227">
        <f t="shared" ref="AG70:AG133" si="59">IF(AF70=0,VLOOKUP(AB70,MaintSY202122F195F,9,FALSE),0)</f>
        <v>1738389.4229050295</v>
      </c>
      <c r="AH70" s="227">
        <f t="shared" ref="AH70:AH133" si="60">IFERROR(IF(VLOOKUP(AB70,$A:$C,3,FALSE)="YES",VLOOKUP(AB70,MaintSY202223F195F,9,FALSE),0),0)</f>
        <v>0</v>
      </c>
      <c r="AI70" s="227">
        <f t="shared" ref="AI70:AI133" si="61">IF(AH70=0,VLOOKUP(AB70,MaintSY202223F195F,9,FALSE),0)</f>
        <v>1771348.2709196534</v>
      </c>
      <c r="AK70" s="126" t="s">
        <v>131</v>
      </c>
      <c r="AL70" s="126" t="s">
        <v>132</v>
      </c>
      <c r="AM70" s="227">
        <f t="shared" ref="AM70:AM133" si="62">IFERROR(IF(VLOOKUP(AK70,$A:$C,3,FALSE)="YES",VLOOKUP(AK70,EnacSY202021,9,FALSE),0),0)</f>
        <v>0</v>
      </c>
      <c r="AN70" s="227">
        <f t="shared" ref="AN70:AN133" si="63">IF(AM70=0,VLOOKUP(AK70,EnacSY202021,9,FALSE),0)</f>
        <v>1866696.7584001098</v>
      </c>
      <c r="AO70" s="227">
        <f t="shared" ref="AO70:AO133" si="64">IFERROR(IF(VLOOKUP(AK70,$A:$C,3,FALSE)="YES",VLOOKUP(AK70,EnacSY202122,9,FALSE),0),0)</f>
        <v>0</v>
      </c>
      <c r="AP70" s="227">
        <f t="shared" ref="AP70:AP133" si="65">IF(AO70=0,VLOOKUP(AK70,EnacSY202122,9,FALSE),0)</f>
        <v>1876231.2880524269</v>
      </c>
      <c r="AQ70" s="227">
        <f t="shared" ref="AQ70:AQ133" si="66">IFERROR(IF(VLOOKUP(AK70,$A:$C,3,FALSE)="YES",VLOOKUP(AK70,EnacSY202223,9,FALSE),0),0)</f>
        <v>0</v>
      </c>
      <c r="AR70" s="227">
        <f t="shared" ref="AR70:AR133" si="67">IF(AQ70=0,VLOOKUP(AK70,EnacSY202223,9,FALSE),0)</f>
        <v>1909030.2295544769</v>
      </c>
      <c r="AT70" s="126" t="s">
        <v>131</v>
      </c>
      <c r="AU70" s="126" t="s">
        <v>132</v>
      </c>
      <c r="AV70" s="227">
        <f t="shared" ref="AV70:AV133" si="68">IFERROR(IF(VLOOKUP(AT70,$A:$C,3,FALSE)="YES",VLOOKUP(AT70,EnacSY202021CL,9,FALSE),0),0)</f>
        <v>0</v>
      </c>
      <c r="AW70" s="227">
        <f t="shared" ref="AW70:AW133" si="69">IF(AV70=0,VLOOKUP(AT70,EnacSY202021CL,9,FALSE),0)</f>
        <v>1885262.955813475</v>
      </c>
      <c r="AX70" s="227">
        <f t="shared" ref="AX70:AX133" si="70">IFERROR(IF(VLOOKUP(AT70,$A:$C,3,FALSE)="YES",VLOOKUP(AT70,EnacSY202122CL,9,FALSE),0),0)</f>
        <v>0</v>
      </c>
      <c r="AY70" s="227">
        <f t="shared" ref="AY70:AY133" si="71">IF(AX70=0,VLOOKUP(AT70,EnacSY202122CL,9,FALSE),0)</f>
        <v>1916598.5096223014</v>
      </c>
      <c r="AZ70" s="227">
        <f t="shared" ref="AZ70:AZ133" si="72">IFERROR(IF(VLOOKUP(AT70,$A:$C,3,FALSE)="YES",VLOOKUP(AT70,EnacSY202223CL,9,FALSE),0),0)</f>
        <v>0</v>
      </c>
      <c r="BA70" s="227">
        <f t="shared" ref="BA70:BA133" si="73">IF(AZ70=0,VLOOKUP(AT70,EnacSY202223CL,9,FALSE),0)</f>
        <v>1966596.9685216094</v>
      </c>
      <c r="BC70" s="126" t="s">
        <v>131</v>
      </c>
      <c r="BD70" s="126" t="s">
        <v>132</v>
      </c>
      <c r="BE70" s="227">
        <f t="shared" ref="BE70:BE133" si="74">IFERROR(IF(VLOOKUP(BC70,$A:$C,3,FALSE)="YES",VLOOKUP(BC70,EnacSY202021F195F,9,FALSE),0),0)</f>
        <v>0</v>
      </c>
      <c r="BF70" s="227">
        <f t="shared" ref="BF70:BF133" si="75">IF(BE70=0,VLOOKUP(BC70,EnacSY202021F195F,9,FALSE),0)</f>
        <v>1781451.8188137133</v>
      </c>
      <c r="BG70" s="227">
        <f t="shared" ref="BG70:BG133" si="76">IFERROR(IF(VLOOKUP(BC70,$A:$C,3,FALSE)="YES",VLOOKUP(BC70,EnacSY202122F195F,9,FALSE),0),0)</f>
        <v>0</v>
      </c>
      <c r="BH70" s="227">
        <f t="shared" ref="BH70:BH133" si="77">IF(BG70=0,VLOOKUP(BC70,EnacSY202122F195F,9,FALSE),0)</f>
        <v>1794183.9410184689</v>
      </c>
      <c r="BI70" s="227">
        <f t="shared" ref="BI70:BI133" si="78">IFERROR(IF(VLOOKUP(BC70,$A:$C,3,FALSE)="YES",VLOOKUP(BC70,EnacSY202223F195F,9,FALSE),0),0)</f>
        <v>0</v>
      </c>
      <c r="BJ70" s="227">
        <f t="shared" ref="BJ70:BJ133" si="79">IF(BI70=0,VLOOKUP(BC70,EnacSY202223F195F,9,FALSE),0)</f>
        <v>1829588.519030821</v>
      </c>
    </row>
    <row r="71" spans="5:62">
      <c r="E71" s="126" t="s">
        <v>133</v>
      </c>
      <c r="F71" s="126" t="s">
        <v>134</v>
      </c>
      <c r="G71" s="227">
        <f>IFERROR(IF(VLOOKUP(E71,A:C,3,FALSE)="YES",VLOOKUP(E71,'School Year 2019-20 SPED coop'!A:R,15,FALSE),0),0)</f>
        <v>0</v>
      </c>
      <c r="H71" s="227">
        <f t="shared" ref="H71:H133" si="80">IF(G71=0,VLOOKUP(E71,SY201920Apport,9,FALSE),0)</f>
        <v>10429968.969999999</v>
      </c>
      <c r="J71" s="126" t="s">
        <v>133</v>
      </c>
      <c r="K71" s="126" t="s">
        <v>134</v>
      </c>
      <c r="L71" s="227">
        <f t="shared" si="44"/>
        <v>0</v>
      </c>
      <c r="M71" s="227">
        <f t="shared" si="45"/>
        <v>10138609.365890205</v>
      </c>
      <c r="N71" s="227">
        <f t="shared" si="46"/>
        <v>0</v>
      </c>
      <c r="O71" s="227">
        <f t="shared" si="47"/>
        <v>10255491.86846506</v>
      </c>
      <c r="P71" s="227">
        <f t="shared" si="48"/>
        <v>0</v>
      </c>
      <c r="Q71" s="227">
        <f t="shared" si="49"/>
        <v>10364224.311230952</v>
      </c>
      <c r="S71" s="126" t="s">
        <v>133</v>
      </c>
      <c r="T71" s="126" t="s">
        <v>134</v>
      </c>
      <c r="U71" s="227">
        <f t="shared" si="50"/>
        <v>0</v>
      </c>
      <c r="V71" s="227">
        <f t="shared" si="51"/>
        <v>10285791.559541313</v>
      </c>
      <c r="W71" s="227">
        <f t="shared" si="52"/>
        <v>0</v>
      </c>
      <c r="X71" s="227">
        <f t="shared" si="53"/>
        <v>10512358.061857285</v>
      </c>
      <c r="Y71" s="227">
        <f t="shared" si="54"/>
        <v>0</v>
      </c>
      <c r="Z71" s="227">
        <f t="shared" si="55"/>
        <v>10705122.300172968</v>
      </c>
      <c r="AB71" s="126" t="s">
        <v>133</v>
      </c>
      <c r="AC71" s="126" t="s">
        <v>134</v>
      </c>
      <c r="AD71" s="227">
        <f t="shared" si="56"/>
        <v>0</v>
      </c>
      <c r="AE71" s="227">
        <f t="shared" si="57"/>
        <v>9781728.7601392642</v>
      </c>
      <c r="AF71" s="227">
        <f t="shared" si="58"/>
        <v>0</v>
      </c>
      <c r="AG71" s="227">
        <f t="shared" si="59"/>
        <v>9890971.2475534193</v>
      </c>
      <c r="AH71" s="227">
        <f t="shared" si="60"/>
        <v>0</v>
      </c>
      <c r="AI71" s="227">
        <f t="shared" si="61"/>
        <v>9992171.6966561861</v>
      </c>
      <c r="AK71" s="126" t="s">
        <v>133</v>
      </c>
      <c r="AL71" s="126" t="s">
        <v>134</v>
      </c>
      <c r="AM71" s="227">
        <f t="shared" si="62"/>
        <v>0</v>
      </c>
      <c r="AN71" s="227">
        <f t="shared" si="63"/>
        <v>10937916.652487829</v>
      </c>
      <c r="AO71" s="227">
        <f t="shared" si="64"/>
        <v>0</v>
      </c>
      <c r="AP71" s="227">
        <f t="shared" si="65"/>
        <v>10916718.904964909</v>
      </c>
      <c r="AQ71" s="227">
        <f t="shared" si="66"/>
        <v>0</v>
      </c>
      <c r="AR71" s="227">
        <f t="shared" si="67"/>
        <v>11030589.130124141</v>
      </c>
      <c r="AT71" s="126" t="s">
        <v>133</v>
      </c>
      <c r="AU71" s="126" t="s">
        <v>134</v>
      </c>
      <c r="AV71" s="227">
        <f t="shared" si="68"/>
        <v>0</v>
      </c>
      <c r="AW71" s="227">
        <f t="shared" si="69"/>
        <v>11046709.063680291</v>
      </c>
      <c r="AX71" s="227">
        <f t="shared" si="70"/>
        <v>0</v>
      </c>
      <c r="AY71" s="227">
        <f t="shared" si="71"/>
        <v>11151522.175139373</v>
      </c>
      <c r="AZ71" s="227">
        <f t="shared" si="72"/>
        <v>0</v>
      </c>
      <c r="BA71" s="227">
        <f t="shared" si="73"/>
        <v>11363231.426229643</v>
      </c>
      <c r="BC71" s="126" t="s">
        <v>133</v>
      </c>
      <c r="BD71" s="126" t="s">
        <v>134</v>
      </c>
      <c r="BE71" s="227">
        <f t="shared" si="74"/>
        <v>0</v>
      </c>
      <c r="BF71" s="227">
        <f t="shared" si="75"/>
        <v>10229782.145872183</v>
      </c>
      <c r="BG71" s="227">
        <f t="shared" si="76"/>
        <v>0</v>
      </c>
      <c r="BH71" s="227">
        <f t="shared" si="77"/>
        <v>10218697.091868322</v>
      </c>
      <c r="BI71" s="227">
        <f t="shared" si="78"/>
        <v>0</v>
      </c>
      <c r="BJ71" s="227">
        <f t="shared" si="79"/>
        <v>10332602.126934176</v>
      </c>
    </row>
    <row r="72" spans="5:62">
      <c r="E72" s="126" t="s">
        <v>135</v>
      </c>
      <c r="F72" s="126" t="s">
        <v>136</v>
      </c>
      <c r="G72" s="227">
        <f>IFERROR(IF(VLOOKUP(E72,A:C,3,FALSE)="YES",VLOOKUP(E72,'School Year 2019-20 SPED coop'!A:R,15,FALSE),0),0)</f>
        <v>0</v>
      </c>
      <c r="H72" s="227">
        <f t="shared" si="80"/>
        <v>2635408.5</v>
      </c>
      <c r="J72" s="126" t="s">
        <v>135</v>
      </c>
      <c r="K72" s="126" t="s">
        <v>136</v>
      </c>
      <c r="L72" s="227">
        <f t="shared" si="44"/>
        <v>0</v>
      </c>
      <c r="M72" s="227">
        <f t="shared" si="45"/>
        <v>2577758.1222992348</v>
      </c>
      <c r="N72" s="227">
        <f t="shared" si="46"/>
        <v>0</v>
      </c>
      <c r="O72" s="227">
        <f t="shared" si="47"/>
        <v>2625987.8217333765</v>
      </c>
      <c r="P72" s="227">
        <f t="shared" si="48"/>
        <v>0</v>
      </c>
      <c r="Q72" s="227">
        <f t="shared" si="49"/>
        <v>2672883.7806737851</v>
      </c>
      <c r="S72" s="126" t="s">
        <v>135</v>
      </c>
      <c r="T72" s="126" t="s">
        <v>136</v>
      </c>
      <c r="U72" s="227">
        <f t="shared" si="50"/>
        <v>0</v>
      </c>
      <c r="V72" s="227">
        <f t="shared" si="51"/>
        <v>2615180.6364099174</v>
      </c>
      <c r="W72" s="227">
        <f t="shared" si="52"/>
        <v>0</v>
      </c>
      <c r="X72" s="227">
        <f t="shared" si="53"/>
        <v>2691760.0555942915</v>
      </c>
      <c r="Y72" s="227">
        <f t="shared" si="54"/>
        <v>0</v>
      </c>
      <c r="Z72" s="227">
        <f t="shared" si="55"/>
        <v>2760800.6761408621</v>
      </c>
      <c r="AB72" s="126" t="s">
        <v>135</v>
      </c>
      <c r="AC72" s="126" t="s">
        <v>136</v>
      </c>
      <c r="AD72" s="227">
        <f t="shared" si="56"/>
        <v>0</v>
      </c>
      <c r="AE72" s="227">
        <f t="shared" si="57"/>
        <v>2923949.0728990957</v>
      </c>
      <c r="AF72" s="227">
        <f t="shared" si="58"/>
        <v>0</v>
      </c>
      <c r="AG72" s="227">
        <f t="shared" si="59"/>
        <v>2980202.1231818334</v>
      </c>
      <c r="AH72" s="227">
        <f t="shared" si="60"/>
        <v>0</v>
      </c>
      <c r="AI72" s="227">
        <f t="shared" si="61"/>
        <v>3031565.3048794577</v>
      </c>
      <c r="AK72" s="126" t="s">
        <v>135</v>
      </c>
      <c r="AL72" s="126" t="s">
        <v>136</v>
      </c>
      <c r="AM72" s="227">
        <f t="shared" si="62"/>
        <v>0</v>
      </c>
      <c r="AN72" s="227">
        <f t="shared" si="63"/>
        <v>3283827.6511082225</v>
      </c>
      <c r="AO72" s="227">
        <f t="shared" si="64"/>
        <v>0</v>
      </c>
      <c r="AP72" s="227">
        <f t="shared" si="65"/>
        <v>3300508.1548689967</v>
      </c>
      <c r="AQ72" s="227">
        <f t="shared" si="66"/>
        <v>0</v>
      </c>
      <c r="AR72" s="227">
        <f t="shared" si="67"/>
        <v>3358376.5448764376</v>
      </c>
      <c r="AT72" s="126" t="s">
        <v>135</v>
      </c>
      <c r="AU72" s="126" t="s">
        <v>136</v>
      </c>
      <c r="AV72" s="227">
        <f t="shared" si="68"/>
        <v>0</v>
      </c>
      <c r="AW72" s="227">
        <f t="shared" si="69"/>
        <v>3316491.559271276</v>
      </c>
      <c r="AX72" s="227">
        <f t="shared" si="70"/>
        <v>0</v>
      </c>
      <c r="AY72" s="227">
        <f t="shared" si="71"/>
        <v>3371504.0723052952</v>
      </c>
      <c r="AZ72" s="227">
        <f t="shared" si="72"/>
        <v>0</v>
      </c>
      <c r="BA72" s="227">
        <f t="shared" si="73"/>
        <v>3459655.6870272164</v>
      </c>
      <c r="BC72" s="126" t="s">
        <v>135</v>
      </c>
      <c r="BD72" s="126" t="s">
        <v>136</v>
      </c>
      <c r="BE72" s="227">
        <f t="shared" si="74"/>
        <v>0</v>
      </c>
      <c r="BF72" s="227">
        <f t="shared" si="75"/>
        <v>3060222.2699119882</v>
      </c>
      <c r="BG72" s="227">
        <f t="shared" si="76"/>
        <v>0</v>
      </c>
      <c r="BH72" s="227">
        <f t="shared" si="77"/>
        <v>3081196.1715836613</v>
      </c>
      <c r="BI72" s="227">
        <f t="shared" si="78"/>
        <v>0</v>
      </c>
      <c r="BJ72" s="227">
        <f t="shared" si="79"/>
        <v>3136752.9777878774</v>
      </c>
    </row>
    <row r="73" spans="5:62">
      <c r="E73" s="126" t="s">
        <v>137</v>
      </c>
      <c r="F73" s="126" t="s">
        <v>138</v>
      </c>
      <c r="G73" s="227">
        <f>IFERROR(IF(VLOOKUP(E73,A:C,3,FALSE)="YES",VLOOKUP(E73,'School Year 2019-20 SPED coop'!A:R,15,FALSE),0),0)</f>
        <v>0</v>
      </c>
      <c r="H73" s="227">
        <f t="shared" si="80"/>
        <v>113666.54</v>
      </c>
      <c r="J73" s="126" t="s">
        <v>137</v>
      </c>
      <c r="K73" s="126" t="s">
        <v>138</v>
      </c>
      <c r="L73" s="227">
        <f t="shared" si="44"/>
        <v>0</v>
      </c>
      <c r="M73" s="227">
        <f t="shared" si="45"/>
        <v>122975.10107383803</v>
      </c>
      <c r="N73" s="227">
        <f t="shared" si="46"/>
        <v>0</v>
      </c>
      <c r="O73" s="227">
        <f t="shared" si="47"/>
        <v>125276.24328933435</v>
      </c>
      <c r="P73" s="227">
        <f t="shared" si="48"/>
        <v>0</v>
      </c>
      <c r="Q73" s="227">
        <f t="shared" si="49"/>
        <v>127513.74702446653</v>
      </c>
      <c r="S73" s="126" t="s">
        <v>137</v>
      </c>
      <c r="T73" s="126" t="s">
        <v>138</v>
      </c>
      <c r="U73" s="227">
        <f t="shared" si="50"/>
        <v>0</v>
      </c>
      <c r="V73" s="227">
        <f t="shared" si="51"/>
        <v>124768.66314912302</v>
      </c>
      <c r="W73" s="227">
        <f t="shared" si="52"/>
        <v>0</v>
      </c>
      <c r="X73" s="227">
        <f t="shared" si="53"/>
        <v>128411.83846253323</v>
      </c>
      <c r="Y73" s="227">
        <f t="shared" si="54"/>
        <v>0</v>
      </c>
      <c r="Z73" s="227">
        <f t="shared" si="55"/>
        <v>131706.15659832716</v>
      </c>
      <c r="AB73" s="126" t="s">
        <v>137</v>
      </c>
      <c r="AC73" s="126" t="s">
        <v>138</v>
      </c>
      <c r="AD73" s="227">
        <f t="shared" si="56"/>
        <v>0</v>
      </c>
      <c r="AE73" s="227">
        <f t="shared" si="57"/>
        <v>117059.13692517592</v>
      </c>
      <c r="AF73" s="227">
        <f t="shared" si="58"/>
        <v>0</v>
      </c>
      <c r="AG73" s="227">
        <f t="shared" si="59"/>
        <v>119142.81889646503</v>
      </c>
      <c r="AH73" s="227">
        <f t="shared" si="60"/>
        <v>0</v>
      </c>
      <c r="AI73" s="227">
        <f t="shared" si="61"/>
        <v>121161.58091124136</v>
      </c>
      <c r="AK73" s="126" t="s">
        <v>137</v>
      </c>
      <c r="AL73" s="126" t="s">
        <v>138</v>
      </c>
      <c r="AM73" s="227">
        <f t="shared" si="62"/>
        <v>0</v>
      </c>
      <c r="AN73" s="227">
        <f t="shared" si="63"/>
        <v>132961.22130235416</v>
      </c>
      <c r="AO73" s="227">
        <f t="shared" si="64"/>
        <v>0</v>
      </c>
      <c r="AP73" s="227">
        <f t="shared" si="65"/>
        <v>133638.67517386557</v>
      </c>
      <c r="AQ73" s="227">
        <f t="shared" si="66"/>
        <v>0</v>
      </c>
      <c r="AR73" s="227">
        <f t="shared" si="67"/>
        <v>135982.40661851398</v>
      </c>
      <c r="AT73" s="126" t="s">
        <v>137</v>
      </c>
      <c r="AU73" s="126" t="s">
        <v>138</v>
      </c>
      <c r="AV73" s="227">
        <f t="shared" si="68"/>
        <v>0</v>
      </c>
      <c r="AW73" s="227">
        <f t="shared" si="69"/>
        <v>134285.28215968376</v>
      </c>
      <c r="AX73" s="227">
        <f t="shared" si="70"/>
        <v>0</v>
      </c>
      <c r="AY73" s="227">
        <f t="shared" si="71"/>
        <v>136502.57857713717</v>
      </c>
      <c r="AZ73" s="227">
        <f t="shared" si="72"/>
        <v>0</v>
      </c>
      <c r="BA73" s="227">
        <f t="shared" si="73"/>
        <v>140083.08089910808</v>
      </c>
      <c r="BC73" s="126" t="s">
        <v>137</v>
      </c>
      <c r="BD73" s="126" t="s">
        <v>138</v>
      </c>
      <c r="BE73" s="227">
        <f t="shared" si="74"/>
        <v>0</v>
      </c>
      <c r="BF73" s="227">
        <f t="shared" si="75"/>
        <v>122695.81302948625</v>
      </c>
      <c r="BG73" s="227">
        <f t="shared" si="76"/>
        <v>0</v>
      </c>
      <c r="BH73" s="227">
        <f t="shared" si="77"/>
        <v>123368.04765145428</v>
      </c>
      <c r="BI73" s="227">
        <f t="shared" si="78"/>
        <v>0</v>
      </c>
      <c r="BJ73" s="227">
        <f t="shared" si="79"/>
        <v>125558.32576526029</v>
      </c>
    </row>
    <row r="74" spans="5:62">
      <c r="E74" s="126" t="s">
        <v>139</v>
      </c>
      <c r="F74" s="126" t="s">
        <v>140</v>
      </c>
      <c r="G74" s="227">
        <f>IFERROR(IF(VLOOKUP(E74,A:C,3,FALSE)="YES",VLOOKUP(E74,'School Year 2019-20 SPED coop'!A:R,15,FALSE),0),0)</f>
        <v>0</v>
      </c>
      <c r="H74" s="227">
        <f t="shared" si="80"/>
        <v>921306.34000000008</v>
      </c>
      <c r="J74" s="126" t="s">
        <v>139</v>
      </c>
      <c r="K74" s="126" t="s">
        <v>140</v>
      </c>
      <c r="L74" s="227">
        <f t="shared" si="44"/>
        <v>0</v>
      </c>
      <c r="M74" s="227">
        <f t="shared" si="45"/>
        <v>907613.04513117531</v>
      </c>
      <c r="N74" s="227">
        <f t="shared" si="46"/>
        <v>0</v>
      </c>
      <c r="O74" s="227">
        <f t="shared" si="47"/>
        <v>924558.17670189508</v>
      </c>
      <c r="P74" s="227">
        <f t="shared" si="48"/>
        <v>0</v>
      </c>
      <c r="Q74" s="227">
        <f t="shared" si="49"/>
        <v>941034.66919838567</v>
      </c>
      <c r="S74" s="126" t="s">
        <v>139</v>
      </c>
      <c r="T74" s="126" t="s">
        <v>140</v>
      </c>
      <c r="U74" s="227">
        <f t="shared" si="50"/>
        <v>0</v>
      </c>
      <c r="V74" s="227">
        <f t="shared" si="51"/>
        <v>920789.69366536161</v>
      </c>
      <c r="W74" s="227">
        <f t="shared" si="52"/>
        <v>0</v>
      </c>
      <c r="X74" s="227">
        <f t="shared" si="53"/>
        <v>947718.3188672273</v>
      </c>
      <c r="Y74" s="227">
        <f t="shared" si="54"/>
        <v>0</v>
      </c>
      <c r="Z74" s="227">
        <f t="shared" si="55"/>
        <v>972002.26456702885</v>
      </c>
      <c r="AB74" s="126" t="s">
        <v>139</v>
      </c>
      <c r="AC74" s="126" t="s">
        <v>140</v>
      </c>
      <c r="AD74" s="227">
        <f t="shared" si="56"/>
        <v>0</v>
      </c>
      <c r="AE74" s="227">
        <f t="shared" si="57"/>
        <v>861568.00259377004</v>
      </c>
      <c r="AF74" s="227">
        <f t="shared" si="58"/>
        <v>0</v>
      </c>
      <c r="AG74" s="227">
        <f t="shared" si="59"/>
        <v>879079.91683965933</v>
      </c>
      <c r="AH74" s="227">
        <f t="shared" si="60"/>
        <v>0</v>
      </c>
      <c r="AI74" s="227">
        <f t="shared" si="61"/>
        <v>890778.5362167391</v>
      </c>
      <c r="AK74" s="126" t="s">
        <v>139</v>
      </c>
      <c r="AL74" s="126" t="s">
        <v>140</v>
      </c>
      <c r="AM74" s="227">
        <f t="shared" si="62"/>
        <v>0</v>
      </c>
      <c r="AN74" s="227">
        <f t="shared" si="63"/>
        <v>939256.51007724879</v>
      </c>
      <c r="AO74" s="227">
        <f t="shared" si="64"/>
        <v>0</v>
      </c>
      <c r="AP74" s="227">
        <f t="shared" si="65"/>
        <v>944092.98982538888</v>
      </c>
      <c r="AQ74" s="227">
        <f t="shared" si="66"/>
        <v>0</v>
      </c>
      <c r="AR74" s="227">
        <f t="shared" si="67"/>
        <v>960603.12627100933</v>
      </c>
      <c r="AT74" s="126" t="s">
        <v>139</v>
      </c>
      <c r="AU74" s="126" t="s">
        <v>140</v>
      </c>
      <c r="AV74" s="227">
        <f t="shared" si="68"/>
        <v>0</v>
      </c>
      <c r="AW74" s="227">
        <f t="shared" si="69"/>
        <v>948596.74680799036</v>
      </c>
      <c r="AX74" s="227">
        <f t="shared" si="70"/>
        <v>0</v>
      </c>
      <c r="AY74" s="227">
        <f t="shared" si="71"/>
        <v>964393.94619288296</v>
      </c>
      <c r="AZ74" s="227">
        <f t="shared" si="72"/>
        <v>0</v>
      </c>
      <c r="BA74" s="227">
        <f t="shared" si="73"/>
        <v>989577.92360215099</v>
      </c>
      <c r="BC74" s="126" t="s">
        <v>139</v>
      </c>
      <c r="BD74" s="126" t="s">
        <v>140</v>
      </c>
      <c r="BE74" s="227">
        <f t="shared" si="74"/>
        <v>0</v>
      </c>
      <c r="BF74" s="227">
        <f t="shared" si="75"/>
        <v>902304.37078488886</v>
      </c>
      <c r="BG74" s="227">
        <f t="shared" si="76"/>
        <v>0</v>
      </c>
      <c r="BH74" s="227">
        <f t="shared" si="77"/>
        <v>909482.96674796718</v>
      </c>
      <c r="BI74" s="227">
        <f t="shared" si="78"/>
        <v>0</v>
      </c>
      <c r="BJ74" s="227">
        <f t="shared" si="79"/>
        <v>922325.64692131849</v>
      </c>
    </row>
    <row r="75" spans="5:62">
      <c r="E75" s="126" t="s">
        <v>141</v>
      </c>
      <c r="F75" s="126" t="s">
        <v>142</v>
      </c>
      <c r="G75" s="227">
        <f>IFERROR(IF(VLOOKUP(E75,A:C,3,FALSE)="YES",VLOOKUP(E75,'School Year 2019-20 SPED coop'!A:R,15,FALSE),0),0)</f>
        <v>0</v>
      </c>
      <c r="H75" s="227">
        <f t="shared" si="80"/>
        <v>4404622.62</v>
      </c>
      <c r="J75" s="126" t="s">
        <v>141</v>
      </c>
      <c r="K75" s="126" t="s">
        <v>142</v>
      </c>
      <c r="L75" s="227">
        <f t="shared" si="44"/>
        <v>0</v>
      </c>
      <c r="M75" s="227">
        <f t="shared" si="45"/>
        <v>4537966.597226806</v>
      </c>
      <c r="N75" s="227">
        <f t="shared" si="46"/>
        <v>0</v>
      </c>
      <c r="O75" s="227">
        <f t="shared" si="47"/>
        <v>4622653.5967610423</v>
      </c>
      <c r="P75" s="227">
        <f t="shared" si="48"/>
        <v>0</v>
      </c>
      <c r="Q75" s="227">
        <f t="shared" si="49"/>
        <v>4704998.5395964533</v>
      </c>
      <c r="S75" s="126" t="s">
        <v>141</v>
      </c>
      <c r="T75" s="126" t="s">
        <v>142</v>
      </c>
      <c r="U75" s="227">
        <f t="shared" si="50"/>
        <v>0</v>
      </c>
      <c r="V75" s="227">
        <f t="shared" si="51"/>
        <v>4603842.2235324336</v>
      </c>
      <c r="W75" s="227">
        <f t="shared" si="52"/>
        <v>0</v>
      </c>
      <c r="X75" s="227">
        <f t="shared" si="53"/>
        <v>4738424.1651454093</v>
      </c>
      <c r="Y75" s="227">
        <f t="shared" si="54"/>
        <v>0</v>
      </c>
      <c r="Z75" s="227">
        <f t="shared" si="55"/>
        <v>4859754.3866189225</v>
      </c>
      <c r="AB75" s="126" t="s">
        <v>141</v>
      </c>
      <c r="AC75" s="126" t="s">
        <v>142</v>
      </c>
      <c r="AD75" s="227">
        <f t="shared" si="56"/>
        <v>0</v>
      </c>
      <c r="AE75" s="227">
        <f t="shared" si="57"/>
        <v>3930634.1555669461</v>
      </c>
      <c r="AF75" s="227">
        <f t="shared" si="58"/>
        <v>0</v>
      </c>
      <c r="AG75" s="227">
        <f t="shared" si="59"/>
        <v>4008269.1765120602</v>
      </c>
      <c r="AH75" s="227">
        <f t="shared" si="60"/>
        <v>0</v>
      </c>
      <c r="AI75" s="227">
        <f t="shared" si="61"/>
        <v>4080442.0417654412</v>
      </c>
      <c r="AK75" s="126" t="s">
        <v>141</v>
      </c>
      <c r="AL75" s="126" t="s">
        <v>142</v>
      </c>
      <c r="AM75" s="227">
        <f t="shared" si="62"/>
        <v>0</v>
      </c>
      <c r="AN75" s="227">
        <f t="shared" si="63"/>
        <v>4482398.2024155064</v>
      </c>
      <c r="AO75" s="227">
        <f t="shared" si="64"/>
        <v>0</v>
      </c>
      <c r="AP75" s="227">
        <f t="shared" si="65"/>
        <v>4505394.1163453013</v>
      </c>
      <c r="AQ75" s="227">
        <f t="shared" si="66"/>
        <v>0</v>
      </c>
      <c r="AR75" s="227">
        <f t="shared" si="67"/>
        <v>4584169.9972014138</v>
      </c>
      <c r="AT75" s="126" t="s">
        <v>141</v>
      </c>
      <c r="AU75" s="126" t="s">
        <v>142</v>
      </c>
      <c r="AV75" s="227">
        <f t="shared" si="68"/>
        <v>0</v>
      </c>
      <c r="AW75" s="227">
        <f t="shared" si="69"/>
        <v>4526979.6195820868</v>
      </c>
      <c r="AX75" s="227">
        <f t="shared" si="70"/>
        <v>0</v>
      </c>
      <c r="AY75" s="227">
        <f t="shared" si="71"/>
        <v>4602296.9338298114</v>
      </c>
      <c r="AZ75" s="227">
        <f t="shared" si="72"/>
        <v>0</v>
      </c>
      <c r="BA75" s="227">
        <f t="shared" si="73"/>
        <v>4722409.4106933856</v>
      </c>
      <c r="BC75" s="126" t="s">
        <v>141</v>
      </c>
      <c r="BD75" s="126" t="s">
        <v>142</v>
      </c>
      <c r="BE75" s="227">
        <f t="shared" si="74"/>
        <v>0</v>
      </c>
      <c r="BF75" s="227">
        <f t="shared" si="75"/>
        <v>4108062.5693179937</v>
      </c>
      <c r="BG75" s="227">
        <f t="shared" si="76"/>
        <v>0</v>
      </c>
      <c r="BH75" s="227">
        <f t="shared" si="77"/>
        <v>4138821.8534338591</v>
      </c>
      <c r="BI75" s="227">
        <f t="shared" si="78"/>
        <v>0</v>
      </c>
      <c r="BJ75" s="227">
        <f t="shared" si="79"/>
        <v>4216612.1623441121</v>
      </c>
    </row>
    <row r="76" spans="5:62">
      <c r="E76" s="126" t="s">
        <v>143</v>
      </c>
      <c r="F76" s="126" t="s">
        <v>144</v>
      </c>
      <c r="G76" s="227">
        <f>IFERROR(IF(VLOOKUP(E76,A:C,3,FALSE)="YES",VLOOKUP(E76,'School Year 2019-20 SPED coop'!A:R,15,FALSE),0),0)</f>
        <v>0</v>
      </c>
      <c r="H76" s="227">
        <f t="shared" si="80"/>
        <v>2120363.84</v>
      </c>
      <c r="J76" s="126" t="s">
        <v>143</v>
      </c>
      <c r="K76" s="126" t="s">
        <v>144</v>
      </c>
      <c r="L76" s="227">
        <f t="shared" si="44"/>
        <v>0</v>
      </c>
      <c r="M76" s="227">
        <f t="shared" si="45"/>
        <v>2168516.4721874748</v>
      </c>
      <c r="N76" s="227">
        <f t="shared" si="46"/>
        <v>0</v>
      </c>
      <c r="O76" s="227">
        <f t="shared" si="47"/>
        <v>2208988.4142558328</v>
      </c>
      <c r="P76" s="227">
        <f t="shared" si="48"/>
        <v>0</v>
      </c>
      <c r="Q76" s="227">
        <f t="shared" si="49"/>
        <v>2248341.0645523835</v>
      </c>
      <c r="S76" s="126" t="s">
        <v>143</v>
      </c>
      <c r="T76" s="126" t="s">
        <v>144</v>
      </c>
      <c r="U76" s="227">
        <f t="shared" si="50"/>
        <v>0</v>
      </c>
      <c r="V76" s="227">
        <f t="shared" si="51"/>
        <v>2199989.5819562171</v>
      </c>
      <c r="W76" s="227">
        <f t="shared" si="52"/>
        <v>0</v>
      </c>
      <c r="X76" s="227">
        <f t="shared" si="53"/>
        <v>2264313.9625078891</v>
      </c>
      <c r="Y76" s="227">
        <f t="shared" si="54"/>
        <v>0</v>
      </c>
      <c r="Z76" s="227">
        <f t="shared" si="55"/>
        <v>2322282.540909579</v>
      </c>
      <c r="AB76" s="126" t="s">
        <v>143</v>
      </c>
      <c r="AC76" s="126" t="s">
        <v>144</v>
      </c>
      <c r="AD76" s="227">
        <f t="shared" si="56"/>
        <v>0</v>
      </c>
      <c r="AE76" s="227">
        <f t="shared" si="57"/>
        <v>1910028.4219197629</v>
      </c>
      <c r="AF76" s="227">
        <f t="shared" si="58"/>
        <v>0</v>
      </c>
      <c r="AG76" s="227">
        <f t="shared" si="59"/>
        <v>1943596.7523928981</v>
      </c>
      <c r="AH76" s="227">
        <f t="shared" si="60"/>
        <v>0</v>
      </c>
      <c r="AI76" s="227">
        <f t="shared" si="61"/>
        <v>1976101.3906570349</v>
      </c>
      <c r="AK76" s="126" t="s">
        <v>143</v>
      </c>
      <c r="AL76" s="126" t="s">
        <v>144</v>
      </c>
      <c r="AM76" s="227">
        <f t="shared" si="62"/>
        <v>0</v>
      </c>
      <c r="AN76" s="227">
        <f t="shared" si="63"/>
        <v>2140007.8358505042</v>
      </c>
      <c r="AO76" s="227">
        <f t="shared" si="64"/>
        <v>0</v>
      </c>
      <c r="AP76" s="227">
        <f t="shared" si="65"/>
        <v>2150994.7931807917</v>
      </c>
      <c r="AQ76" s="227">
        <f t="shared" si="66"/>
        <v>0</v>
      </c>
      <c r="AR76" s="227">
        <f t="shared" si="67"/>
        <v>2188606.5332801654</v>
      </c>
      <c r="AT76" s="126" t="s">
        <v>143</v>
      </c>
      <c r="AU76" s="126" t="s">
        <v>144</v>
      </c>
      <c r="AV76" s="227">
        <f t="shared" si="68"/>
        <v>0</v>
      </c>
      <c r="AW76" s="227">
        <f t="shared" si="69"/>
        <v>2161286.8116062102</v>
      </c>
      <c r="AX76" s="227">
        <f t="shared" si="70"/>
        <v>0</v>
      </c>
      <c r="AY76" s="227">
        <f t="shared" si="71"/>
        <v>2197262.3991233637</v>
      </c>
      <c r="AZ76" s="227">
        <f t="shared" si="72"/>
        <v>0</v>
      </c>
      <c r="BA76" s="227">
        <f t="shared" si="73"/>
        <v>2254607.7328234534</v>
      </c>
      <c r="BC76" s="126" t="s">
        <v>143</v>
      </c>
      <c r="BD76" s="126" t="s">
        <v>144</v>
      </c>
      <c r="BE76" s="227">
        <f t="shared" si="74"/>
        <v>0</v>
      </c>
      <c r="BF76" s="227">
        <f t="shared" si="75"/>
        <v>1998623.0675734642</v>
      </c>
      <c r="BG76" s="227">
        <f t="shared" si="76"/>
        <v>0</v>
      </c>
      <c r="BH76" s="227">
        <f t="shared" si="77"/>
        <v>2009233.1051778269</v>
      </c>
      <c r="BI76" s="227">
        <f t="shared" si="78"/>
        <v>0</v>
      </c>
      <c r="BJ76" s="227">
        <f t="shared" si="79"/>
        <v>2044431.3252420418</v>
      </c>
    </row>
    <row r="77" spans="5:62">
      <c r="E77" s="126" t="s">
        <v>145</v>
      </c>
      <c r="F77" s="126" t="s">
        <v>146</v>
      </c>
      <c r="G77" s="227">
        <f>IFERROR(IF(VLOOKUP(E77,A:C,3,FALSE)="YES",VLOOKUP(E77,'School Year 2019-20 SPED coop'!A:R,15,FALSE),0),0)</f>
        <v>0</v>
      </c>
      <c r="H77" s="227">
        <f t="shared" si="80"/>
        <v>912162.83</v>
      </c>
      <c r="J77" s="126" t="s">
        <v>145</v>
      </c>
      <c r="K77" s="126" t="s">
        <v>146</v>
      </c>
      <c r="L77" s="227">
        <f t="shared" si="44"/>
        <v>0</v>
      </c>
      <c r="M77" s="227">
        <f t="shared" si="45"/>
        <v>872146.12463237741</v>
      </c>
      <c r="N77" s="227">
        <f t="shared" si="46"/>
        <v>0</v>
      </c>
      <c r="O77" s="227">
        <f t="shared" si="47"/>
        <v>888414.27910451626</v>
      </c>
      <c r="P77" s="227">
        <f t="shared" si="48"/>
        <v>0</v>
      </c>
      <c r="Q77" s="227">
        <f t="shared" si="49"/>
        <v>904232.56458315172</v>
      </c>
      <c r="S77" s="126" t="s">
        <v>145</v>
      </c>
      <c r="T77" s="126" t="s">
        <v>146</v>
      </c>
      <c r="U77" s="227">
        <f t="shared" si="50"/>
        <v>0</v>
      </c>
      <c r="V77" s="227">
        <f t="shared" si="51"/>
        <v>884813.36603302846</v>
      </c>
      <c r="W77" s="227">
        <f t="shared" si="52"/>
        <v>0</v>
      </c>
      <c r="X77" s="227">
        <f t="shared" si="53"/>
        <v>910661.60505383939</v>
      </c>
      <c r="Y77" s="227">
        <f t="shared" si="54"/>
        <v>0</v>
      </c>
      <c r="Z77" s="227">
        <f t="shared" si="55"/>
        <v>933974.94764157012</v>
      </c>
      <c r="AB77" s="126" t="s">
        <v>145</v>
      </c>
      <c r="AC77" s="126" t="s">
        <v>146</v>
      </c>
      <c r="AD77" s="227">
        <f t="shared" si="56"/>
        <v>0</v>
      </c>
      <c r="AE77" s="227">
        <f t="shared" si="57"/>
        <v>820291.81625498529</v>
      </c>
      <c r="AF77" s="227">
        <f t="shared" si="58"/>
        <v>0</v>
      </c>
      <c r="AG77" s="227">
        <f t="shared" si="59"/>
        <v>823498.62963224226</v>
      </c>
      <c r="AH77" s="227">
        <f t="shared" si="60"/>
        <v>0</v>
      </c>
      <c r="AI77" s="227">
        <f t="shared" si="61"/>
        <v>825520.18384199135</v>
      </c>
      <c r="AK77" s="126" t="s">
        <v>145</v>
      </c>
      <c r="AL77" s="126" t="s">
        <v>146</v>
      </c>
      <c r="AM77" s="227">
        <f t="shared" si="62"/>
        <v>0</v>
      </c>
      <c r="AN77" s="227">
        <f t="shared" si="63"/>
        <v>883230.00728443149</v>
      </c>
      <c r="AO77" s="227">
        <f t="shared" si="64"/>
        <v>0</v>
      </c>
      <c r="AP77" s="227">
        <f t="shared" si="65"/>
        <v>887731.99769884499</v>
      </c>
      <c r="AQ77" s="227">
        <f t="shared" si="66"/>
        <v>0</v>
      </c>
      <c r="AR77" s="227">
        <f t="shared" si="67"/>
        <v>903249.75100856984</v>
      </c>
      <c r="AT77" s="126" t="s">
        <v>145</v>
      </c>
      <c r="AU77" s="126" t="s">
        <v>146</v>
      </c>
      <c r="AV77" s="227">
        <f t="shared" si="68"/>
        <v>0</v>
      </c>
      <c r="AW77" s="227">
        <f t="shared" si="69"/>
        <v>892013.85382140335</v>
      </c>
      <c r="AX77" s="227">
        <f t="shared" si="70"/>
        <v>0</v>
      </c>
      <c r="AY77" s="227">
        <f t="shared" si="71"/>
        <v>906816.01093736733</v>
      </c>
      <c r="AZ77" s="227">
        <f t="shared" si="72"/>
        <v>0</v>
      </c>
      <c r="BA77" s="227">
        <f t="shared" si="73"/>
        <v>930478.52434637607</v>
      </c>
      <c r="BC77" s="126" t="s">
        <v>145</v>
      </c>
      <c r="BD77" s="126" t="s">
        <v>146</v>
      </c>
      <c r="BE77" s="227">
        <f t="shared" si="74"/>
        <v>0</v>
      </c>
      <c r="BF77" s="227">
        <f t="shared" si="75"/>
        <v>862360.9990639888</v>
      </c>
      <c r="BG77" s="227">
        <f t="shared" si="76"/>
        <v>0</v>
      </c>
      <c r="BH77" s="227">
        <f t="shared" si="77"/>
        <v>855275.00254726177</v>
      </c>
      <c r="BI77" s="227">
        <f t="shared" si="78"/>
        <v>0</v>
      </c>
      <c r="BJ77" s="227">
        <f t="shared" si="79"/>
        <v>858134.68564007792</v>
      </c>
    </row>
    <row r="78" spans="5:62">
      <c r="E78" s="126" t="s">
        <v>147</v>
      </c>
      <c r="F78" s="126" t="s">
        <v>148</v>
      </c>
      <c r="G78" s="227">
        <f>IFERROR(IF(VLOOKUP(E78,A:C,3,FALSE)="YES",VLOOKUP(E78,'School Year 2019-20 SPED coop'!A:R,15,FALSE),0),0)</f>
        <v>0</v>
      </c>
      <c r="H78" s="227">
        <f t="shared" si="80"/>
        <v>464176.12999999995</v>
      </c>
      <c r="J78" s="126" t="s">
        <v>147</v>
      </c>
      <c r="K78" s="126" t="s">
        <v>148</v>
      </c>
      <c r="L78" s="227">
        <f t="shared" si="44"/>
        <v>0</v>
      </c>
      <c r="M78" s="227">
        <f t="shared" si="45"/>
        <v>437497.84463646339</v>
      </c>
      <c r="N78" s="227">
        <f t="shared" si="46"/>
        <v>0</v>
      </c>
      <c r="O78" s="227">
        <f t="shared" si="47"/>
        <v>445643.11203538248</v>
      </c>
      <c r="P78" s="227">
        <f t="shared" si="48"/>
        <v>0</v>
      </c>
      <c r="Q78" s="227">
        <f t="shared" si="49"/>
        <v>453563.21184767463</v>
      </c>
      <c r="S78" s="126" t="s">
        <v>147</v>
      </c>
      <c r="T78" s="126" t="s">
        <v>148</v>
      </c>
      <c r="U78" s="227">
        <f t="shared" si="50"/>
        <v>0</v>
      </c>
      <c r="V78" s="227">
        <f t="shared" si="51"/>
        <v>443853.85432985728</v>
      </c>
      <c r="W78" s="227">
        <f t="shared" si="52"/>
        <v>0</v>
      </c>
      <c r="X78" s="227">
        <f t="shared" si="53"/>
        <v>456810.76369888335</v>
      </c>
      <c r="Y78" s="227">
        <f t="shared" si="54"/>
        <v>0</v>
      </c>
      <c r="Z78" s="227">
        <f t="shared" si="55"/>
        <v>468487.82652373915</v>
      </c>
      <c r="AB78" s="126" t="s">
        <v>147</v>
      </c>
      <c r="AC78" s="126" t="s">
        <v>148</v>
      </c>
      <c r="AD78" s="227">
        <f t="shared" si="56"/>
        <v>0</v>
      </c>
      <c r="AE78" s="227">
        <f t="shared" si="57"/>
        <v>469532.64498387673</v>
      </c>
      <c r="AF78" s="227">
        <f t="shared" si="58"/>
        <v>0</v>
      </c>
      <c r="AG78" s="227">
        <f t="shared" si="59"/>
        <v>476461.46985503042</v>
      </c>
      <c r="AH78" s="227">
        <f t="shared" si="60"/>
        <v>0</v>
      </c>
      <c r="AI78" s="227">
        <f t="shared" si="61"/>
        <v>482266.52380401117</v>
      </c>
      <c r="AK78" s="126" t="s">
        <v>147</v>
      </c>
      <c r="AL78" s="126" t="s">
        <v>148</v>
      </c>
      <c r="AM78" s="227">
        <f t="shared" si="62"/>
        <v>0</v>
      </c>
      <c r="AN78" s="227">
        <f t="shared" si="63"/>
        <v>485225.65667406493</v>
      </c>
      <c r="AO78" s="227">
        <f t="shared" si="64"/>
        <v>0</v>
      </c>
      <c r="AP78" s="227">
        <f t="shared" si="65"/>
        <v>487608.62128859322</v>
      </c>
      <c r="AQ78" s="227">
        <f t="shared" si="66"/>
        <v>0</v>
      </c>
      <c r="AR78" s="227">
        <f t="shared" si="67"/>
        <v>496119.06003424723</v>
      </c>
      <c r="AT78" s="126" t="s">
        <v>147</v>
      </c>
      <c r="AU78" s="126" t="s">
        <v>148</v>
      </c>
      <c r="AV78" s="227">
        <f t="shared" si="68"/>
        <v>0</v>
      </c>
      <c r="AW78" s="227">
        <f t="shared" si="69"/>
        <v>490042.29317838699</v>
      </c>
      <c r="AX78" s="227">
        <f t="shared" si="70"/>
        <v>0</v>
      </c>
      <c r="AY78" s="227">
        <f t="shared" si="71"/>
        <v>498084.23158067686</v>
      </c>
      <c r="AZ78" s="227">
        <f t="shared" si="72"/>
        <v>0</v>
      </c>
      <c r="BA78" s="227">
        <f t="shared" si="73"/>
        <v>511076.44799472037</v>
      </c>
      <c r="BC78" s="126" t="s">
        <v>147</v>
      </c>
      <c r="BD78" s="126" t="s">
        <v>148</v>
      </c>
      <c r="BE78" s="227">
        <f t="shared" si="74"/>
        <v>0</v>
      </c>
      <c r="BF78" s="227">
        <f t="shared" si="75"/>
        <v>489745.16156677325</v>
      </c>
      <c r="BG78" s="227">
        <f t="shared" si="76"/>
        <v>0</v>
      </c>
      <c r="BH78" s="227">
        <f t="shared" si="77"/>
        <v>490810.21896637673</v>
      </c>
      <c r="BI78" s="227">
        <f t="shared" si="78"/>
        <v>0</v>
      </c>
      <c r="BJ78" s="227">
        <f t="shared" si="79"/>
        <v>497181.92595844128</v>
      </c>
    </row>
    <row r="79" spans="5:62">
      <c r="E79" s="126" t="s">
        <v>149</v>
      </c>
      <c r="F79" s="126" t="s">
        <v>150</v>
      </c>
      <c r="G79" s="227">
        <f>IFERROR(IF(VLOOKUP(E79,A:C,3,FALSE)="YES",VLOOKUP(E79,'School Year 2019-20 SPED coop'!A:R,15,FALSE),0),0)</f>
        <v>0</v>
      </c>
      <c r="H79" s="227">
        <f t="shared" si="80"/>
        <v>1930859.42</v>
      </c>
      <c r="J79" s="126" t="s">
        <v>149</v>
      </c>
      <c r="K79" s="126" t="s">
        <v>150</v>
      </c>
      <c r="L79" s="227">
        <f t="shared" si="44"/>
        <v>0</v>
      </c>
      <c r="M79" s="227">
        <f t="shared" si="45"/>
        <v>1760892.6475131754</v>
      </c>
      <c r="N79" s="227">
        <f t="shared" si="46"/>
        <v>0</v>
      </c>
      <c r="O79" s="227">
        <f t="shared" si="47"/>
        <v>1793828.4402191534</v>
      </c>
      <c r="P79" s="227">
        <f t="shared" si="48"/>
        <v>0</v>
      </c>
      <c r="Q79" s="227">
        <f t="shared" si="49"/>
        <v>1825853.4436750675</v>
      </c>
      <c r="S79" s="126" t="s">
        <v>149</v>
      </c>
      <c r="T79" s="126" t="s">
        <v>150</v>
      </c>
      <c r="U79" s="227">
        <f t="shared" si="50"/>
        <v>0</v>
      </c>
      <c r="V79" s="227">
        <f t="shared" si="51"/>
        <v>1786449.8006205545</v>
      </c>
      <c r="W79" s="227">
        <f t="shared" si="52"/>
        <v>0</v>
      </c>
      <c r="X79" s="227">
        <f t="shared" si="53"/>
        <v>1838744.3071213067</v>
      </c>
      <c r="Y79" s="227">
        <f t="shared" si="54"/>
        <v>0</v>
      </c>
      <c r="Z79" s="227">
        <f t="shared" si="55"/>
        <v>1885899.4270204331</v>
      </c>
      <c r="AB79" s="126" t="s">
        <v>149</v>
      </c>
      <c r="AC79" s="126" t="s">
        <v>150</v>
      </c>
      <c r="AD79" s="227">
        <f t="shared" si="56"/>
        <v>0</v>
      </c>
      <c r="AE79" s="227">
        <f t="shared" si="57"/>
        <v>1790678.9947483288</v>
      </c>
      <c r="AF79" s="227">
        <f t="shared" si="58"/>
        <v>0</v>
      </c>
      <c r="AG79" s="227">
        <f t="shared" si="59"/>
        <v>1825071.449111602</v>
      </c>
      <c r="AH79" s="227">
        <f t="shared" si="60"/>
        <v>0</v>
      </c>
      <c r="AI79" s="227">
        <f t="shared" si="61"/>
        <v>1856007.4440925673</v>
      </c>
      <c r="AK79" s="126" t="s">
        <v>149</v>
      </c>
      <c r="AL79" s="126" t="s">
        <v>150</v>
      </c>
      <c r="AM79" s="227">
        <f t="shared" si="62"/>
        <v>0</v>
      </c>
      <c r="AN79" s="227">
        <f t="shared" si="63"/>
        <v>2022951.9365714197</v>
      </c>
      <c r="AO79" s="227">
        <f t="shared" si="64"/>
        <v>0</v>
      </c>
      <c r="AP79" s="227">
        <f t="shared" si="65"/>
        <v>2033249.1222065841</v>
      </c>
      <c r="AQ79" s="227">
        <f t="shared" si="66"/>
        <v>0</v>
      </c>
      <c r="AR79" s="227">
        <f t="shared" si="67"/>
        <v>2068901.7274651262</v>
      </c>
      <c r="AT79" s="126" t="s">
        <v>149</v>
      </c>
      <c r="AU79" s="126" t="s">
        <v>150</v>
      </c>
      <c r="AV79" s="227">
        <f t="shared" si="68"/>
        <v>0</v>
      </c>
      <c r="AW79" s="227">
        <f t="shared" si="69"/>
        <v>2043070.0745601545</v>
      </c>
      <c r="AX79" s="227">
        <f t="shared" si="70"/>
        <v>0</v>
      </c>
      <c r="AY79" s="227">
        <f t="shared" si="71"/>
        <v>2076987.2838309139</v>
      </c>
      <c r="AZ79" s="227">
        <f t="shared" si="72"/>
        <v>0</v>
      </c>
      <c r="BA79" s="227">
        <f t="shared" si="73"/>
        <v>2131307.4058658504</v>
      </c>
      <c r="BC79" s="126" t="s">
        <v>149</v>
      </c>
      <c r="BD79" s="126" t="s">
        <v>150</v>
      </c>
      <c r="BE79" s="227">
        <f t="shared" si="74"/>
        <v>0</v>
      </c>
      <c r="BF79" s="227">
        <f t="shared" si="75"/>
        <v>1869775.4916500328</v>
      </c>
      <c r="BG79" s="227">
        <f t="shared" si="76"/>
        <v>0</v>
      </c>
      <c r="BH79" s="227">
        <f t="shared" si="77"/>
        <v>1882581.661632756</v>
      </c>
      <c r="BI79" s="227">
        <f t="shared" si="78"/>
        <v>0</v>
      </c>
      <c r="BJ79" s="227">
        <f t="shared" si="79"/>
        <v>1916004.7560922937</v>
      </c>
    </row>
    <row r="80" spans="5:62">
      <c r="E80" s="126" t="s">
        <v>151</v>
      </c>
      <c r="F80" s="126" t="s">
        <v>152</v>
      </c>
      <c r="G80" s="227">
        <f>IFERROR(IF(VLOOKUP(E80,A:C,3,FALSE)="YES",VLOOKUP(E80,'School Year 2019-20 SPED coop'!A:R,15,FALSE),0),0)</f>
        <v>0</v>
      </c>
      <c r="H80" s="227">
        <f t="shared" si="80"/>
        <v>2118401.5499999998</v>
      </c>
      <c r="J80" s="126" t="s">
        <v>151</v>
      </c>
      <c r="K80" s="126" t="s">
        <v>152</v>
      </c>
      <c r="L80" s="227">
        <f t="shared" si="44"/>
        <v>0</v>
      </c>
      <c r="M80" s="227">
        <f t="shared" si="45"/>
        <v>1983433.1971866726</v>
      </c>
      <c r="N80" s="227">
        <f t="shared" si="46"/>
        <v>0</v>
      </c>
      <c r="O80" s="227">
        <f t="shared" si="47"/>
        <v>2020541.4490371002</v>
      </c>
      <c r="P80" s="227">
        <f t="shared" si="48"/>
        <v>0</v>
      </c>
      <c r="Q80" s="227">
        <f t="shared" si="49"/>
        <v>2056623.4665036404</v>
      </c>
      <c r="S80" s="126" t="s">
        <v>151</v>
      </c>
      <c r="T80" s="126" t="s">
        <v>152</v>
      </c>
      <c r="U80" s="227">
        <f t="shared" si="50"/>
        <v>0</v>
      </c>
      <c r="V80" s="227">
        <f t="shared" si="51"/>
        <v>2012226.0832615809</v>
      </c>
      <c r="W80" s="227">
        <f t="shared" si="52"/>
        <v>0</v>
      </c>
      <c r="X80" s="227">
        <f t="shared" si="53"/>
        <v>2071150.0498701539</v>
      </c>
      <c r="Y80" s="227">
        <f t="shared" si="54"/>
        <v>0</v>
      </c>
      <c r="Z80" s="227">
        <f t="shared" si="55"/>
        <v>2124281.7775835427</v>
      </c>
      <c r="AB80" s="126" t="s">
        <v>151</v>
      </c>
      <c r="AC80" s="126" t="s">
        <v>152</v>
      </c>
      <c r="AD80" s="227">
        <f t="shared" si="56"/>
        <v>0</v>
      </c>
      <c r="AE80" s="227">
        <f t="shared" si="57"/>
        <v>1932918.1296496424</v>
      </c>
      <c r="AF80" s="227">
        <f t="shared" si="58"/>
        <v>0</v>
      </c>
      <c r="AG80" s="227">
        <f t="shared" si="59"/>
        <v>1971764.8525365272</v>
      </c>
      <c r="AH80" s="227">
        <f t="shared" si="60"/>
        <v>0</v>
      </c>
      <c r="AI80" s="227">
        <f t="shared" si="61"/>
        <v>2008895.3448779844</v>
      </c>
      <c r="AK80" s="126" t="s">
        <v>151</v>
      </c>
      <c r="AL80" s="126" t="s">
        <v>152</v>
      </c>
      <c r="AM80" s="227">
        <f t="shared" si="62"/>
        <v>0</v>
      </c>
      <c r="AN80" s="227">
        <f t="shared" si="63"/>
        <v>2258977.7261812338</v>
      </c>
      <c r="AO80" s="227">
        <f t="shared" si="64"/>
        <v>0</v>
      </c>
      <c r="AP80" s="227">
        <f t="shared" si="65"/>
        <v>2270515.9524661992</v>
      </c>
      <c r="AQ80" s="227">
        <f t="shared" si="66"/>
        <v>0</v>
      </c>
      <c r="AR80" s="227">
        <f t="shared" si="67"/>
        <v>2310334.4271341693</v>
      </c>
      <c r="AT80" s="126" t="s">
        <v>151</v>
      </c>
      <c r="AU80" s="126" t="s">
        <v>152</v>
      </c>
      <c r="AV80" s="227">
        <f t="shared" si="68"/>
        <v>0</v>
      </c>
      <c r="AW80" s="227">
        <f t="shared" si="69"/>
        <v>2281427.5368489181</v>
      </c>
      <c r="AX80" s="227">
        <f t="shared" si="70"/>
        <v>0</v>
      </c>
      <c r="AY80" s="227">
        <f t="shared" si="71"/>
        <v>2319340.2382624159</v>
      </c>
      <c r="AZ80" s="227">
        <f t="shared" si="72"/>
        <v>0</v>
      </c>
      <c r="BA80" s="227">
        <f t="shared" si="73"/>
        <v>2380002.9308024445</v>
      </c>
      <c r="BC80" s="126" t="s">
        <v>151</v>
      </c>
      <c r="BD80" s="126" t="s">
        <v>152</v>
      </c>
      <c r="BE80" s="227">
        <f t="shared" si="74"/>
        <v>0</v>
      </c>
      <c r="BF80" s="227">
        <f t="shared" si="75"/>
        <v>2013400.8228813168</v>
      </c>
      <c r="BG80" s="227">
        <f t="shared" si="76"/>
        <v>0</v>
      </c>
      <c r="BH80" s="227">
        <f t="shared" si="77"/>
        <v>2029149.4747809137</v>
      </c>
      <c r="BI80" s="227">
        <f t="shared" si="78"/>
        <v>0</v>
      </c>
      <c r="BJ80" s="227">
        <f t="shared" si="79"/>
        <v>2068977.4145023243</v>
      </c>
    </row>
    <row r="81" spans="5:62">
      <c r="E81" s="126" t="s">
        <v>153</v>
      </c>
      <c r="F81" s="126" t="s">
        <v>154</v>
      </c>
      <c r="G81" s="227">
        <f>IFERROR(IF(VLOOKUP(E81,A:C,3,FALSE)="YES",VLOOKUP(E81,'School Year 2019-20 SPED coop'!A:R,15,FALSE),0),0)</f>
        <v>0</v>
      </c>
      <c r="H81" s="227">
        <f t="shared" si="80"/>
        <v>202673.10000000003</v>
      </c>
      <c r="J81" s="126" t="s">
        <v>153</v>
      </c>
      <c r="K81" s="126" t="s">
        <v>154</v>
      </c>
      <c r="L81" s="227">
        <f t="shared" si="44"/>
        <v>0</v>
      </c>
      <c r="M81" s="227">
        <f t="shared" si="45"/>
        <v>190921.52939314677</v>
      </c>
      <c r="N81" s="227">
        <f t="shared" si="46"/>
        <v>0</v>
      </c>
      <c r="O81" s="227">
        <f t="shared" si="47"/>
        <v>194487.84709090603</v>
      </c>
      <c r="P81" s="227">
        <f t="shared" si="48"/>
        <v>0</v>
      </c>
      <c r="Q81" s="227">
        <f t="shared" si="49"/>
        <v>197955.53072821625</v>
      </c>
      <c r="S81" s="126" t="s">
        <v>153</v>
      </c>
      <c r="T81" s="126" t="s">
        <v>154</v>
      </c>
      <c r="U81" s="227">
        <f t="shared" si="50"/>
        <v>0</v>
      </c>
      <c r="V81" s="227">
        <f t="shared" si="51"/>
        <v>193690.97897523723</v>
      </c>
      <c r="W81" s="227">
        <f t="shared" si="52"/>
        <v>0</v>
      </c>
      <c r="X81" s="227">
        <f t="shared" si="53"/>
        <v>199355.87262616199</v>
      </c>
      <c r="Y81" s="227">
        <f t="shared" si="54"/>
        <v>0</v>
      </c>
      <c r="Z81" s="227">
        <f t="shared" si="55"/>
        <v>204463.85053118173</v>
      </c>
      <c r="AB81" s="126" t="s">
        <v>153</v>
      </c>
      <c r="AC81" s="126" t="s">
        <v>154</v>
      </c>
      <c r="AD81" s="227">
        <f t="shared" si="56"/>
        <v>0</v>
      </c>
      <c r="AE81" s="227">
        <f t="shared" si="57"/>
        <v>190872.04786415855</v>
      </c>
      <c r="AF81" s="227">
        <f t="shared" si="58"/>
        <v>0</v>
      </c>
      <c r="AG81" s="227">
        <f t="shared" si="59"/>
        <v>194521.47164764375</v>
      </c>
      <c r="AH81" s="227">
        <f t="shared" si="60"/>
        <v>0</v>
      </c>
      <c r="AI81" s="227">
        <f t="shared" si="61"/>
        <v>200934.39068998862</v>
      </c>
      <c r="AK81" s="126" t="s">
        <v>153</v>
      </c>
      <c r="AL81" s="126" t="s">
        <v>154</v>
      </c>
      <c r="AM81" s="227">
        <f t="shared" si="62"/>
        <v>0</v>
      </c>
      <c r="AN81" s="227">
        <f t="shared" si="63"/>
        <v>209588.63903775747</v>
      </c>
      <c r="AO81" s="227">
        <f t="shared" si="64"/>
        <v>0</v>
      </c>
      <c r="AP81" s="227">
        <f t="shared" si="65"/>
        <v>210671.28223527322</v>
      </c>
      <c r="AQ81" s="227">
        <f t="shared" si="66"/>
        <v>0</v>
      </c>
      <c r="AR81" s="227">
        <f t="shared" si="67"/>
        <v>214356.2225855134</v>
      </c>
      <c r="AT81" s="126" t="s">
        <v>153</v>
      </c>
      <c r="AU81" s="126" t="s">
        <v>154</v>
      </c>
      <c r="AV81" s="227">
        <f t="shared" si="68"/>
        <v>0</v>
      </c>
      <c r="AW81" s="227">
        <f t="shared" si="69"/>
        <v>211674.19135434099</v>
      </c>
      <c r="AX81" s="227">
        <f t="shared" si="70"/>
        <v>0</v>
      </c>
      <c r="AY81" s="227">
        <f t="shared" si="71"/>
        <v>215200.56380073633</v>
      </c>
      <c r="AZ81" s="227">
        <f t="shared" si="72"/>
        <v>0</v>
      </c>
      <c r="BA81" s="227">
        <f t="shared" si="73"/>
        <v>220831.18561122823</v>
      </c>
      <c r="BC81" s="126" t="s">
        <v>153</v>
      </c>
      <c r="BD81" s="126" t="s">
        <v>154</v>
      </c>
      <c r="BE81" s="227">
        <f t="shared" si="74"/>
        <v>0</v>
      </c>
      <c r="BF81" s="227">
        <f t="shared" si="75"/>
        <v>201002.99320153572</v>
      </c>
      <c r="BG81" s="227">
        <f t="shared" si="76"/>
        <v>0</v>
      </c>
      <c r="BH81" s="227">
        <f t="shared" si="77"/>
        <v>202371.58910233606</v>
      </c>
      <c r="BI81" s="227">
        <f t="shared" si="78"/>
        <v>0</v>
      </c>
      <c r="BJ81" s="227">
        <f t="shared" si="79"/>
        <v>209177.71086751882</v>
      </c>
    </row>
    <row r="82" spans="5:62">
      <c r="E82" s="126" t="s">
        <v>155</v>
      </c>
      <c r="F82" s="126" t="s">
        <v>156</v>
      </c>
      <c r="G82" s="227">
        <f>IFERROR(IF(VLOOKUP(E82,A:C,3,FALSE)="YES",VLOOKUP(E82,'School Year 2019-20 SPED coop'!A:R,15,FALSE),0),0)</f>
        <v>286291.46999999997</v>
      </c>
      <c r="H82" s="227">
        <f t="shared" si="80"/>
        <v>0</v>
      </c>
      <c r="J82" s="126" t="s">
        <v>155</v>
      </c>
      <c r="K82" s="126" t="s">
        <v>156</v>
      </c>
      <c r="L82" s="227">
        <f t="shared" si="44"/>
        <v>246331.55366071459</v>
      </c>
      <c r="M82" s="227">
        <f t="shared" si="45"/>
        <v>0</v>
      </c>
      <c r="N82" s="227">
        <f t="shared" si="46"/>
        <v>250927.04526479106</v>
      </c>
      <c r="O82" s="227">
        <f t="shared" si="47"/>
        <v>0</v>
      </c>
      <c r="P82" s="227">
        <f t="shared" si="48"/>
        <v>255395.45775539894</v>
      </c>
      <c r="Q82" s="227">
        <f t="shared" si="49"/>
        <v>0</v>
      </c>
      <c r="S82" s="126" t="s">
        <v>155</v>
      </c>
      <c r="T82" s="126" t="s">
        <v>156</v>
      </c>
      <c r="U82" s="227">
        <f t="shared" si="50"/>
        <v>249906.53113484365</v>
      </c>
      <c r="V82" s="227">
        <f t="shared" si="51"/>
        <v>0</v>
      </c>
      <c r="W82" s="227">
        <f t="shared" si="52"/>
        <v>257218.27254394512</v>
      </c>
      <c r="X82" s="227">
        <f t="shared" si="53"/>
        <v>0</v>
      </c>
      <c r="Y82" s="227">
        <f t="shared" si="54"/>
        <v>263789.89961453911</v>
      </c>
      <c r="Z82" s="227">
        <f t="shared" si="55"/>
        <v>0</v>
      </c>
      <c r="AB82" s="126" t="s">
        <v>155</v>
      </c>
      <c r="AC82" s="126" t="s">
        <v>156</v>
      </c>
      <c r="AD82" s="227">
        <f t="shared" si="56"/>
        <v>235862.91696764642</v>
      </c>
      <c r="AE82" s="227">
        <f t="shared" si="57"/>
        <v>0</v>
      </c>
      <c r="AF82" s="227">
        <f t="shared" si="58"/>
        <v>240292.34717213307</v>
      </c>
      <c r="AG82" s="227">
        <f t="shared" si="59"/>
        <v>0</v>
      </c>
      <c r="AH82" s="227">
        <f t="shared" si="60"/>
        <v>246006.26836986287</v>
      </c>
      <c r="AI82" s="227">
        <f t="shared" si="61"/>
        <v>0</v>
      </c>
      <c r="AK82" s="126" t="s">
        <v>155</v>
      </c>
      <c r="AL82" s="126" t="s">
        <v>156</v>
      </c>
      <c r="AM82" s="227">
        <f t="shared" si="62"/>
        <v>258931.21060224308</v>
      </c>
      <c r="AN82" s="227">
        <f t="shared" si="63"/>
        <v>0</v>
      </c>
      <c r="AO82" s="227">
        <f t="shared" si="64"/>
        <v>260245.48696067589</v>
      </c>
      <c r="AP82" s="227">
        <f t="shared" si="65"/>
        <v>0</v>
      </c>
      <c r="AQ82" s="227">
        <f t="shared" si="66"/>
        <v>264794.19727960438</v>
      </c>
      <c r="AR82" s="227">
        <f t="shared" si="67"/>
        <v>0</v>
      </c>
      <c r="AT82" s="126" t="s">
        <v>155</v>
      </c>
      <c r="AU82" s="126" t="s">
        <v>156</v>
      </c>
      <c r="AV82" s="227">
        <f t="shared" si="68"/>
        <v>261529.66312864632</v>
      </c>
      <c r="AW82" s="227">
        <f t="shared" si="69"/>
        <v>0</v>
      </c>
      <c r="AX82" s="227">
        <f t="shared" si="70"/>
        <v>265849.98319392127</v>
      </c>
      <c r="AY82" s="227">
        <f t="shared" si="71"/>
        <v>0</v>
      </c>
      <c r="AZ82" s="227">
        <f t="shared" si="72"/>
        <v>272793.97687354079</v>
      </c>
      <c r="BA82" s="227">
        <f t="shared" si="73"/>
        <v>0</v>
      </c>
      <c r="BC82" s="126" t="s">
        <v>155</v>
      </c>
      <c r="BD82" s="126" t="s">
        <v>156</v>
      </c>
      <c r="BE82" s="227">
        <f t="shared" si="74"/>
        <v>247067.89114720715</v>
      </c>
      <c r="BF82" s="227">
        <f t="shared" si="75"/>
        <v>0</v>
      </c>
      <c r="BG82" s="227">
        <f t="shared" si="76"/>
        <v>248645.6387361043</v>
      </c>
      <c r="BH82" s="227">
        <f t="shared" si="77"/>
        <v>0</v>
      </c>
      <c r="BI82" s="227">
        <f t="shared" si="78"/>
        <v>254740.37663331183</v>
      </c>
      <c r="BJ82" s="227">
        <f t="shared" si="79"/>
        <v>0</v>
      </c>
    </row>
    <row r="83" spans="5:62">
      <c r="E83" s="126" t="s">
        <v>157</v>
      </c>
      <c r="F83" s="126" t="s">
        <v>158</v>
      </c>
      <c r="G83" s="227">
        <f>IFERROR(IF(VLOOKUP(E83,A:C,3,FALSE)="YES",VLOOKUP(E83,'School Year 2019-20 SPED coop'!A:R,15,FALSE),0),0)</f>
        <v>0</v>
      </c>
      <c r="H83" s="227">
        <f t="shared" si="80"/>
        <v>247294.62</v>
      </c>
      <c r="J83" s="126" t="s">
        <v>157</v>
      </c>
      <c r="K83" s="126" t="s">
        <v>158</v>
      </c>
      <c r="L83" s="227">
        <f t="shared" si="44"/>
        <v>0</v>
      </c>
      <c r="M83" s="227">
        <f t="shared" si="45"/>
        <v>239019.36414974151</v>
      </c>
      <c r="N83" s="227">
        <f t="shared" si="46"/>
        <v>0</v>
      </c>
      <c r="O83" s="227">
        <f t="shared" si="47"/>
        <v>243466.71295401454</v>
      </c>
      <c r="P83" s="227">
        <f t="shared" si="48"/>
        <v>0</v>
      </c>
      <c r="Q83" s="227">
        <f t="shared" si="49"/>
        <v>247791.12133100379</v>
      </c>
      <c r="S83" s="126" t="s">
        <v>157</v>
      </c>
      <c r="T83" s="126" t="s">
        <v>158</v>
      </c>
      <c r="U83" s="227">
        <f t="shared" si="50"/>
        <v>0</v>
      </c>
      <c r="V83" s="227">
        <f t="shared" si="51"/>
        <v>242479.89695182542</v>
      </c>
      <c r="W83" s="227">
        <f t="shared" si="52"/>
        <v>0</v>
      </c>
      <c r="X83" s="227">
        <f t="shared" si="53"/>
        <v>249563.64726467244</v>
      </c>
      <c r="Y83" s="227">
        <f t="shared" si="54"/>
        <v>0</v>
      </c>
      <c r="Z83" s="227">
        <f t="shared" si="55"/>
        <v>255944.8946916025</v>
      </c>
      <c r="AB83" s="126" t="s">
        <v>157</v>
      </c>
      <c r="AC83" s="126" t="s">
        <v>158</v>
      </c>
      <c r="AD83" s="227">
        <f t="shared" si="56"/>
        <v>0</v>
      </c>
      <c r="AE83" s="227">
        <f t="shared" si="57"/>
        <v>266312.81333887874</v>
      </c>
      <c r="AF83" s="227">
        <f t="shared" si="58"/>
        <v>0</v>
      </c>
      <c r="AG83" s="227">
        <f t="shared" si="59"/>
        <v>267292.87320995645</v>
      </c>
      <c r="AH83" s="227">
        <f t="shared" si="60"/>
        <v>0</v>
      </c>
      <c r="AI83" s="227">
        <f t="shared" si="61"/>
        <v>272829.62167979265</v>
      </c>
      <c r="AK83" s="126" t="s">
        <v>157</v>
      </c>
      <c r="AL83" s="126" t="s">
        <v>158</v>
      </c>
      <c r="AM83" s="227">
        <f t="shared" si="62"/>
        <v>0</v>
      </c>
      <c r="AN83" s="227">
        <f t="shared" si="63"/>
        <v>276850.18480601569</v>
      </c>
      <c r="AO83" s="227">
        <f t="shared" si="64"/>
        <v>0</v>
      </c>
      <c r="AP83" s="227">
        <f t="shared" si="65"/>
        <v>278195.56917940464</v>
      </c>
      <c r="AQ83" s="227">
        <f t="shared" si="66"/>
        <v>0</v>
      </c>
      <c r="AR83" s="227">
        <f t="shared" si="67"/>
        <v>283049.53144131141</v>
      </c>
      <c r="AT83" s="126" t="s">
        <v>157</v>
      </c>
      <c r="AU83" s="126" t="s">
        <v>158</v>
      </c>
      <c r="AV83" s="227">
        <f t="shared" si="68"/>
        <v>0</v>
      </c>
      <c r="AW83" s="227">
        <f t="shared" si="69"/>
        <v>279629.2548348835</v>
      </c>
      <c r="AX83" s="227">
        <f t="shared" si="70"/>
        <v>0</v>
      </c>
      <c r="AY83" s="227">
        <f t="shared" si="71"/>
        <v>284200.80595697463</v>
      </c>
      <c r="AZ83" s="227">
        <f t="shared" si="72"/>
        <v>0</v>
      </c>
      <c r="BA83" s="227">
        <f t="shared" si="73"/>
        <v>291592.10473259958</v>
      </c>
      <c r="BC83" s="126" t="s">
        <v>157</v>
      </c>
      <c r="BD83" s="126" t="s">
        <v>158</v>
      </c>
      <c r="BE83" s="227">
        <f t="shared" si="74"/>
        <v>0</v>
      </c>
      <c r="BF83" s="227">
        <f t="shared" si="75"/>
        <v>276931.7063970723</v>
      </c>
      <c r="BG83" s="227">
        <f t="shared" si="76"/>
        <v>0</v>
      </c>
      <c r="BH83" s="227">
        <f t="shared" si="77"/>
        <v>274518.45978535031</v>
      </c>
      <c r="BI83" s="227">
        <f t="shared" si="78"/>
        <v>0</v>
      </c>
      <c r="BJ83" s="227">
        <f t="shared" si="79"/>
        <v>280410.36362167378</v>
      </c>
    </row>
    <row r="84" spans="5:62">
      <c r="E84" s="126" t="s">
        <v>159</v>
      </c>
      <c r="F84" s="126" t="s">
        <v>160</v>
      </c>
      <c r="G84" s="227">
        <f>IFERROR(IF(VLOOKUP(E84,A:C,3,FALSE)="YES",VLOOKUP(E84,'School Year 2019-20 SPED coop'!A:R,15,FALSE),0),0)</f>
        <v>0</v>
      </c>
      <c r="H84" s="227">
        <f t="shared" si="80"/>
        <v>66766.03</v>
      </c>
      <c r="J84" s="126" t="s">
        <v>159</v>
      </c>
      <c r="K84" s="126" t="s">
        <v>160</v>
      </c>
      <c r="L84" s="227">
        <f t="shared" si="44"/>
        <v>0</v>
      </c>
      <c r="M84" s="227">
        <f t="shared" si="45"/>
        <v>63403.234391056088</v>
      </c>
      <c r="N84" s="227">
        <f t="shared" si="46"/>
        <v>0</v>
      </c>
      <c r="O84" s="227">
        <f t="shared" si="47"/>
        <v>64583.923452929324</v>
      </c>
      <c r="P84" s="227">
        <f t="shared" si="48"/>
        <v>0</v>
      </c>
      <c r="Q84" s="227">
        <f t="shared" si="49"/>
        <v>65731.973585307773</v>
      </c>
      <c r="S84" s="126" t="s">
        <v>159</v>
      </c>
      <c r="T84" s="126" t="s">
        <v>160</v>
      </c>
      <c r="U84" s="227">
        <f t="shared" si="50"/>
        <v>0</v>
      </c>
      <c r="V84" s="227">
        <f t="shared" si="51"/>
        <v>63403.234391056088</v>
      </c>
      <c r="W84" s="227">
        <f t="shared" si="52"/>
        <v>0</v>
      </c>
      <c r="X84" s="227">
        <f t="shared" si="53"/>
        <v>64583.923452929324</v>
      </c>
      <c r="Y84" s="227">
        <f t="shared" si="54"/>
        <v>0</v>
      </c>
      <c r="Z84" s="227">
        <f t="shared" si="55"/>
        <v>65731.973585307773</v>
      </c>
      <c r="AB84" s="126" t="s">
        <v>159</v>
      </c>
      <c r="AC84" s="126" t="s">
        <v>160</v>
      </c>
      <c r="AD84" s="227">
        <f t="shared" si="56"/>
        <v>0</v>
      </c>
      <c r="AE84" s="227">
        <f t="shared" si="57"/>
        <v>68729.135713194453</v>
      </c>
      <c r="AF84" s="227">
        <f t="shared" si="58"/>
        <v>0</v>
      </c>
      <c r="AG84" s="227">
        <f t="shared" si="59"/>
        <v>70491.271847252661</v>
      </c>
      <c r="AH84" s="227">
        <f t="shared" si="60"/>
        <v>0</v>
      </c>
      <c r="AI84" s="227">
        <f t="shared" si="61"/>
        <v>72385.254803920005</v>
      </c>
      <c r="AK84" s="126" t="s">
        <v>159</v>
      </c>
      <c r="AL84" s="126" t="s">
        <v>160</v>
      </c>
      <c r="AM84" s="227">
        <f t="shared" si="62"/>
        <v>0</v>
      </c>
      <c r="AN84" s="227">
        <f t="shared" si="63"/>
        <v>72864.70769159701</v>
      </c>
      <c r="AO84" s="227">
        <f t="shared" si="64"/>
        <v>0</v>
      </c>
      <c r="AP84" s="227">
        <f t="shared" si="65"/>
        <v>73220.517662259241</v>
      </c>
      <c r="AQ84" s="227">
        <f t="shared" si="66"/>
        <v>0</v>
      </c>
      <c r="AR84" s="227">
        <f t="shared" si="67"/>
        <v>74498.490448955839</v>
      </c>
      <c r="AT84" s="126" t="s">
        <v>159</v>
      </c>
      <c r="AU84" s="126" t="s">
        <v>160</v>
      </c>
      <c r="AV84" s="227">
        <f t="shared" si="68"/>
        <v>0</v>
      </c>
      <c r="AW84" s="227">
        <f t="shared" si="69"/>
        <v>72864.70769159701</v>
      </c>
      <c r="AX84" s="227">
        <f t="shared" si="70"/>
        <v>0</v>
      </c>
      <c r="AY84" s="227">
        <f t="shared" si="71"/>
        <v>73220.517662259241</v>
      </c>
      <c r="AZ84" s="227">
        <f t="shared" si="72"/>
        <v>0</v>
      </c>
      <c r="BA84" s="227">
        <f t="shared" si="73"/>
        <v>74498.490448955839</v>
      </c>
      <c r="BC84" s="126" t="s">
        <v>159</v>
      </c>
      <c r="BD84" s="126" t="s">
        <v>160</v>
      </c>
      <c r="BE84" s="227">
        <f t="shared" si="74"/>
        <v>0</v>
      </c>
      <c r="BF84" s="227">
        <f t="shared" si="75"/>
        <v>72688.472702983621</v>
      </c>
      <c r="BG84" s="227">
        <f t="shared" si="76"/>
        <v>0</v>
      </c>
      <c r="BH84" s="227">
        <f t="shared" si="77"/>
        <v>73621.553465402161</v>
      </c>
      <c r="BI84" s="227">
        <f t="shared" si="78"/>
        <v>0</v>
      </c>
      <c r="BJ84" s="227">
        <f t="shared" si="79"/>
        <v>75651.339238752815</v>
      </c>
    </row>
    <row r="85" spans="5:62">
      <c r="E85" s="126" t="s">
        <v>161</v>
      </c>
      <c r="F85" s="126" t="s">
        <v>162</v>
      </c>
      <c r="G85" s="227">
        <f>IFERROR(IF(VLOOKUP(E85,A:C,3,FALSE)="YES",VLOOKUP(E85,'School Year 2019-20 SPED coop'!A:R,15,FALSE),0),0)</f>
        <v>0</v>
      </c>
      <c r="H85" s="227">
        <f t="shared" si="80"/>
        <v>124626.35</v>
      </c>
      <c r="J85" s="126" t="s">
        <v>161</v>
      </c>
      <c r="K85" s="126" t="s">
        <v>162</v>
      </c>
      <c r="L85" s="227">
        <f t="shared" si="44"/>
        <v>0</v>
      </c>
      <c r="M85" s="227">
        <f t="shared" si="45"/>
        <v>111558.11611711264</v>
      </c>
      <c r="N85" s="227">
        <f t="shared" si="46"/>
        <v>0</v>
      </c>
      <c r="O85" s="227">
        <f t="shared" si="47"/>
        <v>113640.8275815024</v>
      </c>
      <c r="P85" s="227">
        <f t="shared" si="48"/>
        <v>0</v>
      </c>
      <c r="Q85" s="227">
        <f t="shared" si="49"/>
        <v>115665.93933809707</v>
      </c>
      <c r="S85" s="126" t="s">
        <v>161</v>
      </c>
      <c r="T85" s="126" t="s">
        <v>162</v>
      </c>
      <c r="U85" s="227">
        <f t="shared" si="50"/>
        <v>0</v>
      </c>
      <c r="V85" s="227">
        <f t="shared" si="51"/>
        <v>113182.54272840722</v>
      </c>
      <c r="W85" s="227">
        <f t="shared" si="52"/>
        <v>0</v>
      </c>
      <c r="X85" s="227">
        <f t="shared" si="53"/>
        <v>116488.88002385682</v>
      </c>
      <c r="Y85" s="227">
        <f t="shared" si="54"/>
        <v>0</v>
      </c>
      <c r="Z85" s="227">
        <f t="shared" si="55"/>
        <v>119472.63597665011</v>
      </c>
      <c r="AB85" s="126" t="s">
        <v>161</v>
      </c>
      <c r="AC85" s="126" t="s">
        <v>162</v>
      </c>
      <c r="AD85" s="227">
        <f t="shared" si="56"/>
        <v>0</v>
      </c>
      <c r="AE85" s="227">
        <f t="shared" si="57"/>
        <v>157366.2361634316</v>
      </c>
      <c r="AF85" s="227">
        <f t="shared" si="58"/>
        <v>0</v>
      </c>
      <c r="AG85" s="227">
        <f t="shared" si="59"/>
        <v>161010.11593231701</v>
      </c>
      <c r="AH85" s="227">
        <f t="shared" si="60"/>
        <v>0</v>
      </c>
      <c r="AI85" s="227">
        <f t="shared" si="61"/>
        <v>161800.81003104296</v>
      </c>
      <c r="AK85" s="126" t="s">
        <v>161</v>
      </c>
      <c r="AL85" s="126" t="s">
        <v>162</v>
      </c>
      <c r="AM85" s="227">
        <f t="shared" si="62"/>
        <v>0</v>
      </c>
      <c r="AN85" s="227">
        <f t="shared" si="63"/>
        <v>178336.62079097747</v>
      </c>
      <c r="AO85" s="227">
        <f t="shared" si="64"/>
        <v>0</v>
      </c>
      <c r="AP85" s="227">
        <f t="shared" si="65"/>
        <v>179255.2395016113</v>
      </c>
      <c r="AQ85" s="227">
        <f t="shared" si="66"/>
        <v>0</v>
      </c>
      <c r="AR85" s="227">
        <f t="shared" si="67"/>
        <v>182390.37784411659</v>
      </c>
      <c r="AT85" s="126" t="s">
        <v>161</v>
      </c>
      <c r="AU85" s="126" t="s">
        <v>162</v>
      </c>
      <c r="AV85" s="227">
        <f t="shared" si="68"/>
        <v>0</v>
      </c>
      <c r="AW85" s="227">
        <f t="shared" si="69"/>
        <v>180106.19014038102</v>
      </c>
      <c r="AX85" s="227">
        <f t="shared" si="70"/>
        <v>0</v>
      </c>
      <c r="AY85" s="227">
        <f t="shared" si="71"/>
        <v>183106.81382544368</v>
      </c>
      <c r="AZ85" s="227">
        <f t="shared" si="72"/>
        <v>0</v>
      </c>
      <c r="BA85" s="227">
        <f t="shared" si="73"/>
        <v>187884.06470925472</v>
      </c>
      <c r="BC85" s="126" t="s">
        <v>161</v>
      </c>
      <c r="BD85" s="126" t="s">
        <v>162</v>
      </c>
      <c r="BE85" s="227">
        <f t="shared" si="74"/>
        <v>0</v>
      </c>
      <c r="BF85" s="227">
        <f t="shared" si="75"/>
        <v>166201.60643212553</v>
      </c>
      <c r="BG85" s="227">
        <f t="shared" si="76"/>
        <v>0</v>
      </c>
      <c r="BH85" s="227">
        <f t="shared" si="77"/>
        <v>167991.49006649776</v>
      </c>
      <c r="BI85" s="227">
        <f t="shared" si="78"/>
        <v>0</v>
      </c>
      <c r="BJ85" s="227">
        <f t="shared" si="79"/>
        <v>168963.78502532933</v>
      </c>
    </row>
    <row r="86" spans="5:62">
      <c r="E86" s="126" t="s">
        <v>163</v>
      </c>
      <c r="F86" s="126" t="s">
        <v>164</v>
      </c>
      <c r="G86" s="227">
        <f>IFERROR(IF(VLOOKUP(E86,A:C,3,FALSE)="YES",VLOOKUP(E86,'School Year 2019-20 SPED coop'!A:R,15,FALSE),0),0)</f>
        <v>0</v>
      </c>
      <c r="H86" s="227">
        <f t="shared" si="80"/>
        <v>828732.69</v>
      </c>
      <c r="J86" s="126" t="s">
        <v>163</v>
      </c>
      <c r="K86" s="126" t="s">
        <v>164</v>
      </c>
      <c r="L86" s="227">
        <f t="shared" si="44"/>
        <v>0</v>
      </c>
      <c r="M86" s="227">
        <f t="shared" si="45"/>
        <v>797256.61001957639</v>
      </c>
      <c r="N86" s="227">
        <f t="shared" si="46"/>
        <v>0</v>
      </c>
      <c r="O86" s="227">
        <f t="shared" si="47"/>
        <v>812134.58778870129</v>
      </c>
      <c r="P86" s="227">
        <f t="shared" si="48"/>
        <v>0</v>
      </c>
      <c r="Q86" s="227">
        <f t="shared" si="49"/>
        <v>826601.11701493722</v>
      </c>
      <c r="S86" s="126" t="s">
        <v>163</v>
      </c>
      <c r="T86" s="126" t="s">
        <v>164</v>
      </c>
      <c r="U86" s="227">
        <f t="shared" si="50"/>
        <v>0</v>
      </c>
      <c r="V86" s="227">
        <f t="shared" si="51"/>
        <v>808834.7761592078</v>
      </c>
      <c r="W86" s="227">
        <f t="shared" si="52"/>
        <v>0</v>
      </c>
      <c r="X86" s="227">
        <f t="shared" si="53"/>
        <v>832483.40420638735</v>
      </c>
      <c r="Y86" s="227">
        <f t="shared" si="54"/>
        <v>0</v>
      </c>
      <c r="Z86" s="227">
        <f t="shared" si="55"/>
        <v>853797.8354173007</v>
      </c>
      <c r="AB86" s="126" t="s">
        <v>163</v>
      </c>
      <c r="AC86" s="126" t="s">
        <v>164</v>
      </c>
      <c r="AD86" s="227">
        <f t="shared" si="56"/>
        <v>0</v>
      </c>
      <c r="AE86" s="227">
        <f t="shared" si="57"/>
        <v>764723.66318870103</v>
      </c>
      <c r="AF86" s="227">
        <f t="shared" si="58"/>
        <v>0</v>
      </c>
      <c r="AG86" s="227">
        <f t="shared" si="59"/>
        <v>779079.38817360974</v>
      </c>
      <c r="AH86" s="227">
        <f t="shared" si="60"/>
        <v>0</v>
      </c>
      <c r="AI86" s="227">
        <f t="shared" si="61"/>
        <v>784901.20349396439</v>
      </c>
      <c r="AK86" s="126" t="s">
        <v>163</v>
      </c>
      <c r="AL86" s="126" t="s">
        <v>164</v>
      </c>
      <c r="AM86" s="227">
        <f t="shared" si="62"/>
        <v>0</v>
      </c>
      <c r="AN86" s="227">
        <f t="shared" si="63"/>
        <v>852902.25177548686</v>
      </c>
      <c r="AO86" s="227">
        <f t="shared" si="64"/>
        <v>0</v>
      </c>
      <c r="AP86" s="227">
        <f t="shared" si="65"/>
        <v>857250.21144376323</v>
      </c>
      <c r="AQ86" s="227">
        <f t="shared" si="66"/>
        <v>0</v>
      </c>
      <c r="AR86" s="227">
        <f t="shared" si="67"/>
        <v>872235.33947158395</v>
      </c>
      <c r="AT86" s="126" t="s">
        <v>163</v>
      </c>
      <c r="AU86" s="126" t="s">
        <v>164</v>
      </c>
      <c r="AV86" s="227">
        <f t="shared" si="68"/>
        <v>0</v>
      </c>
      <c r="AW86" s="227">
        <f t="shared" si="69"/>
        <v>861378.18437054509</v>
      </c>
      <c r="AX86" s="227">
        <f t="shared" si="70"/>
        <v>0</v>
      </c>
      <c r="AY86" s="227">
        <f t="shared" si="71"/>
        <v>875663.02186045365</v>
      </c>
      <c r="AZ86" s="227">
        <f t="shared" si="72"/>
        <v>0</v>
      </c>
      <c r="BA86" s="227">
        <f t="shared" si="73"/>
        <v>898534.18947624718</v>
      </c>
      <c r="BC86" s="126" t="s">
        <v>163</v>
      </c>
      <c r="BD86" s="126" t="s">
        <v>164</v>
      </c>
      <c r="BE86" s="227">
        <f t="shared" si="74"/>
        <v>0</v>
      </c>
      <c r="BF86" s="227">
        <f t="shared" si="75"/>
        <v>798760.50200373167</v>
      </c>
      <c r="BG86" s="227">
        <f t="shared" si="76"/>
        <v>0</v>
      </c>
      <c r="BH86" s="227">
        <f t="shared" si="77"/>
        <v>803912.00734522368</v>
      </c>
      <c r="BI86" s="227">
        <f t="shared" si="78"/>
        <v>0</v>
      </c>
      <c r="BJ86" s="227">
        <f t="shared" si="79"/>
        <v>810606.69822189049</v>
      </c>
    </row>
    <row r="87" spans="5:62">
      <c r="E87" s="126" t="s">
        <v>165</v>
      </c>
      <c r="F87" s="126" t="s">
        <v>166</v>
      </c>
      <c r="G87" s="227">
        <f>IFERROR(IF(VLOOKUP(E87,A:C,3,FALSE)="YES",VLOOKUP(E87,'School Year 2019-20 SPED coop'!A:R,15,FALSE),0),0)</f>
        <v>0</v>
      </c>
      <c r="H87" s="227">
        <f t="shared" si="80"/>
        <v>356330.22</v>
      </c>
      <c r="J87" s="126" t="s">
        <v>165</v>
      </c>
      <c r="K87" s="126" t="s">
        <v>166</v>
      </c>
      <c r="L87" s="227">
        <f t="shared" si="44"/>
        <v>0</v>
      </c>
      <c r="M87" s="227">
        <f t="shared" si="45"/>
        <v>336030.82764815277</v>
      </c>
      <c r="N87" s="227">
        <f t="shared" si="46"/>
        <v>0</v>
      </c>
      <c r="O87" s="227">
        <f t="shared" si="47"/>
        <v>342297.85255868023</v>
      </c>
      <c r="P87" s="227">
        <f t="shared" si="48"/>
        <v>0</v>
      </c>
      <c r="Q87" s="227">
        <f t="shared" si="49"/>
        <v>348391.57489724486</v>
      </c>
      <c r="S87" s="126" t="s">
        <v>165</v>
      </c>
      <c r="T87" s="126" t="s">
        <v>166</v>
      </c>
      <c r="U87" s="227">
        <f t="shared" si="50"/>
        <v>0</v>
      </c>
      <c r="V87" s="227">
        <f t="shared" si="51"/>
        <v>340919.15927934222</v>
      </c>
      <c r="W87" s="227">
        <f t="shared" si="52"/>
        <v>0</v>
      </c>
      <c r="X87" s="227">
        <f t="shared" si="53"/>
        <v>350872.82345702132</v>
      </c>
      <c r="Y87" s="227">
        <f t="shared" si="54"/>
        <v>0</v>
      </c>
      <c r="Z87" s="227">
        <f t="shared" si="55"/>
        <v>359861.40765524743</v>
      </c>
      <c r="AB87" s="126" t="s">
        <v>165</v>
      </c>
      <c r="AC87" s="126" t="s">
        <v>166</v>
      </c>
      <c r="AD87" s="227">
        <f t="shared" si="56"/>
        <v>0</v>
      </c>
      <c r="AE87" s="227">
        <f t="shared" si="57"/>
        <v>307161.7773897869</v>
      </c>
      <c r="AF87" s="227">
        <f t="shared" si="58"/>
        <v>0</v>
      </c>
      <c r="AG87" s="227">
        <f t="shared" si="59"/>
        <v>309997.05073910113</v>
      </c>
      <c r="AH87" s="227">
        <f t="shared" si="60"/>
        <v>0</v>
      </c>
      <c r="AI87" s="227">
        <f t="shared" si="61"/>
        <v>316291.82484863797</v>
      </c>
      <c r="AK87" s="126" t="s">
        <v>165</v>
      </c>
      <c r="AL87" s="126" t="s">
        <v>166</v>
      </c>
      <c r="AM87" s="227">
        <f t="shared" si="62"/>
        <v>0</v>
      </c>
      <c r="AN87" s="227">
        <f t="shared" si="63"/>
        <v>375556.78190991754</v>
      </c>
      <c r="AO87" s="227">
        <f t="shared" si="64"/>
        <v>0</v>
      </c>
      <c r="AP87" s="227">
        <f t="shared" si="65"/>
        <v>377481.58892936475</v>
      </c>
      <c r="AQ87" s="227">
        <f t="shared" si="66"/>
        <v>0</v>
      </c>
      <c r="AR87" s="227">
        <f t="shared" si="67"/>
        <v>384081.84366614302</v>
      </c>
      <c r="AT87" s="126" t="s">
        <v>165</v>
      </c>
      <c r="AU87" s="126" t="s">
        <v>166</v>
      </c>
      <c r="AV87" s="227">
        <f t="shared" si="68"/>
        <v>0</v>
      </c>
      <c r="AW87" s="227">
        <f t="shared" si="69"/>
        <v>379292.73530182627</v>
      </c>
      <c r="AX87" s="227">
        <f t="shared" si="70"/>
        <v>0</v>
      </c>
      <c r="AY87" s="227">
        <f t="shared" si="71"/>
        <v>385600.78624531056</v>
      </c>
      <c r="AZ87" s="227">
        <f t="shared" si="72"/>
        <v>0</v>
      </c>
      <c r="BA87" s="227">
        <f t="shared" si="73"/>
        <v>395653.39292416634</v>
      </c>
      <c r="BC87" s="126" t="s">
        <v>165</v>
      </c>
      <c r="BD87" s="126" t="s">
        <v>166</v>
      </c>
      <c r="BE87" s="227">
        <f t="shared" si="74"/>
        <v>0</v>
      </c>
      <c r="BF87" s="227">
        <f t="shared" si="75"/>
        <v>322558.51224538527</v>
      </c>
      <c r="BG87" s="227">
        <f t="shared" si="76"/>
        <v>0</v>
      </c>
      <c r="BH87" s="227">
        <f t="shared" si="77"/>
        <v>321703.69334551389</v>
      </c>
      <c r="BI87" s="227">
        <f t="shared" si="78"/>
        <v>0</v>
      </c>
      <c r="BJ87" s="227">
        <f t="shared" si="79"/>
        <v>328489.06798086426</v>
      </c>
    </row>
    <row r="88" spans="5:62">
      <c r="E88" s="126" t="s">
        <v>167</v>
      </c>
      <c r="F88" s="126" t="s">
        <v>168</v>
      </c>
      <c r="G88" s="227">
        <f>IFERROR(IF(VLOOKUP(E88,A:C,3,FALSE)="YES",VLOOKUP(E88,'School Year 2019-20 SPED coop'!A:R,15,FALSE),0),0)</f>
        <v>0</v>
      </c>
      <c r="H88" s="227">
        <f t="shared" si="80"/>
        <v>9247370.9000000004</v>
      </c>
      <c r="J88" s="126" t="s">
        <v>167</v>
      </c>
      <c r="K88" s="126" t="s">
        <v>168</v>
      </c>
      <c r="L88" s="227">
        <f t="shared" si="44"/>
        <v>0</v>
      </c>
      <c r="M88" s="227">
        <f t="shared" si="45"/>
        <v>8940039.8693118989</v>
      </c>
      <c r="N88" s="227">
        <f t="shared" si="46"/>
        <v>0</v>
      </c>
      <c r="O88" s="227">
        <f t="shared" si="47"/>
        <v>9108379.6560383476</v>
      </c>
      <c r="P88" s="227">
        <f t="shared" si="48"/>
        <v>0</v>
      </c>
      <c r="Q88" s="227">
        <f t="shared" si="49"/>
        <v>9272064.5948377084</v>
      </c>
      <c r="S88" s="126" t="s">
        <v>167</v>
      </c>
      <c r="T88" s="126" t="s">
        <v>168</v>
      </c>
      <c r="U88" s="227">
        <f t="shared" si="50"/>
        <v>0</v>
      </c>
      <c r="V88" s="227">
        <f t="shared" si="51"/>
        <v>9069819.1613439228</v>
      </c>
      <c r="W88" s="227">
        <f t="shared" si="52"/>
        <v>0</v>
      </c>
      <c r="X88" s="227">
        <f t="shared" si="53"/>
        <v>9336505.2728475276</v>
      </c>
      <c r="Y88" s="227">
        <f t="shared" si="54"/>
        <v>0</v>
      </c>
      <c r="Z88" s="227">
        <f t="shared" si="55"/>
        <v>9577031.936948644</v>
      </c>
      <c r="AB88" s="126" t="s">
        <v>167</v>
      </c>
      <c r="AC88" s="126" t="s">
        <v>168</v>
      </c>
      <c r="AD88" s="227">
        <f t="shared" si="56"/>
        <v>0</v>
      </c>
      <c r="AE88" s="227">
        <f t="shared" si="57"/>
        <v>8450026.1808947232</v>
      </c>
      <c r="AF88" s="227">
        <f t="shared" si="58"/>
        <v>0</v>
      </c>
      <c r="AG88" s="227">
        <f t="shared" si="59"/>
        <v>8599987.5617456362</v>
      </c>
      <c r="AH88" s="227">
        <f t="shared" si="60"/>
        <v>0</v>
      </c>
      <c r="AI88" s="227">
        <f t="shared" si="61"/>
        <v>8745208.020007709</v>
      </c>
      <c r="AK88" s="126" t="s">
        <v>167</v>
      </c>
      <c r="AL88" s="126" t="s">
        <v>168</v>
      </c>
      <c r="AM88" s="227">
        <f t="shared" si="62"/>
        <v>0</v>
      </c>
      <c r="AN88" s="227">
        <f t="shared" si="63"/>
        <v>9381989.3152034469</v>
      </c>
      <c r="AO88" s="227">
        <f t="shared" si="64"/>
        <v>0</v>
      </c>
      <c r="AP88" s="227">
        <f t="shared" si="65"/>
        <v>9428160.6526211835</v>
      </c>
      <c r="AQ88" s="227">
        <f t="shared" si="66"/>
        <v>0</v>
      </c>
      <c r="AR88" s="227">
        <f t="shared" si="67"/>
        <v>9594726.135249516</v>
      </c>
      <c r="AT88" s="126" t="s">
        <v>167</v>
      </c>
      <c r="AU88" s="126" t="s">
        <v>168</v>
      </c>
      <c r="AV88" s="227">
        <f t="shared" si="68"/>
        <v>0</v>
      </c>
      <c r="AW88" s="227">
        <f t="shared" si="69"/>
        <v>9475324.6325729731</v>
      </c>
      <c r="AX88" s="227">
        <f t="shared" si="70"/>
        <v>0</v>
      </c>
      <c r="AY88" s="227">
        <f t="shared" si="71"/>
        <v>9630946.6602658145</v>
      </c>
      <c r="AZ88" s="227">
        <f t="shared" si="72"/>
        <v>0</v>
      </c>
      <c r="BA88" s="227">
        <f t="shared" si="73"/>
        <v>9884087.6040144078</v>
      </c>
      <c r="BC88" s="126" t="s">
        <v>167</v>
      </c>
      <c r="BD88" s="126" t="s">
        <v>168</v>
      </c>
      <c r="BE88" s="227">
        <f t="shared" si="74"/>
        <v>0</v>
      </c>
      <c r="BF88" s="227">
        <f t="shared" si="75"/>
        <v>8800077.3523704167</v>
      </c>
      <c r="BG88" s="227">
        <f t="shared" si="76"/>
        <v>0</v>
      </c>
      <c r="BH88" s="227">
        <f t="shared" si="77"/>
        <v>8844723.1697621327</v>
      </c>
      <c r="BI88" s="227">
        <f t="shared" si="78"/>
        <v>0</v>
      </c>
      <c r="BJ88" s="227">
        <f t="shared" si="79"/>
        <v>9001205.4006629605</v>
      </c>
    </row>
    <row r="89" spans="5:62">
      <c r="E89" s="126" t="s">
        <v>169</v>
      </c>
      <c r="F89" s="126" t="s">
        <v>170</v>
      </c>
      <c r="G89" s="227">
        <f>IFERROR(IF(VLOOKUP(E89,A:C,3,FALSE)="YES",VLOOKUP(E89,'School Year 2019-20 SPED coop'!A:R,15,FALSE),0),0)</f>
        <v>0</v>
      </c>
      <c r="H89" s="227">
        <f t="shared" si="80"/>
        <v>1366888.0299999998</v>
      </c>
      <c r="J89" s="126" t="s">
        <v>169</v>
      </c>
      <c r="K89" s="126" t="s">
        <v>170</v>
      </c>
      <c r="L89" s="227">
        <f t="shared" si="44"/>
        <v>0</v>
      </c>
      <c r="M89" s="227">
        <f t="shared" si="45"/>
        <v>1288484.2496609592</v>
      </c>
      <c r="N89" s="227">
        <f t="shared" si="46"/>
        <v>0</v>
      </c>
      <c r="O89" s="227">
        <f t="shared" si="47"/>
        <v>1312807.2819123245</v>
      </c>
      <c r="P89" s="227">
        <f t="shared" si="48"/>
        <v>0</v>
      </c>
      <c r="Q89" s="227">
        <f t="shared" si="49"/>
        <v>1336457.7459248297</v>
      </c>
      <c r="S89" s="126" t="s">
        <v>169</v>
      </c>
      <c r="T89" s="126" t="s">
        <v>170</v>
      </c>
      <c r="U89" s="227">
        <f t="shared" si="50"/>
        <v>0</v>
      </c>
      <c r="V89" s="227">
        <f t="shared" si="51"/>
        <v>1307195.8038910434</v>
      </c>
      <c r="W89" s="227">
        <f t="shared" si="52"/>
        <v>0</v>
      </c>
      <c r="X89" s="227">
        <f t="shared" si="53"/>
        <v>1345676.2902630558</v>
      </c>
      <c r="Y89" s="227">
        <f t="shared" si="54"/>
        <v>0</v>
      </c>
      <c r="Z89" s="227">
        <f t="shared" si="55"/>
        <v>1380409.9504912728</v>
      </c>
      <c r="AB89" s="126" t="s">
        <v>169</v>
      </c>
      <c r="AC89" s="126" t="s">
        <v>170</v>
      </c>
      <c r="AD89" s="227">
        <f t="shared" si="56"/>
        <v>0</v>
      </c>
      <c r="AE89" s="227">
        <f t="shared" si="57"/>
        <v>1401111.9900312361</v>
      </c>
      <c r="AF89" s="227">
        <f t="shared" si="58"/>
        <v>0</v>
      </c>
      <c r="AG89" s="227">
        <f t="shared" si="59"/>
        <v>1423753.2408423903</v>
      </c>
      <c r="AH89" s="227">
        <f t="shared" si="60"/>
        <v>0</v>
      </c>
      <c r="AI89" s="227">
        <f t="shared" si="61"/>
        <v>1446043.5244985495</v>
      </c>
      <c r="AK89" s="126" t="s">
        <v>169</v>
      </c>
      <c r="AL89" s="126" t="s">
        <v>170</v>
      </c>
      <c r="AM89" s="227">
        <f t="shared" si="62"/>
        <v>0</v>
      </c>
      <c r="AN89" s="227">
        <f t="shared" si="63"/>
        <v>1497090.1947475888</v>
      </c>
      <c r="AO89" s="227">
        <f t="shared" si="64"/>
        <v>0</v>
      </c>
      <c r="AP89" s="227">
        <f t="shared" si="65"/>
        <v>1504431.6256250963</v>
      </c>
      <c r="AQ89" s="227">
        <f t="shared" si="66"/>
        <v>0</v>
      </c>
      <c r="AR89" s="227">
        <f t="shared" si="67"/>
        <v>1531077.8996869305</v>
      </c>
      <c r="AT89" s="126" t="s">
        <v>169</v>
      </c>
      <c r="AU89" s="126" t="s">
        <v>170</v>
      </c>
      <c r="AV89" s="227">
        <f t="shared" si="68"/>
        <v>0</v>
      </c>
      <c r="AW89" s="227">
        <f t="shared" si="69"/>
        <v>1511997.9791322374</v>
      </c>
      <c r="AX89" s="227">
        <f t="shared" si="70"/>
        <v>0</v>
      </c>
      <c r="AY89" s="227">
        <f t="shared" si="71"/>
        <v>1536798.571633416</v>
      </c>
      <c r="AZ89" s="227">
        <f t="shared" si="72"/>
        <v>0</v>
      </c>
      <c r="BA89" s="227">
        <f t="shared" si="73"/>
        <v>1577252.1406435408</v>
      </c>
      <c r="BC89" s="126" t="s">
        <v>169</v>
      </c>
      <c r="BD89" s="126" t="s">
        <v>170</v>
      </c>
      <c r="BE89" s="227">
        <f t="shared" si="74"/>
        <v>0</v>
      </c>
      <c r="BF89" s="227">
        <f t="shared" si="75"/>
        <v>1464779.3082502619</v>
      </c>
      <c r="BG89" s="227">
        <f t="shared" si="76"/>
        <v>0</v>
      </c>
      <c r="BH89" s="227">
        <f t="shared" si="77"/>
        <v>1469721.7553954611</v>
      </c>
      <c r="BI89" s="227">
        <f t="shared" si="78"/>
        <v>0</v>
      </c>
      <c r="BJ89" s="227">
        <f t="shared" si="79"/>
        <v>1493924.8768078729</v>
      </c>
    </row>
    <row r="90" spans="5:62">
      <c r="E90" s="126" t="s">
        <v>171</v>
      </c>
      <c r="F90" s="126" t="s">
        <v>172</v>
      </c>
      <c r="G90" s="227">
        <f>IFERROR(IF(VLOOKUP(E90,A:C,3,FALSE)="YES",VLOOKUP(E90,'School Year 2019-20 SPED coop'!A:R,15,FALSE),0),0)</f>
        <v>0</v>
      </c>
      <c r="H90" s="227">
        <f t="shared" si="80"/>
        <v>1927454.1500000001</v>
      </c>
      <c r="J90" s="126" t="s">
        <v>171</v>
      </c>
      <c r="K90" s="126" t="s">
        <v>172</v>
      </c>
      <c r="L90" s="227">
        <f t="shared" si="44"/>
        <v>0</v>
      </c>
      <c r="M90" s="227">
        <f t="shared" si="45"/>
        <v>1933977.5250161551</v>
      </c>
      <c r="N90" s="227">
        <f t="shared" si="46"/>
        <v>0</v>
      </c>
      <c r="O90" s="227">
        <f t="shared" si="47"/>
        <v>1946360.2316268131</v>
      </c>
      <c r="P90" s="227">
        <f t="shared" si="48"/>
        <v>0</v>
      </c>
      <c r="Q90" s="227">
        <f t="shared" si="49"/>
        <v>1956761.2168542442</v>
      </c>
      <c r="S90" s="126" t="s">
        <v>171</v>
      </c>
      <c r="T90" s="126" t="s">
        <v>172</v>
      </c>
      <c r="U90" s="227">
        <f t="shared" si="50"/>
        <v>0</v>
      </c>
      <c r="V90" s="227">
        <f t="shared" si="51"/>
        <v>1962045.3300721676</v>
      </c>
      <c r="W90" s="227">
        <f t="shared" si="52"/>
        <v>0</v>
      </c>
      <c r="X90" s="227">
        <f t="shared" si="53"/>
        <v>1995116.8932932771</v>
      </c>
      <c r="Y90" s="227">
        <f t="shared" si="54"/>
        <v>0</v>
      </c>
      <c r="Z90" s="227">
        <f t="shared" si="55"/>
        <v>2021113.279519235</v>
      </c>
      <c r="AB90" s="126" t="s">
        <v>171</v>
      </c>
      <c r="AC90" s="126" t="s">
        <v>172</v>
      </c>
      <c r="AD90" s="227">
        <f t="shared" si="56"/>
        <v>0</v>
      </c>
      <c r="AE90" s="227">
        <f t="shared" si="57"/>
        <v>1854213.0977232025</v>
      </c>
      <c r="AF90" s="227">
        <f t="shared" si="58"/>
        <v>0</v>
      </c>
      <c r="AG90" s="227">
        <f t="shared" si="59"/>
        <v>1866212.2578648652</v>
      </c>
      <c r="AH90" s="227">
        <f t="shared" si="60"/>
        <v>0</v>
      </c>
      <c r="AI90" s="227">
        <f t="shared" si="61"/>
        <v>1871558.1896548327</v>
      </c>
      <c r="AK90" s="126" t="s">
        <v>171</v>
      </c>
      <c r="AL90" s="126" t="s">
        <v>172</v>
      </c>
      <c r="AM90" s="227">
        <f t="shared" si="62"/>
        <v>0</v>
      </c>
      <c r="AN90" s="227">
        <f t="shared" si="63"/>
        <v>1992484.0294324926</v>
      </c>
      <c r="AO90" s="227">
        <f t="shared" si="64"/>
        <v>0</v>
      </c>
      <c r="AP90" s="227">
        <f t="shared" si="65"/>
        <v>1977778.8085583141</v>
      </c>
      <c r="AQ90" s="227">
        <f t="shared" si="66"/>
        <v>0</v>
      </c>
      <c r="AR90" s="227">
        <f t="shared" si="67"/>
        <v>1988247.3439825</v>
      </c>
      <c r="AT90" s="126" t="s">
        <v>171</v>
      </c>
      <c r="AU90" s="126" t="s">
        <v>172</v>
      </c>
      <c r="AV90" s="227">
        <f t="shared" si="68"/>
        <v>0</v>
      </c>
      <c r="AW90" s="227">
        <f t="shared" si="69"/>
        <v>2012308.5168891447</v>
      </c>
      <c r="AX90" s="227">
        <f t="shared" si="70"/>
        <v>0</v>
      </c>
      <c r="AY90" s="227">
        <f t="shared" si="71"/>
        <v>2020325.4884483321</v>
      </c>
      <c r="AZ90" s="227">
        <f t="shared" si="72"/>
        <v>0</v>
      </c>
      <c r="BA90" s="227">
        <f t="shared" si="73"/>
        <v>2048210.9111428829</v>
      </c>
      <c r="BC90" s="126" t="s">
        <v>171</v>
      </c>
      <c r="BD90" s="126" t="s">
        <v>172</v>
      </c>
      <c r="BE90" s="227">
        <f t="shared" si="74"/>
        <v>0</v>
      </c>
      <c r="BF90" s="227">
        <f t="shared" si="75"/>
        <v>1934271.5908253116</v>
      </c>
      <c r="BG90" s="227">
        <f t="shared" si="76"/>
        <v>0</v>
      </c>
      <c r="BH90" s="227">
        <f t="shared" si="77"/>
        <v>1922210.6491008338</v>
      </c>
      <c r="BI90" s="227">
        <f t="shared" si="78"/>
        <v>0</v>
      </c>
      <c r="BJ90" s="227">
        <f t="shared" si="79"/>
        <v>1929639.5714724397</v>
      </c>
    </row>
    <row r="91" spans="5:62">
      <c r="E91" s="126" t="s">
        <v>173</v>
      </c>
      <c r="F91" s="126" t="s">
        <v>174</v>
      </c>
      <c r="G91" s="227">
        <f>IFERROR(IF(VLOOKUP(E91,A:C,3,FALSE)="YES",VLOOKUP(E91,'School Year 2019-20 SPED coop'!A:R,15,FALSE),0),0)</f>
        <v>0</v>
      </c>
      <c r="H91" s="227">
        <f t="shared" si="80"/>
        <v>17592.16</v>
      </c>
      <c r="J91" s="126" t="s">
        <v>173</v>
      </c>
      <c r="K91" s="126" t="s">
        <v>174</v>
      </c>
      <c r="L91" s="227">
        <f t="shared" si="44"/>
        <v>0</v>
      </c>
      <c r="M91" s="227">
        <f t="shared" si="45"/>
        <v>20809.756555669312</v>
      </c>
      <c r="N91" s="227">
        <f t="shared" si="46"/>
        <v>0</v>
      </c>
      <c r="O91" s="227">
        <f t="shared" si="47"/>
        <v>21197.054000728374</v>
      </c>
      <c r="P91" s="227">
        <f t="shared" si="48"/>
        <v>0</v>
      </c>
      <c r="Q91" s="227">
        <f t="shared" si="49"/>
        <v>21573.645297641371</v>
      </c>
      <c r="S91" s="126" t="s">
        <v>173</v>
      </c>
      <c r="T91" s="126" t="s">
        <v>174</v>
      </c>
      <c r="U91" s="227">
        <f t="shared" si="50"/>
        <v>0</v>
      </c>
      <c r="V91" s="227">
        <f t="shared" si="51"/>
        <v>20809.756555669312</v>
      </c>
      <c r="W91" s="227">
        <f t="shared" si="52"/>
        <v>0</v>
      </c>
      <c r="X91" s="227">
        <f t="shared" si="53"/>
        <v>21197.054000728374</v>
      </c>
      <c r="Y91" s="227">
        <f t="shared" si="54"/>
        <v>0</v>
      </c>
      <c r="Z91" s="227">
        <f t="shared" si="55"/>
        <v>21573.645297641371</v>
      </c>
      <c r="AB91" s="126" t="s">
        <v>173</v>
      </c>
      <c r="AC91" s="126" t="s">
        <v>174</v>
      </c>
      <c r="AD91" s="227">
        <f t="shared" si="56"/>
        <v>0</v>
      </c>
      <c r="AE91" s="227">
        <f t="shared" si="57"/>
        <v>10697.686630827382</v>
      </c>
      <c r="AF91" s="227">
        <f t="shared" si="58"/>
        <v>0</v>
      </c>
      <c r="AG91" s="227">
        <f t="shared" si="59"/>
        <v>10827.893913081767</v>
      </c>
      <c r="AH91" s="227">
        <f t="shared" si="60"/>
        <v>0</v>
      </c>
      <c r="AI91" s="227">
        <f t="shared" si="61"/>
        <v>10821.236822807397</v>
      </c>
      <c r="AK91" s="126" t="s">
        <v>173</v>
      </c>
      <c r="AL91" s="126" t="s">
        <v>174</v>
      </c>
      <c r="AM91" s="227">
        <f t="shared" si="62"/>
        <v>0</v>
      </c>
      <c r="AN91" s="227">
        <f t="shared" si="63"/>
        <v>11162.716512351655</v>
      </c>
      <c r="AO91" s="227">
        <f t="shared" si="64"/>
        <v>0</v>
      </c>
      <c r="AP91" s="227">
        <f t="shared" si="65"/>
        <v>11217.698699663877</v>
      </c>
      <c r="AQ91" s="227">
        <f t="shared" si="66"/>
        <v>0</v>
      </c>
      <c r="AR91" s="227">
        <f t="shared" si="67"/>
        <v>11413.916927549231</v>
      </c>
      <c r="AT91" s="126" t="s">
        <v>173</v>
      </c>
      <c r="AU91" s="126" t="s">
        <v>174</v>
      </c>
      <c r="AV91" s="227">
        <f t="shared" si="68"/>
        <v>0</v>
      </c>
      <c r="AW91" s="227">
        <f t="shared" si="69"/>
        <v>11162.716512351655</v>
      </c>
      <c r="AX91" s="227">
        <f t="shared" si="70"/>
        <v>0</v>
      </c>
      <c r="AY91" s="227">
        <f t="shared" si="71"/>
        <v>11217.698699663877</v>
      </c>
      <c r="AZ91" s="227">
        <f t="shared" si="72"/>
        <v>0</v>
      </c>
      <c r="BA91" s="227">
        <f t="shared" si="73"/>
        <v>11413.916927549231</v>
      </c>
      <c r="BC91" s="126" t="s">
        <v>173</v>
      </c>
      <c r="BD91" s="126" t="s">
        <v>174</v>
      </c>
      <c r="BE91" s="227">
        <f t="shared" si="74"/>
        <v>0</v>
      </c>
      <c r="BF91" s="227">
        <f t="shared" si="75"/>
        <v>11296.864799787725</v>
      </c>
      <c r="BG91" s="227">
        <f t="shared" si="76"/>
        <v>0</v>
      </c>
      <c r="BH91" s="227">
        <f t="shared" si="77"/>
        <v>11292.74136192709</v>
      </c>
      <c r="BI91" s="227">
        <f t="shared" si="78"/>
        <v>0</v>
      </c>
      <c r="BJ91" s="227">
        <f t="shared" si="79"/>
        <v>11295.808219652774</v>
      </c>
    </row>
    <row r="92" spans="5:62">
      <c r="E92" s="126" t="s">
        <v>175</v>
      </c>
      <c r="F92" s="126" t="s">
        <v>176</v>
      </c>
      <c r="G92" s="227">
        <f>IFERROR(IF(VLOOKUP(E92,A:C,3,FALSE)="YES",VLOOKUP(E92,'School Year 2019-20 SPED coop'!A:R,15,FALSE),0),0)</f>
        <v>0</v>
      </c>
      <c r="H92" s="227">
        <f t="shared" si="80"/>
        <v>108687.26000000001</v>
      </c>
      <c r="J92" s="126" t="s">
        <v>175</v>
      </c>
      <c r="K92" s="126" t="s">
        <v>176</v>
      </c>
      <c r="L92" s="227">
        <f t="shared" si="44"/>
        <v>0</v>
      </c>
      <c r="M92" s="227">
        <f t="shared" si="45"/>
        <v>108929.4948341439</v>
      </c>
      <c r="N92" s="227">
        <f t="shared" si="46"/>
        <v>0</v>
      </c>
      <c r="O92" s="227">
        <f t="shared" si="47"/>
        <v>110959.08261941541</v>
      </c>
      <c r="P92" s="227">
        <f t="shared" si="48"/>
        <v>0</v>
      </c>
      <c r="Q92" s="227">
        <f t="shared" si="49"/>
        <v>112932.56307996462</v>
      </c>
      <c r="S92" s="126" t="s">
        <v>175</v>
      </c>
      <c r="T92" s="126" t="s">
        <v>176</v>
      </c>
      <c r="U92" s="227">
        <f t="shared" si="50"/>
        <v>0</v>
      </c>
      <c r="V92" s="227">
        <f t="shared" si="51"/>
        <v>108929.4948341439</v>
      </c>
      <c r="W92" s="227">
        <f t="shared" si="52"/>
        <v>0</v>
      </c>
      <c r="X92" s="227">
        <f t="shared" si="53"/>
        <v>110959.08261941541</v>
      </c>
      <c r="Y92" s="227">
        <f t="shared" si="54"/>
        <v>0</v>
      </c>
      <c r="Z92" s="227">
        <f t="shared" si="55"/>
        <v>112932.56307996462</v>
      </c>
      <c r="AB92" s="126" t="s">
        <v>175</v>
      </c>
      <c r="AC92" s="126" t="s">
        <v>176</v>
      </c>
      <c r="AD92" s="227">
        <f t="shared" si="56"/>
        <v>0</v>
      </c>
      <c r="AE92" s="227">
        <f t="shared" si="57"/>
        <v>130415.47722636716</v>
      </c>
      <c r="AF92" s="227">
        <f t="shared" si="58"/>
        <v>0</v>
      </c>
      <c r="AG92" s="227">
        <f t="shared" si="59"/>
        <v>132161.39188876524</v>
      </c>
      <c r="AH92" s="227">
        <f t="shared" si="60"/>
        <v>0</v>
      </c>
      <c r="AI92" s="227">
        <f t="shared" si="61"/>
        <v>135048.11652816267</v>
      </c>
      <c r="AK92" s="126" t="s">
        <v>175</v>
      </c>
      <c r="AL92" s="126" t="s">
        <v>176</v>
      </c>
      <c r="AM92" s="227">
        <f t="shared" si="62"/>
        <v>0</v>
      </c>
      <c r="AN92" s="227">
        <f t="shared" si="63"/>
        <v>135934.6461749897</v>
      </c>
      <c r="AO92" s="227">
        <f t="shared" si="64"/>
        <v>0</v>
      </c>
      <c r="AP92" s="227">
        <f t="shared" si="65"/>
        <v>136610.4558172705</v>
      </c>
      <c r="AQ92" s="227">
        <f t="shared" si="66"/>
        <v>0</v>
      </c>
      <c r="AR92" s="227">
        <f t="shared" si="67"/>
        <v>138996.12876400337</v>
      </c>
      <c r="AT92" s="126" t="s">
        <v>175</v>
      </c>
      <c r="AU92" s="126" t="s">
        <v>176</v>
      </c>
      <c r="AV92" s="227">
        <f t="shared" si="68"/>
        <v>0</v>
      </c>
      <c r="AW92" s="227">
        <f t="shared" si="69"/>
        <v>135934.6461749897</v>
      </c>
      <c r="AX92" s="227">
        <f t="shared" si="70"/>
        <v>0</v>
      </c>
      <c r="AY92" s="227">
        <f t="shared" si="71"/>
        <v>136610.4558172705</v>
      </c>
      <c r="AZ92" s="227">
        <f t="shared" si="72"/>
        <v>0</v>
      </c>
      <c r="BA92" s="227">
        <f t="shared" si="73"/>
        <v>138996.12876400337</v>
      </c>
      <c r="BC92" s="126" t="s">
        <v>175</v>
      </c>
      <c r="BD92" s="126" t="s">
        <v>176</v>
      </c>
      <c r="BE92" s="227">
        <f t="shared" si="74"/>
        <v>0</v>
      </c>
      <c r="BF92" s="227">
        <f t="shared" si="75"/>
        <v>135284.37840629063</v>
      </c>
      <c r="BG92" s="227">
        <f t="shared" si="76"/>
        <v>0</v>
      </c>
      <c r="BH92" s="227">
        <f t="shared" si="77"/>
        <v>135407.74892571953</v>
      </c>
      <c r="BI92" s="227">
        <f t="shared" si="78"/>
        <v>0</v>
      </c>
      <c r="BJ92" s="227">
        <f t="shared" si="79"/>
        <v>138466.53054964737</v>
      </c>
    </row>
    <row r="93" spans="5:62">
      <c r="E93" s="126" t="s">
        <v>177</v>
      </c>
      <c r="F93" s="126" t="s">
        <v>178</v>
      </c>
      <c r="G93" s="227">
        <f>IFERROR(IF(VLOOKUP(E93,A:C,3,FALSE)="YES",VLOOKUP(E93,'School Year 2019-20 SPED coop'!A:R,15,FALSE),0),0)</f>
        <v>0</v>
      </c>
      <c r="H93" s="227">
        <f t="shared" si="80"/>
        <v>552965.28</v>
      </c>
      <c r="J93" s="126" t="s">
        <v>177</v>
      </c>
      <c r="K93" s="126" t="s">
        <v>178</v>
      </c>
      <c r="L93" s="227">
        <f t="shared" si="44"/>
        <v>0</v>
      </c>
      <c r="M93" s="227">
        <f t="shared" si="45"/>
        <v>472185.43078715843</v>
      </c>
      <c r="N93" s="227">
        <f t="shared" si="46"/>
        <v>0</v>
      </c>
      <c r="O93" s="227">
        <f t="shared" si="47"/>
        <v>481063.19404716068</v>
      </c>
      <c r="P93" s="227">
        <f t="shared" si="48"/>
        <v>0</v>
      </c>
      <c r="Q93" s="227">
        <f t="shared" si="49"/>
        <v>489695.31786718697</v>
      </c>
      <c r="S93" s="126" t="s">
        <v>177</v>
      </c>
      <c r="T93" s="126" t="s">
        <v>178</v>
      </c>
      <c r="U93" s="227">
        <f t="shared" si="50"/>
        <v>0</v>
      </c>
      <c r="V93" s="227">
        <f t="shared" si="51"/>
        <v>479035.45844961831</v>
      </c>
      <c r="W93" s="227">
        <f t="shared" si="52"/>
        <v>0</v>
      </c>
      <c r="X93" s="227">
        <f t="shared" si="53"/>
        <v>493106.20255867689</v>
      </c>
      <c r="Y93" s="227">
        <f t="shared" si="54"/>
        <v>0</v>
      </c>
      <c r="Z93" s="227">
        <f t="shared" si="55"/>
        <v>505792.07231210003</v>
      </c>
      <c r="AB93" s="126" t="s">
        <v>177</v>
      </c>
      <c r="AC93" s="126" t="s">
        <v>178</v>
      </c>
      <c r="AD93" s="227">
        <f t="shared" si="56"/>
        <v>0</v>
      </c>
      <c r="AE93" s="227">
        <f t="shared" si="57"/>
        <v>409975.30603008275</v>
      </c>
      <c r="AF93" s="227">
        <f t="shared" si="58"/>
        <v>0</v>
      </c>
      <c r="AG93" s="227">
        <f t="shared" si="59"/>
        <v>419691.26014567271</v>
      </c>
      <c r="AH93" s="227">
        <f t="shared" si="60"/>
        <v>0</v>
      </c>
      <c r="AI93" s="227">
        <f t="shared" si="61"/>
        <v>428586.62102400302</v>
      </c>
      <c r="AK93" s="126" t="s">
        <v>177</v>
      </c>
      <c r="AL93" s="126" t="s">
        <v>178</v>
      </c>
      <c r="AM93" s="227">
        <f t="shared" si="62"/>
        <v>0</v>
      </c>
      <c r="AN93" s="227">
        <f t="shared" si="63"/>
        <v>444572.91282479034</v>
      </c>
      <c r="AO93" s="227">
        <f t="shared" si="64"/>
        <v>0</v>
      </c>
      <c r="AP93" s="227">
        <f t="shared" si="65"/>
        <v>446920.50531575095</v>
      </c>
      <c r="AQ93" s="227">
        <f t="shared" si="66"/>
        <v>0</v>
      </c>
      <c r="AR93" s="227">
        <f t="shared" si="67"/>
        <v>454794.27605596354</v>
      </c>
      <c r="AT93" s="126" t="s">
        <v>177</v>
      </c>
      <c r="AU93" s="126" t="s">
        <v>178</v>
      </c>
      <c r="AV93" s="227">
        <f t="shared" si="68"/>
        <v>0</v>
      </c>
      <c r="AW93" s="227">
        <f t="shared" si="69"/>
        <v>448994.92846828332</v>
      </c>
      <c r="AX93" s="227">
        <f t="shared" si="70"/>
        <v>0</v>
      </c>
      <c r="AY93" s="227">
        <f t="shared" si="71"/>
        <v>456531.25921914051</v>
      </c>
      <c r="AZ93" s="227">
        <f t="shared" si="72"/>
        <v>0</v>
      </c>
      <c r="BA93" s="227">
        <f t="shared" si="73"/>
        <v>468512.66453204036</v>
      </c>
      <c r="BC93" s="126" t="s">
        <v>177</v>
      </c>
      <c r="BD93" s="126" t="s">
        <v>178</v>
      </c>
      <c r="BE93" s="227">
        <f t="shared" si="74"/>
        <v>0</v>
      </c>
      <c r="BF93" s="227">
        <f t="shared" si="75"/>
        <v>432815.37005671125</v>
      </c>
      <c r="BG93" s="227">
        <f t="shared" si="76"/>
        <v>0</v>
      </c>
      <c r="BH93" s="227">
        <f t="shared" si="77"/>
        <v>437684.47017267719</v>
      </c>
      <c r="BI93" s="227">
        <f t="shared" si="78"/>
        <v>0</v>
      </c>
      <c r="BJ93" s="227">
        <f t="shared" si="79"/>
        <v>447299.50076519762</v>
      </c>
    </row>
    <row r="94" spans="5:62">
      <c r="E94" s="126" t="s">
        <v>179</v>
      </c>
      <c r="F94" s="126" t="s">
        <v>180</v>
      </c>
      <c r="G94" s="227">
        <f>IFERROR(IF(VLOOKUP(E94,A:C,3,FALSE)="YES",VLOOKUP(E94,'School Year 2019-20 SPED coop'!A:R,15,FALSE),0),0)</f>
        <v>0</v>
      </c>
      <c r="H94" s="227">
        <f t="shared" si="80"/>
        <v>1083120.76</v>
      </c>
      <c r="J94" s="126" t="s">
        <v>179</v>
      </c>
      <c r="K94" s="126" t="s">
        <v>180</v>
      </c>
      <c r="L94" s="227">
        <f t="shared" si="44"/>
        <v>0</v>
      </c>
      <c r="M94" s="227">
        <f t="shared" si="45"/>
        <v>1127572.2438467697</v>
      </c>
      <c r="N94" s="227">
        <f t="shared" si="46"/>
        <v>0</v>
      </c>
      <c r="O94" s="227">
        <f t="shared" si="47"/>
        <v>1148815.8161855317</v>
      </c>
      <c r="P94" s="227">
        <f t="shared" si="48"/>
        <v>0</v>
      </c>
      <c r="Q94" s="227">
        <f t="shared" si="49"/>
        <v>1169471.9236470095</v>
      </c>
      <c r="S94" s="126" t="s">
        <v>179</v>
      </c>
      <c r="T94" s="126" t="s">
        <v>180</v>
      </c>
      <c r="U94" s="227">
        <f t="shared" si="50"/>
        <v>0</v>
      </c>
      <c r="V94" s="227">
        <f t="shared" si="51"/>
        <v>1143943.2077939175</v>
      </c>
      <c r="W94" s="227">
        <f t="shared" si="52"/>
        <v>0</v>
      </c>
      <c r="X94" s="227">
        <f t="shared" si="53"/>
        <v>1177593.8192374334</v>
      </c>
      <c r="Y94" s="227">
        <f t="shared" si="54"/>
        <v>0</v>
      </c>
      <c r="Z94" s="227">
        <f t="shared" si="55"/>
        <v>1207926.905864174</v>
      </c>
      <c r="AB94" s="126" t="s">
        <v>179</v>
      </c>
      <c r="AC94" s="126" t="s">
        <v>180</v>
      </c>
      <c r="AD94" s="227">
        <f t="shared" si="56"/>
        <v>0</v>
      </c>
      <c r="AE94" s="227">
        <f t="shared" si="57"/>
        <v>1133168.6914444917</v>
      </c>
      <c r="AF94" s="227">
        <f t="shared" si="58"/>
        <v>0</v>
      </c>
      <c r="AG94" s="227">
        <f t="shared" si="59"/>
        <v>1149082.56606591</v>
      </c>
      <c r="AH94" s="227">
        <f t="shared" si="60"/>
        <v>0</v>
      </c>
      <c r="AI94" s="227">
        <f t="shared" si="61"/>
        <v>1168896.2915635819</v>
      </c>
      <c r="AK94" s="126" t="s">
        <v>179</v>
      </c>
      <c r="AL94" s="126" t="s">
        <v>180</v>
      </c>
      <c r="AM94" s="227">
        <f t="shared" si="62"/>
        <v>0</v>
      </c>
      <c r="AN94" s="227">
        <f t="shared" si="63"/>
        <v>1235692.7283318744</v>
      </c>
      <c r="AO94" s="227">
        <f t="shared" si="64"/>
        <v>0</v>
      </c>
      <c r="AP94" s="227">
        <f t="shared" si="65"/>
        <v>1241785.2789595402</v>
      </c>
      <c r="AQ94" s="227">
        <f t="shared" si="66"/>
        <v>0</v>
      </c>
      <c r="AR94" s="227">
        <f t="shared" si="67"/>
        <v>1263725.7839019361</v>
      </c>
      <c r="AT94" s="126" t="s">
        <v>179</v>
      </c>
      <c r="AU94" s="126" t="s">
        <v>180</v>
      </c>
      <c r="AV94" s="227">
        <f t="shared" si="68"/>
        <v>0</v>
      </c>
      <c r="AW94" s="227">
        <f t="shared" si="69"/>
        <v>1247995.8475266807</v>
      </c>
      <c r="AX94" s="227">
        <f t="shared" si="70"/>
        <v>0</v>
      </c>
      <c r="AY94" s="227">
        <f t="shared" si="71"/>
        <v>1268494.0810111307</v>
      </c>
      <c r="AZ94" s="227">
        <f t="shared" si="72"/>
        <v>0</v>
      </c>
      <c r="BA94" s="227">
        <f t="shared" si="73"/>
        <v>1301829.0955848438</v>
      </c>
      <c r="BC94" s="126" t="s">
        <v>179</v>
      </c>
      <c r="BD94" s="126" t="s">
        <v>180</v>
      </c>
      <c r="BE94" s="227">
        <f t="shared" si="74"/>
        <v>0</v>
      </c>
      <c r="BF94" s="227">
        <f t="shared" si="75"/>
        <v>1181608.1288904361</v>
      </c>
      <c r="BG94" s="227">
        <f t="shared" si="76"/>
        <v>0</v>
      </c>
      <c r="BH94" s="227">
        <f t="shared" si="77"/>
        <v>1183269.4191947829</v>
      </c>
      <c r="BI94" s="227">
        <f t="shared" si="78"/>
        <v>0</v>
      </c>
      <c r="BJ94" s="227">
        <f t="shared" si="79"/>
        <v>1204623.0725021628</v>
      </c>
    </row>
    <row r="95" spans="5:62">
      <c r="E95" s="126" t="s">
        <v>181</v>
      </c>
      <c r="F95" s="126" t="s">
        <v>182</v>
      </c>
      <c r="G95" s="227">
        <f>IFERROR(IF(VLOOKUP(E95,A:C,3,FALSE)="YES",VLOOKUP(E95,'School Year 2019-20 SPED coop'!A:R,15,FALSE),0),0)</f>
        <v>0</v>
      </c>
      <c r="H95" s="227">
        <f t="shared" si="80"/>
        <v>1716667.8</v>
      </c>
      <c r="J95" s="126" t="s">
        <v>181</v>
      </c>
      <c r="K95" s="126" t="s">
        <v>182</v>
      </c>
      <c r="L95" s="227">
        <f t="shared" si="44"/>
        <v>0</v>
      </c>
      <c r="M95" s="227">
        <f t="shared" si="45"/>
        <v>1626981.9696706717</v>
      </c>
      <c r="N95" s="227">
        <f t="shared" si="46"/>
        <v>0</v>
      </c>
      <c r="O95" s="227">
        <f t="shared" si="47"/>
        <v>1657564.0052737526</v>
      </c>
      <c r="P95" s="227">
        <f t="shared" si="48"/>
        <v>0</v>
      </c>
      <c r="Q95" s="227">
        <f t="shared" si="49"/>
        <v>1687300.3551747268</v>
      </c>
      <c r="S95" s="126" t="s">
        <v>181</v>
      </c>
      <c r="T95" s="126" t="s">
        <v>182</v>
      </c>
      <c r="U95" s="227">
        <f t="shared" si="50"/>
        <v>0</v>
      </c>
      <c r="V95" s="227">
        <f t="shared" si="51"/>
        <v>1650590.4364282247</v>
      </c>
      <c r="W95" s="227">
        <f t="shared" si="52"/>
        <v>0</v>
      </c>
      <c r="X95" s="227">
        <f t="shared" si="53"/>
        <v>1699081.9582391621</v>
      </c>
      <c r="Y95" s="227">
        <f t="shared" si="54"/>
        <v>0</v>
      </c>
      <c r="Z95" s="227">
        <f t="shared" si="55"/>
        <v>1742796.1687948687</v>
      </c>
      <c r="AB95" s="126" t="s">
        <v>181</v>
      </c>
      <c r="AC95" s="126" t="s">
        <v>182</v>
      </c>
      <c r="AD95" s="227">
        <f t="shared" si="56"/>
        <v>0</v>
      </c>
      <c r="AE95" s="227">
        <f t="shared" si="57"/>
        <v>1588603.306527067</v>
      </c>
      <c r="AF95" s="227">
        <f t="shared" si="58"/>
        <v>0</v>
      </c>
      <c r="AG95" s="227">
        <f t="shared" si="59"/>
        <v>1618002.1907523212</v>
      </c>
      <c r="AH95" s="227">
        <f t="shared" si="60"/>
        <v>0</v>
      </c>
      <c r="AI95" s="227">
        <f t="shared" si="61"/>
        <v>1647761.7057030071</v>
      </c>
      <c r="AK95" s="126" t="s">
        <v>181</v>
      </c>
      <c r="AL95" s="126" t="s">
        <v>182</v>
      </c>
      <c r="AM95" s="227">
        <f t="shared" si="62"/>
        <v>0</v>
      </c>
      <c r="AN95" s="227">
        <f t="shared" si="63"/>
        <v>1732033.702068293</v>
      </c>
      <c r="AO95" s="227">
        <f t="shared" si="64"/>
        <v>0</v>
      </c>
      <c r="AP95" s="227">
        <f t="shared" si="65"/>
        <v>1740736.6828671058</v>
      </c>
      <c r="AQ95" s="227">
        <f t="shared" si="66"/>
        <v>0</v>
      </c>
      <c r="AR95" s="227">
        <f t="shared" si="67"/>
        <v>1771426.6080915178</v>
      </c>
      <c r="AT95" s="126" t="s">
        <v>181</v>
      </c>
      <c r="AU95" s="126" t="s">
        <v>182</v>
      </c>
      <c r="AV95" s="227">
        <f t="shared" si="68"/>
        <v>0</v>
      </c>
      <c r="AW95" s="227">
        <f t="shared" si="69"/>
        <v>1749277.1736204384</v>
      </c>
      <c r="AX95" s="227">
        <f t="shared" si="70"/>
        <v>0</v>
      </c>
      <c r="AY95" s="227">
        <f t="shared" si="71"/>
        <v>1778191.9678515387</v>
      </c>
      <c r="AZ95" s="227">
        <f t="shared" si="72"/>
        <v>0</v>
      </c>
      <c r="BA95" s="227">
        <f t="shared" si="73"/>
        <v>1824848.3316152093</v>
      </c>
      <c r="BC95" s="126" t="s">
        <v>181</v>
      </c>
      <c r="BD95" s="126" t="s">
        <v>182</v>
      </c>
      <c r="BE95" s="227">
        <f t="shared" si="74"/>
        <v>0</v>
      </c>
      <c r="BF95" s="227">
        <f t="shared" si="75"/>
        <v>1661650.496599508</v>
      </c>
      <c r="BG95" s="227">
        <f t="shared" si="76"/>
        <v>0</v>
      </c>
      <c r="BH95" s="227">
        <f t="shared" si="77"/>
        <v>1671489.7036620628</v>
      </c>
      <c r="BI95" s="227">
        <f t="shared" si="78"/>
        <v>0</v>
      </c>
      <c r="BJ95" s="227">
        <f t="shared" si="79"/>
        <v>1703554.0652604131</v>
      </c>
    </row>
    <row r="96" spans="5:62">
      <c r="E96" s="126" t="s">
        <v>183</v>
      </c>
      <c r="F96" s="126" t="s">
        <v>184</v>
      </c>
      <c r="G96" s="227">
        <f>IFERROR(IF(VLOOKUP(E96,A:C,3,FALSE)="YES",VLOOKUP(E96,'School Year 2019-20 SPED coop'!A:R,15,FALSE),0),0)</f>
        <v>0</v>
      </c>
      <c r="H96" s="227">
        <f t="shared" si="80"/>
        <v>79858202.020000011</v>
      </c>
      <c r="J96" s="126" t="s">
        <v>183</v>
      </c>
      <c r="K96" s="126" t="s">
        <v>184</v>
      </c>
      <c r="L96" s="227">
        <f t="shared" si="44"/>
        <v>0</v>
      </c>
      <c r="M96" s="227">
        <f t="shared" si="45"/>
        <v>76062086.113298222</v>
      </c>
      <c r="N96" s="227">
        <f t="shared" si="46"/>
        <v>0</v>
      </c>
      <c r="O96" s="227">
        <f t="shared" si="47"/>
        <v>77500280.01365149</v>
      </c>
      <c r="P96" s="227">
        <f t="shared" si="48"/>
        <v>0</v>
      </c>
      <c r="Q96" s="227">
        <f t="shared" si="49"/>
        <v>78898709.298994929</v>
      </c>
      <c r="S96" s="126" t="s">
        <v>183</v>
      </c>
      <c r="T96" s="126" t="s">
        <v>184</v>
      </c>
      <c r="U96" s="227">
        <f t="shared" si="50"/>
        <v>0</v>
      </c>
      <c r="V96" s="227">
        <f t="shared" si="51"/>
        <v>77166210.0508506</v>
      </c>
      <c r="W96" s="227">
        <f t="shared" si="52"/>
        <v>0</v>
      </c>
      <c r="X96" s="227">
        <f t="shared" si="53"/>
        <v>79441249.472945854</v>
      </c>
      <c r="Y96" s="227">
        <f t="shared" si="54"/>
        <v>0</v>
      </c>
      <c r="Z96" s="227">
        <f t="shared" si="55"/>
        <v>81493742.844055101</v>
      </c>
      <c r="AB96" s="126" t="s">
        <v>183</v>
      </c>
      <c r="AC96" s="126" t="s">
        <v>184</v>
      </c>
      <c r="AD96" s="227">
        <f t="shared" si="56"/>
        <v>0</v>
      </c>
      <c r="AE96" s="227">
        <f t="shared" si="57"/>
        <v>77071090.641550899</v>
      </c>
      <c r="AF96" s="227">
        <f t="shared" si="58"/>
        <v>0</v>
      </c>
      <c r="AG96" s="227">
        <f t="shared" si="59"/>
        <v>78567745.255002484</v>
      </c>
      <c r="AH96" s="227">
        <f t="shared" si="60"/>
        <v>0</v>
      </c>
      <c r="AI96" s="227">
        <f t="shared" si="61"/>
        <v>79986101.051443338</v>
      </c>
      <c r="AK96" s="126" t="s">
        <v>183</v>
      </c>
      <c r="AL96" s="126" t="s">
        <v>184</v>
      </c>
      <c r="AM96" s="227">
        <f t="shared" si="62"/>
        <v>0</v>
      </c>
      <c r="AN96" s="227">
        <f t="shared" si="63"/>
        <v>82577680.013060331</v>
      </c>
      <c r="AO96" s="227">
        <f t="shared" si="64"/>
        <v>0</v>
      </c>
      <c r="AP96" s="227">
        <f t="shared" si="65"/>
        <v>82976304.87443088</v>
      </c>
      <c r="AQ96" s="227">
        <f t="shared" si="66"/>
        <v>0</v>
      </c>
      <c r="AR96" s="227">
        <f t="shared" si="67"/>
        <v>84448898.04260464</v>
      </c>
      <c r="AT96" s="126" t="s">
        <v>183</v>
      </c>
      <c r="AU96" s="126" t="s">
        <v>184</v>
      </c>
      <c r="AV96" s="227">
        <f t="shared" si="68"/>
        <v>0</v>
      </c>
      <c r="AW96" s="227">
        <f t="shared" si="69"/>
        <v>83399052.548617631</v>
      </c>
      <c r="AX96" s="227">
        <f t="shared" si="70"/>
        <v>0</v>
      </c>
      <c r="AY96" s="227">
        <f t="shared" si="71"/>
        <v>84761053.957190916</v>
      </c>
      <c r="AZ96" s="227">
        <f t="shared" si="72"/>
        <v>0</v>
      </c>
      <c r="BA96" s="227">
        <f t="shared" si="73"/>
        <v>86995662.096400961</v>
      </c>
      <c r="BC96" s="126" t="s">
        <v>183</v>
      </c>
      <c r="BD96" s="126" t="s">
        <v>184</v>
      </c>
      <c r="BE96" s="227">
        <f t="shared" si="74"/>
        <v>0</v>
      </c>
      <c r="BF96" s="227">
        <f t="shared" si="75"/>
        <v>80590903.997359574</v>
      </c>
      <c r="BG96" s="227">
        <f t="shared" si="76"/>
        <v>0</v>
      </c>
      <c r="BH96" s="227">
        <f t="shared" si="77"/>
        <v>81110649.971229196</v>
      </c>
      <c r="BI96" s="227">
        <f t="shared" si="78"/>
        <v>0</v>
      </c>
      <c r="BJ96" s="227">
        <f t="shared" si="79"/>
        <v>82639289.906082407</v>
      </c>
    </row>
    <row r="97" spans="5:62">
      <c r="E97" s="126" t="s">
        <v>185</v>
      </c>
      <c r="F97" s="126" t="s">
        <v>186</v>
      </c>
      <c r="G97" s="227">
        <f>IFERROR(IF(VLOOKUP(E97,A:C,3,FALSE)="YES",VLOOKUP(E97,'School Year 2019-20 SPED coop'!A:R,15,FALSE),0),0)</f>
        <v>0</v>
      </c>
      <c r="H97" s="227">
        <f t="shared" si="80"/>
        <v>31039068.180000003</v>
      </c>
      <c r="J97" s="126" t="s">
        <v>185</v>
      </c>
      <c r="K97" s="126" t="s">
        <v>186</v>
      </c>
      <c r="L97" s="227">
        <f t="shared" si="44"/>
        <v>0</v>
      </c>
      <c r="M97" s="227">
        <f t="shared" si="45"/>
        <v>29239775.771305736</v>
      </c>
      <c r="N97" s="227">
        <f t="shared" si="46"/>
        <v>0</v>
      </c>
      <c r="O97" s="227">
        <f t="shared" si="47"/>
        <v>29790565.11704617</v>
      </c>
      <c r="P97" s="227">
        <f t="shared" si="48"/>
        <v>0</v>
      </c>
      <c r="Q97" s="227">
        <f t="shared" si="49"/>
        <v>30326124.160392933</v>
      </c>
      <c r="S97" s="126" t="s">
        <v>185</v>
      </c>
      <c r="T97" s="126" t="s">
        <v>186</v>
      </c>
      <c r="U97" s="227">
        <f t="shared" si="50"/>
        <v>0</v>
      </c>
      <c r="V97" s="227">
        <f t="shared" si="51"/>
        <v>29664216.690415617</v>
      </c>
      <c r="W97" s="227">
        <f t="shared" si="52"/>
        <v>0</v>
      </c>
      <c r="X97" s="227">
        <f t="shared" si="53"/>
        <v>30536663.520121276</v>
      </c>
      <c r="Y97" s="227">
        <f t="shared" si="54"/>
        <v>0</v>
      </c>
      <c r="Z97" s="227">
        <f t="shared" si="55"/>
        <v>31323569.912391875</v>
      </c>
      <c r="AB97" s="126" t="s">
        <v>185</v>
      </c>
      <c r="AC97" s="126" t="s">
        <v>186</v>
      </c>
      <c r="AD97" s="227">
        <f t="shared" si="56"/>
        <v>0</v>
      </c>
      <c r="AE97" s="227">
        <f t="shared" si="57"/>
        <v>28805589.083660252</v>
      </c>
      <c r="AF97" s="227">
        <f t="shared" si="58"/>
        <v>0</v>
      </c>
      <c r="AG97" s="227">
        <f t="shared" si="59"/>
        <v>29323730.190006204</v>
      </c>
      <c r="AH97" s="227">
        <f t="shared" si="60"/>
        <v>0</v>
      </c>
      <c r="AI97" s="227">
        <f t="shared" si="61"/>
        <v>29828432.806823835</v>
      </c>
      <c r="AK97" s="126" t="s">
        <v>185</v>
      </c>
      <c r="AL97" s="126" t="s">
        <v>186</v>
      </c>
      <c r="AM97" s="227">
        <f t="shared" si="62"/>
        <v>0</v>
      </c>
      <c r="AN97" s="227">
        <f t="shared" si="63"/>
        <v>31574540.343611278</v>
      </c>
      <c r="AO97" s="227">
        <f t="shared" si="64"/>
        <v>0</v>
      </c>
      <c r="AP97" s="227">
        <f t="shared" si="65"/>
        <v>31730387.798947711</v>
      </c>
      <c r="AQ97" s="227">
        <f t="shared" si="66"/>
        <v>0</v>
      </c>
      <c r="AR97" s="227">
        <f t="shared" si="67"/>
        <v>32291005.35052339</v>
      </c>
      <c r="AT97" s="126" t="s">
        <v>185</v>
      </c>
      <c r="AU97" s="126" t="s">
        <v>186</v>
      </c>
      <c r="AV97" s="227">
        <f t="shared" si="68"/>
        <v>0</v>
      </c>
      <c r="AW97" s="227">
        <f t="shared" si="69"/>
        <v>31888581.926297706</v>
      </c>
      <c r="AX97" s="227">
        <f t="shared" si="70"/>
        <v>0</v>
      </c>
      <c r="AY97" s="227">
        <f t="shared" si="71"/>
        <v>32412859.867117606</v>
      </c>
      <c r="AZ97" s="227">
        <f t="shared" si="72"/>
        <v>0</v>
      </c>
      <c r="BA97" s="227">
        <f t="shared" si="73"/>
        <v>33264788.623569697</v>
      </c>
      <c r="BC97" s="126" t="s">
        <v>185</v>
      </c>
      <c r="BD97" s="126" t="s">
        <v>186</v>
      </c>
      <c r="BE97" s="227">
        <f t="shared" si="74"/>
        <v>0</v>
      </c>
      <c r="BF97" s="227">
        <f t="shared" si="75"/>
        <v>30067351.503225893</v>
      </c>
      <c r="BG97" s="227">
        <f t="shared" si="76"/>
        <v>0</v>
      </c>
      <c r="BH97" s="227">
        <f t="shared" si="77"/>
        <v>30226426.100525226</v>
      </c>
      <c r="BI97" s="227">
        <f t="shared" si="78"/>
        <v>0</v>
      </c>
      <c r="BJ97" s="227">
        <f t="shared" si="79"/>
        <v>30770866.05071485</v>
      </c>
    </row>
    <row r="98" spans="5:62">
      <c r="E98" s="126" t="s">
        <v>187</v>
      </c>
      <c r="F98" s="126" t="s">
        <v>188</v>
      </c>
      <c r="G98" s="227">
        <f>IFERROR(IF(VLOOKUP(E98,A:C,3,FALSE)="YES",VLOOKUP(E98,'School Year 2019-20 SPED coop'!A:R,15,FALSE),0),0)</f>
        <v>0</v>
      </c>
      <c r="H98" s="227">
        <f t="shared" si="80"/>
        <v>5966019.9400000004</v>
      </c>
      <c r="J98" s="126" t="s">
        <v>187</v>
      </c>
      <c r="K98" s="126" t="s">
        <v>188</v>
      </c>
      <c r="L98" s="227">
        <f t="shared" si="44"/>
        <v>0</v>
      </c>
      <c r="M98" s="227">
        <f t="shared" si="45"/>
        <v>5597387.2974907691</v>
      </c>
      <c r="N98" s="227">
        <f t="shared" si="46"/>
        <v>0</v>
      </c>
      <c r="O98" s="227">
        <f t="shared" si="47"/>
        <v>5703048.2898074947</v>
      </c>
      <c r="P98" s="227">
        <f t="shared" si="48"/>
        <v>0</v>
      </c>
      <c r="Q98" s="227">
        <f t="shared" si="49"/>
        <v>5805787.6451758565</v>
      </c>
      <c r="S98" s="126" t="s">
        <v>187</v>
      </c>
      <c r="T98" s="126" t="s">
        <v>188</v>
      </c>
      <c r="U98" s="227">
        <f t="shared" si="50"/>
        <v>0</v>
      </c>
      <c r="V98" s="227">
        <f t="shared" si="51"/>
        <v>5678641.8279642891</v>
      </c>
      <c r="W98" s="227">
        <f t="shared" si="52"/>
        <v>0</v>
      </c>
      <c r="X98" s="227">
        <f t="shared" si="53"/>
        <v>5845901.8443660047</v>
      </c>
      <c r="Y98" s="227">
        <f t="shared" si="54"/>
        <v>0</v>
      </c>
      <c r="Z98" s="227">
        <f t="shared" si="55"/>
        <v>5996757.0694813607</v>
      </c>
      <c r="AB98" s="126" t="s">
        <v>187</v>
      </c>
      <c r="AC98" s="126" t="s">
        <v>188</v>
      </c>
      <c r="AD98" s="227">
        <f t="shared" si="56"/>
        <v>0</v>
      </c>
      <c r="AE98" s="227">
        <f t="shared" si="57"/>
        <v>5580651.7319496796</v>
      </c>
      <c r="AF98" s="227">
        <f t="shared" si="58"/>
        <v>0</v>
      </c>
      <c r="AG98" s="227">
        <f t="shared" si="59"/>
        <v>5695756.7697757706</v>
      </c>
      <c r="AH98" s="227">
        <f t="shared" si="60"/>
        <v>0</v>
      </c>
      <c r="AI98" s="227">
        <f t="shared" si="61"/>
        <v>5807438.6954795541</v>
      </c>
      <c r="AK98" s="126" t="s">
        <v>187</v>
      </c>
      <c r="AL98" s="126" t="s">
        <v>188</v>
      </c>
      <c r="AM98" s="227">
        <f t="shared" si="62"/>
        <v>0</v>
      </c>
      <c r="AN98" s="227">
        <f t="shared" si="63"/>
        <v>6189749.0449440917</v>
      </c>
      <c r="AO98" s="227">
        <f t="shared" si="64"/>
        <v>0</v>
      </c>
      <c r="AP98" s="227">
        <f t="shared" si="65"/>
        <v>6220073.2820361461</v>
      </c>
      <c r="AQ98" s="227">
        <f t="shared" si="66"/>
        <v>0</v>
      </c>
      <c r="AR98" s="227">
        <f t="shared" si="67"/>
        <v>6330233.3809247073</v>
      </c>
      <c r="AT98" s="126" t="s">
        <v>187</v>
      </c>
      <c r="AU98" s="126" t="s">
        <v>188</v>
      </c>
      <c r="AV98" s="227">
        <f t="shared" si="68"/>
        <v>0</v>
      </c>
      <c r="AW98" s="227">
        <f t="shared" si="69"/>
        <v>6251321.48702743</v>
      </c>
      <c r="AX98" s="227">
        <f t="shared" si="70"/>
        <v>0</v>
      </c>
      <c r="AY98" s="227">
        <f t="shared" si="71"/>
        <v>6353851.3875486581</v>
      </c>
      <c r="AZ98" s="227">
        <f t="shared" si="72"/>
        <v>0</v>
      </c>
      <c r="BA98" s="227">
        <f t="shared" si="73"/>
        <v>6521138.2661002837</v>
      </c>
      <c r="BC98" s="126" t="s">
        <v>187</v>
      </c>
      <c r="BD98" s="126" t="s">
        <v>188</v>
      </c>
      <c r="BE98" s="227">
        <f t="shared" si="74"/>
        <v>0</v>
      </c>
      <c r="BF98" s="227">
        <f t="shared" si="75"/>
        <v>5828783.4120216817</v>
      </c>
      <c r="BG98" s="227">
        <f t="shared" si="76"/>
        <v>0</v>
      </c>
      <c r="BH98" s="227">
        <f t="shared" si="77"/>
        <v>5874461.6160830129</v>
      </c>
      <c r="BI98" s="227">
        <f t="shared" si="78"/>
        <v>0</v>
      </c>
      <c r="BJ98" s="227">
        <f t="shared" si="79"/>
        <v>5994350.2200212199</v>
      </c>
    </row>
    <row r="99" spans="5:62">
      <c r="E99" s="126" t="s">
        <v>189</v>
      </c>
      <c r="F99" s="126" t="s">
        <v>190</v>
      </c>
      <c r="G99" s="227">
        <f>IFERROR(IF(VLOOKUP(E99,A:C,3,FALSE)="YES",VLOOKUP(E99,'School Year 2019-20 SPED coop'!A:R,15,FALSE),0),0)</f>
        <v>0</v>
      </c>
      <c r="H99" s="227">
        <f t="shared" si="80"/>
        <v>4136828.48</v>
      </c>
      <c r="J99" s="126" t="s">
        <v>189</v>
      </c>
      <c r="K99" s="126" t="s">
        <v>190</v>
      </c>
      <c r="L99" s="227">
        <f t="shared" si="44"/>
        <v>0</v>
      </c>
      <c r="M99" s="227">
        <f t="shared" si="45"/>
        <v>4177093.7404845739</v>
      </c>
      <c r="N99" s="227">
        <f t="shared" si="46"/>
        <v>0</v>
      </c>
      <c r="O99" s="227">
        <f t="shared" si="47"/>
        <v>4256119.4453863418</v>
      </c>
      <c r="P99" s="227">
        <f t="shared" si="48"/>
        <v>0</v>
      </c>
      <c r="Q99" s="227">
        <f t="shared" si="49"/>
        <v>4332959.9704537261</v>
      </c>
      <c r="S99" s="126" t="s">
        <v>189</v>
      </c>
      <c r="T99" s="126" t="s">
        <v>190</v>
      </c>
      <c r="U99" s="227">
        <f t="shared" si="50"/>
        <v>0</v>
      </c>
      <c r="V99" s="227">
        <f t="shared" si="51"/>
        <v>4237720.0545288315</v>
      </c>
      <c r="W99" s="227">
        <f t="shared" si="52"/>
        <v>0</v>
      </c>
      <c r="X99" s="227">
        <f t="shared" si="53"/>
        <v>4362712.9318909207</v>
      </c>
      <c r="Y99" s="227">
        <f t="shared" si="54"/>
        <v>0</v>
      </c>
      <c r="Z99" s="227">
        <f t="shared" si="55"/>
        <v>4475471.4926899169</v>
      </c>
      <c r="AB99" s="126" t="s">
        <v>189</v>
      </c>
      <c r="AC99" s="126" t="s">
        <v>190</v>
      </c>
      <c r="AD99" s="227">
        <f t="shared" si="56"/>
        <v>0</v>
      </c>
      <c r="AE99" s="227">
        <f t="shared" si="57"/>
        <v>4148200.2358138436</v>
      </c>
      <c r="AF99" s="227">
        <f t="shared" si="58"/>
        <v>0</v>
      </c>
      <c r="AG99" s="227">
        <f t="shared" si="59"/>
        <v>4221455.6379619502</v>
      </c>
      <c r="AH99" s="227">
        <f t="shared" si="60"/>
        <v>0</v>
      </c>
      <c r="AI99" s="227">
        <f t="shared" si="61"/>
        <v>4298665.9607945541</v>
      </c>
      <c r="AK99" s="126" t="s">
        <v>189</v>
      </c>
      <c r="AL99" s="126" t="s">
        <v>190</v>
      </c>
      <c r="AM99" s="227">
        <f t="shared" si="62"/>
        <v>0</v>
      </c>
      <c r="AN99" s="227">
        <f t="shared" si="63"/>
        <v>4532115.2650035974</v>
      </c>
      <c r="AO99" s="227">
        <f t="shared" si="64"/>
        <v>0</v>
      </c>
      <c r="AP99" s="227">
        <f t="shared" si="65"/>
        <v>4554282.4322243445</v>
      </c>
      <c r="AQ99" s="227">
        <f t="shared" si="66"/>
        <v>0</v>
      </c>
      <c r="AR99" s="227">
        <f t="shared" si="67"/>
        <v>4635139.4916714029</v>
      </c>
      <c r="AT99" s="126" t="s">
        <v>189</v>
      </c>
      <c r="AU99" s="126" t="s">
        <v>190</v>
      </c>
      <c r="AV99" s="227">
        <f t="shared" si="68"/>
        <v>0</v>
      </c>
      <c r="AW99" s="227">
        <f t="shared" si="69"/>
        <v>4577197.7607826246</v>
      </c>
      <c r="AX99" s="227">
        <f t="shared" si="70"/>
        <v>0</v>
      </c>
      <c r="AY99" s="227">
        <f t="shared" si="71"/>
        <v>4652238.3423695406</v>
      </c>
      <c r="AZ99" s="227">
        <f t="shared" si="72"/>
        <v>0</v>
      </c>
      <c r="BA99" s="227">
        <f t="shared" si="73"/>
        <v>4774926.2563642198</v>
      </c>
      <c r="BC99" s="126" t="s">
        <v>189</v>
      </c>
      <c r="BD99" s="126" t="s">
        <v>190</v>
      </c>
      <c r="BE99" s="227">
        <f t="shared" si="74"/>
        <v>0</v>
      </c>
      <c r="BF99" s="227">
        <f t="shared" si="75"/>
        <v>4331172.3953783857</v>
      </c>
      <c r="BG99" s="227">
        <f t="shared" si="76"/>
        <v>0</v>
      </c>
      <c r="BH99" s="227">
        <f t="shared" si="77"/>
        <v>4352106.5393628106</v>
      </c>
      <c r="BI99" s="227">
        <f t="shared" si="78"/>
        <v>0</v>
      </c>
      <c r="BJ99" s="227">
        <f t="shared" si="79"/>
        <v>4435182.824063017</v>
      </c>
    </row>
    <row r="100" spans="5:62">
      <c r="E100" s="126" t="s">
        <v>191</v>
      </c>
      <c r="F100" s="126" t="s">
        <v>192</v>
      </c>
      <c r="G100" s="227">
        <f>IFERROR(IF(VLOOKUP(E100,A:C,3,FALSE)="YES",VLOOKUP(E100,'School Year 2019-20 SPED coop'!A:R,15,FALSE),0),0)</f>
        <v>0</v>
      </c>
      <c r="H100" s="227">
        <f t="shared" si="80"/>
        <v>27838002.660000004</v>
      </c>
      <c r="J100" s="126" t="s">
        <v>191</v>
      </c>
      <c r="K100" s="126" t="s">
        <v>192</v>
      </c>
      <c r="L100" s="227">
        <f t="shared" si="44"/>
        <v>0</v>
      </c>
      <c r="M100" s="227">
        <f t="shared" si="45"/>
        <v>26977810.919392906</v>
      </c>
      <c r="N100" s="227">
        <f t="shared" si="46"/>
        <v>0</v>
      </c>
      <c r="O100" s="227">
        <f t="shared" si="47"/>
        <v>27488032.946814779</v>
      </c>
      <c r="P100" s="227">
        <f t="shared" si="48"/>
        <v>0</v>
      </c>
      <c r="Q100" s="227">
        <f t="shared" si="49"/>
        <v>27984147.143247321</v>
      </c>
      <c r="S100" s="126" t="s">
        <v>191</v>
      </c>
      <c r="T100" s="126" t="s">
        <v>192</v>
      </c>
      <c r="U100" s="227">
        <f t="shared" si="50"/>
        <v>0</v>
      </c>
      <c r="V100" s="227">
        <f t="shared" si="51"/>
        <v>27369416.511283398</v>
      </c>
      <c r="W100" s="227">
        <f t="shared" si="52"/>
        <v>0</v>
      </c>
      <c r="X100" s="227">
        <f t="shared" si="53"/>
        <v>28176475.753244109</v>
      </c>
      <c r="Y100" s="227">
        <f t="shared" si="54"/>
        <v>0</v>
      </c>
      <c r="Z100" s="227">
        <f t="shared" si="55"/>
        <v>28904579.070056707</v>
      </c>
      <c r="AB100" s="126" t="s">
        <v>191</v>
      </c>
      <c r="AC100" s="126" t="s">
        <v>192</v>
      </c>
      <c r="AD100" s="227">
        <f t="shared" si="56"/>
        <v>0</v>
      </c>
      <c r="AE100" s="227">
        <f t="shared" si="57"/>
        <v>25489110.229242824</v>
      </c>
      <c r="AF100" s="227">
        <f t="shared" si="58"/>
        <v>0</v>
      </c>
      <c r="AG100" s="227">
        <f t="shared" si="59"/>
        <v>25959029.398526285</v>
      </c>
      <c r="AH100" s="227">
        <f t="shared" si="60"/>
        <v>0</v>
      </c>
      <c r="AI100" s="227">
        <f t="shared" si="61"/>
        <v>26442031.080059923</v>
      </c>
      <c r="AK100" s="126" t="s">
        <v>191</v>
      </c>
      <c r="AL100" s="126" t="s">
        <v>192</v>
      </c>
      <c r="AM100" s="227">
        <f t="shared" si="62"/>
        <v>0</v>
      </c>
      <c r="AN100" s="227">
        <f t="shared" si="63"/>
        <v>28044424.129669059</v>
      </c>
      <c r="AO100" s="227">
        <f t="shared" si="64"/>
        <v>0</v>
      </c>
      <c r="AP100" s="227">
        <f t="shared" si="65"/>
        <v>28180483.509552557</v>
      </c>
      <c r="AQ100" s="227">
        <f t="shared" si="66"/>
        <v>0</v>
      </c>
      <c r="AR100" s="227">
        <f t="shared" si="67"/>
        <v>28680690.583499804</v>
      </c>
      <c r="AT100" s="126" t="s">
        <v>191</v>
      </c>
      <c r="AU100" s="126" t="s">
        <v>192</v>
      </c>
      <c r="AV100" s="227">
        <f t="shared" si="68"/>
        <v>0</v>
      </c>
      <c r="AW100" s="227">
        <f t="shared" si="69"/>
        <v>28323374.218311287</v>
      </c>
      <c r="AX100" s="227">
        <f t="shared" si="70"/>
        <v>0</v>
      </c>
      <c r="AY100" s="227">
        <f t="shared" si="71"/>
        <v>28786614.921152599</v>
      </c>
      <c r="AZ100" s="227">
        <f t="shared" si="72"/>
        <v>0</v>
      </c>
      <c r="BA100" s="227">
        <f t="shared" si="73"/>
        <v>29545610.743232336</v>
      </c>
      <c r="BC100" s="126" t="s">
        <v>191</v>
      </c>
      <c r="BD100" s="126" t="s">
        <v>192</v>
      </c>
      <c r="BE100" s="227">
        <f t="shared" si="74"/>
        <v>0</v>
      </c>
      <c r="BF100" s="227">
        <f t="shared" si="75"/>
        <v>26642013.625747569</v>
      </c>
      <c r="BG100" s="227">
        <f t="shared" si="76"/>
        <v>0</v>
      </c>
      <c r="BH100" s="227">
        <f t="shared" si="77"/>
        <v>26790192.674262732</v>
      </c>
      <c r="BI100" s="227">
        <f t="shared" si="78"/>
        <v>0</v>
      </c>
      <c r="BJ100" s="227">
        <f t="shared" si="79"/>
        <v>27309981.189590402</v>
      </c>
    </row>
    <row r="101" spans="5:62">
      <c r="E101" s="126" t="s">
        <v>193</v>
      </c>
      <c r="F101" s="126" t="s">
        <v>194</v>
      </c>
      <c r="G101" s="227">
        <f>IFERROR(IF(VLOOKUP(E101,A:C,3,FALSE)="YES",VLOOKUP(E101,'School Year 2019-20 SPED coop'!A:R,15,FALSE),0),0)</f>
        <v>0</v>
      </c>
      <c r="H101" s="227">
        <f t="shared" si="80"/>
        <v>1685481.08</v>
      </c>
      <c r="J101" s="126" t="s">
        <v>193</v>
      </c>
      <c r="K101" s="126" t="s">
        <v>194</v>
      </c>
      <c r="L101" s="227">
        <f t="shared" si="44"/>
        <v>0</v>
      </c>
      <c r="M101" s="227">
        <f t="shared" si="45"/>
        <v>1617016.2999196337</v>
      </c>
      <c r="N101" s="227">
        <f t="shared" si="46"/>
        <v>0</v>
      </c>
      <c r="O101" s="227">
        <f t="shared" si="47"/>
        <v>1647497.0406693416</v>
      </c>
      <c r="P101" s="227">
        <f t="shared" si="48"/>
        <v>0</v>
      </c>
      <c r="Q101" s="227">
        <f t="shared" si="49"/>
        <v>1677134.8406857895</v>
      </c>
      <c r="S101" s="126" t="s">
        <v>193</v>
      </c>
      <c r="T101" s="126" t="s">
        <v>194</v>
      </c>
      <c r="U101" s="227">
        <f t="shared" si="50"/>
        <v>0</v>
      </c>
      <c r="V101" s="227">
        <f t="shared" si="51"/>
        <v>1640501.5476328738</v>
      </c>
      <c r="W101" s="227">
        <f t="shared" si="52"/>
        <v>0</v>
      </c>
      <c r="X101" s="227">
        <f t="shared" si="53"/>
        <v>1688766.8371618274</v>
      </c>
      <c r="Y101" s="227">
        <f t="shared" si="54"/>
        <v>0</v>
      </c>
      <c r="Z101" s="227">
        <f t="shared" si="55"/>
        <v>1732311.3881416426</v>
      </c>
      <c r="AB101" s="126" t="s">
        <v>193</v>
      </c>
      <c r="AC101" s="126" t="s">
        <v>194</v>
      </c>
      <c r="AD101" s="227">
        <f t="shared" si="56"/>
        <v>0</v>
      </c>
      <c r="AE101" s="227">
        <f t="shared" si="57"/>
        <v>1578673.5194913596</v>
      </c>
      <c r="AF101" s="227">
        <f t="shared" si="58"/>
        <v>0</v>
      </c>
      <c r="AG101" s="227">
        <f t="shared" si="59"/>
        <v>1607102.9652137957</v>
      </c>
      <c r="AH101" s="227">
        <f t="shared" si="60"/>
        <v>0</v>
      </c>
      <c r="AI101" s="227">
        <f t="shared" si="61"/>
        <v>1635040.9137140859</v>
      </c>
      <c r="AK101" s="126" t="s">
        <v>193</v>
      </c>
      <c r="AL101" s="126" t="s">
        <v>194</v>
      </c>
      <c r="AM101" s="227">
        <f t="shared" si="62"/>
        <v>0</v>
      </c>
      <c r="AN101" s="227">
        <f t="shared" si="63"/>
        <v>1765360.9035361819</v>
      </c>
      <c r="AO101" s="227">
        <f t="shared" si="64"/>
        <v>0</v>
      </c>
      <c r="AP101" s="227">
        <f t="shared" si="65"/>
        <v>1774203.7160881797</v>
      </c>
      <c r="AQ101" s="227">
        <f t="shared" si="66"/>
        <v>0</v>
      </c>
      <c r="AR101" s="227">
        <f t="shared" si="67"/>
        <v>1805567.0826802012</v>
      </c>
      <c r="AT101" s="126" t="s">
        <v>193</v>
      </c>
      <c r="AU101" s="126" t="s">
        <v>194</v>
      </c>
      <c r="AV101" s="227">
        <f t="shared" si="68"/>
        <v>0</v>
      </c>
      <c r="AW101" s="227">
        <f t="shared" si="69"/>
        <v>1782927.2101738125</v>
      </c>
      <c r="AX101" s="227">
        <f t="shared" si="70"/>
        <v>0</v>
      </c>
      <c r="AY101" s="227">
        <f t="shared" si="71"/>
        <v>1812368.8718402653</v>
      </c>
      <c r="AZ101" s="227">
        <f t="shared" si="72"/>
        <v>0</v>
      </c>
      <c r="BA101" s="227">
        <f t="shared" si="73"/>
        <v>1860009.8774951792</v>
      </c>
      <c r="BC101" s="126" t="s">
        <v>193</v>
      </c>
      <c r="BD101" s="126" t="s">
        <v>194</v>
      </c>
      <c r="BE101" s="227">
        <f t="shared" si="74"/>
        <v>0</v>
      </c>
      <c r="BF101" s="227">
        <f t="shared" si="75"/>
        <v>1658794.2006424197</v>
      </c>
      <c r="BG101" s="227">
        <f t="shared" si="76"/>
        <v>0</v>
      </c>
      <c r="BH101" s="227">
        <f t="shared" si="77"/>
        <v>1667760.0209637503</v>
      </c>
      <c r="BI101" s="227">
        <f t="shared" si="78"/>
        <v>0</v>
      </c>
      <c r="BJ101" s="227">
        <f t="shared" si="79"/>
        <v>1698091.2919279383</v>
      </c>
    </row>
    <row r="102" spans="5:62">
      <c r="E102" s="126" t="s">
        <v>195</v>
      </c>
      <c r="F102" s="126" t="s">
        <v>196</v>
      </c>
      <c r="G102" s="227">
        <f>IFERROR(IF(VLOOKUP(E102,A:C,3,FALSE)="YES",VLOOKUP(E102,'School Year 2019-20 SPED coop'!A:R,15,FALSE),0),0)</f>
        <v>0</v>
      </c>
      <c r="H102" s="227">
        <f t="shared" si="80"/>
        <v>23130750.399999999</v>
      </c>
      <c r="J102" s="126" t="s">
        <v>195</v>
      </c>
      <c r="K102" s="126" t="s">
        <v>196</v>
      </c>
      <c r="L102" s="227">
        <f t="shared" si="44"/>
        <v>0</v>
      </c>
      <c r="M102" s="227">
        <f t="shared" si="45"/>
        <v>22676372.329367463</v>
      </c>
      <c r="N102" s="227">
        <f t="shared" si="46"/>
        <v>0</v>
      </c>
      <c r="O102" s="227">
        <f t="shared" si="47"/>
        <v>23105161.72846834</v>
      </c>
      <c r="P102" s="227">
        <f t="shared" si="48"/>
        <v>0</v>
      </c>
      <c r="Q102" s="227">
        <f t="shared" si="49"/>
        <v>23522095.264905509</v>
      </c>
      <c r="S102" s="126" t="s">
        <v>195</v>
      </c>
      <c r="T102" s="126" t="s">
        <v>196</v>
      </c>
      <c r="U102" s="227">
        <f t="shared" si="50"/>
        <v>0</v>
      </c>
      <c r="V102" s="227">
        <f t="shared" si="51"/>
        <v>23005527.849638373</v>
      </c>
      <c r="W102" s="227">
        <f t="shared" si="52"/>
        <v>0</v>
      </c>
      <c r="X102" s="227">
        <f t="shared" si="53"/>
        <v>23683809.377092674</v>
      </c>
      <c r="Y102" s="227">
        <f t="shared" si="54"/>
        <v>0</v>
      </c>
      <c r="Z102" s="227">
        <f t="shared" si="55"/>
        <v>24295725.224743485</v>
      </c>
      <c r="AB102" s="126" t="s">
        <v>195</v>
      </c>
      <c r="AC102" s="126" t="s">
        <v>196</v>
      </c>
      <c r="AD102" s="227">
        <f t="shared" si="56"/>
        <v>0</v>
      </c>
      <c r="AE102" s="227">
        <f t="shared" si="57"/>
        <v>22028043.853181489</v>
      </c>
      <c r="AF102" s="227">
        <f t="shared" si="58"/>
        <v>0</v>
      </c>
      <c r="AG102" s="227">
        <f t="shared" si="59"/>
        <v>22430602.061258152</v>
      </c>
      <c r="AH102" s="227">
        <f t="shared" si="60"/>
        <v>0</v>
      </c>
      <c r="AI102" s="227">
        <f t="shared" si="61"/>
        <v>22811501.157273367</v>
      </c>
      <c r="AK102" s="126" t="s">
        <v>195</v>
      </c>
      <c r="AL102" s="126" t="s">
        <v>196</v>
      </c>
      <c r="AM102" s="227">
        <f t="shared" si="62"/>
        <v>0</v>
      </c>
      <c r="AN102" s="227">
        <f t="shared" si="63"/>
        <v>24419274.095245544</v>
      </c>
      <c r="AO102" s="227">
        <f t="shared" si="64"/>
        <v>0</v>
      </c>
      <c r="AP102" s="227">
        <f t="shared" si="65"/>
        <v>24537487.711701524</v>
      </c>
      <c r="AQ102" s="227">
        <f t="shared" si="66"/>
        <v>0</v>
      </c>
      <c r="AR102" s="227">
        <f t="shared" si="67"/>
        <v>24972993.644614492</v>
      </c>
      <c r="AT102" s="126" t="s">
        <v>195</v>
      </c>
      <c r="AU102" s="126" t="s">
        <v>196</v>
      </c>
      <c r="AV102" s="227">
        <f t="shared" si="68"/>
        <v>0</v>
      </c>
      <c r="AW102" s="227">
        <f t="shared" si="69"/>
        <v>24662174.798567053</v>
      </c>
      <c r="AX102" s="227">
        <f t="shared" si="70"/>
        <v>0</v>
      </c>
      <c r="AY102" s="227">
        <f t="shared" si="71"/>
        <v>25065263.611882646</v>
      </c>
      <c r="AZ102" s="227">
        <f t="shared" si="72"/>
        <v>0</v>
      </c>
      <c r="BA102" s="227">
        <f t="shared" si="73"/>
        <v>25726127.572802536</v>
      </c>
      <c r="BC102" s="126" t="s">
        <v>195</v>
      </c>
      <c r="BD102" s="126" t="s">
        <v>196</v>
      </c>
      <c r="BE102" s="227">
        <f t="shared" si="74"/>
        <v>0</v>
      </c>
      <c r="BF102" s="227">
        <f t="shared" si="75"/>
        <v>22937402.521171946</v>
      </c>
      <c r="BG102" s="227">
        <f t="shared" si="76"/>
        <v>0</v>
      </c>
      <c r="BH102" s="227">
        <f t="shared" si="77"/>
        <v>23061942.693077851</v>
      </c>
      <c r="BI102" s="227">
        <f t="shared" si="78"/>
        <v>0</v>
      </c>
      <c r="BJ102" s="227">
        <f t="shared" si="79"/>
        <v>23472311.85786387</v>
      </c>
    </row>
    <row r="103" spans="5:62">
      <c r="E103" s="126" t="s">
        <v>197</v>
      </c>
      <c r="F103" s="126" t="s">
        <v>198</v>
      </c>
      <c r="G103" s="227">
        <f>IFERROR(IF(VLOOKUP(E103,A:C,3,FALSE)="YES",VLOOKUP(E103,'School Year 2019-20 SPED coop'!A:R,15,FALSE),0),0)</f>
        <v>0</v>
      </c>
      <c r="H103" s="227">
        <f t="shared" si="80"/>
        <v>68755.27</v>
      </c>
      <c r="J103" s="126" t="s">
        <v>197</v>
      </c>
      <c r="K103" s="126" t="s">
        <v>198</v>
      </c>
      <c r="L103" s="227">
        <f t="shared" si="44"/>
        <v>0</v>
      </c>
      <c r="M103" s="227">
        <f t="shared" si="45"/>
        <v>74692.517598813487</v>
      </c>
      <c r="N103" s="227">
        <f t="shared" si="46"/>
        <v>0</v>
      </c>
      <c r="O103" s="227">
        <f t="shared" si="47"/>
        <v>76105.119029566165</v>
      </c>
      <c r="P103" s="227">
        <f t="shared" si="48"/>
        <v>0</v>
      </c>
      <c r="Q103" s="227">
        <f t="shared" si="49"/>
        <v>77478.663992469985</v>
      </c>
      <c r="S103" s="126" t="s">
        <v>197</v>
      </c>
      <c r="T103" s="126" t="s">
        <v>198</v>
      </c>
      <c r="U103" s="227">
        <f t="shared" si="50"/>
        <v>0</v>
      </c>
      <c r="V103" s="227">
        <f t="shared" si="51"/>
        <v>74692.517598813487</v>
      </c>
      <c r="W103" s="227">
        <f t="shared" si="52"/>
        <v>0</v>
      </c>
      <c r="X103" s="227">
        <f t="shared" si="53"/>
        <v>76105.119029566165</v>
      </c>
      <c r="Y103" s="227">
        <f t="shared" si="54"/>
        <v>0</v>
      </c>
      <c r="Z103" s="227">
        <f t="shared" si="55"/>
        <v>77478.663992469985</v>
      </c>
      <c r="AB103" s="126" t="s">
        <v>197</v>
      </c>
      <c r="AC103" s="126" t="s">
        <v>198</v>
      </c>
      <c r="AD103" s="227">
        <f t="shared" si="56"/>
        <v>0</v>
      </c>
      <c r="AE103" s="227">
        <f t="shared" si="57"/>
        <v>110561.63894201232</v>
      </c>
      <c r="AF103" s="227">
        <f t="shared" si="58"/>
        <v>0</v>
      </c>
      <c r="AG103" s="227">
        <f t="shared" si="59"/>
        <v>111070.89679431303</v>
      </c>
      <c r="AH103" s="227">
        <f t="shared" si="60"/>
        <v>0</v>
      </c>
      <c r="AI103" s="227">
        <f t="shared" si="61"/>
        <v>111814.93829453138</v>
      </c>
      <c r="AK103" s="126" t="s">
        <v>197</v>
      </c>
      <c r="AL103" s="126" t="s">
        <v>198</v>
      </c>
      <c r="AM103" s="227">
        <f t="shared" si="62"/>
        <v>0</v>
      </c>
      <c r="AN103" s="227">
        <f t="shared" si="63"/>
        <v>102230.69368190432</v>
      </c>
      <c r="AO103" s="227">
        <f t="shared" si="64"/>
        <v>0</v>
      </c>
      <c r="AP103" s="227">
        <f t="shared" si="65"/>
        <v>102718.46102503645</v>
      </c>
      <c r="AQ103" s="227">
        <f t="shared" si="66"/>
        <v>0</v>
      </c>
      <c r="AR103" s="227">
        <f t="shared" si="67"/>
        <v>104541.06039368101</v>
      </c>
      <c r="AT103" s="126" t="s">
        <v>197</v>
      </c>
      <c r="AU103" s="126" t="s">
        <v>198</v>
      </c>
      <c r="AV103" s="227">
        <f t="shared" si="68"/>
        <v>0</v>
      </c>
      <c r="AW103" s="227">
        <f t="shared" si="69"/>
        <v>102230.69368190432</v>
      </c>
      <c r="AX103" s="227">
        <f t="shared" si="70"/>
        <v>0</v>
      </c>
      <c r="AY103" s="227">
        <f t="shared" si="71"/>
        <v>102718.46102503645</v>
      </c>
      <c r="AZ103" s="227">
        <f t="shared" si="72"/>
        <v>0</v>
      </c>
      <c r="BA103" s="227">
        <f t="shared" si="73"/>
        <v>104541.06039368101</v>
      </c>
      <c r="BC103" s="126" t="s">
        <v>197</v>
      </c>
      <c r="BD103" s="126" t="s">
        <v>198</v>
      </c>
      <c r="BE103" s="227">
        <f t="shared" si="74"/>
        <v>0</v>
      </c>
      <c r="BF103" s="227">
        <f t="shared" si="75"/>
        <v>114854.05239532451</v>
      </c>
      <c r="BG103" s="227">
        <f t="shared" si="76"/>
        <v>0</v>
      </c>
      <c r="BH103" s="227">
        <f t="shared" si="77"/>
        <v>113887.65369379756</v>
      </c>
      <c r="BI103" s="227">
        <f t="shared" si="78"/>
        <v>0</v>
      </c>
      <c r="BJ103" s="227">
        <f t="shared" si="79"/>
        <v>114746.67250687959</v>
      </c>
    </row>
    <row r="104" spans="5:62">
      <c r="E104" s="126" t="s">
        <v>199</v>
      </c>
      <c r="F104" s="126" t="s">
        <v>200</v>
      </c>
      <c r="G104" s="227">
        <f>IFERROR(IF(VLOOKUP(E104,A:C,3,FALSE)="YES",VLOOKUP(E104,'School Year 2019-20 SPED coop'!A:R,15,FALSE),0),0)</f>
        <v>0</v>
      </c>
      <c r="H104" s="227">
        <f t="shared" si="80"/>
        <v>18613614.559999999</v>
      </c>
      <c r="J104" s="126" t="s">
        <v>199</v>
      </c>
      <c r="K104" s="126" t="s">
        <v>200</v>
      </c>
      <c r="L104" s="227">
        <f t="shared" si="44"/>
        <v>0</v>
      </c>
      <c r="M104" s="227">
        <f t="shared" si="45"/>
        <v>18382756.390899315</v>
      </c>
      <c r="N104" s="227">
        <f t="shared" si="46"/>
        <v>0</v>
      </c>
      <c r="O104" s="227">
        <f t="shared" si="47"/>
        <v>18730475.027408592</v>
      </c>
      <c r="P104" s="227">
        <f t="shared" si="48"/>
        <v>0</v>
      </c>
      <c r="Q104" s="227">
        <f t="shared" si="49"/>
        <v>19068578.917435281</v>
      </c>
      <c r="S104" s="126" t="s">
        <v>199</v>
      </c>
      <c r="T104" s="126" t="s">
        <v>200</v>
      </c>
      <c r="U104" s="227">
        <f t="shared" si="50"/>
        <v>0</v>
      </c>
      <c r="V104" s="227">
        <f t="shared" si="51"/>
        <v>18649593.327047121</v>
      </c>
      <c r="W104" s="227">
        <f t="shared" si="52"/>
        <v>0</v>
      </c>
      <c r="X104" s="227">
        <f t="shared" si="53"/>
        <v>19199568.59516903</v>
      </c>
      <c r="Y104" s="227">
        <f t="shared" si="54"/>
        <v>0</v>
      </c>
      <c r="Z104" s="227">
        <f t="shared" si="55"/>
        <v>19695750.543883786</v>
      </c>
      <c r="AB104" s="126" t="s">
        <v>199</v>
      </c>
      <c r="AC104" s="126" t="s">
        <v>200</v>
      </c>
      <c r="AD104" s="227">
        <f t="shared" si="56"/>
        <v>0</v>
      </c>
      <c r="AE104" s="227">
        <f t="shared" si="57"/>
        <v>17976981.787753392</v>
      </c>
      <c r="AF104" s="227">
        <f t="shared" si="58"/>
        <v>0</v>
      </c>
      <c r="AG104" s="227">
        <f t="shared" si="59"/>
        <v>18290413.684428908</v>
      </c>
      <c r="AH104" s="227">
        <f t="shared" si="60"/>
        <v>0</v>
      </c>
      <c r="AI104" s="227">
        <f t="shared" si="61"/>
        <v>18624391.066912062</v>
      </c>
      <c r="AK104" s="126" t="s">
        <v>199</v>
      </c>
      <c r="AL104" s="126" t="s">
        <v>200</v>
      </c>
      <c r="AM104" s="227">
        <f t="shared" si="62"/>
        <v>0</v>
      </c>
      <c r="AN104" s="227">
        <f t="shared" si="63"/>
        <v>19563328.742795382</v>
      </c>
      <c r="AO104" s="227">
        <f t="shared" si="64"/>
        <v>0</v>
      </c>
      <c r="AP104" s="227">
        <f t="shared" si="65"/>
        <v>19658616.378655918</v>
      </c>
      <c r="AQ104" s="227">
        <f t="shared" si="66"/>
        <v>0</v>
      </c>
      <c r="AR104" s="227">
        <f t="shared" si="67"/>
        <v>20007595.311612535</v>
      </c>
      <c r="AT104" s="126" t="s">
        <v>199</v>
      </c>
      <c r="AU104" s="126" t="s">
        <v>200</v>
      </c>
      <c r="AV104" s="227">
        <f t="shared" si="68"/>
        <v>0</v>
      </c>
      <c r="AW104" s="227">
        <f t="shared" si="69"/>
        <v>19757924.81600358</v>
      </c>
      <c r="AX104" s="227">
        <f t="shared" si="70"/>
        <v>0</v>
      </c>
      <c r="AY104" s="227">
        <f t="shared" si="71"/>
        <v>20081454.644483812</v>
      </c>
      <c r="AZ104" s="227">
        <f t="shared" si="72"/>
        <v>0</v>
      </c>
      <c r="BA104" s="227">
        <f t="shared" si="73"/>
        <v>20610980.882241245</v>
      </c>
      <c r="BC104" s="126" t="s">
        <v>199</v>
      </c>
      <c r="BD104" s="126" t="s">
        <v>200</v>
      </c>
      <c r="BE104" s="227">
        <f t="shared" si="74"/>
        <v>0</v>
      </c>
      <c r="BF104" s="227">
        <f t="shared" si="75"/>
        <v>18743333.266972043</v>
      </c>
      <c r="BG104" s="227">
        <f t="shared" si="76"/>
        <v>0</v>
      </c>
      <c r="BH104" s="227">
        <f t="shared" si="77"/>
        <v>18829346.750739463</v>
      </c>
      <c r="BI104" s="227">
        <f t="shared" si="78"/>
        <v>0</v>
      </c>
      <c r="BJ104" s="227">
        <f t="shared" si="79"/>
        <v>19188193.079444095</v>
      </c>
    </row>
    <row r="105" spans="5:62">
      <c r="E105" s="126" t="s">
        <v>201</v>
      </c>
      <c r="F105" s="126" t="s">
        <v>202</v>
      </c>
      <c r="G105" s="227">
        <f>IFERROR(IF(VLOOKUP(E105,A:C,3,FALSE)="YES",VLOOKUP(E105,'School Year 2019-20 SPED coop'!A:R,15,FALSE),0),0)</f>
        <v>0</v>
      </c>
      <c r="H105" s="227">
        <f t="shared" si="80"/>
        <v>3682986.6999999997</v>
      </c>
      <c r="J105" s="126" t="s">
        <v>201</v>
      </c>
      <c r="K105" s="126" t="s">
        <v>202</v>
      </c>
      <c r="L105" s="227">
        <f t="shared" si="44"/>
        <v>0</v>
      </c>
      <c r="M105" s="227">
        <f t="shared" si="45"/>
        <v>3451503.6903350172</v>
      </c>
      <c r="N105" s="227">
        <f t="shared" si="46"/>
        <v>0</v>
      </c>
      <c r="O105" s="227">
        <f t="shared" si="47"/>
        <v>3516792.3052323889</v>
      </c>
      <c r="P105" s="227">
        <f t="shared" si="48"/>
        <v>0</v>
      </c>
      <c r="Q105" s="227">
        <f t="shared" si="49"/>
        <v>3580275.6604534606</v>
      </c>
      <c r="S105" s="126" t="s">
        <v>201</v>
      </c>
      <c r="T105" s="126" t="s">
        <v>202</v>
      </c>
      <c r="U105" s="227">
        <f t="shared" si="50"/>
        <v>0</v>
      </c>
      <c r="V105" s="227">
        <f t="shared" si="51"/>
        <v>3501611.4994777283</v>
      </c>
      <c r="W105" s="227">
        <f t="shared" si="52"/>
        <v>0</v>
      </c>
      <c r="X105" s="227">
        <f t="shared" si="53"/>
        <v>3604870.3734611422</v>
      </c>
      <c r="Y105" s="227">
        <f t="shared" si="54"/>
        <v>0</v>
      </c>
      <c r="Z105" s="227">
        <f t="shared" si="55"/>
        <v>3698036.2769777114</v>
      </c>
      <c r="AB105" s="126" t="s">
        <v>201</v>
      </c>
      <c r="AC105" s="126" t="s">
        <v>202</v>
      </c>
      <c r="AD105" s="227">
        <f t="shared" si="56"/>
        <v>0</v>
      </c>
      <c r="AE105" s="227">
        <f t="shared" si="57"/>
        <v>3660796.1869929153</v>
      </c>
      <c r="AF105" s="227">
        <f t="shared" si="58"/>
        <v>0</v>
      </c>
      <c r="AG105" s="227">
        <f t="shared" si="59"/>
        <v>3724725.2373899082</v>
      </c>
      <c r="AH105" s="227">
        <f t="shared" si="60"/>
        <v>0</v>
      </c>
      <c r="AI105" s="227">
        <f t="shared" si="61"/>
        <v>3786463.2180775446</v>
      </c>
      <c r="AK105" s="126" t="s">
        <v>201</v>
      </c>
      <c r="AL105" s="126" t="s">
        <v>202</v>
      </c>
      <c r="AM105" s="227">
        <f t="shared" si="62"/>
        <v>0</v>
      </c>
      <c r="AN105" s="227">
        <f t="shared" si="63"/>
        <v>3899105.6868530195</v>
      </c>
      <c r="AO105" s="227">
        <f t="shared" si="64"/>
        <v>0</v>
      </c>
      <c r="AP105" s="227">
        <f t="shared" si="65"/>
        <v>3918014.4602889828</v>
      </c>
      <c r="AQ105" s="227">
        <f t="shared" si="66"/>
        <v>0</v>
      </c>
      <c r="AR105" s="227">
        <f t="shared" si="67"/>
        <v>3987558.671998722</v>
      </c>
      <c r="AT105" s="126" t="s">
        <v>201</v>
      </c>
      <c r="AU105" s="126" t="s">
        <v>202</v>
      </c>
      <c r="AV105" s="227">
        <f t="shared" si="68"/>
        <v>0</v>
      </c>
      <c r="AW105" s="227">
        <f t="shared" si="69"/>
        <v>3937896.828548592</v>
      </c>
      <c r="AX105" s="227">
        <f t="shared" si="70"/>
        <v>0</v>
      </c>
      <c r="AY105" s="227">
        <f t="shared" si="71"/>
        <v>4002298.7924348223</v>
      </c>
      <c r="AZ105" s="227">
        <f t="shared" si="72"/>
        <v>0</v>
      </c>
      <c r="BA105" s="227">
        <f t="shared" si="73"/>
        <v>4107825.978297438</v>
      </c>
      <c r="BC105" s="126" t="s">
        <v>201</v>
      </c>
      <c r="BD105" s="126" t="s">
        <v>202</v>
      </c>
      <c r="BE105" s="227">
        <f t="shared" si="74"/>
        <v>0</v>
      </c>
      <c r="BF105" s="227">
        <f t="shared" si="75"/>
        <v>3826166.6140588699</v>
      </c>
      <c r="BG105" s="227">
        <f t="shared" si="76"/>
        <v>0</v>
      </c>
      <c r="BH105" s="227">
        <f t="shared" si="77"/>
        <v>3843549.9791285098</v>
      </c>
      <c r="BI105" s="227">
        <f t="shared" si="78"/>
        <v>0</v>
      </c>
      <c r="BJ105" s="227">
        <f t="shared" si="79"/>
        <v>3910338.5226162444</v>
      </c>
    </row>
    <row r="106" spans="5:62">
      <c r="E106" s="126" t="s">
        <v>203</v>
      </c>
      <c r="F106" s="126" t="s">
        <v>204</v>
      </c>
      <c r="G106" s="227">
        <f>IFERROR(IF(VLOOKUP(E106,A:C,3,FALSE)="YES",VLOOKUP(E106,'School Year 2019-20 SPED coop'!A:R,15,FALSE),0),0)</f>
        <v>0</v>
      </c>
      <c r="H106" s="227">
        <f t="shared" si="80"/>
        <v>3617230.36</v>
      </c>
      <c r="J106" s="126" t="s">
        <v>203</v>
      </c>
      <c r="K106" s="126" t="s">
        <v>204</v>
      </c>
      <c r="L106" s="227">
        <f t="shared" si="44"/>
        <v>0</v>
      </c>
      <c r="M106" s="227">
        <f t="shared" si="45"/>
        <v>3534614.5699318391</v>
      </c>
      <c r="N106" s="227">
        <f t="shared" si="46"/>
        <v>0</v>
      </c>
      <c r="O106" s="227">
        <f t="shared" si="47"/>
        <v>3601459.715577234</v>
      </c>
      <c r="P106" s="227">
        <f t="shared" si="48"/>
        <v>0</v>
      </c>
      <c r="Q106" s="227">
        <f t="shared" si="49"/>
        <v>3666456.5427370807</v>
      </c>
      <c r="S106" s="126" t="s">
        <v>203</v>
      </c>
      <c r="T106" s="126" t="s">
        <v>204</v>
      </c>
      <c r="U106" s="227">
        <f t="shared" si="50"/>
        <v>0</v>
      </c>
      <c r="V106" s="227">
        <f t="shared" si="51"/>
        <v>3585925.0053847153</v>
      </c>
      <c r="W106" s="227">
        <f t="shared" si="52"/>
        <v>0</v>
      </c>
      <c r="X106" s="227">
        <f t="shared" si="53"/>
        <v>3691662.5964511004</v>
      </c>
      <c r="Y106" s="227">
        <f t="shared" si="54"/>
        <v>0</v>
      </c>
      <c r="Z106" s="227">
        <f t="shared" si="55"/>
        <v>3787055.1811651951</v>
      </c>
      <c r="AB106" s="126" t="s">
        <v>203</v>
      </c>
      <c r="AC106" s="126" t="s">
        <v>204</v>
      </c>
      <c r="AD106" s="227">
        <f t="shared" si="56"/>
        <v>0</v>
      </c>
      <c r="AE106" s="227">
        <f t="shared" si="57"/>
        <v>3461558.9945814521</v>
      </c>
      <c r="AF106" s="227">
        <f t="shared" si="58"/>
        <v>0</v>
      </c>
      <c r="AG106" s="227">
        <f t="shared" si="59"/>
        <v>3538982.3523973729</v>
      </c>
      <c r="AH106" s="227">
        <f t="shared" si="60"/>
        <v>0</v>
      </c>
      <c r="AI106" s="227">
        <f t="shared" si="61"/>
        <v>3601406.0339836692</v>
      </c>
      <c r="AK106" s="126" t="s">
        <v>203</v>
      </c>
      <c r="AL106" s="126" t="s">
        <v>204</v>
      </c>
      <c r="AM106" s="227">
        <f t="shared" si="62"/>
        <v>0</v>
      </c>
      <c r="AN106" s="227">
        <f t="shared" si="63"/>
        <v>3769984.3366122479</v>
      </c>
      <c r="AO106" s="227">
        <f t="shared" si="64"/>
        <v>0</v>
      </c>
      <c r="AP106" s="227">
        <f t="shared" si="65"/>
        <v>3788339.6010931302</v>
      </c>
      <c r="AQ106" s="227">
        <f t="shared" si="66"/>
        <v>0</v>
      </c>
      <c r="AR106" s="227">
        <f t="shared" si="67"/>
        <v>3855590.7375555444</v>
      </c>
      <c r="AT106" s="126" t="s">
        <v>203</v>
      </c>
      <c r="AU106" s="126" t="s">
        <v>204</v>
      </c>
      <c r="AV106" s="227">
        <f t="shared" si="68"/>
        <v>0</v>
      </c>
      <c r="AW106" s="227">
        <f t="shared" si="69"/>
        <v>3807488.0258359187</v>
      </c>
      <c r="AX106" s="227">
        <f t="shared" si="70"/>
        <v>0</v>
      </c>
      <c r="AY106" s="227">
        <f t="shared" si="71"/>
        <v>3869827.0737269674</v>
      </c>
      <c r="AZ106" s="227">
        <f t="shared" si="72"/>
        <v>0</v>
      </c>
      <c r="BA106" s="227">
        <f t="shared" si="73"/>
        <v>3971865.3157010889</v>
      </c>
      <c r="BC106" s="126" t="s">
        <v>203</v>
      </c>
      <c r="BD106" s="126" t="s">
        <v>204</v>
      </c>
      <c r="BE106" s="227">
        <f t="shared" si="74"/>
        <v>0</v>
      </c>
      <c r="BF106" s="227">
        <f t="shared" si="75"/>
        <v>3615265.2114946526</v>
      </c>
      <c r="BG106" s="227">
        <f t="shared" si="76"/>
        <v>0</v>
      </c>
      <c r="BH106" s="227">
        <f t="shared" si="77"/>
        <v>3649313.917279976</v>
      </c>
      <c r="BI106" s="227">
        <f t="shared" si="78"/>
        <v>0</v>
      </c>
      <c r="BJ106" s="227">
        <f t="shared" si="79"/>
        <v>3716643.3414092474</v>
      </c>
    </row>
    <row r="107" spans="5:62">
      <c r="E107" s="126" t="s">
        <v>205</v>
      </c>
      <c r="F107" s="126" t="s">
        <v>206</v>
      </c>
      <c r="G107" s="227">
        <f>IFERROR(IF(VLOOKUP(E107,A:C,3,FALSE)="YES",VLOOKUP(E107,'School Year 2019-20 SPED coop'!A:R,15,FALSE),0),0)</f>
        <v>0</v>
      </c>
      <c r="H107" s="227">
        <f t="shared" si="80"/>
        <v>19470952.57</v>
      </c>
      <c r="J107" s="126" t="s">
        <v>205</v>
      </c>
      <c r="K107" s="126" t="s">
        <v>206</v>
      </c>
      <c r="L107" s="227">
        <f t="shared" si="44"/>
        <v>0</v>
      </c>
      <c r="M107" s="227">
        <f t="shared" si="45"/>
        <v>18992274.352994308</v>
      </c>
      <c r="N107" s="227">
        <f t="shared" si="46"/>
        <v>0</v>
      </c>
      <c r="O107" s="227">
        <f t="shared" si="47"/>
        <v>19225104.99674429</v>
      </c>
      <c r="P107" s="227">
        <f t="shared" si="48"/>
        <v>0</v>
      </c>
      <c r="Q107" s="227">
        <f t="shared" si="49"/>
        <v>19443010.211141732</v>
      </c>
      <c r="S107" s="126" t="s">
        <v>205</v>
      </c>
      <c r="T107" s="126" t="s">
        <v>206</v>
      </c>
      <c r="U107" s="227">
        <f t="shared" si="50"/>
        <v>0</v>
      </c>
      <c r="V107" s="227">
        <f t="shared" si="51"/>
        <v>19267960.53760023</v>
      </c>
      <c r="W107" s="227">
        <f t="shared" si="52"/>
        <v>0</v>
      </c>
      <c r="X107" s="227">
        <f t="shared" si="53"/>
        <v>19706595.490334261</v>
      </c>
      <c r="Y107" s="227">
        <f t="shared" si="54"/>
        <v>0</v>
      </c>
      <c r="Z107" s="227">
        <f t="shared" si="55"/>
        <v>20082492.051311616</v>
      </c>
      <c r="AB107" s="126" t="s">
        <v>205</v>
      </c>
      <c r="AC107" s="126" t="s">
        <v>206</v>
      </c>
      <c r="AD107" s="227">
        <f t="shared" si="56"/>
        <v>0</v>
      </c>
      <c r="AE107" s="227">
        <f t="shared" si="57"/>
        <v>19201505.989234366</v>
      </c>
      <c r="AF107" s="227">
        <f t="shared" si="58"/>
        <v>0</v>
      </c>
      <c r="AG107" s="227">
        <f t="shared" si="59"/>
        <v>19429830.213328246</v>
      </c>
      <c r="AH107" s="227">
        <f t="shared" si="60"/>
        <v>0</v>
      </c>
      <c r="AI107" s="227">
        <f t="shared" si="61"/>
        <v>19641279.775889724</v>
      </c>
      <c r="AK107" s="126" t="s">
        <v>205</v>
      </c>
      <c r="AL107" s="126" t="s">
        <v>206</v>
      </c>
      <c r="AM107" s="227">
        <f t="shared" si="62"/>
        <v>0</v>
      </c>
      <c r="AN107" s="227">
        <f t="shared" si="63"/>
        <v>20951575.7756184</v>
      </c>
      <c r="AO107" s="227">
        <f t="shared" si="64"/>
        <v>0</v>
      </c>
      <c r="AP107" s="227">
        <f t="shared" si="65"/>
        <v>20918981.606128804</v>
      </c>
      <c r="AQ107" s="227">
        <f t="shared" si="66"/>
        <v>0</v>
      </c>
      <c r="AR107" s="227">
        <f t="shared" si="67"/>
        <v>21152487.391805645</v>
      </c>
      <c r="AT107" s="126" t="s">
        <v>205</v>
      </c>
      <c r="AU107" s="126" t="s">
        <v>206</v>
      </c>
      <c r="AV107" s="227">
        <f t="shared" si="68"/>
        <v>0</v>
      </c>
      <c r="AW107" s="227">
        <f t="shared" si="69"/>
        <v>21159978.747955061</v>
      </c>
      <c r="AX107" s="227">
        <f t="shared" si="70"/>
        <v>0</v>
      </c>
      <c r="AY107" s="227">
        <f t="shared" si="71"/>
        <v>21368942.8215965</v>
      </c>
      <c r="AZ107" s="227">
        <f t="shared" si="72"/>
        <v>0</v>
      </c>
      <c r="BA107" s="227">
        <f t="shared" si="73"/>
        <v>21790399.583124764</v>
      </c>
      <c r="BC107" s="126" t="s">
        <v>205</v>
      </c>
      <c r="BD107" s="126" t="s">
        <v>206</v>
      </c>
      <c r="BE107" s="227">
        <f t="shared" si="74"/>
        <v>0</v>
      </c>
      <c r="BF107" s="227">
        <f t="shared" si="75"/>
        <v>20009941.263018608</v>
      </c>
      <c r="BG107" s="227">
        <f t="shared" si="76"/>
        <v>0</v>
      </c>
      <c r="BH107" s="227">
        <f t="shared" si="77"/>
        <v>19994612.74817865</v>
      </c>
      <c r="BI107" s="227">
        <f t="shared" si="78"/>
        <v>0</v>
      </c>
      <c r="BJ107" s="227">
        <f t="shared" si="79"/>
        <v>20230349.612487815</v>
      </c>
    </row>
    <row r="108" spans="5:62">
      <c r="E108" s="126" t="s">
        <v>207</v>
      </c>
      <c r="F108" s="126" t="s">
        <v>208</v>
      </c>
      <c r="G108" s="227">
        <f>IFERROR(IF(VLOOKUP(E108,A:C,3,FALSE)="YES",VLOOKUP(E108,'School Year 2019-20 SPED coop'!A:R,15,FALSE),0),0)</f>
        <v>0</v>
      </c>
      <c r="H108" s="227">
        <f t="shared" si="80"/>
        <v>11402618.48</v>
      </c>
      <c r="J108" s="126" t="s">
        <v>207</v>
      </c>
      <c r="K108" s="126" t="s">
        <v>208</v>
      </c>
      <c r="L108" s="227">
        <f t="shared" si="44"/>
        <v>0</v>
      </c>
      <c r="M108" s="227">
        <f t="shared" si="45"/>
        <v>10886747.7046705</v>
      </c>
      <c r="N108" s="227">
        <f t="shared" si="46"/>
        <v>0</v>
      </c>
      <c r="O108" s="227">
        <f t="shared" si="47"/>
        <v>11093040.820566522</v>
      </c>
      <c r="P108" s="227">
        <f t="shared" si="48"/>
        <v>0</v>
      </c>
      <c r="Q108" s="227">
        <f t="shared" si="49"/>
        <v>11293630.042127753</v>
      </c>
      <c r="S108" s="126" t="s">
        <v>207</v>
      </c>
      <c r="T108" s="126" t="s">
        <v>208</v>
      </c>
      <c r="U108" s="227">
        <f t="shared" si="50"/>
        <v>0</v>
      </c>
      <c r="V108" s="227">
        <f t="shared" si="51"/>
        <v>11044787.642779486</v>
      </c>
      <c r="W108" s="227">
        <f t="shared" si="52"/>
        <v>0</v>
      </c>
      <c r="X108" s="227">
        <f t="shared" si="53"/>
        <v>11370870.933674581</v>
      </c>
      <c r="Y108" s="227">
        <f t="shared" si="54"/>
        <v>0</v>
      </c>
      <c r="Z108" s="227">
        <f t="shared" si="55"/>
        <v>11665079.012760894</v>
      </c>
      <c r="AB108" s="126" t="s">
        <v>207</v>
      </c>
      <c r="AC108" s="126" t="s">
        <v>208</v>
      </c>
      <c r="AD108" s="227">
        <f t="shared" si="56"/>
        <v>0</v>
      </c>
      <c r="AE108" s="227">
        <f t="shared" si="57"/>
        <v>10843424.082349854</v>
      </c>
      <c r="AF108" s="227">
        <f t="shared" si="58"/>
        <v>0</v>
      </c>
      <c r="AG108" s="227">
        <f t="shared" si="59"/>
        <v>11055367.773617882</v>
      </c>
      <c r="AH108" s="227">
        <f t="shared" si="60"/>
        <v>0</v>
      </c>
      <c r="AI108" s="227">
        <f t="shared" si="61"/>
        <v>11245160.889646281</v>
      </c>
      <c r="AK108" s="126" t="s">
        <v>207</v>
      </c>
      <c r="AL108" s="126" t="s">
        <v>208</v>
      </c>
      <c r="AM108" s="227">
        <f t="shared" si="62"/>
        <v>0</v>
      </c>
      <c r="AN108" s="227">
        <f t="shared" si="63"/>
        <v>11887885.221335551</v>
      </c>
      <c r="AO108" s="227">
        <f t="shared" si="64"/>
        <v>0</v>
      </c>
      <c r="AP108" s="227">
        <f t="shared" si="65"/>
        <v>11945293.565505128</v>
      </c>
      <c r="AQ108" s="227">
        <f t="shared" si="66"/>
        <v>0</v>
      </c>
      <c r="AR108" s="227">
        <f t="shared" si="67"/>
        <v>12157802.357424308</v>
      </c>
      <c r="AT108" s="126" t="s">
        <v>207</v>
      </c>
      <c r="AU108" s="126" t="s">
        <v>208</v>
      </c>
      <c r="AV108" s="227">
        <f t="shared" si="68"/>
        <v>0</v>
      </c>
      <c r="AW108" s="227">
        <f t="shared" si="69"/>
        <v>12006126.463319419</v>
      </c>
      <c r="AX108" s="227">
        <f t="shared" si="70"/>
        <v>0</v>
      </c>
      <c r="AY108" s="227">
        <f t="shared" si="71"/>
        <v>12202217.214377457</v>
      </c>
      <c r="AZ108" s="227">
        <f t="shared" si="72"/>
        <v>0</v>
      </c>
      <c r="BA108" s="227">
        <f t="shared" si="73"/>
        <v>12524437.22456398</v>
      </c>
      <c r="BC108" s="126" t="s">
        <v>207</v>
      </c>
      <c r="BD108" s="126" t="s">
        <v>208</v>
      </c>
      <c r="BE108" s="227">
        <f t="shared" si="74"/>
        <v>0</v>
      </c>
      <c r="BF108" s="227">
        <f t="shared" si="75"/>
        <v>11292672.064271593</v>
      </c>
      <c r="BG108" s="227">
        <f t="shared" si="76"/>
        <v>0</v>
      </c>
      <c r="BH108" s="227">
        <f t="shared" si="77"/>
        <v>11367148.528034903</v>
      </c>
      <c r="BI108" s="227">
        <f t="shared" si="78"/>
        <v>0</v>
      </c>
      <c r="BJ108" s="227">
        <f t="shared" si="79"/>
        <v>11571558.474891638</v>
      </c>
    </row>
    <row r="109" spans="5:62">
      <c r="E109" s="126" t="s">
        <v>209</v>
      </c>
      <c r="F109" s="126" t="s">
        <v>210</v>
      </c>
      <c r="G109" s="227">
        <f>IFERROR(IF(VLOOKUP(E109,A:C,3,FALSE)="YES",VLOOKUP(E109,'School Year 2019-20 SPED coop'!A:R,15,FALSE),0),0)</f>
        <v>0</v>
      </c>
      <c r="H109" s="227">
        <f t="shared" si="80"/>
        <v>8275047.1400000006</v>
      </c>
      <c r="J109" s="126" t="s">
        <v>209</v>
      </c>
      <c r="K109" s="126" t="s">
        <v>210</v>
      </c>
      <c r="L109" s="227">
        <f t="shared" si="44"/>
        <v>0</v>
      </c>
      <c r="M109" s="227">
        <f t="shared" si="45"/>
        <v>8009174.562202327</v>
      </c>
      <c r="N109" s="227">
        <f t="shared" si="46"/>
        <v>0</v>
      </c>
      <c r="O109" s="227">
        <f t="shared" si="47"/>
        <v>8160633.8825866403</v>
      </c>
      <c r="P109" s="227">
        <f t="shared" si="48"/>
        <v>0</v>
      </c>
      <c r="Q109" s="227">
        <f t="shared" si="49"/>
        <v>8307905.3829003181</v>
      </c>
      <c r="S109" s="126" t="s">
        <v>209</v>
      </c>
      <c r="T109" s="126" t="s">
        <v>210</v>
      </c>
      <c r="U109" s="227">
        <f t="shared" si="50"/>
        <v>0</v>
      </c>
      <c r="V109" s="227">
        <f t="shared" si="51"/>
        <v>8125427.1841839645</v>
      </c>
      <c r="W109" s="227">
        <f t="shared" si="52"/>
        <v>0</v>
      </c>
      <c r="X109" s="227">
        <f t="shared" si="53"/>
        <v>8365001.2717244402</v>
      </c>
      <c r="Y109" s="227">
        <f t="shared" si="54"/>
        <v>0</v>
      </c>
      <c r="Z109" s="227">
        <f t="shared" si="55"/>
        <v>8581155.726893127</v>
      </c>
      <c r="AB109" s="126" t="s">
        <v>209</v>
      </c>
      <c r="AC109" s="126" t="s">
        <v>210</v>
      </c>
      <c r="AD109" s="227">
        <f t="shared" si="56"/>
        <v>0</v>
      </c>
      <c r="AE109" s="227">
        <f t="shared" si="57"/>
        <v>8008215.5518564023</v>
      </c>
      <c r="AF109" s="227">
        <f t="shared" si="58"/>
        <v>0</v>
      </c>
      <c r="AG109" s="227">
        <f t="shared" si="59"/>
        <v>8152702.2036402617</v>
      </c>
      <c r="AH109" s="227">
        <f t="shared" si="60"/>
        <v>0</v>
      </c>
      <c r="AI109" s="227">
        <f t="shared" si="61"/>
        <v>8293259.8528866088</v>
      </c>
      <c r="AK109" s="126" t="s">
        <v>209</v>
      </c>
      <c r="AL109" s="126" t="s">
        <v>210</v>
      </c>
      <c r="AM109" s="227">
        <f t="shared" si="62"/>
        <v>0</v>
      </c>
      <c r="AN109" s="227">
        <f t="shared" si="63"/>
        <v>8690877.92052936</v>
      </c>
      <c r="AO109" s="227">
        <f t="shared" si="64"/>
        <v>0</v>
      </c>
      <c r="AP109" s="227">
        <f t="shared" si="65"/>
        <v>8732974.3865689728</v>
      </c>
      <c r="AQ109" s="227">
        <f t="shared" si="66"/>
        <v>0</v>
      </c>
      <c r="AR109" s="227">
        <f t="shared" si="67"/>
        <v>8887974.6037182193</v>
      </c>
      <c r="AT109" s="126" t="s">
        <v>209</v>
      </c>
      <c r="AU109" s="126" t="s">
        <v>210</v>
      </c>
      <c r="AV109" s="227">
        <f t="shared" si="68"/>
        <v>0</v>
      </c>
      <c r="AW109" s="227">
        <f t="shared" si="69"/>
        <v>8777325.8174799848</v>
      </c>
      <c r="AX109" s="227">
        <f t="shared" si="70"/>
        <v>0</v>
      </c>
      <c r="AY109" s="227">
        <f t="shared" si="71"/>
        <v>8920811.2759494297</v>
      </c>
      <c r="AZ109" s="227">
        <f t="shared" si="72"/>
        <v>0</v>
      </c>
      <c r="BA109" s="227">
        <f t="shared" si="73"/>
        <v>9156019.4793572426</v>
      </c>
      <c r="BC109" s="126" t="s">
        <v>209</v>
      </c>
      <c r="BD109" s="126" t="s">
        <v>210</v>
      </c>
      <c r="BE109" s="227">
        <f t="shared" si="74"/>
        <v>0</v>
      </c>
      <c r="BF109" s="227">
        <f t="shared" si="75"/>
        <v>8344731.1382219056</v>
      </c>
      <c r="BG109" s="227">
        <f t="shared" si="76"/>
        <v>0</v>
      </c>
      <c r="BH109" s="227">
        <f t="shared" si="77"/>
        <v>8387784.713443106</v>
      </c>
      <c r="BI109" s="227">
        <f t="shared" si="78"/>
        <v>0</v>
      </c>
      <c r="BJ109" s="227">
        <f t="shared" si="79"/>
        <v>8539156.2786853276</v>
      </c>
    </row>
    <row r="110" spans="5:62">
      <c r="E110" s="131" t="s">
        <v>211</v>
      </c>
      <c r="F110" s="131" t="s">
        <v>212</v>
      </c>
      <c r="G110" s="227">
        <f>IFERROR(IF(VLOOKUP(E110,A:C,3,FALSE)="YES",VLOOKUP(E110,'School Year 2019-20 SPED coop'!A:R,15,FALSE),0),0)</f>
        <v>0</v>
      </c>
      <c r="H110" s="227">
        <f t="shared" si="80"/>
        <v>17494844.399999999</v>
      </c>
      <c r="J110" s="131" t="s">
        <v>211</v>
      </c>
      <c r="K110" s="131" t="s">
        <v>212</v>
      </c>
      <c r="L110" s="227">
        <f t="shared" si="44"/>
        <v>0</v>
      </c>
      <c r="M110" s="227">
        <f t="shared" si="45"/>
        <v>16715385.59381219</v>
      </c>
      <c r="N110" s="227">
        <f t="shared" si="46"/>
        <v>0</v>
      </c>
      <c r="O110" s="227">
        <f t="shared" si="47"/>
        <v>17031536.951649245</v>
      </c>
      <c r="P110" s="227">
        <f t="shared" si="48"/>
        <v>0</v>
      </c>
      <c r="Q110" s="227">
        <f t="shared" si="49"/>
        <v>17338946.713693883</v>
      </c>
      <c r="S110" s="131" t="s">
        <v>211</v>
      </c>
      <c r="T110" s="131" t="s">
        <v>212</v>
      </c>
      <c r="U110" s="227">
        <f t="shared" si="50"/>
        <v>0</v>
      </c>
      <c r="V110" s="227">
        <f t="shared" si="51"/>
        <v>16958023.657308925</v>
      </c>
      <c r="W110" s="227">
        <f t="shared" si="52"/>
        <v>0</v>
      </c>
      <c r="X110" s="227">
        <f t="shared" si="53"/>
        <v>17458088.613755412</v>
      </c>
      <c r="Y110" s="227">
        <f t="shared" si="54"/>
        <v>0</v>
      </c>
      <c r="Z110" s="227">
        <f t="shared" si="55"/>
        <v>17909235.865191408</v>
      </c>
      <c r="AB110" s="131" t="s">
        <v>211</v>
      </c>
      <c r="AC110" s="131" t="s">
        <v>212</v>
      </c>
      <c r="AD110" s="227">
        <f t="shared" si="56"/>
        <v>0</v>
      </c>
      <c r="AE110" s="227">
        <f t="shared" si="57"/>
        <v>16485810.537459977</v>
      </c>
      <c r="AF110" s="227">
        <f t="shared" si="58"/>
        <v>0</v>
      </c>
      <c r="AG110" s="227">
        <f t="shared" si="59"/>
        <v>16788731.100970302</v>
      </c>
      <c r="AH110" s="227">
        <f t="shared" si="60"/>
        <v>0</v>
      </c>
      <c r="AI110" s="227">
        <f t="shared" si="61"/>
        <v>17091200.895973355</v>
      </c>
      <c r="AK110" s="131" t="s">
        <v>211</v>
      </c>
      <c r="AL110" s="131" t="s">
        <v>212</v>
      </c>
      <c r="AM110" s="227">
        <f t="shared" si="62"/>
        <v>0</v>
      </c>
      <c r="AN110" s="227">
        <f t="shared" si="63"/>
        <v>18045416.528584294</v>
      </c>
      <c r="AO110" s="227">
        <f t="shared" si="64"/>
        <v>0</v>
      </c>
      <c r="AP110" s="227">
        <f t="shared" si="65"/>
        <v>18133017.266098984</v>
      </c>
      <c r="AQ110" s="227">
        <f t="shared" si="66"/>
        <v>0</v>
      </c>
      <c r="AR110" s="227">
        <f t="shared" si="67"/>
        <v>18454876.76005014</v>
      </c>
      <c r="AT110" s="131" t="s">
        <v>211</v>
      </c>
      <c r="AU110" s="131" t="s">
        <v>212</v>
      </c>
      <c r="AV110" s="227">
        <f t="shared" si="68"/>
        <v>0</v>
      </c>
      <c r="AW110" s="227">
        <f t="shared" si="69"/>
        <v>18224909.335322659</v>
      </c>
      <c r="AX110" s="227">
        <f t="shared" si="70"/>
        <v>0</v>
      </c>
      <c r="AY110" s="227">
        <f t="shared" si="71"/>
        <v>18523039.415652409</v>
      </c>
      <c r="AZ110" s="227">
        <f t="shared" si="72"/>
        <v>0</v>
      </c>
      <c r="BA110" s="227">
        <f t="shared" si="73"/>
        <v>19011427.926617239</v>
      </c>
      <c r="BC110" s="131" t="s">
        <v>211</v>
      </c>
      <c r="BD110" s="131" t="s">
        <v>212</v>
      </c>
      <c r="BE110" s="227">
        <f t="shared" si="74"/>
        <v>0</v>
      </c>
      <c r="BF110" s="227">
        <f t="shared" si="75"/>
        <v>17196830.823771797</v>
      </c>
      <c r="BG110" s="227">
        <f t="shared" si="76"/>
        <v>0</v>
      </c>
      <c r="BH110" s="227">
        <f t="shared" si="77"/>
        <v>17291535.459747054</v>
      </c>
      <c r="BI110" s="227">
        <f t="shared" si="78"/>
        <v>0</v>
      </c>
      <c r="BJ110" s="227">
        <f t="shared" si="79"/>
        <v>17616889.878593031</v>
      </c>
    </row>
    <row r="111" spans="5:62">
      <c r="E111" s="126" t="s">
        <v>213</v>
      </c>
      <c r="F111" s="126" t="s">
        <v>214</v>
      </c>
      <c r="G111" s="227">
        <f>IFERROR(IF(VLOOKUP(E111,A:C,3,FALSE)="YES",VLOOKUP(E111,'School Year 2019-20 SPED coop'!A:R,15,FALSE),0),0)</f>
        <v>0</v>
      </c>
      <c r="H111" s="227">
        <f t="shared" si="80"/>
        <v>12281938.83</v>
      </c>
      <c r="J111" s="126" t="s">
        <v>213</v>
      </c>
      <c r="K111" s="126" t="s">
        <v>214</v>
      </c>
      <c r="L111" s="227">
        <f t="shared" si="44"/>
        <v>0</v>
      </c>
      <c r="M111" s="227">
        <f t="shared" si="45"/>
        <v>11776615.877567057</v>
      </c>
      <c r="N111" s="227">
        <f t="shared" si="46"/>
        <v>0</v>
      </c>
      <c r="O111" s="227">
        <f t="shared" si="47"/>
        <v>11848580.780893859</v>
      </c>
      <c r="P111" s="227">
        <f t="shared" si="48"/>
        <v>0</v>
      </c>
      <c r="Q111" s="227">
        <f t="shared" si="49"/>
        <v>11908369.990541091</v>
      </c>
      <c r="S111" s="126" t="s">
        <v>213</v>
      </c>
      <c r="T111" s="126" t="s">
        <v>214</v>
      </c>
      <c r="U111" s="227">
        <f t="shared" si="50"/>
        <v>0</v>
      </c>
      <c r="V111" s="227">
        <f t="shared" si="51"/>
        <v>11947574.686853802</v>
      </c>
      <c r="W111" s="227">
        <f t="shared" si="52"/>
        <v>0</v>
      </c>
      <c r="X111" s="227">
        <f t="shared" si="53"/>
        <v>12145339.86222305</v>
      </c>
      <c r="Y111" s="227">
        <f t="shared" si="54"/>
        <v>0</v>
      </c>
      <c r="Z111" s="227">
        <f t="shared" si="55"/>
        <v>12300058.692433588</v>
      </c>
      <c r="AB111" s="126" t="s">
        <v>213</v>
      </c>
      <c r="AC111" s="126" t="s">
        <v>214</v>
      </c>
      <c r="AD111" s="227">
        <f t="shared" si="56"/>
        <v>0</v>
      </c>
      <c r="AE111" s="227">
        <f t="shared" si="57"/>
        <v>11949557.557315849</v>
      </c>
      <c r="AF111" s="227">
        <f t="shared" si="58"/>
        <v>0</v>
      </c>
      <c r="AG111" s="227">
        <f t="shared" si="59"/>
        <v>12002583.526598008</v>
      </c>
      <c r="AH111" s="227">
        <f t="shared" si="60"/>
        <v>0</v>
      </c>
      <c r="AI111" s="227">
        <f t="shared" si="61"/>
        <v>12062357.490762355</v>
      </c>
      <c r="AK111" s="126" t="s">
        <v>213</v>
      </c>
      <c r="AL111" s="126" t="s">
        <v>214</v>
      </c>
      <c r="AM111" s="227">
        <f t="shared" si="62"/>
        <v>0</v>
      </c>
      <c r="AN111" s="227">
        <f t="shared" si="63"/>
        <v>12892003.215150407</v>
      </c>
      <c r="AO111" s="227">
        <f t="shared" si="64"/>
        <v>0</v>
      </c>
      <c r="AP111" s="227">
        <f t="shared" si="65"/>
        <v>12793621.89602223</v>
      </c>
      <c r="AQ111" s="227">
        <f t="shared" si="66"/>
        <v>0</v>
      </c>
      <c r="AR111" s="227">
        <f t="shared" si="67"/>
        <v>12857462.789027547</v>
      </c>
      <c r="AT111" s="126" t="s">
        <v>213</v>
      </c>
      <c r="AU111" s="126" t="s">
        <v>214</v>
      </c>
      <c r="AV111" s="227">
        <f t="shared" si="68"/>
        <v>0</v>
      </c>
      <c r="AW111" s="227">
        <f t="shared" si="69"/>
        <v>13020253.922868686</v>
      </c>
      <c r="AX111" s="227">
        <f t="shared" si="70"/>
        <v>0</v>
      </c>
      <c r="AY111" s="227">
        <f t="shared" si="71"/>
        <v>13068804.723297033</v>
      </c>
      <c r="AZ111" s="227">
        <f t="shared" si="72"/>
        <v>0</v>
      </c>
      <c r="BA111" s="227">
        <f t="shared" si="73"/>
        <v>13245219.790545566</v>
      </c>
      <c r="BC111" s="126" t="s">
        <v>213</v>
      </c>
      <c r="BD111" s="126" t="s">
        <v>214</v>
      </c>
      <c r="BE111" s="227">
        <f t="shared" si="74"/>
        <v>0</v>
      </c>
      <c r="BF111" s="227">
        <f t="shared" si="75"/>
        <v>12451806.46951789</v>
      </c>
      <c r="BG111" s="227">
        <f t="shared" si="76"/>
        <v>0</v>
      </c>
      <c r="BH111" s="227">
        <f t="shared" si="77"/>
        <v>12350037.726473439</v>
      </c>
      <c r="BI111" s="227">
        <f t="shared" si="78"/>
        <v>0</v>
      </c>
      <c r="BJ111" s="227">
        <f t="shared" si="79"/>
        <v>12423849.652266229</v>
      </c>
    </row>
    <row r="112" spans="5:62">
      <c r="E112" s="126" t="s">
        <v>215</v>
      </c>
      <c r="F112" s="126" t="s">
        <v>216</v>
      </c>
      <c r="G112" s="227">
        <f>IFERROR(IF(VLOOKUP(E112,A:C,3,FALSE)="YES",VLOOKUP(E112,'School Year 2019-20 SPED coop'!A:R,15,FALSE),0),0)</f>
        <v>0</v>
      </c>
      <c r="H112" s="227">
        <f t="shared" si="80"/>
        <v>33996692.149999999</v>
      </c>
      <c r="J112" s="126" t="s">
        <v>215</v>
      </c>
      <c r="K112" s="126" t="s">
        <v>216</v>
      </c>
      <c r="L112" s="227">
        <f t="shared" si="44"/>
        <v>0</v>
      </c>
      <c r="M112" s="227">
        <f t="shared" si="45"/>
        <v>33282834.914910328</v>
      </c>
      <c r="N112" s="227">
        <f t="shared" si="46"/>
        <v>0</v>
      </c>
      <c r="O112" s="227">
        <f t="shared" si="47"/>
        <v>33912128.013813823</v>
      </c>
      <c r="P112" s="227">
        <f t="shared" si="48"/>
        <v>0</v>
      </c>
      <c r="Q112" s="227">
        <f t="shared" si="49"/>
        <v>34524021.719496109</v>
      </c>
      <c r="S112" s="126" t="s">
        <v>215</v>
      </c>
      <c r="T112" s="126" t="s">
        <v>216</v>
      </c>
      <c r="U112" s="227">
        <f t="shared" si="50"/>
        <v>0</v>
      </c>
      <c r="V112" s="227">
        <f t="shared" si="51"/>
        <v>33765953.475446373</v>
      </c>
      <c r="W112" s="227">
        <f t="shared" si="52"/>
        <v>0</v>
      </c>
      <c r="X112" s="227">
        <f t="shared" si="53"/>
        <v>34761442.971640617</v>
      </c>
      <c r="Y112" s="227">
        <f t="shared" si="54"/>
        <v>0</v>
      </c>
      <c r="Z112" s="227">
        <f t="shared" si="55"/>
        <v>35659534.042044535</v>
      </c>
      <c r="AB112" s="126" t="s">
        <v>215</v>
      </c>
      <c r="AC112" s="126" t="s">
        <v>216</v>
      </c>
      <c r="AD112" s="227">
        <f t="shared" si="56"/>
        <v>0</v>
      </c>
      <c r="AE112" s="227">
        <f t="shared" si="57"/>
        <v>32369030.519533459</v>
      </c>
      <c r="AF112" s="227">
        <f t="shared" si="58"/>
        <v>0</v>
      </c>
      <c r="AG112" s="227">
        <f t="shared" si="59"/>
        <v>32958475.924627911</v>
      </c>
      <c r="AH112" s="227">
        <f t="shared" si="60"/>
        <v>0</v>
      </c>
      <c r="AI112" s="227">
        <f t="shared" si="61"/>
        <v>33522902.766918197</v>
      </c>
      <c r="AK112" s="126" t="s">
        <v>215</v>
      </c>
      <c r="AL112" s="126" t="s">
        <v>216</v>
      </c>
      <c r="AM112" s="227">
        <f t="shared" si="62"/>
        <v>0</v>
      </c>
      <c r="AN112" s="227">
        <f t="shared" si="63"/>
        <v>35537306.500619516</v>
      </c>
      <c r="AO112" s="227">
        <f t="shared" si="64"/>
        <v>0</v>
      </c>
      <c r="AP112" s="227">
        <f t="shared" si="65"/>
        <v>35709020.84222196</v>
      </c>
      <c r="AQ112" s="227">
        <f t="shared" si="66"/>
        <v>0</v>
      </c>
      <c r="AR112" s="227">
        <f t="shared" si="67"/>
        <v>36342767.008751318</v>
      </c>
      <c r="AT112" s="126" t="s">
        <v>215</v>
      </c>
      <c r="AU112" s="126" t="s">
        <v>216</v>
      </c>
      <c r="AV112" s="227">
        <f t="shared" si="68"/>
        <v>0</v>
      </c>
      <c r="AW112" s="227">
        <f t="shared" si="69"/>
        <v>35890784.816635989</v>
      </c>
      <c r="AX112" s="227">
        <f t="shared" si="70"/>
        <v>0</v>
      </c>
      <c r="AY112" s="227">
        <f t="shared" si="71"/>
        <v>36477078.667319551</v>
      </c>
      <c r="AZ112" s="227">
        <f t="shared" si="72"/>
        <v>0</v>
      </c>
      <c r="BA112" s="227">
        <f t="shared" si="73"/>
        <v>37438777.662579291</v>
      </c>
      <c r="BC112" s="126" t="s">
        <v>215</v>
      </c>
      <c r="BD112" s="126" t="s">
        <v>216</v>
      </c>
      <c r="BE112" s="227">
        <f t="shared" si="74"/>
        <v>0</v>
      </c>
      <c r="BF112" s="227">
        <f t="shared" si="75"/>
        <v>33785028.232511535</v>
      </c>
      <c r="BG112" s="227">
        <f t="shared" si="76"/>
        <v>0</v>
      </c>
      <c r="BH112" s="227">
        <f t="shared" si="77"/>
        <v>33965023.018877529</v>
      </c>
      <c r="BI112" s="227">
        <f t="shared" si="78"/>
        <v>0</v>
      </c>
      <c r="BJ112" s="227">
        <f t="shared" si="79"/>
        <v>34574075.01035364</v>
      </c>
    </row>
    <row r="113" spans="5:62">
      <c r="E113" s="126" t="s">
        <v>217</v>
      </c>
      <c r="F113" s="126" t="s">
        <v>218</v>
      </c>
      <c r="G113" s="227">
        <f>IFERROR(IF(VLOOKUP(E113,A:C,3,FALSE)="YES",VLOOKUP(E113,'School Year 2019-20 SPED coop'!A:R,15,FALSE),0),0)</f>
        <v>0</v>
      </c>
      <c r="H113" s="227">
        <f t="shared" si="80"/>
        <v>28559025.809999999</v>
      </c>
      <c r="J113" s="126" t="s">
        <v>217</v>
      </c>
      <c r="K113" s="126" t="s">
        <v>218</v>
      </c>
      <c r="L113" s="227">
        <f t="shared" si="44"/>
        <v>0</v>
      </c>
      <c r="M113" s="227">
        <f t="shared" si="45"/>
        <v>27987574.43544694</v>
      </c>
      <c r="N113" s="227">
        <f t="shared" si="46"/>
        <v>0</v>
      </c>
      <c r="O113" s="227">
        <f t="shared" si="47"/>
        <v>28516871.424542658</v>
      </c>
      <c r="P113" s="227">
        <f t="shared" si="48"/>
        <v>0</v>
      </c>
      <c r="Q113" s="227">
        <f t="shared" si="49"/>
        <v>29031533.289590552</v>
      </c>
      <c r="S113" s="126" t="s">
        <v>217</v>
      </c>
      <c r="T113" s="126" t="s">
        <v>218</v>
      </c>
      <c r="U113" s="227">
        <f t="shared" si="50"/>
        <v>0</v>
      </c>
      <c r="V113" s="227">
        <f t="shared" si="51"/>
        <v>28393844.418139916</v>
      </c>
      <c r="W113" s="227">
        <f t="shared" si="52"/>
        <v>0</v>
      </c>
      <c r="X113" s="227">
        <f t="shared" si="53"/>
        <v>29231088.108710434</v>
      </c>
      <c r="Y113" s="227">
        <f t="shared" si="54"/>
        <v>0</v>
      </c>
      <c r="Z113" s="227">
        <f t="shared" si="55"/>
        <v>29986412.193864655</v>
      </c>
      <c r="AB113" s="126" t="s">
        <v>217</v>
      </c>
      <c r="AC113" s="126" t="s">
        <v>218</v>
      </c>
      <c r="AD113" s="227">
        <f t="shared" si="56"/>
        <v>0</v>
      </c>
      <c r="AE113" s="227">
        <f t="shared" si="57"/>
        <v>29109439.168962896</v>
      </c>
      <c r="AF113" s="227">
        <f t="shared" si="58"/>
        <v>0</v>
      </c>
      <c r="AG113" s="227">
        <f t="shared" si="59"/>
        <v>29641389.507822506</v>
      </c>
      <c r="AH113" s="227">
        <f t="shared" si="60"/>
        <v>0</v>
      </c>
      <c r="AI113" s="227">
        <f t="shared" si="61"/>
        <v>30157265.447255395</v>
      </c>
      <c r="AK113" s="126" t="s">
        <v>217</v>
      </c>
      <c r="AL113" s="126" t="s">
        <v>218</v>
      </c>
      <c r="AM113" s="227">
        <f t="shared" si="62"/>
        <v>0</v>
      </c>
      <c r="AN113" s="227">
        <f t="shared" si="63"/>
        <v>31795904.025022477</v>
      </c>
      <c r="AO113" s="227">
        <f t="shared" si="64"/>
        <v>0</v>
      </c>
      <c r="AP113" s="227">
        <f t="shared" si="65"/>
        <v>31950121.087904081</v>
      </c>
      <c r="AQ113" s="227">
        <f t="shared" si="66"/>
        <v>0</v>
      </c>
      <c r="AR113" s="227">
        <f t="shared" si="67"/>
        <v>32517223.331595354</v>
      </c>
      <c r="AT113" s="126" t="s">
        <v>217</v>
      </c>
      <c r="AU113" s="126" t="s">
        <v>218</v>
      </c>
      <c r="AV113" s="227">
        <f t="shared" si="68"/>
        <v>0</v>
      </c>
      <c r="AW113" s="227">
        <f t="shared" si="69"/>
        <v>32112168.09928273</v>
      </c>
      <c r="AX113" s="227">
        <f t="shared" si="70"/>
        <v>0</v>
      </c>
      <c r="AY113" s="227">
        <f t="shared" si="71"/>
        <v>32637338.099305376</v>
      </c>
      <c r="AZ113" s="227">
        <f t="shared" si="72"/>
        <v>0</v>
      </c>
      <c r="BA113" s="227">
        <f t="shared" si="73"/>
        <v>33497847.319869284</v>
      </c>
      <c r="BC113" s="126" t="s">
        <v>217</v>
      </c>
      <c r="BD113" s="126" t="s">
        <v>218</v>
      </c>
      <c r="BE113" s="227">
        <f t="shared" si="74"/>
        <v>0</v>
      </c>
      <c r="BF113" s="227">
        <f t="shared" si="75"/>
        <v>30369735.405991644</v>
      </c>
      <c r="BG113" s="227">
        <f t="shared" si="76"/>
        <v>0</v>
      </c>
      <c r="BH113" s="227">
        <f t="shared" si="77"/>
        <v>30533749.829286963</v>
      </c>
      <c r="BI113" s="227">
        <f t="shared" si="78"/>
        <v>0</v>
      </c>
      <c r="BJ113" s="227">
        <f t="shared" si="79"/>
        <v>31089769.800705615</v>
      </c>
    </row>
    <row r="114" spans="5:62">
      <c r="E114" s="126" t="s">
        <v>219</v>
      </c>
      <c r="F114" s="126" t="s">
        <v>220</v>
      </c>
      <c r="G114" s="227">
        <f>IFERROR(IF(VLOOKUP(E114,A:C,3,FALSE)="YES",VLOOKUP(E114,'School Year 2019-20 SPED coop'!A:R,15,FALSE),0),0)</f>
        <v>0</v>
      </c>
      <c r="H114" s="227">
        <f t="shared" si="80"/>
        <v>30975199.949999999</v>
      </c>
      <c r="J114" s="126" t="s">
        <v>219</v>
      </c>
      <c r="K114" s="126" t="s">
        <v>220</v>
      </c>
      <c r="L114" s="227">
        <f t="shared" si="44"/>
        <v>0</v>
      </c>
      <c r="M114" s="227">
        <f t="shared" si="45"/>
        <v>28960673.200660903</v>
      </c>
      <c r="N114" s="227">
        <f t="shared" si="46"/>
        <v>0</v>
      </c>
      <c r="O114" s="227">
        <f t="shared" si="47"/>
        <v>29508286.416029632</v>
      </c>
      <c r="P114" s="227">
        <f t="shared" si="48"/>
        <v>0</v>
      </c>
      <c r="Q114" s="227">
        <f t="shared" si="49"/>
        <v>30040758.199469019</v>
      </c>
      <c r="S114" s="126" t="s">
        <v>219</v>
      </c>
      <c r="T114" s="126" t="s">
        <v>220</v>
      </c>
      <c r="U114" s="227">
        <f t="shared" si="50"/>
        <v>0</v>
      </c>
      <c r="V114" s="227">
        <f t="shared" si="51"/>
        <v>29381068.379169449</v>
      </c>
      <c r="W114" s="227">
        <f t="shared" si="52"/>
        <v>0</v>
      </c>
      <c r="X114" s="227">
        <f t="shared" si="53"/>
        <v>30247301.00554942</v>
      </c>
      <c r="Y114" s="227">
        <f t="shared" si="54"/>
        <v>0</v>
      </c>
      <c r="Z114" s="227">
        <f t="shared" si="55"/>
        <v>31028810.186079107</v>
      </c>
      <c r="AB114" s="126" t="s">
        <v>219</v>
      </c>
      <c r="AC114" s="126" t="s">
        <v>220</v>
      </c>
      <c r="AD114" s="227">
        <f t="shared" si="56"/>
        <v>0</v>
      </c>
      <c r="AE114" s="227">
        <f t="shared" si="57"/>
        <v>28440639.978442233</v>
      </c>
      <c r="AF114" s="227">
        <f t="shared" si="58"/>
        <v>0</v>
      </c>
      <c r="AG114" s="227">
        <f t="shared" si="59"/>
        <v>28918638.374475546</v>
      </c>
      <c r="AH114" s="227">
        <f t="shared" si="60"/>
        <v>0</v>
      </c>
      <c r="AI114" s="227">
        <f t="shared" si="61"/>
        <v>29366397.123557609</v>
      </c>
      <c r="AK114" s="126" t="s">
        <v>219</v>
      </c>
      <c r="AL114" s="126" t="s">
        <v>220</v>
      </c>
      <c r="AM114" s="227">
        <f t="shared" si="62"/>
        <v>0</v>
      </c>
      <c r="AN114" s="227">
        <f t="shared" si="63"/>
        <v>30867833.511001661</v>
      </c>
      <c r="AO114" s="227">
        <f t="shared" si="64"/>
        <v>0</v>
      </c>
      <c r="AP114" s="227">
        <f t="shared" si="65"/>
        <v>31017519.907462139</v>
      </c>
      <c r="AQ114" s="227">
        <f t="shared" si="66"/>
        <v>0</v>
      </c>
      <c r="AR114" s="227">
        <f t="shared" si="67"/>
        <v>31568063.099225964</v>
      </c>
      <c r="AT114" s="126" t="s">
        <v>219</v>
      </c>
      <c r="AU114" s="126" t="s">
        <v>220</v>
      </c>
      <c r="AV114" s="227">
        <f t="shared" si="68"/>
        <v>0</v>
      </c>
      <c r="AW114" s="227">
        <f t="shared" si="69"/>
        <v>31174856.017034769</v>
      </c>
      <c r="AX114" s="227">
        <f t="shared" si="70"/>
        <v>0</v>
      </c>
      <c r="AY114" s="227">
        <f t="shared" si="71"/>
        <v>31684659.562512103</v>
      </c>
      <c r="AZ114" s="227">
        <f t="shared" si="72"/>
        <v>0</v>
      </c>
      <c r="BA114" s="227">
        <f t="shared" si="73"/>
        <v>32520052.623649482</v>
      </c>
      <c r="BC114" s="126" t="s">
        <v>219</v>
      </c>
      <c r="BD114" s="126" t="s">
        <v>220</v>
      </c>
      <c r="BE114" s="227">
        <f t="shared" si="74"/>
        <v>0</v>
      </c>
      <c r="BF114" s="227">
        <f t="shared" si="75"/>
        <v>29690675.338911485</v>
      </c>
      <c r="BG114" s="227">
        <f t="shared" si="76"/>
        <v>0</v>
      </c>
      <c r="BH114" s="227">
        <f t="shared" si="77"/>
        <v>29807848.538521145</v>
      </c>
      <c r="BI114" s="227">
        <f t="shared" si="78"/>
        <v>0</v>
      </c>
      <c r="BJ114" s="227">
        <f t="shared" si="79"/>
        <v>30293767.199334323</v>
      </c>
    </row>
    <row r="115" spans="5:62">
      <c r="E115" s="126" t="s">
        <v>221</v>
      </c>
      <c r="F115" s="126" t="s">
        <v>222</v>
      </c>
      <c r="G115" s="227">
        <f>IFERROR(IF(VLOOKUP(E115,A:C,3,FALSE)="YES",VLOOKUP(E115,'School Year 2019-20 SPED coop'!A:R,15,FALSE),0),0)</f>
        <v>0</v>
      </c>
      <c r="H115" s="227">
        <f t="shared" si="80"/>
        <v>406937.96</v>
      </c>
      <c r="J115" s="126" t="s">
        <v>221</v>
      </c>
      <c r="K115" s="126" t="s">
        <v>222</v>
      </c>
      <c r="L115" s="227">
        <f t="shared" si="44"/>
        <v>0</v>
      </c>
      <c r="M115" s="227">
        <f t="shared" si="45"/>
        <v>437562.06247368566</v>
      </c>
      <c r="N115" s="227">
        <f t="shared" si="46"/>
        <v>0</v>
      </c>
      <c r="O115" s="227">
        <f t="shared" si="47"/>
        <v>445864.82777246297</v>
      </c>
      <c r="P115" s="227">
        <f t="shared" si="48"/>
        <v>0</v>
      </c>
      <c r="Q115" s="227">
        <f t="shared" si="49"/>
        <v>453937.84304862004</v>
      </c>
      <c r="S115" s="126" t="s">
        <v>221</v>
      </c>
      <c r="T115" s="126" t="s">
        <v>222</v>
      </c>
      <c r="U115" s="227">
        <f t="shared" si="50"/>
        <v>0</v>
      </c>
      <c r="V115" s="227">
        <f t="shared" si="51"/>
        <v>443913.71815894189</v>
      </c>
      <c r="W115" s="227">
        <f t="shared" si="52"/>
        <v>0</v>
      </c>
      <c r="X115" s="227">
        <f t="shared" si="53"/>
        <v>457031.44372276362</v>
      </c>
      <c r="Y115" s="227">
        <f t="shared" si="54"/>
        <v>0</v>
      </c>
      <c r="Z115" s="227">
        <f t="shared" si="55"/>
        <v>468868.17656285461</v>
      </c>
      <c r="AB115" s="126" t="s">
        <v>221</v>
      </c>
      <c r="AC115" s="126" t="s">
        <v>222</v>
      </c>
      <c r="AD115" s="227">
        <f t="shared" si="56"/>
        <v>0</v>
      </c>
      <c r="AE115" s="227">
        <f t="shared" si="57"/>
        <v>385867.84835113882</v>
      </c>
      <c r="AF115" s="227">
        <f t="shared" si="58"/>
        <v>0</v>
      </c>
      <c r="AG115" s="227">
        <f t="shared" si="59"/>
        <v>392755.27185423946</v>
      </c>
      <c r="AH115" s="227">
        <f t="shared" si="60"/>
        <v>0</v>
      </c>
      <c r="AI115" s="227">
        <f t="shared" si="61"/>
        <v>399424.72713007586</v>
      </c>
      <c r="AK115" s="126" t="s">
        <v>221</v>
      </c>
      <c r="AL115" s="126" t="s">
        <v>222</v>
      </c>
      <c r="AM115" s="227">
        <f t="shared" si="62"/>
        <v>0</v>
      </c>
      <c r="AN115" s="227">
        <f t="shared" si="63"/>
        <v>407675.88004865538</v>
      </c>
      <c r="AO115" s="227">
        <f t="shared" si="64"/>
        <v>0</v>
      </c>
      <c r="AP115" s="227">
        <f t="shared" si="65"/>
        <v>409795.95667407569</v>
      </c>
      <c r="AQ115" s="227">
        <f t="shared" si="66"/>
        <v>0</v>
      </c>
      <c r="AR115" s="227">
        <f t="shared" si="67"/>
        <v>417088.90352260589</v>
      </c>
      <c r="AT115" s="126" t="s">
        <v>221</v>
      </c>
      <c r="AU115" s="126" t="s">
        <v>222</v>
      </c>
      <c r="AV115" s="227">
        <f t="shared" si="68"/>
        <v>0</v>
      </c>
      <c r="AW115" s="227">
        <f t="shared" si="69"/>
        <v>411731.10011345899</v>
      </c>
      <c r="AX115" s="227">
        <f t="shared" si="70"/>
        <v>0</v>
      </c>
      <c r="AY115" s="227">
        <f t="shared" si="71"/>
        <v>418610.68904212385</v>
      </c>
      <c r="AZ115" s="227">
        <f t="shared" si="72"/>
        <v>0</v>
      </c>
      <c r="BA115" s="227">
        <f t="shared" si="73"/>
        <v>429667.81431054458</v>
      </c>
      <c r="BC115" s="126" t="s">
        <v>221</v>
      </c>
      <c r="BD115" s="126" t="s">
        <v>222</v>
      </c>
      <c r="BE115" s="227">
        <f t="shared" si="74"/>
        <v>0</v>
      </c>
      <c r="BF115" s="227">
        <f t="shared" si="75"/>
        <v>407675.88004865538</v>
      </c>
      <c r="BG115" s="227">
        <f t="shared" si="76"/>
        <v>0</v>
      </c>
      <c r="BH115" s="227">
        <f t="shared" si="77"/>
        <v>409795.95667407569</v>
      </c>
      <c r="BI115" s="227">
        <f t="shared" si="78"/>
        <v>0</v>
      </c>
      <c r="BJ115" s="227">
        <f t="shared" si="79"/>
        <v>417088.90352260589</v>
      </c>
    </row>
    <row r="116" spans="5:62">
      <c r="E116" s="126" t="s">
        <v>223</v>
      </c>
      <c r="F116" s="126" t="s">
        <v>224</v>
      </c>
      <c r="G116" s="227">
        <f>IFERROR(IF(VLOOKUP(E116,A:C,3,FALSE)="YES",VLOOKUP(E116,'School Year 2019-20 SPED coop'!A:R,15,FALSE),0),0)</f>
        <v>0</v>
      </c>
      <c r="H116" s="227">
        <f t="shared" si="80"/>
        <v>0</v>
      </c>
      <c r="J116" s="126" t="s">
        <v>223</v>
      </c>
      <c r="K116" s="126" t="s">
        <v>224</v>
      </c>
      <c r="L116" s="227">
        <f t="shared" si="44"/>
        <v>0</v>
      </c>
      <c r="M116" s="227">
        <f t="shared" si="45"/>
        <v>0</v>
      </c>
      <c r="N116" s="227">
        <f t="shared" si="46"/>
        <v>0</v>
      </c>
      <c r="O116" s="227">
        <f t="shared" si="47"/>
        <v>0</v>
      </c>
      <c r="P116" s="227">
        <f t="shared" si="48"/>
        <v>0</v>
      </c>
      <c r="Q116" s="227">
        <f t="shared" si="49"/>
        <v>0</v>
      </c>
      <c r="S116" s="126" t="s">
        <v>223</v>
      </c>
      <c r="T116" s="126" t="s">
        <v>224</v>
      </c>
      <c r="U116" s="227">
        <f t="shared" si="50"/>
        <v>0</v>
      </c>
      <c r="V116" s="227">
        <f t="shared" si="51"/>
        <v>0</v>
      </c>
      <c r="W116" s="227">
        <f t="shared" si="52"/>
        <v>0</v>
      </c>
      <c r="X116" s="227">
        <f t="shared" si="53"/>
        <v>0</v>
      </c>
      <c r="Y116" s="227">
        <f t="shared" si="54"/>
        <v>0</v>
      </c>
      <c r="Z116" s="227">
        <f t="shared" si="55"/>
        <v>0</v>
      </c>
      <c r="AB116" s="126" t="s">
        <v>223</v>
      </c>
      <c r="AC116" s="126" t="s">
        <v>224</v>
      </c>
      <c r="AD116" s="227">
        <f t="shared" si="56"/>
        <v>0</v>
      </c>
      <c r="AE116" s="227">
        <f t="shared" si="57"/>
        <v>0</v>
      </c>
      <c r="AF116" s="227">
        <f t="shared" si="58"/>
        <v>0</v>
      </c>
      <c r="AG116" s="227">
        <f t="shared" si="59"/>
        <v>0</v>
      </c>
      <c r="AH116" s="227">
        <f t="shared" si="60"/>
        <v>0</v>
      </c>
      <c r="AI116" s="227">
        <f t="shared" si="61"/>
        <v>0</v>
      </c>
      <c r="AK116" s="126" t="s">
        <v>223</v>
      </c>
      <c r="AL116" s="126" t="s">
        <v>224</v>
      </c>
      <c r="AM116" s="227">
        <f t="shared" si="62"/>
        <v>0</v>
      </c>
      <c r="AN116" s="227">
        <f t="shared" si="63"/>
        <v>0</v>
      </c>
      <c r="AO116" s="227">
        <f t="shared" si="64"/>
        <v>0</v>
      </c>
      <c r="AP116" s="227">
        <f t="shared" si="65"/>
        <v>0</v>
      </c>
      <c r="AQ116" s="227">
        <f t="shared" si="66"/>
        <v>0</v>
      </c>
      <c r="AR116" s="227">
        <f t="shared" si="67"/>
        <v>0</v>
      </c>
      <c r="AT116" s="126" t="s">
        <v>223</v>
      </c>
      <c r="AU116" s="126" t="s">
        <v>224</v>
      </c>
      <c r="AV116" s="227">
        <f t="shared" si="68"/>
        <v>0</v>
      </c>
      <c r="AW116" s="227">
        <f t="shared" si="69"/>
        <v>0</v>
      </c>
      <c r="AX116" s="227">
        <f t="shared" si="70"/>
        <v>0</v>
      </c>
      <c r="AY116" s="227">
        <f t="shared" si="71"/>
        <v>0</v>
      </c>
      <c r="AZ116" s="227">
        <f t="shared" si="72"/>
        <v>0</v>
      </c>
      <c r="BA116" s="227">
        <f t="shared" si="73"/>
        <v>0</v>
      </c>
      <c r="BC116" s="126" t="s">
        <v>223</v>
      </c>
      <c r="BD116" s="126" t="s">
        <v>224</v>
      </c>
      <c r="BE116" s="227">
        <f t="shared" si="74"/>
        <v>0</v>
      </c>
      <c r="BF116" s="227">
        <f t="shared" si="75"/>
        <v>0</v>
      </c>
      <c r="BG116" s="227">
        <f t="shared" si="76"/>
        <v>0</v>
      </c>
      <c r="BH116" s="227">
        <f t="shared" si="77"/>
        <v>0</v>
      </c>
      <c r="BI116" s="227">
        <f t="shared" si="78"/>
        <v>0</v>
      </c>
      <c r="BJ116" s="227">
        <f t="shared" si="79"/>
        <v>0</v>
      </c>
    </row>
    <row r="117" spans="5:62">
      <c r="E117" s="126" t="s">
        <v>1124</v>
      </c>
      <c r="F117" s="126" t="s">
        <v>1146</v>
      </c>
      <c r="G117" s="227">
        <f>IFERROR(IF(VLOOKUP(E117,A:C,3,FALSE)="YES",VLOOKUP(E117,'School Year 2019-20 SPED coop'!A:R,15,FALSE),0),0)</f>
        <v>0</v>
      </c>
      <c r="H117" s="227">
        <f t="shared" si="80"/>
        <v>577357.18000000005</v>
      </c>
      <c r="J117" s="126" t="s">
        <v>1124</v>
      </c>
      <c r="K117" s="126" t="s">
        <v>1146</v>
      </c>
      <c r="L117" s="227">
        <f t="shared" si="44"/>
        <v>0</v>
      </c>
      <c r="M117" s="227">
        <f t="shared" si="45"/>
        <v>373354.60086687159</v>
      </c>
      <c r="N117" s="227">
        <f t="shared" si="46"/>
        <v>0</v>
      </c>
      <c r="O117" s="227">
        <f t="shared" si="47"/>
        <v>380431.93570647249</v>
      </c>
      <c r="P117" s="227">
        <f t="shared" si="48"/>
        <v>0</v>
      </c>
      <c r="Q117" s="227">
        <f t="shared" si="49"/>
        <v>387313.54327341076</v>
      </c>
      <c r="S117" s="126" t="s">
        <v>1124</v>
      </c>
      <c r="T117" s="126" t="s">
        <v>1146</v>
      </c>
      <c r="U117" s="227">
        <f t="shared" si="50"/>
        <v>0</v>
      </c>
      <c r="V117" s="227">
        <f t="shared" si="51"/>
        <v>378783.4801884027</v>
      </c>
      <c r="W117" s="227">
        <f t="shared" si="52"/>
        <v>0</v>
      </c>
      <c r="X117" s="227">
        <f t="shared" si="53"/>
        <v>389969.5581813092</v>
      </c>
      <c r="Y117" s="227">
        <f t="shared" si="54"/>
        <v>0</v>
      </c>
      <c r="Z117" s="227">
        <f t="shared" si="55"/>
        <v>400057.99902614165</v>
      </c>
      <c r="AB117" s="126" t="s">
        <v>1124</v>
      </c>
      <c r="AC117" s="126" t="s">
        <v>1146</v>
      </c>
      <c r="AD117" s="227">
        <f t="shared" si="56"/>
        <v>0</v>
      </c>
      <c r="AE117" s="227">
        <f t="shared" si="57"/>
        <v>537718.33075451292</v>
      </c>
      <c r="AF117" s="227">
        <f t="shared" si="58"/>
        <v>0</v>
      </c>
      <c r="AG117" s="227">
        <f t="shared" si="59"/>
        <v>548264.45269186713</v>
      </c>
      <c r="AH117" s="227">
        <f t="shared" si="60"/>
        <v>0</v>
      </c>
      <c r="AI117" s="227">
        <f t="shared" si="61"/>
        <v>558501.02342937002</v>
      </c>
      <c r="AK117" s="126" t="s">
        <v>1124</v>
      </c>
      <c r="AL117" s="126" t="s">
        <v>1146</v>
      </c>
      <c r="AM117" s="227">
        <f t="shared" si="62"/>
        <v>0</v>
      </c>
      <c r="AN117" s="227">
        <f t="shared" si="63"/>
        <v>566314.5863757917</v>
      </c>
      <c r="AO117" s="227">
        <f t="shared" si="64"/>
        <v>0</v>
      </c>
      <c r="AP117" s="227">
        <f t="shared" si="65"/>
        <v>569187.86076128017</v>
      </c>
      <c r="AQ117" s="227">
        <f t="shared" si="66"/>
        <v>0</v>
      </c>
      <c r="AR117" s="227">
        <f t="shared" si="67"/>
        <v>579303.45334917493</v>
      </c>
      <c r="AT117" s="126" t="s">
        <v>1124</v>
      </c>
      <c r="AU117" s="126" t="s">
        <v>1146</v>
      </c>
      <c r="AV117" s="227">
        <f t="shared" si="68"/>
        <v>0</v>
      </c>
      <c r="AW117" s="227">
        <f t="shared" si="69"/>
        <v>571940.94592277915</v>
      </c>
      <c r="AX117" s="227">
        <f t="shared" si="70"/>
        <v>0</v>
      </c>
      <c r="AY117" s="227">
        <f t="shared" si="71"/>
        <v>581421.40075530729</v>
      </c>
      <c r="AZ117" s="227">
        <f t="shared" si="72"/>
        <v>0</v>
      </c>
      <c r="BA117" s="227">
        <f t="shared" si="73"/>
        <v>596764.01936082472</v>
      </c>
      <c r="BC117" s="126" t="s">
        <v>1124</v>
      </c>
      <c r="BD117" s="126" t="s">
        <v>1146</v>
      </c>
      <c r="BE117" s="227">
        <f t="shared" si="74"/>
        <v>0</v>
      </c>
      <c r="BF117" s="227">
        <f t="shared" si="75"/>
        <v>567069.74241757509</v>
      </c>
      <c r="BG117" s="227">
        <f t="shared" si="76"/>
        <v>0</v>
      </c>
      <c r="BH117" s="227">
        <f t="shared" si="77"/>
        <v>570938.3276096544</v>
      </c>
      <c r="BI117" s="227">
        <f t="shared" si="78"/>
        <v>0</v>
      </c>
      <c r="BJ117" s="227">
        <f t="shared" si="79"/>
        <v>582052.30291445658</v>
      </c>
    </row>
    <row r="118" spans="5:62">
      <c r="E118" s="126" t="s">
        <v>227</v>
      </c>
      <c r="F118" s="126" t="s">
        <v>228</v>
      </c>
      <c r="G118" s="227">
        <f>IFERROR(IF(VLOOKUP(E118,A:C,3,FALSE)="YES",VLOOKUP(E118,'School Year 2019-20 SPED coop'!A:R,15,FALSE),0),0)</f>
        <v>0</v>
      </c>
      <c r="H118" s="227">
        <f t="shared" si="80"/>
        <v>345591.81</v>
      </c>
      <c r="J118" s="126" t="s">
        <v>227</v>
      </c>
      <c r="K118" s="126" t="s">
        <v>228</v>
      </c>
      <c r="L118" s="227">
        <f t="shared" si="44"/>
        <v>0</v>
      </c>
      <c r="M118" s="227">
        <f t="shared" si="45"/>
        <v>337190.59169469029</v>
      </c>
      <c r="N118" s="227">
        <f t="shared" si="46"/>
        <v>0</v>
      </c>
      <c r="O118" s="227">
        <f t="shared" si="47"/>
        <v>343578.39363392006</v>
      </c>
      <c r="P118" s="227">
        <f t="shared" si="48"/>
        <v>0</v>
      </c>
      <c r="Q118" s="227">
        <f t="shared" si="49"/>
        <v>349789.60651687044</v>
      </c>
      <c r="S118" s="126" t="s">
        <v>227</v>
      </c>
      <c r="T118" s="126" t="s">
        <v>228</v>
      </c>
      <c r="U118" s="227">
        <f t="shared" si="50"/>
        <v>0</v>
      </c>
      <c r="V118" s="227">
        <f t="shared" si="51"/>
        <v>342083.76099649747</v>
      </c>
      <c r="W118" s="227">
        <f t="shared" si="52"/>
        <v>0</v>
      </c>
      <c r="X118" s="227">
        <f t="shared" si="53"/>
        <v>352185.85879056697</v>
      </c>
      <c r="Y118" s="227">
        <f t="shared" si="54"/>
        <v>0</v>
      </c>
      <c r="Z118" s="227">
        <f t="shared" si="55"/>
        <v>361298.51101626258</v>
      </c>
      <c r="AB118" s="126" t="s">
        <v>227</v>
      </c>
      <c r="AC118" s="126" t="s">
        <v>228</v>
      </c>
      <c r="AD118" s="227">
        <f t="shared" si="56"/>
        <v>0</v>
      </c>
      <c r="AE118" s="227">
        <f t="shared" si="57"/>
        <v>321012.83782784006</v>
      </c>
      <c r="AF118" s="227">
        <f t="shared" si="58"/>
        <v>0</v>
      </c>
      <c r="AG118" s="227">
        <f t="shared" si="59"/>
        <v>326736.11196961097</v>
      </c>
      <c r="AH118" s="227">
        <f t="shared" si="60"/>
        <v>0</v>
      </c>
      <c r="AI118" s="227">
        <f t="shared" si="61"/>
        <v>332278.5443652402</v>
      </c>
      <c r="AK118" s="126" t="s">
        <v>227</v>
      </c>
      <c r="AL118" s="126" t="s">
        <v>228</v>
      </c>
      <c r="AM118" s="227">
        <f t="shared" si="62"/>
        <v>0</v>
      </c>
      <c r="AN118" s="227">
        <f t="shared" si="63"/>
        <v>339489.70999927481</v>
      </c>
      <c r="AO118" s="227">
        <f t="shared" si="64"/>
        <v>0</v>
      </c>
      <c r="AP118" s="227">
        <f t="shared" si="65"/>
        <v>341180.97268515226</v>
      </c>
      <c r="AQ118" s="227">
        <f t="shared" si="66"/>
        <v>0</v>
      </c>
      <c r="AR118" s="227">
        <f t="shared" si="67"/>
        <v>347238.43283220194</v>
      </c>
      <c r="AT118" s="126" t="s">
        <v>227</v>
      </c>
      <c r="AU118" s="126" t="s">
        <v>228</v>
      </c>
      <c r="AV118" s="227">
        <f t="shared" si="68"/>
        <v>0</v>
      </c>
      <c r="AW118" s="227">
        <f t="shared" si="69"/>
        <v>342861.87495208206</v>
      </c>
      <c r="AX118" s="227">
        <f t="shared" si="70"/>
        <v>0</v>
      </c>
      <c r="AY118" s="227">
        <f t="shared" si="71"/>
        <v>348509.13816663809</v>
      </c>
      <c r="AZ118" s="227">
        <f t="shared" si="72"/>
        <v>0</v>
      </c>
      <c r="BA118" s="227">
        <f t="shared" si="73"/>
        <v>357704.17702110147</v>
      </c>
      <c r="BC118" s="126" t="s">
        <v>227</v>
      </c>
      <c r="BD118" s="126" t="s">
        <v>228</v>
      </c>
      <c r="BE118" s="227">
        <f t="shared" si="74"/>
        <v>0</v>
      </c>
      <c r="BF118" s="227">
        <f t="shared" si="75"/>
        <v>339484.95196049195</v>
      </c>
      <c r="BG118" s="227">
        <f t="shared" si="76"/>
        <v>0</v>
      </c>
      <c r="BH118" s="227">
        <f t="shared" si="77"/>
        <v>341176.20588146581</v>
      </c>
      <c r="BI118" s="227">
        <f t="shared" si="78"/>
        <v>0</v>
      </c>
      <c r="BJ118" s="227">
        <f t="shared" si="79"/>
        <v>347233.58551435178</v>
      </c>
    </row>
    <row r="119" spans="5:62">
      <c r="E119" s="126" t="s">
        <v>1125</v>
      </c>
      <c r="F119" s="126" t="s">
        <v>1147</v>
      </c>
      <c r="G119" s="227">
        <f>IFERROR(IF(VLOOKUP(E119,A:C,3,FALSE)="YES",VLOOKUP(E119,'School Year 2019-20 SPED coop'!A:R,15,FALSE),0),0)</f>
        <v>0</v>
      </c>
      <c r="H119" s="227">
        <f t="shared" si="80"/>
        <v>294500.15999999997</v>
      </c>
      <c r="J119" s="126" t="s">
        <v>1125</v>
      </c>
      <c r="K119" s="126" t="s">
        <v>1147</v>
      </c>
      <c r="L119" s="227">
        <f t="shared" si="44"/>
        <v>0</v>
      </c>
      <c r="M119" s="227">
        <f t="shared" si="45"/>
        <v>282363.86410411377</v>
      </c>
      <c r="N119" s="227">
        <f t="shared" si="46"/>
        <v>0</v>
      </c>
      <c r="O119" s="227">
        <f t="shared" si="47"/>
        <v>287714.40884116897</v>
      </c>
      <c r="P119" s="227">
        <f t="shared" si="48"/>
        <v>0</v>
      </c>
      <c r="Q119" s="227">
        <f t="shared" si="49"/>
        <v>292917.01261815202</v>
      </c>
      <c r="S119" s="126" t="s">
        <v>1125</v>
      </c>
      <c r="T119" s="126" t="s">
        <v>1147</v>
      </c>
      <c r="U119" s="227">
        <f t="shared" si="50"/>
        <v>0</v>
      </c>
      <c r="V119" s="227">
        <f t="shared" si="51"/>
        <v>286455.79237017379</v>
      </c>
      <c r="W119" s="227">
        <f t="shared" si="52"/>
        <v>0</v>
      </c>
      <c r="X119" s="227">
        <f t="shared" si="53"/>
        <v>294919.21624502545</v>
      </c>
      <c r="Y119" s="227">
        <f t="shared" si="54"/>
        <v>0</v>
      </c>
      <c r="Z119" s="227">
        <f t="shared" si="55"/>
        <v>302546.88198140194</v>
      </c>
      <c r="AB119" s="126" t="s">
        <v>1125</v>
      </c>
      <c r="AC119" s="126" t="s">
        <v>1147</v>
      </c>
      <c r="AD119" s="227">
        <f t="shared" si="56"/>
        <v>0</v>
      </c>
      <c r="AE119" s="227">
        <f t="shared" si="57"/>
        <v>335178.13183846191</v>
      </c>
      <c r="AF119" s="227">
        <f t="shared" si="58"/>
        <v>0</v>
      </c>
      <c r="AG119" s="227">
        <f t="shared" si="59"/>
        <v>341758.79001989175</v>
      </c>
      <c r="AH119" s="227">
        <f t="shared" si="60"/>
        <v>0</v>
      </c>
      <c r="AI119" s="227">
        <f t="shared" si="61"/>
        <v>347695.92004392948</v>
      </c>
      <c r="AK119" s="126" t="s">
        <v>1125</v>
      </c>
      <c r="AL119" s="126" t="s">
        <v>1147</v>
      </c>
      <c r="AM119" s="227">
        <f t="shared" si="62"/>
        <v>0</v>
      </c>
      <c r="AN119" s="227">
        <f t="shared" si="63"/>
        <v>351225.26896957599</v>
      </c>
      <c r="AO119" s="227">
        <f t="shared" si="64"/>
        <v>0</v>
      </c>
      <c r="AP119" s="227">
        <f t="shared" si="65"/>
        <v>352991.67881076783</v>
      </c>
      <c r="AQ119" s="227">
        <f t="shared" si="66"/>
        <v>0</v>
      </c>
      <c r="AR119" s="227">
        <f t="shared" si="67"/>
        <v>359262.22076083504</v>
      </c>
      <c r="AT119" s="126" t="s">
        <v>1125</v>
      </c>
      <c r="AU119" s="126" t="s">
        <v>1147</v>
      </c>
      <c r="AV119" s="227">
        <f t="shared" si="68"/>
        <v>0</v>
      </c>
      <c r="AW119" s="227">
        <f t="shared" si="69"/>
        <v>354721.33649938845</v>
      </c>
      <c r="AX119" s="227">
        <f t="shared" si="70"/>
        <v>0</v>
      </c>
      <c r="AY119" s="227">
        <f t="shared" si="71"/>
        <v>360594.08105294994</v>
      </c>
      <c r="AZ119" s="227">
        <f t="shared" si="72"/>
        <v>0</v>
      </c>
      <c r="BA119" s="227">
        <f t="shared" si="73"/>
        <v>370105.63637760078</v>
      </c>
      <c r="BC119" s="126" t="s">
        <v>1125</v>
      </c>
      <c r="BD119" s="126" t="s">
        <v>1147</v>
      </c>
      <c r="BE119" s="227">
        <f t="shared" si="74"/>
        <v>0</v>
      </c>
      <c r="BF119" s="227">
        <f t="shared" si="75"/>
        <v>352828.28803121205</v>
      </c>
      <c r="BG119" s="227">
        <f t="shared" si="76"/>
        <v>0</v>
      </c>
      <c r="BH119" s="227">
        <f t="shared" si="77"/>
        <v>355232.34775885561</v>
      </c>
      <c r="BI119" s="227">
        <f t="shared" si="78"/>
        <v>0</v>
      </c>
      <c r="BJ119" s="227">
        <f t="shared" si="79"/>
        <v>361687.13315091131</v>
      </c>
    </row>
    <row r="120" spans="5:62">
      <c r="E120" s="126" t="s">
        <v>1136</v>
      </c>
      <c r="F120" s="126" t="s">
        <v>1148</v>
      </c>
      <c r="G120" s="227">
        <f>IFERROR(IF(VLOOKUP(E120,A:C,3,FALSE)="YES",VLOOKUP(E120,'School Year 2019-20 SPED coop'!A:R,15,FALSE),0),0)</f>
        <v>0</v>
      </c>
      <c r="H120" s="227">
        <f t="shared" si="80"/>
        <v>56694.3</v>
      </c>
      <c r="J120" s="126" t="s">
        <v>1136</v>
      </c>
      <c r="K120" s="126" t="s">
        <v>1148</v>
      </c>
      <c r="L120" s="227">
        <f t="shared" si="44"/>
        <v>0</v>
      </c>
      <c r="M120" s="227">
        <f t="shared" si="45"/>
        <v>65780.230164273846</v>
      </c>
      <c r="N120" s="227">
        <f t="shared" si="46"/>
        <v>0</v>
      </c>
      <c r="O120" s="227">
        <f t="shared" si="47"/>
        <v>67020.604347009008</v>
      </c>
      <c r="P120" s="227">
        <f t="shared" si="48"/>
        <v>0</v>
      </c>
      <c r="Q120" s="227">
        <f t="shared" si="49"/>
        <v>68226.696800714359</v>
      </c>
      <c r="S120" s="126" t="s">
        <v>1136</v>
      </c>
      <c r="T120" s="126" t="s">
        <v>1148</v>
      </c>
      <c r="U120" s="227">
        <f t="shared" si="50"/>
        <v>0</v>
      </c>
      <c r="V120" s="227">
        <f t="shared" si="51"/>
        <v>66735.096704892901</v>
      </c>
      <c r="W120" s="227">
        <f t="shared" si="52"/>
        <v>0</v>
      </c>
      <c r="X120" s="227">
        <f t="shared" si="53"/>
        <v>68699.125061995815</v>
      </c>
      <c r="Y120" s="227">
        <f t="shared" si="54"/>
        <v>0</v>
      </c>
      <c r="Z120" s="227">
        <f t="shared" si="55"/>
        <v>70470.720632188881</v>
      </c>
      <c r="AB120" s="126" t="s">
        <v>1136</v>
      </c>
      <c r="AC120" s="126" t="s">
        <v>1148</v>
      </c>
      <c r="AD120" s="227">
        <f t="shared" si="56"/>
        <v>0</v>
      </c>
      <c r="AE120" s="227">
        <f t="shared" si="57"/>
        <v>137522.68798555047</v>
      </c>
      <c r="AF120" s="227">
        <f t="shared" si="58"/>
        <v>0</v>
      </c>
      <c r="AG120" s="227">
        <f t="shared" si="59"/>
        <v>139970.28033326112</v>
      </c>
      <c r="AH120" s="227">
        <f t="shared" si="60"/>
        <v>0</v>
      </c>
      <c r="AI120" s="227">
        <f t="shared" si="61"/>
        <v>142340.91800996798</v>
      </c>
      <c r="AK120" s="126" t="s">
        <v>1136</v>
      </c>
      <c r="AL120" s="126" t="s">
        <v>1148</v>
      </c>
      <c r="AM120" s="227">
        <f t="shared" si="62"/>
        <v>0</v>
      </c>
      <c r="AN120" s="227">
        <f t="shared" si="63"/>
        <v>144326.90439813846</v>
      </c>
      <c r="AO120" s="227">
        <f t="shared" si="64"/>
        <v>0</v>
      </c>
      <c r="AP120" s="227">
        <f t="shared" si="65"/>
        <v>144969.35733553942</v>
      </c>
      <c r="AQ120" s="227">
        <f t="shared" si="66"/>
        <v>0</v>
      </c>
      <c r="AR120" s="227">
        <f t="shared" si="67"/>
        <v>147537.25165458256</v>
      </c>
      <c r="AT120" s="126" t="s">
        <v>1136</v>
      </c>
      <c r="AU120" s="126" t="s">
        <v>1148</v>
      </c>
      <c r="AV120" s="227">
        <f t="shared" si="68"/>
        <v>0</v>
      </c>
      <c r="AW120" s="227">
        <f t="shared" si="69"/>
        <v>145762.71016927605</v>
      </c>
      <c r="AX120" s="227">
        <f t="shared" si="70"/>
        <v>0</v>
      </c>
      <c r="AY120" s="227">
        <f t="shared" si="71"/>
        <v>148088.00609130802</v>
      </c>
      <c r="AZ120" s="227">
        <f t="shared" si="72"/>
        <v>0</v>
      </c>
      <c r="BA120" s="227">
        <f t="shared" si="73"/>
        <v>151987.29285562452</v>
      </c>
      <c r="BC120" s="126" t="s">
        <v>1136</v>
      </c>
      <c r="BD120" s="126" t="s">
        <v>1148</v>
      </c>
      <c r="BE120" s="227">
        <f t="shared" si="74"/>
        <v>0</v>
      </c>
      <c r="BF120" s="227">
        <f t="shared" si="75"/>
        <v>144326.90439813846</v>
      </c>
      <c r="BG120" s="227">
        <f t="shared" si="76"/>
        <v>0</v>
      </c>
      <c r="BH120" s="227">
        <f t="shared" si="77"/>
        <v>144969.35733553942</v>
      </c>
      <c r="BI120" s="227">
        <f t="shared" si="78"/>
        <v>0</v>
      </c>
      <c r="BJ120" s="227">
        <f t="shared" si="79"/>
        <v>147537.25165458256</v>
      </c>
    </row>
    <row r="121" spans="5:62">
      <c r="E121" s="126" t="s">
        <v>229</v>
      </c>
      <c r="F121" s="126" t="s">
        <v>230</v>
      </c>
      <c r="G121" s="227">
        <f>IFERROR(IF(VLOOKUP(E121,A:C,3,FALSE)="YES",VLOOKUP(E121,'School Year 2019-20 SPED coop'!A:R,15,FALSE),0),0)</f>
        <v>0</v>
      </c>
      <c r="H121" s="227">
        <f t="shared" si="80"/>
        <v>8121621.5199999996</v>
      </c>
      <c r="J121" s="126" t="s">
        <v>229</v>
      </c>
      <c r="K121" s="126" t="s">
        <v>230</v>
      </c>
      <c r="L121" s="227">
        <f t="shared" si="44"/>
        <v>0</v>
      </c>
      <c r="M121" s="227">
        <f t="shared" si="45"/>
        <v>7817969.1775843976</v>
      </c>
      <c r="N121" s="227">
        <f t="shared" si="46"/>
        <v>0</v>
      </c>
      <c r="O121" s="227">
        <f t="shared" si="47"/>
        <v>7965774.2166590141</v>
      </c>
      <c r="P121" s="227">
        <f t="shared" si="48"/>
        <v>0</v>
      </c>
      <c r="Q121" s="227">
        <f t="shared" si="49"/>
        <v>8109492.3633107031</v>
      </c>
      <c r="S121" s="126" t="s">
        <v>229</v>
      </c>
      <c r="T121" s="126" t="s">
        <v>230</v>
      </c>
      <c r="U121" s="227">
        <f t="shared" si="50"/>
        <v>0</v>
      </c>
      <c r="V121" s="227">
        <f t="shared" si="51"/>
        <v>7931447.3104373896</v>
      </c>
      <c r="W121" s="227">
        <f t="shared" si="52"/>
        <v>0</v>
      </c>
      <c r="X121" s="227">
        <f t="shared" si="53"/>
        <v>8165273.3196603144</v>
      </c>
      <c r="Y121" s="227">
        <f t="shared" si="54"/>
        <v>0</v>
      </c>
      <c r="Z121" s="227">
        <f t="shared" si="55"/>
        <v>8376216.6035594093</v>
      </c>
      <c r="AB121" s="126" t="s">
        <v>229</v>
      </c>
      <c r="AC121" s="126" t="s">
        <v>230</v>
      </c>
      <c r="AD121" s="227">
        <f t="shared" si="56"/>
        <v>0</v>
      </c>
      <c r="AE121" s="227">
        <f t="shared" si="57"/>
        <v>6911380.5374978716</v>
      </c>
      <c r="AF121" s="227">
        <f t="shared" si="58"/>
        <v>0</v>
      </c>
      <c r="AG121" s="227">
        <f t="shared" si="59"/>
        <v>7045516.5517721735</v>
      </c>
      <c r="AH121" s="227">
        <f t="shared" si="60"/>
        <v>0</v>
      </c>
      <c r="AI121" s="227">
        <f t="shared" si="61"/>
        <v>7151562.259903538</v>
      </c>
      <c r="AK121" s="126" t="s">
        <v>229</v>
      </c>
      <c r="AL121" s="126" t="s">
        <v>230</v>
      </c>
      <c r="AM121" s="227">
        <f t="shared" si="62"/>
        <v>0</v>
      </c>
      <c r="AN121" s="227">
        <f t="shared" si="63"/>
        <v>8029993.5076034805</v>
      </c>
      <c r="AO121" s="227">
        <f t="shared" si="64"/>
        <v>0</v>
      </c>
      <c r="AP121" s="227">
        <f t="shared" si="65"/>
        <v>8068918.5342866667</v>
      </c>
      <c r="AQ121" s="227">
        <f t="shared" si="66"/>
        <v>0</v>
      </c>
      <c r="AR121" s="227">
        <f t="shared" si="67"/>
        <v>8212143.960006929</v>
      </c>
      <c r="AT121" s="126" t="s">
        <v>229</v>
      </c>
      <c r="AU121" s="126" t="s">
        <v>230</v>
      </c>
      <c r="AV121" s="227">
        <f t="shared" si="68"/>
        <v>0</v>
      </c>
      <c r="AW121" s="227">
        <f t="shared" si="69"/>
        <v>8109864.6749926312</v>
      </c>
      <c r="AX121" s="227">
        <f t="shared" si="70"/>
        <v>0</v>
      </c>
      <c r="AY121" s="227">
        <f t="shared" si="71"/>
        <v>8242479.4150563926</v>
      </c>
      <c r="AZ121" s="227">
        <f t="shared" si="72"/>
        <v>0</v>
      </c>
      <c r="BA121" s="227">
        <f t="shared" si="73"/>
        <v>8459809.2053833287</v>
      </c>
      <c r="BC121" s="126" t="s">
        <v>229</v>
      </c>
      <c r="BD121" s="126" t="s">
        <v>230</v>
      </c>
      <c r="BE121" s="227">
        <f t="shared" si="74"/>
        <v>0</v>
      </c>
      <c r="BF121" s="227">
        <f t="shared" si="75"/>
        <v>7193644.8576034801</v>
      </c>
      <c r="BG121" s="227">
        <f t="shared" si="76"/>
        <v>0</v>
      </c>
      <c r="BH121" s="227">
        <f t="shared" si="77"/>
        <v>7241460.8307130225</v>
      </c>
      <c r="BI121" s="227">
        <f t="shared" si="78"/>
        <v>0</v>
      </c>
      <c r="BJ121" s="227">
        <f t="shared" si="79"/>
        <v>7356498.6799416961</v>
      </c>
    </row>
    <row r="122" spans="5:62">
      <c r="E122" s="126" t="s">
        <v>231</v>
      </c>
      <c r="F122" s="126" t="s">
        <v>232</v>
      </c>
      <c r="G122" s="227">
        <f>IFERROR(IF(VLOOKUP(E122,A:C,3,FALSE)="YES",VLOOKUP(E122,'School Year 2019-20 SPED coop'!A:R,15,FALSE),0),0)</f>
        <v>0</v>
      </c>
      <c r="H122" s="227">
        <f t="shared" si="80"/>
        <v>4251924.3099999996</v>
      </c>
      <c r="J122" s="126" t="s">
        <v>231</v>
      </c>
      <c r="K122" s="126" t="s">
        <v>232</v>
      </c>
      <c r="L122" s="227">
        <f t="shared" si="44"/>
        <v>0</v>
      </c>
      <c r="M122" s="227">
        <f t="shared" si="45"/>
        <v>4318407.2187449131</v>
      </c>
      <c r="N122" s="227">
        <f t="shared" si="46"/>
        <v>0</v>
      </c>
      <c r="O122" s="227">
        <f t="shared" si="47"/>
        <v>4400113.2988563022</v>
      </c>
      <c r="P122" s="227">
        <f t="shared" si="48"/>
        <v>0</v>
      </c>
      <c r="Q122" s="227">
        <f t="shared" si="49"/>
        <v>4479559.9711038321</v>
      </c>
      <c r="S122" s="126" t="s">
        <v>231</v>
      </c>
      <c r="T122" s="126" t="s">
        <v>232</v>
      </c>
      <c r="U122" s="227">
        <f t="shared" si="50"/>
        <v>0</v>
      </c>
      <c r="V122" s="227">
        <f t="shared" si="51"/>
        <v>4381109.2087511048</v>
      </c>
      <c r="W122" s="227">
        <f t="shared" si="52"/>
        <v>0</v>
      </c>
      <c r="X122" s="227">
        <f t="shared" si="53"/>
        <v>4510329.5394402156</v>
      </c>
      <c r="Y122" s="227">
        <f t="shared" si="54"/>
        <v>0</v>
      </c>
      <c r="Z122" s="227">
        <f t="shared" si="55"/>
        <v>4626908.07864</v>
      </c>
      <c r="AB122" s="126" t="s">
        <v>231</v>
      </c>
      <c r="AC122" s="126" t="s">
        <v>232</v>
      </c>
      <c r="AD122" s="227">
        <f t="shared" si="56"/>
        <v>0</v>
      </c>
      <c r="AE122" s="227">
        <f t="shared" si="57"/>
        <v>3969261.9515900323</v>
      </c>
      <c r="AF122" s="227">
        <f t="shared" si="58"/>
        <v>0</v>
      </c>
      <c r="AG122" s="227">
        <f t="shared" si="59"/>
        <v>4045048.3623546096</v>
      </c>
      <c r="AH122" s="227">
        <f t="shared" si="60"/>
        <v>0</v>
      </c>
      <c r="AI122" s="227">
        <f t="shared" si="61"/>
        <v>4119146.4956768844</v>
      </c>
      <c r="AK122" s="126" t="s">
        <v>231</v>
      </c>
      <c r="AL122" s="126" t="s">
        <v>232</v>
      </c>
      <c r="AM122" s="227">
        <f t="shared" si="62"/>
        <v>0</v>
      </c>
      <c r="AN122" s="227">
        <f t="shared" si="63"/>
        <v>4504356.7318299189</v>
      </c>
      <c r="AO122" s="227">
        <f t="shared" si="64"/>
        <v>0</v>
      </c>
      <c r="AP122" s="227">
        <f t="shared" si="65"/>
        <v>4526473.5001808358</v>
      </c>
      <c r="AQ122" s="227">
        <f t="shared" si="66"/>
        <v>0</v>
      </c>
      <c r="AR122" s="227">
        <f t="shared" si="67"/>
        <v>4606849.6397580877</v>
      </c>
      <c r="AT122" s="126" t="s">
        <v>231</v>
      </c>
      <c r="AU122" s="126" t="s">
        <v>232</v>
      </c>
      <c r="AV122" s="227">
        <f t="shared" si="68"/>
        <v>0</v>
      </c>
      <c r="AW122" s="227">
        <f t="shared" si="69"/>
        <v>4549156.8337354548</v>
      </c>
      <c r="AX122" s="227">
        <f t="shared" si="70"/>
        <v>0</v>
      </c>
      <c r="AY122" s="227">
        <f t="shared" si="71"/>
        <v>4623820.4652474513</v>
      </c>
      <c r="AZ122" s="227">
        <f t="shared" si="72"/>
        <v>0</v>
      </c>
      <c r="BA122" s="227">
        <f t="shared" si="73"/>
        <v>4745774.4396623103</v>
      </c>
      <c r="BC122" s="126" t="s">
        <v>231</v>
      </c>
      <c r="BD122" s="126" t="s">
        <v>232</v>
      </c>
      <c r="BE122" s="227">
        <f t="shared" si="74"/>
        <v>0</v>
      </c>
      <c r="BF122" s="227">
        <f t="shared" si="75"/>
        <v>4157790.3594809561</v>
      </c>
      <c r="BG122" s="227">
        <f t="shared" si="76"/>
        <v>0</v>
      </c>
      <c r="BH122" s="227">
        <f t="shared" si="77"/>
        <v>4184107.7091148975</v>
      </c>
      <c r="BI122" s="227">
        <f t="shared" si="78"/>
        <v>0</v>
      </c>
      <c r="BJ122" s="227">
        <f t="shared" si="79"/>
        <v>4264120.2414250216</v>
      </c>
    </row>
    <row r="123" spans="5:62">
      <c r="E123" s="126" t="s">
        <v>233</v>
      </c>
      <c r="F123" s="126" t="s">
        <v>234</v>
      </c>
      <c r="G123" s="227">
        <f>IFERROR(IF(VLOOKUP(E123,A:C,3,FALSE)="YES",VLOOKUP(E123,'School Year 2019-20 SPED coop'!A:R,15,FALSE),0),0)</f>
        <v>0</v>
      </c>
      <c r="H123" s="227">
        <f t="shared" si="80"/>
        <v>8351229.0500000007</v>
      </c>
      <c r="J123" s="126" t="s">
        <v>233</v>
      </c>
      <c r="K123" s="126" t="s">
        <v>234</v>
      </c>
      <c r="L123" s="227">
        <f t="shared" si="44"/>
        <v>0</v>
      </c>
      <c r="M123" s="227">
        <f t="shared" si="45"/>
        <v>8084289.3306661891</v>
      </c>
      <c r="N123" s="227">
        <f t="shared" si="46"/>
        <v>0</v>
      </c>
      <c r="O123" s="227">
        <f t="shared" si="47"/>
        <v>8237171.3452971391</v>
      </c>
      <c r="P123" s="227">
        <f t="shared" si="48"/>
        <v>0</v>
      </c>
      <c r="Q123" s="227">
        <f t="shared" si="49"/>
        <v>8385826.0720374379</v>
      </c>
      <c r="S123" s="126" t="s">
        <v>233</v>
      </c>
      <c r="T123" s="126" t="s">
        <v>234</v>
      </c>
      <c r="U123" s="227">
        <f t="shared" si="50"/>
        <v>0</v>
      </c>
      <c r="V123" s="227">
        <f t="shared" si="51"/>
        <v>8201651.6386300838</v>
      </c>
      <c r="W123" s="227">
        <f t="shared" si="52"/>
        <v>0</v>
      </c>
      <c r="X123" s="227">
        <f t="shared" si="53"/>
        <v>8443463.1626064964</v>
      </c>
      <c r="Y123" s="227">
        <f t="shared" si="54"/>
        <v>0</v>
      </c>
      <c r="Z123" s="227">
        <f t="shared" si="55"/>
        <v>8661632.7216309067</v>
      </c>
      <c r="AB123" s="126" t="s">
        <v>233</v>
      </c>
      <c r="AC123" s="126" t="s">
        <v>234</v>
      </c>
      <c r="AD123" s="227">
        <f t="shared" si="56"/>
        <v>0</v>
      </c>
      <c r="AE123" s="227">
        <f t="shared" si="57"/>
        <v>8156573.9777300581</v>
      </c>
      <c r="AF123" s="227">
        <f t="shared" si="58"/>
        <v>0</v>
      </c>
      <c r="AG123" s="227">
        <f t="shared" si="59"/>
        <v>8280447.1940256124</v>
      </c>
      <c r="AH123" s="227">
        <f t="shared" si="60"/>
        <v>0</v>
      </c>
      <c r="AI123" s="227">
        <f t="shared" si="61"/>
        <v>8416749.0002215076</v>
      </c>
      <c r="AK123" s="126" t="s">
        <v>233</v>
      </c>
      <c r="AL123" s="126" t="s">
        <v>234</v>
      </c>
      <c r="AM123" s="227">
        <f t="shared" si="62"/>
        <v>0</v>
      </c>
      <c r="AN123" s="227">
        <f t="shared" si="63"/>
        <v>8946207.7492621355</v>
      </c>
      <c r="AO123" s="227">
        <f t="shared" si="64"/>
        <v>0</v>
      </c>
      <c r="AP123" s="227">
        <f t="shared" si="65"/>
        <v>8989616.0487992596</v>
      </c>
      <c r="AQ123" s="227">
        <f t="shared" si="66"/>
        <v>0</v>
      </c>
      <c r="AR123" s="227">
        <f t="shared" si="67"/>
        <v>9149181.2065097913</v>
      </c>
      <c r="AT123" s="126" t="s">
        <v>233</v>
      </c>
      <c r="AU123" s="126" t="s">
        <v>234</v>
      </c>
      <c r="AV123" s="227">
        <f t="shared" si="68"/>
        <v>0</v>
      </c>
      <c r="AW123" s="227">
        <f t="shared" si="69"/>
        <v>9035188.5631499793</v>
      </c>
      <c r="AX123" s="227">
        <f t="shared" si="70"/>
        <v>0</v>
      </c>
      <c r="AY123" s="227">
        <f t="shared" si="71"/>
        <v>9182957.466668833</v>
      </c>
      <c r="AZ123" s="227">
        <f t="shared" si="72"/>
        <v>0</v>
      </c>
      <c r="BA123" s="227">
        <f t="shared" si="73"/>
        <v>9425095.2323730346</v>
      </c>
      <c r="BC123" s="126" t="s">
        <v>233</v>
      </c>
      <c r="BD123" s="126" t="s">
        <v>234</v>
      </c>
      <c r="BE123" s="227">
        <f t="shared" si="74"/>
        <v>0</v>
      </c>
      <c r="BF123" s="227">
        <f t="shared" si="75"/>
        <v>8514269.6841564626</v>
      </c>
      <c r="BG123" s="227">
        <f t="shared" si="76"/>
        <v>0</v>
      </c>
      <c r="BH123" s="227">
        <f t="shared" si="77"/>
        <v>8534549.2656802163</v>
      </c>
      <c r="BI123" s="227">
        <f t="shared" si="78"/>
        <v>0</v>
      </c>
      <c r="BJ123" s="227">
        <f t="shared" si="79"/>
        <v>8681961.8893922213</v>
      </c>
    </row>
    <row r="124" spans="5:62">
      <c r="E124" s="126" t="s">
        <v>235</v>
      </c>
      <c r="F124" s="126" t="s">
        <v>236</v>
      </c>
      <c r="G124" s="227">
        <f>IFERROR(IF(VLOOKUP(E124,A:C,3,FALSE)="YES",VLOOKUP(E124,'School Year 2019-20 SPED coop'!A:R,15,FALSE),0),0)</f>
        <v>0</v>
      </c>
      <c r="H124" s="227">
        <f t="shared" si="80"/>
        <v>17272628.84</v>
      </c>
      <c r="J124" s="126" t="s">
        <v>235</v>
      </c>
      <c r="K124" s="126" t="s">
        <v>236</v>
      </c>
      <c r="L124" s="227">
        <f t="shared" si="44"/>
        <v>0</v>
      </c>
      <c r="M124" s="227">
        <f t="shared" si="45"/>
        <v>16945456.683685079</v>
      </c>
      <c r="N124" s="227">
        <f t="shared" si="46"/>
        <v>0</v>
      </c>
      <c r="O124" s="227">
        <f t="shared" si="47"/>
        <v>17265895.755913649</v>
      </c>
      <c r="P124" s="227">
        <f t="shared" si="48"/>
        <v>0</v>
      </c>
      <c r="Q124" s="227">
        <f t="shared" si="49"/>
        <v>17577474.500615604</v>
      </c>
      <c r="S124" s="126" t="s">
        <v>235</v>
      </c>
      <c r="T124" s="126" t="s">
        <v>236</v>
      </c>
      <c r="U124" s="227">
        <f t="shared" si="50"/>
        <v>0</v>
      </c>
      <c r="V124" s="227">
        <f t="shared" si="51"/>
        <v>17191432.876610015</v>
      </c>
      <c r="W124" s="227">
        <f t="shared" si="52"/>
        <v>0</v>
      </c>
      <c r="X124" s="227">
        <f t="shared" si="53"/>
        <v>17698321.780924279</v>
      </c>
      <c r="Y124" s="227">
        <f t="shared" si="54"/>
        <v>0</v>
      </c>
      <c r="Z124" s="227">
        <f t="shared" si="55"/>
        <v>18155627.107009936</v>
      </c>
      <c r="AB124" s="126" t="s">
        <v>235</v>
      </c>
      <c r="AC124" s="126" t="s">
        <v>236</v>
      </c>
      <c r="AD124" s="227">
        <f t="shared" si="56"/>
        <v>0</v>
      </c>
      <c r="AE124" s="227">
        <f t="shared" si="57"/>
        <v>16794769.262750093</v>
      </c>
      <c r="AF124" s="227">
        <f t="shared" si="58"/>
        <v>0</v>
      </c>
      <c r="AG124" s="227">
        <f t="shared" si="59"/>
        <v>17060600.029361703</v>
      </c>
      <c r="AH124" s="227">
        <f t="shared" si="60"/>
        <v>0</v>
      </c>
      <c r="AI124" s="227">
        <f t="shared" si="61"/>
        <v>17334519.833419204</v>
      </c>
      <c r="AK124" s="126" t="s">
        <v>235</v>
      </c>
      <c r="AL124" s="126" t="s">
        <v>236</v>
      </c>
      <c r="AM124" s="227">
        <f t="shared" si="62"/>
        <v>0</v>
      </c>
      <c r="AN124" s="227">
        <f t="shared" si="63"/>
        <v>18423970.28390843</v>
      </c>
      <c r="AO124" s="227">
        <f t="shared" si="64"/>
        <v>0</v>
      </c>
      <c r="AP124" s="227">
        <f t="shared" si="65"/>
        <v>18513438.653741769</v>
      </c>
      <c r="AQ124" s="227">
        <f t="shared" si="66"/>
        <v>0</v>
      </c>
      <c r="AR124" s="227">
        <f t="shared" si="67"/>
        <v>18842061.760046251</v>
      </c>
      <c r="AT124" s="126" t="s">
        <v>235</v>
      </c>
      <c r="AU124" s="126" t="s">
        <v>236</v>
      </c>
      <c r="AV124" s="227">
        <f t="shared" si="68"/>
        <v>0</v>
      </c>
      <c r="AW124" s="227">
        <f t="shared" si="69"/>
        <v>18607222.673233725</v>
      </c>
      <c r="AX124" s="227">
        <f t="shared" si="70"/>
        <v>0</v>
      </c>
      <c r="AY124" s="227">
        <f t="shared" si="71"/>
        <v>18911632.004608348</v>
      </c>
      <c r="AZ124" s="227">
        <f t="shared" si="72"/>
        <v>0</v>
      </c>
      <c r="BA124" s="227">
        <f t="shared" si="73"/>
        <v>19410278.133777864</v>
      </c>
      <c r="BC124" s="126" t="s">
        <v>235</v>
      </c>
      <c r="BD124" s="126" t="s">
        <v>236</v>
      </c>
      <c r="BE124" s="227">
        <f t="shared" si="74"/>
        <v>0</v>
      </c>
      <c r="BF124" s="227">
        <f t="shared" si="75"/>
        <v>17513384.472284351</v>
      </c>
      <c r="BG124" s="227">
        <f t="shared" si="76"/>
        <v>0</v>
      </c>
      <c r="BH124" s="227">
        <f t="shared" si="77"/>
        <v>17566253.072429407</v>
      </c>
      <c r="BI124" s="227">
        <f t="shared" si="78"/>
        <v>0</v>
      </c>
      <c r="BJ124" s="227">
        <f t="shared" si="79"/>
        <v>17862663.872160662</v>
      </c>
    </row>
    <row r="125" spans="5:62">
      <c r="E125" s="126" t="s">
        <v>237</v>
      </c>
      <c r="F125" s="126" t="s">
        <v>238</v>
      </c>
      <c r="G125" s="227">
        <f>IFERROR(IF(VLOOKUP(E125,A:C,3,FALSE)="YES",VLOOKUP(E125,'School Year 2019-20 SPED coop'!A:R,15,FALSE),0),0)</f>
        <v>0</v>
      </c>
      <c r="H125" s="227">
        <f t="shared" si="80"/>
        <v>14872223.48</v>
      </c>
      <c r="J125" s="126" t="s">
        <v>237</v>
      </c>
      <c r="K125" s="126" t="s">
        <v>238</v>
      </c>
      <c r="L125" s="227">
        <f t="shared" si="44"/>
        <v>0</v>
      </c>
      <c r="M125" s="227">
        <f t="shared" si="45"/>
        <v>14803717.170099813</v>
      </c>
      <c r="N125" s="227">
        <f t="shared" si="46"/>
        <v>0</v>
      </c>
      <c r="O125" s="227">
        <f t="shared" si="47"/>
        <v>15083646.73247971</v>
      </c>
      <c r="P125" s="227">
        <f t="shared" si="48"/>
        <v>0</v>
      </c>
      <c r="Q125" s="227">
        <f t="shared" si="49"/>
        <v>15355836.215890137</v>
      </c>
      <c r="S125" s="126" t="s">
        <v>237</v>
      </c>
      <c r="T125" s="126" t="s">
        <v>238</v>
      </c>
      <c r="U125" s="227">
        <f t="shared" si="50"/>
        <v>0</v>
      </c>
      <c r="V125" s="227">
        <f t="shared" si="51"/>
        <v>15018593.648262743</v>
      </c>
      <c r="W125" s="227">
        <f t="shared" si="52"/>
        <v>0</v>
      </c>
      <c r="X125" s="227">
        <f t="shared" si="53"/>
        <v>15461411.060541553</v>
      </c>
      <c r="Y125" s="227">
        <f t="shared" si="54"/>
        <v>0</v>
      </c>
      <c r="Z125" s="227">
        <f t="shared" si="55"/>
        <v>15860891.145709192</v>
      </c>
      <c r="AB125" s="126" t="s">
        <v>237</v>
      </c>
      <c r="AC125" s="126" t="s">
        <v>238</v>
      </c>
      <c r="AD125" s="227">
        <f t="shared" si="56"/>
        <v>0</v>
      </c>
      <c r="AE125" s="227">
        <f t="shared" si="57"/>
        <v>13969548.475551</v>
      </c>
      <c r="AF125" s="227">
        <f t="shared" si="58"/>
        <v>0</v>
      </c>
      <c r="AG125" s="227">
        <f t="shared" si="59"/>
        <v>14222673.008415766</v>
      </c>
      <c r="AH125" s="227">
        <f t="shared" si="60"/>
        <v>0</v>
      </c>
      <c r="AI125" s="227">
        <f t="shared" si="61"/>
        <v>14468082.382995397</v>
      </c>
      <c r="AK125" s="126" t="s">
        <v>237</v>
      </c>
      <c r="AL125" s="126" t="s">
        <v>238</v>
      </c>
      <c r="AM125" s="227">
        <f t="shared" si="62"/>
        <v>0</v>
      </c>
      <c r="AN125" s="227">
        <f t="shared" si="63"/>
        <v>15723488.615706392</v>
      </c>
      <c r="AO125" s="227">
        <f t="shared" si="64"/>
        <v>0</v>
      </c>
      <c r="AP125" s="227">
        <f t="shared" si="65"/>
        <v>15799789.148981428</v>
      </c>
      <c r="AQ125" s="227">
        <f t="shared" si="66"/>
        <v>0</v>
      </c>
      <c r="AR125" s="227">
        <f t="shared" si="67"/>
        <v>16080237.316363467</v>
      </c>
      <c r="AT125" s="126" t="s">
        <v>237</v>
      </c>
      <c r="AU125" s="126" t="s">
        <v>238</v>
      </c>
      <c r="AV125" s="227">
        <f t="shared" si="68"/>
        <v>0</v>
      </c>
      <c r="AW125" s="227">
        <f t="shared" si="69"/>
        <v>15879879.904651586</v>
      </c>
      <c r="AX125" s="227">
        <f t="shared" si="70"/>
        <v>0</v>
      </c>
      <c r="AY125" s="227">
        <f t="shared" si="71"/>
        <v>16139629.856174791</v>
      </c>
      <c r="AZ125" s="227">
        <f t="shared" si="72"/>
        <v>0</v>
      </c>
      <c r="BA125" s="227">
        <f t="shared" si="73"/>
        <v>16565180.204224721</v>
      </c>
      <c r="BC125" s="126" t="s">
        <v>237</v>
      </c>
      <c r="BD125" s="126" t="s">
        <v>238</v>
      </c>
      <c r="BE125" s="227">
        <f t="shared" si="74"/>
        <v>0</v>
      </c>
      <c r="BF125" s="227">
        <f t="shared" si="75"/>
        <v>14576310.040005969</v>
      </c>
      <c r="BG125" s="227">
        <f t="shared" si="76"/>
        <v>0</v>
      </c>
      <c r="BH125" s="227">
        <f t="shared" si="77"/>
        <v>14653732.34561356</v>
      </c>
      <c r="BI125" s="227">
        <f t="shared" si="78"/>
        <v>0</v>
      </c>
      <c r="BJ125" s="227">
        <f t="shared" si="79"/>
        <v>14918483.246976862</v>
      </c>
    </row>
    <row r="126" spans="5:62">
      <c r="E126" s="126" t="s">
        <v>239</v>
      </c>
      <c r="F126" s="126" t="s">
        <v>240</v>
      </c>
      <c r="G126" s="227">
        <f>IFERROR(IF(VLOOKUP(E126,A:C,3,FALSE)="YES",VLOOKUP(E126,'School Year 2019-20 SPED coop'!A:R,15,FALSE),0),0)</f>
        <v>0</v>
      </c>
      <c r="H126" s="227">
        <f t="shared" si="80"/>
        <v>134613.44</v>
      </c>
      <c r="J126" s="126" t="s">
        <v>239</v>
      </c>
      <c r="K126" s="126" t="s">
        <v>240</v>
      </c>
      <c r="L126" s="227">
        <f t="shared" si="44"/>
        <v>0</v>
      </c>
      <c r="M126" s="227">
        <f t="shared" si="45"/>
        <v>93698.649826915731</v>
      </c>
      <c r="N126" s="227">
        <f t="shared" si="46"/>
        <v>0</v>
      </c>
      <c r="O126" s="227">
        <f t="shared" si="47"/>
        <v>95475.41048960523</v>
      </c>
      <c r="P126" s="227">
        <f t="shared" si="48"/>
        <v>0</v>
      </c>
      <c r="Q126" s="227">
        <f t="shared" si="49"/>
        <v>97203.018809971851</v>
      </c>
      <c r="S126" s="126" t="s">
        <v>239</v>
      </c>
      <c r="T126" s="126" t="s">
        <v>240</v>
      </c>
      <c r="U126" s="227">
        <f t="shared" si="50"/>
        <v>0</v>
      </c>
      <c r="V126" s="227">
        <f t="shared" si="51"/>
        <v>93698.649826915731</v>
      </c>
      <c r="W126" s="227">
        <f t="shared" si="52"/>
        <v>0</v>
      </c>
      <c r="X126" s="227">
        <f t="shared" si="53"/>
        <v>95475.41048960523</v>
      </c>
      <c r="Y126" s="227">
        <f t="shared" si="54"/>
        <v>0</v>
      </c>
      <c r="Z126" s="227">
        <f t="shared" si="55"/>
        <v>97203.018809971851</v>
      </c>
      <c r="AB126" s="126" t="s">
        <v>239</v>
      </c>
      <c r="AC126" s="126" t="s">
        <v>240</v>
      </c>
      <c r="AD126" s="227">
        <f t="shared" si="56"/>
        <v>0</v>
      </c>
      <c r="AE126" s="227">
        <f t="shared" si="57"/>
        <v>98426.5526076315</v>
      </c>
      <c r="AF126" s="227">
        <f t="shared" si="58"/>
        <v>0</v>
      </c>
      <c r="AG126" s="227">
        <f t="shared" si="59"/>
        <v>100182.99435897199</v>
      </c>
      <c r="AH126" s="227">
        <f t="shared" si="60"/>
        <v>0</v>
      </c>
      <c r="AI126" s="227">
        <f t="shared" si="61"/>
        <v>101883.85261635507</v>
      </c>
      <c r="AK126" s="126" t="s">
        <v>239</v>
      </c>
      <c r="AL126" s="126" t="s">
        <v>240</v>
      </c>
      <c r="AM126" s="227">
        <f t="shared" si="62"/>
        <v>0</v>
      </c>
      <c r="AN126" s="227">
        <f t="shared" si="63"/>
        <v>106749.34011531355</v>
      </c>
      <c r="AO126" s="227">
        <f t="shared" si="64"/>
        <v>0</v>
      </c>
      <c r="AP126" s="227">
        <f t="shared" si="65"/>
        <v>107297.35174898873</v>
      </c>
      <c r="AQ126" s="227">
        <f t="shared" si="66"/>
        <v>0</v>
      </c>
      <c r="AR126" s="227">
        <f t="shared" si="67"/>
        <v>109205.73467399333</v>
      </c>
      <c r="AT126" s="126" t="s">
        <v>239</v>
      </c>
      <c r="AU126" s="126" t="s">
        <v>240</v>
      </c>
      <c r="AV126" s="227">
        <f t="shared" si="68"/>
        <v>0</v>
      </c>
      <c r="AW126" s="227">
        <f t="shared" si="69"/>
        <v>106749.34011531355</v>
      </c>
      <c r="AX126" s="227">
        <f t="shared" si="70"/>
        <v>0</v>
      </c>
      <c r="AY126" s="227">
        <f t="shared" si="71"/>
        <v>107297.35174898873</v>
      </c>
      <c r="AZ126" s="227">
        <f t="shared" si="72"/>
        <v>0</v>
      </c>
      <c r="BA126" s="227">
        <f t="shared" si="73"/>
        <v>109205.73467399333</v>
      </c>
      <c r="BC126" s="126" t="s">
        <v>239</v>
      </c>
      <c r="BD126" s="126" t="s">
        <v>240</v>
      </c>
      <c r="BE126" s="227">
        <f t="shared" si="74"/>
        <v>0</v>
      </c>
      <c r="BF126" s="227">
        <f t="shared" si="75"/>
        <v>104054.04550909875</v>
      </c>
      <c r="BG126" s="227">
        <f t="shared" si="76"/>
        <v>0</v>
      </c>
      <c r="BH126" s="227">
        <f t="shared" si="77"/>
        <v>104594.16141890384</v>
      </c>
      <c r="BI126" s="227">
        <f t="shared" si="78"/>
        <v>0</v>
      </c>
      <c r="BJ126" s="227">
        <f t="shared" si="79"/>
        <v>106455.4332694349</v>
      </c>
    </row>
    <row r="127" spans="5:62">
      <c r="E127" s="126" t="s">
        <v>241</v>
      </c>
      <c r="F127" s="126" t="s">
        <v>242</v>
      </c>
      <c r="G127" s="227">
        <f>IFERROR(IF(VLOOKUP(E127,A:C,3,FALSE)="YES",VLOOKUP(E127,'School Year 2019-20 SPED coop'!A:R,15,FALSE),0),0)</f>
        <v>0</v>
      </c>
      <c r="H127" s="227">
        <f t="shared" si="80"/>
        <v>37399.550000000003</v>
      </c>
      <c r="J127" s="126" t="s">
        <v>241</v>
      </c>
      <c r="K127" s="126" t="s">
        <v>242</v>
      </c>
      <c r="L127" s="227">
        <f t="shared" si="44"/>
        <v>0</v>
      </c>
      <c r="M127" s="227">
        <f t="shared" si="45"/>
        <v>44900.08511134702</v>
      </c>
      <c r="N127" s="227">
        <f t="shared" si="46"/>
        <v>0</v>
      </c>
      <c r="O127" s="227">
        <f t="shared" si="47"/>
        <v>45734.858849900163</v>
      </c>
      <c r="P127" s="227">
        <f t="shared" si="48"/>
        <v>0</v>
      </c>
      <c r="Q127" s="227">
        <f t="shared" si="49"/>
        <v>46546.557712180103</v>
      </c>
      <c r="S127" s="126" t="s">
        <v>241</v>
      </c>
      <c r="T127" s="126" t="s">
        <v>242</v>
      </c>
      <c r="U127" s="227">
        <f t="shared" si="50"/>
        <v>0</v>
      </c>
      <c r="V127" s="227">
        <f t="shared" si="51"/>
        <v>44900.08511134702</v>
      </c>
      <c r="W127" s="227">
        <f t="shared" si="52"/>
        <v>0</v>
      </c>
      <c r="X127" s="227">
        <f t="shared" si="53"/>
        <v>45734.858849900163</v>
      </c>
      <c r="Y127" s="227">
        <f t="shared" si="54"/>
        <v>0</v>
      </c>
      <c r="Z127" s="227">
        <f t="shared" si="55"/>
        <v>46546.557712180103</v>
      </c>
      <c r="AB127" s="126" t="s">
        <v>241</v>
      </c>
      <c r="AC127" s="126" t="s">
        <v>242</v>
      </c>
      <c r="AD127" s="227">
        <f t="shared" si="56"/>
        <v>0</v>
      </c>
      <c r="AE127" s="227">
        <f t="shared" si="57"/>
        <v>26158.111312059489</v>
      </c>
      <c r="AF127" s="227">
        <f t="shared" si="58"/>
        <v>0</v>
      </c>
      <c r="AG127" s="227">
        <f t="shared" si="59"/>
        <v>27139.32611451417</v>
      </c>
      <c r="AH127" s="227">
        <f t="shared" si="60"/>
        <v>0</v>
      </c>
      <c r="AI127" s="227">
        <f t="shared" si="61"/>
        <v>28077.228376012943</v>
      </c>
      <c r="AK127" s="126" t="s">
        <v>241</v>
      </c>
      <c r="AL127" s="126" t="s">
        <v>242</v>
      </c>
      <c r="AM127" s="227">
        <f t="shared" si="62"/>
        <v>0</v>
      </c>
      <c r="AN127" s="227">
        <f t="shared" si="63"/>
        <v>28436.612289788045</v>
      </c>
      <c r="AO127" s="227">
        <f t="shared" si="64"/>
        <v>0</v>
      </c>
      <c r="AP127" s="227">
        <f t="shared" si="65"/>
        <v>28573.136476732307</v>
      </c>
      <c r="AQ127" s="227">
        <f t="shared" si="66"/>
        <v>0</v>
      </c>
      <c r="AR127" s="227">
        <f t="shared" si="67"/>
        <v>29071.793662838343</v>
      </c>
      <c r="AT127" s="126" t="s">
        <v>241</v>
      </c>
      <c r="AU127" s="126" t="s">
        <v>242</v>
      </c>
      <c r="AV127" s="227">
        <f t="shared" si="68"/>
        <v>0</v>
      </c>
      <c r="AW127" s="227">
        <f t="shared" si="69"/>
        <v>28436.612289788045</v>
      </c>
      <c r="AX127" s="227">
        <f t="shared" si="70"/>
        <v>0</v>
      </c>
      <c r="AY127" s="227">
        <f t="shared" si="71"/>
        <v>28573.136476732307</v>
      </c>
      <c r="AZ127" s="227">
        <f t="shared" si="72"/>
        <v>0</v>
      </c>
      <c r="BA127" s="227">
        <f t="shared" si="73"/>
        <v>29071.793662838343</v>
      </c>
      <c r="BC127" s="126" t="s">
        <v>241</v>
      </c>
      <c r="BD127" s="126" t="s">
        <v>242</v>
      </c>
      <c r="BE127" s="227">
        <f t="shared" si="74"/>
        <v>0</v>
      </c>
      <c r="BF127" s="227">
        <f t="shared" si="75"/>
        <v>27660.069585859601</v>
      </c>
      <c r="BG127" s="227">
        <f t="shared" si="76"/>
        <v>0</v>
      </c>
      <c r="BH127" s="227">
        <f t="shared" si="77"/>
        <v>28336.551962934318</v>
      </c>
      <c r="BI127" s="227">
        <f t="shared" si="78"/>
        <v>0</v>
      </c>
      <c r="BJ127" s="227">
        <f t="shared" si="79"/>
        <v>29334.775083119002</v>
      </c>
    </row>
    <row r="128" spans="5:62">
      <c r="E128" s="126" t="s">
        <v>243</v>
      </c>
      <c r="F128" s="126" t="s">
        <v>244</v>
      </c>
      <c r="G128" s="227">
        <f>IFERROR(IF(VLOOKUP(E128,A:C,3,FALSE)="YES",VLOOKUP(E128,'School Year 2019-20 SPED coop'!A:R,15,FALSE),0),0)</f>
        <v>0</v>
      </c>
      <c r="H128" s="227">
        <f t="shared" si="80"/>
        <v>128909.89</v>
      </c>
      <c r="J128" s="126" t="s">
        <v>243</v>
      </c>
      <c r="K128" s="126" t="s">
        <v>244</v>
      </c>
      <c r="L128" s="227">
        <f t="shared" si="44"/>
        <v>0</v>
      </c>
      <c r="M128" s="227">
        <f t="shared" si="45"/>
        <v>126393.72572963411</v>
      </c>
      <c r="N128" s="227">
        <f t="shared" si="46"/>
        <v>0</v>
      </c>
      <c r="O128" s="227">
        <f t="shared" si="47"/>
        <v>128753.31500144889</v>
      </c>
      <c r="P128" s="227">
        <f t="shared" si="48"/>
        <v>0</v>
      </c>
      <c r="Q128" s="227">
        <f t="shared" si="49"/>
        <v>131047.64912520626</v>
      </c>
      <c r="S128" s="126" t="s">
        <v>243</v>
      </c>
      <c r="T128" s="126" t="s">
        <v>244</v>
      </c>
      <c r="U128" s="227">
        <f t="shared" si="50"/>
        <v>0</v>
      </c>
      <c r="V128" s="227">
        <f t="shared" si="51"/>
        <v>128246.4899687272</v>
      </c>
      <c r="W128" s="227">
        <f t="shared" si="52"/>
        <v>0</v>
      </c>
      <c r="X128" s="227">
        <f t="shared" si="53"/>
        <v>131987.89429472949</v>
      </c>
      <c r="Y128" s="227">
        <f t="shared" si="54"/>
        <v>0</v>
      </c>
      <c r="Z128" s="227">
        <f t="shared" si="55"/>
        <v>135366.26822322261</v>
      </c>
      <c r="AB128" s="126" t="s">
        <v>243</v>
      </c>
      <c r="AC128" s="126" t="s">
        <v>244</v>
      </c>
      <c r="AD128" s="227">
        <f t="shared" si="56"/>
        <v>0</v>
      </c>
      <c r="AE128" s="227">
        <f t="shared" si="57"/>
        <v>124883.77985388508</v>
      </c>
      <c r="AF128" s="227">
        <f t="shared" si="58"/>
        <v>0</v>
      </c>
      <c r="AG128" s="227">
        <f t="shared" si="59"/>
        <v>127337.6423789361</v>
      </c>
      <c r="AH128" s="227">
        <f t="shared" si="60"/>
        <v>0</v>
      </c>
      <c r="AI128" s="227">
        <f t="shared" si="61"/>
        <v>129590.9844751023</v>
      </c>
      <c r="AK128" s="126" t="s">
        <v>243</v>
      </c>
      <c r="AL128" s="126" t="s">
        <v>244</v>
      </c>
      <c r="AM128" s="227">
        <f t="shared" si="62"/>
        <v>0</v>
      </c>
      <c r="AN128" s="227">
        <f t="shared" si="63"/>
        <v>129931.52240718057</v>
      </c>
      <c r="AO128" s="227">
        <f t="shared" si="64"/>
        <v>0</v>
      </c>
      <c r="AP128" s="227">
        <f t="shared" si="65"/>
        <v>130602.23869715523</v>
      </c>
      <c r="AQ128" s="227">
        <f t="shared" si="66"/>
        <v>0</v>
      </c>
      <c r="AR128" s="227">
        <f t="shared" si="67"/>
        <v>132886.52982113269</v>
      </c>
      <c r="AT128" s="126" t="s">
        <v>243</v>
      </c>
      <c r="AU128" s="126" t="s">
        <v>244</v>
      </c>
      <c r="AV128" s="227">
        <f t="shared" si="68"/>
        <v>0</v>
      </c>
      <c r="AW128" s="227">
        <f t="shared" si="69"/>
        <v>129931.52240718057</v>
      </c>
      <c r="AX128" s="227">
        <f t="shared" si="70"/>
        <v>0</v>
      </c>
      <c r="AY128" s="227">
        <f t="shared" si="71"/>
        <v>130602.23869715523</v>
      </c>
      <c r="AZ128" s="227">
        <f t="shared" si="72"/>
        <v>0</v>
      </c>
      <c r="BA128" s="227">
        <f t="shared" si="73"/>
        <v>132886.52982113269</v>
      </c>
      <c r="BC128" s="126" t="s">
        <v>243</v>
      </c>
      <c r="BD128" s="126" t="s">
        <v>244</v>
      </c>
      <c r="BE128" s="227">
        <f t="shared" si="74"/>
        <v>0</v>
      </c>
      <c r="BF128" s="227">
        <f t="shared" si="75"/>
        <v>130446.58120864964</v>
      </c>
      <c r="BG128" s="227">
        <f t="shared" si="76"/>
        <v>0</v>
      </c>
      <c r="BH128" s="227">
        <f t="shared" si="77"/>
        <v>131389.78156503354</v>
      </c>
      <c r="BI128" s="227">
        <f t="shared" si="78"/>
        <v>0</v>
      </c>
      <c r="BJ128" s="227">
        <f t="shared" si="79"/>
        <v>133819.09340026305</v>
      </c>
    </row>
    <row r="129" spans="5:62">
      <c r="E129" s="126" t="s">
        <v>245</v>
      </c>
      <c r="F129" s="126" t="s">
        <v>246</v>
      </c>
      <c r="G129" s="227">
        <f>IFERROR(IF(VLOOKUP(E129,A:C,3,FALSE)="YES",VLOOKUP(E129,'School Year 2019-20 SPED coop'!A:R,15,FALSE),0),0)</f>
        <v>0</v>
      </c>
      <c r="H129" s="227">
        <f t="shared" si="80"/>
        <v>262023.53</v>
      </c>
      <c r="J129" s="126" t="s">
        <v>245</v>
      </c>
      <c r="K129" s="126" t="s">
        <v>246</v>
      </c>
      <c r="L129" s="227">
        <f t="shared" si="44"/>
        <v>0</v>
      </c>
      <c r="M129" s="227">
        <f t="shared" si="45"/>
        <v>249816.21515986838</v>
      </c>
      <c r="N129" s="227">
        <f t="shared" si="46"/>
        <v>0</v>
      </c>
      <c r="O129" s="227">
        <f t="shared" si="47"/>
        <v>254472.88914477348</v>
      </c>
      <c r="P129" s="227">
        <f t="shared" si="48"/>
        <v>0</v>
      </c>
      <c r="Q129" s="227">
        <f t="shared" si="49"/>
        <v>259000.80315809004</v>
      </c>
      <c r="S129" s="126" t="s">
        <v>245</v>
      </c>
      <c r="T129" s="126" t="s">
        <v>246</v>
      </c>
      <c r="U129" s="227">
        <f t="shared" si="50"/>
        <v>0</v>
      </c>
      <c r="V129" s="227">
        <f t="shared" si="51"/>
        <v>253427.53405592366</v>
      </c>
      <c r="W129" s="227">
        <f t="shared" si="52"/>
        <v>0</v>
      </c>
      <c r="X129" s="227">
        <f t="shared" si="53"/>
        <v>260840.5570767264</v>
      </c>
      <c r="Y129" s="227">
        <f t="shared" si="54"/>
        <v>0</v>
      </c>
      <c r="Z129" s="227">
        <f t="shared" si="55"/>
        <v>267515.30458154768</v>
      </c>
      <c r="AB129" s="126" t="s">
        <v>245</v>
      </c>
      <c r="AC129" s="126" t="s">
        <v>246</v>
      </c>
      <c r="AD129" s="227">
        <f t="shared" si="56"/>
        <v>0</v>
      </c>
      <c r="AE129" s="227">
        <f t="shared" si="57"/>
        <v>204854.35540020192</v>
      </c>
      <c r="AF129" s="227">
        <f t="shared" si="58"/>
        <v>0</v>
      </c>
      <c r="AG129" s="227">
        <f t="shared" si="59"/>
        <v>208388.28145394966</v>
      </c>
      <c r="AH129" s="227">
        <f t="shared" si="60"/>
        <v>0</v>
      </c>
      <c r="AI129" s="227">
        <f t="shared" si="61"/>
        <v>211702.38619045628</v>
      </c>
      <c r="AK129" s="126" t="s">
        <v>245</v>
      </c>
      <c r="AL129" s="126" t="s">
        <v>246</v>
      </c>
      <c r="AM129" s="227">
        <f t="shared" si="62"/>
        <v>0</v>
      </c>
      <c r="AN129" s="227">
        <f t="shared" si="63"/>
        <v>229086.46857243136</v>
      </c>
      <c r="AO129" s="227">
        <f t="shared" si="64"/>
        <v>0</v>
      </c>
      <c r="AP129" s="227">
        <f t="shared" si="65"/>
        <v>230242.89716799487</v>
      </c>
      <c r="AQ129" s="227">
        <f t="shared" si="66"/>
        <v>0</v>
      </c>
      <c r="AR129" s="227">
        <f t="shared" si="67"/>
        <v>234266.25980231588</v>
      </c>
      <c r="AT129" s="126" t="s">
        <v>245</v>
      </c>
      <c r="AU129" s="126" t="s">
        <v>246</v>
      </c>
      <c r="AV129" s="227">
        <f t="shared" si="68"/>
        <v>0</v>
      </c>
      <c r="AW129" s="227">
        <f t="shared" si="69"/>
        <v>231363.05101033824</v>
      </c>
      <c r="AX129" s="227">
        <f t="shared" si="70"/>
        <v>0</v>
      </c>
      <c r="AY129" s="227">
        <f t="shared" si="71"/>
        <v>235190.00136431766</v>
      </c>
      <c r="AZ129" s="227">
        <f t="shared" si="72"/>
        <v>0</v>
      </c>
      <c r="BA129" s="227">
        <f t="shared" si="73"/>
        <v>241315.2762395395</v>
      </c>
      <c r="BC129" s="126" t="s">
        <v>245</v>
      </c>
      <c r="BD129" s="126" t="s">
        <v>246</v>
      </c>
      <c r="BE129" s="227">
        <f t="shared" si="74"/>
        <v>0</v>
      </c>
      <c r="BF129" s="227">
        <f t="shared" si="75"/>
        <v>214082.25114446683</v>
      </c>
      <c r="BG129" s="227">
        <f t="shared" si="76"/>
        <v>0</v>
      </c>
      <c r="BH129" s="227">
        <f t="shared" si="77"/>
        <v>215141.35648362059</v>
      </c>
      <c r="BI129" s="227">
        <f t="shared" si="78"/>
        <v>0</v>
      </c>
      <c r="BJ129" s="227">
        <f t="shared" si="79"/>
        <v>218735.6875258619</v>
      </c>
    </row>
    <row r="130" spans="5:62">
      <c r="E130" s="126" t="s">
        <v>247</v>
      </c>
      <c r="F130" s="126" t="s">
        <v>248</v>
      </c>
      <c r="G130" s="227">
        <f>IFERROR(IF(VLOOKUP(E130,A:C,3,FALSE)="YES",VLOOKUP(E130,'School Year 2019-20 SPED coop'!A:R,15,FALSE),0),0)</f>
        <v>0</v>
      </c>
      <c r="H130" s="227">
        <f t="shared" si="80"/>
        <v>4324064.5999999996</v>
      </c>
      <c r="J130" s="126" t="s">
        <v>247</v>
      </c>
      <c r="K130" s="126" t="s">
        <v>248</v>
      </c>
      <c r="L130" s="227">
        <f t="shared" si="44"/>
        <v>0</v>
      </c>
      <c r="M130" s="227">
        <f t="shared" si="45"/>
        <v>4123107.0180497989</v>
      </c>
      <c r="N130" s="227">
        <f t="shared" si="46"/>
        <v>0</v>
      </c>
      <c r="O130" s="227">
        <f t="shared" si="47"/>
        <v>4200025.6144128945</v>
      </c>
      <c r="P130" s="227">
        <f t="shared" si="48"/>
        <v>0</v>
      </c>
      <c r="Q130" s="227">
        <f t="shared" si="49"/>
        <v>4274817.0534643624</v>
      </c>
      <c r="S130" s="126" t="s">
        <v>247</v>
      </c>
      <c r="T130" s="126" t="s">
        <v>248</v>
      </c>
      <c r="U130" s="227">
        <f t="shared" si="50"/>
        <v>0</v>
      </c>
      <c r="V130" s="227">
        <f t="shared" si="51"/>
        <v>4182948.1244493946</v>
      </c>
      <c r="W130" s="227">
        <f t="shared" si="52"/>
        <v>0</v>
      </c>
      <c r="X130" s="227">
        <f t="shared" si="53"/>
        <v>4305201.4093829915</v>
      </c>
      <c r="Y130" s="227">
        <f t="shared" si="54"/>
        <v>0</v>
      </c>
      <c r="Z130" s="227">
        <f t="shared" si="55"/>
        <v>4415409.3208884271</v>
      </c>
      <c r="AB130" s="126" t="s">
        <v>247</v>
      </c>
      <c r="AC130" s="126" t="s">
        <v>248</v>
      </c>
      <c r="AD130" s="227">
        <f t="shared" si="56"/>
        <v>0</v>
      </c>
      <c r="AE130" s="227">
        <f t="shared" si="57"/>
        <v>3968267.1617374402</v>
      </c>
      <c r="AF130" s="227">
        <f t="shared" si="58"/>
        <v>0</v>
      </c>
      <c r="AG130" s="227">
        <f t="shared" si="59"/>
        <v>4029194.3769949647</v>
      </c>
      <c r="AH130" s="227">
        <f t="shared" si="60"/>
        <v>0</v>
      </c>
      <c r="AI130" s="227">
        <f t="shared" si="61"/>
        <v>4095072.1360932398</v>
      </c>
      <c r="AK130" s="126" t="s">
        <v>247</v>
      </c>
      <c r="AL130" s="126" t="s">
        <v>248</v>
      </c>
      <c r="AM130" s="227">
        <f t="shared" si="62"/>
        <v>0</v>
      </c>
      <c r="AN130" s="227">
        <f t="shared" si="63"/>
        <v>4327100.8365886509</v>
      </c>
      <c r="AO130" s="227">
        <f t="shared" si="64"/>
        <v>0</v>
      </c>
      <c r="AP130" s="227">
        <f t="shared" si="65"/>
        <v>4349188.7208372522</v>
      </c>
      <c r="AQ130" s="227">
        <f t="shared" si="66"/>
        <v>0</v>
      </c>
      <c r="AR130" s="227">
        <f t="shared" si="67"/>
        <v>4425218.1770478059</v>
      </c>
      <c r="AT130" s="126" t="s">
        <v>247</v>
      </c>
      <c r="AU130" s="126" t="s">
        <v>248</v>
      </c>
      <c r="AV130" s="227">
        <f t="shared" si="68"/>
        <v>0</v>
      </c>
      <c r="AW130" s="227">
        <f t="shared" si="69"/>
        <v>4370145.1460809885</v>
      </c>
      <c r="AX130" s="227">
        <f t="shared" si="70"/>
        <v>0</v>
      </c>
      <c r="AY130" s="227">
        <f t="shared" si="71"/>
        <v>4442728.0511357337</v>
      </c>
      <c r="AZ130" s="227">
        <f t="shared" si="72"/>
        <v>0</v>
      </c>
      <c r="BA130" s="227">
        <f t="shared" si="73"/>
        <v>4558674.2186362408</v>
      </c>
      <c r="BC130" s="126" t="s">
        <v>247</v>
      </c>
      <c r="BD130" s="126" t="s">
        <v>248</v>
      </c>
      <c r="BE130" s="227">
        <f t="shared" si="74"/>
        <v>0</v>
      </c>
      <c r="BF130" s="227">
        <f t="shared" si="75"/>
        <v>4135711.6143137095</v>
      </c>
      <c r="BG130" s="227">
        <f t="shared" si="76"/>
        <v>0</v>
      </c>
      <c r="BH130" s="227">
        <f t="shared" si="77"/>
        <v>4148360.5484538018</v>
      </c>
      <c r="BI130" s="227">
        <f t="shared" si="78"/>
        <v>0</v>
      </c>
      <c r="BJ130" s="227">
        <f t="shared" si="79"/>
        <v>4219484.7069372972</v>
      </c>
    </row>
    <row r="131" spans="5:62">
      <c r="E131" s="126" t="s">
        <v>249</v>
      </c>
      <c r="F131" s="126" t="s">
        <v>250</v>
      </c>
      <c r="G131" s="227">
        <f>IFERROR(IF(VLOOKUP(E131,A:C,3,FALSE)="YES",VLOOKUP(E131,'School Year 2019-20 SPED coop'!A:R,15,FALSE),0),0)</f>
        <v>0</v>
      </c>
      <c r="H131" s="227">
        <f t="shared" si="80"/>
        <v>938227.97</v>
      </c>
      <c r="J131" s="126" t="s">
        <v>249</v>
      </c>
      <c r="K131" s="126" t="s">
        <v>250</v>
      </c>
      <c r="L131" s="227">
        <f t="shared" si="44"/>
        <v>0</v>
      </c>
      <c r="M131" s="227">
        <f t="shared" si="45"/>
        <v>878691.87600332871</v>
      </c>
      <c r="N131" s="227">
        <f t="shared" si="46"/>
        <v>0</v>
      </c>
      <c r="O131" s="227">
        <f t="shared" si="47"/>
        <v>895091.30149368243</v>
      </c>
      <c r="P131" s="227">
        <f t="shared" si="48"/>
        <v>0</v>
      </c>
      <c r="Q131" s="227">
        <f t="shared" si="49"/>
        <v>911037.18026960187</v>
      </c>
      <c r="S131" s="126" t="s">
        <v>249</v>
      </c>
      <c r="T131" s="126" t="s">
        <v>250</v>
      </c>
      <c r="U131" s="227">
        <f t="shared" si="50"/>
        <v>0</v>
      </c>
      <c r="V131" s="227">
        <f t="shared" si="51"/>
        <v>891453.84673074097</v>
      </c>
      <c r="W131" s="227">
        <f t="shared" si="52"/>
        <v>0</v>
      </c>
      <c r="X131" s="227">
        <f t="shared" si="53"/>
        <v>917520.72210176999</v>
      </c>
      <c r="Y131" s="227">
        <f t="shared" si="54"/>
        <v>0</v>
      </c>
      <c r="Z131" s="227">
        <f t="shared" si="55"/>
        <v>940999.10246552445</v>
      </c>
      <c r="AB131" s="126" t="s">
        <v>249</v>
      </c>
      <c r="AC131" s="126" t="s">
        <v>250</v>
      </c>
      <c r="AD131" s="227">
        <f t="shared" si="56"/>
        <v>0</v>
      </c>
      <c r="AE131" s="227">
        <f t="shared" si="57"/>
        <v>807553.12879264751</v>
      </c>
      <c r="AF131" s="227">
        <f t="shared" si="58"/>
        <v>0</v>
      </c>
      <c r="AG131" s="227">
        <f t="shared" si="59"/>
        <v>813346.28986954177</v>
      </c>
      <c r="AH131" s="227">
        <f t="shared" si="60"/>
        <v>0</v>
      </c>
      <c r="AI131" s="227">
        <f t="shared" si="61"/>
        <v>819855.9459480982</v>
      </c>
      <c r="AK131" s="126" t="s">
        <v>249</v>
      </c>
      <c r="AL131" s="126" t="s">
        <v>250</v>
      </c>
      <c r="AM131" s="227">
        <f t="shared" si="62"/>
        <v>0</v>
      </c>
      <c r="AN131" s="227">
        <f t="shared" si="63"/>
        <v>914721.45193585556</v>
      </c>
      <c r="AO131" s="227">
        <f t="shared" si="64"/>
        <v>0</v>
      </c>
      <c r="AP131" s="227">
        <f t="shared" si="65"/>
        <v>919434.29313775722</v>
      </c>
      <c r="AQ131" s="227">
        <f t="shared" si="66"/>
        <v>0</v>
      </c>
      <c r="AR131" s="227">
        <f t="shared" si="67"/>
        <v>935513.49284090591</v>
      </c>
      <c r="AT131" s="126" t="s">
        <v>249</v>
      </c>
      <c r="AU131" s="126" t="s">
        <v>250</v>
      </c>
      <c r="AV131" s="227">
        <f t="shared" si="68"/>
        <v>0</v>
      </c>
      <c r="AW131" s="227">
        <f t="shared" si="69"/>
        <v>923806.01361924014</v>
      </c>
      <c r="AX131" s="227">
        <f t="shared" si="70"/>
        <v>0</v>
      </c>
      <c r="AY131" s="227">
        <f t="shared" si="71"/>
        <v>939214.22934839793</v>
      </c>
      <c r="AZ131" s="227">
        <f t="shared" si="72"/>
        <v>0</v>
      </c>
      <c r="BA131" s="227">
        <f t="shared" si="73"/>
        <v>963717.06868796318</v>
      </c>
      <c r="BC131" s="126" t="s">
        <v>249</v>
      </c>
      <c r="BD131" s="126" t="s">
        <v>250</v>
      </c>
      <c r="BE131" s="227">
        <f t="shared" si="74"/>
        <v>0</v>
      </c>
      <c r="BF131" s="227">
        <f t="shared" si="75"/>
        <v>844076.20910631691</v>
      </c>
      <c r="BG131" s="227">
        <f t="shared" si="76"/>
        <v>0</v>
      </c>
      <c r="BH131" s="227">
        <f t="shared" si="77"/>
        <v>839978.55306376412</v>
      </c>
      <c r="BI131" s="227">
        <f t="shared" si="78"/>
        <v>0</v>
      </c>
      <c r="BJ131" s="227">
        <f t="shared" si="79"/>
        <v>847414.72488077683</v>
      </c>
    </row>
    <row r="132" spans="5:62">
      <c r="E132" s="126" t="s">
        <v>251</v>
      </c>
      <c r="F132" s="126" t="s">
        <v>252</v>
      </c>
      <c r="G132" s="227">
        <f>IFERROR(IF(VLOOKUP(E132,A:C,3,FALSE)="YES",VLOOKUP(E132,'School Year 2019-20 SPED coop'!A:R,15,FALSE),0),0)</f>
        <v>0</v>
      </c>
      <c r="H132" s="227">
        <f t="shared" si="80"/>
        <v>1092539.8999999999</v>
      </c>
      <c r="J132" s="126" t="s">
        <v>251</v>
      </c>
      <c r="K132" s="126" t="s">
        <v>252</v>
      </c>
      <c r="L132" s="227">
        <f t="shared" si="44"/>
        <v>0</v>
      </c>
      <c r="M132" s="227">
        <f t="shared" si="45"/>
        <v>1056157.6060315089</v>
      </c>
      <c r="N132" s="227">
        <f t="shared" si="46"/>
        <v>0</v>
      </c>
      <c r="O132" s="227">
        <f t="shared" si="47"/>
        <v>1075869.8263730321</v>
      </c>
      <c r="P132" s="227">
        <f t="shared" si="48"/>
        <v>0</v>
      </c>
      <c r="Q132" s="227">
        <f t="shared" si="49"/>
        <v>1095036.9045425623</v>
      </c>
      <c r="S132" s="126" t="s">
        <v>251</v>
      </c>
      <c r="T132" s="126" t="s">
        <v>252</v>
      </c>
      <c r="U132" s="227">
        <f t="shared" si="50"/>
        <v>0</v>
      </c>
      <c r="V132" s="227">
        <f t="shared" si="51"/>
        <v>1071483.1729917903</v>
      </c>
      <c r="W132" s="227">
        <f t="shared" si="52"/>
        <v>0</v>
      </c>
      <c r="X132" s="227">
        <f t="shared" si="53"/>
        <v>1102819.2401230012</v>
      </c>
      <c r="Y132" s="227">
        <f t="shared" si="54"/>
        <v>0</v>
      </c>
      <c r="Z132" s="227">
        <f t="shared" si="55"/>
        <v>1131058.3982803898</v>
      </c>
      <c r="AB132" s="126" t="s">
        <v>251</v>
      </c>
      <c r="AC132" s="126" t="s">
        <v>252</v>
      </c>
      <c r="AD132" s="227">
        <f t="shared" si="56"/>
        <v>0</v>
      </c>
      <c r="AE132" s="227">
        <f t="shared" si="57"/>
        <v>1068614.4399570576</v>
      </c>
      <c r="AF132" s="227">
        <f t="shared" si="58"/>
        <v>0</v>
      </c>
      <c r="AG132" s="227">
        <f t="shared" si="59"/>
        <v>1088661.6771451009</v>
      </c>
      <c r="AH132" s="227">
        <f t="shared" si="60"/>
        <v>0</v>
      </c>
      <c r="AI132" s="227">
        <f t="shared" si="61"/>
        <v>1112520.51937466</v>
      </c>
      <c r="AK132" s="126" t="s">
        <v>251</v>
      </c>
      <c r="AL132" s="126" t="s">
        <v>252</v>
      </c>
      <c r="AM132" s="227">
        <f t="shared" si="62"/>
        <v>0</v>
      </c>
      <c r="AN132" s="227">
        <f t="shared" si="63"/>
        <v>1185381.1931634354</v>
      </c>
      <c r="AO132" s="227">
        <f t="shared" si="64"/>
        <v>0</v>
      </c>
      <c r="AP132" s="227">
        <f t="shared" si="65"/>
        <v>1191446.0294487802</v>
      </c>
      <c r="AQ132" s="227">
        <f t="shared" si="66"/>
        <v>0</v>
      </c>
      <c r="AR132" s="227">
        <f t="shared" si="67"/>
        <v>1212275.4666697755</v>
      </c>
      <c r="AT132" s="126" t="s">
        <v>251</v>
      </c>
      <c r="AU132" s="126" t="s">
        <v>252</v>
      </c>
      <c r="AV132" s="227">
        <f t="shared" si="68"/>
        <v>0</v>
      </c>
      <c r="AW132" s="227">
        <f t="shared" si="69"/>
        <v>1197179.2760432181</v>
      </c>
      <c r="AX132" s="227">
        <f t="shared" si="70"/>
        <v>0</v>
      </c>
      <c r="AY132" s="227">
        <f t="shared" si="71"/>
        <v>1217078.108411069</v>
      </c>
      <c r="AZ132" s="227">
        <f t="shared" si="72"/>
        <v>0</v>
      </c>
      <c r="BA132" s="227">
        <f t="shared" si="73"/>
        <v>1248838.0169223272</v>
      </c>
      <c r="BC132" s="126" t="s">
        <v>251</v>
      </c>
      <c r="BD132" s="126" t="s">
        <v>252</v>
      </c>
      <c r="BE132" s="227">
        <f t="shared" si="74"/>
        <v>0</v>
      </c>
      <c r="BF132" s="227">
        <f t="shared" si="75"/>
        <v>1118087.9311004437</v>
      </c>
      <c r="BG132" s="227">
        <f t="shared" si="76"/>
        <v>0</v>
      </c>
      <c r="BH132" s="227">
        <f t="shared" si="77"/>
        <v>1125299.6573462908</v>
      </c>
      <c r="BI132" s="227">
        <f t="shared" si="78"/>
        <v>0</v>
      </c>
      <c r="BJ132" s="227">
        <f t="shared" si="79"/>
        <v>1150809.2203162592</v>
      </c>
    </row>
    <row r="133" spans="5:62">
      <c r="E133" s="126" t="s">
        <v>253</v>
      </c>
      <c r="F133" s="126" t="s">
        <v>254</v>
      </c>
      <c r="G133" s="227">
        <f>IFERROR(IF(VLOOKUP(E133,A:C,3,FALSE)="YES",VLOOKUP(E133,'School Year 2019-20 SPED coop'!A:R,15,FALSE),0),0)</f>
        <v>98876.599999999991</v>
      </c>
      <c r="H133" s="227">
        <f t="shared" si="80"/>
        <v>0</v>
      </c>
      <c r="J133" s="126" t="s">
        <v>253</v>
      </c>
      <c r="K133" s="126" t="s">
        <v>254</v>
      </c>
      <c r="L133" s="227">
        <f t="shared" si="44"/>
        <v>98725.292442947582</v>
      </c>
      <c r="M133" s="227">
        <f t="shared" si="45"/>
        <v>0</v>
      </c>
      <c r="N133" s="227">
        <f t="shared" si="46"/>
        <v>100567.76379819908</v>
      </c>
      <c r="O133" s="227">
        <f t="shared" si="47"/>
        <v>0</v>
      </c>
      <c r="P133" s="227">
        <f t="shared" si="48"/>
        <v>102359.27641102928</v>
      </c>
      <c r="Q133" s="227">
        <f t="shared" si="49"/>
        <v>0</v>
      </c>
      <c r="S133" s="126" t="s">
        <v>253</v>
      </c>
      <c r="T133" s="126" t="s">
        <v>254</v>
      </c>
      <c r="U133" s="227">
        <f t="shared" si="50"/>
        <v>98725.292442947582</v>
      </c>
      <c r="V133" s="227">
        <f t="shared" si="51"/>
        <v>0</v>
      </c>
      <c r="W133" s="227">
        <f t="shared" si="52"/>
        <v>100567.76379819908</v>
      </c>
      <c r="X133" s="227">
        <f t="shared" si="53"/>
        <v>0</v>
      </c>
      <c r="Y133" s="227">
        <f t="shared" si="54"/>
        <v>102359.27641102928</v>
      </c>
      <c r="Z133" s="227">
        <f t="shared" si="55"/>
        <v>0</v>
      </c>
      <c r="AB133" s="126" t="s">
        <v>253</v>
      </c>
      <c r="AC133" s="126" t="s">
        <v>254</v>
      </c>
      <c r="AD133" s="227">
        <f t="shared" si="56"/>
        <v>91317.931528487665</v>
      </c>
      <c r="AE133" s="227">
        <f t="shared" si="57"/>
        <v>0</v>
      </c>
      <c r="AF133" s="227">
        <f t="shared" si="58"/>
        <v>94570.538350539573</v>
      </c>
      <c r="AG133" s="227">
        <f t="shared" si="59"/>
        <v>0</v>
      </c>
      <c r="AH133" s="227">
        <f t="shared" si="60"/>
        <v>96249.209464729254</v>
      </c>
      <c r="AI133" s="227">
        <f t="shared" si="61"/>
        <v>0</v>
      </c>
      <c r="AK133" s="126" t="s">
        <v>253</v>
      </c>
      <c r="AL133" s="126" t="s">
        <v>254</v>
      </c>
      <c r="AM133" s="227">
        <f t="shared" si="62"/>
        <v>101929.11515852931</v>
      </c>
      <c r="AN133" s="227">
        <f t="shared" si="63"/>
        <v>0</v>
      </c>
      <c r="AO133" s="227">
        <f t="shared" si="64"/>
        <v>102447.07343759116</v>
      </c>
      <c r="AP133" s="227">
        <f t="shared" si="65"/>
        <v>0</v>
      </c>
      <c r="AQ133" s="227">
        <f t="shared" si="66"/>
        <v>104238.0640271132</v>
      </c>
      <c r="AR133" s="227">
        <f t="shared" si="67"/>
        <v>0</v>
      </c>
      <c r="AT133" s="126" t="s">
        <v>253</v>
      </c>
      <c r="AU133" s="126" t="s">
        <v>254</v>
      </c>
      <c r="AV133" s="227">
        <f t="shared" si="68"/>
        <v>101929.11515852931</v>
      </c>
      <c r="AW133" s="227">
        <f t="shared" si="69"/>
        <v>0</v>
      </c>
      <c r="AX133" s="227">
        <f t="shared" si="70"/>
        <v>102447.07343759116</v>
      </c>
      <c r="AY133" s="227">
        <f t="shared" si="71"/>
        <v>0</v>
      </c>
      <c r="AZ133" s="227">
        <f t="shared" si="72"/>
        <v>104238.0640271132</v>
      </c>
      <c r="BA133" s="227">
        <f t="shared" si="73"/>
        <v>0</v>
      </c>
      <c r="BC133" s="126" t="s">
        <v>253</v>
      </c>
      <c r="BD133" s="126" t="s">
        <v>254</v>
      </c>
      <c r="BE133" s="227">
        <f t="shared" si="74"/>
        <v>95561.740780198248</v>
      </c>
      <c r="BF133" s="227">
        <f t="shared" si="75"/>
        <v>0</v>
      </c>
      <c r="BG133" s="227">
        <f t="shared" si="76"/>
        <v>97755.982745222544</v>
      </c>
      <c r="BH133" s="227">
        <f t="shared" si="77"/>
        <v>0</v>
      </c>
      <c r="BI133" s="227">
        <f t="shared" si="78"/>
        <v>99568.39765546564</v>
      </c>
      <c r="BJ133" s="227">
        <f t="shared" si="79"/>
        <v>0</v>
      </c>
    </row>
    <row r="134" spans="5:62">
      <c r="E134" s="126" t="s">
        <v>255</v>
      </c>
      <c r="F134" s="126" t="s">
        <v>256</v>
      </c>
      <c r="G134" s="227">
        <f>IFERROR(IF(VLOOKUP(E134,A:C,3,FALSE)="YES",VLOOKUP(E134,'School Year 2019-20 SPED coop'!A:R,15,FALSE),0),0)</f>
        <v>0</v>
      </c>
      <c r="H134" s="227">
        <f t="shared" ref="H134:H197" si="81">IF(G134=0,VLOOKUP(E134,SY201920Apport,9,FALSE),0)</f>
        <v>139721.75</v>
      </c>
      <c r="J134" s="126" t="s">
        <v>255</v>
      </c>
      <c r="K134" s="126" t="s">
        <v>256</v>
      </c>
      <c r="L134" s="227">
        <f t="shared" ref="L134:L197" si="82">IFERROR(IF(VLOOKUP(J134,A:C,3,FALSE)="YES",VLOOKUP(J134,MaintSY202021,9,FALSE),0),0)</f>
        <v>0</v>
      </c>
      <c r="M134" s="227">
        <f t="shared" ref="M134:M197" si="83">IF(L134=0,VLOOKUP(J134,MaintSY202021,9,FALSE),0)</f>
        <v>96738.442682374996</v>
      </c>
      <c r="N134" s="227">
        <f t="shared" ref="N134:N197" si="84">IFERROR(IF(VLOOKUP(J134,A:C,3,FALSE)="YES",VLOOKUP(J134,MaintSY202122,9,FALSE),0),0)</f>
        <v>0</v>
      </c>
      <c r="O134" s="227">
        <f t="shared" ref="O134:O197" si="85">IF(N134=0,VLOOKUP(J134,MaintSY202122,9,FALSE),0)</f>
        <v>98543.960246110481</v>
      </c>
      <c r="P134" s="227">
        <f t="shared" ref="P134:P197" si="86">IFERROR(IF(VLOOKUP(J134,A:C,3,FALSE)="YES",VLOOKUP(J134,MaintSY202223,9,FALSE),0),0)</f>
        <v>0</v>
      </c>
      <c r="Q134" s="227">
        <f t="shared" ref="Q134:Q197" si="87">IF(P134=0,VLOOKUP(J134,MaintSY202223,9,FALSE),0)</f>
        <v>100299.5504788754</v>
      </c>
      <c r="S134" s="126" t="s">
        <v>255</v>
      </c>
      <c r="T134" s="126" t="s">
        <v>256</v>
      </c>
      <c r="U134" s="227">
        <f t="shared" ref="U134:U197" si="88">IFERROR(IF(VLOOKUP(S134,A:C,3,FALSE)="YES",VLOOKUP(S134,MaintSY202021CL,9,FALSE),0),0)</f>
        <v>0</v>
      </c>
      <c r="V134" s="227">
        <f t="shared" ref="V134:V197" si="89">IF(U134=0,VLOOKUP(S134,MaintSY202021CL,9,FALSE),0)</f>
        <v>98150.561040769666</v>
      </c>
      <c r="W134" s="227">
        <f t="shared" ref="W134:W197" si="90">IFERROR(IF(VLOOKUP(S134,A:C,3,FALSE)="YES",VLOOKUP(S134,MaintSY202122CL,9,FALSE),0),0)</f>
        <v>0</v>
      </c>
      <c r="X134" s="227">
        <f t="shared" ref="X134:X197" si="91">IF(W134=0,VLOOKUP(S134,MaintSY202122CL,9,FALSE),0)</f>
        <v>101013.80457408563</v>
      </c>
      <c r="Y134" s="227">
        <f t="shared" ref="Y134:Y197" si="92">IFERROR(IF(VLOOKUP(S134,A:C,3,FALSE)="YES",VLOOKUP(S134,MaintSY202223CL,9,FALSE),0),0)</f>
        <v>0</v>
      </c>
      <c r="Z134" s="227">
        <f t="shared" ref="Z134:Z197" si="93">IF(Y134=0,VLOOKUP(S134,MaintSY202223CL,9,FALSE),0)</f>
        <v>103601.26394204078</v>
      </c>
      <c r="AB134" s="126" t="s">
        <v>255</v>
      </c>
      <c r="AC134" s="126" t="s">
        <v>256</v>
      </c>
      <c r="AD134" s="227">
        <f t="shared" ref="AD134:AD197" si="94">IFERROR(IF(VLOOKUP(AB134,$A:$C,3,FALSE)="YES",VLOOKUP(AB134,MaintSY202021F195F,9,FALSE),0),0)</f>
        <v>0</v>
      </c>
      <c r="AE134" s="227">
        <f t="shared" ref="AE134:AE197" si="95">IF(AD134=0,VLOOKUP(AB134,MaintSY202021F195F,9,FALSE),0)</f>
        <v>130253.12089675578</v>
      </c>
      <c r="AF134" s="227">
        <f t="shared" ref="AF134:AF197" si="96">IFERROR(IF(VLOOKUP(AB134,$A:$C,3,FALSE)="YES",VLOOKUP(AB134,MaintSY202122F195F,9,FALSE),0),0)</f>
        <v>0</v>
      </c>
      <c r="AG134" s="227">
        <f t="shared" ref="AG134:AG197" si="97">IF(AF134=0,VLOOKUP(AB134,MaintSY202122F195F,9,FALSE),0)</f>
        <v>130411.10733665692</v>
      </c>
      <c r="AH134" s="227">
        <f t="shared" ref="AH134:AH197" si="98">IFERROR(IF(VLOOKUP(AB134,$A:$C,3,FALSE)="YES",VLOOKUP(AB134,MaintSY202223F195F,9,FALSE),0),0)</f>
        <v>0</v>
      </c>
      <c r="AI134" s="227">
        <f t="shared" ref="AI134:AI197" si="99">IF(AH134=0,VLOOKUP(AB134,MaintSY202223F195F,9,FALSE),0)</f>
        <v>133556.61719692632</v>
      </c>
      <c r="AK134" s="126" t="s">
        <v>255</v>
      </c>
      <c r="AL134" s="126" t="s">
        <v>256</v>
      </c>
      <c r="AM134" s="227">
        <f t="shared" ref="AM134:AM197" si="100">IFERROR(IF(VLOOKUP(AK134,$A:$C,3,FALSE)="YES",VLOOKUP(AK134,EnacSY202021,9,FALSE),0),0)</f>
        <v>0</v>
      </c>
      <c r="AN134" s="227">
        <f t="shared" ref="AN134:AN197" si="101">IF(AM134=0,VLOOKUP(AK134,EnacSY202021,9,FALSE),0)</f>
        <v>137777.61975077321</v>
      </c>
      <c r="AO134" s="227">
        <f t="shared" ref="AO134:AO197" si="102">IFERROR(IF(VLOOKUP(AK134,$A:$C,3,FALSE)="YES",VLOOKUP(AK134,EnacSY202122,9,FALSE),0),0)</f>
        <v>0</v>
      </c>
      <c r="AP134" s="227">
        <f t="shared" ref="AP134:AP197" si="103">IF(AO134=0,VLOOKUP(AK134,EnacSY202122,9,FALSE),0)</f>
        <v>138484.66883900019</v>
      </c>
      <c r="AQ134" s="227">
        <f t="shared" ref="AQ134:AQ197" si="104">IFERROR(IF(VLOOKUP(AK134,$A:$C,3,FALSE)="YES",VLOOKUP(AK134,EnacSY202223,9,FALSE),0),0)</f>
        <v>0</v>
      </c>
      <c r="AR134" s="227">
        <f t="shared" ref="AR134:AR197" si="105">IF(AQ134=0,VLOOKUP(AK134,EnacSY202223,9,FALSE),0)</f>
        <v>140906.34659542784</v>
      </c>
      <c r="AT134" s="126" t="s">
        <v>255</v>
      </c>
      <c r="AU134" s="126" t="s">
        <v>256</v>
      </c>
      <c r="AV134" s="227">
        <f t="shared" ref="AV134:AV197" si="106">IFERROR(IF(VLOOKUP(AT134,$A:$C,3,FALSE)="YES",VLOOKUP(AT134,EnacSY202021CL,9,FALSE),0),0)</f>
        <v>0</v>
      </c>
      <c r="AW134" s="227">
        <f t="shared" ref="AW134:AW197" si="107">IF(AV134=0,VLOOKUP(AT134,EnacSY202021CL,9,FALSE),0)</f>
        <v>139150.17646025616</v>
      </c>
      <c r="AX134" s="227">
        <f t="shared" ref="AX134:AX197" si="108">IFERROR(IF(VLOOKUP(AT134,$A:$C,3,FALSE)="YES",VLOOKUP(AT134,EnacSY202122CL,9,FALSE),0),0)</f>
        <v>0</v>
      </c>
      <c r="AY134" s="227">
        <f t="shared" ref="AY134:AY197" si="109">IF(AX134=0,VLOOKUP(AT134,EnacSY202122CL,9,FALSE),0)</f>
        <v>141453.55791222636</v>
      </c>
      <c r="AZ134" s="227">
        <f t="shared" ref="AZ134:AZ197" si="110">IFERROR(IF(VLOOKUP(AT134,$A:$C,3,FALSE)="YES",VLOOKUP(AT134,EnacSY202223CL,9,FALSE),0),0)</f>
        <v>0</v>
      </c>
      <c r="BA134" s="227">
        <f t="shared" ref="BA134:BA197" si="111">IF(AZ134=0,VLOOKUP(AT134,EnacSY202223CL,9,FALSE),0)</f>
        <v>145156.81751973298</v>
      </c>
      <c r="BC134" s="126" t="s">
        <v>255</v>
      </c>
      <c r="BD134" s="126" t="s">
        <v>256</v>
      </c>
      <c r="BE134" s="227">
        <f t="shared" ref="BE134:BE197" si="112">IFERROR(IF(VLOOKUP(BC134,$A:$C,3,FALSE)="YES",VLOOKUP(BC134,EnacSY202021F195F,9,FALSE),0),0)</f>
        <v>0</v>
      </c>
      <c r="BF134" s="227">
        <f t="shared" ref="BF134:BF197" si="113">IF(BE134=0,VLOOKUP(BC134,EnacSY202021F195F,9,FALSE),0)</f>
        <v>137514.34424281865</v>
      </c>
      <c r="BG134" s="227">
        <f t="shared" ref="BG134:BG197" si="114">IFERROR(IF(VLOOKUP(BC134,$A:$C,3,FALSE)="YES",VLOOKUP(BC134,EnacSY202122F195F,9,FALSE),0),0)</f>
        <v>0</v>
      </c>
      <c r="BH134" s="227">
        <f t="shared" ref="BH134:BH197" si="115">IF(BG134=0,VLOOKUP(BC134,EnacSY202122F195F,9,FALSE),0)</f>
        <v>136018.06340415686</v>
      </c>
      <c r="BI134" s="227">
        <f t="shared" ref="BI134:BI197" si="116">IFERROR(IF(VLOOKUP(BC134,$A:$C,3,FALSE)="YES",VLOOKUP(BC134,EnacSY202223F195F,9,FALSE),0),0)</f>
        <v>0</v>
      </c>
      <c r="BJ134" s="227">
        <f t="shared" ref="BJ134:BJ197" si="117">IF(BI134=0,VLOOKUP(BC134,EnacSY202223F195F,9,FALSE),0)</f>
        <v>139397.15684609485</v>
      </c>
    </row>
    <row r="135" spans="5:62">
      <c r="E135" s="126" t="s">
        <v>257</v>
      </c>
      <c r="F135" s="126" t="s">
        <v>258</v>
      </c>
      <c r="G135" s="227">
        <f>IFERROR(IF(VLOOKUP(E135,A:C,3,FALSE)="YES",VLOOKUP(E135,'School Year 2019-20 SPED coop'!A:R,15,FALSE),0),0)</f>
        <v>59466.71</v>
      </c>
      <c r="H135" s="227">
        <f t="shared" si="81"/>
        <v>0</v>
      </c>
      <c r="J135" s="126" t="s">
        <v>257</v>
      </c>
      <c r="K135" s="126" t="s">
        <v>258</v>
      </c>
      <c r="L135" s="227">
        <f t="shared" si="82"/>
        <v>65401.421118014361</v>
      </c>
      <c r="M135" s="227">
        <f t="shared" si="83"/>
        <v>0</v>
      </c>
      <c r="N135" s="227">
        <f t="shared" si="84"/>
        <v>66623.558067874284</v>
      </c>
      <c r="O135" s="227">
        <f t="shared" si="85"/>
        <v>0</v>
      </c>
      <c r="P135" s="227">
        <f t="shared" si="86"/>
        <v>67811.909851084187</v>
      </c>
      <c r="Q135" s="227">
        <f t="shared" si="87"/>
        <v>0</v>
      </c>
      <c r="S135" s="126" t="s">
        <v>257</v>
      </c>
      <c r="T135" s="126" t="s">
        <v>258</v>
      </c>
      <c r="U135" s="227">
        <f t="shared" si="88"/>
        <v>65401.421118014361</v>
      </c>
      <c r="V135" s="227">
        <f t="shared" si="89"/>
        <v>0</v>
      </c>
      <c r="W135" s="227">
        <f t="shared" si="90"/>
        <v>66623.558067874284</v>
      </c>
      <c r="X135" s="227">
        <f t="shared" si="91"/>
        <v>0</v>
      </c>
      <c r="Y135" s="227">
        <f t="shared" si="92"/>
        <v>67811.909851084187</v>
      </c>
      <c r="Z135" s="227">
        <f t="shared" si="93"/>
        <v>0</v>
      </c>
      <c r="AB135" s="126" t="s">
        <v>257</v>
      </c>
      <c r="AC135" s="126" t="s">
        <v>258</v>
      </c>
      <c r="AD135" s="227">
        <f t="shared" si="94"/>
        <v>52993.759750736055</v>
      </c>
      <c r="AE135" s="227">
        <f t="shared" si="95"/>
        <v>0</v>
      </c>
      <c r="AF135" s="227">
        <f t="shared" si="96"/>
        <v>54857.882577497148</v>
      </c>
      <c r="AG135" s="227">
        <f t="shared" si="97"/>
        <v>0</v>
      </c>
      <c r="AH135" s="227">
        <f t="shared" si="98"/>
        <v>55019.809316538849</v>
      </c>
      <c r="AI135" s="227">
        <f t="shared" si="99"/>
        <v>0</v>
      </c>
      <c r="AK135" s="126" t="s">
        <v>257</v>
      </c>
      <c r="AL135" s="126" t="s">
        <v>258</v>
      </c>
      <c r="AM135" s="227">
        <f t="shared" si="100"/>
        <v>55826.825547669636</v>
      </c>
      <c r="AN135" s="227">
        <f t="shared" si="101"/>
        <v>0</v>
      </c>
      <c r="AO135" s="227">
        <f t="shared" si="102"/>
        <v>56101.635058141765</v>
      </c>
      <c r="AP135" s="227">
        <f t="shared" si="103"/>
        <v>0</v>
      </c>
      <c r="AQ135" s="227">
        <f t="shared" si="104"/>
        <v>57084.305114254872</v>
      </c>
      <c r="AR135" s="227">
        <f t="shared" si="105"/>
        <v>0</v>
      </c>
      <c r="AT135" s="126" t="s">
        <v>257</v>
      </c>
      <c r="AU135" s="126" t="s">
        <v>258</v>
      </c>
      <c r="AV135" s="227">
        <f t="shared" si="106"/>
        <v>55826.825547669636</v>
      </c>
      <c r="AW135" s="227">
        <f t="shared" si="107"/>
        <v>0</v>
      </c>
      <c r="AX135" s="227">
        <f t="shared" si="108"/>
        <v>56101.635058141765</v>
      </c>
      <c r="AY135" s="227">
        <f t="shared" si="109"/>
        <v>0</v>
      </c>
      <c r="AZ135" s="227">
        <f t="shared" si="110"/>
        <v>57084.305114254872</v>
      </c>
      <c r="BA135" s="227">
        <f t="shared" si="111"/>
        <v>0</v>
      </c>
      <c r="BC135" s="126" t="s">
        <v>257</v>
      </c>
      <c r="BD135" s="126" t="s">
        <v>258</v>
      </c>
      <c r="BE135" s="227">
        <f t="shared" si="112"/>
        <v>55809.654672228738</v>
      </c>
      <c r="BF135" s="227">
        <f t="shared" si="113"/>
        <v>0</v>
      </c>
      <c r="BG135" s="227">
        <f t="shared" si="114"/>
        <v>57046.585083704915</v>
      </c>
      <c r="BH135" s="227">
        <f t="shared" si="115"/>
        <v>0</v>
      </c>
      <c r="BI135" s="227">
        <f t="shared" si="116"/>
        <v>57264.291713988539</v>
      </c>
      <c r="BJ135" s="227">
        <f t="shared" si="117"/>
        <v>0</v>
      </c>
    </row>
    <row r="136" spans="5:62">
      <c r="E136" s="126" t="s">
        <v>259</v>
      </c>
      <c r="F136" s="126" t="s">
        <v>260</v>
      </c>
      <c r="G136" s="227">
        <f>IFERROR(IF(VLOOKUP(E136,A:C,3,FALSE)="YES",VLOOKUP(E136,'School Year 2019-20 SPED coop'!A:R,15,FALSE),0),0)</f>
        <v>178232.37</v>
      </c>
      <c r="H136" s="227">
        <f t="shared" si="81"/>
        <v>0</v>
      </c>
      <c r="J136" s="126" t="s">
        <v>259</v>
      </c>
      <c r="K136" s="126" t="s">
        <v>260</v>
      </c>
      <c r="L136" s="227">
        <f t="shared" si="82"/>
        <v>176359.78947900352</v>
      </c>
      <c r="M136" s="227">
        <f t="shared" si="83"/>
        <v>0</v>
      </c>
      <c r="N136" s="227">
        <f t="shared" si="84"/>
        <v>179652.05777032324</v>
      </c>
      <c r="O136" s="227">
        <f t="shared" si="85"/>
        <v>0</v>
      </c>
      <c r="P136" s="227">
        <f t="shared" si="86"/>
        <v>182853.27672218712</v>
      </c>
      <c r="Q136" s="227">
        <f t="shared" si="87"/>
        <v>0</v>
      </c>
      <c r="S136" s="126" t="s">
        <v>259</v>
      </c>
      <c r="T136" s="126" t="s">
        <v>260</v>
      </c>
      <c r="U136" s="227">
        <f t="shared" si="88"/>
        <v>178923.48553307209</v>
      </c>
      <c r="V136" s="227">
        <f t="shared" si="89"/>
        <v>0</v>
      </c>
      <c r="W136" s="227">
        <f t="shared" si="90"/>
        <v>184156.85059712487</v>
      </c>
      <c r="X136" s="227">
        <f t="shared" si="91"/>
        <v>0</v>
      </c>
      <c r="Y136" s="227">
        <f t="shared" si="92"/>
        <v>188861.91941746121</v>
      </c>
      <c r="Z136" s="227">
        <f t="shared" si="93"/>
        <v>0</v>
      </c>
      <c r="AB136" s="126" t="s">
        <v>259</v>
      </c>
      <c r="AC136" s="126" t="s">
        <v>260</v>
      </c>
      <c r="AD136" s="227">
        <f t="shared" si="94"/>
        <v>188559.86594272658</v>
      </c>
      <c r="AE136" s="227">
        <f t="shared" si="95"/>
        <v>0</v>
      </c>
      <c r="AF136" s="227">
        <f t="shared" si="96"/>
        <v>192808.00263057117</v>
      </c>
      <c r="AG136" s="227">
        <f t="shared" si="97"/>
        <v>0</v>
      </c>
      <c r="AH136" s="227">
        <f t="shared" si="98"/>
        <v>195848.93442922094</v>
      </c>
      <c r="AI136" s="227">
        <f t="shared" si="99"/>
        <v>0</v>
      </c>
      <c r="AK136" s="126" t="s">
        <v>259</v>
      </c>
      <c r="AL136" s="126" t="s">
        <v>260</v>
      </c>
      <c r="AM136" s="227">
        <f t="shared" si="100"/>
        <v>199598.63691401226</v>
      </c>
      <c r="AN136" s="227">
        <f t="shared" si="101"/>
        <v>0</v>
      </c>
      <c r="AO136" s="227">
        <f t="shared" si="102"/>
        <v>200624.87608005624</v>
      </c>
      <c r="AP136" s="227">
        <f t="shared" si="103"/>
        <v>0</v>
      </c>
      <c r="AQ136" s="227">
        <f t="shared" si="104"/>
        <v>204133.2592222215</v>
      </c>
      <c r="AR136" s="227">
        <f t="shared" si="105"/>
        <v>0</v>
      </c>
      <c r="AT136" s="126" t="s">
        <v>259</v>
      </c>
      <c r="AU136" s="126" t="s">
        <v>260</v>
      </c>
      <c r="AV136" s="227">
        <f t="shared" si="106"/>
        <v>201582.67490683249</v>
      </c>
      <c r="AW136" s="227">
        <f t="shared" si="107"/>
        <v>0</v>
      </c>
      <c r="AX136" s="227">
        <f t="shared" si="108"/>
        <v>204939.99086936784</v>
      </c>
      <c r="AY136" s="227">
        <f t="shared" si="109"/>
        <v>0</v>
      </c>
      <c r="AZ136" s="227">
        <f t="shared" si="110"/>
        <v>210288.10833017551</v>
      </c>
      <c r="BA136" s="227">
        <f t="shared" si="111"/>
        <v>0</v>
      </c>
      <c r="BC136" s="126" t="s">
        <v>259</v>
      </c>
      <c r="BD136" s="126" t="s">
        <v>260</v>
      </c>
      <c r="BE136" s="227">
        <f t="shared" si="112"/>
        <v>197968.81042833152</v>
      </c>
      <c r="BF136" s="227">
        <f t="shared" si="113"/>
        <v>0</v>
      </c>
      <c r="BG136" s="227">
        <f t="shared" si="114"/>
        <v>199957.39727475887</v>
      </c>
      <c r="BH136" s="227">
        <f t="shared" si="115"/>
        <v>0</v>
      </c>
      <c r="BI136" s="227">
        <f t="shared" si="116"/>
        <v>203269.07936198107</v>
      </c>
      <c r="BJ136" s="227">
        <f t="shared" si="117"/>
        <v>0</v>
      </c>
    </row>
    <row r="137" spans="5:62">
      <c r="E137" s="126" t="s">
        <v>261</v>
      </c>
      <c r="F137" s="126" t="s">
        <v>262</v>
      </c>
      <c r="G137" s="227">
        <f>IFERROR(IF(VLOOKUP(E137,A:C,3,FALSE)="YES",VLOOKUP(E137,'School Year 2019-20 SPED coop'!A:R,15,FALSE),0),0)</f>
        <v>84030.89</v>
      </c>
      <c r="H137" s="227">
        <f t="shared" si="81"/>
        <v>0</v>
      </c>
      <c r="J137" s="126" t="s">
        <v>261</v>
      </c>
      <c r="K137" s="126" t="s">
        <v>262</v>
      </c>
      <c r="L137" s="227">
        <f t="shared" si="82"/>
        <v>87635.577153911334</v>
      </c>
      <c r="M137" s="227">
        <f t="shared" si="83"/>
        <v>0</v>
      </c>
      <c r="N137" s="227">
        <f t="shared" si="84"/>
        <v>89275.736010303095</v>
      </c>
      <c r="O137" s="227">
        <f t="shared" si="85"/>
        <v>0</v>
      </c>
      <c r="P137" s="227">
        <f t="shared" si="86"/>
        <v>90870.539593267938</v>
      </c>
      <c r="Q137" s="227">
        <f t="shared" si="87"/>
        <v>0</v>
      </c>
      <c r="S137" s="126" t="s">
        <v>261</v>
      </c>
      <c r="T137" s="126" t="s">
        <v>262</v>
      </c>
      <c r="U137" s="227">
        <f t="shared" si="88"/>
        <v>87635.577153911334</v>
      </c>
      <c r="V137" s="227">
        <f t="shared" si="89"/>
        <v>0</v>
      </c>
      <c r="W137" s="227">
        <f t="shared" si="90"/>
        <v>89275.736010303095</v>
      </c>
      <c r="X137" s="227">
        <f t="shared" si="91"/>
        <v>0</v>
      </c>
      <c r="Y137" s="227">
        <f t="shared" si="92"/>
        <v>90870.539593267938</v>
      </c>
      <c r="Z137" s="227">
        <f t="shared" si="93"/>
        <v>0</v>
      </c>
      <c r="AB137" s="126" t="s">
        <v>261</v>
      </c>
      <c r="AC137" s="126" t="s">
        <v>262</v>
      </c>
      <c r="AD137" s="227">
        <f t="shared" si="94"/>
        <v>84031.409437857554</v>
      </c>
      <c r="AE137" s="227">
        <f t="shared" si="95"/>
        <v>0</v>
      </c>
      <c r="AF137" s="227">
        <f t="shared" si="96"/>
        <v>86075.458348953965</v>
      </c>
      <c r="AG137" s="227">
        <f t="shared" si="97"/>
        <v>0</v>
      </c>
      <c r="AH137" s="227">
        <f t="shared" si="98"/>
        <v>90160.415301791814</v>
      </c>
      <c r="AI137" s="227">
        <f t="shared" si="99"/>
        <v>0</v>
      </c>
      <c r="AK137" s="126" t="s">
        <v>261</v>
      </c>
      <c r="AL137" s="126" t="s">
        <v>262</v>
      </c>
      <c r="AM137" s="227">
        <f t="shared" si="100"/>
        <v>86952.126056376219</v>
      </c>
      <c r="AN137" s="227">
        <f t="shared" si="101"/>
        <v>0</v>
      </c>
      <c r="AO137" s="227">
        <f t="shared" si="102"/>
        <v>87401.029203252096</v>
      </c>
      <c r="AP137" s="227">
        <f t="shared" si="103"/>
        <v>0</v>
      </c>
      <c r="AQ137" s="227">
        <f t="shared" si="104"/>
        <v>88934.597575153311</v>
      </c>
      <c r="AR137" s="227">
        <f t="shared" si="105"/>
        <v>0</v>
      </c>
      <c r="AT137" s="126" t="s">
        <v>261</v>
      </c>
      <c r="AU137" s="126" t="s">
        <v>262</v>
      </c>
      <c r="AV137" s="227">
        <f t="shared" si="106"/>
        <v>86952.126056376219</v>
      </c>
      <c r="AW137" s="227">
        <f t="shared" si="107"/>
        <v>0</v>
      </c>
      <c r="AX137" s="227">
        <f t="shared" si="108"/>
        <v>87401.029203252096</v>
      </c>
      <c r="AY137" s="227">
        <f t="shared" si="109"/>
        <v>0</v>
      </c>
      <c r="AZ137" s="227">
        <f t="shared" si="110"/>
        <v>88934.597575153311</v>
      </c>
      <c r="BA137" s="227">
        <f t="shared" si="111"/>
        <v>0</v>
      </c>
      <c r="BC137" s="126" t="s">
        <v>261</v>
      </c>
      <c r="BD137" s="126" t="s">
        <v>262</v>
      </c>
      <c r="BE137" s="227">
        <f t="shared" si="112"/>
        <v>87679.645552395144</v>
      </c>
      <c r="BF137" s="227">
        <f t="shared" si="113"/>
        <v>0</v>
      </c>
      <c r="BG137" s="227">
        <f t="shared" si="114"/>
        <v>88706.398432713511</v>
      </c>
      <c r="BH137" s="227">
        <f t="shared" si="115"/>
        <v>0</v>
      </c>
      <c r="BI137" s="227">
        <f t="shared" si="116"/>
        <v>92965.741614647399</v>
      </c>
      <c r="BJ137" s="227">
        <f t="shared" si="117"/>
        <v>0</v>
      </c>
    </row>
    <row r="138" spans="5:62">
      <c r="E138" s="126" t="s">
        <v>263</v>
      </c>
      <c r="F138" s="126" t="s">
        <v>264</v>
      </c>
      <c r="G138" s="227">
        <f>IFERROR(IF(VLOOKUP(E138,A:C,3,FALSE)="YES",VLOOKUP(E138,'School Year 2019-20 SPED coop'!A:R,15,FALSE),0),0)</f>
        <v>84030.89</v>
      </c>
      <c r="H138" s="227">
        <f t="shared" si="81"/>
        <v>0</v>
      </c>
      <c r="J138" s="126" t="s">
        <v>263</v>
      </c>
      <c r="K138" s="126" t="s">
        <v>264</v>
      </c>
      <c r="L138" s="227">
        <f t="shared" si="82"/>
        <v>76492.245339018496</v>
      </c>
      <c r="M138" s="227">
        <f t="shared" si="83"/>
        <v>0</v>
      </c>
      <c r="N138" s="227">
        <f t="shared" si="84"/>
        <v>77922.942391920049</v>
      </c>
      <c r="O138" s="227">
        <f t="shared" si="85"/>
        <v>0</v>
      </c>
      <c r="P138" s="227">
        <f t="shared" si="86"/>
        <v>79314.077198204541</v>
      </c>
      <c r="Q138" s="227">
        <f t="shared" si="87"/>
        <v>0</v>
      </c>
      <c r="S138" s="126" t="s">
        <v>263</v>
      </c>
      <c r="T138" s="126" t="s">
        <v>264</v>
      </c>
      <c r="U138" s="227">
        <f t="shared" si="88"/>
        <v>76492.245339018496</v>
      </c>
      <c r="V138" s="227">
        <f t="shared" si="89"/>
        <v>0</v>
      </c>
      <c r="W138" s="227">
        <f t="shared" si="90"/>
        <v>77922.942391920049</v>
      </c>
      <c r="X138" s="227">
        <f t="shared" si="91"/>
        <v>0</v>
      </c>
      <c r="Y138" s="227">
        <f t="shared" si="92"/>
        <v>79314.077198204541</v>
      </c>
      <c r="Z138" s="227">
        <f t="shared" si="93"/>
        <v>0</v>
      </c>
      <c r="AB138" s="126" t="s">
        <v>263</v>
      </c>
      <c r="AC138" s="126" t="s">
        <v>264</v>
      </c>
      <c r="AD138" s="227">
        <f t="shared" si="94"/>
        <v>70702.948427708092</v>
      </c>
      <c r="AE138" s="227">
        <f t="shared" si="95"/>
        <v>0</v>
      </c>
      <c r="AF138" s="227">
        <f t="shared" si="96"/>
        <v>70687.33520573967</v>
      </c>
      <c r="AG138" s="227">
        <f t="shared" si="97"/>
        <v>0</v>
      </c>
      <c r="AH138" s="227">
        <f t="shared" si="98"/>
        <v>70933.548497246884</v>
      </c>
      <c r="AI138" s="227">
        <f t="shared" si="99"/>
        <v>0</v>
      </c>
      <c r="AK138" s="126" t="s">
        <v>263</v>
      </c>
      <c r="AL138" s="126" t="s">
        <v>264</v>
      </c>
      <c r="AM138" s="227">
        <f t="shared" si="100"/>
        <v>74752.097330485776</v>
      </c>
      <c r="AN138" s="227">
        <f t="shared" si="101"/>
        <v>0</v>
      </c>
      <c r="AO138" s="227">
        <f t="shared" si="102"/>
        <v>75130.128249922971</v>
      </c>
      <c r="AP138" s="227">
        <f t="shared" si="103"/>
        <v>0</v>
      </c>
      <c r="AQ138" s="227">
        <f t="shared" si="104"/>
        <v>76447.54791419227</v>
      </c>
      <c r="AR138" s="227">
        <f t="shared" si="105"/>
        <v>0</v>
      </c>
      <c r="AT138" s="126" t="s">
        <v>263</v>
      </c>
      <c r="AU138" s="126" t="s">
        <v>264</v>
      </c>
      <c r="AV138" s="227">
        <f t="shared" si="106"/>
        <v>74752.097330485776</v>
      </c>
      <c r="AW138" s="227">
        <f t="shared" si="107"/>
        <v>0</v>
      </c>
      <c r="AX138" s="227">
        <f t="shared" si="108"/>
        <v>75130.128249922971</v>
      </c>
      <c r="AY138" s="227">
        <f t="shared" si="109"/>
        <v>0</v>
      </c>
      <c r="AZ138" s="227">
        <f t="shared" si="110"/>
        <v>76447.54791419227</v>
      </c>
      <c r="BA138" s="227">
        <f t="shared" si="111"/>
        <v>0</v>
      </c>
      <c r="BC138" s="126" t="s">
        <v>263</v>
      </c>
      <c r="BD138" s="126" t="s">
        <v>264</v>
      </c>
      <c r="BE138" s="227">
        <f t="shared" si="112"/>
        <v>74289.306407387718</v>
      </c>
      <c r="BF138" s="227">
        <f t="shared" si="113"/>
        <v>0</v>
      </c>
      <c r="BG138" s="227">
        <f t="shared" si="114"/>
        <v>73368.352458807116</v>
      </c>
      <c r="BH138" s="227">
        <f t="shared" si="115"/>
        <v>0</v>
      </c>
      <c r="BI138" s="227">
        <f t="shared" si="116"/>
        <v>73689.647787986265</v>
      </c>
      <c r="BJ138" s="227">
        <f t="shared" si="117"/>
        <v>0</v>
      </c>
    </row>
    <row r="139" spans="5:62">
      <c r="E139" s="126" t="s">
        <v>265</v>
      </c>
      <c r="F139" s="126" t="s">
        <v>266</v>
      </c>
      <c r="G139" s="227">
        <f>IFERROR(IF(VLOOKUP(E139,A:C,3,FALSE)="YES",VLOOKUP(E139,'School Year 2019-20 SPED coop'!A:R,15,FALSE),0),0)</f>
        <v>32028.98</v>
      </c>
      <c r="H139" s="227">
        <f t="shared" si="81"/>
        <v>0</v>
      </c>
      <c r="J139" s="126" t="s">
        <v>265</v>
      </c>
      <c r="K139" s="126" t="s">
        <v>266</v>
      </c>
      <c r="L139" s="227">
        <f t="shared" si="82"/>
        <v>23060.537830835339</v>
      </c>
      <c r="M139" s="227">
        <f t="shared" si="83"/>
        <v>0</v>
      </c>
      <c r="N139" s="227">
        <f t="shared" si="84"/>
        <v>23489.187754154664</v>
      </c>
      <c r="O139" s="227">
        <f t="shared" si="85"/>
        <v>0</v>
      </c>
      <c r="P139" s="227">
        <f t="shared" si="86"/>
        <v>23905.988640815449</v>
      </c>
      <c r="Q139" s="227">
        <f t="shared" si="87"/>
        <v>0</v>
      </c>
      <c r="S139" s="126" t="s">
        <v>265</v>
      </c>
      <c r="T139" s="126" t="s">
        <v>266</v>
      </c>
      <c r="U139" s="227">
        <f t="shared" si="88"/>
        <v>23060.537830835339</v>
      </c>
      <c r="V139" s="227">
        <f t="shared" si="89"/>
        <v>0</v>
      </c>
      <c r="W139" s="227">
        <f t="shared" si="90"/>
        <v>23489.187754154664</v>
      </c>
      <c r="X139" s="227">
        <f t="shared" si="91"/>
        <v>0</v>
      </c>
      <c r="Y139" s="227">
        <f t="shared" si="92"/>
        <v>23905.988640815449</v>
      </c>
      <c r="Z139" s="227">
        <f t="shared" si="93"/>
        <v>0</v>
      </c>
      <c r="AB139" s="126" t="s">
        <v>265</v>
      </c>
      <c r="AC139" s="126" t="s">
        <v>266</v>
      </c>
      <c r="AD139" s="227">
        <f t="shared" si="94"/>
        <v>41927.225140092451</v>
      </c>
      <c r="AE139" s="227">
        <f t="shared" si="95"/>
        <v>0</v>
      </c>
      <c r="AF139" s="227">
        <f t="shared" si="96"/>
        <v>42678.546358959022</v>
      </c>
      <c r="AG139" s="227">
        <f t="shared" si="97"/>
        <v>0</v>
      </c>
      <c r="AH139" s="227">
        <f t="shared" si="98"/>
        <v>43185.188782167657</v>
      </c>
      <c r="AI139" s="227">
        <f t="shared" si="99"/>
        <v>0</v>
      </c>
      <c r="AK139" s="126" t="s">
        <v>265</v>
      </c>
      <c r="AL139" s="126" t="s">
        <v>266</v>
      </c>
      <c r="AM139" s="227">
        <f t="shared" si="100"/>
        <v>43357.169914030121</v>
      </c>
      <c r="AN139" s="227">
        <f t="shared" si="101"/>
        <v>0</v>
      </c>
      <c r="AO139" s="227">
        <f t="shared" si="102"/>
        <v>43569.56731286594</v>
      </c>
      <c r="AP139" s="227">
        <f t="shared" si="103"/>
        <v>0</v>
      </c>
      <c r="AQ139" s="227">
        <f t="shared" si="104"/>
        <v>44330.243301316215</v>
      </c>
      <c r="AR139" s="227">
        <f t="shared" si="105"/>
        <v>0</v>
      </c>
      <c r="AT139" s="126" t="s">
        <v>265</v>
      </c>
      <c r="AU139" s="126" t="s">
        <v>266</v>
      </c>
      <c r="AV139" s="227">
        <f t="shared" si="106"/>
        <v>43357.169914030121</v>
      </c>
      <c r="AW139" s="227">
        <f t="shared" si="107"/>
        <v>0</v>
      </c>
      <c r="AX139" s="227">
        <f t="shared" si="108"/>
        <v>43569.56731286594</v>
      </c>
      <c r="AY139" s="227">
        <f t="shared" si="109"/>
        <v>0</v>
      </c>
      <c r="AZ139" s="227">
        <f t="shared" si="110"/>
        <v>44330.243301316215</v>
      </c>
      <c r="BA139" s="227">
        <f t="shared" si="111"/>
        <v>0</v>
      </c>
      <c r="BC139" s="126" t="s">
        <v>265</v>
      </c>
      <c r="BD139" s="126" t="s">
        <v>266</v>
      </c>
      <c r="BE139" s="227">
        <f t="shared" si="112"/>
        <v>43510.854961428056</v>
      </c>
      <c r="BF139" s="227">
        <f t="shared" si="113"/>
        <v>0</v>
      </c>
      <c r="BG139" s="227">
        <f t="shared" si="114"/>
        <v>43740.534175290843</v>
      </c>
      <c r="BH139" s="227">
        <f t="shared" si="115"/>
        <v>0</v>
      </c>
      <c r="BI139" s="227">
        <f t="shared" si="116"/>
        <v>44295.093961663151</v>
      </c>
      <c r="BJ139" s="227">
        <f t="shared" si="117"/>
        <v>0</v>
      </c>
    </row>
    <row r="140" spans="5:62">
      <c r="E140" s="126" t="s">
        <v>267</v>
      </c>
      <c r="F140" s="126" t="s">
        <v>268</v>
      </c>
      <c r="G140" s="227">
        <f>IFERROR(IF(VLOOKUP(E140,A:C,3,FALSE)="YES",VLOOKUP(E140,'School Year 2019-20 SPED coop'!A:R,15,FALSE),0),0)</f>
        <v>934845.9</v>
      </c>
      <c r="H140" s="227">
        <f t="shared" si="81"/>
        <v>0</v>
      </c>
      <c r="J140" s="126" t="s">
        <v>267</v>
      </c>
      <c r="K140" s="126" t="s">
        <v>268</v>
      </c>
      <c r="L140" s="227">
        <f t="shared" si="82"/>
        <v>1100922.5820005855</v>
      </c>
      <c r="M140" s="227">
        <f t="shared" si="83"/>
        <v>0</v>
      </c>
      <c r="N140" s="227">
        <f t="shared" si="84"/>
        <v>1121464.6993723384</v>
      </c>
      <c r="O140" s="227">
        <f t="shared" si="85"/>
        <v>0</v>
      </c>
      <c r="P140" s="227">
        <f t="shared" si="86"/>
        <v>1141438.7256381013</v>
      </c>
      <c r="Q140" s="227">
        <f t="shared" si="87"/>
        <v>0</v>
      </c>
      <c r="S140" s="126" t="s">
        <v>267</v>
      </c>
      <c r="T140" s="126" t="s">
        <v>268</v>
      </c>
      <c r="U140" s="227">
        <f t="shared" si="88"/>
        <v>1116905.2272720928</v>
      </c>
      <c r="V140" s="227">
        <f t="shared" si="89"/>
        <v>0</v>
      </c>
      <c r="W140" s="227">
        <f t="shared" si="90"/>
        <v>1149554.25437281</v>
      </c>
      <c r="X140" s="227">
        <f t="shared" si="91"/>
        <v>0</v>
      </c>
      <c r="Y140" s="227">
        <f t="shared" si="92"/>
        <v>1178973.9846458158</v>
      </c>
      <c r="Z140" s="227">
        <f t="shared" si="93"/>
        <v>0</v>
      </c>
      <c r="AB140" s="126" t="s">
        <v>267</v>
      </c>
      <c r="AC140" s="126" t="s">
        <v>268</v>
      </c>
      <c r="AD140" s="227">
        <f t="shared" si="94"/>
        <v>987789.07699454634</v>
      </c>
      <c r="AE140" s="227">
        <f t="shared" si="95"/>
        <v>0</v>
      </c>
      <c r="AF140" s="227">
        <f t="shared" si="96"/>
        <v>1004652.1859950738</v>
      </c>
      <c r="AG140" s="227">
        <f t="shared" si="97"/>
        <v>0</v>
      </c>
      <c r="AH140" s="227">
        <f t="shared" si="98"/>
        <v>1018957.4743392655</v>
      </c>
      <c r="AI140" s="227">
        <f t="shared" si="99"/>
        <v>0</v>
      </c>
      <c r="AK140" s="126" t="s">
        <v>267</v>
      </c>
      <c r="AL140" s="126" t="s">
        <v>268</v>
      </c>
      <c r="AM140" s="227">
        <f t="shared" si="100"/>
        <v>1130286.3734502422</v>
      </c>
      <c r="AN140" s="227">
        <f t="shared" si="101"/>
        <v>0</v>
      </c>
      <c r="AO140" s="227">
        <f t="shared" si="102"/>
        <v>1136076.981100345</v>
      </c>
      <c r="AP140" s="227">
        <f t="shared" si="103"/>
        <v>0</v>
      </c>
      <c r="AQ140" s="227">
        <f t="shared" si="104"/>
        <v>1155940.3901140944</v>
      </c>
      <c r="AR140" s="227">
        <f t="shared" si="105"/>
        <v>0</v>
      </c>
      <c r="AT140" s="126" t="s">
        <v>267</v>
      </c>
      <c r="AU140" s="126" t="s">
        <v>268</v>
      </c>
      <c r="AV140" s="227">
        <f t="shared" si="106"/>
        <v>1141538.517979048</v>
      </c>
      <c r="AW140" s="227">
        <f t="shared" si="107"/>
        <v>0</v>
      </c>
      <c r="AX140" s="227">
        <f t="shared" si="108"/>
        <v>1160522.2493065489</v>
      </c>
      <c r="AY140" s="227">
        <f t="shared" si="109"/>
        <v>0</v>
      </c>
      <c r="AZ140" s="227">
        <f t="shared" si="110"/>
        <v>1190819.8846044589</v>
      </c>
      <c r="BA140" s="227">
        <f t="shared" si="111"/>
        <v>0</v>
      </c>
      <c r="BC140" s="126" t="s">
        <v>267</v>
      </c>
      <c r="BD140" s="126" t="s">
        <v>268</v>
      </c>
      <c r="BE140" s="227">
        <f t="shared" si="112"/>
        <v>1033006.9107552445</v>
      </c>
      <c r="BF140" s="227">
        <f t="shared" si="113"/>
        <v>0</v>
      </c>
      <c r="BG140" s="227">
        <f t="shared" si="114"/>
        <v>1038028.7522821861</v>
      </c>
      <c r="BH140" s="227">
        <f t="shared" si="115"/>
        <v>0</v>
      </c>
      <c r="BI140" s="227">
        <f t="shared" si="116"/>
        <v>1053657.4217774854</v>
      </c>
      <c r="BJ140" s="227">
        <f t="shared" si="117"/>
        <v>0</v>
      </c>
    </row>
    <row r="141" spans="5:62">
      <c r="E141" s="126" t="s">
        <v>269</v>
      </c>
      <c r="F141" s="126" t="s">
        <v>270</v>
      </c>
      <c r="G141" s="227">
        <f>IFERROR(IF(VLOOKUP(E141,A:C,3,FALSE)="YES",VLOOKUP(E141,'School Year 2019-20 SPED coop'!A:R,15,FALSE),0),0)</f>
        <v>1685803.7000000002</v>
      </c>
      <c r="H141" s="227">
        <f t="shared" si="81"/>
        <v>0</v>
      </c>
      <c r="J141" s="126" t="s">
        <v>269</v>
      </c>
      <c r="K141" s="126" t="s">
        <v>270</v>
      </c>
      <c r="L141" s="227">
        <f t="shared" si="82"/>
        <v>1717314.5048828672</v>
      </c>
      <c r="M141" s="227">
        <f t="shared" si="83"/>
        <v>0</v>
      </c>
      <c r="N141" s="227">
        <f t="shared" si="84"/>
        <v>1749353.0307851881</v>
      </c>
      <c r="O141" s="227">
        <f t="shared" si="85"/>
        <v>0</v>
      </c>
      <c r="P141" s="227">
        <f t="shared" si="86"/>
        <v>1780505.5324109439</v>
      </c>
      <c r="Q141" s="227">
        <f t="shared" si="87"/>
        <v>0</v>
      </c>
      <c r="S141" s="126" t="s">
        <v>269</v>
      </c>
      <c r="T141" s="126" t="s">
        <v>270</v>
      </c>
      <c r="U141" s="227">
        <f t="shared" si="88"/>
        <v>1742229.224072004</v>
      </c>
      <c r="V141" s="227">
        <f t="shared" si="89"/>
        <v>0</v>
      </c>
      <c r="W141" s="227">
        <f t="shared" si="90"/>
        <v>1793162.4675408797</v>
      </c>
      <c r="X141" s="227">
        <f t="shared" si="91"/>
        <v>0</v>
      </c>
      <c r="Y141" s="227">
        <f t="shared" si="92"/>
        <v>1839071.8137619526</v>
      </c>
      <c r="Z141" s="227">
        <f t="shared" si="93"/>
        <v>0</v>
      </c>
      <c r="AB141" s="126" t="s">
        <v>269</v>
      </c>
      <c r="AC141" s="126" t="s">
        <v>270</v>
      </c>
      <c r="AD141" s="227">
        <f t="shared" si="94"/>
        <v>1572764.76704312</v>
      </c>
      <c r="AE141" s="227">
        <f t="shared" si="95"/>
        <v>0</v>
      </c>
      <c r="AF141" s="227">
        <f t="shared" si="96"/>
        <v>1596615.9309779308</v>
      </c>
      <c r="AG141" s="227">
        <f t="shared" si="97"/>
        <v>0</v>
      </c>
      <c r="AH141" s="227">
        <f t="shared" si="98"/>
        <v>1624039.6893746466</v>
      </c>
      <c r="AI141" s="227">
        <f t="shared" si="99"/>
        <v>0</v>
      </c>
      <c r="AK141" s="126" t="s">
        <v>269</v>
      </c>
      <c r="AL141" s="126" t="s">
        <v>270</v>
      </c>
      <c r="AM141" s="227">
        <f t="shared" si="100"/>
        <v>1708127.6983611346</v>
      </c>
      <c r="AN141" s="227">
        <f t="shared" si="101"/>
        <v>0</v>
      </c>
      <c r="AO141" s="227">
        <f t="shared" si="102"/>
        <v>1716851.6973966341</v>
      </c>
      <c r="AP141" s="227">
        <f t="shared" si="103"/>
        <v>0</v>
      </c>
      <c r="AQ141" s="227">
        <f t="shared" si="104"/>
        <v>1746865.2765301375</v>
      </c>
      <c r="AR141" s="227">
        <f t="shared" si="105"/>
        <v>0</v>
      </c>
      <c r="AT141" s="126" t="s">
        <v>269</v>
      </c>
      <c r="AU141" s="126" t="s">
        <v>270</v>
      </c>
      <c r="AV141" s="227">
        <f t="shared" si="106"/>
        <v>1725114.1630607387</v>
      </c>
      <c r="AW141" s="227">
        <f t="shared" si="107"/>
        <v>0</v>
      </c>
      <c r="AX141" s="227">
        <f t="shared" si="108"/>
        <v>1753771.6930393465</v>
      </c>
      <c r="AY141" s="227">
        <f t="shared" si="109"/>
        <v>0</v>
      </c>
      <c r="AZ141" s="227">
        <f t="shared" si="110"/>
        <v>1799535.790999674</v>
      </c>
      <c r="BA141" s="227">
        <f t="shared" si="111"/>
        <v>0</v>
      </c>
      <c r="BC141" s="126" t="s">
        <v>269</v>
      </c>
      <c r="BD141" s="126" t="s">
        <v>270</v>
      </c>
      <c r="BE141" s="227">
        <f t="shared" si="112"/>
        <v>1648435.5674069712</v>
      </c>
      <c r="BF141" s="227">
        <f t="shared" si="113"/>
        <v>0</v>
      </c>
      <c r="BG141" s="227">
        <f t="shared" si="114"/>
        <v>1653143.0471330117</v>
      </c>
      <c r="BH141" s="227">
        <f t="shared" si="115"/>
        <v>0</v>
      </c>
      <c r="BI141" s="227">
        <f t="shared" si="116"/>
        <v>1682841.4484415187</v>
      </c>
      <c r="BJ141" s="227">
        <f t="shared" si="117"/>
        <v>0</v>
      </c>
    </row>
    <row r="142" spans="5:62">
      <c r="E142" s="126" t="s">
        <v>271</v>
      </c>
      <c r="F142" s="126" t="s">
        <v>272</v>
      </c>
      <c r="G142" s="227">
        <f>IFERROR(IF(VLOOKUP(E142,A:C,3,FALSE)="YES",VLOOKUP(E142,'School Year 2019-20 SPED coop'!A:R,15,FALSE),0),0)</f>
        <v>276656.86</v>
      </c>
      <c r="H142" s="227">
        <f t="shared" si="81"/>
        <v>0</v>
      </c>
      <c r="J142" s="126" t="s">
        <v>271</v>
      </c>
      <c r="K142" s="126" t="s">
        <v>272</v>
      </c>
      <c r="L142" s="227">
        <f t="shared" si="82"/>
        <v>322089.29618031357</v>
      </c>
      <c r="M142" s="227">
        <f t="shared" si="83"/>
        <v>0</v>
      </c>
      <c r="N142" s="227">
        <f t="shared" si="84"/>
        <v>328096.77757891832</v>
      </c>
      <c r="O142" s="227">
        <f t="shared" si="85"/>
        <v>0</v>
      </c>
      <c r="P142" s="227">
        <f t="shared" si="86"/>
        <v>333938.13095850858</v>
      </c>
      <c r="Q142" s="227">
        <f t="shared" si="87"/>
        <v>0</v>
      </c>
      <c r="S142" s="126" t="s">
        <v>271</v>
      </c>
      <c r="T142" s="126" t="s">
        <v>272</v>
      </c>
      <c r="U142" s="227">
        <f t="shared" si="88"/>
        <v>326775.39895483613</v>
      </c>
      <c r="V142" s="227">
        <f t="shared" si="89"/>
        <v>0</v>
      </c>
      <c r="W142" s="227">
        <f t="shared" si="90"/>
        <v>336318.45648440334</v>
      </c>
      <c r="X142" s="227">
        <f t="shared" si="91"/>
        <v>0</v>
      </c>
      <c r="Y142" s="227">
        <f t="shared" si="92"/>
        <v>344934.69884941255</v>
      </c>
      <c r="Z142" s="227">
        <f t="shared" si="93"/>
        <v>0</v>
      </c>
      <c r="AB142" s="126" t="s">
        <v>271</v>
      </c>
      <c r="AC142" s="126" t="s">
        <v>272</v>
      </c>
      <c r="AD142" s="227">
        <f t="shared" si="94"/>
        <v>334290.56667616486</v>
      </c>
      <c r="AE142" s="227">
        <f t="shared" si="95"/>
        <v>0</v>
      </c>
      <c r="AF142" s="227">
        <f t="shared" si="96"/>
        <v>340158.95137665892</v>
      </c>
      <c r="AG142" s="227">
        <f t="shared" si="97"/>
        <v>0</v>
      </c>
      <c r="AH142" s="227">
        <f t="shared" si="98"/>
        <v>345841.59329343709</v>
      </c>
      <c r="AI142" s="227">
        <f t="shared" si="99"/>
        <v>0</v>
      </c>
      <c r="AK142" s="126" t="s">
        <v>271</v>
      </c>
      <c r="AL142" s="126" t="s">
        <v>272</v>
      </c>
      <c r="AM142" s="227">
        <f t="shared" si="100"/>
        <v>362504.31318106159</v>
      </c>
      <c r="AN142" s="227">
        <f t="shared" si="101"/>
        <v>0</v>
      </c>
      <c r="AO142" s="227">
        <f t="shared" si="102"/>
        <v>364343.15329831105</v>
      </c>
      <c r="AP142" s="227">
        <f t="shared" si="103"/>
        <v>0</v>
      </c>
      <c r="AQ142" s="227">
        <f t="shared" si="104"/>
        <v>370711.39780498308</v>
      </c>
      <c r="AR142" s="227">
        <f t="shared" si="105"/>
        <v>0</v>
      </c>
      <c r="AT142" s="126" t="s">
        <v>271</v>
      </c>
      <c r="AU142" s="126" t="s">
        <v>272</v>
      </c>
      <c r="AV142" s="227">
        <f t="shared" si="106"/>
        <v>366096.20026254922</v>
      </c>
      <c r="AW142" s="227">
        <f t="shared" si="107"/>
        <v>0</v>
      </c>
      <c r="AX142" s="227">
        <f t="shared" si="108"/>
        <v>372165.24475526443</v>
      </c>
      <c r="AY142" s="227">
        <f t="shared" si="109"/>
        <v>0</v>
      </c>
      <c r="AZ142" s="227">
        <f t="shared" si="110"/>
        <v>381889.39606913016</v>
      </c>
      <c r="BA142" s="227">
        <f t="shared" si="111"/>
        <v>0</v>
      </c>
      <c r="BC142" s="126" t="s">
        <v>271</v>
      </c>
      <c r="BD142" s="126" t="s">
        <v>272</v>
      </c>
      <c r="BE142" s="227">
        <f t="shared" si="112"/>
        <v>349788.23616589094</v>
      </c>
      <c r="BF142" s="227">
        <f t="shared" si="113"/>
        <v>0</v>
      </c>
      <c r="BG142" s="227">
        <f t="shared" si="114"/>
        <v>351594.23908674484</v>
      </c>
      <c r="BH142" s="227">
        <f t="shared" si="115"/>
        <v>0</v>
      </c>
      <c r="BI142" s="227">
        <f t="shared" si="116"/>
        <v>357744.93050979485</v>
      </c>
      <c r="BJ142" s="227">
        <f t="shared" si="117"/>
        <v>0</v>
      </c>
    </row>
    <row r="143" spans="5:62">
      <c r="E143" s="126" t="s">
        <v>273</v>
      </c>
      <c r="F143" s="126" t="s">
        <v>274</v>
      </c>
      <c r="G143" s="227">
        <f>IFERROR(IF(VLOOKUP(E143,A:C,3,FALSE)="YES",VLOOKUP(E143,'School Year 2019-20 SPED coop'!A:R,15,FALSE),0),0)</f>
        <v>0</v>
      </c>
      <c r="H143" s="227">
        <f t="shared" si="81"/>
        <v>898109.50999999989</v>
      </c>
      <c r="J143" s="126" t="s">
        <v>273</v>
      </c>
      <c r="K143" s="126" t="s">
        <v>274</v>
      </c>
      <c r="L143" s="227">
        <f t="shared" si="82"/>
        <v>0</v>
      </c>
      <c r="M143" s="227">
        <f t="shared" si="83"/>
        <v>1023214.1691244493</v>
      </c>
      <c r="N143" s="227">
        <f t="shared" si="84"/>
        <v>0</v>
      </c>
      <c r="O143" s="227">
        <f t="shared" si="85"/>
        <v>1042308.5389788836</v>
      </c>
      <c r="P143" s="227">
        <f t="shared" si="86"/>
        <v>0</v>
      </c>
      <c r="Q143" s="227">
        <f t="shared" si="87"/>
        <v>1060874.8623216751</v>
      </c>
      <c r="S143" s="126" t="s">
        <v>273</v>
      </c>
      <c r="T143" s="126" t="s">
        <v>274</v>
      </c>
      <c r="U143" s="227">
        <f t="shared" si="88"/>
        <v>0</v>
      </c>
      <c r="V143" s="227">
        <f t="shared" si="89"/>
        <v>1038056.7851639914</v>
      </c>
      <c r="W143" s="227">
        <f t="shared" si="90"/>
        <v>0</v>
      </c>
      <c r="X143" s="227">
        <f t="shared" si="91"/>
        <v>1068422.7200621474</v>
      </c>
      <c r="Y143" s="227">
        <f t="shared" si="92"/>
        <v>0</v>
      </c>
      <c r="Z143" s="227">
        <f t="shared" si="93"/>
        <v>1095777.253046779</v>
      </c>
      <c r="AB143" s="126" t="s">
        <v>273</v>
      </c>
      <c r="AC143" s="126" t="s">
        <v>274</v>
      </c>
      <c r="AD143" s="227">
        <f t="shared" si="94"/>
        <v>0</v>
      </c>
      <c r="AE143" s="227">
        <f t="shared" si="95"/>
        <v>866099.61696907703</v>
      </c>
      <c r="AF143" s="227">
        <f t="shared" si="96"/>
        <v>0</v>
      </c>
      <c r="AG143" s="227">
        <f t="shared" si="97"/>
        <v>881330.37161659612</v>
      </c>
      <c r="AH143" s="227">
        <f t="shared" si="98"/>
        <v>0</v>
      </c>
      <c r="AI143" s="227">
        <f t="shared" si="99"/>
        <v>896078.03399788344</v>
      </c>
      <c r="AK143" s="126" t="s">
        <v>273</v>
      </c>
      <c r="AL143" s="126" t="s">
        <v>274</v>
      </c>
      <c r="AM143" s="227">
        <f t="shared" si="100"/>
        <v>0</v>
      </c>
      <c r="AN143" s="227">
        <f t="shared" si="101"/>
        <v>1010874.4598622911</v>
      </c>
      <c r="AO143" s="227">
        <f t="shared" si="102"/>
        <v>0</v>
      </c>
      <c r="AP143" s="227">
        <f t="shared" si="103"/>
        <v>1016063.3529831741</v>
      </c>
      <c r="AQ143" s="227">
        <f t="shared" si="104"/>
        <v>0</v>
      </c>
      <c r="AR143" s="227">
        <f t="shared" si="105"/>
        <v>1033828.9147171478</v>
      </c>
      <c r="AT143" s="126" t="s">
        <v>273</v>
      </c>
      <c r="AU143" s="126" t="s">
        <v>274</v>
      </c>
      <c r="AV143" s="227">
        <f t="shared" si="106"/>
        <v>0</v>
      </c>
      <c r="AW143" s="227">
        <f t="shared" si="107"/>
        <v>1020928.3580496034</v>
      </c>
      <c r="AX143" s="227">
        <f t="shared" si="108"/>
        <v>0</v>
      </c>
      <c r="AY143" s="227">
        <f t="shared" si="109"/>
        <v>1037911.657838641</v>
      </c>
      <c r="AZ143" s="227">
        <f t="shared" si="110"/>
        <v>0</v>
      </c>
      <c r="BA143" s="227">
        <f t="shared" si="111"/>
        <v>1065006.3154142352</v>
      </c>
      <c r="BC143" s="126" t="s">
        <v>273</v>
      </c>
      <c r="BD143" s="126" t="s">
        <v>274</v>
      </c>
      <c r="BE143" s="227">
        <f t="shared" si="112"/>
        <v>0</v>
      </c>
      <c r="BF143" s="227">
        <f t="shared" si="113"/>
        <v>905167.60601012642</v>
      </c>
      <c r="BG143" s="227">
        <f t="shared" si="114"/>
        <v>0</v>
      </c>
      <c r="BH143" s="227">
        <f t="shared" si="115"/>
        <v>910086.29293147672</v>
      </c>
      <c r="BI143" s="227">
        <f t="shared" si="116"/>
        <v>0</v>
      </c>
      <c r="BJ143" s="227">
        <f t="shared" si="117"/>
        <v>926049.27208265814</v>
      </c>
    </row>
    <row r="144" spans="5:62">
      <c r="E144" s="126" t="s">
        <v>275</v>
      </c>
      <c r="F144" s="126" t="s">
        <v>276</v>
      </c>
      <c r="G144" s="227">
        <f>IFERROR(IF(VLOOKUP(E144,A:C,3,FALSE)="YES",VLOOKUP(E144,'School Year 2019-20 SPED coop'!A:R,15,FALSE),0),0)</f>
        <v>0</v>
      </c>
      <c r="H144" s="227">
        <f t="shared" si="81"/>
        <v>98582.8</v>
      </c>
      <c r="J144" s="126" t="s">
        <v>275</v>
      </c>
      <c r="K144" s="126" t="s">
        <v>276</v>
      </c>
      <c r="L144" s="227">
        <f t="shared" si="82"/>
        <v>0</v>
      </c>
      <c r="M144" s="227">
        <f t="shared" si="83"/>
        <v>82374.224140666644</v>
      </c>
      <c r="N144" s="227">
        <f t="shared" si="84"/>
        <v>0</v>
      </c>
      <c r="O144" s="227">
        <f t="shared" si="85"/>
        <v>83907.000216486718</v>
      </c>
      <c r="P144" s="227">
        <f t="shared" si="86"/>
        <v>0</v>
      </c>
      <c r="Q144" s="227">
        <f t="shared" si="87"/>
        <v>85397.40478599543</v>
      </c>
      <c r="S144" s="126" t="s">
        <v>275</v>
      </c>
      <c r="T144" s="126" t="s">
        <v>276</v>
      </c>
      <c r="U144" s="227">
        <f t="shared" si="88"/>
        <v>0</v>
      </c>
      <c r="V144" s="227">
        <f t="shared" si="89"/>
        <v>82374.224140666644</v>
      </c>
      <c r="W144" s="227">
        <f t="shared" si="90"/>
        <v>0</v>
      </c>
      <c r="X144" s="227">
        <f t="shared" si="91"/>
        <v>83907.000216486718</v>
      </c>
      <c r="Y144" s="227">
        <f t="shared" si="92"/>
        <v>0</v>
      </c>
      <c r="Z144" s="227">
        <f t="shared" si="93"/>
        <v>85397.40478599543</v>
      </c>
      <c r="AB144" s="126" t="s">
        <v>275</v>
      </c>
      <c r="AC144" s="126" t="s">
        <v>276</v>
      </c>
      <c r="AD144" s="227">
        <f t="shared" si="94"/>
        <v>0</v>
      </c>
      <c r="AE144" s="227">
        <f t="shared" si="95"/>
        <v>69317.350999147151</v>
      </c>
      <c r="AF144" s="227">
        <f t="shared" si="96"/>
        <v>0</v>
      </c>
      <c r="AG144" s="227">
        <f t="shared" si="97"/>
        <v>69217.41939608955</v>
      </c>
      <c r="AH144" s="227">
        <f t="shared" si="98"/>
        <v>0</v>
      </c>
      <c r="AI144" s="227">
        <f t="shared" si="99"/>
        <v>70572.757515810459</v>
      </c>
      <c r="AK144" s="126" t="s">
        <v>275</v>
      </c>
      <c r="AL144" s="126" t="s">
        <v>276</v>
      </c>
      <c r="AM144" s="227">
        <f t="shared" si="100"/>
        <v>0</v>
      </c>
      <c r="AN144" s="227">
        <f t="shared" si="101"/>
        <v>71716.316899757905</v>
      </c>
      <c r="AO144" s="227">
        <f t="shared" si="102"/>
        <v>0</v>
      </c>
      <c r="AP144" s="227">
        <f t="shared" si="103"/>
        <v>72064.022489113195</v>
      </c>
      <c r="AQ144" s="227">
        <f t="shared" si="104"/>
        <v>0</v>
      </c>
      <c r="AR144" s="227">
        <f t="shared" si="105"/>
        <v>73321.550346897391</v>
      </c>
      <c r="AT144" s="126" t="s">
        <v>275</v>
      </c>
      <c r="AU144" s="126" t="s">
        <v>276</v>
      </c>
      <c r="AV144" s="227">
        <f t="shared" si="106"/>
        <v>0</v>
      </c>
      <c r="AW144" s="227">
        <f t="shared" si="107"/>
        <v>71716.316899757905</v>
      </c>
      <c r="AX144" s="227">
        <f t="shared" si="108"/>
        <v>0</v>
      </c>
      <c r="AY144" s="227">
        <f t="shared" si="109"/>
        <v>72064.022489113195</v>
      </c>
      <c r="AZ144" s="227">
        <f t="shared" si="110"/>
        <v>0</v>
      </c>
      <c r="BA144" s="227">
        <f t="shared" si="111"/>
        <v>73321.550346897391</v>
      </c>
      <c r="BC144" s="126" t="s">
        <v>275</v>
      </c>
      <c r="BD144" s="126" t="s">
        <v>276</v>
      </c>
      <c r="BE144" s="227">
        <f t="shared" si="112"/>
        <v>0</v>
      </c>
      <c r="BF144" s="227">
        <f t="shared" si="113"/>
        <v>72511.240332968344</v>
      </c>
      <c r="BG144" s="227">
        <f t="shared" si="114"/>
        <v>0</v>
      </c>
      <c r="BH144" s="227">
        <f t="shared" si="115"/>
        <v>71512.593693270508</v>
      </c>
      <c r="BI144" s="227">
        <f t="shared" si="116"/>
        <v>0</v>
      </c>
      <c r="BJ144" s="227">
        <f t="shared" si="117"/>
        <v>72966.95442358141</v>
      </c>
    </row>
    <row r="145" spans="5:62">
      <c r="E145" s="126" t="s">
        <v>277</v>
      </c>
      <c r="F145" s="126" t="s">
        <v>278</v>
      </c>
      <c r="G145" s="227">
        <f>IFERROR(IF(VLOOKUP(E145,A:C,3,FALSE)="YES",VLOOKUP(E145,'School Year 2019-20 SPED coop'!A:R,15,FALSE),0),0)</f>
        <v>0</v>
      </c>
      <c r="H145" s="227">
        <f t="shared" si="81"/>
        <v>726245.99</v>
      </c>
      <c r="J145" s="126" t="s">
        <v>277</v>
      </c>
      <c r="K145" s="126" t="s">
        <v>278</v>
      </c>
      <c r="L145" s="227">
        <f t="shared" si="82"/>
        <v>0</v>
      </c>
      <c r="M145" s="227">
        <f t="shared" si="83"/>
        <v>697411.81690829678</v>
      </c>
      <c r="N145" s="227">
        <f t="shared" si="84"/>
        <v>0</v>
      </c>
      <c r="O145" s="227">
        <f t="shared" si="85"/>
        <v>710426.51611636975</v>
      </c>
      <c r="P145" s="227">
        <f t="shared" si="86"/>
        <v>0</v>
      </c>
      <c r="Q145" s="227">
        <f t="shared" si="87"/>
        <v>723081.30254287564</v>
      </c>
      <c r="S145" s="126" t="s">
        <v>277</v>
      </c>
      <c r="T145" s="126" t="s">
        <v>278</v>
      </c>
      <c r="U145" s="227">
        <f t="shared" si="88"/>
        <v>0</v>
      </c>
      <c r="V145" s="227">
        <f t="shared" si="89"/>
        <v>707546.93561131321</v>
      </c>
      <c r="W145" s="227">
        <f t="shared" si="90"/>
        <v>0</v>
      </c>
      <c r="X145" s="227">
        <f t="shared" si="91"/>
        <v>728234.48474228312</v>
      </c>
      <c r="Y145" s="227">
        <f t="shared" si="92"/>
        <v>0</v>
      </c>
      <c r="Z145" s="227">
        <f t="shared" si="93"/>
        <v>746874.92100496404</v>
      </c>
      <c r="AB145" s="126" t="s">
        <v>277</v>
      </c>
      <c r="AC145" s="126" t="s">
        <v>278</v>
      </c>
      <c r="AD145" s="227">
        <f t="shared" si="94"/>
        <v>0</v>
      </c>
      <c r="AE145" s="227">
        <f t="shared" si="95"/>
        <v>662859.55130033009</v>
      </c>
      <c r="AF145" s="227">
        <f t="shared" si="96"/>
        <v>0</v>
      </c>
      <c r="AG145" s="227">
        <f t="shared" si="97"/>
        <v>669161.10803911509</v>
      </c>
      <c r="AH145" s="227">
        <f t="shared" si="98"/>
        <v>0</v>
      </c>
      <c r="AI145" s="227">
        <f t="shared" si="99"/>
        <v>679121.41486893303</v>
      </c>
      <c r="AK145" s="126" t="s">
        <v>277</v>
      </c>
      <c r="AL145" s="126" t="s">
        <v>278</v>
      </c>
      <c r="AM145" s="227">
        <f t="shared" si="100"/>
        <v>0</v>
      </c>
      <c r="AN145" s="227">
        <f t="shared" si="101"/>
        <v>747560.22257860668</v>
      </c>
      <c r="AO145" s="227">
        <f t="shared" si="102"/>
        <v>0</v>
      </c>
      <c r="AP145" s="227">
        <f t="shared" si="103"/>
        <v>751364.02366628114</v>
      </c>
      <c r="AQ145" s="227">
        <f t="shared" si="104"/>
        <v>0</v>
      </c>
      <c r="AR145" s="227">
        <f t="shared" si="105"/>
        <v>764497.19844648952</v>
      </c>
      <c r="AT145" s="126" t="s">
        <v>277</v>
      </c>
      <c r="AU145" s="126" t="s">
        <v>278</v>
      </c>
      <c r="AV145" s="227">
        <f t="shared" si="106"/>
        <v>0</v>
      </c>
      <c r="AW145" s="227">
        <f t="shared" si="107"/>
        <v>755010.66326431336</v>
      </c>
      <c r="AX145" s="227">
        <f t="shared" si="108"/>
        <v>0</v>
      </c>
      <c r="AY145" s="227">
        <f t="shared" si="109"/>
        <v>767530.15105189336</v>
      </c>
      <c r="AZ145" s="227">
        <f t="shared" si="110"/>
        <v>0</v>
      </c>
      <c r="BA145" s="227">
        <f t="shared" si="111"/>
        <v>787552.30827100843</v>
      </c>
      <c r="BC145" s="126" t="s">
        <v>277</v>
      </c>
      <c r="BD145" s="126" t="s">
        <v>278</v>
      </c>
      <c r="BE145" s="227">
        <f t="shared" si="112"/>
        <v>0</v>
      </c>
      <c r="BF145" s="227">
        <f t="shared" si="113"/>
        <v>693087.64766495023</v>
      </c>
      <c r="BG145" s="227">
        <f t="shared" si="114"/>
        <v>0</v>
      </c>
      <c r="BH145" s="227">
        <f t="shared" si="115"/>
        <v>691279.4453219173</v>
      </c>
      <c r="BI145" s="227">
        <f t="shared" si="116"/>
        <v>0</v>
      </c>
      <c r="BJ145" s="227">
        <f t="shared" si="117"/>
        <v>702126.71000286518</v>
      </c>
    </row>
    <row r="146" spans="5:62">
      <c r="E146" s="126" t="s">
        <v>279</v>
      </c>
      <c r="F146" s="126" t="s">
        <v>280</v>
      </c>
      <c r="G146" s="227">
        <f>IFERROR(IF(VLOOKUP(E146,A:C,3,FALSE)="YES",VLOOKUP(E146,'School Year 2019-20 SPED coop'!A:R,15,FALSE),0),0)</f>
        <v>0</v>
      </c>
      <c r="H146" s="227">
        <f t="shared" si="81"/>
        <v>473142.32</v>
      </c>
      <c r="J146" s="126" t="s">
        <v>279</v>
      </c>
      <c r="K146" s="126" t="s">
        <v>280</v>
      </c>
      <c r="L146" s="227">
        <f t="shared" si="82"/>
        <v>0</v>
      </c>
      <c r="M146" s="227">
        <f t="shared" si="83"/>
        <v>445614.25247986079</v>
      </c>
      <c r="N146" s="227">
        <f t="shared" si="84"/>
        <v>0</v>
      </c>
      <c r="O146" s="227">
        <f t="shared" si="85"/>
        <v>453931.0659264343</v>
      </c>
      <c r="P146" s="227">
        <f t="shared" si="86"/>
        <v>0</v>
      </c>
      <c r="Q146" s="227">
        <f t="shared" si="87"/>
        <v>462017.8704654121</v>
      </c>
      <c r="S146" s="126" t="s">
        <v>279</v>
      </c>
      <c r="T146" s="126" t="s">
        <v>280</v>
      </c>
      <c r="U146" s="227">
        <f t="shared" si="88"/>
        <v>0</v>
      </c>
      <c r="V146" s="227">
        <f t="shared" si="89"/>
        <v>452087.62938300817</v>
      </c>
      <c r="W146" s="227">
        <f t="shared" si="90"/>
        <v>0</v>
      </c>
      <c r="X146" s="227">
        <f t="shared" si="91"/>
        <v>465317.13113101223</v>
      </c>
      <c r="Y146" s="227">
        <f t="shared" si="92"/>
        <v>0</v>
      </c>
      <c r="Z146" s="227">
        <f t="shared" si="93"/>
        <v>477222.52320862317</v>
      </c>
      <c r="AB146" s="126" t="s">
        <v>279</v>
      </c>
      <c r="AC146" s="126" t="s">
        <v>280</v>
      </c>
      <c r="AD146" s="227">
        <f t="shared" si="94"/>
        <v>0</v>
      </c>
      <c r="AE146" s="227">
        <f t="shared" si="95"/>
        <v>433351.67823971144</v>
      </c>
      <c r="AF146" s="227">
        <f t="shared" si="96"/>
        <v>0</v>
      </c>
      <c r="AG146" s="227">
        <f t="shared" si="97"/>
        <v>442659.34000684845</v>
      </c>
      <c r="AH146" s="227">
        <f t="shared" si="98"/>
        <v>0</v>
      </c>
      <c r="AI146" s="227">
        <f t="shared" si="99"/>
        <v>451198.74864530569</v>
      </c>
      <c r="AK146" s="126" t="s">
        <v>279</v>
      </c>
      <c r="AL146" s="126" t="s">
        <v>280</v>
      </c>
      <c r="AM146" s="227">
        <f t="shared" si="100"/>
        <v>0</v>
      </c>
      <c r="AN146" s="227">
        <f t="shared" si="101"/>
        <v>514753.9008749582</v>
      </c>
      <c r="AO146" s="227">
        <f t="shared" si="102"/>
        <v>0</v>
      </c>
      <c r="AP146" s="227">
        <f t="shared" si="103"/>
        <v>517396.64861406724</v>
      </c>
      <c r="AQ146" s="227">
        <f t="shared" si="104"/>
        <v>0</v>
      </c>
      <c r="AR146" s="227">
        <f t="shared" si="105"/>
        <v>526443.96225145226</v>
      </c>
      <c r="AT146" s="126" t="s">
        <v>279</v>
      </c>
      <c r="AU146" s="126" t="s">
        <v>280</v>
      </c>
      <c r="AV146" s="227">
        <f t="shared" si="106"/>
        <v>0</v>
      </c>
      <c r="AW146" s="227">
        <f t="shared" si="107"/>
        <v>519866.60270256916</v>
      </c>
      <c r="AX146" s="227">
        <f t="shared" si="108"/>
        <v>0</v>
      </c>
      <c r="AY146" s="227">
        <f t="shared" si="109"/>
        <v>528537.63392034813</v>
      </c>
      <c r="AZ146" s="227">
        <f t="shared" si="110"/>
        <v>0</v>
      </c>
      <c r="BA146" s="227">
        <f t="shared" si="111"/>
        <v>542313.90500683547</v>
      </c>
      <c r="BC146" s="126" t="s">
        <v>279</v>
      </c>
      <c r="BD146" s="126" t="s">
        <v>280</v>
      </c>
      <c r="BE146" s="227">
        <f t="shared" si="112"/>
        <v>0</v>
      </c>
      <c r="BF146" s="227">
        <f t="shared" si="113"/>
        <v>451111.88196892315</v>
      </c>
      <c r="BG146" s="227">
        <f t="shared" si="114"/>
        <v>0</v>
      </c>
      <c r="BH146" s="227">
        <f t="shared" si="115"/>
        <v>455309.31817412964</v>
      </c>
      <c r="BI146" s="227">
        <f t="shared" si="116"/>
        <v>0</v>
      </c>
      <c r="BJ146" s="227">
        <f t="shared" si="117"/>
        <v>464451.69743938773</v>
      </c>
    </row>
    <row r="147" spans="5:62">
      <c r="E147" s="126" t="s">
        <v>281</v>
      </c>
      <c r="F147" s="126" t="s">
        <v>282</v>
      </c>
      <c r="G147" s="227">
        <f>IFERROR(IF(VLOOKUP(E147,A:C,3,FALSE)="YES",VLOOKUP(E147,'School Year 2019-20 SPED coop'!A:R,15,FALSE),0),0)</f>
        <v>0</v>
      </c>
      <c r="H147" s="227">
        <f t="shared" si="81"/>
        <v>570733.79</v>
      </c>
      <c r="J147" s="126" t="s">
        <v>281</v>
      </c>
      <c r="K147" s="126" t="s">
        <v>282</v>
      </c>
      <c r="L147" s="227">
        <f t="shared" si="82"/>
        <v>0</v>
      </c>
      <c r="M147" s="227">
        <f t="shared" si="83"/>
        <v>560831.17091325065</v>
      </c>
      <c r="N147" s="227">
        <f t="shared" si="84"/>
        <v>0</v>
      </c>
      <c r="O147" s="227">
        <f t="shared" si="85"/>
        <v>571332.90531915938</v>
      </c>
      <c r="P147" s="227">
        <f t="shared" si="86"/>
        <v>0</v>
      </c>
      <c r="Q147" s="227">
        <f t="shared" si="87"/>
        <v>581544.19893797755</v>
      </c>
      <c r="S147" s="126" t="s">
        <v>281</v>
      </c>
      <c r="T147" s="126" t="s">
        <v>282</v>
      </c>
      <c r="U147" s="227">
        <f t="shared" si="88"/>
        <v>0</v>
      </c>
      <c r="V147" s="227">
        <f t="shared" si="89"/>
        <v>568978.47979926283</v>
      </c>
      <c r="W147" s="227">
        <f t="shared" si="90"/>
        <v>0</v>
      </c>
      <c r="X147" s="227">
        <f t="shared" si="91"/>
        <v>585654.94686440506</v>
      </c>
      <c r="Y147" s="227">
        <f t="shared" si="92"/>
        <v>0</v>
      </c>
      <c r="Z147" s="227">
        <f t="shared" si="93"/>
        <v>600682.87959375617</v>
      </c>
      <c r="AB147" s="126" t="s">
        <v>281</v>
      </c>
      <c r="AC147" s="126" t="s">
        <v>282</v>
      </c>
      <c r="AD147" s="227">
        <f t="shared" si="94"/>
        <v>0</v>
      </c>
      <c r="AE147" s="227">
        <f t="shared" si="95"/>
        <v>526662.86917535018</v>
      </c>
      <c r="AF147" s="227">
        <f t="shared" si="96"/>
        <v>0</v>
      </c>
      <c r="AG147" s="227">
        <f t="shared" si="97"/>
        <v>532738.35568496643</v>
      </c>
      <c r="AH147" s="227">
        <f t="shared" si="98"/>
        <v>0</v>
      </c>
      <c r="AI147" s="227">
        <f t="shared" si="99"/>
        <v>541277.68555567611</v>
      </c>
      <c r="AK147" s="126" t="s">
        <v>281</v>
      </c>
      <c r="AL147" s="126" t="s">
        <v>282</v>
      </c>
      <c r="AM147" s="227">
        <f t="shared" si="100"/>
        <v>0</v>
      </c>
      <c r="AN147" s="227">
        <f t="shared" si="101"/>
        <v>610599.40170470637</v>
      </c>
      <c r="AO147" s="227">
        <f t="shared" si="102"/>
        <v>0</v>
      </c>
      <c r="AP147" s="227">
        <f t="shared" si="103"/>
        <v>613721.82443941699</v>
      </c>
      <c r="AQ147" s="227">
        <f t="shared" si="104"/>
        <v>0</v>
      </c>
      <c r="AR147" s="227">
        <f t="shared" si="105"/>
        <v>624485.33017117938</v>
      </c>
      <c r="AT147" s="126" t="s">
        <v>281</v>
      </c>
      <c r="AU147" s="126" t="s">
        <v>282</v>
      </c>
      <c r="AV147" s="227">
        <f t="shared" si="106"/>
        <v>0</v>
      </c>
      <c r="AW147" s="227">
        <f t="shared" si="107"/>
        <v>616676.20662254817</v>
      </c>
      <c r="AX147" s="227">
        <f t="shared" si="108"/>
        <v>0</v>
      </c>
      <c r="AY147" s="227">
        <f t="shared" si="109"/>
        <v>626923.14908615337</v>
      </c>
      <c r="AZ147" s="227">
        <f t="shared" si="110"/>
        <v>0</v>
      </c>
      <c r="BA147" s="227">
        <f t="shared" si="111"/>
        <v>643329.91812028596</v>
      </c>
      <c r="BC147" s="126" t="s">
        <v>281</v>
      </c>
      <c r="BD147" s="126" t="s">
        <v>282</v>
      </c>
      <c r="BE147" s="227">
        <f t="shared" si="112"/>
        <v>0</v>
      </c>
      <c r="BF147" s="227">
        <f t="shared" si="113"/>
        <v>551386.51204152452</v>
      </c>
      <c r="BG147" s="227">
        <f t="shared" si="114"/>
        <v>0</v>
      </c>
      <c r="BH147" s="227">
        <f t="shared" si="115"/>
        <v>551050.99176289991</v>
      </c>
      <c r="BI147" s="227">
        <f t="shared" si="116"/>
        <v>0</v>
      </c>
      <c r="BJ147" s="227">
        <f t="shared" si="117"/>
        <v>560324.65973782714</v>
      </c>
    </row>
    <row r="148" spans="5:62">
      <c r="E148" s="126" t="s">
        <v>283</v>
      </c>
      <c r="F148" s="126" t="s">
        <v>284</v>
      </c>
      <c r="G148" s="227">
        <f>IFERROR(IF(VLOOKUP(E148,A:C,3,FALSE)="YES",VLOOKUP(E148,'School Year 2019-20 SPED coop'!A:R,15,FALSE),0),0)</f>
        <v>0</v>
      </c>
      <c r="H148" s="227">
        <f t="shared" si="81"/>
        <v>924225.25</v>
      </c>
      <c r="J148" s="126" t="s">
        <v>283</v>
      </c>
      <c r="K148" s="126" t="s">
        <v>284</v>
      </c>
      <c r="L148" s="227">
        <f t="shared" si="82"/>
        <v>0</v>
      </c>
      <c r="M148" s="227">
        <f t="shared" si="83"/>
        <v>952040.17381364468</v>
      </c>
      <c r="N148" s="227">
        <f t="shared" si="84"/>
        <v>0</v>
      </c>
      <c r="O148" s="227">
        <f t="shared" si="85"/>
        <v>969846.05207981903</v>
      </c>
      <c r="P148" s="227">
        <f t="shared" si="86"/>
        <v>0</v>
      </c>
      <c r="Q148" s="227">
        <f t="shared" si="87"/>
        <v>987159.53999564541</v>
      </c>
      <c r="S148" s="126" t="s">
        <v>283</v>
      </c>
      <c r="T148" s="126" t="s">
        <v>284</v>
      </c>
      <c r="U148" s="227">
        <f t="shared" si="88"/>
        <v>0</v>
      </c>
      <c r="V148" s="227">
        <f t="shared" si="89"/>
        <v>965859.41094135889</v>
      </c>
      <c r="W148" s="227">
        <f t="shared" si="90"/>
        <v>0</v>
      </c>
      <c r="X148" s="227">
        <f t="shared" si="91"/>
        <v>994147.97300911439</v>
      </c>
      <c r="Y148" s="227">
        <f t="shared" si="92"/>
        <v>0</v>
      </c>
      <c r="Z148" s="227">
        <f t="shared" si="93"/>
        <v>1019627.9550956689</v>
      </c>
      <c r="AB148" s="126" t="s">
        <v>283</v>
      </c>
      <c r="AC148" s="126" t="s">
        <v>284</v>
      </c>
      <c r="AD148" s="227">
        <f t="shared" si="94"/>
        <v>0</v>
      </c>
      <c r="AE148" s="227">
        <f t="shared" si="95"/>
        <v>853082.79405822721</v>
      </c>
      <c r="AF148" s="227">
        <f t="shared" si="96"/>
        <v>0</v>
      </c>
      <c r="AG148" s="227">
        <f t="shared" si="97"/>
        <v>864298.159884764</v>
      </c>
      <c r="AH148" s="227">
        <f t="shared" si="98"/>
        <v>0</v>
      </c>
      <c r="AI148" s="227">
        <f t="shared" si="99"/>
        <v>877797.59779071854</v>
      </c>
      <c r="AK148" s="126" t="s">
        <v>283</v>
      </c>
      <c r="AL148" s="126" t="s">
        <v>284</v>
      </c>
      <c r="AM148" s="227">
        <f t="shared" si="100"/>
        <v>0</v>
      </c>
      <c r="AN148" s="227">
        <f t="shared" si="101"/>
        <v>961841.36825118656</v>
      </c>
      <c r="AO148" s="227">
        <f t="shared" si="102"/>
        <v>0</v>
      </c>
      <c r="AP148" s="227">
        <f t="shared" si="103"/>
        <v>966707.44861881156</v>
      </c>
      <c r="AQ148" s="227">
        <f t="shared" si="104"/>
        <v>0</v>
      </c>
      <c r="AR148" s="227">
        <f t="shared" si="105"/>
        <v>983654.74723724579</v>
      </c>
      <c r="AT148" s="126" t="s">
        <v>283</v>
      </c>
      <c r="AU148" s="126" t="s">
        <v>284</v>
      </c>
      <c r="AV148" s="227">
        <f t="shared" si="106"/>
        <v>0</v>
      </c>
      <c r="AW148" s="227">
        <f t="shared" si="107"/>
        <v>971385.03796849784</v>
      </c>
      <c r="AX148" s="227">
        <f t="shared" si="108"/>
        <v>0</v>
      </c>
      <c r="AY148" s="227">
        <f t="shared" si="109"/>
        <v>987497.81199169322</v>
      </c>
      <c r="AZ148" s="227">
        <f t="shared" si="110"/>
        <v>0</v>
      </c>
      <c r="BA148" s="227">
        <f t="shared" si="111"/>
        <v>1013293.7153542801</v>
      </c>
      <c r="BC148" s="126" t="s">
        <v>283</v>
      </c>
      <c r="BD148" s="126" t="s">
        <v>284</v>
      </c>
      <c r="BE148" s="227">
        <f t="shared" si="112"/>
        <v>0</v>
      </c>
      <c r="BF148" s="227">
        <f t="shared" si="113"/>
        <v>889693.6412510681</v>
      </c>
      <c r="BG148" s="227">
        <f t="shared" si="114"/>
        <v>0</v>
      </c>
      <c r="BH148" s="227">
        <f t="shared" si="115"/>
        <v>890481.40060343419</v>
      </c>
      <c r="BI148" s="227">
        <f t="shared" si="116"/>
        <v>0</v>
      </c>
      <c r="BJ148" s="227">
        <f t="shared" si="117"/>
        <v>905113.95333042648</v>
      </c>
    </row>
    <row r="149" spans="5:62">
      <c r="E149" s="126" t="s">
        <v>285</v>
      </c>
      <c r="F149" s="126" t="s">
        <v>286</v>
      </c>
      <c r="G149" s="227">
        <f>IFERROR(IF(VLOOKUP(E149,A:C,3,FALSE)="YES",VLOOKUP(E149,'School Year 2019-20 SPED coop'!A:R,15,FALSE),0),0)</f>
        <v>0</v>
      </c>
      <c r="H149" s="227">
        <f t="shared" si="81"/>
        <v>134244.32</v>
      </c>
      <c r="J149" s="126" t="s">
        <v>285</v>
      </c>
      <c r="K149" s="126" t="s">
        <v>286</v>
      </c>
      <c r="L149" s="227">
        <f t="shared" si="82"/>
        <v>0</v>
      </c>
      <c r="M149" s="227">
        <f t="shared" si="83"/>
        <v>145243.69830272876</v>
      </c>
      <c r="N149" s="227">
        <f t="shared" si="84"/>
        <v>0</v>
      </c>
      <c r="O149" s="227">
        <f t="shared" si="85"/>
        <v>147948.77501882662</v>
      </c>
      <c r="P149" s="227">
        <f t="shared" si="86"/>
        <v>0</v>
      </c>
      <c r="Q149" s="227">
        <f t="shared" si="87"/>
        <v>150579.07171670353</v>
      </c>
      <c r="S149" s="126" t="s">
        <v>285</v>
      </c>
      <c r="T149" s="126" t="s">
        <v>286</v>
      </c>
      <c r="U149" s="227">
        <f t="shared" si="88"/>
        <v>0</v>
      </c>
      <c r="V149" s="227">
        <f t="shared" si="89"/>
        <v>145243.69830272876</v>
      </c>
      <c r="W149" s="227">
        <f t="shared" si="90"/>
        <v>0</v>
      </c>
      <c r="X149" s="227">
        <f t="shared" si="91"/>
        <v>147948.77501882662</v>
      </c>
      <c r="Y149" s="227">
        <f t="shared" si="92"/>
        <v>0</v>
      </c>
      <c r="Z149" s="227">
        <f t="shared" si="93"/>
        <v>150579.07171670353</v>
      </c>
      <c r="AB149" s="126" t="s">
        <v>285</v>
      </c>
      <c r="AC149" s="126" t="s">
        <v>286</v>
      </c>
      <c r="AD149" s="227">
        <f t="shared" si="94"/>
        <v>0</v>
      </c>
      <c r="AE149" s="227">
        <f t="shared" si="95"/>
        <v>109131.15881227017</v>
      </c>
      <c r="AF149" s="227">
        <f t="shared" si="96"/>
        <v>0</v>
      </c>
      <c r="AG149" s="227">
        <f t="shared" si="97"/>
        <v>113484.99216885181</v>
      </c>
      <c r="AH149" s="227">
        <f t="shared" si="98"/>
        <v>0</v>
      </c>
      <c r="AI149" s="227">
        <f t="shared" si="99"/>
        <v>113728.427238308</v>
      </c>
      <c r="AK149" s="126" t="s">
        <v>285</v>
      </c>
      <c r="AL149" s="126" t="s">
        <v>286</v>
      </c>
      <c r="AM149" s="227">
        <f t="shared" si="100"/>
        <v>0</v>
      </c>
      <c r="AN149" s="227">
        <f t="shared" si="101"/>
        <v>117799.74745898489</v>
      </c>
      <c r="AO149" s="227">
        <f t="shared" si="102"/>
        <v>0</v>
      </c>
      <c r="AP149" s="227">
        <f t="shared" si="103"/>
        <v>118382.30656341142</v>
      </c>
      <c r="AQ149" s="227">
        <f t="shared" si="104"/>
        <v>0</v>
      </c>
      <c r="AR149" s="227">
        <f t="shared" si="105"/>
        <v>120449.24738994789</v>
      </c>
      <c r="AT149" s="126" t="s">
        <v>285</v>
      </c>
      <c r="AU149" s="126" t="s">
        <v>286</v>
      </c>
      <c r="AV149" s="227">
        <f t="shared" si="106"/>
        <v>0</v>
      </c>
      <c r="AW149" s="227">
        <f t="shared" si="107"/>
        <v>117799.74745898489</v>
      </c>
      <c r="AX149" s="227">
        <f t="shared" si="108"/>
        <v>0</v>
      </c>
      <c r="AY149" s="227">
        <f t="shared" si="109"/>
        <v>118382.30656341142</v>
      </c>
      <c r="AZ149" s="227">
        <f t="shared" si="110"/>
        <v>0</v>
      </c>
      <c r="BA149" s="227">
        <f t="shared" si="111"/>
        <v>120449.24738994789</v>
      </c>
      <c r="BC149" s="126" t="s">
        <v>285</v>
      </c>
      <c r="BD149" s="126" t="s">
        <v>286</v>
      </c>
      <c r="BE149" s="227">
        <f t="shared" si="112"/>
        <v>0</v>
      </c>
      <c r="BF149" s="227">
        <f t="shared" si="113"/>
        <v>114567.314482738</v>
      </c>
      <c r="BG149" s="227">
        <f t="shared" si="114"/>
        <v>0</v>
      </c>
      <c r="BH149" s="227">
        <f t="shared" si="115"/>
        <v>117649.39333166371</v>
      </c>
      <c r="BI149" s="227">
        <f t="shared" si="116"/>
        <v>0</v>
      </c>
      <c r="BJ149" s="227">
        <f t="shared" si="117"/>
        <v>118004.02193835701</v>
      </c>
    </row>
    <row r="150" spans="5:62">
      <c r="E150" s="126" t="s">
        <v>287</v>
      </c>
      <c r="F150" s="126" t="s">
        <v>288</v>
      </c>
      <c r="G150" s="227">
        <f>IFERROR(IF(VLOOKUP(E150,A:C,3,FALSE)="YES",VLOOKUP(E150,'School Year 2019-20 SPED coop'!A:R,15,FALSE),0),0)</f>
        <v>0</v>
      </c>
      <c r="H150" s="227">
        <f t="shared" si="81"/>
        <v>1055810.1000000001</v>
      </c>
      <c r="J150" s="126" t="s">
        <v>287</v>
      </c>
      <c r="K150" s="126" t="s">
        <v>288</v>
      </c>
      <c r="L150" s="227">
        <f t="shared" si="82"/>
        <v>0</v>
      </c>
      <c r="M150" s="227">
        <f t="shared" si="83"/>
        <v>1012919.1173343506</v>
      </c>
      <c r="N150" s="227">
        <f t="shared" si="84"/>
        <v>0</v>
      </c>
      <c r="O150" s="227">
        <f t="shared" si="85"/>
        <v>1031873.655545896</v>
      </c>
      <c r="P150" s="227">
        <f t="shared" si="86"/>
        <v>0</v>
      </c>
      <c r="Q150" s="227">
        <f t="shared" si="87"/>
        <v>1050303.9957460321</v>
      </c>
      <c r="S150" s="126" t="s">
        <v>287</v>
      </c>
      <c r="T150" s="126" t="s">
        <v>288</v>
      </c>
      <c r="U150" s="227">
        <f t="shared" si="88"/>
        <v>0</v>
      </c>
      <c r="V150" s="227">
        <f t="shared" si="89"/>
        <v>1027629.895343213</v>
      </c>
      <c r="W150" s="227">
        <f t="shared" si="90"/>
        <v>0</v>
      </c>
      <c r="X150" s="227">
        <f t="shared" si="91"/>
        <v>1057718.7845600669</v>
      </c>
      <c r="Y150" s="227">
        <f t="shared" si="92"/>
        <v>0</v>
      </c>
      <c r="Z150" s="227">
        <f t="shared" si="93"/>
        <v>1084860.3790222618</v>
      </c>
      <c r="AB150" s="126" t="s">
        <v>287</v>
      </c>
      <c r="AC150" s="126" t="s">
        <v>288</v>
      </c>
      <c r="AD150" s="227">
        <f t="shared" si="94"/>
        <v>0</v>
      </c>
      <c r="AE150" s="227">
        <f t="shared" si="95"/>
        <v>946332.27009290527</v>
      </c>
      <c r="AF150" s="227">
        <f t="shared" si="96"/>
        <v>0</v>
      </c>
      <c r="AG150" s="227">
        <f t="shared" si="97"/>
        <v>962766.6230986322</v>
      </c>
      <c r="AH150" s="227">
        <f t="shared" si="98"/>
        <v>0</v>
      </c>
      <c r="AI150" s="227">
        <f t="shared" si="99"/>
        <v>977760.07149173832</v>
      </c>
      <c r="AK150" s="126" t="s">
        <v>287</v>
      </c>
      <c r="AL150" s="126" t="s">
        <v>288</v>
      </c>
      <c r="AM150" s="227">
        <f t="shared" si="100"/>
        <v>0</v>
      </c>
      <c r="AN150" s="227">
        <f t="shared" si="101"/>
        <v>1070839.5335262588</v>
      </c>
      <c r="AO150" s="227">
        <f t="shared" si="102"/>
        <v>0</v>
      </c>
      <c r="AP150" s="227">
        <f t="shared" si="103"/>
        <v>1076284.3808938088</v>
      </c>
      <c r="AQ150" s="227">
        <f t="shared" si="104"/>
        <v>0</v>
      </c>
      <c r="AR150" s="227">
        <f t="shared" si="105"/>
        <v>1095156.3288883208</v>
      </c>
      <c r="AT150" s="126" t="s">
        <v>287</v>
      </c>
      <c r="AU150" s="126" t="s">
        <v>288</v>
      </c>
      <c r="AV150" s="227">
        <f t="shared" si="106"/>
        <v>0</v>
      </c>
      <c r="AW150" s="227">
        <f t="shared" si="107"/>
        <v>1081482.2371806642</v>
      </c>
      <c r="AX150" s="227">
        <f t="shared" si="108"/>
        <v>0</v>
      </c>
      <c r="AY150" s="227">
        <f t="shared" si="109"/>
        <v>1099430.5484091712</v>
      </c>
      <c r="AZ150" s="227">
        <f t="shared" si="110"/>
        <v>0</v>
      </c>
      <c r="BA150" s="227">
        <f t="shared" si="111"/>
        <v>1128193.9303584709</v>
      </c>
      <c r="BC150" s="126" t="s">
        <v>287</v>
      </c>
      <c r="BD150" s="126" t="s">
        <v>288</v>
      </c>
      <c r="BE150" s="227">
        <f t="shared" si="112"/>
        <v>0</v>
      </c>
      <c r="BF150" s="227">
        <f t="shared" si="113"/>
        <v>989896.16161395842</v>
      </c>
      <c r="BG150" s="227">
        <f t="shared" si="114"/>
        <v>0</v>
      </c>
      <c r="BH150" s="227">
        <f t="shared" si="115"/>
        <v>994888.97019198909</v>
      </c>
      <c r="BI150" s="227">
        <f t="shared" si="116"/>
        <v>0</v>
      </c>
      <c r="BJ150" s="227">
        <f t="shared" si="117"/>
        <v>1011182.0377926214</v>
      </c>
    </row>
    <row r="151" spans="5:62">
      <c r="E151" s="126" t="s">
        <v>289</v>
      </c>
      <c r="F151" s="126" t="s">
        <v>290</v>
      </c>
      <c r="G151" s="227">
        <f>IFERROR(IF(VLOOKUP(E151,A:C,3,FALSE)="YES",VLOOKUP(E151,'School Year 2019-20 SPED coop'!A:R,15,FALSE),0),0)</f>
        <v>0</v>
      </c>
      <c r="H151" s="227">
        <f t="shared" si="81"/>
        <v>997898.82</v>
      </c>
      <c r="J151" s="126" t="s">
        <v>289</v>
      </c>
      <c r="K151" s="126" t="s">
        <v>290</v>
      </c>
      <c r="L151" s="227">
        <f t="shared" si="82"/>
        <v>0</v>
      </c>
      <c r="M151" s="227">
        <f t="shared" si="83"/>
        <v>1008980.7936775872</v>
      </c>
      <c r="N151" s="227">
        <f t="shared" si="84"/>
        <v>0</v>
      </c>
      <c r="O151" s="227">
        <f t="shared" si="85"/>
        <v>1027809.2733324697</v>
      </c>
      <c r="P151" s="227">
        <f t="shared" si="86"/>
        <v>0</v>
      </c>
      <c r="Q151" s="227">
        <f t="shared" si="87"/>
        <v>1046117.0610463249</v>
      </c>
      <c r="S151" s="126" t="s">
        <v>289</v>
      </c>
      <c r="T151" s="126" t="s">
        <v>290</v>
      </c>
      <c r="U151" s="227">
        <f t="shared" si="88"/>
        <v>0</v>
      </c>
      <c r="V151" s="227">
        <f t="shared" si="89"/>
        <v>1023630.5303043104</v>
      </c>
      <c r="W151" s="227">
        <f t="shared" si="90"/>
        <v>0</v>
      </c>
      <c r="X151" s="227">
        <f t="shared" si="91"/>
        <v>1053561.3716796278</v>
      </c>
      <c r="Y151" s="227">
        <f t="shared" si="92"/>
        <v>0</v>
      </c>
      <c r="Z151" s="227">
        <f t="shared" si="93"/>
        <v>1080514.2744514053</v>
      </c>
      <c r="AB151" s="126" t="s">
        <v>289</v>
      </c>
      <c r="AC151" s="126" t="s">
        <v>290</v>
      </c>
      <c r="AD151" s="227">
        <f t="shared" si="94"/>
        <v>0</v>
      </c>
      <c r="AE151" s="227">
        <f t="shared" si="95"/>
        <v>883976.60580992221</v>
      </c>
      <c r="AF151" s="227">
        <f t="shared" si="96"/>
        <v>0</v>
      </c>
      <c r="AG151" s="227">
        <f t="shared" si="97"/>
        <v>900313.21291523858</v>
      </c>
      <c r="AH151" s="227">
        <f t="shared" si="98"/>
        <v>0</v>
      </c>
      <c r="AI151" s="227">
        <f t="shared" si="99"/>
        <v>916834.65288185829</v>
      </c>
      <c r="AK151" s="126" t="s">
        <v>289</v>
      </c>
      <c r="AL151" s="126" t="s">
        <v>290</v>
      </c>
      <c r="AM151" s="227">
        <f t="shared" si="100"/>
        <v>0</v>
      </c>
      <c r="AN151" s="227">
        <f t="shared" si="101"/>
        <v>1009442.3829672281</v>
      </c>
      <c r="AO151" s="227">
        <f t="shared" si="102"/>
        <v>0</v>
      </c>
      <c r="AP151" s="227">
        <f t="shared" si="103"/>
        <v>1014602.0899941861</v>
      </c>
      <c r="AQ151" s="227">
        <f t="shared" si="104"/>
        <v>0</v>
      </c>
      <c r="AR151" s="227">
        <f t="shared" si="105"/>
        <v>1032339.2947325968</v>
      </c>
      <c r="AT151" s="126" t="s">
        <v>289</v>
      </c>
      <c r="AU151" s="126" t="s">
        <v>290</v>
      </c>
      <c r="AV151" s="227">
        <f t="shared" si="106"/>
        <v>0</v>
      </c>
      <c r="AW151" s="227">
        <f t="shared" si="107"/>
        <v>1019479.6270814949</v>
      </c>
      <c r="AX151" s="227">
        <f t="shared" si="108"/>
        <v>0</v>
      </c>
      <c r="AY151" s="227">
        <f t="shared" si="109"/>
        <v>1036422.9450620402</v>
      </c>
      <c r="AZ151" s="227">
        <f t="shared" si="110"/>
        <v>0</v>
      </c>
      <c r="BA151" s="227">
        <f t="shared" si="111"/>
        <v>1063466.1764194013</v>
      </c>
      <c r="BC151" s="126" t="s">
        <v>289</v>
      </c>
      <c r="BD151" s="126" t="s">
        <v>290</v>
      </c>
      <c r="BE151" s="227">
        <f t="shared" si="112"/>
        <v>0</v>
      </c>
      <c r="BF151" s="227">
        <f t="shared" si="113"/>
        <v>927548.02001950529</v>
      </c>
      <c r="BG151" s="227">
        <f t="shared" si="114"/>
        <v>0</v>
      </c>
      <c r="BH151" s="227">
        <f t="shared" si="115"/>
        <v>933327.01997400273</v>
      </c>
      <c r="BI151" s="227">
        <f t="shared" si="116"/>
        <v>0</v>
      </c>
      <c r="BJ151" s="227">
        <f t="shared" si="117"/>
        <v>951184.68336503697</v>
      </c>
    </row>
    <row r="152" spans="5:62">
      <c r="E152" s="126" t="s">
        <v>291</v>
      </c>
      <c r="F152" s="126" t="s">
        <v>292</v>
      </c>
      <c r="G152" s="227">
        <f>IFERROR(IF(VLOOKUP(E152,A:C,3,FALSE)="YES",VLOOKUP(E152,'School Year 2019-20 SPED coop'!A:R,15,FALSE),0),0)</f>
        <v>0</v>
      </c>
      <c r="H152" s="227">
        <f t="shared" si="81"/>
        <v>365492.07</v>
      </c>
      <c r="J152" s="126" t="s">
        <v>291</v>
      </c>
      <c r="K152" s="126" t="s">
        <v>292</v>
      </c>
      <c r="L152" s="227">
        <f t="shared" si="82"/>
        <v>0</v>
      </c>
      <c r="M152" s="227">
        <f t="shared" si="83"/>
        <v>373900.0450416297</v>
      </c>
      <c r="N152" s="227">
        <f t="shared" si="84"/>
        <v>0</v>
      </c>
      <c r="O152" s="227">
        <f t="shared" si="85"/>
        <v>380893.91130733269</v>
      </c>
      <c r="P152" s="227">
        <f t="shared" si="86"/>
        <v>0</v>
      </c>
      <c r="Q152" s="227">
        <f t="shared" si="87"/>
        <v>387694.36697667238</v>
      </c>
      <c r="S152" s="126" t="s">
        <v>291</v>
      </c>
      <c r="T152" s="126" t="s">
        <v>292</v>
      </c>
      <c r="U152" s="227">
        <f t="shared" si="88"/>
        <v>0</v>
      </c>
      <c r="V152" s="227">
        <f t="shared" si="89"/>
        <v>379324.87055296585</v>
      </c>
      <c r="W152" s="227">
        <f t="shared" si="90"/>
        <v>0</v>
      </c>
      <c r="X152" s="227">
        <f t="shared" si="91"/>
        <v>390431.37145101005</v>
      </c>
      <c r="Y152" s="227">
        <f t="shared" si="92"/>
        <v>0</v>
      </c>
      <c r="Z152" s="227">
        <f t="shared" si="93"/>
        <v>400442.4122511638</v>
      </c>
      <c r="AB152" s="126" t="s">
        <v>291</v>
      </c>
      <c r="AC152" s="126" t="s">
        <v>292</v>
      </c>
      <c r="AD152" s="227">
        <f t="shared" si="94"/>
        <v>0</v>
      </c>
      <c r="AE152" s="227">
        <f t="shared" si="95"/>
        <v>386106.86304288777</v>
      </c>
      <c r="AF152" s="227">
        <f t="shared" si="96"/>
        <v>0</v>
      </c>
      <c r="AG152" s="227">
        <f t="shared" si="97"/>
        <v>391754.55771844776</v>
      </c>
      <c r="AH152" s="227">
        <f t="shared" si="98"/>
        <v>0</v>
      </c>
      <c r="AI152" s="227">
        <f t="shared" si="99"/>
        <v>397959.68110635405</v>
      </c>
      <c r="AK152" s="126" t="s">
        <v>291</v>
      </c>
      <c r="AL152" s="126" t="s">
        <v>292</v>
      </c>
      <c r="AM152" s="227">
        <f t="shared" si="100"/>
        <v>0</v>
      </c>
      <c r="AN152" s="227">
        <f t="shared" si="101"/>
        <v>427315.52658598271</v>
      </c>
      <c r="AO152" s="227">
        <f t="shared" si="102"/>
        <v>0</v>
      </c>
      <c r="AP152" s="227">
        <f t="shared" si="103"/>
        <v>429492.4607803183</v>
      </c>
      <c r="AQ152" s="227">
        <f t="shared" si="104"/>
        <v>0</v>
      </c>
      <c r="AR152" s="227">
        <f t="shared" si="105"/>
        <v>437023.89043948462</v>
      </c>
      <c r="AT152" s="126" t="s">
        <v>291</v>
      </c>
      <c r="AU152" s="126" t="s">
        <v>292</v>
      </c>
      <c r="AV152" s="227">
        <f t="shared" si="106"/>
        <v>0</v>
      </c>
      <c r="AW152" s="227">
        <f t="shared" si="107"/>
        <v>431578.75878738274</v>
      </c>
      <c r="AX152" s="227">
        <f t="shared" si="108"/>
        <v>0</v>
      </c>
      <c r="AY152" s="227">
        <f t="shared" si="109"/>
        <v>438741.17716347659</v>
      </c>
      <c r="AZ152" s="227">
        <f t="shared" si="110"/>
        <v>0</v>
      </c>
      <c r="BA152" s="227">
        <f t="shared" si="111"/>
        <v>450224.05243317946</v>
      </c>
      <c r="BC152" s="126" t="s">
        <v>291</v>
      </c>
      <c r="BD152" s="126" t="s">
        <v>292</v>
      </c>
      <c r="BE152" s="227">
        <f t="shared" si="112"/>
        <v>0</v>
      </c>
      <c r="BF152" s="227">
        <f t="shared" si="113"/>
        <v>401528.42806889198</v>
      </c>
      <c r="BG152" s="227">
        <f t="shared" si="114"/>
        <v>0</v>
      </c>
      <c r="BH152" s="227">
        <f t="shared" si="115"/>
        <v>402462.52140725078</v>
      </c>
      <c r="BI152" s="227">
        <f t="shared" si="116"/>
        <v>0</v>
      </c>
      <c r="BJ152" s="227">
        <f t="shared" si="117"/>
        <v>409161.53638027393</v>
      </c>
    </row>
    <row r="153" spans="5:62">
      <c r="E153" s="126" t="s">
        <v>293</v>
      </c>
      <c r="F153" s="126" t="s">
        <v>294</v>
      </c>
      <c r="G153" s="227">
        <f>IFERROR(IF(VLOOKUP(E153,A:C,3,FALSE)="YES",VLOOKUP(E153,'School Year 2019-20 SPED coop'!A:R,15,FALSE),0),0)</f>
        <v>0</v>
      </c>
      <c r="H153" s="227">
        <f t="shared" si="81"/>
        <v>3878596.6799999997</v>
      </c>
      <c r="J153" s="126" t="s">
        <v>293</v>
      </c>
      <c r="K153" s="126" t="s">
        <v>294</v>
      </c>
      <c r="L153" s="227">
        <f t="shared" si="82"/>
        <v>0</v>
      </c>
      <c r="M153" s="227">
        <f t="shared" si="83"/>
        <v>3419506.5660175611</v>
      </c>
      <c r="N153" s="227">
        <f t="shared" si="84"/>
        <v>0</v>
      </c>
      <c r="O153" s="227">
        <f t="shared" si="85"/>
        <v>3483480.1490881122</v>
      </c>
      <c r="P153" s="227">
        <f t="shared" si="86"/>
        <v>0</v>
      </c>
      <c r="Q153" s="227">
        <f t="shared" si="87"/>
        <v>3545684.561878982</v>
      </c>
      <c r="S153" s="126" t="s">
        <v>293</v>
      </c>
      <c r="T153" s="126" t="s">
        <v>294</v>
      </c>
      <c r="U153" s="227">
        <f t="shared" si="88"/>
        <v>0</v>
      </c>
      <c r="V153" s="227">
        <f t="shared" si="89"/>
        <v>3469142.687500604</v>
      </c>
      <c r="W153" s="227">
        <f t="shared" si="90"/>
        <v>0</v>
      </c>
      <c r="X153" s="227">
        <f t="shared" si="91"/>
        <v>3570727.3720945772</v>
      </c>
      <c r="Y153" s="227">
        <f t="shared" si="92"/>
        <v>0</v>
      </c>
      <c r="Z153" s="227">
        <f t="shared" si="93"/>
        <v>3662300.0822449275</v>
      </c>
      <c r="AB153" s="126" t="s">
        <v>293</v>
      </c>
      <c r="AC153" s="126" t="s">
        <v>294</v>
      </c>
      <c r="AD153" s="227">
        <f t="shared" si="94"/>
        <v>0</v>
      </c>
      <c r="AE153" s="227">
        <f t="shared" si="95"/>
        <v>3474595.9704731745</v>
      </c>
      <c r="AF153" s="227">
        <f t="shared" si="96"/>
        <v>0</v>
      </c>
      <c r="AG153" s="227">
        <f t="shared" si="97"/>
        <v>3531819.9860733645</v>
      </c>
      <c r="AH153" s="227">
        <f t="shared" si="98"/>
        <v>0</v>
      </c>
      <c r="AI153" s="227">
        <f t="shared" si="99"/>
        <v>3585512.3771144911</v>
      </c>
      <c r="AK153" s="126" t="s">
        <v>293</v>
      </c>
      <c r="AL153" s="126" t="s">
        <v>294</v>
      </c>
      <c r="AM153" s="227">
        <f t="shared" si="100"/>
        <v>0</v>
      </c>
      <c r="AN153" s="227">
        <f t="shared" si="101"/>
        <v>3832928.3006191966</v>
      </c>
      <c r="AO153" s="227">
        <f t="shared" si="102"/>
        <v>0</v>
      </c>
      <c r="AP153" s="227">
        <f t="shared" si="103"/>
        <v>3852406.76974985</v>
      </c>
      <c r="AQ153" s="227">
        <f t="shared" si="104"/>
        <v>0</v>
      </c>
      <c r="AR153" s="227">
        <f t="shared" si="105"/>
        <v>3919955.6212856411</v>
      </c>
      <c r="AT153" s="126" t="s">
        <v>293</v>
      </c>
      <c r="AU153" s="126" t="s">
        <v>294</v>
      </c>
      <c r="AV153" s="227">
        <f t="shared" si="106"/>
        <v>0</v>
      </c>
      <c r="AW153" s="227">
        <f t="shared" si="107"/>
        <v>3871054.1306395903</v>
      </c>
      <c r="AX153" s="227">
        <f t="shared" si="108"/>
        <v>0</v>
      </c>
      <c r="AY153" s="227">
        <f t="shared" si="109"/>
        <v>3935268.2692282479</v>
      </c>
      <c r="AZ153" s="227">
        <f t="shared" si="110"/>
        <v>0</v>
      </c>
      <c r="BA153" s="227">
        <f t="shared" si="111"/>
        <v>4038173.1423121262</v>
      </c>
      <c r="BC153" s="126" t="s">
        <v>293</v>
      </c>
      <c r="BD153" s="126" t="s">
        <v>294</v>
      </c>
      <c r="BE153" s="227">
        <f t="shared" si="112"/>
        <v>0</v>
      </c>
      <c r="BF153" s="227">
        <f t="shared" si="113"/>
        <v>3626916.8734233249</v>
      </c>
      <c r="BG153" s="227">
        <f t="shared" si="114"/>
        <v>0</v>
      </c>
      <c r="BH153" s="227">
        <f t="shared" si="115"/>
        <v>3641785.0324267247</v>
      </c>
      <c r="BI153" s="227">
        <f t="shared" si="116"/>
        <v>0</v>
      </c>
      <c r="BJ153" s="227">
        <f t="shared" si="117"/>
        <v>3700072.5906445538</v>
      </c>
    </row>
    <row r="154" spans="5:62">
      <c r="E154" s="126" t="s">
        <v>295</v>
      </c>
      <c r="F154" s="126" t="s">
        <v>296</v>
      </c>
      <c r="G154" s="227">
        <f>IFERROR(IF(VLOOKUP(E154,A:C,3,FALSE)="YES",VLOOKUP(E154,'School Year 2019-20 SPED coop'!A:R,15,FALSE),0),0)</f>
        <v>0</v>
      </c>
      <c r="H154" s="227">
        <f t="shared" si="81"/>
        <v>417639.81</v>
      </c>
      <c r="J154" s="126" t="s">
        <v>295</v>
      </c>
      <c r="K154" s="126" t="s">
        <v>296</v>
      </c>
      <c r="L154" s="227">
        <f t="shared" si="82"/>
        <v>0</v>
      </c>
      <c r="M154" s="227">
        <f t="shared" si="83"/>
        <v>474016.88213339896</v>
      </c>
      <c r="N154" s="227">
        <f t="shared" si="84"/>
        <v>0</v>
      </c>
      <c r="O154" s="227">
        <f t="shared" si="85"/>
        <v>482865.20921528462</v>
      </c>
      <c r="P154" s="227">
        <f t="shared" si="86"/>
        <v>0</v>
      </c>
      <c r="Q154" s="227">
        <f t="shared" si="87"/>
        <v>491468.82754614396</v>
      </c>
      <c r="S154" s="126" t="s">
        <v>295</v>
      </c>
      <c r="T154" s="126" t="s">
        <v>296</v>
      </c>
      <c r="U154" s="227">
        <f t="shared" si="88"/>
        <v>0</v>
      </c>
      <c r="V154" s="227">
        <f t="shared" si="89"/>
        <v>480890.59675801417</v>
      </c>
      <c r="W154" s="227">
        <f t="shared" si="90"/>
        <v>0</v>
      </c>
      <c r="X154" s="227">
        <f t="shared" si="91"/>
        <v>494956.59892233642</v>
      </c>
      <c r="Y154" s="227">
        <f t="shared" si="92"/>
        <v>0</v>
      </c>
      <c r="Z154" s="227">
        <f t="shared" si="93"/>
        <v>507642.01759798086</v>
      </c>
      <c r="AB154" s="126" t="s">
        <v>295</v>
      </c>
      <c r="AC154" s="126" t="s">
        <v>296</v>
      </c>
      <c r="AD154" s="227">
        <f t="shared" si="94"/>
        <v>0</v>
      </c>
      <c r="AE154" s="227">
        <f t="shared" si="95"/>
        <v>393972.22580796498</v>
      </c>
      <c r="AF154" s="227">
        <f t="shared" si="96"/>
        <v>0</v>
      </c>
      <c r="AG154" s="227">
        <f t="shared" si="97"/>
        <v>402127.30539215333</v>
      </c>
      <c r="AH154" s="227">
        <f t="shared" si="98"/>
        <v>0</v>
      </c>
      <c r="AI154" s="227">
        <f t="shared" si="99"/>
        <v>408122.18570107297</v>
      </c>
      <c r="AK154" s="126" t="s">
        <v>295</v>
      </c>
      <c r="AL154" s="126" t="s">
        <v>296</v>
      </c>
      <c r="AM154" s="227">
        <f t="shared" si="100"/>
        <v>0</v>
      </c>
      <c r="AN154" s="227">
        <f t="shared" si="101"/>
        <v>459503.61783815606</v>
      </c>
      <c r="AO154" s="227">
        <f t="shared" si="102"/>
        <v>0</v>
      </c>
      <c r="AP154" s="227">
        <f t="shared" si="103"/>
        <v>461868.77404449199</v>
      </c>
      <c r="AQ154" s="227">
        <f t="shared" si="104"/>
        <v>0</v>
      </c>
      <c r="AR154" s="227">
        <f t="shared" si="105"/>
        <v>469946.03317062068</v>
      </c>
      <c r="AT154" s="126" t="s">
        <v>295</v>
      </c>
      <c r="AU154" s="126" t="s">
        <v>296</v>
      </c>
      <c r="AV154" s="227">
        <f t="shared" si="106"/>
        <v>0</v>
      </c>
      <c r="AW154" s="227">
        <f t="shared" si="107"/>
        <v>464056.64567168354</v>
      </c>
      <c r="AX154" s="227">
        <f t="shared" si="108"/>
        <v>0</v>
      </c>
      <c r="AY154" s="227">
        <f t="shared" si="109"/>
        <v>471806.97372468933</v>
      </c>
      <c r="AZ154" s="227">
        <f t="shared" si="110"/>
        <v>0</v>
      </c>
      <c r="BA154" s="227">
        <f t="shared" si="111"/>
        <v>484107.42783481389</v>
      </c>
      <c r="BC154" s="126" t="s">
        <v>295</v>
      </c>
      <c r="BD154" s="126" t="s">
        <v>296</v>
      </c>
      <c r="BE154" s="227">
        <f t="shared" si="112"/>
        <v>0</v>
      </c>
      <c r="BF154" s="227">
        <f t="shared" si="113"/>
        <v>414507.75060660223</v>
      </c>
      <c r="BG154" s="227">
        <f t="shared" si="114"/>
        <v>0</v>
      </c>
      <c r="BH154" s="227">
        <f t="shared" si="115"/>
        <v>418021.67860199529</v>
      </c>
      <c r="BI154" s="227">
        <f t="shared" si="116"/>
        <v>0</v>
      </c>
      <c r="BJ154" s="227">
        <f t="shared" si="117"/>
        <v>424594.56837563444</v>
      </c>
    </row>
    <row r="155" spans="5:62">
      <c r="E155" s="126" t="s">
        <v>297</v>
      </c>
      <c r="F155" s="126" t="s">
        <v>298</v>
      </c>
      <c r="G155" s="227">
        <f>IFERROR(IF(VLOOKUP(E155,A:C,3,FALSE)="YES",VLOOKUP(E155,'School Year 2019-20 SPED coop'!A:R,15,FALSE),0),0)</f>
        <v>0</v>
      </c>
      <c r="H155" s="227">
        <f t="shared" si="81"/>
        <v>4409290.8099999996</v>
      </c>
      <c r="J155" s="126" t="s">
        <v>297</v>
      </c>
      <c r="K155" s="126" t="s">
        <v>298</v>
      </c>
      <c r="L155" s="227">
        <f t="shared" si="82"/>
        <v>0</v>
      </c>
      <c r="M155" s="227">
        <f t="shared" si="83"/>
        <v>4468287.8858714374</v>
      </c>
      <c r="N155" s="227">
        <f t="shared" si="84"/>
        <v>0</v>
      </c>
      <c r="O155" s="227">
        <f t="shared" si="85"/>
        <v>4551653.7947017848</v>
      </c>
      <c r="P155" s="227">
        <f t="shared" si="86"/>
        <v>0</v>
      </c>
      <c r="Q155" s="227">
        <f t="shared" si="87"/>
        <v>4632714.3194440464</v>
      </c>
      <c r="S155" s="126" t="s">
        <v>297</v>
      </c>
      <c r="T155" s="126" t="s">
        <v>298</v>
      </c>
      <c r="U155" s="227">
        <f t="shared" si="88"/>
        <v>0</v>
      </c>
      <c r="V155" s="227">
        <f t="shared" si="89"/>
        <v>4533140.0757985488</v>
      </c>
      <c r="W155" s="227">
        <f t="shared" si="90"/>
        <v>0</v>
      </c>
      <c r="X155" s="227">
        <f t="shared" si="91"/>
        <v>4665637.9135361835</v>
      </c>
      <c r="Y155" s="227">
        <f t="shared" si="92"/>
        <v>0</v>
      </c>
      <c r="Z155" s="227">
        <f t="shared" si="93"/>
        <v>4785067.695445423</v>
      </c>
      <c r="AB155" s="126" t="s">
        <v>297</v>
      </c>
      <c r="AC155" s="126" t="s">
        <v>298</v>
      </c>
      <c r="AD155" s="227">
        <f t="shared" si="94"/>
        <v>0</v>
      </c>
      <c r="AE155" s="227">
        <f t="shared" si="95"/>
        <v>4412546.7294815201</v>
      </c>
      <c r="AF155" s="227">
        <f t="shared" si="96"/>
        <v>0</v>
      </c>
      <c r="AG155" s="227">
        <f t="shared" si="97"/>
        <v>4494929.7148343967</v>
      </c>
      <c r="AH155" s="227">
        <f t="shared" si="98"/>
        <v>0</v>
      </c>
      <c r="AI155" s="227">
        <f t="shared" si="99"/>
        <v>4568831.8579031117</v>
      </c>
      <c r="AK155" s="126" t="s">
        <v>297</v>
      </c>
      <c r="AL155" s="126" t="s">
        <v>298</v>
      </c>
      <c r="AM155" s="227">
        <f t="shared" si="100"/>
        <v>0</v>
      </c>
      <c r="AN155" s="227">
        <f t="shared" si="101"/>
        <v>4867551.3609712254</v>
      </c>
      <c r="AO155" s="227">
        <f t="shared" si="102"/>
        <v>0</v>
      </c>
      <c r="AP155" s="227">
        <f t="shared" si="103"/>
        <v>4892338.2253807783</v>
      </c>
      <c r="AQ155" s="227">
        <f t="shared" si="104"/>
        <v>0</v>
      </c>
      <c r="AR155" s="227">
        <f t="shared" si="105"/>
        <v>4977853.4579289574</v>
      </c>
      <c r="AT155" s="126" t="s">
        <v>297</v>
      </c>
      <c r="AU155" s="126" t="s">
        <v>298</v>
      </c>
      <c r="AV155" s="227">
        <f t="shared" si="106"/>
        <v>0</v>
      </c>
      <c r="AW155" s="227">
        <f t="shared" si="107"/>
        <v>4915982.3353814306</v>
      </c>
      <c r="AX155" s="227">
        <f t="shared" si="108"/>
        <v>0</v>
      </c>
      <c r="AY155" s="227">
        <f t="shared" si="109"/>
        <v>4997582.3443929441</v>
      </c>
      <c r="AZ155" s="227">
        <f t="shared" si="110"/>
        <v>0</v>
      </c>
      <c r="BA155" s="227">
        <f t="shared" si="111"/>
        <v>5127976.9625544567</v>
      </c>
      <c r="BC155" s="126" t="s">
        <v>297</v>
      </c>
      <c r="BD155" s="126" t="s">
        <v>298</v>
      </c>
      <c r="BE155" s="227">
        <f t="shared" si="112"/>
        <v>0</v>
      </c>
      <c r="BF155" s="227">
        <f t="shared" si="113"/>
        <v>4608165.3324025972</v>
      </c>
      <c r="BG155" s="227">
        <f t="shared" si="114"/>
        <v>0</v>
      </c>
      <c r="BH155" s="227">
        <f t="shared" si="115"/>
        <v>4637298.3102759402</v>
      </c>
      <c r="BI155" s="227">
        <f t="shared" si="116"/>
        <v>0</v>
      </c>
      <c r="BJ155" s="227">
        <f t="shared" si="117"/>
        <v>4717238.5014231196</v>
      </c>
    </row>
    <row r="156" spans="5:62">
      <c r="E156" s="126" t="s">
        <v>299</v>
      </c>
      <c r="F156" s="126" t="s">
        <v>300</v>
      </c>
      <c r="G156" s="227">
        <f>IFERROR(IF(VLOOKUP(E156,A:C,3,FALSE)="YES",VLOOKUP(E156,'School Year 2019-20 SPED coop'!A:R,15,FALSE),0),0)</f>
        <v>0</v>
      </c>
      <c r="H156" s="227">
        <f t="shared" si="81"/>
        <v>85106.319999999992</v>
      </c>
      <c r="J156" s="126" t="s">
        <v>299</v>
      </c>
      <c r="K156" s="126" t="s">
        <v>300</v>
      </c>
      <c r="L156" s="227">
        <f t="shared" si="82"/>
        <v>0</v>
      </c>
      <c r="M156" s="227">
        <f t="shared" si="83"/>
        <v>97424.73062165505</v>
      </c>
      <c r="N156" s="227">
        <f t="shared" si="84"/>
        <v>0</v>
      </c>
      <c r="O156" s="227">
        <f t="shared" si="85"/>
        <v>99242.334980801053</v>
      </c>
      <c r="P156" s="227">
        <f t="shared" si="86"/>
        <v>0</v>
      </c>
      <c r="Q156" s="227">
        <f t="shared" si="87"/>
        <v>101009.66858178285</v>
      </c>
      <c r="S156" s="126" t="s">
        <v>299</v>
      </c>
      <c r="T156" s="126" t="s">
        <v>300</v>
      </c>
      <c r="U156" s="227">
        <f t="shared" si="88"/>
        <v>0</v>
      </c>
      <c r="V156" s="227">
        <f t="shared" si="89"/>
        <v>97424.73062165505</v>
      </c>
      <c r="W156" s="227">
        <f t="shared" si="90"/>
        <v>0</v>
      </c>
      <c r="X156" s="227">
        <f t="shared" si="91"/>
        <v>99242.334980801053</v>
      </c>
      <c r="Y156" s="227">
        <f t="shared" si="92"/>
        <v>0</v>
      </c>
      <c r="Z156" s="227">
        <f t="shared" si="93"/>
        <v>101009.66858178285</v>
      </c>
      <c r="AB156" s="126" t="s">
        <v>299</v>
      </c>
      <c r="AC156" s="126" t="s">
        <v>300</v>
      </c>
      <c r="AD156" s="227">
        <f t="shared" si="94"/>
        <v>0</v>
      </c>
      <c r="AE156" s="227">
        <f t="shared" si="95"/>
        <v>79813.688029029086</v>
      </c>
      <c r="AF156" s="227">
        <f t="shared" si="96"/>
        <v>0</v>
      </c>
      <c r="AG156" s="227">
        <f t="shared" si="97"/>
        <v>80259.292067207265</v>
      </c>
      <c r="AH156" s="227">
        <f t="shared" si="98"/>
        <v>0</v>
      </c>
      <c r="AI156" s="227">
        <f t="shared" si="99"/>
        <v>81029.569164704895</v>
      </c>
      <c r="AK156" s="126" t="s">
        <v>299</v>
      </c>
      <c r="AL156" s="126" t="s">
        <v>300</v>
      </c>
      <c r="AM156" s="227">
        <f t="shared" si="100"/>
        <v>0</v>
      </c>
      <c r="AN156" s="227">
        <f t="shared" si="101"/>
        <v>94765.772990385754</v>
      </c>
      <c r="AO156" s="227">
        <f t="shared" si="102"/>
        <v>0</v>
      </c>
      <c r="AP156" s="227">
        <f t="shared" si="103"/>
        <v>95246.420643375255</v>
      </c>
      <c r="AQ156" s="227">
        <f t="shared" si="104"/>
        <v>0</v>
      </c>
      <c r="AR156" s="227">
        <f t="shared" si="105"/>
        <v>96911.780669066255</v>
      </c>
      <c r="AT156" s="126" t="s">
        <v>299</v>
      </c>
      <c r="AU156" s="126" t="s">
        <v>300</v>
      </c>
      <c r="AV156" s="227">
        <f t="shared" si="106"/>
        <v>0</v>
      </c>
      <c r="AW156" s="227">
        <f t="shared" si="107"/>
        <v>94765.772990385754</v>
      </c>
      <c r="AX156" s="227">
        <f t="shared" si="108"/>
        <v>0</v>
      </c>
      <c r="AY156" s="227">
        <f t="shared" si="109"/>
        <v>95246.420643375255</v>
      </c>
      <c r="AZ156" s="227">
        <f t="shared" si="110"/>
        <v>0</v>
      </c>
      <c r="BA156" s="227">
        <f t="shared" si="111"/>
        <v>96911.780669066255</v>
      </c>
      <c r="BC156" s="126" t="s">
        <v>299</v>
      </c>
      <c r="BD156" s="126" t="s">
        <v>300</v>
      </c>
      <c r="BE156" s="227">
        <f t="shared" si="112"/>
        <v>0</v>
      </c>
      <c r="BF156" s="227">
        <f t="shared" si="113"/>
        <v>83757.433317943316</v>
      </c>
      <c r="BG156" s="227">
        <f t="shared" si="114"/>
        <v>0</v>
      </c>
      <c r="BH156" s="227">
        <f t="shared" si="115"/>
        <v>83219.644914386226</v>
      </c>
      <c r="BI156" s="227">
        <f t="shared" si="116"/>
        <v>0</v>
      </c>
      <c r="BJ156" s="227">
        <f t="shared" si="117"/>
        <v>84083.144441699085</v>
      </c>
    </row>
    <row r="157" spans="5:62">
      <c r="E157" s="126" t="s">
        <v>301</v>
      </c>
      <c r="F157" s="126" t="s">
        <v>302</v>
      </c>
      <c r="G157" s="227">
        <f>IFERROR(IF(VLOOKUP(E157,A:C,3,FALSE)="YES",VLOOKUP(E157,'School Year 2019-20 SPED coop'!A:R,15,FALSE),0),0)</f>
        <v>0</v>
      </c>
      <c r="H157" s="227">
        <f t="shared" si="81"/>
        <v>570856.35</v>
      </c>
      <c r="J157" s="126" t="s">
        <v>301</v>
      </c>
      <c r="K157" s="126" t="s">
        <v>302</v>
      </c>
      <c r="L157" s="227">
        <f t="shared" si="82"/>
        <v>0</v>
      </c>
      <c r="M157" s="227">
        <f t="shared" si="83"/>
        <v>548443.31527966808</v>
      </c>
      <c r="N157" s="227">
        <f t="shared" si="84"/>
        <v>0</v>
      </c>
      <c r="O157" s="227">
        <f t="shared" si="85"/>
        <v>558680.16083309927</v>
      </c>
      <c r="P157" s="227">
        <f t="shared" si="86"/>
        <v>0</v>
      </c>
      <c r="Q157" s="227">
        <f t="shared" si="87"/>
        <v>568633.90122728259</v>
      </c>
      <c r="S157" s="126" t="s">
        <v>301</v>
      </c>
      <c r="T157" s="126" t="s">
        <v>302</v>
      </c>
      <c r="U157" s="227">
        <f t="shared" si="88"/>
        <v>0</v>
      </c>
      <c r="V157" s="227">
        <f t="shared" si="89"/>
        <v>556408.17745073629</v>
      </c>
      <c r="W157" s="227">
        <f t="shared" si="90"/>
        <v>0</v>
      </c>
      <c r="X157" s="227">
        <f t="shared" si="91"/>
        <v>572676.67668648041</v>
      </c>
      <c r="Y157" s="227">
        <f t="shared" si="92"/>
        <v>0</v>
      </c>
      <c r="Z157" s="227">
        <f t="shared" si="93"/>
        <v>587345.38371191744</v>
      </c>
      <c r="AB157" s="126" t="s">
        <v>301</v>
      </c>
      <c r="AC157" s="126" t="s">
        <v>302</v>
      </c>
      <c r="AD157" s="227">
        <f t="shared" si="94"/>
        <v>0</v>
      </c>
      <c r="AE157" s="227">
        <f t="shared" si="95"/>
        <v>625451.98751611088</v>
      </c>
      <c r="AF157" s="227">
        <f t="shared" si="96"/>
        <v>0</v>
      </c>
      <c r="AG157" s="227">
        <f t="shared" si="97"/>
        <v>638885.18070857413</v>
      </c>
      <c r="AH157" s="227">
        <f t="shared" si="98"/>
        <v>0</v>
      </c>
      <c r="AI157" s="227">
        <f t="shared" si="99"/>
        <v>649982.25690757378</v>
      </c>
      <c r="AK157" s="126" t="s">
        <v>301</v>
      </c>
      <c r="AL157" s="126" t="s">
        <v>302</v>
      </c>
      <c r="AM157" s="227">
        <f t="shared" si="100"/>
        <v>0</v>
      </c>
      <c r="AN157" s="227">
        <f t="shared" si="101"/>
        <v>713500.25852819975</v>
      </c>
      <c r="AO157" s="227">
        <f t="shared" si="102"/>
        <v>0</v>
      </c>
      <c r="AP157" s="227">
        <f t="shared" si="103"/>
        <v>717152.30524206185</v>
      </c>
      <c r="AQ157" s="227">
        <f t="shared" si="104"/>
        <v>0</v>
      </c>
      <c r="AR157" s="227">
        <f t="shared" si="105"/>
        <v>729690.79937038862</v>
      </c>
      <c r="AT157" s="126" t="s">
        <v>301</v>
      </c>
      <c r="AU157" s="126" t="s">
        <v>302</v>
      </c>
      <c r="AV157" s="227">
        <f t="shared" si="106"/>
        <v>0</v>
      </c>
      <c r="AW157" s="227">
        <f t="shared" si="107"/>
        <v>720585.05487879273</v>
      </c>
      <c r="AX157" s="227">
        <f t="shared" si="108"/>
        <v>0</v>
      </c>
      <c r="AY157" s="227">
        <f t="shared" si="109"/>
        <v>732568.90165536373</v>
      </c>
      <c r="AZ157" s="227">
        <f t="shared" si="110"/>
        <v>0</v>
      </c>
      <c r="BA157" s="227">
        <f t="shared" si="111"/>
        <v>751685.71107853844</v>
      </c>
      <c r="BC157" s="126" t="s">
        <v>301</v>
      </c>
      <c r="BD157" s="126" t="s">
        <v>302</v>
      </c>
      <c r="BE157" s="227">
        <f t="shared" si="112"/>
        <v>0</v>
      </c>
      <c r="BF157" s="227">
        <f t="shared" si="113"/>
        <v>655785.38972712297</v>
      </c>
      <c r="BG157" s="227">
        <f t="shared" si="114"/>
        <v>0</v>
      </c>
      <c r="BH157" s="227">
        <f t="shared" si="115"/>
        <v>661792.5989932816</v>
      </c>
      <c r="BI157" s="227">
        <f t="shared" si="116"/>
        <v>0</v>
      </c>
      <c r="BJ157" s="227">
        <f t="shared" si="117"/>
        <v>673806.48642686976</v>
      </c>
    </row>
    <row r="158" spans="5:62">
      <c r="E158" s="126" t="s">
        <v>303</v>
      </c>
      <c r="F158" s="126" t="s">
        <v>304</v>
      </c>
      <c r="G158" s="227">
        <f>IFERROR(IF(VLOOKUP(E158,A:C,3,FALSE)="YES",VLOOKUP(E158,'School Year 2019-20 SPED coop'!A:R,15,FALSE),0),0)</f>
        <v>0</v>
      </c>
      <c r="H158" s="227">
        <f t="shared" si="81"/>
        <v>71666.62</v>
      </c>
      <c r="J158" s="126" t="s">
        <v>303</v>
      </c>
      <c r="K158" s="126" t="s">
        <v>304</v>
      </c>
      <c r="L158" s="227">
        <f t="shared" si="82"/>
        <v>0</v>
      </c>
      <c r="M158" s="227">
        <f t="shared" si="83"/>
        <v>93683.706366457773</v>
      </c>
      <c r="N158" s="227">
        <f t="shared" si="84"/>
        <v>0</v>
      </c>
      <c r="O158" s="227">
        <f t="shared" si="85"/>
        <v>95434.175211916518</v>
      </c>
      <c r="P158" s="227">
        <f t="shared" si="86"/>
        <v>0</v>
      </c>
      <c r="Q158" s="227">
        <f t="shared" si="87"/>
        <v>97136.24233629767</v>
      </c>
      <c r="S158" s="126" t="s">
        <v>303</v>
      </c>
      <c r="T158" s="126" t="s">
        <v>304</v>
      </c>
      <c r="U158" s="227">
        <f t="shared" si="88"/>
        <v>0</v>
      </c>
      <c r="V158" s="227">
        <f t="shared" si="89"/>
        <v>93683.706366457773</v>
      </c>
      <c r="W158" s="227">
        <f t="shared" si="90"/>
        <v>0</v>
      </c>
      <c r="X158" s="227">
        <f t="shared" si="91"/>
        <v>95434.175211916518</v>
      </c>
      <c r="Y158" s="227">
        <f t="shared" si="92"/>
        <v>0</v>
      </c>
      <c r="Z158" s="227">
        <f t="shared" si="93"/>
        <v>97136.24233629767</v>
      </c>
      <c r="AB158" s="126" t="s">
        <v>303</v>
      </c>
      <c r="AC158" s="126" t="s">
        <v>304</v>
      </c>
      <c r="AD158" s="227">
        <f t="shared" si="94"/>
        <v>0</v>
      </c>
      <c r="AE158" s="227">
        <f t="shared" si="95"/>
        <v>93843.535413627833</v>
      </c>
      <c r="AF158" s="227">
        <f t="shared" si="96"/>
        <v>0</v>
      </c>
      <c r="AG158" s="227">
        <f t="shared" si="97"/>
        <v>95921.015441607567</v>
      </c>
      <c r="AH158" s="227">
        <f t="shared" si="98"/>
        <v>0</v>
      </c>
      <c r="AI158" s="227">
        <f t="shared" si="99"/>
        <v>95527.40181926373</v>
      </c>
      <c r="AK158" s="126" t="s">
        <v>303</v>
      </c>
      <c r="AL158" s="126" t="s">
        <v>304</v>
      </c>
      <c r="AM158" s="227">
        <f t="shared" si="100"/>
        <v>0</v>
      </c>
      <c r="AN158" s="227">
        <f t="shared" si="101"/>
        <v>100928.44226735248</v>
      </c>
      <c r="AO158" s="227">
        <f t="shared" si="102"/>
        <v>0</v>
      </c>
      <c r="AP158" s="227">
        <f t="shared" si="103"/>
        <v>101438.75259423866</v>
      </c>
      <c r="AQ158" s="227">
        <f t="shared" si="104"/>
        <v>0</v>
      </c>
      <c r="AR158" s="227">
        <f t="shared" si="105"/>
        <v>103217.265431493</v>
      </c>
      <c r="AT158" s="126" t="s">
        <v>303</v>
      </c>
      <c r="AU158" s="126" t="s">
        <v>304</v>
      </c>
      <c r="AV158" s="227">
        <f t="shared" si="106"/>
        <v>0</v>
      </c>
      <c r="AW158" s="227">
        <f t="shared" si="107"/>
        <v>100928.44226735248</v>
      </c>
      <c r="AX158" s="227">
        <f t="shared" si="108"/>
        <v>0</v>
      </c>
      <c r="AY158" s="227">
        <f t="shared" si="109"/>
        <v>101438.75259423866</v>
      </c>
      <c r="AZ158" s="227">
        <f t="shared" si="110"/>
        <v>0</v>
      </c>
      <c r="BA158" s="227">
        <f t="shared" si="111"/>
        <v>103217.265431493</v>
      </c>
      <c r="BC158" s="126" t="s">
        <v>303</v>
      </c>
      <c r="BD158" s="126" t="s">
        <v>304</v>
      </c>
      <c r="BE158" s="227">
        <f t="shared" si="112"/>
        <v>0</v>
      </c>
      <c r="BF158" s="227">
        <f t="shared" si="113"/>
        <v>97071.525600345412</v>
      </c>
      <c r="BG158" s="227">
        <f t="shared" si="114"/>
        <v>0</v>
      </c>
      <c r="BH158" s="227">
        <f t="shared" si="115"/>
        <v>98004.51679873938</v>
      </c>
      <c r="BI158" s="227">
        <f t="shared" si="116"/>
        <v>0</v>
      </c>
      <c r="BJ158" s="227">
        <f t="shared" si="117"/>
        <v>97693.85548878384</v>
      </c>
    </row>
    <row r="159" spans="5:62">
      <c r="E159" s="126" t="s">
        <v>305</v>
      </c>
      <c r="F159" s="126" t="s">
        <v>306</v>
      </c>
      <c r="G159" s="227">
        <f>IFERROR(IF(VLOOKUP(E159,A:C,3,FALSE)="YES",VLOOKUP(E159,'School Year 2019-20 SPED coop'!A:R,15,FALSE),0),0)</f>
        <v>0</v>
      </c>
      <c r="H159" s="227">
        <f t="shared" si="81"/>
        <v>93169.99</v>
      </c>
      <c r="J159" s="126" t="s">
        <v>305</v>
      </c>
      <c r="K159" s="126" t="s">
        <v>306</v>
      </c>
      <c r="L159" s="227">
        <f t="shared" si="82"/>
        <v>0</v>
      </c>
      <c r="M159" s="227">
        <f t="shared" si="83"/>
        <v>101941.74988402431</v>
      </c>
      <c r="N159" s="227">
        <f t="shared" si="84"/>
        <v>0</v>
      </c>
      <c r="O159" s="227">
        <f t="shared" si="85"/>
        <v>103850.98129881134</v>
      </c>
      <c r="P159" s="227">
        <f t="shared" si="86"/>
        <v>0</v>
      </c>
      <c r="Q159" s="227">
        <f t="shared" si="87"/>
        <v>105707.41126436682</v>
      </c>
      <c r="S159" s="126" t="s">
        <v>305</v>
      </c>
      <c r="T159" s="126" t="s">
        <v>306</v>
      </c>
      <c r="U159" s="227">
        <f t="shared" si="88"/>
        <v>0</v>
      </c>
      <c r="V159" s="227">
        <f t="shared" si="89"/>
        <v>101941.74988402431</v>
      </c>
      <c r="W159" s="227">
        <f t="shared" si="90"/>
        <v>0</v>
      </c>
      <c r="X159" s="227">
        <f t="shared" si="91"/>
        <v>103850.98129881134</v>
      </c>
      <c r="Y159" s="227">
        <f t="shared" si="92"/>
        <v>0</v>
      </c>
      <c r="Z159" s="227">
        <f t="shared" si="93"/>
        <v>105707.41126436682</v>
      </c>
      <c r="AB159" s="126" t="s">
        <v>305</v>
      </c>
      <c r="AC159" s="126" t="s">
        <v>306</v>
      </c>
      <c r="AD159" s="227">
        <f t="shared" si="94"/>
        <v>0</v>
      </c>
      <c r="AE159" s="227">
        <f t="shared" si="95"/>
        <v>86298.305074121061</v>
      </c>
      <c r="AF159" s="227">
        <f t="shared" si="96"/>
        <v>0</v>
      </c>
      <c r="AG159" s="227">
        <f t="shared" si="97"/>
        <v>90071.939587714296</v>
      </c>
      <c r="AH159" s="227">
        <f t="shared" si="98"/>
        <v>0</v>
      </c>
      <c r="AI159" s="227">
        <f t="shared" si="99"/>
        <v>91673.444931187609</v>
      </c>
      <c r="AK159" s="126" t="s">
        <v>305</v>
      </c>
      <c r="AL159" s="126" t="s">
        <v>306</v>
      </c>
      <c r="AM159" s="227">
        <f t="shared" si="100"/>
        <v>0</v>
      </c>
      <c r="AN159" s="227">
        <f t="shared" si="101"/>
        <v>97382.86293846526</v>
      </c>
      <c r="AO159" s="227">
        <f t="shared" si="102"/>
        <v>0</v>
      </c>
      <c r="AP159" s="227">
        <f t="shared" si="103"/>
        <v>97885.881209408151</v>
      </c>
      <c r="AQ159" s="227">
        <f t="shared" si="104"/>
        <v>0</v>
      </c>
      <c r="AR159" s="227">
        <f t="shared" si="105"/>
        <v>99603.460116834176</v>
      </c>
      <c r="AT159" s="126" t="s">
        <v>305</v>
      </c>
      <c r="AU159" s="126" t="s">
        <v>306</v>
      </c>
      <c r="AV159" s="227">
        <f t="shared" si="106"/>
        <v>0</v>
      </c>
      <c r="AW159" s="227">
        <f t="shared" si="107"/>
        <v>97382.86293846526</v>
      </c>
      <c r="AX159" s="227">
        <f t="shared" si="108"/>
        <v>0</v>
      </c>
      <c r="AY159" s="227">
        <f t="shared" si="109"/>
        <v>97885.881209408151</v>
      </c>
      <c r="AZ159" s="227">
        <f t="shared" si="110"/>
        <v>0</v>
      </c>
      <c r="BA159" s="227">
        <f t="shared" si="111"/>
        <v>99603.460116834176</v>
      </c>
      <c r="BC159" s="126" t="s">
        <v>305</v>
      </c>
      <c r="BD159" s="126" t="s">
        <v>306</v>
      </c>
      <c r="BE159" s="227">
        <f t="shared" si="112"/>
        <v>0</v>
      </c>
      <c r="BF159" s="227">
        <f t="shared" si="113"/>
        <v>90998.326223018885</v>
      </c>
      <c r="BG159" s="227">
        <f t="shared" si="114"/>
        <v>0</v>
      </c>
      <c r="BH159" s="227">
        <f t="shared" si="115"/>
        <v>93811.738797796308</v>
      </c>
      <c r="BI159" s="227">
        <f t="shared" si="116"/>
        <v>0</v>
      </c>
      <c r="BJ159" s="227">
        <f t="shared" si="117"/>
        <v>95554.808731844096</v>
      </c>
    </row>
    <row r="160" spans="5:62">
      <c r="E160" s="126" t="s">
        <v>307</v>
      </c>
      <c r="F160" s="126" t="s">
        <v>308</v>
      </c>
      <c r="G160" s="227">
        <f>IFERROR(IF(VLOOKUP(E160,A:C,3,FALSE)="YES",VLOOKUP(E160,'School Year 2019-20 SPED coop'!A:R,15,FALSE),0),0)</f>
        <v>0</v>
      </c>
      <c r="H160" s="227">
        <f t="shared" si="81"/>
        <v>266423.40999999997</v>
      </c>
      <c r="J160" s="126" t="s">
        <v>307</v>
      </c>
      <c r="K160" s="126" t="s">
        <v>308</v>
      </c>
      <c r="L160" s="227">
        <f t="shared" si="82"/>
        <v>0</v>
      </c>
      <c r="M160" s="227">
        <f t="shared" si="83"/>
        <v>297028.69395929686</v>
      </c>
      <c r="N160" s="227">
        <f t="shared" si="84"/>
        <v>0</v>
      </c>
      <c r="O160" s="227">
        <f t="shared" si="85"/>
        <v>300517.00060452922</v>
      </c>
      <c r="P160" s="227">
        <f t="shared" si="86"/>
        <v>0</v>
      </c>
      <c r="Q160" s="227">
        <f t="shared" si="87"/>
        <v>303768.02642922587</v>
      </c>
      <c r="S160" s="126" t="s">
        <v>307</v>
      </c>
      <c r="T160" s="126" t="s">
        <v>308</v>
      </c>
      <c r="U160" s="227">
        <f t="shared" si="88"/>
        <v>0</v>
      </c>
      <c r="V160" s="227">
        <f t="shared" si="89"/>
        <v>301338.24783299229</v>
      </c>
      <c r="W160" s="227">
        <f t="shared" si="90"/>
        <v>0</v>
      </c>
      <c r="X160" s="227">
        <f t="shared" si="91"/>
        <v>308032.85461686278</v>
      </c>
      <c r="Y160" s="227">
        <f t="shared" si="92"/>
        <v>0</v>
      </c>
      <c r="Z160" s="227">
        <f t="shared" si="93"/>
        <v>313765.11191712192</v>
      </c>
      <c r="AB160" s="126" t="s">
        <v>307</v>
      </c>
      <c r="AC160" s="126" t="s">
        <v>308</v>
      </c>
      <c r="AD160" s="227">
        <f t="shared" si="94"/>
        <v>0</v>
      </c>
      <c r="AE160" s="227">
        <f t="shared" si="95"/>
        <v>222070.41877483897</v>
      </c>
      <c r="AF160" s="227">
        <f t="shared" si="96"/>
        <v>0</v>
      </c>
      <c r="AG160" s="227">
        <f t="shared" si="97"/>
        <v>222715.41081445929</v>
      </c>
      <c r="AH160" s="227">
        <f t="shared" si="98"/>
        <v>0</v>
      </c>
      <c r="AI160" s="227">
        <f t="shared" si="99"/>
        <v>224888.89228760783</v>
      </c>
      <c r="AK160" s="126" t="s">
        <v>307</v>
      </c>
      <c r="AL160" s="126" t="s">
        <v>308</v>
      </c>
      <c r="AM160" s="227">
        <f t="shared" si="100"/>
        <v>0</v>
      </c>
      <c r="AN160" s="227">
        <f t="shared" si="101"/>
        <v>246861.92764620067</v>
      </c>
      <c r="AO160" s="227">
        <f t="shared" si="102"/>
        <v>0</v>
      </c>
      <c r="AP160" s="227">
        <f t="shared" si="103"/>
        <v>246419.94645521863</v>
      </c>
      <c r="AQ160" s="227">
        <f t="shared" si="104"/>
        <v>0</v>
      </c>
      <c r="AR160" s="227">
        <f t="shared" si="105"/>
        <v>249042.56636632796</v>
      </c>
      <c r="AT160" s="126" t="s">
        <v>307</v>
      </c>
      <c r="AU160" s="126" t="s">
        <v>308</v>
      </c>
      <c r="AV160" s="227">
        <f t="shared" si="106"/>
        <v>0</v>
      </c>
      <c r="AW160" s="227">
        <f t="shared" si="107"/>
        <v>249319.75534439372</v>
      </c>
      <c r="AX160" s="227">
        <f t="shared" si="108"/>
        <v>0</v>
      </c>
      <c r="AY160" s="227">
        <f t="shared" si="109"/>
        <v>251734.54672235507</v>
      </c>
      <c r="AZ160" s="227">
        <f t="shared" si="110"/>
        <v>0</v>
      </c>
      <c r="BA160" s="227">
        <f t="shared" si="111"/>
        <v>256552.32737158152</v>
      </c>
      <c r="BC160" s="126" t="s">
        <v>307</v>
      </c>
      <c r="BD160" s="126" t="s">
        <v>308</v>
      </c>
      <c r="BE160" s="227">
        <f t="shared" si="112"/>
        <v>0</v>
      </c>
      <c r="BF160" s="227">
        <f t="shared" si="113"/>
        <v>233276.77367138772</v>
      </c>
      <c r="BG160" s="227">
        <f t="shared" si="114"/>
        <v>0</v>
      </c>
      <c r="BH160" s="227">
        <f t="shared" si="115"/>
        <v>231114.71688535874</v>
      </c>
      <c r="BI160" s="227">
        <f t="shared" si="116"/>
        <v>0</v>
      </c>
      <c r="BJ160" s="227">
        <f t="shared" si="117"/>
        <v>233581.02658292843</v>
      </c>
    </row>
    <row r="161" spans="5:62">
      <c r="E161" s="126" t="s">
        <v>309</v>
      </c>
      <c r="F161" s="126" t="s">
        <v>310</v>
      </c>
      <c r="G161" s="227">
        <f>IFERROR(IF(VLOOKUP(E161,A:C,3,FALSE)="YES",VLOOKUP(E161,'School Year 2019-20 SPED coop'!A:R,15,FALSE),0),0)</f>
        <v>0</v>
      </c>
      <c r="H161" s="227">
        <f t="shared" si="81"/>
        <v>251232.34</v>
      </c>
      <c r="J161" s="126" t="s">
        <v>309</v>
      </c>
      <c r="K161" s="126" t="s">
        <v>310</v>
      </c>
      <c r="L161" s="227">
        <f t="shared" si="82"/>
        <v>0</v>
      </c>
      <c r="M161" s="227">
        <f t="shared" si="83"/>
        <v>266303.75579575385</v>
      </c>
      <c r="N161" s="227">
        <f t="shared" si="84"/>
        <v>0</v>
      </c>
      <c r="O161" s="227">
        <f t="shared" si="85"/>
        <v>271278.08361420676</v>
      </c>
      <c r="P161" s="227">
        <f t="shared" si="86"/>
        <v>0</v>
      </c>
      <c r="Q161" s="227">
        <f t="shared" si="87"/>
        <v>276114.83278380119</v>
      </c>
      <c r="S161" s="126" t="s">
        <v>309</v>
      </c>
      <c r="T161" s="126" t="s">
        <v>310</v>
      </c>
      <c r="U161" s="227">
        <f t="shared" si="88"/>
        <v>0</v>
      </c>
      <c r="V161" s="227">
        <f t="shared" si="89"/>
        <v>270170.94903883332</v>
      </c>
      <c r="W161" s="227">
        <f t="shared" si="90"/>
        <v>0</v>
      </c>
      <c r="X161" s="227">
        <f t="shared" si="91"/>
        <v>278075.70357927919</v>
      </c>
      <c r="Y161" s="227">
        <f t="shared" si="92"/>
        <v>0</v>
      </c>
      <c r="Z161" s="227">
        <f t="shared" si="93"/>
        <v>285202.99220318795</v>
      </c>
      <c r="AB161" s="126" t="s">
        <v>309</v>
      </c>
      <c r="AC161" s="126" t="s">
        <v>310</v>
      </c>
      <c r="AD161" s="227">
        <f t="shared" si="94"/>
        <v>0</v>
      </c>
      <c r="AE161" s="227">
        <f t="shared" si="95"/>
        <v>247994.78677536958</v>
      </c>
      <c r="AF161" s="227">
        <f t="shared" si="96"/>
        <v>0</v>
      </c>
      <c r="AG161" s="227">
        <f t="shared" si="97"/>
        <v>250325.18255334179</v>
      </c>
      <c r="AH161" s="227">
        <f t="shared" si="98"/>
        <v>0</v>
      </c>
      <c r="AI161" s="227">
        <f t="shared" si="99"/>
        <v>254526.58342968932</v>
      </c>
      <c r="AK161" s="126" t="s">
        <v>309</v>
      </c>
      <c r="AL161" s="126" t="s">
        <v>310</v>
      </c>
      <c r="AM161" s="227">
        <f t="shared" si="100"/>
        <v>0</v>
      </c>
      <c r="AN161" s="227">
        <f t="shared" si="101"/>
        <v>276329.57297853794</v>
      </c>
      <c r="AO161" s="227">
        <f t="shared" si="102"/>
        <v>0</v>
      </c>
      <c r="AP161" s="227">
        <f t="shared" si="103"/>
        <v>277756.89749824652</v>
      </c>
      <c r="AQ161" s="227">
        <f t="shared" si="104"/>
        <v>0</v>
      </c>
      <c r="AR161" s="227">
        <f t="shared" si="105"/>
        <v>282615.20738684956</v>
      </c>
      <c r="AT161" s="126" t="s">
        <v>309</v>
      </c>
      <c r="AU161" s="126" t="s">
        <v>310</v>
      </c>
      <c r="AV161" s="227">
        <f t="shared" si="106"/>
        <v>0</v>
      </c>
      <c r="AW161" s="227">
        <f t="shared" si="107"/>
        <v>279083.23127030529</v>
      </c>
      <c r="AX161" s="227">
        <f t="shared" si="108"/>
        <v>0</v>
      </c>
      <c r="AY161" s="227">
        <f t="shared" si="109"/>
        <v>283745.5828106266</v>
      </c>
      <c r="AZ161" s="227">
        <f t="shared" si="110"/>
        <v>0</v>
      </c>
      <c r="BA161" s="227">
        <f t="shared" si="111"/>
        <v>291146.12941523216</v>
      </c>
      <c r="BC161" s="126" t="s">
        <v>309</v>
      </c>
      <c r="BD161" s="126" t="s">
        <v>310</v>
      </c>
      <c r="BE161" s="227">
        <f t="shared" si="112"/>
        <v>0</v>
      </c>
      <c r="BF161" s="227">
        <f t="shared" si="113"/>
        <v>259973.14044102532</v>
      </c>
      <c r="BG161" s="227">
        <f t="shared" si="114"/>
        <v>0</v>
      </c>
      <c r="BH161" s="227">
        <f t="shared" si="115"/>
        <v>259272.62098048395</v>
      </c>
      <c r="BI161" s="227">
        <f t="shared" si="116"/>
        <v>0</v>
      </c>
      <c r="BJ161" s="227">
        <f t="shared" si="117"/>
        <v>263827.36090320308</v>
      </c>
    </row>
    <row r="162" spans="5:62">
      <c r="E162" s="126" t="s">
        <v>311</v>
      </c>
      <c r="F162" s="126" t="s">
        <v>312</v>
      </c>
      <c r="G162" s="227">
        <f>IFERROR(IF(VLOOKUP(E162,A:C,3,FALSE)="YES",VLOOKUP(E162,'School Year 2019-20 SPED coop'!A:R,15,FALSE),0),0)</f>
        <v>0</v>
      </c>
      <c r="H162" s="227">
        <f t="shared" si="81"/>
        <v>142193.51999999999</v>
      </c>
      <c r="J162" s="126" t="s">
        <v>311</v>
      </c>
      <c r="K162" s="126" t="s">
        <v>312</v>
      </c>
      <c r="L162" s="227">
        <f t="shared" si="82"/>
        <v>0</v>
      </c>
      <c r="M162" s="227">
        <f t="shared" si="83"/>
        <v>149664.63489300309</v>
      </c>
      <c r="N162" s="227">
        <f t="shared" si="84"/>
        <v>0</v>
      </c>
      <c r="O162" s="227">
        <f t="shared" si="85"/>
        <v>152463.63071060265</v>
      </c>
      <c r="P162" s="227">
        <f t="shared" si="86"/>
        <v>0</v>
      </c>
      <c r="Q162" s="227">
        <f t="shared" si="87"/>
        <v>155185.2300240121</v>
      </c>
      <c r="S162" s="126" t="s">
        <v>311</v>
      </c>
      <c r="T162" s="126" t="s">
        <v>312</v>
      </c>
      <c r="U162" s="227">
        <f t="shared" si="88"/>
        <v>0</v>
      </c>
      <c r="V162" s="227">
        <f t="shared" si="89"/>
        <v>151829.26447063169</v>
      </c>
      <c r="W162" s="227">
        <f t="shared" si="90"/>
        <v>0</v>
      </c>
      <c r="X162" s="227">
        <f t="shared" si="91"/>
        <v>156271.27498291174</v>
      </c>
      <c r="Y162" s="227">
        <f t="shared" si="92"/>
        <v>0</v>
      </c>
      <c r="Z162" s="227">
        <f t="shared" si="93"/>
        <v>160270.09397850928</v>
      </c>
      <c r="AB162" s="126" t="s">
        <v>311</v>
      </c>
      <c r="AC162" s="126" t="s">
        <v>312</v>
      </c>
      <c r="AD162" s="227">
        <f t="shared" si="94"/>
        <v>0</v>
      </c>
      <c r="AE162" s="227">
        <f t="shared" si="95"/>
        <v>141933.10674684343</v>
      </c>
      <c r="AF162" s="227">
        <f t="shared" si="96"/>
        <v>0</v>
      </c>
      <c r="AG162" s="227">
        <f t="shared" si="97"/>
        <v>143256.54623086681</v>
      </c>
      <c r="AH162" s="227">
        <f t="shared" si="98"/>
        <v>0</v>
      </c>
      <c r="AI162" s="227">
        <f t="shared" si="99"/>
        <v>143718.2200440802</v>
      </c>
      <c r="AK162" s="126" t="s">
        <v>311</v>
      </c>
      <c r="AL162" s="126" t="s">
        <v>312</v>
      </c>
      <c r="AM162" s="227">
        <f t="shared" si="100"/>
        <v>0</v>
      </c>
      <c r="AN162" s="227">
        <f t="shared" si="101"/>
        <v>162124.41639724726</v>
      </c>
      <c r="AO162" s="227">
        <f t="shared" si="102"/>
        <v>0</v>
      </c>
      <c r="AP162" s="227">
        <f t="shared" si="103"/>
        <v>162933.01270549305</v>
      </c>
      <c r="AQ162" s="227">
        <f t="shared" si="104"/>
        <v>0</v>
      </c>
      <c r="AR162" s="227">
        <f t="shared" si="105"/>
        <v>165788.32943201603</v>
      </c>
      <c r="AT162" s="126" t="s">
        <v>311</v>
      </c>
      <c r="AU162" s="126" t="s">
        <v>312</v>
      </c>
      <c r="AV162" s="227">
        <f t="shared" si="106"/>
        <v>0</v>
      </c>
      <c r="AW162" s="227">
        <f t="shared" si="107"/>
        <v>163733.65088211565</v>
      </c>
      <c r="AX162" s="227">
        <f t="shared" si="108"/>
        <v>0</v>
      </c>
      <c r="AY162" s="227">
        <f t="shared" si="109"/>
        <v>166433.41038390153</v>
      </c>
      <c r="AZ162" s="227">
        <f t="shared" si="110"/>
        <v>0</v>
      </c>
      <c r="BA162" s="227">
        <f t="shared" si="111"/>
        <v>170772.34110474924</v>
      </c>
      <c r="BC162" s="126" t="s">
        <v>311</v>
      </c>
      <c r="BD162" s="126" t="s">
        <v>312</v>
      </c>
      <c r="BE162" s="227">
        <f t="shared" si="112"/>
        <v>0</v>
      </c>
      <c r="BF162" s="227">
        <f t="shared" si="113"/>
        <v>149372.84269126249</v>
      </c>
      <c r="BG162" s="227">
        <f t="shared" si="114"/>
        <v>0</v>
      </c>
      <c r="BH162" s="227">
        <f t="shared" si="115"/>
        <v>148935.02302164445</v>
      </c>
      <c r="BI162" s="227">
        <f t="shared" si="116"/>
        <v>0</v>
      </c>
      <c r="BJ162" s="227">
        <f t="shared" si="117"/>
        <v>149549.51140064126</v>
      </c>
    </row>
    <row r="163" spans="5:62">
      <c r="E163" s="126" t="s">
        <v>313</v>
      </c>
      <c r="F163" s="126" t="s">
        <v>314</v>
      </c>
      <c r="G163" s="227">
        <f>IFERROR(IF(VLOOKUP(E163,A:C,3,FALSE)="YES",VLOOKUP(E163,'School Year 2019-20 SPED coop'!A:R,15,FALSE),0),0)</f>
        <v>0</v>
      </c>
      <c r="H163" s="227">
        <f t="shared" si="81"/>
        <v>642441.57999999996</v>
      </c>
      <c r="J163" s="126" t="s">
        <v>313</v>
      </c>
      <c r="K163" s="126" t="s">
        <v>314</v>
      </c>
      <c r="L163" s="227">
        <f t="shared" si="82"/>
        <v>0</v>
      </c>
      <c r="M163" s="227">
        <f t="shared" si="83"/>
        <v>660487.3246496733</v>
      </c>
      <c r="N163" s="227">
        <f t="shared" si="84"/>
        <v>0</v>
      </c>
      <c r="O163" s="227">
        <f t="shared" si="85"/>
        <v>672816.5418302787</v>
      </c>
      <c r="P163" s="227">
        <f t="shared" si="86"/>
        <v>0</v>
      </c>
      <c r="Q163" s="227">
        <f t="shared" si="87"/>
        <v>684804.77342508116</v>
      </c>
      <c r="S163" s="126" t="s">
        <v>313</v>
      </c>
      <c r="T163" s="126" t="s">
        <v>314</v>
      </c>
      <c r="U163" s="227">
        <f t="shared" si="88"/>
        <v>0</v>
      </c>
      <c r="V163" s="227">
        <f t="shared" si="89"/>
        <v>670082.08344620792</v>
      </c>
      <c r="W163" s="227">
        <f t="shared" si="90"/>
        <v>0</v>
      </c>
      <c r="X163" s="227">
        <f t="shared" si="91"/>
        <v>689653.60416106193</v>
      </c>
      <c r="Y163" s="227">
        <f t="shared" si="92"/>
        <v>0</v>
      </c>
      <c r="Z163" s="227">
        <f t="shared" si="93"/>
        <v>707324.17198692006</v>
      </c>
      <c r="AB163" s="126" t="s">
        <v>313</v>
      </c>
      <c r="AC163" s="126" t="s">
        <v>314</v>
      </c>
      <c r="AD163" s="227">
        <f t="shared" si="94"/>
        <v>0</v>
      </c>
      <c r="AE163" s="227">
        <f t="shared" si="95"/>
        <v>552661.59061068099</v>
      </c>
      <c r="AF163" s="227">
        <f t="shared" si="96"/>
        <v>0</v>
      </c>
      <c r="AG163" s="227">
        <f t="shared" si="97"/>
        <v>566027.20242827444</v>
      </c>
      <c r="AH163" s="227">
        <f t="shared" si="98"/>
        <v>0</v>
      </c>
      <c r="AI163" s="227">
        <f t="shared" si="99"/>
        <v>575057.66681988281</v>
      </c>
      <c r="AK163" s="126" t="s">
        <v>313</v>
      </c>
      <c r="AL163" s="126" t="s">
        <v>314</v>
      </c>
      <c r="AM163" s="227">
        <f t="shared" si="100"/>
        <v>0</v>
      </c>
      <c r="AN163" s="227">
        <f t="shared" si="101"/>
        <v>657618.84868726076</v>
      </c>
      <c r="AO163" s="227">
        <f t="shared" si="102"/>
        <v>0</v>
      </c>
      <c r="AP163" s="227">
        <f t="shared" si="103"/>
        <v>661000.6488288932</v>
      </c>
      <c r="AQ163" s="227">
        <f t="shared" si="104"/>
        <v>0</v>
      </c>
      <c r="AR163" s="227">
        <f t="shared" si="105"/>
        <v>672559.66708527075</v>
      </c>
      <c r="AT163" s="126" t="s">
        <v>313</v>
      </c>
      <c r="AU163" s="126" t="s">
        <v>314</v>
      </c>
      <c r="AV163" s="227">
        <f t="shared" si="106"/>
        <v>0</v>
      </c>
      <c r="AW163" s="227">
        <f t="shared" si="107"/>
        <v>664171.54762978677</v>
      </c>
      <c r="AX163" s="227">
        <f t="shared" si="108"/>
        <v>0</v>
      </c>
      <c r="AY163" s="227">
        <f t="shared" si="109"/>
        <v>675226.11203420011</v>
      </c>
      <c r="AZ163" s="227">
        <f t="shared" si="110"/>
        <v>0</v>
      </c>
      <c r="BA163" s="227">
        <f t="shared" si="111"/>
        <v>692852.9562389669</v>
      </c>
      <c r="BC163" s="126" t="s">
        <v>313</v>
      </c>
      <c r="BD163" s="126" t="s">
        <v>314</v>
      </c>
      <c r="BE163" s="227">
        <f t="shared" si="112"/>
        <v>0</v>
      </c>
      <c r="BF163" s="227">
        <f t="shared" si="113"/>
        <v>579265.30592076853</v>
      </c>
      <c r="BG163" s="227">
        <f t="shared" si="114"/>
        <v>0</v>
      </c>
      <c r="BH163" s="227">
        <f t="shared" si="115"/>
        <v>586173.60026875394</v>
      </c>
      <c r="BI163" s="227">
        <f t="shared" si="116"/>
        <v>0</v>
      </c>
      <c r="BJ163" s="227">
        <f t="shared" si="117"/>
        <v>595995.88310412096</v>
      </c>
    </row>
    <row r="164" spans="5:62">
      <c r="E164" s="126" t="s">
        <v>315</v>
      </c>
      <c r="F164" s="126" t="s">
        <v>316</v>
      </c>
      <c r="G164" s="227">
        <f>IFERROR(IF(VLOOKUP(E164,A:C,3,FALSE)="YES",VLOOKUP(E164,'School Year 2019-20 SPED coop'!A:R,15,FALSE),0),0)</f>
        <v>0</v>
      </c>
      <c r="H164" s="227">
        <f t="shared" si="81"/>
        <v>226619.36</v>
      </c>
      <c r="J164" s="126" t="s">
        <v>315</v>
      </c>
      <c r="K164" s="126" t="s">
        <v>316</v>
      </c>
      <c r="L164" s="227">
        <f t="shared" si="82"/>
        <v>0</v>
      </c>
      <c r="M164" s="227">
        <f t="shared" si="83"/>
        <v>244238.908006568</v>
      </c>
      <c r="N164" s="227">
        <f t="shared" si="84"/>
        <v>0</v>
      </c>
      <c r="O164" s="227">
        <f t="shared" si="85"/>
        <v>248789.79403859811</v>
      </c>
      <c r="P164" s="227">
        <f t="shared" si="86"/>
        <v>0</v>
      </c>
      <c r="Q164" s="227">
        <f t="shared" si="87"/>
        <v>253214.8743554398</v>
      </c>
      <c r="S164" s="126" t="s">
        <v>315</v>
      </c>
      <c r="T164" s="126" t="s">
        <v>316</v>
      </c>
      <c r="U164" s="227">
        <f t="shared" si="88"/>
        <v>0</v>
      </c>
      <c r="V164" s="227">
        <f t="shared" si="89"/>
        <v>247785.25777910912</v>
      </c>
      <c r="W164" s="227">
        <f t="shared" si="90"/>
        <v>0</v>
      </c>
      <c r="X164" s="227">
        <f t="shared" si="91"/>
        <v>255009.75950530235</v>
      </c>
      <c r="Y164" s="227">
        <f t="shared" si="92"/>
        <v>0</v>
      </c>
      <c r="Z164" s="227">
        <f t="shared" si="93"/>
        <v>261551.32839150965</v>
      </c>
      <c r="AB164" s="126" t="s">
        <v>315</v>
      </c>
      <c r="AC164" s="126" t="s">
        <v>316</v>
      </c>
      <c r="AD164" s="227">
        <f t="shared" si="94"/>
        <v>0</v>
      </c>
      <c r="AE164" s="227">
        <f t="shared" si="95"/>
        <v>236040.82958010072</v>
      </c>
      <c r="AF164" s="227">
        <f t="shared" si="96"/>
        <v>0</v>
      </c>
      <c r="AG164" s="227">
        <f t="shared" si="97"/>
        <v>240181.83378933699</v>
      </c>
      <c r="AH164" s="227">
        <f t="shared" si="98"/>
        <v>0</v>
      </c>
      <c r="AI164" s="227">
        <f t="shared" si="99"/>
        <v>244192.00262602148</v>
      </c>
      <c r="AK164" s="126" t="s">
        <v>315</v>
      </c>
      <c r="AL164" s="126" t="s">
        <v>316</v>
      </c>
      <c r="AM164" s="227">
        <f t="shared" si="100"/>
        <v>0</v>
      </c>
      <c r="AN164" s="227">
        <f t="shared" si="101"/>
        <v>250760.02173737367</v>
      </c>
      <c r="AO164" s="227">
        <f t="shared" si="102"/>
        <v>0</v>
      </c>
      <c r="AP164" s="227">
        <f t="shared" si="103"/>
        <v>251993.96188780293</v>
      </c>
      <c r="AQ164" s="227">
        <f t="shared" si="104"/>
        <v>0</v>
      </c>
      <c r="AR164" s="227">
        <f t="shared" si="105"/>
        <v>256392.57093512089</v>
      </c>
      <c r="AT164" s="126" t="s">
        <v>315</v>
      </c>
      <c r="AU164" s="126" t="s">
        <v>316</v>
      </c>
      <c r="AV164" s="227">
        <f t="shared" si="106"/>
        <v>0</v>
      </c>
      <c r="AW164" s="227">
        <f t="shared" si="107"/>
        <v>253241.43270045766</v>
      </c>
      <c r="AX164" s="227">
        <f t="shared" si="108"/>
        <v>0</v>
      </c>
      <c r="AY164" s="227">
        <f t="shared" si="109"/>
        <v>257408.69737260047</v>
      </c>
      <c r="AZ164" s="227">
        <f t="shared" si="110"/>
        <v>0</v>
      </c>
      <c r="BA164" s="227">
        <f t="shared" si="111"/>
        <v>264125.98465100146</v>
      </c>
      <c r="BC164" s="126" t="s">
        <v>315</v>
      </c>
      <c r="BD164" s="126" t="s">
        <v>316</v>
      </c>
      <c r="BE164" s="227">
        <f t="shared" si="112"/>
        <v>0</v>
      </c>
      <c r="BF164" s="227">
        <f t="shared" si="113"/>
        <v>248089.43989343898</v>
      </c>
      <c r="BG164" s="227">
        <f t="shared" si="114"/>
        <v>0</v>
      </c>
      <c r="BH164" s="227">
        <f t="shared" si="115"/>
        <v>249315.78008009045</v>
      </c>
      <c r="BI164" s="227">
        <f t="shared" si="116"/>
        <v>0</v>
      </c>
      <c r="BJ164" s="227">
        <f t="shared" si="117"/>
        <v>253668.25036043508</v>
      </c>
    </row>
    <row r="165" spans="5:62">
      <c r="E165" s="126" t="s">
        <v>317</v>
      </c>
      <c r="F165" s="126" t="s">
        <v>318</v>
      </c>
      <c r="G165" s="227">
        <f>IFERROR(IF(VLOOKUP(E165,A:C,3,FALSE)="YES",VLOOKUP(E165,'School Year 2019-20 SPED coop'!A:R,15,FALSE),0),0)</f>
        <v>0</v>
      </c>
      <c r="H165" s="227">
        <f t="shared" si="81"/>
        <v>308389.22000000003</v>
      </c>
      <c r="J165" s="126" t="s">
        <v>317</v>
      </c>
      <c r="K165" s="126" t="s">
        <v>318</v>
      </c>
      <c r="L165" s="227">
        <f t="shared" si="82"/>
        <v>0</v>
      </c>
      <c r="M165" s="227">
        <f t="shared" si="83"/>
        <v>215872.98424653721</v>
      </c>
      <c r="N165" s="227">
        <f t="shared" si="84"/>
        <v>0</v>
      </c>
      <c r="O165" s="227">
        <f t="shared" si="85"/>
        <v>219895.69686228049</v>
      </c>
      <c r="P165" s="227">
        <f t="shared" si="86"/>
        <v>0</v>
      </c>
      <c r="Q165" s="227">
        <f t="shared" si="87"/>
        <v>223807.20203687547</v>
      </c>
      <c r="S165" s="126" t="s">
        <v>317</v>
      </c>
      <c r="T165" s="126" t="s">
        <v>318</v>
      </c>
      <c r="U165" s="227">
        <f t="shared" si="88"/>
        <v>0</v>
      </c>
      <c r="V165" s="227">
        <f t="shared" si="89"/>
        <v>219011.46040282602</v>
      </c>
      <c r="W165" s="227">
        <f t="shared" si="90"/>
        <v>0</v>
      </c>
      <c r="X165" s="227">
        <f t="shared" si="91"/>
        <v>225408.41042878586</v>
      </c>
      <c r="Y165" s="227">
        <f t="shared" si="92"/>
        <v>0</v>
      </c>
      <c r="Z165" s="227">
        <f t="shared" si="93"/>
        <v>231164.58995005538</v>
      </c>
      <c r="AB165" s="126" t="s">
        <v>317</v>
      </c>
      <c r="AC165" s="126" t="s">
        <v>318</v>
      </c>
      <c r="AD165" s="227">
        <f t="shared" si="94"/>
        <v>0</v>
      </c>
      <c r="AE165" s="227">
        <f t="shared" si="95"/>
        <v>273104.16139873816</v>
      </c>
      <c r="AF165" s="227">
        <f t="shared" si="96"/>
        <v>0</v>
      </c>
      <c r="AG165" s="227">
        <f t="shared" si="97"/>
        <v>279357.41586342629</v>
      </c>
      <c r="AH165" s="227">
        <f t="shared" si="98"/>
        <v>0</v>
      </c>
      <c r="AI165" s="227">
        <f t="shared" si="99"/>
        <v>283534.82088771975</v>
      </c>
      <c r="AK165" s="126" t="s">
        <v>317</v>
      </c>
      <c r="AL165" s="126" t="s">
        <v>318</v>
      </c>
      <c r="AM165" s="227">
        <f t="shared" si="100"/>
        <v>0</v>
      </c>
      <c r="AN165" s="227">
        <f t="shared" si="101"/>
        <v>287810.70092837844</v>
      </c>
      <c r="AO165" s="227">
        <f t="shared" si="102"/>
        <v>0</v>
      </c>
      <c r="AP165" s="227">
        <f t="shared" si="103"/>
        <v>289240.53248266684</v>
      </c>
      <c r="AQ165" s="227">
        <f t="shared" si="104"/>
        <v>0</v>
      </c>
      <c r="AR165" s="227">
        <f t="shared" si="105"/>
        <v>294299.80223007692</v>
      </c>
      <c r="AT165" s="126" t="s">
        <v>317</v>
      </c>
      <c r="AU165" s="126" t="s">
        <v>318</v>
      </c>
      <c r="AV165" s="227">
        <f t="shared" si="106"/>
        <v>0</v>
      </c>
      <c r="AW165" s="227">
        <f t="shared" si="107"/>
        <v>290685.41721368895</v>
      </c>
      <c r="AX165" s="227">
        <f t="shared" si="108"/>
        <v>0</v>
      </c>
      <c r="AY165" s="227">
        <f t="shared" si="109"/>
        <v>295481.99342137558</v>
      </c>
      <c r="AZ165" s="227">
        <f t="shared" si="110"/>
        <v>0</v>
      </c>
      <c r="BA165" s="227">
        <f t="shared" si="111"/>
        <v>303178.79894305707</v>
      </c>
      <c r="BC165" s="126" t="s">
        <v>317</v>
      </c>
      <c r="BD165" s="126" t="s">
        <v>318</v>
      </c>
      <c r="BE165" s="227">
        <f t="shared" si="112"/>
        <v>0</v>
      </c>
      <c r="BF165" s="227">
        <f t="shared" si="113"/>
        <v>286022.77062954131</v>
      </c>
      <c r="BG165" s="227">
        <f t="shared" si="114"/>
        <v>0</v>
      </c>
      <c r="BH165" s="227">
        <f t="shared" si="115"/>
        <v>288953.552361699</v>
      </c>
      <c r="BI165" s="227">
        <f t="shared" si="116"/>
        <v>0</v>
      </c>
      <c r="BJ165" s="227">
        <f t="shared" si="117"/>
        <v>293509.64982152364</v>
      </c>
    </row>
    <row r="166" spans="5:62">
      <c r="E166" s="126" t="s">
        <v>319</v>
      </c>
      <c r="F166" s="126" t="s">
        <v>320</v>
      </c>
      <c r="G166" s="227">
        <f>IFERROR(IF(VLOOKUP(E166,A:C,3,FALSE)="YES",VLOOKUP(E166,'School Year 2019-20 SPED coop'!A:R,15,FALSE),0),0)</f>
        <v>0</v>
      </c>
      <c r="H166" s="227">
        <f t="shared" si="81"/>
        <v>5833733.5000000009</v>
      </c>
      <c r="J166" s="126" t="s">
        <v>319</v>
      </c>
      <c r="K166" s="126" t="s">
        <v>320</v>
      </c>
      <c r="L166" s="227">
        <f t="shared" si="82"/>
        <v>0</v>
      </c>
      <c r="M166" s="227">
        <f t="shared" si="83"/>
        <v>6040132.0364223728</v>
      </c>
      <c r="N166" s="227">
        <f t="shared" si="84"/>
        <v>0</v>
      </c>
      <c r="O166" s="227">
        <f t="shared" si="85"/>
        <v>6152874.4457196463</v>
      </c>
      <c r="P166" s="227">
        <f t="shared" si="86"/>
        <v>0</v>
      </c>
      <c r="Q166" s="227">
        <f t="shared" si="87"/>
        <v>6262498.6788188405</v>
      </c>
      <c r="S166" s="126" t="s">
        <v>319</v>
      </c>
      <c r="T166" s="126" t="s">
        <v>320</v>
      </c>
      <c r="U166" s="227">
        <f t="shared" si="88"/>
        <v>0</v>
      </c>
      <c r="V166" s="227">
        <f t="shared" si="89"/>
        <v>6127808.9994645957</v>
      </c>
      <c r="W166" s="227">
        <f t="shared" si="90"/>
        <v>0</v>
      </c>
      <c r="X166" s="227">
        <f t="shared" si="91"/>
        <v>6306972.9406883251</v>
      </c>
      <c r="Y166" s="227">
        <f t="shared" si="92"/>
        <v>0</v>
      </c>
      <c r="Z166" s="227">
        <f t="shared" si="93"/>
        <v>6468481.2275624685</v>
      </c>
      <c r="AB166" s="126" t="s">
        <v>319</v>
      </c>
      <c r="AC166" s="126" t="s">
        <v>320</v>
      </c>
      <c r="AD166" s="227">
        <f t="shared" si="94"/>
        <v>0</v>
      </c>
      <c r="AE166" s="227">
        <f t="shared" si="95"/>
        <v>5395462.9592882162</v>
      </c>
      <c r="AF166" s="227">
        <f t="shared" si="96"/>
        <v>0</v>
      </c>
      <c r="AG166" s="227">
        <f t="shared" si="97"/>
        <v>5494447.2170569804</v>
      </c>
      <c r="AH166" s="227">
        <f t="shared" si="98"/>
        <v>0</v>
      </c>
      <c r="AI166" s="227">
        <f t="shared" si="99"/>
        <v>5587603.0553011922</v>
      </c>
      <c r="AK166" s="126" t="s">
        <v>319</v>
      </c>
      <c r="AL166" s="126" t="s">
        <v>320</v>
      </c>
      <c r="AM166" s="227">
        <f t="shared" si="100"/>
        <v>0</v>
      </c>
      <c r="AN166" s="227">
        <f t="shared" si="101"/>
        <v>6386412.2897649854</v>
      </c>
      <c r="AO166" s="227">
        <f t="shared" si="102"/>
        <v>0</v>
      </c>
      <c r="AP166" s="227">
        <f t="shared" si="103"/>
        <v>6419321.1484166132</v>
      </c>
      <c r="AQ166" s="227">
        <f t="shared" si="104"/>
        <v>0</v>
      </c>
      <c r="AR166" s="227">
        <f t="shared" si="105"/>
        <v>6531586.7638955275</v>
      </c>
      <c r="AT166" s="126" t="s">
        <v>319</v>
      </c>
      <c r="AU166" s="126" t="s">
        <v>320</v>
      </c>
      <c r="AV166" s="227">
        <f t="shared" si="106"/>
        <v>0</v>
      </c>
      <c r="AW166" s="227">
        <f t="shared" si="107"/>
        <v>6449944.6900777062</v>
      </c>
      <c r="AX166" s="227">
        <f t="shared" si="108"/>
        <v>0</v>
      </c>
      <c r="AY166" s="227">
        <f t="shared" si="109"/>
        <v>6557391.8155530076</v>
      </c>
      <c r="AZ166" s="227">
        <f t="shared" si="110"/>
        <v>0</v>
      </c>
      <c r="BA166" s="227">
        <f t="shared" si="111"/>
        <v>6728549.674067609</v>
      </c>
      <c r="BC166" s="126" t="s">
        <v>319</v>
      </c>
      <c r="BD166" s="126" t="s">
        <v>320</v>
      </c>
      <c r="BE166" s="227">
        <f t="shared" si="112"/>
        <v>0</v>
      </c>
      <c r="BF166" s="227">
        <f t="shared" si="113"/>
        <v>5642198.7804336706</v>
      </c>
      <c r="BG166" s="227">
        <f t="shared" si="114"/>
        <v>0</v>
      </c>
      <c r="BH166" s="227">
        <f t="shared" si="115"/>
        <v>5677355.3597643254</v>
      </c>
      <c r="BI166" s="227">
        <f t="shared" si="116"/>
        <v>0</v>
      </c>
      <c r="BJ166" s="227">
        <f t="shared" si="117"/>
        <v>5778206.9674320314</v>
      </c>
    </row>
    <row r="167" spans="5:62">
      <c r="E167" s="126" t="s">
        <v>321</v>
      </c>
      <c r="F167" s="126" t="s">
        <v>322</v>
      </c>
      <c r="G167" s="227">
        <f>IFERROR(IF(VLOOKUP(E167,A:C,3,FALSE)="YES",VLOOKUP(E167,'School Year 2019-20 SPED coop'!A:R,15,FALSE),0),0)</f>
        <v>0</v>
      </c>
      <c r="H167" s="227">
        <f t="shared" si="81"/>
        <v>2020771.07</v>
      </c>
      <c r="J167" s="126" t="s">
        <v>321</v>
      </c>
      <c r="K167" s="126" t="s">
        <v>322</v>
      </c>
      <c r="L167" s="227">
        <f t="shared" si="82"/>
        <v>0</v>
      </c>
      <c r="M167" s="227">
        <f t="shared" si="83"/>
        <v>1703937.0868314493</v>
      </c>
      <c r="N167" s="227">
        <f t="shared" si="84"/>
        <v>0</v>
      </c>
      <c r="O167" s="227">
        <f t="shared" si="85"/>
        <v>1735844.1554246293</v>
      </c>
      <c r="P167" s="227">
        <f t="shared" si="86"/>
        <v>0</v>
      </c>
      <c r="Q167" s="227">
        <f t="shared" si="87"/>
        <v>1766868.1453606654</v>
      </c>
      <c r="S167" s="126" t="s">
        <v>321</v>
      </c>
      <c r="T167" s="126" t="s">
        <v>322</v>
      </c>
      <c r="U167" s="227">
        <f t="shared" si="88"/>
        <v>0</v>
      </c>
      <c r="V167" s="227">
        <f t="shared" si="89"/>
        <v>1728667.4217002816</v>
      </c>
      <c r="W167" s="227">
        <f t="shared" si="90"/>
        <v>0</v>
      </c>
      <c r="X167" s="227">
        <f t="shared" si="91"/>
        <v>1779323.1680456502</v>
      </c>
      <c r="Y167" s="227">
        <f t="shared" si="92"/>
        <v>0</v>
      </c>
      <c r="Z167" s="227">
        <f t="shared" si="93"/>
        <v>1824975.0232165947</v>
      </c>
      <c r="AB167" s="126" t="s">
        <v>321</v>
      </c>
      <c r="AC167" s="126" t="s">
        <v>322</v>
      </c>
      <c r="AD167" s="227">
        <f t="shared" si="94"/>
        <v>0</v>
      </c>
      <c r="AE167" s="227">
        <f t="shared" si="95"/>
        <v>1798450.5502375138</v>
      </c>
      <c r="AF167" s="227">
        <f t="shared" si="96"/>
        <v>0</v>
      </c>
      <c r="AG167" s="227">
        <f t="shared" si="97"/>
        <v>1829121.1461556039</v>
      </c>
      <c r="AH167" s="227">
        <f t="shared" si="98"/>
        <v>0</v>
      </c>
      <c r="AI167" s="227">
        <f t="shared" si="99"/>
        <v>1858253.058254031</v>
      </c>
      <c r="AK167" s="126" t="s">
        <v>321</v>
      </c>
      <c r="AL167" s="126" t="s">
        <v>322</v>
      </c>
      <c r="AM167" s="227">
        <f t="shared" si="100"/>
        <v>0</v>
      </c>
      <c r="AN167" s="227">
        <f t="shared" si="101"/>
        <v>1907357.1878726881</v>
      </c>
      <c r="AO167" s="227">
        <f t="shared" si="102"/>
        <v>0</v>
      </c>
      <c r="AP167" s="227">
        <f t="shared" si="103"/>
        <v>1917775.6290006407</v>
      </c>
      <c r="AQ167" s="227">
        <f t="shared" si="104"/>
        <v>0</v>
      </c>
      <c r="AR167" s="227">
        <f t="shared" si="105"/>
        <v>1951407.6544253898</v>
      </c>
      <c r="AT167" s="126" t="s">
        <v>321</v>
      </c>
      <c r="AU167" s="126" t="s">
        <v>322</v>
      </c>
      <c r="AV167" s="227">
        <f t="shared" si="106"/>
        <v>0</v>
      </c>
      <c r="AW167" s="227">
        <f t="shared" si="107"/>
        <v>1926316.197390011</v>
      </c>
      <c r="AX167" s="227">
        <f t="shared" si="108"/>
        <v>0</v>
      </c>
      <c r="AY167" s="227">
        <f t="shared" si="109"/>
        <v>1959033.3009119679</v>
      </c>
      <c r="AZ167" s="227">
        <f t="shared" si="110"/>
        <v>0</v>
      </c>
      <c r="BA167" s="227">
        <f t="shared" si="111"/>
        <v>2010251.6261524812</v>
      </c>
      <c r="BC167" s="126" t="s">
        <v>321</v>
      </c>
      <c r="BD167" s="126" t="s">
        <v>322</v>
      </c>
      <c r="BE167" s="227">
        <f t="shared" si="112"/>
        <v>0</v>
      </c>
      <c r="BF167" s="227">
        <f t="shared" si="113"/>
        <v>1900557.9196691709</v>
      </c>
      <c r="BG167" s="227">
        <f t="shared" si="114"/>
        <v>0</v>
      </c>
      <c r="BH167" s="227">
        <f t="shared" si="115"/>
        <v>1909952.9433893692</v>
      </c>
      <c r="BI167" s="227">
        <f t="shared" si="116"/>
        <v>0</v>
      </c>
      <c r="BJ167" s="227">
        <f t="shared" si="117"/>
        <v>1941922.6158763249</v>
      </c>
    </row>
    <row r="168" spans="5:62">
      <c r="E168" s="126" t="s">
        <v>323</v>
      </c>
      <c r="F168" s="126" t="s">
        <v>324</v>
      </c>
      <c r="G168" s="227">
        <f>IFERROR(IF(VLOOKUP(E168,A:C,3,FALSE)="YES",VLOOKUP(E168,'School Year 2019-20 SPED coop'!A:R,15,FALSE),0),0)</f>
        <v>0</v>
      </c>
      <c r="H168" s="227">
        <f t="shared" si="81"/>
        <v>1225032.8700000001</v>
      </c>
      <c r="J168" s="126" t="s">
        <v>323</v>
      </c>
      <c r="K168" s="126" t="s">
        <v>324</v>
      </c>
      <c r="L168" s="227">
        <f t="shared" si="82"/>
        <v>0</v>
      </c>
      <c r="M168" s="227">
        <f t="shared" si="83"/>
        <v>1076454.7629714012</v>
      </c>
      <c r="N168" s="227">
        <f t="shared" si="84"/>
        <v>0</v>
      </c>
      <c r="O168" s="227">
        <f t="shared" si="85"/>
        <v>1096505.9390100043</v>
      </c>
      <c r="P168" s="227">
        <f t="shared" si="86"/>
        <v>0</v>
      </c>
      <c r="Q168" s="227">
        <f t="shared" si="87"/>
        <v>1116002.8052352502</v>
      </c>
      <c r="S168" s="126" t="s">
        <v>323</v>
      </c>
      <c r="T168" s="126" t="s">
        <v>324</v>
      </c>
      <c r="U168" s="227">
        <f t="shared" si="88"/>
        <v>0</v>
      </c>
      <c r="V168" s="227">
        <f t="shared" si="89"/>
        <v>1092075.7971352837</v>
      </c>
      <c r="W168" s="227">
        <f t="shared" si="90"/>
        <v>0</v>
      </c>
      <c r="X168" s="227">
        <f t="shared" si="91"/>
        <v>1123961.3843453065</v>
      </c>
      <c r="Y168" s="227">
        <f t="shared" si="92"/>
        <v>0</v>
      </c>
      <c r="Z168" s="227">
        <f t="shared" si="93"/>
        <v>1152702.1336303619</v>
      </c>
      <c r="AB168" s="126" t="s">
        <v>323</v>
      </c>
      <c r="AC168" s="126" t="s">
        <v>324</v>
      </c>
      <c r="AD168" s="227">
        <f t="shared" si="94"/>
        <v>0</v>
      </c>
      <c r="AE168" s="227">
        <f t="shared" si="95"/>
        <v>1126728.1765251604</v>
      </c>
      <c r="AF168" s="227">
        <f t="shared" si="96"/>
        <v>0</v>
      </c>
      <c r="AG168" s="227">
        <f t="shared" si="97"/>
        <v>1145127.877882024</v>
      </c>
      <c r="AH168" s="227">
        <f t="shared" si="98"/>
        <v>0</v>
      </c>
      <c r="AI168" s="227">
        <f t="shared" si="99"/>
        <v>1165750.4605934122</v>
      </c>
      <c r="AK168" s="126" t="s">
        <v>323</v>
      </c>
      <c r="AL168" s="126" t="s">
        <v>324</v>
      </c>
      <c r="AM168" s="227">
        <f t="shared" si="100"/>
        <v>0</v>
      </c>
      <c r="AN168" s="227">
        <f t="shared" si="101"/>
        <v>1161605.9003450605</v>
      </c>
      <c r="AO168" s="227">
        <f t="shared" si="102"/>
        <v>0</v>
      </c>
      <c r="AP168" s="227">
        <f t="shared" si="103"/>
        <v>1167369.2953908262</v>
      </c>
      <c r="AQ168" s="227">
        <f t="shared" si="104"/>
        <v>0</v>
      </c>
      <c r="AR168" s="227">
        <f t="shared" si="105"/>
        <v>1187749.8865595795</v>
      </c>
      <c r="AT168" s="126" t="s">
        <v>323</v>
      </c>
      <c r="AU168" s="126" t="s">
        <v>324</v>
      </c>
      <c r="AV168" s="227">
        <f t="shared" si="106"/>
        <v>0</v>
      </c>
      <c r="AW168" s="227">
        <f t="shared" si="107"/>
        <v>1173167.2325281706</v>
      </c>
      <c r="AX168" s="227">
        <f t="shared" si="108"/>
        <v>0</v>
      </c>
      <c r="AY168" s="227">
        <f t="shared" si="109"/>
        <v>1192490.4680625801</v>
      </c>
      <c r="AZ168" s="227">
        <f t="shared" si="110"/>
        <v>0</v>
      </c>
      <c r="BA168" s="227">
        <f t="shared" si="111"/>
        <v>1223563.1761791036</v>
      </c>
      <c r="BC168" s="126" t="s">
        <v>323</v>
      </c>
      <c r="BD168" s="126" t="s">
        <v>324</v>
      </c>
      <c r="BE168" s="227">
        <f t="shared" si="112"/>
        <v>0</v>
      </c>
      <c r="BF168" s="227">
        <f t="shared" si="113"/>
        <v>1174703.4956408397</v>
      </c>
      <c r="BG168" s="227">
        <f t="shared" si="114"/>
        <v>0</v>
      </c>
      <c r="BH168" s="227">
        <f t="shared" si="115"/>
        <v>1179124.2487777483</v>
      </c>
      <c r="BI168" s="227">
        <f t="shared" si="116"/>
        <v>0</v>
      </c>
      <c r="BJ168" s="227">
        <f t="shared" si="117"/>
        <v>1201263.3654852193</v>
      </c>
    </row>
    <row r="169" spans="5:62">
      <c r="E169" s="126" t="s">
        <v>325</v>
      </c>
      <c r="F169" s="126" t="s">
        <v>326</v>
      </c>
      <c r="G169" s="227">
        <f>IFERROR(IF(VLOOKUP(E169,A:C,3,FALSE)="YES",VLOOKUP(E169,'School Year 2019-20 SPED coop'!A:R,15,FALSE),0),0)</f>
        <v>0</v>
      </c>
      <c r="H169" s="227">
        <f t="shared" si="81"/>
        <v>3327903.1</v>
      </c>
      <c r="J169" s="126" t="s">
        <v>325</v>
      </c>
      <c r="K169" s="126" t="s">
        <v>326</v>
      </c>
      <c r="L169" s="227">
        <f t="shared" si="82"/>
        <v>0</v>
      </c>
      <c r="M169" s="227">
        <f t="shared" si="83"/>
        <v>3194014.3061791579</v>
      </c>
      <c r="N169" s="227">
        <f t="shared" si="84"/>
        <v>0</v>
      </c>
      <c r="O169" s="227">
        <f t="shared" si="85"/>
        <v>3253910.7086973931</v>
      </c>
      <c r="P169" s="227">
        <f t="shared" si="86"/>
        <v>0</v>
      </c>
      <c r="Q169" s="227">
        <f t="shared" si="87"/>
        <v>3312150.7180421259</v>
      </c>
      <c r="S169" s="126" t="s">
        <v>325</v>
      </c>
      <c r="T169" s="126" t="s">
        <v>326</v>
      </c>
      <c r="U169" s="227">
        <f t="shared" si="88"/>
        <v>0</v>
      </c>
      <c r="V169" s="227">
        <f t="shared" si="89"/>
        <v>3240366.1101837452</v>
      </c>
      <c r="W169" s="227">
        <f t="shared" si="90"/>
        <v>0</v>
      </c>
      <c r="X169" s="227">
        <f t="shared" si="91"/>
        <v>3335374.4080254063</v>
      </c>
      <c r="Y169" s="227">
        <f t="shared" si="92"/>
        <v>0</v>
      </c>
      <c r="Z169" s="227">
        <f t="shared" si="93"/>
        <v>3421064.7337018047</v>
      </c>
      <c r="AB169" s="126" t="s">
        <v>325</v>
      </c>
      <c r="AC169" s="126" t="s">
        <v>326</v>
      </c>
      <c r="AD169" s="227">
        <f t="shared" si="94"/>
        <v>0</v>
      </c>
      <c r="AE169" s="227">
        <f t="shared" si="95"/>
        <v>3008132.0408754642</v>
      </c>
      <c r="AF169" s="227">
        <f t="shared" si="96"/>
        <v>0</v>
      </c>
      <c r="AG169" s="227">
        <f t="shared" si="97"/>
        <v>3063772.7419890547</v>
      </c>
      <c r="AH169" s="227">
        <f t="shared" si="98"/>
        <v>0</v>
      </c>
      <c r="AI169" s="227">
        <f t="shared" si="99"/>
        <v>3117758.0002692267</v>
      </c>
      <c r="AK169" s="126" t="s">
        <v>325</v>
      </c>
      <c r="AL169" s="126" t="s">
        <v>326</v>
      </c>
      <c r="AM169" s="227">
        <f t="shared" si="100"/>
        <v>0</v>
      </c>
      <c r="AN169" s="227">
        <f t="shared" si="101"/>
        <v>3378834.3844184945</v>
      </c>
      <c r="AO169" s="227">
        <f t="shared" si="102"/>
        <v>0</v>
      </c>
      <c r="AP169" s="227">
        <f t="shared" si="103"/>
        <v>3395852.4446346001</v>
      </c>
      <c r="AQ169" s="227">
        <f t="shared" si="104"/>
        <v>0</v>
      </c>
      <c r="AR169" s="227">
        <f t="shared" si="105"/>
        <v>3455557.5500904438</v>
      </c>
      <c r="AT169" s="126" t="s">
        <v>325</v>
      </c>
      <c r="AU169" s="126" t="s">
        <v>326</v>
      </c>
      <c r="AV169" s="227">
        <f t="shared" si="106"/>
        <v>0</v>
      </c>
      <c r="AW169" s="227">
        <f t="shared" si="107"/>
        <v>3412438.9547801586</v>
      </c>
      <c r="AX169" s="227">
        <f t="shared" si="108"/>
        <v>0</v>
      </c>
      <c r="AY169" s="227">
        <f t="shared" si="109"/>
        <v>3468892.3132059285</v>
      </c>
      <c r="AZ169" s="227">
        <f t="shared" si="110"/>
        <v>0</v>
      </c>
      <c r="BA169" s="227">
        <f t="shared" si="111"/>
        <v>3559763.6650067531</v>
      </c>
      <c r="BC169" s="126" t="s">
        <v>325</v>
      </c>
      <c r="BD169" s="126" t="s">
        <v>326</v>
      </c>
      <c r="BE169" s="227">
        <f t="shared" si="112"/>
        <v>0</v>
      </c>
      <c r="BF169" s="227">
        <f t="shared" si="113"/>
        <v>3145949.7528292765</v>
      </c>
      <c r="BG169" s="227">
        <f t="shared" si="114"/>
        <v>0</v>
      </c>
      <c r="BH169" s="227">
        <f t="shared" si="115"/>
        <v>3164925.0630459222</v>
      </c>
      <c r="BI169" s="227">
        <f t="shared" si="116"/>
        <v>0</v>
      </c>
      <c r="BJ169" s="227">
        <f t="shared" si="117"/>
        <v>3223228.6335763503</v>
      </c>
    </row>
    <row r="170" spans="5:62">
      <c r="E170" s="126" t="s">
        <v>327</v>
      </c>
      <c r="F170" s="126" t="s">
        <v>328</v>
      </c>
      <c r="G170" s="227">
        <f>IFERROR(IF(VLOOKUP(E170,A:C,3,FALSE)="YES",VLOOKUP(E170,'School Year 2019-20 SPED coop'!A:R,15,FALSE),0),0)</f>
        <v>0</v>
      </c>
      <c r="H170" s="227">
        <f t="shared" si="81"/>
        <v>349814.74000000005</v>
      </c>
      <c r="J170" s="126" t="s">
        <v>327</v>
      </c>
      <c r="K170" s="126" t="s">
        <v>328</v>
      </c>
      <c r="L170" s="227">
        <f t="shared" si="82"/>
        <v>0</v>
      </c>
      <c r="M170" s="227">
        <f t="shared" si="83"/>
        <v>358848.36743179895</v>
      </c>
      <c r="N170" s="227">
        <f t="shared" si="84"/>
        <v>0</v>
      </c>
      <c r="O170" s="227">
        <f t="shared" si="85"/>
        <v>365534.33898587228</v>
      </c>
      <c r="P170" s="227">
        <f t="shared" si="86"/>
        <v>0</v>
      </c>
      <c r="Q170" s="227">
        <f t="shared" si="87"/>
        <v>372035.47721354495</v>
      </c>
      <c r="S170" s="126" t="s">
        <v>327</v>
      </c>
      <c r="T170" s="126" t="s">
        <v>328</v>
      </c>
      <c r="U170" s="227">
        <f t="shared" si="88"/>
        <v>0</v>
      </c>
      <c r="V170" s="227">
        <f t="shared" si="89"/>
        <v>364050.14320590132</v>
      </c>
      <c r="W170" s="227">
        <f t="shared" si="90"/>
        <v>0</v>
      </c>
      <c r="X170" s="227">
        <f t="shared" si="91"/>
        <v>374688.35114656674</v>
      </c>
      <c r="Y170" s="227">
        <f t="shared" si="92"/>
        <v>0</v>
      </c>
      <c r="Z170" s="227">
        <f t="shared" si="93"/>
        <v>384279.60484823555</v>
      </c>
      <c r="AB170" s="126" t="s">
        <v>327</v>
      </c>
      <c r="AC170" s="126" t="s">
        <v>328</v>
      </c>
      <c r="AD170" s="227">
        <f t="shared" si="94"/>
        <v>0</v>
      </c>
      <c r="AE170" s="227">
        <f t="shared" si="95"/>
        <v>398240.14747985045</v>
      </c>
      <c r="AF170" s="227">
        <f t="shared" si="96"/>
        <v>0</v>
      </c>
      <c r="AG170" s="227">
        <f t="shared" si="97"/>
        <v>405223.30273520382</v>
      </c>
      <c r="AH170" s="227">
        <f t="shared" si="98"/>
        <v>0</v>
      </c>
      <c r="AI170" s="227">
        <f t="shared" si="99"/>
        <v>411985.77554220182</v>
      </c>
      <c r="AK170" s="126" t="s">
        <v>327</v>
      </c>
      <c r="AL170" s="126" t="s">
        <v>328</v>
      </c>
      <c r="AM170" s="227">
        <f t="shared" si="100"/>
        <v>0</v>
      </c>
      <c r="AN170" s="227">
        <f t="shared" si="101"/>
        <v>418045.91862638242</v>
      </c>
      <c r="AO170" s="227">
        <f t="shared" si="102"/>
        <v>0</v>
      </c>
      <c r="AP170" s="227">
        <f t="shared" si="103"/>
        <v>420120.23825788609</v>
      </c>
      <c r="AQ170" s="227">
        <f t="shared" si="104"/>
        <v>0</v>
      </c>
      <c r="AR170" s="227">
        <f t="shared" si="105"/>
        <v>427455.18362946407</v>
      </c>
      <c r="AT170" s="126" t="s">
        <v>327</v>
      </c>
      <c r="AU170" s="126" t="s">
        <v>328</v>
      </c>
      <c r="AV170" s="227">
        <f t="shared" si="106"/>
        <v>0</v>
      </c>
      <c r="AW170" s="227">
        <f t="shared" si="107"/>
        <v>422187.46423580073</v>
      </c>
      <c r="AX170" s="227">
        <f t="shared" si="108"/>
        <v>0</v>
      </c>
      <c r="AY170" s="227">
        <f t="shared" si="109"/>
        <v>429145.7122166701</v>
      </c>
      <c r="AZ170" s="227">
        <f t="shared" si="110"/>
        <v>0</v>
      </c>
      <c r="BA170" s="227">
        <f t="shared" si="111"/>
        <v>440333.50008269225</v>
      </c>
      <c r="BC170" s="126" t="s">
        <v>327</v>
      </c>
      <c r="BD170" s="126" t="s">
        <v>328</v>
      </c>
      <c r="BE170" s="227">
        <f t="shared" si="112"/>
        <v>0</v>
      </c>
      <c r="BF170" s="227">
        <f t="shared" si="113"/>
        <v>416927.24488228769</v>
      </c>
      <c r="BG170" s="227">
        <f t="shared" si="114"/>
        <v>0</v>
      </c>
      <c r="BH170" s="227">
        <f t="shared" si="115"/>
        <v>418998.38192778133</v>
      </c>
      <c r="BI170" s="227">
        <f t="shared" si="116"/>
        <v>0</v>
      </c>
      <c r="BJ170" s="227">
        <f t="shared" si="117"/>
        <v>426314.00109840767</v>
      </c>
    </row>
    <row r="171" spans="5:62">
      <c r="E171" s="126" t="s">
        <v>329</v>
      </c>
      <c r="F171" s="126" t="s">
        <v>330</v>
      </c>
      <c r="G171" s="227">
        <f>IFERROR(IF(VLOOKUP(E171,A:C,3,FALSE)="YES",VLOOKUP(E171,'School Year 2019-20 SPED coop'!A:R,15,FALSE),0),0)</f>
        <v>0</v>
      </c>
      <c r="H171" s="227">
        <f t="shared" si="81"/>
        <v>191189.97000000003</v>
      </c>
      <c r="J171" s="126" t="s">
        <v>329</v>
      </c>
      <c r="K171" s="126" t="s">
        <v>330</v>
      </c>
      <c r="L171" s="227">
        <f t="shared" si="82"/>
        <v>0</v>
      </c>
      <c r="M171" s="227">
        <f t="shared" si="83"/>
        <v>220294.38985435897</v>
      </c>
      <c r="N171" s="227">
        <f t="shared" si="84"/>
        <v>0</v>
      </c>
      <c r="O171" s="227">
        <f t="shared" si="85"/>
        <v>224395.43153428164</v>
      </c>
      <c r="P171" s="227">
        <f t="shared" si="86"/>
        <v>0</v>
      </c>
      <c r="Q171" s="227">
        <f t="shared" si="87"/>
        <v>228383.10275909255</v>
      </c>
      <c r="S171" s="126" t="s">
        <v>329</v>
      </c>
      <c r="T171" s="126" t="s">
        <v>330</v>
      </c>
      <c r="U171" s="227">
        <f t="shared" si="88"/>
        <v>0</v>
      </c>
      <c r="V171" s="227">
        <f t="shared" si="89"/>
        <v>223491.35015538803</v>
      </c>
      <c r="W171" s="227">
        <f t="shared" si="90"/>
        <v>0</v>
      </c>
      <c r="X171" s="227">
        <f t="shared" si="91"/>
        <v>230005.6173292938</v>
      </c>
      <c r="Y171" s="227">
        <f t="shared" si="92"/>
        <v>0</v>
      </c>
      <c r="Z171" s="227">
        <f t="shared" si="93"/>
        <v>235888.63758186859</v>
      </c>
      <c r="AB171" s="126" t="s">
        <v>329</v>
      </c>
      <c r="AC171" s="126" t="s">
        <v>330</v>
      </c>
      <c r="AD171" s="227">
        <f t="shared" si="94"/>
        <v>0</v>
      </c>
      <c r="AE171" s="227">
        <f t="shared" si="95"/>
        <v>187680.17337818228</v>
      </c>
      <c r="AF171" s="227">
        <f t="shared" si="96"/>
        <v>0</v>
      </c>
      <c r="AG171" s="227">
        <f t="shared" si="97"/>
        <v>192468.35969145939</v>
      </c>
      <c r="AH171" s="227">
        <f t="shared" si="98"/>
        <v>0</v>
      </c>
      <c r="AI171" s="227">
        <f t="shared" si="99"/>
        <v>194676.22877961822</v>
      </c>
      <c r="AK171" s="126" t="s">
        <v>329</v>
      </c>
      <c r="AL171" s="126" t="s">
        <v>330</v>
      </c>
      <c r="AM171" s="227">
        <f t="shared" si="100"/>
        <v>0</v>
      </c>
      <c r="AN171" s="227">
        <f t="shared" si="101"/>
        <v>202388.69036334241</v>
      </c>
      <c r="AO171" s="227">
        <f t="shared" si="102"/>
        <v>0</v>
      </c>
      <c r="AP171" s="227">
        <f t="shared" si="103"/>
        <v>203384.00534252235</v>
      </c>
      <c r="AQ171" s="227">
        <f t="shared" si="104"/>
        <v>0</v>
      </c>
      <c r="AR171" s="227">
        <f t="shared" si="105"/>
        <v>206934.09499489935</v>
      </c>
      <c r="AT171" s="126" t="s">
        <v>329</v>
      </c>
      <c r="AU171" s="126" t="s">
        <v>330</v>
      </c>
      <c r="AV171" s="227">
        <f t="shared" si="106"/>
        <v>0</v>
      </c>
      <c r="AW171" s="227">
        <f t="shared" si="107"/>
        <v>204389.06339597653</v>
      </c>
      <c r="AX171" s="227">
        <f t="shared" si="108"/>
        <v>0</v>
      </c>
      <c r="AY171" s="227">
        <f t="shared" si="109"/>
        <v>207751.42990222733</v>
      </c>
      <c r="AZ171" s="227">
        <f t="shared" si="110"/>
        <v>0</v>
      </c>
      <c r="BA171" s="227">
        <f t="shared" si="111"/>
        <v>213176.55488295911</v>
      </c>
      <c r="BC171" s="126" t="s">
        <v>329</v>
      </c>
      <c r="BD171" s="126" t="s">
        <v>330</v>
      </c>
      <c r="BE171" s="227">
        <f t="shared" si="112"/>
        <v>0</v>
      </c>
      <c r="BF171" s="227">
        <f t="shared" si="113"/>
        <v>196495.26656022068</v>
      </c>
      <c r="BG171" s="227">
        <f t="shared" si="114"/>
        <v>0</v>
      </c>
      <c r="BH171" s="227">
        <f t="shared" si="115"/>
        <v>199011.17246299778</v>
      </c>
      <c r="BI171" s="227">
        <f t="shared" si="116"/>
        <v>0</v>
      </c>
      <c r="BJ171" s="227">
        <f t="shared" si="117"/>
        <v>201455.41679232541</v>
      </c>
    </row>
    <row r="172" spans="5:62">
      <c r="E172" s="126" t="s">
        <v>331</v>
      </c>
      <c r="F172" s="126" t="s">
        <v>332</v>
      </c>
      <c r="G172" s="227">
        <f>IFERROR(IF(VLOOKUP(E172,A:C,3,FALSE)="YES",VLOOKUP(E172,'School Year 2019-20 SPED coop'!A:R,15,FALSE),0),0)</f>
        <v>0</v>
      </c>
      <c r="H172" s="227">
        <f t="shared" si="81"/>
        <v>6759030.3499999996</v>
      </c>
      <c r="J172" s="126" t="s">
        <v>331</v>
      </c>
      <c r="K172" s="126" t="s">
        <v>332</v>
      </c>
      <c r="L172" s="227">
        <f t="shared" si="82"/>
        <v>0</v>
      </c>
      <c r="M172" s="227">
        <f t="shared" si="83"/>
        <v>6318677.5674795844</v>
      </c>
      <c r="N172" s="227">
        <f t="shared" si="84"/>
        <v>0</v>
      </c>
      <c r="O172" s="227">
        <f t="shared" si="85"/>
        <v>6436877.7205430102</v>
      </c>
      <c r="P172" s="227">
        <f t="shared" si="86"/>
        <v>0</v>
      </c>
      <c r="Q172" s="227">
        <f t="shared" si="87"/>
        <v>6551807.2643854339</v>
      </c>
      <c r="S172" s="126" t="s">
        <v>331</v>
      </c>
      <c r="T172" s="126" t="s">
        <v>332</v>
      </c>
      <c r="U172" s="227">
        <f t="shared" si="88"/>
        <v>0</v>
      </c>
      <c r="V172" s="227">
        <f t="shared" si="89"/>
        <v>6410401.17508798</v>
      </c>
      <c r="W172" s="227">
        <f t="shared" si="90"/>
        <v>0</v>
      </c>
      <c r="X172" s="227">
        <f t="shared" si="91"/>
        <v>6598080.2869081125</v>
      </c>
      <c r="Y172" s="227">
        <f t="shared" si="92"/>
        <v>0</v>
      </c>
      <c r="Z172" s="227">
        <f t="shared" si="93"/>
        <v>6767290.6081112986</v>
      </c>
      <c r="AB172" s="126" t="s">
        <v>331</v>
      </c>
      <c r="AC172" s="126" t="s">
        <v>332</v>
      </c>
      <c r="AD172" s="227">
        <f t="shared" si="94"/>
        <v>0</v>
      </c>
      <c r="AE172" s="227">
        <f t="shared" si="95"/>
        <v>6041931.9011144768</v>
      </c>
      <c r="AF172" s="227">
        <f t="shared" si="96"/>
        <v>0</v>
      </c>
      <c r="AG172" s="227">
        <f t="shared" si="97"/>
        <v>6148658.0927362805</v>
      </c>
      <c r="AH172" s="227">
        <f t="shared" si="98"/>
        <v>0</v>
      </c>
      <c r="AI172" s="227">
        <f t="shared" si="99"/>
        <v>6252018.034796969</v>
      </c>
      <c r="AK172" s="126" t="s">
        <v>331</v>
      </c>
      <c r="AL172" s="126" t="s">
        <v>332</v>
      </c>
      <c r="AM172" s="227">
        <f t="shared" si="100"/>
        <v>0</v>
      </c>
      <c r="AN172" s="227">
        <f t="shared" si="101"/>
        <v>6473436.8876354108</v>
      </c>
      <c r="AO172" s="227">
        <f t="shared" si="102"/>
        <v>0</v>
      </c>
      <c r="AP172" s="227">
        <f t="shared" si="103"/>
        <v>6508122.0029942039</v>
      </c>
      <c r="AQ172" s="227">
        <f t="shared" si="104"/>
        <v>0</v>
      </c>
      <c r="AR172" s="227">
        <f t="shared" si="105"/>
        <v>6622149.1770200217</v>
      </c>
      <c r="AT172" s="126" t="s">
        <v>331</v>
      </c>
      <c r="AU172" s="126" t="s">
        <v>332</v>
      </c>
      <c r="AV172" s="227">
        <f t="shared" si="106"/>
        <v>0</v>
      </c>
      <c r="AW172" s="227">
        <f t="shared" si="107"/>
        <v>6537824.4011974279</v>
      </c>
      <c r="AX172" s="227">
        <f t="shared" si="108"/>
        <v>0</v>
      </c>
      <c r="AY172" s="227">
        <f t="shared" si="109"/>
        <v>6648100.5011014836</v>
      </c>
      <c r="AZ172" s="227">
        <f t="shared" si="110"/>
        <v>0</v>
      </c>
      <c r="BA172" s="227">
        <f t="shared" si="111"/>
        <v>6821854.7749487823</v>
      </c>
      <c r="BC172" s="126" t="s">
        <v>331</v>
      </c>
      <c r="BD172" s="126" t="s">
        <v>332</v>
      </c>
      <c r="BE172" s="227">
        <f t="shared" si="112"/>
        <v>0</v>
      </c>
      <c r="BF172" s="227">
        <f t="shared" si="113"/>
        <v>6354245.7390765958</v>
      </c>
      <c r="BG172" s="227">
        <f t="shared" si="114"/>
        <v>0</v>
      </c>
      <c r="BH172" s="227">
        <f t="shared" si="115"/>
        <v>6389134.1515555233</v>
      </c>
      <c r="BI172" s="227">
        <f t="shared" si="116"/>
        <v>0</v>
      </c>
      <c r="BJ172" s="227">
        <f t="shared" si="117"/>
        <v>6501641.0768707348</v>
      </c>
    </row>
    <row r="173" spans="5:62">
      <c r="E173" s="126" t="s">
        <v>333</v>
      </c>
      <c r="F173" s="126" t="s">
        <v>334</v>
      </c>
      <c r="G173" s="227">
        <f>IFERROR(IF(VLOOKUP(E173,A:C,3,FALSE)="YES",VLOOKUP(E173,'School Year 2019-20 SPED coop'!A:R,15,FALSE),0),0)</f>
        <v>0</v>
      </c>
      <c r="H173" s="227">
        <f t="shared" si="81"/>
        <v>1468013.1400000001</v>
      </c>
      <c r="J173" s="126" t="s">
        <v>333</v>
      </c>
      <c r="K173" s="126" t="s">
        <v>334</v>
      </c>
      <c r="L173" s="227">
        <f t="shared" si="82"/>
        <v>0</v>
      </c>
      <c r="M173" s="227">
        <f t="shared" si="83"/>
        <v>1433823.396928238</v>
      </c>
      <c r="N173" s="227">
        <f t="shared" si="84"/>
        <v>0</v>
      </c>
      <c r="O173" s="227">
        <f t="shared" si="85"/>
        <v>1460657.0326580338</v>
      </c>
      <c r="P173" s="227">
        <f t="shared" si="86"/>
        <v>0</v>
      </c>
      <c r="Q173" s="227">
        <f t="shared" si="87"/>
        <v>1486748.5633502663</v>
      </c>
      <c r="S173" s="126" t="s">
        <v>333</v>
      </c>
      <c r="T173" s="126" t="s">
        <v>334</v>
      </c>
      <c r="U173" s="227">
        <f t="shared" si="88"/>
        <v>0</v>
      </c>
      <c r="V173" s="227">
        <f t="shared" si="89"/>
        <v>1454636.7886941349</v>
      </c>
      <c r="W173" s="227">
        <f t="shared" si="90"/>
        <v>0</v>
      </c>
      <c r="X173" s="227">
        <f t="shared" si="91"/>
        <v>1497250.8717925048</v>
      </c>
      <c r="Y173" s="227">
        <f t="shared" si="92"/>
        <v>0</v>
      </c>
      <c r="Z173" s="227">
        <f t="shared" si="93"/>
        <v>1535659.2938460656</v>
      </c>
      <c r="AB173" s="126" t="s">
        <v>333</v>
      </c>
      <c r="AC173" s="126" t="s">
        <v>334</v>
      </c>
      <c r="AD173" s="227">
        <f t="shared" si="94"/>
        <v>0</v>
      </c>
      <c r="AE173" s="227">
        <f t="shared" si="95"/>
        <v>1412984.4891601894</v>
      </c>
      <c r="AF173" s="227">
        <f t="shared" si="96"/>
        <v>0</v>
      </c>
      <c r="AG173" s="227">
        <f t="shared" si="97"/>
        <v>1435343.1028891313</v>
      </c>
      <c r="AH173" s="227">
        <f t="shared" si="98"/>
        <v>0</v>
      </c>
      <c r="AI173" s="227">
        <f t="shared" si="99"/>
        <v>1462541.2566300177</v>
      </c>
      <c r="AK173" s="126" t="s">
        <v>333</v>
      </c>
      <c r="AL173" s="126" t="s">
        <v>334</v>
      </c>
      <c r="AM173" s="227">
        <f t="shared" si="100"/>
        <v>0</v>
      </c>
      <c r="AN173" s="227">
        <f t="shared" si="101"/>
        <v>1573616.0236173819</v>
      </c>
      <c r="AO173" s="227">
        <f t="shared" si="102"/>
        <v>0</v>
      </c>
      <c r="AP173" s="227">
        <f t="shared" si="103"/>
        <v>1581655.1029393503</v>
      </c>
      <c r="AQ173" s="227">
        <f t="shared" si="104"/>
        <v>0</v>
      </c>
      <c r="AR173" s="227">
        <f t="shared" si="105"/>
        <v>1609393.4495371566</v>
      </c>
      <c r="AT173" s="126" t="s">
        <v>333</v>
      </c>
      <c r="AU173" s="126" t="s">
        <v>334</v>
      </c>
      <c r="AV173" s="227">
        <f t="shared" si="106"/>
        <v>0</v>
      </c>
      <c r="AW173" s="227">
        <f t="shared" si="107"/>
        <v>1589268.9264031406</v>
      </c>
      <c r="AX173" s="227">
        <f t="shared" si="108"/>
        <v>0</v>
      </c>
      <c r="AY173" s="227">
        <f t="shared" si="109"/>
        <v>1615680.6850883309</v>
      </c>
      <c r="AZ173" s="227">
        <f t="shared" si="110"/>
        <v>0</v>
      </c>
      <c r="BA173" s="227">
        <f t="shared" si="111"/>
        <v>1657925.8384779147</v>
      </c>
      <c r="BC173" s="126" t="s">
        <v>333</v>
      </c>
      <c r="BD173" s="126" t="s">
        <v>334</v>
      </c>
      <c r="BE173" s="227">
        <f t="shared" si="112"/>
        <v>0</v>
      </c>
      <c r="BF173" s="227">
        <f t="shared" si="113"/>
        <v>1477450.3883502528</v>
      </c>
      <c r="BG173" s="227">
        <f t="shared" si="114"/>
        <v>0</v>
      </c>
      <c r="BH173" s="227">
        <f t="shared" si="115"/>
        <v>1482651.3930128887</v>
      </c>
      <c r="BI173" s="227">
        <f t="shared" si="116"/>
        <v>0</v>
      </c>
      <c r="BJ173" s="227">
        <f t="shared" si="117"/>
        <v>1511909.7380041836</v>
      </c>
    </row>
    <row r="174" spans="5:62">
      <c r="E174" s="126" t="s">
        <v>335</v>
      </c>
      <c r="F174" s="126" t="s">
        <v>336</v>
      </c>
      <c r="G174" s="227">
        <f>IFERROR(IF(VLOOKUP(E174,A:C,3,FALSE)="YES",VLOOKUP(E174,'School Year 2019-20 SPED coop'!A:R,15,FALSE),0),0)</f>
        <v>0</v>
      </c>
      <c r="H174" s="227">
        <f t="shared" si="81"/>
        <v>1035180.52</v>
      </c>
      <c r="J174" s="126" t="s">
        <v>335</v>
      </c>
      <c r="K174" s="126" t="s">
        <v>336</v>
      </c>
      <c r="L174" s="227">
        <f t="shared" si="82"/>
        <v>0</v>
      </c>
      <c r="M174" s="227">
        <f t="shared" si="83"/>
        <v>992363.42591140314</v>
      </c>
      <c r="N174" s="227">
        <f t="shared" si="84"/>
        <v>0</v>
      </c>
      <c r="O174" s="227">
        <f t="shared" si="85"/>
        <v>1010874.9977730373</v>
      </c>
      <c r="P174" s="227">
        <f t="shared" si="86"/>
        <v>0</v>
      </c>
      <c r="Q174" s="227">
        <f t="shared" si="87"/>
        <v>1028874.6534459463</v>
      </c>
      <c r="S174" s="126" t="s">
        <v>335</v>
      </c>
      <c r="T174" s="126" t="s">
        <v>336</v>
      </c>
      <c r="U174" s="227">
        <f t="shared" si="88"/>
        <v>0</v>
      </c>
      <c r="V174" s="227">
        <f t="shared" si="89"/>
        <v>1006776.6883185102</v>
      </c>
      <c r="W174" s="227">
        <f t="shared" si="90"/>
        <v>0</v>
      </c>
      <c r="X174" s="227">
        <f t="shared" si="91"/>
        <v>1036193.6035394773</v>
      </c>
      <c r="Y174" s="227">
        <f t="shared" si="92"/>
        <v>0</v>
      </c>
      <c r="Z174" s="227">
        <f t="shared" si="93"/>
        <v>1062714.5223350974</v>
      </c>
      <c r="AB174" s="126" t="s">
        <v>335</v>
      </c>
      <c r="AC174" s="126" t="s">
        <v>336</v>
      </c>
      <c r="AD174" s="227">
        <f t="shared" si="94"/>
        <v>0</v>
      </c>
      <c r="AE174" s="227">
        <f t="shared" si="95"/>
        <v>1000176.2576003261</v>
      </c>
      <c r="AF174" s="227">
        <f t="shared" si="96"/>
        <v>0</v>
      </c>
      <c r="AG174" s="227">
        <f t="shared" si="97"/>
        <v>1016089.5375676919</v>
      </c>
      <c r="AH174" s="227">
        <f t="shared" si="98"/>
        <v>0</v>
      </c>
      <c r="AI174" s="227">
        <f t="shared" si="99"/>
        <v>1030923.4196137005</v>
      </c>
      <c r="AK174" s="126" t="s">
        <v>335</v>
      </c>
      <c r="AL174" s="126" t="s">
        <v>336</v>
      </c>
      <c r="AM174" s="227">
        <f t="shared" si="100"/>
        <v>0</v>
      </c>
      <c r="AN174" s="227">
        <f t="shared" si="101"/>
        <v>1098785.1473576168</v>
      </c>
      <c r="AO174" s="227">
        <f t="shared" si="102"/>
        <v>0</v>
      </c>
      <c r="AP174" s="227">
        <f t="shared" si="103"/>
        <v>1104404.4901273011</v>
      </c>
      <c r="AQ174" s="227">
        <f t="shared" si="104"/>
        <v>0</v>
      </c>
      <c r="AR174" s="227">
        <f t="shared" si="105"/>
        <v>1123712.0001632506</v>
      </c>
      <c r="AT174" s="126" t="s">
        <v>335</v>
      </c>
      <c r="AU174" s="126" t="s">
        <v>336</v>
      </c>
      <c r="AV174" s="227">
        <f t="shared" si="106"/>
        <v>0</v>
      </c>
      <c r="AW174" s="227">
        <f t="shared" si="107"/>
        <v>1109721.7912644229</v>
      </c>
      <c r="AX174" s="227">
        <f t="shared" si="108"/>
        <v>0</v>
      </c>
      <c r="AY174" s="227">
        <f t="shared" si="109"/>
        <v>1128159.2570064755</v>
      </c>
      <c r="AZ174" s="227">
        <f t="shared" si="110"/>
        <v>0</v>
      </c>
      <c r="BA174" s="227">
        <f t="shared" si="111"/>
        <v>1157604.698042836</v>
      </c>
      <c r="BC174" s="126" t="s">
        <v>335</v>
      </c>
      <c r="BD174" s="126" t="s">
        <v>336</v>
      </c>
      <c r="BE174" s="227">
        <f t="shared" si="112"/>
        <v>0</v>
      </c>
      <c r="BF174" s="227">
        <f t="shared" si="113"/>
        <v>1042023.1907625009</v>
      </c>
      <c r="BG174" s="227">
        <f t="shared" si="114"/>
        <v>0</v>
      </c>
      <c r="BH174" s="227">
        <f t="shared" si="115"/>
        <v>1045817.3445704603</v>
      </c>
      <c r="BI174" s="227">
        <f t="shared" si="116"/>
        <v>0</v>
      </c>
      <c r="BJ174" s="227">
        <f t="shared" si="117"/>
        <v>1061934.2270973376</v>
      </c>
    </row>
    <row r="175" spans="5:62">
      <c r="E175" s="126" t="s">
        <v>337</v>
      </c>
      <c r="F175" s="126" t="s">
        <v>338</v>
      </c>
      <c r="G175" s="227">
        <f>IFERROR(IF(VLOOKUP(E175,A:C,3,FALSE)="YES",VLOOKUP(E175,'School Year 2019-20 SPED coop'!A:R,15,FALSE),0),0)</f>
        <v>0</v>
      </c>
      <c r="H175" s="227">
        <f t="shared" si="81"/>
        <v>368967.52</v>
      </c>
      <c r="J175" s="126" t="s">
        <v>337</v>
      </c>
      <c r="K175" s="126" t="s">
        <v>338</v>
      </c>
      <c r="L175" s="227">
        <f t="shared" si="82"/>
        <v>0</v>
      </c>
      <c r="M175" s="227">
        <f t="shared" si="83"/>
        <v>390922.26280247199</v>
      </c>
      <c r="N175" s="227">
        <f t="shared" si="84"/>
        <v>0</v>
      </c>
      <c r="O175" s="227">
        <f t="shared" si="85"/>
        <v>398237.93010107486</v>
      </c>
      <c r="P175" s="227">
        <f t="shared" si="86"/>
        <v>0</v>
      </c>
      <c r="Q175" s="227">
        <f t="shared" si="87"/>
        <v>405351.28169009049</v>
      </c>
      <c r="S175" s="126" t="s">
        <v>337</v>
      </c>
      <c r="T175" s="126" t="s">
        <v>338</v>
      </c>
      <c r="U175" s="227">
        <f t="shared" si="88"/>
        <v>0</v>
      </c>
      <c r="V175" s="227">
        <f t="shared" si="89"/>
        <v>396584.0350561263</v>
      </c>
      <c r="W175" s="227">
        <f t="shared" si="90"/>
        <v>0</v>
      </c>
      <c r="X175" s="227">
        <f t="shared" si="91"/>
        <v>408209.60609892651</v>
      </c>
      <c r="Y175" s="227">
        <f t="shared" si="92"/>
        <v>0</v>
      </c>
      <c r="Z175" s="227">
        <f t="shared" si="93"/>
        <v>418684.56994729833</v>
      </c>
      <c r="AB175" s="126" t="s">
        <v>337</v>
      </c>
      <c r="AC175" s="126" t="s">
        <v>338</v>
      </c>
      <c r="AD175" s="227">
        <f t="shared" si="94"/>
        <v>0</v>
      </c>
      <c r="AE175" s="227">
        <f t="shared" si="95"/>
        <v>394744.7349912803</v>
      </c>
      <c r="AF175" s="227">
        <f t="shared" si="96"/>
        <v>0</v>
      </c>
      <c r="AG175" s="227">
        <f t="shared" si="97"/>
        <v>402210.90792723512</v>
      </c>
      <c r="AH175" s="227">
        <f t="shared" si="98"/>
        <v>0</v>
      </c>
      <c r="AI175" s="227">
        <f t="shared" si="99"/>
        <v>409358.56906465127</v>
      </c>
      <c r="AK175" s="126" t="s">
        <v>337</v>
      </c>
      <c r="AL175" s="126" t="s">
        <v>338</v>
      </c>
      <c r="AM175" s="227">
        <f t="shared" si="100"/>
        <v>0</v>
      </c>
      <c r="AN175" s="227">
        <f t="shared" si="101"/>
        <v>424646.97330862388</v>
      </c>
      <c r="AO175" s="227">
        <f t="shared" si="102"/>
        <v>0</v>
      </c>
      <c r="AP175" s="227">
        <f t="shared" si="103"/>
        <v>426826.62416685309</v>
      </c>
      <c r="AQ175" s="227">
        <f t="shared" si="104"/>
        <v>0</v>
      </c>
      <c r="AR175" s="227">
        <f t="shared" si="105"/>
        <v>434313.25584894733</v>
      </c>
      <c r="AT175" s="126" t="s">
        <v>337</v>
      </c>
      <c r="AU175" s="126" t="s">
        <v>338</v>
      </c>
      <c r="AV175" s="227">
        <f t="shared" si="106"/>
        <v>0</v>
      </c>
      <c r="AW175" s="227">
        <f t="shared" si="107"/>
        <v>428862.35752541514</v>
      </c>
      <c r="AX175" s="227">
        <f t="shared" si="108"/>
        <v>0</v>
      </c>
      <c r="AY175" s="227">
        <f t="shared" si="109"/>
        <v>435999.3680144432</v>
      </c>
      <c r="AZ175" s="227">
        <f t="shared" si="110"/>
        <v>0</v>
      </c>
      <c r="BA175" s="227">
        <f t="shared" si="111"/>
        <v>447417.20273032528</v>
      </c>
      <c r="BC175" s="126" t="s">
        <v>337</v>
      </c>
      <c r="BD175" s="126" t="s">
        <v>338</v>
      </c>
      <c r="BE175" s="227">
        <f t="shared" si="112"/>
        <v>0</v>
      </c>
      <c r="BF175" s="227">
        <f t="shared" si="113"/>
        <v>413098.57326355943</v>
      </c>
      <c r="BG175" s="227">
        <f t="shared" si="114"/>
        <v>0</v>
      </c>
      <c r="BH175" s="227">
        <f t="shared" si="115"/>
        <v>415776.40434916213</v>
      </c>
      <c r="BI175" s="227">
        <f t="shared" si="116"/>
        <v>0</v>
      </c>
      <c r="BJ175" s="227">
        <f t="shared" si="117"/>
        <v>423493.22796656808</v>
      </c>
    </row>
    <row r="176" spans="5:62">
      <c r="E176" s="126" t="s">
        <v>339</v>
      </c>
      <c r="F176" s="126" t="s">
        <v>340</v>
      </c>
      <c r="G176" s="227">
        <f>IFERROR(IF(VLOOKUP(E176,A:C,3,FALSE)="YES",VLOOKUP(E176,'School Year 2019-20 SPED coop'!A:R,15,FALSE),0),0)</f>
        <v>603430.19000000006</v>
      </c>
      <c r="H176" s="227">
        <f t="shared" si="81"/>
        <v>0</v>
      </c>
      <c r="J176" s="126" t="s">
        <v>339</v>
      </c>
      <c r="K176" s="126" t="s">
        <v>340</v>
      </c>
      <c r="L176" s="227">
        <f t="shared" si="82"/>
        <v>683473.39435725601</v>
      </c>
      <c r="M176" s="227">
        <f t="shared" si="83"/>
        <v>0</v>
      </c>
      <c r="N176" s="227">
        <f t="shared" si="84"/>
        <v>696227.74848031241</v>
      </c>
      <c r="O176" s="227">
        <f t="shared" si="85"/>
        <v>0</v>
      </c>
      <c r="P176" s="227">
        <f t="shared" si="86"/>
        <v>708629.38120172953</v>
      </c>
      <c r="Q176" s="227">
        <f t="shared" si="87"/>
        <v>0</v>
      </c>
      <c r="S176" s="126" t="s">
        <v>339</v>
      </c>
      <c r="T176" s="126" t="s">
        <v>340</v>
      </c>
      <c r="U176" s="227">
        <f t="shared" si="88"/>
        <v>693393.927048955</v>
      </c>
      <c r="V176" s="227">
        <f t="shared" si="89"/>
        <v>0</v>
      </c>
      <c r="W176" s="227">
        <f t="shared" si="90"/>
        <v>713670.70565875899</v>
      </c>
      <c r="X176" s="227">
        <f t="shared" si="91"/>
        <v>0</v>
      </c>
      <c r="Y176" s="227">
        <f t="shared" si="92"/>
        <v>731937.39864096313</v>
      </c>
      <c r="Z176" s="227">
        <f t="shared" si="93"/>
        <v>0</v>
      </c>
      <c r="AB176" s="126" t="s">
        <v>339</v>
      </c>
      <c r="AC176" s="126" t="s">
        <v>340</v>
      </c>
      <c r="AD176" s="227">
        <f t="shared" si="94"/>
        <v>721644.83454867604</v>
      </c>
      <c r="AE176" s="227">
        <f t="shared" si="95"/>
        <v>0</v>
      </c>
      <c r="AF176" s="227">
        <f t="shared" si="96"/>
        <v>730566.39522714575</v>
      </c>
      <c r="AG176" s="227">
        <f t="shared" si="97"/>
        <v>0</v>
      </c>
      <c r="AH176" s="227">
        <f t="shared" si="98"/>
        <v>743415.97657185665</v>
      </c>
      <c r="AI176" s="227">
        <f t="shared" si="99"/>
        <v>0</v>
      </c>
      <c r="AK176" s="126" t="s">
        <v>339</v>
      </c>
      <c r="AL176" s="126" t="s">
        <v>340</v>
      </c>
      <c r="AM176" s="227">
        <f t="shared" si="100"/>
        <v>792734.27880299091</v>
      </c>
      <c r="AN176" s="227">
        <f t="shared" si="101"/>
        <v>0</v>
      </c>
      <c r="AO176" s="227">
        <f t="shared" si="102"/>
        <v>796773.53103645437</v>
      </c>
      <c r="AP176" s="227">
        <f t="shared" si="103"/>
        <v>0</v>
      </c>
      <c r="AQ176" s="227">
        <f t="shared" si="104"/>
        <v>810701.59398734139</v>
      </c>
      <c r="AR176" s="227">
        <f t="shared" si="105"/>
        <v>0</v>
      </c>
      <c r="AT176" s="126" t="s">
        <v>339</v>
      </c>
      <c r="AU176" s="126" t="s">
        <v>340</v>
      </c>
      <c r="AV176" s="227">
        <f t="shared" si="106"/>
        <v>800617.0859465613</v>
      </c>
      <c r="AW176" s="227">
        <f t="shared" si="107"/>
        <v>0</v>
      </c>
      <c r="AX176" s="227">
        <f t="shared" si="108"/>
        <v>813907.92471454723</v>
      </c>
      <c r="AY176" s="227">
        <f t="shared" si="109"/>
        <v>0</v>
      </c>
      <c r="AZ176" s="227">
        <f t="shared" si="110"/>
        <v>835141.40851974266</v>
      </c>
      <c r="BA176" s="227">
        <f t="shared" si="111"/>
        <v>0</v>
      </c>
      <c r="BC176" s="126" t="s">
        <v>339</v>
      </c>
      <c r="BD176" s="126" t="s">
        <v>340</v>
      </c>
      <c r="BE176" s="227">
        <f t="shared" si="112"/>
        <v>754926.75542397297</v>
      </c>
      <c r="BF176" s="227">
        <f t="shared" si="113"/>
        <v>0</v>
      </c>
      <c r="BG176" s="227">
        <f t="shared" si="114"/>
        <v>755033.65158244316</v>
      </c>
      <c r="BH176" s="227">
        <f t="shared" si="115"/>
        <v>0</v>
      </c>
      <c r="BI176" s="227">
        <f t="shared" si="116"/>
        <v>768907.61219111935</v>
      </c>
      <c r="BJ176" s="227">
        <f t="shared" si="117"/>
        <v>0</v>
      </c>
    </row>
    <row r="177" spans="5:62">
      <c r="E177" s="126" t="s">
        <v>341</v>
      </c>
      <c r="F177" s="126" t="s">
        <v>342</v>
      </c>
      <c r="G177" s="227">
        <f>IFERROR(IF(VLOOKUP(E177,A:C,3,FALSE)="YES",VLOOKUP(E177,'School Year 2019-20 SPED coop'!A:R,15,FALSE),0),0)</f>
        <v>0</v>
      </c>
      <c r="H177" s="227">
        <f t="shared" si="81"/>
        <v>1225436.76</v>
      </c>
      <c r="J177" s="126" t="s">
        <v>341</v>
      </c>
      <c r="K177" s="126" t="s">
        <v>342</v>
      </c>
      <c r="L177" s="227">
        <f t="shared" si="82"/>
        <v>0</v>
      </c>
      <c r="M177" s="227">
        <f t="shared" si="83"/>
        <v>1149303.248529396</v>
      </c>
      <c r="N177" s="227">
        <f t="shared" si="84"/>
        <v>0</v>
      </c>
      <c r="O177" s="227">
        <f t="shared" si="85"/>
        <v>1170755.5426015845</v>
      </c>
      <c r="P177" s="227">
        <f t="shared" si="86"/>
        <v>0</v>
      </c>
      <c r="Q177" s="227">
        <f t="shared" si="87"/>
        <v>1191614.5558180986</v>
      </c>
      <c r="S177" s="126" t="s">
        <v>341</v>
      </c>
      <c r="T177" s="126" t="s">
        <v>342</v>
      </c>
      <c r="U177" s="227">
        <f t="shared" si="88"/>
        <v>0</v>
      </c>
      <c r="V177" s="227">
        <f t="shared" si="89"/>
        <v>1165991.2372912355</v>
      </c>
      <c r="W177" s="227">
        <f t="shared" si="90"/>
        <v>0</v>
      </c>
      <c r="X177" s="227">
        <f t="shared" si="91"/>
        <v>1200086.9175229203</v>
      </c>
      <c r="Y177" s="227">
        <f t="shared" si="92"/>
        <v>0</v>
      </c>
      <c r="Z177" s="227">
        <f t="shared" si="93"/>
        <v>1230810.5705188201</v>
      </c>
      <c r="AB177" s="126" t="s">
        <v>341</v>
      </c>
      <c r="AC177" s="126" t="s">
        <v>342</v>
      </c>
      <c r="AD177" s="227">
        <f t="shared" si="94"/>
        <v>0</v>
      </c>
      <c r="AE177" s="227">
        <f t="shared" si="95"/>
        <v>1044825.0937706277</v>
      </c>
      <c r="AF177" s="227">
        <f t="shared" si="96"/>
        <v>0</v>
      </c>
      <c r="AG177" s="227">
        <f t="shared" si="97"/>
        <v>1064754.1564485424</v>
      </c>
      <c r="AH177" s="227">
        <f t="shared" si="98"/>
        <v>0</v>
      </c>
      <c r="AI177" s="227">
        <f t="shared" si="99"/>
        <v>1085035.5192544563</v>
      </c>
      <c r="AK177" s="126" t="s">
        <v>341</v>
      </c>
      <c r="AL177" s="126" t="s">
        <v>342</v>
      </c>
      <c r="AM177" s="227">
        <f t="shared" si="100"/>
        <v>0</v>
      </c>
      <c r="AN177" s="227">
        <f t="shared" si="101"/>
        <v>1150104.6741615396</v>
      </c>
      <c r="AO177" s="227">
        <f t="shared" si="102"/>
        <v>0</v>
      </c>
      <c r="AP177" s="227">
        <f t="shared" si="103"/>
        <v>1156029.8858008056</v>
      </c>
      <c r="AQ177" s="227">
        <f t="shared" si="104"/>
        <v>0</v>
      </c>
      <c r="AR177" s="227">
        <f t="shared" si="105"/>
        <v>1176246.5556243747</v>
      </c>
      <c r="AT177" s="126" t="s">
        <v>341</v>
      </c>
      <c r="AU177" s="126" t="s">
        <v>342</v>
      </c>
      <c r="AV177" s="227">
        <f t="shared" si="106"/>
        <v>0</v>
      </c>
      <c r="AW177" s="227">
        <f t="shared" si="107"/>
        <v>1161531.5290990225</v>
      </c>
      <c r="AX177" s="227">
        <f t="shared" si="108"/>
        <v>0</v>
      </c>
      <c r="AY177" s="227">
        <f t="shared" si="109"/>
        <v>1180884.245698682</v>
      </c>
      <c r="AZ177" s="227">
        <f t="shared" si="110"/>
        <v>0</v>
      </c>
      <c r="BA177" s="227">
        <f t="shared" si="111"/>
        <v>1211709.9512998825</v>
      </c>
      <c r="BC177" s="126" t="s">
        <v>341</v>
      </c>
      <c r="BD177" s="126" t="s">
        <v>342</v>
      </c>
      <c r="BE177" s="227">
        <f t="shared" si="112"/>
        <v>0</v>
      </c>
      <c r="BF177" s="227">
        <f t="shared" si="113"/>
        <v>1091448.1370823577</v>
      </c>
      <c r="BG177" s="227">
        <f t="shared" si="114"/>
        <v>0</v>
      </c>
      <c r="BH177" s="227">
        <f t="shared" si="115"/>
        <v>1098831.8685960704</v>
      </c>
      <c r="BI177" s="227">
        <f t="shared" si="116"/>
        <v>0</v>
      </c>
      <c r="BJ177" s="227">
        <f t="shared" si="117"/>
        <v>1120616.0991056801</v>
      </c>
    </row>
    <row r="178" spans="5:62">
      <c r="E178" s="126" t="s">
        <v>343</v>
      </c>
      <c r="F178" s="126" t="s">
        <v>344</v>
      </c>
      <c r="G178" s="227">
        <f>IFERROR(IF(VLOOKUP(E178,A:C,3,FALSE)="YES",VLOOKUP(E178,'School Year 2019-20 SPED coop'!A:R,15,FALSE),0),0)</f>
        <v>0</v>
      </c>
      <c r="H178" s="227">
        <f t="shared" si="81"/>
        <v>709689.53</v>
      </c>
      <c r="J178" s="126" t="s">
        <v>343</v>
      </c>
      <c r="K178" s="126" t="s">
        <v>344</v>
      </c>
      <c r="L178" s="227">
        <f t="shared" si="82"/>
        <v>0</v>
      </c>
      <c r="M178" s="227">
        <f t="shared" si="83"/>
        <v>732009.7172224893</v>
      </c>
      <c r="N178" s="227">
        <f t="shared" si="84"/>
        <v>0</v>
      </c>
      <c r="O178" s="227">
        <f t="shared" si="85"/>
        <v>745666.28648094484</v>
      </c>
      <c r="P178" s="227">
        <f t="shared" si="86"/>
        <v>0</v>
      </c>
      <c r="Q178" s="227">
        <f t="shared" si="87"/>
        <v>758945.1918950387</v>
      </c>
      <c r="S178" s="126" t="s">
        <v>343</v>
      </c>
      <c r="T178" s="126" t="s">
        <v>344</v>
      </c>
      <c r="U178" s="227">
        <f t="shared" si="88"/>
        <v>0</v>
      </c>
      <c r="V178" s="227">
        <f t="shared" si="89"/>
        <v>742624.94593615644</v>
      </c>
      <c r="W178" s="227">
        <f t="shared" si="90"/>
        <v>0</v>
      </c>
      <c r="X178" s="227">
        <f t="shared" si="91"/>
        <v>764330.82475523767</v>
      </c>
      <c r="Y178" s="227">
        <f t="shared" si="92"/>
        <v>0</v>
      </c>
      <c r="Z178" s="227">
        <f t="shared" si="93"/>
        <v>783885.67083141126</v>
      </c>
      <c r="AB178" s="126" t="s">
        <v>343</v>
      </c>
      <c r="AC178" s="126" t="s">
        <v>344</v>
      </c>
      <c r="AD178" s="227">
        <f t="shared" si="94"/>
        <v>0</v>
      </c>
      <c r="AE178" s="227">
        <f t="shared" si="95"/>
        <v>672939.5505381634</v>
      </c>
      <c r="AF178" s="227">
        <f t="shared" si="96"/>
        <v>0</v>
      </c>
      <c r="AG178" s="227">
        <f t="shared" si="97"/>
        <v>687602.56958625815</v>
      </c>
      <c r="AH178" s="227">
        <f t="shared" si="98"/>
        <v>0</v>
      </c>
      <c r="AI178" s="227">
        <f t="shared" si="99"/>
        <v>699997.3576752767</v>
      </c>
      <c r="AK178" s="126" t="s">
        <v>343</v>
      </c>
      <c r="AL178" s="126" t="s">
        <v>344</v>
      </c>
      <c r="AM178" s="227">
        <f t="shared" si="100"/>
        <v>0</v>
      </c>
      <c r="AN178" s="227">
        <f t="shared" si="101"/>
        <v>738940.8868665304</v>
      </c>
      <c r="AO178" s="227">
        <f t="shared" si="102"/>
        <v>0</v>
      </c>
      <c r="AP178" s="227">
        <f t="shared" si="103"/>
        <v>742729.68324888661</v>
      </c>
      <c r="AQ178" s="227">
        <f t="shared" si="104"/>
        <v>0</v>
      </c>
      <c r="AR178" s="227">
        <f t="shared" si="105"/>
        <v>755716.0891913533</v>
      </c>
      <c r="AT178" s="126" t="s">
        <v>343</v>
      </c>
      <c r="AU178" s="126" t="s">
        <v>344</v>
      </c>
      <c r="AV178" s="227">
        <f t="shared" si="106"/>
        <v>0</v>
      </c>
      <c r="AW178" s="227">
        <f t="shared" si="107"/>
        <v>746279.068087577</v>
      </c>
      <c r="AX178" s="227">
        <f t="shared" si="108"/>
        <v>0</v>
      </c>
      <c r="AY178" s="227">
        <f t="shared" si="109"/>
        <v>758700.5468008715</v>
      </c>
      <c r="AZ178" s="227">
        <f t="shared" si="110"/>
        <v>0</v>
      </c>
      <c r="BA178" s="227">
        <f t="shared" si="111"/>
        <v>778490.14648278861</v>
      </c>
      <c r="BC178" s="126" t="s">
        <v>343</v>
      </c>
      <c r="BD178" s="126" t="s">
        <v>344</v>
      </c>
      <c r="BE178" s="227">
        <f t="shared" si="112"/>
        <v>0</v>
      </c>
      <c r="BF178" s="227">
        <f t="shared" si="113"/>
        <v>705804.41414012993</v>
      </c>
      <c r="BG178" s="227">
        <f t="shared" si="114"/>
        <v>0</v>
      </c>
      <c r="BH178" s="227">
        <f t="shared" si="115"/>
        <v>712434.47905309359</v>
      </c>
      <c r="BI178" s="227">
        <f t="shared" si="116"/>
        <v>0</v>
      </c>
      <c r="BJ178" s="227">
        <f t="shared" si="117"/>
        <v>725829.86784992274</v>
      </c>
    </row>
    <row r="179" spans="5:62">
      <c r="E179" s="126" t="s">
        <v>345</v>
      </c>
      <c r="F179" s="126" t="s">
        <v>346</v>
      </c>
      <c r="G179" s="227">
        <f>IFERROR(IF(VLOOKUP(E179,A:C,3,FALSE)="YES",VLOOKUP(E179,'School Year 2019-20 SPED coop'!A:R,15,FALSE),0),0)</f>
        <v>1820822.53</v>
      </c>
      <c r="H179" s="227">
        <f t="shared" si="81"/>
        <v>0</v>
      </c>
      <c r="J179" s="126" t="s">
        <v>345</v>
      </c>
      <c r="K179" s="126" t="s">
        <v>346</v>
      </c>
      <c r="L179" s="227">
        <f t="shared" si="82"/>
        <v>1389197.9747468457</v>
      </c>
      <c r="M179" s="227">
        <f t="shared" si="83"/>
        <v>0</v>
      </c>
      <c r="N179" s="227">
        <f t="shared" si="84"/>
        <v>1415119.6218905193</v>
      </c>
      <c r="O179" s="227">
        <f t="shared" si="85"/>
        <v>0</v>
      </c>
      <c r="P179" s="227">
        <f t="shared" si="86"/>
        <v>1440324.4139060546</v>
      </c>
      <c r="Q179" s="227">
        <f t="shared" si="87"/>
        <v>0</v>
      </c>
      <c r="S179" s="126" t="s">
        <v>345</v>
      </c>
      <c r="T179" s="126" t="s">
        <v>346</v>
      </c>
      <c r="U179" s="227">
        <f t="shared" si="88"/>
        <v>1409360.3328092413</v>
      </c>
      <c r="V179" s="227">
        <f t="shared" si="89"/>
        <v>0</v>
      </c>
      <c r="W179" s="227">
        <f t="shared" si="90"/>
        <v>1450577.4288388405</v>
      </c>
      <c r="X179" s="227">
        <f t="shared" si="91"/>
        <v>0</v>
      </c>
      <c r="Y179" s="227">
        <f t="shared" si="92"/>
        <v>1487706.1105663744</v>
      </c>
      <c r="Z179" s="227">
        <f t="shared" si="93"/>
        <v>0</v>
      </c>
      <c r="AB179" s="126" t="s">
        <v>345</v>
      </c>
      <c r="AC179" s="126" t="s">
        <v>346</v>
      </c>
      <c r="AD179" s="227">
        <f t="shared" si="94"/>
        <v>1479840.7964921058</v>
      </c>
      <c r="AE179" s="227">
        <f t="shared" si="95"/>
        <v>0</v>
      </c>
      <c r="AF179" s="227">
        <f t="shared" si="96"/>
        <v>1509772.7846770219</v>
      </c>
      <c r="AG179" s="227">
        <f t="shared" si="97"/>
        <v>0</v>
      </c>
      <c r="AH179" s="227">
        <f t="shared" si="98"/>
        <v>1537576.4606907372</v>
      </c>
      <c r="AI179" s="227">
        <f t="shared" si="99"/>
        <v>0</v>
      </c>
      <c r="AK179" s="126" t="s">
        <v>345</v>
      </c>
      <c r="AL179" s="126" t="s">
        <v>346</v>
      </c>
      <c r="AM179" s="227">
        <f t="shared" si="100"/>
        <v>1626520.8676783876</v>
      </c>
      <c r="AN179" s="227">
        <f t="shared" si="101"/>
        <v>0</v>
      </c>
      <c r="AO179" s="227">
        <f t="shared" si="102"/>
        <v>1634885.7008970964</v>
      </c>
      <c r="AP179" s="227">
        <f t="shared" si="103"/>
        <v>0</v>
      </c>
      <c r="AQ179" s="227">
        <f t="shared" si="104"/>
        <v>1663474.2676279277</v>
      </c>
      <c r="AR179" s="227">
        <f t="shared" si="105"/>
        <v>0</v>
      </c>
      <c r="AT179" s="126" t="s">
        <v>345</v>
      </c>
      <c r="AU179" s="126" t="s">
        <v>346</v>
      </c>
      <c r="AV179" s="227">
        <f t="shared" si="106"/>
        <v>1642707.1133434169</v>
      </c>
      <c r="AW179" s="227">
        <f t="shared" si="107"/>
        <v>0</v>
      </c>
      <c r="AX179" s="227">
        <f t="shared" si="108"/>
        <v>1670036.4870777056</v>
      </c>
      <c r="AY179" s="227">
        <f t="shared" si="109"/>
        <v>0</v>
      </c>
      <c r="AZ179" s="227">
        <f t="shared" si="110"/>
        <v>1713641.0015854097</v>
      </c>
      <c r="BA179" s="227">
        <f t="shared" si="111"/>
        <v>0</v>
      </c>
      <c r="BC179" s="126" t="s">
        <v>345</v>
      </c>
      <c r="BD179" s="126" t="s">
        <v>346</v>
      </c>
      <c r="BE179" s="227">
        <f t="shared" si="112"/>
        <v>1539777.8292213175</v>
      </c>
      <c r="BF179" s="227">
        <f t="shared" si="113"/>
        <v>0</v>
      </c>
      <c r="BG179" s="227">
        <f t="shared" si="114"/>
        <v>1551933.9349363549</v>
      </c>
      <c r="BH179" s="227">
        <f t="shared" si="115"/>
        <v>0</v>
      </c>
      <c r="BI179" s="227">
        <f t="shared" si="116"/>
        <v>1581735.3790500739</v>
      </c>
      <c r="BJ179" s="227">
        <f t="shared" si="117"/>
        <v>0</v>
      </c>
    </row>
    <row r="180" spans="5:62">
      <c r="E180" s="126" t="s">
        <v>347</v>
      </c>
      <c r="F180" s="126" t="s">
        <v>348</v>
      </c>
      <c r="G180" s="227">
        <f>IFERROR(IF(VLOOKUP(E180,A:C,3,FALSE)="YES",VLOOKUP(E180,'School Year 2019-20 SPED coop'!A:R,15,FALSE),0),0)</f>
        <v>0</v>
      </c>
      <c r="H180" s="227">
        <f t="shared" si="81"/>
        <v>650045.71</v>
      </c>
      <c r="J180" s="126" t="s">
        <v>347</v>
      </c>
      <c r="K180" s="126" t="s">
        <v>348</v>
      </c>
      <c r="L180" s="227">
        <f t="shared" si="82"/>
        <v>0</v>
      </c>
      <c r="M180" s="227">
        <f t="shared" si="83"/>
        <v>635524.07803424157</v>
      </c>
      <c r="N180" s="227">
        <f t="shared" si="84"/>
        <v>0</v>
      </c>
      <c r="O180" s="227">
        <f t="shared" si="85"/>
        <v>647384.68279975757</v>
      </c>
      <c r="P180" s="227">
        <f t="shared" si="86"/>
        <v>0</v>
      </c>
      <c r="Q180" s="227">
        <f t="shared" si="87"/>
        <v>658917.28585098567</v>
      </c>
      <c r="S180" s="126" t="s">
        <v>347</v>
      </c>
      <c r="T180" s="126" t="s">
        <v>348</v>
      </c>
      <c r="U180" s="227">
        <f t="shared" si="88"/>
        <v>0</v>
      </c>
      <c r="V180" s="227">
        <f t="shared" si="89"/>
        <v>644750.69919101871</v>
      </c>
      <c r="W180" s="227">
        <f t="shared" si="90"/>
        <v>0</v>
      </c>
      <c r="X180" s="227">
        <f t="shared" si="91"/>
        <v>663605.21299088094</v>
      </c>
      <c r="Y180" s="227">
        <f t="shared" si="92"/>
        <v>0</v>
      </c>
      <c r="Z180" s="227">
        <f t="shared" si="93"/>
        <v>680583.24297580658</v>
      </c>
      <c r="AB180" s="126" t="s">
        <v>347</v>
      </c>
      <c r="AC180" s="126" t="s">
        <v>348</v>
      </c>
      <c r="AD180" s="227">
        <f t="shared" si="94"/>
        <v>0</v>
      </c>
      <c r="AE180" s="227">
        <f t="shared" si="95"/>
        <v>606248.10258639371</v>
      </c>
      <c r="AF180" s="227">
        <f t="shared" si="96"/>
        <v>0</v>
      </c>
      <c r="AG180" s="227">
        <f t="shared" si="97"/>
        <v>616875.99817050679</v>
      </c>
      <c r="AH180" s="227">
        <f t="shared" si="98"/>
        <v>0</v>
      </c>
      <c r="AI180" s="227">
        <f t="shared" si="99"/>
        <v>627420.78498563659</v>
      </c>
      <c r="AK180" s="126" t="s">
        <v>347</v>
      </c>
      <c r="AL180" s="126" t="s">
        <v>348</v>
      </c>
      <c r="AM180" s="227">
        <f t="shared" si="100"/>
        <v>0</v>
      </c>
      <c r="AN180" s="227">
        <f t="shared" si="101"/>
        <v>670768.79788024514</v>
      </c>
      <c r="AO180" s="227">
        <f t="shared" si="102"/>
        <v>0</v>
      </c>
      <c r="AP180" s="227">
        <f t="shared" si="103"/>
        <v>674214.24712091475</v>
      </c>
      <c r="AQ180" s="227">
        <f t="shared" si="104"/>
        <v>0</v>
      </c>
      <c r="AR180" s="227">
        <f t="shared" si="105"/>
        <v>686003.41846327984</v>
      </c>
      <c r="AT180" s="126" t="s">
        <v>347</v>
      </c>
      <c r="AU180" s="126" t="s">
        <v>348</v>
      </c>
      <c r="AV180" s="227">
        <f t="shared" si="106"/>
        <v>0</v>
      </c>
      <c r="AW180" s="227">
        <f t="shared" si="107"/>
        <v>677437.10634903016</v>
      </c>
      <c r="AX180" s="227">
        <f t="shared" si="108"/>
        <v>0</v>
      </c>
      <c r="AY180" s="227">
        <f t="shared" si="109"/>
        <v>688711.31348645827</v>
      </c>
      <c r="AZ180" s="227">
        <f t="shared" si="110"/>
        <v>0</v>
      </c>
      <c r="BA180" s="227">
        <f t="shared" si="111"/>
        <v>706684.27392752829</v>
      </c>
      <c r="BC180" s="126" t="s">
        <v>347</v>
      </c>
      <c r="BD180" s="126" t="s">
        <v>348</v>
      </c>
      <c r="BE180" s="227">
        <f t="shared" si="112"/>
        <v>0</v>
      </c>
      <c r="BF180" s="227">
        <f t="shared" si="113"/>
        <v>635146.72491596942</v>
      </c>
      <c r="BG180" s="227">
        <f t="shared" si="114"/>
        <v>0</v>
      </c>
      <c r="BH180" s="227">
        <f t="shared" si="115"/>
        <v>638482.20258617052</v>
      </c>
      <c r="BI180" s="227">
        <f t="shared" si="116"/>
        <v>0</v>
      </c>
      <c r="BJ180" s="227">
        <f t="shared" si="117"/>
        <v>649897.84350176039</v>
      </c>
    </row>
    <row r="181" spans="5:62">
      <c r="E181" s="126" t="s">
        <v>349</v>
      </c>
      <c r="F181" s="126" t="s">
        <v>350</v>
      </c>
      <c r="G181" s="227">
        <f>IFERROR(IF(VLOOKUP(E181,A:C,3,FALSE)="YES",VLOOKUP(E181,'School Year 2019-20 SPED coop'!A:R,15,FALSE),0),0)</f>
        <v>0</v>
      </c>
      <c r="H181" s="227">
        <f t="shared" si="81"/>
        <v>887814.29</v>
      </c>
      <c r="J181" s="126" t="s">
        <v>349</v>
      </c>
      <c r="K181" s="126" t="s">
        <v>350</v>
      </c>
      <c r="L181" s="227">
        <f t="shared" si="82"/>
        <v>0</v>
      </c>
      <c r="M181" s="227">
        <f t="shared" si="83"/>
        <v>816433.17813793209</v>
      </c>
      <c r="N181" s="227">
        <f t="shared" si="84"/>
        <v>0</v>
      </c>
      <c r="O181" s="227">
        <f t="shared" si="85"/>
        <v>831662.43710631086</v>
      </c>
      <c r="P181" s="227">
        <f t="shared" si="86"/>
        <v>0</v>
      </c>
      <c r="Q181" s="227">
        <f t="shared" si="87"/>
        <v>846470.53262497322</v>
      </c>
      <c r="S181" s="126" t="s">
        <v>349</v>
      </c>
      <c r="T181" s="126" t="s">
        <v>350</v>
      </c>
      <c r="U181" s="227">
        <f t="shared" si="88"/>
        <v>0</v>
      </c>
      <c r="V181" s="227">
        <f t="shared" si="89"/>
        <v>828280.30747400294</v>
      </c>
      <c r="W181" s="227">
        <f t="shared" si="90"/>
        <v>0</v>
      </c>
      <c r="X181" s="227">
        <f t="shared" si="91"/>
        <v>852477.03094500513</v>
      </c>
      <c r="Y181" s="227">
        <f t="shared" si="92"/>
        <v>0</v>
      </c>
      <c r="Z181" s="227">
        <f t="shared" si="93"/>
        <v>874302.73087461852</v>
      </c>
      <c r="AB181" s="126" t="s">
        <v>349</v>
      </c>
      <c r="AC181" s="126" t="s">
        <v>350</v>
      </c>
      <c r="AD181" s="227">
        <f t="shared" si="94"/>
        <v>0</v>
      </c>
      <c r="AE181" s="227">
        <f t="shared" si="95"/>
        <v>796101.32160748774</v>
      </c>
      <c r="AF181" s="227">
        <f t="shared" si="96"/>
        <v>0</v>
      </c>
      <c r="AG181" s="227">
        <f t="shared" si="97"/>
        <v>811728.0048063104</v>
      </c>
      <c r="AH181" s="227">
        <f t="shared" si="98"/>
        <v>0</v>
      </c>
      <c r="AI181" s="227">
        <f t="shared" si="99"/>
        <v>825562.28452758165</v>
      </c>
      <c r="AK181" s="126" t="s">
        <v>349</v>
      </c>
      <c r="AL181" s="126" t="s">
        <v>350</v>
      </c>
      <c r="AM181" s="227">
        <f t="shared" si="100"/>
        <v>0</v>
      </c>
      <c r="AN181" s="227">
        <f t="shared" si="101"/>
        <v>881137.89600397251</v>
      </c>
      <c r="AO181" s="227">
        <f t="shared" si="102"/>
        <v>0</v>
      </c>
      <c r="AP181" s="227">
        <f t="shared" si="103"/>
        <v>885664.6309280803</v>
      </c>
      <c r="AQ181" s="227">
        <f t="shared" si="104"/>
        <v>0</v>
      </c>
      <c r="AR181" s="227">
        <f t="shared" si="105"/>
        <v>901151.79940442031</v>
      </c>
      <c r="AT181" s="126" t="s">
        <v>349</v>
      </c>
      <c r="AU181" s="126" t="s">
        <v>350</v>
      </c>
      <c r="AV181" s="227">
        <f t="shared" si="106"/>
        <v>0</v>
      </c>
      <c r="AW181" s="227">
        <f t="shared" si="107"/>
        <v>889891.9102398979</v>
      </c>
      <c r="AX181" s="227">
        <f t="shared" si="108"/>
        <v>0</v>
      </c>
      <c r="AY181" s="227">
        <f t="shared" si="109"/>
        <v>904705.06945984985</v>
      </c>
      <c r="AZ181" s="227">
        <f t="shared" si="110"/>
        <v>0</v>
      </c>
      <c r="BA181" s="227">
        <f t="shared" si="111"/>
        <v>928321.7822581979</v>
      </c>
      <c r="BC181" s="126" t="s">
        <v>349</v>
      </c>
      <c r="BD181" s="126" t="s">
        <v>350</v>
      </c>
      <c r="BE181" s="227">
        <f t="shared" si="112"/>
        <v>0</v>
      </c>
      <c r="BF181" s="227">
        <f t="shared" si="113"/>
        <v>825825.22768117173</v>
      </c>
      <c r="BG181" s="227">
        <f t="shared" si="114"/>
        <v>0</v>
      </c>
      <c r="BH181" s="227">
        <f t="shared" si="115"/>
        <v>831879.70032667008</v>
      </c>
      <c r="BI181" s="227">
        <f t="shared" si="116"/>
        <v>0</v>
      </c>
      <c r="BJ181" s="227">
        <f t="shared" si="117"/>
        <v>846727.38690421556</v>
      </c>
    </row>
    <row r="182" spans="5:62">
      <c r="E182" s="126" t="s">
        <v>351</v>
      </c>
      <c r="F182" s="126" t="s">
        <v>352</v>
      </c>
      <c r="G182" s="227">
        <f>IFERROR(IF(VLOOKUP(E182,A:C,3,FALSE)="YES",VLOOKUP(E182,'School Year 2019-20 SPED coop'!A:R,15,FALSE),0),0)</f>
        <v>363393.55</v>
      </c>
      <c r="H182" s="227">
        <f t="shared" si="81"/>
        <v>0</v>
      </c>
      <c r="J182" s="126" t="s">
        <v>351</v>
      </c>
      <c r="K182" s="126" t="s">
        <v>352</v>
      </c>
      <c r="L182" s="227">
        <f t="shared" si="82"/>
        <v>391497.85404216731</v>
      </c>
      <c r="M182" s="227">
        <f t="shared" si="83"/>
        <v>0</v>
      </c>
      <c r="N182" s="227">
        <f t="shared" si="84"/>
        <v>398821.97499606648</v>
      </c>
      <c r="O182" s="227">
        <f t="shared" si="85"/>
        <v>0</v>
      </c>
      <c r="P182" s="227">
        <f t="shared" si="86"/>
        <v>405943.55920606217</v>
      </c>
      <c r="Q182" s="227">
        <f t="shared" si="87"/>
        <v>0</v>
      </c>
      <c r="S182" s="126" t="s">
        <v>351</v>
      </c>
      <c r="T182" s="126" t="s">
        <v>352</v>
      </c>
      <c r="U182" s="227">
        <f t="shared" si="88"/>
        <v>397177.55074289959</v>
      </c>
      <c r="V182" s="227">
        <f t="shared" si="89"/>
        <v>0</v>
      </c>
      <c r="W182" s="227">
        <f t="shared" si="90"/>
        <v>408804.74521389103</v>
      </c>
      <c r="X182" s="227">
        <f t="shared" si="91"/>
        <v>0</v>
      </c>
      <c r="Y182" s="227">
        <f t="shared" si="92"/>
        <v>419307.97318476805</v>
      </c>
      <c r="Z182" s="227">
        <f t="shared" si="93"/>
        <v>0</v>
      </c>
      <c r="AB182" s="126" t="s">
        <v>351</v>
      </c>
      <c r="AC182" s="126" t="s">
        <v>352</v>
      </c>
      <c r="AD182" s="227">
        <f t="shared" si="94"/>
        <v>377362.00190463755</v>
      </c>
      <c r="AE182" s="227">
        <f t="shared" si="95"/>
        <v>0</v>
      </c>
      <c r="AF182" s="227">
        <f t="shared" si="96"/>
        <v>384081.76212106313</v>
      </c>
      <c r="AG182" s="227">
        <f t="shared" si="97"/>
        <v>0</v>
      </c>
      <c r="AH182" s="227">
        <f t="shared" si="98"/>
        <v>390161.06787624775</v>
      </c>
      <c r="AI182" s="227">
        <f t="shared" si="99"/>
        <v>0</v>
      </c>
      <c r="AK182" s="126" t="s">
        <v>351</v>
      </c>
      <c r="AL182" s="126" t="s">
        <v>352</v>
      </c>
      <c r="AM182" s="227">
        <f t="shared" si="100"/>
        <v>413202.44052400923</v>
      </c>
      <c r="AN182" s="227">
        <f t="shared" si="101"/>
        <v>0</v>
      </c>
      <c r="AO182" s="227">
        <f t="shared" si="102"/>
        <v>415302.49948401889</v>
      </c>
      <c r="AP182" s="227">
        <f t="shared" si="103"/>
        <v>0</v>
      </c>
      <c r="AQ182" s="227">
        <f t="shared" si="104"/>
        <v>422584.18115625309</v>
      </c>
      <c r="AR182" s="227">
        <f t="shared" si="105"/>
        <v>0</v>
      </c>
      <c r="AT182" s="126" t="s">
        <v>351</v>
      </c>
      <c r="AU182" s="126" t="s">
        <v>352</v>
      </c>
      <c r="AV182" s="227">
        <f t="shared" si="106"/>
        <v>417327.95515104901</v>
      </c>
      <c r="AW182" s="227">
        <f t="shared" si="107"/>
        <v>0</v>
      </c>
      <c r="AX182" s="227">
        <f t="shared" si="108"/>
        <v>424239.97165979457</v>
      </c>
      <c r="AY182" s="227">
        <f t="shared" si="109"/>
        <v>0</v>
      </c>
      <c r="AZ182" s="227">
        <f t="shared" si="110"/>
        <v>435341.03873723117</v>
      </c>
      <c r="BA182" s="227">
        <f t="shared" si="111"/>
        <v>0</v>
      </c>
      <c r="BC182" s="126" t="s">
        <v>351</v>
      </c>
      <c r="BD182" s="126" t="s">
        <v>352</v>
      </c>
      <c r="BE182" s="227">
        <f t="shared" si="112"/>
        <v>395098.02964697831</v>
      </c>
      <c r="BF182" s="227">
        <f t="shared" si="113"/>
        <v>0</v>
      </c>
      <c r="BG182" s="227">
        <f t="shared" si="114"/>
        <v>397230.44285665482</v>
      </c>
      <c r="BH182" s="227">
        <f t="shared" si="115"/>
        <v>0</v>
      </c>
      <c r="BI182" s="227">
        <f t="shared" si="116"/>
        <v>403836.68391669303</v>
      </c>
      <c r="BJ182" s="227">
        <f t="shared" si="117"/>
        <v>0</v>
      </c>
    </row>
    <row r="183" spans="5:62">
      <c r="E183" s="126" t="s">
        <v>353</v>
      </c>
      <c r="F183" s="126" t="s">
        <v>354</v>
      </c>
      <c r="G183" s="227">
        <f>IFERROR(IF(VLOOKUP(E183,A:C,3,FALSE)="YES",VLOOKUP(E183,'School Year 2019-20 SPED coop'!A:R,15,FALSE),0),0)</f>
        <v>0</v>
      </c>
      <c r="H183" s="227">
        <f t="shared" si="81"/>
        <v>403077.18999999994</v>
      </c>
      <c r="J183" s="126" t="s">
        <v>353</v>
      </c>
      <c r="K183" s="126" t="s">
        <v>354</v>
      </c>
      <c r="L183" s="227">
        <f t="shared" si="82"/>
        <v>0</v>
      </c>
      <c r="M183" s="227">
        <f t="shared" si="83"/>
        <v>419874.42087248666</v>
      </c>
      <c r="N183" s="227">
        <f t="shared" si="84"/>
        <v>0</v>
      </c>
      <c r="O183" s="227">
        <f t="shared" si="85"/>
        <v>427710.65217650798</v>
      </c>
      <c r="P183" s="227">
        <f t="shared" si="86"/>
        <v>0</v>
      </c>
      <c r="Q183" s="227">
        <f t="shared" si="87"/>
        <v>435330.16872162512</v>
      </c>
      <c r="S183" s="126" t="s">
        <v>353</v>
      </c>
      <c r="T183" s="126" t="s">
        <v>354</v>
      </c>
      <c r="U183" s="227">
        <f t="shared" si="88"/>
        <v>0</v>
      </c>
      <c r="V183" s="227">
        <f t="shared" si="89"/>
        <v>425960.05871147342</v>
      </c>
      <c r="W183" s="227">
        <f t="shared" si="90"/>
        <v>0</v>
      </c>
      <c r="X183" s="227">
        <f t="shared" si="91"/>
        <v>438421.60541091824</v>
      </c>
      <c r="Y183" s="227">
        <f t="shared" si="92"/>
        <v>0</v>
      </c>
      <c r="Z183" s="227">
        <f t="shared" si="93"/>
        <v>449632.0703891897</v>
      </c>
      <c r="AB183" s="126" t="s">
        <v>353</v>
      </c>
      <c r="AC183" s="126" t="s">
        <v>354</v>
      </c>
      <c r="AD183" s="227">
        <f t="shared" si="94"/>
        <v>0</v>
      </c>
      <c r="AE183" s="227">
        <f t="shared" si="95"/>
        <v>415846.38835219422</v>
      </c>
      <c r="AF183" s="227">
        <f t="shared" si="96"/>
        <v>0</v>
      </c>
      <c r="AG183" s="227">
        <f t="shared" si="97"/>
        <v>422548.2047919539</v>
      </c>
      <c r="AH183" s="227">
        <f t="shared" si="98"/>
        <v>0</v>
      </c>
      <c r="AI183" s="227">
        <f t="shared" si="99"/>
        <v>428876.18085477402</v>
      </c>
      <c r="AK183" s="126" t="s">
        <v>353</v>
      </c>
      <c r="AL183" s="126" t="s">
        <v>354</v>
      </c>
      <c r="AM183" s="227">
        <f t="shared" si="100"/>
        <v>0</v>
      </c>
      <c r="AN183" s="227">
        <f t="shared" si="101"/>
        <v>463171.3674658197</v>
      </c>
      <c r="AO183" s="227">
        <f t="shared" si="102"/>
        <v>0</v>
      </c>
      <c r="AP183" s="227">
        <f t="shared" si="103"/>
        <v>465549.00142718083</v>
      </c>
      <c r="AQ183" s="227">
        <f t="shared" si="104"/>
        <v>0</v>
      </c>
      <c r="AR183" s="227">
        <f t="shared" si="105"/>
        <v>473689.49059839582</v>
      </c>
      <c r="AT183" s="126" t="s">
        <v>353</v>
      </c>
      <c r="AU183" s="126" t="s">
        <v>354</v>
      </c>
      <c r="AV183" s="227">
        <f t="shared" si="106"/>
        <v>0</v>
      </c>
      <c r="AW183" s="227">
        <f t="shared" si="107"/>
        <v>467787.99556763261</v>
      </c>
      <c r="AX183" s="227">
        <f t="shared" si="108"/>
        <v>0</v>
      </c>
      <c r="AY183" s="227">
        <f t="shared" si="109"/>
        <v>475578.2753408025</v>
      </c>
      <c r="AZ183" s="227">
        <f t="shared" si="110"/>
        <v>0</v>
      </c>
      <c r="BA183" s="227">
        <f t="shared" si="111"/>
        <v>487985.29792696721</v>
      </c>
      <c r="BC183" s="126" t="s">
        <v>353</v>
      </c>
      <c r="BD183" s="126" t="s">
        <v>354</v>
      </c>
      <c r="BE183" s="227">
        <f t="shared" si="112"/>
        <v>0</v>
      </c>
      <c r="BF183" s="227">
        <f t="shared" si="113"/>
        <v>434297.34692001122</v>
      </c>
      <c r="BG183" s="227">
        <f t="shared" si="114"/>
        <v>0</v>
      </c>
      <c r="BH183" s="227">
        <f t="shared" si="115"/>
        <v>435981.25995081925</v>
      </c>
      <c r="BI183" s="227">
        <f t="shared" si="116"/>
        <v>0</v>
      </c>
      <c r="BJ183" s="227">
        <f t="shared" si="117"/>
        <v>442859.33318487037</v>
      </c>
    </row>
    <row r="184" spans="5:62">
      <c r="E184" s="126" t="s">
        <v>355</v>
      </c>
      <c r="F184" s="126" t="s">
        <v>356</v>
      </c>
      <c r="G184" s="227">
        <f>IFERROR(IF(VLOOKUP(E184,A:C,3,FALSE)="YES",VLOOKUP(E184,'School Year 2019-20 SPED coop'!A:R,15,FALSE),0),0)</f>
        <v>0</v>
      </c>
      <c r="H184" s="227">
        <f t="shared" si="81"/>
        <v>57427.47</v>
      </c>
      <c r="J184" s="126" t="s">
        <v>355</v>
      </c>
      <c r="K184" s="126" t="s">
        <v>356</v>
      </c>
      <c r="L184" s="227">
        <f t="shared" si="82"/>
        <v>0</v>
      </c>
      <c r="M184" s="227">
        <f t="shared" si="83"/>
        <v>64251.839026386326</v>
      </c>
      <c r="N184" s="227">
        <f t="shared" si="84"/>
        <v>0</v>
      </c>
      <c r="O184" s="227">
        <f t="shared" si="85"/>
        <v>65451.091580562301</v>
      </c>
      <c r="P184" s="227">
        <f t="shared" si="86"/>
        <v>0</v>
      </c>
      <c r="Q184" s="227">
        <f t="shared" si="87"/>
        <v>66617.179806191736</v>
      </c>
      <c r="S184" s="126" t="s">
        <v>355</v>
      </c>
      <c r="T184" s="126" t="s">
        <v>356</v>
      </c>
      <c r="U184" s="227">
        <f t="shared" si="88"/>
        <v>0</v>
      </c>
      <c r="V184" s="227">
        <f t="shared" si="89"/>
        <v>64251.839026386326</v>
      </c>
      <c r="W184" s="227">
        <f t="shared" si="90"/>
        <v>0</v>
      </c>
      <c r="X184" s="227">
        <f t="shared" si="91"/>
        <v>65451.091580562301</v>
      </c>
      <c r="Y184" s="227">
        <f t="shared" si="92"/>
        <v>0</v>
      </c>
      <c r="Z184" s="227">
        <f t="shared" si="93"/>
        <v>66617.179806191736</v>
      </c>
      <c r="AB184" s="126" t="s">
        <v>355</v>
      </c>
      <c r="AC184" s="126" t="s">
        <v>356</v>
      </c>
      <c r="AD184" s="227">
        <f t="shared" si="94"/>
        <v>0</v>
      </c>
      <c r="AE184" s="227">
        <f t="shared" si="95"/>
        <v>65581.465203669635</v>
      </c>
      <c r="AF184" s="227">
        <f t="shared" si="96"/>
        <v>0</v>
      </c>
      <c r="AG184" s="227">
        <f t="shared" si="97"/>
        <v>67161.334081950597</v>
      </c>
      <c r="AH184" s="227">
        <f t="shared" si="98"/>
        <v>0</v>
      </c>
      <c r="AI184" s="227">
        <f t="shared" si="99"/>
        <v>67960.39725492867</v>
      </c>
      <c r="AK184" s="126" t="s">
        <v>355</v>
      </c>
      <c r="AL184" s="126" t="s">
        <v>356</v>
      </c>
      <c r="AM184" s="227">
        <f t="shared" si="100"/>
        <v>0</v>
      </c>
      <c r="AN184" s="227">
        <f t="shared" si="101"/>
        <v>69196.053268276781</v>
      </c>
      <c r="AO184" s="227">
        <f t="shared" si="102"/>
        <v>0</v>
      </c>
      <c r="AP184" s="227">
        <f t="shared" si="103"/>
        <v>69552.783989776421</v>
      </c>
      <c r="AQ184" s="227">
        <f t="shared" si="104"/>
        <v>0</v>
      </c>
      <c r="AR184" s="227">
        <f t="shared" si="105"/>
        <v>70769.365605510306</v>
      </c>
      <c r="AT184" s="126" t="s">
        <v>355</v>
      </c>
      <c r="AU184" s="126" t="s">
        <v>356</v>
      </c>
      <c r="AV184" s="227">
        <f t="shared" si="106"/>
        <v>0</v>
      </c>
      <c r="AW184" s="227">
        <f t="shared" si="107"/>
        <v>69196.053268276781</v>
      </c>
      <c r="AX184" s="227">
        <f t="shared" si="108"/>
        <v>0</v>
      </c>
      <c r="AY184" s="227">
        <f t="shared" si="109"/>
        <v>69552.783989776421</v>
      </c>
      <c r="AZ184" s="227">
        <f t="shared" si="110"/>
        <v>0</v>
      </c>
      <c r="BA184" s="227">
        <f t="shared" si="111"/>
        <v>70769.365605510306</v>
      </c>
      <c r="BC184" s="126" t="s">
        <v>355</v>
      </c>
      <c r="BD184" s="126" t="s">
        <v>356</v>
      </c>
      <c r="BE184" s="227">
        <f t="shared" si="112"/>
        <v>0</v>
      </c>
      <c r="BF184" s="227">
        <f t="shared" si="113"/>
        <v>69281.13912421024</v>
      </c>
      <c r="BG184" s="227">
        <f t="shared" si="114"/>
        <v>0</v>
      </c>
      <c r="BH184" s="227">
        <f t="shared" si="115"/>
        <v>70082.329533911718</v>
      </c>
      <c r="BI184" s="227">
        <f t="shared" si="116"/>
        <v>0</v>
      </c>
      <c r="BJ184" s="227">
        <f t="shared" si="117"/>
        <v>70973.546856854809</v>
      </c>
    </row>
    <row r="185" spans="5:62">
      <c r="E185" s="126" t="s">
        <v>357</v>
      </c>
      <c r="F185" s="126" t="s">
        <v>358</v>
      </c>
      <c r="G185" s="227">
        <f>IFERROR(IF(VLOOKUP(E185,A:C,3,FALSE)="YES",VLOOKUP(E185,'School Year 2019-20 SPED coop'!A:R,15,FALSE),0),0)</f>
        <v>0</v>
      </c>
      <c r="H185" s="227">
        <f t="shared" si="81"/>
        <v>1369403.26</v>
      </c>
      <c r="J185" s="126" t="s">
        <v>357</v>
      </c>
      <c r="K185" s="126" t="s">
        <v>358</v>
      </c>
      <c r="L185" s="227">
        <f t="shared" si="82"/>
        <v>0</v>
      </c>
      <c r="M185" s="227">
        <f t="shared" si="83"/>
        <v>1369947.9004684235</v>
      </c>
      <c r="N185" s="227">
        <f t="shared" si="84"/>
        <v>0</v>
      </c>
      <c r="O185" s="227">
        <f t="shared" si="85"/>
        <v>1395517.4975266319</v>
      </c>
      <c r="P185" s="227">
        <f t="shared" si="86"/>
        <v>0</v>
      </c>
      <c r="Q185" s="227">
        <f t="shared" si="87"/>
        <v>1420379.9408334699</v>
      </c>
      <c r="S185" s="126" t="s">
        <v>357</v>
      </c>
      <c r="T185" s="126" t="s">
        <v>358</v>
      </c>
      <c r="U185" s="227">
        <f t="shared" si="88"/>
        <v>0</v>
      </c>
      <c r="V185" s="227">
        <f t="shared" si="89"/>
        <v>1389835.1713573409</v>
      </c>
      <c r="W185" s="227">
        <f t="shared" si="90"/>
        <v>0</v>
      </c>
      <c r="X185" s="227">
        <f t="shared" si="91"/>
        <v>1430462.3698535846</v>
      </c>
      <c r="Y185" s="227">
        <f t="shared" si="92"/>
        <v>0</v>
      </c>
      <c r="Z185" s="227">
        <f t="shared" si="93"/>
        <v>1467083.0633978993</v>
      </c>
      <c r="AB185" s="126" t="s">
        <v>357</v>
      </c>
      <c r="AC185" s="126" t="s">
        <v>358</v>
      </c>
      <c r="AD185" s="227">
        <f t="shared" si="94"/>
        <v>0</v>
      </c>
      <c r="AE185" s="227">
        <f t="shared" si="95"/>
        <v>1274127.6164840604</v>
      </c>
      <c r="AF185" s="227">
        <f t="shared" si="96"/>
        <v>0</v>
      </c>
      <c r="AG185" s="227">
        <f t="shared" si="97"/>
        <v>1293807.9696473391</v>
      </c>
      <c r="AH185" s="227">
        <f t="shared" si="98"/>
        <v>0</v>
      </c>
      <c r="AI185" s="227">
        <f t="shared" si="99"/>
        <v>1308708.1014402669</v>
      </c>
      <c r="AK185" s="126" t="s">
        <v>357</v>
      </c>
      <c r="AL185" s="126" t="s">
        <v>358</v>
      </c>
      <c r="AM185" s="227">
        <f t="shared" si="100"/>
        <v>0</v>
      </c>
      <c r="AN185" s="227">
        <f t="shared" si="101"/>
        <v>1472794.7711937586</v>
      </c>
      <c r="AO185" s="227">
        <f t="shared" si="102"/>
        <v>0</v>
      </c>
      <c r="AP185" s="227">
        <f t="shared" si="103"/>
        <v>1480386.6371846688</v>
      </c>
      <c r="AQ185" s="227">
        <f t="shared" si="104"/>
        <v>0</v>
      </c>
      <c r="AR185" s="227">
        <f t="shared" si="105"/>
        <v>1506276.3261412678</v>
      </c>
      <c r="AT185" s="126" t="s">
        <v>357</v>
      </c>
      <c r="AU185" s="126" t="s">
        <v>358</v>
      </c>
      <c r="AV185" s="227">
        <f t="shared" si="106"/>
        <v>0</v>
      </c>
      <c r="AW185" s="227">
        <f t="shared" si="107"/>
        <v>1487451.2905754703</v>
      </c>
      <c r="AX185" s="227">
        <f t="shared" si="108"/>
        <v>0</v>
      </c>
      <c r="AY185" s="227">
        <f t="shared" si="109"/>
        <v>1512237.4985609828</v>
      </c>
      <c r="AZ185" s="227">
        <f t="shared" si="110"/>
        <v>0</v>
      </c>
      <c r="BA185" s="227">
        <f t="shared" si="111"/>
        <v>1551704.6782683427</v>
      </c>
      <c r="BC185" s="126" t="s">
        <v>357</v>
      </c>
      <c r="BD185" s="126" t="s">
        <v>358</v>
      </c>
      <c r="BE185" s="227">
        <f t="shared" si="112"/>
        <v>0</v>
      </c>
      <c r="BF185" s="227">
        <f t="shared" si="113"/>
        <v>1331374.6129800016</v>
      </c>
      <c r="BG185" s="227">
        <f t="shared" si="114"/>
        <v>0</v>
      </c>
      <c r="BH185" s="227">
        <f t="shared" si="115"/>
        <v>1335798.2096914316</v>
      </c>
      <c r="BI185" s="227">
        <f t="shared" si="116"/>
        <v>0</v>
      </c>
      <c r="BJ185" s="227">
        <f t="shared" si="117"/>
        <v>1352289.1765908746</v>
      </c>
    </row>
    <row r="186" spans="5:62">
      <c r="E186" s="126" t="s">
        <v>359</v>
      </c>
      <c r="F186" s="126" t="s">
        <v>360</v>
      </c>
      <c r="G186" s="227">
        <f>IFERROR(IF(VLOOKUP(E186,A:C,3,FALSE)="YES",VLOOKUP(E186,'School Year 2019-20 SPED coop'!A:R,15,FALSE),0),0)</f>
        <v>0</v>
      </c>
      <c r="H186" s="227">
        <f t="shared" si="81"/>
        <v>264954.89</v>
      </c>
      <c r="J186" s="126" t="s">
        <v>359</v>
      </c>
      <c r="K186" s="126" t="s">
        <v>360</v>
      </c>
      <c r="L186" s="227">
        <f t="shared" si="82"/>
        <v>0</v>
      </c>
      <c r="M186" s="227">
        <f t="shared" si="83"/>
        <v>306380.74497150764</v>
      </c>
      <c r="N186" s="227">
        <f t="shared" si="84"/>
        <v>0</v>
      </c>
      <c r="O186" s="227">
        <f t="shared" si="85"/>
        <v>312105.62239768292</v>
      </c>
      <c r="P186" s="227">
        <f t="shared" si="86"/>
        <v>0</v>
      </c>
      <c r="Q186" s="227">
        <f t="shared" si="87"/>
        <v>317672.13999529486</v>
      </c>
      <c r="S186" s="126" t="s">
        <v>359</v>
      </c>
      <c r="T186" s="126" t="s">
        <v>360</v>
      </c>
      <c r="U186" s="227">
        <f t="shared" si="88"/>
        <v>0</v>
      </c>
      <c r="V186" s="227">
        <f t="shared" si="89"/>
        <v>310836.2113346291</v>
      </c>
      <c r="W186" s="227">
        <f t="shared" si="90"/>
        <v>0</v>
      </c>
      <c r="X186" s="227">
        <f t="shared" si="91"/>
        <v>319933.52235709137</v>
      </c>
      <c r="Y186" s="227">
        <f t="shared" si="92"/>
        <v>0</v>
      </c>
      <c r="Z186" s="227">
        <f t="shared" si="93"/>
        <v>328132.46518717828</v>
      </c>
      <c r="AB186" s="126" t="s">
        <v>359</v>
      </c>
      <c r="AC186" s="126" t="s">
        <v>360</v>
      </c>
      <c r="AD186" s="227">
        <f t="shared" si="94"/>
        <v>0</v>
      </c>
      <c r="AE186" s="227">
        <f t="shared" si="95"/>
        <v>286992.28321900492</v>
      </c>
      <c r="AF186" s="227">
        <f t="shared" si="96"/>
        <v>0</v>
      </c>
      <c r="AG186" s="227">
        <f t="shared" si="97"/>
        <v>295475.37997706892</v>
      </c>
      <c r="AH186" s="227">
        <f t="shared" si="98"/>
        <v>0</v>
      </c>
      <c r="AI186" s="227">
        <f t="shared" si="99"/>
        <v>298955.08362329035</v>
      </c>
      <c r="AK186" s="126" t="s">
        <v>359</v>
      </c>
      <c r="AL186" s="126" t="s">
        <v>360</v>
      </c>
      <c r="AM186" s="227">
        <f t="shared" si="100"/>
        <v>0</v>
      </c>
      <c r="AN186" s="227">
        <f t="shared" si="101"/>
        <v>307588.1078469755</v>
      </c>
      <c r="AO186" s="227">
        <f t="shared" si="102"/>
        <v>0</v>
      </c>
      <c r="AP186" s="227">
        <f t="shared" si="103"/>
        <v>309181.78136487171</v>
      </c>
      <c r="AQ186" s="227">
        <f t="shared" si="104"/>
        <v>0</v>
      </c>
      <c r="AR186" s="227">
        <f t="shared" si="105"/>
        <v>314590.46329133247</v>
      </c>
      <c r="AT186" s="126" t="s">
        <v>359</v>
      </c>
      <c r="AU186" s="126" t="s">
        <v>360</v>
      </c>
      <c r="AV186" s="227">
        <f t="shared" si="106"/>
        <v>0</v>
      </c>
      <c r="AW186" s="227">
        <f t="shared" si="107"/>
        <v>310658.85153324984</v>
      </c>
      <c r="AX186" s="227">
        <f t="shared" si="108"/>
        <v>0</v>
      </c>
      <c r="AY186" s="227">
        <f t="shared" si="109"/>
        <v>315838.45674400131</v>
      </c>
      <c r="AZ186" s="227">
        <f t="shared" si="110"/>
        <v>0</v>
      </c>
      <c r="BA186" s="227">
        <f t="shared" si="111"/>
        <v>324088.57031855633</v>
      </c>
      <c r="BC186" s="126" t="s">
        <v>359</v>
      </c>
      <c r="BD186" s="126" t="s">
        <v>360</v>
      </c>
      <c r="BE186" s="227">
        <f t="shared" si="112"/>
        <v>0</v>
      </c>
      <c r="BF186" s="227">
        <f t="shared" si="113"/>
        <v>301488.83932653081</v>
      </c>
      <c r="BG186" s="227">
        <f t="shared" si="114"/>
        <v>0</v>
      </c>
      <c r="BH186" s="227">
        <f t="shared" si="115"/>
        <v>306614.81874045846</v>
      </c>
      <c r="BI186" s="227">
        <f t="shared" si="116"/>
        <v>0</v>
      </c>
      <c r="BJ186" s="227">
        <f t="shared" si="117"/>
        <v>310478.36029213382</v>
      </c>
    </row>
    <row r="187" spans="5:62">
      <c r="E187" s="126" t="s">
        <v>361</v>
      </c>
      <c r="F187" s="126" t="s">
        <v>362</v>
      </c>
      <c r="G187" s="227">
        <f>IFERROR(IF(VLOOKUP(E187,A:C,3,FALSE)="YES",VLOOKUP(E187,'School Year 2019-20 SPED coop'!A:R,15,FALSE),0),0)</f>
        <v>0</v>
      </c>
      <c r="H187" s="227">
        <f t="shared" si="81"/>
        <v>339753.54000000004</v>
      </c>
      <c r="J187" s="126" t="s">
        <v>361</v>
      </c>
      <c r="K187" s="126" t="s">
        <v>362</v>
      </c>
      <c r="L187" s="227">
        <f t="shared" si="82"/>
        <v>0</v>
      </c>
      <c r="M187" s="227">
        <f t="shared" si="83"/>
        <v>362730.14586423989</v>
      </c>
      <c r="N187" s="227">
        <f t="shared" si="84"/>
        <v>0</v>
      </c>
      <c r="O187" s="227">
        <f t="shared" si="85"/>
        <v>369496.49291704642</v>
      </c>
      <c r="P187" s="227">
        <f t="shared" si="86"/>
        <v>0</v>
      </c>
      <c r="Q187" s="227">
        <f t="shared" si="87"/>
        <v>376075.7210976177</v>
      </c>
      <c r="S187" s="126" t="s">
        <v>361</v>
      </c>
      <c r="T187" s="126" t="s">
        <v>362</v>
      </c>
      <c r="U187" s="227">
        <f t="shared" si="88"/>
        <v>0</v>
      </c>
      <c r="V187" s="227">
        <f t="shared" si="89"/>
        <v>367976.16970735393</v>
      </c>
      <c r="W187" s="227">
        <f t="shared" si="90"/>
        <v>0</v>
      </c>
      <c r="X187" s="227">
        <f t="shared" si="91"/>
        <v>378741.68453853927</v>
      </c>
      <c r="Y187" s="227">
        <f t="shared" si="92"/>
        <v>0</v>
      </c>
      <c r="Z187" s="227">
        <f t="shared" si="93"/>
        <v>388426.63872405776</v>
      </c>
      <c r="AB187" s="126" t="s">
        <v>361</v>
      </c>
      <c r="AC187" s="126" t="s">
        <v>362</v>
      </c>
      <c r="AD187" s="227">
        <f t="shared" si="94"/>
        <v>0</v>
      </c>
      <c r="AE187" s="227">
        <f t="shared" si="95"/>
        <v>317560.77447253361</v>
      </c>
      <c r="AF187" s="227">
        <f t="shared" si="96"/>
        <v>0</v>
      </c>
      <c r="AG187" s="227">
        <f t="shared" si="97"/>
        <v>321102.9508617408</v>
      </c>
      <c r="AH187" s="227">
        <f t="shared" si="98"/>
        <v>0</v>
      </c>
      <c r="AI187" s="227">
        <f t="shared" si="99"/>
        <v>326526.28778839047</v>
      </c>
      <c r="AK187" s="126" t="s">
        <v>361</v>
      </c>
      <c r="AL187" s="126" t="s">
        <v>362</v>
      </c>
      <c r="AM187" s="227">
        <f t="shared" si="100"/>
        <v>0</v>
      </c>
      <c r="AN187" s="227">
        <f t="shared" si="101"/>
        <v>365104.72253171983</v>
      </c>
      <c r="AO187" s="227">
        <f t="shared" si="102"/>
        <v>0</v>
      </c>
      <c r="AP187" s="227">
        <f t="shared" si="103"/>
        <v>366967.94297438278</v>
      </c>
      <c r="AQ187" s="227">
        <f t="shared" si="104"/>
        <v>0</v>
      </c>
      <c r="AR187" s="227">
        <f t="shared" si="105"/>
        <v>373383.27906302543</v>
      </c>
      <c r="AT187" s="126" t="s">
        <v>361</v>
      </c>
      <c r="AU187" s="126" t="s">
        <v>362</v>
      </c>
      <c r="AV187" s="227">
        <f t="shared" si="106"/>
        <v>0</v>
      </c>
      <c r="AW187" s="227">
        <f t="shared" si="107"/>
        <v>368740.14017127</v>
      </c>
      <c r="AX187" s="227">
        <f t="shared" si="108"/>
        <v>0</v>
      </c>
      <c r="AY187" s="227">
        <f t="shared" si="109"/>
        <v>374860.95831964642</v>
      </c>
      <c r="AZ187" s="227">
        <f t="shared" si="110"/>
        <v>0</v>
      </c>
      <c r="BA187" s="227">
        <f t="shared" si="111"/>
        <v>384641.43664843735</v>
      </c>
      <c r="BC187" s="126" t="s">
        <v>361</v>
      </c>
      <c r="BD187" s="126" t="s">
        <v>362</v>
      </c>
      <c r="BE187" s="227">
        <f t="shared" si="112"/>
        <v>0</v>
      </c>
      <c r="BF187" s="227">
        <f t="shared" si="113"/>
        <v>331782.10052832356</v>
      </c>
      <c r="BG187" s="227">
        <f t="shared" si="114"/>
        <v>0</v>
      </c>
      <c r="BH187" s="227">
        <f t="shared" si="115"/>
        <v>331472.00786787627</v>
      </c>
      <c r="BI187" s="227">
        <f t="shared" si="116"/>
        <v>0</v>
      </c>
      <c r="BJ187" s="227">
        <f t="shared" si="117"/>
        <v>337337.93878220662</v>
      </c>
    </row>
    <row r="188" spans="5:62">
      <c r="E188" s="126" t="s">
        <v>363</v>
      </c>
      <c r="F188" s="126" t="s">
        <v>364</v>
      </c>
      <c r="G188" s="227">
        <f>IFERROR(IF(VLOOKUP(E188,A:C,3,FALSE)="YES",VLOOKUP(E188,'School Year 2019-20 SPED coop'!A:R,15,FALSE),0),0)</f>
        <v>0</v>
      </c>
      <c r="H188" s="227">
        <f t="shared" si="81"/>
        <v>3909110.6500000004</v>
      </c>
      <c r="J188" s="126" t="s">
        <v>363</v>
      </c>
      <c r="K188" s="126" t="s">
        <v>364</v>
      </c>
      <c r="L188" s="227">
        <f t="shared" si="82"/>
        <v>0</v>
      </c>
      <c r="M188" s="227">
        <f t="shared" si="83"/>
        <v>3795944.0190480407</v>
      </c>
      <c r="N188" s="227">
        <f t="shared" si="84"/>
        <v>0</v>
      </c>
      <c r="O188" s="227">
        <f t="shared" si="85"/>
        <v>3839726.0469243443</v>
      </c>
      <c r="P188" s="227">
        <f t="shared" si="86"/>
        <v>0</v>
      </c>
      <c r="Q188" s="227">
        <f t="shared" si="87"/>
        <v>3880457.7375185699</v>
      </c>
      <c r="S188" s="126" t="s">
        <v>363</v>
      </c>
      <c r="T188" s="126" t="s">
        <v>364</v>
      </c>
      <c r="U188" s="227">
        <f t="shared" si="88"/>
        <v>0</v>
      </c>
      <c r="V188" s="227">
        <f t="shared" si="89"/>
        <v>3851042.2660295404</v>
      </c>
      <c r="W188" s="227">
        <f t="shared" si="90"/>
        <v>0</v>
      </c>
      <c r="X188" s="227">
        <f t="shared" si="91"/>
        <v>3935896.9603315964</v>
      </c>
      <c r="Y188" s="227">
        <f t="shared" si="92"/>
        <v>0</v>
      </c>
      <c r="Z188" s="227">
        <f t="shared" si="93"/>
        <v>4008081.707108059</v>
      </c>
      <c r="AB188" s="126" t="s">
        <v>363</v>
      </c>
      <c r="AC188" s="126" t="s">
        <v>364</v>
      </c>
      <c r="AD188" s="227">
        <f t="shared" si="94"/>
        <v>0</v>
      </c>
      <c r="AE188" s="227">
        <f t="shared" si="95"/>
        <v>3928510.4913222599</v>
      </c>
      <c r="AF188" s="227">
        <f t="shared" si="96"/>
        <v>0</v>
      </c>
      <c r="AG188" s="227">
        <f t="shared" si="97"/>
        <v>3967809.8202681351</v>
      </c>
      <c r="AH188" s="227">
        <f t="shared" si="98"/>
        <v>0</v>
      </c>
      <c r="AI188" s="227">
        <f t="shared" si="99"/>
        <v>4013282.0529103144</v>
      </c>
      <c r="AK188" s="126" t="s">
        <v>363</v>
      </c>
      <c r="AL188" s="126" t="s">
        <v>364</v>
      </c>
      <c r="AM188" s="227">
        <f t="shared" si="100"/>
        <v>0</v>
      </c>
      <c r="AN188" s="227">
        <f t="shared" si="101"/>
        <v>4360476.7735950099</v>
      </c>
      <c r="AO188" s="227">
        <f t="shared" si="102"/>
        <v>0</v>
      </c>
      <c r="AP188" s="227">
        <f t="shared" si="103"/>
        <v>4352067.3886901829</v>
      </c>
      <c r="AQ188" s="227">
        <f t="shared" si="104"/>
        <v>0</v>
      </c>
      <c r="AR188" s="227">
        <f t="shared" si="105"/>
        <v>4397482.3710183883</v>
      </c>
      <c r="AT188" s="126" t="s">
        <v>363</v>
      </c>
      <c r="AU188" s="126" t="s">
        <v>364</v>
      </c>
      <c r="AV188" s="227">
        <f t="shared" si="106"/>
        <v>0</v>
      </c>
      <c r="AW188" s="227">
        <f t="shared" si="107"/>
        <v>4403837.586493344</v>
      </c>
      <c r="AX188" s="227">
        <f t="shared" si="108"/>
        <v>0</v>
      </c>
      <c r="AY188" s="227">
        <f t="shared" si="109"/>
        <v>4445664.4220136069</v>
      </c>
      <c r="AZ188" s="227">
        <f t="shared" si="110"/>
        <v>0</v>
      </c>
      <c r="BA188" s="227">
        <f t="shared" si="111"/>
        <v>4530102.2049776753</v>
      </c>
      <c r="BC188" s="126" t="s">
        <v>363</v>
      </c>
      <c r="BD188" s="126" t="s">
        <v>364</v>
      </c>
      <c r="BE188" s="227">
        <f t="shared" si="112"/>
        <v>0</v>
      </c>
      <c r="BF188" s="227">
        <f t="shared" si="113"/>
        <v>4096346.153706403</v>
      </c>
      <c r="BG188" s="227">
        <f t="shared" si="114"/>
        <v>0</v>
      </c>
      <c r="BH188" s="227">
        <f t="shared" si="115"/>
        <v>4087207.2593328995</v>
      </c>
      <c r="BI188" s="227">
        <f t="shared" si="116"/>
        <v>0</v>
      </c>
      <c r="BJ188" s="227">
        <f t="shared" si="117"/>
        <v>4137747.5815957203</v>
      </c>
    </row>
    <row r="189" spans="5:62">
      <c r="E189" s="126" t="s">
        <v>365</v>
      </c>
      <c r="F189" s="126" t="s">
        <v>366</v>
      </c>
      <c r="G189" s="227">
        <f>IFERROR(IF(VLOOKUP(E189,A:C,3,FALSE)="YES",VLOOKUP(E189,'School Year 2019-20 SPED coop'!A:R,15,FALSE),0),0)</f>
        <v>0</v>
      </c>
      <c r="H189" s="227">
        <f t="shared" si="81"/>
        <v>26782499.960000001</v>
      </c>
      <c r="J189" s="126" t="s">
        <v>365</v>
      </c>
      <c r="K189" s="126" t="s">
        <v>366</v>
      </c>
      <c r="L189" s="227">
        <f t="shared" si="82"/>
        <v>0</v>
      </c>
      <c r="M189" s="227">
        <f t="shared" si="83"/>
        <v>25404868.822069313</v>
      </c>
      <c r="N189" s="227">
        <f t="shared" si="84"/>
        <v>0</v>
      </c>
      <c r="O189" s="227">
        <f t="shared" si="85"/>
        <v>25881270.821971115</v>
      </c>
      <c r="P189" s="227">
        <f t="shared" si="86"/>
        <v>0</v>
      </c>
      <c r="Q189" s="227">
        <f t="shared" si="87"/>
        <v>26344498.70590562</v>
      </c>
      <c r="S189" s="126" t="s">
        <v>365</v>
      </c>
      <c r="T189" s="126" t="s">
        <v>366</v>
      </c>
      <c r="U189" s="227">
        <f t="shared" si="88"/>
        <v>0</v>
      </c>
      <c r="V189" s="227">
        <f t="shared" si="89"/>
        <v>25773640.730341338</v>
      </c>
      <c r="W189" s="227">
        <f t="shared" si="90"/>
        <v>0</v>
      </c>
      <c r="X189" s="227">
        <f t="shared" si="91"/>
        <v>26529461.69430355</v>
      </c>
      <c r="Y189" s="227">
        <f t="shared" si="92"/>
        <v>0</v>
      </c>
      <c r="Z189" s="227">
        <f t="shared" si="93"/>
        <v>27210988.640139341</v>
      </c>
      <c r="AB189" s="126" t="s">
        <v>365</v>
      </c>
      <c r="AC189" s="126" t="s">
        <v>366</v>
      </c>
      <c r="AD189" s="227">
        <f t="shared" si="94"/>
        <v>0</v>
      </c>
      <c r="AE189" s="227">
        <f t="shared" si="95"/>
        <v>24803760.832123317</v>
      </c>
      <c r="AF189" s="227">
        <f t="shared" si="96"/>
        <v>0</v>
      </c>
      <c r="AG189" s="227">
        <f t="shared" si="97"/>
        <v>25250962.490400951</v>
      </c>
      <c r="AH189" s="227">
        <f t="shared" si="98"/>
        <v>0</v>
      </c>
      <c r="AI189" s="227">
        <f t="shared" si="99"/>
        <v>25684488.84695676</v>
      </c>
      <c r="AK189" s="126" t="s">
        <v>365</v>
      </c>
      <c r="AL189" s="126" t="s">
        <v>366</v>
      </c>
      <c r="AM189" s="227">
        <f t="shared" si="100"/>
        <v>0</v>
      </c>
      <c r="AN189" s="227">
        <f t="shared" si="101"/>
        <v>27432035.13960487</v>
      </c>
      <c r="AO189" s="227">
        <f t="shared" si="102"/>
        <v>0</v>
      </c>
      <c r="AP189" s="227">
        <f t="shared" si="103"/>
        <v>27569763.64490445</v>
      </c>
      <c r="AQ189" s="227">
        <f t="shared" si="104"/>
        <v>0</v>
      </c>
      <c r="AR189" s="227">
        <f t="shared" si="105"/>
        <v>28054414.23038543</v>
      </c>
      <c r="AT189" s="126" t="s">
        <v>365</v>
      </c>
      <c r="AU189" s="126" t="s">
        <v>366</v>
      </c>
      <c r="AV189" s="227">
        <f t="shared" si="106"/>
        <v>0</v>
      </c>
      <c r="AW189" s="227">
        <f t="shared" si="107"/>
        <v>27704905.473245338</v>
      </c>
      <c r="AX189" s="227">
        <f t="shared" si="108"/>
        <v>0</v>
      </c>
      <c r="AY189" s="227">
        <f t="shared" si="109"/>
        <v>28162766.418084361</v>
      </c>
      <c r="AZ189" s="227">
        <f t="shared" si="110"/>
        <v>0</v>
      </c>
      <c r="BA189" s="227">
        <f t="shared" si="111"/>
        <v>28900457.454462659</v>
      </c>
      <c r="BC189" s="126" t="s">
        <v>365</v>
      </c>
      <c r="BD189" s="126" t="s">
        <v>366</v>
      </c>
      <c r="BE189" s="227">
        <f t="shared" si="112"/>
        <v>0</v>
      </c>
      <c r="BF189" s="227">
        <f t="shared" si="113"/>
        <v>25910802.824904438</v>
      </c>
      <c r="BG189" s="227">
        <f t="shared" si="114"/>
        <v>0</v>
      </c>
      <c r="BH189" s="227">
        <f t="shared" si="115"/>
        <v>26053952.486570541</v>
      </c>
      <c r="BI189" s="227">
        <f t="shared" si="116"/>
        <v>0</v>
      </c>
      <c r="BJ189" s="227">
        <f t="shared" si="117"/>
        <v>26522008.093583915</v>
      </c>
    </row>
    <row r="190" spans="5:62">
      <c r="E190" s="126" t="s">
        <v>367</v>
      </c>
      <c r="F190" s="126" t="s">
        <v>368</v>
      </c>
      <c r="G190" s="227">
        <f>IFERROR(IF(VLOOKUP(E190,A:C,3,FALSE)="YES",VLOOKUP(E190,'School Year 2019-20 SPED coop'!A:R,15,FALSE),0),0)</f>
        <v>0</v>
      </c>
      <c r="H190" s="227">
        <f t="shared" si="81"/>
        <v>41305773.359999999</v>
      </c>
      <c r="J190" s="126" t="s">
        <v>367</v>
      </c>
      <c r="K190" s="126" t="s">
        <v>368</v>
      </c>
      <c r="L190" s="227">
        <f t="shared" si="82"/>
        <v>0</v>
      </c>
      <c r="M190" s="227">
        <f t="shared" si="83"/>
        <v>40373864.943660177</v>
      </c>
      <c r="N190" s="227">
        <f t="shared" si="84"/>
        <v>0</v>
      </c>
      <c r="O190" s="227">
        <f t="shared" si="85"/>
        <v>41134202.597117729</v>
      </c>
      <c r="P190" s="227">
        <f t="shared" si="86"/>
        <v>0</v>
      </c>
      <c r="Q190" s="227">
        <f t="shared" si="87"/>
        <v>41873516.226411514</v>
      </c>
      <c r="S190" s="126" t="s">
        <v>367</v>
      </c>
      <c r="T190" s="126" t="s">
        <v>368</v>
      </c>
      <c r="U190" s="227">
        <f t="shared" si="88"/>
        <v>0</v>
      </c>
      <c r="V190" s="227">
        <f t="shared" si="89"/>
        <v>40959939.423759893</v>
      </c>
      <c r="W190" s="227">
        <f t="shared" si="90"/>
        <v>0</v>
      </c>
      <c r="X190" s="227">
        <f t="shared" si="91"/>
        <v>42164415.212712899</v>
      </c>
      <c r="Y190" s="227">
        <f t="shared" si="92"/>
        <v>0</v>
      </c>
      <c r="Z190" s="227">
        <f t="shared" si="93"/>
        <v>43250774.200548977</v>
      </c>
      <c r="AB190" s="126" t="s">
        <v>367</v>
      </c>
      <c r="AC190" s="126" t="s">
        <v>368</v>
      </c>
      <c r="AD190" s="227">
        <f t="shared" si="94"/>
        <v>0</v>
      </c>
      <c r="AE190" s="227">
        <f t="shared" si="95"/>
        <v>38352404.770180829</v>
      </c>
      <c r="AF190" s="227">
        <f t="shared" si="96"/>
        <v>0</v>
      </c>
      <c r="AG190" s="227">
        <f t="shared" si="97"/>
        <v>39124090.696495011</v>
      </c>
      <c r="AH190" s="227">
        <f t="shared" si="98"/>
        <v>0</v>
      </c>
      <c r="AI190" s="227">
        <f t="shared" si="99"/>
        <v>39886366.434999406</v>
      </c>
      <c r="AK190" s="126" t="s">
        <v>367</v>
      </c>
      <c r="AL190" s="126" t="s">
        <v>368</v>
      </c>
      <c r="AM190" s="227">
        <f t="shared" si="100"/>
        <v>0</v>
      </c>
      <c r="AN190" s="227">
        <f t="shared" si="101"/>
        <v>42369526.720739417</v>
      </c>
      <c r="AO190" s="227">
        <f t="shared" si="102"/>
        <v>0</v>
      </c>
      <c r="AP190" s="227">
        <f t="shared" si="103"/>
        <v>42578107.330513366</v>
      </c>
      <c r="AQ190" s="227">
        <f t="shared" si="104"/>
        <v>0</v>
      </c>
      <c r="AR190" s="227">
        <f t="shared" si="105"/>
        <v>43330316.976284645</v>
      </c>
      <c r="AT190" s="126" t="s">
        <v>367</v>
      </c>
      <c r="AU190" s="126" t="s">
        <v>368</v>
      </c>
      <c r="AV190" s="227">
        <f t="shared" si="106"/>
        <v>0</v>
      </c>
      <c r="AW190" s="227">
        <f t="shared" si="107"/>
        <v>42790962.464700937</v>
      </c>
      <c r="AX190" s="227">
        <f t="shared" si="108"/>
        <v>0</v>
      </c>
      <c r="AY190" s="227">
        <f t="shared" si="109"/>
        <v>43493927.179299675</v>
      </c>
      <c r="AZ190" s="227">
        <f t="shared" si="110"/>
        <v>0</v>
      </c>
      <c r="BA190" s="227">
        <f t="shared" si="111"/>
        <v>44637034.000855625</v>
      </c>
      <c r="BC190" s="126" t="s">
        <v>367</v>
      </c>
      <c r="BD190" s="126" t="s">
        <v>368</v>
      </c>
      <c r="BE190" s="227">
        <f t="shared" si="112"/>
        <v>0</v>
      </c>
      <c r="BF190" s="227">
        <f t="shared" si="113"/>
        <v>40071157.534168981</v>
      </c>
      <c r="BG190" s="227">
        <f t="shared" si="114"/>
        <v>0</v>
      </c>
      <c r="BH190" s="227">
        <f t="shared" si="115"/>
        <v>40367338.229735672</v>
      </c>
      <c r="BI190" s="227">
        <f t="shared" si="116"/>
        <v>0</v>
      </c>
      <c r="BJ190" s="227">
        <f t="shared" si="117"/>
        <v>41185663.135608859</v>
      </c>
    </row>
    <row r="191" spans="5:62">
      <c r="E191" s="126" t="s">
        <v>369</v>
      </c>
      <c r="F191" s="126" t="s">
        <v>370</v>
      </c>
      <c r="G191" s="227">
        <f>IFERROR(IF(VLOOKUP(E191,A:C,3,FALSE)="YES",VLOOKUP(E191,'School Year 2019-20 SPED coop'!A:R,15,FALSE),0),0)</f>
        <v>0</v>
      </c>
      <c r="H191" s="227">
        <f t="shared" si="81"/>
        <v>220469.49</v>
      </c>
      <c r="J191" s="126" t="s">
        <v>369</v>
      </c>
      <c r="K191" s="126" t="s">
        <v>370</v>
      </c>
      <c r="L191" s="227">
        <f t="shared" si="82"/>
        <v>0</v>
      </c>
      <c r="M191" s="227">
        <f t="shared" si="83"/>
        <v>243414.15404924445</v>
      </c>
      <c r="N191" s="227">
        <f t="shared" si="84"/>
        <v>0</v>
      </c>
      <c r="O191" s="227">
        <f t="shared" si="85"/>
        <v>247982.24076997765</v>
      </c>
      <c r="P191" s="227">
        <f t="shared" si="86"/>
        <v>0</v>
      </c>
      <c r="Q191" s="227">
        <f t="shared" si="87"/>
        <v>252424.05269056326</v>
      </c>
      <c r="S191" s="126" t="s">
        <v>369</v>
      </c>
      <c r="T191" s="126" t="s">
        <v>370</v>
      </c>
      <c r="U191" s="227">
        <f t="shared" si="88"/>
        <v>0</v>
      </c>
      <c r="V191" s="227">
        <f t="shared" si="89"/>
        <v>246943.19554455191</v>
      </c>
      <c r="W191" s="227">
        <f t="shared" si="90"/>
        <v>0</v>
      </c>
      <c r="X191" s="227">
        <f t="shared" si="91"/>
        <v>254176.29306159905</v>
      </c>
      <c r="Y191" s="227">
        <f t="shared" si="92"/>
        <v>0</v>
      </c>
      <c r="Z191" s="227">
        <f t="shared" si="93"/>
        <v>260730.78989398279</v>
      </c>
      <c r="AB191" s="126" t="s">
        <v>369</v>
      </c>
      <c r="AC191" s="126" t="s">
        <v>370</v>
      </c>
      <c r="AD191" s="227">
        <f t="shared" si="94"/>
        <v>0</v>
      </c>
      <c r="AE191" s="227">
        <f t="shared" si="95"/>
        <v>218297.99220033051</v>
      </c>
      <c r="AF191" s="227">
        <f t="shared" si="96"/>
        <v>0</v>
      </c>
      <c r="AG191" s="227">
        <f t="shared" si="97"/>
        <v>222684.9495613639</v>
      </c>
      <c r="AH191" s="227">
        <f t="shared" si="98"/>
        <v>0</v>
      </c>
      <c r="AI191" s="227">
        <f t="shared" si="99"/>
        <v>223547.96366037015</v>
      </c>
      <c r="AK191" s="126" t="s">
        <v>369</v>
      </c>
      <c r="AL191" s="126" t="s">
        <v>370</v>
      </c>
      <c r="AM191" s="227">
        <f t="shared" si="100"/>
        <v>0</v>
      </c>
      <c r="AN191" s="227">
        <f t="shared" si="101"/>
        <v>232508.09746990172</v>
      </c>
      <c r="AO191" s="227">
        <f t="shared" si="102"/>
        <v>0</v>
      </c>
      <c r="AP191" s="227">
        <f t="shared" si="103"/>
        <v>233630.10835143991</v>
      </c>
      <c r="AQ191" s="227">
        <f t="shared" si="104"/>
        <v>0</v>
      </c>
      <c r="AR191" s="227">
        <f t="shared" si="105"/>
        <v>237743.16717703015</v>
      </c>
      <c r="AT191" s="126" t="s">
        <v>369</v>
      </c>
      <c r="AU191" s="126" t="s">
        <v>370</v>
      </c>
      <c r="AV191" s="227">
        <f t="shared" si="106"/>
        <v>0</v>
      </c>
      <c r="AW191" s="227">
        <f t="shared" si="107"/>
        <v>234821.8899046455</v>
      </c>
      <c r="AX191" s="227">
        <f t="shared" si="108"/>
        <v>0</v>
      </c>
      <c r="AY191" s="227">
        <f t="shared" si="109"/>
        <v>238652.13164271094</v>
      </c>
      <c r="AZ191" s="227">
        <f t="shared" si="110"/>
        <v>0</v>
      </c>
      <c r="BA191" s="227">
        <f t="shared" si="111"/>
        <v>244918.31997378235</v>
      </c>
      <c r="BC191" s="126" t="s">
        <v>369</v>
      </c>
      <c r="BD191" s="126" t="s">
        <v>370</v>
      </c>
      <c r="BE191" s="227">
        <f t="shared" si="112"/>
        <v>0</v>
      </c>
      <c r="BF191" s="227">
        <f t="shared" si="113"/>
        <v>230414.54154050112</v>
      </c>
      <c r="BG191" s="227">
        <f t="shared" si="114"/>
        <v>0</v>
      </c>
      <c r="BH191" s="227">
        <f t="shared" si="115"/>
        <v>232075.6674929178</v>
      </c>
      <c r="BI191" s="227">
        <f t="shared" si="116"/>
        <v>0</v>
      </c>
      <c r="BJ191" s="227">
        <f t="shared" si="117"/>
        <v>233175.80979802989</v>
      </c>
    </row>
    <row r="192" spans="5:62">
      <c r="E192" s="126" t="s">
        <v>371</v>
      </c>
      <c r="F192" s="126" t="s">
        <v>372</v>
      </c>
      <c r="G192" s="227">
        <f>IFERROR(IF(VLOOKUP(E192,A:C,3,FALSE)="YES",VLOOKUP(E192,'School Year 2019-20 SPED coop'!A:R,15,FALSE),0),0)</f>
        <v>0</v>
      </c>
      <c r="H192" s="227">
        <f t="shared" si="81"/>
        <v>5310956.3999999994</v>
      </c>
      <c r="J192" s="126" t="s">
        <v>371</v>
      </c>
      <c r="K192" s="126" t="s">
        <v>372</v>
      </c>
      <c r="L192" s="227">
        <f t="shared" si="82"/>
        <v>0</v>
      </c>
      <c r="M192" s="227">
        <f t="shared" si="83"/>
        <v>5578392.7269311538</v>
      </c>
      <c r="N192" s="227">
        <f t="shared" si="84"/>
        <v>0</v>
      </c>
      <c r="O192" s="227">
        <f t="shared" si="85"/>
        <v>5683250.5977065247</v>
      </c>
      <c r="P192" s="227">
        <f t="shared" si="86"/>
        <v>0</v>
      </c>
      <c r="Q192" s="227">
        <f t="shared" si="87"/>
        <v>5785208.8087845165</v>
      </c>
      <c r="S192" s="126" t="s">
        <v>371</v>
      </c>
      <c r="T192" s="126" t="s">
        <v>372</v>
      </c>
      <c r="U192" s="227">
        <f t="shared" si="88"/>
        <v>0</v>
      </c>
      <c r="V192" s="227">
        <f t="shared" si="89"/>
        <v>5659367.2292350531</v>
      </c>
      <c r="W192" s="227">
        <f t="shared" si="90"/>
        <v>0</v>
      </c>
      <c r="X192" s="227">
        <f t="shared" si="91"/>
        <v>5825591.6167822955</v>
      </c>
      <c r="Y192" s="227">
        <f t="shared" si="92"/>
        <v>0</v>
      </c>
      <c r="Z192" s="227">
        <f t="shared" si="93"/>
        <v>5975489.6877777791</v>
      </c>
      <c r="AB192" s="126" t="s">
        <v>371</v>
      </c>
      <c r="AC192" s="126" t="s">
        <v>372</v>
      </c>
      <c r="AD192" s="227">
        <f t="shared" si="94"/>
        <v>0</v>
      </c>
      <c r="AE192" s="227">
        <f t="shared" si="95"/>
        <v>5215142.2807059642</v>
      </c>
      <c r="AF192" s="227">
        <f t="shared" si="96"/>
        <v>0</v>
      </c>
      <c r="AG192" s="227">
        <f t="shared" si="97"/>
        <v>5309343.9434872214</v>
      </c>
      <c r="AH192" s="227">
        <f t="shared" si="98"/>
        <v>0</v>
      </c>
      <c r="AI192" s="227">
        <f t="shared" si="99"/>
        <v>5395450.607134616</v>
      </c>
      <c r="AK192" s="126" t="s">
        <v>371</v>
      </c>
      <c r="AL192" s="126" t="s">
        <v>372</v>
      </c>
      <c r="AM192" s="227">
        <f t="shared" si="100"/>
        <v>0</v>
      </c>
      <c r="AN192" s="227">
        <f t="shared" si="101"/>
        <v>5674194.2954162508</v>
      </c>
      <c r="AO192" s="227">
        <f t="shared" si="102"/>
        <v>0</v>
      </c>
      <c r="AP192" s="227">
        <f t="shared" si="103"/>
        <v>5702502.1040189592</v>
      </c>
      <c r="AQ192" s="227">
        <f t="shared" si="104"/>
        <v>0</v>
      </c>
      <c r="AR192" s="227">
        <f t="shared" si="105"/>
        <v>5803015.575890746</v>
      </c>
      <c r="AT192" s="126" t="s">
        <v>371</v>
      </c>
      <c r="AU192" s="126" t="s">
        <v>372</v>
      </c>
      <c r="AV192" s="227">
        <f t="shared" si="106"/>
        <v>0</v>
      </c>
      <c r="AW192" s="227">
        <f t="shared" si="107"/>
        <v>5730635.3598291343</v>
      </c>
      <c r="AX192" s="227">
        <f t="shared" si="108"/>
        <v>0</v>
      </c>
      <c r="AY192" s="227">
        <f t="shared" si="109"/>
        <v>5825151.9240788221</v>
      </c>
      <c r="AZ192" s="227">
        <f t="shared" si="110"/>
        <v>0</v>
      </c>
      <c r="BA192" s="227">
        <f t="shared" si="111"/>
        <v>5978014.4167641597</v>
      </c>
      <c r="BC192" s="126" t="s">
        <v>371</v>
      </c>
      <c r="BD192" s="126" t="s">
        <v>372</v>
      </c>
      <c r="BE192" s="227">
        <f t="shared" si="112"/>
        <v>0</v>
      </c>
      <c r="BF192" s="227">
        <f t="shared" si="113"/>
        <v>5440807.2259884598</v>
      </c>
      <c r="BG192" s="227">
        <f t="shared" si="114"/>
        <v>0</v>
      </c>
      <c r="BH192" s="227">
        <f t="shared" si="115"/>
        <v>5470418.6178608928</v>
      </c>
      <c r="BI192" s="227">
        <f t="shared" si="116"/>
        <v>0</v>
      </c>
      <c r="BJ192" s="227">
        <f t="shared" si="117"/>
        <v>5563527.342210738</v>
      </c>
    </row>
    <row r="193" spans="5:62">
      <c r="E193" s="126" t="s">
        <v>373</v>
      </c>
      <c r="F193" s="126" t="s">
        <v>374</v>
      </c>
      <c r="G193" s="227">
        <f>IFERROR(IF(VLOOKUP(E193,A:C,3,FALSE)="YES",VLOOKUP(E193,'School Year 2019-20 SPED coop'!A:R,15,FALSE),0),0)</f>
        <v>0</v>
      </c>
      <c r="H193" s="227">
        <f t="shared" si="81"/>
        <v>11518897.68</v>
      </c>
      <c r="J193" s="126" t="s">
        <v>373</v>
      </c>
      <c r="K193" s="126" t="s">
        <v>374</v>
      </c>
      <c r="L193" s="227">
        <f t="shared" si="82"/>
        <v>0</v>
      </c>
      <c r="M193" s="227">
        <f t="shared" si="83"/>
        <v>11298179.056028126</v>
      </c>
      <c r="N193" s="227">
        <f t="shared" si="84"/>
        <v>0</v>
      </c>
      <c r="O193" s="227">
        <f t="shared" si="85"/>
        <v>11511008.295856794</v>
      </c>
      <c r="P193" s="227">
        <f t="shared" si="86"/>
        <v>0</v>
      </c>
      <c r="Q193" s="227">
        <f t="shared" si="87"/>
        <v>11717952.411071012</v>
      </c>
      <c r="S193" s="126" t="s">
        <v>373</v>
      </c>
      <c r="T193" s="126" t="s">
        <v>374</v>
      </c>
      <c r="U193" s="227">
        <f t="shared" si="88"/>
        <v>0</v>
      </c>
      <c r="V193" s="227">
        <f t="shared" si="89"/>
        <v>11462186.349935947</v>
      </c>
      <c r="W193" s="227">
        <f t="shared" si="90"/>
        <v>0</v>
      </c>
      <c r="X193" s="227">
        <f t="shared" si="91"/>
        <v>11799293.236704325</v>
      </c>
      <c r="Y193" s="227">
        <f t="shared" si="92"/>
        <v>0</v>
      </c>
      <c r="Z193" s="227">
        <f t="shared" si="93"/>
        <v>12103351.14037941</v>
      </c>
      <c r="AB193" s="126" t="s">
        <v>373</v>
      </c>
      <c r="AC193" s="126" t="s">
        <v>374</v>
      </c>
      <c r="AD193" s="227">
        <f t="shared" si="94"/>
        <v>0</v>
      </c>
      <c r="AE193" s="227">
        <f t="shared" si="95"/>
        <v>10704009.439285833</v>
      </c>
      <c r="AF193" s="227">
        <f t="shared" si="96"/>
        <v>0</v>
      </c>
      <c r="AG193" s="227">
        <f t="shared" si="97"/>
        <v>10882686.524969701</v>
      </c>
      <c r="AH193" s="227">
        <f t="shared" si="98"/>
        <v>0</v>
      </c>
      <c r="AI193" s="227">
        <f t="shared" si="99"/>
        <v>11076634.408473562</v>
      </c>
      <c r="AK193" s="126" t="s">
        <v>373</v>
      </c>
      <c r="AL193" s="126" t="s">
        <v>374</v>
      </c>
      <c r="AM193" s="227">
        <f t="shared" si="100"/>
        <v>0</v>
      </c>
      <c r="AN193" s="227">
        <f t="shared" si="101"/>
        <v>11778940.049481681</v>
      </c>
      <c r="AO193" s="227">
        <f t="shared" si="102"/>
        <v>0</v>
      </c>
      <c r="AP193" s="227">
        <f t="shared" si="103"/>
        <v>11837040.967748685</v>
      </c>
      <c r="AQ193" s="227">
        <f t="shared" si="104"/>
        <v>0</v>
      </c>
      <c r="AR193" s="227">
        <f t="shared" si="105"/>
        <v>12046175.471162761</v>
      </c>
      <c r="AT193" s="126" t="s">
        <v>373</v>
      </c>
      <c r="AU193" s="126" t="s">
        <v>374</v>
      </c>
      <c r="AV193" s="227">
        <f t="shared" si="106"/>
        <v>0</v>
      </c>
      <c r="AW193" s="227">
        <f t="shared" si="107"/>
        <v>11896106.332486367</v>
      </c>
      <c r="AX193" s="227">
        <f t="shared" si="108"/>
        <v>0</v>
      </c>
      <c r="AY193" s="227">
        <f t="shared" si="109"/>
        <v>12091640.988896538</v>
      </c>
      <c r="AZ193" s="227">
        <f t="shared" si="110"/>
        <v>0</v>
      </c>
      <c r="BA193" s="227">
        <f t="shared" si="111"/>
        <v>12409465.917954374</v>
      </c>
      <c r="BC193" s="126" t="s">
        <v>373</v>
      </c>
      <c r="BD193" s="126" t="s">
        <v>374</v>
      </c>
      <c r="BE193" s="227">
        <f t="shared" si="112"/>
        <v>0</v>
      </c>
      <c r="BF193" s="227">
        <f t="shared" si="113"/>
        <v>11200979.575879261</v>
      </c>
      <c r="BG193" s="227">
        <f t="shared" si="114"/>
        <v>0</v>
      </c>
      <c r="BH193" s="227">
        <f t="shared" si="115"/>
        <v>11246019.062282419</v>
      </c>
      <c r="BI193" s="227">
        <f t="shared" si="116"/>
        <v>0</v>
      </c>
      <c r="BJ193" s="227">
        <f t="shared" si="117"/>
        <v>11455380.037455311</v>
      </c>
    </row>
    <row r="194" spans="5:62">
      <c r="E194" s="126" t="s">
        <v>375</v>
      </c>
      <c r="F194" s="126" t="s">
        <v>376</v>
      </c>
      <c r="G194" s="227">
        <f>IFERROR(IF(VLOOKUP(E194,A:C,3,FALSE)="YES",VLOOKUP(E194,'School Year 2019-20 SPED coop'!A:R,15,FALSE),0),0)</f>
        <v>0</v>
      </c>
      <c r="H194" s="227">
        <f t="shared" si="81"/>
        <v>2138193.39</v>
      </c>
      <c r="J194" s="126" t="s">
        <v>375</v>
      </c>
      <c r="K194" s="126" t="s">
        <v>376</v>
      </c>
      <c r="L194" s="227">
        <f t="shared" si="82"/>
        <v>0</v>
      </c>
      <c r="M194" s="227">
        <f t="shared" si="83"/>
        <v>2014859.0552272776</v>
      </c>
      <c r="N194" s="227">
        <f t="shared" si="84"/>
        <v>0</v>
      </c>
      <c r="O194" s="227">
        <f t="shared" si="85"/>
        <v>2052843.9781376079</v>
      </c>
      <c r="P194" s="227">
        <f t="shared" si="86"/>
        <v>0</v>
      </c>
      <c r="Q194" s="227">
        <f t="shared" si="87"/>
        <v>2089778.9212953476</v>
      </c>
      <c r="S194" s="126" t="s">
        <v>375</v>
      </c>
      <c r="T194" s="126" t="s">
        <v>376</v>
      </c>
      <c r="U194" s="227">
        <f t="shared" si="88"/>
        <v>0</v>
      </c>
      <c r="V194" s="227">
        <f t="shared" si="89"/>
        <v>2044108.3606774015</v>
      </c>
      <c r="W194" s="227">
        <f t="shared" si="90"/>
        <v>0</v>
      </c>
      <c r="X194" s="227">
        <f t="shared" si="91"/>
        <v>2104253.5094503462</v>
      </c>
      <c r="Y194" s="227">
        <f t="shared" si="92"/>
        <v>0</v>
      </c>
      <c r="Z194" s="227">
        <f t="shared" si="93"/>
        <v>2158502.6862208871</v>
      </c>
      <c r="AB194" s="126" t="s">
        <v>375</v>
      </c>
      <c r="AC194" s="126" t="s">
        <v>376</v>
      </c>
      <c r="AD194" s="227">
        <f t="shared" si="94"/>
        <v>0</v>
      </c>
      <c r="AE194" s="227">
        <f t="shared" si="95"/>
        <v>1975561.2436818474</v>
      </c>
      <c r="AF194" s="227">
        <f t="shared" si="96"/>
        <v>0</v>
      </c>
      <c r="AG194" s="227">
        <f t="shared" si="97"/>
        <v>2015227.2584042614</v>
      </c>
      <c r="AH194" s="227">
        <f t="shared" si="98"/>
        <v>0</v>
      </c>
      <c r="AI194" s="227">
        <f t="shared" si="99"/>
        <v>2042807.5296101084</v>
      </c>
      <c r="AK194" s="126" t="s">
        <v>375</v>
      </c>
      <c r="AL194" s="126" t="s">
        <v>376</v>
      </c>
      <c r="AM194" s="227">
        <f t="shared" si="100"/>
        <v>0</v>
      </c>
      <c r="AN194" s="227">
        <f t="shared" si="101"/>
        <v>2104307.9286465542</v>
      </c>
      <c r="AO194" s="227">
        <f t="shared" si="102"/>
        <v>0</v>
      </c>
      <c r="AP194" s="227">
        <f t="shared" si="103"/>
        <v>2114346.746275459</v>
      </c>
      <c r="AQ194" s="227">
        <f t="shared" si="104"/>
        <v>0</v>
      </c>
      <c r="AR194" s="227">
        <f t="shared" si="105"/>
        <v>2151755.6634561489</v>
      </c>
      <c r="AT194" s="126" t="s">
        <v>375</v>
      </c>
      <c r="AU194" s="126" t="s">
        <v>376</v>
      </c>
      <c r="AV194" s="227">
        <f t="shared" si="106"/>
        <v>0</v>
      </c>
      <c r="AW194" s="227">
        <f t="shared" si="107"/>
        <v>2125249.0975310225</v>
      </c>
      <c r="AX194" s="227">
        <f t="shared" si="108"/>
        <v>0</v>
      </c>
      <c r="AY194" s="227">
        <f t="shared" si="109"/>
        <v>2159848.5959732849</v>
      </c>
      <c r="AZ194" s="227">
        <f t="shared" si="110"/>
        <v>0</v>
      </c>
      <c r="BA194" s="227">
        <f t="shared" si="111"/>
        <v>2216658.7494573547</v>
      </c>
      <c r="BC194" s="126" t="s">
        <v>375</v>
      </c>
      <c r="BD194" s="126" t="s">
        <v>376</v>
      </c>
      <c r="BE194" s="227">
        <f t="shared" si="112"/>
        <v>0</v>
      </c>
      <c r="BF194" s="227">
        <f t="shared" si="113"/>
        <v>2060780.9840030444</v>
      </c>
      <c r="BG194" s="227">
        <f t="shared" si="114"/>
        <v>0</v>
      </c>
      <c r="BH194" s="227">
        <f t="shared" si="115"/>
        <v>2075380.6309616654</v>
      </c>
      <c r="BI194" s="227">
        <f t="shared" si="116"/>
        <v>0</v>
      </c>
      <c r="BJ194" s="227">
        <f t="shared" si="117"/>
        <v>2105468.9176123152</v>
      </c>
    </row>
    <row r="195" spans="5:62">
      <c r="E195" s="126" t="s">
        <v>377</v>
      </c>
      <c r="F195" s="126" t="s">
        <v>378</v>
      </c>
      <c r="G195" s="227">
        <f>IFERROR(IF(VLOOKUP(E195,A:C,3,FALSE)="YES",VLOOKUP(E195,'School Year 2019-20 SPED coop'!A:R,15,FALSE),0),0)</f>
        <v>0</v>
      </c>
      <c r="H195" s="227">
        <f t="shared" si="81"/>
        <v>3631025.71</v>
      </c>
      <c r="J195" s="126" t="s">
        <v>377</v>
      </c>
      <c r="K195" s="126" t="s">
        <v>378</v>
      </c>
      <c r="L195" s="227">
        <f t="shared" si="82"/>
        <v>0</v>
      </c>
      <c r="M195" s="227">
        <f t="shared" si="83"/>
        <v>3611751.5222140383</v>
      </c>
      <c r="N195" s="227">
        <f t="shared" si="84"/>
        <v>0</v>
      </c>
      <c r="O195" s="227">
        <f t="shared" si="85"/>
        <v>3679477.2530619116</v>
      </c>
      <c r="P195" s="227">
        <f t="shared" si="86"/>
        <v>0</v>
      </c>
      <c r="Q195" s="227">
        <f t="shared" si="87"/>
        <v>3745330.1777051864</v>
      </c>
      <c r="S195" s="126" t="s">
        <v>377</v>
      </c>
      <c r="T195" s="126" t="s">
        <v>378</v>
      </c>
      <c r="U195" s="227">
        <f t="shared" si="88"/>
        <v>0</v>
      </c>
      <c r="V195" s="227">
        <f t="shared" si="89"/>
        <v>3664181.3459046879</v>
      </c>
      <c r="W195" s="227">
        <f t="shared" si="90"/>
        <v>0</v>
      </c>
      <c r="X195" s="227">
        <f t="shared" si="91"/>
        <v>3771631.844080003</v>
      </c>
      <c r="Y195" s="227">
        <f t="shared" si="92"/>
        <v>0</v>
      </c>
      <c r="Z195" s="227">
        <f t="shared" si="93"/>
        <v>3868531.4249380059</v>
      </c>
      <c r="AB195" s="126" t="s">
        <v>377</v>
      </c>
      <c r="AC195" s="126" t="s">
        <v>378</v>
      </c>
      <c r="AD195" s="227">
        <f t="shared" si="94"/>
        <v>0</v>
      </c>
      <c r="AE195" s="227">
        <f t="shared" si="95"/>
        <v>3416053.9531823359</v>
      </c>
      <c r="AF195" s="227">
        <f t="shared" si="96"/>
        <v>0</v>
      </c>
      <c r="AG195" s="227">
        <f t="shared" si="97"/>
        <v>3483577.6063602581</v>
      </c>
      <c r="AH195" s="227">
        <f t="shared" si="98"/>
        <v>0</v>
      </c>
      <c r="AI195" s="227">
        <f t="shared" si="99"/>
        <v>3549645.138369543</v>
      </c>
      <c r="AK195" s="126" t="s">
        <v>377</v>
      </c>
      <c r="AL195" s="126" t="s">
        <v>378</v>
      </c>
      <c r="AM195" s="227">
        <f t="shared" si="100"/>
        <v>0</v>
      </c>
      <c r="AN195" s="227">
        <f t="shared" si="101"/>
        <v>3785525.433717438</v>
      </c>
      <c r="AO195" s="227">
        <f t="shared" si="102"/>
        <v>0</v>
      </c>
      <c r="AP195" s="227">
        <f t="shared" si="103"/>
        <v>3804520.7260662979</v>
      </c>
      <c r="AQ195" s="227">
        <f t="shared" si="104"/>
        <v>0</v>
      </c>
      <c r="AR195" s="227">
        <f t="shared" si="105"/>
        <v>3871398.2927910234</v>
      </c>
      <c r="AT195" s="126" t="s">
        <v>377</v>
      </c>
      <c r="AU195" s="126" t="s">
        <v>378</v>
      </c>
      <c r="AV195" s="227">
        <f t="shared" si="106"/>
        <v>0</v>
      </c>
      <c r="AW195" s="227">
        <f t="shared" si="107"/>
        <v>3823167.1028632075</v>
      </c>
      <c r="AX195" s="227">
        <f t="shared" si="108"/>
        <v>0</v>
      </c>
      <c r="AY195" s="227">
        <f t="shared" si="109"/>
        <v>3886353.8827437079</v>
      </c>
      <c r="AZ195" s="227">
        <f t="shared" si="110"/>
        <v>0</v>
      </c>
      <c r="BA195" s="227">
        <f t="shared" si="111"/>
        <v>3988147.6906664837</v>
      </c>
      <c r="BC195" s="126" t="s">
        <v>377</v>
      </c>
      <c r="BD195" s="126" t="s">
        <v>378</v>
      </c>
      <c r="BE195" s="227">
        <f t="shared" si="112"/>
        <v>0</v>
      </c>
      <c r="BF195" s="227">
        <f t="shared" si="113"/>
        <v>3569633.1174029852</v>
      </c>
      <c r="BG195" s="227">
        <f t="shared" si="114"/>
        <v>0</v>
      </c>
      <c r="BH195" s="227">
        <f t="shared" si="115"/>
        <v>3595469.3978572083</v>
      </c>
      <c r="BI195" s="227">
        <f t="shared" si="116"/>
        <v>0</v>
      </c>
      <c r="BJ195" s="227">
        <f t="shared" si="117"/>
        <v>3666506.5746299345</v>
      </c>
    </row>
    <row r="196" spans="5:62">
      <c r="E196" s="126" t="s">
        <v>379</v>
      </c>
      <c r="F196" s="126" t="s">
        <v>380</v>
      </c>
      <c r="G196" s="227">
        <f>IFERROR(IF(VLOOKUP(E196,A:C,3,FALSE)="YES",VLOOKUP(E196,'School Year 2019-20 SPED coop'!A:R,15,FALSE),0),0)</f>
        <v>0</v>
      </c>
      <c r="H196" s="227">
        <f t="shared" si="81"/>
        <v>19331970</v>
      </c>
      <c r="J196" s="126" t="s">
        <v>379</v>
      </c>
      <c r="K196" s="126" t="s">
        <v>380</v>
      </c>
      <c r="L196" s="227">
        <f t="shared" si="82"/>
        <v>0</v>
      </c>
      <c r="M196" s="227">
        <f t="shared" si="83"/>
        <v>19067470.425129358</v>
      </c>
      <c r="N196" s="227">
        <f t="shared" si="84"/>
        <v>0</v>
      </c>
      <c r="O196" s="227">
        <f t="shared" si="85"/>
        <v>19424769.207503628</v>
      </c>
      <c r="P196" s="227">
        <f t="shared" si="86"/>
        <v>0</v>
      </c>
      <c r="Q196" s="227">
        <f t="shared" si="87"/>
        <v>19772188.502844177</v>
      </c>
      <c r="S196" s="126" t="s">
        <v>379</v>
      </c>
      <c r="T196" s="126" t="s">
        <v>380</v>
      </c>
      <c r="U196" s="227">
        <f t="shared" si="88"/>
        <v>0</v>
      </c>
      <c r="V196" s="227">
        <f t="shared" si="89"/>
        <v>19344252.731645286</v>
      </c>
      <c r="W196" s="227">
        <f t="shared" si="90"/>
        <v>0</v>
      </c>
      <c r="X196" s="227">
        <f t="shared" si="91"/>
        <v>19911245.408538725</v>
      </c>
      <c r="Y196" s="227">
        <f t="shared" si="92"/>
        <v>0</v>
      </c>
      <c r="Z196" s="227">
        <f t="shared" si="93"/>
        <v>20422503.671452899</v>
      </c>
      <c r="AB196" s="126" t="s">
        <v>379</v>
      </c>
      <c r="AC196" s="126" t="s">
        <v>380</v>
      </c>
      <c r="AD196" s="227">
        <f t="shared" si="94"/>
        <v>0</v>
      </c>
      <c r="AE196" s="227">
        <f t="shared" si="95"/>
        <v>18439997.503232069</v>
      </c>
      <c r="AF196" s="227">
        <f t="shared" si="96"/>
        <v>0</v>
      </c>
      <c r="AG196" s="227">
        <f t="shared" si="97"/>
        <v>18773801.382706165</v>
      </c>
      <c r="AH196" s="227">
        <f t="shared" si="98"/>
        <v>0</v>
      </c>
      <c r="AI196" s="227">
        <f t="shared" si="99"/>
        <v>19096694.600830492</v>
      </c>
      <c r="AK196" s="126" t="s">
        <v>379</v>
      </c>
      <c r="AL196" s="126" t="s">
        <v>380</v>
      </c>
      <c r="AM196" s="227">
        <f t="shared" si="100"/>
        <v>0</v>
      </c>
      <c r="AN196" s="227">
        <f t="shared" si="101"/>
        <v>20094581.420613933</v>
      </c>
      <c r="AO196" s="227">
        <f t="shared" si="102"/>
        <v>0</v>
      </c>
      <c r="AP196" s="227">
        <f t="shared" si="103"/>
        <v>20194093.15485809</v>
      </c>
      <c r="AQ196" s="227">
        <f t="shared" si="104"/>
        <v>0</v>
      </c>
      <c r="AR196" s="227">
        <f t="shared" si="105"/>
        <v>20548911.446308017</v>
      </c>
      <c r="AT196" s="126" t="s">
        <v>379</v>
      </c>
      <c r="AU196" s="126" t="s">
        <v>380</v>
      </c>
      <c r="AV196" s="227">
        <f t="shared" si="106"/>
        <v>0</v>
      </c>
      <c r="AW196" s="227">
        <f t="shared" si="107"/>
        <v>20294457.817916553</v>
      </c>
      <c r="AX196" s="227">
        <f t="shared" si="108"/>
        <v>0</v>
      </c>
      <c r="AY196" s="227">
        <f t="shared" si="109"/>
        <v>20628457.759856496</v>
      </c>
      <c r="AZ196" s="227">
        <f t="shared" si="110"/>
        <v>0</v>
      </c>
      <c r="BA196" s="227">
        <f t="shared" si="111"/>
        <v>21168615.70704722</v>
      </c>
      <c r="BC196" s="126" t="s">
        <v>379</v>
      </c>
      <c r="BD196" s="126" t="s">
        <v>380</v>
      </c>
      <c r="BE196" s="227">
        <f t="shared" si="112"/>
        <v>0</v>
      </c>
      <c r="BF196" s="227">
        <f t="shared" si="113"/>
        <v>19198758.696703807</v>
      </c>
      <c r="BG196" s="227">
        <f t="shared" si="114"/>
        <v>0</v>
      </c>
      <c r="BH196" s="227">
        <f t="shared" si="115"/>
        <v>19304488.613847148</v>
      </c>
      <c r="BI196" s="227">
        <f t="shared" si="116"/>
        <v>0</v>
      </c>
      <c r="BJ196" s="227">
        <f t="shared" si="117"/>
        <v>19651806.741298486</v>
      </c>
    </row>
    <row r="197" spans="5:62">
      <c r="E197" s="126" t="s">
        <v>381</v>
      </c>
      <c r="F197" s="126" t="s">
        <v>382</v>
      </c>
      <c r="G197" s="227">
        <f>IFERROR(IF(VLOOKUP(E197,A:C,3,FALSE)="YES",VLOOKUP(E197,'School Year 2019-20 SPED coop'!A:R,15,FALSE),0),0)</f>
        <v>0</v>
      </c>
      <c r="H197" s="227">
        <f t="shared" si="81"/>
        <v>12603591.67</v>
      </c>
      <c r="J197" s="126" t="s">
        <v>381</v>
      </c>
      <c r="K197" s="126" t="s">
        <v>382</v>
      </c>
      <c r="L197" s="227">
        <f t="shared" si="82"/>
        <v>0</v>
      </c>
      <c r="M197" s="227">
        <f t="shared" si="83"/>
        <v>12240147.443128448</v>
      </c>
      <c r="N197" s="227">
        <f t="shared" si="84"/>
        <v>0</v>
      </c>
      <c r="O197" s="227">
        <f t="shared" si="85"/>
        <v>12471189.934755784</v>
      </c>
      <c r="P197" s="227">
        <f t="shared" si="86"/>
        <v>0</v>
      </c>
      <c r="Q197" s="227">
        <f t="shared" si="87"/>
        <v>12695843.688914003</v>
      </c>
      <c r="S197" s="126" t="s">
        <v>381</v>
      </c>
      <c r="T197" s="126" t="s">
        <v>382</v>
      </c>
      <c r="U197" s="227">
        <f t="shared" si="88"/>
        <v>0</v>
      </c>
      <c r="V197" s="227">
        <f t="shared" si="89"/>
        <v>12417823.943047512</v>
      </c>
      <c r="W197" s="227">
        <f t="shared" si="90"/>
        <v>0</v>
      </c>
      <c r="X197" s="227">
        <f t="shared" si="91"/>
        <v>12783531.352676902</v>
      </c>
      <c r="Y197" s="227">
        <f t="shared" si="92"/>
        <v>0</v>
      </c>
      <c r="Z197" s="227">
        <f t="shared" si="93"/>
        <v>13113425.771318708</v>
      </c>
      <c r="AB197" s="126" t="s">
        <v>381</v>
      </c>
      <c r="AC197" s="126" t="s">
        <v>382</v>
      </c>
      <c r="AD197" s="227">
        <f t="shared" si="94"/>
        <v>0</v>
      </c>
      <c r="AE197" s="227">
        <f t="shared" si="95"/>
        <v>11980150.652946062</v>
      </c>
      <c r="AF197" s="227">
        <f t="shared" si="96"/>
        <v>0</v>
      </c>
      <c r="AG197" s="227">
        <f t="shared" si="97"/>
        <v>12186514.592610417</v>
      </c>
      <c r="AH197" s="227">
        <f t="shared" si="98"/>
        <v>0</v>
      </c>
      <c r="AI197" s="227">
        <f t="shared" si="99"/>
        <v>12369670.144905806</v>
      </c>
      <c r="AK197" s="126" t="s">
        <v>381</v>
      </c>
      <c r="AL197" s="126" t="s">
        <v>382</v>
      </c>
      <c r="AM197" s="227">
        <f t="shared" si="100"/>
        <v>0</v>
      </c>
      <c r="AN197" s="227">
        <f t="shared" si="101"/>
        <v>13143444.139918538</v>
      </c>
      <c r="AO197" s="227">
        <f t="shared" si="102"/>
        <v>0</v>
      </c>
      <c r="AP197" s="227">
        <f t="shared" si="103"/>
        <v>13208031.889260834</v>
      </c>
      <c r="AQ197" s="227">
        <f t="shared" si="104"/>
        <v>0</v>
      </c>
      <c r="AR197" s="227">
        <f t="shared" si="105"/>
        <v>13441977.832017703</v>
      </c>
      <c r="AT197" s="126" t="s">
        <v>381</v>
      </c>
      <c r="AU197" s="126" t="s">
        <v>382</v>
      </c>
      <c r="AV197" s="227">
        <f t="shared" si="106"/>
        <v>0</v>
      </c>
      <c r="AW197" s="227">
        <f t="shared" si="107"/>
        <v>13274178.739000732</v>
      </c>
      <c r="AX197" s="227">
        <f t="shared" si="108"/>
        <v>0</v>
      </c>
      <c r="AY197" s="227">
        <f t="shared" si="109"/>
        <v>13492117.251974452</v>
      </c>
      <c r="AZ197" s="227">
        <f t="shared" si="110"/>
        <v>0</v>
      </c>
      <c r="BA197" s="227">
        <f t="shared" si="111"/>
        <v>13847345.592265952</v>
      </c>
      <c r="BC197" s="126" t="s">
        <v>381</v>
      </c>
      <c r="BD197" s="126" t="s">
        <v>382</v>
      </c>
      <c r="BE197" s="227">
        <f t="shared" si="112"/>
        <v>0</v>
      </c>
      <c r="BF197" s="227">
        <f t="shared" si="113"/>
        <v>12518734.435321813</v>
      </c>
      <c r="BG197" s="227">
        <f t="shared" si="114"/>
        <v>0</v>
      </c>
      <c r="BH197" s="227">
        <f t="shared" si="115"/>
        <v>12574864.886567164</v>
      </c>
      <c r="BI197" s="227">
        <f t="shared" si="116"/>
        <v>0</v>
      </c>
      <c r="BJ197" s="227">
        <f t="shared" si="117"/>
        <v>12774193.437810367</v>
      </c>
    </row>
    <row r="198" spans="5:62">
      <c r="E198" s="126" t="s">
        <v>383</v>
      </c>
      <c r="F198" s="126" t="s">
        <v>384</v>
      </c>
      <c r="G198" s="227">
        <f>IFERROR(IF(VLOOKUP(E198,A:C,3,FALSE)="YES",VLOOKUP(E198,'School Year 2019-20 SPED coop'!A:R,15,FALSE),0),0)</f>
        <v>0</v>
      </c>
      <c r="H198" s="227">
        <f t="shared" ref="H198:H259" si="118">IF(G198=0,VLOOKUP(E198,SY201920Apport,9,FALSE),0)</f>
        <v>10916461.810000001</v>
      </c>
      <c r="J198" s="126" t="s">
        <v>383</v>
      </c>
      <c r="K198" s="126" t="s">
        <v>384</v>
      </c>
      <c r="L198" s="227">
        <f t="shared" ref="L198:L261" si="119">IFERROR(IF(VLOOKUP(J198,A:C,3,FALSE)="YES",VLOOKUP(J198,MaintSY202021,9,FALSE),0),0)</f>
        <v>0</v>
      </c>
      <c r="M198" s="227">
        <f t="shared" ref="M198:M261" si="120">IF(L198=0,VLOOKUP(J198,MaintSY202021,9,FALSE),0)</f>
        <v>10733841.721939299</v>
      </c>
      <c r="N198" s="227">
        <f t="shared" ref="N198:N261" si="121">IFERROR(IF(VLOOKUP(J198,A:C,3,FALSE)="YES",VLOOKUP(J198,MaintSY202122,9,FALSE),0),0)</f>
        <v>0</v>
      </c>
      <c r="O198" s="227">
        <f t="shared" ref="O198:O261" si="122">IF(N198=0,VLOOKUP(J198,MaintSY202122,9,FALSE),0)</f>
        <v>10935089.374325618</v>
      </c>
      <c r="P198" s="227">
        <f t="shared" ref="P198:P261" si="123">IFERROR(IF(VLOOKUP(J198,A:C,3,FALSE)="YES",VLOOKUP(J198,MaintSY202223,9,FALSE),0),0)</f>
        <v>0</v>
      </c>
      <c r="Q198" s="227">
        <f t="shared" ref="Q198:Q261" si="124">IF(P198=0,VLOOKUP(J198,MaintSY202223,9,FALSE),0)</f>
        <v>11130772.083729481</v>
      </c>
      <c r="S198" s="126" t="s">
        <v>383</v>
      </c>
      <c r="T198" s="126" t="s">
        <v>384</v>
      </c>
      <c r="U198" s="227">
        <f t="shared" ref="U198:U261" si="125">IFERROR(IF(VLOOKUP(S198,A:C,3,FALSE)="YES",VLOOKUP(S198,MaintSY202021CL,9,FALSE),0),0)</f>
        <v>0</v>
      </c>
      <c r="V198" s="227">
        <f t="shared" ref="V198:V261" si="126">IF(U198=0,VLOOKUP(S198,MaintSY202021CL,9,FALSE),0)</f>
        <v>10889648.051498763</v>
      </c>
      <c r="W198" s="227">
        <f t="shared" ref="W198:W261" si="127">IFERROR(IF(VLOOKUP(S198,A:C,3,FALSE)="YES",VLOOKUP(S198,MaintSY202122CL,9,FALSE),0),0)</f>
        <v>0</v>
      </c>
      <c r="X198" s="227">
        <f t="shared" ref="X198:X261" si="128">IF(W198=0,VLOOKUP(S198,MaintSY202122CL,9,FALSE),0)</f>
        <v>11208954.253371591</v>
      </c>
      <c r="Y198" s="227">
        <f t="shared" ref="Y198:Y261" si="129">IFERROR(IF(VLOOKUP(S198,A:C,3,FALSE)="YES",VLOOKUP(S198,MaintSY202223CL,9,FALSE),0),0)</f>
        <v>0</v>
      </c>
      <c r="Z198" s="227">
        <f t="shared" ref="Z198:Z261" si="130">IF(Y198=0,VLOOKUP(S198,MaintSY202223CL,9,FALSE),0)</f>
        <v>11496873.937227851</v>
      </c>
      <c r="AB198" s="126" t="s">
        <v>383</v>
      </c>
      <c r="AC198" s="126" t="s">
        <v>384</v>
      </c>
      <c r="AD198" s="227">
        <f t="shared" ref="AD198:AD261" si="131">IFERROR(IF(VLOOKUP(AB198,$A:$C,3,FALSE)="YES",VLOOKUP(AB198,MaintSY202021F195F,9,FALSE),0),0)</f>
        <v>0</v>
      </c>
      <c r="AE198" s="227">
        <f t="shared" ref="AE198:AE261" si="132">IF(AD198=0,VLOOKUP(AB198,MaintSY202021F195F,9,FALSE),0)</f>
        <v>10073901.570173845</v>
      </c>
      <c r="AF198" s="227">
        <f t="shared" ref="AF198:AF261" si="133">IFERROR(IF(VLOOKUP(AB198,$A:$C,3,FALSE)="YES",VLOOKUP(AB198,MaintSY202122F195F,9,FALSE),0),0)</f>
        <v>0</v>
      </c>
      <c r="AG198" s="227">
        <f t="shared" ref="AG198:AG261" si="134">IF(AF198=0,VLOOKUP(AB198,MaintSY202122F195F,9,FALSE),0)</f>
        <v>10252671.897745686</v>
      </c>
      <c r="AH198" s="227">
        <f t="shared" ref="AH198:AH261" si="135">IFERROR(IF(VLOOKUP(AB198,$A:$C,3,FALSE)="YES",VLOOKUP(AB198,MaintSY202223F195F,9,FALSE),0),0)</f>
        <v>0</v>
      </c>
      <c r="AI198" s="227">
        <f t="shared" ref="AI198:AI261" si="136">IF(AH198=0,VLOOKUP(AB198,MaintSY202223F195F,9,FALSE),0)</f>
        <v>10425824.48659217</v>
      </c>
      <c r="AK198" s="126" t="s">
        <v>383</v>
      </c>
      <c r="AL198" s="126" t="s">
        <v>384</v>
      </c>
      <c r="AM198" s="227">
        <f t="shared" ref="AM198:AM261" si="137">IFERROR(IF(VLOOKUP(AK198,$A:$C,3,FALSE)="YES",VLOOKUP(AK198,EnacSY202021,9,FALSE),0),0)</f>
        <v>0</v>
      </c>
      <c r="AN198" s="227">
        <f t="shared" ref="AN198:AN261" si="138">IF(AM198=0,VLOOKUP(AK198,EnacSY202021,9,FALSE),0)</f>
        <v>11060035.299645528</v>
      </c>
      <c r="AO198" s="227">
        <f t="shared" ref="AO198:AO261" si="139">IFERROR(IF(VLOOKUP(AK198,$A:$C,3,FALSE)="YES",VLOOKUP(AK198,EnacSY202122,9,FALSE),0),0)</f>
        <v>0</v>
      </c>
      <c r="AP198" s="227">
        <f t="shared" ref="AP198:AP261" si="140">IF(AO198=0,VLOOKUP(AK198,EnacSY202122,9,FALSE),0)</f>
        <v>11115423.779421823</v>
      </c>
      <c r="AQ198" s="227">
        <f t="shared" ref="AQ198:AQ261" si="141">IFERROR(IF(VLOOKUP(AK198,$A:$C,3,FALSE)="YES",VLOOKUP(AK198,EnacSY202223,9,FALSE),0),0)</f>
        <v>0</v>
      </c>
      <c r="AR198" s="227">
        <f t="shared" ref="AR198:AR261" si="142">IF(AQ198=0,VLOOKUP(AK198,EnacSY202223,9,FALSE),0)</f>
        <v>11310801.018978234</v>
      </c>
      <c r="AT198" s="126" t="s">
        <v>383</v>
      </c>
      <c r="AU198" s="126" t="s">
        <v>384</v>
      </c>
      <c r="AV198" s="227">
        <f t="shared" ref="AV198:AV261" si="143">IFERROR(IF(VLOOKUP(AT198,$A:$C,3,FALSE)="YES",VLOOKUP(AT198,EnacSY202021CL,9,FALSE),0),0)</f>
        <v>0</v>
      </c>
      <c r="AW198" s="227">
        <f t="shared" ref="AW198:AW261" si="144">IF(AV198=0,VLOOKUP(AT198,EnacSY202021CL,9,FALSE),0)</f>
        <v>11170042.8402825</v>
      </c>
      <c r="AX198" s="227">
        <f t="shared" ref="AX198:AX261" si="145">IFERROR(IF(VLOOKUP(AT198,$A:$C,3,FALSE)="YES",VLOOKUP(AT198,EnacSY202122CL,9,FALSE),0),0)</f>
        <v>0</v>
      </c>
      <c r="AY198" s="227">
        <f t="shared" ref="AY198:AY261" si="146">IF(AX198=0,VLOOKUP(AT198,EnacSY202122CL,9,FALSE),0)</f>
        <v>11354505.407122143</v>
      </c>
      <c r="AZ198" s="227">
        <f t="shared" ref="AZ198:AZ261" si="147">IFERROR(IF(VLOOKUP(AT198,$A:$C,3,FALSE)="YES",VLOOKUP(AT198,EnacSY202223CL,9,FALSE),0),0)</f>
        <v>0</v>
      </c>
      <c r="BA198" s="227">
        <f t="shared" ref="BA198:BA261" si="148">IF(AZ198=0,VLOOKUP(AT198,EnacSY202223CL,9,FALSE),0)</f>
        <v>11651901.40993215</v>
      </c>
      <c r="BC198" s="126" t="s">
        <v>383</v>
      </c>
      <c r="BD198" s="126" t="s">
        <v>384</v>
      </c>
      <c r="BE198" s="227">
        <f t="shared" ref="BE198:BE261" si="149">IFERROR(IF(VLOOKUP(BC198,$A:$C,3,FALSE)="YES",VLOOKUP(BC198,EnacSY202021F195F,9,FALSE),0),0)</f>
        <v>0</v>
      </c>
      <c r="BF198" s="227">
        <f t="shared" ref="BF198:BF261" si="150">IF(BE198=0,VLOOKUP(BC198,EnacSY202021F195F,9,FALSE),0)</f>
        <v>10506390.787252799</v>
      </c>
      <c r="BG198" s="227">
        <f t="shared" ref="BG198:BG261" si="151">IFERROR(IF(VLOOKUP(BC198,$A:$C,3,FALSE)="YES",VLOOKUP(BC198,EnacSY202122F195F,9,FALSE),0),0)</f>
        <v>0</v>
      </c>
      <c r="BH198" s="227">
        <f t="shared" ref="BH198:BH261" si="152">IF(BG198=0,VLOOKUP(BC198,EnacSY202122F195F,9,FALSE),0)</f>
        <v>10561272.991457777</v>
      </c>
      <c r="BI198" s="227">
        <f t="shared" ref="BI198:BI261" si="153">IFERROR(IF(VLOOKUP(BC198,$A:$C,3,FALSE)="YES",VLOOKUP(BC198,EnacSY202223F195F,9,FALSE),0),0)</f>
        <v>0</v>
      </c>
      <c r="BJ198" s="227">
        <f t="shared" ref="BJ198:BJ261" si="154">IF(BI198=0,VLOOKUP(BC198,EnacSY202223F195F,9,FALSE),0)</f>
        <v>10748036.822241977</v>
      </c>
    </row>
    <row r="199" spans="5:62">
      <c r="E199" s="126" t="s">
        <v>385</v>
      </c>
      <c r="F199" s="126" t="s">
        <v>386</v>
      </c>
      <c r="G199" s="227">
        <f>IFERROR(IF(VLOOKUP(E199,A:C,3,FALSE)="YES",VLOOKUP(E199,'School Year 2019-20 SPED coop'!A:R,15,FALSE),0),0)</f>
        <v>0</v>
      </c>
      <c r="H199" s="227">
        <f t="shared" si="118"/>
        <v>23461487.779999997</v>
      </c>
      <c r="J199" s="126" t="s">
        <v>385</v>
      </c>
      <c r="K199" s="126" t="s">
        <v>386</v>
      </c>
      <c r="L199" s="227">
        <f t="shared" si="119"/>
        <v>0</v>
      </c>
      <c r="M199" s="227">
        <f t="shared" si="120"/>
        <v>23498018.568740174</v>
      </c>
      <c r="N199" s="227">
        <f t="shared" si="121"/>
        <v>0</v>
      </c>
      <c r="O199" s="227">
        <f t="shared" si="122"/>
        <v>23936510.45712734</v>
      </c>
      <c r="P199" s="227">
        <f t="shared" si="123"/>
        <v>0</v>
      </c>
      <c r="Q199" s="227">
        <f t="shared" si="124"/>
        <v>24362876.0376013</v>
      </c>
      <c r="S199" s="126" t="s">
        <v>385</v>
      </c>
      <c r="T199" s="126" t="s">
        <v>386</v>
      </c>
      <c r="U199" s="227">
        <f t="shared" si="125"/>
        <v>0</v>
      </c>
      <c r="V199" s="227">
        <f t="shared" si="126"/>
        <v>23839125.77878841</v>
      </c>
      <c r="W199" s="227">
        <f t="shared" si="127"/>
        <v>0</v>
      </c>
      <c r="X199" s="227">
        <f t="shared" si="128"/>
        <v>24535998.48727442</v>
      </c>
      <c r="Y199" s="227">
        <f t="shared" si="129"/>
        <v>0</v>
      </c>
      <c r="Z199" s="227">
        <f t="shared" si="130"/>
        <v>25164189.96463174</v>
      </c>
      <c r="AB199" s="126" t="s">
        <v>385</v>
      </c>
      <c r="AC199" s="126" t="s">
        <v>386</v>
      </c>
      <c r="AD199" s="227">
        <f t="shared" si="131"/>
        <v>0</v>
      </c>
      <c r="AE199" s="227">
        <f t="shared" si="132"/>
        <v>23072521.731596738</v>
      </c>
      <c r="AF199" s="227">
        <f t="shared" si="133"/>
        <v>0</v>
      </c>
      <c r="AG199" s="227">
        <f t="shared" si="134"/>
        <v>23482772.878406379</v>
      </c>
      <c r="AH199" s="227">
        <f t="shared" si="135"/>
        <v>0</v>
      </c>
      <c r="AI199" s="227">
        <f t="shared" si="136"/>
        <v>23890440.163538128</v>
      </c>
      <c r="AK199" s="126" t="s">
        <v>385</v>
      </c>
      <c r="AL199" s="126" t="s">
        <v>386</v>
      </c>
      <c r="AM199" s="227">
        <f t="shared" si="137"/>
        <v>0</v>
      </c>
      <c r="AN199" s="227">
        <f t="shared" si="138"/>
        <v>25842469.076924447</v>
      </c>
      <c r="AO199" s="227">
        <f t="shared" si="139"/>
        <v>0</v>
      </c>
      <c r="AP199" s="227">
        <f t="shared" si="140"/>
        <v>25974401.98592164</v>
      </c>
      <c r="AQ199" s="227">
        <f t="shared" si="141"/>
        <v>0</v>
      </c>
      <c r="AR199" s="227">
        <f t="shared" si="142"/>
        <v>26428465.392717667</v>
      </c>
      <c r="AT199" s="126" t="s">
        <v>385</v>
      </c>
      <c r="AU199" s="126" t="s">
        <v>386</v>
      </c>
      <c r="AV199" s="227">
        <f t="shared" si="143"/>
        <v>0</v>
      </c>
      <c r="AW199" s="227">
        <f t="shared" si="144"/>
        <v>26099515.870935608</v>
      </c>
      <c r="AX199" s="227">
        <f t="shared" si="145"/>
        <v>0</v>
      </c>
      <c r="AY199" s="227">
        <f t="shared" si="146"/>
        <v>26533087.300134372</v>
      </c>
      <c r="AZ199" s="227">
        <f t="shared" si="147"/>
        <v>0</v>
      </c>
      <c r="BA199" s="227">
        <f t="shared" si="148"/>
        <v>27225476.323599737</v>
      </c>
      <c r="BC199" s="126" t="s">
        <v>385</v>
      </c>
      <c r="BD199" s="126" t="s">
        <v>386</v>
      </c>
      <c r="BE199" s="227">
        <f t="shared" si="149"/>
        <v>0</v>
      </c>
      <c r="BF199" s="227">
        <f t="shared" si="150"/>
        <v>24105707.941240449</v>
      </c>
      <c r="BG199" s="227">
        <f t="shared" si="151"/>
        <v>0</v>
      </c>
      <c r="BH199" s="227">
        <f t="shared" si="152"/>
        <v>24238333.814557597</v>
      </c>
      <c r="BI199" s="227">
        <f t="shared" si="153"/>
        <v>0</v>
      </c>
      <c r="BJ199" s="227">
        <f t="shared" si="154"/>
        <v>24678277.731657099</v>
      </c>
    </row>
    <row r="200" spans="5:62">
      <c r="E200" s="126" t="s">
        <v>387</v>
      </c>
      <c r="F200" s="126" t="s">
        <v>388</v>
      </c>
      <c r="G200" s="227">
        <f>IFERROR(IF(VLOOKUP(E200,A:C,3,FALSE)="YES",VLOOKUP(E200,'School Year 2019-20 SPED coop'!A:R,15,FALSE),0),0)</f>
        <v>0</v>
      </c>
      <c r="H200" s="227">
        <f t="shared" si="118"/>
        <v>1834996.0600000003</v>
      </c>
      <c r="J200" s="126" t="s">
        <v>387</v>
      </c>
      <c r="K200" s="126" t="s">
        <v>388</v>
      </c>
      <c r="L200" s="227">
        <f t="shared" si="119"/>
        <v>0</v>
      </c>
      <c r="M200" s="227">
        <f t="shared" si="120"/>
        <v>1824969.6228866675</v>
      </c>
      <c r="N200" s="227">
        <f t="shared" si="121"/>
        <v>0</v>
      </c>
      <c r="O200" s="227">
        <f t="shared" si="122"/>
        <v>1859037.8208325121</v>
      </c>
      <c r="P200" s="227">
        <f t="shared" si="123"/>
        <v>0</v>
      </c>
      <c r="Q200" s="227">
        <f t="shared" si="124"/>
        <v>1892163.8354056408</v>
      </c>
      <c r="S200" s="126" t="s">
        <v>387</v>
      </c>
      <c r="T200" s="126" t="s">
        <v>388</v>
      </c>
      <c r="U200" s="227">
        <f t="shared" si="125"/>
        <v>0</v>
      </c>
      <c r="V200" s="227">
        <f t="shared" si="126"/>
        <v>1851450.043386186</v>
      </c>
      <c r="W200" s="227">
        <f t="shared" si="127"/>
        <v>0</v>
      </c>
      <c r="X200" s="227">
        <f t="shared" si="128"/>
        <v>1905588.6090061106</v>
      </c>
      <c r="Y200" s="227">
        <f t="shared" si="129"/>
        <v>0</v>
      </c>
      <c r="Z200" s="227">
        <f t="shared" si="130"/>
        <v>1954391.9271583338</v>
      </c>
      <c r="AB200" s="126" t="s">
        <v>387</v>
      </c>
      <c r="AC200" s="126" t="s">
        <v>388</v>
      </c>
      <c r="AD200" s="227">
        <f t="shared" si="131"/>
        <v>0</v>
      </c>
      <c r="AE200" s="227">
        <f t="shared" si="132"/>
        <v>1975033.3365389497</v>
      </c>
      <c r="AF200" s="227">
        <f t="shared" si="133"/>
        <v>0</v>
      </c>
      <c r="AG200" s="227">
        <f t="shared" si="134"/>
        <v>2015172.5592727996</v>
      </c>
      <c r="AH200" s="227">
        <f t="shared" si="135"/>
        <v>0</v>
      </c>
      <c r="AI200" s="227">
        <f t="shared" si="136"/>
        <v>2037260.5155721561</v>
      </c>
      <c r="AK200" s="126" t="s">
        <v>387</v>
      </c>
      <c r="AL200" s="126" t="s">
        <v>388</v>
      </c>
      <c r="AM200" s="227">
        <f t="shared" si="137"/>
        <v>0</v>
      </c>
      <c r="AN200" s="227">
        <f t="shared" si="138"/>
        <v>2200400.223772191</v>
      </c>
      <c r="AO200" s="227">
        <f t="shared" si="139"/>
        <v>0</v>
      </c>
      <c r="AP200" s="227">
        <f t="shared" si="140"/>
        <v>2211691.8491731309</v>
      </c>
      <c r="AQ200" s="227">
        <f t="shared" si="141"/>
        <v>0</v>
      </c>
      <c r="AR200" s="227">
        <f t="shared" si="142"/>
        <v>2250363.2580405534</v>
      </c>
      <c r="AT200" s="126" t="s">
        <v>387</v>
      </c>
      <c r="AU200" s="126" t="s">
        <v>388</v>
      </c>
      <c r="AV200" s="227">
        <f t="shared" si="143"/>
        <v>0</v>
      </c>
      <c r="AW200" s="227">
        <f t="shared" si="144"/>
        <v>2222299.3287487309</v>
      </c>
      <c r="AX200" s="227">
        <f t="shared" si="145"/>
        <v>0</v>
      </c>
      <c r="AY200" s="227">
        <f t="shared" si="146"/>
        <v>2259266.327961388</v>
      </c>
      <c r="AZ200" s="227">
        <f t="shared" si="147"/>
        <v>0</v>
      </c>
      <c r="BA200" s="227">
        <f t="shared" si="148"/>
        <v>2318237.0956559693</v>
      </c>
      <c r="BC200" s="126" t="s">
        <v>387</v>
      </c>
      <c r="BD200" s="126" t="s">
        <v>388</v>
      </c>
      <c r="BE200" s="227">
        <f t="shared" si="149"/>
        <v>0</v>
      </c>
      <c r="BF200" s="227">
        <f t="shared" si="150"/>
        <v>2064378.4096319489</v>
      </c>
      <c r="BG200" s="227">
        <f t="shared" si="151"/>
        <v>0</v>
      </c>
      <c r="BH200" s="227">
        <f t="shared" si="152"/>
        <v>2080886.3191005115</v>
      </c>
      <c r="BI200" s="227">
        <f t="shared" si="153"/>
        <v>0</v>
      </c>
      <c r="BJ200" s="227">
        <f t="shared" si="154"/>
        <v>2105440.3727899604</v>
      </c>
    </row>
    <row r="201" spans="5:62">
      <c r="E201" s="126" t="s">
        <v>389</v>
      </c>
      <c r="F201" s="126" t="s">
        <v>390</v>
      </c>
      <c r="G201" s="227">
        <f>IFERROR(IF(VLOOKUP(E201,A:C,3,FALSE)="YES",VLOOKUP(E201,'School Year 2019-20 SPED coop'!A:R,15,FALSE),0),0)</f>
        <v>0</v>
      </c>
      <c r="H201" s="227">
        <f t="shared" si="118"/>
        <v>4837454.38</v>
      </c>
      <c r="J201" s="126" t="s">
        <v>389</v>
      </c>
      <c r="K201" s="126" t="s">
        <v>390</v>
      </c>
      <c r="L201" s="227">
        <f t="shared" si="119"/>
        <v>0</v>
      </c>
      <c r="M201" s="227">
        <f t="shared" si="120"/>
        <v>4731092.5453064078</v>
      </c>
      <c r="N201" s="227">
        <f t="shared" si="121"/>
        <v>0</v>
      </c>
      <c r="O201" s="227">
        <f t="shared" si="122"/>
        <v>4819805.4285694249</v>
      </c>
      <c r="P201" s="227">
        <f t="shared" si="123"/>
        <v>0</v>
      </c>
      <c r="Q201" s="227">
        <f t="shared" si="124"/>
        <v>4906065.1321561253</v>
      </c>
      <c r="S201" s="126" t="s">
        <v>389</v>
      </c>
      <c r="T201" s="126" t="s">
        <v>390</v>
      </c>
      <c r="U201" s="227">
        <f t="shared" si="125"/>
        <v>0</v>
      </c>
      <c r="V201" s="227">
        <f t="shared" si="126"/>
        <v>4799779.5167777846</v>
      </c>
      <c r="W201" s="227">
        <f t="shared" si="127"/>
        <v>0</v>
      </c>
      <c r="X201" s="227">
        <f t="shared" si="128"/>
        <v>4940531.5569959078</v>
      </c>
      <c r="Y201" s="227">
        <f t="shared" si="129"/>
        <v>0</v>
      </c>
      <c r="Z201" s="227">
        <f t="shared" si="130"/>
        <v>5067444.0656157872</v>
      </c>
      <c r="AB201" s="126" t="s">
        <v>389</v>
      </c>
      <c r="AC201" s="126" t="s">
        <v>390</v>
      </c>
      <c r="AD201" s="227">
        <f t="shared" si="131"/>
        <v>0</v>
      </c>
      <c r="AE201" s="227">
        <f t="shared" si="132"/>
        <v>4788332.2162886644</v>
      </c>
      <c r="AF201" s="227">
        <f t="shared" si="133"/>
        <v>0</v>
      </c>
      <c r="AG201" s="227">
        <f t="shared" si="134"/>
        <v>4878381.7626907164</v>
      </c>
      <c r="AH201" s="227">
        <f t="shared" si="135"/>
        <v>0</v>
      </c>
      <c r="AI201" s="227">
        <f t="shared" si="136"/>
        <v>4965854.5283428598</v>
      </c>
      <c r="AK201" s="126" t="s">
        <v>389</v>
      </c>
      <c r="AL201" s="126" t="s">
        <v>390</v>
      </c>
      <c r="AM201" s="227">
        <f t="shared" si="137"/>
        <v>0</v>
      </c>
      <c r="AN201" s="227">
        <f t="shared" si="138"/>
        <v>5319057.1988202576</v>
      </c>
      <c r="AO201" s="227">
        <f t="shared" si="139"/>
        <v>0</v>
      </c>
      <c r="AP201" s="227">
        <f t="shared" si="140"/>
        <v>5345712.4486604286</v>
      </c>
      <c r="AQ201" s="227">
        <f t="shared" si="141"/>
        <v>0</v>
      </c>
      <c r="AR201" s="227">
        <f t="shared" si="142"/>
        <v>5439679.1299556419</v>
      </c>
      <c r="AT201" s="126" t="s">
        <v>389</v>
      </c>
      <c r="AU201" s="126" t="s">
        <v>390</v>
      </c>
      <c r="AV201" s="227">
        <f t="shared" si="143"/>
        <v>0</v>
      </c>
      <c r="AW201" s="227">
        <f t="shared" si="144"/>
        <v>5371972.9145521233</v>
      </c>
      <c r="AX201" s="227">
        <f t="shared" si="145"/>
        <v>0</v>
      </c>
      <c r="AY201" s="227">
        <f t="shared" si="146"/>
        <v>5460692.3374161888</v>
      </c>
      <c r="AZ201" s="227">
        <f t="shared" si="147"/>
        <v>0</v>
      </c>
      <c r="BA201" s="227">
        <f t="shared" si="148"/>
        <v>5603739.7116689524</v>
      </c>
      <c r="BC201" s="126" t="s">
        <v>389</v>
      </c>
      <c r="BD201" s="126" t="s">
        <v>390</v>
      </c>
      <c r="BE201" s="227">
        <f t="shared" si="149"/>
        <v>0</v>
      </c>
      <c r="BF201" s="227">
        <f t="shared" si="150"/>
        <v>5009011.7947905594</v>
      </c>
      <c r="BG201" s="227">
        <f t="shared" si="151"/>
        <v>0</v>
      </c>
      <c r="BH201" s="227">
        <f t="shared" si="152"/>
        <v>5040506.6821611719</v>
      </c>
      <c r="BI201" s="227">
        <f t="shared" si="153"/>
        <v>0</v>
      </c>
      <c r="BJ201" s="227">
        <f t="shared" si="154"/>
        <v>5134893.1143045472</v>
      </c>
    </row>
    <row r="202" spans="5:62">
      <c r="E202" s="126" t="s">
        <v>391</v>
      </c>
      <c r="F202" s="126" t="s">
        <v>392</v>
      </c>
      <c r="G202" s="227">
        <f>IFERROR(IF(VLOOKUP(E202,A:C,3,FALSE)="YES",VLOOKUP(E202,'School Year 2019-20 SPED coop'!A:R,15,FALSE),0),0)</f>
        <v>0</v>
      </c>
      <c r="H202" s="227">
        <f t="shared" si="118"/>
        <v>4292598.3999999994</v>
      </c>
      <c r="J202" s="126" t="s">
        <v>391</v>
      </c>
      <c r="K202" s="126" t="s">
        <v>392</v>
      </c>
      <c r="L202" s="227">
        <f t="shared" si="119"/>
        <v>0</v>
      </c>
      <c r="M202" s="227">
        <f t="shared" si="120"/>
        <v>4150126.2794883102</v>
      </c>
      <c r="N202" s="227">
        <f t="shared" si="121"/>
        <v>0</v>
      </c>
      <c r="O202" s="227">
        <f t="shared" si="122"/>
        <v>4228281.6108898818</v>
      </c>
      <c r="P202" s="227">
        <f t="shared" si="123"/>
        <v>0</v>
      </c>
      <c r="Q202" s="227">
        <f t="shared" si="124"/>
        <v>4304275.8402522877</v>
      </c>
      <c r="S202" s="126" t="s">
        <v>391</v>
      </c>
      <c r="T202" s="126" t="s">
        <v>392</v>
      </c>
      <c r="U202" s="227">
        <f t="shared" si="125"/>
        <v>0</v>
      </c>
      <c r="V202" s="227">
        <f t="shared" si="126"/>
        <v>4210365.6428689491</v>
      </c>
      <c r="W202" s="227">
        <f t="shared" si="127"/>
        <v>0</v>
      </c>
      <c r="X202" s="227">
        <f t="shared" si="128"/>
        <v>4334173.3284877529</v>
      </c>
      <c r="Y202" s="227">
        <f t="shared" si="129"/>
        <v>0</v>
      </c>
      <c r="Z202" s="227">
        <f t="shared" si="130"/>
        <v>4445846.0461949408</v>
      </c>
      <c r="AB202" s="126" t="s">
        <v>391</v>
      </c>
      <c r="AC202" s="126" t="s">
        <v>392</v>
      </c>
      <c r="AD202" s="227">
        <f t="shared" si="131"/>
        <v>0</v>
      </c>
      <c r="AE202" s="227">
        <f t="shared" si="132"/>
        <v>4045167.7384883477</v>
      </c>
      <c r="AF202" s="227">
        <f t="shared" si="133"/>
        <v>0</v>
      </c>
      <c r="AG202" s="227">
        <f t="shared" si="134"/>
        <v>4106418.7365391767</v>
      </c>
      <c r="AH202" s="227">
        <f t="shared" si="135"/>
        <v>0</v>
      </c>
      <c r="AI202" s="227">
        <f t="shared" si="136"/>
        <v>4178596.7953224806</v>
      </c>
      <c r="AK202" s="126" t="s">
        <v>391</v>
      </c>
      <c r="AL202" s="126" t="s">
        <v>392</v>
      </c>
      <c r="AM202" s="227">
        <f t="shared" si="137"/>
        <v>0</v>
      </c>
      <c r="AN202" s="227">
        <f t="shared" si="138"/>
        <v>4540475.4559719395</v>
      </c>
      <c r="AO202" s="227">
        <f t="shared" si="139"/>
        <v>0</v>
      </c>
      <c r="AP202" s="227">
        <f t="shared" si="140"/>
        <v>4562854.3440978033</v>
      </c>
      <c r="AQ202" s="227">
        <f t="shared" si="141"/>
        <v>0</v>
      </c>
      <c r="AR202" s="227">
        <f t="shared" si="142"/>
        <v>4643468.2521155449</v>
      </c>
      <c r="AT202" s="126" t="s">
        <v>391</v>
      </c>
      <c r="AU202" s="126" t="s">
        <v>392</v>
      </c>
      <c r="AV202" s="227">
        <f t="shared" si="143"/>
        <v>0</v>
      </c>
      <c r="AW202" s="227">
        <f t="shared" si="144"/>
        <v>4585641.6907184636</v>
      </c>
      <c r="AX202" s="227">
        <f t="shared" si="145"/>
        <v>0</v>
      </c>
      <c r="AY202" s="227">
        <f t="shared" si="146"/>
        <v>4660998.7387546869</v>
      </c>
      <c r="AZ202" s="227">
        <f t="shared" si="147"/>
        <v>0</v>
      </c>
      <c r="BA202" s="227">
        <f t="shared" si="148"/>
        <v>4783516.0030451054</v>
      </c>
      <c r="BC202" s="126" t="s">
        <v>391</v>
      </c>
      <c r="BD202" s="126" t="s">
        <v>392</v>
      </c>
      <c r="BE202" s="227">
        <f t="shared" si="149"/>
        <v>0</v>
      </c>
      <c r="BF202" s="227">
        <f t="shared" si="150"/>
        <v>4217869.9740177458</v>
      </c>
      <c r="BG202" s="227">
        <f t="shared" si="151"/>
        <v>0</v>
      </c>
      <c r="BH202" s="227">
        <f t="shared" si="152"/>
        <v>4228653.6694831848</v>
      </c>
      <c r="BI202" s="227">
        <f t="shared" si="153"/>
        <v>0</v>
      </c>
      <c r="BJ202" s="227">
        <f t="shared" si="154"/>
        <v>4306379.7556761857</v>
      </c>
    </row>
    <row r="203" spans="5:62">
      <c r="E203" s="126" t="s">
        <v>1144</v>
      </c>
      <c r="F203" s="126" t="s">
        <v>1149</v>
      </c>
      <c r="G203" s="227">
        <f>IFERROR(IF(VLOOKUP(E203,A:C,3,FALSE)="YES",VLOOKUP(E203,'School Year 2019-20 SPED coop'!A:R,15,FALSE),0),0)</f>
        <v>0</v>
      </c>
      <c r="H203" s="227">
        <f t="shared" si="118"/>
        <v>0</v>
      </c>
      <c r="J203" s="126" t="s">
        <v>1144</v>
      </c>
      <c r="K203" s="126" t="s">
        <v>1149</v>
      </c>
      <c r="L203" s="227">
        <f t="shared" si="119"/>
        <v>0</v>
      </c>
      <c r="M203" s="227">
        <f t="shared" si="120"/>
        <v>0</v>
      </c>
      <c r="N203" s="227">
        <f t="shared" si="121"/>
        <v>0</v>
      </c>
      <c r="O203" s="227">
        <f t="shared" si="122"/>
        <v>0</v>
      </c>
      <c r="P203" s="227">
        <f t="shared" si="123"/>
        <v>0</v>
      </c>
      <c r="Q203" s="227">
        <f t="shared" si="124"/>
        <v>0</v>
      </c>
      <c r="S203" s="126" t="s">
        <v>1144</v>
      </c>
      <c r="T203" s="126" t="s">
        <v>1149</v>
      </c>
      <c r="U203" s="227">
        <f t="shared" si="125"/>
        <v>0</v>
      </c>
      <c r="V203" s="227">
        <f t="shared" si="126"/>
        <v>0</v>
      </c>
      <c r="W203" s="227">
        <f t="shared" si="127"/>
        <v>0</v>
      </c>
      <c r="X203" s="227">
        <f t="shared" si="128"/>
        <v>0</v>
      </c>
      <c r="Y203" s="227">
        <f t="shared" si="129"/>
        <v>0</v>
      </c>
      <c r="Z203" s="227">
        <f t="shared" si="130"/>
        <v>0</v>
      </c>
      <c r="AB203" s="126" t="s">
        <v>1144</v>
      </c>
      <c r="AC203" s="126" t="s">
        <v>1149</v>
      </c>
      <c r="AD203" s="227">
        <f t="shared" si="131"/>
        <v>0</v>
      </c>
      <c r="AE203" s="227">
        <f t="shared" si="132"/>
        <v>0</v>
      </c>
      <c r="AF203" s="227">
        <f t="shared" si="133"/>
        <v>0</v>
      </c>
      <c r="AG203" s="227">
        <f t="shared" si="134"/>
        <v>0</v>
      </c>
      <c r="AH203" s="227">
        <f t="shared" si="135"/>
        <v>0</v>
      </c>
      <c r="AI203" s="227">
        <f t="shared" si="136"/>
        <v>0</v>
      </c>
      <c r="AK203" s="126" t="s">
        <v>1144</v>
      </c>
      <c r="AL203" s="126" t="s">
        <v>1149</v>
      </c>
      <c r="AM203" s="227">
        <f t="shared" si="137"/>
        <v>0</v>
      </c>
      <c r="AN203" s="227">
        <f t="shared" si="138"/>
        <v>0</v>
      </c>
      <c r="AO203" s="227">
        <f t="shared" si="139"/>
        <v>0</v>
      </c>
      <c r="AP203" s="227">
        <f t="shared" si="140"/>
        <v>0</v>
      </c>
      <c r="AQ203" s="227">
        <f t="shared" si="141"/>
        <v>0</v>
      </c>
      <c r="AR203" s="227">
        <f t="shared" si="142"/>
        <v>0</v>
      </c>
      <c r="AT203" s="126" t="s">
        <v>1144</v>
      </c>
      <c r="AU203" s="126" t="s">
        <v>1149</v>
      </c>
      <c r="AV203" s="227">
        <f t="shared" si="143"/>
        <v>0</v>
      </c>
      <c r="AW203" s="227">
        <f t="shared" si="144"/>
        <v>0</v>
      </c>
      <c r="AX203" s="227">
        <f t="shared" si="145"/>
        <v>0</v>
      </c>
      <c r="AY203" s="227">
        <f t="shared" si="146"/>
        <v>0</v>
      </c>
      <c r="AZ203" s="227">
        <f t="shared" si="147"/>
        <v>0</v>
      </c>
      <c r="BA203" s="227">
        <f t="shared" si="148"/>
        <v>0</v>
      </c>
      <c r="BC203" s="126" t="s">
        <v>1144</v>
      </c>
      <c r="BD203" s="126" t="s">
        <v>1149</v>
      </c>
      <c r="BE203" s="227">
        <f t="shared" si="149"/>
        <v>0</v>
      </c>
      <c r="BF203" s="227">
        <f t="shared" si="150"/>
        <v>0</v>
      </c>
      <c r="BG203" s="227">
        <f t="shared" si="151"/>
        <v>0</v>
      </c>
      <c r="BH203" s="227">
        <f t="shared" si="152"/>
        <v>0</v>
      </c>
      <c r="BI203" s="227">
        <f t="shared" si="153"/>
        <v>0</v>
      </c>
      <c r="BJ203" s="227">
        <f t="shared" si="154"/>
        <v>0</v>
      </c>
    </row>
    <row r="204" spans="5:62">
      <c r="E204" s="126" t="s">
        <v>395</v>
      </c>
      <c r="F204" s="126" t="s">
        <v>396</v>
      </c>
      <c r="G204" s="227">
        <f>IFERROR(IF(VLOOKUP(E204,A:C,3,FALSE)="YES",VLOOKUP(E204,'School Year 2019-20 SPED coop'!A:R,15,FALSE),0),0)</f>
        <v>0</v>
      </c>
      <c r="H204" s="227">
        <f t="shared" si="118"/>
        <v>217062.55</v>
      </c>
      <c r="J204" s="126" t="s">
        <v>395</v>
      </c>
      <c r="K204" s="126" t="s">
        <v>396</v>
      </c>
      <c r="L204" s="227">
        <f t="shared" si="119"/>
        <v>0</v>
      </c>
      <c r="M204" s="227">
        <f t="shared" si="120"/>
        <v>213164.5536025062</v>
      </c>
      <c r="N204" s="227">
        <f t="shared" si="121"/>
        <v>0</v>
      </c>
      <c r="O204" s="227">
        <f t="shared" si="122"/>
        <v>217193.6641012386</v>
      </c>
      <c r="P204" s="227">
        <f t="shared" si="123"/>
        <v>0</v>
      </c>
      <c r="Q204" s="227">
        <f t="shared" si="124"/>
        <v>221111.27391733872</v>
      </c>
      <c r="S204" s="126" t="s">
        <v>395</v>
      </c>
      <c r="T204" s="126" t="s">
        <v>396</v>
      </c>
      <c r="U204" s="227">
        <f t="shared" si="125"/>
        <v>0</v>
      </c>
      <c r="V204" s="227">
        <f t="shared" si="126"/>
        <v>216258.85259435701</v>
      </c>
      <c r="W204" s="227">
        <f t="shared" si="127"/>
        <v>0</v>
      </c>
      <c r="X204" s="227">
        <f t="shared" si="128"/>
        <v>222633.24597176648</v>
      </c>
      <c r="Y204" s="227">
        <f t="shared" si="129"/>
        <v>0</v>
      </c>
      <c r="Z204" s="227">
        <f t="shared" si="130"/>
        <v>228383.77854302066</v>
      </c>
      <c r="AB204" s="126" t="s">
        <v>395</v>
      </c>
      <c r="AC204" s="126" t="s">
        <v>396</v>
      </c>
      <c r="AD204" s="227">
        <f t="shared" si="131"/>
        <v>0</v>
      </c>
      <c r="AE204" s="227">
        <f t="shared" si="132"/>
        <v>205297.71868744603</v>
      </c>
      <c r="AF204" s="227">
        <f t="shared" si="133"/>
        <v>0</v>
      </c>
      <c r="AG204" s="227">
        <f t="shared" si="134"/>
        <v>208945.97734413933</v>
      </c>
      <c r="AH204" s="227">
        <f t="shared" si="135"/>
        <v>0</v>
      </c>
      <c r="AI204" s="227">
        <f t="shared" si="136"/>
        <v>212478.67361606125</v>
      </c>
      <c r="AK204" s="126" t="s">
        <v>395</v>
      </c>
      <c r="AL204" s="126" t="s">
        <v>396</v>
      </c>
      <c r="AM204" s="227">
        <f t="shared" si="137"/>
        <v>0</v>
      </c>
      <c r="AN204" s="227">
        <f t="shared" si="138"/>
        <v>216874.08359560632</v>
      </c>
      <c r="AO204" s="227">
        <f t="shared" si="139"/>
        <v>0</v>
      </c>
      <c r="AP204" s="227">
        <f t="shared" si="140"/>
        <v>218021.86154527665</v>
      </c>
      <c r="AQ204" s="227">
        <f t="shared" si="141"/>
        <v>0</v>
      </c>
      <c r="AR204" s="227">
        <f t="shared" si="142"/>
        <v>221885.08365140893</v>
      </c>
      <c r="AT204" s="126" t="s">
        <v>395</v>
      </c>
      <c r="AU204" s="126" t="s">
        <v>396</v>
      </c>
      <c r="AV204" s="227">
        <f t="shared" si="143"/>
        <v>0</v>
      </c>
      <c r="AW204" s="227">
        <f t="shared" si="144"/>
        <v>219031.46299324033</v>
      </c>
      <c r="AX204" s="227">
        <f t="shared" si="145"/>
        <v>0</v>
      </c>
      <c r="AY204" s="227">
        <f t="shared" si="146"/>
        <v>222711.73215491662</v>
      </c>
      <c r="AZ204" s="227">
        <f t="shared" si="147"/>
        <v>0</v>
      </c>
      <c r="BA204" s="227">
        <f t="shared" si="148"/>
        <v>228577.16989553912</v>
      </c>
      <c r="BC204" s="126" t="s">
        <v>395</v>
      </c>
      <c r="BD204" s="126" t="s">
        <v>396</v>
      </c>
      <c r="BE204" s="227">
        <f t="shared" si="149"/>
        <v>0</v>
      </c>
      <c r="BF204" s="227">
        <f t="shared" si="150"/>
        <v>216874.08359560632</v>
      </c>
      <c r="BG204" s="227">
        <f t="shared" si="151"/>
        <v>0</v>
      </c>
      <c r="BH204" s="227">
        <f t="shared" si="152"/>
        <v>218021.86154527665</v>
      </c>
      <c r="BI204" s="227">
        <f t="shared" si="153"/>
        <v>0</v>
      </c>
      <c r="BJ204" s="227">
        <f t="shared" si="154"/>
        <v>221885.08365140893</v>
      </c>
    </row>
    <row r="205" spans="5:62">
      <c r="E205" s="126" t="s">
        <v>399</v>
      </c>
      <c r="F205" s="126" t="s">
        <v>400</v>
      </c>
      <c r="G205" s="227">
        <f>IFERROR(IF(VLOOKUP(E205,A:C,3,FALSE)="YES",VLOOKUP(E205,'School Year 2019-20 SPED coop'!A:R,15,FALSE),0),0)</f>
        <v>0</v>
      </c>
      <c r="H205" s="227">
        <f t="shared" si="118"/>
        <v>0</v>
      </c>
      <c r="J205" s="126" t="s">
        <v>399</v>
      </c>
      <c r="K205" s="126" t="s">
        <v>400</v>
      </c>
      <c r="L205" s="227">
        <f t="shared" si="119"/>
        <v>0</v>
      </c>
      <c r="M205" s="227">
        <f t="shared" si="120"/>
        <v>0</v>
      </c>
      <c r="N205" s="227">
        <f t="shared" si="121"/>
        <v>0</v>
      </c>
      <c r="O205" s="227">
        <f t="shared" si="122"/>
        <v>0</v>
      </c>
      <c r="P205" s="227">
        <f t="shared" si="123"/>
        <v>0</v>
      </c>
      <c r="Q205" s="227">
        <f t="shared" si="124"/>
        <v>0</v>
      </c>
      <c r="S205" s="126" t="s">
        <v>399</v>
      </c>
      <c r="T205" s="126" t="s">
        <v>400</v>
      </c>
      <c r="U205" s="227">
        <f t="shared" si="125"/>
        <v>0</v>
      </c>
      <c r="V205" s="227">
        <f t="shared" si="126"/>
        <v>0</v>
      </c>
      <c r="W205" s="227">
        <f t="shared" si="127"/>
        <v>0</v>
      </c>
      <c r="X205" s="227">
        <f t="shared" si="128"/>
        <v>0</v>
      </c>
      <c r="Y205" s="227">
        <f t="shared" si="129"/>
        <v>0</v>
      </c>
      <c r="Z205" s="227">
        <f t="shared" si="130"/>
        <v>0</v>
      </c>
      <c r="AB205" s="126" t="s">
        <v>399</v>
      </c>
      <c r="AC205" s="126" t="s">
        <v>400</v>
      </c>
      <c r="AD205" s="227">
        <f t="shared" si="131"/>
        <v>0</v>
      </c>
      <c r="AE205" s="227">
        <f t="shared" si="132"/>
        <v>0</v>
      </c>
      <c r="AF205" s="227">
        <f t="shared" si="133"/>
        <v>0</v>
      </c>
      <c r="AG205" s="227">
        <f t="shared" si="134"/>
        <v>0</v>
      </c>
      <c r="AH205" s="227">
        <f t="shared" si="135"/>
        <v>0</v>
      </c>
      <c r="AI205" s="227">
        <f t="shared" si="136"/>
        <v>0</v>
      </c>
      <c r="AK205" s="126" t="s">
        <v>399</v>
      </c>
      <c r="AL205" s="126" t="s">
        <v>400</v>
      </c>
      <c r="AM205" s="227">
        <f t="shared" si="137"/>
        <v>0</v>
      </c>
      <c r="AN205" s="227">
        <f t="shared" si="138"/>
        <v>5728.0865032817019</v>
      </c>
      <c r="AO205" s="227">
        <f t="shared" si="139"/>
        <v>0</v>
      </c>
      <c r="AP205" s="227">
        <f t="shared" si="140"/>
        <v>5754.9768731156237</v>
      </c>
      <c r="AQ205" s="227">
        <f t="shared" si="141"/>
        <v>0</v>
      </c>
      <c r="AR205" s="227">
        <f t="shared" si="142"/>
        <v>5856.4877815733316</v>
      </c>
      <c r="AT205" s="126" t="s">
        <v>399</v>
      </c>
      <c r="AU205" s="126" t="s">
        <v>400</v>
      </c>
      <c r="AV205" s="227">
        <f t="shared" si="143"/>
        <v>0</v>
      </c>
      <c r="AW205" s="227">
        <f t="shared" si="144"/>
        <v>5728.0865032817019</v>
      </c>
      <c r="AX205" s="227">
        <f t="shared" si="145"/>
        <v>0</v>
      </c>
      <c r="AY205" s="227">
        <f t="shared" si="146"/>
        <v>5754.9768731156237</v>
      </c>
      <c r="AZ205" s="227">
        <f t="shared" si="147"/>
        <v>0</v>
      </c>
      <c r="BA205" s="227">
        <f t="shared" si="148"/>
        <v>5856.4877815733316</v>
      </c>
      <c r="BC205" s="126" t="s">
        <v>399</v>
      </c>
      <c r="BD205" s="126" t="s">
        <v>400</v>
      </c>
      <c r="BE205" s="227">
        <f t="shared" si="149"/>
        <v>0</v>
      </c>
      <c r="BF205" s="227">
        <f t="shared" si="150"/>
        <v>0</v>
      </c>
      <c r="BG205" s="227">
        <f t="shared" si="151"/>
        <v>0</v>
      </c>
      <c r="BH205" s="227">
        <f t="shared" si="152"/>
        <v>0</v>
      </c>
      <c r="BI205" s="227">
        <f t="shared" si="153"/>
        <v>0</v>
      </c>
      <c r="BJ205" s="227">
        <f t="shared" si="154"/>
        <v>0</v>
      </c>
    </row>
    <row r="206" spans="5:62">
      <c r="E206" s="126" t="s">
        <v>401</v>
      </c>
      <c r="F206" s="126" t="s">
        <v>402</v>
      </c>
      <c r="G206" s="227">
        <f>IFERROR(IF(VLOOKUP(E206,A:C,3,FALSE)="YES",VLOOKUP(E206,'School Year 2019-20 SPED coop'!A:R,15,FALSE),0),0)</f>
        <v>0</v>
      </c>
      <c r="H206" s="227">
        <f t="shared" si="118"/>
        <v>883566.62</v>
      </c>
      <c r="J206" s="126" t="s">
        <v>401</v>
      </c>
      <c r="K206" s="126" t="s">
        <v>402</v>
      </c>
      <c r="L206" s="227">
        <f t="shared" si="119"/>
        <v>0</v>
      </c>
      <c r="M206" s="227">
        <f t="shared" si="120"/>
        <v>856497.47805545689</v>
      </c>
      <c r="N206" s="227">
        <f t="shared" si="121"/>
        <v>0</v>
      </c>
      <c r="O206" s="227">
        <f t="shared" si="122"/>
        <v>872653.26373949344</v>
      </c>
      <c r="P206" s="227">
        <f t="shared" si="123"/>
        <v>0</v>
      </c>
      <c r="Q206" s="227">
        <f t="shared" si="124"/>
        <v>888362.16006120038</v>
      </c>
      <c r="S206" s="126" t="s">
        <v>401</v>
      </c>
      <c r="T206" s="126" t="s">
        <v>402</v>
      </c>
      <c r="U206" s="227">
        <f t="shared" si="125"/>
        <v>0</v>
      </c>
      <c r="V206" s="227">
        <f t="shared" si="126"/>
        <v>868918.96937758778</v>
      </c>
      <c r="W206" s="227">
        <f t="shared" si="127"/>
        <v>0</v>
      </c>
      <c r="X206" s="227">
        <f t="shared" si="128"/>
        <v>894508.11903982051</v>
      </c>
      <c r="Y206" s="227">
        <f t="shared" si="129"/>
        <v>0</v>
      </c>
      <c r="Z206" s="227">
        <f t="shared" si="130"/>
        <v>917582.23290057457</v>
      </c>
      <c r="AB206" s="126" t="s">
        <v>401</v>
      </c>
      <c r="AC206" s="126" t="s">
        <v>402</v>
      </c>
      <c r="AD206" s="227">
        <f t="shared" si="131"/>
        <v>0</v>
      </c>
      <c r="AE206" s="227">
        <f t="shared" si="132"/>
        <v>790632.31920975249</v>
      </c>
      <c r="AF206" s="227">
        <f t="shared" si="133"/>
        <v>0</v>
      </c>
      <c r="AG206" s="227">
        <f t="shared" si="134"/>
        <v>804565.99279716506</v>
      </c>
      <c r="AH206" s="227">
        <f t="shared" si="135"/>
        <v>0</v>
      </c>
      <c r="AI206" s="227">
        <f t="shared" si="136"/>
        <v>819287.01674843661</v>
      </c>
      <c r="AK206" s="126" t="s">
        <v>401</v>
      </c>
      <c r="AL206" s="126" t="s">
        <v>402</v>
      </c>
      <c r="AM206" s="227">
        <f t="shared" si="137"/>
        <v>0</v>
      </c>
      <c r="AN206" s="227">
        <f t="shared" si="138"/>
        <v>838027.33038895449</v>
      </c>
      <c r="AO206" s="227">
        <f t="shared" si="139"/>
        <v>0</v>
      </c>
      <c r="AP206" s="227">
        <f t="shared" si="140"/>
        <v>842302.8755666014</v>
      </c>
      <c r="AQ206" s="227">
        <f t="shared" si="141"/>
        <v>0</v>
      </c>
      <c r="AR206" s="227">
        <f t="shared" si="142"/>
        <v>857204.23006192571</v>
      </c>
      <c r="AT206" s="126" t="s">
        <v>401</v>
      </c>
      <c r="AU206" s="126" t="s">
        <v>402</v>
      </c>
      <c r="AV206" s="227">
        <f t="shared" si="143"/>
        <v>0</v>
      </c>
      <c r="AW206" s="227">
        <f t="shared" si="144"/>
        <v>846361.24657384318</v>
      </c>
      <c r="AX206" s="227">
        <f t="shared" si="145"/>
        <v>0</v>
      </c>
      <c r="AY206" s="227">
        <f t="shared" si="146"/>
        <v>860420.93382557039</v>
      </c>
      <c r="AZ206" s="227">
        <f t="shared" si="147"/>
        <v>0</v>
      </c>
      <c r="BA206" s="227">
        <f t="shared" si="148"/>
        <v>883056.47020867013</v>
      </c>
      <c r="BC206" s="126" t="s">
        <v>401</v>
      </c>
      <c r="BD206" s="126" t="s">
        <v>402</v>
      </c>
      <c r="BE206" s="227">
        <f t="shared" si="149"/>
        <v>0</v>
      </c>
      <c r="BF206" s="227">
        <f t="shared" si="150"/>
        <v>829711.09375669388</v>
      </c>
      <c r="BG206" s="227">
        <f t="shared" si="151"/>
        <v>0</v>
      </c>
      <c r="BH206" s="227">
        <f t="shared" si="152"/>
        <v>833857.97069773544</v>
      </c>
      <c r="BI206" s="227">
        <f t="shared" si="153"/>
        <v>0</v>
      </c>
      <c r="BJ206" s="227">
        <f t="shared" si="154"/>
        <v>849777.5835476286</v>
      </c>
    </row>
    <row r="207" spans="5:62">
      <c r="E207" s="126" t="s">
        <v>403</v>
      </c>
      <c r="F207" s="126" t="s">
        <v>404</v>
      </c>
      <c r="G207" s="227">
        <f>IFERROR(IF(VLOOKUP(E207,A:C,3,FALSE)="YES",VLOOKUP(E207,'School Year 2019-20 SPED coop'!A:R,15,FALSE),0),0)</f>
        <v>0</v>
      </c>
      <c r="H207" s="227">
        <f t="shared" si="118"/>
        <v>338227.08999999997</v>
      </c>
      <c r="J207" s="126" t="s">
        <v>403</v>
      </c>
      <c r="K207" s="126" t="s">
        <v>404</v>
      </c>
      <c r="L207" s="227">
        <f t="shared" si="119"/>
        <v>0</v>
      </c>
      <c r="M207" s="227">
        <f t="shared" si="120"/>
        <v>328070.32514502847</v>
      </c>
      <c r="N207" s="227">
        <f t="shared" si="121"/>
        <v>0</v>
      </c>
      <c r="O207" s="227">
        <f t="shared" si="122"/>
        <v>334246.70414264838</v>
      </c>
      <c r="P207" s="227">
        <f t="shared" si="123"/>
        <v>0</v>
      </c>
      <c r="Q207" s="227">
        <f t="shared" si="124"/>
        <v>340252.30754577892</v>
      </c>
      <c r="S207" s="126" t="s">
        <v>403</v>
      </c>
      <c r="T207" s="126" t="s">
        <v>404</v>
      </c>
      <c r="U207" s="227">
        <f t="shared" si="125"/>
        <v>0</v>
      </c>
      <c r="V207" s="227">
        <f t="shared" si="126"/>
        <v>332842.42649429868</v>
      </c>
      <c r="W207" s="227">
        <f t="shared" si="127"/>
        <v>0</v>
      </c>
      <c r="X207" s="227">
        <f t="shared" si="128"/>
        <v>342614.75919690309</v>
      </c>
      <c r="Y207" s="227">
        <f t="shared" si="129"/>
        <v>0</v>
      </c>
      <c r="Z207" s="227">
        <f t="shared" si="130"/>
        <v>351441.5848558729</v>
      </c>
      <c r="AB207" s="126" t="s">
        <v>403</v>
      </c>
      <c r="AC207" s="126" t="s">
        <v>404</v>
      </c>
      <c r="AD207" s="227">
        <f t="shared" si="131"/>
        <v>0</v>
      </c>
      <c r="AE207" s="227">
        <f t="shared" si="132"/>
        <v>300082.52736518782</v>
      </c>
      <c r="AF207" s="227">
        <f t="shared" si="133"/>
        <v>0</v>
      </c>
      <c r="AG207" s="227">
        <f t="shared" si="134"/>
        <v>304227.97489273542</v>
      </c>
      <c r="AH207" s="227">
        <f t="shared" si="135"/>
        <v>0</v>
      </c>
      <c r="AI207" s="227">
        <f t="shared" si="136"/>
        <v>308534.16476918838</v>
      </c>
      <c r="AK207" s="126" t="s">
        <v>403</v>
      </c>
      <c r="AL207" s="126" t="s">
        <v>404</v>
      </c>
      <c r="AM207" s="227">
        <f t="shared" si="137"/>
        <v>0</v>
      </c>
      <c r="AN207" s="227">
        <f t="shared" si="138"/>
        <v>325749.11662649055</v>
      </c>
      <c r="AO207" s="227">
        <f t="shared" si="139"/>
        <v>0</v>
      </c>
      <c r="AP207" s="227">
        <f t="shared" si="140"/>
        <v>327354.28238472855</v>
      </c>
      <c r="AQ207" s="227">
        <f t="shared" si="141"/>
        <v>0</v>
      </c>
      <c r="AR207" s="227">
        <f t="shared" si="142"/>
        <v>333137.75510778266</v>
      </c>
      <c r="AT207" s="126" t="s">
        <v>403</v>
      </c>
      <c r="AU207" s="126" t="s">
        <v>404</v>
      </c>
      <c r="AV207" s="227">
        <f t="shared" si="143"/>
        <v>0</v>
      </c>
      <c r="AW207" s="227">
        <f t="shared" si="144"/>
        <v>328978.75907112309</v>
      </c>
      <c r="AX207" s="227">
        <f t="shared" si="145"/>
        <v>0</v>
      </c>
      <c r="AY207" s="227">
        <f t="shared" si="146"/>
        <v>334382.25565056392</v>
      </c>
      <c r="AZ207" s="227">
        <f t="shared" si="147"/>
        <v>0</v>
      </c>
      <c r="BA207" s="227">
        <f t="shared" si="148"/>
        <v>343170.05552149215</v>
      </c>
      <c r="BC207" s="126" t="s">
        <v>403</v>
      </c>
      <c r="BD207" s="126" t="s">
        <v>404</v>
      </c>
      <c r="BE207" s="227">
        <f t="shared" si="149"/>
        <v>0</v>
      </c>
      <c r="BF207" s="227">
        <f t="shared" si="150"/>
        <v>315957.9635955448</v>
      </c>
      <c r="BG207" s="227">
        <f t="shared" si="151"/>
        <v>0</v>
      </c>
      <c r="BH207" s="227">
        <f t="shared" si="152"/>
        <v>316326.4250585867</v>
      </c>
      <c r="BI207" s="227">
        <f t="shared" si="153"/>
        <v>0</v>
      </c>
      <c r="BJ207" s="227">
        <f t="shared" si="154"/>
        <v>321062.52740284509</v>
      </c>
    </row>
    <row r="208" spans="5:62">
      <c r="E208" s="126" t="s">
        <v>405</v>
      </c>
      <c r="F208" s="126" t="s">
        <v>406</v>
      </c>
      <c r="G208" s="227">
        <f>IFERROR(IF(VLOOKUP(E208,A:C,3,FALSE)="YES",VLOOKUP(E208,'School Year 2019-20 SPED coop'!A:R,15,FALSE),0),0)</f>
        <v>0</v>
      </c>
      <c r="H208" s="227">
        <f t="shared" si="118"/>
        <v>1133050.24</v>
      </c>
      <c r="J208" s="126" t="s">
        <v>405</v>
      </c>
      <c r="K208" s="126" t="s">
        <v>406</v>
      </c>
      <c r="L208" s="227">
        <f t="shared" si="119"/>
        <v>0</v>
      </c>
      <c r="M208" s="227">
        <f t="shared" si="120"/>
        <v>1053268.6224949351</v>
      </c>
      <c r="N208" s="227">
        <f t="shared" si="121"/>
        <v>0</v>
      </c>
      <c r="O208" s="227">
        <f t="shared" si="122"/>
        <v>1073112.5907501813</v>
      </c>
      <c r="P208" s="227">
        <f t="shared" si="123"/>
        <v>0</v>
      </c>
      <c r="Q208" s="227">
        <f t="shared" si="124"/>
        <v>1092407.8133321372</v>
      </c>
      <c r="S208" s="126" t="s">
        <v>405</v>
      </c>
      <c r="T208" s="126" t="s">
        <v>406</v>
      </c>
      <c r="U208" s="227">
        <f t="shared" si="125"/>
        <v>0</v>
      </c>
      <c r="V208" s="227">
        <f t="shared" si="126"/>
        <v>1068542.471796599</v>
      </c>
      <c r="W208" s="227">
        <f t="shared" si="127"/>
        <v>0</v>
      </c>
      <c r="X208" s="227">
        <f t="shared" si="128"/>
        <v>1099992.952792885</v>
      </c>
      <c r="Y208" s="227">
        <f t="shared" si="129"/>
        <v>0</v>
      </c>
      <c r="Z208" s="227">
        <f t="shared" si="130"/>
        <v>1128334.2628414042</v>
      </c>
      <c r="AB208" s="126" t="s">
        <v>405</v>
      </c>
      <c r="AC208" s="126" t="s">
        <v>406</v>
      </c>
      <c r="AD208" s="227">
        <f t="shared" si="131"/>
        <v>0</v>
      </c>
      <c r="AE208" s="227">
        <f t="shared" si="132"/>
        <v>1092307.388774527</v>
      </c>
      <c r="AF208" s="227">
        <f t="shared" si="133"/>
        <v>0</v>
      </c>
      <c r="AG208" s="227">
        <f t="shared" si="134"/>
        <v>1112195.6278557209</v>
      </c>
      <c r="AH208" s="227">
        <f t="shared" si="135"/>
        <v>0</v>
      </c>
      <c r="AI208" s="227">
        <f t="shared" si="136"/>
        <v>1133355.9436444091</v>
      </c>
      <c r="AK208" s="126" t="s">
        <v>405</v>
      </c>
      <c r="AL208" s="126" t="s">
        <v>406</v>
      </c>
      <c r="AM208" s="227">
        <f t="shared" si="137"/>
        <v>0</v>
      </c>
      <c r="AN208" s="227">
        <f t="shared" si="138"/>
        <v>1143987.1753390406</v>
      </c>
      <c r="AO208" s="227">
        <f t="shared" si="139"/>
        <v>0</v>
      </c>
      <c r="AP208" s="227">
        <f t="shared" si="140"/>
        <v>1149682.0495321353</v>
      </c>
      <c r="AQ208" s="227">
        <f t="shared" si="141"/>
        <v>0</v>
      </c>
      <c r="AR208" s="227">
        <f t="shared" si="142"/>
        <v>1170001.3236757263</v>
      </c>
      <c r="AT208" s="126" t="s">
        <v>405</v>
      </c>
      <c r="AU208" s="126" t="s">
        <v>406</v>
      </c>
      <c r="AV208" s="227">
        <f t="shared" si="143"/>
        <v>0</v>
      </c>
      <c r="AW208" s="227">
        <f t="shared" si="144"/>
        <v>1155368.9090609024</v>
      </c>
      <c r="AX208" s="227">
        <f t="shared" si="145"/>
        <v>0</v>
      </c>
      <c r="AY208" s="227">
        <f t="shared" si="146"/>
        <v>1174413.6993371295</v>
      </c>
      <c r="AZ208" s="227">
        <f t="shared" si="147"/>
        <v>0</v>
      </c>
      <c r="BA208" s="227">
        <f t="shared" si="148"/>
        <v>1205287.611845653</v>
      </c>
      <c r="BC208" s="126" t="s">
        <v>405</v>
      </c>
      <c r="BD208" s="126" t="s">
        <v>406</v>
      </c>
      <c r="BE208" s="227">
        <f t="shared" si="149"/>
        <v>0</v>
      </c>
      <c r="BF208" s="227">
        <f t="shared" si="150"/>
        <v>1144160.8102099511</v>
      </c>
      <c r="BG208" s="227">
        <f t="shared" si="151"/>
        <v>0</v>
      </c>
      <c r="BH208" s="227">
        <f t="shared" si="152"/>
        <v>1150382.7448319441</v>
      </c>
      <c r="BI208" s="227">
        <f t="shared" si="153"/>
        <v>0</v>
      </c>
      <c r="BJ208" s="227">
        <f t="shared" si="154"/>
        <v>1173164.9669468906</v>
      </c>
    </row>
    <row r="209" spans="5:62">
      <c r="E209" s="126" t="s">
        <v>407</v>
      </c>
      <c r="F209" s="126" t="s">
        <v>408</v>
      </c>
      <c r="G209" s="227">
        <f>IFERROR(IF(VLOOKUP(E209,A:C,3,FALSE)="YES",VLOOKUP(E209,'School Year 2019-20 SPED coop'!A:R,15,FALSE),0),0)</f>
        <v>0</v>
      </c>
      <c r="H209" s="227">
        <f t="shared" si="118"/>
        <v>669927.96</v>
      </c>
      <c r="J209" s="126" t="s">
        <v>407</v>
      </c>
      <c r="K209" s="126" t="s">
        <v>408</v>
      </c>
      <c r="L209" s="227">
        <f t="shared" si="119"/>
        <v>0</v>
      </c>
      <c r="M209" s="227">
        <f t="shared" si="120"/>
        <v>724186.75201213546</v>
      </c>
      <c r="N209" s="227">
        <f t="shared" si="121"/>
        <v>0</v>
      </c>
      <c r="O209" s="227">
        <f t="shared" si="122"/>
        <v>737821.66202255338</v>
      </c>
      <c r="P209" s="227">
        <f t="shared" si="123"/>
        <v>0</v>
      </c>
      <c r="Q209" s="227">
        <f t="shared" si="124"/>
        <v>751079.54868746118</v>
      </c>
      <c r="S209" s="126" t="s">
        <v>407</v>
      </c>
      <c r="T209" s="126" t="s">
        <v>408</v>
      </c>
      <c r="U209" s="227">
        <f t="shared" si="125"/>
        <v>0</v>
      </c>
      <c r="V209" s="227">
        <f t="shared" si="126"/>
        <v>734700.4366536719</v>
      </c>
      <c r="W209" s="227">
        <f t="shared" si="127"/>
        <v>0</v>
      </c>
      <c r="X209" s="227">
        <f t="shared" si="128"/>
        <v>756304.90456912853</v>
      </c>
      <c r="Y209" s="227">
        <f t="shared" si="129"/>
        <v>0</v>
      </c>
      <c r="Z209" s="227">
        <f t="shared" si="130"/>
        <v>775794.20979843626</v>
      </c>
      <c r="AB209" s="126" t="s">
        <v>407</v>
      </c>
      <c r="AC209" s="126" t="s">
        <v>408</v>
      </c>
      <c r="AD209" s="227">
        <f t="shared" si="131"/>
        <v>0</v>
      </c>
      <c r="AE209" s="227">
        <f t="shared" si="132"/>
        <v>627993.66884846671</v>
      </c>
      <c r="AF209" s="227">
        <f t="shared" si="133"/>
        <v>0</v>
      </c>
      <c r="AG209" s="227">
        <f t="shared" si="134"/>
        <v>637572.38761467498</v>
      </c>
      <c r="AH209" s="227">
        <f t="shared" si="135"/>
        <v>0</v>
      </c>
      <c r="AI209" s="227">
        <f t="shared" si="136"/>
        <v>649115.74127603695</v>
      </c>
      <c r="AK209" s="126" t="s">
        <v>407</v>
      </c>
      <c r="AL209" s="126" t="s">
        <v>408</v>
      </c>
      <c r="AM209" s="227">
        <f t="shared" si="137"/>
        <v>0</v>
      </c>
      <c r="AN209" s="227">
        <f t="shared" si="138"/>
        <v>714559.70508311712</v>
      </c>
      <c r="AO209" s="227">
        <f t="shared" si="139"/>
        <v>0</v>
      </c>
      <c r="AP209" s="227">
        <f t="shared" si="140"/>
        <v>718056.52687189926</v>
      </c>
      <c r="AQ209" s="227">
        <f t="shared" si="141"/>
        <v>0</v>
      </c>
      <c r="AR209" s="227">
        <f t="shared" si="142"/>
        <v>730740.04933153163</v>
      </c>
      <c r="AT209" s="126" t="s">
        <v>407</v>
      </c>
      <c r="AU209" s="126" t="s">
        <v>408</v>
      </c>
      <c r="AV209" s="227">
        <f t="shared" si="143"/>
        <v>0</v>
      </c>
      <c r="AW209" s="227">
        <f t="shared" si="144"/>
        <v>721669.14689467894</v>
      </c>
      <c r="AX209" s="227">
        <f t="shared" si="145"/>
        <v>0</v>
      </c>
      <c r="AY209" s="227">
        <f t="shared" si="146"/>
        <v>733495.23534850765</v>
      </c>
      <c r="AZ209" s="227">
        <f t="shared" si="147"/>
        <v>0</v>
      </c>
      <c r="BA209" s="227">
        <f t="shared" si="148"/>
        <v>752775.09768761671</v>
      </c>
      <c r="BC209" s="126" t="s">
        <v>407</v>
      </c>
      <c r="BD209" s="126" t="s">
        <v>408</v>
      </c>
      <c r="BE209" s="227">
        <f t="shared" si="149"/>
        <v>0</v>
      </c>
      <c r="BF209" s="227">
        <f t="shared" si="150"/>
        <v>657890.29504186672</v>
      </c>
      <c r="BG209" s="227">
        <f t="shared" si="151"/>
        <v>0</v>
      </c>
      <c r="BH209" s="227">
        <f t="shared" si="152"/>
        <v>659639.03546922305</v>
      </c>
      <c r="BI209" s="227">
        <f t="shared" si="153"/>
        <v>0</v>
      </c>
      <c r="BJ209" s="227">
        <f t="shared" si="154"/>
        <v>672110.17324770859</v>
      </c>
    </row>
    <row r="210" spans="5:62">
      <c r="E210" s="126" t="s">
        <v>409</v>
      </c>
      <c r="F210" s="126" t="s">
        <v>410</v>
      </c>
      <c r="G210" s="227">
        <f>IFERROR(IF(VLOOKUP(E210,A:C,3,FALSE)="YES",VLOOKUP(E210,'School Year 2019-20 SPED coop'!A:R,15,FALSE),0),0)</f>
        <v>0</v>
      </c>
      <c r="H210" s="227">
        <f t="shared" si="118"/>
        <v>5048944.12</v>
      </c>
      <c r="J210" s="126" t="s">
        <v>409</v>
      </c>
      <c r="K210" s="126" t="s">
        <v>410</v>
      </c>
      <c r="L210" s="227">
        <f t="shared" si="119"/>
        <v>0</v>
      </c>
      <c r="M210" s="227">
        <f t="shared" si="120"/>
        <v>4907090.8149724584</v>
      </c>
      <c r="N210" s="227">
        <f t="shared" si="121"/>
        <v>0</v>
      </c>
      <c r="O210" s="227">
        <f t="shared" si="122"/>
        <v>4967289.2517400915</v>
      </c>
      <c r="P210" s="227">
        <f t="shared" si="123"/>
        <v>0</v>
      </c>
      <c r="Q210" s="227">
        <f t="shared" si="124"/>
        <v>5023632.460437689</v>
      </c>
      <c r="S210" s="126" t="s">
        <v>409</v>
      </c>
      <c r="T210" s="126" t="s">
        <v>410</v>
      </c>
      <c r="U210" s="227">
        <f t="shared" si="125"/>
        <v>0</v>
      </c>
      <c r="V210" s="227">
        <f t="shared" si="126"/>
        <v>4978327.9588519977</v>
      </c>
      <c r="W210" s="227">
        <f t="shared" si="127"/>
        <v>0</v>
      </c>
      <c r="X210" s="227">
        <f t="shared" si="128"/>
        <v>5091692.1463470357</v>
      </c>
      <c r="Y210" s="227">
        <f t="shared" si="129"/>
        <v>0</v>
      </c>
      <c r="Z210" s="227">
        <f t="shared" si="130"/>
        <v>5188864.6958967</v>
      </c>
      <c r="AB210" s="126" t="s">
        <v>409</v>
      </c>
      <c r="AC210" s="126" t="s">
        <v>410</v>
      </c>
      <c r="AD210" s="227">
        <f t="shared" si="131"/>
        <v>0</v>
      </c>
      <c r="AE210" s="227">
        <f t="shared" si="132"/>
        <v>4606377.9850435099</v>
      </c>
      <c r="AF210" s="227">
        <f t="shared" si="133"/>
        <v>0</v>
      </c>
      <c r="AG210" s="227">
        <f t="shared" si="134"/>
        <v>4658406.9490885455</v>
      </c>
      <c r="AH210" s="227">
        <f t="shared" si="135"/>
        <v>0</v>
      </c>
      <c r="AI210" s="227">
        <f t="shared" si="136"/>
        <v>4706709.1004518345</v>
      </c>
      <c r="AK210" s="126" t="s">
        <v>409</v>
      </c>
      <c r="AL210" s="126" t="s">
        <v>410</v>
      </c>
      <c r="AM210" s="227">
        <f t="shared" si="137"/>
        <v>0</v>
      </c>
      <c r="AN210" s="227">
        <f t="shared" si="138"/>
        <v>5208641.1747363638</v>
      </c>
      <c r="AO210" s="227">
        <f t="shared" si="139"/>
        <v>0</v>
      </c>
      <c r="AP210" s="227">
        <f t="shared" si="140"/>
        <v>5200585.7311978638</v>
      </c>
      <c r="AQ210" s="227">
        <f t="shared" si="141"/>
        <v>0</v>
      </c>
      <c r="AR210" s="227">
        <f t="shared" si="142"/>
        <v>5258657.7074977523</v>
      </c>
      <c r="AT210" s="126" t="s">
        <v>409</v>
      </c>
      <c r="AU210" s="126" t="s">
        <v>410</v>
      </c>
      <c r="AV210" s="227">
        <f t="shared" si="143"/>
        <v>0</v>
      </c>
      <c r="AW210" s="227">
        <f t="shared" si="144"/>
        <v>5260455.6253110329</v>
      </c>
      <c r="AX210" s="227">
        <f t="shared" si="145"/>
        <v>0</v>
      </c>
      <c r="AY210" s="227">
        <f t="shared" si="146"/>
        <v>5312449.4215613129</v>
      </c>
      <c r="AZ210" s="227">
        <f t="shared" si="147"/>
        <v>0</v>
      </c>
      <c r="BA210" s="227">
        <f t="shared" si="148"/>
        <v>5417236.9179994315</v>
      </c>
      <c r="BC210" s="126" t="s">
        <v>409</v>
      </c>
      <c r="BD210" s="126" t="s">
        <v>410</v>
      </c>
      <c r="BE210" s="227">
        <f t="shared" si="149"/>
        <v>0</v>
      </c>
      <c r="BF210" s="227">
        <f t="shared" si="150"/>
        <v>4823086.3827603878</v>
      </c>
      <c r="BG210" s="227">
        <f t="shared" si="151"/>
        <v>0</v>
      </c>
      <c r="BH210" s="227">
        <f t="shared" si="152"/>
        <v>4816887.1683970802</v>
      </c>
      <c r="BI210" s="227">
        <f t="shared" si="153"/>
        <v>0</v>
      </c>
      <c r="BJ210" s="227">
        <f t="shared" si="154"/>
        <v>4871226.8394868029</v>
      </c>
    </row>
    <row r="211" spans="5:62">
      <c r="E211" s="126" t="s">
        <v>411</v>
      </c>
      <c r="F211" s="126" t="s">
        <v>412</v>
      </c>
      <c r="G211" s="227">
        <f>IFERROR(IF(VLOOKUP(E211,A:C,3,FALSE)="YES",VLOOKUP(E211,'School Year 2019-20 SPED coop'!A:R,15,FALSE),0),0)</f>
        <v>0</v>
      </c>
      <c r="H211" s="227">
        <f t="shared" si="118"/>
        <v>6696587.5099999998</v>
      </c>
      <c r="J211" s="126" t="s">
        <v>411</v>
      </c>
      <c r="K211" s="126" t="s">
        <v>412</v>
      </c>
      <c r="L211" s="227">
        <f t="shared" si="119"/>
        <v>0</v>
      </c>
      <c r="M211" s="227">
        <f t="shared" si="120"/>
        <v>6421706.345869069</v>
      </c>
      <c r="N211" s="227">
        <f t="shared" si="121"/>
        <v>0</v>
      </c>
      <c r="O211" s="227">
        <f t="shared" si="122"/>
        <v>6542645.4061304256</v>
      </c>
      <c r="P211" s="227">
        <f t="shared" si="123"/>
        <v>0</v>
      </c>
      <c r="Q211" s="227">
        <f t="shared" si="124"/>
        <v>6660240.3642690741</v>
      </c>
      <c r="S211" s="126" t="s">
        <v>411</v>
      </c>
      <c r="T211" s="126" t="s">
        <v>412</v>
      </c>
      <c r="U211" s="227">
        <f t="shared" si="125"/>
        <v>0</v>
      </c>
      <c r="V211" s="227">
        <f t="shared" si="126"/>
        <v>6514912.3284408348</v>
      </c>
      <c r="W211" s="227">
        <f t="shared" si="127"/>
        <v>0</v>
      </c>
      <c r="X211" s="227">
        <f t="shared" si="128"/>
        <v>6706504.2143075736</v>
      </c>
      <c r="Y211" s="227">
        <f t="shared" si="129"/>
        <v>0</v>
      </c>
      <c r="Z211" s="227">
        <f t="shared" si="130"/>
        <v>6879288.9368984718</v>
      </c>
      <c r="AB211" s="126" t="s">
        <v>411</v>
      </c>
      <c r="AC211" s="126" t="s">
        <v>412</v>
      </c>
      <c r="AD211" s="227">
        <f t="shared" si="131"/>
        <v>0</v>
      </c>
      <c r="AE211" s="227">
        <f t="shared" si="132"/>
        <v>6090579.3355143815</v>
      </c>
      <c r="AF211" s="227">
        <f t="shared" si="133"/>
        <v>0</v>
      </c>
      <c r="AG211" s="227">
        <f t="shared" si="134"/>
        <v>6184159.0957269194</v>
      </c>
      <c r="AH211" s="227">
        <f t="shared" si="135"/>
        <v>0</v>
      </c>
      <c r="AI211" s="227">
        <f t="shared" si="136"/>
        <v>6292677.9315010291</v>
      </c>
      <c r="AK211" s="126" t="s">
        <v>411</v>
      </c>
      <c r="AL211" s="126" t="s">
        <v>412</v>
      </c>
      <c r="AM211" s="227">
        <f t="shared" si="137"/>
        <v>0</v>
      </c>
      <c r="AN211" s="227">
        <f t="shared" si="138"/>
        <v>6716792.6494820099</v>
      </c>
      <c r="AO211" s="227">
        <f t="shared" si="139"/>
        <v>0</v>
      </c>
      <c r="AP211" s="227">
        <f t="shared" si="140"/>
        <v>6749851.559870854</v>
      </c>
      <c r="AQ211" s="227">
        <f t="shared" si="141"/>
        <v>0</v>
      </c>
      <c r="AR211" s="227">
        <f t="shared" si="142"/>
        <v>6869097.3756266367</v>
      </c>
      <c r="AT211" s="126" t="s">
        <v>411</v>
      </c>
      <c r="AU211" s="126" t="s">
        <v>412</v>
      </c>
      <c r="AV211" s="227">
        <f t="shared" si="143"/>
        <v>0</v>
      </c>
      <c r="AW211" s="227">
        <f t="shared" si="144"/>
        <v>6783601.5236243624</v>
      </c>
      <c r="AX211" s="227">
        <f t="shared" si="145"/>
        <v>0</v>
      </c>
      <c r="AY211" s="227">
        <f t="shared" si="146"/>
        <v>6895048.3295711866</v>
      </c>
      <c r="AZ211" s="227">
        <f t="shared" si="147"/>
        <v>0</v>
      </c>
      <c r="BA211" s="227">
        <f t="shared" si="148"/>
        <v>7076274.1671558293</v>
      </c>
      <c r="BC211" s="126" t="s">
        <v>411</v>
      </c>
      <c r="BD211" s="126" t="s">
        <v>412</v>
      </c>
      <c r="BE211" s="227">
        <f t="shared" si="149"/>
        <v>0</v>
      </c>
      <c r="BF211" s="227">
        <f t="shared" si="150"/>
        <v>6360915.3764828304</v>
      </c>
      <c r="BG211" s="227">
        <f t="shared" si="151"/>
        <v>0</v>
      </c>
      <c r="BH211" s="227">
        <f t="shared" si="152"/>
        <v>6378235.514053612</v>
      </c>
      <c r="BI211" s="227">
        <f t="shared" si="153"/>
        <v>0</v>
      </c>
      <c r="BJ211" s="227">
        <f t="shared" si="154"/>
        <v>6495296.3704483192</v>
      </c>
    </row>
    <row r="212" spans="5:62">
      <c r="E212" s="126" t="s">
        <v>413</v>
      </c>
      <c r="F212" s="126" t="s">
        <v>414</v>
      </c>
      <c r="G212" s="227">
        <f>IFERROR(IF(VLOOKUP(E212,A:C,3,FALSE)="YES",VLOOKUP(E212,'School Year 2019-20 SPED coop'!A:R,15,FALSE),0),0)</f>
        <v>0</v>
      </c>
      <c r="H212" s="227">
        <f t="shared" si="118"/>
        <v>3190689.6300000004</v>
      </c>
      <c r="J212" s="126" t="s">
        <v>413</v>
      </c>
      <c r="K212" s="126" t="s">
        <v>414</v>
      </c>
      <c r="L212" s="227">
        <f t="shared" si="119"/>
        <v>0</v>
      </c>
      <c r="M212" s="227">
        <f t="shared" si="120"/>
        <v>3132595.9674975853</v>
      </c>
      <c r="N212" s="227">
        <f t="shared" si="121"/>
        <v>0</v>
      </c>
      <c r="O212" s="227">
        <f t="shared" si="122"/>
        <v>3191579.5492422553</v>
      </c>
      <c r="P212" s="227">
        <f t="shared" si="123"/>
        <v>0</v>
      </c>
      <c r="Q212" s="227">
        <f t="shared" si="124"/>
        <v>3248932.1443812652</v>
      </c>
      <c r="S212" s="126" t="s">
        <v>413</v>
      </c>
      <c r="T212" s="126" t="s">
        <v>414</v>
      </c>
      <c r="U212" s="227">
        <f t="shared" si="125"/>
        <v>0</v>
      </c>
      <c r="V212" s="227">
        <f t="shared" si="126"/>
        <v>3178086.2072344576</v>
      </c>
      <c r="W212" s="227">
        <f t="shared" si="127"/>
        <v>0</v>
      </c>
      <c r="X212" s="227">
        <f t="shared" si="128"/>
        <v>3271524.4925340312</v>
      </c>
      <c r="Y212" s="227">
        <f t="shared" si="129"/>
        <v>0</v>
      </c>
      <c r="Z212" s="227">
        <f t="shared" si="130"/>
        <v>3355801.8256780524</v>
      </c>
      <c r="AB212" s="126" t="s">
        <v>413</v>
      </c>
      <c r="AC212" s="126" t="s">
        <v>414</v>
      </c>
      <c r="AD212" s="227">
        <f t="shared" si="131"/>
        <v>0</v>
      </c>
      <c r="AE212" s="227">
        <f t="shared" si="132"/>
        <v>3040918.6962010032</v>
      </c>
      <c r="AF212" s="227">
        <f t="shared" si="133"/>
        <v>0</v>
      </c>
      <c r="AG212" s="227">
        <f t="shared" si="134"/>
        <v>3091008.0453935494</v>
      </c>
      <c r="AH212" s="227">
        <f t="shared" si="135"/>
        <v>0</v>
      </c>
      <c r="AI212" s="227">
        <f t="shared" si="136"/>
        <v>3142224.3577238591</v>
      </c>
      <c r="AK212" s="126" t="s">
        <v>413</v>
      </c>
      <c r="AL212" s="126" t="s">
        <v>414</v>
      </c>
      <c r="AM212" s="227">
        <f t="shared" si="137"/>
        <v>0</v>
      </c>
      <c r="AN212" s="227">
        <f t="shared" si="138"/>
        <v>3286854.0573351798</v>
      </c>
      <c r="AO212" s="227">
        <f t="shared" si="139"/>
        <v>0</v>
      </c>
      <c r="AP212" s="227">
        <f t="shared" si="140"/>
        <v>3303041.1848159339</v>
      </c>
      <c r="AQ212" s="227">
        <f t="shared" si="141"/>
        <v>0</v>
      </c>
      <c r="AR212" s="227">
        <f t="shared" si="142"/>
        <v>3361396.0569234216</v>
      </c>
      <c r="AT212" s="126" t="s">
        <v>413</v>
      </c>
      <c r="AU212" s="126" t="s">
        <v>414</v>
      </c>
      <c r="AV212" s="227">
        <f t="shared" si="143"/>
        <v>0</v>
      </c>
      <c r="AW212" s="227">
        <f t="shared" si="144"/>
        <v>3319543.7251673331</v>
      </c>
      <c r="AX212" s="227">
        <f t="shared" si="145"/>
        <v>0</v>
      </c>
      <c r="AY212" s="227">
        <f t="shared" si="146"/>
        <v>3374087.0177815142</v>
      </c>
      <c r="AZ212" s="227">
        <f t="shared" si="147"/>
        <v>0</v>
      </c>
      <c r="BA212" s="227">
        <f t="shared" si="148"/>
        <v>3462765.431302147</v>
      </c>
      <c r="BC212" s="126" t="s">
        <v>413</v>
      </c>
      <c r="BD212" s="126" t="s">
        <v>414</v>
      </c>
      <c r="BE212" s="227">
        <f t="shared" si="149"/>
        <v>0</v>
      </c>
      <c r="BF212" s="227">
        <f t="shared" si="150"/>
        <v>3169182.5491280621</v>
      </c>
      <c r="BG212" s="227">
        <f t="shared" si="151"/>
        <v>0</v>
      </c>
      <c r="BH212" s="227">
        <f t="shared" si="152"/>
        <v>3181148.2406867128</v>
      </c>
      <c r="BI212" s="227">
        <f t="shared" si="153"/>
        <v>0</v>
      </c>
      <c r="BJ212" s="227">
        <f t="shared" si="154"/>
        <v>3236425.6835904554</v>
      </c>
    </row>
    <row r="213" spans="5:62">
      <c r="E213" s="126" t="s">
        <v>415</v>
      </c>
      <c r="F213" s="126" t="s">
        <v>416</v>
      </c>
      <c r="G213" s="227">
        <f>IFERROR(IF(VLOOKUP(E213,A:C,3,FALSE)="YES",VLOOKUP(E213,'School Year 2019-20 SPED coop'!A:R,15,FALSE),0),0)</f>
        <v>0</v>
      </c>
      <c r="H213" s="227">
        <f t="shared" si="118"/>
        <v>798891.38</v>
      </c>
      <c r="J213" s="126" t="s">
        <v>415</v>
      </c>
      <c r="K213" s="126" t="s">
        <v>416</v>
      </c>
      <c r="L213" s="227">
        <f t="shared" si="119"/>
        <v>0</v>
      </c>
      <c r="M213" s="227">
        <f t="shared" si="120"/>
        <v>784672.32328876411</v>
      </c>
      <c r="N213" s="227">
        <f t="shared" si="121"/>
        <v>0</v>
      </c>
      <c r="O213" s="227">
        <f t="shared" si="122"/>
        <v>799489.09577653348</v>
      </c>
      <c r="P213" s="227">
        <f t="shared" si="123"/>
        <v>0</v>
      </c>
      <c r="Q213" s="227">
        <f t="shared" si="124"/>
        <v>813896.16322267032</v>
      </c>
      <c r="S213" s="126" t="s">
        <v>415</v>
      </c>
      <c r="T213" s="126" t="s">
        <v>416</v>
      </c>
      <c r="U213" s="227">
        <f t="shared" si="125"/>
        <v>0</v>
      </c>
      <c r="V213" s="227">
        <f t="shared" si="126"/>
        <v>796050.75915318413</v>
      </c>
      <c r="W213" s="227">
        <f t="shared" si="127"/>
        <v>0</v>
      </c>
      <c r="X213" s="227">
        <f t="shared" si="128"/>
        <v>819521.34477102116</v>
      </c>
      <c r="Y213" s="227">
        <f t="shared" si="129"/>
        <v>0</v>
      </c>
      <c r="Z213" s="227">
        <f t="shared" si="130"/>
        <v>840668.08005297987</v>
      </c>
      <c r="AB213" s="126" t="s">
        <v>415</v>
      </c>
      <c r="AC213" s="126" t="s">
        <v>416</v>
      </c>
      <c r="AD213" s="227">
        <f t="shared" si="131"/>
        <v>0</v>
      </c>
      <c r="AE213" s="227">
        <f t="shared" si="132"/>
        <v>805527.13395372964</v>
      </c>
      <c r="AF213" s="227">
        <f t="shared" si="133"/>
        <v>0</v>
      </c>
      <c r="AG213" s="227">
        <f t="shared" si="134"/>
        <v>822665.45165742235</v>
      </c>
      <c r="AH213" s="227">
        <f t="shared" si="135"/>
        <v>0</v>
      </c>
      <c r="AI213" s="227">
        <f t="shared" si="136"/>
        <v>834942.26208058931</v>
      </c>
      <c r="AK213" s="126" t="s">
        <v>415</v>
      </c>
      <c r="AL213" s="126" t="s">
        <v>416</v>
      </c>
      <c r="AM213" s="227">
        <f t="shared" si="137"/>
        <v>0</v>
      </c>
      <c r="AN213" s="227">
        <f t="shared" si="138"/>
        <v>851454.8910450812</v>
      </c>
      <c r="AO213" s="227">
        <f t="shared" si="139"/>
        <v>0</v>
      </c>
      <c r="AP213" s="227">
        <f t="shared" si="140"/>
        <v>855655.72770785342</v>
      </c>
      <c r="AQ213" s="227">
        <f t="shared" si="141"/>
        <v>0</v>
      </c>
      <c r="AR213" s="227">
        <f t="shared" si="142"/>
        <v>870813.32568994025</v>
      </c>
      <c r="AT213" s="126" t="s">
        <v>415</v>
      </c>
      <c r="AU213" s="126" t="s">
        <v>416</v>
      </c>
      <c r="AV213" s="227">
        <f t="shared" si="143"/>
        <v>0</v>
      </c>
      <c r="AW213" s="227">
        <f t="shared" si="144"/>
        <v>859939.49514939345</v>
      </c>
      <c r="AX213" s="227">
        <f t="shared" si="145"/>
        <v>0</v>
      </c>
      <c r="AY213" s="227">
        <f t="shared" si="146"/>
        <v>874064.67867480183</v>
      </c>
      <c r="AZ213" s="227">
        <f t="shared" si="147"/>
        <v>0</v>
      </c>
      <c r="BA213" s="227">
        <f t="shared" si="148"/>
        <v>897090.37529421388</v>
      </c>
      <c r="BC213" s="126" t="s">
        <v>415</v>
      </c>
      <c r="BD213" s="126" t="s">
        <v>416</v>
      </c>
      <c r="BE213" s="227">
        <f t="shared" si="149"/>
        <v>0</v>
      </c>
      <c r="BF213" s="227">
        <f t="shared" si="150"/>
        <v>843825.52254924609</v>
      </c>
      <c r="BG213" s="227">
        <f t="shared" si="151"/>
        <v>0</v>
      </c>
      <c r="BH213" s="227">
        <f t="shared" si="152"/>
        <v>850893.85664783453</v>
      </c>
      <c r="BI213" s="227">
        <f t="shared" si="153"/>
        <v>0</v>
      </c>
      <c r="BJ213" s="227">
        <f t="shared" si="154"/>
        <v>864281.39872417005</v>
      </c>
    </row>
    <row r="214" spans="5:62">
      <c r="E214" s="126" t="s">
        <v>417</v>
      </c>
      <c r="F214" s="126" t="s">
        <v>418</v>
      </c>
      <c r="G214" s="227">
        <f>IFERROR(IF(VLOOKUP(E214,A:C,3,FALSE)="YES",VLOOKUP(E214,'School Year 2019-20 SPED coop'!A:R,15,FALSE),0),0)</f>
        <v>0</v>
      </c>
      <c r="H214" s="227">
        <f t="shared" si="118"/>
        <v>479024.61000000004</v>
      </c>
      <c r="J214" s="126" t="s">
        <v>417</v>
      </c>
      <c r="K214" s="126" t="s">
        <v>418</v>
      </c>
      <c r="L214" s="227">
        <f t="shared" si="119"/>
        <v>0</v>
      </c>
      <c r="M214" s="227">
        <f t="shared" si="120"/>
        <v>456473.28978058335</v>
      </c>
      <c r="N214" s="227">
        <f t="shared" si="121"/>
        <v>0</v>
      </c>
      <c r="O214" s="227">
        <f t="shared" si="122"/>
        <v>461952.76047412492</v>
      </c>
      <c r="P214" s="227">
        <f t="shared" si="123"/>
        <v>0</v>
      </c>
      <c r="Q214" s="227">
        <f t="shared" si="124"/>
        <v>467070.69080488506</v>
      </c>
      <c r="S214" s="126" t="s">
        <v>417</v>
      </c>
      <c r="T214" s="126" t="s">
        <v>418</v>
      </c>
      <c r="U214" s="227">
        <f t="shared" si="125"/>
        <v>0</v>
      </c>
      <c r="V214" s="227">
        <f t="shared" si="126"/>
        <v>463100.1083136212</v>
      </c>
      <c r="W214" s="227">
        <f t="shared" si="127"/>
        <v>0</v>
      </c>
      <c r="X214" s="227">
        <f t="shared" si="128"/>
        <v>473523.62799700286</v>
      </c>
      <c r="Y214" s="227">
        <f t="shared" si="129"/>
        <v>0</v>
      </c>
      <c r="Z214" s="227">
        <f t="shared" si="130"/>
        <v>482445.29793323606</v>
      </c>
      <c r="AB214" s="126" t="s">
        <v>417</v>
      </c>
      <c r="AC214" s="126" t="s">
        <v>418</v>
      </c>
      <c r="AD214" s="227">
        <f t="shared" si="131"/>
        <v>0</v>
      </c>
      <c r="AE214" s="227">
        <f t="shared" si="132"/>
        <v>469109.52432466502</v>
      </c>
      <c r="AF214" s="227">
        <f t="shared" si="133"/>
        <v>0</v>
      </c>
      <c r="AG214" s="227">
        <f t="shared" si="134"/>
        <v>479042.27115656639</v>
      </c>
      <c r="AH214" s="227">
        <f t="shared" si="135"/>
        <v>0</v>
      </c>
      <c r="AI214" s="227">
        <f t="shared" si="136"/>
        <v>488344.12935786392</v>
      </c>
      <c r="AK214" s="126" t="s">
        <v>417</v>
      </c>
      <c r="AL214" s="126" t="s">
        <v>418</v>
      </c>
      <c r="AM214" s="227">
        <f t="shared" si="137"/>
        <v>0</v>
      </c>
      <c r="AN214" s="227">
        <f t="shared" si="138"/>
        <v>488837.85472470545</v>
      </c>
      <c r="AO214" s="227">
        <f t="shared" si="139"/>
        <v>0</v>
      </c>
      <c r="AP214" s="227">
        <f t="shared" si="140"/>
        <v>487946.26518930407</v>
      </c>
      <c r="AQ214" s="227">
        <f t="shared" si="141"/>
        <v>0</v>
      </c>
      <c r="AR214" s="227">
        <f t="shared" si="142"/>
        <v>493268.95459218329</v>
      </c>
      <c r="AT214" s="126" t="s">
        <v>417</v>
      </c>
      <c r="AU214" s="126" t="s">
        <v>418</v>
      </c>
      <c r="AV214" s="227">
        <f t="shared" si="143"/>
        <v>0</v>
      </c>
      <c r="AW214" s="227">
        <f t="shared" si="144"/>
        <v>493697.92920642253</v>
      </c>
      <c r="AX214" s="227">
        <f t="shared" si="145"/>
        <v>0</v>
      </c>
      <c r="AY214" s="227">
        <f t="shared" si="146"/>
        <v>498442.37602250004</v>
      </c>
      <c r="AZ214" s="227">
        <f t="shared" si="147"/>
        <v>0</v>
      </c>
      <c r="BA214" s="227">
        <f t="shared" si="148"/>
        <v>508146.86038609664</v>
      </c>
      <c r="BC214" s="126" t="s">
        <v>417</v>
      </c>
      <c r="BD214" s="126" t="s">
        <v>418</v>
      </c>
      <c r="BE214" s="227">
        <f t="shared" si="149"/>
        <v>0</v>
      </c>
      <c r="BF214" s="227">
        <f t="shared" si="150"/>
        <v>491144.18739013979</v>
      </c>
      <c r="BG214" s="227">
        <f t="shared" si="151"/>
        <v>0</v>
      </c>
      <c r="BH214" s="227">
        <f t="shared" si="152"/>
        <v>495170.90281923948</v>
      </c>
      <c r="BI214" s="227">
        <f t="shared" si="153"/>
        <v>0</v>
      </c>
      <c r="BJ214" s="227">
        <f t="shared" si="154"/>
        <v>505198.19373059156</v>
      </c>
    </row>
    <row r="215" spans="5:62">
      <c r="E215" s="126" t="s">
        <v>419</v>
      </c>
      <c r="F215" s="126" t="s">
        <v>420</v>
      </c>
      <c r="G215" s="227">
        <f>IFERROR(IF(VLOOKUP(E215,A:C,3,FALSE)="YES",VLOOKUP(E215,'School Year 2019-20 SPED coop'!A:R,15,FALSE),0),0)</f>
        <v>0</v>
      </c>
      <c r="H215" s="227">
        <f t="shared" si="118"/>
        <v>9107977.1600000001</v>
      </c>
      <c r="J215" s="126" t="s">
        <v>419</v>
      </c>
      <c r="K215" s="126" t="s">
        <v>420</v>
      </c>
      <c r="L215" s="227">
        <f t="shared" si="119"/>
        <v>0</v>
      </c>
      <c r="M215" s="227">
        <f t="shared" si="120"/>
        <v>8762662.5278126188</v>
      </c>
      <c r="N215" s="227">
        <f t="shared" si="121"/>
        <v>0</v>
      </c>
      <c r="O215" s="227">
        <f t="shared" si="122"/>
        <v>8927736.9760876931</v>
      </c>
      <c r="P215" s="227">
        <f t="shared" si="123"/>
        <v>0</v>
      </c>
      <c r="Q215" s="227">
        <f t="shared" si="124"/>
        <v>9088246.5553559251</v>
      </c>
      <c r="S215" s="126" t="s">
        <v>419</v>
      </c>
      <c r="T215" s="126" t="s">
        <v>420</v>
      </c>
      <c r="U215" s="227">
        <f t="shared" si="125"/>
        <v>0</v>
      </c>
      <c r="V215" s="227">
        <f t="shared" si="126"/>
        <v>8889861.9853089191</v>
      </c>
      <c r="W215" s="227">
        <f t="shared" si="127"/>
        <v>0</v>
      </c>
      <c r="X215" s="227">
        <f t="shared" si="128"/>
        <v>9151331.4927187208</v>
      </c>
      <c r="Y215" s="227">
        <f t="shared" si="129"/>
        <v>0</v>
      </c>
      <c r="Z215" s="227">
        <f t="shared" si="130"/>
        <v>9387160.7681633011</v>
      </c>
      <c r="AB215" s="126" t="s">
        <v>419</v>
      </c>
      <c r="AC215" s="126" t="s">
        <v>420</v>
      </c>
      <c r="AD215" s="227">
        <f t="shared" si="131"/>
        <v>0</v>
      </c>
      <c r="AE215" s="227">
        <f t="shared" si="132"/>
        <v>8589955.1067141499</v>
      </c>
      <c r="AF215" s="227">
        <f t="shared" si="133"/>
        <v>0</v>
      </c>
      <c r="AG215" s="227">
        <f t="shared" si="134"/>
        <v>8742453.401853336</v>
      </c>
      <c r="AH215" s="227">
        <f t="shared" si="135"/>
        <v>0</v>
      </c>
      <c r="AI215" s="227">
        <f t="shared" si="136"/>
        <v>8890128.4289256055</v>
      </c>
      <c r="AK215" s="126" t="s">
        <v>419</v>
      </c>
      <c r="AL215" s="126" t="s">
        <v>420</v>
      </c>
      <c r="AM215" s="227">
        <f t="shared" si="137"/>
        <v>0</v>
      </c>
      <c r="AN215" s="227">
        <f t="shared" si="138"/>
        <v>9592748.1037824377</v>
      </c>
      <c r="AO215" s="227">
        <f t="shared" si="139"/>
        <v>0</v>
      </c>
      <c r="AP215" s="227">
        <f t="shared" si="140"/>
        <v>9640414.8335209433</v>
      </c>
      <c r="AQ215" s="227">
        <f t="shared" si="141"/>
        <v>0</v>
      </c>
      <c r="AR215" s="227">
        <f t="shared" si="142"/>
        <v>9810788.2607582286</v>
      </c>
      <c r="AT215" s="126" t="s">
        <v>419</v>
      </c>
      <c r="AU215" s="126" t="s">
        <v>420</v>
      </c>
      <c r="AV215" s="227">
        <f t="shared" si="143"/>
        <v>0</v>
      </c>
      <c r="AW215" s="227">
        <f t="shared" si="144"/>
        <v>9688176.4954246227</v>
      </c>
      <c r="AX215" s="227">
        <f t="shared" si="145"/>
        <v>0</v>
      </c>
      <c r="AY215" s="227">
        <f t="shared" si="146"/>
        <v>9847784.5360544547</v>
      </c>
      <c r="AZ215" s="227">
        <f t="shared" si="147"/>
        <v>0</v>
      </c>
      <c r="BA215" s="227">
        <f t="shared" si="148"/>
        <v>10106671.341986462</v>
      </c>
      <c r="BC215" s="126" t="s">
        <v>419</v>
      </c>
      <c r="BD215" s="126" t="s">
        <v>420</v>
      </c>
      <c r="BE215" s="227">
        <f t="shared" si="149"/>
        <v>0</v>
      </c>
      <c r="BF215" s="227">
        <f t="shared" si="150"/>
        <v>8969590.1312036384</v>
      </c>
      <c r="BG215" s="227">
        <f t="shared" si="151"/>
        <v>0</v>
      </c>
      <c r="BH215" s="227">
        <f t="shared" si="152"/>
        <v>9015578.8437532466</v>
      </c>
      <c r="BI215" s="227">
        <f t="shared" si="153"/>
        <v>0</v>
      </c>
      <c r="BJ215" s="227">
        <f t="shared" si="154"/>
        <v>9175151.5553716719</v>
      </c>
    </row>
    <row r="216" spans="5:62">
      <c r="E216" s="126" t="s">
        <v>421</v>
      </c>
      <c r="F216" s="126" t="s">
        <v>422</v>
      </c>
      <c r="G216" s="227">
        <f>IFERROR(IF(VLOOKUP(E216,A:C,3,FALSE)="YES",VLOOKUP(E216,'School Year 2019-20 SPED coop'!A:R,15,FALSE),0),0)</f>
        <v>128568.01999999999</v>
      </c>
      <c r="H216" s="227">
        <f t="shared" si="118"/>
        <v>0</v>
      </c>
      <c r="J216" s="126" t="s">
        <v>421</v>
      </c>
      <c r="K216" s="126" t="s">
        <v>422</v>
      </c>
      <c r="L216" s="227">
        <f t="shared" si="119"/>
        <v>96712.200480502797</v>
      </c>
      <c r="M216" s="227">
        <f t="shared" si="120"/>
        <v>0</v>
      </c>
      <c r="N216" s="227">
        <f t="shared" si="121"/>
        <v>98515.406924189272</v>
      </c>
      <c r="O216" s="227">
        <f t="shared" si="122"/>
        <v>0</v>
      </c>
      <c r="P216" s="227">
        <f t="shared" si="123"/>
        <v>100268.76259622838</v>
      </c>
      <c r="Q216" s="227">
        <f t="shared" si="124"/>
        <v>0</v>
      </c>
      <c r="S216" s="126" t="s">
        <v>421</v>
      </c>
      <c r="T216" s="126" t="s">
        <v>422</v>
      </c>
      <c r="U216" s="227">
        <f t="shared" si="125"/>
        <v>96712.200480502797</v>
      </c>
      <c r="V216" s="227">
        <f t="shared" si="126"/>
        <v>0</v>
      </c>
      <c r="W216" s="227">
        <f t="shared" si="127"/>
        <v>98515.406924189272</v>
      </c>
      <c r="X216" s="227">
        <f t="shared" si="128"/>
        <v>0</v>
      </c>
      <c r="Y216" s="227">
        <f t="shared" si="129"/>
        <v>100268.76259622838</v>
      </c>
      <c r="Z216" s="227">
        <f t="shared" si="130"/>
        <v>0</v>
      </c>
      <c r="AB216" s="126" t="s">
        <v>421</v>
      </c>
      <c r="AC216" s="126" t="s">
        <v>422</v>
      </c>
      <c r="AD216" s="227">
        <f t="shared" si="131"/>
        <v>76722.265446230755</v>
      </c>
      <c r="AE216" s="227">
        <f t="shared" si="132"/>
        <v>0</v>
      </c>
      <c r="AF216" s="227">
        <f t="shared" si="133"/>
        <v>77918.69548874168</v>
      </c>
      <c r="AG216" s="227">
        <f t="shared" si="134"/>
        <v>0</v>
      </c>
      <c r="AH216" s="227">
        <f t="shared" si="135"/>
        <v>80139.648039152235</v>
      </c>
      <c r="AI216" s="227">
        <f t="shared" si="136"/>
        <v>0</v>
      </c>
      <c r="AK216" s="126" t="s">
        <v>421</v>
      </c>
      <c r="AL216" s="126" t="s">
        <v>422</v>
      </c>
      <c r="AM216" s="227">
        <f t="shared" si="137"/>
        <v>80505.809042582288</v>
      </c>
      <c r="AN216" s="227">
        <f t="shared" si="138"/>
        <v>0</v>
      </c>
      <c r="AO216" s="227">
        <f t="shared" si="139"/>
        <v>80907.442945284012</v>
      </c>
      <c r="AP216" s="227">
        <f t="shared" si="140"/>
        <v>0</v>
      </c>
      <c r="AQ216" s="227">
        <f t="shared" si="141"/>
        <v>82320.522015921306</v>
      </c>
      <c r="AR216" s="227">
        <f t="shared" si="142"/>
        <v>0</v>
      </c>
      <c r="AT216" s="126" t="s">
        <v>421</v>
      </c>
      <c r="AU216" s="126" t="s">
        <v>422</v>
      </c>
      <c r="AV216" s="227">
        <f t="shared" si="143"/>
        <v>80505.809042582288</v>
      </c>
      <c r="AW216" s="227">
        <f t="shared" si="144"/>
        <v>0</v>
      </c>
      <c r="AX216" s="227">
        <f t="shared" si="145"/>
        <v>80907.442945284012</v>
      </c>
      <c r="AY216" s="227">
        <f t="shared" si="146"/>
        <v>0</v>
      </c>
      <c r="AZ216" s="227">
        <f t="shared" si="147"/>
        <v>82320.522015921306</v>
      </c>
      <c r="BA216" s="227">
        <f t="shared" si="148"/>
        <v>0</v>
      </c>
      <c r="BC216" s="126" t="s">
        <v>421</v>
      </c>
      <c r="BD216" s="126" t="s">
        <v>422</v>
      </c>
      <c r="BE216" s="227">
        <f t="shared" si="149"/>
        <v>80937.449677632365</v>
      </c>
      <c r="BF216" s="227">
        <f t="shared" si="150"/>
        <v>0</v>
      </c>
      <c r="BG216" s="227">
        <f t="shared" si="151"/>
        <v>81186.105627584548</v>
      </c>
      <c r="BH216" s="227">
        <f t="shared" si="152"/>
        <v>0</v>
      </c>
      <c r="BI216" s="227">
        <f t="shared" si="153"/>
        <v>83556.216302380533</v>
      </c>
      <c r="BJ216" s="227">
        <f t="shared" si="154"/>
        <v>0</v>
      </c>
    </row>
    <row r="217" spans="5:62">
      <c r="E217" s="126" t="s">
        <v>423</v>
      </c>
      <c r="F217" s="126" t="s">
        <v>424</v>
      </c>
      <c r="G217" s="227">
        <f>IFERROR(IF(VLOOKUP(E217,A:C,3,FALSE)="YES",VLOOKUP(E217,'School Year 2019-20 SPED coop'!A:R,15,FALSE),0),0)</f>
        <v>66931.5</v>
      </c>
      <c r="H217" s="227">
        <f t="shared" si="118"/>
        <v>0</v>
      </c>
      <c r="J217" s="126" t="s">
        <v>423</v>
      </c>
      <c r="K217" s="126" t="s">
        <v>424</v>
      </c>
      <c r="L217" s="227">
        <f t="shared" si="119"/>
        <v>75871.823187037051</v>
      </c>
      <c r="M217" s="227">
        <f t="shared" si="120"/>
        <v>0</v>
      </c>
      <c r="N217" s="227">
        <f t="shared" si="121"/>
        <v>77292.659765896387</v>
      </c>
      <c r="O217" s="227">
        <f t="shared" si="122"/>
        <v>0</v>
      </c>
      <c r="P217" s="227">
        <f t="shared" si="123"/>
        <v>78674.220045973823</v>
      </c>
      <c r="Q217" s="227">
        <f t="shared" si="124"/>
        <v>0</v>
      </c>
      <c r="S217" s="126" t="s">
        <v>423</v>
      </c>
      <c r="T217" s="126" t="s">
        <v>424</v>
      </c>
      <c r="U217" s="227">
        <f t="shared" si="125"/>
        <v>75871.823187037051</v>
      </c>
      <c r="V217" s="227">
        <f t="shared" si="126"/>
        <v>0</v>
      </c>
      <c r="W217" s="227">
        <f t="shared" si="127"/>
        <v>77292.659765896387</v>
      </c>
      <c r="X217" s="227">
        <f t="shared" si="128"/>
        <v>0</v>
      </c>
      <c r="Y217" s="227">
        <f t="shared" si="129"/>
        <v>78674.220045973823</v>
      </c>
      <c r="Z217" s="227">
        <f t="shared" si="130"/>
        <v>0</v>
      </c>
      <c r="AB217" s="126" t="s">
        <v>423</v>
      </c>
      <c r="AC217" s="126" t="s">
        <v>424</v>
      </c>
      <c r="AD217" s="227">
        <f t="shared" si="131"/>
        <v>69915.636498105945</v>
      </c>
      <c r="AE217" s="227">
        <f t="shared" si="132"/>
        <v>0</v>
      </c>
      <c r="AF217" s="227">
        <f t="shared" si="133"/>
        <v>70817.205972640164</v>
      </c>
      <c r="AG217" s="227">
        <f t="shared" si="134"/>
        <v>0</v>
      </c>
      <c r="AH217" s="227">
        <f t="shared" si="135"/>
        <v>71365.198108900746</v>
      </c>
      <c r="AI217" s="227">
        <f t="shared" si="136"/>
        <v>0</v>
      </c>
      <c r="AK217" s="126" t="s">
        <v>423</v>
      </c>
      <c r="AL217" s="126" t="s">
        <v>424</v>
      </c>
      <c r="AM217" s="227">
        <f t="shared" si="137"/>
        <v>74011.699751534383</v>
      </c>
      <c r="AN217" s="227">
        <f t="shared" si="138"/>
        <v>0</v>
      </c>
      <c r="AO217" s="227">
        <f t="shared" si="139"/>
        <v>74370.389958430387</v>
      </c>
      <c r="AP217" s="227">
        <f t="shared" si="140"/>
        <v>0</v>
      </c>
      <c r="AQ217" s="227">
        <f t="shared" si="141"/>
        <v>75676.295590173017</v>
      </c>
      <c r="AR217" s="227">
        <f t="shared" si="142"/>
        <v>0</v>
      </c>
      <c r="AT217" s="126" t="s">
        <v>423</v>
      </c>
      <c r="AU217" s="126" t="s">
        <v>424</v>
      </c>
      <c r="AV217" s="227">
        <f t="shared" si="143"/>
        <v>74011.699751534383</v>
      </c>
      <c r="AW217" s="227">
        <f t="shared" si="144"/>
        <v>0</v>
      </c>
      <c r="AX217" s="227">
        <f t="shared" si="145"/>
        <v>74370.389958430387</v>
      </c>
      <c r="AY217" s="227">
        <f t="shared" si="146"/>
        <v>0</v>
      </c>
      <c r="AZ217" s="227">
        <f t="shared" si="147"/>
        <v>75676.295590173017</v>
      </c>
      <c r="BA217" s="227">
        <f t="shared" si="148"/>
        <v>0</v>
      </c>
      <c r="BC217" s="126" t="s">
        <v>423</v>
      </c>
      <c r="BD217" s="126" t="s">
        <v>424</v>
      </c>
      <c r="BE217" s="227">
        <f t="shared" si="149"/>
        <v>73832.550824526741</v>
      </c>
      <c r="BF217" s="227">
        <f t="shared" si="150"/>
        <v>0</v>
      </c>
      <c r="BG217" s="227">
        <f t="shared" si="151"/>
        <v>73847.493431214418</v>
      </c>
      <c r="BH217" s="227">
        <f t="shared" si="152"/>
        <v>0</v>
      </c>
      <c r="BI217" s="227">
        <f t="shared" si="153"/>
        <v>74480.522581804209</v>
      </c>
      <c r="BJ217" s="227">
        <f t="shared" si="154"/>
        <v>0</v>
      </c>
    </row>
    <row r="218" spans="5:62">
      <c r="E218" s="126" t="s">
        <v>425</v>
      </c>
      <c r="F218" s="126" t="s">
        <v>426</v>
      </c>
      <c r="G218" s="227">
        <f>IFERROR(IF(VLOOKUP(E218,A:C,3,FALSE)="YES",VLOOKUP(E218,'School Year 2019-20 SPED coop'!A:R,15,FALSE),0),0)</f>
        <v>69185.19</v>
      </c>
      <c r="H218" s="227">
        <f t="shared" si="118"/>
        <v>0</v>
      </c>
      <c r="J218" s="126" t="s">
        <v>425</v>
      </c>
      <c r="K218" s="126" t="s">
        <v>426</v>
      </c>
      <c r="L218" s="227">
        <f t="shared" si="119"/>
        <v>66589.994540247979</v>
      </c>
      <c r="M218" s="227">
        <f t="shared" si="120"/>
        <v>0</v>
      </c>
      <c r="N218" s="227">
        <f t="shared" si="121"/>
        <v>67832.789735034065</v>
      </c>
      <c r="O218" s="227">
        <f t="shared" si="122"/>
        <v>0</v>
      </c>
      <c r="P218" s="227">
        <f t="shared" si="123"/>
        <v>69041.214316029393</v>
      </c>
      <c r="Q218" s="227">
        <f t="shared" si="124"/>
        <v>0</v>
      </c>
      <c r="S218" s="126" t="s">
        <v>425</v>
      </c>
      <c r="T218" s="126" t="s">
        <v>426</v>
      </c>
      <c r="U218" s="227">
        <f t="shared" si="125"/>
        <v>66589.994540247979</v>
      </c>
      <c r="V218" s="227">
        <f t="shared" si="126"/>
        <v>0</v>
      </c>
      <c r="W218" s="227">
        <f t="shared" si="127"/>
        <v>67832.789735034065</v>
      </c>
      <c r="X218" s="227">
        <f t="shared" si="128"/>
        <v>0</v>
      </c>
      <c r="Y218" s="227">
        <f t="shared" si="129"/>
        <v>69041.214316029393</v>
      </c>
      <c r="Z218" s="227">
        <f t="shared" si="130"/>
        <v>0</v>
      </c>
      <c r="AB218" s="126" t="s">
        <v>425</v>
      </c>
      <c r="AC218" s="126" t="s">
        <v>426</v>
      </c>
      <c r="AD218" s="227">
        <f t="shared" si="131"/>
        <v>53348.107757492922</v>
      </c>
      <c r="AE218" s="227">
        <f t="shared" si="132"/>
        <v>0</v>
      </c>
      <c r="AF218" s="227">
        <f t="shared" si="133"/>
        <v>55079.230800894009</v>
      </c>
      <c r="AG218" s="227">
        <f t="shared" si="134"/>
        <v>0</v>
      </c>
      <c r="AH218" s="227">
        <f t="shared" si="135"/>
        <v>56180.06507107889</v>
      </c>
      <c r="AI218" s="227">
        <f t="shared" si="136"/>
        <v>0</v>
      </c>
      <c r="AK218" s="126" t="s">
        <v>425</v>
      </c>
      <c r="AL218" s="126" t="s">
        <v>426</v>
      </c>
      <c r="AM218" s="227">
        <f t="shared" si="137"/>
        <v>57366.62939221158</v>
      </c>
      <c r="AN218" s="227">
        <f t="shared" si="138"/>
        <v>0</v>
      </c>
      <c r="AO218" s="227">
        <f t="shared" si="139"/>
        <v>57659.288731981149</v>
      </c>
      <c r="AP218" s="227">
        <f t="shared" si="140"/>
        <v>0</v>
      </c>
      <c r="AQ218" s="227">
        <f t="shared" si="141"/>
        <v>58667.439775433078</v>
      </c>
      <c r="AR218" s="227">
        <f t="shared" si="142"/>
        <v>0</v>
      </c>
      <c r="AT218" s="126" t="s">
        <v>425</v>
      </c>
      <c r="AU218" s="126" t="s">
        <v>426</v>
      </c>
      <c r="AV218" s="227">
        <f t="shared" si="143"/>
        <v>57366.62939221158</v>
      </c>
      <c r="AW218" s="227">
        <f t="shared" si="144"/>
        <v>0</v>
      </c>
      <c r="AX218" s="227">
        <f t="shared" si="145"/>
        <v>57659.288731981149</v>
      </c>
      <c r="AY218" s="227">
        <f t="shared" si="146"/>
        <v>0</v>
      </c>
      <c r="AZ218" s="227">
        <f t="shared" si="147"/>
        <v>58667.439775433078</v>
      </c>
      <c r="BA218" s="227">
        <f t="shared" si="148"/>
        <v>0</v>
      </c>
      <c r="BC218" s="126" t="s">
        <v>425</v>
      </c>
      <c r="BD218" s="126" t="s">
        <v>426</v>
      </c>
      <c r="BE218" s="227">
        <f t="shared" si="149"/>
        <v>56437.827897782561</v>
      </c>
      <c r="BF218" s="227">
        <f t="shared" si="150"/>
        <v>0</v>
      </c>
      <c r="BG218" s="227">
        <f t="shared" si="151"/>
        <v>57554.785596848014</v>
      </c>
      <c r="BH218" s="227">
        <f t="shared" si="152"/>
        <v>0</v>
      </c>
      <c r="BI218" s="227">
        <f t="shared" si="153"/>
        <v>58749.121467753335</v>
      </c>
      <c r="BJ218" s="227">
        <f t="shared" si="154"/>
        <v>0</v>
      </c>
    </row>
    <row r="219" spans="5:62">
      <c r="E219" s="126" t="s">
        <v>427</v>
      </c>
      <c r="F219" s="126" t="s">
        <v>428</v>
      </c>
      <c r="G219" s="227">
        <f>IFERROR(IF(VLOOKUP(E219,A:C,3,FALSE)="YES",VLOOKUP(E219,'School Year 2019-20 SPED coop'!A:R,15,FALSE),0),0)</f>
        <v>1209759.8</v>
      </c>
      <c r="H219" s="227">
        <f t="shared" si="118"/>
        <v>0</v>
      </c>
      <c r="J219" s="126" t="s">
        <v>427</v>
      </c>
      <c r="K219" s="126" t="s">
        <v>428</v>
      </c>
      <c r="L219" s="227">
        <f t="shared" si="119"/>
        <v>1245470.7937548016</v>
      </c>
      <c r="M219" s="227">
        <f t="shared" si="120"/>
        <v>0</v>
      </c>
      <c r="N219" s="227">
        <f t="shared" si="121"/>
        <v>1268705.4830107572</v>
      </c>
      <c r="O219" s="227">
        <f t="shared" si="122"/>
        <v>0</v>
      </c>
      <c r="P219" s="227">
        <f t="shared" si="123"/>
        <v>1291297.6210192773</v>
      </c>
      <c r="Q219" s="227">
        <f t="shared" si="124"/>
        <v>0</v>
      </c>
      <c r="S219" s="126" t="s">
        <v>427</v>
      </c>
      <c r="T219" s="126" t="s">
        <v>428</v>
      </c>
      <c r="U219" s="227">
        <f t="shared" si="125"/>
        <v>1263549.0503730271</v>
      </c>
      <c r="V219" s="227">
        <f t="shared" si="126"/>
        <v>0</v>
      </c>
      <c r="W219" s="227">
        <f t="shared" si="127"/>
        <v>1300477.9608051749</v>
      </c>
      <c r="X219" s="227">
        <f t="shared" si="128"/>
        <v>0</v>
      </c>
      <c r="Y219" s="227">
        <f t="shared" si="129"/>
        <v>1333769.7848016939</v>
      </c>
      <c r="Z219" s="227">
        <f t="shared" si="130"/>
        <v>0</v>
      </c>
      <c r="AB219" s="126" t="s">
        <v>427</v>
      </c>
      <c r="AC219" s="126" t="s">
        <v>428</v>
      </c>
      <c r="AD219" s="227">
        <f t="shared" si="131"/>
        <v>1169940.0219767033</v>
      </c>
      <c r="AE219" s="227">
        <f t="shared" si="132"/>
        <v>0</v>
      </c>
      <c r="AF219" s="227">
        <f t="shared" si="133"/>
        <v>1191157.0493339421</v>
      </c>
      <c r="AG219" s="227">
        <f t="shared" si="134"/>
        <v>0</v>
      </c>
      <c r="AH219" s="227">
        <f t="shared" si="135"/>
        <v>1208793.0139226946</v>
      </c>
      <c r="AI219" s="227">
        <f t="shared" si="136"/>
        <v>0</v>
      </c>
      <c r="AK219" s="126" t="s">
        <v>427</v>
      </c>
      <c r="AL219" s="126" t="s">
        <v>428</v>
      </c>
      <c r="AM219" s="227">
        <f t="shared" si="137"/>
        <v>1272336.7421472245</v>
      </c>
      <c r="AN219" s="227">
        <f t="shared" si="138"/>
        <v>0</v>
      </c>
      <c r="AO219" s="227">
        <f t="shared" si="139"/>
        <v>1278820.9266901726</v>
      </c>
      <c r="AP219" s="227">
        <f t="shared" si="140"/>
        <v>0</v>
      </c>
      <c r="AQ219" s="227">
        <f t="shared" si="141"/>
        <v>1301175.0140737768</v>
      </c>
      <c r="AR219" s="227">
        <f t="shared" si="142"/>
        <v>0</v>
      </c>
      <c r="AT219" s="126" t="s">
        <v>427</v>
      </c>
      <c r="AU219" s="126" t="s">
        <v>428</v>
      </c>
      <c r="AV219" s="227">
        <f t="shared" si="143"/>
        <v>1284998.367017911</v>
      </c>
      <c r="AW219" s="227">
        <f t="shared" si="144"/>
        <v>0</v>
      </c>
      <c r="AX219" s="227">
        <f t="shared" si="145"/>
        <v>1306343.7970006743</v>
      </c>
      <c r="AY219" s="227">
        <f t="shared" si="146"/>
        <v>0</v>
      </c>
      <c r="AZ219" s="227">
        <f t="shared" si="147"/>
        <v>1340435.4648961464</v>
      </c>
      <c r="BA219" s="227">
        <f t="shared" si="148"/>
        <v>0</v>
      </c>
      <c r="BC219" s="126" t="s">
        <v>427</v>
      </c>
      <c r="BD219" s="126" t="s">
        <v>428</v>
      </c>
      <c r="BE219" s="227">
        <f t="shared" si="149"/>
        <v>1222239.6535367665</v>
      </c>
      <c r="BF219" s="227">
        <f t="shared" si="150"/>
        <v>0</v>
      </c>
      <c r="BG219" s="227">
        <f t="shared" si="151"/>
        <v>1229284.8938614756</v>
      </c>
      <c r="BH219" s="227">
        <f t="shared" si="152"/>
        <v>0</v>
      </c>
      <c r="BI219" s="227">
        <f t="shared" si="153"/>
        <v>1248477.9050378413</v>
      </c>
      <c r="BJ219" s="227">
        <f t="shared" si="154"/>
        <v>0</v>
      </c>
    </row>
    <row r="220" spans="5:62">
      <c r="E220" s="126" t="s">
        <v>429</v>
      </c>
      <c r="F220" s="126" t="s">
        <v>430</v>
      </c>
      <c r="G220" s="227">
        <f>IFERROR(IF(VLOOKUP(E220,A:C,3,FALSE)="YES",VLOOKUP(E220,'School Year 2019-20 SPED coop'!A:R,15,FALSE),0),0)</f>
        <v>0</v>
      </c>
      <c r="H220" s="227">
        <f t="shared" si="118"/>
        <v>29780737.469999999</v>
      </c>
      <c r="J220" s="126" t="s">
        <v>429</v>
      </c>
      <c r="K220" s="126" t="s">
        <v>430</v>
      </c>
      <c r="L220" s="227">
        <f t="shared" si="119"/>
        <v>0</v>
      </c>
      <c r="M220" s="227">
        <f t="shared" si="120"/>
        <v>27711229.918319184</v>
      </c>
      <c r="N220" s="227">
        <f t="shared" si="121"/>
        <v>0</v>
      </c>
      <c r="O220" s="227">
        <f t="shared" si="122"/>
        <v>27879779.30777641</v>
      </c>
      <c r="P220" s="227">
        <f t="shared" si="123"/>
        <v>0</v>
      </c>
      <c r="Q220" s="227">
        <f t="shared" si="124"/>
        <v>28019655.167216174</v>
      </c>
      <c r="S220" s="126" t="s">
        <v>429</v>
      </c>
      <c r="T220" s="126" t="s">
        <v>430</v>
      </c>
      <c r="U220" s="227">
        <f t="shared" si="125"/>
        <v>0</v>
      </c>
      <c r="V220" s="227">
        <f t="shared" si="126"/>
        <v>28113492.890777331</v>
      </c>
      <c r="W220" s="227">
        <f t="shared" si="127"/>
        <v>0</v>
      </c>
      <c r="X220" s="227">
        <f t="shared" si="128"/>
        <v>28578039.313154437</v>
      </c>
      <c r="Y220" s="227">
        <f t="shared" si="129"/>
        <v>0</v>
      </c>
      <c r="Z220" s="227">
        <f t="shared" si="130"/>
        <v>28941254.76252237</v>
      </c>
      <c r="AB220" s="126" t="s">
        <v>429</v>
      </c>
      <c r="AC220" s="126" t="s">
        <v>430</v>
      </c>
      <c r="AD220" s="227">
        <f t="shared" si="131"/>
        <v>0</v>
      </c>
      <c r="AE220" s="227">
        <f t="shared" si="132"/>
        <v>26459306.002223983</v>
      </c>
      <c r="AF220" s="227">
        <f t="shared" si="133"/>
        <v>0</v>
      </c>
      <c r="AG220" s="227">
        <f t="shared" si="134"/>
        <v>26618069.887500826</v>
      </c>
      <c r="AH220" s="227">
        <f t="shared" si="135"/>
        <v>0</v>
      </c>
      <c r="AI220" s="227">
        <f t="shared" si="136"/>
        <v>26756030.207732279</v>
      </c>
      <c r="AK220" s="126" t="s">
        <v>429</v>
      </c>
      <c r="AL220" s="126" t="s">
        <v>430</v>
      </c>
      <c r="AM220" s="227">
        <f t="shared" si="137"/>
        <v>0</v>
      </c>
      <c r="AN220" s="227">
        <f t="shared" si="138"/>
        <v>29653855.671732273</v>
      </c>
      <c r="AO220" s="227">
        <f t="shared" si="139"/>
        <v>0</v>
      </c>
      <c r="AP220" s="227">
        <f t="shared" si="140"/>
        <v>29426010.247638598</v>
      </c>
      <c r="AQ220" s="227">
        <f t="shared" si="141"/>
        <v>0</v>
      </c>
      <c r="AR220" s="227">
        <f t="shared" si="142"/>
        <v>29571940.237678457</v>
      </c>
      <c r="AT220" s="126" t="s">
        <v>429</v>
      </c>
      <c r="AU220" s="126" t="s">
        <v>430</v>
      </c>
      <c r="AV220" s="227">
        <f t="shared" si="143"/>
        <v>0</v>
      </c>
      <c r="AW220" s="227">
        <f t="shared" si="144"/>
        <v>29948815.124424268</v>
      </c>
      <c r="AX220" s="227">
        <f t="shared" si="145"/>
        <v>0</v>
      </c>
      <c r="AY220" s="227">
        <f t="shared" si="146"/>
        <v>30058938.923901729</v>
      </c>
      <c r="AZ220" s="227">
        <f t="shared" si="147"/>
        <v>0</v>
      </c>
      <c r="BA220" s="227">
        <f t="shared" si="148"/>
        <v>30463765.682377283</v>
      </c>
      <c r="BC220" s="126" t="s">
        <v>429</v>
      </c>
      <c r="BD220" s="126" t="s">
        <v>430</v>
      </c>
      <c r="BE220" s="227">
        <f t="shared" si="149"/>
        <v>0</v>
      </c>
      <c r="BF220" s="227">
        <f t="shared" si="150"/>
        <v>27589019.666041531</v>
      </c>
      <c r="BG220" s="227">
        <f t="shared" si="151"/>
        <v>0</v>
      </c>
      <c r="BH220" s="227">
        <f t="shared" si="152"/>
        <v>27407386.573144391</v>
      </c>
      <c r="BI220" s="227">
        <f t="shared" si="153"/>
        <v>0</v>
      </c>
      <c r="BJ220" s="227">
        <f t="shared" si="154"/>
        <v>27576879.757379055</v>
      </c>
    </row>
    <row r="221" spans="5:62">
      <c r="E221" s="126" t="s">
        <v>431</v>
      </c>
      <c r="F221" s="126" t="s">
        <v>432</v>
      </c>
      <c r="G221" s="227">
        <f>IFERROR(IF(VLOOKUP(E221,A:C,3,FALSE)="YES",VLOOKUP(E221,'School Year 2019-20 SPED coop'!A:R,15,FALSE),0),0)</f>
        <v>0</v>
      </c>
      <c r="H221" s="227">
        <f t="shared" si="118"/>
        <v>14034339.33</v>
      </c>
      <c r="J221" s="126" t="s">
        <v>431</v>
      </c>
      <c r="K221" s="126" t="s">
        <v>432</v>
      </c>
      <c r="L221" s="227">
        <f t="shared" si="119"/>
        <v>0</v>
      </c>
      <c r="M221" s="227">
        <f t="shared" si="120"/>
        <v>13968753.77452242</v>
      </c>
      <c r="N221" s="227">
        <f t="shared" si="121"/>
        <v>0</v>
      </c>
      <c r="O221" s="227">
        <f t="shared" si="122"/>
        <v>14053858.494783679</v>
      </c>
      <c r="P221" s="227">
        <f t="shared" si="123"/>
        <v>0</v>
      </c>
      <c r="Q221" s="227">
        <f t="shared" si="124"/>
        <v>14124513.209891675</v>
      </c>
      <c r="S221" s="126" t="s">
        <v>431</v>
      </c>
      <c r="T221" s="126" t="s">
        <v>432</v>
      </c>
      <c r="U221" s="227">
        <f t="shared" si="125"/>
        <v>0</v>
      </c>
      <c r="V221" s="227">
        <f t="shared" si="126"/>
        <v>14171507.182744941</v>
      </c>
      <c r="W221" s="227">
        <f t="shared" si="127"/>
        <v>0</v>
      </c>
      <c r="X221" s="227">
        <f t="shared" si="128"/>
        <v>14405823.802182838</v>
      </c>
      <c r="Y221" s="227">
        <f t="shared" si="129"/>
        <v>0</v>
      </c>
      <c r="Z221" s="227">
        <f t="shared" si="130"/>
        <v>14589056.643494617</v>
      </c>
      <c r="AB221" s="126" t="s">
        <v>431</v>
      </c>
      <c r="AC221" s="126" t="s">
        <v>432</v>
      </c>
      <c r="AD221" s="227">
        <f t="shared" si="131"/>
        <v>0</v>
      </c>
      <c r="AE221" s="227">
        <f t="shared" si="132"/>
        <v>13725822.181471836</v>
      </c>
      <c r="AF221" s="227">
        <f t="shared" si="133"/>
        <v>0</v>
      </c>
      <c r="AG221" s="227">
        <f t="shared" si="134"/>
        <v>13802808.331108004</v>
      </c>
      <c r="AH221" s="227">
        <f t="shared" si="135"/>
        <v>0</v>
      </c>
      <c r="AI221" s="227">
        <f t="shared" si="136"/>
        <v>13865427.426641356</v>
      </c>
      <c r="AK221" s="126" t="s">
        <v>431</v>
      </c>
      <c r="AL221" s="126" t="s">
        <v>432</v>
      </c>
      <c r="AM221" s="227">
        <f t="shared" si="137"/>
        <v>0</v>
      </c>
      <c r="AN221" s="227">
        <f t="shared" si="138"/>
        <v>15001768.566280283</v>
      </c>
      <c r="AO221" s="227">
        <f t="shared" si="139"/>
        <v>0</v>
      </c>
      <c r="AP221" s="227">
        <f t="shared" si="140"/>
        <v>14886756.716313386</v>
      </c>
      <c r="AQ221" s="227">
        <f t="shared" si="141"/>
        <v>0</v>
      </c>
      <c r="AR221" s="227">
        <f t="shared" si="142"/>
        <v>14960733.316299815</v>
      </c>
      <c r="AT221" s="126" t="s">
        <v>431</v>
      </c>
      <c r="AU221" s="126" t="s">
        <v>432</v>
      </c>
      <c r="AV221" s="227">
        <f t="shared" si="143"/>
        <v>0</v>
      </c>
      <c r="AW221" s="227">
        <f t="shared" si="144"/>
        <v>15150982.814991241</v>
      </c>
      <c r="AX221" s="227">
        <f t="shared" si="145"/>
        <v>0</v>
      </c>
      <c r="AY221" s="227">
        <f t="shared" si="146"/>
        <v>15206960.944340929</v>
      </c>
      <c r="AZ221" s="227">
        <f t="shared" si="147"/>
        <v>0</v>
      </c>
      <c r="BA221" s="227">
        <f t="shared" si="148"/>
        <v>15411897.034683537</v>
      </c>
      <c r="BC221" s="126" t="s">
        <v>431</v>
      </c>
      <c r="BD221" s="126" t="s">
        <v>432</v>
      </c>
      <c r="BE221" s="227">
        <f t="shared" si="149"/>
        <v>0</v>
      </c>
      <c r="BF221" s="227">
        <f t="shared" si="150"/>
        <v>14307578.923213579</v>
      </c>
      <c r="BG221" s="227">
        <f t="shared" si="151"/>
        <v>0</v>
      </c>
      <c r="BH221" s="227">
        <f t="shared" si="152"/>
        <v>14207244.820521364</v>
      </c>
      <c r="BI221" s="227">
        <f t="shared" si="153"/>
        <v>0</v>
      </c>
      <c r="BJ221" s="227">
        <f t="shared" si="154"/>
        <v>14285911.443922788</v>
      </c>
    </row>
    <row r="222" spans="5:62">
      <c r="E222" s="126" t="s">
        <v>433</v>
      </c>
      <c r="F222" s="126" t="s">
        <v>434</v>
      </c>
      <c r="G222" s="227">
        <f>IFERROR(IF(VLOOKUP(E222,A:C,3,FALSE)="YES",VLOOKUP(E222,'School Year 2019-20 SPED coop'!A:R,15,FALSE),0),0)</f>
        <v>0</v>
      </c>
      <c r="H222" s="227">
        <f t="shared" si="118"/>
        <v>25013577.100000001</v>
      </c>
      <c r="J222" s="126" t="s">
        <v>433</v>
      </c>
      <c r="K222" s="126" t="s">
        <v>434</v>
      </c>
      <c r="L222" s="227">
        <f t="shared" si="119"/>
        <v>0</v>
      </c>
      <c r="M222" s="227">
        <f t="shared" si="120"/>
        <v>22283384.473466817</v>
      </c>
      <c r="N222" s="227">
        <f t="shared" si="121"/>
        <v>0</v>
      </c>
      <c r="O222" s="227">
        <f t="shared" si="122"/>
        <v>22419467.63524688</v>
      </c>
      <c r="P222" s="227">
        <f t="shared" si="123"/>
        <v>0</v>
      </c>
      <c r="Q222" s="227">
        <f t="shared" si="124"/>
        <v>22532510.18353356</v>
      </c>
      <c r="S222" s="126" t="s">
        <v>433</v>
      </c>
      <c r="T222" s="126" t="s">
        <v>434</v>
      </c>
      <c r="U222" s="227">
        <f t="shared" si="125"/>
        <v>0</v>
      </c>
      <c r="V222" s="227">
        <f t="shared" si="126"/>
        <v>22606850.910202112</v>
      </c>
      <c r="W222" s="227">
        <f t="shared" si="127"/>
        <v>0</v>
      </c>
      <c r="X222" s="227">
        <f t="shared" si="128"/>
        <v>22980952.711083278</v>
      </c>
      <c r="Y222" s="227">
        <f t="shared" si="129"/>
        <v>0</v>
      </c>
      <c r="Z222" s="227">
        <f t="shared" si="130"/>
        <v>23273621.999414437</v>
      </c>
      <c r="AB222" s="126" t="s">
        <v>433</v>
      </c>
      <c r="AC222" s="126" t="s">
        <v>434</v>
      </c>
      <c r="AD222" s="227">
        <f t="shared" si="131"/>
        <v>0</v>
      </c>
      <c r="AE222" s="227">
        <f t="shared" si="132"/>
        <v>21637644.047158141</v>
      </c>
      <c r="AF222" s="227">
        <f t="shared" si="133"/>
        <v>0</v>
      </c>
      <c r="AG222" s="227">
        <f t="shared" si="134"/>
        <v>21771419.07420497</v>
      </c>
      <c r="AH222" s="227">
        <f t="shared" si="135"/>
        <v>0</v>
      </c>
      <c r="AI222" s="227">
        <f t="shared" si="136"/>
        <v>21882371.111514375</v>
      </c>
      <c r="AK222" s="126" t="s">
        <v>433</v>
      </c>
      <c r="AL222" s="126" t="s">
        <v>434</v>
      </c>
      <c r="AM222" s="227">
        <f t="shared" si="137"/>
        <v>0</v>
      </c>
      <c r="AN222" s="227">
        <f t="shared" si="138"/>
        <v>23790617.653006192</v>
      </c>
      <c r="AO222" s="227">
        <f t="shared" si="139"/>
        <v>0</v>
      </c>
      <c r="AP222" s="227">
        <f t="shared" si="140"/>
        <v>23609006.562115837</v>
      </c>
      <c r="AQ222" s="227">
        <f t="shared" si="141"/>
        <v>0</v>
      </c>
      <c r="AR222" s="227">
        <f t="shared" si="142"/>
        <v>23726780.913904842</v>
      </c>
      <c r="AT222" s="126" t="s">
        <v>433</v>
      </c>
      <c r="AU222" s="126" t="s">
        <v>434</v>
      </c>
      <c r="AV222" s="227">
        <f t="shared" si="143"/>
        <v>0</v>
      </c>
      <c r="AW222" s="227">
        <f t="shared" si="144"/>
        <v>24027237.473458424</v>
      </c>
      <c r="AX222" s="227">
        <f t="shared" si="145"/>
        <v>0</v>
      </c>
      <c r="AY222" s="227">
        <f t="shared" si="146"/>
        <v>24116785.84633141</v>
      </c>
      <c r="AZ222" s="227">
        <f t="shared" si="147"/>
        <v>0</v>
      </c>
      <c r="BA222" s="227">
        <f t="shared" si="148"/>
        <v>24442303.573874544</v>
      </c>
      <c r="BC222" s="126" t="s">
        <v>433</v>
      </c>
      <c r="BD222" s="126" t="s">
        <v>434</v>
      </c>
      <c r="BE222" s="227">
        <f t="shared" si="149"/>
        <v>0</v>
      </c>
      <c r="BF222" s="227">
        <f t="shared" si="150"/>
        <v>22571026.759528141</v>
      </c>
      <c r="BG222" s="227">
        <f t="shared" si="151"/>
        <v>0</v>
      </c>
      <c r="BH222" s="227">
        <f t="shared" si="152"/>
        <v>22426037.491506346</v>
      </c>
      <c r="BI222" s="227">
        <f t="shared" si="153"/>
        <v>0</v>
      </c>
      <c r="BJ222" s="227">
        <f t="shared" si="154"/>
        <v>22562781.02541912</v>
      </c>
    </row>
    <row r="223" spans="5:62">
      <c r="E223" s="126" t="s">
        <v>435</v>
      </c>
      <c r="F223" s="126" t="s">
        <v>436</v>
      </c>
      <c r="G223" s="227">
        <f>IFERROR(IF(VLOOKUP(E223,A:C,3,FALSE)="YES",VLOOKUP(E223,'School Year 2019-20 SPED coop'!A:R,15,FALSE),0),0)</f>
        <v>0</v>
      </c>
      <c r="H223" s="227">
        <f t="shared" si="118"/>
        <v>31020159.399999999</v>
      </c>
      <c r="J223" s="126" t="s">
        <v>435</v>
      </c>
      <c r="K223" s="126" t="s">
        <v>436</v>
      </c>
      <c r="L223" s="227">
        <f t="shared" si="119"/>
        <v>0</v>
      </c>
      <c r="M223" s="227">
        <f t="shared" si="120"/>
        <v>30595065.786544729</v>
      </c>
      <c r="N223" s="227">
        <f t="shared" si="121"/>
        <v>0</v>
      </c>
      <c r="O223" s="227">
        <f t="shared" si="122"/>
        <v>31173683.938444417</v>
      </c>
      <c r="P223" s="227">
        <f t="shared" si="123"/>
        <v>0</v>
      </c>
      <c r="Q223" s="227">
        <f t="shared" si="124"/>
        <v>31736302.755711153</v>
      </c>
      <c r="S223" s="126" t="s">
        <v>435</v>
      </c>
      <c r="T223" s="126" t="s">
        <v>436</v>
      </c>
      <c r="U223" s="227">
        <f t="shared" si="125"/>
        <v>0</v>
      </c>
      <c r="V223" s="227">
        <f t="shared" si="126"/>
        <v>31039182.285481341</v>
      </c>
      <c r="W223" s="227">
        <f t="shared" si="127"/>
        <v>0</v>
      </c>
      <c r="X223" s="227">
        <f t="shared" si="128"/>
        <v>31954421.591354191</v>
      </c>
      <c r="Y223" s="227">
        <f t="shared" si="129"/>
        <v>0</v>
      </c>
      <c r="Z223" s="227">
        <f t="shared" si="130"/>
        <v>32780134.143850964</v>
      </c>
      <c r="AB223" s="126" t="s">
        <v>435</v>
      </c>
      <c r="AC223" s="126" t="s">
        <v>436</v>
      </c>
      <c r="AD223" s="227">
        <f t="shared" si="131"/>
        <v>0</v>
      </c>
      <c r="AE223" s="227">
        <f t="shared" si="132"/>
        <v>30368673.373980246</v>
      </c>
      <c r="AF223" s="227">
        <f t="shared" si="133"/>
        <v>0</v>
      </c>
      <c r="AG223" s="227">
        <f t="shared" si="134"/>
        <v>30946931.699671913</v>
      </c>
      <c r="AH223" s="227">
        <f t="shared" si="135"/>
        <v>0</v>
      </c>
      <c r="AI223" s="227">
        <f t="shared" si="136"/>
        <v>31506486.011768542</v>
      </c>
      <c r="AK223" s="126" t="s">
        <v>435</v>
      </c>
      <c r="AL223" s="126" t="s">
        <v>436</v>
      </c>
      <c r="AM223" s="227">
        <f t="shared" si="137"/>
        <v>0</v>
      </c>
      <c r="AN223" s="227">
        <f t="shared" si="138"/>
        <v>32986641.106913585</v>
      </c>
      <c r="AO223" s="227">
        <f t="shared" si="139"/>
        <v>0</v>
      </c>
      <c r="AP223" s="227">
        <f t="shared" si="140"/>
        <v>33147051.678768009</v>
      </c>
      <c r="AQ223" s="227">
        <f t="shared" si="141"/>
        <v>0</v>
      </c>
      <c r="AR223" s="227">
        <f t="shared" si="142"/>
        <v>33735458.036099635</v>
      </c>
      <c r="AT223" s="126" t="s">
        <v>435</v>
      </c>
      <c r="AU223" s="126" t="s">
        <v>436</v>
      </c>
      <c r="AV223" s="227">
        <f t="shared" si="143"/>
        <v>0</v>
      </c>
      <c r="AW223" s="227">
        <f t="shared" si="144"/>
        <v>33314747.514062773</v>
      </c>
      <c r="AX223" s="227">
        <f t="shared" si="145"/>
        <v>0</v>
      </c>
      <c r="AY223" s="227">
        <f t="shared" si="146"/>
        <v>33860021.265442543</v>
      </c>
      <c r="AZ223" s="227">
        <f t="shared" si="147"/>
        <v>0</v>
      </c>
      <c r="BA223" s="227">
        <f t="shared" si="148"/>
        <v>34752829.398515627</v>
      </c>
      <c r="BC223" s="126" t="s">
        <v>435</v>
      </c>
      <c r="BD223" s="126" t="s">
        <v>436</v>
      </c>
      <c r="BE223" s="227">
        <f t="shared" si="149"/>
        <v>0</v>
      </c>
      <c r="BF223" s="227">
        <f t="shared" si="150"/>
        <v>31636274.593595412</v>
      </c>
      <c r="BG223" s="227">
        <f t="shared" si="151"/>
        <v>0</v>
      </c>
      <c r="BH223" s="227">
        <f t="shared" si="152"/>
        <v>31831096.177691191</v>
      </c>
      <c r="BI223" s="227">
        <f t="shared" si="153"/>
        <v>0</v>
      </c>
      <c r="BJ223" s="227">
        <f t="shared" si="154"/>
        <v>32432207.828052696</v>
      </c>
    </row>
    <row r="224" spans="5:62">
      <c r="E224" s="126" t="s">
        <v>437</v>
      </c>
      <c r="F224" s="126" t="s">
        <v>438</v>
      </c>
      <c r="G224" s="227">
        <f>IFERROR(IF(VLOOKUP(E224,A:C,3,FALSE)="YES",VLOOKUP(E224,'School Year 2019-20 SPED coop'!A:R,15,FALSE),0),0)</f>
        <v>0</v>
      </c>
      <c r="H224" s="227">
        <f t="shared" si="118"/>
        <v>8164074.540000001</v>
      </c>
      <c r="J224" s="126" t="s">
        <v>437</v>
      </c>
      <c r="K224" s="126" t="s">
        <v>438</v>
      </c>
      <c r="L224" s="227">
        <f t="shared" si="119"/>
        <v>0</v>
      </c>
      <c r="M224" s="227">
        <f t="shared" si="120"/>
        <v>7501908.7121300278</v>
      </c>
      <c r="N224" s="227">
        <f t="shared" si="121"/>
        <v>0</v>
      </c>
      <c r="O224" s="227">
        <f t="shared" si="122"/>
        <v>7593962.6342025949</v>
      </c>
      <c r="P224" s="227">
        <f t="shared" si="123"/>
        <v>0</v>
      </c>
      <c r="Q224" s="227">
        <f t="shared" si="124"/>
        <v>7680122.9988004947</v>
      </c>
      <c r="S224" s="126" t="s">
        <v>437</v>
      </c>
      <c r="T224" s="126" t="s">
        <v>438</v>
      </c>
      <c r="U224" s="227">
        <f t="shared" si="125"/>
        <v>0</v>
      </c>
      <c r="V224" s="227">
        <f t="shared" si="126"/>
        <v>7610798.0553800901</v>
      </c>
      <c r="W224" s="227">
        <f t="shared" si="127"/>
        <v>0</v>
      </c>
      <c r="X224" s="227">
        <f t="shared" si="128"/>
        <v>7784146.5420442121</v>
      </c>
      <c r="Y224" s="227">
        <f t="shared" si="129"/>
        <v>0</v>
      </c>
      <c r="Z224" s="227">
        <f t="shared" si="130"/>
        <v>7932716.8857274018</v>
      </c>
      <c r="AB224" s="126" t="s">
        <v>437</v>
      </c>
      <c r="AC224" s="126" t="s">
        <v>438</v>
      </c>
      <c r="AD224" s="227">
        <f t="shared" si="131"/>
        <v>0</v>
      </c>
      <c r="AE224" s="227">
        <f t="shared" si="132"/>
        <v>7579172.5014260067</v>
      </c>
      <c r="AF224" s="227">
        <f t="shared" si="133"/>
        <v>0</v>
      </c>
      <c r="AG224" s="227">
        <f t="shared" si="134"/>
        <v>7665347.2022107719</v>
      </c>
      <c r="AH224" s="227">
        <f t="shared" si="135"/>
        <v>0</v>
      </c>
      <c r="AI224" s="227">
        <f t="shared" si="136"/>
        <v>7745922.1539962199</v>
      </c>
      <c r="AK224" s="126" t="s">
        <v>437</v>
      </c>
      <c r="AL224" s="126" t="s">
        <v>438</v>
      </c>
      <c r="AM224" s="227">
        <f t="shared" si="137"/>
        <v>0</v>
      </c>
      <c r="AN224" s="227">
        <f t="shared" si="138"/>
        <v>8344148.067282577</v>
      </c>
      <c r="AO224" s="227">
        <f t="shared" si="139"/>
        <v>0</v>
      </c>
      <c r="AP224" s="227">
        <f t="shared" si="140"/>
        <v>8331319.4743069531</v>
      </c>
      <c r="AQ224" s="227">
        <f t="shared" si="141"/>
        <v>0</v>
      </c>
      <c r="AR224" s="227">
        <f t="shared" si="142"/>
        <v>8424383.8324411791</v>
      </c>
      <c r="AT224" s="126" t="s">
        <v>437</v>
      </c>
      <c r="AU224" s="126" t="s">
        <v>438</v>
      </c>
      <c r="AV224" s="227">
        <f t="shared" si="143"/>
        <v>0</v>
      </c>
      <c r="AW224" s="227">
        <f t="shared" si="144"/>
        <v>8427139.7828802802</v>
      </c>
      <c r="AX224" s="227">
        <f t="shared" si="145"/>
        <v>0</v>
      </c>
      <c r="AY224" s="227">
        <f t="shared" si="146"/>
        <v>8510512.7386793178</v>
      </c>
      <c r="AZ224" s="227">
        <f t="shared" si="147"/>
        <v>0</v>
      </c>
      <c r="BA224" s="227">
        <f t="shared" si="148"/>
        <v>8678436.3755378798</v>
      </c>
      <c r="BC224" s="126" t="s">
        <v>437</v>
      </c>
      <c r="BD224" s="126" t="s">
        <v>438</v>
      </c>
      <c r="BE224" s="227">
        <f t="shared" si="149"/>
        <v>0</v>
      </c>
      <c r="BF224" s="227">
        <f t="shared" si="150"/>
        <v>7911824.0613627192</v>
      </c>
      <c r="BG224" s="227">
        <f t="shared" si="151"/>
        <v>0</v>
      </c>
      <c r="BH224" s="227">
        <f t="shared" si="152"/>
        <v>7901932.7488455605</v>
      </c>
      <c r="BI224" s="227">
        <f t="shared" si="153"/>
        <v>0</v>
      </c>
      <c r="BJ224" s="227">
        <f t="shared" si="154"/>
        <v>7992185.8124430999</v>
      </c>
    </row>
    <row r="225" spans="5:62">
      <c r="E225" s="126" t="s">
        <v>439</v>
      </c>
      <c r="F225" s="126" t="s">
        <v>440</v>
      </c>
      <c r="G225" s="227">
        <f>IFERROR(IF(VLOOKUP(E225,A:C,3,FALSE)="YES",VLOOKUP(E225,'School Year 2019-20 SPED coop'!A:R,15,FALSE),0),0)</f>
        <v>0</v>
      </c>
      <c r="H225" s="227">
        <f t="shared" si="118"/>
        <v>16434090.449999999</v>
      </c>
      <c r="J225" s="126" t="s">
        <v>439</v>
      </c>
      <c r="K225" s="126" t="s">
        <v>440</v>
      </c>
      <c r="L225" s="227">
        <f t="shared" si="119"/>
        <v>0</v>
      </c>
      <c r="M225" s="227">
        <f t="shared" si="120"/>
        <v>16007247.935651176</v>
      </c>
      <c r="N225" s="227">
        <f t="shared" si="121"/>
        <v>0</v>
      </c>
      <c r="O225" s="227">
        <f t="shared" si="122"/>
        <v>16203381.253860004</v>
      </c>
      <c r="P225" s="227">
        <f t="shared" si="123"/>
        <v>0</v>
      </c>
      <c r="Q225" s="227">
        <f t="shared" si="124"/>
        <v>16386933.460428393</v>
      </c>
      <c r="S225" s="126" t="s">
        <v>439</v>
      </c>
      <c r="T225" s="126" t="s">
        <v>440</v>
      </c>
      <c r="U225" s="227">
        <f t="shared" si="125"/>
        <v>0</v>
      </c>
      <c r="V225" s="227">
        <f t="shared" si="126"/>
        <v>16239605.460298581</v>
      </c>
      <c r="W225" s="227">
        <f t="shared" si="127"/>
        <v>0</v>
      </c>
      <c r="X225" s="227">
        <f t="shared" si="128"/>
        <v>16609204.998534122</v>
      </c>
      <c r="Y225" s="227">
        <f t="shared" si="129"/>
        <v>0</v>
      </c>
      <c r="Z225" s="227">
        <f t="shared" si="130"/>
        <v>16925901.123312157</v>
      </c>
      <c r="AB225" s="126" t="s">
        <v>439</v>
      </c>
      <c r="AC225" s="126" t="s">
        <v>440</v>
      </c>
      <c r="AD225" s="227">
        <f t="shared" si="131"/>
        <v>0</v>
      </c>
      <c r="AE225" s="227">
        <f t="shared" si="132"/>
        <v>15193267.074495163</v>
      </c>
      <c r="AF225" s="227">
        <f t="shared" si="133"/>
        <v>0</v>
      </c>
      <c r="AG225" s="227">
        <f t="shared" si="134"/>
        <v>15338923.183689015</v>
      </c>
      <c r="AH225" s="227">
        <f t="shared" si="135"/>
        <v>0</v>
      </c>
      <c r="AI225" s="227">
        <f t="shared" si="136"/>
        <v>15474177.463646175</v>
      </c>
      <c r="AK225" s="126" t="s">
        <v>439</v>
      </c>
      <c r="AL225" s="126" t="s">
        <v>440</v>
      </c>
      <c r="AM225" s="227">
        <f t="shared" si="137"/>
        <v>0</v>
      </c>
      <c r="AN225" s="227">
        <f t="shared" si="138"/>
        <v>16714822.119151657</v>
      </c>
      <c r="AO225" s="227">
        <f t="shared" si="139"/>
        <v>0</v>
      </c>
      <c r="AP225" s="227">
        <f t="shared" si="140"/>
        <v>16688595.426909717</v>
      </c>
      <c r="AQ225" s="227">
        <f t="shared" si="141"/>
        <v>0</v>
      </c>
      <c r="AR225" s="227">
        <f t="shared" si="142"/>
        <v>16874781.997605246</v>
      </c>
      <c r="AT225" s="126" t="s">
        <v>439</v>
      </c>
      <c r="AU225" s="126" t="s">
        <v>440</v>
      </c>
      <c r="AV225" s="227">
        <f t="shared" si="143"/>
        <v>0</v>
      </c>
      <c r="AW225" s="227">
        <f t="shared" si="144"/>
        <v>16881071.800660972</v>
      </c>
      <c r="AX225" s="227">
        <f t="shared" si="145"/>
        <v>0</v>
      </c>
      <c r="AY225" s="227">
        <f t="shared" si="146"/>
        <v>17047549.586977344</v>
      </c>
      <c r="AZ225" s="227">
        <f t="shared" si="147"/>
        <v>0</v>
      </c>
      <c r="BA225" s="227">
        <f t="shared" si="148"/>
        <v>17383684.719141781</v>
      </c>
      <c r="BC225" s="126" t="s">
        <v>439</v>
      </c>
      <c r="BD225" s="126" t="s">
        <v>440</v>
      </c>
      <c r="BE225" s="227">
        <f t="shared" si="149"/>
        <v>0</v>
      </c>
      <c r="BF225" s="227">
        <f t="shared" si="150"/>
        <v>15828229.863100447</v>
      </c>
      <c r="BG225" s="227">
        <f t="shared" si="151"/>
        <v>0</v>
      </c>
      <c r="BH225" s="227">
        <f t="shared" si="152"/>
        <v>15780327.466618091</v>
      </c>
      <c r="BI225" s="227">
        <f t="shared" si="153"/>
        <v>0</v>
      </c>
      <c r="BJ225" s="227">
        <f t="shared" si="154"/>
        <v>15933969.806577509</v>
      </c>
    </row>
    <row r="226" spans="5:62">
      <c r="E226" s="126" t="s">
        <v>441</v>
      </c>
      <c r="F226" s="126" t="s">
        <v>442</v>
      </c>
      <c r="G226" s="227">
        <f>IFERROR(IF(VLOOKUP(E226,A:C,3,FALSE)="YES",VLOOKUP(E226,'School Year 2019-20 SPED coop'!A:R,15,FALSE),0),0)</f>
        <v>0</v>
      </c>
      <c r="H226" s="227">
        <f t="shared" si="118"/>
        <v>43026.15</v>
      </c>
      <c r="J226" s="126" t="s">
        <v>441</v>
      </c>
      <c r="K226" s="126" t="s">
        <v>442</v>
      </c>
      <c r="L226" s="227">
        <f t="shared" si="119"/>
        <v>0</v>
      </c>
      <c r="M226" s="227">
        <f t="shared" si="120"/>
        <v>47093.164621138872</v>
      </c>
      <c r="N226" s="227">
        <f t="shared" si="121"/>
        <v>0</v>
      </c>
      <c r="O226" s="227">
        <f t="shared" si="122"/>
        <v>47978.861180775522</v>
      </c>
      <c r="P226" s="227">
        <f t="shared" si="123"/>
        <v>0</v>
      </c>
      <c r="Q226" s="227">
        <f t="shared" si="124"/>
        <v>48840.075050481762</v>
      </c>
      <c r="S226" s="126" t="s">
        <v>441</v>
      </c>
      <c r="T226" s="126" t="s">
        <v>442</v>
      </c>
      <c r="U226" s="227">
        <f t="shared" si="125"/>
        <v>0</v>
      </c>
      <c r="V226" s="227">
        <f t="shared" si="126"/>
        <v>47093.164621138872</v>
      </c>
      <c r="W226" s="227">
        <f t="shared" si="127"/>
        <v>0</v>
      </c>
      <c r="X226" s="227">
        <f t="shared" si="128"/>
        <v>47978.861180775522</v>
      </c>
      <c r="Y226" s="227">
        <f t="shared" si="129"/>
        <v>0</v>
      </c>
      <c r="Z226" s="227">
        <f t="shared" si="130"/>
        <v>48840.075050481762</v>
      </c>
      <c r="AB226" s="126" t="s">
        <v>441</v>
      </c>
      <c r="AC226" s="126" t="s">
        <v>442</v>
      </c>
      <c r="AD226" s="227">
        <f t="shared" si="131"/>
        <v>0</v>
      </c>
      <c r="AE226" s="227">
        <f t="shared" si="132"/>
        <v>47905.965550316687</v>
      </c>
      <c r="AF226" s="227">
        <f t="shared" si="133"/>
        <v>0</v>
      </c>
      <c r="AG226" s="227">
        <f t="shared" si="134"/>
        <v>49517.406496289463</v>
      </c>
      <c r="AH226" s="227">
        <f t="shared" si="135"/>
        <v>0</v>
      </c>
      <c r="AI226" s="227">
        <f t="shared" si="136"/>
        <v>50620.706768527278</v>
      </c>
      <c r="AK226" s="126" t="s">
        <v>441</v>
      </c>
      <c r="AL226" s="126" t="s">
        <v>442</v>
      </c>
      <c r="AM226" s="227">
        <f t="shared" si="137"/>
        <v>0</v>
      </c>
      <c r="AN226" s="227">
        <f t="shared" si="138"/>
        <v>49699.721539701728</v>
      </c>
      <c r="AO226" s="227">
        <f t="shared" si="139"/>
        <v>0</v>
      </c>
      <c r="AP226" s="227">
        <f t="shared" si="140"/>
        <v>49934.700185185138</v>
      </c>
      <c r="AQ226" s="227">
        <f t="shared" si="141"/>
        <v>0</v>
      </c>
      <c r="AR226" s="227">
        <f t="shared" si="142"/>
        <v>50816.070341576866</v>
      </c>
      <c r="AT226" s="126" t="s">
        <v>441</v>
      </c>
      <c r="AU226" s="126" t="s">
        <v>442</v>
      </c>
      <c r="AV226" s="227">
        <f t="shared" si="143"/>
        <v>0</v>
      </c>
      <c r="AW226" s="227">
        <f t="shared" si="144"/>
        <v>49699.721539701728</v>
      </c>
      <c r="AX226" s="227">
        <f t="shared" si="145"/>
        <v>0</v>
      </c>
      <c r="AY226" s="227">
        <f t="shared" si="146"/>
        <v>49934.700185185138</v>
      </c>
      <c r="AZ226" s="227">
        <f t="shared" si="147"/>
        <v>0</v>
      </c>
      <c r="BA226" s="227">
        <f t="shared" si="148"/>
        <v>50816.070341576866</v>
      </c>
      <c r="BC226" s="126" t="s">
        <v>441</v>
      </c>
      <c r="BD226" s="126" t="s">
        <v>442</v>
      </c>
      <c r="BE226" s="227">
        <f t="shared" si="149"/>
        <v>0</v>
      </c>
      <c r="BF226" s="227">
        <f t="shared" si="150"/>
        <v>50047.087387921769</v>
      </c>
      <c r="BG226" s="227">
        <f t="shared" si="151"/>
        <v>0</v>
      </c>
      <c r="BH226" s="227">
        <f t="shared" si="152"/>
        <v>51064.491317206674</v>
      </c>
      <c r="BI226" s="227">
        <f t="shared" si="153"/>
        <v>0</v>
      </c>
      <c r="BJ226" s="227">
        <f t="shared" si="154"/>
        <v>52241.166144629853</v>
      </c>
    </row>
    <row r="227" spans="5:62">
      <c r="E227" s="126" t="s">
        <v>443</v>
      </c>
      <c r="F227" s="126" t="s">
        <v>444</v>
      </c>
      <c r="G227" s="227">
        <f>IFERROR(IF(VLOOKUP(E227,A:C,3,FALSE)="YES",VLOOKUP(E227,'School Year 2019-20 SPED coop'!A:R,15,FALSE),0),0)</f>
        <v>0</v>
      </c>
      <c r="H227" s="227">
        <f t="shared" si="118"/>
        <v>7993378.9900000002</v>
      </c>
      <c r="J227" s="126" t="s">
        <v>443</v>
      </c>
      <c r="K227" s="126" t="s">
        <v>444</v>
      </c>
      <c r="L227" s="227">
        <f t="shared" si="119"/>
        <v>0</v>
      </c>
      <c r="M227" s="227">
        <f t="shared" si="120"/>
        <v>7720510.3575002654</v>
      </c>
      <c r="N227" s="227">
        <f t="shared" si="121"/>
        <v>0</v>
      </c>
      <c r="O227" s="227">
        <f t="shared" si="122"/>
        <v>7866591.7521319352</v>
      </c>
      <c r="P227" s="227">
        <f t="shared" si="123"/>
        <v>0</v>
      </c>
      <c r="Q227" s="227">
        <f t="shared" si="124"/>
        <v>8008633.4152656822</v>
      </c>
      <c r="S227" s="126" t="s">
        <v>443</v>
      </c>
      <c r="T227" s="126" t="s">
        <v>444</v>
      </c>
      <c r="U227" s="227">
        <f t="shared" si="125"/>
        <v>0</v>
      </c>
      <c r="V227" s="227">
        <f t="shared" si="126"/>
        <v>7832570.9544430943</v>
      </c>
      <c r="W227" s="227">
        <f t="shared" si="127"/>
        <v>0</v>
      </c>
      <c r="X227" s="227">
        <f t="shared" si="128"/>
        <v>8063606.6698982753</v>
      </c>
      <c r="Y227" s="227">
        <f t="shared" si="129"/>
        <v>0</v>
      </c>
      <c r="Z227" s="227">
        <f t="shared" si="130"/>
        <v>8272033.0042019803</v>
      </c>
      <c r="AB227" s="126" t="s">
        <v>443</v>
      </c>
      <c r="AC227" s="126" t="s">
        <v>444</v>
      </c>
      <c r="AD227" s="227">
        <f t="shared" si="131"/>
        <v>0</v>
      </c>
      <c r="AE227" s="227">
        <f t="shared" si="132"/>
        <v>7760622.1498567276</v>
      </c>
      <c r="AF227" s="227">
        <f t="shared" si="133"/>
        <v>0</v>
      </c>
      <c r="AG227" s="227">
        <f t="shared" si="134"/>
        <v>7899025.6273238324</v>
      </c>
      <c r="AH227" s="227">
        <f t="shared" si="135"/>
        <v>0</v>
      </c>
      <c r="AI227" s="227">
        <f t="shared" si="136"/>
        <v>8033055.1201632442</v>
      </c>
      <c r="AK227" s="126" t="s">
        <v>443</v>
      </c>
      <c r="AL227" s="126" t="s">
        <v>444</v>
      </c>
      <c r="AM227" s="227">
        <f t="shared" si="137"/>
        <v>0</v>
      </c>
      <c r="AN227" s="227">
        <f t="shared" si="138"/>
        <v>8626654.3151614536</v>
      </c>
      <c r="AO227" s="227">
        <f t="shared" si="139"/>
        <v>0</v>
      </c>
      <c r="AP227" s="227">
        <f t="shared" si="140"/>
        <v>8668970.4925932679</v>
      </c>
      <c r="AQ227" s="227">
        <f t="shared" si="141"/>
        <v>0</v>
      </c>
      <c r="AR227" s="227">
        <f t="shared" si="142"/>
        <v>8822905.0744564682</v>
      </c>
      <c r="AT227" s="126" t="s">
        <v>443</v>
      </c>
      <c r="AU227" s="126" t="s">
        <v>444</v>
      </c>
      <c r="AV227" s="227">
        <f t="shared" si="143"/>
        <v>0</v>
      </c>
      <c r="AW227" s="227">
        <f t="shared" si="144"/>
        <v>8712446.1876732334</v>
      </c>
      <c r="AX227" s="227">
        <f t="shared" si="145"/>
        <v>0</v>
      </c>
      <c r="AY227" s="227">
        <f t="shared" si="146"/>
        <v>8855424.6692659054</v>
      </c>
      <c r="AZ227" s="227">
        <f t="shared" si="147"/>
        <v>0</v>
      </c>
      <c r="BA227" s="227">
        <f t="shared" si="148"/>
        <v>9088980.2826368939</v>
      </c>
      <c r="BC227" s="126" t="s">
        <v>443</v>
      </c>
      <c r="BD227" s="126" t="s">
        <v>444</v>
      </c>
      <c r="BE227" s="227">
        <f t="shared" si="149"/>
        <v>0</v>
      </c>
      <c r="BF227" s="227">
        <f t="shared" si="150"/>
        <v>8121903.3310400443</v>
      </c>
      <c r="BG227" s="227">
        <f t="shared" si="151"/>
        <v>0</v>
      </c>
      <c r="BH227" s="227">
        <f t="shared" si="152"/>
        <v>8162900.4692472462</v>
      </c>
      <c r="BI227" s="227">
        <f t="shared" si="153"/>
        <v>0</v>
      </c>
      <c r="BJ227" s="227">
        <f t="shared" si="154"/>
        <v>8308037.0587324211</v>
      </c>
    </row>
    <row r="228" spans="5:62">
      <c r="E228" s="126" t="s">
        <v>445</v>
      </c>
      <c r="F228" s="126" t="s">
        <v>446</v>
      </c>
      <c r="G228" s="227">
        <f>IFERROR(IF(VLOOKUP(E228,A:C,3,FALSE)="YES",VLOOKUP(E228,'School Year 2019-20 SPED coop'!A:R,15,FALSE),0),0)</f>
        <v>0</v>
      </c>
      <c r="H228" s="227">
        <f t="shared" si="118"/>
        <v>13298524.25</v>
      </c>
      <c r="J228" s="126" t="s">
        <v>445</v>
      </c>
      <c r="K228" s="126" t="s">
        <v>446</v>
      </c>
      <c r="L228" s="227">
        <f t="shared" si="119"/>
        <v>0</v>
      </c>
      <c r="M228" s="227">
        <f t="shared" si="120"/>
        <v>12672436.047655364</v>
      </c>
      <c r="N228" s="227">
        <f t="shared" si="121"/>
        <v>0</v>
      </c>
      <c r="O228" s="227">
        <f t="shared" si="122"/>
        <v>12750255.894709339</v>
      </c>
      <c r="P228" s="227">
        <f t="shared" si="123"/>
        <v>0</v>
      </c>
      <c r="Q228" s="227">
        <f t="shared" si="124"/>
        <v>12814985.469352078</v>
      </c>
      <c r="S228" s="126" t="s">
        <v>445</v>
      </c>
      <c r="T228" s="126" t="s">
        <v>446</v>
      </c>
      <c r="U228" s="227">
        <f t="shared" si="125"/>
        <v>0</v>
      </c>
      <c r="V228" s="227">
        <f t="shared" si="126"/>
        <v>12856372.93589038</v>
      </c>
      <c r="W228" s="227">
        <f t="shared" si="127"/>
        <v>0</v>
      </c>
      <c r="X228" s="227">
        <f t="shared" si="128"/>
        <v>13069579.78079796</v>
      </c>
      <c r="Y228" s="227">
        <f t="shared" si="129"/>
        <v>0</v>
      </c>
      <c r="Z228" s="227">
        <f t="shared" si="130"/>
        <v>13236464.947994895</v>
      </c>
      <c r="AB228" s="126" t="s">
        <v>445</v>
      </c>
      <c r="AC228" s="126" t="s">
        <v>446</v>
      </c>
      <c r="AD228" s="227">
        <f t="shared" si="131"/>
        <v>0</v>
      </c>
      <c r="AE228" s="227">
        <f t="shared" si="132"/>
        <v>12068752.060406944</v>
      </c>
      <c r="AF228" s="227">
        <f t="shared" si="133"/>
        <v>0</v>
      </c>
      <c r="AG228" s="227">
        <f t="shared" si="134"/>
        <v>12131325.210917249</v>
      </c>
      <c r="AH228" s="227">
        <f t="shared" si="135"/>
        <v>0</v>
      </c>
      <c r="AI228" s="227">
        <f t="shared" si="136"/>
        <v>12181316.274624145</v>
      </c>
      <c r="AK228" s="126" t="s">
        <v>445</v>
      </c>
      <c r="AL228" s="126" t="s">
        <v>446</v>
      </c>
      <c r="AM228" s="227">
        <f t="shared" si="137"/>
        <v>0</v>
      </c>
      <c r="AN228" s="227">
        <f t="shared" si="138"/>
        <v>13183040.857203318</v>
      </c>
      <c r="AO228" s="227">
        <f t="shared" si="139"/>
        <v>0</v>
      </c>
      <c r="AP228" s="227">
        <f t="shared" si="140"/>
        <v>13083077.973636558</v>
      </c>
      <c r="AQ228" s="227">
        <f t="shared" si="141"/>
        <v>0</v>
      </c>
      <c r="AR228" s="227">
        <f t="shared" si="142"/>
        <v>13148738.514943825</v>
      </c>
      <c r="AT228" s="126" t="s">
        <v>445</v>
      </c>
      <c r="AU228" s="126" t="s">
        <v>446</v>
      </c>
      <c r="AV228" s="227">
        <f t="shared" si="143"/>
        <v>0</v>
      </c>
      <c r="AW228" s="227">
        <f t="shared" si="144"/>
        <v>13314164.028273398</v>
      </c>
      <c r="AX228" s="227">
        <f t="shared" si="145"/>
        <v>0</v>
      </c>
      <c r="AY228" s="227">
        <f t="shared" si="146"/>
        <v>13364475.286844842</v>
      </c>
      <c r="AZ228" s="227">
        <f t="shared" si="147"/>
        <v>0</v>
      </c>
      <c r="BA228" s="227">
        <f t="shared" si="148"/>
        <v>13545259.586692911</v>
      </c>
      <c r="BC228" s="126" t="s">
        <v>445</v>
      </c>
      <c r="BD228" s="126" t="s">
        <v>446</v>
      </c>
      <c r="BE228" s="227">
        <f t="shared" si="149"/>
        <v>0</v>
      </c>
      <c r="BF228" s="227">
        <f t="shared" si="150"/>
        <v>12616186.05239054</v>
      </c>
      <c r="BG228" s="227">
        <f t="shared" si="151"/>
        <v>0</v>
      </c>
      <c r="BH228" s="227">
        <f t="shared" si="152"/>
        <v>12522828.568609085</v>
      </c>
      <c r="BI228" s="227">
        <f t="shared" si="153"/>
        <v>0</v>
      </c>
      <c r="BJ228" s="227">
        <f t="shared" si="154"/>
        <v>12587002.17833345</v>
      </c>
    </row>
    <row r="229" spans="5:62">
      <c r="E229" s="126" t="s">
        <v>447</v>
      </c>
      <c r="F229" s="126" t="s">
        <v>448</v>
      </c>
      <c r="G229" s="227">
        <f>IFERROR(IF(VLOOKUP(E229,A:C,3,FALSE)="YES",VLOOKUP(E229,'School Year 2019-20 SPED coop'!A:R,15,FALSE),0),0)</f>
        <v>0</v>
      </c>
      <c r="H229" s="227">
        <f t="shared" si="118"/>
        <v>3482481.15</v>
      </c>
      <c r="J229" s="126" t="s">
        <v>447</v>
      </c>
      <c r="K229" s="126" t="s">
        <v>448</v>
      </c>
      <c r="L229" s="227">
        <f t="shared" si="119"/>
        <v>0</v>
      </c>
      <c r="M229" s="227">
        <f t="shared" si="120"/>
        <v>3463140.5635019438</v>
      </c>
      <c r="N229" s="227">
        <f t="shared" si="121"/>
        <v>0</v>
      </c>
      <c r="O229" s="227">
        <f t="shared" si="122"/>
        <v>3505610.1672159787</v>
      </c>
      <c r="P229" s="227">
        <f t="shared" si="123"/>
        <v>0</v>
      </c>
      <c r="Q229" s="227">
        <f t="shared" si="124"/>
        <v>3545358.2704576226</v>
      </c>
      <c r="S229" s="126" t="s">
        <v>447</v>
      </c>
      <c r="T229" s="126" t="s">
        <v>448</v>
      </c>
      <c r="U229" s="227">
        <f t="shared" si="125"/>
        <v>0</v>
      </c>
      <c r="V229" s="227">
        <f t="shared" si="126"/>
        <v>3513414.1912654266</v>
      </c>
      <c r="W229" s="227">
        <f t="shared" si="127"/>
        <v>0</v>
      </c>
      <c r="X229" s="227">
        <f t="shared" si="128"/>
        <v>3593407.2791482722</v>
      </c>
      <c r="Y229" s="227">
        <f t="shared" si="129"/>
        <v>0</v>
      </c>
      <c r="Z229" s="227">
        <f t="shared" si="130"/>
        <v>3661948.1743786237</v>
      </c>
      <c r="AB229" s="126" t="s">
        <v>447</v>
      </c>
      <c r="AC229" s="126" t="s">
        <v>448</v>
      </c>
      <c r="AD229" s="227">
        <f t="shared" si="131"/>
        <v>0</v>
      </c>
      <c r="AE229" s="227">
        <f t="shared" si="132"/>
        <v>3534456.2947097146</v>
      </c>
      <c r="AF229" s="227">
        <f t="shared" si="133"/>
        <v>0</v>
      </c>
      <c r="AG229" s="227">
        <f t="shared" si="134"/>
        <v>3577702.8034283989</v>
      </c>
      <c r="AH229" s="227">
        <f t="shared" si="135"/>
        <v>0</v>
      </c>
      <c r="AI229" s="227">
        <f t="shared" si="136"/>
        <v>3617731.969273082</v>
      </c>
      <c r="AK229" s="126" t="s">
        <v>447</v>
      </c>
      <c r="AL229" s="126" t="s">
        <v>448</v>
      </c>
      <c r="AM229" s="227">
        <f t="shared" si="137"/>
        <v>0</v>
      </c>
      <c r="AN229" s="227">
        <f t="shared" si="138"/>
        <v>3843771.7469365275</v>
      </c>
      <c r="AO229" s="227">
        <f t="shared" si="139"/>
        <v>0</v>
      </c>
      <c r="AP229" s="227">
        <f t="shared" si="140"/>
        <v>3837785.7331006313</v>
      </c>
      <c r="AQ229" s="227">
        <f t="shared" si="141"/>
        <v>0</v>
      </c>
      <c r="AR229" s="227">
        <f t="shared" si="142"/>
        <v>3880622.0300303902</v>
      </c>
      <c r="AT229" s="126" t="s">
        <v>447</v>
      </c>
      <c r="AU229" s="126" t="s">
        <v>448</v>
      </c>
      <c r="AV229" s="227">
        <f t="shared" si="143"/>
        <v>0</v>
      </c>
      <c r="AW229" s="227">
        <f t="shared" si="144"/>
        <v>3882005.0733831506</v>
      </c>
      <c r="AX229" s="227">
        <f t="shared" si="145"/>
        <v>0</v>
      </c>
      <c r="AY229" s="227">
        <f t="shared" si="146"/>
        <v>3920340.8568262011</v>
      </c>
      <c r="AZ229" s="227">
        <f t="shared" si="147"/>
        <v>0</v>
      </c>
      <c r="BA229" s="227">
        <f t="shared" si="148"/>
        <v>3997653.565690211</v>
      </c>
      <c r="BC229" s="126" t="s">
        <v>447</v>
      </c>
      <c r="BD229" s="126" t="s">
        <v>448</v>
      </c>
      <c r="BE229" s="227">
        <f t="shared" si="149"/>
        <v>0</v>
      </c>
      <c r="BF229" s="227">
        <f t="shared" si="150"/>
        <v>3684776.1204182608</v>
      </c>
      <c r="BG229" s="227">
        <f t="shared" si="151"/>
        <v>0</v>
      </c>
      <c r="BH229" s="227">
        <f t="shared" si="152"/>
        <v>3683163.1463937974</v>
      </c>
      <c r="BI229" s="227">
        <f t="shared" si="153"/>
        <v>0</v>
      </c>
      <c r="BJ229" s="227">
        <f t="shared" si="154"/>
        <v>3727703.6143500018</v>
      </c>
    </row>
    <row r="230" spans="5:62">
      <c r="E230" s="126" t="s">
        <v>449</v>
      </c>
      <c r="F230" s="126" t="s">
        <v>450</v>
      </c>
      <c r="G230" s="227">
        <f>IFERROR(IF(VLOOKUP(E230,A:C,3,FALSE)="YES",VLOOKUP(E230,'School Year 2019-20 SPED coop'!A:R,15,FALSE),0),0)</f>
        <v>0</v>
      </c>
      <c r="H230" s="227">
        <f t="shared" si="118"/>
        <v>2920605.5599999996</v>
      </c>
      <c r="J230" s="126" t="s">
        <v>449</v>
      </c>
      <c r="K230" s="126" t="s">
        <v>450</v>
      </c>
      <c r="L230" s="227">
        <f t="shared" si="119"/>
        <v>0</v>
      </c>
      <c r="M230" s="227">
        <f t="shared" si="120"/>
        <v>2803199.0911643747</v>
      </c>
      <c r="N230" s="227">
        <f t="shared" si="121"/>
        <v>0</v>
      </c>
      <c r="O230" s="227">
        <f t="shared" si="122"/>
        <v>2856202.435516872</v>
      </c>
      <c r="P230" s="227">
        <f t="shared" si="123"/>
        <v>0</v>
      </c>
      <c r="Q230" s="227">
        <f t="shared" si="124"/>
        <v>2907740.270472452</v>
      </c>
      <c r="S230" s="126" t="s">
        <v>449</v>
      </c>
      <c r="T230" s="126" t="s">
        <v>450</v>
      </c>
      <c r="U230" s="227">
        <f t="shared" si="125"/>
        <v>0</v>
      </c>
      <c r="V230" s="227">
        <f t="shared" si="126"/>
        <v>2843885.5124698011</v>
      </c>
      <c r="W230" s="227">
        <f t="shared" si="127"/>
        <v>0</v>
      </c>
      <c r="X230" s="227">
        <f t="shared" si="128"/>
        <v>2927742.3817976383</v>
      </c>
      <c r="Y230" s="227">
        <f t="shared" si="129"/>
        <v>0</v>
      </c>
      <c r="Z230" s="227">
        <f t="shared" si="130"/>
        <v>3003380.8424586295</v>
      </c>
      <c r="AB230" s="126" t="s">
        <v>449</v>
      </c>
      <c r="AC230" s="126" t="s">
        <v>450</v>
      </c>
      <c r="AD230" s="227">
        <f t="shared" si="131"/>
        <v>0</v>
      </c>
      <c r="AE230" s="227">
        <f t="shared" si="132"/>
        <v>2829029.0798523896</v>
      </c>
      <c r="AF230" s="227">
        <f t="shared" si="133"/>
        <v>0</v>
      </c>
      <c r="AG230" s="227">
        <f t="shared" si="134"/>
        <v>2880335.1843178058</v>
      </c>
      <c r="AH230" s="227">
        <f t="shared" si="135"/>
        <v>0</v>
      </c>
      <c r="AI230" s="227">
        <f t="shared" si="136"/>
        <v>2930102.5779131819</v>
      </c>
      <c r="AK230" s="126" t="s">
        <v>449</v>
      </c>
      <c r="AL230" s="126" t="s">
        <v>450</v>
      </c>
      <c r="AM230" s="227">
        <f t="shared" si="137"/>
        <v>0</v>
      </c>
      <c r="AN230" s="227">
        <f t="shared" si="138"/>
        <v>3095418.6794449911</v>
      </c>
      <c r="AO230" s="227">
        <f t="shared" si="139"/>
        <v>0</v>
      </c>
      <c r="AP230" s="227">
        <f t="shared" si="140"/>
        <v>3110405.0849822573</v>
      </c>
      <c r="AQ230" s="227">
        <f t="shared" si="141"/>
        <v>0</v>
      </c>
      <c r="AR230" s="227">
        <f t="shared" si="142"/>
        <v>3165610.784992869</v>
      </c>
      <c r="AT230" s="126" t="s">
        <v>449</v>
      </c>
      <c r="AU230" s="126" t="s">
        <v>450</v>
      </c>
      <c r="AV230" s="227">
        <f t="shared" si="143"/>
        <v>0</v>
      </c>
      <c r="AW230" s="227">
        <f t="shared" si="144"/>
        <v>3126212.2222137586</v>
      </c>
      <c r="AX230" s="227">
        <f t="shared" si="145"/>
        <v>0</v>
      </c>
      <c r="AY230" s="227">
        <f t="shared" si="146"/>
        <v>3177337.2989204754</v>
      </c>
      <c r="AZ230" s="227">
        <f t="shared" si="147"/>
        <v>0</v>
      </c>
      <c r="BA230" s="227">
        <f t="shared" si="148"/>
        <v>3261089.7816084484</v>
      </c>
      <c r="BC230" s="126" t="s">
        <v>449</v>
      </c>
      <c r="BD230" s="126" t="s">
        <v>450</v>
      </c>
      <c r="BE230" s="227">
        <f t="shared" si="149"/>
        <v>0</v>
      </c>
      <c r="BF230" s="227">
        <f t="shared" si="150"/>
        <v>2946812.350054122</v>
      </c>
      <c r="BG230" s="227">
        <f t="shared" si="151"/>
        <v>0</v>
      </c>
      <c r="BH230" s="227">
        <f t="shared" si="152"/>
        <v>2962303.5673249019</v>
      </c>
      <c r="BI230" s="227">
        <f t="shared" si="153"/>
        <v>0</v>
      </c>
      <c r="BJ230" s="227">
        <f t="shared" si="154"/>
        <v>3015880.3044212987</v>
      </c>
    </row>
    <row r="231" spans="5:62">
      <c r="E231" s="126" t="s">
        <v>451</v>
      </c>
      <c r="F231" s="126" t="s">
        <v>452</v>
      </c>
      <c r="G231" s="227">
        <f>IFERROR(IF(VLOOKUP(E231,A:C,3,FALSE)="YES",VLOOKUP(E231,'School Year 2019-20 SPED coop'!A:R,15,FALSE),0),0)</f>
        <v>0</v>
      </c>
      <c r="H231" s="227">
        <f t="shared" si="118"/>
        <v>558575.68000000005</v>
      </c>
      <c r="J231" s="126" t="s">
        <v>451</v>
      </c>
      <c r="K231" s="126" t="s">
        <v>452</v>
      </c>
      <c r="L231" s="227">
        <f t="shared" si="119"/>
        <v>0</v>
      </c>
      <c r="M231" s="227">
        <f t="shared" si="120"/>
        <v>554529.26001588989</v>
      </c>
      <c r="N231" s="227">
        <f t="shared" si="121"/>
        <v>0</v>
      </c>
      <c r="O231" s="227">
        <f t="shared" si="122"/>
        <v>564973.8869556532</v>
      </c>
      <c r="P231" s="227">
        <f t="shared" si="123"/>
        <v>0</v>
      </c>
      <c r="Q231" s="227">
        <f t="shared" si="124"/>
        <v>575129.70071150595</v>
      </c>
      <c r="S231" s="126" t="s">
        <v>451</v>
      </c>
      <c r="T231" s="126" t="s">
        <v>452</v>
      </c>
      <c r="U231" s="227">
        <f t="shared" si="125"/>
        <v>0</v>
      </c>
      <c r="V231" s="227">
        <f t="shared" si="126"/>
        <v>562581.79436703876</v>
      </c>
      <c r="W231" s="227">
        <f t="shared" si="127"/>
        <v>0</v>
      </c>
      <c r="X231" s="227">
        <f t="shared" si="128"/>
        <v>579126.11972146155</v>
      </c>
      <c r="Y231" s="227">
        <f t="shared" si="129"/>
        <v>0</v>
      </c>
      <c r="Z231" s="227">
        <f t="shared" si="130"/>
        <v>594047.33115758584</v>
      </c>
      <c r="AB231" s="126" t="s">
        <v>451</v>
      </c>
      <c r="AC231" s="126" t="s">
        <v>452</v>
      </c>
      <c r="AD231" s="227">
        <f t="shared" si="131"/>
        <v>0</v>
      </c>
      <c r="AE231" s="227">
        <f t="shared" si="132"/>
        <v>532271.65999318147</v>
      </c>
      <c r="AF231" s="227">
        <f t="shared" si="133"/>
        <v>0</v>
      </c>
      <c r="AG231" s="227">
        <f t="shared" si="134"/>
        <v>541450.16287614463</v>
      </c>
      <c r="AH231" s="227">
        <f t="shared" si="135"/>
        <v>0</v>
      </c>
      <c r="AI231" s="227">
        <f t="shared" si="136"/>
        <v>550593.07371363067</v>
      </c>
      <c r="AK231" s="126" t="s">
        <v>451</v>
      </c>
      <c r="AL231" s="126" t="s">
        <v>452</v>
      </c>
      <c r="AM231" s="227">
        <f t="shared" si="137"/>
        <v>0</v>
      </c>
      <c r="AN231" s="227">
        <f t="shared" si="138"/>
        <v>589539.78713840642</v>
      </c>
      <c r="AO231" s="227">
        <f t="shared" si="139"/>
        <v>0</v>
      </c>
      <c r="AP231" s="227">
        <f t="shared" si="140"/>
        <v>592449.05634147569</v>
      </c>
      <c r="AQ231" s="227">
        <f t="shared" si="141"/>
        <v>0</v>
      </c>
      <c r="AR231" s="227">
        <f t="shared" si="142"/>
        <v>602916.77137647534</v>
      </c>
      <c r="AT231" s="126" t="s">
        <v>451</v>
      </c>
      <c r="AU231" s="126" t="s">
        <v>452</v>
      </c>
      <c r="AV231" s="227">
        <f t="shared" si="143"/>
        <v>0</v>
      </c>
      <c r="AW231" s="227">
        <f t="shared" si="144"/>
        <v>595416.22460523632</v>
      </c>
      <c r="AX231" s="227">
        <f t="shared" si="145"/>
        <v>0</v>
      </c>
      <c r="AY231" s="227">
        <f t="shared" si="146"/>
        <v>605200.28770759085</v>
      </c>
      <c r="AZ231" s="227">
        <f t="shared" si="147"/>
        <v>0</v>
      </c>
      <c r="BA231" s="227">
        <f t="shared" si="148"/>
        <v>621114.3206332823</v>
      </c>
      <c r="BC231" s="126" t="s">
        <v>451</v>
      </c>
      <c r="BD231" s="126" t="s">
        <v>452</v>
      </c>
      <c r="BE231" s="227">
        <f t="shared" si="149"/>
        <v>0</v>
      </c>
      <c r="BF231" s="227">
        <f t="shared" si="150"/>
        <v>556351.34658478945</v>
      </c>
      <c r="BG231" s="227">
        <f t="shared" si="151"/>
        <v>0</v>
      </c>
      <c r="BH231" s="227">
        <f t="shared" si="152"/>
        <v>558902.20223797346</v>
      </c>
      <c r="BI231" s="227">
        <f t="shared" si="153"/>
        <v>0</v>
      </c>
      <c r="BJ231" s="227">
        <f t="shared" si="154"/>
        <v>568789.71127440373</v>
      </c>
    </row>
    <row r="232" spans="5:62">
      <c r="E232" s="126" t="s">
        <v>453</v>
      </c>
      <c r="F232" s="126" t="s">
        <v>454</v>
      </c>
      <c r="G232" s="227">
        <f>IFERROR(IF(VLOOKUP(E232,A:C,3,FALSE)="YES",VLOOKUP(E232,'School Year 2019-20 SPED coop'!A:R,15,FALSE),0),0)</f>
        <v>0</v>
      </c>
      <c r="H232" s="227">
        <f t="shared" si="118"/>
        <v>3030751.89</v>
      </c>
      <c r="J232" s="126" t="s">
        <v>453</v>
      </c>
      <c r="K232" s="126" t="s">
        <v>454</v>
      </c>
      <c r="L232" s="227">
        <f t="shared" si="119"/>
        <v>0</v>
      </c>
      <c r="M232" s="227">
        <f t="shared" si="120"/>
        <v>2848056.6571912654</v>
      </c>
      <c r="N232" s="227">
        <f t="shared" si="121"/>
        <v>0</v>
      </c>
      <c r="O232" s="227">
        <f t="shared" si="122"/>
        <v>2901712.5927171353</v>
      </c>
      <c r="P232" s="227">
        <f t="shared" si="123"/>
        <v>0</v>
      </c>
      <c r="Q232" s="227">
        <f t="shared" si="124"/>
        <v>2953884.77161997</v>
      </c>
      <c r="S232" s="126" t="s">
        <v>453</v>
      </c>
      <c r="T232" s="126" t="s">
        <v>454</v>
      </c>
      <c r="U232" s="227">
        <f t="shared" si="125"/>
        <v>0</v>
      </c>
      <c r="V232" s="227">
        <f t="shared" si="126"/>
        <v>2889401.6961073852</v>
      </c>
      <c r="W232" s="227">
        <f t="shared" si="127"/>
        <v>0</v>
      </c>
      <c r="X232" s="227">
        <f t="shared" si="128"/>
        <v>2974372.9484225833</v>
      </c>
      <c r="Y232" s="227">
        <f t="shared" si="129"/>
        <v>0</v>
      </c>
      <c r="Z232" s="227">
        <f t="shared" si="130"/>
        <v>3051037.558930275</v>
      </c>
      <c r="AB232" s="126" t="s">
        <v>453</v>
      </c>
      <c r="AC232" s="126" t="s">
        <v>454</v>
      </c>
      <c r="AD232" s="227">
        <f t="shared" si="131"/>
        <v>0</v>
      </c>
      <c r="AE232" s="227">
        <f t="shared" si="132"/>
        <v>2919648.5795435188</v>
      </c>
      <c r="AF232" s="227">
        <f t="shared" si="133"/>
        <v>0</v>
      </c>
      <c r="AG232" s="227">
        <f t="shared" si="134"/>
        <v>2983426.6837628949</v>
      </c>
      <c r="AH232" s="227">
        <f t="shared" si="135"/>
        <v>0</v>
      </c>
      <c r="AI232" s="227">
        <f t="shared" si="136"/>
        <v>3021049.9509031898</v>
      </c>
      <c r="AK232" s="126" t="s">
        <v>453</v>
      </c>
      <c r="AL232" s="126" t="s">
        <v>454</v>
      </c>
      <c r="AM232" s="227">
        <f t="shared" si="137"/>
        <v>0</v>
      </c>
      <c r="AN232" s="227">
        <f t="shared" si="138"/>
        <v>3285495.929969843</v>
      </c>
      <c r="AO232" s="227">
        <f t="shared" si="139"/>
        <v>0</v>
      </c>
      <c r="AP232" s="227">
        <f t="shared" si="140"/>
        <v>3301755.2308716229</v>
      </c>
      <c r="AQ232" s="227">
        <f t="shared" si="141"/>
        <v>0</v>
      </c>
      <c r="AR232" s="227">
        <f t="shared" si="142"/>
        <v>3360096.977454036</v>
      </c>
      <c r="AT232" s="126" t="s">
        <v>453</v>
      </c>
      <c r="AU232" s="126" t="s">
        <v>454</v>
      </c>
      <c r="AV232" s="227">
        <f t="shared" si="143"/>
        <v>0</v>
      </c>
      <c r="AW232" s="227">
        <f t="shared" si="144"/>
        <v>3318166.0859787744</v>
      </c>
      <c r="AX232" s="227">
        <f t="shared" si="145"/>
        <v>0</v>
      </c>
      <c r="AY232" s="227">
        <f t="shared" si="146"/>
        <v>3372770.4751529992</v>
      </c>
      <c r="AZ232" s="227">
        <f t="shared" si="147"/>
        <v>0</v>
      </c>
      <c r="BA232" s="227">
        <f t="shared" si="148"/>
        <v>3461412.4741505506</v>
      </c>
      <c r="BC232" s="126" t="s">
        <v>453</v>
      </c>
      <c r="BD232" s="126" t="s">
        <v>454</v>
      </c>
      <c r="BE232" s="227">
        <f t="shared" si="149"/>
        <v>0</v>
      </c>
      <c r="BF232" s="227">
        <f t="shared" si="150"/>
        <v>3039683.0642643208</v>
      </c>
      <c r="BG232" s="227">
        <f t="shared" si="151"/>
        <v>0</v>
      </c>
      <c r="BH232" s="227">
        <f t="shared" si="152"/>
        <v>3067558.8070515445</v>
      </c>
      <c r="BI232" s="227">
        <f t="shared" si="153"/>
        <v>0</v>
      </c>
      <c r="BJ232" s="227">
        <f t="shared" si="154"/>
        <v>3108812.4920135345</v>
      </c>
    </row>
    <row r="233" spans="5:62">
      <c r="E233" s="126" t="s">
        <v>455</v>
      </c>
      <c r="F233" s="126" t="s">
        <v>456</v>
      </c>
      <c r="G233" s="227">
        <f>IFERROR(IF(VLOOKUP(E233,A:C,3,FALSE)="YES",VLOOKUP(E233,'School Year 2019-20 SPED coop'!A:R,15,FALSE),0),0)</f>
        <v>0</v>
      </c>
      <c r="H233" s="227">
        <f t="shared" si="118"/>
        <v>6888787.9300000006</v>
      </c>
      <c r="J233" s="126" t="s">
        <v>455</v>
      </c>
      <c r="K233" s="126" t="s">
        <v>456</v>
      </c>
      <c r="L233" s="227">
        <f t="shared" si="119"/>
        <v>0</v>
      </c>
      <c r="M233" s="227">
        <f t="shared" si="120"/>
        <v>6533267.9128542114</v>
      </c>
      <c r="N233" s="227">
        <f t="shared" si="121"/>
        <v>0</v>
      </c>
      <c r="O233" s="227">
        <f t="shared" si="122"/>
        <v>6614508.1349172797</v>
      </c>
      <c r="P233" s="227">
        <f t="shared" si="123"/>
        <v>0</v>
      </c>
      <c r="Q233" s="227">
        <f t="shared" si="124"/>
        <v>6690641.4687151462</v>
      </c>
      <c r="S233" s="126" t="s">
        <v>455</v>
      </c>
      <c r="T233" s="126" t="s">
        <v>456</v>
      </c>
      <c r="U233" s="227">
        <f t="shared" si="125"/>
        <v>0</v>
      </c>
      <c r="V233" s="227">
        <f t="shared" si="126"/>
        <v>6628080.6044787336</v>
      </c>
      <c r="W233" s="227">
        <f t="shared" si="127"/>
        <v>0</v>
      </c>
      <c r="X233" s="227">
        <f t="shared" si="128"/>
        <v>6780149.2819500584</v>
      </c>
      <c r="Y233" s="227">
        <f t="shared" si="129"/>
        <v>0</v>
      </c>
      <c r="Z233" s="227">
        <f t="shared" si="130"/>
        <v>6910700.3198694475</v>
      </c>
      <c r="AB233" s="126" t="s">
        <v>455</v>
      </c>
      <c r="AC233" s="126" t="s">
        <v>456</v>
      </c>
      <c r="AD233" s="227">
        <f t="shared" si="131"/>
        <v>0</v>
      </c>
      <c r="AE233" s="227">
        <f t="shared" si="132"/>
        <v>6563352.6718421765</v>
      </c>
      <c r="AF233" s="227">
        <f t="shared" si="133"/>
        <v>0</v>
      </c>
      <c r="AG233" s="227">
        <f t="shared" si="134"/>
        <v>6638344.4589889478</v>
      </c>
      <c r="AH233" s="227">
        <f t="shared" si="135"/>
        <v>0</v>
      </c>
      <c r="AI233" s="227">
        <f t="shared" si="136"/>
        <v>6696029.1181382118</v>
      </c>
      <c r="AK233" s="126" t="s">
        <v>455</v>
      </c>
      <c r="AL233" s="126" t="s">
        <v>456</v>
      </c>
      <c r="AM233" s="227">
        <f t="shared" si="137"/>
        <v>0</v>
      </c>
      <c r="AN233" s="227">
        <f t="shared" si="138"/>
        <v>7411409.5421188008</v>
      </c>
      <c r="AO233" s="227">
        <f t="shared" si="139"/>
        <v>0</v>
      </c>
      <c r="AP233" s="227">
        <f t="shared" si="140"/>
        <v>7400629.5234704437</v>
      </c>
      <c r="AQ233" s="227">
        <f t="shared" si="141"/>
        <v>0</v>
      </c>
      <c r="AR233" s="227">
        <f t="shared" si="142"/>
        <v>7484483.5385953085</v>
      </c>
      <c r="AT233" s="126" t="s">
        <v>455</v>
      </c>
      <c r="AU233" s="126" t="s">
        <v>456</v>
      </c>
      <c r="AV233" s="227">
        <f t="shared" si="143"/>
        <v>0</v>
      </c>
      <c r="AW233" s="227">
        <f t="shared" si="144"/>
        <v>7485130.3843249474</v>
      </c>
      <c r="AX233" s="227">
        <f t="shared" si="145"/>
        <v>0</v>
      </c>
      <c r="AY233" s="227">
        <f t="shared" si="146"/>
        <v>7559812.5935846055</v>
      </c>
      <c r="AZ233" s="227">
        <f t="shared" si="147"/>
        <v>0</v>
      </c>
      <c r="BA233" s="227">
        <f t="shared" si="148"/>
        <v>7710191.7297145147</v>
      </c>
      <c r="BC233" s="126" t="s">
        <v>455</v>
      </c>
      <c r="BD233" s="126" t="s">
        <v>456</v>
      </c>
      <c r="BE233" s="227">
        <f t="shared" si="149"/>
        <v>0</v>
      </c>
      <c r="BF233" s="227">
        <f t="shared" si="150"/>
        <v>6845887.3076250982</v>
      </c>
      <c r="BG233" s="227">
        <f t="shared" si="151"/>
        <v>0</v>
      </c>
      <c r="BH233" s="227">
        <f t="shared" si="152"/>
        <v>6837534.1268074373</v>
      </c>
      <c r="BI233" s="227">
        <f t="shared" si="153"/>
        <v>0</v>
      </c>
      <c r="BJ233" s="227">
        <f t="shared" si="154"/>
        <v>6903280.5269069001</v>
      </c>
    </row>
    <row r="234" spans="5:62">
      <c r="E234" s="126" t="s">
        <v>457</v>
      </c>
      <c r="F234" s="126" t="s">
        <v>458</v>
      </c>
      <c r="G234" s="227">
        <f>IFERROR(IF(VLOOKUP(E234,A:C,3,FALSE)="YES",VLOOKUP(E234,'School Year 2019-20 SPED coop'!A:R,15,FALSE),0),0)</f>
        <v>0</v>
      </c>
      <c r="H234" s="227">
        <f t="shared" si="118"/>
        <v>43950845.620000005</v>
      </c>
      <c r="J234" s="126" t="s">
        <v>457</v>
      </c>
      <c r="K234" s="126" t="s">
        <v>458</v>
      </c>
      <c r="L234" s="227">
        <f t="shared" si="119"/>
        <v>0</v>
      </c>
      <c r="M234" s="227">
        <f t="shared" si="120"/>
        <v>41806216.723704293</v>
      </c>
      <c r="N234" s="227">
        <f t="shared" si="121"/>
        <v>0</v>
      </c>
      <c r="O234" s="227">
        <f t="shared" si="122"/>
        <v>42288074.429648086</v>
      </c>
      <c r="P234" s="227">
        <f t="shared" si="123"/>
        <v>0</v>
      </c>
      <c r="Q234" s="227">
        <f t="shared" si="124"/>
        <v>42736328.693663836</v>
      </c>
      <c r="S234" s="126" t="s">
        <v>457</v>
      </c>
      <c r="T234" s="126" t="s">
        <v>458</v>
      </c>
      <c r="U234" s="227">
        <f t="shared" si="125"/>
        <v>0</v>
      </c>
      <c r="V234" s="227">
        <f t="shared" si="126"/>
        <v>42413081.805868991</v>
      </c>
      <c r="W234" s="227">
        <f t="shared" si="127"/>
        <v>0</v>
      </c>
      <c r="X234" s="227">
        <f t="shared" si="128"/>
        <v>43347193.183081545</v>
      </c>
      <c r="Y234" s="227">
        <f t="shared" si="129"/>
        <v>0</v>
      </c>
      <c r="Z234" s="227">
        <f t="shared" si="130"/>
        <v>44141958.299355693</v>
      </c>
      <c r="AB234" s="126" t="s">
        <v>457</v>
      </c>
      <c r="AC234" s="126" t="s">
        <v>458</v>
      </c>
      <c r="AD234" s="227">
        <f t="shared" si="131"/>
        <v>0</v>
      </c>
      <c r="AE234" s="227">
        <f t="shared" si="132"/>
        <v>40185599.696345188</v>
      </c>
      <c r="AF234" s="227">
        <f t="shared" si="133"/>
        <v>0</v>
      </c>
      <c r="AG234" s="227">
        <f t="shared" si="134"/>
        <v>40609247.490794122</v>
      </c>
      <c r="AH234" s="227">
        <f t="shared" si="135"/>
        <v>0</v>
      </c>
      <c r="AI234" s="227">
        <f t="shared" si="136"/>
        <v>40973399.421144158</v>
      </c>
      <c r="AK234" s="126" t="s">
        <v>457</v>
      </c>
      <c r="AL234" s="126" t="s">
        <v>458</v>
      </c>
      <c r="AM234" s="227">
        <f t="shared" si="137"/>
        <v>0</v>
      </c>
      <c r="AN234" s="227">
        <f t="shared" si="138"/>
        <v>43934594.103784569</v>
      </c>
      <c r="AO234" s="227">
        <f t="shared" si="139"/>
        <v>0</v>
      </c>
      <c r="AP234" s="227">
        <f t="shared" si="140"/>
        <v>43849426.570076153</v>
      </c>
      <c r="AQ234" s="227">
        <f t="shared" si="141"/>
        <v>0</v>
      </c>
      <c r="AR234" s="227">
        <f t="shared" si="142"/>
        <v>44306800.64503523</v>
      </c>
      <c r="AT234" s="126" t="s">
        <v>457</v>
      </c>
      <c r="AU234" s="126" t="s">
        <v>458</v>
      </c>
      <c r="AV234" s="227">
        <f t="shared" si="143"/>
        <v>0</v>
      </c>
      <c r="AW234" s="227">
        <f t="shared" si="144"/>
        <v>44371601.730940051</v>
      </c>
      <c r="AX234" s="227">
        <f t="shared" si="145"/>
        <v>0</v>
      </c>
      <c r="AY234" s="227">
        <f t="shared" si="146"/>
        <v>44792590.315448269</v>
      </c>
      <c r="AZ234" s="227">
        <f t="shared" si="147"/>
        <v>0</v>
      </c>
      <c r="BA234" s="227">
        <f t="shared" si="148"/>
        <v>45642985.861863531</v>
      </c>
      <c r="BC234" s="126" t="s">
        <v>457</v>
      </c>
      <c r="BD234" s="126" t="s">
        <v>458</v>
      </c>
      <c r="BE234" s="227">
        <f t="shared" si="149"/>
        <v>0</v>
      </c>
      <c r="BF234" s="227">
        <f t="shared" si="150"/>
        <v>41942750.462269858</v>
      </c>
      <c r="BG234" s="227">
        <f t="shared" si="151"/>
        <v>0</v>
      </c>
      <c r="BH234" s="227">
        <f t="shared" si="152"/>
        <v>41869468.392978907</v>
      </c>
      <c r="BI234" s="227">
        <f t="shared" si="153"/>
        <v>0</v>
      </c>
      <c r="BJ234" s="227">
        <f t="shared" si="154"/>
        <v>42283463.132062964</v>
      </c>
    </row>
    <row r="235" spans="5:62">
      <c r="E235" s="126" t="s">
        <v>459</v>
      </c>
      <c r="F235" s="126" t="s">
        <v>460</v>
      </c>
      <c r="G235" s="227">
        <f>IFERROR(IF(VLOOKUP(E235,A:C,3,FALSE)="YES",VLOOKUP(E235,'School Year 2019-20 SPED coop'!A:R,15,FALSE),0),0)</f>
        <v>0</v>
      </c>
      <c r="H235" s="227">
        <f t="shared" si="118"/>
        <v>73865.179999999993</v>
      </c>
      <c r="J235" s="126" t="s">
        <v>459</v>
      </c>
      <c r="K235" s="126" t="s">
        <v>460</v>
      </c>
      <c r="L235" s="227">
        <f t="shared" si="119"/>
        <v>0</v>
      </c>
      <c r="M235" s="227">
        <f t="shared" si="120"/>
        <v>71315.064871559676</v>
      </c>
      <c r="N235" s="227">
        <f t="shared" si="121"/>
        <v>0</v>
      </c>
      <c r="O235" s="227">
        <f t="shared" si="122"/>
        <v>72642.388994756533</v>
      </c>
      <c r="P235" s="227">
        <f t="shared" si="123"/>
        <v>0</v>
      </c>
      <c r="Q235" s="227">
        <f t="shared" si="124"/>
        <v>73933.020429615572</v>
      </c>
      <c r="S235" s="126" t="s">
        <v>459</v>
      </c>
      <c r="T235" s="126" t="s">
        <v>460</v>
      </c>
      <c r="U235" s="227">
        <f t="shared" si="125"/>
        <v>0</v>
      </c>
      <c r="V235" s="227">
        <f t="shared" si="126"/>
        <v>71315.064871559676</v>
      </c>
      <c r="W235" s="227">
        <f t="shared" si="127"/>
        <v>0</v>
      </c>
      <c r="X235" s="227">
        <f t="shared" si="128"/>
        <v>72642.388994756533</v>
      </c>
      <c r="Y235" s="227">
        <f t="shared" si="129"/>
        <v>0</v>
      </c>
      <c r="Z235" s="227">
        <f t="shared" si="130"/>
        <v>73933.020429615572</v>
      </c>
      <c r="AB235" s="126" t="s">
        <v>459</v>
      </c>
      <c r="AC235" s="126" t="s">
        <v>460</v>
      </c>
      <c r="AD235" s="227">
        <f t="shared" si="131"/>
        <v>0</v>
      </c>
      <c r="AE235" s="227">
        <f t="shared" si="132"/>
        <v>51645.511679170952</v>
      </c>
      <c r="AF235" s="227">
        <f t="shared" si="133"/>
        <v>0</v>
      </c>
      <c r="AG235" s="227">
        <f t="shared" si="134"/>
        <v>52550.879674038217</v>
      </c>
      <c r="AH235" s="227">
        <f t="shared" si="135"/>
        <v>0</v>
      </c>
      <c r="AI235" s="227">
        <f t="shared" si="136"/>
        <v>53427.659333880729</v>
      </c>
      <c r="AK235" s="126" t="s">
        <v>459</v>
      </c>
      <c r="AL235" s="126" t="s">
        <v>460</v>
      </c>
      <c r="AM235" s="227">
        <f t="shared" si="137"/>
        <v>0</v>
      </c>
      <c r="AN235" s="227">
        <f t="shared" si="138"/>
        <v>54178.91518007277</v>
      </c>
      <c r="AO235" s="227">
        <f t="shared" si="139"/>
        <v>0</v>
      </c>
      <c r="AP235" s="227">
        <f t="shared" si="140"/>
        <v>54443.676126228936</v>
      </c>
      <c r="AQ235" s="227">
        <f t="shared" si="141"/>
        <v>0</v>
      </c>
      <c r="AR235" s="227">
        <f t="shared" si="142"/>
        <v>55394.043936310547</v>
      </c>
      <c r="AT235" s="126" t="s">
        <v>459</v>
      </c>
      <c r="AU235" s="126" t="s">
        <v>460</v>
      </c>
      <c r="AV235" s="227">
        <f t="shared" si="143"/>
        <v>0</v>
      </c>
      <c r="AW235" s="227">
        <f t="shared" si="144"/>
        <v>54178.91518007277</v>
      </c>
      <c r="AX235" s="227">
        <f t="shared" si="145"/>
        <v>0</v>
      </c>
      <c r="AY235" s="227">
        <f t="shared" si="146"/>
        <v>54443.676126228936</v>
      </c>
      <c r="AZ235" s="227">
        <f t="shared" si="147"/>
        <v>0</v>
      </c>
      <c r="BA235" s="227">
        <f t="shared" si="148"/>
        <v>55394.043936310547</v>
      </c>
      <c r="BC235" s="126" t="s">
        <v>459</v>
      </c>
      <c r="BD235" s="126" t="s">
        <v>460</v>
      </c>
      <c r="BE235" s="227">
        <f t="shared" si="149"/>
        <v>0</v>
      </c>
      <c r="BF235" s="227">
        <f t="shared" si="150"/>
        <v>54351.267090531554</v>
      </c>
      <c r="BG235" s="227">
        <f t="shared" si="151"/>
        <v>0</v>
      </c>
      <c r="BH235" s="227">
        <f t="shared" si="152"/>
        <v>54616.512656557694</v>
      </c>
      <c r="BI235" s="227">
        <f t="shared" si="153"/>
        <v>0</v>
      </c>
      <c r="BJ235" s="227">
        <f t="shared" si="154"/>
        <v>55569.853931661462</v>
      </c>
    </row>
    <row r="236" spans="5:62">
      <c r="E236" s="126" t="s">
        <v>461</v>
      </c>
      <c r="F236" s="126" t="s">
        <v>462</v>
      </c>
      <c r="G236" s="227">
        <f>IFERROR(IF(VLOOKUP(E236,A:C,3,FALSE)="YES",VLOOKUP(E236,'School Year 2019-20 SPED coop'!A:R,15,FALSE),0),0)</f>
        <v>0</v>
      </c>
      <c r="H236" s="227">
        <f t="shared" si="118"/>
        <v>43114.32</v>
      </c>
      <c r="J236" s="126" t="s">
        <v>461</v>
      </c>
      <c r="K236" s="126" t="s">
        <v>462</v>
      </c>
      <c r="L236" s="227">
        <f t="shared" si="119"/>
        <v>0</v>
      </c>
      <c r="M236" s="227">
        <f t="shared" si="120"/>
        <v>48239.38689629404</v>
      </c>
      <c r="N236" s="227">
        <f t="shared" si="121"/>
        <v>0</v>
      </c>
      <c r="O236" s="227">
        <f t="shared" si="122"/>
        <v>49137.661842242182</v>
      </c>
      <c r="P236" s="227">
        <f t="shared" si="123"/>
        <v>0</v>
      </c>
      <c r="Q236" s="227">
        <f t="shared" si="124"/>
        <v>50011.104943336708</v>
      </c>
      <c r="S236" s="126" t="s">
        <v>461</v>
      </c>
      <c r="T236" s="126" t="s">
        <v>462</v>
      </c>
      <c r="U236" s="227">
        <f t="shared" si="125"/>
        <v>0</v>
      </c>
      <c r="V236" s="227">
        <f t="shared" si="126"/>
        <v>48239.38689629404</v>
      </c>
      <c r="W236" s="227">
        <f t="shared" si="127"/>
        <v>0</v>
      </c>
      <c r="X236" s="227">
        <f t="shared" si="128"/>
        <v>49137.661842242182</v>
      </c>
      <c r="Y236" s="227">
        <f t="shared" si="129"/>
        <v>0</v>
      </c>
      <c r="Z236" s="227">
        <f t="shared" si="130"/>
        <v>50011.104943336708</v>
      </c>
      <c r="AB236" s="126" t="s">
        <v>461</v>
      </c>
      <c r="AC236" s="126" t="s">
        <v>462</v>
      </c>
      <c r="AD236" s="227">
        <f t="shared" si="131"/>
        <v>0</v>
      </c>
      <c r="AE236" s="227">
        <f t="shared" si="132"/>
        <v>56012.281516836025</v>
      </c>
      <c r="AF236" s="227">
        <f t="shared" si="133"/>
        <v>0</v>
      </c>
      <c r="AG236" s="227">
        <f t="shared" si="134"/>
        <v>56994.078168885972</v>
      </c>
      <c r="AH236" s="227">
        <f t="shared" si="135"/>
        <v>0</v>
      </c>
      <c r="AI236" s="227">
        <f t="shared" si="136"/>
        <v>57944.872698661929</v>
      </c>
      <c r="AK236" s="126" t="s">
        <v>461</v>
      </c>
      <c r="AL236" s="126" t="s">
        <v>462</v>
      </c>
      <c r="AM236" s="227">
        <f t="shared" si="137"/>
        <v>0</v>
      </c>
      <c r="AN236" s="227">
        <f t="shared" si="138"/>
        <v>59462.697553720573</v>
      </c>
      <c r="AO236" s="227">
        <f t="shared" si="139"/>
        <v>0</v>
      </c>
      <c r="AP236" s="227">
        <f t="shared" si="140"/>
        <v>59751.703509333514</v>
      </c>
      <c r="AQ236" s="227">
        <f t="shared" si="141"/>
        <v>0</v>
      </c>
      <c r="AR236" s="227">
        <f t="shared" si="142"/>
        <v>60794.523873877806</v>
      </c>
      <c r="AT236" s="126" t="s">
        <v>461</v>
      </c>
      <c r="AU236" s="126" t="s">
        <v>462</v>
      </c>
      <c r="AV236" s="227">
        <f t="shared" si="143"/>
        <v>0</v>
      </c>
      <c r="AW236" s="227">
        <f t="shared" si="144"/>
        <v>59462.697553720573</v>
      </c>
      <c r="AX236" s="227">
        <f t="shared" si="145"/>
        <v>0</v>
      </c>
      <c r="AY236" s="227">
        <f t="shared" si="146"/>
        <v>59751.703509333514</v>
      </c>
      <c r="AZ236" s="227">
        <f t="shared" si="147"/>
        <v>0</v>
      </c>
      <c r="BA236" s="227">
        <f t="shared" si="148"/>
        <v>60794.523873877806</v>
      </c>
      <c r="BC236" s="126" t="s">
        <v>461</v>
      </c>
      <c r="BD236" s="126" t="s">
        <v>462</v>
      </c>
      <c r="BE236" s="227">
        <f t="shared" si="149"/>
        <v>0</v>
      </c>
      <c r="BF236" s="227">
        <f t="shared" si="150"/>
        <v>58846.796192557347</v>
      </c>
      <c r="BG236" s="227">
        <f t="shared" si="151"/>
        <v>0</v>
      </c>
      <c r="BH236" s="227">
        <f t="shared" si="152"/>
        <v>59134.04649914708</v>
      </c>
      <c r="BI236" s="227">
        <f t="shared" si="153"/>
        <v>0</v>
      </c>
      <c r="BJ236" s="227">
        <f t="shared" si="154"/>
        <v>60166.223830826893</v>
      </c>
    </row>
    <row r="237" spans="5:62">
      <c r="E237" s="126" t="s">
        <v>463</v>
      </c>
      <c r="F237" s="126" t="s">
        <v>464</v>
      </c>
      <c r="G237" s="227">
        <f>IFERROR(IF(VLOOKUP(E237,A:C,3,FALSE)="YES",VLOOKUP(E237,'School Year 2019-20 SPED coop'!A:R,15,FALSE),0),0)</f>
        <v>0</v>
      </c>
      <c r="H237" s="227">
        <f t="shared" si="118"/>
        <v>1670212.23</v>
      </c>
      <c r="J237" s="126" t="s">
        <v>463</v>
      </c>
      <c r="K237" s="126" t="s">
        <v>464</v>
      </c>
      <c r="L237" s="227">
        <f t="shared" si="119"/>
        <v>0</v>
      </c>
      <c r="M237" s="227">
        <f t="shared" si="120"/>
        <v>1607454.1213821161</v>
      </c>
      <c r="N237" s="227">
        <f t="shared" si="121"/>
        <v>0</v>
      </c>
      <c r="O237" s="227">
        <f t="shared" si="122"/>
        <v>1637463.156832814</v>
      </c>
      <c r="P237" s="227">
        <f t="shared" si="123"/>
        <v>0</v>
      </c>
      <c r="Q237" s="227">
        <f t="shared" si="124"/>
        <v>1666642.2543785728</v>
      </c>
      <c r="S237" s="126" t="s">
        <v>463</v>
      </c>
      <c r="T237" s="126" t="s">
        <v>464</v>
      </c>
      <c r="U237" s="227">
        <f t="shared" si="125"/>
        <v>0</v>
      </c>
      <c r="V237" s="227">
        <f t="shared" si="126"/>
        <v>1630793.6373764626</v>
      </c>
      <c r="W237" s="227">
        <f t="shared" si="127"/>
        <v>0</v>
      </c>
      <c r="X237" s="227">
        <f t="shared" si="128"/>
        <v>1678483.6286838492</v>
      </c>
      <c r="Y237" s="227">
        <f t="shared" si="129"/>
        <v>0</v>
      </c>
      <c r="Z237" s="227">
        <f t="shared" si="130"/>
        <v>1721469.5090287656</v>
      </c>
      <c r="AB237" s="126" t="s">
        <v>463</v>
      </c>
      <c r="AC237" s="126" t="s">
        <v>464</v>
      </c>
      <c r="AD237" s="227">
        <f t="shared" si="131"/>
        <v>0</v>
      </c>
      <c r="AE237" s="227">
        <f t="shared" si="132"/>
        <v>1543784.5532752515</v>
      </c>
      <c r="AF237" s="227">
        <f t="shared" si="133"/>
        <v>0</v>
      </c>
      <c r="AG237" s="227">
        <f t="shared" si="134"/>
        <v>1570913.5800363563</v>
      </c>
      <c r="AH237" s="227">
        <f t="shared" si="135"/>
        <v>0</v>
      </c>
      <c r="AI237" s="227">
        <f t="shared" si="136"/>
        <v>1597175.2463766623</v>
      </c>
      <c r="AK237" s="126" t="s">
        <v>463</v>
      </c>
      <c r="AL237" s="126" t="s">
        <v>464</v>
      </c>
      <c r="AM237" s="227">
        <f t="shared" si="137"/>
        <v>0</v>
      </c>
      <c r="AN237" s="227">
        <f t="shared" si="138"/>
        <v>1712997.7505563558</v>
      </c>
      <c r="AO237" s="227">
        <f t="shared" si="139"/>
        <v>0</v>
      </c>
      <c r="AP237" s="227">
        <f t="shared" si="140"/>
        <v>1721802.4440217633</v>
      </c>
      <c r="AQ237" s="227">
        <f t="shared" si="141"/>
        <v>0</v>
      </c>
      <c r="AR237" s="227">
        <f t="shared" si="142"/>
        <v>1751910.2389580857</v>
      </c>
      <c r="AT237" s="126" t="s">
        <v>463</v>
      </c>
      <c r="AU237" s="126" t="s">
        <v>464</v>
      </c>
      <c r="AV237" s="227">
        <f t="shared" si="143"/>
        <v>0</v>
      </c>
      <c r="AW237" s="227">
        <f t="shared" si="144"/>
        <v>1730034.0185679495</v>
      </c>
      <c r="AX237" s="227">
        <f t="shared" si="145"/>
        <v>0</v>
      </c>
      <c r="AY237" s="227">
        <f t="shared" si="146"/>
        <v>1758830.2970064506</v>
      </c>
      <c r="AZ237" s="227">
        <f t="shared" si="147"/>
        <v>0</v>
      </c>
      <c r="BA237" s="227">
        <f t="shared" si="148"/>
        <v>1804731.1290824558</v>
      </c>
      <c r="BC237" s="126" t="s">
        <v>463</v>
      </c>
      <c r="BD237" s="126" t="s">
        <v>464</v>
      </c>
      <c r="BE237" s="227">
        <f t="shared" si="149"/>
        <v>0</v>
      </c>
      <c r="BF237" s="227">
        <f t="shared" si="150"/>
        <v>1620360.2405564925</v>
      </c>
      <c r="BG237" s="227">
        <f t="shared" si="151"/>
        <v>0</v>
      </c>
      <c r="BH237" s="227">
        <f t="shared" si="152"/>
        <v>1628930.3459708786</v>
      </c>
      <c r="BI237" s="227">
        <f t="shared" si="153"/>
        <v>0</v>
      </c>
      <c r="BJ237" s="227">
        <f t="shared" si="154"/>
        <v>1657450.4851324318</v>
      </c>
    </row>
    <row r="238" spans="5:62">
      <c r="E238" s="126" t="s">
        <v>465</v>
      </c>
      <c r="F238" s="126" t="s">
        <v>466</v>
      </c>
      <c r="G238" s="227">
        <f>IFERROR(IF(VLOOKUP(E238,A:C,3,FALSE)="YES",VLOOKUP(E238,'School Year 2019-20 SPED coop'!A:R,15,FALSE),0),0)</f>
        <v>0</v>
      </c>
      <c r="H238" s="227">
        <f t="shared" si="118"/>
        <v>2195080.13</v>
      </c>
      <c r="J238" s="126" t="s">
        <v>465</v>
      </c>
      <c r="K238" s="126" t="s">
        <v>466</v>
      </c>
      <c r="L238" s="227">
        <f t="shared" si="119"/>
        <v>0</v>
      </c>
      <c r="M238" s="227">
        <f t="shared" si="120"/>
        <v>2164420.0649466002</v>
      </c>
      <c r="N238" s="227">
        <f t="shared" si="121"/>
        <v>0</v>
      </c>
      <c r="O238" s="227">
        <f t="shared" si="122"/>
        <v>2204792.6254060259</v>
      </c>
      <c r="P238" s="227">
        <f t="shared" si="123"/>
        <v>0</v>
      </c>
      <c r="Q238" s="227">
        <f t="shared" si="124"/>
        <v>2244048.7290090779</v>
      </c>
      <c r="S238" s="126" t="s">
        <v>465</v>
      </c>
      <c r="T238" s="126" t="s">
        <v>466</v>
      </c>
      <c r="U238" s="227">
        <f t="shared" si="125"/>
        <v>0</v>
      </c>
      <c r="V238" s="227">
        <f t="shared" si="126"/>
        <v>2195842.3948495714</v>
      </c>
      <c r="W238" s="227">
        <f t="shared" si="127"/>
        <v>0</v>
      </c>
      <c r="X238" s="227">
        <f t="shared" si="128"/>
        <v>2260002.183058552</v>
      </c>
      <c r="Y238" s="227">
        <f t="shared" si="129"/>
        <v>0</v>
      </c>
      <c r="Z238" s="227">
        <f t="shared" si="130"/>
        <v>2317857.4177075517</v>
      </c>
      <c r="AB238" s="126" t="s">
        <v>465</v>
      </c>
      <c r="AC238" s="126" t="s">
        <v>466</v>
      </c>
      <c r="AD238" s="227">
        <f t="shared" si="131"/>
        <v>0</v>
      </c>
      <c r="AE238" s="227">
        <f t="shared" si="132"/>
        <v>2164886.0197931388</v>
      </c>
      <c r="AF238" s="227">
        <f t="shared" si="133"/>
        <v>0</v>
      </c>
      <c r="AG238" s="227">
        <f t="shared" si="134"/>
        <v>2202907.7333196364</v>
      </c>
      <c r="AH238" s="227">
        <f t="shared" si="135"/>
        <v>0</v>
      </c>
      <c r="AI238" s="227">
        <f t="shared" si="136"/>
        <v>2239725.3166494514</v>
      </c>
      <c r="AK238" s="126" t="s">
        <v>465</v>
      </c>
      <c r="AL238" s="126" t="s">
        <v>466</v>
      </c>
      <c r="AM238" s="227">
        <f t="shared" si="137"/>
        <v>0</v>
      </c>
      <c r="AN238" s="227">
        <f t="shared" si="138"/>
        <v>2382998.8353698794</v>
      </c>
      <c r="AO238" s="227">
        <f t="shared" si="139"/>
        <v>0</v>
      </c>
      <c r="AP238" s="227">
        <f t="shared" si="140"/>
        <v>2395145.532193562</v>
      </c>
      <c r="AQ238" s="227">
        <f t="shared" si="141"/>
        <v>0</v>
      </c>
      <c r="AR238" s="227">
        <f t="shared" si="142"/>
        <v>2437013.5824256931</v>
      </c>
      <c r="AT238" s="126" t="s">
        <v>465</v>
      </c>
      <c r="AU238" s="126" t="s">
        <v>466</v>
      </c>
      <c r="AV238" s="227">
        <f t="shared" si="143"/>
        <v>0</v>
      </c>
      <c r="AW238" s="227">
        <f t="shared" si="144"/>
        <v>2406701.9744010121</v>
      </c>
      <c r="AX238" s="227">
        <f t="shared" si="145"/>
        <v>0</v>
      </c>
      <c r="AY238" s="227">
        <f t="shared" si="146"/>
        <v>2446669.9576980621</v>
      </c>
      <c r="AZ238" s="227">
        <f t="shared" si="147"/>
        <v>0</v>
      </c>
      <c r="BA238" s="227">
        <f t="shared" si="148"/>
        <v>2510508.208902671</v>
      </c>
      <c r="BC238" s="126" t="s">
        <v>465</v>
      </c>
      <c r="BD238" s="126" t="s">
        <v>466</v>
      </c>
      <c r="BE238" s="227">
        <f t="shared" si="149"/>
        <v>0</v>
      </c>
      <c r="BF238" s="227">
        <f t="shared" si="150"/>
        <v>2254142.2389885057</v>
      </c>
      <c r="BG238" s="227">
        <f t="shared" si="151"/>
        <v>0</v>
      </c>
      <c r="BH238" s="227">
        <f t="shared" si="152"/>
        <v>2265948.8238849621</v>
      </c>
      <c r="BI238" s="227">
        <f t="shared" si="153"/>
        <v>0</v>
      </c>
      <c r="BJ238" s="227">
        <f t="shared" si="154"/>
        <v>2305617.0575953908</v>
      </c>
    </row>
    <row r="239" spans="5:62">
      <c r="E239" s="126" t="s">
        <v>467</v>
      </c>
      <c r="F239" s="126" t="s">
        <v>468</v>
      </c>
      <c r="G239" s="227">
        <f>IFERROR(IF(VLOOKUP(E239,A:C,3,FALSE)="YES",VLOOKUP(E239,'School Year 2019-20 SPED coop'!A:R,15,FALSE),0),0)</f>
        <v>0</v>
      </c>
      <c r="H239" s="227">
        <f t="shared" si="118"/>
        <v>13269716.520000001</v>
      </c>
      <c r="J239" s="126" t="s">
        <v>467</v>
      </c>
      <c r="K239" s="126" t="s">
        <v>468</v>
      </c>
      <c r="L239" s="227">
        <f t="shared" si="119"/>
        <v>0</v>
      </c>
      <c r="M239" s="227">
        <f t="shared" si="120"/>
        <v>12482310.678865386</v>
      </c>
      <c r="N239" s="227">
        <f t="shared" si="121"/>
        <v>0</v>
      </c>
      <c r="O239" s="227">
        <f t="shared" si="122"/>
        <v>12626727.402024012</v>
      </c>
      <c r="P239" s="227">
        <f t="shared" si="123"/>
        <v>0</v>
      </c>
      <c r="Q239" s="227">
        <f t="shared" si="124"/>
        <v>12761121.894917322</v>
      </c>
      <c r="S239" s="126" t="s">
        <v>467</v>
      </c>
      <c r="T239" s="126" t="s">
        <v>468</v>
      </c>
      <c r="U239" s="227">
        <f t="shared" si="125"/>
        <v>0</v>
      </c>
      <c r="V239" s="227">
        <f t="shared" si="126"/>
        <v>12663493.937088687</v>
      </c>
      <c r="W239" s="227">
        <f t="shared" si="127"/>
        <v>0</v>
      </c>
      <c r="X239" s="227">
        <f t="shared" si="128"/>
        <v>12942959.849813044</v>
      </c>
      <c r="Y239" s="227">
        <f t="shared" si="129"/>
        <v>0</v>
      </c>
      <c r="Z239" s="227">
        <f t="shared" si="130"/>
        <v>13180840.484452855</v>
      </c>
      <c r="AB239" s="126" t="s">
        <v>467</v>
      </c>
      <c r="AC239" s="126" t="s">
        <v>468</v>
      </c>
      <c r="AD239" s="227">
        <f t="shared" si="131"/>
        <v>0</v>
      </c>
      <c r="AE239" s="227">
        <f t="shared" si="132"/>
        <v>12460132.082739547</v>
      </c>
      <c r="AF239" s="227">
        <f t="shared" si="133"/>
        <v>0</v>
      </c>
      <c r="AG239" s="227">
        <f t="shared" si="134"/>
        <v>12607472.198354388</v>
      </c>
      <c r="AH239" s="227">
        <f t="shared" si="135"/>
        <v>0</v>
      </c>
      <c r="AI239" s="227">
        <f t="shared" si="136"/>
        <v>12733320.269179026</v>
      </c>
      <c r="AK239" s="126" t="s">
        <v>467</v>
      </c>
      <c r="AL239" s="126" t="s">
        <v>468</v>
      </c>
      <c r="AM239" s="227">
        <f t="shared" si="137"/>
        <v>0</v>
      </c>
      <c r="AN239" s="227">
        <f t="shared" si="138"/>
        <v>13663006.020303592</v>
      </c>
      <c r="AO239" s="227">
        <f t="shared" si="139"/>
        <v>0</v>
      </c>
      <c r="AP239" s="227">
        <f t="shared" si="140"/>
        <v>13637587.601655351</v>
      </c>
      <c r="AQ239" s="227">
        <f t="shared" si="141"/>
        <v>0</v>
      </c>
      <c r="AR239" s="227">
        <f t="shared" si="142"/>
        <v>13780333.463138433</v>
      </c>
      <c r="AT239" s="126" t="s">
        <v>467</v>
      </c>
      <c r="AU239" s="126" t="s">
        <v>468</v>
      </c>
      <c r="AV239" s="227">
        <f t="shared" si="143"/>
        <v>0</v>
      </c>
      <c r="AW239" s="227">
        <f t="shared" si="144"/>
        <v>13798905.775844617</v>
      </c>
      <c r="AX239" s="227">
        <f t="shared" si="145"/>
        <v>0</v>
      </c>
      <c r="AY239" s="227">
        <f t="shared" si="146"/>
        <v>13930918.476255223</v>
      </c>
      <c r="AZ239" s="227">
        <f t="shared" si="147"/>
        <v>0</v>
      </c>
      <c r="BA239" s="227">
        <f t="shared" si="148"/>
        <v>14195909.999607434</v>
      </c>
      <c r="BC239" s="126" t="s">
        <v>467</v>
      </c>
      <c r="BD239" s="126" t="s">
        <v>468</v>
      </c>
      <c r="BE239" s="227">
        <f t="shared" si="149"/>
        <v>0</v>
      </c>
      <c r="BF239" s="227">
        <f t="shared" si="150"/>
        <v>12999686.613092331</v>
      </c>
      <c r="BG239" s="227">
        <f t="shared" si="151"/>
        <v>0</v>
      </c>
      <c r="BH239" s="227">
        <f t="shared" si="152"/>
        <v>12994096.73804787</v>
      </c>
      <c r="BI239" s="227">
        <f t="shared" si="153"/>
        <v>0</v>
      </c>
      <c r="BJ239" s="227">
        <f t="shared" si="154"/>
        <v>13135692.473114351</v>
      </c>
    </row>
    <row r="240" spans="5:62">
      <c r="E240" s="126" t="s">
        <v>469</v>
      </c>
      <c r="F240" s="126" t="s">
        <v>470</v>
      </c>
      <c r="G240" s="227">
        <f>IFERROR(IF(VLOOKUP(E240,A:C,3,FALSE)="YES",VLOOKUP(E240,'School Year 2019-20 SPED coop'!A:R,15,FALSE),0),0)</f>
        <v>0</v>
      </c>
      <c r="H240" s="227">
        <f t="shared" si="118"/>
        <v>19781833.730000004</v>
      </c>
      <c r="J240" s="126" t="s">
        <v>469</v>
      </c>
      <c r="K240" s="126" t="s">
        <v>470</v>
      </c>
      <c r="L240" s="227">
        <f t="shared" si="119"/>
        <v>0</v>
      </c>
      <c r="M240" s="227">
        <f t="shared" si="120"/>
        <v>18785922.859170102</v>
      </c>
      <c r="N240" s="227">
        <f t="shared" si="121"/>
        <v>0</v>
      </c>
      <c r="O240" s="227">
        <f t="shared" si="122"/>
        <v>19136441.55538623</v>
      </c>
      <c r="P240" s="227">
        <f t="shared" si="123"/>
        <v>0</v>
      </c>
      <c r="Q240" s="227">
        <f t="shared" si="124"/>
        <v>19477266.731594551</v>
      </c>
      <c r="S240" s="126" t="s">
        <v>469</v>
      </c>
      <c r="T240" s="126" t="s">
        <v>470</v>
      </c>
      <c r="U240" s="227">
        <f t="shared" si="125"/>
        <v>0</v>
      </c>
      <c r="V240" s="227">
        <f t="shared" si="126"/>
        <v>19058634.792130675</v>
      </c>
      <c r="W240" s="227">
        <f t="shared" si="127"/>
        <v>0</v>
      </c>
      <c r="X240" s="227">
        <f t="shared" si="128"/>
        <v>19615726.651552942</v>
      </c>
      <c r="Y240" s="227">
        <f t="shared" si="129"/>
        <v>0</v>
      </c>
      <c r="Z240" s="227">
        <f t="shared" si="130"/>
        <v>20117891.812032148</v>
      </c>
      <c r="AB240" s="126" t="s">
        <v>469</v>
      </c>
      <c r="AC240" s="126" t="s">
        <v>470</v>
      </c>
      <c r="AD240" s="227">
        <f t="shared" si="131"/>
        <v>0</v>
      </c>
      <c r="AE240" s="227">
        <f t="shared" si="132"/>
        <v>18906919.303678937</v>
      </c>
      <c r="AF240" s="227">
        <f t="shared" si="133"/>
        <v>0</v>
      </c>
      <c r="AG240" s="227">
        <f t="shared" si="134"/>
        <v>19247747.391113557</v>
      </c>
      <c r="AH240" s="227">
        <f t="shared" si="135"/>
        <v>0</v>
      </c>
      <c r="AI240" s="227">
        <f t="shared" si="136"/>
        <v>19578152.280772138</v>
      </c>
      <c r="AK240" s="126" t="s">
        <v>469</v>
      </c>
      <c r="AL240" s="126" t="s">
        <v>470</v>
      </c>
      <c r="AM240" s="227">
        <f t="shared" si="137"/>
        <v>0</v>
      </c>
      <c r="AN240" s="227">
        <f t="shared" si="138"/>
        <v>20367266.257807892</v>
      </c>
      <c r="AO240" s="227">
        <f t="shared" si="139"/>
        <v>0</v>
      </c>
      <c r="AP240" s="227">
        <f t="shared" si="140"/>
        <v>20471250.531665713</v>
      </c>
      <c r="AQ240" s="227">
        <f t="shared" si="141"/>
        <v>0</v>
      </c>
      <c r="AR240" s="227">
        <f t="shared" si="142"/>
        <v>20829114.583051257</v>
      </c>
      <c r="AT240" s="126" t="s">
        <v>469</v>
      </c>
      <c r="AU240" s="126" t="s">
        <v>470</v>
      </c>
      <c r="AV240" s="227">
        <f t="shared" si="143"/>
        <v>0</v>
      </c>
      <c r="AW240" s="227">
        <f t="shared" si="144"/>
        <v>20569854.51564505</v>
      </c>
      <c r="AX240" s="227">
        <f t="shared" si="145"/>
        <v>0</v>
      </c>
      <c r="AY240" s="227">
        <f t="shared" si="146"/>
        <v>20911562.6309519</v>
      </c>
      <c r="AZ240" s="227">
        <f t="shared" si="147"/>
        <v>0</v>
      </c>
      <c r="BA240" s="227">
        <f t="shared" si="148"/>
        <v>21457263.376900252</v>
      </c>
      <c r="BC240" s="126" t="s">
        <v>469</v>
      </c>
      <c r="BD240" s="126" t="s">
        <v>470</v>
      </c>
      <c r="BE240" s="227">
        <f t="shared" si="149"/>
        <v>0</v>
      </c>
      <c r="BF240" s="227">
        <f t="shared" si="150"/>
        <v>19718042.365608394</v>
      </c>
      <c r="BG240" s="227">
        <f t="shared" si="151"/>
        <v>0</v>
      </c>
      <c r="BH240" s="227">
        <f t="shared" si="152"/>
        <v>19829442.035896856</v>
      </c>
      <c r="BI240" s="227">
        <f t="shared" si="153"/>
        <v>0</v>
      </c>
      <c r="BJ240" s="227">
        <f t="shared" si="154"/>
        <v>20185426.64914785</v>
      </c>
    </row>
    <row r="241" spans="5:62">
      <c r="E241" s="126" t="s">
        <v>471</v>
      </c>
      <c r="F241" s="126" t="s">
        <v>472</v>
      </c>
      <c r="G241" s="227">
        <f>IFERROR(IF(VLOOKUP(E241,A:C,3,FALSE)="YES",VLOOKUP(E241,'School Year 2019-20 SPED coop'!A:R,15,FALSE),0),0)</f>
        <v>0</v>
      </c>
      <c r="H241" s="227">
        <f t="shared" si="118"/>
        <v>921081.71</v>
      </c>
      <c r="J241" s="126" t="s">
        <v>471</v>
      </c>
      <c r="K241" s="126" t="s">
        <v>472</v>
      </c>
      <c r="L241" s="227">
        <f t="shared" si="119"/>
        <v>0</v>
      </c>
      <c r="M241" s="227">
        <f t="shared" si="120"/>
        <v>827335.82806398824</v>
      </c>
      <c r="N241" s="227">
        <f t="shared" si="121"/>
        <v>0</v>
      </c>
      <c r="O241" s="227">
        <f t="shared" si="122"/>
        <v>842822.83699021186</v>
      </c>
      <c r="P241" s="227">
        <f t="shared" si="123"/>
        <v>0</v>
      </c>
      <c r="Q241" s="227">
        <f t="shared" si="124"/>
        <v>857881.5472319976</v>
      </c>
      <c r="S241" s="126" t="s">
        <v>471</v>
      </c>
      <c r="T241" s="126" t="s">
        <v>472</v>
      </c>
      <c r="U241" s="227">
        <f t="shared" si="125"/>
        <v>0</v>
      </c>
      <c r="V241" s="227">
        <f t="shared" si="126"/>
        <v>839350.58320975595</v>
      </c>
      <c r="W241" s="227">
        <f t="shared" si="127"/>
        <v>0</v>
      </c>
      <c r="X241" s="227">
        <f t="shared" si="128"/>
        <v>863929.11522037606</v>
      </c>
      <c r="Y241" s="227">
        <f t="shared" si="129"/>
        <v>0</v>
      </c>
      <c r="Z241" s="227">
        <f t="shared" si="130"/>
        <v>886101.45702116226</v>
      </c>
      <c r="AB241" s="126" t="s">
        <v>471</v>
      </c>
      <c r="AC241" s="126" t="s">
        <v>472</v>
      </c>
      <c r="AD241" s="227">
        <f t="shared" si="131"/>
        <v>0</v>
      </c>
      <c r="AE241" s="227">
        <f t="shared" si="132"/>
        <v>852985.25552311947</v>
      </c>
      <c r="AF241" s="227">
        <f t="shared" si="133"/>
        <v>0</v>
      </c>
      <c r="AG241" s="227">
        <f t="shared" si="134"/>
        <v>868031.09479149163</v>
      </c>
      <c r="AH241" s="227">
        <f t="shared" si="135"/>
        <v>0</v>
      </c>
      <c r="AI241" s="227">
        <f t="shared" si="136"/>
        <v>882600.01229066914</v>
      </c>
      <c r="AK241" s="126" t="s">
        <v>471</v>
      </c>
      <c r="AL241" s="126" t="s">
        <v>472</v>
      </c>
      <c r="AM241" s="227">
        <f t="shared" si="137"/>
        <v>0</v>
      </c>
      <c r="AN241" s="227">
        <f t="shared" si="138"/>
        <v>987453.07136544026</v>
      </c>
      <c r="AO241" s="227">
        <f t="shared" si="139"/>
        <v>0</v>
      </c>
      <c r="AP241" s="227">
        <f t="shared" si="140"/>
        <v>992508.73625479068</v>
      </c>
      <c r="AQ241" s="227">
        <f t="shared" si="141"/>
        <v>0</v>
      </c>
      <c r="AR241" s="227">
        <f t="shared" si="142"/>
        <v>1009915.890510397</v>
      </c>
      <c r="AT241" s="126" t="s">
        <v>471</v>
      </c>
      <c r="AU241" s="126" t="s">
        <v>472</v>
      </c>
      <c r="AV241" s="227">
        <f t="shared" si="143"/>
        <v>0</v>
      </c>
      <c r="AW241" s="227">
        <f t="shared" si="144"/>
        <v>997271.53736327821</v>
      </c>
      <c r="AX241" s="227">
        <f t="shared" si="145"/>
        <v>0</v>
      </c>
      <c r="AY241" s="227">
        <f t="shared" si="146"/>
        <v>1013852.0007566984</v>
      </c>
      <c r="AZ241" s="227">
        <f t="shared" si="147"/>
        <v>0</v>
      </c>
      <c r="BA241" s="227">
        <f t="shared" si="148"/>
        <v>1040375.986359012</v>
      </c>
      <c r="BC241" s="126" t="s">
        <v>471</v>
      </c>
      <c r="BD241" s="126" t="s">
        <v>472</v>
      </c>
      <c r="BE241" s="227">
        <f t="shared" si="149"/>
        <v>0</v>
      </c>
      <c r="BF241" s="227">
        <f t="shared" si="150"/>
        <v>896361.884737771</v>
      </c>
      <c r="BG241" s="227">
        <f t="shared" si="151"/>
        <v>0</v>
      </c>
      <c r="BH241" s="227">
        <f t="shared" si="152"/>
        <v>901181.9205687457</v>
      </c>
      <c r="BI241" s="227">
        <f t="shared" si="153"/>
        <v>0</v>
      </c>
      <c r="BJ241" s="227">
        <f t="shared" si="154"/>
        <v>917029.34994497965</v>
      </c>
    </row>
    <row r="242" spans="5:62">
      <c r="E242" s="126" t="s">
        <v>473</v>
      </c>
      <c r="F242" s="126" t="s">
        <v>474</v>
      </c>
      <c r="G242" s="227">
        <f>IFERROR(IF(VLOOKUP(E242,A:C,3,FALSE)="YES",VLOOKUP(E242,'School Year 2019-20 SPED coop'!A:R,15,FALSE),0),0)</f>
        <v>0</v>
      </c>
      <c r="H242" s="227">
        <f t="shared" si="118"/>
        <v>7331567.4699999997</v>
      </c>
      <c r="J242" s="126" t="s">
        <v>473</v>
      </c>
      <c r="K242" s="126" t="s">
        <v>474</v>
      </c>
      <c r="L242" s="227">
        <f t="shared" si="119"/>
        <v>0</v>
      </c>
      <c r="M242" s="227">
        <f t="shared" si="120"/>
        <v>6813441.8752569575</v>
      </c>
      <c r="N242" s="227">
        <f t="shared" si="121"/>
        <v>0</v>
      </c>
      <c r="O242" s="227">
        <f t="shared" si="122"/>
        <v>6940529.1337516811</v>
      </c>
      <c r="P242" s="227">
        <f t="shared" si="123"/>
        <v>0</v>
      </c>
      <c r="Q242" s="227">
        <f t="shared" si="124"/>
        <v>7064101.9225348271</v>
      </c>
      <c r="S242" s="126" t="s">
        <v>473</v>
      </c>
      <c r="T242" s="126" t="s">
        <v>474</v>
      </c>
      <c r="U242" s="227">
        <f t="shared" si="125"/>
        <v>0</v>
      </c>
      <c r="V242" s="227">
        <f t="shared" si="126"/>
        <v>6912332.0776719283</v>
      </c>
      <c r="W242" s="227">
        <f t="shared" si="127"/>
        <v>0</v>
      </c>
      <c r="X242" s="227">
        <f t="shared" si="128"/>
        <v>7114351.8182100588</v>
      </c>
      <c r="Y242" s="227">
        <f t="shared" si="129"/>
        <v>0</v>
      </c>
      <c r="Z242" s="227">
        <f t="shared" si="130"/>
        <v>7296444.5618766025</v>
      </c>
      <c r="AB242" s="126" t="s">
        <v>473</v>
      </c>
      <c r="AC242" s="126" t="s">
        <v>474</v>
      </c>
      <c r="AD242" s="227">
        <f t="shared" si="131"/>
        <v>0</v>
      </c>
      <c r="AE242" s="227">
        <f t="shared" si="132"/>
        <v>6780594.6717398716</v>
      </c>
      <c r="AF242" s="227">
        <f t="shared" si="133"/>
        <v>0</v>
      </c>
      <c r="AG242" s="227">
        <f t="shared" si="134"/>
        <v>6908376.3722485257</v>
      </c>
      <c r="AH242" s="227">
        <f t="shared" si="135"/>
        <v>0</v>
      </c>
      <c r="AI242" s="227">
        <f t="shared" si="136"/>
        <v>7023362.0370005313</v>
      </c>
      <c r="AK242" s="126" t="s">
        <v>473</v>
      </c>
      <c r="AL242" s="126" t="s">
        <v>474</v>
      </c>
      <c r="AM242" s="227">
        <f t="shared" si="137"/>
        <v>0</v>
      </c>
      <c r="AN242" s="227">
        <f t="shared" si="138"/>
        <v>7350868.5943631772</v>
      </c>
      <c r="AO242" s="227">
        <f t="shared" si="139"/>
        <v>0</v>
      </c>
      <c r="AP242" s="227">
        <f t="shared" si="140"/>
        <v>7388376.5966403103</v>
      </c>
      <c r="AQ242" s="227">
        <f t="shared" si="141"/>
        <v>0</v>
      </c>
      <c r="AR242" s="227">
        <f t="shared" si="142"/>
        <v>7517532.2076605111</v>
      </c>
      <c r="AT242" s="126" t="s">
        <v>473</v>
      </c>
      <c r="AU242" s="126" t="s">
        <v>474</v>
      </c>
      <c r="AV242" s="227">
        <f t="shared" si="143"/>
        <v>0</v>
      </c>
      <c r="AW242" s="227">
        <f t="shared" si="144"/>
        <v>7423986.5544936396</v>
      </c>
      <c r="AX242" s="227">
        <f t="shared" si="145"/>
        <v>0</v>
      </c>
      <c r="AY242" s="227">
        <f t="shared" si="146"/>
        <v>7547285.5993408645</v>
      </c>
      <c r="AZ242" s="227">
        <f t="shared" si="147"/>
        <v>0</v>
      </c>
      <c r="BA242" s="227">
        <f t="shared" si="148"/>
        <v>7744220.6349505633</v>
      </c>
      <c r="BC242" s="126" t="s">
        <v>473</v>
      </c>
      <c r="BD242" s="126" t="s">
        <v>474</v>
      </c>
      <c r="BE242" s="227">
        <f t="shared" si="149"/>
        <v>0</v>
      </c>
      <c r="BF242" s="227">
        <f t="shared" si="150"/>
        <v>7071294.7440748671</v>
      </c>
      <c r="BG242" s="227">
        <f t="shared" si="151"/>
        <v>0</v>
      </c>
      <c r="BH242" s="227">
        <f t="shared" si="152"/>
        <v>7117129.7727751769</v>
      </c>
      <c r="BI242" s="227">
        <f t="shared" si="153"/>
        <v>0</v>
      </c>
      <c r="BJ242" s="227">
        <f t="shared" si="154"/>
        <v>7241283.9000926912</v>
      </c>
    </row>
    <row r="243" spans="5:62">
      <c r="E243" s="126" t="s">
        <v>475</v>
      </c>
      <c r="F243" s="126" t="s">
        <v>476</v>
      </c>
      <c r="G243" s="227">
        <f>IFERROR(IF(VLOOKUP(E243,A:C,3,FALSE)="YES",VLOOKUP(E243,'School Year 2019-20 SPED coop'!A:R,15,FALSE),0),0)</f>
        <v>0</v>
      </c>
      <c r="H243" s="227">
        <f t="shared" si="118"/>
        <v>5477217.4199999999</v>
      </c>
      <c r="J243" s="126" t="s">
        <v>475</v>
      </c>
      <c r="K243" s="126" t="s">
        <v>476</v>
      </c>
      <c r="L243" s="227">
        <f t="shared" si="119"/>
        <v>0</v>
      </c>
      <c r="M243" s="227">
        <f t="shared" si="120"/>
        <v>5484726.2712106984</v>
      </c>
      <c r="N243" s="227">
        <f t="shared" si="121"/>
        <v>0</v>
      </c>
      <c r="O243" s="227">
        <f t="shared" si="122"/>
        <v>5587334.521646373</v>
      </c>
      <c r="P243" s="227">
        <f t="shared" si="123"/>
        <v>0</v>
      </c>
      <c r="Q243" s="227">
        <f t="shared" si="124"/>
        <v>5687105.1675153133</v>
      </c>
      <c r="S243" s="126" t="s">
        <v>475</v>
      </c>
      <c r="T243" s="126" t="s">
        <v>476</v>
      </c>
      <c r="U243" s="227">
        <f t="shared" si="125"/>
        <v>0</v>
      </c>
      <c r="V243" s="227">
        <f t="shared" si="126"/>
        <v>5564341.0035090689</v>
      </c>
      <c r="W243" s="227">
        <f t="shared" si="127"/>
        <v>0</v>
      </c>
      <c r="X243" s="227">
        <f t="shared" si="128"/>
        <v>5727266.2070556441</v>
      </c>
      <c r="Y243" s="227">
        <f t="shared" si="129"/>
        <v>0</v>
      </c>
      <c r="Z243" s="227">
        <f t="shared" si="130"/>
        <v>5874155.7108619232</v>
      </c>
      <c r="AB243" s="126" t="s">
        <v>475</v>
      </c>
      <c r="AC243" s="126" t="s">
        <v>476</v>
      </c>
      <c r="AD243" s="227">
        <f t="shared" si="131"/>
        <v>0</v>
      </c>
      <c r="AE243" s="227">
        <f t="shared" si="132"/>
        <v>5123349.0246959953</v>
      </c>
      <c r="AF243" s="227">
        <f t="shared" si="133"/>
        <v>0</v>
      </c>
      <c r="AG243" s="227">
        <f t="shared" si="134"/>
        <v>5219492.3702296792</v>
      </c>
      <c r="AH243" s="227">
        <f t="shared" si="135"/>
        <v>0</v>
      </c>
      <c r="AI243" s="227">
        <f t="shared" si="136"/>
        <v>5309223.2664094791</v>
      </c>
      <c r="AK243" s="126" t="s">
        <v>475</v>
      </c>
      <c r="AL243" s="126" t="s">
        <v>476</v>
      </c>
      <c r="AM243" s="227">
        <f t="shared" si="137"/>
        <v>0</v>
      </c>
      <c r="AN243" s="227">
        <f t="shared" si="138"/>
        <v>5726694.4495743932</v>
      </c>
      <c r="AO243" s="227">
        <f t="shared" si="139"/>
        <v>0</v>
      </c>
      <c r="AP243" s="227">
        <f t="shared" si="140"/>
        <v>5755838.9920075675</v>
      </c>
      <c r="AQ243" s="227">
        <f t="shared" si="141"/>
        <v>0</v>
      </c>
      <c r="AR243" s="227">
        <f t="shared" si="142"/>
        <v>5856767.5440755486</v>
      </c>
      <c r="AT243" s="126" t="s">
        <v>475</v>
      </c>
      <c r="AU243" s="126" t="s">
        <v>476</v>
      </c>
      <c r="AV243" s="227">
        <f t="shared" si="143"/>
        <v>0</v>
      </c>
      <c r="AW243" s="227">
        <f t="shared" si="144"/>
        <v>5783661.7775851842</v>
      </c>
      <c r="AX243" s="227">
        <f t="shared" si="145"/>
        <v>0</v>
      </c>
      <c r="AY243" s="227">
        <f t="shared" si="146"/>
        <v>5879644.4222944789</v>
      </c>
      <c r="AZ243" s="227">
        <f t="shared" si="147"/>
        <v>0</v>
      </c>
      <c r="BA243" s="227">
        <f t="shared" si="148"/>
        <v>6033391.5113129783</v>
      </c>
      <c r="BC243" s="126" t="s">
        <v>475</v>
      </c>
      <c r="BD243" s="126" t="s">
        <v>476</v>
      </c>
      <c r="BE243" s="227">
        <f t="shared" si="149"/>
        <v>0</v>
      </c>
      <c r="BF243" s="227">
        <f t="shared" si="150"/>
        <v>5347323.5004715975</v>
      </c>
      <c r="BG243" s="227">
        <f t="shared" si="151"/>
        <v>0</v>
      </c>
      <c r="BH243" s="227">
        <f t="shared" si="152"/>
        <v>5381475.3842379749</v>
      </c>
      <c r="BI243" s="227">
        <f t="shared" si="153"/>
        <v>0</v>
      </c>
      <c r="BJ243" s="227">
        <f t="shared" si="154"/>
        <v>5478269.2199768387</v>
      </c>
    </row>
    <row r="244" spans="5:62">
      <c r="E244" s="126" t="s">
        <v>477</v>
      </c>
      <c r="F244" s="126" t="s">
        <v>478</v>
      </c>
      <c r="G244" s="227">
        <f>IFERROR(IF(VLOOKUP(E244,A:C,3,FALSE)="YES",VLOOKUP(E244,'School Year 2019-20 SPED coop'!A:R,15,FALSE),0),0)</f>
        <v>0</v>
      </c>
      <c r="H244" s="227">
        <f t="shared" si="118"/>
        <v>594933.49</v>
      </c>
      <c r="J244" s="126" t="s">
        <v>477</v>
      </c>
      <c r="K244" s="126" t="s">
        <v>478</v>
      </c>
      <c r="L244" s="227">
        <f t="shared" si="119"/>
        <v>0</v>
      </c>
      <c r="M244" s="227">
        <f t="shared" si="120"/>
        <v>540440.22516755492</v>
      </c>
      <c r="N244" s="227">
        <f t="shared" si="121"/>
        <v>0</v>
      </c>
      <c r="O244" s="227">
        <f t="shared" si="122"/>
        <v>550522.66927326773</v>
      </c>
      <c r="P244" s="227">
        <f t="shared" si="123"/>
        <v>0</v>
      </c>
      <c r="Q244" s="227">
        <f t="shared" si="124"/>
        <v>560326.28128033038</v>
      </c>
      <c r="S244" s="126" t="s">
        <v>477</v>
      </c>
      <c r="T244" s="126" t="s">
        <v>478</v>
      </c>
      <c r="U244" s="227">
        <f t="shared" si="125"/>
        <v>0</v>
      </c>
      <c r="V244" s="227">
        <f t="shared" si="126"/>
        <v>548275.27780907368</v>
      </c>
      <c r="W244" s="227">
        <f t="shared" si="127"/>
        <v>0</v>
      </c>
      <c r="X244" s="227">
        <f t="shared" si="128"/>
        <v>564311.38686880271</v>
      </c>
      <c r="Y244" s="227">
        <f t="shared" si="129"/>
        <v>0</v>
      </c>
      <c r="Z244" s="227">
        <f t="shared" si="130"/>
        <v>578746.49036910408</v>
      </c>
      <c r="AB244" s="126" t="s">
        <v>477</v>
      </c>
      <c r="AC244" s="126" t="s">
        <v>478</v>
      </c>
      <c r="AD244" s="227">
        <f t="shared" si="131"/>
        <v>0</v>
      </c>
      <c r="AE244" s="227">
        <f t="shared" si="132"/>
        <v>579428.06602216244</v>
      </c>
      <c r="AF244" s="227">
        <f t="shared" si="133"/>
        <v>0</v>
      </c>
      <c r="AG244" s="227">
        <f t="shared" si="134"/>
        <v>590397.66060835903</v>
      </c>
      <c r="AH244" s="227">
        <f t="shared" si="135"/>
        <v>0</v>
      </c>
      <c r="AI244" s="227">
        <f t="shared" si="136"/>
        <v>598194.92610174522</v>
      </c>
      <c r="AK244" s="126" t="s">
        <v>477</v>
      </c>
      <c r="AL244" s="126" t="s">
        <v>478</v>
      </c>
      <c r="AM244" s="227">
        <f t="shared" si="137"/>
        <v>0</v>
      </c>
      <c r="AN244" s="227">
        <f t="shared" si="138"/>
        <v>635150.08242737525</v>
      </c>
      <c r="AO244" s="227">
        <f t="shared" si="139"/>
        <v>0</v>
      </c>
      <c r="AP244" s="227">
        <f t="shared" si="140"/>
        <v>638399.34428395226</v>
      </c>
      <c r="AQ244" s="227">
        <f t="shared" si="141"/>
        <v>0</v>
      </c>
      <c r="AR244" s="227">
        <f t="shared" si="142"/>
        <v>649560.65611960366</v>
      </c>
      <c r="AT244" s="126" t="s">
        <v>477</v>
      </c>
      <c r="AU244" s="126" t="s">
        <v>478</v>
      </c>
      <c r="AV244" s="227">
        <f t="shared" si="143"/>
        <v>0</v>
      </c>
      <c r="AW244" s="227">
        <f t="shared" si="144"/>
        <v>641470.9244228059</v>
      </c>
      <c r="AX244" s="227">
        <f t="shared" si="145"/>
        <v>0</v>
      </c>
      <c r="AY244" s="227">
        <f t="shared" si="146"/>
        <v>652131.67706076556</v>
      </c>
      <c r="AZ244" s="227">
        <f t="shared" si="147"/>
        <v>0</v>
      </c>
      <c r="BA244" s="227">
        <f t="shared" si="148"/>
        <v>669164.24292200606</v>
      </c>
      <c r="BC244" s="126" t="s">
        <v>477</v>
      </c>
      <c r="BD244" s="126" t="s">
        <v>478</v>
      </c>
      <c r="BE244" s="227">
        <f t="shared" si="149"/>
        <v>0</v>
      </c>
      <c r="BF244" s="227">
        <f t="shared" si="150"/>
        <v>607156.1431462185</v>
      </c>
      <c r="BG244" s="227">
        <f t="shared" si="151"/>
        <v>0</v>
      </c>
      <c r="BH244" s="227">
        <f t="shared" si="152"/>
        <v>611148.86983054981</v>
      </c>
      <c r="BI244" s="227">
        <f t="shared" si="153"/>
        <v>0</v>
      </c>
      <c r="BJ244" s="227">
        <f t="shared" si="154"/>
        <v>619719.96780962648</v>
      </c>
    </row>
    <row r="245" spans="5:62">
      <c r="E245" s="126" t="s">
        <v>479</v>
      </c>
      <c r="F245" s="126" t="s">
        <v>480</v>
      </c>
      <c r="G245" s="227">
        <f>IFERROR(IF(VLOOKUP(E245,A:C,3,FALSE)="YES",VLOOKUP(E245,'School Year 2019-20 SPED coop'!A:R,15,FALSE),0),0)</f>
        <v>0</v>
      </c>
      <c r="H245" s="227">
        <f t="shared" si="118"/>
        <v>4983231.37</v>
      </c>
      <c r="J245" s="126" t="s">
        <v>479</v>
      </c>
      <c r="K245" s="126" t="s">
        <v>480</v>
      </c>
      <c r="L245" s="227">
        <f t="shared" si="119"/>
        <v>0</v>
      </c>
      <c r="M245" s="227">
        <f t="shared" si="120"/>
        <v>4390841.7887875317</v>
      </c>
      <c r="N245" s="227">
        <f t="shared" si="121"/>
        <v>0</v>
      </c>
      <c r="O245" s="227">
        <f t="shared" si="122"/>
        <v>4472820.1944621839</v>
      </c>
      <c r="P245" s="227">
        <f t="shared" si="123"/>
        <v>0</v>
      </c>
      <c r="Q245" s="227">
        <f t="shared" si="124"/>
        <v>4552531.255417903</v>
      </c>
      <c r="S245" s="126" t="s">
        <v>479</v>
      </c>
      <c r="T245" s="126" t="s">
        <v>480</v>
      </c>
      <c r="U245" s="227">
        <f t="shared" si="125"/>
        <v>0</v>
      </c>
      <c r="V245" s="227">
        <f t="shared" si="126"/>
        <v>4454584.3759404793</v>
      </c>
      <c r="W245" s="227">
        <f t="shared" si="127"/>
        <v>0</v>
      </c>
      <c r="X245" s="227">
        <f t="shared" si="128"/>
        <v>4584854.3805729989</v>
      </c>
      <c r="Y245" s="227">
        <f t="shared" si="129"/>
        <v>0</v>
      </c>
      <c r="Z245" s="227">
        <f t="shared" si="130"/>
        <v>4702278.211890243</v>
      </c>
      <c r="AB245" s="126" t="s">
        <v>479</v>
      </c>
      <c r="AC245" s="126" t="s">
        <v>480</v>
      </c>
      <c r="AD245" s="227">
        <f t="shared" si="131"/>
        <v>0</v>
      </c>
      <c r="AE245" s="227">
        <f t="shared" si="132"/>
        <v>4094530.9446074055</v>
      </c>
      <c r="AF245" s="227">
        <f t="shared" si="133"/>
        <v>0</v>
      </c>
      <c r="AG245" s="227">
        <f t="shared" si="134"/>
        <v>4160410.6706966786</v>
      </c>
      <c r="AH245" s="227">
        <f t="shared" si="135"/>
        <v>0</v>
      </c>
      <c r="AI245" s="227">
        <f t="shared" si="136"/>
        <v>4237166.2584352447</v>
      </c>
      <c r="AK245" s="126" t="s">
        <v>479</v>
      </c>
      <c r="AL245" s="126" t="s">
        <v>480</v>
      </c>
      <c r="AM245" s="227">
        <f t="shared" si="137"/>
        <v>0</v>
      </c>
      <c r="AN245" s="227">
        <f t="shared" si="138"/>
        <v>4575842.8037819117</v>
      </c>
      <c r="AO245" s="227">
        <f t="shared" si="139"/>
        <v>0</v>
      </c>
      <c r="AP245" s="227">
        <f t="shared" si="140"/>
        <v>4599481.2376387725</v>
      </c>
      <c r="AQ245" s="227">
        <f t="shared" si="141"/>
        <v>0</v>
      </c>
      <c r="AR245" s="227">
        <f t="shared" si="142"/>
        <v>4679927.7300672214</v>
      </c>
      <c r="AT245" s="126" t="s">
        <v>479</v>
      </c>
      <c r="AU245" s="126" t="s">
        <v>480</v>
      </c>
      <c r="AV245" s="227">
        <f t="shared" si="143"/>
        <v>0</v>
      </c>
      <c r="AW245" s="227">
        <f t="shared" si="144"/>
        <v>4621348.0586804859</v>
      </c>
      <c r="AX245" s="227">
        <f t="shared" si="145"/>
        <v>0</v>
      </c>
      <c r="AY245" s="227">
        <f t="shared" si="146"/>
        <v>4698408.0857126117</v>
      </c>
      <c r="AZ245" s="227">
        <f t="shared" si="147"/>
        <v>0</v>
      </c>
      <c r="BA245" s="227">
        <f t="shared" si="148"/>
        <v>4821051.5297155278</v>
      </c>
      <c r="BC245" s="126" t="s">
        <v>479</v>
      </c>
      <c r="BD245" s="126" t="s">
        <v>480</v>
      </c>
      <c r="BE245" s="227">
        <f t="shared" si="149"/>
        <v>0</v>
      </c>
      <c r="BF245" s="227">
        <f t="shared" si="150"/>
        <v>4286218.9705008212</v>
      </c>
      <c r="BG245" s="227">
        <f t="shared" si="151"/>
        <v>0</v>
      </c>
      <c r="BH245" s="227">
        <f t="shared" si="152"/>
        <v>4302889.4761086879</v>
      </c>
      <c r="BI245" s="227">
        <f t="shared" si="153"/>
        <v>0</v>
      </c>
      <c r="BJ245" s="227">
        <f t="shared" si="154"/>
        <v>4385658.1947019529</v>
      </c>
    </row>
    <row r="246" spans="5:62">
      <c r="E246" s="126" t="s">
        <v>481</v>
      </c>
      <c r="F246" s="126" t="s">
        <v>482</v>
      </c>
      <c r="G246" s="227">
        <f>IFERROR(IF(VLOOKUP(E246,A:C,3,FALSE)="YES",VLOOKUP(E246,'School Year 2019-20 SPED coop'!A:R,15,FALSE),0),0)</f>
        <v>0</v>
      </c>
      <c r="H246" s="227">
        <f t="shared" si="118"/>
        <v>2887239.58</v>
      </c>
      <c r="J246" s="126" t="s">
        <v>481</v>
      </c>
      <c r="K246" s="126" t="s">
        <v>482</v>
      </c>
      <c r="L246" s="227">
        <f t="shared" si="119"/>
        <v>0</v>
      </c>
      <c r="M246" s="227">
        <f t="shared" si="120"/>
        <v>2678131.5428395765</v>
      </c>
      <c r="N246" s="227">
        <f t="shared" si="121"/>
        <v>0</v>
      </c>
      <c r="O246" s="227">
        <f t="shared" si="122"/>
        <v>2728142.1202656631</v>
      </c>
      <c r="P246" s="227">
        <f t="shared" si="123"/>
        <v>0</v>
      </c>
      <c r="Q246" s="227">
        <f t="shared" si="124"/>
        <v>2776769.426297165</v>
      </c>
      <c r="S246" s="126" t="s">
        <v>481</v>
      </c>
      <c r="T246" s="126" t="s">
        <v>482</v>
      </c>
      <c r="U246" s="227">
        <f t="shared" si="125"/>
        <v>0</v>
      </c>
      <c r="V246" s="227">
        <f t="shared" si="126"/>
        <v>2717008.5293951784</v>
      </c>
      <c r="W246" s="227">
        <f t="shared" si="127"/>
        <v>0</v>
      </c>
      <c r="X246" s="227">
        <f t="shared" si="128"/>
        <v>2796466.0844147285</v>
      </c>
      <c r="Y246" s="227">
        <f t="shared" si="129"/>
        <v>0</v>
      </c>
      <c r="Z246" s="227">
        <f t="shared" si="130"/>
        <v>2868101.9743587645</v>
      </c>
      <c r="AB246" s="126" t="s">
        <v>481</v>
      </c>
      <c r="AC246" s="126" t="s">
        <v>482</v>
      </c>
      <c r="AD246" s="227">
        <f t="shared" si="131"/>
        <v>0</v>
      </c>
      <c r="AE246" s="227">
        <f t="shared" si="132"/>
        <v>2633541.284361565</v>
      </c>
      <c r="AF246" s="227">
        <f t="shared" si="133"/>
        <v>0</v>
      </c>
      <c r="AG246" s="227">
        <f t="shared" si="134"/>
        <v>2680554.085856054</v>
      </c>
      <c r="AH246" s="227">
        <f t="shared" si="135"/>
        <v>0</v>
      </c>
      <c r="AI246" s="227">
        <f t="shared" si="136"/>
        <v>2726379.4359999173</v>
      </c>
      <c r="AK246" s="126" t="s">
        <v>481</v>
      </c>
      <c r="AL246" s="126" t="s">
        <v>482</v>
      </c>
      <c r="AM246" s="227">
        <f t="shared" si="137"/>
        <v>0</v>
      </c>
      <c r="AN246" s="227">
        <f t="shared" si="138"/>
        <v>2858623.0292146783</v>
      </c>
      <c r="AO246" s="227">
        <f t="shared" si="139"/>
        <v>0</v>
      </c>
      <c r="AP246" s="227">
        <f t="shared" si="140"/>
        <v>2873439.7010914427</v>
      </c>
      <c r="AQ246" s="227">
        <f t="shared" si="141"/>
        <v>0</v>
      </c>
      <c r="AR246" s="227">
        <f t="shared" si="142"/>
        <v>2923705.9577276572</v>
      </c>
      <c r="AT246" s="126" t="s">
        <v>481</v>
      </c>
      <c r="AU246" s="126" t="s">
        <v>482</v>
      </c>
      <c r="AV246" s="227">
        <f t="shared" si="143"/>
        <v>0</v>
      </c>
      <c r="AW246" s="227">
        <f t="shared" si="144"/>
        <v>2887046.3997731386</v>
      </c>
      <c r="AX246" s="227">
        <f t="shared" si="145"/>
        <v>0</v>
      </c>
      <c r="AY246" s="227">
        <f t="shared" si="146"/>
        <v>2935239.1116687004</v>
      </c>
      <c r="AZ246" s="227">
        <f t="shared" si="147"/>
        <v>0</v>
      </c>
      <c r="BA246" s="227">
        <f t="shared" si="148"/>
        <v>3011881.689891804</v>
      </c>
      <c r="BC246" s="126" t="s">
        <v>481</v>
      </c>
      <c r="BD246" s="126" t="s">
        <v>482</v>
      </c>
      <c r="BE246" s="227">
        <f t="shared" si="149"/>
        <v>0</v>
      </c>
      <c r="BF246" s="227">
        <f t="shared" si="150"/>
        <v>2753485.1822155984</v>
      </c>
      <c r="BG246" s="227">
        <f t="shared" si="151"/>
        <v>0</v>
      </c>
      <c r="BH246" s="227">
        <f t="shared" si="152"/>
        <v>2768791.8947778218</v>
      </c>
      <c r="BI246" s="227">
        <f t="shared" si="153"/>
        <v>0</v>
      </c>
      <c r="BJ246" s="227">
        <f t="shared" si="154"/>
        <v>2818320.6556645366</v>
      </c>
    </row>
    <row r="247" spans="5:62">
      <c r="E247" s="126" t="s">
        <v>483</v>
      </c>
      <c r="F247" s="126" t="s">
        <v>484</v>
      </c>
      <c r="G247" s="227">
        <f>IFERROR(IF(VLOOKUP(E247,A:C,3,FALSE)="YES",VLOOKUP(E247,'School Year 2019-20 SPED coop'!A:R,15,FALSE),0),0)</f>
        <v>0</v>
      </c>
      <c r="H247" s="227">
        <f t="shared" si="118"/>
        <v>1896232.7499999998</v>
      </c>
      <c r="J247" s="126" t="s">
        <v>483</v>
      </c>
      <c r="K247" s="126" t="s">
        <v>484</v>
      </c>
      <c r="L247" s="227">
        <f t="shared" si="119"/>
        <v>0</v>
      </c>
      <c r="M247" s="227">
        <f t="shared" si="120"/>
        <v>1876486.1832879481</v>
      </c>
      <c r="N247" s="227">
        <f t="shared" si="121"/>
        <v>0</v>
      </c>
      <c r="O247" s="227">
        <f t="shared" si="122"/>
        <v>1911508.9859430264</v>
      </c>
      <c r="P247" s="227">
        <f t="shared" si="123"/>
        <v>0</v>
      </c>
      <c r="Q247" s="227">
        <f t="shared" si="124"/>
        <v>1945563.1710024544</v>
      </c>
      <c r="S247" s="126" t="s">
        <v>483</v>
      </c>
      <c r="T247" s="126" t="s">
        <v>484</v>
      </c>
      <c r="U247" s="227">
        <f t="shared" si="125"/>
        <v>0</v>
      </c>
      <c r="V247" s="227">
        <f t="shared" si="126"/>
        <v>1903735.1778806159</v>
      </c>
      <c r="W247" s="227">
        <f t="shared" si="127"/>
        <v>0</v>
      </c>
      <c r="X247" s="227">
        <f t="shared" si="128"/>
        <v>1959392.0308146577</v>
      </c>
      <c r="Y247" s="227">
        <f t="shared" si="129"/>
        <v>0</v>
      </c>
      <c r="Z247" s="227">
        <f t="shared" si="130"/>
        <v>2009561.0761702526</v>
      </c>
      <c r="AB247" s="126" t="s">
        <v>483</v>
      </c>
      <c r="AC247" s="126" t="s">
        <v>484</v>
      </c>
      <c r="AD247" s="227">
        <f t="shared" si="131"/>
        <v>0</v>
      </c>
      <c r="AE247" s="227">
        <f t="shared" si="132"/>
        <v>1754298.7247323245</v>
      </c>
      <c r="AF247" s="227">
        <f t="shared" si="133"/>
        <v>0</v>
      </c>
      <c r="AG247" s="227">
        <f t="shared" si="134"/>
        <v>1786698.1729100004</v>
      </c>
      <c r="AH247" s="227">
        <f t="shared" si="135"/>
        <v>0</v>
      </c>
      <c r="AI247" s="227">
        <f t="shared" si="136"/>
        <v>1818104.6282100182</v>
      </c>
      <c r="AK247" s="126" t="s">
        <v>483</v>
      </c>
      <c r="AL247" s="126" t="s">
        <v>484</v>
      </c>
      <c r="AM247" s="227">
        <f t="shared" si="137"/>
        <v>0</v>
      </c>
      <c r="AN247" s="227">
        <f t="shared" si="138"/>
        <v>1973565.7955297385</v>
      </c>
      <c r="AO247" s="227">
        <f t="shared" si="139"/>
        <v>0</v>
      </c>
      <c r="AP247" s="227">
        <f t="shared" si="140"/>
        <v>1983715.4502778037</v>
      </c>
      <c r="AQ247" s="227">
        <f t="shared" si="141"/>
        <v>0</v>
      </c>
      <c r="AR247" s="227">
        <f t="shared" si="142"/>
        <v>2018404.7028899218</v>
      </c>
      <c r="AT247" s="126" t="s">
        <v>483</v>
      </c>
      <c r="AU247" s="126" t="s">
        <v>484</v>
      </c>
      <c r="AV247" s="227">
        <f t="shared" si="143"/>
        <v>0</v>
      </c>
      <c r="AW247" s="227">
        <f t="shared" si="144"/>
        <v>1993184.0699664885</v>
      </c>
      <c r="AX247" s="227">
        <f t="shared" si="145"/>
        <v>0</v>
      </c>
      <c r="AY247" s="227">
        <f t="shared" si="146"/>
        <v>2026381.1739264457</v>
      </c>
      <c r="AZ247" s="227">
        <f t="shared" si="147"/>
        <v>0</v>
      </c>
      <c r="BA247" s="227">
        <f t="shared" si="148"/>
        <v>2079265.3031091485</v>
      </c>
      <c r="BC247" s="126" t="s">
        <v>483</v>
      </c>
      <c r="BD247" s="126" t="s">
        <v>484</v>
      </c>
      <c r="BE247" s="227">
        <f t="shared" si="149"/>
        <v>0</v>
      </c>
      <c r="BF247" s="227">
        <f t="shared" si="150"/>
        <v>1836188.4287472668</v>
      </c>
      <c r="BG247" s="227">
        <f t="shared" si="151"/>
        <v>0</v>
      </c>
      <c r="BH247" s="227">
        <f t="shared" si="152"/>
        <v>1847592.5067938636</v>
      </c>
      <c r="BI247" s="227">
        <f t="shared" si="153"/>
        <v>0</v>
      </c>
      <c r="BJ247" s="227">
        <f t="shared" si="154"/>
        <v>1881526.8294230676</v>
      </c>
    </row>
    <row r="248" spans="5:62">
      <c r="E248" s="126" t="s">
        <v>485</v>
      </c>
      <c r="F248" s="126" t="s">
        <v>486</v>
      </c>
      <c r="G248" s="227">
        <f>IFERROR(IF(VLOOKUP(E248,A:C,3,FALSE)="YES",VLOOKUP(E248,'School Year 2019-20 SPED coop'!A:R,15,FALSE),0),0)</f>
        <v>0</v>
      </c>
      <c r="H248" s="227">
        <f t="shared" si="118"/>
        <v>484557.26</v>
      </c>
      <c r="J248" s="126" t="s">
        <v>485</v>
      </c>
      <c r="K248" s="126" t="s">
        <v>486</v>
      </c>
      <c r="L248" s="227">
        <f t="shared" si="119"/>
        <v>0</v>
      </c>
      <c r="M248" s="227">
        <f t="shared" si="120"/>
        <v>481385.96257490624</v>
      </c>
      <c r="N248" s="227">
        <f t="shared" si="121"/>
        <v>0</v>
      </c>
      <c r="O248" s="227">
        <f t="shared" si="122"/>
        <v>486898.73814930365</v>
      </c>
      <c r="P248" s="227">
        <f t="shared" si="123"/>
        <v>0</v>
      </c>
      <c r="Q248" s="227">
        <f t="shared" si="124"/>
        <v>492023.57575398835</v>
      </c>
      <c r="S248" s="126" t="s">
        <v>485</v>
      </c>
      <c r="T248" s="126" t="s">
        <v>486</v>
      </c>
      <c r="U248" s="227">
        <f t="shared" si="125"/>
        <v>0</v>
      </c>
      <c r="V248" s="227">
        <f t="shared" si="126"/>
        <v>488373.63310566946</v>
      </c>
      <c r="W248" s="227">
        <f t="shared" si="127"/>
        <v>0</v>
      </c>
      <c r="X248" s="227">
        <f t="shared" si="128"/>
        <v>499097.17656699813</v>
      </c>
      <c r="Y248" s="227">
        <f t="shared" si="129"/>
        <v>0</v>
      </c>
      <c r="Z248" s="227">
        <f t="shared" si="130"/>
        <v>508201.26570113131</v>
      </c>
      <c r="AB248" s="126" t="s">
        <v>485</v>
      </c>
      <c r="AC248" s="126" t="s">
        <v>486</v>
      </c>
      <c r="AD248" s="227">
        <f t="shared" si="131"/>
        <v>0</v>
      </c>
      <c r="AE248" s="227">
        <f t="shared" si="132"/>
        <v>473090.62308169733</v>
      </c>
      <c r="AF248" s="227">
        <f t="shared" si="133"/>
        <v>0</v>
      </c>
      <c r="AG248" s="227">
        <f t="shared" si="134"/>
        <v>478005.31570470158</v>
      </c>
      <c r="AH248" s="227">
        <f t="shared" si="135"/>
        <v>0</v>
      </c>
      <c r="AI248" s="227">
        <f t="shared" si="136"/>
        <v>482527.66740536923</v>
      </c>
      <c r="AK248" s="126" t="s">
        <v>485</v>
      </c>
      <c r="AL248" s="126" t="s">
        <v>486</v>
      </c>
      <c r="AM248" s="227">
        <f t="shared" si="137"/>
        <v>0</v>
      </c>
      <c r="AN248" s="227">
        <f t="shared" si="138"/>
        <v>504874.36262754723</v>
      </c>
      <c r="AO248" s="227">
        <f t="shared" si="139"/>
        <v>0</v>
      </c>
      <c r="AP248" s="227">
        <f t="shared" si="140"/>
        <v>503794.68462180957</v>
      </c>
      <c r="AQ248" s="227">
        <f t="shared" si="141"/>
        <v>0</v>
      </c>
      <c r="AR248" s="227">
        <f t="shared" si="142"/>
        <v>509002.68016045901</v>
      </c>
      <c r="AT248" s="126" t="s">
        <v>485</v>
      </c>
      <c r="AU248" s="126" t="s">
        <v>486</v>
      </c>
      <c r="AV248" s="227">
        <f t="shared" si="143"/>
        <v>0</v>
      </c>
      <c r="AW248" s="227">
        <f t="shared" si="144"/>
        <v>509897.98065747693</v>
      </c>
      <c r="AX248" s="227">
        <f t="shared" si="145"/>
        <v>0</v>
      </c>
      <c r="AY248" s="227">
        <f t="shared" si="146"/>
        <v>514621.65014346607</v>
      </c>
      <c r="AZ248" s="227">
        <f t="shared" si="147"/>
        <v>0</v>
      </c>
      <c r="BA248" s="227">
        <f t="shared" si="148"/>
        <v>524358.59445181792</v>
      </c>
      <c r="BC248" s="126" t="s">
        <v>485</v>
      </c>
      <c r="BD248" s="126" t="s">
        <v>486</v>
      </c>
      <c r="BE248" s="227">
        <f t="shared" si="149"/>
        <v>0</v>
      </c>
      <c r="BF248" s="227">
        <f t="shared" si="150"/>
        <v>499327.21545825398</v>
      </c>
      <c r="BG248" s="227">
        <f t="shared" si="151"/>
        <v>0</v>
      </c>
      <c r="BH248" s="227">
        <f t="shared" si="152"/>
        <v>498277.89985964261</v>
      </c>
      <c r="BI248" s="227">
        <f t="shared" si="153"/>
        <v>0</v>
      </c>
      <c r="BJ248" s="227">
        <f t="shared" si="154"/>
        <v>503437.50469917856</v>
      </c>
    </row>
    <row r="249" spans="5:62">
      <c r="E249" s="126" t="s">
        <v>487</v>
      </c>
      <c r="F249" s="126" t="s">
        <v>488</v>
      </c>
      <c r="G249" s="227">
        <f>IFERROR(IF(VLOOKUP(E249,A:C,3,FALSE)="YES",VLOOKUP(E249,'School Year 2019-20 SPED coop'!A:R,15,FALSE),0),0)</f>
        <v>0</v>
      </c>
      <c r="H249" s="227">
        <f t="shared" si="118"/>
        <v>640650.57999999996</v>
      </c>
      <c r="J249" s="126" t="s">
        <v>487</v>
      </c>
      <c r="K249" s="126" t="s">
        <v>488</v>
      </c>
      <c r="L249" s="227">
        <f t="shared" si="119"/>
        <v>0</v>
      </c>
      <c r="M249" s="227">
        <f t="shared" si="120"/>
        <v>507226.9595697808</v>
      </c>
      <c r="N249" s="227">
        <f t="shared" si="121"/>
        <v>0</v>
      </c>
      <c r="O249" s="227">
        <f t="shared" si="122"/>
        <v>513174.58892913704</v>
      </c>
      <c r="P249" s="227">
        <f t="shared" si="123"/>
        <v>0</v>
      </c>
      <c r="Q249" s="227">
        <f t="shared" si="124"/>
        <v>518716.69501714071</v>
      </c>
      <c r="S249" s="126" t="s">
        <v>487</v>
      </c>
      <c r="T249" s="126" t="s">
        <v>488</v>
      </c>
      <c r="U249" s="227">
        <f t="shared" si="125"/>
        <v>0</v>
      </c>
      <c r="V249" s="227">
        <f t="shared" si="126"/>
        <v>514592.33801019622</v>
      </c>
      <c r="W249" s="227">
        <f t="shared" si="127"/>
        <v>0</v>
      </c>
      <c r="X249" s="227">
        <f t="shared" si="128"/>
        <v>526035.2721715112</v>
      </c>
      <c r="Y249" s="227">
        <f t="shared" si="129"/>
        <v>0</v>
      </c>
      <c r="Z249" s="227">
        <f t="shared" si="130"/>
        <v>535786.70586011116</v>
      </c>
      <c r="AB249" s="126" t="s">
        <v>487</v>
      </c>
      <c r="AC249" s="126" t="s">
        <v>488</v>
      </c>
      <c r="AD249" s="227">
        <f t="shared" si="131"/>
        <v>0</v>
      </c>
      <c r="AE249" s="227">
        <f t="shared" si="132"/>
        <v>584722.61765324394</v>
      </c>
      <c r="AF249" s="227">
        <f t="shared" si="133"/>
        <v>0</v>
      </c>
      <c r="AG249" s="227">
        <f t="shared" si="134"/>
        <v>590945.36770563817</v>
      </c>
      <c r="AH249" s="227">
        <f t="shared" si="135"/>
        <v>0</v>
      </c>
      <c r="AI249" s="227">
        <f t="shared" si="136"/>
        <v>596686.4070171694</v>
      </c>
      <c r="AK249" s="126" t="s">
        <v>487</v>
      </c>
      <c r="AL249" s="126" t="s">
        <v>488</v>
      </c>
      <c r="AM249" s="227">
        <f t="shared" si="137"/>
        <v>0</v>
      </c>
      <c r="AN249" s="227">
        <f t="shared" si="138"/>
        <v>617359.02009451692</v>
      </c>
      <c r="AO249" s="227">
        <f t="shared" si="139"/>
        <v>0</v>
      </c>
      <c r="AP249" s="227">
        <f t="shared" si="140"/>
        <v>616419.03404610639</v>
      </c>
      <c r="AQ249" s="227">
        <f t="shared" si="141"/>
        <v>0</v>
      </c>
      <c r="AR249" s="227">
        <f t="shared" si="142"/>
        <v>622968.67712408956</v>
      </c>
      <c r="AT249" s="126" t="s">
        <v>487</v>
      </c>
      <c r="AU249" s="126" t="s">
        <v>488</v>
      </c>
      <c r="AV249" s="227">
        <f t="shared" si="143"/>
        <v>0</v>
      </c>
      <c r="AW249" s="227">
        <f t="shared" si="144"/>
        <v>623498.70341884287</v>
      </c>
      <c r="AX249" s="227">
        <f t="shared" si="145"/>
        <v>0</v>
      </c>
      <c r="AY249" s="227">
        <f t="shared" si="146"/>
        <v>629668.69116286642</v>
      </c>
      <c r="AZ249" s="227">
        <f t="shared" si="147"/>
        <v>0</v>
      </c>
      <c r="BA249" s="227">
        <f t="shared" si="148"/>
        <v>641748.97316370311</v>
      </c>
      <c r="BC249" s="126" t="s">
        <v>487</v>
      </c>
      <c r="BD249" s="126" t="s">
        <v>488</v>
      </c>
      <c r="BE249" s="227">
        <f t="shared" si="149"/>
        <v>0</v>
      </c>
      <c r="BF249" s="227">
        <f t="shared" si="150"/>
        <v>618808.63248948136</v>
      </c>
      <c r="BG249" s="227">
        <f t="shared" si="151"/>
        <v>0</v>
      </c>
      <c r="BH249" s="227">
        <f t="shared" si="152"/>
        <v>617875.67802360933</v>
      </c>
      <c r="BI249" s="227">
        <f t="shared" si="153"/>
        <v>0</v>
      </c>
      <c r="BJ249" s="227">
        <f t="shared" si="154"/>
        <v>624445.10156589316</v>
      </c>
    </row>
    <row r="250" spans="5:62">
      <c r="E250" s="126" t="s">
        <v>489</v>
      </c>
      <c r="F250" s="126" t="s">
        <v>490</v>
      </c>
      <c r="G250" s="227">
        <f>IFERROR(IF(VLOOKUP(E250,A:C,3,FALSE)="YES",VLOOKUP(E250,'School Year 2019-20 SPED coop'!A:R,15,FALSE),0),0)</f>
        <v>0</v>
      </c>
      <c r="H250" s="227">
        <f t="shared" si="118"/>
        <v>35954.239999999998</v>
      </c>
      <c r="J250" s="126" t="s">
        <v>489</v>
      </c>
      <c r="K250" s="126" t="s">
        <v>490</v>
      </c>
      <c r="L250" s="227">
        <f t="shared" si="119"/>
        <v>0</v>
      </c>
      <c r="M250" s="227">
        <f t="shared" si="120"/>
        <v>44789.083056212883</v>
      </c>
      <c r="N250" s="227">
        <f t="shared" si="121"/>
        <v>0</v>
      </c>
      <c r="O250" s="227">
        <f t="shared" si="122"/>
        <v>45625.674954249334</v>
      </c>
      <c r="P250" s="227">
        <f t="shared" si="123"/>
        <v>0</v>
      </c>
      <c r="Q250" s="227">
        <f t="shared" si="124"/>
        <v>46439.140375459654</v>
      </c>
      <c r="S250" s="126" t="s">
        <v>489</v>
      </c>
      <c r="T250" s="126" t="s">
        <v>490</v>
      </c>
      <c r="U250" s="227">
        <f t="shared" si="125"/>
        <v>0</v>
      </c>
      <c r="V250" s="227">
        <f t="shared" si="126"/>
        <v>44789.083056212883</v>
      </c>
      <c r="W250" s="227">
        <f t="shared" si="127"/>
        <v>0</v>
      </c>
      <c r="X250" s="227">
        <f t="shared" si="128"/>
        <v>45625.674954249334</v>
      </c>
      <c r="Y250" s="227">
        <f t="shared" si="129"/>
        <v>0</v>
      </c>
      <c r="Z250" s="227">
        <f t="shared" si="130"/>
        <v>46439.140375459654</v>
      </c>
      <c r="AB250" s="126" t="s">
        <v>489</v>
      </c>
      <c r="AC250" s="126" t="s">
        <v>490</v>
      </c>
      <c r="AD250" s="227">
        <f t="shared" si="131"/>
        <v>0</v>
      </c>
      <c r="AE250" s="227">
        <f t="shared" si="132"/>
        <v>27268.014770433816</v>
      </c>
      <c r="AF250" s="227">
        <f t="shared" si="133"/>
        <v>0</v>
      </c>
      <c r="AG250" s="227">
        <f t="shared" si="134"/>
        <v>26992.245047899192</v>
      </c>
      <c r="AH250" s="227">
        <f t="shared" si="135"/>
        <v>0</v>
      </c>
      <c r="AI250" s="227">
        <f t="shared" si="136"/>
        <v>27515.149011109464</v>
      </c>
      <c r="AK250" s="126" t="s">
        <v>489</v>
      </c>
      <c r="AL250" s="126" t="s">
        <v>490</v>
      </c>
      <c r="AM250" s="227">
        <f t="shared" si="137"/>
        <v>0</v>
      </c>
      <c r="AN250" s="227">
        <f t="shared" si="138"/>
        <v>30183.040368544131</v>
      </c>
      <c r="AO250" s="227">
        <f t="shared" si="139"/>
        <v>0</v>
      </c>
      <c r="AP250" s="227">
        <f t="shared" si="140"/>
        <v>30329.505424224186</v>
      </c>
      <c r="AQ250" s="227">
        <f t="shared" si="141"/>
        <v>0</v>
      </c>
      <c r="AR250" s="227">
        <f t="shared" si="142"/>
        <v>30860.709687413419</v>
      </c>
      <c r="AT250" s="126" t="s">
        <v>489</v>
      </c>
      <c r="AU250" s="126" t="s">
        <v>490</v>
      </c>
      <c r="AV250" s="227">
        <f t="shared" si="143"/>
        <v>0</v>
      </c>
      <c r="AW250" s="227">
        <f t="shared" si="144"/>
        <v>30183.040368544131</v>
      </c>
      <c r="AX250" s="227">
        <f t="shared" si="145"/>
        <v>0</v>
      </c>
      <c r="AY250" s="227">
        <f t="shared" si="146"/>
        <v>30329.505424224186</v>
      </c>
      <c r="AZ250" s="227">
        <f t="shared" si="147"/>
        <v>0</v>
      </c>
      <c r="BA250" s="227">
        <f t="shared" si="148"/>
        <v>30860.709687413419</v>
      </c>
      <c r="BC250" s="126" t="s">
        <v>489</v>
      </c>
      <c r="BD250" s="126" t="s">
        <v>490</v>
      </c>
      <c r="BE250" s="227">
        <f t="shared" si="149"/>
        <v>0</v>
      </c>
      <c r="BF250" s="227">
        <f t="shared" si="150"/>
        <v>28826.71557851258</v>
      </c>
      <c r="BG250" s="227">
        <f t="shared" si="151"/>
        <v>0</v>
      </c>
      <c r="BH250" s="227">
        <f t="shared" si="152"/>
        <v>28186.153379753327</v>
      </c>
      <c r="BI250" s="227">
        <f t="shared" si="153"/>
        <v>0</v>
      </c>
      <c r="BJ250" s="227">
        <f t="shared" si="154"/>
        <v>28754.091995978091</v>
      </c>
    </row>
    <row r="251" spans="5:62">
      <c r="E251" s="126" t="s">
        <v>491</v>
      </c>
      <c r="F251" s="126" t="s">
        <v>492</v>
      </c>
      <c r="G251" s="227">
        <f>IFERROR(IF(VLOOKUP(E251,A:C,3,FALSE)="YES",VLOOKUP(E251,'School Year 2019-20 SPED coop'!A:R,15,FALSE),0),0)</f>
        <v>0</v>
      </c>
      <c r="H251" s="227">
        <f t="shared" si="118"/>
        <v>984611.85</v>
      </c>
      <c r="J251" s="126" t="s">
        <v>491</v>
      </c>
      <c r="K251" s="126" t="s">
        <v>492</v>
      </c>
      <c r="L251" s="227">
        <f t="shared" si="119"/>
        <v>0</v>
      </c>
      <c r="M251" s="227">
        <f t="shared" si="120"/>
        <v>911840.83446218236</v>
      </c>
      <c r="N251" s="227">
        <f t="shared" si="121"/>
        <v>0</v>
      </c>
      <c r="O251" s="227">
        <f t="shared" si="122"/>
        <v>928871.65366040601</v>
      </c>
      <c r="P251" s="227">
        <f t="shared" si="123"/>
        <v>0</v>
      </c>
      <c r="Q251" s="227">
        <f t="shared" si="124"/>
        <v>945431.40714265627</v>
      </c>
      <c r="S251" s="126" t="s">
        <v>491</v>
      </c>
      <c r="T251" s="126" t="s">
        <v>492</v>
      </c>
      <c r="U251" s="227">
        <f t="shared" si="125"/>
        <v>0</v>
      </c>
      <c r="V251" s="227">
        <f t="shared" si="126"/>
        <v>925085.77969225938</v>
      </c>
      <c r="W251" s="227">
        <f t="shared" si="127"/>
        <v>0</v>
      </c>
      <c r="X251" s="227">
        <f t="shared" si="128"/>
        <v>952136.73395131773</v>
      </c>
      <c r="Y251" s="227">
        <f t="shared" si="129"/>
        <v>0</v>
      </c>
      <c r="Z251" s="227">
        <f t="shared" si="130"/>
        <v>976531.26995189907</v>
      </c>
      <c r="AB251" s="126" t="s">
        <v>491</v>
      </c>
      <c r="AC251" s="126" t="s">
        <v>492</v>
      </c>
      <c r="AD251" s="227">
        <f t="shared" si="131"/>
        <v>0</v>
      </c>
      <c r="AE251" s="227">
        <f t="shared" si="132"/>
        <v>886444.76709630701</v>
      </c>
      <c r="AF251" s="227">
        <f t="shared" si="133"/>
        <v>0</v>
      </c>
      <c r="AG251" s="227">
        <f t="shared" si="134"/>
        <v>902843.86224531953</v>
      </c>
      <c r="AH251" s="227">
        <f t="shared" si="135"/>
        <v>0</v>
      </c>
      <c r="AI251" s="227">
        <f t="shared" si="136"/>
        <v>910933.51311600837</v>
      </c>
      <c r="AK251" s="126" t="s">
        <v>491</v>
      </c>
      <c r="AL251" s="126" t="s">
        <v>492</v>
      </c>
      <c r="AM251" s="227">
        <f t="shared" si="137"/>
        <v>0</v>
      </c>
      <c r="AN251" s="227">
        <f t="shared" si="138"/>
        <v>981040.93302262528</v>
      </c>
      <c r="AO251" s="227">
        <f t="shared" si="139"/>
        <v>0</v>
      </c>
      <c r="AP251" s="227">
        <f t="shared" si="140"/>
        <v>986129.6599376935</v>
      </c>
      <c r="AQ251" s="227">
        <f t="shared" si="141"/>
        <v>0</v>
      </c>
      <c r="AR251" s="227">
        <f t="shared" si="142"/>
        <v>1003381.3646149862</v>
      </c>
      <c r="AT251" s="126" t="s">
        <v>491</v>
      </c>
      <c r="AU251" s="126" t="s">
        <v>492</v>
      </c>
      <c r="AV251" s="227">
        <f t="shared" si="143"/>
        <v>0</v>
      </c>
      <c r="AW251" s="227">
        <f t="shared" si="144"/>
        <v>990791.7892017694</v>
      </c>
      <c r="AX251" s="227">
        <f t="shared" si="145"/>
        <v>0</v>
      </c>
      <c r="AY251" s="227">
        <f t="shared" si="146"/>
        <v>1007337.8366103092</v>
      </c>
      <c r="AZ251" s="227">
        <f t="shared" si="147"/>
        <v>0</v>
      </c>
      <c r="BA251" s="227">
        <f t="shared" si="148"/>
        <v>1033636.3553112672</v>
      </c>
      <c r="BC251" s="126" t="s">
        <v>491</v>
      </c>
      <c r="BD251" s="126" t="s">
        <v>492</v>
      </c>
      <c r="BE251" s="227">
        <f t="shared" si="149"/>
        <v>0</v>
      </c>
      <c r="BF251" s="227">
        <f t="shared" si="150"/>
        <v>929232.23274822114</v>
      </c>
      <c r="BG251" s="227">
        <f t="shared" si="151"/>
        <v>0</v>
      </c>
      <c r="BH251" s="227">
        <f t="shared" si="152"/>
        <v>935025.67965915753</v>
      </c>
      <c r="BI251" s="227">
        <f t="shared" si="153"/>
        <v>0</v>
      </c>
      <c r="BJ251" s="227">
        <f t="shared" si="154"/>
        <v>944197.1671484675</v>
      </c>
    </row>
    <row r="252" spans="5:62">
      <c r="E252" s="126" t="s">
        <v>493</v>
      </c>
      <c r="F252" s="126" t="s">
        <v>494</v>
      </c>
      <c r="G252" s="227">
        <f>IFERROR(IF(VLOOKUP(E252,A:C,3,FALSE)="YES",VLOOKUP(E252,'School Year 2019-20 SPED coop'!A:R,15,FALSE),0),0)</f>
        <v>0</v>
      </c>
      <c r="H252" s="227">
        <f t="shared" si="118"/>
        <v>540198.92000000004</v>
      </c>
      <c r="J252" s="126" t="s">
        <v>493</v>
      </c>
      <c r="K252" s="126" t="s">
        <v>494</v>
      </c>
      <c r="L252" s="227">
        <f t="shared" si="119"/>
        <v>0</v>
      </c>
      <c r="M252" s="227">
        <f t="shared" si="120"/>
        <v>544520.86663839407</v>
      </c>
      <c r="N252" s="227">
        <f t="shared" si="121"/>
        <v>0</v>
      </c>
      <c r="O252" s="227">
        <f t="shared" si="122"/>
        <v>554683.72683840909</v>
      </c>
      <c r="P252" s="227">
        <f t="shared" si="123"/>
        <v>0</v>
      </c>
      <c r="Q252" s="227">
        <f t="shared" si="124"/>
        <v>564565.52844795911</v>
      </c>
      <c r="S252" s="126" t="s">
        <v>493</v>
      </c>
      <c r="T252" s="126" t="s">
        <v>494</v>
      </c>
      <c r="U252" s="227">
        <f t="shared" si="125"/>
        <v>0</v>
      </c>
      <c r="V252" s="227">
        <f t="shared" si="126"/>
        <v>552437.04262809956</v>
      </c>
      <c r="W252" s="227">
        <f t="shared" si="127"/>
        <v>0</v>
      </c>
      <c r="X252" s="227">
        <f t="shared" si="128"/>
        <v>568579.76304989145</v>
      </c>
      <c r="Y252" s="227">
        <f t="shared" si="129"/>
        <v>0</v>
      </c>
      <c r="Z252" s="227">
        <f t="shared" si="130"/>
        <v>583143.31061757274</v>
      </c>
      <c r="AB252" s="126" t="s">
        <v>493</v>
      </c>
      <c r="AC252" s="126" t="s">
        <v>494</v>
      </c>
      <c r="AD252" s="227">
        <f t="shared" si="131"/>
        <v>0</v>
      </c>
      <c r="AE252" s="227">
        <f t="shared" si="132"/>
        <v>526825.48161874607</v>
      </c>
      <c r="AF252" s="227">
        <f t="shared" si="133"/>
        <v>0</v>
      </c>
      <c r="AG252" s="227">
        <f t="shared" si="134"/>
        <v>535566.51055350387</v>
      </c>
      <c r="AH252" s="227">
        <f t="shared" si="135"/>
        <v>0</v>
      </c>
      <c r="AI252" s="227">
        <f t="shared" si="136"/>
        <v>543147.4538445631</v>
      </c>
      <c r="AK252" s="126" t="s">
        <v>493</v>
      </c>
      <c r="AL252" s="126" t="s">
        <v>494</v>
      </c>
      <c r="AM252" s="227">
        <f t="shared" si="137"/>
        <v>0</v>
      </c>
      <c r="AN252" s="227">
        <f t="shared" si="138"/>
        <v>554865.7903534167</v>
      </c>
      <c r="AO252" s="227">
        <f t="shared" si="139"/>
        <v>0</v>
      </c>
      <c r="AP252" s="227">
        <f t="shared" si="140"/>
        <v>557713.03966598958</v>
      </c>
      <c r="AQ252" s="227">
        <f t="shared" si="141"/>
        <v>0</v>
      </c>
      <c r="AR252" s="227">
        <f t="shared" si="142"/>
        <v>567465.05021667387</v>
      </c>
      <c r="AT252" s="126" t="s">
        <v>493</v>
      </c>
      <c r="AU252" s="126" t="s">
        <v>494</v>
      </c>
      <c r="AV252" s="227">
        <f t="shared" si="143"/>
        <v>0</v>
      </c>
      <c r="AW252" s="227">
        <f t="shared" si="144"/>
        <v>560387.27616499248</v>
      </c>
      <c r="AX252" s="227">
        <f t="shared" si="145"/>
        <v>0</v>
      </c>
      <c r="AY252" s="227">
        <f t="shared" si="146"/>
        <v>569694.72073081357</v>
      </c>
      <c r="AZ252" s="227">
        <f t="shared" si="147"/>
        <v>0</v>
      </c>
      <c r="BA252" s="227">
        <f t="shared" si="148"/>
        <v>584579.19517281582</v>
      </c>
      <c r="BC252" s="126" t="s">
        <v>493</v>
      </c>
      <c r="BD252" s="126" t="s">
        <v>494</v>
      </c>
      <c r="BE252" s="227">
        <f t="shared" si="149"/>
        <v>0</v>
      </c>
      <c r="BF252" s="227">
        <f t="shared" si="150"/>
        <v>552372.14274883934</v>
      </c>
      <c r="BG252" s="227">
        <f t="shared" si="151"/>
        <v>0</v>
      </c>
      <c r="BH252" s="227">
        <f t="shared" si="152"/>
        <v>554692.26120383875</v>
      </c>
      <c r="BI252" s="227">
        <f t="shared" si="153"/>
        <v>0</v>
      </c>
      <c r="BJ252" s="227">
        <f t="shared" si="154"/>
        <v>562988.27858249634</v>
      </c>
    </row>
    <row r="253" spans="5:62">
      <c r="E253" s="126" t="s">
        <v>495</v>
      </c>
      <c r="F253" s="126" t="s">
        <v>496</v>
      </c>
      <c r="G253" s="227">
        <f>IFERROR(IF(VLOOKUP(E253,A:C,3,FALSE)="YES",VLOOKUP(E253,'School Year 2019-20 SPED coop'!A:R,15,FALSE),0),0)</f>
        <v>0</v>
      </c>
      <c r="H253" s="227">
        <f t="shared" si="118"/>
        <v>768442.51</v>
      </c>
      <c r="J253" s="126" t="s">
        <v>495</v>
      </c>
      <c r="K253" s="126" t="s">
        <v>496</v>
      </c>
      <c r="L253" s="227">
        <f t="shared" si="119"/>
        <v>0</v>
      </c>
      <c r="M253" s="227">
        <f t="shared" si="120"/>
        <v>738269.77699777088</v>
      </c>
      <c r="N253" s="227">
        <f t="shared" si="121"/>
        <v>0</v>
      </c>
      <c r="O253" s="227">
        <f t="shared" si="122"/>
        <v>752089.949656146</v>
      </c>
      <c r="P253" s="227">
        <f t="shared" si="123"/>
        <v>0</v>
      </c>
      <c r="Q253" s="227">
        <f t="shared" si="124"/>
        <v>765527.70118756173</v>
      </c>
      <c r="S253" s="126" t="s">
        <v>495</v>
      </c>
      <c r="T253" s="126" t="s">
        <v>496</v>
      </c>
      <c r="U253" s="227">
        <f t="shared" si="125"/>
        <v>0</v>
      </c>
      <c r="V253" s="227">
        <f t="shared" si="126"/>
        <v>748985.03298619634</v>
      </c>
      <c r="W253" s="227">
        <f t="shared" si="127"/>
        <v>0</v>
      </c>
      <c r="X253" s="227">
        <f t="shared" si="128"/>
        <v>770921.51335839042</v>
      </c>
      <c r="Y253" s="227">
        <f t="shared" si="129"/>
        <v>0</v>
      </c>
      <c r="Z253" s="227">
        <f t="shared" si="130"/>
        <v>790708.55893114198</v>
      </c>
      <c r="AB253" s="126" t="s">
        <v>495</v>
      </c>
      <c r="AC253" s="126" t="s">
        <v>496</v>
      </c>
      <c r="AD253" s="227">
        <f t="shared" si="131"/>
        <v>0</v>
      </c>
      <c r="AE253" s="227">
        <f t="shared" si="132"/>
        <v>868013.61337575805</v>
      </c>
      <c r="AF253" s="227">
        <f t="shared" si="133"/>
        <v>0</v>
      </c>
      <c r="AG253" s="227">
        <f t="shared" si="134"/>
        <v>884774.75615375547</v>
      </c>
      <c r="AH253" s="227">
        <f t="shared" si="135"/>
        <v>0</v>
      </c>
      <c r="AI253" s="227">
        <f t="shared" si="136"/>
        <v>905469.38539656252</v>
      </c>
      <c r="AK253" s="126" t="s">
        <v>495</v>
      </c>
      <c r="AL253" s="126" t="s">
        <v>496</v>
      </c>
      <c r="AM253" s="227">
        <f t="shared" si="137"/>
        <v>0</v>
      </c>
      <c r="AN253" s="227">
        <f t="shared" si="138"/>
        <v>867962.50299204676</v>
      </c>
      <c r="AO253" s="227">
        <f t="shared" si="139"/>
        <v>0</v>
      </c>
      <c r="AP253" s="227">
        <f t="shared" si="140"/>
        <v>872627.14713069191</v>
      </c>
      <c r="AQ253" s="227">
        <f t="shared" si="141"/>
        <v>0</v>
      </c>
      <c r="AR253" s="227">
        <f t="shared" si="142"/>
        <v>887918.73685251316</v>
      </c>
      <c r="AT253" s="126" t="s">
        <v>495</v>
      </c>
      <c r="AU253" s="126" t="s">
        <v>496</v>
      </c>
      <c r="AV253" s="227">
        <f t="shared" si="143"/>
        <v>0</v>
      </c>
      <c r="AW253" s="227">
        <f t="shared" si="144"/>
        <v>876598.28212046099</v>
      </c>
      <c r="AX253" s="227">
        <f t="shared" si="145"/>
        <v>0</v>
      </c>
      <c r="AY253" s="227">
        <f t="shared" si="146"/>
        <v>891399.46277171758</v>
      </c>
      <c r="AZ253" s="227">
        <f t="shared" si="147"/>
        <v>0</v>
      </c>
      <c r="BA253" s="227">
        <f t="shared" si="148"/>
        <v>914705.34661431541</v>
      </c>
      <c r="BC253" s="126" t="s">
        <v>495</v>
      </c>
      <c r="BD253" s="126" t="s">
        <v>496</v>
      </c>
      <c r="BE253" s="227">
        <f t="shared" si="149"/>
        <v>0</v>
      </c>
      <c r="BF253" s="227">
        <f t="shared" si="150"/>
        <v>913492.27265857824</v>
      </c>
      <c r="BG253" s="227">
        <f t="shared" si="151"/>
        <v>0</v>
      </c>
      <c r="BH253" s="227">
        <f t="shared" si="152"/>
        <v>919684.17487504741</v>
      </c>
      <c r="BI253" s="227">
        <f t="shared" si="153"/>
        <v>0</v>
      </c>
      <c r="BJ253" s="227">
        <f t="shared" si="154"/>
        <v>941858.37154843577</v>
      </c>
    </row>
    <row r="254" spans="5:62">
      <c r="E254" s="126" t="s">
        <v>497</v>
      </c>
      <c r="F254" s="126" t="s">
        <v>498</v>
      </c>
      <c r="G254" s="227">
        <f>IFERROR(IF(VLOOKUP(E254,A:C,3,FALSE)="YES",VLOOKUP(E254,'School Year 2019-20 SPED coop'!A:R,15,FALSE),0),0)</f>
        <v>0</v>
      </c>
      <c r="H254" s="227">
        <f t="shared" si="118"/>
        <v>2484486.3199999998</v>
      </c>
      <c r="J254" s="126" t="s">
        <v>497</v>
      </c>
      <c r="K254" s="126" t="s">
        <v>498</v>
      </c>
      <c r="L254" s="227">
        <f t="shared" si="119"/>
        <v>0</v>
      </c>
      <c r="M254" s="227">
        <f t="shared" si="120"/>
        <v>2356452.6698838915</v>
      </c>
      <c r="N254" s="227">
        <f t="shared" si="121"/>
        <v>0</v>
      </c>
      <c r="O254" s="227">
        <f t="shared" si="122"/>
        <v>2400532.2749338057</v>
      </c>
      <c r="P254" s="227">
        <f t="shared" si="123"/>
        <v>0</v>
      </c>
      <c r="Q254" s="227">
        <f t="shared" si="124"/>
        <v>2443392.9138051644</v>
      </c>
      <c r="S254" s="126" t="s">
        <v>497</v>
      </c>
      <c r="T254" s="126" t="s">
        <v>498</v>
      </c>
      <c r="U254" s="227">
        <f t="shared" si="125"/>
        <v>0</v>
      </c>
      <c r="V254" s="227">
        <f t="shared" si="126"/>
        <v>2390660.1614769381</v>
      </c>
      <c r="W254" s="227">
        <f t="shared" si="127"/>
        <v>0</v>
      </c>
      <c r="X254" s="227">
        <f t="shared" si="128"/>
        <v>2460653.5426982837</v>
      </c>
      <c r="Y254" s="227">
        <f t="shared" si="129"/>
        <v>0</v>
      </c>
      <c r="Z254" s="227">
        <f t="shared" si="130"/>
        <v>2523752.4001338389</v>
      </c>
      <c r="AB254" s="126" t="s">
        <v>497</v>
      </c>
      <c r="AC254" s="126" t="s">
        <v>498</v>
      </c>
      <c r="AD254" s="227">
        <f t="shared" si="131"/>
        <v>0</v>
      </c>
      <c r="AE254" s="227">
        <f t="shared" si="132"/>
        <v>2076623.2026227587</v>
      </c>
      <c r="AF254" s="227">
        <f t="shared" si="133"/>
        <v>0</v>
      </c>
      <c r="AG254" s="227">
        <f t="shared" si="134"/>
        <v>2113867.0319489879</v>
      </c>
      <c r="AH254" s="227">
        <f t="shared" si="135"/>
        <v>0</v>
      </c>
      <c r="AI254" s="227">
        <f t="shared" si="136"/>
        <v>2149955.8266883031</v>
      </c>
      <c r="AK254" s="126" t="s">
        <v>497</v>
      </c>
      <c r="AL254" s="126" t="s">
        <v>498</v>
      </c>
      <c r="AM254" s="227">
        <f t="shared" si="137"/>
        <v>0</v>
      </c>
      <c r="AN254" s="227">
        <f t="shared" si="138"/>
        <v>2279412.6411741958</v>
      </c>
      <c r="AO254" s="227">
        <f t="shared" si="139"/>
        <v>0</v>
      </c>
      <c r="AP254" s="227">
        <f t="shared" si="140"/>
        <v>2291023.7737553772</v>
      </c>
      <c r="AQ254" s="227">
        <f t="shared" si="141"/>
        <v>0</v>
      </c>
      <c r="AR254" s="227">
        <f t="shared" si="142"/>
        <v>2331198.0767635088</v>
      </c>
      <c r="AT254" s="126" t="s">
        <v>497</v>
      </c>
      <c r="AU254" s="126" t="s">
        <v>498</v>
      </c>
      <c r="AV254" s="227">
        <f t="shared" si="143"/>
        <v>0</v>
      </c>
      <c r="AW254" s="227">
        <f t="shared" si="144"/>
        <v>2302081.4723676308</v>
      </c>
      <c r="AX254" s="227">
        <f t="shared" si="145"/>
        <v>0</v>
      </c>
      <c r="AY254" s="227">
        <f t="shared" si="146"/>
        <v>2340306.5655293008</v>
      </c>
      <c r="AZ254" s="227">
        <f t="shared" si="147"/>
        <v>0</v>
      </c>
      <c r="BA254" s="227">
        <f t="shared" si="148"/>
        <v>2401515.1587242619</v>
      </c>
      <c r="BC254" s="126" t="s">
        <v>497</v>
      </c>
      <c r="BD254" s="126" t="s">
        <v>498</v>
      </c>
      <c r="BE254" s="227">
        <f t="shared" si="149"/>
        <v>0</v>
      </c>
      <c r="BF254" s="227">
        <f t="shared" si="150"/>
        <v>2175846.0145816156</v>
      </c>
      <c r="BG254" s="227">
        <f t="shared" si="151"/>
        <v>0</v>
      </c>
      <c r="BH254" s="227">
        <f t="shared" si="152"/>
        <v>2187865.0242451848</v>
      </c>
      <c r="BI254" s="227">
        <f t="shared" si="153"/>
        <v>0</v>
      </c>
      <c r="BJ254" s="227">
        <f t="shared" si="154"/>
        <v>2226950.6805442385</v>
      </c>
    </row>
    <row r="255" spans="5:62">
      <c r="E255" s="126" t="s">
        <v>499</v>
      </c>
      <c r="F255" s="126" t="s">
        <v>500</v>
      </c>
      <c r="G255" s="227">
        <f>IFERROR(IF(VLOOKUP(E255,A:C,3,FALSE)="YES",VLOOKUP(E255,'School Year 2019-20 SPED coop'!A:R,15,FALSE),0),0)</f>
        <v>0</v>
      </c>
      <c r="H255" s="227">
        <f t="shared" si="118"/>
        <v>152455.71</v>
      </c>
      <c r="J255" s="126" t="s">
        <v>499</v>
      </c>
      <c r="K255" s="126" t="s">
        <v>500</v>
      </c>
      <c r="L255" s="227">
        <f t="shared" si="119"/>
        <v>0</v>
      </c>
      <c r="M255" s="227">
        <f t="shared" si="120"/>
        <v>143055.0569828006</v>
      </c>
      <c r="N255" s="227">
        <f t="shared" si="121"/>
        <v>0</v>
      </c>
      <c r="O255" s="227">
        <f t="shared" si="122"/>
        <v>145726.38084200927</v>
      </c>
      <c r="P255" s="227">
        <f t="shared" si="123"/>
        <v>0</v>
      </c>
      <c r="Q255" s="227">
        <f t="shared" si="124"/>
        <v>148323.81489046049</v>
      </c>
      <c r="S255" s="126" t="s">
        <v>499</v>
      </c>
      <c r="T255" s="126" t="s">
        <v>500</v>
      </c>
      <c r="U255" s="227">
        <f t="shared" si="125"/>
        <v>0</v>
      </c>
      <c r="V255" s="227">
        <f t="shared" si="126"/>
        <v>145135.70362130558</v>
      </c>
      <c r="W255" s="227">
        <f t="shared" si="127"/>
        <v>0</v>
      </c>
      <c r="X255" s="227">
        <f t="shared" si="128"/>
        <v>149372.57634598893</v>
      </c>
      <c r="Y255" s="227">
        <f t="shared" si="129"/>
        <v>0</v>
      </c>
      <c r="Z255" s="227">
        <f t="shared" si="130"/>
        <v>153209.44496870492</v>
      </c>
      <c r="AB255" s="126" t="s">
        <v>499</v>
      </c>
      <c r="AC255" s="126" t="s">
        <v>500</v>
      </c>
      <c r="AD255" s="227">
        <f t="shared" si="131"/>
        <v>0</v>
      </c>
      <c r="AE255" s="227">
        <f t="shared" si="132"/>
        <v>121150.62089449837</v>
      </c>
      <c r="AF255" s="227">
        <f t="shared" si="133"/>
        <v>0</v>
      </c>
      <c r="AG255" s="227">
        <f t="shared" si="134"/>
        <v>123154.34677751291</v>
      </c>
      <c r="AH255" s="227">
        <f t="shared" si="135"/>
        <v>0</v>
      </c>
      <c r="AI255" s="227">
        <f t="shared" si="136"/>
        <v>125142.80199782198</v>
      </c>
      <c r="AK255" s="126" t="s">
        <v>499</v>
      </c>
      <c r="AL255" s="126" t="s">
        <v>500</v>
      </c>
      <c r="AM255" s="227">
        <f t="shared" si="137"/>
        <v>0</v>
      </c>
      <c r="AN255" s="227">
        <f t="shared" si="138"/>
        <v>125612.41700766821</v>
      </c>
      <c r="AO255" s="227">
        <f t="shared" si="139"/>
        <v>0</v>
      </c>
      <c r="AP255" s="227">
        <f t="shared" si="140"/>
        <v>126266.33824850277</v>
      </c>
      <c r="AQ255" s="227">
        <f t="shared" si="141"/>
        <v>0</v>
      </c>
      <c r="AR255" s="227">
        <f t="shared" si="142"/>
        <v>128476.08741962144</v>
      </c>
      <c r="AT255" s="126" t="s">
        <v>499</v>
      </c>
      <c r="AU255" s="126" t="s">
        <v>500</v>
      </c>
      <c r="AV255" s="227">
        <f t="shared" si="143"/>
        <v>0</v>
      </c>
      <c r="AW255" s="227">
        <f t="shared" si="144"/>
        <v>125612.41700766821</v>
      </c>
      <c r="AX255" s="227">
        <f t="shared" si="145"/>
        <v>0</v>
      </c>
      <c r="AY255" s="227">
        <f t="shared" si="146"/>
        <v>126266.33824850277</v>
      </c>
      <c r="AZ255" s="227">
        <f t="shared" si="147"/>
        <v>0</v>
      </c>
      <c r="BA255" s="227">
        <f t="shared" si="148"/>
        <v>128476.08741962144</v>
      </c>
      <c r="BC255" s="126" t="s">
        <v>499</v>
      </c>
      <c r="BD255" s="126" t="s">
        <v>500</v>
      </c>
      <c r="BE255" s="227">
        <f t="shared" si="149"/>
        <v>0</v>
      </c>
      <c r="BF255" s="227">
        <f t="shared" si="150"/>
        <v>125747.24021188966</v>
      </c>
      <c r="BG255" s="227">
        <f t="shared" si="151"/>
        <v>0</v>
      </c>
      <c r="BH255" s="227">
        <f t="shared" si="152"/>
        <v>126277.08733793574</v>
      </c>
      <c r="BI255" s="227">
        <f t="shared" si="153"/>
        <v>0</v>
      </c>
      <c r="BJ255" s="227">
        <f t="shared" si="154"/>
        <v>128417.337160774</v>
      </c>
    </row>
    <row r="256" spans="5:62">
      <c r="E256" s="126" t="s">
        <v>501</v>
      </c>
      <c r="F256" s="126" t="s">
        <v>502</v>
      </c>
      <c r="G256" s="227">
        <f>IFERROR(IF(VLOOKUP(E256,A:C,3,FALSE)="YES",VLOOKUP(E256,'School Year 2019-20 SPED coop'!A:R,15,FALSE),0),0)</f>
        <v>0</v>
      </c>
      <c r="H256" s="227">
        <f t="shared" si="118"/>
        <v>52383.81</v>
      </c>
      <c r="J256" s="126" t="s">
        <v>501</v>
      </c>
      <c r="K256" s="126" t="s">
        <v>502</v>
      </c>
      <c r="L256" s="227">
        <f t="shared" si="119"/>
        <v>0</v>
      </c>
      <c r="M256" s="227">
        <f t="shared" si="120"/>
        <v>58632.865032886417</v>
      </c>
      <c r="N256" s="227">
        <f t="shared" si="121"/>
        <v>0</v>
      </c>
      <c r="O256" s="227">
        <f t="shared" si="122"/>
        <v>59725.542310377314</v>
      </c>
      <c r="P256" s="227">
        <f t="shared" si="123"/>
        <v>0</v>
      </c>
      <c r="Q256" s="227">
        <f t="shared" si="124"/>
        <v>60788.013144128956</v>
      </c>
      <c r="S256" s="126" t="s">
        <v>501</v>
      </c>
      <c r="T256" s="126" t="s">
        <v>502</v>
      </c>
      <c r="U256" s="227">
        <f t="shared" si="125"/>
        <v>0</v>
      </c>
      <c r="V256" s="227">
        <f t="shared" si="126"/>
        <v>58632.865032886417</v>
      </c>
      <c r="W256" s="227">
        <f t="shared" si="127"/>
        <v>0</v>
      </c>
      <c r="X256" s="227">
        <f t="shared" si="128"/>
        <v>59725.542310377314</v>
      </c>
      <c r="Y256" s="227">
        <f t="shared" si="129"/>
        <v>0</v>
      </c>
      <c r="Z256" s="227">
        <f t="shared" si="130"/>
        <v>60788.013144128956</v>
      </c>
      <c r="AB256" s="126" t="s">
        <v>501</v>
      </c>
      <c r="AC256" s="126" t="s">
        <v>502</v>
      </c>
      <c r="AD256" s="227">
        <f t="shared" si="131"/>
        <v>0</v>
      </c>
      <c r="AE256" s="227">
        <f t="shared" si="132"/>
        <v>58731.546991842479</v>
      </c>
      <c r="AF256" s="227">
        <f t="shared" si="133"/>
        <v>0</v>
      </c>
      <c r="AG256" s="227">
        <f t="shared" si="134"/>
        <v>59368.124373306244</v>
      </c>
      <c r="AH256" s="227">
        <f t="shared" si="135"/>
        <v>0</v>
      </c>
      <c r="AI256" s="227">
        <f t="shared" si="136"/>
        <v>60889.684849280195</v>
      </c>
      <c r="AK256" s="126" t="s">
        <v>501</v>
      </c>
      <c r="AL256" s="126" t="s">
        <v>502</v>
      </c>
      <c r="AM256" s="227">
        <f t="shared" si="137"/>
        <v>0</v>
      </c>
      <c r="AN256" s="227">
        <f t="shared" si="138"/>
        <v>62819.767590311232</v>
      </c>
      <c r="AO256" s="227">
        <f t="shared" si="139"/>
        <v>0</v>
      </c>
      <c r="AP256" s="227">
        <f t="shared" si="140"/>
        <v>63128.195494541804</v>
      </c>
      <c r="AQ256" s="227">
        <f t="shared" si="141"/>
        <v>0</v>
      </c>
      <c r="AR256" s="227">
        <f t="shared" si="142"/>
        <v>64230.327262124767</v>
      </c>
      <c r="AT256" s="126" t="s">
        <v>501</v>
      </c>
      <c r="AU256" s="126" t="s">
        <v>502</v>
      </c>
      <c r="AV256" s="227">
        <f t="shared" si="143"/>
        <v>0</v>
      </c>
      <c r="AW256" s="227">
        <f t="shared" si="144"/>
        <v>62819.767590311232</v>
      </c>
      <c r="AX256" s="227">
        <f t="shared" si="145"/>
        <v>0</v>
      </c>
      <c r="AY256" s="227">
        <f t="shared" si="146"/>
        <v>63128.195494541804</v>
      </c>
      <c r="AZ256" s="227">
        <f t="shared" si="147"/>
        <v>0</v>
      </c>
      <c r="BA256" s="227">
        <f t="shared" si="148"/>
        <v>64230.327262124767</v>
      </c>
      <c r="BC256" s="126" t="s">
        <v>501</v>
      </c>
      <c r="BD256" s="126" t="s">
        <v>502</v>
      </c>
      <c r="BE256" s="227">
        <f t="shared" si="149"/>
        <v>0</v>
      </c>
      <c r="BF256" s="227">
        <f t="shared" si="150"/>
        <v>62137.089085030348</v>
      </c>
      <c r="BG256" s="227">
        <f t="shared" si="151"/>
        <v>0</v>
      </c>
      <c r="BH256" s="227">
        <f t="shared" si="152"/>
        <v>62035.480999204876</v>
      </c>
      <c r="BI256" s="227">
        <f t="shared" si="153"/>
        <v>0</v>
      </c>
      <c r="BJ256" s="227">
        <f t="shared" si="154"/>
        <v>63669.260606367396</v>
      </c>
    </row>
    <row r="257" spans="5:62">
      <c r="E257" s="126" t="s">
        <v>503</v>
      </c>
      <c r="F257" s="126" t="s">
        <v>504</v>
      </c>
      <c r="G257" s="227">
        <f>IFERROR(IF(VLOOKUP(E257,A:C,3,FALSE)="YES",VLOOKUP(E257,'School Year 2019-20 SPED coop'!A:R,15,FALSE),0),0)</f>
        <v>0</v>
      </c>
      <c r="H257" s="227">
        <f t="shared" si="118"/>
        <v>35460.129999999997</v>
      </c>
      <c r="J257" s="126" t="s">
        <v>503</v>
      </c>
      <c r="K257" s="126" t="s">
        <v>504</v>
      </c>
      <c r="L257" s="227">
        <f t="shared" si="119"/>
        <v>0</v>
      </c>
      <c r="M257" s="227">
        <f t="shared" si="120"/>
        <v>29369.389209120469</v>
      </c>
      <c r="N257" s="227">
        <f t="shared" si="121"/>
        <v>0</v>
      </c>
      <c r="O257" s="227">
        <f t="shared" si="122"/>
        <v>29916.189206008865</v>
      </c>
      <c r="P257" s="227">
        <f t="shared" si="123"/>
        <v>0</v>
      </c>
      <c r="Q257" s="227">
        <f t="shared" si="124"/>
        <v>30447.873635011965</v>
      </c>
      <c r="S257" s="126" t="s">
        <v>503</v>
      </c>
      <c r="T257" s="126" t="s">
        <v>504</v>
      </c>
      <c r="U257" s="227">
        <f t="shared" si="125"/>
        <v>0</v>
      </c>
      <c r="V257" s="227">
        <f t="shared" si="126"/>
        <v>29369.389209120469</v>
      </c>
      <c r="W257" s="227">
        <f t="shared" si="127"/>
        <v>0</v>
      </c>
      <c r="X257" s="227">
        <f t="shared" si="128"/>
        <v>29916.189206008865</v>
      </c>
      <c r="Y257" s="227">
        <f t="shared" si="129"/>
        <v>0</v>
      </c>
      <c r="Z257" s="227">
        <f t="shared" si="130"/>
        <v>30447.873635011965</v>
      </c>
      <c r="AB257" s="126" t="s">
        <v>503</v>
      </c>
      <c r="AC257" s="126" t="s">
        <v>504</v>
      </c>
      <c r="AD257" s="227">
        <f t="shared" si="131"/>
        <v>0</v>
      </c>
      <c r="AE257" s="227">
        <f t="shared" si="132"/>
        <v>10620.889732536918</v>
      </c>
      <c r="AF257" s="227">
        <f t="shared" si="133"/>
        <v>0</v>
      </c>
      <c r="AG257" s="227">
        <f t="shared" si="134"/>
        <v>10808.758063428508</v>
      </c>
      <c r="AH257" s="227">
        <f t="shared" si="135"/>
        <v>0</v>
      </c>
      <c r="AI257" s="227">
        <f t="shared" si="136"/>
        <v>11223.960076485229</v>
      </c>
      <c r="AK257" s="126" t="s">
        <v>503</v>
      </c>
      <c r="AL257" s="126" t="s">
        <v>504</v>
      </c>
      <c r="AM257" s="227">
        <f t="shared" si="137"/>
        <v>0</v>
      </c>
      <c r="AN257" s="227">
        <f t="shared" si="138"/>
        <v>11580.138310666731</v>
      </c>
      <c r="AO257" s="227">
        <f t="shared" si="139"/>
        <v>0</v>
      </c>
      <c r="AP257" s="227">
        <f t="shared" si="140"/>
        <v>11636.282872499572</v>
      </c>
      <c r="AQ257" s="227">
        <f t="shared" si="141"/>
        <v>0</v>
      </c>
      <c r="AR257" s="227">
        <f t="shared" si="142"/>
        <v>11839.617849267741</v>
      </c>
      <c r="AT257" s="126" t="s">
        <v>503</v>
      </c>
      <c r="AU257" s="126" t="s">
        <v>504</v>
      </c>
      <c r="AV257" s="227">
        <f t="shared" si="143"/>
        <v>0</v>
      </c>
      <c r="AW257" s="227">
        <f t="shared" si="144"/>
        <v>11580.138310666731</v>
      </c>
      <c r="AX257" s="227">
        <f t="shared" si="145"/>
        <v>0</v>
      </c>
      <c r="AY257" s="227">
        <f t="shared" si="146"/>
        <v>11636.282872499572</v>
      </c>
      <c r="AZ257" s="227">
        <f t="shared" si="147"/>
        <v>0</v>
      </c>
      <c r="BA257" s="227">
        <f t="shared" si="148"/>
        <v>11839.617849267741</v>
      </c>
      <c r="BC257" s="126" t="s">
        <v>503</v>
      </c>
      <c r="BD257" s="126" t="s">
        <v>504</v>
      </c>
      <c r="BE257" s="227">
        <f t="shared" si="149"/>
        <v>0</v>
      </c>
      <c r="BF257" s="227">
        <f t="shared" si="150"/>
        <v>11216.924244299855</v>
      </c>
      <c r="BG257" s="227">
        <f t="shared" si="151"/>
        <v>0</v>
      </c>
      <c r="BH257" s="227">
        <f t="shared" si="152"/>
        <v>11273.747150781657</v>
      </c>
      <c r="BI257" s="227">
        <f t="shared" si="153"/>
        <v>0</v>
      </c>
      <c r="BJ257" s="227">
        <f t="shared" si="154"/>
        <v>11714.493823095421</v>
      </c>
    </row>
    <row r="258" spans="5:62">
      <c r="E258" s="126" t="s">
        <v>505</v>
      </c>
      <c r="F258" s="126" t="s">
        <v>506</v>
      </c>
      <c r="G258" s="227">
        <f>IFERROR(IF(VLOOKUP(E258,A:C,3,FALSE)="YES",VLOOKUP(E258,'School Year 2019-20 SPED coop'!A:R,15,FALSE),0),0)</f>
        <v>0</v>
      </c>
      <c r="H258" s="227">
        <f t="shared" si="118"/>
        <v>136915.68</v>
      </c>
      <c r="J258" s="126" t="s">
        <v>505</v>
      </c>
      <c r="K258" s="126" t="s">
        <v>506</v>
      </c>
      <c r="L258" s="227">
        <f t="shared" si="119"/>
        <v>0</v>
      </c>
      <c r="M258" s="227">
        <f t="shared" si="120"/>
        <v>146376.50114663443</v>
      </c>
      <c r="N258" s="227">
        <f t="shared" si="121"/>
        <v>0</v>
      </c>
      <c r="O258" s="227">
        <f t="shared" si="122"/>
        <v>149110.20716392473</v>
      </c>
      <c r="P258" s="227">
        <f t="shared" si="123"/>
        <v>0</v>
      </c>
      <c r="Q258" s="227">
        <f t="shared" si="124"/>
        <v>151768.30947338179</v>
      </c>
      <c r="S258" s="126" t="s">
        <v>505</v>
      </c>
      <c r="T258" s="126" t="s">
        <v>506</v>
      </c>
      <c r="U258" s="227">
        <f t="shared" si="125"/>
        <v>0</v>
      </c>
      <c r="V258" s="227">
        <f t="shared" si="126"/>
        <v>148495.33971544649</v>
      </c>
      <c r="W258" s="227">
        <f t="shared" si="127"/>
        <v>0</v>
      </c>
      <c r="X258" s="227">
        <f t="shared" si="128"/>
        <v>152839.53929497267</v>
      </c>
      <c r="Y258" s="227">
        <f t="shared" si="129"/>
        <v>0</v>
      </c>
      <c r="Z258" s="227">
        <f t="shared" si="130"/>
        <v>156756.40708905453</v>
      </c>
      <c r="AB258" s="126" t="s">
        <v>505</v>
      </c>
      <c r="AC258" s="126" t="s">
        <v>506</v>
      </c>
      <c r="AD258" s="227">
        <f t="shared" si="131"/>
        <v>0</v>
      </c>
      <c r="AE258" s="227">
        <f t="shared" si="132"/>
        <v>109541.34509739447</v>
      </c>
      <c r="AF258" s="227">
        <f t="shared" si="133"/>
        <v>0</v>
      </c>
      <c r="AG258" s="227">
        <f t="shared" si="134"/>
        <v>112571.41703591445</v>
      </c>
      <c r="AH258" s="227">
        <f t="shared" si="135"/>
        <v>0</v>
      </c>
      <c r="AI258" s="227">
        <f t="shared" si="136"/>
        <v>115060.46460232054</v>
      </c>
      <c r="AK258" s="126" t="s">
        <v>505</v>
      </c>
      <c r="AL258" s="126" t="s">
        <v>506</v>
      </c>
      <c r="AM258" s="227">
        <f t="shared" si="137"/>
        <v>0</v>
      </c>
      <c r="AN258" s="227">
        <f t="shared" si="138"/>
        <v>122958.29856725704</v>
      </c>
      <c r="AO258" s="227">
        <f t="shared" si="139"/>
        <v>0</v>
      </c>
      <c r="AP258" s="227">
        <f t="shared" si="140"/>
        <v>123594.21434643095</v>
      </c>
      <c r="AQ258" s="227">
        <f t="shared" si="141"/>
        <v>0</v>
      </c>
      <c r="AR258" s="227">
        <f t="shared" si="142"/>
        <v>125756.3946282579</v>
      </c>
      <c r="AT258" s="126" t="s">
        <v>505</v>
      </c>
      <c r="AU258" s="126" t="s">
        <v>506</v>
      </c>
      <c r="AV258" s="227">
        <f t="shared" si="143"/>
        <v>0</v>
      </c>
      <c r="AW258" s="227">
        <f t="shared" si="144"/>
        <v>124190.25610659443</v>
      </c>
      <c r="AX258" s="227">
        <f t="shared" si="145"/>
        <v>0</v>
      </c>
      <c r="AY258" s="227">
        <f t="shared" si="146"/>
        <v>126265.89472500763</v>
      </c>
      <c r="AZ258" s="227">
        <f t="shared" si="147"/>
        <v>0</v>
      </c>
      <c r="BA258" s="227">
        <f t="shared" si="148"/>
        <v>129545.8866488101</v>
      </c>
      <c r="BC258" s="126" t="s">
        <v>505</v>
      </c>
      <c r="BD258" s="126" t="s">
        <v>506</v>
      </c>
      <c r="BE258" s="227">
        <f t="shared" si="149"/>
        <v>0</v>
      </c>
      <c r="BF258" s="227">
        <f t="shared" si="150"/>
        <v>115772.36793302005</v>
      </c>
      <c r="BG258" s="227">
        <f t="shared" si="151"/>
        <v>0</v>
      </c>
      <c r="BH258" s="227">
        <f t="shared" si="152"/>
        <v>117531.3969218306</v>
      </c>
      <c r="BI258" s="227">
        <f t="shared" si="153"/>
        <v>0</v>
      </c>
      <c r="BJ258" s="227">
        <f t="shared" si="154"/>
        <v>120217.55149504305</v>
      </c>
    </row>
    <row r="259" spans="5:62">
      <c r="E259" s="126" t="s">
        <v>507</v>
      </c>
      <c r="F259" s="126" t="s">
        <v>508</v>
      </c>
      <c r="G259" s="227">
        <f>IFERROR(IF(VLOOKUP(E259,A:C,3,FALSE)="YES",VLOOKUP(E259,'School Year 2019-20 SPED coop'!A:R,15,FALSE),0),0)</f>
        <v>0</v>
      </c>
      <c r="H259" s="227">
        <f t="shared" si="118"/>
        <v>523179.35000000003</v>
      </c>
      <c r="J259" s="126" t="s">
        <v>507</v>
      </c>
      <c r="K259" s="126" t="s">
        <v>508</v>
      </c>
      <c r="L259" s="227">
        <f t="shared" si="119"/>
        <v>0</v>
      </c>
      <c r="M259" s="227">
        <f t="shared" si="120"/>
        <v>521541.40211627691</v>
      </c>
      <c r="N259" s="227">
        <f t="shared" si="121"/>
        <v>0</v>
      </c>
      <c r="O259" s="227">
        <f t="shared" si="122"/>
        <v>531282.7461590668</v>
      </c>
      <c r="P259" s="227">
        <f t="shared" si="123"/>
        <v>0</v>
      </c>
      <c r="Q259" s="227">
        <f t="shared" si="124"/>
        <v>540754.6662433648</v>
      </c>
      <c r="S259" s="126" t="s">
        <v>507</v>
      </c>
      <c r="T259" s="126" t="s">
        <v>508</v>
      </c>
      <c r="U259" s="227">
        <f t="shared" si="125"/>
        <v>0</v>
      </c>
      <c r="V259" s="227">
        <f t="shared" si="126"/>
        <v>529116.79359881207</v>
      </c>
      <c r="W259" s="227">
        <f t="shared" si="127"/>
        <v>0</v>
      </c>
      <c r="X259" s="227">
        <f t="shared" si="128"/>
        <v>544588.89642886596</v>
      </c>
      <c r="Y259" s="227">
        <f t="shared" si="129"/>
        <v>0</v>
      </c>
      <c r="Z259" s="227">
        <f t="shared" si="130"/>
        <v>558540.44946417841</v>
      </c>
      <c r="AB259" s="126" t="s">
        <v>507</v>
      </c>
      <c r="AC259" s="126" t="s">
        <v>508</v>
      </c>
      <c r="AD259" s="227">
        <f t="shared" si="131"/>
        <v>0</v>
      </c>
      <c r="AE259" s="227">
        <f t="shared" si="132"/>
        <v>503160.90972401714</v>
      </c>
      <c r="AF259" s="227">
        <f t="shared" si="133"/>
        <v>0</v>
      </c>
      <c r="AG259" s="227">
        <f t="shared" si="134"/>
        <v>514674.0138503827</v>
      </c>
      <c r="AH259" s="227">
        <f t="shared" si="135"/>
        <v>0</v>
      </c>
      <c r="AI259" s="227">
        <f t="shared" si="136"/>
        <v>522039.37133205909</v>
      </c>
      <c r="AK259" s="126" t="s">
        <v>507</v>
      </c>
      <c r="AL259" s="126" t="s">
        <v>508</v>
      </c>
      <c r="AM259" s="227">
        <f t="shared" si="137"/>
        <v>0</v>
      </c>
      <c r="AN259" s="227">
        <f t="shared" si="138"/>
        <v>569909.33284259029</v>
      </c>
      <c r="AO259" s="227">
        <f t="shared" si="139"/>
        <v>0</v>
      </c>
      <c r="AP259" s="227">
        <f t="shared" si="140"/>
        <v>572843.35533010261</v>
      </c>
      <c r="AQ259" s="227">
        <f t="shared" si="141"/>
        <v>0</v>
      </c>
      <c r="AR259" s="227">
        <f t="shared" si="142"/>
        <v>582861.46815323888</v>
      </c>
      <c r="AT259" s="126" t="s">
        <v>507</v>
      </c>
      <c r="AU259" s="126" t="s">
        <v>508</v>
      </c>
      <c r="AV259" s="227">
        <f t="shared" si="143"/>
        <v>0</v>
      </c>
      <c r="AW259" s="227">
        <f t="shared" si="144"/>
        <v>575566.99199156871</v>
      </c>
      <c r="AX259" s="227">
        <f t="shared" si="145"/>
        <v>0</v>
      </c>
      <c r="AY259" s="227">
        <f t="shared" si="146"/>
        <v>585166.03459687659</v>
      </c>
      <c r="AZ259" s="227">
        <f t="shared" si="147"/>
        <v>0</v>
      </c>
      <c r="BA259" s="227">
        <f t="shared" si="148"/>
        <v>600430.08279953024</v>
      </c>
      <c r="BC259" s="126" t="s">
        <v>507</v>
      </c>
      <c r="BD259" s="126" t="s">
        <v>508</v>
      </c>
      <c r="BE259" s="227">
        <f t="shared" si="149"/>
        <v>0</v>
      </c>
      <c r="BF259" s="227">
        <f t="shared" si="150"/>
        <v>529145.00678780139</v>
      </c>
      <c r="BG259" s="227">
        <f t="shared" si="151"/>
        <v>0</v>
      </c>
      <c r="BH259" s="227">
        <f t="shared" si="152"/>
        <v>534724.06968332501</v>
      </c>
      <c r="BI259" s="227">
        <f t="shared" si="153"/>
        <v>0</v>
      </c>
      <c r="BJ259" s="227">
        <f t="shared" si="154"/>
        <v>542805.58156033116</v>
      </c>
    </row>
    <row r="260" spans="5:62">
      <c r="E260" s="126" t="s">
        <v>509</v>
      </c>
      <c r="F260" s="126" t="s">
        <v>510</v>
      </c>
      <c r="G260" s="227">
        <f>IFERROR(IF(VLOOKUP(E260,A:C,3,FALSE)="YES",VLOOKUP(E260,'School Year 2019-20 SPED coop'!A:R,15,FALSE),0),0)</f>
        <v>0</v>
      </c>
      <c r="H260" s="227">
        <f t="shared" ref="H260:H316" si="155">IF(G260=0,VLOOKUP(E260,SY201920Apport,9,FALSE),0)</f>
        <v>232696.68</v>
      </c>
      <c r="J260" s="126" t="s">
        <v>509</v>
      </c>
      <c r="K260" s="126" t="s">
        <v>510</v>
      </c>
      <c r="L260" s="227">
        <f t="shared" si="119"/>
        <v>0</v>
      </c>
      <c r="M260" s="227">
        <f t="shared" si="120"/>
        <v>217047.46318163429</v>
      </c>
      <c r="N260" s="227">
        <f t="shared" si="121"/>
        <v>0</v>
      </c>
      <c r="O260" s="227">
        <f t="shared" si="122"/>
        <v>221103.76700869773</v>
      </c>
      <c r="P260" s="227">
        <f t="shared" si="123"/>
        <v>0</v>
      </c>
      <c r="Q260" s="227">
        <f t="shared" si="124"/>
        <v>225047.86657393869</v>
      </c>
      <c r="S260" s="126" t="s">
        <v>509</v>
      </c>
      <c r="T260" s="126" t="s">
        <v>510</v>
      </c>
      <c r="U260" s="227">
        <f t="shared" si="125"/>
        <v>0</v>
      </c>
      <c r="V260" s="227">
        <f t="shared" si="126"/>
        <v>220199.95354329475</v>
      </c>
      <c r="W260" s="227">
        <f t="shared" si="127"/>
        <v>0</v>
      </c>
      <c r="X260" s="227">
        <f t="shared" si="128"/>
        <v>226642.96792598191</v>
      </c>
      <c r="Y260" s="227">
        <f t="shared" si="129"/>
        <v>0</v>
      </c>
      <c r="Z260" s="227">
        <f t="shared" si="130"/>
        <v>232446.64577382273</v>
      </c>
      <c r="AB260" s="126" t="s">
        <v>509</v>
      </c>
      <c r="AC260" s="126" t="s">
        <v>510</v>
      </c>
      <c r="AD260" s="227">
        <f t="shared" si="131"/>
        <v>0</v>
      </c>
      <c r="AE260" s="227">
        <f t="shared" si="132"/>
        <v>193474.05143941581</v>
      </c>
      <c r="AF260" s="227">
        <f t="shared" si="133"/>
        <v>0</v>
      </c>
      <c r="AG260" s="227">
        <f t="shared" si="134"/>
        <v>195552.55192450734</v>
      </c>
      <c r="AH260" s="227">
        <f t="shared" si="135"/>
        <v>0</v>
      </c>
      <c r="AI260" s="227">
        <f t="shared" si="136"/>
        <v>198869.09068885996</v>
      </c>
      <c r="AK260" s="126" t="s">
        <v>509</v>
      </c>
      <c r="AL260" s="126" t="s">
        <v>510</v>
      </c>
      <c r="AM260" s="227">
        <f t="shared" si="137"/>
        <v>0</v>
      </c>
      <c r="AN260" s="227">
        <f t="shared" si="138"/>
        <v>209837.74265705101</v>
      </c>
      <c r="AO260" s="227">
        <f t="shared" si="139"/>
        <v>0</v>
      </c>
      <c r="AP260" s="227">
        <f t="shared" si="140"/>
        <v>210932.2826689973</v>
      </c>
      <c r="AQ260" s="227">
        <f t="shared" si="141"/>
        <v>0</v>
      </c>
      <c r="AR260" s="227">
        <f t="shared" si="142"/>
        <v>214623.55919976495</v>
      </c>
      <c r="AT260" s="126" t="s">
        <v>509</v>
      </c>
      <c r="AU260" s="126" t="s">
        <v>510</v>
      </c>
      <c r="AV260" s="227">
        <f t="shared" si="143"/>
        <v>0</v>
      </c>
      <c r="AW260" s="227">
        <f t="shared" si="144"/>
        <v>211916.2808359004</v>
      </c>
      <c r="AX260" s="227">
        <f t="shared" si="145"/>
        <v>0</v>
      </c>
      <c r="AY260" s="227">
        <f t="shared" si="146"/>
        <v>215466.65364414011</v>
      </c>
      <c r="AZ260" s="227">
        <f t="shared" si="147"/>
        <v>0</v>
      </c>
      <c r="BA260" s="227">
        <f t="shared" si="148"/>
        <v>221098.53494185166</v>
      </c>
      <c r="BC260" s="126" t="s">
        <v>509</v>
      </c>
      <c r="BD260" s="126" t="s">
        <v>510</v>
      </c>
      <c r="BE260" s="227">
        <f t="shared" si="149"/>
        <v>0</v>
      </c>
      <c r="BF260" s="227">
        <f t="shared" si="150"/>
        <v>203059.4466408111</v>
      </c>
      <c r="BG260" s="227">
        <f t="shared" si="151"/>
        <v>0</v>
      </c>
      <c r="BH260" s="227">
        <f t="shared" si="152"/>
        <v>202778.03888618088</v>
      </c>
      <c r="BI260" s="227">
        <f t="shared" si="153"/>
        <v>0</v>
      </c>
      <c r="BJ260" s="227">
        <f t="shared" si="154"/>
        <v>206377.48791955682</v>
      </c>
    </row>
    <row r="261" spans="5:62">
      <c r="E261" s="126" t="s">
        <v>511</v>
      </c>
      <c r="F261" s="126" t="s">
        <v>512</v>
      </c>
      <c r="G261" s="227">
        <f>IFERROR(IF(VLOOKUP(E261,A:C,3,FALSE)="YES",VLOOKUP(E261,'School Year 2019-20 SPED coop'!A:R,15,FALSE),0),0)</f>
        <v>0</v>
      </c>
      <c r="H261" s="227">
        <f t="shared" si="155"/>
        <v>1207566.4900000002</v>
      </c>
      <c r="J261" s="126" t="s">
        <v>511</v>
      </c>
      <c r="K261" s="126" t="s">
        <v>512</v>
      </c>
      <c r="L261" s="227">
        <f t="shared" si="119"/>
        <v>0</v>
      </c>
      <c r="M261" s="227">
        <f t="shared" si="120"/>
        <v>1140691.2385631658</v>
      </c>
      <c r="N261" s="227">
        <f t="shared" si="121"/>
        <v>0</v>
      </c>
      <c r="O261" s="227">
        <f t="shared" si="122"/>
        <v>1162054.3653073276</v>
      </c>
      <c r="P261" s="227">
        <f t="shared" si="123"/>
        <v>0</v>
      </c>
      <c r="Q261" s="227">
        <f t="shared" si="124"/>
        <v>1182826.5999524037</v>
      </c>
      <c r="S261" s="126" t="s">
        <v>511</v>
      </c>
      <c r="T261" s="126" t="s">
        <v>512</v>
      </c>
      <c r="U261" s="227">
        <f t="shared" si="125"/>
        <v>0</v>
      </c>
      <c r="V261" s="227">
        <f t="shared" si="126"/>
        <v>1157246.8970328292</v>
      </c>
      <c r="W261" s="227">
        <f t="shared" si="127"/>
        <v>0</v>
      </c>
      <c r="X261" s="227">
        <f t="shared" si="128"/>
        <v>1191164.7196969849</v>
      </c>
      <c r="Y261" s="227">
        <f t="shared" si="129"/>
        <v>0</v>
      </c>
      <c r="Z261" s="227">
        <f t="shared" si="130"/>
        <v>1221740.229043623</v>
      </c>
      <c r="AB261" s="126" t="s">
        <v>511</v>
      </c>
      <c r="AC261" s="126" t="s">
        <v>512</v>
      </c>
      <c r="AD261" s="227">
        <f t="shared" si="131"/>
        <v>0</v>
      </c>
      <c r="AE261" s="227">
        <f t="shared" si="132"/>
        <v>1205946.9469370202</v>
      </c>
      <c r="AF261" s="227">
        <f t="shared" si="133"/>
        <v>0</v>
      </c>
      <c r="AG261" s="227">
        <f t="shared" si="134"/>
        <v>1232013.099419784</v>
      </c>
      <c r="AH261" s="227">
        <f t="shared" si="135"/>
        <v>0</v>
      </c>
      <c r="AI261" s="227">
        <f t="shared" si="136"/>
        <v>1252944.5278588086</v>
      </c>
      <c r="AK261" s="126" t="s">
        <v>511</v>
      </c>
      <c r="AL261" s="126" t="s">
        <v>512</v>
      </c>
      <c r="AM261" s="227">
        <f t="shared" si="137"/>
        <v>0</v>
      </c>
      <c r="AN261" s="227">
        <f t="shared" si="138"/>
        <v>1328536.2229425407</v>
      </c>
      <c r="AO261" s="227">
        <f t="shared" si="139"/>
        <v>0</v>
      </c>
      <c r="AP261" s="227">
        <f t="shared" si="140"/>
        <v>1335411.9086808881</v>
      </c>
      <c r="AQ261" s="227">
        <f t="shared" si="141"/>
        <v>0</v>
      </c>
      <c r="AR261" s="227">
        <f t="shared" si="142"/>
        <v>1358845.1808150355</v>
      </c>
      <c r="AT261" s="126" t="s">
        <v>511</v>
      </c>
      <c r="AU261" s="126" t="s">
        <v>512</v>
      </c>
      <c r="AV261" s="227">
        <f t="shared" si="143"/>
        <v>0</v>
      </c>
      <c r="AW261" s="227">
        <f t="shared" si="144"/>
        <v>1341752.9201364329</v>
      </c>
      <c r="AX261" s="227">
        <f t="shared" si="145"/>
        <v>0</v>
      </c>
      <c r="AY261" s="227">
        <f t="shared" si="146"/>
        <v>1364144.9022025873</v>
      </c>
      <c r="AZ261" s="227">
        <f t="shared" si="147"/>
        <v>0</v>
      </c>
      <c r="BA261" s="227">
        <f t="shared" si="148"/>
        <v>1399838.8243977325</v>
      </c>
      <c r="BC261" s="126" t="s">
        <v>511</v>
      </c>
      <c r="BD261" s="126" t="s">
        <v>512</v>
      </c>
      <c r="BE261" s="227">
        <f t="shared" si="149"/>
        <v>0</v>
      </c>
      <c r="BF261" s="227">
        <f t="shared" si="150"/>
        <v>1266407.2981039549</v>
      </c>
      <c r="BG261" s="227">
        <f t="shared" si="151"/>
        <v>0</v>
      </c>
      <c r="BH261" s="227">
        <f t="shared" si="152"/>
        <v>1278073.624974017</v>
      </c>
      <c r="BI261" s="227">
        <f t="shared" si="153"/>
        <v>0</v>
      </c>
      <c r="BJ261" s="227">
        <f t="shared" si="154"/>
        <v>1300805.3957057218</v>
      </c>
    </row>
    <row r="262" spans="5:62">
      <c r="E262" s="126" t="s">
        <v>513</v>
      </c>
      <c r="F262" s="126" t="s">
        <v>514</v>
      </c>
      <c r="G262" s="227">
        <f>IFERROR(IF(VLOOKUP(E262,A:C,3,FALSE)="YES",VLOOKUP(E262,'School Year 2019-20 SPED coop'!A:R,15,FALSE),0),0)</f>
        <v>0</v>
      </c>
      <c r="H262" s="227">
        <f t="shared" si="155"/>
        <v>6911349.4899999993</v>
      </c>
      <c r="J262" s="126" t="s">
        <v>513</v>
      </c>
      <c r="K262" s="126" t="s">
        <v>514</v>
      </c>
      <c r="L262" s="227">
        <f t="shared" ref="L262:L316" si="156">IFERROR(IF(VLOOKUP(J262,A:C,3,FALSE)="YES",VLOOKUP(J262,MaintSY202021,9,FALSE),0),0)</f>
        <v>0</v>
      </c>
      <c r="M262" s="227">
        <f t="shared" ref="M262:M316" si="157">IF(L262=0,VLOOKUP(J262,MaintSY202021,9,FALSE),0)</f>
        <v>6795656.0790860103</v>
      </c>
      <c r="N262" s="227">
        <f t="shared" ref="N262:N316" si="158">IFERROR(IF(VLOOKUP(J262,A:C,3,FALSE)="YES",VLOOKUP(J262,MaintSY202122,9,FALSE),0),0)</f>
        <v>0</v>
      </c>
      <c r="O262" s="227">
        <f t="shared" ref="O262:O316" si="159">IF(N262=0,VLOOKUP(J262,MaintSY202122,9,FALSE),0)</f>
        <v>6922468.1214111364</v>
      </c>
      <c r="P262" s="227">
        <f t="shared" ref="P262:P316" si="160">IFERROR(IF(VLOOKUP(J262,A:C,3,FALSE)="YES",VLOOKUP(J262,MaintSY202223,9,FALSE),0),0)</f>
        <v>0</v>
      </c>
      <c r="Q262" s="227">
        <f t="shared" ref="Q262:Q316" si="161">IF(P262=0,VLOOKUP(J262,MaintSY202223,9,FALSE),0)</f>
        <v>7045773.2432445046</v>
      </c>
      <c r="S262" s="126" t="s">
        <v>513</v>
      </c>
      <c r="T262" s="126" t="s">
        <v>514</v>
      </c>
      <c r="U262" s="227">
        <f t="shared" ref="U262:U316" si="162">IFERROR(IF(VLOOKUP(S262,A:C,3,FALSE)="YES",VLOOKUP(S262,MaintSY202021CL,9,FALSE),0),0)</f>
        <v>0</v>
      </c>
      <c r="V262" s="227">
        <f t="shared" ref="V262:V316" si="163">IF(U262=0,VLOOKUP(S262,MaintSY202021CL,9,FALSE),0)</f>
        <v>6894291.1250950182</v>
      </c>
      <c r="W262" s="227">
        <f t="shared" ref="W262:W316" si="164">IFERROR(IF(VLOOKUP(S262,A:C,3,FALSE)="YES",VLOOKUP(S262,MaintSY202122CL,9,FALSE),0),0)</f>
        <v>0</v>
      </c>
      <c r="X262" s="227">
        <f t="shared" ref="X262:X316" si="165">IF(W262=0,VLOOKUP(S262,MaintSY202122CL,9,FALSE),0)</f>
        <v>7095827.1894980678</v>
      </c>
      <c r="Y262" s="227">
        <f t="shared" ref="Y262:Y316" si="166">IFERROR(IF(VLOOKUP(S262,A:C,3,FALSE)="YES",VLOOKUP(S262,MaintSY202223CL,9,FALSE),0),0)</f>
        <v>0</v>
      </c>
      <c r="Z262" s="227">
        <f t="shared" ref="Z262:Z316" si="167">IF(Y262=0,VLOOKUP(S262,MaintSY202223CL,9,FALSE),0)</f>
        <v>7277506.4151256466</v>
      </c>
      <c r="AB262" s="126" t="s">
        <v>513</v>
      </c>
      <c r="AC262" s="126" t="s">
        <v>514</v>
      </c>
      <c r="AD262" s="227">
        <f t="shared" ref="AD262:AD316" si="168">IFERROR(IF(VLOOKUP(AB262,$A:$C,3,FALSE)="YES",VLOOKUP(AB262,MaintSY202021F195F,9,FALSE),0),0)</f>
        <v>0</v>
      </c>
      <c r="AE262" s="227">
        <f t="shared" ref="AE262:AE316" si="169">IF(AD262=0,VLOOKUP(AB262,MaintSY202021F195F,9,FALSE),0)</f>
        <v>6850225.1765573826</v>
      </c>
      <c r="AF262" s="227">
        <f t="shared" ref="AF262:AF316" si="170">IFERROR(IF(VLOOKUP(AB262,$A:$C,3,FALSE)="YES",VLOOKUP(AB262,MaintSY202122F195F,9,FALSE),0),0)</f>
        <v>0</v>
      </c>
      <c r="AG262" s="227">
        <f t="shared" ref="AG262:AG316" si="171">IF(AF262=0,VLOOKUP(AB262,MaintSY202122F195F,9,FALSE),0)</f>
        <v>6973722.6010901267</v>
      </c>
      <c r="AH262" s="227">
        <f t="shared" ref="AH262:AH316" si="172">IFERROR(IF(VLOOKUP(AB262,$A:$C,3,FALSE)="YES",VLOOKUP(AB262,MaintSY202223F195F,9,FALSE),0),0)</f>
        <v>0</v>
      </c>
      <c r="AI262" s="227">
        <f t="shared" ref="AI262:AI316" si="173">IF(AH262=0,VLOOKUP(AB262,MaintSY202223F195F,9,FALSE),0)</f>
        <v>7094141.0919154976</v>
      </c>
      <c r="AK262" s="126" t="s">
        <v>513</v>
      </c>
      <c r="AL262" s="126" t="s">
        <v>514</v>
      </c>
      <c r="AM262" s="227">
        <f t="shared" ref="AM262:AM316" si="174">IFERROR(IF(VLOOKUP(AK262,$A:$C,3,FALSE)="YES",VLOOKUP(AK262,EnacSY202021,9,FALSE),0),0)</f>
        <v>0</v>
      </c>
      <c r="AN262" s="227">
        <f t="shared" ref="AN262:AN316" si="175">IF(AM262=0,VLOOKUP(AK262,EnacSY202021,9,FALSE),0)</f>
        <v>7613373.2589318799</v>
      </c>
      <c r="AO262" s="227">
        <f t="shared" ref="AO262:AO316" si="176">IFERROR(IF(VLOOKUP(AK262,$A:$C,3,FALSE)="YES",VLOOKUP(AK262,EnacSY202122,9,FALSE),0),0)</f>
        <v>0</v>
      </c>
      <c r="AP262" s="227">
        <f t="shared" ref="AP262:AP316" si="177">IF(AO262=0,VLOOKUP(AK262,EnacSY202122,9,FALSE),0)</f>
        <v>7652274.2843351625</v>
      </c>
      <c r="AQ262" s="227">
        <f t="shared" ref="AQ262:AQ316" si="178">IFERROR(IF(VLOOKUP(AK262,$A:$C,3,FALSE)="YES",VLOOKUP(AK262,EnacSY202223,9,FALSE),0),0)</f>
        <v>0</v>
      </c>
      <c r="AR262" s="227">
        <f t="shared" ref="AR262:AR316" si="179">IF(AQ262=0,VLOOKUP(AK262,EnacSY202223,9,FALSE),0)</f>
        <v>7786049.6116758389</v>
      </c>
      <c r="AT262" s="126" t="s">
        <v>513</v>
      </c>
      <c r="AU262" s="126" t="s">
        <v>514</v>
      </c>
      <c r="AV262" s="227">
        <f t="shared" ref="AV262:AV316" si="180">IFERROR(IF(VLOOKUP(AT262,$A:$C,3,FALSE)="YES",VLOOKUP(AT262,EnacSY202021CL,9,FALSE),0),0)</f>
        <v>0</v>
      </c>
      <c r="AW262" s="227">
        <f t="shared" ref="AW262:AW316" si="181">IF(AV262=0,VLOOKUP(AT262,EnacSY202021CL,9,FALSE),0)</f>
        <v>7689095.6009161584</v>
      </c>
      <c r="AX262" s="227">
        <f t="shared" ref="AX262:AX316" si="182">IFERROR(IF(VLOOKUP(AT262,$A:$C,3,FALSE)="YES",VLOOKUP(AT262,EnacSY202122CL,9,FALSE),0),0)</f>
        <v>0</v>
      </c>
      <c r="AY262" s="227">
        <f t="shared" ref="AY262:AY316" si="183">IF(AX262=0,VLOOKUP(AT262,EnacSY202122CL,9,FALSE),0)</f>
        <v>7816867.2494659415</v>
      </c>
      <c r="AZ262" s="227">
        <f t="shared" ref="AZ262:AZ316" si="184">IFERROR(IF(VLOOKUP(AT262,$A:$C,3,FALSE)="YES",VLOOKUP(AT262,EnacSY202223CL,9,FALSE),0),0)</f>
        <v>0</v>
      </c>
      <c r="BA262" s="227">
        <f t="shared" ref="BA262:BA316" si="185">IF(AZ262=0,VLOOKUP(AT262,EnacSY202223CL,9,FALSE),0)</f>
        <v>8020847.2772896774</v>
      </c>
      <c r="BC262" s="126" t="s">
        <v>513</v>
      </c>
      <c r="BD262" s="126" t="s">
        <v>514</v>
      </c>
      <c r="BE262" s="227">
        <f t="shared" ref="BE262:BE316" si="186">IFERROR(IF(VLOOKUP(BC262,$A:$C,3,FALSE)="YES",VLOOKUP(BC262,EnacSY202021F195F,9,FALSE),0),0)</f>
        <v>0</v>
      </c>
      <c r="BF262" s="227">
        <f t="shared" ref="BF262:BF316" si="187">IF(BE262=0,VLOOKUP(BC262,EnacSY202021F195F,9,FALSE),0)</f>
        <v>7169521.4459074801</v>
      </c>
      <c r="BG262" s="227">
        <f t="shared" ref="BG262:BG316" si="188">IFERROR(IF(VLOOKUP(BC262,$A:$C,3,FALSE)="YES",VLOOKUP(BC262,EnacSY202122F195F,9,FALSE),0),0)</f>
        <v>0</v>
      </c>
      <c r="BH262" s="227">
        <f t="shared" ref="BH262:BH316" si="189">IF(BG262=0,VLOOKUP(BC262,EnacSY202122F195F,9,FALSE),0)</f>
        <v>7210503.5789616015</v>
      </c>
      <c r="BI262" s="227">
        <f t="shared" ref="BI262:BI316" si="190">IFERROR(IF(VLOOKUP(BC262,$A:$C,3,FALSE)="YES",VLOOKUP(BC262,EnacSY202223F195F,9,FALSE),0),0)</f>
        <v>0</v>
      </c>
      <c r="BJ262" s="227">
        <f t="shared" ref="BJ262:BJ316" si="191">IF(BI262=0,VLOOKUP(BC262,EnacSY202223F195F,9,FALSE),0)</f>
        <v>7340709.4139959225</v>
      </c>
    </row>
    <row r="263" spans="5:62">
      <c r="E263" s="126" t="s">
        <v>515</v>
      </c>
      <c r="F263" s="126" t="s">
        <v>516</v>
      </c>
      <c r="G263" s="227">
        <f>IFERROR(IF(VLOOKUP(E263,A:C,3,FALSE)="YES",VLOOKUP(E263,'School Year 2019-20 SPED coop'!A:R,15,FALSE),0),0)</f>
        <v>0</v>
      </c>
      <c r="H263" s="227">
        <f t="shared" si="155"/>
        <v>20177400.169999998</v>
      </c>
      <c r="J263" s="126" t="s">
        <v>515</v>
      </c>
      <c r="K263" s="126" t="s">
        <v>516</v>
      </c>
      <c r="L263" s="227">
        <f t="shared" si="156"/>
        <v>0</v>
      </c>
      <c r="M263" s="227">
        <f t="shared" si="157"/>
        <v>19055290.809103828</v>
      </c>
      <c r="N263" s="227">
        <f t="shared" si="158"/>
        <v>0</v>
      </c>
      <c r="O263" s="227">
        <f t="shared" si="159"/>
        <v>19274932.4295871</v>
      </c>
      <c r="P263" s="227">
        <f t="shared" si="160"/>
        <v>0</v>
      </c>
      <c r="Q263" s="227">
        <f t="shared" si="161"/>
        <v>19479256.700399168</v>
      </c>
      <c r="S263" s="126" t="s">
        <v>515</v>
      </c>
      <c r="T263" s="126" t="s">
        <v>516</v>
      </c>
      <c r="U263" s="227">
        <f t="shared" si="162"/>
        <v>0</v>
      </c>
      <c r="V263" s="227">
        <f t="shared" si="163"/>
        <v>19331895.421092644</v>
      </c>
      <c r="W263" s="227">
        <f t="shared" si="164"/>
        <v>0</v>
      </c>
      <c r="X263" s="227">
        <f t="shared" si="165"/>
        <v>19757666.76406876</v>
      </c>
      <c r="Y263" s="227">
        <f t="shared" si="166"/>
        <v>0</v>
      </c>
      <c r="Z263" s="227">
        <f t="shared" si="167"/>
        <v>20119945.986813877</v>
      </c>
      <c r="AB263" s="126" t="s">
        <v>515</v>
      </c>
      <c r="AC263" s="126" t="s">
        <v>516</v>
      </c>
      <c r="AD263" s="227">
        <f t="shared" si="168"/>
        <v>0</v>
      </c>
      <c r="AE263" s="227">
        <f t="shared" si="169"/>
        <v>19855191.663918968</v>
      </c>
      <c r="AF263" s="227">
        <f t="shared" si="170"/>
        <v>0</v>
      </c>
      <c r="AG263" s="227">
        <f t="shared" si="171"/>
        <v>20057929.006788563</v>
      </c>
      <c r="AH263" s="227">
        <f t="shared" si="172"/>
        <v>0</v>
      </c>
      <c r="AI263" s="227">
        <f t="shared" si="173"/>
        <v>20253389.668958049</v>
      </c>
      <c r="AK263" s="126" t="s">
        <v>515</v>
      </c>
      <c r="AL263" s="126" t="s">
        <v>516</v>
      </c>
      <c r="AM263" s="227">
        <f t="shared" si="174"/>
        <v>0</v>
      </c>
      <c r="AN263" s="227">
        <f t="shared" si="175"/>
        <v>21877626.856243204</v>
      </c>
      <c r="AO263" s="227">
        <f t="shared" si="176"/>
        <v>0</v>
      </c>
      <c r="AP263" s="227">
        <f t="shared" si="177"/>
        <v>21835010.557183255</v>
      </c>
      <c r="AQ263" s="227">
        <f t="shared" si="178"/>
        <v>0</v>
      </c>
      <c r="AR263" s="227">
        <f t="shared" si="179"/>
        <v>22062665.829861633</v>
      </c>
      <c r="AT263" s="126" t="s">
        <v>515</v>
      </c>
      <c r="AU263" s="126" t="s">
        <v>516</v>
      </c>
      <c r="AV263" s="227">
        <f t="shared" si="180"/>
        <v>0</v>
      </c>
      <c r="AW263" s="227">
        <f t="shared" si="181"/>
        <v>22095247.288033709</v>
      </c>
      <c r="AX263" s="227">
        <f t="shared" si="182"/>
        <v>0</v>
      </c>
      <c r="AY263" s="227">
        <f t="shared" si="183"/>
        <v>22304663.883909475</v>
      </c>
      <c r="AZ263" s="227">
        <f t="shared" si="184"/>
        <v>0</v>
      </c>
      <c r="BA263" s="227">
        <f t="shared" si="185"/>
        <v>22728035.158009779</v>
      </c>
      <c r="BC263" s="126" t="s">
        <v>515</v>
      </c>
      <c r="BD263" s="126" t="s">
        <v>516</v>
      </c>
      <c r="BE263" s="227">
        <f t="shared" si="186"/>
        <v>0</v>
      </c>
      <c r="BF263" s="227">
        <f t="shared" si="187"/>
        <v>20747157.859858349</v>
      </c>
      <c r="BG263" s="227">
        <f t="shared" si="188"/>
        <v>0</v>
      </c>
      <c r="BH263" s="227">
        <f t="shared" si="189"/>
        <v>20704462.961123891</v>
      </c>
      <c r="BI263" s="227">
        <f t="shared" si="190"/>
        <v>0</v>
      </c>
      <c r="BJ263" s="227">
        <f t="shared" si="191"/>
        <v>20925195.731608264</v>
      </c>
    </row>
    <row r="264" spans="5:62">
      <c r="E264" s="126" t="s">
        <v>517</v>
      </c>
      <c r="F264" s="126" t="s">
        <v>518</v>
      </c>
      <c r="G264" s="227">
        <f>IFERROR(IF(VLOOKUP(E264,A:C,3,FALSE)="YES",VLOOKUP(E264,'School Year 2019-20 SPED coop'!A:R,15,FALSE),0),0)</f>
        <v>0</v>
      </c>
      <c r="H264" s="227">
        <f t="shared" si="155"/>
        <v>7604404.1500000004</v>
      </c>
      <c r="J264" s="126" t="s">
        <v>517</v>
      </c>
      <c r="K264" s="126" t="s">
        <v>518</v>
      </c>
      <c r="L264" s="227">
        <f t="shared" si="156"/>
        <v>0</v>
      </c>
      <c r="M264" s="227">
        <f t="shared" si="157"/>
        <v>7445427.8956346819</v>
      </c>
      <c r="N264" s="227">
        <f t="shared" si="158"/>
        <v>0</v>
      </c>
      <c r="O264" s="227">
        <f t="shared" si="159"/>
        <v>7584409.68821056</v>
      </c>
      <c r="P264" s="227">
        <f t="shared" si="160"/>
        <v>0</v>
      </c>
      <c r="Q264" s="227">
        <f t="shared" si="161"/>
        <v>7719547.6228272114</v>
      </c>
      <c r="S264" s="126" t="s">
        <v>517</v>
      </c>
      <c r="T264" s="126" t="s">
        <v>518</v>
      </c>
      <c r="U264" s="227">
        <f t="shared" si="162"/>
        <v>0</v>
      </c>
      <c r="V264" s="227">
        <f t="shared" si="163"/>
        <v>7553514.8945616335</v>
      </c>
      <c r="W264" s="227">
        <f t="shared" si="164"/>
        <v>0</v>
      </c>
      <c r="X264" s="227">
        <f t="shared" si="165"/>
        <v>7774370.3051077332</v>
      </c>
      <c r="Y264" s="227">
        <f t="shared" si="166"/>
        <v>0</v>
      </c>
      <c r="Z264" s="227">
        <f t="shared" si="167"/>
        <v>7973461.770283279</v>
      </c>
      <c r="AB264" s="126" t="s">
        <v>517</v>
      </c>
      <c r="AC264" s="126" t="s">
        <v>518</v>
      </c>
      <c r="AD264" s="227">
        <f t="shared" si="168"/>
        <v>0</v>
      </c>
      <c r="AE264" s="227">
        <f t="shared" si="169"/>
        <v>6918668.6351449536</v>
      </c>
      <c r="AF264" s="227">
        <f t="shared" si="170"/>
        <v>0</v>
      </c>
      <c r="AG264" s="227">
        <f t="shared" si="171"/>
        <v>7045497.315177233</v>
      </c>
      <c r="AH264" s="227">
        <f t="shared" si="172"/>
        <v>0</v>
      </c>
      <c r="AI264" s="227">
        <f t="shared" si="173"/>
        <v>7167601.0303531503</v>
      </c>
      <c r="AK264" s="126" t="s">
        <v>517</v>
      </c>
      <c r="AL264" s="126" t="s">
        <v>518</v>
      </c>
      <c r="AM264" s="227">
        <f t="shared" si="174"/>
        <v>0</v>
      </c>
      <c r="AN264" s="227">
        <f t="shared" si="175"/>
        <v>7942453.5541030532</v>
      </c>
      <c r="AO264" s="227">
        <f t="shared" si="176"/>
        <v>0</v>
      </c>
      <c r="AP264" s="227">
        <f t="shared" si="177"/>
        <v>7983330.0862296969</v>
      </c>
      <c r="AQ264" s="227">
        <f t="shared" si="178"/>
        <v>0</v>
      </c>
      <c r="AR264" s="227">
        <f t="shared" si="179"/>
        <v>8122942.2073047617</v>
      </c>
      <c r="AT264" s="126" t="s">
        <v>517</v>
      </c>
      <c r="AU264" s="126" t="s">
        <v>518</v>
      </c>
      <c r="AV264" s="227">
        <f t="shared" si="180"/>
        <v>0</v>
      </c>
      <c r="AW264" s="227">
        <f t="shared" si="181"/>
        <v>8021451.6127113625</v>
      </c>
      <c r="AX264" s="227">
        <f t="shared" si="182"/>
        <v>0</v>
      </c>
      <c r="AY264" s="227">
        <f t="shared" si="183"/>
        <v>8155024.3213220509</v>
      </c>
      <c r="AZ264" s="227">
        <f t="shared" si="184"/>
        <v>0</v>
      </c>
      <c r="BA264" s="227">
        <f t="shared" si="185"/>
        <v>8367910.113745559</v>
      </c>
      <c r="BC264" s="126" t="s">
        <v>517</v>
      </c>
      <c r="BD264" s="126" t="s">
        <v>518</v>
      </c>
      <c r="BE264" s="227">
        <f t="shared" si="186"/>
        <v>0</v>
      </c>
      <c r="BF264" s="227">
        <f t="shared" si="187"/>
        <v>7237156.2718403228</v>
      </c>
      <c r="BG264" s="227">
        <f t="shared" si="188"/>
        <v>0</v>
      </c>
      <c r="BH264" s="227">
        <f t="shared" si="189"/>
        <v>7281504.9582556281</v>
      </c>
      <c r="BI264" s="227">
        <f t="shared" si="190"/>
        <v>0</v>
      </c>
      <c r="BJ264" s="227">
        <f t="shared" si="191"/>
        <v>7413523.730070591</v>
      </c>
    </row>
    <row r="265" spans="5:62">
      <c r="E265" s="126" t="s">
        <v>519</v>
      </c>
      <c r="F265" s="126" t="s">
        <v>520</v>
      </c>
      <c r="G265" s="227">
        <f>IFERROR(IF(VLOOKUP(E265,A:C,3,FALSE)="YES",VLOOKUP(E265,'School Year 2019-20 SPED coop'!A:R,15,FALSE),0),0)</f>
        <v>0</v>
      </c>
      <c r="H265" s="227">
        <f t="shared" si="155"/>
        <v>13300613.060000001</v>
      </c>
      <c r="J265" s="126" t="s">
        <v>519</v>
      </c>
      <c r="K265" s="126" t="s">
        <v>520</v>
      </c>
      <c r="L265" s="227">
        <f t="shared" si="156"/>
        <v>0</v>
      </c>
      <c r="M265" s="227">
        <f t="shared" si="157"/>
        <v>12746007.145370629</v>
      </c>
      <c r="N265" s="227">
        <f t="shared" si="158"/>
        <v>0</v>
      </c>
      <c r="O265" s="227">
        <f t="shared" si="159"/>
        <v>12984518.941935364</v>
      </c>
      <c r="P265" s="227">
        <f t="shared" si="160"/>
        <v>0</v>
      </c>
      <c r="Q265" s="227">
        <f t="shared" si="161"/>
        <v>13216434.477566326</v>
      </c>
      <c r="S265" s="126" t="s">
        <v>519</v>
      </c>
      <c r="T265" s="126" t="s">
        <v>520</v>
      </c>
      <c r="U265" s="227">
        <f t="shared" si="162"/>
        <v>0</v>
      </c>
      <c r="V265" s="227">
        <f t="shared" si="163"/>
        <v>12931020.688308408</v>
      </c>
      <c r="W265" s="227">
        <f t="shared" si="164"/>
        <v>0</v>
      </c>
      <c r="X265" s="227">
        <f t="shared" si="165"/>
        <v>13309701.772831511</v>
      </c>
      <c r="Y265" s="227">
        <f t="shared" si="166"/>
        <v>0</v>
      </c>
      <c r="Z265" s="227">
        <f t="shared" si="167"/>
        <v>13651126.716312822</v>
      </c>
      <c r="AB265" s="126" t="s">
        <v>519</v>
      </c>
      <c r="AC265" s="126" t="s">
        <v>520</v>
      </c>
      <c r="AD265" s="227">
        <f t="shared" si="168"/>
        <v>0</v>
      </c>
      <c r="AE265" s="227">
        <f t="shared" si="169"/>
        <v>12377968.145456165</v>
      </c>
      <c r="AF265" s="227">
        <f t="shared" si="170"/>
        <v>0</v>
      </c>
      <c r="AG265" s="227">
        <f t="shared" si="171"/>
        <v>12596077.912125526</v>
      </c>
      <c r="AH265" s="227">
        <f t="shared" si="172"/>
        <v>0</v>
      </c>
      <c r="AI265" s="227">
        <f t="shared" si="173"/>
        <v>12807280.106940566</v>
      </c>
      <c r="AK265" s="126" t="s">
        <v>519</v>
      </c>
      <c r="AL265" s="126" t="s">
        <v>520</v>
      </c>
      <c r="AM265" s="227">
        <f t="shared" si="174"/>
        <v>0</v>
      </c>
      <c r="AN265" s="227">
        <f t="shared" si="175"/>
        <v>13744500.005048903</v>
      </c>
      <c r="AO265" s="227">
        <f t="shared" si="176"/>
        <v>0</v>
      </c>
      <c r="AP265" s="227">
        <f t="shared" si="177"/>
        <v>13814872.142668642</v>
      </c>
      <c r="AQ265" s="227">
        <f t="shared" si="178"/>
        <v>0</v>
      </c>
      <c r="AR265" s="227">
        <f t="shared" si="179"/>
        <v>14057176.325909199</v>
      </c>
      <c r="AT265" s="126" t="s">
        <v>519</v>
      </c>
      <c r="AU265" s="126" t="s">
        <v>520</v>
      </c>
      <c r="AV265" s="227">
        <f t="shared" si="180"/>
        <v>0</v>
      </c>
      <c r="AW265" s="227">
        <f t="shared" si="181"/>
        <v>13881190.310320508</v>
      </c>
      <c r="AX265" s="227">
        <f t="shared" si="182"/>
        <v>0</v>
      </c>
      <c r="AY265" s="227">
        <f t="shared" si="183"/>
        <v>14112017.722771896</v>
      </c>
      <c r="AZ265" s="227">
        <f t="shared" si="184"/>
        <v>0</v>
      </c>
      <c r="BA265" s="227">
        <f t="shared" si="185"/>
        <v>14481096.451869044</v>
      </c>
      <c r="BC265" s="126" t="s">
        <v>519</v>
      </c>
      <c r="BD265" s="126" t="s">
        <v>520</v>
      </c>
      <c r="BE265" s="227">
        <f t="shared" si="186"/>
        <v>0</v>
      </c>
      <c r="BF265" s="227">
        <f t="shared" si="187"/>
        <v>12940300.276486801</v>
      </c>
      <c r="BG265" s="227">
        <f t="shared" si="188"/>
        <v>0</v>
      </c>
      <c r="BH265" s="227">
        <f t="shared" si="189"/>
        <v>13008428.052130941</v>
      </c>
      <c r="BI265" s="227">
        <f t="shared" si="190"/>
        <v>0</v>
      </c>
      <c r="BJ265" s="227">
        <f t="shared" si="191"/>
        <v>13236934.495161628</v>
      </c>
    </row>
    <row r="266" spans="5:62">
      <c r="E266" s="126" t="s">
        <v>521</v>
      </c>
      <c r="F266" s="126" t="s">
        <v>522</v>
      </c>
      <c r="G266" s="227">
        <f>IFERROR(IF(VLOOKUP(E266,A:C,3,FALSE)="YES",VLOOKUP(E266,'School Year 2019-20 SPED coop'!A:R,15,FALSE),0),0)</f>
        <v>0</v>
      </c>
      <c r="H266" s="227">
        <f t="shared" si="155"/>
        <v>1063220.44</v>
      </c>
      <c r="J266" s="126" t="s">
        <v>521</v>
      </c>
      <c r="K266" s="126" t="s">
        <v>522</v>
      </c>
      <c r="L266" s="227">
        <f t="shared" si="156"/>
        <v>0</v>
      </c>
      <c r="M266" s="227">
        <f t="shared" si="157"/>
        <v>1126139.7152273601</v>
      </c>
      <c r="N266" s="227">
        <f t="shared" si="158"/>
        <v>0</v>
      </c>
      <c r="O266" s="227">
        <f t="shared" si="159"/>
        <v>1147152.5014976</v>
      </c>
      <c r="P266" s="227">
        <f t="shared" si="160"/>
        <v>0</v>
      </c>
      <c r="Q266" s="227">
        <f t="shared" si="161"/>
        <v>1167584.2018386046</v>
      </c>
      <c r="S266" s="126" t="s">
        <v>521</v>
      </c>
      <c r="T266" s="126" t="s">
        <v>522</v>
      </c>
      <c r="U266" s="227">
        <f t="shared" si="162"/>
        <v>0</v>
      </c>
      <c r="V266" s="227">
        <f t="shared" si="163"/>
        <v>1142495.6958334504</v>
      </c>
      <c r="W266" s="227">
        <f t="shared" si="164"/>
        <v>0</v>
      </c>
      <c r="X266" s="227">
        <f t="shared" si="165"/>
        <v>1175881.6144194431</v>
      </c>
      <c r="Y266" s="227">
        <f t="shared" si="166"/>
        <v>0</v>
      </c>
      <c r="Z266" s="227">
        <f t="shared" si="167"/>
        <v>1205981.4963019332</v>
      </c>
      <c r="AB266" s="126" t="s">
        <v>521</v>
      </c>
      <c r="AC266" s="126" t="s">
        <v>522</v>
      </c>
      <c r="AD266" s="227">
        <f t="shared" si="168"/>
        <v>0</v>
      </c>
      <c r="AE266" s="227">
        <f t="shared" si="169"/>
        <v>1041447.6276467547</v>
      </c>
      <c r="AF266" s="227">
        <f t="shared" si="170"/>
        <v>0</v>
      </c>
      <c r="AG266" s="227">
        <f t="shared" si="171"/>
        <v>1057689.953168842</v>
      </c>
      <c r="AH266" s="227">
        <f t="shared" si="172"/>
        <v>0</v>
      </c>
      <c r="AI266" s="227">
        <f t="shared" si="173"/>
        <v>1077494.3104102642</v>
      </c>
      <c r="AK266" s="126" t="s">
        <v>521</v>
      </c>
      <c r="AL266" s="126" t="s">
        <v>522</v>
      </c>
      <c r="AM266" s="227">
        <f t="shared" si="174"/>
        <v>0</v>
      </c>
      <c r="AN266" s="227">
        <f t="shared" si="175"/>
        <v>1199443.3391502209</v>
      </c>
      <c r="AO266" s="227">
        <f t="shared" si="176"/>
        <v>0</v>
      </c>
      <c r="AP266" s="227">
        <f t="shared" si="177"/>
        <v>1205537.128091465</v>
      </c>
      <c r="AQ266" s="227">
        <f t="shared" si="178"/>
        <v>0</v>
      </c>
      <c r="AR266" s="227">
        <f t="shared" si="179"/>
        <v>1226607.7772036162</v>
      </c>
      <c r="AT266" s="126" t="s">
        <v>521</v>
      </c>
      <c r="AU266" s="126" t="s">
        <v>522</v>
      </c>
      <c r="AV266" s="227">
        <f t="shared" si="180"/>
        <v>0</v>
      </c>
      <c r="AW266" s="227">
        <f t="shared" si="181"/>
        <v>1211376.7097518039</v>
      </c>
      <c r="AX266" s="227">
        <f t="shared" si="182"/>
        <v>0</v>
      </c>
      <c r="AY266" s="227">
        <f t="shared" si="183"/>
        <v>1231484.00825477</v>
      </c>
      <c r="AZ266" s="227">
        <f t="shared" si="184"/>
        <v>0</v>
      </c>
      <c r="BA266" s="227">
        <f t="shared" si="185"/>
        <v>1263595.532910727</v>
      </c>
      <c r="BC266" s="126" t="s">
        <v>521</v>
      </c>
      <c r="BD266" s="126" t="s">
        <v>522</v>
      </c>
      <c r="BE266" s="227">
        <f t="shared" si="186"/>
        <v>0</v>
      </c>
      <c r="BF266" s="227">
        <f t="shared" si="187"/>
        <v>1091923.378097126</v>
      </c>
      <c r="BG266" s="227">
        <f t="shared" si="188"/>
        <v>0</v>
      </c>
      <c r="BH266" s="227">
        <f t="shared" si="189"/>
        <v>1095627.3061430007</v>
      </c>
      <c r="BI266" s="227">
        <f t="shared" si="190"/>
        <v>0</v>
      </c>
      <c r="BJ266" s="227">
        <f t="shared" si="191"/>
        <v>1117000.3327103357</v>
      </c>
    </row>
    <row r="267" spans="5:62">
      <c r="E267" s="126" t="s">
        <v>523</v>
      </c>
      <c r="F267" s="126" t="s">
        <v>524</v>
      </c>
      <c r="G267" s="227">
        <f>IFERROR(IF(VLOOKUP(E267,A:C,3,FALSE)="YES",VLOOKUP(E267,'School Year 2019-20 SPED coop'!A:R,15,FALSE),0),0)</f>
        <v>0</v>
      </c>
      <c r="H267" s="227">
        <f t="shared" si="155"/>
        <v>799793.66999999993</v>
      </c>
      <c r="J267" s="126" t="s">
        <v>523</v>
      </c>
      <c r="K267" s="126" t="s">
        <v>524</v>
      </c>
      <c r="L267" s="227">
        <f t="shared" si="156"/>
        <v>0</v>
      </c>
      <c r="M267" s="227">
        <f t="shared" si="157"/>
        <v>852459.47727712034</v>
      </c>
      <c r="N267" s="227">
        <f t="shared" si="158"/>
        <v>0</v>
      </c>
      <c r="O267" s="227">
        <f t="shared" si="159"/>
        <v>868343.81734326691</v>
      </c>
      <c r="P267" s="227">
        <f t="shared" si="160"/>
        <v>0</v>
      </c>
      <c r="Q267" s="227">
        <f t="shared" si="161"/>
        <v>883789.03487792797</v>
      </c>
      <c r="S267" s="126" t="s">
        <v>523</v>
      </c>
      <c r="T267" s="126" t="s">
        <v>524</v>
      </c>
      <c r="U267" s="227">
        <f t="shared" si="162"/>
        <v>0</v>
      </c>
      <c r="V267" s="227">
        <f t="shared" si="163"/>
        <v>864843.80222425272</v>
      </c>
      <c r="W267" s="227">
        <f t="shared" si="164"/>
        <v>0</v>
      </c>
      <c r="X267" s="227">
        <f t="shared" si="165"/>
        <v>890089.52735490014</v>
      </c>
      <c r="Y267" s="227">
        <f t="shared" si="166"/>
        <v>0</v>
      </c>
      <c r="Z267" s="227">
        <f t="shared" si="167"/>
        <v>912858.76475637441</v>
      </c>
      <c r="AB267" s="126" t="s">
        <v>523</v>
      </c>
      <c r="AC267" s="126" t="s">
        <v>524</v>
      </c>
      <c r="AD267" s="227">
        <f t="shared" si="168"/>
        <v>0</v>
      </c>
      <c r="AE267" s="227">
        <f t="shared" si="169"/>
        <v>837983.69907286868</v>
      </c>
      <c r="AF267" s="227">
        <f t="shared" si="170"/>
        <v>0</v>
      </c>
      <c r="AG267" s="227">
        <f t="shared" si="171"/>
        <v>857674.60101974837</v>
      </c>
      <c r="AH267" s="227">
        <f t="shared" si="172"/>
        <v>0</v>
      </c>
      <c r="AI267" s="227">
        <f t="shared" si="173"/>
        <v>876634.12534747447</v>
      </c>
      <c r="AK267" s="126" t="s">
        <v>523</v>
      </c>
      <c r="AL267" s="126" t="s">
        <v>524</v>
      </c>
      <c r="AM267" s="227">
        <f t="shared" si="174"/>
        <v>0</v>
      </c>
      <c r="AN267" s="227">
        <f t="shared" si="175"/>
        <v>877386.38545818476</v>
      </c>
      <c r="AO267" s="227">
        <f t="shared" si="176"/>
        <v>0</v>
      </c>
      <c r="AP267" s="227">
        <f t="shared" si="177"/>
        <v>881749.04024344485</v>
      </c>
      <c r="AQ267" s="227">
        <f t="shared" si="178"/>
        <v>0</v>
      </c>
      <c r="AR267" s="227">
        <f t="shared" si="179"/>
        <v>897144.21998000529</v>
      </c>
      <c r="AT267" s="126" t="s">
        <v>523</v>
      </c>
      <c r="AU267" s="126" t="s">
        <v>524</v>
      </c>
      <c r="AV267" s="227">
        <f t="shared" si="180"/>
        <v>0</v>
      </c>
      <c r="AW267" s="227">
        <f t="shared" si="181"/>
        <v>886116.92712757364</v>
      </c>
      <c r="AX267" s="227">
        <f t="shared" si="182"/>
        <v>0</v>
      </c>
      <c r="AY267" s="227">
        <f t="shared" si="183"/>
        <v>900720.81711850886</v>
      </c>
      <c r="AZ267" s="227">
        <f t="shared" si="184"/>
        <v>0</v>
      </c>
      <c r="BA267" s="227">
        <f t="shared" si="185"/>
        <v>924191.8666110721</v>
      </c>
      <c r="BC267" s="126" t="s">
        <v>523</v>
      </c>
      <c r="BD267" s="126" t="s">
        <v>524</v>
      </c>
      <c r="BE267" s="227">
        <f t="shared" si="186"/>
        <v>0</v>
      </c>
      <c r="BF267" s="227">
        <f t="shared" si="187"/>
        <v>875852.41192916431</v>
      </c>
      <c r="BG267" s="227">
        <f t="shared" si="188"/>
        <v>0</v>
      </c>
      <c r="BH267" s="227">
        <f t="shared" si="189"/>
        <v>885329.79193806753</v>
      </c>
      <c r="BI267" s="227">
        <f t="shared" si="190"/>
        <v>0</v>
      </c>
      <c r="BJ267" s="227">
        <f t="shared" si="191"/>
        <v>905551.62538992765</v>
      </c>
    </row>
    <row r="268" spans="5:62">
      <c r="E268" s="126" t="s">
        <v>525</v>
      </c>
      <c r="F268" s="126" t="s">
        <v>526</v>
      </c>
      <c r="G268" s="227">
        <f>IFERROR(IF(VLOOKUP(E268,A:C,3,FALSE)="YES",VLOOKUP(E268,'School Year 2019-20 SPED coop'!A:R,15,FALSE),0),0)</f>
        <v>0</v>
      </c>
      <c r="H268" s="227">
        <f t="shared" si="155"/>
        <v>2875522.4099999997</v>
      </c>
      <c r="J268" s="126" t="s">
        <v>525</v>
      </c>
      <c r="K268" s="126" t="s">
        <v>526</v>
      </c>
      <c r="L268" s="227">
        <f t="shared" si="156"/>
        <v>0</v>
      </c>
      <c r="M268" s="227">
        <f t="shared" si="157"/>
        <v>2901959.5108236447</v>
      </c>
      <c r="N268" s="227">
        <f t="shared" si="158"/>
        <v>0</v>
      </c>
      <c r="O268" s="227">
        <f t="shared" si="159"/>
        <v>2956099.3760307133</v>
      </c>
      <c r="P268" s="227">
        <f t="shared" si="160"/>
        <v>0</v>
      </c>
      <c r="Q268" s="227">
        <f t="shared" si="161"/>
        <v>3008742.0378594073</v>
      </c>
      <c r="S268" s="126" t="s">
        <v>525</v>
      </c>
      <c r="T268" s="126" t="s">
        <v>526</v>
      </c>
      <c r="U268" s="227">
        <f t="shared" si="162"/>
        <v>0</v>
      </c>
      <c r="V268" s="227">
        <f t="shared" si="163"/>
        <v>2944082.3242575908</v>
      </c>
      <c r="W268" s="227">
        <f t="shared" si="164"/>
        <v>0</v>
      </c>
      <c r="X268" s="227">
        <f t="shared" si="165"/>
        <v>3030145.4606950856</v>
      </c>
      <c r="Y268" s="227">
        <f t="shared" si="166"/>
        <v>0</v>
      </c>
      <c r="Z268" s="227">
        <f t="shared" si="167"/>
        <v>3107709.9261016892</v>
      </c>
      <c r="AB268" s="126" t="s">
        <v>525</v>
      </c>
      <c r="AC268" s="126" t="s">
        <v>526</v>
      </c>
      <c r="AD268" s="227">
        <f t="shared" si="168"/>
        <v>0</v>
      </c>
      <c r="AE268" s="227">
        <f t="shared" si="169"/>
        <v>2666194.6717143157</v>
      </c>
      <c r="AF268" s="227">
        <f t="shared" si="170"/>
        <v>0</v>
      </c>
      <c r="AG268" s="227">
        <f t="shared" si="171"/>
        <v>2712984.1298325728</v>
      </c>
      <c r="AH268" s="227">
        <f t="shared" si="172"/>
        <v>0</v>
      </c>
      <c r="AI268" s="227">
        <f t="shared" si="173"/>
        <v>2751535.8089074777</v>
      </c>
      <c r="AK268" s="126" t="s">
        <v>525</v>
      </c>
      <c r="AL268" s="126" t="s">
        <v>526</v>
      </c>
      <c r="AM268" s="227">
        <f t="shared" si="174"/>
        <v>0</v>
      </c>
      <c r="AN268" s="227">
        <f t="shared" si="175"/>
        <v>2877927.6034392072</v>
      </c>
      <c r="AO268" s="227">
        <f t="shared" si="176"/>
        <v>0</v>
      </c>
      <c r="AP268" s="227">
        <f t="shared" si="177"/>
        <v>2892595.0730401254</v>
      </c>
      <c r="AQ268" s="227">
        <f t="shared" si="178"/>
        <v>0</v>
      </c>
      <c r="AR268" s="227">
        <f t="shared" si="179"/>
        <v>2943158.3627996799</v>
      </c>
      <c r="AT268" s="126" t="s">
        <v>525</v>
      </c>
      <c r="AU268" s="126" t="s">
        <v>526</v>
      </c>
      <c r="AV268" s="227">
        <f t="shared" si="180"/>
        <v>0</v>
      </c>
      <c r="AW268" s="227">
        <f t="shared" si="181"/>
        <v>2906544.3356790547</v>
      </c>
      <c r="AX268" s="227">
        <f t="shared" si="182"/>
        <v>0</v>
      </c>
      <c r="AY268" s="227">
        <f t="shared" si="183"/>
        <v>2954792.9669790333</v>
      </c>
      <c r="AZ268" s="227">
        <f t="shared" si="184"/>
        <v>0</v>
      </c>
      <c r="BA268" s="227">
        <f t="shared" si="185"/>
        <v>3031908.3425786127</v>
      </c>
      <c r="BC268" s="126" t="s">
        <v>525</v>
      </c>
      <c r="BD268" s="126" t="s">
        <v>526</v>
      </c>
      <c r="BE268" s="227">
        <f t="shared" si="186"/>
        <v>0</v>
      </c>
      <c r="BF268" s="227">
        <f t="shared" si="187"/>
        <v>2789557.4961814545</v>
      </c>
      <c r="BG268" s="227">
        <f t="shared" si="188"/>
        <v>0</v>
      </c>
      <c r="BH268" s="227">
        <f t="shared" si="189"/>
        <v>2803990.3728376627</v>
      </c>
      <c r="BI268" s="227">
        <f t="shared" si="190"/>
        <v>0</v>
      </c>
      <c r="BJ268" s="227">
        <f t="shared" si="191"/>
        <v>2846090.0948152766</v>
      </c>
    </row>
    <row r="269" spans="5:62">
      <c r="E269" s="126" t="s">
        <v>527</v>
      </c>
      <c r="F269" s="126" t="s">
        <v>528</v>
      </c>
      <c r="G269" s="227">
        <f>IFERROR(IF(VLOOKUP(E269,A:C,3,FALSE)="YES",VLOOKUP(E269,'School Year 2019-20 SPED coop'!A:R,15,FALSE),0),0)</f>
        <v>0</v>
      </c>
      <c r="H269" s="227">
        <f t="shared" si="155"/>
        <v>1566282.89</v>
      </c>
      <c r="J269" s="126" t="s">
        <v>527</v>
      </c>
      <c r="K269" s="126" t="s">
        <v>528</v>
      </c>
      <c r="L269" s="227">
        <f t="shared" si="156"/>
        <v>0</v>
      </c>
      <c r="M269" s="227">
        <f t="shared" si="157"/>
        <v>1586449.8604169888</v>
      </c>
      <c r="N269" s="227">
        <f t="shared" si="158"/>
        <v>0</v>
      </c>
      <c r="O269" s="227">
        <f t="shared" si="159"/>
        <v>1616048.473062475</v>
      </c>
      <c r="P269" s="227">
        <f t="shared" si="160"/>
        <v>0</v>
      </c>
      <c r="Q269" s="227">
        <f t="shared" si="161"/>
        <v>1644828.5616943222</v>
      </c>
      <c r="S269" s="126" t="s">
        <v>527</v>
      </c>
      <c r="T269" s="126" t="s">
        <v>528</v>
      </c>
      <c r="U269" s="227">
        <f t="shared" si="162"/>
        <v>0</v>
      </c>
      <c r="V269" s="227">
        <f t="shared" si="163"/>
        <v>1609470.5496539173</v>
      </c>
      <c r="W269" s="227">
        <f t="shared" si="164"/>
        <v>0</v>
      </c>
      <c r="X269" s="227">
        <f t="shared" si="165"/>
        <v>1656520.9175615935</v>
      </c>
      <c r="Y269" s="227">
        <f t="shared" si="166"/>
        <v>0</v>
      </c>
      <c r="Z269" s="227">
        <f t="shared" si="167"/>
        <v>1698919.9854257449</v>
      </c>
      <c r="AB269" s="126" t="s">
        <v>527</v>
      </c>
      <c r="AC269" s="126" t="s">
        <v>528</v>
      </c>
      <c r="AD269" s="227">
        <f t="shared" si="168"/>
        <v>0</v>
      </c>
      <c r="AE269" s="227">
        <f t="shared" si="169"/>
        <v>1584039.7769994475</v>
      </c>
      <c r="AF269" s="227">
        <f t="shared" si="170"/>
        <v>0</v>
      </c>
      <c r="AG269" s="227">
        <f t="shared" si="171"/>
        <v>1611967.0166578421</v>
      </c>
      <c r="AH269" s="227">
        <f t="shared" si="172"/>
        <v>0</v>
      </c>
      <c r="AI269" s="227">
        <f t="shared" si="173"/>
        <v>1636156.8997938908</v>
      </c>
      <c r="AK269" s="126" t="s">
        <v>527</v>
      </c>
      <c r="AL269" s="126" t="s">
        <v>528</v>
      </c>
      <c r="AM269" s="227">
        <f t="shared" si="174"/>
        <v>0</v>
      </c>
      <c r="AN269" s="227">
        <f t="shared" si="175"/>
        <v>1766941.5587806464</v>
      </c>
      <c r="AO269" s="227">
        <f t="shared" si="176"/>
        <v>0</v>
      </c>
      <c r="AP269" s="227">
        <f t="shared" si="177"/>
        <v>1775946.8978525419</v>
      </c>
      <c r="AQ269" s="227">
        <f t="shared" si="178"/>
        <v>0</v>
      </c>
      <c r="AR269" s="227">
        <f t="shared" si="179"/>
        <v>1806990.6961822116</v>
      </c>
      <c r="AT269" s="126" t="s">
        <v>527</v>
      </c>
      <c r="AU269" s="126" t="s">
        <v>528</v>
      </c>
      <c r="AV269" s="227">
        <f t="shared" si="180"/>
        <v>0</v>
      </c>
      <c r="AW269" s="227">
        <f t="shared" si="181"/>
        <v>1784523.8701700843</v>
      </c>
      <c r="AX269" s="227">
        <f t="shared" si="182"/>
        <v>0</v>
      </c>
      <c r="AY269" s="227">
        <f t="shared" si="183"/>
        <v>1814147.0541572063</v>
      </c>
      <c r="AZ269" s="227">
        <f t="shared" si="184"/>
        <v>0</v>
      </c>
      <c r="BA269" s="227">
        <f t="shared" si="185"/>
        <v>1861502.0368653142</v>
      </c>
      <c r="BC269" s="126" t="s">
        <v>527</v>
      </c>
      <c r="BD269" s="126" t="s">
        <v>528</v>
      </c>
      <c r="BE269" s="227">
        <f t="shared" si="186"/>
        <v>0</v>
      </c>
      <c r="BF269" s="227">
        <f t="shared" si="187"/>
        <v>1655282.7028381461</v>
      </c>
      <c r="BG269" s="227">
        <f t="shared" si="188"/>
        <v>0</v>
      </c>
      <c r="BH269" s="227">
        <f t="shared" si="189"/>
        <v>1664116.0496348476</v>
      </c>
      <c r="BI269" s="227">
        <f t="shared" si="190"/>
        <v>0</v>
      </c>
      <c r="BJ269" s="227">
        <f t="shared" si="191"/>
        <v>1690417.4342678681</v>
      </c>
    </row>
    <row r="270" spans="5:62">
      <c r="E270" s="126" t="s">
        <v>1126</v>
      </c>
      <c r="F270" s="126" t="s">
        <v>1150</v>
      </c>
      <c r="G270" s="227">
        <f>IFERROR(IF(VLOOKUP(E270,A:C,3,FALSE)="YES",VLOOKUP(E270,'School Year 2019-20 SPED coop'!A:R,15,FALSE),0),0)</f>
        <v>0</v>
      </c>
      <c r="H270" s="227">
        <f t="shared" si="155"/>
        <v>153999.96</v>
      </c>
      <c r="J270" s="126" t="s">
        <v>1126</v>
      </c>
      <c r="K270" s="126" t="s">
        <v>1150</v>
      </c>
      <c r="L270" s="227">
        <f t="shared" si="156"/>
        <v>0</v>
      </c>
      <c r="M270" s="227">
        <f t="shared" si="157"/>
        <v>0</v>
      </c>
      <c r="N270" s="227">
        <f t="shared" si="158"/>
        <v>0</v>
      </c>
      <c r="O270" s="227">
        <f t="shared" si="159"/>
        <v>0</v>
      </c>
      <c r="P270" s="227">
        <f t="shared" si="160"/>
        <v>0</v>
      </c>
      <c r="Q270" s="227">
        <f t="shared" si="161"/>
        <v>0</v>
      </c>
      <c r="S270" s="126" t="s">
        <v>1126</v>
      </c>
      <c r="T270" s="126" t="s">
        <v>1150</v>
      </c>
      <c r="U270" s="227">
        <f t="shared" si="162"/>
        <v>0</v>
      </c>
      <c r="V270" s="227">
        <f t="shared" si="163"/>
        <v>0</v>
      </c>
      <c r="W270" s="227">
        <f t="shared" si="164"/>
        <v>0</v>
      </c>
      <c r="X270" s="227">
        <f t="shared" si="165"/>
        <v>0</v>
      </c>
      <c r="Y270" s="227">
        <f t="shared" si="166"/>
        <v>0</v>
      </c>
      <c r="Z270" s="227">
        <f t="shared" si="167"/>
        <v>0</v>
      </c>
      <c r="AB270" s="126" t="s">
        <v>1126</v>
      </c>
      <c r="AC270" s="126" t="s">
        <v>1150</v>
      </c>
      <c r="AD270" s="227">
        <f t="shared" si="168"/>
        <v>0</v>
      </c>
      <c r="AE270" s="227">
        <f t="shared" si="169"/>
        <v>156807.68730800442</v>
      </c>
      <c r="AF270" s="227">
        <f t="shared" si="170"/>
        <v>0</v>
      </c>
      <c r="AG270" s="227">
        <f t="shared" si="171"/>
        <v>158429.85754488685</v>
      </c>
      <c r="AH270" s="227">
        <f t="shared" si="172"/>
        <v>0</v>
      </c>
      <c r="AI270" s="227">
        <f t="shared" si="173"/>
        <v>159921.82914366326</v>
      </c>
      <c r="AK270" s="126" t="s">
        <v>1126</v>
      </c>
      <c r="AL270" s="126" t="s">
        <v>1150</v>
      </c>
      <c r="AM270" s="227">
        <f t="shared" si="174"/>
        <v>0</v>
      </c>
      <c r="AN270" s="227">
        <f t="shared" si="175"/>
        <v>162546.71975704472</v>
      </c>
      <c r="AO270" s="227">
        <f t="shared" si="176"/>
        <v>0</v>
      </c>
      <c r="AP270" s="227">
        <f t="shared" si="177"/>
        <v>162197.85878027848</v>
      </c>
      <c r="AQ270" s="227">
        <f t="shared" si="178"/>
        <v>0</v>
      </c>
      <c r="AR270" s="227">
        <f t="shared" si="179"/>
        <v>163878.18795698218</v>
      </c>
      <c r="AT270" s="126" t="s">
        <v>1126</v>
      </c>
      <c r="AU270" s="126" t="s">
        <v>1150</v>
      </c>
      <c r="AV270" s="227">
        <f t="shared" si="180"/>
        <v>0</v>
      </c>
      <c r="AW270" s="227">
        <f t="shared" si="181"/>
        <v>164175.00204737333</v>
      </c>
      <c r="AX270" s="227">
        <f t="shared" si="182"/>
        <v>0</v>
      </c>
      <c r="AY270" s="227">
        <f t="shared" si="183"/>
        <v>165692.02786354278</v>
      </c>
      <c r="AZ270" s="227">
        <f t="shared" si="184"/>
        <v>0</v>
      </c>
      <c r="BA270" s="227">
        <f t="shared" si="185"/>
        <v>168832.28278648292</v>
      </c>
      <c r="BC270" s="126" t="s">
        <v>1126</v>
      </c>
      <c r="BD270" s="126" t="s">
        <v>1150</v>
      </c>
      <c r="BE270" s="227">
        <f t="shared" si="186"/>
        <v>0</v>
      </c>
      <c r="BF270" s="227">
        <f t="shared" si="187"/>
        <v>165532.98894392155</v>
      </c>
      <c r="BG270" s="227">
        <f t="shared" si="188"/>
        <v>0</v>
      </c>
      <c r="BH270" s="227">
        <f t="shared" si="189"/>
        <v>165167.84998705535</v>
      </c>
      <c r="BI270" s="227">
        <f t="shared" si="190"/>
        <v>0</v>
      </c>
      <c r="BJ270" s="227">
        <f t="shared" si="191"/>
        <v>166874.26898200269</v>
      </c>
    </row>
    <row r="271" spans="5:62">
      <c r="E271" s="126" t="s">
        <v>529</v>
      </c>
      <c r="F271" s="126" t="s">
        <v>530</v>
      </c>
      <c r="G271" s="227">
        <f>IFERROR(IF(VLOOKUP(E271,A:C,3,FALSE)="YES",VLOOKUP(E271,'School Year 2019-20 SPED coop'!A:R,15,FALSE),0),0)</f>
        <v>710307.57</v>
      </c>
      <c r="H271" s="227">
        <f t="shared" si="155"/>
        <v>0</v>
      </c>
      <c r="J271" s="126" t="s">
        <v>529</v>
      </c>
      <c r="K271" s="126" t="s">
        <v>530</v>
      </c>
      <c r="L271" s="227">
        <f t="shared" si="156"/>
        <v>621693.59991116158</v>
      </c>
      <c r="M271" s="227">
        <f t="shared" si="157"/>
        <v>0</v>
      </c>
      <c r="N271" s="227">
        <f t="shared" si="158"/>
        <v>633329.57723370253</v>
      </c>
      <c r="O271" s="227">
        <f t="shared" si="159"/>
        <v>0</v>
      </c>
      <c r="P271" s="227">
        <f t="shared" si="160"/>
        <v>644643.76065408345</v>
      </c>
      <c r="Q271" s="227">
        <f t="shared" si="161"/>
        <v>0</v>
      </c>
      <c r="S271" s="126" t="s">
        <v>529</v>
      </c>
      <c r="T271" s="126" t="s">
        <v>530</v>
      </c>
      <c r="U271" s="227">
        <f t="shared" si="162"/>
        <v>630700.9548505845</v>
      </c>
      <c r="V271" s="227">
        <f t="shared" si="163"/>
        <v>0</v>
      </c>
      <c r="W271" s="227">
        <f t="shared" si="164"/>
        <v>649183.95426000643</v>
      </c>
      <c r="X271" s="227">
        <f t="shared" si="165"/>
        <v>0</v>
      </c>
      <c r="Y271" s="227">
        <f t="shared" si="166"/>
        <v>665850.30393864156</v>
      </c>
      <c r="Z271" s="227">
        <f t="shared" si="167"/>
        <v>0</v>
      </c>
      <c r="AB271" s="126" t="s">
        <v>529</v>
      </c>
      <c r="AC271" s="126" t="s">
        <v>530</v>
      </c>
      <c r="AD271" s="227">
        <f t="shared" si="168"/>
        <v>609485.03235072806</v>
      </c>
      <c r="AE271" s="227">
        <f t="shared" si="169"/>
        <v>0</v>
      </c>
      <c r="AF271" s="227">
        <f t="shared" si="170"/>
        <v>620900.65142057452</v>
      </c>
      <c r="AG271" s="227">
        <f t="shared" si="171"/>
        <v>0</v>
      </c>
      <c r="AH271" s="227">
        <f t="shared" si="172"/>
        <v>626380.15297090542</v>
      </c>
      <c r="AI271" s="227">
        <f t="shared" si="173"/>
        <v>0</v>
      </c>
      <c r="AK271" s="126" t="s">
        <v>529</v>
      </c>
      <c r="AL271" s="126" t="s">
        <v>530</v>
      </c>
      <c r="AM271" s="227">
        <f t="shared" si="174"/>
        <v>669791.28417978727</v>
      </c>
      <c r="AN271" s="227">
        <f t="shared" si="175"/>
        <v>0</v>
      </c>
      <c r="AO271" s="227">
        <f t="shared" si="176"/>
        <v>673223.96680685738</v>
      </c>
      <c r="AP271" s="227">
        <f t="shared" si="177"/>
        <v>0</v>
      </c>
      <c r="AQ271" s="227">
        <f t="shared" si="178"/>
        <v>685032.61152274976</v>
      </c>
      <c r="AR271" s="227">
        <f t="shared" si="179"/>
        <v>0</v>
      </c>
      <c r="AT271" s="126" t="s">
        <v>529</v>
      </c>
      <c r="AU271" s="126" t="s">
        <v>530</v>
      </c>
      <c r="AV271" s="227">
        <f t="shared" si="180"/>
        <v>676451.54546084977</v>
      </c>
      <c r="AW271" s="227">
        <f t="shared" si="181"/>
        <v>0</v>
      </c>
      <c r="AX271" s="227">
        <f t="shared" si="182"/>
        <v>687710.78682902211</v>
      </c>
      <c r="AY271" s="227">
        <f t="shared" si="183"/>
        <v>0</v>
      </c>
      <c r="AZ271" s="227">
        <f t="shared" si="184"/>
        <v>705694.24437927874</v>
      </c>
      <c r="BA271" s="227">
        <f t="shared" si="185"/>
        <v>0</v>
      </c>
      <c r="BC271" s="126" t="s">
        <v>529</v>
      </c>
      <c r="BD271" s="126" t="s">
        <v>530</v>
      </c>
      <c r="BE271" s="227">
        <f t="shared" si="186"/>
        <v>637041.95690577896</v>
      </c>
      <c r="BF271" s="227">
        <f t="shared" si="187"/>
        <v>0</v>
      </c>
      <c r="BG271" s="227">
        <f t="shared" si="188"/>
        <v>641072.15372628346</v>
      </c>
      <c r="BH271" s="227">
        <f t="shared" si="189"/>
        <v>0</v>
      </c>
      <c r="BI271" s="227">
        <f t="shared" si="190"/>
        <v>647273.6884443257</v>
      </c>
      <c r="BJ271" s="227">
        <f t="shared" si="191"/>
        <v>0</v>
      </c>
    </row>
    <row r="272" spans="5:62">
      <c r="E272" s="126" t="s">
        <v>531</v>
      </c>
      <c r="F272" s="126" t="s">
        <v>532</v>
      </c>
      <c r="G272" s="227">
        <f>IFERROR(IF(VLOOKUP(E272,A:C,3,FALSE)="YES",VLOOKUP(E272,'School Year 2019-20 SPED coop'!A:R,15,FALSE),0),0)</f>
        <v>29691.42</v>
      </c>
      <c r="H272" s="227">
        <f t="shared" si="155"/>
        <v>0</v>
      </c>
      <c r="J272" s="126" t="s">
        <v>531</v>
      </c>
      <c r="K272" s="126" t="s">
        <v>532</v>
      </c>
      <c r="L272" s="227">
        <f t="shared" si="156"/>
        <v>17319.353900394388</v>
      </c>
      <c r="M272" s="227">
        <f t="shared" si="157"/>
        <v>0</v>
      </c>
      <c r="N272" s="227">
        <f t="shared" si="158"/>
        <v>17641.731617363683</v>
      </c>
      <c r="O272" s="227">
        <f t="shared" si="159"/>
        <v>0</v>
      </c>
      <c r="P272" s="227">
        <f t="shared" si="160"/>
        <v>17955.197903029653</v>
      </c>
      <c r="Q272" s="227">
        <f t="shared" si="161"/>
        <v>0</v>
      </c>
      <c r="S272" s="126" t="s">
        <v>531</v>
      </c>
      <c r="T272" s="126" t="s">
        <v>532</v>
      </c>
      <c r="U272" s="227">
        <f t="shared" si="162"/>
        <v>17319.353900394388</v>
      </c>
      <c r="V272" s="227">
        <f t="shared" si="163"/>
        <v>0</v>
      </c>
      <c r="W272" s="227">
        <f t="shared" si="164"/>
        <v>17641.731617363683</v>
      </c>
      <c r="X272" s="227">
        <f t="shared" si="165"/>
        <v>0</v>
      </c>
      <c r="Y272" s="227">
        <f t="shared" si="166"/>
        <v>17955.197903029653</v>
      </c>
      <c r="Z272" s="227">
        <f t="shared" si="167"/>
        <v>0</v>
      </c>
      <c r="AB272" s="126" t="s">
        <v>531</v>
      </c>
      <c r="AC272" s="126" t="s">
        <v>532</v>
      </c>
      <c r="AD272" s="227">
        <f t="shared" si="168"/>
        <v>17716.881082232947</v>
      </c>
      <c r="AE272" s="227">
        <f t="shared" si="169"/>
        <v>0</v>
      </c>
      <c r="AF272" s="227">
        <f t="shared" si="170"/>
        <v>18027.536637194065</v>
      </c>
      <c r="AG272" s="227">
        <f t="shared" si="171"/>
        <v>0</v>
      </c>
      <c r="AH272" s="227">
        <f t="shared" si="172"/>
        <v>18820.929100879654</v>
      </c>
      <c r="AI272" s="227">
        <f t="shared" si="173"/>
        <v>0</v>
      </c>
      <c r="AK272" s="126" t="s">
        <v>531</v>
      </c>
      <c r="AL272" s="126" t="s">
        <v>532</v>
      </c>
      <c r="AM272" s="227">
        <f t="shared" si="174"/>
        <v>18701.574770972325</v>
      </c>
      <c r="AN272" s="227">
        <f t="shared" si="175"/>
        <v>0</v>
      </c>
      <c r="AO272" s="227">
        <f t="shared" si="176"/>
        <v>18791.842470433799</v>
      </c>
      <c r="AP272" s="227">
        <f t="shared" si="177"/>
        <v>0</v>
      </c>
      <c r="AQ272" s="227">
        <f t="shared" si="178"/>
        <v>19120.042529124305</v>
      </c>
      <c r="AR272" s="227">
        <f t="shared" si="179"/>
        <v>0</v>
      </c>
      <c r="AT272" s="126" t="s">
        <v>531</v>
      </c>
      <c r="AU272" s="126" t="s">
        <v>532</v>
      </c>
      <c r="AV272" s="227">
        <f t="shared" si="180"/>
        <v>18701.574770972325</v>
      </c>
      <c r="AW272" s="227">
        <f t="shared" si="181"/>
        <v>0</v>
      </c>
      <c r="AX272" s="227">
        <f t="shared" si="182"/>
        <v>18791.842470433799</v>
      </c>
      <c r="AY272" s="227">
        <f t="shared" si="183"/>
        <v>0</v>
      </c>
      <c r="AZ272" s="227">
        <f t="shared" si="184"/>
        <v>19120.042529124305</v>
      </c>
      <c r="BA272" s="227">
        <f t="shared" si="185"/>
        <v>0</v>
      </c>
      <c r="BC272" s="126" t="s">
        <v>531</v>
      </c>
      <c r="BD272" s="126" t="s">
        <v>532</v>
      </c>
      <c r="BE272" s="227">
        <f t="shared" si="186"/>
        <v>18724.696741620828</v>
      </c>
      <c r="BF272" s="227">
        <f t="shared" si="187"/>
        <v>0</v>
      </c>
      <c r="BG272" s="227">
        <f t="shared" si="188"/>
        <v>18815.03039101429</v>
      </c>
      <c r="BH272" s="227">
        <f t="shared" si="189"/>
        <v>0</v>
      </c>
      <c r="BI272" s="227">
        <f t="shared" si="190"/>
        <v>19654.671683554458</v>
      </c>
      <c r="BJ272" s="227">
        <f t="shared" si="191"/>
        <v>0</v>
      </c>
    </row>
    <row r="273" spans="5:62">
      <c r="E273" s="126" t="s">
        <v>533</v>
      </c>
      <c r="F273" s="126" t="s">
        <v>534</v>
      </c>
      <c r="G273" s="227">
        <f>IFERROR(IF(VLOOKUP(E273,A:C,3,FALSE)="YES",VLOOKUP(E273,'School Year 2019-20 SPED coop'!A:R,15,FALSE),0),0)</f>
        <v>0</v>
      </c>
      <c r="H273" s="227">
        <f t="shared" si="155"/>
        <v>7468706.2300000004</v>
      </c>
      <c r="J273" s="126" t="s">
        <v>533</v>
      </c>
      <c r="K273" s="126" t="s">
        <v>534</v>
      </c>
      <c r="L273" s="227">
        <f t="shared" si="156"/>
        <v>0</v>
      </c>
      <c r="M273" s="227">
        <f t="shared" si="157"/>
        <v>7296458.7601283677</v>
      </c>
      <c r="N273" s="227">
        <f t="shared" si="158"/>
        <v>0</v>
      </c>
      <c r="O273" s="227">
        <f t="shared" si="159"/>
        <v>7433000.2185532805</v>
      </c>
      <c r="P273" s="227">
        <f t="shared" si="160"/>
        <v>0</v>
      </c>
      <c r="Q273" s="227">
        <f t="shared" si="161"/>
        <v>7565765.5300808903</v>
      </c>
      <c r="S273" s="126" t="s">
        <v>533</v>
      </c>
      <c r="T273" s="126" t="s">
        <v>534</v>
      </c>
      <c r="U273" s="227">
        <f t="shared" si="162"/>
        <v>0</v>
      </c>
      <c r="V273" s="227">
        <f t="shared" si="163"/>
        <v>7402383.6682473533</v>
      </c>
      <c r="W273" s="227">
        <f t="shared" si="164"/>
        <v>0</v>
      </c>
      <c r="X273" s="227">
        <f t="shared" si="165"/>
        <v>7619161.8182513062</v>
      </c>
      <c r="Y273" s="227">
        <f t="shared" si="166"/>
        <v>0</v>
      </c>
      <c r="Z273" s="227">
        <f t="shared" si="167"/>
        <v>7814610.0095602432</v>
      </c>
      <c r="AB273" s="126" t="s">
        <v>533</v>
      </c>
      <c r="AC273" s="126" t="s">
        <v>534</v>
      </c>
      <c r="AD273" s="227">
        <f t="shared" si="168"/>
        <v>0</v>
      </c>
      <c r="AE273" s="227">
        <f t="shared" si="169"/>
        <v>6845486.1536853639</v>
      </c>
      <c r="AF273" s="227">
        <f t="shared" si="170"/>
        <v>0</v>
      </c>
      <c r="AG273" s="227">
        <f t="shared" si="171"/>
        <v>6967311.4638741324</v>
      </c>
      <c r="AH273" s="227">
        <f t="shared" si="172"/>
        <v>0</v>
      </c>
      <c r="AI273" s="227">
        <f t="shared" si="173"/>
        <v>7083419.5996103501</v>
      </c>
      <c r="AK273" s="126" t="s">
        <v>533</v>
      </c>
      <c r="AL273" s="126" t="s">
        <v>534</v>
      </c>
      <c r="AM273" s="227">
        <f t="shared" si="174"/>
        <v>0</v>
      </c>
      <c r="AN273" s="227">
        <f t="shared" si="175"/>
        <v>7575370.5648231208</v>
      </c>
      <c r="AO273" s="227">
        <f t="shared" si="176"/>
        <v>0</v>
      </c>
      <c r="AP273" s="227">
        <f t="shared" si="177"/>
        <v>7613984.3043503482</v>
      </c>
      <c r="AQ273" s="227">
        <f t="shared" si="178"/>
        <v>0</v>
      </c>
      <c r="AR273" s="227">
        <f t="shared" si="179"/>
        <v>7747506.2753827563</v>
      </c>
      <c r="AT273" s="126" t="s">
        <v>533</v>
      </c>
      <c r="AU273" s="126" t="s">
        <v>534</v>
      </c>
      <c r="AV273" s="227">
        <f t="shared" si="180"/>
        <v>0</v>
      </c>
      <c r="AW273" s="227">
        <f t="shared" si="181"/>
        <v>7650721.2264932301</v>
      </c>
      <c r="AX273" s="227">
        <f t="shared" si="182"/>
        <v>0</v>
      </c>
      <c r="AY273" s="227">
        <f t="shared" si="183"/>
        <v>7777769.0839055143</v>
      </c>
      <c r="AZ273" s="227">
        <f t="shared" si="184"/>
        <v>0</v>
      </c>
      <c r="BA273" s="227">
        <f t="shared" si="185"/>
        <v>7981157.9128935719</v>
      </c>
      <c r="BC273" s="126" t="s">
        <v>533</v>
      </c>
      <c r="BD273" s="126" t="s">
        <v>534</v>
      </c>
      <c r="BE273" s="227">
        <f t="shared" si="186"/>
        <v>0</v>
      </c>
      <c r="BF273" s="227">
        <f t="shared" si="187"/>
        <v>7144086.6350446213</v>
      </c>
      <c r="BG273" s="227">
        <f t="shared" si="188"/>
        <v>0</v>
      </c>
      <c r="BH273" s="227">
        <f t="shared" si="189"/>
        <v>7182768.4927409207</v>
      </c>
      <c r="BI273" s="227">
        <f t="shared" si="190"/>
        <v>0</v>
      </c>
      <c r="BJ273" s="227">
        <f t="shared" si="191"/>
        <v>7308179.2622112148</v>
      </c>
    </row>
    <row r="274" spans="5:62">
      <c r="E274" s="126" t="s">
        <v>535</v>
      </c>
      <c r="F274" s="126" t="s">
        <v>536</v>
      </c>
      <c r="G274" s="227">
        <f>IFERROR(IF(VLOOKUP(E274,A:C,3,FALSE)="YES",VLOOKUP(E274,'School Year 2019-20 SPED coop'!A:R,15,FALSE),0),0)</f>
        <v>0</v>
      </c>
      <c r="H274" s="227">
        <f t="shared" si="155"/>
        <v>1800845.9000000001</v>
      </c>
      <c r="J274" s="126" t="s">
        <v>535</v>
      </c>
      <c r="K274" s="126" t="s">
        <v>536</v>
      </c>
      <c r="L274" s="227">
        <f t="shared" si="156"/>
        <v>0</v>
      </c>
      <c r="M274" s="227">
        <f t="shared" si="157"/>
        <v>1729353.352399182</v>
      </c>
      <c r="N274" s="227">
        <f t="shared" si="158"/>
        <v>0</v>
      </c>
      <c r="O274" s="227">
        <f t="shared" si="159"/>
        <v>1761623.8617226777</v>
      </c>
      <c r="P274" s="227">
        <f t="shared" si="160"/>
        <v>0</v>
      </c>
      <c r="Q274" s="227">
        <f t="shared" si="161"/>
        <v>1793001.9426064962</v>
      </c>
      <c r="S274" s="126" t="s">
        <v>535</v>
      </c>
      <c r="T274" s="126" t="s">
        <v>536</v>
      </c>
      <c r="U274" s="227">
        <f t="shared" si="162"/>
        <v>0</v>
      </c>
      <c r="V274" s="227">
        <f t="shared" si="163"/>
        <v>1754455.5832417705</v>
      </c>
      <c r="W274" s="227">
        <f t="shared" si="164"/>
        <v>0</v>
      </c>
      <c r="X274" s="227">
        <f t="shared" si="165"/>
        <v>1805744.7826790456</v>
      </c>
      <c r="Y274" s="227">
        <f t="shared" si="166"/>
        <v>0</v>
      </c>
      <c r="Z274" s="227">
        <f t="shared" si="167"/>
        <v>1851981.6591279209</v>
      </c>
      <c r="AB274" s="126" t="s">
        <v>535</v>
      </c>
      <c r="AC274" s="126" t="s">
        <v>536</v>
      </c>
      <c r="AD274" s="227">
        <f t="shared" si="168"/>
        <v>0</v>
      </c>
      <c r="AE274" s="227">
        <f t="shared" si="169"/>
        <v>1765330.7889651677</v>
      </c>
      <c r="AF274" s="227">
        <f t="shared" si="170"/>
        <v>0</v>
      </c>
      <c r="AG274" s="227">
        <f t="shared" si="171"/>
        <v>1789916.2778177424</v>
      </c>
      <c r="AH274" s="227">
        <f t="shared" si="172"/>
        <v>0</v>
      </c>
      <c r="AI274" s="227">
        <f t="shared" si="173"/>
        <v>1823079.3812046316</v>
      </c>
      <c r="AK274" s="126" t="s">
        <v>535</v>
      </c>
      <c r="AL274" s="126" t="s">
        <v>536</v>
      </c>
      <c r="AM274" s="227">
        <f t="shared" si="174"/>
        <v>0</v>
      </c>
      <c r="AN274" s="227">
        <f t="shared" si="175"/>
        <v>1992397.5058221761</v>
      </c>
      <c r="AO274" s="227">
        <f t="shared" si="176"/>
        <v>0</v>
      </c>
      <c r="AP274" s="227">
        <f t="shared" si="177"/>
        <v>2002597.4872169246</v>
      </c>
      <c r="AQ274" s="227">
        <f t="shared" si="178"/>
        <v>0</v>
      </c>
      <c r="AR274" s="227">
        <f t="shared" si="179"/>
        <v>2037610.1524801361</v>
      </c>
      <c r="AT274" s="126" t="s">
        <v>535</v>
      </c>
      <c r="AU274" s="126" t="s">
        <v>536</v>
      </c>
      <c r="AV274" s="227">
        <f t="shared" si="180"/>
        <v>0</v>
      </c>
      <c r="AW274" s="227">
        <f t="shared" si="181"/>
        <v>2012206.3921329249</v>
      </c>
      <c r="AX274" s="227">
        <f t="shared" si="182"/>
        <v>0</v>
      </c>
      <c r="AY274" s="227">
        <f t="shared" si="183"/>
        <v>2045675.8914210331</v>
      </c>
      <c r="AZ274" s="227">
        <f t="shared" si="184"/>
        <v>0</v>
      </c>
      <c r="BA274" s="227">
        <f t="shared" si="185"/>
        <v>2099061.1435257886</v>
      </c>
      <c r="BC274" s="126" t="s">
        <v>535</v>
      </c>
      <c r="BD274" s="126" t="s">
        <v>536</v>
      </c>
      <c r="BE274" s="227">
        <f t="shared" si="186"/>
        <v>0</v>
      </c>
      <c r="BF274" s="227">
        <f t="shared" si="187"/>
        <v>1839414.2181973397</v>
      </c>
      <c r="BG274" s="227">
        <f t="shared" si="188"/>
        <v>0</v>
      </c>
      <c r="BH274" s="227">
        <f t="shared" si="189"/>
        <v>1842642.9550157299</v>
      </c>
      <c r="BI274" s="227">
        <f t="shared" si="190"/>
        <v>0</v>
      </c>
      <c r="BJ274" s="227">
        <f t="shared" si="191"/>
        <v>1878228.869257659</v>
      </c>
    </row>
    <row r="275" spans="5:62">
      <c r="E275" s="126" t="s">
        <v>537</v>
      </c>
      <c r="F275" s="126" t="s">
        <v>538</v>
      </c>
      <c r="G275" s="227">
        <f>IFERROR(IF(VLOOKUP(E275,A:C,3,FALSE)="YES",VLOOKUP(E275,'School Year 2019-20 SPED coop'!A:R,15,FALSE),0),0)</f>
        <v>0</v>
      </c>
      <c r="H275" s="227">
        <f t="shared" si="155"/>
        <v>273471.07</v>
      </c>
      <c r="J275" s="126" t="s">
        <v>537</v>
      </c>
      <c r="K275" s="126" t="s">
        <v>538</v>
      </c>
      <c r="L275" s="227">
        <f t="shared" si="156"/>
        <v>0</v>
      </c>
      <c r="M275" s="227">
        <f t="shared" si="157"/>
        <v>224261.99995727048</v>
      </c>
      <c r="N275" s="227">
        <f t="shared" si="158"/>
        <v>0</v>
      </c>
      <c r="O275" s="227">
        <f t="shared" si="159"/>
        <v>228446.30249149178</v>
      </c>
      <c r="P275" s="227">
        <f t="shared" si="160"/>
        <v>0</v>
      </c>
      <c r="Q275" s="227">
        <f t="shared" si="161"/>
        <v>232514.88842832661</v>
      </c>
      <c r="S275" s="126" t="s">
        <v>537</v>
      </c>
      <c r="T275" s="126" t="s">
        <v>538</v>
      </c>
      <c r="U275" s="227">
        <f t="shared" si="162"/>
        <v>0</v>
      </c>
      <c r="V275" s="227">
        <f t="shared" si="163"/>
        <v>227521.87682993582</v>
      </c>
      <c r="W275" s="227">
        <f t="shared" si="164"/>
        <v>0</v>
      </c>
      <c r="X275" s="227">
        <f t="shared" si="165"/>
        <v>234169.61738070028</v>
      </c>
      <c r="Y275" s="227">
        <f t="shared" si="166"/>
        <v>0</v>
      </c>
      <c r="Z275" s="227">
        <f t="shared" si="167"/>
        <v>240169.98745755036</v>
      </c>
      <c r="AB275" s="126" t="s">
        <v>537</v>
      </c>
      <c r="AC275" s="126" t="s">
        <v>538</v>
      </c>
      <c r="AD275" s="227">
        <f t="shared" si="168"/>
        <v>0</v>
      </c>
      <c r="AE275" s="227">
        <f t="shared" si="169"/>
        <v>257440.66189916091</v>
      </c>
      <c r="AF275" s="227">
        <f t="shared" si="170"/>
        <v>0</v>
      </c>
      <c r="AG275" s="227">
        <f t="shared" si="171"/>
        <v>260829.17206508131</v>
      </c>
      <c r="AH275" s="227">
        <f t="shared" si="172"/>
        <v>0</v>
      </c>
      <c r="AI275" s="227">
        <f t="shared" si="173"/>
        <v>263845.27943321317</v>
      </c>
      <c r="AK275" s="126" t="s">
        <v>537</v>
      </c>
      <c r="AL275" s="126" t="s">
        <v>538</v>
      </c>
      <c r="AM275" s="227">
        <f t="shared" si="174"/>
        <v>0</v>
      </c>
      <c r="AN275" s="227">
        <f t="shared" si="175"/>
        <v>287512.31987653178</v>
      </c>
      <c r="AO275" s="227">
        <f t="shared" si="176"/>
        <v>0</v>
      </c>
      <c r="AP275" s="227">
        <f t="shared" si="177"/>
        <v>288984.54311837011</v>
      </c>
      <c r="AQ275" s="227">
        <f t="shared" si="178"/>
        <v>0</v>
      </c>
      <c r="AR275" s="227">
        <f t="shared" si="179"/>
        <v>294037.34624327614</v>
      </c>
      <c r="AT275" s="126" t="s">
        <v>537</v>
      </c>
      <c r="AU275" s="126" t="s">
        <v>538</v>
      </c>
      <c r="AV275" s="227">
        <f t="shared" si="180"/>
        <v>0</v>
      </c>
      <c r="AW275" s="227">
        <f t="shared" si="181"/>
        <v>290374.5566906592</v>
      </c>
      <c r="AX275" s="227">
        <f t="shared" si="182"/>
        <v>0</v>
      </c>
      <c r="AY275" s="227">
        <f t="shared" si="183"/>
        <v>295199.47975063761</v>
      </c>
      <c r="AZ275" s="227">
        <f t="shared" si="184"/>
        <v>0</v>
      </c>
      <c r="BA275" s="227">
        <f t="shared" si="185"/>
        <v>302902.1227218149</v>
      </c>
      <c r="BC275" s="126" t="s">
        <v>537</v>
      </c>
      <c r="BD275" s="126" t="s">
        <v>538</v>
      </c>
      <c r="BE275" s="227">
        <f t="shared" si="186"/>
        <v>0</v>
      </c>
      <c r="BF275" s="227">
        <f t="shared" si="187"/>
        <v>270361.69372839364</v>
      </c>
      <c r="BG275" s="227">
        <f t="shared" si="188"/>
        <v>0</v>
      </c>
      <c r="BH275" s="227">
        <f t="shared" si="189"/>
        <v>270624.12814431946</v>
      </c>
      <c r="BI275" s="227">
        <f t="shared" si="190"/>
        <v>0</v>
      </c>
      <c r="BJ275" s="227">
        <f t="shared" si="191"/>
        <v>273975.67133424041</v>
      </c>
    </row>
    <row r="276" spans="5:62">
      <c r="E276" s="126" t="s">
        <v>539</v>
      </c>
      <c r="F276" s="126" t="s">
        <v>540</v>
      </c>
      <c r="G276" s="227">
        <f>IFERROR(IF(VLOOKUP(E276,A:C,3,FALSE)="YES",VLOOKUP(E276,'School Year 2019-20 SPED coop'!A:R,15,FALSE),0),0)</f>
        <v>0</v>
      </c>
      <c r="H276" s="227">
        <f t="shared" si="155"/>
        <v>988165.95000000007</v>
      </c>
      <c r="J276" s="126" t="s">
        <v>539</v>
      </c>
      <c r="K276" s="126" t="s">
        <v>540</v>
      </c>
      <c r="L276" s="227">
        <f t="shared" si="156"/>
        <v>0</v>
      </c>
      <c r="M276" s="227">
        <f t="shared" si="157"/>
        <v>971074.14882038988</v>
      </c>
      <c r="N276" s="227">
        <f t="shared" si="158"/>
        <v>0</v>
      </c>
      <c r="O276" s="227">
        <f t="shared" si="159"/>
        <v>989243.91409137473</v>
      </c>
      <c r="P276" s="227">
        <f t="shared" si="160"/>
        <v>0</v>
      </c>
      <c r="Q276" s="227">
        <f t="shared" si="161"/>
        <v>1006911.2135301663</v>
      </c>
      <c r="S276" s="126" t="s">
        <v>539</v>
      </c>
      <c r="T276" s="126" t="s">
        <v>540</v>
      </c>
      <c r="U276" s="227">
        <f t="shared" si="162"/>
        <v>0</v>
      </c>
      <c r="V276" s="227">
        <f t="shared" si="163"/>
        <v>985151.03538271319</v>
      </c>
      <c r="W276" s="227">
        <f t="shared" si="164"/>
        <v>0</v>
      </c>
      <c r="X276" s="227">
        <f t="shared" si="165"/>
        <v>1014001.5912435835</v>
      </c>
      <c r="Y276" s="227">
        <f t="shared" si="166"/>
        <v>0</v>
      </c>
      <c r="Z276" s="227">
        <f t="shared" si="167"/>
        <v>1040030.553105844</v>
      </c>
      <c r="AB276" s="126" t="s">
        <v>539</v>
      </c>
      <c r="AC276" s="126" t="s">
        <v>540</v>
      </c>
      <c r="AD276" s="227">
        <f t="shared" si="168"/>
        <v>0</v>
      </c>
      <c r="AE276" s="227">
        <f t="shared" si="169"/>
        <v>1002232.510429442</v>
      </c>
      <c r="AF276" s="227">
        <f t="shared" si="170"/>
        <v>0</v>
      </c>
      <c r="AG276" s="227">
        <f t="shared" si="171"/>
        <v>1023538.6334942505</v>
      </c>
      <c r="AH276" s="227">
        <f t="shared" si="172"/>
        <v>0</v>
      </c>
      <c r="AI276" s="227">
        <f t="shared" si="173"/>
        <v>1043622.084872805</v>
      </c>
      <c r="AK276" s="126" t="s">
        <v>539</v>
      </c>
      <c r="AL276" s="126" t="s">
        <v>540</v>
      </c>
      <c r="AM276" s="227">
        <f t="shared" si="174"/>
        <v>0</v>
      </c>
      <c r="AN276" s="227">
        <f t="shared" si="175"/>
        <v>1115765.5606264223</v>
      </c>
      <c r="AO276" s="227">
        <f t="shared" si="176"/>
        <v>0</v>
      </c>
      <c r="AP276" s="227">
        <f t="shared" si="177"/>
        <v>1121425.1253484937</v>
      </c>
      <c r="AQ276" s="227">
        <f t="shared" si="178"/>
        <v>0</v>
      </c>
      <c r="AR276" s="227">
        <f t="shared" si="179"/>
        <v>1141086.3907897647</v>
      </c>
      <c r="AT276" s="126" t="s">
        <v>539</v>
      </c>
      <c r="AU276" s="126" t="s">
        <v>540</v>
      </c>
      <c r="AV276" s="227">
        <f t="shared" si="180"/>
        <v>0</v>
      </c>
      <c r="AW276" s="227">
        <f t="shared" si="181"/>
        <v>1126856.6382880874</v>
      </c>
      <c r="AX276" s="227">
        <f t="shared" si="182"/>
        <v>0</v>
      </c>
      <c r="AY276" s="227">
        <f t="shared" si="183"/>
        <v>1145536.0885816233</v>
      </c>
      <c r="AZ276" s="227">
        <f t="shared" si="184"/>
        <v>0</v>
      </c>
      <c r="BA276" s="227">
        <f t="shared" si="185"/>
        <v>1175502.6666412395</v>
      </c>
      <c r="BC276" s="126" t="s">
        <v>539</v>
      </c>
      <c r="BD276" s="126" t="s">
        <v>540</v>
      </c>
      <c r="BE276" s="227">
        <f t="shared" si="186"/>
        <v>0</v>
      </c>
      <c r="BF276" s="227">
        <f t="shared" si="187"/>
        <v>1044361.1021149186</v>
      </c>
      <c r="BG276" s="227">
        <f t="shared" si="188"/>
        <v>0</v>
      </c>
      <c r="BH276" s="227">
        <f t="shared" si="189"/>
        <v>1053557.2816708346</v>
      </c>
      <c r="BI276" s="227">
        <f t="shared" si="190"/>
        <v>0</v>
      </c>
      <c r="BJ276" s="227">
        <f t="shared" si="191"/>
        <v>1075043.8184261788</v>
      </c>
    </row>
    <row r="277" spans="5:62">
      <c r="E277" s="126" t="s">
        <v>541</v>
      </c>
      <c r="F277" s="126" t="s">
        <v>542</v>
      </c>
      <c r="G277" s="227">
        <f>IFERROR(IF(VLOOKUP(E277,A:C,3,FALSE)="YES",VLOOKUP(E277,'School Year 2019-20 SPED coop'!A:R,15,FALSE),0),0)</f>
        <v>0</v>
      </c>
      <c r="H277" s="227">
        <f t="shared" si="155"/>
        <v>200341.78</v>
      </c>
      <c r="J277" s="126" t="s">
        <v>541</v>
      </c>
      <c r="K277" s="126" t="s">
        <v>542</v>
      </c>
      <c r="L277" s="227">
        <f t="shared" si="156"/>
        <v>0</v>
      </c>
      <c r="M277" s="227">
        <f t="shared" si="157"/>
        <v>273490.9965873019</v>
      </c>
      <c r="N277" s="227">
        <f t="shared" si="158"/>
        <v>0</v>
      </c>
      <c r="O277" s="227">
        <f t="shared" si="159"/>
        <v>278595.21901096357</v>
      </c>
      <c r="P277" s="227">
        <f t="shared" si="160"/>
        <v>0</v>
      </c>
      <c r="Q277" s="227">
        <f t="shared" si="161"/>
        <v>283558.28916724923</v>
      </c>
      <c r="S277" s="126" t="s">
        <v>541</v>
      </c>
      <c r="T277" s="126" t="s">
        <v>542</v>
      </c>
      <c r="U277" s="227">
        <f t="shared" si="162"/>
        <v>0</v>
      </c>
      <c r="V277" s="227">
        <f t="shared" si="163"/>
        <v>277469.35996271629</v>
      </c>
      <c r="W277" s="227">
        <f t="shared" si="164"/>
        <v>0</v>
      </c>
      <c r="X277" s="227">
        <f t="shared" si="165"/>
        <v>285578.87123756955</v>
      </c>
      <c r="Y277" s="227">
        <f t="shared" si="166"/>
        <v>0</v>
      </c>
      <c r="Z277" s="227">
        <f t="shared" si="167"/>
        <v>292882.3313475668</v>
      </c>
      <c r="AB277" s="126" t="s">
        <v>541</v>
      </c>
      <c r="AC277" s="126" t="s">
        <v>542</v>
      </c>
      <c r="AD277" s="227">
        <f t="shared" si="168"/>
        <v>0</v>
      </c>
      <c r="AE277" s="227">
        <f t="shared" si="169"/>
        <v>185615.47905574329</v>
      </c>
      <c r="AF277" s="227">
        <f t="shared" si="170"/>
        <v>0</v>
      </c>
      <c r="AG277" s="227">
        <f t="shared" si="171"/>
        <v>189110.24874209467</v>
      </c>
      <c r="AH277" s="227">
        <f t="shared" si="172"/>
        <v>0</v>
      </c>
      <c r="AI277" s="227">
        <f t="shared" si="173"/>
        <v>190820.01816919321</v>
      </c>
      <c r="AK277" s="126" t="s">
        <v>541</v>
      </c>
      <c r="AL277" s="126" t="s">
        <v>542</v>
      </c>
      <c r="AM277" s="227">
        <f t="shared" si="174"/>
        <v>0</v>
      </c>
      <c r="AN277" s="227">
        <f t="shared" si="175"/>
        <v>204051.93422296917</v>
      </c>
      <c r="AO277" s="227">
        <f t="shared" si="176"/>
        <v>0</v>
      </c>
      <c r="AP277" s="227">
        <f t="shared" si="177"/>
        <v>205093.42227989368</v>
      </c>
      <c r="AQ277" s="227">
        <f t="shared" si="178"/>
        <v>0</v>
      </c>
      <c r="AR277" s="227">
        <f t="shared" si="179"/>
        <v>208679.09575855688</v>
      </c>
      <c r="AT277" s="126" t="s">
        <v>541</v>
      </c>
      <c r="AU277" s="126" t="s">
        <v>542</v>
      </c>
      <c r="AV277" s="227">
        <f t="shared" si="180"/>
        <v>0</v>
      </c>
      <c r="AW277" s="227">
        <f t="shared" si="181"/>
        <v>206087.36643325695</v>
      </c>
      <c r="AX277" s="227">
        <f t="shared" si="182"/>
        <v>0</v>
      </c>
      <c r="AY277" s="227">
        <f t="shared" si="183"/>
        <v>209508.32976255158</v>
      </c>
      <c r="AZ277" s="227">
        <f t="shared" si="184"/>
        <v>0</v>
      </c>
      <c r="BA277" s="227">
        <f t="shared" si="185"/>
        <v>214974.68526977111</v>
      </c>
      <c r="BC277" s="126" t="s">
        <v>541</v>
      </c>
      <c r="BD277" s="126" t="s">
        <v>542</v>
      </c>
      <c r="BE277" s="227">
        <f t="shared" si="186"/>
        <v>0</v>
      </c>
      <c r="BF277" s="227">
        <f t="shared" si="187"/>
        <v>196033.38900286594</v>
      </c>
      <c r="BG277" s="227">
        <f t="shared" si="188"/>
        <v>0</v>
      </c>
      <c r="BH277" s="227">
        <f t="shared" si="189"/>
        <v>197297.31567599502</v>
      </c>
      <c r="BI277" s="227">
        <f t="shared" si="190"/>
        <v>0</v>
      </c>
      <c r="BJ277" s="227">
        <f t="shared" si="191"/>
        <v>199246.44035862875</v>
      </c>
    </row>
    <row r="278" spans="5:62">
      <c r="E278" s="126" t="s">
        <v>543</v>
      </c>
      <c r="F278" s="126" t="s">
        <v>544</v>
      </c>
      <c r="G278" s="227">
        <f>IFERROR(IF(VLOOKUP(E278,A:C,3,FALSE)="YES",VLOOKUP(E278,'School Year 2019-20 SPED coop'!A:R,15,FALSE),0),0)</f>
        <v>0</v>
      </c>
      <c r="H278" s="227">
        <f t="shared" si="155"/>
        <v>274694.17</v>
      </c>
      <c r="J278" s="126" t="s">
        <v>543</v>
      </c>
      <c r="K278" s="126" t="s">
        <v>544</v>
      </c>
      <c r="L278" s="227">
        <f t="shared" si="156"/>
        <v>0</v>
      </c>
      <c r="M278" s="227">
        <f t="shared" si="157"/>
        <v>216776.55335073336</v>
      </c>
      <c r="N278" s="227">
        <f t="shared" si="158"/>
        <v>0</v>
      </c>
      <c r="O278" s="227">
        <f t="shared" si="159"/>
        <v>220820.68288898451</v>
      </c>
      <c r="P278" s="227">
        <f t="shared" si="160"/>
        <v>0</v>
      </c>
      <c r="Q278" s="227">
        <f t="shared" si="161"/>
        <v>224752.9745455423</v>
      </c>
      <c r="S278" s="126" t="s">
        <v>543</v>
      </c>
      <c r="T278" s="126" t="s">
        <v>544</v>
      </c>
      <c r="U278" s="227">
        <f t="shared" si="162"/>
        <v>0</v>
      </c>
      <c r="V278" s="227">
        <f t="shared" si="163"/>
        <v>219925.4678794519</v>
      </c>
      <c r="W278" s="227">
        <f t="shared" si="164"/>
        <v>0</v>
      </c>
      <c r="X278" s="227">
        <f t="shared" si="165"/>
        <v>226349.48675685079</v>
      </c>
      <c r="Y278" s="227">
        <f t="shared" si="166"/>
        <v>0</v>
      </c>
      <c r="Z278" s="227">
        <f t="shared" si="167"/>
        <v>232149.38449808417</v>
      </c>
      <c r="AB278" s="126" t="s">
        <v>543</v>
      </c>
      <c r="AC278" s="126" t="s">
        <v>544</v>
      </c>
      <c r="AD278" s="227">
        <f t="shared" si="168"/>
        <v>0</v>
      </c>
      <c r="AE278" s="227">
        <f t="shared" si="169"/>
        <v>298269.27291785087</v>
      </c>
      <c r="AF278" s="227">
        <f t="shared" si="170"/>
        <v>0</v>
      </c>
      <c r="AG278" s="227">
        <f t="shared" si="171"/>
        <v>302135.53780614096</v>
      </c>
      <c r="AH278" s="227">
        <f t="shared" si="172"/>
        <v>0</v>
      </c>
      <c r="AI278" s="227">
        <f t="shared" si="173"/>
        <v>306006.12411710183</v>
      </c>
      <c r="AK278" s="126" t="s">
        <v>543</v>
      </c>
      <c r="AL278" s="126" t="s">
        <v>544</v>
      </c>
      <c r="AM278" s="227">
        <f t="shared" si="174"/>
        <v>0</v>
      </c>
      <c r="AN278" s="227">
        <f t="shared" si="175"/>
        <v>322332.6994730485</v>
      </c>
      <c r="AO278" s="227">
        <f t="shared" si="176"/>
        <v>0</v>
      </c>
      <c r="AP278" s="227">
        <f t="shared" si="177"/>
        <v>323979.5588836504</v>
      </c>
      <c r="AQ278" s="227">
        <f t="shared" si="178"/>
        <v>0</v>
      </c>
      <c r="AR278" s="227">
        <f t="shared" si="179"/>
        <v>329643.54985414958</v>
      </c>
      <c r="AT278" s="126" t="s">
        <v>543</v>
      </c>
      <c r="AU278" s="126" t="s">
        <v>544</v>
      </c>
      <c r="AV278" s="227">
        <f t="shared" si="180"/>
        <v>0</v>
      </c>
      <c r="AW278" s="227">
        <f t="shared" si="181"/>
        <v>325547.39239065186</v>
      </c>
      <c r="AX278" s="227">
        <f t="shared" si="182"/>
        <v>0</v>
      </c>
      <c r="AY278" s="227">
        <f t="shared" si="183"/>
        <v>330950.71560611494</v>
      </c>
      <c r="AZ278" s="227">
        <f t="shared" si="184"/>
        <v>0</v>
      </c>
      <c r="BA278" s="227">
        <f t="shared" si="185"/>
        <v>339583.82462914678</v>
      </c>
      <c r="BC278" s="126" t="s">
        <v>543</v>
      </c>
      <c r="BD278" s="126" t="s">
        <v>544</v>
      </c>
      <c r="BE278" s="227">
        <f t="shared" si="186"/>
        <v>0</v>
      </c>
      <c r="BF278" s="227">
        <f t="shared" si="187"/>
        <v>310608.66125594475</v>
      </c>
      <c r="BG278" s="227">
        <f t="shared" si="188"/>
        <v>0</v>
      </c>
      <c r="BH278" s="227">
        <f t="shared" si="189"/>
        <v>310826.0901754236</v>
      </c>
      <c r="BI278" s="227">
        <f t="shared" si="190"/>
        <v>0</v>
      </c>
      <c r="BJ278" s="227">
        <f t="shared" si="191"/>
        <v>315065.53111122042</v>
      </c>
    </row>
    <row r="279" spans="5:62">
      <c r="E279" s="126" t="s">
        <v>1135</v>
      </c>
      <c r="F279" s="126" t="s">
        <v>1151</v>
      </c>
      <c r="G279" s="227">
        <f>IFERROR(IF(VLOOKUP(E279,A:C,3,FALSE)="YES",VLOOKUP(E279,'School Year 2019-20 SPED coop'!A:R,15,FALSE),0),0)</f>
        <v>0</v>
      </c>
      <c r="H279" s="227">
        <f t="shared" si="155"/>
        <v>113264.45</v>
      </c>
      <c r="J279" s="126" t="s">
        <v>1135</v>
      </c>
      <c r="K279" s="126" t="s">
        <v>1151</v>
      </c>
      <c r="L279" s="227">
        <f t="shared" si="156"/>
        <v>0</v>
      </c>
      <c r="M279" s="227">
        <f t="shared" si="157"/>
        <v>115372.23791200707</v>
      </c>
      <c r="N279" s="227">
        <f t="shared" si="158"/>
        <v>0</v>
      </c>
      <c r="O279" s="227">
        <f t="shared" si="159"/>
        <v>117529.51809957923</v>
      </c>
      <c r="P279" s="227">
        <f t="shared" si="160"/>
        <v>0</v>
      </c>
      <c r="Q279" s="227">
        <f t="shared" si="161"/>
        <v>119627.15286182606</v>
      </c>
      <c r="S279" s="126" t="s">
        <v>1135</v>
      </c>
      <c r="T279" s="126" t="s">
        <v>1151</v>
      </c>
      <c r="U279" s="227">
        <f t="shared" si="162"/>
        <v>0</v>
      </c>
      <c r="V279" s="227">
        <f t="shared" si="163"/>
        <v>117043.74352781197</v>
      </c>
      <c r="W279" s="227">
        <f t="shared" si="164"/>
        <v>0</v>
      </c>
      <c r="X279" s="227">
        <f t="shared" si="165"/>
        <v>120469.38299522546</v>
      </c>
      <c r="Y279" s="227">
        <f t="shared" si="166"/>
        <v>0</v>
      </c>
      <c r="Z279" s="227">
        <f t="shared" si="167"/>
        <v>123556.2734958513</v>
      </c>
      <c r="AB279" s="126" t="s">
        <v>1135</v>
      </c>
      <c r="AC279" s="126" t="s">
        <v>1151</v>
      </c>
      <c r="AD279" s="227">
        <f t="shared" si="168"/>
        <v>0</v>
      </c>
      <c r="AE279" s="227">
        <f t="shared" si="169"/>
        <v>49047.197914386437</v>
      </c>
      <c r="AF279" s="227">
        <f t="shared" si="170"/>
        <v>0</v>
      </c>
      <c r="AG279" s="227">
        <f t="shared" si="171"/>
        <v>49914.107660648398</v>
      </c>
      <c r="AH279" s="227">
        <f t="shared" si="172"/>
        <v>0</v>
      </c>
      <c r="AI279" s="227">
        <f t="shared" si="173"/>
        <v>50754.04841352559</v>
      </c>
      <c r="AK279" s="126" t="s">
        <v>1135</v>
      </c>
      <c r="AL279" s="126" t="s">
        <v>1151</v>
      </c>
      <c r="AM279" s="227">
        <f t="shared" si="174"/>
        <v>0</v>
      </c>
      <c r="AN279" s="227">
        <f t="shared" si="175"/>
        <v>51848.334006230369</v>
      </c>
      <c r="AO279" s="227">
        <f t="shared" si="176"/>
        <v>0</v>
      </c>
      <c r="AP279" s="227">
        <f t="shared" si="177"/>
        <v>52121.82662865422</v>
      </c>
      <c r="AQ279" s="227">
        <f t="shared" si="178"/>
        <v>0</v>
      </c>
      <c r="AR279" s="227">
        <f t="shared" si="179"/>
        <v>53036.06916859476</v>
      </c>
      <c r="AT279" s="126" t="s">
        <v>1135</v>
      </c>
      <c r="AU279" s="126" t="s">
        <v>1151</v>
      </c>
      <c r="AV279" s="227">
        <f t="shared" si="180"/>
        <v>0</v>
      </c>
      <c r="AW279" s="227">
        <f t="shared" si="181"/>
        <v>51848.334006230369</v>
      </c>
      <c r="AX279" s="227">
        <f t="shared" si="182"/>
        <v>0</v>
      </c>
      <c r="AY279" s="227">
        <f t="shared" si="183"/>
        <v>52121.82662865422</v>
      </c>
      <c r="AZ279" s="227">
        <f t="shared" si="184"/>
        <v>0</v>
      </c>
      <c r="BA279" s="227">
        <f t="shared" si="185"/>
        <v>53036.06916859476</v>
      </c>
      <c r="BC279" s="126" t="s">
        <v>1135</v>
      </c>
      <c r="BD279" s="126" t="s">
        <v>1151</v>
      </c>
      <c r="BE279" s="227">
        <f t="shared" si="186"/>
        <v>0</v>
      </c>
      <c r="BF279" s="227">
        <f t="shared" si="187"/>
        <v>51826.879266066382</v>
      </c>
      <c r="BG279" s="227">
        <f t="shared" si="188"/>
        <v>0</v>
      </c>
      <c r="BH279" s="227">
        <f t="shared" si="189"/>
        <v>52105.234503683692</v>
      </c>
      <c r="BI279" s="227">
        <f t="shared" si="190"/>
        <v>0</v>
      </c>
      <c r="BJ279" s="227">
        <f t="shared" si="191"/>
        <v>53024.556152815829</v>
      </c>
    </row>
    <row r="280" spans="5:62">
      <c r="E280" s="126" t="s">
        <v>545</v>
      </c>
      <c r="F280" s="126" t="s">
        <v>546</v>
      </c>
      <c r="G280" s="227">
        <f>IFERROR(IF(VLOOKUP(E280,A:C,3,FALSE)="YES",VLOOKUP(E280,'School Year 2019-20 SPED coop'!A:R,15,FALSE),0),0)</f>
        <v>0</v>
      </c>
      <c r="H280" s="227">
        <f t="shared" si="155"/>
        <v>16403905.210000001</v>
      </c>
      <c r="J280" s="126" t="s">
        <v>545</v>
      </c>
      <c r="K280" s="126" t="s">
        <v>546</v>
      </c>
      <c r="L280" s="227">
        <f t="shared" si="156"/>
        <v>0</v>
      </c>
      <c r="M280" s="227">
        <f t="shared" si="157"/>
        <v>15564804.080563495</v>
      </c>
      <c r="N280" s="227">
        <f t="shared" si="158"/>
        <v>0</v>
      </c>
      <c r="O280" s="227">
        <f t="shared" si="159"/>
        <v>15750365.012958661</v>
      </c>
      <c r="P280" s="227">
        <f t="shared" si="160"/>
        <v>0</v>
      </c>
      <c r="Q280" s="227">
        <f t="shared" si="161"/>
        <v>15923564.194951685</v>
      </c>
      <c r="S280" s="126" t="s">
        <v>545</v>
      </c>
      <c r="T280" s="126" t="s">
        <v>546</v>
      </c>
      <c r="U280" s="227">
        <f t="shared" si="162"/>
        <v>0</v>
      </c>
      <c r="V280" s="227">
        <f t="shared" si="163"/>
        <v>15790745.168314243</v>
      </c>
      <c r="W280" s="227">
        <f t="shared" si="164"/>
        <v>0</v>
      </c>
      <c r="X280" s="227">
        <f t="shared" si="165"/>
        <v>16144823.340225162</v>
      </c>
      <c r="Y280" s="227">
        <f t="shared" si="166"/>
        <v>0</v>
      </c>
      <c r="Z280" s="227">
        <f t="shared" si="167"/>
        <v>16447304.702273181</v>
      </c>
      <c r="AB280" s="126" t="s">
        <v>545</v>
      </c>
      <c r="AC280" s="126" t="s">
        <v>546</v>
      </c>
      <c r="AD280" s="227">
        <f t="shared" si="168"/>
        <v>0</v>
      </c>
      <c r="AE280" s="227">
        <f t="shared" si="169"/>
        <v>15567235.449857976</v>
      </c>
      <c r="AF280" s="227">
        <f t="shared" si="170"/>
        <v>0</v>
      </c>
      <c r="AG280" s="227">
        <f t="shared" si="171"/>
        <v>15737038.116167372</v>
      </c>
      <c r="AH280" s="227">
        <f t="shared" si="172"/>
        <v>0</v>
      </c>
      <c r="AI280" s="227">
        <f t="shared" si="173"/>
        <v>15894112.192121832</v>
      </c>
      <c r="AK280" s="126" t="s">
        <v>545</v>
      </c>
      <c r="AL280" s="126" t="s">
        <v>546</v>
      </c>
      <c r="AM280" s="227">
        <f t="shared" si="174"/>
        <v>0</v>
      </c>
      <c r="AN280" s="227">
        <f t="shared" si="175"/>
        <v>16983514.698029142</v>
      </c>
      <c r="AO280" s="227">
        <f t="shared" si="176"/>
        <v>0</v>
      </c>
      <c r="AP280" s="227">
        <f t="shared" si="177"/>
        <v>16954472.857350431</v>
      </c>
      <c r="AQ280" s="227">
        <f t="shared" si="178"/>
        <v>0</v>
      </c>
      <c r="AR280" s="227">
        <f t="shared" si="179"/>
        <v>17137998.458076779</v>
      </c>
      <c r="AT280" s="126" t="s">
        <v>545</v>
      </c>
      <c r="AU280" s="126" t="s">
        <v>546</v>
      </c>
      <c r="AV280" s="227">
        <f t="shared" si="180"/>
        <v>0</v>
      </c>
      <c r="AW280" s="227">
        <f t="shared" si="181"/>
        <v>17152443.298315629</v>
      </c>
      <c r="AX280" s="227">
        <f t="shared" si="182"/>
        <v>0</v>
      </c>
      <c r="AY280" s="227">
        <f t="shared" si="183"/>
        <v>17319139.55840908</v>
      </c>
      <c r="AZ280" s="227">
        <f t="shared" si="184"/>
        <v>0</v>
      </c>
      <c r="BA280" s="227">
        <f t="shared" si="185"/>
        <v>17654825.614592627</v>
      </c>
      <c r="BC280" s="126" t="s">
        <v>545</v>
      </c>
      <c r="BD280" s="126" t="s">
        <v>546</v>
      </c>
      <c r="BE280" s="227">
        <f t="shared" si="186"/>
        <v>0</v>
      </c>
      <c r="BF280" s="227">
        <f t="shared" si="187"/>
        <v>16280254.772620354</v>
      </c>
      <c r="BG280" s="227">
        <f t="shared" si="188"/>
        <v>0</v>
      </c>
      <c r="BH280" s="227">
        <f t="shared" si="189"/>
        <v>16254809.769017126</v>
      </c>
      <c r="BI280" s="227">
        <f t="shared" si="190"/>
        <v>0</v>
      </c>
      <c r="BJ280" s="227">
        <f t="shared" si="191"/>
        <v>16431843.130344784</v>
      </c>
    </row>
    <row r="281" spans="5:62">
      <c r="E281" s="126" t="s">
        <v>547</v>
      </c>
      <c r="F281" s="126" t="s">
        <v>548</v>
      </c>
      <c r="G281" s="227">
        <f>IFERROR(IF(VLOOKUP(E281,A:C,3,FALSE)="YES",VLOOKUP(E281,'School Year 2019-20 SPED coop'!A:R,15,FALSE),0),0)</f>
        <v>0</v>
      </c>
      <c r="H281" s="227">
        <f t="shared" si="155"/>
        <v>7028407.7299999995</v>
      </c>
      <c r="J281" s="126" t="s">
        <v>547</v>
      </c>
      <c r="K281" s="126" t="s">
        <v>548</v>
      </c>
      <c r="L281" s="227">
        <f t="shared" si="156"/>
        <v>0</v>
      </c>
      <c r="M281" s="227">
        <f t="shared" si="157"/>
        <v>6730411.490977888</v>
      </c>
      <c r="N281" s="227">
        <f t="shared" si="158"/>
        <v>0</v>
      </c>
      <c r="O281" s="227">
        <f t="shared" si="159"/>
        <v>6810630.5555666601</v>
      </c>
      <c r="P281" s="227">
        <f t="shared" si="160"/>
        <v>0</v>
      </c>
      <c r="Q281" s="227">
        <f t="shared" si="161"/>
        <v>6885504.3189636786</v>
      </c>
      <c r="S281" s="126" t="s">
        <v>547</v>
      </c>
      <c r="T281" s="126" t="s">
        <v>548</v>
      </c>
      <c r="U281" s="227">
        <f t="shared" si="162"/>
        <v>0</v>
      </c>
      <c r="V281" s="227">
        <f t="shared" si="163"/>
        <v>6828096.3208034663</v>
      </c>
      <c r="W281" s="227">
        <f t="shared" si="164"/>
        <v>0</v>
      </c>
      <c r="X281" s="227">
        <f t="shared" si="165"/>
        <v>6981197.1657884968</v>
      </c>
      <c r="Y281" s="227">
        <f t="shared" si="166"/>
        <v>0</v>
      </c>
      <c r="Z281" s="227">
        <f t="shared" si="167"/>
        <v>7111956.9571328759</v>
      </c>
      <c r="AB281" s="126" t="s">
        <v>547</v>
      </c>
      <c r="AC281" s="126" t="s">
        <v>548</v>
      </c>
      <c r="AD281" s="227">
        <f t="shared" si="168"/>
        <v>0</v>
      </c>
      <c r="AE281" s="227">
        <f t="shared" si="169"/>
        <v>6541184.458678606</v>
      </c>
      <c r="AF281" s="227">
        <f t="shared" si="170"/>
        <v>0</v>
      </c>
      <c r="AG281" s="227">
        <f t="shared" si="171"/>
        <v>6612497.368366519</v>
      </c>
      <c r="AH281" s="227">
        <f t="shared" si="172"/>
        <v>0</v>
      </c>
      <c r="AI281" s="227">
        <f t="shared" si="173"/>
        <v>6678461.5172117688</v>
      </c>
      <c r="AK281" s="126" t="s">
        <v>547</v>
      </c>
      <c r="AL281" s="126" t="s">
        <v>548</v>
      </c>
      <c r="AM281" s="227">
        <f t="shared" si="174"/>
        <v>0</v>
      </c>
      <c r="AN281" s="227">
        <f t="shared" si="175"/>
        <v>7123595.2242723331</v>
      </c>
      <c r="AO281" s="227">
        <f t="shared" si="176"/>
        <v>0</v>
      </c>
      <c r="AP281" s="227">
        <f t="shared" si="177"/>
        <v>7111258.7732007094</v>
      </c>
      <c r="AQ281" s="227">
        <f t="shared" si="178"/>
        <v>0</v>
      </c>
      <c r="AR281" s="227">
        <f t="shared" si="179"/>
        <v>7188165.4398163436</v>
      </c>
      <c r="AT281" s="126" t="s">
        <v>547</v>
      </c>
      <c r="AU281" s="126" t="s">
        <v>548</v>
      </c>
      <c r="AV281" s="227">
        <f t="shared" si="180"/>
        <v>0</v>
      </c>
      <c r="AW281" s="227">
        <f t="shared" si="181"/>
        <v>7194436.9388525169</v>
      </c>
      <c r="AX281" s="227">
        <f t="shared" si="182"/>
        <v>0</v>
      </c>
      <c r="AY281" s="227">
        <f t="shared" si="183"/>
        <v>7264200.1701792022</v>
      </c>
      <c r="AZ281" s="227">
        <f t="shared" si="184"/>
        <v>0</v>
      </c>
      <c r="BA281" s="227">
        <f t="shared" si="185"/>
        <v>7404923.4576860424</v>
      </c>
      <c r="BC281" s="126" t="s">
        <v>547</v>
      </c>
      <c r="BD281" s="126" t="s">
        <v>548</v>
      </c>
      <c r="BE281" s="227">
        <f t="shared" si="186"/>
        <v>0</v>
      </c>
      <c r="BF281" s="227">
        <f t="shared" si="187"/>
        <v>6821554.5232464857</v>
      </c>
      <c r="BG281" s="227">
        <f t="shared" si="188"/>
        <v>0</v>
      </c>
      <c r="BH281" s="227">
        <f t="shared" si="189"/>
        <v>6810813.4837321006</v>
      </c>
      <c r="BI281" s="227">
        <f t="shared" si="190"/>
        <v>0</v>
      </c>
      <c r="BJ281" s="227">
        <f t="shared" si="191"/>
        <v>6884955.2665302698</v>
      </c>
    </row>
    <row r="282" spans="5:62">
      <c r="E282" s="126" t="s">
        <v>549</v>
      </c>
      <c r="F282" s="126" t="s">
        <v>550</v>
      </c>
      <c r="G282" s="227">
        <f>IFERROR(IF(VLOOKUP(E282,A:C,3,FALSE)="YES",VLOOKUP(E282,'School Year 2019-20 SPED coop'!A:R,15,FALSE),0),0)</f>
        <v>0</v>
      </c>
      <c r="H282" s="227">
        <f t="shared" si="155"/>
        <v>3675908.88</v>
      </c>
      <c r="J282" s="126" t="s">
        <v>549</v>
      </c>
      <c r="K282" s="126" t="s">
        <v>550</v>
      </c>
      <c r="L282" s="227">
        <f t="shared" si="156"/>
        <v>0</v>
      </c>
      <c r="M282" s="227">
        <f t="shared" si="157"/>
        <v>3474380.57689388</v>
      </c>
      <c r="N282" s="227">
        <f t="shared" si="158"/>
        <v>0</v>
      </c>
      <c r="O282" s="227">
        <f t="shared" si="159"/>
        <v>3539948.5731733479</v>
      </c>
      <c r="P282" s="227">
        <f t="shared" si="160"/>
        <v>0</v>
      </c>
      <c r="Q282" s="227">
        <f t="shared" si="161"/>
        <v>3603703.5468090796</v>
      </c>
      <c r="S282" s="126" t="s">
        <v>549</v>
      </c>
      <c r="T282" s="126" t="s">
        <v>550</v>
      </c>
      <c r="U282" s="227">
        <f t="shared" si="162"/>
        <v>0</v>
      </c>
      <c r="V282" s="227">
        <f t="shared" si="163"/>
        <v>3524829.5425086753</v>
      </c>
      <c r="W282" s="227">
        <f t="shared" si="164"/>
        <v>0</v>
      </c>
      <c r="X282" s="227">
        <f t="shared" si="165"/>
        <v>3628616.2049967605</v>
      </c>
      <c r="Y282" s="227">
        <f t="shared" si="166"/>
        <v>0</v>
      </c>
      <c r="Z282" s="227">
        <f t="shared" si="167"/>
        <v>3722240.0090164291</v>
      </c>
      <c r="AB282" s="126" t="s">
        <v>549</v>
      </c>
      <c r="AC282" s="126" t="s">
        <v>550</v>
      </c>
      <c r="AD282" s="227">
        <f t="shared" si="168"/>
        <v>0</v>
      </c>
      <c r="AE282" s="227">
        <f t="shared" si="169"/>
        <v>3286301.9152188171</v>
      </c>
      <c r="AF282" s="227">
        <f t="shared" si="170"/>
        <v>0</v>
      </c>
      <c r="AG282" s="227">
        <f t="shared" si="171"/>
        <v>3339517.325474137</v>
      </c>
      <c r="AH282" s="227">
        <f t="shared" si="172"/>
        <v>0</v>
      </c>
      <c r="AI282" s="227">
        <f t="shared" si="173"/>
        <v>3385383.5062553263</v>
      </c>
      <c r="AK282" s="126" t="s">
        <v>549</v>
      </c>
      <c r="AL282" s="126" t="s">
        <v>550</v>
      </c>
      <c r="AM282" s="227">
        <f t="shared" si="174"/>
        <v>0</v>
      </c>
      <c r="AN282" s="227">
        <f t="shared" si="175"/>
        <v>3538791.0170904011</v>
      </c>
      <c r="AO282" s="227">
        <f t="shared" si="176"/>
        <v>0</v>
      </c>
      <c r="AP282" s="227">
        <f t="shared" si="177"/>
        <v>3556183.9127736362</v>
      </c>
      <c r="AQ282" s="227">
        <f t="shared" si="178"/>
        <v>0</v>
      </c>
      <c r="AR282" s="227">
        <f t="shared" si="179"/>
        <v>3619173.0696518677</v>
      </c>
      <c r="AT282" s="126" t="s">
        <v>549</v>
      </c>
      <c r="AU282" s="126" t="s">
        <v>550</v>
      </c>
      <c r="AV282" s="227">
        <f t="shared" si="180"/>
        <v>0</v>
      </c>
      <c r="AW282" s="227">
        <f t="shared" si="181"/>
        <v>3573990.0935219601</v>
      </c>
      <c r="AX282" s="227">
        <f t="shared" si="182"/>
        <v>0</v>
      </c>
      <c r="AY282" s="227">
        <f t="shared" si="183"/>
        <v>3632693.253383738</v>
      </c>
      <c r="AZ282" s="227">
        <f t="shared" si="184"/>
        <v>0</v>
      </c>
      <c r="BA282" s="227">
        <f t="shared" si="185"/>
        <v>3728323.7182573467</v>
      </c>
      <c r="BC282" s="126" t="s">
        <v>549</v>
      </c>
      <c r="BD282" s="126" t="s">
        <v>550</v>
      </c>
      <c r="BE282" s="227">
        <f t="shared" si="186"/>
        <v>0</v>
      </c>
      <c r="BF282" s="227">
        <f t="shared" si="187"/>
        <v>3428594.8659487716</v>
      </c>
      <c r="BG282" s="227">
        <f t="shared" si="188"/>
        <v>0</v>
      </c>
      <c r="BH282" s="227">
        <f t="shared" si="189"/>
        <v>3440362.4807815794</v>
      </c>
      <c r="BI282" s="227">
        <f t="shared" si="190"/>
        <v>0</v>
      </c>
      <c r="BJ282" s="227">
        <f t="shared" si="191"/>
        <v>3490454.5225390955</v>
      </c>
    </row>
    <row r="283" spans="5:62">
      <c r="E283" s="126" t="s">
        <v>551</v>
      </c>
      <c r="F283" s="126" t="s">
        <v>552</v>
      </c>
      <c r="G283" s="227">
        <f>IFERROR(IF(VLOOKUP(E283,A:C,3,FALSE)="YES",VLOOKUP(E283,'School Year 2019-20 SPED coop'!A:R,15,FALSE),0),0)</f>
        <v>0</v>
      </c>
      <c r="H283" s="227">
        <f t="shared" si="155"/>
        <v>4962638.37</v>
      </c>
      <c r="J283" s="126" t="s">
        <v>551</v>
      </c>
      <c r="K283" s="126" t="s">
        <v>552</v>
      </c>
      <c r="L283" s="227">
        <f t="shared" si="156"/>
        <v>0</v>
      </c>
      <c r="M283" s="227">
        <f t="shared" si="157"/>
        <v>4781277.7220791765</v>
      </c>
      <c r="N283" s="227">
        <f t="shared" si="158"/>
        <v>0</v>
      </c>
      <c r="O283" s="227">
        <f t="shared" si="159"/>
        <v>4870929.1316822404</v>
      </c>
      <c r="P283" s="227">
        <f t="shared" si="160"/>
        <v>0</v>
      </c>
      <c r="Q283" s="227">
        <f t="shared" si="161"/>
        <v>4958101.2962031551</v>
      </c>
      <c r="S283" s="126" t="s">
        <v>551</v>
      </c>
      <c r="T283" s="126" t="s">
        <v>552</v>
      </c>
      <c r="U283" s="227">
        <f t="shared" si="162"/>
        <v>0</v>
      </c>
      <c r="V283" s="227">
        <f t="shared" si="163"/>
        <v>4850668.2977507198</v>
      </c>
      <c r="W283" s="227">
        <f t="shared" si="164"/>
        <v>0</v>
      </c>
      <c r="X283" s="227">
        <f t="shared" si="165"/>
        <v>4992915.4862776203</v>
      </c>
      <c r="Y283" s="227">
        <f t="shared" si="166"/>
        <v>0</v>
      </c>
      <c r="Z283" s="227">
        <f t="shared" si="167"/>
        <v>5121170.394934128</v>
      </c>
      <c r="AB283" s="126" t="s">
        <v>551</v>
      </c>
      <c r="AC283" s="126" t="s">
        <v>552</v>
      </c>
      <c r="AD283" s="227">
        <f t="shared" si="168"/>
        <v>0</v>
      </c>
      <c r="AE283" s="227">
        <f t="shared" si="169"/>
        <v>4825581.3272224274</v>
      </c>
      <c r="AF283" s="227">
        <f t="shared" si="170"/>
        <v>0</v>
      </c>
      <c r="AG283" s="227">
        <f t="shared" si="171"/>
        <v>4910793.183925367</v>
      </c>
      <c r="AH283" s="227">
        <f t="shared" si="172"/>
        <v>0</v>
      </c>
      <c r="AI283" s="227">
        <f t="shared" si="173"/>
        <v>4993308.7166339289</v>
      </c>
      <c r="AK283" s="126" t="s">
        <v>551</v>
      </c>
      <c r="AL283" s="126" t="s">
        <v>552</v>
      </c>
      <c r="AM283" s="227">
        <f t="shared" si="174"/>
        <v>0</v>
      </c>
      <c r="AN283" s="227">
        <f t="shared" si="175"/>
        <v>5300777.5697810045</v>
      </c>
      <c r="AO283" s="227">
        <f t="shared" si="176"/>
        <v>0</v>
      </c>
      <c r="AP283" s="227">
        <f t="shared" si="177"/>
        <v>5327448.3836889062</v>
      </c>
      <c r="AQ283" s="227">
        <f t="shared" si="178"/>
        <v>0</v>
      </c>
      <c r="AR283" s="227">
        <f t="shared" si="179"/>
        <v>5421111.766649846</v>
      </c>
      <c r="AT283" s="126" t="s">
        <v>551</v>
      </c>
      <c r="AU283" s="126" t="s">
        <v>552</v>
      </c>
      <c r="AV283" s="227">
        <f t="shared" si="180"/>
        <v>0</v>
      </c>
      <c r="AW283" s="227">
        <f t="shared" si="181"/>
        <v>5353502.8623944446</v>
      </c>
      <c r="AX283" s="227">
        <f t="shared" si="182"/>
        <v>0</v>
      </c>
      <c r="AY283" s="227">
        <f t="shared" si="183"/>
        <v>5442042.4471536167</v>
      </c>
      <c r="AZ283" s="227">
        <f t="shared" si="184"/>
        <v>0</v>
      </c>
      <c r="BA283" s="227">
        <f t="shared" si="185"/>
        <v>5584599.5947268223</v>
      </c>
      <c r="BC283" s="126" t="s">
        <v>551</v>
      </c>
      <c r="BD283" s="126" t="s">
        <v>552</v>
      </c>
      <c r="BE283" s="227">
        <f t="shared" si="186"/>
        <v>0</v>
      </c>
      <c r="BF283" s="227">
        <f t="shared" si="187"/>
        <v>5033676.2899125544</v>
      </c>
      <c r="BG283" s="227">
        <f t="shared" si="188"/>
        <v>0</v>
      </c>
      <c r="BH283" s="227">
        <f t="shared" si="189"/>
        <v>5059640.1072507221</v>
      </c>
      <c r="BI283" s="227">
        <f t="shared" si="190"/>
        <v>0</v>
      </c>
      <c r="BJ283" s="227">
        <f t="shared" si="191"/>
        <v>5148707.1932373131</v>
      </c>
    </row>
    <row r="284" spans="5:62">
      <c r="E284" s="126" t="s">
        <v>553</v>
      </c>
      <c r="F284" s="126" t="s">
        <v>554</v>
      </c>
      <c r="G284" s="227">
        <f>IFERROR(IF(VLOOKUP(E284,A:C,3,FALSE)="YES",VLOOKUP(E284,'School Year 2019-20 SPED coop'!A:R,15,FALSE),0),0)</f>
        <v>0</v>
      </c>
      <c r="H284" s="227">
        <f t="shared" si="155"/>
        <v>1920931.43</v>
      </c>
      <c r="J284" s="126" t="s">
        <v>553</v>
      </c>
      <c r="K284" s="126" t="s">
        <v>554</v>
      </c>
      <c r="L284" s="227">
        <f t="shared" si="156"/>
        <v>0</v>
      </c>
      <c r="M284" s="227">
        <f t="shared" si="157"/>
        <v>1905764.8557570244</v>
      </c>
      <c r="N284" s="227">
        <f t="shared" si="158"/>
        <v>0</v>
      </c>
      <c r="O284" s="227">
        <f t="shared" si="159"/>
        <v>1941508.2162407797</v>
      </c>
      <c r="P284" s="227">
        <f t="shared" si="160"/>
        <v>0</v>
      </c>
      <c r="Q284" s="227">
        <f t="shared" si="161"/>
        <v>1976263.0585686476</v>
      </c>
      <c r="S284" s="126" t="s">
        <v>553</v>
      </c>
      <c r="T284" s="126" t="s">
        <v>554</v>
      </c>
      <c r="U284" s="227">
        <f t="shared" si="162"/>
        <v>0</v>
      </c>
      <c r="V284" s="227">
        <f t="shared" si="163"/>
        <v>1933429.5014318468</v>
      </c>
      <c r="W284" s="227">
        <f t="shared" si="164"/>
        <v>0</v>
      </c>
      <c r="X284" s="227">
        <f t="shared" si="165"/>
        <v>1990132.3561859499</v>
      </c>
      <c r="Y284" s="227">
        <f t="shared" si="166"/>
        <v>0</v>
      </c>
      <c r="Z284" s="227">
        <f t="shared" si="167"/>
        <v>2041265.6848042426</v>
      </c>
      <c r="AB284" s="126" t="s">
        <v>553</v>
      </c>
      <c r="AC284" s="126" t="s">
        <v>554</v>
      </c>
      <c r="AD284" s="227">
        <f t="shared" si="168"/>
        <v>0</v>
      </c>
      <c r="AE284" s="227">
        <f t="shared" si="169"/>
        <v>1942382.4832708857</v>
      </c>
      <c r="AF284" s="227">
        <f t="shared" si="170"/>
        <v>0</v>
      </c>
      <c r="AG284" s="227">
        <f t="shared" si="171"/>
        <v>1974918.6868810798</v>
      </c>
      <c r="AH284" s="227">
        <f t="shared" si="172"/>
        <v>0</v>
      </c>
      <c r="AI284" s="227">
        <f t="shared" si="173"/>
        <v>2007717.181559246</v>
      </c>
      <c r="AK284" s="126" t="s">
        <v>553</v>
      </c>
      <c r="AL284" s="126" t="s">
        <v>554</v>
      </c>
      <c r="AM284" s="227">
        <f t="shared" si="174"/>
        <v>0</v>
      </c>
      <c r="AN284" s="227">
        <f t="shared" si="175"/>
        <v>2055328.4451873696</v>
      </c>
      <c r="AO284" s="227">
        <f t="shared" si="176"/>
        <v>0</v>
      </c>
      <c r="AP284" s="227">
        <f t="shared" si="177"/>
        <v>2065719.8054841445</v>
      </c>
      <c r="AQ284" s="227">
        <f t="shared" si="178"/>
        <v>0</v>
      </c>
      <c r="AR284" s="227">
        <f t="shared" si="179"/>
        <v>2102044.3859982132</v>
      </c>
      <c r="AT284" s="126" t="s">
        <v>553</v>
      </c>
      <c r="AU284" s="126" t="s">
        <v>554</v>
      </c>
      <c r="AV284" s="227">
        <f t="shared" si="180"/>
        <v>0</v>
      </c>
      <c r="AW284" s="227">
        <f t="shared" si="181"/>
        <v>2075771.8291264691</v>
      </c>
      <c r="AX284" s="227">
        <f t="shared" si="182"/>
        <v>0</v>
      </c>
      <c r="AY284" s="227">
        <f t="shared" si="183"/>
        <v>2110146.5207510893</v>
      </c>
      <c r="AZ284" s="227">
        <f t="shared" si="184"/>
        <v>0</v>
      </c>
      <c r="BA284" s="227">
        <f t="shared" si="185"/>
        <v>2165433.2841369789</v>
      </c>
      <c r="BC284" s="126" t="s">
        <v>553</v>
      </c>
      <c r="BD284" s="126" t="s">
        <v>554</v>
      </c>
      <c r="BE284" s="227">
        <f t="shared" si="186"/>
        <v>0</v>
      </c>
      <c r="BF284" s="227">
        <f t="shared" si="187"/>
        <v>2025510.1242277459</v>
      </c>
      <c r="BG284" s="227">
        <f t="shared" si="188"/>
        <v>0</v>
      </c>
      <c r="BH284" s="227">
        <f t="shared" si="189"/>
        <v>2034042.6737547414</v>
      </c>
      <c r="BI284" s="227">
        <f t="shared" si="190"/>
        <v>0</v>
      </c>
      <c r="BJ284" s="227">
        <f t="shared" si="191"/>
        <v>2069444.8582571805</v>
      </c>
    </row>
    <row r="285" spans="5:62">
      <c r="E285" s="126" t="s">
        <v>555</v>
      </c>
      <c r="F285" s="126" t="s">
        <v>556</v>
      </c>
      <c r="G285" s="227">
        <f>IFERROR(IF(VLOOKUP(E285,A:C,3,FALSE)="YES",VLOOKUP(E285,'School Year 2019-20 SPED coop'!A:R,15,FALSE),0),0)</f>
        <v>0</v>
      </c>
      <c r="H285" s="227">
        <f t="shared" si="155"/>
        <v>2799117.5200000005</v>
      </c>
      <c r="J285" s="126" t="s">
        <v>555</v>
      </c>
      <c r="K285" s="126" t="s">
        <v>556</v>
      </c>
      <c r="L285" s="227">
        <f t="shared" si="156"/>
        <v>0</v>
      </c>
      <c r="M285" s="227">
        <f t="shared" si="157"/>
        <v>2675197.8522407096</v>
      </c>
      <c r="N285" s="227">
        <f t="shared" si="158"/>
        <v>0</v>
      </c>
      <c r="O285" s="227">
        <f t="shared" si="159"/>
        <v>2725324.942537576</v>
      </c>
      <c r="P285" s="227">
        <f t="shared" si="160"/>
        <v>0</v>
      </c>
      <c r="Q285" s="227">
        <f t="shared" si="161"/>
        <v>2774065.9774116999</v>
      </c>
      <c r="S285" s="126" t="s">
        <v>555</v>
      </c>
      <c r="T285" s="126" t="s">
        <v>556</v>
      </c>
      <c r="U285" s="227">
        <f t="shared" si="162"/>
        <v>0</v>
      </c>
      <c r="V285" s="227">
        <f t="shared" si="163"/>
        <v>2714056.7229565876</v>
      </c>
      <c r="W285" s="227">
        <f t="shared" si="164"/>
        <v>0</v>
      </c>
      <c r="X285" s="227">
        <f t="shared" si="165"/>
        <v>2793611.0375280525</v>
      </c>
      <c r="Y285" s="227">
        <f t="shared" si="166"/>
        <v>0</v>
      </c>
      <c r="Z285" s="227">
        <f t="shared" si="167"/>
        <v>2865318.9133596658</v>
      </c>
      <c r="AB285" s="126" t="s">
        <v>555</v>
      </c>
      <c r="AC285" s="126" t="s">
        <v>556</v>
      </c>
      <c r="AD285" s="227">
        <f t="shared" si="168"/>
        <v>0</v>
      </c>
      <c r="AE285" s="227">
        <f t="shared" si="169"/>
        <v>2624282.8919514376</v>
      </c>
      <c r="AF285" s="227">
        <f t="shared" si="170"/>
        <v>0</v>
      </c>
      <c r="AG285" s="227">
        <f t="shared" si="171"/>
        <v>2666771.6604515389</v>
      </c>
      <c r="AH285" s="227">
        <f t="shared" si="172"/>
        <v>0</v>
      </c>
      <c r="AI285" s="227">
        <f t="shared" si="173"/>
        <v>2717231.9859743011</v>
      </c>
      <c r="AK285" s="126" t="s">
        <v>555</v>
      </c>
      <c r="AL285" s="126" t="s">
        <v>556</v>
      </c>
      <c r="AM285" s="227">
        <f t="shared" si="174"/>
        <v>0</v>
      </c>
      <c r="AN285" s="227">
        <f t="shared" si="175"/>
        <v>2819701.631577271</v>
      </c>
      <c r="AO285" s="227">
        <f t="shared" si="176"/>
        <v>0</v>
      </c>
      <c r="AP285" s="227">
        <f t="shared" si="177"/>
        <v>2833698.6220613685</v>
      </c>
      <c r="AQ285" s="227">
        <f t="shared" si="178"/>
        <v>0</v>
      </c>
      <c r="AR285" s="227">
        <f t="shared" si="179"/>
        <v>2883492.6799117443</v>
      </c>
      <c r="AT285" s="126" t="s">
        <v>555</v>
      </c>
      <c r="AU285" s="126" t="s">
        <v>556</v>
      </c>
      <c r="AV285" s="227">
        <f t="shared" si="180"/>
        <v>0</v>
      </c>
      <c r="AW285" s="227">
        <f t="shared" si="181"/>
        <v>2847760.0450518886</v>
      </c>
      <c r="AX285" s="227">
        <f t="shared" si="182"/>
        <v>0</v>
      </c>
      <c r="AY285" s="227">
        <f t="shared" si="183"/>
        <v>2894651.7654319685</v>
      </c>
      <c r="AZ285" s="227">
        <f t="shared" si="184"/>
        <v>0</v>
      </c>
      <c r="BA285" s="227">
        <f t="shared" si="185"/>
        <v>2970464.4087800169</v>
      </c>
      <c r="BC285" s="126" t="s">
        <v>555</v>
      </c>
      <c r="BD285" s="126" t="s">
        <v>556</v>
      </c>
      <c r="BE285" s="227">
        <f t="shared" si="186"/>
        <v>0</v>
      </c>
      <c r="BF285" s="227">
        <f t="shared" si="187"/>
        <v>2740621.1583638974</v>
      </c>
      <c r="BG285" s="227">
        <f t="shared" si="188"/>
        <v>0</v>
      </c>
      <c r="BH285" s="227">
        <f t="shared" si="189"/>
        <v>2750515.1206895364</v>
      </c>
      <c r="BI285" s="227">
        <f t="shared" si="190"/>
        <v>0</v>
      </c>
      <c r="BJ285" s="227">
        <f t="shared" si="191"/>
        <v>2804715.4543587449</v>
      </c>
    </row>
    <row r="286" spans="5:62">
      <c r="E286" s="126" t="s">
        <v>557</v>
      </c>
      <c r="F286" s="126" t="s">
        <v>558</v>
      </c>
      <c r="G286" s="227">
        <f>IFERROR(IF(VLOOKUP(E286,A:C,3,FALSE)="YES",VLOOKUP(E286,'School Year 2019-20 SPED coop'!A:R,15,FALSE),0),0)</f>
        <v>0</v>
      </c>
      <c r="H286" s="227">
        <f t="shared" si="155"/>
        <v>2711974.64</v>
      </c>
      <c r="J286" s="126" t="s">
        <v>557</v>
      </c>
      <c r="K286" s="126" t="s">
        <v>558</v>
      </c>
      <c r="L286" s="227">
        <f t="shared" si="156"/>
        <v>0</v>
      </c>
      <c r="M286" s="227">
        <f t="shared" si="157"/>
        <v>2673282.7132303128</v>
      </c>
      <c r="N286" s="227">
        <f t="shared" si="158"/>
        <v>0</v>
      </c>
      <c r="O286" s="227">
        <f t="shared" si="159"/>
        <v>2723631.6881035552</v>
      </c>
      <c r="P286" s="227">
        <f t="shared" si="160"/>
        <v>0</v>
      </c>
      <c r="Q286" s="227">
        <f t="shared" si="161"/>
        <v>2772588.4485364058</v>
      </c>
      <c r="S286" s="126" t="s">
        <v>557</v>
      </c>
      <c r="T286" s="126" t="s">
        <v>558</v>
      </c>
      <c r="U286" s="227">
        <f t="shared" si="162"/>
        <v>0</v>
      </c>
      <c r="V286" s="227">
        <f t="shared" si="163"/>
        <v>2712081.6354827755</v>
      </c>
      <c r="W286" s="227">
        <f t="shared" si="164"/>
        <v>0</v>
      </c>
      <c r="X286" s="227">
        <f t="shared" si="165"/>
        <v>2791845.9129701899</v>
      </c>
      <c r="Y286" s="227">
        <f t="shared" si="166"/>
        <v>0</v>
      </c>
      <c r="Z286" s="227">
        <f t="shared" si="167"/>
        <v>2863761.6013739998</v>
      </c>
      <c r="AB286" s="126" t="s">
        <v>557</v>
      </c>
      <c r="AC286" s="126" t="s">
        <v>558</v>
      </c>
      <c r="AD286" s="227">
        <f t="shared" si="168"/>
        <v>0</v>
      </c>
      <c r="AE286" s="227">
        <f t="shared" si="169"/>
        <v>2541245.9023508299</v>
      </c>
      <c r="AF286" s="227">
        <f t="shared" si="170"/>
        <v>0</v>
      </c>
      <c r="AG286" s="227">
        <f t="shared" si="171"/>
        <v>2584227.6734762946</v>
      </c>
      <c r="AH286" s="227">
        <f t="shared" si="172"/>
        <v>0</v>
      </c>
      <c r="AI286" s="227">
        <f t="shared" si="173"/>
        <v>2622112.0950601948</v>
      </c>
      <c r="AK286" s="126" t="s">
        <v>557</v>
      </c>
      <c r="AL286" s="126" t="s">
        <v>558</v>
      </c>
      <c r="AM286" s="227">
        <f t="shared" si="174"/>
        <v>0</v>
      </c>
      <c r="AN286" s="227">
        <f t="shared" si="175"/>
        <v>2782259.995772833</v>
      </c>
      <c r="AO286" s="227">
        <f t="shared" si="176"/>
        <v>0</v>
      </c>
      <c r="AP286" s="227">
        <f t="shared" si="177"/>
        <v>2796007.6690899795</v>
      </c>
      <c r="AQ286" s="227">
        <f t="shared" si="178"/>
        <v>0</v>
      </c>
      <c r="AR286" s="227">
        <f t="shared" si="179"/>
        <v>2845410.3276696606</v>
      </c>
      <c r="AT286" s="126" t="s">
        <v>557</v>
      </c>
      <c r="AU286" s="126" t="s">
        <v>558</v>
      </c>
      <c r="AV286" s="227">
        <f t="shared" si="180"/>
        <v>0</v>
      </c>
      <c r="AW286" s="227">
        <f t="shared" si="181"/>
        <v>2809913.3124890034</v>
      </c>
      <c r="AX286" s="227">
        <f t="shared" si="182"/>
        <v>0</v>
      </c>
      <c r="AY286" s="227">
        <f t="shared" si="183"/>
        <v>2856130.8520630295</v>
      </c>
      <c r="AZ286" s="227">
        <f t="shared" si="184"/>
        <v>0</v>
      </c>
      <c r="BA286" s="227">
        <f t="shared" si="185"/>
        <v>2931211.2116694096</v>
      </c>
      <c r="BC286" s="126" t="s">
        <v>557</v>
      </c>
      <c r="BD286" s="126" t="s">
        <v>558</v>
      </c>
      <c r="BE286" s="227">
        <f t="shared" si="186"/>
        <v>0</v>
      </c>
      <c r="BF286" s="227">
        <f t="shared" si="187"/>
        <v>2650635.5222886908</v>
      </c>
      <c r="BG286" s="227">
        <f t="shared" si="188"/>
        <v>0</v>
      </c>
      <c r="BH286" s="227">
        <f t="shared" si="189"/>
        <v>2661867.9775729571</v>
      </c>
      <c r="BI286" s="227">
        <f t="shared" si="190"/>
        <v>0</v>
      </c>
      <c r="BJ286" s="227">
        <f t="shared" si="191"/>
        <v>2703068.5536512826</v>
      </c>
    </row>
    <row r="287" spans="5:62">
      <c r="E287" s="126" t="s">
        <v>559</v>
      </c>
      <c r="F287" s="126" t="s">
        <v>560</v>
      </c>
      <c r="G287" s="227">
        <f>IFERROR(IF(VLOOKUP(E287,A:C,3,FALSE)="YES",VLOOKUP(E287,'School Year 2019-20 SPED coop'!A:R,15,FALSE),0),0)</f>
        <v>0</v>
      </c>
      <c r="H287" s="227">
        <f t="shared" si="155"/>
        <v>963980.66999999993</v>
      </c>
      <c r="J287" s="126" t="s">
        <v>559</v>
      </c>
      <c r="K287" s="126" t="s">
        <v>560</v>
      </c>
      <c r="L287" s="227">
        <f t="shared" si="156"/>
        <v>0</v>
      </c>
      <c r="M287" s="227">
        <f t="shared" si="157"/>
        <v>835197.84832732496</v>
      </c>
      <c r="N287" s="227">
        <f t="shared" si="158"/>
        <v>0</v>
      </c>
      <c r="O287" s="227">
        <f t="shared" si="159"/>
        <v>850844.7827460554</v>
      </c>
      <c r="P287" s="227">
        <f t="shared" si="160"/>
        <v>0</v>
      </c>
      <c r="Q287" s="227">
        <f t="shared" si="161"/>
        <v>866059.02567810158</v>
      </c>
      <c r="S287" s="126" t="s">
        <v>559</v>
      </c>
      <c r="T287" s="126" t="s">
        <v>560</v>
      </c>
      <c r="U287" s="227">
        <f t="shared" si="162"/>
        <v>0</v>
      </c>
      <c r="V287" s="227">
        <f t="shared" si="163"/>
        <v>847332.18563952856</v>
      </c>
      <c r="W287" s="227">
        <f t="shared" si="164"/>
        <v>0</v>
      </c>
      <c r="X287" s="227">
        <f t="shared" si="165"/>
        <v>872161.7872442021</v>
      </c>
      <c r="Y287" s="227">
        <f t="shared" si="166"/>
        <v>0</v>
      </c>
      <c r="Z287" s="227">
        <f t="shared" si="167"/>
        <v>894531.91532313847</v>
      </c>
      <c r="AB287" s="126" t="s">
        <v>559</v>
      </c>
      <c r="AC287" s="126" t="s">
        <v>560</v>
      </c>
      <c r="AD287" s="227">
        <f t="shared" si="168"/>
        <v>0</v>
      </c>
      <c r="AE287" s="227">
        <f t="shared" si="169"/>
        <v>969660.73891360441</v>
      </c>
      <c r="AF287" s="227">
        <f t="shared" si="170"/>
        <v>0</v>
      </c>
      <c r="AG287" s="227">
        <f t="shared" si="171"/>
        <v>980150.07294557942</v>
      </c>
      <c r="AH287" s="227">
        <f t="shared" si="172"/>
        <v>0</v>
      </c>
      <c r="AI287" s="227">
        <f t="shared" si="173"/>
        <v>989845.77426759782</v>
      </c>
      <c r="AK287" s="126" t="s">
        <v>559</v>
      </c>
      <c r="AL287" s="126" t="s">
        <v>560</v>
      </c>
      <c r="AM287" s="227">
        <f t="shared" si="174"/>
        <v>0</v>
      </c>
      <c r="AN287" s="227">
        <f t="shared" si="175"/>
        <v>989805.16621267726</v>
      </c>
      <c r="AO287" s="227">
        <f t="shared" si="176"/>
        <v>0</v>
      </c>
      <c r="AP287" s="227">
        <f t="shared" si="177"/>
        <v>988079.72610072396</v>
      </c>
      <c r="AQ287" s="227">
        <f t="shared" si="178"/>
        <v>0</v>
      </c>
      <c r="AR287" s="227">
        <f t="shared" si="179"/>
        <v>998773.39716577064</v>
      </c>
      <c r="AT287" s="126" t="s">
        <v>559</v>
      </c>
      <c r="AU287" s="126" t="s">
        <v>560</v>
      </c>
      <c r="AV287" s="227">
        <f t="shared" si="180"/>
        <v>0</v>
      </c>
      <c r="AW287" s="227">
        <f t="shared" si="181"/>
        <v>999669.10983537766</v>
      </c>
      <c r="AX287" s="227">
        <f t="shared" si="182"/>
        <v>0</v>
      </c>
      <c r="AY287" s="227">
        <f t="shared" si="183"/>
        <v>1009352.0653082373</v>
      </c>
      <c r="AZ287" s="227">
        <f t="shared" si="184"/>
        <v>0</v>
      </c>
      <c r="BA287" s="227">
        <f t="shared" si="185"/>
        <v>1028917.0059928994</v>
      </c>
      <c r="BC287" s="126" t="s">
        <v>559</v>
      </c>
      <c r="BD287" s="126" t="s">
        <v>560</v>
      </c>
      <c r="BE287" s="227">
        <f t="shared" si="186"/>
        <v>0</v>
      </c>
      <c r="BF287" s="227">
        <f t="shared" si="187"/>
        <v>997903.17500652419</v>
      </c>
      <c r="BG287" s="227">
        <f t="shared" si="188"/>
        <v>0</v>
      </c>
      <c r="BH287" s="227">
        <f t="shared" si="189"/>
        <v>996146.10036446655</v>
      </c>
      <c r="BI287" s="227">
        <f t="shared" si="190"/>
        <v>0</v>
      </c>
      <c r="BJ287" s="227">
        <f t="shared" si="191"/>
        <v>1006919.0673260735</v>
      </c>
    </row>
    <row r="288" spans="5:62">
      <c r="E288" s="126" t="s">
        <v>561</v>
      </c>
      <c r="F288" s="126" t="s">
        <v>562</v>
      </c>
      <c r="G288" s="227">
        <f>IFERROR(IF(VLOOKUP(E288,A:C,3,FALSE)="YES",VLOOKUP(E288,'School Year 2019-20 SPED coop'!A:R,15,FALSE),0),0)</f>
        <v>0</v>
      </c>
      <c r="H288" s="227">
        <f t="shared" si="155"/>
        <v>62307.91</v>
      </c>
      <c r="J288" s="126" t="s">
        <v>561</v>
      </c>
      <c r="K288" s="126" t="s">
        <v>562</v>
      </c>
      <c r="L288" s="227">
        <f t="shared" si="156"/>
        <v>0</v>
      </c>
      <c r="M288" s="227">
        <f t="shared" si="157"/>
        <v>75104.148955618453</v>
      </c>
      <c r="N288" s="227">
        <f t="shared" si="158"/>
        <v>0</v>
      </c>
      <c r="O288" s="227">
        <f t="shared" si="159"/>
        <v>76508.565519706346</v>
      </c>
      <c r="P288" s="227">
        <f t="shared" si="160"/>
        <v>0</v>
      </c>
      <c r="Q288" s="227">
        <f t="shared" si="161"/>
        <v>77874.142769525235</v>
      </c>
      <c r="S288" s="126" t="s">
        <v>561</v>
      </c>
      <c r="T288" s="126" t="s">
        <v>562</v>
      </c>
      <c r="U288" s="227">
        <f t="shared" si="162"/>
        <v>0</v>
      </c>
      <c r="V288" s="227">
        <f t="shared" si="163"/>
        <v>75104.148955618453</v>
      </c>
      <c r="W288" s="227">
        <f t="shared" si="164"/>
        <v>0</v>
      </c>
      <c r="X288" s="227">
        <f t="shared" si="165"/>
        <v>76508.565519706346</v>
      </c>
      <c r="Y288" s="227">
        <f t="shared" si="166"/>
        <v>0</v>
      </c>
      <c r="Z288" s="227">
        <f t="shared" si="167"/>
        <v>77874.142769525235</v>
      </c>
      <c r="AB288" s="126" t="s">
        <v>561</v>
      </c>
      <c r="AC288" s="126" t="s">
        <v>562</v>
      </c>
      <c r="AD288" s="227">
        <f t="shared" si="168"/>
        <v>0</v>
      </c>
      <c r="AE288" s="227">
        <f t="shared" si="169"/>
        <v>80772.791423176706</v>
      </c>
      <c r="AF288" s="227">
        <f t="shared" si="170"/>
        <v>0</v>
      </c>
      <c r="AG288" s="227">
        <f t="shared" si="171"/>
        <v>82195.350610629015</v>
      </c>
      <c r="AH288" s="227">
        <f t="shared" si="172"/>
        <v>0</v>
      </c>
      <c r="AI288" s="227">
        <f t="shared" si="173"/>
        <v>83572.887492200811</v>
      </c>
      <c r="AK288" s="126" t="s">
        <v>561</v>
      </c>
      <c r="AL288" s="126" t="s">
        <v>562</v>
      </c>
      <c r="AM288" s="227">
        <f t="shared" si="174"/>
        <v>0</v>
      </c>
      <c r="AN288" s="227">
        <f t="shared" si="175"/>
        <v>89595.215831193462</v>
      </c>
      <c r="AO288" s="227">
        <f t="shared" si="176"/>
        <v>0</v>
      </c>
      <c r="AP288" s="227">
        <f t="shared" si="177"/>
        <v>90045.967354040913</v>
      </c>
      <c r="AQ288" s="227">
        <f t="shared" si="178"/>
        <v>0</v>
      </c>
      <c r="AR288" s="227">
        <f t="shared" si="179"/>
        <v>91624.539914702851</v>
      </c>
      <c r="AT288" s="126" t="s">
        <v>561</v>
      </c>
      <c r="AU288" s="126" t="s">
        <v>562</v>
      </c>
      <c r="AV288" s="227">
        <f t="shared" si="180"/>
        <v>0</v>
      </c>
      <c r="AW288" s="227">
        <f t="shared" si="181"/>
        <v>89595.215831193462</v>
      </c>
      <c r="AX288" s="227">
        <f t="shared" si="182"/>
        <v>0</v>
      </c>
      <c r="AY288" s="227">
        <f t="shared" si="183"/>
        <v>90045.967354040913</v>
      </c>
      <c r="AZ288" s="227">
        <f t="shared" si="184"/>
        <v>0</v>
      </c>
      <c r="BA288" s="227">
        <f t="shared" si="185"/>
        <v>91624.539914702851</v>
      </c>
      <c r="BC288" s="126" t="s">
        <v>561</v>
      </c>
      <c r="BD288" s="126" t="s">
        <v>562</v>
      </c>
      <c r="BE288" s="227">
        <f t="shared" si="186"/>
        <v>0</v>
      </c>
      <c r="BF288" s="227">
        <f t="shared" si="187"/>
        <v>84768.273423442995</v>
      </c>
      <c r="BG288" s="227">
        <f t="shared" si="188"/>
        <v>0</v>
      </c>
      <c r="BH288" s="227">
        <f t="shared" si="189"/>
        <v>85207.291478885294</v>
      </c>
      <c r="BI288" s="227">
        <f t="shared" si="190"/>
        <v>0</v>
      </c>
      <c r="BJ288" s="227">
        <f t="shared" si="191"/>
        <v>86703.111358138791</v>
      </c>
    </row>
    <row r="289" spans="5:62">
      <c r="E289" s="126" t="s">
        <v>563</v>
      </c>
      <c r="F289" s="126" t="s">
        <v>564</v>
      </c>
      <c r="G289" s="227">
        <f>IFERROR(IF(VLOOKUP(E289,A:C,3,FALSE)="YES",VLOOKUP(E289,'School Year 2019-20 SPED coop'!A:R,15,FALSE),0),0)</f>
        <v>0</v>
      </c>
      <c r="H289" s="227">
        <f t="shared" si="155"/>
        <v>33332.239999999998</v>
      </c>
      <c r="J289" s="126" t="s">
        <v>563</v>
      </c>
      <c r="K289" s="126" t="s">
        <v>564</v>
      </c>
      <c r="L289" s="227">
        <f t="shared" si="156"/>
        <v>0</v>
      </c>
      <c r="M289" s="227">
        <f t="shared" si="157"/>
        <v>33903.086166203917</v>
      </c>
      <c r="N289" s="227">
        <f t="shared" si="158"/>
        <v>0</v>
      </c>
      <c r="O289" s="227">
        <f t="shared" si="159"/>
        <v>34537.028422120129</v>
      </c>
      <c r="P289" s="227">
        <f t="shared" si="160"/>
        <v>0</v>
      </c>
      <c r="Q289" s="227">
        <f t="shared" si="161"/>
        <v>35153.443164486918</v>
      </c>
      <c r="S289" s="126" t="s">
        <v>563</v>
      </c>
      <c r="T289" s="126" t="s">
        <v>564</v>
      </c>
      <c r="U289" s="227">
        <f t="shared" si="162"/>
        <v>0</v>
      </c>
      <c r="V289" s="227">
        <f t="shared" si="163"/>
        <v>33903.086166203917</v>
      </c>
      <c r="W289" s="227">
        <f t="shared" si="164"/>
        <v>0</v>
      </c>
      <c r="X289" s="227">
        <f t="shared" si="165"/>
        <v>34537.028422120129</v>
      </c>
      <c r="Y289" s="227">
        <f t="shared" si="166"/>
        <v>0</v>
      </c>
      <c r="Z289" s="227">
        <f t="shared" si="167"/>
        <v>35153.443164486918</v>
      </c>
      <c r="AB289" s="126" t="s">
        <v>563</v>
      </c>
      <c r="AC289" s="126" t="s">
        <v>564</v>
      </c>
      <c r="AD289" s="227">
        <f t="shared" si="168"/>
        <v>0</v>
      </c>
      <c r="AE289" s="227">
        <f t="shared" si="169"/>
        <v>37427.559946515234</v>
      </c>
      <c r="AF289" s="227">
        <f t="shared" si="170"/>
        <v>0</v>
      </c>
      <c r="AG289" s="227">
        <f t="shared" si="171"/>
        <v>38087.86061546945</v>
      </c>
      <c r="AH289" s="227">
        <f t="shared" si="172"/>
        <v>0</v>
      </c>
      <c r="AI289" s="227">
        <f t="shared" si="173"/>
        <v>38722.457585222386</v>
      </c>
      <c r="AK289" s="126" t="s">
        <v>563</v>
      </c>
      <c r="AL289" s="126" t="s">
        <v>564</v>
      </c>
      <c r="AM289" s="227">
        <f t="shared" si="174"/>
        <v>0</v>
      </c>
      <c r="AN289" s="227">
        <f t="shared" si="175"/>
        <v>39337.859778639366</v>
      </c>
      <c r="AO289" s="227">
        <f t="shared" si="176"/>
        <v>0</v>
      </c>
      <c r="AP289" s="227">
        <f t="shared" si="177"/>
        <v>39544.879888050971</v>
      </c>
      <c r="AQ289" s="227">
        <f t="shared" si="178"/>
        <v>0</v>
      </c>
      <c r="AR289" s="227">
        <f t="shared" si="179"/>
        <v>40236.940657128871</v>
      </c>
      <c r="AT289" s="126" t="s">
        <v>563</v>
      </c>
      <c r="AU289" s="126" t="s">
        <v>564</v>
      </c>
      <c r="AV289" s="227">
        <f t="shared" si="180"/>
        <v>0</v>
      </c>
      <c r="AW289" s="227">
        <f t="shared" si="181"/>
        <v>39337.859778639366</v>
      </c>
      <c r="AX289" s="227">
        <f t="shared" si="182"/>
        <v>0</v>
      </c>
      <c r="AY289" s="227">
        <f t="shared" si="183"/>
        <v>39544.879888050971</v>
      </c>
      <c r="AZ289" s="227">
        <f t="shared" si="184"/>
        <v>0</v>
      </c>
      <c r="BA289" s="227">
        <f t="shared" si="185"/>
        <v>40236.940657128871</v>
      </c>
      <c r="BC289" s="126" t="s">
        <v>563</v>
      </c>
      <c r="BD289" s="126" t="s">
        <v>564</v>
      </c>
      <c r="BE289" s="227">
        <f t="shared" si="186"/>
        <v>0</v>
      </c>
      <c r="BF289" s="227">
        <f t="shared" si="187"/>
        <v>39336.790044136251</v>
      </c>
      <c r="BG289" s="227">
        <f t="shared" si="188"/>
        <v>0</v>
      </c>
      <c r="BH289" s="227">
        <f t="shared" si="189"/>
        <v>39546.677424782945</v>
      </c>
      <c r="BI289" s="227">
        <f t="shared" si="190"/>
        <v>0</v>
      </c>
      <c r="BJ289" s="227">
        <f t="shared" si="191"/>
        <v>40236.457532054876</v>
      </c>
    </row>
    <row r="290" spans="5:62">
      <c r="E290" s="126" t="s">
        <v>565</v>
      </c>
      <c r="F290" s="126" t="s">
        <v>566</v>
      </c>
      <c r="G290" s="227">
        <f>IFERROR(IF(VLOOKUP(E290,A:C,3,FALSE)="YES",VLOOKUP(E290,'School Year 2019-20 SPED coop'!A:R,15,FALSE),0),0)</f>
        <v>0</v>
      </c>
      <c r="H290" s="227">
        <f t="shared" si="155"/>
        <v>293457.89999999997</v>
      </c>
      <c r="J290" s="126" t="s">
        <v>565</v>
      </c>
      <c r="K290" s="126" t="s">
        <v>566</v>
      </c>
      <c r="L290" s="227">
        <f t="shared" si="156"/>
        <v>0</v>
      </c>
      <c r="M290" s="227">
        <f t="shared" si="157"/>
        <v>262323.22160609689</v>
      </c>
      <c r="N290" s="227">
        <f t="shared" si="158"/>
        <v>0</v>
      </c>
      <c r="O290" s="227">
        <f t="shared" si="159"/>
        <v>267227.94504790567</v>
      </c>
      <c r="P290" s="227">
        <f t="shared" si="160"/>
        <v>0</v>
      </c>
      <c r="Q290" s="227">
        <f t="shared" si="161"/>
        <v>271997.04184598039</v>
      </c>
      <c r="S290" s="126" t="s">
        <v>565</v>
      </c>
      <c r="T290" s="126" t="s">
        <v>566</v>
      </c>
      <c r="U290" s="227">
        <f t="shared" si="162"/>
        <v>0</v>
      </c>
      <c r="V290" s="227">
        <f t="shared" si="163"/>
        <v>266124.08735353546</v>
      </c>
      <c r="W290" s="227">
        <f t="shared" si="164"/>
        <v>0</v>
      </c>
      <c r="X290" s="227">
        <f t="shared" si="165"/>
        <v>273924.6333983849</v>
      </c>
      <c r="Y290" s="227">
        <f t="shared" si="166"/>
        <v>0</v>
      </c>
      <c r="Z290" s="227">
        <f t="shared" si="167"/>
        <v>280945.09782768512</v>
      </c>
      <c r="AB290" s="126" t="s">
        <v>565</v>
      </c>
      <c r="AC290" s="126" t="s">
        <v>566</v>
      </c>
      <c r="AD290" s="227">
        <f t="shared" si="168"/>
        <v>0</v>
      </c>
      <c r="AE290" s="227">
        <f t="shared" si="169"/>
        <v>234555.46066639287</v>
      </c>
      <c r="AF290" s="227">
        <f t="shared" si="170"/>
        <v>0</v>
      </c>
      <c r="AG290" s="227">
        <f t="shared" si="171"/>
        <v>236332.10396704814</v>
      </c>
      <c r="AH290" s="227">
        <f t="shared" si="172"/>
        <v>0</v>
      </c>
      <c r="AI290" s="227">
        <f t="shared" si="173"/>
        <v>239503.85739352094</v>
      </c>
      <c r="AK290" s="126" t="s">
        <v>565</v>
      </c>
      <c r="AL290" s="126" t="s">
        <v>566</v>
      </c>
      <c r="AM290" s="227">
        <f t="shared" si="174"/>
        <v>0</v>
      </c>
      <c r="AN290" s="227">
        <f t="shared" si="175"/>
        <v>267793.10613185383</v>
      </c>
      <c r="AO290" s="227">
        <f t="shared" si="176"/>
        <v>0</v>
      </c>
      <c r="AP290" s="227">
        <f t="shared" si="177"/>
        <v>269148.49936046696</v>
      </c>
      <c r="AQ290" s="227">
        <f t="shared" si="178"/>
        <v>0</v>
      </c>
      <c r="AR290" s="227">
        <f t="shared" si="179"/>
        <v>273867.53118163068</v>
      </c>
      <c r="AT290" s="126" t="s">
        <v>565</v>
      </c>
      <c r="AU290" s="126" t="s">
        <v>566</v>
      </c>
      <c r="AV290" s="227">
        <f t="shared" si="180"/>
        <v>0</v>
      </c>
      <c r="AW290" s="227">
        <f t="shared" si="181"/>
        <v>270459.2125734837</v>
      </c>
      <c r="AX290" s="227">
        <f t="shared" si="182"/>
        <v>0</v>
      </c>
      <c r="AY290" s="227">
        <f t="shared" si="183"/>
        <v>274931.39379745373</v>
      </c>
      <c r="AZ290" s="227">
        <f t="shared" si="184"/>
        <v>0</v>
      </c>
      <c r="BA290" s="227">
        <f t="shared" si="185"/>
        <v>282125.87324497395</v>
      </c>
      <c r="BC290" s="126" t="s">
        <v>565</v>
      </c>
      <c r="BD290" s="126" t="s">
        <v>566</v>
      </c>
      <c r="BE290" s="227">
        <f t="shared" si="186"/>
        <v>0</v>
      </c>
      <c r="BF290" s="227">
        <f t="shared" si="187"/>
        <v>246140.48680550797</v>
      </c>
      <c r="BG290" s="227">
        <f t="shared" si="188"/>
        <v>0</v>
      </c>
      <c r="BH290" s="227">
        <f t="shared" si="189"/>
        <v>245017.9056523288</v>
      </c>
      <c r="BI290" s="227">
        <f t="shared" si="190"/>
        <v>0</v>
      </c>
      <c r="BJ290" s="227">
        <f t="shared" si="191"/>
        <v>248507.78133741335</v>
      </c>
    </row>
    <row r="291" spans="5:62">
      <c r="E291" s="126" t="s">
        <v>567</v>
      </c>
      <c r="F291" s="126" t="s">
        <v>568</v>
      </c>
      <c r="G291" s="227">
        <f>IFERROR(IF(VLOOKUP(E291,A:C,3,FALSE)="YES",VLOOKUP(E291,'School Year 2019-20 SPED coop'!A:R,15,FALSE),0),0)</f>
        <v>0</v>
      </c>
      <c r="H291" s="227">
        <f t="shared" si="155"/>
        <v>3095327.16</v>
      </c>
      <c r="J291" s="126" t="s">
        <v>567</v>
      </c>
      <c r="K291" s="126" t="s">
        <v>568</v>
      </c>
      <c r="L291" s="227">
        <f t="shared" si="156"/>
        <v>0</v>
      </c>
      <c r="M291" s="227">
        <f t="shared" si="157"/>
        <v>3037529.0757788429</v>
      </c>
      <c r="N291" s="227">
        <f t="shared" si="158"/>
        <v>0</v>
      </c>
      <c r="O291" s="227">
        <f t="shared" si="159"/>
        <v>3094195.2075122949</v>
      </c>
      <c r="P291" s="227">
        <f t="shared" si="160"/>
        <v>0</v>
      </c>
      <c r="Q291" s="227">
        <f t="shared" si="161"/>
        <v>3149294.2911935039</v>
      </c>
      <c r="S291" s="126" t="s">
        <v>567</v>
      </c>
      <c r="T291" s="126" t="s">
        <v>568</v>
      </c>
      <c r="U291" s="227">
        <f t="shared" si="162"/>
        <v>0</v>
      </c>
      <c r="V291" s="227">
        <f t="shared" si="163"/>
        <v>3081621.5670831259</v>
      </c>
      <c r="W291" s="227">
        <f t="shared" si="164"/>
        <v>0</v>
      </c>
      <c r="X291" s="227">
        <f t="shared" si="165"/>
        <v>3171703.1311537744</v>
      </c>
      <c r="Y291" s="227">
        <f t="shared" si="166"/>
        <v>0</v>
      </c>
      <c r="Z291" s="227">
        <f t="shared" si="167"/>
        <v>3252883.1311767655</v>
      </c>
      <c r="AB291" s="126" t="s">
        <v>567</v>
      </c>
      <c r="AC291" s="126" t="s">
        <v>568</v>
      </c>
      <c r="AD291" s="227">
        <f t="shared" si="168"/>
        <v>0</v>
      </c>
      <c r="AE291" s="227">
        <f t="shared" si="169"/>
        <v>2964248.3498164634</v>
      </c>
      <c r="AF291" s="227">
        <f t="shared" si="170"/>
        <v>0</v>
      </c>
      <c r="AG291" s="227">
        <f t="shared" si="171"/>
        <v>3013882.2759147473</v>
      </c>
      <c r="AH291" s="227">
        <f t="shared" si="172"/>
        <v>0</v>
      </c>
      <c r="AI291" s="227">
        <f t="shared" si="173"/>
        <v>3065041.7791263824</v>
      </c>
      <c r="AK291" s="126" t="s">
        <v>567</v>
      </c>
      <c r="AL291" s="126" t="s">
        <v>568</v>
      </c>
      <c r="AM291" s="227">
        <f t="shared" si="174"/>
        <v>0</v>
      </c>
      <c r="AN291" s="227">
        <f t="shared" si="175"/>
        <v>3247337.216955205</v>
      </c>
      <c r="AO291" s="227">
        <f t="shared" si="176"/>
        <v>0</v>
      </c>
      <c r="AP291" s="227">
        <f t="shared" si="177"/>
        <v>3263909.298205453</v>
      </c>
      <c r="AQ291" s="227">
        <f t="shared" si="178"/>
        <v>0</v>
      </c>
      <c r="AR291" s="227">
        <f t="shared" si="179"/>
        <v>3320965.7823128253</v>
      </c>
      <c r="AT291" s="126" t="s">
        <v>567</v>
      </c>
      <c r="AU291" s="126" t="s">
        <v>568</v>
      </c>
      <c r="AV291" s="227">
        <f t="shared" si="180"/>
        <v>0</v>
      </c>
      <c r="AW291" s="227">
        <f t="shared" si="181"/>
        <v>3279639.1848357338</v>
      </c>
      <c r="AX291" s="227">
        <f t="shared" si="182"/>
        <v>0</v>
      </c>
      <c r="AY291" s="227">
        <f t="shared" si="183"/>
        <v>3334118.4508269336</v>
      </c>
      <c r="AZ291" s="227">
        <f t="shared" si="184"/>
        <v>0</v>
      </c>
      <c r="BA291" s="227">
        <f t="shared" si="185"/>
        <v>3421114.407643043</v>
      </c>
      <c r="BC291" s="126" t="s">
        <v>567</v>
      </c>
      <c r="BD291" s="126" t="s">
        <v>568</v>
      </c>
      <c r="BE291" s="227">
        <f t="shared" si="186"/>
        <v>0</v>
      </c>
      <c r="BF291" s="227">
        <f t="shared" si="187"/>
        <v>3100201.0441338592</v>
      </c>
      <c r="BG291" s="227">
        <f t="shared" si="188"/>
        <v>0</v>
      </c>
      <c r="BH291" s="227">
        <f t="shared" si="189"/>
        <v>3113928.9089159733</v>
      </c>
      <c r="BI291" s="227">
        <f t="shared" si="190"/>
        <v>0</v>
      </c>
      <c r="BJ291" s="227">
        <f t="shared" si="191"/>
        <v>3169255.2508597882</v>
      </c>
    </row>
    <row r="292" spans="5:62">
      <c r="E292" s="126" t="s">
        <v>569</v>
      </c>
      <c r="F292" s="126" t="s">
        <v>570</v>
      </c>
      <c r="G292" s="227">
        <f>IFERROR(IF(VLOOKUP(E292,A:C,3,FALSE)="YES",VLOOKUP(E292,'School Year 2019-20 SPED coop'!A:R,15,FALSE),0),0)</f>
        <v>0</v>
      </c>
      <c r="H292" s="227">
        <f t="shared" si="155"/>
        <v>645141.19999999995</v>
      </c>
      <c r="J292" s="126" t="s">
        <v>569</v>
      </c>
      <c r="K292" s="126" t="s">
        <v>570</v>
      </c>
      <c r="L292" s="227">
        <f t="shared" si="156"/>
        <v>0</v>
      </c>
      <c r="M292" s="227">
        <f t="shared" si="157"/>
        <v>648328.73545368889</v>
      </c>
      <c r="N292" s="227">
        <f t="shared" si="158"/>
        <v>0</v>
      </c>
      <c r="O292" s="227">
        <f t="shared" si="159"/>
        <v>660429.42224416742</v>
      </c>
      <c r="P292" s="227">
        <f t="shared" si="160"/>
        <v>0</v>
      </c>
      <c r="Q292" s="227">
        <f t="shared" si="161"/>
        <v>672195.45819611859</v>
      </c>
      <c r="S292" s="126" t="s">
        <v>569</v>
      </c>
      <c r="T292" s="126" t="s">
        <v>570</v>
      </c>
      <c r="U292" s="227">
        <f t="shared" si="162"/>
        <v>0</v>
      </c>
      <c r="V292" s="227">
        <f t="shared" si="163"/>
        <v>657736.89168097684</v>
      </c>
      <c r="W292" s="227">
        <f t="shared" si="164"/>
        <v>0</v>
      </c>
      <c r="X292" s="227">
        <f t="shared" si="165"/>
        <v>676965.23432865017</v>
      </c>
      <c r="Y292" s="227">
        <f t="shared" si="166"/>
        <v>0</v>
      </c>
      <c r="Z292" s="227">
        <f t="shared" si="167"/>
        <v>694291.68045020767</v>
      </c>
      <c r="AB292" s="126" t="s">
        <v>569</v>
      </c>
      <c r="AC292" s="126" t="s">
        <v>570</v>
      </c>
      <c r="AD292" s="227">
        <f t="shared" si="168"/>
        <v>0</v>
      </c>
      <c r="AE292" s="227">
        <f t="shared" si="169"/>
        <v>597591.6858827977</v>
      </c>
      <c r="AF292" s="227">
        <f t="shared" si="170"/>
        <v>0</v>
      </c>
      <c r="AG292" s="227">
        <f t="shared" si="171"/>
        <v>606401.95730627305</v>
      </c>
      <c r="AH292" s="227">
        <f t="shared" si="172"/>
        <v>0</v>
      </c>
      <c r="AI292" s="227">
        <f t="shared" si="173"/>
        <v>617038.49882388196</v>
      </c>
      <c r="AK292" s="126" t="s">
        <v>569</v>
      </c>
      <c r="AL292" s="126" t="s">
        <v>570</v>
      </c>
      <c r="AM292" s="227">
        <f t="shared" si="174"/>
        <v>0</v>
      </c>
      <c r="AN292" s="227">
        <f t="shared" si="175"/>
        <v>680837.24338314973</v>
      </c>
      <c r="AO292" s="227">
        <f t="shared" si="176"/>
        <v>0</v>
      </c>
      <c r="AP292" s="227">
        <f t="shared" si="177"/>
        <v>684334.02976928558</v>
      </c>
      <c r="AQ292" s="227">
        <f t="shared" si="178"/>
        <v>0</v>
      </c>
      <c r="AR292" s="227">
        <f t="shared" si="179"/>
        <v>696300.50746436405</v>
      </c>
      <c r="AT292" s="126" t="s">
        <v>569</v>
      </c>
      <c r="AU292" s="126" t="s">
        <v>570</v>
      </c>
      <c r="AV292" s="227">
        <f t="shared" si="180"/>
        <v>0</v>
      </c>
      <c r="AW292" s="227">
        <f t="shared" si="181"/>
        <v>687628.30825548572</v>
      </c>
      <c r="AX292" s="227">
        <f t="shared" si="182"/>
        <v>0</v>
      </c>
      <c r="AY292" s="227">
        <f t="shared" si="183"/>
        <v>699069.46396202676</v>
      </c>
      <c r="AZ292" s="227">
        <f t="shared" si="184"/>
        <v>0</v>
      </c>
      <c r="BA292" s="227">
        <f t="shared" si="185"/>
        <v>717304.1792193068</v>
      </c>
      <c r="BC292" s="126" t="s">
        <v>569</v>
      </c>
      <c r="BD292" s="126" t="s">
        <v>570</v>
      </c>
      <c r="BE292" s="227">
        <f t="shared" si="186"/>
        <v>0</v>
      </c>
      <c r="BF292" s="227">
        <f t="shared" si="187"/>
        <v>627088.09834847914</v>
      </c>
      <c r="BG292" s="227">
        <f t="shared" si="188"/>
        <v>0</v>
      </c>
      <c r="BH292" s="227">
        <f t="shared" si="189"/>
        <v>628699.71921324159</v>
      </c>
      <c r="BI292" s="227">
        <f t="shared" si="190"/>
        <v>0</v>
      </c>
      <c r="BJ292" s="227">
        <f t="shared" si="191"/>
        <v>640221.56242043676</v>
      </c>
    </row>
    <row r="293" spans="5:62">
      <c r="E293" s="126" t="s">
        <v>571</v>
      </c>
      <c r="F293" s="126" t="s">
        <v>572</v>
      </c>
      <c r="G293" s="227">
        <f>IFERROR(IF(VLOOKUP(E293,A:C,3,FALSE)="YES",VLOOKUP(E293,'School Year 2019-20 SPED coop'!A:R,15,FALSE),0),0)</f>
        <v>0</v>
      </c>
      <c r="H293" s="227">
        <f t="shared" si="155"/>
        <v>120248.48</v>
      </c>
      <c r="J293" s="126" t="s">
        <v>571</v>
      </c>
      <c r="K293" s="126" t="s">
        <v>572</v>
      </c>
      <c r="L293" s="227">
        <f t="shared" si="156"/>
        <v>0</v>
      </c>
      <c r="M293" s="227">
        <f t="shared" si="157"/>
        <v>141758.63306851077</v>
      </c>
      <c r="N293" s="227">
        <f t="shared" si="158"/>
        <v>0</v>
      </c>
      <c r="O293" s="227">
        <f t="shared" si="159"/>
        <v>144402.90128678046</v>
      </c>
      <c r="P293" s="227">
        <f t="shared" si="160"/>
        <v>0</v>
      </c>
      <c r="Q293" s="227">
        <f t="shared" si="161"/>
        <v>146974.04650979603</v>
      </c>
      <c r="S293" s="126" t="s">
        <v>571</v>
      </c>
      <c r="T293" s="126" t="s">
        <v>572</v>
      </c>
      <c r="U293" s="227">
        <f t="shared" si="162"/>
        <v>0</v>
      </c>
      <c r="V293" s="227">
        <f t="shared" si="163"/>
        <v>143818.21689948265</v>
      </c>
      <c r="W293" s="227">
        <f t="shared" si="164"/>
        <v>0</v>
      </c>
      <c r="X293" s="227">
        <f t="shared" si="165"/>
        <v>148027.88862968129</v>
      </c>
      <c r="Y293" s="227">
        <f t="shared" si="166"/>
        <v>0</v>
      </c>
      <c r="Z293" s="227">
        <f t="shared" si="167"/>
        <v>151808.95727171793</v>
      </c>
      <c r="AB293" s="126" t="s">
        <v>571</v>
      </c>
      <c r="AC293" s="126" t="s">
        <v>572</v>
      </c>
      <c r="AD293" s="227">
        <f t="shared" si="168"/>
        <v>0</v>
      </c>
      <c r="AE293" s="227">
        <f t="shared" si="169"/>
        <v>159489.59325336901</v>
      </c>
      <c r="AF293" s="227">
        <f t="shared" si="170"/>
        <v>0</v>
      </c>
      <c r="AG293" s="227">
        <f t="shared" si="171"/>
        <v>161146.70359416778</v>
      </c>
      <c r="AH293" s="227">
        <f t="shared" si="172"/>
        <v>0</v>
      </c>
      <c r="AI293" s="227">
        <f t="shared" si="173"/>
        <v>161566.87199640612</v>
      </c>
      <c r="AK293" s="126" t="s">
        <v>571</v>
      </c>
      <c r="AL293" s="126" t="s">
        <v>572</v>
      </c>
      <c r="AM293" s="227">
        <f t="shared" si="174"/>
        <v>0</v>
      </c>
      <c r="AN293" s="227">
        <f t="shared" si="175"/>
        <v>177563.57104817114</v>
      </c>
      <c r="AO293" s="227">
        <f t="shared" si="176"/>
        <v>0</v>
      </c>
      <c r="AP293" s="227">
        <f t="shared" si="177"/>
        <v>178467.58678501198</v>
      </c>
      <c r="AQ293" s="227">
        <f t="shared" si="178"/>
        <v>0</v>
      </c>
      <c r="AR293" s="227">
        <f t="shared" si="179"/>
        <v>181587.57320423159</v>
      </c>
      <c r="AT293" s="126" t="s">
        <v>571</v>
      </c>
      <c r="AU293" s="126" t="s">
        <v>572</v>
      </c>
      <c r="AV293" s="227">
        <f t="shared" si="180"/>
        <v>0</v>
      </c>
      <c r="AW293" s="227">
        <f t="shared" si="181"/>
        <v>179325.33445112049</v>
      </c>
      <c r="AX293" s="227">
        <f t="shared" si="182"/>
        <v>0</v>
      </c>
      <c r="AY293" s="227">
        <f t="shared" si="183"/>
        <v>182301.18630415588</v>
      </c>
      <c r="AZ293" s="227">
        <f t="shared" si="184"/>
        <v>0</v>
      </c>
      <c r="BA293" s="227">
        <f t="shared" si="185"/>
        <v>187055.72027989486</v>
      </c>
      <c r="BC293" s="126" t="s">
        <v>571</v>
      </c>
      <c r="BD293" s="126" t="s">
        <v>572</v>
      </c>
      <c r="BE293" s="227">
        <f t="shared" si="186"/>
        <v>0</v>
      </c>
      <c r="BF293" s="227">
        <f t="shared" si="187"/>
        <v>167339.4627775313</v>
      </c>
      <c r="BG293" s="227">
        <f t="shared" si="188"/>
        <v>0</v>
      </c>
      <c r="BH293" s="227">
        <f t="shared" si="189"/>
        <v>167038.20497183202</v>
      </c>
      <c r="BI293" s="227">
        <f t="shared" si="190"/>
        <v>0</v>
      </c>
      <c r="BJ293" s="227">
        <f t="shared" si="191"/>
        <v>167621.74046666949</v>
      </c>
    </row>
    <row r="294" spans="5:62">
      <c r="E294" s="126" t="s">
        <v>573</v>
      </c>
      <c r="F294" s="126" t="s">
        <v>574</v>
      </c>
      <c r="G294" s="227">
        <f>IFERROR(IF(VLOOKUP(E294,A:C,3,FALSE)="YES",VLOOKUP(E294,'School Year 2019-20 SPED coop'!A:R,15,FALSE),0),0)</f>
        <v>0</v>
      </c>
      <c r="H294" s="227">
        <f t="shared" si="155"/>
        <v>147626.01999999999</v>
      </c>
      <c r="J294" s="126" t="s">
        <v>573</v>
      </c>
      <c r="K294" s="126" t="s">
        <v>574</v>
      </c>
      <c r="L294" s="227">
        <f t="shared" si="156"/>
        <v>0</v>
      </c>
      <c r="M294" s="227">
        <f t="shared" si="157"/>
        <v>166842.4232721912</v>
      </c>
      <c r="N294" s="227">
        <f t="shared" si="158"/>
        <v>0</v>
      </c>
      <c r="O294" s="227">
        <f t="shared" si="159"/>
        <v>169953.69697900515</v>
      </c>
      <c r="P294" s="227">
        <f t="shared" si="160"/>
        <v>0</v>
      </c>
      <c r="Q294" s="227">
        <f t="shared" si="161"/>
        <v>172978.9363202361</v>
      </c>
      <c r="S294" s="126" t="s">
        <v>573</v>
      </c>
      <c r="T294" s="126" t="s">
        <v>574</v>
      </c>
      <c r="U294" s="227">
        <f t="shared" si="162"/>
        <v>0</v>
      </c>
      <c r="V294" s="227">
        <f t="shared" si="163"/>
        <v>169259.92832387896</v>
      </c>
      <c r="W294" s="227">
        <f t="shared" si="164"/>
        <v>0</v>
      </c>
      <c r="X294" s="227">
        <f t="shared" si="165"/>
        <v>174197.3537482456</v>
      </c>
      <c r="Y294" s="227">
        <f t="shared" si="166"/>
        <v>0</v>
      </c>
      <c r="Z294" s="227">
        <f t="shared" si="167"/>
        <v>178665.61621312355</v>
      </c>
      <c r="AB294" s="126" t="s">
        <v>573</v>
      </c>
      <c r="AC294" s="126" t="s">
        <v>574</v>
      </c>
      <c r="AD294" s="227">
        <f t="shared" si="168"/>
        <v>0</v>
      </c>
      <c r="AE294" s="227">
        <f t="shared" si="169"/>
        <v>130056.89639192563</v>
      </c>
      <c r="AF294" s="227">
        <f t="shared" si="170"/>
        <v>0</v>
      </c>
      <c r="AG294" s="227">
        <f t="shared" si="171"/>
        <v>132490.48617121644</v>
      </c>
      <c r="AH294" s="227">
        <f t="shared" si="172"/>
        <v>0</v>
      </c>
      <c r="AI294" s="227">
        <f t="shared" si="173"/>
        <v>133029.41270648991</v>
      </c>
      <c r="AK294" s="126" t="s">
        <v>573</v>
      </c>
      <c r="AL294" s="126" t="s">
        <v>574</v>
      </c>
      <c r="AM294" s="227">
        <f t="shared" si="174"/>
        <v>0</v>
      </c>
      <c r="AN294" s="227">
        <f t="shared" si="175"/>
        <v>141235.91800200113</v>
      </c>
      <c r="AO294" s="227">
        <f t="shared" si="176"/>
        <v>0</v>
      </c>
      <c r="AP294" s="227">
        <f t="shared" si="177"/>
        <v>141949.360502825</v>
      </c>
      <c r="AQ294" s="227">
        <f t="shared" si="178"/>
        <v>0</v>
      </c>
      <c r="AR294" s="227">
        <f t="shared" si="179"/>
        <v>144429.94586821771</v>
      </c>
      <c r="AT294" s="126" t="s">
        <v>573</v>
      </c>
      <c r="AU294" s="126" t="s">
        <v>574</v>
      </c>
      <c r="AV294" s="227">
        <f t="shared" si="180"/>
        <v>0</v>
      </c>
      <c r="AW294" s="227">
        <f t="shared" si="181"/>
        <v>142631.19109072664</v>
      </c>
      <c r="AX294" s="227">
        <f t="shared" si="182"/>
        <v>0</v>
      </c>
      <c r="AY294" s="227">
        <f t="shared" si="183"/>
        <v>144999.87852924346</v>
      </c>
      <c r="AZ294" s="227">
        <f t="shared" si="184"/>
        <v>0</v>
      </c>
      <c r="BA294" s="227">
        <f t="shared" si="185"/>
        <v>148788.63574351737</v>
      </c>
      <c r="BC294" s="126" t="s">
        <v>573</v>
      </c>
      <c r="BD294" s="126" t="s">
        <v>574</v>
      </c>
      <c r="BE294" s="227">
        <f t="shared" si="186"/>
        <v>0</v>
      </c>
      <c r="BF294" s="227">
        <f t="shared" si="187"/>
        <v>136187.55285546809</v>
      </c>
      <c r="BG294" s="227">
        <f t="shared" si="188"/>
        <v>0</v>
      </c>
      <c r="BH294" s="227">
        <f t="shared" si="189"/>
        <v>137044.32805693618</v>
      </c>
      <c r="BI294" s="227">
        <f t="shared" si="190"/>
        <v>0</v>
      </c>
      <c r="BJ294" s="227">
        <f t="shared" si="191"/>
        <v>137722.5422616596</v>
      </c>
    </row>
    <row r="295" spans="5:62">
      <c r="E295" s="126" t="s">
        <v>575</v>
      </c>
      <c r="F295" s="126" t="s">
        <v>576</v>
      </c>
      <c r="G295" s="227">
        <f>IFERROR(IF(VLOOKUP(E295,A:C,3,FALSE)="YES",VLOOKUP(E295,'School Year 2019-20 SPED coop'!A:R,15,FALSE),0),0)</f>
        <v>0</v>
      </c>
      <c r="H295" s="227">
        <f t="shared" si="155"/>
        <v>34765.61</v>
      </c>
      <c r="J295" s="126" t="s">
        <v>575</v>
      </c>
      <c r="K295" s="126" t="s">
        <v>576</v>
      </c>
      <c r="L295" s="227">
        <f t="shared" si="156"/>
        <v>0</v>
      </c>
      <c r="M295" s="227">
        <f t="shared" si="157"/>
        <v>69637.524718328772</v>
      </c>
      <c r="N295" s="227">
        <f t="shared" si="158"/>
        <v>0</v>
      </c>
      <c r="O295" s="227">
        <f t="shared" si="159"/>
        <v>70933.887384778325</v>
      </c>
      <c r="P295" s="227">
        <f t="shared" si="160"/>
        <v>0</v>
      </c>
      <c r="Q295" s="227">
        <f t="shared" si="161"/>
        <v>72194.413341293039</v>
      </c>
      <c r="S295" s="126" t="s">
        <v>575</v>
      </c>
      <c r="T295" s="126" t="s">
        <v>576</v>
      </c>
      <c r="U295" s="227">
        <f t="shared" si="162"/>
        <v>0</v>
      </c>
      <c r="V295" s="227">
        <f t="shared" si="163"/>
        <v>69637.524718328772</v>
      </c>
      <c r="W295" s="227">
        <f t="shared" si="164"/>
        <v>0</v>
      </c>
      <c r="X295" s="227">
        <f t="shared" si="165"/>
        <v>70933.887384778325</v>
      </c>
      <c r="Y295" s="227">
        <f t="shared" si="166"/>
        <v>0</v>
      </c>
      <c r="Z295" s="227">
        <f t="shared" si="167"/>
        <v>72194.413341293039</v>
      </c>
      <c r="AB295" s="126" t="s">
        <v>575</v>
      </c>
      <c r="AC295" s="126" t="s">
        <v>576</v>
      </c>
      <c r="AD295" s="227">
        <f t="shared" si="168"/>
        <v>0</v>
      </c>
      <c r="AE295" s="227">
        <f t="shared" si="169"/>
        <v>65178.772215876314</v>
      </c>
      <c r="AF295" s="227">
        <f t="shared" si="170"/>
        <v>0</v>
      </c>
      <c r="AG295" s="227">
        <f t="shared" si="171"/>
        <v>66124.530873955446</v>
      </c>
      <c r="AH295" s="227">
        <f t="shared" si="172"/>
        <v>0</v>
      </c>
      <c r="AI295" s="227">
        <f t="shared" si="173"/>
        <v>66427.328591170284</v>
      </c>
      <c r="AK295" s="126" t="s">
        <v>575</v>
      </c>
      <c r="AL295" s="126" t="s">
        <v>576</v>
      </c>
      <c r="AM295" s="227">
        <f t="shared" si="174"/>
        <v>0</v>
      </c>
      <c r="AN295" s="227">
        <f t="shared" si="175"/>
        <v>69248.747089593118</v>
      </c>
      <c r="AO295" s="227">
        <f t="shared" si="176"/>
        <v>0</v>
      </c>
      <c r="AP295" s="227">
        <f t="shared" si="177"/>
        <v>69587.336092172613</v>
      </c>
      <c r="AQ295" s="227">
        <f t="shared" si="178"/>
        <v>0</v>
      </c>
      <c r="AR295" s="227">
        <f t="shared" si="179"/>
        <v>70801.999941815491</v>
      </c>
      <c r="AT295" s="126" t="s">
        <v>575</v>
      </c>
      <c r="AU295" s="126" t="s">
        <v>576</v>
      </c>
      <c r="AV295" s="227">
        <f t="shared" si="180"/>
        <v>0</v>
      </c>
      <c r="AW295" s="227">
        <f t="shared" si="181"/>
        <v>69248.747089593118</v>
      </c>
      <c r="AX295" s="227">
        <f t="shared" si="182"/>
        <v>0</v>
      </c>
      <c r="AY295" s="227">
        <f t="shared" si="183"/>
        <v>69587.336092172613</v>
      </c>
      <c r="AZ295" s="227">
        <f t="shared" si="184"/>
        <v>0</v>
      </c>
      <c r="BA295" s="227">
        <f t="shared" si="185"/>
        <v>70801.999941815491</v>
      </c>
      <c r="BC295" s="126" t="s">
        <v>575</v>
      </c>
      <c r="BD295" s="126" t="s">
        <v>576</v>
      </c>
      <c r="BE295" s="227">
        <f t="shared" si="186"/>
        <v>0</v>
      </c>
      <c r="BF295" s="227">
        <f t="shared" si="187"/>
        <v>68423.973413923362</v>
      </c>
      <c r="BG295" s="227">
        <f t="shared" si="188"/>
        <v>0</v>
      </c>
      <c r="BH295" s="227">
        <f t="shared" si="189"/>
        <v>68557.545570411661</v>
      </c>
      <c r="BI295" s="227">
        <f t="shared" si="190"/>
        <v>0</v>
      </c>
      <c r="BJ295" s="227">
        <f t="shared" si="191"/>
        <v>68930.09893722531</v>
      </c>
    </row>
    <row r="296" spans="5:62">
      <c r="E296" s="126" t="s">
        <v>577</v>
      </c>
      <c r="F296" s="126" t="s">
        <v>578</v>
      </c>
      <c r="G296" s="227">
        <f>IFERROR(IF(VLOOKUP(E296,A:C,3,FALSE)="YES",VLOOKUP(E296,'School Year 2019-20 SPED coop'!A:R,15,FALSE),0),0)</f>
        <v>0</v>
      </c>
      <c r="H296" s="227">
        <f t="shared" si="155"/>
        <v>228610.9</v>
      </c>
      <c r="J296" s="126" t="s">
        <v>577</v>
      </c>
      <c r="K296" s="126" t="s">
        <v>578</v>
      </c>
      <c r="L296" s="227">
        <f t="shared" si="156"/>
        <v>0</v>
      </c>
      <c r="M296" s="227">
        <f t="shared" si="157"/>
        <v>232893.77957646232</v>
      </c>
      <c r="N296" s="227">
        <f t="shared" si="158"/>
        <v>0</v>
      </c>
      <c r="O296" s="227">
        <f t="shared" si="159"/>
        <v>237248.87805463563</v>
      </c>
      <c r="P296" s="227">
        <f t="shared" si="160"/>
        <v>0</v>
      </c>
      <c r="Q296" s="227">
        <f t="shared" si="161"/>
        <v>241483.54928957121</v>
      </c>
      <c r="S296" s="126" t="s">
        <v>577</v>
      </c>
      <c r="T296" s="126" t="s">
        <v>578</v>
      </c>
      <c r="U296" s="227">
        <f t="shared" si="162"/>
        <v>0</v>
      </c>
      <c r="V296" s="227">
        <f t="shared" si="163"/>
        <v>236266.36142421776</v>
      </c>
      <c r="W296" s="227">
        <f t="shared" si="164"/>
        <v>0</v>
      </c>
      <c r="X296" s="227">
        <f t="shared" si="165"/>
        <v>243178.67920696331</v>
      </c>
      <c r="Y296" s="227">
        <f t="shared" si="166"/>
        <v>0</v>
      </c>
      <c r="Z296" s="227">
        <f t="shared" si="167"/>
        <v>249408.47020744148</v>
      </c>
      <c r="AB296" s="126" t="s">
        <v>577</v>
      </c>
      <c r="AC296" s="126" t="s">
        <v>578</v>
      </c>
      <c r="AD296" s="227">
        <f t="shared" si="168"/>
        <v>0</v>
      </c>
      <c r="AE296" s="227">
        <f t="shared" si="169"/>
        <v>242566.00512206164</v>
      </c>
      <c r="AF296" s="227">
        <f t="shared" si="170"/>
        <v>0</v>
      </c>
      <c r="AG296" s="227">
        <f t="shared" si="171"/>
        <v>247101.71854659994</v>
      </c>
      <c r="AH296" s="227">
        <f t="shared" si="172"/>
        <v>0</v>
      </c>
      <c r="AI296" s="227">
        <f t="shared" si="173"/>
        <v>246313.41955029109</v>
      </c>
      <c r="AK296" s="126" t="s">
        <v>577</v>
      </c>
      <c r="AL296" s="126" t="s">
        <v>578</v>
      </c>
      <c r="AM296" s="227">
        <f t="shared" si="174"/>
        <v>0</v>
      </c>
      <c r="AN296" s="227">
        <f t="shared" si="175"/>
        <v>267877.95939837513</v>
      </c>
      <c r="AO296" s="227">
        <f t="shared" si="176"/>
        <v>0</v>
      </c>
      <c r="AP296" s="227">
        <f t="shared" si="177"/>
        <v>269222.60126274166</v>
      </c>
      <c r="AQ296" s="227">
        <f t="shared" si="178"/>
        <v>0</v>
      </c>
      <c r="AR296" s="227">
        <f t="shared" si="179"/>
        <v>273941.25482454465</v>
      </c>
      <c r="AT296" s="126" t="s">
        <v>577</v>
      </c>
      <c r="AU296" s="126" t="s">
        <v>578</v>
      </c>
      <c r="AV296" s="227">
        <f t="shared" si="180"/>
        <v>0</v>
      </c>
      <c r="AW296" s="227">
        <f t="shared" si="181"/>
        <v>270540.49645951681</v>
      </c>
      <c r="AX296" s="227">
        <f t="shared" si="182"/>
        <v>0</v>
      </c>
      <c r="AY296" s="227">
        <f t="shared" si="183"/>
        <v>275010.40629854857</v>
      </c>
      <c r="AZ296" s="227">
        <f t="shared" si="184"/>
        <v>0</v>
      </c>
      <c r="BA296" s="227">
        <f t="shared" si="185"/>
        <v>282204.17435812077</v>
      </c>
      <c r="BC296" s="126" t="s">
        <v>577</v>
      </c>
      <c r="BD296" s="126" t="s">
        <v>578</v>
      </c>
      <c r="BE296" s="227">
        <f t="shared" si="186"/>
        <v>0</v>
      </c>
      <c r="BF296" s="227">
        <f t="shared" si="187"/>
        <v>253691.98106691081</v>
      </c>
      <c r="BG296" s="227">
        <f t="shared" si="188"/>
        <v>0</v>
      </c>
      <c r="BH296" s="227">
        <f t="shared" si="189"/>
        <v>255273.86978100004</v>
      </c>
      <c r="BI296" s="227">
        <f t="shared" si="190"/>
        <v>0</v>
      </c>
      <c r="BJ296" s="227">
        <f t="shared" si="191"/>
        <v>254698.87247050842</v>
      </c>
    </row>
    <row r="297" spans="5:62">
      <c r="E297" s="126" t="s">
        <v>579</v>
      </c>
      <c r="F297" s="126" t="s">
        <v>580</v>
      </c>
      <c r="G297" s="227">
        <f>IFERROR(IF(VLOOKUP(E297,A:C,3,FALSE)="YES",VLOOKUP(E297,'School Year 2019-20 SPED coop'!A:R,15,FALSE),0),0)</f>
        <v>0</v>
      </c>
      <c r="H297" s="227">
        <f t="shared" si="155"/>
        <v>87087.53</v>
      </c>
      <c r="J297" s="126" t="s">
        <v>579</v>
      </c>
      <c r="K297" s="126" t="s">
        <v>580</v>
      </c>
      <c r="L297" s="227">
        <f t="shared" si="156"/>
        <v>0</v>
      </c>
      <c r="M297" s="227">
        <f t="shared" si="157"/>
        <v>75406.368770088025</v>
      </c>
      <c r="N297" s="227">
        <f t="shared" si="158"/>
        <v>0</v>
      </c>
      <c r="O297" s="227">
        <f t="shared" si="159"/>
        <v>76812.985086292785</v>
      </c>
      <c r="P297" s="227">
        <f t="shared" si="160"/>
        <v>0</v>
      </c>
      <c r="Q297" s="227">
        <f t="shared" si="161"/>
        <v>78180.705409056944</v>
      </c>
      <c r="S297" s="126" t="s">
        <v>579</v>
      </c>
      <c r="T297" s="126" t="s">
        <v>580</v>
      </c>
      <c r="U297" s="227">
        <f t="shared" si="162"/>
        <v>0</v>
      </c>
      <c r="V297" s="227">
        <f t="shared" si="163"/>
        <v>75406.368770088025</v>
      </c>
      <c r="W297" s="227">
        <f t="shared" si="164"/>
        <v>0</v>
      </c>
      <c r="X297" s="227">
        <f t="shared" si="165"/>
        <v>76812.985086292785</v>
      </c>
      <c r="Y297" s="227">
        <f t="shared" si="166"/>
        <v>0</v>
      </c>
      <c r="Z297" s="227">
        <f t="shared" si="167"/>
        <v>78180.705409056944</v>
      </c>
      <c r="AB297" s="126" t="s">
        <v>579</v>
      </c>
      <c r="AC297" s="126" t="s">
        <v>580</v>
      </c>
      <c r="AD297" s="227">
        <f t="shared" si="168"/>
        <v>0</v>
      </c>
      <c r="AE297" s="227">
        <f t="shared" si="169"/>
        <v>76655.165480154799</v>
      </c>
      <c r="AF297" s="227">
        <f t="shared" si="170"/>
        <v>0</v>
      </c>
      <c r="AG297" s="227">
        <f t="shared" si="171"/>
        <v>77371.322714922775</v>
      </c>
      <c r="AH297" s="227">
        <f t="shared" si="172"/>
        <v>0</v>
      </c>
      <c r="AI297" s="227">
        <f t="shared" si="173"/>
        <v>78206.877281143476</v>
      </c>
      <c r="AK297" s="126" t="s">
        <v>579</v>
      </c>
      <c r="AL297" s="126" t="s">
        <v>580</v>
      </c>
      <c r="AM297" s="227">
        <f t="shared" si="174"/>
        <v>0</v>
      </c>
      <c r="AN297" s="227">
        <f t="shared" si="175"/>
        <v>79080.665454253511</v>
      </c>
      <c r="AO297" s="227">
        <f t="shared" si="176"/>
        <v>0</v>
      </c>
      <c r="AP297" s="227">
        <f t="shared" si="177"/>
        <v>79484.583917250056</v>
      </c>
      <c r="AQ297" s="227">
        <f t="shared" si="178"/>
        <v>0</v>
      </c>
      <c r="AR297" s="227">
        <f t="shared" si="179"/>
        <v>80874.35259867998</v>
      </c>
      <c r="AT297" s="126" t="s">
        <v>579</v>
      </c>
      <c r="AU297" s="126" t="s">
        <v>580</v>
      </c>
      <c r="AV297" s="227">
        <f t="shared" si="180"/>
        <v>0</v>
      </c>
      <c r="AW297" s="227">
        <f t="shared" si="181"/>
        <v>79080.665454253511</v>
      </c>
      <c r="AX297" s="227">
        <f t="shared" si="182"/>
        <v>0</v>
      </c>
      <c r="AY297" s="227">
        <f t="shared" si="183"/>
        <v>79484.583917250056</v>
      </c>
      <c r="AZ297" s="227">
        <f t="shared" si="184"/>
        <v>0</v>
      </c>
      <c r="BA297" s="227">
        <f t="shared" si="185"/>
        <v>80874.35259867998</v>
      </c>
      <c r="BC297" s="126" t="s">
        <v>579</v>
      </c>
      <c r="BD297" s="126" t="s">
        <v>580</v>
      </c>
      <c r="BE297" s="227">
        <f t="shared" si="186"/>
        <v>0</v>
      </c>
      <c r="BF297" s="227">
        <f t="shared" si="187"/>
        <v>79917.383261109979</v>
      </c>
      <c r="BG297" s="227">
        <f t="shared" si="188"/>
        <v>0</v>
      </c>
      <c r="BH297" s="227">
        <f t="shared" si="189"/>
        <v>79682.982981069101</v>
      </c>
      <c r="BI297" s="227">
        <f t="shared" si="190"/>
        <v>0</v>
      </c>
      <c r="BJ297" s="227">
        <f t="shared" si="191"/>
        <v>80609.676904979409</v>
      </c>
    </row>
    <row r="298" spans="5:62">
      <c r="E298" s="126" t="s">
        <v>581</v>
      </c>
      <c r="F298" s="126" t="s">
        <v>582</v>
      </c>
      <c r="G298" s="227">
        <f>IFERROR(IF(VLOOKUP(E298,A:C,3,FALSE)="YES",VLOOKUP(E298,'School Year 2019-20 SPED coop'!A:R,15,FALSE),0),0)</f>
        <v>0</v>
      </c>
      <c r="H298" s="227">
        <f t="shared" si="155"/>
        <v>237644.97999999998</v>
      </c>
      <c r="J298" s="126" t="s">
        <v>581</v>
      </c>
      <c r="K298" s="126" t="s">
        <v>582</v>
      </c>
      <c r="L298" s="227">
        <f t="shared" si="156"/>
        <v>0</v>
      </c>
      <c r="M298" s="227">
        <f t="shared" si="157"/>
        <v>238945.00100327088</v>
      </c>
      <c r="N298" s="227">
        <f t="shared" si="158"/>
        <v>0</v>
      </c>
      <c r="O298" s="227">
        <f t="shared" si="159"/>
        <v>243413.85465916814</v>
      </c>
      <c r="P298" s="227">
        <f t="shared" si="160"/>
        <v>0</v>
      </c>
      <c r="Q298" s="227">
        <f t="shared" si="161"/>
        <v>247759.1315751074</v>
      </c>
      <c r="S298" s="126" t="s">
        <v>581</v>
      </c>
      <c r="T298" s="126" t="s">
        <v>582</v>
      </c>
      <c r="U298" s="227">
        <f t="shared" si="162"/>
        <v>0</v>
      </c>
      <c r="V298" s="227">
        <f t="shared" si="163"/>
        <v>242423.63085573859</v>
      </c>
      <c r="W298" s="227">
        <f t="shared" si="164"/>
        <v>0</v>
      </c>
      <c r="X298" s="227">
        <f t="shared" si="165"/>
        <v>249508.08659228456</v>
      </c>
      <c r="Y298" s="227">
        <f t="shared" si="166"/>
        <v>0</v>
      </c>
      <c r="Z298" s="227">
        <f t="shared" si="167"/>
        <v>255909.63561212699</v>
      </c>
      <c r="AB298" s="126" t="s">
        <v>581</v>
      </c>
      <c r="AC298" s="126" t="s">
        <v>582</v>
      </c>
      <c r="AD298" s="227">
        <f t="shared" si="168"/>
        <v>0</v>
      </c>
      <c r="AE298" s="227">
        <f t="shared" si="169"/>
        <v>225260.20027881544</v>
      </c>
      <c r="AF298" s="227">
        <f t="shared" si="170"/>
        <v>0</v>
      </c>
      <c r="AG298" s="227">
        <f t="shared" si="171"/>
        <v>227905.7988880687</v>
      </c>
      <c r="AH298" s="227">
        <f t="shared" si="172"/>
        <v>0</v>
      </c>
      <c r="AI298" s="227">
        <f t="shared" si="173"/>
        <v>231842.65968722475</v>
      </c>
      <c r="AK298" s="126" t="s">
        <v>581</v>
      </c>
      <c r="AL298" s="126" t="s">
        <v>582</v>
      </c>
      <c r="AM298" s="227">
        <f t="shared" si="174"/>
        <v>0</v>
      </c>
      <c r="AN298" s="227">
        <f t="shared" si="175"/>
        <v>250444.76440672547</v>
      </c>
      <c r="AO298" s="227">
        <f t="shared" si="176"/>
        <v>0</v>
      </c>
      <c r="AP298" s="227">
        <f t="shared" si="177"/>
        <v>251705.570594886</v>
      </c>
      <c r="AQ298" s="227">
        <f t="shared" si="178"/>
        <v>0</v>
      </c>
      <c r="AR298" s="227">
        <f t="shared" si="179"/>
        <v>256117.98432894869</v>
      </c>
      <c r="AT298" s="126" t="s">
        <v>581</v>
      </c>
      <c r="AU298" s="126" t="s">
        <v>582</v>
      </c>
      <c r="AV298" s="227">
        <f t="shared" si="180"/>
        <v>0</v>
      </c>
      <c r="AW298" s="227">
        <f t="shared" si="181"/>
        <v>252930.18881126278</v>
      </c>
      <c r="AX298" s="227">
        <f t="shared" si="182"/>
        <v>0</v>
      </c>
      <c r="AY298" s="227">
        <f t="shared" si="183"/>
        <v>257125.56905406367</v>
      </c>
      <c r="AZ298" s="227">
        <f t="shared" si="184"/>
        <v>0</v>
      </c>
      <c r="BA298" s="227">
        <f t="shared" si="185"/>
        <v>263846.26036334172</v>
      </c>
      <c r="BC298" s="126" t="s">
        <v>581</v>
      </c>
      <c r="BD298" s="126" t="s">
        <v>582</v>
      </c>
      <c r="BE298" s="227">
        <f t="shared" si="186"/>
        <v>0</v>
      </c>
      <c r="BF298" s="227">
        <f t="shared" si="187"/>
        <v>237071.7382837238</v>
      </c>
      <c r="BG298" s="227">
        <f t="shared" si="188"/>
        <v>0</v>
      </c>
      <c r="BH298" s="227">
        <f t="shared" si="189"/>
        <v>236930.80758360785</v>
      </c>
      <c r="BI298" s="227">
        <f t="shared" si="190"/>
        <v>0</v>
      </c>
      <c r="BJ298" s="227">
        <f t="shared" si="191"/>
        <v>241211.9532569561</v>
      </c>
    </row>
    <row r="299" spans="5:62">
      <c r="E299" s="126" t="s">
        <v>583</v>
      </c>
      <c r="F299" s="126" t="s">
        <v>584</v>
      </c>
      <c r="G299" s="227">
        <f>IFERROR(IF(VLOOKUP(E299,A:C,3,FALSE)="YES",VLOOKUP(E299,'School Year 2019-20 SPED coop'!A:R,15,FALSE),0),0)</f>
        <v>0</v>
      </c>
      <c r="H299" s="227">
        <f t="shared" si="155"/>
        <v>136678.47</v>
      </c>
      <c r="J299" s="126" t="s">
        <v>583</v>
      </c>
      <c r="K299" s="126" t="s">
        <v>584</v>
      </c>
      <c r="L299" s="227">
        <f t="shared" si="156"/>
        <v>0</v>
      </c>
      <c r="M299" s="227">
        <f t="shared" si="157"/>
        <v>140861.95351046373</v>
      </c>
      <c r="N299" s="227">
        <f t="shared" si="158"/>
        <v>0</v>
      </c>
      <c r="O299" s="227">
        <f t="shared" si="159"/>
        <v>143491.93201895696</v>
      </c>
      <c r="P299" s="227">
        <f t="shared" si="160"/>
        <v>0</v>
      </c>
      <c r="Q299" s="227">
        <f t="shared" si="161"/>
        <v>146049.17407567019</v>
      </c>
      <c r="S299" s="126" t="s">
        <v>583</v>
      </c>
      <c r="T299" s="126" t="s">
        <v>584</v>
      </c>
      <c r="U299" s="227">
        <f t="shared" si="162"/>
        <v>0</v>
      </c>
      <c r="V299" s="227">
        <f t="shared" si="163"/>
        <v>142905.46643214772</v>
      </c>
      <c r="W299" s="227">
        <f t="shared" si="164"/>
        <v>0</v>
      </c>
      <c r="X299" s="227">
        <f t="shared" si="165"/>
        <v>147082.8771317573</v>
      </c>
      <c r="Y299" s="227">
        <f t="shared" si="166"/>
        <v>0</v>
      </c>
      <c r="Z299" s="227">
        <f t="shared" si="167"/>
        <v>150841.22352949047</v>
      </c>
      <c r="AB299" s="126" t="s">
        <v>583</v>
      </c>
      <c r="AC299" s="126" t="s">
        <v>584</v>
      </c>
      <c r="AD299" s="227">
        <f t="shared" si="168"/>
        <v>0</v>
      </c>
      <c r="AE299" s="227">
        <f t="shared" si="169"/>
        <v>135637.72437747943</v>
      </c>
      <c r="AF299" s="227">
        <f t="shared" si="170"/>
        <v>0</v>
      </c>
      <c r="AG299" s="227">
        <f t="shared" si="171"/>
        <v>136265.1837565311</v>
      </c>
      <c r="AH299" s="227">
        <f t="shared" si="172"/>
        <v>0</v>
      </c>
      <c r="AI299" s="227">
        <f t="shared" si="173"/>
        <v>137219.08984665552</v>
      </c>
      <c r="AK299" s="126" t="s">
        <v>583</v>
      </c>
      <c r="AL299" s="126" t="s">
        <v>584</v>
      </c>
      <c r="AM299" s="227">
        <f t="shared" si="174"/>
        <v>0</v>
      </c>
      <c r="AN299" s="227">
        <f t="shared" si="175"/>
        <v>153963.70871215453</v>
      </c>
      <c r="AO299" s="227">
        <f t="shared" si="176"/>
        <v>0</v>
      </c>
      <c r="AP299" s="227">
        <f t="shared" si="177"/>
        <v>154756.90556737597</v>
      </c>
      <c r="AQ299" s="227">
        <f t="shared" si="178"/>
        <v>0</v>
      </c>
      <c r="AR299" s="227">
        <f t="shared" si="179"/>
        <v>157463.81568917152</v>
      </c>
      <c r="AT299" s="126" t="s">
        <v>583</v>
      </c>
      <c r="AU299" s="126" t="s">
        <v>584</v>
      </c>
      <c r="AV299" s="227">
        <f t="shared" si="180"/>
        <v>0</v>
      </c>
      <c r="AW299" s="227">
        <f t="shared" si="181"/>
        <v>155486.11238051191</v>
      </c>
      <c r="AX299" s="227">
        <f t="shared" si="182"/>
        <v>0</v>
      </c>
      <c r="AY299" s="227">
        <f t="shared" si="183"/>
        <v>158081.05843172036</v>
      </c>
      <c r="AZ299" s="227">
        <f t="shared" si="184"/>
        <v>0</v>
      </c>
      <c r="BA299" s="227">
        <f t="shared" si="185"/>
        <v>162218.03067434867</v>
      </c>
      <c r="BC299" s="126" t="s">
        <v>583</v>
      </c>
      <c r="BD299" s="126" t="s">
        <v>584</v>
      </c>
      <c r="BE299" s="227">
        <f t="shared" si="186"/>
        <v>0</v>
      </c>
      <c r="BF299" s="227">
        <f t="shared" si="187"/>
        <v>141641.38156162592</v>
      </c>
      <c r="BG299" s="227">
        <f t="shared" si="188"/>
        <v>0</v>
      </c>
      <c r="BH299" s="227">
        <f t="shared" si="189"/>
        <v>140599.98292711482</v>
      </c>
      <c r="BI299" s="227">
        <f t="shared" si="190"/>
        <v>0</v>
      </c>
      <c r="BJ299" s="227">
        <f t="shared" si="191"/>
        <v>141703.88654396363</v>
      </c>
    </row>
    <row r="300" spans="5:62">
      <c r="E300" s="126" t="s">
        <v>585</v>
      </c>
      <c r="F300" s="126" t="s">
        <v>586</v>
      </c>
      <c r="G300" s="227">
        <f>IFERROR(IF(VLOOKUP(E300,A:C,3,FALSE)="YES",VLOOKUP(E300,'School Year 2019-20 SPED coop'!A:R,15,FALSE),0),0)</f>
        <v>0</v>
      </c>
      <c r="H300" s="227">
        <f t="shared" si="155"/>
        <v>122811.97</v>
      </c>
      <c r="J300" s="126" t="s">
        <v>585</v>
      </c>
      <c r="K300" s="126" t="s">
        <v>586</v>
      </c>
      <c r="L300" s="227">
        <f t="shared" si="156"/>
        <v>0</v>
      </c>
      <c r="M300" s="227">
        <f t="shared" si="157"/>
        <v>127788.29941079569</v>
      </c>
      <c r="N300" s="227">
        <f t="shared" si="158"/>
        <v>0</v>
      </c>
      <c r="O300" s="227">
        <f t="shared" si="159"/>
        <v>130178.6627967539</v>
      </c>
      <c r="P300" s="227">
        <f t="shared" si="160"/>
        <v>0</v>
      </c>
      <c r="Q300" s="227">
        <f t="shared" si="161"/>
        <v>132502.91744551409</v>
      </c>
      <c r="S300" s="126" t="s">
        <v>585</v>
      </c>
      <c r="T300" s="126" t="s">
        <v>586</v>
      </c>
      <c r="U300" s="227">
        <f t="shared" si="162"/>
        <v>0</v>
      </c>
      <c r="V300" s="227">
        <f t="shared" si="163"/>
        <v>129630.29226217975</v>
      </c>
      <c r="W300" s="227">
        <f t="shared" si="164"/>
        <v>0</v>
      </c>
      <c r="X300" s="227">
        <f t="shared" si="165"/>
        <v>133442.73310266293</v>
      </c>
      <c r="Y300" s="227">
        <f t="shared" si="166"/>
        <v>0</v>
      </c>
      <c r="Z300" s="227">
        <f t="shared" si="167"/>
        <v>136856.22100259451</v>
      </c>
      <c r="AB300" s="126" t="s">
        <v>585</v>
      </c>
      <c r="AC300" s="126" t="s">
        <v>586</v>
      </c>
      <c r="AD300" s="227">
        <f t="shared" si="168"/>
        <v>0</v>
      </c>
      <c r="AE300" s="227">
        <f t="shared" si="169"/>
        <v>93735.21147558857</v>
      </c>
      <c r="AF300" s="227">
        <f t="shared" si="170"/>
        <v>0</v>
      </c>
      <c r="AG300" s="227">
        <f t="shared" si="171"/>
        <v>95386.456744997879</v>
      </c>
      <c r="AH300" s="227">
        <f t="shared" si="172"/>
        <v>0</v>
      </c>
      <c r="AI300" s="227">
        <f t="shared" si="173"/>
        <v>96985.425946008618</v>
      </c>
      <c r="AK300" s="126" t="s">
        <v>585</v>
      </c>
      <c r="AL300" s="126" t="s">
        <v>586</v>
      </c>
      <c r="AM300" s="227">
        <f t="shared" si="174"/>
        <v>0</v>
      </c>
      <c r="AN300" s="227">
        <f t="shared" si="175"/>
        <v>104817.39100969223</v>
      </c>
      <c r="AO300" s="227">
        <f t="shared" si="176"/>
        <v>0</v>
      </c>
      <c r="AP300" s="227">
        <f t="shared" si="177"/>
        <v>105348.30601044404</v>
      </c>
      <c r="AQ300" s="227">
        <f t="shared" si="178"/>
        <v>0</v>
      </c>
      <c r="AR300" s="227">
        <f t="shared" si="179"/>
        <v>107195.6344847257</v>
      </c>
      <c r="AT300" s="126" t="s">
        <v>585</v>
      </c>
      <c r="AU300" s="126" t="s">
        <v>586</v>
      </c>
      <c r="AV300" s="227">
        <f t="shared" si="180"/>
        <v>0</v>
      </c>
      <c r="AW300" s="227">
        <f t="shared" si="181"/>
        <v>105856.3081299583</v>
      </c>
      <c r="AX300" s="227">
        <f t="shared" si="182"/>
        <v>0</v>
      </c>
      <c r="AY300" s="227">
        <f t="shared" si="183"/>
        <v>107610.07332646554</v>
      </c>
      <c r="AZ300" s="227">
        <f t="shared" si="184"/>
        <v>0</v>
      </c>
      <c r="BA300" s="227">
        <f t="shared" si="185"/>
        <v>110423.99692289188</v>
      </c>
      <c r="BC300" s="126" t="s">
        <v>585</v>
      </c>
      <c r="BD300" s="126" t="s">
        <v>586</v>
      </c>
      <c r="BE300" s="227">
        <f t="shared" si="186"/>
        <v>0</v>
      </c>
      <c r="BF300" s="227">
        <f t="shared" si="187"/>
        <v>98569.847596271939</v>
      </c>
      <c r="BG300" s="227">
        <f t="shared" si="188"/>
        <v>0</v>
      </c>
      <c r="BH300" s="227">
        <f t="shared" si="189"/>
        <v>99084.089532809201</v>
      </c>
      <c r="BI300" s="227">
        <f t="shared" si="190"/>
        <v>0</v>
      </c>
      <c r="BJ300" s="227">
        <f t="shared" si="191"/>
        <v>100824.0529792602</v>
      </c>
    </row>
    <row r="301" spans="5:62">
      <c r="E301" s="126" t="s">
        <v>587</v>
      </c>
      <c r="F301" s="126" t="s">
        <v>588</v>
      </c>
      <c r="G301" s="227">
        <f>IFERROR(IF(VLOOKUP(E301,A:C,3,FALSE)="YES",VLOOKUP(E301,'School Year 2019-20 SPED coop'!A:R,15,FALSE),0),0)</f>
        <v>0</v>
      </c>
      <c r="H301" s="227">
        <f t="shared" si="155"/>
        <v>646744.73</v>
      </c>
      <c r="J301" s="126" t="s">
        <v>587</v>
      </c>
      <c r="K301" s="126" t="s">
        <v>588</v>
      </c>
      <c r="L301" s="227">
        <f t="shared" si="156"/>
        <v>0</v>
      </c>
      <c r="M301" s="227">
        <f t="shared" si="157"/>
        <v>668425.72310328751</v>
      </c>
      <c r="N301" s="227">
        <f t="shared" si="158"/>
        <v>0</v>
      </c>
      <c r="O301" s="227">
        <f t="shared" si="159"/>
        <v>680877.79443422821</v>
      </c>
      <c r="P301" s="227">
        <f t="shared" si="160"/>
        <v>0</v>
      </c>
      <c r="Q301" s="227">
        <f t="shared" si="161"/>
        <v>692985.63159776712</v>
      </c>
      <c r="S301" s="126" t="s">
        <v>587</v>
      </c>
      <c r="T301" s="126" t="s">
        <v>588</v>
      </c>
      <c r="U301" s="227">
        <f t="shared" si="162"/>
        <v>0</v>
      </c>
      <c r="V301" s="227">
        <f t="shared" si="163"/>
        <v>678126.64427190647</v>
      </c>
      <c r="W301" s="227">
        <f t="shared" si="164"/>
        <v>0</v>
      </c>
      <c r="X301" s="227">
        <f t="shared" si="165"/>
        <v>697925.68519133318</v>
      </c>
      <c r="Y301" s="227">
        <f t="shared" si="166"/>
        <v>0</v>
      </c>
      <c r="Z301" s="227">
        <f t="shared" si="167"/>
        <v>715777.74916619319</v>
      </c>
      <c r="AB301" s="126" t="s">
        <v>587</v>
      </c>
      <c r="AC301" s="126" t="s">
        <v>588</v>
      </c>
      <c r="AD301" s="227">
        <f t="shared" si="168"/>
        <v>0</v>
      </c>
      <c r="AE301" s="227">
        <f t="shared" si="169"/>
        <v>737283.02205409831</v>
      </c>
      <c r="AF301" s="227">
        <f t="shared" si="170"/>
        <v>0</v>
      </c>
      <c r="AG301" s="227">
        <f t="shared" si="171"/>
        <v>750209.19656022359</v>
      </c>
      <c r="AH301" s="227">
        <f t="shared" si="172"/>
        <v>0</v>
      </c>
      <c r="AI301" s="227">
        <f t="shared" si="173"/>
        <v>762726.91037760733</v>
      </c>
      <c r="AK301" s="126" t="s">
        <v>587</v>
      </c>
      <c r="AL301" s="126" t="s">
        <v>588</v>
      </c>
      <c r="AM301" s="227">
        <f t="shared" si="174"/>
        <v>0</v>
      </c>
      <c r="AN301" s="227">
        <f t="shared" si="175"/>
        <v>766538.31194597925</v>
      </c>
      <c r="AO301" s="227">
        <f t="shared" si="176"/>
        <v>0</v>
      </c>
      <c r="AP301" s="227">
        <f t="shared" si="177"/>
        <v>770343.83003169775</v>
      </c>
      <c r="AQ301" s="227">
        <f t="shared" si="178"/>
        <v>0</v>
      </c>
      <c r="AR301" s="227">
        <f t="shared" si="179"/>
        <v>783793.35328699287</v>
      </c>
      <c r="AT301" s="126" t="s">
        <v>587</v>
      </c>
      <c r="AU301" s="126" t="s">
        <v>588</v>
      </c>
      <c r="AV301" s="227">
        <f t="shared" si="180"/>
        <v>0</v>
      </c>
      <c r="AW301" s="227">
        <f t="shared" si="181"/>
        <v>774154.26124170655</v>
      </c>
      <c r="AX301" s="227">
        <f t="shared" si="182"/>
        <v>0</v>
      </c>
      <c r="AY301" s="227">
        <f t="shared" si="183"/>
        <v>786913.69601489347</v>
      </c>
      <c r="AZ301" s="227">
        <f t="shared" si="184"/>
        <v>0</v>
      </c>
      <c r="BA301" s="227">
        <f t="shared" si="185"/>
        <v>807419.89385458152</v>
      </c>
      <c r="BC301" s="126" t="s">
        <v>587</v>
      </c>
      <c r="BD301" s="126" t="s">
        <v>588</v>
      </c>
      <c r="BE301" s="227">
        <f t="shared" si="186"/>
        <v>0</v>
      </c>
      <c r="BF301" s="227">
        <f t="shared" si="187"/>
        <v>768716.50297719159</v>
      </c>
      <c r="BG301" s="227">
        <f t="shared" si="188"/>
        <v>0</v>
      </c>
      <c r="BH301" s="227">
        <f t="shared" si="189"/>
        <v>772528.21976013179</v>
      </c>
      <c r="BI301" s="227">
        <f t="shared" si="190"/>
        <v>0</v>
      </c>
      <c r="BJ301" s="227">
        <f t="shared" si="191"/>
        <v>786015.37488586793</v>
      </c>
    </row>
    <row r="302" spans="5:62">
      <c r="E302" s="126" t="s">
        <v>589</v>
      </c>
      <c r="F302" s="126" t="s">
        <v>590</v>
      </c>
      <c r="G302" s="227">
        <f>IFERROR(IF(VLOOKUP(E302,A:C,3,FALSE)="YES",VLOOKUP(E302,'School Year 2019-20 SPED coop'!A:R,15,FALSE),0),0)</f>
        <v>0</v>
      </c>
      <c r="H302" s="227">
        <f t="shared" si="155"/>
        <v>1546580.3800000001</v>
      </c>
      <c r="J302" s="126" t="s">
        <v>589</v>
      </c>
      <c r="K302" s="126" t="s">
        <v>590</v>
      </c>
      <c r="L302" s="227">
        <f t="shared" si="156"/>
        <v>0</v>
      </c>
      <c r="M302" s="227">
        <f t="shared" si="157"/>
        <v>1495281.8081821986</v>
      </c>
      <c r="N302" s="227">
        <f t="shared" si="158"/>
        <v>0</v>
      </c>
      <c r="O302" s="227">
        <f t="shared" si="159"/>
        <v>1523181.5536943323</v>
      </c>
      <c r="P302" s="227">
        <f t="shared" si="160"/>
        <v>0</v>
      </c>
      <c r="Q302" s="227">
        <f t="shared" si="161"/>
        <v>1550309.7458979795</v>
      </c>
      <c r="S302" s="126" t="s">
        <v>589</v>
      </c>
      <c r="T302" s="126" t="s">
        <v>590</v>
      </c>
      <c r="U302" s="227">
        <f t="shared" si="162"/>
        <v>0</v>
      </c>
      <c r="V302" s="227">
        <f t="shared" si="163"/>
        <v>1516980.5408360728</v>
      </c>
      <c r="W302" s="227">
        <f t="shared" si="164"/>
        <v>0</v>
      </c>
      <c r="X302" s="227">
        <f t="shared" si="165"/>
        <v>1561331.0906936547</v>
      </c>
      <c r="Y302" s="227">
        <f t="shared" si="166"/>
        <v>0</v>
      </c>
      <c r="Z302" s="227">
        <f t="shared" si="167"/>
        <v>1601292.3561858272</v>
      </c>
      <c r="AB302" s="126" t="s">
        <v>589</v>
      </c>
      <c r="AC302" s="126" t="s">
        <v>590</v>
      </c>
      <c r="AD302" s="227">
        <f t="shared" si="168"/>
        <v>0</v>
      </c>
      <c r="AE302" s="227">
        <f t="shared" si="169"/>
        <v>1484312.0194401541</v>
      </c>
      <c r="AF302" s="227">
        <f t="shared" si="170"/>
        <v>0</v>
      </c>
      <c r="AG302" s="227">
        <f t="shared" si="171"/>
        <v>1510248.6369058995</v>
      </c>
      <c r="AH302" s="227">
        <f t="shared" si="172"/>
        <v>0</v>
      </c>
      <c r="AI302" s="227">
        <f t="shared" si="173"/>
        <v>1533372.4889444823</v>
      </c>
      <c r="AK302" s="126" t="s">
        <v>589</v>
      </c>
      <c r="AL302" s="126" t="s">
        <v>590</v>
      </c>
      <c r="AM302" s="227">
        <f t="shared" si="174"/>
        <v>0</v>
      </c>
      <c r="AN302" s="227">
        <f t="shared" si="175"/>
        <v>1637233.642279638</v>
      </c>
      <c r="AO302" s="227">
        <f t="shared" si="176"/>
        <v>0</v>
      </c>
      <c r="AP302" s="227">
        <f t="shared" si="177"/>
        <v>1645594.1351955251</v>
      </c>
      <c r="AQ302" s="227">
        <f t="shared" si="178"/>
        <v>0</v>
      </c>
      <c r="AR302" s="227">
        <f t="shared" si="179"/>
        <v>1674361.9283008422</v>
      </c>
      <c r="AT302" s="126" t="s">
        <v>589</v>
      </c>
      <c r="AU302" s="126" t="s">
        <v>590</v>
      </c>
      <c r="AV302" s="227">
        <f t="shared" si="180"/>
        <v>0</v>
      </c>
      <c r="AW302" s="227">
        <f t="shared" si="181"/>
        <v>1653515.8876977949</v>
      </c>
      <c r="AX302" s="227">
        <f t="shared" si="182"/>
        <v>0</v>
      </c>
      <c r="AY302" s="227">
        <f t="shared" si="183"/>
        <v>1680993.4307633594</v>
      </c>
      <c r="AZ302" s="227">
        <f t="shared" si="184"/>
        <v>0</v>
      </c>
      <c r="BA302" s="227">
        <f t="shared" si="185"/>
        <v>1724862.8258267231</v>
      </c>
      <c r="BC302" s="126" t="s">
        <v>589</v>
      </c>
      <c r="BD302" s="126" t="s">
        <v>590</v>
      </c>
      <c r="BE302" s="227">
        <f t="shared" si="186"/>
        <v>0</v>
      </c>
      <c r="BF302" s="227">
        <f t="shared" si="187"/>
        <v>1549621.1235067958</v>
      </c>
      <c r="BG302" s="227">
        <f t="shared" si="188"/>
        <v>0</v>
      </c>
      <c r="BH302" s="227">
        <f t="shared" si="189"/>
        <v>1557606.8332508921</v>
      </c>
      <c r="BI302" s="227">
        <f t="shared" si="190"/>
        <v>0</v>
      </c>
      <c r="BJ302" s="227">
        <f t="shared" si="191"/>
        <v>1582697.9940062321</v>
      </c>
    </row>
    <row r="303" spans="5:62">
      <c r="E303" s="126" t="s">
        <v>591</v>
      </c>
      <c r="F303" s="126" t="s">
        <v>592</v>
      </c>
      <c r="G303" s="227">
        <f>IFERROR(IF(VLOOKUP(E303,A:C,3,FALSE)="YES",VLOOKUP(E303,'School Year 2019-20 SPED coop'!A:R,15,FALSE),0),0)</f>
        <v>0</v>
      </c>
      <c r="H303" s="227">
        <f t="shared" si="155"/>
        <v>19615765.460000001</v>
      </c>
      <c r="J303" s="126" t="s">
        <v>591</v>
      </c>
      <c r="K303" s="126" t="s">
        <v>592</v>
      </c>
      <c r="L303" s="227">
        <f t="shared" si="156"/>
        <v>0</v>
      </c>
      <c r="M303" s="227">
        <f t="shared" si="157"/>
        <v>20071846.542578958</v>
      </c>
      <c r="N303" s="227">
        <f t="shared" si="158"/>
        <v>0</v>
      </c>
      <c r="O303" s="227">
        <f t="shared" si="159"/>
        <v>20446359.024443332</v>
      </c>
      <c r="P303" s="227">
        <f t="shared" si="160"/>
        <v>0</v>
      </c>
      <c r="Q303" s="227">
        <f t="shared" si="161"/>
        <v>20810514.195832342</v>
      </c>
      <c r="S303" s="126" t="s">
        <v>591</v>
      </c>
      <c r="T303" s="126" t="s">
        <v>592</v>
      </c>
      <c r="U303" s="227">
        <f t="shared" si="162"/>
        <v>0</v>
      </c>
      <c r="V303" s="227">
        <f t="shared" si="163"/>
        <v>20363207.770207036</v>
      </c>
      <c r="W303" s="227">
        <f t="shared" si="164"/>
        <v>0</v>
      </c>
      <c r="X303" s="227">
        <f t="shared" si="165"/>
        <v>20958433.1906351</v>
      </c>
      <c r="Y303" s="227">
        <f t="shared" si="166"/>
        <v>0</v>
      </c>
      <c r="Z303" s="227">
        <f t="shared" si="167"/>
        <v>21494991.654800452</v>
      </c>
      <c r="AB303" s="126" t="s">
        <v>591</v>
      </c>
      <c r="AC303" s="126" t="s">
        <v>592</v>
      </c>
      <c r="AD303" s="227">
        <f t="shared" si="168"/>
        <v>0</v>
      </c>
      <c r="AE303" s="227">
        <f t="shared" si="169"/>
        <v>18828711.037429366</v>
      </c>
      <c r="AF303" s="227">
        <f t="shared" si="170"/>
        <v>0</v>
      </c>
      <c r="AG303" s="227">
        <f t="shared" si="171"/>
        <v>19164457.908007551</v>
      </c>
      <c r="AH303" s="227">
        <f t="shared" si="172"/>
        <v>0</v>
      </c>
      <c r="AI303" s="227">
        <f t="shared" si="173"/>
        <v>19481560.208612632</v>
      </c>
      <c r="AK303" s="126" t="s">
        <v>591</v>
      </c>
      <c r="AL303" s="126" t="s">
        <v>592</v>
      </c>
      <c r="AM303" s="227">
        <f t="shared" si="174"/>
        <v>0</v>
      </c>
      <c r="AN303" s="227">
        <f t="shared" si="175"/>
        <v>21377707.495809227</v>
      </c>
      <c r="AO303" s="227">
        <f t="shared" si="176"/>
        <v>0</v>
      </c>
      <c r="AP303" s="227">
        <f t="shared" si="177"/>
        <v>21487198.261583548</v>
      </c>
      <c r="AQ303" s="227">
        <f t="shared" si="178"/>
        <v>0</v>
      </c>
      <c r="AR303" s="227">
        <f t="shared" si="179"/>
        <v>21862876.684412941</v>
      </c>
      <c r="AT303" s="126" t="s">
        <v>591</v>
      </c>
      <c r="AU303" s="126" t="s">
        <v>592</v>
      </c>
      <c r="AV303" s="227">
        <f t="shared" si="180"/>
        <v>0</v>
      </c>
      <c r="AW303" s="227">
        <f t="shared" si="181"/>
        <v>21590331.613928076</v>
      </c>
      <c r="AX303" s="227">
        <f t="shared" si="182"/>
        <v>0</v>
      </c>
      <c r="AY303" s="227">
        <f t="shared" si="183"/>
        <v>21949371.316891678</v>
      </c>
      <c r="AZ303" s="227">
        <f t="shared" si="184"/>
        <v>0</v>
      </c>
      <c r="BA303" s="227">
        <f t="shared" si="185"/>
        <v>22522202.674303342</v>
      </c>
      <c r="BC303" s="126" t="s">
        <v>591</v>
      </c>
      <c r="BD303" s="126" t="s">
        <v>592</v>
      </c>
      <c r="BE303" s="227">
        <f t="shared" si="186"/>
        <v>0</v>
      </c>
      <c r="BF303" s="227">
        <f t="shared" si="187"/>
        <v>19606855.919562697</v>
      </c>
      <c r="BG303" s="227">
        <f t="shared" si="188"/>
        <v>0</v>
      </c>
      <c r="BH303" s="227">
        <f t="shared" si="189"/>
        <v>19716624.692226939</v>
      </c>
      <c r="BI303" s="227">
        <f t="shared" si="190"/>
        <v>0</v>
      </c>
      <c r="BJ303" s="227">
        <f t="shared" si="191"/>
        <v>20058687.902782209</v>
      </c>
    </row>
    <row r="304" spans="5:62">
      <c r="E304" s="126" t="s">
        <v>593</v>
      </c>
      <c r="F304" s="126" t="s">
        <v>594</v>
      </c>
      <c r="G304" s="227">
        <f>IFERROR(IF(VLOOKUP(E304,A:C,3,FALSE)="YES",VLOOKUP(E304,'School Year 2019-20 SPED coop'!A:R,15,FALSE),0),0)</f>
        <v>0</v>
      </c>
      <c r="H304" s="227">
        <f t="shared" si="155"/>
        <v>3641788.1599999997</v>
      </c>
      <c r="J304" s="126" t="s">
        <v>593</v>
      </c>
      <c r="K304" s="126" t="s">
        <v>594</v>
      </c>
      <c r="L304" s="227">
        <f t="shared" si="156"/>
        <v>0</v>
      </c>
      <c r="M304" s="227">
        <f t="shared" si="157"/>
        <v>3568008.0501272036</v>
      </c>
      <c r="N304" s="227">
        <f t="shared" si="158"/>
        <v>0</v>
      </c>
      <c r="O304" s="227">
        <f t="shared" si="159"/>
        <v>3634575.8961709398</v>
      </c>
      <c r="P304" s="227">
        <f t="shared" si="160"/>
        <v>0</v>
      </c>
      <c r="Q304" s="227">
        <f t="shared" si="161"/>
        <v>3699302.9119228013</v>
      </c>
      <c r="S304" s="126" t="s">
        <v>593</v>
      </c>
      <c r="T304" s="126" t="s">
        <v>594</v>
      </c>
      <c r="U304" s="227">
        <f t="shared" si="162"/>
        <v>0</v>
      </c>
      <c r="V304" s="227">
        <f t="shared" si="163"/>
        <v>3619802.1540642115</v>
      </c>
      <c r="W304" s="227">
        <f t="shared" si="164"/>
        <v>0</v>
      </c>
      <c r="X304" s="227">
        <f t="shared" si="165"/>
        <v>3725612.8006576761</v>
      </c>
      <c r="Y304" s="227">
        <f t="shared" si="166"/>
        <v>0</v>
      </c>
      <c r="Z304" s="227">
        <f t="shared" si="167"/>
        <v>3820975.2401381666</v>
      </c>
      <c r="AB304" s="126" t="s">
        <v>593</v>
      </c>
      <c r="AC304" s="126" t="s">
        <v>594</v>
      </c>
      <c r="AD304" s="227">
        <f t="shared" si="168"/>
        <v>0</v>
      </c>
      <c r="AE304" s="227">
        <f t="shared" si="169"/>
        <v>3620867.6682586959</v>
      </c>
      <c r="AF304" s="227">
        <f t="shared" si="170"/>
        <v>0</v>
      </c>
      <c r="AG304" s="227">
        <f t="shared" si="171"/>
        <v>3685690.3089434495</v>
      </c>
      <c r="AH304" s="227">
        <f t="shared" si="172"/>
        <v>0</v>
      </c>
      <c r="AI304" s="227">
        <f t="shared" si="173"/>
        <v>3750444.0668696547</v>
      </c>
      <c r="AK304" s="126" t="s">
        <v>593</v>
      </c>
      <c r="AL304" s="126" t="s">
        <v>594</v>
      </c>
      <c r="AM304" s="227">
        <f t="shared" si="174"/>
        <v>0</v>
      </c>
      <c r="AN304" s="227">
        <f t="shared" si="175"/>
        <v>3958180.6847711555</v>
      </c>
      <c r="AO304" s="227">
        <f t="shared" si="176"/>
        <v>0</v>
      </c>
      <c r="AP304" s="227">
        <f t="shared" si="177"/>
        <v>3978343.6976980274</v>
      </c>
      <c r="AQ304" s="227">
        <f t="shared" si="178"/>
        <v>0</v>
      </c>
      <c r="AR304" s="227">
        <f t="shared" si="179"/>
        <v>4047882.4095001444</v>
      </c>
      <c r="AT304" s="126" t="s">
        <v>593</v>
      </c>
      <c r="AU304" s="126" t="s">
        <v>594</v>
      </c>
      <c r="AV304" s="227">
        <f t="shared" si="180"/>
        <v>0</v>
      </c>
      <c r="AW304" s="227">
        <f t="shared" si="181"/>
        <v>3997560.6279839445</v>
      </c>
      <c r="AX304" s="227">
        <f t="shared" si="182"/>
        <v>0</v>
      </c>
      <c r="AY304" s="227">
        <f t="shared" si="183"/>
        <v>4063914.3079153216</v>
      </c>
      <c r="AZ304" s="227">
        <f t="shared" si="184"/>
        <v>0</v>
      </c>
      <c r="BA304" s="227">
        <f t="shared" si="185"/>
        <v>4169971.7803186029</v>
      </c>
      <c r="BC304" s="126" t="s">
        <v>593</v>
      </c>
      <c r="BD304" s="126" t="s">
        <v>594</v>
      </c>
      <c r="BE304" s="227">
        <f t="shared" si="186"/>
        <v>0</v>
      </c>
      <c r="BF304" s="227">
        <f t="shared" si="187"/>
        <v>3779429.6822118699</v>
      </c>
      <c r="BG304" s="227">
        <f t="shared" si="188"/>
        <v>0</v>
      </c>
      <c r="BH304" s="227">
        <f t="shared" si="189"/>
        <v>3800416.2919918182</v>
      </c>
      <c r="BI304" s="227">
        <f t="shared" si="190"/>
        <v>0</v>
      </c>
      <c r="BJ304" s="227">
        <f t="shared" si="191"/>
        <v>3870165.3004607703</v>
      </c>
    </row>
    <row r="305" spans="5:62">
      <c r="E305" s="126" t="s">
        <v>595</v>
      </c>
      <c r="F305" s="126" t="s">
        <v>596</v>
      </c>
      <c r="G305" s="227">
        <f>IFERROR(IF(VLOOKUP(E305,A:C,3,FALSE)="YES",VLOOKUP(E305,'School Year 2019-20 SPED coop'!A:R,15,FALSE),0),0)</f>
        <v>0</v>
      </c>
      <c r="H305" s="227">
        <f t="shared" si="155"/>
        <v>4238552.25</v>
      </c>
      <c r="J305" s="126" t="s">
        <v>595</v>
      </c>
      <c r="K305" s="126" t="s">
        <v>596</v>
      </c>
      <c r="L305" s="227">
        <f t="shared" si="156"/>
        <v>0</v>
      </c>
      <c r="M305" s="227">
        <f t="shared" si="157"/>
        <v>4199809.2038183073</v>
      </c>
      <c r="N305" s="227">
        <f t="shared" si="158"/>
        <v>0</v>
      </c>
      <c r="O305" s="227">
        <f t="shared" si="159"/>
        <v>4278179.2436791258</v>
      </c>
      <c r="P305" s="227">
        <f t="shared" si="160"/>
        <v>0</v>
      </c>
      <c r="Q305" s="227">
        <f t="shared" si="161"/>
        <v>4354381.9670017399</v>
      </c>
      <c r="S305" s="126" t="s">
        <v>595</v>
      </c>
      <c r="T305" s="126" t="s">
        <v>596</v>
      </c>
      <c r="U305" s="227">
        <f t="shared" si="162"/>
        <v>0</v>
      </c>
      <c r="V305" s="227">
        <f t="shared" si="163"/>
        <v>4260784.9564267024</v>
      </c>
      <c r="W305" s="227">
        <f t="shared" si="164"/>
        <v>0</v>
      </c>
      <c r="X305" s="227">
        <f t="shared" si="165"/>
        <v>4385329.5870766025</v>
      </c>
      <c r="Y305" s="227">
        <f t="shared" si="166"/>
        <v>0</v>
      </c>
      <c r="Z305" s="227">
        <f t="shared" si="167"/>
        <v>4497596.4715538817</v>
      </c>
      <c r="AB305" s="126" t="s">
        <v>595</v>
      </c>
      <c r="AC305" s="126" t="s">
        <v>596</v>
      </c>
      <c r="AD305" s="227">
        <f t="shared" si="168"/>
        <v>0</v>
      </c>
      <c r="AE305" s="227">
        <f t="shared" si="169"/>
        <v>4268934.1977291638</v>
      </c>
      <c r="AF305" s="227">
        <f t="shared" si="170"/>
        <v>0</v>
      </c>
      <c r="AG305" s="227">
        <f t="shared" si="171"/>
        <v>4345661.8461708548</v>
      </c>
      <c r="AH305" s="227">
        <f t="shared" si="172"/>
        <v>0</v>
      </c>
      <c r="AI305" s="227">
        <f t="shared" si="173"/>
        <v>4420264.1781500475</v>
      </c>
      <c r="AK305" s="126" t="s">
        <v>595</v>
      </c>
      <c r="AL305" s="126" t="s">
        <v>596</v>
      </c>
      <c r="AM305" s="227">
        <f t="shared" si="174"/>
        <v>0</v>
      </c>
      <c r="AN305" s="227">
        <f t="shared" si="175"/>
        <v>4686876.9205638254</v>
      </c>
      <c r="AO305" s="227">
        <f t="shared" si="176"/>
        <v>0</v>
      </c>
      <c r="AP305" s="227">
        <f t="shared" si="177"/>
        <v>4710835.6697799405</v>
      </c>
      <c r="AQ305" s="227">
        <f t="shared" si="178"/>
        <v>0</v>
      </c>
      <c r="AR305" s="227">
        <f t="shared" si="179"/>
        <v>4793192.7113226037</v>
      </c>
      <c r="AT305" s="126" t="s">
        <v>595</v>
      </c>
      <c r="AU305" s="126" t="s">
        <v>596</v>
      </c>
      <c r="AV305" s="227">
        <f t="shared" si="180"/>
        <v>0</v>
      </c>
      <c r="AW305" s="227">
        <f t="shared" si="181"/>
        <v>4733496.1674683196</v>
      </c>
      <c r="AX305" s="227">
        <f t="shared" si="182"/>
        <v>0</v>
      </c>
      <c r="AY305" s="227">
        <f t="shared" si="183"/>
        <v>4812159.7189923683</v>
      </c>
      <c r="AZ305" s="227">
        <f t="shared" si="184"/>
        <v>0</v>
      </c>
      <c r="BA305" s="227">
        <f t="shared" si="185"/>
        <v>4937752.5139526902</v>
      </c>
      <c r="BC305" s="126" t="s">
        <v>595</v>
      </c>
      <c r="BD305" s="126" t="s">
        <v>596</v>
      </c>
      <c r="BE305" s="227">
        <f t="shared" si="186"/>
        <v>0</v>
      </c>
      <c r="BF305" s="227">
        <f t="shared" si="187"/>
        <v>4466339.2046256857</v>
      </c>
      <c r="BG305" s="227">
        <f t="shared" si="188"/>
        <v>0</v>
      </c>
      <c r="BH305" s="227">
        <f t="shared" si="189"/>
        <v>4491521.0910955854</v>
      </c>
      <c r="BI305" s="227">
        <f t="shared" si="190"/>
        <v>0</v>
      </c>
      <c r="BJ305" s="227">
        <f t="shared" si="191"/>
        <v>4572172.9648983115</v>
      </c>
    </row>
    <row r="306" spans="5:62">
      <c r="E306" s="126" t="s">
        <v>597</v>
      </c>
      <c r="F306" s="126" t="s">
        <v>598</v>
      </c>
      <c r="G306" s="227">
        <f>IFERROR(IF(VLOOKUP(E306,A:C,3,FALSE)="YES",VLOOKUP(E306,'School Year 2019-20 SPED coop'!A:R,15,FALSE),0),0)</f>
        <v>0</v>
      </c>
      <c r="H306" s="227">
        <f t="shared" si="155"/>
        <v>880912.42</v>
      </c>
      <c r="J306" s="126" t="s">
        <v>597</v>
      </c>
      <c r="K306" s="126" t="s">
        <v>598</v>
      </c>
      <c r="L306" s="227">
        <f t="shared" si="156"/>
        <v>0</v>
      </c>
      <c r="M306" s="227">
        <f t="shared" si="157"/>
        <v>795507.94303956325</v>
      </c>
      <c r="N306" s="227">
        <f t="shared" si="158"/>
        <v>0</v>
      </c>
      <c r="O306" s="227">
        <f t="shared" si="159"/>
        <v>810352.05741912173</v>
      </c>
      <c r="P306" s="227">
        <f t="shared" si="160"/>
        <v>0</v>
      </c>
      <c r="Q306" s="227">
        <f t="shared" si="161"/>
        <v>824785.67978413554</v>
      </c>
      <c r="S306" s="126" t="s">
        <v>597</v>
      </c>
      <c r="T306" s="126" t="s">
        <v>598</v>
      </c>
      <c r="U306" s="227">
        <f t="shared" si="162"/>
        <v>0</v>
      </c>
      <c r="V306" s="227">
        <f t="shared" si="163"/>
        <v>807062.91849302314</v>
      </c>
      <c r="W306" s="227">
        <f t="shared" si="164"/>
        <v>0</v>
      </c>
      <c r="X306" s="227">
        <f t="shared" si="165"/>
        <v>830642.4337269183</v>
      </c>
      <c r="Y306" s="227">
        <f t="shared" si="166"/>
        <v>0</v>
      </c>
      <c r="Z306" s="227">
        <f t="shared" si="167"/>
        <v>851915.91259188973</v>
      </c>
      <c r="AB306" s="126" t="s">
        <v>597</v>
      </c>
      <c r="AC306" s="126" t="s">
        <v>598</v>
      </c>
      <c r="AD306" s="227">
        <f t="shared" si="168"/>
        <v>0</v>
      </c>
      <c r="AE306" s="227">
        <f t="shared" si="169"/>
        <v>736738.01776670618</v>
      </c>
      <c r="AF306" s="227">
        <f t="shared" si="170"/>
        <v>0</v>
      </c>
      <c r="AG306" s="227">
        <f t="shared" si="171"/>
        <v>748567.38275160897</v>
      </c>
      <c r="AH306" s="227">
        <f t="shared" si="172"/>
        <v>0</v>
      </c>
      <c r="AI306" s="227">
        <f t="shared" si="173"/>
        <v>764672.07465278415</v>
      </c>
      <c r="AK306" s="126" t="s">
        <v>597</v>
      </c>
      <c r="AL306" s="126" t="s">
        <v>598</v>
      </c>
      <c r="AM306" s="227">
        <f t="shared" si="174"/>
        <v>0</v>
      </c>
      <c r="AN306" s="227">
        <f t="shared" si="175"/>
        <v>834359.62368808431</v>
      </c>
      <c r="AO306" s="227">
        <f t="shared" si="176"/>
        <v>0</v>
      </c>
      <c r="AP306" s="227">
        <f t="shared" si="177"/>
        <v>838613.97683912644</v>
      </c>
      <c r="AQ306" s="227">
        <f t="shared" si="178"/>
        <v>0</v>
      </c>
      <c r="AR306" s="227">
        <f t="shared" si="179"/>
        <v>853273.15865744592</v>
      </c>
      <c r="AT306" s="126" t="s">
        <v>597</v>
      </c>
      <c r="AU306" s="126" t="s">
        <v>598</v>
      </c>
      <c r="AV306" s="227">
        <f t="shared" si="180"/>
        <v>0</v>
      </c>
      <c r="AW306" s="227">
        <f t="shared" si="181"/>
        <v>842658.77811572084</v>
      </c>
      <c r="AX306" s="227">
        <f t="shared" si="182"/>
        <v>0</v>
      </c>
      <c r="AY306" s="227">
        <f t="shared" si="183"/>
        <v>856650.64129876369</v>
      </c>
      <c r="AZ306" s="227">
        <f t="shared" si="184"/>
        <v>0</v>
      </c>
      <c r="BA306" s="227">
        <f t="shared" si="185"/>
        <v>879006.14910742571</v>
      </c>
      <c r="BC306" s="126" t="s">
        <v>597</v>
      </c>
      <c r="BD306" s="126" t="s">
        <v>598</v>
      </c>
      <c r="BE306" s="227">
        <f t="shared" si="186"/>
        <v>0</v>
      </c>
      <c r="BF306" s="227">
        <f t="shared" si="187"/>
        <v>771218.71860559774</v>
      </c>
      <c r="BG306" s="227">
        <f t="shared" si="188"/>
        <v>0</v>
      </c>
      <c r="BH306" s="227">
        <f t="shared" si="189"/>
        <v>774173.58092528523</v>
      </c>
      <c r="BI306" s="227">
        <f t="shared" si="190"/>
        <v>0</v>
      </c>
      <c r="BJ306" s="227">
        <f t="shared" si="191"/>
        <v>791422.80712939426</v>
      </c>
    </row>
    <row r="307" spans="5:62">
      <c r="E307" s="126" t="s">
        <v>599</v>
      </c>
      <c r="F307" s="126" t="s">
        <v>600</v>
      </c>
      <c r="G307" s="227">
        <f>IFERROR(IF(VLOOKUP(E307,A:C,3,FALSE)="YES",VLOOKUP(E307,'School Year 2019-20 SPED coop'!A:R,15,FALSE),0),0)</f>
        <v>0</v>
      </c>
      <c r="H307" s="227">
        <f t="shared" si="155"/>
        <v>4542233.28</v>
      </c>
      <c r="J307" s="126" t="s">
        <v>599</v>
      </c>
      <c r="K307" s="126" t="s">
        <v>600</v>
      </c>
      <c r="L307" s="227">
        <f t="shared" si="156"/>
        <v>0</v>
      </c>
      <c r="M307" s="227">
        <f t="shared" si="157"/>
        <v>4350479.2734979047</v>
      </c>
      <c r="N307" s="227">
        <f t="shared" si="158"/>
        <v>0</v>
      </c>
      <c r="O307" s="227">
        <f t="shared" si="159"/>
        <v>4431657.1299836161</v>
      </c>
      <c r="P307" s="227">
        <f t="shared" si="160"/>
        <v>0</v>
      </c>
      <c r="Q307" s="227">
        <f t="shared" si="161"/>
        <v>4510590.1112693325</v>
      </c>
      <c r="S307" s="126" t="s">
        <v>599</v>
      </c>
      <c r="T307" s="126" t="s">
        <v>600</v>
      </c>
      <c r="U307" s="227">
        <f t="shared" si="162"/>
        <v>0</v>
      </c>
      <c r="V307" s="227">
        <f t="shared" si="163"/>
        <v>4413620.6502453061</v>
      </c>
      <c r="W307" s="227">
        <f t="shared" si="164"/>
        <v>0</v>
      </c>
      <c r="X307" s="227">
        <f t="shared" si="165"/>
        <v>4542633.4150263313</v>
      </c>
      <c r="Y307" s="227">
        <f t="shared" si="166"/>
        <v>0</v>
      </c>
      <c r="Z307" s="227">
        <f t="shared" si="167"/>
        <v>4658933.283872054</v>
      </c>
      <c r="AB307" s="126" t="s">
        <v>599</v>
      </c>
      <c r="AC307" s="126" t="s">
        <v>600</v>
      </c>
      <c r="AD307" s="227">
        <f t="shared" si="168"/>
        <v>0</v>
      </c>
      <c r="AE307" s="227">
        <f t="shared" si="169"/>
        <v>4194004.4648612342</v>
      </c>
      <c r="AF307" s="227">
        <f t="shared" si="170"/>
        <v>0</v>
      </c>
      <c r="AG307" s="227">
        <f t="shared" si="171"/>
        <v>4263477.6956141386</v>
      </c>
      <c r="AH307" s="227">
        <f t="shared" si="172"/>
        <v>0</v>
      </c>
      <c r="AI307" s="227">
        <f t="shared" si="173"/>
        <v>4336678.0002292674</v>
      </c>
      <c r="AK307" s="126" t="s">
        <v>599</v>
      </c>
      <c r="AL307" s="126" t="s">
        <v>600</v>
      </c>
      <c r="AM307" s="227">
        <f t="shared" si="174"/>
        <v>0</v>
      </c>
      <c r="AN307" s="227">
        <f t="shared" si="175"/>
        <v>4679853.8532339614</v>
      </c>
      <c r="AO307" s="227">
        <f t="shared" si="176"/>
        <v>0</v>
      </c>
      <c r="AP307" s="227">
        <f t="shared" si="177"/>
        <v>4703783.7410496287</v>
      </c>
      <c r="AQ307" s="227">
        <f t="shared" si="178"/>
        <v>0</v>
      </c>
      <c r="AR307" s="227">
        <f t="shared" si="179"/>
        <v>4786015.0023200093</v>
      </c>
      <c r="AT307" s="126" t="s">
        <v>599</v>
      </c>
      <c r="AU307" s="126" t="s">
        <v>600</v>
      </c>
      <c r="AV307" s="227">
        <f t="shared" si="180"/>
        <v>0</v>
      </c>
      <c r="AW307" s="227">
        <f t="shared" si="181"/>
        <v>4726412.2676807735</v>
      </c>
      <c r="AX307" s="227">
        <f t="shared" si="182"/>
        <v>0</v>
      </c>
      <c r="AY307" s="227">
        <f t="shared" si="183"/>
        <v>4804967.0494054584</v>
      </c>
      <c r="AZ307" s="227">
        <f t="shared" si="184"/>
        <v>0</v>
      </c>
      <c r="BA307" s="227">
        <f t="shared" si="185"/>
        <v>4930360.7218026863</v>
      </c>
      <c r="BC307" s="126" t="s">
        <v>599</v>
      </c>
      <c r="BD307" s="126" t="s">
        <v>600</v>
      </c>
      <c r="BE307" s="227">
        <f t="shared" si="186"/>
        <v>0</v>
      </c>
      <c r="BF307" s="227">
        <f t="shared" si="187"/>
        <v>4388139.86278811</v>
      </c>
      <c r="BG307" s="227">
        <f t="shared" si="188"/>
        <v>0</v>
      </c>
      <c r="BH307" s="227">
        <f t="shared" si="189"/>
        <v>4406985.1967306444</v>
      </c>
      <c r="BI307" s="227">
        <f t="shared" si="190"/>
        <v>0</v>
      </c>
      <c r="BJ307" s="227">
        <f t="shared" si="191"/>
        <v>4486099.5189458579</v>
      </c>
    </row>
    <row r="308" spans="5:62">
      <c r="E308" s="126" t="s">
        <v>601</v>
      </c>
      <c r="F308" s="126" t="s">
        <v>602</v>
      </c>
      <c r="G308" s="227">
        <f>IFERROR(IF(VLOOKUP(E308,A:C,3,FALSE)="YES",VLOOKUP(E308,'School Year 2019-20 SPED coop'!A:R,15,FALSE),0),0)</f>
        <v>0</v>
      </c>
      <c r="H308" s="227">
        <f t="shared" si="155"/>
        <v>8310123.0700000003</v>
      </c>
      <c r="J308" s="126" t="s">
        <v>601</v>
      </c>
      <c r="K308" s="126" t="s">
        <v>602</v>
      </c>
      <c r="L308" s="227">
        <f t="shared" si="156"/>
        <v>0</v>
      </c>
      <c r="M308" s="227">
        <f t="shared" si="157"/>
        <v>8159413.5578071084</v>
      </c>
      <c r="N308" s="227">
        <f t="shared" si="158"/>
        <v>0</v>
      </c>
      <c r="O308" s="227">
        <f t="shared" si="159"/>
        <v>8311731.1595210657</v>
      </c>
      <c r="P308" s="227">
        <f t="shared" si="160"/>
        <v>0</v>
      </c>
      <c r="Q308" s="227">
        <f t="shared" si="161"/>
        <v>8459836.4615963865</v>
      </c>
      <c r="S308" s="126" t="s">
        <v>601</v>
      </c>
      <c r="T308" s="126" t="s">
        <v>602</v>
      </c>
      <c r="U308" s="227">
        <f t="shared" si="162"/>
        <v>0</v>
      </c>
      <c r="V308" s="227">
        <f t="shared" si="163"/>
        <v>8277864.2547368733</v>
      </c>
      <c r="W308" s="227">
        <f t="shared" si="164"/>
        <v>0</v>
      </c>
      <c r="X308" s="227">
        <f t="shared" si="165"/>
        <v>8519893.0985224713</v>
      </c>
      <c r="Y308" s="227">
        <f t="shared" si="166"/>
        <v>0</v>
      </c>
      <c r="Z308" s="227">
        <f t="shared" si="167"/>
        <v>8738085.3481606022</v>
      </c>
      <c r="AB308" s="126" t="s">
        <v>601</v>
      </c>
      <c r="AC308" s="126" t="s">
        <v>602</v>
      </c>
      <c r="AD308" s="227">
        <f t="shared" si="168"/>
        <v>0</v>
      </c>
      <c r="AE308" s="227">
        <f t="shared" si="169"/>
        <v>7721141.8395197978</v>
      </c>
      <c r="AF308" s="227">
        <f t="shared" si="170"/>
        <v>0</v>
      </c>
      <c r="AG308" s="227">
        <f t="shared" si="171"/>
        <v>7859855.8400718104</v>
      </c>
      <c r="AH308" s="227">
        <f t="shared" si="172"/>
        <v>0</v>
      </c>
      <c r="AI308" s="227">
        <f t="shared" si="173"/>
        <v>7993198.9065400977</v>
      </c>
      <c r="AK308" s="126" t="s">
        <v>601</v>
      </c>
      <c r="AL308" s="126" t="s">
        <v>602</v>
      </c>
      <c r="AM308" s="227">
        <f t="shared" si="174"/>
        <v>0</v>
      </c>
      <c r="AN308" s="227">
        <f t="shared" si="175"/>
        <v>8368807.4599395804</v>
      </c>
      <c r="AO308" s="227">
        <f t="shared" si="176"/>
        <v>0</v>
      </c>
      <c r="AP308" s="227">
        <f t="shared" si="177"/>
        <v>8411677.9542563036</v>
      </c>
      <c r="AQ308" s="227">
        <f t="shared" si="178"/>
        <v>0</v>
      </c>
      <c r="AR308" s="227">
        <f t="shared" si="179"/>
        <v>8558742.4110134877</v>
      </c>
      <c r="AT308" s="126" t="s">
        <v>601</v>
      </c>
      <c r="AU308" s="126" t="s">
        <v>602</v>
      </c>
      <c r="AV308" s="227">
        <f t="shared" si="180"/>
        <v>0</v>
      </c>
      <c r="AW308" s="227">
        <f t="shared" si="181"/>
        <v>8452043.2564570028</v>
      </c>
      <c r="AX308" s="227">
        <f t="shared" si="182"/>
        <v>0</v>
      </c>
      <c r="AY308" s="227">
        <f t="shared" si="183"/>
        <v>8592606.5089360662</v>
      </c>
      <c r="AZ308" s="227">
        <f t="shared" si="184"/>
        <v>0</v>
      </c>
      <c r="BA308" s="227">
        <f t="shared" si="185"/>
        <v>8816853.4259351641</v>
      </c>
      <c r="BC308" s="126" t="s">
        <v>601</v>
      </c>
      <c r="BD308" s="126" t="s">
        <v>602</v>
      </c>
      <c r="BE308" s="227">
        <f t="shared" si="186"/>
        <v>0</v>
      </c>
      <c r="BF308" s="227">
        <f t="shared" si="187"/>
        <v>8079443.2191886241</v>
      </c>
      <c r="BG308" s="227">
        <f t="shared" si="188"/>
        <v>0</v>
      </c>
      <c r="BH308" s="227">
        <f t="shared" si="189"/>
        <v>8124790.2514816206</v>
      </c>
      <c r="BI308" s="227">
        <f t="shared" si="190"/>
        <v>0</v>
      </c>
      <c r="BJ308" s="227">
        <f t="shared" si="191"/>
        <v>8268960.9754847558</v>
      </c>
    </row>
    <row r="309" spans="5:62">
      <c r="E309" s="126" t="s">
        <v>603</v>
      </c>
      <c r="F309" s="126" t="s">
        <v>604</v>
      </c>
      <c r="G309" s="227">
        <f>IFERROR(IF(VLOOKUP(E309,A:C,3,FALSE)="YES",VLOOKUP(E309,'School Year 2019-20 SPED coop'!A:R,15,FALSE),0),0)</f>
        <v>0</v>
      </c>
      <c r="H309" s="227">
        <f t="shared" si="155"/>
        <v>5017010.32</v>
      </c>
      <c r="J309" s="126" t="s">
        <v>603</v>
      </c>
      <c r="K309" s="126" t="s">
        <v>604</v>
      </c>
      <c r="L309" s="227">
        <f t="shared" si="156"/>
        <v>0</v>
      </c>
      <c r="M309" s="227">
        <f t="shared" si="157"/>
        <v>4936961.5276125614</v>
      </c>
      <c r="N309" s="227">
        <f t="shared" si="158"/>
        <v>0</v>
      </c>
      <c r="O309" s="227">
        <f t="shared" si="159"/>
        <v>5029133.8143203733</v>
      </c>
      <c r="P309" s="227">
        <f t="shared" si="160"/>
        <v>0</v>
      </c>
      <c r="Q309" s="227">
        <f t="shared" si="161"/>
        <v>5118756.9434220791</v>
      </c>
      <c r="S309" s="126" t="s">
        <v>603</v>
      </c>
      <c r="T309" s="126" t="s">
        <v>604</v>
      </c>
      <c r="U309" s="227">
        <f t="shared" si="162"/>
        <v>0</v>
      </c>
      <c r="V309" s="227">
        <f t="shared" si="163"/>
        <v>5008637.137466982</v>
      </c>
      <c r="W309" s="227">
        <f t="shared" si="164"/>
        <v>0</v>
      </c>
      <c r="X309" s="227">
        <f t="shared" si="165"/>
        <v>5155094.5738849891</v>
      </c>
      <c r="Y309" s="227">
        <f t="shared" si="166"/>
        <v>0</v>
      </c>
      <c r="Z309" s="227">
        <f t="shared" si="167"/>
        <v>5287114.3931654571</v>
      </c>
      <c r="AB309" s="126" t="s">
        <v>603</v>
      </c>
      <c r="AC309" s="126" t="s">
        <v>604</v>
      </c>
      <c r="AD309" s="227">
        <f t="shared" si="168"/>
        <v>0</v>
      </c>
      <c r="AE309" s="227">
        <f t="shared" si="169"/>
        <v>4552691.1193660963</v>
      </c>
      <c r="AF309" s="227">
        <f t="shared" si="170"/>
        <v>0</v>
      </c>
      <c r="AG309" s="227">
        <f t="shared" si="171"/>
        <v>4642975.3049778482</v>
      </c>
      <c r="AH309" s="227">
        <f t="shared" si="172"/>
        <v>0</v>
      </c>
      <c r="AI309" s="227">
        <f t="shared" si="173"/>
        <v>4729611.8421182819</v>
      </c>
      <c r="AK309" s="126" t="s">
        <v>603</v>
      </c>
      <c r="AL309" s="126" t="s">
        <v>604</v>
      </c>
      <c r="AM309" s="227">
        <f t="shared" si="174"/>
        <v>0</v>
      </c>
      <c r="AN309" s="227">
        <f t="shared" si="175"/>
        <v>5299314.3240122423</v>
      </c>
      <c r="AO309" s="227">
        <f t="shared" si="176"/>
        <v>0</v>
      </c>
      <c r="AP309" s="227">
        <f t="shared" si="177"/>
        <v>5326619.6410575816</v>
      </c>
      <c r="AQ309" s="227">
        <f t="shared" si="178"/>
        <v>0</v>
      </c>
      <c r="AR309" s="227">
        <f t="shared" si="179"/>
        <v>5419773.202813101</v>
      </c>
      <c r="AT309" s="126" t="s">
        <v>603</v>
      </c>
      <c r="AU309" s="126" t="s">
        <v>604</v>
      </c>
      <c r="AV309" s="227">
        <f t="shared" si="180"/>
        <v>0</v>
      </c>
      <c r="AW309" s="227">
        <f t="shared" si="181"/>
        <v>5352019.848709804</v>
      </c>
      <c r="AX309" s="227">
        <f t="shared" si="182"/>
        <v>0</v>
      </c>
      <c r="AY309" s="227">
        <f t="shared" si="183"/>
        <v>5441188.8181915004</v>
      </c>
      <c r="AZ309" s="227">
        <f t="shared" si="184"/>
        <v>0</v>
      </c>
      <c r="BA309" s="227">
        <f t="shared" si="185"/>
        <v>5583209.1395185804</v>
      </c>
      <c r="BC309" s="126" t="s">
        <v>603</v>
      </c>
      <c r="BD309" s="126" t="s">
        <v>604</v>
      </c>
      <c r="BE309" s="227">
        <f t="shared" si="186"/>
        <v>0</v>
      </c>
      <c r="BF309" s="227">
        <f t="shared" si="187"/>
        <v>4777401.4674526416</v>
      </c>
      <c r="BG309" s="227">
        <f t="shared" si="188"/>
        <v>0</v>
      </c>
      <c r="BH309" s="227">
        <f t="shared" si="189"/>
        <v>4813832.1669679517</v>
      </c>
      <c r="BI309" s="227">
        <f t="shared" si="190"/>
        <v>0</v>
      </c>
      <c r="BJ309" s="227">
        <f t="shared" si="191"/>
        <v>4907465.1508412827</v>
      </c>
    </row>
    <row r="310" spans="5:62">
      <c r="E310" s="126" t="s">
        <v>605</v>
      </c>
      <c r="F310" s="126" t="s">
        <v>606</v>
      </c>
      <c r="G310" s="227">
        <f>IFERROR(IF(VLOOKUP(E310,A:C,3,FALSE)="YES",VLOOKUP(E310,'School Year 2019-20 SPED coop'!A:R,15,FALSE),0),0)</f>
        <v>0</v>
      </c>
      <c r="H310" s="227">
        <f t="shared" si="155"/>
        <v>1175826.0900000001</v>
      </c>
      <c r="J310" s="126" t="s">
        <v>605</v>
      </c>
      <c r="K310" s="126" t="s">
        <v>606</v>
      </c>
      <c r="L310" s="227">
        <f t="shared" si="156"/>
        <v>0</v>
      </c>
      <c r="M310" s="227">
        <f t="shared" si="157"/>
        <v>1214900.1855825733</v>
      </c>
      <c r="N310" s="227">
        <f t="shared" si="158"/>
        <v>0</v>
      </c>
      <c r="O310" s="227">
        <f t="shared" si="159"/>
        <v>1237574.4768920739</v>
      </c>
      <c r="P310" s="227">
        <f t="shared" si="160"/>
        <v>0</v>
      </c>
      <c r="Q310" s="227">
        <f t="shared" si="161"/>
        <v>1259621.7098171443</v>
      </c>
      <c r="S310" s="126" t="s">
        <v>605</v>
      </c>
      <c r="T310" s="126" t="s">
        <v>606</v>
      </c>
      <c r="U310" s="227">
        <f t="shared" si="162"/>
        <v>0</v>
      </c>
      <c r="V310" s="227">
        <f t="shared" si="163"/>
        <v>1232539.7952499888</v>
      </c>
      <c r="W310" s="227">
        <f t="shared" si="164"/>
        <v>0</v>
      </c>
      <c r="X310" s="227">
        <f t="shared" si="165"/>
        <v>1268573.9369472198</v>
      </c>
      <c r="Y310" s="227">
        <f t="shared" si="166"/>
        <v>0</v>
      </c>
      <c r="Z310" s="227">
        <f t="shared" si="167"/>
        <v>1301057.9293349762</v>
      </c>
      <c r="AB310" s="126" t="s">
        <v>605</v>
      </c>
      <c r="AC310" s="126" t="s">
        <v>606</v>
      </c>
      <c r="AD310" s="227">
        <f t="shared" si="168"/>
        <v>0</v>
      </c>
      <c r="AE310" s="227">
        <f t="shared" si="169"/>
        <v>1207698.124105179</v>
      </c>
      <c r="AF310" s="227">
        <f t="shared" si="170"/>
        <v>0</v>
      </c>
      <c r="AG310" s="227">
        <f t="shared" si="171"/>
        <v>1228908.6539118029</v>
      </c>
      <c r="AH310" s="227">
        <f t="shared" si="172"/>
        <v>0</v>
      </c>
      <c r="AI310" s="227">
        <f t="shared" si="173"/>
        <v>1249447.4910816122</v>
      </c>
      <c r="AK310" s="126" t="s">
        <v>605</v>
      </c>
      <c r="AL310" s="126" t="s">
        <v>606</v>
      </c>
      <c r="AM310" s="227">
        <f t="shared" si="174"/>
        <v>0</v>
      </c>
      <c r="AN310" s="227">
        <f t="shared" si="175"/>
        <v>1305766.6843372111</v>
      </c>
      <c r="AO310" s="227">
        <f t="shared" si="176"/>
        <v>0</v>
      </c>
      <c r="AP310" s="227">
        <f t="shared" si="177"/>
        <v>1312463.7149704681</v>
      </c>
      <c r="AQ310" s="227">
        <f t="shared" si="178"/>
        <v>0</v>
      </c>
      <c r="AR310" s="227">
        <f t="shared" si="179"/>
        <v>1335411.2988476974</v>
      </c>
      <c r="AT310" s="126" t="s">
        <v>605</v>
      </c>
      <c r="AU310" s="126" t="s">
        <v>606</v>
      </c>
      <c r="AV310" s="227">
        <f t="shared" si="180"/>
        <v>0</v>
      </c>
      <c r="AW310" s="227">
        <f t="shared" si="181"/>
        <v>1318766.8434469556</v>
      </c>
      <c r="AX310" s="227">
        <f t="shared" si="182"/>
        <v>0</v>
      </c>
      <c r="AY310" s="227">
        <f t="shared" si="183"/>
        <v>1340683.2943127074</v>
      </c>
      <c r="AZ310" s="227">
        <f t="shared" si="184"/>
        <v>0</v>
      </c>
      <c r="BA310" s="227">
        <f t="shared" si="185"/>
        <v>1375684.3064616455</v>
      </c>
      <c r="BC310" s="126" t="s">
        <v>605</v>
      </c>
      <c r="BD310" s="126" t="s">
        <v>606</v>
      </c>
      <c r="BE310" s="227">
        <f t="shared" si="186"/>
        <v>0</v>
      </c>
      <c r="BF310" s="227">
        <f t="shared" si="187"/>
        <v>1259448.9028950692</v>
      </c>
      <c r="BG310" s="227">
        <f t="shared" si="188"/>
        <v>0</v>
      </c>
      <c r="BH310" s="227">
        <f t="shared" si="189"/>
        <v>1266029.443810174</v>
      </c>
      <c r="BI310" s="227">
        <f t="shared" si="190"/>
        <v>0</v>
      </c>
      <c r="BJ310" s="227">
        <f t="shared" si="191"/>
        <v>1288187.4862339227</v>
      </c>
    </row>
    <row r="311" spans="5:62">
      <c r="E311" s="126" t="s">
        <v>607</v>
      </c>
      <c r="F311" s="126" t="s">
        <v>608</v>
      </c>
      <c r="G311" s="227">
        <f>IFERROR(IF(VLOOKUP(E311,A:C,3,FALSE)="YES",VLOOKUP(E311,'School Year 2019-20 SPED coop'!A:R,15,FALSE),0),0)</f>
        <v>0</v>
      </c>
      <c r="H311" s="227">
        <f t="shared" si="155"/>
        <v>1805227.76</v>
      </c>
      <c r="J311" s="126" t="s">
        <v>607</v>
      </c>
      <c r="K311" s="126" t="s">
        <v>608</v>
      </c>
      <c r="L311" s="227">
        <f t="shared" si="156"/>
        <v>0</v>
      </c>
      <c r="M311" s="227">
        <f t="shared" si="157"/>
        <v>1766845.0456266562</v>
      </c>
      <c r="N311" s="227">
        <f t="shared" si="158"/>
        <v>0</v>
      </c>
      <c r="O311" s="227">
        <f t="shared" si="159"/>
        <v>1799812.5245286198</v>
      </c>
      <c r="P311" s="227">
        <f t="shared" si="160"/>
        <v>0</v>
      </c>
      <c r="Q311" s="227">
        <f t="shared" si="161"/>
        <v>1831868.3198382088</v>
      </c>
      <c r="S311" s="126" t="s">
        <v>607</v>
      </c>
      <c r="T311" s="126" t="s">
        <v>608</v>
      </c>
      <c r="U311" s="227">
        <f t="shared" si="162"/>
        <v>0</v>
      </c>
      <c r="V311" s="227">
        <f t="shared" si="163"/>
        <v>1792495.0325952345</v>
      </c>
      <c r="W311" s="227">
        <f t="shared" si="164"/>
        <v>0</v>
      </c>
      <c r="X311" s="227">
        <f t="shared" si="165"/>
        <v>1844879.6643127133</v>
      </c>
      <c r="Y311" s="227">
        <f t="shared" si="166"/>
        <v>0</v>
      </c>
      <c r="Z311" s="227">
        <f t="shared" si="167"/>
        <v>1892124.3896717909</v>
      </c>
      <c r="AB311" s="126" t="s">
        <v>607</v>
      </c>
      <c r="AC311" s="126" t="s">
        <v>608</v>
      </c>
      <c r="AD311" s="227">
        <f t="shared" si="168"/>
        <v>0</v>
      </c>
      <c r="AE311" s="227">
        <f t="shared" si="169"/>
        <v>1713161.4257013963</v>
      </c>
      <c r="AF311" s="227">
        <f t="shared" si="170"/>
        <v>0</v>
      </c>
      <c r="AG311" s="227">
        <f t="shared" si="171"/>
        <v>1744321.373109252</v>
      </c>
      <c r="AH311" s="227">
        <f t="shared" si="172"/>
        <v>0</v>
      </c>
      <c r="AI311" s="227">
        <f t="shared" si="173"/>
        <v>1774176.9415011522</v>
      </c>
      <c r="AK311" s="126" t="s">
        <v>607</v>
      </c>
      <c r="AL311" s="126" t="s">
        <v>608</v>
      </c>
      <c r="AM311" s="227">
        <f t="shared" si="174"/>
        <v>0</v>
      </c>
      <c r="AN311" s="227">
        <f t="shared" si="175"/>
        <v>1963190.5466809357</v>
      </c>
      <c r="AO311" s="227">
        <f t="shared" si="176"/>
        <v>0</v>
      </c>
      <c r="AP311" s="227">
        <f t="shared" si="177"/>
        <v>1973238.2760830575</v>
      </c>
      <c r="AQ311" s="227">
        <f t="shared" si="178"/>
        <v>0</v>
      </c>
      <c r="AR311" s="227">
        <f t="shared" si="179"/>
        <v>2007736.1930961439</v>
      </c>
      <c r="AT311" s="126" t="s">
        <v>607</v>
      </c>
      <c r="AU311" s="126" t="s">
        <v>608</v>
      </c>
      <c r="AV311" s="227">
        <f t="shared" si="180"/>
        <v>0</v>
      </c>
      <c r="AW311" s="227">
        <f t="shared" si="181"/>
        <v>1982713.7725513403</v>
      </c>
      <c r="AX311" s="227">
        <f t="shared" si="182"/>
        <v>0</v>
      </c>
      <c r="AY311" s="227">
        <f t="shared" si="183"/>
        <v>2015679.6972123557</v>
      </c>
      <c r="AZ311" s="227">
        <f t="shared" si="184"/>
        <v>0</v>
      </c>
      <c r="BA311" s="227">
        <f t="shared" si="185"/>
        <v>2068287.4681530076</v>
      </c>
      <c r="BC311" s="126" t="s">
        <v>607</v>
      </c>
      <c r="BD311" s="126" t="s">
        <v>608</v>
      </c>
      <c r="BE311" s="227">
        <f t="shared" si="186"/>
        <v>0</v>
      </c>
      <c r="BF311" s="227">
        <f t="shared" si="187"/>
        <v>1787259.321886406</v>
      </c>
      <c r="BG311" s="227">
        <f t="shared" si="188"/>
        <v>0</v>
      </c>
      <c r="BH311" s="227">
        <f t="shared" si="189"/>
        <v>1797922.9832398808</v>
      </c>
      <c r="BI311" s="227">
        <f t="shared" si="190"/>
        <v>0</v>
      </c>
      <c r="BJ311" s="227">
        <f t="shared" si="191"/>
        <v>1830130.9051848112</v>
      </c>
    </row>
    <row r="312" spans="5:62">
      <c r="E312" s="126" t="s">
        <v>609</v>
      </c>
      <c r="F312" s="126" t="s">
        <v>610</v>
      </c>
      <c r="G312" s="227">
        <f>IFERROR(IF(VLOOKUP(E312,A:C,3,FALSE)="YES",VLOOKUP(E312,'School Year 2019-20 SPED coop'!A:R,15,FALSE),0),0)</f>
        <v>0</v>
      </c>
      <c r="H312" s="227">
        <f t="shared" si="155"/>
        <v>1323752.5900000001</v>
      </c>
      <c r="J312" s="126" t="s">
        <v>609</v>
      </c>
      <c r="K312" s="126" t="s">
        <v>610</v>
      </c>
      <c r="L312" s="227">
        <f t="shared" si="156"/>
        <v>0</v>
      </c>
      <c r="M312" s="227">
        <f t="shared" si="157"/>
        <v>1258907.8641559796</v>
      </c>
      <c r="N312" s="227">
        <f t="shared" si="158"/>
        <v>0</v>
      </c>
      <c r="O312" s="227">
        <f t="shared" si="159"/>
        <v>1282406.6131716315</v>
      </c>
      <c r="P312" s="227">
        <f t="shared" si="160"/>
        <v>0</v>
      </c>
      <c r="Q312" s="227">
        <f t="shared" si="161"/>
        <v>1305255.4837332447</v>
      </c>
      <c r="S312" s="126" t="s">
        <v>609</v>
      </c>
      <c r="T312" s="126" t="s">
        <v>610</v>
      </c>
      <c r="U312" s="227">
        <f t="shared" si="162"/>
        <v>0</v>
      </c>
      <c r="V312" s="227">
        <f t="shared" si="163"/>
        <v>1277171.1065599411</v>
      </c>
      <c r="W312" s="227">
        <f t="shared" si="164"/>
        <v>0</v>
      </c>
      <c r="X312" s="227">
        <f t="shared" si="165"/>
        <v>1314518.2018125623</v>
      </c>
      <c r="Y312" s="227">
        <f t="shared" si="166"/>
        <v>0</v>
      </c>
      <c r="Z312" s="227">
        <f t="shared" si="167"/>
        <v>1348176.7826527227</v>
      </c>
      <c r="AB312" s="126" t="s">
        <v>609</v>
      </c>
      <c r="AC312" s="126" t="s">
        <v>610</v>
      </c>
      <c r="AD312" s="227">
        <f t="shared" si="168"/>
        <v>0</v>
      </c>
      <c r="AE312" s="227">
        <f t="shared" si="169"/>
        <v>1287172.6271564432</v>
      </c>
      <c r="AF312" s="227">
        <f t="shared" si="170"/>
        <v>0</v>
      </c>
      <c r="AG312" s="227">
        <f t="shared" si="171"/>
        <v>1309752.3061062321</v>
      </c>
      <c r="AH312" s="227">
        <f t="shared" si="172"/>
        <v>0</v>
      </c>
      <c r="AI312" s="227">
        <f t="shared" si="173"/>
        <v>1333997.9607783044</v>
      </c>
      <c r="AK312" s="126" t="s">
        <v>609</v>
      </c>
      <c r="AL312" s="126" t="s">
        <v>610</v>
      </c>
      <c r="AM312" s="227">
        <f t="shared" si="174"/>
        <v>0</v>
      </c>
      <c r="AN312" s="227">
        <f t="shared" si="175"/>
        <v>1382114.9085210883</v>
      </c>
      <c r="AO312" s="227">
        <f t="shared" si="176"/>
        <v>0</v>
      </c>
      <c r="AP312" s="227">
        <f t="shared" si="177"/>
        <v>1389215.5970310259</v>
      </c>
      <c r="AQ312" s="227">
        <f t="shared" si="178"/>
        <v>0</v>
      </c>
      <c r="AR312" s="227">
        <f t="shared" si="179"/>
        <v>1413507.0910003516</v>
      </c>
      <c r="AT312" s="126" t="s">
        <v>609</v>
      </c>
      <c r="AU312" s="126" t="s">
        <v>610</v>
      </c>
      <c r="AV312" s="227">
        <f t="shared" si="180"/>
        <v>0</v>
      </c>
      <c r="AW312" s="227">
        <f t="shared" si="181"/>
        <v>1395873.8797679013</v>
      </c>
      <c r="AX312" s="227">
        <f t="shared" si="182"/>
        <v>0</v>
      </c>
      <c r="AY312" s="227">
        <f t="shared" si="183"/>
        <v>1419115.3766777196</v>
      </c>
      <c r="AZ312" s="227">
        <f t="shared" si="184"/>
        <v>0</v>
      </c>
      <c r="BA312" s="227">
        <f t="shared" si="185"/>
        <v>1456144.6381358923</v>
      </c>
      <c r="BC312" s="126" t="s">
        <v>609</v>
      </c>
      <c r="BD312" s="126" t="s">
        <v>610</v>
      </c>
      <c r="BE312" s="227">
        <f t="shared" si="186"/>
        <v>0</v>
      </c>
      <c r="BF312" s="227">
        <f t="shared" si="187"/>
        <v>1345850.4124130548</v>
      </c>
      <c r="BG312" s="227">
        <f t="shared" si="188"/>
        <v>0</v>
      </c>
      <c r="BH312" s="227">
        <f t="shared" si="189"/>
        <v>1352847.2931821933</v>
      </c>
      <c r="BI312" s="227">
        <f t="shared" si="190"/>
        <v>0</v>
      </c>
      <c r="BJ312" s="227">
        <f t="shared" si="191"/>
        <v>1378938.5006739979</v>
      </c>
    </row>
    <row r="313" spans="5:62">
      <c r="E313" s="126" t="s">
        <v>611</v>
      </c>
      <c r="F313" s="126" t="s">
        <v>612</v>
      </c>
      <c r="G313" s="227">
        <f>IFERROR(IF(VLOOKUP(E313,A:C,3,FALSE)="YES",VLOOKUP(E313,'School Year 2019-20 SPED coop'!A:R,15,FALSE),0),0)</f>
        <v>0</v>
      </c>
      <c r="H313" s="227">
        <f t="shared" si="155"/>
        <v>3371479.5599999996</v>
      </c>
      <c r="J313" s="126" t="s">
        <v>611</v>
      </c>
      <c r="K313" s="126" t="s">
        <v>612</v>
      </c>
      <c r="L313" s="227">
        <f t="shared" si="156"/>
        <v>0</v>
      </c>
      <c r="M313" s="227">
        <f t="shared" si="157"/>
        <v>3552930.4685753412</v>
      </c>
      <c r="N313" s="227">
        <f t="shared" si="158"/>
        <v>0</v>
      </c>
      <c r="O313" s="227">
        <f t="shared" si="159"/>
        <v>3619229.7618646426</v>
      </c>
      <c r="P313" s="227">
        <f t="shared" si="160"/>
        <v>0</v>
      </c>
      <c r="Q313" s="227">
        <f t="shared" si="161"/>
        <v>3683695.6350084632</v>
      </c>
      <c r="S313" s="126" t="s">
        <v>611</v>
      </c>
      <c r="T313" s="126" t="s">
        <v>612</v>
      </c>
      <c r="U313" s="227">
        <f t="shared" si="162"/>
        <v>0</v>
      </c>
      <c r="V313" s="227">
        <f t="shared" si="163"/>
        <v>3604511.488229983</v>
      </c>
      <c r="W313" s="227">
        <f t="shared" si="164"/>
        <v>0</v>
      </c>
      <c r="X313" s="227">
        <f t="shared" si="165"/>
        <v>3709882.1271768063</v>
      </c>
      <c r="Y313" s="227">
        <f t="shared" si="166"/>
        <v>0</v>
      </c>
      <c r="Z313" s="227">
        <f t="shared" si="167"/>
        <v>3804866.7419312769</v>
      </c>
      <c r="AB313" s="126" t="s">
        <v>611</v>
      </c>
      <c r="AC313" s="126" t="s">
        <v>612</v>
      </c>
      <c r="AD313" s="227">
        <f t="shared" si="168"/>
        <v>0</v>
      </c>
      <c r="AE313" s="227">
        <f t="shared" si="169"/>
        <v>3498724.5144541562</v>
      </c>
      <c r="AF313" s="227">
        <f t="shared" si="170"/>
        <v>0</v>
      </c>
      <c r="AG313" s="227">
        <f t="shared" si="171"/>
        <v>3560205.939335864</v>
      </c>
      <c r="AH313" s="227">
        <f t="shared" si="172"/>
        <v>0</v>
      </c>
      <c r="AI313" s="227">
        <f t="shared" si="173"/>
        <v>3619739.8037802181</v>
      </c>
      <c r="AK313" s="126" t="s">
        <v>611</v>
      </c>
      <c r="AL313" s="126" t="s">
        <v>612</v>
      </c>
      <c r="AM313" s="227">
        <f t="shared" si="174"/>
        <v>0</v>
      </c>
      <c r="AN313" s="227">
        <f t="shared" si="175"/>
        <v>3897119.5444446374</v>
      </c>
      <c r="AO313" s="227">
        <f t="shared" si="176"/>
        <v>0</v>
      </c>
      <c r="AP313" s="227">
        <f t="shared" si="177"/>
        <v>3917002.3947104304</v>
      </c>
      <c r="AQ313" s="227">
        <f t="shared" si="178"/>
        <v>0</v>
      </c>
      <c r="AR313" s="227">
        <f t="shared" si="179"/>
        <v>3985472.9942040071</v>
      </c>
      <c r="AT313" s="126" t="s">
        <v>611</v>
      </c>
      <c r="AU313" s="126" t="s">
        <v>612</v>
      </c>
      <c r="AV313" s="227">
        <f t="shared" si="180"/>
        <v>0</v>
      </c>
      <c r="AW313" s="227">
        <f t="shared" si="181"/>
        <v>3935886.5055991216</v>
      </c>
      <c r="AX313" s="227">
        <f t="shared" si="182"/>
        <v>0</v>
      </c>
      <c r="AY313" s="227">
        <f t="shared" si="183"/>
        <v>4001251.974397081</v>
      </c>
      <c r="AZ313" s="227">
        <f t="shared" si="184"/>
        <v>0</v>
      </c>
      <c r="BA313" s="227">
        <f t="shared" si="185"/>
        <v>4105657.1913396865</v>
      </c>
      <c r="BC313" s="126" t="s">
        <v>611</v>
      </c>
      <c r="BD313" s="126" t="s">
        <v>612</v>
      </c>
      <c r="BE313" s="227">
        <f t="shared" si="186"/>
        <v>0</v>
      </c>
      <c r="BF313" s="227">
        <f t="shared" si="187"/>
        <v>3660026.3294099616</v>
      </c>
      <c r="BG313" s="227">
        <f t="shared" si="188"/>
        <v>0</v>
      </c>
      <c r="BH313" s="227">
        <f t="shared" si="189"/>
        <v>3679307.0286923675</v>
      </c>
      <c r="BI313" s="227">
        <f t="shared" si="190"/>
        <v>0</v>
      </c>
      <c r="BJ313" s="227">
        <f t="shared" si="191"/>
        <v>3743735.5406979732</v>
      </c>
    </row>
    <row r="314" spans="5:62">
      <c r="E314" s="126" t="s">
        <v>613</v>
      </c>
      <c r="F314" s="126" t="s">
        <v>614</v>
      </c>
      <c r="G314" s="227">
        <f>IFERROR(IF(VLOOKUP(E314,A:C,3,FALSE)="YES",VLOOKUP(E314,'School Year 2019-20 SPED coop'!A:R,15,FALSE),0),0)</f>
        <v>0</v>
      </c>
      <c r="H314" s="227">
        <f t="shared" si="155"/>
        <v>6912412.0199999996</v>
      </c>
      <c r="J314" s="126" t="s">
        <v>613</v>
      </c>
      <c r="K314" s="126" t="s">
        <v>614</v>
      </c>
      <c r="L314" s="227">
        <f t="shared" si="156"/>
        <v>0</v>
      </c>
      <c r="M314" s="227">
        <f t="shared" si="157"/>
        <v>6617635.2409523381</v>
      </c>
      <c r="N314" s="227">
        <f t="shared" si="158"/>
        <v>0</v>
      </c>
      <c r="O314" s="227">
        <f t="shared" si="159"/>
        <v>6694004.9712234205</v>
      </c>
      <c r="P314" s="227">
        <f t="shared" si="160"/>
        <v>0</v>
      </c>
      <c r="Q314" s="227">
        <f t="shared" si="161"/>
        <v>6765057.0589938359</v>
      </c>
      <c r="S314" s="126" t="s">
        <v>613</v>
      </c>
      <c r="T314" s="126" t="s">
        <v>614</v>
      </c>
      <c r="U314" s="227">
        <f t="shared" si="162"/>
        <v>0</v>
      </c>
      <c r="V314" s="227">
        <f t="shared" si="163"/>
        <v>6713693.6269659847</v>
      </c>
      <c r="W314" s="227">
        <f t="shared" si="164"/>
        <v>0</v>
      </c>
      <c r="X314" s="227">
        <f t="shared" si="165"/>
        <v>6861660.6686351392</v>
      </c>
      <c r="Y314" s="227">
        <f t="shared" si="166"/>
        <v>0</v>
      </c>
      <c r="Z314" s="227">
        <f t="shared" si="167"/>
        <v>6987577.8009771183</v>
      </c>
      <c r="AB314" s="126" t="s">
        <v>613</v>
      </c>
      <c r="AC314" s="126" t="s">
        <v>614</v>
      </c>
      <c r="AD314" s="227">
        <f t="shared" si="168"/>
        <v>0</v>
      </c>
      <c r="AE314" s="227">
        <f t="shared" si="169"/>
        <v>6185555.6271122871</v>
      </c>
      <c r="AF314" s="227">
        <f t="shared" si="170"/>
        <v>0</v>
      </c>
      <c r="AG314" s="227">
        <f t="shared" si="171"/>
        <v>6258757.4983300325</v>
      </c>
      <c r="AH314" s="227">
        <f t="shared" si="172"/>
        <v>0</v>
      </c>
      <c r="AI314" s="227">
        <f t="shared" si="173"/>
        <v>6339252.3246194515</v>
      </c>
      <c r="AK314" s="126" t="s">
        <v>613</v>
      </c>
      <c r="AL314" s="126" t="s">
        <v>614</v>
      </c>
      <c r="AM314" s="227">
        <f t="shared" si="174"/>
        <v>0</v>
      </c>
      <c r="AN314" s="227">
        <f t="shared" si="175"/>
        <v>7041657.7112721</v>
      </c>
      <c r="AO314" s="227">
        <f t="shared" si="176"/>
        <v>0</v>
      </c>
      <c r="AP314" s="227">
        <f t="shared" si="177"/>
        <v>7028152.9336202815</v>
      </c>
      <c r="AQ314" s="227">
        <f t="shared" si="178"/>
        <v>0</v>
      </c>
      <c r="AR314" s="227">
        <f t="shared" si="179"/>
        <v>7101528.6134811174</v>
      </c>
      <c r="AT314" s="126" t="s">
        <v>613</v>
      </c>
      <c r="AU314" s="126" t="s">
        <v>614</v>
      </c>
      <c r="AV314" s="227">
        <f t="shared" si="180"/>
        <v>0</v>
      </c>
      <c r="AW314" s="227">
        <f t="shared" si="181"/>
        <v>7111697.3567974772</v>
      </c>
      <c r="AX314" s="227">
        <f t="shared" si="182"/>
        <v>0</v>
      </c>
      <c r="AY314" s="227">
        <f t="shared" si="183"/>
        <v>7179327.1225026054</v>
      </c>
      <c r="AZ314" s="227">
        <f t="shared" si="184"/>
        <v>0</v>
      </c>
      <c r="BA314" s="227">
        <f t="shared" si="185"/>
        <v>7315688.0652394546</v>
      </c>
      <c r="BC314" s="126" t="s">
        <v>613</v>
      </c>
      <c r="BD314" s="126" t="s">
        <v>614</v>
      </c>
      <c r="BE314" s="227">
        <f t="shared" si="186"/>
        <v>0</v>
      </c>
      <c r="BF314" s="227">
        <f t="shared" si="187"/>
        <v>6466592.1134653986</v>
      </c>
      <c r="BG314" s="227">
        <f t="shared" si="188"/>
        <v>0</v>
      </c>
      <c r="BH314" s="227">
        <f t="shared" si="189"/>
        <v>6464244.5688772593</v>
      </c>
      <c r="BI314" s="227">
        <f t="shared" si="190"/>
        <v>0</v>
      </c>
      <c r="BJ314" s="227">
        <f t="shared" si="191"/>
        <v>6553257.4679009225</v>
      </c>
    </row>
    <row r="315" spans="5:62">
      <c r="E315" s="126" t="s">
        <v>615</v>
      </c>
      <c r="F315" s="126" t="s">
        <v>616</v>
      </c>
      <c r="G315" s="227">
        <f>IFERROR(IF(VLOOKUP(E315,A:C,3,FALSE)="YES",VLOOKUP(E315,'School Year 2019-20 SPED coop'!A:R,15,FALSE),0),0)</f>
        <v>0</v>
      </c>
      <c r="H315" s="227">
        <f t="shared" si="155"/>
        <v>1068297.81</v>
      </c>
      <c r="J315" s="126" t="s">
        <v>615</v>
      </c>
      <c r="K315" s="126" t="s">
        <v>616</v>
      </c>
      <c r="L315" s="227">
        <f t="shared" si="156"/>
        <v>0</v>
      </c>
      <c r="M315" s="227">
        <f t="shared" si="157"/>
        <v>1119784.3961355214</v>
      </c>
      <c r="N315" s="227">
        <f t="shared" si="158"/>
        <v>0</v>
      </c>
      <c r="O315" s="227">
        <f t="shared" si="159"/>
        <v>1140678.7812502112</v>
      </c>
      <c r="P315" s="227">
        <f t="shared" si="160"/>
        <v>0</v>
      </c>
      <c r="Q315" s="227">
        <f t="shared" si="161"/>
        <v>1160995.3759627296</v>
      </c>
      <c r="S315" s="126" t="s">
        <v>615</v>
      </c>
      <c r="T315" s="126" t="s">
        <v>616</v>
      </c>
      <c r="U315" s="227">
        <f t="shared" si="162"/>
        <v>0</v>
      </c>
      <c r="V315" s="227">
        <f t="shared" si="163"/>
        <v>1136041.4602044015</v>
      </c>
      <c r="W315" s="227">
        <f t="shared" si="164"/>
        <v>0</v>
      </c>
      <c r="X315" s="227">
        <f t="shared" si="165"/>
        <v>1169252.3753999618</v>
      </c>
      <c r="Y315" s="227">
        <f t="shared" si="166"/>
        <v>0</v>
      </c>
      <c r="Z315" s="227">
        <f t="shared" si="167"/>
        <v>1199189.4586795087</v>
      </c>
      <c r="AB315" s="126" t="s">
        <v>615</v>
      </c>
      <c r="AC315" s="126" t="s">
        <v>616</v>
      </c>
      <c r="AD315" s="227">
        <f t="shared" si="168"/>
        <v>0</v>
      </c>
      <c r="AE315" s="227">
        <f t="shared" si="169"/>
        <v>1059739.6419922279</v>
      </c>
      <c r="AF315" s="227">
        <f t="shared" si="170"/>
        <v>0</v>
      </c>
      <c r="AG315" s="227">
        <f t="shared" si="171"/>
        <v>1077868.1580629998</v>
      </c>
      <c r="AH315" s="227">
        <f t="shared" si="172"/>
        <v>0</v>
      </c>
      <c r="AI315" s="227">
        <f t="shared" si="173"/>
        <v>1095416.2263881189</v>
      </c>
      <c r="AK315" s="126" t="s">
        <v>615</v>
      </c>
      <c r="AL315" s="126" t="s">
        <v>616</v>
      </c>
      <c r="AM315" s="227">
        <f t="shared" si="174"/>
        <v>0</v>
      </c>
      <c r="AN315" s="227">
        <f t="shared" si="175"/>
        <v>1154041.7482835599</v>
      </c>
      <c r="AO315" s="227">
        <f t="shared" si="176"/>
        <v>0</v>
      </c>
      <c r="AP315" s="227">
        <f t="shared" si="177"/>
        <v>1159912.2753966958</v>
      </c>
      <c r="AQ315" s="227">
        <f t="shared" si="178"/>
        <v>0</v>
      </c>
      <c r="AR315" s="227">
        <f t="shared" si="179"/>
        <v>1180185.6372325646</v>
      </c>
      <c r="AT315" s="126" t="s">
        <v>615</v>
      </c>
      <c r="AU315" s="126" t="s">
        <v>616</v>
      </c>
      <c r="AV315" s="227">
        <f t="shared" si="180"/>
        <v>0</v>
      </c>
      <c r="AW315" s="227">
        <f t="shared" si="181"/>
        <v>1165522.795052299</v>
      </c>
      <c r="AX315" s="227">
        <f t="shared" si="182"/>
        <v>0</v>
      </c>
      <c r="AY315" s="227">
        <f t="shared" si="183"/>
        <v>1184846.4659926237</v>
      </c>
      <c r="AZ315" s="227">
        <f t="shared" si="184"/>
        <v>0</v>
      </c>
      <c r="BA315" s="227">
        <f t="shared" si="185"/>
        <v>1215783.6400084042</v>
      </c>
      <c r="BC315" s="126" t="s">
        <v>615</v>
      </c>
      <c r="BD315" s="126" t="s">
        <v>616</v>
      </c>
      <c r="BE315" s="227">
        <f t="shared" si="186"/>
        <v>0</v>
      </c>
      <c r="BF315" s="227">
        <f t="shared" si="187"/>
        <v>1103751.1165369407</v>
      </c>
      <c r="BG315" s="227">
        <f t="shared" si="188"/>
        <v>0</v>
      </c>
      <c r="BH315" s="227">
        <f t="shared" si="189"/>
        <v>1108996.6417326841</v>
      </c>
      <c r="BI315" s="227">
        <f t="shared" si="190"/>
        <v>0</v>
      </c>
      <c r="BJ315" s="227">
        <f t="shared" si="191"/>
        <v>1127923.4842010888</v>
      </c>
    </row>
    <row r="316" spans="5:62">
      <c r="E316" s="126" t="s">
        <v>1145</v>
      </c>
      <c r="F316" s="126" t="s">
        <v>1152</v>
      </c>
      <c r="G316" s="227">
        <f>IFERROR(IF(VLOOKUP(E316,A:C,3,FALSE)="YES",VLOOKUP(E316,'School Year 2019-20 SPED coop'!A:R,15,FALSE),0),0)</f>
        <v>0</v>
      </c>
      <c r="H316" s="227">
        <f t="shared" si="155"/>
        <v>167331.79999999999</v>
      </c>
      <c r="J316" s="126" t="s">
        <v>1145</v>
      </c>
      <c r="K316" s="126" t="s">
        <v>1152</v>
      </c>
      <c r="L316" s="227">
        <f t="shared" si="156"/>
        <v>0</v>
      </c>
      <c r="M316" s="227">
        <f t="shared" si="157"/>
        <v>0</v>
      </c>
      <c r="N316" s="227">
        <f t="shared" si="158"/>
        <v>0</v>
      </c>
      <c r="O316" s="227">
        <f t="shared" si="159"/>
        <v>0</v>
      </c>
      <c r="P316" s="227">
        <f t="shared" si="160"/>
        <v>0</v>
      </c>
      <c r="Q316" s="227">
        <f t="shared" si="161"/>
        <v>0</v>
      </c>
      <c r="S316" s="126" t="s">
        <v>1145</v>
      </c>
      <c r="T316" s="126" t="s">
        <v>1152</v>
      </c>
      <c r="U316" s="227">
        <f t="shared" si="162"/>
        <v>0</v>
      </c>
      <c r="V316" s="227">
        <f t="shared" si="163"/>
        <v>0</v>
      </c>
      <c r="W316" s="227">
        <f t="shared" si="164"/>
        <v>0</v>
      </c>
      <c r="X316" s="227">
        <f t="shared" si="165"/>
        <v>0</v>
      </c>
      <c r="Y316" s="227">
        <f t="shared" si="166"/>
        <v>0</v>
      </c>
      <c r="Z316" s="227">
        <f t="shared" si="167"/>
        <v>0</v>
      </c>
      <c r="AB316" s="126" t="s">
        <v>1145</v>
      </c>
      <c r="AC316" s="126" t="s">
        <v>1152</v>
      </c>
      <c r="AD316" s="227">
        <f t="shared" si="168"/>
        <v>0</v>
      </c>
      <c r="AE316" s="227">
        <f t="shared" si="169"/>
        <v>162197.07107223599</v>
      </c>
      <c r="AF316" s="227">
        <f t="shared" si="170"/>
        <v>0</v>
      </c>
      <c r="AG316" s="227">
        <f t="shared" si="171"/>
        <v>165051.2137025962</v>
      </c>
      <c r="AH316" s="227">
        <f t="shared" si="172"/>
        <v>0</v>
      </c>
      <c r="AI316" s="227">
        <f t="shared" si="173"/>
        <v>167814.77690222883</v>
      </c>
      <c r="AK316" s="126" t="s">
        <v>1145</v>
      </c>
      <c r="AL316" s="126" t="s">
        <v>1152</v>
      </c>
      <c r="AM316" s="227">
        <f t="shared" si="174"/>
        <v>0</v>
      </c>
      <c r="AN316" s="227">
        <f t="shared" si="175"/>
        <v>171320.52510631105</v>
      </c>
      <c r="AO316" s="227">
        <f t="shared" si="176"/>
        <v>0</v>
      </c>
      <c r="AP316" s="227">
        <f t="shared" si="177"/>
        <v>172261.00612325247</v>
      </c>
      <c r="AQ316" s="227">
        <f t="shared" si="178"/>
        <v>0</v>
      </c>
      <c r="AR316" s="227">
        <f t="shared" si="179"/>
        <v>175290.52222209913</v>
      </c>
      <c r="AT316" s="126" t="s">
        <v>1145</v>
      </c>
      <c r="AU316" s="126" t="s">
        <v>1152</v>
      </c>
      <c r="AV316" s="227">
        <f t="shared" si="180"/>
        <v>0</v>
      </c>
      <c r="AW316" s="227">
        <f t="shared" si="181"/>
        <v>173024.58566478142</v>
      </c>
      <c r="AX316" s="227">
        <f t="shared" si="182"/>
        <v>0</v>
      </c>
      <c r="AY316" s="227">
        <f t="shared" si="183"/>
        <v>175966.14748579066</v>
      </c>
      <c r="AZ316" s="227">
        <f t="shared" si="184"/>
        <v>0</v>
      </c>
      <c r="BA316" s="227">
        <f t="shared" si="185"/>
        <v>180576.7952600971</v>
      </c>
      <c r="BC316" s="126" t="s">
        <v>1145</v>
      </c>
      <c r="BD316" s="126" t="s">
        <v>1152</v>
      </c>
      <c r="BE316" s="227">
        <f t="shared" si="186"/>
        <v>0</v>
      </c>
      <c r="BF316" s="227">
        <f t="shared" si="187"/>
        <v>171320.52510631105</v>
      </c>
      <c r="BG316" s="227">
        <f t="shared" si="188"/>
        <v>0</v>
      </c>
      <c r="BH316" s="227">
        <f t="shared" si="189"/>
        <v>172261.00612325247</v>
      </c>
      <c r="BI316" s="227">
        <f t="shared" si="190"/>
        <v>0</v>
      </c>
      <c r="BJ316" s="227">
        <f t="shared" si="191"/>
        <v>175290.52222209913</v>
      </c>
    </row>
  </sheetData>
  <autoFilter ref="A4:AJ30" xr:uid="{00000000-0009-0000-0000-000006000000}"/>
  <mergeCells count="8">
    <mergeCell ref="AK2:AR2"/>
    <mergeCell ref="AT2:BA2"/>
    <mergeCell ref="BC2:BJ2"/>
    <mergeCell ref="A2:B2"/>
    <mergeCell ref="J2:Q2"/>
    <mergeCell ref="S2:Z2"/>
    <mergeCell ref="E2:H2"/>
    <mergeCell ref="AB2:AI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theme="8" tint="0.59999389629810485"/>
  </sheetPr>
  <dimension ref="A1:CE318"/>
  <sheetViews>
    <sheetView workbookViewId="0">
      <selection activeCell="CB4" sqref="CB4:CE318"/>
    </sheetView>
  </sheetViews>
  <sheetFormatPr defaultRowHeight="15"/>
  <cols>
    <col min="2" max="2" width="46.7109375" bestFit="1" customWidth="1"/>
    <col min="3" max="4" width="12.5703125" bestFit="1" customWidth="1"/>
    <col min="5" max="5" width="12.5703125" customWidth="1"/>
    <col min="6" max="6" width="12.5703125" bestFit="1" customWidth="1"/>
    <col min="7" max="7" width="7.5703125" customWidth="1"/>
    <col min="9" max="9" width="46.7109375" bestFit="1" customWidth="1"/>
    <col min="10" max="11" width="12.5703125" bestFit="1" customWidth="1"/>
    <col min="12" max="12" width="12.5703125" customWidth="1"/>
    <col min="13" max="13" width="12.5703125" bestFit="1" customWidth="1"/>
    <col min="16" max="16" width="46.7109375" bestFit="1" customWidth="1"/>
    <col min="17" max="18" width="12.5703125" bestFit="1" customWidth="1"/>
    <col min="19" max="19" width="12.5703125" customWidth="1"/>
    <col min="20" max="20" width="12.5703125" bestFit="1" customWidth="1"/>
    <col min="23" max="23" width="46.7109375" bestFit="1" customWidth="1"/>
    <col min="24" max="25" width="12.5703125" bestFit="1" customWidth="1"/>
    <col min="26" max="26" width="12.5703125" customWidth="1"/>
    <col min="27" max="27" width="12.5703125" bestFit="1" customWidth="1"/>
    <col min="30" max="30" width="46.7109375" bestFit="1" customWidth="1"/>
    <col min="31" max="32" width="12.5703125" bestFit="1" customWidth="1"/>
    <col min="33" max="33" width="12.5703125" customWidth="1"/>
    <col min="34" max="34" width="12.5703125" bestFit="1" customWidth="1"/>
    <col min="37" max="37" width="46.7109375" bestFit="1" customWidth="1"/>
    <col min="38" max="39" width="12.5703125" bestFit="1" customWidth="1"/>
    <col min="40" max="40" width="12.5703125" customWidth="1"/>
    <col min="41" max="41" width="12.5703125" bestFit="1" customWidth="1"/>
    <col min="44" max="44" width="46.7109375" bestFit="1" customWidth="1"/>
    <col min="45" max="46" width="12.5703125" bestFit="1" customWidth="1"/>
    <col min="47" max="47" width="12.5703125" customWidth="1"/>
    <col min="48" max="48" width="12.5703125" bestFit="1" customWidth="1"/>
    <col min="51" max="51" width="46.7109375" bestFit="1" customWidth="1"/>
    <col min="52" max="53" width="12.5703125" bestFit="1" customWidth="1"/>
    <col min="54" max="54" width="12.5703125" customWidth="1"/>
    <col min="55" max="55" width="12.5703125" bestFit="1" customWidth="1"/>
    <col min="58" max="58" width="46.7109375" bestFit="1" customWidth="1"/>
    <col min="59" max="60" width="12.5703125" bestFit="1" customWidth="1"/>
    <col min="61" max="61" width="12.5703125" customWidth="1"/>
    <col min="62" max="62" width="12.5703125" bestFit="1" customWidth="1"/>
    <col min="65" max="65" width="46.7109375" bestFit="1" customWidth="1"/>
    <col min="66" max="67" width="12.5703125" bestFit="1" customWidth="1"/>
    <col min="68" max="68" width="12.5703125" customWidth="1"/>
    <col min="69" max="69" width="12.5703125" bestFit="1" customWidth="1"/>
    <col min="72" max="72" width="46.7109375" bestFit="1" customWidth="1"/>
    <col min="73" max="74" width="12.5703125" bestFit="1" customWidth="1"/>
    <col min="75" max="75" width="12.5703125" customWidth="1"/>
    <col min="76" max="76" width="12.5703125" bestFit="1" customWidth="1"/>
    <col min="79" max="79" width="46.7109375" bestFit="1" customWidth="1"/>
    <col min="80" max="81" width="12.5703125" bestFit="1" customWidth="1"/>
    <col min="82" max="82" width="12.5703125" customWidth="1"/>
    <col min="83" max="83" width="12.5703125" bestFit="1" customWidth="1"/>
  </cols>
  <sheetData>
    <row r="1" spans="1:83">
      <c r="A1" s="519" t="s">
        <v>1162</v>
      </c>
      <c r="B1" s="519"/>
      <c r="C1" s="519"/>
      <c r="D1" s="519"/>
      <c r="E1" s="519"/>
      <c r="F1" s="519"/>
      <c r="H1" s="519" t="s">
        <v>1163</v>
      </c>
      <c r="I1" s="519"/>
      <c r="J1" s="519"/>
      <c r="K1" s="519"/>
      <c r="L1" s="519"/>
      <c r="M1" s="519"/>
      <c r="O1" s="519" t="s">
        <v>1219</v>
      </c>
      <c r="P1" s="519"/>
      <c r="Q1" s="519"/>
      <c r="R1" s="519"/>
      <c r="S1" s="519"/>
      <c r="T1" s="519"/>
      <c r="V1" s="519" t="s">
        <v>1358</v>
      </c>
      <c r="W1" s="519"/>
      <c r="X1" s="519"/>
      <c r="Y1" s="519"/>
      <c r="Z1" s="519"/>
      <c r="AA1" s="519"/>
      <c r="AC1" s="519" t="s">
        <v>1359</v>
      </c>
      <c r="AD1" s="519"/>
      <c r="AE1" s="519"/>
      <c r="AF1" s="519"/>
      <c r="AG1" s="519"/>
      <c r="AH1" s="519"/>
      <c r="AJ1" s="519" t="s">
        <v>1360</v>
      </c>
      <c r="AK1" s="519"/>
      <c r="AL1" s="519"/>
      <c r="AM1" s="519"/>
      <c r="AN1" s="519"/>
      <c r="AO1" s="519"/>
      <c r="AQ1" s="519" t="s">
        <v>1361</v>
      </c>
      <c r="AR1" s="519"/>
      <c r="AS1" s="519"/>
      <c r="AT1" s="519"/>
      <c r="AU1" s="519"/>
      <c r="AV1" s="519"/>
      <c r="AX1" s="519" t="s">
        <v>1362</v>
      </c>
      <c r="AY1" s="519"/>
      <c r="AZ1" s="519"/>
      <c r="BA1" s="519"/>
      <c r="BB1" s="519"/>
      <c r="BC1" s="519"/>
      <c r="BE1" s="519" t="s">
        <v>1363</v>
      </c>
      <c r="BF1" s="519"/>
      <c r="BG1" s="519"/>
      <c r="BH1" s="519"/>
      <c r="BI1" s="519"/>
      <c r="BJ1" s="519"/>
      <c r="BL1" s="519" t="s">
        <v>1379</v>
      </c>
      <c r="BM1" s="519"/>
      <c r="BN1" s="519"/>
      <c r="BO1" s="519"/>
      <c r="BP1" s="519"/>
      <c r="BQ1" s="519"/>
      <c r="BS1" s="519" t="s">
        <v>1380</v>
      </c>
      <c r="BT1" s="519"/>
      <c r="BU1" s="519"/>
      <c r="BV1" s="519"/>
      <c r="BW1" s="519"/>
      <c r="BX1" s="519"/>
      <c r="BZ1" s="519" t="s">
        <v>1381</v>
      </c>
      <c r="CA1" s="519"/>
      <c r="CB1" s="519"/>
      <c r="CC1" s="519"/>
      <c r="CD1" s="519"/>
      <c r="CE1" s="519"/>
    </row>
    <row r="2" spans="1:83" ht="15.75" thickBot="1">
      <c r="A2" s="124" t="s">
        <v>644</v>
      </c>
      <c r="B2" s="124" t="s">
        <v>951</v>
      </c>
      <c r="C2" s="125" t="s">
        <v>953</v>
      </c>
      <c r="D2" s="125" t="s">
        <v>954</v>
      </c>
      <c r="E2" s="125" t="s">
        <v>1156</v>
      </c>
      <c r="F2" s="125" t="s">
        <v>1157</v>
      </c>
      <c r="H2" s="124" t="s">
        <v>644</v>
      </c>
      <c r="I2" s="124" t="s">
        <v>951</v>
      </c>
      <c r="J2" s="125" t="s">
        <v>953</v>
      </c>
      <c r="K2" s="125" t="s">
        <v>954</v>
      </c>
      <c r="L2" s="125" t="s">
        <v>1156</v>
      </c>
      <c r="M2" s="125" t="s">
        <v>1157</v>
      </c>
      <c r="O2" s="124" t="s">
        <v>644</v>
      </c>
      <c r="P2" s="124" t="s">
        <v>951</v>
      </c>
      <c r="Q2" s="125" t="s">
        <v>953</v>
      </c>
      <c r="R2" s="125" t="s">
        <v>954</v>
      </c>
      <c r="S2" s="125" t="s">
        <v>1156</v>
      </c>
      <c r="T2" s="125" t="s">
        <v>1157</v>
      </c>
      <c r="V2" s="124" t="s">
        <v>644</v>
      </c>
      <c r="W2" s="124" t="s">
        <v>951</v>
      </c>
      <c r="X2" s="125" t="s">
        <v>953</v>
      </c>
      <c r="Y2" s="125" t="s">
        <v>954</v>
      </c>
      <c r="Z2" s="125" t="s">
        <v>1156</v>
      </c>
      <c r="AA2" s="125" t="s">
        <v>1157</v>
      </c>
      <c r="AC2" s="124" t="s">
        <v>644</v>
      </c>
      <c r="AD2" s="124" t="s">
        <v>951</v>
      </c>
      <c r="AE2" s="125" t="s">
        <v>953</v>
      </c>
      <c r="AF2" s="125" t="s">
        <v>954</v>
      </c>
      <c r="AG2" s="125" t="s">
        <v>1156</v>
      </c>
      <c r="AH2" s="125" t="s">
        <v>1157</v>
      </c>
      <c r="AJ2" s="124" t="s">
        <v>644</v>
      </c>
      <c r="AK2" s="124" t="s">
        <v>951</v>
      </c>
      <c r="AL2" s="125" t="s">
        <v>953</v>
      </c>
      <c r="AM2" s="125" t="s">
        <v>954</v>
      </c>
      <c r="AN2" s="125" t="s">
        <v>1156</v>
      </c>
      <c r="AO2" s="125" t="s">
        <v>1157</v>
      </c>
      <c r="AQ2" s="124" t="s">
        <v>644</v>
      </c>
      <c r="AR2" s="124" t="s">
        <v>951</v>
      </c>
      <c r="AS2" s="125" t="s">
        <v>953</v>
      </c>
      <c r="AT2" s="125" t="s">
        <v>954</v>
      </c>
      <c r="AU2" s="125" t="s">
        <v>1156</v>
      </c>
      <c r="AV2" s="125" t="s">
        <v>1157</v>
      </c>
      <c r="AX2" s="124" t="s">
        <v>644</v>
      </c>
      <c r="AY2" s="124" t="s">
        <v>951</v>
      </c>
      <c r="AZ2" s="125" t="s">
        <v>953</v>
      </c>
      <c r="BA2" s="125" t="s">
        <v>954</v>
      </c>
      <c r="BB2" s="125" t="s">
        <v>1156</v>
      </c>
      <c r="BC2" s="125" t="s">
        <v>1157</v>
      </c>
      <c r="BE2" s="124" t="s">
        <v>644</v>
      </c>
      <c r="BF2" s="124" t="s">
        <v>951</v>
      </c>
      <c r="BG2" s="125" t="s">
        <v>953</v>
      </c>
      <c r="BH2" s="125" t="s">
        <v>954</v>
      </c>
      <c r="BI2" s="125" t="s">
        <v>1156</v>
      </c>
      <c r="BJ2" s="125" t="s">
        <v>1157</v>
      </c>
      <c r="BL2" s="124" t="s">
        <v>644</v>
      </c>
      <c r="BM2" s="124" t="s">
        <v>951</v>
      </c>
      <c r="BN2" s="125" t="s">
        <v>953</v>
      </c>
      <c r="BO2" s="125" t="s">
        <v>954</v>
      </c>
      <c r="BP2" s="125" t="s">
        <v>1156</v>
      </c>
      <c r="BQ2" s="125" t="s">
        <v>1157</v>
      </c>
      <c r="BS2" s="124" t="s">
        <v>644</v>
      </c>
      <c r="BT2" s="124" t="s">
        <v>951</v>
      </c>
      <c r="BU2" s="125" t="s">
        <v>953</v>
      </c>
      <c r="BV2" s="125" t="s">
        <v>954</v>
      </c>
      <c r="BW2" s="125" t="s">
        <v>1156</v>
      </c>
      <c r="BX2" s="125" t="s">
        <v>1157</v>
      </c>
      <c r="BZ2" s="124" t="s">
        <v>644</v>
      </c>
      <c r="CA2" s="124" t="s">
        <v>951</v>
      </c>
      <c r="CB2" s="125" t="s">
        <v>953</v>
      </c>
      <c r="CC2" s="125" t="s">
        <v>954</v>
      </c>
      <c r="CD2" s="125" t="s">
        <v>1156</v>
      </c>
      <c r="CE2" s="125" t="s">
        <v>1157</v>
      </c>
    </row>
    <row r="3" spans="1:83">
      <c r="A3" s="127"/>
      <c r="B3" s="127"/>
      <c r="H3" s="127"/>
      <c r="I3" s="127"/>
      <c r="O3" s="127"/>
      <c r="P3" s="127"/>
      <c r="V3" s="127"/>
      <c r="W3" s="127"/>
      <c r="AC3" s="127"/>
      <c r="AD3" s="127"/>
      <c r="AJ3" s="127"/>
      <c r="AK3" s="127"/>
      <c r="AQ3" s="127"/>
      <c r="AR3" s="127"/>
      <c r="AX3" s="127"/>
      <c r="AY3" s="127"/>
      <c r="BE3" s="127"/>
      <c r="BF3" s="127"/>
      <c r="BL3" s="127"/>
      <c r="BM3" s="127"/>
      <c r="BS3" s="127"/>
      <c r="BT3" s="127"/>
      <c r="BZ3" s="127"/>
      <c r="CA3" s="127"/>
    </row>
    <row r="4" spans="1:83">
      <c r="A4" s="128" t="s">
        <v>659</v>
      </c>
      <c r="B4" s="129" t="s">
        <v>911</v>
      </c>
      <c r="C4" s="130">
        <v>0</v>
      </c>
      <c r="D4" s="130">
        <v>0</v>
      </c>
      <c r="E4" s="130">
        <v>0</v>
      </c>
      <c r="F4" s="130">
        <v>0</v>
      </c>
      <c r="H4" s="128" t="s">
        <v>659</v>
      </c>
      <c r="I4" s="129" t="s">
        <v>911</v>
      </c>
      <c r="J4" s="130">
        <v>0</v>
      </c>
      <c r="K4" s="130">
        <v>0</v>
      </c>
      <c r="L4" s="130">
        <v>0</v>
      </c>
      <c r="M4" s="130">
        <v>0</v>
      </c>
      <c r="O4" s="128" t="s">
        <v>659</v>
      </c>
      <c r="P4" s="129" t="s">
        <v>911</v>
      </c>
      <c r="Q4" s="130">
        <v>0</v>
      </c>
      <c r="R4" s="130">
        <v>0</v>
      </c>
      <c r="S4" s="130">
        <v>0</v>
      </c>
      <c r="T4" s="130">
        <v>0</v>
      </c>
      <c r="V4" s="128" t="s">
        <v>659</v>
      </c>
      <c r="W4" s="129" t="s">
        <v>911</v>
      </c>
      <c r="X4" s="130">
        <v>0</v>
      </c>
      <c r="Y4" s="130">
        <v>0</v>
      </c>
      <c r="Z4" s="130">
        <v>0</v>
      </c>
      <c r="AA4" s="130">
        <v>0</v>
      </c>
      <c r="AC4" s="128" t="s">
        <v>659</v>
      </c>
      <c r="AD4" s="129" t="s">
        <v>911</v>
      </c>
      <c r="AE4" s="130">
        <v>0</v>
      </c>
      <c r="AF4" s="130">
        <v>0</v>
      </c>
      <c r="AG4" s="130">
        <v>0</v>
      </c>
      <c r="AH4" s="130">
        <v>0</v>
      </c>
      <c r="AJ4" s="128" t="s">
        <v>659</v>
      </c>
      <c r="AK4" s="129" t="s">
        <v>911</v>
      </c>
      <c r="AL4" s="130">
        <v>0</v>
      </c>
      <c r="AM4" s="130">
        <v>0</v>
      </c>
      <c r="AN4" s="130">
        <v>0</v>
      </c>
      <c r="AO4" s="130">
        <v>0</v>
      </c>
      <c r="AQ4" s="128" t="s">
        <v>659</v>
      </c>
      <c r="AR4" s="129" t="s">
        <v>911</v>
      </c>
      <c r="AS4" s="130">
        <v>0</v>
      </c>
      <c r="AT4" s="130">
        <v>0</v>
      </c>
      <c r="AU4" s="130">
        <v>0</v>
      </c>
      <c r="AV4" s="130">
        <v>0</v>
      </c>
      <c r="AX4" s="128" t="s">
        <v>659</v>
      </c>
      <c r="AY4" s="129" t="s">
        <v>911</v>
      </c>
      <c r="AZ4" s="130">
        <v>0</v>
      </c>
      <c r="BA4" s="130">
        <v>0</v>
      </c>
      <c r="BB4" s="130">
        <v>0</v>
      </c>
      <c r="BC4" s="130">
        <v>0</v>
      </c>
      <c r="BE4" s="128" t="s">
        <v>659</v>
      </c>
      <c r="BF4" s="129" t="s">
        <v>911</v>
      </c>
      <c r="BG4" s="130">
        <v>0</v>
      </c>
      <c r="BH4" s="130">
        <v>0</v>
      </c>
      <c r="BI4" s="130">
        <v>0</v>
      </c>
      <c r="BJ4" s="130">
        <v>0</v>
      </c>
      <c r="BL4" s="128" t="s">
        <v>659</v>
      </c>
      <c r="BM4" s="129" t="s">
        <v>911</v>
      </c>
      <c r="BN4" s="130">
        <v>0</v>
      </c>
      <c r="BO4" s="130">
        <v>0</v>
      </c>
      <c r="BP4" s="130">
        <v>0</v>
      </c>
      <c r="BQ4" s="130">
        <v>0</v>
      </c>
      <c r="BS4" s="128" t="s">
        <v>659</v>
      </c>
      <c r="BT4" s="129" t="s">
        <v>911</v>
      </c>
      <c r="BU4" s="130">
        <v>0</v>
      </c>
      <c r="BV4" s="130">
        <v>0</v>
      </c>
      <c r="BW4" s="130">
        <v>0</v>
      </c>
      <c r="BX4" s="130">
        <v>0</v>
      </c>
      <c r="BZ4" s="128" t="s">
        <v>659</v>
      </c>
      <c r="CA4" s="129" t="s">
        <v>911</v>
      </c>
      <c r="CB4" s="130">
        <v>0</v>
      </c>
      <c r="CC4" s="130">
        <v>0</v>
      </c>
      <c r="CD4" s="130">
        <v>0</v>
      </c>
      <c r="CE4" s="130">
        <v>0</v>
      </c>
    </row>
    <row r="5" spans="1:83">
      <c r="A5" s="126" t="s">
        <v>3</v>
      </c>
      <c r="B5" s="126" t="s">
        <v>4</v>
      </c>
      <c r="C5" s="227">
        <v>0</v>
      </c>
      <c r="D5" s="227">
        <v>0</v>
      </c>
      <c r="E5" s="227">
        <v>0</v>
      </c>
      <c r="F5" s="227">
        <v>0</v>
      </c>
      <c r="H5" s="126" t="s">
        <v>3</v>
      </c>
      <c r="I5" s="126" t="s">
        <v>4</v>
      </c>
      <c r="J5" s="227">
        <v>0</v>
      </c>
      <c r="K5" s="227">
        <v>0</v>
      </c>
      <c r="L5" s="227">
        <v>0</v>
      </c>
      <c r="M5" s="227">
        <v>0</v>
      </c>
      <c r="O5" s="126" t="s">
        <v>3</v>
      </c>
      <c r="P5" s="126" t="s">
        <v>4</v>
      </c>
      <c r="Q5" s="227">
        <v>0</v>
      </c>
      <c r="R5" s="227">
        <v>0</v>
      </c>
      <c r="S5" s="227">
        <v>0</v>
      </c>
      <c r="T5" s="227">
        <v>0</v>
      </c>
      <c r="V5" s="126" t="s">
        <v>3</v>
      </c>
      <c r="W5" s="126" t="s">
        <v>4</v>
      </c>
      <c r="X5" s="227">
        <v>0</v>
      </c>
      <c r="Y5" s="227">
        <v>0</v>
      </c>
      <c r="Z5" s="227">
        <v>0</v>
      </c>
      <c r="AA5" s="227">
        <v>0</v>
      </c>
      <c r="AC5" s="126" t="s">
        <v>3</v>
      </c>
      <c r="AD5" s="126" t="s">
        <v>4</v>
      </c>
      <c r="AE5" s="227">
        <v>0</v>
      </c>
      <c r="AF5" s="227">
        <v>0</v>
      </c>
      <c r="AG5" s="227">
        <v>0</v>
      </c>
      <c r="AH5" s="227">
        <v>0</v>
      </c>
      <c r="AJ5" s="126" t="s">
        <v>3</v>
      </c>
      <c r="AK5" s="126" t="s">
        <v>4</v>
      </c>
      <c r="AL5" s="227">
        <v>0</v>
      </c>
      <c r="AM5" s="227">
        <v>0</v>
      </c>
      <c r="AN5" s="227">
        <v>0</v>
      </c>
      <c r="AO5" s="227">
        <v>0</v>
      </c>
      <c r="AQ5" s="126" t="s">
        <v>3</v>
      </c>
      <c r="AR5" s="126" t="s">
        <v>4</v>
      </c>
      <c r="AS5" s="227">
        <v>0</v>
      </c>
      <c r="AT5" s="227">
        <v>0</v>
      </c>
      <c r="AU5" s="227">
        <v>0</v>
      </c>
      <c r="AV5" s="227">
        <v>0</v>
      </c>
      <c r="AX5" s="126" t="s">
        <v>3</v>
      </c>
      <c r="AY5" s="126" t="s">
        <v>4</v>
      </c>
      <c r="AZ5" s="227">
        <v>0</v>
      </c>
      <c r="BA5" s="227">
        <v>0</v>
      </c>
      <c r="BB5" s="227">
        <v>0</v>
      </c>
      <c r="BC5" s="227">
        <v>0</v>
      </c>
      <c r="BE5" s="126" t="s">
        <v>3</v>
      </c>
      <c r="BF5" s="126" t="s">
        <v>4</v>
      </c>
      <c r="BG5" s="227">
        <v>0</v>
      </c>
      <c r="BH5" s="227">
        <v>0</v>
      </c>
      <c r="BI5" s="227">
        <v>0</v>
      </c>
      <c r="BJ5" s="227">
        <v>0</v>
      </c>
      <c r="BL5" s="126" t="s">
        <v>3</v>
      </c>
      <c r="BM5" s="126" t="s">
        <v>4</v>
      </c>
      <c r="BN5" s="227">
        <v>0</v>
      </c>
      <c r="BO5" s="227">
        <v>0</v>
      </c>
      <c r="BP5" s="227">
        <v>0</v>
      </c>
      <c r="BQ5" s="227">
        <v>0</v>
      </c>
      <c r="BS5" s="126" t="s">
        <v>3</v>
      </c>
      <c r="BT5" s="126" t="s">
        <v>4</v>
      </c>
      <c r="BU5" s="227">
        <v>0</v>
      </c>
      <c r="BV5" s="227">
        <v>0</v>
      </c>
      <c r="BW5" s="227">
        <v>0</v>
      </c>
      <c r="BX5" s="227">
        <v>0</v>
      </c>
      <c r="BZ5" s="126" t="s">
        <v>3</v>
      </c>
      <c r="CA5" s="126" t="s">
        <v>4</v>
      </c>
      <c r="CB5" s="227">
        <v>0</v>
      </c>
      <c r="CC5" s="227">
        <v>0</v>
      </c>
      <c r="CD5" s="227">
        <v>0</v>
      </c>
      <c r="CE5" s="227">
        <v>0</v>
      </c>
    </row>
    <row r="6" spans="1:83">
      <c r="A6" s="126" t="s">
        <v>5</v>
      </c>
      <c r="B6" s="126" t="s">
        <v>6</v>
      </c>
      <c r="C6" s="227">
        <v>0</v>
      </c>
      <c r="D6" s="227">
        <v>0</v>
      </c>
      <c r="E6" s="227">
        <v>0</v>
      </c>
      <c r="F6" s="227">
        <v>0</v>
      </c>
      <c r="H6" s="126" t="s">
        <v>5</v>
      </c>
      <c r="I6" s="126" t="s">
        <v>6</v>
      </c>
      <c r="J6" s="227">
        <v>0</v>
      </c>
      <c r="K6" s="227">
        <v>0</v>
      </c>
      <c r="L6" s="227">
        <v>0</v>
      </c>
      <c r="M6" s="227">
        <v>0</v>
      </c>
      <c r="O6" s="126" t="s">
        <v>5</v>
      </c>
      <c r="P6" s="126" t="s">
        <v>6</v>
      </c>
      <c r="Q6" s="227">
        <v>0</v>
      </c>
      <c r="R6" s="227">
        <v>0</v>
      </c>
      <c r="S6" s="227">
        <v>0</v>
      </c>
      <c r="T6" s="227">
        <v>0</v>
      </c>
      <c r="V6" s="126" t="s">
        <v>5</v>
      </c>
      <c r="W6" s="126" t="s">
        <v>6</v>
      </c>
      <c r="X6" s="227">
        <v>0</v>
      </c>
      <c r="Y6" s="227">
        <v>0</v>
      </c>
      <c r="Z6" s="227">
        <v>0</v>
      </c>
      <c r="AA6" s="227">
        <v>0</v>
      </c>
      <c r="AC6" s="126" t="s">
        <v>5</v>
      </c>
      <c r="AD6" s="126" t="s">
        <v>6</v>
      </c>
      <c r="AE6" s="227">
        <v>0</v>
      </c>
      <c r="AF6" s="227">
        <v>0</v>
      </c>
      <c r="AG6" s="227">
        <v>0</v>
      </c>
      <c r="AH6" s="227">
        <v>0</v>
      </c>
      <c r="AJ6" s="126" t="s">
        <v>5</v>
      </c>
      <c r="AK6" s="126" t="s">
        <v>6</v>
      </c>
      <c r="AL6" s="227">
        <v>0</v>
      </c>
      <c r="AM6" s="227">
        <v>0</v>
      </c>
      <c r="AN6" s="227">
        <v>0</v>
      </c>
      <c r="AO6" s="227">
        <v>0</v>
      </c>
      <c r="AQ6" s="126" t="s">
        <v>5</v>
      </c>
      <c r="AR6" s="126" t="s">
        <v>6</v>
      </c>
      <c r="AS6" s="227">
        <v>0</v>
      </c>
      <c r="AT6" s="227">
        <v>0</v>
      </c>
      <c r="AU6" s="227">
        <v>0</v>
      </c>
      <c r="AV6" s="227">
        <v>0</v>
      </c>
      <c r="AX6" s="126" t="s">
        <v>5</v>
      </c>
      <c r="AY6" s="126" t="s">
        <v>6</v>
      </c>
      <c r="AZ6" s="227">
        <v>0</v>
      </c>
      <c r="BA6" s="227">
        <v>0</v>
      </c>
      <c r="BB6" s="227">
        <v>0</v>
      </c>
      <c r="BC6" s="227">
        <v>0</v>
      </c>
      <c r="BE6" s="126" t="s">
        <v>5</v>
      </c>
      <c r="BF6" s="126" t="s">
        <v>6</v>
      </c>
      <c r="BG6" s="227">
        <v>0</v>
      </c>
      <c r="BH6" s="227">
        <v>0</v>
      </c>
      <c r="BI6" s="227">
        <v>0</v>
      </c>
      <c r="BJ6" s="227">
        <v>0</v>
      </c>
      <c r="BL6" s="126" t="s">
        <v>5</v>
      </c>
      <c r="BM6" s="126" t="s">
        <v>6</v>
      </c>
      <c r="BN6" s="227">
        <v>0</v>
      </c>
      <c r="BO6" s="227">
        <v>0</v>
      </c>
      <c r="BP6" s="227">
        <v>0</v>
      </c>
      <c r="BQ6" s="227">
        <v>0</v>
      </c>
      <c r="BS6" s="126" t="s">
        <v>5</v>
      </c>
      <c r="BT6" s="126" t="s">
        <v>6</v>
      </c>
      <c r="BU6" s="227">
        <v>0</v>
      </c>
      <c r="BV6" s="227">
        <v>0</v>
      </c>
      <c r="BW6" s="227">
        <v>0</v>
      </c>
      <c r="BX6" s="227">
        <v>0</v>
      </c>
      <c r="BZ6" s="126" t="s">
        <v>5</v>
      </c>
      <c r="CA6" s="126" t="s">
        <v>6</v>
      </c>
      <c r="CB6" s="227">
        <v>0</v>
      </c>
      <c r="CC6" s="227">
        <v>0</v>
      </c>
      <c r="CD6" s="227">
        <v>0</v>
      </c>
      <c r="CE6" s="227">
        <v>0</v>
      </c>
    </row>
    <row r="7" spans="1:83">
      <c r="A7" s="126" t="s">
        <v>7</v>
      </c>
      <c r="B7" s="126" t="s">
        <v>8</v>
      </c>
      <c r="C7" s="227">
        <v>0</v>
      </c>
      <c r="D7" s="227">
        <v>0</v>
      </c>
      <c r="E7" s="227">
        <v>0</v>
      </c>
      <c r="F7" s="227">
        <v>0</v>
      </c>
      <c r="H7" s="126" t="s">
        <v>7</v>
      </c>
      <c r="I7" s="126" t="s">
        <v>8</v>
      </c>
      <c r="J7" s="227">
        <v>0</v>
      </c>
      <c r="K7" s="227">
        <v>0</v>
      </c>
      <c r="L7" s="227">
        <v>0</v>
      </c>
      <c r="M7" s="227">
        <v>0</v>
      </c>
      <c r="O7" s="126" t="s">
        <v>7</v>
      </c>
      <c r="P7" s="126" t="s">
        <v>8</v>
      </c>
      <c r="Q7" s="227">
        <v>0</v>
      </c>
      <c r="R7" s="227">
        <v>0</v>
      </c>
      <c r="S7" s="227">
        <v>0</v>
      </c>
      <c r="T7" s="227">
        <v>0</v>
      </c>
      <c r="V7" s="126" t="s">
        <v>7</v>
      </c>
      <c r="W7" s="126" t="s">
        <v>8</v>
      </c>
      <c r="X7" s="227">
        <v>0</v>
      </c>
      <c r="Y7" s="227">
        <v>0</v>
      </c>
      <c r="Z7" s="227">
        <v>0</v>
      </c>
      <c r="AA7" s="227">
        <v>0</v>
      </c>
      <c r="AC7" s="126" t="s">
        <v>7</v>
      </c>
      <c r="AD7" s="126" t="s">
        <v>8</v>
      </c>
      <c r="AE7" s="227">
        <v>0</v>
      </c>
      <c r="AF7" s="227">
        <v>0</v>
      </c>
      <c r="AG7" s="227">
        <v>0</v>
      </c>
      <c r="AH7" s="227">
        <v>0</v>
      </c>
      <c r="AJ7" s="126" t="s">
        <v>7</v>
      </c>
      <c r="AK7" s="126" t="s">
        <v>8</v>
      </c>
      <c r="AL7" s="227">
        <v>0</v>
      </c>
      <c r="AM7" s="227">
        <v>0</v>
      </c>
      <c r="AN7" s="227">
        <v>0</v>
      </c>
      <c r="AO7" s="227">
        <v>0</v>
      </c>
      <c r="AQ7" s="126" t="s">
        <v>7</v>
      </c>
      <c r="AR7" s="126" t="s">
        <v>8</v>
      </c>
      <c r="AS7" s="227">
        <v>0</v>
      </c>
      <c r="AT7" s="227">
        <v>0</v>
      </c>
      <c r="AU7" s="227">
        <v>0</v>
      </c>
      <c r="AV7" s="227">
        <v>0</v>
      </c>
      <c r="AX7" s="126" t="s">
        <v>7</v>
      </c>
      <c r="AY7" s="126" t="s">
        <v>8</v>
      </c>
      <c r="AZ7" s="227">
        <v>0</v>
      </c>
      <c r="BA7" s="227">
        <v>0</v>
      </c>
      <c r="BB7" s="227">
        <v>0</v>
      </c>
      <c r="BC7" s="227">
        <v>0</v>
      </c>
      <c r="BE7" s="126" t="s">
        <v>7</v>
      </c>
      <c r="BF7" s="126" t="s">
        <v>8</v>
      </c>
      <c r="BG7" s="227">
        <v>0</v>
      </c>
      <c r="BH7" s="227">
        <v>0</v>
      </c>
      <c r="BI7" s="227">
        <v>0</v>
      </c>
      <c r="BJ7" s="227">
        <v>0</v>
      </c>
      <c r="BL7" s="126" t="s">
        <v>7</v>
      </c>
      <c r="BM7" s="126" t="s">
        <v>8</v>
      </c>
      <c r="BN7" s="227">
        <v>0</v>
      </c>
      <c r="BO7" s="227">
        <v>0</v>
      </c>
      <c r="BP7" s="227">
        <v>0</v>
      </c>
      <c r="BQ7" s="227">
        <v>0</v>
      </c>
      <c r="BS7" s="126" t="s">
        <v>7</v>
      </c>
      <c r="BT7" s="126" t="s">
        <v>8</v>
      </c>
      <c r="BU7" s="227">
        <v>0</v>
      </c>
      <c r="BV7" s="227">
        <v>0</v>
      </c>
      <c r="BW7" s="227">
        <v>0</v>
      </c>
      <c r="BX7" s="227">
        <v>0</v>
      </c>
      <c r="BZ7" s="126" t="s">
        <v>7</v>
      </c>
      <c r="CA7" s="126" t="s">
        <v>8</v>
      </c>
      <c r="CB7" s="227">
        <v>0</v>
      </c>
      <c r="CC7" s="227">
        <v>0</v>
      </c>
      <c r="CD7" s="227">
        <v>0</v>
      </c>
      <c r="CE7" s="227">
        <v>0</v>
      </c>
    </row>
    <row r="8" spans="1:83">
      <c r="A8" s="126" t="s">
        <v>9</v>
      </c>
      <c r="B8" s="126" t="s">
        <v>10</v>
      </c>
      <c r="C8" s="227">
        <v>0</v>
      </c>
      <c r="D8" s="227">
        <v>0</v>
      </c>
      <c r="E8" s="227">
        <v>0</v>
      </c>
      <c r="F8" s="227">
        <v>0</v>
      </c>
      <c r="H8" s="126" t="s">
        <v>9</v>
      </c>
      <c r="I8" s="126" t="s">
        <v>10</v>
      </c>
      <c r="J8" s="227">
        <v>0</v>
      </c>
      <c r="K8" s="227">
        <v>0</v>
      </c>
      <c r="L8" s="227">
        <v>0</v>
      </c>
      <c r="M8" s="227">
        <v>0</v>
      </c>
      <c r="O8" s="126" t="s">
        <v>9</v>
      </c>
      <c r="P8" s="126" t="s">
        <v>10</v>
      </c>
      <c r="Q8" s="227">
        <v>0</v>
      </c>
      <c r="R8" s="227">
        <v>0</v>
      </c>
      <c r="S8" s="227">
        <v>0</v>
      </c>
      <c r="T8" s="227">
        <v>0</v>
      </c>
      <c r="V8" s="126" t="s">
        <v>9</v>
      </c>
      <c r="W8" s="126" t="s">
        <v>10</v>
      </c>
      <c r="X8" s="227">
        <v>0</v>
      </c>
      <c r="Y8" s="227">
        <v>0</v>
      </c>
      <c r="Z8" s="227">
        <v>0</v>
      </c>
      <c r="AA8" s="227">
        <v>0</v>
      </c>
      <c r="AC8" s="126" t="s">
        <v>9</v>
      </c>
      <c r="AD8" s="126" t="s">
        <v>10</v>
      </c>
      <c r="AE8" s="227">
        <v>0</v>
      </c>
      <c r="AF8" s="227">
        <v>0</v>
      </c>
      <c r="AG8" s="227">
        <v>0</v>
      </c>
      <c r="AH8" s="227">
        <v>0</v>
      </c>
      <c r="AJ8" s="126" t="s">
        <v>9</v>
      </c>
      <c r="AK8" s="126" t="s">
        <v>10</v>
      </c>
      <c r="AL8" s="227">
        <v>0</v>
      </c>
      <c r="AM8" s="227">
        <v>0</v>
      </c>
      <c r="AN8" s="227">
        <v>0</v>
      </c>
      <c r="AO8" s="227">
        <v>0</v>
      </c>
      <c r="AQ8" s="126" t="s">
        <v>9</v>
      </c>
      <c r="AR8" s="126" t="s">
        <v>10</v>
      </c>
      <c r="AS8" s="227">
        <v>0</v>
      </c>
      <c r="AT8" s="227">
        <v>0</v>
      </c>
      <c r="AU8" s="227">
        <v>0</v>
      </c>
      <c r="AV8" s="227">
        <v>0</v>
      </c>
      <c r="AX8" s="126" t="s">
        <v>9</v>
      </c>
      <c r="AY8" s="126" t="s">
        <v>10</v>
      </c>
      <c r="AZ8" s="227">
        <v>0</v>
      </c>
      <c r="BA8" s="227">
        <v>0</v>
      </c>
      <c r="BB8" s="227">
        <v>0</v>
      </c>
      <c r="BC8" s="227">
        <v>0</v>
      </c>
      <c r="BE8" s="126" t="s">
        <v>9</v>
      </c>
      <c r="BF8" s="126" t="s">
        <v>10</v>
      </c>
      <c r="BG8" s="227">
        <v>0</v>
      </c>
      <c r="BH8" s="227">
        <v>0</v>
      </c>
      <c r="BI8" s="227">
        <v>0</v>
      </c>
      <c r="BJ8" s="227">
        <v>0</v>
      </c>
      <c r="BL8" s="126" t="s">
        <v>9</v>
      </c>
      <c r="BM8" s="126" t="s">
        <v>10</v>
      </c>
      <c r="BN8" s="227">
        <v>0</v>
      </c>
      <c r="BO8" s="227">
        <v>0</v>
      </c>
      <c r="BP8" s="227">
        <v>0</v>
      </c>
      <c r="BQ8" s="227">
        <v>0</v>
      </c>
      <c r="BS8" s="126" t="s">
        <v>9</v>
      </c>
      <c r="BT8" s="126" t="s">
        <v>10</v>
      </c>
      <c r="BU8" s="227">
        <v>0</v>
      </c>
      <c r="BV8" s="227">
        <v>0</v>
      </c>
      <c r="BW8" s="227">
        <v>0</v>
      </c>
      <c r="BX8" s="227">
        <v>0</v>
      </c>
      <c r="BZ8" s="126" t="s">
        <v>9</v>
      </c>
      <c r="CA8" s="126" t="s">
        <v>10</v>
      </c>
      <c r="CB8" s="227">
        <v>0</v>
      </c>
      <c r="CC8" s="227">
        <v>0</v>
      </c>
      <c r="CD8" s="227">
        <v>0</v>
      </c>
      <c r="CE8" s="227">
        <v>0</v>
      </c>
    </row>
    <row r="9" spans="1:83">
      <c r="A9" s="126" t="s">
        <v>11</v>
      </c>
      <c r="B9" s="126" t="s">
        <v>12</v>
      </c>
      <c r="C9" s="227">
        <v>0</v>
      </c>
      <c r="D9" s="227">
        <v>0</v>
      </c>
      <c r="E9" s="227">
        <v>0</v>
      </c>
      <c r="F9" s="227">
        <v>0</v>
      </c>
      <c r="H9" s="126" t="s">
        <v>11</v>
      </c>
      <c r="I9" s="126" t="s">
        <v>12</v>
      </c>
      <c r="J9" s="227">
        <v>0</v>
      </c>
      <c r="K9" s="227">
        <v>0</v>
      </c>
      <c r="L9" s="227">
        <v>0</v>
      </c>
      <c r="M9" s="227">
        <v>0</v>
      </c>
      <c r="O9" s="126" t="s">
        <v>11</v>
      </c>
      <c r="P9" s="126" t="s">
        <v>12</v>
      </c>
      <c r="Q9" s="227">
        <v>0</v>
      </c>
      <c r="R9" s="227">
        <v>0</v>
      </c>
      <c r="S9" s="227">
        <v>0</v>
      </c>
      <c r="T9" s="227">
        <v>0</v>
      </c>
      <c r="V9" s="126" t="s">
        <v>11</v>
      </c>
      <c r="W9" s="126" t="s">
        <v>12</v>
      </c>
      <c r="X9" s="227">
        <v>0</v>
      </c>
      <c r="Y9" s="227">
        <v>0</v>
      </c>
      <c r="Z9" s="227">
        <v>0</v>
      </c>
      <c r="AA9" s="227">
        <v>0</v>
      </c>
      <c r="AC9" s="126" t="s">
        <v>11</v>
      </c>
      <c r="AD9" s="126" t="s">
        <v>12</v>
      </c>
      <c r="AE9" s="227">
        <v>0</v>
      </c>
      <c r="AF9" s="227">
        <v>0</v>
      </c>
      <c r="AG9" s="227">
        <v>0</v>
      </c>
      <c r="AH9" s="227">
        <v>0</v>
      </c>
      <c r="AJ9" s="126" t="s">
        <v>11</v>
      </c>
      <c r="AK9" s="126" t="s">
        <v>12</v>
      </c>
      <c r="AL9" s="227">
        <v>0</v>
      </c>
      <c r="AM9" s="227">
        <v>0</v>
      </c>
      <c r="AN9" s="227">
        <v>0</v>
      </c>
      <c r="AO9" s="227">
        <v>0</v>
      </c>
      <c r="AQ9" s="126" t="s">
        <v>11</v>
      </c>
      <c r="AR9" s="126" t="s">
        <v>12</v>
      </c>
      <c r="AS9" s="227">
        <v>0</v>
      </c>
      <c r="AT9" s="227">
        <v>0</v>
      </c>
      <c r="AU9" s="227">
        <v>0</v>
      </c>
      <c r="AV9" s="227">
        <v>0</v>
      </c>
      <c r="AX9" s="126" t="s">
        <v>11</v>
      </c>
      <c r="AY9" s="126" t="s">
        <v>12</v>
      </c>
      <c r="AZ9" s="227">
        <v>0</v>
      </c>
      <c r="BA9" s="227">
        <v>0</v>
      </c>
      <c r="BB9" s="227">
        <v>0</v>
      </c>
      <c r="BC9" s="227">
        <v>0</v>
      </c>
      <c r="BE9" s="126" t="s">
        <v>11</v>
      </c>
      <c r="BF9" s="126" t="s">
        <v>12</v>
      </c>
      <c r="BG9" s="227">
        <v>0</v>
      </c>
      <c r="BH9" s="227">
        <v>0</v>
      </c>
      <c r="BI9" s="227">
        <v>0</v>
      </c>
      <c r="BJ9" s="227">
        <v>0</v>
      </c>
      <c r="BL9" s="126" t="s">
        <v>11</v>
      </c>
      <c r="BM9" s="126" t="s">
        <v>12</v>
      </c>
      <c r="BN9" s="227">
        <v>0</v>
      </c>
      <c r="BO9" s="227">
        <v>0</v>
      </c>
      <c r="BP9" s="227">
        <v>0</v>
      </c>
      <c r="BQ9" s="227">
        <v>0</v>
      </c>
      <c r="BS9" s="126" t="s">
        <v>11</v>
      </c>
      <c r="BT9" s="126" t="s">
        <v>12</v>
      </c>
      <c r="BU9" s="227">
        <v>0</v>
      </c>
      <c r="BV9" s="227">
        <v>0</v>
      </c>
      <c r="BW9" s="227">
        <v>0</v>
      </c>
      <c r="BX9" s="227">
        <v>0</v>
      </c>
      <c r="BZ9" s="126" t="s">
        <v>11</v>
      </c>
      <c r="CA9" s="126" t="s">
        <v>12</v>
      </c>
      <c r="CB9" s="227">
        <v>0</v>
      </c>
      <c r="CC9" s="227">
        <v>0</v>
      </c>
      <c r="CD9" s="227">
        <v>0</v>
      </c>
      <c r="CE9" s="227">
        <v>0</v>
      </c>
    </row>
    <row r="10" spans="1:83">
      <c r="A10" s="126" t="s">
        <v>13</v>
      </c>
      <c r="B10" s="126" t="s">
        <v>14</v>
      </c>
      <c r="C10" s="227">
        <v>0</v>
      </c>
      <c r="D10" s="227">
        <v>0</v>
      </c>
      <c r="E10" s="227">
        <v>0</v>
      </c>
      <c r="F10" s="227">
        <v>0</v>
      </c>
      <c r="H10" s="126" t="s">
        <v>13</v>
      </c>
      <c r="I10" s="126" t="s">
        <v>14</v>
      </c>
      <c r="J10" s="227">
        <v>0</v>
      </c>
      <c r="K10" s="227">
        <v>0</v>
      </c>
      <c r="L10" s="227">
        <v>0</v>
      </c>
      <c r="M10" s="227">
        <v>0</v>
      </c>
      <c r="O10" s="126" t="s">
        <v>13</v>
      </c>
      <c r="P10" s="126" t="s">
        <v>14</v>
      </c>
      <c r="Q10" s="227">
        <v>0</v>
      </c>
      <c r="R10" s="227">
        <v>0</v>
      </c>
      <c r="S10" s="227">
        <v>0</v>
      </c>
      <c r="T10" s="227">
        <v>0</v>
      </c>
      <c r="V10" s="126" t="s">
        <v>13</v>
      </c>
      <c r="W10" s="126" t="s">
        <v>14</v>
      </c>
      <c r="X10" s="227">
        <v>0</v>
      </c>
      <c r="Y10" s="227">
        <v>0</v>
      </c>
      <c r="Z10" s="227">
        <v>0</v>
      </c>
      <c r="AA10" s="227">
        <v>0</v>
      </c>
      <c r="AC10" s="126" t="s">
        <v>13</v>
      </c>
      <c r="AD10" s="126" t="s">
        <v>14</v>
      </c>
      <c r="AE10" s="227">
        <v>0</v>
      </c>
      <c r="AF10" s="227">
        <v>0</v>
      </c>
      <c r="AG10" s="227">
        <v>0</v>
      </c>
      <c r="AH10" s="227">
        <v>0</v>
      </c>
      <c r="AJ10" s="126" t="s">
        <v>13</v>
      </c>
      <c r="AK10" s="126" t="s">
        <v>14</v>
      </c>
      <c r="AL10" s="227">
        <v>0</v>
      </c>
      <c r="AM10" s="227">
        <v>0</v>
      </c>
      <c r="AN10" s="227">
        <v>0</v>
      </c>
      <c r="AO10" s="227">
        <v>0</v>
      </c>
      <c r="AQ10" s="126" t="s">
        <v>13</v>
      </c>
      <c r="AR10" s="126" t="s">
        <v>14</v>
      </c>
      <c r="AS10" s="227">
        <v>0</v>
      </c>
      <c r="AT10" s="227">
        <v>0</v>
      </c>
      <c r="AU10" s="227">
        <v>0</v>
      </c>
      <c r="AV10" s="227">
        <v>0</v>
      </c>
      <c r="AX10" s="126" t="s">
        <v>13</v>
      </c>
      <c r="AY10" s="126" t="s">
        <v>14</v>
      </c>
      <c r="AZ10" s="227">
        <v>0</v>
      </c>
      <c r="BA10" s="227">
        <v>0</v>
      </c>
      <c r="BB10" s="227">
        <v>0</v>
      </c>
      <c r="BC10" s="227">
        <v>0</v>
      </c>
      <c r="BE10" s="126" t="s">
        <v>13</v>
      </c>
      <c r="BF10" s="126" t="s">
        <v>14</v>
      </c>
      <c r="BG10" s="227">
        <v>0</v>
      </c>
      <c r="BH10" s="227">
        <v>0</v>
      </c>
      <c r="BI10" s="227">
        <v>0</v>
      </c>
      <c r="BJ10" s="227">
        <v>0</v>
      </c>
      <c r="BL10" s="126" t="s">
        <v>13</v>
      </c>
      <c r="BM10" s="126" t="s">
        <v>14</v>
      </c>
      <c r="BN10" s="227">
        <v>0</v>
      </c>
      <c r="BO10" s="227">
        <v>0</v>
      </c>
      <c r="BP10" s="227">
        <v>0</v>
      </c>
      <c r="BQ10" s="227">
        <v>0</v>
      </c>
      <c r="BS10" s="126" t="s">
        <v>13</v>
      </c>
      <c r="BT10" s="126" t="s">
        <v>14</v>
      </c>
      <c r="BU10" s="227">
        <v>0</v>
      </c>
      <c r="BV10" s="227">
        <v>0</v>
      </c>
      <c r="BW10" s="227">
        <v>0</v>
      </c>
      <c r="BX10" s="227">
        <v>0</v>
      </c>
      <c r="BZ10" s="126" t="s">
        <v>13</v>
      </c>
      <c r="CA10" s="126" t="s">
        <v>14</v>
      </c>
      <c r="CB10" s="227">
        <v>0</v>
      </c>
      <c r="CC10" s="227">
        <v>0</v>
      </c>
      <c r="CD10" s="227">
        <v>0</v>
      </c>
      <c r="CE10" s="227">
        <v>0</v>
      </c>
    </row>
    <row r="11" spans="1:83">
      <c r="A11" s="126" t="s">
        <v>15</v>
      </c>
      <c r="B11" s="126" t="s">
        <v>16</v>
      </c>
      <c r="C11" s="227">
        <v>0</v>
      </c>
      <c r="D11" s="227">
        <v>0</v>
      </c>
      <c r="E11" s="227">
        <v>0</v>
      </c>
      <c r="F11" s="227">
        <v>0</v>
      </c>
      <c r="H11" s="126" t="s">
        <v>15</v>
      </c>
      <c r="I11" s="126" t="s">
        <v>16</v>
      </c>
      <c r="J11" s="227">
        <v>0</v>
      </c>
      <c r="K11" s="227">
        <v>0</v>
      </c>
      <c r="L11" s="227">
        <v>0</v>
      </c>
      <c r="M11" s="227">
        <v>0</v>
      </c>
      <c r="O11" s="126" t="s">
        <v>15</v>
      </c>
      <c r="P11" s="126" t="s">
        <v>16</v>
      </c>
      <c r="Q11" s="227">
        <v>0</v>
      </c>
      <c r="R11" s="227">
        <v>0</v>
      </c>
      <c r="S11" s="227">
        <v>0</v>
      </c>
      <c r="T11" s="227">
        <v>0</v>
      </c>
      <c r="V11" s="126" t="s">
        <v>15</v>
      </c>
      <c r="W11" s="126" t="s">
        <v>16</v>
      </c>
      <c r="X11" s="227">
        <v>0</v>
      </c>
      <c r="Y11" s="227">
        <v>0</v>
      </c>
      <c r="Z11" s="227">
        <v>0</v>
      </c>
      <c r="AA11" s="227">
        <v>0</v>
      </c>
      <c r="AC11" s="126" t="s">
        <v>15</v>
      </c>
      <c r="AD11" s="126" t="s">
        <v>16</v>
      </c>
      <c r="AE11" s="227">
        <v>0</v>
      </c>
      <c r="AF11" s="227">
        <v>0</v>
      </c>
      <c r="AG11" s="227">
        <v>0</v>
      </c>
      <c r="AH11" s="227">
        <v>0</v>
      </c>
      <c r="AJ11" s="126" t="s">
        <v>15</v>
      </c>
      <c r="AK11" s="126" t="s">
        <v>16</v>
      </c>
      <c r="AL11" s="227">
        <v>0</v>
      </c>
      <c r="AM11" s="227">
        <v>0</v>
      </c>
      <c r="AN11" s="227">
        <v>0</v>
      </c>
      <c r="AO11" s="227">
        <v>0</v>
      </c>
      <c r="AQ11" s="126" t="s">
        <v>15</v>
      </c>
      <c r="AR11" s="126" t="s">
        <v>16</v>
      </c>
      <c r="AS11" s="227">
        <v>0</v>
      </c>
      <c r="AT11" s="227">
        <v>0</v>
      </c>
      <c r="AU11" s="227">
        <v>0</v>
      </c>
      <c r="AV11" s="227">
        <v>0</v>
      </c>
      <c r="AX11" s="126" t="s">
        <v>15</v>
      </c>
      <c r="AY11" s="126" t="s">
        <v>16</v>
      </c>
      <c r="AZ11" s="227">
        <v>0</v>
      </c>
      <c r="BA11" s="227">
        <v>0</v>
      </c>
      <c r="BB11" s="227">
        <v>0</v>
      </c>
      <c r="BC11" s="227">
        <v>0</v>
      </c>
      <c r="BE11" s="126" t="s">
        <v>15</v>
      </c>
      <c r="BF11" s="126" t="s">
        <v>16</v>
      </c>
      <c r="BG11" s="227">
        <v>0</v>
      </c>
      <c r="BH11" s="227">
        <v>0</v>
      </c>
      <c r="BI11" s="227">
        <v>0</v>
      </c>
      <c r="BJ11" s="227">
        <v>0</v>
      </c>
      <c r="BL11" s="126" t="s">
        <v>15</v>
      </c>
      <c r="BM11" s="126" t="s">
        <v>16</v>
      </c>
      <c r="BN11" s="227">
        <v>0</v>
      </c>
      <c r="BO11" s="227">
        <v>0</v>
      </c>
      <c r="BP11" s="227">
        <v>0</v>
      </c>
      <c r="BQ11" s="227">
        <v>0</v>
      </c>
      <c r="BS11" s="126" t="s">
        <v>15</v>
      </c>
      <c r="BT11" s="126" t="s">
        <v>16</v>
      </c>
      <c r="BU11" s="227">
        <v>0</v>
      </c>
      <c r="BV11" s="227">
        <v>0</v>
      </c>
      <c r="BW11" s="227">
        <v>0</v>
      </c>
      <c r="BX11" s="227">
        <v>0</v>
      </c>
      <c r="BZ11" s="126" t="s">
        <v>15</v>
      </c>
      <c r="CA11" s="126" t="s">
        <v>16</v>
      </c>
      <c r="CB11" s="227">
        <v>0</v>
      </c>
      <c r="CC11" s="227">
        <v>0</v>
      </c>
      <c r="CD11" s="227">
        <v>0</v>
      </c>
      <c r="CE11" s="227">
        <v>0</v>
      </c>
    </row>
    <row r="12" spans="1:83">
      <c r="A12" s="126" t="s">
        <v>17</v>
      </c>
      <c r="B12" s="126" t="s">
        <v>18</v>
      </c>
      <c r="C12" s="227">
        <v>0</v>
      </c>
      <c r="D12" s="227">
        <v>0</v>
      </c>
      <c r="E12" s="227">
        <v>0</v>
      </c>
      <c r="F12" s="227">
        <v>0</v>
      </c>
      <c r="H12" s="126" t="s">
        <v>17</v>
      </c>
      <c r="I12" s="126" t="s">
        <v>18</v>
      </c>
      <c r="J12" s="227">
        <v>0</v>
      </c>
      <c r="K12" s="227">
        <v>0</v>
      </c>
      <c r="L12" s="227">
        <v>0</v>
      </c>
      <c r="M12" s="227">
        <v>0</v>
      </c>
      <c r="O12" s="126" t="s">
        <v>17</v>
      </c>
      <c r="P12" s="126" t="s">
        <v>18</v>
      </c>
      <c r="Q12" s="227">
        <v>0</v>
      </c>
      <c r="R12" s="227">
        <v>0</v>
      </c>
      <c r="S12" s="227">
        <v>0</v>
      </c>
      <c r="T12" s="227">
        <v>0</v>
      </c>
      <c r="V12" s="126" t="s">
        <v>17</v>
      </c>
      <c r="W12" s="126" t="s">
        <v>18</v>
      </c>
      <c r="X12" s="227">
        <v>0</v>
      </c>
      <c r="Y12" s="227">
        <v>0</v>
      </c>
      <c r="Z12" s="227">
        <v>0</v>
      </c>
      <c r="AA12" s="227">
        <v>0</v>
      </c>
      <c r="AC12" s="126" t="s">
        <v>17</v>
      </c>
      <c r="AD12" s="126" t="s">
        <v>18</v>
      </c>
      <c r="AE12" s="227">
        <v>0</v>
      </c>
      <c r="AF12" s="227">
        <v>0</v>
      </c>
      <c r="AG12" s="227">
        <v>0</v>
      </c>
      <c r="AH12" s="227">
        <v>0</v>
      </c>
      <c r="AJ12" s="126" t="s">
        <v>17</v>
      </c>
      <c r="AK12" s="126" t="s">
        <v>18</v>
      </c>
      <c r="AL12" s="227">
        <v>0</v>
      </c>
      <c r="AM12" s="227">
        <v>0</v>
      </c>
      <c r="AN12" s="227">
        <v>0</v>
      </c>
      <c r="AO12" s="227">
        <v>0</v>
      </c>
      <c r="AQ12" s="126" t="s">
        <v>17</v>
      </c>
      <c r="AR12" s="126" t="s">
        <v>18</v>
      </c>
      <c r="AS12" s="227">
        <v>0</v>
      </c>
      <c r="AT12" s="227">
        <v>0</v>
      </c>
      <c r="AU12" s="227">
        <v>0</v>
      </c>
      <c r="AV12" s="227">
        <v>0</v>
      </c>
      <c r="AX12" s="126" t="s">
        <v>17</v>
      </c>
      <c r="AY12" s="126" t="s">
        <v>18</v>
      </c>
      <c r="AZ12" s="227">
        <v>0</v>
      </c>
      <c r="BA12" s="227">
        <v>0</v>
      </c>
      <c r="BB12" s="227">
        <v>0</v>
      </c>
      <c r="BC12" s="227">
        <v>0</v>
      </c>
      <c r="BE12" s="126" t="s">
        <v>17</v>
      </c>
      <c r="BF12" s="126" t="s">
        <v>18</v>
      </c>
      <c r="BG12" s="227">
        <v>0</v>
      </c>
      <c r="BH12" s="227">
        <v>0</v>
      </c>
      <c r="BI12" s="227">
        <v>0</v>
      </c>
      <c r="BJ12" s="227">
        <v>0</v>
      </c>
      <c r="BL12" s="126" t="s">
        <v>17</v>
      </c>
      <c r="BM12" s="126" t="s">
        <v>18</v>
      </c>
      <c r="BN12" s="227">
        <v>0</v>
      </c>
      <c r="BO12" s="227">
        <v>0</v>
      </c>
      <c r="BP12" s="227">
        <v>0</v>
      </c>
      <c r="BQ12" s="227">
        <v>0</v>
      </c>
      <c r="BS12" s="126" t="s">
        <v>17</v>
      </c>
      <c r="BT12" s="126" t="s">
        <v>18</v>
      </c>
      <c r="BU12" s="227">
        <v>0</v>
      </c>
      <c r="BV12" s="227">
        <v>0</v>
      </c>
      <c r="BW12" s="227">
        <v>0</v>
      </c>
      <c r="BX12" s="227">
        <v>0</v>
      </c>
      <c r="BZ12" s="126" t="s">
        <v>17</v>
      </c>
      <c r="CA12" s="126" t="s">
        <v>18</v>
      </c>
      <c r="CB12" s="227">
        <v>0</v>
      </c>
      <c r="CC12" s="227">
        <v>0</v>
      </c>
      <c r="CD12" s="227">
        <v>0</v>
      </c>
      <c r="CE12" s="227">
        <v>0</v>
      </c>
    </row>
    <row r="13" spans="1:83">
      <c r="A13" s="126" t="s">
        <v>19</v>
      </c>
      <c r="B13" s="126" t="s">
        <v>20</v>
      </c>
      <c r="C13" s="227">
        <v>0</v>
      </c>
      <c r="D13" s="227">
        <v>0</v>
      </c>
      <c r="E13" s="227">
        <v>0</v>
      </c>
      <c r="F13" s="227">
        <v>0</v>
      </c>
      <c r="H13" s="126" t="s">
        <v>19</v>
      </c>
      <c r="I13" s="126" t="s">
        <v>20</v>
      </c>
      <c r="J13" s="227">
        <v>0</v>
      </c>
      <c r="K13" s="227">
        <v>0</v>
      </c>
      <c r="L13" s="227">
        <v>0</v>
      </c>
      <c r="M13" s="227">
        <v>0</v>
      </c>
      <c r="O13" s="126" t="s">
        <v>19</v>
      </c>
      <c r="P13" s="126" t="s">
        <v>20</v>
      </c>
      <c r="Q13" s="227">
        <v>0</v>
      </c>
      <c r="R13" s="227">
        <v>0</v>
      </c>
      <c r="S13" s="227">
        <v>0</v>
      </c>
      <c r="T13" s="227">
        <v>0</v>
      </c>
      <c r="V13" s="126" t="s">
        <v>19</v>
      </c>
      <c r="W13" s="126" t="s">
        <v>20</v>
      </c>
      <c r="X13" s="227">
        <v>0</v>
      </c>
      <c r="Y13" s="227">
        <v>0</v>
      </c>
      <c r="Z13" s="227">
        <v>0</v>
      </c>
      <c r="AA13" s="227">
        <v>0</v>
      </c>
      <c r="AC13" s="126" t="s">
        <v>19</v>
      </c>
      <c r="AD13" s="126" t="s">
        <v>20</v>
      </c>
      <c r="AE13" s="227">
        <v>0</v>
      </c>
      <c r="AF13" s="227">
        <v>0</v>
      </c>
      <c r="AG13" s="227">
        <v>0</v>
      </c>
      <c r="AH13" s="227">
        <v>0</v>
      </c>
      <c r="AJ13" s="126" t="s">
        <v>19</v>
      </c>
      <c r="AK13" s="126" t="s">
        <v>20</v>
      </c>
      <c r="AL13" s="227">
        <v>0</v>
      </c>
      <c r="AM13" s="227">
        <v>0</v>
      </c>
      <c r="AN13" s="227">
        <v>0</v>
      </c>
      <c r="AO13" s="227">
        <v>0</v>
      </c>
      <c r="AQ13" s="126" t="s">
        <v>19</v>
      </c>
      <c r="AR13" s="126" t="s">
        <v>20</v>
      </c>
      <c r="AS13" s="227">
        <v>0</v>
      </c>
      <c r="AT13" s="227">
        <v>0</v>
      </c>
      <c r="AU13" s="227">
        <v>0</v>
      </c>
      <c r="AV13" s="227">
        <v>0</v>
      </c>
      <c r="AX13" s="126" t="s">
        <v>19</v>
      </c>
      <c r="AY13" s="126" t="s">
        <v>20</v>
      </c>
      <c r="AZ13" s="227">
        <v>0</v>
      </c>
      <c r="BA13" s="227">
        <v>0</v>
      </c>
      <c r="BB13" s="227">
        <v>0</v>
      </c>
      <c r="BC13" s="227">
        <v>0</v>
      </c>
      <c r="BE13" s="126" t="s">
        <v>19</v>
      </c>
      <c r="BF13" s="126" t="s">
        <v>20</v>
      </c>
      <c r="BG13" s="227">
        <v>0</v>
      </c>
      <c r="BH13" s="227">
        <v>0</v>
      </c>
      <c r="BI13" s="227">
        <v>0</v>
      </c>
      <c r="BJ13" s="227">
        <v>0</v>
      </c>
      <c r="BL13" s="126" t="s">
        <v>19</v>
      </c>
      <c r="BM13" s="126" t="s">
        <v>20</v>
      </c>
      <c r="BN13" s="227">
        <v>0</v>
      </c>
      <c r="BO13" s="227">
        <v>0</v>
      </c>
      <c r="BP13" s="227">
        <v>0</v>
      </c>
      <c r="BQ13" s="227">
        <v>0</v>
      </c>
      <c r="BS13" s="126" t="s">
        <v>19</v>
      </c>
      <c r="BT13" s="126" t="s">
        <v>20</v>
      </c>
      <c r="BU13" s="227">
        <v>0</v>
      </c>
      <c r="BV13" s="227">
        <v>0</v>
      </c>
      <c r="BW13" s="227">
        <v>0</v>
      </c>
      <c r="BX13" s="227">
        <v>0</v>
      </c>
      <c r="BZ13" s="126" t="s">
        <v>19</v>
      </c>
      <c r="CA13" s="126" t="s">
        <v>20</v>
      </c>
      <c r="CB13" s="227">
        <v>0</v>
      </c>
      <c r="CC13" s="227">
        <v>0</v>
      </c>
      <c r="CD13" s="227">
        <v>0</v>
      </c>
      <c r="CE13" s="227">
        <v>0</v>
      </c>
    </row>
    <row r="14" spans="1:83">
      <c r="A14" s="126" t="s">
        <v>21</v>
      </c>
      <c r="B14" s="126" t="s">
        <v>22</v>
      </c>
      <c r="C14" s="227">
        <v>0</v>
      </c>
      <c r="D14" s="227">
        <v>0</v>
      </c>
      <c r="E14" s="227">
        <v>0</v>
      </c>
      <c r="F14" s="227">
        <v>0</v>
      </c>
      <c r="H14" s="126" t="s">
        <v>21</v>
      </c>
      <c r="I14" s="126" t="s">
        <v>22</v>
      </c>
      <c r="J14" s="227">
        <v>0</v>
      </c>
      <c r="K14" s="227">
        <v>0</v>
      </c>
      <c r="L14" s="227">
        <v>0</v>
      </c>
      <c r="M14" s="227">
        <v>0</v>
      </c>
      <c r="O14" s="126" t="s">
        <v>21</v>
      </c>
      <c r="P14" s="126" t="s">
        <v>22</v>
      </c>
      <c r="Q14" s="227">
        <v>0</v>
      </c>
      <c r="R14" s="227">
        <v>0</v>
      </c>
      <c r="S14" s="227">
        <v>0</v>
      </c>
      <c r="T14" s="227">
        <v>0</v>
      </c>
      <c r="V14" s="126" t="s">
        <v>21</v>
      </c>
      <c r="W14" s="126" t="s">
        <v>22</v>
      </c>
      <c r="X14" s="227">
        <v>0</v>
      </c>
      <c r="Y14" s="227">
        <v>0</v>
      </c>
      <c r="Z14" s="227">
        <v>0</v>
      </c>
      <c r="AA14" s="227">
        <v>0</v>
      </c>
      <c r="AC14" s="126" t="s">
        <v>21</v>
      </c>
      <c r="AD14" s="126" t="s">
        <v>22</v>
      </c>
      <c r="AE14" s="227">
        <v>0</v>
      </c>
      <c r="AF14" s="227">
        <v>0</v>
      </c>
      <c r="AG14" s="227">
        <v>0</v>
      </c>
      <c r="AH14" s="227">
        <v>0</v>
      </c>
      <c r="AJ14" s="126" t="s">
        <v>21</v>
      </c>
      <c r="AK14" s="126" t="s">
        <v>22</v>
      </c>
      <c r="AL14" s="227">
        <v>0</v>
      </c>
      <c r="AM14" s="227">
        <v>0</v>
      </c>
      <c r="AN14" s="227">
        <v>0</v>
      </c>
      <c r="AO14" s="227">
        <v>0</v>
      </c>
      <c r="AQ14" s="126" t="s">
        <v>21</v>
      </c>
      <c r="AR14" s="126" t="s">
        <v>22</v>
      </c>
      <c r="AS14" s="227">
        <v>0</v>
      </c>
      <c r="AT14" s="227">
        <v>0</v>
      </c>
      <c r="AU14" s="227">
        <v>0</v>
      </c>
      <c r="AV14" s="227">
        <v>0</v>
      </c>
      <c r="AX14" s="126" t="s">
        <v>21</v>
      </c>
      <c r="AY14" s="126" t="s">
        <v>22</v>
      </c>
      <c r="AZ14" s="227">
        <v>0</v>
      </c>
      <c r="BA14" s="227">
        <v>0</v>
      </c>
      <c r="BB14" s="227">
        <v>0</v>
      </c>
      <c r="BC14" s="227">
        <v>0</v>
      </c>
      <c r="BE14" s="126" t="s">
        <v>21</v>
      </c>
      <c r="BF14" s="126" t="s">
        <v>22</v>
      </c>
      <c r="BG14" s="227">
        <v>0</v>
      </c>
      <c r="BH14" s="227">
        <v>0</v>
      </c>
      <c r="BI14" s="227">
        <v>0</v>
      </c>
      <c r="BJ14" s="227">
        <v>0</v>
      </c>
      <c r="BL14" s="126" t="s">
        <v>21</v>
      </c>
      <c r="BM14" s="126" t="s">
        <v>22</v>
      </c>
      <c r="BN14" s="227">
        <v>0</v>
      </c>
      <c r="BO14" s="227">
        <v>0</v>
      </c>
      <c r="BP14" s="227">
        <v>0</v>
      </c>
      <c r="BQ14" s="227">
        <v>0</v>
      </c>
      <c r="BS14" s="126" t="s">
        <v>21</v>
      </c>
      <c r="BT14" s="126" t="s">
        <v>22</v>
      </c>
      <c r="BU14" s="227">
        <v>0</v>
      </c>
      <c r="BV14" s="227">
        <v>0</v>
      </c>
      <c r="BW14" s="227">
        <v>0</v>
      </c>
      <c r="BX14" s="227">
        <v>0</v>
      </c>
      <c r="BZ14" s="126" t="s">
        <v>21</v>
      </c>
      <c r="CA14" s="126" t="s">
        <v>22</v>
      </c>
      <c r="CB14" s="227">
        <v>0</v>
      </c>
      <c r="CC14" s="227">
        <v>0</v>
      </c>
      <c r="CD14" s="227">
        <v>0</v>
      </c>
      <c r="CE14" s="227">
        <v>0</v>
      </c>
    </row>
    <row r="15" spans="1:83">
      <c r="A15" s="126" t="s">
        <v>23</v>
      </c>
      <c r="B15" s="126" t="s">
        <v>24</v>
      </c>
      <c r="C15" s="227">
        <v>0</v>
      </c>
      <c r="D15" s="227">
        <v>0</v>
      </c>
      <c r="E15" s="227">
        <v>0</v>
      </c>
      <c r="F15" s="227">
        <v>0</v>
      </c>
      <c r="H15" s="126" t="s">
        <v>23</v>
      </c>
      <c r="I15" s="126" t="s">
        <v>24</v>
      </c>
      <c r="J15" s="227">
        <v>0</v>
      </c>
      <c r="K15" s="227">
        <v>0</v>
      </c>
      <c r="L15" s="227">
        <v>0</v>
      </c>
      <c r="M15" s="227">
        <v>0</v>
      </c>
      <c r="O15" s="126" t="s">
        <v>23</v>
      </c>
      <c r="P15" s="126" t="s">
        <v>24</v>
      </c>
      <c r="Q15" s="227">
        <v>0</v>
      </c>
      <c r="R15" s="227">
        <v>0</v>
      </c>
      <c r="S15" s="227">
        <v>0</v>
      </c>
      <c r="T15" s="227">
        <v>0</v>
      </c>
      <c r="V15" s="126" t="s">
        <v>23</v>
      </c>
      <c r="W15" s="126" t="s">
        <v>24</v>
      </c>
      <c r="X15" s="227">
        <v>0</v>
      </c>
      <c r="Y15" s="227">
        <v>0</v>
      </c>
      <c r="Z15" s="227">
        <v>0</v>
      </c>
      <c r="AA15" s="227">
        <v>0</v>
      </c>
      <c r="AC15" s="126" t="s">
        <v>23</v>
      </c>
      <c r="AD15" s="126" t="s">
        <v>24</v>
      </c>
      <c r="AE15" s="227">
        <v>0</v>
      </c>
      <c r="AF15" s="227">
        <v>0</v>
      </c>
      <c r="AG15" s="227">
        <v>0</v>
      </c>
      <c r="AH15" s="227">
        <v>0</v>
      </c>
      <c r="AJ15" s="126" t="s">
        <v>23</v>
      </c>
      <c r="AK15" s="126" t="s">
        <v>24</v>
      </c>
      <c r="AL15" s="227">
        <v>0</v>
      </c>
      <c r="AM15" s="227">
        <v>0</v>
      </c>
      <c r="AN15" s="227">
        <v>0</v>
      </c>
      <c r="AO15" s="227">
        <v>0</v>
      </c>
      <c r="AQ15" s="126" t="s">
        <v>23</v>
      </c>
      <c r="AR15" s="126" t="s">
        <v>24</v>
      </c>
      <c r="AS15" s="227">
        <v>0</v>
      </c>
      <c r="AT15" s="227">
        <v>0</v>
      </c>
      <c r="AU15" s="227">
        <v>0</v>
      </c>
      <c r="AV15" s="227">
        <v>0</v>
      </c>
      <c r="AX15" s="126" t="s">
        <v>23</v>
      </c>
      <c r="AY15" s="126" t="s">
        <v>24</v>
      </c>
      <c r="AZ15" s="227">
        <v>0</v>
      </c>
      <c r="BA15" s="227">
        <v>0</v>
      </c>
      <c r="BB15" s="227">
        <v>0</v>
      </c>
      <c r="BC15" s="227">
        <v>0</v>
      </c>
      <c r="BE15" s="126" t="s">
        <v>23</v>
      </c>
      <c r="BF15" s="126" t="s">
        <v>24</v>
      </c>
      <c r="BG15" s="227">
        <v>0</v>
      </c>
      <c r="BH15" s="227">
        <v>0</v>
      </c>
      <c r="BI15" s="227">
        <v>0</v>
      </c>
      <c r="BJ15" s="227">
        <v>0</v>
      </c>
      <c r="BL15" s="126" t="s">
        <v>23</v>
      </c>
      <c r="BM15" s="126" t="s">
        <v>24</v>
      </c>
      <c r="BN15" s="227">
        <v>0</v>
      </c>
      <c r="BO15" s="227">
        <v>0</v>
      </c>
      <c r="BP15" s="227">
        <v>0</v>
      </c>
      <c r="BQ15" s="227">
        <v>0</v>
      </c>
      <c r="BS15" s="126" t="s">
        <v>23</v>
      </c>
      <c r="BT15" s="126" t="s">
        <v>24</v>
      </c>
      <c r="BU15" s="227">
        <v>0</v>
      </c>
      <c r="BV15" s="227">
        <v>0</v>
      </c>
      <c r="BW15" s="227">
        <v>0</v>
      </c>
      <c r="BX15" s="227">
        <v>0</v>
      </c>
      <c r="BZ15" s="126" t="s">
        <v>23</v>
      </c>
      <c r="CA15" s="126" t="s">
        <v>24</v>
      </c>
      <c r="CB15" s="227">
        <v>0</v>
      </c>
      <c r="CC15" s="227">
        <v>0</v>
      </c>
      <c r="CD15" s="227">
        <v>0</v>
      </c>
      <c r="CE15" s="227">
        <v>0</v>
      </c>
    </row>
    <row r="16" spans="1:83">
      <c r="A16" s="126" t="s">
        <v>25</v>
      </c>
      <c r="B16" s="126" t="s">
        <v>26</v>
      </c>
      <c r="C16" s="227">
        <v>0</v>
      </c>
      <c r="D16" s="227">
        <v>0</v>
      </c>
      <c r="E16" s="227">
        <v>0</v>
      </c>
      <c r="F16" s="227">
        <v>0</v>
      </c>
      <c r="H16" s="126" t="s">
        <v>25</v>
      </c>
      <c r="I16" s="126" t="s">
        <v>26</v>
      </c>
      <c r="J16" s="227">
        <v>0</v>
      </c>
      <c r="K16" s="227">
        <v>0</v>
      </c>
      <c r="L16" s="227">
        <v>0</v>
      </c>
      <c r="M16" s="227">
        <v>0</v>
      </c>
      <c r="O16" s="126" t="s">
        <v>25</v>
      </c>
      <c r="P16" s="126" t="s">
        <v>26</v>
      </c>
      <c r="Q16" s="227">
        <v>0</v>
      </c>
      <c r="R16" s="227">
        <v>0</v>
      </c>
      <c r="S16" s="227">
        <v>0</v>
      </c>
      <c r="T16" s="227">
        <v>0</v>
      </c>
      <c r="V16" s="126" t="s">
        <v>25</v>
      </c>
      <c r="W16" s="126" t="s">
        <v>26</v>
      </c>
      <c r="X16" s="227">
        <v>0</v>
      </c>
      <c r="Y16" s="227">
        <v>0</v>
      </c>
      <c r="Z16" s="227">
        <v>0</v>
      </c>
      <c r="AA16" s="227">
        <v>0</v>
      </c>
      <c r="AC16" s="126" t="s">
        <v>25</v>
      </c>
      <c r="AD16" s="126" t="s">
        <v>26</v>
      </c>
      <c r="AE16" s="227">
        <v>0</v>
      </c>
      <c r="AF16" s="227">
        <v>0</v>
      </c>
      <c r="AG16" s="227">
        <v>0</v>
      </c>
      <c r="AH16" s="227">
        <v>0</v>
      </c>
      <c r="AJ16" s="126" t="s">
        <v>25</v>
      </c>
      <c r="AK16" s="126" t="s">
        <v>26</v>
      </c>
      <c r="AL16" s="227">
        <v>0</v>
      </c>
      <c r="AM16" s="227">
        <v>0</v>
      </c>
      <c r="AN16" s="227">
        <v>0</v>
      </c>
      <c r="AO16" s="227">
        <v>0</v>
      </c>
      <c r="AQ16" s="126" t="s">
        <v>25</v>
      </c>
      <c r="AR16" s="126" t="s">
        <v>26</v>
      </c>
      <c r="AS16" s="227">
        <v>0</v>
      </c>
      <c r="AT16" s="227">
        <v>0</v>
      </c>
      <c r="AU16" s="227">
        <v>0</v>
      </c>
      <c r="AV16" s="227">
        <v>0</v>
      </c>
      <c r="AX16" s="126" t="s">
        <v>25</v>
      </c>
      <c r="AY16" s="126" t="s">
        <v>26</v>
      </c>
      <c r="AZ16" s="227">
        <v>0</v>
      </c>
      <c r="BA16" s="227">
        <v>0</v>
      </c>
      <c r="BB16" s="227">
        <v>0</v>
      </c>
      <c r="BC16" s="227">
        <v>0</v>
      </c>
      <c r="BE16" s="126" t="s">
        <v>25</v>
      </c>
      <c r="BF16" s="126" t="s">
        <v>26</v>
      </c>
      <c r="BG16" s="227">
        <v>0</v>
      </c>
      <c r="BH16" s="227">
        <v>0</v>
      </c>
      <c r="BI16" s="227">
        <v>0</v>
      </c>
      <c r="BJ16" s="227">
        <v>0</v>
      </c>
      <c r="BL16" s="126" t="s">
        <v>25</v>
      </c>
      <c r="BM16" s="126" t="s">
        <v>26</v>
      </c>
      <c r="BN16" s="227">
        <v>0</v>
      </c>
      <c r="BO16" s="227">
        <v>0</v>
      </c>
      <c r="BP16" s="227">
        <v>0</v>
      </c>
      <c r="BQ16" s="227">
        <v>0</v>
      </c>
      <c r="BS16" s="126" t="s">
        <v>25</v>
      </c>
      <c r="BT16" s="126" t="s">
        <v>26</v>
      </c>
      <c r="BU16" s="227">
        <v>0</v>
      </c>
      <c r="BV16" s="227">
        <v>0</v>
      </c>
      <c r="BW16" s="227">
        <v>0</v>
      </c>
      <c r="BX16" s="227">
        <v>0</v>
      </c>
      <c r="BZ16" s="126" t="s">
        <v>25</v>
      </c>
      <c r="CA16" s="126" t="s">
        <v>26</v>
      </c>
      <c r="CB16" s="227">
        <v>0</v>
      </c>
      <c r="CC16" s="227">
        <v>0</v>
      </c>
      <c r="CD16" s="227">
        <v>0</v>
      </c>
      <c r="CE16" s="227">
        <v>0</v>
      </c>
    </row>
    <row r="17" spans="1:83">
      <c r="A17" s="126" t="s">
        <v>27</v>
      </c>
      <c r="B17" s="126" t="s">
        <v>28</v>
      </c>
      <c r="C17" s="227">
        <v>0</v>
      </c>
      <c r="D17" s="227">
        <v>0</v>
      </c>
      <c r="E17" s="227">
        <v>0</v>
      </c>
      <c r="F17" s="227">
        <v>0</v>
      </c>
      <c r="H17" s="126" t="s">
        <v>27</v>
      </c>
      <c r="I17" s="126" t="s">
        <v>28</v>
      </c>
      <c r="J17" s="227">
        <v>0</v>
      </c>
      <c r="K17" s="227">
        <v>0</v>
      </c>
      <c r="L17" s="227">
        <v>0</v>
      </c>
      <c r="M17" s="227">
        <v>0</v>
      </c>
      <c r="O17" s="126" t="s">
        <v>27</v>
      </c>
      <c r="P17" s="126" t="s">
        <v>28</v>
      </c>
      <c r="Q17" s="227">
        <v>0</v>
      </c>
      <c r="R17" s="227">
        <v>0</v>
      </c>
      <c r="S17" s="227">
        <v>0</v>
      </c>
      <c r="T17" s="227">
        <v>0</v>
      </c>
      <c r="V17" s="126" t="s">
        <v>27</v>
      </c>
      <c r="W17" s="126" t="s">
        <v>28</v>
      </c>
      <c r="X17" s="227">
        <v>0</v>
      </c>
      <c r="Y17" s="227">
        <v>0</v>
      </c>
      <c r="Z17" s="227">
        <v>0</v>
      </c>
      <c r="AA17" s="227">
        <v>0</v>
      </c>
      <c r="AC17" s="126" t="s">
        <v>27</v>
      </c>
      <c r="AD17" s="126" t="s">
        <v>28</v>
      </c>
      <c r="AE17" s="227">
        <v>0</v>
      </c>
      <c r="AF17" s="227">
        <v>0</v>
      </c>
      <c r="AG17" s="227">
        <v>0</v>
      </c>
      <c r="AH17" s="227">
        <v>0</v>
      </c>
      <c r="AJ17" s="126" t="s">
        <v>27</v>
      </c>
      <c r="AK17" s="126" t="s">
        <v>28</v>
      </c>
      <c r="AL17" s="227">
        <v>0</v>
      </c>
      <c r="AM17" s="227">
        <v>0</v>
      </c>
      <c r="AN17" s="227">
        <v>0</v>
      </c>
      <c r="AO17" s="227">
        <v>0</v>
      </c>
      <c r="AQ17" s="126" t="s">
        <v>27</v>
      </c>
      <c r="AR17" s="126" t="s">
        <v>28</v>
      </c>
      <c r="AS17" s="227">
        <v>0</v>
      </c>
      <c r="AT17" s="227">
        <v>0</v>
      </c>
      <c r="AU17" s="227">
        <v>0</v>
      </c>
      <c r="AV17" s="227">
        <v>0</v>
      </c>
      <c r="AX17" s="126" t="s">
        <v>27</v>
      </c>
      <c r="AY17" s="126" t="s">
        <v>28</v>
      </c>
      <c r="AZ17" s="227">
        <v>0</v>
      </c>
      <c r="BA17" s="227">
        <v>0</v>
      </c>
      <c r="BB17" s="227">
        <v>0</v>
      </c>
      <c r="BC17" s="227">
        <v>0</v>
      </c>
      <c r="BE17" s="126" t="s">
        <v>27</v>
      </c>
      <c r="BF17" s="126" t="s">
        <v>28</v>
      </c>
      <c r="BG17" s="227">
        <v>0</v>
      </c>
      <c r="BH17" s="227">
        <v>0</v>
      </c>
      <c r="BI17" s="227">
        <v>0</v>
      </c>
      <c r="BJ17" s="227">
        <v>0</v>
      </c>
      <c r="BL17" s="126" t="s">
        <v>27</v>
      </c>
      <c r="BM17" s="126" t="s">
        <v>28</v>
      </c>
      <c r="BN17" s="227">
        <v>0</v>
      </c>
      <c r="BO17" s="227">
        <v>0</v>
      </c>
      <c r="BP17" s="227">
        <v>0</v>
      </c>
      <c r="BQ17" s="227">
        <v>0</v>
      </c>
      <c r="BS17" s="126" t="s">
        <v>27</v>
      </c>
      <c r="BT17" s="126" t="s">
        <v>28</v>
      </c>
      <c r="BU17" s="227">
        <v>0</v>
      </c>
      <c r="BV17" s="227">
        <v>0</v>
      </c>
      <c r="BW17" s="227">
        <v>0</v>
      </c>
      <c r="BX17" s="227">
        <v>0</v>
      </c>
      <c r="BZ17" s="126" t="s">
        <v>27</v>
      </c>
      <c r="CA17" s="126" t="s">
        <v>28</v>
      </c>
      <c r="CB17" s="227">
        <v>0</v>
      </c>
      <c r="CC17" s="227">
        <v>0</v>
      </c>
      <c r="CD17" s="227">
        <v>0</v>
      </c>
      <c r="CE17" s="227">
        <v>0</v>
      </c>
    </row>
    <row r="18" spans="1:83">
      <c r="A18" s="126" t="s">
        <v>29</v>
      </c>
      <c r="B18" s="126" t="s">
        <v>30</v>
      </c>
      <c r="C18" s="227">
        <v>0</v>
      </c>
      <c r="D18" s="227">
        <v>0</v>
      </c>
      <c r="E18" s="227">
        <v>0</v>
      </c>
      <c r="F18" s="227">
        <v>0</v>
      </c>
      <c r="H18" s="126" t="s">
        <v>29</v>
      </c>
      <c r="I18" s="126" t="s">
        <v>30</v>
      </c>
      <c r="J18" s="227">
        <v>0</v>
      </c>
      <c r="K18" s="227">
        <v>0</v>
      </c>
      <c r="L18" s="227">
        <v>0</v>
      </c>
      <c r="M18" s="227">
        <v>0</v>
      </c>
      <c r="O18" s="126" t="s">
        <v>29</v>
      </c>
      <c r="P18" s="126" t="s">
        <v>30</v>
      </c>
      <c r="Q18" s="227">
        <v>0</v>
      </c>
      <c r="R18" s="227">
        <v>0</v>
      </c>
      <c r="S18" s="227">
        <v>0</v>
      </c>
      <c r="T18" s="227">
        <v>0</v>
      </c>
      <c r="V18" s="126" t="s">
        <v>29</v>
      </c>
      <c r="W18" s="126" t="s">
        <v>30</v>
      </c>
      <c r="X18" s="227">
        <v>0</v>
      </c>
      <c r="Y18" s="227">
        <v>0</v>
      </c>
      <c r="Z18" s="227">
        <v>0</v>
      </c>
      <c r="AA18" s="227">
        <v>0</v>
      </c>
      <c r="AC18" s="126" t="s">
        <v>29</v>
      </c>
      <c r="AD18" s="126" t="s">
        <v>30</v>
      </c>
      <c r="AE18" s="227">
        <v>0</v>
      </c>
      <c r="AF18" s="227">
        <v>0</v>
      </c>
      <c r="AG18" s="227">
        <v>0</v>
      </c>
      <c r="AH18" s="227">
        <v>0</v>
      </c>
      <c r="AJ18" s="126" t="s">
        <v>29</v>
      </c>
      <c r="AK18" s="126" t="s">
        <v>30</v>
      </c>
      <c r="AL18" s="227">
        <v>0</v>
      </c>
      <c r="AM18" s="227">
        <v>0</v>
      </c>
      <c r="AN18" s="227">
        <v>0</v>
      </c>
      <c r="AO18" s="227">
        <v>0</v>
      </c>
      <c r="AQ18" s="126" t="s">
        <v>29</v>
      </c>
      <c r="AR18" s="126" t="s">
        <v>30</v>
      </c>
      <c r="AS18" s="227">
        <v>0</v>
      </c>
      <c r="AT18" s="227">
        <v>0</v>
      </c>
      <c r="AU18" s="227">
        <v>0</v>
      </c>
      <c r="AV18" s="227">
        <v>0</v>
      </c>
      <c r="AX18" s="126" t="s">
        <v>29</v>
      </c>
      <c r="AY18" s="126" t="s">
        <v>30</v>
      </c>
      <c r="AZ18" s="227">
        <v>0</v>
      </c>
      <c r="BA18" s="227">
        <v>0</v>
      </c>
      <c r="BB18" s="227">
        <v>0</v>
      </c>
      <c r="BC18" s="227">
        <v>0</v>
      </c>
      <c r="BE18" s="126" t="s">
        <v>29</v>
      </c>
      <c r="BF18" s="126" t="s">
        <v>30</v>
      </c>
      <c r="BG18" s="227">
        <v>0</v>
      </c>
      <c r="BH18" s="227">
        <v>0</v>
      </c>
      <c r="BI18" s="227">
        <v>0</v>
      </c>
      <c r="BJ18" s="227">
        <v>0</v>
      </c>
      <c r="BL18" s="126" t="s">
        <v>29</v>
      </c>
      <c r="BM18" s="126" t="s">
        <v>30</v>
      </c>
      <c r="BN18" s="227">
        <v>0</v>
      </c>
      <c r="BO18" s="227">
        <v>0</v>
      </c>
      <c r="BP18" s="227">
        <v>0</v>
      </c>
      <c r="BQ18" s="227">
        <v>0</v>
      </c>
      <c r="BS18" s="126" t="s">
        <v>29</v>
      </c>
      <c r="BT18" s="126" t="s">
        <v>30</v>
      </c>
      <c r="BU18" s="227">
        <v>0</v>
      </c>
      <c r="BV18" s="227">
        <v>0</v>
      </c>
      <c r="BW18" s="227">
        <v>0</v>
      </c>
      <c r="BX18" s="227">
        <v>0</v>
      </c>
      <c r="BZ18" s="126" t="s">
        <v>29</v>
      </c>
      <c r="CA18" s="126" t="s">
        <v>30</v>
      </c>
      <c r="CB18" s="227">
        <v>0</v>
      </c>
      <c r="CC18" s="227">
        <v>0</v>
      </c>
      <c r="CD18" s="227">
        <v>0</v>
      </c>
      <c r="CE18" s="227">
        <v>0</v>
      </c>
    </row>
    <row r="19" spans="1:83">
      <c r="A19" s="126" t="s">
        <v>31</v>
      </c>
      <c r="B19" s="126" t="s">
        <v>32</v>
      </c>
      <c r="C19" s="227">
        <v>0</v>
      </c>
      <c r="D19" s="227">
        <v>0</v>
      </c>
      <c r="E19" s="227">
        <v>0</v>
      </c>
      <c r="F19" s="227">
        <v>0</v>
      </c>
      <c r="H19" s="126" t="s">
        <v>31</v>
      </c>
      <c r="I19" s="126" t="s">
        <v>32</v>
      </c>
      <c r="J19" s="227">
        <v>0</v>
      </c>
      <c r="K19" s="227">
        <v>0</v>
      </c>
      <c r="L19" s="227">
        <v>0</v>
      </c>
      <c r="M19" s="227">
        <v>0</v>
      </c>
      <c r="O19" s="126" t="s">
        <v>31</v>
      </c>
      <c r="P19" s="126" t="s">
        <v>32</v>
      </c>
      <c r="Q19" s="227">
        <v>0</v>
      </c>
      <c r="R19" s="227">
        <v>0</v>
      </c>
      <c r="S19" s="227">
        <v>0</v>
      </c>
      <c r="T19" s="227">
        <v>0</v>
      </c>
      <c r="V19" s="126" t="s">
        <v>31</v>
      </c>
      <c r="W19" s="126" t="s">
        <v>32</v>
      </c>
      <c r="X19" s="227">
        <v>0</v>
      </c>
      <c r="Y19" s="227">
        <v>0</v>
      </c>
      <c r="Z19" s="227">
        <v>0</v>
      </c>
      <c r="AA19" s="227">
        <v>0</v>
      </c>
      <c r="AC19" s="126" t="s">
        <v>31</v>
      </c>
      <c r="AD19" s="126" t="s">
        <v>32</v>
      </c>
      <c r="AE19" s="227">
        <v>0</v>
      </c>
      <c r="AF19" s="227">
        <v>0</v>
      </c>
      <c r="AG19" s="227">
        <v>0</v>
      </c>
      <c r="AH19" s="227">
        <v>0</v>
      </c>
      <c r="AJ19" s="126" t="s">
        <v>31</v>
      </c>
      <c r="AK19" s="126" t="s">
        <v>32</v>
      </c>
      <c r="AL19" s="227">
        <v>0</v>
      </c>
      <c r="AM19" s="227">
        <v>0</v>
      </c>
      <c r="AN19" s="227">
        <v>0</v>
      </c>
      <c r="AO19" s="227">
        <v>0</v>
      </c>
      <c r="AQ19" s="126" t="s">
        <v>31</v>
      </c>
      <c r="AR19" s="126" t="s">
        <v>32</v>
      </c>
      <c r="AS19" s="227">
        <v>0</v>
      </c>
      <c r="AT19" s="227">
        <v>0</v>
      </c>
      <c r="AU19" s="227">
        <v>0</v>
      </c>
      <c r="AV19" s="227">
        <v>0</v>
      </c>
      <c r="AX19" s="126" t="s">
        <v>31</v>
      </c>
      <c r="AY19" s="126" t="s">
        <v>32</v>
      </c>
      <c r="AZ19" s="227">
        <v>0</v>
      </c>
      <c r="BA19" s="227">
        <v>0</v>
      </c>
      <c r="BB19" s="227">
        <v>0</v>
      </c>
      <c r="BC19" s="227">
        <v>0</v>
      </c>
      <c r="BE19" s="126" t="s">
        <v>31</v>
      </c>
      <c r="BF19" s="126" t="s">
        <v>32</v>
      </c>
      <c r="BG19" s="227">
        <v>0</v>
      </c>
      <c r="BH19" s="227">
        <v>0</v>
      </c>
      <c r="BI19" s="227">
        <v>0</v>
      </c>
      <c r="BJ19" s="227">
        <v>0</v>
      </c>
      <c r="BL19" s="126" t="s">
        <v>31</v>
      </c>
      <c r="BM19" s="126" t="s">
        <v>32</v>
      </c>
      <c r="BN19" s="227">
        <v>0</v>
      </c>
      <c r="BO19" s="227">
        <v>0</v>
      </c>
      <c r="BP19" s="227">
        <v>0</v>
      </c>
      <c r="BQ19" s="227">
        <v>0</v>
      </c>
      <c r="BS19" s="126" t="s">
        <v>31</v>
      </c>
      <c r="BT19" s="126" t="s">
        <v>32</v>
      </c>
      <c r="BU19" s="227">
        <v>0</v>
      </c>
      <c r="BV19" s="227">
        <v>0</v>
      </c>
      <c r="BW19" s="227">
        <v>0</v>
      </c>
      <c r="BX19" s="227">
        <v>0</v>
      </c>
      <c r="BZ19" s="126" t="s">
        <v>31</v>
      </c>
      <c r="CA19" s="126" t="s">
        <v>32</v>
      </c>
      <c r="CB19" s="227">
        <v>0</v>
      </c>
      <c r="CC19" s="227">
        <v>0</v>
      </c>
      <c r="CD19" s="227">
        <v>0</v>
      </c>
      <c r="CE19" s="227">
        <v>0</v>
      </c>
    </row>
    <row r="20" spans="1:83">
      <c r="A20" s="126" t="s">
        <v>33</v>
      </c>
      <c r="B20" s="126" t="s">
        <v>34</v>
      </c>
      <c r="C20" s="227">
        <v>0</v>
      </c>
      <c r="D20" s="227">
        <v>0</v>
      </c>
      <c r="E20" s="227">
        <v>0</v>
      </c>
      <c r="F20" s="227">
        <v>0</v>
      </c>
      <c r="H20" s="126" t="s">
        <v>33</v>
      </c>
      <c r="I20" s="126" t="s">
        <v>34</v>
      </c>
      <c r="J20" s="227">
        <v>0</v>
      </c>
      <c r="K20" s="227">
        <v>0</v>
      </c>
      <c r="L20" s="227">
        <v>0</v>
      </c>
      <c r="M20" s="227">
        <v>0</v>
      </c>
      <c r="O20" s="126" t="s">
        <v>33</v>
      </c>
      <c r="P20" s="126" t="s">
        <v>34</v>
      </c>
      <c r="Q20" s="227">
        <v>0</v>
      </c>
      <c r="R20" s="227">
        <v>0</v>
      </c>
      <c r="S20" s="227">
        <v>0</v>
      </c>
      <c r="T20" s="227">
        <v>0</v>
      </c>
      <c r="V20" s="126" t="s">
        <v>33</v>
      </c>
      <c r="W20" s="126" t="s">
        <v>34</v>
      </c>
      <c r="X20" s="227">
        <v>0</v>
      </c>
      <c r="Y20" s="227">
        <v>0</v>
      </c>
      <c r="Z20" s="227">
        <v>0</v>
      </c>
      <c r="AA20" s="227">
        <v>0</v>
      </c>
      <c r="AC20" s="126" t="s">
        <v>33</v>
      </c>
      <c r="AD20" s="126" t="s">
        <v>34</v>
      </c>
      <c r="AE20" s="227">
        <v>0</v>
      </c>
      <c r="AF20" s="227">
        <v>0</v>
      </c>
      <c r="AG20" s="227">
        <v>0</v>
      </c>
      <c r="AH20" s="227">
        <v>0</v>
      </c>
      <c r="AJ20" s="126" t="s">
        <v>33</v>
      </c>
      <c r="AK20" s="126" t="s">
        <v>34</v>
      </c>
      <c r="AL20" s="227">
        <v>0</v>
      </c>
      <c r="AM20" s="227">
        <v>0</v>
      </c>
      <c r="AN20" s="227">
        <v>0</v>
      </c>
      <c r="AO20" s="227">
        <v>0</v>
      </c>
      <c r="AQ20" s="126" t="s">
        <v>33</v>
      </c>
      <c r="AR20" s="126" t="s">
        <v>34</v>
      </c>
      <c r="AS20" s="227">
        <v>0</v>
      </c>
      <c r="AT20" s="227">
        <v>0</v>
      </c>
      <c r="AU20" s="227">
        <v>0</v>
      </c>
      <c r="AV20" s="227">
        <v>0</v>
      </c>
      <c r="AX20" s="126" t="s">
        <v>33</v>
      </c>
      <c r="AY20" s="126" t="s">
        <v>34</v>
      </c>
      <c r="AZ20" s="227">
        <v>0</v>
      </c>
      <c r="BA20" s="227">
        <v>0</v>
      </c>
      <c r="BB20" s="227">
        <v>0</v>
      </c>
      <c r="BC20" s="227">
        <v>0</v>
      </c>
      <c r="BE20" s="126" t="s">
        <v>33</v>
      </c>
      <c r="BF20" s="126" t="s">
        <v>34</v>
      </c>
      <c r="BG20" s="227">
        <v>0</v>
      </c>
      <c r="BH20" s="227">
        <v>0</v>
      </c>
      <c r="BI20" s="227">
        <v>0</v>
      </c>
      <c r="BJ20" s="227">
        <v>0</v>
      </c>
      <c r="BL20" s="126" t="s">
        <v>33</v>
      </c>
      <c r="BM20" s="126" t="s">
        <v>34</v>
      </c>
      <c r="BN20" s="227">
        <v>0</v>
      </c>
      <c r="BO20" s="227">
        <v>0</v>
      </c>
      <c r="BP20" s="227">
        <v>0</v>
      </c>
      <c r="BQ20" s="227">
        <v>0</v>
      </c>
      <c r="BS20" s="126" t="s">
        <v>33</v>
      </c>
      <c r="BT20" s="126" t="s">
        <v>34</v>
      </c>
      <c r="BU20" s="227">
        <v>0</v>
      </c>
      <c r="BV20" s="227">
        <v>0</v>
      </c>
      <c r="BW20" s="227">
        <v>0</v>
      </c>
      <c r="BX20" s="227">
        <v>0</v>
      </c>
      <c r="BZ20" s="126" t="s">
        <v>33</v>
      </c>
      <c r="CA20" s="126" t="s">
        <v>34</v>
      </c>
      <c r="CB20" s="227">
        <v>0</v>
      </c>
      <c r="CC20" s="227">
        <v>0</v>
      </c>
      <c r="CD20" s="227">
        <v>0</v>
      </c>
      <c r="CE20" s="227">
        <v>0</v>
      </c>
    </row>
    <row r="21" spans="1:83">
      <c r="A21" s="126" t="s">
        <v>35</v>
      </c>
      <c r="B21" s="126" t="s">
        <v>36</v>
      </c>
      <c r="C21" s="227">
        <v>0</v>
      </c>
      <c r="D21" s="227">
        <v>0</v>
      </c>
      <c r="E21" s="227">
        <v>0</v>
      </c>
      <c r="F21" s="227">
        <v>0</v>
      </c>
      <c r="H21" s="126" t="s">
        <v>35</v>
      </c>
      <c r="I21" s="126" t="s">
        <v>36</v>
      </c>
      <c r="J21" s="227">
        <v>0</v>
      </c>
      <c r="K21" s="227">
        <v>0</v>
      </c>
      <c r="L21" s="227">
        <v>0</v>
      </c>
      <c r="M21" s="227">
        <v>0</v>
      </c>
      <c r="O21" s="126" t="s">
        <v>35</v>
      </c>
      <c r="P21" s="126" t="s">
        <v>36</v>
      </c>
      <c r="Q21" s="227">
        <v>0</v>
      </c>
      <c r="R21" s="227">
        <v>0</v>
      </c>
      <c r="S21" s="227">
        <v>0</v>
      </c>
      <c r="T21" s="227">
        <v>0</v>
      </c>
      <c r="V21" s="126" t="s">
        <v>35</v>
      </c>
      <c r="W21" s="126" t="s">
        <v>36</v>
      </c>
      <c r="X21" s="227">
        <v>0</v>
      </c>
      <c r="Y21" s="227">
        <v>0</v>
      </c>
      <c r="Z21" s="227">
        <v>0</v>
      </c>
      <c r="AA21" s="227">
        <v>0</v>
      </c>
      <c r="AC21" s="126" t="s">
        <v>35</v>
      </c>
      <c r="AD21" s="126" t="s">
        <v>36</v>
      </c>
      <c r="AE21" s="227">
        <v>0</v>
      </c>
      <c r="AF21" s="227">
        <v>0</v>
      </c>
      <c r="AG21" s="227">
        <v>0</v>
      </c>
      <c r="AH21" s="227">
        <v>0</v>
      </c>
      <c r="AJ21" s="126" t="s">
        <v>35</v>
      </c>
      <c r="AK21" s="126" t="s">
        <v>36</v>
      </c>
      <c r="AL21" s="227">
        <v>0</v>
      </c>
      <c r="AM21" s="227">
        <v>0</v>
      </c>
      <c r="AN21" s="227">
        <v>0</v>
      </c>
      <c r="AO21" s="227">
        <v>0</v>
      </c>
      <c r="AQ21" s="126" t="s">
        <v>35</v>
      </c>
      <c r="AR21" s="126" t="s">
        <v>36</v>
      </c>
      <c r="AS21" s="227">
        <v>0</v>
      </c>
      <c r="AT21" s="227">
        <v>0</v>
      </c>
      <c r="AU21" s="227">
        <v>0</v>
      </c>
      <c r="AV21" s="227">
        <v>0</v>
      </c>
      <c r="AX21" s="126" t="s">
        <v>35</v>
      </c>
      <c r="AY21" s="126" t="s">
        <v>36</v>
      </c>
      <c r="AZ21" s="227">
        <v>0</v>
      </c>
      <c r="BA21" s="227">
        <v>0</v>
      </c>
      <c r="BB21" s="227">
        <v>0</v>
      </c>
      <c r="BC21" s="227">
        <v>0</v>
      </c>
      <c r="BE21" s="126" t="s">
        <v>35</v>
      </c>
      <c r="BF21" s="126" t="s">
        <v>36</v>
      </c>
      <c r="BG21" s="227">
        <v>0</v>
      </c>
      <c r="BH21" s="227">
        <v>0</v>
      </c>
      <c r="BI21" s="227">
        <v>0</v>
      </c>
      <c r="BJ21" s="227">
        <v>0</v>
      </c>
      <c r="BL21" s="126" t="s">
        <v>35</v>
      </c>
      <c r="BM21" s="126" t="s">
        <v>36</v>
      </c>
      <c r="BN21" s="227">
        <v>0</v>
      </c>
      <c r="BO21" s="227">
        <v>0</v>
      </c>
      <c r="BP21" s="227">
        <v>0</v>
      </c>
      <c r="BQ21" s="227">
        <v>0</v>
      </c>
      <c r="BS21" s="126" t="s">
        <v>35</v>
      </c>
      <c r="BT21" s="126" t="s">
        <v>36</v>
      </c>
      <c r="BU21" s="227">
        <v>0</v>
      </c>
      <c r="BV21" s="227">
        <v>0</v>
      </c>
      <c r="BW21" s="227">
        <v>0</v>
      </c>
      <c r="BX21" s="227">
        <v>0</v>
      </c>
      <c r="BZ21" s="126" t="s">
        <v>35</v>
      </c>
      <c r="CA21" s="126" t="s">
        <v>36</v>
      </c>
      <c r="CB21" s="227">
        <v>0</v>
      </c>
      <c r="CC21" s="227">
        <v>0</v>
      </c>
      <c r="CD21" s="227">
        <v>0</v>
      </c>
      <c r="CE21" s="227">
        <v>0</v>
      </c>
    </row>
    <row r="22" spans="1:83">
      <c r="A22" s="126" t="s">
        <v>37</v>
      </c>
      <c r="B22" s="126" t="s">
        <v>38</v>
      </c>
      <c r="C22" s="227">
        <v>0</v>
      </c>
      <c r="D22" s="227">
        <v>0</v>
      </c>
      <c r="E22" s="227">
        <v>0</v>
      </c>
      <c r="F22" s="227">
        <v>0</v>
      </c>
      <c r="H22" s="126" t="s">
        <v>37</v>
      </c>
      <c r="I22" s="126" t="s">
        <v>38</v>
      </c>
      <c r="J22" s="227">
        <v>0</v>
      </c>
      <c r="K22" s="227">
        <v>0</v>
      </c>
      <c r="L22" s="227">
        <v>0</v>
      </c>
      <c r="M22" s="227">
        <v>0</v>
      </c>
      <c r="O22" s="126" t="s">
        <v>37</v>
      </c>
      <c r="P22" s="126" t="s">
        <v>38</v>
      </c>
      <c r="Q22" s="227">
        <v>0</v>
      </c>
      <c r="R22" s="227">
        <v>0</v>
      </c>
      <c r="S22" s="227">
        <v>0</v>
      </c>
      <c r="T22" s="227">
        <v>0</v>
      </c>
      <c r="V22" s="126" t="s">
        <v>37</v>
      </c>
      <c r="W22" s="126" t="s">
        <v>38</v>
      </c>
      <c r="X22" s="227">
        <v>0</v>
      </c>
      <c r="Y22" s="227">
        <v>0</v>
      </c>
      <c r="Z22" s="227">
        <v>0</v>
      </c>
      <c r="AA22" s="227">
        <v>0</v>
      </c>
      <c r="AC22" s="126" t="s">
        <v>37</v>
      </c>
      <c r="AD22" s="126" t="s">
        <v>38</v>
      </c>
      <c r="AE22" s="227">
        <v>0</v>
      </c>
      <c r="AF22" s="227">
        <v>0</v>
      </c>
      <c r="AG22" s="227">
        <v>0</v>
      </c>
      <c r="AH22" s="227">
        <v>0</v>
      </c>
      <c r="AJ22" s="126" t="s">
        <v>37</v>
      </c>
      <c r="AK22" s="126" t="s">
        <v>38</v>
      </c>
      <c r="AL22" s="227">
        <v>0</v>
      </c>
      <c r="AM22" s="227">
        <v>0</v>
      </c>
      <c r="AN22" s="227">
        <v>0</v>
      </c>
      <c r="AO22" s="227">
        <v>0</v>
      </c>
      <c r="AQ22" s="126" t="s">
        <v>37</v>
      </c>
      <c r="AR22" s="126" t="s">
        <v>38</v>
      </c>
      <c r="AS22" s="227">
        <v>0</v>
      </c>
      <c r="AT22" s="227">
        <v>0</v>
      </c>
      <c r="AU22" s="227">
        <v>0</v>
      </c>
      <c r="AV22" s="227">
        <v>0</v>
      </c>
      <c r="AX22" s="126" t="s">
        <v>37</v>
      </c>
      <c r="AY22" s="126" t="s">
        <v>38</v>
      </c>
      <c r="AZ22" s="227">
        <v>0</v>
      </c>
      <c r="BA22" s="227">
        <v>0</v>
      </c>
      <c r="BB22" s="227">
        <v>0</v>
      </c>
      <c r="BC22" s="227">
        <v>0</v>
      </c>
      <c r="BE22" s="126" t="s">
        <v>37</v>
      </c>
      <c r="BF22" s="126" t="s">
        <v>38</v>
      </c>
      <c r="BG22" s="227">
        <v>0</v>
      </c>
      <c r="BH22" s="227">
        <v>0</v>
      </c>
      <c r="BI22" s="227">
        <v>0</v>
      </c>
      <c r="BJ22" s="227">
        <v>0</v>
      </c>
      <c r="BL22" s="126" t="s">
        <v>37</v>
      </c>
      <c r="BM22" s="126" t="s">
        <v>38</v>
      </c>
      <c r="BN22" s="227">
        <v>0</v>
      </c>
      <c r="BO22" s="227">
        <v>0</v>
      </c>
      <c r="BP22" s="227">
        <v>0</v>
      </c>
      <c r="BQ22" s="227">
        <v>0</v>
      </c>
      <c r="BS22" s="126" t="s">
        <v>37</v>
      </c>
      <c r="BT22" s="126" t="s">
        <v>38</v>
      </c>
      <c r="BU22" s="227">
        <v>0</v>
      </c>
      <c r="BV22" s="227">
        <v>0</v>
      </c>
      <c r="BW22" s="227">
        <v>0</v>
      </c>
      <c r="BX22" s="227">
        <v>0</v>
      </c>
      <c r="BZ22" s="126" t="s">
        <v>37</v>
      </c>
      <c r="CA22" s="126" t="s">
        <v>38</v>
      </c>
      <c r="CB22" s="227">
        <v>0</v>
      </c>
      <c r="CC22" s="227">
        <v>0</v>
      </c>
      <c r="CD22" s="227">
        <v>0</v>
      </c>
      <c r="CE22" s="227">
        <v>0</v>
      </c>
    </row>
    <row r="23" spans="1:83">
      <c r="A23" s="126" t="s">
        <v>39</v>
      </c>
      <c r="B23" s="126" t="s">
        <v>40</v>
      </c>
      <c r="C23" s="227">
        <v>0</v>
      </c>
      <c r="D23" s="227">
        <v>0</v>
      </c>
      <c r="E23" s="227">
        <v>0</v>
      </c>
      <c r="F23" s="227">
        <v>0</v>
      </c>
      <c r="H23" s="126" t="s">
        <v>39</v>
      </c>
      <c r="I23" s="126" t="s">
        <v>40</v>
      </c>
      <c r="J23" s="227">
        <v>0</v>
      </c>
      <c r="K23" s="227">
        <v>0</v>
      </c>
      <c r="L23" s="227">
        <v>0</v>
      </c>
      <c r="M23" s="227">
        <v>0</v>
      </c>
      <c r="O23" s="126" t="s">
        <v>39</v>
      </c>
      <c r="P23" s="126" t="s">
        <v>40</v>
      </c>
      <c r="Q23" s="227">
        <v>0</v>
      </c>
      <c r="R23" s="227">
        <v>0</v>
      </c>
      <c r="S23" s="227">
        <v>0</v>
      </c>
      <c r="T23" s="227">
        <v>0</v>
      </c>
      <c r="V23" s="126" t="s">
        <v>39</v>
      </c>
      <c r="W23" s="126" t="s">
        <v>40</v>
      </c>
      <c r="X23" s="227">
        <v>0</v>
      </c>
      <c r="Y23" s="227">
        <v>0</v>
      </c>
      <c r="Z23" s="227">
        <v>0</v>
      </c>
      <c r="AA23" s="227">
        <v>0</v>
      </c>
      <c r="AC23" s="126" t="s">
        <v>39</v>
      </c>
      <c r="AD23" s="126" t="s">
        <v>40</v>
      </c>
      <c r="AE23" s="227">
        <v>0</v>
      </c>
      <c r="AF23" s="227">
        <v>0</v>
      </c>
      <c r="AG23" s="227">
        <v>0</v>
      </c>
      <c r="AH23" s="227">
        <v>0</v>
      </c>
      <c r="AJ23" s="126" t="s">
        <v>39</v>
      </c>
      <c r="AK23" s="126" t="s">
        <v>40</v>
      </c>
      <c r="AL23" s="227">
        <v>0</v>
      </c>
      <c r="AM23" s="227">
        <v>0</v>
      </c>
      <c r="AN23" s="227">
        <v>0</v>
      </c>
      <c r="AO23" s="227">
        <v>0</v>
      </c>
      <c r="AQ23" s="126" t="s">
        <v>39</v>
      </c>
      <c r="AR23" s="126" t="s">
        <v>40</v>
      </c>
      <c r="AS23" s="227">
        <v>0</v>
      </c>
      <c r="AT23" s="227">
        <v>0</v>
      </c>
      <c r="AU23" s="227">
        <v>0</v>
      </c>
      <c r="AV23" s="227">
        <v>0</v>
      </c>
      <c r="AX23" s="126" t="s">
        <v>39</v>
      </c>
      <c r="AY23" s="126" t="s">
        <v>40</v>
      </c>
      <c r="AZ23" s="227">
        <v>0</v>
      </c>
      <c r="BA23" s="227">
        <v>0</v>
      </c>
      <c r="BB23" s="227">
        <v>0</v>
      </c>
      <c r="BC23" s="227">
        <v>0</v>
      </c>
      <c r="BE23" s="126" t="s">
        <v>39</v>
      </c>
      <c r="BF23" s="126" t="s">
        <v>40</v>
      </c>
      <c r="BG23" s="227">
        <v>0</v>
      </c>
      <c r="BH23" s="227">
        <v>0</v>
      </c>
      <c r="BI23" s="227">
        <v>0</v>
      </c>
      <c r="BJ23" s="227">
        <v>0</v>
      </c>
      <c r="BL23" s="126" t="s">
        <v>39</v>
      </c>
      <c r="BM23" s="126" t="s">
        <v>40</v>
      </c>
      <c r="BN23" s="227">
        <v>0</v>
      </c>
      <c r="BO23" s="227">
        <v>0</v>
      </c>
      <c r="BP23" s="227">
        <v>0</v>
      </c>
      <c r="BQ23" s="227">
        <v>0</v>
      </c>
      <c r="BS23" s="126" t="s">
        <v>39</v>
      </c>
      <c r="BT23" s="126" t="s">
        <v>40</v>
      </c>
      <c r="BU23" s="227">
        <v>0</v>
      </c>
      <c r="BV23" s="227">
        <v>0</v>
      </c>
      <c r="BW23" s="227">
        <v>0</v>
      </c>
      <c r="BX23" s="227">
        <v>0</v>
      </c>
      <c r="BZ23" s="126" t="s">
        <v>39</v>
      </c>
      <c r="CA23" s="126" t="s">
        <v>40</v>
      </c>
      <c r="CB23" s="227">
        <v>0</v>
      </c>
      <c r="CC23" s="227">
        <v>0</v>
      </c>
      <c r="CD23" s="227">
        <v>0</v>
      </c>
      <c r="CE23" s="227">
        <v>0</v>
      </c>
    </row>
    <row r="24" spans="1:83">
      <c r="A24" s="126" t="s">
        <v>41</v>
      </c>
      <c r="B24" s="126" t="s">
        <v>42</v>
      </c>
      <c r="C24" s="227">
        <v>0</v>
      </c>
      <c r="D24" s="227">
        <v>0</v>
      </c>
      <c r="E24" s="227">
        <v>0</v>
      </c>
      <c r="F24" s="227">
        <v>0</v>
      </c>
      <c r="H24" s="126" t="s">
        <v>41</v>
      </c>
      <c r="I24" s="126" t="s">
        <v>42</v>
      </c>
      <c r="J24" s="227">
        <v>0</v>
      </c>
      <c r="K24" s="227">
        <v>0</v>
      </c>
      <c r="L24" s="227">
        <v>0</v>
      </c>
      <c r="M24" s="227">
        <v>0</v>
      </c>
      <c r="O24" s="126" t="s">
        <v>41</v>
      </c>
      <c r="P24" s="126" t="s">
        <v>42</v>
      </c>
      <c r="Q24" s="227">
        <v>0</v>
      </c>
      <c r="R24" s="227">
        <v>0</v>
      </c>
      <c r="S24" s="227">
        <v>0</v>
      </c>
      <c r="T24" s="227">
        <v>0</v>
      </c>
      <c r="V24" s="126" t="s">
        <v>41</v>
      </c>
      <c r="W24" s="126" t="s">
        <v>42</v>
      </c>
      <c r="X24" s="227">
        <v>0</v>
      </c>
      <c r="Y24" s="227">
        <v>0</v>
      </c>
      <c r="Z24" s="227">
        <v>0</v>
      </c>
      <c r="AA24" s="227">
        <v>0</v>
      </c>
      <c r="AC24" s="126" t="s">
        <v>41</v>
      </c>
      <c r="AD24" s="126" t="s">
        <v>42</v>
      </c>
      <c r="AE24" s="227">
        <v>0</v>
      </c>
      <c r="AF24" s="227">
        <v>0</v>
      </c>
      <c r="AG24" s="227">
        <v>0</v>
      </c>
      <c r="AH24" s="227">
        <v>0</v>
      </c>
      <c r="AJ24" s="126" t="s">
        <v>41</v>
      </c>
      <c r="AK24" s="126" t="s">
        <v>42</v>
      </c>
      <c r="AL24" s="227">
        <v>0</v>
      </c>
      <c r="AM24" s="227">
        <v>0</v>
      </c>
      <c r="AN24" s="227">
        <v>0</v>
      </c>
      <c r="AO24" s="227">
        <v>0</v>
      </c>
      <c r="AQ24" s="126" t="s">
        <v>41</v>
      </c>
      <c r="AR24" s="126" t="s">
        <v>42</v>
      </c>
      <c r="AS24" s="227">
        <v>0</v>
      </c>
      <c r="AT24" s="227">
        <v>0</v>
      </c>
      <c r="AU24" s="227">
        <v>0</v>
      </c>
      <c r="AV24" s="227">
        <v>0</v>
      </c>
      <c r="AX24" s="126" t="s">
        <v>41</v>
      </c>
      <c r="AY24" s="126" t="s">
        <v>42</v>
      </c>
      <c r="AZ24" s="227">
        <v>0</v>
      </c>
      <c r="BA24" s="227">
        <v>0</v>
      </c>
      <c r="BB24" s="227">
        <v>0</v>
      </c>
      <c r="BC24" s="227">
        <v>0</v>
      </c>
      <c r="BE24" s="126" t="s">
        <v>41</v>
      </c>
      <c r="BF24" s="126" t="s">
        <v>42</v>
      </c>
      <c r="BG24" s="227">
        <v>0</v>
      </c>
      <c r="BH24" s="227">
        <v>0</v>
      </c>
      <c r="BI24" s="227">
        <v>0</v>
      </c>
      <c r="BJ24" s="227">
        <v>0</v>
      </c>
      <c r="BL24" s="126" t="s">
        <v>41</v>
      </c>
      <c r="BM24" s="126" t="s">
        <v>42</v>
      </c>
      <c r="BN24" s="227">
        <v>0</v>
      </c>
      <c r="BO24" s="227">
        <v>0</v>
      </c>
      <c r="BP24" s="227">
        <v>0</v>
      </c>
      <c r="BQ24" s="227">
        <v>0</v>
      </c>
      <c r="BS24" s="126" t="s">
        <v>41</v>
      </c>
      <c r="BT24" s="126" t="s">
        <v>42</v>
      </c>
      <c r="BU24" s="227">
        <v>0</v>
      </c>
      <c r="BV24" s="227">
        <v>0</v>
      </c>
      <c r="BW24" s="227">
        <v>0</v>
      </c>
      <c r="BX24" s="227">
        <v>0</v>
      </c>
      <c r="BZ24" s="126" t="s">
        <v>41</v>
      </c>
      <c r="CA24" s="126" t="s">
        <v>42</v>
      </c>
      <c r="CB24" s="227">
        <v>0</v>
      </c>
      <c r="CC24" s="227">
        <v>0</v>
      </c>
      <c r="CD24" s="227">
        <v>0</v>
      </c>
      <c r="CE24" s="227">
        <v>0</v>
      </c>
    </row>
    <row r="25" spans="1:83">
      <c r="A25" s="126" t="s">
        <v>43</v>
      </c>
      <c r="B25" s="126" t="s">
        <v>44</v>
      </c>
      <c r="C25" s="227">
        <v>0</v>
      </c>
      <c r="D25" s="227">
        <v>0</v>
      </c>
      <c r="E25" s="227">
        <v>0</v>
      </c>
      <c r="F25" s="227">
        <v>0</v>
      </c>
      <c r="H25" s="126" t="s">
        <v>43</v>
      </c>
      <c r="I25" s="126" t="s">
        <v>44</v>
      </c>
      <c r="J25" s="227">
        <v>0</v>
      </c>
      <c r="K25" s="227">
        <v>0</v>
      </c>
      <c r="L25" s="227">
        <v>0</v>
      </c>
      <c r="M25" s="227">
        <v>0</v>
      </c>
      <c r="O25" s="126" t="s">
        <v>43</v>
      </c>
      <c r="P25" s="126" t="s">
        <v>44</v>
      </c>
      <c r="Q25" s="227">
        <v>0</v>
      </c>
      <c r="R25" s="227">
        <v>0</v>
      </c>
      <c r="S25" s="227">
        <v>0</v>
      </c>
      <c r="T25" s="227">
        <v>0</v>
      </c>
      <c r="V25" s="126" t="s">
        <v>43</v>
      </c>
      <c r="W25" s="126" t="s">
        <v>44</v>
      </c>
      <c r="X25" s="227">
        <v>0</v>
      </c>
      <c r="Y25" s="227">
        <v>0</v>
      </c>
      <c r="Z25" s="227">
        <v>0</v>
      </c>
      <c r="AA25" s="227">
        <v>0</v>
      </c>
      <c r="AC25" s="126" t="s">
        <v>43</v>
      </c>
      <c r="AD25" s="126" t="s">
        <v>44</v>
      </c>
      <c r="AE25" s="227">
        <v>0</v>
      </c>
      <c r="AF25" s="227">
        <v>0</v>
      </c>
      <c r="AG25" s="227">
        <v>0</v>
      </c>
      <c r="AH25" s="227">
        <v>0</v>
      </c>
      <c r="AJ25" s="126" t="s">
        <v>43</v>
      </c>
      <c r="AK25" s="126" t="s">
        <v>44</v>
      </c>
      <c r="AL25" s="227">
        <v>0</v>
      </c>
      <c r="AM25" s="227">
        <v>0</v>
      </c>
      <c r="AN25" s="227">
        <v>0</v>
      </c>
      <c r="AO25" s="227">
        <v>0</v>
      </c>
      <c r="AQ25" s="126" t="s">
        <v>43</v>
      </c>
      <c r="AR25" s="126" t="s">
        <v>44</v>
      </c>
      <c r="AS25" s="227">
        <v>0</v>
      </c>
      <c r="AT25" s="227">
        <v>0</v>
      </c>
      <c r="AU25" s="227">
        <v>0</v>
      </c>
      <c r="AV25" s="227">
        <v>0</v>
      </c>
      <c r="AX25" s="126" t="s">
        <v>43</v>
      </c>
      <c r="AY25" s="126" t="s">
        <v>44</v>
      </c>
      <c r="AZ25" s="227">
        <v>0</v>
      </c>
      <c r="BA25" s="227">
        <v>0</v>
      </c>
      <c r="BB25" s="227">
        <v>0</v>
      </c>
      <c r="BC25" s="227">
        <v>0</v>
      </c>
      <c r="BE25" s="126" t="s">
        <v>43</v>
      </c>
      <c r="BF25" s="126" t="s">
        <v>44</v>
      </c>
      <c r="BG25" s="227">
        <v>0</v>
      </c>
      <c r="BH25" s="227">
        <v>0</v>
      </c>
      <c r="BI25" s="227">
        <v>0</v>
      </c>
      <c r="BJ25" s="227">
        <v>0</v>
      </c>
      <c r="BL25" s="126" t="s">
        <v>43</v>
      </c>
      <c r="BM25" s="126" t="s">
        <v>44</v>
      </c>
      <c r="BN25" s="227">
        <v>0</v>
      </c>
      <c r="BO25" s="227">
        <v>0</v>
      </c>
      <c r="BP25" s="227">
        <v>0</v>
      </c>
      <c r="BQ25" s="227">
        <v>0</v>
      </c>
      <c r="BS25" s="126" t="s">
        <v>43</v>
      </c>
      <c r="BT25" s="126" t="s">
        <v>44</v>
      </c>
      <c r="BU25" s="227">
        <v>0</v>
      </c>
      <c r="BV25" s="227">
        <v>0</v>
      </c>
      <c r="BW25" s="227">
        <v>0</v>
      </c>
      <c r="BX25" s="227">
        <v>0</v>
      </c>
      <c r="BZ25" s="126" t="s">
        <v>43</v>
      </c>
      <c r="CA25" s="126" t="s">
        <v>44</v>
      </c>
      <c r="CB25" s="227">
        <v>0</v>
      </c>
      <c r="CC25" s="227">
        <v>0</v>
      </c>
      <c r="CD25" s="227">
        <v>0</v>
      </c>
      <c r="CE25" s="227">
        <v>0</v>
      </c>
    </row>
    <row r="26" spans="1:83">
      <c r="A26" s="126" t="s">
        <v>45</v>
      </c>
      <c r="B26" s="126" t="s">
        <v>46</v>
      </c>
      <c r="C26" s="227">
        <v>0</v>
      </c>
      <c r="D26" s="227">
        <v>0</v>
      </c>
      <c r="E26" s="227">
        <v>0</v>
      </c>
      <c r="F26" s="227">
        <v>0</v>
      </c>
      <c r="H26" s="126" t="s">
        <v>45</v>
      </c>
      <c r="I26" s="126" t="s">
        <v>46</v>
      </c>
      <c r="J26" s="227">
        <v>0</v>
      </c>
      <c r="K26" s="227">
        <v>0</v>
      </c>
      <c r="L26" s="227">
        <v>0</v>
      </c>
      <c r="M26" s="227">
        <v>0</v>
      </c>
      <c r="O26" s="126" t="s">
        <v>45</v>
      </c>
      <c r="P26" s="126" t="s">
        <v>46</v>
      </c>
      <c r="Q26" s="227">
        <v>0</v>
      </c>
      <c r="R26" s="227">
        <v>0</v>
      </c>
      <c r="S26" s="227">
        <v>0</v>
      </c>
      <c r="T26" s="227">
        <v>0</v>
      </c>
      <c r="V26" s="126" t="s">
        <v>45</v>
      </c>
      <c r="W26" s="126" t="s">
        <v>46</v>
      </c>
      <c r="X26" s="227">
        <v>0</v>
      </c>
      <c r="Y26" s="227">
        <v>0</v>
      </c>
      <c r="Z26" s="227">
        <v>0</v>
      </c>
      <c r="AA26" s="227">
        <v>0</v>
      </c>
      <c r="AC26" s="126" t="s">
        <v>45</v>
      </c>
      <c r="AD26" s="126" t="s">
        <v>46</v>
      </c>
      <c r="AE26" s="227">
        <v>0</v>
      </c>
      <c r="AF26" s="227">
        <v>0</v>
      </c>
      <c r="AG26" s="227">
        <v>0</v>
      </c>
      <c r="AH26" s="227">
        <v>0</v>
      </c>
      <c r="AJ26" s="126" t="s">
        <v>45</v>
      </c>
      <c r="AK26" s="126" t="s">
        <v>46</v>
      </c>
      <c r="AL26" s="227">
        <v>0</v>
      </c>
      <c r="AM26" s="227">
        <v>0</v>
      </c>
      <c r="AN26" s="227">
        <v>0</v>
      </c>
      <c r="AO26" s="227">
        <v>0</v>
      </c>
      <c r="AQ26" s="126" t="s">
        <v>45</v>
      </c>
      <c r="AR26" s="126" t="s">
        <v>46</v>
      </c>
      <c r="AS26" s="227">
        <v>0</v>
      </c>
      <c r="AT26" s="227">
        <v>0</v>
      </c>
      <c r="AU26" s="227">
        <v>0</v>
      </c>
      <c r="AV26" s="227">
        <v>0</v>
      </c>
      <c r="AX26" s="126" t="s">
        <v>45</v>
      </c>
      <c r="AY26" s="126" t="s">
        <v>46</v>
      </c>
      <c r="AZ26" s="227">
        <v>0</v>
      </c>
      <c r="BA26" s="227">
        <v>0</v>
      </c>
      <c r="BB26" s="227">
        <v>0</v>
      </c>
      <c r="BC26" s="227">
        <v>0</v>
      </c>
      <c r="BE26" s="126" t="s">
        <v>45</v>
      </c>
      <c r="BF26" s="126" t="s">
        <v>46</v>
      </c>
      <c r="BG26" s="227">
        <v>0</v>
      </c>
      <c r="BH26" s="227">
        <v>0</v>
      </c>
      <c r="BI26" s="227">
        <v>0</v>
      </c>
      <c r="BJ26" s="227">
        <v>0</v>
      </c>
      <c r="BL26" s="126" t="s">
        <v>45</v>
      </c>
      <c r="BM26" s="126" t="s">
        <v>46</v>
      </c>
      <c r="BN26" s="227">
        <v>0</v>
      </c>
      <c r="BO26" s="227">
        <v>0</v>
      </c>
      <c r="BP26" s="227">
        <v>0</v>
      </c>
      <c r="BQ26" s="227">
        <v>0</v>
      </c>
      <c r="BS26" s="126" t="s">
        <v>45</v>
      </c>
      <c r="BT26" s="126" t="s">
        <v>46</v>
      </c>
      <c r="BU26" s="227">
        <v>0</v>
      </c>
      <c r="BV26" s="227">
        <v>0</v>
      </c>
      <c r="BW26" s="227">
        <v>0</v>
      </c>
      <c r="BX26" s="227">
        <v>0</v>
      </c>
      <c r="BZ26" s="126" t="s">
        <v>45</v>
      </c>
      <c r="CA26" s="126" t="s">
        <v>46</v>
      </c>
      <c r="CB26" s="227">
        <v>0</v>
      </c>
      <c r="CC26" s="227">
        <v>0</v>
      </c>
      <c r="CD26" s="227">
        <v>0</v>
      </c>
      <c r="CE26" s="227">
        <v>0</v>
      </c>
    </row>
    <row r="27" spans="1:83">
      <c r="A27" s="126" t="s">
        <v>47</v>
      </c>
      <c r="B27" s="126" t="s">
        <v>48</v>
      </c>
      <c r="C27" s="227">
        <v>0</v>
      </c>
      <c r="D27" s="227">
        <v>0</v>
      </c>
      <c r="E27" s="227">
        <v>0</v>
      </c>
      <c r="F27" s="227">
        <v>0</v>
      </c>
      <c r="H27" s="126" t="s">
        <v>47</v>
      </c>
      <c r="I27" s="126" t="s">
        <v>48</v>
      </c>
      <c r="J27" s="227">
        <v>0</v>
      </c>
      <c r="K27" s="227">
        <v>0</v>
      </c>
      <c r="L27" s="227">
        <v>0</v>
      </c>
      <c r="M27" s="227">
        <v>0</v>
      </c>
      <c r="O27" s="126" t="s">
        <v>47</v>
      </c>
      <c r="P27" s="126" t="s">
        <v>48</v>
      </c>
      <c r="Q27" s="227">
        <v>0</v>
      </c>
      <c r="R27" s="227">
        <v>0</v>
      </c>
      <c r="S27" s="227">
        <v>0</v>
      </c>
      <c r="T27" s="227">
        <v>0</v>
      </c>
      <c r="V27" s="126" t="s">
        <v>47</v>
      </c>
      <c r="W27" s="126" t="s">
        <v>48</v>
      </c>
      <c r="X27" s="227">
        <v>0</v>
      </c>
      <c r="Y27" s="227">
        <v>0</v>
      </c>
      <c r="Z27" s="227">
        <v>0</v>
      </c>
      <c r="AA27" s="227">
        <v>0</v>
      </c>
      <c r="AC27" s="126" t="s">
        <v>47</v>
      </c>
      <c r="AD27" s="126" t="s">
        <v>48</v>
      </c>
      <c r="AE27" s="227">
        <v>0</v>
      </c>
      <c r="AF27" s="227">
        <v>0</v>
      </c>
      <c r="AG27" s="227">
        <v>0</v>
      </c>
      <c r="AH27" s="227">
        <v>0</v>
      </c>
      <c r="AJ27" s="126" t="s">
        <v>47</v>
      </c>
      <c r="AK27" s="126" t="s">
        <v>48</v>
      </c>
      <c r="AL27" s="227">
        <v>0</v>
      </c>
      <c r="AM27" s="227">
        <v>0</v>
      </c>
      <c r="AN27" s="227">
        <v>0</v>
      </c>
      <c r="AO27" s="227">
        <v>0</v>
      </c>
      <c r="AQ27" s="126" t="s">
        <v>47</v>
      </c>
      <c r="AR27" s="126" t="s">
        <v>48</v>
      </c>
      <c r="AS27" s="227">
        <v>0</v>
      </c>
      <c r="AT27" s="227">
        <v>0</v>
      </c>
      <c r="AU27" s="227">
        <v>0</v>
      </c>
      <c r="AV27" s="227">
        <v>0</v>
      </c>
      <c r="AX27" s="126" t="s">
        <v>47</v>
      </c>
      <c r="AY27" s="126" t="s">
        <v>48</v>
      </c>
      <c r="AZ27" s="227">
        <v>0</v>
      </c>
      <c r="BA27" s="227">
        <v>0</v>
      </c>
      <c r="BB27" s="227">
        <v>0</v>
      </c>
      <c r="BC27" s="227">
        <v>0</v>
      </c>
      <c r="BE27" s="126" t="s">
        <v>47</v>
      </c>
      <c r="BF27" s="126" t="s">
        <v>48</v>
      </c>
      <c r="BG27" s="227">
        <v>0</v>
      </c>
      <c r="BH27" s="227">
        <v>0</v>
      </c>
      <c r="BI27" s="227">
        <v>0</v>
      </c>
      <c r="BJ27" s="227">
        <v>0</v>
      </c>
      <c r="BL27" s="126" t="s">
        <v>47</v>
      </c>
      <c r="BM27" s="126" t="s">
        <v>48</v>
      </c>
      <c r="BN27" s="227">
        <v>0</v>
      </c>
      <c r="BO27" s="227">
        <v>0</v>
      </c>
      <c r="BP27" s="227">
        <v>0</v>
      </c>
      <c r="BQ27" s="227">
        <v>0</v>
      </c>
      <c r="BS27" s="126" t="s">
        <v>47</v>
      </c>
      <c r="BT27" s="126" t="s">
        <v>48</v>
      </c>
      <c r="BU27" s="227">
        <v>0</v>
      </c>
      <c r="BV27" s="227">
        <v>0</v>
      </c>
      <c r="BW27" s="227">
        <v>0</v>
      </c>
      <c r="BX27" s="227">
        <v>0</v>
      </c>
      <c r="BZ27" s="126" t="s">
        <v>47</v>
      </c>
      <c r="CA27" s="126" t="s">
        <v>48</v>
      </c>
      <c r="CB27" s="227">
        <v>0</v>
      </c>
      <c r="CC27" s="227">
        <v>0</v>
      </c>
      <c r="CD27" s="227">
        <v>0</v>
      </c>
      <c r="CE27" s="227">
        <v>0</v>
      </c>
    </row>
    <row r="28" spans="1:83">
      <c r="A28" s="126" t="s">
        <v>49</v>
      </c>
      <c r="B28" s="126" t="s">
        <v>50</v>
      </c>
      <c r="C28" s="227">
        <v>0</v>
      </c>
      <c r="D28" s="227">
        <v>0</v>
      </c>
      <c r="E28" s="227">
        <v>0</v>
      </c>
      <c r="F28" s="227">
        <v>0</v>
      </c>
      <c r="H28" s="126" t="s">
        <v>49</v>
      </c>
      <c r="I28" s="126" t="s">
        <v>50</v>
      </c>
      <c r="J28" s="227">
        <v>0</v>
      </c>
      <c r="K28" s="227">
        <v>0</v>
      </c>
      <c r="L28" s="227">
        <v>0</v>
      </c>
      <c r="M28" s="227">
        <v>0</v>
      </c>
      <c r="O28" s="126" t="s">
        <v>49</v>
      </c>
      <c r="P28" s="126" t="s">
        <v>50</v>
      </c>
      <c r="Q28" s="227">
        <v>0</v>
      </c>
      <c r="R28" s="227">
        <v>0</v>
      </c>
      <c r="S28" s="227">
        <v>0</v>
      </c>
      <c r="T28" s="227">
        <v>0</v>
      </c>
      <c r="V28" s="126" t="s">
        <v>49</v>
      </c>
      <c r="W28" s="126" t="s">
        <v>50</v>
      </c>
      <c r="X28" s="227">
        <v>0</v>
      </c>
      <c r="Y28" s="227">
        <v>0</v>
      </c>
      <c r="Z28" s="227">
        <v>0</v>
      </c>
      <c r="AA28" s="227">
        <v>0</v>
      </c>
      <c r="AC28" s="126" t="s">
        <v>49</v>
      </c>
      <c r="AD28" s="126" t="s">
        <v>50</v>
      </c>
      <c r="AE28" s="227">
        <v>0</v>
      </c>
      <c r="AF28" s="227">
        <v>0</v>
      </c>
      <c r="AG28" s="227">
        <v>0</v>
      </c>
      <c r="AH28" s="227">
        <v>0</v>
      </c>
      <c r="AJ28" s="126" t="s">
        <v>49</v>
      </c>
      <c r="AK28" s="126" t="s">
        <v>50</v>
      </c>
      <c r="AL28" s="227">
        <v>0</v>
      </c>
      <c r="AM28" s="227">
        <v>0</v>
      </c>
      <c r="AN28" s="227">
        <v>0</v>
      </c>
      <c r="AO28" s="227">
        <v>0</v>
      </c>
      <c r="AQ28" s="126" t="s">
        <v>49</v>
      </c>
      <c r="AR28" s="126" t="s">
        <v>50</v>
      </c>
      <c r="AS28" s="227">
        <v>0</v>
      </c>
      <c r="AT28" s="227">
        <v>0</v>
      </c>
      <c r="AU28" s="227">
        <v>0</v>
      </c>
      <c r="AV28" s="227">
        <v>0</v>
      </c>
      <c r="AX28" s="126" t="s">
        <v>49</v>
      </c>
      <c r="AY28" s="126" t="s">
        <v>50</v>
      </c>
      <c r="AZ28" s="227">
        <v>0</v>
      </c>
      <c r="BA28" s="227">
        <v>0</v>
      </c>
      <c r="BB28" s="227">
        <v>0</v>
      </c>
      <c r="BC28" s="227">
        <v>0</v>
      </c>
      <c r="BE28" s="126" t="s">
        <v>49</v>
      </c>
      <c r="BF28" s="126" t="s">
        <v>50</v>
      </c>
      <c r="BG28" s="227">
        <v>0</v>
      </c>
      <c r="BH28" s="227">
        <v>0</v>
      </c>
      <c r="BI28" s="227">
        <v>0</v>
      </c>
      <c r="BJ28" s="227">
        <v>0</v>
      </c>
      <c r="BL28" s="126" t="s">
        <v>49</v>
      </c>
      <c r="BM28" s="126" t="s">
        <v>50</v>
      </c>
      <c r="BN28" s="227">
        <v>0</v>
      </c>
      <c r="BO28" s="227">
        <v>0</v>
      </c>
      <c r="BP28" s="227">
        <v>0</v>
      </c>
      <c r="BQ28" s="227">
        <v>0</v>
      </c>
      <c r="BS28" s="126" t="s">
        <v>49</v>
      </c>
      <c r="BT28" s="126" t="s">
        <v>50</v>
      </c>
      <c r="BU28" s="227">
        <v>0</v>
      </c>
      <c r="BV28" s="227">
        <v>0</v>
      </c>
      <c r="BW28" s="227">
        <v>0</v>
      </c>
      <c r="BX28" s="227">
        <v>0</v>
      </c>
      <c r="BZ28" s="126" t="s">
        <v>49</v>
      </c>
      <c r="CA28" s="126" t="s">
        <v>50</v>
      </c>
      <c r="CB28" s="227">
        <v>0</v>
      </c>
      <c r="CC28" s="227">
        <v>0</v>
      </c>
      <c r="CD28" s="227">
        <v>0</v>
      </c>
      <c r="CE28" s="227">
        <v>0</v>
      </c>
    </row>
    <row r="29" spans="1:83">
      <c r="A29" s="126" t="s">
        <v>51</v>
      </c>
      <c r="B29" s="126" t="s">
        <v>52</v>
      </c>
      <c r="C29" s="227">
        <v>0</v>
      </c>
      <c r="D29" s="227">
        <v>0</v>
      </c>
      <c r="E29" s="227">
        <v>0</v>
      </c>
      <c r="F29" s="227">
        <v>0</v>
      </c>
      <c r="H29" s="126" t="s">
        <v>51</v>
      </c>
      <c r="I29" s="126" t="s">
        <v>52</v>
      </c>
      <c r="J29" s="227">
        <v>0</v>
      </c>
      <c r="K29" s="227">
        <v>0</v>
      </c>
      <c r="L29" s="227">
        <v>0</v>
      </c>
      <c r="M29" s="227">
        <v>0</v>
      </c>
      <c r="O29" s="126" t="s">
        <v>51</v>
      </c>
      <c r="P29" s="126" t="s">
        <v>52</v>
      </c>
      <c r="Q29" s="227">
        <v>0</v>
      </c>
      <c r="R29" s="227">
        <v>0</v>
      </c>
      <c r="S29" s="227">
        <v>0</v>
      </c>
      <c r="T29" s="227">
        <v>0</v>
      </c>
      <c r="V29" s="126" t="s">
        <v>51</v>
      </c>
      <c r="W29" s="126" t="s">
        <v>52</v>
      </c>
      <c r="X29" s="227">
        <v>0</v>
      </c>
      <c r="Y29" s="227">
        <v>0</v>
      </c>
      <c r="Z29" s="227">
        <v>0</v>
      </c>
      <c r="AA29" s="227">
        <v>0</v>
      </c>
      <c r="AC29" s="126" t="s">
        <v>51</v>
      </c>
      <c r="AD29" s="126" t="s">
        <v>52</v>
      </c>
      <c r="AE29" s="227">
        <v>0</v>
      </c>
      <c r="AF29" s="227">
        <v>0</v>
      </c>
      <c r="AG29" s="227">
        <v>0</v>
      </c>
      <c r="AH29" s="227">
        <v>0</v>
      </c>
      <c r="AJ29" s="126" t="s">
        <v>51</v>
      </c>
      <c r="AK29" s="126" t="s">
        <v>52</v>
      </c>
      <c r="AL29" s="227">
        <v>0</v>
      </c>
      <c r="AM29" s="227">
        <v>0</v>
      </c>
      <c r="AN29" s="227">
        <v>0</v>
      </c>
      <c r="AO29" s="227">
        <v>0</v>
      </c>
      <c r="AQ29" s="126" t="s">
        <v>51</v>
      </c>
      <c r="AR29" s="126" t="s">
        <v>52</v>
      </c>
      <c r="AS29" s="227">
        <v>0</v>
      </c>
      <c r="AT29" s="227">
        <v>0</v>
      </c>
      <c r="AU29" s="227">
        <v>0</v>
      </c>
      <c r="AV29" s="227">
        <v>0</v>
      </c>
      <c r="AX29" s="126" t="s">
        <v>51</v>
      </c>
      <c r="AY29" s="126" t="s">
        <v>52</v>
      </c>
      <c r="AZ29" s="227">
        <v>0</v>
      </c>
      <c r="BA29" s="227">
        <v>0</v>
      </c>
      <c r="BB29" s="227">
        <v>0</v>
      </c>
      <c r="BC29" s="227">
        <v>0</v>
      </c>
      <c r="BE29" s="126" t="s">
        <v>51</v>
      </c>
      <c r="BF29" s="126" t="s">
        <v>52</v>
      </c>
      <c r="BG29" s="227">
        <v>0</v>
      </c>
      <c r="BH29" s="227">
        <v>0</v>
      </c>
      <c r="BI29" s="227">
        <v>0</v>
      </c>
      <c r="BJ29" s="227">
        <v>0</v>
      </c>
      <c r="BL29" s="126" t="s">
        <v>51</v>
      </c>
      <c r="BM29" s="126" t="s">
        <v>52</v>
      </c>
      <c r="BN29" s="227">
        <v>0</v>
      </c>
      <c r="BO29" s="227">
        <v>0</v>
      </c>
      <c r="BP29" s="227">
        <v>0</v>
      </c>
      <c r="BQ29" s="227">
        <v>0</v>
      </c>
      <c r="BS29" s="126" t="s">
        <v>51</v>
      </c>
      <c r="BT29" s="126" t="s">
        <v>52</v>
      </c>
      <c r="BU29" s="227">
        <v>0</v>
      </c>
      <c r="BV29" s="227">
        <v>0</v>
      </c>
      <c r="BW29" s="227">
        <v>0</v>
      </c>
      <c r="BX29" s="227">
        <v>0</v>
      </c>
      <c r="BZ29" s="126" t="s">
        <v>51</v>
      </c>
      <c r="CA29" s="126" t="s">
        <v>52</v>
      </c>
      <c r="CB29" s="227">
        <v>0</v>
      </c>
      <c r="CC29" s="227">
        <v>0</v>
      </c>
      <c r="CD29" s="227">
        <v>0</v>
      </c>
      <c r="CE29" s="227">
        <v>0</v>
      </c>
    </row>
    <row r="30" spans="1:83">
      <c r="A30" s="126" t="s">
        <v>53</v>
      </c>
      <c r="B30" s="126" t="s">
        <v>54</v>
      </c>
      <c r="C30" s="227">
        <v>0</v>
      </c>
      <c r="D30" s="227">
        <v>0</v>
      </c>
      <c r="E30" s="227">
        <v>0</v>
      </c>
      <c r="F30" s="227">
        <v>0</v>
      </c>
      <c r="H30" s="126" t="s">
        <v>53</v>
      </c>
      <c r="I30" s="126" t="s">
        <v>54</v>
      </c>
      <c r="J30" s="227">
        <v>0</v>
      </c>
      <c r="K30" s="227">
        <v>0</v>
      </c>
      <c r="L30" s="227">
        <v>0</v>
      </c>
      <c r="M30" s="227">
        <v>0</v>
      </c>
      <c r="O30" s="126" t="s">
        <v>53</v>
      </c>
      <c r="P30" s="126" t="s">
        <v>54</v>
      </c>
      <c r="Q30" s="227">
        <v>0</v>
      </c>
      <c r="R30" s="227">
        <v>0</v>
      </c>
      <c r="S30" s="227">
        <v>0</v>
      </c>
      <c r="T30" s="227">
        <v>0</v>
      </c>
      <c r="V30" s="126" t="s">
        <v>53</v>
      </c>
      <c r="W30" s="126" t="s">
        <v>54</v>
      </c>
      <c r="X30" s="227">
        <v>0</v>
      </c>
      <c r="Y30" s="227">
        <v>0</v>
      </c>
      <c r="Z30" s="227">
        <v>0</v>
      </c>
      <c r="AA30" s="227">
        <v>0</v>
      </c>
      <c r="AC30" s="126" t="s">
        <v>53</v>
      </c>
      <c r="AD30" s="126" t="s">
        <v>54</v>
      </c>
      <c r="AE30" s="227">
        <v>0</v>
      </c>
      <c r="AF30" s="227">
        <v>0</v>
      </c>
      <c r="AG30" s="227">
        <v>0</v>
      </c>
      <c r="AH30" s="227">
        <v>0</v>
      </c>
      <c r="AJ30" s="126" t="s">
        <v>53</v>
      </c>
      <c r="AK30" s="126" t="s">
        <v>54</v>
      </c>
      <c r="AL30" s="227">
        <v>0</v>
      </c>
      <c r="AM30" s="227">
        <v>0</v>
      </c>
      <c r="AN30" s="227">
        <v>0</v>
      </c>
      <c r="AO30" s="227">
        <v>0</v>
      </c>
      <c r="AQ30" s="126" t="s">
        <v>53</v>
      </c>
      <c r="AR30" s="126" t="s">
        <v>54</v>
      </c>
      <c r="AS30" s="227">
        <v>0</v>
      </c>
      <c r="AT30" s="227">
        <v>0</v>
      </c>
      <c r="AU30" s="227">
        <v>0</v>
      </c>
      <c r="AV30" s="227">
        <v>0</v>
      </c>
      <c r="AX30" s="126" t="s">
        <v>53</v>
      </c>
      <c r="AY30" s="126" t="s">
        <v>54</v>
      </c>
      <c r="AZ30" s="227">
        <v>0</v>
      </c>
      <c r="BA30" s="227">
        <v>0</v>
      </c>
      <c r="BB30" s="227">
        <v>0</v>
      </c>
      <c r="BC30" s="227">
        <v>0</v>
      </c>
      <c r="BE30" s="126" t="s">
        <v>53</v>
      </c>
      <c r="BF30" s="126" t="s">
        <v>54</v>
      </c>
      <c r="BG30" s="227">
        <v>0</v>
      </c>
      <c r="BH30" s="227">
        <v>0</v>
      </c>
      <c r="BI30" s="227">
        <v>0</v>
      </c>
      <c r="BJ30" s="227">
        <v>0</v>
      </c>
      <c r="BL30" s="126" t="s">
        <v>53</v>
      </c>
      <c r="BM30" s="126" t="s">
        <v>54</v>
      </c>
      <c r="BN30" s="227">
        <v>0</v>
      </c>
      <c r="BO30" s="227">
        <v>0</v>
      </c>
      <c r="BP30" s="227">
        <v>0</v>
      </c>
      <c r="BQ30" s="227">
        <v>0</v>
      </c>
      <c r="BS30" s="126" t="s">
        <v>53</v>
      </c>
      <c r="BT30" s="126" t="s">
        <v>54</v>
      </c>
      <c r="BU30" s="227">
        <v>0</v>
      </c>
      <c r="BV30" s="227">
        <v>0</v>
      </c>
      <c r="BW30" s="227">
        <v>0</v>
      </c>
      <c r="BX30" s="227">
        <v>0</v>
      </c>
      <c r="BZ30" s="126" t="s">
        <v>53</v>
      </c>
      <c r="CA30" s="126" t="s">
        <v>54</v>
      </c>
      <c r="CB30" s="227">
        <v>0</v>
      </c>
      <c r="CC30" s="227">
        <v>0</v>
      </c>
      <c r="CD30" s="227">
        <v>0</v>
      </c>
      <c r="CE30" s="227">
        <v>0</v>
      </c>
    </row>
    <row r="31" spans="1:83">
      <c r="A31" s="126" t="s">
        <v>55</v>
      </c>
      <c r="B31" s="126" t="s">
        <v>56</v>
      </c>
      <c r="C31" s="227">
        <v>0</v>
      </c>
      <c r="D31" s="227">
        <v>0</v>
      </c>
      <c r="E31" s="227">
        <v>0</v>
      </c>
      <c r="F31" s="227">
        <v>0</v>
      </c>
      <c r="H31" s="126" t="s">
        <v>55</v>
      </c>
      <c r="I31" s="126" t="s">
        <v>56</v>
      </c>
      <c r="J31" s="227">
        <v>0</v>
      </c>
      <c r="K31" s="227">
        <v>0</v>
      </c>
      <c r="L31" s="227">
        <v>0</v>
      </c>
      <c r="M31" s="227">
        <v>0</v>
      </c>
      <c r="O31" s="126" t="s">
        <v>55</v>
      </c>
      <c r="P31" s="126" t="s">
        <v>56</v>
      </c>
      <c r="Q31" s="227">
        <v>0</v>
      </c>
      <c r="R31" s="227">
        <v>0</v>
      </c>
      <c r="S31" s="227">
        <v>0</v>
      </c>
      <c r="T31" s="227">
        <v>0</v>
      </c>
      <c r="V31" s="126" t="s">
        <v>55</v>
      </c>
      <c r="W31" s="126" t="s">
        <v>56</v>
      </c>
      <c r="X31" s="227">
        <v>0</v>
      </c>
      <c r="Y31" s="227">
        <v>0</v>
      </c>
      <c r="Z31" s="227">
        <v>0</v>
      </c>
      <c r="AA31" s="227">
        <v>0</v>
      </c>
      <c r="AC31" s="126" t="s">
        <v>55</v>
      </c>
      <c r="AD31" s="126" t="s">
        <v>56</v>
      </c>
      <c r="AE31" s="227">
        <v>0</v>
      </c>
      <c r="AF31" s="227">
        <v>0</v>
      </c>
      <c r="AG31" s="227">
        <v>0</v>
      </c>
      <c r="AH31" s="227">
        <v>0</v>
      </c>
      <c r="AJ31" s="126" t="s">
        <v>55</v>
      </c>
      <c r="AK31" s="126" t="s">
        <v>56</v>
      </c>
      <c r="AL31" s="227">
        <v>0</v>
      </c>
      <c r="AM31" s="227">
        <v>0</v>
      </c>
      <c r="AN31" s="227">
        <v>0</v>
      </c>
      <c r="AO31" s="227">
        <v>0</v>
      </c>
      <c r="AQ31" s="126" t="s">
        <v>55</v>
      </c>
      <c r="AR31" s="126" t="s">
        <v>56</v>
      </c>
      <c r="AS31" s="227">
        <v>0</v>
      </c>
      <c r="AT31" s="227">
        <v>0</v>
      </c>
      <c r="AU31" s="227">
        <v>0</v>
      </c>
      <c r="AV31" s="227">
        <v>0</v>
      </c>
      <c r="AX31" s="126" t="s">
        <v>55</v>
      </c>
      <c r="AY31" s="126" t="s">
        <v>56</v>
      </c>
      <c r="AZ31" s="227">
        <v>0</v>
      </c>
      <c r="BA31" s="227">
        <v>0</v>
      </c>
      <c r="BB31" s="227">
        <v>0</v>
      </c>
      <c r="BC31" s="227">
        <v>0</v>
      </c>
      <c r="BE31" s="126" t="s">
        <v>55</v>
      </c>
      <c r="BF31" s="126" t="s">
        <v>56</v>
      </c>
      <c r="BG31" s="227">
        <v>0</v>
      </c>
      <c r="BH31" s="227">
        <v>0</v>
      </c>
      <c r="BI31" s="227">
        <v>0</v>
      </c>
      <c r="BJ31" s="227">
        <v>0</v>
      </c>
      <c r="BL31" s="126" t="s">
        <v>55</v>
      </c>
      <c r="BM31" s="126" t="s">
        <v>56</v>
      </c>
      <c r="BN31" s="227">
        <v>0</v>
      </c>
      <c r="BO31" s="227">
        <v>0</v>
      </c>
      <c r="BP31" s="227">
        <v>0</v>
      </c>
      <c r="BQ31" s="227">
        <v>0</v>
      </c>
      <c r="BS31" s="126" t="s">
        <v>55</v>
      </c>
      <c r="BT31" s="126" t="s">
        <v>56</v>
      </c>
      <c r="BU31" s="227">
        <v>0</v>
      </c>
      <c r="BV31" s="227">
        <v>0</v>
      </c>
      <c r="BW31" s="227">
        <v>0</v>
      </c>
      <c r="BX31" s="227">
        <v>0</v>
      </c>
      <c r="BZ31" s="126" t="s">
        <v>55</v>
      </c>
      <c r="CA31" s="126" t="s">
        <v>56</v>
      </c>
      <c r="CB31" s="227">
        <v>0</v>
      </c>
      <c r="CC31" s="227">
        <v>0</v>
      </c>
      <c r="CD31" s="227">
        <v>0</v>
      </c>
      <c r="CE31" s="227">
        <v>0</v>
      </c>
    </row>
    <row r="32" spans="1:83">
      <c r="A32" s="126" t="s">
        <v>57</v>
      </c>
      <c r="B32" s="126" t="s">
        <v>58</v>
      </c>
      <c r="C32" s="227">
        <v>0</v>
      </c>
      <c r="D32" s="227">
        <v>0</v>
      </c>
      <c r="E32" s="227">
        <v>0</v>
      </c>
      <c r="F32" s="227">
        <v>0</v>
      </c>
      <c r="H32" s="126" t="s">
        <v>57</v>
      </c>
      <c r="I32" s="126" t="s">
        <v>58</v>
      </c>
      <c r="J32" s="227">
        <v>0</v>
      </c>
      <c r="K32" s="227">
        <v>0</v>
      </c>
      <c r="L32" s="227">
        <v>0</v>
      </c>
      <c r="M32" s="227">
        <v>0</v>
      </c>
      <c r="O32" s="126" t="s">
        <v>57</v>
      </c>
      <c r="P32" s="126" t="s">
        <v>58</v>
      </c>
      <c r="Q32" s="227">
        <v>0</v>
      </c>
      <c r="R32" s="227">
        <v>0</v>
      </c>
      <c r="S32" s="227">
        <v>0</v>
      </c>
      <c r="T32" s="227">
        <v>0</v>
      </c>
      <c r="V32" s="126" t="s">
        <v>57</v>
      </c>
      <c r="W32" s="126" t="s">
        <v>58</v>
      </c>
      <c r="X32" s="227">
        <v>0</v>
      </c>
      <c r="Y32" s="227">
        <v>0</v>
      </c>
      <c r="Z32" s="227">
        <v>0</v>
      </c>
      <c r="AA32" s="227">
        <v>0</v>
      </c>
      <c r="AC32" s="126" t="s">
        <v>57</v>
      </c>
      <c r="AD32" s="126" t="s">
        <v>58</v>
      </c>
      <c r="AE32" s="227">
        <v>0</v>
      </c>
      <c r="AF32" s="227">
        <v>0</v>
      </c>
      <c r="AG32" s="227">
        <v>0</v>
      </c>
      <c r="AH32" s="227">
        <v>0</v>
      </c>
      <c r="AJ32" s="126" t="s">
        <v>57</v>
      </c>
      <c r="AK32" s="126" t="s">
        <v>58</v>
      </c>
      <c r="AL32" s="227">
        <v>0</v>
      </c>
      <c r="AM32" s="227">
        <v>0</v>
      </c>
      <c r="AN32" s="227">
        <v>0</v>
      </c>
      <c r="AO32" s="227">
        <v>0</v>
      </c>
      <c r="AQ32" s="126" t="s">
        <v>57</v>
      </c>
      <c r="AR32" s="126" t="s">
        <v>58</v>
      </c>
      <c r="AS32" s="227">
        <v>0</v>
      </c>
      <c r="AT32" s="227">
        <v>0</v>
      </c>
      <c r="AU32" s="227">
        <v>0</v>
      </c>
      <c r="AV32" s="227">
        <v>0</v>
      </c>
      <c r="AX32" s="126" t="s">
        <v>57</v>
      </c>
      <c r="AY32" s="126" t="s">
        <v>58</v>
      </c>
      <c r="AZ32" s="227">
        <v>0</v>
      </c>
      <c r="BA32" s="227">
        <v>0</v>
      </c>
      <c r="BB32" s="227">
        <v>0</v>
      </c>
      <c r="BC32" s="227">
        <v>0</v>
      </c>
      <c r="BE32" s="126" t="s">
        <v>57</v>
      </c>
      <c r="BF32" s="126" t="s">
        <v>58</v>
      </c>
      <c r="BG32" s="227">
        <v>0</v>
      </c>
      <c r="BH32" s="227">
        <v>0</v>
      </c>
      <c r="BI32" s="227">
        <v>0</v>
      </c>
      <c r="BJ32" s="227">
        <v>0</v>
      </c>
      <c r="BL32" s="126" t="s">
        <v>57</v>
      </c>
      <c r="BM32" s="126" t="s">
        <v>58</v>
      </c>
      <c r="BN32" s="227">
        <v>0</v>
      </c>
      <c r="BO32" s="227">
        <v>0</v>
      </c>
      <c r="BP32" s="227">
        <v>0</v>
      </c>
      <c r="BQ32" s="227">
        <v>0</v>
      </c>
      <c r="BS32" s="126" t="s">
        <v>57</v>
      </c>
      <c r="BT32" s="126" t="s">
        <v>58</v>
      </c>
      <c r="BU32" s="227">
        <v>0</v>
      </c>
      <c r="BV32" s="227">
        <v>0</v>
      </c>
      <c r="BW32" s="227">
        <v>0</v>
      </c>
      <c r="BX32" s="227">
        <v>0</v>
      </c>
      <c r="BZ32" s="126" t="s">
        <v>57</v>
      </c>
      <c r="CA32" s="126" t="s">
        <v>58</v>
      </c>
      <c r="CB32" s="227">
        <v>0</v>
      </c>
      <c r="CC32" s="227">
        <v>0</v>
      </c>
      <c r="CD32" s="227">
        <v>0</v>
      </c>
      <c r="CE32" s="227">
        <v>0</v>
      </c>
    </row>
    <row r="33" spans="1:83">
      <c r="A33" s="126" t="s">
        <v>59</v>
      </c>
      <c r="B33" s="126" t="s">
        <v>60</v>
      </c>
      <c r="C33" s="227">
        <v>0</v>
      </c>
      <c r="D33" s="227">
        <v>0</v>
      </c>
      <c r="E33" s="227">
        <v>0</v>
      </c>
      <c r="F33" s="227">
        <v>0</v>
      </c>
      <c r="H33" s="126" t="s">
        <v>59</v>
      </c>
      <c r="I33" s="126" t="s">
        <v>60</v>
      </c>
      <c r="J33" s="227">
        <v>0</v>
      </c>
      <c r="K33" s="227">
        <v>0</v>
      </c>
      <c r="L33" s="227">
        <v>0</v>
      </c>
      <c r="M33" s="227">
        <v>0</v>
      </c>
      <c r="O33" s="126" t="s">
        <v>59</v>
      </c>
      <c r="P33" s="126" t="s">
        <v>60</v>
      </c>
      <c r="Q33" s="227">
        <v>0</v>
      </c>
      <c r="R33" s="227">
        <v>0</v>
      </c>
      <c r="S33" s="227">
        <v>0</v>
      </c>
      <c r="T33" s="227">
        <v>0</v>
      </c>
      <c r="V33" s="126" t="s">
        <v>59</v>
      </c>
      <c r="W33" s="126" t="s">
        <v>60</v>
      </c>
      <c r="X33" s="227">
        <v>0</v>
      </c>
      <c r="Y33" s="227">
        <v>0</v>
      </c>
      <c r="Z33" s="227">
        <v>0</v>
      </c>
      <c r="AA33" s="227">
        <v>0</v>
      </c>
      <c r="AC33" s="126" t="s">
        <v>59</v>
      </c>
      <c r="AD33" s="126" t="s">
        <v>60</v>
      </c>
      <c r="AE33" s="227">
        <v>0</v>
      </c>
      <c r="AF33" s="227">
        <v>0</v>
      </c>
      <c r="AG33" s="227">
        <v>0</v>
      </c>
      <c r="AH33" s="227">
        <v>0</v>
      </c>
      <c r="AJ33" s="126" t="s">
        <v>59</v>
      </c>
      <c r="AK33" s="126" t="s">
        <v>60</v>
      </c>
      <c r="AL33" s="227">
        <v>0</v>
      </c>
      <c r="AM33" s="227">
        <v>0</v>
      </c>
      <c r="AN33" s="227">
        <v>0</v>
      </c>
      <c r="AO33" s="227">
        <v>0</v>
      </c>
      <c r="AQ33" s="126" t="s">
        <v>59</v>
      </c>
      <c r="AR33" s="126" t="s">
        <v>60</v>
      </c>
      <c r="AS33" s="227">
        <v>0</v>
      </c>
      <c r="AT33" s="227">
        <v>0</v>
      </c>
      <c r="AU33" s="227">
        <v>0</v>
      </c>
      <c r="AV33" s="227">
        <v>0</v>
      </c>
      <c r="AX33" s="126" t="s">
        <v>59</v>
      </c>
      <c r="AY33" s="126" t="s">
        <v>60</v>
      </c>
      <c r="AZ33" s="227">
        <v>0</v>
      </c>
      <c r="BA33" s="227">
        <v>0</v>
      </c>
      <c r="BB33" s="227">
        <v>0</v>
      </c>
      <c r="BC33" s="227">
        <v>0</v>
      </c>
      <c r="BE33" s="126" t="s">
        <v>59</v>
      </c>
      <c r="BF33" s="126" t="s">
        <v>60</v>
      </c>
      <c r="BG33" s="227">
        <v>0</v>
      </c>
      <c r="BH33" s="227">
        <v>0</v>
      </c>
      <c r="BI33" s="227">
        <v>0</v>
      </c>
      <c r="BJ33" s="227">
        <v>0</v>
      </c>
      <c r="BL33" s="126" t="s">
        <v>59</v>
      </c>
      <c r="BM33" s="126" t="s">
        <v>60</v>
      </c>
      <c r="BN33" s="227">
        <v>0</v>
      </c>
      <c r="BO33" s="227">
        <v>0</v>
      </c>
      <c r="BP33" s="227">
        <v>0</v>
      </c>
      <c r="BQ33" s="227">
        <v>0</v>
      </c>
      <c r="BS33" s="126" t="s">
        <v>59</v>
      </c>
      <c r="BT33" s="126" t="s">
        <v>60</v>
      </c>
      <c r="BU33" s="227">
        <v>0</v>
      </c>
      <c r="BV33" s="227">
        <v>0</v>
      </c>
      <c r="BW33" s="227">
        <v>0</v>
      </c>
      <c r="BX33" s="227">
        <v>0</v>
      </c>
      <c r="BZ33" s="126" t="s">
        <v>59</v>
      </c>
      <c r="CA33" s="126" t="s">
        <v>60</v>
      </c>
      <c r="CB33" s="227">
        <v>0</v>
      </c>
      <c r="CC33" s="227">
        <v>0</v>
      </c>
      <c r="CD33" s="227">
        <v>0</v>
      </c>
      <c r="CE33" s="227">
        <v>0</v>
      </c>
    </row>
    <row r="34" spans="1:83">
      <c r="A34" s="126" t="s">
        <v>61</v>
      </c>
      <c r="B34" s="126" t="s">
        <v>62</v>
      </c>
      <c r="C34" s="227">
        <v>0</v>
      </c>
      <c r="D34" s="227">
        <v>0</v>
      </c>
      <c r="E34" s="227">
        <v>0</v>
      </c>
      <c r="F34" s="227">
        <v>0</v>
      </c>
      <c r="H34" s="126" t="s">
        <v>61</v>
      </c>
      <c r="I34" s="126" t="s">
        <v>62</v>
      </c>
      <c r="J34" s="227">
        <v>0</v>
      </c>
      <c r="K34" s="227">
        <v>0</v>
      </c>
      <c r="L34" s="227">
        <v>0</v>
      </c>
      <c r="M34" s="227">
        <v>0</v>
      </c>
      <c r="O34" s="126" t="s">
        <v>61</v>
      </c>
      <c r="P34" s="126" t="s">
        <v>62</v>
      </c>
      <c r="Q34" s="227">
        <v>0</v>
      </c>
      <c r="R34" s="227">
        <v>0</v>
      </c>
      <c r="S34" s="227">
        <v>0</v>
      </c>
      <c r="T34" s="227">
        <v>0</v>
      </c>
      <c r="V34" s="126" t="s">
        <v>61</v>
      </c>
      <c r="W34" s="126" t="s">
        <v>62</v>
      </c>
      <c r="X34" s="227">
        <v>0</v>
      </c>
      <c r="Y34" s="227">
        <v>0</v>
      </c>
      <c r="Z34" s="227">
        <v>0</v>
      </c>
      <c r="AA34" s="227">
        <v>0</v>
      </c>
      <c r="AC34" s="126" t="s">
        <v>61</v>
      </c>
      <c r="AD34" s="126" t="s">
        <v>62</v>
      </c>
      <c r="AE34" s="227">
        <v>0</v>
      </c>
      <c r="AF34" s="227">
        <v>0</v>
      </c>
      <c r="AG34" s="227">
        <v>0</v>
      </c>
      <c r="AH34" s="227">
        <v>0</v>
      </c>
      <c r="AJ34" s="126" t="s">
        <v>61</v>
      </c>
      <c r="AK34" s="126" t="s">
        <v>62</v>
      </c>
      <c r="AL34" s="227">
        <v>0</v>
      </c>
      <c r="AM34" s="227">
        <v>0</v>
      </c>
      <c r="AN34" s="227">
        <v>0</v>
      </c>
      <c r="AO34" s="227">
        <v>0</v>
      </c>
      <c r="AQ34" s="126" t="s">
        <v>61</v>
      </c>
      <c r="AR34" s="126" t="s">
        <v>62</v>
      </c>
      <c r="AS34" s="227">
        <v>0</v>
      </c>
      <c r="AT34" s="227">
        <v>0</v>
      </c>
      <c r="AU34" s="227">
        <v>0</v>
      </c>
      <c r="AV34" s="227">
        <v>0</v>
      </c>
      <c r="AX34" s="126" t="s">
        <v>61</v>
      </c>
      <c r="AY34" s="126" t="s">
        <v>62</v>
      </c>
      <c r="AZ34" s="227">
        <v>0</v>
      </c>
      <c r="BA34" s="227">
        <v>0</v>
      </c>
      <c r="BB34" s="227">
        <v>0</v>
      </c>
      <c r="BC34" s="227">
        <v>0</v>
      </c>
      <c r="BE34" s="126" t="s">
        <v>61</v>
      </c>
      <c r="BF34" s="126" t="s">
        <v>62</v>
      </c>
      <c r="BG34" s="227">
        <v>0</v>
      </c>
      <c r="BH34" s="227">
        <v>0</v>
      </c>
      <c r="BI34" s="227">
        <v>0</v>
      </c>
      <c r="BJ34" s="227">
        <v>0</v>
      </c>
      <c r="BL34" s="126" t="s">
        <v>61</v>
      </c>
      <c r="BM34" s="126" t="s">
        <v>62</v>
      </c>
      <c r="BN34" s="227">
        <v>0</v>
      </c>
      <c r="BO34" s="227">
        <v>0</v>
      </c>
      <c r="BP34" s="227">
        <v>0</v>
      </c>
      <c r="BQ34" s="227">
        <v>0</v>
      </c>
      <c r="BS34" s="126" t="s">
        <v>61</v>
      </c>
      <c r="BT34" s="126" t="s">
        <v>62</v>
      </c>
      <c r="BU34" s="227">
        <v>0</v>
      </c>
      <c r="BV34" s="227">
        <v>0</v>
      </c>
      <c r="BW34" s="227">
        <v>0</v>
      </c>
      <c r="BX34" s="227">
        <v>0</v>
      </c>
      <c r="BZ34" s="126" t="s">
        <v>61</v>
      </c>
      <c r="CA34" s="126" t="s">
        <v>62</v>
      </c>
      <c r="CB34" s="227">
        <v>0</v>
      </c>
      <c r="CC34" s="227">
        <v>0</v>
      </c>
      <c r="CD34" s="227">
        <v>0</v>
      </c>
      <c r="CE34" s="227">
        <v>0</v>
      </c>
    </row>
    <row r="35" spans="1:83">
      <c r="A35" s="126" t="s">
        <v>63</v>
      </c>
      <c r="B35" s="126" t="s">
        <v>64</v>
      </c>
      <c r="C35" s="227">
        <v>0</v>
      </c>
      <c r="D35" s="227">
        <v>0</v>
      </c>
      <c r="E35" s="227">
        <v>0</v>
      </c>
      <c r="F35" s="227">
        <v>0</v>
      </c>
      <c r="H35" s="126" t="s">
        <v>63</v>
      </c>
      <c r="I35" s="126" t="s">
        <v>64</v>
      </c>
      <c r="J35" s="227">
        <v>0</v>
      </c>
      <c r="K35" s="227">
        <v>0</v>
      </c>
      <c r="L35" s="227">
        <v>0</v>
      </c>
      <c r="M35" s="227">
        <v>0</v>
      </c>
      <c r="O35" s="126" t="s">
        <v>63</v>
      </c>
      <c r="P35" s="126" t="s">
        <v>64</v>
      </c>
      <c r="Q35" s="227">
        <v>0</v>
      </c>
      <c r="R35" s="227">
        <v>0</v>
      </c>
      <c r="S35" s="227">
        <v>0</v>
      </c>
      <c r="T35" s="227">
        <v>0</v>
      </c>
      <c r="V35" s="126" t="s">
        <v>63</v>
      </c>
      <c r="W35" s="126" t="s">
        <v>64</v>
      </c>
      <c r="X35" s="227">
        <v>0</v>
      </c>
      <c r="Y35" s="227">
        <v>0</v>
      </c>
      <c r="Z35" s="227">
        <v>0</v>
      </c>
      <c r="AA35" s="227">
        <v>0</v>
      </c>
      <c r="AC35" s="126" t="s">
        <v>63</v>
      </c>
      <c r="AD35" s="126" t="s">
        <v>64</v>
      </c>
      <c r="AE35" s="227">
        <v>0</v>
      </c>
      <c r="AF35" s="227">
        <v>0</v>
      </c>
      <c r="AG35" s="227">
        <v>0</v>
      </c>
      <c r="AH35" s="227">
        <v>0</v>
      </c>
      <c r="AJ35" s="126" t="s">
        <v>63</v>
      </c>
      <c r="AK35" s="126" t="s">
        <v>64</v>
      </c>
      <c r="AL35" s="227">
        <v>0</v>
      </c>
      <c r="AM35" s="227">
        <v>0</v>
      </c>
      <c r="AN35" s="227">
        <v>0</v>
      </c>
      <c r="AO35" s="227">
        <v>0</v>
      </c>
      <c r="AQ35" s="126" t="s">
        <v>63</v>
      </c>
      <c r="AR35" s="126" t="s">
        <v>64</v>
      </c>
      <c r="AS35" s="227">
        <v>0</v>
      </c>
      <c r="AT35" s="227">
        <v>0</v>
      </c>
      <c r="AU35" s="227">
        <v>0</v>
      </c>
      <c r="AV35" s="227">
        <v>0</v>
      </c>
      <c r="AX35" s="126" t="s">
        <v>63</v>
      </c>
      <c r="AY35" s="126" t="s">
        <v>64</v>
      </c>
      <c r="AZ35" s="227">
        <v>0</v>
      </c>
      <c r="BA35" s="227">
        <v>0</v>
      </c>
      <c r="BB35" s="227">
        <v>0</v>
      </c>
      <c r="BC35" s="227">
        <v>0</v>
      </c>
      <c r="BE35" s="126" t="s">
        <v>63</v>
      </c>
      <c r="BF35" s="126" t="s">
        <v>64</v>
      </c>
      <c r="BG35" s="227">
        <v>0</v>
      </c>
      <c r="BH35" s="227">
        <v>0</v>
      </c>
      <c r="BI35" s="227">
        <v>0</v>
      </c>
      <c r="BJ35" s="227">
        <v>0</v>
      </c>
      <c r="BL35" s="126" t="s">
        <v>63</v>
      </c>
      <c r="BM35" s="126" t="s">
        <v>64</v>
      </c>
      <c r="BN35" s="227">
        <v>0</v>
      </c>
      <c r="BO35" s="227">
        <v>0</v>
      </c>
      <c r="BP35" s="227">
        <v>0</v>
      </c>
      <c r="BQ35" s="227">
        <v>0</v>
      </c>
      <c r="BS35" s="126" t="s">
        <v>63</v>
      </c>
      <c r="BT35" s="126" t="s">
        <v>64</v>
      </c>
      <c r="BU35" s="227">
        <v>0</v>
      </c>
      <c r="BV35" s="227">
        <v>0</v>
      </c>
      <c r="BW35" s="227">
        <v>0</v>
      </c>
      <c r="BX35" s="227">
        <v>0</v>
      </c>
      <c r="BZ35" s="126" t="s">
        <v>63</v>
      </c>
      <c r="CA35" s="126" t="s">
        <v>64</v>
      </c>
      <c r="CB35" s="227">
        <v>0</v>
      </c>
      <c r="CC35" s="227">
        <v>0</v>
      </c>
      <c r="CD35" s="227">
        <v>0</v>
      </c>
      <c r="CE35" s="227">
        <v>0</v>
      </c>
    </row>
    <row r="36" spans="1:83">
      <c r="A36" s="126" t="s">
        <v>65</v>
      </c>
      <c r="B36" s="126" t="s">
        <v>66</v>
      </c>
      <c r="C36" s="227">
        <v>0</v>
      </c>
      <c r="D36" s="227">
        <v>0</v>
      </c>
      <c r="E36" s="227">
        <v>0</v>
      </c>
      <c r="F36" s="227">
        <v>0</v>
      </c>
      <c r="H36" s="126" t="s">
        <v>65</v>
      </c>
      <c r="I36" s="126" t="s">
        <v>66</v>
      </c>
      <c r="J36" s="227">
        <v>0</v>
      </c>
      <c r="K36" s="227">
        <v>0</v>
      </c>
      <c r="L36" s="227">
        <v>0</v>
      </c>
      <c r="M36" s="227">
        <v>0</v>
      </c>
      <c r="O36" s="126" t="s">
        <v>65</v>
      </c>
      <c r="P36" s="126" t="s">
        <v>66</v>
      </c>
      <c r="Q36" s="227">
        <v>0</v>
      </c>
      <c r="R36" s="227">
        <v>0</v>
      </c>
      <c r="S36" s="227">
        <v>0</v>
      </c>
      <c r="T36" s="227">
        <v>0</v>
      </c>
      <c r="V36" s="126" t="s">
        <v>65</v>
      </c>
      <c r="W36" s="126" t="s">
        <v>66</v>
      </c>
      <c r="X36" s="227">
        <v>0</v>
      </c>
      <c r="Y36" s="227">
        <v>0</v>
      </c>
      <c r="Z36" s="227">
        <v>0</v>
      </c>
      <c r="AA36" s="227">
        <v>0</v>
      </c>
      <c r="AC36" s="126" t="s">
        <v>65</v>
      </c>
      <c r="AD36" s="126" t="s">
        <v>66</v>
      </c>
      <c r="AE36" s="227">
        <v>0</v>
      </c>
      <c r="AF36" s="227">
        <v>0</v>
      </c>
      <c r="AG36" s="227">
        <v>0</v>
      </c>
      <c r="AH36" s="227">
        <v>0</v>
      </c>
      <c r="AJ36" s="126" t="s">
        <v>65</v>
      </c>
      <c r="AK36" s="126" t="s">
        <v>66</v>
      </c>
      <c r="AL36" s="227">
        <v>0</v>
      </c>
      <c r="AM36" s="227">
        <v>0</v>
      </c>
      <c r="AN36" s="227">
        <v>0</v>
      </c>
      <c r="AO36" s="227">
        <v>0</v>
      </c>
      <c r="AQ36" s="126" t="s">
        <v>65</v>
      </c>
      <c r="AR36" s="126" t="s">
        <v>66</v>
      </c>
      <c r="AS36" s="227">
        <v>0</v>
      </c>
      <c r="AT36" s="227">
        <v>0</v>
      </c>
      <c r="AU36" s="227">
        <v>0</v>
      </c>
      <c r="AV36" s="227">
        <v>0</v>
      </c>
      <c r="AX36" s="126" t="s">
        <v>65</v>
      </c>
      <c r="AY36" s="126" t="s">
        <v>66</v>
      </c>
      <c r="AZ36" s="227">
        <v>0</v>
      </c>
      <c r="BA36" s="227">
        <v>0</v>
      </c>
      <c r="BB36" s="227">
        <v>0</v>
      </c>
      <c r="BC36" s="227">
        <v>0</v>
      </c>
      <c r="BE36" s="126" t="s">
        <v>65</v>
      </c>
      <c r="BF36" s="126" t="s">
        <v>66</v>
      </c>
      <c r="BG36" s="227">
        <v>0</v>
      </c>
      <c r="BH36" s="227">
        <v>0</v>
      </c>
      <c r="BI36" s="227">
        <v>0</v>
      </c>
      <c r="BJ36" s="227">
        <v>0</v>
      </c>
      <c r="BL36" s="126" t="s">
        <v>65</v>
      </c>
      <c r="BM36" s="126" t="s">
        <v>66</v>
      </c>
      <c r="BN36" s="227">
        <v>0</v>
      </c>
      <c r="BO36" s="227">
        <v>0</v>
      </c>
      <c r="BP36" s="227">
        <v>0</v>
      </c>
      <c r="BQ36" s="227">
        <v>0</v>
      </c>
      <c r="BS36" s="126" t="s">
        <v>65</v>
      </c>
      <c r="BT36" s="126" t="s">
        <v>66</v>
      </c>
      <c r="BU36" s="227">
        <v>0</v>
      </c>
      <c r="BV36" s="227">
        <v>0</v>
      </c>
      <c r="BW36" s="227">
        <v>0</v>
      </c>
      <c r="BX36" s="227">
        <v>0</v>
      </c>
      <c r="BZ36" s="126" t="s">
        <v>65</v>
      </c>
      <c r="CA36" s="126" t="s">
        <v>66</v>
      </c>
      <c r="CB36" s="227">
        <v>0</v>
      </c>
      <c r="CC36" s="227">
        <v>0</v>
      </c>
      <c r="CD36" s="227">
        <v>0</v>
      </c>
      <c r="CE36" s="227">
        <v>0</v>
      </c>
    </row>
    <row r="37" spans="1:83">
      <c r="A37" s="126" t="s">
        <v>67</v>
      </c>
      <c r="B37" s="126" t="s">
        <v>68</v>
      </c>
      <c r="C37" s="227">
        <v>0</v>
      </c>
      <c r="D37" s="227">
        <v>0</v>
      </c>
      <c r="E37" s="227">
        <v>0</v>
      </c>
      <c r="F37" s="227">
        <v>0</v>
      </c>
      <c r="H37" s="126" t="s">
        <v>67</v>
      </c>
      <c r="I37" s="126" t="s">
        <v>68</v>
      </c>
      <c r="J37" s="227">
        <v>0</v>
      </c>
      <c r="K37" s="227">
        <v>0</v>
      </c>
      <c r="L37" s="227">
        <v>0</v>
      </c>
      <c r="M37" s="227">
        <v>0</v>
      </c>
      <c r="O37" s="126" t="s">
        <v>67</v>
      </c>
      <c r="P37" s="126" t="s">
        <v>68</v>
      </c>
      <c r="Q37" s="227">
        <v>0</v>
      </c>
      <c r="R37" s="227">
        <v>0</v>
      </c>
      <c r="S37" s="227">
        <v>0</v>
      </c>
      <c r="T37" s="227">
        <v>0</v>
      </c>
      <c r="V37" s="126" t="s">
        <v>67</v>
      </c>
      <c r="W37" s="126" t="s">
        <v>68</v>
      </c>
      <c r="X37" s="227">
        <v>0</v>
      </c>
      <c r="Y37" s="227">
        <v>0</v>
      </c>
      <c r="Z37" s="227">
        <v>0</v>
      </c>
      <c r="AA37" s="227">
        <v>0</v>
      </c>
      <c r="AC37" s="126" t="s">
        <v>67</v>
      </c>
      <c r="AD37" s="126" t="s">
        <v>68</v>
      </c>
      <c r="AE37" s="227">
        <v>0</v>
      </c>
      <c r="AF37" s="227">
        <v>0</v>
      </c>
      <c r="AG37" s="227">
        <v>0</v>
      </c>
      <c r="AH37" s="227">
        <v>0</v>
      </c>
      <c r="AJ37" s="126" t="s">
        <v>67</v>
      </c>
      <c r="AK37" s="126" t="s">
        <v>68</v>
      </c>
      <c r="AL37" s="227">
        <v>0</v>
      </c>
      <c r="AM37" s="227">
        <v>0</v>
      </c>
      <c r="AN37" s="227">
        <v>0</v>
      </c>
      <c r="AO37" s="227">
        <v>0</v>
      </c>
      <c r="AQ37" s="126" t="s">
        <v>67</v>
      </c>
      <c r="AR37" s="126" t="s">
        <v>68</v>
      </c>
      <c r="AS37" s="227">
        <v>0</v>
      </c>
      <c r="AT37" s="227">
        <v>0</v>
      </c>
      <c r="AU37" s="227">
        <v>0</v>
      </c>
      <c r="AV37" s="227">
        <v>0</v>
      </c>
      <c r="AX37" s="126" t="s">
        <v>67</v>
      </c>
      <c r="AY37" s="126" t="s">
        <v>68</v>
      </c>
      <c r="AZ37" s="227">
        <v>0</v>
      </c>
      <c r="BA37" s="227">
        <v>0</v>
      </c>
      <c r="BB37" s="227">
        <v>0</v>
      </c>
      <c r="BC37" s="227">
        <v>0</v>
      </c>
      <c r="BE37" s="126" t="s">
        <v>67</v>
      </c>
      <c r="BF37" s="126" t="s">
        <v>68</v>
      </c>
      <c r="BG37" s="227">
        <v>0</v>
      </c>
      <c r="BH37" s="227">
        <v>0</v>
      </c>
      <c r="BI37" s="227">
        <v>0</v>
      </c>
      <c r="BJ37" s="227">
        <v>0</v>
      </c>
      <c r="BL37" s="126" t="s">
        <v>67</v>
      </c>
      <c r="BM37" s="126" t="s">
        <v>68</v>
      </c>
      <c r="BN37" s="227">
        <v>0</v>
      </c>
      <c r="BO37" s="227">
        <v>0</v>
      </c>
      <c r="BP37" s="227">
        <v>0</v>
      </c>
      <c r="BQ37" s="227">
        <v>0</v>
      </c>
      <c r="BS37" s="126" t="s">
        <v>67</v>
      </c>
      <c r="BT37" s="126" t="s">
        <v>68</v>
      </c>
      <c r="BU37" s="227">
        <v>0</v>
      </c>
      <c r="BV37" s="227">
        <v>0</v>
      </c>
      <c r="BW37" s="227">
        <v>0</v>
      </c>
      <c r="BX37" s="227">
        <v>0</v>
      </c>
      <c r="BZ37" s="126" t="s">
        <v>67</v>
      </c>
      <c r="CA37" s="126" t="s">
        <v>68</v>
      </c>
      <c r="CB37" s="227">
        <v>0</v>
      </c>
      <c r="CC37" s="227">
        <v>0</v>
      </c>
      <c r="CD37" s="227">
        <v>0</v>
      </c>
      <c r="CE37" s="227">
        <v>0</v>
      </c>
    </row>
    <row r="38" spans="1:83">
      <c r="A38" s="126" t="s">
        <v>69</v>
      </c>
      <c r="B38" s="126" t="s">
        <v>70</v>
      </c>
      <c r="C38" s="227">
        <v>0</v>
      </c>
      <c r="D38" s="227">
        <v>0</v>
      </c>
      <c r="E38" s="227">
        <v>0</v>
      </c>
      <c r="F38" s="227">
        <v>0</v>
      </c>
      <c r="H38" s="126" t="s">
        <v>69</v>
      </c>
      <c r="I38" s="126" t="s">
        <v>70</v>
      </c>
      <c r="J38" s="227">
        <v>0</v>
      </c>
      <c r="K38" s="227">
        <v>0</v>
      </c>
      <c r="L38" s="227">
        <v>0</v>
      </c>
      <c r="M38" s="227">
        <v>0</v>
      </c>
      <c r="O38" s="126" t="s">
        <v>69</v>
      </c>
      <c r="P38" s="126" t="s">
        <v>70</v>
      </c>
      <c r="Q38" s="227">
        <v>0</v>
      </c>
      <c r="R38" s="227">
        <v>0</v>
      </c>
      <c r="S38" s="227">
        <v>0</v>
      </c>
      <c r="T38" s="227">
        <v>0</v>
      </c>
      <c r="V38" s="126" t="s">
        <v>69</v>
      </c>
      <c r="W38" s="126" t="s">
        <v>70</v>
      </c>
      <c r="X38" s="227">
        <v>0</v>
      </c>
      <c r="Y38" s="227">
        <v>0</v>
      </c>
      <c r="Z38" s="227">
        <v>0</v>
      </c>
      <c r="AA38" s="227">
        <v>0</v>
      </c>
      <c r="AC38" s="126" t="s">
        <v>69</v>
      </c>
      <c r="AD38" s="126" t="s">
        <v>70</v>
      </c>
      <c r="AE38" s="227">
        <v>0</v>
      </c>
      <c r="AF38" s="227">
        <v>0</v>
      </c>
      <c r="AG38" s="227">
        <v>0</v>
      </c>
      <c r="AH38" s="227">
        <v>0</v>
      </c>
      <c r="AJ38" s="126" t="s">
        <v>69</v>
      </c>
      <c r="AK38" s="126" t="s">
        <v>70</v>
      </c>
      <c r="AL38" s="227">
        <v>0</v>
      </c>
      <c r="AM38" s="227">
        <v>0</v>
      </c>
      <c r="AN38" s="227">
        <v>0</v>
      </c>
      <c r="AO38" s="227">
        <v>0</v>
      </c>
      <c r="AQ38" s="126" t="s">
        <v>69</v>
      </c>
      <c r="AR38" s="126" t="s">
        <v>70</v>
      </c>
      <c r="AS38" s="227">
        <v>0</v>
      </c>
      <c r="AT38" s="227">
        <v>0</v>
      </c>
      <c r="AU38" s="227">
        <v>0</v>
      </c>
      <c r="AV38" s="227">
        <v>0</v>
      </c>
      <c r="AX38" s="126" t="s">
        <v>69</v>
      </c>
      <c r="AY38" s="126" t="s">
        <v>70</v>
      </c>
      <c r="AZ38" s="227">
        <v>0</v>
      </c>
      <c r="BA38" s="227">
        <v>0</v>
      </c>
      <c r="BB38" s="227">
        <v>0</v>
      </c>
      <c r="BC38" s="227">
        <v>0</v>
      </c>
      <c r="BE38" s="126" t="s">
        <v>69</v>
      </c>
      <c r="BF38" s="126" t="s">
        <v>70</v>
      </c>
      <c r="BG38" s="227">
        <v>0</v>
      </c>
      <c r="BH38" s="227">
        <v>0</v>
      </c>
      <c r="BI38" s="227">
        <v>0</v>
      </c>
      <c r="BJ38" s="227">
        <v>0</v>
      </c>
      <c r="BL38" s="126" t="s">
        <v>69</v>
      </c>
      <c r="BM38" s="126" t="s">
        <v>70</v>
      </c>
      <c r="BN38" s="227">
        <v>0</v>
      </c>
      <c r="BO38" s="227">
        <v>0</v>
      </c>
      <c r="BP38" s="227">
        <v>0</v>
      </c>
      <c r="BQ38" s="227">
        <v>0</v>
      </c>
      <c r="BS38" s="126" t="s">
        <v>69</v>
      </c>
      <c r="BT38" s="126" t="s">
        <v>70</v>
      </c>
      <c r="BU38" s="227">
        <v>0</v>
      </c>
      <c r="BV38" s="227">
        <v>0</v>
      </c>
      <c r="BW38" s="227">
        <v>0</v>
      </c>
      <c r="BX38" s="227">
        <v>0</v>
      </c>
      <c r="BZ38" s="126" t="s">
        <v>69</v>
      </c>
      <c r="CA38" s="126" t="s">
        <v>70</v>
      </c>
      <c r="CB38" s="227">
        <v>0</v>
      </c>
      <c r="CC38" s="227">
        <v>0</v>
      </c>
      <c r="CD38" s="227">
        <v>0</v>
      </c>
      <c r="CE38" s="227">
        <v>0</v>
      </c>
    </row>
    <row r="39" spans="1:83">
      <c r="A39" s="126" t="s">
        <v>71</v>
      </c>
      <c r="B39" s="126" t="s">
        <v>72</v>
      </c>
      <c r="C39" s="227">
        <v>0</v>
      </c>
      <c r="D39" s="227">
        <v>0</v>
      </c>
      <c r="E39" s="227">
        <v>0</v>
      </c>
      <c r="F39" s="227">
        <v>0</v>
      </c>
      <c r="H39" s="126" t="s">
        <v>71</v>
      </c>
      <c r="I39" s="126" t="s">
        <v>72</v>
      </c>
      <c r="J39" s="227">
        <v>0</v>
      </c>
      <c r="K39" s="227">
        <v>0</v>
      </c>
      <c r="L39" s="227">
        <v>0</v>
      </c>
      <c r="M39" s="227">
        <v>0</v>
      </c>
      <c r="O39" s="126" t="s">
        <v>71</v>
      </c>
      <c r="P39" s="126" t="s">
        <v>72</v>
      </c>
      <c r="Q39" s="227">
        <v>0</v>
      </c>
      <c r="R39" s="227">
        <v>0</v>
      </c>
      <c r="S39" s="227">
        <v>0</v>
      </c>
      <c r="T39" s="227">
        <v>0</v>
      </c>
      <c r="V39" s="126" t="s">
        <v>71</v>
      </c>
      <c r="W39" s="126" t="s">
        <v>72</v>
      </c>
      <c r="X39" s="227">
        <v>0</v>
      </c>
      <c r="Y39" s="227">
        <v>0</v>
      </c>
      <c r="Z39" s="227">
        <v>0</v>
      </c>
      <c r="AA39" s="227">
        <v>0</v>
      </c>
      <c r="AC39" s="126" t="s">
        <v>71</v>
      </c>
      <c r="AD39" s="126" t="s">
        <v>72</v>
      </c>
      <c r="AE39" s="227">
        <v>0</v>
      </c>
      <c r="AF39" s="227">
        <v>0</v>
      </c>
      <c r="AG39" s="227">
        <v>0</v>
      </c>
      <c r="AH39" s="227">
        <v>0</v>
      </c>
      <c r="AJ39" s="126" t="s">
        <v>71</v>
      </c>
      <c r="AK39" s="126" t="s">
        <v>72</v>
      </c>
      <c r="AL39" s="227">
        <v>0</v>
      </c>
      <c r="AM39" s="227">
        <v>0</v>
      </c>
      <c r="AN39" s="227">
        <v>0</v>
      </c>
      <c r="AO39" s="227">
        <v>0</v>
      </c>
      <c r="AQ39" s="126" t="s">
        <v>71</v>
      </c>
      <c r="AR39" s="126" t="s">
        <v>72</v>
      </c>
      <c r="AS39" s="227">
        <v>0</v>
      </c>
      <c r="AT39" s="227">
        <v>0</v>
      </c>
      <c r="AU39" s="227">
        <v>0</v>
      </c>
      <c r="AV39" s="227">
        <v>0</v>
      </c>
      <c r="AX39" s="126" t="s">
        <v>71</v>
      </c>
      <c r="AY39" s="126" t="s">
        <v>72</v>
      </c>
      <c r="AZ39" s="227">
        <v>0</v>
      </c>
      <c r="BA39" s="227">
        <v>0</v>
      </c>
      <c r="BB39" s="227">
        <v>0</v>
      </c>
      <c r="BC39" s="227">
        <v>0</v>
      </c>
      <c r="BE39" s="126" t="s">
        <v>71</v>
      </c>
      <c r="BF39" s="126" t="s">
        <v>72</v>
      </c>
      <c r="BG39" s="227">
        <v>0</v>
      </c>
      <c r="BH39" s="227">
        <v>0</v>
      </c>
      <c r="BI39" s="227">
        <v>0</v>
      </c>
      <c r="BJ39" s="227">
        <v>0</v>
      </c>
      <c r="BL39" s="126" t="s">
        <v>71</v>
      </c>
      <c r="BM39" s="126" t="s">
        <v>72</v>
      </c>
      <c r="BN39" s="227">
        <v>0</v>
      </c>
      <c r="BO39" s="227">
        <v>0</v>
      </c>
      <c r="BP39" s="227">
        <v>0</v>
      </c>
      <c r="BQ39" s="227">
        <v>0</v>
      </c>
      <c r="BS39" s="126" t="s">
        <v>71</v>
      </c>
      <c r="BT39" s="126" t="s">
        <v>72</v>
      </c>
      <c r="BU39" s="227">
        <v>0</v>
      </c>
      <c r="BV39" s="227">
        <v>0</v>
      </c>
      <c r="BW39" s="227">
        <v>0</v>
      </c>
      <c r="BX39" s="227">
        <v>0</v>
      </c>
      <c r="BZ39" s="126" t="s">
        <v>71</v>
      </c>
      <c r="CA39" s="126" t="s">
        <v>72</v>
      </c>
      <c r="CB39" s="227">
        <v>0</v>
      </c>
      <c r="CC39" s="227">
        <v>0</v>
      </c>
      <c r="CD39" s="227">
        <v>0</v>
      </c>
      <c r="CE39" s="227">
        <v>0</v>
      </c>
    </row>
    <row r="40" spans="1:83">
      <c r="A40" s="126" t="s">
        <v>73</v>
      </c>
      <c r="B40" s="126" t="s">
        <v>74</v>
      </c>
      <c r="C40" s="227">
        <v>0</v>
      </c>
      <c r="D40" s="227">
        <v>0</v>
      </c>
      <c r="E40" s="227">
        <v>0</v>
      </c>
      <c r="F40" s="227">
        <v>0</v>
      </c>
      <c r="H40" s="126" t="s">
        <v>73</v>
      </c>
      <c r="I40" s="126" t="s">
        <v>74</v>
      </c>
      <c r="J40" s="227">
        <v>0</v>
      </c>
      <c r="K40" s="227">
        <v>0</v>
      </c>
      <c r="L40" s="227">
        <v>0</v>
      </c>
      <c r="M40" s="227">
        <v>0</v>
      </c>
      <c r="O40" s="126" t="s">
        <v>73</v>
      </c>
      <c r="P40" s="126" t="s">
        <v>74</v>
      </c>
      <c r="Q40" s="227">
        <v>0</v>
      </c>
      <c r="R40" s="227">
        <v>0</v>
      </c>
      <c r="S40" s="227">
        <v>0</v>
      </c>
      <c r="T40" s="227">
        <v>0</v>
      </c>
      <c r="V40" s="126" t="s">
        <v>73</v>
      </c>
      <c r="W40" s="126" t="s">
        <v>74</v>
      </c>
      <c r="X40" s="227">
        <v>0</v>
      </c>
      <c r="Y40" s="227">
        <v>0</v>
      </c>
      <c r="Z40" s="227">
        <v>0</v>
      </c>
      <c r="AA40" s="227">
        <v>0</v>
      </c>
      <c r="AC40" s="126" t="s">
        <v>73</v>
      </c>
      <c r="AD40" s="126" t="s">
        <v>74</v>
      </c>
      <c r="AE40" s="227">
        <v>0</v>
      </c>
      <c r="AF40" s="227">
        <v>0</v>
      </c>
      <c r="AG40" s="227">
        <v>0</v>
      </c>
      <c r="AH40" s="227">
        <v>0</v>
      </c>
      <c r="AJ40" s="126" t="s">
        <v>73</v>
      </c>
      <c r="AK40" s="126" t="s">
        <v>74</v>
      </c>
      <c r="AL40" s="227">
        <v>0</v>
      </c>
      <c r="AM40" s="227">
        <v>0</v>
      </c>
      <c r="AN40" s="227">
        <v>0</v>
      </c>
      <c r="AO40" s="227">
        <v>0</v>
      </c>
      <c r="AQ40" s="126" t="s">
        <v>73</v>
      </c>
      <c r="AR40" s="126" t="s">
        <v>74</v>
      </c>
      <c r="AS40" s="227">
        <v>0</v>
      </c>
      <c r="AT40" s="227">
        <v>0</v>
      </c>
      <c r="AU40" s="227">
        <v>0</v>
      </c>
      <c r="AV40" s="227">
        <v>0</v>
      </c>
      <c r="AX40" s="126" t="s">
        <v>73</v>
      </c>
      <c r="AY40" s="126" t="s">
        <v>74</v>
      </c>
      <c r="AZ40" s="227">
        <v>0</v>
      </c>
      <c r="BA40" s="227">
        <v>0</v>
      </c>
      <c r="BB40" s="227">
        <v>0</v>
      </c>
      <c r="BC40" s="227">
        <v>0</v>
      </c>
      <c r="BE40" s="126" t="s">
        <v>73</v>
      </c>
      <c r="BF40" s="126" t="s">
        <v>74</v>
      </c>
      <c r="BG40" s="227">
        <v>0</v>
      </c>
      <c r="BH40" s="227">
        <v>0</v>
      </c>
      <c r="BI40" s="227">
        <v>0</v>
      </c>
      <c r="BJ40" s="227">
        <v>0</v>
      </c>
      <c r="BL40" s="126" t="s">
        <v>73</v>
      </c>
      <c r="BM40" s="126" t="s">
        <v>74</v>
      </c>
      <c r="BN40" s="227">
        <v>0</v>
      </c>
      <c r="BO40" s="227">
        <v>0</v>
      </c>
      <c r="BP40" s="227">
        <v>0</v>
      </c>
      <c r="BQ40" s="227">
        <v>0</v>
      </c>
      <c r="BS40" s="126" t="s">
        <v>73</v>
      </c>
      <c r="BT40" s="126" t="s">
        <v>74</v>
      </c>
      <c r="BU40" s="227">
        <v>0</v>
      </c>
      <c r="BV40" s="227">
        <v>0</v>
      </c>
      <c r="BW40" s="227">
        <v>0</v>
      </c>
      <c r="BX40" s="227">
        <v>0</v>
      </c>
      <c r="BZ40" s="126" t="s">
        <v>73</v>
      </c>
      <c r="CA40" s="126" t="s">
        <v>74</v>
      </c>
      <c r="CB40" s="227">
        <v>0</v>
      </c>
      <c r="CC40" s="227">
        <v>0</v>
      </c>
      <c r="CD40" s="227">
        <v>0</v>
      </c>
      <c r="CE40" s="227">
        <v>0</v>
      </c>
    </row>
    <row r="41" spans="1:83">
      <c r="A41" s="126" t="s">
        <v>75</v>
      </c>
      <c r="B41" s="126" t="s">
        <v>76</v>
      </c>
      <c r="C41" s="227">
        <v>0</v>
      </c>
      <c r="D41" s="227">
        <v>0</v>
      </c>
      <c r="E41" s="227">
        <v>0</v>
      </c>
      <c r="F41" s="227">
        <v>0</v>
      </c>
      <c r="H41" s="126" t="s">
        <v>75</v>
      </c>
      <c r="I41" s="126" t="s">
        <v>76</v>
      </c>
      <c r="J41" s="227">
        <v>0</v>
      </c>
      <c r="K41" s="227">
        <v>0</v>
      </c>
      <c r="L41" s="227">
        <v>0</v>
      </c>
      <c r="M41" s="227">
        <v>0</v>
      </c>
      <c r="O41" s="126" t="s">
        <v>75</v>
      </c>
      <c r="P41" s="126" t="s">
        <v>76</v>
      </c>
      <c r="Q41" s="227">
        <v>0</v>
      </c>
      <c r="R41" s="227">
        <v>0</v>
      </c>
      <c r="S41" s="227">
        <v>0</v>
      </c>
      <c r="T41" s="227">
        <v>0</v>
      </c>
      <c r="V41" s="126" t="s">
        <v>75</v>
      </c>
      <c r="W41" s="126" t="s">
        <v>76</v>
      </c>
      <c r="X41" s="227">
        <v>0</v>
      </c>
      <c r="Y41" s="227">
        <v>0</v>
      </c>
      <c r="Z41" s="227">
        <v>0</v>
      </c>
      <c r="AA41" s="227">
        <v>0</v>
      </c>
      <c r="AC41" s="126" t="s">
        <v>75</v>
      </c>
      <c r="AD41" s="126" t="s">
        <v>76</v>
      </c>
      <c r="AE41" s="227">
        <v>0</v>
      </c>
      <c r="AF41" s="227">
        <v>0</v>
      </c>
      <c r="AG41" s="227">
        <v>0</v>
      </c>
      <c r="AH41" s="227">
        <v>0</v>
      </c>
      <c r="AJ41" s="126" t="s">
        <v>75</v>
      </c>
      <c r="AK41" s="126" t="s">
        <v>76</v>
      </c>
      <c r="AL41" s="227">
        <v>0</v>
      </c>
      <c r="AM41" s="227">
        <v>0</v>
      </c>
      <c r="AN41" s="227">
        <v>0</v>
      </c>
      <c r="AO41" s="227">
        <v>0</v>
      </c>
      <c r="AQ41" s="126" t="s">
        <v>75</v>
      </c>
      <c r="AR41" s="126" t="s">
        <v>76</v>
      </c>
      <c r="AS41" s="227">
        <v>0</v>
      </c>
      <c r="AT41" s="227">
        <v>0</v>
      </c>
      <c r="AU41" s="227">
        <v>0</v>
      </c>
      <c r="AV41" s="227">
        <v>0</v>
      </c>
      <c r="AX41" s="126" t="s">
        <v>75</v>
      </c>
      <c r="AY41" s="126" t="s">
        <v>76</v>
      </c>
      <c r="AZ41" s="227">
        <v>0</v>
      </c>
      <c r="BA41" s="227">
        <v>0</v>
      </c>
      <c r="BB41" s="227">
        <v>0</v>
      </c>
      <c r="BC41" s="227">
        <v>0</v>
      </c>
      <c r="BE41" s="126" t="s">
        <v>75</v>
      </c>
      <c r="BF41" s="126" t="s">
        <v>76</v>
      </c>
      <c r="BG41" s="227">
        <v>0</v>
      </c>
      <c r="BH41" s="227">
        <v>0</v>
      </c>
      <c r="BI41" s="227">
        <v>0</v>
      </c>
      <c r="BJ41" s="227">
        <v>0</v>
      </c>
      <c r="BL41" s="126" t="s">
        <v>75</v>
      </c>
      <c r="BM41" s="126" t="s">
        <v>76</v>
      </c>
      <c r="BN41" s="227">
        <v>0</v>
      </c>
      <c r="BO41" s="227">
        <v>0</v>
      </c>
      <c r="BP41" s="227">
        <v>0</v>
      </c>
      <c r="BQ41" s="227">
        <v>0</v>
      </c>
      <c r="BS41" s="126" t="s">
        <v>75</v>
      </c>
      <c r="BT41" s="126" t="s">
        <v>76</v>
      </c>
      <c r="BU41" s="227">
        <v>0</v>
      </c>
      <c r="BV41" s="227">
        <v>0</v>
      </c>
      <c r="BW41" s="227">
        <v>0</v>
      </c>
      <c r="BX41" s="227">
        <v>0</v>
      </c>
      <c r="BZ41" s="126" t="s">
        <v>75</v>
      </c>
      <c r="CA41" s="126" t="s">
        <v>76</v>
      </c>
      <c r="CB41" s="227">
        <v>0</v>
      </c>
      <c r="CC41" s="227">
        <v>0</v>
      </c>
      <c r="CD41" s="227">
        <v>0</v>
      </c>
      <c r="CE41" s="227">
        <v>0</v>
      </c>
    </row>
    <row r="42" spans="1:83">
      <c r="A42" s="126" t="s">
        <v>77</v>
      </c>
      <c r="B42" s="126" t="s">
        <v>78</v>
      </c>
      <c r="C42" s="227">
        <v>0</v>
      </c>
      <c r="D42" s="227">
        <v>0</v>
      </c>
      <c r="E42" s="227">
        <v>0</v>
      </c>
      <c r="F42" s="227">
        <v>0</v>
      </c>
      <c r="H42" s="126" t="s">
        <v>77</v>
      </c>
      <c r="I42" s="126" t="s">
        <v>78</v>
      </c>
      <c r="J42" s="227">
        <v>0</v>
      </c>
      <c r="K42" s="227">
        <v>0</v>
      </c>
      <c r="L42" s="227">
        <v>0</v>
      </c>
      <c r="M42" s="227">
        <v>0</v>
      </c>
      <c r="O42" s="126" t="s">
        <v>77</v>
      </c>
      <c r="P42" s="126" t="s">
        <v>78</v>
      </c>
      <c r="Q42" s="227">
        <v>0</v>
      </c>
      <c r="R42" s="227">
        <v>0</v>
      </c>
      <c r="S42" s="227">
        <v>0</v>
      </c>
      <c r="T42" s="227">
        <v>0</v>
      </c>
      <c r="V42" s="126" t="s">
        <v>77</v>
      </c>
      <c r="W42" s="126" t="s">
        <v>78</v>
      </c>
      <c r="X42" s="227">
        <v>0</v>
      </c>
      <c r="Y42" s="227">
        <v>0</v>
      </c>
      <c r="Z42" s="227">
        <v>0</v>
      </c>
      <c r="AA42" s="227">
        <v>0</v>
      </c>
      <c r="AC42" s="126" t="s">
        <v>77</v>
      </c>
      <c r="AD42" s="126" t="s">
        <v>78</v>
      </c>
      <c r="AE42" s="227">
        <v>0</v>
      </c>
      <c r="AF42" s="227">
        <v>0</v>
      </c>
      <c r="AG42" s="227">
        <v>0</v>
      </c>
      <c r="AH42" s="227">
        <v>0</v>
      </c>
      <c r="AJ42" s="126" t="s">
        <v>77</v>
      </c>
      <c r="AK42" s="126" t="s">
        <v>78</v>
      </c>
      <c r="AL42" s="227">
        <v>0</v>
      </c>
      <c r="AM42" s="227">
        <v>0</v>
      </c>
      <c r="AN42" s="227">
        <v>0</v>
      </c>
      <c r="AO42" s="227">
        <v>0</v>
      </c>
      <c r="AQ42" s="126" t="s">
        <v>77</v>
      </c>
      <c r="AR42" s="126" t="s">
        <v>78</v>
      </c>
      <c r="AS42" s="227">
        <v>0</v>
      </c>
      <c r="AT42" s="227">
        <v>0</v>
      </c>
      <c r="AU42" s="227">
        <v>0</v>
      </c>
      <c r="AV42" s="227">
        <v>0</v>
      </c>
      <c r="AX42" s="126" t="s">
        <v>77</v>
      </c>
      <c r="AY42" s="126" t="s">
        <v>78</v>
      </c>
      <c r="AZ42" s="227">
        <v>0</v>
      </c>
      <c r="BA42" s="227">
        <v>0</v>
      </c>
      <c r="BB42" s="227">
        <v>0</v>
      </c>
      <c r="BC42" s="227">
        <v>0</v>
      </c>
      <c r="BE42" s="126" t="s">
        <v>77</v>
      </c>
      <c r="BF42" s="126" t="s">
        <v>78</v>
      </c>
      <c r="BG42" s="227">
        <v>0</v>
      </c>
      <c r="BH42" s="227">
        <v>0</v>
      </c>
      <c r="BI42" s="227">
        <v>0</v>
      </c>
      <c r="BJ42" s="227">
        <v>0</v>
      </c>
      <c r="BL42" s="126" t="s">
        <v>77</v>
      </c>
      <c r="BM42" s="126" t="s">
        <v>78</v>
      </c>
      <c r="BN42" s="227">
        <v>0</v>
      </c>
      <c r="BO42" s="227">
        <v>0</v>
      </c>
      <c r="BP42" s="227">
        <v>0</v>
      </c>
      <c r="BQ42" s="227">
        <v>0</v>
      </c>
      <c r="BS42" s="126" t="s">
        <v>77</v>
      </c>
      <c r="BT42" s="126" t="s">
        <v>78</v>
      </c>
      <c r="BU42" s="227">
        <v>0</v>
      </c>
      <c r="BV42" s="227">
        <v>0</v>
      </c>
      <c r="BW42" s="227">
        <v>0</v>
      </c>
      <c r="BX42" s="227">
        <v>0</v>
      </c>
      <c r="BZ42" s="126" t="s">
        <v>77</v>
      </c>
      <c r="CA42" s="126" t="s">
        <v>78</v>
      </c>
      <c r="CB42" s="227">
        <v>0</v>
      </c>
      <c r="CC42" s="227">
        <v>0</v>
      </c>
      <c r="CD42" s="227">
        <v>0</v>
      </c>
      <c r="CE42" s="227">
        <v>0</v>
      </c>
    </row>
    <row r="43" spans="1:83">
      <c r="A43" s="126" t="s">
        <v>79</v>
      </c>
      <c r="B43" s="126" t="s">
        <v>80</v>
      </c>
      <c r="C43" s="227">
        <v>0</v>
      </c>
      <c r="D43" s="227">
        <v>0</v>
      </c>
      <c r="E43" s="227">
        <v>0</v>
      </c>
      <c r="F43" s="227">
        <v>0</v>
      </c>
      <c r="H43" s="126" t="s">
        <v>79</v>
      </c>
      <c r="I43" s="126" t="s">
        <v>80</v>
      </c>
      <c r="J43" s="227">
        <v>0</v>
      </c>
      <c r="K43" s="227">
        <v>0</v>
      </c>
      <c r="L43" s="227">
        <v>0</v>
      </c>
      <c r="M43" s="227">
        <v>0</v>
      </c>
      <c r="O43" s="126" t="s">
        <v>79</v>
      </c>
      <c r="P43" s="126" t="s">
        <v>80</v>
      </c>
      <c r="Q43" s="227">
        <v>0</v>
      </c>
      <c r="R43" s="227">
        <v>0</v>
      </c>
      <c r="S43" s="227">
        <v>0</v>
      </c>
      <c r="T43" s="227">
        <v>0</v>
      </c>
      <c r="V43" s="126" t="s">
        <v>79</v>
      </c>
      <c r="W43" s="126" t="s">
        <v>80</v>
      </c>
      <c r="X43" s="227">
        <v>0</v>
      </c>
      <c r="Y43" s="227">
        <v>0</v>
      </c>
      <c r="Z43" s="227">
        <v>0</v>
      </c>
      <c r="AA43" s="227">
        <v>0</v>
      </c>
      <c r="AC43" s="126" t="s">
        <v>79</v>
      </c>
      <c r="AD43" s="126" t="s">
        <v>80</v>
      </c>
      <c r="AE43" s="227">
        <v>0</v>
      </c>
      <c r="AF43" s="227">
        <v>0</v>
      </c>
      <c r="AG43" s="227">
        <v>0</v>
      </c>
      <c r="AH43" s="227">
        <v>0</v>
      </c>
      <c r="AJ43" s="126" t="s">
        <v>79</v>
      </c>
      <c r="AK43" s="126" t="s">
        <v>80</v>
      </c>
      <c r="AL43" s="227">
        <v>0</v>
      </c>
      <c r="AM43" s="227">
        <v>0</v>
      </c>
      <c r="AN43" s="227">
        <v>0</v>
      </c>
      <c r="AO43" s="227">
        <v>0</v>
      </c>
      <c r="AQ43" s="126" t="s">
        <v>79</v>
      </c>
      <c r="AR43" s="126" t="s">
        <v>80</v>
      </c>
      <c r="AS43" s="227">
        <v>0</v>
      </c>
      <c r="AT43" s="227">
        <v>0</v>
      </c>
      <c r="AU43" s="227">
        <v>0</v>
      </c>
      <c r="AV43" s="227">
        <v>0</v>
      </c>
      <c r="AX43" s="126" t="s">
        <v>79</v>
      </c>
      <c r="AY43" s="126" t="s">
        <v>80</v>
      </c>
      <c r="AZ43" s="227">
        <v>0</v>
      </c>
      <c r="BA43" s="227">
        <v>0</v>
      </c>
      <c r="BB43" s="227">
        <v>0</v>
      </c>
      <c r="BC43" s="227">
        <v>0</v>
      </c>
      <c r="BE43" s="126" t="s">
        <v>79</v>
      </c>
      <c r="BF43" s="126" t="s">
        <v>80</v>
      </c>
      <c r="BG43" s="227">
        <v>0</v>
      </c>
      <c r="BH43" s="227">
        <v>0</v>
      </c>
      <c r="BI43" s="227">
        <v>0</v>
      </c>
      <c r="BJ43" s="227">
        <v>0</v>
      </c>
      <c r="BL43" s="126" t="s">
        <v>79</v>
      </c>
      <c r="BM43" s="126" t="s">
        <v>80</v>
      </c>
      <c r="BN43" s="227">
        <v>0</v>
      </c>
      <c r="BO43" s="227">
        <v>0</v>
      </c>
      <c r="BP43" s="227">
        <v>0</v>
      </c>
      <c r="BQ43" s="227">
        <v>0</v>
      </c>
      <c r="BS43" s="126" t="s">
        <v>79</v>
      </c>
      <c r="BT43" s="126" t="s">
        <v>80</v>
      </c>
      <c r="BU43" s="227">
        <v>0</v>
      </c>
      <c r="BV43" s="227">
        <v>0</v>
      </c>
      <c r="BW43" s="227">
        <v>0</v>
      </c>
      <c r="BX43" s="227">
        <v>0</v>
      </c>
      <c r="BZ43" s="126" t="s">
        <v>79</v>
      </c>
      <c r="CA43" s="126" t="s">
        <v>80</v>
      </c>
      <c r="CB43" s="227">
        <v>0</v>
      </c>
      <c r="CC43" s="227">
        <v>0</v>
      </c>
      <c r="CD43" s="227">
        <v>0</v>
      </c>
      <c r="CE43" s="227">
        <v>0</v>
      </c>
    </row>
    <row r="44" spans="1:83">
      <c r="A44" s="126" t="s">
        <v>81</v>
      </c>
      <c r="B44" s="126" t="s">
        <v>82</v>
      </c>
      <c r="C44" s="227">
        <v>0</v>
      </c>
      <c r="D44" s="227">
        <v>0</v>
      </c>
      <c r="E44" s="227">
        <v>0</v>
      </c>
      <c r="F44" s="227">
        <v>0</v>
      </c>
      <c r="H44" s="126" t="s">
        <v>81</v>
      </c>
      <c r="I44" s="126" t="s">
        <v>82</v>
      </c>
      <c r="J44" s="227">
        <v>0</v>
      </c>
      <c r="K44" s="227">
        <v>0</v>
      </c>
      <c r="L44" s="227">
        <v>0</v>
      </c>
      <c r="M44" s="227">
        <v>0</v>
      </c>
      <c r="O44" s="126" t="s">
        <v>81</v>
      </c>
      <c r="P44" s="126" t="s">
        <v>82</v>
      </c>
      <c r="Q44" s="227">
        <v>0</v>
      </c>
      <c r="R44" s="227">
        <v>0</v>
      </c>
      <c r="S44" s="227">
        <v>0</v>
      </c>
      <c r="T44" s="227">
        <v>0</v>
      </c>
      <c r="V44" s="126" t="s">
        <v>81</v>
      </c>
      <c r="W44" s="126" t="s">
        <v>82</v>
      </c>
      <c r="X44" s="227">
        <v>0</v>
      </c>
      <c r="Y44" s="227">
        <v>0</v>
      </c>
      <c r="Z44" s="227">
        <v>0</v>
      </c>
      <c r="AA44" s="227">
        <v>0</v>
      </c>
      <c r="AC44" s="126" t="s">
        <v>81</v>
      </c>
      <c r="AD44" s="126" t="s">
        <v>82</v>
      </c>
      <c r="AE44" s="227">
        <v>0</v>
      </c>
      <c r="AF44" s="227">
        <v>0</v>
      </c>
      <c r="AG44" s="227">
        <v>0</v>
      </c>
      <c r="AH44" s="227">
        <v>0</v>
      </c>
      <c r="AJ44" s="126" t="s">
        <v>81</v>
      </c>
      <c r="AK44" s="126" t="s">
        <v>82</v>
      </c>
      <c r="AL44" s="227">
        <v>0</v>
      </c>
      <c r="AM44" s="227">
        <v>0</v>
      </c>
      <c r="AN44" s="227">
        <v>0</v>
      </c>
      <c r="AO44" s="227">
        <v>0</v>
      </c>
      <c r="AQ44" s="126" t="s">
        <v>81</v>
      </c>
      <c r="AR44" s="126" t="s">
        <v>82</v>
      </c>
      <c r="AS44" s="227">
        <v>0</v>
      </c>
      <c r="AT44" s="227">
        <v>0</v>
      </c>
      <c r="AU44" s="227">
        <v>0</v>
      </c>
      <c r="AV44" s="227">
        <v>0</v>
      </c>
      <c r="AX44" s="126" t="s">
        <v>81</v>
      </c>
      <c r="AY44" s="126" t="s">
        <v>82</v>
      </c>
      <c r="AZ44" s="227">
        <v>0</v>
      </c>
      <c r="BA44" s="227">
        <v>0</v>
      </c>
      <c r="BB44" s="227">
        <v>0</v>
      </c>
      <c r="BC44" s="227">
        <v>0</v>
      </c>
      <c r="BE44" s="126" t="s">
        <v>81</v>
      </c>
      <c r="BF44" s="126" t="s">
        <v>82</v>
      </c>
      <c r="BG44" s="227">
        <v>0</v>
      </c>
      <c r="BH44" s="227">
        <v>0</v>
      </c>
      <c r="BI44" s="227">
        <v>0</v>
      </c>
      <c r="BJ44" s="227">
        <v>0</v>
      </c>
      <c r="BL44" s="126" t="s">
        <v>81</v>
      </c>
      <c r="BM44" s="126" t="s">
        <v>82</v>
      </c>
      <c r="BN44" s="227">
        <v>0</v>
      </c>
      <c r="BO44" s="227">
        <v>0</v>
      </c>
      <c r="BP44" s="227">
        <v>0</v>
      </c>
      <c r="BQ44" s="227">
        <v>0</v>
      </c>
      <c r="BS44" s="126" t="s">
        <v>81</v>
      </c>
      <c r="BT44" s="126" t="s">
        <v>82</v>
      </c>
      <c r="BU44" s="227">
        <v>0</v>
      </c>
      <c r="BV44" s="227">
        <v>0</v>
      </c>
      <c r="BW44" s="227">
        <v>0</v>
      </c>
      <c r="BX44" s="227">
        <v>0</v>
      </c>
      <c r="BZ44" s="126" t="s">
        <v>81</v>
      </c>
      <c r="CA44" s="126" t="s">
        <v>82</v>
      </c>
      <c r="CB44" s="227">
        <v>0</v>
      </c>
      <c r="CC44" s="227">
        <v>0</v>
      </c>
      <c r="CD44" s="227">
        <v>0</v>
      </c>
      <c r="CE44" s="227">
        <v>0</v>
      </c>
    </row>
    <row r="45" spans="1:83">
      <c r="A45" s="126" t="s">
        <v>83</v>
      </c>
      <c r="B45" s="126" t="s">
        <v>84</v>
      </c>
      <c r="C45" s="227">
        <v>0</v>
      </c>
      <c r="D45" s="227">
        <v>0</v>
      </c>
      <c r="E45" s="227">
        <v>0</v>
      </c>
      <c r="F45" s="227">
        <v>0</v>
      </c>
      <c r="H45" s="126" t="s">
        <v>83</v>
      </c>
      <c r="I45" s="126" t="s">
        <v>84</v>
      </c>
      <c r="J45" s="227">
        <v>0</v>
      </c>
      <c r="K45" s="227">
        <v>0</v>
      </c>
      <c r="L45" s="227">
        <v>0</v>
      </c>
      <c r="M45" s="227">
        <v>0</v>
      </c>
      <c r="O45" s="126" t="s">
        <v>83</v>
      </c>
      <c r="P45" s="126" t="s">
        <v>84</v>
      </c>
      <c r="Q45" s="227">
        <v>0</v>
      </c>
      <c r="R45" s="227">
        <v>0</v>
      </c>
      <c r="S45" s="227">
        <v>0</v>
      </c>
      <c r="T45" s="227">
        <v>0</v>
      </c>
      <c r="V45" s="126" t="s">
        <v>83</v>
      </c>
      <c r="W45" s="126" t="s">
        <v>84</v>
      </c>
      <c r="X45" s="227">
        <v>0</v>
      </c>
      <c r="Y45" s="227">
        <v>0</v>
      </c>
      <c r="Z45" s="227">
        <v>0</v>
      </c>
      <c r="AA45" s="227">
        <v>0</v>
      </c>
      <c r="AC45" s="126" t="s">
        <v>83</v>
      </c>
      <c r="AD45" s="126" t="s">
        <v>84</v>
      </c>
      <c r="AE45" s="227">
        <v>0</v>
      </c>
      <c r="AF45" s="227">
        <v>0</v>
      </c>
      <c r="AG45" s="227">
        <v>0</v>
      </c>
      <c r="AH45" s="227">
        <v>0</v>
      </c>
      <c r="AJ45" s="126" t="s">
        <v>83</v>
      </c>
      <c r="AK45" s="126" t="s">
        <v>84</v>
      </c>
      <c r="AL45" s="227">
        <v>0</v>
      </c>
      <c r="AM45" s="227">
        <v>0</v>
      </c>
      <c r="AN45" s="227">
        <v>0</v>
      </c>
      <c r="AO45" s="227">
        <v>0</v>
      </c>
      <c r="AQ45" s="126" t="s">
        <v>83</v>
      </c>
      <c r="AR45" s="126" t="s">
        <v>84</v>
      </c>
      <c r="AS45" s="227">
        <v>0</v>
      </c>
      <c r="AT45" s="227">
        <v>0</v>
      </c>
      <c r="AU45" s="227">
        <v>0</v>
      </c>
      <c r="AV45" s="227">
        <v>0</v>
      </c>
      <c r="AX45" s="126" t="s">
        <v>83</v>
      </c>
      <c r="AY45" s="126" t="s">
        <v>84</v>
      </c>
      <c r="AZ45" s="227">
        <v>0</v>
      </c>
      <c r="BA45" s="227">
        <v>0</v>
      </c>
      <c r="BB45" s="227">
        <v>0</v>
      </c>
      <c r="BC45" s="227">
        <v>0</v>
      </c>
      <c r="BE45" s="126" t="s">
        <v>83</v>
      </c>
      <c r="BF45" s="126" t="s">
        <v>84</v>
      </c>
      <c r="BG45" s="227">
        <v>0</v>
      </c>
      <c r="BH45" s="227">
        <v>0</v>
      </c>
      <c r="BI45" s="227">
        <v>0</v>
      </c>
      <c r="BJ45" s="227">
        <v>0</v>
      </c>
      <c r="BL45" s="126" t="s">
        <v>83</v>
      </c>
      <c r="BM45" s="126" t="s">
        <v>84</v>
      </c>
      <c r="BN45" s="227">
        <v>0</v>
      </c>
      <c r="BO45" s="227">
        <v>0</v>
      </c>
      <c r="BP45" s="227">
        <v>0</v>
      </c>
      <c r="BQ45" s="227">
        <v>0</v>
      </c>
      <c r="BS45" s="126" t="s">
        <v>83</v>
      </c>
      <c r="BT45" s="126" t="s">
        <v>84</v>
      </c>
      <c r="BU45" s="227">
        <v>0</v>
      </c>
      <c r="BV45" s="227">
        <v>0</v>
      </c>
      <c r="BW45" s="227">
        <v>0</v>
      </c>
      <c r="BX45" s="227">
        <v>0</v>
      </c>
      <c r="BZ45" s="126" t="s">
        <v>83</v>
      </c>
      <c r="CA45" s="126" t="s">
        <v>84</v>
      </c>
      <c r="CB45" s="227">
        <v>0</v>
      </c>
      <c r="CC45" s="227">
        <v>0</v>
      </c>
      <c r="CD45" s="227">
        <v>0</v>
      </c>
      <c r="CE45" s="227">
        <v>0</v>
      </c>
    </row>
    <row r="46" spans="1:83">
      <c r="A46" s="126" t="s">
        <v>85</v>
      </c>
      <c r="B46" s="126" t="s">
        <v>86</v>
      </c>
      <c r="C46" s="227">
        <v>0</v>
      </c>
      <c r="D46" s="227">
        <v>0</v>
      </c>
      <c r="E46" s="227">
        <v>0</v>
      </c>
      <c r="F46" s="227">
        <v>0</v>
      </c>
      <c r="H46" s="126" t="s">
        <v>85</v>
      </c>
      <c r="I46" s="126" t="s">
        <v>86</v>
      </c>
      <c r="J46" s="227">
        <v>0</v>
      </c>
      <c r="K46" s="227">
        <v>0</v>
      </c>
      <c r="L46" s="227">
        <v>0</v>
      </c>
      <c r="M46" s="227">
        <v>0</v>
      </c>
      <c r="O46" s="126" t="s">
        <v>85</v>
      </c>
      <c r="P46" s="126" t="s">
        <v>86</v>
      </c>
      <c r="Q46" s="227">
        <v>0</v>
      </c>
      <c r="R46" s="227">
        <v>0</v>
      </c>
      <c r="S46" s="227">
        <v>0</v>
      </c>
      <c r="T46" s="227">
        <v>0</v>
      </c>
      <c r="V46" s="126" t="s">
        <v>85</v>
      </c>
      <c r="W46" s="126" t="s">
        <v>86</v>
      </c>
      <c r="X46" s="227">
        <v>0</v>
      </c>
      <c r="Y46" s="227">
        <v>0</v>
      </c>
      <c r="Z46" s="227">
        <v>0</v>
      </c>
      <c r="AA46" s="227">
        <v>0</v>
      </c>
      <c r="AC46" s="126" t="s">
        <v>85</v>
      </c>
      <c r="AD46" s="126" t="s">
        <v>86</v>
      </c>
      <c r="AE46" s="227">
        <v>0</v>
      </c>
      <c r="AF46" s="227">
        <v>0</v>
      </c>
      <c r="AG46" s="227">
        <v>0</v>
      </c>
      <c r="AH46" s="227">
        <v>0</v>
      </c>
      <c r="AJ46" s="126" t="s">
        <v>85</v>
      </c>
      <c r="AK46" s="126" t="s">
        <v>86</v>
      </c>
      <c r="AL46" s="227">
        <v>0</v>
      </c>
      <c r="AM46" s="227">
        <v>0</v>
      </c>
      <c r="AN46" s="227">
        <v>0</v>
      </c>
      <c r="AO46" s="227">
        <v>0</v>
      </c>
      <c r="AQ46" s="126" t="s">
        <v>85</v>
      </c>
      <c r="AR46" s="126" t="s">
        <v>86</v>
      </c>
      <c r="AS46" s="227">
        <v>0</v>
      </c>
      <c r="AT46" s="227">
        <v>0</v>
      </c>
      <c r="AU46" s="227">
        <v>0</v>
      </c>
      <c r="AV46" s="227">
        <v>0</v>
      </c>
      <c r="AX46" s="126" t="s">
        <v>85</v>
      </c>
      <c r="AY46" s="126" t="s">
        <v>86</v>
      </c>
      <c r="AZ46" s="227">
        <v>0</v>
      </c>
      <c r="BA46" s="227">
        <v>0</v>
      </c>
      <c r="BB46" s="227">
        <v>0</v>
      </c>
      <c r="BC46" s="227">
        <v>0</v>
      </c>
      <c r="BE46" s="126" t="s">
        <v>85</v>
      </c>
      <c r="BF46" s="126" t="s">
        <v>86</v>
      </c>
      <c r="BG46" s="227">
        <v>0</v>
      </c>
      <c r="BH46" s="227">
        <v>0</v>
      </c>
      <c r="BI46" s="227">
        <v>0</v>
      </c>
      <c r="BJ46" s="227">
        <v>0</v>
      </c>
      <c r="BL46" s="126" t="s">
        <v>85</v>
      </c>
      <c r="BM46" s="126" t="s">
        <v>86</v>
      </c>
      <c r="BN46" s="227">
        <v>0</v>
      </c>
      <c r="BO46" s="227">
        <v>0</v>
      </c>
      <c r="BP46" s="227">
        <v>0</v>
      </c>
      <c r="BQ46" s="227">
        <v>0</v>
      </c>
      <c r="BS46" s="126" t="s">
        <v>85</v>
      </c>
      <c r="BT46" s="126" t="s">
        <v>86</v>
      </c>
      <c r="BU46" s="227">
        <v>0</v>
      </c>
      <c r="BV46" s="227">
        <v>0</v>
      </c>
      <c r="BW46" s="227">
        <v>0</v>
      </c>
      <c r="BX46" s="227">
        <v>0</v>
      </c>
      <c r="BZ46" s="126" t="s">
        <v>85</v>
      </c>
      <c r="CA46" s="126" t="s">
        <v>86</v>
      </c>
      <c r="CB46" s="227">
        <v>0</v>
      </c>
      <c r="CC46" s="227">
        <v>0</v>
      </c>
      <c r="CD46" s="227">
        <v>0</v>
      </c>
      <c r="CE46" s="227">
        <v>0</v>
      </c>
    </row>
    <row r="47" spans="1:83">
      <c r="A47" s="126" t="s">
        <v>87</v>
      </c>
      <c r="B47" s="126" t="s">
        <v>88</v>
      </c>
      <c r="C47" s="227">
        <v>0</v>
      </c>
      <c r="D47" s="227">
        <v>0</v>
      </c>
      <c r="E47" s="227">
        <v>0</v>
      </c>
      <c r="F47" s="227">
        <v>0</v>
      </c>
      <c r="H47" s="126" t="s">
        <v>87</v>
      </c>
      <c r="I47" s="126" t="s">
        <v>88</v>
      </c>
      <c r="J47" s="227">
        <v>0</v>
      </c>
      <c r="K47" s="227">
        <v>0</v>
      </c>
      <c r="L47" s="227">
        <v>0</v>
      </c>
      <c r="M47" s="227">
        <v>0</v>
      </c>
      <c r="O47" s="126" t="s">
        <v>87</v>
      </c>
      <c r="P47" s="126" t="s">
        <v>88</v>
      </c>
      <c r="Q47" s="227">
        <v>0</v>
      </c>
      <c r="R47" s="227">
        <v>0</v>
      </c>
      <c r="S47" s="227">
        <v>0</v>
      </c>
      <c r="T47" s="227">
        <v>0</v>
      </c>
      <c r="V47" s="126" t="s">
        <v>87</v>
      </c>
      <c r="W47" s="126" t="s">
        <v>88</v>
      </c>
      <c r="X47" s="227">
        <v>0</v>
      </c>
      <c r="Y47" s="227">
        <v>0</v>
      </c>
      <c r="Z47" s="227">
        <v>0</v>
      </c>
      <c r="AA47" s="227">
        <v>0</v>
      </c>
      <c r="AC47" s="126" t="s">
        <v>87</v>
      </c>
      <c r="AD47" s="126" t="s">
        <v>88</v>
      </c>
      <c r="AE47" s="227">
        <v>0</v>
      </c>
      <c r="AF47" s="227">
        <v>0</v>
      </c>
      <c r="AG47" s="227">
        <v>0</v>
      </c>
      <c r="AH47" s="227">
        <v>0</v>
      </c>
      <c r="AJ47" s="126" t="s">
        <v>87</v>
      </c>
      <c r="AK47" s="126" t="s">
        <v>88</v>
      </c>
      <c r="AL47" s="227">
        <v>0</v>
      </c>
      <c r="AM47" s="227">
        <v>0</v>
      </c>
      <c r="AN47" s="227">
        <v>0</v>
      </c>
      <c r="AO47" s="227">
        <v>0</v>
      </c>
      <c r="AQ47" s="126" t="s">
        <v>87</v>
      </c>
      <c r="AR47" s="126" t="s">
        <v>88</v>
      </c>
      <c r="AS47" s="227">
        <v>0</v>
      </c>
      <c r="AT47" s="227">
        <v>0</v>
      </c>
      <c r="AU47" s="227">
        <v>0</v>
      </c>
      <c r="AV47" s="227">
        <v>0</v>
      </c>
      <c r="AX47" s="126" t="s">
        <v>87</v>
      </c>
      <c r="AY47" s="126" t="s">
        <v>88</v>
      </c>
      <c r="AZ47" s="227">
        <v>0</v>
      </c>
      <c r="BA47" s="227">
        <v>0</v>
      </c>
      <c r="BB47" s="227">
        <v>0</v>
      </c>
      <c r="BC47" s="227">
        <v>0</v>
      </c>
      <c r="BE47" s="126" t="s">
        <v>87</v>
      </c>
      <c r="BF47" s="126" t="s">
        <v>88</v>
      </c>
      <c r="BG47" s="227">
        <v>0</v>
      </c>
      <c r="BH47" s="227">
        <v>0</v>
      </c>
      <c r="BI47" s="227">
        <v>0</v>
      </c>
      <c r="BJ47" s="227">
        <v>0</v>
      </c>
      <c r="BL47" s="126" t="s">
        <v>87</v>
      </c>
      <c r="BM47" s="126" t="s">
        <v>88</v>
      </c>
      <c r="BN47" s="227">
        <v>0</v>
      </c>
      <c r="BO47" s="227">
        <v>0</v>
      </c>
      <c r="BP47" s="227">
        <v>0</v>
      </c>
      <c r="BQ47" s="227">
        <v>0</v>
      </c>
      <c r="BS47" s="126" t="s">
        <v>87</v>
      </c>
      <c r="BT47" s="126" t="s">
        <v>88</v>
      </c>
      <c r="BU47" s="227">
        <v>0</v>
      </c>
      <c r="BV47" s="227">
        <v>0</v>
      </c>
      <c r="BW47" s="227">
        <v>0</v>
      </c>
      <c r="BX47" s="227">
        <v>0</v>
      </c>
      <c r="BZ47" s="126" t="s">
        <v>87</v>
      </c>
      <c r="CA47" s="126" t="s">
        <v>88</v>
      </c>
      <c r="CB47" s="227">
        <v>0</v>
      </c>
      <c r="CC47" s="227">
        <v>0</v>
      </c>
      <c r="CD47" s="227">
        <v>0</v>
      </c>
      <c r="CE47" s="227">
        <v>0</v>
      </c>
    </row>
    <row r="48" spans="1:83">
      <c r="A48" s="126" t="s">
        <v>89</v>
      </c>
      <c r="B48" s="126" t="s">
        <v>90</v>
      </c>
      <c r="C48" s="227">
        <v>0</v>
      </c>
      <c r="D48" s="227">
        <v>0</v>
      </c>
      <c r="E48" s="227">
        <v>0</v>
      </c>
      <c r="F48" s="227">
        <v>0</v>
      </c>
      <c r="H48" s="126" t="s">
        <v>89</v>
      </c>
      <c r="I48" s="126" t="s">
        <v>90</v>
      </c>
      <c r="J48" s="227">
        <v>0</v>
      </c>
      <c r="K48" s="227">
        <v>0</v>
      </c>
      <c r="L48" s="227">
        <v>0</v>
      </c>
      <c r="M48" s="227">
        <v>0</v>
      </c>
      <c r="O48" s="126" t="s">
        <v>89</v>
      </c>
      <c r="P48" s="126" t="s">
        <v>90</v>
      </c>
      <c r="Q48" s="227">
        <v>0</v>
      </c>
      <c r="R48" s="227">
        <v>0</v>
      </c>
      <c r="S48" s="227">
        <v>0</v>
      </c>
      <c r="T48" s="227">
        <v>0</v>
      </c>
      <c r="V48" s="126" t="s">
        <v>89</v>
      </c>
      <c r="W48" s="126" t="s">
        <v>90</v>
      </c>
      <c r="X48" s="227">
        <v>0</v>
      </c>
      <c r="Y48" s="227">
        <v>0</v>
      </c>
      <c r="Z48" s="227">
        <v>0</v>
      </c>
      <c r="AA48" s="227">
        <v>0</v>
      </c>
      <c r="AC48" s="126" t="s">
        <v>89</v>
      </c>
      <c r="AD48" s="126" t="s">
        <v>90</v>
      </c>
      <c r="AE48" s="227">
        <v>0</v>
      </c>
      <c r="AF48" s="227">
        <v>0</v>
      </c>
      <c r="AG48" s="227">
        <v>0</v>
      </c>
      <c r="AH48" s="227">
        <v>0</v>
      </c>
      <c r="AJ48" s="126" t="s">
        <v>89</v>
      </c>
      <c r="AK48" s="126" t="s">
        <v>90</v>
      </c>
      <c r="AL48" s="227">
        <v>0</v>
      </c>
      <c r="AM48" s="227">
        <v>0</v>
      </c>
      <c r="AN48" s="227">
        <v>0</v>
      </c>
      <c r="AO48" s="227">
        <v>0</v>
      </c>
      <c r="AQ48" s="126" t="s">
        <v>89</v>
      </c>
      <c r="AR48" s="126" t="s">
        <v>90</v>
      </c>
      <c r="AS48" s="227">
        <v>0</v>
      </c>
      <c r="AT48" s="227">
        <v>0</v>
      </c>
      <c r="AU48" s="227">
        <v>0</v>
      </c>
      <c r="AV48" s="227">
        <v>0</v>
      </c>
      <c r="AX48" s="126" t="s">
        <v>89</v>
      </c>
      <c r="AY48" s="126" t="s">
        <v>90</v>
      </c>
      <c r="AZ48" s="227">
        <v>0</v>
      </c>
      <c r="BA48" s="227">
        <v>0</v>
      </c>
      <c r="BB48" s="227">
        <v>0</v>
      </c>
      <c r="BC48" s="227">
        <v>0</v>
      </c>
      <c r="BE48" s="126" t="s">
        <v>89</v>
      </c>
      <c r="BF48" s="126" t="s">
        <v>90</v>
      </c>
      <c r="BG48" s="227">
        <v>0</v>
      </c>
      <c r="BH48" s="227">
        <v>0</v>
      </c>
      <c r="BI48" s="227">
        <v>0</v>
      </c>
      <c r="BJ48" s="227">
        <v>0</v>
      </c>
      <c r="BL48" s="126" t="s">
        <v>89</v>
      </c>
      <c r="BM48" s="126" t="s">
        <v>90</v>
      </c>
      <c r="BN48" s="227">
        <v>0</v>
      </c>
      <c r="BO48" s="227">
        <v>0</v>
      </c>
      <c r="BP48" s="227">
        <v>0</v>
      </c>
      <c r="BQ48" s="227">
        <v>0</v>
      </c>
      <c r="BS48" s="126" t="s">
        <v>89</v>
      </c>
      <c r="BT48" s="126" t="s">
        <v>90</v>
      </c>
      <c r="BU48" s="227">
        <v>0</v>
      </c>
      <c r="BV48" s="227">
        <v>0</v>
      </c>
      <c r="BW48" s="227">
        <v>0</v>
      </c>
      <c r="BX48" s="227">
        <v>0</v>
      </c>
      <c r="BZ48" s="126" t="s">
        <v>89</v>
      </c>
      <c r="CA48" s="126" t="s">
        <v>90</v>
      </c>
      <c r="CB48" s="227">
        <v>0</v>
      </c>
      <c r="CC48" s="227">
        <v>0</v>
      </c>
      <c r="CD48" s="227">
        <v>0</v>
      </c>
      <c r="CE48" s="227">
        <v>0</v>
      </c>
    </row>
    <row r="49" spans="1:83">
      <c r="A49" s="126" t="s">
        <v>91</v>
      </c>
      <c r="B49" s="126" t="s">
        <v>92</v>
      </c>
      <c r="C49" s="227">
        <v>0</v>
      </c>
      <c r="D49" s="227">
        <v>0</v>
      </c>
      <c r="E49" s="227">
        <v>0</v>
      </c>
      <c r="F49" s="227">
        <v>0</v>
      </c>
      <c r="H49" s="126" t="s">
        <v>91</v>
      </c>
      <c r="I49" s="126" t="s">
        <v>92</v>
      </c>
      <c r="J49" s="227">
        <v>0</v>
      </c>
      <c r="K49" s="227">
        <v>0</v>
      </c>
      <c r="L49" s="227">
        <v>0</v>
      </c>
      <c r="M49" s="227">
        <v>0</v>
      </c>
      <c r="O49" s="126" t="s">
        <v>91</v>
      </c>
      <c r="P49" s="126" t="s">
        <v>92</v>
      </c>
      <c r="Q49" s="227">
        <v>0</v>
      </c>
      <c r="R49" s="227">
        <v>0</v>
      </c>
      <c r="S49" s="227">
        <v>0</v>
      </c>
      <c r="T49" s="227">
        <v>0</v>
      </c>
      <c r="V49" s="126" t="s">
        <v>91</v>
      </c>
      <c r="W49" s="126" t="s">
        <v>92</v>
      </c>
      <c r="X49" s="227">
        <v>0</v>
      </c>
      <c r="Y49" s="227">
        <v>0</v>
      </c>
      <c r="Z49" s="227">
        <v>0</v>
      </c>
      <c r="AA49" s="227">
        <v>0</v>
      </c>
      <c r="AC49" s="126" t="s">
        <v>91</v>
      </c>
      <c r="AD49" s="126" t="s">
        <v>92</v>
      </c>
      <c r="AE49" s="227">
        <v>0</v>
      </c>
      <c r="AF49" s="227">
        <v>0</v>
      </c>
      <c r="AG49" s="227">
        <v>0</v>
      </c>
      <c r="AH49" s="227">
        <v>0</v>
      </c>
      <c r="AJ49" s="126" t="s">
        <v>91</v>
      </c>
      <c r="AK49" s="126" t="s">
        <v>92</v>
      </c>
      <c r="AL49" s="227">
        <v>0</v>
      </c>
      <c r="AM49" s="227">
        <v>0</v>
      </c>
      <c r="AN49" s="227">
        <v>0</v>
      </c>
      <c r="AO49" s="227">
        <v>0</v>
      </c>
      <c r="AQ49" s="126" t="s">
        <v>91</v>
      </c>
      <c r="AR49" s="126" t="s">
        <v>92</v>
      </c>
      <c r="AS49" s="227">
        <v>0</v>
      </c>
      <c r="AT49" s="227">
        <v>0</v>
      </c>
      <c r="AU49" s="227">
        <v>0</v>
      </c>
      <c r="AV49" s="227">
        <v>0</v>
      </c>
      <c r="AX49" s="126" t="s">
        <v>91</v>
      </c>
      <c r="AY49" s="126" t="s">
        <v>92</v>
      </c>
      <c r="AZ49" s="227">
        <v>0</v>
      </c>
      <c r="BA49" s="227">
        <v>0</v>
      </c>
      <c r="BB49" s="227">
        <v>0</v>
      </c>
      <c r="BC49" s="227">
        <v>0</v>
      </c>
      <c r="BE49" s="126" t="s">
        <v>91</v>
      </c>
      <c r="BF49" s="126" t="s">
        <v>92</v>
      </c>
      <c r="BG49" s="227">
        <v>0</v>
      </c>
      <c r="BH49" s="227">
        <v>0</v>
      </c>
      <c r="BI49" s="227">
        <v>0</v>
      </c>
      <c r="BJ49" s="227">
        <v>0</v>
      </c>
      <c r="BL49" s="126" t="s">
        <v>91</v>
      </c>
      <c r="BM49" s="126" t="s">
        <v>92</v>
      </c>
      <c r="BN49" s="227">
        <v>0</v>
      </c>
      <c r="BO49" s="227">
        <v>0</v>
      </c>
      <c r="BP49" s="227">
        <v>0</v>
      </c>
      <c r="BQ49" s="227">
        <v>0</v>
      </c>
      <c r="BS49" s="126" t="s">
        <v>91</v>
      </c>
      <c r="BT49" s="126" t="s">
        <v>92</v>
      </c>
      <c r="BU49" s="227">
        <v>0</v>
      </c>
      <c r="BV49" s="227">
        <v>0</v>
      </c>
      <c r="BW49" s="227">
        <v>0</v>
      </c>
      <c r="BX49" s="227">
        <v>0</v>
      </c>
      <c r="BZ49" s="126" t="s">
        <v>91</v>
      </c>
      <c r="CA49" s="126" t="s">
        <v>92</v>
      </c>
      <c r="CB49" s="227">
        <v>0</v>
      </c>
      <c r="CC49" s="227">
        <v>0</v>
      </c>
      <c r="CD49" s="227">
        <v>0</v>
      </c>
      <c r="CE49" s="227">
        <v>0</v>
      </c>
    </row>
    <row r="50" spans="1:83">
      <c r="A50" s="126" t="s">
        <v>93</v>
      </c>
      <c r="B50" s="126" t="s">
        <v>94</v>
      </c>
      <c r="C50" s="227">
        <v>0</v>
      </c>
      <c r="D50" s="227">
        <v>0</v>
      </c>
      <c r="E50" s="227">
        <v>0</v>
      </c>
      <c r="F50" s="227">
        <v>0</v>
      </c>
      <c r="H50" s="126" t="s">
        <v>93</v>
      </c>
      <c r="I50" s="126" t="s">
        <v>94</v>
      </c>
      <c r="J50" s="227">
        <v>0</v>
      </c>
      <c r="K50" s="227">
        <v>0</v>
      </c>
      <c r="L50" s="227">
        <v>0</v>
      </c>
      <c r="M50" s="227">
        <v>0</v>
      </c>
      <c r="O50" s="126" t="s">
        <v>93</v>
      </c>
      <c r="P50" s="126" t="s">
        <v>94</v>
      </c>
      <c r="Q50" s="227">
        <v>0</v>
      </c>
      <c r="R50" s="227">
        <v>0</v>
      </c>
      <c r="S50" s="227">
        <v>0</v>
      </c>
      <c r="T50" s="227">
        <v>0</v>
      </c>
      <c r="V50" s="126" t="s">
        <v>93</v>
      </c>
      <c r="W50" s="126" t="s">
        <v>94</v>
      </c>
      <c r="X50" s="227">
        <v>0</v>
      </c>
      <c r="Y50" s="227">
        <v>0</v>
      </c>
      <c r="Z50" s="227">
        <v>0</v>
      </c>
      <c r="AA50" s="227">
        <v>0</v>
      </c>
      <c r="AC50" s="126" t="s">
        <v>93</v>
      </c>
      <c r="AD50" s="126" t="s">
        <v>94</v>
      </c>
      <c r="AE50" s="227">
        <v>0</v>
      </c>
      <c r="AF50" s="227">
        <v>0</v>
      </c>
      <c r="AG50" s="227">
        <v>0</v>
      </c>
      <c r="AH50" s="227">
        <v>0</v>
      </c>
      <c r="AJ50" s="126" t="s">
        <v>93</v>
      </c>
      <c r="AK50" s="126" t="s">
        <v>94</v>
      </c>
      <c r="AL50" s="227">
        <v>0</v>
      </c>
      <c r="AM50" s="227">
        <v>0</v>
      </c>
      <c r="AN50" s="227">
        <v>0</v>
      </c>
      <c r="AO50" s="227">
        <v>0</v>
      </c>
      <c r="AQ50" s="126" t="s">
        <v>93</v>
      </c>
      <c r="AR50" s="126" t="s">
        <v>94</v>
      </c>
      <c r="AS50" s="227">
        <v>0</v>
      </c>
      <c r="AT50" s="227">
        <v>0</v>
      </c>
      <c r="AU50" s="227">
        <v>0</v>
      </c>
      <c r="AV50" s="227">
        <v>0</v>
      </c>
      <c r="AX50" s="126" t="s">
        <v>93</v>
      </c>
      <c r="AY50" s="126" t="s">
        <v>94</v>
      </c>
      <c r="AZ50" s="227">
        <v>0</v>
      </c>
      <c r="BA50" s="227">
        <v>0</v>
      </c>
      <c r="BB50" s="227">
        <v>0</v>
      </c>
      <c r="BC50" s="227">
        <v>0</v>
      </c>
      <c r="BE50" s="126" t="s">
        <v>93</v>
      </c>
      <c r="BF50" s="126" t="s">
        <v>94</v>
      </c>
      <c r="BG50" s="227">
        <v>0</v>
      </c>
      <c r="BH50" s="227">
        <v>0</v>
      </c>
      <c r="BI50" s="227">
        <v>0</v>
      </c>
      <c r="BJ50" s="227">
        <v>0</v>
      </c>
      <c r="BL50" s="126" t="s">
        <v>93</v>
      </c>
      <c r="BM50" s="126" t="s">
        <v>94</v>
      </c>
      <c r="BN50" s="227">
        <v>0</v>
      </c>
      <c r="BO50" s="227">
        <v>0</v>
      </c>
      <c r="BP50" s="227">
        <v>0</v>
      </c>
      <c r="BQ50" s="227">
        <v>0</v>
      </c>
      <c r="BS50" s="126" t="s">
        <v>93</v>
      </c>
      <c r="BT50" s="126" t="s">
        <v>94</v>
      </c>
      <c r="BU50" s="227">
        <v>0</v>
      </c>
      <c r="BV50" s="227">
        <v>0</v>
      </c>
      <c r="BW50" s="227">
        <v>0</v>
      </c>
      <c r="BX50" s="227">
        <v>0</v>
      </c>
      <c r="BZ50" s="126" t="s">
        <v>93</v>
      </c>
      <c r="CA50" s="126" t="s">
        <v>94</v>
      </c>
      <c r="CB50" s="227">
        <v>0</v>
      </c>
      <c r="CC50" s="227">
        <v>0</v>
      </c>
      <c r="CD50" s="227">
        <v>0</v>
      </c>
      <c r="CE50" s="227">
        <v>0</v>
      </c>
    </row>
    <row r="51" spans="1:83">
      <c r="A51" s="126" t="s">
        <v>95</v>
      </c>
      <c r="B51" s="126" t="s">
        <v>96</v>
      </c>
      <c r="C51" s="227">
        <v>0</v>
      </c>
      <c r="D51" s="227">
        <v>0</v>
      </c>
      <c r="E51" s="227">
        <v>0</v>
      </c>
      <c r="F51" s="227">
        <v>0</v>
      </c>
      <c r="H51" s="126" t="s">
        <v>95</v>
      </c>
      <c r="I51" s="126" t="s">
        <v>96</v>
      </c>
      <c r="J51" s="227">
        <v>0</v>
      </c>
      <c r="K51" s="227">
        <v>0</v>
      </c>
      <c r="L51" s="227">
        <v>0</v>
      </c>
      <c r="M51" s="227">
        <v>0</v>
      </c>
      <c r="O51" s="126" t="s">
        <v>95</v>
      </c>
      <c r="P51" s="126" t="s">
        <v>96</v>
      </c>
      <c r="Q51" s="227">
        <v>0</v>
      </c>
      <c r="R51" s="227">
        <v>0</v>
      </c>
      <c r="S51" s="227">
        <v>0</v>
      </c>
      <c r="T51" s="227">
        <v>0</v>
      </c>
      <c r="V51" s="126" t="s">
        <v>95</v>
      </c>
      <c r="W51" s="126" t="s">
        <v>96</v>
      </c>
      <c r="X51" s="227">
        <v>0</v>
      </c>
      <c r="Y51" s="227">
        <v>0</v>
      </c>
      <c r="Z51" s="227">
        <v>0</v>
      </c>
      <c r="AA51" s="227">
        <v>0</v>
      </c>
      <c r="AC51" s="126" t="s">
        <v>95</v>
      </c>
      <c r="AD51" s="126" t="s">
        <v>96</v>
      </c>
      <c r="AE51" s="227">
        <v>0</v>
      </c>
      <c r="AF51" s="227">
        <v>0</v>
      </c>
      <c r="AG51" s="227">
        <v>0</v>
      </c>
      <c r="AH51" s="227">
        <v>0</v>
      </c>
      <c r="AJ51" s="126" t="s">
        <v>95</v>
      </c>
      <c r="AK51" s="126" t="s">
        <v>96</v>
      </c>
      <c r="AL51" s="227">
        <v>0</v>
      </c>
      <c r="AM51" s="227">
        <v>0</v>
      </c>
      <c r="AN51" s="227">
        <v>0</v>
      </c>
      <c r="AO51" s="227">
        <v>0</v>
      </c>
      <c r="AQ51" s="126" t="s">
        <v>95</v>
      </c>
      <c r="AR51" s="126" t="s">
        <v>96</v>
      </c>
      <c r="AS51" s="227">
        <v>0</v>
      </c>
      <c r="AT51" s="227">
        <v>0</v>
      </c>
      <c r="AU51" s="227">
        <v>0</v>
      </c>
      <c r="AV51" s="227">
        <v>0</v>
      </c>
      <c r="AX51" s="126" t="s">
        <v>95</v>
      </c>
      <c r="AY51" s="126" t="s">
        <v>96</v>
      </c>
      <c r="AZ51" s="227">
        <v>0</v>
      </c>
      <c r="BA51" s="227">
        <v>0</v>
      </c>
      <c r="BB51" s="227">
        <v>0</v>
      </c>
      <c r="BC51" s="227">
        <v>0</v>
      </c>
      <c r="BE51" s="126" t="s">
        <v>95</v>
      </c>
      <c r="BF51" s="126" t="s">
        <v>96</v>
      </c>
      <c r="BG51" s="227">
        <v>0</v>
      </c>
      <c r="BH51" s="227">
        <v>0</v>
      </c>
      <c r="BI51" s="227">
        <v>0</v>
      </c>
      <c r="BJ51" s="227">
        <v>0</v>
      </c>
      <c r="BL51" s="126" t="s">
        <v>95</v>
      </c>
      <c r="BM51" s="126" t="s">
        <v>96</v>
      </c>
      <c r="BN51" s="227">
        <v>0</v>
      </c>
      <c r="BO51" s="227">
        <v>0</v>
      </c>
      <c r="BP51" s="227">
        <v>0</v>
      </c>
      <c r="BQ51" s="227">
        <v>0</v>
      </c>
      <c r="BS51" s="126" t="s">
        <v>95</v>
      </c>
      <c r="BT51" s="126" t="s">
        <v>96</v>
      </c>
      <c r="BU51" s="227">
        <v>0</v>
      </c>
      <c r="BV51" s="227">
        <v>0</v>
      </c>
      <c r="BW51" s="227">
        <v>0</v>
      </c>
      <c r="BX51" s="227">
        <v>0</v>
      </c>
      <c r="BZ51" s="126" t="s">
        <v>95</v>
      </c>
      <c r="CA51" s="126" t="s">
        <v>96</v>
      </c>
      <c r="CB51" s="227">
        <v>0</v>
      </c>
      <c r="CC51" s="227">
        <v>0</v>
      </c>
      <c r="CD51" s="227">
        <v>0</v>
      </c>
      <c r="CE51" s="227">
        <v>0</v>
      </c>
    </row>
    <row r="52" spans="1:83">
      <c r="A52" s="126" t="s">
        <v>97</v>
      </c>
      <c r="B52" s="126" t="s">
        <v>98</v>
      </c>
      <c r="C52" s="227">
        <v>0</v>
      </c>
      <c r="D52" s="227">
        <v>0</v>
      </c>
      <c r="E52" s="227">
        <v>0</v>
      </c>
      <c r="F52" s="227">
        <v>0</v>
      </c>
      <c r="H52" s="126" t="s">
        <v>97</v>
      </c>
      <c r="I52" s="126" t="s">
        <v>98</v>
      </c>
      <c r="J52" s="227">
        <v>0</v>
      </c>
      <c r="K52" s="227">
        <v>0</v>
      </c>
      <c r="L52" s="227">
        <v>0</v>
      </c>
      <c r="M52" s="227">
        <v>0</v>
      </c>
      <c r="O52" s="126" t="s">
        <v>97</v>
      </c>
      <c r="P52" s="126" t="s">
        <v>98</v>
      </c>
      <c r="Q52" s="227">
        <v>0</v>
      </c>
      <c r="R52" s="227">
        <v>0</v>
      </c>
      <c r="S52" s="227">
        <v>0</v>
      </c>
      <c r="T52" s="227">
        <v>0</v>
      </c>
      <c r="V52" s="126" t="s">
        <v>97</v>
      </c>
      <c r="W52" s="126" t="s">
        <v>98</v>
      </c>
      <c r="X52" s="227">
        <v>0</v>
      </c>
      <c r="Y52" s="227">
        <v>0</v>
      </c>
      <c r="Z52" s="227">
        <v>0</v>
      </c>
      <c r="AA52" s="227">
        <v>0</v>
      </c>
      <c r="AC52" s="126" t="s">
        <v>97</v>
      </c>
      <c r="AD52" s="126" t="s">
        <v>98</v>
      </c>
      <c r="AE52" s="227">
        <v>0</v>
      </c>
      <c r="AF52" s="227">
        <v>0</v>
      </c>
      <c r="AG52" s="227">
        <v>0</v>
      </c>
      <c r="AH52" s="227">
        <v>0</v>
      </c>
      <c r="AJ52" s="126" t="s">
        <v>97</v>
      </c>
      <c r="AK52" s="126" t="s">
        <v>98</v>
      </c>
      <c r="AL52" s="227">
        <v>0</v>
      </c>
      <c r="AM52" s="227">
        <v>0</v>
      </c>
      <c r="AN52" s="227">
        <v>0</v>
      </c>
      <c r="AO52" s="227">
        <v>0</v>
      </c>
      <c r="AQ52" s="126" t="s">
        <v>97</v>
      </c>
      <c r="AR52" s="126" t="s">
        <v>98</v>
      </c>
      <c r="AS52" s="227">
        <v>0</v>
      </c>
      <c r="AT52" s="227">
        <v>0</v>
      </c>
      <c r="AU52" s="227">
        <v>0</v>
      </c>
      <c r="AV52" s="227">
        <v>0</v>
      </c>
      <c r="AX52" s="126" t="s">
        <v>97</v>
      </c>
      <c r="AY52" s="126" t="s">
        <v>98</v>
      </c>
      <c r="AZ52" s="227">
        <v>0</v>
      </c>
      <c r="BA52" s="227">
        <v>0</v>
      </c>
      <c r="BB52" s="227">
        <v>0</v>
      </c>
      <c r="BC52" s="227">
        <v>0</v>
      </c>
      <c r="BE52" s="126" t="s">
        <v>97</v>
      </c>
      <c r="BF52" s="126" t="s">
        <v>98</v>
      </c>
      <c r="BG52" s="227">
        <v>0</v>
      </c>
      <c r="BH52" s="227">
        <v>0</v>
      </c>
      <c r="BI52" s="227">
        <v>0</v>
      </c>
      <c r="BJ52" s="227">
        <v>0</v>
      </c>
      <c r="BL52" s="126" t="s">
        <v>97</v>
      </c>
      <c r="BM52" s="126" t="s">
        <v>98</v>
      </c>
      <c r="BN52" s="227">
        <v>0</v>
      </c>
      <c r="BO52" s="227">
        <v>0</v>
      </c>
      <c r="BP52" s="227">
        <v>0</v>
      </c>
      <c r="BQ52" s="227">
        <v>0</v>
      </c>
      <c r="BS52" s="126" t="s">
        <v>97</v>
      </c>
      <c r="BT52" s="126" t="s">
        <v>98</v>
      </c>
      <c r="BU52" s="227">
        <v>0</v>
      </c>
      <c r="BV52" s="227">
        <v>0</v>
      </c>
      <c r="BW52" s="227">
        <v>0</v>
      </c>
      <c r="BX52" s="227">
        <v>0</v>
      </c>
      <c r="BZ52" s="126" t="s">
        <v>97</v>
      </c>
      <c r="CA52" s="126" t="s">
        <v>98</v>
      </c>
      <c r="CB52" s="227">
        <v>0</v>
      </c>
      <c r="CC52" s="227">
        <v>0</v>
      </c>
      <c r="CD52" s="227">
        <v>0</v>
      </c>
      <c r="CE52" s="227">
        <v>0</v>
      </c>
    </row>
    <row r="53" spans="1:83">
      <c r="A53" s="126" t="s">
        <v>99</v>
      </c>
      <c r="B53" s="126" t="s">
        <v>100</v>
      </c>
      <c r="C53" s="227">
        <v>0</v>
      </c>
      <c r="D53" s="227">
        <v>0</v>
      </c>
      <c r="E53" s="227">
        <v>0</v>
      </c>
      <c r="F53" s="227">
        <v>0</v>
      </c>
      <c r="H53" s="126" t="s">
        <v>99</v>
      </c>
      <c r="I53" s="126" t="s">
        <v>100</v>
      </c>
      <c r="J53" s="227">
        <v>0</v>
      </c>
      <c r="K53" s="227">
        <v>0</v>
      </c>
      <c r="L53" s="227">
        <v>0</v>
      </c>
      <c r="M53" s="227">
        <v>0</v>
      </c>
      <c r="O53" s="126" t="s">
        <v>99</v>
      </c>
      <c r="P53" s="126" t="s">
        <v>100</v>
      </c>
      <c r="Q53" s="227">
        <v>0</v>
      </c>
      <c r="R53" s="227">
        <v>0</v>
      </c>
      <c r="S53" s="227">
        <v>0</v>
      </c>
      <c r="T53" s="227">
        <v>0</v>
      </c>
      <c r="V53" s="126" t="s">
        <v>99</v>
      </c>
      <c r="W53" s="126" t="s">
        <v>100</v>
      </c>
      <c r="X53" s="227">
        <v>0</v>
      </c>
      <c r="Y53" s="227">
        <v>0</v>
      </c>
      <c r="Z53" s="227">
        <v>0</v>
      </c>
      <c r="AA53" s="227">
        <v>0</v>
      </c>
      <c r="AC53" s="126" t="s">
        <v>99</v>
      </c>
      <c r="AD53" s="126" t="s">
        <v>100</v>
      </c>
      <c r="AE53" s="227">
        <v>0</v>
      </c>
      <c r="AF53" s="227">
        <v>0</v>
      </c>
      <c r="AG53" s="227">
        <v>0</v>
      </c>
      <c r="AH53" s="227">
        <v>0</v>
      </c>
      <c r="AJ53" s="126" t="s">
        <v>99</v>
      </c>
      <c r="AK53" s="126" t="s">
        <v>100</v>
      </c>
      <c r="AL53" s="227">
        <v>0</v>
      </c>
      <c r="AM53" s="227">
        <v>0</v>
      </c>
      <c r="AN53" s="227">
        <v>0</v>
      </c>
      <c r="AO53" s="227">
        <v>0</v>
      </c>
      <c r="AQ53" s="126" t="s">
        <v>99</v>
      </c>
      <c r="AR53" s="126" t="s">
        <v>100</v>
      </c>
      <c r="AS53" s="227">
        <v>0</v>
      </c>
      <c r="AT53" s="227">
        <v>0</v>
      </c>
      <c r="AU53" s="227">
        <v>0</v>
      </c>
      <c r="AV53" s="227">
        <v>0</v>
      </c>
      <c r="AX53" s="126" t="s">
        <v>99</v>
      </c>
      <c r="AY53" s="126" t="s">
        <v>100</v>
      </c>
      <c r="AZ53" s="227">
        <v>0</v>
      </c>
      <c r="BA53" s="227">
        <v>0</v>
      </c>
      <c r="BB53" s="227">
        <v>0</v>
      </c>
      <c r="BC53" s="227">
        <v>0</v>
      </c>
      <c r="BE53" s="126" t="s">
        <v>99</v>
      </c>
      <c r="BF53" s="126" t="s">
        <v>100</v>
      </c>
      <c r="BG53" s="227">
        <v>0</v>
      </c>
      <c r="BH53" s="227">
        <v>0</v>
      </c>
      <c r="BI53" s="227">
        <v>0</v>
      </c>
      <c r="BJ53" s="227">
        <v>0</v>
      </c>
      <c r="BL53" s="126" t="s">
        <v>99</v>
      </c>
      <c r="BM53" s="126" t="s">
        <v>100</v>
      </c>
      <c r="BN53" s="227">
        <v>0</v>
      </c>
      <c r="BO53" s="227">
        <v>0</v>
      </c>
      <c r="BP53" s="227">
        <v>0</v>
      </c>
      <c r="BQ53" s="227">
        <v>0</v>
      </c>
      <c r="BS53" s="126" t="s">
        <v>99</v>
      </c>
      <c r="BT53" s="126" t="s">
        <v>100</v>
      </c>
      <c r="BU53" s="227">
        <v>0</v>
      </c>
      <c r="BV53" s="227">
        <v>0</v>
      </c>
      <c r="BW53" s="227">
        <v>0</v>
      </c>
      <c r="BX53" s="227">
        <v>0</v>
      </c>
      <c r="BZ53" s="126" t="s">
        <v>99</v>
      </c>
      <c r="CA53" s="126" t="s">
        <v>100</v>
      </c>
      <c r="CB53" s="227">
        <v>0</v>
      </c>
      <c r="CC53" s="227">
        <v>0</v>
      </c>
      <c r="CD53" s="227">
        <v>0</v>
      </c>
      <c r="CE53" s="227">
        <v>0</v>
      </c>
    </row>
    <row r="54" spans="1:83">
      <c r="A54" s="126" t="s">
        <v>101</v>
      </c>
      <c r="B54" s="126" t="s">
        <v>102</v>
      </c>
      <c r="C54" s="227">
        <v>0</v>
      </c>
      <c r="D54" s="227">
        <v>0</v>
      </c>
      <c r="E54" s="227">
        <v>0</v>
      </c>
      <c r="F54" s="227">
        <v>0</v>
      </c>
      <c r="H54" s="126" t="s">
        <v>101</v>
      </c>
      <c r="I54" s="126" t="s">
        <v>102</v>
      </c>
      <c r="J54" s="227">
        <v>0</v>
      </c>
      <c r="K54" s="227">
        <v>0</v>
      </c>
      <c r="L54" s="227">
        <v>0</v>
      </c>
      <c r="M54" s="227">
        <v>0</v>
      </c>
      <c r="O54" s="126" t="s">
        <v>101</v>
      </c>
      <c r="P54" s="126" t="s">
        <v>102</v>
      </c>
      <c r="Q54" s="227">
        <v>0</v>
      </c>
      <c r="R54" s="227">
        <v>0</v>
      </c>
      <c r="S54" s="227">
        <v>0</v>
      </c>
      <c r="T54" s="227">
        <v>0</v>
      </c>
      <c r="V54" s="126" t="s">
        <v>101</v>
      </c>
      <c r="W54" s="126" t="s">
        <v>102</v>
      </c>
      <c r="X54" s="227">
        <v>0</v>
      </c>
      <c r="Y54" s="227">
        <v>0</v>
      </c>
      <c r="Z54" s="227">
        <v>0</v>
      </c>
      <c r="AA54" s="227">
        <v>0</v>
      </c>
      <c r="AC54" s="126" t="s">
        <v>101</v>
      </c>
      <c r="AD54" s="126" t="s">
        <v>102</v>
      </c>
      <c r="AE54" s="227">
        <v>0</v>
      </c>
      <c r="AF54" s="227">
        <v>0</v>
      </c>
      <c r="AG54" s="227">
        <v>0</v>
      </c>
      <c r="AH54" s="227">
        <v>0</v>
      </c>
      <c r="AJ54" s="126" t="s">
        <v>101</v>
      </c>
      <c r="AK54" s="126" t="s">
        <v>102</v>
      </c>
      <c r="AL54" s="227">
        <v>0</v>
      </c>
      <c r="AM54" s="227">
        <v>0</v>
      </c>
      <c r="AN54" s="227">
        <v>0</v>
      </c>
      <c r="AO54" s="227">
        <v>0</v>
      </c>
      <c r="AQ54" s="126" t="s">
        <v>101</v>
      </c>
      <c r="AR54" s="126" t="s">
        <v>102</v>
      </c>
      <c r="AS54" s="227">
        <v>0</v>
      </c>
      <c r="AT54" s="227">
        <v>0</v>
      </c>
      <c r="AU54" s="227">
        <v>0</v>
      </c>
      <c r="AV54" s="227">
        <v>0</v>
      </c>
      <c r="AX54" s="126" t="s">
        <v>101</v>
      </c>
      <c r="AY54" s="126" t="s">
        <v>102</v>
      </c>
      <c r="AZ54" s="227">
        <v>0</v>
      </c>
      <c r="BA54" s="227">
        <v>0</v>
      </c>
      <c r="BB54" s="227">
        <v>0</v>
      </c>
      <c r="BC54" s="227">
        <v>0</v>
      </c>
      <c r="BE54" s="126" t="s">
        <v>101</v>
      </c>
      <c r="BF54" s="126" t="s">
        <v>102</v>
      </c>
      <c r="BG54" s="227">
        <v>0</v>
      </c>
      <c r="BH54" s="227">
        <v>0</v>
      </c>
      <c r="BI54" s="227">
        <v>0</v>
      </c>
      <c r="BJ54" s="227">
        <v>0</v>
      </c>
      <c r="BL54" s="126" t="s">
        <v>101</v>
      </c>
      <c r="BM54" s="126" t="s">
        <v>102</v>
      </c>
      <c r="BN54" s="227">
        <v>0</v>
      </c>
      <c r="BO54" s="227">
        <v>0</v>
      </c>
      <c r="BP54" s="227">
        <v>0</v>
      </c>
      <c r="BQ54" s="227">
        <v>0</v>
      </c>
      <c r="BS54" s="126" t="s">
        <v>101</v>
      </c>
      <c r="BT54" s="126" t="s">
        <v>102</v>
      </c>
      <c r="BU54" s="227">
        <v>0</v>
      </c>
      <c r="BV54" s="227">
        <v>0</v>
      </c>
      <c r="BW54" s="227">
        <v>0</v>
      </c>
      <c r="BX54" s="227">
        <v>0</v>
      </c>
      <c r="BZ54" s="126" t="s">
        <v>101</v>
      </c>
      <c r="CA54" s="126" t="s">
        <v>102</v>
      </c>
      <c r="CB54" s="227">
        <v>0</v>
      </c>
      <c r="CC54" s="227">
        <v>0</v>
      </c>
      <c r="CD54" s="227">
        <v>0</v>
      </c>
      <c r="CE54" s="227">
        <v>0</v>
      </c>
    </row>
    <row r="55" spans="1:83">
      <c r="A55" s="126" t="s">
        <v>103</v>
      </c>
      <c r="B55" s="126" t="s">
        <v>104</v>
      </c>
      <c r="C55" s="227">
        <v>0</v>
      </c>
      <c r="D55" s="227">
        <v>0</v>
      </c>
      <c r="E55" s="227">
        <v>0</v>
      </c>
      <c r="F55" s="227">
        <v>0</v>
      </c>
      <c r="H55" s="126" t="s">
        <v>103</v>
      </c>
      <c r="I55" s="126" t="s">
        <v>104</v>
      </c>
      <c r="J55" s="227">
        <v>0</v>
      </c>
      <c r="K55" s="227">
        <v>0</v>
      </c>
      <c r="L55" s="227">
        <v>0</v>
      </c>
      <c r="M55" s="227">
        <v>0</v>
      </c>
      <c r="O55" s="126" t="s">
        <v>103</v>
      </c>
      <c r="P55" s="126" t="s">
        <v>104</v>
      </c>
      <c r="Q55" s="227">
        <v>0</v>
      </c>
      <c r="R55" s="227">
        <v>0</v>
      </c>
      <c r="S55" s="227">
        <v>0</v>
      </c>
      <c r="T55" s="227">
        <v>0</v>
      </c>
      <c r="V55" s="126" t="s">
        <v>103</v>
      </c>
      <c r="W55" s="126" t="s">
        <v>104</v>
      </c>
      <c r="X55" s="227">
        <v>0</v>
      </c>
      <c r="Y55" s="227">
        <v>0</v>
      </c>
      <c r="Z55" s="227">
        <v>0</v>
      </c>
      <c r="AA55" s="227">
        <v>0</v>
      </c>
      <c r="AC55" s="126" t="s">
        <v>103</v>
      </c>
      <c r="AD55" s="126" t="s">
        <v>104</v>
      </c>
      <c r="AE55" s="227">
        <v>0</v>
      </c>
      <c r="AF55" s="227">
        <v>0</v>
      </c>
      <c r="AG55" s="227">
        <v>0</v>
      </c>
      <c r="AH55" s="227">
        <v>0</v>
      </c>
      <c r="AJ55" s="126" t="s">
        <v>103</v>
      </c>
      <c r="AK55" s="126" t="s">
        <v>104</v>
      </c>
      <c r="AL55" s="227">
        <v>0</v>
      </c>
      <c r="AM55" s="227">
        <v>0</v>
      </c>
      <c r="AN55" s="227">
        <v>0</v>
      </c>
      <c r="AO55" s="227">
        <v>0</v>
      </c>
      <c r="AQ55" s="126" t="s">
        <v>103</v>
      </c>
      <c r="AR55" s="126" t="s">
        <v>104</v>
      </c>
      <c r="AS55" s="227">
        <v>0</v>
      </c>
      <c r="AT55" s="227">
        <v>0</v>
      </c>
      <c r="AU55" s="227">
        <v>0</v>
      </c>
      <c r="AV55" s="227">
        <v>0</v>
      </c>
      <c r="AX55" s="126" t="s">
        <v>103</v>
      </c>
      <c r="AY55" s="126" t="s">
        <v>104</v>
      </c>
      <c r="AZ55" s="227">
        <v>0</v>
      </c>
      <c r="BA55" s="227">
        <v>0</v>
      </c>
      <c r="BB55" s="227">
        <v>0</v>
      </c>
      <c r="BC55" s="227">
        <v>0</v>
      </c>
      <c r="BE55" s="126" t="s">
        <v>103</v>
      </c>
      <c r="BF55" s="126" t="s">
        <v>104</v>
      </c>
      <c r="BG55" s="227">
        <v>0</v>
      </c>
      <c r="BH55" s="227">
        <v>0</v>
      </c>
      <c r="BI55" s="227">
        <v>0</v>
      </c>
      <c r="BJ55" s="227">
        <v>0</v>
      </c>
      <c r="BL55" s="126" t="s">
        <v>103</v>
      </c>
      <c r="BM55" s="126" t="s">
        <v>104</v>
      </c>
      <c r="BN55" s="227">
        <v>0</v>
      </c>
      <c r="BO55" s="227">
        <v>0</v>
      </c>
      <c r="BP55" s="227">
        <v>0</v>
      </c>
      <c r="BQ55" s="227">
        <v>0</v>
      </c>
      <c r="BS55" s="126" t="s">
        <v>103</v>
      </c>
      <c r="BT55" s="126" t="s">
        <v>104</v>
      </c>
      <c r="BU55" s="227">
        <v>0</v>
      </c>
      <c r="BV55" s="227">
        <v>0</v>
      </c>
      <c r="BW55" s="227">
        <v>0</v>
      </c>
      <c r="BX55" s="227">
        <v>0</v>
      </c>
      <c r="BZ55" s="126" t="s">
        <v>103</v>
      </c>
      <c r="CA55" s="126" t="s">
        <v>104</v>
      </c>
      <c r="CB55" s="227">
        <v>0</v>
      </c>
      <c r="CC55" s="227">
        <v>0</v>
      </c>
      <c r="CD55" s="227">
        <v>0</v>
      </c>
      <c r="CE55" s="227">
        <v>0</v>
      </c>
    </row>
    <row r="56" spans="1:83">
      <c r="A56" s="126" t="s">
        <v>105</v>
      </c>
      <c r="B56" s="126" t="s">
        <v>106</v>
      </c>
      <c r="C56" s="227">
        <v>0</v>
      </c>
      <c r="D56" s="227">
        <v>0</v>
      </c>
      <c r="E56" s="227">
        <v>0</v>
      </c>
      <c r="F56" s="227">
        <v>0</v>
      </c>
      <c r="H56" s="126" t="s">
        <v>105</v>
      </c>
      <c r="I56" s="126" t="s">
        <v>106</v>
      </c>
      <c r="J56" s="227">
        <v>0</v>
      </c>
      <c r="K56" s="227">
        <v>0</v>
      </c>
      <c r="L56" s="227">
        <v>0</v>
      </c>
      <c r="M56" s="227">
        <v>0</v>
      </c>
      <c r="O56" s="126" t="s">
        <v>105</v>
      </c>
      <c r="P56" s="126" t="s">
        <v>106</v>
      </c>
      <c r="Q56" s="227">
        <v>0</v>
      </c>
      <c r="R56" s="227">
        <v>0</v>
      </c>
      <c r="S56" s="227">
        <v>0</v>
      </c>
      <c r="T56" s="227">
        <v>0</v>
      </c>
      <c r="V56" s="126" t="s">
        <v>105</v>
      </c>
      <c r="W56" s="126" t="s">
        <v>106</v>
      </c>
      <c r="X56" s="227">
        <v>0</v>
      </c>
      <c r="Y56" s="227">
        <v>0</v>
      </c>
      <c r="Z56" s="227">
        <v>0</v>
      </c>
      <c r="AA56" s="227">
        <v>0</v>
      </c>
      <c r="AC56" s="126" t="s">
        <v>105</v>
      </c>
      <c r="AD56" s="126" t="s">
        <v>106</v>
      </c>
      <c r="AE56" s="227">
        <v>0</v>
      </c>
      <c r="AF56" s="227">
        <v>0</v>
      </c>
      <c r="AG56" s="227">
        <v>0</v>
      </c>
      <c r="AH56" s="227">
        <v>0</v>
      </c>
      <c r="AJ56" s="126" t="s">
        <v>105</v>
      </c>
      <c r="AK56" s="126" t="s">
        <v>106</v>
      </c>
      <c r="AL56" s="227">
        <v>0</v>
      </c>
      <c r="AM56" s="227">
        <v>0</v>
      </c>
      <c r="AN56" s="227">
        <v>0</v>
      </c>
      <c r="AO56" s="227">
        <v>0</v>
      </c>
      <c r="AQ56" s="126" t="s">
        <v>105</v>
      </c>
      <c r="AR56" s="126" t="s">
        <v>106</v>
      </c>
      <c r="AS56" s="227">
        <v>0</v>
      </c>
      <c r="AT56" s="227">
        <v>0</v>
      </c>
      <c r="AU56" s="227">
        <v>0</v>
      </c>
      <c r="AV56" s="227">
        <v>0</v>
      </c>
      <c r="AX56" s="126" t="s">
        <v>105</v>
      </c>
      <c r="AY56" s="126" t="s">
        <v>106</v>
      </c>
      <c r="AZ56" s="227">
        <v>0</v>
      </c>
      <c r="BA56" s="227">
        <v>0</v>
      </c>
      <c r="BB56" s="227">
        <v>0</v>
      </c>
      <c r="BC56" s="227">
        <v>0</v>
      </c>
      <c r="BE56" s="126" t="s">
        <v>105</v>
      </c>
      <c r="BF56" s="126" t="s">
        <v>106</v>
      </c>
      <c r="BG56" s="227">
        <v>0</v>
      </c>
      <c r="BH56" s="227">
        <v>0</v>
      </c>
      <c r="BI56" s="227">
        <v>0</v>
      </c>
      <c r="BJ56" s="227">
        <v>0</v>
      </c>
      <c r="BL56" s="126" t="s">
        <v>105</v>
      </c>
      <c r="BM56" s="126" t="s">
        <v>106</v>
      </c>
      <c r="BN56" s="227">
        <v>0</v>
      </c>
      <c r="BO56" s="227">
        <v>0</v>
      </c>
      <c r="BP56" s="227">
        <v>0</v>
      </c>
      <c r="BQ56" s="227">
        <v>0</v>
      </c>
      <c r="BS56" s="126" t="s">
        <v>105</v>
      </c>
      <c r="BT56" s="126" t="s">
        <v>106</v>
      </c>
      <c r="BU56" s="227">
        <v>0</v>
      </c>
      <c r="BV56" s="227">
        <v>0</v>
      </c>
      <c r="BW56" s="227">
        <v>0</v>
      </c>
      <c r="BX56" s="227">
        <v>0</v>
      </c>
      <c r="BZ56" s="126" t="s">
        <v>105</v>
      </c>
      <c r="CA56" s="126" t="s">
        <v>106</v>
      </c>
      <c r="CB56" s="227">
        <v>0</v>
      </c>
      <c r="CC56" s="227">
        <v>0</v>
      </c>
      <c r="CD56" s="227">
        <v>0</v>
      </c>
      <c r="CE56" s="227">
        <v>0</v>
      </c>
    </row>
    <row r="57" spans="1:83">
      <c r="A57" s="126" t="s">
        <v>107</v>
      </c>
      <c r="B57" s="126" t="s">
        <v>108</v>
      </c>
      <c r="C57" s="227">
        <v>0</v>
      </c>
      <c r="D57" s="227">
        <v>0</v>
      </c>
      <c r="E57" s="227">
        <v>0</v>
      </c>
      <c r="F57" s="227">
        <v>0</v>
      </c>
      <c r="H57" s="126" t="s">
        <v>107</v>
      </c>
      <c r="I57" s="126" t="s">
        <v>108</v>
      </c>
      <c r="J57" s="227">
        <v>0</v>
      </c>
      <c r="K57" s="227">
        <v>0</v>
      </c>
      <c r="L57" s="227">
        <v>0</v>
      </c>
      <c r="M57" s="227">
        <v>0</v>
      </c>
      <c r="O57" s="126" t="s">
        <v>107</v>
      </c>
      <c r="P57" s="126" t="s">
        <v>108</v>
      </c>
      <c r="Q57" s="227">
        <v>0</v>
      </c>
      <c r="R57" s="227">
        <v>0</v>
      </c>
      <c r="S57" s="227">
        <v>0</v>
      </c>
      <c r="T57" s="227">
        <v>0</v>
      </c>
      <c r="V57" s="126" t="s">
        <v>107</v>
      </c>
      <c r="W57" s="126" t="s">
        <v>108</v>
      </c>
      <c r="X57" s="227">
        <v>0</v>
      </c>
      <c r="Y57" s="227">
        <v>0</v>
      </c>
      <c r="Z57" s="227">
        <v>0</v>
      </c>
      <c r="AA57" s="227">
        <v>0</v>
      </c>
      <c r="AC57" s="126" t="s">
        <v>107</v>
      </c>
      <c r="AD57" s="126" t="s">
        <v>108</v>
      </c>
      <c r="AE57" s="227">
        <v>0</v>
      </c>
      <c r="AF57" s="227">
        <v>0</v>
      </c>
      <c r="AG57" s="227">
        <v>0</v>
      </c>
      <c r="AH57" s="227">
        <v>0</v>
      </c>
      <c r="AJ57" s="126" t="s">
        <v>107</v>
      </c>
      <c r="AK57" s="126" t="s">
        <v>108</v>
      </c>
      <c r="AL57" s="227">
        <v>0</v>
      </c>
      <c r="AM57" s="227">
        <v>0</v>
      </c>
      <c r="AN57" s="227">
        <v>0</v>
      </c>
      <c r="AO57" s="227">
        <v>0</v>
      </c>
      <c r="AQ57" s="126" t="s">
        <v>107</v>
      </c>
      <c r="AR57" s="126" t="s">
        <v>108</v>
      </c>
      <c r="AS57" s="227">
        <v>0</v>
      </c>
      <c r="AT57" s="227">
        <v>0</v>
      </c>
      <c r="AU57" s="227">
        <v>0</v>
      </c>
      <c r="AV57" s="227">
        <v>0</v>
      </c>
      <c r="AX57" s="126" t="s">
        <v>107</v>
      </c>
      <c r="AY57" s="126" t="s">
        <v>108</v>
      </c>
      <c r="AZ57" s="227">
        <v>0</v>
      </c>
      <c r="BA57" s="227">
        <v>0</v>
      </c>
      <c r="BB57" s="227">
        <v>0</v>
      </c>
      <c r="BC57" s="227">
        <v>0</v>
      </c>
      <c r="BE57" s="126" t="s">
        <v>107</v>
      </c>
      <c r="BF57" s="126" t="s">
        <v>108</v>
      </c>
      <c r="BG57" s="227">
        <v>0</v>
      </c>
      <c r="BH57" s="227">
        <v>0</v>
      </c>
      <c r="BI57" s="227">
        <v>0</v>
      </c>
      <c r="BJ57" s="227">
        <v>0</v>
      </c>
      <c r="BL57" s="126" t="s">
        <v>107</v>
      </c>
      <c r="BM57" s="126" t="s">
        <v>108</v>
      </c>
      <c r="BN57" s="227">
        <v>0</v>
      </c>
      <c r="BO57" s="227">
        <v>0</v>
      </c>
      <c r="BP57" s="227">
        <v>0</v>
      </c>
      <c r="BQ57" s="227">
        <v>0</v>
      </c>
      <c r="BS57" s="126" t="s">
        <v>107</v>
      </c>
      <c r="BT57" s="126" t="s">
        <v>108</v>
      </c>
      <c r="BU57" s="227">
        <v>0</v>
      </c>
      <c r="BV57" s="227">
        <v>0</v>
      </c>
      <c r="BW57" s="227">
        <v>0</v>
      </c>
      <c r="BX57" s="227">
        <v>0</v>
      </c>
      <c r="BZ57" s="126" t="s">
        <v>107</v>
      </c>
      <c r="CA57" s="126" t="s">
        <v>108</v>
      </c>
      <c r="CB57" s="227">
        <v>0</v>
      </c>
      <c r="CC57" s="227">
        <v>0</v>
      </c>
      <c r="CD57" s="227">
        <v>0</v>
      </c>
      <c r="CE57" s="227">
        <v>0</v>
      </c>
    </row>
    <row r="58" spans="1:83">
      <c r="A58" s="126" t="s">
        <v>109</v>
      </c>
      <c r="B58" s="126" t="s">
        <v>110</v>
      </c>
      <c r="C58" s="227">
        <v>0</v>
      </c>
      <c r="D58" s="227">
        <v>0</v>
      </c>
      <c r="E58" s="227">
        <v>0</v>
      </c>
      <c r="F58" s="227">
        <v>0</v>
      </c>
      <c r="H58" s="126" t="s">
        <v>109</v>
      </c>
      <c r="I58" s="126" t="s">
        <v>110</v>
      </c>
      <c r="J58" s="227">
        <v>0</v>
      </c>
      <c r="K58" s="227">
        <v>0</v>
      </c>
      <c r="L58" s="227">
        <v>0</v>
      </c>
      <c r="M58" s="227">
        <v>0</v>
      </c>
      <c r="O58" s="126" t="s">
        <v>109</v>
      </c>
      <c r="P58" s="126" t="s">
        <v>110</v>
      </c>
      <c r="Q58" s="227">
        <v>0</v>
      </c>
      <c r="R58" s="227">
        <v>0</v>
      </c>
      <c r="S58" s="227">
        <v>0</v>
      </c>
      <c r="T58" s="227">
        <v>0</v>
      </c>
      <c r="V58" s="126" t="s">
        <v>109</v>
      </c>
      <c r="W58" s="126" t="s">
        <v>110</v>
      </c>
      <c r="X58" s="227">
        <v>0</v>
      </c>
      <c r="Y58" s="227">
        <v>0</v>
      </c>
      <c r="Z58" s="227">
        <v>0</v>
      </c>
      <c r="AA58" s="227">
        <v>0</v>
      </c>
      <c r="AC58" s="126" t="s">
        <v>109</v>
      </c>
      <c r="AD58" s="126" t="s">
        <v>110</v>
      </c>
      <c r="AE58" s="227">
        <v>0</v>
      </c>
      <c r="AF58" s="227">
        <v>0</v>
      </c>
      <c r="AG58" s="227">
        <v>0</v>
      </c>
      <c r="AH58" s="227">
        <v>0</v>
      </c>
      <c r="AJ58" s="126" t="s">
        <v>109</v>
      </c>
      <c r="AK58" s="126" t="s">
        <v>110</v>
      </c>
      <c r="AL58" s="227">
        <v>0</v>
      </c>
      <c r="AM58" s="227">
        <v>0</v>
      </c>
      <c r="AN58" s="227">
        <v>0</v>
      </c>
      <c r="AO58" s="227">
        <v>0</v>
      </c>
      <c r="AQ58" s="126" t="s">
        <v>109</v>
      </c>
      <c r="AR58" s="126" t="s">
        <v>110</v>
      </c>
      <c r="AS58" s="227">
        <v>0</v>
      </c>
      <c r="AT58" s="227">
        <v>0</v>
      </c>
      <c r="AU58" s="227">
        <v>0</v>
      </c>
      <c r="AV58" s="227">
        <v>0</v>
      </c>
      <c r="AX58" s="126" t="s">
        <v>109</v>
      </c>
      <c r="AY58" s="126" t="s">
        <v>110</v>
      </c>
      <c r="AZ58" s="227">
        <v>0</v>
      </c>
      <c r="BA58" s="227">
        <v>0</v>
      </c>
      <c r="BB58" s="227">
        <v>0</v>
      </c>
      <c r="BC58" s="227">
        <v>0</v>
      </c>
      <c r="BE58" s="126" t="s">
        <v>109</v>
      </c>
      <c r="BF58" s="126" t="s">
        <v>110</v>
      </c>
      <c r="BG58" s="227">
        <v>0</v>
      </c>
      <c r="BH58" s="227">
        <v>0</v>
      </c>
      <c r="BI58" s="227">
        <v>0</v>
      </c>
      <c r="BJ58" s="227">
        <v>0</v>
      </c>
      <c r="BL58" s="126" t="s">
        <v>109</v>
      </c>
      <c r="BM58" s="126" t="s">
        <v>110</v>
      </c>
      <c r="BN58" s="227">
        <v>0</v>
      </c>
      <c r="BO58" s="227">
        <v>0</v>
      </c>
      <c r="BP58" s="227">
        <v>0</v>
      </c>
      <c r="BQ58" s="227">
        <v>0</v>
      </c>
      <c r="BS58" s="126" t="s">
        <v>109</v>
      </c>
      <c r="BT58" s="126" t="s">
        <v>110</v>
      </c>
      <c r="BU58" s="227">
        <v>0</v>
      </c>
      <c r="BV58" s="227">
        <v>0</v>
      </c>
      <c r="BW58" s="227">
        <v>0</v>
      </c>
      <c r="BX58" s="227">
        <v>0</v>
      </c>
      <c r="BZ58" s="126" t="s">
        <v>109</v>
      </c>
      <c r="CA58" s="126" t="s">
        <v>110</v>
      </c>
      <c r="CB58" s="227">
        <v>0</v>
      </c>
      <c r="CC58" s="227">
        <v>0</v>
      </c>
      <c r="CD58" s="227">
        <v>0</v>
      </c>
      <c r="CE58" s="227">
        <v>0</v>
      </c>
    </row>
    <row r="59" spans="1:83">
      <c r="A59" s="126" t="s">
        <v>111</v>
      </c>
      <c r="B59" s="126" t="s">
        <v>112</v>
      </c>
      <c r="C59" s="227">
        <v>0</v>
      </c>
      <c r="D59" s="227">
        <v>0</v>
      </c>
      <c r="E59" s="227">
        <v>0</v>
      </c>
      <c r="F59" s="227">
        <v>0</v>
      </c>
      <c r="H59" s="126" t="s">
        <v>111</v>
      </c>
      <c r="I59" s="126" t="s">
        <v>112</v>
      </c>
      <c r="J59" s="227">
        <v>0</v>
      </c>
      <c r="K59" s="227">
        <v>0</v>
      </c>
      <c r="L59" s="227">
        <v>0</v>
      </c>
      <c r="M59" s="227">
        <v>0</v>
      </c>
      <c r="O59" s="126" t="s">
        <v>111</v>
      </c>
      <c r="P59" s="126" t="s">
        <v>112</v>
      </c>
      <c r="Q59" s="227">
        <v>0</v>
      </c>
      <c r="R59" s="227">
        <v>0</v>
      </c>
      <c r="S59" s="227">
        <v>0</v>
      </c>
      <c r="T59" s="227">
        <v>0</v>
      </c>
      <c r="V59" s="126" t="s">
        <v>111</v>
      </c>
      <c r="W59" s="126" t="s">
        <v>112</v>
      </c>
      <c r="X59" s="227">
        <v>0</v>
      </c>
      <c r="Y59" s="227">
        <v>0</v>
      </c>
      <c r="Z59" s="227">
        <v>0</v>
      </c>
      <c r="AA59" s="227">
        <v>0</v>
      </c>
      <c r="AC59" s="126" t="s">
        <v>111</v>
      </c>
      <c r="AD59" s="126" t="s">
        <v>112</v>
      </c>
      <c r="AE59" s="227">
        <v>0</v>
      </c>
      <c r="AF59" s="227">
        <v>0</v>
      </c>
      <c r="AG59" s="227">
        <v>0</v>
      </c>
      <c r="AH59" s="227">
        <v>0</v>
      </c>
      <c r="AJ59" s="126" t="s">
        <v>111</v>
      </c>
      <c r="AK59" s="126" t="s">
        <v>112</v>
      </c>
      <c r="AL59" s="227">
        <v>0</v>
      </c>
      <c r="AM59" s="227">
        <v>0</v>
      </c>
      <c r="AN59" s="227">
        <v>0</v>
      </c>
      <c r="AO59" s="227">
        <v>0</v>
      </c>
      <c r="AQ59" s="126" t="s">
        <v>111</v>
      </c>
      <c r="AR59" s="126" t="s">
        <v>112</v>
      </c>
      <c r="AS59" s="227">
        <v>0</v>
      </c>
      <c r="AT59" s="227">
        <v>0</v>
      </c>
      <c r="AU59" s="227">
        <v>0</v>
      </c>
      <c r="AV59" s="227">
        <v>0</v>
      </c>
      <c r="AX59" s="126" t="s">
        <v>111</v>
      </c>
      <c r="AY59" s="126" t="s">
        <v>112</v>
      </c>
      <c r="AZ59" s="227">
        <v>0</v>
      </c>
      <c r="BA59" s="227">
        <v>0</v>
      </c>
      <c r="BB59" s="227">
        <v>0</v>
      </c>
      <c r="BC59" s="227">
        <v>0</v>
      </c>
      <c r="BE59" s="126" t="s">
        <v>111</v>
      </c>
      <c r="BF59" s="126" t="s">
        <v>112</v>
      </c>
      <c r="BG59" s="227">
        <v>0</v>
      </c>
      <c r="BH59" s="227">
        <v>0</v>
      </c>
      <c r="BI59" s="227">
        <v>0</v>
      </c>
      <c r="BJ59" s="227">
        <v>0</v>
      </c>
      <c r="BL59" s="126" t="s">
        <v>111</v>
      </c>
      <c r="BM59" s="126" t="s">
        <v>112</v>
      </c>
      <c r="BN59" s="227">
        <v>0</v>
      </c>
      <c r="BO59" s="227">
        <v>0</v>
      </c>
      <c r="BP59" s="227">
        <v>0</v>
      </c>
      <c r="BQ59" s="227">
        <v>0</v>
      </c>
      <c r="BS59" s="126" t="s">
        <v>111</v>
      </c>
      <c r="BT59" s="126" t="s">
        <v>112</v>
      </c>
      <c r="BU59" s="227">
        <v>0</v>
      </c>
      <c r="BV59" s="227">
        <v>0</v>
      </c>
      <c r="BW59" s="227">
        <v>0</v>
      </c>
      <c r="BX59" s="227">
        <v>0</v>
      </c>
      <c r="BZ59" s="126" t="s">
        <v>111</v>
      </c>
      <c r="CA59" s="126" t="s">
        <v>112</v>
      </c>
      <c r="CB59" s="227">
        <v>0</v>
      </c>
      <c r="CC59" s="227">
        <v>0</v>
      </c>
      <c r="CD59" s="227">
        <v>0</v>
      </c>
      <c r="CE59" s="227">
        <v>0</v>
      </c>
    </row>
    <row r="60" spans="1:83">
      <c r="A60" s="126" t="s">
        <v>113</v>
      </c>
      <c r="B60" s="126" t="s">
        <v>114</v>
      </c>
      <c r="C60" s="227">
        <v>0</v>
      </c>
      <c r="D60" s="227">
        <v>0</v>
      </c>
      <c r="E60" s="227">
        <v>0</v>
      </c>
      <c r="F60" s="227">
        <v>0</v>
      </c>
      <c r="H60" s="126" t="s">
        <v>113</v>
      </c>
      <c r="I60" s="126" t="s">
        <v>114</v>
      </c>
      <c r="J60" s="227">
        <v>0</v>
      </c>
      <c r="K60" s="227">
        <v>0</v>
      </c>
      <c r="L60" s="227">
        <v>0</v>
      </c>
      <c r="M60" s="227">
        <v>0</v>
      </c>
      <c r="O60" s="126" t="s">
        <v>113</v>
      </c>
      <c r="P60" s="126" t="s">
        <v>114</v>
      </c>
      <c r="Q60" s="227">
        <v>0</v>
      </c>
      <c r="R60" s="227">
        <v>0</v>
      </c>
      <c r="S60" s="227">
        <v>0</v>
      </c>
      <c r="T60" s="227">
        <v>0</v>
      </c>
      <c r="V60" s="126" t="s">
        <v>113</v>
      </c>
      <c r="W60" s="126" t="s">
        <v>114</v>
      </c>
      <c r="X60" s="227">
        <v>0</v>
      </c>
      <c r="Y60" s="227">
        <v>0</v>
      </c>
      <c r="Z60" s="227">
        <v>0</v>
      </c>
      <c r="AA60" s="227">
        <v>0</v>
      </c>
      <c r="AC60" s="126" t="s">
        <v>113</v>
      </c>
      <c r="AD60" s="126" t="s">
        <v>114</v>
      </c>
      <c r="AE60" s="227">
        <v>0</v>
      </c>
      <c r="AF60" s="227">
        <v>0</v>
      </c>
      <c r="AG60" s="227">
        <v>0</v>
      </c>
      <c r="AH60" s="227">
        <v>0</v>
      </c>
      <c r="AJ60" s="126" t="s">
        <v>113</v>
      </c>
      <c r="AK60" s="126" t="s">
        <v>114</v>
      </c>
      <c r="AL60" s="227">
        <v>0</v>
      </c>
      <c r="AM60" s="227">
        <v>0</v>
      </c>
      <c r="AN60" s="227">
        <v>0</v>
      </c>
      <c r="AO60" s="227">
        <v>0</v>
      </c>
      <c r="AQ60" s="126" t="s">
        <v>113</v>
      </c>
      <c r="AR60" s="126" t="s">
        <v>114</v>
      </c>
      <c r="AS60" s="227">
        <v>0</v>
      </c>
      <c r="AT60" s="227">
        <v>0</v>
      </c>
      <c r="AU60" s="227">
        <v>0</v>
      </c>
      <c r="AV60" s="227">
        <v>0</v>
      </c>
      <c r="AX60" s="126" t="s">
        <v>113</v>
      </c>
      <c r="AY60" s="126" t="s">
        <v>114</v>
      </c>
      <c r="AZ60" s="227">
        <v>0</v>
      </c>
      <c r="BA60" s="227">
        <v>0</v>
      </c>
      <c r="BB60" s="227">
        <v>0</v>
      </c>
      <c r="BC60" s="227">
        <v>0</v>
      </c>
      <c r="BE60" s="126" t="s">
        <v>113</v>
      </c>
      <c r="BF60" s="126" t="s">
        <v>114</v>
      </c>
      <c r="BG60" s="227">
        <v>0</v>
      </c>
      <c r="BH60" s="227">
        <v>0</v>
      </c>
      <c r="BI60" s="227">
        <v>0</v>
      </c>
      <c r="BJ60" s="227">
        <v>0</v>
      </c>
      <c r="BL60" s="126" t="s">
        <v>113</v>
      </c>
      <c r="BM60" s="126" t="s">
        <v>114</v>
      </c>
      <c r="BN60" s="227">
        <v>0</v>
      </c>
      <c r="BO60" s="227">
        <v>0</v>
      </c>
      <c r="BP60" s="227">
        <v>0</v>
      </c>
      <c r="BQ60" s="227">
        <v>0</v>
      </c>
      <c r="BS60" s="126" t="s">
        <v>113</v>
      </c>
      <c r="BT60" s="126" t="s">
        <v>114</v>
      </c>
      <c r="BU60" s="227">
        <v>0</v>
      </c>
      <c r="BV60" s="227">
        <v>0</v>
      </c>
      <c r="BW60" s="227">
        <v>0</v>
      </c>
      <c r="BX60" s="227">
        <v>0</v>
      </c>
      <c r="BZ60" s="126" t="s">
        <v>113</v>
      </c>
      <c r="CA60" s="126" t="s">
        <v>114</v>
      </c>
      <c r="CB60" s="227">
        <v>0</v>
      </c>
      <c r="CC60" s="227">
        <v>0</v>
      </c>
      <c r="CD60" s="227">
        <v>0</v>
      </c>
      <c r="CE60" s="227">
        <v>0</v>
      </c>
    </row>
    <row r="61" spans="1:83">
      <c r="A61" s="126" t="s">
        <v>115</v>
      </c>
      <c r="B61" s="126" t="s">
        <v>116</v>
      </c>
      <c r="C61" s="227">
        <v>0</v>
      </c>
      <c r="D61" s="227">
        <v>0</v>
      </c>
      <c r="E61" s="227">
        <v>0</v>
      </c>
      <c r="F61" s="227">
        <v>0</v>
      </c>
      <c r="H61" s="126" t="s">
        <v>115</v>
      </c>
      <c r="I61" s="126" t="s">
        <v>116</v>
      </c>
      <c r="J61" s="227">
        <v>0</v>
      </c>
      <c r="K61" s="227">
        <v>0</v>
      </c>
      <c r="L61" s="227">
        <v>0</v>
      </c>
      <c r="M61" s="227">
        <v>0</v>
      </c>
      <c r="O61" s="126" t="s">
        <v>115</v>
      </c>
      <c r="P61" s="126" t="s">
        <v>116</v>
      </c>
      <c r="Q61" s="227">
        <v>0</v>
      </c>
      <c r="R61" s="227">
        <v>0</v>
      </c>
      <c r="S61" s="227">
        <v>0</v>
      </c>
      <c r="T61" s="227">
        <v>0</v>
      </c>
      <c r="V61" s="126" t="s">
        <v>115</v>
      </c>
      <c r="W61" s="126" t="s">
        <v>116</v>
      </c>
      <c r="X61" s="227">
        <v>0</v>
      </c>
      <c r="Y61" s="227">
        <v>0</v>
      </c>
      <c r="Z61" s="227">
        <v>0</v>
      </c>
      <c r="AA61" s="227">
        <v>0</v>
      </c>
      <c r="AC61" s="126" t="s">
        <v>115</v>
      </c>
      <c r="AD61" s="126" t="s">
        <v>116</v>
      </c>
      <c r="AE61" s="227">
        <v>0</v>
      </c>
      <c r="AF61" s="227">
        <v>0</v>
      </c>
      <c r="AG61" s="227">
        <v>0</v>
      </c>
      <c r="AH61" s="227">
        <v>0</v>
      </c>
      <c r="AJ61" s="126" t="s">
        <v>115</v>
      </c>
      <c r="AK61" s="126" t="s">
        <v>116</v>
      </c>
      <c r="AL61" s="227">
        <v>0</v>
      </c>
      <c r="AM61" s="227">
        <v>0</v>
      </c>
      <c r="AN61" s="227">
        <v>0</v>
      </c>
      <c r="AO61" s="227">
        <v>0</v>
      </c>
      <c r="AQ61" s="126" t="s">
        <v>115</v>
      </c>
      <c r="AR61" s="126" t="s">
        <v>116</v>
      </c>
      <c r="AS61" s="227">
        <v>0</v>
      </c>
      <c r="AT61" s="227">
        <v>0</v>
      </c>
      <c r="AU61" s="227">
        <v>0</v>
      </c>
      <c r="AV61" s="227">
        <v>0</v>
      </c>
      <c r="AX61" s="126" t="s">
        <v>115</v>
      </c>
      <c r="AY61" s="126" t="s">
        <v>116</v>
      </c>
      <c r="AZ61" s="227">
        <v>0</v>
      </c>
      <c r="BA61" s="227">
        <v>0</v>
      </c>
      <c r="BB61" s="227">
        <v>0</v>
      </c>
      <c r="BC61" s="227">
        <v>0</v>
      </c>
      <c r="BE61" s="126" t="s">
        <v>115</v>
      </c>
      <c r="BF61" s="126" t="s">
        <v>116</v>
      </c>
      <c r="BG61" s="227">
        <v>0</v>
      </c>
      <c r="BH61" s="227">
        <v>0</v>
      </c>
      <c r="BI61" s="227">
        <v>0</v>
      </c>
      <c r="BJ61" s="227">
        <v>0</v>
      </c>
      <c r="BL61" s="126" t="s">
        <v>115</v>
      </c>
      <c r="BM61" s="126" t="s">
        <v>116</v>
      </c>
      <c r="BN61" s="227">
        <v>0</v>
      </c>
      <c r="BO61" s="227">
        <v>0</v>
      </c>
      <c r="BP61" s="227">
        <v>0</v>
      </c>
      <c r="BQ61" s="227">
        <v>0</v>
      </c>
      <c r="BS61" s="126" t="s">
        <v>115</v>
      </c>
      <c r="BT61" s="126" t="s">
        <v>116</v>
      </c>
      <c r="BU61" s="227">
        <v>0</v>
      </c>
      <c r="BV61" s="227">
        <v>0</v>
      </c>
      <c r="BW61" s="227">
        <v>0</v>
      </c>
      <c r="BX61" s="227">
        <v>0</v>
      </c>
      <c r="BZ61" s="126" t="s">
        <v>115</v>
      </c>
      <c r="CA61" s="126" t="s">
        <v>116</v>
      </c>
      <c r="CB61" s="227">
        <v>0</v>
      </c>
      <c r="CC61" s="227">
        <v>0</v>
      </c>
      <c r="CD61" s="227">
        <v>0</v>
      </c>
      <c r="CE61" s="227">
        <v>0</v>
      </c>
    </row>
    <row r="62" spans="1:83">
      <c r="A62" s="126" t="s">
        <v>117</v>
      </c>
      <c r="B62" s="126" t="s">
        <v>118</v>
      </c>
      <c r="C62" s="227">
        <v>0</v>
      </c>
      <c r="D62" s="227">
        <v>0</v>
      </c>
      <c r="E62" s="227">
        <v>0</v>
      </c>
      <c r="F62" s="227">
        <v>0</v>
      </c>
      <c r="H62" s="126" t="s">
        <v>117</v>
      </c>
      <c r="I62" s="126" t="s">
        <v>118</v>
      </c>
      <c r="J62" s="227">
        <v>0</v>
      </c>
      <c r="K62" s="227">
        <v>0</v>
      </c>
      <c r="L62" s="227">
        <v>0</v>
      </c>
      <c r="M62" s="227">
        <v>0</v>
      </c>
      <c r="O62" s="126" t="s">
        <v>117</v>
      </c>
      <c r="P62" s="126" t="s">
        <v>118</v>
      </c>
      <c r="Q62" s="227">
        <v>0</v>
      </c>
      <c r="R62" s="227">
        <v>0</v>
      </c>
      <c r="S62" s="227">
        <v>0</v>
      </c>
      <c r="T62" s="227">
        <v>0</v>
      </c>
      <c r="V62" s="126" t="s">
        <v>117</v>
      </c>
      <c r="W62" s="126" t="s">
        <v>118</v>
      </c>
      <c r="X62" s="227">
        <v>0</v>
      </c>
      <c r="Y62" s="227">
        <v>0</v>
      </c>
      <c r="Z62" s="227">
        <v>0</v>
      </c>
      <c r="AA62" s="227">
        <v>0</v>
      </c>
      <c r="AC62" s="126" t="s">
        <v>117</v>
      </c>
      <c r="AD62" s="126" t="s">
        <v>118</v>
      </c>
      <c r="AE62" s="227">
        <v>0</v>
      </c>
      <c r="AF62" s="227">
        <v>0</v>
      </c>
      <c r="AG62" s="227">
        <v>0</v>
      </c>
      <c r="AH62" s="227">
        <v>0</v>
      </c>
      <c r="AJ62" s="126" t="s">
        <v>117</v>
      </c>
      <c r="AK62" s="126" t="s">
        <v>118</v>
      </c>
      <c r="AL62" s="227">
        <v>0</v>
      </c>
      <c r="AM62" s="227">
        <v>0</v>
      </c>
      <c r="AN62" s="227">
        <v>0</v>
      </c>
      <c r="AO62" s="227">
        <v>0</v>
      </c>
      <c r="AQ62" s="126" t="s">
        <v>117</v>
      </c>
      <c r="AR62" s="126" t="s">
        <v>118</v>
      </c>
      <c r="AS62" s="227">
        <v>0</v>
      </c>
      <c r="AT62" s="227">
        <v>0</v>
      </c>
      <c r="AU62" s="227">
        <v>0</v>
      </c>
      <c r="AV62" s="227">
        <v>0</v>
      </c>
      <c r="AX62" s="126" t="s">
        <v>117</v>
      </c>
      <c r="AY62" s="126" t="s">
        <v>118</v>
      </c>
      <c r="AZ62" s="227">
        <v>0</v>
      </c>
      <c r="BA62" s="227">
        <v>0</v>
      </c>
      <c r="BB62" s="227">
        <v>0</v>
      </c>
      <c r="BC62" s="227">
        <v>0</v>
      </c>
      <c r="BE62" s="126" t="s">
        <v>117</v>
      </c>
      <c r="BF62" s="126" t="s">
        <v>118</v>
      </c>
      <c r="BG62" s="227">
        <v>0</v>
      </c>
      <c r="BH62" s="227">
        <v>0</v>
      </c>
      <c r="BI62" s="227">
        <v>0</v>
      </c>
      <c r="BJ62" s="227">
        <v>0</v>
      </c>
      <c r="BL62" s="126" t="s">
        <v>117</v>
      </c>
      <c r="BM62" s="126" t="s">
        <v>118</v>
      </c>
      <c r="BN62" s="227">
        <v>0</v>
      </c>
      <c r="BO62" s="227">
        <v>0</v>
      </c>
      <c r="BP62" s="227">
        <v>0</v>
      </c>
      <c r="BQ62" s="227">
        <v>0</v>
      </c>
      <c r="BS62" s="126" t="s">
        <v>117</v>
      </c>
      <c r="BT62" s="126" t="s">
        <v>118</v>
      </c>
      <c r="BU62" s="227">
        <v>0</v>
      </c>
      <c r="BV62" s="227">
        <v>0</v>
      </c>
      <c r="BW62" s="227">
        <v>0</v>
      </c>
      <c r="BX62" s="227">
        <v>0</v>
      </c>
      <c r="BZ62" s="126" t="s">
        <v>117</v>
      </c>
      <c r="CA62" s="126" t="s">
        <v>118</v>
      </c>
      <c r="CB62" s="227">
        <v>0</v>
      </c>
      <c r="CC62" s="227">
        <v>0</v>
      </c>
      <c r="CD62" s="227">
        <v>0</v>
      </c>
      <c r="CE62" s="227">
        <v>0</v>
      </c>
    </row>
    <row r="63" spans="1:83">
      <c r="A63" s="126" t="s">
        <v>119</v>
      </c>
      <c r="B63" s="126" t="s">
        <v>120</v>
      </c>
      <c r="C63" s="227">
        <v>0</v>
      </c>
      <c r="D63" s="227">
        <v>0</v>
      </c>
      <c r="E63" s="227">
        <v>0</v>
      </c>
      <c r="F63" s="227">
        <v>0</v>
      </c>
      <c r="H63" s="126" t="s">
        <v>119</v>
      </c>
      <c r="I63" s="126" t="s">
        <v>120</v>
      </c>
      <c r="J63" s="227">
        <v>0</v>
      </c>
      <c r="K63" s="227">
        <v>0</v>
      </c>
      <c r="L63" s="227">
        <v>0</v>
      </c>
      <c r="M63" s="227">
        <v>0</v>
      </c>
      <c r="O63" s="126" t="s">
        <v>119</v>
      </c>
      <c r="P63" s="126" t="s">
        <v>120</v>
      </c>
      <c r="Q63" s="227">
        <v>0</v>
      </c>
      <c r="R63" s="227">
        <v>0</v>
      </c>
      <c r="S63" s="227">
        <v>0</v>
      </c>
      <c r="T63" s="227">
        <v>0</v>
      </c>
      <c r="V63" s="126" t="s">
        <v>119</v>
      </c>
      <c r="W63" s="126" t="s">
        <v>120</v>
      </c>
      <c r="X63" s="227">
        <v>0</v>
      </c>
      <c r="Y63" s="227">
        <v>0</v>
      </c>
      <c r="Z63" s="227">
        <v>0</v>
      </c>
      <c r="AA63" s="227">
        <v>0</v>
      </c>
      <c r="AC63" s="126" t="s">
        <v>119</v>
      </c>
      <c r="AD63" s="126" t="s">
        <v>120</v>
      </c>
      <c r="AE63" s="227">
        <v>0</v>
      </c>
      <c r="AF63" s="227">
        <v>0</v>
      </c>
      <c r="AG63" s="227">
        <v>0</v>
      </c>
      <c r="AH63" s="227">
        <v>0</v>
      </c>
      <c r="AJ63" s="126" t="s">
        <v>119</v>
      </c>
      <c r="AK63" s="126" t="s">
        <v>120</v>
      </c>
      <c r="AL63" s="227">
        <v>0</v>
      </c>
      <c r="AM63" s="227">
        <v>0</v>
      </c>
      <c r="AN63" s="227">
        <v>0</v>
      </c>
      <c r="AO63" s="227">
        <v>0</v>
      </c>
      <c r="AQ63" s="126" t="s">
        <v>119</v>
      </c>
      <c r="AR63" s="126" t="s">
        <v>120</v>
      </c>
      <c r="AS63" s="227">
        <v>0</v>
      </c>
      <c r="AT63" s="227">
        <v>0</v>
      </c>
      <c r="AU63" s="227">
        <v>0</v>
      </c>
      <c r="AV63" s="227">
        <v>0</v>
      </c>
      <c r="AX63" s="126" t="s">
        <v>119</v>
      </c>
      <c r="AY63" s="126" t="s">
        <v>120</v>
      </c>
      <c r="AZ63" s="227">
        <v>0</v>
      </c>
      <c r="BA63" s="227">
        <v>0</v>
      </c>
      <c r="BB63" s="227">
        <v>0</v>
      </c>
      <c r="BC63" s="227">
        <v>0</v>
      </c>
      <c r="BE63" s="126" t="s">
        <v>119</v>
      </c>
      <c r="BF63" s="126" t="s">
        <v>120</v>
      </c>
      <c r="BG63" s="227">
        <v>0</v>
      </c>
      <c r="BH63" s="227">
        <v>0</v>
      </c>
      <c r="BI63" s="227">
        <v>0</v>
      </c>
      <c r="BJ63" s="227">
        <v>0</v>
      </c>
      <c r="BL63" s="126" t="s">
        <v>119</v>
      </c>
      <c r="BM63" s="126" t="s">
        <v>120</v>
      </c>
      <c r="BN63" s="227">
        <v>0</v>
      </c>
      <c r="BO63" s="227">
        <v>0</v>
      </c>
      <c r="BP63" s="227">
        <v>0</v>
      </c>
      <c r="BQ63" s="227">
        <v>0</v>
      </c>
      <c r="BS63" s="126" t="s">
        <v>119</v>
      </c>
      <c r="BT63" s="126" t="s">
        <v>120</v>
      </c>
      <c r="BU63" s="227">
        <v>0</v>
      </c>
      <c r="BV63" s="227">
        <v>0</v>
      </c>
      <c r="BW63" s="227">
        <v>0</v>
      </c>
      <c r="BX63" s="227">
        <v>0</v>
      </c>
      <c r="BZ63" s="126" t="s">
        <v>119</v>
      </c>
      <c r="CA63" s="126" t="s">
        <v>120</v>
      </c>
      <c r="CB63" s="227">
        <v>0</v>
      </c>
      <c r="CC63" s="227">
        <v>0</v>
      </c>
      <c r="CD63" s="227">
        <v>0</v>
      </c>
      <c r="CE63" s="227">
        <v>0</v>
      </c>
    </row>
    <row r="64" spans="1:83">
      <c r="A64" s="126" t="s">
        <v>121</v>
      </c>
      <c r="B64" s="126" t="s">
        <v>122</v>
      </c>
      <c r="C64" s="227">
        <v>0</v>
      </c>
      <c r="D64" s="227">
        <v>0</v>
      </c>
      <c r="E64" s="227">
        <v>0</v>
      </c>
      <c r="F64" s="227">
        <v>0</v>
      </c>
      <c r="H64" s="126" t="s">
        <v>121</v>
      </c>
      <c r="I64" s="126" t="s">
        <v>122</v>
      </c>
      <c r="J64" s="227">
        <v>0</v>
      </c>
      <c r="K64" s="227">
        <v>0</v>
      </c>
      <c r="L64" s="227">
        <v>0</v>
      </c>
      <c r="M64" s="227">
        <v>0</v>
      </c>
      <c r="O64" s="126" t="s">
        <v>121</v>
      </c>
      <c r="P64" s="126" t="s">
        <v>122</v>
      </c>
      <c r="Q64" s="227">
        <v>0</v>
      </c>
      <c r="R64" s="227">
        <v>0</v>
      </c>
      <c r="S64" s="227">
        <v>0</v>
      </c>
      <c r="T64" s="227">
        <v>0</v>
      </c>
      <c r="V64" s="126" t="s">
        <v>121</v>
      </c>
      <c r="W64" s="126" t="s">
        <v>122</v>
      </c>
      <c r="X64" s="227">
        <v>0</v>
      </c>
      <c r="Y64" s="227">
        <v>0</v>
      </c>
      <c r="Z64" s="227">
        <v>0</v>
      </c>
      <c r="AA64" s="227">
        <v>0</v>
      </c>
      <c r="AC64" s="126" t="s">
        <v>121</v>
      </c>
      <c r="AD64" s="126" t="s">
        <v>122</v>
      </c>
      <c r="AE64" s="227">
        <v>0</v>
      </c>
      <c r="AF64" s="227">
        <v>0</v>
      </c>
      <c r="AG64" s="227">
        <v>0</v>
      </c>
      <c r="AH64" s="227">
        <v>0</v>
      </c>
      <c r="AJ64" s="126" t="s">
        <v>121</v>
      </c>
      <c r="AK64" s="126" t="s">
        <v>122</v>
      </c>
      <c r="AL64" s="227">
        <v>0</v>
      </c>
      <c r="AM64" s="227">
        <v>0</v>
      </c>
      <c r="AN64" s="227">
        <v>0</v>
      </c>
      <c r="AO64" s="227">
        <v>0</v>
      </c>
      <c r="AQ64" s="126" t="s">
        <v>121</v>
      </c>
      <c r="AR64" s="126" t="s">
        <v>122</v>
      </c>
      <c r="AS64" s="227">
        <v>0</v>
      </c>
      <c r="AT64" s="227">
        <v>0</v>
      </c>
      <c r="AU64" s="227">
        <v>0</v>
      </c>
      <c r="AV64" s="227">
        <v>0</v>
      </c>
      <c r="AX64" s="126" t="s">
        <v>121</v>
      </c>
      <c r="AY64" s="126" t="s">
        <v>122</v>
      </c>
      <c r="AZ64" s="227">
        <v>0</v>
      </c>
      <c r="BA64" s="227">
        <v>0</v>
      </c>
      <c r="BB64" s="227">
        <v>0</v>
      </c>
      <c r="BC64" s="227">
        <v>0</v>
      </c>
      <c r="BE64" s="126" t="s">
        <v>121</v>
      </c>
      <c r="BF64" s="126" t="s">
        <v>122</v>
      </c>
      <c r="BG64" s="227">
        <v>0</v>
      </c>
      <c r="BH64" s="227">
        <v>0</v>
      </c>
      <c r="BI64" s="227">
        <v>0</v>
      </c>
      <c r="BJ64" s="227">
        <v>0</v>
      </c>
      <c r="BL64" s="126" t="s">
        <v>121</v>
      </c>
      <c r="BM64" s="126" t="s">
        <v>122</v>
      </c>
      <c r="BN64" s="227">
        <v>0</v>
      </c>
      <c r="BO64" s="227">
        <v>0</v>
      </c>
      <c r="BP64" s="227">
        <v>0</v>
      </c>
      <c r="BQ64" s="227">
        <v>0</v>
      </c>
      <c r="BS64" s="126" t="s">
        <v>121</v>
      </c>
      <c r="BT64" s="126" t="s">
        <v>122</v>
      </c>
      <c r="BU64" s="227">
        <v>0</v>
      </c>
      <c r="BV64" s="227">
        <v>0</v>
      </c>
      <c r="BW64" s="227">
        <v>0</v>
      </c>
      <c r="BX64" s="227">
        <v>0</v>
      </c>
      <c r="BZ64" s="126" t="s">
        <v>121</v>
      </c>
      <c r="CA64" s="126" t="s">
        <v>122</v>
      </c>
      <c r="CB64" s="227">
        <v>0</v>
      </c>
      <c r="CC64" s="227">
        <v>0</v>
      </c>
      <c r="CD64" s="227">
        <v>0</v>
      </c>
      <c r="CE64" s="227">
        <v>0</v>
      </c>
    </row>
    <row r="65" spans="1:83">
      <c r="A65" s="126" t="s">
        <v>123</v>
      </c>
      <c r="B65" s="126" t="s">
        <v>124</v>
      </c>
      <c r="C65" s="227">
        <v>0</v>
      </c>
      <c r="D65" s="227">
        <v>0</v>
      </c>
      <c r="E65" s="227">
        <v>0</v>
      </c>
      <c r="F65" s="227">
        <v>0</v>
      </c>
      <c r="H65" s="126" t="s">
        <v>123</v>
      </c>
      <c r="I65" s="126" t="s">
        <v>124</v>
      </c>
      <c r="J65" s="227">
        <v>0</v>
      </c>
      <c r="K65" s="227">
        <v>0</v>
      </c>
      <c r="L65" s="227">
        <v>0</v>
      </c>
      <c r="M65" s="227">
        <v>0</v>
      </c>
      <c r="O65" s="126" t="s">
        <v>123</v>
      </c>
      <c r="P65" s="126" t="s">
        <v>124</v>
      </c>
      <c r="Q65" s="227">
        <v>0</v>
      </c>
      <c r="R65" s="227">
        <v>0</v>
      </c>
      <c r="S65" s="227">
        <v>0</v>
      </c>
      <c r="T65" s="227">
        <v>0</v>
      </c>
      <c r="V65" s="126" t="s">
        <v>123</v>
      </c>
      <c r="W65" s="126" t="s">
        <v>124</v>
      </c>
      <c r="X65" s="227">
        <v>0</v>
      </c>
      <c r="Y65" s="227">
        <v>0</v>
      </c>
      <c r="Z65" s="227">
        <v>0</v>
      </c>
      <c r="AA65" s="227">
        <v>0</v>
      </c>
      <c r="AC65" s="126" t="s">
        <v>123</v>
      </c>
      <c r="AD65" s="126" t="s">
        <v>124</v>
      </c>
      <c r="AE65" s="227">
        <v>0</v>
      </c>
      <c r="AF65" s="227">
        <v>0</v>
      </c>
      <c r="AG65" s="227">
        <v>0</v>
      </c>
      <c r="AH65" s="227">
        <v>0</v>
      </c>
      <c r="AJ65" s="126" t="s">
        <v>123</v>
      </c>
      <c r="AK65" s="126" t="s">
        <v>124</v>
      </c>
      <c r="AL65" s="227">
        <v>0</v>
      </c>
      <c r="AM65" s="227">
        <v>0</v>
      </c>
      <c r="AN65" s="227">
        <v>0</v>
      </c>
      <c r="AO65" s="227">
        <v>0</v>
      </c>
      <c r="AQ65" s="126" t="s">
        <v>123</v>
      </c>
      <c r="AR65" s="126" t="s">
        <v>124</v>
      </c>
      <c r="AS65" s="227">
        <v>0</v>
      </c>
      <c r="AT65" s="227">
        <v>0</v>
      </c>
      <c r="AU65" s="227">
        <v>0</v>
      </c>
      <c r="AV65" s="227">
        <v>0</v>
      </c>
      <c r="AX65" s="126" t="s">
        <v>123</v>
      </c>
      <c r="AY65" s="126" t="s">
        <v>124</v>
      </c>
      <c r="AZ65" s="227">
        <v>0</v>
      </c>
      <c r="BA65" s="227">
        <v>0</v>
      </c>
      <c r="BB65" s="227">
        <v>0</v>
      </c>
      <c r="BC65" s="227">
        <v>0</v>
      </c>
      <c r="BE65" s="126" t="s">
        <v>123</v>
      </c>
      <c r="BF65" s="126" t="s">
        <v>124</v>
      </c>
      <c r="BG65" s="227">
        <v>0</v>
      </c>
      <c r="BH65" s="227">
        <v>0</v>
      </c>
      <c r="BI65" s="227">
        <v>0</v>
      </c>
      <c r="BJ65" s="227">
        <v>0</v>
      </c>
      <c r="BL65" s="126" t="s">
        <v>123</v>
      </c>
      <c r="BM65" s="126" t="s">
        <v>124</v>
      </c>
      <c r="BN65" s="227">
        <v>0</v>
      </c>
      <c r="BO65" s="227">
        <v>0</v>
      </c>
      <c r="BP65" s="227">
        <v>0</v>
      </c>
      <c r="BQ65" s="227">
        <v>0</v>
      </c>
      <c r="BS65" s="126" t="s">
        <v>123</v>
      </c>
      <c r="BT65" s="126" t="s">
        <v>124</v>
      </c>
      <c r="BU65" s="227">
        <v>0</v>
      </c>
      <c r="BV65" s="227">
        <v>0</v>
      </c>
      <c r="BW65" s="227">
        <v>0</v>
      </c>
      <c r="BX65" s="227">
        <v>0</v>
      </c>
      <c r="BZ65" s="126" t="s">
        <v>123</v>
      </c>
      <c r="CA65" s="126" t="s">
        <v>124</v>
      </c>
      <c r="CB65" s="227">
        <v>0</v>
      </c>
      <c r="CC65" s="227">
        <v>0</v>
      </c>
      <c r="CD65" s="227">
        <v>0</v>
      </c>
      <c r="CE65" s="227">
        <v>0</v>
      </c>
    </row>
    <row r="66" spans="1:83">
      <c r="A66" s="126" t="s">
        <v>125</v>
      </c>
      <c r="B66" s="126" t="s">
        <v>126</v>
      </c>
      <c r="C66" s="227">
        <v>0</v>
      </c>
      <c r="D66" s="227">
        <v>0</v>
      </c>
      <c r="E66" s="227">
        <v>0</v>
      </c>
      <c r="F66" s="227">
        <v>0</v>
      </c>
      <c r="H66" s="126" t="s">
        <v>125</v>
      </c>
      <c r="I66" s="126" t="s">
        <v>126</v>
      </c>
      <c r="J66" s="227">
        <v>0</v>
      </c>
      <c r="K66" s="227">
        <v>0</v>
      </c>
      <c r="L66" s="227">
        <v>0</v>
      </c>
      <c r="M66" s="227">
        <v>0</v>
      </c>
      <c r="O66" s="126" t="s">
        <v>125</v>
      </c>
      <c r="P66" s="126" t="s">
        <v>126</v>
      </c>
      <c r="Q66" s="227">
        <v>0</v>
      </c>
      <c r="R66" s="227">
        <v>0</v>
      </c>
      <c r="S66" s="227">
        <v>0</v>
      </c>
      <c r="T66" s="227">
        <v>0</v>
      </c>
      <c r="V66" s="126" t="s">
        <v>125</v>
      </c>
      <c r="W66" s="126" t="s">
        <v>126</v>
      </c>
      <c r="X66" s="227">
        <v>0</v>
      </c>
      <c r="Y66" s="227">
        <v>0</v>
      </c>
      <c r="Z66" s="227">
        <v>0</v>
      </c>
      <c r="AA66" s="227">
        <v>0</v>
      </c>
      <c r="AC66" s="126" t="s">
        <v>125</v>
      </c>
      <c r="AD66" s="126" t="s">
        <v>126</v>
      </c>
      <c r="AE66" s="227">
        <v>0</v>
      </c>
      <c r="AF66" s="227">
        <v>0</v>
      </c>
      <c r="AG66" s="227">
        <v>0</v>
      </c>
      <c r="AH66" s="227">
        <v>0</v>
      </c>
      <c r="AJ66" s="126" t="s">
        <v>125</v>
      </c>
      <c r="AK66" s="126" t="s">
        <v>126</v>
      </c>
      <c r="AL66" s="227">
        <v>0</v>
      </c>
      <c r="AM66" s="227">
        <v>0</v>
      </c>
      <c r="AN66" s="227">
        <v>0</v>
      </c>
      <c r="AO66" s="227">
        <v>0</v>
      </c>
      <c r="AQ66" s="126" t="s">
        <v>125</v>
      </c>
      <c r="AR66" s="126" t="s">
        <v>126</v>
      </c>
      <c r="AS66" s="227">
        <v>0</v>
      </c>
      <c r="AT66" s="227">
        <v>0</v>
      </c>
      <c r="AU66" s="227">
        <v>0</v>
      </c>
      <c r="AV66" s="227">
        <v>0</v>
      </c>
      <c r="AX66" s="126" t="s">
        <v>125</v>
      </c>
      <c r="AY66" s="126" t="s">
        <v>126</v>
      </c>
      <c r="AZ66" s="227">
        <v>0</v>
      </c>
      <c r="BA66" s="227">
        <v>0</v>
      </c>
      <c r="BB66" s="227">
        <v>0</v>
      </c>
      <c r="BC66" s="227">
        <v>0</v>
      </c>
      <c r="BE66" s="126" t="s">
        <v>125</v>
      </c>
      <c r="BF66" s="126" t="s">
        <v>126</v>
      </c>
      <c r="BG66" s="227">
        <v>0</v>
      </c>
      <c r="BH66" s="227">
        <v>0</v>
      </c>
      <c r="BI66" s="227">
        <v>0</v>
      </c>
      <c r="BJ66" s="227">
        <v>0</v>
      </c>
      <c r="BL66" s="126" t="s">
        <v>125</v>
      </c>
      <c r="BM66" s="126" t="s">
        <v>126</v>
      </c>
      <c r="BN66" s="227">
        <v>0</v>
      </c>
      <c r="BO66" s="227">
        <v>0</v>
      </c>
      <c r="BP66" s="227">
        <v>0</v>
      </c>
      <c r="BQ66" s="227">
        <v>0</v>
      </c>
      <c r="BS66" s="126" t="s">
        <v>125</v>
      </c>
      <c r="BT66" s="126" t="s">
        <v>126</v>
      </c>
      <c r="BU66" s="227">
        <v>0</v>
      </c>
      <c r="BV66" s="227">
        <v>0</v>
      </c>
      <c r="BW66" s="227">
        <v>0</v>
      </c>
      <c r="BX66" s="227">
        <v>0</v>
      </c>
      <c r="BZ66" s="126" t="s">
        <v>125</v>
      </c>
      <c r="CA66" s="126" t="s">
        <v>126</v>
      </c>
      <c r="CB66" s="227">
        <v>0</v>
      </c>
      <c r="CC66" s="227">
        <v>0</v>
      </c>
      <c r="CD66" s="227">
        <v>0</v>
      </c>
      <c r="CE66" s="227">
        <v>0</v>
      </c>
    </row>
    <row r="67" spans="1:83">
      <c r="A67" s="126" t="s">
        <v>127</v>
      </c>
      <c r="B67" s="126" t="s">
        <v>128</v>
      </c>
      <c r="C67" s="227">
        <v>0</v>
      </c>
      <c r="D67" s="227">
        <v>0</v>
      </c>
      <c r="E67" s="227">
        <v>0</v>
      </c>
      <c r="F67" s="227">
        <v>0</v>
      </c>
      <c r="H67" s="126" t="s">
        <v>127</v>
      </c>
      <c r="I67" s="126" t="s">
        <v>128</v>
      </c>
      <c r="J67" s="227">
        <v>0</v>
      </c>
      <c r="K67" s="227">
        <v>0</v>
      </c>
      <c r="L67" s="227">
        <v>0</v>
      </c>
      <c r="M67" s="227">
        <v>0</v>
      </c>
      <c r="O67" s="126" t="s">
        <v>127</v>
      </c>
      <c r="P67" s="126" t="s">
        <v>128</v>
      </c>
      <c r="Q67" s="227">
        <v>0</v>
      </c>
      <c r="R67" s="227">
        <v>0</v>
      </c>
      <c r="S67" s="227">
        <v>0</v>
      </c>
      <c r="T67" s="227">
        <v>0</v>
      </c>
      <c r="V67" s="126" t="s">
        <v>127</v>
      </c>
      <c r="W67" s="126" t="s">
        <v>128</v>
      </c>
      <c r="X67" s="227">
        <v>0</v>
      </c>
      <c r="Y67" s="227">
        <v>0</v>
      </c>
      <c r="Z67" s="227">
        <v>0</v>
      </c>
      <c r="AA67" s="227">
        <v>0</v>
      </c>
      <c r="AC67" s="126" t="s">
        <v>127</v>
      </c>
      <c r="AD67" s="126" t="s">
        <v>128</v>
      </c>
      <c r="AE67" s="227">
        <v>0</v>
      </c>
      <c r="AF67" s="227">
        <v>0</v>
      </c>
      <c r="AG67" s="227">
        <v>0</v>
      </c>
      <c r="AH67" s="227">
        <v>0</v>
      </c>
      <c r="AJ67" s="126" t="s">
        <v>127</v>
      </c>
      <c r="AK67" s="126" t="s">
        <v>128</v>
      </c>
      <c r="AL67" s="227">
        <v>0</v>
      </c>
      <c r="AM67" s="227">
        <v>0</v>
      </c>
      <c r="AN67" s="227">
        <v>0</v>
      </c>
      <c r="AO67" s="227">
        <v>0</v>
      </c>
      <c r="AQ67" s="126" t="s">
        <v>127</v>
      </c>
      <c r="AR67" s="126" t="s">
        <v>128</v>
      </c>
      <c r="AS67" s="227">
        <v>0</v>
      </c>
      <c r="AT67" s="227">
        <v>0</v>
      </c>
      <c r="AU67" s="227">
        <v>0</v>
      </c>
      <c r="AV67" s="227">
        <v>0</v>
      </c>
      <c r="AX67" s="126" t="s">
        <v>127</v>
      </c>
      <c r="AY67" s="126" t="s">
        <v>128</v>
      </c>
      <c r="AZ67" s="227">
        <v>0</v>
      </c>
      <c r="BA67" s="227">
        <v>0</v>
      </c>
      <c r="BB67" s="227">
        <v>0</v>
      </c>
      <c r="BC67" s="227">
        <v>0</v>
      </c>
      <c r="BE67" s="126" t="s">
        <v>127</v>
      </c>
      <c r="BF67" s="126" t="s">
        <v>128</v>
      </c>
      <c r="BG67" s="227">
        <v>0</v>
      </c>
      <c r="BH67" s="227">
        <v>0</v>
      </c>
      <c r="BI67" s="227">
        <v>0</v>
      </c>
      <c r="BJ67" s="227">
        <v>0</v>
      </c>
      <c r="BL67" s="126" t="s">
        <v>127</v>
      </c>
      <c r="BM67" s="126" t="s">
        <v>128</v>
      </c>
      <c r="BN67" s="227">
        <v>0</v>
      </c>
      <c r="BO67" s="227">
        <v>0</v>
      </c>
      <c r="BP67" s="227">
        <v>0</v>
      </c>
      <c r="BQ67" s="227">
        <v>0</v>
      </c>
      <c r="BS67" s="126" t="s">
        <v>127</v>
      </c>
      <c r="BT67" s="126" t="s">
        <v>128</v>
      </c>
      <c r="BU67" s="227">
        <v>0</v>
      </c>
      <c r="BV67" s="227">
        <v>0</v>
      </c>
      <c r="BW67" s="227">
        <v>0</v>
      </c>
      <c r="BX67" s="227">
        <v>0</v>
      </c>
      <c r="BZ67" s="126" t="s">
        <v>127</v>
      </c>
      <c r="CA67" s="126" t="s">
        <v>128</v>
      </c>
      <c r="CB67" s="227">
        <v>0</v>
      </c>
      <c r="CC67" s="227">
        <v>0</v>
      </c>
      <c r="CD67" s="227">
        <v>0</v>
      </c>
      <c r="CE67" s="227">
        <v>0</v>
      </c>
    </row>
    <row r="68" spans="1:83">
      <c r="A68" s="126" t="s">
        <v>129</v>
      </c>
      <c r="B68" s="126" t="s">
        <v>130</v>
      </c>
      <c r="C68" s="227">
        <v>0</v>
      </c>
      <c r="D68" s="227">
        <v>0</v>
      </c>
      <c r="E68" s="227">
        <v>0</v>
      </c>
      <c r="F68" s="227">
        <v>0</v>
      </c>
      <c r="H68" s="126" t="s">
        <v>129</v>
      </c>
      <c r="I68" s="126" t="s">
        <v>130</v>
      </c>
      <c r="J68" s="227">
        <v>0</v>
      </c>
      <c r="K68" s="227">
        <v>0</v>
      </c>
      <c r="L68" s="227">
        <v>0</v>
      </c>
      <c r="M68" s="227">
        <v>0</v>
      </c>
      <c r="O68" s="126" t="s">
        <v>129</v>
      </c>
      <c r="P68" s="126" t="s">
        <v>130</v>
      </c>
      <c r="Q68" s="227">
        <v>0</v>
      </c>
      <c r="R68" s="227">
        <v>0</v>
      </c>
      <c r="S68" s="227">
        <v>0</v>
      </c>
      <c r="T68" s="227">
        <v>0</v>
      </c>
      <c r="V68" s="126" t="s">
        <v>129</v>
      </c>
      <c r="W68" s="126" t="s">
        <v>130</v>
      </c>
      <c r="X68" s="227">
        <v>0</v>
      </c>
      <c r="Y68" s="227">
        <v>0</v>
      </c>
      <c r="Z68" s="227">
        <v>0</v>
      </c>
      <c r="AA68" s="227">
        <v>0</v>
      </c>
      <c r="AC68" s="126" t="s">
        <v>129</v>
      </c>
      <c r="AD68" s="126" t="s">
        <v>130</v>
      </c>
      <c r="AE68" s="227">
        <v>0</v>
      </c>
      <c r="AF68" s="227">
        <v>0</v>
      </c>
      <c r="AG68" s="227">
        <v>0</v>
      </c>
      <c r="AH68" s="227">
        <v>0</v>
      </c>
      <c r="AJ68" s="126" t="s">
        <v>129</v>
      </c>
      <c r="AK68" s="126" t="s">
        <v>130</v>
      </c>
      <c r="AL68" s="227">
        <v>0</v>
      </c>
      <c r="AM68" s="227">
        <v>0</v>
      </c>
      <c r="AN68" s="227">
        <v>0</v>
      </c>
      <c r="AO68" s="227">
        <v>0</v>
      </c>
      <c r="AQ68" s="126" t="s">
        <v>129</v>
      </c>
      <c r="AR68" s="126" t="s">
        <v>130</v>
      </c>
      <c r="AS68" s="227">
        <v>0</v>
      </c>
      <c r="AT68" s="227">
        <v>0</v>
      </c>
      <c r="AU68" s="227">
        <v>0</v>
      </c>
      <c r="AV68" s="227">
        <v>0</v>
      </c>
      <c r="AX68" s="126" t="s">
        <v>129</v>
      </c>
      <c r="AY68" s="126" t="s">
        <v>130</v>
      </c>
      <c r="AZ68" s="227">
        <v>0</v>
      </c>
      <c r="BA68" s="227">
        <v>0</v>
      </c>
      <c r="BB68" s="227">
        <v>0</v>
      </c>
      <c r="BC68" s="227">
        <v>0</v>
      </c>
      <c r="BE68" s="126" t="s">
        <v>129</v>
      </c>
      <c r="BF68" s="126" t="s">
        <v>130</v>
      </c>
      <c r="BG68" s="227">
        <v>0</v>
      </c>
      <c r="BH68" s="227">
        <v>0</v>
      </c>
      <c r="BI68" s="227">
        <v>0</v>
      </c>
      <c r="BJ68" s="227">
        <v>0</v>
      </c>
      <c r="BL68" s="126" t="s">
        <v>129</v>
      </c>
      <c r="BM68" s="126" t="s">
        <v>130</v>
      </c>
      <c r="BN68" s="227">
        <v>0</v>
      </c>
      <c r="BO68" s="227">
        <v>0</v>
      </c>
      <c r="BP68" s="227">
        <v>0</v>
      </c>
      <c r="BQ68" s="227">
        <v>0</v>
      </c>
      <c r="BS68" s="126" t="s">
        <v>129</v>
      </c>
      <c r="BT68" s="126" t="s">
        <v>130</v>
      </c>
      <c r="BU68" s="227">
        <v>0</v>
      </c>
      <c r="BV68" s="227">
        <v>0</v>
      </c>
      <c r="BW68" s="227">
        <v>0</v>
      </c>
      <c r="BX68" s="227">
        <v>0</v>
      </c>
      <c r="BZ68" s="126" t="s">
        <v>129</v>
      </c>
      <c r="CA68" s="126" t="s">
        <v>130</v>
      </c>
      <c r="CB68" s="227">
        <v>0</v>
      </c>
      <c r="CC68" s="227">
        <v>0</v>
      </c>
      <c r="CD68" s="227">
        <v>0</v>
      </c>
      <c r="CE68" s="227">
        <v>0</v>
      </c>
    </row>
    <row r="69" spans="1:83">
      <c r="A69" s="126" t="s">
        <v>131</v>
      </c>
      <c r="B69" s="126" t="s">
        <v>132</v>
      </c>
      <c r="C69" s="227">
        <v>0</v>
      </c>
      <c r="D69" s="227">
        <v>0</v>
      </c>
      <c r="E69" s="227">
        <v>0</v>
      </c>
      <c r="F69" s="227">
        <v>0</v>
      </c>
      <c r="H69" s="126" t="s">
        <v>131</v>
      </c>
      <c r="I69" s="126" t="s">
        <v>132</v>
      </c>
      <c r="J69" s="227">
        <v>0</v>
      </c>
      <c r="K69" s="227">
        <v>0</v>
      </c>
      <c r="L69" s="227">
        <v>0</v>
      </c>
      <c r="M69" s="227">
        <v>0</v>
      </c>
      <c r="O69" s="126" t="s">
        <v>131</v>
      </c>
      <c r="P69" s="126" t="s">
        <v>132</v>
      </c>
      <c r="Q69" s="227">
        <v>0</v>
      </c>
      <c r="R69" s="227">
        <v>0</v>
      </c>
      <c r="S69" s="227">
        <v>0</v>
      </c>
      <c r="T69" s="227">
        <v>0</v>
      </c>
      <c r="V69" s="126" t="s">
        <v>131</v>
      </c>
      <c r="W69" s="126" t="s">
        <v>132</v>
      </c>
      <c r="X69" s="227">
        <v>0</v>
      </c>
      <c r="Y69" s="227">
        <v>0</v>
      </c>
      <c r="Z69" s="227">
        <v>0</v>
      </c>
      <c r="AA69" s="227">
        <v>0</v>
      </c>
      <c r="AC69" s="126" t="s">
        <v>131</v>
      </c>
      <c r="AD69" s="126" t="s">
        <v>132</v>
      </c>
      <c r="AE69" s="227">
        <v>0</v>
      </c>
      <c r="AF69" s="227">
        <v>0</v>
      </c>
      <c r="AG69" s="227">
        <v>0</v>
      </c>
      <c r="AH69" s="227">
        <v>0</v>
      </c>
      <c r="AJ69" s="126" t="s">
        <v>131</v>
      </c>
      <c r="AK69" s="126" t="s">
        <v>132</v>
      </c>
      <c r="AL69" s="227">
        <v>0</v>
      </c>
      <c r="AM69" s="227">
        <v>0</v>
      </c>
      <c r="AN69" s="227">
        <v>0</v>
      </c>
      <c r="AO69" s="227">
        <v>0</v>
      </c>
      <c r="AQ69" s="126" t="s">
        <v>131</v>
      </c>
      <c r="AR69" s="126" t="s">
        <v>132</v>
      </c>
      <c r="AS69" s="227">
        <v>0</v>
      </c>
      <c r="AT69" s="227">
        <v>0</v>
      </c>
      <c r="AU69" s="227">
        <v>0</v>
      </c>
      <c r="AV69" s="227">
        <v>0</v>
      </c>
      <c r="AX69" s="126" t="s">
        <v>131</v>
      </c>
      <c r="AY69" s="126" t="s">
        <v>132</v>
      </c>
      <c r="AZ69" s="227">
        <v>0</v>
      </c>
      <c r="BA69" s="227">
        <v>0</v>
      </c>
      <c r="BB69" s="227">
        <v>0</v>
      </c>
      <c r="BC69" s="227">
        <v>0</v>
      </c>
      <c r="BE69" s="126" t="s">
        <v>131</v>
      </c>
      <c r="BF69" s="126" t="s">
        <v>132</v>
      </c>
      <c r="BG69" s="227">
        <v>0</v>
      </c>
      <c r="BH69" s="227">
        <v>0</v>
      </c>
      <c r="BI69" s="227">
        <v>0</v>
      </c>
      <c r="BJ69" s="227">
        <v>0</v>
      </c>
      <c r="BL69" s="126" t="s">
        <v>131</v>
      </c>
      <c r="BM69" s="126" t="s">
        <v>132</v>
      </c>
      <c r="BN69" s="227">
        <v>0</v>
      </c>
      <c r="BO69" s="227">
        <v>0</v>
      </c>
      <c r="BP69" s="227">
        <v>0</v>
      </c>
      <c r="BQ69" s="227">
        <v>0</v>
      </c>
      <c r="BS69" s="126" t="s">
        <v>131</v>
      </c>
      <c r="BT69" s="126" t="s">
        <v>132</v>
      </c>
      <c r="BU69" s="227">
        <v>0</v>
      </c>
      <c r="BV69" s="227">
        <v>0</v>
      </c>
      <c r="BW69" s="227">
        <v>0</v>
      </c>
      <c r="BX69" s="227">
        <v>0</v>
      </c>
      <c r="BZ69" s="126" t="s">
        <v>131</v>
      </c>
      <c r="CA69" s="126" t="s">
        <v>132</v>
      </c>
      <c r="CB69" s="227">
        <v>0</v>
      </c>
      <c r="CC69" s="227">
        <v>0</v>
      </c>
      <c r="CD69" s="227">
        <v>0</v>
      </c>
      <c r="CE69" s="227">
        <v>0</v>
      </c>
    </row>
    <row r="70" spans="1:83">
      <c r="A70" s="126" t="s">
        <v>133</v>
      </c>
      <c r="B70" s="126" t="s">
        <v>134</v>
      </c>
      <c r="C70" s="227">
        <v>0</v>
      </c>
      <c r="D70" s="227">
        <v>0</v>
      </c>
      <c r="E70" s="227">
        <v>0</v>
      </c>
      <c r="F70" s="227">
        <v>0</v>
      </c>
      <c r="H70" s="126" t="s">
        <v>133</v>
      </c>
      <c r="I70" s="126" t="s">
        <v>134</v>
      </c>
      <c r="J70" s="227">
        <v>0</v>
      </c>
      <c r="K70" s="227">
        <v>0</v>
      </c>
      <c r="L70" s="227">
        <v>0</v>
      </c>
      <c r="M70" s="227">
        <v>0</v>
      </c>
      <c r="O70" s="126" t="s">
        <v>133</v>
      </c>
      <c r="P70" s="126" t="s">
        <v>134</v>
      </c>
      <c r="Q70" s="227">
        <v>0</v>
      </c>
      <c r="R70" s="227">
        <v>0</v>
      </c>
      <c r="S70" s="227">
        <v>0</v>
      </c>
      <c r="T70" s="227">
        <v>0</v>
      </c>
      <c r="V70" s="126" t="s">
        <v>133</v>
      </c>
      <c r="W70" s="126" t="s">
        <v>134</v>
      </c>
      <c r="X70" s="227">
        <v>0</v>
      </c>
      <c r="Y70" s="227">
        <v>0</v>
      </c>
      <c r="Z70" s="227">
        <v>0</v>
      </c>
      <c r="AA70" s="227">
        <v>0</v>
      </c>
      <c r="AC70" s="126" t="s">
        <v>133</v>
      </c>
      <c r="AD70" s="126" t="s">
        <v>134</v>
      </c>
      <c r="AE70" s="227">
        <v>0</v>
      </c>
      <c r="AF70" s="227">
        <v>0</v>
      </c>
      <c r="AG70" s="227">
        <v>0</v>
      </c>
      <c r="AH70" s="227">
        <v>0</v>
      </c>
      <c r="AJ70" s="126" t="s">
        <v>133</v>
      </c>
      <c r="AK70" s="126" t="s">
        <v>134</v>
      </c>
      <c r="AL70" s="227">
        <v>0</v>
      </c>
      <c r="AM70" s="227">
        <v>0</v>
      </c>
      <c r="AN70" s="227">
        <v>0</v>
      </c>
      <c r="AO70" s="227">
        <v>0</v>
      </c>
      <c r="AQ70" s="126" t="s">
        <v>133</v>
      </c>
      <c r="AR70" s="126" t="s">
        <v>134</v>
      </c>
      <c r="AS70" s="227">
        <v>0</v>
      </c>
      <c r="AT70" s="227">
        <v>0</v>
      </c>
      <c r="AU70" s="227">
        <v>0</v>
      </c>
      <c r="AV70" s="227">
        <v>0</v>
      </c>
      <c r="AX70" s="126" t="s">
        <v>133</v>
      </c>
      <c r="AY70" s="126" t="s">
        <v>134</v>
      </c>
      <c r="AZ70" s="227">
        <v>0</v>
      </c>
      <c r="BA70" s="227">
        <v>0</v>
      </c>
      <c r="BB70" s="227">
        <v>0</v>
      </c>
      <c r="BC70" s="227">
        <v>0</v>
      </c>
      <c r="BE70" s="126" t="s">
        <v>133</v>
      </c>
      <c r="BF70" s="126" t="s">
        <v>134</v>
      </c>
      <c r="BG70" s="227">
        <v>0</v>
      </c>
      <c r="BH70" s="227">
        <v>0</v>
      </c>
      <c r="BI70" s="227">
        <v>0</v>
      </c>
      <c r="BJ70" s="227">
        <v>0</v>
      </c>
      <c r="BL70" s="126" t="s">
        <v>133</v>
      </c>
      <c r="BM70" s="126" t="s">
        <v>134</v>
      </c>
      <c r="BN70" s="227">
        <v>0</v>
      </c>
      <c r="BO70" s="227">
        <v>0</v>
      </c>
      <c r="BP70" s="227">
        <v>0</v>
      </c>
      <c r="BQ70" s="227">
        <v>0</v>
      </c>
      <c r="BS70" s="126" t="s">
        <v>133</v>
      </c>
      <c r="BT70" s="126" t="s">
        <v>134</v>
      </c>
      <c r="BU70" s="227">
        <v>0</v>
      </c>
      <c r="BV70" s="227">
        <v>0</v>
      </c>
      <c r="BW70" s="227">
        <v>0</v>
      </c>
      <c r="BX70" s="227">
        <v>0</v>
      </c>
      <c r="BZ70" s="126" t="s">
        <v>133</v>
      </c>
      <c r="CA70" s="126" t="s">
        <v>134</v>
      </c>
      <c r="CB70" s="227">
        <v>0</v>
      </c>
      <c r="CC70" s="227">
        <v>0</v>
      </c>
      <c r="CD70" s="227">
        <v>0</v>
      </c>
      <c r="CE70" s="227">
        <v>0</v>
      </c>
    </row>
    <row r="71" spans="1:83">
      <c r="A71" s="126" t="s">
        <v>135</v>
      </c>
      <c r="B71" s="126" t="s">
        <v>136</v>
      </c>
      <c r="C71" s="227">
        <v>0</v>
      </c>
      <c r="D71" s="227">
        <v>0</v>
      </c>
      <c r="E71" s="227">
        <v>0</v>
      </c>
      <c r="F71" s="227">
        <v>0</v>
      </c>
      <c r="H71" s="126" t="s">
        <v>135</v>
      </c>
      <c r="I71" s="126" t="s">
        <v>136</v>
      </c>
      <c r="J71" s="227">
        <v>0</v>
      </c>
      <c r="K71" s="227">
        <v>0</v>
      </c>
      <c r="L71" s="227">
        <v>0</v>
      </c>
      <c r="M71" s="227">
        <v>0</v>
      </c>
      <c r="O71" s="126" t="s">
        <v>135</v>
      </c>
      <c r="P71" s="126" t="s">
        <v>136</v>
      </c>
      <c r="Q71" s="227">
        <v>0</v>
      </c>
      <c r="R71" s="227">
        <v>0</v>
      </c>
      <c r="S71" s="227">
        <v>0</v>
      </c>
      <c r="T71" s="227">
        <v>0</v>
      </c>
      <c r="V71" s="126" t="s">
        <v>135</v>
      </c>
      <c r="W71" s="126" t="s">
        <v>136</v>
      </c>
      <c r="X71" s="227">
        <v>0</v>
      </c>
      <c r="Y71" s="227">
        <v>0</v>
      </c>
      <c r="Z71" s="227">
        <v>0</v>
      </c>
      <c r="AA71" s="227">
        <v>0</v>
      </c>
      <c r="AC71" s="126" t="s">
        <v>135</v>
      </c>
      <c r="AD71" s="126" t="s">
        <v>136</v>
      </c>
      <c r="AE71" s="227">
        <v>0</v>
      </c>
      <c r="AF71" s="227">
        <v>0</v>
      </c>
      <c r="AG71" s="227">
        <v>0</v>
      </c>
      <c r="AH71" s="227">
        <v>0</v>
      </c>
      <c r="AJ71" s="126" t="s">
        <v>135</v>
      </c>
      <c r="AK71" s="126" t="s">
        <v>136</v>
      </c>
      <c r="AL71" s="227">
        <v>0</v>
      </c>
      <c r="AM71" s="227">
        <v>0</v>
      </c>
      <c r="AN71" s="227">
        <v>0</v>
      </c>
      <c r="AO71" s="227">
        <v>0</v>
      </c>
      <c r="AQ71" s="126" t="s">
        <v>135</v>
      </c>
      <c r="AR71" s="126" t="s">
        <v>136</v>
      </c>
      <c r="AS71" s="227">
        <v>0</v>
      </c>
      <c r="AT71" s="227">
        <v>0</v>
      </c>
      <c r="AU71" s="227">
        <v>0</v>
      </c>
      <c r="AV71" s="227">
        <v>0</v>
      </c>
      <c r="AX71" s="126" t="s">
        <v>135</v>
      </c>
      <c r="AY71" s="126" t="s">
        <v>136</v>
      </c>
      <c r="AZ71" s="227">
        <v>0</v>
      </c>
      <c r="BA71" s="227">
        <v>0</v>
      </c>
      <c r="BB71" s="227">
        <v>0</v>
      </c>
      <c r="BC71" s="227">
        <v>0</v>
      </c>
      <c r="BE71" s="126" t="s">
        <v>135</v>
      </c>
      <c r="BF71" s="126" t="s">
        <v>136</v>
      </c>
      <c r="BG71" s="227">
        <v>0</v>
      </c>
      <c r="BH71" s="227">
        <v>0</v>
      </c>
      <c r="BI71" s="227">
        <v>0</v>
      </c>
      <c r="BJ71" s="227">
        <v>0</v>
      </c>
      <c r="BL71" s="126" t="s">
        <v>135</v>
      </c>
      <c r="BM71" s="126" t="s">
        <v>136</v>
      </c>
      <c r="BN71" s="227">
        <v>0</v>
      </c>
      <c r="BO71" s="227">
        <v>0</v>
      </c>
      <c r="BP71" s="227">
        <v>0</v>
      </c>
      <c r="BQ71" s="227">
        <v>0</v>
      </c>
      <c r="BS71" s="126" t="s">
        <v>135</v>
      </c>
      <c r="BT71" s="126" t="s">
        <v>136</v>
      </c>
      <c r="BU71" s="227">
        <v>0</v>
      </c>
      <c r="BV71" s="227">
        <v>0</v>
      </c>
      <c r="BW71" s="227">
        <v>0</v>
      </c>
      <c r="BX71" s="227">
        <v>0</v>
      </c>
      <c r="BZ71" s="126" t="s">
        <v>135</v>
      </c>
      <c r="CA71" s="126" t="s">
        <v>136</v>
      </c>
      <c r="CB71" s="227">
        <v>0</v>
      </c>
      <c r="CC71" s="227">
        <v>0</v>
      </c>
      <c r="CD71" s="227">
        <v>0</v>
      </c>
      <c r="CE71" s="227">
        <v>0</v>
      </c>
    </row>
    <row r="72" spans="1:83">
      <c r="A72" s="126" t="s">
        <v>137</v>
      </c>
      <c r="B72" s="126" t="s">
        <v>138</v>
      </c>
      <c r="C72" s="227">
        <v>0</v>
      </c>
      <c r="D72" s="227">
        <v>0</v>
      </c>
      <c r="E72" s="227">
        <v>0</v>
      </c>
      <c r="F72" s="227">
        <v>0</v>
      </c>
      <c r="H72" s="126" t="s">
        <v>137</v>
      </c>
      <c r="I72" s="126" t="s">
        <v>138</v>
      </c>
      <c r="J72" s="227">
        <v>0</v>
      </c>
      <c r="K72" s="227">
        <v>0</v>
      </c>
      <c r="L72" s="227">
        <v>0</v>
      </c>
      <c r="M72" s="227">
        <v>0</v>
      </c>
      <c r="O72" s="126" t="s">
        <v>137</v>
      </c>
      <c r="P72" s="126" t="s">
        <v>138</v>
      </c>
      <c r="Q72" s="227">
        <v>0</v>
      </c>
      <c r="R72" s="227">
        <v>0</v>
      </c>
      <c r="S72" s="227">
        <v>0</v>
      </c>
      <c r="T72" s="227">
        <v>0</v>
      </c>
      <c r="V72" s="126" t="s">
        <v>137</v>
      </c>
      <c r="W72" s="126" t="s">
        <v>138</v>
      </c>
      <c r="X72" s="227">
        <v>0</v>
      </c>
      <c r="Y72" s="227">
        <v>0</v>
      </c>
      <c r="Z72" s="227">
        <v>0</v>
      </c>
      <c r="AA72" s="227">
        <v>0</v>
      </c>
      <c r="AC72" s="126" t="s">
        <v>137</v>
      </c>
      <c r="AD72" s="126" t="s">
        <v>138</v>
      </c>
      <c r="AE72" s="227">
        <v>0</v>
      </c>
      <c r="AF72" s="227">
        <v>0</v>
      </c>
      <c r="AG72" s="227">
        <v>0</v>
      </c>
      <c r="AH72" s="227">
        <v>0</v>
      </c>
      <c r="AJ72" s="126" t="s">
        <v>137</v>
      </c>
      <c r="AK72" s="126" t="s">
        <v>138</v>
      </c>
      <c r="AL72" s="227">
        <v>0</v>
      </c>
      <c r="AM72" s="227">
        <v>0</v>
      </c>
      <c r="AN72" s="227">
        <v>0</v>
      </c>
      <c r="AO72" s="227">
        <v>0</v>
      </c>
      <c r="AQ72" s="126" t="s">
        <v>137</v>
      </c>
      <c r="AR72" s="126" t="s">
        <v>138</v>
      </c>
      <c r="AS72" s="227">
        <v>0</v>
      </c>
      <c r="AT72" s="227">
        <v>0</v>
      </c>
      <c r="AU72" s="227">
        <v>0</v>
      </c>
      <c r="AV72" s="227">
        <v>0</v>
      </c>
      <c r="AX72" s="126" t="s">
        <v>137</v>
      </c>
      <c r="AY72" s="126" t="s">
        <v>138</v>
      </c>
      <c r="AZ72" s="227">
        <v>0</v>
      </c>
      <c r="BA72" s="227">
        <v>0</v>
      </c>
      <c r="BB72" s="227">
        <v>0</v>
      </c>
      <c r="BC72" s="227">
        <v>0</v>
      </c>
      <c r="BE72" s="126" t="s">
        <v>137</v>
      </c>
      <c r="BF72" s="126" t="s">
        <v>138</v>
      </c>
      <c r="BG72" s="227">
        <v>0</v>
      </c>
      <c r="BH72" s="227">
        <v>0</v>
      </c>
      <c r="BI72" s="227">
        <v>0</v>
      </c>
      <c r="BJ72" s="227">
        <v>0</v>
      </c>
      <c r="BL72" s="126" t="s">
        <v>137</v>
      </c>
      <c r="BM72" s="126" t="s">
        <v>138</v>
      </c>
      <c r="BN72" s="227">
        <v>0</v>
      </c>
      <c r="BO72" s="227">
        <v>0</v>
      </c>
      <c r="BP72" s="227">
        <v>0</v>
      </c>
      <c r="BQ72" s="227">
        <v>0</v>
      </c>
      <c r="BS72" s="126" t="s">
        <v>137</v>
      </c>
      <c r="BT72" s="126" t="s">
        <v>138</v>
      </c>
      <c r="BU72" s="227">
        <v>0</v>
      </c>
      <c r="BV72" s="227">
        <v>0</v>
      </c>
      <c r="BW72" s="227">
        <v>0</v>
      </c>
      <c r="BX72" s="227">
        <v>0</v>
      </c>
      <c r="BZ72" s="126" t="s">
        <v>137</v>
      </c>
      <c r="CA72" s="126" t="s">
        <v>138</v>
      </c>
      <c r="CB72" s="227">
        <v>0</v>
      </c>
      <c r="CC72" s="227">
        <v>0</v>
      </c>
      <c r="CD72" s="227">
        <v>0</v>
      </c>
      <c r="CE72" s="227">
        <v>0</v>
      </c>
    </row>
    <row r="73" spans="1:83">
      <c r="A73" s="126" t="s">
        <v>139</v>
      </c>
      <c r="B73" s="126" t="s">
        <v>140</v>
      </c>
      <c r="C73" s="227">
        <v>0</v>
      </c>
      <c r="D73" s="227">
        <v>0</v>
      </c>
      <c r="E73" s="227">
        <v>0</v>
      </c>
      <c r="F73" s="227">
        <v>0</v>
      </c>
      <c r="H73" s="126" t="s">
        <v>139</v>
      </c>
      <c r="I73" s="126" t="s">
        <v>140</v>
      </c>
      <c r="J73" s="227">
        <v>0</v>
      </c>
      <c r="K73" s="227">
        <v>0</v>
      </c>
      <c r="L73" s="227">
        <v>0</v>
      </c>
      <c r="M73" s="227">
        <v>0</v>
      </c>
      <c r="O73" s="126" t="s">
        <v>139</v>
      </c>
      <c r="P73" s="126" t="s">
        <v>140</v>
      </c>
      <c r="Q73" s="227">
        <v>0</v>
      </c>
      <c r="R73" s="227">
        <v>0</v>
      </c>
      <c r="S73" s="227">
        <v>0</v>
      </c>
      <c r="T73" s="227">
        <v>0</v>
      </c>
      <c r="V73" s="126" t="s">
        <v>139</v>
      </c>
      <c r="W73" s="126" t="s">
        <v>140</v>
      </c>
      <c r="X73" s="227">
        <v>0</v>
      </c>
      <c r="Y73" s="227">
        <v>0</v>
      </c>
      <c r="Z73" s="227">
        <v>0</v>
      </c>
      <c r="AA73" s="227">
        <v>0</v>
      </c>
      <c r="AC73" s="126" t="s">
        <v>139</v>
      </c>
      <c r="AD73" s="126" t="s">
        <v>140</v>
      </c>
      <c r="AE73" s="227">
        <v>0</v>
      </c>
      <c r="AF73" s="227">
        <v>0</v>
      </c>
      <c r="AG73" s="227">
        <v>0</v>
      </c>
      <c r="AH73" s="227">
        <v>0</v>
      </c>
      <c r="AJ73" s="126" t="s">
        <v>139</v>
      </c>
      <c r="AK73" s="126" t="s">
        <v>140</v>
      </c>
      <c r="AL73" s="227">
        <v>0</v>
      </c>
      <c r="AM73" s="227">
        <v>0</v>
      </c>
      <c r="AN73" s="227">
        <v>0</v>
      </c>
      <c r="AO73" s="227">
        <v>0</v>
      </c>
      <c r="AQ73" s="126" t="s">
        <v>139</v>
      </c>
      <c r="AR73" s="126" t="s">
        <v>140</v>
      </c>
      <c r="AS73" s="227">
        <v>0</v>
      </c>
      <c r="AT73" s="227">
        <v>0</v>
      </c>
      <c r="AU73" s="227">
        <v>0</v>
      </c>
      <c r="AV73" s="227">
        <v>0</v>
      </c>
      <c r="AX73" s="126" t="s">
        <v>139</v>
      </c>
      <c r="AY73" s="126" t="s">
        <v>140</v>
      </c>
      <c r="AZ73" s="227">
        <v>0</v>
      </c>
      <c r="BA73" s="227">
        <v>0</v>
      </c>
      <c r="BB73" s="227">
        <v>0</v>
      </c>
      <c r="BC73" s="227">
        <v>0</v>
      </c>
      <c r="BE73" s="126" t="s">
        <v>139</v>
      </c>
      <c r="BF73" s="126" t="s">
        <v>140</v>
      </c>
      <c r="BG73" s="227">
        <v>0</v>
      </c>
      <c r="BH73" s="227">
        <v>0</v>
      </c>
      <c r="BI73" s="227">
        <v>0</v>
      </c>
      <c r="BJ73" s="227">
        <v>0</v>
      </c>
      <c r="BL73" s="126" t="s">
        <v>139</v>
      </c>
      <c r="BM73" s="126" t="s">
        <v>140</v>
      </c>
      <c r="BN73" s="227">
        <v>0</v>
      </c>
      <c r="BO73" s="227">
        <v>0</v>
      </c>
      <c r="BP73" s="227">
        <v>0</v>
      </c>
      <c r="BQ73" s="227">
        <v>0</v>
      </c>
      <c r="BS73" s="126" t="s">
        <v>139</v>
      </c>
      <c r="BT73" s="126" t="s">
        <v>140</v>
      </c>
      <c r="BU73" s="227">
        <v>0</v>
      </c>
      <c r="BV73" s="227">
        <v>0</v>
      </c>
      <c r="BW73" s="227">
        <v>0</v>
      </c>
      <c r="BX73" s="227">
        <v>0</v>
      </c>
      <c r="BZ73" s="126" t="s">
        <v>139</v>
      </c>
      <c r="CA73" s="126" t="s">
        <v>140</v>
      </c>
      <c r="CB73" s="227">
        <v>0</v>
      </c>
      <c r="CC73" s="227">
        <v>0</v>
      </c>
      <c r="CD73" s="227">
        <v>0</v>
      </c>
      <c r="CE73" s="227">
        <v>0</v>
      </c>
    </row>
    <row r="74" spans="1:83">
      <c r="A74" s="126" t="s">
        <v>141</v>
      </c>
      <c r="B74" s="126" t="s">
        <v>142</v>
      </c>
      <c r="C74" s="227">
        <v>0</v>
      </c>
      <c r="D74" s="227">
        <v>0</v>
      </c>
      <c r="E74" s="227">
        <v>0</v>
      </c>
      <c r="F74" s="227">
        <v>0</v>
      </c>
      <c r="H74" s="126" t="s">
        <v>141</v>
      </c>
      <c r="I74" s="126" t="s">
        <v>142</v>
      </c>
      <c r="J74" s="227">
        <v>0</v>
      </c>
      <c r="K74" s="227">
        <v>0</v>
      </c>
      <c r="L74" s="227">
        <v>0</v>
      </c>
      <c r="M74" s="227">
        <v>0</v>
      </c>
      <c r="O74" s="126" t="s">
        <v>141</v>
      </c>
      <c r="P74" s="126" t="s">
        <v>142</v>
      </c>
      <c r="Q74" s="227">
        <v>0</v>
      </c>
      <c r="R74" s="227">
        <v>0</v>
      </c>
      <c r="S74" s="227">
        <v>0</v>
      </c>
      <c r="T74" s="227">
        <v>0</v>
      </c>
      <c r="V74" s="126" t="s">
        <v>141</v>
      </c>
      <c r="W74" s="126" t="s">
        <v>142</v>
      </c>
      <c r="X74" s="227">
        <v>0</v>
      </c>
      <c r="Y74" s="227">
        <v>0</v>
      </c>
      <c r="Z74" s="227">
        <v>0</v>
      </c>
      <c r="AA74" s="227">
        <v>0</v>
      </c>
      <c r="AC74" s="126" t="s">
        <v>141</v>
      </c>
      <c r="AD74" s="126" t="s">
        <v>142</v>
      </c>
      <c r="AE74" s="227">
        <v>0</v>
      </c>
      <c r="AF74" s="227">
        <v>0</v>
      </c>
      <c r="AG74" s="227">
        <v>0</v>
      </c>
      <c r="AH74" s="227">
        <v>0</v>
      </c>
      <c r="AJ74" s="126" t="s">
        <v>141</v>
      </c>
      <c r="AK74" s="126" t="s">
        <v>142</v>
      </c>
      <c r="AL74" s="227">
        <v>0</v>
      </c>
      <c r="AM74" s="227">
        <v>0</v>
      </c>
      <c r="AN74" s="227">
        <v>0</v>
      </c>
      <c r="AO74" s="227">
        <v>0</v>
      </c>
      <c r="AQ74" s="126" t="s">
        <v>141</v>
      </c>
      <c r="AR74" s="126" t="s">
        <v>142</v>
      </c>
      <c r="AS74" s="227">
        <v>0</v>
      </c>
      <c r="AT74" s="227">
        <v>0</v>
      </c>
      <c r="AU74" s="227">
        <v>0</v>
      </c>
      <c r="AV74" s="227">
        <v>0</v>
      </c>
      <c r="AX74" s="126" t="s">
        <v>141</v>
      </c>
      <c r="AY74" s="126" t="s">
        <v>142</v>
      </c>
      <c r="AZ74" s="227">
        <v>0</v>
      </c>
      <c r="BA74" s="227">
        <v>0</v>
      </c>
      <c r="BB74" s="227">
        <v>0</v>
      </c>
      <c r="BC74" s="227">
        <v>0</v>
      </c>
      <c r="BE74" s="126" t="s">
        <v>141</v>
      </c>
      <c r="BF74" s="126" t="s">
        <v>142</v>
      </c>
      <c r="BG74" s="227">
        <v>0</v>
      </c>
      <c r="BH74" s="227">
        <v>0</v>
      </c>
      <c r="BI74" s="227">
        <v>0</v>
      </c>
      <c r="BJ74" s="227">
        <v>0</v>
      </c>
      <c r="BL74" s="126" t="s">
        <v>141</v>
      </c>
      <c r="BM74" s="126" t="s">
        <v>142</v>
      </c>
      <c r="BN74" s="227">
        <v>0</v>
      </c>
      <c r="BO74" s="227">
        <v>0</v>
      </c>
      <c r="BP74" s="227">
        <v>0</v>
      </c>
      <c r="BQ74" s="227">
        <v>0</v>
      </c>
      <c r="BS74" s="126" t="s">
        <v>141</v>
      </c>
      <c r="BT74" s="126" t="s">
        <v>142</v>
      </c>
      <c r="BU74" s="227">
        <v>0</v>
      </c>
      <c r="BV74" s="227">
        <v>0</v>
      </c>
      <c r="BW74" s="227">
        <v>0</v>
      </c>
      <c r="BX74" s="227">
        <v>0</v>
      </c>
      <c r="BZ74" s="126" t="s">
        <v>141</v>
      </c>
      <c r="CA74" s="126" t="s">
        <v>142</v>
      </c>
      <c r="CB74" s="227">
        <v>0</v>
      </c>
      <c r="CC74" s="227">
        <v>0</v>
      </c>
      <c r="CD74" s="227">
        <v>0</v>
      </c>
      <c r="CE74" s="227">
        <v>0</v>
      </c>
    </row>
    <row r="75" spans="1:83">
      <c r="A75" s="126" t="s">
        <v>143</v>
      </c>
      <c r="B75" s="126" t="s">
        <v>144</v>
      </c>
      <c r="C75" s="227">
        <v>0</v>
      </c>
      <c r="D75" s="227">
        <v>0</v>
      </c>
      <c r="E75" s="227">
        <v>0</v>
      </c>
      <c r="F75" s="227">
        <v>0</v>
      </c>
      <c r="H75" s="126" t="s">
        <v>143</v>
      </c>
      <c r="I75" s="126" t="s">
        <v>144</v>
      </c>
      <c r="J75" s="227">
        <v>0</v>
      </c>
      <c r="K75" s="227">
        <v>0</v>
      </c>
      <c r="L75" s="227">
        <v>0</v>
      </c>
      <c r="M75" s="227">
        <v>0</v>
      </c>
      <c r="O75" s="126" t="s">
        <v>143</v>
      </c>
      <c r="P75" s="126" t="s">
        <v>144</v>
      </c>
      <c r="Q75" s="227">
        <v>0</v>
      </c>
      <c r="R75" s="227">
        <v>0</v>
      </c>
      <c r="S75" s="227">
        <v>0</v>
      </c>
      <c r="T75" s="227">
        <v>0</v>
      </c>
      <c r="V75" s="126" t="s">
        <v>143</v>
      </c>
      <c r="W75" s="126" t="s">
        <v>144</v>
      </c>
      <c r="X75" s="227">
        <v>0</v>
      </c>
      <c r="Y75" s="227">
        <v>0</v>
      </c>
      <c r="Z75" s="227">
        <v>0</v>
      </c>
      <c r="AA75" s="227">
        <v>0</v>
      </c>
      <c r="AC75" s="126" t="s">
        <v>143</v>
      </c>
      <c r="AD75" s="126" t="s">
        <v>144</v>
      </c>
      <c r="AE75" s="227">
        <v>0</v>
      </c>
      <c r="AF75" s="227">
        <v>0</v>
      </c>
      <c r="AG75" s="227">
        <v>0</v>
      </c>
      <c r="AH75" s="227">
        <v>0</v>
      </c>
      <c r="AJ75" s="126" t="s">
        <v>143</v>
      </c>
      <c r="AK75" s="126" t="s">
        <v>144</v>
      </c>
      <c r="AL75" s="227">
        <v>0</v>
      </c>
      <c r="AM75" s="227">
        <v>0</v>
      </c>
      <c r="AN75" s="227">
        <v>0</v>
      </c>
      <c r="AO75" s="227">
        <v>0</v>
      </c>
      <c r="AQ75" s="126" t="s">
        <v>143</v>
      </c>
      <c r="AR75" s="126" t="s">
        <v>144</v>
      </c>
      <c r="AS75" s="227">
        <v>0</v>
      </c>
      <c r="AT75" s="227">
        <v>0</v>
      </c>
      <c r="AU75" s="227">
        <v>0</v>
      </c>
      <c r="AV75" s="227">
        <v>0</v>
      </c>
      <c r="AX75" s="126" t="s">
        <v>143</v>
      </c>
      <c r="AY75" s="126" t="s">
        <v>144</v>
      </c>
      <c r="AZ75" s="227">
        <v>0</v>
      </c>
      <c r="BA75" s="227">
        <v>0</v>
      </c>
      <c r="BB75" s="227">
        <v>0</v>
      </c>
      <c r="BC75" s="227">
        <v>0</v>
      </c>
      <c r="BE75" s="126" t="s">
        <v>143</v>
      </c>
      <c r="BF75" s="126" t="s">
        <v>144</v>
      </c>
      <c r="BG75" s="227">
        <v>0</v>
      </c>
      <c r="BH75" s="227">
        <v>0</v>
      </c>
      <c r="BI75" s="227">
        <v>0</v>
      </c>
      <c r="BJ75" s="227">
        <v>0</v>
      </c>
      <c r="BL75" s="126" t="s">
        <v>143</v>
      </c>
      <c r="BM75" s="126" t="s">
        <v>144</v>
      </c>
      <c r="BN75" s="227">
        <v>0</v>
      </c>
      <c r="BO75" s="227">
        <v>0</v>
      </c>
      <c r="BP75" s="227">
        <v>0</v>
      </c>
      <c r="BQ75" s="227">
        <v>0</v>
      </c>
      <c r="BS75" s="126" t="s">
        <v>143</v>
      </c>
      <c r="BT75" s="126" t="s">
        <v>144</v>
      </c>
      <c r="BU75" s="227">
        <v>0</v>
      </c>
      <c r="BV75" s="227">
        <v>0</v>
      </c>
      <c r="BW75" s="227">
        <v>0</v>
      </c>
      <c r="BX75" s="227">
        <v>0</v>
      </c>
      <c r="BZ75" s="126" t="s">
        <v>143</v>
      </c>
      <c r="CA75" s="126" t="s">
        <v>144</v>
      </c>
      <c r="CB75" s="227">
        <v>0</v>
      </c>
      <c r="CC75" s="227">
        <v>0</v>
      </c>
      <c r="CD75" s="227">
        <v>0</v>
      </c>
      <c r="CE75" s="227">
        <v>0</v>
      </c>
    </row>
    <row r="76" spans="1:83">
      <c r="A76" s="126" t="s">
        <v>145</v>
      </c>
      <c r="B76" s="126" t="s">
        <v>146</v>
      </c>
      <c r="C76" s="227">
        <v>0</v>
      </c>
      <c r="D76" s="227">
        <v>0</v>
      </c>
      <c r="E76" s="227">
        <v>0</v>
      </c>
      <c r="F76" s="227">
        <v>0</v>
      </c>
      <c r="H76" s="126" t="s">
        <v>145</v>
      </c>
      <c r="I76" s="126" t="s">
        <v>146</v>
      </c>
      <c r="J76" s="227">
        <v>0</v>
      </c>
      <c r="K76" s="227">
        <v>0</v>
      </c>
      <c r="L76" s="227">
        <v>0</v>
      </c>
      <c r="M76" s="227">
        <v>0</v>
      </c>
      <c r="O76" s="126" t="s">
        <v>145</v>
      </c>
      <c r="P76" s="126" t="s">
        <v>146</v>
      </c>
      <c r="Q76" s="227">
        <v>0</v>
      </c>
      <c r="R76" s="227">
        <v>0</v>
      </c>
      <c r="S76" s="227">
        <v>0</v>
      </c>
      <c r="T76" s="227">
        <v>0</v>
      </c>
      <c r="V76" s="126" t="s">
        <v>145</v>
      </c>
      <c r="W76" s="126" t="s">
        <v>146</v>
      </c>
      <c r="X76" s="227">
        <v>0</v>
      </c>
      <c r="Y76" s="227">
        <v>0</v>
      </c>
      <c r="Z76" s="227">
        <v>0</v>
      </c>
      <c r="AA76" s="227">
        <v>0</v>
      </c>
      <c r="AC76" s="126" t="s">
        <v>145</v>
      </c>
      <c r="AD76" s="126" t="s">
        <v>146</v>
      </c>
      <c r="AE76" s="227">
        <v>0</v>
      </c>
      <c r="AF76" s="227">
        <v>0</v>
      </c>
      <c r="AG76" s="227">
        <v>0</v>
      </c>
      <c r="AH76" s="227">
        <v>0</v>
      </c>
      <c r="AJ76" s="126" t="s">
        <v>145</v>
      </c>
      <c r="AK76" s="126" t="s">
        <v>146</v>
      </c>
      <c r="AL76" s="227">
        <v>0</v>
      </c>
      <c r="AM76" s="227">
        <v>0</v>
      </c>
      <c r="AN76" s="227">
        <v>0</v>
      </c>
      <c r="AO76" s="227">
        <v>0</v>
      </c>
      <c r="AQ76" s="126" t="s">
        <v>145</v>
      </c>
      <c r="AR76" s="126" t="s">
        <v>146</v>
      </c>
      <c r="AS76" s="227">
        <v>0</v>
      </c>
      <c r="AT76" s="227">
        <v>0</v>
      </c>
      <c r="AU76" s="227">
        <v>0</v>
      </c>
      <c r="AV76" s="227">
        <v>0</v>
      </c>
      <c r="AX76" s="126" t="s">
        <v>145</v>
      </c>
      <c r="AY76" s="126" t="s">
        <v>146</v>
      </c>
      <c r="AZ76" s="227">
        <v>0</v>
      </c>
      <c r="BA76" s="227">
        <v>0</v>
      </c>
      <c r="BB76" s="227">
        <v>0</v>
      </c>
      <c r="BC76" s="227">
        <v>0</v>
      </c>
      <c r="BE76" s="126" t="s">
        <v>145</v>
      </c>
      <c r="BF76" s="126" t="s">
        <v>146</v>
      </c>
      <c r="BG76" s="227">
        <v>0</v>
      </c>
      <c r="BH76" s="227">
        <v>0</v>
      </c>
      <c r="BI76" s="227">
        <v>0</v>
      </c>
      <c r="BJ76" s="227">
        <v>0</v>
      </c>
      <c r="BL76" s="126" t="s">
        <v>145</v>
      </c>
      <c r="BM76" s="126" t="s">
        <v>146</v>
      </c>
      <c r="BN76" s="227">
        <v>0</v>
      </c>
      <c r="BO76" s="227">
        <v>0</v>
      </c>
      <c r="BP76" s="227">
        <v>0</v>
      </c>
      <c r="BQ76" s="227">
        <v>0</v>
      </c>
      <c r="BS76" s="126" t="s">
        <v>145</v>
      </c>
      <c r="BT76" s="126" t="s">
        <v>146</v>
      </c>
      <c r="BU76" s="227">
        <v>0</v>
      </c>
      <c r="BV76" s="227">
        <v>0</v>
      </c>
      <c r="BW76" s="227">
        <v>0</v>
      </c>
      <c r="BX76" s="227">
        <v>0</v>
      </c>
      <c r="BZ76" s="126" t="s">
        <v>145</v>
      </c>
      <c r="CA76" s="126" t="s">
        <v>146</v>
      </c>
      <c r="CB76" s="227">
        <v>0</v>
      </c>
      <c r="CC76" s="227">
        <v>0</v>
      </c>
      <c r="CD76" s="227">
        <v>0</v>
      </c>
      <c r="CE76" s="227">
        <v>0</v>
      </c>
    </row>
    <row r="77" spans="1:83">
      <c r="A77" s="126" t="s">
        <v>147</v>
      </c>
      <c r="B77" s="126" t="s">
        <v>148</v>
      </c>
      <c r="C77" s="227">
        <v>0</v>
      </c>
      <c r="D77" s="227">
        <v>0</v>
      </c>
      <c r="E77" s="227">
        <v>0</v>
      </c>
      <c r="F77" s="227">
        <v>0</v>
      </c>
      <c r="H77" s="126" t="s">
        <v>147</v>
      </c>
      <c r="I77" s="126" t="s">
        <v>148</v>
      </c>
      <c r="J77" s="227">
        <v>0</v>
      </c>
      <c r="K77" s="227">
        <v>0</v>
      </c>
      <c r="L77" s="227">
        <v>0</v>
      </c>
      <c r="M77" s="227">
        <v>0</v>
      </c>
      <c r="O77" s="126" t="s">
        <v>147</v>
      </c>
      <c r="P77" s="126" t="s">
        <v>148</v>
      </c>
      <c r="Q77" s="227">
        <v>0</v>
      </c>
      <c r="R77" s="227">
        <v>0</v>
      </c>
      <c r="S77" s="227">
        <v>0</v>
      </c>
      <c r="T77" s="227">
        <v>0</v>
      </c>
      <c r="V77" s="126" t="s">
        <v>147</v>
      </c>
      <c r="W77" s="126" t="s">
        <v>148</v>
      </c>
      <c r="X77" s="227">
        <v>0</v>
      </c>
      <c r="Y77" s="227">
        <v>0</v>
      </c>
      <c r="Z77" s="227">
        <v>0</v>
      </c>
      <c r="AA77" s="227">
        <v>0</v>
      </c>
      <c r="AC77" s="126" t="s">
        <v>147</v>
      </c>
      <c r="AD77" s="126" t="s">
        <v>148</v>
      </c>
      <c r="AE77" s="227">
        <v>0</v>
      </c>
      <c r="AF77" s="227">
        <v>0</v>
      </c>
      <c r="AG77" s="227">
        <v>0</v>
      </c>
      <c r="AH77" s="227">
        <v>0</v>
      </c>
      <c r="AJ77" s="126" t="s">
        <v>147</v>
      </c>
      <c r="AK77" s="126" t="s">
        <v>148</v>
      </c>
      <c r="AL77" s="227">
        <v>0</v>
      </c>
      <c r="AM77" s="227">
        <v>0</v>
      </c>
      <c r="AN77" s="227">
        <v>0</v>
      </c>
      <c r="AO77" s="227">
        <v>0</v>
      </c>
      <c r="AQ77" s="126" t="s">
        <v>147</v>
      </c>
      <c r="AR77" s="126" t="s">
        <v>148</v>
      </c>
      <c r="AS77" s="227">
        <v>0</v>
      </c>
      <c r="AT77" s="227">
        <v>0</v>
      </c>
      <c r="AU77" s="227">
        <v>0</v>
      </c>
      <c r="AV77" s="227">
        <v>0</v>
      </c>
      <c r="AX77" s="126" t="s">
        <v>147</v>
      </c>
      <c r="AY77" s="126" t="s">
        <v>148</v>
      </c>
      <c r="AZ77" s="227">
        <v>0</v>
      </c>
      <c r="BA77" s="227">
        <v>0</v>
      </c>
      <c r="BB77" s="227">
        <v>0</v>
      </c>
      <c r="BC77" s="227">
        <v>0</v>
      </c>
      <c r="BE77" s="126" t="s">
        <v>147</v>
      </c>
      <c r="BF77" s="126" t="s">
        <v>148</v>
      </c>
      <c r="BG77" s="227">
        <v>0</v>
      </c>
      <c r="BH77" s="227">
        <v>0</v>
      </c>
      <c r="BI77" s="227">
        <v>0</v>
      </c>
      <c r="BJ77" s="227">
        <v>0</v>
      </c>
      <c r="BL77" s="126" t="s">
        <v>147</v>
      </c>
      <c r="BM77" s="126" t="s">
        <v>148</v>
      </c>
      <c r="BN77" s="227">
        <v>0</v>
      </c>
      <c r="BO77" s="227">
        <v>0</v>
      </c>
      <c r="BP77" s="227">
        <v>0</v>
      </c>
      <c r="BQ77" s="227">
        <v>0</v>
      </c>
      <c r="BS77" s="126" t="s">
        <v>147</v>
      </c>
      <c r="BT77" s="126" t="s">
        <v>148</v>
      </c>
      <c r="BU77" s="227">
        <v>0</v>
      </c>
      <c r="BV77" s="227">
        <v>0</v>
      </c>
      <c r="BW77" s="227">
        <v>0</v>
      </c>
      <c r="BX77" s="227">
        <v>0</v>
      </c>
      <c r="BZ77" s="126" t="s">
        <v>147</v>
      </c>
      <c r="CA77" s="126" t="s">
        <v>148</v>
      </c>
      <c r="CB77" s="227">
        <v>0</v>
      </c>
      <c r="CC77" s="227">
        <v>0</v>
      </c>
      <c r="CD77" s="227">
        <v>0</v>
      </c>
      <c r="CE77" s="227">
        <v>0</v>
      </c>
    </row>
    <row r="78" spans="1:83">
      <c r="A78" s="126" t="s">
        <v>149</v>
      </c>
      <c r="B78" s="126" t="s">
        <v>150</v>
      </c>
      <c r="C78" s="227">
        <v>0</v>
      </c>
      <c r="D78" s="227">
        <v>0</v>
      </c>
      <c r="E78" s="227">
        <v>0</v>
      </c>
      <c r="F78" s="227">
        <v>0</v>
      </c>
      <c r="H78" s="126" t="s">
        <v>149</v>
      </c>
      <c r="I78" s="126" t="s">
        <v>150</v>
      </c>
      <c r="J78" s="227">
        <v>0</v>
      </c>
      <c r="K78" s="227">
        <v>0</v>
      </c>
      <c r="L78" s="227">
        <v>0</v>
      </c>
      <c r="M78" s="227">
        <v>0</v>
      </c>
      <c r="O78" s="126" t="s">
        <v>149</v>
      </c>
      <c r="P78" s="126" t="s">
        <v>150</v>
      </c>
      <c r="Q78" s="227">
        <v>0</v>
      </c>
      <c r="R78" s="227">
        <v>0</v>
      </c>
      <c r="S78" s="227">
        <v>0</v>
      </c>
      <c r="T78" s="227">
        <v>0</v>
      </c>
      <c r="V78" s="126" t="s">
        <v>149</v>
      </c>
      <c r="W78" s="126" t="s">
        <v>150</v>
      </c>
      <c r="X78" s="227">
        <v>0</v>
      </c>
      <c r="Y78" s="227">
        <v>0</v>
      </c>
      <c r="Z78" s="227">
        <v>0</v>
      </c>
      <c r="AA78" s="227">
        <v>0</v>
      </c>
      <c r="AC78" s="126" t="s">
        <v>149</v>
      </c>
      <c r="AD78" s="126" t="s">
        <v>150</v>
      </c>
      <c r="AE78" s="227">
        <v>0</v>
      </c>
      <c r="AF78" s="227">
        <v>0</v>
      </c>
      <c r="AG78" s="227">
        <v>0</v>
      </c>
      <c r="AH78" s="227">
        <v>0</v>
      </c>
      <c r="AJ78" s="126" t="s">
        <v>149</v>
      </c>
      <c r="AK78" s="126" t="s">
        <v>150</v>
      </c>
      <c r="AL78" s="227">
        <v>0</v>
      </c>
      <c r="AM78" s="227">
        <v>0</v>
      </c>
      <c r="AN78" s="227">
        <v>0</v>
      </c>
      <c r="AO78" s="227">
        <v>0</v>
      </c>
      <c r="AQ78" s="126" t="s">
        <v>149</v>
      </c>
      <c r="AR78" s="126" t="s">
        <v>150</v>
      </c>
      <c r="AS78" s="227">
        <v>0</v>
      </c>
      <c r="AT78" s="227">
        <v>0</v>
      </c>
      <c r="AU78" s="227">
        <v>0</v>
      </c>
      <c r="AV78" s="227">
        <v>0</v>
      </c>
      <c r="AX78" s="126" t="s">
        <v>149</v>
      </c>
      <c r="AY78" s="126" t="s">
        <v>150</v>
      </c>
      <c r="AZ78" s="227">
        <v>0</v>
      </c>
      <c r="BA78" s="227">
        <v>0</v>
      </c>
      <c r="BB78" s="227">
        <v>0</v>
      </c>
      <c r="BC78" s="227">
        <v>0</v>
      </c>
      <c r="BE78" s="126" t="s">
        <v>149</v>
      </c>
      <c r="BF78" s="126" t="s">
        <v>150</v>
      </c>
      <c r="BG78" s="227">
        <v>0</v>
      </c>
      <c r="BH78" s="227">
        <v>0</v>
      </c>
      <c r="BI78" s="227">
        <v>0</v>
      </c>
      <c r="BJ78" s="227">
        <v>0</v>
      </c>
      <c r="BL78" s="126" t="s">
        <v>149</v>
      </c>
      <c r="BM78" s="126" t="s">
        <v>150</v>
      </c>
      <c r="BN78" s="227">
        <v>0</v>
      </c>
      <c r="BO78" s="227">
        <v>0</v>
      </c>
      <c r="BP78" s="227">
        <v>0</v>
      </c>
      <c r="BQ78" s="227">
        <v>0</v>
      </c>
      <c r="BS78" s="126" t="s">
        <v>149</v>
      </c>
      <c r="BT78" s="126" t="s">
        <v>150</v>
      </c>
      <c r="BU78" s="227">
        <v>0</v>
      </c>
      <c r="BV78" s="227">
        <v>0</v>
      </c>
      <c r="BW78" s="227">
        <v>0</v>
      </c>
      <c r="BX78" s="227">
        <v>0</v>
      </c>
      <c r="BZ78" s="126" t="s">
        <v>149</v>
      </c>
      <c r="CA78" s="126" t="s">
        <v>150</v>
      </c>
      <c r="CB78" s="227">
        <v>0</v>
      </c>
      <c r="CC78" s="227">
        <v>0</v>
      </c>
      <c r="CD78" s="227">
        <v>0</v>
      </c>
      <c r="CE78" s="227">
        <v>0</v>
      </c>
    </row>
    <row r="79" spans="1:83">
      <c r="A79" s="126" t="s">
        <v>151</v>
      </c>
      <c r="B79" s="126" t="s">
        <v>152</v>
      </c>
      <c r="C79" s="227">
        <v>0</v>
      </c>
      <c r="D79" s="227">
        <v>0</v>
      </c>
      <c r="E79" s="227">
        <v>0</v>
      </c>
      <c r="F79" s="227">
        <v>0</v>
      </c>
      <c r="H79" s="126" t="s">
        <v>151</v>
      </c>
      <c r="I79" s="126" t="s">
        <v>152</v>
      </c>
      <c r="J79" s="227">
        <v>0</v>
      </c>
      <c r="K79" s="227">
        <v>0</v>
      </c>
      <c r="L79" s="227">
        <v>0</v>
      </c>
      <c r="M79" s="227">
        <v>0</v>
      </c>
      <c r="O79" s="126" t="s">
        <v>151</v>
      </c>
      <c r="P79" s="126" t="s">
        <v>152</v>
      </c>
      <c r="Q79" s="227">
        <v>0</v>
      </c>
      <c r="R79" s="227">
        <v>0</v>
      </c>
      <c r="S79" s="227">
        <v>0</v>
      </c>
      <c r="T79" s="227">
        <v>0</v>
      </c>
      <c r="V79" s="126" t="s">
        <v>151</v>
      </c>
      <c r="W79" s="126" t="s">
        <v>152</v>
      </c>
      <c r="X79" s="227">
        <v>0</v>
      </c>
      <c r="Y79" s="227">
        <v>0</v>
      </c>
      <c r="Z79" s="227">
        <v>0</v>
      </c>
      <c r="AA79" s="227">
        <v>0</v>
      </c>
      <c r="AC79" s="126" t="s">
        <v>151</v>
      </c>
      <c r="AD79" s="126" t="s">
        <v>152</v>
      </c>
      <c r="AE79" s="227">
        <v>0</v>
      </c>
      <c r="AF79" s="227">
        <v>0</v>
      </c>
      <c r="AG79" s="227">
        <v>0</v>
      </c>
      <c r="AH79" s="227">
        <v>0</v>
      </c>
      <c r="AJ79" s="126" t="s">
        <v>151</v>
      </c>
      <c r="AK79" s="126" t="s">
        <v>152</v>
      </c>
      <c r="AL79" s="227">
        <v>0</v>
      </c>
      <c r="AM79" s="227">
        <v>0</v>
      </c>
      <c r="AN79" s="227">
        <v>0</v>
      </c>
      <c r="AO79" s="227">
        <v>0</v>
      </c>
      <c r="AQ79" s="126" t="s">
        <v>151</v>
      </c>
      <c r="AR79" s="126" t="s">
        <v>152</v>
      </c>
      <c r="AS79" s="227">
        <v>0</v>
      </c>
      <c r="AT79" s="227">
        <v>0</v>
      </c>
      <c r="AU79" s="227">
        <v>0</v>
      </c>
      <c r="AV79" s="227">
        <v>0</v>
      </c>
      <c r="AX79" s="126" t="s">
        <v>151</v>
      </c>
      <c r="AY79" s="126" t="s">
        <v>152</v>
      </c>
      <c r="AZ79" s="227">
        <v>0</v>
      </c>
      <c r="BA79" s="227">
        <v>0</v>
      </c>
      <c r="BB79" s="227">
        <v>0</v>
      </c>
      <c r="BC79" s="227">
        <v>0</v>
      </c>
      <c r="BE79" s="126" t="s">
        <v>151</v>
      </c>
      <c r="BF79" s="126" t="s">
        <v>152</v>
      </c>
      <c r="BG79" s="227">
        <v>0</v>
      </c>
      <c r="BH79" s="227">
        <v>0</v>
      </c>
      <c r="BI79" s="227">
        <v>0</v>
      </c>
      <c r="BJ79" s="227">
        <v>0</v>
      </c>
      <c r="BL79" s="126" t="s">
        <v>151</v>
      </c>
      <c r="BM79" s="126" t="s">
        <v>152</v>
      </c>
      <c r="BN79" s="227">
        <v>0</v>
      </c>
      <c r="BO79" s="227">
        <v>0</v>
      </c>
      <c r="BP79" s="227">
        <v>0</v>
      </c>
      <c r="BQ79" s="227">
        <v>0</v>
      </c>
      <c r="BS79" s="126" t="s">
        <v>151</v>
      </c>
      <c r="BT79" s="126" t="s">
        <v>152</v>
      </c>
      <c r="BU79" s="227">
        <v>0</v>
      </c>
      <c r="BV79" s="227">
        <v>0</v>
      </c>
      <c r="BW79" s="227">
        <v>0</v>
      </c>
      <c r="BX79" s="227">
        <v>0</v>
      </c>
      <c r="BZ79" s="126" t="s">
        <v>151</v>
      </c>
      <c r="CA79" s="126" t="s">
        <v>152</v>
      </c>
      <c r="CB79" s="227">
        <v>0</v>
      </c>
      <c r="CC79" s="227">
        <v>0</v>
      </c>
      <c r="CD79" s="227">
        <v>0</v>
      </c>
      <c r="CE79" s="227">
        <v>0</v>
      </c>
    </row>
    <row r="80" spans="1:83">
      <c r="A80" s="126" t="s">
        <v>153</v>
      </c>
      <c r="B80" s="126" t="s">
        <v>154</v>
      </c>
      <c r="C80" s="227">
        <v>0</v>
      </c>
      <c r="D80" s="227">
        <v>0</v>
      </c>
      <c r="E80" s="227">
        <v>0</v>
      </c>
      <c r="F80" s="227">
        <v>0</v>
      </c>
      <c r="H80" s="126" t="s">
        <v>153</v>
      </c>
      <c r="I80" s="126" t="s">
        <v>154</v>
      </c>
      <c r="J80" s="227">
        <v>0</v>
      </c>
      <c r="K80" s="227">
        <v>0</v>
      </c>
      <c r="L80" s="227">
        <v>0</v>
      </c>
      <c r="M80" s="227">
        <v>0</v>
      </c>
      <c r="O80" s="126" t="s">
        <v>153</v>
      </c>
      <c r="P80" s="126" t="s">
        <v>154</v>
      </c>
      <c r="Q80" s="227">
        <v>0</v>
      </c>
      <c r="R80" s="227">
        <v>0</v>
      </c>
      <c r="S80" s="227">
        <v>0</v>
      </c>
      <c r="T80" s="227">
        <v>0</v>
      </c>
      <c r="V80" s="126" t="s">
        <v>153</v>
      </c>
      <c r="W80" s="126" t="s">
        <v>154</v>
      </c>
      <c r="X80" s="227">
        <v>0</v>
      </c>
      <c r="Y80" s="227">
        <v>0</v>
      </c>
      <c r="Z80" s="227">
        <v>0</v>
      </c>
      <c r="AA80" s="227">
        <v>0</v>
      </c>
      <c r="AC80" s="126" t="s">
        <v>153</v>
      </c>
      <c r="AD80" s="126" t="s">
        <v>154</v>
      </c>
      <c r="AE80" s="227">
        <v>0</v>
      </c>
      <c r="AF80" s="227">
        <v>0</v>
      </c>
      <c r="AG80" s="227">
        <v>0</v>
      </c>
      <c r="AH80" s="227">
        <v>0</v>
      </c>
      <c r="AJ80" s="126" t="s">
        <v>153</v>
      </c>
      <c r="AK80" s="126" t="s">
        <v>154</v>
      </c>
      <c r="AL80" s="227">
        <v>0</v>
      </c>
      <c r="AM80" s="227">
        <v>0</v>
      </c>
      <c r="AN80" s="227">
        <v>0</v>
      </c>
      <c r="AO80" s="227">
        <v>0</v>
      </c>
      <c r="AQ80" s="126" t="s">
        <v>153</v>
      </c>
      <c r="AR80" s="126" t="s">
        <v>154</v>
      </c>
      <c r="AS80" s="227">
        <v>0</v>
      </c>
      <c r="AT80" s="227">
        <v>0</v>
      </c>
      <c r="AU80" s="227">
        <v>0</v>
      </c>
      <c r="AV80" s="227">
        <v>0</v>
      </c>
      <c r="AX80" s="126" t="s">
        <v>153</v>
      </c>
      <c r="AY80" s="126" t="s">
        <v>154</v>
      </c>
      <c r="AZ80" s="227">
        <v>0</v>
      </c>
      <c r="BA80" s="227">
        <v>0</v>
      </c>
      <c r="BB80" s="227">
        <v>0</v>
      </c>
      <c r="BC80" s="227">
        <v>0</v>
      </c>
      <c r="BE80" s="126" t="s">
        <v>153</v>
      </c>
      <c r="BF80" s="126" t="s">
        <v>154</v>
      </c>
      <c r="BG80" s="227">
        <v>0</v>
      </c>
      <c r="BH80" s="227">
        <v>0</v>
      </c>
      <c r="BI80" s="227">
        <v>0</v>
      </c>
      <c r="BJ80" s="227">
        <v>0</v>
      </c>
      <c r="BL80" s="126" t="s">
        <v>153</v>
      </c>
      <c r="BM80" s="126" t="s">
        <v>154</v>
      </c>
      <c r="BN80" s="227">
        <v>0</v>
      </c>
      <c r="BO80" s="227">
        <v>0</v>
      </c>
      <c r="BP80" s="227">
        <v>0</v>
      </c>
      <c r="BQ80" s="227">
        <v>0</v>
      </c>
      <c r="BS80" s="126" t="s">
        <v>153</v>
      </c>
      <c r="BT80" s="126" t="s">
        <v>154</v>
      </c>
      <c r="BU80" s="227">
        <v>0</v>
      </c>
      <c r="BV80" s="227">
        <v>0</v>
      </c>
      <c r="BW80" s="227">
        <v>0</v>
      </c>
      <c r="BX80" s="227">
        <v>0</v>
      </c>
      <c r="BZ80" s="126" t="s">
        <v>153</v>
      </c>
      <c r="CA80" s="126" t="s">
        <v>154</v>
      </c>
      <c r="CB80" s="227">
        <v>0</v>
      </c>
      <c r="CC80" s="227">
        <v>0</v>
      </c>
      <c r="CD80" s="227">
        <v>0</v>
      </c>
      <c r="CE80" s="227">
        <v>0</v>
      </c>
    </row>
    <row r="81" spans="1:83">
      <c r="A81" s="126" t="s">
        <v>155</v>
      </c>
      <c r="B81" s="126" t="s">
        <v>156</v>
      </c>
      <c r="C81" s="227">
        <v>0</v>
      </c>
      <c r="D81" s="227">
        <v>0</v>
      </c>
      <c r="E81" s="227">
        <v>0</v>
      </c>
      <c r="F81" s="227">
        <v>0</v>
      </c>
      <c r="H81" s="126" t="s">
        <v>155</v>
      </c>
      <c r="I81" s="126" t="s">
        <v>156</v>
      </c>
      <c r="J81" s="227">
        <v>0</v>
      </c>
      <c r="K81" s="227">
        <v>0</v>
      </c>
      <c r="L81" s="227">
        <v>0</v>
      </c>
      <c r="M81" s="227">
        <v>0</v>
      </c>
      <c r="O81" s="126" t="s">
        <v>155</v>
      </c>
      <c r="P81" s="126" t="s">
        <v>156</v>
      </c>
      <c r="Q81" s="227">
        <v>0</v>
      </c>
      <c r="R81" s="227">
        <v>0</v>
      </c>
      <c r="S81" s="227">
        <v>0</v>
      </c>
      <c r="T81" s="227">
        <v>0</v>
      </c>
      <c r="V81" s="126" t="s">
        <v>155</v>
      </c>
      <c r="W81" s="126" t="s">
        <v>156</v>
      </c>
      <c r="X81" s="227">
        <v>0</v>
      </c>
      <c r="Y81" s="227">
        <v>0</v>
      </c>
      <c r="Z81" s="227">
        <v>0</v>
      </c>
      <c r="AA81" s="227">
        <v>0</v>
      </c>
      <c r="AC81" s="126" t="s">
        <v>155</v>
      </c>
      <c r="AD81" s="126" t="s">
        <v>156</v>
      </c>
      <c r="AE81" s="227">
        <v>0</v>
      </c>
      <c r="AF81" s="227">
        <v>0</v>
      </c>
      <c r="AG81" s="227">
        <v>0</v>
      </c>
      <c r="AH81" s="227">
        <v>0</v>
      </c>
      <c r="AJ81" s="126" t="s">
        <v>155</v>
      </c>
      <c r="AK81" s="126" t="s">
        <v>156</v>
      </c>
      <c r="AL81" s="227">
        <v>0</v>
      </c>
      <c r="AM81" s="227">
        <v>0</v>
      </c>
      <c r="AN81" s="227">
        <v>0</v>
      </c>
      <c r="AO81" s="227">
        <v>0</v>
      </c>
      <c r="AQ81" s="126" t="s">
        <v>155</v>
      </c>
      <c r="AR81" s="126" t="s">
        <v>156</v>
      </c>
      <c r="AS81" s="227">
        <v>0</v>
      </c>
      <c r="AT81" s="227">
        <v>0</v>
      </c>
      <c r="AU81" s="227">
        <v>0</v>
      </c>
      <c r="AV81" s="227">
        <v>0</v>
      </c>
      <c r="AX81" s="126" t="s">
        <v>155</v>
      </c>
      <c r="AY81" s="126" t="s">
        <v>156</v>
      </c>
      <c r="AZ81" s="227">
        <v>0</v>
      </c>
      <c r="BA81" s="227">
        <v>0</v>
      </c>
      <c r="BB81" s="227">
        <v>0</v>
      </c>
      <c r="BC81" s="227">
        <v>0</v>
      </c>
      <c r="BE81" s="126" t="s">
        <v>155</v>
      </c>
      <c r="BF81" s="126" t="s">
        <v>156</v>
      </c>
      <c r="BG81" s="227">
        <v>0</v>
      </c>
      <c r="BH81" s="227">
        <v>0</v>
      </c>
      <c r="BI81" s="227">
        <v>0</v>
      </c>
      <c r="BJ81" s="227">
        <v>0</v>
      </c>
      <c r="BL81" s="126" t="s">
        <v>155</v>
      </c>
      <c r="BM81" s="126" t="s">
        <v>156</v>
      </c>
      <c r="BN81" s="227">
        <v>0</v>
      </c>
      <c r="BO81" s="227">
        <v>0</v>
      </c>
      <c r="BP81" s="227">
        <v>0</v>
      </c>
      <c r="BQ81" s="227">
        <v>0</v>
      </c>
      <c r="BS81" s="126" t="s">
        <v>155</v>
      </c>
      <c r="BT81" s="126" t="s">
        <v>156</v>
      </c>
      <c r="BU81" s="227">
        <v>0</v>
      </c>
      <c r="BV81" s="227">
        <v>0</v>
      </c>
      <c r="BW81" s="227">
        <v>0</v>
      </c>
      <c r="BX81" s="227">
        <v>0</v>
      </c>
      <c r="BZ81" s="126" t="s">
        <v>155</v>
      </c>
      <c r="CA81" s="126" t="s">
        <v>156</v>
      </c>
      <c r="CB81" s="227">
        <v>0</v>
      </c>
      <c r="CC81" s="227">
        <v>0</v>
      </c>
      <c r="CD81" s="227">
        <v>0</v>
      </c>
      <c r="CE81" s="227">
        <v>0</v>
      </c>
    </row>
    <row r="82" spans="1:83">
      <c r="A82" s="126" t="s">
        <v>157</v>
      </c>
      <c r="B82" s="126" t="s">
        <v>158</v>
      </c>
      <c r="C82" s="227">
        <v>0</v>
      </c>
      <c r="D82" s="227">
        <v>0</v>
      </c>
      <c r="E82" s="227">
        <v>0</v>
      </c>
      <c r="F82" s="227">
        <v>0</v>
      </c>
      <c r="H82" s="126" t="s">
        <v>157</v>
      </c>
      <c r="I82" s="126" t="s">
        <v>158</v>
      </c>
      <c r="J82" s="227">
        <v>0</v>
      </c>
      <c r="K82" s="227">
        <v>0</v>
      </c>
      <c r="L82" s="227">
        <v>0</v>
      </c>
      <c r="M82" s="227">
        <v>0</v>
      </c>
      <c r="O82" s="126" t="s">
        <v>157</v>
      </c>
      <c r="P82" s="126" t="s">
        <v>158</v>
      </c>
      <c r="Q82" s="227">
        <v>0</v>
      </c>
      <c r="R82" s="227">
        <v>0</v>
      </c>
      <c r="S82" s="227">
        <v>0</v>
      </c>
      <c r="T82" s="227">
        <v>0</v>
      </c>
      <c r="V82" s="126" t="s">
        <v>157</v>
      </c>
      <c r="W82" s="126" t="s">
        <v>158</v>
      </c>
      <c r="X82" s="227">
        <v>0</v>
      </c>
      <c r="Y82" s="227">
        <v>0</v>
      </c>
      <c r="Z82" s="227">
        <v>0</v>
      </c>
      <c r="AA82" s="227">
        <v>0</v>
      </c>
      <c r="AC82" s="126" t="s">
        <v>157</v>
      </c>
      <c r="AD82" s="126" t="s">
        <v>158</v>
      </c>
      <c r="AE82" s="227">
        <v>0</v>
      </c>
      <c r="AF82" s="227">
        <v>0</v>
      </c>
      <c r="AG82" s="227">
        <v>0</v>
      </c>
      <c r="AH82" s="227">
        <v>0</v>
      </c>
      <c r="AJ82" s="126" t="s">
        <v>157</v>
      </c>
      <c r="AK82" s="126" t="s">
        <v>158</v>
      </c>
      <c r="AL82" s="227">
        <v>0</v>
      </c>
      <c r="AM82" s="227">
        <v>0</v>
      </c>
      <c r="AN82" s="227">
        <v>0</v>
      </c>
      <c r="AO82" s="227">
        <v>0</v>
      </c>
      <c r="AQ82" s="126" t="s">
        <v>157</v>
      </c>
      <c r="AR82" s="126" t="s">
        <v>158</v>
      </c>
      <c r="AS82" s="227">
        <v>0</v>
      </c>
      <c r="AT82" s="227">
        <v>0</v>
      </c>
      <c r="AU82" s="227">
        <v>0</v>
      </c>
      <c r="AV82" s="227">
        <v>0</v>
      </c>
      <c r="AX82" s="126" t="s">
        <v>157</v>
      </c>
      <c r="AY82" s="126" t="s">
        <v>158</v>
      </c>
      <c r="AZ82" s="227">
        <v>0</v>
      </c>
      <c r="BA82" s="227">
        <v>0</v>
      </c>
      <c r="BB82" s="227">
        <v>0</v>
      </c>
      <c r="BC82" s="227">
        <v>0</v>
      </c>
      <c r="BE82" s="126" t="s">
        <v>157</v>
      </c>
      <c r="BF82" s="126" t="s">
        <v>158</v>
      </c>
      <c r="BG82" s="227">
        <v>0</v>
      </c>
      <c r="BH82" s="227">
        <v>0</v>
      </c>
      <c r="BI82" s="227">
        <v>0</v>
      </c>
      <c r="BJ82" s="227">
        <v>0</v>
      </c>
      <c r="BL82" s="126" t="s">
        <v>157</v>
      </c>
      <c r="BM82" s="126" t="s">
        <v>158</v>
      </c>
      <c r="BN82" s="227">
        <v>0</v>
      </c>
      <c r="BO82" s="227">
        <v>0</v>
      </c>
      <c r="BP82" s="227">
        <v>0</v>
      </c>
      <c r="BQ82" s="227">
        <v>0</v>
      </c>
      <c r="BS82" s="126" t="s">
        <v>157</v>
      </c>
      <c r="BT82" s="126" t="s">
        <v>158</v>
      </c>
      <c r="BU82" s="227">
        <v>0</v>
      </c>
      <c r="BV82" s="227">
        <v>0</v>
      </c>
      <c r="BW82" s="227">
        <v>0</v>
      </c>
      <c r="BX82" s="227">
        <v>0</v>
      </c>
      <c r="BZ82" s="126" t="s">
        <v>157</v>
      </c>
      <c r="CA82" s="126" t="s">
        <v>158</v>
      </c>
      <c r="CB82" s="227">
        <v>0</v>
      </c>
      <c r="CC82" s="227">
        <v>0</v>
      </c>
      <c r="CD82" s="227">
        <v>0</v>
      </c>
      <c r="CE82" s="227">
        <v>0</v>
      </c>
    </row>
    <row r="83" spans="1:83">
      <c r="A83" s="126" t="s">
        <v>159</v>
      </c>
      <c r="B83" s="126" t="s">
        <v>160</v>
      </c>
      <c r="C83" s="227">
        <v>0</v>
      </c>
      <c r="D83" s="227">
        <v>0</v>
      </c>
      <c r="E83" s="227">
        <v>0</v>
      </c>
      <c r="F83" s="227">
        <v>0</v>
      </c>
      <c r="H83" s="126" t="s">
        <v>159</v>
      </c>
      <c r="I83" s="126" t="s">
        <v>160</v>
      </c>
      <c r="J83" s="227">
        <v>0</v>
      </c>
      <c r="K83" s="227">
        <v>0</v>
      </c>
      <c r="L83" s="227">
        <v>0</v>
      </c>
      <c r="M83" s="227">
        <v>0</v>
      </c>
      <c r="O83" s="126" t="s">
        <v>159</v>
      </c>
      <c r="P83" s="126" t="s">
        <v>160</v>
      </c>
      <c r="Q83" s="227">
        <v>0</v>
      </c>
      <c r="R83" s="227">
        <v>0</v>
      </c>
      <c r="S83" s="227">
        <v>0</v>
      </c>
      <c r="T83" s="227">
        <v>0</v>
      </c>
      <c r="V83" s="126" t="s">
        <v>159</v>
      </c>
      <c r="W83" s="126" t="s">
        <v>160</v>
      </c>
      <c r="X83" s="227">
        <v>0</v>
      </c>
      <c r="Y83" s="227">
        <v>0</v>
      </c>
      <c r="Z83" s="227">
        <v>0</v>
      </c>
      <c r="AA83" s="227">
        <v>0</v>
      </c>
      <c r="AC83" s="126" t="s">
        <v>159</v>
      </c>
      <c r="AD83" s="126" t="s">
        <v>160</v>
      </c>
      <c r="AE83" s="227">
        <v>0</v>
      </c>
      <c r="AF83" s="227">
        <v>0</v>
      </c>
      <c r="AG83" s="227">
        <v>0</v>
      </c>
      <c r="AH83" s="227">
        <v>0</v>
      </c>
      <c r="AJ83" s="126" t="s">
        <v>159</v>
      </c>
      <c r="AK83" s="126" t="s">
        <v>160</v>
      </c>
      <c r="AL83" s="227">
        <v>0</v>
      </c>
      <c r="AM83" s="227">
        <v>0</v>
      </c>
      <c r="AN83" s="227">
        <v>0</v>
      </c>
      <c r="AO83" s="227">
        <v>0</v>
      </c>
      <c r="AQ83" s="126" t="s">
        <v>159</v>
      </c>
      <c r="AR83" s="126" t="s">
        <v>160</v>
      </c>
      <c r="AS83" s="227">
        <v>0</v>
      </c>
      <c r="AT83" s="227">
        <v>0</v>
      </c>
      <c r="AU83" s="227">
        <v>0</v>
      </c>
      <c r="AV83" s="227">
        <v>0</v>
      </c>
      <c r="AX83" s="126" t="s">
        <v>159</v>
      </c>
      <c r="AY83" s="126" t="s">
        <v>160</v>
      </c>
      <c r="AZ83" s="227">
        <v>0</v>
      </c>
      <c r="BA83" s="227">
        <v>0</v>
      </c>
      <c r="BB83" s="227">
        <v>0</v>
      </c>
      <c r="BC83" s="227">
        <v>0</v>
      </c>
      <c r="BE83" s="126" t="s">
        <v>159</v>
      </c>
      <c r="BF83" s="126" t="s">
        <v>160</v>
      </c>
      <c r="BG83" s="227">
        <v>0</v>
      </c>
      <c r="BH83" s="227">
        <v>0</v>
      </c>
      <c r="BI83" s="227">
        <v>0</v>
      </c>
      <c r="BJ83" s="227">
        <v>0</v>
      </c>
      <c r="BL83" s="126" t="s">
        <v>159</v>
      </c>
      <c r="BM83" s="126" t="s">
        <v>160</v>
      </c>
      <c r="BN83" s="227">
        <v>0</v>
      </c>
      <c r="BO83" s="227">
        <v>0</v>
      </c>
      <c r="BP83" s="227">
        <v>0</v>
      </c>
      <c r="BQ83" s="227">
        <v>0</v>
      </c>
      <c r="BS83" s="126" t="s">
        <v>159</v>
      </c>
      <c r="BT83" s="126" t="s">
        <v>160</v>
      </c>
      <c r="BU83" s="227">
        <v>0</v>
      </c>
      <c r="BV83" s="227">
        <v>0</v>
      </c>
      <c r="BW83" s="227">
        <v>0</v>
      </c>
      <c r="BX83" s="227">
        <v>0</v>
      </c>
      <c r="BZ83" s="126" t="s">
        <v>159</v>
      </c>
      <c r="CA83" s="126" t="s">
        <v>160</v>
      </c>
      <c r="CB83" s="227">
        <v>0</v>
      </c>
      <c r="CC83" s="227">
        <v>0</v>
      </c>
      <c r="CD83" s="227">
        <v>0</v>
      </c>
      <c r="CE83" s="227">
        <v>0</v>
      </c>
    </row>
    <row r="84" spans="1:83">
      <c r="A84" s="126" t="s">
        <v>161</v>
      </c>
      <c r="B84" s="126" t="s">
        <v>162</v>
      </c>
      <c r="C84" s="227">
        <v>0</v>
      </c>
      <c r="D84" s="227">
        <v>0</v>
      </c>
      <c r="E84" s="227">
        <v>0</v>
      </c>
      <c r="F84" s="227">
        <v>0</v>
      </c>
      <c r="H84" s="126" t="s">
        <v>161</v>
      </c>
      <c r="I84" s="126" t="s">
        <v>162</v>
      </c>
      <c r="J84" s="227">
        <v>0</v>
      </c>
      <c r="K84" s="227">
        <v>0</v>
      </c>
      <c r="L84" s="227">
        <v>0</v>
      </c>
      <c r="M84" s="227">
        <v>0</v>
      </c>
      <c r="O84" s="126" t="s">
        <v>161</v>
      </c>
      <c r="P84" s="126" t="s">
        <v>162</v>
      </c>
      <c r="Q84" s="227">
        <v>0</v>
      </c>
      <c r="R84" s="227">
        <v>0</v>
      </c>
      <c r="S84" s="227">
        <v>0</v>
      </c>
      <c r="T84" s="227">
        <v>0</v>
      </c>
      <c r="V84" s="126" t="s">
        <v>161</v>
      </c>
      <c r="W84" s="126" t="s">
        <v>162</v>
      </c>
      <c r="X84" s="227">
        <v>0</v>
      </c>
      <c r="Y84" s="227">
        <v>0</v>
      </c>
      <c r="Z84" s="227">
        <v>0</v>
      </c>
      <c r="AA84" s="227">
        <v>0</v>
      </c>
      <c r="AC84" s="126" t="s">
        <v>161</v>
      </c>
      <c r="AD84" s="126" t="s">
        <v>162</v>
      </c>
      <c r="AE84" s="227">
        <v>0</v>
      </c>
      <c r="AF84" s="227">
        <v>0</v>
      </c>
      <c r="AG84" s="227">
        <v>0</v>
      </c>
      <c r="AH84" s="227">
        <v>0</v>
      </c>
      <c r="AJ84" s="126" t="s">
        <v>161</v>
      </c>
      <c r="AK84" s="126" t="s">
        <v>162</v>
      </c>
      <c r="AL84" s="227">
        <v>0</v>
      </c>
      <c r="AM84" s="227">
        <v>0</v>
      </c>
      <c r="AN84" s="227">
        <v>0</v>
      </c>
      <c r="AO84" s="227">
        <v>0</v>
      </c>
      <c r="AQ84" s="126" t="s">
        <v>161</v>
      </c>
      <c r="AR84" s="126" t="s">
        <v>162</v>
      </c>
      <c r="AS84" s="227">
        <v>0</v>
      </c>
      <c r="AT84" s="227">
        <v>0</v>
      </c>
      <c r="AU84" s="227">
        <v>0</v>
      </c>
      <c r="AV84" s="227">
        <v>0</v>
      </c>
      <c r="AX84" s="126" t="s">
        <v>161</v>
      </c>
      <c r="AY84" s="126" t="s">
        <v>162</v>
      </c>
      <c r="AZ84" s="227">
        <v>0</v>
      </c>
      <c r="BA84" s="227">
        <v>0</v>
      </c>
      <c r="BB84" s="227">
        <v>0</v>
      </c>
      <c r="BC84" s="227">
        <v>0</v>
      </c>
      <c r="BE84" s="126" t="s">
        <v>161</v>
      </c>
      <c r="BF84" s="126" t="s">
        <v>162</v>
      </c>
      <c r="BG84" s="227">
        <v>0</v>
      </c>
      <c r="BH84" s="227">
        <v>0</v>
      </c>
      <c r="BI84" s="227">
        <v>0</v>
      </c>
      <c r="BJ84" s="227">
        <v>0</v>
      </c>
      <c r="BL84" s="126" t="s">
        <v>161</v>
      </c>
      <c r="BM84" s="126" t="s">
        <v>162</v>
      </c>
      <c r="BN84" s="227">
        <v>0</v>
      </c>
      <c r="BO84" s="227">
        <v>0</v>
      </c>
      <c r="BP84" s="227">
        <v>0</v>
      </c>
      <c r="BQ84" s="227">
        <v>0</v>
      </c>
      <c r="BS84" s="126" t="s">
        <v>161</v>
      </c>
      <c r="BT84" s="126" t="s">
        <v>162</v>
      </c>
      <c r="BU84" s="227">
        <v>0</v>
      </c>
      <c r="BV84" s="227">
        <v>0</v>
      </c>
      <c r="BW84" s="227">
        <v>0</v>
      </c>
      <c r="BX84" s="227">
        <v>0</v>
      </c>
      <c r="BZ84" s="126" t="s">
        <v>161</v>
      </c>
      <c r="CA84" s="126" t="s">
        <v>162</v>
      </c>
      <c r="CB84" s="227">
        <v>0</v>
      </c>
      <c r="CC84" s="227">
        <v>0</v>
      </c>
      <c r="CD84" s="227">
        <v>0</v>
      </c>
      <c r="CE84" s="227">
        <v>0</v>
      </c>
    </row>
    <row r="85" spans="1:83">
      <c r="A85" s="126" t="s">
        <v>163</v>
      </c>
      <c r="B85" s="126" t="s">
        <v>164</v>
      </c>
      <c r="C85" s="227">
        <v>0</v>
      </c>
      <c r="D85" s="227">
        <v>0</v>
      </c>
      <c r="E85" s="227">
        <v>0</v>
      </c>
      <c r="F85" s="227">
        <v>0</v>
      </c>
      <c r="H85" s="126" t="s">
        <v>163</v>
      </c>
      <c r="I85" s="126" t="s">
        <v>164</v>
      </c>
      <c r="J85" s="227">
        <v>0</v>
      </c>
      <c r="K85" s="227">
        <v>0</v>
      </c>
      <c r="L85" s="227">
        <v>0</v>
      </c>
      <c r="M85" s="227">
        <v>0</v>
      </c>
      <c r="O85" s="126" t="s">
        <v>163</v>
      </c>
      <c r="P85" s="126" t="s">
        <v>164</v>
      </c>
      <c r="Q85" s="227">
        <v>0</v>
      </c>
      <c r="R85" s="227">
        <v>0</v>
      </c>
      <c r="S85" s="227">
        <v>0</v>
      </c>
      <c r="T85" s="227">
        <v>0</v>
      </c>
      <c r="V85" s="126" t="s">
        <v>163</v>
      </c>
      <c r="W85" s="126" t="s">
        <v>164</v>
      </c>
      <c r="X85" s="227">
        <v>0</v>
      </c>
      <c r="Y85" s="227">
        <v>0</v>
      </c>
      <c r="Z85" s="227">
        <v>0</v>
      </c>
      <c r="AA85" s="227">
        <v>0</v>
      </c>
      <c r="AC85" s="126" t="s">
        <v>163</v>
      </c>
      <c r="AD85" s="126" t="s">
        <v>164</v>
      </c>
      <c r="AE85" s="227">
        <v>0</v>
      </c>
      <c r="AF85" s="227">
        <v>0</v>
      </c>
      <c r="AG85" s="227">
        <v>0</v>
      </c>
      <c r="AH85" s="227">
        <v>0</v>
      </c>
      <c r="AJ85" s="126" t="s">
        <v>163</v>
      </c>
      <c r="AK85" s="126" t="s">
        <v>164</v>
      </c>
      <c r="AL85" s="227">
        <v>0</v>
      </c>
      <c r="AM85" s="227">
        <v>0</v>
      </c>
      <c r="AN85" s="227">
        <v>0</v>
      </c>
      <c r="AO85" s="227">
        <v>0</v>
      </c>
      <c r="AQ85" s="126" t="s">
        <v>163</v>
      </c>
      <c r="AR85" s="126" t="s">
        <v>164</v>
      </c>
      <c r="AS85" s="227">
        <v>0</v>
      </c>
      <c r="AT85" s="227">
        <v>0</v>
      </c>
      <c r="AU85" s="227">
        <v>0</v>
      </c>
      <c r="AV85" s="227">
        <v>0</v>
      </c>
      <c r="AX85" s="126" t="s">
        <v>163</v>
      </c>
      <c r="AY85" s="126" t="s">
        <v>164</v>
      </c>
      <c r="AZ85" s="227">
        <v>0</v>
      </c>
      <c r="BA85" s="227">
        <v>0</v>
      </c>
      <c r="BB85" s="227">
        <v>0</v>
      </c>
      <c r="BC85" s="227">
        <v>0</v>
      </c>
      <c r="BE85" s="126" t="s">
        <v>163</v>
      </c>
      <c r="BF85" s="126" t="s">
        <v>164</v>
      </c>
      <c r="BG85" s="227">
        <v>0</v>
      </c>
      <c r="BH85" s="227">
        <v>0</v>
      </c>
      <c r="BI85" s="227">
        <v>0</v>
      </c>
      <c r="BJ85" s="227">
        <v>0</v>
      </c>
      <c r="BL85" s="126" t="s">
        <v>163</v>
      </c>
      <c r="BM85" s="126" t="s">
        <v>164</v>
      </c>
      <c r="BN85" s="227">
        <v>0</v>
      </c>
      <c r="BO85" s="227">
        <v>0</v>
      </c>
      <c r="BP85" s="227">
        <v>0</v>
      </c>
      <c r="BQ85" s="227">
        <v>0</v>
      </c>
      <c r="BS85" s="126" t="s">
        <v>163</v>
      </c>
      <c r="BT85" s="126" t="s">
        <v>164</v>
      </c>
      <c r="BU85" s="227">
        <v>0</v>
      </c>
      <c r="BV85" s="227">
        <v>0</v>
      </c>
      <c r="BW85" s="227">
        <v>0</v>
      </c>
      <c r="BX85" s="227">
        <v>0</v>
      </c>
      <c r="BZ85" s="126" t="s">
        <v>163</v>
      </c>
      <c r="CA85" s="126" t="s">
        <v>164</v>
      </c>
      <c r="CB85" s="227">
        <v>0</v>
      </c>
      <c r="CC85" s="227">
        <v>0</v>
      </c>
      <c r="CD85" s="227">
        <v>0</v>
      </c>
      <c r="CE85" s="227">
        <v>0</v>
      </c>
    </row>
    <row r="86" spans="1:83">
      <c r="A86" s="126" t="s">
        <v>165</v>
      </c>
      <c r="B86" s="126" t="s">
        <v>166</v>
      </c>
      <c r="C86" s="227">
        <v>0</v>
      </c>
      <c r="D86" s="227">
        <v>0</v>
      </c>
      <c r="E86" s="227">
        <v>0</v>
      </c>
      <c r="F86" s="227">
        <v>0</v>
      </c>
      <c r="H86" s="126" t="s">
        <v>165</v>
      </c>
      <c r="I86" s="126" t="s">
        <v>166</v>
      </c>
      <c r="J86" s="227">
        <v>0</v>
      </c>
      <c r="K86" s="227">
        <v>0</v>
      </c>
      <c r="L86" s="227">
        <v>0</v>
      </c>
      <c r="M86" s="227">
        <v>0</v>
      </c>
      <c r="O86" s="126" t="s">
        <v>165</v>
      </c>
      <c r="P86" s="126" t="s">
        <v>166</v>
      </c>
      <c r="Q86" s="227">
        <v>0</v>
      </c>
      <c r="R86" s="227">
        <v>0</v>
      </c>
      <c r="S86" s="227">
        <v>0</v>
      </c>
      <c r="T86" s="227">
        <v>0</v>
      </c>
      <c r="V86" s="126" t="s">
        <v>165</v>
      </c>
      <c r="W86" s="126" t="s">
        <v>166</v>
      </c>
      <c r="X86" s="227">
        <v>0</v>
      </c>
      <c r="Y86" s="227">
        <v>0</v>
      </c>
      <c r="Z86" s="227">
        <v>0</v>
      </c>
      <c r="AA86" s="227">
        <v>0</v>
      </c>
      <c r="AC86" s="126" t="s">
        <v>165</v>
      </c>
      <c r="AD86" s="126" t="s">
        <v>166</v>
      </c>
      <c r="AE86" s="227">
        <v>0</v>
      </c>
      <c r="AF86" s="227">
        <v>0</v>
      </c>
      <c r="AG86" s="227">
        <v>0</v>
      </c>
      <c r="AH86" s="227">
        <v>0</v>
      </c>
      <c r="AJ86" s="126" t="s">
        <v>165</v>
      </c>
      <c r="AK86" s="126" t="s">
        <v>166</v>
      </c>
      <c r="AL86" s="227">
        <v>0</v>
      </c>
      <c r="AM86" s="227">
        <v>0</v>
      </c>
      <c r="AN86" s="227">
        <v>0</v>
      </c>
      <c r="AO86" s="227">
        <v>0</v>
      </c>
      <c r="AQ86" s="126" t="s">
        <v>165</v>
      </c>
      <c r="AR86" s="126" t="s">
        <v>166</v>
      </c>
      <c r="AS86" s="227">
        <v>0</v>
      </c>
      <c r="AT86" s="227">
        <v>0</v>
      </c>
      <c r="AU86" s="227">
        <v>0</v>
      </c>
      <c r="AV86" s="227">
        <v>0</v>
      </c>
      <c r="AX86" s="126" t="s">
        <v>165</v>
      </c>
      <c r="AY86" s="126" t="s">
        <v>166</v>
      </c>
      <c r="AZ86" s="227">
        <v>0</v>
      </c>
      <c r="BA86" s="227">
        <v>0</v>
      </c>
      <c r="BB86" s="227">
        <v>0</v>
      </c>
      <c r="BC86" s="227">
        <v>0</v>
      </c>
      <c r="BE86" s="126" t="s">
        <v>165</v>
      </c>
      <c r="BF86" s="126" t="s">
        <v>166</v>
      </c>
      <c r="BG86" s="227">
        <v>0</v>
      </c>
      <c r="BH86" s="227">
        <v>0</v>
      </c>
      <c r="BI86" s="227">
        <v>0</v>
      </c>
      <c r="BJ86" s="227">
        <v>0</v>
      </c>
      <c r="BL86" s="126" t="s">
        <v>165</v>
      </c>
      <c r="BM86" s="126" t="s">
        <v>166</v>
      </c>
      <c r="BN86" s="227">
        <v>0</v>
      </c>
      <c r="BO86" s="227">
        <v>0</v>
      </c>
      <c r="BP86" s="227">
        <v>0</v>
      </c>
      <c r="BQ86" s="227">
        <v>0</v>
      </c>
      <c r="BS86" s="126" t="s">
        <v>165</v>
      </c>
      <c r="BT86" s="126" t="s">
        <v>166</v>
      </c>
      <c r="BU86" s="227">
        <v>0</v>
      </c>
      <c r="BV86" s="227">
        <v>0</v>
      </c>
      <c r="BW86" s="227">
        <v>0</v>
      </c>
      <c r="BX86" s="227">
        <v>0</v>
      </c>
      <c r="BZ86" s="126" t="s">
        <v>165</v>
      </c>
      <c r="CA86" s="126" t="s">
        <v>166</v>
      </c>
      <c r="CB86" s="227">
        <v>0</v>
      </c>
      <c r="CC86" s="227">
        <v>0</v>
      </c>
      <c r="CD86" s="227">
        <v>0</v>
      </c>
      <c r="CE86" s="227">
        <v>0</v>
      </c>
    </row>
    <row r="87" spans="1:83">
      <c r="A87" s="126" t="s">
        <v>167</v>
      </c>
      <c r="B87" s="126" t="s">
        <v>168</v>
      </c>
      <c r="C87" s="227">
        <v>0</v>
      </c>
      <c r="D87" s="227">
        <v>0</v>
      </c>
      <c r="E87" s="227">
        <v>0</v>
      </c>
      <c r="F87" s="227">
        <v>0</v>
      </c>
      <c r="H87" s="126" t="s">
        <v>167</v>
      </c>
      <c r="I87" s="126" t="s">
        <v>168</v>
      </c>
      <c r="J87" s="227">
        <v>0</v>
      </c>
      <c r="K87" s="227">
        <v>0</v>
      </c>
      <c r="L87" s="227">
        <v>0</v>
      </c>
      <c r="M87" s="227">
        <v>0</v>
      </c>
      <c r="O87" s="126" t="s">
        <v>167</v>
      </c>
      <c r="P87" s="126" t="s">
        <v>168</v>
      </c>
      <c r="Q87" s="227">
        <v>0</v>
      </c>
      <c r="R87" s="227">
        <v>0</v>
      </c>
      <c r="S87" s="227">
        <v>0</v>
      </c>
      <c r="T87" s="227">
        <v>0</v>
      </c>
      <c r="V87" s="126" t="s">
        <v>167</v>
      </c>
      <c r="W87" s="126" t="s">
        <v>168</v>
      </c>
      <c r="X87" s="227">
        <v>0</v>
      </c>
      <c r="Y87" s="227">
        <v>0</v>
      </c>
      <c r="Z87" s="227">
        <v>0</v>
      </c>
      <c r="AA87" s="227">
        <v>0</v>
      </c>
      <c r="AC87" s="126" t="s">
        <v>167</v>
      </c>
      <c r="AD87" s="126" t="s">
        <v>168</v>
      </c>
      <c r="AE87" s="227">
        <v>0</v>
      </c>
      <c r="AF87" s="227">
        <v>0</v>
      </c>
      <c r="AG87" s="227">
        <v>0</v>
      </c>
      <c r="AH87" s="227">
        <v>0</v>
      </c>
      <c r="AJ87" s="126" t="s">
        <v>167</v>
      </c>
      <c r="AK87" s="126" t="s">
        <v>168</v>
      </c>
      <c r="AL87" s="227">
        <v>0</v>
      </c>
      <c r="AM87" s="227">
        <v>0</v>
      </c>
      <c r="AN87" s="227">
        <v>0</v>
      </c>
      <c r="AO87" s="227">
        <v>0</v>
      </c>
      <c r="AQ87" s="126" t="s">
        <v>167</v>
      </c>
      <c r="AR87" s="126" t="s">
        <v>168</v>
      </c>
      <c r="AS87" s="227">
        <v>0</v>
      </c>
      <c r="AT87" s="227">
        <v>0</v>
      </c>
      <c r="AU87" s="227">
        <v>0</v>
      </c>
      <c r="AV87" s="227">
        <v>0</v>
      </c>
      <c r="AX87" s="126" t="s">
        <v>167</v>
      </c>
      <c r="AY87" s="126" t="s">
        <v>168</v>
      </c>
      <c r="AZ87" s="227">
        <v>0</v>
      </c>
      <c r="BA87" s="227">
        <v>0</v>
      </c>
      <c r="BB87" s="227">
        <v>0</v>
      </c>
      <c r="BC87" s="227">
        <v>0</v>
      </c>
      <c r="BE87" s="126" t="s">
        <v>167</v>
      </c>
      <c r="BF87" s="126" t="s">
        <v>168</v>
      </c>
      <c r="BG87" s="227">
        <v>0</v>
      </c>
      <c r="BH87" s="227">
        <v>0</v>
      </c>
      <c r="BI87" s="227">
        <v>0</v>
      </c>
      <c r="BJ87" s="227">
        <v>0</v>
      </c>
      <c r="BL87" s="126" t="s">
        <v>167</v>
      </c>
      <c r="BM87" s="126" t="s">
        <v>168</v>
      </c>
      <c r="BN87" s="227">
        <v>0</v>
      </c>
      <c r="BO87" s="227">
        <v>0</v>
      </c>
      <c r="BP87" s="227">
        <v>0</v>
      </c>
      <c r="BQ87" s="227">
        <v>0</v>
      </c>
      <c r="BS87" s="126" t="s">
        <v>167</v>
      </c>
      <c r="BT87" s="126" t="s">
        <v>168</v>
      </c>
      <c r="BU87" s="227">
        <v>0</v>
      </c>
      <c r="BV87" s="227">
        <v>0</v>
      </c>
      <c r="BW87" s="227">
        <v>0</v>
      </c>
      <c r="BX87" s="227">
        <v>0</v>
      </c>
      <c r="BZ87" s="126" t="s">
        <v>167</v>
      </c>
      <c r="CA87" s="126" t="s">
        <v>168</v>
      </c>
      <c r="CB87" s="227">
        <v>0</v>
      </c>
      <c r="CC87" s="227">
        <v>0</v>
      </c>
      <c r="CD87" s="227">
        <v>0</v>
      </c>
      <c r="CE87" s="227">
        <v>0</v>
      </c>
    </row>
    <row r="88" spans="1:83">
      <c r="A88" s="126" t="s">
        <v>169</v>
      </c>
      <c r="B88" s="126" t="s">
        <v>170</v>
      </c>
      <c r="C88" s="227">
        <v>0</v>
      </c>
      <c r="D88" s="227">
        <v>0</v>
      </c>
      <c r="E88" s="227">
        <v>0</v>
      </c>
      <c r="F88" s="227">
        <v>0</v>
      </c>
      <c r="H88" s="126" t="s">
        <v>169</v>
      </c>
      <c r="I88" s="126" t="s">
        <v>170</v>
      </c>
      <c r="J88" s="227">
        <v>0</v>
      </c>
      <c r="K88" s="227">
        <v>0</v>
      </c>
      <c r="L88" s="227">
        <v>0</v>
      </c>
      <c r="M88" s="227">
        <v>0</v>
      </c>
      <c r="O88" s="126" t="s">
        <v>169</v>
      </c>
      <c r="P88" s="126" t="s">
        <v>170</v>
      </c>
      <c r="Q88" s="227">
        <v>0</v>
      </c>
      <c r="R88" s="227">
        <v>0</v>
      </c>
      <c r="S88" s="227">
        <v>0</v>
      </c>
      <c r="T88" s="227">
        <v>0</v>
      </c>
      <c r="V88" s="126" t="s">
        <v>169</v>
      </c>
      <c r="W88" s="126" t="s">
        <v>170</v>
      </c>
      <c r="X88" s="227">
        <v>0</v>
      </c>
      <c r="Y88" s="227">
        <v>0</v>
      </c>
      <c r="Z88" s="227">
        <v>0</v>
      </c>
      <c r="AA88" s="227">
        <v>0</v>
      </c>
      <c r="AC88" s="126" t="s">
        <v>169</v>
      </c>
      <c r="AD88" s="126" t="s">
        <v>170</v>
      </c>
      <c r="AE88" s="227">
        <v>0</v>
      </c>
      <c r="AF88" s="227">
        <v>0</v>
      </c>
      <c r="AG88" s="227">
        <v>0</v>
      </c>
      <c r="AH88" s="227">
        <v>0</v>
      </c>
      <c r="AJ88" s="126" t="s">
        <v>169</v>
      </c>
      <c r="AK88" s="126" t="s">
        <v>170</v>
      </c>
      <c r="AL88" s="227">
        <v>0</v>
      </c>
      <c r="AM88" s="227">
        <v>0</v>
      </c>
      <c r="AN88" s="227">
        <v>0</v>
      </c>
      <c r="AO88" s="227">
        <v>0</v>
      </c>
      <c r="AQ88" s="126" t="s">
        <v>169</v>
      </c>
      <c r="AR88" s="126" t="s">
        <v>170</v>
      </c>
      <c r="AS88" s="227">
        <v>0</v>
      </c>
      <c r="AT88" s="227">
        <v>0</v>
      </c>
      <c r="AU88" s="227">
        <v>0</v>
      </c>
      <c r="AV88" s="227">
        <v>0</v>
      </c>
      <c r="AX88" s="126" t="s">
        <v>169</v>
      </c>
      <c r="AY88" s="126" t="s">
        <v>170</v>
      </c>
      <c r="AZ88" s="227">
        <v>0</v>
      </c>
      <c r="BA88" s="227">
        <v>0</v>
      </c>
      <c r="BB88" s="227">
        <v>0</v>
      </c>
      <c r="BC88" s="227">
        <v>0</v>
      </c>
      <c r="BE88" s="126" t="s">
        <v>169</v>
      </c>
      <c r="BF88" s="126" t="s">
        <v>170</v>
      </c>
      <c r="BG88" s="227">
        <v>0</v>
      </c>
      <c r="BH88" s="227">
        <v>0</v>
      </c>
      <c r="BI88" s="227">
        <v>0</v>
      </c>
      <c r="BJ88" s="227">
        <v>0</v>
      </c>
      <c r="BL88" s="126" t="s">
        <v>169</v>
      </c>
      <c r="BM88" s="126" t="s">
        <v>170</v>
      </c>
      <c r="BN88" s="227">
        <v>0</v>
      </c>
      <c r="BO88" s="227">
        <v>0</v>
      </c>
      <c r="BP88" s="227">
        <v>0</v>
      </c>
      <c r="BQ88" s="227">
        <v>0</v>
      </c>
      <c r="BS88" s="126" t="s">
        <v>169</v>
      </c>
      <c r="BT88" s="126" t="s">
        <v>170</v>
      </c>
      <c r="BU88" s="227">
        <v>0</v>
      </c>
      <c r="BV88" s="227">
        <v>0</v>
      </c>
      <c r="BW88" s="227">
        <v>0</v>
      </c>
      <c r="BX88" s="227">
        <v>0</v>
      </c>
      <c r="BZ88" s="126" t="s">
        <v>169</v>
      </c>
      <c r="CA88" s="126" t="s">
        <v>170</v>
      </c>
      <c r="CB88" s="227">
        <v>0</v>
      </c>
      <c r="CC88" s="227">
        <v>0</v>
      </c>
      <c r="CD88" s="227">
        <v>0</v>
      </c>
      <c r="CE88" s="227">
        <v>0</v>
      </c>
    </row>
    <row r="89" spans="1:83">
      <c r="A89" s="126" t="s">
        <v>171</v>
      </c>
      <c r="B89" s="126" t="s">
        <v>172</v>
      </c>
      <c r="C89" s="227">
        <v>0</v>
      </c>
      <c r="D89" s="227">
        <v>0</v>
      </c>
      <c r="E89" s="227">
        <v>0</v>
      </c>
      <c r="F89" s="227">
        <v>0</v>
      </c>
      <c r="H89" s="126" t="s">
        <v>171</v>
      </c>
      <c r="I89" s="126" t="s">
        <v>172</v>
      </c>
      <c r="J89" s="227">
        <v>0</v>
      </c>
      <c r="K89" s="227">
        <v>0</v>
      </c>
      <c r="L89" s="227">
        <v>0</v>
      </c>
      <c r="M89" s="227">
        <v>0</v>
      </c>
      <c r="O89" s="126" t="s">
        <v>171</v>
      </c>
      <c r="P89" s="126" t="s">
        <v>172</v>
      </c>
      <c r="Q89" s="227">
        <v>0</v>
      </c>
      <c r="R89" s="227">
        <v>0</v>
      </c>
      <c r="S89" s="227">
        <v>0</v>
      </c>
      <c r="T89" s="227">
        <v>0</v>
      </c>
      <c r="V89" s="126" t="s">
        <v>171</v>
      </c>
      <c r="W89" s="126" t="s">
        <v>172</v>
      </c>
      <c r="X89" s="227">
        <v>0</v>
      </c>
      <c r="Y89" s="227">
        <v>0</v>
      </c>
      <c r="Z89" s="227">
        <v>0</v>
      </c>
      <c r="AA89" s="227">
        <v>0</v>
      </c>
      <c r="AC89" s="126" t="s">
        <v>171</v>
      </c>
      <c r="AD89" s="126" t="s">
        <v>172</v>
      </c>
      <c r="AE89" s="227">
        <v>0</v>
      </c>
      <c r="AF89" s="227">
        <v>0</v>
      </c>
      <c r="AG89" s="227">
        <v>0</v>
      </c>
      <c r="AH89" s="227">
        <v>0</v>
      </c>
      <c r="AJ89" s="126" t="s">
        <v>171</v>
      </c>
      <c r="AK89" s="126" t="s">
        <v>172</v>
      </c>
      <c r="AL89" s="227">
        <v>0</v>
      </c>
      <c r="AM89" s="227">
        <v>0</v>
      </c>
      <c r="AN89" s="227">
        <v>0</v>
      </c>
      <c r="AO89" s="227">
        <v>0</v>
      </c>
      <c r="AQ89" s="126" t="s">
        <v>171</v>
      </c>
      <c r="AR89" s="126" t="s">
        <v>172</v>
      </c>
      <c r="AS89" s="227">
        <v>0</v>
      </c>
      <c r="AT89" s="227">
        <v>0</v>
      </c>
      <c r="AU89" s="227">
        <v>0</v>
      </c>
      <c r="AV89" s="227">
        <v>0</v>
      </c>
      <c r="AX89" s="126" t="s">
        <v>171</v>
      </c>
      <c r="AY89" s="126" t="s">
        <v>172</v>
      </c>
      <c r="AZ89" s="227">
        <v>0</v>
      </c>
      <c r="BA89" s="227">
        <v>0</v>
      </c>
      <c r="BB89" s="227">
        <v>0</v>
      </c>
      <c r="BC89" s="227">
        <v>0</v>
      </c>
      <c r="BE89" s="126" t="s">
        <v>171</v>
      </c>
      <c r="BF89" s="126" t="s">
        <v>172</v>
      </c>
      <c r="BG89" s="227">
        <v>0</v>
      </c>
      <c r="BH89" s="227">
        <v>0</v>
      </c>
      <c r="BI89" s="227">
        <v>0</v>
      </c>
      <c r="BJ89" s="227">
        <v>0</v>
      </c>
      <c r="BL89" s="126" t="s">
        <v>171</v>
      </c>
      <c r="BM89" s="126" t="s">
        <v>172</v>
      </c>
      <c r="BN89" s="227">
        <v>0</v>
      </c>
      <c r="BO89" s="227">
        <v>0</v>
      </c>
      <c r="BP89" s="227">
        <v>0</v>
      </c>
      <c r="BQ89" s="227">
        <v>0</v>
      </c>
      <c r="BS89" s="126" t="s">
        <v>171</v>
      </c>
      <c r="BT89" s="126" t="s">
        <v>172</v>
      </c>
      <c r="BU89" s="227">
        <v>0</v>
      </c>
      <c r="BV89" s="227">
        <v>0</v>
      </c>
      <c r="BW89" s="227">
        <v>0</v>
      </c>
      <c r="BX89" s="227">
        <v>0</v>
      </c>
      <c r="BZ89" s="126" t="s">
        <v>171</v>
      </c>
      <c r="CA89" s="126" t="s">
        <v>172</v>
      </c>
      <c r="CB89" s="227">
        <v>0</v>
      </c>
      <c r="CC89" s="227">
        <v>0</v>
      </c>
      <c r="CD89" s="227">
        <v>0</v>
      </c>
      <c r="CE89" s="227">
        <v>0</v>
      </c>
    </row>
    <row r="90" spans="1:83">
      <c r="A90" s="126" t="s">
        <v>173</v>
      </c>
      <c r="B90" s="126" t="s">
        <v>174</v>
      </c>
      <c r="C90" s="227">
        <v>0</v>
      </c>
      <c r="D90" s="227">
        <v>0</v>
      </c>
      <c r="E90" s="227">
        <v>0</v>
      </c>
      <c r="F90" s="227">
        <v>0</v>
      </c>
      <c r="H90" s="126" t="s">
        <v>173</v>
      </c>
      <c r="I90" s="126" t="s">
        <v>174</v>
      </c>
      <c r="J90" s="227">
        <v>0</v>
      </c>
      <c r="K90" s="227">
        <v>0</v>
      </c>
      <c r="L90" s="227">
        <v>0</v>
      </c>
      <c r="M90" s="227">
        <v>0</v>
      </c>
      <c r="O90" s="126" t="s">
        <v>173</v>
      </c>
      <c r="P90" s="126" t="s">
        <v>174</v>
      </c>
      <c r="Q90" s="227">
        <v>0</v>
      </c>
      <c r="R90" s="227">
        <v>0</v>
      </c>
      <c r="S90" s="227">
        <v>0</v>
      </c>
      <c r="T90" s="227">
        <v>0</v>
      </c>
      <c r="V90" s="126" t="s">
        <v>173</v>
      </c>
      <c r="W90" s="126" t="s">
        <v>174</v>
      </c>
      <c r="X90" s="227">
        <v>0</v>
      </c>
      <c r="Y90" s="227">
        <v>0</v>
      </c>
      <c r="Z90" s="227">
        <v>0</v>
      </c>
      <c r="AA90" s="227">
        <v>0</v>
      </c>
      <c r="AC90" s="126" t="s">
        <v>173</v>
      </c>
      <c r="AD90" s="126" t="s">
        <v>174</v>
      </c>
      <c r="AE90" s="227">
        <v>0</v>
      </c>
      <c r="AF90" s="227">
        <v>0</v>
      </c>
      <c r="AG90" s="227">
        <v>0</v>
      </c>
      <c r="AH90" s="227">
        <v>0</v>
      </c>
      <c r="AJ90" s="126" t="s">
        <v>173</v>
      </c>
      <c r="AK90" s="126" t="s">
        <v>174</v>
      </c>
      <c r="AL90" s="227">
        <v>0</v>
      </c>
      <c r="AM90" s="227">
        <v>0</v>
      </c>
      <c r="AN90" s="227">
        <v>0</v>
      </c>
      <c r="AO90" s="227">
        <v>0</v>
      </c>
      <c r="AQ90" s="126" t="s">
        <v>173</v>
      </c>
      <c r="AR90" s="126" t="s">
        <v>174</v>
      </c>
      <c r="AS90" s="227">
        <v>0</v>
      </c>
      <c r="AT90" s="227">
        <v>0</v>
      </c>
      <c r="AU90" s="227">
        <v>0</v>
      </c>
      <c r="AV90" s="227">
        <v>0</v>
      </c>
      <c r="AX90" s="126" t="s">
        <v>173</v>
      </c>
      <c r="AY90" s="126" t="s">
        <v>174</v>
      </c>
      <c r="AZ90" s="227">
        <v>0</v>
      </c>
      <c r="BA90" s="227">
        <v>0</v>
      </c>
      <c r="BB90" s="227">
        <v>0</v>
      </c>
      <c r="BC90" s="227">
        <v>0</v>
      </c>
      <c r="BE90" s="126" t="s">
        <v>173</v>
      </c>
      <c r="BF90" s="126" t="s">
        <v>174</v>
      </c>
      <c r="BG90" s="227">
        <v>0</v>
      </c>
      <c r="BH90" s="227">
        <v>0</v>
      </c>
      <c r="BI90" s="227">
        <v>0</v>
      </c>
      <c r="BJ90" s="227">
        <v>0</v>
      </c>
      <c r="BL90" s="126" t="s">
        <v>173</v>
      </c>
      <c r="BM90" s="126" t="s">
        <v>174</v>
      </c>
      <c r="BN90" s="227">
        <v>0</v>
      </c>
      <c r="BO90" s="227">
        <v>0</v>
      </c>
      <c r="BP90" s="227">
        <v>0</v>
      </c>
      <c r="BQ90" s="227">
        <v>0</v>
      </c>
      <c r="BS90" s="126" t="s">
        <v>173</v>
      </c>
      <c r="BT90" s="126" t="s">
        <v>174</v>
      </c>
      <c r="BU90" s="227">
        <v>0</v>
      </c>
      <c r="BV90" s="227">
        <v>0</v>
      </c>
      <c r="BW90" s="227">
        <v>0</v>
      </c>
      <c r="BX90" s="227">
        <v>0</v>
      </c>
      <c r="BZ90" s="126" t="s">
        <v>173</v>
      </c>
      <c r="CA90" s="126" t="s">
        <v>174</v>
      </c>
      <c r="CB90" s="227">
        <v>0</v>
      </c>
      <c r="CC90" s="227">
        <v>0</v>
      </c>
      <c r="CD90" s="227">
        <v>0</v>
      </c>
      <c r="CE90" s="227">
        <v>0</v>
      </c>
    </row>
    <row r="91" spans="1:83">
      <c r="A91" s="126" t="s">
        <v>175</v>
      </c>
      <c r="B91" s="126" t="s">
        <v>176</v>
      </c>
      <c r="C91" s="227">
        <v>0</v>
      </c>
      <c r="D91" s="227">
        <v>0</v>
      </c>
      <c r="E91" s="227">
        <v>0</v>
      </c>
      <c r="F91" s="227">
        <v>0</v>
      </c>
      <c r="H91" s="126" t="s">
        <v>175</v>
      </c>
      <c r="I91" s="126" t="s">
        <v>176</v>
      </c>
      <c r="J91" s="227">
        <v>0</v>
      </c>
      <c r="K91" s="227">
        <v>0</v>
      </c>
      <c r="L91" s="227">
        <v>0</v>
      </c>
      <c r="M91" s="227">
        <v>0</v>
      </c>
      <c r="O91" s="126" t="s">
        <v>175</v>
      </c>
      <c r="P91" s="126" t="s">
        <v>176</v>
      </c>
      <c r="Q91" s="227">
        <v>0</v>
      </c>
      <c r="R91" s="227">
        <v>0</v>
      </c>
      <c r="S91" s="227">
        <v>0</v>
      </c>
      <c r="T91" s="227">
        <v>0</v>
      </c>
      <c r="V91" s="126" t="s">
        <v>175</v>
      </c>
      <c r="W91" s="126" t="s">
        <v>176</v>
      </c>
      <c r="X91" s="227">
        <v>0</v>
      </c>
      <c r="Y91" s="227">
        <v>0</v>
      </c>
      <c r="Z91" s="227">
        <v>0</v>
      </c>
      <c r="AA91" s="227">
        <v>0</v>
      </c>
      <c r="AC91" s="126" t="s">
        <v>175</v>
      </c>
      <c r="AD91" s="126" t="s">
        <v>176</v>
      </c>
      <c r="AE91" s="227">
        <v>0</v>
      </c>
      <c r="AF91" s="227">
        <v>0</v>
      </c>
      <c r="AG91" s="227">
        <v>0</v>
      </c>
      <c r="AH91" s="227">
        <v>0</v>
      </c>
      <c r="AJ91" s="126" t="s">
        <v>175</v>
      </c>
      <c r="AK91" s="126" t="s">
        <v>176</v>
      </c>
      <c r="AL91" s="227">
        <v>0</v>
      </c>
      <c r="AM91" s="227">
        <v>0</v>
      </c>
      <c r="AN91" s="227">
        <v>0</v>
      </c>
      <c r="AO91" s="227">
        <v>0</v>
      </c>
      <c r="AQ91" s="126" t="s">
        <v>175</v>
      </c>
      <c r="AR91" s="126" t="s">
        <v>176</v>
      </c>
      <c r="AS91" s="227">
        <v>0</v>
      </c>
      <c r="AT91" s="227">
        <v>0</v>
      </c>
      <c r="AU91" s="227">
        <v>0</v>
      </c>
      <c r="AV91" s="227">
        <v>0</v>
      </c>
      <c r="AX91" s="126" t="s">
        <v>175</v>
      </c>
      <c r="AY91" s="126" t="s">
        <v>176</v>
      </c>
      <c r="AZ91" s="227">
        <v>0</v>
      </c>
      <c r="BA91" s="227">
        <v>0</v>
      </c>
      <c r="BB91" s="227">
        <v>0</v>
      </c>
      <c r="BC91" s="227">
        <v>0</v>
      </c>
      <c r="BE91" s="126" t="s">
        <v>175</v>
      </c>
      <c r="BF91" s="126" t="s">
        <v>176</v>
      </c>
      <c r="BG91" s="227">
        <v>0</v>
      </c>
      <c r="BH91" s="227">
        <v>0</v>
      </c>
      <c r="BI91" s="227">
        <v>0</v>
      </c>
      <c r="BJ91" s="227">
        <v>0</v>
      </c>
      <c r="BL91" s="126" t="s">
        <v>175</v>
      </c>
      <c r="BM91" s="126" t="s">
        <v>176</v>
      </c>
      <c r="BN91" s="227">
        <v>0</v>
      </c>
      <c r="BO91" s="227">
        <v>0</v>
      </c>
      <c r="BP91" s="227">
        <v>0</v>
      </c>
      <c r="BQ91" s="227">
        <v>0</v>
      </c>
      <c r="BS91" s="126" t="s">
        <v>175</v>
      </c>
      <c r="BT91" s="126" t="s">
        <v>176</v>
      </c>
      <c r="BU91" s="227">
        <v>0</v>
      </c>
      <c r="BV91" s="227">
        <v>0</v>
      </c>
      <c r="BW91" s="227">
        <v>0</v>
      </c>
      <c r="BX91" s="227">
        <v>0</v>
      </c>
      <c r="BZ91" s="126" t="s">
        <v>175</v>
      </c>
      <c r="CA91" s="126" t="s">
        <v>176</v>
      </c>
      <c r="CB91" s="227">
        <v>0</v>
      </c>
      <c r="CC91" s="227">
        <v>0</v>
      </c>
      <c r="CD91" s="227">
        <v>0</v>
      </c>
      <c r="CE91" s="227">
        <v>0</v>
      </c>
    </row>
    <row r="92" spans="1:83">
      <c r="A92" s="126" t="s">
        <v>177</v>
      </c>
      <c r="B92" s="126" t="s">
        <v>178</v>
      </c>
      <c r="C92" s="227">
        <v>0</v>
      </c>
      <c r="D92" s="227">
        <v>0</v>
      </c>
      <c r="E92" s="227">
        <v>0</v>
      </c>
      <c r="F92" s="227">
        <v>0</v>
      </c>
      <c r="H92" s="126" t="s">
        <v>177</v>
      </c>
      <c r="I92" s="126" t="s">
        <v>178</v>
      </c>
      <c r="J92" s="227">
        <v>0</v>
      </c>
      <c r="K92" s="227">
        <v>0</v>
      </c>
      <c r="L92" s="227">
        <v>0</v>
      </c>
      <c r="M92" s="227">
        <v>0</v>
      </c>
      <c r="O92" s="126" t="s">
        <v>177</v>
      </c>
      <c r="P92" s="126" t="s">
        <v>178</v>
      </c>
      <c r="Q92" s="227">
        <v>0</v>
      </c>
      <c r="R92" s="227">
        <v>0</v>
      </c>
      <c r="S92" s="227">
        <v>0</v>
      </c>
      <c r="T92" s="227">
        <v>0</v>
      </c>
      <c r="V92" s="126" t="s">
        <v>177</v>
      </c>
      <c r="W92" s="126" t="s">
        <v>178</v>
      </c>
      <c r="X92" s="227">
        <v>0</v>
      </c>
      <c r="Y92" s="227">
        <v>0</v>
      </c>
      <c r="Z92" s="227">
        <v>0</v>
      </c>
      <c r="AA92" s="227">
        <v>0</v>
      </c>
      <c r="AC92" s="126" t="s">
        <v>177</v>
      </c>
      <c r="AD92" s="126" t="s">
        <v>178</v>
      </c>
      <c r="AE92" s="227">
        <v>0</v>
      </c>
      <c r="AF92" s="227">
        <v>0</v>
      </c>
      <c r="AG92" s="227">
        <v>0</v>
      </c>
      <c r="AH92" s="227">
        <v>0</v>
      </c>
      <c r="AJ92" s="126" t="s">
        <v>177</v>
      </c>
      <c r="AK92" s="126" t="s">
        <v>178</v>
      </c>
      <c r="AL92" s="227">
        <v>0</v>
      </c>
      <c r="AM92" s="227">
        <v>0</v>
      </c>
      <c r="AN92" s="227">
        <v>0</v>
      </c>
      <c r="AO92" s="227">
        <v>0</v>
      </c>
      <c r="AQ92" s="126" t="s">
        <v>177</v>
      </c>
      <c r="AR92" s="126" t="s">
        <v>178</v>
      </c>
      <c r="AS92" s="227">
        <v>0</v>
      </c>
      <c r="AT92" s="227">
        <v>0</v>
      </c>
      <c r="AU92" s="227">
        <v>0</v>
      </c>
      <c r="AV92" s="227">
        <v>0</v>
      </c>
      <c r="AX92" s="126" t="s">
        <v>177</v>
      </c>
      <c r="AY92" s="126" t="s">
        <v>178</v>
      </c>
      <c r="AZ92" s="227">
        <v>0</v>
      </c>
      <c r="BA92" s="227">
        <v>0</v>
      </c>
      <c r="BB92" s="227">
        <v>0</v>
      </c>
      <c r="BC92" s="227">
        <v>0</v>
      </c>
      <c r="BE92" s="126" t="s">
        <v>177</v>
      </c>
      <c r="BF92" s="126" t="s">
        <v>178</v>
      </c>
      <c r="BG92" s="227">
        <v>0</v>
      </c>
      <c r="BH92" s="227">
        <v>0</v>
      </c>
      <c r="BI92" s="227">
        <v>0</v>
      </c>
      <c r="BJ92" s="227">
        <v>0</v>
      </c>
      <c r="BL92" s="126" t="s">
        <v>177</v>
      </c>
      <c r="BM92" s="126" t="s">
        <v>178</v>
      </c>
      <c r="BN92" s="227">
        <v>0</v>
      </c>
      <c r="BO92" s="227">
        <v>0</v>
      </c>
      <c r="BP92" s="227">
        <v>0</v>
      </c>
      <c r="BQ92" s="227">
        <v>0</v>
      </c>
      <c r="BS92" s="126" t="s">
        <v>177</v>
      </c>
      <c r="BT92" s="126" t="s">
        <v>178</v>
      </c>
      <c r="BU92" s="227">
        <v>0</v>
      </c>
      <c r="BV92" s="227">
        <v>0</v>
      </c>
      <c r="BW92" s="227">
        <v>0</v>
      </c>
      <c r="BX92" s="227">
        <v>0</v>
      </c>
      <c r="BZ92" s="126" t="s">
        <v>177</v>
      </c>
      <c r="CA92" s="126" t="s">
        <v>178</v>
      </c>
      <c r="CB92" s="227">
        <v>0</v>
      </c>
      <c r="CC92" s="227">
        <v>0</v>
      </c>
      <c r="CD92" s="227">
        <v>0</v>
      </c>
      <c r="CE92" s="227">
        <v>0</v>
      </c>
    </row>
    <row r="93" spans="1:83">
      <c r="A93" s="126" t="s">
        <v>179</v>
      </c>
      <c r="B93" s="126" t="s">
        <v>180</v>
      </c>
      <c r="C93" s="227">
        <v>0</v>
      </c>
      <c r="D93" s="227">
        <v>0</v>
      </c>
      <c r="E93" s="227">
        <v>0</v>
      </c>
      <c r="F93" s="227">
        <v>0</v>
      </c>
      <c r="H93" s="126" t="s">
        <v>179</v>
      </c>
      <c r="I93" s="126" t="s">
        <v>180</v>
      </c>
      <c r="J93" s="227">
        <v>0</v>
      </c>
      <c r="K93" s="227">
        <v>0</v>
      </c>
      <c r="L93" s="227">
        <v>0</v>
      </c>
      <c r="M93" s="227">
        <v>0</v>
      </c>
      <c r="O93" s="126" t="s">
        <v>179</v>
      </c>
      <c r="P93" s="126" t="s">
        <v>180</v>
      </c>
      <c r="Q93" s="227">
        <v>0</v>
      </c>
      <c r="R93" s="227">
        <v>0</v>
      </c>
      <c r="S93" s="227">
        <v>0</v>
      </c>
      <c r="T93" s="227">
        <v>0</v>
      </c>
      <c r="V93" s="126" t="s">
        <v>179</v>
      </c>
      <c r="W93" s="126" t="s">
        <v>180</v>
      </c>
      <c r="X93" s="227">
        <v>0</v>
      </c>
      <c r="Y93" s="227">
        <v>0</v>
      </c>
      <c r="Z93" s="227">
        <v>0</v>
      </c>
      <c r="AA93" s="227">
        <v>0</v>
      </c>
      <c r="AC93" s="126" t="s">
        <v>179</v>
      </c>
      <c r="AD93" s="126" t="s">
        <v>180</v>
      </c>
      <c r="AE93" s="227">
        <v>0</v>
      </c>
      <c r="AF93" s="227">
        <v>0</v>
      </c>
      <c r="AG93" s="227">
        <v>0</v>
      </c>
      <c r="AH93" s="227">
        <v>0</v>
      </c>
      <c r="AJ93" s="126" t="s">
        <v>179</v>
      </c>
      <c r="AK93" s="126" t="s">
        <v>180</v>
      </c>
      <c r="AL93" s="227">
        <v>0</v>
      </c>
      <c r="AM93" s="227">
        <v>0</v>
      </c>
      <c r="AN93" s="227">
        <v>0</v>
      </c>
      <c r="AO93" s="227">
        <v>0</v>
      </c>
      <c r="AQ93" s="126" t="s">
        <v>179</v>
      </c>
      <c r="AR93" s="126" t="s">
        <v>180</v>
      </c>
      <c r="AS93" s="227">
        <v>0</v>
      </c>
      <c r="AT93" s="227">
        <v>0</v>
      </c>
      <c r="AU93" s="227">
        <v>0</v>
      </c>
      <c r="AV93" s="227">
        <v>0</v>
      </c>
      <c r="AX93" s="126" t="s">
        <v>179</v>
      </c>
      <c r="AY93" s="126" t="s">
        <v>180</v>
      </c>
      <c r="AZ93" s="227">
        <v>0</v>
      </c>
      <c r="BA93" s="227">
        <v>0</v>
      </c>
      <c r="BB93" s="227">
        <v>0</v>
      </c>
      <c r="BC93" s="227">
        <v>0</v>
      </c>
      <c r="BE93" s="126" t="s">
        <v>179</v>
      </c>
      <c r="BF93" s="126" t="s">
        <v>180</v>
      </c>
      <c r="BG93" s="227">
        <v>0</v>
      </c>
      <c r="BH93" s="227">
        <v>0</v>
      </c>
      <c r="BI93" s="227">
        <v>0</v>
      </c>
      <c r="BJ93" s="227">
        <v>0</v>
      </c>
      <c r="BL93" s="126" t="s">
        <v>179</v>
      </c>
      <c r="BM93" s="126" t="s">
        <v>180</v>
      </c>
      <c r="BN93" s="227">
        <v>0</v>
      </c>
      <c r="BO93" s="227">
        <v>0</v>
      </c>
      <c r="BP93" s="227">
        <v>0</v>
      </c>
      <c r="BQ93" s="227">
        <v>0</v>
      </c>
      <c r="BS93" s="126" t="s">
        <v>179</v>
      </c>
      <c r="BT93" s="126" t="s">
        <v>180</v>
      </c>
      <c r="BU93" s="227">
        <v>0</v>
      </c>
      <c r="BV93" s="227">
        <v>0</v>
      </c>
      <c r="BW93" s="227">
        <v>0</v>
      </c>
      <c r="BX93" s="227">
        <v>0</v>
      </c>
      <c r="BZ93" s="126" t="s">
        <v>179</v>
      </c>
      <c r="CA93" s="126" t="s">
        <v>180</v>
      </c>
      <c r="CB93" s="227">
        <v>0</v>
      </c>
      <c r="CC93" s="227">
        <v>0</v>
      </c>
      <c r="CD93" s="227">
        <v>0</v>
      </c>
      <c r="CE93" s="227">
        <v>0</v>
      </c>
    </row>
    <row r="94" spans="1:83">
      <c r="A94" s="126" t="s">
        <v>181</v>
      </c>
      <c r="B94" s="126" t="s">
        <v>182</v>
      </c>
      <c r="C94" s="227">
        <v>0</v>
      </c>
      <c r="D94" s="227">
        <v>0</v>
      </c>
      <c r="E94" s="227">
        <v>0</v>
      </c>
      <c r="F94" s="227">
        <v>0</v>
      </c>
      <c r="H94" s="126" t="s">
        <v>181</v>
      </c>
      <c r="I94" s="126" t="s">
        <v>182</v>
      </c>
      <c r="J94" s="227">
        <v>0</v>
      </c>
      <c r="K94" s="227">
        <v>0</v>
      </c>
      <c r="L94" s="227">
        <v>0</v>
      </c>
      <c r="M94" s="227">
        <v>0</v>
      </c>
      <c r="O94" s="126" t="s">
        <v>181</v>
      </c>
      <c r="P94" s="126" t="s">
        <v>182</v>
      </c>
      <c r="Q94" s="227">
        <v>0</v>
      </c>
      <c r="R94" s="227">
        <v>0</v>
      </c>
      <c r="S94" s="227">
        <v>0</v>
      </c>
      <c r="T94" s="227">
        <v>0</v>
      </c>
      <c r="V94" s="126" t="s">
        <v>181</v>
      </c>
      <c r="W94" s="126" t="s">
        <v>182</v>
      </c>
      <c r="X94" s="227">
        <v>0</v>
      </c>
      <c r="Y94" s="227">
        <v>0</v>
      </c>
      <c r="Z94" s="227">
        <v>0</v>
      </c>
      <c r="AA94" s="227">
        <v>0</v>
      </c>
      <c r="AC94" s="126" t="s">
        <v>181</v>
      </c>
      <c r="AD94" s="126" t="s">
        <v>182</v>
      </c>
      <c r="AE94" s="227">
        <v>0</v>
      </c>
      <c r="AF94" s="227">
        <v>0</v>
      </c>
      <c r="AG94" s="227">
        <v>0</v>
      </c>
      <c r="AH94" s="227">
        <v>0</v>
      </c>
      <c r="AJ94" s="126" t="s">
        <v>181</v>
      </c>
      <c r="AK94" s="126" t="s">
        <v>182</v>
      </c>
      <c r="AL94" s="227">
        <v>0</v>
      </c>
      <c r="AM94" s="227">
        <v>0</v>
      </c>
      <c r="AN94" s="227">
        <v>0</v>
      </c>
      <c r="AO94" s="227">
        <v>0</v>
      </c>
      <c r="AQ94" s="126" t="s">
        <v>181</v>
      </c>
      <c r="AR94" s="126" t="s">
        <v>182</v>
      </c>
      <c r="AS94" s="227">
        <v>0</v>
      </c>
      <c r="AT94" s="227">
        <v>0</v>
      </c>
      <c r="AU94" s="227">
        <v>0</v>
      </c>
      <c r="AV94" s="227">
        <v>0</v>
      </c>
      <c r="AX94" s="126" t="s">
        <v>181</v>
      </c>
      <c r="AY94" s="126" t="s">
        <v>182</v>
      </c>
      <c r="AZ94" s="227">
        <v>0</v>
      </c>
      <c r="BA94" s="227">
        <v>0</v>
      </c>
      <c r="BB94" s="227">
        <v>0</v>
      </c>
      <c r="BC94" s="227">
        <v>0</v>
      </c>
      <c r="BE94" s="126" t="s">
        <v>181</v>
      </c>
      <c r="BF94" s="126" t="s">
        <v>182</v>
      </c>
      <c r="BG94" s="227">
        <v>0</v>
      </c>
      <c r="BH94" s="227">
        <v>0</v>
      </c>
      <c r="BI94" s="227">
        <v>0</v>
      </c>
      <c r="BJ94" s="227">
        <v>0</v>
      </c>
      <c r="BL94" s="126" t="s">
        <v>181</v>
      </c>
      <c r="BM94" s="126" t="s">
        <v>182</v>
      </c>
      <c r="BN94" s="227">
        <v>0</v>
      </c>
      <c r="BO94" s="227">
        <v>0</v>
      </c>
      <c r="BP94" s="227">
        <v>0</v>
      </c>
      <c r="BQ94" s="227">
        <v>0</v>
      </c>
      <c r="BS94" s="126" t="s">
        <v>181</v>
      </c>
      <c r="BT94" s="126" t="s">
        <v>182</v>
      </c>
      <c r="BU94" s="227">
        <v>0</v>
      </c>
      <c r="BV94" s="227">
        <v>0</v>
      </c>
      <c r="BW94" s="227">
        <v>0</v>
      </c>
      <c r="BX94" s="227">
        <v>0</v>
      </c>
      <c r="BZ94" s="126" t="s">
        <v>181</v>
      </c>
      <c r="CA94" s="126" t="s">
        <v>182</v>
      </c>
      <c r="CB94" s="227">
        <v>0</v>
      </c>
      <c r="CC94" s="227">
        <v>0</v>
      </c>
      <c r="CD94" s="227">
        <v>0</v>
      </c>
      <c r="CE94" s="227">
        <v>0</v>
      </c>
    </row>
    <row r="95" spans="1:83">
      <c r="A95" s="126" t="s">
        <v>183</v>
      </c>
      <c r="B95" s="126" t="s">
        <v>184</v>
      </c>
      <c r="C95" s="227">
        <v>0</v>
      </c>
      <c r="D95" s="227">
        <v>0</v>
      </c>
      <c r="E95" s="227">
        <v>0</v>
      </c>
      <c r="F95" s="227">
        <v>0</v>
      </c>
      <c r="H95" s="126" t="s">
        <v>183</v>
      </c>
      <c r="I95" s="126" t="s">
        <v>184</v>
      </c>
      <c r="J95" s="227">
        <v>0</v>
      </c>
      <c r="K95" s="227">
        <v>0</v>
      </c>
      <c r="L95" s="227">
        <v>0</v>
      </c>
      <c r="M95" s="227">
        <v>0</v>
      </c>
      <c r="O95" s="126" t="s">
        <v>183</v>
      </c>
      <c r="P95" s="126" t="s">
        <v>184</v>
      </c>
      <c r="Q95" s="227">
        <v>0</v>
      </c>
      <c r="R95" s="227">
        <v>0</v>
      </c>
      <c r="S95" s="227">
        <v>0</v>
      </c>
      <c r="T95" s="227">
        <v>0</v>
      </c>
      <c r="V95" s="126" t="s">
        <v>183</v>
      </c>
      <c r="W95" s="126" t="s">
        <v>184</v>
      </c>
      <c r="X95" s="227">
        <v>0</v>
      </c>
      <c r="Y95" s="227">
        <v>0</v>
      </c>
      <c r="Z95" s="227">
        <v>0</v>
      </c>
      <c r="AA95" s="227">
        <v>0</v>
      </c>
      <c r="AC95" s="126" t="s">
        <v>183</v>
      </c>
      <c r="AD95" s="126" t="s">
        <v>184</v>
      </c>
      <c r="AE95" s="227">
        <v>0</v>
      </c>
      <c r="AF95" s="227">
        <v>0</v>
      </c>
      <c r="AG95" s="227">
        <v>0</v>
      </c>
      <c r="AH95" s="227">
        <v>0</v>
      </c>
      <c r="AJ95" s="126" t="s">
        <v>183</v>
      </c>
      <c r="AK95" s="126" t="s">
        <v>184</v>
      </c>
      <c r="AL95" s="227">
        <v>0</v>
      </c>
      <c r="AM95" s="227">
        <v>0</v>
      </c>
      <c r="AN95" s="227">
        <v>0</v>
      </c>
      <c r="AO95" s="227">
        <v>0</v>
      </c>
      <c r="AQ95" s="126" t="s">
        <v>183</v>
      </c>
      <c r="AR95" s="126" t="s">
        <v>184</v>
      </c>
      <c r="AS95" s="227">
        <v>0</v>
      </c>
      <c r="AT95" s="227">
        <v>0</v>
      </c>
      <c r="AU95" s="227">
        <v>0</v>
      </c>
      <c r="AV95" s="227">
        <v>0</v>
      </c>
      <c r="AX95" s="126" t="s">
        <v>183</v>
      </c>
      <c r="AY95" s="126" t="s">
        <v>184</v>
      </c>
      <c r="AZ95" s="227">
        <v>0</v>
      </c>
      <c r="BA95" s="227">
        <v>0</v>
      </c>
      <c r="BB95" s="227">
        <v>0</v>
      </c>
      <c r="BC95" s="227">
        <v>0</v>
      </c>
      <c r="BE95" s="126" t="s">
        <v>183</v>
      </c>
      <c r="BF95" s="126" t="s">
        <v>184</v>
      </c>
      <c r="BG95" s="227">
        <v>0</v>
      </c>
      <c r="BH95" s="227">
        <v>0</v>
      </c>
      <c r="BI95" s="227">
        <v>0</v>
      </c>
      <c r="BJ95" s="227">
        <v>0</v>
      </c>
      <c r="BL95" s="126" t="s">
        <v>183</v>
      </c>
      <c r="BM95" s="126" t="s">
        <v>184</v>
      </c>
      <c r="BN95" s="227">
        <v>0</v>
      </c>
      <c r="BO95" s="227">
        <v>0</v>
      </c>
      <c r="BP95" s="227">
        <v>0</v>
      </c>
      <c r="BQ95" s="227">
        <v>0</v>
      </c>
      <c r="BS95" s="126" t="s">
        <v>183</v>
      </c>
      <c r="BT95" s="126" t="s">
        <v>184</v>
      </c>
      <c r="BU95" s="227">
        <v>0</v>
      </c>
      <c r="BV95" s="227">
        <v>0</v>
      </c>
      <c r="BW95" s="227">
        <v>0</v>
      </c>
      <c r="BX95" s="227">
        <v>0</v>
      </c>
      <c r="BZ95" s="126" t="s">
        <v>183</v>
      </c>
      <c r="CA95" s="126" t="s">
        <v>184</v>
      </c>
      <c r="CB95" s="227">
        <v>0</v>
      </c>
      <c r="CC95" s="227">
        <v>0</v>
      </c>
      <c r="CD95" s="227">
        <v>0</v>
      </c>
      <c r="CE95" s="227">
        <v>0</v>
      </c>
    </row>
    <row r="96" spans="1:83">
      <c r="A96" s="126" t="s">
        <v>185</v>
      </c>
      <c r="B96" s="126" t="s">
        <v>186</v>
      </c>
      <c r="C96" s="227">
        <v>0</v>
      </c>
      <c r="D96" s="227">
        <v>0</v>
      </c>
      <c r="E96" s="227">
        <v>0</v>
      </c>
      <c r="F96" s="227">
        <v>0</v>
      </c>
      <c r="H96" s="126" t="s">
        <v>185</v>
      </c>
      <c r="I96" s="126" t="s">
        <v>186</v>
      </c>
      <c r="J96" s="227">
        <v>0</v>
      </c>
      <c r="K96" s="227">
        <v>0</v>
      </c>
      <c r="L96" s="227">
        <v>0</v>
      </c>
      <c r="M96" s="227">
        <v>0</v>
      </c>
      <c r="O96" s="126" t="s">
        <v>185</v>
      </c>
      <c r="P96" s="126" t="s">
        <v>186</v>
      </c>
      <c r="Q96" s="227">
        <v>0</v>
      </c>
      <c r="R96" s="227">
        <v>0</v>
      </c>
      <c r="S96" s="227">
        <v>0</v>
      </c>
      <c r="T96" s="227">
        <v>0</v>
      </c>
      <c r="V96" s="126" t="s">
        <v>185</v>
      </c>
      <c r="W96" s="126" t="s">
        <v>186</v>
      </c>
      <c r="X96" s="227">
        <v>0</v>
      </c>
      <c r="Y96" s="227">
        <v>0</v>
      </c>
      <c r="Z96" s="227">
        <v>0</v>
      </c>
      <c r="AA96" s="227">
        <v>0</v>
      </c>
      <c r="AC96" s="126" t="s">
        <v>185</v>
      </c>
      <c r="AD96" s="126" t="s">
        <v>186</v>
      </c>
      <c r="AE96" s="227">
        <v>0</v>
      </c>
      <c r="AF96" s="227">
        <v>0</v>
      </c>
      <c r="AG96" s="227">
        <v>0</v>
      </c>
      <c r="AH96" s="227">
        <v>0</v>
      </c>
      <c r="AJ96" s="126" t="s">
        <v>185</v>
      </c>
      <c r="AK96" s="126" t="s">
        <v>186</v>
      </c>
      <c r="AL96" s="227">
        <v>0</v>
      </c>
      <c r="AM96" s="227">
        <v>0</v>
      </c>
      <c r="AN96" s="227">
        <v>0</v>
      </c>
      <c r="AO96" s="227">
        <v>0</v>
      </c>
      <c r="AQ96" s="126" t="s">
        <v>185</v>
      </c>
      <c r="AR96" s="126" t="s">
        <v>186</v>
      </c>
      <c r="AS96" s="227">
        <v>0</v>
      </c>
      <c r="AT96" s="227">
        <v>0</v>
      </c>
      <c r="AU96" s="227">
        <v>0</v>
      </c>
      <c r="AV96" s="227">
        <v>0</v>
      </c>
      <c r="AX96" s="126" t="s">
        <v>185</v>
      </c>
      <c r="AY96" s="126" t="s">
        <v>186</v>
      </c>
      <c r="AZ96" s="227">
        <v>0</v>
      </c>
      <c r="BA96" s="227">
        <v>0</v>
      </c>
      <c r="BB96" s="227">
        <v>0</v>
      </c>
      <c r="BC96" s="227">
        <v>0</v>
      </c>
      <c r="BE96" s="126" t="s">
        <v>185</v>
      </c>
      <c r="BF96" s="126" t="s">
        <v>186</v>
      </c>
      <c r="BG96" s="227">
        <v>0</v>
      </c>
      <c r="BH96" s="227">
        <v>0</v>
      </c>
      <c r="BI96" s="227">
        <v>0</v>
      </c>
      <c r="BJ96" s="227">
        <v>0</v>
      </c>
      <c r="BL96" s="126" t="s">
        <v>185</v>
      </c>
      <c r="BM96" s="126" t="s">
        <v>186</v>
      </c>
      <c r="BN96" s="227">
        <v>0</v>
      </c>
      <c r="BO96" s="227">
        <v>0</v>
      </c>
      <c r="BP96" s="227">
        <v>0</v>
      </c>
      <c r="BQ96" s="227">
        <v>0</v>
      </c>
      <c r="BS96" s="126" t="s">
        <v>185</v>
      </c>
      <c r="BT96" s="126" t="s">
        <v>186</v>
      </c>
      <c r="BU96" s="227">
        <v>0</v>
      </c>
      <c r="BV96" s="227">
        <v>0</v>
      </c>
      <c r="BW96" s="227">
        <v>0</v>
      </c>
      <c r="BX96" s="227">
        <v>0</v>
      </c>
      <c r="BZ96" s="126" t="s">
        <v>185</v>
      </c>
      <c r="CA96" s="126" t="s">
        <v>186</v>
      </c>
      <c r="CB96" s="227">
        <v>0</v>
      </c>
      <c r="CC96" s="227">
        <v>0</v>
      </c>
      <c r="CD96" s="227">
        <v>0</v>
      </c>
      <c r="CE96" s="227">
        <v>0</v>
      </c>
    </row>
    <row r="97" spans="1:83">
      <c r="A97" s="126" t="s">
        <v>187</v>
      </c>
      <c r="B97" s="126" t="s">
        <v>188</v>
      </c>
      <c r="C97" s="227">
        <v>0</v>
      </c>
      <c r="D97" s="227">
        <v>0</v>
      </c>
      <c r="E97" s="227">
        <v>0</v>
      </c>
      <c r="F97" s="227">
        <v>0</v>
      </c>
      <c r="H97" s="126" t="s">
        <v>187</v>
      </c>
      <c r="I97" s="126" t="s">
        <v>188</v>
      </c>
      <c r="J97" s="227">
        <v>0</v>
      </c>
      <c r="K97" s="227">
        <v>0</v>
      </c>
      <c r="L97" s="227">
        <v>0</v>
      </c>
      <c r="M97" s="227">
        <v>0</v>
      </c>
      <c r="O97" s="126" t="s">
        <v>187</v>
      </c>
      <c r="P97" s="126" t="s">
        <v>188</v>
      </c>
      <c r="Q97" s="227">
        <v>0</v>
      </c>
      <c r="R97" s="227">
        <v>0</v>
      </c>
      <c r="S97" s="227">
        <v>0</v>
      </c>
      <c r="T97" s="227">
        <v>0</v>
      </c>
      <c r="V97" s="126" t="s">
        <v>187</v>
      </c>
      <c r="W97" s="126" t="s">
        <v>188</v>
      </c>
      <c r="X97" s="227">
        <v>0</v>
      </c>
      <c r="Y97" s="227">
        <v>0</v>
      </c>
      <c r="Z97" s="227">
        <v>0</v>
      </c>
      <c r="AA97" s="227">
        <v>0</v>
      </c>
      <c r="AC97" s="126" t="s">
        <v>187</v>
      </c>
      <c r="AD97" s="126" t="s">
        <v>188</v>
      </c>
      <c r="AE97" s="227">
        <v>0</v>
      </c>
      <c r="AF97" s="227">
        <v>0</v>
      </c>
      <c r="AG97" s="227">
        <v>0</v>
      </c>
      <c r="AH97" s="227">
        <v>0</v>
      </c>
      <c r="AJ97" s="126" t="s">
        <v>187</v>
      </c>
      <c r="AK97" s="126" t="s">
        <v>188</v>
      </c>
      <c r="AL97" s="227">
        <v>0</v>
      </c>
      <c r="AM97" s="227">
        <v>0</v>
      </c>
      <c r="AN97" s="227">
        <v>0</v>
      </c>
      <c r="AO97" s="227">
        <v>0</v>
      </c>
      <c r="AQ97" s="126" t="s">
        <v>187</v>
      </c>
      <c r="AR97" s="126" t="s">
        <v>188</v>
      </c>
      <c r="AS97" s="227">
        <v>0</v>
      </c>
      <c r="AT97" s="227">
        <v>0</v>
      </c>
      <c r="AU97" s="227">
        <v>0</v>
      </c>
      <c r="AV97" s="227">
        <v>0</v>
      </c>
      <c r="AX97" s="126" t="s">
        <v>187</v>
      </c>
      <c r="AY97" s="126" t="s">
        <v>188</v>
      </c>
      <c r="AZ97" s="227">
        <v>0</v>
      </c>
      <c r="BA97" s="227">
        <v>0</v>
      </c>
      <c r="BB97" s="227">
        <v>0</v>
      </c>
      <c r="BC97" s="227">
        <v>0</v>
      </c>
      <c r="BE97" s="126" t="s">
        <v>187</v>
      </c>
      <c r="BF97" s="126" t="s">
        <v>188</v>
      </c>
      <c r="BG97" s="227">
        <v>0</v>
      </c>
      <c r="BH97" s="227">
        <v>0</v>
      </c>
      <c r="BI97" s="227">
        <v>0</v>
      </c>
      <c r="BJ97" s="227">
        <v>0</v>
      </c>
      <c r="BL97" s="126" t="s">
        <v>187</v>
      </c>
      <c r="BM97" s="126" t="s">
        <v>188</v>
      </c>
      <c r="BN97" s="227">
        <v>0</v>
      </c>
      <c r="BO97" s="227">
        <v>0</v>
      </c>
      <c r="BP97" s="227">
        <v>0</v>
      </c>
      <c r="BQ97" s="227">
        <v>0</v>
      </c>
      <c r="BS97" s="126" t="s">
        <v>187</v>
      </c>
      <c r="BT97" s="126" t="s">
        <v>188</v>
      </c>
      <c r="BU97" s="227">
        <v>0</v>
      </c>
      <c r="BV97" s="227">
        <v>0</v>
      </c>
      <c r="BW97" s="227">
        <v>0</v>
      </c>
      <c r="BX97" s="227">
        <v>0</v>
      </c>
      <c r="BZ97" s="126" t="s">
        <v>187</v>
      </c>
      <c r="CA97" s="126" t="s">
        <v>188</v>
      </c>
      <c r="CB97" s="227">
        <v>0</v>
      </c>
      <c r="CC97" s="227">
        <v>0</v>
      </c>
      <c r="CD97" s="227">
        <v>0</v>
      </c>
      <c r="CE97" s="227">
        <v>0</v>
      </c>
    </row>
    <row r="98" spans="1:83">
      <c r="A98" s="126" t="s">
        <v>189</v>
      </c>
      <c r="B98" s="126" t="s">
        <v>190</v>
      </c>
      <c r="C98" s="227">
        <v>0</v>
      </c>
      <c r="D98" s="227">
        <v>0</v>
      </c>
      <c r="E98" s="227">
        <v>0</v>
      </c>
      <c r="F98" s="227">
        <v>0</v>
      </c>
      <c r="H98" s="126" t="s">
        <v>189</v>
      </c>
      <c r="I98" s="126" t="s">
        <v>190</v>
      </c>
      <c r="J98" s="227">
        <v>0</v>
      </c>
      <c r="K98" s="227">
        <v>0</v>
      </c>
      <c r="L98" s="227">
        <v>0</v>
      </c>
      <c r="M98" s="227">
        <v>0</v>
      </c>
      <c r="O98" s="126" t="s">
        <v>189</v>
      </c>
      <c r="P98" s="126" t="s">
        <v>190</v>
      </c>
      <c r="Q98" s="227">
        <v>0</v>
      </c>
      <c r="R98" s="227">
        <v>0</v>
      </c>
      <c r="S98" s="227">
        <v>0</v>
      </c>
      <c r="T98" s="227">
        <v>0</v>
      </c>
      <c r="V98" s="126" t="s">
        <v>189</v>
      </c>
      <c r="W98" s="126" t="s">
        <v>190</v>
      </c>
      <c r="X98" s="227">
        <v>0</v>
      </c>
      <c r="Y98" s="227">
        <v>0</v>
      </c>
      <c r="Z98" s="227">
        <v>0</v>
      </c>
      <c r="AA98" s="227">
        <v>0</v>
      </c>
      <c r="AC98" s="126" t="s">
        <v>189</v>
      </c>
      <c r="AD98" s="126" t="s">
        <v>190</v>
      </c>
      <c r="AE98" s="227">
        <v>0</v>
      </c>
      <c r="AF98" s="227">
        <v>0</v>
      </c>
      <c r="AG98" s="227">
        <v>0</v>
      </c>
      <c r="AH98" s="227">
        <v>0</v>
      </c>
      <c r="AJ98" s="126" t="s">
        <v>189</v>
      </c>
      <c r="AK98" s="126" t="s">
        <v>190</v>
      </c>
      <c r="AL98" s="227">
        <v>0</v>
      </c>
      <c r="AM98" s="227">
        <v>0</v>
      </c>
      <c r="AN98" s="227">
        <v>0</v>
      </c>
      <c r="AO98" s="227">
        <v>0</v>
      </c>
      <c r="AQ98" s="126" t="s">
        <v>189</v>
      </c>
      <c r="AR98" s="126" t="s">
        <v>190</v>
      </c>
      <c r="AS98" s="227">
        <v>0</v>
      </c>
      <c r="AT98" s="227">
        <v>0</v>
      </c>
      <c r="AU98" s="227">
        <v>0</v>
      </c>
      <c r="AV98" s="227">
        <v>0</v>
      </c>
      <c r="AX98" s="126" t="s">
        <v>189</v>
      </c>
      <c r="AY98" s="126" t="s">
        <v>190</v>
      </c>
      <c r="AZ98" s="227">
        <v>0</v>
      </c>
      <c r="BA98" s="227">
        <v>0</v>
      </c>
      <c r="BB98" s="227">
        <v>0</v>
      </c>
      <c r="BC98" s="227">
        <v>0</v>
      </c>
      <c r="BE98" s="126" t="s">
        <v>189</v>
      </c>
      <c r="BF98" s="126" t="s">
        <v>190</v>
      </c>
      <c r="BG98" s="227">
        <v>0</v>
      </c>
      <c r="BH98" s="227">
        <v>0</v>
      </c>
      <c r="BI98" s="227">
        <v>0</v>
      </c>
      <c r="BJ98" s="227">
        <v>0</v>
      </c>
      <c r="BL98" s="126" t="s">
        <v>189</v>
      </c>
      <c r="BM98" s="126" t="s">
        <v>190</v>
      </c>
      <c r="BN98" s="227">
        <v>0</v>
      </c>
      <c r="BO98" s="227">
        <v>0</v>
      </c>
      <c r="BP98" s="227">
        <v>0</v>
      </c>
      <c r="BQ98" s="227">
        <v>0</v>
      </c>
      <c r="BS98" s="126" t="s">
        <v>189</v>
      </c>
      <c r="BT98" s="126" t="s">
        <v>190</v>
      </c>
      <c r="BU98" s="227">
        <v>0</v>
      </c>
      <c r="BV98" s="227">
        <v>0</v>
      </c>
      <c r="BW98" s="227">
        <v>0</v>
      </c>
      <c r="BX98" s="227">
        <v>0</v>
      </c>
      <c r="BZ98" s="126" t="s">
        <v>189</v>
      </c>
      <c r="CA98" s="126" t="s">
        <v>190</v>
      </c>
      <c r="CB98" s="227">
        <v>0</v>
      </c>
      <c r="CC98" s="227">
        <v>0</v>
      </c>
      <c r="CD98" s="227">
        <v>0</v>
      </c>
      <c r="CE98" s="227">
        <v>0</v>
      </c>
    </row>
    <row r="99" spans="1:83">
      <c r="A99" s="126" t="s">
        <v>191</v>
      </c>
      <c r="B99" s="126" t="s">
        <v>192</v>
      </c>
      <c r="C99" s="227">
        <v>0</v>
      </c>
      <c r="D99" s="227">
        <v>0</v>
      </c>
      <c r="E99" s="227">
        <v>0</v>
      </c>
      <c r="F99" s="227">
        <v>0</v>
      </c>
      <c r="H99" s="126" t="s">
        <v>191</v>
      </c>
      <c r="I99" s="126" t="s">
        <v>192</v>
      </c>
      <c r="J99" s="227">
        <v>0</v>
      </c>
      <c r="K99" s="227">
        <v>0</v>
      </c>
      <c r="L99" s="227">
        <v>0</v>
      </c>
      <c r="M99" s="227">
        <v>0</v>
      </c>
      <c r="O99" s="126" t="s">
        <v>191</v>
      </c>
      <c r="P99" s="126" t="s">
        <v>192</v>
      </c>
      <c r="Q99" s="227">
        <v>0</v>
      </c>
      <c r="R99" s="227">
        <v>0</v>
      </c>
      <c r="S99" s="227">
        <v>0</v>
      </c>
      <c r="T99" s="227">
        <v>0</v>
      </c>
      <c r="V99" s="126" t="s">
        <v>191</v>
      </c>
      <c r="W99" s="126" t="s">
        <v>192</v>
      </c>
      <c r="X99" s="227">
        <v>0</v>
      </c>
      <c r="Y99" s="227">
        <v>0</v>
      </c>
      <c r="Z99" s="227">
        <v>0</v>
      </c>
      <c r="AA99" s="227">
        <v>0</v>
      </c>
      <c r="AC99" s="126" t="s">
        <v>191</v>
      </c>
      <c r="AD99" s="126" t="s">
        <v>192</v>
      </c>
      <c r="AE99" s="227">
        <v>0</v>
      </c>
      <c r="AF99" s="227">
        <v>0</v>
      </c>
      <c r="AG99" s="227">
        <v>0</v>
      </c>
      <c r="AH99" s="227">
        <v>0</v>
      </c>
      <c r="AJ99" s="126" t="s">
        <v>191</v>
      </c>
      <c r="AK99" s="126" t="s">
        <v>192</v>
      </c>
      <c r="AL99" s="227">
        <v>0</v>
      </c>
      <c r="AM99" s="227">
        <v>0</v>
      </c>
      <c r="AN99" s="227">
        <v>0</v>
      </c>
      <c r="AO99" s="227">
        <v>0</v>
      </c>
      <c r="AQ99" s="126" t="s">
        <v>191</v>
      </c>
      <c r="AR99" s="126" t="s">
        <v>192</v>
      </c>
      <c r="AS99" s="227">
        <v>0</v>
      </c>
      <c r="AT99" s="227">
        <v>0</v>
      </c>
      <c r="AU99" s="227">
        <v>0</v>
      </c>
      <c r="AV99" s="227">
        <v>0</v>
      </c>
      <c r="AX99" s="126" t="s">
        <v>191</v>
      </c>
      <c r="AY99" s="126" t="s">
        <v>192</v>
      </c>
      <c r="AZ99" s="227">
        <v>0</v>
      </c>
      <c r="BA99" s="227">
        <v>0</v>
      </c>
      <c r="BB99" s="227">
        <v>0</v>
      </c>
      <c r="BC99" s="227">
        <v>0</v>
      </c>
      <c r="BE99" s="126" t="s">
        <v>191</v>
      </c>
      <c r="BF99" s="126" t="s">
        <v>192</v>
      </c>
      <c r="BG99" s="227">
        <v>0</v>
      </c>
      <c r="BH99" s="227">
        <v>0</v>
      </c>
      <c r="BI99" s="227">
        <v>0</v>
      </c>
      <c r="BJ99" s="227">
        <v>0</v>
      </c>
      <c r="BL99" s="126" t="s">
        <v>191</v>
      </c>
      <c r="BM99" s="126" t="s">
        <v>192</v>
      </c>
      <c r="BN99" s="227">
        <v>0</v>
      </c>
      <c r="BO99" s="227">
        <v>0</v>
      </c>
      <c r="BP99" s="227">
        <v>0</v>
      </c>
      <c r="BQ99" s="227">
        <v>0</v>
      </c>
      <c r="BS99" s="126" t="s">
        <v>191</v>
      </c>
      <c r="BT99" s="126" t="s">
        <v>192</v>
      </c>
      <c r="BU99" s="227">
        <v>0</v>
      </c>
      <c r="BV99" s="227">
        <v>0</v>
      </c>
      <c r="BW99" s="227">
        <v>0</v>
      </c>
      <c r="BX99" s="227">
        <v>0</v>
      </c>
      <c r="BZ99" s="126" t="s">
        <v>191</v>
      </c>
      <c r="CA99" s="126" t="s">
        <v>192</v>
      </c>
      <c r="CB99" s="227">
        <v>0</v>
      </c>
      <c r="CC99" s="227">
        <v>0</v>
      </c>
      <c r="CD99" s="227">
        <v>0</v>
      </c>
      <c r="CE99" s="227">
        <v>0</v>
      </c>
    </row>
    <row r="100" spans="1:83">
      <c r="A100" s="126" t="s">
        <v>193</v>
      </c>
      <c r="B100" s="126" t="s">
        <v>194</v>
      </c>
      <c r="C100" s="227">
        <v>0</v>
      </c>
      <c r="D100" s="227">
        <v>0</v>
      </c>
      <c r="E100" s="227">
        <v>0</v>
      </c>
      <c r="F100" s="227">
        <v>0</v>
      </c>
      <c r="H100" s="126" t="s">
        <v>193</v>
      </c>
      <c r="I100" s="126" t="s">
        <v>194</v>
      </c>
      <c r="J100" s="227">
        <v>0</v>
      </c>
      <c r="K100" s="227">
        <v>0</v>
      </c>
      <c r="L100" s="227">
        <v>0</v>
      </c>
      <c r="M100" s="227">
        <v>0</v>
      </c>
      <c r="O100" s="126" t="s">
        <v>193</v>
      </c>
      <c r="P100" s="126" t="s">
        <v>194</v>
      </c>
      <c r="Q100" s="227">
        <v>0</v>
      </c>
      <c r="R100" s="227">
        <v>0</v>
      </c>
      <c r="S100" s="227">
        <v>0</v>
      </c>
      <c r="T100" s="227">
        <v>0</v>
      </c>
      <c r="V100" s="126" t="s">
        <v>193</v>
      </c>
      <c r="W100" s="126" t="s">
        <v>194</v>
      </c>
      <c r="X100" s="227">
        <v>0</v>
      </c>
      <c r="Y100" s="227">
        <v>0</v>
      </c>
      <c r="Z100" s="227">
        <v>0</v>
      </c>
      <c r="AA100" s="227">
        <v>0</v>
      </c>
      <c r="AC100" s="126" t="s">
        <v>193</v>
      </c>
      <c r="AD100" s="126" t="s">
        <v>194</v>
      </c>
      <c r="AE100" s="227">
        <v>0</v>
      </c>
      <c r="AF100" s="227">
        <v>0</v>
      </c>
      <c r="AG100" s="227">
        <v>0</v>
      </c>
      <c r="AH100" s="227">
        <v>0</v>
      </c>
      <c r="AJ100" s="126" t="s">
        <v>193</v>
      </c>
      <c r="AK100" s="126" t="s">
        <v>194</v>
      </c>
      <c r="AL100" s="227">
        <v>0</v>
      </c>
      <c r="AM100" s="227">
        <v>0</v>
      </c>
      <c r="AN100" s="227">
        <v>0</v>
      </c>
      <c r="AO100" s="227">
        <v>0</v>
      </c>
      <c r="AQ100" s="126" t="s">
        <v>193</v>
      </c>
      <c r="AR100" s="126" t="s">
        <v>194</v>
      </c>
      <c r="AS100" s="227">
        <v>0</v>
      </c>
      <c r="AT100" s="227">
        <v>0</v>
      </c>
      <c r="AU100" s="227">
        <v>0</v>
      </c>
      <c r="AV100" s="227">
        <v>0</v>
      </c>
      <c r="AX100" s="126" t="s">
        <v>193</v>
      </c>
      <c r="AY100" s="126" t="s">
        <v>194</v>
      </c>
      <c r="AZ100" s="227">
        <v>0</v>
      </c>
      <c r="BA100" s="227">
        <v>0</v>
      </c>
      <c r="BB100" s="227">
        <v>0</v>
      </c>
      <c r="BC100" s="227">
        <v>0</v>
      </c>
      <c r="BE100" s="126" t="s">
        <v>193</v>
      </c>
      <c r="BF100" s="126" t="s">
        <v>194</v>
      </c>
      <c r="BG100" s="227">
        <v>0</v>
      </c>
      <c r="BH100" s="227">
        <v>0</v>
      </c>
      <c r="BI100" s="227">
        <v>0</v>
      </c>
      <c r="BJ100" s="227">
        <v>0</v>
      </c>
      <c r="BL100" s="126" t="s">
        <v>193</v>
      </c>
      <c r="BM100" s="126" t="s">
        <v>194</v>
      </c>
      <c r="BN100" s="227">
        <v>0</v>
      </c>
      <c r="BO100" s="227">
        <v>0</v>
      </c>
      <c r="BP100" s="227">
        <v>0</v>
      </c>
      <c r="BQ100" s="227">
        <v>0</v>
      </c>
      <c r="BS100" s="126" t="s">
        <v>193</v>
      </c>
      <c r="BT100" s="126" t="s">
        <v>194</v>
      </c>
      <c r="BU100" s="227">
        <v>0</v>
      </c>
      <c r="BV100" s="227">
        <v>0</v>
      </c>
      <c r="BW100" s="227">
        <v>0</v>
      </c>
      <c r="BX100" s="227">
        <v>0</v>
      </c>
      <c r="BZ100" s="126" t="s">
        <v>193</v>
      </c>
      <c r="CA100" s="126" t="s">
        <v>194</v>
      </c>
      <c r="CB100" s="227">
        <v>0</v>
      </c>
      <c r="CC100" s="227">
        <v>0</v>
      </c>
      <c r="CD100" s="227">
        <v>0</v>
      </c>
      <c r="CE100" s="227">
        <v>0</v>
      </c>
    </row>
    <row r="101" spans="1:83">
      <c r="A101" s="126" t="s">
        <v>195</v>
      </c>
      <c r="B101" s="126" t="s">
        <v>196</v>
      </c>
      <c r="C101" s="227">
        <v>0</v>
      </c>
      <c r="D101" s="227">
        <v>0</v>
      </c>
      <c r="E101" s="227">
        <v>0</v>
      </c>
      <c r="F101" s="227">
        <v>0</v>
      </c>
      <c r="H101" s="126" t="s">
        <v>195</v>
      </c>
      <c r="I101" s="126" t="s">
        <v>196</v>
      </c>
      <c r="J101" s="227">
        <v>0</v>
      </c>
      <c r="K101" s="227">
        <v>0</v>
      </c>
      <c r="L101" s="227">
        <v>0</v>
      </c>
      <c r="M101" s="227">
        <v>0</v>
      </c>
      <c r="O101" s="126" t="s">
        <v>195</v>
      </c>
      <c r="P101" s="126" t="s">
        <v>196</v>
      </c>
      <c r="Q101" s="227">
        <v>0</v>
      </c>
      <c r="R101" s="227">
        <v>0</v>
      </c>
      <c r="S101" s="227">
        <v>0</v>
      </c>
      <c r="T101" s="227">
        <v>0</v>
      </c>
      <c r="V101" s="126" t="s">
        <v>195</v>
      </c>
      <c r="W101" s="126" t="s">
        <v>196</v>
      </c>
      <c r="X101" s="227">
        <v>0</v>
      </c>
      <c r="Y101" s="227">
        <v>0</v>
      </c>
      <c r="Z101" s="227">
        <v>0</v>
      </c>
      <c r="AA101" s="227">
        <v>0</v>
      </c>
      <c r="AC101" s="126" t="s">
        <v>195</v>
      </c>
      <c r="AD101" s="126" t="s">
        <v>196</v>
      </c>
      <c r="AE101" s="227">
        <v>0</v>
      </c>
      <c r="AF101" s="227">
        <v>0</v>
      </c>
      <c r="AG101" s="227">
        <v>0</v>
      </c>
      <c r="AH101" s="227">
        <v>0</v>
      </c>
      <c r="AJ101" s="126" t="s">
        <v>195</v>
      </c>
      <c r="AK101" s="126" t="s">
        <v>196</v>
      </c>
      <c r="AL101" s="227">
        <v>0</v>
      </c>
      <c r="AM101" s="227">
        <v>0</v>
      </c>
      <c r="AN101" s="227">
        <v>0</v>
      </c>
      <c r="AO101" s="227">
        <v>0</v>
      </c>
      <c r="AQ101" s="126" t="s">
        <v>195</v>
      </c>
      <c r="AR101" s="126" t="s">
        <v>196</v>
      </c>
      <c r="AS101" s="227">
        <v>0</v>
      </c>
      <c r="AT101" s="227">
        <v>0</v>
      </c>
      <c r="AU101" s="227">
        <v>0</v>
      </c>
      <c r="AV101" s="227">
        <v>0</v>
      </c>
      <c r="AX101" s="126" t="s">
        <v>195</v>
      </c>
      <c r="AY101" s="126" t="s">
        <v>196</v>
      </c>
      <c r="AZ101" s="227">
        <v>0</v>
      </c>
      <c r="BA101" s="227">
        <v>0</v>
      </c>
      <c r="BB101" s="227">
        <v>0</v>
      </c>
      <c r="BC101" s="227">
        <v>0</v>
      </c>
      <c r="BE101" s="126" t="s">
        <v>195</v>
      </c>
      <c r="BF101" s="126" t="s">
        <v>196</v>
      </c>
      <c r="BG101" s="227">
        <v>0</v>
      </c>
      <c r="BH101" s="227">
        <v>0</v>
      </c>
      <c r="BI101" s="227">
        <v>0</v>
      </c>
      <c r="BJ101" s="227">
        <v>0</v>
      </c>
      <c r="BL101" s="126" t="s">
        <v>195</v>
      </c>
      <c r="BM101" s="126" t="s">
        <v>196</v>
      </c>
      <c r="BN101" s="227">
        <v>0</v>
      </c>
      <c r="BO101" s="227">
        <v>0</v>
      </c>
      <c r="BP101" s="227">
        <v>0</v>
      </c>
      <c r="BQ101" s="227">
        <v>0</v>
      </c>
      <c r="BS101" s="126" t="s">
        <v>195</v>
      </c>
      <c r="BT101" s="126" t="s">
        <v>196</v>
      </c>
      <c r="BU101" s="227">
        <v>0</v>
      </c>
      <c r="BV101" s="227">
        <v>0</v>
      </c>
      <c r="BW101" s="227">
        <v>0</v>
      </c>
      <c r="BX101" s="227">
        <v>0</v>
      </c>
      <c r="BZ101" s="126" t="s">
        <v>195</v>
      </c>
      <c r="CA101" s="126" t="s">
        <v>196</v>
      </c>
      <c r="CB101" s="227">
        <v>0</v>
      </c>
      <c r="CC101" s="227">
        <v>0</v>
      </c>
      <c r="CD101" s="227">
        <v>0</v>
      </c>
      <c r="CE101" s="227">
        <v>0</v>
      </c>
    </row>
    <row r="102" spans="1:83">
      <c r="A102" s="126" t="s">
        <v>197</v>
      </c>
      <c r="B102" s="126" t="s">
        <v>198</v>
      </c>
      <c r="C102" s="227">
        <v>0</v>
      </c>
      <c r="D102" s="227">
        <v>0</v>
      </c>
      <c r="E102" s="227">
        <v>0</v>
      </c>
      <c r="F102" s="227">
        <v>0</v>
      </c>
      <c r="H102" s="126" t="s">
        <v>197</v>
      </c>
      <c r="I102" s="126" t="s">
        <v>198</v>
      </c>
      <c r="J102" s="227">
        <v>0</v>
      </c>
      <c r="K102" s="227">
        <v>0</v>
      </c>
      <c r="L102" s="227">
        <v>0</v>
      </c>
      <c r="M102" s="227">
        <v>0</v>
      </c>
      <c r="O102" s="126" t="s">
        <v>197</v>
      </c>
      <c r="P102" s="126" t="s">
        <v>198</v>
      </c>
      <c r="Q102" s="227">
        <v>0</v>
      </c>
      <c r="R102" s="227">
        <v>0</v>
      </c>
      <c r="S102" s="227">
        <v>0</v>
      </c>
      <c r="T102" s="227">
        <v>0</v>
      </c>
      <c r="V102" s="126" t="s">
        <v>197</v>
      </c>
      <c r="W102" s="126" t="s">
        <v>198</v>
      </c>
      <c r="X102" s="227">
        <v>0</v>
      </c>
      <c r="Y102" s="227">
        <v>0</v>
      </c>
      <c r="Z102" s="227">
        <v>0</v>
      </c>
      <c r="AA102" s="227">
        <v>0</v>
      </c>
      <c r="AC102" s="126" t="s">
        <v>197</v>
      </c>
      <c r="AD102" s="126" t="s">
        <v>198</v>
      </c>
      <c r="AE102" s="227">
        <v>0</v>
      </c>
      <c r="AF102" s="227">
        <v>0</v>
      </c>
      <c r="AG102" s="227">
        <v>0</v>
      </c>
      <c r="AH102" s="227">
        <v>0</v>
      </c>
      <c r="AJ102" s="126" t="s">
        <v>197</v>
      </c>
      <c r="AK102" s="126" t="s">
        <v>198</v>
      </c>
      <c r="AL102" s="227">
        <v>0</v>
      </c>
      <c r="AM102" s="227">
        <v>0</v>
      </c>
      <c r="AN102" s="227">
        <v>0</v>
      </c>
      <c r="AO102" s="227">
        <v>0</v>
      </c>
      <c r="AQ102" s="126" t="s">
        <v>197</v>
      </c>
      <c r="AR102" s="126" t="s">
        <v>198</v>
      </c>
      <c r="AS102" s="227">
        <v>0</v>
      </c>
      <c r="AT102" s="227">
        <v>0</v>
      </c>
      <c r="AU102" s="227">
        <v>0</v>
      </c>
      <c r="AV102" s="227">
        <v>0</v>
      </c>
      <c r="AX102" s="126" t="s">
        <v>197</v>
      </c>
      <c r="AY102" s="126" t="s">
        <v>198</v>
      </c>
      <c r="AZ102" s="227">
        <v>0</v>
      </c>
      <c r="BA102" s="227">
        <v>0</v>
      </c>
      <c r="BB102" s="227">
        <v>0</v>
      </c>
      <c r="BC102" s="227">
        <v>0</v>
      </c>
      <c r="BE102" s="126" t="s">
        <v>197</v>
      </c>
      <c r="BF102" s="126" t="s">
        <v>198</v>
      </c>
      <c r="BG102" s="227">
        <v>0</v>
      </c>
      <c r="BH102" s="227">
        <v>0</v>
      </c>
      <c r="BI102" s="227">
        <v>0</v>
      </c>
      <c r="BJ102" s="227">
        <v>0</v>
      </c>
      <c r="BL102" s="126" t="s">
        <v>197</v>
      </c>
      <c r="BM102" s="126" t="s">
        <v>198</v>
      </c>
      <c r="BN102" s="227">
        <v>0</v>
      </c>
      <c r="BO102" s="227">
        <v>0</v>
      </c>
      <c r="BP102" s="227">
        <v>0</v>
      </c>
      <c r="BQ102" s="227">
        <v>0</v>
      </c>
      <c r="BS102" s="126" t="s">
        <v>197</v>
      </c>
      <c r="BT102" s="126" t="s">
        <v>198</v>
      </c>
      <c r="BU102" s="227">
        <v>0</v>
      </c>
      <c r="BV102" s="227">
        <v>0</v>
      </c>
      <c r="BW102" s="227">
        <v>0</v>
      </c>
      <c r="BX102" s="227">
        <v>0</v>
      </c>
      <c r="BZ102" s="126" t="s">
        <v>197</v>
      </c>
      <c r="CA102" s="126" t="s">
        <v>198</v>
      </c>
      <c r="CB102" s="227">
        <v>0</v>
      </c>
      <c r="CC102" s="227">
        <v>0</v>
      </c>
      <c r="CD102" s="227">
        <v>0</v>
      </c>
      <c r="CE102" s="227">
        <v>0</v>
      </c>
    </row>
    <row r="103" spans="1:83">
      <c r="A103" s="126" t="s">
        <v>199</v>
      </c>
      <c r="B103" s="126" t="s">
        <v>200</v>
      </c>
      <c r="C103" s="227">
        <v>0</v>
      </c>
      <c r="D103" s="227">
        <v>0</v>
      </c>
      <c r="E103" s="227">
        <v>0</v>
      </c>
      <c r="F103" s="227">
        <v>0</v>
      </c>
      <c r="H103" s="126" t="s">
        <v>199</v>
      </c>
      <c r="I103" s="126" t="s">
        <v>200</v>
      </c>
      <c r="J103" s="227">
        <v>0</v>
      </c>
      <c r="K103" s="227">
        <v>0</v>
      </c>
      <c r="L103" s="227">
        <v>0</v>
      </c>
      <c r="M103" s="227">
        <v>0</v>
      </c>
      <c r="O103" s="126" t="s">
        <v>199</v>
      </c>
      <c r="P103" s="126" t="s">
        <v>200</v>
      </c>
      <c r="Q103" s="227">
        <v>0</v>
      </c>
      <c r="R103" s="227">
        <v>0</v>
      </c>
      <c r="S103" s="227">
        <v>0</v>
      </c>
      <c r="T103" s="227">
        <v>0</v>
      </c>
      <c r="V103" s="126" t="s">
        <v>199</v>
      </c>
      <c r="W103" s="126" t="s">
        <v>200</v>
      </c>
      <c r="X103" s="227">
        <v>0</v>
      </c>
      <c r="Y103" s="227">
        <v>0</v>
      </c>
      <c r="Z103" s="227">
        <v>0</v>
      </c>
      <c r="AA103" s="227">
        <v>0</v>
      </c>
      <c r="AC103" s="126" t="s">
        <v>199</v>
      </c>
      <c r="AD103" s="126" t="s">
        <v>200</v>
      </c>
      <c r="AE103" s="227">
        <v>0</v>
      </c>
      <c r="AF103" s="227">
        <v>0</v>
      </c>
      <c r="AG103" s="227">
        <v>0</v>
      </c>
      <c r="AH103" s="227">
        <v>0</v>
      </c>
      <c r="AJ103" s="126" t="s">
        <v>199</v>
      </c>
      <c r="AK103" s="126" t="s">
        <v>200</v>
      </c>
      <c r="AL103" s="227">
        <v>0</v>
      </c>
      <c r="AM103" s="227">
        <v>0</v>
      </c>
      <c r="AN103" s="227">
        <v>0</v>
      </c>
      <c r="AO103" s="227">
        <v>0</v>
      </c>
      <c r="AQ103" s="126" t="s">
        <v>199</v>
      </c>
      <c r="AR103" s="126" t="s">
        <v>200</v>
      </c>
      <c r="AS103" s="227">
        <v>0</v>
      </c>
      <c r="AT103" s="227">
        <v>0</v>
      </c>
      <c r="AU103" s="227">
        <v>0</v>
      </c>
      <c r="AV103" s="227">
        <v>0</v>
      </c>
      <c r="AX103" s="126" t="s">
        <v>199</v>
      </c>
      <c r="AY103" s="126" t="s">
        <v>200</v>
      </c>
      <c r="AZ103" s="227">
        <v>0</v>
      </c>
      <c r="BA103" s="227">
        <v>0</v>
      </c>
      <c r="BB103" s="227">
        <v>0</v>
      </c>
      <c r="BC103" s="227">
        <v>0</v>
      </c>
      <c r="BE103" s="126" t="s">
        <v>199</v>
      </c>
      <c r="BF103" s="126" t="s">
        <v>200</v>
      </c>
      <c r="BG103" s="227">
        <v>0</v>
      </c>
      <c r="BH103" s="227">
        <v>0</v>
      </c>
      <c r="BI103" s="227">
        <v>0</v>
      </c>
      <c r="BJ103" s="227">
        <v>0</v>
      </c>
      <c r="BL103" s="126" t="s">
        <v>199</v>
      </c>
      <c r="BM103" s="126" t="s">
        <v>200</v>
      </c>
      <c r="BN103" s="227">
        <v>0</v>
      </c>
      <c r="BO103" s="227">
        <v>0</v>
      </c>
      <c r="BP103" s="227">
        <v>0</v>
      </c>
      <c r="BQ103" s="227">
        <v>0</v>
      </c>
      <c r="BS103" s="126" t="s">
        <v>199</v>
      </c>
      <c r="BT103" s="126" t="s">
        <v>200</v>
      </c>
      <c r="BU103" s="227">
        <v>0</v>
      </c>
      <c r="BV103" s="227">
        <v>0</v>
      </c>
      <c r="BW103" s="227">
        <v>0</v>
      </c>
      <c r="BX103" s="227">
        <v>0</v>
      </c>
      <c r="BZ103" s="126" t="s">
        <v>199</v>
      </c>
      <c r="CA103" s="126" t="s">
        <v>200</v>
      </c>
      <c r="CB103" s="227">
        <v>0</v>
      </c>
      <c r="CC103" s="227">
        <v>0</v>
      </c>
      <c r="CD103" s="227">
        <v>0</v>
      </c>
      <c r="CE103" s="227">
        <v>0</v>
      </c>
    </row>
    <row r="104" spans="1:83">
      <c r="A104" s="126" t="s">
        <v>201</v>
      </c>
      <c r="B104" s="126" t="s">
        <v>202</v>
      </c>
      <c r="C104" s="227">
        <v>0</v>
      </c>
      <c r="D104" s="227">
        <v>0</v>
      </c>
      <c r="E104" s="227">
        <v>0</v>
      </c>
      <c r="F104" s="227">
        <v>0</v>
      </c>
      <c r="H104" s="126" t="s">
        <v>201</v>
      </c>
      <c r="I104" s="126" t="s">
        <v>202</v>
      </c>
      <c r="J104" s="227">
        <v>0</v>
      </c>
      <c r="K104" s="227">
        <v>0</v>
      </c>
      <c r="L104" s="227">
        <v>0</v>
      </c>
      <c r="M104" s="227">
        <v>0</v>
      </c>
      <c r="O104" s="126" t="s">
        <v>201</v>
      </c>
      <c r="P104" s="126" t="s">
        <v>202</v>
      </c>
      <c r="Q104" s="227">
        <v>0</v>
      </c>
      <c r="R104" s="227">
        <v>0</v>
      </c>
      <c r="S104" s="227">
        <v>0</v>
      </c>
      <c r="T104" s="227">
        <v>0</v>
      </c>
      <c r="V104" s="126" t="s">
        <v>201</v>
      </c>
      <c r="W104" s="126" t="s">
        <v>202</v>
      </c>
      <c r="X104" s="227">
        <v>0</v>
      </c>
      <c r="Y104" s="227">
        <v>0</v>
      </c>
      <c r="Z104" s="227">
        <v>0</v>
      </c>
      <c r="AA104" s="227">
        <v>0</v>
      </c>
      <c r="AC104" s="126" t="s">
        <v>201</v>
      </c>
      <c r="AD104" s="126" t="s">
        <v>202</v>
      </c>
      <c r="AE104" s="227">
        <v>0</v>
      </c>
      <c r="AF104" s="227">
        <v>0</v>
      </c>
      <c r="AG104" s="227">
        <v>0</v>
      </c>
      <c r="AH104" s="227">
        <v>0</v>
      </c>
      <c r="AJ104" s="126" t="s">
        <v>201</v>
      </c>
      <c r="AK104" s="126" t="s">
        <v>202</v>
      </c>
      <c r="AL104" s="227">
        <v>0</v>
      </c>
      <c r="AM104" s="227">
        <v>0</v>
      </c>
      <c r="AN104" s="227">
        <v>0</v>
      </c>
      <c r="AO104" s="227">
        <v>0</v>
      </c>
      <c r="AQ104" s="126" t="s">
        <v>201</v>
      </c>
      <c r="AR104" s="126" t="s">
        <v>202</v>
      </c>
      <c r="AS104" s="227">
        <v>0</v>
      </c>
      <c r="AT104" s="227">
        <v>0</v>
      </c>
      <c r="AU104" s="227">
        <v>0</v>
      </c>
      <c r="AV104" s="227">
        <v>0</v>
      </c>
      <c r="AX104" s="126" t="s">
        <v>201</v>
      </c>
      <c r="AY104" s="126" t="s">
        <v>202</v>
      </c>
      <c r="AZ104" s="227">
        <v>0</v>
      </c>
      <c r="BA104" s="227">
        <v>0</v>
      </c>
      <c r="BB104" s="227">
        <v>0</v>
      </c>
      <c r="BC104" s="227">
        <v>0</v>
      </c>
      <c r="BE104" s="126" t="s">
        <v>201</v>
      </c>
      <c r="BF104" s="126" t="s">
        <v>202</v>
      </c>
      <c r="BG104" s="227">
        <v>0</v>
      </c>
      <c r="BH104" s="227">
        <v>0</v>
      </c>
      <c r="BI104" s="227">
        <v>0</v>
      </c>
      <c r="BJ104" s="227">
        <v>0</v>
      </c>
      <c r="BL104" s="126" t="s">
        <v>201</v>
      </c>
      <c r="BM104" s="126" t="s">
        <v>202</v>
      </c>
      <c r="BN104" s="227">
        <v>0</v>
      </c>
      <c r="BO104" s="227">
        <v>0</v>
      </c>
      <c r="BP104" s="227">
        <v>0</v>
      </c>
      <c r="BQ104" s="227">
        <v>0</v>
      </c>
      <c r="BS104" s="126" t="s">
        <v>201</v>
      </c>
      <c r="BT104" s="126" t="s">
        <v>202</v>
      </c>
      <c r="BU104" s="227">
        <v>0</v>
      </c>
      <c r="BV104" s="227">
        <v>0</v>
      </c>
      <c r="BW104" s="227">
        <v>0</v>
      </c>
      <c r="BX104" s="227">
        <v>0</v>
      </c>
      <c r="BZ104" s="126" t="s">
        <v>201</v>
      </c>
      <c r="CA104" s="126" t="s">
        <v>202</v>
      </c>
      <c r="CB104" s="227">
        <v>0</v>
      </c>
      <c r="CC104" s="227">
        <v>0</v>
      </c>
      <c r="CD104" s="227">
        <v>0</v>
      </c>
      <c r="CE104" s="227">
        <v>0</v>
      </c>
    </row>
    <row r="105" spans="1:83">
      <c r="A105" s="126" t="s">
        <v>203</v>
      </c>
      <c r="B105" s="126" t="s">
        <v>204</v>
      </c>
      <c r="C105" s="227">
        <v>0</v>
      </c>
      <c r="D105" s="227">
        <v>0</v>
      </c>
      <c r="E105" s="227">
        <v>0</v>
      </c>
      <c r="F105" s="227">
        <v>0</v>
      </c>
      <c r="H105" s="126" t="s">
        <v>203</v>
      </c>
      <c r="I105" s="126" t="s">
        <v>204</v>
      </c>
      <c r="J105" s="227">
        <v>0</v>
      </c>
      <c r="K105" s="227">
        <v>0</v>
      </c>
      <c r="L105" s="227">
        <v>0</v>
      </c>
      <c r="M105" s="227">
        <v>0</v>
      </c>
      <c r="O105" s="126" t="s">
        <v>203</v>
      </c>
      <c r="P105" s="126" t="s">
        <v>204</v>
      </c>
      <c r="Q105" s="227">
        <v>0</v>
      </c>
      <c r="R105" s="227">
        <v>0</v>
      </c>
      <c r="S105" s="227">
        <v>0</v>
      </c>
      <c r="T105" s="227">
        <v>0</v>
      </c>
      <c r="V105" s="126" t="s">
        <v>203</v>
      </c>
      <c r="W105" s="126" t="s">
        <v>204</v>
      </c>
      <c r="X105" s="227">
        <v>0</v>
      </c>
      <c r="Y105" s="227">
        <v>0</v>
      </c>
      <c r="Z105" s="227">
        <v>0</v>
      </c>
      <c r="AA105" s="227">
        <v>0</v>
      </c>
      <c r="AC105" s="126" t="s">
        <v>203</v>
      </c>
      <c r="AD105" s="126" t="s">
        <v>204</v>
      </c>
      <c r="AE105" s="227">
        <v>0</v>
      </c>
      <c r="AF105" s="227">
        <v>0</v>
      </c>
      <c r="AG105" s="227">
        <v>0</v>
      </c>
      <c r="AH105" s="227">
        <v>0</v>
      </c>
      <c r="AJ105" s="126" t="s">
        <v>203</v>
      </c>
      <c r="AK105" s="126" t="s">
        <v>204</v>
      </c>
      <c r="AL105" s="227">
        <v>0</v>
      </c>
      <c r="AM105" s="227">
        <v>0</v>
      </c>
      <c r="AN105" s="227">
        <v>0</v>
      </c>
      <c r="AO105" s="227">
        <v>0</v>
      </c>
      <c r="AQ105" s="126" t="s">
        <v>203</v>
      </c>
      <c r="AR105" s="126" t="s">
        <v>204</v>
      </c>
      <c r="AS105" s="227">
        <v>0</v>
      </c>
      <c r="AT105" s="227">
        <v>0</v>
      </c>
      <c r="AU105" s="227">
        <v>0</v>
      </c>
      <c r="AV105" s="227">
        <v>0</v>
      </c>
      <c r="AX105" s="126" t="s">
        <v>203</v>
      </c>
      <c r="AY105" s="126" t="s">
        <v>204</v>
      </c>
      <c r="AZ105" s="227">
        <v>0</v>
      </c>
      <c r="BA105" s="227">
        <v>0</v>
      </c>
      <c r="BB105" s="227">
        <v>0</v>
      </c>
      <c r="BC105" s="227">
        <v>0</v>
      </c>
      <c r="BE105" s="126" t="s">
        <v>203</v>
      </c>
      <c r="BF105" s="126" t="s">
        <v>204</v>
      </c>
      <c r="BG105" s="227">
        <v>0</v>
      </c>
      <c r="BH105" s="227">
        <v>0</v>
      </c>
      <c r="BI105" s="227">
        <v>0</v>
      </c>
      <c r="BJ105" s="227">
        <v>0</v>
      </c>
      <c r="BL105" s="126" t="s">
        <v>203</v>
      </c>
      <c r="BM105" s="126" t="s">
        <v>204</v>
      </c>
      <c r="BN105" s="227">
        <v>0</v>
      </c>
      <c r="BO105" s="227">
        <v>0</v>
      </c>
      <c r="BP105" s="227">
        <v>0</v>
      </c>
      <c r="BQ105" s="227">
        <v>0</v>
      </c>
      <c r="BS105" s="126" t="s">
        <v>203</v>
      </c>
      <c r="BT105" s="126" t="s">
        <v>204</v>
      </c>
      <c r="BU105" s="227">
        <v>0</v>
      </c>
      <c r="BV105" s="227">
        <v>0</v>
      </c>
      <c r="BW105" s="227">
        <v>0</v>
      </c>
      <c r="BX105" s="227">
        <v>0</v>
      </c>
      <c r="BZ105" s="126" t="s">
        <v>203</v>
      </c>
      <c r="CA105" s="126" t="s">
        <v>204</v>
      </c>
      <c r="CB105" s="227">
        <v>0</v>
      </c>
      <c r="CC105" s="227">
        <v>0</v>
      </c>
      <c r="CD105" s="227">
        <v>0</v>
      </c>
      <c r="CE105" s="227">
        <v>0</v>
      </c>
    </row>
    <row r="106" spans="1:83">
      <c r="A106" s="126" t="s">
        <v>205</v>
      </c>
      <c r="B106" s="126" t="s">
        <v>206</v>
      </c>
      <c r="C106" s="227">
        <v>0</v>
      </c>
      <c r="D106" s="227">
        <v>0</v>
      </c>
      <c r="E106" s="227">
        <v>0</v>
      </c>
      <c r="F106" s="227">
        <v>0</v>
      </c>
      <c r="H106" s="126" t="s">
        <v>205</v>
      </c>
      <c r="I106" s="126" t="s">
        <v>206</v>
      </c>
      <c r="J106" s="227">
        <v>0</v>
      </c>
      <c r="K106" s="227">
        <v>0</v>
      </c>
      <c r="L106" s="227">
        <v>0</v>
      </c>
      <c r="M106" s="227">
        <v>0</v>
      </c>
      <c r="O106" s="126" t="s">
        <v>205</v>
      </c>
      <c r="P106" s="126" t="s">
        <v>206</v>
      </c>
      <c r="Q106" s="227">
        <v>0</v>
      </c>
      <c r="R106" s="227">
        <v>0</v>
      </c>
      <c r="S106" s="227">
        <v>0</v>
      </c>
      <c r="T106" s="227">
        <v>0</v>
      </c>
      <c r="V106" s="126" t="s">
        <v>205</v>
      </c>
      <c r="W106" s="126" t="s">
        <v>206</v>
      </c>
      <c r="X106" s="227">
        <v>0</v>
      </c>
      <c r="Y106" s="227">
        <v>0</v>
      </c>
      <c r="Z106" s="227">
        <v>0</v>
      </c>
      <c r="AA106" s="227">
        <v>0</v>
      </c>
      <c r="AC106" s="126" t="s">
        <v>205</v>
      </c>
      <c r="AD106" s="126" t="s">
        <v>206</v>
      </c>
      <c r="AE106" s="227">
        <v>0</v>
      </c>
      <c r="AF106" s="227">
        <v>0</v>
      </c>
      <c r="AG106" s="227">
        <v>0</v>
      </c>
      <c r="AH106" s="227">
        <v>0</v>
      </c>
      <c r="AJ106" s="126" t="s">
        <v>205</v>
      </c>
      <c r="AK106" s="126" t="s">
        <v>206</v>
      </c>
      <c r="AL106" s="227">
        <v>0</v>
      </c>
      <c r="AM106" s="227">
        <v>0</v>
      </c>
      <c r="AN106" s="227">
        <v>0</v>
      </c>
      <c r="AO106" s="227">
        <v>0</v>
      </c>
      <c r="AQ106" s="126" t="s">
        <v>205</v>
      </c>
      <c r="AR106" s="126" t="s">
        <v>206</v>
      </c>
      <c r="AS106" s="227">
        <v>0</v>
      </c>
      <c r="AT106" s="227">
        <v>0</v>
      </c>
      <c r="AU106" s="227">
        <v>0</v>
      </c>
      <c r="AV106" s="227">
        <v>0</v>
      </c>
      <c r="AX106" s="126" t="s">
        <v>205</v>
      </c>
      <c r="AY106" s="126" t="s">
        <v>206</v>
      </c>
      <c r="AZ106" s="227">
        <v>0</v>
      </c>
      <c r="BA106" s="227">
        <v>0</v>
      </c>
      <c r="BB106" s="227">
        <v>0</v>
      </c>
      <c r="BC106" s="227">
        <v>0</v>
      </c>
      <c r="BE106" s="126" t="s">
        <v>205</v>
      </c>
      <c r="BF106" s="126" t="s">
        <v>206</v>
      </c>
      <c r="BG106" s="227">
        <v>0</v>
      </c>
      <c r="BH106" s="227">
        <v>0</v>
      </c>
      <c r="BI106" s="227">
        <v>0</v>
      </c>
      <c r="BJ106" s="227">
        <v>0</v>
      </c>
      <c r="BL106" s="126" t="s">
        <v>205</v>
      </c>
      <c r="BM106" s="126" t="s">
        <v>206</v>
      </c>
      <c r="BN106" s="227">
        <v>0</v>
      </c>
      <c r="BO106" s="227">
        <v>0</v>
      </c>
      <c r="BP106" s="227">
        <v>0</v>
      </c>
      <c r="BQ106" s="227">
        <v>0</v>
      </c>
      <c r="BS106" s="126" t="s">
        <v>205</v>
      </c>
      <c r="BT106" s="126" t="s">
        <v>206</v>
      </c>
      <c r="BU106" s="227">
        <v>0</v>
      </c>
      <c r="BV106" s="227">
        <v>0</v>
      </c>
      <c r="BW106" s="227">
        <v>0</v>
      </c>
      <c r="BX106" s="227">
        <v>0</v>
      </c>
      <c r="BZ106" s="126" t="s">
        <v>205</v>
      </c>
      <c r="CA106" s="126" t="s">
        <v>206</v>
      </c>
      <c r="CB106" s="227">
        <v>0</v>
      </c>
      <c r="CC106" s="227">
        <v>0</v>
      </c>
      <c r="CD106" s="227">
        <v>0</v>
      </c>
      <c r="CE106" s="227">
        <v>0</v>
      </c>
    </row>
    <row r="107" spans="1:83">
      <c r="A107" s="126" t="s">
        <v>207</v>
      </c>
      <c r="B107" s="126" t="s">
        <v>208</v>
      </c>
      <c r="C107" s="227">
        <v>0</v>
      </c>
      <c r="D107" s="227">
        <v>0</v>
      </c>
      <c r="E107" s="227">
        <v>0</v>
      </c>
      <c r="F107" s="227">
        <v>0</v>
      </c>
      <c r="H107" s="126" t="s">
        <v>207</v>
      </c>
      <c r="I107" s="126" t="s">
        <v>208</v>
      </c>
      <c r="J107" s="227">
        <v>0</v>
      </c>
      <c r="K107" s="227">
        <v>0</v>
      </c>
      <c r="L107" s="227">
        <v>0</v>
      </c>
      <c r="M107" s="227">
        <v>0</v>
      </c>
      <c r="O107" s="126" t="s">
        <v>207</v>
      </c>
      <c r="P107" s="126" t="s">
        <v>208</v>
      </c>
      <c r="Q107" s="227">
        <v>0</v>
      </c>
      <c r="R107" s="227">
        <v>0</v>
      </c>
      <c r="S107" s="227">
        <v>0</v>
      </c>
      <c r="T107" s="227">
        <v>0</v>
      </c>
      <c r="V107" s="126" t="s">
        <v>207</v>
      </c>
      <c r="W107" s="126" t="s">
        <v>208</v>
      </c>
      <c r="X107" s="227">
        <v>0</v>
      </c>
      <c r="Y107" s="227">
        <v>0</v>
      </c>
      <c r="Z107" s="227">
        <v>0</v>
      </c>
      <c r="AA107" s="227">
        <v>0</v>
      </c>
      <c r="AC107" s="126" t="s">
        <v>207</v>
      </c>
      <c r="AD107" s="126" t="s">
        <v>208</v>
      </c>
      <c r="AE107" s="227">
        <v>0</v>
      </c>
      <c r="AF107" s="227">
        <v>0</v>
      </c>
      <c r="AG107" s="227">
        <v>0</v>
      </c>
      <c r="AH107" s="227">
        <v>0</v>
      </c>
      <c r="AJ107" s="126" t="s">
        <v>207</v>
      </c>
      <c r="AK107" s="126" t="s">
        <v>208</v>
      </c>
      <c r="AL107" s="227">
        <v>0</v>
      </c>
      <c r="AM107" s="227">
        <v>0</v>
      </c>
      <c r="AN107" s="227">
        <v>0</v>
      </c>
      <c r="AO107" s="227">
        <v>0</v>
      </c>
      <c r="AQ107" s="126" t="s">
        <v>207</v>
      </c>
      <c r="AR107" s="126" t="s">
        <v>208</v>
      </c>
      <c r="AS107" s="227">
        <v>0</v>
      </c>
      <c r="AT107" s="227">
        <v>0</v>
      </c>
      <c r="AU107" s="227">
        <v>0</v>
      </c>
      <c r="AV107" s="227">
        <v>0</v>
      </c>
      <c r="AX107" s="126" t="s">
        <v>207</v>
      </c>
      <c r="AY107" s="126" t="s">
        <v>208</v>
      </c>
      <c r="AZ107" s="227">
        <v>0</v>
      </c>
      <c r="BA107" s="227">
        <v>0</v>
      </c>
      <c r="BB107" s="227">
        <v>0</v>
      </c>
      <c r="BC107" s="227">
        <v>0</v>
      </c>
      <c r="BE107" s="126" t="s">
        <v>207</v>
      </c>
      <c r="BF107" s="126" t="s">
        <v>208</v>
      </c>
      <c r="BG107" s="227">
        <v>0</v>
      </c>
      <c r="BH107" s="227">
        <v>0</v>
      </c>
      <c r="BI107" s="227">
        <v>0</v>
      </c>
      <c r="BJ107" s="227">
        <v>0</v>
      </c>
      <c r="BL107" s="126" t="s">
        <v>207</v>
      </c>
      <c r="BM107" s="126" t="s">
        <v>208</v>
      </c>
      <c r="BN107" s="227">
        <v>0</v>
      </c>
      <c r="BO107" s="227">
        <v>0</v>
      </c>
      <c r="BP107" s="227">
        <v>0</v>
      </c>
      <c r="BQ107" s="227">
        <v>0</v>
      </c>
      <c r="BS107" s="126" t="s">
        <v>207</v>
      </c>
      <c r="BT107" s="126" t="s">
        <v>208</v>
      </c>
      <c r="BU107" s="227">
        <v>0</v>
      </c>
      <c r="BV107" s="227">
        <v>0</v>
      </c>
      <c r="BW107" s="227">
        <v>0</v>
      </c>
      <c r="BX107" s="227">
        <v>0</v>
      </c>
      <c r="BZ107" s="126" t="s">
        <v>207</v>
      </c>
      <c r="CA107" s="126" t="s">
        <v>208</v>
      </c>
      <c r="CB107" s="227">
        <v>0</v>
      </c>
      <c r="CC107" s="227">
        <v>0</v>
      </c>
      <c r="CD107" s="227">
        <v>0</v>
      </c>
      <c r="CE107" s="227">
        <v>0</v>
      </c>
    </row>
    <row r="108" spans="1:83">
      <c r="A108" s="126" t="s">
        <v>209</v>
      </c>
      <c r="B108" s="126" t="s">
        <v>210</v>
      </c>
      <c r="C108" s="227">
        <v>0</v>
      </c>
      <c r="D108" s="227">
        <v>0</v>
      </c>
      <c r="E108" s="227">
        <v>0</v>
      </c>
      <c r="F108" s="227">
        <v>0</v>
      </c>
      <c r="H108" s="126" t="s">
        <v>209</v>
      </c>
      <c r="I108" s="126" t="s">
        <v>210</v>
      </c>
      <c r="J108" s="227">
        <v>0</v>
      </c>
      <c r="K108" s="227">
        <v>0</v>
      </c>
      <c r="L108" s="227">
        <v>0</v>
      </c>
      <c r="M108" s="227">
        <v>0</v>
      </c>
      <c r="O108" s="126" t="s">
        <v>209</v>
      </c>
      <c r="P108" s="126" t="s">
        <v>210</v>
      </c>
      <c r="Q108" s="227">
        <v>0</v>
      </c>
      <c r="R108" s="227">
        <v>0</v>
      </c>
      <c r="S108" s="227">
        <v>0</v>
      </c>
      <c r="T108" s="227">
        <v>0</v>
      </c>
      <c r="V108" s="126" t="s">
        <v>209</v>
      </c>
      <c r="W108" s="126" t="s">
        <v>210</v>
      </c>
      <c r="X108" s="227">
        <v>0</v>
      </c>
      <c r="Y108" s="227">
        <v>0</v>
      </c>
      <c r="Z108" s="227">
        <v>0</v>
      </c>
      <c r="AA108" s="227">
        <v>0</v>
      </c>
      <c r="AC108" s="126" t="s">
        <v>209</v>
      </c>
      <c r="AD108" s="126" t="s">
        <v>210</v>
      </c>
      <c r="AE108" s="227">
        <v>0</v>
      </c>
      <c r="AF108" s="227">
        <v>0</v>
      </c>
      <c r="AG108" s="227">
        <v>0</v>
      </c>
      <c r="AH108" s="227">
        <v>0</v>
      </c>
      <c r="AJ108" s="126" t="s">
        <v>209</v>
      </c>
      <c r="AK108" s="126" t="s">
        <v>210</v>
      </c>
      <c r="AL108" s="227">
        <v>0</v>
      </c>
      <c r="AM108" s="227">
        <v>0</v>
      </c>
      <c r="AN108" s="227">
        <v>0</v>
      </c>
      <c r="AO108" s="227">
        <v>0</v>
      </c>
      <c r="AQ108" s="126" t="s">
        <v>209</v>
      </c>
      <c r="AR108" s="126" t="s">
        <v>210</v>
      </c>
      <c r="AS108" s="227">
        <v>0</v>
      </c>
      <c r="AT108" s="227">
        <v>0</v>
      </c>
      <c r="AU108" s="227">
        <v>0</v>
      </c>
      <c r="AV108" s="227">
        <v>0</v>
      </c>
      <c r="AX108" s="126" t="s">
        <v>209</v>
      </c>
      <c r="AY108" s="126" t="s">
        <v>210</v>
      </c>
      <c r="AZ108" s="227">
        <v>0</v>
      </c>
      <c r="BA108" s="227">
        <v>0</v>
      </c>
      <c r="BB108" s="227">
        <v>0</v>
      </c>
      <c r="BC108" s="227">
        <v>0</v>
      </c>
      <c r="BE108" s="126" t="s">
        <v>209</v>
      </c>
      <c r="BF108" s="126" t="s">
        <v>210</v>
      </c>
      <c r="BG108" s="227">
        <v>0</v>
      </c>
      <c r="BH108" s="227">
        <v>0</v>
      </c>
      <c r="BI108" s="227">
        <v>0</v>
      </c>
      <c r="BJ108" s="227">
        <v>0</v>
      </c>
      <c r="BL108" s="126" t="s">
        <v>209</v>
      </c>
      <c r="BM108" s="126" t="s">
        <v>210</v>
      </c>
      <c r="BN108" s="227">
        <v>0</v>
      </c>
      <c r="BO108" s="227">
        <v>0</v>
      </c>
      <c r="BP108" s="227">
        <v>0</v>
      </c>
      <c r="BQ108" s="227">
        <v>0</v>
      </c>
      <c r="BS108" s="126" t="s">
        <v>209</v>
      </c>
      <c r="BT108" s="126" t="s">
        <v>210</v>
      </c>
      <c r="BU108" s="227">
        <v>0</v>
      </c>
      <c r="BV108" s="227">
        <v>0</v>
      </c>
      <c r="BW108" s="227">
        <v>0</v>
      </c>
      <c r="BX108" s="227">
        <v>0</v>
      </c>
      <c r="BZ108" s="126" t="s">
        <v>209</v>
      </c>
      <c r="CA108" s="126" t="s">
        <v>210</v>
      </c>
      <c r="CB108" s="227">
        <v>0</v>
      </c>
      <c r="CC108" s="227">
        <v>0</v>
      </c>
      <c r="CD108" s="227">
        <v>0</v>
      </c>
      <c r="CE108" s="227">
        <v>0</v>
      </c>
    </row>
    <row r="109" spans="1:83">
      <c r="A109" s="131" t="s">
        <v>211</v>
      </c>
      <c r="B109" s="131" t="s">
        <v>212</v>
      </c>
      <c r="C109" s="227">
        <v>0</v>
      </c>
      <c r="D109" s="227">
        <v>0</v>
      </c>
      <c r="E109" s="227">
        <v>0</v>
      </c>
      <c r="F109" s="227">
        <v>0</v>
      </c>
      <c r="H109" s="131" t="s">
        <v>211</v>
      </c>
      <c r="I109" s="131" t="s">
        <v>212</v>
      </c>
      <c r="J109" s="227">
        <v>0</v>
      </c>
      <c r="K109" s="227">
        <v>0</v>
      </c>
      <c r="L109" s="227">
        <v>0</v>
      </c>
      <c r="M109" s="227">
        <v>0</v>
      </c>
      <c r="O109" s="131" t="s">
        <v>211</v>
      </c>
      <c r="P109" s="131" t="s">
        <v>212</v>
      </c>
      <c r="Q109" s="227">
        <v>0</v>
      </c>
      <c r="R109" s="227">
        <v>0</v>
      </c>
      <c r="S109" s="227">
        <v>0</v>
      </c>
      <c r="T109" s="227">
        <v>0</v>
      </c>
      <c r="V109" s="131" t="s">
        <v>211</v>
      </c>
      <c r="W109" s="131" t="s">
        <v>212</v>
      </c>
      <c r="X109" s="227">
        <v>0</v>
      </c>
      <c r="Y109" s="227">
        <v>0</v>
      </c>
      <c r="Z109" s="227">
        <v>0</v>
      </c>
      <c r="AA109" s="227">
        <v>0</v>
      </c>
      <c r="AC109" s="131" t="s">
        <v>211</v>
      </c>
      <c r="AD109" s="131" t="s">
        <v>212</v>
      </c>
      <c r="AE109" s="227">
        <v>0</v>
      </c>
      <c r="AF109" s="227">
        <v>0</v>
      </c>
      <c r="AG109" s="227">
        <v>0</v>
      </c>
      <c r="AH109" s="227">
        <v>0</v>
      </c>
      <c r="AJ109" s="131" t="s">
        <v>211</v>
      </c>
      <c r="AK109" s="131" t="s">
        <v>212</v>
      </c>
      <c r="AL109" s="227">
        <v>0</v>
      </c>
      <c r="AM109" s="227">
        <v>0</v>
      </c>
      <c r="AN109" s="227">
        <v>0</v>
      </c>
      <c r="AO109" s="227">
        <v>0</v>
      </c>
      <c r="AQ109" s="131" t="s">
        <v>211</v>
      </c>
      <c r="AR109" s="131" t="s">
        <v>212</v>
      </c>
      <c r="AS109" s="227">
        <v>0</v>
      </c>
      <c r="AT109" s="227">
        <v>0</v>
      </c>
      <c r="AU109" s="227">
        <v>0</v>
      </c>
      <c r="AV109" s="227">
        <v>0</v>
      </c>
      <c r="AX109" s="131" t="s">
        <v>211</v>
      </c>
      <c r="AY109" s="131" t="s">
        <v>212</v>
      </c>
      <c r="AZ109" s="227">
        <v>0</v>
      </c>
      <c r="BA109" s="227">
        <v>0</v>
      </c>
      <c r="BB109" s="227">
        <v>0</v>
      </c>
      <c r="BC109" s="227">
        <v>0</v>
      </c>
      <c r="BE109" s="131" t="s">
        <v>211</v>
      </c>
      <c r="BF109" s="131" t="s">
        <v>212</v>
      </c>
      <c r="BG109" s="227">
        <v>0</v>
      </c>
      <c r="BH109" s="227">
        <v>0</v>
      </c>
      <c r="BI109" s="227">
        <v>0</v>
      </c>
      <c r="BJ109" s="227">
        <v>0</v>
      </c>
      <c r="BL109" s="131" t="s">
        <v>211</v>
      </c>
      <c r="BM109" s="131" t="s">
        <v>212</v>
      </c>
      <c r="BN109" s="227">
        <v>0</v>
      </c>
      <c r="BO109" s="227">
        <v>0</v>
      </c>
      <c r="BP109" s="227">
        <v>0</v>
      </c>
      <c r="BQ109" s="227">
        <v>0</v>
      </c>
      <c r="BS109" s="131" t="s">
        <v>211</v>
      </c>
      <c r="BT109" s="131" t="s">
        <v>212</v>
      </c>
      <c r="BU109" s="227">
        <v>0</v>
      </c>
      <c r="BV109" s="227">
        <v>0</v>
      </c>
      <c r="BW109" s="227">
        <v>0</v>
      </c>
      <c r="BX109" s="227">
        <v>0</v>
      </c>
      <c r="BZ109" s="131" t="s">
        <v>211</v>
      </c>
      <c r="CA109" s="131" t="s">
        <v>212</v>
      </c>
      <c r="CB109" s="227">
        <v>0</v>
      </c>
      <c r="CC109" s="227">
        <v>0</v>
      </c>
      <c r="CD109" s="227">
        <v>0</v>
      </c>
      <c r="CE109" s="227">
        <v>0</v>
      </c>
    </row>
    <row r="110" spans="1:83">
      <c r="A110" s="126" t="s">
        <v>213</v>
      </c>
      <c r="B110" s="126" t="s">
        <v>214</v>
      </c>
      <c r="C110" s="227">
        <v>0</v>
      </c>
      <c r="D110" s="227">
        <v>0</v>
      </c>
      <c r="E110" s="227">
        <v>0</v>
      </c>
      <c r="F110" s="227">
        <v>0</v>
      </c>
      <c r="H110" s="126" t="s">
        <v>213</v>
      </c>
      <c r="I110" s="126" t="s">
        <v>214</v>
      </c>
      <c r="J110" s="227">
        <v>0</v>
      </c>
      <c r="K110" s="227">
        <v>0</v>
      </c>
      <c r="L110" s="227">
        <v>0</v>
      </c>
      <c r="M110" s="227">
        <v>0</v>
      </c>
      <c r="O110" s="126" t="s">
        <v>213</v>
      </c>
      <c r="P110" s="126" t="s">
        <v>214</v>
      </c>
      <c r="Q110" s="227">
        <v>0</v>
      </c>
      <c r="R110" s="227">
        <v>0</v>
      </c>
      <c r="S110" s="227">
        <v>0</v>
      </c>
      <c r="T110" s="227">
        <v>0</v>
      </c>
      <c r="V110" s="126" t="s">
        <v>213</v>
      </c>
      <c r="W110" s="126" t="s">
        <v>214</v>
      </c>
      <c r="X110" s="227">
        <v>0</v>
      </c>
      <c r="Y110" s="227">
        <v>0</v>
      </c>
      <c r="Z110" s="227">
        <v>0</v>
      </c>
      <c r="AA110" s="227">
        <v>0</v>
      </c>
      <c r="AC110" s="126" t="s">
        <v>213</v>
      </c>
      <c r="AD110" s="126" t="s">
        <v>214</v>
      </c>
      <c r="AE110" s="227">
        <v>0</v>
      </c>
      <c r="AF110" s="227">
        <v>0</v>
      </c>
      <c r="AG110" s="227">
        <v>0</v>
      </c>
      <c r="AH110" s="227">
        <v>0</v>
      </c>
      <c r="AJ110" s="126" t="s">
        <v>213</v>
      </c>
      <c r="AK110" s="126" t="s">
        <v>214</v>
      </c>
      <c r="AL110" s="227">
        <v>0</v>
      </c>
      <c r="AM110" s="227">
        <v>0</v>
      </c>
      <c r="AN110" s="227">
        <v>0</v>
      </c>
      <c r="AO110" s="227">
        <v>0</v>
      </c>
      <c r="AQ110" s="126" t="s">
        <v>213</v>
      </c>
      <c r="AR110" s="126" t="s">
        <v>214</v>
      </c>
      <c r="AS110" s="227">
        <v>0</v>
      </c>
      <c r="AT110" s="227">
        <v>0</v>
      </c>
      <c r="AU110" s="227">
        <v>0</v>
      </c>
      <c r="AV110" s="227">
        <v>0</v>
      </c>
      <c r="AX110" s="126" t="s">
        <v>213</v>
      </c>
      <c r="AY110" s="126" t="s">
        <v>214</v>
      </c>
      <c r="AZ110" s="227">
        <v>0</v>
      </c>
      <c r="BA110" s="227">
        <v>0</v>
      </c>
      <c r="BB110" s="227">
        <v>0</v>
      </c>
      <c r="BC110" s="227">
        <v>0</v>
      </c>
      <c r="BE110" s="126" t="s">
        <v>213</v>
      </c>
      <c r="BF110" s="126" t="s">
        <v>214</v>
      </c>
      <c r="BG110" s="227">
        <v>0</v>
      </c>
      <c r="BH110" s="227">
        <v>0</v>
      </c>
      <c r="BI110" s="227">
        <v>0</v>
      </c>
      <c r="BJ110" s="227">
        <v>0</v>
      </c>
      <c r="BL110" s="126" t="s">
        <v>213</v>
      </c>
      <c r="BM110" s="126" t="s">
        <v>214</v>
      </c>
      <c r="BN110" s="227">
        <v>0</v>
      </c>
      <c r="BO110" s="227">
        <v>0</v>
      </c>
      <c r="BP110" s="227">
        <v>0</v>
      </c>
      <c r="BQ110" s="227">
        <v>0</v>
      </c>
      <c r="BS110" s="126" t="s">
        <v>213</v>
      </c>
      <c r="BT110" s="126" t="s">
        <v>214</v>
      </c>
      <c r="BU110" s="227">
        <v>0</v>
      </c>
      <c r="BV110" s="227">
        <v>0</v>
      </c>
      <c r="BW110" s="227">
        <v>0</v>
      </c>
      <c r="BX110" s="227">
        <v>0</v>
      </c>
      <c r="BZ110" s="126" t="s">
        <v>213</v>
      </c>
      <c r="CA110" s="126" t="s">
        <v>214</v>
      </c>
      <c r="CB110" s="227">
        <v>0</v>
      </c>
      <c r="CC110" s="227">
        <v>0</v>
      </c>
      <c r="CD110" s="227">
        <v>0</v>
      </c>
      <c r="CE110" s="227">
        <v>0</v>
      </c>
    </row>
    <row r="111" spans="1:83">
      <c r="A111" s="126" t="s">
        <v>215</v>
      </c>
      <c r="B111" s="126" t="s">
        <v>216</v>
      </c>
      <c r="C111" s="227">
        <v>0</v>
      </c>
      <c r="D111" s="227">
        <v>0</v>
      </c>
      <c r="E111" s="227">
        <v>0</v>
      </c>
      <c r="F111" s="227">
        <v>0</v>
      </c>
      <c r="H111" s="126" t="s">
        <v>215</v>
      </c>
      <c r="I111" s="126" t="s">
        <v>216</v>
      </c>
      <c r="J111" s="227">
        <v>0</v>
      </c>
      <c r="K111" s="227">
        <v>0</v>
      </c>
      <c r="L111" s="227">
        <v>0</v>
      </c>
      <c r="M111" s="227">
        <v>0</v>
      </c>
      <c r="O111" s="126" t="s">
        <v>215</v>
      </c>
      <c r="P111" s="126" t="s">
        <v>216</v>
      </c>
      <c r="Q111" s="227">
        <v>0</v>
      </c>
      <c r="R111" s="227">
        <v>0</v>
      </c>
      <c r="S111" s="227">
        <v>0</v>
      </c>
      <c r="T111" s="227">
        <v>0</v>
      </c>
      <c r="V111" s="126" t="s">
        <v>215</v>
      </c>
      <c r="W111" s="126" t="s">
        <v>216</v>
      </c>
      <c r="X111" s="227">
        <v>0</v>
      </c>
      <c r="Y111" s="227">
        <v>0</v>
      </c>
      <c r="Z111" s="227">
        <v>0</v>
      </c>
      <c r="AA111" s="227">
        <v>0</v>
      </c>
      <c r="AC111" s="126" t="s">
        <v>215</v>
      </c>
      <c r="AD111" s="126" t="s">
        <v>216</v>
      </c>
      <c r="AE111" s="227">
        <v>0</v>
      </c>
      <c r="AF111" s="227">
        <v>0</v>
      </c>
      <c r="AG111" s="227">
        <v>0</v>
      </c>
      <c r="AH111" s="227">
        <v>0</v>
      </c>
      <c r="AJ111" s="126" t="s">
        <v>215</v>
      </c>
      <c r="AK111" s="126" t="s">
        <v>216</v>
      </c>
      <c r="AL111" s="227">
        <v>0</v>
      </c>
      <c r="AM111" s="227">
        <v>0</v>
      </c>
      <c r="AN111" s="227">
        <v>0</v>
      </c>
      <c r="AO111" s="227">
        <v>0</v>
      </c>
      <c r="AQ111" s="126" t="s">
        <v>215</v>
      </c>
      <c r="AR111" s="126" t="s">
        <v>216</v>
      </c>
      <c r="AS111" s="227">
        <v>0</v>
      </c>
      <c r="AT111" s="227">
        <v>0</v>
      </c>
      <c r="AU111" s="227">
        <v>0</v>
      </c>
      <c r="AV111" s="227">
        <v>0</v>
      </c>
      <c r="AX111" s="126" t="s">
        <v>215</v>
      </c>
      <c r="AY111" s="126" t="s">
        <v>216</v>
      </c>
      <c r="AZ111" s="227">
        <v>0</v>
      </c>
      <c r="BA111" s="227">
        <v>0</v>
      </c>
      <c r="BB111" s="227">
        <v>0</v>
      </c>
      <c r="BC111" s="227">
        <v>0</v>
      </c>
      <c r="BE111" s="126" t="s">
        <v>215</v>
      </c>
      <c r="BF111" s="126" t="s">
        <v>216</v>
      </c>
      <c r="BG111" s="227">
        <v>0</v>
      </c>
      <c r="BH111" s="227">
        <v>0</v>
      </c>
      <c r="BI111" s="227">
        <v>0</v>
      </c>
      <c r="BJ111" s="227">
        <v>0</v>
      </c>
      <c r="BL111" s="126" t="s">
        <v>215</v>
      </c>
      <c r="BM111" s="126" t="s">
        <v>216</v>
      </c>
      <c r="BN111" s="227">
        <v>0</v>
      </c>
      <c r="BO111" s="227">
        <v>0</v>
      </c>
      <c r="BP111" s="227">
        <v>0</v>
      </c>
      <c r="BQ111" s="227">
        <v>0</v>
      </c>
      <c r="BS111" s="126" t="s">
        <v>215</v>
      </c>
      <c r="BT111" s="126" t="s">
        <v>216</v>
      </c>
      <c r="BU111" s="227">
        <v>0</v>
      </c>
      <c r="BV111" s="227">
        <v>0</v>
      </c>
      <c r="BW111" s="227">
        <v>0</v>
      </c>
      <c r="BX111" s="227">
        <v>0</v>
      </c>
      <c r="BZ111" s="126" t="s">
        <v>215</v>
      </c>
      <c r="CA111" s="126" t="s">
        <v>216</v>
      </c>
      <c r="CB111" s="227">
        <v>0</v>
      </c>
      <c r="CC111" s="227">
        <v>0</v>
      </c>
      <c r="CD111" s="227">
        <v>0</v>
      </c>
      <c r="CE111" s="227">
        <v>0</v>
      </c>
    </row>
    <row r="112" spans="1:83">
      <c r="A112" s="126" t="s">
        <v>217</v>
      </c>
      <c r="B112" s="126" t="s">
        <v>218</v>
      </c>
      <c r="C112" s="227">
        <v>0</v>
      </c>
      <c r="D112" s="227">
        <v>0</v>
      </c>
      <c r="E112" s="227">
        <v>0</v>
      </c>
      <c r="F112" s="227">
        <v>0</v>
      </c>
      <c r="H112" s="126" t="s">
        <v>217</v>
      </c>
      <c r="I112" s="126" t="s">
        <v>218</v>
      </c>
      <c r="J112" s="227">
        <v>0</v>
      </c>
      <c r="K112" s="227">
        <v>0</v>
      </c>
      <c r="L112" s="227">
        <v>0</v>
      </c>
      <c r="M112" s="227">
        <v>0</v>
      </c>
      <c r="O112" s="126" t="s">
        <v>217</v>
      </c>
      <c r="P112" s="126" t="s">
        <v>218</v>
      </c>
      <c r="Q112" s="227">
        <v>0</v>
      </c>
      <c r="R112" s="227">
        <v>0</v>
      </c>
      <c r="S112" s="227">
        <v>0</v>
      </c>
      <c r="T112" s="227">
        <v>0</v>
      </c>
      <c r="V112" s="126" t="s">
        <v>217</v>
      </c>
      <c r="W112" s="126" t="s">
        <v>218</v>
      </c>
      <c r="X112" s="227">
        <v>0</v>
      </c>
      <c r="Y112" s="227">
        <v>0</v>
      </c>
      <c r="Z112" s="227">
        <v>0</v>
      </c>
      <c r="AA112" s="227">
        <v>0</v>
      </c>
      <c r="AC112" s="126" t="s">
        <v>217</v>
      </c>
      <c r="AD112" s="126" t="s">
        <v>218</v>
      </c>
      <c r="AE112" s="227">
        <v>0</v>
      </c>
      <c r="AF112" s="227">
        <v>0</v>
      </c>
      <c r="AG112" s="227">
        <v>0</v>
      </c>
      <c r="AH112" s="227">
        <v>0</v>
      </c>
      <c r="AJ112" s="126" t="s">
        <v>217</v>
      </c>
      <c r="AK112" s="126" t="s">
        <v>218</v>
      </c>
      <c r="AL112" s="227">
        <v>0</v>
      </c>
      <c r="AM112" s="227">
        <v>0</v>
      </c>
      <c r="AN112" s="227">
        <v>0</v>
      </c>
      <c r="AO112" s="227">
        <v>0</v>
      </c>
      <c r="AQ112" s="126" t="s">
        <v>217</v>
      </c>
      <c r="AR112" s="126" t="s">
        <v>218</v>
      </c>
      <c r="AS112" s="227">
        <v>0</v>
      </c>
      <c r="AT112" s="227">
        <v>0</v>
      </c>
      <c r="AU112" s="227">
        <v>0</v>
      </c>
      <c r="AV112" s="227">
        <v>0</v>
      </c>
      <c r="AX112" s="126" t="s">
        <v>217</v>
      </c>
      <c r="AY112" s="126" t="s">
        <v>218</v>
      </c>
      <c r="AZ112" s="227">
        <v>0</v>
      </c>
      <c r="BA112" s="227">
        <v>0</v>
      </c>
      <c r="BB112" s="227">
        <v>0</v>
      </c>
      <c r="BC112" s="227">
        <v>0</v>
      </c>
      <c r="BE112" s="126" t="s">
        <v>217</v>
      </c>
      <c r="BF112" s="126" t="s">
        <v>218</v>
      </c>
      <c r="BG112" s="227">
        <v>0</v>
      </c>
      <c r="BH112" s="227">
        <v>0</v>
      </c>
      <c r="BI112" s="227">
        <v>0</v>
      </c>
      <c r="BJ112" s="227">
        <v>0</v>
      </c>
      <c r="BL112" s="126" t="s">
        <v>217</v>
      </c>
      <c r="BM112" s="126" t="s">
        <v>218</v>
      </c>
      <c r="BN112" s="227">
        <v>0</v>
      </c>
      <c r="BO112" s="227">
        <v>0</v>
      </c>
      <c r="BP112" s="227">
        <v>0</v>
      </c>
      <c r="BQ112" s="227">
        <v>0</v>
      </c>
      <c r="BS112" s="126" t="s">
        <v>217</v>
      </c>
      <c r="BT112" s="126" t="s">
        <v>218</v>
      </c>
      <c r="BU112" s="227">
        <v>0</v>
      </c>
      <c r="BV112" s="227">
        <v>0</v>
      </c>
      <c r="BW112" s="227">
        <v>0</v>
      </c>
      <c r="BX112" s="227">
        <v>0</v>
      </c>
      <c r="BZ112" s="126" t="s">
        <v>217</v>
      </c>
      <c r="CA112" s="126" t="s">
        <v>218</v>
      </c>
      <c r="CB112" s="227">
        <v>0</v>
      </c>
      <c r="CC112" s="227">
        <v>0</v>
      </c>
      <c r="CD112" s="227">
        <v>0</v>
      </c>
      <c r="CE112" s="227">
        <v>0</v>
      </c>
    </row>
    <row r="113" spans="1:83">
      <c r="A113" s="126" t="s">
        <v>219</v>
      </c>
      <c r="B113" s="126" t="s">
        <v>220</v>
      </c>
      <c r="C113" s="227">
        <v>0</v>
      </c>
      <c r="D113" s="227">
        <v>0</v>
      </c>
      <c r="E113" s="227">
        <v>0</v>
      </c>
      <c r="F113" s="227">
        <v>0</v>
      </c>
      <c r="H113" s="126" t="s">
        <v>219</v>
      </c>
      <c r="I113" s="126" t="s">
        <v>220</v>
      </c>
      <c r="J113" s="227">
        <v>0</v>
      </c>
      <c r="K113" s="227">
        <v>0</v>
      </c>
      <c r="L113" s="227">
        <v>0</v>
      </c>
      <c r="M113" s="227">
        <v>0</v>
      </c>
      <c r="O113" s="126" t="s">
        <v>219</v>
      </c>
      <c r="P113" s="126" t="s">
        <v>220</v>
      </c>
      <c r="Q113" s="227">
        <v>0</v>
      </c>
      <c r="R113" s="227">
        <v>0</v>
      </c>
      <c r="S113" s="227">
        <v>0</v>
      </c>
      <c r="T113" s="227">
        <v>0</v>
      </c>
      <c r="V113" s="126" t="s">
        <v>219</v>
      </c>
      <c r="W113" s="126" t="s">
        <v>220</v>
      </c>
      <c r="X113" s="227">
        <v>0</v>
      </c>
      <c r="Y113" s="227">
        <v>0</v>
      </c>
      <c r="Z113" s="227">
        <v>0</v>
      </c>
      <c r="AA113" s="227">
        <v>0</v>
      </c>
      <c r="AC113" s="126" t="s">
        <v>219</v>
      </c>
      <c r="AD113" s="126" t="s">
        <v>220</v>
      </c>
      <c r="AE113" s="227">
        <v>0</v>
      </c>
      <c r="AF113" s="227">
        <v>0</v>
      </c>
      <c r="AG113" s="227">
        <v>0</v>
      </c>
      <c r="AH113" s="227">
        <v>0</v>
      </c>
      <c r="AJ113" s="126" t="s">
        <v>219</v>
      </c>
      <c r="AK113" s="126" t="s">
        <v>220</v>
      </c>
      <c r="AL113" s="227">
        <v>0</v>
      </c>
      <c r="AM113" s="227">
        <v>0</v>
      </c>
      <c r="AN113" s="227">
        <v>0</v>
      </c>
      <c r="AO113" s="227">
        <v>0</v>
      </c>
      <c r="AQ113" s="126" t="s">
        <v>219</v>
      </c>
      <c r="AR113" s="126" t="s">
        <v>220</v>
      </c>
      <c r="AS113" s="227">
        <v>0</v>
      </c>
      <c r="AT113" s="227">
        <v>0</v>
      </c>
      <c r="AU113" s="227">
        <v>0</v>
      </c>
      <c r="AV113" s="227">
        <v>0</v>
      </c>
      <c r="AX113" s="126" t="s">
        <v>219</v>
      </c>
      <c r="AY113" s="126" t="s">
        <v>220</v>
      </c>
      <c r="AZ113" s="227">
        <v>0</v>
      </c>
      <c r="BA113" s="227">
        <v>0</v>
      </c>
      <c r="BB113" s="227">
        <v>0</v>
      </c>
      <c r="BC113" s="227">
        <v>0</v>
      </c>
      <c r="BE113" s="126" t="s">
        <v>219</v>
      </c>
      <c r="BF113" s="126" t="s">
        <v>220</v>
      </c>
      <c r="BG113" s="227">
        <v>0</v>
      </c>
      <c r="BH113" s="227">
        <v>0</v>
      </c>
      <c r="BI113" s="227">
        <v>0</v>
      </c>
      <c r="BJ113" s="227">
        <v>0</v>
      </c>
      <c r="BL113" s="126" t="s">
        <v>219</v>
      </c>
      <c r="BM113" s="126" t="s">
        <v>220</v>
      </c>
      <c r="BN113" s="227">
        <v>0</v>
      </c>
      <c r="BO113" s="227">
        <v>0</v>
      </c>
      <c r="BP113" s="227">
        <v>0</v>
      </c>
      <c r="BQ113" s="227">
        <v>0</v>
      </c>
      <c r="BS113" s="126" t="s">
        <v>219</v>
      </c>
      <c r="BT113" s="126" t="s">
        <v>220</v>
      </c>
      <c r="BU113" s="227">
        <v>0</v>
      </c>
      <c r="BV113" s="227">
        <v>0</v>
      </c>
      <c r="BW113" s="227">
        <v>0</v>
      </c>
      <c r="BX113" s="227">
        <v>0</v>
      </c>
      <c r="BZ113" s="126" t="s">
        <v>219</v>
      </c>
      <c r="CA113" s="126" t="s">
        <v>220</v>
      </c>
      <c r="CB113" s="227">
        <v>0</v>
      </c>
      <c r="CC113" s="227">
        <v>0</v>
      </c>
      <c r="CD113" s="227">
        <v>0</v>
      </c>
      <c r="CE113" s="227">
        <v>0</v>
      </c>
    </row>
    <row r="114" spans="1:83">
      <c r="A114" s="126" t="s">
        <v>221</v>
      </c>
      <c r="B114" s="126" t="s">
        <v>222</v>
      </c>
      <c r="C114" s="227">
        <v>0</v>
      </c>
      <c r="D114" s="227">
        <v>0</v>
      </c>
      <c r="E114" s="227">
        <v>0</v>
      </c>
      <c r="F114" s="227">
        <v>0</v>
      </c>
      <c r="H114" s="126" t="s">
        <v>221</v>
      </c>
      <c r="I114" s="126" t="s">
        <v>222</v>
      </c>
      <c r="J114" s="227">
        <v>0</v>
      </c>
      <c r="K114" s="227">
        <v>0</v>
      </c>
      <c r="L114" s="227">
        <v>0</v>
      </c>
      <c r="M114" s="227">
        <v>0</v>
      </c>
      <c r="O114" s="126" t="s">
        <v>221</v>
      </c>
      <c r="P114" s="126" t="s">
        <v>222</v>
      </c>
      <c r="Q114" s="227">
        <v>0</v>
      </c>
      <c r="R114" s="227">
        <v>0</v>
      </c>
      <c r="S114" s="227">
        <v>0</v>
      </c>
      <c r="T114" s="227">
        <v>0</v>
      </c>
      <c r="V114" s="126" t="s">
        <v>221</v>
      </c>
      <c r="W114" s="126" t="s">
        <v>222</v>
      </c>
      <c r="X114" s="227">
        <v>0</v>
      </c>
      <c r="Y114" s="227">
        <v>0</v>
      </c>
      <c r="Z114" s="227">
        <v>0</v>
      </c>
      <c r="AA114" s="227">
        <v>0</v>
      </c>
      <c r="AC114" s="126" t="s">
        <v>221</v>
      </c>
      <c r="AD114" s="126" t="s">
        <v>222</v>
      </c>
      <c r="AE114" s="227">
        <v>0</v>
      </c>
      <c r="AF114" s="227">
        <v>0</v>
      </c>
      <c r="AG114" s="227">
        <v>0</v>
      </c>
      <c r="AH114" s="227">
        <v>0</v>
      </c>
      <c r="AJ114" s="126" t="s">
        <v>221</v>
      </c>
      <c r="AK114" s="126" t="s">
        <v>222</v>
      </c>
      <c r="AL114" s="227">
        <v>0</v>
      </c>
      <c r="AM114" s="227">
        <v>0</v>
      </c>
      <c r="AN114" s="227">
        <v>0</v>
      </c>
      <c r="AO114" s="227">
        <v>0</v>
      </c>
      <c r="AQ114" s="126" t="s">
        <v>221</v>
      </c>
      <c r="AR114" s="126" t="s">
        <v>222</v>
      </c>
      <c r="AS114" s="227">
        <v>0</v>
      </c>
      <c r="AT114" s="227">
        <v>0</v>
      </c>
      <c r="AU114" s="227">
        <v>0</v>
      </c>
      <c r="AV114" s="227">
        <v>0</v>
      </c>
      <c r="AX114" s="126" t="s">
        <v>221</v>
      </c>
      <c r="AY114" s="126" t="s">
        <v>222</v>
      </c>
      <c r="AZ114" s="227">
        <v>0</v>
      </c>
      <c r="BA114" s="227">
        <v>0</v>
      </c>
      <c r="BB114" s="227">
        <v>0</v>
      </c>
      <c r="BC114" s="227">
        <v>0</v>
      </c>
      <c r="BE114" s="126" t="s">
        <v>221</v>
      </c>
      <c r="BF114" s="126" t="s">
        <v>222</v>
      </c>
      <c r="BG114" s="227">
        <v>0</v>
      </c>
      <c r="BH114" s="227">
        <v>0</v>
      </c>
      <c r="BI114" s="227">
        <v>0</v>
      </c>
      <c r="BJ114" s="227">
        <v>0</v>
      </c>
      <c r="BL114" s="126" t="s">
        <v>221</v>
      </c>
      <c r="BM114" s="126" t="s">
        <v>222</v>
      </c>
      <c r="BN114" s="227">
        <v>0</v>
      </c>
      <c r="BO114" s="227">
        <v>0</v>
      </c>
      <c r="BP114" s="227">
        <v>0</v>
      </c>
      <c r="BQ114" s="227">
        <v>0</v>
      </c>
      <c r="BS114" s="126" t="s">
        <v>221</v>
      </c>
      <c r="BT114" s="126" t="s">
        <v>222</v>
      </c>
      <c r="BU114" s="227">
        <v>0</v>
      </c>
      <c r="BV114" s="227">
        <v>0</v>
      </c>
      <c r="BW114" s="227">
        <v>0</v>
      </c>
      <c r="BX114" s="227">
        <v>0</v>
      </c>
      <c r="BZ114" s="126" t="s">
        <v>221</v>
      </c>
      <c r="CA114" s="126" t="s">
        <v>222</v>
      </c>
      <c r="CB114" s="227">
        <v>0</v>
      </c>
      <c r="CC114" s="227">
        <v>0</v>
      </c>
      <c r="CD114" s="227">
        <v>0</v>
      </c>
      <c r="CE114" s="227">
        <v>0</v>
      </c>
    </row>
    <row r="115" spans="1:83">
      <c r="A115" s="126" t="s">
        <v>223</v>
      </c>
      <c r="B115" s="126" t="s">
        <v>224</v>
      </c>
      <c r="C115" s="227">
        <v>0</v>
      </c>
      <c r="D115" s="227">
        <v>0</v>
      </c>
      <c r="E115" s="227">
        <v>0</v>
      </c>
      <c r="F115" s="227">
        <v>0</v>
      </c>
      <c r="H115" s="126" t="s">
        <v>223</v>
      </c>
      <c r="I115" s="126" t="s">
        <v>224</v>
      </c>
      <c r="J115" s="227">
        <v>0</v>
      </c>
      <c r="K115" s="227">
        <v>0</v>
      </c>
      <c r="L115" s="227">
        <v>0</v>
      </c>
      <c r="M115" s="227">
        <v>0</v>
      </c>
      <c r="O115" s="126" t="s">
        <v>223</v>
      </c>
      <c r="P115" s="126" t="s">
        <v>224</v>
      </c>
      <c r="Q115" s="227">
        <v>0</v>
      </c>
      <c r="R115" s="227">
        <v>0</v>
      </c>
      <c r="S115" s="227">
        <v>0</v>
      </c>
      <c r="T115" s="227">
        <v>0</v>
      </c>
      <c r="V115" s="126" t="s">
        <v>223</v>
      </c>
      <c r="W115" s="126" t="s">
        <v>224</v>
      </c>
      <c r="X115" s="227">
        <v>0</v>
      </c>
      <c r="Y115" s="227">
        <v>0</v>
      </c>
      <c r="Z115" s="227">
        <v>0</v>
      </c>
      <c r="AA115" s="227">
        <v>0</v>
      </c>
      <c r="AC115" s="126" t="s">
        <v>223</v>
      </c>
      <c r="AD115" s="126" t="s">
        <v>224</v>
      </c>
      <c r="AE115" s="227">
        <v>0</v>
      </c>
      <c r="AF115" s="227">
        <v>0</v>
      </c>
      <c r="AG115" s="227">
        <v>0</v>
      </c>
      <c r="AH115" s="227">
        <v>0</v>
      </c>
      <c r="AJ115" s="126" t="s">
        <v>223</v>
      </c>
      <c r="AK115" s="126" t="s">
        <v>224</v>
      </c>
      <c r="AL115" s="227">
        <v>0</v>
      </c>
      <c r="AM115" s="227">
        <v>0</v>
      </c>
      <c r="AN115" s="227">
        <v>0</v>
      </c>
      <c r="AO115" s="227">
        <v>0</v>
      </c>
      <c r="AQ115" s="126" t="s">
        <v>223</v>
      </c>
      <c r="AR115" s="126" t="s">
        <v>224</v>
      </c>
      <c r="AS115" s="227">
        <v>0</v>
      </c>
      <c r="AT115" s="227">
        <v>0</v>
      </c>
      <c r="AU115" s="227">
        <v>0</v>
      </c>
      <c r="AV115" s="227">
        <v>0</v>
      </c>
      <c r="AX115" s="126" t="s">
        <v>223</v>
      </c>
      <c r="AY115" s="126" t="s">
        <v>224</v>
      </c>
      <c r="AZ115" s="227">
        <v>0</v>
      </c>
      <c r="BA115" s="227">
        <v>0</v>
      </c>
      <c r="BB115" s="227">
        <v>0</v>
      </c>
      <c r="BC115" s="227">
        <v>0</v>
      </c>
      <c r="BE115" s="126" t="s">
        <v>223</v>
      </c>
      <c r="BF115" s="126" t="s">
        <v>224</v>
      </c>
      <c r="BG115" s="227">
        <v>0</v>
      </c>
      <c r="BH115" s="227">
        <v>0</v>
      </c>
      <c r="BI115" s="227">
        <v>0</v>
      </c>
      <c r="BJ115" s="227">
        <v>0</v>
      </c>
      <c r="BL115" s="126" t="s">
        <v>223</v>
      </c>
      <c r="BM115" s="126" t="s">
        <v>224</v>
      </c>
      <c r="BN115" s="227">
        <v>0</v>
      </c>
      <c r="BO115" s="227">
        <v>0</v>
      </c>
      <c r="BP115" s="227">
        <v>0</v>
      </c>
      <c r="BQ115" s="227">
        <v>0</v>
      </c>
      <c r="BS115" s="126" t="s">
        <v>223</v>
      </c>
      <c r="BT115" s="126" t="s">
        <v>224</v>
      </c>
      <c r="BU115" s="227">
        <v>0</v>
      </c>
      <c r="BV115" s="227">
        <v>0</v>
      </c>
      <c r="BW115" s="227">
        <v>0</v>
      </c>
      <c r="BX115" s="227">
        <v>0</v>
      </c>
      <c r="BZ115" s="126" t="s">
        <v>223</v>
      </c>
      <c r="CA115" s="126" t="s">
        <v>224</v>
      </c>
      <c r="CB115" s="227">
        <v>0</v>
      </c>
      <c r="CC115" s="227">
        <v>0</v>
      </c>
      <c r="CD115" s="227">
        <v>0</v>
      </c>
      <c r="CE115" s="227">
        <v>0</v>
      </c>
    </row>
    <row r="116" spans="1:83">
      <c r="A116" s="126" t="s">
        <v>1124</v>
      </c>
      <c r="B116" s="126" t="s">
        <v>1146</v>
      </c>
      <c r="C116" s="227">
        <v>0</v>
      </c>
      <c r="D116" s="227">
        <v>0</v>
      </c>
      <c r="E116" s="227">
        <v>0</v>
      </c>
      <c r="F116" s="227">
        <v>0</v>
      </c>
      <c r="H116" s="126" t="s">
        <v>1124</v>
      </c>
      <c r="I116" s="126" t="s">
        <v>1146</v>
      </c>
      <c r="J116" s="227">
        <v>0</v>
      </c>
      <c r="K116" s="227">
        <v>0</v>
      </c>
      <c r="L116" s="227">
        <v>0</v>
      </c>
      <c r="M116" s="227">
        <v>0</v>
      </c>
      <c r="O116" s="126" t="s">
        <v>1124</v>
      </c>
      <c r="P116" s="126" t="s">
        <v>1146</v>
      </c>
      <c r="Q116" s="227">
        <v>0</v>
      </c>
      <c r="R116" s="227">
        <v>0</v>
      </c>
      <c r="S116" s="227">
        <v>0</v>
      </c>
      <c r="T116" s="227">
        <v>0</v>
      </c>
      <c r="V116" s="126" t="s">
        <v>1124</v>
      </c>
      <c r="W116" s="126" t="s">
        <v>1146</v>
      </c>
      <c r="X116" s="227">
        <v>0</v>
      </c>
      <c r="Y116" s="227">
        <v>0</v>
      </c>
      <c r="Z116" s="227">
        <v>0</v>
      </c>
      <c r="AA116" s="227">
        <v>0</v>
      </c>
      <c r="AC116" s="126" t="s">
        <v>1124</v>
      </c>
      <c r="AD116" s="126" t="s">
        <v>1146</v>
      </c>
      <c r="AE116" s="227">
        <v>0</v>
      </c>
      <c r="AF116" s="227">
        <v>0</v>
      </c>
      <c r="AG116" s="227">
        <v>0</v>
      </c>
      <c r="AH116" s="227">
        <v>0</v>
      </c>
      <c r="AJ116" s="126" t="s">
        <v>1124</v>
      </c>
      <c r="AK116" s="126" t="s">
        <v>1146</v>
      </c>
      <c r="AL116" s="227">
        <v>0</v>
      </c>
      <c r="AM116" s="227">
        <v>0</v>
      </c>
      <c r="AN116" s="227">
        <v>0</v>
      </c>
      <c r="AO116" s="227">
        <v>0</v>
      </c>
      <c r="AQ116" s="126" t="s">
        <v>1124</v>
      </c>
      <c r="AR116" s="126" t="s">
        <v>1146</v>
      </c>
      <c r="AS116" s="227">
        <v>0</v>
      </c>
      <c r="AT116" s="227">
        <v>0</v>
      </c>
      <c r="AU116" s="227">
        <v>0</v>
      </c>
      <c r="AV116" s="227">
        <v>0</v>
      </c>
      <c r="AX116" s="126" t="s">
        <v>1124</v>
      </c>
      <c r="AY116" s="126" t="s">
        <v>1146</v>
      </c>
      <c r="AZ116" s="227">
        <v>0</v>
      </c>
      <c r="BA116" s="227">
        <v>0</v>
      </c>
      <c r="BB116" s="227">
        <v>0</v>
      </c>
      <c r="BC116" s="227">
        <v>0</v>
      </c>
      <c r="BE116" s="126" t="s">
        <v>1124</v>
      </c>
      <c r="BF116" s="126" t="s">
        <v>1146</v>
      </c>
      <c r="BG116" s="227">
        <v>0</v>
      </c>
      <c r="BH116" s="227">
        <v>0</v>
      </c>
      <c r="BI116" s="227">
        <v>0</v>
      </c>
      <c r="BJ116" s="227">
        <v>0</v>
      </c>
      <c r="BL116" s="126" t="s">
        <v>1124</v>
      </c>
      <c r="BM116" s="126" t="s">
        <v>1146</v>
      </c>
      <c r="BN116" s="227">
        <v>0</v>
      </c>
      <c r="BO116" s="227">
        <v>0</v>
      </c>
      <c r="BP116" s="227">
        <v>0</v>
      </c>
      <c r="BQ116" s="227">
        <v>0</v>
      </c>
      <c r="BS116" s="126" t="s">
        <v>1124</v>
      </c>
      <c r="BT116" s="126" t="s">
        <v>1146</v>
      </c>
      <c r="BU116" s="227">
        <v>0</v>
      </c>
      <c r="BV116" s="227">
        <v>0</v>
      </c>
      <c r="BW116" s="227">
        <v>0</v>
      </c>
      <c r="BX116" s="227">
        <v>0</v>
      </c>
      <c r="BZ116" s="126" t="s">
        <v>1124</v>
      </c>
      <c r="CA116" s="126" t="s">
        <v>1146</v>
      </c>
      <c r="CB116" s="227">
        <v>0</v>
      </c>
      <c r="CC116" s="227">
        <v>0</v>
      </c>
      <c r="CD116" s="227">
        <v>0</v>
      </c>
      <c r="CE116" s="227">
        <v>0</v>
      </c>
    </row>
    <row r="117" spans="1:83">
      <c r="A117" s="126" t="s">
        <v>225</v>
      </c>
      <c r="B117" s="126" t="s">
        <v>226</v>
      </c>
      <c r="C117" s="227">
        <v>0</v>
      </c>
      <c r="D117" s="227">
        <v>0</v>
      </c>
      <c r="E117" s="227">
        <v>0</v>
      </c>
      <c r="F117" s="227">
        <v>0</v>
      </c>
      <c r="H117" s="126" t="s">
        <v>225</v>
      </c>
      <c r="I117" s="126" t="s">
        <v>226</v>
      </c>
      <c r="J117" s="227">
        <v>0</v>
      </c>
      <c r="K117" s="227">
        <v>0</v>
      </c>
      <c r="L117" s="227">
        <v>0</v>
      </c>
      <c r="M117" s="227">
        <v>0</v>
      </c>
      <c r="O117" s="126" t="s">
        <v>225</v>
      </c>
      <c r="P117" s="126" t="s">
        <v>226</v>
      </c>
      <c r="Q117" s="227">
        <v>0</v>
      </c>
      <c r="R117" s="227">
        <v>0</v>
      </c>
      <c r="S117" s="227">
        <v>0</v>
      </c>
      <c r="T117" s="227">
        <v>0</v>
      </c>
      <c r="V117" s="126" t="s">
        <v>225</v>
      </c>
      <c r="W117" s="126" t="s">
        <v>226</v>
      </c>
      <c r="X117" s="227">
        <v>0</v>
      </c>
      <c r="Y117" s="227">
        <v>0</v>
      </c>
      <c r="Z117" s="227">
        <v>0</v>
      </c>
      <c r="AA117" s="227">
        <v>0</v>
      </c>
      <c r="AC117" s="126" t="s">
        <v>225</v>
      </c>
      <c r="AD117" s="126" t="s">
        <v>226</v>
      </c>
      <c r="AE117" s="227">
        <v>0</v>
      </c>
      <c r="AF117" s="227">
        <v>0</v>
      </c>
      <c r="AG117" s="227">
        <v>0</v>
      </c>
      <c r="AH117" s="227">
        <v>0</v>
      </c>
      <c r="AJ117" s="126" t="s">
        <v>225</v>
      </c>
      <c r="AK117" s="126" t="s">
        <v>226</v>
      </c>
      <c r="AL117" s="227">
        <v>0</v>
      </c>
      <c r="AM117" s="227">
        <v>0</v>
      </c>
      <c r="AN117" s="227">
        <v>0</v>
      </c>
      <c r="AO117" s="227">
        <v>0</v>
      </c>
      <c r="AQ117" s="126" t="s">
        <v>225</v>
      </c>
      <c r="AR117" s="126" t="s">
        <v>226</v>
      </c>
      <c r="AS117" s="227">
        <v>0</v>
      </c>
      <c r="AT117" s="227">
        <v>0</v>
      </c>
      <c r="AU117" s="227">
        <v>0</v>
      </c>
      <c r="AV117" s="227">
        <v>0</v>
      </c>
      <c r="AX117" s="126" t="s">
        <v>225</v>
      </c>
      <c r="AY117" s="126" t="s">
        <v>226</v>
      </c>
      <c r="AZ117" s="227">
        <v>0</v>
      </c>
      <c r="BA117" s="227">
        <v>0</v>
      </c>
      <c r="BB117" s="227">
        <v>0</v>
      </c>
      <c r="BC117" s="227">
        <v>0</v>
      </c>
      <c r="BE117" s="126" t="s">
        <v>225</v>
      </c>
      <c r="BF117" s="126" t="s">
        <v>226</v>
      </c>
      <c r="BG117" s="227">
        <v>0</v>
      </c>
      <c r="BH117" s="227">
        <v>0</v>
      </c>
      <c r="BI117" s="227">
        <v>0</v>
      </c>
      <c r="BJ117" s="227">
        <v>0</v>
      </c>
      <c r="BL117" s="126" t="s">
        <v>225</v>
      </c>
      <c r="BM117" s="126" t="s">
        <v>226</v>
      </c>
      <c r="BN117" s="227">
        <v>0</v>
      </c>
      <c r="BO117" s="227">
        <v>0</v>
      </c>
      <c r="BP117" s="227">
        <v>0</v>
      </c>
      <c r="BQ117" s="227">
        <v>0</v>
      </c>
      <c r="BS117" s="126" t="s">
        <v>225</v>
      </c>
      <c r="BT117" s="126" t="s">
        <v>226</v>
      </c>
      <c r="BU117" s="227">
        <v>0</v>
      </c>
      <c r="BV117" s="227">
        <v>0</v>
      </c>
      <c r="BW117" s="227">
        <v>0</v>
      </c>
      <c r="BX117" s="227">
        <v>0</v>
      </c>
      <c r="BZ117" s="126" t="s">
        <v>225</v>
      </c>
      <c r="CA117" s="126" t="s">
        <v>226</v>
      </c>
      <c r="CB117" s="227">
        <v>0</v>
      </c>
      <c r="CC117" s="227">
        <v>0</v>
      </c>
      <c r="CD117" s="227">
        <v>0</v>
      </c>
      <c r="CE117" s="227">
        <v>0</v>
      </c>
    </row>
    <row r="118" spans="1:83">
      <c r="A118" s="126" t="s">
        <v>227</v>
      </c>
      <c r="B118" s="126" t="s">
        <v>228</v>
      </c>
      <c r="C118" s="227">
        <v>0</v>
      </c>
      <c r="D118" s="227">
        <v>0</v>
      </c>
      <c r="E118" s="227">
        <v>0</v>
      </c>
      <c r="F118" s="227">
        <v>0</v>
      </c>
      <c r="H118" s="126" t="s">
        <v>227</v>
      </c>
      <c r="I118" s="126" t="s">
        <v>228</v>
      </c>
      <c r="J118" s="227">
        <v>0</v>
      </c>
      <c r="K118" s="227">
        <v>0</v>
      </c>
      <c r="L118" s="227">
        <v>0</v>
      </c>
      <c r="M118" s="227">
        <v>0</v>
      </c>
      <c r="O118" s="126" t="s">
        <v>227</v>
      </c>
      <c r="P118" s="126" t="s">
        <v>228</v>
      </c>
      <c r="Q118" s="227">
        <v>0</v>
      </c>
      <c r="R118" s="227">
        <v>0</v>
      </c>
      <c r="S118" s="227">
        <v>0</v>
      </c>
      <c r="T118" s="227">
        <v>0</v>
      </c>
      <c r="V118" s="126" t="s">
        <v>227</v>
      </c>
      <c r="W118" s="126" t="s">
        <v>228</v>
      </c>
      <c r="X118" s="227">
        <v>0</v>
      </c>
      <c r="Y118" s="227">
        <v>0</v>
      </c>
      <c r="Z118" s="227">
        <v>0</v>
      </c>
      <c r="AA118" s="227">
        <v>0</v>
      </c>
      <c r="AC118" s="126" t="s">
        <v>227</v>
      </c>
      <c r="AD118" s="126" t="s">
        <v>228</v>
      </c>
      <c r="AE118" s="227">
        <v>0</v>
      </c>
      <c r="AF118" s="227">
        <v>0</v>
      </c>
      <c r="AG118" s="227">
        <v>0</v>
      </c>
      <c r="AH118" s="227">
        <v>0</v>
      </c>
      <c r="AJ118" s="126" t="s">
        <v>227</v>
      </c>
      <c r="AK118" s="126" t="s">
        <v>228</v>
      </c>
      <c r="AL118" s="227">
        <v>0</v>
      </c>
      <c r="AM118" s="227">
        <v>0</v>
      </c>
      <c r="AN118" s="227">
        <v>0</v>
      </c>
      <c r="AO118" s="227">
        <v>0</v>
      </c>
      <c r="AQ118" s="126" t="s">
        <v>227</v>
      </c>
      <c r="AR118" s="126" t="s">
        <v>228</v>
      </c>
      <c r="AS118" s="227">
        <v>0</v>
      </c>
      <c r="AT118" s="227">
        <v>0</v>
      </c>
      <c r="AU118" s="227">
        <v>0</v>
      </c>
      <c r="AV118" s="227">
        <v>0</v>
      </c>
      <c r="AX118" s="126" t="s">
        <v>227</v>
      </c>
      <c r="AY118" s="126" t="s">
        <v>228</v>
      </c>
      <c r="AZ118" s="227">
        <v>0</v>
      </c>
      <c r="BA118" s="227">
        <v>0</v>
      </c>
      <c r="BB118" s="227">
        <v>0</v>
      </c>
      <c r="BC118" s="227">
        <v>0</v>
      </c>
      <c r="BE118" s="126" t="s">
        <v>227</v>
      </c>
      <c r="BF118" s="126" t="s">
        <v>228</v>
      </c>
      <c r="BG118" s="227">
        <v>0</v>
      </c>
      <c r="BH118" s="227">
        <v>0</v>
      </c>
      <c r="BI118" s="227">
        <v>0</v>
      </c>
      <c r="BJ118" s="227">
        <v>0</v>
      </c>
      <c r="BL118" s="126" t="s">
        <v>227</v>
      </c>
      <c r="BM118" s="126" t="s">
        <v>228</v>
      </c>
      <c r="BN118" s="227">
        <v>0</v>
      </c>
      <c r="BO118" s="227">
        <v>0</v>
      </c>
      <c r="BP118" s="227">
        <v>0</v>
      </c>
      <c r="BQ118" s="227">
        <v>0</v>
      </c>
      <c r="BS118" s="126" t="s">
        <v>227</v>
      </c>
      <c r="BT118" s="126" t="s">
        <v>228</v>
      </c>
      <c r="BU118" s="227">
        <v>0</v>
      </c>
      <c r="BV118" s="227">
        <v>0</v>
      </c>
      <c r="BW118" s="227">
        <v>0</v>
      </c>
      <c r="BX118" s="227">
        <v>0</v>
      </c>
      <c r="BZ118" s="126" t="s">
        <v>227</v>
      </c>
      <c r="CA118" s="126" t="s">
        <v>228</v>
      </c>
      <c r="CB118" s="227">
        <v>0</v>
      </c>
      <c r="CC118" s="227">
        <v>0</v>
      </c>
      <c r="CD118" s="227">
        <v>0</v>
      </c>
      <c r="CE118" s="227">
        <v>0</v>
      </c>
    </row>
    <row r="119" spans="1:83">
      <c r="A119" s="126" t="s">
        <v>1125</v>
      </c>
      <c r="B119" s="126" t="s">
        <v>1147</v>
      </c>
      <c r="C119" s="227">
        <v>0</v>
      </c>
      <c r="D119" s="227">
        <v>0</v>
      </c>
      <c r="E119" s="227">
        <v>0</v>
      </c>
      <c r="F119" s="227">
        <v>0</v>
      </c>
      <c r="H119" s="126" t="s">
        <v>1125</v>
      </c>
      <c r="I119" s="126" t="s">
        <v>1147</v>
      </c>
      <c r="J119" s="227">
        <v>0</v>
      </c>
      <c r="K119" s="227">
        <v>0</v>
      </c>
      <c r="L119" s="227">
        <v>0</v>
      </c>
      <c r="M119" s="227">
        <v>0</v>
      </c>
      <c r="O119" s="126" t="s">
        <v>1125</v>
      </c>
      <c r="P119" s="126" t="s">
        <v>1147</v>
      </c>
      <c r="Q119" s="227">
        <v>0</v>
      </c>
      <c r="R119" s="227">
        <v>0</v>
      </c>
      <c r="S119" s="227">
        <v>0</v>
      </c>
      <c r="T119" s="227">
        <v>0</v>
      </c>
      <c r="V119" s="126" t="s">
        <v>1125</v>
      </c>
      <c r="W119" s="126" t="s">
        <v>1147</v>
      </c>
      <c r="X119" s="227">
        <v>0</v>
      </c>
      <c r="Y119" s="227">
        <v>0</v>
      </c>
      <c r="Z119" s="227">
        <v>0</v>
      </c>
      <c r="AA119" s="227">
        <v>0</v>
      </c>
      <c r="AC119" s="126" t="s">
        <v>1125</v>
      </c>
      <c r="AD119" s="126" t="s">
        <v>1147</v>
      </c>
      <c r="AE119" s="227">
        <v>0</v>
      </c>
      <c r="AF119" s="227">
        <v>0</v>
      </c>
      <c r="AG119" s="227">
        <v>0</v>
      </c>
      <c r="AH119" s="227">
        <v>0</v>
      </c>
      <c r="AJ119" s="126" t="s">
        <v>1125</v>
      </c>
      <c r="AK119" s="126" t="s">
        <v>1147</v>
      </c>
      <c r="AL119" s="227">
        <v>0</v>
      </c>
      <c r="AM119" s="227">
        <v>0</v>
      </c>
      <c r="AN119" s="227">
        <v>0</v>
      </c>
      <c r="AO119" s="227">
        <v>0</v>
      </c>
      <c r="AQ119" s="126" t="s">
        <v>1125</v>
      </c>
      <c r="AR119" s="126" t="s">
        <v>1147</v>
      </c>
      <c r="AS119" s="227">
        <v>0</v>
      </c>
      <c r="AT119" s="227">
        <v>0</v>
      </c>
      <c r="AU119" s="227">
        <v>0</v>
      </c>
      <c r="AV119" s="227">
        <v>0</v>
      </c>
      <c r="AX119" s="126" t="s">
        <v>1125</v>
      </c>
      <c r="AY119" s="126" t="s">
        <v>1147</v>
      </c>
      <c r="AZ119" s="227">
        <v>0</v>
      </c>
      <c r="BA119" s="227">
        <v>0</v>
      </c>
      <c r="BB119" s="227">
        <v>0</v>
      </c>
      <c r="BC119" s="227">
        <v>0</v>
      </c>
      <c r="BE119" s="126" t="s">
        <v>1125</v>
      </c>
      <c r="BF119" s="126" t="s">
        <v>1147</v>
      </c>
      <c r="BG119" s="227">
        <v>0</v>
      </c>
      <c r="BH119" s="227">
        <v>0</v>
      </c>
      <c r="BI119" s="227">
        <v>0</v>
      </c>
      <c r="BJ119" s="227">
        <v>0</v>
      </c>
      <c r="BL119" s="126" t="s">
        <v>1125</v>
      </c>
      <c r="BM119" s="126" t="s">
        <v>1147</v>
      </c>
      <c r="BN119" s="227">
        <v>0</v>
      </c>
      <c r="BO119" s="227">
        <v>0</v>
      </c>
      <c r="BP119" s="227">
        <v>0</v>
      </c>
      <c r="BQ119" s="227">
        <v>0</v>
      </c>
      <c r="BS119" s="126" t="s">
        <v>1125</v>
      </c>
      <c r="BT119" s="126" t="s">
        <v>1147</v>
      </c>
      <c r="BU119" s="227">
        <v>0</v>
      </c>
      <c r="BV119" s="227">
        <v>0</v>
      </c>
      <c r="BW119" s="227">
        <v>0</v>
      </c>
      <c r="BX119" s="227">
        <v>0</v>
      </c>
      <c r="BZ119" s="126" t="s">
        <v>1125</v>
      </c>
      <c r="CA119" s="126" t="s">
        <v>1147</v>
      </c>
      <c r="CB119" s="227">
        <v>0</v>
      </c>
      <c r="CC119" s="227">
        <v>0</v>
      </c>
      <c r="CD119" s="227">
        <v>0</v>
      </c>
      <c r="CE119" s="227">
        <v>0</v>
      </c>
    </row>
    <row r="120" spans="1:83">
      <c r="A120" s="126" t="s">
        <v>1136</v>
      </c>
      <c r="B120" s="126" t="s">
        <v>1148</v>
      </c>
      <c r="C120" s="227">
        <v>0</v>
      </c>
      <c r="D120" s="227">
        <v>0</v>
      </c>
      <c r="E120" s="227">
        <v>0</v>
      </c>
      <c r="F120" s="227">
        <v>0</v>
      </c>
      <c r="H120" s="126" t="s">
        <v>1136</v>
      </c>
      <c r="I120" s="126" t="s">
        <v>1148</v>
      </c>
      <c r="J120" s="227">
        <v>0</v>
      </c>
      <c r="K120" s="227">
        <v>0</v>
      </c>
      <c r="L120" s="227">
        <v>0</v>
      </c>
      <c r="M120" s="227">
        <v>0</v>
      </c>
      <c r="O120" s="126" t="s">
        <v>1136</v>
      </c>
      <c r="P120" s="126" t="s">
        <v>1148</v>
      </c>
      <c r="Q120" s="227">
        <v>0</v>
      </c>
      <c r="R120" s="227">
        <v>0</v>
      </c>
      <c r="S120" s="227">
        <v>0</v>
      </c>
      <c r="T120" s="227">
        <v>0</v>
      </c>
      <c r="V120" s="126" t="s">
        <v>1136</v>
      </c>
      <c r="W120" s="126" t="s">
        <v>1148</v>
      </c>
      <c r="X120" s="227">
        <v>0</v>
      </c>
      <c r="Y120" s="227">
        <v>0</v>
      </c>
      <c r="Z120" s="227">
        <v>0</v>
      </c>
      <c r="AA120" s="227">
        <v>0</v>
      </c>
      <c r="AC120" s="126" t="s">
        <v>1136</v>
      </c>
      <c r="AD120" s="126" t="s">
        <v>1148</v>
      </c>
      <c r="AE120" s="227">
        <v>0</v>
      </c>
      <c r="AF120" s="227">
        <v>0</v>
      </c>
      <c r="AG120" s="227">
        <v>0</v>
      </c>
      <c r="AH120" s="227">
        <v>0</v>
      </c>
      <c r="AJ120" s="126" t="s">
        <v>1136</v>
      </c>
      <c r="AK120" s="126" t="s">
        <v>1148</v>
      </c>
      <c r="AL120" s="227">
        <v>0</v>
      </c>
      <c r="AM120" s="227">
        <v>0</v>
      </c>
      <c r="AN120" s="227">
        <v>0</v>
      </c>
      <c r="AO120" s="227">
        <v>0</v>
      </c>
      <c r="AQ120" s="126" t="s">
        <v>1136</v>
      </c>
      <c r="AR120" s="126" t="s">
        <v>1148</v>
      </c>
      <c r="AS120" s="227">
        <v>0</v>
      </c>
      <c r="AT120" s="227">
        <v>0</v>
      </c>
      <c r="AU120" s="227">
        <v>0</v>
      </c>
      <c r="AV120" s="227">
        <v>0</v>
      </c>
      <c r="AX120" s="126" t="s">
        <v>1136</v>
      </c>
      <c r="AY120" s="126" t="s">
        <v>1148</v>
      </c>
      <c r="AZ120" s="227">
        <v>0</v>
      </c>
      <c r="BA120" s="227">
        <v>0</v>
      </c>
      <c r="BB120" s="227">
        <v>0</v>
      </c>
      <c r="BC120" s="227">
        <v>0</v>
      </c>
      <c r="BE120" s="126" t="s">
        <v>1136</v>
      </c>
      <c r="BF120" s="126" t="s">
        <v>1148</v>
      </c>
      <c r="BG120" s="227">
        <v>0</v>
      </c>
      <c r="BH120" s="227">
        <v>0</v>
      </c>
      <c r="BI120" s="227">
        <v>0</v>
      </c>
      <c r="BJ120" s="227">
        <v>0</v>
      </c>
      <c r="BL120" s="126" t="s">
        <v>1136</v>
      </c>
      <c r="BM120" s="126" t="s">
        <v>1148</v>
      </c>
      <c r="BN120" s="227">
        <v>0</v>
      </c>
      <c r="BO120" s="227">
        <v>0</v>
      </c>
      <c r="BP120" s="227">
        <v>0</v>
      </c>
      <c r="BQ120" s="227">
        <v>0</v>
      </c>
      <c r="BS120" s="126" t="s">
        <v>1136</v>
      </c>
      <c r="BT120" s="126" t="s">
        <v>1148</v>
      </c>
      <c r="BU120" s="227">
        <v>0</v>
      </c>
      <c r="BV120" s="227">
        <v>0</v>
      </c>
      <c r="BW120" s="227">
        <v>0</v>
      </c>
      <c r="BX120" s="227">
        <v>0</v>
      </c>
      <c r="BZ120" s="126" t="s">
        <v>1136</v>
      </c>
      <c r="CA120" s="126" t="s">
        <v>1148</v>
      </c>
      <c r="CB120" s="227">
        <v>0</v>
      </c>
      <c r="CC120" s="227">
        <v>0</v>
      </c>
      <c r="CD120" s="227">
        <v>0</v>
      </c>
      <c r="CE120" s="227">
        <v>0</v>
      </c>
    </row>
    <row r="121" spans="1:83">
      <c r="A121" s="126" t="s">
        <v>229</v>
      </c>
      <c r="B121" s="126" t="s">
        <v>230</v>
      </c>
      <c r="C121" s="227">
        <v>0</v>
      </c>
      <c r="D121" s="227">
        <v>0</v>
      </c>
      <c r="E121" s="227">
        <v>0</v>
      </c>
      <c r="F121" s="227">
        <v>0</v>
      </c>
      <c r="H121" s="126" t="s">
        <v>229</v>
      </c>
      <c r="I121" s="126" t="s">
        <v>230</v>
      </c>
      <c r="J121" s="227">
        <v>0</v>
      </c>
      <c r="K121" s="227">
        <v>0</v>
      </c>
      <c r="L121" s="227">
        <v>0</v>
      </c>
      <c r="M121" s="227">
        <v>0</v>
      </c>
      <c r="O121" s="126" t="s">
        <v>229</v>
      </c>
      <c r="P121" s="126" t="s">
        <v>230</v>
      </c>
      <c r="Q121" s="227">
        <v>0</v>
      </c>
      <c r="R121" s="227">
        <v>0</v>
      </c>
      <c r="S121" s="227">
        <v>0</v>
      </c>
      <c r="T121" s="227">
        <v>0</v>
      </c>
      <c r="V121" s="126" t="s">
        <v>229</v>
      </c>
      <c r="W121" s="126" t="s">
        <v>230</v>
      </c>
      <c r="X121" s="227">
        <v>0</v>
      </c>
      <c r="Y121" s="227">
        <v>0</v>
      </c>
      <c r="Z121" s="227">
        <v>0</v>
      </c>
      <c r="AA121" s="227">
        <v>0</v>
      </c>
      <c r="AC121" s="126" t="s">
        <v>229</v>
      </c>
      <c r="AD121" s="126" t="s">
        <v>230</v>
      </c>
      <c r="AE121" s="227">
        <v>0</v>
      </c>
      <c r="AF121" s="227">
        <v>0</v>
      </c>
      <c r="AG121" s="227">
        <v>0</v>
      </c>
      <c r="AH121" s="227">
        <v>0</v>
      </c>
      <c r="AJ121" s="126" t="s">
        <v>229</v>
      </c>
      <c r="AK121" s="126" t="s">
        <v>230</v>
      </c>
      <c r="AL121" s="227">
        <v>0</v>
      </c>
      <c r="AM121" s="227">
        <v>0</v>
      </c>
      <c r="AN121" s="227">
        <v>0</v>
      </c>
      <c r="AO121" s="227">
        <v>0</v>
      </c>
      <c r="AQ121" s="126" t="s">
        <v>229</v>
      </c>
      <c r="AR121" s="126" t="s">
        <v>230</v>
      </c>
      <c r="AS121" s="227">
        <v>0</v>
      </c>
      <c r="AT121" s="227">
        <v>0</v>
      </c>
      <c r="AU121" s="227">
        <v>0</v>
      </c>
      <c r="AV121" s="227">
        <v>0</v>
      </c>
      <c r="AX121" s="126" t="s">
        <v>229</v>
      </c>
      <c r="AY121" s="126" t="s">
        <v>230</v>
      </c>
      <c r="AZ121" s="227">
        <v>0</v>
      </c>
      <c r="BA121" s="227">
        <v>0</v>
      </c>
      <c r="BB121" s="227">
        <v>0</v>
      </c>
      <c r="BC121" s="227">
        <v>0</v>
      </c>
      <c r="BE121" s="126" t="s">
        <v>229</v>
      </c>
      <c r="BF121" s="126" t="s">
        <v>230</v>
      </c>
      <c r="BG121" s="227">
        <v>0</v>
      </c>
      <c r="BH121" s="227">
        <v>0</v>
      </c>
      <c r="BI121" s="227">
        <v>0</v>
      </c>
      <c r="BJ121" s="227">
        <v>0</v>
      </c>
      <c r="BL121" s="126" t="s">
        <v>229</v>
      </c>
      <c r="BM121" s="126" t="s">
        <v>230</v>
      </c>
      <c r="BN121" s="227">
        <v>0</v>
      </c>
      <c r="BO121" s="227">
        <v>0</v>
      </c>
      <c r="BP121" s="227">
        <v>0</v>
      </c>
      <c r="BQ121" s="227">
        <v>0</v>
      </c>
      <c r="BS121" s="126" t="s">
        <v>229</v>
      </c>
      <c r="BT121" s="126" t="s">
        <v>230</v>
      </c>
      <c r="BU121" s="227">
        <v>0</v>
      </c>
      <c r="BV121" s="227">
        <v>0</v>
      </c>
      <c r="BW121" s="227">
        <v>0</v>
      </c>
      <c r="BX121" s="227">
        <v>0</v>
      </c>
      <c r="BZ121" s="126" t="s">
        <v>229</v>
      </c>
      <c r="CA121" s="126" t="s">
        <v>230</v>
      </c>
      <c r="CB121" s="227">
        <v>0</v>
      </c>
      <c r="CC121" s="227">
        <v>0</v>
      </c>
      <c r="CD121" s="227">
        <v>0</v>
      </c>
      <c r="CE121" s="227">
        <v>0</v>
      </c>
    </row>
    <row r="122" spans="1:83">
      <c r="A122" s="126" t="s">
        <v>231</v>
      </c>
      <c r="B122" s="126" t="s">
        <v>232</v>
      </c>
      <c r="C122" s="227">
        <v>0</v>
      </c>
      <c r="D122" s="227">
        <v>0</v>
      </c>
      <c r="E122" s="227">
        <v>0</v>
      </c>
      <c r="F122" s="227">
        <v>0</v>
      </c>
      <c r="H122" s="126" t="s">
        <v>231</v>
      </c>
      <c r="I122" s="126" t="s">
        <v>232</v>
      </c>
      <c r="J122" s="227">
        <v>0</v>
      </c>
      <c r="K122" s="227">
        <v>0</v>
      </c>
      <c r="L122" s="227">
        <v>0</v>
      </c>
      <c r="M122" s="227">
        <v>0</v>
      </c>
      <c r="O122" s="126" t="s">
        <v>231</v>
      </c>
      <c r="P122" s="126" t="s">
        <v>232</v>
      </c>
      <c r="Q122" s="227">
        <v>0</v>
      </c>
      <c r="R122" s="227">
        <v>0</v>
      </c>
      <c r="S122" s="227">
        <v>0</v>
      </c>
      <c r="T122" s="227">
        <v>0</v>
      </c>
      <c r="V122" s="126" t="s">
        <v>231</v>
      </c>
      <c r="W122" s="126" t="s">
        <v>232</v>
      </c>
      <c r="X122" s="227">
        <v>0</v>
      </c>
      <c r="Y122" s="227">
        <v>0</v>
      </c>
      <c r="Z122" s="227">
        <v>0</v>
      </c>
      <c r="AA122" s="227">
        <v>0</v>
      </c>
      <c r="AC122" s="126" t="s">
        <v>231</v>
      </c>
      <c r="AD122" s="126" t="s">
        <v>232</v>
      </c>
      <c r="AE122" s="227">
        <v>0</v>
      </c>
      <c r="AF122" s="227">
        <v>0</v>
      </c>
      <c r="AG122" s="227">
        <v>0</v>
      </c>
      <c r="AH122" s="227">
        <v>0</v>
      </c>
      <c r="AJ122" s="126" t="s">
        <v>231</v>
      </c>
      <c r="AK122" s="126" t="s">
        <v>232</v>
      </c>
      <c r="AL122" s="227">
        <v>0</v>
      </c>
      <c r="AM122" s="227">
        <v>0</v>
      </c>
      <c r="AN122" s="227">
        <v>0</v>
      </c>
      <c r="AO122" s="227">
        <v>0</v>
      </c>
      <c r="AQ122" s="126" t="s">
        <v>231</v>
      </c>
      <c r="AR122" s="126" t="s">
        <v>232</v>
      </c>
      <c r="AS122" s="227">
        <v>0</v>
      </c>
      <c r="AT122" s="227">
        <v>0</v>
      </c>
      <c r="AU122" s="227">
        <v>0</v>
      </c>
      <c r="AV122" s="227">
        <v>0</v>
      </c>
      <c r="AX122" s="126" t="s">
        <v>231</v>
      </c>
      <c r="AY122" s="126" t="s">
        <v>232</v>
      </c>
      <c r="AZ122" s="227">
        <v>0</v>
      </c>
      <c r="BA122" s="227">
        <v>0</v>
      </c>
      <c r="BB122" s="227">
        <v>0</v>
      </c>
      <c r="BC122" s="227">
        <v>0</v>
      </c>
      <c r="BE122" s="126" t="s">
        <v>231</v>
      </c>
      <c r="BF122" s="126" t="s">
        <v>232</v>
      </c>
      <c r="BG122" s="227">
        <v>0</v>
      </c>
      <c r="BH122" s="227">
        <v>0</v>
      </c>
      <c r="BI122" s="227">
        <v>0</v>
      </c>
      <c r="BJ122" s="227">
        <v>0</v>
      </c>
      <c r="BL122" s="126" t="s">
        <v>231</v>
      </c>
      <c r="BM122" s="126" t="s">
        <v>232</v>
      </c>
      <c r="BN122" s="227">
        <v>0</v>
      </c>
      <c r="BO122" s="227">
        <v>0</v>
      </c>
      <c r="BP122" s="227">
        <v>0</v>
      </c>
      <c r="BQ122" s="227">
        <v>0</v>
      </c>
      <c r="BS122" s="126" t="s">
        <v>231</v>
      </c>
      <c r="BT122" s="126" t="s">
        <v>232</v>
      </c>
      <c r="BU122" s="227">
        <v>0</v>
      </c>
      <c r="BV122" s="227">
        <v>0</v>
      </c>
      <c r="BW122" s="227">
        <v>0</v>
      </c>
      <c r="BX122" s="227">
        <v>0</v>
      </c>
      <c r="BZ122" s="126" t="s">
        <v>231</v>
      </c>
      <c r="CA122" s="126" t="s">
        <v>232</v>
      </c>
      <c r="CB122" s="227">
        <v>0</v>
      </c>
      <c r="CC122" s="227">
        <v>0</v>
      </c>
      <c r="CD122" s="227">
        <v>0</v>
      </c>
      <c r="CE122" s="227">
        <v>0</v>
      </c>
    </row>
    <row r="123" spans="1:83">
      <c r="A123" s="126" t="s">
        <v>233</v>
      </c>
      <c r="B123" s="126" t="s">
        <v>234</v>
      </c>
      <c r="C123" s="227">
        <v>0</v>
      </c>
      <c r="D123" s="227">
        <v>0</v>
      </c>
      <c r="E123" s="227">
        <v>0</v>
      </c>
      <c r="F123" s="227">
        <v>0</v>
      </c>
      <c r="H123" s="126" t="s">
        <v>233</v>
      </c>
      <c r="I123" s="126" t="s">
        <v>234</v>
      </c>
      <c r="J123" s="227">
        <v>0</v>
      </c>
      <c r="K123" s="227">
        <v>0</v>
      </c>
      <c r="L123" s="227">
        <v>0</v>
      </c>
      <c r="M123" s="227">
        <v>0</v>
      </c>
      <c r="O123" s="126" t="s">
        <v>233</v>
      </c>
      <c r="P123" s="126" t="s">
        <v>234</v>
      </c>
      <c r="Q123" s="227">
        <v>0</v>
      </c>
      <c r="R123" s="227">
        <v>0</v>
      </c>
      <c r="S123" s="227">
        <v>0</v>
      </c>
      <c r="T123" s="227">
        <v>0</v>
      </c>
      <c r="V123" s="126" t="s">
        <v>233</v>
      </c>
      <c r="W123" s="126" t="s">
        <v>234</v>
      </c>
      <c r="X123" s="227">
        <v>0</v>
      </c>
      <c r="Y123" s="227">
        <v>0</v>
      </c>
      <c r="Z123" s="227">
        <v>0</v>
      </c>
      <c r="AA123" s="227">
        <v>0</v>
      </c>
      <c r="AC123" s="126" t="s">
        <v>233</v>
      </c>
      <c r="AD123" s="126" t="s">
        <v>234</v>
      </c>
      <c r="AE123" s="227">
        <v>0</v>
      </c>
      <c r="AF123" s="227">
        <v>0</v>
      </c>
      <c r="AG123" s="227">
        <v>0</v>
      </c>
      <c r="AH123" s="227">
        <v>0</v>
      </c>
      <c r="AJ123" s="126" t="s">
        <v>233</v>
      </c>
      <c r="AK123" s="126" t="s">
        <v>234</v>
      </c>
      <c r="AL123" s="227">
        <v>0</v>
      </c>
      <c r="AM123" s="227">
        <v>0</v>
      </c>
      <c r="AN123" s="227">
        <v>0</v>
      </c>
      <c r="AO123" s="227">
        <v>0</v>
      </c>
      <c r="AQ123" s="126" t="s">
        <v>233</v>
      </c>
      <c r="AR123" s="126" t="s">
        <v>234</v>
      </c>
      <c r="AS123" s="227">
        <v>0</v>
      </c>
      <c r="AT123" s="227">
        <v>0</v>
      </c>
      <c r="AU123" s="227">
        <v>0</v>
      </c>
      <c r="AV123" s="227">
        <v>0</v>
      </c>
      <c r="AX123" s="126" t="s">
        <v>233</v>
      </c>
      <c r="AY123" s="126" t="s">
        <v>234</v>
      </c>
      <c r="AZ123" s="227">
        <v>0</v>
      </c>
      <c r="BA123" s="227">
        <v>0</v>
      </c>
      <c r="BB123" s="227">
        <v>0</v>
      </c>
      <c r="BC123" s="227">
        <v>0</v>
      </c>
      <c r="BE123" s="126" t="s">
        <v>233</v>
      </c>
      <c r="BF123" s="126" t="s">
        <v>234</v>
      </c>
      <c r="BG123" s="227">
        <v>0</v>
      </c>
      <c r="BH123" s="227">
        <v>0</v>
      </c>
      <c r="BI123" s="227">
        <v>0</v>
      </c>
      <c r="BJ123" s="227">
        <v>0</v>
      </c>
      <c r="BL123" s="126" t="s">
        <v>233</v>
      </c>
      <c r="BM123" s="126" t="s">
        <v>234</v>
      </c>
      <c r="BN123" s="227">
        <v>0</v>
      </c>
      <c r="BO123" s="227">
        <v>0</v>
      </c>
      <c r="BP123" s="227">
        <v>0</v>
      </c>
      <c r="BQ123" s="227">
        <v>0</v>
      </c>
      <c r="BS123" s="126" t="s">
        <v>233</v>
      </c>
      <c r="BT123" s="126" t="s">
        <v>234</v>
      </c>
      <c r="BU123" s="227">
        <v>0</v>
      </c>
      <c r="BV123" s="227">
        <v>0</v>
      </c>
      <c r="BW123" s="227">
        <v>0</v>
      </c>
      <c r="BX123" s="227">
        <v>0</v>
      </c>
      <c r="BZ123" s="126" t="s">
        <v>233</v>
      </c>
      <c r="CA123" s="126" t="s">
        <v>234</v>
      </c>
      <c r="CB123" s="227">
        <v>0</v>
      </c>
      <c r="CC123" s="227">
        <v>0</v>
      </c>
      <c r="CD123" s="227">
        <v>0</v>
      </c>
      <c r="CE123" s="227">
        <v>0</v>
      </c>
    </row>
    <row r="124" spans="1:83">
      <c r="A124" s="126" t="s">
        <v>235</v>
      </c>
      <c r="B124" s="126" t="s">
        <v>236</v>
      </c>
      <c r="C124" s="227">
        <v>0</v>
      </c>
      <c r="D124" s="227">
        <v>0</v>
      </c>
      <c r="E124" s="227">
        <v>0</v>
      </c>
      <c r="F124" s="227">
        <v>0</v>
      </c>
      <c r="H124" s="126" t="s">
        <v>235</v>
      </c>
      <c r="I124" s="126" t="s">
        <v>236</v>
      </c>
      <c r="J124" s="227">
        <v>0</v>
      </c>
      <c r="K124" s="227">
        <v>0</v>
      </c>
      <c r="L124" s="227">
        <v>0</v>
      </c>
      <c r="M124" s="227">
        <v>0</v>
      </c>
      <c r="O124" s="126" t="s">
        <v>235</v>
      </c>
      <c r="P124" s="126" t="s">
        <v>236</v>
      </c>
      <c r="Q124" s="227">
        <v>0</v>
      </c>
      <c r="R124" s="227">
        <v>0</v>
      </c>
      <c r="S124" s="227">
        <v>0</v>
      </c>
      <c r="T124" s="227">
        <v>0</v>
      </c>
      <c r="V124" s="126" t="s">
        <v>235</v>
      </c>
      <c r="W124" s="126" t="s">
        <v>236</v>
      </c>
      <c r="X124" s="227">
        <v>0</v>
      </c>
      <c r="Y124" s="227">
        <v>0</v>
      </c>
      <c r="Z124" s="227">
        <v>0</v>
      </c>
      <c r="AA124" s="227">
        <v>0</v>
      </c>
      <c r="AC124" s="126" t="s">
        <v>235</v>
      </c>
      <c r="AD124" s="126" t="s">
        <v>236</v>
      </c>
      <c r="AE124" s="227">
        <v>0</v>
      </c>
      <c r="AF124" s="227">
        <v>0</v>
      </c>
      <c r="AG124" s="227">
        <v>0</v>
      </c>
      <c r="AH124" s="227">
        <v>0</v>
      </c>
      <c r="AJ124" s="126" t="s">
        <v>235</v>
      </c>
      <c r="AK124" s="126" t="s">
        <v>236</v>
      </c>
      <c r="AL124" s="227">
        <v>0</v>
      </c>
      <c r="AM124" s="227">
        <v>0</v>
      </c>
      <c r="AN124" s="227">
        <v>0</v>
      </c>
      <c r="AO124" s="227">
        <v>0</v>
      </c>
      <c r="AQ124" s="126" t="s">
        <v>235</v>
      </c>
      <c r="AR124" s="126" t="s">
        <v>236</v>
      </c>
      <c r="AS124" s="227">
        <v>0</v>
      </c>
      <c r="AT124" s="227">
        <v>0</v>
      </c>
      <c r="AU124" s="227">
        <v>0</v>
      </c>
      <c r="AV124" s="227">
        <v>0</v>
      </c>
      <c r="AX124" s="126" t="s">
        <v>235</v>
      </c>
      <c r="AY124" s="126" t="s">
        <v>236</v>
      </c>
      <c r="AZ124" s="227">
        <v>0</v>
      </c>
      <c r="BA124" s="227">
        <v>0</v>
      </c>
      <c r="BB124" s="227">
        <v>0</v>
      </c>
      <c r="BC124" s="227">
        <v>0</v>
      </c>
      <c r="BE124" s="126" t="s">
        <v>235</v>
      </c>
      <c r="BF124" s="126" t="s">
        <v>236</v>
      </c>
      <c r="BG124" s="227">
        <v>0</v>
      </c>
      <c r="BH124" s="227">
        <v>0</v>
      </c>
      <c r="BI124" s="227">
        <v>0</v>
      </c>
      <c r="BJ124" s="227">
        <v>0</v>
      </c>
      <c r="BL124" s="126" t="s">
        <v>235</v>
      </c>
      <c r="BM124" s="126" t="s">
        <v>236</v>
      </c>
      <c r="BN124" s="227">
        <v>0</v>
      </c>
      <c r="BO124" s="227">
        <v>0</v>
      </c>
      <c r="BP124" s="227">
        <v>0</v>
      </c>
      <c r="BQ124" s="227">
        <v>0</v>
      </c>
      <c r="BS124" s="126" t="s">
        <v>235</v>
      </c>
      <c r="BT124" s="126" t="s">
        <v>236</v>
      </c>
      <c r="BU124" s="227">
        <v>0</v>
      </c>
      <c r="BV124" s="227">
        <v>0</v>
      </c>
      <c r="BW124" s="227">
        <v>0</v>
      </c>
      <c r="BX124" s="227">
        <v>0</v>
      </c>
      <c r="BZ124" s="126" t="s">
        <v>235</v>
      </c>
      <c r="CA124" s="126" t="s">
        <v>236</v>
      </c>
      <c r="CB124" s="227">
        <v>0</v>
      </c>
      <c r="CC124" s="227">
        <v>0</v>
      </c>
      <c r="CD124" s="227">
        <v>0</v>
      </c>
      <c r="CE124" s="227">
        <v>0</v>
      </c>
    </row>
    <row r="125" spans="1:83">
      <c r="A125" s="126" t="s">
        <v>237</v>
      </c>
      <c r="B125" s="126" t="s">
        <v>238</v>
      </c>
      <c r="C125" s="227">
        <v>0</v>
      </c>
      <c r="D125" s="227">
        <v>0</v>
      </c>
      <c r="E125" s="227">
        <v>0</v>
      </c>
      <c r="F125" s="227">
        <v>0</v>
      </c>
      <c r="H125" s="126" t="s">
        <v>237</v>
      </c>
      <c r="I125" s="126" t="s">
        <v>238</v>
      </c>
      <c r="J125" s="227">
        <v>0</v>
      </c>
      <c r="K125" s="227">
        <v>0</v>
      </c>
      <c r="L125" s="227">
        <v>0</v>
      </c>
      <c r="M125" s="227">
        <v>0</v>
      </c>
      <c r="O125" s="126" t="s">
        <v>237</v>
      </c>
      <c r="P125" s="126" t="s">
        <v>238</v>
      </c>
      <c r="Q125" s="227">
        <v>0</v>
      </c>
      <c r="R125" s="227">
        <v>0</v>
      </c>
      <c r="S125" s="227">
        <v>0</v>
      </c>
      <c r="T125" s="227">
        <v>0</v>
      </c>
      <c r="V125" s="126" t="s">
        <v>237</v>
      </c>
      <c r="W125" s="126" t="s">
        <v>238</v>
      </c>
      <c r="X125" s="227">
        <v>0</v>
      </c>
      <c r="Y125" s="227">
        <v>0</v>
      </c>
      <c r="Z125" s="227">
        <v>0</v>
      </c>
      <c r="AA125" s="227">
        <v>0</v>
      </c>
      <c r="AC125" s="126" t="s">
        <v>237</v>
      </c>
      <c r="AD125" s="126" t="s">
        <v>238</v>
      </c>
      <c r="AE125" s="227">
        <v>0</v>
      </c>
      <c r="AF125" s="227">
        <v>0</v>
      </c>
      <c r="AG125" s="227">
        <v>0</v>
      </c>
      <c r="AH125" s="227">
        <v>0</v>
      </c>
      <c r="AJ125" s="126" t="s">
        <v>237</v>
      </c>
      <c r="AK125" s="126" t="s">
        <v>238</v>
      </c>
      <c r="AL125" s="227">
        <v>0</v>
      </c>
      <c r="AM125" s="227">
        <v>0</v>
      </c>
      <c r="AN125" s="227">
        <v>0</v>
      </c>
      <c r="AO125" s="227">
        <v>0</v>
      </c>
      <c r="AQ125" s="126" t="s">
        <v>237</v>
      </c>
      <c r="AR125" s="126" t="s">
        <v>238</v>
      </c>
      <c r="AS125" s="227">
        <v>0</v>
      </c>
      <c r="AT125" s="227">
        <v>0</v>
      </c>
      <c r="AU125" s="227">
        <v>0</v>
      </c>
      <c r="AV125" s="227">
        <v>0</v>
      </c>
      <c r="AX125" s="126" t="s">
        <v>237</v>
      </c>
      <c r="AY125" s="126" t="s">
        <v>238</v>
      </c>
      <c r="AZ125" s="227">
        <v>0</v>
      </c>
      <c r="BA125" s="227">
        <v>0</v>
      </c>
      <c r="BB125" s="227">
        <v>0</v>
      </c>
      <c r="BC125" s="227">
        <v>0</v>
      </c>
      <c r="BE125" s="126" t="s">
        <v>237</v>
      </c>
      <c r="BF125" s="126" t="s">
        <v>238</v>
      </c>
      <c r="BG125" s="227">
        <v>0</v>
      </c>
      <c r="BH125" s="227">
        <v>0</v>
      </c>
      <c r="BI125" s="227">
        <v>0</v>
      </c>
      <c r="BJ125" s="227">
        <v>0</v>
      </c>
      <c r="BL125" s="126" t="s">
        <v>237</v>
      </c>
      <c r="BM125" s="126" t="s">
        <v>238</v>
      </c>
      <c r="BN125" s="227">
        <v>0</v>
      </c>
      <c r="BO125" s="227">
        <v>0</v>
      </c>
      <c r="BP125" s="227">
        <v>0</v>
      </c>
      <c r="BQ125" s="227">
        <v>0</v>
      </c>
      <c r="BS125" s="126" t="s">
        <v>237</v>
      </c>
      <c r="BT125" s="126" t="s">
        <v>238</v>
      </c>
      <c r="BU125" s="227">
        <v>0</v>
      </c>
      <c r="BV125" s="227">
        <v>0</v>
      </c>
      <c r="BW125" s="227">
        <v>0</v>
      </c>
      <c r="BX125" s="227">
        <v>0</v>
      </c>
      <c r="BZ125" s="126" t="s">
        <v>237</v>
      </c>
      <c r="CA125" s="126" t="s">
        <v>238</v>
      </c>
      <c r="CB125" s="227">
        <v>0</v>
      </c>
      <c r="CC125" s="227">
        <v>0</v>
      </c>
      <c r="CD125" s="227">
        <v>0</v>
      </c>
      <c r="CE125" s="227">
        <v>0</v>
      </c>
    </row>
    <row r="126" spans="1:83">
      <c r="A126" s="126" t="s">
        <v>239</v>
      </c>
      <c r="B126" s="126" t="s">
        <v>240</v>
      </c>
      <c r="C126" s="227">
        <v>0</v>
      </c>
      <c r="D126" s="227">
        <v>0</v>
      </c>
      <c r="E126" s="227">
        <v>0</v>
      </c>
      <c r="F126" s="227">
        <v>0</v>
      </c>
      <c r="H126" s="126" t="s">
        <v>239</v>
      </c>
      <c r="I126" s="126" t="s">
        <v>240</v>
      </c>
      <c r="J126" s="227">
        <v>0</v>
      </c>
      <c r="K126" s="227">
        <v>0</v>
      </c>
      <c r="L126" s="227">
        <v>0</v>
      </c>
      <c r="M126" s="227">
        <v>0</v>
      </c>
      <c r="O126" s="126" t="s">
        <v>239</v>
      </c>
      <c r="P126" s="126" t="s">
        <v>240</v>
      </c>
      <c r="Q126" s="227">
        <v>0</v>
      </c>
      <c r="R126" s="227">
        <v>0</v>
      </c>
      <c r="S126" s="227">
        <v>0</v>
      </c>
      <c r="T126" s="227">
        <v>0</v>
      </c>
      <c r="V126" s="126" t="s">
        <v>239</v>
      </c>
      <c r="W126" s="126" t="s">
        <v>240</v>
      </c>
      <c r="X126" s="227">
        <v>0</v>
      </c>
      <c r="Y126" s="227">
        <v>0</v>
      </c>
      <c r="Z126" s="227">
        <v>0</v>
      </c>
      <c r="AA126" s="227">
        <v>0</v>
      </c>
      <c r="AC126" s="126" t="s">
        <v>239</v>
      </c>
      <c r="AD126" s="126" t="s">
        <v>240</v>
      </c>
      <c r="AE126" s="227">
        <v>0</v>
      </c>
      <c r="AF126" s="227">
        <v>0</v>
      </c>
      <c r="AG126" s="227">
        <v>0</v>
      </c>
      <c r="AH126" s="227">
        <v>0</v>
      </c>
      <c r="AJ126" s="126" t="s">
        <v>239</v>
      </c>
      <c r="AK126" s="126" t="s">
        <v>240</v>
      </c>
      <c r="AL126" s="227">
        <v>0</v>
      </c>
      <c r="AM126" s="227">
        <v>0</v>
      </c>
      <c r="AN126" s="227">
        <v>0</v>
      </c>
      <c r="AO126" s="227">
        <v>0</v>
      </c>
      <c r="AQ126" s="126" t="s">
        <v>239</v>
      </c>
      <c r="AR126" s="126" t="s">
        <v>240</v>
      </c>
      <c r="AS126" s="227">
        <v>0</v>
      </c>
      <c r="AT126" s="227">
        <v>0</v>
      </c>
      <c r="AU126" s="227">
        <v>0</v>
      </c>
      <c r="AV126" s="227">
        <v>0</v>
      </c>
      <c r="AX126" s="126" t="s">
        <v>239</v>
      </c>
      <c r="AY126" s="126" t="s">
        <v>240</v>
      </c>
      <c r="AZ126" s="227">
        <v>0</v>
      </c>
      <c r="BA126" s="227">
        <v>0</v>
      </c>
      <c r="BB126" s="227">
        <v>0</v>
      </c>
      <c r="BC126" s="227">
        <v>0</v>
      </c>
      <c r="BE126" s="126" t="s">
        <v>239</v>
      </c>
      <c r="BF126" s="126" t="s">
        <v>240</v>
      </c>
      <c r="BG126" s="227">
        <v>0</v>
      </c>
      <c r="BH126" s="227">
        <v>0</v>
      </c>
      <c r="BI126" s="227">
        <v>0</v>
      </c>
      <c r="BJ126" s="227">
        <v>0</v>
      </c>
      <c r="BL126" s="126" t="s">
        <v>239</v>
      </c>
      <c r="BM126" s="126" t="s">
        <v>240</v>
      </c>
      <c r="BN126" s="227">
        <v>0</v>
      </c>
      <c r="BO126" s="227">
        <v>0</v>
      </c>
      <c r="BP126" s="227">
        <v>0</v>
      </c>
      <c r="BQ126" s="227">
        <v>0</v>
      </c>
      <c r="BS126" s="126" t="s">
        <v>239</v>
      </c>
      <c r="BT126" s="126" t="s">
        <v>240</v>
      </c>
      <c r="BU126" s="227">
        <v>0</v>
      </c>
      <c r="BV126" s="227">
        <v>0</v>
      </c>
      <c r="BW126" s="227">
        <v>0</v>
      </c>
      <c r="BX126" s="227">
        <v>0</v>
      </c>
      <c r="BZ126" s="126" t="s">
        <v>239</v>
      </c>
      <c r="CA126" s="126" t="s">
        <v>240</v>
      </c>
      <c r="CB126" s="227">
        <v>0</v>
      </c>
      <c r="CC126" s="227">
        <v>0</v>
      </c>
      <c r="CD126" s="227">
        <v>0</v>
      </c>
      <c r="CE126" s="227">
        <v>0</v>
      </c>
    </row>
    <row r="127" spans="1:83">
      <c r="A127" s="126" t="s">
        <v>241</v>
      </c>
      <c r="B127" s="126" t="s">
        <v>242</v>
      </c>
      <c r="C127" s="227">
        <v>0</v>
      </c>
      <c r="D127" s="227">
        <v>0</v>
      </c>
      <c r="E127" s="227">
        <v>0</v>
      </c>
      <c r="F127" s="227">
        <v>0</v>
      </c>
      <c r="H127" s="126" t="s">
        <v>241</v>
      </c>
      <c r="I127" s="126" t="s">
        <v>242</v>
      </c>
      <c r="J127" s="227">
        <v>0</v>
      </c>
      <c r="K127" s="227">
        <v>0</v>
      </c>
      <c r="L127" s="227">
        <v>0</v>
      </c>
      <c r="M127" s="227">
        <v>0</v>
      </c>
      <c r="O127" s="126" t="s">
        <v>241</v>
      </c>
      <c r="P127" s="126" t="s">
        <v>242</v>
      </c>
      <c r="Q127" s="227">
        <v>0</v>
      </c>
      <c r="R127" s="227">
        <v>0</v>
      </c>
      <c r="S127" s="227">
        <v>0</v>
      </c>
      <c r="T127" s="227">
        <v>0</v>
      </c>
      <c r="V127" s="126" t="s">
        <v>241</v>
      </c>
      <c r="W127" s="126" t="s">
        <v>242</v>
      </c>
      <c r="X127" s="227">
        <v>0</v>
      </c>
      <c r="Y127" s="227">
        <v>0</v>
      </c>
      <c r="Z127" s="227">
        <v>0</v>
      </c>
      <c r="AA127" s="227">
        <v>0</v>
      </c>
      <c r="AC127" s="126" t="s">
        <v>241</v>
      </c>
      <c r="AD127" s="126" t="s">
        <v>242</v>
      </c>
      <c r="AE127" s="227">
        <v>0</v>
      </c>
      <c r="AF127" s="227">
        <v>0</v>
      </c>
      <c r="AG127" s="227">
        <v>0</v>
      </c>
      <c r="AH127" s="227">
        <v>0</v>
      </c>
      <c r="AJ127" s="126" t="s">
        <v>241</v>
      </c>
      <c r="AK127" s="126" t="s">
        <v>242</v>
      </c>
      <c r="AL127" s="227">
        <v>0</v>
      </c>
      <c r="AM127" s="227">
        <v>0</v>
      </c>
      <c r="AN127" s="227">
        <v>0</v>
      </c>
      <c r="AO127" s="227">
        <v>0</v>
      </c>
      <c r="AQ127" s="126" t="s">
        <v>241</v>
      </c>
      <c r="AR127" s="126" t="s">
        <v>242</v>
      </c>
      <c r="AS127" s="227">
        <v>0</v>
      </c>
      <c r="AT127" s="227">
        <v>0</v>
      </c>
      <c r="AU127" s="227">
        <v>0</v>
      </c>
      <c r="AV127" s="227">
        <v>0</v>
      </c>
      <c r="AX127" s="126" t="s">
        <v>241</v>
      </c>
      <c r="AY127" s="126" t="s">
        <v>242</v>
      </c>
      <c r="AZ127" s="227">
        <v>0</v>
      </c>
      <c r="BA127" s="227">
        <v>0</v>
      </c>
      <c r="BB127" s="227">
        <v>0</v>
      </c>
      <c r="BC127" s="227">
        <v>0</v>
      </c>
      <c r="BE127" s="126" t="s">
        <v>241</v>
      </c>
      <c r="BF127" s="126" t="s">
        <v>242</v>
      </c>
      <c r="BG127" s="227">
        <v>0</v>
      </c>
      <c r="BH127" s="227">
        <v>0</v>
      </c>
      <c r="BI127" s="227">
        <v>0</v>
      </c>
      <c r="BJ127" s="227">
        <v>0</v>
      </c>
      <c r="BL127" s="126" t="s">
        <v>241</v>
      </c>
      <c r="BM127" s="126" t="s">
        <v>242</v>
      </c>
      <c r="BN127" s="227">
        <v>0</v>
      </c>
      <c r="BO127" s="227">
        <v>0</v>
      </c>
      <c r="BP127" s="227">
        <v>0</v>
      </c>
      <c r="BQ127" s="227">
        <v>0</v>
      </c>
      <c r="BS127" s="126" t="s">
        <v>241</v>
      </c>
      <c r="BT127" s="126" t="s">
        <v>242</v>
      </c>
      <c r="BU127" s="227">
        <v>0</v>
      </c>
      <c r="BV127" s="227">
        <v>0</v>
      </c>
      <c r="BW127" s="227">
        <v>0</v>
      </c>
      <c r="BX127" s="227">
        <v>0</v>
      </c>
      <c r="BZ127" s="126" t="s">
        <v>241</v>
      </c>
      <c r="CA127" s="126" t="s">
        <v>242</v>
      </c>
      <c r="CB127" s="227">
        <v>0</v>
      </c>
      <c r="CC127" s="227">
        <v>0</v>
      </c>
      <c r="CD127" s="227">
        <v>0</v>
      </c>
      <c r="CE127" s="227">
        <v>0</v>
      </c>
    </row>
    <row r="128" spans="1:83">
      <c r="A128" s="126" t="s">
        <v>243</v>
      </c>
      <c r="B128" s="126" t="s">
        <v>244</v>
      </c>
      <c r="C128" s="227">
        <v>0</v>
      </c>
      <c r="D128" s="227">
        <v>0</v>
      </c>
      <c r="E128" s="227">
        <v>0</v>
      </c>
      <c r="F128" s="227">
        <v>0</v>
      </c>
      <c r="H128" s="126" t="s">
        <v>243</v>
      </c>
      <c r="I128" s="126" t="s">
        <v>244</v>
      </c>
      <c r="J128" s="227">
        <v>0</v>
      </c>
      <c r="K128" s="227">
        <v>0</v>
      </c>
      <c r="L128" s="227">
        <v>0</v>
      </c>
      <c r="M128" s="227">
        <v>0</v>
      </c>
      <c r="O128" s="126" t="s">
        <v>243</v>
      </c>
      <c r="P128" s="126" t="s">
        <v>244</v>
      </c>
      <c r="Q128" s="227">
        <v>0</v>
      </c>
      <c r="R128" s="227">
        <v>0</v>
      </c>
      <c r="S128" s="227">
        <v>0</v>
      </c>
      <c r="T128" s="227">
        <v>0</v>
      </c>
      <c r="V128" s="126" t="s">
        <v>243</v>
      </c>
      <c r="W128" s="126" t="s">
        <v>244</v>
      </c>
      <c r="X128" s="227">
        <v>0</v>
      </c>
      <c r="Y128" s="227">
        <v>0</v>
      </c>
      <c r="Z128" s="227">
        <v>0</v>
      </c>
      <c r="AA128" s="227">
        <v>0</v>
      </c>
      <c r="AC128" s="126" t="s">
        <v>243</v>
      </c>
      <c r="AD128" s="126" t="s">
        <v>244</v>
      </c>
      <c r="AE128" s="227">
        <v>0</v>
      </c>
      <c r="AF128" s="227">
        <v>0</v>
      </c>
      <c r="AG128" s="227">
        <v>0</v>
      </c>
      <c r="AH128" s="227">
        <v>0</v>
      </c>
      <c r="AJ128" s="126" t="s">
        <v>243</v>
      </c>
      <c r="AK128" s="126" t="s">
        <v>244</v>
      </c>
      <c r="AL128" s="227">
        <v>0</v>
      </c>
      <c r="AM128" s="227">
        <v>0</v>
      </c>
      <c r="AN128" s="227">
        <v>0</v>
      </c>
      <c r="AO128" s="227">
        <v>0</v>
      </c>
      <c r="AQ128" s="126" t="s">
        <v>243</v>
      </c>
      <c r="AR128" s="126" t="s">
        <v>244</v>
      </c>
      <c r="AS128" s="227">
        <v>0</v>
      </c>
      <c r="AT128" s="227">
        <v>0</v>
      </c>
      <c r="AU128" s="227">
        <v>0</v>
      </c>
      <c r="AV128" s="227">
        <v>0</v>
      </c>
      <c r="AX128" s="126" t="s">
        <v>243</v>
      </c>
      <c r="AY128" s="126" t="s">
        <v>244</v>
      </c>
      <c r="AZ128" s="227">
        <v>0</v>
      </c>
      <c r="BA128" s="227">
        <v>0</v>
      </c>
      <c r="BB128" s="227">
        <v>0</v>
      </c>
      <c r="BC128" s="227">
        <v>0</v>
      </c>
      <c r="BE128" s="126" t="s">
        <v>243</v>
      </c>
      <c r="BF128" s="126" t="s">
        <v>244</v>
      </c>
      <c r="BG128" s="227">
        <v>0</v>
      </c>
      <c r="BH128" s="227">
        <v>0</v>
      </c>
      <c r="BI128" s="227">
        <v>0</v>
      </c>
      <c r="BJ128" s="227">
        <v>0</v>
      </c>
      <c r="BL128" s="126" t="s">
        <v>243</v>
      </c>
      <c r="BM128" s="126" t="s">
        <v>244</v>
      </c>
      <c r="BN128" s="227">
        <v>0</v>
      </c>
      <c r="BO128" s="227">
        <v>0</v>
      </c>
      <c r="BP128" s="227">
        <v>0</v>
      </c>
      <c r="BQ128" s="227">
        <v>0</v>
      </c>
      <c r="BS128" s="126" t="s">
        <v>243</v>
      </c>
      <c r="BT128" s="126" t="s">
        <v>244</v>
      </c>
      <c r="BU128" s="227">
        <v>0</v>
      </c>
      <c r="BV128" s="227">
        <v>0</v>
      </c>
      <c r="BW128" s="227">
        <v>0</v>
      </c>
      <c r="BX128" s="227">
        <v>0</v>
      </c>
      <c r="BZ128" s="126" t="s">
        <v>243</v>
      </c>
      <c r="CA128" s="126" t="s">
        <v>244</v>
      </c>
      <c r="CB128" s="227">
        <v>0</v>
      </c>
      <c r="CC128" s="227">
        <v>0</v>
      </c>
      <c r="CD128" s="227">
        <v>0</v>
      </c>
      <c r="CE128" s="227">
        <v>0</v>
      </c>
    </row>
    <row r="129" spans="1:83">
      <c r="A129" s="126" t="s">
        <v>245</v>
      </c>
      <c r="B129" s="126" t="s">
        <v>246</v>
      </c>
      <c r="C129" s="227">
        <v>0</v>
      </c>
      <c r="D129" s="227">
        <v>0</v>
      </c>
      <c r="E129" s="227">
        <v>0</v>
      </c>
      <c r="F129" s="227">
        <v>0</v>
      </c>
      <c r="H129" s="126" t="s">
        <v>245</v>
      </c>
      <c r="I129" s="126" t="s">
        <v>246</v>
      </c>
      <c r="J129" s="227">
        <v>0</v>
      </c>
      <c r="K129" s="227">
        <v>0</v>
      </c>
      <c r="L129" s="227">
        <v>0</v>
      </c>
      <c r="M129" s="227">
        <v>0</v>
      </c>
      <c r="O129" s="126" t="s">
        <v>245</v>
      </c>
      <c r="P129" s="126" t="s">
        <v>246</v>
      </c>
      <c r="Q129" s="227">
        <v>0</v>
      </c>
      <c r="R129" s="227">
        <v>0</v>
      </c>
      <c r="S129" s="227">
        <v>0</v>
      </c>
      <c r="T129" s="227">
        <v>0</v>
      </c>
      <c r="V129" s="126" t="s">
        <v>245</v>
      </c>
      <c r="W129" s="126" t="s">
        <v>246</v>
      </c>
      <c r="X129" s="227">
        <v>0</v>
      </c>
      <c r="Y129" s="227">
        <v>0</v>
      </c>
      <c r="Z129" s="227">
        <v>0</v>
      </c>
      <c r="AA129" s="227">
        <v>0</v>
      </c>
      <c r="AC129" s="126" t="s">
        <v>245</v>
      </c>
      <c r="AD129" s="126" t="s">
        <v>246</v>
      </c>
      <c r="AE129" s="227">
        <v>0</v>
      </c>
      <c r="AF129" s="227">
        <v>0</v>
      </c>
      <c r="AG129" s="227">
        <v>0</v>
      </c>
      <c r="AH129" s="227">
        <v>0</v>
      </c>
      <c r="AJ129" s="126" t="s">
        <v>245</v>
      </c>
      <c r="AK129" s="126" t="s">
        <v>246</v>
      </c>
      <c r="AL129" s="227">
        <v>0</v>
      </c>
      <c r="AM129" s="227">
        <v>0</v>
      </c>
      <c r="AN129" s="227">
        <v>0</v>
      </c>
      <c r="AO129" s="227">
        <v>0</v>
      </c>
      <c r="AQ129" s="126" t="s">
        <v>245</v>
      </c>
      <c r="AR129" s="126" t="s">
        <v>246</v>
      </c>
      <c r="AS129" s="227">
        <v>0</v>
      </c>
      <c r="AT129" s="227">
        <v>0</v>
      </c>
      <c r="AU129" s="227">
        <v>0</v>
      </c>
      <c r="AV129" s="227">
        <v>0</v>
      </c>
      <c r="AX129" s="126" t="s">
        <v>245</v>
      </c>
      <c r="AY129" s="126" t="s">
        <v>246</v>
      </c>
      <c r="AZ129" s="227">
        <v>0</v>
      </c>
      <c r="BA129" s="227">
        <v>0</v>
      </c>
      <c r="BB129" s="227">
        <v>0</v>
      </c>
      <c r="BC129" s="227">
        <v>0</v>
      </c>
      <c r="BE129" s="126" t="s">
        <v>245</v>
      </c>
      <c r="BF129" s="126" t="s">
        <v>246</v>
      </c>
      <c r="BG129" s="227">
        <v>0</v>
      </c>
      <c r="BH129" s="227">
        <v>0</v>
      </c>
      <c r="BI129" s="227">
        <v>0</v>
      </c>
      <c r="BJ129" s="227">
        <v>0</v>
      </c>
      <c r="BL129" s="126" t="s">
        <v>245</v>
      </c>
      <c r="BM129" s="126" t="s">
        <v>246</v>
      </c>
      <c r="BN129" s="227">
        <v>0</v>
      </c>
      <c r="BO129" s="227">
        <v>0</v>
      </c>
      <c r="BP129" s="227">
        <v>0</v>
      </c>
      <c r="BQ129" s="227">
        <v>0</v>
      </c>
      <c r="BS129" s="126" t="s">
        <v>245</v>
      </c>
      <c r="BT129" s="126" t="s">
        <v>246</v>
      </c>
      <c r="BU129" s="227">
        <v>0</v>
      </c>
      <c r="BV129" s="227">
        <v>0</v>
      </c>
      <c r="BW129" s="227">
        <v>0</v>
      </c>
      <c r="BX129" s="227">
        <v>0</v>
      </c>
      <c r="BZ129" s="126" t="s">
        <v>245</v>
      </c>
      <c r="CA129" s="126" t="s">
        <v>246</v>
      </c>
      <c r="CB129" s="227">
        <v>0</v>
      </c>
      <c r="CC129" s="227">
        <v>0</v>
      </c>
      <c r="CD129" s="227">
        <v>0</v>
      </c>
      <c r="CE129" s="227">
        <v>0</v>
      </c>
    </row>
    <row r="130" spans="1:83">
      <c r="A130" s="126" t="s">
        <v>247</v>
      </c>
      <c r="B130" s="126" t="s">
        <v>248</v>
      </c>
      <c r="C130" s="227">
        <v>0</v>
      </c>
      <c r="D130" s="227">
        <v>0</v>
      </c>
      <c r="E130" s="227">
        <v>0</v>
      </c>
      <c r="F130" s="227">
        <v>0</v>
      </c>
      <c r="H130" s="126" t="s">
        <v>247</v>
      </c>
      <c r="I130" s="126" t="s">
        <v>248</v>
      </c>
      <c r="J130" s="227">
        <v>0</v>
      </c>
      <c r="K130" s="227">
        <v>0</v>
      </c>
      <c r="L130" s="227">
        <v>0</v>
      </c>
      <c r="M130" s="227">
        <v>0</v>
      </c>
      <c r="O130" s="126" t="s">
        <v>247</v>
      </c>
      <c r="P130" s="126" t="s">
        <v>248</v>
      </c>
      <c r="Q130" s="227">
        <v>0</v>
      </c>
      <c r="R130" s="227">
        <v>0</v>
      </c>
      <c r="S130" s="227">
        <v>0</v>
      </c>
      <c r="T130" s="227">
        <v>0</v>
      </c>
      <c r="V130" s="126" t="s">
        <v>247</v>
      </c>
      <c r="W130" s="126" t="s">
        <v>248</v>
      </c>
      <c r="X130" s="227">
        <v>0</v>
      </c>
      <c r="Y130" s="227">
        <v>0</v>
      </c>
      <c r="Z130" s="227">
        <v>0</v>
      </c>
      <c r="AA130" s="227">
        <v>0</v>
      </c>
      <c r="AC130" s="126" t="s">
        <v>247</v>
      </c>
      <c r="AD130" s="126" t="s">
        <v>248</v>
      </c>
      <c r="AE130" s="227">
        <v>0</v>
      </c>
      <c r="AF130" s="227">
        <v>0</v>
      </c>
      <c r="AG130" s="227">
        <v>0</v>
      </c>
      <c r="AH130" s="227">
        <v>0</v>
      </c>
      <c r="AJ130" s="126" t="s">
        <v>247</v>
      </c>
      <c r="AK130" s="126" t="s">
        <v>248</v>
      </c>
      <c r="AL130" s="227">
        <v>0</v>
      </c>
      <c r="AM130" s="227">
        <v>0</v>
      </c>
      <c r="AN130" s="227">
        <v>0</v>
      </c>
      <c r="AO130" s="227">
        <v>0</v>
      </c>
      <c r="AQ130" s="126" t="s">
        <v>247</v>
      </c>
      <c r="AR130" s="126" t="s">
        <v>248</v>
      </c>
      <c r="AS130" s="227">
        <v>0</v>
      </c>
      <c r="AT130" s="227">
        <v>0</v>
      </c>
      <c r="AU130" s="227">
        <v>0</v>
      </c>
      <c r="AV130" s="227">
        <v>0</v>
      </c>
      <c r="AX130" s="126" t="s">
        <v>247</v>
      </c>
      <c r="AY130" s="126" t="s">
        <v>248</v>
      </c>
      <c r="AZ130" s="227">
        <v>0</v>
      </c>
      <c r="BA130" s="227">
        <v>0</v>
      </c>
      <c r="BB130" s="227">
        <v>0</v>
      </c>
      <c r="BC130" s="227">
        <v>0</v>
      </c>
      <c r="BE130" s="126" t="s">
        <v>247</v>
      </c>
      <c r="BF130" s="126" t="s">
        <v>248</v>
      </c>
      <c r="BG130" s="227">
        <v>0</v>
      </c>
      <c r="BH130" s="227">
        <v>0</v>
      </c>
      <c r="BI130" s="227">
        <v>0</v>
      </c>
      <c r="BJ130" s="227">
        <v>0</v>
      </c>
      <c r="BL130" s="126" t="s">
        <v>247</v>
      </c>
      <c r="BM130" s="126" t="s">
        <v>248</v>
      </c>
      <c r="BN130" s="227">
        <v>0</v>
      </c>
      <c r="BO130" s="227">
        <v>0</v>
      </c>
      <c r="BP130" s="227">
        <v>0</v>
      </c>
      <c r="BQ130" s="227">
        <v>0</v>
      </c>
      <c r="BS130" s="126" t="s">
        <v>247</v>
      </c>
      <c r="BT130" s="126" t="s">
        <v>248</v>
      </c>
      <c r="BU130" s="227">
        <v>0</v>
      </c>
      <c r="BV130" s="227">
        <v>0</v>
      </c>
      <c r="BW130" s="227">
        <v>0</v>
      </c>
      <c r="BX130" s="227">
        <v>0</v>
      </c>
      <c r="BZ130" s="126" t="s">
        <v>247</v>
      </c>
      <c r="CA130" s="126" t="s">
        <v>248</v>
      </c>
      <c r="CB130" s="227">
        <v>0</v>
      </c>
      <c r="CC130" s="227">
        <v>0</v>
      </c>
      <c r="CD130" s="227">
        <v>0</v>
      </c>
      <c r="CE130" s="227">
        <v>0</v>
      </c>
    </row>
    <row r="131" spans="1:83">
      <c r="A131" s="126" t="s">
        <v>249</v>
      </c>
      <c r="B131" s="126" t="s">
        <v>250</v>
      </c>
      <c r="C131" s="227">
        <v>0</v>
      </c>
      <c r="D131" s="227">
        <v>0</v>
      </c>
      <c r="E131" s="227">
        <v>0</v>
      </c>
      <c r="F131" s="227">
        <v>0</v>
      </c>
      <c r="H131" s="126" t="s">
        <v>249</v>
      </c>
      <c r="I131" s="126" t="s">
        <v>250</v>
      </c>
      <c r="J131" s="227">
        <v>0</v>
      </c>
      <c r="K131" s="227">
        <v>0</v>
      </c>
      <c r="L131" s="227">
        <v>0</v>
      </c>
      <c r="M131" s="227">
        <v>0</v>
      </c>
      <c r="O131" s="126" t="s">
        <v>249</v>
      </c>
      <c r="P131" s="126" t="s">
        <v>250</v>
      </c>
      <c r="Q131" s="227">
        <v>0</v>
      </c>
      <c r="R131" s="227">
        <v>0</v>
      </c>
      <c r="S131" s="227">
        <v>0</v>
      </c>
      <c r="T131" s="227">
        <v>0</v>
      </c>
      <c r="V131" s="126" t="s">
        <v>249</v>
      </c>
      <c r="W131" s="126" t="s">
        <v>250</v>
      </c>
      <c r="X131" s="227">
        <v>0</v>
      </c>
      <c r="Y131" s="227">
        <v>0</v>
      </c>
      <c r="Z131" s="227">
        <v>0</v>
      </c>
      <c r="AA131" s="227">
        <v>0</v>
      </c>
      <c r="AC131" s="126" t="s">
        <v>249</v>
      </c>
      <c r="AD131" s="126" t="s">
        <v>250</v>
      </c>
      <c r="AE131" s="227">
        <v>0</v>
      </c>
      <c r="AF131" s="227">
        <v>0</v>
      </c>
      <c r="AG131" s="227">
        <v>0</v>
      </c>
      <c r="AH131" s="227">
        <v>0</v>
      </c>
      <c r="AJ131" s="126" t="s">
        <v>249</v>
      </c>
      <c r="AK131" s="126" t="s">
        <v>250</v>
      </c>
      <c r="AL131" s="227">
        <v>0</v>
      </c>
      <c r="AM131" s="227">
        <v>0</v>
      </c>
      <c r="AN131" s="227">
        <v>0</v>
      </c>
      <c r="AO131" s="227">
        <v>0</v>
      </c>
      <c r="AQ131" s="126" t="s">
        <v>249</v>
      </c>
      <c r="AR131" s="126" t="s">
        <v>250</v>
      </c>
      <c r="AS131" s="227">
        <v>0</v>
      </c>
      <c r="AT131" s="227">
        <v>0</v>
      </c>
      <c r="AU131" s="227">
        <v>0</v>
      </c>
      <c r="AV131" s="227">
        <v>0</v>
      </c>
      <c r="AX131" s="126" t="s">
        <v>249</v>
      </c>
      <c r="AY131" s="126" t="s">
        <v>250</v>
      </c>
      <c r="AZ131" s="227">
        <v>0</v>
      </c>
      <c r="BA131" s="227">
        <v>0</v>
      </c>
      <c r="BB131" s="227">
        <v>0</v>
      </c>
      <c r="BC131" s="227">
        <v>0</v>
      </c>
      <c r="BE131" s="126" t="s">
        <v>249</v>
      </c>
      <c r="BF131" s="126" t="s">
        <v>250</v>
      </c>
      <c r="BG131" s="227">
        <v>0</v>
      </c>
      <c r="BH131" s="227">
        <v>0</v>
      </c>
      <c r="BI131" s="227">
        <v>0</v>
      </c>
      <c r="BJ131" s="227">
        <v>0</v>
      </c>
      <c r="BL131" s="126" t="s">
        <v>249</v>
      </c>
      <c r="BM131" s="126" t="s">
        <v>250</v>
      </c>
      <c r="BN131" s="227">
        <v>0</v>
      </c>
      <c r="BO131" s="227">
        <v>0</v>
      </c>
      <c r="BP131" s="227">
        <v>0</v>
      </c>
      <c r="BQ131" s="227">
        <v>0</v>
      </c>
      <c r="BS131" s="126" t="s">
        <v>249</v>
      </c>
      <c r="BT131" s="126" t="s">
        <v>250</v>
      </c>
      <c r="BU131" s="227">
        <v>0</v>
      </c>
      <c r="BV131" s="227">
        <v>0</v>
      </c>
      <c r="BW131" s="227">
        <v>0</v>
      </c>
      <c r="BX131" s="227">
        <v>0</v>
      </c>
      <c r="BZ131" s="126" t="s">
        <v>249</v>
      </c>
      <c r="CA131" s="126" t="s">
        <v>250</v>
      </c>
      <c r="CB131" s="227">
        <v>0</v>
      </c>
      <c r="CC131" s="227">
        <v>0</v>
      </c>
      <c r="CD131" s="227">
        <v>0</v>
      </c>
      <c r="CE131" s="227">
        <v>0</v>
      </c>
    </row>
    <row r="132" spans="1:83">
      <c r="A132" s="126" t="s">
        <v>251</v>
      </c>
      <c r="B132" s="126" t="s">
        <v>252</v>
      </c>
      <c r="C132" s="227">
        <v>0</v>
      </c>
      <c r="D132" s="227">
        <v>0</v>
      </c>
      <c r="E132" s="227">
        <v>0</v>
      </c>
      <c r="F132" s="227">
        <v>0</v>
      </c>
      <c r="H132" s="126" t="s">
        <v>251</v>
      </c>
      <c r="I132" s="126" t="s">
        <v>252</v>
      </c>
      <c r="J132" s="227">
        <v>0</v>
      </c>
      <c r="K132" s="227">
        <v>0</v>
      </c>
      <c r="L132" s="227">
        <v>0</v>
      </c>
      <c r="M132" s="227">
        <v>0</v>
      </c>
      <c r="O132" s="126" t="s">
        <v>251</v>
      </c>
      <c r="P132" s="126" t="s">
        <v>252</v>
      </c>
      <c r="Q132" s="227">
        <v>0</v>
      </c>
      <c r="R132" s="227">
        <v>0</v>
      </c>
      <c r="S132" s="227">
        <v>0</v>
      </c>
      <c r="T132" s="227">
        <v>0</v>
      </c>
      <c r="V132" s="126" t="s">
        <v>251</v>
      </c>
      <c r="W132" s="126" t="s">
        <v>252</v>
      </c>
      <c r="X132" s="227">
        <v>0</v>
      </c>
      <c r="Y132" s="227">
        <v>0</v>
      </c>
      <c r="Z132" s="227">
        <v>0</v>
      </c>
      <c r="AA132" s="227">
        <v>0</v>
      </c>
      <c r="AC132" s="126" t="s">
        <v>251</v>
      </c>
      <c r="AD132" s="126" t="s">
        <v>252</v>
      </c>
      <c r="AE132" s="227">
        <v>0</v>
      </c>
      <c r="AF132" s="227">
        <v>0</v>
      </c>
      <c r="AG132" s="227">
        <v>0</v>
      </c>
      <c r="AH132" s="227">
        <v>0</v>
      </c>
      <c r="AJ132" s="126" t="s">
        <v>251</v>
      </c>
      <c r="AK132" s="126" t="s">
        <v>252</v>
      </c>
      <c r="AL132" s="227">
        <v>0</v>
      </c>
      <c r="AM132" s="227">
        <v>0</v>
      </c>
      <c r="AN132" s="227">
        <v>0</v>
      </c>
      <c r="AO132" s="227">
        <v>0</v>
      </c>
      <c r="AQ132" s="126" t="s">
        <v>251</v>
      </c>
      <c r="AR132" s="126" t="s">
        <v>252</v>
      </c>
      <c r="AS132" s="227">
        <v>0</v>
      </c>
      <c r="AT132" s="227">
        <v>0</v>
      </c>
      <c r="AU132" s="227">
        <v>0</v>
      </c>
      <c r="AV132" s="227">
        <v>0</v>
      </c>
      <c r="AX132" s="126" t="s">
        <v>251</v>
      </c>
      <c r="AY132" s="126" t="s">
        <v>252</v>
      </c>
      <c r="AZ132" s="227">
        <v>0</v>
      </c>
      <c r="BA132" s="227">
        <v>0</v>
      </c>
      <c r="BB132" s="227">
        <v>0</v>
      </c>
      <c r="BC132" s="227">
        <v>0</v>
      </c>
      <c r="BE132" s="126" t="s">
        <v>251</v>
      </c>
      <c r="BF132" s="126" t="s">
        <v>252</v>
      </c>
      <c r="BG132" s="227">
        <v>0</v>
      </c>
      <c r="BH132" s="227">
        <v>0</v>
      </c>
      <c r="BI132" s="227">
        <v>0</v>
      </c>
      <c r="BJ132" s="227">
        <v>0</v>
      </c>
      <c r="BL132" s="126" t="s">
        <v>251</v>
      </c>
      <c r="BM132" s="126" t="s">
        <v>252</v>
      </c>
      <c r="BN132" s="227">
        <v>0</v>
      </c>
      <c r="BO132" s="227">
        <v>0</v>
      </c>
      <c r="BP132" s="227">
        <v>0</v>
      </c>
      <c r="BQ132" s="227">
        <v>0</v>
      </c>
      <c r="BS132" s="126" t="s">
        <v>251</v>
      </c>
      <c r="BT132" s="126" t="s">
        <v>252</v>
      </c>
      <c r="BU132" s="227">
        <v>0</v>
      </c>
      <c r="BV132" s="227">
        <v>0</v>
      </c>
      <c r="BW132" s="227">
        <v>0</v>
      </c>
      <c r="BX132" s="227">
        <v>0</v>
      </c>
      <c r="BZ132" s="126" t="s">
        <v>251</v>
      </c>
      <c r="CA132" s="126" t="s">
        <v>252</v>
      </c>
      <c r="CB132" s="227">
        <v>0</v>
      </c>
      <c r="CC132" s="227">
        <v>0</v>
      </c>
      <c r="CD132" s="227">
        <v>0</v>
      </c>
      <c r="CE132" s="227">
        <v>0</v>
      </c>
    </row>
    <row r="133" spans="1:83">
      <c r="A133" s="126" t="s">
        <v>253</v>
      </c>
      <c r="B133" s="126" t="s">
        <v>254</v>
      </c>
      <c r="C133" s="227">
        <v>0</v>
      </c>
      <c r="D133" s="227">
        <v>0</v>
      </c>
      <c r="E133" s="227">
        <v>0</v>
      </c>
      <c r="F133" s="227">
        <v>0</v>
      </c>
      <c r="H133" s="126" t="s">
        <v>253</v>
      </c>
      <c r="I133" s="126" t="s">
        <v>254</v>
      </c>
      <c r="J133" s="227">
        <v>0</v>
      </c>
      <c r="K133" s="227">
        <v>0</v>
      </c>
      <c r="L133" s="227">
        <v>0</v>
      </c>
      <c r="M133" s="227">
        <v>0</v>
      </c>
      <c r="O133" s="126" t="s">
        <v>253</v>
      </c>
      <c r="P133" s="126" t="s">
        <v>254</v>
      </c>
      <c r="Q133" s="227">
        <v>0</v>
      </c>
      <c r="R133" s="227">
        <v>0</v>
      </c>
      <c r="S133" s="227">
        <v>0</v>
      </c>
      <c r="T133" s="227">
        <v>0</v>
      </c>
      <c r="V133" s="126" t="s">
        <v>253</v>
      </c>
      <c r="W133" s="126" t="s">
        <v>254</v>
      </c>
      <c r="X133" s="227">
        <v>0</v>
      </c>
      <c r="Y133" s="227">
        <v>0</v>
      </c>
      <c r="Z133" s="227">
        <v>0</v>
      </c>
      <c r="AA133" s="227">
        <v>0</v>
      </c>
      <c r="AC133" s="126" t="s">
        <v>253</v>
      </c>
      <c r="AD133" s="126" t="s">
        <v>254</v>
      </c>
      <c r="AE133" s="227">
        <v>0</v>
      </c>
      <c r="AF133" s="227">
        <v>0</v>
      </c>
      <c r="AG133" s="227">
        <v>0</v>
      </c>
      <c r="AH133" s="227">
        <v>0</v>
      </c>
      <c r="AJ133" s="126" t="s">
        <v>253</v>
      </c>
      <c r="AK133" s="126" t="s">
        <v>254</v>
      </c>
      <c r="AL133" s="227">
        <v>0</v>
      </c>
      <c r="AM133" s="227">
        <v>0</v>
      </c>
      <c r="AN133" s="227">
        <v>0</v>
      </c>
      <c r="AO133" s="227">
        <v>0</v>
      </c>
      <c r="AQ133" s="126" t="s">
        <v>253</v>
      </c>
      <c r="AR133" s="126" t="s">
        <v>254</v>
      </c>
      <c r="AS133" s="227">
        <v>0</v>
      </c>
      <c r="AT133" s="227">
        <v>0</v>
      </c>
      <c r="AU133" s="227">
        <v>0</v>
      </c>
      <c r="AV133" s="227">
        <v>0</v>
      </c>
      <c r="AX133" s="126" t="s">
        <v>253</v>
      </c>
      <c r="AY133" s="126" t="s">
        <v>254</v>
      </c>
      <c r="AZ133" s="227">
        <v>0</v>
      </c>
      <c r="BA133" s="227">
        <v>0</v>
      </c>
      <c r="BB133" s="227">
        <v>0</v>
      </c>
      <c r="BC133" s="227">
        <v>0</v>
      </c>
      <c r="BE133" s="126" t="s">
        <v>253</v>
      </c>
      <c r="BF133" s="126" t="s">
        <v>254</v>
      </c>
      <c r="BG133" s="227">
        <v>0</v>
      </c>
      <c r="BH133" s="227">
        <v>0</v>
      </c>
      <c r="BI133" s="227">
        <v>0</v>
      </c>
      <c r="BJ133" s="227">
        <v>0</v>
      </c>
      <c r="BL133" s="126" t="s">
        <v>253</v>
      </c>
      <c r="BM133" s="126" t="s">
        <v>254</v>
      </c>
      <c r="BN133" s="227">
        <v>0</v>
      </c>
      <c r="BO133" s="227">
        <v>0</v>
      </c>
      <c r="BP133" s="227">
        <v>0</v>
      </c>
      <c r="BQ133" s="227">
        <v>0</v>
      </c>
      <c r="BS133" s="126" t="s">
        <v>253</v>
      </c>
      <c r="BT133" s="126" t="s">
        <v>254</v>
      </c>
      <c r="BU133" s="227">
        <v>0</v>
      </c>
      <c r="BV133" s="227">
        <v>0</v>
      </c>
      <c r="BW133" s="227">
        <v>0</v>
      </c>
      <c r="BX133" s="227">
        <v>0</v>
      </c>
      <c r="BZ133" s="126" t="s">
        <v>253</v>
      </c>
      <c r="CA133" s="126" t="s">
        <v>254</v>
      </c>
      <c r="CB133" s="227">
        <v>0</v>
      </c>
      <c r="CC133" s="227">
        <v>0</v>
      </c>
      <c r="CD133" s="227">
        <v>0</v>
      </c>
      <c r="CE133" s="227">
        <v>0</v>
      </c>
    </row>
    <row r="134" spans="1:83">
      <c r="A134" s="126" t="s">
        <v>255</v>
      </c>
      <c r="B134" s="126" t="s">
        <v>256</v>
      </c>
      <c r="C134" s="227">
        <v>0</v>
      </c>
      <c r="D134" s="227">
        <v>0</v>
      </c>
      <c r="E134" s="227">
        <v>0</v>
      </c>
      <c r="F134" s="227">
        <v>0</v>
      </c>
      <c r="H134" s="126" t="s">
        <v>255</v>
      </c>
      <c r="I134" s="126" t="s">
        <v>256</v>
      </c>
      <c r="J134" s="227">
        <v>0</v>
      </c>
      <c r="K134" s="227">
        <v>0</v>
      </c>
      <c r="L134" s="227">
        <v>0</v>
      </c>
      <c r="M134" s="227">
        <v>0</v>
      </c>
      <c r="O134" s="126" t="s">
        <v>255</v>
      </c>
      <c r="P134" s="126" t="s">
        <v>256</v>
      </c>
      <c r="Q134" s="227">
        <v>0</v>
      </c>
      <c r="R134" s="227">
        <v>0</v>
      </c>
      <c r="S134" s="227">
        <v>0</v>
      </c>
      <c r="T134" s="227">
        <v>0</v>
      </c>
      <c r="V134" s="126" t="s">
        <v>255</v>
      </c>
      <c r="W134" s="126" t="s">
        <v>256</v>
      </c>
      <c r="X134" s="227">
        <v>0</v>
      </c>
      <c r="Y134" s="227">
        <v>0</v>
      </c>
      <c r="Z134" s="227">
        <v>0</v>
      </c>
      <c r="AA134" s="227">
        <v>0</v>
      </c>
      <c r="AC134" s="126" t="s">
        <v>255</v>
      </c>
      <c r="AD134" s="126" t="s">
        <v>256</v>
      </c>
      <c r="AE134" s="227">
        <v>0</v>
      </c>
      <c r="AF134" s="227">
        <v>0</v>
      </c>
      <c r="AG134" s="227">
        <v>0</v>
      </c>
      <c r="AH134" s="227">
        <v>0</v>
      </c>
      <c r="AJ134" s="126" t="s">
        <v>255</v>
      </c>
      <c r="AK134" s="126" t="s">
        <v>256</v>
      </c>
      <c r="AL134" s="227">
        <v>0</v>
      </c>
      <c r="AM134" s="227">
        <v>0</v>
      </c>
      <c r="AN134" s="227">
        <v>0</v>
      </c>
      <c r="AO134" s="227">
        <v>0</v>
      </c>
      <c r="AQ134" s="126" t="s">
        <v>255</v>
      </c>
      <c r="AR134" s="126" t="s">
        <v>256</v>
      </c>
      <c r="AS134" s="227">
        <v>0</v>
      </c>
      <c r="AT134" s="227">
        <v>0</v>
      </c>
      <c r="AU134" s="227">
        <v>0</v>
      </c>
      <c r="AV134" s="227">
        <v>0</v>
      </c>
      <c r="AX134" s="126" t="s">
        <v>255</v>
      </c>
      <c r="AY134" s="126" t="s">
        <v>256</v>
      </c>
      <c r="AZ134" s="227">
        <v>0</v>
      </c>
      <c r="BA134" s="227">
        <v>0</v>
      </c>
      <c r="BB134" s="227">
        <v>0</v>
      </c>
      <c r="BC134" s="227">
        <v>0</v>
      </c>
      <c r="BE134" s="126" t="s">
        <v>255</v>
      </c>
      <c r="BF134" s="126" t="s">
        <v>256</v>
      </c>
      <c r="BG134" s="227">
        <v>0</v>
      </c>
      <c r="BH134" s="227">
        <v>0</v>
      </c>
      <c r="BI134" s="227">
        <v>0</v>
      </c>
      <c r="BJ134" s="227">
        <v>0</v>
      </c>
      <c r="BL134" s="126" t="s">
        <v>255</v>
      </c>
      <c r="BM134" s="126" t="s">
        <v>256</v>
      </c>
      <c r="BN134" s="227">
        <v>0</v>
      </c>
      <c r="BO134" s="227">
        <v>0</v>
      </c>
      <c r="BP134" s="227">
        <v>0</v>
      </c>
      <c r="BQ134" s="227">
        <v>0</v>
      </c>
      <c r="BS134" s="126" t="s">
        <v>255</v>
      </c>
      <c r="BT134" s="126" t="s">
        <v>256</v>
      </c>
      <c r="BU134" s="227">
        <v>0</v>
      </c>
      <c r="BV134" s="227">
        <v>0</v>
      </c>
      <c r="BW134" s="227">
        <v>0</v>
      </c>
      <c r="BX134" s="227">
        <v>0</v>
      </c>
      <c r="BZ134" s="126" t="s">
        <v>255</v>
      </c>
      <c r="CA134" s="126" t="s">
        <v>256</v>
      </c>
      <c r="CB134" s="227">
        <v>0</v>
      </c>
      <c r="CC134" s="227">
        <v>0</v>
      </c>
      <c r="CD134" s="227">
        <v>0</v>
      </c>
      <c r="CE134" s="227">
        <v>0</v>
      </c>
    </row>
    <row r="135" spans="1:83">
      <c r="A135" s="126" t="s">
        <v>257</v>
      </c>
      <c r="B135" s="126" t="s">
        <v>258</v>
      </c>
      <c r="C135" s="227">
        <v>0</v>
      </c>
      <c r="D135" s="227">
        <v>0</v>
      </c>
      <c r="E135" s="227">
        <v>0</v>
      </c>
      <c r="F135" s="227">
        <v>0</v>
      </c>
      <c r="H135" s="126" t="s">
        <v>257</v>
      </c>
      <c r="I135" s="126" t="s">
        <v>258</v>
      </c>
      <c r="J135" s="227">
        <v>0</v>
      </c>
      <c r="K135" s="227">
        <v>0</v>
      </c>
      <c r="L135" s="227">
        <v>0</v>
      </c>
      <c r="M135" s="227">
        <v>0</v>
      </c>
      <c r="O135" s="126" t="s">
        <v>257</v>
      </c>
      <c r="P135" s="126" t="s">
        <v>258</v>
      </c>
      <c r="Q135" s="227">
        <v>0</v>
      </c>
      <c r="R135" s="227">
        <v>0</v>
      </c>
      <c r="S135" s="227">
        <v>0</v>
      </c>
      <c r="T135" s="227">
        <v>0</v>
      </c>
      <c r="V135" s="126" t="s">
        <v>257</v>
      </c>
      <c r="W135" s="126" t="s">
        <v>258</v>
      </c>
      <c r="X135" s="227">
        <v>0</v>
      </c>
      <c r="Y135" s="227">
        <v>0</v>
      </c>
      <c r="Z135" s="227">
        <v>0</v>
      </c>
      <c r="AA135" s="227">
        <v>0</v>
      </c>
      <c r="AC135" s="126" t="s">
        <v>257</v>
      </c>
      <c r="AD135" s="126" t="s">
        <v>258</v>
      </c>
      <c r="AE135" s="227">
        <v>0</v>
      </c>
      <c r="AF135" s="227">
        <v>0</v>
      </c>
      <c r="AG135" s="227">
        <v>0</v>
      </c>
      <c r="AH135" s="227">
        <v>0</v>
      </c>
      <c r="AJ135" s="126" t="s">
        <v>257</v>
      </c>
      <c r="AK135" s="126" t="s">
        <v>258</v>
      </c>
      <c r="AL135" s="227">
        <v>0</v>
      </c>
      <c r="AM135" s="227">
        <v>0</v>
      </c>
      <c r="AN135" s="227">
        <v>0</v>
      </c>
      <c r="AO135" s="227">
        <v>0</v>
      </c>
      <c r="AQ135" s="126" t="s">
        <v>257</v>
      </c>
      <c r="AR135" s="126" t="s">
        <v>258</v>
      </c>
      <c r="AS135" s="227">
        <v>0</v>
      </c>
      <c r="AT135" s="227">
        <v>0</v>
      </c>
      <c r="AU135" s="227">
        <v>0</v>
      </c>
      <c r="AV135" s="227">
        <v>0</v>
      </c>
      <c r="AX135" s="126" t="s">
        <v>257</v>
      </c>
      <c r="AY135" s="126" t="s">
        <v>258</v>
      </c>
      <c r="AZ135" s="227">
        <v>0</v>
      </c>
      <c r="BA135" s="227">
        <v>0</v>
      </c>
      <c r="BB135" s="227">
        <v>0</v>
      </c>
      <c r="BC135" s="227">
        <v>0</v>
      </c>
      <c r="BE135" s="126" t="s">
        <v>257</v>
      </c>
      <c r="BF135" s="126" t="s">
        <v>258</v>
      </c>
      <c r="BG135" s="227">
        <v>0</v>
      </c>
      <c r="BH135" s="227">
        <v>0</v>
      </c>
      <c r="BI135" s="227">
        <v>0</v>
      </c>
      <c r="BJ135" s="227">
        <v>0</v>
      </c>
      <c r="BL135" s="126" t="s">
        <v>257</v>
      </c>
      <c r="BM135" s="126" t="s">
        <v>258</v>
      </c>
      <c r="BN135" s="227">
        <v>0</v>
      </c>
      <c r="BO135" s="227">
        <v>0</v>
      </c>
      <c r="BP135" s="227">
        <v>0</v>
      </c>
      <c r="BQ135" s="227">
        <v>0</v>
      </c>
      <c r="BS135" s="126" t="s">
        <v>257</v>
      </c>
      <c r="BT135" s="126" t="s">
        <v>258</v>
      </c>
      <c r="BU135" s="227">
        <v>0</v>
      </c>
      <c r="BV135" s="227">
        <v>0</v>
      </c>
      <c r="BW135" s="227">
        <v>0</v>
      </c>
      <c r="BX135" s="227">
        <v>0</v>
      </c>
      <c r="BZ135" s="126" t="s">
        <v>257</v>
      </c>
      <c r="CA135" s="126" t="s">
        <v>258</v>
      </c>
      <c r="CB135" s="227">
        <v>0</v>
      </c>
      <c r="CC135" s="227">
        <v>0</v>
      </c>
      <c r="CD135" s="227">
        <v>0</v>
      </c>
      <c r="CE135" s="227">
        <v>0</v>
      </c>
    </row>
    <row r="136" spans="1:83">
      <c r="A136" s="126" t="s">
        <v>259</v>
      </c>
      <c r="B136" s="126" t="s">
        <v>260</v>
      </c>
      <c r="C136" s="227">
        <v>0</v>
      </c>
      <c r="D136" s="227">
        <v>0</v>
      </c>
      <c r="E136" s="227">
        <v>0</v>
      </c>
      <c r="F136" s="227">
        <v>0</v>
      </c>
      <c r="H136" s="126" t="s">
        <v>259</v>
      </c>
      <c r="I136" s="126" t="s">
        <v>260</v>
      </c>
      <c r="J136" s="227">
        <v>0</v>
      </c>
      <c r="K136" s="227">
        <v>0</v>
      </c>
      <c r="L136" s="227">
        <v>0</v>
      </c>
      <c r="M136" s="227">
        <v>0</v>
      </c>
      <c r="O136" s="126" t="s">
        <v>259</v>
      </c>
      <c r="P136" s="126" t="s">
        <v>260</v>
      </c>
      <c r="Q136" s="227">
        <v>0</v>
      </c>
      <c r="R136" s="227">
        <v>0</v>
      </c>
      <c r="S136" s="227">
        <v>0</v>
      </c>
      <c r="T136" s="227">
        <v>0</v>
      </c>
      <c r="V136" s="126" t="s">
        <v>259</v>
      </c>
      <c r="W136" s="126" t="s">
        <v>260</v>
      </c>
      <c r="X136" s="227">
        <v>0</v>
      </c>
      <c r="Y136" s="227">
        <v>0</v>
      </c>
      <c r="Z136" s="227">
        <v>0</v>
      </c>
      <c r="AA136" s="227">
        <v>0</v>
      </c>
      <c r="AC136" s="126" t="s">
        <v>259</v>
      </c>
      <c r="AD136" s="126" t="s">
        <v>260</v>
      </c>
      <c r="AE136" s="227">
        <v>0</v>
      </c>
      <c r="AF136" s="227">
        <v>0</v>
      </c>
      <c r="AG136" s="227">
        <v>0</v>
      </c>
      <c r="AH136" s="227">
        <v>0</v>
      </c>
      <c r="AJ136" s="126" t="s">
        <v>259</v>
      </c>
      <c r="AK136" s="126" t="s">
        <v>260</v>
      </c>
      <c r="AL136" s="227">
        <v>0</v>
      </c>
      <c r="AM136" s="227">
        <v>0</v>
      </c>
      <c r="AN136" s="227">
        <v>0</v>
      </c>
      <c r="AO136" s="227">
        <v>0</v>
      </c>
      <c r="AQ136" s="126" t="s">
        <v>259</v>
      </c>
      <c r="AR136" s="126" t="s">
        <v>260</v>
      </c>
      <c r="AS136" s="227">
        <v>0</v>
      </c>
      <c r="AT136" s="227">
        <v>0</v>
      </c>
      <c r="AU136" s="227">
        <v>0</v>
      </c>
      <c r="AV136" s="227">
        <v>0</v>
      </c>
      <c r="AX136" s="126" t="s">
        <v>259</v>
      </c>
      <c r="AY136" s="126" t="s">
        <v>260</v>
      </c>
      <c r="AZ136" s="227">
        <v>0</v>
      </c>
      <c r="BA136" s="227">
        <v>0</v>
      </c>
      <c r="BB136" s="227">
        <v>0</v>
      </c>
      <c r="BC136" s="227">
        <v>0</v>
      </c>
      <c r="BE136" s="126" t="s">
        <v>259</v>
      </c>
      <c r="BF136" s="126" t="s">
        <v>260</v>
      </c>
      <c r="BG136" s="227">
        <v>0</v>
      </c>
      <c r="BH136" s="227">
        <v>0</v>
      </c>
      <c r="BI136" s="227">
        <v>0</v>
      </c>
      <c r="BJ136" s="227">
        <v>0</v>
      </c>
      <c r="BL136" s="126" t="s">
        <v>259</v>
      </c>
      <c r="BM136" s="126" t="s">
        <v>260</v>
      </c>
      <c r="BN136" s="227">
        <v>0</v>
      </c>
      <c r="BO136" s="227">
        <v>0</v>
      </c>
      <c r="BP136" s="227">
        <v>0</v>
      </c>
      <c r="BQ136" s="227">
        <v>0</v>
      </c>
      <c r="BS136" s="126" t="s">
        <v>259</v>
      </c>
      <c r="BT136" s="126" t="s">
        <v>260</v>
      </c>
      <c r="BU136" s="227">
        <v>0</v>
      </c>
      <c r="BV136" s="227">
        <v>0</v>
      </c>
      <c r="BW136" s="227">
        <v>0</v>
      </c>
      <c r="BX136" s="227">
        <v>0</v>
      </c>
      <c r="BZ136" s="126" t="s">
        <v>259</v>
      </c>
      <c r="CA136" s="126" t="s">
        <v>260</v>
      </c>
      <c r="CB136" s="227">
        <v>0</v>
      </c>
      <c r="CC136" s="227">
        <v>0</v>
      </c>
      <c r="CD136" s="227">
        <v>0</v>
      </c>
      <c r="CE136" s="227">
        <v>0</v>
      </c>
    </row>
    <row r="137" spans="1:83">
      <c r="A137" s="126" t="s">
        <v>261</v>
      </c>
      <c r="B137" s="126" t="s">
        <v>262</v>
      </c>
      <c r="C137" s="227">
        <v>0</v>
      </c>
      <c r="D137" s="227">
        <v>0</v>
      </c>
      <c r="E137" s="227">
        <v>0</v>
      </c>
      <c r="F137" s="227">
        <v>0</v>
      </c>
      <c r="H137" s="126" t="s">
        <v>261</v>
      </c>
      <c r="I137" s="126" t="s">
        <v>262</v>
      </c>
      <c r="J137" s="227">
        <v>0</v>
      </c>
      <c r="K137" s="227">
        <v>0</v>
      </c>
      <c r="L137" s="227">
        <v>0</v>
      </c>
      <c r="M137" s="227">
        <v>0</v>
      </c>
      <c r="O137" s="126" t="s">
        <v>261</v>
      </c>
      <c r="P137" s="126" t="s">
        <v>262</v>
      </c>
      <c r="Q137" s="227">
        <v>0</v>
      </c>
      <c r="R137" s="227">
        <v>0</v>
      </c>
      <c r="S137" s="227">
        <v>0</v>
      </c>
      <c r="T137" s="227">
        <v>0</v>
      </c>
      <c r="V137" s="126" t="s">
        <v>261</v>
      </c>
      <c r="W137" s="126" t="s">
        <v>262</v>
      </c>
      <c r="X137" s="227">
        <v>0</v>
      </c>
      <c r="Y137" s="227">
        <v>0</v>
      </c>
      <c r="Z137" s="227">
        <v>0</v>
      </c>
      <c r="AA137" s="227">
        <v>0</v>
      </c>
      <c r="AC137" s="126" t="s">
        <v>261</v>
      </c>
      <c r="AD137" s="126" t="s">
        <v>262</v>
      </c>
      <c r="AE137" s="227">
        <v>0</v>
      </c>
      <c r="AF137" s="227">
        <v>0</v>
      </c>
      <c r="AG137" s="227">
        <v>0</v>
      </c>
      <c r="AH137" s="227">
        <v>0</v>
      </c>
      <c r="AJ137" s="126" t="s">
        <v>261</v>
      </c>
      <c r="AK137" s="126" t="s">
        <v>262</v>
      </c>
      <c r="AL137" s="227">
        <v>0</v>
      </c>
      <c r="AM137" s="227">
        <v>0</v>
      </c>
      <c r="AN137" s="227">
        <v>0</v>
      </c>
      <c r="AO137" s="227">
        <v>0</v>
      </c>
      <c r="AQ137" s="126" t="s">
        <v>261</v>
      </c>
      <c r="AR137" s="126" t="s">
        <v>262</v>
      </c>
      <c r="AS137" s="227">
        <v>0</v>
      </c>
      <c r="AT137" s="227">
        <v>0</v>
      </c>
      <c r="AU137" s="227">
        <v>0</v>
      </c>
      <c r="AV137" s="227">
        <v>0</v>
      </c>
      <c r="AX137" s="126" t="s">
        <v>261</v>
      </c>
      <c r="AY137" s="126" t="s">
        <v>262</v>
      </c>
      <c r="AZ137" s="227">
        <v>0</v>
      </c>
      <c r="BA137" s="227">
        <v>0</v>
      </c>
      <c r="BB137" s="227">
        <v>0</v>
      </c>
      <c r="BC137" s="227">
        <v>0</v>
      </c>
      <c r="BE137" s="126" t="s">
        <v>261</v>
      </c>
      <c r="BF137" s="126" t="s">
        <v>262</v>
      </c>
      <c r="BG137" s="227">
        <v>0</v>
      </c>
      <c r="BH137" s="227">
        <v>0</v>
      </c>
      <c r="BI137" s="227">
        <v>0</v>
      </c>
      <c r="BJ137" s="227">
        <v>0</v>
      </c>
      <c r="BL137" s="126" t="s">
        <v>261</v>
      </c>
      <c r="BM137" s="126" t="s">
        <v>262</v>
      </c>
      <c r="BN137" s="227">
        <v>0</v>
      </c>
      <c r="BO137" s="227">
        <v>0</v>
      </c>
      <c r="BP137" s="227">
        <v>0</v>
      </c>
      <c r="BQ137" s="227">
        <v>0</v>
      </c>
      <c r="BS137" s="126" t="s">
        <v>261</v>
      </c>
      <c r="BT137" s="126" t="s">
        <v>262</v>
      </c>
      <c r="BU137" s="227">
        <v>0</v>
      </c>
      <c r="BV137" s="227">
        <v>0</v>
      </c>
      <c r="BW137" s="227">
        <v>0</v>
      </c>
      <c r="BX137" s="227">
        <v>0</v>
      </c>
      <c r="BZ137" s="126" t="s">
        <v>261</v>
      </c>
      <c r="CA137" s="126" t="s">
        <v>262</v>
      </c>
      <c r="CB137" s="227">
        <v>0</v>
      </c>
      <c r="CC137" s="227">
        <v>0</v>
      </c>
      <c r="CD137" s="227">
        <v>0</v>
      </c>
      <c r="CE137" s="227">
        <v>0</v>
      </c>
    </row>
    <row r="138" spans="1:83">
      <c r="A138" s="126" t="s">
        <v>263</v>
      </c>
      <c r="B138" s="126" t="s">
        <v>264</v>
      </c>
      <c r="C138" s="227">
        <v>0</v>
      </c>
      <c r="D138" s="227">
        <v>0</v>
      </c>
      <c r="E138" s="227">
        <v>0</v>
      </c>
      <c r="F138" s="227">
        <v>0</v>
      </c>
      <c r="H138" s="126" t="s">
        <v>263</v>
      </c>
      <c r="I138" s="126" t="s">
        <v>264</v>
      </c>
      <c r="J138" s="227">
        <v>0</v>
      </c>
      <c r="K138" s="227">
        <v>0</v>
      </c>
      <c r="L138" s="227">
        <v>0</v>
      </c>
      <c r="M138" s="227">
        <v>0</v>
      </c>
      <c r="O138" s="126" t="s">
        <v>263</v>
      </c>
      <c r="P138" s="126" t="s">
        <v>264</v>
      </c>
      <c r="Q138" s="227">
        <v>0</v>
      </c>
      <c r="R138" s="227">
        <v>0</v>
      </c>
      <c r="S138" s="227">
        <v>0</v>
      </c>
      <c r="T138" s="227">
        <v>0</v>
      </c>
      <c r="V138" s="126" t="s">
        <v>263</v>
      </c>
      <c r="W138" s="126" t="s">
        <v>264</v>
      </c>
      <c r="X138" s="227">
        <v>0</v>
      </c>
      <c r="Y138" s="227">
        <v>0</v>
      </c>
      <c r="Z138" s="227">
        <v>0</v>
      </c>
      <c r="AA138" s="227">
        <v>0</v>
      </c>
      <c r="AC138" s="126" t="s">
        <v>263</v>
      </c>
      <c r="AD138" s="126" t="s">
        <v>264</v>
      </c>
      <c r="AE138" s="227">
        <v>0</v>
      </c>
      <c r="AF138" s="227">
        <v>0</v>
      </c>
      <c r="AG138" s="227">
        <v>0</v>
      </c>
      <c r="AH138" s="227">
        <v>0</v>
      </c>
      <c r="AJ138" s="126" t="s">
        <v>263</v>
      </c>
      <c r="AK138" s="126" t="s">
        <v>264</v>
      </c>
      <c r="AL138" s="227">
        <v>0</v>
      </c>
      <c r="AM138" s="227">
        <v>0</v>
      </c>
      <c r="AN138" s="227">
        <v>0</v>
      </c>
      <c r="AO138" s="227">
        <v>0</v>
      </c>
      <c r="AQ138" s="126" t="s">
        <v>263</v>
      </c>
      <c r="AR138" s="126" t="s">
        <v>264</v>
      </c>
      <c r="AS138" s="227">
        <v>0</v>
      </c>
      <c r="AT138" s="227">
        <v>0</v>
      </c>
      <c r="AU138" s="227">
        <v>0</v>
      </c>
      <c r="AV138" s="227">
        <v>0</v>
      </c>
      <c r="AX138" s="126" t="s">
        <v>263</v>
      </c>
      <c r="AY138" s="126" t="s">
        <v>264</v>
      </c>
      <c r="AZ138" s="227">
        <v>0</v>
      </c>
      <c r="BA138" s="227">
        <v>0</v>
      </c>
      <c r="BB138" s="227">
        <v>0</v>
      </c>
      <c r="BC138" s="227">
        <v>0</v>
      </c>
      <c r="BE138" s="126" t="s">
        <v>263</v>
      </c>
      <c r="BF138" s="126" t="s">
        <v>264</v>
      </c>
      <c r="BG138" s="227">
        <v>0</v>
      </c>
      <c r="BH138" s="227">
        <v>0</v>
      </c>
      <c r="BI138" s="227">
        <v>0</v>
      </c>
      <c r="BJ138" s="227">
        <v>0</v>
      </c>
      <c r="BL138" s="126" t="s">
        <v>263</v>
      </c>
      <c r="BM138" s="126" t="s">
        <v>264</v>
      </c>
      <c r="BN138" s="227">
        <v>0</v>
      </c>
      <c r="BO138" s="227">
        <v>0</v>
      </c>
      <c r="BP138" s="227">
        <v>0</v>
      </c>
      <c r="BQ138" s="227">
        <v>0</v>
      </c>
      <c r="BS138" s="126" t="s">
        <v>263</v>
      </c>
      <c r="BT138" s="126" t="s">
        <v>264</v>
      </c>
      <c r="BU138" s="227">
        <v>0</v>
      </c>
      <c r="BV138" s="227">
        <v>0</v>
      </c>
      <c r="BW138" s="227">
        <v>0</v>
      </c>
      <c r="BX138" s="227">
        <v>0</v>
      </c>
      <c r="BZ138" s="126" t="s">
        <v>263</v>
      </c>
      <c r="CA138" s="126" t="s">
        <v>264</v>
      </c>
      <c r="CB138" s="227">
        <v>0</v>
      </c>
      <c r="CC138" s="227">
        <v>0</v>
      </c>
      <c r="CD138" s="227">
        <v>0</v>
      </c>
      <c r="CE138" s="227">
        <v>0</v>
      </c>
    </row>
    <row r="139" spans="1:83">
      <c r="A139" s="126" t="s">
        <v>265</v>
      </c>
      <c r="B139" s="126" t="s">
        <v>266</v>
      </c>
      <c r="C139" s="227">
        <v>0</v>
      </c>
      <c r="D139" s="227">
        <v>0</v>
      </c>
      <c r="E139" s="227">
        <v>0</v>
      </c>
      <c r="F139" s="227">
        <v>0</v>
      </c>
      <c r="H139" s="126" t="s">
        <v>265</v>
      </c>
      <c r="I139" s="126" t="s">
        <v>266</v>
      </c>
      <c r="J139" s="227">
        <v>0</v>
      </c>
      <c r="K139" s="227">
        <v>0</v>
      </c>
      <c r="L139" s="227">
        <v>0</v>
      </c>
      <c r="M139" s="227">
        <v>0</v>
      </c>
      <c r="O139" s="126" t="s">
        <v>265</v>
      </c>
      <c r="P139" s="126" t="s">
        <v>266</v>
      </c>
      <c r="Q139" s="227">
        <v>0</v>
      </c>
      <c r="R139" s="227">
        <v>0</v>
      </c>
      <c r="S139" s="227">
        <v>0</v>
      </c>
      <c r="T139" s="227">
        <v>0</v>
      </c>
      <c r="V139" s="126" t="s">
        <v>265</v>
      </c>
      <c r="W139" s="126" t="s">
        <v>266</v>
      </c>
      <c r="X139" s="227">
        <v>0</v>
      </c>
      <c r="Y139" s="227">
        <v>0</v>
      </c>
      <c r="Z139" s="227">
        <v>0</v>
      </c>
      <c r="AA139" s="227">
        <v>0</v>
      </c>
      <c r="AC139" s="126" t="s">
        <v>265</v>
      </c>
      <c r="AD139" s="126" t="s">
        <v>266</v>
      </c>
      <c r="AE139" s="227">
        <v>0</v>
      </c>
      <c r="AF139" s="227">
        <v>0</v>
      </c>
      <c r="AG139" s="227">
        <v>0</v>
      </c>
      <c r="AH139" s="227">
        <v>0</v>
      </c>
      <c r="AJ139" s="126" t="s">
        <v>265</v>
      </c>
      <c r="AK139" s="126" t="s">
        <v>266</v>
      </c>
      <c r="AL139" s="227">
        <v>0</v>
      </c>
      <c r="AM139" s="227">
        <v>0</v>
      </c>
      <c r="AN139" s="227">
        <v>0</v>
      </c>
      <c r="AO139" s="227">
        <v>0</v>
      </c>
      <c r="AQ139" s="126" t="s">
        <v>265</v>
      </c>
      <c r="AR139" s="126" t="s">
        <v>266</v>
      </c>
      <c r="AS139" s="227">
        <v>0</v>
      </c>
      <c r="AT139" s="227">
        <v>0</v>
      </c>
      <c r="AU139" s="227">
        <v>0</v>
      </c>
      <c r="AV139" s="227">
        <v>0</v>
      </c>
      <c r="AX139" s="126" t="s">
        <v>265</v>
      </c>
      <c r="AY139" s="126" t="s">
        <v>266</v>
      </c>
      <c r="AZ139" s="227">
        <v>0</v>
      </c>
      <c r="BA139" s="227">
        <v>0</v>
      </c>
      <c r="BB139" s="227">
        <v>0</v>
      </c>
      <c r="BC139" s="227">
        <v>0</v>
      </c>
      <c r="BE139" s="126" t="s">
        <v>265</v>
      </c>
      <c r="BF139" s="126" t="s">
        <v>266</v>
      </c>
      <c r="BG139" s="227">
        <v>0</v>
      </c>
      <c r="BH139" s="227">
        <v>0</v>
      </c>
      <c r="BI139" s="227">
        <v>0</v>
      </c>
      <c r="BJ139" s="227">
        <v>0</v>
      </c>
      <c r="BL139" s="126" t="s">
        <v>265</v>
      </c>
      <c r="BM139" s="126" t="s">
        <v>266</v>
      </c>
      <c r="BN139" s="227">
        <v>0</v>
      </c>
      <c r="BO139" s="227">
        <v>0</v>
      </c>
      <c r="BP139" s="227">
        <v>0</v>
      </c>
      <c r="BQ139" s="227">
        <v>0</v>
      </c>
      <c r="BS139" s="126" t="s">
        <v>265</v>
      </c>
      <c r="BT139" s="126" t="s">
        <v>266</v>
      </c>
      <c r="BU139" s="227">
        <v>0</v>
      </c>
      <c r="BV139" s="227">
        <v>0</v>
      </c>
      <c r="BW139" s="227">
        <v>0</v>
      </c>
      <c r="BX139" s="227">
        <v>0</v>
      </c>
      <c r="BZ139" s="126" t="s">
        <v>265</v>
      </c>
      <c r="CA139" s="126" t="s">
        <v>266</v>
      </c>
      <c r="CB139" s="227">
        <v>0</v>
      </c>
      <c r="CC139" s="227">
        <v>0</v>
      </c>
      <c r="CD139" s="227">
        <v>0</v>
      </c>
      <c r="CE139" s="227">
        <v>0</v>
      </c>
    </row>
    <row r="140" spans="1:83">
      <c r="A140" s="126" t="s">
        <v>267</v>
      </c>
      <c r="B140" s="126" t="s">
        <v>268</v>
      </c>
      <c r="C140" s="227">
        <v>0</v>
      </c>
      <c r="D140" s="227">
        <v>0</v>
      </c>
      <c r="E140" s="227">
        <v>0</v>
      </c>
      <c r="F140" s="227">
        <v>0</v>
      </c>
      <c r="H140" s="126" t="s">
        <v>267</v>
      </c>
      <c r="I140" s="126" t="s">
        <v>268</v>
      </c>
      <c r="J140" s="227">
        <v>0</v>
      </c>
      <c r="K140" s="227">
        <v>0</v>
      </c>
      <c r="L140" s="227">
        <v>0</v>
      </c>
      <c r="M140" s="227">
        <v>0</v>
      </c>
      <c r="O140" s="126" t="s">
        <v>267</v>
      </c>
      <c r="P140" s="126" t="s">
        <v>268</v>
      </c>
      <c r="Q140" s="227">
        <v>0</v>
      </c>
      <c r="R140" s="227">
        <v>0</v>
      </c>
      <c r="S140" s="227">
        <v>0</v>
      </c>
      <c r="T140" s="227">
        <v>0</v>
      </c>
      <c r="V140" s="126" t="s">
        <v>267</v>
      </c>
      <c r="W140" s="126" t="s">
        <v>268</v>
      </c>
      <c r="X140" s="227">
        <v>0</v>
      </c>
      <c r="Y140" s="227">
        <v>0</v>
      </c>
      <c r="Z140" s="227">
        <v>0</v>
      </c>
      <c r="AA140" s="227">
        <v>0</v>
      </c>
      <c r="AC140" s="126" t="s">
        <v>267</v>
      </c>
      <c r="AD140" s="126" t="s">
        <v>268</v>
      </c>
      <c r="AE140" s="227">
        <v>0</v>
      </c>
      <c r="AF140" s="227">
        <v>0</v>
      </c>
      <c r="AG140" s="227">
        <v>0</v>
      </c>
      <c r="AH140" s="227">
        <v>0</v>
      </c>
      <c r="AJ140" s="126" t="s">
        <v>267</v>
      </c>
      <c r="AK140" s="126" t="s">
        <v>268</v>
      </c>
      <c r="AL140" s="227">
        <v>0</v>
      </c>
      <c r="AM140" s="227">
        <v>0</v>
      </c>
      <c r="AN140" s="227">
        <v>0</v>
      </c>
      <c r="AO140" s="227">
        <v>0</v>
      </c>
      <c r="AQ140" s="126" t="s">
        <v>267</v>
      </c>
      <c r="AR140" s="126" t="s">
        <v>268</v>
      </c>
      <c r="AS140" s="227">
        <v>0</v>
      </c>
      <c r="AT140" s="227">
        <v>0</v>
      </c>
      <c r="AU140" s="227">
        <v>0</v>
      </c>
      <c r="AV140" s="227">
        <v>0</v>
      </c>
      <c r="AX140" s="126" t="s">
        <v>267</v>
      </c>
      <c r="AY140" s="126" t="s">
        <v>268</v>
      </c>
      <c r="AZ140" s="227">
        <v>0</v>
      </c>
      <c r="BA140" s="227">
        <v>0</v>
      </c>
      <c r="BB140" s="227">
        <v>0</v>
      </c>
      <c r="BC140" s="227">
        <v>0</v>
      </c>
      <c r="BE140" s="126" t="s">
        <v>267</v>
      </c>
      <c r="BF140" s="126" t="s">
        <v>268</v>
      </c>
      <c r="BG140" s="227">
        <v>0</v>
      </c>
      <c r="BH140" s="227">
        <v>0</v>
      </c>
      <c r="BI140" s="227">
        <v>0</v>
      </c>
      <c r="BJ140" s="227">
        <v>0</v>
      </c>
      <c r="BL140" s="126" t="s">
        <v>267</v>
      </c>
      <c r="BM140" s="126" t="s">
        <v>268</v>
      </c>
      <c r="BN140" s="227">
        <v>0</v>
      </c>
      <c r="BO140" s="227">
        <v>0</v>
      </c>
      <c r="BP140" s="227">
        <v>0</v>
      </c>
      <c r="BQ140" s="227">
        <v>0</v>
      </c>
      <c r="BS140" s="126" t="s">
        <v>267</v>
      </c>
      <c r="BT140" s="126" t="s">
        <v>268</v>
      </c>
      <c r="BU140" s="227">
        <v>0</v>
      </c>
      <c r="BV140" s="227">
        <v>0</v>
      </c>
      <c r="BW140" s="227">
        <v>0</v>
      </c>
      <c r="BX140" s="227">
        <v>0</v>
      </c>
      <c r="BZ140" s="126" t="s">
        <v>267</v>
      </c>
      <c r="CA140" s="126" t="s">
        <v>268</v>
      </c>
      <c r="CB140" s="227">
        <v>0</v>
      </c>
      <c r="CC140" s="227">
        <v>0</v>
      </c>
      <c r="CD140" s="227">
        <v>0</v>
      </c>
      <c r="CE140" s="227">
        <v>0</v>
      </c>
    </row>
    <row r="141" spans="1:83">
      <c r="A141" s="126" t="s">
        <v>269</v>
      </c>
      <c r="B141" s="126" t="s">
        <v>270</v>
      </c>
      <c r="C141" s="227">
        <v>0</v>
      </c>
      <c r="D141" s="227">
        <v>0</v>
      </c>
      <c r="E141" s="227">
        <v>0</v>
      </c>
      <c r="F141" s="227">
        <v>0</v>
      </c>
      <c r="H141" s="126" t="s">
        <v>269</v>
      </c>
      <c r="I141" s="126" t="s">
        <v>270</v>
      </c>
      <c r="J141" s="227">
        <v>0</v>
      </c>
      <c r="K141" s="227">
        <v>0</v>
      </c>
      <c r="L141" s="227">
        <v>0</v>
      </c>
      <c r="M141" s="227">
        <v>0</v>
      </c>
      <c r="O141" s="126" t="s">
        <v>269</v>
      </c>
      <c r="P141" s="126" t="s">
        <v>270</v>
      </c>
      <c r="Q141" s="227">
        <v>0</v>
      </c>
      <c r="R141" s="227">
        <v>0</v>
      </c>
      <c r="S141" s="227">
        <v>0</v>
      </c>
      <c r="T141" s="227">
        <v>0</v>
      </c>
      <c r="V141" s="126" t="s">
        <v>269</v>
      </c>
      <c r="W141" s="126" t="s">
        <v>270</v>
      </c>
      <c r="X141" s="227">
        <v>0</v>
      </c>
      <c r="Y141" s="227">
        <v>0</v>
      </c>
      <c r="Z141" s="227">
        <v>0</v>
      </c>
      <c r="AA141" s="227">
        <v>0</v>
      </c>
      <c r="AC141" s="126" t="s">
        <v>269</v>
      </c>
      <c r="AD141" s="126" t="s">
        <v>270</v>
      </c>
      <c r="AE141" s="227">
        <v>0</v>
      </c>
      <c r="AF141" s="227">
        <v>0</v>
      </c>
      <c r="AG141" s="227">
        <v>0</v>
      </c>
      <c r="AH141" s="227">
        <v>0</v>
      </c>
      <c r="AJ141" s="126" t="s">
        <v>269</v>
      </c>
      <c r="AK141" s="126" t="s">
        <v>270</v>
      </c>
      <c r="AL141" s="227">
        <v>0</v>
      </c>
      <c r="AM141" s="227">
        <v>0</v>
      </c>
      <c r="AN141" s="227">
        <v>0</v>
      </c>
      <c r="AO141" s="227">
        <v>0</v>
      </c>
      <c r="AQ141" s="126" t="s">
        <v>269</v>
      </c>
      <c r="AR141" s="126" t="s">
        <v>270</v>
      </c>
      <c r="AS141" s="227">
        <v>0</v>
      </c>
      <c r="AT141" s="227">
        <v>0</v>
      </c>
      <c r="AU141" s="227">
        <v>0</v>
      </c>
      <c r="AV141" s="227">
        <v>0</v>
      </c>
      <c r="AX141" s="126" t="s">
        <v>269</v>
      </c>
      <c r="AY141" s="126" t="s">
        <v>270</v>
      </c>
      <c r="AZ141" s="227">
        <v>0</v>
      </c>
      <c r="BA141" s="227">
        <v>0</v>
      </c>
      <c r="BB141" s="227">
        <v>0</v>
      </c>
      <c r="BC141" s="227">
        <v>0</v>
      </c>
      <c r="BE141" s="126" t="s">
        <v>269</v>
      </c>
      <c r="BF141" s="126" t="s">
        <v>270</v>
      </c>
      <c r="BG141" s="227">
        <v>0</v>
      </c>
      <c r="BH141" s="227">
        <v>0</v>
      </c>
      <c r="BI141" s="227">
        <v>0</v>
      </c>
      <c r="BJ141" s="227">
        <v>0</v>
      </c>
      <c r="BL141" s="126" t="s">
        <v>269</v>
      </c>
      <c r="BM141" s="126" t="s">
        <v>270</v>
      </c>
      <c r="BN141" s="227">
        <v>0</v>
      </c>
      <c r="BO141" s="227">
        <v>0</v>
      </c>
      <c r="BP141" s="227">
        <v>0</v>
      </c>
      <c r="BQ141" s="227">
        <v>0</v>
      </c>
      <c r="BS141" s="126" t="s">
        <v>269</v>
      </c>
      <c r="BT141" s="126" t="s">
        <v>270</v>
      </c>
      <c r="BU141" s="227">
        <v>0</v>
      </c>
      <c r="BV141" s="227">
        <v>0</v>
      </c>
      <c r="BW141" s="227">
        <v>0</v>
      </c>
      <c r="BX141" s="227">
        <v>0</v>
      </c>
      <c r="BZ141" s="126" t="s">
        <v>269</v>
      </c>
      <c r="CA141" s="126" t="s">
        <v>270</v>
      </c>
      <c r="CB141" s="227">
        <v>0</v>
      </c>
      <c r="CC141" s="227">
        <v>0</v>
      </c>
      <c r="CD141" s="227">
        <v>0</v>
      </c>
      <c r="CE141" s="227">
        <v>0</v>
      </c>
    </row>
    <row r="142" spans="1:83">
      <c r="A142" s="126" t="s">
        <v>271</v>
      </c>
      <c r="B142" s="126" t="s">
        <v>272</v>
      </c>
      <c r="C142" s="227">
        <v>0</v>
      </c>
      <c r="D142" s="227">
        <v>0</v>
      </c>
      <c r="E142" s="227">
        <v>0</v>
      </c>
      <c r="F142" s="227">
        <v>0</v>
      </c>
      <c r="H142" s="126" t="s">
        <v>271</v>
      </c>
      <c r="I142" s="126" t="s">
        <v>272</v>
      </c>
      <c r="J142" s="227">
        <v>0</v>
      </c>
      <c r="K142" s="227">
        <v>0</v>
      </c>
      <c r="L142" s="227">
        <v>0</v>
      </c>
      <c r="M142" s="227">
        <v>0</v>
      </c>
      <c r="O142" s="126" t="s">
        <v>271</v>
      </c>
      <c r="P142" s="126" t="s">
        <v>272</v>
      </c>
      <c r="Q142" s="227">
        <v>0</v>
      </c>
      <c r="R142" s="227">
        <v>0</v>
      </c>
      <c r="S142" s="227">
        <v>0</v>
      </c>
      <c r="T142" s="227">
        <v>0</v>
      </c>
      <c r="V142" s="126" t="s">
        <v>271</v>
      </c>
      <c r="W142" s="126" t="s">
        <v>272</v>
      </c>
      <c r="X142" s="227">
        <v>0</v>
      </c>
      <c r="Y142" s="227">
        <v>0</v>
      </c>
      <c r="Z142" s="227">
        <v>0</v>
      </c>
      <c r="AA142" s="227">
        <v>0</v>
      </c>
      <c r="AC142" s="126" t="s">
        <v>271</v>
      </c>
      <c r="AD142" s="126" t="s">
        <v>272</v>
      </c>
      <c r="AE142" s="227">
        <v>0</v>
      </c>
      <c r="AF142" s="227">
        <v>0</v>
      </c>
      <c r="AG142" s="227">
        <v>0</v>
      </c>
      <c r="AH142" s="227">
        <v>0</v>
      </c>
      <c r="AJ142" s="126" t="s">
        <v>271</v>
      </c>
      <c r="AK142" s="126" t="s">
        <v>272</v>
      </c>
      <c r="AL142" s="227">
        <v>0</v>
      </c>
      <c r="AM142" s="227">
        <v>0</v>
      </c>
      <c r="AN142" s="227">
        <v>0</v>
      </c>
      <c r="AO142" s="227">
        <v>0</v>
      </c>
      <c r="AQ142" s="126" t="s">
        <v>271</v>
      </c>
      <c r="AR142" s="126" t="s">
        <v>272</v>
      </c>
      <c r="AS142" s="227">
        <v>0</v>
      </c>
      <c r="AT142" s="227">
        <v>0</v>
      </c>
      <c r="AU142" s="227">
        <v>0</v>
      </c>
      <c r="AV142" s="227">
        <v>0</v>
      </c>
      <c r="AX142" s="126" t="s">
        <v>271</v>
      </c>
      <c r="AY142" s="126" t="s">
        <v>272</v>
      </c>
      <c r="AZ142" s="227">
        <v>0</v>
      </c>
      <c r="BA142" s="227">
        <v>0</v>
      </c>
      <c r="BB142" s="227">
        <v>0</v>
      </c>
      <c r="BC142" s="227">
        <v>0</v>
      </c>
      <c r="BE142" s="126" t="s">
        <v>271</v>
      </c>
      <c r="BF142" s="126" t="s">
        <v>272</v>
      </c>
      <c r="BG142" s="227">
        <v>0</v>
      </c>
      <c r="BH142" s="227">
        <v>0</v>
      </c>
      <c r="BI142" s="227">
        <v>0</v>
      </c>
      <c r="BJ142" s="227">
        <v>0</v>
      </c>
      <c r="BL142" s="126" t="s">
        <v>271</v>
      </c>
      <c r="BM142" s="126" t="s">
        <v>272</v>
      </c>
      <c r="BN142" s="227">
        <v>0</v>
      </c>
      <c r="BO142" s="227">
        <v>0</v>
      </c>
      <c r="BP142" s="227">
        <v>0</v>
      </c>
      <c r="BQ142" s="227">
        <v>0</v>
      </c>
      <c r="BS142" s="126" t="s">
        <v>271</v>
      </c>
      <c r="BT142" s="126" t="s">
        <v>272</v>
      </c>
      <c r="BU142" s="227">
        <v>0</v>
      </c>
      <c r="BV142" s="227">
        <v>0</v>
      </c>
      <c r="BW142" s="227">
        <v>0</v>
      </c>
      <c r="BX142" s="227">
        <v>0</v>
      </c>
      <c r="BZ142" s="126" t="s">
        <v>271</v>
      </c>
      <c r="CA142" s="126" t="s">
        <v>272</v>
      </c>
      <c r="CB142" s="227">
        <v>0</v>
      </c>
      <c r="CC142" s="227">
        <v>0</v>
      </c>
      <c r="CD142" s="227">
        <v>0</v>
      </c>
      <c r="CE142" s="227">
        <v>0</v>
      </c>
    </row>
    <row r="143" spans="1:83">
      <c r="A143" s="126" t="s">
        <v>273</v>
      </c>
      <c r="B143" s="126" t="s">
        <v>274</v>
      </c>
      <c r="C143" s="227">
        <v>0</v>
      </c>
      <c r="D143" s="227">
        <v>0</v>
      </c>
      <c r="E143" s="227">
        <v>0</v>
      </c>
      <c r="F143" s="227">
        <v>0</v>
      </c>
      <c r="H143" s="126" t="s">
        <v>273</v>
      </c>
      <c r="I143" s="126" t="s">
        <v>274</v>
      </c>
      <c r="J143" s="227">
        <v>0</v>
      </c>
      <c r="K143" s="227">
        <v>0</v>
      </c>
      <c r="L143" s="227">
        <v>0</v>
      </c>
      <c r="M143" s="227">
        <v>0</v>
      </c>
      <c r="O143" s="126" t="s">
        <v>273</v>
      </c>
      <c r="P143" s="126" t="s">
        <v>274</v>
      </c>
      <c r="Q143" s="227">
        <v>0</v>
      </c>
      <c r="R143" s="227">
        <v>0</v>
      </c>
      <c r="S143" s="227">
        <v>0</v>
      </c>
      <c r="T143" s="227">
        <v>0</v>
      </c>
      <c r="V143" s="126" t="s">
        <v>273</v>
      </c>
      <c r="W143" s="126" t="s">
        <v>274</v>
      </c>
      <c r="X143" s="227">
        <v>0</v>
      </c>
      <c r="Y143" s="227">
        <v>0</v>
      </c>
      <c r="Z143" s="227">
        <v>0</v>
      </c>
      <c r="AA143" s="227">
        <v>0</v>
      </c>
      <c r="AC143" s="126" t="s">
        <v>273</v>
      </c>
      <c r="AD143" s="126" t="s">
        <v>274</v>
      </c>
      <c r="AE143" s="227">
        <v>0</v>
      </c>
      <c r="AF143" s="227">
        <v>0</v>
      </c>
      <c r="AG143" s="227">
        <v>0</v>
      </c>
      <c r="AH143" s="227">
        <v>0</v>
      </c>
      <c r="AJ143" s="126" t="s">
        <v>273</v>
      </c>
      <c r="AK143" s="126" t="s">
        <v>274</v>
      </c>
      <c r="AL143" s="227">
        <v>0</v>
      </c>
      <c r="AM143" s="227">
        <v>0</v>
      </c>
      <c r="AN143" s="227">
        <v>0</v>
      </c>
      <c r="AO143" s="227">
        <v>0</v>
      </c>
      <c r="AQ143" s="126" t="s">
        <v>273</v>
      </c>
      <c r="AR143" s="126" t="s">
        <v>274</v>
      </c>
      <c r="AS143" s="227">
        <v>0</v>
      </c>
      <c r="AT143" s="227">
        <v>0</v>
      </c>
      <c r="AU143" s="227">
        <v>0</v>
      </c>
      <c r="AV143" s="227">
        <v>0</v>
      </c>
      <c r="AX143" s="126" t="s">
        <v>273</v>
      </c>
      <c r="AY143" s="126" t="s">
        <v>274</v>
      </c>
      <c r="AZ143" s="227">
        <v>0</v>
      </c>
      <c r="BA143" s="227">
        <v>0</v>
      </c>
      <c r="BB143" s="227">
        <v>0</v>
      </c>
      <c r="BC143" s="227">
        <v>0</v>
      </c>
      <c r="BE143" s="126" t="s">
        <v>273</v>
      </c>
      <c r="BF143" s="126" t="s">
        <v>274</v>
      </c>
      <c r="BG143" s="227">
        <v>0</v>
      </c>
      <c r="BH143" s="227">
        <v>0</v>
      </c>
      <c r="BI143" s="227">
        <v>0</v>
      </c>
      <c r="BJ143" s="227">
        <v>0</v>
      </c>
      <c r="BL143" s="126" t="s">
        <v>273</v>
      </c>
      <c r="BM143" s="126" t="s">
        <v>274</v>
      </c>
      <c r="BN143" s="227">
        <v>0</v>
      </c>
      <c r="BO143" s="227">
        <v>0</v>
      </c>
      <c r="BP143" s="227">
        <v>0</v>
      </c>
      <c r="BQ143" s="227">
        <v>0</v>
      </c>
      <c r="BS143" s="126" t="s">
        <v>273</v>
      </c>
      <c r="BT143" s="126" t="s">
        <v>274</v>
      </c>
      <c r="BU143" s="227">
        <v>0</v>
      </c>
      <c r="BV143" s="227">
        <v>0</v>
      </c>
      <c r="BW143" s="227">
        <v>0</v>
      </c>
      <c r="BX143" s="227">
        <v>0</v>
      </c>
      <c r="BZ143" s="126" t="s">
        <v>273</v>
      </c>
      <c r="CA143" s="126" t="s">
        <v>274</v>
      </c>
      <c r="CB143" s="227">
        <v>0</v>
      </c>
      <c r="CC143" s="227">
        <v>0</v>
      </c>
      <c r="CD143" s="227">
        <v>0</v>
      </c>
      <c r="CE143" s="227">
        <v>0</v>
      </c>
    </row>
    <row r="144" spans="1:83">
      <c r="A144" s="126" t="s">
        <v>275</v>
      </c>
      <c r="B144" s="126" t="s">
        <v>276</v>
      </c>
      <c r="C144" s="227">
        <v>0</v>
      </c>
      <c r="D144" s="227">
        <v>0</v>
      </c>
      <c r="E144" s="227">
        <v>0</v>
      </c>
      <c r="F144" s="227">
        <v>0</v>
      </c>
      <c r="H144" s="126" t="s">
        <v>275</v>
      </c>
      <c r="I144" s="126" t="s">
        <v>276</v>
      </c>
      <c r="J144" s="227">
        <v>0</v>
      </c>
      <c r="K144" s="227">
        <v>0</v>
      </c>
      <c r="L144" s="227">
        <v>0</v>
      </c>
      <c r="M144" s="227">
        <v>0</v>
      </c>
      <c r="O144" s="126" t="s">
        <v>275</v>
      </c>
      <c r="P144" s="126" t="s">
        <v>276</v>
      </c>
      <c r="Q144" s="227">
        <v>0</v>
      </c>
      <c r="R144" s="227">
        <v>0</v>
      </c>
      <c r="S144" s="227">
        <v>0</v>
      </c>
      <c r="T144" s="227">
        <v>0</v>
      </c>
      <c r="V144" s="126" t="s">
        <v>275</v>
      </c>
      <c r="W144" s="126" t="s">
        <v>276</v>
      </c>
      <c r="X144" s="227">
        <v>0</v>
      </c>
      <c r="Y144" s="227">
        <v>0</v>
      </c>
      <c r="Z144" s="227">
        <v>0</v>
      </c>
      <c r="AA144" s="227">
        <v>0</v>
      </c>
      <c r="AC144" s="126" t="s">
        <v>275</v>
      </c>
      <c r="AD144" s="126" t="s">
        <v>276</v>
      </c>
      <c r="AE144" s="227">
        <v>0</v>
      </c>
      <c r="AF144" s="227">
        <v>0</v>
      </c>
      <c r="AG144" s="227">
        <v>0</v>
      </c>
      <c r="AH144" s="227">
        <v>0</v>
      </c>
      <c r="AJ144" s="126" t="s">
        <v>275</v>
      </c>
      <c r="AK144" s="126" t="s">
        <v>276</v>
      </c>
      <c r="AL144" s="227">
        <v>0</v>
      </c>
      <c r="AM144" s="227">
        <v>0</v>
      </c>
      <c r="AN144" s="227">
        <v>0</v>
      </c>
      <c r="AO144" s="227">
        <v>0</v>
      </c>
      <c r="AQ144" s="126" t="s">
        <v>275</v>
      </c>
      <c r="AR144" s="126" t="s">
        <v>276</v>
      </c>
      <c r="AS144" s="227">
        <v>0</v>
      </c>
      <c r="AT144" s="227">
        <v>0</v>
      </c>
      <c r="AU144" s="227">
        <v>0</v>
      </c>
      <c r="AV144" s="227">
        <v>0</v>
      </c>
      <c r="AX144" s="126" t="s">
        <v>275</v>
      </c>
      <c r="AY144" s="126" t="s">
        <v>276</v>
      </c>
      <c r="AZ144" s="227">
        <v>0</v>
      </c>
      <c r="BA144" s="227">
        <v>0</v>
      </c>
      <c r="BB144" s="227">
        <v>0</v>
      </c>
      <c r="BC144" s="227">
        <v>0</v>
      </c>
      <c r="BE144" s="126" t="s">
        <v>275</v>
      </c>
      <c r="BF144" s="126" t="s">
        <v>276</v>
      </c>
      <c r="BG144" s="227">
        <v>0</v>
      </c>
      <c r="BH144" s="227">
        <v>0</v>
      </c>
      <c r="BI144" s="227">
        <v>0</v>
      </c>
      <c r="BJ144" s="227">
        <v>0</v>
      </c>
      <c r="BL144" s="126" t="s">
        <v>275</v>
      </c>
      <c r="BM144" s="126" t="s">
        <v>276</v>
      </c>
      <c r="BN144" s="227">
        <v>0</v>
      </c>
      <c r="BO144" s="227">
        <v>0</v>
      </c>
      <c r="BP144" s="227">
        <v>0</v>
      </c>
      <c r="BQ144" s="227">
        <v>0</v>
      </c>
      <c r="BS144" s="126" t="s">
        <v>275</v>
      </c>
      <c r="BT144" s="126" t="s">
        <v>276</v>
      </c>
      <c r="BU144" s="227">
        <v>0</v>
      </c>
      <c r="BV144" s="227">
        <v>0</v>
      </c>
      <c r="BW144" s="227">
        <v>0</v>
      </c>
      <c r="BX144" s="227">
        <v>0</v>
      </c>
      <c r="BZ144" s="126" t="s">
        <v>275</v>
      </c>
      <c r="CA144" s="126" t="s">
        <v>276</v>
      </c>
      <c r="CB144" s="227">
        <v>0</v>
      </c>
      <c r="CC144" s="227">
        <v>0</v>
      </c>
      <c r="CD144" s="227">
        <v>0</v>
      </c>
      <c r="CE144" s="227">
        <v>0</v>
      </c>
    </row>
    <row r="145" spans="1:83">
      <c r="A145" s="126" t="s">
        <v>277</v>
      </c>
      <c r="B145" s="126" t="s">
        <v>278</v>
      </c>
      <c r="C145" s="227">
        <v>0</v>
      </c>
      <c r="D145" s="227">
        <v>0</v>
      </c>
      <c r="E145" s="227">
        <v>0</v>
      </c>
      <c r="F145" s="227">
        <v>0</v>
      </c>
      <c r="H145" s="126" t="s">
        <v>277</v>
      </c>
      <c r="I145" s="126" t="s">
        <v>278</v>
      </c>
      <c r="J145" s="227">
        <v>0</v>
      </c>
      <c r="K145" s="227">
        <v>0</v>
      </c>
      <c r="L145" s="227">
        <v>0</v>
      </c>
      <c r="M145" s="227">
        <v>0</v>
      </c>
      <c r="O145" s="126" t="s">
        <v>277</v>
      </c>
      <c r="P145" s="126" t="s">
        <v>278</v>
      </c>
      <c r="Q145" s="227">
        <v>0</v>
      </c>
      <c r="R145" s="227">
        <v>0</v>
      </c>
      <c r="S145" s="227">
        <v>0</v>
      </c>
      <c r="T145" s="227">
        <v>0</v>
      </c>
      <c r="V145" s="126" t="s">
        <v>277</v>
      </c>
      <c r="W145" s="126" t="s">
        <v>278</v>
      </c>
      <c r="X145" s="227">
        <v>0</v>
      </c>
      <c r="Y145" s="227">
        <v>0</v>
      </c>
      <c r="Z145" s="227">
        <v>0</v>
      </c>
      <c r="AA145" s="227">
        <v>0</v>
      </c>
      <c r="AC145" s="126" t="s">
        <v>277</v>
      </c>
      <c r="AD145" s="126" t="s">
        <v>278</v>
      </c>
      <c r="AE145" s="227">
        <v>0</v>
      </c>
      <c r="AF145" s="227">
        <v>0</v>
      </c>
      <c r="AG145" s="227">
        <v>0</v>
      </c>
      <c r="AH145" s="227">
        <v>0</v>
      </c>
      <c r="AJ145" s="126" t="s">
        <v>277</v>
      </c>
      <c r="AK145" s="126" t="s">
        <v>278</v>
      </c>
      <c r="AL145" s="227">
        <v>0</v>
      </c>
      <c r="AM145" s="227">
        <v>0</v>
      </c>
      <c r="AN145" s="227">
        <v>0</v>
      </c>
      <c r="AO145" s="227">
        <v>0</v>
      </c>
      <c r="AQ145" s="126" t="s">
        <v>277</v>
      </c>
      <c r="AR145" s="126" t="s">
        <v>278</v>
      </c>
      <c r="AS145" s="227">
        <v>0</v>
      </c>
      <c r="AT145" s="227">
        <v>0</v>
      </c>
      <c r="AU145" s="227">
        <v>0</v>
      </c>
      <c r="AV145" s="227">
        <v>0</v>
      </c>
      <c r="AX145" s="126" t="s">
        <v>277</v>
      </c>
      <c r="AY145" s="126" t="s">
        <v>278</v>
      </c>
      <c r="AZ145" s="227">
        <v>0</v>
      </c>
      <c r="BA145" s="227">
        <v>0</v>
      </c>
      <c r="BB145" s="227">
        <v>0</v>
      </c>
      <c r="BC145" s="227">
        <v>0</v>
      </c>
      <c r="BE145" s="126" t="s">
        <v>277</v>
      </c>
      <c r="BF145" s="126" t="s">
        <v>278</v>
      </c>
      <c r="BG145" s="227">
        <v>0</v>
      </c>
      <c r="BH145" s="227">
        <v>0</v>
      </c>
      <c r="BI145" s="227">
        <v>0</v>
      </c>
      <c r="BJ145" s="227">
        <v>0</v>
      </c>
      <c r="BL145" s="126" t="s">
        <v>277</v>
      </c>
      <c r="BM145" s="126" t="s">
        <v>278</v>
      </c>
      <c r="BN145" s="227">
        <v>0</v>
      </c>
      <c r="BO145" s="227">
        <v>0</v>
      </c>
      <c r="BP145" s="227">
        <v>0</v>
      </c>
      <c r="BQ145" s="227">
        <v>0</v>
      </c>
      <c r="BS145" s="126" t="s">
        <v>277</v>
      </c>
      <c r="BT145" s="126" t="s">
        <v>278</v>
      </c>
      <c r="BU145" s="227">
        <v>0</v>
      </c>
      <c r="BV145" s="227">
        <v>0</v>
      </c>
      <c r="BW145" s="227">
        <v>0</v>
      </c>
      <c r="BX145" s="227">
        <v>0</v>
      </c>
      <c r="BZ145" s="126" t="s">
        <v>277</v>
      </c>
      <c r="CA145" s="126" t="s">
        <v>278</v>
      </c>
      <c r="CB145" s="227">
        <v>0</v>
      </c>
      <c r="CC145" s="227">
        <v>0</v>
      </c>
      <c r="CD145" s="227">
        <v>0</v>
      </c>
      <c r="CE145" s="227">
        <v>0</v>
      </c>
    </row>
    <row r="146" spans="1:83">
      <c r="A146" s="126" t="s">
        <v>279</v>
      </c>
      <c r="B146" s="126" t="s">
        <v>280</v>
      </c>
      <c r="C146" s="227">
        <v>0</v>
      </c>
      <c r="D146" s="227">
        <v>0</v>
      </c>
      <c r="E146" s="227">
        <v>0</v>
      </c>
      <c r="F146" s="227">
        <v>0</v>
      </c>
      <c r="H146" s="126" t="s">
        <v>279</v>
      </c>
      <c r="I146" s="126" t="s">
        <v>280</v>
      </c>
      <c r="J146" s="227">
        <v>0</v>
      </c>
      <c r="K146" s="227">
        <v>0</v>
      </c>
      <c r="L146" s="227">
        <v>0</v>
      </c>
      <c r="M146" s="227">
        <v>0</v>
      </c>
      <c r="O146" s="126" t="s">
        <v>279</v>
      </c>
      <c r="P146" s="126" t="s">
        <v>280</v>
      </c>
      <c r="Q146" s="227">
        <v>0</v>
      </c>
      <c r="R146" s="227">
        <v>0</v>
      </c>
      <c r="S146" s="227">
        <v>0</v>
      </c>
      <c r="T146" s="227">
        <v>0</v>
      </c>
      <c r="V146" s="126" t="s">
        <v>279</v>
      </c>
      <c r="W146" s="126" t="s">
        <v>280</v>
      </c>
      <c r="X146" s="227">
        <v>0</v>
      </c>
      <c r="Y146" s="227">
        <v>0</v>
      </c>
      <c r="Z146" s="227">
        <v>0</v>
      </c>
      <c r="AA146" s="227">
        <v>0</v>
      </c>
      <c r="AC146" s="126" t="s">
        <v>279</v>
      </c>
      <c r="AD146" s="126" t="s">
        <v>280</v>
      </c>
      <c r="AE146" s="227">
        <v>0</v>
      </c>
      <c r="AF146" s="227">
        <v>0</v>
      </c>
      <c r="AG146" s="227">
        <v>0</v>
      </c>
      <c r="AH146" s="227">
        <v>0</v>
      </c>
      <c r="AJ146" s="126" t="s">
        <v>279</v>
      </c>
      <c r="AK146" s="126" t="s">
        <v>280</v>
      </c>
      <c r="AL146" s="227">
        <v>0</v>
      </c>
      <c r="AM146" s="227">
        <v>0</v>
      </c>
      <c r="AN146" s="227">
        <v>0</v>
      </c>
      <c r="AO146" s="227">
        <v>0</v>
      </c>
      <c r="AQ146" s="126" t="s">
        <v>279</v>
      </c>
      <c r="AR146" s="126" t="s">
        <v>280</v>
      </c>
      <c r="AS146" s="227">
        <v>0</v>
      </c>
      <c r="AT146" s="227">
        <v>0</v>
      </c>
      <c r="AU146" s="227">
        <v>0</v>
      </c>
      <c r="AV146" s="227">
        <v>0</v>
      </c>
      <c r="AX146" s="126" t="s">
        <v>279</v>
      </c>
      <c r="AY146" s="126" t="s">
        <v>280</v>
      </c>
      <c r="AZ146" s="227">
        <v>0</v>
      </c>
      <c r="BA146" s="227">
        <v>0</v>
      </c>
      <c r="BB146" s="227">
        <v>0</v>
      </c>
      <c r="BC146" s="227">
        <v>0</v>
      </c>
      <c r="BE146" s="126" t="s">
        <v>279</v>
      </c>
      <c r="BF146" s="126" t="s">
        <v>280</v>
      </c>
      <c r="BG146" s="227">
        <v>0</v>
      </c>
      <c r="BH146" s="227">
        <v>0</v>
      </c>
      <c r="BI146" s="227">
        <v>0</v>
      </c>
      <c r="BJ146" s="227">
        <v>0</v>
      </c>
      <c r="BL146" s="126" t="s">
        <v>279</v>
      </c>
      <c r="BM146" s="126" t="s">
        <v>280</v>
      </c>
      <c r="BN146" s="227">
        <v>0</v>
      </c>
      <c r="BO146" s="227">
        <v>0</v>
      </c>
      <c r="BP146" s="227">
        <v>0</v>
      </c>
      <c r="BQ146" s="227">
        <v>0</v>
      </c>
      <c r="BS146" s="126" t="s">
        <v>279</v>
      </c>
      <c r="BT146" s="126" t="s">
        <v>280</v>
      </c>
      <c r="BU146" s="227">
        <v>0</v>
      </c>
      <c r="BV146" s="227">
        <v>0</v>
      </c>
      <c r="BW146" s="227">
        <v>0</v>
      </c>
      <c r="BX146" s="227">
        <v>0</v>
      </c>
      <c r="BZ146" s="126" t="s">
        <v>279</v>
      </c>
      <c r="CA146" s="126" t="s">
        <v>280</v>
      </c>
      <c r="CB146" s="227">
        <v>0</v>
      </c>
      <c r="CC146" s="227">
        <v>0</v>
      </c>
      <c r="CD146" s="227">
        <v>0</v>
      </c>
      <c r="CE146" s="227">
        <v>0</v>
      </c>
    </row>
    <row r="147" spans="1:83">
      <c r="A147" s="126" t="s">
        <v>281</v>
      </c>
      <c r="B147" s="126" t="s">
        <v>282</v>
      </c>
      <c r="C147" s="227">
        <v>0</v>
      </c>
      <c r="D147" s="227">
        <v>0</v>
      </c>
      <c r="E147" s="227">
        <v>0</v>
      </c>
      <c r="F147" s="227">
        <v>0</v>
      </c>
      <c r="H147" s="126" t="s">
        <v>281</v>
      </c>
      <c r="I147" s="126" t="s">
        <v>282</v>
      </c>
      <c r="J147" s="227">
        <v>0</v>
      </c>
      <c r="K147" s="227">
        <v>0</v>
      </c>
      <c r="L147" s="227">
        <v>0</v>
      </c>
      <c r="M147" s="227">
        <v>0</v>
      </c>
      <c r="O147" s="126" t="s">
        <v>281</v>
      </c>
      <c r="P147" s="126" t="s">
        <v>282</v>
      </c>
      <c r="Q147" s="227">
        <v>0</v>
      </c>
      <c r="R147" s="227">
        <v>0</v>
      </c>
      <c r="S147" s="227">
        <v>0</v>
      </c>
      <c r="T147" s="227">
        <v>0</v>
      </c>
      <c r="V147" s="126" t="s">
        <v>281</v>
      </c>
      <c r="W147" s="126" t="s">
        <v>282</v>
      </c>
      <c r="X147" s="227">
        <v>0</v>
      </c>
      <c r="Y147" s="227">
        <v>0</v>
      </c>
      <c r="Z147" s="227">
        <v>0</v>
      </c>
      <c r="AA147" s="227">
        <v>0</v>
      </c>
      <c r="AC147" s="126" t="s">
        <v>281</v>
      </c>
      <c r="AD147" s="126" t="s">
        <v>282</v>
      </c>
      <c r="AE147" s="227">
        <v>0</v>
      </c>
      <c r="AF147" s="227">
        <v>0</v>
      </c>
      <c r="AG147" s="227">
        <v>0</v>
      </c>
      <c r="AH147" s="227">
        <v>0</v>
      </c>
      <c r="AJ147" s="126" t="s">
        <v>281</v>
      </c>
      <c r="AK147" s="126" t="s">
        <v>282</v>
      </c>
      <c r="AL147" s="227">
        <v>0</v>
      </c>
      <c r="AM147" s="227">
        <v>0</v>
      </c>
      <c r="AN147" s="227">
        <v>0</v>
      </c>
      <c r="AO147" s="227">
        <v>0</v>
      </c>
      <c r="AQ147" s="126" t="s">
        <v>281</v>
      </c>
      <c r="AR147" s="126" t="s">
        <v>282</v>
      </c>
      <c r="AS147" s="227">
        <v>0</v>
      </c>
      <c r="AT147" s="227">
        <v>0</v>
      </c>
      <c r="AU147" s="227">
        <v>0</v>
      </c>
      <c r="AV147" s="227">
        <v>0</v>
      </c>
      <c r="AX147" s="126" t="s">
        <v>281</v>
      </c>
      <c r="AY147" s="126" t="s">
        <v>282</v>
      </c>
      <c r="AZ147" s="227">
        <v>0</v>
      </c>
      <c r="BA147" s="227">
        <v>0</v>
      </c>
      <c r="BB147" s="227">
        <v>0</v>
      </c>
      <c r="BC147" s="227">
        <v>0</v>
      </c>
      <c r="BE147" s="126" t="s">
        <v>281</v>
      </c>
      <c r="BF147" s="126" t="s">
        <v>282</v>
      </c>
      <c r="BG147" s="227">
        <v>0</v>
      </c>
      <c r="BH147" s="227">
        <v>0</v>
      </c>
      <c r="BI147" s="227">
        <v>0</v>
      </c>
      <c r="BJ147" s="227">
        <v>0</v>
      </c>
      <c r="BL147" s="126" t="s">
        <v>281</v>
      </c>
      <c r="BM147" s="126" t="s">
        <v>282</v>
      </c>
      <c r="BN147" s="227">
        <v>0</v>
      </c>
      <c r="BO147" s="227">
        <v>0</v>
      </c>
      <c r="BP147" s="227">
        <v>0</v>
      </c>
      <c r="BQ147" s="227">
        <v>0</v>
      </c>
      <c r="BS147" s="126" t="s">
        <v>281</v>
      </c>
      <c r="BT147" s="126" t="s">
        <v>282</v>
      </c>
      <c r="BU147" s="227">
        <v>0</v>
      </c>
      <c r="BV147" s="227">
        <v>0</v>
      </c>
      <c r="BW147" s="227">
        <v>0</v>
      </c>
      <c r="BX147" s="227">
        <v>0</v>
      </c>
      <c r="BZ147" s="126" t="s">
        <v>281</v>
      </c>
      <c r="CA147" s="126" t="s">
        <v>282</v>
      </c>
      <c r="CB147" s="227">
        <v>0</v>
      </c>
      <c r="CC147" s="227">
        <v>0</v>
      </c>
      <c r="CD147" s="227">
        <v>0</v>
      </c>
      <c r="CE147" s="227">
        <v>0</v>
      </c>
    </row>
    <row r="148" spans="1:83">
      <c r="A148" s="126" t="s">
        <v>283</v>
      </c>
      <c r="B148" s="126" t="s">
        <v>284</v>
      </c>
      <c r="C148" s="227">
        <v>0</v>
      </c>
      <c r="D148" s="227">
        <v>0</v>
      </c>
      <c r="E148" s="227">
        <v>0</v>
      </c>
      <c r="F148" s="227">
        <v>0</v>
      </c>
      <c r="H148" s="126" t="s">
        <v>283</v>
      </c>
      <c r="I148" s="126" t="s">
        <v>284</v>
      </c>
      <c r="J148" s="227">
        <v>0</v>
      </c>
      <c r="K148" s="227">
        <v>0</v>
      </c>
      <c r="L148" s="227">
        <v>0</v>
      </c>
      <c r="M148" s="227">
        <v>0</v>
      </c>
      <c r="O148" s="126" t="s">
        <v>283</v>
      </c>
      <c r="P148" s="126" t="s">
        <v>284</v>
      </c>
      <c r="Q148" s="227">
        <v>0</v>
      </c>
      <c r="R148" s="227">
        <v>0</v>
      </c>
      <c r="S148" s="227">
        <v>0</v>
      </c>
      <c r="T148" s="227">
        <v>0</v>
      </c>
      <c r="V148" s="126" t="s">
        <v>283</v>
      </c>
      <c r="W148" s="126" t="s">
        <v>284</v>
      </c>
      <c r="X148" s="227">
        <v>0</v>
      </c>
      <c r="Y148" s="227">
        <v>0</v>
      </c>
      <c r="Z148" s="227">
        <v>0</v>
      </c>
      <c r="AA148" s="227">
        <v>0</v>
      </c>
      <c r="AC148" s="126" t="s">
        <v>283</v>
      </c>
      <c r="AD148" s="126" t="s">
        <v>284</v>
      </c>
      <c r="AE148" s="227">
        <v>0</v>
      </c>
      <c r="AF148" s="227">
        <v>0</v>
      </c>
      <c r="AG148" s="227">
        <v>0</v>
      </c>
      <c r="AH148" s="227">
        <v>0</v>
      </c>
      <c r="AJ148" s="126" t="s">
        <v>283</v>
      </c>
      <c r="AK148" s="126" t="s">
        <v>284</v>
      </c>
      <c r="AL148" s="227">
        <v>0</v>
      </c>
      <c r="AM148" s="227">
        <v>0</v>
      </c>
      <c r="AN148" s="227">
        <v>0</v>
      </c>
      <c r="AO148" s="227">
        <v>0</v>
      </c>
      <c r="AQ148" s="126" t="s">
        <v>283</v>
      </c>
      <c r="AR148" s="126" t="s">
        <v>284</v>
      </c>
      <c r="AS148" s="227">
        <v>0</v>
      </c>
      <c r="AT148" s="227">
        <v>0</v>
      </c>
      <c r="AU148" s="227">
        <v>0</v>
      </c>
      <c r="AV148" s="227">
        <v>0</v>
      </c>
      <c r="AX148" s="126" t="s">
        <v>283</v>
      </c>
      <c r="AY148" s="126" t="s">
        <v>284</v>
      </c>
      <c r="AZ148" s="227">
        <v>0</v>
      </c>
      <c r="BA148" s="227">
        <v>0</v>
      </c>
      <c r="BB148" s="227">
        <v>0</v>
      </c>
      <c r="BC148" s="227">
        <v>0</v>
      </c>
      <c r="BE148" s="126" t="s">
        <v>283</v>
      </c>
      <c r="BF148" s="126" t="s">
        <v>284</v>
      </c>
      <c r="BG148" s="227">
        <v>0</v>
      </c>
      <c r="BH148" s="227">
        <v>0</v>
      </c>
      <c r="BI148" s="227">
        <v>0</v>
      </c>
      <c r="BJ148" s="227">
        <v>0</v>
      </c>
      <c r="BL148" s="126" t="s">
        <v>283</v>
      </c>
      <c r="BM148" s="126" t="s">
        <v>284</v>
      </c>
      <c r="BN148" s="227">
        <v>0</v>
      </c>
      <c r="BO148" s="227">
        <v>0</v>
      </c>
      <c r="BP148" s="227">
        <v>0</v>
      </c>
      <c r="BQ148" s="227">
        <v>0</v>
      </c>
      <c r="BS148" s="126" t="s">
        <v>283</v>
      </c>
      <c r="BT148" s="126" t="s">
        <v>284</v>
      </c>
      <c r="BU148" s="227">
        <v>0</v>
      </c>
      <c r="BV148" s="227">
        <v>0</v>
      </c>
      <c r="BW148" s="227">
        <v>0</v>
      </c>
      <c r="BX148" s="227">
        <v>0</v>
      </c>
      <c r="BZ148" s="126" t="s">
        <v>283</v>
      </c>
      <c r="CA148" s="126" t="s">
        <v>284</v>
      </c>
      <c r="CB148" s="227">
        <v>0</v>
      </c>
      <c r="CC148" s="227">
        <v>0</v>
      </c>
      <c r="CD148" s="227">
        <v>0</v>
      </c>
      <c r="CE148" s="227">
        <v>0</v>
      </c>
    </row>
    <row r="149" spans="1:83">
      <c r="A149" s="126" t="s">
        <v>285</v>
      </c>
      <c r="B149" s="126" t="s">
        <v>286</v>
      </c>
      <c r="C149" s="227">
        <v>0</v>
      </c>
      <c r="D149" s="227">
        <v>0</v>
      </c>
      <c r="E149" s="227">
        <v>0</v>
      </c>
      <c r="F149" s="227">
        <v>0</v>
      </c>
      <c r="H149" s="126" t="s">
        <v>285</v>
      </c>
      <c r="I149" s="126" t="s">
        <v>286</v>
      </c>
      <c r="J149" s="227">
        <v>0</v>
      </c>
      <c r="K149" s="227">
        <v>0</v>
      </c>
      <c r="L149" s="227">
        <v>0</v>
      </c>
      <c r="M149" s="227">
        <v>0</v>
      </c>
      <c r="O149" s="126" t="s">
        <v>285</v>
      </c>
      <c r="P149" s="126" t="s">
        <v>286</v>
      </c>
      <c r="Q149" s="227">
        <v>0</v>
      </c>
      <c r="R149" s="227">
        <v>0</v>
      </c>
      <c r="S149" s="227">
        <v>0</v>
      </c>
      <c r="T149" s="227">
        <v>0</v>
      </c>
      <c r="V149" s="126" t="s">
        <v>285</v>
      </c>
      <c r="W149" s="126" t="s">
        <v>286</v>
      </c>
      <c r="X149" s="227">
        <v>0</v>
      </c>
      <c r="Y149" s="227">
        <v>0</v>
      </c>
      <c r="Z149" s="227">
        <v>0</v>
      </c>
      <c r="AA149" s="227">
        <v>0</v>
      </c>
      <c r="AC149" s="126" t="s">
        <v>285</v>
      </c>
      <c r="AD149" s="126" t="s">
        <v>286</v>
      </c>
      <c r="AE149" s="227">
        <v>0</v>
      </c>
      <c r="AF149" s="227">
        <v>0</v>
      </c>
      <c r="AG149" s="227">
        <v>0</v>
      </c>
      <c r="AH149" s="227">
        <v>0</v>
      </c>
      <c r="AJ149" s="126" t="s">
        <v>285</v>
      </c>
      <c r="AK149" s="126" t="s">
        <v>286</v>
      </c>
      <c r="AL149" s="227">
        <v>0</v>
      </c>
      <c r="AM149" s="227">
        <v>0</v>
      </c>
      <c r="AN149" s="227">
        <v>0</v>
      </c>
      <c r="AO149" s="227">
        <v>0</v>
      </c>
      <c r="AQ149" s="126" t="s">
        <v>285</v>
      </c>
      <c r="AR149" s="126" t="s">
        <v>286</v>
      </c>
      <c r="AS149" s="227">
        <v>0</v>
      </c>
      <c r="AT149" s="227">
        <v>0</v>
      </c>
      <c r="AU149" s="227">
        <v>0</v>
      </c>
      <c r="AV149" s="227">
        <v>0</v>
      </c>
      <c r="AX149" s="126" t="s">
        <v>285</v>
      </c>
      <c r="AY149" s="126" t="s">
        <v>286</v>
      </c>
      <c r="AZ149" s="227">
        <v>0</v>
      </c>
      <c r="BA149" s="227">
        <v>0</v>
      </c>
      <c r="BB149" s="227">
        <v>0</v>
      </c>
      <c r="BC149" s="227">
        <v>0</v>
      </c>
      <c r="BE149" s="126" t="s">
        <v>285</v>
      </c>
      <c r="BF149" s="126" t="s">
        <v>286</v>
      </c>
      <c r="BG149" s="227">
        <v>0</v>
      </c>
      <c r="BH149" s="227">
        <v>0</v>
      </c>
      <c r="BI149" s="227">
        <v>0</v>
      </c>
      <c r="BJ149" s="227">
        <v>0</v>
      </c>
      <c r="BL149" s="126" t="s">
        <v>285</v>
      </c>
      <c r="BM149" s="126" t="s">
        <v>286</v>
      </c>
      <c r="BN149" s="227">
        <v>0</v>
      </c>
      <c r="BO149" s="227">
        <v>0</v>
      </c>
      <c r="BP149" s="227">
        <v>0</v>
      </c>
      <c r="BQ149" s="227">
        <v>0</v>
      </c>
      <c r="BS149" s="126" t="s">
        <v>285</v>
      </c>
      <c r="BT149" s="126" t="s">
        <v>286</v>
      </c>
      <c r="BU149" s="227">
        <v>0</v>
      </c>
      <c r="BV149" s="227">
        <v>0</v>
      </c>
      <c r="BW149" s="227">
        <v>0</v>
      </c>
      <c r="BX149" s="227">
        <v>0</v>
      </c>
      <c r="BZ149" s="126" t="s">
        <v>285</v>
      </c>
      <c r="CA149" s="126" t="s">
        <v>286</v>
      </c>
      <c r="CB149" s="227">
        <v>0</v>
      </c>
      <c r="CC149" s="227">
        <v>0</v>
      </c>
      <c r="CD149" s="227">
        <v>0</v>
      </c>
      <c r="CE149" s="227">
        <v>0</v>
      </c>
    </row>
    <row r="150" spans="1:83">
      <c r="A150" s="126" t="s">
        <v>287</v>
      </c>
      <c r="B150" s="126" t="s">
        <v>288</v>
      </c>
      <c r="C150" s="227">
        <v>0</v>
      </c>
      <c r="D150" s="227">
        <v>0</v>
      </c>
      <c r="E150" s="227">
        <v>0</v>
      </c>
      <c r="F150" s="227">
        <v>0</v>
      </c>
      <c r="H150" s="126" t="s">
        <v>287</v>
      </c>
      <c r="I150" s="126" t="s">
        <v>288</v>
      </c>
      <c r="J150" s="227">
        <v>0</v>
      </c>
      <c r="K150" s="227">
        <v>0</v>
      </c>
      <c r="L150" s="227">
        <v>0</v>
      </c>
      <c r="M150" s="227">
        <v>0</v>
      </c>
      <c r="O150" s="126" t="s">
        <v>287</v>
      </c>
      <c r="P150" s="126" t="s">
        <v>288</v>
      </c>
      <c r="Q150" s="227">
        <v>0</v>
      </c>
      <c r="R150" s="227">
        <v>0</v>
      </c>
      <c r="S150" s="227">
        <v>0</v>
      </c>
      <c r="T150" s="227">
        <v>0</v>
      </c>
      <c r="V150" s="126" t="s">
        <v>287</v>
      </c>
      <c r="W150" s="126" t="s">
        <v>288</v>
      </c>
      <c r="X150" s="227">
        <v>0</v>
      </c>
      <c r="Y150" s="227">
        <v>0</v>
      </c>
      <c r="Z150" s="227">
        <v>0</v>
      </c>
      <c r="AA150" s="227">
        <v>0</v>
      </c>
      <c r="AC150" s="126" t="s">
        <v>287</v>
      </c>
      <c r="AD150" s="126" t="s">
        <v>288</v>
      </c>
      <c r="AE150" s="227">
        <v>0</v>
      </c>
      <c r="AF150" s="227">
        <v>0</v>
      </c>
      <c r="AG150" s="227">
        <v>0</v>
      </c>
      <c r="AH150" s="227">
        <v>0</v>
      </c>
      <c r="AJ150" s="126" t="s">
        <v>287</v>
      </c>
      <c r="AK150" s="126" t="s">
        <v>288</v>
      </c>
      <c r="AL150" s="227">
        <v>0</v>
      </c>
      <c r="AM150" s="227">
        <v>0</v>
      </c>
      <c r="AN150" s="227">
        <v>0</v>
      </c>
      <c r="AO150" s="227">
        <v>0</v>
      </c>
      <c r="AQ150" s="126" t="s">
        <v>287</v>
      </c>
      <c r="AR150" s="126" t="s">
        <v>288</v>
      </c>
      <c r="AS150" s="227">
        <v>0</v>
      </c>
      <c r="AT150" s="227">
        <v>0</v>
      </c>
      <c r="AU150" s="227">
        <v>0</v>
      </c>
      <c r="AV150" s="227">
        <v>0</v>
      </c>
      <c r="AX150" s="126" t="s">
        <v>287</v>
      </c>
      <c r="AY150" s="126" t="s">
        <v>288</v>
      </c>
      <c r="AZ150" s="227">
        <v>0</v>
      </c>
      <c r="BA150" s="227">
        <v>0</v>
      </c>
      <c r="BB150" s="227">
        <v>0</v>
      </c>
      <c r="BC150" s="227">
        <v>0</v>
      </c>
      <c r="BE150" s="126" t="s">
        <v>287</v>
      </c>
      <c r="BF150" s="126" t="s">
        <v>288</v>
      </c>
      <c r="BG150" s="227">
        <v>0</v>
      </c>
      <c r="BH150" s="227">
        <v>0</v>
      </c>
      <c r="BI150" s="227">
        <v>0</v>
      </c>
      <c r="BJ150" s="227">
        <v>0</v>
      </c>
      <c r="BL150" s="126" t="s">
        <v>287</v>
      </c>
      <c r="BM150" s="126" t="s">
        <v>288</v>
      </c>
      <c r="BN150" s="227">
        <v>0</v>
      </c>
      <c r="BO150" s="227">
        <v>0</v>
      </c>
      <c r="BP150" s="227">
        <v>0</v>
      </c>
      <c r="BQ150" s="227">
        <v>0</v>
      </c>
      <c r="BS150" s="126" t="s">
        <v>287</v>
      </c>
      <c r="BT150" s="126" t="s">
        <v>288</v>
      </c>
      <c r="BU150" s="227">
        <v>0</v>
      </c>
      <c r="BV150" s="227">
        <v>0</v>
      </c>
      <c r="BW150" s="227">
        <v>0</v>
      </c>
      <c r="BX150" s="227">
        <v>0</v>
      </c>
      <c r="BZ150" s="126" t="s">
        <v>287</v>
      </c>
      <c r="CA150" s="126" t="s">
        <v>288</v>
      </c>
      <c r="CB150" s="227">
        <v>0</v>
      </c>
      <c r="CC150" s="227">
        <v>0</v>
      </c>
      <c r="CD150" s="227">
        <v>0</v>
      </c>
      <c r="CE150" s="227">
        <v>0</v>
      </c>
    </row>
    <row r="151" spans="1:83">
      <c r="A151" s="126" t="s">
        <v>289</v>
      </c>
      <c r="B151" s="126" t="s">
        <v>290</v>
      </c>
      <c r="C151" s="227">
        <v>0</v>
      </c>
      <c r="D151" s="227">
        <v>0</v>
      </c>
      <c r="E151" s="227">
        <v>0</v>
      </c>
      <c r="F151" s="227">
        <v>0</v>
      </c>
      <c r="H151" s="126" t="s">
        <v>289</v>
      </c>
      <c r="I151" s="126" t="s">
        <v>290</v>
      </c>
      <c r="J151" s="227">
        <v>0</v>
      </c>
      <c r="K151" s="227">
        <v>0</v>
      </c>
      <c r="L151" s="227">
        <v>0</v>
      </c>
      <c r="M151" s="227">
        <v>0</v>
      </c>
      <c r="O151" s="126" t="s">
        <v>289</v>
      </c>
      <c r="P151" s="126" t="s">
        <v>290</v>
      </c>
      <c r="Q151" s="227">
        <v>0</v>
      </c>
      <c r="R151" s="227">
        <v>0</v>
      </c>
      <c r="S151" s="227">
        <v>0</v>
      </c>
      <c r="T151" s="227">
        <v>0</v>
      </c>
      <c r="V151" s="126" t="s">
        <v>289</v>
      </c>
      <c r="W151" s="126" t="s">
        <v>290</v>
      </c>
      <c r="X151" s="227">
        <v>0</v>
      </c>
      <c r="Y151" s="227">
        <v>0</v>
      </c>
      <c r="Z151" s="227">
        <v>0</v>
      </c>
      <c r="AA151" s="227">
        <v>0</v>
      </c>
      <c r="AC151" s="126" t="s">
        <v>289</v>
      </c>
      <c r="AD151" s="126" t="s">
        <v>290</v>
      </c>
      <c r="AE151" s="227">
        <v>0</v>
      </c>
      <c r="AF151" s="227">
        <v>0</v>
      </c>
      <c r="AG151" s="227">
        <v>0</v>
      </c>
      <c r="AH151" s="227">
        <v>0</v>
      </c>
      <c r="AJ151" s="126" t="s">
        <v>289</v>
      </c>
      <c r="AK151" s="126" t="s">
        <v>290</v>
      </c>
      <c r="AL151" s="227">
        <v>0</v>
      </c>
      <c r="AM151" s="227">
        <v>0</v>
      </c>
      <c r="AN151" s="227">
        <v>0</v>
      </c>
      <c r="AO151" s="227">
        <v>0</v>
      </c>
      <c r="AQ151" s="126" t="s">
        <v>289</v>
      </c>
      <c r="AR151" s="126" t="s">
        <v>290</v>
      </c>
      <c r="AS151" s="227">
        <v>0</v>
      </c>
      <c r="AT151" s="227">
        <v>0</v>
      </c>
      <c r="AU151" s="227">
        <v>0</v>
      </c>
      <c r="AV151" s="227">
        <v>0</v>
      </c>
      <c r="AX151" s="126" t="s">
        <v>289</v>
      </c>
      <c r="AY151" s="126" t="s">
        <v>290</v>
      </c>
      <c r="AZ151" s="227">
        <v>0</v>
      </c>
      <c r="BA151" s="227">
        <v>0</v>
      </c>
      <c r="BB151" s="227">
        <v>0</v>
      </c>
      <c r="BC151" s="227">
        <v>0</v>
      </c>
      <c r="BE151" s="126" t="s">
        <v>289</v>
      </c>
      <c r="BF151" s="126" t="s">
        <v>290</v>
      </c>
      <c r="BG151" s="227">
        <v>0</v>
      </c>
      <c r="BH151" s="227">
        <v>0</v>
      </c>
      <c r="BI151" s="227">
        <v>0</v>
      </c>
      <c r="BJ151" s="227">
        <v>0</v>
      </c>
      <c r="BL151" s="126" t="s">
        <v>289</v>
      </c>
      <c r="BM151" s="126" t="s">
        <v>290</v>
      </c>
      <c r="BN151" s="227">
        <v>0</v>
      </c>
      <c r="BO151" s="227">
        <v>0</v>
      </c>
      <c r="BP151" s="227">
        <v>0</v>
      </c>
      <c r="BQ151" s="227">
        <v>0</v>
      </c>
      <c r="BS151" s="126" t="s">
        <v>289</v>
      </c>
      <c r="BT151" s="126" t="s">
        <v>290</v>
      </c>
      <c r="BU151" s="227">
        <v>0</v>
      </c>
      <c r="BV151" s="227">
        <v>0</v>
      </c>
      <c r="BW151" s="227">
        <v>0</v>
      </c>
      <c r="BX151" s="227">
        <v>0</v>
      </c>
      <c r="BZ151" s="126" t="s">
        <v>289</v>
      </c>
      <c r="CA151" s="126" t="s">
        <v>290</v>
      </c>
      <c r="CB151" s="227">
        <v>0</v>
      </c>
      <c r="CC151" s="227">
        <v>0</v>
      </c>
      <c r="CD151" s="227">
        <v>0</v>
      </c>
      <c r="CE151" s="227">
        <v>0</v>
      </c>
    </row>
    <row r="152" spans="1:83">
      <c r="A152" s="126" t="s">
        <v>291</v>
      </c>
      <c r="B152" s="126" t="s">
        <v>292</v>
      </c>
      <c r="C152" s="227">
        <v>0</v>
      </c>
      <c r="D152" s="227">
        <v>0</v>
      </c>
      <c r="E152" s="227">
        <v>0</v>
      </c>
      <c r="F152" s="227">
        <v>0</v>
      </c>
      <c r="H152" s="126" t="s">
        <v>291</v>
      </c>
      <c r="I152" s="126" t="s">
        <v>292</v>
      </c>
      <c r="J152" s="227">
        <v>0</v>
      </c>
      <c r="K152" s="227">
        <v>0</v>
      </c>
      <c r="L152" s="227">
        <v>0</v>
      </c>
      <c r="M152" s="227">
        <v>0</v>
      </c>
      <c r="O152" s="126" t="s">
        <v>291</v>
      </c>
      <c r="P152" s="126" t="s">
        <v>292</v>
      </c>
      <c r="Q152" s="227">
        <v>0</v>
      </c>
      <c r="R152" s="227">
        <v>0</v>
      </c>
      <c r="S152" s="227">
        <v>0</v>
      </c>
      <c r="T152" s="227">
        <v>0</v>
      </c>
      <c r="V152" s="126" t="s">
        <v>291</v>
      </c>
      <c r="W152" s="126" t="s">
        <v>292</v>
      </c>
      <c r="X152" s="227">
        <v>0</v>
      </c>
      <c r="Y152" s="227">
        <v>0</v>
      </c>
      <c r="Z152" s="227">
        <v>0</v>
      </c>
      <c r="AA152" s="227">
        <v>0</v>
      </c>
      <c r="AC152" s="126" t="s">
        <v>291</v>
      </c>
      <c r="AD152" s="126" t="s">
        <v>292</v>
      </c>
      <c r="AE152" s="227">
        <v>0</v>
      </c>
      <c r="AF152" s="227">
        <v>0</v>
      </c>
      <c r="AG152" s="227">
        <v>0</v>
      </c>
      <c r="AH152" s="227">
        <v>0</v>
      </c>
      <c r="AJ152" s="126" t="s">
        <v>291</v>
      </c>
      <c r="AK152" s="126" t="s">
        <v>292</v>
      </c>
      <c r="AL152" s="227">
        <v>0</v>
      </c>
      <c r="AM152" s="227">
        <v>0</v>
      </c>
      <c r="AN152" s="227">
        <v>0</v>
      </c>
      <c r="AO152" s="227">
        <v>0</v>
      </c>
      <c r="AQ152" s="126" t="s">
        <v>291</v>
      </c>
      <c r="AR152" s="126" t="s">
        <v>292</v>
      </c>
      <c r="AS152" s="227">
        <v>0</v>
      </c>
      <c r="AT152" s="227">
        <v>0</v>
      </c>
      <c r="AU152" s="227">
        <v>0</v>
      </c>
      <c r="AV152" s="227">
        <v>0</v>
      </c>
      <c r="AX152" s="126" t="s">
        <v>291</v>
      </c>
      <c r="AY152" s="126" t="s">
        <v>292</v>
      </c>
      <c r="AZ152" s="227">
        <v>0</v>
      </c>
      <c r="BA152" s="227">
        <v>0</v>
      </c>
      <c r="BB152" s="227">
        <v>0</v>
      </c>
      <c r="BC152" s="227">
        <v>0</v>
      </c>
      <c r="BE152" s="126" t="s">
        <v>291</v>
      </c>
      <c r="BF152" s="126" t="s">
        <v>292</v>
      </c>
      <c r="BG152" s="227">
        <v>0</v>
      </c>
      <c r="BH152" s="227">
        <v>0</v>
      </c>
      <c r="BI152" s="227">
        <v>0</v>
      </c>
      <c r="BJ152" s="227">
        <v>0</v>
      </c>
      <c r="BL152" s="126" t="s">
        <v>291</v>
      </c>
      <c r="BM152" s="126" t="s">
        <v>292</v>
      </c>
      <c r="BN152" s="227">
        <v>0</v>
      </c>
      <c r="BO152" s="227">
        <v>0</v>
      </c>
      <c r="BP152" s="227">
        <v>0</v>
      </c>
      <c r="BQ152" s="227">
        <v>0</v>
      </c>
      <c r="BS152" s="126" t="s">
        <v>291</v>
      </c>
      <c r="BT152" s="126" t="s">
        <v>292</v>
      </c>
      <c r="BU152" s="227">
        <v>0</v>
      </c>
      <c r="BV152" s="227">
        <v>0</v>
      </c>
      <c r="BW152" s="227">
        <v>0</v>
      </c>
      <c r="BX152" s="227">
        <v>0</v>
      </c>
      <c r="BZ152" s="126" t="s">
        <v>291</v>
      </c>
      <c r="CA152" s="126" t="s">
        <v>292</v>
      </c>
      <c r="CB152" s="227">
        <v>0</v>
      </c>
      <c r="CC152" s="227">
        <v>0</v>
      </c>
      <c r="CD152" s="227">
        <v>0</v>
      </c>
      <c r="CE152" s="227">
        <v>0</v>
      </c>
    </row>
    <row r="153" spans="1:83">
      <c r="A153" s="126" t="s">
        <v>293</v>
      </c>
      <c r="B153" s="126" t="s">
        <v>294</v>
      </c>
      <c r="C153" s="227">
        <v>0</v>
      </c>
      <c r="D153" s="227">
        <v>0</v>
      </c>
      <c r="E153" s="227">
        <v>0</v>
      </c>
      <c r="F153" s="227">
        <v>0</v>
      </c>
      <c r="H153" s="126" t="s">
        <v>293</v>
      </c>
      <c r="I153" s="126" t="s">
        <v>294</v>
      </c>
      <c r="J153" s="227">
        <v>0</v>
      </c>
      <c r="K153" s="227">
        <v>0</v>
      </c>
      <c r="L153" s="227">
        <v>0</v>
      </c>
      <c r="M153" s="227">
        <v>0</v>
      </c>
      <c r="O153" s="126" t="s">
        <v>293</v>
      </c>
      <c r="P153" s="126" t="s">
        <v>294</v>
      </c>
      <c r="Q153" s="227">
        <v>0</v>
      </c>
      <c r="R153" s="227">
        <v>0</v>
      </c>
      <c r="S153" s="227">
        <v>0</v>
      </c>
      <c r="T153" s="227">
        <v>0</v>
      </c>
      <c r="V153" s="126" t="s">
        <v>293</v>
      </c>
      <c r="W153" s="126" t="s">
        <v>294</v>
      </c>
      <c r="X153" s="227">
        <v>0</v>
      </c>
      <c r="Y153" s="227">
        <v>0</v>
      </c>
      <c r="Z153" s="227">
        <v>0</v>
      </c>
      <c r="AA153" s="227">
        <v>0</v>
      </c>
      <c r="AC153" s="126" t="s">
        <v>293</v>
      </c>
      <c r="AD153" s="126" t="s">
        <v>294</v>
      </c>
      <c r="AE153" s="227">
        <v>0</v>
      </c>
      <c r="AF153" s="227">
        <v>0</v>
      </c>
      <c r="AG153" s="227">
        <v>0</v>
      </c>
      <c r="AH153" s="227">
        <v>0</v>
      </c>
      <c r="AJ153" s="126" t="s">
        <v>293</v>
      </c>
      <c r="AK153" s="126" t="s">
        <v>294</v>
      </c>
      <c r="AL153" s="227">
        <v>0</v>
      </c>
      <c r="AM153" s="227">
        <v>0</v>
      </c>
      <c r="AN153" s="227">
        <v>0</v>
      </c>
      <c r="AO153" s="227">
        <v>0</v>
      </c>
      <c r="AQ153" s="126" t="s">
        <v>293</v>
      </c>
      <c r="AR153" s="126" t="s">
        <v>294</v>
      </c>
      <c r="AS153" s="227">
        <v>0</v>
      </c>
      <c r="AT153" s="227">
        <v>0</v>
      </c>
      <c r="AU153" s="227">
        <v>0</v>
      </c>
      <c r="AV153" s="227">
        <v>0</v>
      </c>
      <c r="AX153" s="126" t="s">
        <v>293</v>
      </c>
      <c r="AY153" s="126" t="s">
        <v>294</v>
      </c>
      <c r="AZ153" s="227">
        <v>0</v>
      </c>
      <c r="BA153" s="227">
        <v>0</v>
      </c>
      <c r="BB153" s="227">
        <v>0</v>
      </c>
      <c r="BC153" s="227">
        <v>0</v>
      </c>
      <c r="BE153" s="126" t="s">
        <v>293</v>
      </c>
      <c r="BF153" s="126" t="s">
        <v>294</v>
      </c>
      <c r="BG153" s="227">
        <v>0</v>
      </c>
      <c r="BH153" s="227">
        <v>0</v>
      </c>
      <c r="BI153" s="227">
        <v>0</v>
      </c>
      <c r="BJ153" s="227">
        <v>0</v>
      </c>
      <c r="BL153" s="126" t="s">
        <v>293</v>
      </c>
      <c r="BM153" s="126" t="s">
        <v>294</v>
      </c>
      <c r="BN153" s="227">
        <v>0</v>
      </c>
      <c r="BO153" s="227">
        <v>0</v>
      </c>
      <c r="BP153" s="227">
        <v>0</v>
      </c>
      <c r="BQ153" s="227">
        <v>0</v>
      </c>
      <c r="BS153" s="126" t="s">
        <v>293</v>
      </c>
      <c r="BT153" s="126" t="s">
        <v>294</v>
      </c>
      <c r="BU153" s="227">
        <v>0</v>
      </c>
      <c r="BV153" s="227">
        <v>0</v>
      </c>
      <c r="BW153" s="227">
        <v>0</v>
      </c>
      <c r="BX153" s="227">
        <v>0</v>
      </c>
      <c r="BZ153" s="126" t="s">
        <v>293</v>
      </c>
      <c r="CA153" s="126" t="s">
        <v>294</v>
      </c>
      <c r="CB153" s="227">
        <v>0</v>
      </c>
      <c r="CC153" s="227">
        <v>0</v>
      </c>
      <c r="CD153" s="227">
        <v>0</v>
      </c>
      <c r="CE153" s="227">
        <v>0</v>
      </c>
    </row>
    <row r="154" spans="1:83">
      <c r="A154" s="126" t="s">
        <v>295</v>
      </c>
      <c r="B154" s="126" t="s">
        <v>296</v>
      </c>
      <c r="C154" s="227">
        <v>0</v>
      </c>
      <c r="D154" s="227">
        <v>0</v>
      </c>
      <c r="E154" s="227">
        <v>0</v>
      </c>
      <c r="F154" s="227">
        <v>0</v>
      </c>
      <c r="H154" s="126" t="s">
        <v>295</v>
      </c>
      <c r="I154" s="126" t="s">
        <v>296</v>
      </c>
      <c r="J154" s="227">
        <v>0</v>
      </c>
      <c r="K154" s="227">
        <v>0</v>
      </c>
      <c r="L154" s="227">
        <v>0</v>
      </c>
      <c r="M154" s="227">
        <v>0</v>
      </c>
      <c r="O154" s="126" t="s">
        <v>295</v>
      </c>
      <c r="P154" s="126" t="s">
        <v>296</v>
      </c>
      <c r="Q154" s="227">
        <v>0</v>
      </c>
      <c r="R154" s="227">
        <v>0</v>
      </c>
      <c r="S154" s="227">
        <v>0</v>
      </c>
      <c r="T154" s="227">
        <v>0</v>
      </c>
      <c r="V154" s="126" t="s">
        <v>295</v>
      </c>
      <c r="W154" s="126" t="s">
        <v>296</v>
      </c>
      <c r="X154" s="227">
        <v>0</v>
      </c>
      <c r="Y154" s="227">
        <v>0</v>
      </c>
      <c r="Z154" s="227">
        <v>0</v>
      </c>
      <c r="AA154" s="227">
        <v>0</v>
      </c>
      <c r="AC154" s="126" t="s">
        <v>295</v>
      </c>
      <c r="AD154" s="126" t="s">
        <v>296</v>
      </c>
      <c r="AE154" s="227">
        <v>0</v>
      </c>
      <c r="AF154" s="227">
        <v>0</v>
      </c>
      <c r="AG154" s="227">
        <v>0</v>
      </c>
      <c r="AH154" s="227">
        <v>0</v>
      </c>
      <c r="AJ154" s="126" t="s">
        <v>295</v>
      </c>
      <c r="AK154" s="126" t="s">
        <v>296</v>
      </c>
      <c r="AL154" s="227">
        <v>0</v>
      </c>
      <c r="AM154" s="227">
        <v>0</v>
      </c>
      <c r="AN154" s="227">
        <v>0</v>
      </c>
      <c r="AO154" s="227">
        <v>0</v>
      </c>
      <c r="AQ154" s="126" t="s">
        <v>295</v>
      </c>
      <c r="AR154" s="126" t="s">
        <v>296</v>
      </c>
      <c r="AS154" s="227">
        <v>0</v>
      </c>
      <c r="AT154" s="227">
        <v>0</v>
      </c>
      <c r="AU154" s="227">
        <v>0</v>
      </c>
      <c r="AV154" s="227">
        <v>0</v>
      </c>
      <c r="AX154" s="126" t="s">
        <v>295</v>
      </c>
      <c r="AY154" s="126" t="s">
        <v>296</v>
      </c>
      <c r="AZ154" s="227">
        <v>0</v>
      </c>
      <c r="BA154" s="227">
        <v>0</v>
      </c>
      <c r="BB154" s="227">
        <v>0</v>
      </c>
      <c r="BC154" s="227">
        <v>0</v>
      </c>
      <c r="BE154" s="126" t="s">
        <v>295</v>
      </c>
      <c r="BF154" s="126" t="s">
        <v>296</v>
      </c>
      <c r="BG154" s="227">
        <v>0</v>
      </c>
      <c r="BH154" s="227">
        <v>0</v>
      </c>
      <c r="BI154" s="227">
        <v>0</v>
      </c>
      <c r="BJ154" s="227">
        <v>0</v>
      </c>
      <c r="BL154" s="126" t="s">
        <v>295</v>
      </c>
      <c r="BM154" s="126" t="s">
        <v>296</v>
      </c>
      <c r="BN154" s="227">
        <v>0</v>
      </c>
      <c r="BO154" s="227">
        <v>0</v>
      </c>
      <c r="BP154" s="227">
        <v>0</v>
      </c>
      <c r="BQ154" s="227">
        <v>0</v>
      </c>
      <c r="BS154" s="126" t="s">
        <v>295</v>
      </c>
      <c r="BT154" s="126" t="s">
        <v>296</v>
      </c>
      <c r="BU154" s="227">
        <v>0</v>
      </c>
      <c r="BV154" s="227">
        <v>0</v>
      </c>
      <c r="BW154" s="227">
        <v>0</v>
      </c>
      <c r="BX154" s="227">
        <v>0</v>
      </c>
      <c r="BZ154" s="126" t="s">
        <v>295</v>
      </c>
      <c r="CA154" s="126" t="s">
        <v>296</v>
      </c>
      <c r="CB154" s="227">
        <v>0</v>
      </c>
      <c r="CC154" s="227">
        <v>0</v>
      </c>
      <c r="CD154" s="227">
        <v>0</v>
      </c>
      <c r="CE154" s="227">
        <v>0</v>
      </c>
    </row>
    <row r="155" spans="1:83">
      <c r="A155" s="126" t="s">
        <v>297</v>
      </c>
      <c r="B155" s="126" t="s">
        <v>298</v>
      </c>
      <c r="C155" s="227">
        <v>0</v>
      </c>
      <c r="D155" s="227">
        <v>0</v>
      </c>
      <c r="E155" s="227">
        <v>0</v>
      </c>
      <c r="F155" s="227">
        <v>0</v>
      </c>
      <c r="H155" s="126" t="s">
        <v>297</v>
      </c>
      <c r="I155" s="126" t="s">
        <v>298</v>
      </c>
      <c r="J155" s="227">
        <v>0</v>
      </c>
      <c r="K155" s="227">
        <v>0</v>
      </c>
      <c r="L155" s="227">
        <v>0</v>
      </c>
      <c r="M155" s="227">
        <v>0</v>
      </c>
      <c r="O155" s="126" t="s">
        <v>297</v>
      </c>
      <c r="P155" s="126" t="s">
        <v>298</v>
      </c>
      <c r="Q155" s="227">
        <v>0</v>
      </c>
      <c r="R155" s="227">
        <v>0</v>
      </c>
      <c r="S155" s="227">
        <v>0</v>
      </c>
      <c r="T155" s="227">
        <v>0</v>
      </c>
      <c r="V155" s="126" t="s">
        <v>297</v>
      </c>
      <c r="W155" s="126" t="s">
        <v>298</v>
      </c>
      <c r="X155" s="227">
        <v>0</v>
      </c>
      <c r="Y155" s="227">
        <v>0</v>
      </c>
      <c r="Z155" s="227">
        <v>0</v>
      </c>
      <c r="AA155" s="227">
        <v>0</v>
      </c>
      <c r="AC155" s="126" t="s">
        <v>297</v>
      </c>
      <c r="AD155" s="126" t="s">
        <v>298</v>
      </c>
      <c r="AE155" s="227">
        <v>0</v>
      </c>
      <c r="AF155" s="227">
        <v>0</v>
      </c>
      <c r="AG155" s="227">
        <v>0</v>
      </c>
      <c r="AH155" s="227">
        <v>0</v>
      </c>
      <c r="AJ155" s="126" t="s">
        <v>297</v>
      </c>
      <c r="AK155" s="126" t="s">
        <v>298</v>
      </c>
      <c r="AL155" s="227">
        <v>0</v>
      </c>
      <c r="AM155" s="227">
        <v>0</v>
      </c>
      <c r="AN155" s="227">
        <v>0</v>
      </c>
      <c r="AO155" s="227">
        <v>0</v>
      </c>
      <c r="AQ155" s="126" t="s">
        <v>297</v>
      </c>
      <c r="AR155" s="126" t="s">
        <v>298</v>
      </c>
      <c r="AS155" s="227">
        <v>0</v>
      </c>
      <c r="AT155" s="227">
        <v>0</v>
      </c>
      <c r="AU155" s="227">
        <v>0</v>
      </c>
      <c r="AV155" s="227">
        <v>0</v>
      </c>
      <c r="AX155" s="126" t="s">
        <v>297</v>
      </c>
      <c r="AY155" s="126" t="s">
        <v>298</v>
      </c>
      <c r="AZ155" s="227">
        <v>0</v>
      </c>
      <c r="BA155" s="227">
        <v>0</v>
      </c>
      <c r="BB155" s="227">
        <v>0</v>
      </c>
      <c r="BC155" s="227">
        <v>0</v>
      </c>
      <c r="BE155" s="126" t="s">
        <v>297</v>
      </c>
      <c r="BF155" s="126" t="s">
        <v>298</v>
      </c>
      <c r="BG155" s="227">
        <v>0</v>
      </c>
      <c r="BH155" s="227">
        <v>0</v>
      </c>
      <c r="BI155" s="227">
        <v>0</v>
      </c>
      <c r="BJ155" s="227">
        <v>0</v>
      </c>
      <c r="BL155" s="126" t="s">
        <v>297</v>
      </c>
      <c r="BM155" s="126" t="s">
        <v>298</v>
      </c>
      <c r="BN155" s="227">
        <v>0</v>
      </c>
      <c r="BO155" s="227">
        <v>0</v>
      </c>
      <c r="BP155" s="227">
        <v>0</v>
      </c>
      <c r="BQ155" s="227">
        <v>0</v>
      </c>
      <c r="BS155" s="126" t="s">
        <v>297</v>
      </c>
      <c r="BT155" s="126" t="s">
        <v>298</v>
      </c>
      <c r="BU155" s="227">
        <v>0</v>
      </c>
      <c r="BV155" s="227">
        <v>0</v>
      </c>
      <c r="BW155" s="227">
        <v>0</v>
      </c>
      <c r="BX155" s="227">
        <v>0</v>
      </c>
      <c r="BZ155" s="126" t="s">
        <v>297</v>
      </c>
      <c r="CA155" s="126" t="s">
        <v>298</v>
      </c>
      <c r="CB155" s="227">
        <v>0</v>
      </c>
      <c r="CC155" s="227">
        <v>0</v>
      </c>
      <c r="CD155" s="227">
        <v>0</v>
      </c>
      <c r="CE155" s="227">
        <v>0</v>
      </c>
    </row>
    <row r="156" spans="1:83">
      <c r="A156" s="126" t="s">
        <v>299</v>
      </c>
      <c r="B156" s="126" t="s">
        <v>300</v>
      </c>
      <c r="C156" s="227">
        <v>0</v>
      </c>
      <c r="D156" s="227">
        <v>0</v>
      </c>
      <c r="E156" s="227">
        <v>0</v>
      </c>
      <c r="F156" s="227">
        <v>0</v>
      </c>
      <c r="H156" s="126" t="s">
        <v>299</v>
      </c>
      <c r="I156" s="126" t="s">
        <v>300</v>
      </c>
      <c r="J156" s="227">
        <v>0</v>
      </c>
      <c r="K156" s="227">
        <v>0</v>
      </c>
      <c r="L156" s="227">
        <v>0</v>
      </c>
      <c r="M156" s="227">
        <v>0</v>
      </c>
      <c r="O156" s="126" t="s">
        <v>299</v>
      </c>
      <c r="P156" s="126" t="s">
        <v>300</v>
      </c>
      <c r="Q156" s="227">
        <v>0</v>
      </c>
      <c r="R156" s="227">
        <v>0</v>
      </c>
      <c r="S156" s="227">
        <v>0</v>
      </c>
      <c r="T156" s="227">
        <v>0</v>
      </c>
      <c r="V156" s="126" t="s">
        <v>299</v>
      </c>
      <c r="W156" s="126" t="s">
        <v>300</v>
      </c>
      <c r="X156" s="227">
        <v>0</v>
      </c>
      <c r="Y156" s="227">
        <v>0</v>
      </c>
      <c r="Z156" s="227">
        <v>0</v>
      </c>
      <c r="AA156" s="227">
        <v>0</v>
      </c>
      <c r="AC156" s="126" t="s">
        <v>299</v>
      </c>
      <c r="AD156" s="126" t="s">
        <v>300</v>
      </c>
      <c r="AE156" s="227">
        <v>0</v>
      </c>
      <c r="AF156" s="227">
        <v>0</v>
      </c>
      <c r="AG156" s="227">
        <v>0</v>
      </c>
      <c r="AH156" s="227">
        <v>0</v>
      </c>
      <c r="AJ156" s="126" t="s">
        <v>299</v>
      </c>
      <c r="AK156" s="126" t="s">
        <v>300</v>
      </c>
      <c r="AL156" s="227">
        <v>0</v>
      </c>
      <c r="AM156" s="227">
        <v>0</v>
      </c>
      <c r="AN156" s="227">
        <v>0</v>
      </c>
      <c r="AO156" s="227">
        <v>0</v>
      </c>
      <c r="AQ156" s="126" t="s">
        <v>299</v>
      </c>
      <c r="AR156" s="126" t="s">
        <v>300</v>
      </c>
      <c r="AS156" s="227">
        <v>0</v>
      </c>
      <c r="AT156" s="227">
        <v>0</v>
      </c>
      <c r="AU156" s="227">
        <v>0</v>
      </c>
      <c r="AV156" s="227">
        <v>0</v>
      </c>
      <c r="AX156" s="126" t="s">
        <v>299</v>
      </c>
      <c r="AY156" s="126" t="s">
        <v>300</v>
      </c>
      <c r="AZ156" s="227">
        <v>0</v>
      </c>
      <c r="BA156" s="227">
        <v>0</v>
      </c>
      <c r="BB156" s="227">
        <v>0</v>
      </c>
      <c r="BC156" s="227">
        <v>0</v>
      </c>
      <c r="BE156" s="126" t="s">
        <v>299</v>
      </c>
      <c r="BF156" s="126" t="s">
        <v>300</v>
      </c>
      <c r="BG156" s="227">
        <v>0</v>
      </c>
      <c r="BH156" s="227">
        <v>0</v>
      </c>
      <c r="BI156" s="227">
        <v>0</v>
      </c>
      <c r="BJ156" s="227">
        <v>0</v>
      </c>
      <c r="BL156" s="126" t="s">
        <v>299</v>
      </c>
      <c r="BM156" s="126" t="s">
        <v>300</v>
      </c>
      <c r="BN156" s="227">
        <v>0</v>
      </c>
      <c r="BO156" s="227">
        <v>0</v>
      </c>
      <c r="BP156" s="227">
        <v>0</v>
      </c>
      <c r="BQ156" s="227">
        <v>0</v>
      </c>
      <c r="BS156" s="126" t="s">
        <v>299</v>
      </c>
      <c r="BT156" s="126" t="s">
        <v>300</v>
      </c>
      <c r="BU156" s="227">
        <v>0</v>
      </c>
      <c r="BV156" s="227">
        <v>0</v>
      </c>
      <c r="BW156" s="227">
        <v>0</v>
      </c>
      <c r="BX156" s="227">
        <v>0</v>
      </c>
      <c r="BZ156" s="126" t="s">
        <v>299</v>
      </c>
      <c r="CA156" s="126" t="s">
        <v>300</v>
      </c>
      <c r="CB156" s="227">
        <v>0</v>
      </c>
      <c r="CC156" s="227">
        <v>0</v>
      </c>
      <c r="CD156" s="227">
        <v>0</v>
      </c>
      <c r="CE156" s="227">
        <v>0</v>
      </c>
    </row>
    <row r="157" spans="1:83">
      <c r="A157" s="126" t="s">
        <v>301</v>
      </c>
      <c r="B157" s="126" t="s">
        <v>302</v>
      </c>
      <c r="C157" s="227">
        <v>0</v>
      </c>
      <c r="D157" s="227">
        <v>0</v>
      </c>
      <c r="E157" s="227">
        <v>0</v>
      </c>
      <c r="F157" s="227">
        <v>0</v>
      </c>
      <c r="H157" s="126" t="s">
        <v>301</v>
      </c>
      <c r="I157" s="126" t="s">
        <v>302</v>
      </c>
      <c r="J157" s="227">
        <v>0</v>
      </c>
      <c r="K157" s="227">
        <v>0</v>
      </c>
      <c r="L157" s="227">
        <v>0</v>
      </c>
      <c r="M157" s="227">
        <v>0</v>
      </c>
      <c r="O157" s="126" t="s">
        <v>301</v>
      </c>
      <c r="P157" s="126" t="s">
        <v>302</v>
      </c>
      <c r="Q157" s="227">
        <v>0</v>
      </c>
      <c r="R157" s="227">
        <v>0</v>
      </c>
      <c r="S157" s="227">
        <v>0</v>
      </c>
      <c r="T157" s="227">
        <v>0</v>
      </c>
      <c r="V157" s="126" t="s">
        <v>301</v>
      </c>
      <c r="W157" s="126" t="s">
        <v>302</v>
      </c>
      <c r="X157" s="227">
        <v>0</v>
      </c>
      <c r="Y157" s="227">
        <v>0</v>
      </c>
      <c r="Z157" s="227">
        <v>0</v>
      </c>
      <c r="AA157" s="227">
        <v>0</v>
      </c>
      <c r="AC157" s="126" t="s">
        <v>301</v>
      </c>
      <c r="AD157" s="126" t="s">
        <v>302</v>
      </c>
      <c r="AE157" s="227">
        <v>0</v>
      </c>
      <c r="AF157" s="227">
        <v>0</v>
      </c>
      <c r="AG157" s="227">
        <v>0</v>
      </c>
      <c r="AH157" s="227">
        <v>0</v>
      </c>
      <c r="AJ157" s="126" t="s">
        <v>301</v>
      </c>
      <c r="AK157" s="126" t="s">
        <v>302</v>
      </c>
      <c r="AL157" s="227">
        <v>0</v>
      </c>
      <c r="AM157" s="227">
        <v>0</v>
      </c>
      <c r="AN157" s="227">
        <v>0</v>
      </c>
      <c r="AO157" s="227">
        <v>0</v>
      </c>
      <c r="AQ157" s="126" t="s">
        <v>301</v>
      </c>
      <c r="AR157" s="126" t="s">
        <v>302</v>
      </c>
      <c r="AS157" s="227">
        <v>0</v>
      </c>
      <c r="AT157" s="227">
        <v>0</v>
      </c>
      <c r="AU157" s="227">
        <v>0</v>
      </c>
      <c r="AV157" s="227">
        <v>0</v>
      </c>
      <c r="AX157" s="126" t="s">
        <v>301</v>
      </c>
      <c r="AY157" s="126" t="s">
        <v>302</v>
      </c>
      <c r="AZ157" s="227">
        <v>0</v>
      </c>
      <c r="BA157" s="227">
        <v>0</v>
      </c>
      <c r="BB157" s="227">
        <v>0</v>
      </c>
      <c r="BC157" s="227">
        <v>0</v>
      </c>
      <c r="BE157" s="126" t="s">
        <v>301</v>
      </c>
      <c r="BF157" s="126" t="s">
        <v>302</v>
      </c>
      <c r="BG157" s="227">
        <v>0</v>
      </c>
      <c r="BH157" s="227">
        <v>0</v>
      </c>
      <c r="BI157" s="227">
        <v>0</v>
      </c>
      <c r="BJ157" s="227">
        <v>0</v>
      </c>
      <c r="BL157" s="126" t="s">
        <v>301</v>
      </c>
      <c r="BM157" s="126" t="s">
        <v>302</v>
      </c>
      <c r="BN157" s="227">
        <v>0</v>
      </c>
      <c r="BO157" s="227">
        <v>0</v>
      </c>
      <c r="BP157" s="227">
        <v>0</v>
      </c>
      <c r="BQ157" s="227">
        <v>0</v>
      </c>
      <c r="BS157" s="126" t="s">
        <v>301</v>
      </c>
      <c r="BT157" s="126" t="s">
        <v>302</v>
      </c>
      <c r="BU157" s="227">
        <v>0</v>
      </c>
      <c r="BV157" s="227">
        <v>0</v>
      </c>
      <c r="BW157" s="227">
        <v>0</v>
      </c>
      <c r="BX157" s="227">
        <v>0</v>
      </c>
      <c r="BZ157" s="126" t="s">
        <v>301</v>
      </c>
      <c r="CA157" s="126" t="s">
        <v>302</v>
      </c>
      <c r="CB157" s="227">
        <v>0</v>
      </c>
      <c r="CC157" s="227">
        <v>0</v>
      </c>
      <c r="CD157" s="227">
        <v>0</v>
      </c>
      <c r="CE157" s="227">
        <v>0</v>
      </c>
    </row>
    <row r="158" spans="1:83">
      <c r="A158" s="126" t="s">
        <v>303</v>
      </c>
      <c r="B158" s="126" t="s">
        <v>304</v>
      </c>
      <c r="C158" s="227">
        <v>0</v>
      </c>
      <c r="D158" s="227">
        <v>0</v>
      </c>
      <c r="E158" s="227">
        <v>0</v>
      </c>
      <c r="F158" s="227">
        <v>0</v>
      </c>
      <c r="H158" s="126" t="s">
        <v>303</v>
      </c>
      <c r="I158" s="126" t="s">
        <v>304</v>
      </c>
      <c r="J158" s="227">
        <v>0</v>
      </c>
      <c r="K158" s="227">
        <v>0</v>
      </c>
      <c r="L158" s="227">
        <v>0</v>
      </c>
      <c r="M158" s="227">
        <v>0</v>
      </c>
      <c r="O158" s="126" t="s">
        <v>303</v>
      </c>
      <c r="P158" s="126" t="s">
        <v>304</v>
      </c>
      <c r="Q158" s="227">
        <v>0</v>
      </c>
      <c r="R158" s="227">
        <v>0</v>
      </c>
      <c r="S158" s="227">
        <v>0</v>
      </c>
      <c r="T158" s="227">
        <v>0</v>
      </c>
      <c r="V158" s="126" t="s">
        <v>303</v>
      </c>
      <c r="W158" s="126" t="s">
        <v>304</v>
      </c>
      <c r="X158" s="227">
        <v>0</v>
      </c>
      <c r="Y158" s="227">
        <v>0</v>
      </c>
      <c r="Z158" s="227">
        <v>0</v>
      </c>
      <c r="AA158" s="227">
        <v>0</v>
      </c>
      <c r="AC158" s="126" t="s">
        <v>303</v>
      </c>
      <c r="AD158" s="126" t="s">
        <v>304</v>
      </c>
      <c r="AE158" s="227">
        <v>0</v>
      </c>
      <c r="AF158" s="227">
        <v>0</v>
      </c>
      <c r="AG158" s="227">
        <v>0</v>
      </c>
      <c r="AH158" s="227">
        <v>0</v>
      </c>
      <c r="AJ158" s="126" t="s">
        <v>303</v>
      </c>
      <c r="AK158" s="126" t="s">
        <v>304</v>
      </c>
      <c r="AL158" s="227">
        <v>0</v>
      </c>
      <c r="AM158" s="227">
        <v>0</v>
      </c>
      <c r="AN158" s="227">
        <v>0</v>
      </c>
      <c r="AO158" s="227">
        <v>0</v>
      </c>
      <c r="AQ158" s="126" t="s">
        <v>303</v>
      </c>
      <c r="AR158" s="126" t="s">
        <v>304</v>
      </c>
      <c r="AS158" s="227">
        <v>0</v>
      </c>
      <c r="AT158" s="227">
        <v>0</v>
      </c>
      <c r="AU158" s="227">
        <v>0</v>
      </c>
      <c r="AV158" s="227">
        <v>0</v>
      </c>
      <c r="AX158" s="126" t="s">
        <v>303</v>
      </c>
      <c r="AY158" s="126" t="s">
        <v>304</v>
      </c>
      <c r="AZ158" s="227">
        <v>0</v>
      </c>
      <c r="BA158" s="227">
        <v>0</v>
      </c>
      <c r="BB158" s="227">
        <v>0</v>
      </c>
      <c r="BC158" s="227">
        <v>0</v>
      </c>
      <c r="BE158" s="126" t="s">
        <v>303</v>
      </c>
      <c r="BF158" s="126" t="s">
        <v>304</v>
      </c>
      <c r="BG158" s="227">
        <v>0</v>
      </c>
      <c r="BH158" s="227">
        <v>0</v>
      </c>
      <c r="BI158" s="227">
        <v>0</v>
      </c>
      <c r="BJ158" s="227">
        <v>0</v>
      </c>
      <c r="BL158" s="126" t="s">
        <v>303</v>
      </c>
      <c r="BM158" s="126" t="s">
        <v>304</v>
      </c>
      <c r="BN158" s="227">
        <v>0</v>
      </c>
      <c r="BO158" s="227">
        <v>0</v>
      </c>
      <c r="BP158" s="227">
        <v>0</v>
      </c>
      <c r="BQ158" s="227">
        <v>0</v>
      </c>
      <c r="BS158" s="126" t="s">
        <v>303</v>
      </c>
      <c r="BT158" s="126" t="s">
        <v>304</v>
      </c>
      <c r="BU158" s="227">
        <v>0</v>
      </c>
      <c r="BV158" s="227">
        <v>0</v>
      </c>
      <c r="BW158" s="227">
        <v>0</v>
      </c>
      <c r="BX158" s="227">
        <v>0</v>
      </c>
      <c r="BZ158" s="126" t="s">
        <v>303</v>
      </c>
      <c r="CA158" s="126" t="s">
        <v>304</v>
      </c>
      <c r="CB158" s="227">
        <v>0</v>
      </c>
      <c r="CC158" s="227">
        <v>0</v>
      </c>
      <c r="CD158" s="227">
        <v>0</v>
      </c>
      <c r="CE158" s="227">
        <v>0</v>
      </c>
    </row>
    <row r="159" spans="1:83">
      <c r="A159" s="126" t="s">
        <v>305</v>
      </c>
      <c r="B159" s="126" t="s">
        <v>306</v>
      </c>
      <c r="C159" s="227">
        <v>0</v>
      </c>
      <c r="D159" s="227">
        <v>0</v>
      </c>
      <c r="E159" s="227">
        <v>0</v>
      </c>
      <c r="F159" s="227">
        <v>0</v>
      </c>
      <c r="H159" s="126" t="s">
        <v>305</v>
      </c>
      <c r="I159" s="126" t="s">
        <v>306</v>
      </c>
      <c r="J159" s="227">
        <v>0</v>
      </c>
      <c r="K159" s="227">
        <v>0</v>
      </c>
      <c r="L159" s="227">
        <v>0</v>
      </c>
      <c r="M159" s="227">
        <v>0</v>
      </c>
      <c r="O159" s="126" t="s">
        <v>305</v>
      </c>
      <c r="P159" s="126" t="s">
        <v>306</v>
      </c>
      <c r="Q159" s="227">
        <v>0</v>
      </c>
      <c r="R159" s="227">
        <v>0</v>
      </c>
      <c r="S159" s="227">
        <v>0</v>
      </c>
      <c r="T159" s="227">
        <v>0</v>
      </c>
      <c r="V159" s="126" t="s">
        <v>305</v>
      </c>
      <c r="W159" s="126" t="s">
        <v>306</v>
      </c>
      <c r="X159" s="227">
        <v>0</v>
      </c>
      <c r="Y159" s="227">
        <v>0</v>
      </c>
      <c r="Z159" s="227">
        <v>0</v>
      </c>
      <c r="AA159" s="227">
        <v>0</v>
      </c>
      <c r="AC159" s="126" t="s">
        <v>305</v>
      </c>
      <c r="AD159" s="126" t="s">
        <v>306</v>
      </c>
      <c r="AE159" s="227">
        <v>0</v>
      </c>
      <c r="AF159" s="227">
        <v>0</v>
      </c>
      <c r="AG159" s="227">
        <v>0</v>
      </c>
      <c r="AH159" s="227">
        <v>0</v>
      </c>
      <c r="AJ159" s="126" t="s">
        <v>305</v>
      </c>
      <c r="AK159" s="126" t="s">
        <v>306</v>
      </c>
      <c r="AL159" s="227">
        <v>0</v>
      </c>
      <c r="AM159" s="227">
        <v>0</v>
      </c>
      <c r="AN159" s="227">
        <v>0</v>
      </c>
      <c r="AO159" s="227">
        <v>0</v>
      </c>
      <c r="AQ159" s="126" t="s">
        <v>305</v>
      </c>
      <c r="AR159" s="126" t="s">
        <v>306</v>
      </c>
      <c r="AS159" s="227">
        <v>0</v>
      </c>
      <c r="AT159" s="227">
        <v>0</v>
      </c>
      <c r="AU159" s="227">
        <v>0</v>
      </c>
      <c r="AV159" s="227">
        <v>0</v>
      </c>
      <c r="AX159" s="126" t="s">
        <v>305</v>
      </c>
      <c r="AY159" s="126" t="s">
        <v>306</v>
      </c>
      <c r="AZ159" s="227">
        <v>0</v>
      </c>
      <c r="BA159" s="227">
        <v>0</v>
      </c>
      <c r="BB159" s="227">
        <v>0</v>
      </c>
      <c r="BC159" s="227">
        <v>0</v>
      </c>
      <c r="BE159" s="126" t="s">
        <v>305</v>
      </c>
      <c r="BF159" s="126" t="s">
        <v>306</v>
      </c>
      <c r="BG159" s="227">
        <v>0</v>
      </c>
      <c r="BH159" s="227">
        <v>0</v>
      </c>
      <c r="BI159" s="227">
        <v>0</v>
      </c>
      <c r="BJ159" s="227">
        <v>0</v>
      </c>
      <c r="BL159" s="126" t="s">
        <v>305</v>
      </c>
      <c r="BM159" s="126" t="s">
        <v>306</v>
      </c>
      <c r="BN159" s="227">
        <v>0</v>
      </c>
      <c r="BO159" s="227">
        <v>0</v>
      </c>
      <c r="BP159" s="227">
        <v>0</v>
      </c>
      <c r="BQ159" s="227">
        <v>0</v>
      </c>
      <c r="BS159" s="126" t="s">
        <v>305</v>
      </c>
      <c r="BT159" s="126" t="s">
        <v>306</v>
      </c>
      <c r="BU159" s="227">
        <v>0</v>
      </c>
      <c r="BV159" s="227">
        <v>0</v>
      </c>
      <c r="BW159" s="227">
        <v>0</v>
      </c>
      <c r="BX159" s="227">
        <v>0</v>
      </c>
      <c r="BZ159" s="126" t="s">
        <v>305</v>
      </c>
      <c r="CA159" s="126" t="s">
        <v>306</v>
      </c>
      <c r="CB159" s="227">
        <v>0</v>
      </c>
      <c r="CC159" s="227">
        <v>0</v>
      </c>
      <c r="CD159" s="227">
        <v>0</v>
      </c>
      <c r="CE159" s="227">
        <v>0</v>
      </c>
    </row>
    <row r="160" spans="1:83">
      <c r="A160" s="126" t="s">
        <v>307</v>
      </c>
      <c r="B160" s="126" t="s">
        <v>308</v>
      </c>
      <c r="C160" s="227">
        <v>0</v>
      </c>
      <c r="D160" s="227">
        <v>0</v>
      </c>
      <c r="E160" s="227">
        <v>0</v>
      </c>
      <c r="F160" s="227">
        <v>0</v>
      </c>
      <c r="H160" s="126" t="s">
        <v>307</v>
      </c>
      <c r="I160" s="126" t="s">
        <v>308</v>
      </c>
      <c r="J160" s="227">
        <v>0</v>
      </c>
      <c r="K160" s="227">
        <v>0</v>
      </c>
      <c r="L160" s="227">
        <v>0</v>
      </c>
      <c r="M160" s="227">
        <v>0</v>
      </c>
      <c r="O160" s="126" t="s">
        <v>307</v>
      </c>
      <c r="P160" s="126" t="s">
        <v>308</v>
      </c>
      <c r="Q160" s="227">
        <v>0</v>
      </c>
      <c r="R160" s="227">
        <v>0</v>
      </c>
      <c r="S160" s="227">
        <v>0</v>
      </c>
      <c r="T160" s="227">
        <v>0</v>
      </c>
      <c r="V160" s="126" t="s">
        <v>307</v>
      </c>
      <c r="W160" s="126" t="s">
        <v>308</v>
      </c>
      <c r="X160" s="227">
        <v>0</v>
      </c>
      <c r="Y160" s="227">
        <v>0</v>
      </c>
      <c r="Z160" s="227">
        <v>0</v>
      </c>
      <c r="AA160" s="227">
        <v>0</v>
      </c>
      <c r="AC160" s="126" t="s">
        <v>307</v>
      </c>
      <c r="AD160" s="126" t="s">
        <v>308</v>
      </c>
      <c r="AE160" s="227">
        <v>0</v>
      </c>
      <c r="AF160" s="227">
        <v>0</v>
      </c>
      <c r="AG160" s="227">
        <v>0</v>
      </c>
      <c r="AH160" s="227">
        <v>0</v>
      </c>
      <c r="AJ160" s="126" t="s">
        <v>307</v>
      </c>
      <c r="AK160" s="126" t="s">
        <v>308</v>
      </c>
      <c r="AL160" s="227">
        <v>0</v>
      </c>
      <c r="AM160" s="227">
        <v>0</v>
      </c>
      <c r="AN160" s="227">
        <v>0</v>
      </c>
      <c r="AO160" s="227">
        <v>0</v>
      </c>
      <c r="AQ160" s="126" t="s">
        <v>307</v>
      </c>
      <c r="AR160" s="126" t="s">
        <v>308</v>
      </c>
      <c r="AS160" s="227">
        <v>0</v>
      </c>
      <c r="AT160" s="227">
        <v>0</v>
      </c>
      <c r="AU160" s="227">
        <v>0</v>
      </c>
      <c r="AV160" s="227">
        <v>0</v>
      </c>
      <c r="AX160" s="126" t="s">
        <v>307</v>
      </c>
      <c r="AY160" s="126" t="s">
        <v>308</v>
      </c>
      <c r="AZ160" s="227">
        <v>0</v>
      </c>
      <c r="BA160" s="227">
        <v>0</v>
      </c>
      <c r="BB160" s="227">
        <v>0</v>
      </c>
      <c r="BC160" s="227">
        <v>0</v>
      </c>
      <c r="BE160" s="126" t="s">
        <v>307</v>
      </c>
      <c r="BF160" s="126" t="s">
        <v>308</v>
      </c>
      <c r="BG160" s="227">
        <v>0</v>
      </c>
      <c r="BH160" s="227">
        <v>0</v>
      </c>
      <c r="BI160" s="227">
        <v>0</v>
      </c>
      <c r="BJ160" s="227">
        <v>0</v>
      </c>
      <c r="BL160" s="126" t="s">
        <v>307</v>
      </c>
      <c r="BM160" s="126" t="s">
        <v>308</v>
      </c>
      <c r="BN160" s="227">
        <v>0</v>
      </c>
      <c r="BO160" s="227">
        <v>0</v>
      </c>
      <c r="BP160" s="227">
        <v>0</v>
      </c>
      <c r="BQ160" s="227">
        <v>0</v>
      </c>
      <c r="BS160" s="126" t="s">
        <v>307</v>
      </c>
      <c r="BT160" s="126" t="s">
        <v>308</v>
      </c>
      <c r="BU160" s="227">
        <v>0</v>
      </c>
      <c r="BV160" s="227">
        <v>0</v>
      </c>
      <c r="BW160" s="227">
        <v>0</v>
      </c>
      <c r="BX160" s="227">
        <v>0</v>
      </c>
      <c r="BZ160" s="126" t="s">
        <v>307</v>
      </c>
      <c r="CA160" s="126" t="s">
        <v>308</v>
      </c>
      <c r="CB160" s="227">
        <v>0</v>
      </c>
      <c r="CC160" s="227">
        <v>0</v>
      </c>
      <c r="CD160" s="227">
        <v>0</v>
      </c>
      <c r="CE160" s="227">
        <v>0</v>
      </c>
    </row>
    <row r="161" spans="1:83">
      <c r="A161" s="126" t="s">
        <v>309</v>
      </c>
      <c r="B161" s="126" t="s">
        <v>310</v>
      </c>
      <c r="C161" s="227">
        <v>0</v>
      </c>
      <c r="D161" s="227">
        <v>0</v>
      </c>
      <c r="E161" s="227">
        <v>0</v>
      </c>
      <c r="F161" s="227">
        <v>0</v>
      </c>
      <c r="H161" s="126" t="s">
        <v>309</v>
      </c>
      <c r="I161" s="126" t="s">
        <v>310</v>
      </c>
      <c r="J161" s="227">
        <v>0</v>
      </c>
      <c r="K161" s="227">
        <v>0</v>
      </c>
      <c r="L161" s="227">
        <v>0</v>
      </c>
      <c r="M161" s="227">
        <v>0</v>
      </c>
      <c r="O161" s="126" t="s">
        <v>309</v>
      </c>
      <c r="P161" s="126" t="s">
        <v>310</v>
      </c>
      <c r="Q161" s="227">
        <v>0</v>
      </c>
      <c r="R161" s="227">
        <v>0</v>
      </c>
      <c r="S161" s="227">
        <v>0</v>
      </c>
      <c r="T161" s="227">
        <v>0</v>
      </c>
      <c r="V161" s="126" t="s">
        <v>309</v>
      </c>
      <c r="W161" s="126" t="s">
        <v>310</v>
      </c>
      <c r="X161" s="227">
        <v>0</v>
      </c>
      <c r="Y161" s="227">
        <v>0</v>
      </c>
      <c r="Z161" s="227">
        <v>0</v>
      </c>
      <c r="AA161" s="227">
        <v>0</v>
      </c>
      <c r="AC161" s="126" t="s">
        <v>309</v>
      </c>
      <c r="AD161" s="126" t="s">
        <v>310</v>
      </c>
      <c r="AE161" s="227">
        <v>0</v>
      </c>
      <c r="AF161" s="227">
        <v>0</v>
      </c>
      <c r="AG161" s="227">
        <v>0</v>
      </c>
      <c r="AH161" s="227">
        <v>0</v>
      </c>
      <c r="AJ161" s="126" t="s">
        <v>309</v>
      </c>
      <c r="AK161" s="126" t="s">
        <v>310</v>
      </c>
      <c r="AL161" s="227">
        <v>0</v>
      </c>
      <c r="AM161" s="227">
        <v>0</v>
      </c>
      <c r="AN161" s="227">
        <v>0</v>
      </c>
      <c r="AO161" s="227">
        <v>0</v>
      </c>
      <c r="AQ161" s="126" t="s">
        <v>309</v>
      </c>
      <c r="AR161" s="126" t="s">
        <v>310</v>
      </c>
      <c r="AS161" s="227">
        <v>0</v>
      </c>
      <c r="AT161" s="227">
        <v>0</v>
      </c>
      <c r="AU161" s="227">
        <v>0</v>
      </c>
      <c r="AV161" s="227">
        <v>0</v>
      </c>
      <c r="AX161" s="126" t="s">
        <v>309</v>
      </c>
      <c r="AY161" s="126" t="s">
        <v>310</v>
      </c>
      <c r="AZ161" s="227">
        <v>0</v>
      </c>
      <c r="BA161" s="227">
        <v>0</v>
      </c>
      <c r="BB161" s="227">
        <v>0</v>
      </c>
      <c r="BC161" s="227">
        <v>0</v>
      </c>
      <c r="BE161" s="126" t="s">
        <v>309</v>
      </c>
      <c r="BF161" s="126" t="s">
        <v>310</v>
      </c>
      <c r="BG161" s="227">
        <v>0</v>
      </c>
      <c r="BH161" s="227">
        <v>0</v>
      </c>
      <c r="BI161" s="227">
        <v>0</v>
      </c>
      <c r="BJ161" s="227">
        <v>0</v>
      </c>
      <c r="BL161" s="126" t="s">
        <v>309</v>
      </c>
      <c r="BM161" s="126" t="s">
        <v>310</v>
      </c>
      <c r="BN161" s="227">
        <v>0</v>
      </c>
      <c r="BO161" s="227">
        <v>0</v>
      </c>
      <c r="BP161" s="227">
        <v>0</v>
      </c>
      <c r="BQ161" s="227">
        <v>0</v>
      </c>
      <c r="BS161" s="126" t="s">
        <v>309</v>
      </c>
      <c r="BT161" s="126" t="s">
        <v>310</v>
      </c>
      <c r="BU161" s="227">
        <v>0</v>
      </c>
      <c r="BV161" s="227">
        <v>0</v>
      </c>
      <c r="BW161" s="227">
        <v>0</v>
      </c>
      <c r="BX161" s="227">
        <v>0</v>
      </c>
      <c r="BZ161" s="126" t="s">
        <v>309</v>
      </c>
      <c r="CA161" s="126" t="s">
        <v>310</v>
      </c>
      <c r="CB161" s="227">
        <v>0</v>
      </c>
      <c r="CC161" s="227">
        <v>0</v>
      </c>
      <c r="CD161" s="227">
        <v>0</v>
      </c>
      <c r="CE161" s="227">
        <v>0</v>
      </c>
    </row>
    <row r="162" spans="1:83">
      <c r="A162" s="126" t="s">
        <v>311</v>
      </c>
      <c r="B162" s="126" t="s">
        <v>312</v>
      </c>
      <c r="C162" s="227">
        <v>0</v>
      </c>
      <c r="D162" s="227">
        <v>0</v>
      </c>
      <c r="E162" s="227">
        <v>0</v>
      </c>
      <c r="F162" s="227">
        <v>0</v>
      </c>
      <c r="H162" s="126" t="s">
        <v>311</v>
      </c>
      <c r="I162" s="126" t="s">
        <v>312</v>
      </c>
      <c r="J162" s="227">
        <v>0</v>
      </c>
      <c r="K162" s="227">
        <v>0</v>
      </c>
      <c r="L162" s="227">
        <v>0</v>
      </c>
      <c r="M162" s="227">
        <v>0</v>
      </c>
      <c r="O162" s="126" t="s">
        <v>311</v>
      </c>
      <c r="P162" s="126" t="s">
        <v>312</v>
      </c>
      <c r="Q162" s="227">
        <v>0</v>
      </c>
      <c r="R162" s="227">
        <v>0</v>
      </c>
      <c r="S162" s="227">
        <v>0</v>
      </c>
      <c r="T162" s="227">
        <v>0</v>
      </c>
      <c r="V162" s="126" t="s">
        <v>311</v>
      </c>
      <c r="W162" s="126" t="s">
        <v>312</v>
      </c>
      <c r="X162" s="227">
        <v>0</v>
      </c>
      <c r="Y162" s="227">
        <v>0</v>
      </c>
      <c r="Z162" s="227">
        <v>0</v>
      </c>
      <c r="AA162" s="227">
        <v>0</v>
      </c>
      <c r="AC162" s="126" t="s">
        <v>311</v>
      </c>
      <c r="AD162" s="126" t="s">
        <v>312</v>
      </c>
      <c r="AE162" s="227">
        <v>0</v>
      </c>
      <c r="AF162" s="227">
        <v>0</v>
      </c>
      <c r="AG162" s="227">
        <v>0</v>
      </c>
      <c r="AH162" s="227">
        <v>0</v>
      </c>
      <c r="AJ162" s="126" t="s">
        <v>311</v>
      </c>
      <c r="AK162" s="126" t="s">
        <v>312</v>
      </c>
      <c r="AL162" s="227">
        <v>0</v>
      </c>
      <c r="AM162" s="227">
        <v>0</v>
      </c>
      <c r="AN162" s="227">
        <v>0</v>
      </c>
      <c r="AO162" s="227">
        <v>0</v>
      </c>
      <c r="AQ162" s="126" t="s">
        <v>311</v>
      </c>
      <c r="AR162" s="126" t="s">
        <v>312</v>
      </c>
      <c r="AS162" s="227">
        <v>0</v>
      </c>
      <c r="AT162" s="227">
        <v>0</v>
      </c>
      <c r="AU162" s="227">
        <v>0</v>
      </c>
      <c r="AV162" s="227">
        <v>0</v>
      </c>
      <c r="AX162" s="126" t="s">
        <v>311</v>
      </c>
      <c r="AY162" s="126" t="s">
        <v>312</v>
      </c>
      <c r="AZ162" s="227">
        <v>0</v>
      </c>
      <c r="BA162" s="227">
        <v>0</v>
      </c>
      <c r="BB162" s="227">
        <v>0</v>
      </c>
      <c r="BC162" s="227">
        <v>0</v>
      </c>
      <c r="BE162" s="126" t="s">
        <v>311</v>
      </c>
      <c r="BF162" s="126" t="s">
        <v>312</v>
      </c>
      <c r="BG162" s="227">
        <v>0</v>
      </c>
      <c r="BH162" s="227">
        <v>0</v>
      </c>
      <c r="BI162" s="227">
        <v>0</v>
      </c>
      <c r="BJ162" s="227">
        <v>0</v>
      </c>
      <c r="BL162" s="126" t="s">
        <v>311</v>
      </c>
      <c r="BM162" s="126" t="s">
        <v>312</v>
      </c>
      <c r="BN162" s="227">
        <v>0</v>
      </c>
      <c r="BO162" s="227">
        <v>0</v>
      </c>
      <c r="BP162" s="227">
        <v>0</v>
      </c>
      <c r="BQ162" s="227">
        <v>0</v>
      </c>
      <c r="BS162" s="126" t="s">
        <v>311</v>
      </c>
      <c r="BT162" s="126" t="s">
        <v>312</v>
      </c>
      <c r="BU162" s="227">
        <v>0</v>
      </c>
      <c r="BV162" s="227">
        <v>0</v>
      </c>
      <c r="BW162" s="227">
        <v>0</v>
      </c>
      <c r="BX162" s="227">
        <v>0</v>
      </c>
      <c r="BZ162" s="126" t="s">
        <v>311</v>
      </c>
      <c r="CA162" s="126" t="s">
        <v>312</v>
      </c>
      <c r="CB162" s="227">
        <v>0</v>
      </c>
      <c r="CC162" s="227">
        <v>0</v>
      </c>
      <c r="CD162" s="227">
        <v>0</v>
      </c>
      <c r="CE162" s="227">
        <v>0</v>
      </c>
    </row>
    <row r="163" spans="1:83">
      <c r="A163" s="126" t="s">
        <v>313</v>
      </c>
      <c r="B163" s="126" t="s">
        <v>314</v>
      </c>
      <c r="C163" s="227">
        <v>0</v>
      </c>
      <c r="D163" s="227">
        <v>0</v>
      </c>
      <c r="E163" s="227">
        <v>0</v>
      </c>
      <c r="F163" s="227">
        <v>0</v>
      </c>
      <c r="H163" s="126" t="s">
        <v>313</v>
      </c>
      <c r="I163" s="126" t="s">
        <v>314</v>
      </c>
      <c r="J163" s="227">
        <v>0</v>
      </c>
      <c r="K163" s="227">
        <v>0</v>
      </c>
      <c r="L163" s="227">
        <v>0</v>
      </c>
      <c r="M163" s="227">
        <v>0</v>
      </c>
      <c r="O163" s="126" t="s">
        <v>313</v>
      </c>
      <c r="P163" s="126" t="s">
        <v>314</v>
      </c>
      <c r="Q163" s="227">
        <v>0</v>
      </c>
      <c r="R163" s="227">
        <v>0</v>
      </c>
      <c r="S163" s="227">
        <v>0</v>
      </c>
      <c r="T163" s="227">
        <v>0</v>
      </c>
      <c r="V163" s="126" t="s">
        <v>313</v>
      </c>
      <c r="W163" s="126" t="s">
        <v>314</v>
      </c>
      <c r="X163" s="227">
        <v>0</v>
      </c>
      <c r="Y163" s="227">
        <v>0</v>
      </c>
      <c r="Z163" s="227">
        <v>0</v>
      </c>
      <c r="AA163" s="227">
        <v>0</v>
      </c>
      <c r="AC163" s="126" t="s">
        <v>313</v>
      </c>
      <c r="AD163" s="126" t="s">
        <v>314</v>
      </c>
      <c r="AE163" s="227">
        <v>0</v>
      </c>
      <c r="AF163" s="227">
        <v>0</v>
      </c>
      <c r="AG163" s="227">
        <v>0</v>
      </c>
      <c r="AH163" s="227">
        <v>0</v>
      </c>
      <c r="AJ163" s="126" t="s">
        <v>313</v>
      </c>
      <c r="AK163" s="126" t="s">
        <v>314</v>
      </c>
      <c r="AL163" s="227">
        <v>0</v>
      </c>
      <c r="AM163" s="227">
        <v>0</v>
      </c>
      <c r="AN163" s="227">
        <v>0</v>
      </c>
      <c r="AO163" s="227">
        <v>0</v>
      </c>
      <c r="AQ163" s="126" t="s">
        <v>313</v>
      </c>
      <c r="AR163" s="126" t="s">
        <v>314</v>
      </c>
      <c r="AS163" s="227">
        <v>0</v>
      </c>
      <c r="AT163" s="227">
        <v>0</v>
      </c>
      <c r="AU163" s="227">
        <v>0</v>
      </c>
      <c r="AV163" s="227">
        <v>0</v>
      </c>
      <c r="AX163" s="126" t="s">
        <v>313</v>
      </c>
      <c r="AY163" s="126" t="s">
        <v>314</v>
      </c>
      <c r="AZ163" s="227">
        <v>0</v>
      </c>
      <c r="BA163" s="227">
        <v>0</v>
      </c>
      <c r="BB163" s="227">
        <v>0</v>
      </c>
      <c r="BC163" s="227">
        <v>0</v>
      </c>
      <c r="BE163" s="126" t="s">
        <v>313</v>
      </c>
      <c r="BF163" s="126" t="s">
        <v>314</v>
      </c>
      <c r="BG163" s="227">
        <v>0</v>
      </c>
      <c r="BH163" s="227">
        <v>0</v>
      </c>
      <c r="BI163" s="227">
        <v>0</v>
      </c>
      <c r="BJ163" s="227">
        <v>0</v>
      </c>
      <c r="BL163" s="126" t="s">
        <v>313</v>
      </c>
      <c r="BM163" s="126" t="s">
        <v>314</v>
      </c>
      <c r="BN163" s="227">
        <v>0</v>
      </c>
      <c r="BO163" s="227">
        <v>0</v>
      </c>
      <c r="BP163" s="227">
        <v>0</v>
      </c>
      <c r="BQ163" s="227">
        <v>0</v>
      </c>
      <c r="BS163" s="126" t="s">
        <v>313</v>
      </c>
      <c r="BT163" s="126" t="s">
        <v>314</v>
      </c>
      <c r="BU163" s="227">
        <v>0</v>
      </c>
      <c r="BV163" s="227">
        <v>0</v>
      </c>
      <c r="BW163" s="227">
        <v>0</v>
      </c>
      <c r="BX163" s="227">
        <v>0</v>
      </c>
      <c r="BZ163" s="126" t="s">
        <v>313</v>
      </c>
      <c r="CA163" s="126" t="s">
        <v>314</v>
      </c>
      <c r="CB163" s="227">
        <v>0</v>
      </c>
      <c r="CC163" s="227">
        <v>0</v>
      </c>
      <c r="CD163" s="227">
        <v>0</v>
      </c>
      <c r="CE163" s="227">
        <v>0</v>
      </c>
    </row>
    <row r="164" spans="1:83">
      <c r="A164" s="126" t="s">
        <v>315</v>
      </c>
      <c r="B164" s="126" t="s">
        <v>316</v>
      </c>
      <c r="C164" s="227">
        <v>0</v>
      </c>
      <c r="D164" s="227">
        <v>0</v>
      </c>
      <c r="E164" s="227">
        <v>0</v>
      </c>
      <c r="F164" s="227">
        <v>0</v>
      </c>
      <c r="H164" s="126" t="s">
        <v>315</v>
      </c>
      <c r="I164" s="126" t="s">
        <v>316</v>
      </c>
      <c r="J164" s="227">
        <v>0</v>
      </c>
      <c r="K164" s="227">
        <v>0</v>
      </c>
      <c r="L164" s="227">
        <v>0</v>
      </c>
      <c r="M164" s="227">
        <v>0</v>
      </c>
      <c r="O164" s="126" t="s">
        <v>315</v>
      </c>
      <c r="P164" s="126" t="s">
        <v>316</v>
      </c>
      <c r="Q164" s="227">
        <v>0</v>
      </c>
      <c r="R164" s="227">
        <v>0</v>
      </c>
      <c r="S164" s="227">
        <v>0</v>
      </c>
      <c r="T164" s="227">
        <v>0</v>
      </c>
      <c r="V164" s="126" t="s">
        <v>315</v>
      </c>
      <c r="W164" s="126" t="s">
        <v>316</v>
      </c>
      <c r="X164" s="227">
        <v>0</v>
      </c>
      <c r="Y164" s="227">
        <v>0</v>
      </c>
      <c r="Z164" s="227">
        <v>0</v>
      </c>
      <c r="AA164" s="227">
        <v>0</v>
      </c>
      <c r="AC164" s="126" t="s">
        <v>315</v>
      </c>
      <c r="AD164" s="126" t="s">
        <v>316</v>
      </c>
      <c r="AE164" s="227">
        <v>0</v>
      </c>
      <c r="AF164" s="227">
        <v>0</v>
      </c>
      <c r="AG164" s="227">
        <v>0</v>
      </c>
      <c r="AH164" s="227">
        <v>0</v>
      </c>
      <c r="AJ164" s="126" t="s">
        <v>315</v>
      </c>
      <c r="AK164" s="126" t="s">
        <v>316</v>
      </c>
      <c r="AL164" s="227">
        <v>0</v>
      </c>
      <c r="AM164" s="227">
        <v>0</v>
      </c>
      <c r="AN164" s="227">
        <v>0</v>
      </c>
      <c r="AO164" s="227">
        <v>0</v>
      </c>
      <c r="AQ164" s="126" t="s">
        <v>315</v>
      </c>
      <c r="AR164" s="126" t="s">
        <v>316</v>
      </c>
      <c r="AS164" s="227">
        <v>0</v>
      </c>
      <c r="AT164" s="227">
        <v>0</v>
      </c>
      <c r="AU164" s="227">
        <v>0</v>
      </c>
      <c r="AV164" s="227">
        <v>0</v>
      </c>
      <c r="AX164" s="126" t="s">
        <v>315</v>
      </c>
      <c r="AY164" s="126" t="s">
        <v>316</v>
      </c>
      <c r="AZ164" s="227">
        <v>0</v>
      </c>
      <c r="BA164" s="227">
        <v>0</v>
      </c>
      <c r="BB164" s="227">
        <v>0</v>
      </c>
      <c r="BC164" s="227">
        <v>0</v>
      </c>
      <c r="BE164" s="126" t="s">
        <v>315</v>
      </c>
      <c r="BF164" s="126" t="s">
        <v>316</v>
      </c>
      <c r="BG164" s="227">
        <v>0</v>
      </c>
      <c r="BH164" s="227">
        <v>0</v>
      </c>
      <c r="BI164" s="227">
        <v>0</v>
      </c>
      <c r="BJ164" s="227">
        <v>0</v>
      </c>
      <c r="BL164" s="126" t="s">
        <v>315</v>
      </c>
      <c r="BM164" s="126" t="s">
        <v>316</v>
      </c>
      <c r="BN164" s="227">
        <v>0</v>
      </c>
      <c r="BO164" s="227">
        <v>0</v>
      </c>
      <c r="BP164" s="227">
        <v>0</v>
      </c>
      <c r="BQ164" s="227">
        <v>0</v>
      </c>
      <c r="BS164" s="126" t="s">
        <v>315</v>
      </c>
      <c r="BT164" s="126" t="s">
        <v>316</v>
      </c>
      <c r="BU164" s="227">
        <v>0</v>
      </c>
      <c r="BV164" s="227">
        <v>0</v>
      </c>
      <c r="BW164" s="227">
        <v>0</v>
      </c>
      <c r="BX164" s="227">
        <v>0</v>
      </c>
      <c r="BZ164" s="126" t="s">
        <v>315</v>
      </c>
      <c r="CA164" s="126" t="s">
        <v>316</v>
      </c>
      <c r="CB164" s="227">
        <v>0</v>
      </c>
      <c r="CC164" s="227">
        <v>0</v>
      </c>
      <c r="CD164" s="227">
        <v>0</v>
      </c>
      <c r="CE164" s="227">
        <v>0</v>
      </c>
    </row>
    <row r="165" spans="1:83">
      <c r="A165" s="126" t="s">
        <v>317</v>
      </c>
      <c r="B165" s="126" t="s">
        <v>318</v>
      </c>
      <c r="C165" s="227">
        <v>0</v>
      </c>
      <c r="D165" s="227">
        <v>0</v>
      </c>
      <c r="E165" s="227">
        <v>0</v>
      </c>
      <c r="F165" s="227">
        <v>0</v>
      </c>
      <c r="H165" s="126" t="s">
        <v>317</v>
      </c>
      <c r="I165" s="126" t="s">
        <v>318</v>
      </c>
      <c r="J165" s="227">
        <v>0</v>
      </c>
      <c r="K165" s="227">
        <v>0</v>
      </c>
      <c r="L165" s="227">
        <v>0</v>
      </c>
      <c r="M165" s="227">
        <v>0</v>
      </c>
      <c r="O165" s="126" t="s">
        <v>317</v>
      </c>
      <c r="P165" s="126" t="s">
        <v>318</v>
      </c>
      <c r="Q165" s="227">
        <v>0</v>
      </c>
      <c r="R165" s="227">
        <v>0</v>
      </c>
      <c r="S165" s="227">
        <v>0</v>
      </c>
      <c r="T165" s="227">
        <v>0</v>
      </c>
      <c r="V165" s="126" t="s">
        <v>317</v>
      </c>
      <c r="W165" s="126" t="s">
        <v>318</v>
      </c>
      <c r="X165" s="227">
        <v>0</v>
      </c>
      <c r="Y165" s="227">
        <v>0</v>
      </c>
      <c r="Z165" s="227">
        <v>0</v>
      </c>
      <c r="AA165" s="227">
        <v>0</v>
      </c>
      <c r="AC165" s="126" t="s">
        <v>317</v>
      </c>
      <c r="AD165" s="126" t="s">
        <v>318</v>
      </c>
      <c r="AE165" s="227">
        <v>0</v>
      </c>
      <c r="AF165" s="227">
        <v>0</v>
      </c>
      <c r="AG165" s="227">
        <v>0</v>
      </c>
      <c r="AH165" s="227">
        <v>0</v>
      </c>
      <c r="AJ165" s="126" t="s">
        <v>317</v>
      </c>
      <c r="AK165" s="126" t="s">
        <v>318</v>
      </c>
      <c r="AL165" s="227">
        <v>0</v>
      </c>
      <c r="AM165" s="227">
        <v>0</v>
      </c>
      <c r="AN165" s="227">
        <v>0</v>
      </c>
      <c r="AO165" s="227">
        <v>0</v>
      </c>
      <c r="AQ165" s="126" t="s">
        <v>317</v>
      </c>
      <c r="AR165" s="126" t="s">
        <v>318</v>
      </c>
      <c r="AS165" s="227">
        <v>0</v>
      </c>
      <c r="AT165" s="227">
        <v>0</v>
      </c>
      <c r="AU165" s="227">
        <v>0</v>
      </c>
      <c r="AV165" s="227">
        <v>0</v>
      </c>
      <c r="AX165" s="126" t="s">
        <v>317</v>
      </c>
      <c r="AY165" s="126" t="s">
        <v>318</v>
      </c>
      <c r="AZ165" s="227">
        <v>0</v>
      </c>
      <c r="BA165" s="227">
        <v>0</v>
      </c>
      <c r="BB165" s="227">
        <v>0</v>
      </c>
      <c r="BC165" s="227">
        <v>0</v>
      </c>
      <c r="BE165" s="126" t="s">
        <v>317</v>
      </c>
      <c r="BF165" s="126" t="s">
        <v>318</v>
      </c>
      <c r="BG165" s="227">
        <v>0</v>
      </c>
      <c r="BH165" s="227">
        <v>0</v>
      </c>
      <c r="BI165" s="227">
        <v>0</v>
      </c>
      <c r="BJ165" s="227">
        <v>0</v>
      </c>
      <c r="BL165" s="126" t="s">
        <v>317</v>
      </c>
      <c r="BM165" s="126" t="s">
        <v>318</v>
      </c>
      <c r="BN165" s="227">
        <v>0</v>
      </c>
      <c r="BO165" s="227">
        <v>0</v>
      </c>
      <c r="BP165" s="227">
        <v>0</v>
      </c>
      <c r="BQ165" s="227">
        <v>0</v>
      </c>
      <c r="BS165" s="126" t="s">
        <v>317</v>
      </c>
      <c r="BT165" s="126" t="s">
        <v>318</v>
      </c>
      <c r="BU165" s="227">
        <v>0</v>
      </c>
      <c r="BV165" s="227">
        <v>0</v>
      </c>
      <c r="BW165" s="227">
        <v>0</v>
      </c>
      <c r="BX165" s="227">
        <v>0</v>
      </c>
      <c r="BZ165" s="126" t="s">
        <v>317</v>
      </c>
      <c r="CA165" s="126" t="s">
        <v>318</v>
      </c>
      <c r="CB165" s="227">
        <v>0</v>
      </c>
      <c r="CC165" s="227">
        <v>0</v>
      </c>
      <c r="CD165" s="227">
        <v>0</v>
      </c>
      <c r="CE165" s="227">
        <v>0</v>
      </c>
    </row>
    <row r="166" spans="1:83">
      <c r="A166" s="126" t="s">
        <v>319</v>
      </c>
      <c r="B166" s="126" t="s">
        <v>320</v>
      </c>
      <c r="C166" s="227">
        <v>0</v>
      </c>
      <c r="D166" s="227">
        <v>0</v>
      </c>
      <c r="E166" s="227">
        <v>0</v>
      </c>
      <c r="F166" s="227">
        <v>0</v>
      </c>
      <c r="H166" s="126" t="s">
        <v>319</v>
      </c>
      <c r="I166" s="126" t="s">
        <v>320</v>
      </c>
      <c r="J166" s="227">
        <v>0</v>
      </c>
      <c r="K166" s="227">
        <v>0</v>
      </c>
      <c r="L166" s="227">
        <v>0</v>
      </c>
      <c r="M166" s="227">
        <v>0</v>
      </c>
      <c r="O166" s="126" t="s">
        <v>319</v>
      </c>
      <c r="P166" s="126" t="s">
        <v>320</v>
      </c>
      <c r="Q166" s="227">
        <v>0</v>
      </c>
      <c r="R166" s="227">
        <v>0</v>
      </c>
      <c r="S166" s="227">
        <v>0</v>
      </c>
      <c r="T166" s="227">
        <v>0</v>
      </c>
      <c r="V166" s="126" t="s">
        <v>319</v>
      </c>
      <c r="W166" s="126" t="s">
        <v>320</v>
      </c>
      <c r="X166" s="227">
        <v>0</v>
      </c>
      <c r="Y166" s="227">
        <v>0</v>
      </c>
      <c r="Z166" s="227">
        <v>0</v>
      </c>
      <c r="AA166" s="227">
        <v>0</v>
      </c>
      <c r="AC166" s="126" t="s">
        <v>319</v>
      </c>
      <c r="AD166" s="126" t="s">
        <v>320</v>
      </c>
      <c r="AE166" s="227">
        <v>0</v>
      </c>
      <c r="AF166" s="227">
        <v>0</v>
      </c>
      <c r="AG166" s="227">
        <v>0</v>
      </c>
      <c r="AH166" s="227">
        <v>0</v>
      </c>
      <c r="AJ166" s="126" t="s">
        <v>319</v>
      </c>
      <c r="AK166" s="126" t="s">
        <v>320</v>
      </c>
      <c r="AL166" s="227">
        <v>0</v>
      </c>
      <c r="AM166" s="227">
        <v>0</v>
      </c>
      <c r="AN166" s="227">
        <v>0</v>
      </c>
      <c r="AO166" s="227">
        <v>0</v>
      </c>
      <c r="AQ166" s="126" t="s">
        <v>319</v>
      </c>
      <c r="AR166" s="126" t="s">
        <v>320</v>
      </c>
      <c r="AS166" s="227">
        <v>0</v>
      </c>
      <c r="AT166" s="227">
        <v>0</v>
      </c>
      <c r="AU166" s="227">
        <v>0</v>
      </c>
      <c r="AV166" s="227">
        <v>0</v>
      </c>
      <c r="AX166" s="126" t="s">
        <v>319</v>
      </c>
      <c r="AY166" s="126" t="s">
        <v>320</v>
      </c>
      <c r="AZ166" s="227">
        <v>0</v>
      </c>
      <c r="BA166" s="227">
        <v>0</v>
      </c>
      <c r="BB166" s="227">
        <v>0</v>
      </c>
      <c r="BC166" s="227">
        <v>0</v>
      </c>
      <c r="BE166" s="126" t="s">
        <v>319</v>
      </c>
      <c r="BF166" s="126" t="s">
        <v>320</v>
      </c>
      <c r="BG166" s="227">
        <v>0</v>
      </c>
      <c r="BH166" s="227">
        <v>0</v>
      </c>
      <c r="BI166" s="227">
        <v>0</v>
      </c>
      <c r="BJ166" s="227">
        <v>0</v>
      </c>
      <c r="BL166" s="126" t="s">
        <v>319</v>
      </c>
      <c r="BM166" s="126" t="s">
        <v>320</v>
      </c>
      <c r="BN166" s="227">
        <v>0</v>
      </c>
      <c r="BO166" s="227">
        <v>0</v>
      </c>
      <c r="BP166" s="227">
        <v>0</v>
      </c>
      <c r="BQ166" s="227">
        <v>0</v>
      </c>
      <c r="BS166" s="126" t="s">
        <v>319</v>
      </c>
      <c r="BT166" s="126" t="s">
        <v>320</v>
      </c>
      <c r="BU166" s="227">
        <v>0</v>
      </c>
      <c r="BV166" s="227">
        <v>0</v>
      </c>
      <c r="BW166" s="227">
        <v>0</v>
      </c>
      <c r="BX166" s="227">
        <v>0</v>
      </c>
      <c r="BZ166" s="126" t="s">
        <v>319</v>
      </c>
      <c r="CA166" s="126" t="s">
        <v>320</v>
      </c>
      <c r="CB166" s="227">
        <v>0</v>
      </c>
      <c r="CC166" s="227">
        <v>0</v>
      </c>
      <c r="CD166" s="227">
        <v>0</v>
      </c>
      <c r="CE166" s="227">
        <v>0</v>
      </c>
    </row>
    <row r="167" spans="1:83">
      <c r="A167" s="126" t="s">
        <v>321</v>
      </c>
      <c r="B167" s="126" t="s">
        <v>322</v>
      </c>
      <c r="C167" s="227">
        <v>0</v>
      </c>
      <c r="D167" s="227">
        <v>0</v>
      </c>
      <c r="E167" s="227">
        <v>0</v>
      </c>
      <c r="F167" s="227">
        <v>0</v>
      </c>
      <c r="H167" s="126" t="s">
        <v>321</v>
      </c>
      <c r="I167" s="126" t="s">
        <v>322</v>
      </c>
      <c r="J167" s="227">
        <v>0</v>
      </c>
      <c r="K167" s="227">
        <v>0</v>
      </c>
      <c r="L167" s="227">
        <v>0</v>
      </c>
      <c r="M167" s="227">
        <v>0</v>
      </c>
      <c r="O167" s="126" t="s">
        <v>321</v>
      </c>
      <c r="P167" s="126" t="s">
        <v>322</v>
      </c>
      <c r="Q167" s="227">
        <v>0</v>
      </c>
      <c r="R167" s="227">
        <v>0</v>
      </c>
      <c r="S167" s="227">
        <v>0</v>
      </c>
      <c r="T167" s="227">
        <v>0</v>
      </c>
      <c r="V167" s="126" t="s">
        <v>321</v>
      </c>
      <c r="W167" s="126" t="s">
        <v>322</v>
      </c>
      <c r="X167" s="227">
        <v>0</v>
      </c>
      <c r="Y167" s="227">
        <v>0</v>
      </c>
      <c r="Z167" s="227">
        <v>0</v>
      </c>
      <c r="AA167" s="227">
        <v>0</v>
      </c>
      <c r="AC167" s="126" t="s">
        <v>321</v>
      </c>
      <c r="AD167" s="126" t="s">
        <v>322</v>
      </c>
      <c r="AE167" s="227">
        <v>0</v>
      </c>
      <c r="AF167" s="227">
        <v>0</v>
      </c>
      <c r="AG167" s="227">
        <v>0</v>
      </c>
      <c r="AH167" s="227">
        <v>0</v>
      </c>
      <c r="AJ167" s="126" t="s">
        <v>321</v>
      </c>
      <c r="AK167" s="126" t="s">
        <v>322</v>
      </c>
      <c r="AL167" s="227">
        <v>0</v>
      </c>
      <c r="AM167" s="227">
        <v>0</v>
      </c>
      <c r="AN167" s="227">
        <v>0</v>
      </c>
      <c r="AO167" s="227">
        <v>0</v>
      </c>
      <c r="AQ167" s="126" t="s">
        <v>321</v>
      </c>
      <c r="AR167" s="126" t="s">
        <v>322</v>
      </c>
      <c r="AS167" s="227">
        <v>0</v>
      </c>
      <c r="AT167" s="227">
        <v>0</v>
      </c>
      <c r="AU167" s="227">
        <v>0</v>
      </c>
      <c r="AV167" s="227">
        <v>0</v>
      </c>
      <c r="AX167" s="126" t="s">
        <v>321</v>
      </c>
      <c r="AY167" s="126" t="s">
        <v>322</v>
      </c>
      <c r="AZ167" s="227">
        <v>0</v>
      </c>
      <c r="BA167" s="227">
        <v>0</v>
      </c>
      <c r="BB167" s="227">
        <v>0</v>
      </c>
      <c r="BC167" s="227">
        <v>0</v>
      </c>
      <c r="BE167" s="126" t="s">
        <v>321</v>
      </c>
      <c r="BF167" s="126" t="s">
        <v>322</v>
      </c>
      <c r="BG167" s="227">
        <v>0</v>
      </c>
      <c r="BH167" s="227">
        <v>0</v>
      </c>
      <c r="BI167" s="227">
        <v>0</v>
      </c>
      <c r="BJ167" s="227">
        <v>0</v>
      </c>
      <c r="BL167" s="126" t="s">
        <v>321</v>
      </c>
      <c r="BM167" s="126" t="s">
        <v>322</v>
      </c>
      <c r="BN167" s="227">
        <v>0</v>
      </c>
      <c r="BO167" s="227">
        <v>0</v>
      </c>
      <c r="BP167" s="227">
        <v>0</v>
      </c>
      <c r="BQ167" s="227">
        <v>0</v>
      </c>
      <c r="BS167" s="126" t="s">
        <v>321</v>
      </c>
      <c r="BT167" s="126" t="s">
        <v>322</v>
      </c>
      <c r="BU167" s="227">
        <v>0</v>
      </c>
      <c r="BV167" s="227">
        <v>0</v>
      </c>
      <c r="BW167" s="227">
        <v>0</v>
      </c>
      <c r="BX167" s="227">
        <v>0</v>
      </c>
      <c r="BZ167" s="126" t="s">
        <v>321</v>
      </c>
      <c r="CA167" s="126" t="s">
        <v>322</v>
      </c>
      <c r="CB167" s="227">
        <v>0</v>
      </c>
      <c r="CC167" s="227">
        <v>0</v>
      </c>
      <c r="CD167" s="227">
        <v>0</v>
      </c>
      <c r="CE167" s="227">
        <v>0</v>
      </c>
    </row>
    <row r="168" spans="1:83">
      <c r="A168" s="126" t="s">
        <v>323</v>
      </c>
      <c r="B168" s="126" t="s">
        <v>324</v>
      </c>
      <c r="C168" s="227">
        <v>0</v>
      </c>
      <c r="D168" s="227">
        <v>0</v>
      </c>
      <c r="E168" s="227">
        <v>0</v>
      </c>
      <c r="F168" s="227">
        <v>0</v>
      </c>
      <c r="H168" s="126" t="s">
        <v>323</v>
      </c>
      <c r="I168" s="126" t="s">
        <v>324</v>
      </c>
      <c r="J168" s="227">
        <v>0</v>
      </c>
      <c r="K168" s="227">
        <v>0</v>
      </c>
      <c r="L168" s="227">
        <v>0</v>
      </c>
      <c r="M168" s="227">
        <v>0</v>
      </c>
      <c r="O168" s="126" t="s">
        <v>323</v>
      </c>
      <c r="P168" s="126" t="s">
        <v>324</v>
      </c>
      <c r="Q168" s="227">
        <v>0</v>
      </c>
      <c r="R168" s="227">
        <v>0</v>
      </c>
      <c r="S168" s="227">
        <v>0</v>
      </c>
      <c r="T168" s="227">
        <v>0</v>
      </c>
      <c r="V168" s="126" t="s">
        <v>323</v>
      </c>
      <c r="W168" s="126" t="s">
        <v>324</v>
      </c>
      <c r="X168" s="227">
        <v>0</v>
      </c>
      <c r="Y168" s="227">
        <v>0</v>
      </c>
      <c r="Z168" s="227">
        <v>0</v>
      </c>
      <c r="AA168" s="227">
        <v>0</v>
      </c>
      <c r="AC168" s="126" t="s">
        <v>323</v>
      </c>
      <c r="AD168" s="126" t="s">
        <v>324</v>
      </c>
      <c r="AE168" s="227">
        <v>0</v>
      </c>
      <c r="AF168" s="227">
        <v>0</v>
      </c>
      <c r="AG168" s="227">
        <v>0</v>
      </c>
      <c r="AH168" s="227">
        <v>0</v>
      </c>
      <c r="AJ168" s="126" t="s">
        <v>323</v>
      </c>
      <c r="AK168" s="126" t="s">
        <v>324</v>
      </c>
      <c r="AL168" s="227">
        <v>0</v>
      </c>
      <c r="AM168" s="227">
        <v>0</v>
      </c>
      <c r="AN168" s="227">
        <v>0</v>
      </c>
      <c r="AO168" s="227">
        <v>0</v>
      </c>
      <c r="AQ168" s="126" t="s">
        <v>323</v>
      </c>
      <c r="AR168" s="126" t="s">
        <v>324</v>
      </c>
      <c r="AS168" s="227">
        <v>0</v>
      </c>
      <c r="AT168" s="227">
        <v>0</v>
      </c>
      <c r="AU168" s="227">
        <v>0</v>
      </c>
      <c r="AV168" s="227">
        <v>0</v>
      </c>
      <c r="AX168" s="126" t="s">
        <v>323</v>
      </c>
      <c r="AY168" s="126" t="s">
        <v>324</v>
      </c>
      <c r="AZ168" s="227">
        <v>0</v>
      </c>
      <c r="BA168" s="227">
        <v>0</v>
      </c>
      <c r="BB168" s="227">
        <v>0</v>
      </c>
      <c r="BC168" s="227">
        <v>0</v>
      </c>
      <c r="BE168" s="126" t="s">
        <v>323</v>
      </c>
      <c r="BF168" s="126" t="s">
        <v>324</v>
      </c>
      <c r="BG168" s="227">
        <v>0</v>
      </c>
      <c r="BH168" s="227">
        <v>0</v>
      </c>
      <c r="BI168" s="227">
        <v>0</v>
      </c>
      <c r="BJ168" s="227">
        <v>0</v>
      </c>
      <c r="BL168" s="126" t="s">
        <v>323</v>
      </c>
      <c r="BM168" s="126" t="s">
        <v>324</v>
      </c>
      <c r="BN168" s="227">
        <v>0</v>
      </c>
      <c r="BO168" s="227">
        <v>0</v>
      </c>
      <c r="BP168" s="227">
        <v>0</v>
      </c>
      <c r="BQ168" s="227">
        <v>0</v>
      </c>
      <c r="BS168" s="126" t="s">
        <v>323</v>
      </c>
      <c r="BT168" s="126" t="s">
        <v>324</v>
      </c>
      <c r="BU168" s="227">
        <v>0</v>
      </c>
      <c r="BV168" s="227">
        <v>0</v>
      </c>
      <c r="BW168" s="227">
        <v>0</v>
      </c>
      <c r="BX168" s="227">
        <v>0</v>
      </c>
      <c r="BZ168" s="126" t="s">
        <v>323</v>
      </c>
      <c r="CA168" s="126" t="s">
        <v>324</v>
      </c>
      <c r="CB168" s="227">
        <v>0</v>
      </c>
      <c r="CC168" s="227">
        <v>0</v>
      </c>
      <c r="CD168" s="227">
        <v>0</v>
      </c>
      <c r="CE168" s="227">
        <v>0</v>
      </c>
    </row>
    <row r="169" spans="1:83">
      <c r="A169" s="126" t="s">
        <v>325</v>
      </c>
      <c r="B169" s="126" t="s">
        <v>326</v>
      </c>
      <c r="C169" s="227">
        <v>0</v>
      </c>
      <c r="D169" s="227">
        <v>0</v>
      </c>
      <c r="E169" s="227">
        <v>0</v>
      </c>
      <c r="F169" s="227">
        <v>0</v>
      </c>
      <c r="H169" s="126" t="s">
        <v>325</v>
      </c>
      <c r="I169" s="126" t="s">
        <v>326</v>
      </c>
      <c r="J169" s="227">
        <v>0</v>
      </c>
      <c r="K169" s="227">
        <v>0</v>
      </c>
      <c r="L169" s="227">
        <v>0</v>
      </c>
      <c r="M169" s="227">
        <v>0</v>
      </c>
      <c r="O169" s="126" t="s">
        <v>325</v>
      </c>
      <c r="P169" s="126" t="s">
        <v>326</v>
      </c>
      <c r="Q169" s="227">
        <v>0</v>
      </c>
      <c r="R169" s="227">
        <v>0</v>
      </c>
      <c r="S169" s="227">
        <v>0</v>
      </c>
      <c r="T169" s="227">
        <v>0</v>
      </c>
      <c r="V169" s="126" t="s">
        <v>325</v>
      </c>
      <c r="W169" s="126" t="s">
        <v>326</v>
      </c>
      <c r="X169" s="227">
        <v>0</v>
      </c>
      <c r="Y169" s="227">
        <v>0</v>
      </c>
      <c r="Z169" s="227">
        <v>0</v>
      </c>
      <c r="AA169" s="227">
        <v>0</v>
      </c>
      <c r="AC169" s="126" t="s">
        <v>325</v>
      </c>
      <c r="AD169" s="126" t="s">
        <v>326</v>
      </c>
      <c r="AE169" s="227">
        <v>0</v>
      </c>
      <c r="AF169" s="227">
        <v>0</v>
      </c>
      <c r="AG169" s="227">
        <v>0</v>
      </c>
      <c r="AH169" s="227">
        <v>0</v>
      </c>
      <c r="AJ169" s="126" t="s">
        <v>325</v>
      </c>
      <c r="AK169" s="126" t="s">
        <v>326</v>
      </c>
      <c r="AL169" s="227">
        <v>0</v>
      </c>
      <c r="AM169" s="227">
        <v>0</v>
      </c>
      <c r="AN169" s="227">
        <v>0</v>
      </c>
      <c r="AO169" s="227">
        <v>0</v>
      </c>
      <c r="AQ169" s="126" t="s">
        <v>325</v>
      </c>
      <c r="AR169" s="126" t="s">
        <v>326</v>
      </c>
      <c r="AS169" s="227">
        <v>0</v>
      </c>
      <c r="AT169" s="227">
        <v>0</v>
      </c>
      <c r="AU169" s="227">
        <v>0</v>
      </c>
      <c r="AV169" s="227">
        <v>0</v>
      </c>
      <c r="AX169" s="126" t="s">
        <v>325</v>
      </c>
      <c r="AY169" s="126" t="s">
        <v>326</v>
      </c>
      <c r="AZ169" s="227">
        <v>0</v>
      </c>
      <c r="BA169" s="227">
        <v>0</v>
      </c>
      <c r="BB169" s="227">
        <v>0</v>
      </c>
      <c r="BC169" s="227">
        <v>0</v>
      </c>
      <c r="BE169" s="126" t="s">
        <v>325</v>
      </c>
      <c r="BF169" s="126" t="s">
        <v>326</v>
      </c>
      <c r="BG169" s="227">
        <v>0</v>
      </c>
      <c r="BH169" s="227">
        <v>0</v>
      </c>
      <c r="BI169" s="227">
        <v>0</v>
      </c>
      <c r="BJ169" s="227">
        <v>0</v>
      </c>
      <c r="BL169" s="126" t="s">
        <v>325</v>
      </c>
      <c r="BM169" s="126" t="s">
        <v>326</v>
      </c>
      <c r="BN169" s="227">
        <v>0</v>
      </c>
      <c r="BO169" s="227">
        <v>0</v>
      </c>
      <c r="BP169" s="227">
        <v>0</v>
      </c>
      <c r="BQ169" s="227">
        <v>0</v>
      </c>
      <c r="BS169" s="126" t="s">
        <v>325</v>
      </c>
      <c r="BT169" s="126" t="s">
        <v>326</v>
      </c>
      <c r="BU169" s="227">
        <v>0</v>
      </c>
      <c r="BV169" s="227">
        <v>0</v>
      </c>
      <c r="BW169" s="227">
        <v>0</v>
      </c>
      <c r="BX169" s="227">
        <v>0</v>
      </c>
      <c r="BZ169" s="126" t="s">
        <v>325</v>
      </c>
      <c r="CA169" s="126" t="s">
        <v>326</v>
      </c>
      <c r="CB169" s="227">
        <v>0</v>
      </c>
      <c r="CC169" s="227">
        <v>0</v>
      </c>
      <c r="CD169" s="227">
        <v>0</v>
      </c>
      <c r="CE169" s="227">
        <v>0</v>
      </c>
    </row>
    <row r="170" spans="1:83">
      <c r="A170" s="126" t="s">
        <v>327</v>
      </c>
      <c r="B170" s="126" t="s">
        <v>328</v>
      </c>
      <c r="C170" s="227">
        <v>0</v>
      </c>
      <c r="D170" s="227">
        <v>0</v>
      </c>
      <c r="E170" s="227">
        <v>0</v>
      </c>
      <c r="F170" s="227">
        <v>0</v>
      </c>
      <c r="H170" s="126" t="s">
        <v>327</v>
      </c>
      <c r="I170" s="126" t="s">
        <v>328</v>
      </c>
      <c r="J170" s="227">
        <v>0</v>
      </c>
      <c r="K170" s="227">
        <v>0</v>
      </c>
      <c r="L170" s="227">
        <v>0</v>
      </c>
      <c r="M170" s="227">
        <v>0</v>
      </c>
      <c r="O170" s="126" t="s">
        <v>327</v>
      </c>
      <c r="P170" s="126" t="s">
        <v>328</v>
      </c>
      <c r="Q170" s="227">
        <v>0</v>
      </c>
      <c r="R170" s="227">
        <v>0</v>
      </c>
      <c r="S170" s="227">
        <v>0</v>
      </c>
      <c r="T170" s="227">
        <v>0</v>
      </c>
      <c r="V170" s="126" t="s">
        <v>327</v>
      </c>
      <c r="W170" s="126" t="s">
        <v>328</v>
      </c>
      <c r="X170" s="227">
        <v>0</v>
      </c>
      <c r="Y170" s="227">
        <v>0</v>
      </c>
      <c r="Z170" s="227">
        <v>0</v>
      </c>
      <c r="AA170" s="227">
        <v>0</v>
      </c>
      <c r="AC170" s="126" t="s">
        <v>327</v>
      </c>
      <c r="AD170" s="126" t="s">
        <v>328</v>
      </c>
      <c r="AE170" s="227">
        <v>0</v>
      </c>
      <c r="AF170" s="227">
        <v>0</v>
      </c>
      <c r="AG170" s="227">
        <v>0</v>
      </c>
      <c r="AH170" s="227">
        <v>0</v>
      </c>
      <c r="AJ170" s="126" t="s">
        <v>327</v>
      </c>
      <c r="AK170" s="126" t="s">
        <v>328</v>
      </c>
      <c r="AL170" s="227">
        <v>0</v>
      </c>
      <c r="AM170" s="227">
        <v>0</v>
      </c>
      <c r="AN170" s="227">
        <v>0</v>
      </c>
      <c r="AO170" s="227">
        <v>0</v>
      </c>
      <c r="AQ170" s="126" t="s">
        <v>327</v>
      </c>
      <c r="AR170" s="126" t="s">
        <v>328</v>
      </c>
      <c r="AS170" s="227">
        <v>0</v>
      </c>
      <c r="AT170" s="227">
        <v>0</v>
      </c>
      <c r="AU170" s="227">
        <v>0</v>
      </c>
      <c r="AV170" s="227">
        <v>0</v>
      </c>
      <c r="AX170" s="126" t="s">
        <v>327</v>
      </c>
      <c r="AY170" s="126" t="s">
        <v>328</v>
      </c>
      <c r="AZ170" s="227">
        <v>0</v>
      </c>
      <c r="BA170" s="227">
        <v>0</v>
      </c>
      <c r="BB170" s="227">
        <v>0</v>
      </c>
      <c r="BC170" s="227">
        <v>0</v>
      </c>
      <c r="BE170" s="126" t="s">
        <v>327</v>
      </c>
      <c r="BF170" s="126" t="s">
        <v>328</v>
      </c>
      <c r="BG170" s="227">
        <v>0</v>
      </c>
      <c r="BH170" s="227">
        <v>0</v>
      </c>
      <c r="BI170" s="227">
        <v>0</v>
      </c>
      <c r="BJ170" s="227">
        <v>0</v>
      </c>
      <c r="BL170" s="126" t="s">
        <v>327</v>
      </c>
      <c r="BM170" s="126" t="s">
        <v>328</v>
      </c>
      <c r="BN170" s="227">
        <v>0</v>
      </c>
      <c r="BO170" s="227">
        <v>0</v>
      </c>
      <c r="BP170" s="227">
        <v>0</v>
      </c>
      <c r="BQ170" s="227">
        <v>0</v>
      </c>
      <c r="BS170" s="126" t="s">
        <v>327</v>
      </c>
      <c r="BT170" s="126" t="s">
        <v>328</v>
      </c>
      <c r="BU170" s="227">
        <v>0</v>
      </c>
      <c r="BV170" s="227">
        <v>0</v>
      </c>
      <c r="BW170" s="227">
        <v>0</v>
      </c>
      <c r="BX170" s="227">
        <v>0</v>
      </c>
      <c r="BZ170" s="126" t="s">
        <v>327</v>
      </c>
      <c r="CA170" s="126" t="s">
        <v>328</v>
      </c>
      <c r="CB170" s="227">
        <v>0</v>
      </c>
      <c r="CC170" s="227">
        <v>0</v>
      </c>
      <c r="CD170" s="227">
        <v>0</v>
      </c>
      <c r="CE170" s="227">
        <v>0</v>
      </c>
    </row>
    <row r="171" spans="1:83">
      <c r="A171" s="126" t="s">
        <v>329</v>
      </c>
      <c r="B171" s="126" t="s">
        <v>330</v>
      </c>
      <c r="C171" s="227">
        <v>0</v>
      </c>
      <c r="D171" s="227">
        <v>0</v>
      </c>
      <c r="E171" s="227">
        <v>0</v>
      </c>
      <c r="F171" s="227">
        <v>0</v>
      </c>
      <c r="H171" s="126" t="s">
        <v>329</v>
      </c>
      <c r="I171" s="126" t="s">
        <v>330</v>
      </c>
      <c r="J171" s="227">
        <v>0</v>
      </c>
      <c r="K171" s="227">
        <v>0</v>
      </c>
      <c r="L171" s="227">
        <v>0</v>
      </c>
      <c r="M171" s="227">
        <v>0</v>
      </c>
      <c r="O171" s="126" t="s">
        <v>329</v>
      </c>
      <c r="P171" s="126" t="s">
        <v>330</v>
      </c>
      <c r="Q171" s="227">
        <v>0</v>
      </c>
      <c r="R171" s="227">
        <v>0</v>
      </c>
      <c r="S171" s="227">
        <v>0</v>
      </c>
      <c r="T171" s="227">
        <v>0</v>
      </c>
      <c r="V171" s="126" t="s">
        <v>329</v>
      </c>
      <c r="W171" s="126" t="s">
        <v>330</v>
      </c>
      <c r="X171" s="227">
        <v>0</v>
      </c>
      <c r="Y171" s="227">
        <v>0</v>
      </c>
      <c r="Z171" s="227">
        <v>0</v>
      </c>
      <c r="AA171" s="227">
        <v>0</v>
      </c>
      <c r="AC171" s="126" t="s">
        <v>329</v>
      </c>
      <c r="AD171" s="126" t="s">
        <v>330</v>
      </c>
      <c r="AE171" s="227">
        <v>0</v>
      </c>
      <c r="AF171" s="227">
        <v>0</v>
      </c>
      <c r="AG171" s="227">
        <v>0</v>
      </c>
      <c r="AH171" s="227">
        <v>0</v>
      </c>
      <c r="AJ171" s="126" t="s">
        <v>329</v>
      </c>
      <c r="AK171" s="126" t="s">
        <v>330</v>
      </c>
      <c r="AL171" s="227">
        <v>0</v>
      </c>
      <c r="AM171" s="227">
        <v>0</v>
      </c>
      <c r="AN171" s="227">
        <v>0</v>
      </c>
      <c r="AO171" s="227">
        <v>0</v>
      </c>
      <c r="AQ171" s="126" t="s">
        <v>329</v>
      </c>
      <c r="AR171" s="126" t="s">
        <v>330</v>
      </c>
      <c r="AS171" s="227">
        <v>0</v>
      </c>
      <c r="AT171" s="227">
        <v>0</v>
      </c>
      <c r="AU171" s="227">
        <v>0</v>
      </c>
      <c r="AV171" s="227">
        <v>0</v>
      </c>
      <c r="AX171" s="126" t="s">
        <v>329</v>
      </c>
      <c r="AY171" s="126" t="s">
        <v>330</v>
      </c>
      <c r="AZ171" s="227">
        <v>0</v>
      </c>
      <c r="BA171" s="227">
        <v>0</v>
      </c>
      <c r="BB171" s="227">
        <v>0</v>
      </c>
      <c r="BC171" s="227">
        <v>0</v>
      </c>
      <c r="BE171" s="126" t="s">
        <v>329</v>
      </c>
      <c r="BF171" s="126" t="s">
        <v>330</v>
      </c>
      <c r="BG171" s="227">
        <v>0</v>
      </c>
      <c r="BH171" s="227">
        <v>0</v>
      </c>
      <c r="BI171" s="227">
        <v>0</v>
      </c>
      <c r="BJ171" s="227">
        <v>0</v>
      </c>
      <c r="BL171" s="126" t="s">
        <v>329</v>
      </c>
      <c r="BM171" s="126" t="s">
        <v>330</v>
      </c>
      <c r="BN171" s="227">
        <v>0</v>
      </c>
      <c r="BO171" s="227">
        <v>0</v>
      </c>
      <c r="BP171" s="227">
        <v>0</v>
      </c>
      <c r="BQ171" s="227">
        <v>0</v>
      </c>
      <c r="BS171" s="126" t="s">
        <v>329</v>
      </c>
      <c r="BT171" s="126" t="s">
        <v>330</v>
      </c>
      <c r="BU171" s="227">
        <v>0</v>
      </c>
      <c r="BV171" s="227">
        <v>0</v>
      </c>
      <c r="BW171" s="227">
        <v>0</v>
      </c>
      <c r="BX171" s="227">
        <v>0</v>
      </c>
      <c r="BZ171" s="126" t="s">
        <v>329</v>
      </c>
      <c r="CA171" s="126" t="s">
        <v>330</v>
      </c>
      <c r="CB171" s="227">
        <v>0</v>
      </c>
      <c r="CC171" s="227">
        <v>0</v>
      </c>
      <c r="CD171" s="227">
        <v>0</v>
      </c>
      <c r="CE171" s="227">
        <v>0</v>
      </c>
    </row>
    <row r="172" spans="1:83">
      <c r="A172" s="126" t="s">
        <v>331</v>
      </c>
      <c r="B172" s="126" t="s">
        <v>332</v>
      </c>
      <c r="C172" s="227">
        <v>0</v>
      </c>
      <c r="D172" s="227">
        <v>0</v>
      </c>
      <c r="E172" s="227">
        <v>0</v>
      </c>
      <c r="F172" s="227">
        <v>0</v>
      </c>
      <c r="H172" s="126" t="s">
        <v>331</v>
      </c>
      <c r="I172" s="126" t="s">
        <v>332</v>
      </c>
      <c r="J172" s="227">
        <v>0</v>
      </c>
      <c r="K172" s="227">
        <v>0</v>
      </c>
      <c r="L172" s="227">
        <v>0</v>
      </c>
      <c r="M172" s="227">
        <v>0</v>
      </c>
      <c r="O172" s="126" t="s">
        <v>331</v>
      </c>
      <c r="P172" s="126" t="s">
        <v>332</v>
      </c>
      <c r="Q172" s="227">
        <v>0</v>
      </c>
      <c r="R172" s="227">
        <v>0</v>
      </c>
      <c r="S172" s="227">
        <v>0</v>
      </c>
      <c r="T172" s="227">
        <v>0</v>
      </c>
      <c r="V172" s="126" t="s">
        <v>331</v>
      </c>
      <c r="W172" s="126" t="s">
        <v>332</v>
      </c>
      <c r="X172" s="227">
        <v>0</v>
      </c>
      <c r="Y172" s="227">
        <v>0</v>
      </c>
      <c r="Z172" s="227">
        <v>0</v>
      </c>
      <c r="AA172" s="227">
        <v>0</v>
      </c>
      <c r="AC172" s="126" t="s">
        <v>331</v>
      </c>
      <c r="AD172" s="126" t="s">
        <v>332</v>
      </c>
      <c r="AE172" s="227">
        <v>0</v>
      </c>
      <c r="AF172" s="227">
        <v>0</v>
      </c>
      <c r="AG172" s="227">
        <v>0</v>
      </c>
      <c r="AH172" s="227">
        <v>0</v>
      </c>
      <c r="AJ172" s="126" t="s">
        <v>331</v>
      </c>
      <c r="AK172" s="126" t="s">
        <v>332</v>
      </c>
      <c r="AL172" s="227">
        <v>0</v>
      </c>
      <c r="AM172" s="227">
        <v>0</v>
      </c>
      <c r="AN172" s="227">
        <v>0</v>
      </c>
      <c r="AO172" s="227">
        <v>0</v>
      </c>
      <c r="AQ172" s="126" t="s">
        <v>331</v>
      </c>
      <c r="AR172" s="126" t="s">
        <v>332</v>
      </c>
      <c r="AS172" s="227">
        <v>0</v>
      </c>
      <c r="AT172" s="227">
        <v>0</v>
      </c>
      <c r="AU172" s="227">
        <v>0</v>
      </c>
      <c r="AV172" s="227">
        <v>0</v>
      </c>
      <c r="AX172" s="126" t="s">
        <v>331</v>
      </c>
      <c r="AY172" s="126" t="s">
        <v>332</v>
      </c>
      <c r="AZ172" s="227">
        <v>0</v>
      </c>
      <c r="BA172" s="227">
        <v>0</v>
      </c>
      <c r="BB172" s="227">
        <v>0</v>
      </c>
      <c r="BC172" s="227">
        <v>0</v>
      </c>
      <c r="BE172" s="126" t="s">
        <v>331</v>
      </c>
      <c r="BF172" s="126" t="s">
        <v>332</v>
      </c>
      <c r="BG172" s="227">
        <v>0</v>
      </c>
      <c r="BH172" s="227">
        <v>0</v>
      </c>
      <c r="BI172" s="227">
        <v>0</v>
      </c>
      <c r="BJ172" s="227">
        <v>0</v>
      </c>
      <c r="BL172" s="126" t="s">
        <v>331</v>
      </c>
      <c r="BM172" s="126" t="s">
        <v>332</v>
      </c>
      <c r="BN172" s="227">
        <v>0</v>
      </c>
      <c r="BO172" s="227">
        <v>0</v>
      </c>
      <c r="BP172" s="227">
        <v>0</v>
      </c>
      <c r="BQ172" s="227">
        <v>0</v>
      </c>
      <c r="BS172" s="126" t="s">
        <v>331</v>
      </c>
      <c r="BT172" s="126" t="s">
        <v>332</v>
      </c>
      <c r="BU172" s="227">
        <v>0</v>
      </c>
      <c r="BV172" s="227">
        <v>0</v>
      </c>
      <c r="BW172" s="227">
        <v>0</v>
      </c>
      <c r="BX172" s="227">
        <v>0</v>
      </c>
      <c r="BZ172" s="126" t="s">
        <v>331</v>
      </c>
      <c r="CA172" s="126" t="s">
        <v>332</v>
      </c>
      <c r="CB172" s="227">
        <v>0</v>
      </c>
      <c r="CC172" s="227">
        <v>0</v>
      </c>
      <c r="CD172" s="227">
        <v>0</v>
      </c>
      <c r="CE172" s="227">
        <v>0</v>
      </c>
    </row>
    <row r="173" spans="1:83">
      <c r="A173" s="126" t="s">
        <v>333</v>
      </c>
      <c r="B173" s="126" t="s">
        <v>334</v>
      </c>
      <c r="C173" s="227">
        <v>0</v>
      </c>
      <c r="D173" s="227">
        <v>0</v>
      </c>
      <c r="E173" s="227">
        <v>0</v>
      </c>
      <c r="F173" s="227">
        <v>0</v>
      </c>
      <c r="H173" s="126" t="s">
        <v>333</v>
      </c>
      <c r="I173" s="126" t="s">
        <v>334</v>
      </c>
      <c r="J173" s="227">
        <v>0</v>
      </c>
      <c r="K173" s="227">
        <v>0</v>
      </c>
      <c r="L173" s="227">
        <v>0</v>
      </c>
      <c r="M173" s="227">
        <v>0</v>
      </c>
      <c r="O173" s="126" t="s">
        <v>333</v>
      </c>
      <c r="P173" s="126" t="s">
        <v>334</v>
      </c>
      <c r="Q173" s="227">
        <v>0</v>
      </c>
      <c r="R173" s="227">
        <v>0</v>
      </c>
      <c r="S173" s="227">
        <v>0</v>
      </c>
      <c r="T173" s="227">
        <v>0</v>
      </c>
      <c r="V173" s="126" t="s">
        <v>333</v>
      </c>
      <c r="W173" s="126" t="s">
        <v>334</v>
      </c>
      <c r="X173" s="227">
        <v>0</v>
      </c>
      <c r="Y173" s="227">
        <v>0</v>
      </c>
      <c r="Z173" s="227">
        <v>0</v>
      </c>
      <c r="AA173" s="227">
        <v>0</v>
      </c>
      <c r="AC173" s="126" t="s">
        <v>333</v>
      </c>
      <c r="AD173" s="126" t="s">
        <v>334</v>
      </c>
      <c r="AE173" s="227">
        <v>0</v>
      </c>
      <c r="AF173" s="227">
        <v>0</v>
      </c>
      <c r="AG173" s="227">
        <v>0</v>
      </c>
      <c r="AH173" s="227">
        <v>0</v>
      </c>
      <c r="AJ173" s="126" t="s">
        <v>333</v>
      </c>
      <c r="AK173" s="126" t="s">
        <v>334</v>
      </c>
      <c r="AL173" s="227">
        <v>0</v>
      </c>
      <c r="AM173" s="227">
        <v>0</v>
      </c>
      <c r="AN173" s="227">
        <v>0</v>
      </c>
      <c r="AO173" s="227">
        <v>0</v>
      </c>
      <c r="AQ173" s="126" t="s">
        <v>333</v>
      </c>
      <c r="AR173" s="126" t="s">
        <v>334</v>
      </c>
      <c r="AS173" s="227">
        <v>0</v>
      </c>
      <c r="AT173" s="227">
        <v>0</v>
      </c>
      <c r="AU173" s="227">
        <v>0</v>
      </c>
      <c r="AV173" s="227">
        <v>0</v>
      </c>
      <c r="AX173" s="126" t="s">
        <v>333</v>
      </c>
      <c r="AY173" s="126" t="s">
        <v>334</v>
      </c>
      <c r="AZ173" s="227">
        <v>0</v>
      </c>
      <c r="BA173" s="227">
        <v>0</v>
      </c>
      <c r="BB173" s="227">
        <v>0</v>
      </c>
      <c r="BC173" s="227">
        <v>0</v>
      </c>
      <c r="BE173" s="126" t="s">
        <v>333</v>
      </c>
      <c r="BF173" s="126" t="s">
        <v>334</v>
      </c>
      <c r="BG173" s="227">
        <v>0</v>
      </c>
      <c r="BH173" s="227">
        <v>0</v>
      </c>
      <c r="BI173" s="227">
        <v>0</v>
      </c>
      <c r="BJ173" s="227">
        <v>0</v>
      </c>
      <c r="BL173" s="126" t="s">
        <v>333</v>
      </c>
      <c r="BM173" s="126" t="s">
        <v>334</v>
      </c>
      <c r="BN173" s="227">
        <v>0</v>
      </c>
      <c r="BO173" s="227">
        <v>0</v>
      </c>
      <c r="BP173" s="227">
        <v>0</v>
      </c>
      <c r="BQ173" s="227">
        <v>0</v>
      </c>
      <c r="BS173" s="126" t="s">
        <v>333</v>
      </c>
      <c r="BT173" s="126" t="s">
        <v>334</v>
      </c>
      <c r="BU173" s="227">
        <v>0</v>
      </c>
      <c r="BV173" s="227">
        <v>0</v>
      </c>
      <c r="BW173" s="227">
        <v>0</v>
      </c>
      <c r="BX173" s="227">
        <v>0</v>
      </c>
      <c r="BZ173" s="126" t="s">
        <v>333</v>
      </c>
      <c r="CA173" s="126" t="s">
        <v>334</v>
      </c>
      <c r="CB173" s="227">
        <v>0</v>
      </c>
      <c r="CC173" s="227">
        <v>0</v>
      </c>
      <c r="CD173" s="227">
        <v>0</v>
      </c>
      <c r="CE173" s="227">
        <v>0</v>
      </c>
    </row>
    <row r="174" spans="1:83">
      <c r="A174" s="126" t="s">
        <v>335</v>
      </c>
      <c r="B174" s="126" t="s">
        <v>336</v>
      </c>
      <c r="C174" s="227">
        <v>0</v>
      </c>
      <c r="D174" s="227">
        <v>0</v>
      </c>
      <c r="E174" s="227">
        <v>0</v>
      </c>
      <c r="F174" s="227">
        <v>0</v>
      </c>
      <c r="H174" s="126" t="s">
        <v>335</v>
      </c>
      <c r="I174" s="126" t="s">
        <v>336</v>
      </c>
      <c r="J174" s="227">
        <v>0</v>
      </c>
      <c r="K174" s="227">
        <v>0</v>
      </c>
      <c r="L174" s="227">
        <v>0</v>
      </c>
      <c r="M174" s="227">
        <v>0</v>
      </c>
      <c r="O174" s="126" t="s">
        <v>335</v>
      </c>
      <c r="P174" s="126" t="s">
        <v>336</v>
      </c>
      <c r="Q174" s="227">
        <v>0</v>
      </c>
      <c r="R174" s="227">
        <v>0</v>
      </c>
      <c r="S174" s="227">
        <v>0</v>
      </c>
      <c r="T174" s="227">
        <v>0</v>
      </c>
      <c r="V174" s="126" t="s">
        <v>335</v>
      </c>
      <c r="W174" s="126" t="s">
        <v>336</v>
      </c>
      <c r="X174" s="227">
        <v>0</v>
      </c>
      <c r="Y174" s="227">
        <v>0</v>
      </c>
      <c r="Z174" s="227">
        <v>0</v>
      </c>
      <c r="AA174" s="227">
        <v>0</v>
      </c>
      <c r="AC174" s="126" t="s">
        <v>335</v>
      </c>
      <c r="AD174" s="126" t="s">
        <v>336</v>
      </c>
      <c r="AE174" s="227">
        <v>0</v>
      </c>
      <c r="AF174" s="227">
        <v>0</v>
      </c>
      <c r="AG174" s="227">
        <v>0</v>
      </c>
      <c r="AH174" s="227">
        <v>0</v>
      </c>
      <c r="AJ174" s="126" t="s">
        <v>335</v>
      </c>
      <c r="AK174" s="126" t="s">
        <v>336</v>
      </c>
      <c r="AL174" s="227">
        <v>0</v>
      </c>
      <c r="AM174" s="227">
        <v>0</v>
      </c>
      <c r="AN174" s="227">
        <v>0</v>
      </c>
      <c r="AO174" s="227">
        <v>0</v>
      </c>
      <c r="AQ174" s="126" t="s">
        <v>335</v>
      </c>
      <c r="AR174" s="126" t="s">
        <v>336</v>
      </c>
      <c r="AS174" s="227">
        <v>0</v>
      </c>
      <c r="AT174" s="227">
        <v>0</v>
      </c>
      <c r="AU174" s="227">
        <v>0</v>
      </c>
      <c r="AV174" s="227">
        <v>0</v>
      </c>
      <c r="AX174" s="126" t="s">
        <v>335</v>
      </c>
      <c r="AY174" s="126" t="s">
        <v>336</v>
      </c>
      <c r="AZ174" s="227">
        <v>0</v>
      </c>
      <c r="BA174" s="227">
        <v>0</v>
      </c>
      <c r="BB174" s="227">
        <v>0</v>
      </c>
      <c r="BC174" s="227">
        <v>0</v>
      </c>
      <c r="BE174" s="126" t="s">
        <v>335</v>
      </c>
      <c r="BF174" s="126" t="s">
        <v>336</v>
      </c>
      <c r="BG174" s="227">
        <v>0</v>
      </c>
      <c r="BH174" s="227">
        <v>0</v>
      </c>
      <c r="BI174" s="227">
        <v>0</v>
      </c>
      <c r="BJ174" s="227">
        <v>0</v>
      </c>
      <c r="BL174" s="126" t="s">
        <v>335</v>
      </c>
      <c r="BM174" s="126" t="s">
        <v>336</v>
      </c>
      <c r="BN174" s="227">
        <v>0</v>
      </c>
      <c r="BO174" s="227">
        <v>0</v>
      </c>
      <c r="BP174" s="227">
        <v>0</v>
      </c>
      <c r="BQ174" s="227">
        <v>0</v>
      </c>
      <c r="BS174" s="126" t="s">
        <v>335</v>
      </c>
      <c r="BT174" s="126" t="s">
        <v>336</v>
      </c>
      <c r="BU174" s="227">
        <v>0</v>
      </c>
      <c r="BV174" s="227">
        <v>0</v>
      </c>
      <c r="BW174" s="227">
        <v>0</v>
      </c>
      <c r="BX174" s="227">
        <v>0</v>
      </c>
      <c r="BZ174" s="126" t="s">
        <v>335</v>
      </c>
      <c r="CA174" s="126" t="s">
        <v>336</v>
      </c>
      <c r="CB174" s="227">
        <v>0</v>
      </c>
      <c r="CC174" s="227">
        <v>0</v>
      </c>
      <c r="CD174" s="227">
        <v>0</v>
      </c>
      <c r="CE174" s="227">
        <v>0</v>
      </c>
    </row>
    <row r="175" spans="1:83">
      <c r="A175" s="126" t="s">
        <v>337</v>
      </c>
      <c r="B175" s="126" t="s">
        <v>338</v>
      </c>
      <c r="C175" s="227">
        <v>0</v>
      </c>
      <c r="D175" s="227">
        <v>0</v>
      </c>
      <c r="E175" s="227">
        <v>0</v>
      </c>
      <c r="F175" s="227">
        <v>0</v>
      </c>
      <c r="H175" s="126" t="s">
        <v>337</v>
      </c>
      <c r="I175" s="126" t="s">
        <v>338</v>
      </c>
      <c r="J175" s="227">
        <v>0</v>
      </c>
      <c r="K175" s="227">
        <v>0</v>
      </c>
      <c r="L175" s="227">
        <v>0</v>
      </c>
      <c r="M175" s="227">
        <v>0</v>
      </c>
      <c r="O175" s="126" t="s">
        <v>337</v>
      </c>
      <c r="P175" s="126" t="s">
        <v>338</v>
      </c>
      <c r="Q175" s="227">
        <v>0</v>
      </c>
      <c r="R175" s="227">
        <v>0</v>
      </c>
      <c r="S175" s="227">
        <v>0</v>
      </c>
      <c r="T175" s="227">
        <v>0</v>
      </c>
      <c r="V175" s="126" t="s">
        <v>337</v>
      </c>
      <c r="W175" s="126" t="s">
        <v>338</v>
      </c>
      <c r="X175" s="227">
        <v>0</v>
      </c>
      <c r="Y175" s="227">
        <v>0</v>
      </c>
      <c r="Z175" s="227">
        <v>0</v>
      </c>
      <c r="AA175" s="227">
        <v>0</v>
      </c>
      <c r="AC175" s="126" t="s">
        <v>337</v>
      </c>
      <c r="AD175" s="126" t="s">
        <v>338</v>
      </c>
      <c r="AE175" s="227">
        <v>0</v>
      </c>
      <c r="AF175" s="227">
        <v>0</v>
      </c>
      <c r="AG175" s="227">
        <v>0</v>
      </c>
      <c r="AH175" s="227">
        <v>0</v>
      </c>
      <c r="AJ175" s="126" t="s">
        <v>337</v>
      </c>
      <c r="AK175" s="126" t="s">
        <v>338</v>
      </c>
      <c r="AL175" s="227">
        <v>0</v>
      </c>
      <c r="AM175" s="227">
        <v>0</v>
      </c>
      <c r="AN175" s="227">
        <v>0</v>
      </c>
      <c r="AO175" s="227">
        <v>0</v>
      </c>
      <c r="AQ175" s="126" t="s">
        <v>337</v>
      </c>
      <c r="AR175" s="126" t="s">
        <v>338</v>
      </c>
      <c r="AS175" s="227">
        <v>0</v>
      </c>
      <c r="AT175" s="227">
        <v>0</v>
      </c>
      <c r="AU175" s="227">
        <v>0</v>
      </c>
      <c r="AV175" s="227">
        <v>0</v>
      </c>
      <c r="AX175" s="126" t="s">
        <v>337</v>
      </c>
      <c r="AY175" s="126" t="s">
        <v>338</v>
      </c>
      <c r="AZ175" s="227">
        <v>0</v>
      </c>
      <c r="BA175" s="227">
        <v>0</v>
      </c>
      <c r="BB175" s="227">
        <v>0</v>
      </c>
      <c r="BC175" s="227">
        <v>0</v>
      </c>
      <c r="BE175" s="126" t="s">
        <v>337</v>
      </c>
      <c r="BF175" s="126" t="s">
        <v>338</v>
      </c>
      <c r="BG175" s="227">
        <v>0</v>
      </c>
      <c r="BH175" s="227">
        <v>0</v>
      </c>
      <c r="BI175" s="227">
        <v>0</v>
      </c>
      <c r="BJ175" s="227">
        <v>0</v>
      </c>
      <c r="BL175" s="126" t="s">
        <v>337</v>
      </c>
      <c r="BM175" s="126" t="s">
        <v>338</v>
      </c>
      <c r="BN175" s="227">
        <v>0</v>
      </c>
      <c r="BO175" s="227">
        <v>0</v>
      </c>
      <c r="BP175" s="227">
        <v>0</v>
      </c>
      <c r="BQ175" s="227">
        <v>0</v>
      </c>
      <c r="BS175" s="126" t="s">
        <v>337</v>
      </c>
      <c r="BT175" s="126" t="s">
        <v>338</v>
      </c>
      <c r="BU175" s="227">
        <v>0</v>
      </c>
      <c r="BV175" s="227">
        <v>0</v>
      </c>
      <c r="BW175" s="227">
        <v>0</v>
      </c>
      <c r="BX175" s="227">
        <v>0</v>
      </c>
      <c r="BZ175" s="126" t="s">
        <v>337</v>
      </c>
      <c r="CA175" s="126" t="s">
        <v>338</v>
      </c>
      <c r="CB175" s="227">
        <v>0</v>
      </c>
      <c r="CC175" s="227">
        <v>0</v>
      </c>
      <c r="CD175" s="227">
        <v>0</v>
      </c>
      <c r="CE175" s="227">
        <v>0</v>
      </c>
    </row>
    <row r="176" spans="1:83">
      <c r="A176" s="126" t="s">
        <v>339</v>
      </c>
      <c r="B176" s="126" t="s">
        <v>340</v>
      </c>
      <c r="C176" s="227">
        <v>0</v>
      </c>
      <c r="D176" s="227">
        <v>0</v>
      </c>
      <c r="E176" s="227">
        <v>0</v>
      </c>
      <c r="F176" s="227">
        <v>0</v>
      </c>
      <c r="H176" s="126" t="s">
        <v>339</v>
      </c>
      <c r="I176" s="126" t="s">
        <v>340</v>
      </c>
      <c r="J176" s="227">
        <v>0</v>
      </c>
      <c r="K176" s="227">
        <v>0</v>
      </c>
      <c r="L176" s="227">
        <v>0</v>
      </c>
      <c r="M176" s="227">
        <v>0</v>
      </c>
      <c r="O176" s="126" t="s">
        <v>339</v>
      </c>
      <c r="P176" s="126" t="s">
        <v>340</v>
      </c>
      <c r="Q176" s="227">
        <v>0</v>
      </c>
      <c r="R176" s="227">
        <v>0</v>
      </c>
      <c r="S176" s="227">
        <v>0</v>
      </c>
      <c r="T176" s="227">
        <v>0</v>
      </c>
      <c r="V176" s="126" t="s">
        <v>339</v>
      </c>
      <c r="W176" s="126" t="s">
        <v>340</v>
      </c>
      <c r="X176" s="227">
        <v>0</v>
      </c>
      <c r="Y176" s="227">
        <v>0</v>
      </c>
      <c r="Z176" s="227">
        <v>0</v>
      </c>
      <c r="AA176" s="227">
        <v>0</v>
      </c>
      <c r="AC176" s="126" t="s">
        <v>339</v>
      </c>
      <c r="AD176" s="126" t="s">
        <v>340</v>
      </c>
      <c r="AE176" s="227">
        <v>0</v>
      </c>
      <c r="AF176" s="227">
        <v>0</v>
      </c>
      <c r="AG176" s="227">
        <v>0</v>
      </c>
      <c r="AH176" s="227">
        <v>0</v>
      </c>
      <c r="AJ176" s="126" t="s">
        <v>339</v>
      </c>
      <c r="AK176" s="126" t="s">
        <v>340</v>
      </c>
      <c r="AL176" s="227">
        <v>0</v>
      </c>
      <c r="AM176" s="227">
        <v>0</v>
      </c>
      <c r="AN176" s="227">
        <v>0</v>
      </c>
      <c r="AO176" s="227">
        <v>0</v>
      </c>
      <c r="AQ176" s="126" t="s">
        <v>339</v>
      </c>
      <c r="AR176" s="126" t="s">
        <v>340</v>
      </c>
      <c r="AS176" s="227">
        <v>0</v>
      </c>
      <c r="AT176" s="227">
        <v>0</v>
      </c>
      <c r="AU176" s="227">
        <v>0</v>
      </c>
      <c r="AV176" s="227">
        <v>0</v>
      </c>
      <c r="AX176" s="126" t="s">
        <v>339</v>
      </c>
      <c r="AY176" s="126" t="s">
        <v>340</v>
      </c>
      <c r="AZ176" s="227">
        <v>0</v>
      </c>
      <c r="BA176" s="227">
        <v>0</v>
      </c>
      <c r="BB176" s="227">
        <v>0</v>
      </c>
      <c r="BC176" s="227">
        <v>0</v>
      </c>
      <c r="BE176" s="126" t="s">
        <v>339</v>
      </c>
      <c r="BF176" s="126" t="s">
        <v>340</v>
      </c>
      <c r="BG176" s="227">
        <v>0</v>
      </c>
      <c r="BH176" s="227">
        <v>0</v>
      </c>
      <c r="BI176" s="227">
        <v>0</v>
      </c>
      <c r="BJ176" s="227">
        <v>0</v>
      </c>
      <c r="BL176" s="126" t="s">
        <v>339</v>
      </c>
      <c r="BM176" s="126" t="s">
        <v>340</v>
      </c>
      <c r="BN176" s="227">
        <v>0</v>
      </c>
      <c r="BO176" s="227">
        <v>0</v>
      </c>
      <c r="BP176" s="227">
        <v>0</v>
      </c>
      <c r="BQ176" s="227">
        <v>0</v>
      </c>
      <c r="BS176" s="126" t="s">
        <v>339</v>
      </c>
      <c r="BT176" s="126" t="s">
        <v>340</v>
      </c>
      <c r="BU176" s="227">
        <v>0</v>
      </c>
      <c r="BV176" s="227">
        <v>0</v>
      </c>
      <c r="BW176" s="227">
        <v>0</v>
      </c>
      <c r="BX176" s="227">
        <v>0</v>
      </c>
      <c r="BZ176" s="126" t="s">
        <v>339</v>
      </c>
      <c r="CA176" s="126" t="s">
        <v>340</v>
      </c>
      <c r="CB176" s="227">
        <v>0</v>
      </c>
      <c r="CC176" s="227">
        <v>0</v>
      </c>
      <c r="CD176" s="227">
        <v>0</v>
      </c>
      <c r="CE176" s="227">
        <v>0</v>
      </c>
    </row>
    <row r="177" spans="1:83">
      <c r="A177" s="126" t="s">
        <v>341</v>
      </c>
      <c r="B177" s="126" t="s">
        <v>342</v>
      </c>
      <c r="C177" s="227">
        <v>0</v>
      </c>
      <c r="D177" s="227">
        <v>0</v>
      </c>
      <c r="E177" s="227">
        <v>0</v>
      </c>
      <c r="F177" s="227">
        <v>0</v>
      </c>
      <c r="H177" s="126" t="s">
        <v>341</v>
      </c>
      <c r="I177" s="126" t="s">
        <v>342</v>
      </c>
      <c r="J177" s="227">
        <v>0</v>
      </c>
      <c r="K177" s="227">
        <v>0</v>
      </c>
      <c r="L177" s="227">
        <v>0</v>
      </c>
      <c r="M177" s="227">
        <v>0</v>
      </c>
      <c r="O177" s="126" t="s">
        <v>341</v>
      </c>
      <c r="P177" s="126" t="s">
        <v>342</v>
      </c>
      <c r="Q177" s="227">
        <v>0</v>
      </c>
      <c r="R177" s="227">
        <v>0</v>
      </c>
      <c r="S177" s="227">
        <v>0</v>
      </c>
      <c r="T177" s="227">
        <v>0</v>
      </c>
      <c r="V177" s="126" t="s">
        <v>341</v>
      </c>
      <c r="W177" s="126" t="s">
        <v>342</v>
      </c>
      <c r="X177" s="227">
        <v>0</v>
      </c>
      <c r="Y177" s="227">
        <v>0</v>
      </c>
      <c r="Z177" s="227">
        <v>0</v>
      </c>
      <c r="AA177" s="227">
        <v>0</v>
      </c>
      <c r="AC177" s="126" t="s">
        <v>341</v>
      </c>
      <c r="AD177" s="126" t="s">
        <v>342</v>
      </c>
      <c r="AE177" s="227">
        <v>0</v>
      </c>
      <c r="AF177" s="227">
        <v>0</v>
      </c>
      <c r="AG177" s="227">
        <v>0</v>
      </c>
      <c r="AH177" s="227">
        <v>0</v>
      </c>
      <c r="AJ177" s="126" t="s">
        <v>341</v>
      </c>
      <c r="AK177" s="126" t="s">
        <v>342</v>
      </c>
      <c r="AL177" s="227">
        <v>0</v>
      </c>
      <c r="AM177" s="227">
        <v>0</v>
      </c>
      <c r="AN177" s="227">
        <v>0</v>
      </c>
      <c r="AO177" s="227">
        <v>0</v>
      </c>
      <c r="AQ177" s="126" t="s">
        <v>341</v>
      </c>
      <c r="AR177" s="126" t="s">
        <v>342</v>
      </c>
      <c r="AS177" s="227">
        <v>0</v>
      </c>
      <c r="AT177" s="227">
        <v>0</v>
      </c>
      <c r="AU177" s="227">
        <v>0</v>
      </c>
      <c r="AV177" s="227">
        <v>0</v>
      </c>
      <c r="AX177" s="126" t="s">
        <v>341</v>
      </c>
      <c r="AY177" s="126" t="s">
        <v>342</v>
      </c>
      <c r="AZ177" s="227">
        <v>0</v>
      </c>
      <c r="BA177" s="227">
        <v>0</v>
      </c>
      <c r="BB177" s="227">
        <v>0</v>
      </c>
      <c r="BC177" s="227">
        <v>0</v>
      </c>
      <c r="BE177" s="126" t="s">
        <v>341</v>
      </c>
      <c r="BF177" s="126" t="s">
        <v>342</v>
      </c>
      <c r="BG177" s="227">
        <v>0</v>
      </c>
      <c r="BH177" s="227">
        <v>0</v>
      </c>
      <c r="BI177" s="227">
        <v>0</v>
      </c>
      <c r="BJ177" s="227">
        <v>0</v>
      </c>
      <c r="BL177" s="126" t="s">
        <v>341</v>
      </c>
      <c r="BM177" s="126" t="s">
        <v>342</v>
      </c>
      <c r="BN177" s="227">
        <v>0</v>
      </c>
      <c r="BO177" s="227">
        <v>0</v>
      </c>
      <c r="BP177" s="227">
        <v>0</v>
      </c>
      <c r="BQ177" s="227">
        <v>0</v>
      </c>
      <c r="BS177" s="126" t="s">
        <v>341</v>
      </c>
      <c r="BT177" s="126" t="s">
        <v>342</v>
      </c>
      <c r="BU177" s="227">
        <v>0</v>
      </c>
      <c r="BV177" s="227">
        <v>0</v>
      </c>
      <c r="BW177" s="227">
        <v>0</v>
      </c>
      <c r="BX177" s="227">
        <v>0</v>
      </c>
      <c r="BZ177" s="126" t="s">
        <v>341</v>
      </c>
      <c r="CA177" s="126" t="s">
        <v>342</v>
      </c>
      <c r="CB177" s="227">
        <v>0</v>
      </c>
      <c r="CC177" s="227">
        <v>0</v>
      </c>
      <c r="CD177" s="227">
        <v>0</v>
      </c>
      <c r="CE177" s="227">
        <v>0</v>
      </c>
    </row>
    <row r="178" spans="1:83">
      <c r="A178" s="126" t="s">
        <v>343</v>
      </c>
      <c r="B178" s="126" t="s">
        <v>344</v>
      </c>
      <c r="C178" s="227">
        <v>0</v>
      </c>
      <c r="D178" s="227">
        <v>0</v>
      </c>
      <c r="E178" s="227">
        <v>0</v>
      </c>
      <c r="F178" s="227">
        <v>0</v>
      </c>
      <c r="H178" s="126" t="s">
        <v>343</v>
      </c>
      <c r="I178" s="126" t="s">
        <v>344</v>
      </c>
      <c r="J178" s="227">
        <v>0</v>
      </c>
      <c r="K178" s="227">
        <v>0</v>
      </c>
      <c r="L178" s="227">
        <v>0</v>
      </c>
      <c r="M178" s="227">
        <v>0</v>
      </c>
      <c r="O178" s="126" t="s">
        <v>343</v>
      </c>
      <c r="P178" s="126" t="s">
        <v>344</v>
      </c>
      <c r="Q178" s="227">
        <v>0</v>
      </c>
      <c r="R178" s="227">
        <v>0</v>
      </c>
      <c r="S178" s="227">
        <v>0</v>
      </c>
      <c r="T178" s="227">
        <v>0</v>
      </c>
      <c r="V178" s="126" t="s">
        <v>343</v>
      </c>
      <c r="W178" s="126" t="s">
        <v>344</v>
      </c>
      <c r="X178" s="227">
        <v>0</v>
      </c>
      <c r="Y178" s="227">
        <v>0</v>
      </c>
      <c r="Z178" s="227">
        <v>0</v>
      </c>
      <c r="AA178" s="227">
        <v>0</v>
      </c>
      <c r="AC178" s="126" t="s">
        <v>343</v>
      </c>
      <c r="AD178" s="126" t="s">
        <v>344</v>
      </c>
      <c r="AE178" s="227">
        <v>0</v>
      </c>
      <c r="AF178" s="227">
        <v>0</v>
      </c>
      <c r="AG178" s="227">
        <v>0</v>
      </c>
      <c r="AH178" s="227">
        <v>0</v>
      </c>
      <c r="AJ178" s="126" t="s">
        <v>343</v>
      </c>
      <c r="AK178" s="126" t="s">
        <v>344</v>
      </c>
      <c r="AL178" s="227">
        <v>0</v>
      </c>
      <c r="AM178" s="227">
        <v>0</v>
      </c>
      <c r="AN178" s="227">
        <v>0</v>
      </c>
      <c r="AO178" s="227">
        <v>0</v>
      </c>
      <c r="AQ178" s="126" t="s">
        <v>343</v>
      </c>
      <c r="AR178" s="126" t="s">
        <v>344</v>
      </c>
      <c r="AS178" s="227">
        <v>0</v>
      </c>
      <c r="AT178" s="227">
        <v>0</v>
      </c>
      <c r="AU178" s="227">
        <v>0</v>
      </c>
      <c r="AV178" s="227">
        <v>0</v>
      </c>
      <c r="AX178" s="126" t="s">
        <v>343</v>
      </c>
      <c r="AY178" s="126" t="s">
        <v>344</v>
      </c>
      <c r="AZ178" s="227">
        <v>0</v>
      </c>
      <c r="BA178" s="227">
        <v>0</v>
      </c>
      <c r="BB178" s="227">
        <v>0</v>
      </c>
      <c r="BC178" s="227">
        <v>0</v>
      </c>
      <c r="BE178" s="126" t="s">
        <v>343</v>
      </c>
      <c r="BF178" s="126" t="s">
        <v>344</v>
      </c>
      <c r="BG178" s="227">
        <v>0</v>
      </c>
      <c r="BH178" s="227">
        <v>0</v>
      </c>
      <c r="BI178" s="227">
        <v>0</v>
      </c>
      <c r="BJ178" s="227">
        <v>0</v>
      </c>
      <c r="BL178" s="126" t="s">
        <v>343</v>
      </c>
      <c r="BM178" s="126" t="s">
        <v>344</v>
      </c>
      <c r="BN178" s="227">
        <v>0</v>
      </c>
      <c r="BO178" s="227">
        <v>0</v>
      </c>
      <c r="BP178" s="227">
        <v>0</v>
      </c>
      <c r="BQ178" s="227">
        <v>0</v>
      </c>
      <c r="BS178" s="126" t="s">
        <v>343</v>
      </c>
      <c r="BT178" s="126" t="s">
        <v>344</v>
      </c>
      <c r="BU178" s="227">
        <v>0</v>
      </c>
      <c r="BV178" s="227">
        <v>0</v>
      </c>
      <c r="BW178" s="227">
        <v>0</v>
      </c>
      <c r="BX178" s="227">
        <v>0</v>
      </c>
      <c r="BZ178" s="126" t="s">
        <v>343</v>
      </c>
      <c r="CA178" s="126" t="s">
        <v>344</v>
      </c>
      <c r="CB178" s="227">
        <v>0</v>
      </c>
      <c r="CC178" s="227">
        <v>0</v>
      </c>
      <c r="CD178" s="227">
        <v>0</v>
      </c>
      <c r="CE178" s="227">
        <v>0</v>
      </c>
    </row>
    <row r="179" spans="1:83">
      <c r="A179" s="126" t="s">
        <v>345</v>
      </c>
      <c r="B179" s="126" t="s">
        <v>346</v>
      </c>
      <c r="C179" s="227">
        <v>0</v>
      </c>
      <c r="D179" s="227">
        <v>0</v>
      </c>
      <c r="E179" s="227">
        <v>0</v>
      </c>
      <c r="F179" s="227">
        <v>0</v>
      </c>
      <c r="H179" s="126" t="s">
        <v>345</v>
      </c>
      <c r="I179" s="126" t="s">
        <v>346</v>
      </c>
      <c r="J179" s="227">
        <v>0</v>
      </c>
      <c r="K179" s="227">
        <v>0</v>
      </c>
      <c r="L179" s="227">
        <v>0</v>
      </c>
      <c r="M179" s="227">
        <v>0</v>
      </c>
      <c r="O179" s="126" t="s">
        <v>345</v>
      </c>
      <c r="P179" s="126" t="s">
        <v>346</v>
      </c>
      <c r="Q179" s="227">
        <v>0</v>
      </c>
      <c r="R179" s="227">
        <v>0</v>
      </c>
      <c r="S179" s="227">
        <v>0</v>
      </c>
      <c r="T179" s="227">
        <v>0</v>
      </c>
      <c r="V179" s="126" t="s">
        <v>345</v>
      </c>
      <c r="W179" s="126" t="s">
        <v>346</v>
      </c>
      <c r="X179" s="227">
        <v>0</v>
      </c>
      <c r="Y179" s="227">
        <v>0</v>
      </c>
      <c r="Z179" s="227">
        <v>0</v>
      </c>
      <c r="AA179" s="227">
        <v>0</v>
      </c>
      <c r="AC179" s="126" t="s">
        <v>345</v>
      </c>
      <c r="AD179" s="126" t="s">
        <v>346</v>
      </c>
      <c r="AE179" s="227">
        <v>0</v>
      </c>
      <c r="AF179" s="227">
        <v>0</v>
      </c>
      <c r="AG179" s="227">
        <v>0</v>
      </c>
      <c r="AH179" s="227">
        <v>0</v>
      </c>
      <c r="AJ179" s="126" t="s">
        <v>345</v>
      </c>
      <c r="AK179" s="126" t="s">
        <v>346</v>
      </c>
      <c r="AL179" s="227">
        <v>0</v>
      </c>
      <c r="AM179" s="227">
        <v>0</v>
      </c>
      <c r="AN179" s="227">
        <v>0</v>
      </c>
      <c r="AO179" s="227">
        <v>0</v>
      </c>
      <c r="AQ179" s="126" t="s">
        <v>345</v>
      </c>
      <c r="AR179" s="126" t="s">
        <v>346</v>
      </c>
      <c r="AS179" s="227">
        <v>0</v>
      </c>
      <c r="AT179" s="227">
        <v>0</v>
      </c>
      <c r="AU179" s="227">
        <v>0</v>
      </c>
      <c r="AV179" s="227">
        <v>0</v>
      </c>
      <c r="AX179" s="126" t="s">
        <v>345</v>
      </c>
      <c r="AY179" s="126" t="s">
        <v>346</v>
      </c>
      <c r="AZ179" s="227">
        <v>0</v>
      </c>
      <c r="BA179" s="227">
        <v>0</v>
      </c>
      <c r="BB179" s="227">
        <v>0</v>
      </c>
      <c r="BC179" s="227">
        <v>0</v>
      </c>
      <c r="BE179" s="126" t="s">
        <v>345</v>
      </c>
      <c r="BF179" s="126" t="s">
        <v>346</v>
      </c>
      <c r="BG179" s="227">
        <v>0</v>
      </c>
      <c r="BH179" s="227">
        <v>0</v>
      </c>
      <c r="BI179" s="227">
        <v>0</v>
      </c>
      <c r="BJ179" s="227">
        <v>0</v>
      </c>
      <c r="BL179" s="126" t="s">
        <v>345</v>
      </c>
      <c r="BM179" s="126" t="s">
        <v>346</v>
      </c>
      <c r="BN179" s="227">
        <v>0</v>
      </c>
      <c r="BO179" s="227">
        <v>0</v>
      </c>
      <c r="BP179" s="227">
        <v>0</v>
      </c>
      <c r="BQ179" s="227">
        <v>0</v>
      </c>
      <c r="BS179" s="126" t="s">
        <v>345</v>
      </c>
      <c r="BT179" s="126" t="s">
        <v>346</v>
      </c>
      <c r="BU179" s="227">
        <v>0</v>
      </c>
      <c r="BV179" s="227">
        <v>0</v>
      </c>
      <c r="BW179" s="227">
        <v>0</v>
      </c>
      <c r="BX179" s="227">
        <v>0</v>
      </c>
      <c r="BZ179" s="126" t="s">
        <v>345</v>
      </c>
      <c r="CA179" s="126" t="s">
        <v>346</v>
      </c>
      <c r="CB179" s="227">
        <v>0</v>
      </c>
      <c r="CC179" s="227">
        <v>0</v>
      </c>
      <c r="CD179" s="227">
        <v>0</v>
      </c>
      <c r="CE179" s="227">
        <v>0</v>
      </c>
    </row>
    <row r="180" spans="1:83">
      <c r="A180" s="126" t="s">
        <v>347</v>
      </c>
      <c r="B180" s="126" t="s">
        <v>348</v>
      </c>
      <c r="C180" s="227">
        <v>0</v>
      </c>
      <c r="D180" s="227">
        <v>0</v>
      </c>
      <c r="E180" s="227">
        <v>0</v>
      </c>
      <c r="F180" s="227">
        <v>0</v>
      </c>
      <c r="H180" s="126" t="s">
        <v>347</v>
      </c>
      <c r="I180" s="126" t="s">
        <v>348</v>
      </c>
      <c r="J180" s="227">
        <v>0</v>
      </c>
      <c r="K180" s="227">
        <v>0</v>
      </c>
      <c r="L180" s="227">
        <v>0</v>
      </c>
      <c r="M180" s="227">
        <v>0</v>
      </c>
      <c r="O180" s="126" t="s">
        <v>347</v>
      </c>
      <c r="P180" s="126" t="s">
        <v>348</v>
      </c>
      <c r="Q180" s="227">
        <v>0</v>
      </c>
      <c r="R180" s="227">
        <v>0</v>
      </c>
      <c r="S180" s="227">
        <v>0</v>
      </c>
      <c r="T180" s="227">
        <v>0</v>
      </c>
      <c r="V180" s="126" t="s">
        <v>347</v>
      </c>
      <c r="W180" s="126" t="s">
        <v>348</v>
      </c>
      <c r="X180" s="227">
        <v>0</v>
      </c>
      <c r="Y180" s="227">
        <v>0</v>
      </c>
      <c r="Z180" s="227">
        <v>0</v>
      </c>
      <c r="AA180" s="227">
        <v>0</v>
      </c>
      <c r="AC180" s="126" t="s">
        <v>347</v>
      </c>
      <c r="AD180" s="126" t="s">
        <v>348</v>
      </c>
      <c r="AE180" s="227">
        <v>0</v>
      </c>
      <c r="AF180" s="227">
        <v>0</v>
      </c>
      <c r="AG180" s="227">
        <v>0</v>
      </c>
      <c r="AH180" s="227">
        <v>0</v>
      </c>
      <c r="AJ180" s="126" t="s">
        <v>347</v>
      </c>
      <c r="AK180" s="126" t="s">
        <v>348</v>
      </c>
      <c r="AL180" s="227">
        <v>0</v>
      </c>
      <c r="AM180" s="227">
        <v>0</v>
      </c>
      <c r="AN180" s="227">
        <v>0</v>
      </c>
      <c r="AO180" s="227">
        <v>0</v>
      </c>
      <c r="AQ180" s="126" t="s">
        <v>347</v>
      </c>
      <c r="AR180" s="126" t="s">
        <v>348</v>
      </c>
      <c r="AS180" s="227">
        <v>0</v>
      </c>
      <c r="AT180" s="227">
        <v>0</v>
      </c>
      <c r="AU180" s="227">
        <v>0</v>
      </c>
      <c r="AV180" s="227">
        <v>0</v>
      </c>
      <c r="AX180" s="126" t="s">
        <v>347</v>
      </c>
      <c r="AY180" s="126" t="s">
        <v>348</v>
      </c>
      <c r="AZ180" s="227">
        <v>0</v>
      </c>
      <c r="BA180" s="227">
        <v>0</v>
      </c>
      <c r="BB180" s="227">
        <v>0</v>
      </c>
      <c r="BC180" s="227">
        <v>0</v>
      </c>
      <c r="BE180" s="126" t="s">
        <v>347</v>
      </c>
      <c r="BF180" s="126" t="s">
        <v>348</v>
      </c>
      <c r="BG180" s="227">
        <v>0</v>
      </c>
      <c r="BH180" s="227">
        <v>0</v>
      </c>
      <c r="BI180" s="227">
        <v>0</v>
      </c>
      <c r="BJ180" s="227">
        <v>0</v>
      </c>
      <c r="BL180" s="126" t="s">
        <v>347</v>
      </c>
      <c r="BM180" s="126" t="s">
        <v>348</v>
      </c>
      <c r="BN180" s="227">
        <v>0</v>
      </c>
      <c r="BO180" s="227">
        <v>0</v>
      </c>
      <c r="BP180" s="227">
        <v>0</v>
      </c>
      <c r="BQ180" s="227">
        <v>0</v>
      </c>
      <c r="BS180" s="126" t="s">
        <v>347</v>
      </c>
      <c r="BT180" s="126" t="s">
        <v>348</v>
      </c>
      <c r="BU180" s="227">
        <v>0</v>
      </c>
      <c r="BV180" s="227">
        <v>0</v>
      </c>
      <c r="BW180" s="227">
        <v>0</v>
      </c>
      <c r="BX180" s="227">
        <v>0</v>
      </c>
      <c r="BZ180" s="126" t="s">
        <v>347</v>
      </c>
      <c r="CA180" s="126" t="s">
        <v>348</v>
      </c>
      <c r="CB180" s="227">
        <v>0</v>
      </c>
      <c r="CC180" s="227">
        <v>0</v>
      </c>
      <c r="CD180" s="227">
        <v>0</v>
      </c>
      <c r="CE180" s="227">
        <v>0</v>
      </c>
    </row>
    <row r="181" spans="1:83">
      <c r="A181" s="126" t="s">
        <v>349</v>
      </c>
      <c r="B181" s="126" t="s">
        <v>350</v>
      </c>
      <c r="C181" s="227">
        <v>0</v>
      </c>
      <c r="D181" s="227">
        <v>0</v>
      </c>
      <c r="E181" s="227">
        <v>0</v>
      </c>
      <c r="F181" s="227">
        <v>0</v>
      </c>
      <c r="H181" s="126" t="s">
        <v>349</v>
      </c>
      <c r="I181" s="126" t="s">
        <v>350</v>
      </c>
      <c r="J181" s="227">
        <v>0</v>
      </c>
      <c r="K181" s="227">
        <v>0</v>
      </c>
      <c r="L181" s="227">
        <v>0</v>
      </c>
      <c r="M181" s="227">
        <v>0</v>
      </c>
      <c r="O181" s="126" t="s">
        <v>349</v>
      </c>
      <c r="P181" s="126" t="s">
        <v>350</v>
      </c>
      <c r="Q181" s="227">
        <v>0</v>
      </c>
      <c r="R181" s="227">
        <v>0</v>
      </c>
      <c r="S181" s="227">
        <v>0</v>
      </c>
      <c r="T181" s="227">
        <v>0</v>
      </c>
      <c r="V181" s="126" t="s">
        <v>349</v>
      </c>
      <c r="W181" s="126" t="s">
        <v>350</v>
      </c>
      <c r="X181" s="227">
        <v>0</v>
      </c>
      <c r="Y181" s="227">
        <v>0</v>
      </c>
      <c r="Z181" s="227">
        <v>0</v>
      </c>
      <c r="AA181" s="227">
        <v>0</v>
      </c>
      <c r="AC181" s="126" t="s">
        <v>349</v>
      </c>
      <c r="AD181" s="126" t="s">
        <v>350</v>
      </c>
      <c r="AE181" s="227">
        <v>0</v>
      </c>
      <c r="AF181" s="227">
        <v>0</v>
      </c>
      <c r="AG181" s="227">
        <v>0</v>
      </c>
      <c r="AH181" s="227">
        <v>0</v>
      </c>
      <c r="AJ181" s="126" t="s">
        <v>349</v>
      </c>
      <c r="AK181" s="126" t="s">
        <v>350</v>
      </c>
      <c r="AL181" s="227">
        <v>0</v>
      </c>
      <c r="AM181" s="227">
        <v>0</v>
      </c>
      <c r="AN181" s="227">
        <v>0</v>
      </c>
      <c r="AO181" s="227">
        <v>0</v>
      </c>
      <c r="AQ181" s="126" t="s">
        <v>349</v>
      </c>
      <c r="AR181" s="126" t="s">
        <v>350</v>
      </c>
      <c r="AS181" s="227">
        <v>0</v>
      </c>
      <c r="AT181" s="227">
        <v>0</v>
      </c>
      <c r="AU181" s="227">
        <v>0</v>
      </c>
      <c r="AV181" s="227">
        <v>0</v>
      </c>
      <c r="AX181" s="126" t="s">
        <v>349</v>
      </c>
      <c r="AY181" s="126" t="s">
        <v>350</v>
      </c>
      <c r="AZ181" s="227">
        <v>0</v>
      </c>
      <c r="BA181" s="227">
        <v>0</v>
      </c>
      <c r="BB181" s="227">
        <v>0</v>
      </c>
      <c r="BC181" s="227">
        <v>0</v>
      </c>
      <c r="BE181" s="126" t="s">
        <v>349</v>
      </c>
      <c r="BF181" s="126" t="s">
        <v>350</v>
      </c>
      <c r="BG181" s="227">
        <v>0</v>
      </c>
      <c r="BH181" s="227">
        <v>0</v>
      </c>
      <c r="BI181" s="227">
        <v>0</v>
      </c>
      <c r="BJ181" s="227">
        <v>0</v>
      </c>
      <c r="BL181" s="126" t="s">
        <v>349</v>
      </c>
      <c r="BM181" s="126" t="s">
        <v>350</v>
      </c>
      <c r="BN181" s="227">
        <v>0</v>
      </c>
      <c r="BO181" s="227">
        <v>0</v>
      </c>
      <c r="BP181" s="227">
        <v>0</v>
      </c>
      <c r="BQ181" s="227">
        <v>0</v>
      </c>
      <c r="BS181" s="126" t="s">
        <v>349</v>
      </c>
      <c r="BT181" s="126" t="s">
        <v>350</v>
      </c>
      <c r="BU181" s="227">
        <v>0</v>
      </c>
      <c r="BV181" s="227">
        <v>0</v>
      </c>
      <c r="BW181" s="227">
        <v>0</v>
      </c>
      <c r="BX181" s="227">
        <v>0</v>
      </c>
      <c r="BZ181" s="126" t="s">
        <v>349</v>
      </c>
      <c r="CA181" s="126" t="s">
        <v>350</v>
      </c>
      <c r="CB181" s="227">
        <v>0</v>
      </c>
      <c r="CC181" s="227">
        <v>0</v>
      </c>
      <c r="CD181" s="227">
        <v>0</v>
      </c>
      <c r="CE181" s="227">
        <v>0</v>
      </c>
    </row>
    <row r="182" spans="1:83">
      <c r="A182" s="126" t="s">
        <v>351</v>
      </c>
      <c r="B182" s="126" t="s">
        <v>352</v>
      </c>
      <c r="C182" s="227">
        <v>0</v>
      </c>
      <c r="D182" s="227">
        <v>0</v>
      </c>
      <c r="E182" s="227">
        <v>0</v>
      </c>
      <c r="F182" s="227">
        <v>0</v>
      </c>
      <c r="H182" s="126" t="s">
        <v>351</v>
      </c>
      <c r="I182" s="126" t="s">
        <v>352</v>
      </c>
      <c r="J182" s="227">
        <v>0</v>
      </c>
      <c r="K182" s="227">
        <v>0</v>
      </c>
      <c r="L182" s="227">
        <v>0</v>
      </c>
      <c r="M182" s="227">
        <v>0</v>
      </c>
      <c r="O182" s="126" t="s">
        <v>351</v>
      </c>
      <c r="P182" s="126" t="s">
        <v>352</v>
      </c>
      <c r="Q182" s="227">
        <v>0</v>
      </c>
      <c r="R182" s="227">
        <v>0</v>
      </c>
      <c r="S182" s="227">
        <v>0</v>
      </c>
      <c r="T182" s="227">
        <v>0</v>
      </c>
      <c r="V182" s="126" t="s">
        <v>351</v>
      </c>
      <c r="W182" s="126" t="s">
        <v>352</v>
      </c>
      <c r="X182" s="227">
        <v>0</v>
      </c>
      <c r="Y182" s="227">
        <v>0</v>
      </c>
      <c r="Z182" s="227">
        <v>0</v>
      </c>
      <c r="AA182" s="227">
        <v>0</v>
      </c>
      <c r="AC182" s="126" t="s">
        <v>351</v>
      </c>
      <c r="AD182" s="126" t="s">
        <v>352</v>
      </c>
      <c r="AE182" s="227">
        <v>0</v>
      </c>
      <c r="AF182" s="227">
        <v>0</v>
      </c>
      <c r="AG182" s="227">
        <v>0</v>
      </c>
      <c r="AH182" s="227">
        <v>0</v>
      </c>
      <c r="AJ182" s="126" t="s">
        <v>351</v>
      </c>
      <c r="AK182" s="126" t="s">
        <v>352</v>
      </c>
      <c r="AL182" s="227">
        <v>0</v>
      </c>
      <c r="AM182" s="227">
        <v>0</v>
      </c>
      <c r="AN182" s="227">
        <v>0</v>
      </c>
      <c r="AO182" s="227">
        <v>0</v>
      </c>
      <c r="AQ182" s="126" t="s">
        <v>351</v>
      </c>
      <c r="AR182" s="126" t="s">
        <v>352</v>
      </c>
      <c r="AS182" s="227">
        <v>0</v>
      </c>
      <c r="AT182" s="227">
        <v>0</v>
      </c>
      <c r="AU182" s="227">
        <v>0</v>
      </c>
      <c r="AV182" s="227">
        <v>0</v>
      </c>
      <c r="AX182" s="126" t="s">
        <v>351</v>
      </c>
      <c r="AY182" s="126" t="s">
        <v>352</v>
      </c>
      <c r="AZ182" s="227">
        <v>0</v>
      </c>
      <c r="BA182" s="227">
        <v>0</v>
      </c>
      <c r="BB182" s="227">
        <v>0</v>
      </c>
      <c r="BC182" s="227">
        <v>0</v>
      </c>
      <c r="BE182" s="126" t="s">
        <v>351</v>
      </c>
      <c r="BF182" s="126" t="s">
        <v>352</v>
      </c>
      <c r="BG182" s="227">
        <v>0</v>
      </c>
      <c r="BH182" s="227">
        <v>0</v>
      </c>
      <c r="BI182" s="227">
        <v>0</v>
      </c>
      <c r="BJ182" s="227">
        <v>0</v>
      </c>
      <c r="BL182" s="126" t="s">
        <v>351</v>
      </c>
      <c r="BM182" s="126" t="s">
        <v>352</v>
      </c>
      <c r="BN182" s="227">
        <v>0</v>
      </c>
      <c r="BO182" s="227">
        <v>0</v>
      </c>
      <c r="BP182" s="227">
        <v>0</v>
      </c>
      <c r="BQ182" s="227">
        <v>0</v>
      </c>
      <c r="BS182" s="126" t="s">
        <v>351</v>
      </c>
      <c r="BT182" s="126" t="s">
        <v>352</v>
      </c>
      <c r="BU182" s="227">
        <v>0</v>
      </c>
      <c r="BV182" s="227">
        <v>0</v>
      </c>
      <c r="BW182" s="227">
        <v>0</v>
      </c>
      <c r="BX182" s="227">
        <v>0</v>
      </c>
      <c r="BZ182" s="126" t="s">
        <v>351</v>
      </c>
      <c r="CA182" s="126" t="s">
        <v>352</v>
      </c>
      <c r="CB182" s="227">
        <v>0</v>
      </c>
      <c r="CC182" s="227">
        <v>0</v>
      </c>
      <c r="CD182" s="227">
        <v>0</v>
      </c>
      <c r="CE182" s="227">
        <v>0</v>
      </c>
    </row>
    <row r="183" spans="1:83">
      <c r="A183" s="126" t="s">
        <v>353</v>
      </c>
      <c r="B183" s="126" t="s">
        <v>354</v>
      </c>
      <c r="C183" s="227">
        <v>0</v>
      </c>
      <c r="D183" s="227">
        <v>0</v>
      </c>
      <c r="E183" s="227">
        <v>0</v>
      </c>
      <c r="F183" s="227">
        <v>0</v>
      </c>
      <c r="H183" s="126" t="s">
        <v>353</v>
      </c>
      <c r="I183" s="126" t="s">
        <v>354</v>
      </c>
      <c r="J183" s="227">
        <v>0</v>
      </c>
      <c r="K183" s="227">
        <v>0</v>
      </c>
      <c r="L183" s="227">
        <v>0</v>
      </c>
      <c r="M183" s="227">
        <v>0</v>
      </c>
      <c r="O183" s="126" t="s">
        <v>353</v>
      </c>
      <c r="P183" s="126" t="s">
        <v>354</v>
      </c>
      <c r="Q183" s="227">
        <v>0</v>
      </c>
      <c r="R183" s="227">
        <v>0</v>
      </c>
      <c r="S183" s="227">
        <v>0</v>
      </c>
      <c r="T183" s="227">
        <v>0</v>
      </c>
      <c r="V183" s="126" t="s">
        <v>353</v>
      </c>
      <c r="W183" s="126" t="s">
        <v>354</v>
      </c>
      <c r="X183" s="227">
        <v>0</v>
      </c>
      <c r="Y183" s="227">
        <v>0</v>
      </c>
      <c r="Z183" s="227">
        <v>0</v>
      </c>
      <c r="AA183" s="227">
        <v>0</v>
      </c>
      <c r="AC183" s="126" t="s">
        <v>353</v>
      </c>
      <c r="AD183" s="126" t="s">
        <v>354</v>
      </c>
      <c r="AE183" s="227">
        <v>0</v>
      </c>
      <c r="AF183" s="227">
        <v>0</v>
      </c>
      <c r="AG183" s="227">
        <v>0</v>
      </c>
      <c r="AH183" s="227">
        <v>0</v>
      </c>
      <c r="AJ183" s="126" t="s">
        <v>353</v>
      </c>
      <c r="AK183" s="126" t="s">
        <v>354</v>
      </c>
      <c r="AL183" s="227">
        <v>0</v>
      </c>
      <c r="AM183" s="227">
        <v>0</v>
      </c>
      <c r="AN183" s="227">
        <v>0</v>
      </c>
      <c r="AO183" s="227">
        <v>0</v>
      </c>
      <c r="AQ183" s="126" t="s">
        <v>353</v>
      </c>
      <c r="AR183" s="126" t="s">
        <v>354</v>
      </c>
      <c r="AS183" s="227">
        <v>0</v>
      </c>
      <c r="AT183" s="227">
        <v>0</v>
      </c>
      <c r="AU183" s="227">
        <v>0</v>
      </c>
      <c r="AV183" s="227">
        <v>0</v>
      </c>
      <c r="AX183" s="126" t="s">
        <v>353</v>
      </c>
      <c r="AY183" s="126" t="s">
        <v>354</v>
      </c>
      <c r="AZ183" s="227">
        <v>0</v>
      </c>
      <c r="BA183" s="227">
        <v>0</v>
      </c>
      <c r="BB183" s="227">
        <v>0</v>
      </c>
      <c r="BC183" s="227">
        <v>0</v>
      </c>
      <c r="BE183" s="126" t="s">
        <v>353</v>
      </c>
      <c r="BF183" s="126" t="s">
        <v>354</v>
      </c>
      <c r="BG183" s="227">
        <v>0</v>
      </c>
      <c r="BH183" s="227">
        <v>0</v>
      </c>
      <c r="BI183" s="227">
        <v>0</v>
      </c>
      <c r="BJ183" s="227">
        <v>0</v>
      </c>
      <c r="BL183" s="126" t="s">
        <v>353</v>
      </c>
      <c r="BM183" s="126" t="s">
        <v>354</v>
      </c>
      <c r="BN183" s="227">
        <v>0</v>
      </c>
      <c r="BO183" s="227">
        <v>0</v>
      </c>
      <c r="BP183" s="227">
        <v>0</v>
      </c>
      <c r="BQ183" s="227">
        <v>0</v>
      </c>
      <c r="BS183" s="126" t="s">
        <v>353</v>
      </c>
      <c r="BT183" s="126" t="s">
        <v>354</v>
      </c>
      <c r="BU183" s="227">
        <v>0</v>
      </c>
      <c r="BV183" s="227">
        <v>0</v>
      </c>
      <c r="BW183" s="227">
        <v>0</v>
      </c>
      <c r="BX183" s="227">
        <v>0</v>
      </c>
      <c r="BZ183" s="126" t="s">
        <v>353</v>
      </c>
      <c r="CA183" s="126" t="s">
        <v>354</v>
      </c>
      <c r="CB183" s="227">
        <v>0</v>
      </c>
      <c r="CC183" s="227">
        <v>0</v>
      </c>
      <c r="CD183" s="227">
        <v>0</v>
      </c>
      <c r="CE183" s="227">
        <v>0</v>
      </c>
    </row>
    <row r="184" spans="1:83">
      <c r="A184" s="126" t="s">
        <v>355</v>
      </c>
      <c r="B184" s="126" t="s">
        <v>356</v>
      </c>
      <c r="C184" s="227">
        <v>0</v>
      </c>
      <c r="D184" s="227">
        <v>0</v>
      </c>
      <c r="E184" s="227">
        <v>0</v>
      </c>
      <c r="F184" s="227">
        <v>0</v>
      </c>
      <c r="H184" s="126" t="s">
        <v>355</v>
      </c>
      <c r="I184" s="126" t="s">
        <v>356</v>
      </c>
      <c r="J184" s="227">
        <v>0</v>
      </c>
      <c r="K184" s="227">
        <v>0</v>
      </c>
      <c r="L184" s="227">
        <v>0</v>
      </c>
      <c r="M184" s="227">
        <v>0</v>
      </c>
      <c r="O184" s="126" t="s">
        <v>355</v>
      </c>
      <c r="P184" s="126" t="s">
        <v>356</v>
      </c>
      <c r="Q184" s="227">
        <v>0</v>
      </c>
      <c r="R184" s="227">
        <v>0</v>
      </c>
      <c r="S184" s="227">
        <v>0</v>
      </c>
      <c r="T184" s="227">
        <v>0</v>
      </c>
      <c r="V184" s="126" t="s">
        <v>355</v>
      </c>
      <c r="W184" s="126" t="s">
        <v>356</v>
      </c>
      <c r="X184" s="227">
        <v>0</v>
      </c>
      <c r="Y184" s="227">
        <v>0</v>
      </c>
      <c r="Z184" s="227">
        <v>0</v>
      </c>
      <c r="AA184" s="227">
        <v>0</v>
      </c>
      <c r="AC184" s="126" t="s">
        <v>355</v>
      </c>
      <c r="AD184" s="126" t="s">
        <v>356</v>
      </c>
      <c r="AE184" s="227">
        <v>0</v>
      </c>
      <c r="AF184" s="227">
        <v>0</v>
      </c>
      <c r="AG184" s="227">
        <v>0</v>
      </c>
      <c r="AH184" s="227">
        <v>0</v>
      </c>
      <c r="AJ184" s="126" t="s">
        <v>355</v>
      </c>
      <c r="AK184" s="126" t="s">
        <v>356</v>
      </c>
      <c r="AL184" s="227">
        <v>0</v>
      </c>
      <c r="AM184" s="227">
        <v>0</v>
      </c>
      <c r="AN184" s="227">
        <v>0</v>
      </c>
      <c r="AO184" s="227">
        <v>0</v>
      </c>
      <c r="AQ184" s="126" t="s">
        <v>355</v>
      </c>
      <c r="AR184" s="126" t="s">
        <v>356</v>
      </c>
      <c r="AS184" s="227">
        <v>0</v>
      </c>
      <c r="AT184" s="227">
        <v>0</v>
      </c>
      <c r="AU184" s="227">
        <v>0</v>
      </c>
      <c r="AV184" s="227">
        <v>0</v>
      </c>
      <c r="AX184" s="126" t="s">
        <v>355</v>
      </c>
      <c r="AY184" s="126" t="s">
        <v>356</v>
      </c>
      <c r="AZ184" s="227">
        <v>0</v>
      </c>
      <c r="BA184" s="227">
        <v>0</v>
      </c>
      <c r="BB184" s="227">
        <v>0</v>
      </c>
      <c r="BC184" s="227">
        <v>0</v>
      </c>
      <c r="BE184" s="126" t="s">
        <v>355</v>
      </c>
      <c r="BF184" s="126" t="s">
        <v>356</v>
      </c>
      <c r="BG184" s="227">
        <v>0</v>
      </c>
      <c r="BH184" s="227">
        <v>0</v>
      </c>
      <c r="BI184" s="227">
        <v>0</v>
      </c>
      <c r="BJ184" s="227">
        <v>0</v>
      </c>
      <c r="BL184" s="126" t="s">
        <v>355</v>
      </c>
      <c r="BM184" s="126" t="s">
        <v>356</v>
      </c>
      <c r="BN184" s="227">
        <v>0</v>
      </c>
      <c r="BO184" s="227">
        <v>0</v>
      </c>
      <c r="BP184" s="227">
        <v>0</v>
      </c>
      <c r="BQ184" s="227">
        <v>0</v>
      </c>
      <c r="BS184" s="126" t="s">
        <v>355</v>
      </c>
      <c r="BT184" s="126" t="s">
        <v>356</v>
      </c>
      <c r="BU184" s="227">
        <v>0</v>
      </c>
      <c r="BV184" s="227">
        <v>0</v>
      </c>
      <c r="BW184" s="227">
        <v>0</v>
      </c>
      <c r="BX184" s="227">
        <v>0</v>
      </c>
      <c r="BZ184" s="126" t="s">
        <v>355</v>
      </c>
      <c r="CA184" s="126" t="s">
        <v>356</v>
      </c>
      <c r="CB184" s="227">
        <v>0</v>
      </c>
      <c r="CC184" s="227">
        <v>0</v>
      </c>
      <c r="CD184" s="227">
        <v>0</v>
      </c>
      <c r="CE184" s="227">
        <v>0</v>
      </c>
    </row>
    <row r="185" spans="1:83">
      <c r="A185" s="126" t="s">
        <v>357</v>
      </c>
      <c r="B185" s="126" t="s">
        <v>358</v>
      </c>
      <c r="C185" s="227">
        <v>0</v>
      </c>
      <c r="D185" s="227">
        <v>0</v>
      </c>
      <c r="E185" s="227">
        <v>0</v>
      </c>
      <c r="F185" s="227">
        <v>0</v>
      </c>
      <c r="H185" s="126" t="s">
        <v>357</v>
      </c>
      <c r="I185" s="126" t="s">
        <v>358</v>
      </c>
      <c r="J185" s="227">
        <v>0</v>
      </c>
      <c r="K185" s="227">
        <v>0</v>
      </c>
      <c r="L185" s="227">
        <v>0</v>
      </c>
      <c r="M185" s="227">
        <v>0</v>
      </c>
      <c r="O185" s="126" t="s">
        <v>357</v>
      </c>
      <c r="P185" s="126" t="s">
        <v>358</v>
      </c>
      <c r="Q185" s="227">
        <v>0</v>
      </c>
      <c r="R185" s="227">
        <v>0</v>
      </c>
      <c r="S185" s="227">
        <v>0</v>
      </c>
      <c r="T185" s="227">
        <v>0</v>
      </c>
      <c r="V185" s="126" t="s">
        <v>357</v>
      </c>
      <c r="W185" s="126" t="s">
        <v>358</v>
      </c>
      <c r="X185" s="227">
        <v>0</v>
      </c>
      <c r="Y185" s="227">
        <v>0</v>
      </c>
      <c r="Z185" s="227">
        <v>0</v>
      </c>
      <c r="AA185" s="227">
        <v>0</v>
      </c>
      <c r="AC185" s="126" t="s">
        <v>357</v>
      </c>
      <c r="AD185" s="126" t="s">
        <v>358</v>
      </c>
      <c r="AE185" s="227">
        <v>0</v>
      </c>
      <c r="AF185" s="227">
        <v>0</v>
      </c>
      <c r="AG185" s="227">
        <v>0</v>
      </c>
      <c r="AH185" s="227">
        <v>0</v>
      </c>
      <c r="AJ185" s="126" t="s">
        <v>357</v>
      </c>
      <c r="AK185" s="126" t="s">
        <v>358</v>
      </c>
      <c r="AL185" s="227">
        <v>0</v>
      </c>
      <c r="AM185" s="227">
        <v>0</v>
      </c>
      <c r="AN185" s="227">
        <v>0</v>
      </c>
      <c r="AO185" s="227">
        <v>0</v>
      </c>
      <c r="AQ185" s="126" t="s">
        <v>357</v>
      </c>
      <c r="AR185" s="126" t="s">
        <v>358</v>
      </c>
      <c r="AS185" s="227">
        <v>0</v>
      </c>
      <c r="AT185" s="227">
        <v>0</v>
      </c>
      <c r="AU185" s="227">
        <v>0</v>
      </c>
      <c r="AV185" s="227">
        <v>0</v>
      </c>
      <c r="AX185" s="126" t="s">
        <v>357</v>
      </c>
      <c r="AY185" s="126" t="s">
        <v>358</v>
      </c>
      <c r="AZ185" s="227">
        <v>0</v>
      </c>
      <c r="BA185" s="227">
        <v>0</v>
      </c>
      <c r="BB185" s="227">
        <v>0</v>
      </c>
      <c r="BC185" s="227">
        <v>0</v>
      </c>
      <c r="BE185" s="126" t="s">
        <v>357</v>
      </c>
      <c r="BF185" s="126" t="s">
        <v>358</v>
      </c>
      <c r="BG185" s="227">
        <v>0</v>
      </c>
      <c r="BH185" s="227">
        <v>0</v>
      </c>
      <c r="BI185" s="227">
        <v>0</v>
      </c>
      <c r="BJ185" s="227">
        <v>0</v>
      </c>
      <c r="BL185" s="126" t="s">
        <v>357</v>
      </c>
      <c r="BM185" s="126" t="s">
        <v>358</v>
      </c>
      <c r="BN185" s="227">
        <v>0</v>
      </c>
      <c r="BO185" s="227">
        <v>0</v>
      </c>
      <c r="BP185" s="227">
        <v>0</v>
      </c>
      <c r="BQ185" s="227">
        <v>0</v>
      </c>
      <c r="BS185" s="126" t="s">
        <v>357</v>
      </c>
      <c r="BT185" s="126" t="s">
        <v>358</v>
      </c>
      <c r="BU185" s="227">
        <v>0</v>
      </c>
      <c r="BV185" s="227">
        <v>0</v>
      </c>
      <c r="BW185" s="227">
        <v>0</v>
      </c>
      <c r="BX185" s="227">
        <v>0</v>
      </c>
      <c r="BZ185" s="126" t="s">
        <v>357</v>
      </c>
      <c r="CA185" s="126" t="s">
        <v>358</v>
      </c>
      <c r="CB185" s="227">
        <v>0</v>
      </c>
      <c r="CC185" s="227">
        <v>0</v>
      </c>
      <c r="CD185" s="227">
        <v>0</v>
      </c>
      <c r="CE185" s="227">
        <v>0</v>
      </c>
    </row>
    <row r="186" spans="1:83">
      <c r="A186" s="126" t="s">
        <v>359</v>
      </c>
      <c r="B186" s="126" t="s">
        <v>360</v>
      </c>
      <c r="C186" s="227">
        <v>0</v>
      </c>
      <c r="D186" s="227">
        <v>0</v>
      </c>
      <c r="E186" s="227">
        <v>0</v>
      </c>
      <c r="F186" s="227">
        <v>0</v>
      </c>
      <c r="H186" s="126" t="s">
        <v>359</v>
      </c>
      <c r="I186" s="126" t="s">
        <v>360</v>
      </c>
      <c r="J186" s="227">
        <v>0</v>
      </c>
      <c r="K186" s="227">
        <v>0</v>
      </c>
      <c r="L186" s="227">
        <v>0</v>
      </c>
      <c r="M186" s="227">
        <v>0</v>
      </c>
      <c r="O186" s="126" t="s">
        <v>359</v>
      </c>
      <c r="P186" s="126" t="s">
        <v>360</v>
      </c>
      <c r="Q186" s="227">
        <v>0</v>
      </c>
      <c r="R186" s="227">
        <v>0</v>
      </c>
      <c r="S186" s="227">
        <v>0</v>
      </c>
      <c r="T186" s="227">
        <v>0</v>
      </c>
      <c r="V186" s="126" t="s">
        <v>359</v>
      </c>
      <c r="W186" s="126" t="s">
        <v>360</v>
      </c>
      <c r="X186" s="227">
        <v>0</v>
      </c>
      <c r="Y186" s="227">
        <v>0</v>
      </c>
      <c r="Z186" s="227">
        <v>0</v>
      </c>
      <c r="AA186" s="227">
        <v>0</v>
      </c>
      <c r="AC186" s="126" t="s">
        <v>359</v>
      </c>
      <c r="AD186" s="126" t="s">
        <v>360</v>
      </c>
      <c r="AE186" s="227">
        <v>0</v>
      </c>
      <c r="AF186" s="227">
        <v>0</v>
      </c>
      <c r="AG186" s="227">
        <v>0</v>
      </c>
      <c r="AH186" s="227">
        <v>0</v>
      </c>
      <c r="AJ186" s="126" t="s">
        <v>359</v>
      </c>
      <c r="AK186" s="126" t="s">
        <v>360</v>
      </c>
      <c r="AL186" s="227">
        <v>0</v>
      </c>
      <c r="AM186" s="227">
        <v>0</v>
      </c>
      <c r="AN186" s="227">
        <v>0</v>
      </c>
      <c r="AO186" s="227">
        <v>0</v>
      </c>
      <c r="AQ186" s="126" t="s">
        <v>359</v>
      </c>
      <c r="AR186" s="126" t="s">
        <v>360</v>
      </c>
      <c r="AS186" s="227">
        <v>0</v>
      </c>
      <c r="AT186" s="227">
        <v>0</v>
      </c>
      <c r="AU186" s="227">
        <v>0</v>
      </c>
      <c r="AV186" s="227">
        <v>0</v>
      </c>
      <c r="AX186" s="126" t="s">
        <v>359</v>
      </c>
      <c r="AY186" s="126" t="s">
        <v>360</v>
      </c>
      <c r="AZ186" s="227">
        <v>0</v>
      </c>
      <c r="BA186" s="227">
        <v>0</v>
      </c>
      <c r="BB186" s="227">
        <v>0</v>
      </c>
      <c r="BC186" s="227">
        <v>0</v>
      </c>
      <c r="BE186" s="126" t="s">
        <v>359</v>
      </c>
      <c r="BF186" s="126" t="s">
        <v>360</v>
      </c>
      <c r="BG186" s="227">
        <v>0</v>
      </c>
      <c r="BH186" s="227">
        <v>0</v>
      </c>
      <c r="BI186" s="227">
        <v>0</v>
      </c>
      <c r="BJ186" s="227">
        <v>0</v>
      </c>
      <c r="BL186" s="126" t="s">
        <v>359</v>
      </c>
      <c r="BM186" s="126" t="s">
        <v>360</v>
      </c>
      <c r="BN186" s="227">
        <v>0</v>
      </c>
      <c r="BO186" s="227">
        <v>0</v>
      </c>
      <c r="BP186" s="227">
        <v>0</v>
      </c>
      <c r="BQ186" s="227">
        <v>0</v>
      </c>
      <c r="BS186" s="126" t="s">
        <v>359</v>
      </c>
      <c r="BT186" s="126" t="s">
        <v>360</v>
      </c>
      <c r="BU186" s="227">
        <v>0</v>
      </c>
      <c r="BV186" s="227">
        <v>0</v>
      </c>
      <c r="BW186" s="227">
        <v>0</v>
      </c>
      <c r="BX186" s="227">
        <v>0</v>
      </c>
      <c r="BZ186" s="126" t="s">
        <v>359</v>
      </c>
      <c r="CA186" s="126" t="s">
        <v>360</v>
      </c>
      <c r="CB186" s="227">
        <v>0</v>
      </c>
      <c r="CC186" s="227">
        <v>0</v>
      </c>
      <c r="CD186" s="227">
        <v>0</v>
      </c>
      <c r="CE186" s="227">
        <v>0</v>
      </c>
    </row>
    <row r="187" spans="1:83">
      <c r="A187" s="126" t="s">
        <v>361</v>
      </c>
      <c r="B187" s="126" t="s">
        <v>362</v>
      </c>
      <c r="C187" s="227">
        <v>0</v>
      </c>
      <c r="D187" s="227">
        <v>0</v>
      </c>
      <c r="E187" s="227">
        <v>0</v>
      </c>
      <c r="F187" s="227">
        <v>0</v>
      </c>
      <c r="H187" s="126" t="s">
        <v>361</v>
      </c>
      <c r="I187" s="126" t="s">
        <v>362</v>
      </c>
      <c r="J187" s="227">
        <v>0</v>
      </c>
      <c r="K187" s="227">
        <v>0</v>
      </c>
      <c r="L187" s="227">
        <v>0</v>
      </c>
      <c r="M187" s="227">
        <v>0</v>
      </c>
      <c r="O187" s="126" t="s">
        <v>361</v>
      </c>
      <c r="P187" s="126" t="s">
        <v>362</v>
      </c>
      <c r="Q187" s="227">
        <v>0</v>
      </c>
      <c r="R187" s="227">
        <v>0</v>
      </c>
      <c r="S187" s="227">
        <v>0</v>
      </c>
      <c r="T187" s="227">
        <v>0</v>
      </c>
      <c r="V187" s="126" t="s">
        <v>361</v>
      </c>
      <c r="W187" s="126" t="s">
        <v>362</v>
      </c>
      <c r="X187" s="227">
        <v>0</v>
      </c>
      <c r="Y187" s="227">
        <v>0</v>
      </c>
      <c r="Z187" s="227">
        <v>0</v>
      </c>
      <c r="AA187" s="227">
        <v>0</v>
      </c>
      <c r="AC187" s="126" t="s">
        <v>361</v>
      </c>
      <c r="AD187" s="126" t="s">
        <v>362</v>
      </c>
      <c r="AE187" s="227">
        <v>0</v>
      </c>
      <c r="AF187" s="227">
        <v>0</v>
      </c>
      <c r="AG187" s="227">
        <v>0</v>
      </c>
      <c r="AH187" s="227">
        <v>0</v>
      </c>
      <c r="AJ187" s="126" t="s">
        <v>361</v>
      </c>
      <c r="AK187" s="126" t="s">
        <v>362</v>
      </c>
      <c r="AL187" s="227">
        <v>0</v>
      </c>
      <c r="AM187" s="227">
        <v>0</v>
      </c>
      <c r="AN187" s="227">
        <v>0</v>
      </c>
      <c r="AO187" s="227">
        <v>0</v>
      </c>
      <c r="AQ187" s="126" t="s">
        <v>361</v>
      </c>
      <c r="AR187" s="126" t="s">
        <v>362</v>
      </c>
      <c r="AS187" s="227">
        <v>0</v>
      </c>
      <c r="AT187" s="227">
        <v>0</v>
      </c>
      <c r="AU187" s="227">
        <v>0</v>
      </c>
      <c r="AV187" s="227">
        <v>0</v>
      </c>
      <c r="AX187" s="126" t="s">
        <v>361</v>
      </c>
      <c r="AY187" s="126" t="s">
        <v>362</v>
      </c>
      <c r="AZ187" s="227">
        <v>0</v>
      </c>
      <c r="BA187" s="227">
        <v>0</v>
      </c>
      <c r="BB187" s="227">
        <v>0</v>
      </c>
      <c r="BC187" s="227">
        <v>0</v>
      </c>
      <c r="BE187" s="126" t="s">
        <v>361</v>
      </c>
      <c r="BF187" s="126" t="s">
        <v>362</v>
      </c>
      <c r="BG187" s="227">
        <v>0</v>
      </c>
      <c r="BH187" s="227">
        <v>0</v>
      </c>
      <c r="BI187" s="227">
        <v>0</v>
      </c>
      <c r="BJ187" s="227">
        <v>0</v>
      </c>
      <c r="BL187" s="126" t="s">
        <v>361</v>
      </c>
      <c r="BM187" s="126" t="s">
        <v>362</v>
      </c>
      <c r="BN187" s="227">
        <v>0</v>
      </c>
      <c r="BO187" s="227">
        <v>0</v>
      </c>
      <c r="BP187" s="227">
        <v>0</v>
      </c>
      <c r="BQ187" s="227">
        <v>0</v>
      </c>
      <c r="BS187" s="126" t="s">
        <v>361</v>
      </c>
      <c r="BT187" s="126" t="s">
        <v>362</v>
      </c>
      <c r="BU187" s="227">
        <v>0</v>
      </c>
      <c r="BV187" s="227">
        <v>0</v>
      </c>
      <c r="BW187" s="227">
        <v>0</v>
      </c>
      <c r="BX187" s="227">
        <v>0</v>
      </c>
      <c r="BZ187" s="126" t="s">
        <v>361</v>
      </c>
      <c r="CA187" s="126" t="s">
        <v>362</v>
      </c>
      <c r="CB187" s="227">
        <v>0</v>
      </c>
      <c r="CC187" s="227">
        <v>0</v>
      </c>
      <c r="CD187" s="227">
        <v>0</v>
      </c>
      <c r="CE187" s="227">
        <v>0</v>
      </c>
    </row>
    <row r="188" spans="1:83">
      <c r="A188" s="126" t="s">
        <v>363</v>
      </c>
      <c r="B188" s="126" t="s">
        <v>364</v>
      </c>
      <c r="C188" s="227">
        <v>0</v>
      </c>
      <c r="D188" s="227">
        <v>0</v>
      </c>
      <c r="E188" s="227">
        <v>0</v>
      </c>
      <c r="F188" s="227">
        <v>0</v>
      </c>
      <c r="H188" s="126" t="s">
        <v>363</v>
      </c>
      <c r="I188" s="126" t="s">
        <v>364</v>
      </c>
      <c r="J188" s="227">
        <v>0</v>
      </c>
      <c r="K188" s="227">
        <v>0</v>
      </c>
      <c r="L188" s="227">
        <v>0</v>
      </c>
      <c r="M188" s="227">
        <v>0</v>
      </c>
      <c r="O188" s="126" t="s">
        <v>363</v>
      </c>
      <c r="P188" s="126" t="s">
        <v>364</v>
      </c>
      <c r="Q188" s="227">
        <v>0</v>
      </c>
      <c r="R188" s="227">
        <v>0</v>
      </c>
      <c r="S188" s="227">
        <v>0</v>
      </c>
      <c r="T188" s="227">
        <v>0</v>
      </c>
      <c r="V188" s="126" t="s">
        <v>363</v>
      </c>
      <c r="W188" s="126" t="s">
        <v>364</v>
      </c>
      <c r="X188" s="227">
        <v>0</v>
      </c>
      <c r="Y188" s="227">
        <v>0</v>
      </c>
      <c r="Z188" s="227">
        <v>0</v>
      </c>
      <c r="AA188" s="227">
        <v>0</v>
      </c>
      <c r="AC188" s="126" t="s">
        <v>363</v>
      </c>
      <c r="AD188" s="126" t="s">
        <v>364</v>
      </c>
      <c r="AE188" s="227">
        <v>0</v>
      </c>
      <c r="AF188" s="227">
        <v>0</v>
      </c>
      <c r="AG188" s="227">
        <v>0</v>
      </c>
      <c r="AH188" s="227">
        <v>0</v>
      </c>
      <c r="AJ188" s="126" t="s">
        <v>363</v>
      </c>
      <c r="AK188" s="126" t="s">
        <v>364</v>
      </c>
      <c r="AL188" s="227">
        <v>0</v>
      </c>
      <c r="AM188" s="227">
        <v>0</v>
      </c>
      <c r="AN188" s="227">
        <v>0</v>
      </c>
      <c r="AO188" s="227">
        <v>0</v>
      </c>
      <c r="AQ188" s="126" t="s">
        <v>363</v>
      </c>
      <c r="AR188" s="126" t="s">
        <v>364</v>
      </c>
      <c r="AS188" s="227">
        <v>0</v>
      </c>
      <c r="AT188" s="227">
        <v>0</v>
      </c>
      <c r="AU188" s="227">
        <v>0</v>
      </c>
      <c r="AV188" s="227">
        <v>0</v>
      </c>
      <c r="AX188" s="126" t="s">
        <v>363</v>
      </c>
      <c r="AY188" s="126" t="s">
        <v>364</v>
      </c>
      <c r="AZ188" s="227">
        <v>0</v>
      </c>
      <c r="BA188" s="227">
        <v>0</v>
      </c>
      <c r="BB188" s="227">
        <v>0</v>
      </c>
      <c r="BC188" s="227">
        <v>0</v>
      </c>
      <c r="BE188" s="126" t="s">
        <v>363</v>
      </c>
      <c r="BF188" s="126" t="s">
        <v>364</v>
      </c>
      <c r="BG188" s="227">
        <v>0</v>
      </c>
      <c r="BH188" s="227">
        <v>0</v>
      </c>
      <c r="BI188" s="227">
        <v>0</v>
      </c>
      <c r="BJ188" s="227">
        <v>0</v>
      </c>
      <c r="BL188" s="126" t="s">
        <v>363</v>
      </c>
      <c r="BM188" s="126" t="s">
        <v>364</v>
      </c>
      <c r="BN188" s="227">
        <v>0</v>
      </c>
      <c r="BO188" s="227">
        <v>0</v>
      </c>
      <c r="BP188" s="227">
        <v>0</v>
      </c>
      <c r="BQ188" s="227">
        <v>0</v>
      </c>
      <c r="BS188" s="126" t="s">
        <v>363</v>
      </c>
      <c r="BT188" s="126" t="s">
        <v>364</v>
      </c>
      <c r="BU188" s="227">
        <v>0</v>
      </c>
      <c r="BV188" s="227">
        <v>0</v>
      </c>
      <c r="BW188" s="227">
        <v>0</v>
      </c>
      <c r="BX188" s="227">
        <v>0</v>
      </c>
      <c r="BZ188" s="126" t="s">
        <v>363</v>
      </c>
      <c r="CA188" s="126" t="s">
        <v>364</v>
      </c>
      <c r="CB188" s="227">
        <v>0</v>
      </c>
      <c r="CC188" s="227">
        <v>0</v>
      </c>
      <c r="CD188" s="227">
        <v>0</v>
      </c>
      <c r="CE188" s="227">
        <v>0</v>
      </c>
    </row>
    <row r="189" spans="1:83">
      <c r="A189" s="126" t="s">
        <v>365</v>
      </c>
      <c r="B189" s="126" t="s">
        <v>366</v>
      </c>
      <c r="C189" s="227">
        <v>0</v>
      </c>
      <c r="D189" s="227">
        <v>0</v>
      </c>
      <c r="E189" s="227">
        <v>0</v>
      </c>
      <c r="F189" s="227">
        <v>0</v>
      </c>
      <c r="H189" s="126" t="s">
        <v>365</v>
      </c>
      <c r="I189" s="126" t="s">
        <v>366</v>
      </c>
      <c r="J189" s="227">
        <v>0</v>
      </c>
      <c r="K189" s="227">
        <v>0</v>
      </c>
      <c r="L189" s="227">
        <v>0</v>
      </c>
      <c r="M189" s="227">
        <v>0</v>
      </c>
      <c r="O189" s="126" t="s">
        <v>365</v>
      </c>
      <c r="P189" s="126" t="s">
        <v>366</v>
      </c>
      <c r="Q189" s="227">
        <v>0</v>
      </c>
      <c r="R189" s="227">
        <v>0</v>
      </c>
      <c r="S189" s="227">
        <v>0</v>
      </c>
      <c r="T189" s="227">
        <v>0</v>
      </c>
      <c r="V189" s="126" t="s">
        <v>365</v>
      </c>
      <c r="W189" s="126" t="s">
        <v>366</v>
      </c>
      <c r="X189" s="227">
        <v>0</v>
      </c>
      <c r="Y189" s="227">
        <v>0</v>
      </c>
      <c r="Z189" s="227">
        <v>0</v>
      </c>
      <c r="AA189" s="227">
        <v>0</v>
      </c>
      <c r="AC189" s="126" t="s">
        <v>365</v>
      </c>
      <c r="AD189" s="126" t="s">
        <v>366</v>
      </c>
      <c r="AE189" s="227">
        <v>0</v>
      </c>
      <c r="AF189" s="227">
        <v>0</v>
      </c>
      <c r="AG189" s="227">
        <v>0</v>
      </c>
      <c r="AH189" s="227">
        <v>0</v>
      </c>
      <c r="AJ189" s="126" t="s">
        <v>365</v>
      </c>
      <c r="AK189" s="126" t="s">
        <v>366</v>
      </c>
      <c r="AL189" s="227">
        <v>0</v>
      </c>
      <c r="AM189" s="227">
        <v>0</v>
      </c>
      <c r="AN189" s="227">
        <v>0</v>
      </c>
      <c r="AO189" s="227">
        <v>0</v>
      </c>
      <c r="AQ189" s="126" t="s">
        <v>365</v>
      </c>
      <c r="AR189" s="126" t="s">
        <v>366</v>
      </c>
      <c r="AS189" s="227">
        <v>0</v>
      </c>
      <c r="AT189" s="227">
        <v>0</v>
      </c>
      <c r="AU189" s="227">
        <v>0</v>
      </c>
      <c r="AV189" s="227">
        <v>0</v>
      </c>
      <c r="AX189" s="126" t="s">
        <v>365</v>
      </c>
      <c r="AY189" s="126" t="s">
        <v>366</v>
      </c>
      <c r="AZ189" s="227">
        <v>0</v>
      </c>
      <c r="BA189" s="227">
        <v>0</v>
      </c>
      <c r="BB189" s="227">
        <v>0</v>
      </c>
      <c r="BC189" s="227">
        <v>0</v>
      </c>
      <c r="BE189" s="126" t="s">
        <v>365</v>
      </c>
      <c r="BF189" s="126" t="s">
        <v>366</v>
      </c>
      <c r="BG189" s="227">
        <v>0</v>
      </c>
      <c r="BH189" s="227">
        <v>0</v>
      </c>
      <c r="BI189" s="227">
        <v>0</v>
      </c>
      <c r="BJ189" s="227">
        <v>0</v>
      </c>
      <c r="BL189" s="126" t="s">
        <v>365</v>
      </c>
      <c r="BM189" s="126" t="s">
        <v>366</v>
      </c>
      <c r="BN189" s="227">
        <v>0</v>
      </c>
      <c r="BO189" s="227">
        <v>0</v>
      </c>
      <c r="BP189" s="227">
        <v>0</v>
      </c>
      <c r="BQ189" s="227">
        <v>0</v>
      </c>
      <c r="BS189" s="126" t="s">
        <v>365</v>
      </c>
      <c r="BT189" s="126" t="s">
        <v>366</v>
      </c>
      <c r="BU189" s="227">
        <v>0</v>
      </c>
      <c r="BV189" s="227">
        <v>0</v>
      </c>
      <c r="BW189" s="227">
        <v>0</v>
      </c>
      <c r="BX189" s="227">
        <v>0</v>
      </c>
      <c r="BZ189" s="126" t="s">
        <v>365</v>
      </c>
      <c r="CA189" s="126" t="s">
        <v>366</v>
      </c>
      <c r="CB189" s="227">
        <v>0</v>
      </c>
      <c r="CC189" s="227">
        <v>0</v>
      </c>
      <c r="CD189" s="227">
        <v>0</v>
      </c>
      <c r="CE189" s="227">
        <v>0</v>
      </c>
    </row>
    <row r="190" spans="1:83">
      <c r="A190" s="126" t="s">
        <v>367</v>
      </c>
      <c r="B190" s="126" t="s">
        <v>368</v>
      </c>
      <c r="C190" s="227">
        <v>0</v>
      </c>
      <c r="D190" s="227">
        <v>0</v>
      </c>
      <c r="E190" s="227">
        <v>0</v>
      </c>
      <c r="F190" s="227">
        <v>0</v>
      </c>
      <c r="H190" s="126" t="s">
        <v>367</v>
      </c>
      <c r="I190" s="126" t="s">
        <v>368</v>
      </c>
      <c r="J190" s="227">
        <v>0</v>
      </c>
      <c r="K190" s="227">
        <v>0</v>
      </c>
      <c r="L190" s="227">
        <v>0</v>
      </c>
      <c r="M190" s="227">
        <v>0</v>
      </c>
      <c r="O190" s="126" t="s">
        <v>367</v>
      </c>
      <c r="P190" s="126" t="s">
        <v>368</v>
      </c>
      <c r="Q190" s="227">
        <v>0</v>
      </c>
      <c r="R190" s="227">
        <v>0</v>
      </c>
      <c r="S190" s="227">
        <v>0</v>
      </c>
      <c r="T190" s="227">
        <v>0</v>
      </c>
      <c r="V190" s="126" t="s">
        <v>367</v>
      </c>
      <c r="W190" s="126" t="s">
        <v>368</v>
      </c>
      <c r="X190" s="227">
        <v>0</v>
      </c>
      <c r="Y190" s="227">
        <v>0</v>
      </c>
      <c r="Z190" s="227">
        <v>0</v>
      </c>
      <c r="AA190" s="227">
        <v>0</v>
      </c>
      <c r="AC190" s="126" t="s">
        <v>367</v>
      </c>
      <c r="AD190" s="126" t="s">
        <v>368</v>
      </c>
      <c r="AE190" s="227">
        <v>0</v>
      </c>
      <c r="AF190" s="227">
        <v>0</v>
      </c>
      <c r="AG190" s="227">
        <v>0</v>
      </c>
      <c r="AH190" s="227">
        <v>0</v>
      </c>
      <c r="AJ190" s="126" t="s">
        <v>367</v>
      </c>
      <c r="AK190" s="126" t="s">
        <v>368</v>
      </c>
      <c r="AL190" s="227">
        <v>0</v>
      </c>
      <c r="AM190" s="227">
        <v>0</v>
      </c>
      <c r="AN190" s="227">
        <v>0</v>
      </c>
      <c r="AO190" s="227">
        <v>0</v>
      </c>
      <c r="AQ190" s="126" t="s">
        <v>367</v>
      </c>
      <c r="AR190" s="126" t="s">
        <v>368</v>
      </c>
      <c r="AS190" s="227">
        <v>0</v>
      </c>
      <c r="AT190" s="227">
        <v>0</v>
      </c>
      <c r="AU190" s="227">
        <v>0</v>
      </c>
      <c r="AV190" s="227">
        <v>0</v>
      </c>
      <c r="AX190" s="126" t="s">
        <v>367</v>
      </c>
      <c r="AY190" s="126" t="s">
        <v>368</v>
      </c>
      <c r="AZ190" s="227">
        <v>0</v>
      </c>
      <c r="BA190" s="227">
        <v>0</v>
      </c>
      <c r="BB190" s="227">
        <v>0</v>
      </c>
      <c r="BC190" s="227">
        <v>0</v>
      </c>
      <c r="BE190" s="126" t="s">
        <v>367</v>
      </c>
      <c r="BF190" s="126" t="s">
        <v>368</v>
      </c>
      <c r="BG190" s="227">
        <v>0</v>
      </c>
      <c r="BH190" s="227">
        <v>0</v>
      </c>
      <c r="BI190" s="227">
        <v>0</v>
      </c>
      <c r="BJ190" s="227">
        <v>0</v>
      </c>
      <c r="BL190" s="126" t="s">
        <v>367</v>
      </c>
      <c r="BM190" s="126" t="s">
        <v>368</v>
      </c>
      <c r="BN190" s="227">
        <v>0</v>
      </c>
      <c r="BO190" s="227">
        <v>0</v>
      </c>
      <c r="BP190" s="227">
        <v>0</v>
      </c>
      <c r="BQ190" s="227">
        <v>0</v>
      </c>
      <c r="BS190" s="126" t="s">
        <v>367</v>
      </c>
      <c r="BT190" s="126" t="s">
        <v>368</v>
      </c>
      <c r="BU190" s="227">
        <v>0</v>
      </c>
      <c r="BV190" s="227">
        <v>0</v>
      </c>
      <c r="BW190" s="227">
        <v>0</v>
      </c>
      <c r="BX190" s="227">
        <v>0</v>
      </c>
      <c r="BZ190" s="126" t="s">
        <v>367</v>
      </c>
      <c r="CA190" s="126" t="s">
        <v>368</v>
      </c>
      <c r="CB190" s="227">
        <v>0</v>
      </c>
      <c r="CC190" s="227">
        <v>0</v>
      </c>
      <c r="CD190" s="227">
        <v>0</v>
      </c>
      <c r="CE190" s="227">
        <v>0</v>
      </c>
    </row>
    <row r="191" spans="1:83">
      <c r="A191" s="126" t="s">
        <v>369</v>
      </c>
      <c r="B191" s="126" t="s">
        <v>370</v>
      </c>
      <c r="C191" s="227">
        <v>0</v>
      </c>
      <c r="D191" s="227">
        <v>0</v>
      </c>
      <c r="E191" s="227">
        <v>0</v>
      </c>
      <c r="F191" s="227">
        <v>0</v>
      </c>
      <c r="H191" s="126" t="s">
        <v>369</v>
      </c>
      <c r="I191" s="126" t="s">
        <v>370</v>
      </c>
      <c r="J191" s="227">
        <v>0</v>
      </c>
      <c r="K191" s="227">
        <v>0</v>
      </c>
      <c r="L191" s="227">
        <v>0</v>
      </c>
      <c r="M191" s="227">
        <v>0</v>
      </c>
      <c r="O191" s="126" t="s">
        <v>369</v>
      </c>
      <c r="P191" s="126" t="s">
        <v>370</v>
      </c>
      <c r="Q191" s="227">
        <v>0</v>
      </c>
      <c r="R191" s="227">
        <v>0</v>
      </c>
      <c r="S191" s="227">
        <v>0</v>
      </c>
      <c r="T191" s="227">
        <v>0</v>
      </c>
      <c r="V191" s="126" t="s">
        <v>369</v>
      </c>
      <c r="W191" s="126" t="s">
        <v>370</v>
      </c>
      <c r="X191" s="227">
        <v>0</v>
      </c>
      <c r="Y191" s="227">
        <v>0</v>
      </c>
      <c r="Z191" s="227">
        <v>0</v>
      </c>
      <c r="AA191" s="227">
        <v>0</v>
      </c>
      <c r="AC191" s="126" t="s">
        <v>369</v>
      </c>
      <c r="AD191" s="126" t="s">
        <v>370</v>
      </c>
      <c r="AE191" s="227">
        <v>0</v>
      </c>
      <c r="AF191" s="227">
        <v>0</v>
      </c>
      <c r="AG191" s="227">
        <v>0</v>
      </c>
      <c r="AH191" s="227">
        <v>0</v>
      </c>
      <c r="AJ191" s="126" t="s">
        <v>369</v>
      </c>
      <c r="AK191" s="126" t="s">
        <v>370</v>
      </c>
      <c r="AL191" s="227">
        <v>0</v>
      </c>
      <c r="AM191" s="227">
        <v>0</v>
      </c>
      <c r="AN191" s="227">
        <v>0</v>
      </c>
      <c r="AO191" s="227">
        <v>0</v>
      </c>
      <c r="AQ191" s="126" t="s">
        <v>369</v>
      </c>
      <c r="AR191" s="126" t="s">
        <v>370</v>
      </c>
      <c r="AS191" s="227">
        <v>0</v>
      </c>
      <c r="AT191" s="227">
        <v>0</v>
      </c>
      <c r="AU191" s="227">
        <v>0</v>
      </c>
      <c r="AV191" s="227">
        <v>0</v>
      </c>
      <c r="AX191" s="126" t="s">
        <v>369</v>
      </c>
      <c r="AY191" s="126" t="s">
        <v>370</v>
      </c>
      <c r="AZ191" s="227">
        <v>0</v>
      </c>
      <c r="BA191" s="227">
        <v>0</v>
      </c>
      <c r="BB191" s="227">
        <v>0</v>
      </c>
      <c r="BC191" s="227">
        <v>0</v>
      </c>
      <c r="BE191" s="126" t="s">
        <v>369</v>
      </c>
      <c r="BF191" s="126" t="s">
        <v>370</v>
      </c>
      <c r="BG191" s="227">
        <v>0</v>
      </c>
      <c r="BH191" s="227">
        <v>0</v>
      </c>
      <c r="BI191" s="227">
        <v>0</v>
      </c>
      <c r="BJ191" s="227">
        <v>0</v>
      </c>
      <c r="BL191" s="126" t="s">
        <v>369</v>
      </c>
      <c r="BM191" s="126" t="s">
        <v>370</v>
      </c>
      <c r="BN191" s="227">
        <v>0</v>
      </c>
      <c r="BO191" s="227">
        <v>0</v>
      </c>
      <c r="BP191" s="227">
        <v>0</v>
      </c>
      <c r="BQ191" s="227">
        <v>0</v>
      </c>
      <c r="BS191" s="126" t="s">
        <v>369</v>
      </c>
      <c r="BT191" s="126" t="s">
        <v>370</v>
      </c>
      <c r="BU191" s="227">
        <v>0</v>
      </c>
      <c r="BV191" s="227">
        <v>0</v>
      </c>
      <c r="BW191" s="227">
        <v>0</v>
      </c>
      <c r="BX191" s="227">
        <v>0</v>
      </c>
      <c r="BZ191" s="126" t="s">
        <v>369</v>
      </c>
      <c r="CA191" s="126" t="s">
        <v>370</v>
      </c>
      <c r="CB191" s="227">
        <v>0</v>
      </c>
      <c r="CC191" s="227">
        <v>0</v>
      </c>
      <c r="CD191" s="227">
        <v>0</v>
      </c>
      <c r="CE191" s="227">
        <v>0</v>
      </c>
    </row>
    <row r="192" spans="1:83">
      <c r="A192" s="126" t="s">
        <v>371</v>
      </c>
      <c r="B192" s="126" t="s">
        <v>372</v>
      </c>
      <c r="C192" s="227">
        <v>0</v>
      </c>
      <c r="D192" s="227">
        <v>0</v>
      </c>
      <c r="E192" s="227">
        <v>0</v>
      </c>
      <c r="F192" s="227">
        <v>0</v>
      </c>
      <c r="H192" s="126" t="s">
        <v>371</v>
      </c>
      <c r="I192" s="126" t="s">
        <v>372</v>
      </c>
      <c r="J192" s="227">
        <v>0</v>
      </c>
      <c r="K192" s="227">
        <v>0</v>
      </c>
      <c r="L192" s="227">
        <v>0</v>
      </c>
      <c r="M192" s="227">
        <v>0</v>
      </c>
      <c r="O192" s="126" t="s">
        <v>371</v>
      </c>
      <c r="P192" s="126" t="s">
        <v>372</v>
      </c>
      <c r="Q192" s="227">
        <v>0</v>
      </c>
      <c r="R192" s="227">
        <v>0</v>
      </c>
      <c r="S192" s="227">
        <v>0</v>
      </c>
      <c r="T192" s="227">
        <v>0</v>
      </c>
      <c r="V192" s="126" t="s">
        <v>371</v>
      </c>
      <c r="W192" s="126" t="s">
        <v>372</v>
      </c>
      <c r="X192" s="227">
        <v>0</v>
      </c>
      <c r="Y192" s="227">
        <v>0</v>
      </c>
      <c r="Z192" s="227">
        <v>0</v>
      </c>
      <c r="AA192" s="227">
        <v>0</v>
      </c>
      <c r="AC192" s="126" t="s">
        <v>371</v>
      </c>
      <c r="AD192" s="126" t="s">
        <v>372</v>
      </c>
      <c r="AE192" s="227">
        <v>0</v>
      </c>
      <c r="AF192" s="227">
        <v>0</v>
      </c>
      <c r="AG192" s="227">
        <v>0</v>
      </c>
      <c r="AH192" s="227">
        <v>0</v>
      </c>
      <c r="AJ192" s="126" t="s">
        <v>371</v>
      </c>
      <c r="AK192" s="126" t="s">
        <v>372</v>
      </c>
      <c r="AL192" s="227">
        <v>0</v>
      </c>
      <c r="AM192" s="227">
        <v>0</v>
      </c>
      <c r="AN192" s="227">
        <v>0</v>
      </c>
      <c r="AO192" s="227">
        <v>0</v>
      </c>
      <c r="AQ192" s="126" t="s">
        <v>371</v>
      </c>
      <c r="AR192" s="126" t="s">
        <v>372</v>
      </c>
      <c r="AS192" s="227">
        <v>0</v>
      </c>
      <c r="AT192" s="227">
        <v>0</v>
      </c>
      <c r="AU192" s="227">
        <v>0</v>
      </c>
      <c r="AV192" s="227">
        <v>0</v>
      </c>
      <c r="AX192" s="126" t="s">
        <v>371</v>
      </c>
      <c r="AY192" s="126" t="s">
        <v>372</v>
      </c>
      <c r="AZ192" s="227">
        <v>0</v>
      </c>
      <c r="BA192" s="227">
        <v>0</v>
      </c>
      <c r="BB192" s="227">
        <v>0</v>
      </c>
      <c r="BC192" s="227">
        <v>0</v>
      </c>
      <c r="BE192" s="126" t="s">
        <v>371</v>
      </c>
      <c r="BF192" s="126" t="s">
        <v>372</v>
      </c>
      <c r="BG192" s="227">
        <v>0</v>
      </c>
      <c r="BH192" s="227">
        <v>0</v>
      </c>
      <c r="BI192" s="227">
        <v>0</v>
      </c>
      <c r="BJ192" s="227">
        <v>0</v>
      </c>
      <c r="BL192" s="126" t="s">
        <v>371</v>
      </c>
      <c r="BM192" s="126" t="s">
        <v>372</v>
      </c>
      <c r="BN192" s="227">
        <v>0</v>
      </c>
      <c r="BO192" s="227">
        <v>0</v>
      </c>
      <c r="BP192" s="227">
        <v>0</v>
      </c>
      <c r="BQ192" s="227">
        <v>0</v>
      </c>
      <c r="BS192" s="126" t="s">
        <v>371</v>
      </c>
      <c r="BT192" s="126" t="s">
        <v>372</v>
      </c>
      <c r="BU192" s="227">
        <v>0</v>
      </c>
      <c r="BV192" s="227">
        <v>0</v>
      </c>
      <c r="BW192" s="227">
        <v>0</v>
      </c>
      <c r="BX192" s="227">
        <v>0</v>
      </c>
      <c r="BZ192" s="126" t="s">
        <v>371</v>
      </c>
      <c r="CA192" s="126" t="s">
        <v>372</v>
      </c>
      <c r="CB192" s="227">
        <v>0</v>
      </c>
      <c r="CC192" s="227">
        <v>0</v>
      </c>
      <c r="CD192" s="227">
        <v>0</v>
      </c>
      <c r="CE192" s="227">
        <v>0</v>
      </c>
    </row>
    <row r="193" spans="1:83">
      <c r="A193" s="126" t="s">
        <v>373</v>
      </c>
      <c r="B193" s="126" t="s">
        <v>374</v>
      </c>
      <c r="C193" s="227">
        <v>0</v>
      </c>
      <c r="D193" s="227">
        <v>0</v>
      </c>
      <c r="E193" s="227">
        <v>0</v>
      </c>
      <c r="F193" s="227">
        <v>0</v>
      </c>
      <c r="H193" s="126" t="s">
        <v>373</v>
      </c>
      <c r="I193" s="126" t="s">
        <v>374</v>
      </c>
      <c r="J193" s="227">
        <v>0</v>
      </c>
      <c r="K193" s="227">
        <v>0</v>
      </c>
      <c r="L193" s="227">
        <v>0</v>
      </c>
      <c r="M193" s="227">
        <v>0</v>
      </c>
      <c r="O193" s="126" t="s">
        <v>373</v>
      </c>
      <c r="P193" s="126" t="s">
        <v>374</v>
      </c>
      <c r="Q193" s="227">
        <v>0</v>
      </c>
      <c r="R193" s="227">
        <v>0</v>
      </c>
      <c r="S193" s="227">
        <v>0</v>
      </c>
      <c r="T193" s="227">
        <v>0</v>
      </c>
      <c r="V193" s="126" t="s">
        <v>373</v>
      </c>
      <c r="W193" s="126" t="s">
        <v>374</v>
      </c>
      <c r="X193" s="227">
        <v>0</v>
      </c>
      <c r="Y193" s="227">
        <v>0</v>
      </c>
      <c r="Z193" s="227">
        <v>0</v>
      </c>
      <c r="AA193" s="227">
        <v>0</v>
      </c>
      <c r="AC193" s="126" t="s">
        <v>373</v>
      </c>
      <c r="AD193" s="126" t="s">
        <v>374</v>
      </c>
      <c r="AE193" s="227">
        <v>0</v>
      </c>
      <c r="AF193" s="227">
        <v>0</v>
      </c>
      <c r="AG193" s="227">
        <v>0</v>
      </c>
      <c r="AH193" s="227">
        <v>0</v>
      </c>
      <c r="AJ193" s="126" t="s">
        <v>373</v>
      </c>
      <c r="AK193" s="126" t="s">
        <v>374</v>
      </c>
      <c r="AL193" s="227">
        <v>0</v>
      </c>
      <c r="AM193" s="227">
        <v>0</v>
      </c>
      <c r="AN193" s="227">
        <v>0</v>
      </c>
      <c r="AO193" s="227">
        <v>0</v>
      </c>
      <c r="AQ193" s="126" t="s">
        <v>373</v>
      </c>
      <c r="AR193" s="126" t="s">
        <v>374</v>
      </c>
      <c r="AS193" s="227">
        <v>0</v>
      </c>
      <c r="AT193" s="227">
        <v>0</v>
      </c>
      <c r="AU193" s="227">
        <v>0</v>
      </c>
      <c r="AV193" s="227">
        <v>0</v>
      </c>
      <c r="AX193" s="126" t="s">
        <v>373</v>
      </c>
      <c r="AY193" s="126" t="s">
        <v>374</v>
      </c>
      <c r="AZ193" s="227">
        <v>0</v>
      </c>
      <c r="BA193" s="227">
        <v>0</v>
      </c>
      <c r="BB193" s="227">
        <v>0</v>
      </c>
      <c r="BC193" s="227">
        <v>0</v>
      </c>
      <c r="BE193" s="126" t="s">
        <v>373</v>
      </c>
      <c r="BF193" s="126" t="s">
        <v>374</v>
      </c>
      <c r="BG193" s="227">
        <v>0</v>
      </c>
      <c r="BH193" s="227">
        <v>0</v>
      </c>
      <c r="BI193" s="227">
        <v>0</v>
      </c>
      <c r="BJ193" s="227">
        <v>0</v>
      </c>
      <c r="BL193" s="126" t="s">
        <v>373</v>
      </c>
      <c r="BM193" s="126" t="s">
        <v>374</v>
      </c>
      <c r="BN193" s="227">
        <v>0</v>
      </c>
      <c r="BO193" s="227">
        <v>0</v>
      </c>
      <c r="BP193" s="227">
        <v>0</v>
      </c>
      <c r="BQ193" s="227">
        <v>0</v>
      </c>
      <c r="BS193" s="126" t="s">
        <v>373</v>
      </c>
      <c r="BT193" s="126" t="s">
        <v>374</v>
      </c>
      <c r="BU193" s="227">
        <v>0</v>
      </c>
      <c r="BV193" s="227">
        <v>0</v>
      </c>
      <c r="BW193" s="227">
        <v>0</v>
      </c>
      <c r="BX193" s="227">
        <v>0</v>
      </c>
      <c r="BZ193" s="126" t="s">
        <v>373</v>
      </c>
      <c r="CA193" s="126" t="s">
        <v>374</v>
      </c>
      <c r="CB193" s="227">
        <v>0</v>
      </c>
      <c r="CC193" s="227">
        <v>0</v>
      </c>
      <c r="CD193" s="227">
        <v>0</v>
      </c>
      <c r="CE193" s="227">
        <v>0</v>
      </c>
    </row>
    <row r="194" spans="1:83">
      <c r="A194" s="126" t="s">
        <v>375</v>
      </c>
      <c r="B194" s="126" t="s">
        <v>376</v>
      </c>
      <c r="C194" s="227">
        <v>0</v>
      </c>
      <c r="D194" s="227">
        <v>0</v>
      </c>
      <c r="E194" s="227">
        <v>0</v>
      </c>
      <c r="F194" s="227">
        <v>0</v>
      </c>
      <c r="H194" s="126" t="s">
        <v>375</v>
      </c>
      <c r="I194" s="126" t="s">
        <v>376</v>
      </c>
      <c r="J194" s="227">
        <v>0</v>
      </c>
      <c r="K194" s="227">
        <v>0</v>
      </c>
      <c r="L194" s="227">
        <v>0</v>
      </c>
      <c r="M194" s="227">
        <v>0</v>
      </c>
      <c r="O194" s="126" t="s">
        <v>375</v>
      </c>
      <c r="P194" s="126" t="s">
        <v>376</v>
      </c>
      <c r="Q194" s="227">
        <v>0</v>
      </c>
      <c r="R194" s="227">
        <v>0</v>
      </c>
      <c r="S194" s="227">
        <v>0</v>
      </c>
      <c r="T194" s="227">
        <v>0</v>
      </c>
      <c r="V194" s="126" t="s">
        <v>375</v>
      </c>
      <c r="W194" s="126" t="s">
        <v>376</v>
      </c>
      <c r="X194" s="227">
        <v>0</v>
      </c>
      <c r="Y194" s="227">
        <v>0</v>
      </c>
      <c r="Z194" s="227">
        <v>0</v>
      </c>
      <c r="AA194" s="227">
        <v>0</v>
      </c>
      <c r="AC194" s="126" t="s">
        <v>375</v>
      </c>
      <c r="AD194" s="126" t="s">
        <v>376</v>
      </c>
      <c r="AE194" s="227">
        <v>0</v>
      </c>
      <c r="AF194" s="227">
        <v>0</v>
      </c>
      <c r="AG194" s="227">
        <v>0</v>
      </c>
      <c r="AH194" s="227">
        <v>0</v>
      </c>
      <c r="AJ194" s="126" t="s">
        <v>375</v>
      </c>
      <c r="AK194" s="126" t="s">
        <v>376</v>
      </c>
      <c r="AL194" s="227">
        <v>0</v>
      </c>
      <c r="AM194" s="227">
        <v>0</v>
      </c>
      <c r="AN194" s="227">
        <v>0</v>
      </c>
      <c r="AO194" s="227">
        <v>0</v>
      </c>
      <c r="AQ194" s="126" t="s">
        <v>375</v>
      </c>
      <c r="AR194" s="126" t="s">
        <v>376</v>
      </c>
      <c r="AS194" s="227">
        <v>0</v>
      </c>
      <c r="AT194" s="227">
        <v>0</v>
      </c>
      <c r="AU194" s="227">
        <v>0</v>
      </c>
      <c r="AV194" s="227">
        <v>0</v>
      </c>
      <c r="AX194" s="126" t="s">
        <v>375</v>
      </c>
      <c r="AY194" s="126" t="s">
        <v>376</v>
      </c>
      <c r="AZ194" s="227">
        <v>0</v>
      </c>
      <c r="BA194" s="227">
        <v>0</v>
      </c>
      <c r="BB194" s="227">
        <v>0</v>
      </c>
      <c r="BC194" s="227">
        <v>0</v>
      </c>
      <c r="BE194" s="126" t="s">
        <v>375</v>
      </c>
      <c r="BF194" s="126" t="s">
        <v>376</v>
      </c>
      <c r="BG194" s="227">
        <v>0</v>
      </c>
      <c r="BH194" s="227">
        <v>0</v>
      </c>
      <c r="BI194" s="227">
        <v>0</v>
      </c>
      <c r="BJ194" s="227">
        <v>0</v>
      </c>
      <c r="BL194" s="126" t="s">
        <v>375</v>
      </c>
      <c r="BM194" s="126" t="s">
        <v>376</v>
      </c>
      <c r="BN194" s="227">
        <v>0</v>
      </c>
      <c r="BO194" s="227">
        <v>0</v>
      </c>
      <c r="BP194" s="227">
        <v>0</v>
      </c>
      <c r="BQ194" s="227">
        <v>0</v>
      </c>
      <c r="BS194" s="126" t="s">
        <v>375</v>
      </c>
      <c r="BT194" s="126" t="s">
        <v>376</v>
      </c>
      <c r="BU194" s="227">
        <v>0</v>
      </c>
      <c r="BV194" s="227">
        <v>0</v>
      </c>
      <c r="BW194" s="227">
        <v>0</v>
      </c>
      <c r="BX194" s="227">
        <v>0</v>
      </c>
      <c r="BZ194" s="126" t="s">
        <v>375</v>
      </c>
      <c r="CA194" s="126" t="s">
        <v>376</v>
      </c>
      <c r="CB194" s="227">
        <v>0</v>
      </c>
      <c r="CC194" s="227">
        <v>0</v>
      </c>
      <c r="CD194" s="227">
        <v>0</v>
      </c>
      <c r="CE194" s="227">
        <v>0</v>
      </c>
    </row>
    <row r="195" spans="1:83">
      <c r="A195" s="126" t="s">
        <v>377</v>
      </c>
      <c r="B195" s="126" t="s">
        <v>378</v>
      </c>
      <c r="C195" s="227">
        <v>0</v>
      </c>
      <c r="D195" s="227">
        <v>0</v>
      </c>
      <c r="E195" s="227">
        <v>0</v>
      </c>
      <c r="F195" s="227">
        <v>0</v>
      </c>
      <c r="H195" s="126" t="s">
        <v>377</v>
      </c>
      <c r="I195" s="126" t="s">
        <v>378</v>
      </c>
      <c r="J195" s="227">
        <v>0</v>
      </c>
      <c r="K195" s="227">
        <v>0</v>
      </c>
      <c r="L195" s="227">
        <v>0</v>
      </c>
      <c r="M195" s="227">
        <v>0</v>
      </c>
      <c r="O195" s="126" t="s">
        <v>377</v>
      </c>
      <c r="P195" s="126" t="s">
        <v>378</v>
      </c>
      <c r="Q195" s="227">
        <v>0</v>
      </c>
      <c r="R195" s="227">
        <v>0</v>
      </c>
      <c r="S195" s="227">
        <v>0</v>
      </c>
      <c r="T195" s="227">
        <v>0</v>
      </c>
      <c r="V195" s="126" t="s">
        <v>377</v>
      </c>
      <c r="W195" s="126" t="s">
        <v>378</v>
      </c>
      <c r="X195" s="227">
        <v>0</v>
      </c>
      <c r="Y195" s="227">
        <v>0</v>
      </c>
      <c r="Z195" s="227">
        <v>0</v>
      </c>
      <c r="AA195" s="227">
        <v>0</v>
      </c>
      <c r="AC195" s="126" t="s">
        <v>377</v>
      </c>
      <c r="AD195" s="126" t="s">
        <v>378</v>
      </c>
      <c r="AE195" s="227">
        <v>0</v>
      </c>
      <c r="AF195" s="227">
        <v>0</v>
      </c>
      <c r="AG195" s="227">
        <v>0</v>
      </c>
      <c r="AH195" s="227">
        <v>0</v>
      </c>
      <c r="AJ195" s="126" t="s">
        <v>377</v>
      </c>
      <c r="AK195" s="126" t="s">
        <v>378</v>
      </c>
      <c r="AL195" s="227">
        <v>0</v>
      </c>
      <c r="AM195" s="227">
        <v>0</v>
      </c>
      <c r="AN195" s="227">
        <v>0</v>
      </c>
      <c r="AO195" s="227">
        <v>0</v>
      </c>
      <c r="AQ195" s="126" t="s">
        <v>377</v>
      </c>
      <c r="AR195" s="126" t="s">
        <v>378</v>
      </c>
      <c r="AS195" s="227">
        <v>0</v>
      </c>
      <c r="AT195" s="227">
        <v>0</v>
      </c>
      <c r="AU195" s="227">
        <v>0</v>
      </c>
      <c r="AV195" s="227">
        <v>0</v>
      </c>
      <c r="AX195" s="126" t="s">
        <v>377</v>
      </c>
      <c r="AY195" s="126" t="s">
        <v>378</v>
      </c>
      <c r="AZ195" s="227">
        <v>0</v>
      </c>
      <c r="BA195" s="227">
        <v>0</v>
      </c>
      <c r="BB195" s="227">
        <v>0</v>
      </c>
      <c r="BC195" s="227">
        <v>0</v>
      </c>
      <c r="BE195" s="126" t="s">
        <v>377</v>
      </c>
      <c r="BF195" s="126" t="s">
        <v>378</v>
      </c>
      <c r="BG195" s="227">
        <v>0</v>
      </c>
      <c r="BH195" s="227">
        <v>0</v>
      </c>
      <c r="BI195" s="227">
        <v>0</v>
      </c>
      <c r="BJ195" s="227">
        <v>0</v>
      </c>
      <c r="BL195" s="126" t="s">
        <v>377</v>
      </c>
      <c r="BM195" s="126" t="s">
        <v>378</v>
      </c>
      <c r="BN195" s="227">
        <v>0</v>
      </c>
      <c r="BO195" s="227">
        <v>0</v>
      </c>
      <c r="BP195" s="227">
        <v>0</v>
      </c>
      <c r="BQ195" s="227">
        <v>0</v>
      </c>
      <c r="BS195" s="126" t="s">
        <v>377</v>
      </c>
      <c r="BT195" s="126" t="s">
        <v>378</v>
      </c>
      <c r="BU195" s="227">
        <v>0</v>
      </c>
      <c r="BV195" s="227">
        <v>0</v>
      </c>
      <c r="BW195" s="227">
        <v>0</v>
      </c>
      <c r="BX195" s="227">
        <v>0</v>
      </c>
      <c r="BZ195" s="126" t="s">
        <v>377</v>
      </c>
      <c r="CA195" s="126" t="s">
        <v>378</v>
      </c>
      <c r="CB195" s="227">
        <v>0</v>
      </c>
      <c r="CC195" s="227">
        <v>0</v>
      </c>
      <c r="CD195" s="227">
        <v>0</v>
      </c>
      <c r="CE195" s="227">
        <v>0</v>
      </c>
    </row>
    <row r="196" spans="1:83">
      <c r="A196" s="126" t="s">
        <v>379</v>
      </c>
      <c r="B196" s="126" t="s">
        <v>380</v>
      </c>
      <c r="C196" s="227">
        <v>0</v>
      </c>
      <c r="D196" s="227">
        <v>0</v>
      </c>
      <c r="E196" s="227">
        <v>0</v>
      </c>
      <c r="F196" s="227">
        <v>0</v>
      </c>
      <c r="H196" s="126" t="s">
        <v>379</v>
      </c>
      <c r="I196" s="126" t="s">
        <v>380</v>
      </c>
      <c r="J196" s="227">
        <v>0</v>
      </c>
      <c r="K196" s="227">
        <v>0</v>
      </c>
      <c r="L196" s="227">
        <v>0</v>
      </c>
      <c r="M196" s="227">
        <v>0</v>
      </c>
      <c r="O196" s="126" t="s">
        <v>379</v>
      </c>
      <c r="P196" s="126" t="s">
        <v>380</v>
      </c>
      <c r="Q196" s="227">
        <v>0</v>
      </c>
      <c r="R196" s="227">
        <v>0</v>
      </c>
      <c r="S196" s="227">
        <v>0</v>
      </c>
      <c r="T196" s="227">
        <v>0</v>
      </c>
      <c r="V196" s="126" t="s">
        <v>379</v>
      </c>
      <c r="W196" s="126" t="s">
        <v>380</v>
      </c>
      <c r="X196" s="227">
        <v>0</v>
      </c>
      <c r="Y196" s="227">
        <v>0</v>
      </c>
      <c r="Z196" s="227">
        <v>0</v>
      </c>
      <c r="AA196" s="227">
        <v>0</v>
      </c>
      <c r="AC196" s="126" t="s">
        <v>379</v>
      </c>
      <c r="AD196" s="126" t="s">
        <v>380</v>
      </c>
      <c r="AE196" s="227">
        <v>0</v>
      </c>
      <c r="AF196" s="227">
        <v>0</v>
      </c>
      <c r="AG196" s="227">
        <v>0</v>
      </c>
      <c r="AH196" s="227">
        <v>0</v>
      </c>
      <c r="AJ196" s="126" t="s">
        <v>379</v>
      </c>
      <c r="AK196" s="126" t="s">
        <v>380</v>
      </c>
      <c r="AL196" s="227">
        <v>0</v>
      </c>
      <c r="AM196" s="227">
        <v>0</v>
      </c>
      <c r="AN196" s="227">
        <v>0</v>
      </c>
      <c r="AO196" s="227">
        <v>0</v>
      </c>
      <c r="AQ196" s="126" t="s">
        <v>379</v>
      </c>
      <c r="AR196" s="126" t="s">
        <v>380</v>
      </c>
      <c r="AS196" s="227">
        <v>0</v>
      </c>
      <c r="AT196" s="227">
        <v>0</v>
      </c>
      <c r="AU196" s="227">
        <v>0</v>
      </c>
      <c r="AV196" s="227">
        <v>0</v>
      </c>
      <c r="AX196" s="126" t="s">
        <v>379</v>
      </c>
      <c r="AY196" s="126" t="s">
        <v>380</v>
      </c>
      <c r="AZ196" s="227">
        <v>0</v>
      </c>
      <c r="BA196" s="227">
        <v>0</v>
      </c>
      <c r="BB196" s="227">
        <v>0</v>
      </c>
      <c r="BC196" s="227">
        <v>0</v>
      </c>
      <c r="BE196" s="126" t="s">
        <v>379</v>
      </c>
      <c r="BF196" s="126" t="s">
        <v>380</v>
      </c>
      <c r="BG196" s="227">
        <v>0</v>
      </c>
      <c r="BH196" s="227">
        <v>0</v>
      </c>
      <c r="BI196" s="227">
        <v>0</v>
      </c>
      <c r="BJ196" s="227">
        <v>0</v>
      </c>
      <c r="BL196" s="126" t="s">
        <v>379</v>
      </c>
      <c r="BM196" s="126" t="s">
        <v>380</v>
      </c>
      <c r="BN196" s="227">
        <v>0</v>
      </c>
      <c r="BO196" s="227">
        <v>0</v>
      </c>
      <c r="BP196" s="227">
        <v>0</v>
      </c>
      <c r="BQ196" s="227">
        <v>0</v>
      </c>
      <c r="BS196" s="126" t="s">
        <v>379</v>
      </c>
      <c r="BT196" s="126" t="s">
        <v>380</v>
      </c>
      <c r="BU196" s="227">
        <v>0</v>
      </c>
      <c r="BV196" s="227">
        <v>0</v>
      </c>
      <c r="BW196" s="227">
        <v>0</v>
      </c>
      <c r="BX196" s="227">
        <v>0</v>
      </c>
      <c r="BZ196" s="126" t="s">
        <v>379</v>
      </c>
      <c r="CA196" s="126" t="s">
        <v>380</v>
      </c>
      <c r="CB196" s="227">
        <v>0</v>
      </c>
      <c r="CC196" s="227">
        <v>0</v>
      </c>
      <c r="CD196" s="227">
        <v>0</v>
      </c>
      <c r="CE196" s="227">
        <v>0</v>
      </c>
    </row>
    <row r="197" spans="1:83">
      <c r="A197" s="126" t="s">
        <v>381</v>
      </c>
      <c r="B197" s="126" t="s">
        <v>382</v>
      </c>
      <c r="C197" s="227">
        <v>0</v>
      </c>
      <c r="D197" s="227">
        <v>0</v>
      </c>
      <c r="E197" s="227">
        <v>0</v>
      </c>
      <c r="F197" s="227">
        <v>0</v>
      </c>
      <c r="H197" s="126" t="s">
        <v>381</v>
      </c>
      <c r="I197" s="126" t="s">
        <v>382</v>
      </c>
      <c r="J197" s="227">
        <v>0</v>
      </c>
      <c r="K197" s="227">
        <v>0</v>
      </c>
      <c r="L197" s="227">
        <v>0</v>
      </c>
      <c r="M197" s="227">
        <v>0</v>
      </c>
      <c r="O197" s="126" t="s">
        <v>381</v>
      </c>
      <c r="P197" s="126" t="s">
        <v>382</v>
      </c>
      <c r="Q197" s="227">
        <v>0</v>
      </c>
      <c r="R197" s="227">
        <v>0</v>
      </c>
      <c r="S197" s="227">
        <v>0</v>
      </c>
      <c r="T197" s="227">
        <v>0</v>
      </c>
      <c r="V197" s="126" t="s">
        <v>381</v>
      </c>
      <c r="W197" s="126" t="s">
        <v>382</v>
      </c>
      <c r="X197" s="227">
        <v>0</v>
      </c>
      <c r="Y197" s="227">
        <v>0</v>
      </c>
      <c r="Z197" s="227">
        <v>0</v>
      </c>
      <c r="AA197" s="227">
        <v>0</v>
      </c>
      <c r="AC197" s="126" t="s">
        <v>381</v>
      </c>
      <c r="AD197" s="126" t="s">
        <v>382</v>
      </c>
      <c r="AE197" s="227">
        <v>0</v>
      </c>
      <c r="AF197" s="227">
        <v>0</v>
      </c>
      <c r="AG197" s="227">
        <v>0</v>
      </c>
      <c r="AH197" s="227">
        <v>0</v>
      </c>
      <c r="AJ197" s="126" t="s">
        <v>381</v>
      </c>
      <c r="AK197" s="126" t="s">
        <v>382</v>
      </c>
      <c r="AL197" s="227">
        <v>0</v>
      </c>
      <c r="AM197" s="227">
        <v>0</v>
      </c>
      <c r="AN197" s="227">
        <v>0</v>
      </c>
      <c r="AO197" s="227">
        <v>0</v>
      </c>
      <c r="AQ197" s="126" t="s">
        <v>381</v>
      </c>
      <c r="AR197" s="126" t="s">
        <v>382</v>
      </c>
      <c r="AS197" s="227">
        <v>0</v>
      </c>
      <c r="AT197" s="227">
        <v>0</v>
      </c>
      <c r="AU197" s="227">
        <v>0</v>
      </c>
      <c r="AV197" s="227">
        <v>0</v>
      </c>
      <c r="AX197" s="126" t="s">
        <v>381</v>
      </c>
      <c r="AY197" s="126" t="s">
        <v>382</v>
      </c>
      <c r="AZ197" s="227">
        <v>0</v>
      </c>
      <c r="BA197" s="227">
        <v>0</v>
      </c>
      <c r="BB197" s="227">
        <v>0</v>
      </c>
      <c r="BC197" s="227">
        <v>0</v>
      </c>
      <c r="BE197" s="126" t="s">
        <v>381</v>
      </c>
      <c r="BF197" s="126" t="s">
        <v>382</v>
      </c>
      <c r="BG197" s="227">
        <v>0</v>
      </c>
      <c r="BH197" s="227">
        <v>0</v>
      </c>
      <c r="BI197" s="227">
        <v>0</v>
      </c>
      <c r="BJ197" s="227">
        <v>0</v>
      </c>
      <c r="BL197" s="126" t="s">
        <v>381</v>
      </c>
      <c r="BM197" s="126" t="s">
        <v>382</v>
      </c>
      <c r="BN197" s="227">
        <v>0</v>
      </c>
      <c r="BO197" s="227">
        <v>0</v>
      </c>
      <c r="BP197" s="227">
        <v>0</v>
      </c>
      <c r="BQ197" s="227">
        <v>0</v>
      </c>
      <c r="BS197" s="126" t="s">
        <v>381</v>
      </c>
      <c r="BT197" s="126" t="s">
        <v>382</v>
      </c>
      <c r="BU197" s="227">
        <v>0</v>
      </c>
      <c r="BV197" s="227">
        <v>0</v>
      </c>
      <c r="BW197" s="227">
        <v>0</v>
      </c>
      <c r="BX197" s="227">
        <v>0</v>
      </c>
      <c r="BZ197" s="126" t="s">
        <v>381</v>
      </c>
      <c r="CA197" s="126" t="s">
        <v>382</v>
      </c>
      <c r="CB197" s="227">
        <v>0</v>
      </c>
      <c r="CC197" s="227">
        <v>0</v>
      </c>
      <c r="CD197" s="227">
        <v>0</v>
      </c>
      <c r="CE197" s="227">
        <v>0</v>
      </c>
    </row>
    <row r="198" spans="1:83">
      <c r="A198" s="126" t="s">
        <v>383</v>
      </c>
      <c r="B198" s="126" t="s">
        <v>384</v>
      </c>
      <c r="C198" s="227">
        <v>0</v>
      </c>
      <c r="D198" s="227">
        <v>0</v>
      </c>
      <c r="E198" s="227">
        <v>0</v>
      </c>
      <c r="F198" s="227">
        <v>0</v>
      </c>
      <c r="H198" s="126" t="s">
        <v>383</v>
      </c>
      <c r="I198" s="126" t="s">
        <v>384</v>
      </c>
      <c r="J198" s="227">
        <v>0</v>
      </c>
      <c r="K198" s="227">
        <v>0</v>
      </c>
      <c r="L198" s="227">
        <v>0</v>
      </c>
      <c r="M198" s="227">
        <v>0</v>
      </c>
      <c r="O198" s="126" t="s">
        <v>383</v>
      </c>
      <c r="P198" s="126" t="s">
        <v>384</v>
      </c>
      <c r="Q198" s="227">
        <v>0</v>
      </c>
      <c r="R198" s="227">
        <v>0</v>
      </c>
      <c r="S198" s="227">
        <v>0</v>
      </c>
      <c r="T198" s="227">
        <v>0</v>
      </c>
      <c r="V198" s="126" t="s">
        <v>383</v>
      </c>
      <c r="W198" s="126" t="s">
        <v>384</v>
      </c>
      <c r="X198" s="227">
        <v>0</v>
      </c>
      <c r="Y198" s="227">
        <v>0</v>
      </c>
      <c r="Z198" s="227">
        <v>0</v>
      </c>
      <c r="AA198" s="227">
        <v>0</v>
      </c>
      <c r="AC198" s="126" t="s">
        <v>383</v>
      </c>
      <c r="AD198" s="126" t="s">
        <v>384</v>
      </c>
      <c r="AE198" s="227">
        <v>0</v>
      </c>
      <c r="AF198" s="227">
        <v>0</v>
      </c>
      <c r="AG198" s="227">
        <v>0</v>
      </c>
      <c r="AH198" s="227">
        <v>0</v>
      </c>
      <c r="AJ198" s="126" t="s">
        <v>383</v>
      </c>
      <c r="AK198" s="126" t="s">
        <v>384</v>
      </c>
      <c r="AL198" s="227">
        <v>0</v>
      </c>
      <c r="AM198" s="227">
        <v>0</v>
      </c>
      <c r="AN198" s="227">
        <v>0</v>
      </c>
      <c r="AO198" s="227">
        <v>0</v>
      </c>
      <c r="AQ198" s="126" t="s">
        <v>383</v>
      </c>
      <c r="AR198" s="126" t="s">
        <v>384</v>
      </c>
      <c r="AS198" s="227">
        <v>0</v>
      </c>
      <c r="AT198" s="227">
        <v>0</v>
      </c>
      <c r="AU198" s="227">
        <v>0</v>
      </c>
      <c r="AV198" s="227">
        <v>0</v>
      </c>
      <c r="AX198" s="126" t="s">
        <v>383</v>
      </c>
      <c r="AY198" s="126" t="s">
        <v>384</v>
      </c>
      <c r="AZ198" s="227">
        <v>0</v>
      </c>
      <c r="BA198" s="227">
        <v>0</v>
      </c>
      <c r="BB198" s="227">
        <v>0</v>
      </c>
      <c r="BC198" s="227">
        <v>0</v>
      </c>
      <c r="BE198" s="126" t="s">
        <v>383</v>
      </c>
      <c r="BF198" s="126" t="s">
        <v>384</v>
      </c>
      <c r="BG198" s="227">
        <v>0</v>
      </c>
      <c r="BH198" s="227">
        <v>0</v>
      </c>
      <c r="BI198" s="227">
        <v>0</v>
      </c>
      <c r="BJ198" s="227">
        <v>0</v>
      </c>
      <c r="BL198" s="126" t="s">
        <v>383</v>
      </c>
      <c r="BM198" s="126" t="s">
        <v>384</v>
      </c>
      <c r="BN198" s="227">
        <v>0</v>
      </c>
      <c r="BO198" s="227">
        <v>0</v>
      </c>
      <c r="BP198" s="227">
        <v>0</v>
      </c>
      <c r="BQ198" s="227">
        <v>0</v>
      </c>
      <c r="BS198" s="126" t="s">
        <v>383</v>
      </c>
      <c r="BT198" s="126" t="s">
        <v>384</v>
      </c>
      <c r="BU198" s="227">
        <v>0</v>
      </c>
      <c r="BV198" s="227">
        <v>0</v>
      </c>
      <c r="BW198" s="227">
        <v>0</v>
      </c>
      <c r="BX198" s="227">
        <v>0</v>
      </c>
      <c r="BZ198" s="126" t="s">
        <v>383</v>
      </c>
      <c r="CA198" s="126" t="s">
        <v>384</v>
      </c>
      <c r="CB198" s="227">
        <v>0</v>
      </c>
      <c r="CC198" s="227">
        <v>0</v>
      </c>
      <c r="CD198" s="227">
        <v>0</v>
      </c>
      <c r="CE198" s="227">
        <v>0</v>
      </c>
    </row>
    <row r="199" spans="1:83">
      <c r="A199" s="126" t="s">
        <v>385</v>
      </c>
      <c r="B199" s="126" t="s">
        <v>386</v>
      </c>
      <c r="C199" s="227">
        <v>0</v>
      </c>
      <c r="D199" s="227">
        <v>0</v>
      </c>
      <c r="E199" s="227">
        <v>0</v>
      </c>
      <c r="F199" s="227">
        <v>0</v>
      </c>
      <c r="H199" s="126" t="s">
        <v>385</v>
      </c>
      <c r="I199" s="126" t="s">
        <v>386</v>
      </c>
      <c r="J199" s="227">
        <v>0</v>
      </c>
      <c r="K199" s="227">
        <v>0</v>
      </c>
      <c r="L199" s="227">
        <v>0</v>
      </c>
      <c r="M199" s="227">
        <v>0</v>
      </c>
      <c r="O199" s="126" t="s">
        <v>385</v>
      </c>
      <c r="P199" s="126" t="s">
        <v>386</v>
      </c>
      <c r="Q199" s="227">
        <v>0</v>
      </c>
      <c r="R199" s="227">
        <v>0</v>
      </c>
      <c r="S199" s="227">
        <v>0</v>
      </c>
      <c r="T199" s="227">
        <v>0</v>
      </c>
      <c r="V199" s="126" t="s">
        <v>385</v>
      </c>
      <c r="W199" s="126" t="s">
        <v>386</v>
      </c>
      <c r="X199" s="227">
        <v>0</v>
      </c>
      <c r="Y199" s="227">
        <v>0</v>
      </c>
      <c r="Z199" s="227">
        <v>0</v>
      </c>
      <c r="AA199" s="227">
        <v>0</v>
      </c>
      <c r="AC199" s="126" t="s">
        <v>385</v>
      </c>
      <c r="AD199" s="126" t="s">
        <v>386</v>
      </c>
      <c r="AE199" s="227">
        <v>0</v>
      </c>
      <c r="AF199" s="227">
        <v>0</v>
      </c>
      <c r="AG199" s="227">
        <v>0</v>
      </c>
      <c r="AH199" s="227">
        <v>0</v>
      </c>
      <c r="AJ199" s="126" t="s">
        <v>385</v>
      </c>
      <c r="AK199" s="126" t="s">
        <v>386</v>
      </c>
      <c r="AL199" s="227">
        <v>0</v>
      </c>
      <c r="AM199" s="227">
        <v>0</v>
      </c>
      <c r="AN199" s="227">
        <v>0</v>
      </c>
      <c r="AO199" s="227">
        <v>0</v>
      </c>
      <c r="AQ199" s="126" t="s">
        <v>385</v>
      </c>
      <c r="AR199" s="126" t="s">
        <v>386</v>
      </c>
      <c r="AS199" s="227">
        <v>0</v>
      </c>
      <c r="AT199" s="227">
        <v>0</v>
      </c>
      <c r="AU199" s="227">
        <v>0</v>
      </c>
      <c r="AV199" s="227">
        <v>0</v>
      </c>
      <c r="AX199" s="126" t="s">
        <v>385</v>
      </c>
      <c r="AY199" s="126" t="s">
        <v>386</v>
      </c>
      <c r="AZ199" s="227">
        <v>0</v>
      </c>
      <c r="BA199" s="227">
        <v>0</v>
      </c>
      <c r="BB199" s="227">
        <v>0</v>
      </c>
      <c r="BC199" s="227">
        <v>0</v>
      </c>
      <c r="BE199" s="126" t="s">
        <v>385</v>
      </c>
      <c r="BF199" s="126" t="s">
        <v>386</v>
      </c>
      <c r="BG199" s="227">
        <v>0</v>
      </c>
      <c r="BH199" s="227">
        <v>0</v>
      </c>
      <c r="BI199" s="227">
        <v>0</v>
      </c>
      <c r="BJ199" s="227">
        <v>0</v>
      </c>
      <c r="BL199" s="126" t="s">
        <v>385</v>
      </c>
      <c r="BM199" s="126" t="s">
        <v>386</v>
      </c>
      <c r="BN199" s="227">
        <v>0</v>
      </c>
      <c r="BO199" s="227">
        <v>0</v>
      </c>
      <c r="BP199" s="227">
        <v>0</v>
      </c>
      <c r="BQ199" s="227">
        <v>0</v>
      </c>
      <c r="BS199" s="126" t="s">
        <v>385</v>
      </c>
      <c r="BT199" s="126" t="s">
        <v>386</v>
      </c>
      <c r="BU199" s="227">
        <v>0</v>
      </c>
      <c r="BV199" s="227">
        <v>0</v>
      </c>
      <c r="BW199" s="227">
        <v>0</v>
      </c>
      <c r="BX199" s="227">
        <v>0</v>
      </c>
      <c r="BZ199" s="126" t="s">
        <v>385</v>
      </c>
      <c r="CA199" s="126" t="s">
        <v>386</v>
      </c>
      <c r="CB199" s="227">
        <v>0</v>
      </c>
      <c r="CC199" s="227">
        <v>0</v>
      </c>
      <c r="CD199" s="227">
        <v>0</v>
      </c>
      <c r="CE199" s="227">
        <v>0</v>
      </c>
    </row>
    <row r="200" spans="1:83">
      <c r="A200" s="126" t="s">
        <v>387</v>
      </c>
      <c r="B200" s="126" t="s">
        <v>388</v>
      </c>
      <c r="C200" s="227">
        <v>0</v>
      </c>
      <c r="D200" s="227">
        <v>0</v>
      </c>
      <c r="E200" s="227">
        <v>0</v>
      </c>
      <c r="F200" s="227">
        <v>0</v>
      </c>
      <c r="H200" s="126" t="s">
        <v>387</v>
      </c>
      <c r="I200" s="126" t="s">
        <v>388</v>
      </c>
      <c r="J200" s="227">
        <v>0</v>
      </c>
      <c r="K200" s="227">
        <v>0</v>
      </c>
      <c r="L200" s="227">
        <v>0</v>
      </c>
      <c r="M200" s="227">
        <v>0</v>
      </c>
      <c r="O200" s="126" t="s">
        <v>387</v>
      </c>
      <c r="P200" s="126" t="s">
        <v>388</v>
      </c>
      <c r="Q200" s="227">
        <v>0</v>
      </c>
      <c r="R200" s="227">
        <v>0</v>
      </c>
      <c r="S200" s="227">
        <v>0</v>
      </c>
      <c r="T200" s="227">
        <v>0</v>
      </c>
      <c r="V200" s="126" t="s">
        <v>387</v>
      </c>
      <c r="W200" s="126" t="s">
        <v>388</v>
      </c>
      <c r="X200" s="227">
        <v>0</v>
      </c>
      <c r="Y200" s="227">
        <v>0</v>
      </c>
      <c r="Z200" s="227">
        <v>0</v>
      </c>
      <c r="AA200" s="227">
        <v>0</v>
      </c>
      <c r="AC200" s="126" t="s">
        <v>387</v>
      </c>
      <c r="AD200" s="126" t="s">
        <v>388</v>
      </c>
      <c r="AE200" s="227">
        <v>0</v>
      </c>
      <c r="AF200" s="227">
        <v>0</v>
      </c>
      <c r="AG200" s="227">
        <v>0</v>
      </c>
      <c r="AH200" s="227">
        <v>0</v>
      </c>
      <c r="AJ200" s="126" t="s">
        <v>387</v>
      </c>
      <c r="AK200" s="126" t="s">
        <v>388</v>
      </c>
      <c r="AL200" s="227">
        <v>0</v>
      </c>
      <c r="AM200" s="227">
        <v>0</v>
      </c>
      <c r="AN200" s="227">
        <v>0</v>
      </c>
      <c r="AO200" s="227">
        <v>0</v>
      </c>
      <c r="AQ200" s="126" t="s">
        <v>387</v>
      </c>
      <c r="AR200" s="126" t="s">
        <v>388</v>
      </c>
      <c r="AS200" s="227">
        <v>0</v>
      </c>
      <c r="AT200" s="227">
        <v>0</v>
      </c>
      <c r="AU200" s="227">
        <v>0</v>
      </c>
      <c r="AV200" s="227">
        <v>0</v>
      </c>
      <c r="AX200" s="126" t="s">
        <v>387</v>
      </c>
      <c r="AY200" s="126" t="s">
        <v>388</v>
      </c>
      <c r="AZ200" s="227">
        <v>0</v>
      </c>
      <c r="BA200" s="227">
        <v>0</v>
      </c>
      <c r="BB200" s="227">
        <v>0</v>
      </c>
      <c r="BC200" s="227">
        <v>0</v>
      </c>
      <c r="BE200" s="126" t="s">
        <v>387</v>
      </c>
      <c r="BF200" s="126" t="s">
        <v>388</v>
      </c>
      <c r="BG200" s="227">
        <v>0</v>
      </c>
      <c r="BH200" s="227">
        <v>0</v>
      </c>
      <c r="BI200" s="227">
        <v>0</v>
      </c>
      <c r="BJ200" s="227">
        <v>0</v>
      </c>
      <c r="BL200" s="126" t="s">
        <v>387</v>
      </c>
      <c r="BM200" s="126" t="s">
        <v>388</v>
      </c>
      <c r="BN200" s="227">
        <v>0</v>
      </c>
      <c r="BO200" s="227">
        <v>0</v>
      </c>
      <c r="BP200" s="227">
        <v>0</v>
      </c>
      <c r="BQ200" s="227">
        <v>0</v>
      </c>
      <c r="BS200" s="126" t="s">
        <v>387</v>
      </c>
      <c r="BT200" s="126" t="s">
        <v>388</v>
      </c>
      <c r="BU200" s="227">
        <v>0</v>
      </c>
      <c r="BV200" s="227">
        <v>0</v>
      </c>
      <c r="BW200" s="227">
        <v>0</v>
      </c>
      <c r="BX200" s="227">
        <v>0</v>
      </c>
      <c r="BZ200" s="126" t="s">
        <v>387</v>
      </c>
      <c r="CA200" s="126" t="s">
        <v>388</v>
      </c>
      <c r="CB200" s="227">
        <v>0</v>
      </c>
      <c r="CC200" s="227">
        <v>0</v>
      </c>
      <c r="CD200" s="227">
        <v>0</v>
      </c>
      <c r="CE200" s="227">
        <v>0</v>
      </c>
    </row>
    <row r="201" spans="1:83">
      <c r="A201" s="126" t="s">
        <v>389</v>
      </c>
      <c r="B201" s="126" t="s">
        <v>390</v>
      </c>
      <c r="C201" s="227">
        <v>0</v>
      </c>
      <c r="D201" s="227">
        <v>0</v>
      </c>
      <c r="E201" s="227">
        <v>0</v>
      </c>
      <c r="F201" s="227">
        <v>0</v>
      </c>
      <c r="H201" s="126" t="s">
        <v>389</v>
      </c>
      <c r="I201" s="126" t="s">
        <v>390</v>
      </c>
      <c r="J201" s="227">
        <v>0</v>
      </c>
      <c r="K201" s="227">
        <v>0</v>
      </c>
      <c r="L201" s="227">
        <v>0</v>
      </c>
      <c r="M201" s="227">
        <v>0</v>
      </c>
      <c r="O201" s="126" t="s">
        <v>389</v>
      </c>
      <c r="P201" s="126" t="s">
        <v>390</v>
      </c>
      <c r="Q201" s="227">
        <v>0</v>
      </c>
      <c r="R201" s="227">
        <v>0</v>
      </c>
      <c r="S201" s="227">
        <v>0</v>
      </c>
      <c r="T201" s="227">
        <v>0</v>
      </c>
      <c r="V201" s="126" t="s">
        <v>389</v>
      </c>
      <c r="W201" s="126" t="s">
        <v>390</v>
      </c>
      <c r="X201" s="227">
        <v>0</v>
      </c>
      <c r="Y201" s="227">
        <v>0</v>
      </c>
      <c r="Z201" s="227">
        <v>0</v>
      </c>
      <c r="AA201" s="227">
        <v>0</v>
      </c>
      <c r="AC201" s="126" t="s">
        <v>389</v>
      </c>
      <c r="AD201" s="126" t="s">
        <v>390</v>
      </c>
      <c r="AE201" s="227">
        <v>0</v>
      </c>
      <c r="AF201" s="227">
        <v>0</v>
      </c>
      <c r="AG201" s="227">
        <v>0</v>
      </c>
      <c r="AH201" s="227">
        <v>0</v>
      </c>
      <c r="AJ201" s="126" t="s">
        <v>389</v>
      </c>
      <c r="AK201" s="126" t="s">
        <v>390</v>
      </c>
      <c r="AL201" s="227">
        <v>0</v>
      </c>
      <c r="AM201" s="227">
        <v>0</v>
      </c>
      <c r="AN201" s="227">
        <v>0</v>
      </c>
      <c r="AO201" s="227">
        <v>0</v>
      </c>
      <c r="AQ201" s="126" t="s">
        <v>389</v>
      </c>
      <c r="AR201" s="126" t="s">
        <v>390</v>
      </c>
      <c r="AS201" s="227">
        <v>0</v>
      </c>
      <c r="AT201" s="227">
        <v>0</v>
      </c>
      <c r="AU201" s="227">
        <v>0</v>
      </c>
      <c r="AV201" s="227">
        <v>0</v>
      </c>
      <c r="AX201" s="126" t="s">
        <v>389</v>
      </c>
      <c r="AY201" s="126" t="s">
        <v>390</v>
      </c>
      <c r="AZ201" s="227">
        <v>0</v>
      </c>
      <c r="BA201" s="227">
        <v>0</v>
      </c>
      <c r="BB201" s="227">
        <v>0</v>
      </c>
      <c r="BC201" s="227">
        <v>0</v>
      </c>
      <c r="BE201" s="126" t="s">
        <v>389</v>
      </c>
      <c r="BF201" s="126" t="s">
        <v>390</v>
      </c>
      <c r="BG201" s="227">
        <v>0</v>
      </c>
      <c r="BH201" s="227">
        <v>0</v>
      </c>
      <c r="BI201" s="227">
        <v>0</v>
      </c>
      <c r="BJ201" s="227">
        <v>0</v>
      </c>
      <c r="BL201" s="126" t="s">
        <v>389</v>
      </c>
      <c r="BM201" s="126" t="s">
        <v>390</v>
      </c>
      <c r="BN201" s="227">
        <v>0</v>
      </c>
      <c r="BO201" s="227">
        <v>0</v>
      </c>
      <c r="BP201" s="227">
        <v>0</v>
      </c>
      <c r="BQ201" s="227">
        <v>0</v>
      </c>
      <c r="BS201" s="126" t="s">
        <v>389</v>
      </c>
      <c r="BT201" s="126" t="s">
        <v>390</v>
      </c>
      <c r="BU201" s="227">
        <v>0</v>
      </c>
      <c r="BV201" s="227">
        <v>0</v>
      </c>
      <c r="BW201" s="227">
        <v>0</v>
      </c>
      <c r="BX201" s="227">
        <v>0</v>
      </c>
      <c r="BZ201" s="126" t="s">
        <v>389</v>
      </c>
      <c r="CA201" s="126" t="s">
        <v>390</v>
      </c>
      <c r="CB201" s="227">
        <v>0</v>
      </c>
      <c r="CC201" s="227">
        <v>0</v>
      </c>
      <c r="CD201" s="227">
        <v>0</v>
      </c>
      <c r="CE201" s="227">
        <v>0</v>
      </c>
    </row>
    <row r="202" spans="1:83">
      <c r="A202" s="126" t="s">
        <v>391</v>
      </c>
      <c r="B202" s="126" t="s">
        <v>392</v>
      </c>
      <c r="C202" s="227">
        <v>0</v>
      </c>
      <c r="D202" s="227">
        <v>0</v>
      </c>
      <c r="E202" s="227">
        <v>0</v>
      </c>
      <c r="F202" s="227">
        <v>0</v>
      </c>
      <c r="H202" s="126" t="s">
        <v>391</v>
      </c>
      <c r="I202" s="126" t="s">
        <v>392</v>
      </c>
      <c r="J202" s="227">
        <v>0</v>
      </c>
      <c r="K202" s="227">
        <v>0</v>
      </c>
      <c r="L202" s="227">
        <v>0</v>
      </c>
      <c r="M202" s="227">
        <v>0</v>
      </c>
      <c r="O202" s="126" t="s">
        <v>391</v>
      </c>
      <c r="P202" s="126" t="s">
        <v>392</v>
      </c>
      <c r="Q202" s="227">
        <v>0</v>
      </c>
      <c r="R202" s="227">
        <v>0</v>
      </c>
      <c r="S202" s="227">
        <v>0</v>
      </c>
      <c r="T202" s="227">
        <v>0</v>
      </c>
      <c r="V202" s="126" t="s">
        <v>391</v>
      </c>
      <c r="W202" s="126" t="s">
        <v>392</v>
      </c>
      <c r="X202" s="227">
        <v>0</v>
      </c>
      <c r="Y202" s="227">
        <v>0</v>
      </c>
      <c r="Z202" s="227">
        <v>0</v>
      </c>
      <c r="AA202" s="227">
        <v>0</v>
      </c>
      <c r="AC202" s="126" t="s">
        <v>391</v>
      </c>
      <c r="AD202" s="126" t="s">
        <v>392</v>
      </c>
      <c r="AE202" s="227">
        <v>0</v>
      </c>
      <c r="AF202" s="227">
        <v>0</v>
      </c>
      <c r="AG202" s="227">
        <v>0</v>
      </c>
      <c r="AH202" s="227">
        <v>0</v>
      </c>
      <c r="AJ202" s="126" t="s">
        <v>391</v>
      </c>
      <c r="AK202" s="126" t="s">
        <v>392</v>
      </c>
      <c r="AL202" s="227">
        <v>0</v>
      </c>
      <c r="AM202" s="227">
        <v>0</v>
      </c>
      <c r="AN202" s="227">
        <v>0</v>
      </c>
      <c r="AO202" s="227">
        <v>0</v>
      </c>
      <c r="AQ202" s="126" t="s">
        <v>391</v>
      </c>
      <c r="AR202" s="126" t="s">
        <v>392</v>
      </c>
      <c r="AS202" s="227">
        <v>0</v>
      </c>
      <c r="AT202" s="227">
        <v>0</v>
      </c>
      <c r="AU202" s="227">
        <v>0</v>
      </c>
      <c r="AV202" s="227">
        <v>0</v>
      </c>
      <c r="AX202" s="126" t="s">
        <v>391</v>
      </c>
      <c r="AY202" s="126" t="s">
        <v>392</v>
      </c>
      <c r="AZ202" s="227">
        <v>0</v>
      </c>
      <c r="BA202" s="227">
        <v>0</v>
      </c>
      <c r="BB202" s="227">
        <v>0</v>
      </c>
      <c r="BC202" s="227">
        <v>0</v>
      </c>
      <c r="BE202" s="126" t="s">
        <v>391</v>
      </c>
      <c r="BF202" s="126" t="s">
        <v>392</v>
      </c>
      <c r="BG202" s="227">
        <v>0</v>
      </c>
      <c r="BH202" s="227">
        <v>0</v>
      </c>
      <c r="BI202" s="227">
        <v>0</v>
      </c>
      <c r="BJ202" s="227">
        <v>0</v>
      </c>
      <c r="BL202" s="126" t="s">
        <v>391</v>
      </c>
      <c r="BM202" s="126" t="s">
        <v>392</v>
      </c>
      <c r="BN202" s="227">
        <v>0</v>
      </c>
      <c r="BO202" s="227">
        <v>0</v>
      </c>
      <c r="BP202" s="227">
        <v>0</v>
      </c>
      <c r="BQ202" s="227">
        <v>0</v>
      </c>
      <c r="BS202" s="126" t="s">
        <v>391</v>
      </c>
      <c r="BT202" s="126" t="s">
        <v>392</v>
      </c>
      <c r="BU202" s="227">
        <v>0</v>
      </c>
      <c r="BV202" s="227">
        <v>0</v>
      </c>
      <c r="BW202" s="227">
        <v>0</v>
      </c>
      <c r="BX202" s="227">
        <v>0</v>
      </c>
      <c r="BZ202" s="126" t="s">
        <v>391</v>
      </c>
      <c r="CA202" s="126" t="s">
        <v>392</v>
      </c>
      <c r="CB202" s="227">
        <v>0</v>
      </c>
      <c r="CC202" s="227">
        <v>0</v>
      </c>
      <c r="CD202" s="227">
        <v>0</v>
      </c>
      <c r="CE202" s="227">
        <v>0</v>
      </c>
    </row>
    <row r="203" spans="1:83">
      <c r="A203" s="126" t="s">
        <v>1144</v>
      </c>
      <c r="B203" s="126" t="s">
        <v>1149</v>
      </c>
      <c r="C203" s="227">
        <v>0</v>
      </c>
      <c r="D203" s="227">
        <v>0</v>
      </c>
      <c r="E203" s="227">
        <v>0</v>
      </c>
      <c r="F203" s="227">
        <v>0</v>
      </c>
      <c r="H203" s="126" t="s">
        <v>1144</v>
      </c>
      <c r="I203" s="126" t="s">
        <v>1149</v>
      </c>
      <c r="J203" s="227">
        <v>0</v>
      </c>
      <c r="K203" s="227">
        <v>0</v>
      </c>
      <c r="L203" s="227">
        <v>0</v>
      </c>
      <c r="M203" s="227">
        <v>0</v>
      </c>
      <c r="O203" s="126" t="s">
        <v>1144</v>
      </c>
      <c r="P203" s="126" t="s">
        <v>1149</v>
      </c>
      <c r="Q203" s="227">
        <v>0</v>
      </c>
      <c r="R203" s="227">
        <v>0</v>
      </c>
      <c r="S203" s="227">
        <v>0</v>
      </c>
      <c r="T203" s="227">
        <v>0</v>
      </c>
      <c r="V203" s="126" t="s">
        <v>1144</v>
      </c>
      <c r="W203" s="126" t="s">
        <v>1149</v>
      </c>
      <c r="X203" s="227">
        <v>0</v>
      </c>
      <c r="Y203" s="227">
        <v>0</v>
      </c>
      <c r="Z203" s="227">
        <v>0</v>
      </c>
      <c r="AA203" s="227">
        <v>0</v>
      </c>
      <c r="AC203" s="126" t="s">
        <v>1144</v>
      </c>
      <c r="AD203" s="126" t="s">
        <v>1149</v>
      </c>
      <c r="AE203" s="227">
        <v>0</v>
      </c>
      <c r="AF203" s="227">
        <v>0</v>
      </c>
      <c r="AG203" s="227">
        <v>0</v>
      </c>
      <c r="AH203" s="227">
        <v>0</v>
      </c>
      <c r="AJ203" s="126" t="s">
        <v>1144</v>
      </c>
      <c r="AK203" s="126" t="s">
        <v>1149</v>
      </c>
      <c r="AL203" s="227">
        <v>0</v>
      </c>
      <c r="AM203" s="227">
        <v>0</v>
      </c>
      <c r="AN203" s="227">
        <v>0</v>
      </c>
      <c r="AO203" s="227">
        <v>0</v>
      </c>
      <c r="AQ203" s="126" t="s">
        <v>1144</v>
      </c>
      <c r="AR203" s="126" t="s">
        <v>1149</v>
      </c>
      <c r="AS203" s="227">
        <v>0</v>
      </c>
      <c r="AT203" s="227">
        <v>0</v>
      </c>
      <c r="AU203" s="227">
        <v>0</v>
      </c>
      <c r="AV203" s="227">
        <v>0</v>
      </c>
      <c r="AX203" s="126" t="s">
        <v>1144</v>
      </c>
      <c r="AY203" s="126" t="s">
        <v>1149</v>
      </c>
      <c r="AZ203" s="227">
        <v>0</v>
      </c>
      <c r="BA203" s="227">
        <v>0</v>
      </c>
      <c r="BB203" s="227">
        <v>0</v>
      </c>
      <c r="BC203" s="227">
        <v>0</v>
      </c>
      <c r="BE203" s="126" t="s">
        <v>1144</v>
      </c>
      <c r="BF203" s="126" t="s">
        <v>1149</v>
      </c>
      <c r="BG203" s="227">
        <v>0</v>
      </c>
      <c r="BH203" s="227">
        <v>0</v>
      </c>
      <c r="BI203" s="227">
        <v>0</v>
      </c>
      <c r="BJ203" s="227">
        <v>0</v>
      </c>
      <c r="BL203" s="126" t="s">
        <v>1144</v>
      </c>
      <c r="BM203" s="126" t="s">
        <v>1149</v>
      </c>
      <c r="BN203" s="227">
        <v>0</v>
      </c>
      <c r="BO203" s="227">
        <v>0</v>
      </c>
      <c r="BP203" s="227">
        <v>0</v>
      </c>
      <c r="BQ203" s="227">
        <v>0</v>
      </c>
      <c r="BS203" s="126" t="s">
        <v>1144</v>
      </c>
      <c r="BT203" s="126" t="s">
        <v>1149</v>
      </c>
      <c r="BU203" s="227">
        <v>0</v>
      </c>
      <c r="BV203" s="227">
        <v>0</v>
      </c>
      <c r="BW203" s="227">
        <v>0</v>
      </c>
      <c r="BX203" s="227">
        <v>0</v>
      </c>
      <c r="BZ203" s="126" t="s">
        <v>1144</v>
      </c>
      <c r="CA203" s="126" t="s">
        <v>1149</v>
      </c>
      <c r="CB203" s="227">
        <v>0</v>
      </c>
      <c r="CC203" s="227">
        <v>0</v>
      </c>
      <c r="CD203" s="227">
        <v>0</v>
      </c>
      <c r="CE203" s="227">
        <v>0</v>
      </c>
    </row>
    <row r="204" spans="1:83">
      <c r="A204" s="126" t="s">
        <v>393</v>
      </c>
      <c r="B204" s="126" t="s">
        <v>394</v>
      </c>
      <c r="C204" s="227">
        <v>0</v>
      </c>
      <c r="D204" s="227">
        <v>0</v>
      </c>
      <c r="E204" s="227">
        <v>0</v>
      </c>
      <c r="F204" s="227">
        <v>0</v>
      </c>
      <c r="H204" s="126" t="s">
        <v>393</v>
      </c>
      <c r="I204" s="126" t="s">
        <v>394</v>
      </c>
      <c r="J204" s="227">
        <v>0</v>
      </c>
      <c r="K204" s="227">
        <v>0</v>
      </c>
      <c r="L204" s="227">
        <v>0</v>
      </c>
      <c r="M204" s="227">
        <v>0</v>
      </c>
      <c r="O204" s="126" t="s">
        <v>393</v>
      </c>
      <c r="P204" s="126" t="s">
        <v>394</v>
      </c>
      <c r="Q204" s="227">
        <v>0</v>
      </c>
      <c r="R204" s="227">
        <v>0</v>
      </c>
      <c r="S204" s="227">
        <v>0</v>
      </c>
      <c r="T204" s="227">
        <v>0</v>
      </c>
      <c r="V204" s="126" t="s">
        <v>393</v>
      </c>
      <c r="W204" s="126" t="s">
        <v>394</v>
      </c>
      <c r="X204" s="227">
        <v>0</v>
      </c>
      <c r="Y204" s="227">
        <v>0</v>
      </c>
      <c r="Z204" s="227">
        <v>0</v>
      </c>
      <c r="AA204" s="227">
        <v>0</v>
      </c>
      <c r="AC204" s="126" t="s">
        <v>393</v>
      </c>
      <c r="AD204" s="126" t="s">
        <v>394</v>
      </c>
      <c r="AE204" s="227">
        <v>0</v>
      </c>
      <c r="AF204" s="227">
        <v>0</v>
      </c>
      <c r="AG204" s="227">
        <v>0</v>
      </c>
      <c r="AH204" s="227">
        <v>0</v>
      </c>
      <c r="AJ204" s="126" t="s">
        <v>393</v>
      </c>
      <c r="AK204" s="126" t="s">
        <v>394</v>
      </c>
      <c r="AL204" s="227">
        <v>0</v>
      </c>
      <c r="AM204" s="227">
        <v>0</v>
      </c>
      <c r="AN204" s="227">
        <v>0</v>
      </c>
      <c r="AO204" s="227">
        <v>0</v>
      </c>
      <c r="AQ204" s="126" t="s">
        <v>393</v>
      </c>
      <c r="AR204" s="126" t="s">
        <v>394</v>
      </c>
      <c r="AS204" s="227">
        <v>0</v>
      </c>
      <c r="AT204" s="227">
        <v>0</v>
      </c>
      <c r="AU204" s="227">
        <v>0</v>
      </c>
      <c r="AV204" s="227">
        <v>0</v>
      </c>
      <c r="AX204" s="126" t="s">
        <v>393</v>
      </c>
      <c r="AY204" s="126" t="s">
        <v>394</v>
      </c>
      <c r="AZ204" s="227">
        <v>0</v>
      </c>
      <c r="BA204" s="227">
        <v>0</v>
      </c>
      <c r="BB204" s="227">
        <v>0</v>
      </c>
      <c r="BC204" s="227">
        <v>0</v>
      </c>
      <c r="BE204" s="126" t="s">
        <v>393</v>
      </c>
      <c r="BF204" s="126" t="s">
        <v>394</v>
      </c>
      <c r="BG204" s="227">
        <v>0</v>
      </c>
      <c r="BH204" s="227">
        <v>0</v>
      </c>
      <c r="BI204" s="227">
        <v>0</v>
      </c>
      <c r="BJ204" s="227">
        <v>0</v>
      </c>
      <c r="BL204" s="126" t="s">
        <v>393</v>
      </c>
      <c r="BM204" s="126" t="s">
        <v>394</v>
      </c>
      <c r="BN204" s="227">
        <v>0</v>
      </c>
      <c r="BO204" s="227">
        <v>0</v>
      </c>
      <c r="BP204" s="227">
        <v>0</v>
      </c>
      <c r="BQ204" s="227">
        <v>0</v>
      </c>
      <c r="BS204" s="126" t="s">
        <v>393</v>
      </c>
      <c r="BT204" s="126" t="s">
        <v>394</v>
      </c>
      <c r="BU204" s="227">
        <v>0</v>
      </c>
      <c r="BV204" s="227">
        <v>0</v>
      </c>
      <c r="BW204" s="227">
        <v>0</v>
      </c>
      <c r="BX204" s="227">
        <v>0</v>
      </c>
      <c r="BZ204" s="126" t="s">
        <v>393</v>
      </c>
      <c r="CA204" s="126" t="s">
        <v>394</v>
      </c>
      <c r="CB204" s="227">
        <v>0</v>
      </c>
      <c r="CC204" s="227">
        <v>0</v>
      </c>
      <c r="CD204" s="227">
        <v>0</v>
      </c>
      <c r="CE204" s="227">
        <v>0</v>
      </c>
    </row>
    <row r="205" spans="1:83">
      <c r="A205" s="126" t="s">
        <v>395</v>
      </c>
      <c r="B205" s="126" t="s">
        <v>396</v>
      </c>
      <c r="C205" s="227">
        <v>0</v>
      </c>
      <c r="D205" s="227">
        <v>0</v>
      </c>
      <c r="E205" s="227">
        <v>0</v>
      </c>
      <c r="F205" s="227">
        <v>0</v>
      </c>
      <c r="H205" s="126" t="s">
        <v>395</v>
      </c>
      <c r="I205" s="126" t="s">
        <v>396</v>
      </c>
      <c r="J205" s="227">
        <v>0</v>
      </c>
      <c r="K205" s="227">
        <v>0</v>
      </c>
      <c r="L205" s="227">
        <v>0</v>
      </c>
      <c r="M205" s="227">
        <v>0</v>
      </c>
      <c r="O205" s="126" t="s">
        <v>395</v>
      </c>
      <c r="P205" s="126" t="s">
        <v>396</v>
      </c>
      <c r="Q205" s="227">
        <v>0</v>
      </c>
      <c r="R205" s="227">
        <v>0</v>
      </c>
      <c r="S205" s="227">
        <v>0</v>
      </c>
      <c r="T205" s="227">
        <v>0</v>
      </c>
      <c r="V205" s="126" t="s">
        <v>395</v>
      </c>
      <c r="W205" s="126" t="s">
        <v>396</v>
      </c>
      <c r="X205" s="227">
        <v>0</v>
      </c>
      <c r="Y205" s="227">
        <v>0</v>
      </c>
      <c r="Z205" s="227">
        <v>0</v>
      </c>
      <c r="AA205" s="227">
        <v>0</v>
      </c>
      <c r="AC205" s="126" t="s">
        <v>395</v>
      </c>
      <c r="AD205" s="126" t="s">
        <v>396</v>
      </c>
      <c r="AE205" s="227">
        <v>0</v>
      </c>
      <c r="AF205" s="227">
        <v>0</v>
      </c>
      <c r="AG205" s="227">
        <v>0</v>
      </c>
      <c r="AH205" s="227">
        <v>0</v>
      </c>
      <c r="AJ205" s="126" t="s">
        <v>395</v>
      </c>
      <c r="AK205" s="126" t="s">
        <v>396</v>
      </c>
      <c r="AL205" s="227">
        <v>0</v>
      </c>
      <c r="AM205" s="227">
        <v>0</v>
      </c>
      <c r="AN205" s="227">
        <v>0</v>
      </c>
      <c r="AO205" s="227">
        <v>0</v>
      </c>
      <c r="AQ205" s="126" t="s">
        <v>395</v>
      </c>
      <c r="AR205" s="126" t="s">
        <v>396</v>
      </c>
      <c r="AS205" s="227">
        <v>0</v>
      </c>
      <c r="AT205" s="227">
        <v>0</v>
      </c>
      <c r="AU205" s="227">
        <v>0</v>
      </c>
      <c r="AV205" s="227">
        <v>0</v>
      </c>
      <c r="AX205" s="126" t="s">
        <v>395</v>
      </c>
      <c r="AY205" s="126" t="s">
        <v>396</v>
      </c>
      <c r="AZ205" s="227">
        <v>0</v>
      </c>
      <c r="BA205" s="227">
        <v>0</v>
      </c>
      <c r="BB205" s="227">
        <v>0</v>
      </c>
      <c r="BC205" s="227">
        <v>0</v>
      </c>
      <c r="BE205" s="126" t="s">
        <v>395</v>
      </c>
      <c r="BF205" s="126" t="s">
        <v>396</v>
      </c>
      <c r="BG205" s="227">
        <v>0</v>
      </c>
      <c r="BH205" s="227">
        <v>0</v>
      </c>
      <c r="BI205" s="227">
        <v>0</v>
      </c>
      <c r="BJ205" s="227">
        <v>0</v>
      </c>
      <c r="BL205" s="126" t="s">
        <v>395</v>
      </c>
      <c r="BM205" s="126" t="s">
        <v>396</v>
      </c>
      <c r="BN205" s="227">
        <v>0</v>
      </c>
      <c r="BO205" s="227">
        <v>0</v>
      </c>
      <c r="BP205" s="227">
        <v>0</v>
      </c>
      <c r="BQ205" s="227">
        <v>0</v>
      </c>
      <c r="BS205" s="126" t="s">
        <v>395</v>
      </c>
      <c r="BT205" s="126" t="s">
        <v>396</v>
      </c>
      <c r="BU205" s="227">
        <v>0</v>
      </c>
      <c r="BV205" s="227">
        <v>0</v>
      </c>
      <c r="BW205" s="227">
        <v>0</v>
      </c>
      <c r="BX205" s="227">
        <v>0</v>
      </c>
      <c r="BZ205" s="126" t="s">
        <v>395</v>
      </c>
      <c r="CA205" s="126" t="s">
        <v>396</v>
      </c>
      <c r="CB205" s="227">
        <v>0</v>
      </c>
      <c r="CC205" s="227">
        <v>0</v>
      </c>
      <c r="CD205" s="227">
        <v>0</v>
      </c>
      <c r="CE205" s="227">
        <v>0</v>
      </c>
    </row>
    <row r="206" spans="1:83">
      <c r="A206" s="126" t="s">
        <v>397</v>
      </c>
      <c r="B206" s="126" t="s">
        <v>398</v>
      </c>
      <c r="C206" s="227">
        <v>0</v>
      </c>
      <c r="D206" s="227">
        <v>0</v>
      </c>
      <c r="E206" s="227">
        <v>0</v>
      </c>
      <c r="F206" s="227">
        <v>0</v>
      </c>
      <c r="H206" s="126" t="s">
        <v>397</v>
      </c>
      <c r="I206" s="126" t="s">
        <v>398</v>
      </c>
      <c r="J206" s="227">
        <v>0</v>
      </c>
      <c r="K206" s="227">
        <v>0</v>
      </c>
      <c r="L206" s="227">
        <v>0</v>
      </c>
      <c r="M206" s="227">
        <v>0</v>
      </c>
      <c r="O206" s="126" t="s">
        <v>397</v>
      </c>
      <c r="P206" s="126" t="s">
        <v>398</v>
      </c>
      <c r="Q206" s="227">
        <v>0</v>
      </c>
      <c r="R206" s="227">
        <v>0</v>
      </c>
      <c r="S206" s="227">
        <v>0</v>
      </c>
      <c r="T206" s="227">
        <v>0</v>
      </c>
      <c r="V206" s="126" t="s">
        <v>397</v>
      </c>
      <c r="W206" s="126" t="s">
        <v>398</v>
      </c>
      <c r="X206" s="227">
        <v>0</v>
      </c>
      <c r="Y206" s="227">
        <v>0</v>
      </c>
      <c r="Z206" s="227">
        <v>0</v>
      </c>
      <c r="AA206" s="227">
        <v>0</v>
      </c>
      <c r="AC206" s="126" t="s">
        <v>397</v>
      </c>
      <c r="AD206" s="126" t="s">
        <v>398</v>
      </c>
      <c r="AE206" s="227">
        <v>0</v>
      </c>
      <c r="AF206" s="227">
        <v>0</v>
      </c>
      <c r="AG206" s="227">
        <v>0</v>
      </c>
      <c r="AH206" s="227">
        <v>0</v>
      </c>
      <c r="AJ206" s="126" t="s">
        <v>397</v>
      </c>
      <c r="AK206" s="126" t="s">
        <v>398</v>
      </c>
      <c r="AL206" s="227">
        <v>0</v>
      </c>
      <c r="AM206" s="227">
        <v>0</v>
      </c>
      <c r="AN206" s="227">
        <v>0</v>
      </c>
      <c r="AO206" s="227">
        <v>0</v>
      </c>
      <c r="AQ206" s="126" t="s">
        <v>397</v>
      </c>
      <c r="AR206" s="126" t="s">
        <v>398</v>
      </c>
      <c r="AS206" s="227">
        <v>0</v>
      </c>
      <c r="AT206" s="227">
        <v>0</v>
      </c>
      <c r="AU206" s="227">
        <v>0</v>
      </c>
      <c r="AV206" s="227">
        <v>0</v>
      </c>
      <c r="AX206" s="126" t="s">
        <v>397</v>
      </c>
      <c r="AY206" s="126" t="s">
        <v>398</v>
      </c>
      <c r="AZ206" s="227">
        <v>0</v>
      </c>
      <c r="BA206" s="227">
        <v>0</v>
      </c>
      <c r="BB206" s="227">
        <v>0</v>
      </c>
      <c r="BC206" s="227">
        <v>0</v>
      </c>
      <c r="BE206" s="126" t="s">
        <v>397</v>
      </c>
      <c r="BF206" s="126" t="s">
        <v>398</v>
      </c>
      <c r="BG206" s="227">
        <v>0</v>
      </c>
      <c r="BH206" s="227">
        <v>0</v>
      </c>
      <c r="BI206" s="227">
        <v>0</v>
      </c>
      <c r="BJ206" s="227">
        <v>0</v>
      </c>
      <c r="BL206" s="126" t="s">
        <v>397</v>
      </c>
      <c r="BM206" s="126" t="s">
        <v>398</v>
      </c>
      <c r="BN206" s="227">
        <v>0</v>
      </c>
      <c r="BO206" s="227">
        <v>0</v>
      </c>
      <c r="BP206" s="227">
        <v>0</v>
      </c>
      <c r="BQ206" s="227">
        <v>0</v>
      </c>
      <c r="BS206" s="126" t="s">
        <v>397</v>
      </c>
      <c r="BT206" s="126" t="s">
        <v>398</v>
      </c>
      <c r="BU206" s="227">
        <v>0</v>
      </c>
      <c r="BV206" s="227">
        <v>0</v>
      </c>
      <c r="BW206" s="227">
        <v>0</v>
      </c>
      <c r="BX206" s="227">
        <v>0</v>
      </c>
      <c r="BZ206" s="126" t="s">
        <v>397</v>
      </c>
      <c r="CA206" s="126" t="s">
        <v>398</v>
      </c>
      <c r="CB206" s="227">
        <v>0</v>
      </c>
      <c r="CC206" s="227">
        <v>0</v>
      </c>
      <c r="CD206" s="227">
        <v>0</v>
      </c>
      <c r="CE206" s="227">
        <v>0</v>
      </c>
    </row>
    <row r="207" spans="1:83">
      <c r="A207" s="126" t="s">
        <v>399</v>
      </c>
      <c r="B207" s="126" t="s">
        <v>400</v>
      </c>
      <c r="C207" s="227">
        <v>0</v>
      </c>
      <c r="D207" s="227">
        <v>0</v>
      </c>
      <c r="E207" s="227">
        <v>0</v>
      </c>
      <c r="F207" s="227">
        <v>0</v>
      </c>
      <c r="H207" s="126" t="s">
        <v>399</v>
      </c>
      <c r="I207" s="126" t="s">
        <v>400</v>
      </c>
      <c r="J207" s="227">
        <v>0</v>
      </c>
      <c r="K207" s="227">
        <v>0</v>
      </c>
      <c r="L207" s="227">
        <v>0</v>
      </c>
      <c r="M207" s="227">
        <v>0</v>
      </c>
      <c r="O207" s="126" t="s">
        <v>399</v>
      </c>
      <c r="P207" s="126" t="s">
        <v>400</v>
      </c>
      <c r="Q207" s="227">
        <v>0</v>
      </c>
      <c r="R207" s="227">
        <v>0</v>
      </c>
      <c r="S207" s="227">
        <v>0</v>
      </c>
      <c r="T207" s="227">
        <v>0</v>
      </c>
      <c r="V207" s="126" t="s">
        <v>399</v>
      </c>
      <c r="W207" s="126" t="s">
        <v>400</v>
      </c>
      <c r="X207" s="227">
        <v>0</v>
      </c>
      <c r="Y207" s="227">
        <v>0</v>
      </c>
      <c r="Z207" s="227">
        <v>0</v>
      </c>
      <c r="AA207" s="227">
        <v>0</v>
      </c>
      <c r="AC207" s="126" t="s">
        <v>399</v>
      </c>
      <c r="AD207" s="126" t="s">
        <v>400</v>
      </c>
      <c r="AE207" s="227">
        <v>0</v>
      </c>
      <c r="AF207" s="227">
        <v>0</v>
      </c>
      <c r="AG207" s="227">
        <v>0</v>
      </c>
      <c r="AH207" s="227">
        <v>0</v>
      </c>
      <c r="AJ207" s="126" t="s">
        <v>399</v>
      </c>
      <c r="AK207" s="126" t="s">
        <v>400</v>
      </c>
      <c r="AL207" s="227">
        <v>0</v>
      </c>
      <c r="AM207" s="227">
        <v>0</v>
      </c>
      <c r="AN207" s="227">
        <v>0</v>
      </c>
      <c r="AO207" s="227">
        <v>0</v>
      </c>
      <c r="AQ207" s="126" t="s">
        <v>399</v>
      </c>
      <c r="AR207" s="126" t="s">
        <v>400</v>
      </c>
      <c r="AS207" s="227">
        <v>0</v>
      </c>
      <c r="AT207" s="227">
        <v>0</v>
      </c>
      <c r="AU207" s="227">
        <v>0</v>
      </c>
      <c r="AV207" s="227">
        <v>0</v>
      </c>
      <c r="AX207" s="126" t="s">
        <v>399</v>
      </c>
      <c r="AY207" s="126" t="s">
        <v>400</v>
      </c>
      <c r="AZ207" s="227">
        <v>0</v>
      </c>
      <c r="BA207" s="227">
        <v>0</v>
      </c>
      <c r="BB207" s="227">
        <v>0</v>
      </c>
      <c r="BC207" s="227">
        <v>0</v>
      </c>
      <c r="BE207" s="126" t="s">
        <v>399</v>
      </c>
      <c r="BF207" s="126" t="s">
        <v>400</v>
      </c>
      <c r="BG207" s="227">
        <v>0</v>
      </c>
      <c r="BH207" s="227">
        <v>0</v>
      </c>
      <c r="BI207" s="227">
        <v>0</v>
      </c>
      <c r="BJ207" s="227">
        <v>0</v>
      </c>
      <c r="BL207" s="126" t="s">
        <v>399</v>
      </c>
      <c r="BM207" s="126" t="s">
        <v>400</v>
      </c>
      <c r="BN207" s="227">
        <v>0</v>
      </c>
      <c r="BO207" s="227">
        <v>0</v>
      </c>
      <c r="BP207" s="227">
        <v>0</v>
      </c>
      <c r="BQ207" s="227">
        <v>0</v>
      </c>
      <c r="BS207" s="126" t="s">
        <v>399</v>
      </c>
      <c r="BT207" s="126" t="s">
        <v>400</v>
      </c>
      <c r="BU207" s="227">
        <v>0</v>
      </c>
      <c r="BV207" s="227">
        <v>0</v>
      </c>
      <c r="BW207" s="227">
        <v>0</v>
      </c>
      <c r="BX207" s="227">
        <v>0</v>
      </c>
      <c r="BZ207" s="126" t="s">
        <v>399</v>
      </c>
      <c r="CA207" s="126" t="s">
        <v>400</v>
      </c>
      <c r="CB207" s="227">
        <v>0</v>
      </c>
      <c r="CC207" s="227">
        <v>0</v>
      </c>
      <c r="CD207" s="227">
        <v>0</v>
      </c>
      <c r="CE207" s="227">
        <v>0</v>
      </c>
    </row>
    <row r="208" spans="1:83">
      <c r="A208" s="126" t="s">
        <v>401</v>
      </c>
      <c r="B208" s="126" t="s">
        <v>402</v>
      </c>
      <c r="C208" s="227">
        <v>0</v>
      </c>
      <c r="D208" s="227">
        <v>0</v>
      </c>
      <c r="E208" s="227">
        <v>0</v>
      </c>
      <c r="F208" s="227">
        <v>0</v>
      </c>
      <c r="H208" s="126" t="s">
        <v>401</v>
      </c>
      <c r="I208" s="126" t="s">
        <v>402</v>
      </c>
      <c r="J208" s="227">
        <v>0</v>
      </c>
      <c r="K208" s="227">
        <v>0</v>
      </c>
      <c r="L208" s="227">
        <v>0</v>
      </c>
      <c r="M208" s="227">
        <v>0</v>
      </c>
      <c r="O208" s="126" t="s">
        <v>401</v>
      </c>
      <c r="P208" s="126" t="s">
        <v>402</v>
      </c>
      <c r="Q208" s="227">
        <v>0</v>
      </c>
      <c r="R208" s="227">
        <v>0</v>
      </c>
      <c r="S208" s="227">
        <v>0</v>
      </c>
      <c r="T208" s="227">
        <v>0</v>
      </c>
      <c r="V208" s="126" t="s">
        <v>401</v>
      </c>
      <c r="W208" s="126" t="s">
        <v>402</v>
      </c>
      <c r="X208" s="227">
        <v>0</v>
      </c>
      <c r="Y208" s="227">
        <v>0</v>
      </c>
      <c r="Z208" s="227">
        <v>0</v>
      </c>
      <c r="AA208" s="227">
        <v>0</v>
      </c>
      <c r="AC208" s="126" t="s">
        <v>401</v>
      </c>
      <c r="AD208" s="126" t="s">
        <v>402</v>
      </c>
      <c r="AE208" s="227">
        <v>0</v>
      </c>
      <c r="AF208" s="227">
        <v>0</v>
      </c>
      <c r="AG208" s="227">
        <v>0</v>
      </c>
      <c r="AH208" s="227">
        <v>0</v>
      </c>
      <c r="AJ208" s="126" t="s">
        <v>401</v>
      </c>
      <c r="AK208" s="126" t="s">
        <v>402</v>
      </c>
      <c r="AL208" s="227">
        <v>0</v>
      </c>
      <c r="AM208" s="227">
        <v>0</v>
      </c>
      <c r="AN208" s="227">
        <v>0</v>
      </c>
      <c r="AO208" s="227">
        <v>0</v>
      </c>
      <c r="AQ208" s="126" t="s">
        <v>401</v>
      </c>
      <c r="AR208" s="126" t="s">
        <v>402</v>
      </c>
      <c r="AS208" s="227">
        <v>0</v>
      </c>
      <c r="AT208" s="227">
        <v>0</v>
      </c>
      <c r="AU208" s="227">
        <v>0</v>
      </c>
      <c r="AV208" s="227">
        <v>0</v>
      </c>
      <c r="AX208" s="126" t="s">
        <v>401</v>
      </c>
      <c r="AY208" s="126" t="s">
        <v>402</v>
      </c>
      <c r="AZ208" s="227">
        <v>0</v>
      </c>
      <c r="BA208" s="227">
        <v>0</v>
      </c>
      <c r="BB208" s="227">
        <v>0</v>
      </c>
      <c r="BC208" s="227">
        <v>0</v>
      </c>
      <c r="BE208" s="126" t="s">
        <v>401</v>
      </c>
      <c r="BF208" s="126" t="s">
        <v>402</v>
      </c>
      <c r="BG208" s="227">
        <v>0</v>
      </c>
      <c r="BH208" s="227">
        <v>0</v>
      </c>
      <c r="BI208" s="227">
        <v>0</v>
      </c>
      <c r="BJ208" s="227">
        <v>0</v>
      </c>
      <c r="BL208" s="126" t="s">
        <v>401</v>
      </c>
      <c r="BM208" s="126" t="s">
        <v>402</v>
      </c>
      <c r="BN208" s="227">
        <v>0</v>
      </c>
      <c r="BO208" s="227">
        <v>0</v>
      </c>
      <c r="BP208" s="227">
        <v>0</v>
      </c>
      <c r="BQ208" s="227">
        <v>0</v>
      </c>
      <c r="BS208" s="126" t="s">
        <v>401</v>
      </c>
      <c r="BT208" s="126" t="s">
        <v>402</v>
      </c>
      <c r="BU208" s="227">
        <v>0</v>
      </c>
      <c r="BV208" s="227">
        <v>0</v>
      </c>
      <c r="BW208" s="227">
        <v>0</v>
      </c>
      <c r="BX208" s="227">
        <v>0</v>
      </c>
      <c r="BZ208" s="126" t="s">
        <v>401</v>
      </c>
      <c r="CA208" s="126" t="s">
        <v>402</v>
      </c>
      <c r="CB208" s="227">
        <v>0</v>
      </c>
      <c r="CC208" s="227">
        <v>0</v>
      </c>
      <c r="CD208" s="227">
        <v>0</v>
      </c>
      <c r="CE208" s="227">
        <v>0</v>
      </c>
    </row>
    <row r="209" spans="1:83">
      <c r="A209" s="126" t="s">
        <v>403</v>
      </c>
      <c r="B209" s="126" t="s">
        <v>404</v>
      </c>
      <c r="C209" s="227">
        <v>0</v>
      </c>
      <c r="D209" s="227">
        <v>0</v>
      </c>
      <c r="E209" s="227">
        <v>0</v>
      </c>
      <c r="F209" s="227">
        <v>0</v>
      </c>
      <c r="H209" s="126" t="s">
        <v>403</v>
      </c>
      <c r="I209" s="126" t="s">
        <v>404</v>
      </c>
      <c r="J209" s="227">
        <v>0</v>
      </c>
      <c r="K209" s="227">
        <v>0</v>
      </c>
      <c r="L209" s="227">
        <v>0</v>
      </c>
      <c r="M209" s="227">
        <v>0</v>
      </c>
      <c r="O209" s="126" t="s">
        <v>403</v>
      </c>
      <c r="P209" s="126" t="s">
        <v>404</v>
      </c>
      <c r="Q209" s="227">
        <v>0</v>
      </c>
      <c r="R209" s="227">
        <v>0</v>
      </c>
      <c r="S209" s="227">
        <v>0</v>
      </c>
      <c r="T209" s="227">
        <v>0</v>
      </c>
      <c r="V209" s="126" t="s">
        <v>403</v>
      </c>
      <c r="W209" s="126" t="s">
        <v>404</v>
      </c>
      <c r="X209" s="227">
        <v>0</v>
      </c>
      <c r="Y209" s="227">
        <v>0</v>
      </c>
      <c r="Z209" s="227">
        <v>0</v>
      </c>
      <c r="AA209" s="227">
        <v>0</v>
      </c>
      <c r="AC209" s="126" t="s">
        <v>403</v>
      </c>
      <c r="AD209" s="126" t="s">
        <v>404</v>
      </c>
      <c r="AE209" s="227">
        <v>0</v>
      </c>
      <c r="AF209" s="227">
        <v>0</v>
      </c>
      <c r="AG209" s="227">
        <v>0</v>
      </c>
      <c r="AH209" s="227">
        <v>0</v>
      </c>
      <c r="AJ209" s="126" t="s">
        <v>403</v>
      </c>
      <c r="AK209" s="126" t="s">
        <v>404</v>
      </c>
      <c r="AL209" s="227">
        <v>0</v>
      </c>
      <c r="AM209" s="227">
        <v>0</v>
      </c>
      <c r="AN209" s="227">
        <v>0</v>
      </c>
      <c r="AO209" s="227">
        <v>0</v>
      </c>
      <c r="AQ209" s="126" t="s">
        <v>403</v>
      </c>
      <c r="AR209" s="126" t="s">
        <v>404</v>
      </c>
      <c r="AS209" s="227">
        <v>0</v>
      </c>
      <c r="AT209" s="227">
        <v>0</v>
      </c>
      <c r="AU209" s="227">
        <v>0</v>
      </c>
      <c r="AV209" s="227">
        <v>0</v>
      </c>
      <c r="AX209" s="126" t="s">
        <v>403</v>
      </c>
      <c r="AY209" s="126" t="s">
        <v>404</v>
      </c>
      <c r="AZ209" s="227">
        <v>0</v>
      </c>
      <c r="BA209" s="227">
        <v>0</v>
      </c>
      <c r="BB209" s="227">
        <v>0</v>
      </c>
      <c r="BC209" s="227">
        <v>0</v>
      </c>
      <c r="BE209" s="126" t="s">
        <v>403</v>
      </c>
      <c r="BF209" s="126" t="s">
        <v>404</v>
      </c>
      <c r="BG209" s="227">
        <v>0</v>
      </c>
      <c r="BH209" s="227">
        <v>0</v>
      </c>
      <c r="BI209" s="227">
        <v>0</v>
      </c>
      <c r="BJ209" s="227">
        <v>0</v>
      </c>
      <c r="BL209" s="126" t="s">
        <v>403</v>
      </c>
      <c r="BM209" s="126" t="s">
        <v>404</v>
      </c>
      <c r="BN209" s="227">
        <v>0</v>
      </c>
      <c r="BO209" s="227">
        <v>0</v>
      </c>
      <c r="BP209" s="227">
        <v>0</v>
      </c>
      <c r="BQ209" s="227">
        <v>0</v>
      </c>
      <c r="BS209" s="126" t="s">
        <v>403</v>
      </c>
      <c r="BT209" s="126" t="s">
        <v>404</v>
      </c>
      <c r="BU209" s="227">
        <v>0</v>
      </c>
      <c r="BV209" s="227">
        <v>0</v>
      </c>
      <c r="BW209" s="227">
        <v>0</v>
      </c>
      <c r="BX209" s="227">
        <v>0</v>
      </c>
      <c r="BZ209" s="126" t="s">
        <v>403</v>
      </c>
      <c r="CA209" s="126" t="s">
        <v>404</v>
      </c>
      <c r="CB209" s="227">
        <v>0</v>
      </c>
      <c r="CC209" s="227">
        <v>0</v>
      </c>
      <c r="CD209" s="227">
        <v>0</v>
      </c>
      <c r="CE209" s="227">
        <v>0</v>
      </c>
    </row>
    <row r="210" spans="1:83">
      <c r="A210" s="126" t="s">
        <v>405</v>
      </c>
      <c r="B210" s="126" t="s">
        <v>406</v>
      </c>
      <c r="C210" s="227">
        <v>0</v>
      </c>
      <c r="D210" s="227">
        <v>0</v>
      </c>
      <c r="E210" s="227">
        <v>0</v>
      </c>
      <c r="F210" s="227">
        <v>0</v>
      </c>
      <c r="H210" s="126" t="s">
        <v>405</v>
      </c>
      <c r="I210" s="126" t="s">
        <v>406</v>
      </c>
      <c r="J210" s="227">
        <v>0</v>
      </c>
      <c r="K210" s="227">
        <v>0</v>
      </c>
      <c r="L210" s="227">
        <v>0</v>
      </c>
      <c r="M210" s="227">
        <v>0</v>
      </c>
      <c r="O210" s="126" t="s">
        <v>405</v>
      </c>
      <c r="P210" s="126" t="s">
        <v>406</v>
      </c>
      <c r="Q210" s="227">
        <v>0</v>
      </c>
      <c r="R210" s="227">
        <v>0</v>
      </c>
      <c r="S210" s="227">
        <v>0</v>
      </c>
      <c r="T210" s="227">
        <v>0</v>
      </c>
      <c r="V210" s="126" t="s">
        <v>405</v>
      </c>
      <c r="W210" s="126" t="s">
        <v>406</v>
      </c>
      <c r="X210" s="227">
        <v>0</v>
      </c>
      <c r="Y210" s="227">
        <v>0</v>
      </c>
      <c r="Z210" s="227">
        <v>0</v>
      </c>
      <c r="AA210" s="227">
        <v>0</v>
      </c>
      <c r="AC210" s="126" t="s">
        <v>405</v>
      </c>
      <c r="AD210" s="126" t="s">
        <v>406</v>
      </c>
      <c r="AE210" s="227">
        <v>0</v>
      </c>
      <c r="AF210" s="227">
        <v>0</v>
      </c>
      <c r="AG210" s="227">
        <v>0</v>
      </c>
      <c r="AH210" s="227">
        <v>0</v>
      </c>
      <c r="AJ210" s="126" t="s">
        <v>405</v>
      </c>
      <c r="AK210" s="126" t="s">
        <v>406</v>
      </c>
      <c r="AL210" s="227">
        <v>0</v>
      </c>
      <c r="AM210" s="227">
        <v>0</v>
      </c>
      <c r="AN210" s="227">
        <v>0</v>
      </c>
      <c r="AO210" s="227">
        <v>0</v>
      </c>
      <c r="AQ210" s="126" t="s">
        <v>405</v>
      </c>
      <c r="AR210" s="126" t="s">
        <v>406</v>
      </c>
      <c r="AS210" s="227">
        <v>0</v>
      </c>
      <c r="AT210" s="227">
        <v>0</v>
      </c>
      <c r="AU210" s="227">
        <v>0</v>
      </c>
      <c r="AV210" s="227">
        <v>0</v>
      </c>
      <c r="AX210" s="126" t="s">
        <v>405</v>
      </c>
      <c r="AY210" s="126" t="s">
        <v>406</v>
      </c>
      <c r="AZ210" s="227">
        <v>0</v>
      </c>
      <c r="BA210" s="227">
        <v>0</v>
      </c>
      <c r="BB210" s="227">
        <v>0</v>
      </c>
      <c r="BC210" s="227">
        <v>0</v>
      </c>
      <c r="BE210" s="126" t="s">
        <v>405</v>
      </c>
      <c r="BF210" s="126" t="s">
        <v>406</v>
      </c>
      <c r="BG210" s="227">
        <v>0</v>
      </c>
      <c r="BH210" s="227">
        <v>0</v>
      </c>
      <c r="BI210" s="227">
        <v>0</v>
      </c>
      <c r="BJ210" s="227">
        <v>0</v>
      </c>
      <c r="BL210" s="126" t="s">
        <v>405</v>
      </c>
      <c r="BM210" s="126" t="s">
        <v>406</v>
      </c>
      <c r="BN210" s="227">
        <v>0</v>
      </c>
      <c r="BO210" s="227">
        <v>0</v>
      </c>
      <c r="BP210" s="227">
        <v>0</v>
      </c>
      <c r="BQ210" s="227">
        <v>0</v>
      </c>
      <c r="BS210" s="126" t="s">
        <v>405</v>
      </c>
      <c r="BT210" s="126" t="s">
        <v>406</v>
      </c>
      <c r="BU210" s="227">
        <v>0</v>
      </c>
      <c r="BV210" s="227">
        <v>0</v>
      </c>
      <c r="BW210" s="227">
        <v>0</v>
      </c>
      <c r="BX210" s="227">
        <v>0</v>
      </c>
      <c r="BZ210" s="126" t="s">
        <v>405</v>
      </c>
      <c r="CA210" s="126" t="s">
        <v>406</v>
      </c>
      <c r="CB210" s="227">
        <v>0</v>
      </c>
      <c r="CC210" s="227">
        <v>0</v>
      </c>
      <c r="CD210" s="227">
        <v>0</v>
      </c>
      <c r="CE210" s="227">
        <v>0</v>
      </c>
    </row>
    <row r="211" spans="1:83">
      <c r="A211" s="126" t="s">
        <v>407</v>
      </c>
      <c r="B211" s="126" t="s">
        <v>408</v>
      </c>
      <c r="C211" s="227">
        <v>0</v>
      </c>
      <c r="D211" s="227">
        <v>0</v>
      </c>
      <c r="E211" s="227">
        <v>0</v>
      </c>
      <c r="F211" s="227">
        <v>0</v>
      </c>
      <c r="H211" s="126" t="s">
        <v>407</v>
      </c>
      <c r="I211" s="126" t="s">
        <v>408</v>
      </c>
      <c r="J211" s="227">
        <v>0</v>
      </c>
      <c r="K211" s="227">
        <v>0</v>
      </c>
      <c r="L211" s="227">
        <v>0</v>
      </c>
      <c r="M211" s="227">
        <v>0</v>
      </c>
      <c r="O211" s="126" t="s">
        <v>407</v>
      </c>
      <c r="P211" s="126" t="s">
        <v>408</v>
      </c>
      <c r="Q211" s="227">
        <v>0</v>
      </c>
      <c r="R211" s="227">
        <v>0</v>
      </c>
      <c r="S211" s="227">
        <v>0</v>
      </c>
      <c r="T211" s="227">
        <v>0</v>
      </c>
      <c r="V211" s="126" t="s">
        <v>407</v>
      </c>
      <c r="W211" s="126" t="s">
        <v>408</v>
      </c>
      <c r="X211" s="227">
        <v>0</v>
      </c>
      <c r="Y211" s="227">
        <v>0</v>
      </c>
      <c r="Z211" s="227">
        <v>0</v>
      </c>
      <c r="AA211" s="227">
        <v>0</v>
      </c>
      <c r="AC211" s="126" t="s">
        <v>407</v>
      </c>
      <c r="AD211" s="126" t="s">
        <v>408</v>
      </c>
      <c r="AE211" s="227">
        <v>0</v>
      </c>
      <c r="AF211" s="227">
        <v>0</v>
      </c>
      <c r="AG211" s="227">
        <v>0</v>
      </c>
      <c r="AH211" s="227">
        <v>0</v>
      </c>
      <c r="AJ211" s="126" t="s">
        <v>407</v>
      </c>
      <c r="AK211" s="126" t="s">
        <v>408</v>
      </c>
      <c r="AL211" s="227">
        <v>0</v>
      </c>
      <c r="AM211" s="227">
        <v>0</v>
      </c>
      <c r="AN211" s="227">
        <v>0</v>
      </c>
      <c r="AO211" s="227">
        <v>0</v>
      </c>
      <c r="AQ211" s="126" t="s">
        <v>407</v>
      </c>
      <c r="AR211" s="126" t="s">
        <v>408</v>
      </c>
      <c r="AS211" s="227">
        <v>0</v>
      </c>
      <c r="AT211" s="227">
        <v>0</v>
      </c>
      <c r="AU211" s="227">
        <v>0</v>
      </c>
      <c r="AV211" s="227">
        <v>0</v>
      </c>
      <c r="AX211" s="126" t="s">
        <v>407</v>
      </c>
      <c r="AY211" s="126" t="s">
        <v>408</v>
      </c>
      <c r="AZ211" s="227">
        <v>0</v>
      </c>
      <c r="BA211" s="227">
        <v>0</v>
      </c>
      <c r="BB211" s="227">
        <v>0</v>
      </c>
      <c r="BC211" s="227">
        <v>0</v>
      </c>
      <c r="BE211" s="126" t="s">
        <v>407</v>
      </c>
      <c r="BF211" s="126" t="s">
        <v>408</v>
      </c>
      <c r="BG211" s="227">
        <v>0</v>
      </c>
      <c r="BH211" s="227">
        <v>0</v>
      </c>
      <c r="BI211" s="227">
        <v>0</v>
      </c>
      <c r="BJ211" s="227">
        <v>0</v>
      </c>
      <c r="BL211" s="126" t="s">
        <v>407</v>
      </c>
      <c r="BM211" s="126" t="s">
        <v>408</v>
      </c>
      <c r="BN211" s="227">
        <v>0</v>
      </c>
      <c r="BO211" s="227">
        <v>0</v>
      </c>
      <c r="BP211" s="227">
        <v>0</v>
      </c>
      <c r="BQ211" s="227">
        <v>0</v>
      </c>
      <c r="BS211" s="126" t="s">
        <v>407</v>
      </c>
      <c r="BT211" s="126" t="s">
        <v>408</v>
      </c>
      <c r="BU211" s="227">
        <v>0</v>
      </c>
      <c r="BV211" s="227">
        <v>0</v>
      </c>
      <c r="BW211" s="227">
        <v>0</v>
      </c>
      <c r="BX211" s="227">
        <v>0</v>
      </c>
      <c r="BZ211" s="126" t="s">
        <v>407</v>
      </c>
      <c r="CA211" s="126" t="s">
        <v>408</v>
      </c>
      <c r="CB211" s="227">
        <v>0</v>
      </c>
      <c r="CC211" s="227">
        <v>0</v>
      </c>
      <c r="CD211" s="227">
        <v>0</v>
      </c>
      <c r="CE211" s="227">
        <v>0</v>
      </c>
    </row>
    <row r="212" spans="1:83">
      <c r="A212" s="126" t="s">
        <v>409</v>
      </c>
      <c r="B212" s="126" t="s">
        <v>410</v>
      </c>
      <c r="C212" s="227">
        <v>0</v>
      </c>
      <c r="D212" s="227">
        <v>0</v>
      </c>
      <c r="E212" s="227">
        <v>0</v>
      </c>
      <c r="F212" s="227">
        <v>0</v>
      </c>
      <c r="H212" s="126" t="s">
        <v>409</v>
      </c>
      <c r="I212" s="126" t="s">
        <v>410</v>
      </c>
      <c r="J212" s="227">
        <v>0</v>
      </c>
      <c r="K212" s="227">
        <v>0</v>
      </c>
      <c r="L212" s="227">
        <v>0</v>
      </c>
      <c r="M212" s="227">
        <v>0</v>
      </c>
      <c r="O212" s="126" t="s">
        <v>409</v>
      </c>
      <c r="P212" s="126" t="s">
        <v>410</v>
      </c>
      <c r="Q212" s="227">
        <v>0</v>
      </c>
      <c r="R212" s="227">
        <v>0</v>
      </c>
      <c r="S212" s="227">
        <v>0</v>
      </c>
      <c r="T212" s="227">
        <v>0</v>
      </c>
      <c r="V212" s="126" t="s">
        <v>409</v>
      </c>
      <c r="W212" s="126" t="s">
        <v>410</v>
      </c>
      <c r="X212" s="227">
        <v>0</v>
      </c>
      <c r="Y212" s="227">
        <v>0</v>
      </c>
      <c r="Z212" s="227">
        <v>0</v>
      </c>
      <c r="AA212" s="227">
        <v>0</v>
      </c>
      <c r="AC212" s="126" t="s">
        <v>409</v>
      </c>
      <c r="AD212" s="126" t="s">
        <v>410</v>
      </c>
      <c r="AE212" s="227">
        <v>0</v>
      </c>
      <c r="AF212" s="227">
        <v>0</v>
      </c>
      <c r="AG212" s="227">
        <v>0</v>
      </c>
      <c r="AH212" s="227">
        <v>0</v>
      </c>
      <c r="AJ212" s="126" t="s">
        <v>409</v>
      </c>
      <c r="AK212" s="126" t="s">
        <v>410</v>
      </c>
      <c r="AL212" s="227">
        <v>0</v>
      </c>
      <c r="AM212" s="227">
        <v>0</v>
      </c>
      <c r="AN212" s="227">
        <v>0</v>
      </c>
      <c r="AO212" s="227">
        <v>0</v>
      </c>
      <c r="AQ212" s="126" t="s">
        <v>409</v>
      </c>
      <c r="AR212" s="126" t="s">
        <v>410</v>
      </c>
      <c r="AS212" s="227">
        <v>0</v>
      </c>
      <c r="AT212" s="227">
        <v>0</v>
      </c>
      <c r="AU212" s="227">
        <v>0</v>
      </c>
      <c r="AV212" s="227">
        <v>0</v>
      </c>
      <c r="AX212" s="126" t="s">
        <v>409</v>
      </c>
      <c r="AY212" s="126" t="s">
        <v>410</v>
      </c>
      <c r="AZ212" s="227">
        <v>0</v>
      </c>
      <c r="BA212" s="227">
        <v>0</v>
      </c>
      <c r="BB212" s="227">
        <v>0</v>
      </c>
      <c r="BC212" s="227">
        <v>0</v>
      </c>
      <c r="BE212" s="126" t="s">
        <v>409</v>
      </c>
      <c r="BF212" s="126" t="s">
        <v>410</v>
      </c>
      <c r="BG212" s="227">
        <v>0</v>
      </c>
      <c r="BH212" s="227">
        <v>0</v>
      </c>
      <c r="BI212" s="227">
        <v>0</v>
      </c>
      <c r="BJ212" s="227">
        <v>0</v>
      </c>
      <c r="BL212" s="126" t="s">
        <v>409</v>
      </c>
      <c r="BM212" s="126" t="s">
        <v>410</v>
      </c>
      <c r="BN212" s="227">
        <v>0</v>
      </c>
      <c r="BO212" s="227">
        <v>0</v>
      </c>
      <c r="BP212" s="227">
        <v>0</v>
      </c>
      <c r="BQ212" s="227">
        <v>0</v>
      </c>
      <c r="BS212" s="126" t="s">
        <v>409</v>
      </c>
      <c r="BT212" s="126" t="s">
        <v>410</v>
      </c>
      <c r="BU212" s="227">
        <v>0</v>
      </c>
      <c r="BV212" s="227">
        <v>0</v>
      </c>
      <c r="BW212" s="227">
        <v>0</v>
      </c>
      <c r="BX212" s="227">
        <v>0</v>
      </c>
      <c r="BZ212" s="126" t="s">
        <v>409</v>
      </c>
      <c r="CA212" s="126" t="s">
        <v>410</v>
      </c>
      <c r="CB212" s="227">
        <v>0</v>
      </c>
      <c r="CC212" s="227">
        <v>0</v>
      </c>
      <c r="CD212" s="227">
        <v>0</v>
      </c>
      <c r="CE212" s="227">
        <v>0</v>
      </c>
    </row>
    <row r="213" spans="1:83">
      <c r="A213" s="126" t="s">
        <v>411</v>
      </c>
      <c r="B213" s="126" t="s">
        <v>412</v>
      </c>
      <c r="C213" s="227">
        <v>0</v>
      </c>
      <c r="D213" s="227">
        <v>0</v>
      </c>
      <c r="E213" s="227">
        <v>0</v>
      </c>
      <c r="F213" s="227">
        <v>0</v>
      </c>
      <c r="H213" s="126" t="s">
        <v>411</v>
      </c>
      <c r="I213" s="126" t="s">
        <v>412</v>
      </c>
      <c r="J213" s="227">
        <v>0</v>
      </c>
      <c r="K213" s="227">
        <v>0</v>
      </c>
      <c r="L213" s="227">
        <v>0</v>
      </c>
      <c r="M213" s="227">
        <v>0</v>
      </c>
      <c r="O213" s="126" t="s">
        <v>411</v>
      </c>
      <c r="P213" s="126" t="s">
        <v>412</v>
      </c>
      <c r="Q213" s="227">
        <v>0</v>
      </c>
      <c r="R213" s="227">
        <v>0</v>
      </c>
      <c r="S213" s="227">
        <v>0</v>
      </c>
      <c r="T213" s="227">
        <v>0</v>
      </c>
      <c r="V213" s="126" t="s">
        <v>411</v>
      </c>
      <c r="W213" s="126" t="s">
        <v>412</v>
      </c>
      <c r="X213" s="227">
        <v>0</v>
      </c>
      <c r="Y213" s="227">
        <v>0</v>
      </c>
      <c r="Z213" s="227">
        <v>0</v>
      </c>
      <c r="AA213" s="227">
        <v>0</v>
      </c>
      <c r="AC213" s="126" t="s">
        <v>411</v>
      </c>
      <c r="AD213" s="126" t="s">
        <v>412</v>
      </c>
      <c r="AE213" s="227">
        <v>0</v>
      </c>
      <c r="AF213" s="227">
        <v>0</v>
      </c>
      <c r="AG213" s="227">
        <v>0</v>
      </c>
      <c r="AH213" s="227">
        <v>0</v>
      </c>
      <c r="AJ213" s="126" t="s">
        <v>411</v>
      </c>
      <c r="AK213" s="126" t="s">
        <v>412</v>
      </c>
      <c r="AL213" s="227">
        <v>0</v>
      </c>
      <c r="AM213" s="227">
        <v>0</v>
      </c>
      <c r="AN213" s="227">
        <v>0</v>
      </c>
      <c r="AO213" s="227">
        <v>0</v>
      </c>
      <c r="AQ213" s="126" t="s">
        <v>411</v>
      </c>
      <c r="AR213" s="126" t="s">
        <v>412</v>
      </c>
      <c r="AS213" s="227">
        <v>0</v>
      </c>
      <c r="AT213" s="227">
        <v>0</v>
      </c>
      <c r="AU213" s="227">
        <v>0</v>
      </c>
      <c r="AV213" s="227">
        <v>0</v>
      </c>
      <c r="AX213" s="126" t="s">
        <v>411</v>
      </c>
      <c r="AY213" s="126" t="s">
        <v>412</v>
      </c>
      <c r="AZ213" s="227">
        <v>0</v>
      </c>
      <c r="BA213" s="227">
        <v>0</v>
      </c>
      <c r="BB213" s="227">
        <v>0</v>
      </c>
      <c r="BC213" s="227">
        <v>0</v>
      </c>
      <c r="BE213" s="126" t="s">
        <v>411</v>
      </c>
      <c r="BF213" s="126" t="s">
        <v>412</v>
      </c>
      <c r="BG213" s="227">
        <v>0</v>
      </c>
      <c r="BH213" s="227">
        <v>0</v>
      </c>
      <c r="BI213" s="227">
        <v>0</v>
      </c>
      <c r="BJ213" s="227">
        <v>0</v>
      </c>
      <c r="BL213" s="126" t="s">
        <v>411</v>
      </c>
      <c r="BM213" s="126" t="s">
        <v>412</v>
      </c>
      <c r="BN213" s="227">
        <v>0</v>
      </c>
      <c r="BO213" s="227">
        <v>0</v>
      </c>
      <c r="BP213" s="227">
        <v>0</v>
      </c>
      <c r="BQ213" s="227">
        <v>0</v>
      </c>
      <c r="BS213" s="126" t="s">
        <v>411</v>
      </c>
      <c r="BT213" s="126" t="s">
        <v>412</v>
      </c>
      <c r="BU213" s="227">
        <v>0</v>
      </c>
      <c r="BV213" s="227">
        <v>0</v>
      </c>
      <c r="BW213" s="227">
        <v>0</v>
      </c>
      <c r="BX213" s="227">
        <v>0</v>
      </c>
      <c r="BZ213" s="126" t="s">
        <v>411</v>
      </c>
      <c r="CA213" s="126" t="s">
        <v>412</v>
      </c>
      <c r="CB213" s="227">
        <v>0</v>
      </c>
      <c r="CC213" s="227">
        <v>0</v>
      </c>
      <c r="CD213" s="227">
        <v>0</v>
      </c>
      <c r="CE213" s="227">
        <v>0</v>
      </c>
    </row>
    <row r="214" spans="1:83">
      <c r="A214" s="126" t="s">
        <v>413</v>
      </c>
      <c r="B214" s="126" t="s">
        <v>414</v>
      </c>
      <c r="C214" s="227">
        <v>0</v>
      </c>
      <c r="D214" s="227">
        <v>0</v>
      </c>
      <c r="E214" s="227">
        <v>0</v>
      </c>
      <c r="F214" s="227">
        <v>0</v>
      </c>
      <c r="H214" s="126" t="s">
        <v>413</v>
      </c>
      <c r="I214" s="126" t="s">
        <v>414</v>
      </c>
      <c r="J214" s="227">
        <v>0</v>
      </c>
      <c r="K214" s="227">
        <v>0</v>
      </c>
      <c r="L214" s="227">
        <v>0</v>
      </c>
      <c r="M214" s="227">
        <v>0</v>
      </c>
      <c r="O214" s="126" t="s">
        <v>413</v>
      </c>
      <c r="P214" s="126" t="s">
        <v>414</v>
      </c>
      <c r="Q214" s="227">
        <v>0</v>
      </c>
      <c r="R214" s="227">
        <v>0</v>
      </c>
      <c r="S214" s="227">
        <v>0</v>
      </c>
      <c r="T214" s="227">
        <v>0</v>
      </c>
      <c r="V214" s="126" t="s">
        <v>413</v>
      </c>
      <c r="W214" s="126" t="s">
        <v>414</v>
      </c>
      <c r="X214" s="227">
        <v>0</v>
      </c>
      <c r="Y214" s="227">
        <v>0</v>
      </c>
      <c r="Z214" s="227">
        <v>0</v>
      </c>
      <c r="AA214" s="227">
        <v>0</v>
      </c>
      <c r="AC214" s="126" t="s">
        <v>413</v>
      </c>
      <c r="AD214" s="126" t="s">
        <v>414</v>
      </c>
      <c r="AE214" s="227">
        <v>0</v>
      </c>
      <c r="AF214" s="227">
        <v>0</v>
      </c>
      <c r="AG214" s="227">
        <v>0</v>
      </c>
      <c r="AH214" s="227">
        <v>0</v>
      </c>
      <c r="AJ214" s="126" t="s">
        <v>413</v>
      </c>
      <c r="AK214" s="126" t="s">
        <v>414</v>
      </c>
      <c r="AL214" s="227">
        <v>0</v>
      </c>
      <c r="AM214" s="227">
        <v>0</v>
      </c>
      <c r="AN214" s="227">
        <v>0</v>
      </c>
      <c r="AO214" s="227">
        <v>0</v>
      </c>
      <c r="AQ214" s="126" t="s">
        <v>413</v>
      </c>
      <c r="AR214" s="126" t="s">
        <v>414</v>
      </c>
      <c r="AS214" s="227">
        <v>0</v>
      </c>
      <c r="AT214" s="227">
        <v>0</v>
      </c>
      <c r="AU214" s="227">
        <v>0</v>
      </c>
      <c r="AV214" s="227">
        <v>0</v>
      </c>
      <c r="AX214" s="126" t="s">
        <v>413</v>
      </c>
      <c r="AY214" s="126" t="s">
        <v>414</v>
      </c>
      <c r="AZ214" s="227">
        <v>0</v>
      </c>
      <c r="BA214" s="227">
        <v>0</v>
      </c>
      <c r="BB214" s="227">
        <v>0</v>
      </c>
      <c r="BC214" s="227">
        <v>0</v>
      </c>
      <c r="BE214" s="126" t="s">
        <v>413</v>
      </c>
      <c r="BF214" s="126" t="s">
        <v>414</v>
      </c>
      <c r="BG214" s="227">
        <v>0</v>
      </c>
      <c r="BH214" s="227">
        <v>0</v>
      </c>
      <c r="BI214" s="227">
        <v>0</v>
      </c>
      <c r="BJ214" s="227">
        <v>0</v>
      </c>
      <c r="BL214" s="126" t="s">
        <v>413</v>
      </c>
      <c r="BM214" s="126" t="s">
        <v>414</v>
      </c>
      <c r="BN214" s="227">
        <v>0</v>
      </c>
      <c r="BO214" s="227">
        <v>0</v>
      </c>
      <c r="BP214" s="227">
        <v>0</v>
      </c>
      <c r="BQ214" s="227">
        <v>0</v>
      </c>
      <c r="BS214" s="126" t="s">
        <v>413</v>
      </c>
      <c r="BT214" s="126" t="s">
        <v>414</v>
      </c>
      <c r="BU214" s="227">
        <v>0</v>
      </c>
      <c r="BV214" s="227">
        <v>0</v>
      </c>
      <c r="BW214" s="227">
        <v>0</v>
      </c>
      <c r="BX214" s="227">
        <v>0</v>
      </c>
      <c r="BZ214" s="126" t="s">
        <v>413</v>
      </c>
      <c r="CA214" s="126" t="s">
        <v>414</v>
      </c>
      <c r="CB214" s="227">
        <v>0</v>
      </c>
      <c r="CC214" s="227">
        <v>0</v>
      </c>
      <c r="CD214" s="227">
        <v>0</v>
      </c>
      <c r="CE214" s="227">
        <v>0</v>
      </c>
    </row>
    <row r="215" spans="1:83">
      <c r="A215" s="126" t="s">
        <v>415</v>
      </c>
      <c r="B215" s="126" t="s">
        <v>416</v>
      </c>
      <c r="C215" s="227">
        <v>0</v>
      </c>
      <c r="D215" s="227">
        <v>0</v>
      </c>
      <c r="E215" s="227">
        <v>0</v>
      </c>
      <c r="F215" s="227">
        <v>0</v>
      </c>
      <c r="H215" s="126" t="s">
        <v>415</v>
      </c>
      <c r="I215" s="126" t="s">
        <v>416</v>
      </c>
      <c r="J215" s="227">
        <v>0</v>
      </c>
      <c r="K215" s="227">
        <v>0</v>
      </c>
      <c r="L215" s="227">
        <v>0</v>
      </c>
      <c r="M215" s="227">
        <v>0</v>
      </c>
      <c r="O215" s="126" t="s">
        <v>415</v>
      </c>
      <c r="P215" s="126" t="s">
        <v>416</v>
      </c>
      <c r="Q215" s="227">
        <v>0</v>
      </c>
      <c r="R215" s="227">
        <v>0</v>
      </c>
      <c r="S215" s="227">
        <v>0</v>
      </c>
      <c r="T215" s="227">
        <v>0</v>
      </c>
      <c r="V215" s="126" t="s">
        <v>415</v>
      </c>
      <c r="W215" s="126" t="s">
        <v>416</v>
      </c>
      <c r="X215" s="227">
        <v>0</v>
      </c>
      <c r="Y215" s="227">
        <v>0</v>
      </c>
      <c r="Z215" s="227">
        <v>0</v>
      </c>
      <c r="AA215" s="227">
        <v>0</v>
      </c>
      <c r="AC215" s="126" t="s">
        <v>415</v>
      </c>
      <c r="AD215" s="126" t="s">
        <v>416</v>
      </c>
      <c r="AE215" s="227">
        <v>0</v>
      </c>
      <c r="AF215" s="227">
        <v>0</v>
      </c>
      <c r="AG215" s="227">
        <v>0</v>
      </c>
      <c r="AH215" s="227">
        <v>0</v>
      </c>
      <c r="AJ215" s="126" t="s">
        <v>415</v>
      </c>
      <c r="AK215" s="126" t="s">
        <v>416</v>
      </c>
      <c r="AL215" s="227">
        <v>0</v>
      </c>
      <c r="AM215" s="227">
        <v>0</v>
      </c>
      <c r="AN215" s="227">
        <v>0</v>
      </c>
      <c r="AO215" s="227">
        <v>0</v>
      </c>
      <c r="AQ215" s="126" t="s">
        <v>415</v>
      </c>
      <c r="AR215" s="126" t="s">
        <v>416</v>
      </c>
      <c r="AS215" s="227">
        <v>0</v>
      </c>
      <c r="AT215" s="227">
        <v>0</v>
      </c>
      <c r="AU215" s="227">
        <v>0</v>
      </c>
      <c r="AV215" s="227">
        <v>0</v>
      </c>
      <c r="AX215" s="126" t="s">
        <v>415</v>
      </c>
      <c r="AY215" s="126" t="s">
        <v>416</v>
      </c>
      <c r="AZ215" s="227">
        <v>0</v>
      </c>
      <c r="BA215" s="227">
        <v>0</v>
      </c>
      <c r="BB215" s="227">
        <v>0</v>
      </c>
      <c r="BC215" s="227">
        <v>0</v>
      </c>
      <c r="BE215" s="126" t="s">
        <v>415</v>
      </c>
      <c r="BF215" s="126" t="s">
        <v>416</v>
      </c>
      <c r="BG215" s="227">
        <v>0</v>
      </c>
      <c r="BH215" s="227">
        <v>0</v>
      </c>
      <c r="BI215" s="227">
        <v>0</v>
      </c>
      <c r="BJ215" s="227">
        <v>0</v>
      </c>
      <c r="BL215" s="126" t="s">
        <v>415</v>
      </c>
      <c r="BM215" s="126" t="s">
        <v>416</v>
      </c>
      <c r="BN215" s="227">
        <v>0</v>
      </c>
      <c r="BO215" s="227">
        <v>0</v>
      </c>
      <c r="BP215" s="227">
        <v>0</v>
      </c>
      <c r="BQ215" s="227">
        <v>0</v>
      </c>
      <c r="BS215" s="126" t="s">
        <v>415</v>
      </c>
      <c r="BT215" s="126" t="s">
        <v>416</v>
      </c>
      <c r="BU215" s="227">
        <v>0</v>
      </c>
      <c r="BV215" s="227">
        <v>0</v>
      </c>
      <c r="BW215" s="227">
        <v>0</v>
      </c>
      <c r="BX215" s="227">
        <v>0</v>
      </c>
      <c r="BZ215" s="126" t="s">
        <v>415</v>
      </c>
      <c r="CA215" s="126" t="s">
        <v>416</v>
      </c>
      <c r="CB215" s="227">
        <v>0</v>
      </c>
      <c r="CC215" s="227">
        <v>0</v>
      </c>
      <c r="CD215" s="227">
        <v>0</v>
      </c>
      <c r="CE215" s="227">
        <v>0</v>
      </c>
    </row>
    <row r="216" spans="1:83">
      <c r="A216" s="126" t="s">
        <v>417</v>
      </c>
      <c r="B216" s="126" t="s">
        <v>418</v>
      </c>
      <c r="C216" s="227">
        <v>0</v>
      </c>
      <c r="D216" s="227">
        <v>0</v>
      </c>
      <c r="E216" s="227">
        <v>0</v>
      </c>
      <c r="F216" s="227">
        <v>0</v>
      </c>
      <c r="H216" s="126" t="s">
        <v>417</v>
      </c>
      <c r="I216" s="126" t="s">
        <v>418</v>
      </c>
      <c r="J216" s="227">
        <v>0</v>
      </c>
      <c r="K216" s="227">
        <v>0</v>
      </c>
      <c r="L216" s="227">
        <v>0</v>
      </c>
      <c r="M216" s="227">
        <v>0</v>
      </c>
      <c r="O216" s="126" t="s">
        <v>417</v>
      </c>
      <c r="P216" s="126" t="s">
        <v>418</v>
      </c>
      <c r="Q216" s="227">
        <v>0</v>
      </c>
      <c r="R216" s="227">
        <v>0</v>
      </c>
      <c r="S216" s="227">
        <v>0</v>
      </c>
      <c r="T216" s="227">
        <v>0</v>
      </c>
      <c r="V216" s="126" t="s">
        <v>417</v>
      </c>
      <c r="W216" s="126" t="s">
        <v>418</v>
      </c>
      <c r="X216" s="227">
        <v>0</v>
      </c>
      <c r="Y216" s="227">
        <v>0</v>
      </c>
      <c r="Z216" s="227">
        <v>0</v>
      </c>
      <c r="AA216" s="227">
        <v>0</v>
      </c>
      <c r="AC216" s="126" t="s">
        <v>417</v>
      </c>
      <c r="AD216" s="126" t="s">
        <v>418</v>
      </c>
      <c r="AE216" s="227">
        <v>0</v>
      </c>
      <c r="AF216" s="227">
        <v>0</v>
      </c>
      <c r="AG216" s="227">
        <v>0</v>
      </c>
      <c r="AH216" s="227">
        <v>0</v>
      </c>
      <c r="AJ216" s="126" t="s">
        <v>417</v>
      </c>
      <c r="AK216" s="126" t="s">
        <v>418</v>
      </c>
      <c r="AL216" s="227">
        <v>0</v>
      </c>
      <c r="AM216" s="227">
        <v>0</v>
      </c>
      <c r="AN216" s="227">
        <v>0</v>
      </c>
      <c r="AO216" s="227">
        <v>0</v>
      </c>
      <c r="AQ216" s="126" t="s">
        <v>417</v>
      </c>
      <c r="AR216" s="126" t="s">
        <v>418</v>
      </c>
      <c r="AS216" s="227">
        <v>0</v>
      </c>
      <c r="AT216" s="227">
        <v>0</v>
      </c>
      <c r="AU216" s="227">
        <v>0</v>
      </c>
      <c r="AV216" s="227">
        <v>0</v>
      </c>
      <c r="AX216" s="126" t="s">
        <v>417</v>
      </c>
      <c r="AY216" s="126" t="s">
        <v>418</v>
      </c>
      <c r="AZ216" s="227">
        <v>0</v>
      </c>
      <c r="BA216" s="227">
        <v>0</v>
      </c>
      <c r="BB216" s="227">
        <v>0</v>
      </c>
      <c r="BC216" s="227">
        <v>0</v>
      </c>
      <c r="BE216" s="126" t="s">
        <v>417</v>
      </c>
      <c r="BF216" s="126" t="s">
        <v>418</v>
      </c>
      <c r="BG216" s="227">
        <v>0</v>
      </c>
      <c r="BH216" s="227">
        <v>0</v>
      </c>
      <c r="BI216" s="227">
        <v>0</v>
      </c>
      <c r="BJ216" s="227">
        <v>0</v>
      </c>
      <c r="BL216" s="126" t="s">
        <v>417</v>
      </c>
      <c r="BM216" s="126" t="s">
        <v>418</v>
      </c>
      <c r="BN216" s="227">
        <v>0</v>
      </c>
      <c r="BO216" s="227">
        <v>0</v>
      </c>
      <c r="BP216" s="227">
        <v>0</v>
      </c>
      <c r="BQ216" s="227">
        <v>0</v>
      </c>
      <c r="BS216" s="126" t="s">
        <v>417</v>
      </c>
      <c r="BT216" s="126" t="s">
        <v>418</v>
      </c>
      <c r="BU216" s="227">
        <v>0</v>
      </c>
      <c r="BV216" s="227">
        <v>0</v>
      </c>
      <c r="BW216" s="227">
        <v>0</v>
      </c>
      <c r="BX216" s="227">
        <v>0</v>
      </c>
      <c r="BZ216" s="126" t="s">
        <v>417</v>
      </c>
      <c r="CA216" s="126" t="s">
        <v>418</v>
      </c>
      <c r="CB216" s="227">
        <v>0</v>
      </c>
      <c r="CC216" s="227">
        <v>0</v>
      </c>
      <c r="CD216" s="227">
        <v>0</v>
      </c>
      <c r="CE216" s="227">
        <v>0</v>
      </c>
    </row>
    <row r="217" spans="1:83">
      <c r="A217" s="126" t="s">
        <v>419</v>
      </c>
      <c r="B217" s="126" t="s">
        <v>420</v>
      </c>
      <c r="C217" s="227">
        <v>0</v>
      </c>
      <c r="D217" s="227">
        <v>0</v>
      </c>
      <c r="E217" s="227">
        <v>0</v>
      </c>
      <c r="F217" s="227">
        <v>0</v>
      </c>
      <c r="H217" s="126" t="s">
        <v>419</v>
      </c>
      <c r="I217" s="126" t="s">
        <v>420</v>
      </c>
      <c r="J217" s="227">
        <v>0</v>
      </c>
      <c r="K217" s="227">
        <v>0</v>
      </c>
      <c r="L217" s="227">
        <v>0</v>
      </c>
      <c r="M217" s="227">
        <v>0</v>
      </c>
      <c r="O217" s="126" t="s">
        <v>419</v>
      </c>
      <c r="P217" s="126" t="s">
        <v>420</v>
      </c>
      <c r="Q217" s="227">
        <v>0</v>
      </c>
      <c r="R217" s="227">
        <v>0</v>
      </c>
      <c r="S217" s="227">
        <v>0</v>
      </c>
      <c r="T217" s="227">
        <v>0</v>
      </c>
      <c r="V217" s="126" t="s">
        <v>419</v>
      </c>
      <c r="W217" s="126" t="s">
        <v>420</v>
      </c>
      <c r="X217" s="227">
        <v>0</v>
      </c>
      <c r="Y217" s="227">
        <v>0</v>
      </c>
      <c r="Z217" s="227">
        <v>0</v>
      </c>
      <c r="AA217" s="227">
        <v>0</v>
      </c>
      <c r="AC217" s="126" t="s">
        <v>419</v>
      </c>
      <c r="AD217" s="126" t="s">
        <v>420</v>
      </c>
      <c r="AE217" s="227">
        <v>0</v>
      </c>
      <c r="AF217" s="227">
        <v>0</v>
      </c>
      <c r="AG217" s="227">
        <v>0</v>
      </c>
      <c r="AH217" s="227">
        <v>0</v>
      </c>
      <c r="AJ217" s="126" t="s">
        <v>419</v>
      </c>
      <c r="AK217" s="126" t="s">
        <v>420</v>
      </c>
      <c r="AL217" s="227">
        <v>0</v>
      </c>
      <c r="AM217" s="227">
        <v>0</v>
      </c>
      <c r="AN217" s="227">
        <v>0</v>
      </c>
      <c r="AO217" s="227">
        <v>0</v>
      </c>
      <c r="AQ217" s="126" t="s">
        <v>419</v>
      </c>
      <c r="AR217" s="126" t="s">
        <v>420</v>
      </c>
      <c r="AS217" s="227">
        <v>0</v>
      </c>
      <c r="AT217" s="227">
        <v>0</v>
      </c>
      <c r="AU217" s="227">
        <v>0</v>
      </c>
      <c r="AV217" s="227">
        <v>0</v>
      </c>
      <c r="AX217" s="126" t="s">
        <v>419</v>
      </c>
      <c r="AY217" s="126" t="s">
        <v>420</v>
      </c>
      <c r="AZ217" s="227">
        <v>0</v>
      </c>
      <c r="BA217" s="227">
        <v>0</v>
      </c>
      <c r="BB217" s="227">
        <v>0</v>
      </c>
      <c r="BC217" s="227">
        <v>0</v>
      </c>
      <c r="BE217" s="126" t="s">
        <v>419</v>
      </c>
      <c r="BF217" s="126" t="s">
        <v>420</v>
      </c>
      <c r="BG217" s="227">
        <v>0</v>
      </c>
      <c r="BH217" s="227">
        <v>0</v>
      </c>
      <c r="BI217" s="227">
        <v>0</v>
      </c>
      <c r="BJ217" s="227">
        <v>0</v>
      </c>
      <c r="BL217" s="126" t="s">
        <v>419</v>
      </c>
      <c r="BM217" s="126" t="s">
        <v>420</v>
      </c>
      <c r="BN217" s="227">
        <v>0</v>
      </c>
      <c r="BO217" s="227">
        <v>0</v>
      </c>
      <c r="BP217" s="227">
        <v>0</v>
      </c>
      <c r="BQ217" s="227">
        <v>0</v>
      </c>
      <c r="BS217" s="126" t="s">
        <v>419</v>
      </c>
      <c r="BT217" s="126" t="s">
        <v>420</v>
      </c>
      <c r="BU217" s="227">
        <v>0</v>
      </c>
      <c r="BV217" s="227">
        <v>0</v>
      </c>
      <c r="BW217" s="227">
        <v>0</v>
      </c>
      <c r="BX217" s="227">
        <v>0</v>
      </c>
      <c r="BZ217" s="126" t="s">
        <v>419</v>
      </c>
      <c r="CA217" s="126" t="s">
        <v>420</v>
      </c>
      <c r="CB217" s="227">
        <v>0</v>
      </c>
      <c r="CC217" s="227">
        <v>0</v>
      </c>
      <c r="CD217" s="227">
        <v>0</v>
      </c>
      <c r="CE217" s="227">
        <v>0</v>
      </c>
    </row>
    <row r="218" spans="1:83">
      <c r="A218" s="126" t="s">
        <v>421</v>
      </c>
      <c r="B218" s="126" t="s">
        <v>422</v>
      </c>
      <c r="C218" s="227">
        <v>0</v>
      </c>
      <c r="D218" s="227">
        <v>0</v>
      </c>
      <c r="E218" s="227">
        <v>0</v>
      </c>
      <c r="F218" s="227">
        <v>0</v>
      </c>
      <c r="H218" s="126" t="s">
        <v>421</v>
      </c>
      <c r="I218" s="126" t="s">
        <v>422</v>
      </c>
      <c r="J218" s="227">
        <v>0</v>
      </c>
      <c r="K218" s="227">
        <v>0</v>
      </c>
      <c r="L218" s="227">
        <v>0</v>
      </c>
      <c r="M218" s="227">
        <v>0</v>
      </c>
      <c r="O218" s="126" t="s">
        <v>421</v>
      </c>
      <c r="P218" s="126" t="s">
        <v>422</v>
      </c>
      <c r="Q218" s="227">
        <v>0</v>
      </c>
      <c r="R218" s="227">
        <v>0</v>
      </c>
      <c r="S218" s="227">
        <v>0</v>
      </c>
      <c r="T218" s="227">
        <v>0</v>
      </c>
      <c r="V218" s="126" t="s">
        <v>421</v>
      </c>
      <c r="W218" s="126" t="s">
        <v>422</v>
      </c>
      <c r="X218" s="227">
        <v>0</v>
      </c>
      <c r="Y218" s="227">
        <v>0</v>
      </c>
      <c r="Z218" s="227">
        <v>0</v>
      </c>
      <c r="AA218" s="227">
        <v>0</v>
      </c>
      <c r="AC218" s="126" t="s">
        <v>421</v>
      </c>
      <c r="AD218" s="126" t="s">
        <v>422</v>
      </c>
      <c r="AE218" s="227">
        <v>0</v>
      </c>
      <c r="AF218" s="227">
        <v>0</v>
      </c>
      <c r="AG218" s="227">
        <v>0</v>
      </c>
      <c r="AH218" s="227">
        <v>0</v>
      </c>
      <c r="AJ218" s="126" t="s">
        <v>421</v>
      </c>
      <c r="AK218" s="126" t="s">
        <v>422</v>
      </c>
      <c r="AL218" s="227">
        <v>0</v>
      </c>
      <c r="AM218" s="227">
        <v>0</v>
      </c>
      <c r="AN218" s="227">
        <v>0</v>
      </c>
      <c r="AO218" s="227">
        <v>0</v>
      </c>
      <c r="AQ218" s="126" t="s">
        <v>421</v>
      </c>
      <c r="AR218" s="126" t="s">
        <v>422</v>
      </c>
      <c r="AS218" s="227">
        <v>0</v>
      </c>
      <c r="AT218" s="227">
        <v>0</v>
      </c>
      <c r="AU218" s="227">
        <v>0</v>
      </c>
      <c r="AV218" s="227">
        <v>0</v>
      </c>
      <c r="AX218" s="126" t="s">
        <v>421</v>
      </c>
      <c r="AY218" s="126" t="s">
        <v>422</v>
      </c>
      <c r="AZ218" s="227">
        <v>0</v>
      </c>
      <c r="BA218" s="227">
        <v>0</v>
      </c>
      <c r="BB218" s="227">
        <v>0</v>
      </c>
      <c r="BC218" s="227">
        <v>0</v>
      </c>
      <c r="BE218" s="126" t="s">
        <v>421</v>
      </c>
      <c r="BF218" s="126" t="s">
        <v>422</v>
      </c>
      <c r="BG218" s="227">
        <v>0</v>
      </c>
      <c r="BH218" s="227">
        <v>0</v>
      </c>
      <c r="BI218" s="227">
        <v>0</v>
      </c>
      <c r="BJ218" s="227">
        <v>0</v>
      </c>
      <c r="BL218" s="126" t="s">
        <v>421</v>
      </c>
      <c r="BM218" s="126" t="s">
        <v>422</v>
      </c>
      <c r="BN218" s="227">
        <v>0</v>
      </c>
      <c r="BO218" s="227">
        <v>0</v>
      </c>
      <c r="BP218" s="227">
        <v>0</v>
      </c>
      <c r="BQ218" s="227">
        <v>0</v>
      </c>
      <c r="BS218" s="126" t="s">
        <v>421</v>
      </c>
      <c r="BT218" s="126" t="s">
        <v>422</v>
      </c>
      <c r="BU218" s="227">
        <v>0</v>
      </c>
      <c r="BV218" s="227">
        <v>0</v>
      </c>
      <c r="BW218" s="227">
        <v>0</v>
      </c>
      <c r="BX218" s="227">
        <v>0</v>
      </c>
      <c r="BZ218" s="126" t="s">
        <v>421</v>
      </c>
      <c r="CA218" s="126" t="s">
        <v>422</v>
      </c>
      <c r="CB218" s="227">
        <v>0</v>
      </c>
      <c r="CC218" s="227">
        <v>0</v>
      </c>
      <c r="CD218" s="227">
        <v>0</v>
      </c>
      <c r="CE218" s="227">
        <v>0</v>
      </c>
    </row>
    <row r="219" spans="1:83">
      <c r="A219" s="126" t="s">
        <v>423</v>
      </c>
      <c r="B219" s="126" t="s">
        <v>424</v>
      </c>
      <c r="C219" s="227">
        <v>0</v>
      </c>
      <c r="D219" s="227">
        <v>0</v>
      </c>
      <c r="E219" s="227">
        <v>0</v>
      </c>
      <c r="F219" s="227">
        <v>0</v>
      </c>
      <c r="H219" s="126" t="s">
        <v>423</v>
      </c>
      <c r="I219" s="126" t="s">
        <v>424</v>
      </c>
      <c r="J219" s="227">
        <v>0</v>
      </c>
      <c r="K219" s="227">
        <v>0</v>
      </c>
      <c r="L219" s="227">
        <v>0</v>
      </c>
      <c r="M219" s="227">
        <v>0</v>
      </c>
      <c r="O219" s="126" t="s">
        <v>423</v>
      </c>
      <c r="P219" s="126" t="s">
        <v>424</v>
      </c>
      <c r="Q219" s="227">
        <v>0</v>
      </c>
      <c r="R219" s="227">
        <v>0</v>
      </c>
      <c r="S219" s="227">
        <v>0</v>
      </c>
      <c r="T219" s="227">
        <v>0</v>
      </c>
      <c r="V219" s="126" t="s">
        <v>423</v>
      </c>
      <c r="W219" s="126" t="s">
        <v>424</v>
      </c>
      <c r="X219" s="227">
        <v>0</v>
      </c>
      <c r="Y219" s="227">
        <v>0</v>
      </c>
      <c r="Z219" s="227">
        <v>0</v>
      </c>
      <c r="AA219" s="227">
        <v>0</v>
      </c>
      <c r="AC219" s="126" t="s">
        <v>423</v>
      </c>
      <c r="AD219" s="126" t="s">
        <v>424</v>
      </c>
      <c r="AE219" s="227">
        <v>0</v>
      </c>
      <c r="AF219" s="227">
        <v>0</v>
      </c>
      <c r="AG219" s="227">
        <v>0</v>
      </c>
      <c r="AH219" s="227">
        <v>0</v>
      </c>
      <c r="AJ219" s="126" t="s">
        <v>423</v>
      </c>
      <c r="AK219" s="126" t="s">
        <v>424</v>
      </c>
      <c r="AL219" s="227">
        <v>0</v>
      </c>
      <c r="AM219" s="227">
        <v>0</v>
      </c>
      <c r="AN219" s="227">
        <v>0</v>
      </c>
      <c r="AO219" s="227">
        <v>0</v>
      </c>
      <c r="AQ219" s="126" t="s">
        <v>423</v>
      </c>
      <c r="AR219" s="126" t="s">
        <v>424</v>
      </c>
      <c r="AS219" s="227">
        <v>0</v>
      </c>
      <c r="AT219" s="227">
        <v>0</v>
      </c>
      <c r="AU219" s="227">
        <v>0</v>
      </c>
      <c r="AV219" s="227">
        <v>0</v>
      </c>
      <c r="AX219" s="126" t="s">
        <v>423</v>
      </c>
      <c r="AY219" s="126" t="s">
        <v>424</v>
      </c>
      <c r="AZ219" s="227">
        <v>0</v>
      </c>
      <c r="BA219" s="227">
        <v>0</v>
      </c>
      <c r="BB219" s="227">
        <v>0</v>
      </c>
      <c r="BC219" s="227">
        <v>0</v>
      </c>
      <c r="BE219" s="126" t="s">
        <v>423</v>
      </c>
      <c r="BF219" s="126" t="s">
        <v>424</v>
      </c>
      <c r="BG219" s="227">
        <v>0</v>
      </c>
      <c r="BH219" s="227">
        <v>0</v>
      </c>
      <c r="BI219" s="227">
        <v>0</v>
      </c>
      <c r="BJ219" s="227">
        <v>0</v>
      </c>
      <c r="BL219" s="126" t="s">
        <v>423</v>
      </c>
      <c r="BM219" s="126" t="s">
        <v>424</v>
      </c>
      <c r="BN219" s="227">
        <v>0</v>
      </c>
      <c r="BO219" s="227">
        <v>0</v>
      </c>
      <c r="BP219" s="227">
        <v>0</v>
      </c>
      <c r="BQ219" s="227">
        <v>0</v>
      </c>
      <c r="BS219" s="126" t="s">
        <v>423</v>
      </c>
      <c r="BT219" s="126" t="s">
        <v>424</v>
      </c>
      <c r="BU219" s="227">
        <v>0</v>
      </c>
      <c r="BV219" s="227">
        <v>0</v>
      </c>
      <c r="BW219" s="227">
        <v>0</v>
      </c>
      <c r="BX219" s="227">
        <v>0</v>
      </c>
      <c r="BZ219" s="126" t="s">
        <v>423</v>
      </c>
      <c r="CA219" s="126" t="s">
        <v>424</v>
      </c>
      <c r="CB219" s="227">
        <v>0</v>
      </c>
      <c r="CC219" s="227">
        <v>0</v>
      </c>
      <c r="CD219" s="227">
        <v>0</v>
      </c>
      <c r="CE219" s="227">
        <v>0</v>
      </c>
    </row>
    <row r="220" spans="1:83">
      <c r="A220" s="126" t="s">
        <v>425</v>
      </c>
      <c r="B220" s="126" t="s">
        <v>426</v>
      </c>
      <c r="C220" s="227">
        <v>0</v>
      </c>
      <c r="D220" s="227">
        <v>0</v>
      </c>
      <c r="E220" s="227">
        <v>0</v>
      </c>
      <c r="F220" s="227">
        <v>0</v>
      </c>
      <c r="H220" s="126" t="s">
        <v>425</v>
      </c>
      <c r="I220" s="126" t="s">
        <v>426</v>
      </c>
      <c r="J220" s="227">
        <v>0</v>
      </c>
      <c r="K220" s="227">
        <v>0</v>
      </c>
      <c r="L220" s="227">
        <v>0</v>
      </c>
      <c r="M220" s="227">
        <v>0</v>
      </c>
      <c r="O220" s="126" t="s">
        <v>425</v>
      </c>
      <c r="P220" s="126" t="s">
        <v>426</v>
      </c>
      <c r="Q220" s="227">
        <v>0</v>
      </c>
      <c r="R220" s="227">
        <v>0</v>
      </c>
      <c r="S220" s="227">
        <v>0</v>
      </c>
      <c r="T220" s="227">
        <v>0</v>
      </c>
      <c r="V220" s="126" t="s">
        <v>425</v>
      </c>
      <c r="W220" s="126" t="s">
        <v>426</v>
      </c>
      <c r="X220" s="227">
        <v>0</v>
      </c>
      <c r="Y220" s="227">
        <v>0</v>
      </c>
      <c r="Z220" s="227">
        <v>0</v>
      </c>
      <c r="AA220" s="227">
        <v>0</v>
      </c>
      <c r="AC220" s="126" t="s">
        <v>425</v>
      </c>
      <c r="AD220" s="126" t="s">
        <v>426</v>
      </c>
      <c r="AE220" s="227">
        <v>0</v>
      </c>
      <c r="AF220" s="227">
        <v>0</v>
      </c>
      <c r="AG220" s="227">
        <v>0</v>
      </c>
      <c r="AH220" s="227">
        <v>0</v>
      </c>
      <c r="AJ220" s="126" t="s">
        <v>425</v>
      </c>
      <c r="AK220" s="126" t="s">
        <v>426</v>
      </c>
      <c r="AL220" s="227">
        <v>0</v>
      </c>
      <c r="AM220" s="227">
        <v>0</v>
      </c>
      <c r="AN220" s="227">
        <v>0</v>
      </c>
      <c r="AO220" s="227">
        <v>0</v>
      </c>
      <c r="AQ220" s="126" t="s">
        <v>425</v>
      </c>
      <c r="AR220" s="126" t="s">
        <v>426</v>
      </c>
      <c r="AS220" s="227">
        <v>0</v>
      </c>
      <c r="AT220" s="227">
        <v>0</v>
      </c>
      <c r="AU220" s="227">
        <v>0</v>
      </c>
      <c r="AV220" s="227">
        <v>0</v>
      </c>
      <c r="AX220" s="126" t="s">
        <v>425</v>
      </c>
      <c r="AY220" s="126" t="s">
        <v>426</v>
      </c>
      <c r="AZ220" s="227">
        <v>0</v>
      </c>
      <c r="BA220" s="227">
        <v>0</v>
      </c>
      <c r="BB220" s="227">
        <v>0</v>
      </c>
      <c r="BC220" s="227">
        <v>0</v>
      </c>
      <c r="BE220" s="126" t="s">
        <v>425</v>
      </c>
      <c r="BF220" s="126" t="s">
        <v>426</v>
      </c>
      <c r="BG220" s="227">
        <v>0</v>
      </c>
      <c r="BH220" s="227">
        <v>0</v>
      </c>
      <c r="BI220" s="227">
        <v>0</v>
      </c>
      <c r="BJ220" s="227">
        <v>0</v>
      </c>
      <c r="BL220" s="126" t="s">
        <v>425</v>
      </c>
      <c r="BM220" s="126" t="s">
        <v>426</v>
      </c>
      <c r="BN220" s="227">
        <v>0</v>
      </c>
      <c r="BO220" s="227">
        <v>0</v>
      </c>
      <c r="BP220" s="227">
        <v>0</v>
      </c>
      <c r="BQ220" s="227">
        <v>0</v>
      </c>
      <c r="BS220" s="126" t="s">
        <v>425</v>
      </c>
      <c r="BT220" s="126" t="s">
        <v>426</v>
      </c>
      <c r="BU220" s="227">
        <v>0</v>
      </c>
      <c r="BV220" s="227">
        <v>0</v>
      </c>
      <c r="BW220" s="227">
        <v>0</v>
      </c>
      <c r="BX220" s="227">
        <v>0</v>
      </c>
      <c r="BZ220" s="126" t="s">
        <v>425</v>
      </c>
      <c r="CA220" s="126" t="s">
        <v>426</v>
      </c>
      <c r="CB220" s="227">
        <v>0</v>
      </c>
      <c r="CC220" s="227">
        <v>0</v>
      </c>
      <c r="CD220" s="227">
        <v>0</v>
      </c>
      <c r="CE220" s="227">
        <v>0</v>
      </c>
    </row>
    <row r="221" spans="1:83">
      <c r="A221" s="126" t="s">
        <v>427</v>
      </c>
      <c r="B221" s="126" t="s">
        <v>428</v>
      </c>
      <c r="C221" s="227">
        <v>0</v>
      </c>
      <c r="D221" s="227">
        <v>0</v>
      </c>
      <c r="E221" s="227">
        <v>0</v>
      </c>
      <c r="F221" s="227">
        <v>0</v>
      </c>
      <c r="H221" s="126" t="s">
        <v>427</v>
      </c>
      <c r="I221" s="126" t="s">
        <v>428</v>
      </c>
      <c r="J221" s="227">
        <v>0</v>
      </c>
      <c r="K221" s="227">
        <v>0</v>
      </c>
      <c r="L221" s="227">
        <v>0</v>
      </c>
      <c r="M221" s="227">
        <v>0</v>
      </c>
      <c r="O221" s="126" t="s">
        <v>427</v>
      </c>
      <c r="P221" s="126" t="s">
        <v>428</v>
      </c>
      <c r="Q221" s="227">
        <v>0</v>
      </c>
      <c r="R221" s="227">
        <v>0</v>
      </c>
      <c r="S221" s="227">
        <v>0</v>
      </c>
      <c r="T221" s="227">
        <v>0</v>
      </c>
      <c r="V221" s="126" t="s">
        <v>427</v>
      </c>
      <c r="W221" s="126" t="s">
        <v>428</v>
      </c>
      <c r="X221" s="227">
        <v>0</v>
      </c>
      <c r="Y221" s="227">
        <v>0</v>
      </c>
      <c r="Z221" s="227">
        <v>0</v>
      </c>
      <c r="AA221" s="227">
        <v>0</v>
      </c>
      <c r="AC221" s="126" t="s">
        <v>427</v>
      </c>
      <c r="AD221" s="126" t="s">
        <v>428</v>
      </c>
      <c r="AE221" s="227">
        <v>0</v>
      </c>
      <c r="AF221" s="227">
        <v>0</v>
      </c>
      <c r="AG221" s="227">
        <v>0</v>
      </c>
      <c r="AH221" s="227">
        <v>0</v>
      </c>
      <c r="AJ221" s="126" t="s">
        <v>427</v>
      </c>
      <c r="AK221" s="126" t="s">
        <v>428</v>
      </c>
      <c r="AL221" s="227">
        <v>0</v>
      </c>
      <c r="AM221" s="227">
        <v>0</v>
      </c>
      <c r="AN221" s="227">
        <v>0</v>
      </c>
      <c r="AO221" s="227">
        <v>0</v>
      </c>
      <c r="AQ221" s="126" t="s">
        <v>427</v>
      </c>
      <c r="AR221" s="126" t="s">
        <v>428</v>
      </c>
      <c r="AS221" s="227">
        <v>0</v>
      </c>
      <c r="AT221" s="227">
        <v>0</v>
      </c>
      <c r="AU221" s="227">
        <v>0</v>
      </c>
      <c r="AV221" s="227">
        <v>0</v>
      </c>
      <c r="AX221" s="126" t="s">
        <v>427</v>
      </c>
      <c r="AY221" s="126" t="s">
        <v>428</v>
      </c>
      <c r="AZ221" s="227">
        <v>0</v>
      </c>
      <c r="BA221" s="227">
        <v>0</v>
      </c>
      <c r="BB221" s="227">
        <v>0</v>
      </c>
      <c r="BC221" s="227">
        <v>0</v>
      </c>
      <c r="BE221" s="126" t="s">
        <v>427</v>
      </c>
      <c r="BF221" s="126" t="s">
        <v>428</v>
      </c>
      <c r="BG221" s="227">
        <v>0</v>
      </c>
      <c r="BH221" s="227">
        <v>0</v>
      </c>
      <c r="BI221" s="227">
        <v>0</v>
      </c>
      <c r="BJ221" s="227">
        <v>0</v>
      </c>
      <c r="BL221" s="126" t="s">
        <v>427</v>
      </c>
      <c r="BM221" s="126" t="s">
        <v>428</v>
      </c>
      <c r="BN221" s="227">
        <v>0</v>
      </c>
      <c r="BO221" s="227">
        <v>0</v>
      </c>
      <c r="BP221" s="227">
        <v>0</v>
      </c>
      <c r="BQ221" s="227">
        <v>0</v>
      </c>
      <c r="BS221" s="126" t="s">
        <v>427</v>
      </c>
      <c r="BT221" s="126" t="s">
        <v>428</v>
      </c>
      <c r="BU221" s="227">
        <v>0</v>
      </c>
      <c r="BV221" s="227">
        <v>0</v>
      </c>
      <c r="BW221" s="227">
        <v>0</v>
      </c>
      <c r="BX221" s="227">
        <v>0</v>
      </c>
      <c r="BZ221" s="126" t="s">
        <v>427</v>
      </c>
      <c r="CA221" s="126" t="s">
        <v>428</v>
      </c>
      <c r="CB221" s="227">
        <v>0</v>
      </c>
      <c r="CC221" s="227">
        <v>0</v>
      </c>
      <c r="CD221" s="227">
        <v>0</v>
      </c>
      <c r="CE221" s="227">
        <v>0</v>
      </c>
    </row>
    <row r="222" spans="1:83">
      <c r="A222" s="126" t="s">
        <v>429</v>
      </c>
      <c r="B222" s="126" t="s">
        <v>430</v>
      </c>
      <c r="C222" s="227">
        <v>0</v>
      </c>
      <c r="D222" s="227">
        <v>0</v>
      </c>
      <c r="E222" s="227">
        <v>0</v>
      </c>
      <c r="F222" s="227">
        <v>0</v>
      </c>
      <c r="H222" s="126" t="s">
        <v>429</v>
      </c>
      <c r="I222" s="126" t="s">
        <v>430</v>
      </c>
      <c r="J222" s="227">
        <v>0</v>
      </c>
      <c r="K222" s="227">
        <v>0</v>
      </c>
      <c r="L222" s="227">
        <v>0</v>
      </c>
      <c r="M222" s="227">
        <v>0</v>
      </c>
      <c r="O222" s="126" t="s">
        <v>429</v>
      </c>
      <c r="P222" s="126" t="s">
        <v>430</v>
      </c>
      <c r="Q222" s="227">
        <v>0</v>
      </c>
      <c r="R222" s="227">
        <v>0</v>
      </c>
      <c r="S222" s="227">
        <v>0</v>
      </c>
      <c r="T222" s="227">
        <v>0</v>
      </c>
      <c r="V222" s="126" t="s">
        <v>429</v>
      </c>
      <c r="W222" s="126" t="s">
        <v>430</v>
      </c>
      <c r="X222" s="227">
        <v>0</v>
      </c>
      <c r="Y222" s="227">
        <v>0</v>
      </c>
      <c r="Z222" s="227">
        <v>0</v>
      </c>
      <c r="AA222" s="227">
        <v>0</v>
      </c>
      <c r="AC222" s="126" t="s">
        <v>429</v>
      </c>
      <c r="AD222" s="126" t="s">
        <v>430</v>
      </c>
      <c r="AE222" s="227">
        <v>0</v>
      </c>
      <c r="AF222" s="227">
        <v>0</v>
      </c>
      <c r="AG222" s="227">
        <v>0</v>
      </c>
      <c r="AH222" s="227">
        <v>0</v>
      </c>
      <c r="AJ222" s="126" t="s">
        <v>429</v>
      </c>
      <c r="AK222" s="126" t="s">
        <v>430</v>
      </c>
      <c r="AL222" s="227">
        <v>0</v>
      </c>
      <c r="AM222" s="227">
        <v>0</v>
      </c>
      <c r="AN222" s="227">
        <v>0</v>
      </c>
      <c r="AO222" s="227">
        <v>0</v>
      </c>
      <c r="AQ222" s="126" t="s">
        <v>429</v>
      </c>
      <c r="AR222" s="126" t="s">
        <v>430</v>
      </c>
      <c r="AS222" s="227">
        <v>0</v>
      </c>
      <c r="AT222" s="227">
        <v>0</v>
      </c>
      <c r="AU222" s="227">
        <v>0</v>
      </c>
      <c r="AV222" s="227">
        <v>0</v>
      </c>
      <c r="AX222" s="126" t="s">
        <v>429</v>
      </c>
      <c r="AY222" s="126" t="s">
        <v>430</v>
      </c>
      <c r="AZ222" s="227">
        <v>0</v>
      </c>
      <c r="BA222" s="227">
        <v>0</v>
      </c>
      <c r="BB222" s="227">
        <v>0</v>
      </c>
      <c r="BC222" s="227">
        <v>0</v>
      </c>
      <c r="BE222" s="126" t="s">
        <v>429</v>
      </c>
      <c r="BF222" s="126" t="s">
        <v>430</v>
      </c>
      <c r="BG222" s="227">
        <v>0</v>
      </c>
      <c r="BH222" s="227">
        <v>0</v>
      </c>
      <c r="BI222" s="227">
        <v>0</v>
      </c>
      <c r="BJ222" s="227">
        <v>0</v>
      </c>
      <c r="BL222" s="126" t="s">
        <v>429</v>
      </c>
      <c r="BM222" s="126" t="s">
        <v>430</v>
      </c>
      <c r="BN222" s="227">
        <v>0</v>
      </c>
      <c r="BO222" s="227">
        <v>0</v>
      </c>
      <c r="BP222" s="227">
        <v>0</v>
      </c>
      <c r="BQ222" s="227">
        <v>0</v>
      </c>
      <c r="BS222" s="126" t="s">
        <v>429</v>
      </c>
      <c r="BT222" s="126" t="s">
        <v>430</v>
      </c>
      <c r="BU222" s="227">
        <v>0</v>
      </c>
      <c r="BV222" s="227">
        <v>0</v>
      </c>
      <c r="BW222" s="227">
        <v>0</v>
      </c>
      <c r="BX222" s="227">
        <v>0</v>
      </c>
      <c r="BZ222" s="126" t="s">
        <v>429</v>
      </c>
      <c r="CA222" s="126" t="s">
        <v>430</v>
      </c>
      <c r="CB222" s="227">
        <v>0</v>
      </c>
      <c r="CC222" s="227">
        <v>0</v>
      </c>
      <c r="CD222" s="227">
        <v>0</v>
      </c>
      <c r="CE222" s="227">
        <v>0</v>
      </c>
    </row>
    <row r="223" spans="1:83">
      <c r="A223" s="126" t="s">
        <v>431</v>
      </c>
      <c r="B223" s="126" t="s">
        <v>432</v>
      </c>
      <c r="C223" s="227">
        <v>0</v>
      </c>
      <c r="D223" s="227">
        <v>0</v>
      </c>
      <c r="E223" s="227">
        <v>0</v>
      </c>
      <c r="F223" s="227">
        <v>0</v>
      </c>
      <c r="H223" s="126" t="s">
        <v>431</v>
      </c>
      <c r="I223" s="126" t="s">
        <v>432</v>
      </c>
      <c r="J223" s="227">
        <v>0</v>
      </c>
      <c r="K223" s="227">
        <v>0</v>
      </c>
      <c r="L223" s="227">
        <v>0</v>
      </c>
      <c r="M223" s="227">
        <v>0</v>
      </c>
      <c r="O223" s="126" t="s">
        <v>431</v>
      </c>
      <c r="P223" s="126" t="s">
        <v>432</v>
      </c>
      <c r="Q223" s="227">
        <v>0</v>
      </c>
      <c r="R223" s="227">
        <v>0</v>
      </c>
      <c r="S223" s="227">
        <v>0</v>
      </c>
      <c r="T223" s="227">
        <v>0</v>
      </c>
      <c r="V223" s="126" t="s">
        <v>431</v>
      </c>
      <c r="W223" s="126" t="s">
        <v>432</v>
      </c>
      <c r="X223" s="227">
        <v>0</v>
      </c>
      <c r="Y223" s="227">
        <v>0</v>
      </c>
      <c r="Z223" s="227">
        <v>0</v>
      </c>
      <c r="AA223" s="227">
        <v>0</v>
      </c>
      <c r="AC223" s="126" t="s">
        <v>431</v>
      </c>
      <c r="AD223" s="126" t="s">
        <v>432</v>
      </c>
      <c r="AE223" s="227">
        <v>0</v>
      </c>
      <c r="AF223" s="227">
        <v>0</v>
      </c>
      <c r="AG223" s="227">
        <v>0</v>
      </c>
      <c r="AH223" s="227">
        <v>0</v>
      </c>
      <c r="AJ223" s="126" t="s">
        <v>431</v>
      </c>
      <c r="AK223" s="126" t="s">
        <v>432</v>
      </c>
      <c r="AL223" s="227">
        <v>0</v>
      </c>
      <c r="AM223" s="227">
        <v>0</v>
      </c>
      <c r="AN223" s="227">
        <v>0</v>
      </c>
      <c r="AO223" s="227">
        <v>0</v>
      </c>
      <c r="AQ223" s="126" t="s">
        <v>431</v>
      </c>
      <c r="AR223" s="126" t="s">
        <v>432</v>
      </c>
      <c r="AS223" s="227">
        <v>0</v>
      </c>
      <c r="AT223" s="227">
        <v>0</v>
      </c>
      <c r="AU223" s="227">
        <v>0</v>
      </c>
      <c r="AV223" s="227">
        <v>0</v>
      </c>
      <c r="AX223" s="126" t="s">
        <v>431</v>
      </c>
      <c r="AY223" s="126" t="s">
        <v>432</v>
      </c>
      <c r="AZ223" s="227">
        <v>0</v>
      </c>
      <c r="BA223" s="227">
        <v>0</v>
      </c>
      <c r="BB223" s="227">
        <v>0</v>
      </c>
      <c r="BC223" s="227">
        <v>0</v>
      </c>
      <c r="BE223" s="126" t="s">
        <v>431</v>
      </c>
      <c r="BF223" s="126" t="s">
        <v>432</v>
      </c>
      <c r="BG223" s="227">
        <v>0</v>
      </c>
      <c r="BH223" s="227">
        <v>0</v>
      </c>
      <c r="BI223" s="227">
        <v>0</v>
      </c>
      <c r="BJ223" s="227">
        <v>0</v>
      </c>
      <c r="BL223" s="126" t="s">
        <v>431</v>
      </c>
      <c r="BM223" s="126" t="s">
        <v>432</v>
      </c>
      <c r="BN223" s="227">
        <v>0</v>
      </c>
      <c r="BO223" s="227">
        <v>0</v>
      </c>
      <c r="BP223" s="227">
        <v>0</v>
      </c>
      <c r="BQ223" s="227">
        <v>0</v>
      </c>
      <c r="BS223" s="126" t="s">
        <v>431</v>
      </c>
      <c r="BT223" s="126" t="s">
        <v>432</v>
      </c>
      <c r="BU223" s="227">
        <v>0</v>
      </c>
      <c r="BV223" s="227">
        <v>0</v>
      </c>
      <c r="BW223" s="227">
        <v>0</v>
      </c>
      <c r="BX223" s="227">
        <v>0</v>
      </c>
      <c r="BZ223" s="126" t="s">
        <v>431</v>
      </c>
      <c r="CA223" s="126" t="s">
        <v>432</v>
      </c>
      <c r="CB223" s="227">
        <v>0</v>
      </c>
      <c r="CC223" s="227">
        <v>0</v>
      </c>
      <c r="CD223" s="227">
        <v>0</v>
      </c>
      <c r="CE223" s="227">
        <v>0</v>
      </c>
    </row>
    <row r="224" spans="1:83">
      <c r="A224" s="126" t="s">
        <v>433</v>
      </c>
      <c r="B224" s="126" t="s">
        <v>434</v>
      </c>
      <c r="C224" s="227">
        <v>0</v>
      </c>
      <c r="D224" s="227">
        <v>0</v>
      </c>
      <c r="E224" s="227">
        <v>0</v>
      </c>
      <c r="F224" s="227">
        <v>0</v>
      </c>
      <c r="H224" s="126" t="s">
        <v>433</v>
      </c>
      <c r="I224" s="126" t="s">
        <v>434</v>
      </c>
      <c r="J224" s="227">
        <v>0</v>
      </c>
      <c r="K224" s="227">
        <v>0</v>
      </c>
      <c r="L224" s="227">
        <v>0</v>
      </c>
      <c r="M224" s="227">
        <v>0</v>
      </c>
      <c r="O224" s="126" t="s">
        <v>433</v>
      </c>
      <c r="P224" s="126" t="s">
        <v>434</v>
      </c>
      <c r="Q224" s="227">
        <v>0</v>
      </c>
      <c r="R224" s="227">
        <v>0</v>
      </c>
      <c r="S224" s="227">
        <v>0</v>
      </c>
      <c r="T224" s="227">
        <v>0</v>
      </c>
      <c r="V224" s="126" t="s">
        <v>433</v>
      </c>
      <c r="W224" s="126" t="s">
        <v>434</v>
      </c>
      <c r="X224" s="227">
        <v>0</v>
      </c>
      <c r="Y224" s="227">
        <v>0</v>
      </c>
      <c r="Z224" s="227">
        <v>0</v>
      </c>
      <c r="AA224" s="227">
        <v>0</v>
      </c>
      <c r="AC224" s="126" t="s">
        <v>433</v>
      </c>
      <c r="AD224" s="126" t="s">
        <v>434</v>
      </c>
      <c r="AE224" s="227">
        <v>0</v>
      </c>
      <c r="AF224" s="227">
        <v>0</v>
      </c>
      <c r="AG224" s="227">
        <v>0</v>
      </c>
      <c r="AH224" s="227">
        <v>0</v>
      </c>
      <c r="AJ224" s="126" t="s">
        <v>433</v>
      </c>
      <c r="AK224" s="126" t="s">
        <v>434</v>
      </c>
      <c r="AL224" s="227">
        <v>0</v>
      </c>
      <c r="AM224" s="227">
        <v>0</v>
      </c>
      <c r="AN224" s="227">
        <v>0</v>
      </c>
      <c r="AO224" s="227">
        <v>0</v>
      </c>
      <c r="AQ224" s="126" t="s">
        <v>433</v>
      </c>
      <c r="AR224" s="126" t="s">
        <v>434</v>
      </c>
      <c r="AS224" s="227">
        <v>0</v>
      </c>
      <c r="AT224" s="227">
        <v>0</v>
      </c>
      <c r="AU224" s="227">
        <v>0</v>
      </c>
      <c r="AV224" s="227">
        <v>0</v>
      </c>
      <c r="AX224" s="126" t="s">
        <v>433</v>
      </c>
      <c r="AY224" s="126" t="s">
        <v>434</v>
      </c>
      <c r="AZ224" s="227">
        <v>0</v>
      </c>
      <c r="BA224" s="227">
        <v>0</v>
      </c>
      <c r="BB224" s="227">
        <v>0</v>
      </c>
      <c r="BC224" s="227">
        <v>0</v>
      </c>
      <c r="BE224" s="126" t="s">
        <v>433</v>
      </c>
      <c r="BF224" s="126" t="s">
        <v>434</v>
      </c>
      <c r="BG224" s="227">
        <v>0</v>
      </c>
      <c r="BH224" s="227">
        <v>0</v>
      </c>
      <c r="BI224" s="227">
        <v>0</v>
      </c>
      <c r="BJ224" s="227">
        <v>0</v>
      </c>
      <c r="BL224" s="126" t="s">
        <v>433</v>
      </c>
      <c r="BM224" s="126" t="s">
        <v>434</v>
      </c>
      <c r="BN224" s="227">
        <v>0</v>
      </c>
      <c r="BO224" s="227">
        <v>0</v>
      </c>
      <c r="BP224" s="227">
        <v>0</v>
      </c>
      <c r="BQ224" s="227">
        <v>0</v>
      </c>
      <c r="BS224" s="126" t="s">
        <v>433</v>
      </c>
      <c r="BT224" s="126" t="s">
        <v>434</v>
      </c>
      <c r="BU224" s="227">
        <v>0</v>
      </c>
      <c r="BV224" s="227">
        <v>0</v>
      </c>
      <c r="BW224" s="227">
        <v>0</v>
      </c>
      <c r="BX224" s="227">
        <v>0</v>
      </c>
      <c r="BZ224" s="126" t="s">
        <v>433</v>
      </c>
      <c r="CA224" s="126" t="s">
        <v>434</v>
      </c>
      <c r="CB224" s="227">
        <v>0</v>
      </c>
      <c r="CC224" s="227">
        <v>0</v>
      </c>
      <c r="CD224" s="227">
        <v>0</v>
      </c>
      <c r="CE224" s="227">
        <v>0</v>
      </c>
    </row>
    <row r="225" spans="1:83">
      <c r="A225" s="126" t="s">
        <v>435</v>
      </c>
      <c r="B225" s="126" t="s">
        <v>436</v>
      </c>
      <c r="C225" s="227">
        <v>0</v>
      </c>
      <c r="D225" s="227">
        <v>0</v>
      </c>
      <c r="E225" s="227">
        <v>0</v>
      </c>
      <c r="F225" s="227">
        <v>0</v>
      </c>
      <c r="H225" s="126" t="s">
        <v>435</v>
      </c>
      <c r="I225" s="126" t="s">
        <v>436</v>
      </c>
      <c r="J225" s="227">
        <v>0</v>
      </c>
      <c r="K225" s="227">
        <v>0</v>
      </c>
      <c r="L225" s="227">
        <v>0</v>
      </c>
      <c r="M225" s="227">
        <v>0</v>
      </c>
      <c r="O225" s="126" t="s">
        <v>435</v>
      </c>
      <c r="P225" s="126" t="s">
        <v>436</v>
      </c>
      <c r="Q225" s="227">
        <v>0</v>
      </c>
      <c r="R225" s="227">
        <v>0</v>
      </c>
      <c r="S225" s="227">
        <v>0</v>
      </c>
      <c r="T225" s="227">
        <v>0</v>
      </c>
      <c r="V225" s="126" t="s">
        <v>435</v>
      </c>
      <c r="W225" s="126" t="s">
        <v>436</v>
      </c>
      <c r="X225" s="227">
        <v>0</v>
      </c>
      <c r="Y225" s="227">
        <v>0</v>
      </c>
      <c r="Z225" s="227">
        <v>0</v>
      </c>
      <c r="AA225" s="227">
        <v>0</v>
      </c>
      <c r="AC225" s="126" t="s">
        <v>435</v>
      </c>
      <c r="AD225" s="126" t="s">
        <v>436</v>
      </c>
      <c r="AE225" s="227">
        <v>0</v>
      </c>
      <c r="AF225" s="227">
        <v>0</v>
      </c>
      <c r="AG225" s="227">
        <v>0</v>
      </c>
      <c r="AH225" s="227">
        <v>0</v>
      </c>
      <c r="AJ225" s="126" t="s">
        <v>435</v>
      </c>
      <c r="AK225" s="126" t="s">
        <v>436</v>
      </c>
      <c r="AL225" s="227">
        <v>0</v>
      </c>
      <c r="AM225" s="227">
        <v>0</v>
      </c>
      <c r="AN225" s="227">
        <v>0</v>
      </c>
      <c r="AO225" s="227">
        <v>0</v>
      </c>
      <c r="AQ225" s="126" t="s">
        <v>435</v>
      </c>
      <c r="AR225" s="126" t="s">
        <v>436</v>
      </c>
      <c r="AS225" s="227">
        <v>0</v>
      </c>
      <c r="AT225" s="227">
        <v>0</v>
      </c>
      <c r="AU225" s="227">
        <v>0</v>
      </c>
      <c r="AV225" s="227">
        <v>0</v>
      </c>
      <c r="AX225" s="126" t="s">
        <v>435</v>
      </c>
      <c r="AY225" s="126" t="s">
        <v>436</v>
      </c>
      <c r="AZ225" s="227">
        <v>0</v>
      </c>
      <c r="BA225" s="227">
        <v>0</v>
      </c>
      <c r="BB225" s="227">
        <v>0</v>
      </c>
      <c r="BC225" s="227">
        <v>0</v>
      </c>
      <c r="BE225" s="126" t="s">
        <v>435</v>
      </c>
      <c r="BF225" s="126" t="s">
        <v>436</v>
      </c>
      <c r="BG225" s="227">
        <v>0</v>
      </c>
      <c r="BH225" s="227">
        <v>0</v>
      </c>
      <c r="BI225" s="227">
        <v>0</v>
      </c>
      <c r="BJ225" s="227">
        <v>0</v>
      </c>
      <c r="BL225" s="126" t="s">
        <v>435</v>
      </c>
      <c r="BM225" s="126" t="s">
        <v>436</v>
      </c>
      <c r="BN225" s="227">
        <v>0</v>
      </c>
      <c r="BO225" s="227">
        <v>0</v>
      </c>
      <c r="BP225" s="227">
        <v>0</v>
      </c>
      <c r="BQ225" s="227">
        <v>0</v>
      </c>
      <c r="BS225" s="126" t="s">
        <v>435</v>
      </c>
      <c r="BT225" s="126" t="s">
        <v>436</v>
      </c>
      <c r="BU225" s="227">
        <v>0</v>
      </c>
      <c r="BV225" s="227">
        <v>0</v>
      </c>
      <c r="BW225" s="227">
        <v>0</v>
      </c>
      <c r="BX225" s="227">
        <v>0</v>
      </c>
      <c r="BZ225" s="126" t="s">
        <v>435</v>
      </c>
      <c r="CA225" s="126" t="s">
        <v>436</v>
      </c>
      <c r="CB225" s="227">
        <v>0</v>
      </c>
      <c r="CC225" s="227">
        <v>0</v>
      </c>
      <c r="CD225" s="227">
        <v>0</v>
      </c>
      <c r="CE225" s="227">
        <v>0</v>
      </c>
    </row>
    <row r="226" spans="1:83">
      <c r="A226" s="126" t="s">
        <v>437</v>
      </c>
      <c r="B226" s="126" t="s">
        <v>438</v>
      </c>
      <c r="C226" s="227">
        <v>0</v>
      </c>
      <c r="D226" s="227">
        <v>0</v>
      </c>
      <c r="E226" s="227">
        <v>0</v>
      </c>
      <c r="F226" s="227">
        <v>0</v>
      </c>
      <c r="H226" s="126" t="s">
        <v>437</v>
      </c>
      <c r="I226" s="126" t="s">
        <v>438</v>
      </c>
      <c r="J226" s="227">
        <v>0</v>
      </c>
      <c r="K226" s="227">
        <v>0</v>
      </c>
      <c r="L226" s="227">
        <v>0</v>
      </c>
      <c r="M226" s="227">
        <v>0</v>
      </c>
      <c r="O226" s="126" t="s">
        <v>437</v>
      </c>
      <c r="P226" s="126" t="s">
        <v>438</v>
      </c>
      <c r="Q226" s="227">
        <v>0</v>
      </c>
      <c r="R226" s="227">
        <v>0</v>
      </c>
      <c r="S226" s="227">
        <v>0</v>
      </c>
      <c r="T226" s="227">
        <v>0</v>
      </c>
      <c r="V226" s="126" t="s">
        <v>437</v>
      </c>
      <c r="W226" s="126" t="s">
        <v>438</v>
      </c>
      <c r="X226" s="227">
        <v>0</v>
      </c>
      <c r="Y226" s="227">
        <v>0</v>
      </c>
      <c r="Z226" s="227">
        <v>0</v>
      </c>
      <c r="AA226" s="227">
        <v>0</v>
      </c>
      <c r="AC226" s="126" t="s">
        <v>437</v>
      </c>
      <c r="AD226" s="126" t="s">
        <v>438</v>
      </c>
      <c r="AE226" s="227">
        <v>0</v>
      </c>
      <c r="AF226" s="227">
        <v>0</v>
      </c>
      <c r="AG226" s="227">
        <v>0</v>
      </c>
      <c r="AH226" s="227">
        <v>0</v>
      </c>
      <c r="AJ226" s="126" t="s">
        <v>437</v>
      </c>
      <c r="AK226" s="126" t="s">
        <v>438</v>
      </c>
      <c r="AL226" s="227">
        <v>0</v>
      </c>
      <c r="AM226" s="227">
        <v>0</v>
      </c>
      <c r="AN226" s="227">
        <v>0</v>
      </c>
      <c r="AO226" s="227">
        <v>0</v>
      </c>
      <c r="AQ226" s="126" t="s">
        <v>437</v>
      </c>
      <c r="AR226" s="126" t="s">
        <v>438</v>
      </c>
      <c r="AS226" s="227">
        <v>0</v>
      </c>
      <c r="AT226" s="227">
        <v>0</v>
      </c>
      <c r="AU226" s="227">
        <v>0</v>
      </c>
      <c r="AV226" s="227">
        <v>0</v>
      </c>
      <c r="AX226" s="126" t="s">
        <v>437</v>
      </c>
      <c r="AY226" s="126" t="s">
        <v>438</v>
      </c>
      <c r="AZ226" s="227">
        <v>0</v>
      </c>
      <c r="BA226" s="227">
        <v>0</v>
      </c>
      <c r="BB226" s="227">
        <v>0</v>
      </c>
      <c r="BC226" s="227">
        <v>0</v>
      </c>
      <c r="BE226" s="126" t="s">
        <v>437</v>
      </c>
      <c r="BF226" s="126" t="s">
        <v>438</v>
      </c>
      <c r="BG226" s="227">
        <v>0</v>
      </c>
      <c r="BH226" s="227">
        <v>0</v>
      </c>
      <c r="BI226" s="227">
        <v>0</v>
      </c>
      <c r="BJ226" s="227">
        <v>0</v>
      </c>
      <c r="BL226" s="126" t="s">
        <v>437</v>
      </c>
      <c r="BM226" s="126" t="s">
        <v>438</v>
      </c>
      <c r="BN226" s="227">
        <v>0</v>
      </c>
      <c r="BO226" s="227">
        <v>0</v>
      </c>
      <c r="BP226" s="227">
        <v>0</v>
      </c>
      <c r="BQ226" s="227">
        <v>0</v>
      </c>
      <c r="BS226" s="126" t="s">
        <v>437</v>
      </c>
      <c r="BT226" s="126" t="s">
        <v>438</v>
      </c>
      <c r="BU226" s="227">
        <v>0</v>
      </c>
      <c r="BV226" s="227">
        <v>0</v>
      </c>
      <c r="BW226" s="227">
        <v>0</v>
      </c>
      <c r="BX226" s="227">
        <v>0</v>
      </c>
      <c r="BZ226" s="126" t="s">
        <v>437</v>
      </c>
      <c r="CA226" s="126" t="s">
        <v>438</v>
      </c>
      <c r="CB226" s="227">
        <v>0</v>
      </c>
      <c r="CC226" s="227">
        <v>0</v>
      </c>
      <c r="CD226" s="227">
        <v>0</v>
      </c>
      <c r="CE226" s="227">
        <v>0</v>
      </c>
    </row>
    <row r="227" spans="1:83">
      <c r="A227" s="126" t="s">
        <v>439</v>
      </c>
      <c r="B227" s="126" t="s">
        <v>440</v>
      </c>
      <c r="C227" s="227">
        <v>0</v>
      </c>
      <c r="D227" s="227">
        <v>0</v>
      </c>
      <c r="E227" s="227">
        <v>0</v>
      </c>
      <c r="F227" s="227">
        <v>0</v>
      </c>
      <c r="H227" s="126" t="s">
        <v>439</v>
      </c>
      <c r="I227" s="126" t="s">
        <v>440</v>
      </c>
      <c r="J227" s="227">
        <v>0</v>
      </c>
      <c r="K227" s="227">
        <v>0</v>
      </c>
      <c r="L227" s="227">
        <v>0</v>
      </c>
      <c r="M227" s="227">
        <v>0</v>
      </c>
      <c r="O227" s="126" t="s">
        <v>439</v>
      </c>
      <c r="P227" s="126" t="s">
        <v>440</v>
      </c>
      <c r="Q227" s="227">
        <v>0</v>
      </c>
      <c r="R227" s="227">
        <v>0</v>
      </c>
      <c r="S227" s="227">
        <v>0</v>
      </c>
      <c r="T227" s="227">
        <v>0</v>
      </c>
      <c r="V227" s="126" t="s">
        <v>439</v>
      </c>
      <c r="W227" s="126" t="s">
        <v>440</v>
      </c>
      <c r="X227" s="227">
        <v>0</v>
      </c>
      <c r="Y227" s="227">
        <v>0</v>
      </c>
      <c r="Z227" s="227">
        <v>0</v>
      </c>
      <c r="AA227" s="227">
        <v>0</v>
      </c>
      <c r="AC227" s="126" t="s">
        <v>439</v>
      </c>
      <c r="AD227" s="126" t="s">
        <v>440</v>
      </c>
      <c r="AE227" s="227">
        <v>0</v>
      </c>
      <c r="AF227" s="227">
        <v>0</v>
      </c>
      <c r="AG227" s="227">
        <v>0</v>
      </c>
      <c r="AH227" s="227">
        <v>0</v>
      </c>
      <c r="AJ227" s="126" t="s">
        <v>439</v>
      </c>
      <c r="AK227" s="126" t="s">
        <v>440</v>
      </c>
      <c r="AL227" s="227">
        <v>0</v>
      </c>
      <c r="AM227" s="227">
        <v>0</v>
      </c>
      <c r="AN227" s="227">
        <v>0</v>
      </c>
      <c r="AO227" s="227">
        <v>0</v>
      </c>
      <c r="AQ227" s="126" t="s">
        <v>439</v>
      </c>
      <c r="AR227" s="126" t="s">
        <v>440</v>
      </c>
      <c r="AS227" s="227">
        <v>0</v>
      </c>
      <c r="AT227" s="227">
        <v>0</v>
      </c>
      <c r="AU227" s="227">
        <v>0</v>
      </c>
      <c r="AV227" s="227">
        <v>0</v>
      </c>
      <c r="AX227" s="126" t="s">
        <v>439</v>
      </c>
      <c r="AY227" s="126" t="s">
        <v>440</v>
      </c>
      <c r="AZ227" s="227">
        <v>0</v>
      </c>
      <c r="BA227" s="227">
        <v>0</v>
      </c>
      <c r="BB227" s="227">
        <v>0</v>
      </c>
      <c r="BC227" s="227">
        <v>0</v>
      </c>
      <c r="BE227" s="126" t="s">
        <v>439</v>
      </c>
      <c r="BF227" s="126" t="s">
        <v>440</v>
      </c>
      <c r="BG227" s="227">
        <v>0</v>
      </c>
      <c r="BH227" s="227">
        <v>0</v>
      </c>
      <c r="BI227" s="227">
        <v>0</v>
      </c>
      <c r="BJ227" s="227">
        <v>0</v>
      </c>
      <c r="BL227" s="126" t="s">
        <v>439</v>
      </c>
      <c r="BM227" s="126" t="s">
        <v>440</v>
      </c>
      <c r="BN227" s="227">
        <v>0</v>
      </c>
      <c r="BO227" s="227">
        <v>0</v>
      </c>
      <c r="BP227" s="227">
        <v>0</v>
      </c>
      <c r="BQ227" s="227">
        <v>0</v>
      </c>
      <c r="BS227" s="126" t="s">
        <v>439</v>
      </c>
      <c r="BT227" s="126" t="s">
        <v>440</v>
      </c>
      <c r="BU227" s="227">
        <v>0</v>
      </c>
      <c r="BV227" s="227">
        <v>0</v>
      </c>
      <c r="BW227" s="227">
        <v>0</v>
      </c>
      <c r="BX227" s="227">
        <v>0</v>
      </c>
      <c r="BZ227" s="126" t="s">
        <v>439</v>
      </c>
      <c r="CA227" s="126" t="s">
        <v>440</v>
      </c>
      <c r="CB227" s="227">
        <v>0</v>
      </c>
      <c r="CC227" s="227">
        <v>0</v>
      </c>
      <c r="CD227" s="227">
        <v>0</v>
      </c>
      <c r="CE227" s="227">
        <v>0</v>
      </c>
    </row>
    <row r="228" spans="1:83">
      <c r="A228" s="126" t="s">
        <v>441</v>
      </c>
      <c r="B228" s="126" t="s">
        <v>442</v>
      </c>
      <c r="C228" s="227">
        <v>0</v>
      </c>
      <c r="D228" s="227">
        <v>0</v>
      </c>
      <c r="E228" s="227">
        <v>0</v>
      </c>
      <c r="F228" s="227">
        <v>0</v>
      </c>
      <c r="H228" s="126" t="s">
        <v>441</v>
      </c>
      <c r="I228" s="126" t="s">
        <v>442</v>
      </c>
      <c r="J228" s="227">
        <v>0</v>
      </c>
      <c r="K228" s="227">
        <v>0</v>
      </c>
      <c r="L228" s="227">
        <v>0</v>
      </c>
      <c r="M228" s="227">
        <v>0</v>
      </c>
      <c r="O228" s="126" t="s">
        <v>441</v>
      </c>
      <c r="P228" s="126" t="s">
        <v>442</v>
      </c>
      <c r="Q228" s="227">
        <v>0</v>
      </c>
      <c r="R228" s="227">
        <v>0</v>
      </c>
      <c r="S228" s="227">
        <v>0</v>
      </c>
      <c r="T228" s="227">
        <v>0</v>
      </c>
      <c r="V228" s="126" t="s">
        <v>441</v>
      </c>
      <c r="W228" s="126" t="s">
        <v>442</v>
      </c>
      <c r="X228" s="227">
        <v>0</v>
      </c>
      <c r="Y228" s="227">
        <v>0</v>
      </c>
      <c r="Z228" s="227">
        <v>0</v>
      </c>
      <c r="AA228" s="227">
        <v>0</v>
      </c>
      <c r="AC228" s="126" t="s">
        <v>441</v>
      </c>
      <c r="AD228" s="126" t="s">
        <v>442</v>
      </c>
      <c r="AE228" s="227">
        <v>0</v>
      </c>
      <c r="AF228" s="227">
        <v>0</v>
      </c>
      <c r="AG228" s="227">
        <v>0</v>
      </c>
      <c r="AH228" s="227">
        <v>0</v>
      </c>
      <c r="AJ228" s="126" t="s">
        <v>441</v>
      </c>
      <c r="AK228" s="126" t="s">
        <v>442</v>
      </c>
      <c r="AL228" s="227">
        <v>0</v>
      </c>
      <c r="AM228" s="227">
        <v>0</v>
      </c>
      <c r="AN228" s="227">
        <v>0</v>
      </c>
      <c r="AO228" s="227">
        <v>0</v>
      </c>
      <c r="AQ228" s="126" t="s">
        <v>441</v>
      </c>
      <c r="AR228" s="126" t="s">
        <v>442</v>
      </c>
      <c r="AS228" s="227">
        <v>0</v>
      </c>
      <c r="AT228" s="227">
        <v>0</v>
      </c>
      <c r="AU228" s="227">
        <v>0</v>
      </c>
      <c r="AV228" s="227">
        <v>0</v>
      </c>
      <c r="AX228" s="126" t="s">
        <v>441</v>
      </c>
      <c r="AY228" s="126" t="s">
        <v>442</v>
      </c>
      <c r="AZ228" s="227">
        <v>0</v>
      </c>
      <c r="BA228" s="227">
        <v>0</v>
      </c>
      <c r="BB228" s="227">
        <v>0</v>
      </c>
      <c r="BC228" s="227">
        <v>0</v>
      </c>
      <c r="BE228" s="126" t="s">
        <v>441</v>
      </c>
      <c r="BF228" s="126" t="s">
        <v>442</v>
      </c>
      <c r="BG228" s="227">
        <v>0</v>
      </c>
      <c r="BH228" s="227">
        <v>0</v>
      </c>
      <c r="BI228" s="227">
        <v>0</v>
      </c>
      <c r="BJ228" s="227">
        <v>0</v>
      </c>
      <c r="BL228" s="126" t="s">
        <v>441</v>
      </c>
      <c r="BM228" s="126" t="s">
        <v>442</v>
      </c>
      <c r="BN228" s="227">
        <v>0</v>
      </c>
      <c r="BO228" s="227">
        <v>0</v>
      </c>
      <c r="BP228" s="227">
        <v>0</v>
      </c>
      <c r="BQ228" s="227">
        <v>0</v>
      </c>
      <c r="BS228" s="126" t="s">
        <v>441</v>
      </c>
      <c r="BT228" s="126" t="s">
        <v>442</v>
      </c>
      <c r="BU228" s="227">
        <v>0</v>
      </c>
      <c r="BV228" s="227">
        <v>0</v>
      </c>
      <c r="BW228" s="227">
        <v>0</v>
      </c>
      <c r="BX228" s="227">
        <v>0</v>
      </c>
      <c r="BZ228" s="126" t="s">
        <v>441</v>
      </c>
      <c r="CA228" s="126" t="s">
        <v>442</v>
      </c>
      <c r="CB228" s="227">
        <v>0</v>
      </c>
      <c r="CC228" s="227">
        <v>0</v>
      </c>
      <c r="CD228" s="227">
        <v>0</v>
      </c>
      <c r="CE228" s="227">
        <v>0</v>
      </c>
    </row>
    <row r="229" spans="1:83">
      <c r="A229" s="126" t="s">
        <v>443</v>
      </c>
      <c r="B229" s="126" t="s">
        <v>444</v>
      </c>
      <c r="C229" s="227">
        <v>0</v>
      </c>
      <c r="D229" s="227">
        <v>0</v>
      </c>
      <c r="E229" s="227">
        <v>0</v>
      </c>
      <c r="F229" s="227">
        <v>0</v>
      </c>
      <c r="H229" s="126" t="s">
        <v>443</v>
      </c>
      <c r="I229" s="126" t="s">
        <v>444</v>
      </c>
      <c r="J229" s="227">
        <v>0</v>
      </c>
      <c r="K229" s="227">
        <v>0</v>
      </c>
      <c r="L229" s="227">
        <v>0</v>
      </c>
      <c r="M229" s="227">
        <v>0</v>
      </c>
      <c r="O229" s="126" t="s">
        <v>443</v>
      </c>
      <c r="P229" s="126" t="s">
        <v>444</v>
      </c>
      <c r="Q229" s="227">
        <v>0</v>
      </c>
      <c r="R229" s="227">
        <v>0</v>
      </c>
      <c r="S229" s="227">
        <v>0</v>
      </c>
      <c r="T229" s="227">
        <v>0</v>
      </c>
      <c r="V229" s="126" t="s">
        <v>443</v>
      </c>
      <c r="W229" s="126" t="s">
        <v>444</v>
      </c>
      <c r="X229" s="227">
        <v>0</v>
      </c>
      <c r="Y229" s="227">
        <v>0</v>
      </c>
      <c r="Z229" s="227">
        <v>0</v>
      </c>
      <c r="AA229" s="227">
        <v>0</v>
      </c>
      <c r="AC229" s="126" t="s">
        <v>443</v>
      </c>
      <c r="AD229" s="126" t="s">
        <v>444</v>
      </c>
      <c r="AE229" s="227">
        <v>0</v>
      </c>
      <c r="AF229" s="227">
        <v>0</v>
      </c>
      <c r="AG229" s="227">
        <v>0</v>
      </c>
      <c r="AH229" s="227">
        <v>0</v>
      </c>
      <c r="AJ229" s="126" t="s">
        <v>443</v>
      </c>
      <c r="AK229" s="126" t="s">
        <v>444</v>
      </c>
      <c r="AL229" s="227">
        <v>0</v>
      </c>
      <c r="AM229" s="227">
        <v>0</v>
      </c>
      <c r="AN229" s="227">
        <v>0</v>
      </c>
      <c r="AO229" s="227">
        <v>0</v>
      </c>
      <c r="AQ229" s="126" t="s">
        <v>443</v>
      </c>
      <c r="AR229" s="126" t="s">
        <v>444</v>
      </c>
      <c r="AS229" s="227">
        <v>0</v>
      </c>
      <c r="AT229" s="227">
        <v>0</v>
      </c>
      <c r="AU229" s="227">
        <v>0</v>
      </c>
      <c r="AV229" s="227">
        <v>0</v>
      </c>
      <c r="AX229" s="126" t="s">
        <v>443</v>
      </c>
      <c r="AY229" s="126" t="s">
        <v>444</v>
      </c>
      <c r="AZ229" s="227">
        <v>0</v>
      </c>
      <c r="BA229" s="227">
        <v>0</v>
      </c>
      <c r="BB229" s="227">
        <v>0</v>
      </c>
      <c r="BC229" s="227">
        <v>0</v>
      </c>
      <c r="BE229" s="126" t="s">
        <v>443</v>
      </c>
      <c r="BF229" s="126" t="s">
        <v>444</v>
      </c>
      <c r="BG229" s="227">
        <v>0</v>
      </c>
      <c r="BH229" s="227">
        <v>0</v>
      </c>
      <c r="BI229" s="227">
        <v>0</v>
      </c>
      <c r="BJ229" s="227">
        <v>0</v>
      </c>
      <c r="BL229" s="126" t="s">
        <v>443</v>
      </c>
      <c r="BM229" s="126" t="s">
        <v>444</v>
      </c>
      <c r="BN229" s="227">
        <v>0</v>
      </c>
      <c r="BO229" s="227">
        <v>0</v>
      </c>
      <c r="BP229" s="227">
        <v>0</v>
      </c>
      <c r="BQ229" s="227">
        <v>0</v>
      </c>
      <c r="BS229" s="126" t="s">
        <v>443</v>
      </c>
      <c r="BT229" s="126" t="s">
        <v>444</v>
      </c>
      <c r="BU229" s="227">
        <v>0</v>
      </c>
      <c r="BV229" s="227">
        <v>0</v>
      </c>
      <c r="BW229" s="227">
        <v>0</v>
      </c>
      <c r="BX229" s="227">
        <v>0</v>
      </c>
      <c r="BZ229" s="126" t="s">
        <v>443</v>
      </c>
      <c r="CA229" s="126" t="s">
        <v>444</v>
      </c>
      <c r="CB229" s="227">
        <v>0</v>
      </c>
      <c r="CC229" s="227">
        <v>0</v>
      </c>
      <c r="CD229" s="227">
        <v>0</v>
      </c>
      <c r="CE229" s="227">
        <v>0</v>
      </c>
    </row>
    <row r="230" spans="1:83">
      <c r="A230" s="126" t="s">
        <v>445</v>
      </c>
      <c r="B230" s="126" t="s">
        <v>446</v>
      </c>
      <c r="C230" s="227">
        <v>0</v>
      </c>
      <c r="D230" s="227">
        <v>0</v>
      </c>
      <c r="E230" s="227">
        <v>0</v>
      </c>
      <c r="F230" s="227">
        <v>0</v>
      </c>
      <c r="H230" s="126" t="s">
        <v>445</v>
      </c>
      <c r="I230" s="126" t="s">
        <v>446</v>
      </c>
      <c r="J230" s="227">
        <v>0</v>
      </c>
      <c r="K230" s="227">
        <v>0</v>
      </c>
      <c r="L230" s="227">
        <v>0</v>
      </c>
      <c r="M230" s="227">
        <v>0</v>
      </c>
      <c r="O230" s="126" t="s">
        <v>445</v>
      </c>
      <c r="P230" s="126" t="s">
        <v>446</v>
      </c>
      <c r="Q230" s="227">
        <v>0</v>
      </c>
      <c r="R230" s="227">
        <v>0</v>
      </c>
      <c r="S230" s="227">
        <v>0</v>
      </c>
      <c r="T230" s="227">
        <v>0</v>
      </c>
      <c r="V230" s="126" t="s">
        <v>445</v>
      </c>
      <c r="W230" s="126" t="s">
        <v>446</v>
      </c>
      <c r="X230" s="227">
        <v>0</v>
      </c>
      <c r="Y230" s="227">
        <v>0</v>
      </c>
      <c r="Z230" s="227">
        <v>0</v>
      </c>
      <c r="AA230" s="227">
        <v>0</v>
      </c>
      <c r="AC230" s="126" t="s">
        <v>445</v>
      </c>
      <c r="AD230" s="126" t="s">
        <v>446</v>
      </c>
      <c r="AE230" s="227">
        <v>0</v>
      </c>
      <c r="AF230" s="227">
        <v>0</v>
      </c>
      <c r="AG230" s="227">
        <v>0</v>
      </c>
      <c r="AH230" s="227">
        <v>0</v>
      </c>
      <c r="AJ230" s="126" t="s">
        <v>445</v>
      </c>
      <c r="AK230" s="126" t="s">
        <v>446</v>
      </c>
      <c r="AL230" s="227">
        <v>0</v>
      </c>
      <c r="AM230" s="227">
        <v>0</v>
      </c>
      <c r="AN230" s="227">
        <v>0</v>
      </c>
      <c r="AO230" s="227">
        <v>0</v>
      </c>
      <c r="AQ230" s="126" t="s">
        <v>445</v>
      </c>
      <c r="AR230" s="126" t="s">
        <v>446</v>
      </c>
      <c r="AS230" s="227">
        <v>0</v>
      </c>
      <c r="AT230" s="227">
        <v>0</v>
      </c>
      <c r="AU230" s="227">
        <v>0</v>
      </c>
      <c r="AV230" s="227">
        <v>0</v>
      </c>
      <c r="AX230" s="126" t="s">
        <v>445</v>
      </c>
      <c r="AY230" s="126" t="s">
        <v>446</v>
      </c>
      <c r="AZ230" s="227">
        <v>0</v>
      </c>
      <c r="BA230" s="227">
        <v>0</v>
      </c>
      <c r="BB230" s="227">
        <v>0</v>
      </c>
      <c r="BC230" s="227">
        <v>0</v>
      </c>
      <c r="BE230" s="126" t="s">
        <v>445</v>
      </c>
      <c r="BF230" s="126" t="s">
        <v>446</v>
      </c>
      <c r="BG230" s="227">
        <v>0</v>
      </c>
      <c r="BH230" s="227">
        <v>0</v>
      </c>
      <c r="BI230" s="227">
        <v>0</v>
      </c>
      <c r="BJ230" s="227">
        <v>0</v>
      </c>
      <c r="BL230" s="126" t="s">
        <v>445</v>
      </c>
      <c r="BM230" s="126" t="s">
        <v>446</v>
      </c>
      <c r="BN230" s="227">
        <v>0</v>
      </c>
      <c r="BO230" s="227">
        <v>0</v>
      </c>
      <c r="BP230" s="227">
        <v>0</v>
      </c>
      <c r="BQ230" s="227">
        <v>0</v>
      </c>
      <c r="BS230" s="126" t="s">
        <v>445</v>
      </c>
      <c r="BT230" s="126" t="s">
        <v>446</v>
      </c>
      <c r="BU230" s="227">
        <v>0</v>
      </c>
      <c r="BV230" s="227">
        <v>0</v>
      </c>
      <c r="BW230" s="227">
        <v>0</v>
      </c>
      <c r="BX230" s="227">
        <v>0</v>
      </c>
      <c r="BZ230" s="126" t="s">
        <v>445</v>
      </c>
      <c r="CA230" s="126" t="s">
        <v>446</v>
      </c>
      <c r="CB230" s="227">
        <v>0</v>
      </c>
      <c r="CC230" s="227">
        <v>0</v>
      </c>
      <c r="CD230" s="227">
        <v>0</v>
      </c>
      <c r="CE230" s="227">
        <v>0</v>
      </c>
    </row>
    <row r="231" spans="1:83">
      <c r="A231" s="126" t="s">
        <v>447</v>
      </c>
      <c r="B231" s="126" t="s">
        <v>448</v>
      </c>
      <c r="C231" s="227">
        <v>0</v>
      </c>
      <c r="D231" s="227">
        <v>0</v>
      </c>
      <c r="E231" s="227">
        <v>0</v>
      </c>
      <c r="F231" s="227">
        <v>0</v>
      </c>
      <c r="H231" s="126" t="s">
        <v>447</v>
      </c>
      <c r="I231" s="126" t="s">
        <v>448</v>
      </c>
      <c r="J231" s="227">
        <v>0</v>
      </c>
      <c r="K231" s="227">
        <v>0</v>
      </c>
      <c r="L231" s="227">
        <v>0</v>
      </c>
      <c r="M231" s="227">
        <v>0</v>
      </c>
      <c r="O231" s="126" t="s">
        <v>447</v>
      </c>
      <c r="P231" s="126" t="s">
        <v>448</v>
      </c>
      <c r="Q231" s="227">
        <v>0</v>
      </c>
      <c r="R231" s="227">
        <v>0</v>
      </c>
      <c r="S231" s="227">
        <v>0</v>
      </c>
      <c r="T231" s="227">
        <v>0</v>
      </c>
      <c r="V231" s="126" t="s">
        <v>447</v>
      </c>
      <c r="W231" s="126" t="s">
        <v>448</v>
      </c>
      <c r="X231" s="227">
        <v>0</v>
      </c>
      <c r="Y231" s="227">
        <v>0</v>
      </c>
      <c r="Z231" s="227">
        <v>0</v>
      </c>
      <c r="AA231" s="227">
        <v>0</v>
      </c>
      <c r="AC231" s="126" t="s">
        <v>447</v>
      </c>
      <c r="AD231" s="126" t="s">
        <v>448</v>
      </c>
      <c r="AE231" s="227">
        <v>0</v>
      </c>
      <c r="AF231" s="227">
        <v>0</v>
      </c>
      <c r="AG231" s="227">
        <v>0</v>
      </c>
      <c r="AH231" s="227">
        <v>0</v>
      </c>
      <c r="AJ231" s="126" t="s">
        <v>447</v>
      </c>
      <c r="AK231" s="126" t="s">
        <v>448</v>
      </c>
      <c r="AL231" s="227">
        <v>0</v>
      </c>
      <c r="AM231" s="227">
        <v>0</v>
      </c>
      <c r="AN231" s="227">
        <v>0</v>
      </c>
      <c r="AO231" s="227">
        <v>0</v>
      </c>
      <c r="AQ231" s="126" t="s">
        <v>447</v>
      </c>
      <c r="AR231" s="126" t="s">
        <v>448</v>
      </c>
      <c r="AS231" s="227">
        <v>0</v>
      </c>
      <c r="AT231" s="227">
        <v>0</v>
      </c>
      <c r="AU231" s="227">
        <v>0</v>
      </c>
      <c r="AV231" s="227">
        <v>0</v>
      </c>
      <c r="AX231" s="126" t="s">
        <v>447</v>
      </c>
      <c r="AY231" s="126" t="s">
        <v>448</v>
      </c>
      <c r="AZ231" s="227">
        <v>0</v>
      </c>
      <c r="BA231" s="227">
        <v>0</v>
      </c>
      <c r="BB231" s="227">
        <v>0</v>
      </c>
      <c r="BC231" s="227">
        <v>0</v>
      </c>
      <c r="BE231" s="126" t="s">
        <v>447</v>
      </c>
      <c r="BF231" s="126" t="s">
        <v>448</v>
      </c>
      <c r="BG231" s="227">
        <v>0</v>
      </c>
      <c r="BH231" s="227">
        <v>0</v>
      </c>
      <c r="BI231" s="227">
        <v>0</v>
      </c>
      <c r="BJ231" s="227">
        <v>0</v>
      </c>
      <c r="BL231" s="126" t="s">
        <v>447</v>
      </c>
      <c r="BM231" s="126" t="s">
        <v>448</v>
      </c>
      <c r="BN231" s="227">
        <v>0</v>
      </c>
      <c r="BO231" s="227">
        <v>0</v>
      </c>
      <c r="BP231" s="227">
        <v>0</v>
      </c>
      <c r="BQ231" s="227">
        <v>0</v>
      </c>
      <c r="BS231" s="126" t="s">
        <v>447</v>
      </c>
      <c r="BT231" s="126" t="s">
        <v>448</v>
      </c>
      <c r="BU231" s="227">
        <v>0</v>
      </c>
      <c r="BV231" s="227">
        <v>0</v>
      </c>
      <c r="BW231" s="227">
        <v>0</v>
      </c>
      <c r="BX231" s="227">
        <v>0</v>
      </c>
      <c r="BZ231" s="126" t="s">
        <v>447</v>
      </c>
      <c r="CA231" s="126" t="s">
        <v>448</v>
      </c>
      <c r="CB231" s="227">
        <v>0</v>
      </c>
      <c r="CC231" s="227">
        <v>0</v>
      </c>
      <c r="CD231" s="227">
        <v>0</v>
      </c>
      <c r="CE231" s="227">
        <v>0</v>
      </c>
    </row>
    <row r="232" spans="1:83">
      <c r="A232" s="126" t="s">
        <v>449</v>
      </c>
      <c r="B232" s="126" t="s">
        <v>450</v>
      </c>
      <c r="C232" s="227">
        <v>0</v>
      </c>
      <c r="D232" s="227">
        <v>0</v>
      </c>
      <c r="E232" s="227">
        <v>0</v>
      </c>
      <c r="F232" s="227">
        <v>0</v>
      </c>
      <c r="H232" s="126" t="s">
        <v>449</v>
      </c>
      <c r="I232" s="126" t="s">
        <v>450</v>
      </c>
      <c r="J232" s="227">
        <v>0</v>
      </c>
      <c r="K232" s="227">
        <v>0</v>
      </c>
      <c r="L232" s="227">
        <v>0</v>
      </c>
      <c r="M232" s="227">
        <v>0</v>
      </c>
      <c r="O232" s="126" t="s">
        <v>449</v>
      </c>
      <c r="P232" s="126" t="s">
        <v>450</v>
      </c>
      <c r="Q232" s="227">
        <v>0</v>
      </c>
      <c r="R232" s="227">
        <v>0</v>
      </c>
      <c r="S232" s="227">
        <v>0</v>
      </c>
      <c r="T232" s="227">
        <v>0</v>
      </c>
      <c r="V232" s="126" t="s">
        <v>449</v>
      </c>
      <c r="W232" s="126" t="s">
        <v>450</v>
      </c>
      <c r="X232" s="227">
        <v>0</v>
      </c>
      <c r="Y232" s="227">
        <v>0</v>
      </c>
      <c r="Z232" s="227">
        <v>0</v>
      </c>
      <c r="AA232" s="227">
        <v>0</v>
      </c>
      <c r="AC232" s="126" t="s">
        <v>449</v>
      </c>
      <c r="AD232" s="126" t="s">
        <v>450</v>
      </c>
      <c r="AE232" s="227">
        <v>0</v>
      </c>
      <c r="AF232" s="227">
        <v>0</v>
      </c>
      <c r="AG232" s="227">
        <v>0</v>
      </c>
      <c r="AH232" s="227">
        <v>0</v>
      </c>
      <c r="AJ232" s="126" t="s">
        <v>449</v>
      </c>
      <c r="AK232" s="126" t="s">
        <v>450</v>
      </c>
      <c r="AL232" s="227">
        <v>0</v>
      </c>
      <c r="AM232" s="227">
        <v>0</v>
      </c>
      <c r="AN232" s="227">
        <v>0</v>
      </c>
      <c r="AO232" s="227">
        <v>0</v>
      </c>
      <c r="AQ232" s="126" t="s">
        <v>449</v>
      </c>
      <c r="AR232" s="126" t="s">
        <v>450</v>
      </c>
      <c r="AS232" s="227">
        <v>0</v>
      </c>
      <c r="AT232" s="227">
        <v>0</v>
      </c>
      <c r="AU232" s="227">
        <v>0</v>
      </c>
      <c r="AV232" s="227">
        <v>0</v>
      </c>
      <c r="AX232" s="126" t="s">
        <v>449</v>
      </c>
      <c r="AY232" s="126" t="s">
        <v>450</v>
      </c>
      <c r="AZ232" s="227">
        <v>0</v>
      </c>
      <c r="BA232" s="227">
        <v>0</v>
      </c>
      <c r="BB232" s="227">
        <v>0</v>
      </c>
      <c r="BC232" s="227">
        <v>0</v>
      </c>
      <c r="BE232" s="126" t="s">
        <v>449</v>
      </c>
      <c r="BF232" s="126" t="s">
        <v>450</v>
      </c>
      <c r="BG232" s="227">
        <v>0</v>
      </c>
      <c r="BH232" s="227">
        <v>0</v>
      </c>
      <c r="BI232" s="227">
        <v>0</v>
      </c>
      <c r="BJ232" s="227">
        <v>0</v>
      </c>
      <c r="BL232" s="126" t="s">
        <v>449</v>
      </c>
      <c r="BM232" s="126" t="s">
        <v>450</v>
      </c>
      <c r="BN232" s="227">
        <v>0</v>
      </c>
      <c r="BO232" s="227">
        <v>0</v>
      </c>
      <c r="BP232" s="227">
        <v>0</v>
      </c>
      <c r="BQ232" s="227">
        <v>0</v>
      </c>
      <c r="BS232" s="126" t="s">
        <v>449</v>
      </c>
      <c r="BT232" s="126" t="s">
        <v>450</v>
      </c>
      <c r="BU232" s="227">
        <v>0</v>
      </c>
      <c r="BV232" s="227">
        <v>0</v>
      </c>
      <c r="BW232" s="227">
        <v>0</v>
      </c>
      <c r="BX232" s="227">
        <v>0</v>
      </c>
      <c r="BZ232" s="126" t="s">
        <v>449</v>
      </c>
      <c r="CA232" s="126" t="s">
        <v>450</v>
      </c>
      <c r="CB232" s="227">
        <v>0</v>
      </c>
      <c r="CC232" s="227">
        <v>0</v>
      </c>
      <c r="CD232" s="227">
        <v>0</v>
      </c>
      <c r="CE232" s="227">
        <v>0</v>
      </c>
    </row>
    <row r="233" spans="1:83">
      <c r="A233" s="126" t="s">
        <v>451</v>
      </c>
      <c r="B233" s="126" t="s">
        <v>452</v>
      </c>
      <c r="C233" s="227">
        <v>0</v>
      </c>
      <c r="D233" s="227">
        <v>0</v>
      </c>
      <c r="E233" s="227">
        <v>0</v>
      </c>
      <c r="F233" s="227">
        <v>0</v>
      </c>
      <c r="H233" s="126" t="s">
        <v>451</v>
      </c>
      <c r="I233" s="126" t="s">
        <v>452</v>
      </c>
      <c r="J233" s="227">
        <v>0</v>
      </c>
      <c r="K233" s="227">
        <v>0</v>
      </c>
      <c r="L233" s="227">
        <v>0</v>
      </c>
      <c r="M233" s="227">
        <v>0</v>
      </c>
      <c r="O233" s="126" t="s">
        <v>451</v>
      </c>
      <c r="P233" s="126" t="s">
        <v>452</v>
      </c>
      <c r="Q233" s="227">
        <v>0</v>
      </c>
      <c r="R233" s="227">
        <v>0</v>
      </c>
      <c r="S233" s="227">
        <v>0</v>
      </c>
      <c r="T233" s="227">
        <v>0</v>
      </c>
      <c r="V233" s="126" t="s">
        <v>451</v>
      </c>
      <c r="W233" s="126" t="s">
        <v>452</v>
      </c>
      <c r="X233" s="227">
        <v>0</v>
      </c>
      <c r="Y233" s="227">
        <v>0</v>
      </c>
      <c r="Z233" s="227">
        <v>0</v>
      </c>
      <c r="AA233" s="227">
        <v>0</v>
      </c>
      <c r="AC233" s="126" t="s">
        <v>451</v>
      </c>
      <c r="AD233" s="126" t="s">
        <v>452</v>
      </c>
      <c r="AE233" s="227">
        <v>0</v>
      </c>
      <c r="AF233" s="227">
        <v>0</v>
      </c>
      <c r="AG233" s="227">
        <v>0</v>
      </c>
      <c r="AH233" s="227">
        <v>0</v>
      </c>
      <c r="AJ233" s="126" t="s">
        <v>451</v>
      </c>
      <c r="AK233" s="126" t="s">
        <v>452</v>
      </c>
      <c r="AL233" s="227">
        <v>0</v>
      </c>
      <c r="AM233" s="227">
        <v>0</v>
      </c>
      <c r="AN233" s="227">
        <v>0</v>
      </c>
      <c r="AO233" s="227">
        <v>0</v>
      </c>
      <c r="AQ233" s="126" t="s">
        <v>451</v>
      </c>
      <c r="AR233" s="126" t="s">
        <v>452</v>
      </c>
      <c r="AS233" s="227">
        <v>0</v>
      </c>
      <c r="AT233" s="227">
        <v>0</v>
      </c>
      <c r="AU233" s="227">
        <v>0</v>
      </c>
      <c r="AV233" s="227">
        <v>0</v>
      </c>
      <c r="AX233" s="126" t="s">
        <v>451</v>
      </c>
      <c r="AY233" s="126" t="s">
        <v>452</v>
      </c>
      <c r="AZ233" s="227">
        <v>0</v>
      </c>
      <c r="BA233" s="227">
        <v>0</v>
      </c>
      <c r="BB233" s="227">
        <v>0</v>
      </c>
      <c r="BC233" s="227">
        <v>0</v>
      </c>
      <c r="BE233" s="126" t="s">
        <v>451</v>
      </c>
      <c r="BF233" s="126" t="s">
        <v>452</v>
      </c>
      <c r="BG233" s="227">
        <v>0</v>
      </c>
      <c r="BH233" s="227">
        <v>0</v>
      </c>
      <c r="BI233" s="227">
        <v>0</v>
      </c>
      <c r="BJ233" s="227">
        <v>0</v>
      </c>
      <c r="BL233" s="126" t="s">
        <v>451</v>
      </c>
      <c r="BM233" s="126" t="s">
        <v>452</v>
      </c>
      <c r="BN233" s="227">
        <v>0</v>
      </c>
      <c r="BO233" s="227">
        <v>0</v>
      </c>
      <c r="BP233" s="227">
        <v>0</v>
      </c>
      <c r="BQ233" s="227">
        <v>0</v>
      </c>
      <c r="BS233" s="126" t="s">
        <v>451</v>
      </c>
      <c r="BT233" s="126" t="s">
        <v>452</v>
      </c>
      <c r="BU233" s="227">
        <v>0</v>
      </c>
      <c r="BV233" s="227">
        <v>0</v>
      </c>
      <c r="BW233" s="227">
        <v>0</v>
      </c>
      <c r="BX233" s="227">
        <v>0</v>
      </c>
      <c r="BZ233" s="126" t="s">
        <v>451</v>
      </c>
      <c r="CA233" s="126" t="s">
        <v>452</v>
      </c>
      <c r="CB233" s="227">
        <v>0</v>
      </c>
      <c r="CC233" s="227">
        <v>0</v>
      </c>
      <c r="CD233" s="227">
        <v>0</v>
      </c>
      <c r="CE233" s="227">
        <v>0</v>
      </c>
    </row>
    <row r="234" spans="1:83">
      <c r="A234" s="126" t="s">
        <v>453</v>
      </c>
      <c r="B234" s="126" t="s">
        <v>454</v>
      </c>
      <c r="C234" s="227">
        <v>0</v>
      </c>
      <c r="D234" s="227">
        <v>0</v>
      </c>
      <c r="E234" s="227">
        <v>0</v>
      </c>
      <c r="F234" s="227">
        <v>0</v>
      </c>
      <c r="H234" s="126" t="s">
        <v>453</v>
      </c>
      <c r="I234" s="126" t="s">
        <v>454</v>
      </c>
      <c r="J234" s="227">
        <v>0</v>
      </c>
      <c r="K234" s="227">
        <v>0</v>
      </c>
      <c r="L234" s="227">
        <v>0</v>
      </c>
      <c r="M234" s="227">
        <v>0</v>
      </c>
      <c r="O234" s="126" t="s">
        <v>453</v>
      </c>
      <c r="P234" s="126" t="s">
        <v>454</v>
      </c>
      <c r="Q234" s="227">
        <v>0</v>
      </c>
      <c r="R234" s="227">
        <v>0</v>
      </c>
      <c r="S234" s="227">
        <v>0</v>
      </c>
      <c r="T234" s="227">
        <v>0</v>
      </c>
      <c r="V234" s="126" t="s">
        <v>453</v>
      </c>
      <c r="W234" s="126" t="s">
        <v>454</v>
      </c>
      <c r="X234" s="227">
        <v>0</v>
      </c>
      <c r="Y234" s="227">
        <v>0</v>
      </c>
      <c r="Z234" s="227">
        <v>0</v>
      </c>
      <c r="AA234" s="227">
        <v>0</v>
      </c>
      <c r="AC234" s="126" t="s">
        <v>453</v>
      </c>
      <c r="AD234" s="126" t="s">
        <v>454</v>
      </c>
      <c r="AE234" s="227">
        <v>0</v>
      </c>
      <c r="AF234" s="227">
        <v>0</v>
      </c>
      <c r="AG234" s="227">
        <v>0</v>
      </c>
      <c r="AH234" s="227">
        <v>0</v>
      </c>
      <c r="AJ234" s="126" t="s">
        <v>453</v>
      </c>
      <c r="AK234" s="126" t="s">
        <v>454</v>
      </c>
      <c r="AL234" s="227">
        <v>0</v>
      </c>
      <c r="AM234" s="227">
        <v>0</v>
      </c>
      <c r="AN234" s="227">
        <v>0</v>
      </c>
      <c r="AO234" s="227">
        <v>0</v>
      </c>
      <c r="AQ234" s="126" t="s">
        <v>453</v>
      </c>
      <c r="AR234" s="126" t="s">
        <v>454</v>
      </c>
      <c r="AS234" s="227">
        <v>0</v>
      </c>
      <c r="AT234" s="227">
        <v>0</v>
      </c>
      <c r="AU234" s="227">
        <v>0</v>
      </c>
      <c r="AV234" s="227">
        <v>0</v>
      </c>
      <c r="AX234" s="126" t="s">
        <v>453</v>
      </c>
      <c r="AY234" s="126" t="s">
        <v>454</v>
      </c>
      <c r="AZ234" s="227">
        <v>0</v>
      </c>
      <c r="BA234" s="227">
        <v>0</v>
      </c>
      <c r="BB234" s="227">
        <v>0</v>
      </c>
      <c r="BC234" s="227">
        <v>0</v>
      </c>
      <c r="BE234" s="126" t="s">
        <v>453</v>
      </c>
      <c r="BF234" s="126" t="s">
        <v>454</v>
      </c>
      <c r="BG234" s="227">
        <v>0</v>
      </c>
      <c r="BH234" s="227">
        <v>0</v>
      </c>
      <c r="BI234" s="227">
        <v>0</v>
      </c>
      <c r="BJ234" s="227">
        <v>0</v>
      </c>
      <c r="BL234" s="126" t="s">
        <v>453</v>
      </c>
      <c r="BM234" s="126" t="s">
        <v>454</v>
      </c>
      <c r="BN234" s="227">
        <v>0</v>
      </c>
      <c r="BO234" s="227">
        <v>0</v>
      </c>
      <c r="BP234" s="227">
        <v>0</v>
      </c>
      <c r="BQ234" s="227">
        <v>0</v>
      </c>
      <c r="BS234" s="126" t="s">
        <v>453</v>
      </c>
      <c r="BT234" s="126" t="s">
        <v>454</v>
      </c>
      <c r="BU234" s="227">
        <v>0</v>
      </c>
      <c r="BV234" s="227">
        <v>0</v>
      </c>
      <c r="BW234" s="227">
        <v>0</v>
      </c>
      <c r="BX234" s="227">
        <v>0</v>
      </c>
      <c r="BZ234" s="126" t="s">
        <v>453</v>
      </c>
      <c r="CA234" s="126" t="s">
        <v>454</v>
      </c>
      <c r="CB234" s="227">
        <v>0</v>
      </c>
      <c r="CC234" s="227">
        <v>0</v>
      </c>
      <c r="CD234" s="227">
        <v>0</v>
      </c>
      <c r="CE234" s="227">
        <v>0</v>
      </c>
    </row>
    <row r="235" spans="1:83">
      <c r="A235" s="126" t="s">
        <v>455</v>
      </c>
      <c r="B235" s="126" t="s">
        <v>456</v>
      </c>
      <c r="C235" s="227">
        <v>0</v>
      </c>
      <c r="D235" s="227">
        <v>0</v>
      </c>
      <c r="E235" s="227">
        <v>0</v>
      </c>
      <c r="F235" s="227">
        <v>0</v>
      </c>
      <c r="H235" s="126" t="s">
        <v>455</v>
      </c>
      <c r="I235" s="126" t="s">
        <v>456</v>
      </c>
      <c r="J235" s="227">
        <v>0</v>
      </c>
      <c r="K235" s="227">
        <v>0</v>
      </c>
      <c r="L235" s="227">
        <v>0</v>
      </c>
      <c r="M235" s="227">
        <v>0</v>
      </c>
      <c r="O235" s="126" t="s">
        <v>455</v>
      </c>
      <c r="P235" s="126" t="s">
        <v>456</v>
      </c>
      <c r="Q235" s="227">
        <v>0</v>
      </c>
      <c r="R235" s="227">
        <v>0</v>
      </c>
      <c r="S235" s="227">
        <v>0</v>
      </c>
      <c r="T235" s="227">
        <v>0</v>
      </c>
      <c r="V235" s="126" t="s">
        <v>455</v>
      </c>
      <c r="W235" s="126" t="s">
        <v>456</v>
      </c>
      <c r="X235" s="227">
        <v>0</v>
      </c>
      <c r="Y235" s="227">
        <v>0</v>
      </c>
      <c r="Z235" s="227">
        <v>0</v>
      </c>
      <c r="AA235" s="227">
        <v>0</v>
      </c>
      <c r="AC235" s="126" t="s">
        <v>455</v>
      </c>
      <c r="AD235" s="126" t="s">
        <v>456</v>
      </c>
      <c r="AE235" s="227">
        <v>0</v>
      </c>
      <c r="AF235" s="227">
        <v>0</v>
      </c>
      <c r="AG235" s="227">
        <v>0</v>
      </c>
      <c r="AH235" s="227">
        <v>0</v>
      </c>
      <c r="AJ235" s="126" t="s">
        <v>455</v>
      </c>
      <c r="AK235" s="126" t="s">
        <v>456</v>
      </c>
      <c r="AL235" s="227">
        <v>0</v>
      </c>
      <c r="AM235" s="227">
        <v>0</v>
      </c>
      <c r="AN235" s="227">
        <v>0</v>
      </c>
      <c r="AO235" s="227">
        <v>0</v>
      </c>
      <c r="AQ235" s="126" t="s">
        <v>455</v>
      </c>
      <c r="AR235" s="126" t="s">
        <v>456</v>
      </c>
      <c r="AS235" s="227">
        <v>0</v>
      </c>
      <c r="AT235" s="227">
        <v>0</v>
      </c>
      <c r="AU235" s="227">
        <v>0</v>
      </c>
      <c r="AV235" s="227">
        <v>0</v>
      </c>
      <c r="AX235" s="126" t="s">
        <v>455</v>
      </c>
      <c r="AY235" s="126" t="s">
        <v>456</v>
      </c>
      <c r="AZ235" s="227">
        <v>0</v>
      </c>
      <c r="BA235" s="227">
        <v>0</v>
      </c>
      <c r="BB235" s="227">
        <v>0</v>
      </c>
      <c r="BC235" s="227">
        <v>0</v>
      </c>
      <c r="BE235" s="126" t="s">
        <v>455</v>
      </c>
      <c r="BF235" s="126" t="s">
        <v>456</v>
      </c>
      <c r="BG235" s="227">
        <v>0</v>
      </c>
      <c r="BH235" s="227">
        <v>0</v>
      </c>
      <c r="BI235" s="227">
        <v>0</v>
      </c>
      <c r="BJ235" s="227">
        <v>0</v>
      </c>
      <c r="BL235" s="126" t="s">
        <v>455</v>
      </c>
      <c r="BM235" s="126" t="s">
        <v>456</v>
      </c>
      <c r="BN235" s="227">
        <v>0</v>
      </c>
      <c r="BO235" s="227">
        <v>0</v>
      </c>
      <c r="BP235" s="227">
        <v>0</v>
      </c>
      <c r="BQ235" s="227">
        <v>0</v>
      </c>
      <c r="BS235" s="126" t="s">
        <v>455</v>
      </c>
      <c r="BT235" s="126" t="s">
        <v>456</v>
      </c>
      <c r="BU235" s="227">
        <v>0</v>
      </c>
      <c r="BV235" s="227">
        <v>0</v>
      </c>
      <c r="BW235" s="227">
        <v>0</v>
      </c>
      <c r="BX235" s="227">
        <v>0</v>
      </c>
      <c r="BZ235" s="126" t="s">
        <v>455</v>
      </c>
      <c r="CA235" s="126" t="s">
        <v>456</v>
      </c>
      <c r="CB235" s="227">
        <v>0</v>
      </c>
      <c r="CC235" s="227">
        <v>0</v>
      </c>
      <c r="CD235" s="227">
        <v>0</v>
      </c>
      <c r="CE235" s="227">
        <v>0</v>
      </c>
    </row>
    <row r="236" spans="1:83">
      <c r="A236" s="126" t="s">
        <v>457</v>
      </c>
      <c r="B236" s="126" t="s">
        <v>458</v>
      </c>
      <c r="C236" s="227">
        <v>0</v>
      </c>
      <c r="D236" s="227">
        <v>0</v>
      </c>
      <c r="E236" s="227">
        <v>0</v>
      </c>
      <c r="F236" s="227">
        <v>0</v>
      </c>
      <c r="H236" s="126" t="s">
        <v>457</v>
      </c>
      <c r="I236" s="126" t="s">
        <v>458</v>
      </c>
      <c r="J236" s="227">
        <v>0</v>
      </c>
      <c r="K236" s="227">
        <v>0</v>
      </c>
      <c r="L236" s="227">
        <v>0</v>
      </c>
      <c r="M236" s="227">
        <v>0</v>
      </c>
      <c r="O236" s="126" t="s">
        <v>457</v>
      </c>
      <c r="P236" s="126" t="s">
        <v>458</v>
      </c>
      <c r="Q236" s="227">
        <v>0</v>
      </c>
      <c r="R236" s="227">
        <v>0</v>
      </c>
      <c r="S236" s="227">
        <v>0</v>
      </c>
      <c r="T236" s="227">
        <v>0</v>
      </c>
      <c r="V236" s="126" t="s">
        <v>457</v>
      </c>
      <c r="W236" s="126" t="s">
        <v>458</v>
      </c>
      <c r="X236" s="227">
        <v>0</v>
      </c>
      <c r="Y236" s="227">
        <v>0</v>
      </c>
      <c r="Z236" s="227">
        <v>0</v>
      </c>
      <c r="AA236" s="227">
        <v>0</v>
      </c>
      <c r="AC236" s="126" t="s">
        <v>457</v>
      </c>
      <c r="AD236" s="126" t="s">
        <v>458</v>
      </c>
      <c r="AE236" s="227">
        <v>0</v>
      </c>
      <c r="AF236" s="227">
        <v>0</v>
      </c>
      <c r="AG236" s="227">
        <v>0</v>
      </c>
      <c r="AH236" s="227">
        <v>0</v>
      </c>
      <c r="AJ236" s="126" t="s">
        <v>457</v>
      </c>
      <c r="AK236" s="126" t="s">
        <v>458</v>
      </c>
      <c r="AL236" s="227">
        <v>0</v>
      </c>
      <c r="AM236" s="227">
        <v>0</v>
      </c>
      <c r="AN236" s="227">
        <v>0</v>
      </c>
      <c r="AO236" s="227">
        <v>0</v>
      </c>
      <c r="AQ236" s="126" t="s">
        <v>457</v>
      </c>
      <c r="AR236" s="126" t="s">
        <v>458</v>
      </c>
      <c r="AS236" s="227">
        <v>0</v>
      </c>
      <c r="AT236" s="227">
        <v>0</v>
      </c>
      <c r="AU236" s="227">
        <v>0</v>
      </c>
      <c r="AV236" s="227">
        <v>0</v>
      </c>
      <c r="AX236" s="126" t="s">
        <v>457</v>
      </c>
      <c r="AY236" s="126" t="s">
        <v>458</v>
      </c>
      <c r="AZ236" s="227">
        <v>0</v>
      </c>
      <c r="BA236" s="227">
        <v>0</v>
      </c>
      <c r="BB236" s="227">
        <v>0</v>
      </c>
      <c r="BC236" s="227">
        <v>0</v>
      </c>
      <c r="BE236" s="126" t="s">
        <v>457</v>
      </c>
      <c r="BF236" s="126" t="s">
        <v>458</v>
      </c>
      <c r="BG236" s="227">
        <v>0</v>
      </c>
      <c r="BH236" s="227">
        <v>0</v>
      </c>
      <c r="BI236" s="227">
        <v>0</v>
      </c>
      <c r="BJ236" s="227">
        <v>0</v>
      </c>
      <c r="BL236" s="126" t="s">
        <v>457</v>
      </c>
      <c r="BM236" s="126" t="s">
        <v>458</v>
      </c>
      <c r="BN236" s="227">
        <v>0</v>
      </c>
      <c r="BO236" s="227">
        <v>0</v>
      </c>
      <c r="BP236" s="227">
        <v>0</v>
      </c>
      <c r="BQ236" s="227">
        <v>0</v>
      </c>
      <c r="BS236" s="126" t="s">
        <v>457</v>
      </c>
      <c r="BT236" s="126" t="s">
        <v>458</v>
      </c>
      <c r="BU236" s="227">
        <v>0</v>
      </c>
      <c r="BV236" s="227">
        <v>0</v>
      </c>
      <c r="BW236" s="227">
        <v>0</v>
      </c>
      <c r="BX236" s="227">
        <v>0</v>
      </c>
      <c r="BZ236" s="126" t="s">
        <v>457</v>
      </c>
      <c r="CA236" s="126" t="s">
        <v>458</v>
      </c>
      <c r="CB236" s="227">
        <v>0</v>
      </c>
      <c r="CC236" s="227">
        <v>0</v>
      </c>
      <c r="CD236" s="227">
        <v>0</v>
      </c>
      <c r="CE236" s="227">
        <v>0</v>
      </c>
    </row>
    <row r="237" spans="1:83">
      <c r="A237" s="126" t="s">
        <v>459</v>
      </c>
      <c r="B237" s="126" t="s">
        <v>460</v>
      </c>
      <c r="C237" s="227">
        <v>0</v>
      </c>
      <c r="D237" s="227">
        <v>0</v>
      </c>
      <c r="E237" s="227">
        <v>0</v>
      </c>
      <c r="F237" s="227">
        <v>0</v>
      </c>
      <c r="H237" s="126" t="s">
        <v>459</v>
      </c>
      <c r="I237" s="126" t="s">
        <v>460</v>
      </c>
      <c r="J237" s="227">
        <v>0</v>
      </c>
      <c r="K237" s="227">
        <v>0</v>
      </c>
      <c r="L237" s="227">
        <v>0</v>
      </c>
      <c r="M237" s="227">
        <v>0</v>
      </c>
      <c r="O237" s="126" t="s">
        <v>459</v>
      </c>
      <c r="P237" s="126" t="s">
        <v>460</v>
      </c>
      <c r="Q237" s="227">
        <v>0</v>
      </c>
      <c r="R237" s="227">
        <v>0</v>
      </c>
      <c r="S237" s="227">
        <v>0</v>
      </c>
      <c r="T237" s="227">
        <v>0</v>
      </c>
      <c r="V237" s="126" t="s">
        <v>459</v>
      </c>
      <c r="W237" s="126" t="s">
        <v>460</v>
      </c>
      <c r="X237" s="227">
        <v>0</v>
      </c>
      <c r="Y237" s="227">
        <v>0</v>
      </c>
      <c r="Z237" s="227">
        <v>0</v>
      </c>
      <c r="AA237" s="227">
        <v>0</v>
      </c>
      <c r="AC237" s="126" t="s">
        <v>459</v>
      </c>
      <c r="AD237" s="126" t="s">
        <v>460</v>
      </c>
      <c r="AE237" s="227">
        <v>0</v>
      </c>
      <c r="AF237" s="227">
        <v>0</v>
      </c>
      <c r="AG237" s="227">
        <v>0</v>
      </c>
      <c r="AH237" s="227">
        <v>0</v>
      </c>
      <c r="AJ237" s="126" t="s">
        <v>459</v>
      </c>
      <c r="AK237" s="126" t="s">
        <v>460</v>
      </c>
      <c r="AL237" s="227">
        <v>0</v>
      </c>
      <c r="AM237" s="227">
        <v>0</v>
      </c>
      <c r="AN237" s="227">
        <v>0</v>
      </c>
      <c r="AO237" s="227">
        <v>0</v>
      </c>
      <c r="AQ237" s="126" t="s">
        <v>459</v>
      </c>
      <c r="AR237" s="126" t="s">
        <v>460</v>
      </c>
      <c r="AS237" s="227">
        <v>0</v>
      </c>
      <c r="AT237" s="227">
        <v>0</v>
      </c>
      <c r="AU237" s="227">
        <v>0</v>
      </c>
      <c r="AV237" s="227">
        <v>0</v>
      </c>
      <c r="AX237" s="126" t="s">
        <v>459</v>
      </c>
      <c r="AY237" s="126" t="s">
        <v>460</v>
      </c>
      <c r="AZ237" s="227">
        <v>0</v>
      </c>
      <c r="BA237" s="227">
        <v>0</v>
      </c>
      <c r="BB237" s="227">
        <v>0</v>
      </c>
      <c r="BC237" s="227">
        <v>0</v>
      </c>
      <c r="BE237" s="126" t="s">
        <v>459</v>
      </c>
      <c r="BF237" s="126" t="s">
        <v>460</v>
      </c>
      <c r="BG237" s="227">
        <v>0</v>
      </c>
      <c r="BH237" s="227">
        <v>0</v>
      </c>
      <c r="BI237" s="227">
        <v>0</v>
      </c>
      <c r="BJ237" s="227">
        <v>0</v>
      </c>
      <c r="BL237" s="126" t="s">
        <v>459</v>
      </c>
      <c r="BM237" s="126" t="s">
        <v>460</v>
      </c>
      <c r="BN237" s="227">
        <v>0</v>
      </c>
      <c r="BO237" s="227">
        <v>0</v>
      </c>
      <c r="BP237" s="227">
        <v>0</v>
      </c>
      <c r="BQ237" s="227">
        <v>0</v>
      </c>
      <c r="BS237" s="126" t="s">
        <v>459</v>
      </c>
      <c r="BT237" s="126" t="s">
        <v>460</v>
      </c>
      <c r="BU237" s="227">
        <v>0</v>
      </c>
      <c r="BV237" s="227">
        <v>0</v>
      </c>
      <c r="BW237" s="227">
        <v>0</v>
      </c>
      <c r="BX237" s="227">
        <v>0</v>
      </c>
      <c r="BZ237" s="126" t="s">
        <v>459</v>
      </c>
      <c r="CA237" s="126" t="s">
        <v>460</v>
      </c>
      <c r="CB237" s="227">
        <v>0</v>
      </c>
      <c r="CC237" s="227">
        <v>0</v>
      </c>
      <c r="CD237" s="227">
        <v>0</v>
      </c>
      <c r="CE237" s="227">
        <v>0</v>
      </c>
    </row>
    <row r="238" spans="1:83">
      <c r="A238" s="126" t="s">
        <v>461</v>
      </c>
      <c r="B238" s="126" t="s">
        <v>462</v>
      </c>
      <c r="C238" s="227">
        <v>0</v>
      </c>
      <c r="D238" s="227">
        <v>0</v>
      </c>
      <c r="E238" s="227">
        <v>0</v>
      </c>
      <c r="F238" s="227">
        <v>0</v>
      </c>
      <c r="H238" s="126" t="s">
        <v>461</v>
      </c>
      <c r="I238" s="126" t="s">
        <v>462</v>
      </c>
      <c r="J238" s="227">
        <v>0</v>
      </c>
      <c r="K238" s="227">
        <v>0</v>
      </c>
      <c r="L238" s="227">
        <v>0</v>
      </c>
      <c r="M238" s="227">
        <v>0</v>
      </c>
      <c r="O238" s="126" t="s">
        <v>461</v>
      </c>
      <c r="P238" s="126" t="s">
        <v>462</v>
      </c>
      <c r="Q238" s="227">
        <v>0</v>
      </c>
      <c r="R238" s="227">
        <v>0</v>
      </c>
      <c r="S238" s="227">
        <v>0</v>
      </c>
      <c r="T238" s="227">
        <v>0</v>
      </c>
      <c r="V238" s="126" t="s">
        <v>461</v>
      </c>
      <c r="W238" s="126" t="s">
        <v>462</v>
      </c>
      <c r="X238" s="227">
        <v>0</v>
      </c>
      <c r="Y238" s="227">
        <v>0</v>
      </c>
      <c r="Z238" s="227">
        <v>0</v>
      </c>
      <c r="AA238" s="227">
        <v>0</v>
      </c>
      <c r="AC238" s="126" t="s">
        <v>461</v>
      </c>
      <c r="AD238" s="126" t="s">
        <v>462</v>
      </c>
      <c r="AE238" s="227">
        <v>0</v>
      </c>
      <c r="AF238" s="227">
        <v>0</v>
      </c>
      <c r="AG238" s="227">
        <v>0</v>
      </c>
      <c r="AH238" s="227">
        <v>0</v>
      </c>
      <c r="AJ238" s="126" t="s">
        <v>461</v>
      </c>
      <c r="AK238" s="126" t="s">
        <v>462</v>
      </c>
      <c r="AL238" s="227">
        <v>0</v>
      </c>
      <c r="AM238" s="227">
        <v>0</v>
      </c>
      <c r="AN238" s="227">
        <v>0</v>
      </c>
      <c r="AO238" s="227">
        <v>0</v>
      </c>
      <c r="AQ238" s="126" t="s">
        <v>461</v>
      </c>
      <c r="AR238" s="126" t="s">
        <v>462</v>
      </c>
      <c r="AS238" s="227">
        <v>0</v>
      </c>
      <c r="AT238" s="227">
        <v>0</v>
      </c>
      <c r="AU238" s="227">
        <v>0</v>
      </c>
      <c r="AV238" s="227">
        <v>0</v>
      </c>
      <c r="AX238" s="126" t="s">
        <v>461</v>
      </c>
      <c r="AY238" s="126" t="s">
        <v>462</v>
      </c>
      <c r="AZ238" s="227">
        <v>0</v>
      </c>
      <c r="BA238" s="227">
        <v>0</v>
      </c>
      <c r="BB238" s="227">
        <v>0</v>
      </c>
      <c r="BC238" s="227">
        <v>0</v>
      </c>
      <c r="BE238" s="126" t="s">
        <v>461</v>
      </c>
      <c r="BF238" s="126" t="s">
        <v>462</v>
      </c>
      <c r="BG238" s="227">
        <v>0</v>
      </c>
      <c r="BH238" s="227">
        <v>0</v>
      </c>
      <c r="BI238" s="227">
        <v>0</v>
      </c>
      <c r="BJ238" s="227">
        <v>0</v>
      </c>
      <c r="BL238" s="126" t="s">
        <v>461</v>
      </c>
      <c r="BM238" s="126" t="s">
        <v>462</v>
      </c>
      <c r="BN238" s="227">
        <v>0</v>
      </c>
      <c r="BO238" s="227">
        <v>0</v>
      </c>
      <c r="BP238" s="227">
        <v>0</v>
      </c>
      <c r="BQ238" s="227">
        <v>0</v>
      </c>
      <c r="BS238" s="126" t="s">
        <v>461</v>
      </c>
      <c r="BT238" s="126" t="s">
        <v>462</v>
      </c>
      <c r="BU238" s="227">
        <v>0</v>
      </c>
      <c r="BV238" s="227">
        <v>0</v>
      </c>
      <c r="BW238" s="227">
        <v>0</v>
      </c>
      <c r="BX238" s="227">
        <v>0</v>
      </c>
      <c r="BZ238" s="126" t="s">
        <v>461</v>
      </c>
      <c r="CA238" s="126" t="s">
        <v>462</v>
      </c>
      <c r="CB238" s="227">
        <v>0</v>
      </c>
      <c r="CC238" s="227">
        <v>0</v>
      </c>
      <c r="CD238" s="227">
        <v>0</v>
      </c>
      <c r="CE238" s="227">
        <v>0</v>
      </c>
    </row>
    <row r="239" spans="1:83">
      <c r="A239" s="126" t="s">
        <v>463</v>
      </c>
      <c r="B239" s="126" t="s">
        <v>464</v>
      </c>
      <c r="C239" s="227">
        <v>0</v>
      </c>
      <c r="D239" s="227">
        <v>0</v>
      </c>
      <c r="E239" s="227">
        <v>0</v>
      </c>
      <c r="F239" s="227">
        <v>0</v>
      </c>
      <c r="H239" s="126" t="s">
        <v>463</v>
      </c>
      <c r="I239" s="126" t="s">
        <v>464</v>
      </c>
      <c r="J239" s="227">
        <v>0</v>
      </c>
      <c r="K239" s="227">
        <v>0</v>
      </c>
      <c r="L239" s="227">
        <v>0</v>
      </c>
      <c r="M239" s="227">
        <v>0</v>
      </c>
      <c r="O239" s="126" t="s">
        <v>463</v>
      </c>
      <c r="P239" s="126" t="s">
        <v>464</v>
      </c>
      <c r="Q239" s="227">
        <v>0</v>
      </c>
      <c r="R239" s="227">
        <v>0</v>
      </c>
      <c r="S239" s="227">
        <v>0</v>
      </c>
      <c r="T239" s="227">
        <v>0</v>
      </c>
      <c r="V239" s="126" t="s">
        <v>463</v>
      </c>
      <c r="W239" s="126" t="s">
        <v>464</v>
      </c>
      <c r="X239" s="227">
        <v>0</v>
      </c>
      <c r="Y239" s="227">
        <v>0</v>
      </c>
      <c r="Z239" s="227">
        <v>0</v>
      </c>
      <c r="AA239" s="227">
        <v>0</v>
      </c>
      <c r="AC239" s="126" t="s">
        <v>463</v>
      </c>
      <c r="AD239" s="126" t="s">
        <v>464</v>
      </c>
      <c r="AE239" s="227">
        <v>0</v>
      </c>
      <c r="AF239" s="227">
        <v>0</v>
      </c>
      <c r="AG239" s="227">
        <v>0</v>
      </c>
      <c r="AH239" s="227">
        <v>0</v>
      </c>
      <c r="AJ239" s="126" t="s">
        <v>463</v>
      </c>
      <c r="AK239" s="126" t="s">
        <v>464</v>
      </c>
      <c r="AL239" s="227">
        <v>0</v>
      </c>
      <c r="AM239" s="227">
        <v>0</v>
      </c>
      <c r="AN239" s="227">
        <v>0</v>
      </c>
      <c r="AO239" s="227">
        <v>0</v>
      </c>
      <c r="AQ239" s="126" t="s">
        <v>463</v>
      </c>
      <c r="AR239" s="126" t="s">
        <v>464</v>
      </c>
      <c r="AS239" s="227">
        <v>0</v>
      </c>
      <c r="AT239" s="227">
        <v>0</v>
      </c>
      <c r="AU239" s="227">
        <v>0</v>
      </c>
      <c r="AV239" s="227">
        <v>0</v>
      </c>
      <c r="AX239" s="126" t="s">
        <v>463</v>
      </c>
      <c r="AY239" s="126" t="s">
        <v>464</v>
      </c>
      <c r="AZ239" s="227">
        <v>0</v>
      </c>
      <c r="BA239" s="227">
        <v>0</v>
      </c>
      <c r="BB239" s="227">
        <v>0</v>
      </c>
      <c r="BC239" s="227">
        <v>0</v>
      </c>
      <c r="BE239" s="126" t="s">
        <v>463</v>
      </c>
      <c r="BF239" s="126" t="s">
        <v>464</v>
      </c>
      <c r="BG239" s="227">
        <v>0</v>
      </c>
      <c r="BH239" s="227">
        <v>0</v>
      </c>
      <c r="BI239" s="227">
        <v>0</v>
      </c>
      <c r="BJ239" s="227">
        <v>0</v>
      </c>
      <c r="BL239" s="126" t="s">
        <v>463</v>
      </c>
      <c r="BM239" s="126" t="s">
        <v>464</v>
      </c>
      <c r="BN239" s="227">
        <v>0</v>
      </c>
      <c r="BO239" s="227">
        <v>0</v>
      </c>
      <c r="BP239" s="227">
        <v>0</v>
      </c>
      <c r="BQ239" s="227">
        <v>0</v>
      </c>
      <c r="BS239" s="126" t="s">
        <v>463</v>
      </c>
      <c r="BT239" s="126" t="s">
        <v>464</v>
      </c>
      <c r="BU239" s="227">
        <v>0</v>
      </c>
      <c r="BV239" s="227">
        <v>0</v>
      </c>
      <c r="BW239" s="227">
        <v>0</v>
      </c>
      <c r="BX239" s="227">
        <v>0</v>
      </c>
      <c r="BZ239" s="126" t="s">
        <v>463</v>
      </c>
      <c r="CA239" s="126" t="s">
        <v>464</v>
      </c>
      <c r="CB239" s="227">
        <v>0</v>
      </c>
      <c r="CC239" s="227">
        <v>0</v>
      </c>
      <c r="CD239" s="227">
        <v>0</v>
      </c>
      <c r="CE239" s="227">
        <v>0</v>
      </c>
    </row>
    <row r="240" spans="1:83">
      <c r="A240" s="126" t="s">
        <v>465</v>
      </c>
      <c r="B240" s="126" t="s">
        <v>466</v>
      </c>
      <c r="C240" s="227">
        <v>0</v>
      </c>
      <c r="D240" s="227">
        <v>0</v>
      </c>
      <c r="E240" s="227">
        <v>0</v>
      </c>
      <c r="F240" s="227">
        <v>0</v>
      </c>
      <c r="H240" s="126" t="s">
        <v>465</v>
      </c>
      <c r="I240" s="126" t="s">
        <v>466</v>
      </c>
      <c r="J240" s="227">
        <v>0</v>
      </c>
      <c r="K240" s="227">
        <v>0</v>
      </c>
      <c r="L240" s="227">
        <v>0</v>
      </c>
      <c r="M240" s="227">
        <v>0</v>
      </c>
      <c r="O240" s="126" t="s">
        <v>465</v>
      </c>
      <c r="P240" s="126" t="s">
        <v>466</v>
      </c>
      <c r="Q240" s="227">
        <v>0</v>
      </c>
      <c r="R240" s="227">
        <v>0</v>
      </c>
      <c r="S240" s="227">
        <v>0</v>
      </c>
      <c r="T240" s="227">
        <v>0</v>
      </c>
      <c r="V240" s="126" t="s">
        <v>465</v>
      </c>
      <c r="W240" s="126" t="s">
        <v>466</v>
      </c>
      <c r="X240" s="227">
        <v>0</v>
      </c>
      <c r="Y240" s="227">
        <v>0</v>
      </c>
      <c r="Z240" s="227">
        <v>0</v>
      </c>
      <c r="AA240" s="227">
        <v>0</v>
      </c>
      <c r="AC240" s="126" t="s">
        <v>465</v>
      </c>
      <c r="AD240" s="126" t="s">
        <v>466</v>
      </c>
      <c r="AE240" s="227">
        <v>0</v>
      </c>
      <c r="AF240" s="227">
        <v>0</v>
      </c>
      <c r="AG240" s="227">
        <v>0</v>
      </c>
      <c r="AH240" s="227">
        <v>0</v>
      </c>
      <c r="AJ240" s="126" t="s">
        <v>465</v>
      </c>
      <c r="AK240" s="126" t="s">
        <v>466</v>
      </c>
      <c r="AL240" s="227">
        <v>0</v>
      </c>
      <c r="AM240" s="227">
        <v>0</v>
      </c>
      <c r="AN240" s="227">
        <v>0</v>
      </c>
      <c r="AO240" s="227">
        <v>0</v>
      </c>
      <c r="AQ240" s="126" t="s">
        <v>465</v>
      </c>
      <c r="AR240" s="126" t="s">
        <v>466</v>
      </c>
      <c r="AS240" s="227">
        <v>0</v>
      </c>
      <c r="AT240" s="227">
        <v>0</v>
      </c>
      <c r="AU240" s="227">
        <v>0</v>
      </c>
      <c r="AV240" s="227">
        <v>0</v>
      </c>
      <c r="AX240" s="126" t="s">
        <v>465</v>
      </c>
      <c r="AY240" s="126" t="s">
        <v>466</v>
      </c>
      <c r="AZ240" s="227">
        <v>0</v>
      </c>
      <c r="BA240" s="227">
        <v>0</v>
      </c>
      <c r="BB240" s="227">
        <v>0</v>
      </c>
      <c r="BC240" s="227">
        <v>0</v>
      </c>
      <c r="BE240" s="126" t="s">
        <v>465</v>
      </c>
      <c r="BF240" s="126" t="s">
        <v>466</v>
      </c>
      <c r="BG240" s="227">
        <v>0</v>
      </c>
      <c r="BH240" s="227">
        <v>0</v>
      </c>
      <c r="BI240" s="227">
        <v>0</v>
      </c>
      <c r="BJ240" s="227">
        <v>0</v>
      </c>
      <c r="BL240" s="126" t="s">
        <v>465</v>
      </c>
      <c r="BM240" s="126" t="s">
        <v>466</v>
      </c>
      <c r="BN240" s="227">
        <v>0</v>
      </c>
      <c r="BO240" s="227">
        <v>0</v>
      </c>
      <c r="BP240" s="227">
        <v>0</v>
      </c>
      <c r="BQ240" s="227">
        <v>0</v>
      </c>
      <c r="BS240" s="126" t="s">
        <v>465</v>
      </c>
      <c r="BT240" s="126" t="s">
        <v>466</v>
      </c>
      <c r="BU240" s="227">
        <v>0</v>
      </c>
      <c r="BV240" s="227">
        <v>0</v>
      </c>
      <c r="BW240" s="227">
        <v>0</v>
      </c>
      <c r="BX240" s="227">
        <v>0</v>
      </c>
      <c r="BZ240" s="126" t="s">
        <v>465</v>
      </c>
      <c r="CA240" s="126" t="s">
        <v>466</v>
      </c>
      <c r="CB240" s="227">
        <v>0</v>
      </c>
      <c r="CC240" s="227">
        <v>0</v>
      </c>
      <c r="CD240" s="227">
        <v>0</v>
      </c>
      <c r="CE240" s="227">
        <v>0</v>
      </c>
    </row>
    <row r="241" spans="1:83">
      <c r="A241" s="126" t="s">
        <v>467</v>
      </c>
      <c r="B241" s="126" t="s">
        <v>468</v>
      </c>
      <c r="C241" s="227">
        <v>0</v>
      </c>
      <c r="D241" s="227">
        <v>0</v>
      </c>
      <c r="E241" s="227">
        <v>0</v>
      </c>
      <c r="F241" s="227">
        <v>0</v>
      </c>
      <c r="H241" s="126" t="s">
        <v>467</v>
      </c>
      <c r="I241" s="126" t="s">
        <v>468</v>
      </c>
      <c r="J241" s="227">
        <v>0</v>
      </c>
      <c r="K241" s="227">
        <v>0</v>
      </c>
      <c r="L241" s="227">
        <v>0</v>
      </c>
      <c r="M241" s="227">
        <v>0</v>
      </c>
      <c r="O241" s="126" t="s">
        <v>467</v>
      </c>
      <c r="P241" s="126" t="s">
        <v>468</v>
      </c>
      <c r="Q241" s="227">
        <v>0</v>
      </c>
      <c r="R241" s="227">
        <v>0</v>
      </c>
      <c r="S241" s="227">
        <v>0</v>
      </c>
      <c r="T241" s="227">
        <v>0</v>
      </c>
      <c r="V241" s="126" t="s">
        <v>467</v>
      </c>
      <c r="W241" s="126" t="s">
        <v>468</v>
      </c>
      <c r="X241" s="227">
        <v>0</v>
      </c>
      <c r="Y241" s="227">
        <v>0</v>
      </c>
      <c r="Z241" s="227">
        <v>0</v>
      </c>
      <c r="AA241" s="227">
        <v>0</v>
      </c>
      <c r="AC241" s="126" t="s">
        <v>467</v>
      </c>
      <c r="AD241" s="126" t="s">
        <v>468</v>
      </c>
      <c r="AE241" s="227">
        <v>0</v>
      </c>
      <c r="AF241" s="227">
        <v>0</v>
      </c>
      <c r="AG241" s="227">
        <v>0</v>
      </c>
      <c r="AH241" s="227">
        <v>0</v>
      </c>
      <c r="AJ241" s="126" t="s">
        <v>467</v>
      </c>
      <c r="AK241" s="126" t="s">
        <v>468</v>
      </c>
      <c r="AL241" s="227">
        <v>0</v>
      </c>
      <c r="AM241" s="227">
        <v>0</v>
      </c>
      <c r="AN241" s="227">
        <v>0</v>
      </c>
      <c r="AO241" s="227">
        <v>0</v>
      </c>
      <c r="AQ241" s="126" t="s">
        <v>467</v>
      </c>
      <c r="AR241" s="126" t="s">
        <v>468</v>
      </c>
      <c r="AS241" s="227">
        <v>0</v>
      </c>
      <c r="AT241" s="227">
        <v>0</v>
      </c>
      <c r="AU241" s="227">
        <v>0</v>
      </c>
      <c r="AV241" s="227">
        <v>0</v>
      </c>
      <c r="AX241" s="126" t="s">
        <v>467</v>
      </c>
      <c r="AY241" s="126" t="s">
        <v>468</v>
      </c>
      <c r="AZ241" s="227">
        <v>0</v>
      </c>
      <c r="BA241" s="227">
        <v>0</v>
      </c>
      <c r="BB241" s="227">
        <v>0</v>
      </c>
      <c r="BC241" s="227">
        <v>0</v>
      </c>
      <c r="BE241" s="126" t="s">
        <v>467</v>
      </c>
      <c r="BF241" s="126" t="s">
        <v>468</v>
      </c>
      <c r="BG241" s="227">
        <v>0</v>
      </c>
      <c r="BH241" s="227">
        <v>0</v>
      </c>
      <c r="BI241" s="227">
        <v>0</v>
      </c>
      <c r="BJ241" s="227">
        <v>0</v>
      </c>
      <c r="BL241" s="126" t="s">
        <v>467</v>
      </c>
      <c r="BM241" s="126" t="s">
        <v>468</v>
      </c>
      <c r="BN241" s="227">
        <v>0</v>
      </c>
      <c r="BO241" s="227">
        <v>0</v>
      </c>
      <c r="BP241" s="227">
        <v>0</v>
      </c>
      <c r="BQ241" s="227">
        <v>0</v>
      </c>
      <c r="BS241" s="126" t="s">
        <v>467</v>
      </c>
      <c r="BT241" s="126" t="s">
        <v>468</v>
      </c>
      <c r="BU241" s="227">
        <v>0</v>
      </c>
      <c r="BV241" s="227">
        <v>0</v>
      </c>
      <c r="BW241" s="227">
        <v>0</v>
      </c>
      <c r="BX241" s="227">
        <v>0</v>
      </c>
      <c r="BZ241" s="126" t="s">
        <v>467</v>
      </c>
      <c r="CA241" s="126" t="s">
        <v>468</v>
      </c>
      <c r="CB241" s="227">
        <v>0</v>
      </c>
      <c r="CC241" s="227">
        <v>0</v>
      </c>
      <c r="CD241" s="227">
        <v>0</v>
      </c>
      <c r="CE241" s="227">
        <v>0</v>
      </c>
    </row>
    <row r="242" spans="1:83">
      <c r="A242" s="126" t="s">
        <v>469</v>
      </c>
      <c r="B242" s="126" t="s">
        <v>470</v>
      </c>
      <c r="C242" s="227">
        <v>0</v>
      </c>
      <c r="D242" s="227">
        <v>0</v>
      </c>
      <c r="E242" s="227">
        <v>0</v>
      </c>
      <c r="F242" s="227">
        <v>0</v>
      </c>
      <c r="H242" s="126" t="s">
        <v>469</v>
      </c>
      <c r="I242" s="126" t="s">
        <v>470</v>
      </c>
      <c r="J242" s="227">
        <v>0</v>
      </c>
      <c r="K242" s="227">
        <v>0</v>
      </c>
      <c r="L242" s="227">
        <v>0</v>
      </c>
      <c r="M242" s="227">
        <v>0</v>
      </c>
      <c r="O242" s="126" t="s">
        <v>469</v>
      </c>
      <c r="P242" s="126" t="s">
        <v>470</v>
      </c>
      <c r="Q242" s="227">
        <v>0</v>
      </c>
      <c r="R242" s="227">
        <v>0</v>
      </c>
      <c r="S242" s="227">
        <v>0</v>
      </c>
      <c r="T242" s="227">
        <v>0</v>
      </c>
      <c r="V242" s="126" t="s">
        <v>469</v>
      </c>
      <c r="W242" s="126" t="s">
        <v>470</v>
      </c>
      <c r="X242" s="227">
        <v>0</v>
      </c>
      <c r="Y242" s="227">
        <v>0</v>
      </c>
      <c r="Z242" s="227">
        <v>0</v>
      </c>
      <c r="AA242" s="227">
        <v>0</v>
      </c>
      <c r="AC242" s="126" t="s">
        <v>469</v>
      </c>
      <c r="AD242" s="126" t="s">
        <v>470</v>
      </c>
      <c r="AE242" s="227">
        <v>0</v>
      </c>
      <c r="AF242" s="227">
        <v>0</v>
      </c>
      <c r="AG242" s="227">
        <v>0</v>
      </c>
      <c r="AH242" s="227">
        <v>0</v>
      </c>
      <c r="AJ242" s="126" t="s">
        <v>469</v>
      </c>
      <c r="AK242" s="126" t="s">
        <v>470</v>
      </c>
      <c r="AL242" s="227">
        <v>0</v>
      </c>
      <c r="AM242" s="227">
        <v>0</v>
      </c>
      <c r="AN242" s="227">
        <v>0</v>
      </c>
      <c r="AO242" s="227">
        <v>0</v>
      </c>
      <c r="AQ242" s="126" t="s">
        <v>469</v>
      </c>
      <c r="AR242" s="126" t="s">
        <v>470</v>
      </c>
      <c r="AS242" s="227">
        <v>0</v>
      </c>
      <c r="AT242" s="227">
        <v>0</v>
      </c>
      <c r="AU242" s="227">
        <v>0</v>
      </c>
      <c r="AV242" s="227">
        <v>0</v>
      </c>
      <c r="AX242" s="126" t="s">
        <v>469</v>
      </c>
      <c r="AY242" s="126" t="s">
        <v>470</v>
      </c>
      <c r="AZ242" s="227">
        <v>0</v>
      </c>
      <c r="BA242" s="227">
        <v>0</v>
      </c>
      <c r="BB242" s="227">
        <v>0</v>
      </c>
      <c r="BC242" s="227">
        <v>0</v>
      </c>
      <c r="BE242" s="126" t="s">
        <v>469</v>
      </c>
      <c r="BF242" s="126" t="s">
        <v>470</v>
      </c>
      <c r="BG242" s="227">
        <v>0</v>
      </c>
      <c r="BH242" s="227">
        <v>0</v>
      </c>
      <c r="BI242" s="227">
        <v>0</v>
      </c>
      <c r="BJ242" s="227">
        <v>0</v>
      </c>
      <c r="BL242" s="126" t="s">
        <v>469</v>
      </c>
      <c r="BM242" s="126" t="s">
        <v>470</v>
      </c>
      <c r="BN242" s="227">
        <v>0</v>
      </c>
      <c r="BO242" s="227">
        <v>0</v>
      </c>
      <c r="BP242" s="227">
        <v>0</v>
      </c>
      <c r="BQ242" s="227">
        <v>0</v>
      </c>
      <c r="BS242" s="126" t="s">
        <v>469</v>
      </c>
      <c r="BT242" s="126" t="s">
        <v>470</v>
      </c>
      <c r="BU242" s="227">
        <v>0</v>
      </c>
      <c r="BV242" s="227">
        <v>0</v>
      </c>
      <c r="BW242" s="227">
        <v>0</v>
      </c>
      <c r="BX242" s="227">
        <v>0</v>
      </c>
      <c r="BZ242" s="126" t="s">
        <v>469</v>
      </c>
      <c r="CA242" s="126" t="s">
        <v>470</v>
      </c>
      <c r="CB242" s="227">
        <v>0</v>
      </c>
      <c r="CC242" s="227">
        <v>0</v>
      </c>
      <c r="CD242" s="227">
        <v>0</v>
      </c>
      <c r="CE242" s="227">
        <v>0</v>
      </c>
    </row>
    <row r="243" spans="1:83">
      <c r="A243" s="126" t="s">
        <v>471</v>
      </c>
      <c r="B243" s="126" t="s">
        <v>472</v>
      </c>
      <c r="C243" s="227">
        <v>0</v>
      </c>
      <c r="D243" s="227">
        <v>0</v>
      </c>
      <c r="E243" s="227">
        <v>0</v>
      </c>
      <c r="F243" s="227">
        <v>0</v>
      </c>
      <c r="H243" s="126" t="s">
        <v>471</v>
      </c>
      <c r="I243" s="126" t="s">
        <v>472</v>
      </c>
      <c r="J243" s="227">
        <v>0</v>
      </c>
      <c r="K243" s="227">
        <v>0</v>
      </c>
      <c r="L243" s="227">
        <v>0</v>
      </c>
      <c r="M243" s="227">
        <v>0</v>
      </c>
      <c r="O243" s="126" t="s">
        <v>471</v>
      </c>
      <c r="P243" s="126" t="s">
        <v>472</v>
      </c>
      <c r="Q243" s="227">
        <v>0</v>
      </c>
      <c r="R243" s="227">
        <v>0</v>
      </c>
      <c r="S243" s="227">
        <v>0</v>
      </c>
      <c r="T243" s="227">
        <v>0</v>
      </c>
      <c r="V243" s="126" t="s">
        <v>471</v>
      </c>
      <c r="W243" s="126" t="s">
        <v>472</v>
      </c>
      <c r="X243" s="227">
        <v>0</v>
      </c>
      <c r="Y243" s="227">
        <v>0</v>
      </c>
      <c r="Z243" s="227">
        <v>0</v>
      </c>
      <c r="AA243" s="227">
        <v>0</v>
      </c>
      <c r="AC243" s="126" t="s">
        <v>471</v>
      </c>
      <c r="AD243" s="126" t="s">
        <v>472</v>
      </c>
      <c r="AE243" s="227">
        <v>0</v>
      </c>
      <c r="AF243" s="227">
        <v>0</v>
      </c>
      <c r="AG243" s="227">
        <v>0</v>
      </c>
      <c r="AH243" s="227">
        <v>0</v>
      </c>
      <c r="AJ243" s="126" t="s">
        <v>471</v>
      </c>
      <c r="AK243" s="126" t="s">
        <v>472</v>
      </c>
      <c r="AL243" s="227">
        <v>0</v>
      </c>
      <c r="AM243" s="227">
        <v>0</v>
      </c>
      <c r="AN243" s="227">
        <v>0</v>
      </c>
      <c r="AO243" s="227">
        <v>0</v>
      </c>
      <c r="AQ243" s="126" t="s">
        <v>471</v>
      </c>
      <c r="AR243" s="126" t="s">
        <v>472</v>
      </c>
      <c r="AS243" s="227">
        <v>0</v>
      </c>
      <c r="AT243" s="227">
        <v>0</v>
      </c>
      <c r="AU243" s="227">
        <v>0</v>
      </c>
      <c r="AV243" s="227">
        <v>0</v>
      </c>
      <c r="AX243" s="126" t="s">
        <v>471</v>
      </c>
      <c r="AY243" s="126" t="s">
        <v>472</v>
      </c>
      <c r="AZ243" s="227">
        <v>0</v>
      </c>
      <c r="BA243" s="227">
        <v>0</v>
      </c>
      <c r="BB243" s="227">
        <v>0</v>
      </c>
      <c r="BC243" s="227">
        <v>0</v>
      </c>
      <c r="BE243" s="126" t="s">
        <v>471</v>
      </c>
      <c r="BF243" s="126" t="s">
        <v>472</v>
      </c>
      <c r="BG243" s="227">
        <v>0</v>
      </c>
      <c r="BH243" s="227">
        <v>0</v>
      </c>
      <c r="BI243" s="227">
        <v>0</v>
      </c>
      <c r="BJ243" s="227">
        <v>0</v>
      </c>
      <c r="BL243" s="126" t="s">
        <v>471</v>
      </c>
      <c r="BM243" s="126" t="s">
        <v>472</v>
      </c>
      <c r="BN243" s="227">
        <v>0</v>
      </c>
      <c r="BO243" s="227">
        <v>0</v>
      </c>
      <c r="BP243" s="227">
        <v>0</v>
      </c>
      <c r="BQ243" s="227">
        <v>0</v>
      </c>
      <c r="BS243" s="126" t="s">
        <v>471</v>
      </c>
      <c r="BT243" s="126" t="s">
        <v>472</v>
      </c>
      <c r="BU243" s="227">
        <v>0</v>
      </c>
      <c r="BV243" s="227">
        <v>0</v>
      </c>
      <c r="BW243" s="227">
        <v>0</v>
      </c>
      <c r="BX243" s="227">
        <v>0</v>
      </c>
      <c r="BZ243" s="126" t="s">
        <v>471</v>
      </c>
      <c r="CA243" s="126" t="s">
        <v>472</v>
      </c>
      <c r="CB243" s="227">
        <v>0</v>
      </c>
      <c r="CC243" s="227">
        <v>0</v>
      </c>
      <c r="CD243" s="227">
        <v>0</v>
      </c>
      <c r="CE243" s="227">
        <v>0</v>
      </c>
    </row>
    <row r="244" spans="1:83">
      <c r="A244" s="126" t="s">
        <v>473</v>
      </c>
      <c r="B244" s="126" t="s">
        <v>474</v>
      </c>
      <c r="C244" s="227">
        <v>0</v>
      </c>
      <c r="D244" s="227">
        <v>0</v>
      </c>
      <c r="E244" s="227">
        <v>0</v>
      </c>
      <c r="F244" s="227">
        <v>0</v>
      </c>
      <c r="H244" s="126" t="s">
        <v>473</v>
      </c>
      <c r="I244" s="126" t="s">
        <v>474</v>
      </c>
      <c r="J244" s="227">
        <v>0</v>
      </c>
      <c r="K244" s="227">
        <v>0</v>
      </c>
      <c r="L244" s="227">
        <v>0</v>
      </c>
      <c r="M244" s="227">
        <v>0</v>
      </c>
      <c r="O244" s="126" t="s">
        <v>473</v>
      </c>
      <c r="P244" s="126" t="s">
        <v>474</v>
      </c>
      <c r="Q244" s="227">
        <v>0</v>
      </c>
      <c r="R244" s="227">
        <v>0</v>
      </c>
      <c r="S244" s="227">
        <v>0</v>
      </c>
      <c r="T244" s="227">
        <v>0</v>
      </c>
      <c r="V244" s="126" t="s">
        <v>473</v>
      </c>
      <c r="W244" s="126" t="s">
        <v>474</v>
      </c>
      <c r="X244" s="227">
        <v>0</v>
      </c>
      <c r="Y244" s="227">
        <v>0</v>
      </c>
      <c r="Z244" s="227">
        <v>0</v>
      </c>
      <c r="AA244" s="227">
        <v>0</v>
      </c>
      <c r="AC244" s="126" t="s">
        <v>473</v>
      </c>
      <c r="AD244" s="126" t="s">
        <v>474</v>
      </c>
      <c r="AE244" s="227">
        <v>0</v>
      </c>
      <c r="AF244" s="227">
        <v>0</v>
      </c>
      <c r="AG244" s="227">
        <v>0</v>
      </c>
      <c r="AH244" s="227">
        <v>0</v>
      </c>
      <c r="AJ244" s="126" t="s">
        <v>473</v>
      </c>
      <c r="AK244" s="126" t="s">
        <v>474</v>
      </c>
      <c r="AL244" s="227">
        <v>0</v>
      </c>
      <c r="AM244" s="227">
        <v>0</v>
      </c>
      <c r="AN244" s="227">
        <v>0</v>
      </c>
      <c r="AO244" s="227">
        <v>0</v>
      </c>
      <c r="AQ244" s="126" t="s">
        <v>473</v>
      </c>
      <c r="AR244" s="126" t="s">
        <v>474</v>
      </c>
      <c r="AS244" s="227">
        <v>0</v>
      </c>
      <c r="AT244" s="227">
        <v>0</v>
      </c>
      <c r="AU244" s="227">
        <v>0</v>
      </c>
      <c r="AV244" s="227">
        <v>0</v>
      </c>
      <c r="AX244" s="126" t="s">
        <v>473</v>
      </c>
      <c r="AY244" s="126" t="s">
        <v>474</v>
      </c>
      <c r="AZ244" s="227">
        <v>0</v>
      </c>
      <c r="BA244" s="227">
        <v>0</v>
      </c>
      <c r="BB244" s="227">
        <v>0</v>
      </c>
      <c r="BC244" s="227">
        <v>0</v>
      </c>
      <c r="BE244" s="126" t="s">
        <v>473</v>
      </c>
      <c r="BF244" s="126" t="s">
        <v>474</v>
      </c>
      <c r="BG244" s="227">
        <v>0</v>
      </c>
      <c r="BH244" s="227">
        <v>0</v>
      </c>
      <c r="BI244" s="227">
        <v>0</v>
      </c>
      <c r="BJ244" s="227">
        <v>0</v>
      </c>
      <c r="BL244" s="126" t="s">
        <v>473</v>
      </c>
      <c r="BM244" s="126" t="s">
        <v>474</v>
      </c>
      <c r="BN244" s="227">
        <v>0</v>
      </c>
      <c r="BO244" s="227">
        <v>0</v>
      </c>
      <c r="BP244" s="227">
        <v>0</v>
      </c>
      <c r="BQ244" s="227">
        <v>0</v>
      </c>
      <c r="BS244" s="126" t="s">
        <v>473</v>
      </c>
      <c r="BT244" s="126" t="s">
        <v>474</v>
      </c>
      <c r="BU244" s="227">
        <v>0</v>
      </c>
      <c r="BV244" s="227">
        <v>0</v>
      </c>
      <c r="BW244" s="227">
        <v>0</v>
      </c>
      <c r="BX244" s="227">
        <v>0</v>
      </c>
      <c r="BZ244" s="126" t="s">
        <v>473</v>
      </c>
      <c r="CA244" s="126" t="s">
        <v>474</v>
      </c>
      <c r="CB244" s="227">
        <v>0</v>
      </c>
      <c r="CC244" s="227">
        <v>0</v>
      </c>
      <c r="CD244" s="227">
        <v>0</v>
      </c>
      <c r="CE244" s="227">
        <v>0</v>
      </c>
    </row>
    <row r="245" spans="1:83">
      <c r="A245" s="126" t="s">
        <v>475</v>
      </c>
      <c r="B245" s="126" t="s">
        <v>476</v>
      </c>
      <c r="C245" s="227">
        <v>0</v>
      </c>
      <c r="D245" s="227">
        <v>0</v>
      </c>
      <c r="E245" s="227">
        <v>0</v>
      </c>
      <c r="F245" s="227">
        <v>0</v>
      </c>
      <c r="H245" s="126" t="s">
        <v>475</v>
      </c>
      <c r="I245" s="126" t="s">
        <v>476</v>
      </c>
      <c r="J245" s="227">
        <v>0</v>
      </c>
      <c r="K245" s="227">
        <v>0</v>
      </c>
      <c r="L245" s="227">
        <v>0</v>
      </c>
      <c r="M245" s="227">
        <v>0</v>
      </c>
      <c r="O245" s="126" t="s">
        <v>475</v>
      </c>
      <c r="P245" s="126" t="s">
        <v>476</v>
      </c>
      <c r="Q245" s="227">
        <v>0</v>
      </c>
      <c r="R245" s="227">
        <v>0</v>
      </c>
      <c r="S245" s="227">
        <v>0</v>
      </c>
      <c r="T245" s="227">
        <v>0</v>
      </c>
      <c r="V245" s="126" t="s">
        <v>475</v>
      </c>
      <c r="W245" s="126" t="s">
        <v>476</v>
      </c>
      <c r="X245" s="227">
        <v>0</v>
      </c>
      <c r="Y245" s="227">
        <v>0</v>
      </c>
      <c r="Z245" s="227">
        <v>0</v>
      </c>
      <c r="AA245" s="227">
        <v>0</v>
      </c>
      <c r="AC245" s="126" t="s">
        <v>475</v>
      </c>
      <c r="AD245" s="126" t="s">
        <v>476</v>
      </c>
      <c r="AE245" s="227">
        <v>0</v>
      </c>
      <c r="AF245" s="227">
        <v>0</v>
      </c>
      <c r="AG245" s="227">
        <v>0</v>
      </c>
      <c r="AH245" s="227">
        <v>0</v>
      </c>
      <c r="AJ245" s="126" t="s">
        <v>475</v>
      </c>
      <c r="AK245" s="126" t="s">
        <v>476</v>
      </c>
      <c r="AL245" s="227">
        <v>0</v>
      </c>
      <c r="AM245" s="227">
        <v>0</v>
      </c>
      <c r="AN245" s="227">
        <v>0</v>
      </c>
      <c r="AO245" s="227">
        <v>0</v>
      </c>
      <c r="AQ245" s="126" t="s">
        <v>475</v>
      </c>
      <c r="AR245" s="126" t="s">
        <v>476</v>
      </c>
      <c r="AS245" s="227">
        <v>0</v>
      </c>
      <c r="AT245" s="227">
        <v>0</v>
      </c>
      <c r="AU245" s="227">
        <v>0</v>
      </c>
      <c r="AV245" s="227">
        <v>0</v>
      </c>
      <c r="AX245" s="126" t="s">
        <v>475</v>
      </c>
      <c r="AY245" s="126" t="s">
        <v>476</v>
      </c>
      <c r="AZ245" s="227">
        <v>0</v>
      </c>
      <c r="BA245" s="227">
        <v>0</v>
      </c>
      <c r="BB245" s="227">
        <v>0</v>
      </c>
      <c r="BC245" s="227">
        <v>0</v>
      </c>
      <c r="BE245" s="126" t="s">
        <v>475</v>
      </c>
      <c r="BF245" s="126" t="s">
        <v>476</v>
      </c>
      <c r="BG245" s="227">
        <v>0</v>
      </c>
      <c r="BH245" s="227">
        <v>0</v>
      </c>
      <c r="BI245" s="227">
        <v>0</v>
      </c>
      <c r="BJ245" s="227">
        <v>0</v>
      </c>
      <c r="BL245" s="126" t="s">
        <v>475</v>
      </c>
      <c r="BM245" s="126" t="s">
        <v>476</v>
      </c>
      <c r="BN245" s="227">
        <v>0</v>
      </c>
      <c r="BO245" s="227">
        <v>0</v>
      </c>
      <c r="BP245" s="227">
        <v>0</v>
      </c>
      <c r="BQ245" s="227">
        <v>0</v>
      </c>
      <c r="BS245" s="126" t="s">
        <v>475</v>
      </c>
      <c r="BT245" s="126" t="s">
        <v>476</v>
      </c>
      <c r="BU245" s="227">
        <v>0</v>
      </c>
      <c r="BV245" s="227">
        <v>0</v>
      </c>
      <c r="BW245" s="227">
        <v>0</v>
      </c>
      <c r="BX245" s="227">
        <v>0</v>
      </c>
      <c r="BZ245" s="126" t="s">
        <v>475</v>
      </c>
      <c r="CA245" s="126" t="s">
        <v>476</v>
      </c>
      <c r="CB245" s="227">
        <v>0</v>
      </c>
      <c r="CC245" s="227">
        <v>0</v>
      </c>
      <c r="CD245" s="227">
        <v>0</v>
      </c>
      <c r="CE245" s="227">
        <v>0</v>
      </c>
    </row>
    <row r="246" spans="1:83">
      <c r="A246" s="126" t="s">
        <v>477</v>
      </c>
      <c r="B246" s="126" t="s">
        <v>478</v>
      </c>
      <c r="C246" s="227">
        <v>0</v>
      </c>
      <c r="D246" s="227">
        <v>0</v>
      </c>
      <c r="E246" s="227">
        <v>0</v>
      </c>
      <c r="F246" s="227">
        <v>0</v>
      </c>
      <c r="H246" s="126" t="s">
        <v>477</v>
      </c>
      <c r="I246" s="126" t="s">
        <v>478</v>
      </c>
      <c r="J246" s="227">
        <v>0</v>
      </c>
      <c r="K246" s="227">
        <v>0</v>
      </c>
      <c r="L246" s="227">
        <v>0</v>
      </c>
      <c r="M246" s="227">
        <v>0</v>
      </c>
      <c r="O246" s="126" t="s">
        <v>477</v>
      </c>
      <c r="P246" s="126" t="s">
        <v>478</v>
      </c>
      <c r="Q246" s="227">
        <v>0</v>
      </c>
      <c r="R246" s="227">
        <v>0</v>
      </c>
      <c r="S246" s="227">
        <v>0</v>
      </c>
      <c r="T246" s="227">
        <v>0</v>
      </c>
      <c r="V246" s="126" t="s">
        <v>477</v>
      </c>
      <c r="W246" s="126" t="s">
        <v>478</v>
      </c>
      <c r="X246" s="227">
        <v>0</v>
      </c>
      <c r="Y246" s="227">
        <v>0</v>
      </c>
      <c r="Z246" s="227">
        <v>0</v>
      </c>
      <c r="AA246" s="227">
        <v>0</v>
      </c>
      <c r="AC246" s="126" t="s">
        <v>477</v>
      </c>
      <c r="AD246" s="126" t="s">
        <v>478</v>
      </c>
      <c r="AE246" s="227">
        <v>0</v>
      </c>
      <c r="AF246" s="227">
        <v>0</v>
      </c>
      <c r="AG246" s="227">
        <v>0</v>
      </c>
      <c r="AH246" s="227">
        <v>0</v>
      </c>
      <c r="AJ246" s="126" t="s">
        <v>477</v>
      </c>
      <c r="AK246" s="126" t="s">
        <v>478</v>
      </c>
      <c r="AL246" s="227">
        <v>0</v>
      </c>
      <c r="AM246" s="227">
        <v>0</v>
      </c>
      <c r="AN246" s="227">
        <v>0</v>
      </c>
      <c r="AO246" s="227">
        <v>0</v>
      </c>
      <c r="AQ246" s="126" t="s">
        <v>477</v>
      </c>
      <c r="AR246" s="126" t="s">
        <v>478</v>
      </c>
      <c r="AS246" s="227">
        <v>0</v>
      </c>
      <c r="AT246" s="227">
        <v>0</v>
      </c>
      <c r="AU246" s="227">
        <v>0</v>
      </c>
      <c r="AV246" s="227">
        <v>0</v>
      </c>
      <c r="AX246" s="126" t="s">
        <v>477</v>
      </c>
      <c r="AY246" s="126" t="s">
        <v>478</v>
      </c>
      <c r="AZ246" s="227">
        <v>0</v>
      </c>
      <c r="BA246" s="227">
        <v>0</v>
      </c>
      <c r="BB246" s="227">
        <v>0</v>
      </c>
      <c r="BC246" s="227">
        <v>0</v>
      </c>
      <c r="BE246" s="126" t="s">
        <v>477</v>
      </c>
      <c r="BF246" s="126" t="s">
        <v>478</v>
      </c>
      <c r="BG246" s="227">
        <v>0</v>
      </c>
      <c r="BH246" s="227">
        <v>0</v>
      </c>
      <c r="BI246" s="227">
        <v>0</v>
      </c>
      <c r="BJ246" s="227">
        <v>0</v>
      </c>
      <c r="BL246" s="126" t="s">
        <v>477</v>
      </c>
      <c r="BM246" s="126" t="s">
        <v>478</v>
      </c>
      <c r="BN246" s="227">
        <v>0</v>
      </c>
      <c r="BO246" s="227">
        <v>0</v>
      </c>
      <c r="BP246" s="227">
        <v>0</v>
      </c>
      <c r="BQ246" s="227">
        <v>0</v>
      </c>
      <c r="BS246" s="126" t="s">
        <v>477</v>
      </c>
      <c r="BT246" s="126" t="s">
        <v>478</v>
      </c>
      <c r="BU246" s="227">
        <v>0</v>
      </c>
      <c r="BV246" s="227">
        <v>0</v>
      </c>
      <c r="BW246" s="227">
        <v>0</v>
      </c>
      <c r="BX246" s="227">
        <v>0</v>
      </c>
      <c r="BZ246" s="126" t="s">
        <v>477</v>
      </c>
      <c r="CA246" s="126" t="s">
        <v>478</v>
      </c>
      <c r="CB246" s="227">
        <v>0</v>
      </c>
      <c r="CC246" s="227">
        <v>0</v>
      </c>
      <c r="CD246" s="227">
        <v>0</v>
      </c>
      <c r="CE246" s="227">
        <v>0</v>
      </c>
    </row>
    <row r="247" spans="1:83">
      <c r="A247" s="126" t="s">
        <v>479</v>
      </c>
      <c r="B247" s="126" t="s">
        <v>480</v>
      </c>
      <c r="C247" s="227">
        <v>0</v>
      </c>
      <c r="D247" s="227">
        <v>0</v>
      </c>
      <c r="E247" s="227">
        <v>0</v>
      </c>
      <c r="F247" s="227">
        <v>0</v>
      </c>
      <c r="H247" s="126" t="s">
        <v>479</v>
      </c>
      <c r="I247" s="126" t="s">
        <v>480</v>
      </c>
      <c r="J247" s="227">
        <v>0</v>
      </c>
      <c r="K247" s="227">
        <v>0</v>
      </c>
      <c r="L247" s="227">
        <v>0</v>
      </c>
      <c r="M247" s="227">
        <v>0</v>
      </c>
      <c r="O247" s="126" t="s">
        <v>479</v>
      </c>
      <c r="P247" s="126" t="s">
        <v>480</v>
      </c>
      <c r="Q247" s="227">
        <v>0</v>
      </c>
      <c r="R247" s="227">
        <v>0</v>
      </c>
      <c r="S247" s="227">
        <v>0</v>
      </c>
      <c r="T247" s="227">
        <v>0</v>
      </c>
      <c r="V247" s="126" t="s">
        <v>479</v>
      </c>
      <c r="W247" s="126" t="s">
        <v>480</v>
      </c>
      <c r="X247" s="227">
        <v>0</v>
      </c>
      <c r="Y247" s="227">
        <v>0</v>
      </c>
      <c r="Z247" s="227">
        <v>0</v>
      </c>
      <c r="AA247" s="227">
        <v>0</v>
      </c>
      <c r="AC247" s="126" t="s">
        <v>479</v>
      </c>
      <c r="AD247" s="126" t="s">
        <v>480</v>
      </c>
      <c r="AE247" s="227">
        <v>0</v>
      </c>
      <c r="AF247" s="227">
        <v>0</v>
      </c>
      <c r="AG247" s="227">
        <v>0</v>
      </c>
      <c r="AH247" s="227">
        <v>0</v>
      </c>
      <c r="AJ247" s="126" t="s">
        <v>479</v>
      </c>
      <c r="AK247" s="126" t="s">
        <v>480</v>
      </c>
      <c r="AL247" s="227">
        <v>0</v>
      </c>
      <c r="AM247" s="227">
        <v>0</v>
      </c>
      <c r="AN247" s="227">
        <v>0</v>
      </c>
      <c r="AO247" s="227">
        <v>0</v>
      </c>
      <c r="AQ247" s="126" t="s">
        <v>479</v>
      </c>
      <c r="AR247" s="126" t="s">
        <v>480</v>
      </c>
      <c r="AS247" s="227">
        <v>0</v>
      </c>
      <c r="AT247" s="227">
        <v>0</v>
      </c>
      <c r="AU247" s="227">
        <v>0</v>
      </c>
      <c r="AV247" s="227">
        <v>0</v>
      </c>
      <c r="AX247" s="126" t="s">
        <v>479</v>
      </c>
      <c r="AY247" s="126" t="s">
        <v>480</v>
      </c>
      <c r="AZ247" s="227">
        <v>0</v>
      </c>
      <c r="BA247" s="227">
        <v>0</v>
      </c>
      <c r="BB247" s="227">
        <v>0</v>
      </c>
      <c r="BC247" s="227">
        <v>0</v>
      </c>
      <c r="BE247" s="126" t="s">
        <v>479</v>
      </c>
      <c r="BF247" s="126" t="s">
        <v>480</v>
      </c>
      <c r="BG247" s="227">
        <v>0</v>
      </c>
      <c r="BH247" s="227">
        <v>0</v>
      </c>
      <c r="BI247" s="227">
        <v>0</v>
      </c>
      <c r="BJ247" s="227">
        <v>0</v>
      </c>
      <c r="BL247" s="126" t="s">
        <v>479</v>
      </c>
      <c r="BM247" s="126" t="s">
        <v>480</v>
      </c>
      <c r="BN247" s="227">
        <v>0</v>
      </c>
      <c r="BO247" s="227">
        <v>0</v>
      </c>
      <c r="BP247" s="227">
        <v>0</v>
      </c>
      <c r="BQ247" s="227">
        <v>0</v>
      </c>
      <c r="BS247" s="126" t="s">
        <v>479</v>
      </c>
      <c r="BT247" s="126" t="s">
        <v>480</v>
      </c>
      <c r="BU247" s="227">
        <v>0</v>
      </c>
      <c r="BV247" s="227">
        <v>0</v>
      </c>
      <c r="BW247" s="227">
        <v>0</v>
      </c>
      <c r="BX247" s="227">
        <v>0</v>
      </c>
      <c r="BZ247" s="126" t="s">
        <v>479</v>
      </c>
      <c r="CA247" s="126" t="s">
        <v>480</v>
      </c>
      <c r="CB247" s="227">
        <v>0</v>
      </c>
      <c r="CC247" s="227">
        <v>0</v>
      </c>
      <c r="CD247" s="227">
        <v>0</v>
      </c>
      <c r="CE247" s="227">
        <v>0</v>
      </c>
    </row>
    <row r="248" spans="1:83">
      <c r="A248" s="126" t="s">
        <v>481</v>
      </c>
      <c r="B248" s="126" t="s">
        <v>482</v>
      </c>
      <c r="C248" s="227">
        <v>0</v>
      </c>
      <c r="D248" s="227">
        <v>0</v>
      </c>
      <c r="E248" s="227">
        <v>0</v>
      </c>
      <c r="F248" s="227">
        <v>0</v>
      </c>
      <c r="H248" s="126" t="s">
        <v>481</v>
      </c>
      <c r="I248" s="126" t="s">
        <v>482</v>
      </c>
      <c r="J248" s="227">
        <v>0</v>
      </c>
      <c r="K248" s="227">
        <v>0</v>
      </c>
      <c r="L248" s="227">
        <v>0</v>
      </c>
      <c r="M248" s="227">
        <v>0</v>
      </c>
      <c r="O248" s="126" t="s">
        <v>481</v>
      </c>
      <c r="P248" s="126" t="s">
        <v>482</v>
      </c>
      <c r="Q248" s="227">
        <v>0</v>
      </c>
      <c r="R248" s="227">
        <v>0</v>
      </c>
      <c r="S248" s="227">
        <v>0</v>
      </c>
      <c r="T248" s="227">
        <v>0</v>
      </c>
      <c r="V248" s="126" t="s">
        <v>481</v>
      </c>
      <c r="W248" s="126" t="s">
        <v>482</v>
      </c>
      <c r="X248" s="227">
        <v>0</v>
      </c>
      <c r="Y248" s="227">
        <v>0</v>
      </c>
      <c r="Z248" s="227">
        <v>0</v>
      </c>
      <c r="AA248" s="227">
        <v>0</v>
      </c>
      <c r="AC248" s="126" t="s">
        <v>481</v>
      </c>
      <c r="AD248" s="126" t="s">
        <v>482</v>
      </c>
      <c r="AE248" s="227">
        <v>0</v>
      </c>
      <c r="AF248" s="227">
        <v>0</v>
      </c>
      <c r="AG248" s="227">
        <v>0</v>
      </c>
      <c r="AH248" s="227">
        <v>0</v>
      </c>
      <c r="AJ248" s="126" t="s">
        <v>481</v>
      </c>
      <c r="AK248" s="126" t="s">
        <v>482</v>
      </c>
      <c r="AL248" s="227">
        <v>0</v>
      </c>
      <c r="AM248" s="227">
        <v>0</v>
      </c>
      <c r="AN248" s="227">
        <v>0</v>
      </c>
      <c r="AO248" s="227">
        <v>0</v>
      </c>
      <c r="AQ248" s="126" t="s">
        <v>481</v>
      </c>
      <c r="AR248" s="126" t="s">
        <v>482</v>
      </c>
      <c r="AS248" s="227">
        <v>0</v>
      </c>
      <c r="AT248" s="227">
        <v>0</v>
      </c>
      <c r="AU248" s="227">
        <v>0</v>
      </c>
      <c r="AV248" s="227">
        <v>0</v>
      </c>
      <c r="AX248" s="126" t="s">
        <v>481</v>
      </c>
      <c r="AY248" s="126" t="s">
        <v>482</v>
      </c>
      <c r="AZ248" s="227">
        <v>0</v>
      </c>
      <c r="BA248" s="227">
        <v>0</v>
      </c>
      <c r="BB248" s="227">
        <v>0</v>
      </c>
      <c r="BC248" s="227">
        <v>0</v>
      </c>
      <c r="BE248" s="126" t="s">
        <v>481</v>
      </c>
      <c r="BF248" s="126" t="s">
        <v>482</v>
      </c>
      <c r="BG248" s="227">
        <v>0</v>
      </c>
      <c r="BH248" s="227">
        <v>0</v>
      </c>
      <c r="BI248" s="227">
        <v>0</v>
      </c>
      <c r="BJ248" s="227">
        <v>0</v>
      </c>
      <c r="BL248" s="126" t="s">
        <v>481</v>
      </c>
      <c r="BM248" s="126" t="s">
        <v>482</v>
      </c>
      <c r="BN248" s="227">
        <v>0</v>
      </c>
      <c r="BO248" s="227">
        <v>0</v>
      </c>
      <c r="BP248" s="227">
        <v>0</v>
      </c>
      <c r="BQ248" s="227">
        <v>0</v>
      </c>
      <c r="BS248" s="126" t="s">
        <v>481</v>
      </c>
      <c r="BT248" s="126" t="s">
        <v>482</v>
      </c>
      <c r="BU248" s="227">
        <v>0</v>
      </c>
      <c r="BV248" s="227">
        <v>0</v>
      </c>
      <c r="BW248" s="227">
        <v>0</v>
      </c>
      <c r="BX248" s="227">
        <v>0</v>
      </c>
      <c r="BZ248" s="126" t="s">
        <v>481</v>
      </c>
      <c r="CA248" s="126" t="s">
        <v>482</v>
      </c>
      <c r="CB248" s="227">
        <v>0</v>
      </c>
      <c r="CC248" s="227">
        <v>0</v>
      </c>
      <c r="CD248" s="227">
        <v>0</v>
      </c>
      <c r="CE248" s="227">
        <v>0</v>
      </c>
    </row>
    <row r="249" spans="1:83">
      <c r="A249" s="126" t="s">
        <v>483</v>
      </c>
      <c r="B249" s="126" t="s">
        <v>484</v>
      </c>
      <c r="C249" s="227">
        <v>0</v>
      </c>
      <c r="D249" s="227">
        <v>0</v>
      </c>
      <c r="E249" s="227">
        <v>0</v>
      </c>
      <c r="F249" s="227">
        <v>0</v>
      </c>
      <c r="H249" s="126" t="s">
        <v>483</v>
      </c>
      <c r="I249" s="126" t="s">
        <v>484</v>
      </c>
      <c r="J249" s="227">
        <v>0</v>
      </c>
      <c r="K249" s="227">
        <v>0</v>
      </c>
      <c r="L249" s="227">
        <v>0</v>
      </c>
      <c r="M249" s="227">
        <v>0</v>
      </c>
      <c r="O249" s="126" t="s">
        <v>483</v>
      </c>
      <c r="P249" s="126" t="s">
        <v>484</v>
      </c>
      <c r="Q249" s="227">
        <v>0</v>
      </c>
      <c r="R249" s="227">
        <v>0</v>
      </c>
      <c r="S249" s="227">
        <v>0</v>
      </c>
      <c r="T249" s="227">
        <v>0</v>
      </c>
      <c r="V249" s="126" t="s">
        <v>483</v>
      </c>
      <c r="W249" s="126" t="s">
        <v>484</v>
      </c>
      <c r="X249" s="227">
        <v>0</v>
      </c>
      <c r="Y249" s="227">
        <v>0</v>
      </c>
      <c r="Z249" s="227">
        <v>0</v>
      </c>
      <c r="AA249" s="227">
        <v>0</v>
      </c>
      <c r="AC249" s="126" t="s">
        <v>483</v>
      </c>
      <c r="AD249" s="126" t="s">
        <v>484</v>
      </c>
      <c r="AE249" s="227">
        <v>0</v>
      </c>
      <c r="AF249" s="227">
        <v>0</v>
      </c>
      <c r="AG249" s="227">
        <v>0</v>
      </c>
      <c r="AH249" s="227">
        <v>0</v>
      </c>
      <c r="AJ249" s="126" t="s">
        <v>483</v>
      </c>
      <c r="AK249" s="126" t="s">
        <v>484</v>
      </c>
      <c r="AL249" s="227">
        <v>0</v>
      </c>
      <c r="AM249" s="227">
        <v>0</v>
      </c>
      <c r="AN249" s="227">
        <v>0</v>
      </c>
      <c r="AO249" s="227">
        <v>0</v>
      </c>
      <c r="AQ249" s="126" t="s">
        <v>483</v>
      </c>
      <c r="AR249" s="126" t="s">
        <v>484</v>
      </c>
      <c r="AS249" s="227">
        <v>0</v>
      </c>
      <c r="AT249" s="227">
        <v>0</v>
      </c>
      <c r="AU249" s="227">
        <v>0</v>
      </c>
      <c r="AV249" s="227">
        <v>0</v>
      </c>
      <c r="AX249" s="126" t="s">
        <v>483</v>
      </c>
      <c r="AY249" s="126" t="s">
        <v>484</v>
      </c>
      <c r="AZ249" s="227">
        <v>0</v>
      </c>
      <c r="BA249" s="227">
        <v>0</v>
      </c>
      <c r="BB249" s="227">
        <v>0</v>
      </c>
      <c r="BC249" s="227">
        <v>0</v>
      </c>
      <c r="BE249" s="126" t="s">
        <v>483</v>
      </c>
      <c r="BF249" s="126" t="s">
        <v>484</v>
      </c>
      <c r="BG249" s="227">
        <v>0</v>
      </c>
      <c r="BH249" s="227">
        <v>0</v>
      </c>
      <c r="BI249" s="227">
        <v>0</v>
      </c>
      <c r="BJ249" s="227">
        <v>0</v>
      </c>
      <c r="BL249" s="126" t="s">
        <v>483</v>
      </c>
      <c r="BM249" s="126" t="s">
        <v>484</v>
      </c>
      <c r="BN249" s="227">
        <v>0</v>
      </c>
      <c r="BO249" s="227">
        <v>0</v>
      </c>
      <c r="BP249" s="227">
        <v>0</v>
      </c>
      <c r="BQ249" s="227">
        <v>0</v>
      </c>
      <c r="BS249" s="126" t="s">
        <v>483</v>
      </c>
      <c r="BT249" s="126" t="s">
        <v>484</v>
      </c>
      <c r="BU249" s="227">
        <v>0</v>
      </c>
      <c r="BV249" s="227">
        <v>0</v>
      </c>
      <c r="BW249" s="227">
        <v>0</v>
      </c>
      <c r="BX249" s="227">
        <v>0</v>
      </c>
      <c r="BZ249" s="126" t="s">
        <v>483</v>
      </c>
      <c r="CA249" s="126" t="s">
        <v>484</v>
      </c>
      <c r="CB249" s="227">
        <v>0</v>
      </c>
      <c r="CC249" s="227">
        <v>0</v>
      </c>
      <c r="CD249" s="227">
        <v>0</v>
      </c>
      <c r="CE249" s="227">
        <v>0</v>
      </c>
    </row>
    <row r="250" spans="1:83">
      <c r="A250" s="126" t="s">
        <v>485</v>
      </c>
      <c r="B250" s="126" t="s">
        <v>486</v>
      </c>
      <c r="C250" s="227">
        <v>0</v>
      </c>
      <c r="D250" s="227">
        <v>0</v>
      </c>
      <c r="E250" s="227">
        <v>0</v>
      </c>
      <c r="F250" s="227">
        <v>0</v>
      </c>
      <c r="H250" s="126" t="s">
        <v>485</v>
      </c>
      <c r="I250" s="126" t="s">
        <v>486</v>
      </c>
      <c r="J250" s="227">
        <v>0</v>
      </c>
      <c r="K250" s="227">
        <v>0</v>
      </c>
      <c r="L250" s="227">
        <v>0</v>
      </c>
      <c r="M250" s="227">
        <v>0</v>
      </c>
      <c r="O250" s="126" t="s">
        <v>485</v>
      </c>
      <c r="P250" s="126" t="s">
        <v>486</v>
      </c>
      <c r="Q250" s="227">
        <v>0</v>
      </c>
      <c r="R250" s="227">
        <v>0</v>
      </c>
      <c r="S250" s="227">
        <v>0</v>
      </c>
      <c r="T250" s="227">
        <v>0</v>
      </c>
      <c r="V250" s="126" t="s">
        <v>485</v>
      </c>
      <c r="W250" s="126" t="s">
        <v>486</v>
      </c>
      <c r="X250" s="227">
        <v>0</v>
      </c>
      <c r="Y250" s="227">
        <v>0</v>
      </c>
      <c r="Z250" s="227">
        <v>0</v>
      </c>
      <c r="AA250" s="227">
        <v>0</v>
      </c>
      <c r="AC250" s="126" t="s">
        <v>485</v>
      </c>
      <c r="AD250" s="126" t="s">
        <v>486</v>
      </c>
      <c r="AE250" s="227">
        <v>0</v>
      </c>
      <c r="AF250" s="227">
        <v>0</v>
      </c>
      <c r="AG250" s="227">
        <v>0</v>
      </c>
      <c r="AH250" s="227">
        <v>0</v>
      </c>
      <c r="AJ250" s="126" t="s">
        <v>485</v>
      </c>
      <c r="AK250" s="126" t="s">
        <v>486</v>
      </c>
      <c r="AL250" s="227">
        <v>0</v>
      </c>
      <c r="AM250" s="227">
        <v>0</v>
      </c>
      <c r="AN250" s="227">
        <v>0</v>
      </c>
      <c r="AO250" s="227">
        <v>0</v>
      </c>
      <c r="AQ250" s="126" t="s">
        <v>485</v>
      </c>
      <c r="AR250" s="126" t="s">
        <v>486</v>
      </c>
      <c r="AS250" s="227">
        <v>0</v>
      </c>
      <c r="AT250" s="227">
        <v>0</v>
      </c>
      <c r="AU250" s="227">
        <v>0</v>
      </c>
      <c r="AV250" s="227">
        <v>0</v>
      </c>
      <c r="AX250" s="126" t="s">
        <v>485</v>
      </c>
      <c r="AY250" s="126" t="s">
        <v>486</v>
      </c>
      <c r="AZ250" s="227">
        <v>0</v>
      </c>
      <c r="BA250" s="227">
        <v>0</v>
      </c>
      <c r="BB250" s="227">
        <v>0</v>
      </c>
      <c r="BC250" s="227">
        <v>0</v>
      </c>
      <c r="BE250" s="126" t="s">
        <v>485</v>
      </c>
      <c r="BF250" s="126" t="s">
        <v>486</v>
      </c>
      <c r="BG250" s="227">
        <v>0</v>
      </c>
      <c r="BH250" s="227">
        <v>0</v>
      </c>
      <c r="BI250" s="227">
        <v>0</v>
      </c>
      <c r="BJ250" s="227">
        <v>0</v>
      </c>
      <c r="BL250" s="126" t="s">
        <v>485</v>
      </c>
      <c r="BM250" s="126" t="s">
        <v>486</v>
      </c>
      <c r="BN250" s="227">
        <v>0</v>
      </c>
      <c r="BO250" s="227">
        <v>0</v>
      </c>
      <c r="BP250" s="227">
        <v>0</v>
      </c>
      <c r="BQ250" s="227">
        <v>0</v>
      </c>
      <c r="BS250" s="126" t="s">
        <v>485</v>
      </c>
      <c r="BT250" s="126" t="s">
        <v>486</v>
      </c>
      <c r="BU250" s="227">
        <v>0</v>
      </c>
      <c r="BV250" s="227">
        <v>0</v>
      </c>
      <c r="BW250" s="227">
        <v>0</v>
      </c>
      <c r="BX250" s="227">
        <v>0</v>
      </c>
      <c r="BZ250" s="126" t="s">
        <v>485</v>
      </c>
      <c r="CA250" s="126" t="s">
        <v>486</v>
      </c>
      <c r="CB250" s="227">
        <v>0</v>
      </c>
      <c r="CC250" s="227">
        <v>0</v>
      </c>
      <c r="CD250" s="227">
        <v>0</v>
      </c>
      <c r="CE250" s="227">
        <v>0</v>
      </c>
    </row>
    <row r="251" spans="1:83">
      <c r="A251" s="126" t="s">
        <v>487</v>
      </c>
      <c r="B251" s="126" t="s">
        <v>488</v>
      </c>
      <c r="C251" s="227">
        <v>0</v>
      </c>
      <c r="D251" s="227">
        <v>0</v>
      </c>
      <c r="E251" s="227">
        <v>0</v>
      </c>
      <c r="F251" s="227">
        <v>0</v>
      </c>
      <c r="H251" s="126" t="s">
        <v>487</v>
      </c>
      <c r="I251" s="126" t="s">
        <v>488</v>
      </c>
      <c r="J251" s="227">
        <v>0</v>
      </c>
      <c r="K251" s="227">
        <v>0</v>
      </c>
      <c r="L251" s="227">
        <v>0</v>
      </c>
      <c r="M251" s="227">
        <v>0</v>
      </c>
      <c r="O251" s="126" t="s">
        <v>487</v>
      </c>
      <c r="P251" s="126" t="s">
        <v>488</v>
      </c>
      <c r="Q251" s="227">
        <v>0</v>
      </c>
      <c r="R251" s="227">
        <v>0</v>
      </c>
      <c r="S251" s="227">
        <v>0</v>
      </c>
      <c r="T251" s="227">
        <v>0</v>
      </c>
      <c r="V251" s="126" t="s">
        <v>487</v>
      </c>
      <c r="W251" s="126" t="s">
        <v>488</v>
      </c>
      <c r="X251" s="227">
        <v>0</v>
      </c>
      <c r="Y251" s="227">
        <v>0</v>
      </c>
      <c r="Z251" s="227">
        <v>0</v>
      </c>
      <c r="AA251" s="227">
        <v>0</v>
      </c>
      <c r="AC251" s="126" t="s">
        <v>487</v>
      </c>
      <c r="AD251" s="126" t="s">
        <v>488</v>
      </c>
      <c r="AE251" s="227">
        <v>0</v>
      </c>
      <c r="AF251" s="227">
        <v>0</v>
      </c>
      <c r="AG251" s="227">
        <v>0</v>
      </c>
      <c r="AH251" s="227">
        <v>0</v>
      </c>
      <c r="AJ251" s="126" t="s">
        <v>487</v>
      </c>
      <c r="AK251" s="126" t="s">
        <v>488</v>
      </c>
      <c r="AL251" s="227">
        <v>0</v>
      </c>
      <c r="AM251" s="227">
        <v>0</v>
      </c>
      <c r="AN251" s="227">
        <v>0</v>
      </c>
      <c r="AO251" s="227">
        <v>0</v>
      </c>
      <c r="AQ251" s="126" t="s">
        <v>487</v>
      </c>
      <c r="AR251" s="126" t="s">
        <v>488</v>
      </c>
      <c r="AS251" s="227">
        <v>0</v>
      </c>
      <c r="AT251" s="227">
        <v>0</v>
      </c>
      <c r="AU251" s="227">
        <v>0</v>
      </c>
      <c r="AV251" s="227">
        <v>0</v>
      </c>
      <c r="AX251" s="126" t="s">
        <v>487</v>
      </c>
      <c r="AY251" s="126" t="s">
        <v>488</v>
      </c>
      <c r="AZ251" s="227">
        <v>0</v>
      </c>
      <c r="BA251" s="227">
        <v>0</v>
      </c>
      <c r="BB251" s="227">
        <v>0</v>
      </c>
      <c r="BC251" s="227">
        <v>0</v>
      </c>
      <c r="BE251" s="126" t="s">
        <v>487</v>
      </c>
      <c r="BF251" s="126" t="s">
        <v>488</v>
      </c>
      <c r="BG251" s="227">
        <v>0</v>
      </c>
      <c r="BH251" s="227">
        <v>0</v>
      </c>
      <c r="BI251" s="227">
        <v>0</v>
      </c>
      <c r="BJ251" s="227">
        <v>0</v>
      </c>
      <c r="BL251" s="126" t="s">
        <v>487</v>
      </c>
      <c r="BM251" s="126" t="s">
        <v>488</v>
      </c>
      <c r="BN251" s="227">
        <v>0</v>
      </c>
      <c r="BO251" s="227">
        <v>0</v>
      </c>
      <c r="BP251" s="227">
        <v>0</v>
      </c>
      <c r="BQ251" s="227">
        <v>0</v>
      </c>
      <c r="BS251" s="126" t="s">
        <v>487</v>
      </c>
      <c r="BT251" s="126" t="s">
        <v>488</v>
      </c>
      <c r="BU251" s="227">
        <v>0</v>
      </c>
      <c r="BV251" s="227">
        <v>0</v>
      </c>
      <c r="BW251" s="227">
        <v>0</v>
      </c>
      <c r="BX251" s="227">
        <v>0</v>
      </c>
      <c r="BZ251" s="126" t="s">
        <v>487</v>
      </c>
      <c r="CA251" s="126" t="s">
        <v>488</v>
      </c>
      <c r="CB251" s="227">
        <v>0</v>
      </c>
      <c r="CC251" s="227">
        <v>0</v>
      </c>
      <c r="CD251" s="227">
        <v>0</v>
      </c>
      <c r="CE251" s="227">
        <v>0</v>
      </c>
    </row>
    <row r="252" spans="1:83">
      <c r="A252" s="126" t="s">
        <v>489</v>
      </c>
      <c r="B252" s="126" t="s">
        <v>490</v>
      </c>
      <c r="C252" s="227">
        <v>0</v>
      </c>
      <c r="D252" s="227">
        <v>0</v>
      </c>
      <c r="E252" s="227">
        <v>0</v>
      </c>
      <c r="F252" s="227">
        <v>0</v>
      </c>
      <c r="H252" s="126" t="s">
        <v>489</v>
      </c>
      <c r="I252" s="126" t="s">
        <v>490</v>
      </c>
      <c r="J252" s="227">
        <v>0</v>
      </c>
      <c r="K252" s="227">
        <v>0</v>
      </c>
      <c r="L252" s="227">
        <v>0</v>
      </c>
      <c r="M252" s="227">
        <v>0</v>
      </c>
      <c r="O252" s="126" t="s">
        <v>489</v>
      </c>
      <c r="P252" s="126" t="s">
        <v>490</v>
      </c>
      <c r="Q252" s="227">
        <v>0</v>
      </c>
      <c r="R252" s="227">
        <v>0</v>
      </c>
      <c r="S252" s="227">
        <v>0</v>
      </c>
      <c r="T252" s="227">
        <v>0</v>
      </c>
      <c r="V252" s="126" t="s">
        <v>489</v>
      </c>
      <c r="W252" s="126" t="s">
        <v>490</v>
      </c>
      <c r="X252" s="227">
        <v>0</v>
      </c>
      <c r="Y252" s="227">
        <v>0</v>
      </c>
      <c r="Z252" s="227">
        <v>0</v>
      </c>
      <c r="AA252" s="227">
        <v>0</v>
      </c>
      <c r="AC252" s="126" t="s">
        <v>489</v>
      </c>
      <c r="AD252" s="126" t="s">
        <v>490</v>
      </c>
      <c r="AE252" s="227">
        <v>0</v>
      </c>
      <c r="AF252" s="227">
        <v>0</v>
      </c>
      <c r="AG252" s="227">
        <v>0</v>
      </c>
      <c r="AH252" s="227">
        <v>0</v>
      </c>
      <c r="AJ252" s="126" t="s">
        <v>489</v>
      </c>
      <c r="AK252" s="126" t="s">
        <v>490</v>
      </c>
      <c r="AL252" s="227">
        <v>0</v>
      </c>
      <c r="AM252" s="227">
        <v>0</v>
      </c>
      <c r="AN252" s="227">
        <v>0</v>
      </c>
      <c r="AO252" s="227">
        <v>0</v>
      </c>
      <c r="AQ252" s="126" t="s">
        <v>489</v>
      </c>
      <c r="AR252" s="126" t="s">
        <v>490</v>
      </c>
      <c r="AS252" s="227">
        <v>0</v>
      </c>
      <c r="AT252" s="227">
        <v>0</v>
      </c>
      <c r="AU252" s="227">
        <v>0</v>
      </c>
      <c r="AV252" s="227">
        <v>0</v>
      </c>
      <c r="AX252" s="126" t="s">
        <v>489</v>
      </c>
      <c r="AY252" s="126" t="s">
        <v>490</v>
      </c>
      <c r="AZ252" s="227">
        <v>0</v>
      </c>
      <c r="BA252" s="227">
        <v>0</v>
      </c>
      <c r="BB252" s="227">
        <v>0</v>
      </c>
      <c r="BC252" s="227">
        <v>0</v>
      </c>
      <c r="BE252" s="126" t="s">
        <v>489</v>
      </c>
      <c r="BF252" s="126" t="s">
        <v>490</v>
      </c>
      <c r="BG252" s="227">
        <v>0</v>
      </c>
      <c r="BH252" s="227">
        <v>0</v>
      </c>
      <c r="BI252" s="227">
        <v>0</v>
      </c>
      <c r="BJ252" s="227">
        <v>0</v>
      </c>
      <c r="BL252" s="126" t="s">
        <v>489</v>
      </c>
      <c r="BM252" s="126" t="s">
        <v>490</v>
      </c>
      <c r="BN252" s="227">
        <v>0</v>
      </c>
      <c r="BO252" s="227">
        <v>0</v>
      </c>
      <c r="BP252" s="227">
        <v>0</v>
      </c>
      <c r="BQ252" s="227">
        <v>0</v>
      </c>
      <c r="BS252" s="126" t="s">
        <v>489</v>
      </c>
      <c r="BT252" s="126" t="s">
        <v>490</v>
      </c>
      <c r="BU252" s="227">
        <v>0</v>
      </c>
      <c r="BV252" s="227">
        <v>0</v>
      </c>
      <c r="BW252" s="227">
        <v>0</v>
      </c>
      <c r="BX252" s="227">
        <v>0</v>
      </c>
      <c r="BZ252" s="126" t="s">
        <v>489</v>
      </c>
      <c r="CA252" s="126" t="s">
        <v>490</v>
      </c>
      <c r="CB252" s="227">
        <v>0</v>
      </c>
      <c r="CC252" s="227">
        <v>0</v>
      </c>
      <c r="CD252" s="227">
        <v>0</v>
      </c>
      <c r="CE252" s="227">
        <v>0</v>
      </c>
    </row>
    <row r="253" spans="1:83">
      <c r="A253" s="126" t="s">
        <v>491</v>
      </c>
      <c r="B253" s="126" t="s">
        <v>492</v>
      </c>
      <c r="C253" s="227">
        <v>0</v>
      </c>
      <c r="D253" s="227">
        <v>0</v>
      </c>
      <c r="E253" s="227">
        <v>0</v>
      </c>
      <c r="F253" s="227">
        <v>0</v>
      </c>
      <c r="H253" s="126" t="s">
        <v>491</v>
      </c>
      <c r="I253" s="126" t="s">
        <v>492</v>
      </c>
      <c r="J253" s="227">
        <v>0</v>
      </c>
      <c r="K253" s="227">
        <v>0</v>
      </c>
      <c r="L253" s="227">
        <v>0</v>
      </c>
      <c r="M253" s="227">
        <v>0</v>
      </c>
      <c r="O253" s="126" t="s">
        <v>491</v>
      </c>
      <c r="P253" s="126" t="s">
        <v>492</v>
      </c>
      <c r="Q253" s="227">
        <v>0</v>
      </c>
      <c r="R253" s="227">
        <v>0</v>
      </c>
      <c r="S253" s="227">
        <v>0</v>
      </c>
      <c r="T253" s="227">
        <v>0</v>
      </c>
      <c r="V253" s="126" t="s">
        <v>491</v>
      </c>
      <c r="W253" s="126" t="s">
        <v>492</v>
      </c>
      <c r="X253" s="227">
        <v>0</v>
      </c>
      <c r="Y253" s="227">
        <v>0</v>
      </c>
      <c r="Z253" s="227">
        <v>0</v>
      </c>
      <c r="AA253" s="227">
        <v>0</v>
      </c>
      <c r="AC253" s="126" t="s">
        <v>491</v>
      </c>
      <c r="AD253" s="126" t="s">
        <v>492</v>
      </c>
      <c r="AE253" s="227">
        <v>0</v>
      </c>
      <c r="AF253" s="227">
        <v>0</v>
      </c>
      <c r="AG253" s="227">
        <v>0</v>
      </c>
      <c r="AH253" s="227">
        <v>0</v>
      </c>
      <c r="AJ253" s="126" t="s">
        <v>491</v>
      </c>
      <c r="AK253" s="126" t="s">
        <v>492</v>
      </c>
      <c r="AL253" s="227">
        <v>0</v>
      </c>
      <c r="AM253" s="227">
        <v>0</v>
      </c>
      <c r="AN253" s="227">
        <v>0</v>
      </c>
      <c r="AO253" s="227">
        <v>0</v>
      </c>
      <c r="AQ253" s="126" t="s">
        <v>491</v>
      </c>
      <c r="AR253" s="126" t="s">
        <v>492</v>
      </c>
      <c r="AS253" s="227">
        <v>0</v>
      </c>
      <c r="AT253" s="227">
        <v>0</v>
      </c>
      <c r="AU253" s="227">
        <v>0</v>
      </c>
      <c r="AV253" s="227">
        <v>0</v>
      </c>
      <c r="AX253" s="126" t="s">
        <v>491</v>
      </c>
      <c r="AY253" s="126" t="s">
        <v>492</v>
      </c>
      <c r="AZ253" s="227">
        <v>0</v>
      </c>
      <c r="BA253" s="227">
        <v>0</v>
      </c>
      <c r="BB253" s="227">
        <v>0</v>
      </c>
      <c r="BC253" s="227">
        <v>0</v>
      </c>
      <c r="BE253" s="126" t="s">
        <v>491</v>
      </c>
      <c r="BF253" s="126" t="s">
        <v>492</v>
      </c>
      <c r="BG253" s="227">
        <v>0</v>
      </c>
      <c r="BH253" s="227">
        <v>0</v>
      </c>
      <c r="BI253" s="227">
        <v>0</v>
      </c>
      <c r="BJ253" s="227">
        <v>0</v>
      </c>
      <c r="BL253" s="126" t="s">
        <v>491</v>
      </c>
      <c r="BM253" s="126" t="s">
        <v>492</v>
      </c>
      <c r="BN253" s="227">
        <v>0</v>
      </c>
      <c r="BO253" s="227">
        <v>0</v>
      </c>
      <c r="BP253" s="227">
        <v>0</v>
      </c>
      <c r="BQ253" s="227">
        <v>0</v>
      </c>
      <c r="BS253" s="126" t="s">
        <v>491</v>
      </c>
      <c r="BT253" s="126" t="s">
        <v>492</v>
      </c>
      <c r="BU253" s="227">
        <v>0</v>
      </c>
      <c r="BV253" s="227">
        <v>0</v>
      </c>
      <c r="BW253" s="227">
        <v>0</v>
      </c>
      <c r="BX253" s="227">
        <v>0</v>
      </c>
      <c r="BZ253" s="126" t="s">
        <v>491</v>
      </c>
      <c r="CA253" s="126" t="s">
        <v>492</v>
      </c>
      <c r="CB253" s="227">
        <v>0</v>
      </c>
      <c r="CC253" s="227">
        <v>0</v>
      </c>
      <c r="CD253" s="227">
        <v>0</v>
      </c>
      <c r="CE253" s="227">
        <v>0</v>
      </c>
    </row>
    <row r="254" spans="1:83">
      <c r="A254" s="126" t="s">
        <v>493</v>
      </c>
      <c r="B254" s="126" t="s">
        <v>494</v>
      </c>
      <c r="C254" s="227">
        <v>0</v>
      </c>
      <c r="D254" s="227">
        <v>0</v>
      </c>
      <c r="E254" s="227">
        <v>0</v>
      </c>
      <c r="F254" s="227">
        <v>0</v>
      </c>
      <c r="H254" s="126" t="s">
        <v>493</v>
      </c>
      <c r="I254" s="126" t="s">
        <v>494</v>
      </c>
      <c r="J254" s="227">
        <v>0</v>
      </c>
      <c r="K254" s="227">
        <v>0</v>
      </c>
      <c r="L254" s="227">
        <v>0</v>
      </c>
      <c r="M254" s="227">
        <v>0</v>
      </c>
      <c r="O254" s="126" t="s">
        <v>493</v>
      </c>
      <c r="P254" s="126" t="s">
        <v>494</v>
      </c>
      <c r="Q254" s="227">
        <v>0</v>
      </c>
      <c r="R254" s="227">
        <v>0</v>
      </c>
      <c r="S254" s="227">
        <v>0</v>
      </c>
      <c r="T254" s="227">
        <v>0</v>
      </c>
      <c r="V254" s="126" t="s">
        <v>493</v>
      </c>
      <c r="W254" s="126" t="s">
        <v>494</v>
      </c>
      <c r="X254" s="227">
        <v>0</v>
      </c>
      <c r="Y254" s="227">
        <v>0</v>
      </c>
      <c r="Z254" s="227">
        <v>0</v>
      </c>
      <c r="AA254" s="227">
        <v>0</v>
      </c>
      <c r="AC254" s="126" t="s">
        <v>493</v>
      </c>
      <c r="AD254" s="126" t="s">
        <v>494</v>
      </c>
      <c r="AE254" s="227">
        <v>0</v>
      </c>
      <c r="AF254" s="227">
        <v>0</v>
      </c>
      <c r="AG254" s="227">
        <v>0</v>
      </c>
      <c r="AH254" s="227">
        <v>0</v>
      </c>
      <c r="AJ254" s="126" t="s">
        <v>493</v>
      </c>
      <c r="AK254" s="126" t="s">
        <v>494</v>
      </c>
      <c r="AL254" s="227">
        <v>0</v>
      </c>
      <c r="AM254" s="227">
        <v>0</v>
      </c>
      <c r="AN254" s="227">
        <v>0</v>
      </c>
      <c r="AO254" s="227">
        <v>0</v>
      </c>
      <c r="AQ254" s="126" t="s">
        <v>493</v>
      </c>
      <c r="AR254" s="126" t="s">
        <v>494</v>
      </c>
      <c r="AS254" s="227">
        <v>0</v>
      </c>
      <c r="AT254" s="227">
        <v>0</v>
      </c>
      <c r="AU254" s="227">
        <v>0</v>
      </c>
      <c r="AV254" s="227">
        <v>0</v>
      </c>
      <c r="AX254" s="126" t="s">
        <v>493</v>
      </c>
      <c r="AY254" s="126" t="s">
        <v>494</v>
      </c>
      <c r="AZ254" s="227">
        <v>0</v>
      </c>
      <c r="BA254" s="227">
        <v>0</v>
      </c>
      <c r="BB254" s="227">
        <v>0</v>
      </c>
      <c r="BC254" s="227">
        <v>0</v>
      </c>
      <c r="BE254" s="126" t="s">
        <v>493</v>
      </c>
      <c r="BF254" s="126" t="s">
        <v>494</v>
      </c>
      <c r="BG254" s="227">
        <v>0</v>
      </c>
      <c r="BH254" s="227">
        <v>0</v>
      </c>
      <c r="BI254" s="227">
        <v>0</v>
      </c>
      <c r="BJ254" s="227">
        <v>0</v>
      </c>
      <c r="BL254" s="126" t="s">
        <v>493</v>
      </c>
      <c r="BM254" s="126" t="s">
        <v>494</v>
      </c>
      <c r="BN254" s="227">
        <v>0</v>
      </c>
      <c r="BO254" s="227">
        <v>0</v>
      </c>
      <c r="BP254" s="227">
        <v>0</v>
      </c>
      <c r="BQ254" s="227">
        <v>0</v>
      </c>
      <c r="BS254" s="126" t="s">
        <v>493</v>
      </c>
      <c r="BT254" s="126" t="s">
        <v>494</v>
      </c>
      <c r="BU254" s="227">
        <v>0</v>
      </c>
      <c r="BV254" s="227">
        <v>0</v>
      </c>
      <c r="BW254" s="227">
        <v>0</v>
      </c>
      <c r="BX254" s="227">
        <v>0</v>
      </c>
      <c r="BZ254" s="126" t="s">
        <v>493</v>
      </c>
      <c r="CA254" s="126" t="s">
        <v>494</v>
      </c>
      <c r="CB254" s="227">
        <v>0</v>
      </c>
      <c r="CC254" s="227">
        <v>0</v>
      </c>
      <c r="CD254" s="227">
        <v>0</v>
      </c>
      <c r="CE254" s="227">
        <v>0</v>
      </c>
    </row>
    <row r="255" spans="1:83">
      <c r="A255" s="126" t="s">
        <v>495</v>
      </c>
      <c r="B255" s="126" t="s">
        <v>496</v>
      </c>
      <c r="C255" s="227">
        <v>0</v>
      </c>
      <c r="D255" s="227">
        <v>0</v>
      </c>
      <c r="E255" s="227">
        <v>0</v>
      </c>
      <c r="F255" s="227">
        <v>0</v>
      </c>
      <c r="H255" s="126" t="s">
        <v>495</v>
      </c>
      <c r="I255" s="126" t="s">
        <v>496</v>
      </c>
      <c r="J255" s="227">
        <v>0</v>
      </c>
      <c r="K255" s="227">
        <v>0</v>
      </c>
      <c r="L255" s="227">
        <v>0</v>
      </c>
      <c r="M255" s="227">
        <v>0</v>
      </c>
      <c r="O255" s="126" t="s">
        <v>495</v>
      </c>
      <c r="P255" s="126" t="s">
        <v>496</v>
      </c>
      <c r="Q255" s="227">
        <v>0</v>
      </c>
      <c r="R255" s="227">
        <v>0</v>
      </c>
      <c r="S255" s="227">
        <v>0</v>
      </c>
      <c r="T255" s="227">
        <v>0</v>
      </c>
      <c r="V255" s="126" t="s">
        <v>495</v>
      </c>
      <c r="W255" s="126" t="s">
        <v>496</v>
      </c>
      <c r="X255" s="227">
        <v>0</v>
      </c>
      <c r="Y255" s="227">
        <v>0</v>
      </c>
      <c r="Z255" s="227">
        <v>0</v>
      </c>
      <c r="AA255" s="227">
        <v>0</v>
      </c>
      <c r="AC255" s="126" t="s">
        <v>495</v>
      </c>
      <c r="AD255" s="126" t="s">
        <v>496</v>
      </c>
      <c r="AE255" s="227">
        <v>0</v>
      </c>
      <c r="AF255" s="227">
        <v>0</v>
      </c>
      <c r="AG255" s="227">
        <v>0</v>
      </c>
      <c r="AH255" s="227">
        <v>0</v>
      </c>
      <c r="AJ255" s="126" t="s">
        <v>495</v>
      </c>
      <c r="AK255" s="126" t="s">
        <v>496</v>
      </c>
      <c r="AL255" s="227">
        <v>0</v>
      </c>
      <c r="AM255" s="227">
        <v>0</v>
      </c>
      <c r="AN255" s="227">
        <v>0</v>
      </c>
      <c r="AO255" s="227">
        <v>0</v>
      </c>
      <c r="AQ255" s="126" t="s">
        <v>495</v>
      </c>
      <c r="AR255" s="126" t="s">
        <v>496</v>
      </c>
      <c r="AS255" s="227">
        <v>0</v>
      </c>
      <c r="AT255" s="227">
        <v>0</v>
      </c>
      <c r="AU255" s="227">
        <v>0</v>
      </c>
      <c r="AV255" s="227">
        <v>0</v>
      </c>
      <c r="AX255" s="126" t="s">
        <v>495</v>
      </c>
      <c r="AY255" s="126" t="s">
        <v>496</v>
      </c>
      <c r="AZ255" s="227">
        <v>0</v>
      </c>
      <c r="BA255" s="227">
        <v>0</v>
      </c>
      <c r="BB255" s="227">
        <v>0</v>
      </c>
      <c r="BC255" s="227">
        <v>0</v>
      </c>
      <c r="BE255" s="126" t="s">
        <v>495</v>
      </c>
      <c r="BF255" s="126" t="s">
        <v>496</v>
      </c>
      <c r="BG255" s="227">
        <v>0</v>
      </c>
      <c r="BH255" s="227">
        <v>0</v>
      </c>
      <c r="BI255" s="227">
        <v>0</v>
      </c>
      <c r="BJ255" s="227">
        <v>0</v>
      </c>
      <c r="BL255" s="126" t="s">
        <v>495</v>
      </c>
      <c r="BM255" s="126" t="s">
        <v>496</v>
      </c>
      <c r="BN255" s="227">
        <v>0</v>
      </c>
      <c r="BO255" s="227">
        <v>0</v>
      </c>
      <c r="BP255" s="227">
        <v>0</v>
      </c>
      <c r="BQ255" s="227">
        <v>0</v>
      </c>
      <c r="BS255" s="126" t="s">
        <v>495</v>
      </c>
      <c r="BT255" s="126" t="s">
        <v>496</v>
      </c>
      <c r="BU255" s="227">
        <v>0</v>
      </c>
      <c r="BV255" s="227">
        <v>0</v>
      </c>
      <c r="BW255" s="227">
        <v>0</v>
      </c>
      <c r="BX255" s="227">
        <v>0</v>
      </c>
      <c r="BZ255" s="126" t="s">
        <v>495</v>
      </c>
      <c r="CA255" s="126" t="s">
        <v>496</v>
      </c>
      <c r="CB255" s="227">
        <v>0</v>
      </c>
      <c r="CC255" s="227">
        <v>0</v>
      </c>
      <c r="CD255" s="227">
        <v>0</v>
      </c>
      <c r="CE255" s="227">
        <v>0</v>
      </c>
    </row>
    <row r="256" spans="1:83">
      <c r="A256" s="126" t="s">
        <v>497</v>
      </c>
      <c r="B256" s="126" t="s">
        <v>498</v>
      </c>
      <c r="C256" s="227">
        <v>0</v>
      </c>
      <c r="D256" s="227">
        <v>0</v>
      </c>
      <c r="E256" s="227">
        <v>0</v>
      </c>
      <c r="F256" s="227">
        <v>0</v>
      </c>
      <c r="H256" s="126" t="s">
        <v>497</v>
      </c>
      <c r="I256" s="126" t="s">
        <v>498</v>
      </c>
      <c r="J256" s="227">
        <v>0</v>
      </c>
      <c r="K256" s="227">
        <v>0</v>
      </c>
      <c r="L256" s="227">
        <v>0</v>
      </c>
      <c r="M256" s="227">
        <v>0</v>
      </c>
      <c r="O256" s="126" t="s">
        <v>497</v>
      </c>
      <c r="P256" s="126" t="s">
        <v>498</v>
      </c>
      <c r="Q256" s="227">
        <v>0</v>
      </c>
      <c r="R256" s="227">
        <v>0</v>
      </c>
      <c r="S256" s="227">
        <v>0</v>
      </c>
      <c r="T256" s="227">
        <v>0</v>
      </c>
      <c r="V256" s="126" t="s">
        <v>497</v>
      </c>
      <c r="W256" s="126" t="s">
        <v>498</v>
      </c>
      <c r="X256" s="227">
        <v>0</v>
      </c>
      <c r="Y256" s="227">
        <v>0</v>
      </c>
      <c r="Z256" s="227">
        <v>0</v>
      </c>
      <c r="AA256" s="227">
        <v>0</v>
      </c>
      <c r="AC256" s="126" t="s">
        <v>497</v>
      </c>
      <c r="AD256" s="126" t="s">
        <v>498</v>
      </c>
      <c r="AE256" s="227">
        <v>0</v>
      </c>
      <c r="AF256" s="227">
        <v>0</v>
      </c>
      <c r="AG256" s="227">
        <v>0</v>
      </c>
      <c r="AH256" s="227">
        <v>0</v>
      </c>
      <c r="AJ256" s="126" t="s">
        <v>497</v>
      </c>
      <c r="AK256" s="126" t="s">
        <v>498</v>
      </c>
      <c r="AL256" s="227">
        <v>0</v>
      </c>
      <c r="AM256" s="227">
        <v>0</v>
      </c>
      <c r="AN256" s="227">
        <v>0</v>
      </c>
      <c r="AO256" s="227">
        <v>0</v>
      </c>
      <c r="AQ256" s="126" t="s">
        <v>497</v>
      </c>
      <c r="AR256" s="126" t="s">
        <v>498</v>
      </c>
      <c r="AS256" s="227">
        <v>0</v>
      </c>
      <c r="AT256" s="227">
        <v>0</v>
      </c>
      <c r="AU256" s="227">
        <v>0</v>
      </c>
      <c r="AV256" s="227">
        <v>0</v>
      </c>
      <c r="AX256" s="126" t="s">
        <v>497</v>
      </c>
      <c r="AY256" s="126" t="s">
        <v>498</v>
      </c>
      <c r="AZ256" s="227">
        <v>0</v>
      </c>
      <c r="BA256" s="227">
        <v>0</v>
      </c>
      <c r="BB256" s="227">
        <v>0</v>
      </c>
      <c r="BC256" s="227">
        <v>0</v>
      </c>
      <c r="BE256" s="126" t="s">
        <v>497</v>
      </c>
      <c r="BF256" s="126" t="s">
        <v>498</v>
      </c>
      <c r="BG256" s="227">
        <v>0</v>
      </c>
      <c r="BH256" s="227">
        <v>0</v>
      </c>
      <c r="BI256" s="227">
        <v>0</v>
      </c>
      <c r="BJ256" s="227">
        <v>0</v>
      </c>
      <c r="BL256" s="126" t="s">
        <v>497</v>
      </c>
      <c r="BM256" s="126" t="s">
        <v>498</v>
      </c>
      <c r="BN256" s="227">
        <v>0</v>
      </c>
      <c r="BO256" s="227">
        <v>0</v>
      </c>
      <c r="BP256" s="227">
        <v>0</v>
      </c>
      <c r="BQ256" s="227">
        <v>0</v>
      </c>
      <c r="BS256" s="126" t="s">
        <v>497</v>
      </c>
      <c r="BT256" s="126" t="s">
        <v>498</v>
      </c>
      <c r="BU256" s="227">
        <v>0</v>
      </c>
      <c r="BV256" s="227">
        <v>0</v>
      </c>
      <c r="BW256" s="227">
        <v>0</v>
      </c>
      <c r="BX256" s="227">
        <v>0</v>
      </c>
      <c r="BZ256" s="126" t="s">
        <v>497</v>
      </c>
      <c r="CA256" s="126" t="s">
        <v>498</v>
      </c>
      <c r="CB256" s="227">
        <v>0</v>
      </c>
      <c r="CC256" s="227">
        <v>0</v>
      </c>
      <c r="CD256" s="227">
        <v>0</v>
      </c>
      <c r="CE256" s="227">
        <v>0</v>
      </c>
    </row>
    <row r="257" spans="1:83">
      <c r="A257" s="126" t="s">
        <v>499</v>
      </c>
      <c r="B257" s="126" t="s">
        <v>500</v>
      </c>
      <c r="C257" s="227">
        <v>0</v>
      </c>
      <c r="D257" s="227">
        <v>0</v>
      </c>
      <c r="E257" s="227">
        <v>0</v>
      </c>
      <c r="F257" s="227">
        <v>0</v>
      </c>
      <c r="H257" s="126" t="s">
        <v>499</v>
      </c>
      <c r="I257" s="126" t="s">
        <v>500</v>
      </c>
      <c r="J257" s="227">
        <v>0</v>
      </c>
      <c r="K257" s="227">
        <v>0</v>
      </c>
      <c r="L257" s="227">
        <v>0</v>
      </c>
      <c r="M257" s="227">
        <v>0</v>
      </c>
      <c r="O257" s="126" t="s">
        <v>499</v>
      </c>
      <c r="P257" s="126" t="s">
        <v>500</v>
      </c>
      <c r="Q257" s="227">
        <v>0</v>
      </c>
      <c r="R257" s="227">
        <v>0</v>
      </c>
      <c r="S257" s="227">
        <v>0</v>
      </c>
      <c r="T257" s="227">
        <v>0</v>
      </c>
      <c r="V257" s="126" t="s">
        <v>499</v>
      </c>
      <c r="W257" s="126" t="s">
        <v>500</v>
      </c>
      <c r="X257" s="227">
        <v>0</v>
      </c>
      <c r="Y257" s="227">
        <v>0</v>
      </c>
      <c r="Z257" s="227">
        <v>0</v>
      </c>
      <c r="AA257" s="227">
        <v>0</v>
      </c>
      <c r="AC257" s="126" t="s">
        <v>499</v>
      </c>
      <c r="AD257" s="126" t="s">
        <v>500</v>
      </c>
      <c r="AE257" s="227">
        <v>0</v>
      </c>
      <c r="AF257" s="227">
        <v>0</v>
      </c>
      <c r="AG257" s="227">
        <v>0</v>
      </c>
      <c r="AH257" s="227">
        <v>0</v>
      </c>
      <c r="AJ257" s="126" t="s">
        <v>499</v>
      </c>
      <c r="AK257" s="126" t="s">
        <v>500</v>
      </c>
      <c r="AL257" s="227">
        <v>0</v>
      </c>
      <c r="AM257" s="227">
        <v>0</v>
      </c>
      <c r="AN257" s="227">
        <v>0</v>
      </c>
      <c r="AO257" s="227">
        <v>0</v>
      </c>
      <c r="AQ257" s="126" t="s">
        <v>499</v>
      </c>
      <c r="AR257" s="126" t="s">
        <v>500</v>
      </c>
      <c r="AS257" s="227">
        <v>0</v>
      </c>
      <c r="AT257" s="227">
        <v>0</v>
      </c>
      <c r="AU257" s="227">
        <v>0</v>
      </c>
      <c r="AV257" s="227">
        <v>0</v>
      </c>
      <c r="AX257" s="126" t="s">
        <v>499</v>
      </c>
      <c r="AY257" s="126" t="s">
        <v>500</v>
      </c>
      <c r="AZ257" s="227">
        <v>0</v>
      </c>
      <c r="BA257" s="227">
        <v>0</v>
      </c>
      <c r="BB257" s="227">
        <v>0</v>
      </c>
      <c r="BC257" s="227">
        <v>0</v>
      </c>
      <c r="BE257" s="126" t="s">
        <v>499</v>
      </c>
      <c r="BF257" s="126" t="s">
        <v>500</v>
      </c>
      <c r="BG257" s="227">
        <v>0</v>
      </c>
      <c r="BH257" s="227">
        <v>0</v>
      </c>
      <c r="BI257" s="227">
        <v>0</v>
      </c>
      <c r="BJ257" s="227">
        <v>0</v>
      </c>
      <c r="BL257" s="126" t="s">
        <v>499</v>
      </c>
      <c r="BM257" s="126" t="s">
        <v>500</v>
      </c>
      <c r="BN257" s="227">
        <v>0</v>
      </c>
      <c r="BO257" s="227">
        <v>0</v>
      </c>
      <c r="BP257" s="227">
        <v>0</v>
      </c>
      <c r="BQ257" s="227">
        <v>0</v>
      </c>
      <c r="BS257" s="126" t="s">
        <v>499</v>
      </c>
      <c r="BT257" s="126" t="s">
        <v>500</v>
      </c>
      <c r="BU257" s="227">
        <v>0</v>
      </c>
      <c r="BV257" s="227">
        <v>0</v>
      </c>
      <c r="BW257" s="227">
        <v>0</v>
      </c>
      <c r="BX257" s="227">
        <v>0</v>
      </c>
      <c r="BZ257" s="126" t="s">
        <v>499</v>
      </c>
      <c r="CA257" s="126" t="s">
        <v>500</v>
      </c>
      <c r="CB257" s="227">
        <v>0</v>
      </c>
      <c r="CC257" s="227">
        <v>0</v>
      </c>
      <c r="CD257" s="227">
        <v>0</v>
      </c>
      <c r="CE257" s="227">
        <v>0</v>
      </c>
    </row>
    <row r="258" spans="1:83">
      <c r="A258" s="126" t="s">
        <v>501</v>
      </c>
      <c r="B258" s="126" t="s">
        <v>502</v>
      </c>
      <c r="C258" s="227">
        <v>0</v>
      </c>
      <c r="D258" s="227">
        <v>0</v>
      </c>
      <c r="E258" s="227">
        <v>0</v>
      </c>
      <c r="F258" s="227">
        <v>0</v>
      </c>
      <c r="H258" s="126" t="s">
        <v>501</v>
      </c>
      <c r="I258" s="126" t="s">
        <v>502</v>
      </c>
      <c r="J258" s="227">
        <v>0</v>
      </c>
      <c r="K258" s="227">
        <v>0</v>
      </c>
      <c r="L258" s="227">
        <v>0</v>
      </c>
      <c r="M258" s="227">
        <v>0</v>
      </c>
      <c r="O258" s="126" t="s">
        <v>501</v>
      </c>
      <c r="P258" s="126" t="s">
        <v>502</v>
      </c>
      <c r="Q258" s="227">
        <v>0</v>
      </c>
      <c r="R258" s="227">
        <v>0</v>
      </c>
      <c r="S258" s="227">
        <v>0</v>
      </c>
      <c r="T258" s="227">
        <v>0</v>
      </c>
      <c r="V258" s="126" t="s">
        <v>501</v>
      </c>
      <c r="W258" s="126" t="s">
        <v>502</v>
      </c>
      <c r="X258" s="227">
        <v>0</v>
      </c>
      <c r="Y258" s="227">
        <v>0</v>
      </c>
      <c r="Z258" s="227">
        <v>0</v>
      </c>
      <c r="AA258" s="227">
        <v>0</v>
      </c>
      <c r="AC258" s="126" t="s">
        <v>501</v>
      </c>
      <c r="AD258" s="126" t="s">
        <v>502</v>
      </c>
      <c r="AE258" s="227">
        <v>0</v>
      </c>
      <c r="AF258" s="227">
        <v>0</v>
      </c>
      <c r="AG258" s="227">
        <v>0</v>
      </c>
      <c r="AH258" s="227">
        <v>0</v>
      </c>
      <c r="AJ258" s="126" t="s">
        <v>501</v>
      </c>
      <c r="AK258" s="126" t="s">
        <v>502</v>
      </c>
      <c r="AL258" s="227">
        <v>0</v>
      </c>
      <c r="AM258" s="227">
        <v>0</v>
      </c>
      <c r="AN258" s="227">
        <v>0</v>
      </c>
      <c r="AO258" s="227">
        <v>0</v>
      </c>
      <c r="AQ258" s="126" t="s">
        <v>501</v>
      </c>
      <c r="AR258" s="126" t="s">
        <v>502</v>
      </c>
      <c r="AS258" s="227">
        <v>0</v>
      </c>
      <c r="AT258" s="227">
        <v>0</v>
      </c>
      <c r="AU258" s="227">
        <v>0</v>
      </c>
      <c r="AV258" s="227">
        <v>0</v>
      </c>
      <c r="AX258" s="126" t="s">
        <v>501</v>
      </c>
      <c r="AY258" s="126" t="s">
        <v>502</v>
      </c>
      <c r="AZ258" s="227">
        <v>0</v>
      </c>
      <c r="BA258" s="227">
        <v>0</v>
      </c>
      <c r="BB258" s="227">
        <v>0</v>
      </c>
      <c r="BC258" s="227">
        <v>0</v>
      </c>
      <c r="BE258" s="126" t="s">
        <v>501</v>
      </c>
      <c r="BF258" s="126" t="s">
        <v>502</v>
      </c>
      <c r="BG258" s="227">
        <v>0</v>
      </c>
      <c r="BH258" s="227">
        <v>0</v>
      </c>
      <c r="BI258" s="227">
        <v>0</v>
      </c>
      <c r="BJ258" s="227">
        <v>0</v>
      </c>
      <c r="BL258" s="126" t="s">
        <v>501</v>
      </c>
      <c r="BM258" s="126" t="s">
        <v>502</v>
      </c>
      <c r="BN258" s="227">
        <v>0</v>
      </c>
      <c r="BO258" s="227">
        <v>0</v>
      </c>
      <c r="BP258" s="227">
        <v>0</v>
      </c>
      <c r="BQ258" s="227">
        <v>0</v>
      </c>
      <c r="BS258" s="126" t="s">
        <v>501</v>
      </c>
      <c r="BT258" s="126" t="s">
        <v>502</v>
      </c>
      <c r="BU258" s="227">
        <v>0</v>
      </c>
      <c r="BV258" s="227">
        <v>0</v>
      </c>
      <c r="BW258" s="227">
        <v>0</v>
      </c>
      <c r="BX258" s="227">
        <v>0</v>
      </c>
      <c r="BZ258" s="126" t="s">
        <v>501</v>
      </c>
      <c r="CA258" s="126" t="s">
        <v>502</v>
      </c>
      <c r="CB258" s="227">
        <v>0</v>
      </c>
      <c r="CC258" s="227">
        <v>0</v>
      </c>
      <c r="CD258" s="227">
        <v>0</v>
      </c>
      <c r="CE258" s="227">
        <v>0</v>
      </c>
    </row>
    <row r="259" spans="1:83">
      <c r="A259" s="126" t="s">
        <v>503</v>
      </c>
      <c r="B259" s="126" t="s">
        <v>504</v>
      </c>
      <c r="C259" s="227">
        <v>0</v>
      </c>
      <c r="D259" s="227">
        <v>0</v>
      </c>
      <c r="E259" s="227">
        <v>0</v>
      </c>
      <c r="F259" s="227">
        <v>0</v>
      </c>
      <c r="H259" s="126" t="s">
        <v>503</v>
      </c>
      <c r="I259" s="126" t="s">
        <v>504</v>
      </c>
      <c r="J259" s="227">
        <v>0</v>
      </c>
      <c r="K259" s="227">
        <v>0</v>
      </c>
      <c r="L259" s="227">
        <v>0</v>
      </c>
      <c r="M259" s="227">
        <v>0</v>
      </c>
      <c r="O259" s="126" t="s">
        <v>503</v>
      </c>
      <c r="P259" s="126" t="s">
        <v>504</v>
      </c>
      <c r="Q259" s="227">
        <v>0</v>
      </c>
      <c r="R259" s="227">
        <v>0</v>
      </c>
      <c r="S259" s="227">
        <v>0</v>
      </c>
      <c r="T259" s="227">
        <v>0</v>
      </c>
      <c r="V259" s="126" t="s">
        <v>503</v>
      </c>
      <c r="W259" s="126" t="s">
        <v>504</v>
      </c>
      <c r="X259" s="227">
        <v>0</v>
      </c>
      <c r="Y259" s="227">
        <v>0</v>
      </c>
      <c r="Z259" s="227">
        <v>0</v>
      </c>
      <c r="AA259" s="227">
        <v>0</v>
      </c>
      <c r="AC259" s="126" t="s">
        <v>503</v>
      </c>
      <c r="AD259" s="126" t="s">
        <v>504</v>
      </c>
      <c r="AE259" s="227">
        <v>0</v>
      </c>
      <c r="AF259" s="227">
        <v>0</v>
      </c>
      <c r="AG259" s="227">
        <v>0</v>
      </c>
      <c r="AH259" s="227">
        <v>0</v>
      </c>
      <c r="AJ259" s="126" t="s">
        <v>503</v>
      </c>
      <c r="AK259" s="126" t="s">
        <v>504</v>
      </c>
      <c r="AL259" s="227">
        <v>0</v>
      </c>
      <c r="AM259" s="227">
        <v>0</v>
      </c>
      <c r="AN259" s="227">
        <v>0</v>
      </c>
      <c r="AO259" s="227">
        <v>0</v>
      </c>
      <c r="AQ259" s="126" t="s">
        <v>503</v>
      </c>
      <c r="AR259" s="126" t="s">
        <v>504</v>
      </c>
      <c r="AS259" s="227">
        <v>0</v>
      </c>
      <c r="AT259" s="227">
        <v>0</v>
      </c>
      <c r="AU259" s="227">
        <v>0</v>
      </c>
      <c r="AV259" s="227">
        <v>0</v>
      </c>
      <c r="AX259" s="126" t="s">
        <v>503</v>
      </c>
      <c r="AY259" s="126" t="s">
        <v>504</v>
      </c>
      <c r="AZ259" s="227">
        <v>0</v>
      </c>
      <c r="BA259" s="227">
        <v>0</v>
      </c>
      <c r="BB259" s="227">
        <v>0</v>
      </c>
      <c r="BC259" s="227">
        <v>0</v>
      </c>
      <c r="BE259" s="126" t="s">
        <v>503</v>
      </c>
      <c r="BF259" s="126" t="s">
        <v>504</v>
      </c>
      <c r="BG259" s="227">
        <v>0</v>
      </c>
      <c r="BH259" s="227">
        <v>0</v>
      </c>
      <c r="BI259" s="227">
        <v>0</v>
      </c>
      <c r="BJ259" s="227">
        <v>0</v>
      </c>
      <c r="BL259" s="126" t="s">
        <v>503</v>
      </c>
      <c r="BM259" s="126" t="s">
        <v>504</v>
      </c>
      <c r="BN259" s="227">
        <v>0</v>
      </c>
      <c r="BO259" s="227">
        <v>0</v>
      </c>
      <c r="BP259" s="227">
        <v>0</v>
      </c>
      <c r="BQ259" s="227">
        <v>0</v>
      </c>
      <c r="BS259" s="126" t="s">
        <v>503</v>
      </c>
      <c r="BT259" s="126" t="s">
        <v>504</v>
      </c>
      <c r="BU259" s="227">
        <v>0</v>
      </c>
      <c r="BV259" s="227">
        <v>0</v>
      </c>
      <c r="BW259" s="227">
        <v>0</v>
      </c>
      <c r="BX259" s="227">
        <v>0</v>
      </c>
      <c r="BZ259" s="126" t="s">
        <v>503</v>
      </c>
      <c r="CA259" s="126" t="s">
        <v>504</v>
      </c>
      <c r="CB259" s="227">
        <v>0</v>
      </c>
      <c r="CC259" s="227">
        <v>0</v>
      </c>
      <c r="CD259" s="227">
        <v>0</v>
      </c>
      <c r="CE259" s="227">
        <v>0</v>
      </c>
    </row>
    <row r="260" spans="1:83">
      <c r="A260" s="126" t="s">
        <v>505</v>
      </c>
      <c r="B260" s="126" t="s">
        <v>506</v>
      </c>
      <c r="C260" s="227">
        <v>0</v>
      </c>
      <c r="D260" s="227">
        <v>0</v>
      </c>
      <c r="E260" s="227">
        <v>0</v>
      </c>
      <c r="F260" s="227">
        <v>0</v>
      </c>
      <c r="H260" s="126" t="s">
        <v>505</v>
      </c>
      <c r="I260" s="126" t="s">
        <v>506</v>
      </c>
      <c r="J260" s="227">
        <v>0</v>
      </c>
      <c r="K260" s="227">
        <v>0</v>
      </c>
      <c r="L260" s="227">
        <v>0</v>
      </c>
      <c r="M260" s="227">
        <v>0</v>
      </c>
      <c r="O260" s="126" t="s">
        <v>505</v>
      </c>
      <c r="P260" s="126" t="s">
        <v>506</v>
      </c>
      <c r="Q260" s="227">
        <v>0</v>
      </c>
      <c r="R260" s="227">
        <v>0</v>
      </c>
      <c r="S260" s="227">
        <v>0</v>
      </c>
      <c r="T260" s="227">
        <v>0</v>
      </c>
      <c r="V260" s="126" t="s">
        <v>505</v>
      </c>
      <c r="W260" s="126" t="s">
        <v>506</v>
      </c>
      <c r="X260" s="227">
        <v>0</v>
      </c>
      <c r="Y260" s="227">
        <v>0</v>
      </c>
      <c r="Z260" s="227">
        <v>0</v>
      </c>
      <c r="AA260" s="227">
        <v>0</v>
      </c>
      <c r="AC260" s="126" t="s">
        <v>505</v>
      </c>
      <c r="AD260" s="126" t="s">
        <v>506</v>
      </c>
      <c r="AE260" s="227">
        <v>0</v>
      </c>
      <c r="AF260" s="227">
        <v>0</v>
      </c>
      <c r="AG260" s="227">
        <v>0</v>
      </c>
      <c r="AH260" s="227">
        <v>0</v>
      </c>
      <c r="AJ260" s="126" t="s">
        <v>505</v>
      </c>
      <c r="AK260" s="126" t="s">
        <v>506</v>
      </c>
      <c r="AL260" s="227">
        <v>0</v>
      </c>
      <c r="AM260" s="227">
        <v>0</v>
      </c>
      <c r="AN260" s="227">
        <v>0</v>
      </c>
      <c r="AO260" s="227">
        <v>0</v>
      </c>
      <c r="AQ260" s="126" t="s">
        <v>505</v>
      </c>
      <c r="AR260" s="126" t="s">
        <v>506</v>
      </c>
      <c r="AS260" s="227">
        <v>0</v>
      </c>
      <c r="AT260" s="227">
        <v>0</v>
      </c>
      <c r="AU260" s="227">
        <v>0</v>
      </c>
      <c r="AV260" s="227">
        <v>0</v>
      </c>
      <c r="AX260" s="126" t="s">
        <v>505</v>
      </c>
      <c r="AY260" s="126" t="s">
        <v>506</v>
      </c>
      <c r="AZ260" s="227">
        <v>0</v>
      </c>
      <c r="BA260" s="227">
        <v>0</v>
      </c>
      <c r="BB260" s="227">
        <v>0</v>
      </c>
      <c r="BC260" s="227">
        <v>0</v>
      </c>
      <c r="BE260" s="126" t="s">
        <v>505</v>
      </c>
      <c r="BF260" s="126" t="s">
        <v>506</v>
      </c>
      <c r="BG260" s="227">
        <v>0</v>
      </c>
      <c r="BH260" s="227">
        <v>0</v>
      </c>
      <c r="BI260" s="227">
        <v>0</v>
      </c>
      <c r="BJ260" s="227">
        <v>0</v>
      </c>
      <c r="BL260" s="126" t="s">
        <v>505</v>
      </c>
      <c r="BM260" s="126" t="s">
        <v>506</v>
      </c>
      <c r="BN260" s="227">
        <v>0</v>
      </c>
      <c r="BO260" s="227">
        <v>0</v>
      </c>
      <c r="BP260" s="227">
        <v>0</v>
      </c>
      <c r="BQ260" s="227">
        <v>0</v>
      </c>
      <c r="BS260" s="126" t="s">
        <v>505</v>
      </c>
      <c r="BT260" s="126" t="s">
        <v>506</v>
      </c>
      <c r="BU260" s="227">
        <v>0</v>
      </c>
      <c r="BV260" s="227">
        <v>0</v>
      </c>
      <c r="BW260" s="227">
        <v>0</v>
      </c>
      <c r="BX260" s="227">
        <v>0</v>
      </c>
      <c r="BZ260" s="126" t="s">
        <v>505</v>
      </c>
      <c r="CA260" s="126" t="s">
        <v>506</v>
      </c>
      <c r="CB260" s="227">
        <v>0</v>
      </c>
      <c r="CC260" s="227">
        <v>0</v>
      </c>
      <c r="CD260" s="227">
        <v>0</v>
      </c>
      <c r="CE260" s="227">
        <v>0</v>
      </c>
    </row>
    <row r="261" spans="1:83">
      <c r="A261" s="126" t="s">
        <v>507</v>
      </c>
      <c r="B261" s="126" t="s">
        <v>508</v>
      </c>
      <c r="C261" s="227">
        <v>0</v>
      </c>
      <c r="D261" s="227">
        <v>0</v>
      </c>
      <c r="E261" s="227">
        <v>0</v>
      </c>
      <c r="F261" s="227">
        <v>0</v>
      </c>
      <c r="H261" s="126" t="s">
        <v>507</v>
      </c>
      <c r="I261" s="126" t="s">
        <v>508</v>
      </c>
      <c r="J261" s="227">
        <v>0</v>
      </c>
      <c r="K261" s="227">
        <v>0</v>
      </c>
      <c r="L261" s="227">
        <v>0</v>
      </c>
      <c r="M261" s="227">
        <v>0</v>
      </c>
      <c r="O261" s="126" t="s">
        <v>507</v>
      </c>
      <c r="P261" s="126" t="s">
        <v>508</v>
      </c>
      <c r="Q261" s="227">
        <v>0</v>
      </c>
      <c r="R261" s="227">
        <v>0</v>
      </c>
      <c r="S261" s="227">
        <v>0</v>
      </c>
      <c r="T261" s="227">
        <v>0</v>
      </c>
      <c r="V261" s="126" t="s">
        <v>507</v>
      </c>
      <c r="W261" s="126" t="s">
        <v>508</v>
      </c>
      <c r="X261" s="227">
        <v>0</v>
      </c>
      <c r="Y261" s="227">
        <v>0</v>
      </c>
      <c r="Z261" s="227">
        <v>0</v>
      </c>
      <c r="AA261" s="227">
        <v>0</v>
      </c>
      <c r="AC261" s="126" t="s">
        <v>507</v>
      </c>
      <c r="AD261" s="126" t="s">
        <v>508</v>
      </c>
      <c r="AE261" s="227">
        <v>0</v>
      </c>
      <c r="AF261" s="227">
        <v>0</v>
      </c>
      <c r="AG261" s="227">
        <v>0</v>
      </c>
      <c r="AH261" s="227">
        <v>0</v>
      </c>
      <c r="AJ261" s="126" t="s">
        <v>507</v>
      </c>
      <c r="AK261" s="126" t="s">
        <v>508</v>
      </c>
      <c r="AL261" s="227">
        <v>0</v>
      </c>
      <c r="AM261" s="227">
        <v>0</v>
      </c>
      <c r="AN261" s="227">
        <v>0</v>
      </c>
      <c r="AO261" s="227">
        <v>0</v>
      </c>
      <c r="AQ261" s="126" t="s">
        <v>507</v>
      </c>
      <c r="AR261" s="126" t="s">
        <v>508</v>
      </c>
      <c r="AS261" s="227">
        <v>0</v>
      </c>
      <c r="AT261" s="227">
        <v>0</v>
      </c>
      <c r="AU261" s="227">
        <v>0</v>
      </c>
      <c r="AV261" s="227">
        <v>0</v>
      </c>
      <c r="AX261" s="126" t="s">
        <v>507</v>
      </c>
      <c r="AY261" s="126" t="s">
        <v>508</v>
      </c>
      <c r="AZ261" s="227">
        <v>0</v>
      </c>
      <c r="BA261" s="227">
        <v>0</v>
      </c>
      <c r="BB261" s="227">
        <v>0</v>
      </c>
      <c r="BC261" s="227">
        <v>0</v>
      </c>
      <c r="BE261" s="126" t="s">
        <v>507</v>
      </c>
      <c r="BF261" s="126" t="s">
        <v>508</v>
      </c>
      <c r="BG261" s="227">
        <v>0</v>
      </c>
      <c r="BH261" s="227">
        <v>0</v>
      </c>
      <c r="BI261" s="227">
        <v>0</v>
      </c>
      <c r="BJ261" s="227">
        <v>0</v>
      </c>
      <c r="BL261" s="126" t="s">
        <v>507</v>
      </c>
      <c r="BM261" s="126" t="s">
        <v>508</v>
      </c>
      <c r="BN261" s="227">
        <v>0</v>
      </c>
      <c r="BO261" s="227">
        <v>0</v>
      </c>
      <c r="BP261" s="227">
        <v>0</v>
      </c>
      <c r="BQ261" s="227">
        <v>0</v>
      </c>
      <c r="BS261" s="126" t="s">
        <v>507</v>
      </c>
      <c r="BT261" s="126" t="s">
        <v>508</v>
      </c>
      <c r="BU261" s="227">
        <v>0</v>
      </c>
      <c r="BV261" s="227">
        <v>0</v>
      </c>
      <c r="BW261" s="227">
        <v>0</v>
      </c>
      <c r="BX261" s="227">
        <v>0</v>
      </c>
      <c r="BZ261" s="126" t="s">
        <v>507</v>
      </c>
      <c r="CA261" s="126" t="s">
        <v>508</v>
      </c>
      <c r="CB261" s="227">
        <v>0</v>
      </c>
      <c r="CC261" s="227">
        <v>0</v>
      </c>
      <c r="CD261" s="227">
        <v>0</v>
      </c>
      <c r="CE261" s="227">
        <v>0</v>
      </c>
    </row>
    <row r="262" spans="1:83">
      <c r="A262" s="126" t="s">
        <v>509</v>
      </c>
      <c r="B262" s="126" t="s">
        <v>510</v>
      </c>
      <c r="C262" s="227">
        <v>0</v>
      </c>
      <c r="D262" s="227">
        <v>0</v>
      </c>
      <c r="E262" s="227">
        <v>0</v>
      </c>
      <c r="F262" s="227">
        <v>0</v>
      </c>
      <c r="H262" s="126" t="s">
        <v>509</v>
      </c>
      <c r="I262" s="126" t="s">
        <v>510</v>
      </c>
      <c r="J262" s="227">
        <v>0</v>
      </c>
      <c r="K262" s="227">
        <v>0</v>
      </c>
      <c r="L262" s="227">
        <v>0</v>
      </c>
      <c r="M262" s="227">
        <v>0</v>
      </c>
      <c r="O262" s="126" t="s">
        <v>509</v>
      </c>
      <c r="P262" s="126" t="s">
        <v>510</v>
      </c>
      <c r="Q262" s="227">
        <v>0</v>
      </c>
      <c r="R262" s="227">
        <v>0</v>
      </c>
      <c r="S262" s="227">
        <v>0</v>
      </c>
      <c r="T262" s="227">
        <v>0</v>
      </c>
      <c r="V262" s="126" t="s">
        <v>509</v>
      </c>
      <c r="W262" s="126" t="s">
        <v>510</v>
      </c>
      <c r="X262" s="227">
        <v>0</v>
      </c>
      <c r="Y262" s="227">
        <v>0</v>
      </c>
      <c r="Z262" s="227">
        <v>0</v>
      </c>
      <c r="AA262" s="227">
        <v>0</v>
      </c>
      <c r="AC262" s="126" t="s">
        <v>509</v>
      </c>
      <c r="AD262" s="126" t="s">
        <v>510</v>
      </c>
      <c r="AE262" s="227">
        <v>0</v>
      </c>
      <c r="AF262" s="227">
        <v>0</v>
      </c>
      <c r="AG262" s="227">
        <v>0</v>
      </c>
      <c r="AH262" s="227">
        <v>0</v>
      </c>
      <c r="AJ262" s="126" t="s">
        <v>509</v>
      </c>
      <c r="AK262" s="126" t="s">
        <v>510</v>
      </c>
      <c r="AL262" s="227">
        <v>0</v>
      </c>
      <c r="AM262" s="227">
        <v>0</v>
      </c>
      <c r="AN262" s="227">
        <v>0</v>
      </c>
      <c r="AO262" s="227">
        <v>0</v>
      </c>
      <c r="AQ262" s="126" t="s">
        <v>509</v>
      </c>
      <c r="AR262" s="126" t="s">
        <v>510</v>
      </c>
      <c r="AS262" s="227">
        <v>0</v>
      </c>
      <c r="AT262" s="227">
        <v>0</v>
      </c>
      <c r="AU262" s="227">
        <v>0</v>
      </c>
      <c r="AV262" s="227">
        <v>0</v>
      </c>
      <c r="AX262" s="126" t="s">
        <v>509</v>
      </c>
      <c r="AY262" s="126" t="s">
        <v>510</v>
      </c>
      <c r="AZ262" s="227">
        <v>0</v>
      </c>
      <c r="BA262" s="227">
        <v>0</v>
      </c>
      <c r="BB262" s="227">
        <v>0</v>
      </c>
      <c r="BC262" s="227">
        <v>0</v>
      </c>
      <c r="BE262" s="126" t="s">
        <v>509</v>
      </c>
      <c r="BF262" s="126" t="s">
        <v>510</v>
      </c>
      <c r="BG262" s="227">
        <v>0</v>
      </c>
      <c r="BH262" s="227">
        <v>0</v>
      </c>
      <c r="BI262" s="227">
        <v>0</v>
      </c>
      <c r="BJ262" s="227">
        <v>0</v>
      </c>
      <c r="BL262" s="126" t="s">
        <v>509</v>
      </c>
      <c r="BM262" s="126" t="s">
        <v>510</v>
      </c>
      <c r="BN262" s="227">
        <v>0</v>
      </c>
      <c r="BO262" s="227">
        <v>0</v>
      </c>
      <c r="BP262" s="227">
        <v>0</v>
      </c>
      <c r="BQ262" s="227">
        <v>0</v>
      </c>
      <c r="BS262" s="126" t="s">
        <v>509</v>
      </c>
      <c r="BT262" s="126" t="s">
        <v>510</v>
      </c>
      <c r="BU262" s="227">
        <v>0</v>
      </c>
      <c r="BV262" s="227">
        <v>0</v>
      </c>
      <c r="BW262" s="227">
        <v>0</v>
      </c>
      <c r="BX262" s="227">
        <v>0</v>
      </c>
      <c r="BZ262" s="126" t="s">
        <v>509</v>
      </c>
      <c r="CA262" s="126" t="s">
        <v>510</v>
      </c>
      <c r="CB262" s="227">
        <v>0</v>
      </c>
      <c r="CC262" s="227">
        <v>0</v>
      </c>
      <c r="CD262" s="227">
        <v>0</v>
      </c>
      <c r="CE262" s="227">
        <v>0</v>
      </c>
    </row>
    <row r="263" spans="1:83">
      <c r="A263" s="126" t="s">
        <v>511</v>
      </c>
      <c r="B263" s="126" t="s">
        <v>512</v>
      </c>
      <c r="C263" s="227">
        <v>0</v>
      </c>
      <c r="D263" s="227">
        <v>0</v>
      </c>
      <c r="E263" s="227">
        <v>0</v>
      </c>
      <c r="F263" s="227">
        <v>0</v>
      </c>
      <c r="H263" s="126" t="s">
        <v>511</v>
      </c>
      <c r="I263" s="126" t="s">
        <v>512</v>
      </c>
      <c r="J263" s="227">
        <v>0</v>
      </c>
      <c r="K263" s="227">
        <v>0</v>
      </c>
      <c r="L263" s="227">
        <v>0</v>
      </c>
      <c r="M263" s="227">
        <v>0</v>
      </c>
      <c r="O263" s="126" t="s">
        <v>511</v>
      </c>
      <c r="P263" s="126" t="s">
        <v>512</v>
      </c>
      <c r="Q263" s="227">
        <v>0</v>
      </c>
      <c r="R263" s="227">
        <v>0</v>
      </c>
      <c r="S263" s="227">
        <v>0</v>
      </c>
      <c r="T263" s="227">
        <v>0</v>
      </c>
      <c r="V263" s="126" t="s">
        <v>511</v>
      </c>
      <c r="W263" s="126" t="s">
        <v>512</v>
      </c>
      <c r="X263" s="227">
        <v>0</v>
      </c>
      <c r="Y263" s="227">
        <v>0</v>
      </c>
      <c r="Z263" s="227">
        <v>0</v>
      </c>
      <c r="AA263" s="227">
        <v>0</v>
      </c>
      <c r="AC263" s="126" t="s">
        <v>511</v>
      </c>
      <c r="AD263" s="126" t="s">
        <v>512</v>
      </c>
      <c r="AE263" s="227">
        <v>0</v>
      </c>
      <c r="AF263" s="227">
        <v>0</v>
      </c>
      <c r="AG263" s="227">
        <v>0</v>
      </c>
      <c r="AH263" s="227">
        <v>0</v>
      </c>
      <c r="AJ263" s="126" t="s">
        <v>511</v>
      </c>
      <c r="AK263" s="126" t="s">
        <v>512</v>
      </c>
      <c r="AL263" s="227">
        <v>0</v>
      </c>
      <c r="AM263" s="227">
        <v>0</v>
      </c>
      <c r="AN263" s="227">
        <v>0</v>
      </c>
      <c r="AO263" s="227">
        <v>0</v>
      </c>
      <c r="AQ263" s="126" t="s">
        <v>511</v>
      </c>
      <c r="AR263" s="126" t="s">
        <v>512</v>
      </c>
      <c r="AS263" s="227">
        <v>0</v>
      </c>
      <c r="AT263" s="227">
        <v>0</v>
      </c>
      <c r="AU263" s="227">
        <v>0</v>
      </c>
      <c r="AV263" s="227">
        <v>0</v>
      </c>
      <c r="AX263" s="126" t="s">
        <v>511</v>
      </c>
      <c r="AY263" s="126" t="s">
        <v>512</v>
      </c>
      <c r="AZ263" s="227">
        <v>0</v>
      </c>
      <c r="BA263" s="227">
        <v>0</v>
      </c>
      <c r="BB263" s="227">
        <v>0</v>
      </c>
      <c r="BC263" s="227">
        <v>0</v>
      </c>
      <c r="BE263" s="126" t="s">
        <v>511</v>
      </c>
      <c r="BF263" s="126" t="s">
        <v>512</v>
      </c>
      <c r="BG263" s="227">
        <v>0</v>
      </c>
      <c r="BH263" s="227">
        <v>0</v>
      </c>
      <c r="BI263" s="227">
        <v>0</v>
      </c>
      <c r="BJ263" s="227">
        <v>0</v>
      </c>
      <c r="BL263" s="126" t="s">
        <v>511</v>
      </c>
      <c r="BM263" s="126" t="s">
        <v>512</v>
      </c>
      <c r="BN263" s="227">
        <v>0</v>
      </c>
      <c r="BO263" s="227">
        <v>0</v>
      </c>
      <c r="BP263" s="227">
        <v>0</v>
      </c>
      <c r="BQ263" s="227">
        <v>0</v>
      </c>
      <c r="BS263" s="126" t="s">
        <v>511</v>
      </c>
      <c r="BT263" s="126" t="s">
        <v>512</v>
      </c>
      <c r="BU263" s="227">
        <v>0</v>
      </c>
      <c r="BV263" s="227">
        <v>0</v>
      </c>
      <c r="BW263" s="227">
        <v>0</v>
      </c>
      <c r="BX263" s="227">
        <v>0</v>
      </c>
      <c r="BZ263" s="126" t="s">
        <v>511</v>
      </c>
      <c r="CA263" s="126" t="s">
        <v>512</v>
      </c>
      <c r="CB263" s="227">
        <v>0</v>
      </c>
      <c r="CC263" s="227">
        <v>0</v>
      </c>
      <c r="CD263" s="227">
        <v>0</v>
      </c>
      <c r="CE263" s="227">
        <v>0</v>
      </c>
    </row>
    <row r="264" spans="1:83">
      <c r="A264" s="126" t="s">
        <v>513</v>
      </c>
      <c r="B264" s="126" t="s">
        <v>514</v>
      </c>
      <c r="C264" s="227">
        <v>0</v>
      </c>
      <c r="D264" s="227">
        <v>0</v>
      </c>
      <c r="E264" s="227">
        <v>0</v>
      </c>
      <c r="F264" s="227">
        <v>0</v>
      </c>
      <c r="H264" s="126" t="s">
        <v>513</v>
      </c>
      <c r="I264" s="126" t="s">
        <v>514</v>
      </c>
      <c r="J264" s="227">
        <v>0</v>
      </c>
      <c r="K264" s="227">
        <v>0</v>
      </c>
      <c r="L264" s="227">
        <v>0</v>
      </c>
      <c r="M264" s="227">
        <v>0</v>
      </c>
      <c r="O264" s="126" t="s">
        <v>513</v>
      </c>
      <c r="P264" s="126" t="s">
        <v>514</v>
      </c>
      <c r="Q264" s="227">
        <v>0</v>
      </c>
      <c r="R264" s="227">
        <v>0</v>
      </c>
      <c r="S264" s="227">
        <v>0</v>
      </c>
      <c r="T264" s="227">
        <v>0</v>
      </c>
      <c r="V264" s="126" t="s">
        <v>513</v>
      </c>
      <c r="W264" s="126" t="s">
        <v>514</v>
      </c>
      <c r="X264" s="227">
        <v>0</v>
      </c>
      <c r="Y264" s="227">
        <v>0</v>
      </c>
      <c r="Z264" s="227">
        <v>0</v>
      </c>
      <c r="AA264" s="227">
        <v>0</v>
      </c>
      <c r="AC264" s="126" t="s">
        <v>513</v>
      </c>
      <c r="AD264" s="126" t="s">
        <v>514</v>
      </c>
      <c r="AE264" s="227">
        <v>0</v>
      </c>
      <c r="AF264" s="227">
        <v>0</v>
      </c>
      <c r="AG264" s="227">
        <v>0</v>
      </c>
      <c r="AH264" s="227">
        <v>0</v>
      </c>
      <c r="AJ264" s="126" t="s">
        <v>513</v>
      </c>
      <c r="AK264" s="126" t="s">
        <v>514</v>
      </c>
      <c r="AL264" s="227">
        <v>0</v>
      </c>
      <c r="AM264" s="227">
        <v>0</v>
      </c>
      <c r="AN264" s="227">
        <v>0</v>
      </c>
      <c r="AO264" s="227">
        <v>0</v>
      </c>
      <c r="AQ264" s="126" t="s">
        <v>513</v>
      </c>
      <c r="AR264" s="126" t="s">
        <v>514</v>
      </c>
      <c r="AS264" s="227">
        <v>0</v>
      </c>
      <c r="AT264" s="227">
        <v>0</v>
      </c>
      <c r="AU264" s="227">
        <v>0</v>
      </c>
      <c r="AV264" s="227">
        <v>0</v>
      </c>
      <c r="AX264" s="126" t="s">
        <v>513</v>
      </c>
      <c r="AY264" s="126" t="s">
        <v>514</v>
      </c>
      <c r="AZ264" s="227">
        <v>0</v>
      </c>
      <c r="BA264" s="227">
        <v>0</v>
      </c>
      <c r="BB264" s="227">
        <v>0</v>
      </c>
      <c r="BC264" s="227">
        <v>0</v>
      </c>
      <c r="BE264" s="126" t="s">
        <v>513</v>
      </c>
      <c r="BF264" s="126" t="s">
        <v>514</v>
      </c>
      <c r="BG264" s="227">
        <v>0</v>
      </c>
      <c r="BH264" s="227">
        <v>0</v>
      </c>
      <c r="BI264" s="227">
        <v>0</v>
      </c>
      <c r="BJ264" s="227">
        <v>0</v>
      </c>
      <c r="BL264" s="126" t="s">
        <v>513</v>
      </c>
      <c r="BM264" s="126" t="s">
        <v>514</v>
      </c>
      <c r="BN264" s="227">
        <v>0</v>
      </c>
      <c r="BO264" s="227">
        <v>0</v>
      </c>
      <c r="BP264" s="227">
        <v>0</v>
      </c>
      <c r="BQ264" s="227">
        <v>0</v>
      </c>
      <c r="BS264" s="126" t="s">
        <v>513</v>
      </c>
      <c r="BT264" s="126" t="s">
        <v>514</v>
      </c>
      <c r="BU264" s="227">
        <v>0</v>
      </c>
      <c r="BV264" s="227">
        <v>0</v>
      </c>
      <c r="BW264" s="227">
        <v>0</v>
      </c>
      <c r="BX264" s="227">
        <v>0</v>
      </c>
      <c r="BZ264" s="126" t="s">
        <v>513</v>
      </c>
      <c r="CA264" s="126" t="s">
        <v>514</v>
      </c>
      <c r="CB264" s="227">
        <v>0</v>
      </c>
      <c r="CC264" s="227">
        <v>0</v>
      </c>
      <c r="CD264" s="227">
        <v>0</v>
      </c>
      <c r="CE264" s="227">
        <v>0</v>
      </c>
    </row>
    <row r="265" spans="1:83">
      <c r="A265" s="126" t="s">
        <v>515</v>
      </c>
      <c r="B265" s="126" t="s">
        <v>516</v>
      </c>
      <c r="C265" s="227">
        <v>0</v>
      </c>
      <c r="D265" s="227">
        <v>0</v>
      </c>
      <c r="E265" s="227">
        <v>0</v>
      </c>
      <c r="F265" s="227">
        <v>0</v>
      </c>
      <c r="H265" s="126" t="s">
        <v>515</v>
      </c>
      <c r="I265" s="126" t="s">
        <v>516</v>
      </c>
      <c r="J265" s="227">
        <v>0</v>
      </c>
      <c r="K265" s="227">
        <v>0</v>
      </c>
      <c r="L265" s="227">
        <v>0</v>
      </c>
      <c r="M265" s="227">
        <v>0</v>
      </c>
      <c r="O265" s="126" t="s">
        <v>515</v>
      </c>
      <c r="P265" s="126" t="s">
        <v>516</v>
      </c>
      <c r="Q265" s="227">
        <v>0</v>
      </c>
      <c r="R265" s="227">
        <v>0</v>
      </c>
      <c r="S265" s="227">
        <v>0</v>
      </c>
      <c r="T265" s="227">
        <v>0</v>
      </c>
      <c r="V265" s="126" t="s">
        <v>515</v>
      </c>
      <c r="W265" s="126" t="s">
        <v>516</v>
      </c>
      <c r="X265" s="227">
        <v>0</v>
      </c>
      <c r="Y265" s="227">
        <v>0</v>
      </c>
      <c r="Z265" s="227">
        <v>0</v>
      </c>
      <c r="AA265" s="227">
        <v>0</v>
      </c>
      <c r="AC265" s="126" t="s">
        <v>515</v>
      </c>
      <c r="AD265" s="126" t="s">
        <v>516</v>
      </c>
      <c r="AE265" s="227">
        <v>0</v>
      </c>
      <c r="AF265" s="227">
        <v>0</v>
      </c>
      <c r="AG265" s="227">
        <v>0</v>
      </c>
      <c r="AH265" s="227">
        <v>0</v>
      </c>
      <c r="AJ265" s="126" t="s">
        <v>515</v>
      </c>
      <c r="AK265" s="126" t="s">
        <v>516</v>
      </c>
      <c r="AL265" s="227">
        <v>0</v>
      </c>
      <c r="AM265" s="227">
        <v>0</v>
      </c>
      <c r="AN265" s="227">
        <v>0</v>
      </c>
      <c r="AO265" s="227">
        <v>0</v>
      </c>
      <c r="AQ265" s="126" t="s">
        <v>515</v>
      </c>
      <c r="AR265" s="126" t="s">
        <v>516</v>
      </c>
      <c r="AS265" s="227">
        <v>0</v>
      </c>
      <c r="AT265" s="227">
        <v>0</v>
      </c>
      <c r="AU265" s="227">
        <v>0</v>
      </c>
      <c r="AV265" s="227">
        <v>0</v>
      </c>
      <c r="AX265" s="126" t="s">
        <v>515</v>
      </c>
      <c r="AY265" s="126" t="s">
        <v>516</v>
      </c>
      <c r="AZ265" s="227">
        <v>0</v>
      </c>
      <c r="BA265" s="227">
        <v>0</v>
      </c>
      <c r="BB265" s="227">
        <v>0</v>
      </c>
      <c r="BC265" s="227">
        <v>0</v>
      </c>
      <c r="BE265" s="126" t="s">
        <v>515</v>
      </c>
      <c r="BF265" s="126" t="s">
        <v>516</v>
      </c>
      <c r="BG265" s="227">
        <v>0</v>
      </c>
      <c r="BH265" s="227">
        <v>0</v>
      </c>
      <c r="BI265" s="227">
        <v>0</v>
      </c>
      <c r="BJ265" s="227">
        <v>0</v>
      </c>
      <c r="BL265" s="126" t="s">
        <v>515</v>
      </c>
      <c r="BM265" s="126" t="s">
        <v>516</v>
      </c>
      <c r="BN265" s="227">
        <v>0</v>
      </c>
      <c r="BO265" s="227">
        <v>0</v>
      </c>
      <c r="BP265" s="227">
        <v>0</v>
      </c>
      <c r="BQ265" s="227">
        <v>0</v>
      </c>
      <c r="BS265" s="126" t="s">
        <v>515</v>
      </c>
      <c r="BT265" s="126" t="s">
        <v>516</v>
      </c>
      <c r="BU265" s="227">
        <v>0</v>
      </c>
      <c r="BV265" s="227">
        <v>0</v>
      </c>
      <c r="BW265" s="227">
        <v>0</v>
      </c>
      <c r="BX265" s="227">
        <v>0</v>
      </c>
      <c r="BZ265" s="126" t="s">
        <v>515</v>
      </c>
      <c r="CA265" s="126" t="s">
        <v>516</v>
      </c>
      <c r="CB265" s="227">
        <v>0</v>
      </c>
      <c r="CC265" s="227">
        <v>0</v>
      </c>
      <c r="CD265" s="227">
        <v>0</v>
      </c>
      <c r="CE265" s="227">
        <v>0</v>
      </c>
    </row>
    <row r="266" spans="1:83">
      <c r="A266" s="126" t="s">
        <v>517</v>
      </c>
      <c r="B266" s="126" t="s">
        <v>518</v>
      </c>
      <c r="C266" s="227">
        <v>0</v>
      </c>
      <c r="D266" s="227">
        <v>0</v>
      </c>
      <c r="E266" s="227">
        <v>0</v>
      </c>
      <c r="F266" s="227">
        <v>0</v>
      </c>
      <c r="H266" s="126" t="s">
        <v>517</v>
      </c>
      <c r="I266" s="126" t="s">
        <v>518</v>
      </c>
      <c r="J266" s="227">
        <v>0</v>
      </c>
      <c r="K266" s="227">
        <v>0</v>
      </c>
      <c r="L266" s="227">
        <v>0</v>
      </c>
      <c r="M266" s="227">
        <v>0</v>
      </c>
      <c r="O266" s="126" t="s">
        <v>517</v>
      </c>
      <c r="P266" s="126" t="s">
        <v>518</v>
      </c>
      <c r="Q266" s="227">
        <v>0</v>
      </c>
      <c r="R266" s="227">
        <v>0</v>
      </c>
      <c r="S266" s="227">
        <v>0</v>
      </c>
      <c r="T266" s="227">
        <v>0</v>
      </c>
      <c r="V266" s="126" t="s">
        <v>517</v>
      </c>
      <c r="W266" s="126" t="s">
        <v>518</v>
      </c>
      <c r="X266" s="227">
        <v>0</v>
      </c>
      <c r="Y266" s="227">
        <v>0</v>
      </c>
      <c r="Z266" s="227">
        <v>0</v>
      </c>
      <c r="AA266" s="227">
        <v>0</v>
      </c>
      <c r="AC266" s="126" t="s">
        <v>517</v>
      </c>
      <c r="AD266" s="126" t="s">
        <v>518</v>
      </c>
      <c r="AE266" s="227">
        <v>0</v>
      </c>
      <c r="AF266" s="227">
        <v>0</v>
      </c>
      <c r="AG266" s="227">
        <v>0</v>
      </c>
      <c r="AH266" s="227">
        <v>0</v>
      </c>
      <c r="AJ266" s="126" t="s">
        <v>517</v>
      </c>
      <c r="AK266" s="126" t="s">
        <v>518</v>
      </c>
      <c r="AL266" s="227">
        <v>0</v>
      </c>
      <c r="AM266" s="227">
        <v>0</v>
      </c>
      <c r="AN266" s="227">
        <v>0</v>
      </c>
      <c r="AO266" s="227">
        <v>0</v>
      </c>
      <c r="AQ266" s="126" t="s">
        <v>517</v>
      </c>
      <c r="AR266" s="126" t="s">
        <v>518</v>
      </c>
      <c r="AS266" s="227">
        <v>0</v>
      </c>
      <c r="AT266" s="227">
        <v>0</v>
      </c>
      <c r="AU266" s="227">
        <v>0</v>
      </c>
      <c r="AV266" s="227">
        <v>0</v>
      </c>
      <c r="AX266" s="126" t="s">
        <v>517</v>
      </c>
      <c r="AY266" s="126" t="s">
        <v>518</v>
      </c>
      <c r="AZ266" s="227">
        <v>0</v>
      </c>
      <c r="BA266" s="227">
        <v>0</v>
      </c>
      <c r="BB266" s="227">
        <v>0</v>
      </c>
      <c r="BC266" s="227">
        <v>0</v>
      </c>
      <c r="BE266" s="126" t="s">
        <v>517</v>
      </c>
      <c r="BF266" s="126" t="s">
        <v>518</v>
      </c>
      <c r="BG266" s="227">
        <v>0</v>
      </c>
      <c r="BH266" s="227">
        <v>0</v>
      </c>
      <c r="BI266" s="227">
        <v>0</v>
      </c>
      <c r="BJ266" s="227">
        <v>0</v>
      </c>
      <c r="BL266" s="126" t="s">
        <v>517</v>
      </c>
      <c r="BM266" s="126" t="s">
        <v>518</v>
      </c>
      <c r="BN266" s="227">
        <v>0</v>
      </c>
      <c r="BO266" s="227">
        <v>0</v>
      </c>
      <c r="BP266" s="227">
        <v>0</v>
      </c>
      <c r="BQ266" s="227">
        <v>0</v>
      </c>
      <c r="BS266" s="126" t="s">
        <v>517</v>
      </c>
      <c r="BT266" s="126" t="s">
        <v>518</v>
      </c>
      <c r="BU266" s="227">
        <v>0</v>
      </c>
      <c r="BV266" s="227">
        <v>0</v>
      </c>
      <c r="BW266" s="227">
        <v>0</v>
      </c>
      <c r="BX266" s="227">
        <v>0</v>
      </c>
      <c r="BZ266" s="126" t="s">
        <v>517</v>
      </c>
      <c r="CA266" s="126" t="s">
        <v>518</v>
      </c>
      <c r="CB266" s="227">
        <v>0</v>
      </c>
      <c r="CC266" s="227">
        <v>0</v>
      </c>
      <c r="CD266" s="227">
        <v>0</v>
      </c>
      <c r="CE266" s="227">
        <v>0</v>
      </c>
    </row>
    <row r="267" spans="1:83">
      <c r="A267" s="126" t="s">
        <v>519</v>
      </c>
      <c r="B267" s="126" t="s">
        <v>520</v>
      </c>
      <c r="C267" s="227">
        <v>0</v>
      </c>
      <c r="D267" s="227">
        <v>0</v>
      </c>
      <c r="E267" s="227">
        <v>0</v>
      </c>
      <c r="F267" s="227">
        <v>0</v>
      </c>
      <c r="H267" s="126" t="s">
        <v>519</v>
      </c>
      <c r="I267" s="126" t="s">
        <v>520</v>
      </c>
      <c r="J267" s="227">
        <v>0</v>
      </c>
      <c r="K267" s="227">
        <v>0</v>
      </c>
      <c r="L267" s="227">
        <v>0</v>
      </c>
      <c r="M267" s="227">
        <v>0</v>
      </c>
      <c r="O267" s="126" t="s">
        <v>519</v>
      </c>
      <c r="P267" s="126" t="s">
        <v>520</v>
      </c>
      <c r="Q267" s="227">
        <v>0</v>
      </c>
      <c r="R267" s="227">
        <v>0</v>
      </c>
      <c r="S267" s="227">
        <v>0</v>
      </c>
      <c r="T267" s="227">
        <v>0</v>
      </c>
      <c r="V267" s="126" t="s">
        <v>519</v>
      </c>
      <c r="W267" s="126" t="s">
        <v>520</v>
      </c>
      <c r="X267" s="227">
        <v>0</v>
      </c>
      <c r="Y267" s="227">
        <v>0</v>
      </c>
      <c r="Z267" s="227">
        <v>0</v>
      </c>
      <c r="AA267" s="227">
        <v>0</v>
      </c>
      <c r="AC267" s="126" t="s">
        <v>519</v>
      </c>
      <c r="AD267" s="126" t="s">
        <v>520</v>
      </c>
      <c r="AE267" s="227">
        <v>0</v>
      </c>
      <c r="AF267" s="227">
        <v>0</v>
      </c>
      <c r="AG267" s="227">
        <v>0</v>
      </c>
      <c r="AH267" s="227">
        <v>0</v>
      </c>
      <c r="AJ267" s="126" t="s">
        <v>519</v>
      </c>
      <c r="AK267" s="126" t="s">
        <v>520</v>
      </c>
      <c r="AL267" s="227">
        <v>0</v>
      </c>
      <c r="AM267" s="227">
        <v>0</v>
      </c>
      <c r="AN267" s="227">
        <v>0</v>
      </c>
      <c r="AO267" s="227">
        <v>0</v>
      </c>
      <c r="AQ267" s="126" t="s">
        <v>519</v>
      </c>
      <c r="AR267" s="126" t="s">
        <v>520</v>
      </c>
      <c r="AS267" s="227">
        <v>0</v>
      </c>
      <c r="AT267" s="227">
        <v>0</v>
      </c>
      <c r="AU267" s="227">
        <v>0</v>
      </c>
      <c r="AV267" s="227">
        <v>0</v>
      </c>
      <c r="AX267" s="126" t="s">
        <v>519</v>
      </c>
      <c r="AY267" s="126" t="s">
        <v>520</v>
      </c>
      <c r="AZ267" s="227">
        <v>0</v>
      </c>
      <c r="BA267" s="227">
        <v>0</v>
      </c>
      <c r="BB267" s="227">
        <v>0</v>
      </c>
      <c r="BC267" s="227">
        <v>0</v>
      </c>
      <c r="BE267" s="126" t="s">
        <v>519</v>
      </c>
      <c r="BF267" s="126" t="s">
        <v>520</v>
      </c>
      <c r="BG267" s="227">
        <v>0</v>
      </c>
      <c r="BH267" s="227">
        <v>0</v>
      </c>
      <c r="BI267" s="227">
        <v>0</v>
      </c>
      <c r="BJ267" s="227">
        <v>0</v>
      </c>
      <c r="BL267" s="126" t="s">
        <v>519</v>
      </c>
      <c r="BM267" s="126" t="s">
        <v>520</v>
      </c>
      <c r="BN267" s="227">
        <v>0</v>
      </c>
      <c r="BO267" s="227">
        <v>0</v>
      </c>
      <c r="BP267" s="227">
        <v>0</v>
      </c>
      <c r="BQ267" s="227">
        <v>0</v>
      </c>
      <c r="BS267" s="126" t="s">
        <v>519</v>
      </c>
      <c r="BT267" s="126" t="s">
        <v>520</v>
      </c>
      <c r="BU267" s="227">
        <v>0</v>
      </c>
      <c r="BV267" s="227">
        <v>0</v>
      </c>
      <c r="BW267" s="227">
        <v>0</v>
      </c>
      <c r="BX267" s="227">
        <v>0</v>
      </c>
      <c r="BZ267" s="126" t="s">
        <v>519</v>
      </c>
      <c r="CA267" s="126" t="s">
        <v>520</v>
      </c>
      <c r="CB267" s="227">
        <v>0</v>
      </c>
      <c r="CC267" s="227">
        <v>0</v>
      </c>
      <c r="CD267" s="227">
        <v>0</v>
      </c>
      <c r="CE267" s="227">
        <v>0</v>
      </c>
    </row>
    <row r="268" spans="1:83">
      <c r="A268" s="126" t="s">
        <v>521</v>
      </c>
      <c r="B268" s="126" t="s">
        <v>522</v>
      </c>
      <c r="C268" s="227">
        <v>0</v>
      </c>
      <c r="D268" s="227">
        <v>0</v>
      </c>
      <c r="E268" s="227">
        <v>0</v>
      </c>
      <c r="F268" s="227">
        <v>0</v>
      </c>
      <c r="H268" s="126" t="s">
        <v>521</v>
      </c>
      <c r="I268" s="126" t="s">
        <v>522</v>
      </c>
      <c r="J268" s="227">
        <v>0</v>
      </c>
      <c r="K268" s="227">
        <v>0</v>
      </c>
      <c r="L268" s="227">
        <v>0</v>
      </c>
      <c r="M268" s="227">
        <v>0</v>
      </c>
      <c r="O268" s="126" t="s">
        <v>521</v>
      </c>
      <c r="P268" s="126" t="s">
        <v>522</v>
      </c>
      <c r="Q268" s="227">
        <v>0</v>
      </c>
      <c r="R268" s="227">
        <v>0</v>
      </c>
      <c r="S268" s="227">
        <v>0</v>
      </c>
      <c r="T268" s="227">
        <v>0</v>
      </c>
      <c r="V268" s="126" t="s">
        <v>521</v>
      </c>
      <c r="W268" s="126" t="s">
        <v>522</v>
      </c>
      <c r="X268" s="227">
        <v>0</v>
      </c>
      <c r="Y268" s="227">
        <v>0</v>
      </c>
      <c r="Z268" s="227">
        <v>0</v>
      </c>
      <c r="AA268" s="227">
        <v>0</v>
      </c>
      <c r="AC268" s="126" t="s">
        <v>521</v>
      </c>
      <c r="AD268" s="126" t="s">
        <v>522</v>
      </c>
      <c r="AE268" s="227">
        <v>0</v>
      </c>
      <c r="AF268" s="227">
        <v>0</v>
      </c>
      <c r="AG268" s="227">
        <v>0</v>
      </c>
      <c r="AH268" s="227">
        <v>0</v>
      </c>
      <c r="AJ268" s="126" t="s">
        <v>521</v>
      </c>
      <c r="AK268" s="126" t="s">
        <v>522</v>
      </c>
      <c r="AL268" s="227">
        <v>0</v>
      </c>
      <c r="AM268" s="227">
        <v>0</v>
      </c>
      <c r="AN268" s="227">
        <v>0</v>
      </c>
      <c r="AO268" s="227">
        <v>0</v>
      </c>
      <c r="AQ268" s="126" t="s">
        <v>521</v>
      </c>
      <c r="AR268" s="126" t="s">
        <v>522</v>
      </c>
      <c r="AS268" s="227">
        <v>0</v>
      </c>
      <c r="AT268" s="227">
        <v>0</v>
      </c>
      <c r="AU268" s="227">
        <v>0</v>
      </c>
      <c r="AV268" s="227">
        <v>0</v>
      </c>
      <c r="AX268" s="126" t="s">
        <v>521</v>
      </c>
      <c r="AY268" s="126" t="s">
        <v>522</v>
      </c>
      <c r="AZ268" s="227">
        <v>0</v>
      </c>
      <c r="BA268" s="227">
        <v>0</v>
      </c>
      <c r="BB268" s="227">
        <v>0</v>
      </c>
      <c r="BC268" s="227">
        <v>0</v>
      </c>
      <c r="BE268" s="126" t="s">
        <v>521</v>
      </c>
      <c r="BF268" s="126" t="s">
        <v>522</v>
      </c>
      <c r="BG268" s="227">
        <v>0</v>
      </c>
      <c r="BH268" s="227">
        <v>0</v>
      </c>
      <c r="BI268" s="227">
        <v>0</v>
      </c>
      <c r="BJ268" s="227">
        <v>0</v>
      </c>
      <c r="BL268" s="126" t="s">
        <v>521</v>
      </c>
      <c r="BM268" s="126" t="s">
        <v>522</v>
      </c>
      <c r="BN268" s="227">
        <v>0</v>
      </c>
      <c r="BO268" s="227">
        <v>0</v>
      </c>
      <c r="BP268" s="227">
        <v>0</v>
      </c>
      <c r="BQ268" s="227">
        <v>0</v>
      </c>
      <c r="BS268" s="126" t="s">
        <v>521</v>
      </c>
      <c r="BT268" s="126" t="s">
        <v>522</v>
      </c>
      <c r="BU268" s="227">
        <v>0</v>
      </c>
      <c r="BV268" s="227">
        <v>0</v>
      </c>
      <c r="BW268" s="227">
        <v>0</v>
      </c>
      <c r="BX268" s="227">
        <v>0</v>
      </c>
      <c r="BZ268" s="126" t="s">
        <v>521</v>
      </c>
      <c r="CA268" s="126" t="s">
        <v>522</v>
      </c>
      <c r="CB268" s="227">
        <v>0</v>
      </c>
      <c r="CC268" s="227">
        <v>0</v>
      </c>
      <c r="CD268" s="227">
        <v>0</v>
      </c>
      <c r="CE268" s="227">
        <v>0</v>
      </c>
    </row>
    <row r="269" spans="1:83">
      <c r="A269" s="126" t="s">
        <v>523</v>
      </c>
      <c r="B269" s="126" t="s">
        <v>524</v>
      </c>
      <c r="C269" s="227">
        <v>0</v>
      </c>
      <c r="D269" s="227">
        <v>0</v>
      </c>
      <c r="E269" s="227">
        <v>0</v>
      </c>
      <c r="F269" s="227">
        <v>0</v>
      </c>
      <c r="H269" s="126" t="s">
        <v>523</v>
      </c>
      <c r="I269" s="126" t="s">
        <v>524</v>
      </c>
      <c r="J269" s="227">
        <v>0</v>
      </c>
      <c r="K269" s="227">
        <v>0</v>
      </c>
      <c r="L269" s="227">
        <v>0</v>
      </c>
      <c r="M269" s="227">
        <v>0</v>
      </c>
      <c r="O269" s="126" t="s">
        <v>523</v>
      </c>
      <c r="P269" s="126" t="s">
        <v>524</v>
      </c>
      <c r="Q269" s="227">
        <v>0</v>
      </c>
      <c r="R269" s="227">
        <v>0</v>
      </c>
      <c r="S269" s="227">
        <v>0</v>
      </c>
      <c r="T269" s="227">
        <v>0</v>
      </c>
      <c r="V269" s="126" t="s">
        <v>523</v>
      </c>
      <c r="W269" s="126" t="s">
        <v>524</v>
      </c>
      <c r="X269" s="227">
        <v>0</v>
      </c>
      <c r="Y269" s="227">
        <v>0</v>
      </c>
      <c r="Z269" s="227">
        <v>0</v>
      </c>
      <c r="AA269" s="227">
        <v>0</v>
      </c>
      <c r="AC269" s="126" t="s">
        <v>523</v>
      </c>
      <c r="AD269" s="126" t="s">
        <v>524</v>
      </c>
      <c r="AE269" s="227">
        <v>0</v>
      </c>
      <c r="AF269" s="227">
        <v>0</v>
      </c>
      <c r="AG269" s="227">
        <v>0</v>
      </c>
      <c r="AH269" s="227">
        <v>0</v>
      </c>
      <c r="AJ269" s="126" t="s">
        <v>523</v>
      </c>
      <c r="AK269" s="126" t="s">
        <v>524</v>
      </c>
      <c r="AL269" s="227">
        <v>0</v>
      </c>
      <c r="AM269" s="227">
        <v>0</v>
      </c>
      <c r="AN269" s="227">
        <v>0</v>
      </c>
      <c r="AO269" s="227">
        <v>0</v>
      </c>
      <c r="AQ269" s="126" t="s">
        <v>523</v>
      </c>
      <c r="AR269" s="126" t="s">
        <v>524</v>
      </c>
      <c r="AS269" s="227">
        <v>0</v>
      </c>
      <c r="AT269" s="227">
        <v>0</v>
      </c>
      <c r="AU269" s="227">
        <v>0</v>
      </c>
      <c r="AV269" s="227">
        <v>0</v>
      </c>
      <c r="AX269" s="126" t="s">
        <v>523</v>
      </c>
      <c r="AY269" s="126" t="s">
        <v>524</v>
      </c>
      <c r="AZ269" s="227">
        <v>0</v>
      </c>
      <c r="BA269" s="227">
        <v>0</v>
      </c>
      <c r="BB269" s="227">
        <v>0</v>
      </c>
      <c r="BC269" s="227">
        <v>0</v>
      </c>
      <c r="BE269" s="126" t="s">
        <v>523</v>
      </c>
      <c r="BF269" s="126" t="s">
        <v>524</v>
      </c>
      <c r="BG269" s="227">
        <v>0</v>
      </c>
      <c r="BH269" s="227">
        <v>0</v>
      </c>
      <c r="BI269" s="227">
        <v>0</v>
      </c>
      <c r="BJ269" s="227">
        <v>0</v>
      </c>
      <c r="BL269" s="126" t="s">
        <v>523</v>
      </c>
      <c r="BM269" s="126" t="s">
        <v>524</v>
      </c>
      <c r="BN269" s="227">
        <v>0</v>
      </c>
      <c r="BO269" s="227">
        <v>0</v>
      </c>
      <c r="BP269" s="227">
        <v>0</v>
      </c>
      <c r="BQ269" s="227">
        <v>0</v>
      </c>
      <c r="BS269" s="126" t="s">
        <v>523</v>
      </c>
      <c r="BT269" s="126" t="s">
        <v>524</v>
      </c>
      <c r="BU269" s="227">
        <v>0</v>
      </c>
      <c r="BV269" s="227">
        <v>0</v>
      </c>
      <c r="BW269" s="227">
        <v>0</v>
      </c>
      <c r="BX269" s="227">
        <v>0</v>
      </c>
      <c r="BZ269" s="126" t="s">
        <v>523</v>
      </c>
      <c r="CA269" s="126" t="s">
        <v>524</v>
      </c>
      <c r="CB269" s="227">
        <v>0</v>
      </c>
      <c r="CC269" s="227">
        <v>0</v>
      </c>
      <c r="CD269" s="227">
        <v>0</v>
      </c>
      <c r="CE269" s="227">
        <v>0</v>
      </c>
    </row>
    <row r="270" spans="1:83">
      <c r="A270" s="126" t="s">
        <v>525</v>
      </c>
      <c r="B270" s="126" t="s">
        <v>526</v>
      </c>
      <c r="C270" s="227">
        <v>0</v>
      </c>
      <c r="D270" s="227">
        <v>0</v>
      </c>
      <c r="E270" s="227">
        <v>0</v>
      </c>
      <c r="F270" s="227">
        <v>0</v>
      </c>
      <c r="H270" s="126" t="s">
        <v>525</v>
      </c>
      <c r="I270" s="126" t="s">
        <v>526</v>
      </c>
      <c r="J270" s="227">
        <v>0</v>
      </c>
      <c r="K270" s="227">
        <v>0</v>
      </c>
      <c r="L270" s="227">
        <v>0</v>
      </c>
      <c r="M270" s="227">
        <v>0</v>
      </c>
      <c r="O270" s="126" t="s">
        <v>525</v>
      </c>
      <c r="P270" s="126" t="s">
        <v>526</v>
      </c>
      <c r="Q270" s="227">
        <v>0</v>
      </c>
      <c r="R270" s="227">
        <v>0</v>
      </c>
      <c r="S270" s="227">
        <v>0</v>
      </c>
      <c r="T270" s="227">
        <v>0</v>
      </c>
      <c r="V270" s="126" t="s">
        <v>525</v>
      </c>
      <c r="W270" s="126" t="s">
        <v>526</v>
      </c>
      <c r="X270" s="227">
        <v>0</v>
      </c>
      <c r="Y270" s="227">
        <v>0</v>
      </c>
      <c r="Z270" s="227">
        <v>0</v>
      </c>
      <c r="AA270" s="227">
        <v>0</v>
      </c>
      <c r="AC270" s="126" t="s">
        <v>525</v>
      </c>
      <c r="AD270" s="126" t="s">
        <v>526</v>
      </c>
      <c r="AE270" s="227">
        <v>0</v>
      </c>
      <c r="AF270" s="227">
        <v>0</v>
      </c>
      <c r="AG270" s="227">
        <v>0</v>
      </c>
      <c r="AH270" s="227">
        <v>0</v>
      </c>
      <c r="AJ270" s="126" t="s">
        <v>525</v>
      </c>
      <c r="AK270" s="126" t="s">
        <v>526</v>
      </c>
      <c r="AL270" s="227">
        <v>0</v>
      </c>
      <c r="AM270" s="227">
        <v>0</v>
      </c>
      <c r="AN270" s="227">
        <v>0</v>
      </c>
      <c r="AO270" s="227">
        <v>0</v>
      </c>
      <c r="AQ270" s="126" t="s">
        <v>525</v>
      </c>
      <c r="AR270" s="126" t="s">
        <v>526</v>
      </c>
      <c r="AS270" s="227">
        <v>0</v>
      </c>
      <c r="AT270" s="227">
        <v>0</v>
      </c>
      <c r="AU270" s="227">
        <v>0</v>
      </c>
      <c r="AV270" s="227">
        <v>0</v>
      </c>
      <c r="AX270" s="126" t="s">
        <v>525</v>
      </c>
      <c r="AY270" s="126" t="s">
        <v>526</v>
      </c>
      <c r="AZ270" s="227">
        <v>0</v>
      </c>
      <c r="BA270" s="227">
        <v>0</v>
      </c>
      <c r="BB270" s="227">
        <v>0</v>
      </c>
      <c r="BC270" s="227">
        <v>0</v>
      </c>
      <c r="BE270" s="126" t="s">
        <v>525</v>
      </c>
      <c r="BF270" s="126" t="s">
        <v>526</v>
      </c>
      <c r="BG270" s="227">
        <v>0</v>
      </c>
      <c r="BH270" s="227">
        <v>0</v>
      </c>
      <c r="BI270" s="227">
        <v>0</v>
      </c>
      <c r="BJ270" s="227">
        <v>0</v>
      </c>
      <c r="BL270" s="126" t="s">
        <v>525</v>
      </c>
      <c r="BM270" s="126" t="s">
        <v>526</v>
      </c>
      <c r="BN270" s="227">
        <v>0</v>
      </c>
      <c r="BO270" s="227">
        <v>0</v>
      </c>
      <c r="BP270" s="227">
        <v>0</v>
      </c>
      <c r="BQ270" s="227">
        <v>0</v>
      </c>
      <c r="BS270" s="126" t="s">
        <v>525</v>
      </c>
      <c r="BT270" s="126" t="s">
        <v>526</v>
      </c>
      <c r="BU270" s="227">
        <v>0</v>
      </c>
      <c r="BV270" s="227">
        <v>0</v>
      </c>
      <c r="BW270" s="227">
        <v>0</v>
      </c>
      <c r="BX270" s="227">
        <v>0</v>
      </c>
      <c r="BZ270" s="126" t="s">
        <v>525</v>
      </c>
      <c r="CA270" s="126" t="s">
        <v>526</v>
      </c>
      <c r="CB270" s="227">
        <v>0</v>
      </c>
      <c r="CC270" s="227">
        <v>0</v>
      </c>
      <c r="CD270" s="227">
        <v>0</v>
      </c>
      <c r="CE270" s="227">
        <v>0</v>
      </c>
    </row>
    <row r="271" spans="1:83">
      <c r="A271" s="126" t="s">
        <v>527</v>
      </c>
      <c r="B271" s="126" t="s">
        <v>528</v>
      </c>
      <c r="C271" s="227">
        <v>0</v>
      </c>
      <c r="D271" s="227">
        <v>0</v>
      </c>
      <c r="E271" s="227">
        <v>0</v>
      </c>
      <c r="F271" s="227">
        <v>0</v>
      </c>
      <c r="H271" s="126" t="s">
        <v>527</v>
      </c>
      <c r="I271" s="126" t="s">
        <v>528</v>
      </c>
      <c r="J271" s="227">
        <v>0</v>
      </c>
      <c r="K271" s="227">
        <v>0</v>
      </c>
      <c r="L271" s="227">
        <v>0</v>
      </c>
      <c r="M271" s="227">
        <v>0</v>
      </c>
      <c r="O271" s="126" t="s">
        <v>527</v>
      </c>
      <c r="P271" s="126" t="s">
        <v>528</v>
      </c>
      <c r="Q271" s="227">
        <v>0</v>
      </c>
      <c r="R271" s="227">
        <v>0</v>
      </c>
      <c r="S271" s="227">
        <v>0</v>
      </c>
      <c r="T271" s="227">
        <v>0</v>
      </c>
      <c r="V271" s="126" t="s">
        <v>527</v>
      </c>
      <c r="W271" s="126" t="s">
        <v>528</v>
      </c>
      <c r="X271" s="227">
        <v>0</v>
      </c>
      <c r="Y271" s="227">
        <v>0</v>
      </c>
      <c r="Z271" s="227">
        <v>0</v>
      </c>
      <c r="AA271" s="227">
        <v>0</v>
      </c>
      <c r="AC271" s="126" t="s">
        <v>527</v>
      </c>
      <c r="AD271" s="126" t="s">
        <v>528</v>
      </c>
      <c r="AE271" s="227">
        <v>0</v>
      </c>
      <c r="AF271" s="227">
        <v>0</v>
      </c>
      <c r="AG271" s="227">
        <v>0</v>
      </c>
      <c r="AH271" s="227">
        <v>0</v>
      </c>
      <c r="AJ271" s="126" t="s">
        <v>527</v>
      </c>
      <c r="AK271" s="126" t="s">
        <v>528</v>
      </c>
      <c r="AL271" s="227">
        <v>0</v>
      </c>
      <c r="AM271" s="227">
        <v>0</v>
      </c>
      <c r="AN271" s="227">
        <v>0</v>
      </c>
      <c r="AO271" s="227">
        <v>0</v>
      </c>
      <c r="AQ271" s="126" t="s">
        <v>527</v>
      </c>
      <c r="AR271" s="126" t="s">
        <v>528</v>
      </c>
      <c r="AS271" s="227">
        <v>0</v>
      </c>
      <c r="AT271" s="227">
        <v>0</v>
      </c>
      <c r="AU271" s="227">
        <v>0</v>
      </c>
      <c r="AV271" s="227">
        <v>0</v>
      </c>
      <c r="AX271" s="126" t="s">
        <v>527</v>
      </c>
      <c r="AY271" s="126" t="s">
        <v>528</v>
      </c>
      <c r="AZ271" s="227">
        <v>0</v>
      </c>
      <c r="BA271" s="227">
        <v>0</v>
      </c>
      <c r="BB271" s="227">
        <v>0</v>
      </c>
      <c r="BC271" s="227">
        <v>0</v>
      </c>
      <c r="BE271" s="126" t="s">
        <v>527</v>
      </c>
      <c r="BF271" s="126" t="s">
        <v>528</v>
      </c>
      <c r="BG271" s="227">
        <v>0</v>
      </c>
      <c r="BH271" s="227">
        <v>0</v>
      </c>
      <c r="BI271" s="227">
        <v>0</v>
      </c>
      <c r="BJ271" s="227">
        <v>0</v>
      </c>
      <c r="BL271" s="126" t="s">
        <v>527</v>
      </c>
      <c r="BM271" s="126" t="s">
        <v>528</v>
      </c>
      <c r="BN271" s="227">
        <v>0</v>
      </c>
      <c r="BO271" s="227">
        <v>0</v>
      </c>
      <c r="BP271" s="227">
        <v>0</v>
      </c>
      <c r="BQ271" s="227">
        <v>0</v>
      </c>
      <c r="BS271" s="126" t="s">
        <v>527</v>
      </c>
      <c r="BT271" s="126" t="s">
        <v>528</v>
      </c>
      <c r="BU271" s="227">
        <v>0</v>
      </c>
      <c r="BV271" s="227">
        <v>0</v>
      </c>
      <c r="BW271" s="227">
        <v>0</v>
      </c>
      <c r="BX271" s="227">
        <v>0</v>
      </c>
      <c r="BZ271" s="126" t="s">
        <v>527</v>
      </c>
      <c r="CA271" s="126" t="s">
        <v>528</v>
      </c>
      <c r="CB271" s="227">
        <v>0</v>
      </c>
      <c r="CC271" s="227">
        <v>0</v>
      </c>
      <c r="CD271" s="227">
        <v>0</v>
      </c>
      <c r="CE271" s="227">
        <v>0</v>
      </c>
    </row>
    <row r="272" spans="1:83">
      <c r="A272" s="126" t="s">
        <v>1126</v>
      </c>
      <c r="B272" s="126" t="s">
        <v>1150</v>
      </c>
      <c r="C272" s="227">
        <v>0</v>
      </c>
      <c r="D272" s="227">
        <v>0</v>
      </c>
      <c r="E272" s="227">
        <v>0</v>
      </c>
      <c r="F272" s="227">
        <v>0</v>
      </c>
      <c r="H272" s="126" t="s">
        <v>1126</v>
      </c>
      <c r="I272" s="126" t="s">
        <v>1150</v>
      </c>
      <c r="J272" s="227">
        <v>0</v>
      </c>
      <c r="K272" s="227">
        <v>0</v>
      </c>
      <c r="L272" s="227">
        <v>0</v>
      </c>
      <c r="M272" s="227">
        <v>0</v>
      </c>
      <c r="O272" s="126" t="s">
        <v>1126</v>
      </c>
      <c r="P272" s="126" t="s">
        <v>1150</v>
      </c>
      <c r="Q272" s="227">
        <v>0</v>
      </c>
      <c r="R272" s="227">
        <v>0</v>
      </c>
      <c r="S272" s="227">
        <v>0</v>
      </c>
      <c r="T272" s="227">
        <v>0</v>
      </c>
      <c r="V272" s="126" t="s">
        <v>1126</v>
      </c>
      <c r="W272" s="126" t="s">
        <v>1150</v>
      </c>
      <c r="X272" s="227">
        <v>0</v>
      </c>
      <c r="Y272" s="227">
        <v>0</v>
      </c>
      <c r="Z272" s="227">
        <v>0</v>
      </c>
      <c r="AA272" s="227">
        <v>0</v>
      </c>
      <c r="AC272" s="126" t="s">
        <v>1126</v>
      </c>
      <c r="AD272" s="126" t="s">
        <v>1150</v>
      </c>
      <c r="AE272" s="227">
        <v>0</v>
      </c>
      <c r="AF272" s="227">
        <v>0</v>
      </c>
      <c r="AG272" s="227">
        <v>0</v>
      </c>
      <c r="AH272" s="227">
        <v>0</v>
      </c>
      <c r="AJ272" s="126" t="s">
        <v>1126</v>
      </c>
      <c r="AK272" s="126" t="s">
        <v>1150</v>
      </c>
      <c r="AL272" s="227">
        <v>0</v>
      </c>
      <c r="AM272" s="227">
        <v>0</v>
      </c>
      <c r="AN272" s="227">
        <v>0</v>
      </c>
      <c r="AO272" s="227">
        <v>0</v>
      </c>
      <c r="AQ272" s="126" t="s">
        <v>1126</v>
      </c>
      <c r="AR272" s="126" t="s">
        <v>1150</v>
      </c>
      <c r="AS272" s="227">
        <v>0</v>
      </c>
      <c r="AT272" s="227">
        <v>0</v>
      </c>
      <c r="AU272" s="227">
        <v>0</v>
      </c>
      <c r="AV272" s="227">
        <v>0</v>
      </c>
      <c r="AX272" s="126" t="s">
        <v>1126</v>
      </c>
      <c r="AY272" s="126" t="s">
        <v>1150</v>
      </c>
      <c r="AZ272" s="227">
        <v>0</v>
      </c>
      <c r="BA272" s="227">
        <v>0</v>
      </c>
      <c r="BB272" s="227">
        <v>0</v>
      </c>
      <c r="BC272" s="227">
        <v>0</v>
      </c>
      <c r="BE272" s="126" t="s">
        <v>1126</v>
      </c>
      <c r="BF272" s="126" t="s">
        <v>1150</v>
      </c>
      <c r="BG272" s="227">
        <v>0</v>
      </c>
      <c r="BH272" s="227">
        <v>0</v>
      </c>
      <c r="BI272" s="227">
        <v>0</v>
      </c>
      <c r="BJ272" s="227">
        <v>0</v>
      </c>
      <c r="BL272" s="126" t="s">
        <v>1126</v>
      </c>
      <c r="BM272" s="126" t="s">
        <v>1150</v>
      </c>
      <c r="BN272" s="227">
        <v>0</v>
      </c>
      <c r="BO272" s="227">
        <v>0</v>
      </c>
      <c r="BP272" s="227">
        <v>0</v>
      </c>
      <c r="BQ272" s="227">
        <v>0</v>
      </c>
      <c r="BS272" s="126" t="s">
        <v>1126</v>
      </c>
      <c r="BT272" s="126" t="s">
        <v>1150</v>
      </c>
      <c r="BU272" s="227">
        <v>0</v>
      </c>
      <c r="BV272" s="227">
        <v>0</v>
      </c>
      <c r="BW272" s="227">
        <v>0</v>
      </c>
      <c r="BX272" s="227">
        <v>0</v>
      </c>
      <c r="BZ272" s="126" t="s">
        <v>1126</v>
      </c>
      <c r="CA272" s="126" t="s">
        <v>1150</v>
      </c>
      <c r="CB272" s="227">
        <v>0</v>
      </c>
      <c r="CC272" s="227">
        <v>0</v>
      </c>
      <c r="CD272" s="227">
        <v>0</v>
      </c>
      <c r="CE272" s="227">
        <v>0</v>
      </c>
    </row>
    <row r="273" spans="1:83">
      <c r="A273" s="126" t="s">
        <v>529</v>
      </c>
      <c r="B273" s="126" t="s">
        <v>530</v>
      </c>
      <c r="C273" s="227">
        <v>0</v>
      </c>
      <c r="D273" s="227">
        <v>0</v>
      </c>
      <c r="E273" s="227">
        <v>0</v>
      </c>
      <c r="F273" s="227">
        <v>0</v>
      </c>
      <c r="H273" s="126" t="s">
        <v>529</v>
      </c>
      <c r="I273" s="126" t="s">
        <v>530</v>
      </c>
      <c r="J273" s="227">
        <v>0</v>
      </c>
      <c r="K273" s="227">
        <v>0</v>
      </c>
      <c r="L273" s="227">
        <v>0</v>
      </c>
      <c r="M273" s="227">
        <v>0</v>
      </c>
      <c r="O273" s="126" t="s">
        <v>529</v>
      </c>
      <c r="P273" s="126" t="s">
        <v>530</v>
      </c>
      <c r="Q273" s="227">
        <v>0</v>
      </c>
      <c r="R273" s="227">
        <v>0</v>
      </c>
      <c r="S273" s="227">
        <v>0</v>
      </c>
      <c r="T273" s="227">
        <v>0</v>
      </c>
      <c r="V273" s="126" t="s">
        <v>529</v>
      </c>
      <c r="W273" s="126" t="s">
        <v>530</v>
      </c>
      <c r="X273" s="227">
        <v>0</v>
      </c>
      <c r="Y273" s="227">
        <v>0</v>
      </c>
      <c r="Z273" s="227">
        <v>0</v>
      </c>
      <c r="AA273" s="227">
        <v>0</v>
      </c>
      <c r="AC273" s="126" t="s">
        <v>529</v>
      </c>
      <c r="AD273" s="126" t="s">
        <v>530</v>
      </c>
      <c r="AE273" s="227">
        <v>0</v>
      </c>
      <c r="AF273" s="227">
        <v>0</v>
      </c>
      <c r="AG273" s="227">
        <v>0</v>
      </c>
      <c r="AH273" s="227">
        <v>0</v>
      </c>
      <c r="AJ273" s="126" t="s">
        <v>529</v>
      </c>
      <c r="AK273" s="126" t="s">
        <v>530</v>
      </c>
      <c r="AL273" s="227">
        <v>0</v>
      </c>
      <c r="AM273" s="227">
        <v>0</v>
      </c>
      <c r="AN273" s="227">
        <v>0</v>
      </c>
      <c r="AO273" s="227">
        <v>0</v>
      </c>
      <c r="AQ273" s="126" t="s">
        <v>529</v>
      </c>
      <c r="AR273" s="126" t="s">
        <v>530</v>
      </c>
      <c r="AS273" s="227">
        <v>0</v>
      </c>
      <c r="AT273" s="227">
        <v>0</v>
      </c>
      <c r="AU273" s="227">
        <v>0</v>
      </c>
      <c r="AV273" s="227">
        <v>0</v>
      </c>
      <c r="AX273" s="126" t="s">
        <v>529</v>
      </c>
      <c r="AY273" s="126" t="s">
        <v>530</v>
      </c>
      <c r="AZ273" s="227">
        <v>0</v>
      </c>
      <c r="BA273" s="227">
        <v>0</v>
      </c>
      <c r="BB273" s="227">
        <v>0</v>
      </c>
      <c r="BC273" s="227">
        <v>0</v>
      </c>
      <c r="BE273" s="126" t="s">
        <v>529</v>
      </c>
      <c r="BF273" s="126" t="s">
        <v>530</v>
      </c>
      <c r="BG273" s="227">
        <v>0</v>
      </c>
      <c r="BH273" s="227">
        <v>0</v>
      </c>
      <c r="BI273" s="227">
        <v>0</v>
      </c>
      <c r="BJ273" s="227">
        <v>0</v>
      </c>
      <c r="BL273" s="126" t="s">
        <v>529</v>
      </c>
      <c r="BM273" s="126" t="s">
        <v>530</v>
      </c>
      <c r="BN273" s="227">
        <v>0</v>
      </c>
      <c r="BO273" s="227">
        <v>0</v>
      </c>
      <c r="BP273" s="227">
        <v>0</v>
      </c>
      <c r="BQ273" s="227">
        <v>0</v>
      </c>
      <c r="BS273" s="126" t="s">
        <v>529</v>
      </c>
      <c r="BT273" s="126" t="s">
        <v>530</v>
      </c>
      <c r="BU273" s="227">
        <v>0</v>
      </c>
      <c r="BV273" s="227">
        <v>0</v>
      </c>
      <c r="BW273" s="227">
        <v>0</v>
      </c>
      <c r="BX273" s="227">
        <v>0</v>
      </c>
      <c r="BZ273" s="126" t="s">
        <v>529</v>
      </c>
      <c r="CA273" s="126" t="s">
        <v>530</v>
      </c>
      <c r="CB273" s="227">
        <v>0</v>
      </c>
      <c r="CC273" s="227">
        <v>0</v>
      </c>
      <c r="CD273" s="227">
        <v>0</v>
      </c>
      <c r="CE273" s="227">
        <v>0</v>
      </c>
    </row>
    <row r="274" spans="1:83">
      <c r="A274" s="126" t="s">
        <v>531</v>
      </c>
      <c r="B274" s="126" t="s">
        <v>532</v>
      </c>
      <c r="C274" s="227">
        <v>0</v>
      </c>
      <c r="D274" s="227">
        <v>0</v>
      </c>
      <c r="E274" s="227">
        <v>0</v>
      </c>
      <c r="F274" s="227">
        <v>0</v>
      </c>
      <c r="H274" s="126" t="s">
        <v>531</v>
      </c>
      <c r="I274" s="126" t="s">
        <v>532</v>
      </c>
      <c r="J274" s="227">
        <v>0</v>
      </c>
      <c r="K274" s="227">
        <v>0</v>
      </c>
      <c r="L274" s="227">
        <v>0</v>
      </c>
      <c r="M274" s="227">
        <v>0</v>
      </c>
      <c r="O274" s="126" t="s">
        <v>531</v>
      </c>
      <c r="P274" s="126" t="s">
        <v>532</v>
      </c>
      <c r="Q274" s="227">
        <v>0</v>
      </c>
      <c r="R274" s="227">
        <v>0</v>
      </c>
      <c r="S274" s="227">
        <v>0</v>
      </c>
      <c r="T274" s="227">
        <v>0</v>
      </c>
      <c r="V274" s="126" t="s">
        <v>531</v>
      </c>
      <c r="W274" s="126" t="s">
        <v>532</v>
      </c>
      <c r="X274" s="227">
        <v>0</v>
      </c>
      <c r="Y274" s="227">
        <v>0</v>
      </c>
      <c r="Z274" s="227">
        <v>0</v>
      </c>
      <c r="AA274" s="227">
        <v>0</v>
      </c>
      <c r="AC274" s="126" t="s">
        <v>531</v>
      </c>
      <c r="AD274" s="126" t="s">
        <v>532</v>
      </c>
      <c r="AE274" s="227">
        <v>0</v>
      </c>
      <c r="AF274" s="227">
        <v>0</v>
      </c>
      <c r="AG274" s="227">
        <v>0</v>
      </c>
      <c r="AH274" s="227">
        <v>0</v>
      </c>
      <c r="AJ274" s="126" t="s">
        <v>531</v>
      </c>
      <c r="AK274" s="126" t="s">
        <v>532</v>
      </c>
      <c r="AL274" s="227">
        <v>0</v>
      </c>
      <c r="AM274" s="227">
        <v>0</v>
      </c>
      <c r="AN274" s="227">
        <v>0</v>
      </c>
      <c r="AO274" s="227">
        <v>0</v>
      </c>
      <c r="AQ274" s="126" t="s">
        <v>531</v>
      </c>
      <c r="AR274" s="126" t="s">
        <v>532</v>
      </c>
      <c r="AS274" s="227">
        <v>0</v>
      </c>
      <c r="AT274" s="227">
        <v>0</v>
      </c>
      <c r="AU274" s="227">
        <v>0</v>
      </c>
      <c r="AV274" s="227">
        <v>0</v>
      </c>
      <c r="AX274" s="126" t="s">
        <v>531</v>
      </c>
      <c r="AY274" s="126" t="s">
        <v>532</v>
      </c>
      <c r="AZ274" s="227">
        <v>0</v>
      </c>
      <c r="BA274" s="227">
        <v>0</v>
      </c>
      <c r="BB274" s="227">
        <v>0</v>
      </c>
      <c r="BC274" s="227">
        <v>0</v>
      </c>
      <c r="BE274" s="126" t="s">
        <v>531</v>
      </c>
      <c r="BF274" s="126" t="s">
        <v>532</v>
      </c>
      <c r="BG274" s="227">
        <v>0</v>
      </c>
      <c r="BH274" s="227">
        <v>0</v>
      </c>
      <c r="BI274" s="227">
        <v>0</v>
      </c>
      <c r="BJ274" s="227">
        <v>0</v>
      </c>
      <c r="BL274" s="126" t="s">
        <v>531</v>
      </c>
      <c r="BM274" s="126" t="s">
        <v>532</v>
      </c>
      <c r="BN274" s="227">
        <v>0</v>
      </c>
      <c r="BO274" s="227">
        <v>0</v>
      </c>
      <c r="BP274" s="227">
        <v>0</v>
      </c>
      <c r="BQ274" s="227">
        <v>0</v>
      </c>
      <c r="BS274" s="126" t="s">
        <v>531</v>
      </c>
      <c r="BT274" s="126" t="s">
        <v>532</v>
      </c>
      <c r="BU274" s="227">
        <v>0</v>
      </c>
      <c r="BV274" s="227">
        <v>0</v>
      </c>
      <c r="BW274" s="227">
        <v>0</v>
      </c>
      <c r="BX274" s="227">
        <v>0</v>
      </c>
      <c r="BZ274" s="126" t="s">
        <v>531</v>
      </c>
      <c r="CA274" s="126" t="s">
        <v>532</v>
      </c>
      <c r="CB274" s="227">
        <v>0</v>
      </c>
      <c r="CC274" s="227">
        <v>0</v>
      </c>
      <c r="CD274" s="227">
        <v>0</v>
      </c>
      <c r="CE274" s="227">
        <v>0</v>
      </c>
    </row>
    <row r="275" spans="1:83">
      <c r="A275" s="126" t="s">
        <v>533</v>
      </c>
      <c r="B275" s="126" t="s">
        <v>534</v>
      </c>
      <c r="C275" s="227">
        <v>0</v>
      </c>
      <c r="D275" s="227">
        <v>0</v>
      </c>
      <c r="E275" s="227">
        <v>0</v>
      </c>
      <c r="F275" s="227">
        <v>0</v>
      </c>
      <c r="H275" s="126" t="s">
        <v>533</v>
      </c>
      <c r="I275" s="126" t="s">
        <v>534</v>
      </c>
      <c r="J275" s="227">
        <v>0</v>
      </c>
      <c r="K275" s="227">
        <v>0</v>
      </c>
      <c r="L275" s="227">
        <v>0</v>
      </c>
      <c r="M275" s="227">
        <v>0</v>
      </c>
      <c r="O275" s="126" t="s">
        <v>533</v>
      </c>
      <c r="P275" s="126" t="s">
        <v>534</v>
      </c>
      <c r="Q275" s="227">
        <v>0</v>
      </c>
      <c r="R275" s="227">
        <v>0</v>
      </c>
      <c r="S275" s="227">
        <v>0</v>
      </c>
      <c r="T275" s="227">
        <v>0</v>
      </c>
      <c r="V275" s="126" t="s">
        <v>533</v>
      </c>
      <c r="W275" s="126" t="s">
        <v>534</v>
      </c>
      <c r="X275" s="227">
        <v>0</v>
      </c>
      <c r="Y275" s="227">
        <v>0</v>
      </c>
      <c r="Z275" s="227">
        <v>0</v>
      </c>
      <c r="AA275" s="227">
        <v>0</v>
      </c>
      <c r="AC275" s="126" t="s">
        <v>533</v>
      </c>
      <c r="AD275" s="126" t="s">
        <v>534</v>
      </c>
      <c r="AE275" s="227">
        <v>0</v>
      </c>
      <c r="AF275" s="227">
        <v>0</v>
      </c>
      <c r="AG275" s="227">
        <v>0</v>
      </c>
      <c r="AH275" s="227">
        <v>0</v>
      </c>
      <c r="AJ275" s="126" t="s">
        <v>533</v>
      </c>
      <c r="AK275" s="126" t="s">
        <v>534</v>
      </c>
      <c r="AL275" s="227">
        <v>0</v>
      </c>
      <c r="AM275" s="227">
        <v>0</v>
      </c>
      <c r="AN275" s="227">
        <v>0</v>
      </c>
      <c r="AO275" s="227">
        <v>0</v>
      </c>
      <c r="AQ275" s="126" t="s">
        <v>533</v>
      </c>
      <c r="AR275" s="126" t="s">
        <v>534</v>
      </c>
      <c r="AS275" s="227">
        <v>0</v>
      </c>
      <c r="AT275" s="227">
        <v>0</v>
      </c>
      <c r="AU275" s="227">
        <v>0</v>
      </c>
      <c r="AV275" s="227">
        <v>0</v>
      </c>
      <c r="AX275" s="126" t="s">
        <v>533</v>
      </c>
      <c r="AY275" s="126" t="s">
        <v>534</v>
      </c>
      <c r="AZ275" s="227">
        <v>0</v>
      </c>
      <c r="BA275" s="227">
        <v>0</v>
      </c>
      <c r="BB275" s="227">
        <v>0</v>
      </c>
      <c r="BC275" s="227">
        <v>0</v>
      </c>
      <c r="BE275" s="126" t="s">
        <v>533</v>
      </c>
      <c r="BF275" s="126" t="s">
        <v>534</v>
      </c>
      <c r="BG275" s="227">
        <v>0</v>
      </c>
      <c r="BH275" s="227">
        <v>0</v>
      </c>
      <c r="BI275" s="227">
        <v>0</v>
      </c>
      <c r="BJ275" s="227">
        <v>0</v>
      </c>
      <c r="BL275" s="126" t="s">
        <v>533</v>
      </c>
      <c r="BM275" s="126" t="s">
        <v>534</v>
      </c>
      <c r="BN275" s="227">
        <v>0</v>
      </c>
      <c r="BO275" s="227">
        <v>0</v>
      </c>
      <c r="BP275" s="227">
        <v>0</v>
      </c>
      <c r="BQ275" s="227">
        <v>0</v>
      </c>
      <c r="BS275" s="126" t="s">
        <v>533</v>
      </c>
      <c r="BT275" s="126" t="s">
        <v>534</v>
      </c>
      <c r="BU275" s="227">
        <v>0</v>
      </c>
      <c r="BV275" s="227">
        <v>0</v>
      </c>
      <c r="BW275" s="227">
        <v>0</v>
      </c>
      <c r="BX275" s="227">
        <v>0</v>
      </c>
      <c r="BZ275" s="126" t="s">
        <v>533</v>
      </c>
      <c r="CA275" s="126" t="s">
        <v>534</v>
      </c>
      <c r="CB275" s="227">
        <v>0</v>
      </c>
      <c r="CC275" s="227">
        <v>0</v>
      </c>
      <c r="CD275" s="227">
        <v>0</v>
      </c>
      <c r="CE275" s="227">
        <v>0</v>
      </c>
    </row>
    <row r="276" spans="1:83">
      <c r="A276" s="126" t="s">
        <v>535</v>
      </c>
      <c r="B276" s="126" t="s">
        <v>536</v>
      </c>
      <c r="C276" s="227">
        <v>0</v>
      </c>
      <c r="D276" s="227">
        <v>0</v>
      </c>
      <c r="E276" s="227">
        <v>0</v>
      </c>
      <c r="F276" s="227">
        <v>0</v>
      </c>
      <c r="H276" s="126" t="s">
        <v>535</v>
      </c>
      <c r="I276" s="126" t="s">
        <v>536</v>
      </c>
      <c r="J276" s="227">
        <v>0</v>
      </c>
      <c r="K276" s="227">
        <v>0</v>
      </c>
      <c r="L276" s="227">
        <v>0</v>
      </c>
      <c r="M276" s="227">
        <v>0</v>
      </c>
      <c r="O276" s="126" t="s">
        <v>535</v>
      </c>
      <c r="P276" s="126" t="s">
        <v>536</v>
      </c>
      <c r="Q276" s="227">
        <v>0</v>
      </c>
      <c r="R276" s="227">
        <v>0</v>
      </c>
      <c r="S276" s="227">
        <v>0</v>
      </c>
      <c r="T276" s="227">
        <v>0</v>
      </c>
      <c r="V276" s="126" t="s">
        <v>535</v>
      </c>
      <c r="W276" s="126" t="s">
        <v>536</v>
      </c>
      <c r="X276" s="227">
        <v>0</v>
      </c>
      <c r="Y276" s="227">
        <v>0</v>
      </c>
      <c r="Z276" s="227">
        <v>0</v>
      </c>
      <c r="AA276" s="227">
        <v>0</v>
      </c>
      <c r="AC276" s="126" t="s">
        <v>535</v>
      </c>
      <c r="AD276" s="126" t="s">
        <v>536</v>
      </c>
      <c r="AE276" s="227">
        <v>0</v>
      </c>
      <c r="AF276" s="227">
        <v>0</v>
      </c>
      <c r="AG276" s="227">
        <v>0</v>
      </c>
      <c r="AH276" s="227">
        <v>0</v>
      </c>
      <c r="AJ276" s="126" t="s">
        <v>535</v>
      </c>
      <c r="AK276" s="126" t="s">
        <v>536</v>
      </c>
      <c r="AL276" s="227">
        <v>0</v>
      </c>
      <c r="AM276" s="227">
        <v>0</v>
      </c>
      <c r="AN276" s="227">
        <v>0</v>
      </c>
      <c r="AO276" s="227">
        <v>0</v>
      </c>
      <c r="AQ276" s="126" t="s">
        <v>535</v>
      </c>
      <c r="AR276" s="126" t="s">
        <v>536</v>
      </c>
      <c r="AS276" s="227">
        <v>0</v>
      </c>
      <c r="AT276" s="227">
        <v>0</v>
      </c>
      <c r="AU276" s="227">
        <v>0</v>
      </c>
      <c r="AV276" s="227">
        <v>0</v>
      </c>
      <c r="AX276" s="126" t="s">
        <v>535</v>
      </c>
      <c r="AY276" s="126" t="s">
        <v>536</v>
      </c>
      <c r="AZ276" s="227">
        <v>0</v>
      </c>
      <c r="BA276" s="227">
        <v>0</v>
      </c>
      <c r="BB276" s="227">
        <v>0</v>
      </c>
      <c r="BC276" s="227">
        <v>0</v>
      </c>
      <c r="BE276" s="126" t="s">
        <v>535</v>
      </c>
      <c r="BF276" s="126" t="s">
        <v>536</v>
      </c>
      <c r="BG276" s="227">
        <v>0</v>
      </c>
      <c r="BH276" s="227">
        <v>0</v>
      </c>
      <c r="BI276" s="227">
        <v>0</v>
      </c>
      <c r="BJ276" s="227">
        <v>0</v>
      </c>
      <c r="BL276" s="126" t="s">
        <v>535</v>
      </c>
      <c r="BM276" s="126" t="s">
        <v>536</v>
      </c>
      <c r="BN276" s="227">
        <v>0</v>
      </c>
      <c r="BO276" s="227">
        <v>0</v>
      </c>
      <c r="BP276" s="227">
        <v>0</v>
      </c>
      <c r="BQ276" s="227">
        <v>0</v>
      </c>
      <c r="BS276" s="126" t="s">
        <v>535</v>
      </c>
      <c r="BT276" s="126" t="s">
        <v>536</v>
      </c>
      <c r="BU276" s="227">
        <v>0</v>
      </c>
      <c r="BV276" s="227">
        <v>0</v>
      </c>
      <c r="BW276" s="227">
        <v>0</v>
      </c>
      <c r="BX276" s="227">
        <v>0</v>
      </c>
      <c r="BZ276" s="126" t="s">
        <v>535</v>
      </c>
      <c r="CA276" s="126" t="s">
        <v>536</v>
      </c>
      <c r="CB276" s="227">
        <v>0</v>
      </c>
      <c r="CC276" s="227">
        <v>0</v>
      </c>
      <c r="CD276" s="227">
        <v>0</v>
      </c>
      <c r="CE276" s="227">
        <v>0</v>
      </c>
    </row>
    <row r="277" spans="1:83">
      <c r="A277" s="126" t="s">
        <v>537</v>
      </c>
      <c r="B277" s="126" t="s">
        <v>538</v>
      </c>
      <c r="C277" s="227">
        <v>0</v>
      </c>
      <c r="D277" s="227">
        <v>0</v>
      </c>
      <c r="E277" s="227">
        <v>0</v>
      </c>
      <c r="F277" s="227">
        <v>0</v>
      </c>
      <c r="H277" s="126" t="s">
        <v>537</v>
      </c>
      <c r="I277" s="126" t="s">
        <v>538</v>
      </c>
      <c r="J277" s="227">
        <v>0</v>
      </c>
      <c r="K277" s="227">
        <v>0</v>
      </c>
      <c r="L277" s="227">
        <v>0</v>
      </c>
      <c r="M277" s="227">
        <v>0</v>
      </c>
      <c r="O277" s="126" t="s">
        <v>537</v>
      </c>
      <c r="P277" s="126" t="s">
        <v>538</v>
      </c>
      <c r="Q277" s="227">
        <v>0</v>
      </c>
      <c r="R277" s="227">
        <v>0</v>
      </c>
      <c r="S277" s="227">
        <v>0</v>
      </c>
      <c r="T277" s="227">
        <v>0</v>
      </c>
      <c r="V277" s="126" t="s">
        <v>537</v>
      </c>
      <c r="W277" s="126" t="s">
        <v>538</v>
      </c>
      <c r="X277" s="227">
        <v>0</v>
      </c>
      <c r="Y277" s="227">
        <v>0</v>
      </c>
      <c r="Z277" s="227">
        <v>0</v>
      </c>
      <c r="AA277" s="227">
        <v>0</v>
      </c>
      <c r="AC277" s="126" t="s">
        <v>537</v>
      </c>
      <c r="AD277" s="126" t="s">
        <v>538</v>
      </c>
      <c r="AE277" s="227">
        <v>0</v>
      </c>
      <c r="AF277" s="227">
        <v>0</v>
      </c>
      <c r="AG277" s="227">
        <v>0</v>
      </c>
      <c r="AH277" s="227">
        <v>0</v>
      </c>
      <c r="AJ277" s="126" t="s">
        <v>537</v>
      </c>
      <c r="AK277" s="126" t="s">
        <v>538</v>
      </c>
      <c r="AL277" s="227">
        <v>0</v>
      </c>
      <c r="AM277" s="227">
        <v>0</v>
      </c>
      <c r="AN277" s="227">
        <v>0</v>
      </c>
      <c r="AO277" s="227">
        <v>0</v>
      </c>
      <c r="AQ277" s="126" t="s">
        <v>537</v>
      </c>
      <c r="AR277" s="126" t="s">
        <v>538</v>
      </c>
      <c r="AS277" s="227">
        <v>0</v>
      </c>
      <c r="AT277" s="227">
        <v>0</v>
      </c>
      <c r="AU277" s="227">
        <v>0</v>
      </c>
      <c r="AV277" s="227">
        <v>0</v>
      </c>
      <c r="AX277" s="126" t="s">
        <v>537</v>
      </c>
      <c r="AY277" s="126" t="s">
        <v>538</v>
      </c>
      <c r="AZ277" s="227">
        <v>0</v>
      </c>
      <c r="BA277" s="227">
        <v>0</v>
      </c>
      <c r="BB277" s="227">
        <v>0</v>
      </c>
      <c r="BC277" s="227">
        <v>0</v>
      </c>
      <c r="BE277" s="126" t="s">
        <v>537</v>
      </c>
      <c r="BF277" s="126" t="s">
        <v>538</v>
      </c>
      <c r="BG277" s="227">
        <v>0</v>
      </c>
      <c r="BH277" s="227">
        <v>0</v>
      </c>
      <c r="BI277" s="227">
        <v>0</v>
      </c>
      <c r="BJ277" s="227">
        <v>0</v>
      </c>
      <c r="BL277" s="126" t="s">
        <v>537</v>
      </c>
      <c r="BM277" s="126" t="s">
        <v>538</v>
      </c>
      <c r="BN277" s="227">
        <v>0</v>
      </c>
      <c r="BO277" s="227">
        <v>0</v>
      </c>
      <c r="BP277" s="227">
        <v>0</v>
      </c>
      <c r="BQ277" s="227">
        <v>0</v>
      </c>
      <c r="BS277" s="126" t="s">
        <v>537</v>
      </c>
      <c r="BT277" s="126" t="s">
        <v>538</v>
      </c>
      <c r="BU277" s="227">
        <v>0</v>
      </c>
      <c r="BV277" s="227">
        <v>0</v>
      </c>
      <c r="BW277" s="227">
        <v>0</v>
      </c>
      <c r="BX277" s="227">
        <v>0</v>
      </c>
      <c r="BZ277" s="126" t="s">
        <v>537</v>
      </c>
      <c r="CA277" s="126" t="s">
        <v>538</v>
      </c>
      <c r="CB277" s="227">
        <v>0</v>
      </c>
      <c r="CC277" s="227">
        <v>0</v>
      </c>
      <c r="CD277" s="227">
        <v>0</v>
      </c>
      <c r="CE277" s="227">
        <v>0</v>
      </c>
    </row>
    <row r="278" spans="1:83">
      <c r="A278" s="126" t="s">
        <v>539</v>
      </c>
      <c r="B278" s="126" t="s">
        <v>540</v>
      </c>
      <c r="C278" s="227">
        <v>0</v>
      </c>
      <c r="D278" s="227">
        <v>0</v>
      </c>
      <c r="E278" s="227">
        <v>0</v>
      </c>
      <c r="F278" s="227">
        <v>0</v>
      </c>
      <c r="H278" s="126" t="s">
        <v>539</v>
      </c>
      <c r="I278" s="126" t="s">
        <v>540</v>
      </c>
      <c r="J278" s="227">
        <v>0</v>
      </c>
      <c r="K278" s="227">
        <v>0</v>
      </c>
      <c r="L278" s="227">
        <v>0</v>
      </c>
      <c r="M278" s="227">
        <v>0</v>
      </c>
      <c r="O278" s="126" t="s">
        <v>539</v>
      </c>
      <c r="P278" s="126" t="s">
        <v>540</v>
      </c>
      <c r="Q278" s="227">
        <v>0</v>
      </c>
      <c r="R278" s="227">
        <v>0</v>
      </c>
      <c r="S278" s="227">
        <v>0</v>
      </c>
      <c r="T278" s="227">
        <v>0</v>
      </c>
      <c r="V278" s="126" t="s">
        <v>539</v>
      </c>
      <c r="W278" s="126" t="s">
        <v>540</v>
      </c>
      <c r="X278" s="227">
        <v>0</v>
      </c>
      <c r="Y278" s="227">
        <v>0</v>
      </c>
      <c r="Z278" s="227">
        <v>0</v>
      </c>
      <c r="AA278" s="227">
        <v>0</v>
      </c>
      <c r="AC278" s="126" t="s">
        <v>539</v>
      </c>
      <c r="AD278" s="126" t="s">
        <v>540</v>
      </c>
      <c r="AE278" s="227">
        <v>0</v>
      </c>
      <c r="AF278" s="227">
        <v>0</v>
      </c>
      <c r="AG278" s="227">
        <v>0</v>
      </c>
      <c r="AH278" s="227">
        <v>0</v>
      </c>
      <c r="AJ278" s="126" t="s">
        <v>539</v>
      </c>
      <c r="AK278" s="126" t="s">
        <v>540</v>
      </c>
      <c r="AL278" s="227">
        <v>0</v>
      </c>
      <c r="AM278" s="227">
        <v>0</v>
      </c>
      <c r="AN278" s="227">
        <v>0</v>
      </c>
      <c r="AO278" s="227">
        <v>0</v>
      </c>
      <c r="AQ278" s="126" t="s">
        <v>539</v>
      </c>
      <c r="AR278" s="126" t="s">
        <v>540</v>
      </c>
      <c r="AS278" s="227">
        <v>0</v>
      </c>
      <c r="AT278" s="227">
        <v>0</v>
      </c>
      <c r="AU278" s="227">
        <v>0</v>
      </c>
      <c r="AV278" s="227">
        <v>0</v>
      </c>
      <c r="AX278" s="126" t="s">
        <v>539</v>
      </c>
      <c r="AY278" s="126" t="s">
        <v>540</v>
      </c>
      <c r="AZ278" s="227">
        <v>0</v>
      </c>
      <c r="BA278" s="227">
        <v>0</v>
      </c>
      <c r="BB278" s="227">
        <v>0</v>
      </c>
      <c r="BC278" s="227">
        <v>0</v>
      </c>
      <c r="BE278" s="126" t="s">
        <v>539</v>
      </c>
      <c r="BF278" s="126" t="s">
        <v>540</v>
      </c>
      <c r="BG278" s="227">
        <v>0</v>
      </c>
      <c r="BH278" s="227">
        <v>0</v>
      </c>
      <c r="BI278" s="227">
        <v>0</v>
      </c>
      <c r="BJ278" s="227">
        <v>0</v>
      </c>
      <c r="BL278" s="126" t="s">
        <v>539</v>
      </c>
      <c r="BM278" s="126" t="s">
        <v>540</v>
      </c>
      <c r="BN278" s="227">
        <v>0</v>
      </c>
      <c r="BO278" s="227">
        <v>0</v>
      </c>
      <c r="BP278" s="227">
        <v>0</v>
      </c>
      <c r="BQ278" s="227">
        <v>0</v>
      </c>
      <c r="BS278" s="126" t="s">
        <v>539</v>
      </c>
      <c r="BT278" s="126" t="s">
        <v>540</v>
      </c>
      <c r="BU278" s="227">
        <v>0</v>
      </c>
      <c r="BV278" s="227">
        <v>0</v>
      </c>
      <c r="BW278" s="227">
        <v>0</v>
      </c>
      <c r="BX278" s="227">
        <v>0</v>
      </c>
      <c r="BZ278" s="126" t="s">
        <v>539</v>
      </c>
      <c r="CA278" s="126" t="s">
        <v>540</v>
      </c>
      <c r="CB278" s="227">
        <v>0</v>
      </c>
      <c r="CC278" s="227">
        <v>0</v>
      </c>
      <c r="CD278" s="227">
        <v>0</v>
      </c>
      <c r="CE278" s="227">
        <v>0</v>
      </c>
    </row>
    <row r="279" spans="1:83">
      <c r="A279" s="126" t="s">
        <v>541</v>
      </c>
      <c r="B279" s="126" t="s">
        <v>542</v>
      </c>
      <c r="C279" s="227">
        <v>0</v>
      </c>
      <c r="D279" s="227">
        <v>0</v>
      </c>
      <c r="E279" s="227">
        <v>0</v>
      </c>
      <c r="F279" s="227">
        <v>0</v>
      </c>
      <c r="H279" s="126" t="s">
        <v>541</v>
      </c>
      <c r="I279" s="126" t="s">
        <v>542</v>
      </c>
      <c r="J279" s="227">
        <v>0</v>
      </c>
      <c r="K279" s="227">
        <v>0</v>
      </c>
      <c r="L279" s="227">
        <v>0</v>
      </c>
      <c r="M279" s="227">
        <v>0</v>
      </c>
      <c r="O279" s="126" t="s">
        <v>541</v>
      </c>
      <c r="P279" s="126" t="s">
        <v>542</v>
      </c>
      <c r="Q279" s="227">
        <v>0</v>
      </c>
      <c r="R279" s="227">
        <v>0</v>
      </c>
      <c r="S279" s="227">
        <v>0</v>
      </c>
      <c r="T279" s="227">
        <v>0</v>
      </c>
      <c r="V279" s="126" t="s">
        <v>541</v>
      </c>
      <c r="W279" s="126" t="s">
        <v>542</v>
      </c>
      <c r="X279" s="227">
        <v>0</v>
      </c>
      <c r="Y279" s="227">
        <v>0</v>
      </c>
      <c r="Z279" s="227">
        <v>0</v>
      </c>
      <c r="AA279" s="227">
        <v>0</v>
      </c>
      <c r="AC279" s="126" t="s">
        <v>541</v>
      </c>
      <c r="AD279" s="126" t="s">
        <v>542</v>
      </c>
      <c r="AE279" s="227">
        <v>0</v>
      </c>
      <c r="AF279" s="227">
        <v>0</v>
      </c>
      <c r="AG279" s="227">
        <v>0</v>
      </c>
      <c r="AH279" s="227">
        <v>0</v>
      </c>
      <c r="AJ279" s="126" t="s">
        <v>541</v>
      </c>
      <c r="AK279" s="126" t="s">
        <v>542</v>
      </c>
      <c r="AL279" s="227">
        <v>0</v>
      </c>
      <c r="AM279" s="227">
        <v>0</v>
      </c>
      <c r="AN279" s="227">
        <v>0</v>
      </c>
      <c r="AO279" s="227">
        <v>0</v>
      </c>
      <c r="AQ279" s="126" t="s">
        <v>541</v>
      </c>
      <c r="AR279" s="126" t="s">
        <v>542</v>
      </c>
      <c r="AS279" s="227">
        <v>0</v>
      </c>
      <c r="AT279" s="227">
        <v>0</v>
      </c>
      <c r="AU279" s="227">
        <v>0</v>
      </c>
      <c r="AV279" s="227">
        <v>0</v>
      </c>
      <c r="AX279" s="126" t="s">
        <v>541</v>
      </c>
      <c r="AY279" s="126" t="s">
        <v>542</v>
      </c>
      <c r="AZ279" s="227">
        <v>0</v>
      </c>
      <c r="BA279" s="227">
        <v>0</v>
      </c>
      <c r="BB279" s="227">
        <v>0</v>
      </c>
      <c r="BC279" s="227">
        <v>0</v>
      </c>
      <c r="BE279" s="126" t="s">
        <v>541</v>
      </c>
      <c r="BF279" s="126" t="s">
        <v>542</v>
      </c>
      <c r="BG279" s="227">
        <v>0</v>
      </c>
      <c r="BH279" s="227">
        <v>0</v>
      </c>
      <c r="BI279" s="227">
        <v>0</v>
      </c>
      <c r="BJ279" s="227">
        <v>0</v>
      </c>
      <c r="BL279" s="126" t="s">
        <v>541</v>
      </c>
      <c r="BM279" s="126" t="s">
        <v>542</v>
      </c>
      <c r="BN279" s="227">
        <v>0</v>
      </c>
      <c r="BO279" s="227">
        <v>0</v>
      </c>
      <c r="BP279" s="227">
        <v>0</v>
      </c>
      <c r="BQ279" s="227">
        <v>0</v>
      </c>
      <c r="BS279" s="126" t="s">
        <v>541</v>
      </c>
      <c r="BT279" s="126" t="s">
        <v>542</v>
      </c>
      <c r="BU279" s="227">
        <v>0</v>
      </c>
      <c r="BV279" s="227">
        <v>0</v>
      </c>
      <c r="BW279" s="227">
        <v>0</v>
      </c>
      <c r="BX279" s="227">
        <v>0</v>
      </c>
      <c r="BZ279" s="126" t="s">
        <v>541</v>
      </c>
      <c r="CA279" s="126" t="s">
        <v>542</v>
      </c>
      <c r="CB279" s="227">
        <v>0</v>
      </c>
      <c r="CC279" s="227">
        <v>0</v>
      </c>
      <c r="CD279" s="227">
        <v>0</v>
      </c>
      <c r="CE279" s="227">
        <v>0</v>
      </c>
    </row>
    <row r="280" spans="1:83">
      <c r="A280" s="126" t="s">
        <v>543</v>
      </c>
      <c r="B280" s="126" t="s">
        <v>544</v>
      </c>
      <c r="C280" s="227">
        <v>0</v>
      </c>
      <c r="D280" s="227">
        <v>0</v>
      </c>
      <c r="E280" s="227">
        <v>0</v>
      </c>
      <c r="F280" s="227">
        <v>0</v>
      </c>
      <c r="H280" s="126" t="s">
        <v>543</v>
      </c>
      <c r="I280" s="126" t="s">
        <v>544</v>
      </c>
      <c r="J280" s="227">
        <v>0</v>
      </c>
      <c r="K280" s="227">
        <v>0</v>
      </c>
      <c r="L280" s="227">
        <v>0</v>
      </c>
      <c r="M280" s="227">
        <v>0</v>
      </c>
      <c r="O280" s="126" t="s">
        <v>543</v>
      </c>
      <c r="P280" s="126" t="s">
        <v>544</v>
      </c>
      <c r="Q280" s="227">
        <v>0</v>
      </c>
      <c r="R280" s="227">
        <v>0</v>
      </c>
      <c r="S280" s="227">
        <v>0</v>
      </c>
      <c r="T280" s="227">
        <v>0</v>
      </c>
      <c r="V280" s="126" t="s">
        <v>543</v>
      </c>
      <c r="W280" s="126" t="s">
        <v>544</v>
      </c>
      <c r="X280" s="227">
        <v>0</v>
      </c>
      <c r="Y280" s="227">
        <v>0</v>
      </c>
      <c r="Z280" s="227">
        <v>0</v>
      </c>
      <c r="AA280" s="227">
        <v>0</v>
      </c>
      <c r="AC280" s="126" t="s">
        <v>543</v>
      </c>
      <c r="AD280" s="126" t="s">
        <v>544</v>
      </c>
      <c r="AE280" s="227">
        <v>0</v>
      </c>
      <c r="AF280" s="227">
        <v>0</v>
      </c>
      <c r="AG280" s="227">
        <v>0</v>
      </c>
      <c r="AH280" s="227">
        <v>0</v>
      </c>
      <c r="AJ280" s="126" t="s">
        <v>543</v>
      </c>
      <c r="AK280" s="126" t="s">
        <v>544</v>
      </c>
      <c r="AL280" s="227">
        <v>0</v>
      </c>
      <c r="AM280" s="227">
        <v>0</v>
      </c>
      <c r="AN280" s="227">
        <v>0</v>
      </c>
      <c r="AO280" s="227">
        <v>0</v>
      </c>
      <c r="AQ280" s="126" t="s">
        <v>543</v>
      </c>
      <c r="AR280" s="126" t="s">
        <v>544</v>
      </c>
      <c r="AS280" s="227">
        <v>0</v>
      </c>
      <c r="AT280" s="227">
        <v>0</v>
      </c>
      <c r="AU280" s="227">
        <v>0</v>
      </c>
      <c r="AV280" s="227">
        <v>0</v>
      </c>
      <c r="AX280" s="126" t="s">
        <v>543</v>
      </c>
      <c r="AY280" s="126" t="s">
        <v>544</v>
      </c>
      <c r="AZ280" s="227">
        <v>0</v>
      </c>
      <c r="BA280" s="227">
        <v>0</v>
      </c>
      <c r="BB280" s="227">
        <v>0</v>
      </c>
      <c r="BC280" s="227">
        <v>0</v>
      </c>
      <c r="BE280" s="126" t="s">
        <v>543</v>
      </c>
      <c r="BF280" s="126" t="s">
        <v>544</v>
      </c>
      <c r="BG280" s="227">
        <v>0</v>
      </c>
      <c r="BH280" s="227">
        <v>0</v>
      </c>
      <c r="BI280" s="227">
        <v>0</v>
      </c>
      <c r="BJ280" s="227">
        <v>0</v>
      </c>
      <c r="BL280" s="126" t="s">
        <v>543</v>
      </c>
      <c r="BM280" s="126" t="s">
        <v>544</v>
      </c>
      <c r="BN280" s="227">
        <v>0</v>
      </c>
      <c r="BO280" s="227">
        <v>0</v>
      </c>
      <c r="BP280" s="227">
        <v>0</v>
      </c>
      <c r="BQ280" s="227">
        <v>0</v>
      </c>
      <c r="BS280" s="126" t="s">
        <v>543</v>
      </c>
      <c r="BT280" s="126" t="s">
        <v>544</v>
      </c>
      <c r="BU280" s="227">
        <v>0</v>
      </c>
      <c r="BV280" s="227">
        <v>0</v>
      </c>
      <c r="BW280" s="227">
        <v>0</v>
      </c>
      <c r="BX280" s="227">
        <v>0</v>
      </c>
      <c r="BZ280" s="126" t="s">
        <v>543</v>
      </c>
      <c r="CA280" s="126" t="s">
        <v>544</v>
      </c>
      <c r="CB280" s="227">
        <v>0</v>
      </c>
      <c r="CC280" s="227">
        <v>0</v>
      </c>
      <c r="CD280" s="227">
        <v>0</v>
      </c>
      <c r="CE280" s="227">
        <v>0</v>
      </c>
    </row>
    <row r="281" spans="1:83">
      <c r="A281" s="126" t="s">
        <v>1135</v>
      </c>
      <c r="B281" s="126" t="s">
        <v>1151</v>
      </c>
      <c r="C281" s="227">
        <v>0</v>
      </c>
      <c r="D281" s="227">
        <v>0</v>
      </c>
      <c r="E281" s="227">
        <v>0</v>
      </c>
      <c r="F281" s="227">
        <v>0</v>
      </c>
      <c r="H281" s="126" t="s">
        <v>1135</v>
      </c>
      <c r="I281" s="126" t="s">
        <v>1151</v>
      </c>
      <c r="J281" s="227">
        <v>0</v>
      </c>
      <c r="K281" s="227">
        <v>0</v>
      </c>
      <c r="L281" s="227">
        <v>0</v>
      </c>
      <c r="M281" s="227">
        <v>0</v>
      </c>
      <c r="O281" s="126" t="s">
        <v>1135</v>
      </c>
      <c r="P281" s="126" t="s">
        <v>1151</v>
      </c>
      <c r="Q281" s="227">
        <v>0</v>
      </c>
      <c r="R281" s="227">
        <v>0</v>
      </c>
      <c r="S281" s="227">
        <v>0</v>
      </c>
      <c r="T281" s="227">
        <v>0</v>
      </c>
      <c r="V281" s="126" t="s">
        <v>1135</v>
      </c>
      <c r="W281" s="126" t="s">
        <v>1151</v>
      </c>
      <c r="X281" s="227">
        <v>0</v>
      </c>
      <c r="Y281" s="227">
        <v>0</v>
      </c>
      <c r="Z281" s="227">
        <v>0</v>
      </c>
      <c r="AA281" s="227">
        <v>0</v>
      </c>
      <c r="AC281" s="126" t="s">
        <v>1135</v>
      </c>
      <c r="AD281" s="126" t="s">
        <v>1151</v>
      </c>
      <c r="AE281" s="227">
        <v>0</v>
      </c>
      <c r="AF281" s="227">
        <v>0</v>
      </c>
      <c r="AG281" s="227">
        <v>0</v>
      </c>
      <c r="AH281" s="227">
        <v>0</v>
      </c>
      <c r="AJ281" s="126" t="s">
        <v>1135</v>
      </c>
      <c r="AK281" s="126" t="s">
        <v>1151</v>
      </c>
      <c r="AL281" s="227">
        <v>0</v>
      </c>
      <c r="AM281" s="227">
        <v>0</v>
      </c>
      <c r="AN281" s="227">
        <v>0</v>
      </c>
      <c r="AO281" s="227">
        <v>0</v>
      </c>
      <c r="AQ281" s="126" t="s">
        <v>1135</v>
      </c>
      <c r="AR281" s="126" t="s">
        <v>1151</v>
      </c>
      <c r="AS281" s="227">
        <v>0</v>
      </c>
      <c r="AT281" s="227">
        <v>0</v>
      </c>
      <c r="AU281" s="227">
        <v>0</v>
      </c>
      <c r="AV281" s="227">
        <v>0</v>
      </c>
      <c r="AX281" s="126" t="s">
        <v>1135</v>
      </c>
      <c r="AY281" s="126" t="s">
        <v>1151</v>
      </c>
      <c r="AZ281" s="227">
        <v>0</v>
      </c>
      <c r="BA281" s="227">
        <v>0</v>
      </c>
      <c r="BB281" s="227">
        <v>0</v>
      </c>
      <c r="BC281" s="227">
        <v>0</v>
      </c>
      <c r="BE281" s="126" t="s">
        <v>1135</v>
      </c>
      <c r="BF281" s="126" t="s">
        <v>1151</v>
      </c>
      <c r="BG281" s="227">
        <v>0</v>
      </c>
      <c r="BH281" s="227">
        <v>0</v>
      </c>
      <c r="BI281" s="227">
        <v>0</v>
      </c>
      <c r="BJ281" s="227">
        <v>0</v>
      </c>
      <c r="BL281" s="126" t="s">
        <v>1135</v>
      </c>
      <c r="BM281" s="126" t="s">
        <v>1151</v>
      </c>
      <c r="BN281" s="227">
        <v>0</v>
      </c>
      <c r="BO281" s="227">
        <v>0</v>
      </c>
      <c r="BP281" s="227">
        <v>0</v>
      </c>
      <c r="BQ281" s="227">
        <v>0</v>
      </c>
      <c r="BS281" s="126" t="s">
        <v>1135</v>
      </c>
      <c r="BT281" s="126" t="s">
        <v>1151</v>
      </c>
      <c r="BU281" s="227">
        <v>0</v>
      </c>
      <c r="BV281" s="227">
        <v>0</v>
      </c>
      <c r="BW281" s="227">
        <v>0</v>
      </c>
      <c r="BX281" s="227">
        <v>0</v>
      </c>
      <c r="BZ281" s="126" t="s">
        <v>1135</v>
      </c>
      <c r="CA281" s="126" t="s">
        <v>1151</v>
      </c>
      <c r="CB281" s="227">
        <v>0</v>
      </c>
      <c r="CC281" s="227">
        <v>0</v>
      </c>
      <c r="CD281" s="227">
        <v>0</v>
      </c>
      <c r="CE281" s="227">
        <v>0</v>
      </c>
    </row>
    <row r="282" spans="1:83">
      <c r="A282" s="126" t="s">
        <v>545</v>
      </c>
      <c r="B282" s="126" t="s">
        <v>546</v>
      </c>
      <c r="C282" s="227">
        <v>0</v>
      </c>
      <c r="D282" s="227">
        <v>0</v>
      </c>
      <c r="E282" s="227">
        <v>0</v>
      </c>
      <c r="F282" s="227">
        <v>0</v>
      </c>
      <c r="H282" s="126" t="s">
        <v>545</v>
      </c>
      <c r="I282" s="126" t="s">
        <v>546</v>
      </c>
      <c r="J282" s="227">
        <v>0</v>
      </c>
      <c r="K282" s="227">
        <v>0</v>
      </c>
      <c r="L282" s="227">
        <v>0</v>
      </c>
      <c r="M282" s="227">
        <v>0</v>
      </c>
      <c r="O282" s="126" t="s">
        <v>545</v>
      </c>
      <c r="P282" s="126" t="s">
        <v>546</v>
      </c>
      <c r="Q282" s="227">
        <v>0</v>
      </c>
      <c r="R282" s="227">
        <v>0</v>
      </c>
      <c r="S282" s="227">
        <v>0</v>
      </c>
      <c r="T282" s="227">
        <v>0</v>
      </c>
      <c r="V282" s="126" t="s">
        <v>545</v>
      </c>
      <c r="W282" s="126" t="s">
        <v>546</v>
      </c>
      <c r="X282" s="227">
        <v>0</v>
      </c>
      <c r="Y282" s="227">
        <v>0</v>
      </c>
      <c r="Z282" s="227">
        <v>0</v>
      </c>
      <c r="AA282" s="227">
        <v>0</v>
      </c>
      <c r="AC282" s="126" t="s">
        <v>545</v>
      </c>
      <c r="AD282" s="126" t="s">
        <v>546</v>
      </c>
      <c r="AE282" s="227">
        <v>0</v>
      </c>
      <c r="AF282" s="227">
        <v>0</v>
      </c>
      <c r="AG282" s="227">
        <v>0</v>
      </c>
      <c r="AH282" s="227">
        <v>0</v>
      </c>
      <c r="AJ282" s="126" t="s">
        <v>545</v>
      </c>
      <c r="AK282" s="126" t="s">
        <v>546</v>
      </c>
      <c r="AL282" s="227">
        <v>0</v>
      </c>
      <c r="AM282" s="227">
        <v>0</v>
      </c>
      <c r="AN282" s="227">
        <v>0</v>
      </c>
      <c r="AO282" s="227">
        <v>0</v>
      </c>
      <c r="AQ282" s="126" t="s">
        <v>545</v>
      </c>
      <c r="AR282" s="126" t="s">
        <v>546</v>
      </c>
      <c r="AS282" s="227">
        <v>0</v>
      </c>
      <c r="AT282" s="227">
        <v>0</v>
      </c>
      <c r="AU282" s="227">
        <v>0</v>
      </c>
      <c r="AV282" s="227">
        <v>0</v>
      </c>
      <c r="AX282" s="126" t="s">
        <v>545</v>
      </c>
      <c r="AY282" s="126" t="s">
        <v>546</v>
      </c>
      <c r="AZ282" s="227">
        <v>0</v>
      </c>
      <c r="BA282" s="227">
        <v>0</v>
      </c>
      <c r="BB282" s="227">
        <v>0</v>
      </c>
      <c r="BC282" s="227">
        <v>0</v>
      </c>
      <c r="BE282" s="126" t="s">
        <v>545</v>
      </c>
      <c r="BF282" s="126" t="s">
        <v>546</v>
      </c>
      <c r="BG282" s="227">
        <v>0</v>
      </c>
      <c r="BH282" s="227">
        <v>0</v>
      </c>
      <c r="BI282" s="227">
        <v>0</v>
      </c>
      <c r="BJ282" s="227">
        <v>0</v>
      </c>
      <c r="BL282" s="126" t="s">
        <v>545</v>
      </c>
      <c r="BM282" s="126" t="s">
        <v>546</v>
      </c>
      <c r="BN282" s="227">
        <v>0</v>
      </c>
      <c r="BO282" s="227">
        <v>0</v>
      </c>
      <c r="BP282" s="227">
        <v>0</v>
      </c>
      <c r="BQ282" s="227">
        <v>0</v>
      </c>
      <c r="BS282" s="126" t="s">
        <v>545</v>
      </c>
      <c r="BT282" s="126" t="s">
        <v>546</v>
      </c>
      <c r="BU282" s="227">
        <v>0</v>
      </c>
      <c r="BV282" s="227">
        <v>0</v>
      </c>
      <c r="BW282" s="227">
        <v>0</v>
      </c>
      <c r="BX282" s="227">
        <v>0</v>
      </c>
      <c r="BZ282" s="126" t="s">
        <v>545</v>
      </c>
      <c r="CA282" s="126" t="s">
        <v>546</v>
      </c>
      <c r="CB282" s="227">
        <v>0</v>
      </c>
      <c r="CC282" s="227">
        <v>0</v>
      </c>
      <c r="CD282" s="227">
        <v>0</v>
      </c>
      <c r="CE282" s="227">
        <v>0</v>
      </c>
    </row>
    <row r="283" spans="1:83">
      <c r="A283" s="126" t="s">
        <v>547</v>
      </c>
      <c r="B283" s="126" t="s">
        <v>548</v>
      </c>
      <c r="C283" s="227">
        <v>0</v>
      </c>
      <c r="D283" s="227">
        <v>0</v>
      </c>
      <c r="E283" s="227">
        <v>0</v>
      </c>
      <c r="F283" s="227">
        <v>0</v>
      </c>
      <c r="H283" s="126" t="s">
        <v>547</v>
      </c>
      <c r="I283" s="126" t="s">
        <v>548</v>
      </c>
      <c r="J283" s="227">
        <v>0</v>
      </c>
      <c r="K283" s="227">
        <v>0</v>
      </c>
      <c r="L283" s="227">
        <v>0</v>
      </c>
      <c r="M283" s="227">
        <v>0</v>
      </c>
      <c r="O283" s="126" t="s">
        <v>547</v>
      </c>
      <c r="P283" s="126" t="s">
        <v>548</v>
      </c>
      <c r="Q283" s="227">
        <v>0</v>
      </c>
      <c r="R283" s="227">
        <v>0</v>
      </c>
      <c r="S283" s="227">
        <v>0</v>
      </c>
      <c r="T283" s="227">
        <v>0</v>
      </c>
      <c r="V283" s="126" t="s">
        <v>547</v>
      </c>
      <c r="W283" s="126" t="s">
        <v>548</v>
      </c>
      <c r="X283" s="227">
        <v>0</v>
      </c>
      <c r="Y283" s="227">
        <v>0</v>
      </c>
      <c r="Z283" s="227">
        <v>0</v>
      </c>
      <c r="AA283" s="227">
        <v>0</v>
      </c>
      <c r="AC283" s="126" t="s">
        <v>547</v>
      </c>
      <c r="AD283" s="126" t="s">
        <v>548</v>
      </c>
      <c r="AE283" s="227">
        <v>0</v>
      </c>
      <c r="AF283" s="227">
        <v>0</v>
      </c>
      <c r="AG283" s="227">
        <v>0</v>
      </c>
      <c r="AH283" s="227">
        <v>0</v>
      </c>
      <c r="AJ283" s="126" t="s">
        <v>547</v>
      </c>
      <c r="AK283" s="126" t="s">
        <v>548</v>
      </c>
      <c r="AL283" s="227">
        <v>0</v>
      </c>
      <c r="AM283" s="227">
        <v>0</v>
      </c>
      <c r="AN283" s="227">
        <v>0</v>
      </c>
      <c r="AO283" s="227">
        <v>0</v>
      </c>
      <c r="AQ283" s="126" t="s">
        <v>547</v>
      </c>
      <c r="AR283" s="126" t="s">
        <v>548</v>
      </c>
      <c r="AS283" s="227">
        <v>0</v>
      </c>
      <c r="AT283" s="227">
        <v>0</v>
      </c>
      <c r="AU283" s="227">
        <v>0</v>
      </c>
      <c r="AV283" s="227">
        <v>0</v>
      </c>
      <c r="AX283" s="126" t="s">
        <v>547</v>
      </c>
      <c r="AY283" s="126" t="s">
        <v>548</v>
      </c>
      <c r="AZ283" s="227">
        <v>0</v>
      </c>
      <c r="BA283" s="227">
        <v>0</v>
      </c>
      <c r="BB283" s="227">
        <v>0</v>
      </c>
      <c r="BC283" s="227">
        <v>0</v>
      </c>
      <c r="BE283" s="126" t="s">
        <v>547</v>
      </c>
      <c r="BF283" s="126" t="s">
        <v>548</v>
      </c>
      <c r="BG283" s="227">
        <v>0</v>
      </c>
      <c r="BH283" s="227">
        <v>0</v>
      </c>
      <c r="BI283" s="227">
        <v>0</v>
      </c>
      <c r="BJ283" s="227">
        <v>0</v>
      </c>
      <c r="BL283" s="126" t="s">
        <v>547</v>
      </c>
      <c r="BM283" s="126" t="s">
        <v>548</v>
      </c>
      <c r="BN283" s="227">
        <v>0</v>
      </c>
      <c r="BO283" s="227">
        <v>0</v>
      </c>
      <c r="BP283" s="227">
        <v>0</v>
      </c>
      <c r="BQ283" s="227">
        <v>0</v>
      </c>
      <c r="BS283" s="126" t="s">
        <v>547</v>
      </c>
      <c r="BT283" s="126" t="s">
        <v>548</v>
      </c>
      <c r="BU283" s="227">
        <v>0</v>
      </c>
      <c r="BV283" s="227">
        <v>0</v>
      </c>
      <c r="BW283" s="227">
        <v>0</v>
      </c>
      <c r="BX283" s="227">
        <v>0</v>
      </c>
      <c r="BZ283" s="126" t="s">
        <v>547</v>
      </c>
      <c r="CA283" s="126" t="s">
        <v>548</v>
      </c>
      <c r="CB283" s="227">
        <v>0</v>
      </c>
      <c r="CC283" s="227">
        <v>0</v>
      </c>
      <c r="CD283" s="227">
        <v>0</v>
      </c>
      <c r="CE283" s="227">
        <v>0</v>
      </c>
    </row>
    <row r="284" spans="1:83">
      <c r="A284" s="126" t="s">
        <v>549</v>
      </c>
      <c r="B284" s="126" t="s">
        <v>550</v>
      </c>
      <c r="C284" s="227">
        <v>0</v>
      </c>
      <c r="D284" s="227">
        <v>0</v>
      </c>
      <c r="E284" s="227">
        <v>0</v>
      </c>
      <c r="F284" s="227">
        <v>0</v>
      </c>
      <c r="H284" s="126" t="s">
        <v>549</v>
      </c>
      <c r="I284" s="126" t="s">
        <v>550</v>
      </c>
      <c r="J284" s="227">
        <v>0</v>
      </c>
      <c r="K284" s="227">
        <v>0</v>
      </c>
      <c r="L284" s="227">
        <v>0</v>
      </c>
      <c r="M284" s="227">
        <v>0</v>
      </c>
      <c r="O284" s="126" t="s">
        <v>549</v>
      </c>
      <c r="P284" s="126" t="s">
        <v>550</v>
      </c>
      <c r="Q284" s="227">
        <v>0</v>
      </c>
      <c r="R284" s="227">
        <v>0</v>
      </c>
      <c r="S284" s="227">
        <v>0</v>
      </c>
      <c r="T284" s="227">
        <v>0</v>
      </c>
      <c r="V284" s="126" t="s">
        <v>549</v>
      </c>
      <c r="W284" s="126" t="s">
        <v>550</v>
      </c>
      <c r="X284" s="227">
        <v>0</v>
      </c>
      <c r="Y284" s="227">
        <v>0</v>
      </c>
      <c r="Z284" s="227">
        <v>0</v>
      </c>
      <c r="AA284" s="227">
        <v>0</v>
      </c>
      <c r="AC284" s="126" t="s">
        <v>549</v>
      </c>
      <c r="AD284" s="126" t="s">
        <v>550</v>
      </c>
      <c r="AE284" s="227">
        <v>0</v>
      </c>
      <c r="AF284" s="227">
        <v>0</v>
      </c>
      <c r="AG284" s="227">
        <v>0</v>
      </c>
      <c r="AH284" s="227">
        <v>0</v>
      </c>
      <c r="AJ284" s="126" t="s">
        <v>549</v>
      </c>
      <c r="AK284" s="126" t="s">
        <v>550</v>
      </c>
      <c r="AL284" s="227">
        <v>0</v>
      </c>
      <c r="AM284" s="227">
        <v>0</v>
      </c>
      <c r="AN284" s="227">
        <v>0</v>
      </c>
      <c r="AO284" s="227">
        <v>0</v>
      </c>
      <c r="AQ284" s="126" t="s">
        <v>549</v>
      </c>
      <c r="AR284" s="126" t="s">
        <v>550</v>
      </c>
      <c r="AS284" s="227">
        <v>0</v>
      </c>
      <c r="AT284" s="227">
        <v>0</v>
      </c>
      <c r="AU284" s="227">
        <v>0</v>
      </c>
      <c r="AV284" s="227">
        <v>0</v>
      </c>
      <c r="AX284" s="126" t="s">
        <v>549</v>
      </c>
      <c r="AY284" s="126" t="s">
        <v>550</v>
      </c>
      <c r="AZ284" s="227">
        <v>0</v>
      </c>
      <c r="BA284" s="227">
        <v>0</v>
      </c>
      <c r="BB284" s="227">
        <v>0</v>
      </c>
      <c r="BC284" s="227">
        <v>0</v>
      </c>
      <c r="BE284" s="126" t="s">
        <v>549</v>
      </c>
      <c r="BF284" s="126" t="s">
        <v>550</v>
      </c>
      <c r="BG284" s="227">
        <v>0</v>
      </c>
      <c r="BH284" s="227">
        <v>0</v>
      </c>
      <c r="BI284" s="227">
        <v>0</v>
      </c>
      <c r="BJ284" s="227">
        <v>0</v>
      </c>
      <c r="BL284" s="126" t="s">
        <v>549</v>
      </c>
      <c r="BM284" s="126" t="s">
        <v>550</v>
      </c>
      <c r="BN284" s="227">
        <v>0</v>
      </c>
      <c r="BO284" s="227">
        <v>0</v>
      </c>
      <c r="BP284" s="227">
        <v>0</v>
      </c>
      <c r="BQ284" s="227">
        <v>0</v>
      </c>
      <c r="BS284" s="126" t="s">
        <v>549</v>
      </c>
      <c r="BT284" s="126" t="s">
        <v>550</v>
      </c>
      <c r="BU284" s="227">
        <v>0</v>
      </c>
      <c r="BV284" s="227">
        <v>0</v>
      </c>
      <c r="BW284" s="227">
        <v>0</v>
      </c>
      <c r="BX284" s="227">
        <v>0</v>
      </c>
      <c r="BZ284" s="126" t="s">
        <v>549</v>
      </c>
      <c r="CA284" s="126" t="s">
        <v>550</v>
      </c>
      <c r="CB284" s="227">
        <v>0</v>
      </c>
      <c r="CC284" s="227">
        <v>0</v>
      </c>
      <c r="CD284" s="227">
        <v>0</v>
      </c>
      <c r="CE284" s="227">
        <v>0</v>
      </c>
    </row>
    <row r="285" spans="1:83">
      <c r="A285" s="126" t="s">
        <v>551</v>
      </c>
      <c r="B285" s="126" t="s">
        <v>552</v>
      </c>
      <c r="C285" s="227">
        <v>0</v>
      </c>
      <c r="D285" s="227">
        <v>0</v>
      </c>
      <c r="E285" s="227">
        <v>0</v>
      </c>
      <c r="F285" s="227">
        <v>0</v>
      </c>
      <c r="H285" s="126" t="s">
        <v>551</v>
      </c>
      <c r="I285" s="126" t="s">
        <v>552</v>
      </c>
      <c r="J285" s="227">
        <v>0</v>
      </c>
      <c r="K285" s="227">
        <v>0</v>
      </c>
      <c r="L285" s="227">
        <v>0</v>
      </c>
      <c r="M285" s="227">
        <v>0</v>
      </c>
      <c r="O285" s="126" t="s">
        <v>551</v>
      </c>
      <c r="P285" s="126" t="s">
        <v>552</v>
      </c>
      <c r="Q285" s="227">
        <v>0</v>
      </c>
      <c r="R285" s="227">
        <v>0</v>
      </c>
      <c r="S285" s="227">
        <v>0</v>
      </c>
      <c r="T285" s="227">
        <v>0</v>
      </c>
      <c r="V285" s="126" t="s">
        <v>551</v>
      </c>
      <c r="W285" s="126" t="s">
        <v>552</v>
      </c>
      <c r="X285" s="227">
        <v>0</v>
      </c>
      <c r="Y285" s="227">
        <v>0</v>
      </c>
      <c r="Z285" s="227">
        <v>0</v>
      </c>
      <c r="AA285" s="227">
        <v>0</v>
      </c>
      <c r="AC285" s="126" t="s">
        <v>551</v>
      </c>
      <c r="AD285" s="126" t="s">
        <v>552</v>
      </c>
      <c r="AE285" s="227">
        <v>0</v>
      </c>
      <c r="AF285" s="227">
        <v>0</v>
      </c>
      <c r="AG285" s="227">
        <v>0</v>
      </c>
      <c r="AH285" s="227">
        <v>0</v>
      </c>
      <c r="AJ285" s="126" t="s">
        <v>551</v>
      </c>
      <c r="AK285" s="126" t="s">
        <v>552</v>
      </c>
      <c r="AL285" s="227">
        <v>0</v>
      </c>
      <c r="AM285" s="227">
        <v>0</v>
      </c>
      <c r="AN285" s="227">
        <v>0</v>
      </c>
      <c r="AO285" s="227">
        <v>0</v>
      </c>
      <c r="AQ285" s="126" t="s">
        <v>551</v>
      </c>
      <c r="AR285" s="126" t="s">
        <v>552</v>
      </c>
      <c r="AS285" s="227">
        <v>0</v>
      </c>
      <c r="AT285" s="227">
        <v>0</v>
      </c>
      <c r="AU285" s="227">
        <v>0</v>
      </c>
      <c r="AV285" s="227">
        <v>0</v>
      </c>
      <c r="AX285" s="126" t="s">
        <v>551</v>
      </c>
      <c r="AY285" s="126" t="s">
        <v>552</v>
      </c>
      <c r="AZ285" s="227">
        <v>0</v>
      </c>
      <c r="BA285" s="227">
        <v>0</v>
      </c>
      <c r="BB285" s="227">
        <v>0</v>
      </c>
      <c r="BC285" s="227">
        <v>0</v>
      </c>
      <c r="BE285" s="126" t="s">
        <v>551</v>
      </c>
      <c r="BF285" s="126" t="s">
        <v>552</v>
      </c>
      <c r="BG285" s="227">
        <v>0</v>
      </c>
      <c r="BH285" s="227">
        <v>0</v>
      </c>
      <c r="BI285" s="227">
        <v>0</v>
      </c>
      <c r="BJ285" s="227">
        <v>0</v>
      </c>
      <c r="BL285" s="126" t="s">
        <v>551</v>
      </c>
      <c r="BM285" s="126" t="s">
        <v>552</v>
      </c>
      <c r="BN285" s="227">
        <v>0</v>
      </c>
      <c r="BO285" s="227">
        <v>0</v>
      </c>
      <c r="BP285" s="227">
        <v>0</v>
      </c>
      <c r="BQ285" s="227">
        <v>0</v>
      </c>
      <c r="BS285" s="126" t="s">
        <v>551</v>
      </c>
      <c r="BT285" s="126" t="s">
        <v>552</v>
      </c>
      <c r="BU285" s="227">
        <v>0</v>
      </c>
      <c r="BV285" s="227">
        <v>0</v>
      </c>
      <c r="BW285" s="227">
        <v>0</v>
      </c>
      <c r="BX285" s="227">
        <v>0</v>
      </c>
      <c r="BZ285" s="126" t="s">
        <v>551</v>
      </c>
      <c r="CA285" s="126" t="s">
        <v>552</v>
      </c>
      <c r="CB285" s="227">
        <v>0</v>
      </c>
      <c r="CC285" s="227">
        <v>0</v>
      </c>
      <c r="CD285" s="227">
        <v>0</v>
      </c>
      <c r="CE285" s="227">
        <v>0</v>
      </c>
    </row>
    <row r="286" spans="1:83">
      <c r="A286" s="126" t="s">
        <v>553</v>
      </c>
      <c r="B286" s="126" t="s">
        <v>554</v>
      </c>
      <c r="C286" s="227">
        <v>0</v>
      </c>
      <c r="D286" s="227">
        <v>0</v>
      </c>
      <c r="E286" s="227">
        <v>0</v>
      </c>
      <c r="F286" s="227">
        <v>0</v>
      </c>
      <c r="H286" s="126" t="s">
        <v>553</v>
      </c>
      <c r="I286" s="126" t="s">
        <v>554</v>
      </c>
      <c r="J286" s="227">
        <v>0</v>
      </c>
      <c r="K286" s="227">
        <v>0</v>
      </c>
      <c r="L286" s="227">
        <v>0</v>
      </c>
      <c r="M286" s="227">
        <v>0</v>
      </c>
      <c r="O286" s="126" t="s">
        <v>553</v>
      </c>
      <c r="P286" s="126" t="s">
        <v>554</v>
      </c>
      <c r="Q286" s="227">
        <v>0</v>
      </c>
      <c r="R286" s="227">
        <v>0</v>
      </c>
      <c r="S286" s="227">
        <v>0</v>
      </c>
      <c r="T286" s="227">
        <v>0</v>
      </c>
      <c r="V286" s="126" t="s">
        <v>553</v>
      </c>
      <c r="W286" s="126" t="s">
        <v>554</v>
      </c>
      <c r="X286" s="227">
        <v>0</v>
      </c>
      <c r="Y286" s="227">
        <v>0</v>
      </c>
      <c r="Z286" s="227">
        <v>0</v>
      </c>
      <c r="AA286" s="227">
        <v>0</v>
      </c>
      <c r="AC286" s="126" t="s">
        <v>553</v>
      </c>
      <c r="AD286" s="126" t="s">
        <v>554</v>
      </c>
      <c r="AE286" s="227">
        <v>0</v>
      </c>
      <c r="AF286" s="227">
        <v>0</v>
      </c>
      <c r="AG286" s="227">
        <v>0</v>
      </c>
      <c r="AH286" s="227">
        <v>0</v>
      </c>
      <c r="AJ286" s="126" t="s">
        <v>553</v>
      </c>
      <c r="AK286" s="126" t="s">
        <v>554</v>
      </c>
      <c r="AL286" s="227">
        <v>0</v>
      </c>
      <c r="AM286" s="227">
        <v>0</v>
      </c>
      <c r="AN286" s="227">
        <v>0</v>
      </c>
      <c r="AO286" s="227">
        <v>0</v>
      </c>
      <c r="AQ286" s="126" t="s">
        <v>553</v>
      </c>
      <c r="AR286" s="126" t="s">
        <v>554</v>
      </c>
      <c r="AS286" s="227">
        <v>0</v>
      </c>
      <c r="AT286" s="227">
        <v>0</v>
      </c>
      <c r="AU286" s="227">
        <v>0</v>
      </c>
      <c r="AV286" s="227">
        <v>0</v>
      </c>
      <c r="AX286" s="126" t="s">
        <v>553</v>
      </c>
      <c r="AY286" s="126" t="s">
        <v>554</v>
      </c>
      <c r="AZ286" s="227">
        <v>0</v>
      </c>
      <c r="BA286" s="227">
        <v>0</v>
      </c>
      <c r="BB286" s="227">
        <v>0</v>
      </c>
      <c r="BC286" s="227">
        <v>0</v>
      </c>
      <c r="BE286" s="126" t="s">
        <v>553</v>
      </c>
      <c r="BF286" s="126" t="s">
        <v>554</v>
      </c>
      <c r="BG286" s="227">
        <v>0</v>
      </c>
      <c r="BH286" s="227">
        <v>0</v>
      </c>
      <c r="BI286" s="227">
        <v>0</v>
      </c>
      <c r="BJ286" s="227">
        <v>0</v>
      </c>
      <c r="BL286" s="126" t="s">
        <v>553</v>
      </c>
      <c r="BM286" s="126" t="s">
        <v>554</v>
      </c>
      <c r="BN286" s="227">
        <v>0</v>
      </c>
      <c r="BO286" s="227">
        <v>0</v>
      </c>
      <c r="BP286" s="227">
        <v>0</v>
      </c>
      <c r="BQ286" s="227">
        <v>0</v>
      </c>
      <c r="BS286" s="126" t="s">
        <v>553</v>
      </c>
      <c r="BT286" s="126" t="s">
        <v>554</v>
      </c>
      <c r="BU286" s="227">
        <v>0</v>
      </c>
      <c r="BV286" s="227">
        <v>0</v>
      </c>
      <c r="BW286" s="227">
        <v>0</v>
      </c>
      <c r="BX286" s="227">
        <v>0</v>
      </c>
      <c r="BZ286" s="126" t="s">
        <v>553</v>
      </c>
      <c r="CA286" s="126" t="s">
        <v>554</v>
      </c>
      <c r="CB286" s="227">
        <v>0</v>
      </c>
      <c r="CC286" s="227">
        <v>0</v>
      </c>
      <c r="CD286" s="227">
        <v>0</v>
      </c>
      <c r="CE286" s="227">
        <v>0</v>
      </c>
    </row>
    <row r="287" spans="1:83">
      <c r="A287" s="126" t="s">
        <v>555</v>
      </c>
      <c r="B287" s="126" t="s">
        <v>556</v>
      </c>
      <c r="C287" s="227">
        <v>0</v>
      </c>
      <c r="D287" s="227">
        <v>0</v>
      </c>
      <c r="E287" s="227">
        <v>0</v>
      </c>
      <c r="F287" s="227">
        <v>0</v>
      </c>
      <c r="H287" s="126" t="s">
        <v>555</v>
      </c>
      <c r="I287" s="126" t="s">
        <v>556</v>
      </c>
      <c r="J287" s="227">
        <v>0</v>
      </c>
      <c r="K287" s="227">
        <v>0</v>
      </c>
      <c r="L287" s="227">
        <v>0</v>
      </c>
      <c r="M287" s="227">
        <v>0</v>
      </c>
      <c r="O287" s="126" t="s">
        <v>555</v>
      </c>
      <c r="P287" s="126" t="s">
        <v>556</v>
      </c>
      <c r="Q287" s="227">
        <v>0</v>
      </c>
      <c r="R287" s="227">
        <v>0</v>
      </c>
      <c r="S287" s="227">
        <v>0</v>
      </c>
      <c r="T287" s="227">
        <v>0</v>
      </c>
      <c r="V287" s="126" t="s">
        <v>555</v>
      </c>
      <c r="W287" s="126" t="s">
        <v>556</v>
      </c>
      <c r="X287" s="227">
        <v>0</v>
      </c>
      <c r="Y287" s="227">
        <v>0</v>
      </c>
      <c r="Z287" s="227">
        <v>0</v>
      </c>
      <c r="AA287" s="227">
        <v>0</v>
      </c>
      <c r="AC287" s="126" t="s">
        <v>555</v>
      </c>
      <c r="AD287" s="126" t="s">
        <v>556</v>
      </c>
      <c r="AE287" s="227">
        <v>0</v>
      </c>
      <c r="AF287" s="227">
        <v>0</v>
      </c>
      <c r="AG287" s="227">
        <v>0</v>
      </c>
      <c r="AH287" s="227">
        <v>0</v>
      </c>
      <c r="AJ287" s="126" t="s">
        <v>555</v>
      </c>
      <c r="AK287" s="126" t="s">
        <v>556</v>
      </c>
      <c r="AL287" s="227">
        <v>0</v>
      </c>
      <c r="AM287" s="227">
        <v>0</v>
      </c>
      <c r="AN287" s="227">
        <v>0</v>
      </c>
      <c r="AO287" s="227">
        <v>0</v>
      </c>
      <c r="AQ287" s="126" t="s">
        <v>555</v>
      </c>
      <c r="AR287" s="126" t="s">
        <v>556</v>
      </c>
      <c r="AS287" s="227">
        <v>0</v>
      </c>
      <c r="AT287" s="227">
        <v>0</v>
      </c>
      <c r="AU287" s="227">
        <v>0</v>
      </c>
      <c r="AV287" s="227">
        <v>0</v>
      </c>
      <c r="AX287" s="126" t="s">
        <v>555</v>
      </c>
      <c r="AY287" s="126" t="s">
        <v>556</v>
      </c>
      <c r="AZ287" s="227">
        <v>0</v>
      </c>
      <c r="BA287" s="227">
        <v>0</v>
      </c>
      <c r="BB287" s="227">
        <v>0</v>
      </c>
      <c r="BC287" s="227">
        <v>0</v>
      </c>
      <c r="BE287" s="126" t="s">
        <v>555</v>
      </c>
      <c r="BF287" s="126" t="s">
        <v>556</v>
      </c>
      <c r="BG287" s="227">
        <v>0</v>
      </c>
      <c r="BH287" s="227">
        <v>0</v>
      </c>
      <c r="BI287" s="227">
        <v>0</v>
      </c>
      <c r="BJ287" s="227">
        <v>0</v>
      </c>
      <c r="BL287" s="126" t="s">
        <v>555</v>
      </c>
      <c r="BM287" s="126" t="s">
        <v>556</v>
      </c>
      <c r="BN287" s="227">
        <v>0</v>
      </c>
      <c r="BO287" s="227">
        <v>0</v>
      </c>
      <c r="BP287" s="227">
        <v>0</v>
      </c>
      <c r="BQ287" s="227">
        <v>0</v>
      </c>
      <c r="BS287" s="126" t="s">
        <v>555</v>
      </c>
      <c r="BT287" s="126" t="s">
        <v>556</v>
      </c>
      <c r="BU287" s="227">
        <v>0</v>
      </c>
      <c r="BV287" s="227">
        <v>0</v>
      </c>
      <c r="BW287" s="227">
        <v>0</v>
      </c>
      <c r="BX287" s="227">
        <v>0</v>
      </c>
      <c r="BZ287" s="126" t="s">
        <v>555</v>
      </c>
      <c r="CA287" s="126" t="s">
        <v>556</v>
      </c>
      <c r="CB287" s="227">
        <v>0</v>
      </c>
      <c r="CC287" s="227">
        <v>0</v>
      </c>
      <c r="CD287" s="227">
        <v>0</v>
      </c>
      <c r="CE287" s="227">
        <v>0</v>
      </c>
    </row>
    <row r="288" spans="1:83">
      <c r="A288" s="126" t="s">
        <v>557</v>
      </c>
      <c r="B288" s="126" t="s">
        <v>558</v>
      </c>
      <c r="C288" s="227">
        <v>0</v>
      </c>
      <c r="D288" s="227">
        <v>0</v>
      </c>
      <c r="E288" s="227">
        <v>0</v>
      </c>
      <c r="F288" s="227">
        <v>0</v>
      </c>
      <c r="H288" s="126" t="s">
        <v>557</v>
      </c>
      <c r="I288" s="126" t="s">
        <v>558</v>
      </c>
      <c r="J288" s="227">
        <v>0</v>
      </c>
      <c r="K288" s="227">
        <v>0</v>
      </c>
      <c r="L288" s="227">
        <v>0</v>
      </c>
      <c r="M288" s="227">
        <v>0</v>
      </c>
      <c r="O288" s="126" t="s">
        <v>557</v>
      </c>
      <c r="P288" s="126" t="s">
        <v>558</v>
      </c>
      <c r="Q288" s="227">
        <v>0</v>
      </c>
      <c r="R288" s="227">
        <v>0</v>
      </c>
      <c r="S288" s="227">
        <v>0</v>
      </c>
      <c r="T288" s="227">
        <v>0</v>
      </c>
      <c r="V288" s="126" t="s">
        <v>557</v>
      </c>
      <c r="W288" s="126" t="s">
        <v>558</v>
      </c>
      <c r="X288" s="227">
        <v>0</v>
      </c>
      <c r="Y288" s="227">
        <v>0</v>
      </c>
      <c r="Z288" s="227">
        <v>0</v>
      </c>
      <c r="AA288" s="227">
        <v>0</v>
      </c>
      <c r="AC288" s="126" t="s">
        <v>557</v>
      </c>
      <c r="AD288" s="126" t="s">
        <v>558</v>
      </c>
      <c r="AE288" s="227">
        <v>0</v>
      </c>
      <c r="AF288" s="227">
        <v>0</v>
      </c>
      <c r="AG288" s="227">
        <v>0</v>
      </c>
      <c r="AH288" s="227">
        <v>0</v>
      </c>
      <c r="AJ288" s="126" t="s">
        <v>557</v>
      </c>
      <c r="AK288" s="126" t="s">
        <v>558</v>
      </c>
      <c r="AL288" s="227">
        <v>0</v>
      </c>
      <c r="AM288" s="227">
        <v>0</v>
      </c>
      <c r="AN288" s="227">
        <v>0</v>
      </c>
      <c r="AO288" s="227">
        <v>0</v>
      </c>
      <c r="AQ288" s="126" t="s">
        <v>557</v>
      </c>
      <c r="AR288" s="126" t="s">
        <v>558</v>
      </c>
      <c r="AS288" s="227">
        <v>0</v>
      </c>
      <c r="AT288" s="227">
        <v>0</v>
      </c>
      <c r="AU288" s="227">
        <v>0</v>
      </c>
      <c r="AV288" s="227">
        <v>0</v>
      </c>
      <c r="AX288" s="126" t="s">
        <v>557</v>
      </c>
      <c r="AY288" s="126" t="s">
        <v>558</v>
      </c>
      <c r="AZ288" s="227">
        <v>0</v>
      </c>
      <c r="BA288" s="227">
        <v>0</v>
      </c>
      <c r="BB288" s="227">
        <v>0</v>
      </c>
      <c r="BC288" s="227">
        <v>0</v>
      </c>
      <c r="BE288" s="126" t="s">
        <v>557</v>
      </c>
      <c r="BF288" s="126" t="s">
        <v>558</v>
      </c>
      <c r="BG288" s="227">
        <v>0</v>
      </c>
      <c r="BH288" s="227">
        <v>0</v>
      </c>
      <c r="BI288" s="227">
        <v>0</v>
      </c>
      <c r="BJ288" s="227">
        <v>0</v>
      </c>
      <c r="BL288" s="126" t="s">
        <v>557</v>
      </c>
      <c r="BM288" s="126" t="s">
        <v>558</v>
      </c>
      <c r="BN288" s="227">
        <v>0</v>
      </c>
      <c r="BO288" s="227">
        <v>0</v>
      </c>
      <c r="BP288" s="227">
        <v>0</v>
      </c>
      <c r="BQ288" s="227">
        <v>0</v>
      </c>
      <c r="BS288" s="126" t="s">
        <v>557</v>
      </c>
      <c r="BT288" s="126" t="s">
        <v>558</v>
      </c>
      <c r="BU288" s="227">
        <v>0</v>
      </c>
      <c r="BV288" s="227">
        <v>0</v>
      </c>
      <c r="BW288" s="227">
        <v>0</v>
      </c>
      <c r="BX288" s="227">
        <v>0</v>
      </c>
      <c r="BZ288" s="126" t="s">
        <v>557</v>
      </c>
      <c r="CA288" s="126" t="s">
        <v>558</v>
      </c>
      <c r="CB288" s="227">
        <v>0</v>
      </c>
      <c r="CC288" s="227">
        <v>0</v>
      </c>
      <c r="CD288" s="227">
        <v>0</v>
      </c>
      <c r="CE288" s="227">
        <v>0</v>
      </c>
    </row>
    <row r="289" spans="1:83">
      <c r="A289" s="126" t="s">
        <v>559</v>
      </c>
      <c r="B289" s="126" t="s">
        <v>560</v>
      </c>
      <c r="C289" s="227">
        <v>0</v>
      </c>
      <c r="D289" s="227">
        <v>0</v>
      </c>
      <c r="E289" s="227">
        <v>0</v>
      </c>
      <c r="F289" s="227">
        <v>0</v>
      </c>
      <c r="H289" s="126" t="s">
        <v>559</v>
      </c>
      <c r="I289" s="126" t="s">
        <v>560</v>
      </c>
      <c r="J289" s="227">
        <v>0</v>
      </c>
      <c r="K289" s="227">
        <v>0</v>
      </c>
      <c r="L289" s="227">
        <v>0</v>
      </c>
      <c r="M289" s="227">
        <v>0</v>
      </c>
      <c r="O289" s="126" t="s">
        <v>559</v>
      </c>
      <c r="P289" s="126" t="s">
        <v>560</v>
      </c>
      <c r="Q289" s="227">
        <v>0</v>
      </c>
      <c r="R289" s="227">
        <v>0</v>
      </c>
      <c r="S289" s="227">
        <v>0</v>
      </c>
      <c r="T289" s="227">
        <v>0</v>
      </c>
      <c r="V289" s="126" t="s">
        <v>559</v>
      </c>
      <c r="W289" s="126" t="s">
        <v>560</v>
      </c>
      <c r="X289" s="227">
        <v>0</v>
      </c>
      <c r="Y289" s="227">
        <v>0</v>
      </c>
      <c r="Z289" s="227">
        <v>0</v>
      </c>
      <c r="AA289" s="227">
        <v>0</v>
      </c>
      <c r="AC289" s="126" t="s">
        <v>559</v>
      </c>
      <c r="AD289" s="126" t="s">
        <v>560</v>
      </c>
      <c r="AE289" s="227">
        <v>0</v>
      </c>
      <c r="AF289" s="227">
        <v>0</v>
      </c>
      <c r="AG289" s="227">
        <v>0</v>
      </c>
      <c r="AH289" s="227">
        <v>0</v>
      </c>
      <c r="AJ289" s="126" t="s">
        <v>559</v>
      </c>
      <c r="AK289" s="126" t="s">
        <v>560</v>
      </c>
      <c r="AL289" s="227">
        <v>0</v>
      </c>
      <c r="AM289" s="227">
        <v>0</v>
      </c>
      <c r="AN289" s="227">
        <v>0</v>
      </c>
      <c r="AO289" s="227">
        <v>0</v>
      </c>
      <c r="AQ289" s="126" t="s">
        <v>559</v>
      </c>
      <c r="AR289" s="126" t="s">
        <v>560</v>
      </c>
      <c r="AS289" s="227">
        <v>0</v>
      </c>
      <c r="AT289" s="227">
        <v>0</v>
      </c>
      <c r="AU289" s="227">
        <v>0</v>
      </c>
      <c r="AV289" s="227">
        <v>0</v>
      </c>
      <c r="AX289" s="126" t="s">
        <v>559</v>
      </c>
      <c r="AY289" s="126" t="s">
        <v>560</v>
      </c>
      <c r="AZ289" s="227">
        <v>0</v>
      </c>
      <c r="BA289" s="227">
        <v>0</v>
      </c>
      <c r="BB289" s="227">
        <v>0</v>
      </c>
      <c r="BC289" s="227">
        <v>0</v>
      </c>
      <c r="BE289" s="126" t="s">
        <v>559</v>
      </c>
      <c r="BF289" s="126" t="s">
        <v>560</v>
      </c>
      <c r="BG289" s="227">
        <v>0</v>
      </c>
      <c r="BH289" s="227">
        <v>0</v>
      </c>
      <c r="BI289" s="227">
        <v>0</v>
      </c>
      <c r="BJ289" s="227">
        <v>0</v>
      </c>
      <c r="BL289" s="126" t="s">
        <v>559</v>
      </c>
      <c r="BM289" s="126" t="s">
        <v>560</v>
      </c>
      <c r="BN289" s="227">
        <v>0</v>
      </c>
      <c r="BO289" s="227">
        <v>0</v>
      </c>
      <c r="BP289" s="227">
        <v>0</v>
      </c>
      <c r="BQ289" s="227">
        <v>0</v>
      </c>
      <c r="BS289" s="126" t="s">
        <v>559</v>
      </c>
      <c r="BT289" s="126" t="s">
        <v>560</v>
      </c>
      <c r="BU289" s="227">
        <v>0</v>
      </c>
      <c r="BV289" s="227">
        <v>0</v>
      </c>
      <c r="BW289" s="227">
        <v>0</v>
      </c>
      <c r="BX289" s="227">
        <v>0</v>
      </c>
      <c r="BZ289" s="126" t="s">
        <v>559</v>
      </c>
      <c r="CA289" s="126" t="s">
        <v>560</v>
      </c>
      <c r="CB289" s="227">
        <v>0</v>
      </c>
      <c r="CC289" s="227">
        <v>0</v>
      </c>
      <c r="CD289" s="227">
        <v>0</v>
      </c>
      <c r="CE289" s="227">
        <v>0</v>
      </c>
    </row>
    <row r="290" spans="1:83">
      <c r="A290" s="126" t="s">
        <v>561</v>
      </c>
      <c r="B290" s="126" t="s">
        <v>562</v>
      </c>
      <c r="C290" s="227">
        <v>0</v>
      </c>
      <c r="D290" s="227">
        <v>0</v>
      </c>
      <c r="E290" s="227">
        <v>0</v>
      </c>
      <c r="F290" s="227">
        <v>0</v>
      </c>
      <c r="H290" s="126" t="s">
        <v>561</v>
      </c>
      <c r="I290" s="126" t="s">
        <v>562</v>
      </c>
      <c r="J290" s="227">
        <v>0</v>
      </c>
      <c r="K290" s="227">
        <v>0</v>
      </c>
      <c r="L290" s="227">
        <v>0</v>
      </c>
      <c r="M290" s="227">
        <v>0</v>
      </c>
      <c r="O290" s="126" t="s">
        <v>561</v>
      </c>
      <c r="P290" s="126" t="s">
        <v>562</v>
      </c>
      <c r="Q290" s="227">
        <v>0</v>
      </c>
      <c r="R290" s="227">
        <v>0</v>
      </c>
      <c r="S290" s="227">
        <v>0</v>
      </c>
      <c r="T290" s="227">
        <v>0</v>
      </c>
      <c r="V290" s="126" t="s">
        <v>561</v>
      </c>
      <c r="W290" s="126" t="s">
        <v>562</v>
      </c>
      <c r="X290" s="227">
        <v>0</v>
      </c>
      <c r="Y290" s="227">
        <v>0</v>
      </c>
      <c r="Z290" s="227">
        <v>0</v>
      </c>
      <c r="AA290" s="227">
        <v>0</v>
      </c>
      <c r="AC290" s="126" t="s">
        <v>561</v>
      </c>
      <c r="AD290" s="126" t="s">
        <v>562</v>
      </c>
      <c r="AE290" s="227">
        <v>0</v>
      </c>
      <c r="AF290" s="227">
        <v>0</v>
      </c>
      <c r="AG290" s="227">
        <v>0</v>
      </c>
      <c r="AH290" s="227">
        <v>0</v>
      </c>
      <c r="AJ290" s="126" t="s">
        <v>561</v>
      </c>
      <c r="AK290" s="126" t="s">
        <v>562</v>
      </c>
      <c r="AL290" s="227">
        <v>0</v>
      </c>
      <c r="AM290" s="227">
        <v>0</v>
      </c>
      <c r="AN290" s="227">
        <v>0</v>
      </c>
      <c r="AO290" s="227">
        <v>0</v>
      </c>
      <c r="AQ290" s="126" t="s">
        <v>561</v>
      </c>
      <c r="AR290" s="126" t="s">
        <v>562</v>
      </c>
      <c r="AS290" s="227">
        <v>0</v>
      </c>
      <c r="AT290" s="227">
        <v>0</v>
      </c>
      <c r="AU290" s="227">
        <v>0</v>
      </c>
      <c r="AV290" s="227">
        <v>0</v>
      </c>
      <c r="AX290" s="126" t="s">
        <v>561</v>
      </c>
      <c r="AY290" s="126" t="s">
        <v>562</v>
      </c>
      <c r="AZ290" s="227">
        <v>0</v>
      </c>
      <c r="BA290" s="227">
        <v>0</v>
      </c>
      <c r="BB290" s="227">
        <v>0</v>
      </c>
      <c r="BC290" s="227">
        <v>0</v>
      </c>
      <c r="BE290" s="126" t="s">
        <v>561</v>
      </c>
      <c r="BF290" s="126" t="s">
        <v>562</v>
      </c>
      <c r="BG290" s="227">
        <v>0</v>
      </c>
      <c r="BH290" s="227">
        <v>0</v>
      </c>
      <c r="BI290" s="227">
        <v>0</v>
      </c>
      <c r="BJ290" s="227">
        <v>0</v>
      </c>
      <c r="BL290" s="126" t="s">
        <v>561</v>
      </c>
      <c r="BM290" s="126" t="s">
        <v>562</v>
      </c>
      <c r="BN290" s="227">
        <v>0</v>
      </c>
      <c r="BO290" s="227">
        <v>0</v>
      </c>
      <c r="BP290" s="227">
        <v>0</v>
      </c>
      <c r="BQ290" s="227">
        <v>0</v>
      </c>
      <c r="BS290" s="126" t="s">
        <v>561</v>
      </c>
      <c r="BT290" s="126" t="s">
        <v>562</v>
      </c>
      <c r="BU290" s="227">
        <v>0</v>
      </c>
      <c r="BV290" s="227">
        <v>0</v>
      </c>
      <c r="BW290" s="227">
        <v>0</v>
      </c>
      <c r="BX290" s="227">
        <v>0</v>
      </c>
      <c r="BZ290" s="126" t="s">
        <v>561</v>
      </c>
      <c r="CA290" s="126" t="s">
        <v>562</v>
      </c>
      <c r="CB290" s="227">
        <v>0</v>
      </c>
      <c r="CC290" s="227">
        <v>0</v>
      </c>
      <c r="CD290" s="227">
        <v>0</v>
      </c>
      <c r="CE290" s="227">
        <v>0</v>
      </c>
    </row>
    <row r="291" spans="1:83">
      <c r="A291" s="126" t="s">
        <v>563</v>
      </c>
      <c r="B291" s="126" t="s">
        <v>564</v>
      </c>
      <c r="C291" s="227">
        <v>0</v>
      </c>
      <c r="D291" s="227">
        <v>0</v>
      </c>
      <c r="E291" s="227">
        <v>0</v>
      </c>
      <c r="F291" s="227">
        <v>0</v>
      </c>
      <c r="H291" s="126" t="s">
        <v>563</v>
      </c>
      <c r="I291" s="126" t="s">
        <v>564</v>
      </c>
      <c r="J291" s="227">
        <v>0</v>
      </c>
      <c r="K291" s="227">
        <v>0</v>
      </c>
      <c r="L291" s="227">
        <v>0</v>
      </c>
      <c r="M291" s="227">
        <v>0</v>
      </c>
      <c r="O291" s="126" t="s">
        <v>563</v>
      </c>
      <c r="P291" s="126" t="s">
        <v>564</v>
      </c>
      <c r="Q291" s="227">
        <v>0</v>
      </c>
      <c r="R291" s="227">
        <v>0</v>
      </c>
      <c r="S291" s="227">
        <v>0</v>
      </c>
      <c r="T291" s="227">
        <v>0</v>
      </c>
      <c r="V291" s="126" t="s">
        <v>563</v>
      </c>
      <c r="W291" s="126" t="s">
        <v>564</v>
      </c>
      <c r="X291" s="227">
        <v>0</v>
      </c>
      <c r="Y291" s="227">
        <v>0</v>
      </c>
      <c r="Z291" s="227">
        <v>0</v>
      </c>
      <c r="AA291" s="227">
        <v>0</v>
      </c>
      <c r="AC291" s="126" t="s">
        <v>563</v>
      </c>
      <c r="AD291" s="126" t="s">
        <v>564</v>
      </c>
      <c r="AE291" s="227">
        <v>0</v>
      </c>
      <c r="AF291" s="227">
        <v>0</v>
      </c>
      <c r="AG291" s="227">
        <v>0</v>
      </c>
      <c r="AH291" s="227">
        <v>0</v>
      </c>
      <c r="AJ291" s="126" t="s">
        <v>563</v>
      </c>
      <c r="AK291" s="126" t="s">
        <v>564</v>
      </c>
      <c r="AL291" s="227">
        <v>0</v>
      </c>
      <c r="AM291" s="227">
        <v>0</v>
      </c>
      <c r="AN291" s="227">
        <v>0</v>
      </c>
      <c r="AO291" s="227">
        <v>0</v>
      </c>
      <c r="AQ291" s="126" t="s">
        <v>563</v>
      </c>
      <c r="AR291" s="126" t="s">
        <v>564</v>
      </c>
      <c r="AS291" s="227">
        <v>0</v>
      </c>
      <c r="AT291" s="227">
        <v>0</v>
      </c>
      <c r="AU291" s="227">
        <v>0</v>
      </c>
      <c r="AV291" s="227">
        <v>0</v>
      </c>
      <c r="AX291" s="126" t="s">
        <v>563</v>
      </c>
      <c r="AY291" s="126" t="s">
        <v>564</v>
      </c>
      <c r="AZ291" s="227">
        <v>0</v>
      </c>
      <c r="BA291" s="227">
        <v>0</v>
      </c>
      <c r="BB291" s="227">
        <v>0</v>
      </c>
      <c r="BC291" s="227">
        <v>0</v>
      </c>
      <c r="BE291" s="126" t="s">
        <v>563</v>
      </c>
      <c r="BF291" s="126" t="s">
        <v>564</v>
      </c>
      <c r="BG291" s="227">
        <v>0</v>
      </c>
      <c r="BH291" s="227">
        <v>0</v>
      </c>
      <c r="BI291" s="227">
        <v>0</v>
      </c>
      <c r="BJ291" s="227">
        <v>0</v>
      </c>
      <c r="BL291" s="126" t="s">
        <v>563</v>
      </c>
      <c r="BM291" s="126" t="s">
        <v>564</v>
      </c>
      <c r="BN291" s="227">
        <v>0</v>
      </c>
      <c r="BO291" s="227">
        <v>0</v>
      </c>
      <c r="BP291" s="227">
        <v>0</v>
      </c>
      <c r="BQ291" s="227">
        <v>0</v>
      </c>
      <c r="BS291" s="126" t="s">
        <v>563</v>
      </c>
      <c r="BT291" s="126" t="s">
        <v>564</v>
      </c>
      <c r="BU291" s="227">
        <v>0</v>
      </c>
      <c r="BV291" s="227">
        <v>0</v>
      </c>
      <c r="BW291" s="227">
        <v>0</v>
      </c>
      <c r="BX291" s="227">
        <v>0</v>
      </c>
      <c r="BZ291" s="126" t="s">
        <v>563</v>
      </c>
      <c r="CA291" s="126" t="s">
        <v>564</v>
      </c>
      <c r="CB291" s="227">
        <v>0</v>
      </c>
      <c r="CC291" s="227">
        <v>0</v>
      </c>
      <c r="CD291" s="227">
        <v>0</v>
      </c>
      <c r="CE291" s="227">
        <v>0</v>
      </c>
    </row>
    <row r="292" spans="1:83">
      <c r="A292" s="126" t="s">
        <v>565</v>
      </c>
      <c r="B292" s="126" t="s">
        <v>566</v>
      </c>
      <c r="C292" s="227">
        <v>0</v>
      </c>
      <c r="D292" s="227">
        <v>0</v>
      </c>
      <c r="E292" s="227">
        <v>0</v>
      </c>
      <c r="F292" s="227">
        <v>0</v>
      </c>
      <c r="H292" s="126" t="s">
        <v>565</v>
      </c>
      <c r="I292" s="126" t="s">
        <v>566</v>
      </c>
      <c r="J292" s="227">
        <v>0</v>
      </c>
      <c r="K292" s="227">
        <v>0</v>
      </c>
      <c r="L292" s="227">
        <v>0</v>
      </c>
      <c r="M292" s="227">
        <v>0</v>
      </c>
      <c r="O292" s="126" t="s">
        <v>565</v>
      </c>
      <c r="P292" s="126" t="s">
        <v>566</v>
      </c>
      <c r="Q292" s="227">
        <v>0</v>
      </c>
      <c r="R292" s="227">
        <v>0</v>
      </c>
      <c r="S292" s="227">
        <v>0</v>
      </c>
      <c r="T292" s="227">
        <v>0</v>
      </c>
      <c r="V292" s="126" t="s">
        <v>565</v>
      </c>
      <c r="W292" s="126" t="s">
        <v>566</v>
      </c>
      <c r="X292" s="227">
        <v>0</v>
      </c>
      <c r="Y292" s="227">
        <v>0</v>
      </c>
      <c r="Z292" s="227">
        <v>0</v>
      </c>
      <c r="AA292" s="227">
        <v>0</v>
      </c>
      <c r="AC292" s="126" t="s">
        <v>565</v>
      </c>
      <c r="AD292" s="126" t="s">
        <v>566</v>
      </c>
      <c r="AE292" s="227">
        <v>0</v>
      </c>
      <c r="AF292" s="227">
        <v>0</v>
      </c>
      <c r="AG292" s="227">
        <v>0</v>
      </c>
      <c r="AH292" s="227">
        <v>0</v>
      </c>
      <c r="AJ292" s="126" t="s">
        <v>565</v>
      </c>
      <c r="AK292" s="126" t="s">
        <v>566</v>
      </c>
      <c r="AL292" s="227">
        <v>0</v>
      </c>
      <c r="AM292" s="227">
        <v>0</v>
      </c>
      <c r="AN292" s="227">
        <v>0</v>
      </c>
      <c r="AO292" s="227">
        <v>0</v>
      </c>
      <c r="AQ292" s="126" t="s">
        <v>565</v>
      </c>
      <c r="AR292" s="126" t="s">
        <v>566</v>
      </c>
      <c r="AS292" s="227">
        <v>0</v>
      </c>
      <c r="AT292" s="227">
        <v>0</v>
      </c>
      <c r="AU292" s="227">
        <v>0</v>
      </c>
      <c r="AV292" s="227">
        <v>0</v>
      </c>
      <c r="AX292" s="126" t="s">
        <v>565</v>
      </c>
      <c r="AY292" s="126" t="s">
        <v>566</v>
      </c>
      <c r="AZ292" s="227">
        <v>0</v>
      </c>
      <c r="BA292" s="227">
        <v>0</v>
      </c>
      <c r="BB292" s="227">
        <v>0</v>
      </c>
      <c r="BC292" s="227">
        <v>0</v>
      </c>
      <c r="BE292" s="126" t="s">
        <v>565</v>
      </c>
      <c r="BF292" s="126" t="s">
        <v>566</v>
      </c>
      <c r="BG292" s="227">
        <v>0</v>
      </c>
      <c r="BH292" s="227">
        <v>0</v>
      </c>
      <c r="BI292" s="227">
        <v>0</v>
      </c>
      <c r="BJ292" s="227">
        <v>0</v>
      </c>
      <c r="BL292" s="126" t="s">
        <v>565</v>
      </c>
      <c r="BM292" s="126" t="s">
        <v>566</v>
      </c>
      <c r="BN292" s="227">
        <v>0</v>
      </c>
      <c r="BO292" s="227">
        <v>0</v>
      </c>
      <c r="BP292" s="227">
        <v>0</v>
      </c>
      <c r="BQ292" s="227">
        <v>0</v>
      </c>
      <c r="BS292" s="126" t="s">
        <v>565</v>
      </c>
      <c r="BT292" s="126" t="s">
        <v>566</v>
      </c>
      <c r="BU292" s="227">
        <v>0</v>
      </c>
      <c r="BV292" s="227">
        <v>0</v>
      </c>
      <c r="BW292" s="227">
        <v>0</v>
      </c>
      <c r="BX292" s="227">
        <v>0</v>
      </c>
      <c r="BZ292" s="126" t="s">
        <v>565</v>
      </c>
      <c r="CA292" s="126" t="s">
        <v>566</v>
      </c>
      <c r="CB292" s="227">
        <v>0</v>
      </c>
      <c r="CC292" s="227">
        <v>0</v>
      </c>
      <c r="CD292" s="227">
        <v>0</v>
      </c>
      <c r="CE292" s="227">
        <v>0</v>
      </c>
    </row>
    <row r="293" spans="1:83">
      <c r="A293" s="126" t="s">
        <v>567</v>
      </c>
      <c r="B293" s="126" t="s">
        <v>568</v>
      </c>
      <c r="C293" s="227">
        <v>0</v>
      </c>
      <c r="D293" s="227">
        <v>0</v>
      </c>
      <c r="E293" s="227">
        <v>0</v>
      </c>
      <c r="F293" s="227">
        <v>0</v>
      </c>
      <c r="H293" s="126" t="s">
        <v>567</v>
      </c>
      <c r="I293" s="126" t="s">
        <v>568</v>
      </c>
      <c r="J293" s="227">
        <v>0</v>
      </c>
      <c r="K293" s="227">
        <v>0</v>
      </c>
      <c r="L293" s="227">
        <v>0</v>
      </c>
      <c r="M293" s="227">
        <v>0</v>
      </c>
      <c r="O293" s="126" t="s">
        <v>567</v>
      </c>
      <c r="P293" s="126" t="s">
        <v>568</v>
      </c>
      <c r="Q293" s="227">
        <v>0</v>
      </c>
      <c r="R293" s="227">
        <v>0</v>
      </c>
      <c r="S293" s="227">
        <v>0</v>
      </c>
      <c r="T293" s="227">
        <v>0</v>
      </c>
      <c r="V293" s="126" t="s">
        <v>567</v>
      </c>
      <c r="W293" s="126" t="s">
        <v>568</v>
      </c>
      <c r="X293" s="227">
        <v>0</v>
      </c>
      <c r="Y293" s="227">
        <v>0</v>
      </c>
      <c r="Z293" s="227">
        <v>0</v>
      </c>
      <c r="AA293" s="227">
        <v>0</v>
      </c>
      <c r="AC293" s="126" t="s">
        <v>567</v>
      </c>
      <c r="AD293" s="126" t="s">
        <v>568</v>
      </c>
      <c r="AE293" s="227">
        <v>0</v>
      </c>
      <c r="AF293" s="227">
        <v>0</v>
      </c>
      <c r="AG293" s="227">
        <v>0</v>
      </c>
      <c r="AH293" s="227">
        <v>0</v>
      </c>
      <c r="AJ293" s="126" t="s">
        <v>567</v>
      </c>
      <c r="AK293" s="126" t="s">
        <v>568</v>
      </c>
      <c r="AL293" s="227">
        <v>0</v>
      </c>
      <c r="AM293" s="227">
        <v>0</v>
      </c>
      <c r="AN293" s="227">
        <v>0</v>
      </c>
      <c r="AO293" s="227">
        <v>0</v>
      </c>
      <c r="AQ293" s="126" t="s">
        <v>567</v>
      </c>
      <c r="AR293" s="126" t="s">
        <v>568</v>
      </c>
      <c r="AS293" s="227">
        <v>0</v>
      </c>
      <c r="AT293" s="227">
        <v>0</v>
      </c>
      <c r="AU293" s="227">
        <v>0</v>
      </c>
      <c r="AV293" s="227">
        <v>0</v>
      </c>
      <c r="AX293" s="126" t="s">
        <v>567</v>
      </c>
      <c r="AY293" s="126" t="s">
        <v>568</v>
      </c>
      <c r="AZ293" s="227">
        <v>0</v>
      </c>
      <c r="BA293" s="227">
        <v>0</v>
      </c>
      <c r="BB293" s="227">
        <v>0</v>
      </c>
      <c r="BC293" s="227">
        <v>0</v>
      </c>
      <c r="BE293" s="126" t="s">
        <v>567</v>
      </c>
      <c r="BF293" s="126" t="s">
        <v>568</v>
      </c>
      <c r="BG293" s="227">
        <v>0</v>
      </c>
      <c r="BH293" s="227">
        <v>0</v>
      </c>
      <c r="BI293" s="227">
        <v>0</v>
      </c>
      <c r="BJ293" s="227">
        <v>0</v>
      </c>
      <c r="BL293" s="126" t="s">
        <v>567</v>
      </c>
      <c r="BM293" s="126" t="s">
        <v>568</v>
      </c>
      <c r="BN293" s="227">
        <v>0</v>
      </c>
      <c r="BO293" s="227">
        <v>0</v>
      </c>
      <c r="BP293" s="227">
        <v>0</v>
      </c>
      <c r="BQ293" s="227">
        <v>0</v>
      </c>
      <c r="BS293" s="126" t="s">
        <v>567</v>
      </c>
      <c r="BT293" s="126" t="s">
        <v>568</v>
      </c>
      <c r="BU293" s="227">
        <v>0</v>
      </c>
      <c r="BV293" s="227">
        <v>0</v>
      </c>
      <c r="BW293" s="227">
        <v>0</v>
      </c>
      <c r="BX293" s="227">
        <v>0</v>
      </c>
      <c r="BZ293" s="126" t="s">
        <v>567</v>
      </c>
      <c r="CA293" s="126" t="s">
        <v>568</v>
      </c>
      <c r="CB293" s="227">
        <v>0</v>
      </c>
      <c r="CC293" s="227">
        <v>0</v>
      </c>
      <c r="CD293" s="227">
        <v>0</v>
      </c>
      <c r="CE293" s="227">
        <v>0</v>
      </c>
    </row>
    <row r="294" spans="1:83">
      <c r="A294" s="126" t="s">
        <v>569</v>
      </c>
      <c r="B294" s="126" t="s">
        <v>570</v>
      </c>
      <c r="C294" s="227">
        <v>0</v>
      </c>
      <c r="D294" s="227">
        <v>0</v>
      </c>
      <c r="E294" s="227">
        <v>0</v>
      </c>
      <c r="F294" s="227">
        <v>0</v>
      </c>
      <c r="H294" s="126" t="s">
        <v>569</v>
      </c>
      <c r="I294" s="126" t="s">
        <v>570</v>
      </c>
      <c r="J294" s="227">
        <v>0</v>
      </c>
      <c r="K294" s="227">
        <v>0</v>
      </c>
      <c r="L294" s="227">
        <v>0</v>
      </c>
      <c r="M294" s="227">
        <v>0</v>
      </c>
      <c r="O294" s="126" t="s">
        <v>569</v>
      </c>
      <c r="P294" s="126" t="s">
        <v>570</v>
      </c>
      <c r="Q294" s="227">
        <v>0</v>
      </c>
      <c r="R294" s="227">
        <v>0</v>
      </c>
      <c r="S294" s="227">
        <v>0</v>
      </c>
      <c r="T294" s="227">
        <v>0</v>
      </c>
      <c r="V294" s="126" t="s">
        <v>569</v>
      </c>
      <c r="W294" s="126" t="s">
        <v>570</v>
      </c>
      <c r="X294" s="227">
        <v>0</v>
      </c>
      <c r="Y294" s="227">
        <v>0</v>
      </c>
      <c r="Z294" s="227">
        <v>0</v>
      </c>
      <c r="AA294" s="227">
        <v>0</v>
      </c>
      <c r="AC294" s="126" t="s">
        <v>569</v>
      </c>
      <c r="AD294" s="126" t="s">
        <v>570</v>
      </c>
      <c r="AE294" s="227">
        <v>0</v>
      </c>
      <c r="AF294" s="227">
        <v>0</v>
      </c>
      <c r="AG294" s="227">
        <v>0</v>
      </c>
      <c r="AH294" s="227">
        <v>0</v>
      </c>
      <c r="AJ294" s="126" t="s">
        <v>569</v>
      </c>
      <c r="AK294" s="126" t="s">
        <v>570</v>
      </c>
      <c r="AL294" s="227">
        <v>0</v>
      </c>
      <c r="AM294" s="227">
        <v>0</v>
      </c>
      <c r="AN294" s="227">
        <v>0</v>
      </c>
      <c r="AO294" s="227">
        <v>0</v>
      </c>
      <c r="AQ294" s="126" t="s">
        <v>569</v>
      </c>
      <c r="AR294" s="126" t="s">
        <v>570</v>
      </c>
      <c r="AS294" s="227">
        <v>0</v>
      </c>
      <c r="AT294" s="227">
        <v>0</v>
      </c>
      <c r="AU294" s="227">
        <v>0</v>
      </c>
      <c r="AV294" s="227">
        <v>0</v>
      </c>
      <c r="AX294" s="126" t="s">
        <v>569</v>
      </c>
      <c r="AY294" s="126" t="s">
        <v>570</v>
      </c>
      <c r="AZ294" s="227">
        <v>0</v>
      </c>
      <c r="BA294" s="227">
        <v>0</v>
      </c>
      <c r="BB294" s="227">
        <v>0</v>
      </c>
      <c r="BC294" s="227">
        <v>0</v>
      </c>
      <c r="BE294" s="126" t="s">
        <v>569</v>
      </c>
      <c r="BF294" s="126" t="s">
        <v>570</v>
      </c>
      <c r="BG294" s="227">
        <v>0</v>
      </c>
      <c r="BH294" s="227">
        <v>0</v>
      </c>
      <c r="BI294" s="227">
        <v>0</v>
      </c>
      <c r="BJ294" s="227">
        <v>0</v>
      </c>
      <c r="BL294" s="126" t="s">
        <v>569</v>
      </c>
      <c r="BM294" s="126" t="s">
        <v>570</v>
      </c>
      <c r="BN294" s="227">
        <v>0</v>
      </c>
      <c r="BO294" s="227">
        <v>0</v>
      </c>
      <c r="BP294" s="227">
        <v>0</v>
      </c>
      <c r="BQ294" s="227">
        <v>0</v>
      </c>
      <c r="BS294" s="126" t="s">
        <v>569</v>
      </c>
      <c r="BT294" s="126" t="s">
        <v>570</v>
      </c>
      <c r="BU294" s="227">
        <v>0</v>
      </c>
      <c r="BV294" s="227">
        <v>0</v>
      </c>
      <c r="BW294" s="227">
        <v>0</v>
      </c>
      <c r="BX294" s="227">
        <v>0</v>
      </c>
      <c r="BZ294" s="126" t="s">
        <v>569</v>
      </c>
      <c r="CA294" s="126" t="s">
        <v>570</v>
      </c>
      <c r="CB294" s="227">
        <v>0</v>
      </c>
      <c r="CC294" s="227">
        <v>0</v>
      </c>
      <c r="CD294" s="227">
        <v>0</v>
      </c>
      <c r="CE294" s="227">
        <v>0</v>
      </c>
    </row>
    <row r="295" spans="1:83">
      <c r="A295" s="126" t="s">
        <v>571</v>
      </c>
      <c r="B295" s="126" t="s">
        <v>572</v>
      </c>
      <c r="C295" s="227">
        <v>0</v>
      </c>
      <c r="D295" s="227">
        <v>0</v>
      </c>
      <c r="E295" s="227">
        <v>0</v>
      </c>
      <c r="F295" s="227">
        <v>0</v>
      </c>
      <c r="H295" s="126" t="s">
        <v>571</v>
      </c>
      <c r="I295" s="126" t="s">
        <v>572</v>
      </c>
      <c r="J295" s="227">
        <v>0</v>
      </c>
      <c r="K295" s="227">
        <v>0</v>
      </c>
      <c r="L295" s="227">
        <v>0</v>
      </c>
      <c r="M295" s="227">
        <v>0</v>
      </c>
      <c r="O295" s="126" t="s">
        <v>571</v>
      </c>
      <c r="P295" s="126" t="s">
        <v>572</v>
      </c>
      <c r="Q295" s="227">
        <v>0</v>
      </c>
      <c r="R295" s="227">
        <v>0</v>
      </c>
      <c r="S295" s="227">
        <v>0</v>
      </c>
      <c r="T295" s="227">
        <v>0</v>
      </c>
      <c r="V295" s="126" t="s">
        <v>571</v>
      </c>
      <c r="W295" s="126" t="s">
        <v>572</v>
      </c>
      <c r="X295" s="227">
        <v>0</v>
      </c>
      <c r="Y295" s="227">
        <v>0</v>
      </c>
      <c r="Z295" s="227">
        <v>0</v>
      </c>
      <c r="AA295" s="227">
        <v>0</v>
      </c>
      <c r="AC295" s="126" t="s">
        <v>571</v>
      </c>
      <c r="AD295" s="126" t="s">
        <v>572</v>
      </c>
      <c r="AE295" s="227">
        <v>0</v>
      </c>
      <c r="AF295" s="227">
        <v>0</v>
      </c>
      <c r="AG295" s="227">
        <v>0</v>
      </c>
      <c r="AH295" s="227">
        <v>0</v>
      </c>
      <c r="AJ295" s="126" t="s">
        <v>571</v>
      </c>
      <c r="AK295" s="126" t="s">
        <v>572</v>
      </c>
      <c r="AL295" s="227">
        <v>0</v>
      </c>
      <c r="AM295" s="227">
        <v>0</v>
      </c>
      <c r="AN295" s="227">
        <v>0</v>
      </c>
      <c r="AO295" s="227">
        <v>0</v>
      </c>
      <c r="AQ295" s="126" t="s">
        <v>571</v>
      </c>
      <c r="AR295" s="126" t="s">
        <v>572</v>
      </c>
      <c r="AS295" s="227">
        <v>0</v>
      </c>
      <c r="AT295" s="227">
        <v>0</v>
      </c>
      <c r="AU295" s="227">
        <v>0</v>
      </c>
      <c r="AV295" s="227">
        <v>0</v>
      </c>
      <c r="AX295" s="126" t="s">
        <v>571</v>
      </c>
      <c r="AY295" s="126" t="s">
        <v>572</v>
      </c>
      <c r="AZ295" s="227">
        <v>0</v>
      </c>
      <c r="BA295" s="227">
        <v>0</v>
      </c>
      <c r="BB295" s="227">
        <v>0</v>
      </c>
      <c r="BC295" s="227">
        <v>0</v>
      </c>
      <c r="BE295" s="126" t="s">
        <v>571</v>
      </c>
      <c r="BF295" s="126" t="s">
        <v>572</v>
      </c>
      <c r="BG295" s="227">
        <v>0</v>
      </c>
      <c r="BH295" s="227">
        <v>0</v>
      </c>
      <c r="BI295" s="227">
        <v>0</v>
      </c>
      <c r="BJ295" s="227">
        <v>0</v>
      </c>
      <c r="BL295" s="126" t="s">
        <v>571</v>
      </c>
      <c r="BM295" s="126" t="s">
        <v>572</v>
      </c>
      <c r="BN295" s="227">
        <v>0</v>
      </c>
      <c r="BO295" s="227">
        <v>0</v>
      </c>
      <c r="BP295" s="227">
        <v>0</v>
      </c>
      <c r="BQ295" s="227">
        <v>0</v>
      </c>
      <c r="BS295" s="126" t="s">
        <v>571</v>
      </c>
      <c r="BT295" s="126" t="s">
        <v>572</v>
      </c>
      <c r="BU295" s="227">
        <v>0</v>
      </c>
      <c r="BV295" s="227">
        <v>0</v>
      </c>
      <c r="BW295" s="227">
        <v>0</v>
      </c>
      <c r="BX295" s="227">
        <v>0</v>
      </c>
      <c r="BZ295" s="126" t="s">
        <v>571</v>
      </c>
      <c r="CA295" s="126" t="s">
        <v>572</v>
      </c>
      <c r="CB295" s="227">
        <v>0</v>
      </c>
      <c r="CC295" s="227">
        <v>0</v>
      </c>
      <c r="CD295" s="227">
        <v>0</v>
      </c>
      <c r="CE295" s="227">
        <v>0</v>
      </c>
    </row>
    <row r="296" spans="1:83">
      <c r="A296" s="126" t="s">
        <v>573</v>
      </c>
      <c r="B296" s="126" t="s">
        <v>574</v>
      </c>
      <c r="C296" s="227">
        <v>0</v>
      </c>
      <c r="D296" s="227">
        <v>0</v>
      </c>
      <c r="E296" s="227">
        <v>0</v>
      </c>
      <c r="F296" s="227">
        <v>0</v>
      </c>
      <c r="H296" s="126" t="s">
        <v>573</v>
      </c>
      <c r="I296" s="126" t="s">
        <v>574</v>
      </c>
      <c r="J296" s="227">
        <v>0</v>
      </c>
      <c r="K296" s="227">
        <v>0</v>
      </c>
      <c r="L296" s="227">
        <v>0</v>
      </c>
      <c r="M296" s="227">
        <v>0</v>
      </c>
      <c r="O296" s="126" t="s">
        <v>573</v>
      </c>
      <c r="P296" s="126" t="s">
        <v>574</v>
      </c>
      <c r="Q296" s="227">
        <v>0</v>
      </c>
      <c r="R296" s="227">
        <v>0</v>
      </c>
      <c r="S296" s="227">
        <v>0</v>
      </c>
      <c r="T296" s="227">
        <v>0</v>
      </c>
      <c r="V296" s="126" t="s">
        <v>573</v>
      </c>
      <c r="W296" s="126" t="s">
        <v>574</v>
      </c>
      <c r="X296" s="227">
        <v>0</v>
      </c>
      <c r="Y296" s="227">
        <v>0</v>
      </c>
      <c r="Z296" s="227">
        <v>0</v>
      </c>
      <c r="AA296" s="227">
        <v>0</v>
      </c>
      <c r="AC296" s="126" t="s">
        <v>573</v>
      </c>
      <c r="AD296" s="126" t="s">
        <v>574</v>
      </c>
      <c r="AE296" s="227">
        <v>0</v>
      </c>
      <c r="AF296" s="227">
        <v>0</v>
      </c>
      <c r="AG296" s="227">
        <v>0</v>
      </c>
      <c r="AH296" s="227">
        <v>0</v>
      </c>
      <c r="AJ296" s="126" t="s">
        <v>573</v>
      </c>
      <c r="AK296" s="126" t="s">
        <v>574</v>
      </c>
      <c r="AL296" s="227">
        <v>0</v>
      </c>
      <c r="AM296" s="227">
        <v>0</v>
      </c>
      <c r="AN296" s="227">
        <v>0</v>
      </c>
      <c r="AO296" s="227">
        <v>0</v>
      </c>
      <c r="AQ296" s="126" t="s">
        <v>573</v>
      </c>
      <c r="AR296" s="126" t="s">
        <v>574</v>
      </c>
      <c r="AS296" s="227">
        <v>0</v>
      </c>
      <c r="AT296" s="227">
        <v>0</v>
      </c>
      <c r="AU296" s="227">
        <v>0</v>
      </c>
      <c r="AV296" s="227">
        <v>0</v>
      </c>
      <c r="AX296" s="126" t="s">
        <v>573</v>
      </c>
      <c r="AY296" s="126" t="s">
        <v>574</v>
      </c>
      <c r="AZ296" s="227">
        <v>0</v>
      </c>
      <c r="BA296" s="227">
        <v>0</v>
      </c>
      <c r="BB296" s="227">
        <v>0</v>
      </c>
      <c r="BC296" s="227">
        <v>0</v>
      </c>
      <c r="BE296" s="126" t="s">
        <v>573</v>
      </c>
      <c r="BF296" s="126" t="s">
        <v>574</v>
      </c>
      <c r="BG296" s="227">
        <v>0</v>
      </c>
      <c r="BH296" s="227">
        <v>0</v>
      </c>
      <c r="BI296" s="227">
        <v>0</v>
      </c>
      <c r="BJ296" s="227">
        <v>0</v>
      </c>
      <c r="BL296" s="126" t="s">
        <v>573</v>
      </c>
      <c r="BM296" s="126" t="s">
        <v>574</v>
      </c>
      <c r="BN296" s="227">
        <v>0</v>
      </c>
      <c r="BO296" s="227">
        <v>0</v>
      </c>
      <c r="BP296" s="227">
        <v>0</v>
      </c>
      <c r="BQ296" s="227">
        <v>0</v>
      </c>
      <c r="BS296" s="126" t="s">
        <v>573</v>
      </c>
      <c r="BT296" s="126" t="s">
        <v>574</v>
      </c>
      <c r="BU296" s="227">
        <v>0</v>
      </c>
      <c r="BV296" s="227">
        <v>0</v>
      </c>
      <c r="BW296" s="227">
        <v>0</v>
      </c>
      <c r="BX296" s="227">
        <v>0</v>
      </c>
      <c r="BZ296" s="126" t="s">
        <v>573</v>
      </c>
      <c r="CA296" s="126" t="s">
        <v>574</v>
      </c>
      <c r="CB296" s="227">
        <v>0</v>
      </c>
      <c r="CC296" s="227">
        <v>0</v>
      </c>
      <c r="CD296" s="227">
        <v>0</v>
      </c>
      <c r="CE296" s="227">
        <v>0</v>
      </c>
    </row>
    <row r="297" spans="1:83">
      <c r="A297" s="126" t="s">
        <v>575</v>
      </c>
      <c r="B297" s="126" t="s">
        <v>576</v>
      </c>
      <c r="C297" s="227">
        <v>0</v>
      </c>
      <c r="D297" s="227">
        <v>0</v>
      </c>
      <c r="E297" s="227">
        <v>0</v>
      </c>
      <c r="F297" s="227">
        <v>0</v>
      </c>
      <c r="H297" s="126" t="s">
        <v>575</v>
      </c>
      <c r="I297" s="126" t="s">
        <v>576</v>
      </c>
      <c r="J297" s="227">
        <v>0</v>
      </c>
      <c r="K297" s="227">
        <v>0</v>
      </c>
      <c r="L297" s="227">
        <v>0</v>
      </c>
      <c r="M297" s="227">
        <v>0</v>
      </c>
      <c r="O297" s="126" t="s">
        <v>575</v>
      </c>
      <c r="P297" s="126" t="s">
        <v>576</v>
      </c>
      <c r="Q297" s="227">
        <v>0</v>
      </c>
      <c r="R297" s="227">
        <v>0</v>
      </c>
      <c r="S297" s="227">
        <v>0</v>
      </c>
      <c r="T297" s="227">
        <v>0</v>
      </c>
      <c r="V297" s="126" t="s">
        <v>575</v>
      </c>
      <c r="W297" s="126" t="s">
        <v>576</v>
      </c>
      <c r="X297" s="227">
        <v>0</v>
      </c>
      <c r="Y297" s="227">
        <v>0</v>
      </c>
      <c r="Z297" s="227">
        <v>0</v>
      </c>
      <c r="AA297" s="227">
        <v>0</v>
      </c>
      <c r="AC297" s="126" t="s">
        <v>575</v>
      </c>
      <c r="AD297" s="126" t="s">
        <v>576</v>
      </c>
      <c r="AE297" s="227">
        <v>0</v>
      </c>
      <c r="AF297" s="227">
        <v>0</v>
      </c>
      <c r="AG297" s="227">
        <v>0</v>
      </c>
      <c r="AH297" s="227">
        <v>0</v>
      </c>
      <c r="AJ297" s="126" t="s">
        <v>575</v>
      </c>
      <c r="AK297" s="126" t="s">
        <v>576</v>
      </c>
      <c r="AL297" s="227">
        <v>0</v>
      </c>
      <c r="AM297" s="227">
        <v>0</v>
      </c>
      <c r="AN297" s="227">
        <v>0</v>
      </c>
      <c r="AO297" s="227">
        <v>0</v>
      </c>
      <c r="AQ297" s="126" t="s">
        <v>575</v>
      </c>
      <c r="AR297" s="126" t="s">
        <v>576</v>
      </c>
      <c r="AS297" s="227">
        <v>0</v>
      </c>
      <c r="AT297" s="227">
        <v>0</v>
      </c>
      <c r="AU297" s="227">
        <v>0</v>
      </c>
      <c r="AV297" s="227">
        <v>0</v>
      </c>
      <c r="AX297" s="126" t="s">
        <v>575</v>
      </c>
      <c r="AY297" s="126" t="s">
        <v>576</v>
      </c>
      <c r="AZ297" s="227">
        <v>0</v>
      </c>
      <c r="BA297" s="227">
        <v>0</v>
      </c>
      <c r="BB297" s="227">
        <v>0</v>
      </c>
      <c r="BC297" s="227">
        <v>0</v>
      </c>
      <c r="BE297" s="126" t="s">
        <v>575</v>
      </c>
      <c r="BF297" s="126" t="s">
        <v>576</v>
      </c>
      <c r="BG297" s="227">
        <v>0</v>
      </c>
      <c r="BH297" s="227">
        <v>0</v>
      </c>
      <c r="BI297" s="227">
        <v>0</v>
      </c>
      <c r="BJ297" s="227">
        <v>0</v>
      </c>
      <c r="BL297" s="126" t="s">
        <v>575</v>
      </c>
      <c r="BM297" s="126" t="s">
        <v>576</v>
      </c>
      <c r="BN297" s="227">
        <v>0</v>
      </c>
      <c r="BO297" s="227">
        <v>0</v>
      </c>
      <c r="BP297" s="227">
        <v>0</v>
      </c>
      <c r="BQ297" s="227">
        <v>0</v>
      </c>
      <c r="BS297" s="126" t="s">
        <v>575</v>
      </c>
      <c r="BT297" s="126" t="s">
        <v>576</v>
      </c>
      <c r="BU297" s="227">
        <v>0</v>
      </c>
      <c r="BV297" s="227">
        <v>0</v>
      </c>
      <c r="BW297" s="227">
        <v>0</v>
      </c>
      <c r="BX297" s="227">
        <v>0</v>
      </c>
      <c r="BZ297" s="126" t="s">
        <v>575</v>
      </c>
      <c r="CA297" s="126" t="s">
        <v>576</v>
      </c>
      <c r="CB297" s="227">
        <v>0</v>
      </c>
      <c r="CC297" s="227">
        <v>0</v>
      </c>
      <c r="CD297" s="227">
        <v>0</v>
      </c>
      <c r="CE297" s="227">
        <v>0</v>
      </c>
    </row>
    <row r="298" spans="1:83">
      <c r="A298" s="126" t="s">
        <v>577</v>
      </c>
      <c r="B298" s="126" t="s">
        <v>578</v>
      </c>
      <c r="C298" s="227">
        <v>0</v>
      </c>
      <c r="D298" s="227">
        <v>0</v>
      </c>
      <c r="E298" s="227">
        <v>0</v>
      </c>
      <c r="F298" s="227">
        <v>0</v>
      </c>
      <c r="H298" s="126" t="s">
        <v>577</v>
      </c>
      <c r="I298" s="126" t="s">
        <v>578</v>
      </c>
      <c r="J298" s="227">
        <v>0</v>
      </c>
      <c r="K298" s="227">
        <v>0</v>
      </c>
      <c r="L298" s="227">
        <v>0</v>
      </c>
      <c r="M298" s="227">
        <v>0</v>
      </c>
      <c r="O298" s="126" t="s">
        <v>577</v>
      </c>
      <c r="P298" s="126" t="s">
        <v>578</v>
      </c>
      <c r="Q298" s="227">
        <v>0</v>
      </c>
      <c r="R298" s="227">
        <v>0</v>
      </c>
      <c r="S298" s="227">
        <v>0</v>
      </c>
      <c r="T298" s="227">
        <v>0</v>
      </c>
      <c r="V298" s="126" t="s">
        <v>577</v>
      </c>
      <c r="W298" s="126" t="s">
        <v>578</v>
      </c>
      <c r="X298" s="227">
        <v>0</v>
      </c>
      <c r="Y298" s="227">
        <v>0</v>
      </c>
      <c r="Z298" s="227">
        <v>0</v>
      </c>
      <c r="AA298" s="227">
        <v>0</v>
      </c>
      <c r="AC298" s="126" t="s">
        <v>577</v>
      </c>
      <c r="AD298" s="126" t="s">
        <v>578</v>
      </c>
      <c r="AE298" s="227">
        <v>0</v>
      </c>
      <c r="AF298" s="227">
        <v>0</v>
      </c>
      <c r="AG298" s="227">
        <v>0</v>
      </c>
      <c r="AH298" s="227">
        <v>0</v>
      </c>
      <c r="AJ298" s="126" t="s">
        <v>577</v>
      </c>
      <c r="AK298" s="126" t="s">
        <v>578</v>
      </c>
      <c r="AL298" s="227">
        <v>0</v>
      </c>
      <c r="AM298" s="227">
        <v>0</v>
      </c>
      <c r="AN298" s="227">
        <v>0</v>
      </c>
      <c r="AO298" s="227">
        <v>0</v>
      </c>
      <c r="AQ298" s="126" t="s">
        <v>577</v>
      </c>
      <c r="AR298" s="126" t="s">
        <v>578</v>
      </c>
      <c r="AS298" s="227">
        <v>0</v>
      </c>
      <c r="AT298" s="227">
        <v>0</v>
      </c>
      <c r="AU298" s="227">
        <v>0</v>
      </c>
      <c r="AV298" s="227">
        <v>0</v>
      </c>
      <c r="AX298" s="126" t="s">
        <v>577</v>
      </c>
      <c r="AY298" s="126" t="s">
        <v>578</v>
      </c>
      <c r="AZ298" s="227">
        <v>0</v>
      </c>
      <c r="BA298" s="227">
        <v>0</v>
      </c>
      <c r="BB298" s="227">
        <v>0</v>
      </c>
      <c r="BC298" s="227">
        <v>0</v>
      </c>
      <c r="BE298" s="126" t="s">
        <v>577</v>
      </c>
      <c r="BF298" s="126" t="s">
        <v>578</v>
      </c>
      <c r="BG298" s="227">
        <v>0</v>
      </c>
      <c r="BH298" s="227">
        <v>0</v>
      </c>
      <c r="BI298" s="227">
        <v>0</v>
      </c>
      <c r="BJ298" s="227">
        <v>0</v>
      </c>
      <c r="BL298" s="126" t="s">
        <v>577</v>
      </c>
      <c r="BM298" s="126" t="s">
        <v>578</v>
      </c>
      <c r="BN298" s="227">
        <v>0</v>
      </c>
      <c r="BO298" s="227">
        <v>0</v>
      </c>
      <c r="BP298" s="227">
        <v>0</v>
      </c>
      <c r="BQ298" s="227">
        <v>0</v>
      </c>
      <c r="BS298" s="126" t="s">
        <v>577</v>
      </c>
      <c r="BT298" s="126" t="s">
        <v>578</v>
      </c>
      <c r="BU298" s="227">
        <v>0</v>
      </c>
      <c r="BV298" s="227">
        <v>0</v>
      </c>
      <c r="BW298" s="227">
        <v>0</v>
      </c>
      <c r="BX298" s="227">
        <v>0</v>
      </c>
      <c r="BZ298" s="126" t="s">
        <v>577</v>
      </c>
      <c r="CA298" s="126" t="s">
        <v>578</v>
      </c>
      <c r="CB298" s="227">
        <v>0</v>
      </c>
      <c r="CC298" s="227">
        <v>0</v>
      </c>
      <c r="CD298" s="227">
        <v>0</v>
      </c>
      <c r="CE298" s="227">
        <v>0</v>
      </c>
    </row>
    <row r="299" spans="1:83">
      <c r="A299" s="126" t="s">
        <v>579</v>
      </c>
      <c r="B299" s="126" t="s">
        <v>580</v>
      </c>
      <c r="C299" s="227">
        <v>0</v>
      </c>
      <c r="D299" s="227">
        <v>0</v>
      </c>
      <c r="E299" s="227">
        <v>0</v>
      </c>
      <c r="F299" s="227">
        <v>0</v>
      </c>
      <c r="H299" s="126" t="s">
        <v>579</v>
      </c>
      <c r="I299" s="126" t="s">
        <v>580</v>
      </c>
      <c r="J299" s="227">
        <v>0</v>
      </c>
      <c r="K299" s="227">
        <v>0</v>
      </c>
      <c r="L299" s="227">
        <v>0</v>
      </c>
      <c r="M299" s="227">
        <v>0</v>
      </c>
      <c r="O299" s="126" t="s">
        <v>579</v>
      </c>
      <c r="P299" s="126" t="s">
        <v>580</v>
      </c>
      <c r="Q299" s="227">
        <v>0</v>
      </c>
      <c r="R299" s="227">
        <v>0</v>
      </c>
      <c r="S299" s="227">
        <v>0</v>
      </c>
      <c r="T299" s="227">
        <v>0</v>
      </c>
      <c r="V299" s="126" t="s">
        <v>579</v>
      </c>
      <c r="W299" s="126" t="s">
        <v>580</v>
      </c>
      <c r="X299" s="227">
        <v>0</v>
      </c>
      <c r="Y299" s="227">
        <v>0</v>
      </c>
      <c r="Z299" s="227">
        <v>0</v>
      </c>
      <c r="AA299" s="227">
        <v>0</v>
      </c>
      <c r="AC299" s="126" t="s">
        <v>579</v>
      </c>
      <c r="AD299" s="126" t="s">
        <v>580</v>
      </c>
      <c r="AE299" s="227">
        <v>0</v>
      </c>
      <c r="AF299" s="227">
        <v>0</v>
      </c>
      <c r="AG299" s="227">
        <v>0</v>
      </c>
      <c r="AH299" s="227">
        <v>0</v>
      </c>
      <c r="AJ299" s="126" t="s">
        <v>579</v>
      </c>
      <c r="AK299" s="126" t="s">
        <v>580</v>
      </c>
      <c r="AL299" s="227">
        <v>0</v>
      </c>
      <c r="AM299" s="227">
        <v>0</v>
      </c>
      <c r="AN299" s="227">
        <v>0</v>
      </c>
      <c r="AO299" s="227">
        <v>0</v>
      </c>
      <c r="AQ299" s="126" t="s">
        <v>579</v>
      </c>
      <c r="AR299" s="126" t="s">
        <v>580</v>
      </c>
      <c r="AS299" s="227">
        <v>0</v>
      </c>
      <c r="AT299" s="227">
        <v>0</v>
      </c>
      <c r="AU299" s="227">
        <v>0</v>
      </c>
      <c r="AV299" s="227">
        <v>0</v>
      </c>
      <c r="AX299" s="126" t="s">
        <v>579</v>
      </c>
      <c r="AY299" s="126" t="s">
        <v>580</v>
      </c>
      <c r="AZ299" s="227">
        <v>0</v>
      </c>
      <c r="BA299" s="227">
        <v>0</v>
      </c>
      <c r="BB299" s="227">
        <v>0</v>
      </c>
      <c r="BC299" s="227">
        <v>0</v>
      </c>
      <c r="BE299" s="126" t="s">
        <v>579</v>
      </c>
      <c r="BF299" s="126" t="s">
        <v>580</v>
      </c>
      <c r="BG299" s="227">
        <v>0</v>
      </c>
      <c r="BH299" s="227">
        <v>0</v>
      </c>
      <c r="BI299" s="227">
        <v>0</v>
      </c>
      <c r="BJ299" s="227">
        <v>0</v>
      </c>
      <c r="BL299" s="126" t="s">
        <v>579</v>
      </c>
      <c r="BM299" s="126" t="s">
        <v>580</v>
      </c>
      <c r="BN299" s="227">
        <v>0</v>
      </c>
      <c r="BO299" s="227">
        <v>0</v>
      </c>
      <c r="BP299" s="227">
        <v>0</v>
      </c>
      <c r="BQ299" s="227">
        <v>0</v>
      </c>
      <c r="BS299" s="126" t="s">
        <v>579</v>
      </c>
      <c r="BT299" s="126" t="s">
        <v>580</v>
      </c>
      <c r="BU299" s="227">
        <v>0</v>
      </c>
      <c r="BV299" s="227">
        <v>0</v>
      </c>
      <c r="BW299" s="227">
        <v>0</v>
      </c>
      <c r="BX299" s="227">
        <v>0</v>
      </c>
      <c r="BZ299" s="126" t="s">
        <v>579</v>
      </c>
      <c r="CA299" s="126" t="s">
        <v>580</v>
      </c>
      <c r="CB299" s="227">
        <v>0</v>
      </c>
      <c r="CC299" s="227">
        <v>0</v>
      </c>
      <c r="CD299" s="227">
        <v>0</v>
      </c>
      <c r="CE299" s="227">
        <v>0</v>
      </c>
    </row>
    <row r="300" spans="1:83">
      <c r="A300" s="126" t="s">
        <v>581</v>
      </c>
      <c r="B300" s="126" t="s">
        <v>582</v>
      </c>
      <c r="C300" s="227">
        <v>0</v>
      </c>
      <c r="D300" s="227">
        <v>0</v>
      </c>
      <c r="E300" s="227">
        <v>0</v>
      </c>
      <c r="F300" s="227">
        <v>0</v>
      </c>
      <c r="H300" s="126" t="s">
        <v>581</v>
      </c>
      <c r="I300" s="126" t="s">
        <v>582</v>
      </c>
      <c r="J300" s="227">
        <v>0</v>
      </c>
      <c r="K300" s="227">
        <v>0</v>
      </c>
      <c r="L300" s="227">
        <v>0</v>
      </c>
      <c r="M300" s="227">
        <v>0</v>
      </c>
      <c r="O300" s="126" t="s">
        <v>581</v>
      </c>
      <c r="P300" s="126" t="s">
        <v>582</v>
      </c>
      <c r="Q300" s="227">
        <v>0</v>
      </c>
      <c r="R300" s="227">
        <v>0</v>
      </c>
      <c r="S300" s="227">
        <v>0</v>
      </c>
      <c r="T300" s="227">
        <v>0</v>
      </c>
      <c r="V300" s="126" t="s">
        <v>581</v>
      </c>
      <c r="W300" s="126" t="s">
        <v>582</v>
      </c>
      <c r="X300" s="227">
        <v>0</v>
      </c>
      <c r="Y300" s="227">
        <v>0</v>
      </c>
      <c r="Z300" s="227">
        <v>0</v>
      </c>
      <c r="AA300" s="227">
        <v>0</v>
      </c>
      <c r="AC300" s="126" t="s">
        <v>581</v>
      </c>
      <c r="AD300" s="126" t="s">
        <v>582</v>
      </c>
      <c r="AE300" s="227">
        <v>0</v>
      </c>
      <c r="AF300" s="227">
        <v>0</v>
      </c>
      <c r="AG300" s="227">
        <v>0</v>
      </c>
      <c r="AH300" s="227">
        <v>0</v>
      </c>
      <c r="AJ300" s="126" t="s">
        <v>581</v>
      </c>
      <c r="AK300" s="126" t="s">
        <v>582</v>
      </c>
      <c r="AL300" s="227">
        <v>0</v>
      </c>
      <c r="AM300" s="227">
        <v>0</v>
      </c>
      <c r="AN300" s="227">
        <v>0</v>
      </c>
      <c r="AO300" s="227">
        <v>0</v>
      </c>
      <c r="AQ300" s="126" t="s">
        <v>581</v>
      </c>
      <c r="AR300" s="126" t="s">
        <v>582</v>
      </c>
      <c r="AS300" s="227">
        <v>0</v>
      </c>
      <c r="AT300" s="227">
        <v>0</v>
      </c>
      <c r="AU300" s="227">
        <v>0</v>
      </c>
      <c r="AV300" s="227">
        <v>0</v>
      </c>
      <c r="AX300" s="126" t="s">
        <v>581</v>
      </c>
      <c r="AY300" s="126" t="s">
        <v>582</v>
      </c>
      <c r="AZ300" s="227">
        <v>0</v>
      </c>
      <c r="BA300" s="227">
        <v>0</v>
      </c>
      <c r="BB300" s="227">
        <v>0</v>
      </c>
      <c r="BC300" s="227">
        <v>0</v>
      </c>
      <c r="BE300" s="126" t="s">
        <v>581</v>
      </c>
      <c r="BF300" s="126" t="s">
        <v>582</v>
      </c>
      <c r="BG300" s="227">
        <v>0</v>
      </c>
      <c r="BH300" s="227">
        <v>0</v>
      </c>
      <c r="BI300" s="227">
        <v>0</v>
      </c>
      <c r="BJ300" s="227">
        <v>0</v>
      </c>
      <c r="BL300" s="126" t="s">
        <v>581</v>
      </c>
      <c r="BM300" s="126" t="s">
        <v>582</v>
      </c>
      <c r="BN300" s="227">
        <v>0</v>
      </c>
      <c r="BO300" s="227">
        <v>0</v>
      </c>
      <c r="BP300" s="227">
        <v>0</v>
      </c>
      <c r="BQ300" s="227">
        <v>0</v>
      </c>
      <c r="BS300" s="126" t="s">
        <v>581</v>
      </c>
      <c r="BT300" s="126" t="s">
        <v>582</v>
      </c>
      <c r="BU300" s="227">
        <v>0</v>
      </c>
      <c r="BV300" s="227">
        <v>0</v>
      </c>
      <c r="BW300" s="227">
        <v>0</v>
      </c>
      <c r="BX300" s="227">
        <v>0</v>
      </c>
      <c r="BZ300" s="126" t="s">
        <v>581</v>
      </c>
      <c r="CA300" s="126" t="s">
        <v>582</v>
      </c>
      <c r="CB300" s="227">
        <v>0</v>
      </c>
      <c r="CC300" s="227">
        <v>0</v>
      </c>
      <c r="CD300" s="227">
        <v>0</v>
      </c>
      <c r="CE300" s="227">
        <v>0</v>
      </c>
    </row>
    <row r="301" spans="1:83">
      <c r="A301" s="126" t="s">
        <v>583</v>
      </c>
      <c r="B301" s="126" t="s">
        <v>584</v>
      </c>
      <c r="C301" s="227">
        <v>0</v>
      </c>
      <c r="D301" s="227">
        <v>0</v>
      </c>
      <c r="E301" s="227">
        <v>0</v>
      </c>
      <c r="F301" s="227">
        <v>0</v>
      </c>
      <c r="H301" s="126" t="s">
        <v>583</v>
      </c>
      <c r="I301" s="126" t="s">
        <v>584</v>
      </c>
      <c r="J301" s="227">
        <v>0</v>
      </c>
      <c r="K301" s="227">
        <v>0</v>
      </c>
      <c r="L301" s="227">
        <v>0</v>
      </c>
      <c r="M301" s="227">
        <v>0</v>
      </c>
      <c r="O301" s="126" t="s">
        <v>583</v>
      </c>
      <c r="P301" s="126" t="s">
        <v>584</v>
      </c>
      <c r="Q301" s="227">
        <v>0</v>
      </c>
      <c r="R301" s="227">
        <v>0</v>
      </c>
      <c r="S301" s="227">
        <v>0</v>
      </c>
      <c r="T301" s="227">
        <v>0</v>
      </c>
      <c r="V301" s="126" t="s">
        <v>583</v>
      </c>
      <c r="W301" s="126" t="s">
        <v>584</v>
      </c>
      <c r="X301" s="227">
        <v>0</v>
      </c>
      <c r="Y301" s="227">
        <v>0</v>
      </c>
      <c r="Z301" s="227">
        <v>0</v>
      </c>
      <c r="AA301" s="227">
        <v>0</v>
      </c>
      <c r="AC301" s="126" t="s">
        <v>583</v>
      </c>
      <c r="AD301" s="126" t="s">
        <v>584</v>
      </c>
      <c r="AE301" s="227">
        <v>0</v>
      </c>
      <c r="AF301" s="227">
        <v>0</v>
      </c>
      <c r="AG301" s="227">
        <v>0</v>
      </c>
      <c r="AH301" s="227">
        <v>0</v>
      </c>
      <c r="AJ301" s="126" t="s">
        <v>583</v>
      </c>
      <c r="AK301" s="126" t="s">
        <v>584</v>
      </c>
      <c r="AL301" s="227">
        <v>0</v>
      </c>
      <c r="AM301" s="227">
        <v>0</v>
      </c>
      <c r="AN301" s="227">
        <v>0</v>
      </c>
      <c r="AO301" s="227">
        <v>0</v>
      </c>
      <c r="AQ301" s="126" t="s">
        <v>583</v>
      </c>
      <c r="AR301" s="126" t="s">
        <v>584</v>
      </c>
      <c r="AS301" s="227">
        <v>0</v>
      </c>
      <c r="AT301" s="227">
        <v>0</v>
      </c>
      <c r="AU301" s="227">
        <v>0</v>
      </c>
      <c r="AV301" s="227">
        <v>0</v>
      </c>
      <c r="AX301" s="126" t="s">
        <v>583</v>
      </c>
      <c r="AY301" s="126" t="s">
        <v>584</v>
      </c>
      <c r="AZ301" s="227">
        <v>0</v>
      </c>
      <c r="BA301" s="227">
        <v>0</v>
      </c>
      <c r="BB301" s="227">
        <v>0</v>
      </c>
      <c r="BC301" s="227">
        <v>0</v>
      </c>
      <c r="BE301" s="126" t="s">
        <v>583</v>
      </c>
      <c r="BF301" s="126" t="s">
        <v>584</v>
      </c>
      <c r="BG301" s="227">
        <v>0</v>
      </c>
      <c r="BH301" s="227">
        <v>0</v>
      </c>
      <c r="BI301" s="227">
        <v>0</v>
      </c>
      <c r="BJ301" s="227">
        <v>0</v>
      </c>
      <c r="BL301" s="126" t="s">
        <v>583</v>
      </c>
      <c r="BM301" s="126" t="s">
        <v>584</v>
      </c>
      <c r="BN301" s="227">
        <v>0</v>
      </c>
      <c r="BO301" s="227">
        <v>0</v>
      </c>
      <c r="BP301" s="227">
        <v>0</v>
      </c>
      <c r="BQ301" s="227">
        <v>0</v>
      </c>
      <c r="BS301" s="126" t="s">
        <v>583</v>
      </c>
      <c r="BT301" s="126" t="s">
        <v>584</v>
      </c>
      <c r="BU301" s="227">
        <v>0</v>
      </c>
      <c r="BV301" s="227">
        <v>0</v>
      </c>
      <c r="BW301" s="227">
        <v>0</v>
      </c>
      <c r="BX301" s="227">
        <v>0</v>
      </c>
      <c r="BZ301" s="126" t="s">
        <v>583</v>
      </c>
      <c r="CA301" s="126" t="s">
        <v>584</v>
      </c>
      <c r="CB301" s="227">
        <v>0</v>
      </c>
      <c r="CC301" s="227">
        <v>0</v>
      </c>
      <c r="CD301" s="227">
        <v>0</v>
      </c>
      <c r="CE301" s="227">
        <v>0</v>
      </c>
    </row>
    <row r="302" spans="1:83">
      <c r="A302" s="126" t="s">
        <v>585</v>
      </c>
      <c r="B302" s="126" t="s">
        <v>586</v>
      </c>
      <c r="C302" s="227">
        <v>0</v>
      </c>
      <c r="D302" s="227">
        <v>0</v>
      </c>
      <c r="E302" s="227">
        <v>0</v>
      </c>
      <c r="F302" s="227">
        <v>0</v>
      </c>
      <c r="H302" s="126" t="s">
        <v>585</v>
      </c>
      <c r="I302" s="126" t="s">
        <v>586</v>
      </c>
      <c r="J302" s="227">
        <v>0</v>
      </c>
      <c r="K302" s="227">
        <v>0</v>
      </c>
      <c r="L302" s="227">
        <v>0</v>
      </c>
      <c r="M302" s="227">
        <v>0</v>
      </c>
      <c r="O302" s="126" t="s">
        <v>585</v>
      </c>
      <c r="P302" s="126" t="s">
        <v>586</v>
      </c>
      <c r="Q302" s="227">
        <v>0</v>
      </c>
      <c r="R302" s="227">
        <v>0</v>
      </c>
      <c r="S302" s="227">
        <v>0</v>
      </c>
      <c r="T302" s="227">
        <v>0</v>
      </c>
      <c r="V302" s="126" t="s">
        <v>585</v>
      </c>
      <c r="W302" s="126" t="s">
        <v>586</v>
      </c>
      <c r="X302" s="227">
        <v>0</v>
      </c>
      <c r="Y302" s="227">
        <v>0</v>
      </c>
      <c r="Z302" s="227">
        <v>0</v>
      </c>
      <c r="AA302" s="227">
        <v>0</v>
      </c>
      <c r="AC302" s="126" t="s">
        <v>585</v>
      </c>
      <c r="AD302" s="126" t="s">
        <v>586</v>
      </c>
      <c r="AE302" s="227">
        <v>0</v>
      </c>
      <c r="AF302" s="227">
        <v>0</v>
      </c>
      <c r="AG302" s="227">
        <v>0</v>
      </c>
      <c r="AH302" s="227">
        <v>0</v>
      </c>
      <c r="AJ302" s="126" t="s">
        <v>585</v>
      </c>
      <c r="AK302" s="126" t="s">
        <v>586</v>
      </c>
      <c r="AL302" s="227">
        <v>0</v>
      </c>
      <c r="AM302" s="227">
        <v>0</v>
      </c>
      <c r="AN302" s="227">
        <v>0</v>
      </c>
      <c r="AO302" s="227">
        <v>0</v>
      </c>
      <c r="AQ302" s="126" t="s">
        <v>585</v>
      </c>
      <c r="AR302" s="126" t="s">
        <v>586</v>
      </c>
      <c r="AS302" s="227">
        <v>0</v>
      </c>
      <c r="AT302" s="227">
        <v>0</v>
      </c>
      <c r="AU302" s="227">
        <v>0</v>
      </c>
      <c r="AV302" s="227">
        <v>0</v>
      </c>
      <c r="AX302" s="126" t="s">
        <v>585</v>
      </c>
      <c r="AY302" s="126" t="s">
        <v>586</v>
      </c>
      <c r="AZ302" s="227">
        <v>0</v>
      </c>
      <c r="BA302" s="227">
        <v>0</v>
      </c>
      <c r="BB302" s="227">
        <v>0</v>
      </c>
      <c r="BC302" s="227">
        <v>0</v>
      </c>
      <c r="BE302" s="126" t="s">
        <v>585</v>
      </c>
      <c r="BF302" s="126" t="s">
        <v>586</v>
      </c>
      <c r="BG302" s="227">
        <v>0</v>
      </c>
      <c r="BH302" s="227">
        <v>0</v>
      </c>
      <c r="BI302" s="227">
        <v>0</v>
      </c>
      <c r="BJ302" s="227">
        <v>0</v>
      </c>
      <c r="BL302" s="126" t="s">
        <v>585</v>
      </c>
      <c r="BM302" s="126" t="s">
        <v>586</v>
      </c>
      <c r="BN302" s="227">
        <v>0</v>
      </c>
      <c r="BO302" s="227">
        <v>0</v>
      </c>
      <c r="BP302" s="227">
        <v>0</v>
      </c>
      <c r="BQ302" s="227">
        <v>0</v>
      </c>
      <c r="BS302" s="126" t="s">
        <v>585</v>
      </c>
      <c r="BT302" s="126" t="s">
        <v>586</v>
      </c>
      <c r="BU302" s="227">
        <v>0</v>
      </c>
      <c r="BV302" s="227">
        <v>0</v>
      </c>
      <c r="BW302" s="227">
        <v>0</v>
      </c>
      <c r="BX302" s="227">
        <v>0</v>
      </c>
      <c r="BZ302" s="126" t="s">
        <v>585</v>
      </c>
      <c r="CA302" s="126" t="s">
        <v>586</v>
      </c>
      <c r="CB302" s="227">
        <v>0</v>
      </c>
      <c r="CC302" s="227">
        <v>0</v>
      </c>
      <c r="CD302" s="227">
        <v>0</v>
      </c>
      <c r="CE302" s="227">
        <v>0</v>
      </c>
    </row>
    <row r="303" spans="1:83">
      <c r="A303" s="126" t="s">
        <v>587</v>
      </c>
      <c r="B303" s="126" t="s">
        <v>588</v>
      </c>
      <c r="C303" s="227">
        <v>0</v>
      </c>
      <c r="D303" s="227">
        <v>0</v>
      </c>
      <c r="E303" s="227">
        <v>0</v>
      </c>
      <c r="F303" s="227">
        <v>0</v>
      </c>
      <c r="H303" s="126" t="s">
        <v>587</v>
      </c>
      <c r="I303" s="126" t="s">
        <v>588</v>
      </c>
      <c r="J303" s="227">
        <v>0</v>
      </c>
      <c r="K303" s="227">
        <v>0</v>
      </c>
      <c r="L303" s="227">
        <v>0</v>
      </c>
      <c r="M303" s="227">
        <v>0</v>
      </c>
      <c r="O303" s="126" t="s">
        <v>587</v>
      </c>
      <c r="P303" s="126" t="s">
        <v>588</v>
      </c>
      <c r="Q303" s="227">
        <v>0</v>
      </c>
      <c r="R303" s="227">
        <v>0</v>
      </c>
      <c r="S303" s="227">
        <v>0</v>
      </c>
      <c r="T303" s="227">
        <v>0</v>
      </c>
      <c r="V303" s="126" t="s">
        <v>587</v>
      </c>
      <c r="W303" s="126" t="s">
        <v>588</v>
      </c>
      <c r="X303" s="227">
        <v>0</v>
      </c>
      <c r="Y303" s="227">
        <v>0</v>
      </c>
      <c r="Z303" s="227">
        <v>0</v>
      </c>
      <c r="AA303" s="227">
        <v>0</v>
      </c>
      <c r="AC303" s="126" t="s">
        <v>587</v>
      </c>
      <c r="AD303" s="126" t="s">
        <v>588</v>
      </c>
      <c r="AE303" s="227">
        <v>0</v>
      </c>
      <c r="AF303" s="227">
        <v>0</v>
      </c>
      <c r="AG303" s="227">
        <v>0</v>
      </c>
      <c r="AH303" s="227">
        <v>0</v>
      </c>
      <c r="AJ303" s="126" t="s">
        <v>587</v>
      </c>
      <c r="AK303" s="126" t="s">
        <v>588</v>
      </c>
      <c r="AL303" s="227">
        <v>0</v>
      </c>
      <c r="AM303" s="227">
        <v>0</v>
      </c>
      <c r="AN303" s="227">
        <v>0</v>
      </c>
      <c r="AO303" s="227">
        <v>0</v>
      </c>
      <c r="AQ303" s="126" t="s">
        <v>587</v>
      </c>
      <c r="AR303" s="126" t="s">
        <v>588</v>
      </c>
      <c r="AS303" s="227">
        <v>0</v>
      </c>
      <c r="AT303" s="227">
        <v>0</v>
      </c>
      <c r="AU303" s="227">
        <v>0</v>
      </c>
      <c r="AV303" s="227">
        <v>0</v>
      </c>
      <c r="AX303" s="126" t="s">
        <v>587</v>
      </c>
      <c r="AY303" s="126" t="s">
        <v>588</v>
      </c>
      <c r="AZ303" s="227">
        <v>0</v>
      </c>
      <c r="BA303" s="227">
        <v>0</v>
      </c>
      <c r="BB303" s="227">
        <v>0</v>
      </c>
      <c r="BC303" s="227">
        <v>0</v>
      </c>
      <c r="BE303" s="126" t="s">
        <v>587</v>
      </c>
      <c r="BF303" s="126" t="s">
        <v>588</v>
      </c>
      <c r="BG303" s="227">
        <v>0</v>
      </c>
      <c r="BH303" s="227">
        <v>0</v>
      </c>
      <c r="BI303" s="227">
        <v>0</v>
      </c>
      <c r="BJ303" s="227">
        <v>0</v>
      </c>
      <c r="BL303" s="126" t="s">
        <v>587</v>
      </c>
      <c r="BM303" s="126" t="s">
        <v>588</v>
      </c>
      <c r="BN303" s="227">
        <v>0</v>
      </c>
      <c r="BO303" s="227">
        <v>0</v>
      </c>
      <c r="BP303" s="227">
        <v>0</v>
      </c>
      <c r="BQ303" s="227">
        <v>0</v>
      </c>
      <c r="BS303" s="126" t="s">
        <v>587</v>
      </c>
      <c r="BT303" s="126" t="s">
        <v>588</v>
      </c>
      <c r="BU303" s="227">
        <v>0</v>
      </c>
      <c r="BV303" s="227">
        <v>0</v>
      </c>
      <c r="BW303" s="227">
        <v>0</v>
      </c>
      <c r="BX303" s="227">
        <v>0</v>
      </c>
      <c r="BZ303" s="126" t="s">
        <v>587</v>
      </c>
      <c r="CA303" s="126" t="s">
        <v>588</v>
      </c>
      <c r="CB303" s="227">
        <v>0</v>
      </c>
      <c r="CC303" s="227">
        <v>0</v>
      </c>
      <c r="CD303" s="227">
        <v>0</v>
      </c>
      <c r="CE303" s="227">
        <v>0</v>
      </c>
    </row>
    <row r="304" spans="1:83">
      <c r="A304" s="126" t="s">
        <v>589</v>
      </c>
      <c r="B304" s="126" t="s">
        <v>590</v>
      </c>
      <c r="C304" s="227">
        <v>0</v>
      </c>
      <c r="D304" s="227">
        <v>0</v>
      </c>
      <c r="E304" s="227">
        <v>0</v>
      </c>
      <c r="F304" s="227">
        <v>0</v>
      </c>
      <c r="H304" s="126" t="s">
        <v>589</v>
      </c>
      <c r="I304" s="126" t="s">
        <v>590</v>
      </c>
      <c r="J304" s="227">
        <v>0</v>
      </c>
      <c r="K304" s="227">
        <v>0</v>
      </c>
      <c r="L304" s="227">
        <v>0</v>
      </c>
      <c r="M304" s="227">
        <v>0</v>
      </c>
      <c r="O304" s="126" t="s">
        <v>589</v>
      </c>
      <c r="P304" s="126" t="s">
        <v>590</v>
      </c>
      <c r="Q304" s="227">
        <v>0</v>
      </c>
      <c r="R304" s="227">
        <v>0</v>
      </c>
      <c r="S304" s="227">
        <v>0</v>
      </c>
      <c r="T304" s="227">
        <v>0</v>
      </c>
      <c r="V304" s="126" t="s">
        <v>589</v>
      </c>
      <c r="W304" s="126" t="s">
        <v>590</v>
      </c>
      <c r="X304" s="227">
        <v>0</v>
      </c>
      <c r="Y304" s="227">
        <v>0</v>
      </c>
      <c r="Z304" s="227">
        <v>0</v>
      </c>
      <c r="AA304" s="227">
        <v>0</v>
      </c>
      <c r="AC304" s="126" t="s">
        <v>589</v>
      </c>
      <c r="AD304" s="126" t="s">
        <v>590</v>
      </c>
      <c r="AE304" s="227">
        <v>0</v>
      </c>
      <c r="AF304" s="227">
        <v>0</v>
      </c>
      <c r="AG304" s="227">
        <v>0</v>
      </c>
      <c r="AH304" s="227">
        <v>0</v>
      </c>
      <c r="AJ304" s="126" t="s">
        <v>589</v>
      </c>
      <c r="AK304" s="126" t="s">
        <v>590</v>
      </c>
      <c r="AL304" s="227">
        <v>0</v>
      </c>
      <c r="AM304" s="227">
        <v>0</v>
      </c>
      <c r="AN304" s="227">
        <v>0</v>
      </c>
      <c r="AO304" s="227">
        <v>0</v>
      </c>
      <c r="AQ304" s="126" t="s">
        <v>589</v>
      </c>
      <c r="AR304" s="126" t="s">
        <v>590</v>
      </c>
      <c r="AS304" s="227">
        <v>0</v>
      </c>
      <c r="AT304" s="227">
        <v>0</v>
      </c>
      <c r="AU304" s="227">
        <v>0</v>
      </c>
      <c r="AV304" s="227">
        <v>0</v>
      </c>
      <c r="AX304" s="126" t="s">
        <v>589</v>
      </c>
      <c r="AY304" s="126" t="s">
        <v>590</v>
      </c>
      <c r="AZ304" s="227">
        <v>0</v>
      </c>
      <c r="BA304" s="227">
        <v>0</v>
      </c>
      <c r="BB304" s="227">
        <v>0</v>
      </c>
      <c r="BC304" s="227">
        <v>0</v>
      </c>
      <c r="BE304" s="126" t="s">
        <v>589</v>
      </c>
      <c r="BF304" s="126" t="s">
        <v>590</v>
      </c>
      <c r="BG304" s="227">
        <v>0</v>
      </c>
      <c r="BH304" s="227">
        <v>0</v>
      </c>
      <c r="BI304" s="227">
        <v>0</v>
      </c>
      <c r="BJ304" s="227">
        <v>0</v>
      </c>
      <c r="BL304" s="126" t="s">
        <v>589</v>
      </c>
      <c r="BM304" s="126" t="s">
        <v>590</v>
      </c>
      <c r="BN304" s="227">
        <v>0</v>
      </c>
      <c r="BO304" s="227">
        <v>0</v>
      </c>
      <c r="BP304" s="227">
        <v>0</v>
      </c>
      <c r="BQ304" s="227">
        <v>0</v>
      </c>
      <c r="BS304" s="126" t="s">
        <v>589</v>
      </c>
      <c r="BT304" s="126" t="s">
        <v>590</v>
      </c>
      <c r="BU304" s="227">
        <v>0</v>
      </c>
      <c r="BV304" s="227">
        <v>0</v>
      </c>
      <c r="BW304" s="227">
        <v>0</v>
      </c>
      <c r="BX304" s="227">
        <v>0</v>
      </c>
      <c r="BZ304" s="126" t="s">
        <v>589</v>
      </c>
      <c r="CA304" s="126" t="s">
        <v>590</v>
      </c>
      <c r="CB304" s="227">
        <v>0</v>
      </c>
      <c r="CC304" s="227">
        <v>0</v>
      </c>
      <c r="CD304" s="227">
        <v>0</v>
      </c>
      <c r="CE304" s="227">
        <v>0</v>
      </c>
    </row>
    <row r="305" spans="1:83">
      <c r="A305" s="126" t="s">
        <v>591</v>
      </c>
      <c r="B305" s="126" t="s">
        <v>592</v>
      </c>
      <c r="C305" s="227">
        <v>0</v>
      </c>
      <c r="D305" s="227">
        <v>0</v>
      </c>
      <c r="E305" s="227">
        <v>0</v>
      </c>
      <c r="F305" s="227">
        <v>0</v>
      </c>
      <c r="H305" s="126" t="s">
        <v>591</v>
      </c>
      <c r="I305" s="126" t="s">
        <v>592</v>
      </c>
      <c r="J305" s="227">
        <v>0</v>
      </c>
      <c r="K305" s="227">
        <v>0</v>
      </c>
      <c r="L305" s="227">
        <v>0</v>
      </c>
      <c r="M305" s="227">
        <v>0</v>
      </c>
      <c r="O305" s="126" t="s">
        <v>591</v>
      </c>
      <c r="P305" s="126" t="s">
        <v>592</v>
      </c>
      <c r="Q305" s="227">
        <v>0</v>
      </c>
      <c r="R305" s="227">
        <v>0</v>
      </c>
      <c r="S305" s="227">
        <v>0</v>
      </c>
      <c r="T305" s="227">
        <v>0</v>
      </c>
      <c r="V305" s="126" t="s">
        <v>591</v>
      </c>
      <c r="W305" s="126" t="s">
        <v>592</v>
      </c>
      <c r="X305" s="227">
        <v>0</v>
      </c>
      <c r="Y305" s="227">
        <v>0</v>
      </c>
      <c r="Z305" s="227">
        <v>0</v>
      </c>
      <c r="AA305" s="227">
        <v>0</v>
      </c>
      <c r="AC305" s="126" t="s">
        <v>591</v>
      </c>
      <c r="AD305" s="126" t="s">
        <v>592</v>
      </c>
      <c r="AE305" s="227">
        <v>0</v>
      </c>
      <c r="AF305" s="227">
        <v>0</v>
      </c>
      <c r="AG305" s="227">
        <v>0</v>
      </c>
      <c r="AH305" s="227">
        <v>0</v>
      </c>
      <c r="AJ305" s="126" t="s">
        <v>591</v>
      </c>
      <c r="AK305" s="126" t="s">
        <v>592</v>
      </c>
      <c r="AL305" s="227">
        <v>0</v>
      </c>
      <c r="AM305" s="227">
        <v>0</v>
      </c>
      <c r="AN305" s="227">
        <v>0</v>
      </c>
      <c r="AO305" s="227">
        <v>0</v>
      </c>
      <c r="AQ305" s="126" t="s">
        <v>591</v>
      </c>
      <c r="AR305" s="126" t="s">
        <v>592</v>
      </c>
      <c r="AS305" s="227">
        <v>0</v>
      </c>
      <c r="AT305" s="227">
        <v>0</v>
      </c>
      <c r="AU305" s="227">
        <v>0</v>
      </c>
      <c r="AV305" s="227">
        <v>0</v>
      </c>
      <c r="AX305" s="126" t="s">
        <v>591</v>
      </c>
      <c r="AY305" s="126" t="s">
        <v>592</v>
      </c>
      <c r="AZ305" s="227">
        <v>0</v>
      </c>
      <c r="BA305" s="227">
        <v>0</v>
      </c>
      <c r="BB305" s="227">
        <v>0</v>
      </c>
      <c r="BC305" s="227">
        <v>0</v>
      </c>
      <c r="BE305" s="126" t="s">
        <v>591</v>
      </c>
      <c r="BF305" s="126" t="s">
        <v>592</v>
      </c>
      <c r="BG305" s="227">
        <v>0</v>
      </c>
      <c r="BH305" s="227">
        <v>0</v>
      </c>
      <c r="BI305" s="227">
        <v>0</v>
      </c>
      <c r="BJ305" s="227">
        <v>0</v>
      </c>
      <c r="BL305" s="126" t="s">
        <v>591</v>
      </c>
      <c r="BM305" s="126" t="s">
        <v>592</v>
      </c>
      <c r="BN305" s="227">
        <v>0</v>
      </c>
      <c r="BO305" s="227">
        <v>0</v>
      </c>
      <c r="BP305" s="227">
        <v>0</v>
      </c>
      <c r="BQ305" s="227">
        <v>0</v>
      </c>
      <c r="BS305" s="126" t="s">
        <v>591</v>
      </c>
      <c r="BT305" s="126" t="s">
        <v>592</v>
      </c>
      <c r="BU305" s="227">
        <v>0</v>
      </c>
      <c r="BV305" s="227">
        <v>0</v>
      </c>
      <c r="BW305" s="227">
        <v>0</v>
      </c>
      <c r="BX305" s="227">
        <v>0</v>
      </c>
      <c r="BZ305" s="126" t="s">
        <v>591</v>
      </c>
      <c r="CA305" s="126" t="s">
        <v>592</v>
      </c>
      <c r="CB305" s="227">
        <v>0</v>
      </c>
      <c r="CC305" s="227">
        <v>0</v>
      </c>
      <c r="CD305" s="227">
        <v>0</v>
      </c>
      <c r="CE305" s="227">
        <v>0</v>
      </c>
    </row>
    <row r="306" spans="1:83">
      <c r="A306" s="126" t="s">
        <v>593</v>
      </c>
      <c r="B306" s="126" t="s">
        <v>594</v>
      </c>
      <c r="C306" s="227">
        <v>0</v>
      </c>
      <c r="D306" s="227">
        <v>0</v>
      </c>
      <c r="E306" s="227">
        <v>0</v>
      </c>
      <c r="F306" s="227">
        <v>0</v>
      </c>
      <c r="H306" s="126" t="s">
        <v>593</v>
      </c>
      <c r="I306" s="126" t="s">
        <v>594</v>
      </c>
      <c r="J306" s="227">
        <v>0</v>
      </c>
      <c r="K306" s="227">
        <v>0</v>
      </c>
      <c r="L306" s="227">
        <v>0</v>
      </c>
      <c r="M306" s="227">
        <v>0</v>
      </c>
      <c r="O306" s="126" t="s">
        <v>593</v>
      </c>
      <c r="P306" s="126" t="s">
        <v>594</v>
      </c>
      <c r="Q306" s="227">
        <v>0</v>
      </c>
      <c r="R306" s="227">
        <v>0</v>
      </c>
      <c r="S306" s="227">
        <v>0</v>
      </c>
      <c r="T306" s="227">
        <v>0</v>
      </c>
      <c r="V306" s="126" t="s">
        <v>593</v>
      </c>
      <c r="W306" s="126" t="s">
        <v>594</v>
      </c>
      <c r="X306" s="227">
        <v>0</v>
      </c>
      <c r="Y306" s="227">
        <v>0</v>
      </c>
      <c r="Z306" s="227">
        <v>0</v>
      </c>
      <c r="AA306" s="227">
        <v>0</v>
      </c>
      <c r="AC306" s="126" t="s">
        <v>593</v>
      </c>
      <c r="AD306" s="126" t="s">
        <v>594</v>
      </c>
      <c r="AE306" s="227">
        <v>0</v>
      </c>
      <c r="AF306" s="227">
        <v>0</v>
      </c>
      <c r="AG306" s="227">
        <v>0</v>
      </c>
      <c r="AH306" s="227">
        <v>0</v>
      </c>
      <c r="AJ306" s="126" t="s">
        <v>593</v>
      </c>
      <c r="AK306" s="126" t="s">
        <v>594</v>
      </c>
      <c r="AL306" s="227">
        <v>0</v>
      </c>
      <c r="AM306" s="227">
        <v>0</v>
      </c>
      <c r="AN306" s="227">
        <v>0</v>
      </c>
      <c r="AO306" s="227">
        <v>0</v>
      </c>
      <c r="AQ306" s="126" t="s">
        <v>593</v>
      </c>
      <c r="AR306" s="126" t="s">
        <v>594</v>
      </c>
      <c r="AS306" s="227">
        <v>0</v>
      </c>
      <c r="AT306" s="227">
        <v>0</v>
      </c>
      <c r="AU306" s="227">
        <v>0</v>
      </c>
      <c r="AV306" s="227">
        <v>0</v>
      </c>
      <c r="AX306" s="126" t="s">
        <v>593</v>
      </c>
      <c r="AY306" s="126" t="s">
        <v>594</v>
      </c>
      <c r="AZ306" s="227">
        <v>0</v>
      </c>
      <c r="BA306" s="227">
        <v>0</v>
      </c>
      <c r="BB306" s="227">
        <v>0</v>
      </c>
      <c r="BC306" s="227">
        <v>0</v>
      </c>
      <c r="BE306" s="126" t="s">
        <v>593</v>
      </c>
      <c r="BF306" s="126" t="s">
        <v>594</v>
      </c>
      <c r="BG306" s="227">
        <v>0</v>
      </c>
      <c r="BH306" s="227">
        <v>0</v>
      </c>
      <c r="BI306" s="227">
        <v>0</v>
      </c>
      <c r="BJ306" s="227">
        <v>0</v>
      </c>
      <c r="BL306" s="126" t="s">
        <v>593</v>
      </c>
      <c r="BM306" s="126" t="s">
        <v>594</v>
      </c>
      <c r="BN306" s="227">
        <v>0</v>
      </c>
      <c r="BO306" s="227">
        <v>0</v>
      </c>
      <c r="BP306" s="227">
        <v>0</v>
      </c>
      <c r="BQ306" s="227">
        <v>0</v>
      </c>
      <c r="BS306" s="126" t="s">
        <v>593</v>
      </c>
      <c r="BT306" s="126" t="s">
        <v>594</v>
      </c>
      <c r="BU306" s="227">
        <v>0</v>
      </c>
      <c r="BV306" s="227">
        <v>0</v>
      </c>
      <c r="BW306" s="227">
        <v>0</v>
      </c>
      <c r="BX306" s="227">
        <v>0</v>
      </c>
      <c r="BZ306" s="126" t="s">
        <v>593</v>
      </c>
      <c r="CA306" s="126" t="s">
        <v>594</v>
      </c>
      <c r="CB306" s="227">
        <v>0</v>
      </c>
      <c r="CC306" s="227">
        <v>0</v>
      </c>
      <c r="CD306" s="227">
        <v>0</v>
      </c>
      <c r="CE306" s="227">
        <v>0</v>
      </c>
    </row>
    <row r="307" spans="1:83">
      <c r="A307" s="126" t="s">
        <v>595</v>
      </c>
      <c r="B307" s="126" t="s">
        <v>596</v>
      </c>
      <c r="C307" s="227">
        <v>0</v>
      </c>
      <c r="D307" s="227">
        <v>0</v>
      </c>
      <c r="E307" s="227">
        <v>0</v>
      </c>
      <c r="F307" s="227">
        <v>0</v>
      </c>
      <c r="H307" s="126" t="s">
        <v>595</v>
      </c>
      <c r="I307" s="126" t="s">
        <v>596</v>
      </c>
      <c r="J307" s="227">
        <v>0</v>
      </c>
      <c r="K307" s="227">
        <v>0</v>
      </c>
      <c r="L307" s="227">
        <v>0</v>
      </c>
      <c r="M307" s="227">
        <v>0</v>
      </c>
      <c r="O307" s="126" t="s">
        <v>595</v>
      </c>
      <c r="P307" s="126" t="s">
        <v>596</v>
      </c>
      <c r="Q307" s="227">
        <v>0</v>
      </c>
      <c r="R307" s="227">
        <v>0</v>
      </c>
      <c r="S307" s="227">
        <v>0</v>
      </c>
      <c r="T307" s="227">
        <v>0</v>
      </c>
      <c r="V307" s="126" t="s">
        <v>595</v>
      </c>
      <c r="W307" s="126" t="s">
        <v>596</v>
      </c>
      <c r="X307" s="227">
        <v>0</v>
      </c>
      <c r="Y307" s="227">
        <v>0</v>
      </c>
      <c r="Z307" s="227">
        <v>0</v>
      </c>
      <c r="AA307" s="227">
        <v>0</v>
      </c>
      <c r="AC307" s="126" t="s">
        <v>595</v>
      </c>
      <c r="AD307" s="126" t="s">
        <v>596</v>
      </c>
      <c r="AE307" s="227">
        <v>0</v>
      </c>
      <c r="AF307" s="227">
        <v>0</v>
      </c>
      <c r="AG307" s="227">
        <v>0</v>
      </c>
      <c r="AH307" s="227">
        <v>0</v>
      </c>
      <c r="AJ307" s="126" t="s">
        <v>595</v>
      </c>
      <c r="AK307" s="126" t="s">
        <v>596</v>
      </c>
      <c r="AL307" s="227">
        <v>0</v>
      </c>
      <c r="AM307" s="227">
        <v>0</v>
      </c>
      <c r="AN307" s="227">
        <v>0</v>
      </c>
      <c r="AO307" s="227">
        <v>0</v>
      </c>
      <c r="AQ307" s="126" t="s">
        <v>595</v>
      </c>
      <c r="AR307" s="126" t="s">
        <v>596</v>
      </c>
      <c r="AS307" s="227">
        <v>0</v>
      </c>
      <c r="AT307" s="227">
        <v>0</v>
      </c>
      <c r="AU307" s="227">
        <v>0</v>
      </c>
      <c r="AV307" s="227">
        <v>0</v>
      </c>
      <c r="AX307" s="126" t="s">
        <v>595</v>
      </c>
      <c r="AY307" s="126" t="s">
        <v>596</v>
      </c>
      <c r="AZ307" s="227">
        <v>0</v>
      </c>
      <c r="BA307" s="227">
        <v>0</v>
      </c>
      <c r="BB307" s="227">
        <v>0</v>
      </c>
      <c r="BC307" s="227">
        <v>0</v>
      </c>
      <c r="BE307" s="126" t="s">
        <v>595</v>
      </c>
      <c r="BF307" s="126" t="s">
        <v>596</v>
      </c>
      <c r="BG307" s="227">
        <v>0</v>
      </c>
      <c r="BH307" s="227">
        <v>0</v>
      </c>
      <c r="BI307" s="227">
        <v>0</v>
      </c>
      <c r="BJ307" s="227">
        <v>0</v>
      </c>
      <c r="BL307" s="126" t="s">
        <v>595</v>
      </c>
      <c r="BM307" s="126" t="s">
        <v>596</v>
      </c>
      <c r="BN307" s="227">
        <v>0</v>
      </c>
      <c r="BO307" s="227">
        <v>0</v>
      </c>
      <c r="BP307" s="227">
        <v>0</v>
      </c>
      <c r="BQ307" s="227">
        <v>0</v>
      </c>
      <c r="BS307" s="126" t="s">
        <v>595</v>
      </c>
      <c r="BT307" s="126" t="s">
        <v>596</v>
      </c>
      <c r="BU307" s="227">
        <v>0</v>
      </c>
      <c r="BV307" s="227">
        <v>0</v>
      </c>
      <c r="BW307" s="227">
        <v>0</v>
      </c>
      <c r="BX307" s="227">
        <v>0</v>
      </c>
      <c r="BZ307" s="126" t="s">
        <v>595</v>
      </c>
      <c r="CA307" s="126" t="s">
        <v>596</v>
      </c>
      <c r="CB307" s="227">
        <v>0</v>
      </c>
      <c r="CC307" s="227">
        <v>0</v>
      </c>
      <c r="CD307" s="227">
        <v>0</v>
      </c>
      <c r="CE307" s="227">
        <v>0</v>
      </c>
    </row>
    <row r="308" spans="1:83">
      <c r="A308" s="126" t="s">
        <v>597</v>
      </c>
      <c r="B308" s="126" t="s">
        <v>598</v>
      </c>
      <c r="C308" s="227">
        <v>0</v>
      </c>
      <c r="D308" s="227">
        <v>0</v>
      </c>
      <c r="E308" s="227">
        <v>0</v>
      </c>
      <c r="F308" s="227">
        <v>0</v>
      </c>
      <c r="H308" s="126" t="s">
        <v>597</v>
      </c>
      <c r="I308" s="126" t="s">
        <v>598</v>
      </c>
      <c r="J308" s="227">
        <v>0</v>
      </c>
      <c r="K308" s="227">
        <v>0</v>
      </c>
      <c r="L308" s="227">
        <v>0</v>
      </c>
      <c r="M308" s="227">
        <v>0</v>
      </c>
      <c r="O308" s="126" t="s">
        <v>597</v>
      </c>
      <c r="P308" s="126" t="s">
        <v>598</v>
      </c>
      <c r="Q308" s="227">
        <v>0</v>
      </c>
      <c r="R308" s="227">
        <v>0</v>
      </c>
      <c r="S308" s="227">
        <v>0</v>
      </c>
      <c r="T308" s="227">
        <v>0</v>
      </c>
      <c r="V308" s="126" t="s">
        <v>597</v>
      </c>
      <c r="W308" s="126" t="s">
        <v>598</v>
      </c>
      <c r="X308" s="227">
        <v>0</v>
      </c>
      <c r="Y308" s="227">
        <v>0</v>
      </c>
      <c r="Z308" s="227">
        <v>0</v>
      </c>
      <c r="AA308" s="227">
        <v>0</v>
      </c>
      <c r="AC308" s="126" t="s">
        <v>597</v>
      </c>
      <c r="AD308" s="126" t="s">
        <v>598</v>
      </c>
      <c r="AE308" s="227">
        <v>0</v>
      </c>
      <c r="AF308" s="227">
        <v>0</v>
      </c>
      <c r="AG308" s="227">
        <v>0</v>
      </c>
      <c r="AH308" s="227">
        <v>0</v>
      </c>
      <c r="AJ308" s="126" t="s">
        <v>597</v>
      </c>
      <c r="AK308" s="126" t="s">
        <v>598</v>
      </c>
      <c r="AL308" s="227">
        <v>0</v>
      </c>
      <c r="AM308" s="227">
        <v>0</v>
      </c>
      <c r="AN308" s="227">
        <v>0</v>
      </c>
      <c r="AO308" s="227">
        <v>0</v>
      </c>
      <c r="AQ308" s="126" t="s">
        <v>597</v>
      </c>
      <c r="AR308" s="126" t="s">
        <v>598</v>
      </c>
      <c r="AS308" s="227">
        <v>0</v>
      </c>
      <c r="AT308" s="227">
        <v>0</v>
      </c>
      <c r="AU308" s="227">
        <v>0</v>
      </c>
      <c r="AV308" s="227">
        <v>0</v>
      </c>
      <c r="AX308" s="126" t="s">
        <v>597</v>
      </c>
      <c r="AY308" s="126" t="s">
        <v>598</v>
      </c>
      <c r="AZ308" s="227">
        <v>0</v>
      </c>
      <c r="BA308" s="227">
        <v>0</v>
      </c>
      <c r="BB308" s="227">
        <v>0</v>
      </c>
      <c r="BC308" s="227">
        <v>0</v>
      </c>
      <c r="BE308" s="126" t="s">
        <v>597</v>
      </c>
      <c r="BF308" s="126" t="s">
        <v>598</v>
      </c>
      <c r="BG308" s="227">
        <v>0</v>
      </c>
      <c r="BH308" s="227">
        <v>0</v>
      </c>
      <c r="BI308" s="227">
        <v>0</v>
      </c>
      <c r="BJ308" s="227">
        <v>0</v>
      </c>
      <c r="BL308" s="126" t="s">
        <v>597</v>
      </c>
      <c r="BM308" s="126" t="s">
        <v>598</v>
      </c>
      <c r="BN308" s="227">
        <v>0</v>
      </c>
      <c r="BO308" s="227">
        <v>0</v>
      </c>
      <c r="BP308" s="227">
        <v>0</v>
      </c>
      <c r="BQ308" s="227">
        <v>0</v>
      </c>
      <c r="BS308" s="126" t="s">
        <v>597</v>
      </c>
      <c r="BT308" s="126" t="s">
        <v>598</v>
      </c>
      <c r="BU308" s="227">
        <v>0</v>
      </c>
      <c r="BV308" s="227">
        <v>0</v>
      </c>
      <c r="BW308" s="227">
        <v>0</v>
      </c>
      <c r="BX308" s="227">
        <v>0</v>
      </c>
      <c r="BZ308" s="126" t="s">
        <v>597</v>
      </c>
      <c r="CA308" s="126" t="s">
        <v>598</v>
      </c>
      <c r="CB308" s="227">
        <v>0</v>
      </c>
      <c r="CC308" s="227">
        <v>0</v>
      </c>
      <c r="CD308" s="227">
        <v>0</v>
      </c>
      <c r="CE308" s="227">
        <v>0</v>
      </c>
    </row>
    <row r="309" spans="1:83">
      <c r="A309" s="126" t="s">
        <v>599</v>
      </c>
      <c r="B309" s="126" t="s">
        <v>600</v>
      </c>
      <c r="C309" s="227">
        <v>0</v>
      </c>
      <c r="D309" s="227">
        <v>0</v>
      </c>
      <c r="E309" s="227">
        <v>0</v>
      </c>
      <c r="F309" s="227">
        <v>0</v>
      </c>
      <c r="H309" s="126" t="s">
        <v>599</v>
      </c>
      <c r="I309" s="126" t="s">
        <v>600</v>
      </c>
      <c r="J309" s="227">
        <v>0</v>
      </c>
      <c r="K309" s="227">
        <v>0</v>
      </c>
      <c r="L309" s="227">
        <v>0</v>
      </c>
      <c r="M309" s="227">
        <v>0</v>
      </c>
      <c r="O309" s="126" t="s">
        <v>599</v>
      </c>
      <c r="P309" s="126" t="s">
        <v>600</v>
      </c>
      <c r="Q309" s="227">
        <v>0</v>
      </c>
      <c r="R309" s="227">
        <v>0</v>
      </c>
      <c r="S309" s="227">
        <v>0</v>
      </c>
      <c r="T309" s="227">
        <v>0</v>
      </c>
      <c r="V309" s="126" t="s">
        <v>599</v>
      </c>
      <c r="W309" s="126" t="s">
        <v>600</v>
      </c>
      <c r="X309" s="227">
        <v>0</v>
      </c>
      <c r="Y309" s="227">
        <v>0</v>
      </c>
      <c r="Z309" s="227">
        <v>0</v>
      </c>
      <c r="AA309" s="227">
        <v>0</v>
      </c>
      <c r="AC309" s="126" t="s">
        <v>599</v>
      </c>
      <c r="AD309" s="126" t="s">
        <v>600</v>
      </c>
      <c r="AE309" s="227">
        <v>0</v>
      </c>
      <c r="AF309" s="227">
        <v>0</v>
      </c>
      <c r="AG309" s="227">
        <v>0</v>
      </c>
      <c r="AH309" s="227">
        <v>0</v>
      </c>
      <c r="AJ309" s="126" t="s">
        <v>599</v>
      </c>
      <c r="AK309" s="126" t="s">
        <v>600</v>
      </c>
      <c r="AL309" s="227">
        <v>0</v>
      </c>
      <c r="AM309" s="227">
        <v>0</v>
      </c>
      <c r="AN309" s="227">
        <v>0</v>
      </c>
      <c r="AO309" s="227">
        <v>0</v>
      </c>
      <c r="AQ309" s="126" t="s">
        <v>599</v>
      </c>
      <c r="AR309" s="126" t="s">
        <v>600</v>
      </c>
      <c r="AS309" s="227">
        <v>0</v>
      </c>
      <c r="AT309" s="227">
        <v>0</v>
      </c>
      <c r="AU309" s="227">
        <v>0</v>
      </c>
      <c r="AV309" s="227">
        <v>0</v>
      </c>
      <c r="AX309" s="126" t="s">
        <v>599</v>
      </c>
      <c r="AY309" s="126" t="s">
        <v>600</v>
      </c>
      <c r="AZ309" s="227">
        <v>0</v>
      </c>
      <c r="BA309" s="227">
        <v>0</v>
      </c>
      <c r="BB309" s="227">
        <v>0</v>
      </c>
      <c r="BC309" s="227">
        <v>0</v>
      </c>
      <c r="BE309" s="126" t="s">
        <v>599</v>
      </c>
      <c r="BF309" s="126" t="s">
        <v>600</v>
      </c>
      <c r="BG309" s="227">
        <v>0</v>
      </c>
      <c r="BH309" s="227">
        <v>0</v>
      </c>
      <c r="BI309" s="227">
        <v>0</v>
      </c>
      <c r="BJ309" s="227">
        <v>0</v>
      </c>
      <c r="BL309" s="126" t="s">
        <v>599</v>
      </c>
      <c r="BM309" s="126" t="s">
        <v>600</v>
      </c>
      <c r="BN309" s="227">
        <v>0</v>
      </c>
      <c r="BO309" s="227">
        <v>0</v>
      </c>
      <c r="BP309" s="227">
        <v>0</v>
      </c>
      <c r="BQ309" s="227">
        <v>0</v>
      </c>
      <c r="BS309" s="126" t="s">
        <v>599</v>
      </c>
      <c r="BT309" s="126" t="s">
        <v>600</v>
      </c>
      <c r="BU309" s="227">
        <v>0</v>
      </c>
      <c r="BV309" s="227">
        <v>0</v>
      </c>
      <c r="BW309" s="227">
        <v>0</v>
      </c>
      <c r="BX309" s="227">
        <v>0</v>
      </c>
      <c r="BZ309" s="126" t="s">
        <v>599</v>
      </c>
      <c r="CA309" s="126" t="s">
        <v>600</v>
      </c>
      <c r="CB309" s="227">
        <v>0</v>
      </c>
      <c r="CC309" s="227">
        <v>0</v>
      </c>
      <c r="CD309" s="227">
        <v>0</v>
      </c>
      <c r="CE309" s="227">
        <v>0</v>
      </c>
    </row>
    <row r="310" spans="1:83">
      <c r="A310" s="126" t="s">
        <v>601</v>
      </c>
      <c r="B310" s="126" t="s">
        <v>602</v>
      </c>
      <c r="C310" s="227">
        <v>0</v>
      </c>
      <c r="D310" s="227">
        <v>0</v>
      </c>
      <c r="E310" s="227">
        <v>0</v>
      </c>
      <c r="F310" s="227">
        <v>0</v>
      </c>
      <c r="H310" s="126" t="s">
        <v>601</v>
      </c>
      <c r="I310" s="126" t="s">
        <v>602</v>
      </c>
      <c r="J310" s="227">
        <v>0</v>
      </c>
      <c r="K310" s="227">
        <v>0</v>
      </c>
      <c r="L310" s="227">
        <v>0</v>
      </c>
      <c r="M310" s="227">
        <v>0</v>
      </c>
      <c r="O310" s="126" t="s">
        <v>601</v>
      </c>
      <c r="P310" s="126" t="s">
        <v>602</v>
      </c>
      <c r="Q310" s="227">
        <v>0</v>
      </c>
      <c r="R310" s="227">
        <v>0</v>
      </c>
      <c r="S310" s="227">
        <v>0</v>
      </c>
      <c r="T310" s="227">
        <v>0</v>
      </c>
      <c r="V310" s="126" t="s">
        <v>601</v>
      </c>
      <c r="W310" s="126" t="s">
        <v>602</v>
      </c>
      <c r="X310" s="227">
        <v>0</v>
      </c>
      <c r="Y310" s="227">
        <v>0</v>
      </c>
      <c r="Z310" s="227">
        <v>0</v>
      </c>
      <c r="AA310" s="227">
        <v>0</v>
      </c>
      <c r="AC310" s="126" t="s">
        <v>601</v>
      </c>
      <c r="AD310" s="126" t="s">
        <v>602</v>
      </c>
      <c r="AE310" s="227">
        <v>0</v>
      </c>
      <c r="AF310" s="227">
        <v>0</v>
      </c>
      <c r="AG310" s="227">
        <v>0</v>
      </c>
      <c r="AH310" s="227">
        <v>0</v>
      </c>
      <c r="AJ310" s="126" t="s">
        <v>601</v>
      </c>
      <c r="AK310" s="126" t="s">
        <v>602</v>
      </c>
      <c r="AL310" s="227">
        <v>0</v>
      </c>
      <c r="AM310" s="227">
        <v>0</v>
      </c>
      <c r="AN310" s="227">
        <v>0</v>
      </c>
      <c r="AO310" s="227">
        <v>0</v>
      </c>
      <c r="AQ310" s="126" t="s">
        <v>601</v>
      </c>
      <c r="AR310" s="126" t="s">
        <v>602</v>
      </c>
      <c r="AS310" s="227">
        <v>0</v>
      </c>
      <c r="AT310" s="227">
        <v>0</v>
      </c>
      <c r="AU310" s="227">
        <v>0</v>
      </c>
      <c r="AV310" s="227">
        <v>0</v>
      </c>
      <c r="AX310" s="126" t="s">
        <v>601</v>
      </c>
      <c r="AY310" s="126" t="s">
        <v>602</v>
      </c>
      <c r="AZ310" s="227">
        <v>0</v>
      </c>
      <c r="BA310" s="227">
        <v>0</v>
      </c>
      <c r="BB310" s="227">
        <v>0</v>
      </c>
      <c r="BC310" s="227">
        <v>0</v>
      </c>
      <c r="BE310" s="126" t="s">
        <v>601</v>
      </c>
      <c r="BF310" s="126" t="s">
        <v>602</v>
      </c>
      <c r="BG310" s="227">
        <v>0</v>
      </c>
      <c r="BH310" s="227">
        <v>0</v>
      </c>
      <c r="BI310" s="227">
        <v>0</v>
      </c>
      <c r="BJ310" s="227">
        <v>0</v>
      </c>
      <c r="BL310" s="126" t="s">
        <v>601</v>
      </c>
      <c r="BM310" s="126" t="s">
        <v>602</v>
      </c>
      <c r="BN310" s="227">
        <v>0</v>
      </c>
      <c r="BO310" s="227">
        <v>0</v>
      </c>
      <c r="BP310" s="227">
        <v>0</v>
      </c>
      <c r="BQ310" s="227">
        <v>0</v>
      </c>
      <c r="BS310" s="126" t="s">
        <v>601</v>
      </c>
      <c r="BT310" s="126" t="s">
        <v>602</v>
      </c>
      <c r="BU310" s="227">
        <v>0</v>
      </c>
      <c r="BV310" s="227">
        <v>0</v>
      </c>
      <c r="BW310" s="227">
        <v>0</v>
      </c>
      <c r="BX310" s="227">
        <v>0</v>
      </c>
      <c r="BZ310" s="126" t="s">
        <v>601</v>
      </c>
      <c r="CA310" s="126" t="s">
        <v>602</v>
      </c>
      <c r="CB310" s="227">
        <v>0</v>
      </c>
      <c r="CC310" s="227">
        <v>0</v>
      </c>
      <c r="CD310" s="227">
        <v>0</v>
      </c>
      <c r="CE310" s="227">
        <v>0</v>
      </c>
    </row>
    <row r="311" spans="1:83">
      <c r="A311" s="126" t="s">
        <v>603</v>
      </c>
      <c r="B311" s="126" t="s">
        <v>604</v>
      </c>
      <c r="C311" s="227">
        <v>0</v>
      </c>
      <c r="D311" s="227">
        <v>0</v>
      </c>
      <c r="E311" s="227">
        <v>0</v>
      </c>
      <c r="F311" s="227">
        <v>0</v>
      </c>
      <c r="H311" s="126" t="s">
        <v>603</v>
      </c>
      <c r="I311" s="126" t="s">
        <v>604</v>
      </c>
      <c r="J311" s="227">
        <v>0</v>
      </c>
      <c r="K311" s="227">
        <v>0</v>
      </c>
      <c r="L311" s="227">
        <v>0</v>
      </c>
      <c r="M311" s="227">
        <v>0</v>
      </c>
      <c r="O311" s="126" t="s">
        <v>603</v>
      </c>
      <c r="P311" s="126" t="s">
        <v>604</v>
      </c>
      <c r="Q311" s="227">
        <v>0</v>
      </c>
      <c r="R311" s="227">
        <v>0</v>
      </c>
      <c r="S311" s="227">
        <v>0</v>
      </c>
      <c r="T311" s="227">
        <v>0</v>
      </c>
      <c r="V311" s="126" t="s">
        <v>603</v>
      </c>
      <c r="W311" s="126" t="s">
        <v>604</v>
      </c>
      <c r="X311" s="227">
        <v>0</v>
      </c>
      <c r="Y311" s="227">
        <v>0</v>
      </c>
      <c r="Z311" s="227">
        <v>0</v>
      </c>
      <c r="AA311" s="227">
        <v>0</v>
      </c>
      <c r="AC311" s="126" t="s">
        <v>603</v>
      </c>
      <c r="AD311" s="126" t="s">
        <v>604</v>
      </c>
      <c r="AE311" s="227">
        <v>0</v>
      </c>
      <c r="AF311" s="227">
        <v>0</v>
      </c>
      <c r="AG311" s="227">
        <v>0</v>
      </c>
      <c r="AH311" s="227">
        <v>0</v>
      </c>
      <c r="AJ311" s="126" t="s">
        <v>603</v>
      </c>
      <c r="AK311" s="126" t="s">
        <v>604</v>
      </c>
      <c r="AL311" s="227">
        <v>0</v>
      </c>
      <c r="AM311" s="227">
        <v>0</v>
      </c>
      <c r="AN311" s="227">
        <v>0</v>
      </c>
      <c r="AO311" s="227">
        <v>0</v>
      </c>
      <c r="AQ311" s="126" t="s">
        <v>603</v>
      </c>
      <c r="AR311" s="126" t="s">
        <v>604</v>
      </c>
      <c r="AS311" s="227">
        <v>0</v>
      </c>
      <c r="AT311" s="227">
        <v>0</v>
      </c>
      <c r="AU311" s="227">
        <v>0</v>
      </c>
      <c r="AV311" s="227">
        <v>0</v>
      </c>
      <c r="AX311" s="126" t="s">
        <v>603</v>
      </c>
      <c r="AY311" s="126" t="s">
        <v>604</v>
      </c>
      <c r="AZ311" s="227">
        <v>0</v>
      </c>
      <c r="BA311" s="227">
        <v>0</v>
      </c>
      <c r="BB311" s="227">
        <v>0</v>
      </c>
      <c r="BC311" s="227">
        <v>0</v>
      </c>
      <c r="BE311" s="126" t="s">
        <v>603</v>
      </c>
      <c r="BF311" s="126" t="s">
        <v>604</v>
      </c>
      <c r="BG311" s="227">
        <v>0</v>
      </c>
      <c r="BH311" s="227">
        <v>0</v>
      </c>
      <c r="BI311" s="227">
        <v>0</v>
      </c>
      <c r="BJ311" s="227">
        <v>0</v>
      </c>
      <c r="BL311" s="126" t="s">
        <v>603</v>
      </c>
      <c r="BM311" s="126" t="s">
        <v>604</v>
      </c>
      <c r="BN311" s="227">
        <v>0</v>
      </c>
      <c r="BO311" s="227">
        <v>0</v>
      </c>
      <c r="BP311" s="227">
        <v>0</v>
      </c>
      <c r="BQ311" s="227">
        <v>0</v>
      </c>
      <c r="BS311" s="126" t="s">
        <v>603</v>
      </c>
      <c r="BT311" s="126" t="s">
        <v>604</v>
      </c>
      <c r="BU311" s="227">
        <v>0</v>
      </c>
      <c r="BV311" s="227">
        <v>0</v>
      </c>
      <c r="BW311" s="227">
        <v>0</v>
      </c>
      <c r="BX311" s="227">
        <v>0</v>
      </c>
      <c r="BZ311" s="126" t="s">
        <v>603</v>
      </c>
      <c r="CA311" s="126" t="s">
        <v>604</v>
      </c>
      <c r="CB311" s="227">
        <v>0</v>
      </c>
      <c r="CC311" s="227">
        <v>0</v>
      </c>
      <c r="CD311" s="227">
        <v>0</v>
      </c>
      <c r="CE311" s="227">
        <v>0</v>
      </c>
    </row>
    <row r="312" spans="1:83">
      <c r="A312" s="126" t="s">
        <v>605</v>
      </c>
      <c r="B312" s="126" t="s">
        <v>606</v>
      </c>
      <c r="C312" s="227">
        <v>0</v>
      </c>
      <c r="D312" s="227">
        <v>0</v>
      </c>
      <c r="E312" s="227">
        <v>0</v>
      </c>
      <c r="F312" s="227">
        <v>0</v>
      </c>
      <c r="H312" s="126" t="s">
        <v>605</v>
      </c>
      <c r="I312" s="126" t="s">
        <v>606</v>
      </c>
      <c r="J312" s="227">
        <v>0</v>
      </c>
      <c r="K312" s="227">
        <v>0</v>
      </c>
      <c r="L312" s="227">
        <v>0</v>
      </c>
      <c r="M312" s="227">
        <v>0</v>
      </c>
      <c r="O312" s="126" t="s">
        <v>605</v>
      </c>
      <c r="P312" s="126" t="s">
        <v>606</v>
      </c>
      <c r="Q312" s="227">
        <v>0</v>
      </c>
      <c r="R312" s="227">
        <v>0</v>
      </c>
      <c r="S312" s="227">
        <v>0</v>
      </c>
      <c r="T312" s="227">
        <v>0</v>
      </c>
      <c r="V312" s="126" t="s">
        <v>605</v>
      </c>
      <c r="W312" s="126" t="s">
        <v>606</v>
      </c>
      <c r="X312" s="227">
        <v>0</v>
      </c>
      <c r="Y312" s="227">
        <v>0</v>
      </c>
      <c r="Z312" s="227">
        <v>0</v>
      </c>
      <c r="AA312" s="227">
        <v>0</v>
      </c>
      <c r="AC312" s="126" t="s">
        <v>605</v>
      </c>
      <c r="AD312" s="126" t="s">
        <v>606</v>
      </c>
      <c r="AE312" s="227">
        <v>0</v>
      </c>
      <c r="AF312" s="227">
        <v>0</v>
      </c>
      <c r="AG312" s="227">
        <v>0</v>
      </c>
      <c r="AH312" s="227">
        <v>0</v>
      </c>
      <c r="AJ312" s="126" t="s">
        <v>605</v>
      </c>
      <c r="AK312" s="126" t="s">
        <v>606</v>
      </c>
      <c r="AL312" s="227">
        <v>0</v>
      </c>
      <c r="AM312" s="227">
        <v>0</v>
      </c>
      <c r="AN312" s="227">
        <v>0</v>
      </c>
      <c r="AO312" s="227">
        <v>0</v>
      </c>
      <c r="AQ312" s="126" t="s">
        <v>605</v>
      </c>
      <c r="AR312" s="126" t="s">
        <v>606</v>
      </c>
      <c r="AS312" s="227">
        <v>0</v>
      </c>
      <c r="AT312" s="227">
        <v>0</v>
      </c>
      <c r="AU312" s="227">
        <v>0</v>
      </c>
      <c r="AV312" s="227">
        <v>0</v>
      </c>
      <c r="AX312" s="126" t="s">
        <v>605</v>
      </c>
      <c r="AY312" s="126" t="s">
        <v>606</v>
      </c>
      <c r="AZ312" s="227">
        <v>0</v>
      </c>
      <c r="BA312" s="227">
        <v>0</v>
      </c>
      <c r="BB312" s="227">
        <v>0</v>
      </c>
      <c r="BC312" s="227">
        <v>0</v>
      </c>
      <c r="BE312" s="126" t="s">
        <v>605</v>
      </c>
      <c r="BF312" s="126" t="s">
        <v>606</v>
      </c>
      <c r="BG312" s="227">
        <v>0</v>
      </c>
      <c r="BH312" s="227">
        <v>0</v>
      </c>
      <c r="BI312" s="227">
        <v>0</v>
      </c>
      <c r="BJ312" s="227">
        <v>0</v>
      </c>
      <c r="BL312" s="126" t="s">
        <v>605</v>
      </c>
      <c r="BM312" s="126" t="s">
        <v>606</v>
      </c>
      <c r="BN312" s="227">
        <v>0</v>
      </c>
      <c r="BO312" s="227">
        <v>0</v>
      </c>
      <c r="BP312" s="227">
        <v>0</v>
      </c>
      <c r="BQ312" s="227">
        <v>0</v>
      </c>
      <c r="BS312" s="126" t="s">
        <v>605</v>
      </c>
      <c r="BT312" s="126" t="s">
        <v>606</v>
      </c>
      <c r="BU312" s="227">
        <v>0</v>
      </c>
      <c r="BV312" s="227">
        <v>0</v>
      </c>
      <c r="BW312" s="227">
        <v>0</v>
      </c>
      <c r="BX312" s="227">
        <v>0</v>
      </c>
      <c r="BZ312" s="126" t="s">
        <v>605</v>
      </c>
      <c r="CA312" s="126" t="s">
        <v>606</v>
      </c>
      <c r="CB312" s="227">
        <v>0</v>
      </c>
      <c r="CC312" s="227">
        <v>0</v>
      </c>
      <c r="CD312" s="227">
        <v>0</v>
      </c>
      <c r="CE312" s="227">
        <v>0</v>
      </c>
    </row>
    <row r="313" spans="1:83">
      <c r="A313" s="126" t="s">
        <v>607</v>
      </c>
      <c r="B313" s="126" t="s">
        <v>608</v>
      </c>
      <c r="C313" s="227">
        <v>0</v>
      </c>
      <c r="D313" s="227">
        <v>0</v>
      </c>
      <c r="E313" s="227">
        <v>0</v>
      </c>
      <c r="F313" s="227">
        <v>0</v>
      </c>
      <c r="H313" s="126" t="s">
        <v>607</v>
      </c>
      <c r="I313" s="126" t="s">
        <v>608</v>
      </c>
      <c r="J313" s="227">
        <v>0</v>
      </c>
      <c r="K313" s="227">
        <v>0</v>
      </c>
      <c r="L313" s="227">
        <v>0</v>
      </c>
      <c r="M313" s="227">
        <v>0</v>
      </c>
      <c r="O313" s="126" t="s">
        <v>607</v>
      </c>
      <c r="P313" s="126" t="s">
        <v>608</v>
      </c>
      <c r="Q313" s="227">
        <v>0</v>
      </c>
      <c r="R313" s="227">
        <v>0</v>
      </c>
      <c r="S313" s="227">
        <v>0</v>
      </c>
      <c r="T313" s="227">
        <v>0</v>
      </c>
      <c r="V313" s="126" t="s">
        <v>607</v>
      </c>
      <c r="W313" s="126" t="s">
        <v>608</v>
      </c>
      <c r="X313" s="227">
        <v>0</v>
      </c>
      <c r="Y313" s="227">
        <v>0</v>
      </c>
      <c r="Z313" s="227">
        <v>0</v>
      </c>
      <c r="AA313" s="227">
        <v>0</v>
      </c>
      <c r="AC313" s="126" t="s">
        <v>607</v>
      </c>
      <c r="AD313" s="126" t="s">
        <v>608</v>
      </c>
      <c r="AE313" s="227">
        <v>0</v>
      </c>
      <c r="AF313" s="227">
        <v>0</v>
      </c>
      <c r="AG313" s="227">
        <v>0</v>
      </c>
      <c r="AH313" s="227">
        <v>0</v>
      </c>
      <c r="AJ313" s="126" t="s">
        <v>607</v>
      </c>
      <c r="AK313" s="126" t="s">
        <v>608</v>
      </c>
      <c r="AL313" s="227">
        <v>0</v>
      </c>
      <c r="AM313" s="227">
        <v>0</v>
      </c>
      <c r="AN313" s="227">
        <v>0</v>
      </c>
      <c r="AO313" s="227">
        <v>0</v>
      </c>
      <c r="AQ313" s="126" t="s">
        <v>607</v>
      </c>
      <c r="AR313" s="126" t="s">
        <v>608</v>
      </c>
      <c r="AS313" s="227">
        <v>0</v>
      </c>
      <c r="AT313" s="227">
        <v>0</v>
      </c>
      <c r="AU313" s="227">
        <v>0</v>
      </c>
      <c r="AV313" s="227">
        <v>0</v>
      </c>
      <c r="AX313" s="126" t="s">
        <v>607</v>
      </c>
      <c r="AY313" s="126" t="s">
        <v>608</v>
      </c>
      <c r="AZ313" s="227">
        <v>0</v>
      </c>
      <c r="BA313" s="227">
        <v>0</v>
      </c>
      <c r="BB313" s="227">
        <v>0</v>
      </c>
      <c r="BC313" s="227">
        <v>0</v>
      </c>
      <c r="BE313" s="126" t="s">
        <v>607</v>
      </c>
      <c r="BF313" s="126" t="s">
        <v>608</v>
      </c>
      <c r="BG313" s="227">
        <v>0</v>
      </c>
      <c r="BH313" s="227">
        <v>0</v>
      </c>
      <c r="BI313" s="227">
        <v>0</v>
      </c>
      <c r="BJ313" s="227">
        <v>0</v>
      </c>
      <c r="BL313" s="126" t="s">
        <v>607</v>
      </c>
      <c r="BM313" s="126" t="s">
        <v>608</v>
      </c>
      <c r="BN313" s="227">
        <v>0</v>
      </c>
      <c r="BO313" s="227">
        <v>0</v>
      </c>
      <c r="BP313" s="227">
        <v>0</v>
      </c>
      <c r="BQ313" s="227">
        <v>0</v>
      </c>
      <c r="BS313" s="126" t="s">
        <v>607</v>
      </c>
      <c r="BT313" s="126" t="s">
        <v>608</v>
      </c>
      <c r="BU313" s="227">
        <v>0</v>
      </c>
      <c r="BV313" s="227">
        <v>0</v>
      </c>
      <c r="BW313" s="227">
        <v>0</v>
      </c>
      <c r="BX313" s="227">
        <v>0</v>
      </c>
      <c r="BZ313" s="126" t="s">
        <v>607</v>
      </c>
      <c r="CA313" s="126" t="s">
        <v>608</v>
      </c>
      <c r="CB313" s="227">
        <v>0</v>
      </c>
      <c r="CC313" s="227">
        <v>0</v>
      </c>
      <c r="CD313" s="227">
        <v>0</v>
      </c>
      <c r="CE313" s="227">
        <v>0</v>
      </c>
    </row>
    <row r="314" spans="1:83">
      <c r="A314" s="126" t="s">
        <v>609</v>
      </c>
      <c r="B314" s="126" t="s">
        <v>610</v>
      </c>
      <c r="C314" s="227">
        <v>0</v>
      </c>
      <c r="D314" s="227">
        <v>0</v>
      </c>
      <c r="E314" s="227">
        <v>0</v>
      </c>
      <c r="F314" s="227">
        <v>0</v>
      </c>
      <c r="H314" s="126" t="s">
        <v>609</v>
      </c>
      <c r="I314" s="126" t="s">
        <v>610</v>
      </c>
      <c r="J314" s="227">
        <v>0</v>
      </c>
      <c r="K314" s="227">
        <v>0</v>
      </c>
      <c r="L314" s="227">
        <v>0</v>
      </c>
      <c r="M314" s="227">
        <v>0</v>
      </c>
      <c r="O314" s="126" t="s">
        <v>609</v>
      </c>
      <c r="P314" s="126" t="s">
        <v>610</v>
      </c>
      <c r="Q314" s="227">
        <v>0</v>
      </c>
      <c r="R314" s="227">
        <v>0</v>
      </c>
      <c r="S314" s="227">
        <v>0</v>
      </c>
      <c r="T314" s="227">
        <v>0</v>
      </c>
      <c r="V314" s="126" t="s">
        <v>609</v>
      </c>
      <c r="W314" s="126" t="s">
        <v>610</v>
      </c>
      <c r="X314" s="227">
        <v>0</v>
      </c>
      <c r="Y314" s="227">
        <v>0</v>
      </c>
      <c r="Z314" s="227">
        <v>0</v>
      </c>
      <c r="AA314" s="227">
        <v>0</v>
      </c>
      <c r="AC314" s="126" t="s">
        <v>609</v>
      </c>
      <c r="AD314" s="126" t="s">
        <v>610</v>
      </c>
      <c r="AE314" s="227">
        <v>0</v>
      </c>
      <c r="AF314" s="227">
        <v>0</v>
      </c>
      <c r="AG314" s="227">
        <v>0</v>
      </c>
      <c r="AH314" s="227">
        <v>0</v>
      </c>
      <c r="AJ314" s="126" t="s">
        <v>609</v>
      </c>
      <c r="AK314" s="126" t="s">
        <v>610</v>
      </c>
      <c r="AL314" s="227">
        <v>0</v>
      </c>
      <c r="AM314" s="227">
        <v>0</v>
      </c>
      <c r="AN314" s="227">
        <v>0</v>
      </c>
      <c r="AO314" s="227">
        <v>0</v>
      </c>
      <c r="AQ314" s="126" t="s">
        <v>609</v>
      </c>
      <c r="AR314" s="126" t="s">
        <v>610</v>
      </c>
      <c r="AS314" s="227">
        <v>0</v>
      </c>
      <c r="AT314" s="227">
        <v>0</v>
      </c>
      <c r="AU314" s="227">
        <v>0</v>
      </c>
      <c r="AV314" s="227">
        <v>0</v>
      </c>
      <c r="AX314" s="126" t="s">
        <v>609</v>
      </c>
      <c r="AY314" s="126" t="s">
        <v>610</v>
      </c>
      <c r="AZ314" s="227">
        <v>0</v>
      </c>
      <c r="BA314" s="227">
        <v>0</v>
      </c>
      <c r="BB314" s="227">
        <v>0</v>
      </c>
      <c r="BC314" s="227">
        <v>0</v>
      </c>
      <c r="BE314" s="126" t="s">
        <v>609</v>
      </c>
      <c r="BF314" s="126" t="s">
        <v>610</v>
      </c>
      <c r="BG314" s="227">
        <v>0</v>
      </c>
      <c r="BH314" s="227">
        <v>0</v>
      </c>
      <c r="BI314" s="227">
        <v>0</v>
      </c>
      <c r="BJ314" s="227">
        <v>0</v>
      </c>
      <c r="BL314" s="126" t="s">
        <v>609</v>
      </c>
      <c r="BM314" s="126" t="s">
        <v>610</v>
      </c>
      <c r="BN314" s="227">
        <v>0</v>
      </c>
      <c r="BO314" s="227">
        <v>0</v>
      </c>
      <c r="BP314" s="227">
        <v>0</v>
      </c>
      <c r="BQ314" s="227">
        <v>0</v>
      </c>
      <c r="BS314" s="126" t="s">
        <v>609</v>
      </c>
      <c r="BT314" s="126" t="s">
        <v>610</v>
      </c>
      <c r="BU314" s="227">
        <v>0</v>
      </c>
      <c r="BV314" s="227">
        <v>0</v>
      </c>
      <c r="BW314" s="227">
        <v>0</v>
      </c>
      <c r="BX314" s="227">
        <v>0</v>
      </c>
      <c r="BZ314" s="126" t="s">
        <v>609</v>
      </c>
      <c r="CA314" s="126" t="s">
        <v>610</v>
      </c>
      <c r="CB314" s="227">
        <v>0</v>
      </c>
      <c r="CC314" s="227">
        <v>0</v>
      </c>
      <c r="CD314" s="227">
        <v>0</v>
      </c>
      <c r="CE314" s="227">
        <v>0</v>
      </c>
    </row>
    <row r="315" spans="1:83">
      <c r="A315" s="126" t="s">
        <v>611</v>
      </c>
      <c r="B315" s="126" t="s">
        <v>612</v>
      </c>
      <c r="C315" s="227">
        <v>0</v>
      </c>
      <c r="D315" s="227">
        <v>0</v>
      </c>
      <c r="E315" s="227">
        <v>0</v>
      </c>
      <c r="F315" s="227">
        <v>0</v>
      </c>
      <c r="H315" s="126" t="s">
        <v>611</v>
      </c>
      <c r="I315" s="126" t="s">
        <v>612</v>
      </c>
      <c r="J315" s="227">
        <v>0</v>
      </c>
      <c r="K315" s="227">
        <v>0</v>
      </c>
      <c r="L315" s="227">
        <v>0</v>
      </c>
      <c r="M315" s="227">
        <v>0</v>
      </c>
      <c r="O315" s="126" t="s">
        <v>611</v>
      </c>
      <c r="P315" s="126" t="s">
        <v>612</v>
      </c>
      <c r="Q315" s="227">
        <v>0</v>
      </c>
      <c r="R315" s="227">
        <v>0</v>
      </c>
      <c r="S315" s="227">
        <v>0</v>
      </c>
      <c r="T315" s="227">
        <v>0</v>
      </c>
      <c r="V315" s="126" t="s">
        <v>611</v>
      </c>
      <c r="W315" s="126" t="s">
        <v>612</v>
      </c>
      <c r="X315" s="227">
        <v>0</v>
      </c>
      <c r="Y315" s="227">
        <v>0</v>
      </c>
      <c r="Z315" s="227">
        <v>0</v>
      </c>
      <c r="AA315" s="227">
        <v>0</v>
      </c>
      <c r="AC315" s="126" t="s">
        <v>611</v>
      </c>
      <c r="AD315" s="126" t="s">
        <v>612</v>
      </c>
      <c r="AE315" s="227">
        <v>0</v>
      </c>
      <c r="AF315" s="227">
        <v>0</v>
      </c>
      <c r="AG315" s="227">
        <v>0</v>
      </c>
      <c r="AH315" s="227">
        <v>0</v>
      </c>
      <c r="AJ315" s="126" t="s">
        <v>611</v>
      </c>
      <c r="AK315" s="126" t="s">
        <v>612</v>
      </c>
      <c r="AL315" s="227">
        <v>0</v>
      </c>
      <c r="AM315" s="227">
        <v>0</v>
      </c>
      <c r="AN315" s="227">
        <v>0</v>
      </c>
      <c r="AO315" s="227">
        <v>0</v>
      </c>
      <c r="AQ315" s="126" t="s">
        <v>611</v>
      </c>
      <c r="AR315" s="126" t="s">
        <v>612</v>
      </c>
      <c r="AS315" s="227">
        <v>0</v>
      </c>
      <c r="AT315" s="227">
        <v>0</v>
      </c>
      <c r="AU315" s="227">
        <v>0</v>
      </c>
      <c r="AV315" s="227">
        <v>0</v>
      </c>
      <c r="AX315" s="126" t="s">
        <v>611</v>
      </c>
      <c r="AY315" s="126" t="s">
        <v>612</v>
      </c>
      <c r="AZ315" s="227">
        <v>0</v>
      </c>
      <c r="BA315" s="227">
        <v>0</v>
      </c>
      <c r="BB315" s="227">
        <v>0</v>
      </c>
      <c r="BC315" s="227">
        <v>0</v>
      </c>
      <c r="BE315" s="126" t="s">
        <v>611</v>
      </c>
      <c r="BF315" s="126" t="s">
        <v>612</v>
      </c>
      <c r="BG315" s="227">
        <v>0</v>
      </c>
      <c r="BH315" s="227">
        <v>0</v>
      </c>
      <c r="BI315" s="227">
        <v>0</v>
      </c>
      <c r="BJ315" s="227">
        <v>0</v>
      </c>
      <c r="BL315" s="126" t="s">
        <v>611</v>
      </c>
      <c r="BM315" s="126" t="s">
        <v>612</v>
      </c>
      <c r="BN315" s="227">
        <v>0</v>
      </c>
      <c r="BO315" s="227">
        <v>0</v>
      </c>
      <c r="BP315" s="227">
        <v>0</v>
      </c>
      <c r="BQ315" s="227">
        <v>0</v>
      </c>
      <c r="BS315" s="126" t="s">
        <v>611</v>
      </c>
      <c r="BT315" s="126" t="s">
        <v>612</v>
      </c>
      <c r="BU315" s="227">
        <v>0</v>
      </c>
      <c r="BV315" s="227">
        <v>0</v>
      </c>
      <c r="BW315" s="227">
        <v>0</v>
      </c>
      <c r="BX315" s="227">
        <v>0</v>
      </c>
      <c r="BZ315" s="126" t="s">
        <v>611</v>
      </c>
      <c r="CA315" s="126" t="s">
        <v>612</v>
      </c>
      <c r="CB315" s="227">
        <v>0</v>
      </c>
      <c r="CC315" s="227">
        <v>0</v>
      </c>
      <c r="CD315" s="227">
        <v>0</v>
      </c>
      <c r="CE315" s="227">
        <v>0</v>
      </c>
    </row>
    <row r="316" spans="1:83">
      <c r="A316" s="126" t="s">
        <v>613</v>
      </c>
      <c r="B316" s="126" t="s">
        <v>614</v>
      </c>
      <c r="C316" s="227">
        <v>0</v>
      </c>
      <c r="D316" s="227">
        <v>0</v>
      </c>
      <c r="E316" s="227">
        <v>0</v>
      </c>
      <c r="F316" s="227">
        <v>0</v>
      </c>
      <c r="H316" s="126" t="s">
        <v>613</v>
      </c>
      <c r="I316" s="126" t="s">
        <v>614</v>
      </c>
      <c r="J316" s="227">
        <v>0</v>
      </c>
      <c r="K316" s="227">
        <v>0</v>
      </c>
      <c r="L316" s="227">
        <v>0</v>
      </c>
      <c r="M316" s="227">
        <v>0</v>
      </c>
      <c r="O316" s="126" t="s">
        <v>613</v>
      </c>
      <c r="P316" s="126" t="s">
        <v>614</v>
      </c>
      <c r="Q316" s="227">
        <v>0</v>
      </c>
      <c r="R316" s="227">
        <v>0</v>
      </c>
      <c r="S316" s="227">
        <v>0</v>
      </c>
      <c r="T316" s="227">
        <v>0</v>
      </c>
      <c r="V316" s="126" t="s">
        <v>613</v>
      </c>
      <c r="W316" s="126" t="s">
        <v>614</v>
      </c>
      <c r="X316" s="227">
        <v>0</v>
      </c>
      <c r="Y316" s="227">
        <v>0</v>
      </c>
      <c r="Z316" s="227">
        <v>0</v>
      </c>
      <c r="AA316" s="227">
        <v>0</v>
      </c>
      <c r="AC316" s="126" t="s">
        <v>613</v>
      </c>
      <c r="AD316" s="126" t="s">
        <v>614</v>
      </c>
      <c r="AE316" s="227">
        <v>0</v>
      </c>
      <c r="AF316" s="227">
        <v>0</v>
      </c>
      <c r="AG316" s="227">
        <v>0</v>
      </c>
      <c r="AH316" s="227">
        <v>0</v>
      </c>
      <c r="AJ316" s="126" t="s">
        <v>613</v>
      </c>
      <c r="AK316" s="126" t="s">
        <v>614</v>
      </c>
      <c r="AL316" s="227">
        <v>0</v>
      </c>
      <c r="AM316" s="227">
        <v>0</v>
      </c>
      <c r="AN316" s="227">
        <v>0</v>
      </c>
      <c r="AO316" s="227">
        <v>0</v>
      </c>
      <c r="AQ316" s="126" t="s">
        <v>613</v>
      </c>
      <c r="AR316" s="126" t="s">
        <v>614</v>
      </c>
      <c r="AS316" s="227">
        <v>0</v>
      </c>
      <c r="AT316" s="227">
        <v>0</v>
      </c>
      <c r="AU316" s="227">
        <v>0</v>
      </c>
      <c r="AV316" s="227">
        <v>0</v>
      </c>
      <c r="AX316" s="126" t="s">
        <v>613</v>
      </c>
      <c r="AY316" s="126" t="s">
        <v>614</v>
      </c>
      <c r="AZ316" s="227">
        <v>0</v>
      </c>
      <c r="BA316" s="227">
        <v>0</v>
      </c>
      <c r="BB316" s="227">
        <v>0</v>
      </c>
      <c r="BC316" s="227">
        <v>0</v>
      </c>
      <c r="BE316" s="126" t="s">
        <v>613</v>
      </c>
      <c r="BF316" s="126" t="s">
        <v>614</v>
      </c>
      <c r="BG316" s="227">
        <v>0</v>
      </c>
      <c r="BH316" s="227">
        <v>0</v>
      </c>
      <c r="BI316" s="227">
        <v>0</v>
      </c>
      <c r="BJ316" s="227">
        <v>0</v>
      </c>
      <c r="BL316" s="126" t="s">
        <v>613</v>
      </c>
      <c r="BM316" s="126" t="s">
        <v>614</v>
      </c>
      <c r="BN316" s="227">
        <v>0</v>
      </c>
      <c r="BO316" s="227">
        <v>0</v>
      </c>
      <c r="BP316" s="227">
        <v>0</v>
      </c>
      <c r="BQ316" s="227">
        <v>0</v>
      </c>
      <c r="BS316" s="126" t="s">
        <v>613</v>
      </c>
      <c r="BT316" s="126" t="s">
        <v>614</v>
      </c>
      <c r="BU316" s="227">
        <v>0</v>
      </c>
      <c r="BV316" s="227">
        <v>0</v>
      </c>
      <c r="BW316" s="227">
        <v>0</v>
      </c>
      <c r="BX316" s="227">
        <v>0</v>
      </c>
      <c r="BZ316" s="126" t="s">
        <v>613</v>
      </c>
      <c r="CA316" s="126" t="s">
        <v>614</v>
      </c>
      <c r="CB316" s="227">
        <v>0</v>
      </c>
      <c r="CC316" s="227">
        <v>0</v>
      </c>
      <c r="CD316" s="227">
        <v>0</v>
      </c>
      <c r="CE316" s="227">
        <v>0</v>
      </c>
    </row>
    <row r="317" spans="1:83">
      <c r="A317" s="126" t="s">
        <v>615</v>
      </c>
      <c r="B317" s="126" t="s">
        <v>616</v>
      </c>
      <c r="C317" s="227">
        <v>0</v>
      </c>
      <c r="D317" s="227">
        <v>0</v>
      </c>
      <c r="E317" s="227">
        <v>0</v>
      </c>
      <c r="F317" s="227">
        <v>0</v>
      </c>
      <c r="H317" s="126" t="s">
        <v>615</v>
      </c>
      <c r="I317" s="126" t="s">
        <v>616</v>
      </c>
      <c r="J317" s="227">
        <v>0</v>
      </c>
      <c r="K317" s="227">
        <v>0</v>
      </c>
      <c r="L317" s="227">
        <v>0</v>
      </c>
      <c r="M317" s="227">
        <v>0</v>
      </c>
      <c r="O317" s="126" t="s">
        <v>615</v>
      </c>
      <c r="P317" s="126" t="s">
        <v>616</v>
      </c>
      <c r="Q317" s="227">
        <v>0</v>
      </c>
      <c r="R317" s="227">
        <v>0</v>
      </c>
      <c r="S317" s="227">
        <v>0</v>
      </c>
      <c r="T317" s="227">
        <v>0</v>
      </c>
      <c r="V317" s="126" t="s">
        <v>615</v>
      </c>
      <c r="W317" s="126" t="s">
        <v>616</v>
      </c>
      <c r="X317" s="227">
        <v>0</v>
      </c>
      <c r="Y317" s="227">
        <v>0</v>
      </c>
      <c r="Z317" s="227">
        <v>0</v>
      </c>
      <c r="AA317" s="227">
        <v>0</v>
      </c>
      <c r="AC317" s="126" t="s">
        <v>615</v>
      </c>
      <c r="AD317" s="126" t="s">
        <v>616</v>
      </c>
      <c r="AE317" s="227">
        <v>0</v>
      </c>
      <c r="AF317" s="227">
        <v>0</v>
      </c>
      <c r="AG317" s="227">
        <v>0</v>
      </c>
      <c r="AH317" s="227">
        <v>0</v>
      </c>
      <c r="AJ317" s="126" t="s">
        <v>615</v>
      </c>
      <c r="AK317" s="126" t="s">
        <v>616</v>
      </c>
      <c r="AL317" s="227">
        <v>0</v>
      </c>
      <c r="AM317" s="227">
        <v>0</v>
      </c>
      <c r="AN317" s="227">
        <v>0</v>
      </c>
      <c r="AO317" s="227">
        <v>0</v>
      </c>
      <c r="AQ317" s="126" t="s">
        <v>615</v>
      </c>
      <c r="AR317" s="126" t="s">
        <v>616</v>
      </c>
      <c r="AS317" s="227">
        <v>0</v>
      </c>
      <c r="AT317" s="227">
        <v>0</v>
      </c>
      <c r="AU317" s="227">
        <v>0</v>
      </c>
      <c r="AV317" s="227">
        <v>0</v>
      </c>
      <c r="AX317" s="126" t="s">
        <v>615</v>
      </c>
      <c r="AY317" s="126" t="s">
        <v>616</v>
      </c>
      <c r="AZ317" s="227">
        <v>0</v>
      </c>
      <c r="BA317" s="227">
        <v>0</v>
      </c>
      <c r="BB317" s="227">
        <v>0</v>
      </c>
      <c r="BC317" s="227">
        <v>0</v>
      </c>
      <c r="BE317" s="126" t="s">
        <v>615</v>
      </c>
      <c r="BF317" s="126" t="s">
        <v>616</v>
      </c>
      <c r="BG317" s="227">
        <v>0</v>
      </c>
      <c r="BH317" s="227">
        <v>0</v>
      </c>
      <c r="BI317" s="227">
        <v>0</v>
      </c>
      <c r="BJ317" s="227">
        <v>0</v>
      </c>
      <c r="BL317" s="126" t="s">
        <v>615</v>
      </c>
      <c r="BM317" s="126" t="s">
        <v>616</v>
      </c>
      <c r="BN317" s="227">
        <v>0</v>
      </c>
      <c r="BO317" s="227">
        <v>0</v>
      </c>
      <c r="BP317" s="227">
        <v>0</v>
      </c>
      <c r="BQ317" s="227">
        <v>0</v>
      </c>
      <c r="BS317" s="126" t="s">
        <v>615</v>
      </c>
      <c r="BT317" s="126" t="s">
        <v>616</v>
      </c>
      <c r="BU317" s="227">
        <v>0</v>
      </c>
      <c r="BV317" s="227">
        <v>0</v>
      </c>
      <c r="BW317" s="227">
        <v>0</v>
      </c>
      <c r="BX317" s="227">
        <v>0</v>
      </c>
      <c r="BZ317" s="126" t="s">
        <v>615</v>
      </c>
      <c r="CA317" s="126" t="s">
        <v>616</v>
      </c>
      <c r="CB317" s="227">
        <v>0</v>
      </c>
      <c r="CC317" s="227">
        <v>0</v>
      </c>
      <c r="CD317" s="227">
        <v>0</v>
      </c>
      <c r="CE317" s="227">
        <v>0</v>
      </c>
    </row>
    <row r="318" spans="1:83">
      <c r="A318" s="126" t="s">
        <v>1145</v>
      </c>
      <c r="B318" s="126" t="s">
        <v>1152</v>
      </c>
      <c r="C318" s="227">
        <v>0</v>
      </c>
      <c r="D318" s="227">
        <v>0</v>
      </c>
      <c r="E318" s="227">
        <v>0</v>
      </c>
      <c r="F318" s="227">
        <v>0</v>
      </c>
      <c r="H318" s="126" t="s">
        <v>1145</v>
      </c>
      <c r="I318" s="126" t="s">
        <v>1152</v>
      </c>
      <c r="J318" s="227">
        <v>0</v>
      </c>
      <c r="K318" s="227">
        <v>0</v>
      </c>
      <c r="L318" s="227">
        <v>0</v>
      </c>
      <c r="M318" s="227">
        <v>0</v>
      </c>
      <c r="O318" s="126" t="s">
        <v>1145</v>
      </c>
      <c r="P318" s="126" t="s">
        <v>1152</v>
      </c>
      <c r="Q318" s="227">
        <v>0</v>
      </c>
      <c r="R318" s="227">
        <v>0</v>
      </c>
      <c r="S318" s="227">
        <v>0</v>
      </c>
      <c r="T318" s="227">
        <v>0</v>
      </c>
      <c r="V318" s="126" t="s">
        <v>1145</v>
      </c>
      <c r="W318" s="126" t="s">
        <v>1152</v>
      </c>
      <c r="X318" s="227">
        <v>0</v>
      </c>
      <c r="Y318" s="227">
        <v>0</v>
      </c>
      <c r="Z318" s="227">
        <v>0</v>
      </c>
      <c r="AA318" s="227">
        <v>0</v>
      </c>
      <c r="AC318" s="126" t="s">
        <v>1145</v>
      </c>
      <c r="AD318" s="126" t="s">
        <v>1152</v>
      </c>
      <c r="AE318" s="227">
        <v>0</v>
      </c>
      <c r="AF318" s="227">
        <v>0</v>
      </c>
      <c r="AG318" s="227">
        <v>0</v>
      </c>
      <c r="AH318" s="227">
        <v>0</v>
      </c>
      <c r="AJ318" s="126" t="s">
        <v>1145</v>
      </c>
      <c r="AK318" s="126" t="s">
        <v>1152</v>
      </c>
      <c r="AL318" s="227">
        <v>0</v>
      </c>
      <c r="AM318" s="227">
        <v>0</v>
      </c>
      <c r="AN318" s="227">
        <v>0</v>
      </c>
      <c r="AO318" s="227">
        <v>0</v>
      </c>
      <c r="AQ318" s="126" t="s">
        <v>1145</v>
      </c>
      <c r="AR318" s="126" t="s">
        <v>1152</v>
      </c>
      <c r="AS318" s="227">
        <v>0</v>
      </c>
      <c r="AT318" s="227">
        <v>0</v>
      </c>
      <c r="AU318" s="227">
        <v>0</v>
      </c>
      <c r="AV318" s="227">
        <v>0</v>
      </c>
      <c r="AX318" s="126" t="s">
        <v>1145</v>
      </c>
      <c r="AY318" s="126" t="s">
        <v>1152</v>
      </c>
      <c r="AZ318" s="227">
        <v>0</v>
      </c>
      <c r="BA318" s="227">
        <v>0</v>
      </c>
      <c r="BB318" s="227">
        <v>0</v>
      </c>
      <c r="BC318" s="227">
        <v>0</v>
      </c>
      <c r="BE318" s="126" t="s">
        <v>1145</v>
      </c>
      <c r="BF318" s="126" t="s">
        <v>1152</v>
      </c>
      <c r="BG318" s="227">
        <v>0</v>
      </c>
      <c r="BH318" s="227">
        <v>0</v>
      </c>
      <c r="BI318" s="227">
        <v>0</v>
      </c>
      <c r="BJ318" s="227">
        <v>0</v>
      </c>
      <c r="BL318" s="126" t="s">
        <v>1145</v>
      </c>
      <c r="BM318" s="126" t="s">
        <v>1152</v>
      </c>
      <c r="BN318" s="227">
        <v>0</v>
      </c>
      <c r="BO318" s="227">
        <v>0</v>
      </c>
      <c r="BP318" s="227">
        <v>0</v>
      </c>
      <c r="BQ318" s="227">
        <v>0</v>
      </c>
      <c r="BS318" s="126" t="s">
        <v>1145</v>
      </c>
      <c r="BT318" s="126" t="s">
        <v>1152</v>
      </c>
      <c r="BU318" s="227">
        <v>0</v>
      </c>
      <c r="BV318" s="227">
        <v>0</v>
      </c>
      <c r="BW318" s="227">
        <v>0</v>
      </c>
      <c r="BX318" s="227">
        <v>0</v>
      </c>
      <c r="BZ318" s="126" t="s">
        <v>1145</v>
      </c>
      <c r="CA318" s="126" t="s">
        <v>1152</v>
      </c>
      <c r="CB318" s="227">
        <v>0</v>
      </c>
      <c r="CC318" s="227">
        <v>0</v>
      </c>
      <c r="CD318" s="227">
        <v>0</v>
      </c>
      <c r="CE318" s="227">
        <v>0</v>
      </c>
    </row>
  </sheetData>
  <mergeCells count="12">
    <mergeCell ref="BL1:BQ1"/>
    <mergeCell ref="BS1:BX1"/>
    <mergeCell ref="BZ1:CE1"/>
    <mergeCell ref="AJ1:AO1"/>
    <mergeCell ref="AQ1:AV1"/>
    <mergeCell ref="AX1:BC1"/>
    <mergeCell ref="BE1:BJ1"/>
    <mergeCell ref="A1:F1"/>
    <mergeCell ref="H1:M1"/>
    <mergeCell ref="O1:T1"/>
    <mergeCell ref="V1:AA1"/>
    <mergeCell ref="AC1:AH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theme="8" tint="0.59999389629810485"/>
  </sheetPr>
  <dimension ref="A1:CE318"/>
  <sheetViews>
    <sheetView workbookViewId="0">
      <selection sqref="A1:F1"/>
    </sheetView>
  </sheetViews>
  <sheetFormatPr defaultRowHeight="15"/>
  <cols>
    <col min="2" max="2" width="46.7109375" bestFit="1" customWidth="1"/>
    <col min="3" max="4" width="12.5703125" bestFit="1" customWidth="1"/>
    <col min="5" max="5" width="12.5703125" customWidth="1"/>
    <col min="6" max="6" width="12.5703125" bestFit="1" customWidth="1"/>
    <col min="7" max="7" width="7.5703125" customWidth="1"/>
    <col min="9" max="9" width="46.7109375" bestFit="1" customWidth="1"/>
    <col min="10" max="11" width="12.5703125" bestFit="1" customWidth="1"/>
    <col min="12" max="12" width="12.5703125" customWidth="1"/>
    <col min="13" max="13" width="12.5703125" bestFit="1" customWidth="1"/>
    <col min="16" max="16" width="46.7109375" bestFit="1" customWidth="1"/>
    <col min="17" max="18" width="12.5703125" bestFit="1" customWidth="1"/>
    <col min="19" max="19" width="12.5703125" customWidth="1"/>
    <col min="20" max="20" width="12.5703125" bestFit="1" customWidth="1"/>
    <col min="23" max="23" width="46.7109375" bestFit="1" customWidth="1"/>
    <col min="24" max="25" width="12.5703125" bestFit="1" customWidth="1"/>
    <col min="26" max="26" width="12.5703125" customWidth="1"/>
    <col min="27" max="27" width="12.5703125" bestFit="1" customWidth="1"/>
    <col min="30" max="30" width="46.7109375" bestFit="1" customWidth="1"/>
    <col min="31" max="32" width="12.5703125" bestFit="1" customWidth="1"/>
    <col min="33" max="33" width="12.5703125" customWidth="1"/>
    <col min="34" max="34" width="12.5703125" bestFit="1" customWidth="1"/>
    <col min="37" max="37" width="46.7109375" bestFit="1" customWidth="1"/>
    <col min="38" max="39" width="12.5703125" bestFit="1" customWidth="1"/>
    <col min="40" max="40" width="12.5703125" customWidth="1"/>
    <col min="41" max="41" width="12.5703125" bestFit="1" customWidth="1"/>
    <col min="44" max="44" width="46.7109375" bestFit="1" customWidth="1"/>
    <col min="45" max="46" width="12.5703125" bestFit="1" customWidth="1"/>
    <col min="47" max="47" width="12.5703125" customWidth="1"/>
    <col min="48" max="48" width="12.5703125" bestFit="1" customWidth="1"/>
    <col min="51" max="51" width="46.7109375" bestFit="1" customWidth="1"/>
    <col min="52" max="53" width="12.5703125" bestFit="1" customWidth="1"/>
    <col min="54" max="54" width="12.5703125" customWidth="1"/>
    <col min="55" max="55" width="12.5703125" bestFit="1" customWidth="1"/>
    <col min="58" max="58" width="46.7109375" bestFit="1" customWidth="1"/>
    <col min="59" max="60" width="12.5703125" bestFit="1" customWidth="1"/>
    <col min="61" max="61" width="12.5703125" customWidth="1"/>
    <col min="62" max="62" width="12.5703125" bestFit="1" customWidth="1"/>
    <col min="65" max="65" width="46.7109375" bestFit="1" customWidth="1"/>
    <col min="66" max="67" width="12.5703125" bestFit="1" customWidth="1"/>
    <col min="68" max="68" width="12.5703125" customWidth="1"/>
    <col min="69" max="69" width="12.5703125" bestFit="1" customWidth="1"/>
    <col min="72" max="72" width="46.7109375" bestFit="1" customWidth="1"/>
    <col min="73" max="74" width="12.5703125" bestFit="1" customWidth="1"/>
    <col min="75" max="75" width="12.5703125" customWidth="1"/>
    <col min="76" max="76" width="12.5703125" bestFit="1" customWidth="1"/>
    <col min="79" max="79" width="46.7109375" bestFit="1" customWidth="1"/>
    <col min="80" max="81" width="12.5703125" bestFit="1" customWidth="1"/>
    <col min="82" max="82" width="12.5703125" customWidth="1"/>
    <col min="83" max="83" width="12.5703125" bestFit="1" customWidth="1"/>
  </cols>
  <sheetData>
    <row r="1" spans="1:83">
      <c r="A1" s="519" t="s">
        <v>1160</v>
      </c>
      <c r="B1" s="519"/>
      <c r="C1" s="519"/>
      <c r="D1" s="519"/>
      <c r="E1" s="519"/>
      <c r="F1" s="519"/>
      <c r="H1" s="519" t="s">
        <v>1161</v>
      </c>
      <c r="I1" s="519"/>
      <c r="J1" s="519"/>
      <c r="K1" s="519"/>
      <c r="L1" s="519"/>
      <c r="M1" s="519"/>
      <c r="O1" s="519" t="s">
        <v>1220</v>
      </c>
      <c r="P1" s="519"/>
      <c r="Q1" s="519"/>
      <c r="R1" s="519"/>
      <c r="S1" s="519"/>
      <c r="T1" s="519"/>
      <c r="V1" s="519" t="s">
        <v>1364</v>
      </c>
      <c r="W1" s="519"/>
      <c r="X1" s="519"/>
      <c r="Y1" s="519"/>
      <c r="Z1" s="519"/>
      <c r="AA1" s="519"/>
      <c r="AC1" s="519" t="s">
        <v>1365</v>
      </c>
      <c r="AD1" s="519"/>
      <c r="AE1" s="519"/>
      <c r="AF1" s="519"/>
      <c r="AG1" s="519"/>
      <c r="AH1" s="519"/>
      <c r="AJ1" s="519" t="s">
        <v>1366</v>
      </c>
      <c r="AK1" s="519"/>
      <c r="AL1" s="519"/>
      <c r="AM1" s="519"/>
      <c r="AN1" s="519"/>
      <c r="AO1" s="519"/>
      <c r="AQ1" s="519" t="s">
        <v>1367</v>
      </c>
      <c r="AR1" s="519"/>
      <c r="AS1" s="519"/>
      <c r="AT1" s="519"/>
      <c r="AU1" s="519"/>
      <c r="AV1" s="519"/>
      <c r="AX1" s="519" t="s">
        <v>1368</v>
      </c>
      <c r="AY1" s="519"/>
      <c r="AZ1" s="519"/>
      <c r="BA1" s="519"/>
      <c r="BB1" s="519"/>
      <c r="BC1" s="519"/>
      <c r="BE1" s="519" t="s">
        <v>1369</v>
      </c>
      <c r="BF1" s="519"/>
      <c r="BG1" s="519"/>
      <c r="BH1" s="519"/>
      <c r="BI1" s="519"/>
      <c r="BJ1" s="519"/>
      <c r="BL1" s="519" t="s">
        <v>1382</v>
      </c>
      <c r="BM1" s="519"/>
      <c r="BN1" s="519"/>
      <c r="BO1" s="519"/>
      <c r="BP1" s="519"/>
      <c r="BQ1" s="519"/>
      <c r="BS1" s="519" t="s">
        <v>1383</v>
      </c>
      <c r="BT1" s="519"/>
      <c r="BU1" s="519"/>
      <c r="BV1" s="519"/>
      <c r="BW1" s="519"/>
      <c r="BX1" s="519"/>
      <c r="BZ1" s="519" t="s">
        <v>1384</v>
      </c>
      <c r="CA1" s="519"/>
      <c r="CB1" s="519"/>
      <c r="CC1" s="519"/>
      <c r="CD1" s="519"/>
      <c r="CE1" s="519"/>
    </row>
    <row r="2" spans="1:83" ht="15.75" thickBot="1">
      <c r="A2" s="124" t="s">
        <v>644</v>
      </c>
      <c r="B2" s="124" t="s">
        <v>951</v>
      </c>
      <c r="C2" s="125" t="s">
        <v>953</v>
      </c>
      <c r="D2" s="125" t="s">
        <v>954</v>
      </c>
      <c r="E2" s="125" t="s">
        <v>1156</v>
      </c>
      <c r="F2" s="125" t="s">
        <v>1157</v>
      </c>
      <c r="H2" s="124" t="s">
        <v>644</v>
      </c>
      <c r="I2" s="124" t="s">
        <v>951</v>
      </c>
      <c r="J2" s="125" t="s">
        <v>953</v>
      </c>
      <c r="K2" s="125" t="s">
        <v>954</v>
      </c>
      <c r="L2" s="125" t="s">
        <v>1156</v>
      </c>
      <c r="M2" s="125" t="s">
        <v>1157</v>
      </c>
      <c r="O2" s="124" t="s">
        <v>644</v>
      </c>
      <c r="P2" s="124" t="s">
        <v>951</v>
      </c>
      <c r="Q2" s="125" t="s">
        <v>953</v>
      </c>
      <c r="R2" s="125" t="s">
        <v>954</v>
      </c>
      <c r="S2" s="125" t="s">
        <v>1156</v>
      </c>
      <c r="T2" s="125" t="s">
        <v>1157</v>
      </c>
      <c r="V2" s="124" t="s">
        <v>644</v>
      </c>
      <c r="W2" s="124" t="s">
        <v>951</v>
      </c>
      <c r="X2" s="125" t="s">
        <v>953</v>
      </c>
      <c r="Y2" s="125" t="s">
        <v>954</v>
      </c>
      <c r="Z2" s="125" t="s">
        <v>1156</v>
      </c>
      <c r="AA2" s="125" t="s">
        <v>1157</v>
      </c>
      <c r="AC2" s="124" t="s">
        <v>644</v>
      </c>
      <c r="AD2" s="124" t="s">
        <v>951</v>
      </c>
      <c r="AE2" s="125" t="s">
        <v>953</v>
      </c>
      <c r="AF2" s="125" t="s">
        <v>954</v>
      </c>
      <c r="AG2" s="125" t="s">
        <v>1156</v>
      </c>
      <c r="AH2" s="125" t="s">
        <v>1157</v>
      </c>
      <c r="AJ2" s="124" t="s">
        <v>644</v>
      </c>
      <c r="AK2" s="124" t="s">
        <v>951</v>
      </c>
      <c r="AL2" s="125" t="s">
        <v>953</v>
      </c>
      <c r="AM2" s="125" t="s">
        <v>954</v>
      </c>
      <c r="AN2" s="125" t="s">
        <v>1156</v>
      </c>
      <c r="AO2" s="125" t="s">
        <v>1157</v>
      </c>
      <c r="AQ2" s="124" t="s">
        <v>644</v>
      </c>
      <c r="AR2" s="124" t="s">
        <v>951</v>
      </c>
      <c r="AS2" s="125" t="s">
        <v>953</v>
      </c>
      <c r="AT2" s="125" t="s">
        <v>954</v>
      </c>
      <c r="AU2" s="125" t="s">
        <v>1156</v>
      </c>
      <c r="AV2" s="125" t="s">
        <v>1157</v>
      </c>
      <c r="AX2" s="124" t="s">
        <v>644</v>
      </c>
      <c r="AY2" s="124" t="s">
        <v>951</v>
      </c>
      <c r="AZ2" s="125" t="s">
        <v>953</v>
      </c>
      <c r="BA2" s="125" t="s">
        <v>954</v>
      </c>
      <c r="BB2" s="125" t="s">
        <v>1156</v>
      </c>
      <c r="BC2" s="125" t="s">
        <v>1157</v>
      </c>
      <c r="BE2" s="124" t="s">
        <v>644</v>
      </c>
      <c r="BF2" s="124" t="s">
        <v>951</v>
      </c>
      <c r="BG2" s="125" t="s">
        <v>953</v>
      </c>
      <c r="BH2" s="125" t="s">
        <v>954</v>
      </c>
      <c r="BI2" s="125" t="s">
        <v>1156</v>
      </c>
      <c r="BJ2" s="125" t="s">
        <v>1157</v>
      </c>
      <c r="BL2" s="124" t="s">
        <v>644</v>
      </c>
      <c r="BM2" s="124" t="s">
        <v>951</v>
      </c>
      <c r="BN2" s="125" t="s">
        <v>953</v>
      </c>
      <c r="BO2" s="125" t="s">
        <v>954</v>
      </c>
      <c r="BP2" s="125" t="s">
        <v>1156</v>
      </c>
      <c r="BQ2" s="125" t="s">
        <v>1157</v>
      </c>
      <c r="BS2" s="124" t="s">
        <v>644</v>
      </c>
      <c r="BT2" s="124" t="s">
        <v>951</v>
      </c>
      <c r="BU2" s="125" t="s">
        <v>953</v>
      </c>
      <c r="BV2" s="125" t="s">
        <v>954</v>
      </c>
      <c r="BW2" s="125" t="s">
        <v>1156</v>
      </c>
      <c r="BX2" s="125" t="s">
        <v>1157</v>
      </c>
      <c r="BZ2" s="124" t="s">
        <v>644</v>
      </c>
      <c r="CA2" s="124" t="s">
        <v>951</v>
      </c>
      <c r="CB2" s="125" t="s">
        <v>953</v>
      </c>
      <c r="CC2" s="125" t="s">
        <v>954</v>
      </c>
      <c r="CD2" s="125" t="s">
        <v>1156</v>
      </c>
      <c r="CE2" s="125" t="s">
        <v>1157</v>
      </c>
    </row>
    <row r="3" spans="1:83">
      <c r="A3" s="127"/>
      <c r="B3" s="127"/>
      <c r="H3" s="127"/>
      <c r="I3" s="127"/>
      <c r="O3" s="127"/>
      <c r="P3" s="127"/>
      <c r="V3" s="127"/>
      <c r="W3" s="127"/>
      <c r="AC3" s="127"/>
      <c r="AD3" s="127"/>
      <c r="AJ3" s="127"/>
      <c r="AK3" s="127"/>
      <c r="AQ3" s="127"/>
      <c r="AR3" s="127"/>
      <c r="AX3" s="127"/>
      <c r="AY3" s="127"/>
      <c r="BE3" s="127"/>
      <c r="BF3" s="127"/>
      <c r="BL3" s="127"/>
      <c r="BM3" s="127"/>
      <c r="BS3" s="127"/>
      <c r="BT3" s="127"/>
      <c r="BZ3" s="127"/>
      <c r="CA3" s="127"/>
    </row>
    <row r="4" spans="1:83">
      <c r="A4" s="128" t="s">
        <v>659</v>
      </c>
      <c r="B4" s="129" t="s">
        <v>911</v>
      </c>
      <c r="C4" s="130">
        <v>0</v>
      </c>
      <c r="D4" s="130">
        <v>0</v>
      </c>
      <c r="E4" s="130">
        <v>0</v>
      </c>
      <c r="F4" s="130">
        <v>0</v>
      </c>
      <c r="H4" s="128" t="s">
        <v>659</v>
      </c>
      <c r="I4" s="129" t="s">
        <v>911</v>
      </c>
      <c r="J4" s="130">
        <v>0</v>
      </c>
      <c r="K4" s="130">
        <v>0</v>
      </c>
      <c r="L4" s="130">
        <v>0</v>
      </c>
      <c r="M4" s="130">
        <v>0</v>
      </c>
      <c r="O4" s="128" t="s">
        <v>659</v>
      </c>
      <c r="P4" s="129" t="s">
        <v>911</v>
      </c>
      <c r="Q4" s="130">
        <v>0</v>
      </c>
      <c r="R4" s="130">
        <v>0</v>
      </c>
      <c r="S4" s="130">
        <v>0</v>
      </c>
      <c r="T4" s="130">
        <v>0</v>
      </c>
      <c r="V4" s="128" t="s">
        <v>659</v>
      </c>
      <c r="W4" s="129" t="s">
        <v>911</v>
      </c>
      <c r="X4" s="130">
        <v>0</v>
      </c>
      <c r="Y4" s="130">
        <v>0</v>
      </c>
      <c r="Z4" s="130">
        <v>0</v>
      </c>
      <c r="AA4" s="130">
        <v>0</v>
      </c>
      <c r="AC4" s="128" t="s">
        <v>659</v>
      </c>
      <c r="AD4" s="129" t="s">
        <v>911</v>
      </c>
      <c r="AE4" s="130">
        <v>0</v>
      </c>
      <c r="AF4" s="130">
        <v>0</v>
      </c>
      <c r="AG4" s="130">
        <v>0</v>
      </c>
      <c r="AH4" s="130">
        <v>0</v>
      </c>
      <c r="AJ4" s="128" t="s">
        <v>659</v>
      </c>
      <c r="AK4" s="129" t="s">
        <v>911</v>
      </c>
      <c r="AL4" s="130">
        <v>0</v>
      </c>
      <c r="AM4" s="130">
        <v>0</v>
      </c>
      <c r="AN4" s="130">
        <v>0</v>
      </c>
      <c r="AO4" s="130">
        <v>0</v>
      </c>
      <c r="AQ4" s="128" t="s">
        <v>659</v>
      </c>
      <c r="AR4" s="129" t="s">
        <v>911</v>
      </c>
      <c r="AS4" s="130">
        <v>0</v>
      </c>
      <c r="AT4" s="130">
        <v>0</v>
      </c>
      <c r="AU4" s="130">
        <v>0</v>
      </c>
      <c r="AV4" s="130">
        <v>0</v>
      </c>
      <c r="AX4" s="128" t="s">
        <v>659</v>
      </c>
      <c r="AY4" s="129" t="s">
        <v>911</v>
      </c>
      <c r="AZ4" s="130">
        <v>0</v>
      </c>
      <c r="BA4" s="130">
        <v>0</v>
      </c>
      <c r="BB4" s="130">
        <v>0</v>
      </c>
      <c r="BC4" s="130">
        <v>0</v>
      </c>
      <c r="BE4" s="128" t="s">
        <v>659</v>
      </c>
      <c r="BF4" s="129" t="s">
        <v>911</v>
      </c>
      <c r="BG4" s="130">
        <v>0</v>
      </c>
      <c r="BH4" s="130">
        <v>0</v>
      </c>
      <c r="BI4" s="130">
        <v>0</v>
      </c>
      <c r="BJ4" s="130">
        <v>0</v>
      </c>
      <c r="BL4" s="128" t="s">
        <v>659</v>
      </c>
      <c r="BM4" s="129" t="s">
        <v>911</v>
      </c>
      <c r="BN4" s="130">
        <v>0</v>
      </c>
      <c r="BO4" s="130">
        <v>0</v>
      </c>
      <c r="BP4" s="130">
        <v>0</v>
      </c>
      <c r="BQ4" s="130">
        <v>0</v>
      </c>
      <c r="BS4" s="128" t="s">
        <v>659</v>
      </c>
      <c r="BT4" s="129" t="s">
        <v>911</v>
      </c>
      <c r="BU4" s="130">
        <v>0</v>
      </c>
      <c r="BV4" s="130">
        <v>0</v>
      </c>
      <c r="BW4" s="130">
        <v>0</v>
      </c>
      <c r="BX4" s="130">
        <v>0</v>
      </c>
      <c r="BZ4" s="128" t="s">
        <v>659</v>
      </c>
      <c r="CA4" s="129" t="s">
        <v>911</v>
      </c>
      <c r="CB4" s="130">
        <v>0</v>
      </c>
      <c r="CC4" s="130">
        <v>0</v>
      </c>
      <c r="CD4" s="130">
        <v>0</v>
      </c>
      <c r="CE4" s="130">
        <v>0</v>
      </c>
    </row>
    <row r="5" spans="1:83">
      <c r="A5" s="126" t="s">
        <v>3</v>
      </c>
      <c r="B5" s="126" t="s">
        <v>4</v>
      </c>
      <c r="C5" s="227">
        <v>0</v>
      </c>
      <c r="D5" s="227">
        <v>0</v>
      </c>
      <c r="E5" s="227">
        <v>0</v>
      </c>
      <c r="F5" s="227">
        <v>0</v>
      </c>
      <c r="H5" s="126" t="s">
        <v>3</v>
      </c>
      <c r="I5" s="126" t="s">
        <v>4</v>
      </c>
      <c r="J5" s="227">
        <v>0</v>
      </c>
      <c r="K5" s="227">
        <v>0</v>
      </c>
      <c r="L5" s="227">
        <v>0</v>
      </c>
      <c r="M5" s="227">
        <v>0</v>
      </c>
      <c r="O5" s="126" t="s">
        <v>3</v>
      </c>
      <c r="P5" s="126" t="s">
        <v>4</v>
      </c>
      <c r="Q5" s="227">
        <v>0</v>
      </c>
      <c r="R5" s="227">
        <v>0</v>
      </c>
      <c r="S5" s="227">
        <v>0</v>
      </c>
      <c r="T5" s="227">
        <v>0</v>
      </c>
      <c r="V5" s="126" t="s">
        <v>3</v>
      </c>
      <c r="W5" s="126" t="s">
        <v>4</v>
      </c>
      <c r="X5" s="227">
        <v>0</v>
      </c>
      <c r="Y5" s="227">
        <v>0</v>
      </c>
      <c r="Z5" s="227">
        <v>0</v>
      </c>
      <c r="AA5" s="227">
        <v>0</v>
      </c>
      <c r="AC5" s="126" t="s">
        <v>3</v>
      </c>
      <c r="AD5" s="126" t="s">
        <v>4</v>
      </c>
      <c r="AE5" s="227">
        <v>0</v>
      </c>
      <c r="AF5" s="227">
        <v>0</v>
      </c>
      <c r="AG5" s="227">
        <v>0</v>
      </c>
      <c r="AH5" s="227">
        <v>0</v>
      </c>
      <c r="AJ5" s="126" t="s">
        <v>3</v>
      </c>
      <c r="AK5" s="126" t="s">
        <v>4</v>
      </c>
      <c r="AL5" s="227">
        <v>0</v>
      </c>
      <c r="AM5" s="227">
        <v>0</v>
      </c>
      <c r="AN5" s="227">
        <v>0</v>
      </c>
      <c r="AO5" s="227">
        <v>0</v>
      </c>
      <c r="AQ5" s="126" t="s">
        <v>3</v>
      </c>
      <c r="AR5" s="126" t="s">
        <v>4</v>
      </c>
      <c r="AS5" s="227">
        <v>0</v>
      </c>
      <c r="AT5" s="227">
        <v>0</v>
      </c>
      <c r="AU5" s="227">
        <v>0</v>
      </c>
      <c r="AV5" s="227">
        <v>0</v>
      </c>
      <c r="AX5" s="126" t="s">
        <v>3</v>
      </c>
      <c r="AY5" s="126" t="s">
        <v>4</v>
      </c>
      <c r="AZ5" s="227">
        <v>0</v>
      </c>
      <c r="BA5" s="227">
        <v>0</v>
      </c>
      <c r="BB5" s="227">
        <v>0</v>
      </c>
      <c r="BC5" s="227">
        <v>0</v>
      </c>
      <c r="BE5" s="126" t="s">
        <v>3</v>
      </c>
      <c r="BF5" s="126" t="s">
        <v>4</v>
      </c>
      <c r="BG5" s="227">
        <v>0</v>
      </c>
      <c r="BH5" s="227">
        <v>0</v>
      </c>
      <c r="BI5" s="227">
        <v>0</v>
      </c>
      <c r="BJ5" s="227">
        <v>0</v>
      </c>
      <c r="BL5" s="126" t="s">
        <v>3</v>
      </c>
      <c r="BM5" s="126" t="s">
        <v>4</v>
      </c>
      <c r="BN5" s="227">
        <v>0</v>
      </c>
      <c r="BO5" s="227">
        <v>0</v>
      </c>
      <c r="BP5" s="227">
        <v>0</v>
      </c>
      <c r="BQ5" s="227">
        <v>0</v>
      </c>
      <c r="BS5" s="126" t="s">
        <v>3</v>
      </c>
      <c r="BT5" s="126" t="s">
        <v>4</v>
      </c>
      <c r="BU5" s="227">
        <v>0</v>
      </c>
      <c r="BV5" s="227">
        <v>0</v>
      </c>
      <c r="BW5" s="227">
        <v>0</v>
      </c>
      <c r="BX5" s="227">
        <v>0</v>
      </c>
      <c r="BZ5" s="126" t="s">
        <v>3</v>
      </c>
      <c r="CA5" s="126" t="s">
        <v>4</v>
      </c>
      <c r="CB5" s="227">
        <v>0</v>
      </c>
      <c r="CC5" s="227">
        <v>0</v>
      </c>
      <c r="CD5" s="227">
        <v>0</v>
      </c>
      <c r="CE5" s="227">
        <v>0</v>
      </c>
    </row>
    <row r="6" spans="1:83">
      <c r="A6" s="126" t="s">
        <v>5</v>
      </c>
      <c r="B6" s="126" t="s">
        <v>6</v>
      </c>
      <c r="C6" s="227">
        <v>0</v>
      </c>
      <c r="D6" s="227">
        <v>0</v>
      </c>
      <c r="E6" s="227">
        <v>0</v>
      </c>
      <c r="F6" s="227">
        <v>0</v>
      </c>
      <c r="H6" s="126" t="s">
        <v>5</v>
      </c>
      <c r="I6" s="126" t="s">
        <v>6</v>
      </c>
      <c r="J6" s="227">
        <v>0</v>
      </c>
      <c r="K6" s="227">
        <v>0</v>
      </c>
      <c r="L6" s="227">
        <v>0</v>
      </c>
      <c r="M6" s="227">
        <v>0</v>
      </c>
      <c r="O6" s="126" t="s">
        <v>5</v>
      </c>
      <c r="P6" s="126" t="s">
        <v>6</v>
      </c>
      <c r="Q6" s="227">
        <v>0</v>
      </c>
      <c r="R6" s="227">
        <v>0</v>
      </c>
      <c r="S6" s="227">
        <v>0</v>
      </c>
      <c r="T6" s="227">
        <v>0</v>
      </c>
      <c r="V6" s="126" t="s">
        <v>5</v>
      </c>
      <c r="W6" s="126" t="s">
        <v>6</v>
      </c>
      <c r="X6" s="227">
        <v>0</v>
      </c>
      <c r="Y6" s="227">
        <v>0</v>
      </c>
      <c r="Z6" s="227">
        <v>0</v>
      </c>
      <c r="AA6" s="227">
        <v>0</v>
      </c>
      <c r="AC6" s="126" t="s">
        <v>5</v>
      </c>
      <c r="AD6" s="126" t="s">
        <v>6</v>
      </c>
      <c r="AE6" s="227">
        <v>0</v>
      </c>
      <c r="AF6" s="227">
        <v>0</v>
      </c>
      <c r="AG6" s="227">
        <v>0</v>
      </c>
      <c r="AH6" s="227">
        <v>0</v>
      </c>
      <c r="AJ6" s="126" t="s">
        <v>5</v>
      </c>
      <c r="AK6" s="126" t="s">
        <v>6</v>
      </c>
      <c r="AL6" s="227">
        <v>0</v>
      </c>
      <c r="AM6" s="227">
        <v>0</v>
      </c>
      <c r="AN6" s="227">
        <v>0</v>
      </c>
      <c r="AO6" s="227">
        <v>0</v>
      </c>
      <c r="AQ6" s="126" t="s">
        <v>5</v>
      </c>
      <c r="AR6" s="126" t="s">
        <v>6</v>
      </c>
      <c r="AS6" s="227">
        <v>0</v>
      </c>
      <c r="AT6" s="227">
        <v>0</v>
      </c>
      <c r="AU6" s="227">
        <v>0</v>
      </c>
      <c r="AV6" s="227">
        <v>0</v>
      </c>
      <c r="AX6" s="126" t="s">
        <v>5</v>
      </c>
      <c r="AY6" s="126" t="s">
        <v>6</v>
      </c>
      <c r="AZ6" s="227">
        <v>0</v>
      </c>
      <c r="BA6" s="227">
        <v>0</v>
      </c>
      <c r="BB6" s="227">
        <v>0</v>
      </c>
      <c r="BC6" s="227">
        <v>0</v>
      </c>
      <c r="BE6" s="126" t="s">
        <v>5</v>
      </c>
      <c r="BF6" s="126" t="s">
        <v>6</v>
      </c>
      <c r="BG6" s="227">
        <v>0</v>
      </c>
      <c r="BH6" s="227">
        <v>0</v>
      </c>
      <c r="BI6" s="227">
        <v>0</v>
      </c>
      <c r="BJ6" s="227">
        <v>0</v>
      </c>
      <c r="BL6" s="126" t="s">
        <v>5</v>
      </c>
      <c r="BM6" s="126" t="s">
        <v>6</v>
      </c>
      <c r="BN6" s="227">
        <v>0</v>
      </c>
      <c r="BO6" s="227">
        <v>0</v>
      </c>
      <c r="BP6" s="227">
        <v>0</v>
      </c>
      <c r="BQ6" s="227">
        <v>0</v>
      </c>
      <c r="BS6" s="126" t="s">
        <v>5</v>
      </c>
      <c r="BT6" s="126" t="s">
        <v>6</v>
      </c>
      <c r="BU6" s="227">
        <v>0</v>
      </c>
      <c r="BV6" s="227">
        <v>0</v>
      </c>
      <c r="BW6" s="227">
        <v>0</v>
      </c>
      <c r="BX6" s="227">
        <v>0</v>
      </c>
      <c r="BZ6" s="126" t="s">
        <v>5</v>
      </c>
      <c r="CA6" s="126" t="s">
        <v>6</v>
      </c>
      <c r="CB6" s="227">
        <v>0</v>
      </c>
      <c r="CC6" s="227">
        <v>0</v>
      </c>
      <c r="CD6" s="227">
        <v>0</v>
      </c>
      <c r="CE6" s="227">
        <v>0</v>
      </c>
    </row>
    <row r="7" spans="1:83">
      <c r="A7" s="126" t="s">
        <v>7</v>
      </c>
      <c r="B7" s="126" t="s">
        <v>8</v>
      </c>
      <c r="C7" s="227">
        <v>0</v>
      </c>
      <c r="D7" s="227">
        <v>0</v>
      </c>
      <c r="E7" s="227">
        <v>0</v>
      </c>
      <c r="F7" s="227">
        <v>0</v>
      </c>
      <c r="H7" s="126" t="s">
        <v>7</v>
      </c>
      <c r="I7" s="126" t="s">
        <v>8</v>
      </c>
      <c r="J7" s="227">
        <v>0</v>
      </c>
      <c r="K7" s="227">
        <v>0</v>
      </c>
      <c r="L7" s="227">
        <v>0</v>
      </c>
      <c r="M7" s="227">
        <v>0</v>
      </c>
      <c r="O7" s="126" t="s">
        <v>7</v>
      </c>
      <c r="P7" s="126" t="s">
        <v>8</v>
      </c>
      <c r="Q7" s="227">
        <v>0</v>
      </c>
      <c r="R7" s="227">
        <v>0</v>
      </c>
      <c r="S7" s="227">
        <v>0</v>
      </c>
      <c r="T7" s="227">
        <v>0</v>
      </c>
      <c r="V7" s="126" t="s">
        <v>7</v>
      </c>
      <c r="W7" s="126" t="s">
        <v>8</v>
      </c>
      <c r="X7" s="227">
        <v>0</v>
      </c>
      <c r="Y7" s="227">
        <v>0</v>
      </c>
      <c r="Z7" s="227">
        <v>0</v>
      </c>
      <c r="AA7" s="227">
        <v>0</v>
      </c>
      <c r="AC7" s="126" t="s">
        <v>7</v>
      </c>
      <c r="AD7" s="126" t="s">
        <v>8</v>
      </c>
      <c r="AE7" s="227">
        <v>0</v>
      </c>
      <c r="AF7" s="227">
        <v>0</v>
      </c>
      <c r="AG7" s="227">
        <v>0</v>
      </c>
      <c r="AH7" s="227">
        <v>0</v>
      </c>
      <c r="AJ7" s="126" t="s">
        <v>7</v>
      </c>
      <c r="AK7" s="126" t="s">
        <v>8</v>
      </c>
      <c r="AL7" s="227">
        <v>0</v>
      </c>
      <c r="AM7" s="227">
        <v>0</v>
      </c>
      <c r="AN7" s="227">
        <v>0</v>
      </c>
      <c r="AO7" s="227">
        <v>0</v>
      </c>
      <c r="AQ7" s="126" t="s">
        <v>7</v>
      </c>
      <c r="AR7" s="126" t="s">
        <v>8</v>
      </c>
      <c r="AS7" s="227">
        <v>0</v>
      </c>
      <c r="AT7" s="227">
        <v>0</v>
      </c>
      <c r="AU7" s="227">
        <v>0</v>
      </c>
      <c r="AV7" s="227">
        <v>0</v>
      </c>
      <c r="AX7" s="126" t="s">
        <v>7</v>
      </c>
      <c r="AY7" s="126" t="s">
        <v>8</v>
      </c>
      <c r="AZ7" s="227">
        <v>0</v>
      </c>
      <c r="BA7" s="227">
        <v>0</v>
      </c>
      <c r="BB7" s="227">
        <v>0</v>
      </c>
      <c r="BC7" s="227">
        <v>0</v>
      </c>
      <c r="BE7" s="126" t="s">
        <v>7</v>
      </c>
      <c r="BF7" s="126" t="s">
        <v>8</v>
      </c>
      <c r="BG7" s="227">
        <v>0</v>
      </c>
      <c r="BH7" s="227">
        <v>0</v>
      </c>
      <c r="BI7" s="227">
        <v>0</v>
      </c>
      <c r="BJ7" s="227">
        <v>0</v>
      </c>
      <c r="BL7" s="126" t="s">
        <v>7</v>
      </c>
      <c r="BM7" s="126" t="s">
        <v>8</v>
      </c>
      <c r="BN7" s="227">
        <v>0</v>
      </c>
      <c r="BO7" s="227">
        <v>0</v>
      </c>
      <c r="BP7" s="227">
        <v>0</v>
      </c>
      <c r="BQ7" s="227">
        <v>0</v>
      </c>
      <c r="BS7" s="126" t="s">
        <v>7</v>
      </c>
      <c r="BT7" s="126" t="s">
        <v>8</v>
      </c>
      <c r="BU7" s="227">
        <v>0</v>
      </c>
      <c r="BV7" s="227">
        <v>0</v>
      </c>
      <c r="BW7" s="227">
        <v>0</v>
      </c>
      <c r="BX7" s="227">
        <v>0</v>
      </c>
      <c r="BZ7" s="126" t="s">
        <v>7</v>
      </c>
      <c r="CA7" s="126" t="s">
        <v>8</v>
      </c>
      <c r="CB7" s="227">
        <v>0</v>
      </c>
      <c r="CC7" s="227">
        <v>0</v>
      </c>
      <c r="CD7" s="227">
        <v>0</v>
      </c>
      <c r="CE7" s="227">
        <v>0</v>
      </c>
    </row>
    <row r="8" spans="1:83">
      <c r="A8" s="126" t="s">
        <v>9</v>
      </c>
      <c r="B8" s="126" t="s">
        <v>10</v>
      </c>
      <c r="C8" s="227">
        <v>0</v>
      </c>
      <c r="D8" s="227">
        <v>0</v>
      </c>
      <c r="E8" s="227">
        <v>0</v>
      </c>
      <c r="F8" s="227">
        <v>0</v>
      </c>
      <c r="H8" s="126" t="s">
        <v>9</v>
      </c>
      <c r="I8" s="126" t="s">
        <v>10</v>
      </c>
      <c r="J8" s="227">
        <v>0</v>
      </c>
      <c r="K8" s="227">
        <v>0</v>
      </c>
      <c r="L8" s="227">
        <v>0</v>
      </c>
      <c r="M8" s="227">
        <v>0</v>
      </c>
      <c r="O8" s="126" t="s">
        <v>9</v>
      </c>
      <c r="P8" s="126" t="s">
        <v>10</v>
      </c>
      <c r="Q8" s="227">
        <v>0</v>
      </c>
      <c r="R8" s="227">
        <v>0</v>
      </c>
      <c r="S8" s="227">
        <v>0</v>
      </c>
      <c r="T8" s="227">
        <v>0</v>
      </c>
      <c r="V8" s="126" t="s">
        <v>9</v>
      </c>
      <c r="W8" s="126" t="s">
        <v>10</v>
      </c>
      <c r="X8" s="227">
        <v>0</v>
      </c>
      <c r="Y8" s="227">
        <v>0</v>
      </c>
      <c r="Z8" s="227">
        <v>0</v>
      </c>
      <c r="AA8" s="227">
        <v>0</v>
      </c>
      <c r="AC8" s="126" t="s">
        <v>9</v>
      </c>
      <c r="AD8" s="126" t="s">
        <v>10</v>
      </c>
      <c r="AE8" s="227">
        <v>0</v>
      </c>
      <c r="AF8" s="227">
        <v>0</v>
      </c>
      <c r="AG8" s="227">
        <v>0</v>
      </c>
      <c r="AH8" s="227">
        <v>0</v>
      </c>
      <c r="AJ8" s="126" t="s">
        <v>9</v>
      </c>
      <c r="AK8" s="126" t="s">
        <v>10</v>
      </c>
      <c r="AL8" s="227">
        <v>0</v>
      </c>
      <c r="AM8" s="227">
        <v>0</v>
      </c>
      <c r="AN8" s="227">
        <v>0</v>
      </c>
      <c r="AO8" s="227">
        <v>0</v>
      </c>
      <c r="AQ8" s="126" t="s">
        <v>9</v>
      </c>
      <c r="AR8" s="126" t="s">
        <v>10</v>
      </c>
      <c r="AS8" s="227">
        <v>0</v>
      </c>
      <c r="AT8" s="227">
        <v>0</v>
      </c>
      <c r="AU8" s="227">
        <v>0</v>
      </c>
      <c r="AV8" s="227">
        <v>0</v>
      </c>
      <c r="AX8" s="126" t="s">
        <v>9</v>
      </c>
      <c r="AY8" s="126" t="s">
        <v>10</v>
      </c>
      <c r="AZ8" s="227">
        <v>0</v>
      </c>
      <c r="BA8" s="227">
        <v>0</v>
      </c>
      <c r="BB8" s="227">
        <v>0</v>
      </c>
      <c r="BC8" s="227">
        <v>0</v>
      </c>
      <c r="BE8" s="126" t="s">
        <v>9</v>
      </c>
      <c r="BF8" s="126" t="s">
        <v>10</v>
      </c>
      <c r="BG8" s="227">
        <v>0</v>
      </c>
      <c r="BH8" s="227">
        <v>0</v>
      </c>
      <c r="BI8" s="227">
        <v>0</v>
      </c>
      <c r="BJ8" s="227">
        <v>0</v>
      </c>
      <c r="BL8" s="126" t="s">
        <v>9</v>
      </c>
      <c r="BM8" s="126" t="s">
        <v>10</v>
      </c>
      <c r="BN8" s="227">
        <v>0</v>
      </c>
      <c r="BO8" s="227">
        <v>0</v>
      </c>
      <c r="BP8" s="227">
        <v>0</v>
      </c>
      <c r="BQ8" s="227">
        <v>0</v>
      </c>
      <c r="BS8" s="126" t="s">
        <v>9</v>
      </c>
      <c r="BT8" s="126" t="s">
        <v>10</v>
      </c>
      <c r="BU8" s="227">
        <v>0</v>
      </c>
      <c r="BV8" s="227">
        <v>0</v>
      </c>
      <c r="BW8" s="227">
        <v>0</v>
      </c>
      <c r="BX8" s="227">
        <v>0</v>
      </c>
      <c r="BZ8" s="126" t="s">
        <v>9</v>
      </c>
      <c r="CA8" s="126" t="s">
        <v>10</v>
      </c>
      <c r="CB8" s="227">
        <v>0</v>
      </c>
      <c r="CC8" s="227">
        <v>0</v>
      </c>
      <c r="CD8" s="227">
        <v>0</v>
      </c>
      <c r="CE8" s="227">
        <v>0</v>
      </c>
    </row>
    <row r="9" spans="1:83">
      <c r="A9" s="126" t="s">
        <v>11</v>
      </c>
      <c r="B9" s="126" t="s">
        <v>12</v>
      </c>
      <c r="C9" s="227">
        <v>0</v>
      </c>
      <c r="D9" s="227">
        <v>0</v>
      </c>
      <c r="E9" s="227">
        <v>0</v>
      </c>
      <c r="F9" s="227">
        <v>0</v>
      </c>
      <c r="H9" s="126" t="s">
        <v>11</v>
      </c>
      <c r="I9" s="126" t="s">
        <v>12</v>
      </c>
      <c r="J9" s="227">
        <v>0</v>
      </c>
      <c r="K9" s="227">
        <v>0</v>
      </c>
      <c r="L9" s="227">
        <v>0</v>
      </c>
      <c r="M9" s="227">
        <v>0</v>
      </c>
      <c r="O9" s="126" t="s">
        <v>11</v>
      </c>
      <c r="P9" s="126" t="s">
        <v>12</v>
      </c>
      <c r="Q9" s="227">
        <v>0</v>
      </c>
      <c r="R9" s="227">
        <v>0</v>
      </c>
      <c r="S9" s="227">
        <v>0</v>
      </c>
      <c r="T9" s="227">
        <v>0</v>
      </c>
      <c r="V9" s="126" t="s">
        <v>11</v>
      </c>
      <c r="W9" s="126" t="s">
        <v>12</v>
      </c>
      <c r="X9" s="227">
        <v>0</v>
      </c>
      <c r="Y9" s="227">
        <v>0</v>
      </c>
      <c r="Z9" s="227">
        <v>0</v>
      </c>
      <c r="AA9" s="227">
        <v>0</v>
      </c>
      <c r="AC9" s="126" t="s">
        <v>11</v>
      </c>
      <c r="AD9" s="126" t="s">
        <v>12</v>
      </c>
      <c r="AE9" s="227">
        <v>0</v>
      </c>
      <c r="AF9" s="227">
        <v>0</v>
      </c>
      <c r="AG9" s="227">
        <v>0</v>
      </c>
      <c r="AH9" s="227">
        <v>0</v>
      </c>
      <c r="AJ9" s="126" t="s">
        <v>11</v>
      </c>
      <c r="AK9" s="126" t="s">
        <v>12</v>
      </c>
      <c r="AL9" s="227">
        <v>0</v>
      </c>
      <c r="AM9" s="227">
        <v>0</v>
      </c>
      <c r="AN9" s="227">
        <v>0</v>
      </c>
      <c r="AO9" s="227">
        <v>0</v>
      </c>
      <c r="AQ9" s="126" t="s">
        <v>11</v>
      </c>
      <c r="AR9" s="126" t="s">
        <v>12</v>
      </c>
      <c r="AS9" s="227">
        <v>0</v>
      </c>
      <c r="AT9" s="227">
        <v>0</v>
      </c>
      <c r="AU9" s="227">
        <v>0</v>
      </c>
      <c r="AV9" s="227">
        <v>0</v>
      </c>
      <c r="AX9" s="126" t="s">
        <v>11</v>
      </c>
      <c r="AY9" s="126" t="s">
        <v>12</v>
      </c>
      <c r="AZ9" s="227">
        <v>0</v>
      </c>
      <c r="BA9" s="227">
        <v>0</v>
      </c>
      <c r="BB9" s="227">
        <v>0</v>
      </c>
      <c r="BC9" s="227">
        <v>0</v>
      </c>
      <c r="BE9" s="126" t="s">
        <v>11</v>
      </c>
      <c r="BF9" s="126" t="s">
        <v>12</v>
      </c>
      <c r="BG9" s="227">
        <v>0</v>
      </c>
      <c r="BH9" s="227">
        <v>0</v>
      </c>
      <c r="BI9" s="227">
        <v>0</v>
      </c>
      <c r="BJ9" s="227">
        <v>0</v>
      </c>
      <c r="BL9" s="126" t="s">
        <v>11</v>
      </c>
      <c r="BM9" s="126" t="s">
        <v>12</v>
      </c>
      <c r="BN9" s="227">
        <v>0</v>
      </c>
      <c r="BO9" s="227">
        <v>0</v>
      </c>
      <c r="BP9" s="227">
        <v>0</v>
      </c>
      <c r="BQ9" s="227">
        <v>0</v>
      </c>
      <c r="BS9" s="126" t="s">
        <v>11</v>
      </c>
      <c r="BT9" s="126" t="s">
        <v>12</v>
      </c>
      <c r="BU9" s="227">
        <v>0</v>
      </c>
      <c r="BV9" s="227">
        <v>0</v>
      </c>
      <c r="BW9" s="227">
        <v>0</v>
      </c>
      <c r="BX9" s="227">
        <v>0</v>
      </c>
      <c r="BZ9" s="126" t="s">
        <v>11</v>
      </c>
      <c r="CA9" s="126" t="s">
        <v>12</v>
      </c>
      <c r="CB9" s="227">
        <v>0</v>
      </c>
      <c r="CC9" s="227">
        <v>0</v>
      </c>
      <c r="CD9" s="227">
        <v>0</v>
      </c>
      <c r="CE9" s="227">
        <v>0</v>
      </c>
    </row>
    <row r="10" spans="1:83">
      <c r="A10" s="126" t="s">
        <v>13</v>
      </c>
      <c r="B10" s="126" t="s">
        <v>14</v>
      </c>
      <c r="C10" s="227">
        <v>0</v>
      </c>
      <c r="D10" s="227">
        <v>0</v>
      </c>
      <c r="E10" s="227">
        <v>0</v>
      </c>
      <c r="F10" s="227">
        <v>0</v>
      </c>
      <c r="H10" s="126" t="s">
        <v>13</v>
      </c>
      <c r="I10" s="126" t="s">
        <v>14</v>
      </c>
      <c r="J10" s="227">
        <v>0</v>
      </c>
      <c r="K10" s="227">
        <v>0</v>
      </c>
      <c r="L10" s="227">
        <v>0</v>
      </c>
      <c r="M10" s="227">
        <v>0</v>
      </c>
      <c r="O10" s="126" t="s">
        <v>13</v>
      </c>
      <c r="P10" s="126" t="s">
        <v>14</v>
      </c>
      <c r="Q10" s="227">
        <v>0</v>
      </c>
      <c r="R10" s="227">
        <v>0</v>
      </c>
      <c r="S10" s="227">
        <v>0</v>
      </c>
      <c r="T10" s="227">
        <v>0</v>
      </c>
      <c r="V10" s="126" t="s">
        <v>13</v>
      </c>
      <c r="W10" s="126" t="s">
        <v>14</v>
      </c>
      <c r="X10" s="227">
        <v>0</v>
      </c>
      <c r="Y10" s="227">
        <v>0</v>
      </c>
      <c r="Z10" s="227">
        <v>0</v>
      </c>
      <c r="AA10" s="227">
        <v>0</v>
      </c>
      <c r="AC10" s="126" t="s">
        <v>13</v>
      </c>
      <c r="AD10" s="126" t="s">
        <v>14</v>
      </c>
      <c r="AE10" s="227">
        <v>0</v>
      </c>
      <c r="AF10" s="227">
        <v>0</v>
      </c>
      <c r="AG10" s="227">
        <v>0</v>
      </c>
      <c r="AH10" s="227">
        <v>0</v>
      </c>
      <c r="AJ10" s="126" t="s">
        <v>13</v>
      </c>
      <c r="AK10" s="126" t="s">
        <v>14</v>
      </c>
      <c r="AL10" s="227">
        <v>0</v>
      </c>
      <c r="AM10" s="227">
        <v>0</v>
      </c>
      <c r="AN10" s="227">
        <v>0</v>
      </c>
      <c r="AO10" s="227">
        <v>0</v>
      </c>
      <c r="AQ10" s="126" t="s">
        <v>13</v>
      </c>
      <c r="AR10" s="126" t="s">
        <v>14</v>
      </c>
      <c r="AS10" s="227">
        <v>0</v>
      </c>
      <c r="AT10" s="227">
        <v>0</v>
      </c>
      <c r="AU10" s="227">
        <v>0</v>
      </c>
      <c r="AV10" s="227">
        <v>0</v>
      </c>
      <c r="AX10" s="126" t="s">
        <v>13</v>
      </c>
      <c r="AY10" s="126" t="s">
        <v>14</v>
      </c>
      <c r="AZ10" s="227">
        <v>0</v>
      </c>
      <c r="BA10" s="227">
        <v>0</v>
      </c>
      <c r="BB10" s="227">
        <v>0</v>
      </c>
      <c r="BC10" s="227">
        <v>0</v>
      </c>
      <c r="BE10" s="126" t="s">
        <v>13</v>
      </c>
      <c r="BF10" s="126" t="s">
        <v>14</v>
      </c>
      <c r="BG10" s="227">
        <v>0</v>
      </c>
      <c r="BH10" s="227">
        <v>0</v>
      </c>
      <c r="BI10" s="227">
        <v>0</v>
      </c>
      <c r="BJ10" s="227">
        <v>0</v>
      </c>
      <c r="BL10" s="126" t="s">
        <v>13</v>
      </c>
      <c r="BM10" s="126" t="s">
        <v>14</v>
      </c>
      <c r="BN10" s="227">
        <v>0</v>
      </c>
      <c r="BO10" s="227">
        <v>0</v>
      </c>
      <c r="BP10" s="227">
        <v>0</v>
      </c>
      <c r="BQ10" s="227">
        <v>0</v>
      </c>
      <c r="BS10" s="126" t="s">
        <v>13</v>
      </c>
      <c r="BT10" s="126" t="s">
        <v>14</v>
      </c>
      <c r="BU10" s="227">
        <v>0</v>
      </c>
      <c r="BV10" s="227">
        <v>0</v>
      </c>
      <c r="BW10" s="227">
        <v>0</v>
      </c>
      <c r="BX10" s="227">
        <v>0</v>
      </c>
      <c r="BZ10" s="126" t="s">
        <v>13</v>
      </c>
      <c r="CA10" s="126" t="s">
        <v>14</v>
      </c>
      <c r="CB10" s="227">
        <v>0</v>
      </c>
      <c r="CC10" s="227">
        <v>0</v>
      </c>
      <c r="CD10" s="227">
        <v>0</v>
      </c>
      <c r="CE10" s="227">
        <v>0</v>
      </c>
    </row>
    <row r="11" spans="1:83">
      <c r="A11" s="126" t="s">
        <v>15</v>
      </c>
      <c r="B11" s="126" t="s">
        <v>16</v>
      </c>
      <c r="C11" s="227">
        <v>0</v>
      </c>
      <c r="D11" s="227">
        <v>0</v>
      </c>
      <c r="E11" s="227">
        <v>0</v>
      </c>
      <c r="F11" s="227">
        <v>0</v>
      </c>
      <c r="H11" s="126" t="s">
        <v>15</v>
      </c>
      <c r="I11" s="126" t="s">
        <v>16</v>
      </c>
      <c r="J11" s="227">
        <v>0</v>
      </c>
      <c r="K11" s="227">
        <v>0</v>
      </c>
      <c r="L11" s="227">
        <v>0</v>
      </c>
      <c r="M11" s="227">
        <v>0</v>
      </c>
      <c r="O11" s="126" t="s">
        <v>15</v>
      </c>
      <c r="P11" s="126" t="s">
        <v>16</v>
      </c>
      <c r="Q11" s="227">
        <v>0</v>
      </c>
      <c r="R11" s="227">
        <v>0</v>
      </c>
      <c r="S11" s="227">
        <v>0</v>
      </c>
      <c r="T11" s="227">
        <v>0</v>
      </c>
      <c r="V11" s="126" t="s">
        <v>15</v>
      </c>
      <c r="W11" s="126" t="s">
        <v>16</v>
      </c>
      <c r="X11" s="227">
        <v>0</v>
      </c>
      <c r="Y11" s="227">
        <v>0</v>
      </c>
      <c r="Z11" s="227">
        <v>0</v>
      </c>
      <c r="AA11" s="227">
        <v>0</v>
      </c>
      <c r="AC11" s="126" t="s">
        <v>15</v>
      </c>
      <c r="AD11" s="126" t="s">
        <v>16</v>
      </c>
      <c r="AE11" s="227">
        <v>0</v>
      </c>
      <c r="AF11" s="227">
        <v>0</v>
      </c>
      <c r="AG11" s="227">
        <v>0</v>
      </c>
      <c r="AH11" s="227">
        <v>0</v>
      </c>
      <c r="AJ11" s="126" t="s">
        <v>15</v>
      </c>
      <c r="AK11" s="126" t="s">
        <v>16</v>
      </c>
      <c r="AL11" s="227">
        <v>0</v>
      </c>
      <c r="AM11" s="227">
        <v>0</v>
      </c>
      <c r="AN11" s="227">
        <v>0</v>
      </c>
      <c r="AO11" s="227">
        <v>0</v>
      </c>
      <c r="AQ11" s="126" t="s">
        <v>15</v>
      </c>
      <c r="AR11" s="126" t="s">
        <v>16</v>
      </c>
      <c r="AS11" s="227">
        <v>0</v>
      </c>
      <c r="AT11" s="227">
        <v>0</v>
      </c>
      <c r="AU11" s="227">
        <v>0</v>
      </c>
      <c r="AV11" s="227">
        <v>0</v>
      </c>
      <c r="AX11" s="126" t="s">
        <v>15</v>
      </c>
      <c r="AY11" s="126" t="s">
        <v>16</v>
      </c>
      <c r="AZ11" s="227">
        <v>0</v>
      </c>
      <c r="BA11" s="227">
        <v>0</v>
      </c>
      <c r="BB11" s="227">
        <v>0</v>
      </c>
      <c r="BC11" s="227">
        <v>0</v>
      </c>
      <c r="BE11" s="126" t="s">
        <v>15</v>
      </c>
      <c r="BF11" s="126" t="s">
        <v>16</v>
      </c>
      <c r="BG11" s="227">
        <v>0</v>
      </c>
      <c r="BH11" s="227">
        <v>0</v>
      </c>
      <c r="BI11" s="227">
        <v>0</v>
      </c>
      <c r="BJ11" s="227">
        <v>0</v>
      </c>
      <c r="BL11" s="126" t="s">
        <v>15</v>
      </c>
      <c r="BM11" s="126" t="s">
        <v>16</v>
      </c>
      <c r="BN11" s="227">
        <v>0</v>
      </c>
      <c r="BO11" s="227">
        <v>0</v>
      </c>
      <c r="BP11" s="227">
        <v>0</v>
      </c>
      <c r="BQ11" s="227">
        <v>0</v>
      </c>
      <c r="BS11" s="126" t="s">
        <v>15</v>
      </c>
      <c r="BT11" s="126" t="s">
        <v>16</v>
      </c>
      <c r="BU11" s="227">
        <v>0</v>
      </c>
      <c r="BV11" s="227">
        <v>0</v>
      </c>
      <c r="BW11" s="227">
        <v>0</v>
      </c>
      <c r="BX11" s="227">
        <v>0</v>
      </c>
      <c r="BZ11" s="126" t="s">
        <v>15</v>
      </c>
      <c r="CA11" s="126" t="s">
        <v>16</v>
      </c>
      <c r="CB11" s="227">
        <v>0</v>
      </c>
      <c r="CC11" s="227">
        <v>0</v>
      </c>
      <c r="CD11" s="227">
        <v>0</v>
      </c>
      <c r="CE11" s="227">
        <v>0</v>
      </c>
    </row>
    <row r="12" spans="1:83">
      <c r="A12" s="126" t="s">
        <v>17</v>
      </c>
      <c r="B12" s="126" t="s">
        <v>18</v>
      </c>
      <c r="C12" s="227">
        <v>0</v>
      </c>
      <c r="D12" s="227">
        <v>0</v>
      </c>
      <c r="E12" s="227">
        <v>0</v>
      </c>
      <c r="F12" s="227">
        <v>0</v>
      </c>
      <c r="H12" s="126" t="s">
        <v>17</v>
      </c>
      <c r="I12" s="126" t="s">
        <v>18</v>
      </c>
      <c r="J12" s="227">
        <v>0</v>
      </c>
      <c r="K12" s="227">
        <v>0</v>
      </c>
      <c r="L12" s="227">
        <v>0</v>
      </c>
      <c r="M12" s="227">
        <v>0</v>
      </c>
      <c r="O12" s="126" t="s">
        <v>17</v>
      </c>
      <c r="P12" s="126" t="s">
        <v>18</v>
      </c>
      <c r="Q12" s="227">
        <v>0</v>
      </c>
      <c r="R12" s="227">
        <v>0</v>
      </c>
      <c r="S12" s="227">
        <v>0</v>
      </c>
      <c r="T12" s="227">
        <v>0</v>
      </c>
      <c r="V12" s="126" t="s">
        <v>17</v>
      </c>
      <c r="W12" s="126" t="s">
        <v>18</v>
      </c>
      <c r="X12" s="227">
        <v>0</v>
      </c>
      <c r="Y12" s="227">
        <v>0</v>
      </c>
      <c r="Z12" s="227">
        <v>0</v>
      </c>
      <c r="AA12" s="227">
        <v>0</v>
      </c>
      <c r="AC12" s="126" t="s">
        <v>17</v>
      </c>
      <c r="AD12" s="126" t="s">
        <v>18</v>
      </c>
      <c r="AE12" s="227">
        <v>0</v>
      </c>
      <c r="AF12" s="227">
        <v>0</v>
      </c>
      <c r="AG12" s="227">
        <v>0</v>
      </c>
      <c r="AH12" s="227">
        <v>0</v>
      </c>
      <c r="AJ12" s="126" t="s">
        <v>17</v>
      </c>
      <c r="AK12" s="126" t="s">
        <v>18</v>
      </c>
      <c r="AL12" s="227">
        <v>0</v>
      </c>
      <c r="AM12" s="227">
        <v>0</v>
      </c>
      <c r="AN12" s="227">
        <v>0</v>
      </c>
      <c r="AO12" s="227">
        <v>0</v>
      </c>
      <c r="AQ12" s="126" t="s">
        <v>17</v>
      </c>
      <c r="AR12" s="126" t="s">
        <v>18</v>
      </c>
      <c r="AS12" s="227">
        <v>0</v>
      </c>
      <c r="AT12" s="227">
        <v>0</v>
      </c>
      <c r="AU12" s="227">
        <v>0</v>
      </c>
      <c r="AV12" s="227">
        <v>0</v>
      </c>
      <c r="AX12" s="126" t="s">
        <v>17</v>
      </c>
      <c r="AY12" s="126" t="s">
        <v>18</v>
      </c>
      <c r="AZ12" s="227">
        <v>0</v>
      </c>
      <c r="BA12" s="227">
        <v>0</v>
      </c>
      <c r="BB12" s="227">
        <v>0</v>
      </c>
      <c r="BC12" s="227">
        <v>0</v>
      </c>
      <c r="BE12" s="126" t="s">
        <v>17</v>
      </c>
      <c r="BF12" s="126" t="s">
        <v>18</v>
      </c>
      <c r="BG12" s="227">
        <v>0</v>
      </c>
      <c r="BH12" s="227">
        <v>0</v>
      </c>
      <c r="BI12" s="227">
        <v>0</v>
      </c>
      <c r="BJ12" s="227">
        <v>0</v>
      </c>
      <c r="BL12" s="126" t="s">
        <v>17</v>
      </c>
      <c r="BM12" s="126" t="s">
        <v>18</v>
      </c>
      <c r="BN12" s="227">
        <v>0</v>
      </c>
      <c r="BO12" s="227">
        <v>0</v>
      </c>
      <c r="BP12" s="227">
        <v>0</v>
      </c>
      <c r="BQ12" s="227">
        <v>0</v>
      </c>
      <c r="BS12" s="126" t="s">
        <v>17</v>
      </c>
      <c r="BT12" s="126" t="s">
        <v>18</v>
      </c>
      <c r="BU12" s="227">
        <v>0</v>
      </c>
      <c r="BV12" s="227">
        <v>0</v>
      </c>
      <c r="BW12" s="227">
        <v>0</v>
      </c>
      <c r="BX12" s="227">
        <v>0</v>
      </c>
      <c r="BZ12" s="126" t="s">
        <v>17</v>
      </c>
      <c r="CA12" s="126" t="s">
        <v>18</v>
      </c>
      <c r="CB12" s="227">
        <v>0</v>
      </c>
      <c r="CC12" s="227">
        <v>0</v>
      </c>
      <c r="CD12" s="227">
        <v>0</v>
      </c>
      <c r="CE12" s="227">
        <v>0</v>
      </c>
    </row>
    <row r="13" spans="1:83">
      <c r="A13" s="126" t="s">
        <v>19</v>
      </c>
      <c r="B13" s="126" t="s">
        <v>20</v>
      </c>
      <c r="C13" s="227">
        <v>0</v>
      </c>
      <c r="D13" s="227">
        <v>0</v>
      </c>
      <c r="E13" s="227">
        <v>0</v>
      </c>
      <c r="F13" s="227">
        <v>0</v>
      </c>
      <c r="H13" s="126" t="s">
        <v>19</v>
      </c>
      <c r="I13" s="126" t="s">
        <v>20</v>
      </c>
      <c r="J13" s="227">
        <v>0</v>
      </c>
      <c r="K13" s="227">
        <v>0</v>
      </c>
      <c r="L13" s="227">
        <v>0</v>
      </c>
      <c r="M13" s="227">
        <v>0</v>
      </c>
      <c r="O13" s="126" t="s">
        <v>19</v>
      </c>
      <c r="P13" s="126" t="s">
        <v>20</v>
      </c>
      <c r="Q13" s="227">
        <v>0</v>
      </c>
      <c r="R13" s="227">
        <v>0</v>
      </c>
      <c r="S13" s="227">
        <v>0</v>
      </c>
      <c r="T13" s="227">
        <v>0</v>
      </c>
      <c r="V13" s="126" t="s">
        <v>19</v>
      </c>
      <c r="W13" s="126" t="s">
        <v>20</v>
      </c>
      <c r="X13" s="227">
        <v>0</v>
      </c>
      <c r="Y13" s="227">
        <v>0</v>
      </c>
      <c r="Z13" s="227">
        <v>0</v>
      </c>
      <c r="AA13" s="227">
        <v>0</v>
      </c>
      <c r="AC13" s="126" t="s">
        <v>19</v>
      </c>
      <c r="AD13" s="126" t="s">
        <v>20</v>
      </c>
      <c r="AE13" s="227">
        <v>0</v>
      </c>
      <c r="AF13" s="227">
        <v>0</v>
      </c>
      <c r="AG13" s="227">
        <v>0</v>
      </c>
      <c r="AH13" s="227">
        <v>0</v>
      </c>
      <c r="AJ13" s="126" t="s">
        <v>19</v>
      </c>
      <c r="AK13" s="126" t="s">
        <v>20</v>
      </c>
      <c r="AL13" s="227">
        <v>0</v>
      </c>
      <c r="AM13" s="227">
        <v>0</v>
      </c>
      <c r="AN13" s="227">
        <v>0</v>
      </c>
      <c r="AO13" s="227">
        <v>0</v>
      </c>
      <c r="AQ13" s="126" t="s">
        <v>19</v>
      </c>
      <c r="AR13" s="126" t="s">
        <v>20</v>
      </c>
      <c r="AS13" s="227">
        <v>0</v>
      </c>
      <c r="AT13" s="227">
        <v>0</v>
      </c>
      <c r="AU13" s="227">
        <v>0</v>
      </c>
      <c r="AV13" s="227">
        <v>0</v>
      </c>
      <c r="AX13" s="126" t="s">
        <v>19</v>
      </c>
      <c r="AY13" s="126" t="s">
        <v>20</v>
      </c>
      <c r="AZ13" s="227">
        <v>0</v>
      </c>
      <c r="BA13" s="227">
        <v>0</v>
      </c>
      <c r="BB13" s="227">
        <v>0</v>
      </c>
      <c r="BC13" s="227">
        <v>0</v>
      </c>
      <c r="BE13" s="126" t="s">
        <v>19</v>
      </c>
      <c r="BF13" s="126" t="s">
        <v>20</v>
      </c>
      <c r="BG13" s="227">
        <v>0</v>
      </c>
      <c r="BH13" s="227">
        <v>0</v>
      </c>
      <c r="BI13" s="227">
        <v>0</v>
      </c>
      <c r="BJ13" s="227">
        <v>0</v>
      </c>
      <c r="BL13" s="126" t="s">
        <v>19</v>
      </c>
      <c r="BM13" s="126" t="s">
        <v>20</v>
      </c>
      <c r="BN13" s="227">
        <v>0</v>
      </c>
      <c r="BO13" s="227">
        <v>0</v>
      </c>
      <c r="BP13" s="227">
        <v>0</v>
      </c>
      <c r="BQ13" s="227">
        <v>0</v>
      </c>
      <c r="BS13" s="126" t="s">
        <v>19</v>
      </c>
      <c r="BT13" s="126" t="s">
        <v>20</v>
      </c>
      <c r="BU13" s="227">
        <v>0</v>
      </c>
      <c r="BV13" s="227">
        <v>0</v>
      </c>
      <c r="BW13" s="227">
        <v>0</v>
      </c>
      <c r="BX13" s="227">
        <v>0</v>
      </c>
      <c r="BZ13" s="126" t="s">
        <v>19</v>
      </c>
      <c r="CA13" s="126" t="s">
        <v>20</v>
      </c>
      <c r="CB13" s="227">
        <v>0</v>
      </c>
      <c r="CC13" s="227">
        <v>0</v>
      </c>
      <c r="CD13" s="227">
        <v>0</v>
      </c>
      <c r="CE13" s="227">
        <v>0</v>
      </c>
    </row>
    <row r="14" spans="1:83">
      <c r="A14" s="126" t="s">
        <v>21</v>
      </c>
      <c r="B14" s="126" t="s">
        <v>22</v>
      </c>
      <c r="C14" s="227">
        <v>0</v>
      </c>
      <c r="D14" s="227">
        <v>0</v>
      </c>
      <c r="E14" s="227">
        <v>0</v>
      </c>
      <c r="F14" s="227">
        <v>0</v>
      </c>
      <c r="H14" s="126" t="s">
        <v>21</v>
      </c>
      <c r="I14" s="126" t="s">
        <v>22</v>
      </c>
      <c r="J14" s="227">
        <v>0</v>
      </c>
      <c r="K14" s="227">
        <v>0</v>
      </c>
      <c r="L14" s="227">
        <v>0</v>
      </c>
      <c r="M14" s="227">
        <v>0</v>
      </c>
      <c r="O14" s="126" t="s">
        <v>21</v>
      </c>
      <c r="P14" s="126" t="s">
        <v>22</v>
      </c>
      <c r="Q14" s="227">
        <v>0</v>
      </c>
      <c r="R14" s="227">
        <v>0</v>
      </c>
      <c r="S14" s="227">
        <v>0</v>
      </c>
      <c r="T14" s="227">
        <v>0</v>
      </c>
      <c r="V14" s="126" t="s">
        <v>21</v>
      </c>
      <c r="W14" s="126" t="s">
        <v>22</v>
      </c>
      <c r="X14" s="227">
        <v>0</v>
      </c>
      <c r="Y14" s="227">
        <v>0</v>
      </c>
      <c r="Z14" s="227">
        <v>0</v>
      </c>
      <c r="AA14" s="227">
        <v>0</v>
      </c>
      <c r="AC14" s="126" t="s">
        <v>21</v>
      </c>
      <c r="AD14" s="126" t="s">
        <v>22</v>
      </c>
      <c r="AE14" s="227">
        <v>0</v>
      </c>
      <c r="AF14" s="227">
        <v>0</v>
      </c>
      <c r="AG14" s="227">
        <v>0</v>
      </c>
      <c r="AH14" s="227">
        <v>0</v>
      </c>
      <c r="AJ14" s="126" t="s">
        <v>21</v>
      </c>
      <c r="AK14" s="126" t="s">
        <v>22</v>
      </c>
      <c r="AL14" s="227">
        <v>0</v>
      </c>
      <c r="AM14" s="227">
        <v>0</v>
      </c>
      <c r="AN14" s="227">
        <v>0</v>
      </c>
      <c r="AO14" s="227">
        <v>0</v>
      </c>
      <c r="AQ14" s="126" t="s">
        <v>21</v>
      </c>
      <c r="AR14" s="126" t="s">
        <v>22</v>
      </c>
      <c r="AS14" s="227">
        <v>0</v>
      </c>
      <c r="AT14" s="227">
        <v>0</v>
      </c>
      <c r="AU14" s="227">
        <v>0</v>
      </c>
      <c r="AV14" s="227">
        <v>0</v>
      </c>
      <c r="AX14" s="126" t="s">
        <v>21</v>
      </c>
      <c r="AY14" s="126" t="s">
        <v>22</v>
      </c>
      <c r="AZ14" s="227">
        <v>0</v>
      </c>
      <c r="BA14" s="227">
        <v>0</v>
      </c>
      <c r="BB14" s="227">
        <v>0</v>
      </c>
      <c r="BC14" s="227">
        <v>0</v>
      </c>
      <c r="BE14" s="126" t="s">
        <v>21</v>
      </c>
      <c r="BF14" s="126" t="s">
        <v>22</v>
      </c>
      <c r="BG14" s="227">
        <v>0</v>
      </c>
      <c r="BH14" s="227">
        <v>0</v>
      </c>
      <c r="BI14" s="227">
        <v>0</v>
      </c>
      <c r="BJ14" s="227">
        <v>0</v>
      </c>
      <c r="BL14" s="126" t="s">
        <v>21</v>
      </c>
      <c r="BM14" s="126" t="s">
        <v>22</v>
      </c>
      <c r="BN14" s="227">
        <v>0</v>
      </c>
      <c r="BO14" s="227">
        <v>0</v>
      </c>
      <c r="BP14" s="227">
        <v>0</v>
      </c>
      <c r="BQ14" s="227">
        <v>0</v>
      </c>
      <c r="BS14" s="126" t="s">
        <v>21</v>
      </c>
      <c r="BT14" s="126" t="s">
        <v>22</v>
      </c>
      <c r="BU14" s="227">
        <v>0</v>
      </c>
      <c r="BV14" s="227">
        <v>0</v>
      </c>
      <c r="BW14" s="227">
        <v>0</v>
      </c>
      <c r="BX14" s="227">
        <v>0</v>
      </c>
      <c r="BZ14" s="126" t="s">
        <v>21</v>
      </c>
      <c r="CA14" s="126" t="s">
        <v>22</v>
      </c>
      <c r="CB14" s="227">
        <v>0</v>
      </c>
      <c r="CC14" s="227">
        <v>0</v>
      </c>
      <c r="CD14" s="227">
        <v>0</v>
      </c>
      <c r="CE14" s="227">
        <v>0</v>
      </c>
    </row>
    <row r="15" spans="1:83">
      <c r="A15" s="126" t="s">
        <v>23</v>
      </c>
      <c r="B15" s="126" t="s">
        <v>24</v>
      </c>
      <c r="C15" s="227">
        <v>0</v>
      </c>
      <c r="D15" s="227">
        <v>0</v>
      </c>
      <c r="E15" s="227">
        <v>0</v>
      </c>
      <c r="F15" s="227">
        <v>0</v>
      </c>
      <c r="H15" s="126" t="s">
        <v>23</v>
      </c>
      <c r="I15" s="126" t="s">
        <v>24</v>
      </c>
      <c r="J15" s="227">
        <v>0</v>
      </c>
      <c r="K15" s="227">
        <v>0</v>
      </c>
      <c r="L15" s="227">
        <v>0</v>
      </c>
      <c r="M15" s="227">
        <v>0</v>
      </c>
      <c r="O15" s="126" t="s">
        <v>23</v>
      </c>
      <c r="P15" s="126" t="s">
        <v>24</v>
      </c>
      <c r="Q15" s="227">
        <v>0</v>
      </c>
      <c r="R15" s="227">
        <v>0</v>
      </c>
      <c r="S15" s="227">
        <v>0</v>
      </c>
      <c r="T15" s="227">
        <v>0</v>
      </c>
      <c r="V15" s="126" t="s">
        <v>23</v>
      </c>
      <c r="W15" s="126" t="s">
        <v>24</v>
      </c>
      <c r="X15" s="227">
        <v>0</v>
      </c>
      <c r="Y15" s="227">
        <v>0</v>
      </c>
      <c r="Z15" s="227">
        <v>0</v>
      </c>
      <c r="AA15" s="227">
        <v>0</v>
      </c>
      <c r="AC15" s="126" t="s">
        <v>23</v>
      </c>
      <c r="AD15" s="126" t="s">
        <v>24</v>
      </c>
      <c r="AE15" s="227">
        <v>0</v>
      </c>
      <c r="AF15" s="227">
        <v>0</v>
      </c>
      <c r="AG15" s="227">
        <v>0</v>
      </c>
      <c r="AH15" s="227">
        <v>0</v>
      </c>
      <c r="AJ15" s="126" t="s">
        <v>23</v>
      </c>
      <c r="AK15" s="126" t="s">
        <v>24</v>
      </c>
      <c r="AL15" s="227">
        <v>0</v>
      </c>
      <c r="AM15" s="227">
        <v>0</v>
      </c>
      <c r="AN15" s="227">
        <v>0</v>
      </c>
      <c r="AO15" s="227">
        <v>0</v>
      </c>
      <c r="AQ15" s="126" t="s">
        <v>23</v>
      </c>
      <c r="AR15" s="126" t="s">
        <v>24</v>
      </c>
      <c r="AS15" s="227">
        <v>0</v>
      </c>
      <c r="AT15" s="227">
        <v>0</v>
      </c>
      <c r="AU15" s="227">
        <v>0</v>
      </c>
      <c r="AV15" s="227">
        <v>0</v>
      </c>
      <c r="AX15" s="126" t="s">
        <v>23</v>
      </c>
      <c r="AY15" s="126" t="s">
        <v>24</v>
      </c>
      <c r="AZ15" s="227">
        <v>0</v>
      </c>
      <c r="BA15" s="227">
        <v>0</v>
      </c>
      <c r="BB15" s="227">
        <v>0</v>
      </c>
      <c r="BC15" s="227">
        <v>0</v>
      </c>
      <c r="BE15" s="126" t="s">
        <v>23</v>
      </c>
      <c r="BF15" s="126" t="s">
        <v>24</v>
      </c>
      <c r="BG15" s="227">
        <v>0</v>
      </c>
      <c r="BH15" s="227">
        <v>0</v>
      </c>
      <c r="BI15" s="227">
        <v>0</v>
      </c>
      <c r="BJ15" s="227">
        <v>0</v>
      </c>
      <c r="BL15" s="126" t="s">
        <v>23</v>
      </c>
      <c r="BM15" s="126" t="s">
        <v>24</v>
      </c>
      <c r="BN15" s="227">
        <v>0</v>
      </c>
      <c r="BO15" s="227">
        <v>0</v>
      </c>
      <c r="BP15" s="227">
        <v>0</v>
      </c>
      <c r="BQ15" s="227">
        <v>0</v>
      </c>
      <c r="BS15" s="126" t="s">
        <v>23</v>
      </c>
      <c r="BT15" s="126" t="s">
        <v>24</v>
      </c>
      <c r="BU15" s="227">
        <v>0</v>
      </c>
      <c r="BV15" s="227">
        <v>0</v>
      </c>
      <c r="BW15" s="227">
        <v>0</v>
      </c>
      <c r="BX15" s="227">
        <v>0</v>
      </c>
      <c r="BZ15" s="126" t="s">
        <v>23</v>
      </c>
      <c r="CA15" s="126" t="s">
        <v>24</v>
      </c>
      <c r="CB15" s="227">
        <v>0</v>
      </c>
      <c r="CC15" s="227">
        <v>0</v>
      </c>
      <c r="CD15" s="227">
        <v>0</v>
      </c>
      <c r="CE15" s="227">
        <v>0</v>
      </c>
    </row>
    <row r="16" spans="1:83">
      <c r="A16" s="126" t="s">
        <v>25</v>
      </c>
      <c r="B16" s="126" t="s">
        <v>26</v>
      </c>
      <c r="C16" s="227">
        <v>0</v>
      </c>
      <c r="D16" s="227">
        <v>0</v>
      </c>
      <c r="E16" s="227">
        <v>0</v>
      </c>
      <c r="F16" s="227">
        <v>0</v>
      </c>
      <c r="H16" s="126" t="s">
        <v>25</v>
      </c>
      <c r="I16" s="126" t="s">
        <v>26</v>
      </c>
      <c r="J16" s="227">
        <v>0</v>
      </c>
      <c r="K16" s="227">
        <v>0</v>
      </c>
      <c r="L16" s="227">
        <v>0</v>
      </c>
      <c r="M16" s="227">
        <v>0</v>
      </c>
      <c r="O16" s="126" t="s">
        <v>25</v>
      </c>
      <c r="P16" s="126" t="s">
        <v>26</v>
      </c>
      <c r="Q16" s="227">
        <v>0</v>
      </c>
      <c r="R16" s="227">
        <v>0</v>
      </c>
      <c r="S16" s="227">
        <v>0</v>
      </c>
      <c r="T16" s="227">
        <v>0</v>
      </c>
      <c r="V16" s="126" t="s">
        <v>25</v>
      </c>
      <c r="W16" s="126" t="s">
        <v>26</v>
      </c>
      <c r="X16" s="227">
        <v>0</v>
      </c>
      <c r="Y16" s="227">
        <v>0</v>
      </c>
      <c r="Z16" s="227">
        <v>0</v>
      </c>
      <c r="AA16" s="227">
        <v>0</v>
      </c>
      <c r="AC16" s="126" t="s">
        <v>25</v>
      </c>
      <c r="AD16" s="126" t="s">
        <v>26</v>
      </c>
      <c r="AE16" s="227">
        <v>0</v>
      </c>
      <c r="AF16" s="227">
        <v>0</v>
      </c>
      <c r="AG16" s="227">
        <v>0</v>
      </c>
      <c r="AH16" s="227">
        <v>0</v>
      </c>
      <c r="AJ16" s="126" t="s">
        <v>25</v>
      </c>
      <c r="AK16" s="126" t="s">
        <v>26</v>
      </c>
      <c r="AL16" s="227">
        <v>0</v>
      </c>
      <c r="AM16" s="227">
        <v>0</v>
      </c>
      <c r="AN16" s="227">
        <v>0</v>
      </c>
      <c r="AO16" s="227">
        <v>0</v>
      </c>
      <c r="AQ16" s="126" t="s">
        <v>25</v>
      </c>
      <c r="AR16" s="126" t="s">
        <v>26</v>
      </c>
      <c r="AS16" s="227">
        <v>0</v>
      </c>
      <c r="AT16" s="227">
        <v>0</v>
      </c>
      <c r="AU16" s="227">
        <v>0</v>
      </c>
      <c r="AV16" s="227">
        <v>0</v>
      </c>
      <c r="AX16" s="126" t="s">
        <v>25</v>
      </c>
      <c r="AY16" s="126" t="s">
        <v>26</v>
      </c>
      <c r="AZ16" s="227">
        <v>0</v>
      </c>
      <c r="BA16" s="227">
        <v>0</v>
      </c>
      <c r="BB16" s="227">
        <v>0</v>
      </c>
      <c r="BC16" s="227">
        <v>0</v>
      </c>
      <c r="BE16" s="126" t="s">
        <v>25</v>
      </c>
      <c r="BF16" s="126" t="s">
        <v>26</v>
      </c>
      <c r="BG16" s="227">
        <v>0</v>
      </c>
      <c r="BH16" s="227">
        <v>0</v>
      </c>
      <c r="BI16" s="227">
        <v>0</v>
      </c>
      <c r="BJ16" s="227">
        <v>0</v>
      </c>
      <c r="BL16" s="126" t="s">
        <v>25</v>
      </c>
      <c r="BM16" s="126" t="s">
        <v>26</v>
      </c>
      <c r="BN16" s="227">
        <v>0</v>
      </c>
      <c r="BO16" s="227">
        <v>0</v>
      </c>
      <c r="BP16" s="227">
        <v>0</v>
      </c>
      <c r="BQ16" s="227">
        <v>0</v>
      </c>
      <c r="BS16" s="126" t="s">
        <v>25</v>
      </c>
      <c r="BT16" s="126" t="s">
        <v>26</v>
      </c>
      <c r="BU16" s="227">
        <v>0</v>
      </c>
      <c r="BV16" s="227">
        <v>0</v>
      </c>
      <c r="BW16" s="227">
        <v>0</v>
      </c>
      <c r="BX16" s="227">
        <v>0</v>
      </c>
      <c r="BZ16" s="126" t="s">
        <v>25</v>
      </c>
      <c r="CA16" s="126" t="s">
        <v>26</v>
      </c>
      <c r="CB16" s="227">
        <v>0</v>
      </c>
      <c r="CC16" s="227">
        <v>0</v>
      </c>
      <c r="CD16" s="227">
        <v>0</v>
      </c>
      <c r="CE16" s="227">
        <v>0</v>
      </c>
    </row>
    <row r="17" spans="1:83">
      <c r="A17" s="126" t="s">
        <v>27</v>
      </c>
      <c r="B17" s="126" t="s">
        <v>28</v>
      </c>
      <c r="C17" s="227">
        <v>0</v>
      </c>
      <c r="D17" s="227">
        <v>0</v>
      </c>
      <c r="E17" s="227">
        <v>0</v>
      </c>
      <c r="F17" s="227">
        <v>0</v>
      </c>
      <c r="H17" s="126" t="s">
        <v>27</v>
      </c>
      <c r="I17" s="126" t="s">
        <v>28</v>
      </c>
      <c r="J17" s="227">
        <v>0</v>
      </c>
      <c r="K17" s="227">
        <v>0</v>
      </c>
      <c r="L17" s="227">
        <v>0</v>
      </c>
      <c r="M17" s="227">
        <v>0</v>
      </c>
      <c r="O17" s="126" t="s">
        <v>27</v>
      </c>
      <c r="P17" s="126" t="s">
        <v>28</v>
      </c>
      <c r="Q17" s="227">
        <v>0</v>
      </c>
      <c r="R17" s="227">
        <v>0</v>
      </c>
      <c r="S17" s="227">
        <v>0</v>
      </c>
      <c r="T17" s="227">
        <v>0</v>
      </c>
      <c r="V17" s="126" t="s">
        <v>27</v>
      </c>
      <c r="W17" s="126" t="s">
        <v>28</v>
      </c>
      <c r="X17" s="227">
        <v>0</v>
      </c>
      <c r="Y17" s="227">
        <v>0</v>
      </c>
      <c r="Z17" s="227">
        <v>0</v>
      </c>
      <c r="AA17" s="227">
        <v>0</v>
      </c>
      <c r="AC17" s="126" t="s">
        <v>27</v>
      </c>
      <c r="AD17" s="126" t="s">
        <v>28</v>
      </c>
      <c r="AE17" s="227">
        <v>0</v>
      </c>
      <c r="AF17" s="227">
        <v>0</v>
      </c>
      <c r="AG17" s="227">
        <v>0</v>
      </c>
      <c r="AH17" s="227">
        <v>0</v>
      </c>
      <c r="AJ17" s="126" t="s">
        <v>27</v>
      </c>
      <c r="AK17" s="126" t="s">
        <v>28</v>
      </c>
      <c r="AL17" s="227">
        <v>0</v>
      </c>
      <c r="AM17" s="227">
        <v>0</v>
      </c>
      <c r="AN17" s="227">
        <v>0</v>
      </c>
      <c r="AO17" s="227">
        <v>0</v>
      </c>
      <c r="AQ17" s="126" t="s">
        <v>27</v>
      </c>
      <c r="AR17" s="126" t="s">
        <v>28</v>
      </c>
      <c r="AS17" s="227">
        <v>0</v>
      </c>
      <c r="AT17" s="227">
        <v>0</v>
      </c>
      <c r="AU17" s="227">
        <v>0</v>
      </c>
      <c r="AV17" s="227">
        <v>0</v>
      </c>
      <c r="AX17" s="126" t="s">
        <v>27</v>
      </c>
      <c r="AY17" s="126" t="s">
        <v>28</v>
      </c>
      <c r="AZ17" s="227">
        <v>0</v>
      </c>
      <c r="BA17" s="227">
        <v>0</v>
      </c>
      <c r="BB17" s="227">
        <v>0</v>
      </c>
      <c r="BC17" s="227">
        <v>0</v>
      </c>
      <c r="BE17" s="126" t="s">
        <v>27</v>
      </c>
      <c r="BF17" s="126" t="s">
        <v>28</v>
      </c>
      <c r="BG17" s="227">
        <v>0</v>
      </c>
      <c r="BH17" s="227">
        <v>0</v>
      </c>
      <c r="BI17" s="227">
        <v>0</v>
      </c>
      <c r="BJ17" s="227">
        <v>0</v>
      </c>
      <c r="BL17" s="126" t="s">
        <v>27</v>
      </c>
      <c r="BM17" s="126" t="s">
        <v>28</v>
      </c>
      <c r="BN17" s="227">
        <v>0</v>
      </c>
      <c r="BO17" s="227">
        <v>0</v>
      </c>
      <c r="BP17" s="227">
        <v>0</v>
      </c>
      <c r="BQ17" s="227">
        <v>0</v>
      </c>
      <c r="BS17" s="126" t="s">
        <v>27</v>
      </c>
      <c r="BT17" s="126" t="s">
        <v>28</v>
      </c>
      <c r="BU17" s="227">
        <v>0</v>
      </c>
      <c r="BV17" s="227">
        <v>0</v>
      </c>
      <c r="BW17" s="227">
        <v>0</v>
      </c>
      <c r="BX17" s="227">
        <v>0</v>
      </c>
      <c r="BZ17" s="126" t="s">
        <v>27</v>
      </c>
      <c r="CA17" s="126" t="s">
        <v>28</v>
      </c>
      <c r="CB17" s="227">
        <v>0</v>
      </c>
      <c r="CC17" s="227">
        <v>0</v>
      </c>
      <c r="CD17" s="227">
        <v>0</v>
      </c>
      <c r="CE17" s="227">
        <v>0</v>
      </c>
    </row>
    <row r="18" spans="1:83">
      <c r="A18" s="126" t="s">
        <v>29</v>
      </c>
      <c r="B18" s="126" t="s">
        <v>30</v>
      </c>
      <c r="C18" s="227">
        <v>0</v>
      </c>
      <c r="D18" s="227">
        <v>0</v>
      </c>
      <c r="E18" s="227">
        <v>0</v>
      </c>
      <c r="F18" s="227">
        <v>0</v>
      </c>
      <c r="H18" s="126" t="s">
        <v>29</v>
      </c>
      <c r="I18" s="126" t="s">
        <v>30</v>
      </c>
      <c r="J18" s="227">
        <v>0</v>
      </c>
      <c r="K18" s="227">
        <v>0</v>
      </c>
      <c r="L18" s="227">
        <v>0</v>
      </c>
      <c r="M18" s="227">
        <v>0</v>
      </c>
      <c r="O18" s="126" t="s">
        <v>29</v>
      </c>
      <c r="P18" s="126" t="s">
        <v>30</v>
      </c>
      <c r="Q18" s="227">
        <v>0</v>
      </c>
      <c r="R18" s="227">
        <v>0</v>
      </c>
      <c r="S18" s="227">
        <v>0</v>
      </c>
      <c r="T18" s="227">
        <v>0</v>
      </c>
      <c r="V18" s="126" t="s">
        <v>29</v>
      </c>
      <c r="W18" s="126" t="s">
        <v>30</v>
      </c>
      <c r="X18" s="227">
        <v>0</v>
      </c>
      <c r="Y18" s="227">
        <v>0</v>
      </c>
      <c r="Z18" s="227">
        <v>0</v>
      </c>
      <c r="AA18" s="227">
        <v>0</v>
      </c>
      <c r="AC18" s="126" t="s">
        <v>29</v>
      </c>
      <c r="AD18" s="126" t="s">
        <v>30</v>
      </c>
      <c r="AE18" s="227">
        <v>0</v>
      </c>
      <c r="AF18" s="227">
        <v>0</v>
      </c>
      <c r="AG18" s="227">
        <v>0</v>
      </c>
      <c r="AH18" s="227">
        <v>0</v>
      </c>
      <c r="AJ18" s="126" t="s">
        <v>29</v>
      </c>
      <c r="AK18" s="126" t="s">
        <v>30</v>
      </c>
      <c r="AL18" s="227">
        <v>0</v>
      </c>
      <c r="AM18" s="227">
        <v>0</v>
      </c>
      <c r="AN18" s="227">
        <v>0</v>
      </c>
      <c r="AO18" s="227">
        <v>0</v>
      </c>
      <c r="AQ18" s="126" t="s">
        <v>29</v>
      </c>
      <c r="AR18" s="126" t="s">
        <v>30</v>
      </c>
      <c r="AS18" s="227">
        <v>0</v>
      </c>
      <c r="AT18" s="227">
        <v>0</v>
      </c>
      <c r="AU18" s="227">
        <v>0</v>
      </c>
      <c r="AV18" s="227">
        <v>0</v>
      </c>
      <c r="AX18" s="126" t="s">
        <v>29</v>
      </c>
      <c r="AY18" s="126" t="s">
        <v>30</v>
      </c>
      <c r="AZ18" s="227">
        <v>0</v>
      </c>
      <c r="BA18" s="227">
        <v>0</v>
      </c>
      <c r="BB18" s="227">
        <v>0</v>
      </c>
      <c r="BC18" s="227">
        <v>0</v>
      </c>
      <c r="BE18" s="126" t="s">
        <v>29</v>
      </c>
      <c r="BF18" s="126" t="s">
        <v>30</v>
      </c>
      <c r="BG18" s="227">
        <v>0</v>
      </c>
      <c r="BH18" s="227">
        <v>0</v>
      </c>
      <c r="BI18" s="227">
        <v>0</v>
      </c>
      <c r="BJ18" s="227">
        <v>0</v>
      </c>
      <c r="BL18" s="126" t="s">
        <v>29</v>
      </c>
      <c r="BM18" s="126" t="s">
        <v>30</v>
      </c>
      <c r="BN18" s="227">
        <v>0</v>
      </c>
      <c r="BO18" s="227">
        <v>0</v>
      </c>
      <c r="BP18" s="227">
        <v>0</v>
      </c>
      <c r="BQ18" s="227">
        <v>0</v>
      </c>
      <c r="BS18" s="126" t="s">
        <v>29</v>
      </c>
      <c r="BT18" s="126" t="s">
        <v>30</v>
      </c>
      <c r="BU18" s="227">
        <v>0</v>
      </c>
      <c r="BV18" s="227">
        <v>0</v>
      </c>
      <c r="BW18" s="227">
        <v>0</v>
      </c>
      <c r="BX18" s="227">
        <v>0</v>
      </c>
      <c r="BZ18" s="126" t="s">
        <v>29</v>
      </c>
      <c r="CA18" s="126" t="s">
        <v>30</v>
      </c>
      <c r="CB18" s="227">
        <v>0</v>
      </c>
      <c r="CC18" s="227">
        <v>0</v>
      </c>
      <c r="CD18" s="227">
        <v>0</v>
      </c>
      <c r="CE18" s="227">
        <v>0</v>
      </c>
    </row>
    <row r="19" spans="1:83">
      <c r="A19" s="126" t="s">
        <v>31</v>
      </c>
      <c r="B19" s="126" t="s">
        <v>32</v>
      </c>
      <c r="C19" s="227">
        <v>0</v>
      </c>
      <c r="D19" s="227">
        <v>0</v>
      </c>
      <c r="E19" s="227">
        <v>0</v>
      </c>
      <c r="F19" s="227">
        <v>0</v>
      </c>
      <c r="H19" s="126" t="s">
        <v>31</v>
      </c>
      <c r="I19" s="126" t="s">
        <v>32</v>
      </c>
      <c r="J19" s="227">
        <v>0</v>
      </c>
      <c r="K19" s="227">
        <v>0</v>
      </c>
      <c r="L19" s="227">
        <v>0</v>
      </c>
      <c r="M19" s="227">
        <v>0</v>
      </c>
      <c r="O19" s="126" t="s">
        <v>31</v>
      </c>
      <c r="P19" s="126" t="s">
        <v>32</v>
      </c>
      <c r="Q19" s="227">
        <v>0</v>
      </c>
      <c r="R19" s="227">
        <v>0</v>
      </c>
      <c r="S19" s="227">
        <v>0</v>
      </c>
      <c r="T19" s="227">
        <v>0</v>
      </c>
      <c r="V19" s="126" t="s">
        <v>31</v>
      </c>
      <c r="W19" s="126" t="s">
        <v>32</v>
      </c>
      <c r="X19" s="227">
        <v>0</v>
      </c>
      <c r="Y19" s="227">
        <v>0</v>
      </c>
      <c r="Z19" s="227">
        <v>0</v>
      </c>
      <c r="AA19" s="227">
        <v>0</v>
      </c>
      <c r="AC19" s="126" t="s">
        <v>31</v>
      </c>
      <c r="AD19" s="126" t="s">
        <v>32</v>
      </c>
      <c r="AE19" s="227">
        <v>0</v>
      </c>
      <c r="AF19" s="227">
        <v>0</v>
      </c>
      <c r="AG19" s="227">
        <v>0</v>
      </c>
      <c r="AH19" s="227">
        <v>0</v>
      </c>
      <c r="AJ19" s="126" t="s">
        <v>31</v>
      </c>
      <c r="AK19" s="126" t="s">
        <v>32</v>
      </c>
      <c r="AL19" s="227">
        <v>0</v>
      </c>
      <c r="AM19" s="227">
        <v>0</v>
      </c>
      <c r="AN19" s="227">
        <v>0</v>
      </c>
      <c r="AO19" s="227">
        <v>0</v>
      </c>
      <c r="AQ19" s="126" t="s">
        <v>31</v>
      </c>
      <c r="AR19" s="126" t="s">
        <v>32</v>
      </c>
      <c r="AS19" s="227">
        <v>0</v>
      </c>
      <c r="AT19" s="227">
        <v>0</v>
      </c>
      <c r="AU19" s="227">
        <v>0</v>
      </c>
      <c r="AV19" s="227">
        <v>0</v>
      </c>
      <c r="AX19" s="126" t="s">
        <v>31</v>
      </c>
      <c r="AY19" s="126" t="s">
        <v>32</v>
      </c>
      <c r="AZ19" s="227">
        <v>0</v>
      </c>
      <c r="BA19" s="227">
        <v>0</v>
      </c>
      <c r="BB19" s="227">
        <v>0</v>
      </c>
      <c r="BC19" s="227">
        <v>0</v>
      </c>
      <c r="BE19" s="126" t="s">
        <v>31</v>
      </c>
      <c r="BF19" s="126" t="s">
        <v>32</v>
      </c>
      <c r="BG19" s="227">
        <v>0</v>
      </c>
      <c r="BH19" s="227">
        <v>0</v>
      </c>
      <c r="BI19" s="227">
        <v>0</v>
      </c>
      <c r="BJ19" s="227">
        <v>0</v>
      </c>
      <c r="BL19" s="126" t="s">
        <v>31</v>
      </c>
      <c r="BM19" s="126" t="s">
        <v>32</v>
      </c>
      <c r="BN19" s="227">
        <v>0</v>
      </c>
      <c r="BO19" s="227">
        <v>0</v>
      </c>
      <c r="BP19" s="227">
        <v>0</v>
      </c>
      <c r="BQ19" s="227">
        <v>0</v>
      </c>
      <c r="BS19" s="126" t="s">
        <v>31</v>
      </c>
      <c r="BT19" s="126" t="s">
        <v>32</v>
      </c>
      <c r="BU19" s="227">
        <v>0</v>
      </c>
      <c r="BV19" s="227">
        <v>0</v>
      </c>
      <c r="BW19" s="227">
        <v>0</v>
      </c>
      <c r="BX19" s="227">
        <v>0</v>
      </c>
      <c r="BZ19" s="126" t="s">
        <v>31</v>
      </c>
      <c r="CA19" s="126" t="s">
        <v>32</v>
      </c>
      <c r="CB19" s="227">
        <v>0</v>
      </c>
      <c r="CC19" s="227">
        <v>0</v>
      </c>
      <c r="CD19" s="227">
        <v>0</v>
      </c>
      <c r="CE19" s="227">
        <v>0</v>
      </c>
    </row>
    <row r="20" spans="1:83">
      <c r="A20" s="126" t="s">
        <v>33</v>
      </c>
      <c r="B20" s="126" t="s">
        <v>34</v>
      </c>
      <c r="C20" s="227">
        <v>0</v>
      </c>
      <c r="D20" s="227">
        <v>0</v>
      </c>
      <c r="E20" s="227">
        <v>0</v>
      </c>
      <c r="F20" s="227">
        <v>0</v>
      </c>
      <c r="H20" s="126" t="s">
        <v>33</v>
      </c>
      <c r="I20" s="126" t="s">
        <v>34</v>
      </c>
      <c r="J20" s="227">
        <v>0</v>
      </c>
      <c r="K20" s="227">
        <v>0</v>
      </c>
      <c r="L20" s="227">
        <v>0</v>
      </c>
      <c r="M20" s="227">
        <v>0</v>
      </c>
      <c r="O20" s="126" t="s">
        <v>33</v>
      </c>
      <c r="P20" s="126" t="s">
        <v>34</v>
      </c>
      <c r="Q20" s="227">
        <v>0</v>
      </c>
      <c r="R20" s="227">
        <v>0</v>
      </c>
      <c r="S20" s="227">
        <v>0</v>
      </c>
      <c r="T20" s="227">
        <v>0</v>
      </c>
      <c r="V20" s="126" t="s">
        <v>33</v>
      </c>
      <c r="W20" s="126" t="s">
        <v>34</v>
      </c>
      <c r="X20" s="227">
        <v>0</v>
      </c>
      <c r="Y20" s="227">
        <v>0</v>
      </c>
      <c r="Z20" s="227">
        <v>0</v>
      </c>
      <c r="AA20" s="227">
        <v>0</v>
      </c>
      <c r="AC20" s="126" t="s">
        <v>33</v>
      </c>
      <c r="AD20" s="126" t="s">
        <v>34</v>
      </c>
      <c r="AE20" s="227">
        <v>0</v>
      </c>
      <c r="AF20" s="227">
        <v>0</v>
      </c>
      <c r="AG20" s="227">
        <v>0</v>
      </c>
      <c r="AH20" s="227">
        <v>0</v>
      </c>
      <c r="AJ20" s="126" t="s">
        <v>33</v>
      </c>
      <c r="AK20" s="126" t="s">
        <v>34</v>
      </c>
      <c r="AL20" s="227">
        <v>0</v>
      </c>
      <c r="AM20" s="227">
        <v>0</v>
      </c>
      <c r="AN20" s="227">
        <v>0</v>
      </c>
      <c r="AO20" s="227">
        <v>0</v>
      </c>
      <c r="AQ20" s="126" t="s">
        <v>33</v>
      </c>
      <c r="AR20" s="126" t="s">
        <v>34</v>
      </c>
      <c r="AS20" s="227">
        <v>0</v>
      </c>
      <c r="AT20" s="227">
        <v>0</v>
      </c>
      <c r="AU20" s="227">
        <v>0</v>
      </c>
      <c r="AV20" s="227">
        <v>0</v>
      </c>
      <c r="AX20" s="126" t="s">
        <v>33</v>
      </c>
      <c r="AY20" s="126" t="s">
        <v>34</v>
      </c>
      <c r="AZ20" s="227">
        <v>0</v>
      </c>
      <c r="BA20" s="227">
        <v>0</v>
      </c>
      <c r="BB20" s="227">
        <v>0</v>
      </c>
      <c r="BC20" s="227">
        <v>0</v>
      </c>
      <c r="BE20" s="126" t="s">
        <v>33</v>
      </c>
      <c r="BF20" s="126" t="s">
        <v>34</v>
      </c>
      <c r="BG20" s="227">
        <v>0</v>
      </c>
      <c r="BH20" s="227">
        <v>0</v>
      </c>
      <c r="BI20" s="227">
        <v>0</v>
      </c>
      <c r="BJ20" s="227">
        <v>0</v>
      </c>
      <c r="BL20" s="126" t="s">
        <v>33</v>
      </c>
      <c r="BM20" s="126" t="s">
        <v>34</v>
      </c>
      <c r="BN20" s="227">
        <v>0</v>
      </c>
      <c r="BO20" s="227">
        <v>0</v>
      </c>
      <c r="BP20" s="227">
        <v>0</v>
      </c>
      <c r="BQ20" s="227">
        <v>0</v>
      </c>
      <c r="BS20" s="126" t="s">
        <v>33</v>
      </c>
      <c r="BT20" s="126" t="s">
        <v>34</v>
      </c>
      <c r="BU20" s="227">
        <v>0</v>
      </c>
      <c r="BV20" s="227">
        <v>0</v>
      </c>
      <c r="BW20" s="227">
        <v>0</v>
      </c>
      <c r="BX20" s="227">
        <v>0</v>
      </c>
      <c r="BZ20" s="126" t="s">
        <v>33</v>
      </c>
      <c r="CA20" s="126" t="s">
        <v>34</v>
      </c>
      <c r="CB20" s="227">
        <v>0</v>
      </c>
      <c r="CC20" s="227">
        <v>0</v>
      </c>
      <c r="CD20" s="227">
        <v>0</v>
      </c>
      <c r="CE20" s="227">
        <v>0</v>
      </c>
    </row>
    <row r="21" spans="1:83">
      <c r="A21" s="126" t="s">
        <v>35</v>
      </c>
      <c r="B21" s="126" t="s">
        <v>36</v>
      </c>
      <c r="C21" s="227">
        <v>0</v>
      </c>
      <c r="D21" s="227">
        <v>0</v>
      </c>
      <c r="E21" s="227">
        <v>0</v>
      </c>
      <c r="F21" s="227">
        <v>0</v>
      </c>
      <c r="H21" s="126" t="s">
        <v>35</v>
      </c>
      <c r="I21" s="126" t="s">
        <v>36</v>
      </c>
      <c r="J21" s="227">
        <v>0</v>
      </c>
      <c r="K21" s="227">
        <v>0</v>
      </c>
      <c r="L21" s="227">
        <v>0</v>
      </c>
      <c r="M21" s="227">
        <v>0</v>
      </c>
      <c r="O21" s="126" t="s">
        <v>35</v>
      </c>
      <c r="P21" s="126" t="s">
        <v>36</v>
      </c>
      <c r="Q21" s="227">
        <v>0</v>
      </c>
      <c r="R21" s="227">
        <v>0</v>
      </c>
      <c r="S21" s="227">
        <v>0</v>
      </c>
      <c r="T21" s="227">
        <v>0</v>
      </c>
      <c r="V21" s="126" t="s">
        <v>35</v>
      </c>
      <c r="W21" s="126" t="s">
        <v>36</v>
      </c>
      <c r="X21" s="227">
        <v>0</v>
      </c>
      <c r="Y21" s="227">
        <v>0</v>
      </c>
      <c r="Z21" s="227">
        <v>0</v>
      </c>
      <c r="AA21" s="227">
        <v>0</v>
      </c>
      <c r="AC21" s="126" t="s">
        <v>35</v>
      </c>
      <c r="AD21" s="126" t="s">
        <v>36</v>
      </c>
      <c r="AE21" s="227">
        <v>0</v>
      </c>
      <c r="AF21" s="227">
        <v>0</v>
      </c>
      <c r="AG21" s="227">
        <v>0</v>
      </c>
      <c r="AH21" s="227">
        <v>0</v>
      </c>
      <c r="AJ21" s="126" t="s">
        <v>35</v>
      </c>
      <c r="AK21" s="126" t="s">
        <v>36</v>
      </c>
      <c r="AL21" s="227">
        <v>0</v>
      </c>
      <c r="AM21" s="227">
        <v>0</v>
      </c>
      <c r="AN21" s="227">
        <v>0</v>
      </c>
      <c r="AO21" s="227">
        <v>0</v>
      </c>
      <c r="AQ21" s="126" t="s">
        <v>35</v>
      </c>
      <c r="AR21" s="126" t="s">
        <v>36</v>
      </c>
      <c r="AS21" s="227">
        <v>0</v>
      </c>
      <c r="AT21" s="227">
        <v>0</v>
      </c>
      <c r="AU21" s="227">
        <v>0</v>
      </c>
      <c r="AV21" s="227">
        <v>0</v>
      </c>
      <c r="AX21" s="126" t="s">
        <v>35</v>
      </c>
      <c r="AY21" s="126" t="s">
        <v>36</v>
      </c>
      <c r="AZ21" s="227">
        <v>0</v>
      </c>
      <c r="BA21" s="227">
        <v>0</v>
      </c>
      <c r="BB21" s="227">
        <v>0</v>
      </c>
      <c r="BC21" s="227">
        <v>0</v>
      </c>
      <c r="BE21" s="126" t="s">
        <v>35</v>
      </c>
      <c r="BF21" s="126" t="s">
        <v>36</v>
      </c>
      <c r="BG21" s="227">
        <v>0</v>
      </c>
      <c r="BH21" s="227">
        <v>0</v>
      </c>
      <c r="BI21" s="227">
        <v>0</v>
      </c>
      <c r="BJ21" s="227">
        <v>0</v>
      </c>
      <c r="BL21" s="126" t="s">
        <v>35</v>
      </c>
      <c r="BM21" s="126" t="s">
        <v>36</v>
      </c>
      <c r="BN21" s="227">
        <v>0</v>
      </c>
      <c r="BO21" s="227">
        <v>0</v>
      </c>
      <c r="BP21" s="227">
        <v>0</v>
      </c>
      <c r="BQ21" s="227">
        <v>0</v>
      </c>
      <c r="BS21" s="126" t="s">
        <v>35</v>
      </c>
      <c r="BT21" s="126" t="s">
        <v>36</v>
      </c>
      <c r="BU21" s="227">
        <v>0</v>
      </c>
      <c r="BV21" s="227">
        <v>0</v>
      </c>
      <c r="BW21" s="227">
        <v>0</v>
      </c>
      <c r="BX21" s="227">
        <v>0</v>
      </c>
      <c r="BZ21" s="126" t="s">
        <v>35</v>
      </c>
      <c r="CA21" s="126" t="s">
        <v>36</v>
      </c>
      <c r="CB21" s="227">
        <v>0</v>
      </c>
      <c r="CC21" s="227">
        <v>0</v>
      </c>
      <c r="CD21" s="227">
        <v>0</v>
      </c>
      <c r="CE21" s="227">
        <v>0</v>
      </c>
    </row>
    <row r="22" spans="1:83">
      <c r="A22" s="126" t="s">
        <v>37</v>
      </c>
      <c r="B22" s="126" t="s">
        <v>38</v>
      </c>
      <c r="C22" s="227">
        <v>0</v>
      </c>
      <c r="D22" s="227">
        <v>0</v>
      </c>
      <c r="E22" s="227">
        <v>0</v>
      </c>
      <c r="F22" s="227">
        <v>0</v>
      </c>
      <c r="H22" s="126" t="s">
        <v>37</v>
      </c>
      <c r="I22" s="126" t="s">
        <v>38</v>
      </c>
      <c r="J22" s="227">
        <v>0</v>
      </c>
      <c r="K22" s="227">
        <v>0</v>
      </c>
      <c r="L22" s="227">
        <v>0</v>
      </c>
      <c r="M22" s="227">
        <v>0</v>
      </c>
      <c r="O22" s="126" t="s">
        <v>37</v>
      </c>
      <c r="P22" s="126" t="s">
        <v>38</v>
      </c>
      <c r="Q22" s="227">
        <v>0</v>
      </c>
      <c r="R22" s="227">
        <v>0</v>
      </c>
      <c r="S22" s="227">
        <v>0</v>
      </c>
      <c r="T22" s="227">
        <v>0</v>
      </c>
      <c r="V22" s="126" t="s">
        <v>37</v>
      </c>
      <c r="W22" s="126" t="s">
        <v>38</v>
      </c>
      <c r="X22" s="227">
        <v>0</v>
      </c>
      <c r="Y22" s="227">
        <v>0</v>
      </c>
      <c r="Z22" s="227">
        <v>0</v>
      </c>
      <c r="AA22" s="227">
        <v>0</v>
      </c>
      <c r="AC22" s="126" t="s">
        <v>37</v>
      </c>
      <c r="AD22" s="126" t="s">
        <v>38</v>
      </c>
      <c r="AE22" s="227">
        <v>0</v>
      </c>
      <c r="AF22" s="227">
        <v>0</v>
      </c>
      <c r="AG22" s="227">
        <v>0</v>
      </c>
      <c r="AH22" s="227">
        <v>0</v>
      </c>
      <c r="AJ22" s="126" t="s">
        <v>37</v>
      </c>
      <c r="AK22" s="126" t="s">
        <v>38</v>
      </c>
      <c r="AL22" s="227">
        <v>0</v>
      </c>
      <c r="AM22" s="227">
        <v>0</v>
      </c>
      <c r="AN22" s="227">
        <v>0</v>
      </c>
      <c r="AO22" s="227">
        <v>0</v>
      </c>
      <c r="AQ22" s="126" t="s">
        <v>37</v>
      </c>
      <c r="AR22" s="126" t="s">
        <v>38</v>
      </c>
      <c r="AS22" s="227">
        <v>0</v>
      </c>
      <c r="AT22" s="227">
        <v>0</v>
      </c>
      <c r="AU22" s="227">
        <v>0</v>
      </c>
      <c r="AV22" s="227">
        <v>0</v>
      </c>
      <c r="AX22" s="126" t="s">
        <v>37</v>
      </c>
      <c r="AY22" s="126" t="s">
        <v>38</v>
      </c>
      <c r="AZ22" s="227">
        <v>0</v>
      </c>
      <c r="BA22" s="227">
        <v>0</v>
      </c>
      <c r="BB22" s="227">
        <v>0</v>
      </c>
      <c r="BC22" s="227">
        <v>0</v>
      </c>
      <c r="BE22" s="126" t="s">
        <v>37</v>
      </c>
      <c r="BF22" s="126" t="s">
        <v>38</v>
      </c>
      <c r="BG22" s="227">
        <v>0</v>
      </c>
      <c r="BH22" s="227">
        <v>0</v>
      </c>
      <c r="BI22" s="227">
        <v>0</v>
      </c>
      <c r="BJ22" s="227">
        <v>0</v>
      </c>
      <c r="BL22" s="126" t="s">
        <v>37</v>
      </c>
      <c r="BM22" s="126" t="s">
        <v>38</v>
      </c>
      <c r="BN22" s="227">
        <v>0</v>
      </c>
      <c r="BO22" s="227">
        <v>0</v>
      </c>
      <c r="BP22" s="227">
        <v>0</v>
      </c>
      <c r="BQ22" s="227">
        <v>0</v>
      </c>
      <c r="BS22" s="126" t="s">
        <v>37</v>
      </c>
      <c r="BT22" s="126" t="s">
        <v>38</v>
      </c>
      <c r="BU22" s="227">
        <v>0</v>
      </c>
      <c r="BV22" s="227">
        <v>0</v>
      </c>
      <c r="BW22" s="227">
        <v>0</v>
      </c>
      <c r="BX22" s="227">
        <v>0</v>
      </c>
      <c r="BZ22" s="126" t="s">
        <v>37</v>
      </c>
      <c r="CA22" s="126" t="s">
        <v>38</v>
      </c>
      <c r="CB22" s="227">
        <v>0</v>
      </c>
      <c r="CC22" s="227">
        <v>0</v>
      </c>
      <c r="CD22" s="227">
        <v>0</v>
      </c>
      <c r="CE22" s="227">
        <v>0</v>
      </c>
    </row>
    <row r="23" spans="1:83">
      <c r="A23" s="126" t="s">
        <v>39</v>
      </c>
      <c r="B23" s="126" t="s">
        <v>40</v>
      </c>
      <c r="C23" s="227">
        <v>0</v>
      </c>
      <c r="D23" s="227">
        <v>0</v>
      </c>
      <c r="E23" s="227">
        <v>0</v>
      </c>
      <c r="F23" s="227">
        <v>0</v>
      </c>
      <c r="H23" s="126" t="s">
        <v>39</v>
      </c>
      <c r="I23" s="126" t="s">
        <v>40</v>
      </c>
      <c r="J23" s="227">
        <v>0</v>
      </c>
      <c r="K23" s="227">
        <v>0</v>
      </c>
      <c r="L23" s="227">
        <v>0</v>
      </c>
      <c r="M23" s="227">
        <v>0</v>
      </c>
      <c r="O23" s="126" t="s">
        <v>39</v>
      </c>
      <c r="P23" s="126" t="s">
        <v>40</v>
      </c>
      <c r="Q23" s="227">
        <v>0</v>
      </c>
      <c r="R23" s="227">
        <v>0</v>
      </c>
      <c r="S23" s="227">
        <v>0</v>
      </c>
      <c r="T23" s="227">
        <v>0</v>
      </c>
      <c r="V23" s="126" t="s">
        <v>39</v>
      </c>
      <c r="W23" s="126" t="s">
        <v>40</v>
      </c>
      <c r="X23" s="227">
        <v>0</v>
      </c>
      <c r="Y23" s="227">
        <v>0</v>
      </c>
      <c r="Z23" s="227">
        <v>0</v>
      </c>
      <c r="AA23" s="227">
        <v>0</v>
      </c>
      <c r="AC23" s="126" t="s">
        <v>39</v>
      </c>
      <c r="AD23" s="126" t="s">
        <v>40</v>
      </c>
      <c r="AE23" s="227">
        <v>0</v>
      </c>
      <c r="AF23" s="227">
        <v>0</v>
      </c>
      <c r="AG23" s="227">
        <v>0</v>
      </c>
      <c r="AH23" s="227">
        <v>0</v>
      </c>
      <c r="AJ23" s="126" t="s">
        <v>39</v>
      </c>
      <c r="AK23" s="126" t="s">
        <v>40</v>
      </c>
      <c r="AL23" s="227">
        <v>0</v>
      </c>
      <c r="AM23" s="227">
        <v>0</v>
      </c>
      <c r="AN23" s="227">
        <v>0</v>
      </c>
      <c r="AO23" s="227">
        <v>0</v>
      </c>
      <c r="AQ23" s="126" t="s">
        <v>39</v>
      </c>
      <c r="AR23" s="126" t="s">
        <v>40</v>
      </c>
      <c r="AS23" s="227">
        <v>0</v>
      </c>
      <c r="AT23" s="227">
        <v>0</v>
      </c>
      <c r="AU23" s="227">
        <v>0</v>
      </c>
      <c r="AV23" s="227">
        <v>0</v>
      </c>
      <c r="AX23" s="126" t="s">
        <v>39</v>
      </c>
      <c r="AY23" s="126" t="s">
        <v>40</v>
      </c>
      <c r="AZ23" s="227">
        <v>0</v>
      </c>
      <c r="BA23" s="227">
        <v>0</v>
      </c>
      <c r="BB23" s="227">
        <v>0</v>
      </c>
      <c r="BC23" s="227">
        <v>0</v>
      </c>
      <c r="BE23" s="126" t="s">
        <v>39</v>
      </c>
      <c r="BF23" s="126" t="s">
        <v>40</v>
      </c>
      <c r="BG23" s="227">
        <v>0</v>
      </c>
      <c r="BH23" s="227">
        <v>0</v>
      </c>
      <c r="BI23" s="227">
        <v>0</v>
      </c>
      <c r="BJ23" s="227">
        <v>0</v>
      </c>
      <c r="BL23" s="126" t="s">
        <v>39</v>
      </c>
      <c r="BM23" s="126" t="s">
        <v>40</v>
      </c>
      <c r="BN23" s="227">
        <v>0</v>
      </c>
      <c r="BO23" s="227">
        <v>0</v>
      </c>
      <c r="BP23" s="227">
        <v>0</v>
      </c>
      <c r="BQ23" s="227">
        <v>0</v>
      </c>
      <c r="BS23" s="126" t="s">
        <v>39</v>
      </c>
      <c r="BT23" s="126" t="s">
        <v>40</v>
      </c>
      <c r="BU23" s="227">
        <v>0</v>
      </c>
      <c r="BV23" s="227">
        <v>0</v>
      </c>
      <c r="BW23" s="227">
        <v>0</v>
      </c>
      <c r="BX23" s="227">
        <v>0</v>
      </c>
      <c r="BZ23" s="126" t="s">
        <v>39</v>
      </c>
      <c r="CA23" s="126" t="s">
        <v>40</v>
      </c>
      <c r="CB23" s="227">
        <v>0</v>
      </c>
      <c r="CC23" s="227">
        <v>0</v>
      </c>
      <c r="CD23" s="227">
        <v>0</v>
      </c>
      <c r="CE23" s="227">
        <v>0</v>
      </c>
    </row>
    <row r="24" spans="1:83">
      <c r="A24" s="126" t="s">
        <v>41</v>
      </c>
      <c r="B24" s="126" t="s">
        <v>42</v>
      </c>
      <c r="C24" s="227">
        <v>0</v>
      </c>
      <c r="D24" s="227">
        <v>0</v>
      </c>
      <c r="E24" s="227">
        <v>0</v>
      </c>
      <c r="F24" s="227">
        <v>0</v>
      </c>
      <c r="H24" s="126" t="s">
        <v>41</v>
      </c>
      <c r="I24" s="126" t="s">
        <v>42</v>
      </c>
      <c r="J24" s="227">
        <v>0</v>
      </c>
      <c r="K24" s="227">
        <v>0</v>
      </c>
      <c r="L24" s="227">
        <v>0</v>
      </c>
      <c r="M24" s="227">
        <v>0</v>
      </c>
      <c r="O24" s="126" t="s">
        <v>41</v>
      </c>
      <c r="P24" s="126" t="s">
        <v>42</v>
      </c>
      <c r="Q24" s="227">
        <v>0</v>
      </c>
      <c r="R24" s="227">
        <v>0</v>
      </c>
      <c r="S24" s="227">
        <v>0</v>
      </c>
      <c r="T24" s="227">
        <v>0</v>
      </c>
      <c r="V24" s="126" t="s">
        <v>41</v>
      </c>
      <c r="W24" s="126" t="s">
        <v>42</v>
      </c>
      <c r="X24" s="227">
        <v>0</v>
      </c>
      <c r="Y24" s="227">
        <v>0</v>
      </c>
      <c r="Z24" s="227">
        <v>0</v>
      </c>
      <c r="AA24" s="227">
        <v>0</v>
      </c>
      <c r="AC24" s="126" t="s">
        <v>41</v>
      </c>
      <c r="AD24" s="126" t="s">
        <v>42</v>
      </c>
      <c r="AE24" s="227">
        <v>0</v>
      </c>
      <c r="AF24" s="227">
        <v>0</v>
      </c>
      <c r="AG24" s="227">
        <v>0</v>
      </c>
      <c r="AH24" s="227">
        <v>0</v>
      </c>
      <c r="AJ24" s="126" t="s">
        <v>41</v>
      </c>
      <c r="AK24" s="126" t="s">
        <v>42</v>
      </c>
      <c r="AL24" s="227">
        <v>0</v>
      </c>
      <c r="AM24" s="227">
        <v>0</v>
      </c>
      <c r="AN24" s="227">
        <v>0</v>
      </c>
      <c r="AO24" s="227">
        <v>0</v>
      </c>
      <c r="AQ24" s="126" t="s">
        <v>41</v>
      </c>
      <c r="AR24" s="126" t="s">
        <v>42</v>
      </c>
      <c r="AS24" s="227">
        <v>0</v>
      </c>
      <c r="AT24" s="227">
        <v>0</v>
      </c>
      <c r="AU24" s="227">
        <v>0</v>
      </c>
      <c r="AV24" s="227">
        <v>0</v>
      </c>
      <c r="AX24" s="126" t="s">
        <v>41</v>
      </c>
      <c r="AY24" s="126" t="s">
        <v>42</v>
      </c>
      <c r="AZ24" s="227">
        <v>0</v>
      </c>
      <c r="BA24" s="227">
        <v>0</v>
      </c>
      <c r="BB24" s="227">
        <v>0</v>
      </c>
      <c r="BC24" s="227">
        <v>0</v>
      </c>
      <c r="BE24" s="126" t="s">
        <v>41</v>
      </c>
      <c r="BF24" s="126" t="s">
        <v>42</v>
      </c>
      <c r="BG24" s="227">
        <v>0</v>
      </c>
      <c r="BH24" s="227">
        <v>0</v>
      </c>
      <c r="BI24" s="227">
        <v>0</v>
      </c>
      <c r="BJ24" s="227">
        <v>0</v>
      </c>
      <c r="BL24" s="126" t="s">
        <v>41</v>
      </c>
      <c r="BM24" s="126" t="s">
        <v>42</v>
      </c>
      <c r="BN24" s="227">
        <v>0</v>
      </c>
      <c r="BO24" s="227">
        <v>0</v>
      </c>
      <c r="BP24" s="227">
        <v>0</v>
      </c>
      <c r="BQ24" s="227">
        <v>0</v>
      </c>
      <c r="BS24" s="126" t="s">
        <v>41</v>
      </c>
      <c r="BT24" s="126" t="s">
        <v>42</v>
      </c>
      <c r="BU24" s="227">
        <v>0</v>
      </c>
      <c r="BV24" s="227">
        <v>0</v>
      </c>
      <c r="BW24" s="227">
        <v>0</v>
      </c>
      <c r="BX24" s="227">
        <v>0</v>
      </c>
      <c r="BZ24" s="126" t="s">
        <v>41</v>
      </c>
      <c r="CA24" s="126" t="s">
        <v>42</v>
      </c>
      <c r="CB24" s="227">
        <v>0</v>
      </c>
      <c r="CC24" s="227">
        <v>0</v>
      </c>
      <c r="CD24" s="227">
        <v>0</v>
      </c>
      <c r="CE24" s="227">
        <v>0</v>
      </c>
    </row>
    <row r="25" spans="1:83">
      <c r="A25" s="126" t="s">
        <v>43</v>
      </c>
      <c r="B25" s="126" t="s">
        <v>44</v>
      </c>
      <c r="C25" s="227">
        <v>0</v>
      </c>
      <c r="D25" s="227">
        <v>0</v>
      </c>
      <c r="E25" s="227">
        <v>0</v>
      </c>
      <c r="F25" s="227">
        <v>0</v>
      </c>
      <c r="H25" s="126" t="s">
        <v>43</v>
      </c>
      <c r="I25" s="126" t="s">
        <v>44</v>
      </c>
      <c r="J25" s="227">
        <v>0</v>
      </c>
      <c r="K25" s="227">
        <v>0</v>
      </c>
      <c r="L25" s="227">
        <v>0</v>
      </c>
      <c r="M25" s="227">
        <v>0</v>
      </c>
      <c r="O25" s="126" t="s">
        <v>43</v>
      </c>
      <c r="P25" s="126" t="s">
        <v>44</v>
      </c>
      <c r="Q25" s="227">
        <v>0</v>
      </c>
      <c r="R25" s="227">
        <v>0</v>
      </c>
      <c r="S25" s="227">
        <v>0</v>
      </c>
      <c r="T25" s="227">
        <v>0</v>
      </c>
      <c r="V25" s="126" t="s">
        <v>43</v>
      </c>
      <c r="W25" s="126" t="s">
        <v>44</v>
      </c>
      <c r="X25" s="227">
        <v>0</v>
      </c>
      <c r="Y25" s="227">
        <v>0</v>
      </c>
      <c r="Z25" s="227">
        <v>0</v>
      </c>
      <c r="AA25" s="227">
        <v>0</v>
      </c>
      <c r="AC25" s="126" t="s">
        <v>43</v>
      </c>
      <c r="AD25" s="126" t="s">
        <v>44</v>
      </c>
      <c r="AE25" s="227">
        <v>0</v>
      </c>
      <c r="AF25" s="227">
        <v>0</v>
      </c>
      <c r="AG25" s="227">
        <v>0</v>
      </c>
      <c r="AH25" s="227">
        <v>0</v>
      </c>
      <c r="AJ25" s="126" t="s">
        <v>43</v>
      </c>
      <c r="AK25" s="126" t="s">
        <v>44</v>
      </c>
      <c r="AL25" s="227">
        <v>0</v>
      </c>
      <c r="AM25" s="227">
        <v>0</v>
      </c>
      <c r="AN25" s="227">
        <v>0</v>
      </c>
      <c r="AO25" s="227">
        <v>0</v>
      </c>
      <c r="AQ25" s="126" t="s">
        <v>43</v>
      </c>
      <c r="AR25" s="126" t="s">
        <v>44</v>
      </c>
      <c r="AS25" s="227">
        <v>0</v>
      </c>
      <c r="AT25" s="227">
        <v>0</v>
      </c>
      <c r="AU25" s="227">
        <v>0</v>
      </c>
      <c r="AV25" s="227">
        <v>0</v>
      </c>
      <c r="AX25" s="126" t="s">
        <v>43</v>
      </c>
      <c r="AY25" s="126" t="s">
        <v>44</v>
      </c>
      <c r="AZ25" s="227">
        <v>0</v>
      </c>
      <c r="BA25" s="227">
        <v>0</v>
      </c>
      <c r="BB25" s="227">
        <v>0</v>
      </c>
      <c r="BC25" s="227">
        <v>0</v>
      </c>
      <c r="BE25" s="126" t="s">
        <v>43</v>
      </c>
      <c r="BF25" s="126" t="s">
        <v>44</v>
      </c>
      <c r="BG25" s="227">
        <v>0</v>
      </c>
      <c r="BH25" s="227">
        <v>0</v>
      </c>
      <c r="BI25" s="227">
        <v>0</v>
      </c>
      <c r="BJ25" s="227">
        <v>0</v>
      </c>
      <c r="BL25" s="126" t="s">
        <v>43</v>
      </c>
      <c r="BM25" s="126" t="s">
        <v>44</v>
      </c>
      <c r="BN25" s="227">
        <v>0</v>
      </c>
      <c r="BO25" s="227">
        <v>0</v>
      </c>
      <c r="BP25" s="227">
        <v>0</v>
      </c>
      <c r="BQ25" s="227">
        <v>0</v>
      </c>
      <c r="BS25" s="126" t="s">
        <v>43</v>
      </c>
      <c r="BT25" s="126" t="s">
        <v>44</v>
      </c>
      <c r="BU25" s="227">
        <v>0</v>
      </c>
      <c r="BV25" s="227">
        <v>0</v>
      </c>
      <c r="BW25" s="227">
        <v>0</v>
      </c>
      <c r="BX25" s="227">
        <v>0</v>
      </c>
      <c r="BZ25" s="126" t="s">
        <v>43</v>
      </c>
      <c r="CA25" s="126" t="s">
        <v>44</v>
      </c>
      <c r="CB25" s="227">
        <v>0</v>
      </c>
      <c r="CC25" s="227">
        <v>0</v>
      </c>
      <c r="CD25" s="227">
        <v>0</v>
      </c>
      <c r="CE25" s="227">
        <v>0</v>
      </c>
    </row>
    <row r="26" spans="1:83">
      <c r="A26" s="126" t="s">
        <v>45</v>
      </c>
      <c r="B26" s="126" t="s">
        <v>46</v>
      </c>
      <c r="C26" s="227">
        <v>0</v>
      </c>
      <c r="D26" s="227">
        <v>0</v>
      </c>
      <c r="E26" s="227">
        <v>0</v>
      </c>
      <c r="F26" s="227">
        <v>0</v>
      </c>
      <c r="H26" s="126" t="s">
        <v>45</v>
      </c>
      <c r="I26" s="126" t="s">
        <v>46</v>
      </c>
      <c r="J26" s="227">
        <v>0</v>
      </c>
      <c r="K26" s="227">
        <v>0</v>
      </c>
      <c r="L26" s="227">
        <v>0</v>
      </c>
      <c r="M26" s="227">
        <v>0</v>
      </c>
      <c r="O26" s="126" t="s">
        <v>45</v>
      </c>
      <c r="P26" s="126" t="s">
        <v>46</v>
      </c>
      <c r="Q26" s="227">
        <v>0</v>
      </c>
      <c r="R26" s="227">
        <v>0</v>
      </c>
      <c r="S26" s="227">
        <v>0</v>
      </c>
      <c r="T26" s="227">
        <v>0</v>
      </c>
      <c r="V26" s="126" t="s">
        <v>45</v>
      </c>
      <c r="W26" s="126" t="s">
        <v>46</v>
      </c>
      <c r="X26" s="227">
        <v>0</v>
      </c>
      <c r="Y26" s="227">
        <v>0</v>
      </c>
      <c r="Z26" s="227">
        <v>0</v>
      </c>
      <c r="AA26" s="227">
        <v>0</v>
      </c>
      <c r="AC26" s="126" t="s">
        <v>45</v>
      </c>
      <c r="AD26" s="126" t="s">
        <v>46</v>
      </c>
      <c r="AE26" s="227">
        <v>0</v>
      </c>
      <c r="AF26" s="227">
        <v>0</v>
      </c>
      <c r="AG26" s="227">
        <v>0</v>
      </c>
      <c r="AH26" s="227">
        <v>0</v>
      </c>
      <c r="AJ26" s="126" t="s">
        <v>45</v>
      </c>
      <c r="AK26" s="126" t="s">
        <v>46</v>
      </c>
      <c r="AL26" s="227">
        <v>0</v>
      </c>
      <c r="AM26" s="227">
        <v>0</v>
      </c>
      <c r="AN26" s="227">
        <v>0</v>
      </c>
      <c r="AO26" s="227">
        <v>0</v>
      </c>
      <c r="AQ26" s="126" t="s">
        <v>45</v>
      </c>
      <c r="AR26" s="126" t="s">
        <v>46</v>
      </c>
      <c r="AS26" s="227">
        <v>0</v>
      </c>
      <c r="AT26" s="227">
        <v>0</v>
      </c>
      <c r="AU26" s="227">
        <v>0</v>
      </c>
      <c r="AV26" s="227">
        <v>0</v>
      </c>
      <c r="AX26" s="126" t="s">
        <v>45</v>
      </c>
      <c r="AY26" s="126" t="s">
        <v>46</v>
      </c>
      <c r="AZ26" s="227">
        <v>0</v>
      </c>
      <c r="BA26" s="227">
        <v>0</v>
      </c>
      <c r="BB26" s="227">
        <v>0</v>
      </c>
      <c r="BC26" s="227">
        <v>0</v>
      </c>
      <c r="BE26" s="126" t="s">
        <v>45</v>
      </c>
      <c r="BF26" s="126" t="s">
        <v>46</v>
      </c>
      <c r="BG26" s="227">
        <v>0</v>
      </c>
      <c r="BH26" s="227">
        <v>0</v>
      </c>
      <c r="BI26" s="227">
        <v>0</v>
      </c>
      <c r="BJ26" s="227">
        <v>0</v>
      </c>
      <c r="BL26" s="126" t="s">
        <v>45</v>
      </c>
      <c r="BM26" s="126" t="s">
        <v>46</v>
      </c>
      <c r="BN26" s="227">
        <v>0</v>
      </c>
      <c r="BO26" s="227">
        <v>0</v>
      </c>
      <c r="BP26" s="227">
        <v>0</v>
      </c>
      <c r="BQ26" s="227">
        <v>0</v>
      </c>
      <c r="BS26" s="126" t="s">
        <v>45</v>
      </c>
      <c r="BT26" s="126" t="s">
        <v>46</v>
      </c>
      <c r="BU26" s="227">
        <v>0</v>
      </c>
      <c r="BV26" s="227">
        <v>0</v>
      </c>
      <c r="BW26" s="227">
        <v>0</v>
      </c>
      <c r="BX26" s="227">
        <v>0</v>
      </c>
      <c r="BZ26" s="126" t="s">
        <v>45</v>
      </c>
      <c r="CA26" s="126" t="s">
        <v>46</v>
      </c>
      <c r="CB26" s="227">
        <v>0</v>
      </c>
      <c r="CC26" s="227">
        <v>0</v>
      </c>
      <c r="CD26" s="227">
        <v>0</v>
      </c>
      <c r="CE26" s="227">
        <v>0</v>
      </c>
    </row>
    <row r="27" spans="1:83">
      <c r="A27" s="126" t="s">
        <v>47</v>
      </c>
      <c r="B27" s="126" t="s">
        <v>48</v>
      </c>
      <c r="C27" s="227">
        <v>0</v>
      </c>
      <c r="D27" s="227">
        <v>0</v>
      </c>
      <c r="E27" s="227">
        <v>0</v>
      </c>
      <c r="F27" s="227">
        <v>0</v>
      </c>
      <c r="H27" s="126" t="s">
        <v>47</v>
      </c>
      <c r="I27" s="126" t="s">
        <v>48</v>
      </c>
      <c r="J27" s="227">
        <v>0</v>
      </c>
      <c r="K27" s="227">
        <v>0</v>
      </c>
      <c r="L27" s="227">
        <v>0</v>
      </c>
      <c r="M27" s="227">
        <v>0</v>
      </c>
      <c r="O27" s="126" t="s">
        <v>47</v>
      </c>
      <c r="P27" s="126" t="s">
        <v>48</v>
      </c>
      <c r="Q27" s="227">
        <v>0</v>
      </c>
      <c r="R27" s="227">
        <v>0</v>
      </c>
      <c r="S27" s="227">
        <v>0</v>
      </c>
      <c r="T27" s="227">
        <v>0</v>
      </c>
      <c r="V27" s="126" t="s">
        <v>47</v>
      </c>
      <c r="W27" s="126" t="s">
        <v>48</v>
      </c>
      <c r="X27" s="227">
        <v>0</v>
      </c>
      <c r="Y27" s="227">
        <v>0</v>
      </c>
      <c r="Z27" s="227">
        <v>0</v>
      </c>
      <c r="AA27" s="227">
        <v>0</v>
      </c>
      <c r="AC27" s="126" t="s">
        <v>47</v>
      </c>
      <c r="AD27" s="126" t="s">
        <v>48</v>
      </c>
      <c r="AE27" s="227">
        <v>0</v>
      </c>
      <c r="AF27" s="227">
        <v>0</v>
      </c>
      <c r="AG27" s="227">
        <v>0</v>
      </c>
      <c r="AH27" s="227">
        <v>0</v>
      </c>
      <c r="AJ27" s="126" t="s">
        <v>47</v>
      </c>
      <c r="AK27" s="126" t="s">
        <v>48</v>
      </c>
      <c r="AL27" s="227">
        <v>0</v>
      </c>
      <c r="AM27" s="227">
        <v>0</v>
      </c>
      <c r="AN27" s="227">
        <v>0</v>
      </c>
      <c r="AO27" s="227">
        <v>0</v>
      </c>
      <c r="AQ27" s="126" t="s">
        <v>47</v>
      </c>
      <c r="AR27" s="126" t="s">
        <v>48</v>
      </c>
      <c r="AS27" s="227">
        <v>0</v>
      </c>
      <c r="AT27" s="227">
        <v>0</v>
      </c>
      <c r="AU27" s="227">
        <v>0</v>
      </c>
      <c r="AV27" s="227">
        <v>0</v>
      </c>
      <c r="AX27" s="126" t="s">
        <v>47</v>
      </c>
      <c r="AY27" s="126" t="s">
        <v>48</v>
      </c>
      <c r="AZ27" s="227">
        <v>0</v>
      </c>
      <c r="BA27" s="227">
        <v>0</v>
      </c>
      <c r="BB27" s="227">
        <v>0</v>
      </c>
      <c r="BC27" s="227">
        <v>0</v>
      </c>
      <c r="BE27" s="126" t="s">
        <v>47</v>
      </c>
      <c r="BF27" s="126" t="s">
        <v>48</v>
      </c>
      <c r="BG27" s="227">
        <v>0</v>
      </c>
      <c r="BH27" s="227">
        <v>0</v>
      </c>
      <c r="BI27" s="227">
        <v>0</v>
      </c>
      <c r="BJ27" s="227">
        <v>0</v>
      </c>
      <c r="BL27" s="126" t="s">
        <v>47</v>
      </c>
      <c r="BM27" s="126" t="s">
        <v>48</v>
      </c>
      <c r="BN27" s="227">
        <v>0</v>
      </c>
      <c r="BO27" s="227">
        <v>0</v>
      </c>
      <c r="BP27" s="227">
        <v>0</v>
      </c>
      <c r="BQ27" s="227">
        <v>0</v>
      </c>
      <c r="BS27" s="126" t="s">
        <v>47</v>
      </c>
      <c r="BT27" s="126" t="s">
        <v>48</v>
      </c>
      <c r="BU27" s="227">
        <v>0</v>
      </c>
      <c r="BV27" s="227">
        <v>0</v>
      </c>
      <c r="BW27" s="227">
        <v>0</v>
      </c>
      <c r="BX27" s="227">
        <v>0</v>
      </c>
      <c r="BZ27" s="126" t="s">
        <v>47</v>
      </c>
      <c r="CA27" s="126" t="s">
        <v>48</v>
      </c>
      <c r="CB27" s="227">
        <v>0</v>
      </c>
      <c r="CC27" s="227">
        <v>0</v>
      </c>
      <c r="CD27" s="227">
        <v>0</v>
      </c>
      <c r="CE27" s="227">
        <v>0</v>
      </c>
    </row>
    <row r="28" spans="1:83">
      <c r="A28" s="126" t="s">
        <v>49</v>
      </c>
      <c r="B28" s="126" t="s">
        <v>50</v>
      </c>
      <c r="C28" s="227">
        <v>0</v>
      </c>
      <c r="D28" s="227">
        <v>0</v>
      </c>
      <c r="E28" s="227">
        <v>0</v>
      </c>
      <c r="F28" s="227">
        <v>0</v>
      </c>
      <c r="H28" s="126" t="s">
        <v>49</v>
      </c>
      <c r="I28" s="126" t="s">
        <v>50</v>
      </c>
      <c r="J28" s="227">
        <v>0</v>
      </c>
      <c r="K28" s="227">
        <v>0</v>
      </c>
      <c r="L28" s="227">
        <v>0</v>
      </c>
      <c r="M28" s="227">
        <v>0</v>
      </c>
      <c r="O28" s="126" t="s">
        <v>49</v>
      </c>
      <c r="P28" s="126" t="s">
        <v>50</v>
      </c>
      <c r="Q28" s="227">
        <v>0</v>
      </c>
      <c r="R28" s="227">
        <v>0</v>
      </c>
      <c r="S28" s="227">
        <v>0</v>
      </c>
      <c r="T28" s="227">
        <v>0</v>
      </c>
      <c r="V28" s="126" t="s">
        <v>49</v>
      </c>
      <c r="W28" s="126" t="s">
        <v>50</v>
      </c>
      <c r="X28" s="227">
        <v>0</v>
      </c>
      <c r="Y28" s="227">
        <v>0</v>
      </c>
      <c r="Z28" s="227">
        <v>0</v>
      </c>
      <c r="AA28" s="227">
        <v>0</v>
      </c>
      <c r="AC28" s="126" t="s">
        <v>49</v>
      </c>
      <c r="AD28" s="126" t="s">
        <v>50</v>
      </c>
      <c r="AE28" s="227">
        <v>0</v>
      </c>
      <c r="AF28" s="227">
        <v>0</v>
      </c>
      <c r="AG28" s="227">
        <v>0</v>
      </c>
      <c r="AH28" s="227">
        <v>0</v>
      </c>
      <c r="AJ28" s="126" t="s">
        <v>49</v>
      </c>
      <c r="AK28" s="126" t="s">
        <v>50</v>
      </c>
      <c r="AL28" s="227">
        <v>0</v>
      </c>
      <c r="AM28" s="227">
        <v>0</v>
      </c>
      <c r="AN28" s="227">
        <v>0</v>
      </c>
      <c r="AO28" s="227">
        <v>0</v>
      </c>
      <c r="AQ28" s="126" t="s">
        <v>49</v>
      </c>
      <c r="AR28" s="126" t="s">
        <v>50</v>
      </c>
      <c r="AS28" s="227">
        <v>0</v>
      </c>
      <c r="AT28" s="227">
        <v>0</v>
      </c>
      <c r="AU28" s="227">
        <v>0</v>
      </c>
      <c r="AV28" s="227">
        <v>0</v>
      </c>
      <c r="AX28" s="126" t="s">
        <v>49</v>
      </c>
      <c r="AY28" s="126" t="s">
        <v>50</v>
      </c>
      <c r="AZ28" s="227">
        <v>0</v>
      </c>
      <c r="BA28" s="227">
        <v>0</v>
      </c>
      <c r="BB28" s="227">
        <v>0</v>
      </c>
      <c r="BC28" s="227">
        <v>0</v>
      </c>
      <c r="BE28" s="126" t="s">
        <v>49</v>
      </c>
      <c r="BF28" s="126" t="s">
        <v>50</v>
      </c>
      <c r="BG28" s="227">
        <v>0</v>
      </c>
      <c r="BH28" s="227">
        <v>0</v>
      </c>
      <c r="BI28" s="227">
        <v>0</v>
      </c>
      <c r="BJ28" s="227">
        <v>0</v>
      </c>
      <c r="BL28" s="126" t="s">
        <v>49</v>
      </c>
      <c r="BM28" s="126" t="s">
        <v>50</v>
      </c>
      <c r="BN28" s="227">
        <v>0</v>
      </c>
      <c r="BO28" s="227">
        <v>0</v>
      </c>
      <c r="BP28" s="227">
        <v>0</v>
      </c>
      <c r="BQ28" s="227">
        <v>0</v>
      </c>
      <c r="BS28" s="126" t="s">
        <v>49</v>
      </c>
      <c r="BT28" s="126" t="s">
        <v>50</v>
      </c>
      <c r="BU28" s="227">
        <v>0</v>
      </c>
      <c r="BV28" s="227">
        <v>0</v>
      </c>
      <c r="BW28" s="227">
        <v>0</v>
      </c>
      <c r="BX28" s="227">
        <v>0</v>
      </c>
      <c r="BZ28" s="126" t="s">
        <v>49</v>
      </c>
      <c r="CA28" s="126" t="s">
        <v>50</v>
      </c>
      <c r="CB28" s="227">
        <v>0</v>
      </c>
      <c r="CC28" s="227">
        <v>0</v>
      </c>
      <c r="CD28" s="227">
        <v>0</v>
      </c>
      <c r="CE28" s="227">
        <v>0</v>
      </c>
    </row>
    <row r="29" spans="1:83">
      <c r="A29" s="126" t="s">
        <v>51</v>
      </c>
      <c r="B29" s="126" t="s">
        <v>52</v>
      </c>
      <c r="C29" s="227">
        <v>0</v>
      </c>
      <c r="D29" s="227">
        <v>0</v>
      </c>
      <c r="E29" s="227">
        <v>0</v>
      </c>
      <c r="F29" s="227">
        <v>0</v>
      </c>
      <c r="H29" s="126" t="s">
        <v>51</v>
      </c>
      <c r="I29" s="126" t="s">
        <v>52</v>
      </c>
      <c r="J29" s="227">
        <v>0</v>
      </c>
      <c r="K29" s="227">
        <v>0</v>
      </c>
      <c r="L29" s="227">
        <v>0</v>
      </c>
      <c r="M29" s="227">
        <v>0</v>
      </c>
      <c r="O29" s="126" t="s">
        <v>51</v>
      </c>
      <c r="P29" s="126" t="s">
        <v>52</v>
      </c>
      <c r="Q29" s="227">
        <v>0</v>
      </c>
      <c r="R29" s="227">
        <v>0</v>
      </c>
      <c r="S29" s="227">
        <v>0</v>
      </c>
      <c r="T29" s="227">
        <v>0</v>
      </c>
      <c r="V29" s="126" t="s">
        <v>51</v>
      </c>
      <c r="W29" s="126" t="s">
        <v>52</v>
      </c>
      <c r="X29" s="227">
        <v>0</v>
      </c>
      <c r="Y29" s="227">
        <v>0</v>
      </c>
      <c r="Z29" s="227">
        <v>0</v>
      </c>
      <c r="AA29" s="227">
        <v>0</v>
      </c>
      <c r="AC29" s="126" t="s">
        <v>51</v>
      </c>
      <c r="AD29" s="126" t="s">
        <v>52</v>
      </c>
      <c r="AE29" s="227">
        <v>0</v>
      </c>
      <c r="AF29" s="227">
        <v>0</v>
      </c>
      <c r="AG29" s="227">
        <v>0</v>
      </c>
      <c r="AH29" s="227">
        <v>0</v>
      </c>
      <c r="AJ29" s="126" t="s">
        <v>51</v>
      </c>
      <c r="AK29" s="126" t="s">
        <v>52</v>
      </c>
      <c r="AL29" s="227">
        <v>0</v>
      </c>
      <c r="AM29" s="227">
        <v>0</v>
      </c>
      <c r="AN29" s="227">
        <v>0</v>
      </c>
      <c r="AO29" s="227">
        <v>0</v>
      </c>
      <c r="AQ29" s="126" t="s">
        <v>51</v>
      </c>
      <c r="AR29" s="126" t="s">
        <v>52</v>
      </c>
      <c r="AS29" s="227">
        <v>0</v>
      </c>
      <c r="AT29" s="227">
        <v>0</v>
      </c>
      <c r="AU29" s="227">
        <v>0</v>
      </c>
      <c r="AV29" s="227">
        <v>0</v>
      </c>
      <c r="AX29" s="126" t="s">
        <v>51</v>
      </c>
      <c r="AY29" s="126" t="s">
        <v>52</v>
      </c>
      <c r="AZ29" s="227">
        <v>0</v>
      </c>
      <c r="BA29" s="227">
        <v>0</v>
      </c>
      <c r="BB29" s="227">
        <v>0</v>
      </c>
      <c r="BC29" s="227">
        <v>0</v>
      </c>
      <c r="BE29" s="126" t="s">
        <v>51</v>
      </c>
      <c r="BF29" s="126" t="s">
        <v>52</v>
      </c>
      <c r="BG29" s="227">
        <v>0</v>
      </c>
      <c r="BH29" s="227">
        <v>0</v>
      </c>
      <c r="BI29" s="227">
        <v>0</v>
      </c>
      <c r="BJ29" s="227">
        <v>0</v>
      </c>
      <c r="BL29" s="126" t="s">
        <v>51</v>
      </c>
      <c r="BM29" s="126" t="s">
        <v>52</v>
      </c>
      <c r="BN29" s="227">
        <v>0</v>
      </c>
      <c r="BO29" s="227">
        <v>0</v>
      </c>
      <c r="BP29" s="227">
        <v>0</v>
      </c>
      <c r="BQ29" s="227">
        <v>0</v>
      </c>
      <c r="BS29" s="126" t="s">
        <v>51</v>
      </c>
      <c r="BT29" s="126" t="s">
        <v>52</v>
      </c>
      <c r="BU29" s="227">
        <v>0</v>
      </c>
      <c r="BV29" s="227">
        <v>0</v>
      </c>
      <c r="BW29" s="227">
        <v>0</v>
      </c>
      <c r="BX29" s="227">
        <v>0</v>
      </c>
      <c r="BZ29" s="126" t="s">
        <v>51</v>
      </c>
      <c r="CA29" s="126" t="s">
        <v>52</v>
      </c>
      <c r="CB29" s="227">
        <v>0</v>
      </c>
      <c r="CC29" s="227">
        <v>0</v>
      </c>
      <c r="CD29" s="227">
        <v>0</v>
      </c>
      <c r="CE29" s="227">
        <v>0</v>
      </c>
    </row>
    <row r="30" spans="1:83">
      <c r="A30" s="126" t="s">
        <v>53</v>
      </c>
      <c r="B30" s="126" t="s">
        <v>54</v>
      </c>
      <c r="C30" s="227">
        <v>0</v>
      </c>
      <c r="D30" s="227">
        <v>0</v>
      </c>
      <c r="E30" s="227">
        <v>0</v>
      </c>
      <c r="F30" s="227">
        <v>0</v>
      </c>
      <c r="H30" s="126" t="s">
        <v>53</v>
      </c>
      <c r="I30" s="126" t="s">
        <v>54</v>
      </c>
      <c r="J30" s="227">
        <v>0</v>
      </c>
      <c r="K30" s="227">
        <v>0</v>
      </c>
      <c r="L30" s="227">
        <v>0</v>
      </c>
      <c r="M30" s="227">
        <v>0</v>
      </c>
      <c r="O30" s="126" t="s">
        <v>53</v>
      </c>
      <c r="P30" s="126" t="s">
        <v>54</v>
      </c>
      <c r="Q30" s="227">
        <v>0</v>
      </c>
      <c r="R30" s="227">
        <v>0</v>
      </c>
      <c r="S30" s="227">
        <v>0</v>
      </c>
      <c r="T30" s="227">
        <v>0</v>
      </c>
      <c r="V30" s="126" t="s">
        <v>53</v>
      </c>
      <c r="W30" s="126" t="s">
        <v>54</v>
      </c>
      <c r="X30" s="227">
        <v>0</v>
      </c>
      <c r="Y30" s="227">
        <v>0</v>
      </c>
      <c r="Z30" s="227">
        <v>0</v>
      </c>
      <c r="AA30" s="227">
        <v>0</v>
      </c>
      <c r="AC30" s="126" t="s">
        <v>53</v>
      </c>
      <c r="AD30" s="126" t="s">
        <v>54</v>
      </c>
      <c r="AE30" s="227">
        <v>0</v>
      </c>
      <c r="AF30" s="227">
        <v>0</v>
      </c>
      <c r="AG30" s="227">
        <v>0</v>
      </c>
      <c r="AH30" s="227">
        <v>0</v>
      </c>
      <c r="AJ30" s="126" t="s">
        <v>53</v>
      </c>
      <c r="AK30" s="126" t="s">
        <v>54</v>
      </c>
      <c r="AL30" s="227">
        <v>0</v>
      </c>
      <c r="AM30" s="227">
        <v>0</v>
      </c>
      <c r="AN30" s="227">
        <v>0</v>
      </c>
      <c r="AO30" s="227">
        <v>0</v>
      </c>
      <c r="AQ30" s="126" t="s">
        <v>53</v>
      </c>
      <c r="AR30" s="126" t="s">
        <v>54</v>
      </c>
      <c r="AS30" s="227">
        <v>0</v>
      </c>
      <c r="AT30" s="227">
        <v>0</v>
      </c>
      <c r="AU30" s="227">
        <v>0</v>
      </c>
      <c r="AV30" s="227">
        <v>0</v>
      </c>
      <c r="AX30" s="126" t="s">
        <v>53</v>
      </c>
      <c r="AY30" s="126" t="s">
        <v>54</v>
      </c>
      <c r="AZ30" s="227">
        <v>0</v>
      </c>
      <c r="BA30" s="227">
        <v>0</v>
      </c>
      <c r="BB30" s="227">
        <v>0</v>
      </c>
      <c r="BC30" s="227">
        <v>0</v>
      </c>
      <c r="BE30" s="126" t="s">
        <v>53</v>
      </c>
      <c r="BF30" s="126" t="s">
        <v>54</v>
      </c>
      <c r="BG30" s="227">
        <v>0</v>
      </c>
      <c r="BH30" s="227">
        <v>0</v>
      </c>
      <c r="BI30" s="227">
        <v>0</v>
      </c>
      <c r="BJ30" s="227">
        <v>0</v>
      </c>
      <c r="BL30" s="126" t="s">
        <v>53</v>
      </c>
      <c r="BM30" s="126" t="s">
        <v>54</v>
      </c>
      <c r="BN30" s="227">
        <v>0</v>
      </c>
      <c r="BO30" s="227">
        <v>0</v>
      </c>
      <c r="BP30" s="227">
        <v>0</v>
      </c>
      <c r="BQ30" s="227">
        <v>0</v>
      </c>
      <c r="BS30" s="126" t="s">
        <v>53</v>
      </c>
      <c r="BT30" s="126" t="s">
        <v>54</v>
      </c>
      <c r="BU30" s="227">
        <v>0</v>
      </c>
      <c r="BV30" s="227">
        <v>0</v>
      </c>
      <c r="BW30" s="227">
        <v>0</v>
      </c>
      <c r="BX30" s="227">
        <v>0</v>
      </c>
      <c r="BZ30" s="126" t="s">
        <v>53</v>
      </c>
      <c r="CA30" s="126" t="s">
        <v>54</v>
      </c>
      <c r="CB30" s="227">
        <v>0</v>
      </c>
      <c r="CC30" s="227">
        <v>0</v>
      </c>
      <c r="CD30" s="227">
        <v>0</v>
      </c>
      <c r="CE30" s="227">
        <v>0</v>
      </c>
    </row>
    <row r="31" spans="1:83">
      <c r="A31" s="126" t="s">
        <v>55</v>
      </c>
      <c r="B31" s="126" t="s">
        <v>56</v>
      </c>
      <c r="C31" s="227">
        <v>0</v>
      </c>
      <c r="D31" s="227">
        <v>0</v>
      </c>
      <c r="E31" s="227">
        <v>0</v>
      </c>
      <c r="F31" s="227">
        <v>0</v>
      </c>
      <c r="H31" s="126" t="s">
        <v>55</v>
      </c>
      <c r="I31" s="126" t="s">
        <v>56</v>
      </c>
      <c r="J31" s="227">
        <v>0</v>
      </c>
      <c r="K31" s="227">
        <v>0</v>
      </c>
      <c r="L31" s="227">
        <v>0</v>
      </c>
      <c r="M31" s="227">
        <v>0</v>
      </c>
      <c r="O31" s="126" t="s">
        <v>55</v>
      </c>
      <c r="P31" s="126" t="s">
        <v>56</v>
      </c>
      <c r="Q31" s="227">
        <v>0</v>
      </c>
      <c r="R31" s="227">
        <v>0</v>
      </c>
      <c r="S31" s="227">
        <v>0</v>
      </c>
      <c r="T31" s="227">
        <v>0</v>
      </c>
      <c r="V31" s="126" t="s">
        <v>55</v>
      </c>
      <c r="W31" s="126" t="s">
        <v>56</v>
      </c>
      <c r="X31" s="227">
        <v>0</v>
      </c>
      <c r="Y31" s="227">
        <v>0</v>
      </c>
      <c r="Z31" s="227">
        <v>0</v>
      </c>
      <c r="AA31" s="227">
        <v>0</v>
      </c>
      <c r="AC31" s="126" t="s">
        <v>55</v>
      </c>
      <c r="AD31" s="126" t="s">
        <v>56</v>
      </c>
      <c r="AE31" s="227">
        <v>0</v>
      </c>
      <c r="AF31" s="227">
        <v>0</v>
      </c>
      <c r="AG31" s="227">
        <v>0</v>
      </c>
      <c r="AH31" s="227">
        <v>0</v>
      </c>
      <c r="AJ31" s="126" t="s">
        <v>55</v>
      </c>
      <c r="AK31" s="126" t="s">
        <v>56</v>
      </c>
      <c r="AL31" s="227">
        <v>0</v>
      </c>
      <c r="AM31" s="227">
        <v>0</v>
      </c>
      <c r="AN31" s="227">
        <v>0</v>
      </c>
      <c r="AO31" s="227">
        <v>0</v>
      </c>
      <c r="AQ31" s="126" t="s">
        <v>55</v>
      </c>
      <c r="AR31" s="126" t="s">
        <v>56</v>
      </c>
      <c r="AS31" s="227">
        <v>0</v>
      </c>
      <c r="AT31" s="227">
        <v>0</v>
      </c>
      <c r="AU31" s="227">
        <v>0</v>
      </c>
      <c r="AV31" s="227">
        <v>0</v>
      </c>
      <c r="AX31" s="126" t="s">
        <v>55</v>
      </c>
      <c r="AY31" s="126" t="s">
        <v>56</v>
      </c>
      <c r="AZ31" s="227">
        <v>0</v>
      </c>
      <c r="BA31" s="227">
        <v>0</v>
      </c>
      <c r="BB31" s="227">
        <v>0</v>
      </c>
      <c r="BC31" s="227">
        <v>0</v>
      </c>
      <c r="BE31" s="126" t="s">
        <v>55</v>
      </c>
      <c r="BF31" s="126" t="s">
        <v>56</v>
      </c>
      <c r="BG31" s="227">
        <v>0</v>
      </c>
      <c r="BH31" s="227">
        <v>0</v>
      </c>
      <c r="BI31" s="227">
        <v>0</v>
      </c>
      <c r="BJ31" s="227">
        <v>0</v>
      </c>
      <c r="BL31" s="126" t="s">
        <v>55</v>
      </c>
      <c r="BM31" s="126" t="s">
        <v>56</v>
      </c>
      <c r="BN31" s="227">
        <v>0</v>
      </c>
      <c r="BO31" s="227">
        <v>0</v>
      </c>
      <c r="BP31" s="227">
        <v>0</v>
      </c>
      <c r="BQ31" s="227">
        <v>0</v>
      </c>
      <c r="BS31" s="126" t="s">
        <v>55</v>
      </c>
      <c r="BT31" s="126" t="s">
        <v>56</v>
      </c>
      <c r="BU31" s="227">
        <v>0</v>
      </c>
      <c r="BV31" s="227">
        <v>0</v>
      </c>
      <c r="BW31" s="227">
        <v>0</v>
      </c>
      <c r="BX31" s="227">
        <v>0</v>
      </c>
      <c r="BZ31" s="126" t="s">
        <v>55</v>
      </c>
      <c r="CA31" s="126" t="s">
        <v>56</v>
      </c>
      <c r="CB31" s="227">
        <v>0</v>
      </c>
      <c r="CC31" s="227">
        <v>0</v>
      </c>
      <c r="CD31" s="227">
        <v>0</v>
      </c>
      <c r="CE31" s="227">
        <v>0</v>
      </c>
    </row>
    <row r="32" spans="1:83">
      <c r="A32" s="126" t="s">
        <v>57</v>
      </c>
      <c r="B32" s="126" t="s">
        <v>58</v>
      </c>
      <c r="C32" s="227">
        <v>0</v>
      </c>
      <c r="D32" s="227">
        <v>0</v>
      </c>
      <c r="E32" s="227">
        <v>0</v>
      </c>
      <c r="F32" s="227">
        <v>0</v>
      </c>
      <c r="H32" s="126" t="s">
        <v>57</v>
      </c>
      <c r="I32" s="126" t="s">
        <v>58</v>
      </c>
      <c r="J32" s="227">
        <v>0</v>
      </c>
      <c r="K32" s="227">
        <v>0</v>
      </c>
      <c r="L32" s="227">
        <v>0</v>
      </c>
      <c r="M32" s="227">
        <v>0</v>
      </c>
      <c r="O32" s="126" t="s">
        <v>57</v>
      </c>
      <c r="P32" s="126" t="s">
        <v>58</v>
      </c>
      <c r="Q32" s="227">
        <v>0</v>
      </c>
      <c r="R32" s="227">
        <v>0</v>
      </c>
      <c r="S32" s="227">
        <v>0</v>
      </c>
      <c r="T32" s="227">
        <v>0</v>
      </c>
      <c r="V32" s="126" t="s">
        <v>57</v>
      </c>
      <c r="W32" s="126" t="s">
        <v>58</v>
      </c>
      <c r="X32" s="227">
        <v>0</v>
      </c>
      <c r="Y32" s="227">
        <v>0</v>
      </c>
      <c r="Z32" s="227">
        <v>0</v>
      </c>
      <c r="AA32" s="227">
        <v>0</v>
      </c>
      <c r="AC32" s="126" t="s">
        <v>57</v>
      </c>
      <c r="AD32" s="126" t="s">
        <v>58</v>
      </c>
      <c r="AE32" s="227">
        <v>0</v>
      </c>
      <c r="AF32" s="227">
        <v>0</v>
      </c>
      <c r="AG32" s="227">
        <v>0</v>
      </c>
      <c r="AH32" s="227">
        <v>0</v>
      </c>
      <c r="AJ32" s="126" t="s">
        <v>57</v>
      </c>
      <c r="AK32" s="126" t="s">
        <v>58</v>
      </c>
      <c r="AL32" s="227">
        <v>0</v>
      </c>
      <c r="AM32" s="227">
        <v>0</v>
      </c>
      <c r="AN32" s="227">
        <v>0</v>
      </c>
      <c r="AO32" s="227">
        <v>0</v>
      </c>
      <c r="AQ32" s="126" t="s">
        <v>57</v>
      </c>
      <c r="AR32" s="126" t="s">
        <v>58</v>
      </c>
      <c r="AS32" s="227">
        <v>0</v>
      </c>
      <c r="AT32" s="227">
        <v>0</v>
      </c>
      <c r="AU32" s="227">
        <v>0</v>
      </c>
      <c r="AV32" s="227">
        <v>0</v>
      </c>
      <c r="AX32" s="126" t="s">
        <v>57</v>
      </c>
      <c r="AY32" s="126" t="s">
        <v>58</v>
      </c>
      <c r="AZ32" s="227">
        <v>0</v>
      </c>
      <c r="BA32" s="227">
        <v>0</v>
      </c>
      <c r="BB32" s="227">
        <v>0</v>
      </c>
      <c r="BC32" s="227">
        <v>0</v>
      </c>
      <c r="BE32" s="126" t="s">
        <v>57</v>
      </c>
      <c r="BF32" s="126" t="s">
        <v>58</v>
      </c>
      <c r="BG32" s="227">
        <v>0</v>
      </c>
      <c r="BH32" s="227">
        <v>0</v>
      </c>
      <c r="BI32" s="227">
        <v>0</v>
      </c>
      <c r="BJ32" s="227">
        <v>0</v>
      </c>
      <c r="BL32" s="126" t="s">
        <v>57</v>
      </c>
      <c r="BM32" s="126" t="s">
        <v>58</v>
      </c>
      <c r="BN32" s="227">
        <v>0</v>
      </c>
      <c r="BO32" s="227">
        <v>0</v>
      </c>
      <c r="BP32" s="227">
        <v>0</v>
      </c>
      <c r="BQ32" s="227">
        <v>0</v>
      </c>
      <c r="BS32" s="126" t="s">
        <v>57</v>
      </c>
      <c r="BT32" s="126" t="s">
        <v>58</v>
      </c>
      <c r="BU32" s="227">
        <v>0</v>
      </c>
      <c r="BV32" s="227">
        <v>0</v>
      </c>
      <c r="BW32" s="227">
        <v>0</v>
      </c>
      <c r="BX32" s="227">
        <v>0</v>
      </c>
      <c r="BZ32" s="126" t="s">
        <v>57</v>
      </c>
      <c r="CA32" s="126" t="s">
        <v>58</v>
      </c>
      <c r="CB32" s="227">
        <v>0</v>
      </c>
      <c r="CC32" s="227">
        <v>0</v>
      </c>
      <c r="CD32" s="227">
        <v>0</v>
      </c>
      <c r="CE32" s="227">
        <v>0</v>
      </c>
    </row>
    <row r="33" spans="1:83">
      <c r="A33" s="126" t="s">
        <v>59</v>
      </c>
      <c r="B33" s="126" t="s">
        <v>60</v>
      </c>
      <c r="C33" s="227">
        <v>0</v>
      </c>
      <c r="D33" s="227">
        <v>0</v>
      </c>
      <c r="E33" s="227">
        <v>0</v>
      </c>
      <c r="F33" s="227">
        <v>0</v>
      </c>
      <c r="H33" s="126" t="s">
        <v>59</v>
      </c>
      <c r="I33" s="126" t="s">
        <v>60</v>
      </c>
      <c r="J33" s="227">
        <v>0</v>
      </c>
      <c r="K33" s="227">
        <v>0</v>
      </c>
      <c r="L33" s="227">
        <v>0</v>
      </c>
      <c r="M33" s="227">
        <v>0</v>
      </c>
      <c r="O33" s="126" t="s">
        <v>59</v>
      </c>
      <c r="P33" s="126" t="s">
        <v>60</v>
      </c>
      <c r="Q33" s="227">
        <v>0</v>
      </c>
      <c r="R33" s="227">
        <v>0</v>
      </c>
      <c r="S33" s="227">
        <v>0</v>
      </c>
      <c r="T33" s="227">
        <v>0</v>
      </c>
      <c r="V33" s="126" t="s">
        <v>59</v>
      </c>
      <c r="W33" s="126" t="s">
        <v>60</v>
      </c>
      <c r="X33" s="227">
        <v>0</v>
      </c>
      <c r="Y33" s="227">
        <v>0</v>
      </c>
      <c r="Z33" s="227">
        <v>0</v>
      </c>
      <c r="AA33" s="227">
        <v>0</v>
      </c>
      <c r="AC33" s="126" t="s">
        <v>59</v>
      </c>
      <c r="AD33" s="126" t="s">
        <v>60</v>
      </c>
      <c r="AE33" s="227">
        <v>0</v>
      </c>
      <c r="AF33" s="227">
        <v>0</v>
      </c>
      <c r="AG33" s="227">
        <v>0</v>
      </c>
      <c r="AH33" s="227">
        <v>0</v>
      </c>
      <c r="AJ33" s="126" t="s">
        <v>59</v>
      </c>
      <c r="AK33" s="126" t="s">
        <v>60</v>
      </c>
      <c r="AL33" s="227">
        <v>0</v>
      </c>
      <c r="AM33" s="227">
        <v>0</v>
      </c>
      <c r="AN33" s="227">
        <v>0</v>
      </c>
      <c r="AO33" s="227">
        <v>0</v>
      </c>
      <c r="AQ33" s="126" t="s">
        <v>59</v>
      </c>
      <c r="AR33" s="126" t="s">
        <v>60</v>
      </c>
      <c r="AS33" s="227">
        <v>0</v>
      </c>
      <c r="AT33" s="227">
        <v>0</v>
      </c>
      <c r="AU33" s="227">
        <v>0</v>
      </c>
      <c r="AV33" s="227">
        <v>0</v>
      </c>
      <c r="AX33" s="126" t="s">
        <v>59</v>
      </c>
      <c r="AY33" s="126" t="s">
        <v>60</v>
      </c>
      <c r="AZ33" s="227">
        <v>0</v>
      </c>
      <c r="BA33" s="227">
        <v>0</v>
      </c>
      <c r="BB33" s="227">
        <v>0</v>
      </c>
      <c r="BC33" s="227">
        <v>0</v>
      </c>
      <c r="BE33" s="126" t="s">
        <v>59</v>
      </c>
      <c r="BF33" s="126" t="s">
        <v>60</v>
      </c>
      <c r="BG33" s="227">
        <v>0</v>
      </c>
      <c r="BH33" s="227">
        <v>0</v>
      </c>
      <c r="BI33" s="227">
        <v>0</v>
      </c>
      <c r="BJ33" s="227">
        <v>0</v>
      </c>
      <c r="BL33" s="126" t="s">
        <v>59</v>
      </c>
      <c r="BM33" s="126" t="s">
        <v>60</v>
      </c>
      <c r="BN33" s="227">
        <v>0</v>
      </c>
      <c r="BO33" s="227">
        <v>0</v>
      </c>
      <c r="BP33" s="227">
        <v>0</v>
      </c>
      <c r="BQ33" s="227">
        <v>0</v>
      </c>
      <c r="BS33" s="126" t="s">
        <v>59</v>
      </c>
      <c r="BT33" s="126" t="s">
        <v>60</v>
      </c>
      <c r="BU33" s="227">
        <v>0</v>
      </c>
      <c r="BV33" s="227">
        <v>0</v>
      </c>
      <c r="BW33" s="227">
        <v>0</v>
      </c>
      <c r="BX33" s="227">
        <v>0</v>
      </c>
      <c r="BZ33" s="126" t="s">
        <v>59</v>
      </c>
      <c r="CA33" s="126" t="s">
        <v>60</v>
      </c>
      <c r="CB33" s="227">
        <v>0</v>
      </c>
      <c r="CC33" s="227">
        <v>0</v>
      </c>
      <c r="CD33" s="227">
        <v>0</v>
      </c>
      <c r="CE33" s="227">
        <v>0</v>
      </c>
    </row>
    <row r="34" spans="1:83">
      <c r="A34" s="126" t="s">
        <v>61</v>
      </c>
      <c r="B34" s="126" t="s">
        <v>62</v>
      </c>
      <c r="C34" s="227">
        <v>0</v>
      </c>
      <c r="D34" s="227">
        <v>0</v>
      </c>
      <c r="E34" s="227">
        <v>0</v>
      </c>
      <c r="F34" s="227">
        <v>0</v>
      </c>
      <c r="H34" s="126" t="s">
        <v>61</v>
      </c>
      <c r="I34" s="126" t="s">
        <v>62</v>
      </c>
      <c r="J34" s="227">
        <v>0</v>
      </c>
      <c r="K34" s="227">
        <v>0</v>
      </c>
      <c r="L34" s="227">
        <v>0</v>
      </c>
      <c r="M34" s="227">
        <v>0</v>
      </c>
      <c r="O34" s="126" t="s">
        <v>61</v>
      </c>
      <c r="P34" s="126" t="s">
        <v>62</v>
      </c>
      <c r="Q34" s="227">
        <v>0</v>
      </c>
      <c r="R34" s="227">
        <v>0</v>
      </c>
      <c r="S34" s="227">
        <v>0</v>
      </c>
      <c r="T34" s="227">
        <v>0</v>
      </c>
      <c r="V34" s="126" t="s">
        <v>61</v>
      </c>
      <c r="W34" s="126" t="s">
        <v>62</v>
      </c>
      <c r="X34" s="227">
        <v>0</v>
      </c>
      <c r="Y34" s="227">
        <v>0</v>
      </c>
      <c r="Z34" s="227">
        <v>0</v>
      </c>
      <c r="AA34" s="227">
        <v>0</v>
      </c>
      <c r="AC34" s="126" t="s">
        <v>61</v>
      </c>
      <c r="AD34" s="126" t="s">
        <v>62</v>
      </c>
      <c r="AE34" s="227">
        <v>0</v>
      </c>
      <c r="AF34" s="227">
        <v>0</v>
      </c>
      <c r="AG34" s="227">
        <v>0</v>
      </c>
      <c r="AH34" s="227">
        <v>0</v>
      </c>
      <c r="AJ34" s="126" t="s">
        <v>61</v>
      </c>
      <c r="AK34" s="126" t="s">
        <v>62</v>
      </c>
      <c r="AL34" s="227">
        <v>0</v>
      </c>
      <c r="AM34" s="227">
        <v>0</v>
      </c>
      <c r="AN34" s="227">
        <v>0</v>
      </c>
      <c r="AO34" s="227">
        <v>0</v>
      </c>
      <c r="AQ34" s="126" t="s">
        <v>61</v>
      </c>
      <c r="AR34" s="126" t="s">
        <v>62</v>
      </c>
      <c r="AS34" s="227">
        <v>0</v>
      </c>
      <c r="AT34" s="227">
        <v>0</v>
      </c>
      <c r="AU34" s="227">
        <v>0</v>
      </c>
      <c r="AV34" s="227">
        <v>0</v>
      </c>
      <c r="AX34" s="126" t="s">
        <v>61</v>
      </c>
      <c r="AY34" s="126" t="s">
        <v>62</v>
      </c>
      <c r="AZ34" s="227">
        <v>0</v>
      </c>
      <c r="BA34" s="227">
        <v>0</v>
      </c>
      <c r="BB34" s="227">
        <v>0</v>
      </c>
      <c r="BC34" s="227">
        <v>0</v>
      </c>
      <c r="BE34" s="126" t="s">
        <v>61</v>
      </c>
      <c r="BF34" s="126" t="s">
        <v>62</v>
      </c>
      <c r="BG34" s="227">
        <v>0</v>
      </c>
      <c r="BH34" s="227">
        <v>0</v>
      </c>
      <c r="BI34" s="227">
        <v>0</v>
      </c>
      <c r="BJ34" s="227">
        <v>0</v>
      </c>
      <c r="BL34" s="126" t="s">
        <v>61</v>
      </c>
      <c r="BM34" s="126" t="s">
        <v>62</v>
      </c>
      <c r="BN34" s="227">
        <v>0</v>
      </c>
      <c r="BO34" s="227">
        <v>0</v>
      </c>
      <c r="BP34" s="227">
        <v>0</v>
      </c>
      <c r="BQ34" s="227">
        <v>0</v>
      </c>
      <c r="BS34" s="126" t="s">
        <v>61</v>
      </c>
      <c r="BT34" s="126" t="s">
        <v>62</v>
      </c>
      <c r="BU34" s="227">
        <v>0</v>
      </c>
      <c r="BV34" s="227">
        <v>0</v>
      </c>
      <c r="BW34" s="227">
        <v>0</v>
      </c>
      <c r="BX34" s="227">
        <v>0</v>
      </c>
      <c r="BZ34" s="126" t="s">
        <v>61</v>
      </c>
      <c r="CA34" s="126" t="s">
        <v>62</v>
      </c>
      <c r="CB34" s="227">
        <v>0</v>
      </c>
      <c r="CC34" s="227">
        <v>0</v>
      </c>
      <c r="CD34" s="227">
        <v>0</v>
      </c>
      <c r="CE34" s="227">
        <v>0</v>
      </c>
    </row>
    <row r="35" spans="1:83">
      <c r="A35" s="126" t="s">
        <v>63</v>
      </c>
      <c r="B35" s="126" t="s">
        <v>64</v>
      </c>
      <c r="C35" s="227">
        <v>0</v>
      </c>
      <c r="D35" s="227">
        <v>0</v>
      </c>
      <c r="E35" s="227">
        <v>0</v>
      </c>
      <c r="F35" s="227">
        <v>0</v>
      </c>
      <c r="H35" s="126" t="s">
        <v>63</v>
      </c>
      <c r="I35" s="126" t="s">
        <v>64</v>
      </c>
      <c r="J35" s="227">
        <v>0</v>
      </c>
      <c r="K35" s="227">
        <v>0</v>
      </c>
      <c r="L35" s="227">
        <v>0</v>
      </c>
      <c r="M35" s="227">
        <v>0</v>
      </c>
      <c r="O35" s="126" t="s">
        <v>63</v>
      </c>
      <c r="P35" s="126" t="s">
        <v>64</v>
      </c>
      <c r="Q35" s="227">
        <v>0</v>
      </c>
      <c r="R35" s="227">
        <v>0</v>
      </c>
      <c r="S35" s="227">
        <v>0</v>
      </c>
      <c r="T35" s="227">
        <v>0</v>
      </c>
      <c r="V35" s="126" t="s">
        <v>63</v>
      </c>
      <c r="W35" s="126" t="s">
        <v>64</v>
      </c>
      <c r="X35" s="227">
        <v>0</v>
      </c>
      <c r="Y35" s="227">
        <v>0</v>
      </c>
      <c r="Z35" s="227">
        <v>0</v>
      </c>
      <c r="AA35" s="227">
        <v>0</v>
      </c>
      <c r="AC35" s="126" t="s">
        <v>63</v>
      </c>
      <c r="AD35" s="126" t="s">
        <v>64</v>
      </c>
      <c r="AE35" s="227">
        <v>0</v>
      </c>
      <c r="AF35" s="227">
        <v>0</v>
      </c>
      <c r="AG35" s="227">
        <v>0</v>
      </c>
      <c r="AH35" s="227">
        <v>0</v>
      </c>
      <c r="AJ35" s="126" t="s">
        <v>63</v>
      </c>
      <c r="AK35" s="126" t="s">
        <v>64</v>
      </c>
      <c r="AL35" s="227">
        <v>0</v>
      </c>
      <c r="AM35" s="227">
        <v>0</v>
      </c>
      <c r="AN35" s="227">
        <v>0</v>
      </c>
      <c r="AO35" s="227">
        <v>0</v>
      </c>
      <c r="AQ35" s="126" t="s">
        <v>63</v>
      </c>
      <c r="AR35" s="126" t="s">
        <v>64</v>
      </c>
      <c r="AS35" s="227">
        <v>0</v>
      </c>
      <c r="AT35" s="227">
        <v>0</v>
      </c>
      <c r="AU35" s="227">
        <v>0</v>
      </c>
      <c r="AV35" s="227">
        <v>0</v>
      </c>
      <c r="AX35" s="126" t="s">
        <v>63</v>
      </c>
      <c r="AY35" s="126" t="s">
        <v>64</v>
      </c>
      <c r="AZ35" s="227">
        <v>0</v>
      </c>
      <c r="BA35" s="227">
        <v>0</v>
      </c>
      <c r="BB35" s="227">
        <v>0</v>
      </c>
      <c r="BC35" s="227">
        <v>0</v>
      </c>
      <c r="BE35" s="126" t="s">
        <v>63</v>
      </c>
      <c r="BF35" s="126" t="s">
        <v>64</v>
      </c>
      <c r="BG35" s="227">
        <v>0</v>
      </c>
      <c r="BH35" s="227">
        <v>0</v>
      </c>
      <c r="BI35" s="227">
        <v>0</v>
      </c>
      <c r="BJ35" s="227">
        <v>0</v>
      </c>
      <c r="BL35" s="126" t="s">
        <v>63</v>
      </c>
      <c r="BM35" s="126" t="s">
        <v>64</v>
      </c>
      <c r="BN35" s="227">
        <v>0</v>
      </c>
      <c r="BO35" s="227">
        <v>0</v>
      </c>
      <c r="BP35" s="227">
        <v>0</v>
      </c>
      <c r="BQ35" s="227">
        <v>0</v>
      </c>
      <c r="BS35" s="126" t="s">
        <v>63</v>
      </c>
      <c r="BT35" s="126" t="s">
        <v>64</v>
      </c>
      <c r="BU35" s="227">
        <v>0</v>
      </c>
      <c r="BV35" s="227">
        <v>0</v>
      </c>
      <c r="BW35" s="227">
        <v>0</v>
      </c>
      <c r="BX35" s="227">
        <v>0</v>
      </c>
      <c r="BZ35" s="126" t="s">
        <v>63</v>
      </c>
      <c r="CA35" s="126" t="s">
        <v>64</v>
      </c>
      <c r="CB35" s="227">
        <v>0</v>
      </c>
      <c r="CC35" s="227">
        <v>0</v>
      </c>
      <c r="CD35" s="227">
        <v>0</v>
      </c>
      <c r="CE35" s="227">
        <v>0</v>
      </c>
    </row>
    <row r="36" spans="1:83">
      <c r="A36" s="126" t="s">
        <v>65</v>
      </c>
      <c r="B36" s="126" t="s">
        <v>66</v>
      </c>
      <c r="C36" s="227">
        <v>0</v>
      </c>
      <c r="D36" s="227">
        <v>0</v>
      </c>
      <c r="E36" s="227">
        <v>0</v>
      </c>
      <c r="F36" s="227">
        <v>0</v>
      </c>
      <c r="H36" s="126" t="s">
        <v>65</v>
      </c>
      <c r="I36" s="126" t="s">
        <v>66</v>
      </c>
      <c r="J36" s="227">
        <v>0</v>
      </c>
      <c r="K36" s="227">
        <v>0</v>
      </c>
      <c r="L36" s="227">
        <v>0</v>
      </c>
      <c r="M36" s="227">
        <v>0</v>
      </c>
      <c r="O36" s="126" t="s">
        <v>65</v>
      </c>
      <c r="P36" s="126" t="s">
        <v>66</v>
      </c>
      <c r="Q36" s="227">
        <v>0</v>
      </c>
      <c r="R36" s="227">
        <v>0</v>
      </c>
      <c r="S36" s="227">
        <v>0</v>
      </c>
      <c r="T36" s="227">
        <v>0</v>
      </c>
      <c r="V36" s="126" t="s">
        <v>65</v>
      </c>
      <c r="W36" s="126" t="s">
        <v>66</v>
      </c>
      <c r="X36" s="227">
        <v>0</v>
      </c>
      <c r="Y36" s="227">
        <v>0</v>
      </c>
      <c r="Z36" s="227">
        <v>0</v>
      </c>
      <c r="AA36" s="227">
        <v>0</v>
      </c>
      <c r="AC36" s="126" t="s">
        <v>65</v>
      </c>
      <c r="AD36" s="126" t="s">
        <v>66</v>
      </c>
      <c r="AE36" s="227">
        <v>0</v>
      </c>
      <c r="AF36" s="227">
        <v>0</v>
      </c>
      <c r="AG36" s="227">
        <v>0</v>
      </c>
      <c r="AH36" s="227">
        <v>0</v>
      </c>
      <c r="AJ36" s="126" t="s">
        <v>65</v>
      </c>
      <c r="AK36" s="126" t="s">
        <v>66</v>
      </c>
      <c r="AL36" s="227">
        <v>0</v>
      </c>
      <c r="AM36" s="227">
        <v>0</v>
      </c>
      <c r="AN36" s="227">
        <v>0</v>
      </c>
      <c r="AO36" s="227">
        <v>0</v>
      </c>
      <c r="AQ36" s="126" t="s">
        <v>65</v>
      </c>
      <c r="AR36" s="126" t="s">
        <v>66</v>
      </c>
      <c r="AS36" s="227">
        <v>0</v>
      </c>
      <c r="AT36" s="227">
        <v>0</v>
      </c>
      <c r="AU36" s="227">
        <v>0</v>
      </c>
      <c r="AV36" s="227">
        <v>0</v>
      </c>
      <c r="AX36" s="126" t="s">
        <v>65</v>
      </c>
      <c r="AY36" s="126" t="s">
        <v>66</v>
      </c>
      <c r="AZ36" s="227">
        <v>0</v>
      </c>
      <c r="BA36" s="227">
        <v>0</v>
      </c>
      <c r="BB36" s="227">
        <v>0</v>
      </c>
      <c r="BC36" s="227">
        <v>0</v>
      </c>
      <c r="BE36" s="126" t="s">
        <v>65</v>
      </c>
      <c r="BF36" s="126" t="s">
        <v>66</v>
      </c>
      <c r="BG36" s="227">
        <v>0</v>
      </c>
      <c r="BH36" s="227">
        <v>0</v>
      </c>
      <c r="BI36" s="227">
        <v>0</v>
      </c>
      <c r="BJ36" s="227">
        <v>0</v>
      </c>
      <c r="BL36" s="126" t="s">
        <v>65</v>
      </c>
      <c r="BM36" s="126" t="s">
        <v>66</v>
      </c>
      <c r="BN36" s="227">
        <v>0</v>
      </c>
      <c r="BO36" s="227">
        <v>0</v>
      </c>
      <c r="BP36" s="227">
        <v>0</v>
      </c>
      <c r="BQ36" s="227">
        <v>0</v>
      </c>
      <c r="BS36" s="126" t="s">
        <v>65</v>
      </c>
      <c r="BT36" s="126" t="s">
        <v>66</v>
      </c>
      <c r="BU36" s="227">
        <v>0</v>
      </c>
      <c r="BV36" s="227">
        <v>0</v>
      </c>
      <c r="BW36" s="227">
        <v>0</v>
      </c>
      <c r="BX36" s="227">
        <v>0</v>
      </c>
      <c r="BZ36" s="126" t="s">
        <v>65</v>
      </c>
      <c r="CA36" s="126" t="s">
        <v>66</v>
      </c>
      <c r="CB36" s="227">
        <v>0</v>
      </c>
      <c r="CC36" s="227">
        <v>0</v>
      </c>
      <c r="CD36" s="227">
        <v>0</v>
      </c>
      <c r="CE36" s="227">
        <v>0</v>
      </c>
    </row>
    <row r="37" spans="1:83">
      <c r="A37" s="126" t="s">
        <v>67</v>
      </c>
      <c r="B37" s="126" t="s">
        <v>68</v>
      </c>
      <c r="C37" s="227">
        <v>0</v>
      </c>
      <c r="D37" s="227">
        <v>0</v>
      </c>
      <c r="E37" s="227">
        <v>0</v>
      </c>
      <c r="F37" s="227">
        <v>0</v>
      </c>
      <c r="H37" s="126" t="s">
        <v>67</v>
      </c>
      <c r="I37" s="126" t="s">
        <v>68</v>
      </c>
      <c r="J37" s="227">
        <v>0</v>
      </c>
      <c r="K37" s="227">
        <v>0</v>
      </c>
      <c r="L37" s="227">
        <v>0</v>
      </c>
      <c r="M37" s="227">
        <v>0</v>
      </c>
      <c r="O37" s="126" t="s">
        <v>67</v>
      </c>
      <c r="P37" s="126" t="s">
        <v>68</v>
      </c>
      <c r="Q37" s="227">
        <v>0</v>
      </c>
      <c r="R37" s="227">
        <v>0</v>
      </c>
      <c r="S37" s="227">
        <v>0</v>
      </c>
      <c r="T37" s="227">
        <v>0</v>
      </c>
      <c r="V37" s="126" t="s">
        <v>67</v>
      </c>
      <c r="W37" s="126" t="s">
        <v>68</v>
      </c>
      <c r="X37" s="227">
        <v>0</v>
      </c>
      <c r="Y37" s="227">
        <v>0</v>
      </c>
      <c r="Z37" s="227">
        <v>0</v>
      </c>
      <c r="AA37" s="227">
        <v>0</v>
      </c>
      <c r="AC37" s="126" t="s">
        <v>67</v>
      </c>
      <c r="AD37" s="126" t="s">
        <v>68</v>
      </c>
      <c r="AE37" s="227">
        <v>0</v>
      </c>
      <c r="AF37" s="227">
        <v>0</v>
      </c>
      <c r="AG37" s="227">
        <v>0</v>
      </c>
      <c r="AH37" s="227">
        <v>0</v>
      </c>
      <c r="AJ37" s="126" t="s">
        <v>67</v>
      </c>
      <c r="AK37" s="126" t="s">
        <v>68</v>
      </c>
      <c r="AL37" s="227">
        <v>0</v>
      </c>
      <c r="AM37" s="227">
        <v>0</v>
      </c>
      <c r="AN37" s="227">
        <v>0</v>
      </c>
      <c r="AO37" s="227">
        <v>0</v>
      </c>
      <c r="AQ37" s="126" t="s">
        <v>67</v>
      </c>
      <c r="AR37" s="126" t="s">
        <v>68</v>
      </c>
      <c r="AS37" s="227">
        <v>0</v>
      </c>
      <c r="AT37" s="227">
        <v>0</v>
      </c>
      <c r="AU37" s="227">
        <v>0</v>
      </c>
      <c r="AV37" s="227">
        <v>0</v>
      </c>
      <c r="AX37" s="126" t="s">
        <v>67</v>
      </c>
      <c r="AY37" s="126" t="s">
        <v>68</v>
      </c>
      <c r="AZ37" s="227">
        <v>0</v>
      </c>
      <c r="BA37" s="227">
        <v>0</v>
      </c>
      <c r="BB37" s="227">
        <v>0</v>
      </c>
      <c r="BC37" s="227">
        <v>0</v>
      </c>
      <c r="BE37" s="126" t="s">
        <v>67</v>
      </c>
      <c r="BF37" s="126" t="s">
        <v>68</v>
      </c>
      <c r="BG37" s="227">
        <v>0</v>
      </c>
      <c r="BH37" s="227">
        <v>0</v>
      </c>
      <c r="BI37" s="227">
        <v>0</v>
      </c>
      <c r="BJ37" s="227">
        <v>0</v>
      </c>
      <c r="BL37" s="126" t="s">
        <v>67</v>
      </c>
      <c r="BM37" s="126" t="s">
        <v>68</v>
      </c>
      <c r="BN37" s="227">
        <v>0</v>
      </c>
      <c r="BO37" s="227">
        <v>0</v>
      </c>
      <c r="BP37" s="227">
        <v>0</v>
      </c>
      <c r="BQ37" s="227">
        <v>0</v>
      </c>
      <c r="BS37" s="126" t="s">
        <v>67</v>
      </c>
      <c r="BT37" s="126" t="s">
        <v>68</v>
      </c>
      <c r="BU37" s="227">
        <v>0</v>
      </c>
      <c r="BV37" s="227">
        <v>0</v>
      </c>
      <c r="BW37" s="227">
        <v>0</v>
      </c>
      <c r="BX37" s="227">
        <v>0</v>
      </c>
      <c r="BZ37" s="126" t="s">
        <v>67</v>
      </c>
      <c r="CA37" s="126" t="s">
        <v>68</v>
      </c>
      <c r="CB37" s="227">
        <v>0</v>
      </c>
      <c r="CC37" s="227">
        <v>0</v>
      </c>
      <c r="CD37" s="227">
        <v>0</v>
      </c>
      <c r="CE37" s="227">
        <v>0</v>
      </c>
    </row>
    <row r="38" spans="1:83">
      <c r="A38" s="126" t="s">
        <v>69</v>
      </c>
      <c r="B38" s="126" t="s">
        <v>70</v>
      </c>
      <c r="C38" s="227">
        <v>0</v>
      </c>
      <c r="D38" s="227">
        <v>0</v>
      </c>
      <c r="E38" s="227">
        <v>0</v>
      </c>
      <c r="F38" s="227">
        <v>0</v>
      </c>
      <c r="H38" s="126" t="s">
        <v>69</v>
      </c>
      <c r="I38" s="126" t="s">
        <v>70</v>
      </c>
      <c r="J38" s="227">
        <v>0</v>
      </c>
      <c r="K38" s="227">
        <v>0</v>
      </c>
      <c r="L38" s="227">
        <v>0</v>
      </c>
      <c r="M38" s="227">
        <v>0</v>
      </c>
      <c r="O38" s="126" t="s">
        <v>69</v>
      </c>
      <c r="P38" s="126" t="s">
        <v>70</v>
      </c>
      <c r="Q38" s="227">
        <v>0</v>
      </c>
      <c r="R38" s="227">
        <v>0</v>
      </c>
      <c r="S38" s="227">
        <v>0</v>
      </c>
      <c r="T38" s="227">
        <v>0</v>
      </c>
      <c r="V38" s="126" t="s">
        <v>69</v>
      </c>
      <c r="W38" s="126" t="s">
        <v>70</v>
      </c>
      <c r="X38" s="227">
        <v>0</v>
      </c>
      <c r="Y38" s="227">
        <v>0</v>
      </c>
      <c r="Z38" s="227">
        <v>0</v>
      </c>
      <c r="AA38" s="227">
        <v>0</v>
      </c>
      <c r="AC38" s="126" t="s">
        <v>69</v>
      </c>
      <c r="AD38" s="126" t="s">
        <v>70</v>
      </c>
      <c r="AE38" s="227">
        <v>0</v>
      </c>
      <c r="AF38" s="227">
        <v>0</v>
      </c>
      <c r="AG38" s="227">
        <v>0</v>
      </c>
      <c r="AH38" s="227">
        <v>0</v>
      </c>
      <c r="AJ38" s="126" t="s">
        <v>69</v>
      </c>
      <c r="AK38" s="126" t="s">
        <v>70</v>
      </c>
      <c r="AL38" s="227">
        <v>0</v>
      </c>
      <c r="AM38" s="227">
        <v>0</v>
      </c>
      <c r="AN38" s="227">
        <v>0</v>
      </c>
      <c r="AO38" s="227">
        <v>0</v>
      </c>
      <c r="AQ38" s="126" t="s">
        <v>69</v>
      </c>
      <c r="AR38" s="126" t="s">
        <v>70</v>
      </c>
      <c r="AS38" s="227">
        <v>0</v>
      </c>
      <c r="AT38" s="227">
        <v>0</v>
      </c>
      <c r="AU38" s="227">
        <v>0</v>
      </c>
      <c r="AV38" s="227">
        <v>0</v>
      </c>
      <c r="AX38" s="126" t="s">
        <v>69</v>
      </c>
      <c r="AY38" s="126" t="s">
        <v>70</v>
      </c>
      <c r="AZ38" s="227">
        <v>0</v>
      </c>
      <c r="BA38" s="227">
        <v>0</v>
      </c>
      <c r="BB38" s="227">
        <v>0</v>
      </c>
      <c r="BC38" s="227">
        <v>0</v>
      </c>
      <c r="BE38" s="126" t="s">
        <v>69</v>
      </c>
      <c r="BF38" s="126" t="s">
        <v>70</v>
      </c>
      <c r="BG38" s="227">
        <v>0</v>
      </c>
      <c r="BH38" s="227">
        <v>0</v>
      </c>
      <c r="BI38" s="227">
        <v>0</v>
      </c>
      <c r="BJ38" s="227">
        <v>0</v>
      </c>
      <c r="BL38" s="126" t="s">
        <v>69</v>
      </c>
      <c r="BM38" s="126" t="s">
        <v>70</v>
      </c>
      <c r="BN38" s="227">
        <v>0</v>
      </c>
      <c r="BO38" s="227">
        <v>0</v>
      </c>
      <c r="BP38" s="227">
        <v>0</v>
      </c>
      <c r="BQ38" s="227">
        <v>0</v>
      </c>
      <c r="BS38" s="126" t="s">
        <v>69</v>
      </c>
      <c r="BT38" s="126" t="s">
        <v>70</v>
      </c>
      <c r="BU38" s="227">
        <v>0</v>
      </c>
      <c r="BV38" s="227">
        <v>0</v>
      </c>
      <c r="BW38" s="227">
        <v>0</v>
      </c>
      <c r="BX38" s="227">
        <v>0</v>
      </c>
      <c r="BZ38" s="126" t="s">
        <v>69</v>
      </c>
      <c r="CA38" s="126" t="s">
        <v>70</v>
      </c>
      <c r="CB38" s="227">
        <v>0</v>
      </c>
      <c r="CC38" s="227">
        <v>0</v>
      </c>
      <c r="CD38" s="227">
        <v>0</v>
      </c>
      <c r="CE38" s="227">
        <v>0</v>
      </c>
    </row>
    <row r="39" spans="1:83">
      <c r="A39" s="126" t="s">
        <v>71</v>
      </c>
      <c r="B39" s="126" t="s">
        <v>72</v>
      </c>
      <c r="C39" s="227">
        <v>0</v>
      </c>
      <c r="D39" s="227">
        <v>0</v>
      </c>
      <c r="E39" s="227">
        <v>0</v>
      </c>
      <c r="F39" s="227">
        <v>0</v>
      </c>
      <c r="H39" s="126" t="s">
        <v>71</v>
      </c>
      <c r="I39" s="126" t="s">
        <v>72</v>
      </c>
      <c r="J39" s="227">
        <v>0</v>
      </c>
      <c r="K39" s="227">
        <v>0</v>
      </c>
      <c r="L39" s="227">
        <v>0</v>
      </c>
      <c r="M39" s="227">
        <v>0</v>
      </c>
      <c r="O39" s="126" t="s">
        <v>71</v>
      </c>
      <c r="P39" s="126" t="s">
        <v>72</v>
      </c>
      <c r="Q39" s="227">
        <v>0</v>
      </c>
      <c r="R39" s="227">
        <v>0</v>
      </c>
      <c r="S39" s="227">
        <v>0</v>
      </c>
      <c r="T39" s="227">
        <v>0</v>
      </c>
      <c r="V39" s="126" t="s">
        <v>71</v>
      </c>
      <c r="W39" s="126" t="s">
        <v>72</v>
      </c>
      <c r="X39" s="227">
        <v>0</v>
      </c>
      <c r="Y39" s="227">
        <v>0</v>
      </c>
      <c r="Z39" s="227">
        <v>0</v>
      </c>
      <c r="AA39" s="227">
        <v>0</v>
      </c>
      <c r="AC39" s="126" t="s">
        <v>71</v>
      </c>
      <c r="AD39" s="126" t="s">
        <v>72</v>
      </c>
      <c r="AE39" s="227">
        <v>0</v>
      </c>
      <c r="AF39" s="227">
        <v>0</v>
      </c>
      <c r="AG39" s="227">
        <v>0</v>
      </c>
      <c r="AH39" s="227">
        <v>0</v>
      </c>
      <c r="AJ39" s="126" t="s">
        <v>71</v>
      </c>
      <c r="AK39" s="126" t="s">
        <v>72</v>
      </c>
      <c r="AL39" s="227">
        <v>0</v>
      </c>
      <c r="AM39" s="227">
        <v>0</v>
      </c>
      <c r="AN39" s="227">
        <v>0</v>
      </c>
      <c r="AO39" s="227">
        <v>0</v>
      </c>
      <c r="AQ39" s="126" t="s">
        <v>71</v>
      </c>
      <c r="AR39" s="126" t="s">
        <v>72</v>
      </c>
      <c r="AS39" s="227">
        <v>0</v>
      </c>
      <c r="AT39" s="227">
        <v>0</v>
      </c>
      <c r="AU39" s="227">
        <v>0</v>
      </c>
      <c r="AV39" s="227">
        <v>0</v>
      </c>
      <c r="AX39" s="126" t="s">
        <v>71</v>
      </c>
      <c r="AY39" s="126" t="s">
        <v>72</v>
      </c>
      <c r="AZ39" s="227">
        <v>0</v>
      </c>
      <c r="BA39" s="227">
        <v>0</v>
      </c>
      <c r="BB39" s="227">
        <v>0</v>
      </c>
      <c r="BC39" s="227">
        <v>0</v>
      </c>
      <c r="BE39" s="126" t="s">
        <v>71</v>
      </c>
      <c r="BF39" s="126" t="s">
        <v>72</v>
      </c>
      <c r="BG39" s="227">
        <v>0</v>
      </c>
      <c r="BH39" s="227">
        <v>0</v>
      </c>
      <c r="BI39" s="227">
        <v>0</v>
      </c>
      <c r="BJ39" s="227">
        <v>0</v>
      </c>
      <c r="BL39" s="126" t="s">
        <v>71</v>
      </c>
      <c r="BM39" s="126" t="s">
        <v>72</v>
      </c>
      <c r="BN39" s="227">
        <v>0</v>
      </c>
      <c r="BO39" s="227">
        <v>0</v>
      </c>
      <c r="BP39" s="227">
        <v>0</v>
      </c>
      <c r="BQ39" s="227">
        <v>0</v>
      </c>
      <c r="BS39" s="126" t="s">
        <v>71</v>
      </c>
      <c r="BT39" s="126" t="s">
        <v>72</v>
      </c>
      <c r="BU39" s="227">
        <v>0</v>
      </c>
      <c r="BV39" s="227">
        <v>0</v>
      </c>
      <c r="BW39" s="227">
        <v>0</v>
      </c>
      <c r="BX39" s="227">
        <v>0</v>
      </c>
      <c r="BZ39" s="126" t="s">
        <v>71</v>
      </c>
      <c r="CA39" s="126" t="s">
        <v>72</v>
      </c>
      <c r="CB39" s="227">
        <v>0</v>
      </c>
      <c r="CC39" s="227">
        <v>0</v>
      </c>
      <c r="CD39" s="227">
        <v>0</v>
      </c>
      <c r="CE39" s="227">
        <v>0</v>
      </c>
    </row>
    <row r="40" spans="1:83">
      <c r="A40" s="126" t="s">
        <v>73</v>
      </c>
      <c r="B40" s="126" t="s">
        <v>74</v>
      </c>
      <c r="C40" s="227">
        <v>0</v>
      </c>
      <c r="D40" s="227">
        <v>0</v>
      </c>
      <c r="E40" s="227">
        <v>0</v>
      </c>
      <c r="F40" s="227">
        <v>0</v>
      </c>
      <c r="H40" s="126" t="s">
        <v>73</v>
      </c>
      <c r="I40" s="126" t="s">
        <v>74</v>
      </c>
      <c r="J40" s="227">
        <v>0</v>
      </c>
      <c r="K40" s="227">
        <v>0</v>
      </c>
      <c r="L40" s="227">
        <v>0</v>
      </c>
      <c r="M40" s="227">
        <v>0</v>
      </c>
      <c r="O40" s="126" t="s">
        <v>73</v>
      </c>
      <c r="P40" s="126" t="s">
        <v>74</v>
      </c>
      <c r="Q40" s="227">
        <v>0</v>
      </c>
      <c r="R40" s="227">
        <v>0</v>
      </c>
      <c r="S40" s="227">
        <v>0</v>
      </c>
      <c r="T40" s="227">
        <v>0</v>
      </c>
      <c r="V40" s="126" t="s">
        <v>73</v>
      </c>
      <c r="W40" s="126" t="s">
        <v>74</v>
      </c>
      <c r="X40" s="227">
        <v>0</v>
      </c>
      <c r="Y40" s="227">
        <v>0</v>
      </c>
      <c r="Z40" s="227">
        <v>0</v>
      </c>
      <c r="AA40" s="227">
        <v>0</v>
      </c>
      <c r="AC40" s="126" t="s">
        <v>73</v>
      </c>
      <c r="AD40" s="126" t="s">
        <v>74</v>
      </c>
      <c r="AE40" s="227">
        <v>0</v>
      </c>
      <c r="AF40" s="227">
        <v>0</v>
      </c>
      <c r="AG40" s="227">
        <v>0</v>
      </c>
      <c r="AH40" s="227">
        <v>0</v>
      </c>
      <c r="AJ40" s="126" t="s">
        <v>73</v>
      </c>
      <c r="AK40" s="126" t="s">
        <v>74</v>
      </c>
      <c r="AL40" s="227">
        <v>0</v>
      </c>
      <c r="AM40" s="227">
        <v>0</v>
      </c>
      <c r="AN40" s="227">
        <v>0</v>
      </c>
      <c r="AO40" s="227">
        <v>0</v>
      </c>
      <c r="AQ40" s="126" t="s">
        <v>73</v>
      </c>
      <c r="AR40" s="126" t="s">
        <v>74</v>
      </c>
      <c r="AS40" s="227">
        <v>0</v>
      </c>
      <c r="AT40" s="227">
        <v>0</v>
      </c>
      <c r="AU40" s="227">
        <v>0</v>
      </c>
      <c r="AV40" s="227">
        <v>0</v>
      </c>
      <c r="AX40" s="126" t="s">
        <v>73</v>
      </c>
      <c r="AY40" s="126" t="s">
        <v>74</v>
      </c>
      <c r="AZ40" s="227">
        <v>0</v>
      </c>
      <c r="BA40" s="227">
        <v>0</v>
      </c>
      <c r="BB40" s="227">
        <v>0</v>
      </c>
      <c r="BC40" s="227">
        <v>0</v>
      </c>
      <c r="BE40" s="126" t="s">
        <v>73</v>
      </c>
      <c r="BF40" s="126" t="s">
        <v>74</v>
      </c>
      <c r="BG40" s="227">
        <v>0</v>
      </c>
      <c r="BH40" s="227">
        <v>0</v>
      </c>
      <c r="BI40" s="227">
        <v>0</v>
      </c>
      <c r="BJ40" s="227">
        <v>0</v>
      </c>
      <c r="BL40" s="126" t="s">
        <v>73</v>
      </c>
      <c r="BM40" s="126" t="s">
        <v>74</v>
      </c>
      <c r="BN40" s="227">
        <v>0</v>
      </c>
      <c r="BO40" s="227">
        <v>0</v>
      </c>
      <c r="BP40" s="227">
        <v>0</v>
      </c>
      <c r="BQ40" s="227">
        <v>0</v>
      </c>
      <c r="BS40" s="126" t="s">
        <v>73</v>
      </c>
      <c r="BT40" s="126" t="s">
        <v>74</v>
      </c>
      <c r="BU40" s="227">
        <v>0</v>
      </c>
      <c r="BV40" s="227">
        <v>0</v>
      </c>
      <c r="BW40" s="227">
        <v>0</v>
      </c>
      <c r="BX40" s="227">
        <v>0</v>
      </c>
      <c r="BZ40" s="126" t="s">
        <v>73</v>
      </c>
      <c r="CA40" s="126" t="s">
        <v>74</v>
      </c>
      <c r="CB40" s="227">
        <v>0</v>
      </c>
      <c r="CC40" s="227">
        <v>0</v>
      </c>
      <c r="CD40" s="227">
        <v>0</v>
      </c>
      <c r="CE40" s="227">
        <v>0</v>
      </c>
    </row>
    <row r="41" spans="1:83">
      <c r="A41" s="126" t="s">
        <v>75</v>
      </c>
      <c r="B41" s="126" t="s">
        <v>76</v>
      </c>
      <c r="C41" s="227">
        <v>0</v>
      </c>
      <c r="D41" s="227">
        <v>0</v>
      </c>
      <c r="E41" s="227">
        <v>0</v>
      </c>
      <c r="F41" s="227">
        <v>0</v>
      </c>
      <c r="H41" s="126" t="s">
        <v>75</v>
      </c>
      <c r="I41" s="126" t="s">
        <v>76</v>
      </c>
      <c r="J41" s="227">
        <v>0</v>
      </c>
      <c r="K41" s="227">
        <v>0</v>
      </c>
      <c r="L41" s="227">
        <v>0</v>
      </c>
      <c r="M41" s="227">
        <v>0</v>
      </c>
      <c r="O41" s="126" t="s">
        <v>75</v>
      </c>
      <c r="P41" s="126" t="s">
        <v>76</v>
      </c>
      <c r="Q41" s="227">
        <v>0</v>
      </c>
      <c r="R41" s="227">
        <v>0</v>
      </c>
      <c r="S41" s="227">
        <v>0</v>
      </c>
      <c r="T41" s="227">
        <v>0</v>
      </c>
      <c r="V41" s="126" t="s">
        <v>75</v>
      </c>
      <c r="W41" s="126" t="s">
        <v>76</v>
      </c>
      <c r="X41" s="227">
        <v>0</v>
      </c>
      <c r="Y41" s="227">
        <v>0</v>
      </c>
      <c r="Z41" s="227">
        <v>0</v>
      </c>
      <c r="AA41" s="227">
        <v>0</v>
      </c>
      <c r="AC41" s="126" t="s">
        <v>75</v>
      </c>
      <c r="AD41" s="126" t="s">
        <v>76</v>
      </c>
      <c r="AE41" s="227">
        <v>0</v>
      </c>
      <c r="AF41" s="227">
        <v>0</v>
      </c>
      <c r="AG41" s="227">
        <v>0</v>
      </c>
      <c r="AH41" s="227">
        <v>0</v>
      </c>
      <c r="AJ41" s="126" t="s">
        <v>75</v>
      </c>
      <c r="AK41" s="126" t="s">
        <v>76</v>
      </c>
      <c r="AL41" s="227">
        <v>0</v>
      </c>
      <c r="AM41" s="227">
        <v>0</v>
      </c>
      <c r="AN41" s="227">
        <v>0</v>
      </c>
      <c r="AO41" s="227">
        <v>0</v>
      </c>
      <c r="AQ41" s="126" t="s">
        <v>75</v>
      </c>
      <c r="AR41" s="126" t="s">
        <v>76</v>
      </c>
      <c r="AS41" s="227">
        <v>0</v>
      </c>
      <c r="AT41" s="227">
        <v>0</v>
      </c>
      <c r="AU41" s="227">
        <v>0</v>
      </c>
      <c r="AV41" s="227">
        <v>0</v>
      </c>
      <c r="AX41" s="126" t="s">
        <v>75</v>
      </c>
      <c r="AY41" s="126" t="s">
        <v>76</v>
      </c>
      <c r="AZ41" s="227">
        <v>0</v>
      </c>
      <c r="BA41" s="227">
        <v>0</v>
      </c>
      <c r="BB41" s="227">
        <v>0</v>
      </c>
      <c r="BC41" s="227">
        <v>0</v>
      </c>
      <c r="BE41" s="126" t="s">
        <v>75</v>
      </c>
      <c r="BF41" s="126" t="s">
        <v>76</v>
      </c>
      <c r="BG41" s="227">
        <v>0</v>
      </c>
      <c r="BH41" s="227">
        <v>0</v>
      </c>
      <c r="BI41" s="227">
        <v>0</v>
      </c>
      <c r="BJ41" s="227">
        <v>0</v>
      </c>
      <c r="BL41" s="126" t="s">
        <v>75</v>
      </c>
      <c r="BM41" s="126" t="s">
        <v>76</v>
      </c>
      <c r="BN41" s="227">
        <v>0</v>
      </c>
      <c r="BO41" s="227">
        <v>0</v>
      </c>
      <c r="BP41" s="227">
        <v>0</v>
      </c>
      <c r="BQ41" s="227">
        <v>0</v>
      </c>
      <c r="BS41" s="126" t="s">
        <v>75</v>
      </c>
      <c r="BT41" s="126" t="s">
        <v>76</v>
      </c>
      <c r="BU41" s="227">
        <v>0</v>
      </c>
      <c r="BV41" s="227">
        <v>0</v>
      </c>
      <c r="BW41" s="227">
        <v>0</v>
      </c>
      <c r="BX41" s="227">
        <v>0</v>
      </c>
      <c r="BZ41" s="126" t="s">
        <v>75</v>
      </c>
      <c r="CA41" s="126" t="s">
        <v>76</v>
      </c>
      <c r="CB41" s="227">
        <v>0</v>
      </c>
      <c r="CC41" s="227">
        <v>0</v>
      </c>
      <c r="CD41" s="227">
        <v>0</v>
      </c>
      <c r="CE41" s="227">
        <v>0</v>
      </c>
    </row>
    <row r="42" spans="1:83">
      <c r="A42" s="126" t="s">
        <v>77</v>
      </c>
      <c r="B42" s="126" t="s">
        <v>78</v>
      </c>
      <c r="C42" s="227">
        <v>0</v>
      </c>
      <c r="D42" s="227">
        <v>0</v>
      </c>
      <c r="E42" s="227">
        <v>0</v>
      </c>
      <c r="F42" s="227">
        <v>0</v>
      </c>
      <c r="H42" s="126" t="s">
        <v>77</v>
      </c>
      <c r="I42" s="126" t="s">
        <v>78</v>
      </c>
      <c r="J42" s="227">
        <v>0</v>
      </c>
      <c r="K42" s="227">
        <v>0</v>
      </c>
      <c r="L42" s="227">
        <v>0</v>
      </c>
      <c r="M42" s="227">
        <v>0</v>
      </c>
      <c r="O42" s="126" t="s">
        <v>77</v>
      </c>
      <c r="P42" s="126" t="s">
        <v>78</v>
      </c>
      <c r="Q42" s="227">
        <v>0</v>
      </c>
      <c r="R42" s="227">
        <v>0</v>
      </c>
      <c r="S42" s="227">
        <v>0</v>
      </c>
      <c r="T42" s="227">
        <v>0</v>
      </c>
      <c r="V42" s="126" t="s">
        <v>77</v>
      </c>
      <c r="W42" s="126" t="s">
        <v>78</v>
      </c>
      <c r="X42" s="227">
        <v>0</v>
      </c>
      <c r="Y42" s="227">
        <v>0</v>
      </c>
      <c r="Z42" s="227">
        <v>0</v>
      </c>
      <c r="AA42" s="227">
        <v>0</v>
      </c>
      <c r="AC42" s="126" t="s">
        <v>77</v>
      </c>
      <c r="AD42" s="126" t="s">
        <v>78</v>
      </c>
      <c r="AE42" s="227">
        <v>0</v>
      </c>
      <c r="AF42" s="227">
        <v>0</v>
      </c>
      <c r="AG42" s="227">
        <v>0</v>
      </c>
      <c r="AH42" s="227">
        <v>0</v>
      </c>
      <c r="AJ42" s="126" t="s">
        <v>77</v>
      </c>
      <c r="AK42" s="126" t="s">
        <v>78</v>
      </c>
      <c r="AL42" s="227">
        <v>0</v>
      </c>
      <c r="AM42" s="227">
        <v>0</v>
      </c>
      <c r="AN42" s="227">
        <v>0</v>
      </c>
      <c r="AO42" s="227">
        <v>0</v>
      </c>
      <c r="AQ42" s="126" t="s">
        <v>77</v>
      </c>
      <c r="AR42" s="126" t="s">
        <v>78</v>
      </c>
      <c r="AS42" s="227">
        <v>0</v>
      </c>
      <c r="AT42" s="227">
        <v>0</v>
      </c>
      <c r="AU42" s="227">
        <v>0</v>
      </c>
      <c r="AV42" s="227">
        <v>0</v>
      </c>
      <c r="AX42" s="126" t="s">
        <v>77</v>
      </c>
      <c r="AY42" s="126" t="s">
        <v>78</v>
      </c>
      <c r="AZ42" s="227">
        <v>0</v>
      </c>
      <c r="BA42" s="227">
        <v>0</v>
      </c>
      <c r="BB42" s="227">
        <v>0</v>
      </c>
      <c r="BC42" s="227">
        <v>0</v>
      </c>
      <c r="BE42" s="126" t="s">
        <v>77</v>
      </c>
      <c r="BF42" s="126" t="s">
        <v>78</v>
      </c>
      <c r="BG42" s="227">
        <v>0</v>
      </c>
      <c r="BH42" s="227">
        <v>0</v>
      </c>
      <c r="BI42" s="227">
        <v>0</v>
      </c>
      <c r="BJ42" s="227">
        <v>0</v>
      </c>
      <c r="BL42" s="126" t="s">
        <v>77</v>
      </c>
      <c r="BM42" s="126" t="s">
        <v>78</v>
      </c>
      <c r="BN42" s="227">
        <v>0</v>
      </c>
      <c r="BO42" s="227">
        <v>0</v>
      </c>
      <c r="BP42" s="227">
        <v>0</v>
      </c>
      <c r="BQ42" s="227">
        <v>0</v>
      </c>
      <c r="BS42" s="126" t="s">
        <v>77</v>
      </c>
      <c r="BT42" s="126" t="s">
        <v>78</v>
      </c>
      <c r="BU42" s="227">
        <v>0</v>
      </c>
      <c r="BV42" s="227">
        <v>0</v>
      </c>
      <c r="BW42" s="227">
        <v>0</v>
      </c>
      <c r="BX42" s="227">
        <v>0</v>
      </c>
      <c r="BZ42" s="126" t="s">
        <v>77</v>
      </c>
      <c r="CA42" s="126" t="s">
        <v>78</v>
      </c>
      <c r="CB42" s="227">
        <v>0</v>
      </c>
      <c r="CC42" s="227">
        <v>0</v>
      </c>
      <c r="CD42" s="227">
        <v>0</v>
      </c>
      <c r="CE42" s="227">
        <v>0</v>
      </c>
    </row>
    <row r="43" spans="1:83">
      <c r="A43" s="126" t="s">
        <v>79</v>
      </c>
      <c r="B43" s="126" t="s">
        <v>80</v>
      </c>
      <c r="C43" s="227">
        <v>0</v>
      </c>
      <c r="D43" s="227">
        <v>0</v>
      </c>
      <c r="E43" s="227">
        <v>0</v>
      </c>
      <c r="F43" s="227">
        <v>0</v>
      </c>
      <c r="H43" s="126" t="s">
        <v>79</v>
      </c>
      <c r="I43" s="126" t="s">
        <v>80</v>
      </c>
      <c r="J43" s="227">
        <v>0</v>
      </c>
      <c r="K43" s="227">
        <v>0</v>
      </c>
      <c r="L43" s="227">
        <v>0</v>
      </c>
      <c r="M43" s="227">
        <v>0</v>
      </c>
      <c r="O43" s="126" t="s">
        <v>79</v>
      </c>
      <c r="P43" s="126" t="s">
        <v>80</v>
      </c>
      <c r="Q43" s="227">
        <v>0</v>
      </c>
      <c r="R43" s="227">
        <v>0</v>
      </c>
      <c r="S43" s="227">
        <v>0</v>
      </c>
      <c r="T43" s="227">
        <v>0</v>
      </c>
      <c r="V43" s="126" t="s">
        <v>79</v>
      </c>
      <c r="W43" s="126" t="s">
        <v>80</v>
      </c>
      <c r="X43" s="227">
        <v>0</v>
      </c>
      <c r="Y43" s="227">
        <v>0</v>
      </c>
      <c r="Z43" s="227">
        <v>0</v>
      </c>
      <c r="AA43" s="227">
        <v>0</v>
      </c>
      <c r="AC43" s="126" t="s">
        <v>79</v>
      </c>
      <c r="AD43" s="126" t="s">
        <v>80</v>
      </c>
      <c r="AE43" s="227">
        <v>0</v>
      </c>
      <c r="AF43" s="227">
        <v>0</v>
      </c>
      <c r="AG43" s="227">
        <v>0</v>
      </c>
      <c r="AH43" s="227">
        <v>0</v>
      </c>
      <c r="AJ43" s="126" t="s">
        <v>79</v>
      </c>
      <c r="AK43" s="126" t="s">
        <v>80</v>
      </c>
      <c r="AL43" s="227">
        <v>0</v>
      </c>
      <c r="AM43" s="227">
        <v>0</v>
      </c>
      <c r="AN43" s="227">
        <v>0</v>
      </c>
      <c r="AO43" s="227">
        <v>0</v>
      </c>
      <c r="AQ43" s="126" t="s">
        <v>79</v>
      </c>
      <c r="AR43" s="126" t="s">
        <v>80</v>
      </c>
      <c r="AS43" s="227">
        <v>0</v>
      </c>
      <c r="AT43" s="227">
        <v>0</v>
      </c>
      <c r="AU43" s="227">
        <v>0</v>
      </c>
      <c r="AV43" s="227">
        <v>0</v>
      </c>
      <c r="AX43" s="126" t="s">
        <v>79</v>
      </c>
      <c r="AY43" s="126" t="s">
        <v>80</v>
      </c>
      <c r="AZ43" s="227">
        <v>0</v>
      </c>
      <c r="BA43" s="227">
        <v>0</v>
      </c>
      <c r="BB43" s="227">
        <v>0</v>
      </c>
      <c r="BC43" s="227">
        <v>0</v>
      </c>
      <c r="BE43" s="126" t="s">
        <v>79</v>
      </c>
      <c r="BF43" s="126" t="s">
        <v>80</v>
      </c>
      <c r="BG43" s="227">
        <v>0</v>
      </c>
      <c r="BH43" s="227">
        <v>0</v>
      </c>
      <c r="BI43" s="227">
        <v>0</v>
      </c>
      <c r="BJ43" s="227">
        <v>0</v>
      </c>
      <c r="BL43" s="126" t="s">
        <v>79</v>
      </c>
      <c r="BM43" s="126" t="s">
        <v>80</v>
      </c>
      <c r="BN43" s="227">
        <v>0</v>
      </c>
      <c r="BO43" s="227">
        <v>0</v>
      </c>
      <c r="BP43" s="227">
        <v>0</v>
      </c>
      <c r="BQ43" s="227">
        <v>0</v>
      </c>
      <c r="BS43" s="126" t="s">
        <v>79</v>
      </c>
      <c r="BT43" s="126" t="s">
        <v>80</v>
      </c>
      <c r="BU43" s="227">
        <v>0</v>
      </c>
      <c r="BV43" s="227">
        <v>0</v>
      </c>
      <c r="BW43" s="227">
        <v>0</v>
      </c>
      <c r="BX43" s="227">
        <v>0</v>
      </c>
      <c r="BZ43" s="126" t="s">
        <v>79</v>
      </c>
      <c r="CA43" s="126" t="s">
        <v>80</v>
      </c>
      <c r="CB43" s="227">
        <v>0</v>
      </c>
      <c r="CC43" s="227">
        <v>0</v>
      </c>
      <c r="CD43" s="227">
        <v>0</v>
      </c>
      <c r="CE43" s="227">
        <v>0</v>
      </c>
    </row>
    <row r="44" spans="1:83">
      <c r="A44" s="126" t="s">
        <v>81</v>
      </c>
      <c r="B44" s="126" t="s">
        <v>82</v>
      </c>
      <c r="C44" s="227">
        <v>0</v>
      </c>
      <c r="D44" s="227">
        <v>0</v>
      </c>
      <c r="E44" s="227">
        <v>0</v>
      </c>
      <c r="F44" s="227">
        <v>0</v>
      </c>
      <c r="H44" s="126" t="s">
        <v>81</v>
      </c>
      <c r="I44" s="126" t="s">
        <v>82</v>
      </c>
      <c r="J44" s="227">
        <v>0</v>
      </c>
      <c r="K44" s="227">
        <v>0</v>
      </c>
      <c r="L44" s="227">
        <v>0</v>
      </c>
      <c r="M44" s="227">
        <v>0</v>
      </c>
      <c r="O44" s="126" t="s">
        <v>81</v>
      </c>
      <c r="P44" s="126" t="s">
        <v>82</v>
      </c>
      <c r="Q44" s="227">
        <v>0</v>
      </c>
      <c r="R44" s="227">
        <v>0</v>
      </c>
      <c r="S44" s="227">
        <v>0</v>
      </c>
      <c r="T44" s="227">
        <v>0</v>
      </c>
      <c r="V44" s="126" t="s">
        <v>81</v>
      </c>
      <c r="W44" s="126" t="s">
        <v>82</v>
      </c>
      <c r="X44" s="227">
        <v>0</v>
      </c>
      <c r="Y44" s="227">
        <v>0</v>
      </c>
      <c r="Z44" s="227">
        <v>0</v>
      </c>
      <c r="AA44" s="227">
        <v>0</v>
      </c>
      <c r="AC44" s="126" t="s">
        <v>81</v>
      </c>
      <c r="AD44" s="126" t="s">
        <v>82</v>
      </c>
      <c r="AE44" s="227">
        <v>0</v>
      </c>
      <c r="AF44" s="227">
        <v>0</v>
      </c>
      <c r="AG44" s="227">
        <v>0</v>
      </c>
      <c r="AH44" s="227">
        <v>0</v>
      </c>
      <c r="AJ44" s="126" t="s">
        <v>81</v>
      </c>
      <c r="AK44" s="126" t="s">
        <v>82</v>
      </c>
      <c r="AL44" s="227">
        <v>0</v>
      </c>
      <c r="AM44" s="227">
        <v>0</v>
      </c>
      <c r="AN44" s="227">
        <v>0</v>
      </c>
      <c r="AO44" s="227">
        <v>0</v>
      </c>
      <c r="AQ44" s="126" t="s">
        <v>81</v>
      </c>
      <c r="AR44" s="126" t="s">
        <v>82</v>
      </c>
      <c r="AS44" s="227">
        <v>0</v>
      </c>
      <c r="AT44" s="227">
        <v>0</v>
      </c>
      <c r="AU44" s="227">
        <v>0</v>
      </c>
      <c r="AV44" s="227">
        <v>0</v>
      </c>
      <c r="AX44" s="126" t="s">
        <v>81</v>
      </c>
      <c r="AY44" s="126" t="s">
        <v>82</v>
      </c>
      <c r="AZ44" s="227">
        <v>0</v>
      </c>
      <c r="BA44" s="227">
        <v>0</v>
      </c>
      <c r="BB44" s="227">
        <v>0</v>
      </c>
      <c r="BC44" s="227">
        <v>0</v>
      </c>
      <c r="BE44" s="126" t="s">
        <v>81</v>
      </c>
      <c r="BF44" s="126" t="s">
        <v>82</v>
      </c>
      <c r="BG44" s="227">
        <v>0</v>
      </c>
      <c r="BH44" s="227">
        <v>0</v>
      </c>
      <c r="BI44" s="227">
        <v>0</v>
      </c>
      <c r="BJ44" s="227">
        <v>0</v>
      </c>
      <c r="BL44" s="126" t="s">
        <v>81</v>
      </c>
      <c r="BM44" s="126" t="s">
        <v>82</v>
      </c>
      <c r="BN44" s="227">
        <v>0</v>
      </c>
      <c r="BO44" s="227">
        <v>0</v>
      </c>
      <c r="BP44" s="227">
        <v>0</v>
      </c>
      <c r="BQ44" s="227">
        <v>0</v>
      </c>
      <c r="BS44" s="126" t="s">
        <v>81</v>
      </c>
      <c r="BT44" s="126" t="s">
        <v>82</v>
      </c>
      <c r="BU44" s="227">
        <v>0</v>
      </c>
      <c r="BV44" s="227">
        <v>0</v>
      </c>
      <c r="BW44" s="227">
        <v>0</v>
      </c>
      <c r="BX44" s="227">
        <v>0</v>
      </c>
      <c r="BZ44" s="126" t="s">
        <v>81</v>
      </c>
      <c r="CA44" s="126" t="s">
        <v>82</v>
      </c>
      <c r="CB44" s="227">
        <v>0</v>
      </c>
      <c r="CC44" s="227">
        <v>0</v>
      </c>
      <c r="CD44" s="227">
        <v>0</v>
      </c>
      <c r="CE44" s="227">
        <v>0</v>
      </c>
    </row>
    <row r="45" spans="1:83">
      <c r="A45" s="126" t="s">
        <v>83</v>
      </c>
      <c r="B45" s="126" t="s">
        <v>84</v>
      </c>
      <c r="C45" s="227">
        <v>0</v>
      </c>
      <c r="D45" s="227">
        <v>0</v>
      </c>
      <c r="E45" s="227">
        <v>0</v>
      </c>
      <c r="F45" s="227">
        <v>0</v>
      </c>
      <c r="H45" s="126" t="s">
        <v>83</v>
      </c>
      <c r="I45" s="126" t="s">
        <v>84</v>
      </c>
      <c r="J45" s="227">
        <v>0</v>
      </c>
      <c r="K45" s="227">
        <v>0</v>
      </c>
      <c r="L45" s="227">
        <v>0</v>
      </c>
      <c r="M45" s="227">
        <v>0</v>
      </c>
      <c r="O45" s="126" t="s">
        <v>83</v>
      </c>
      <c r="P45" s="126" t="s">
        <v>84</v>
      </c>
      <c r="Q45" s="227">
        <v>0</v>
      </c>
      <c r="R45" s="227">
        <v>0</v>
      </c>
      <c r="S45" s="227">
        <v>0</v>
      </c>
      <c r="T45" s="227">
        <v>0</v>
      </c>
      <c r="V45" s="126" t="s">
        <v>83</v>
      </c>
      <c r="W45" s="126" t="s">
        <v>84</v>
      </c>
      <c r="X45" s="227">
        <v>0</v>
      </c>
      <c r="Y45" s="227">
        <v>0</v>
      </c>
      <c r="Z45" s="227">
        <v>0</v>
      </c>
      <c r="AA45" s="227">
        <v>0</v>
      </c>
      <c r="AC45" s="126" t="s">
        <v>83</v>
      </c>
      <c r="AD45" s="126" t="s">
        <v>84</v>
      </c>
      <c r="AE45" s="227">
        <v>0</v>
      </c>
      <c r="AF45" s="227">
        <v>0</v>
      </c>
      <c r="AG45" s="227">
        <v>0</v>
      </c>
      <c r="AH45" s="227">
        <v>0</v>
      </c>
      <c r="AJ45" s="126" t="s">
        <v>83</v>
      </c>
      <c r="AK45" s="126" t="s">
        <v>84</v>
      </c>
      <c r="AL45" s="227">
        <v>0</v>
      </c>
      <c r="AM45" s="227">
        <v>0</v>
      </c>
      <c r="AN45" s="227">
        <v>0</v>
      </c>
      <c r="AO45" s="227">
        <v>0</v>
      </c>
      <c r="AQ45" s="126" t="s">
        <v>83</v>
      </c>
      <c r="AR45" s="126" t="s">
        <v>84</v>
      </c>
      <c r="AS45" s="227">
        <v>0</v>
      </c>
      <c r="AT45" s="227">
        <v>0</v>
      </c>
      <c r="AU45" s="227">
        <v>0</v>
      </c>
      <c r="AV45" s="227">
        <v>0</v>
      </c>
      <c r="AX45" s="126" t="s">
        <v>83</v>
      </c>
      <c r="AY45" s="126" t="s">
        <v>84</v>
      </c>
      <c r="AZ45" s="227">
        <v>0</v>
      </c>
      <c r="BA45" s="227">
        <v>0</v>
      </c>
      <c r="BB45" s="227">
        <v>0</v>
      </c>
      <c r="BC45" s="227">
        <v>0</v>
      </c>
      <c r="BE45" s="126" t="s">
        <v>83</v>
      </c>
      <c r="BF45" s="126" t="s">
        <v>84</v>
      </c>
      <c r="BG45" s="227">
        <v>0</v>
      </c>
      <c r="BH45" s="227">
        <v>0</v>
      </c>
      <c r="BI45" s="227">
        <v>0</v>
      </c>
      <c r="BJ45" s="227">
        <v>0</v>
      </c>
      <c r="BL45" s="126" t="s">
        <v>83</v>
      </c>
      <c r="BM45" s="126" t="s">
        <v>84</v>
      </c>
      <c r="BN45" s="227">
        <v>0</v>
      </c>
      <c r="BO45" s="227">
        <v>0</v>
      </c>
      <c r="BP45" s="227">
        <v>0</v>
      </c>
      <c r="BQ45" s="227">
        <v>0</v>
      </c>
      <c r="BS45" s="126" t="s">
        <v>83</v>
      </c>
      <c r="BT45" s="126" t="s">
        <v>84</v>
      </c>
      <c r="BU45" s="227">
        <v>0</v>
      </c>
      <c r="BV45" s="227">
        <v>0</v>
      </c>
      <c r="BW45" s="227">
        <v>0</v>
      </c>
      <c r="BX45" s="227">
        <v>0</v>
      </c>
      <c r="BZ45" s="126" t="s">
        <v>83</v>
      </c>
      <c r="CA45" s="126" t="s">
        <v>84</v>
      </c>
      <c r="CB45" s="227">
        <v>0</v>
      </c>
      <c r="CC45" s="227">
        <v>0</v>
      </c>
      <c r="CD45" s="227">
        <v>0</v>
      </c>
      <c r="CE45" s="227">
        <v>0</v>
      </c>
    </row>
    <row r="46" spans="1:83">
      <c r="A46" s="126" t="s">
        <v>85</v>
      </c>
      <c r="B46" s="126" t="s">
        <v>86</v>
      </c>
      <c r="C46" s="227">
        <v>0</v>
      </c>
      <c r="D46" s="227">
        <v>0</v>
      </c>
      <c r="E46" s="227">
        <v>0</v>
      </c>
      <c r="F46" s="227">
        <v>0</v>
      </c>
      <c r="H46" s="126" t="s">
        <v>85</v>
      </c>
      <c r="I46" s="126" t="s">
        <v>86</v>
      </c>
      <c r="J46" s="227">
        <v>0</v>
      </c>
      <c r="K46" s="227">
        <v>0</v>
      </c>
      <c r="L46" s="227">
        <v>0</v>
      </c>
      <c r="M46" s="227">
        <v>0</v>
      </c>
      <c r="O46" s="126" t="s">
        <v>85</v>
      </c>
      <c r="P46" s="126" t="s">
        <v>86</v>
      </c>
      <c r="Q46" s="227">
        <v>0</v>
      </c>
      <c r="R46" s="227">
        <v>0</v>
      </c>
      <c r="S46" s="227">
        <v>0</v>
      </c>
      <c r="T46" s="227">
        <v>0</v>
      </c>
      <c r="V46" s="126" t="s">
        <v>85</v>
      </c>
      <c r="W46" s="126" t="s">
        <v>86</v>
      </c>
      <c r="X46" s="227">
        <v>0</v>
      </c>
      <c r="Y46" s="227">
        <v>0</v>
      </c>
      <c r="Z46" s="227">
        <v>0</v>
      </c>
      <c r="AA46" s="227">
        <v>0</v>
      </c>
      <c r="AC46" s="126" t="s">
        <v>85</v>
      </c>
      <c r="AD46" s="126" t="s">
        <v>86</v>
      </c>
      <c r="AE46" s="227">
        <v>0</v>
      </c>
      <c r="AF46" s="227">
        <v>0</v>
      </c>
      <c r="AG46" s="227">
        <v>0</v>
      </c>
      <c r="AH46" s="227">
        <v>0</v>
      </c>
      <c r="AJ46" s="126" t="s">
        <v>85</v>
      </c>
      <c r="AK46" s="126" t="s">
        <v>86</v>
      </c>
      <c r="AL46" s="227">
        <v>0</v>
      </c>
      <c r="AM46" s="227">
        <v>0</v>
      </c>
      <c r="AN46" s="227">
        <v>0</v>
      </c>
      <c r="AO46" s="227">
        <v>0</v>
      </c>
      <c r="AQ46" s="126" t="s">
        <v>85</v>
      </c>
      <c r="AR46" s="126" t="s">
        <v>86</v>
      </c>
      <c r="AS46" s="227">
        <v>0</v>
      </c>
      <c r="AT46" s="227">
        <v>0</v>
      </c>
      <c r="AU46" s="227">
        <v>0</v>
      </c>
      <c r="AV46" s="227">
        <v>0</v>
      </c>
      <c r="AX46" s="126" t="s">
        <v>85</v>
      </c>
      <c r="AY46" s="126" t="s">
        <v>86</v>
      </c>
      <c r="AZ46" s="227">
        <v>0</v>
      </c>
      <c r="BA46" s="227">
        <v>0</v>
      </c>
      <c r="BB46" s="227">
        <v>0</v>
      </c>
      <c r="BC46" s="227">
        <v>0</v>
      </c>
      <c r="BE46" s="126" t="s">
        <v>85</v>
      </c>
      <c r="BF46" s="126" t="s">
        <v>86</v>
      </c>
      <c r="BG46" s="227">
        <v>0</v>
      </c>
      <c r="BH46" s="227">
        <v>0</v>
      </c>
      <c r="BI46" s="227">
        <v>0</v>
      </c>
      <c r="BJ46" s="227">
        <v>0</v>
      </c>
      <c r="BL46" s="126" t="s">
        <v>85</v>
      </c>
      <c r="BM46" s="126" t="s">
        <v>86</v>
      </c>
      <c r="BN46" s="227">
        <v>0</v>
      </c>
      <c r="BO46" s="227">
        <v>0</v>
      </c>
      <c r="BP46" s="227">
        <v>0</v>
      </c>
      <c r="BQ46" s="227">
        <v>0</v>
      </c>
      <c r="BS46" s="126" t="s">
        <v>85</v>
      </c>
      <c r="BT46" s="126" t="s">
        <v>86</v>
      </c>
      <c r="BU46" s="227">
        <v>0</v>
      </c>
      <c r="BV46" s="227">
        <v>0</v>
      </c>
      <c r="BW46" s="227">
        <v>0</v>
      </c>
      <c r="BX46" s="227">
        <v>0</v>
      </c>
      <c r="BZ46" s="126" t="s">
        <v>85</v>
      </c>
      <c r="CA46" s="126" t="s">
        <v>86</v>
      </c>
      <c r="CB46" s="227">
        <v>0</v>
      </c>
      <c r="CC46" s="227">
        <v>0</v>
      </c>
      <c r="CD46" s="227">
        <v>0</v>
      </c>
      <c r="CE46" s="227">
        <v>0</v>
      </c>
    </row>
    <row r="47" spans="1:83">
      <c r="A47" s="126" t="s">
        <v>87</v>
      </c>
      <c r="B47" s="126" t="s">
        <v>88</v>
      </c>
      <c r="C47" s="227">
        <v>0</v>
      </c>
      <c r="D47" s="227">
        <v>0</v>
      </c>
      <c r="E47" s="227">
        <v>0</v>
      </c>
      <c r="F47" s="227">
        <v>0</v>
      </c>
      <c r="H47" s="126" t="s">
        <v>87</v>
      </c>
      <c r="I47" s="126" t="s">
        <v>88</v>
      </c>
      <c r="J47" s="227">
        <v>0</v>
      </c>
      <c r="K47" s="227">
        <v>0</v>
      </c>
      <c r="L47" s="227">
        <v>0</v>
      </c>
      <c r="M47" s="227">
        <v>0</v>
      </c>
      <c r="O47" s="126" t="s">
        <v>87</v>
      </c>
      <c r="P47" s="126" t="s">
        <v>88</v>
      </c>
      <c r="Q47" s="227">
        <v>0</v>
      </c>
      <c r="R47" s="227">
        <v>0</v>
      </c>
      <c r="S47" s="227">
        <v>0</v>
      </c>
      <c r="T47" s="227">
        <v>0</v>
      </c>
      <c r="V47" s="126" t="s">
        <v>87</v>
      </c>
      <c r="W47" s="126" t="s">
        <v>88</v>
      </c>
      <c r="X47" s="227">
        <v>0</v>
      </c>
      <c r="Y47" s="227">
        <v>0</v>
      </c>
      <c r="Z47" s="227">
        <v>0</v>
      </c>
      <c r="AA47" s="227">
        <v>0</v>
      </c>
      <c r="AC47" s="126" t="s">
        <v>87</v>
      </c>
      <c r="AD47" s="126" t="s">
        <v>88</v>
      </c>
      <c r="AE47" s="227">
        <v>0</v>
      </c>
      <c r="AF47" s="227">
        <v>0</v>
      </c>
      <c r="AG47" s="227">
        <v>0</v>
      </c>
      <c r="AH47" s="227">
        <v>0</v>
      </c>
      <c r="AJ47" s="126" t="s">
        <v>87</v>
      </c>
      <c r="AK47" s="126" t="s">
        <v>88</v>
      </c>
      <c r="AL47" s="227">
        <v>0</v>
      </c>
      <c r="AM47" s="227">
        <v>0</v>
      </c>
      <c r="AN47" s="227">
        <v>0</v>
      </c>
      <c r="AO47" s="227">
        <v>0</v>
      </c>
      <c r="AQ47" s="126" t="s">
        <v>87</v>
      </c>
      <c r="AR47" s="126" t="s">
        <v>88</v>
      </c>
      <c r="AS47" s="227">
        <v>0</v>
      </c>
      <c r="AT47" s="227">
        <v>0</v>
      </c>
      <c r="AU47" s="227">
        <v>0</v>
      </c>
      <c r="AV47" s="227">
        <v>0</v>
      </c>
      <c r="AX47" s="126" t="s">
        <v>87</v>
      </c>
      <c r="AY47" s="126" t="s">
        <v>88</v>
      </c>
      <c r="AZ47" s="227">
        <v>0</v>
      </c>
      <c r="BA47" s="227">
        <v>0</v>
      </c>
      <c r="BB47" s="227">
        <v>0</v>
      </c>
      <c r="BC47" s="227">
        <v>0</v>
      </c>
      <c r="BE47" s="126" t="s">
        <v>87</v>
      </c>
      <c r="BF47" s="126" t="s">
        <v>88</v>
      </c>
      <c r="BG47" s="227">
        <v>0</v>
      </c>
      <c r="BH47" s="227">
        <v>0</v>
      </c>
      <c r="BI47" s="227">
        <v>0</v>
      </c>
      <c r="BJ47" s="227">
        <v>0</v>
      </c>
      <c r="BL47" s="126" t="s">
        <v>87</v>
      </c>
      <c r="BM47" s="126" t="s">
        <v>88</v>
      </c>
      <c r="BN47" s="227">
        <v>0</v>
      </c>
      <c r="BO47" s="227">
        <v>0</v>
      </c>
      <c r="BP47" s="227">
        <v>0</v>
      </c>
      <c r="BQ47" s="227">
        <v>0</v>
      </c>
      <c r="BS47" s="126" t="s">
        <v>87</v>
      </c>
      <c r="BT47" s="126" t="s">
        <v>88</v>
      </c>
      <c r="BU47" s="227">
        <v>0</v>
      </c>
      <c r="BV47" s="227">
        <v>0</v>
      </c>
      <c r="BW47" s="227">
        <v>0</v>
      </c>
      <c r="BX47" s="227">
        <v>0</v>
      </c>
      <c r="BZ47" s="126" t="s">
        <v>87</v>
      </c>
      <c r="CA47" s="126" t="s">
        <v>88</v>
      </c>
      <c r="CB47" s="227">
        <v>0</v>
      </c>
      <c r="CC47" s="227">
        <v>0</v>
      </c>
      <c r="CD47" s="227">
        <v>0</v>
      </c>
      <c r="CE47" s="227">
        <v>0</v>
      </c>
    </row>
    <row r="48" spans="1:83">
      <c r="A48" s="126" t="s">
        <v>89</v>
      </c>
      <c r="B48" s="126" t="s">
        <v>90</v>
      </c>
      <c r="C48" s="227">
        <v>0</v>
      </c>
      <c r="D48" s="227">
        <v>0</v>
      </c>
      <c r="E48" s="227">
        <v>0</v>
      </c>
      <c r="F48" s="227">
        <v>0</v>
      </c>
      <c r="H48" s="126" t="s">
        <v>89</v>
      </c>
      <c r="I48" s="126" t="s">
        <v>90</v>
      </c>
      <c r="J48" s="227">
        <v>0</v>
      </c>
      <c r="K48" s="227">
        <v>0</v>
      </c>
      <c r="L48" s="227">
        <v>0</v>
      </c>
      <c r="M48" s="227">
        <v>0</v>
      </c>
      <c r="O48" s="126" t="s">
        <v>89</v>
      </c>
      <c r="P48" s="126" t="s">
        <v>90</v>
      </c>
      <c r="Q48" s="227">
        <v>0</v>
      </c>
      <c r="R48" s="227">
        <v>0</v>
      </c>
      <c r="S48" s="227">
        <v>0</v>
      </c>
      <c r="T48" s="227">
        <v>0</v>
      </c>
      <c r="V48" s="126" t="s">
        <v>89</v>
      </c>
      <c r="W48" s="126" t="s">
        <v>90</v>
      </c>
      <c r="X48" s="227">
        <v>0</v>
      </c>
      <c r="Y48" s="227">
        <v>0</v>
      </c>
      <c r="Z48" s="227">
        <v>0</v>
      </c>
      <c r="AA48" s="227">
        <v>0</v>
      </c>
      <c r="AC48" s="126" t="s">
        <v>89</v>
      </c>
      <c r="AD48" s="126" t="s">
        <v>90</v>
      </c>
      <c r="AE48" s="227">
        <v>0</v>
      </c>
      <c r="AF48" s="227">
        <v>0</v>
      </c>
      <c r="AG48" s="227">
        <v>0</v>
      </c>
      <c r="AH48" s="227">
        <v>0</v>
      </c>
      <c r="AJ48" s="126" t="s">
        <v>89</v>
      </c>
      <c r="AK48" s="126" t="s">
        <v>90</v>
      </c>
      <c r="AL48" s="227">
        <v>0</v>
      </c>
      <c r="AM48" s="227">
        <v>0</v>
      </c>
      <c r="AN48" s="227">
        <v>0</v>
      </c>
      <c r="AO48" s="227">
        <v>0</v>
      </c>
      <c r="AQ48" s="126" t="s">
        <v>89</v>
      </c>
      <c r="AR48" s="126" t="s">
        <v>90</v>
      </c>
      <c r="AS48" s="227">
        <v>0</v>
      </c>
      <c r="AT48" s="227">
        <v>0</v>
      </c>
      <c r="AU48" s="227">
        <v>0</v>
      </c>
      <c r="AV48" s="227">
        <v>0</v>
      </c>
      <c r="AX48" s="126" t="s">
        <v>89</v>
      </c>
      <c r="AY48" s="126" t="s">
        <v>90</v>
      </c>
      <c r="AZ48" s="227">
        <v>0</v>
      </c>
      <c r="BA48" s="227">
        <v>0</v>
      </c>
      <c r="BB48" s="227">
        <v>0</v>
      </c>
      <c r="BC48" s="227">
        <v>0</v>
      </c>
      <c r="BE48" s="126" t="s">
        <v>89</v>
      </c>
      <c r="BF48" s="126" t="s">
        <v>90</v>
      </c>
      <c r="BG48" s="227">
        <v>0</v>
      </c>
      <c r="BH48" s="227">
        <v>0</v>
      </c>
      <c r="BI48" s="227">
        <v>0</v>
      </c>
      <c r="BJ48" s="227">
        <v>0</v>
      </c>
      <c r="BL48" s="126" t="s">
        <v>89</v>
      </c>
      <c r="BM48" s="126" t="s">
        <v>90</v>
      </c>
      <c r="BN48" s="227">
        <v>0</v>
      </c>
      <c r="BO48" s="227">
        <v>0</v>
      </c>
      <c r="BP48" s="227">
        <v>0</v>
      </c>
      <c r="BQ48" s="227">
        <v>0</v>
      </c>
      <c r="BS48" s="126" t="s">
        <v>89</v>
      </c>
      <c r="BT48" s="126" t="s">
        <v>90</v>
      </c>
      <c r="BU48" s="227">
        <v>0</v>
      </c>
      <c r="BV48" s="227">
        <v>0</v>
      </c>
      <c r="BW48" s="227">
        <v>0</v>
      </c>
      <c r="BX48" s="227">
        <v>0</v>
      </c>
      <c r="BZ48" s="126" t="s">
        <v>89</v>
      </c>
      <c r="CA48" s="126" t="s">
        <v>90</v>
      </c>
      <c r="CB48" s="227">
        <v>0</v>
      </c>
      <c r="CC48" s="227">
        <v>0</v>
      </c>
      <c r="CD48" s="227">
        <v>0</v>
      </c>
      <c r="CE48" s="227">
        <v>0</v>
      </c>
    </row>
    <row r="49" spans="1:83">
      <c r="A49" s="126" t="s">
        <v>91</v>
      </c>
      <c r="B49" s="126" t="s">
        <v>92</v>
      </c>
      <c r="C49" s="227">
        <v>0</v>
      </c>
      <c r="D49" s="227">
        <v>0</v>
      </c>
      <c r="E49" s="227">
        <v>0</v>
      </c>
      <c r="F49" s="227">
        <v>0</v>
      </c>
      <c r="H49" s="126" t="s">
        <v>91</v>
      </c>
      <c r="I49" s="126" t="s">
        <v>92</v>
      </c>
      <c r="J49" s="227">
        <v>0</v>
      </c>
      <c r="K49" s="227">
        <v>0</v>
      </c>
      <c r="L49" s="227">
        <v>0</v>
      </c>
      <c r="M49" s="227">
        <v>0</v>
      </c>
      <c r="O49" s="126" t="s">
        <v>91</v>
      </c>
      <c r="P49" s="126" t="s">
        <v>92</v>
      </c>
      <c r="Q49" s="227">
        <v>0</v>
      </c>
      <c r="R49" s="227">
        <v>0</v>
      </c>
      <c r="S49" s="227">
        <v>0</v>
      </c>
      <c r="T49" s="227">
        <v>0</v>
      </c>
      <c r="V49" s="126" t="s">
        <v>91</v>
      </c>
      <c r="W49" s="126" t="s">
        <v>92</v>
      </c>
      <c r="X49" s="227">
        <v>0</v>
      </c>
      <c r="Y49" s="227">
        <v>0</v>
      </c>
      <c r="Z49" s="227">
        <v>0</v>
      </c>
      <c r="AA49" s="227">
        <v>0</v>
      </c>
      <c r="AC49" s="126" t="s">
        <v>91</v>
      </c>
      <c r="AD49" s="126" t="s">
        <v>92</v>
      </c>
      <c r="AE49" s="227">
        <v>0</v>
      </c>
      <c r="AF49" s="227">
        <v>0</v>
      </c>
      <c r="AG49" s="227">
        <v>0</v>
      </c>
      <c r="AH49" s="227">
        <v>0</v>
      </c>
      <c r="AJ49" s="126" t="s">
        <v>91</v>
      </c>
      <c r="AK49" s="126" t="s">
        <v>92</v>
      </c>
      <c r="AL49" s="227">
        <v>0</v>
      </c>
      <c r="AM49" s="227">
        <v>0</v>
      </c>
      <c r="AN49" s="227">
        <v>0</v>
      </c>
      <c r="AO49" s="227">
        <v>0</v>
      </c>
      <c r="AQ49" s="126" t="s">
        <v>91</v>
      </c>
      <c r="AR49" s="126" t="s">
        <v>92</v>
      </c>
      <c r="AS49" s="227">
        <v>0</v>
      </c>
      <c r="AT49" s="227">
        <v>0</v>
      </c>
      <c r="AU49" s="227">
        <v>0</v>
      </c>
      <c r="AV49" s="227">
        <v>0</v>
      </c>
      <c r="AX49" s="126" t="s">
        <v>91</v>
      </c>
      <c r="AY49" s="126" t="s">
        <v>92</v>
      </c>
      <c r="AZ49" s="227">
        <v>0</v>
      </c>
      <c r="BA49" s="227">
        <v>0</v>
      </c>
      <c r="BB49" s="227">
        <v>0</v>
      </c>
      <c r="BC49" s="227">
        <v>0</v>
      </c>
      <c r="BE49" s="126" t="s">
        <v>91</v>
      </c>
      <c r="BF49" s="126" t="s">
        <v>92</v>
      </c>
      <c r="BG49" s="227">
        <v>0</v>
      </c>
      <c r="BH49" s="227">
        <v>0</v>
      </c>
      <c r="BI49" s="227">
        <v>0</v>
      </c>
      <c r="BJ49" s="227">
        <v>0</v>
      </c>
      <c r="BL49" s="126" t="s">
        <v>91</v>
      </c>
      <c r="BM49" s="126" t="s">
        <v>92</v>
      </c>
      <c r="BN49" s="227">
        <v>0</v>
      </c>
      <c r="BO49" s="227">
        <v>0</v>
      </c>
      <c r="BP49" s="227">
        <v>0</v>
      </c>
      <c r="BQ49" s="227">
        <v>0</v>
      </c>
      <c r="BS49" s="126" t="s">
        <v>91</v>
      </c>
      <c r="BT49" s="126" t="s">
        <v>92</v>
      </c>
      <c r="BU49" s="227">
        <v>0</v>
      </c>
      <c r="BV49" s="227">
        <v>0</v>
      </c>
      <c r="BW49" s="227">
        <v>0</v>
      </c>
      <c r="BX49" s="227">
        <v>0</v>
      </c>
      <c r="BZ49" s="126" t="s">
        <v>91</v>
      </c>
      <c r="CA49" s="126" t="s">
        <v>92</v>
      </c>
      <c r="CB49" s="227">
        <v>0</v>
      </c>
      <c r="CC49" s="227">
        <v>0</v>
      </c>
      <c r="CD49" s="227">
        <v>0</v>
      </c>
      <c r="CE49" s="227">
        <v>0</v>
      </c>
    </row>
    <row r="50" spans="1:83">
      <c r="A50" s="126" t="s">
        <v>93</v>
      </c>
      <c r="B50" s="126" t="s">
        <v>94</v>
      </c>
      <c r="C50" s="227">
        <v>0</v>
      </c>
      <c r="D50" s="227">
        <v>0</v>
      </c>
      <c r="E50" s="227">
        <v>0</v>
      </c>
      <c r="F50" s="227">
        <v>0</v>
      </c>
      <c r="H50" s="126" t="s">
        <v>93</v>
      </c>
      <c r="I50" s="126" t="s">
        <v>94</v>
      </c>
      <c r="J50" s="227">
        <v>0</v>
      </c>
      <c r="K50" s="227">
        <v>0</v>
      </c>
      <c r="L50" s="227">
        <v>0</v>
      </c>
      <c r="M50" s="227">
        <v>0</v>
      </c>
      <c r="O50" s="126" t="s">
        <v>93</v>
      </c>
      <c r="P50" s="126" t="s">
        <v>94</v>
      </c>
      <c r="Q50" s="227">
        <v>0</v>
      </c>
      <c r="R50" s="227">
        <v>0</v>
      </c>
      <c r="S50" s="227">
        <v>0</v>
      </c>
      <c r="T50" s="227">
        <v>0</v>
      </c>
      <c r="V50" s="126" t="s">
        <v>93</v>
      </c>
      <c r="W50" s="126" t="s">
        <v>94</v>
      </c>
      <c r="X50" s="227">
        <v>0</v>
      </c>
      <c r="Y50" s="227">
        <v>0</v>
      </c>
      <c r="Z50" s="227">
        <v>0</v>
      </c>
      <c r="AA50" s="227">
        <v>0</v>
      </c>
      <c r="AC50" s="126" t="s">
        <v>93</v>
      </c>
      <c r="AD50" s="126" t="s">
        <v>94</v>
      </c>
      <c r="AE50" s="227">
        <v>0</v>
      </c>
      <c r="AF50" s="227">
        <v>0</v>
      </c>
      <c r="AG50" s="227">
        <v>0</v>
      </c>
      <c r="AH50" s="227">
        <v>0</v>
      </c>
      <c r="AJ50" s="126" t="s">
        <v>93</v>
      </c>
      <c r="AK50" s="126" t="s">
        <v>94</v>
      </c>
      <c r="AL50" s="227">
        <v>0</v>
      </c>
      <c r="AM50" s="227">
        <v>0</v>
      </c>
      <c r="AN50" s="227">
        <v>0</v>
      </c>
      <c r="AO50" s="227">
        <v>0</v>
      </c>
      <c r="AQ50" s="126" t="s">
        <v>93</v>
      </c>
      <c r="AR50" s="126" t="s">
        <v>94</v>
      </c>
      <c r="AS50" s="227">
        <v>0</v>
      </c>
      <c r="AT50" s="227">
        <v>0</v>
      </c>
      <c r="AU50" s="227">
        <v>0</v>
      </c>
      <c r="AV50" s="227">
        <v>0</v>
      </c>
      <c r="AX50" s="126" t="s">
        <v>93</v>
      </c>
      <c r="AY50" s="126" t="s">
        <v>94</v>
      </c>
      <c r="AZ50" s="227">
        <v>0</v>
      </c>
      <c r="BA50" s="227">
        <v>0</v>
      </c>
      <c r="BB50" s="227">
        <v>0</v>
      </c>
      <c r="BC50" s="227">
        <v>0</v>
      </c>
      <c r="BE50" s="126" t="s">
        <v>93</v>
      </c>
      <c r="BF50" s="126" t="s">
        <v>94</v>
      </c>
      <c r="BG50" s="227">
        <v>0</v>
      </c>
      <c r="BH50" s="227">
        <v>0</v>
      </c>
      <c r="BI50" s="227">
        <v>0</v>
      </c>
      <c r="BJ50" s="227">
        <v>0</v>
      </c>
      <c r="BL50" s="126" t="s">
        <v>93</v>
      </c>
      <c r="BM50" s="126" t="s">
        <v>94</v>
      </c>
      <c r="BN50" s="227">
        <v>0</v>
      </c>
      <c r="BO50" s="227">
        <v>0</v>
      </c>
      <c r="BP50" s="227">
        <v>0</v>
      </c>
      <c r="BQ50" s="227">
        <v>0</v>
      </c>
      <c r="BS50" s="126" t="s">
        <v>93</v>
      </c>
      <c r="BT50" s="126" t="s">
        <v>94</v>
      </c>
      <c r="BU50" s="227">
        <v>0</v>
      </c>
      <c r="BV50" s="227">
        <v>0</v>
      </c>
      <c r="BW50" s="227">
        <v>0</v>
      </c>
      <c r="BX50" s="227">
        <v>0</v>
      </c>
      <c r="BZ50" s="126" t="s">
        <v>93</v>
      </c>
      <c r="CA50" s="126" t="s">
        <v>94</v>
      </c>
      <c r="CB50" s="227">
        <v>0</v>
      </c>
      <c r="CC50" s="227">
        <v>0</v>
      </c>
      <c r="CD50" s="227">
        <v>0</v>
      </c>
      <c r="CE50" s="227">
        <v>0</v>
      </c>
    </row>
    <row r="51" spans="1:83">
      <c r="A51" s="126" t="s">
        <v>95</v>
      </c>
      <c r="B51" s="126" t="s">
        <v>96</v>
      </c>
      <c r="C51" s="227">
        <v>0</v>
      </c>
      <c r="D51" s="227">
        <v>0</v>
      </c>
      <c r="E51" s="227">
        <v>0</v>
      </c>
      <c r="F51" s="227">
        <v>0</v>
      </c>
      <c r="H51" s="126" t="s">
        <v>95</v>
      </c>
      <c r="I51" s="126" t="s">
        <v>96</v>
      </c>
      <c r="J51" s="227">
        <v>0</v>
      </c>
      <c r="K51" s="227">
        <v>0</v>
      </c>
      <c r="L51" s="227">
        <v>0</v>
      </c>
      <c r="M51" s="227">
        <v>0</v>
      </c>
      <c r="O51" s="126" t="s">
        <v>95</v>
      </c>
      <c r="P51" s="126" t="s">
        <v>96</v>
      </c>
      <c r="Q51" s="227">
        <v>0</v>
      </c>
      <c r="R51" s="227">
        <v>0</v>
      </c>
      <c r="S51" s="227">
        <v>0</v>
      </c>
      <c r="T51" s="227">
        <v>0</v>
      </c>
      <c r="V51" s="126" t="s">
        <v>95</v>
      </c>
      <c r="W51" s="126" t="s">
        <v>96</v>
      </c>
      <c r="X51" s="227">
        <v>0</v>
      </c>
      <c r="Y51" s="227">
        <v>0</v>
      </c>
      <c r="Z51" s="227">
        <v>0</v>
      </c>
      <c r="AA51" s="227">
        <v>0</v>
      </c>
      <c r="AC51" s="126" t="s">
        <v>95</v>
      </c>
      <c r="AD51" s="126" t="s">
        <v>96</v>
      </c>
      <c r="AE51" s="227">
        <v>0</v>
      </c>
      <c r="AF51" s="227">
        <v>0</v>
      </c>
      <c r="AG51" s="227">
        <v>0</v>
      </c>
      <c r="AH51" s="227">
        <v>0</v>
      </c>
      <c r="AJ51" s="126" t="s">
        <v>95</v>
      </c>
      <c r="AK51" s="126" t="s">
        <v>96</v>
      </c>
      <c r="AL51" s="227">
        <v>0</v>
      </c>
      <c r="AM51" s="227">
        <v>0</v>
      </c>
      <c r="AN51" s="227">
        <v>0</v>
      </c>
      <c r="AO51" s="227">
        <v>0</v>
      </c>
      <c r="AQ51" s="126" t="s">
        <v>95</v>
      </c>
      <c r="AR51" s="126" t="s">
        <v>96</v>
      </c>
      <c r="AS51" s="227">
        <v>0</v>
      </c>
      <c r="AT51" s="227">
        <v>0</v>
      </c>
      <c r="AU51" s="227">
        <v>0</v>
      </c>
      <c r="AV51" s="227">
        <v>0</v>
      </c>
      <c r="AX51" s="126" t="s">
        <v>95</v>
      </c>
      <c r="AY51" s="126" t="s">
        <v>96</v>
      </c>
      <c r="AZ51" s="227">
        <v>0</v>
      </c>
      <c r="BA51" s="227">
        <v>0</v>
      </c>
      <c r="BB51" s="227">
        <v>0</v>
      </c>
      <c r="BC51" s="227">
        <v>0</v>
      </c>
      <c r="BE51" s="126" t="s">
        <v>95</v>
      </c>
      <c r="BF51" s="126" t="s">
        <v>96</v>
      </c>
      <c r="BG51" s="227">
        <v>0</v>
      </c>
      <c r="BH51" s="227">
        <v>0</v>
      </c>
      <c r="BI51" s="227">
        <v>0</v>
      </c>
      <c r="BJ51" s="227">
        <v>0</v>
      </c>
      <c r="BL51" s="126" t="s">
        <v>95</v>
      </c>
      <c r="BM51" s="126" t="s">
        <v>96</v>
      </c>
      <c r="BN51" s="227">
        <v>0</v>
      </c>
      <c r="BO51" s="227">
        <v>0</v>
      </c>
      <c r="BP51" s="227">
        <v>0</v>
      </c>
      <c r="BQ51" s="227">
        <v>0</v>
      </c>
      <c r="BS51" s="126" t="s">
        <v>95</v>
      </c>
      <c r="BT51" s="126" t="s">
        <v>96</v>
      </c>
      <c r="BU51" s="227">
        <v>0</v>
      </c>
      <c r="BV51" s="227">
        <v>0</v>
      </c>
      <c r="BW51" s="227">
        <v>0</v>
      </c>
      <c r="BX51" s="227">
        <v>0</v>
      </c>
      <c r="BZ51" s="126" t="s">
        <v>95</v>
      </c>
      <c r="CA51" s="126" t="s">
        <v>96</v>
      </c>
      <c r="CB51" s="227">
        <v>0</v>
      </c>
      <c r="CC51" s="227">
        <v>0</v>
      </c>
      <c r="CD51" s="227">
        <v>0</v>
      </c>
      <c r="CE51" s="227">
        <v>0</v>
      </c>
    </row>
    <row r="52" spans="1:83">
      <c r="A52" s="126" t="s">
        <v>97</v>
      </c>
      <c r="B52" s="126" t="s">
        <v>98</v>
      </c>
      <c r="C52" s="227">
        <v>0</v>
      </c>
      <c r="D52" s="227">
        <v>0</v>
      </c>
      <c r="E52" s="227">
        <v>0</v>
      </c>
      <c r="F52" s="227">
        <v>0</v>
      </c>
      <c r="H52" s="126" t="s">
        <v>97</v>
      </c>
      <c r="I52" s="126" t="s">
        <v>98</v>
      </c>
      <c r="J52" s="227">
        <v>0</v>
      </c>
      <c r="K52" s="227">
        <v>0</v>
      </c>
      <c r="L52" s="227">
        <v>0</v>
      </c>
      <c r="M52" s="227">
        <v>0</v>
      </c>
      <c r="O52" s="126" t="s">
        <v>97</v>
      </c>
      <c r="P52" s="126" t="s">
        <v>98</v>
      </c>
      <c r="Q52" s="227">
        <v>0</v>
      </c>
      <c r="R52" s="227">
        <v>0</v>
      </c>
      <c r="S52" s="227">
        <v>0</v>
      </c>
      <c r="T52" s="227">
        <v>0</v>
      </c>
      <c r="V52" s="126" t="s">
        <v>97</v>
      </c>
      <c r="W52" s="126" t="s">
        <v>98</v>
      </c>
      <c r="X52" s="227">
        <v>0</v>
      </c>
      <c r="Y52" s="227">
        <v>0</v>
      </c>
      <c r="Z52" s="227">
        <v>0</v>
      </c>
      <c r="AA52" s="227">
        <v>0</v>
      </c>
      <c r="AC52" s="126" t="s">
        <v>97</v>
      </c>
      <c r="AD52" s="126" t="s">
        <v>98</v>
      </c>
      <c r="AE52" s="227">
        <v>0</v>
      </c>
      <c r="AF52" s="227">
        <v>0</v>
      </c>
      <c r="AG52" s="227">
        <v>0</v>
      </c>
      <c r="AH52" s="227">
        <v>0</v>
      </c>
      <c r="AJ52" s="126" t="s">
        <v>97</v>
      </c>
      <c r="AK52" s="126" t="s">
        <v>98</v>
      </c>
      <c r="AL52" s="227">
        <v>0</v>
      </c>
      <c r="AM52" s="227">
        <v>0</v>
      </c>
      <c r="AN52" s="227">
        <v>0</v>
      </c>
      <c r="AO52" s="227">
        <v>0</v>
      </c>
      <c r="AQ52" s="126" t="s">
        <v>97</v>
      </c>
      <c r="AR52" s="126" t="s">
        <v>98</v>
      </c>
      <c r="AS52" s="227">
        <v>0</v>
      </c>
      <c r="AT52" s="227">
        <v>0</v>
      </c>
      <c r="AU52" s="227">
        <v>0</v>
      </c>
      <c r="AV52" s="227">
        <v>0</v>
      </c>
      <c r="AX52" s="126" t="s">
        <v>97</v>
      </c>
      <c r="AY52" s="126" t="s">
        <v>98</v>
      </c>
      <c r="AZ52" s="227">
        <v>0</v>
      </c>
      <c r="BA52" s="227">
        <v>0</v>
      </c>
      <c r="BB52" s="227">
        <v>0</v>
      </c>
      <c r="BC52" s="227">
        <v>0</v>
      </c>
      <c r="BE52" s="126" t="s">
        <v>97</v>
      </c>
      <c r="BF52" s="126" t="s">
        <v>98</v>
      </c>
      <c r="BG52" s="227">
        <v>0</v>
      </c>
      <c r="BH52" s="227">
        <v>0</v>
      </c>
      <c r="BI52" s="227">
        <v>0</v>
      </c>
      <c r="BJ52" s="227">
        <v>0</v>
      </c>
      <c r="BL52" s="126" t="s">
        <v>97</v>
      </c>
      <c r="BM52" s="126" t="s">
        <v>98</v>
      </c>
      <c r="BN52" s="227">
        <v>0</v>
      </c>
      <c r="BO52" s="227">
        <v>0</v>
      </c>
      <c r="BP52" s="227">
        <v>0</v>
      </c>
      <c r="BQ52" s="227">
        <v>0</v>
      </c>
      <c r="BS52" s="126" t="s">
        <v>97</v>
      </c>
      <c r="BT52" s="126" t="s">
        <v>98</v>
      </c>
      <c r="BU52" s="227">
        <v>0</v>
      </c>
      <c r="BV52" s="227">
        <v>0</v>
      </c>
      <c r="BW52" s="227">
        <v>0</v>
      </c>
      <c r="BX52" s="227">
        <v>0</v>
      </c>
      <c r="BZ52" s="126" t="s">
        <v>97</v>
      </c>
      <c r="CA52" s="126" t="s">
        <v>98</v>
      </c>
      <c r="CB52" s="227">
        <v>0</v>
      </c>
      <c r="CC52" s="227">
        <v>0</v>
      </c>
      <c r="CD52" s="227">
        <v>0</v>
      </c>
      <c r="CE52" s="227">
        <v>0</v>
      </c>
    </row>
    <row r="53" spans="1:83">
      <c r="A53" s="126" t="s">
        <v>99</v>
      </c>
      <c r="B53" s="126" t="s">
        <v>100</v>
      </c>
      <c r="C53" s="227">
        <v>0</v>
      </c>
      <c r="D53" s="227">
        <v>0</v>
      </c>
      <c r="E53" s="227">
        <v>0</v>
      </c>
      <c r="F53" s="227">
        <v>0</v>
      </c>
      <c r="H53" s="126" t="s">
        <v>99</v>
      </c>
      <c r="I53" s="126" t="s">
        <v>100</v>
      </c>
      <c r="J53" s="227">
        <v>0</v>
      </c>
      <c r="K53" s="227">
        <v>0</v>
      </c>
      <c r="L53" s="227">
        <v>0</v>
      </c>
      <c r="M53" s="227">
        <v>0</v>
      </c>
      <c r="O53" s="126" t="s">
        <v>99</v>
      </c>
      <c r="P53" s="126" t="s">
        <v>100</v>
      </c>
      <c r="Q53" s="227">
        <v>0</v>
      </c>
      <c r="R53" s="227">
        <v>0</v>
      </c>
      <c r="S53" s="227">
        <v>0</v>
      </c>
      <c r="T53" s="227">
        <v>0</v>
      </c>
      <c r="V53" s="126" t="s">
        <v>99</v>
      </c>
      <c r="W53" s="126" t="s">
        <v>100</v>
      </c>
      <c r="X53" s="227">
        <v>0</v>
      </c>
      <c r="Y53" s="227">
        <v>0</v>
      </c>
      <c r="Z53" s="227">
        <v>0</v>
      </c>
      <c r="AA53" s="227">
        <v>0</v>
      </c>
      <c r="AC53" s="126" t="s">
        <v>99</v>
      </c>
      <c r="AD53" s="126" t="s">
        <v>100</v>
      </c>
      <c r="AE53" s="227">
        <v>0</v>
      </c>
      <c r="AF53" s="227">
        <v>0</v>
      </c>
      <c r="AG53" s="227">
        <v>0</v>
      </c>
      <c r="AH53" s="227">
        <v>0</v>
      </c>
      <c r="AJ53" s="126" t="s">
        <v>99</v>
      </c>
      <c r="AK53" s="126" t="s">
        <v>100</v>
      </c>
      <c r="AL53" s="227">
        <v>0</v>
      </c>
      <c r="AM53" s="227">
        <v>0</v>
      </c>
      <c r="AN53" s="227">
        <v>0</v>
      </c>
      <c r="AO53" s="227">
        <v>0</v>
      </c>
      <c r="AQ53" s="126" t="s">
        <v>99</v>
      </c>
      <c r="AR53" s="126" t="s">
        <v>100</v>
      </c>
      <c r="AS53" s="227">
        <v>0</v>
      </c>
      <c r="AT53" s="227">
        <v>0</v>
      </c>
      <c r="AU53" s="227">
        <v>0</v>
      </c>
      <c r="AV53" s="227">
        <v>0</v>
      </c>
      <c r="AX53" s="126" t="s">
        <v>99</v>
      </c>
      <c r="AY53" s="126" t="s">
        <v>100</v>
      </c>
      <c r="AZ53" s="227">
        <v>0</v>
      </c>
      <c r="BA53" s="227">
        <v>0</v>
      </c>
      <c r="BB53" s="227">
        <v>0</v>
      </c>
      <c r="BC53" s="227">
        <v>0</v>
      </c>
      <c r="BE53" s="126" t="s">
        <v>99</v>
      </c>
      <c r="BF53" s="126" t="s">
        <v>100</v>
      </c>
      <c r="BG53" s="227">
        <v>0</v>
      </c>
      <c r="BH53" s="227">
        <v>0</v>
      </c>
      <c r="BI53" s="227">
        <v>0</v>
      </c>
      <c r="BJ53" s="227">
        <v>0</v>
      </c>
      <c r="BL53" s="126" t="s">
        <v>99</v>
      </c>
      <c r="BM53" s="126" t="s">
        <v>100</v>
      </c>
      <c r="BN53" s="227">
        <v>0</v>
      </c>
      <c r="BO53" s="227">
        <v>0</v>
      </c>
      <c r="BP53" s="227">
        <v>0</v>
      </c>
      <c r="BQ53" s="227">
        <v>0</v>
      </c>
      <c r="BS53" s="126" t="s">
        <v>99</v>
      </c>
      <c r="BT53" s="126" t="s">
        <v>100</v>
      </c>
      <c r="BU53" s="227">
        <v>0</v>
      </c>
      <c r="BV53" s="227">
        <v>0</v>
      </c>
      <c r="BW53" s="227">
        <v>0</v>
      </c>
      <c r="BX53" s="227">
        <v>0</v>
      </c>
      <c r="BZ53" s="126" t="s">
        <v>99</v>
      </c>
      <c r="CA53" s="126" t="s">
        <v>100</v>
      </c>
      <c r="CB53" s="227">
        <v>0</v>
      </c>
      <c r="CC53" s="227">
        <v>0</v>
      </c>
      <c r="CD53" s="227">
        <v>0</v>
      </c>
      <c r="CE53" s="227">
        <v>0</v>
      </c>
    </row>
    <row r="54" spans="1:83">
      <c r="A54" s="126" t="s">
        <v>101</v>
      </c>
      <c r="B54" s="126" t="s">
        <v>102</v>
      </c>
      <c r="C54" s="227">
        <v>0</v>
      </c>
      <c r="D54" s="227">
        <v>0</v>
      </c>
      <c r="E54" s="227">
        <v>0</v>
      </c>
      <c r="F54" s="227">
        <v>0</v>
      </c>
      <c r="H54" s="126" t="s">
        <v>101</v>
      </c>
      <c r="I54" s="126" t="s">
        <v>102</v>
      </c>
      <c r="J54" s="227">
        <v>0</v>
      </c>
      <c r="K54" s="227">
        <v>0</v>
      </c>
      <c r="L54" s="227">
        <v>0</v>
      </c>
      <c r="M54" s="227">
        <v>0</v>
      </c>
      <c r="O54" s="126" t="s">
        <v>101</v>
      </c>
      <c r="P54" s="126" t="s">
        <v>102</v>
      </c>
      <c r="Q54" s="227">
        <v>0</v>
      </c>
      <c r="R54" s="227">
        <v>0</v>
      </c>
      <c r="S54" s="227">
        <v>0</v>
      </c>
      <c r="T54" s="227">
        <v>0</v>
      </c>
      <c r="V54" s="126" t="s">
        <v>101</v>
      </c>
      <c r="W54" s="126" t="s">
        <v>102</v>
      </c>
      <c r="X54" s="227">
        <v>0</v>
      </c>
      <c r="Y54" s="227">
        <v>0</v>
      </c>
      <c r="Z54" s="227">
        <v>0</v>
      </c>
      <c r="AA54" s="227">
        <v>0</v>
      </c>
      <c r="AC54" s="126" t="s">
        <v>101</v>
      </c>
      <c r="AD54" s="126" t="s">
        <v>102</v>
      </c>
      <c r="AE54" s="227">
        <v>0</v>
      </c>
      <c r="AF54" s="227">
        <v>0</v>
      </c>
      <c r="AG54" s="227">
        <v>0</v>
      </c>
      <c r="AH54" s="227">
        <v>0</v>
      </c>
      <c r="AJ54" s="126" t="s">
        <v>101</v>
      </c>
      <c r="AK54" s="126" t="s">
        <v>102</v>
      </c>
      <c r="AL54" s="227">
        <v>0</v>
      </c>
      <c r="AM54" s="227">
        <v>0</v>
      </c>
      <c r="AN54" s="227">
        <v>0</v>
      </c>
      <c r="AO54" s="227">
        <v>0</v>
      </c>
      <c r="AQ54" s="126" t="s">
        <v>101</v>
      </c>
      <c r="AR54" s="126" t="s">
        <v>102</v>
      </c>
      <c r="AS54" s="227">
        <v>0</v>
      </c>
      <c r="AT54" s="227">
        <v>0</v>
      </c>
      <c r="AU54" s="227">
        <v>0</v>
      </c>
      <c r="AV54" s="227">
        <v>0</v>
      </c>
      <c r="AX54" s="126" t="s">
        <v>101</v>
      </c>
      <c r="AY54" s="126" t="s">
        <v>102</v>
      </c>
      <c r="AZ54" s="227">
        <v>0</v>
      </c>
      <c r="BA54" s="227">
        <v>0</v>
      </c>
      <c r="BB54" s="227">
        <v>0</v>
      </c>
      <c r="BC54" s="227">
        <v>0</v>
      </c>
      <c r="BE54" s="126" t="s">
        <v>101</v>
      </c>
      <c r="BF54" s="126" t="s">
        <v>102</v>
      </c>
      <c r="BG54" s="227">
        <v>0</v>
      </c>
      <c r="BH54" s="227">
        <v>0</v>
      </c>
      <c r="BI54" s="227">
        <v>0</v>
      </c>
      <c r="BJ54" s="227">
        <v>0</v>
      </c>
      <c r="BL54" s="126" t="s">
        <v>101</v>
      </c>
      <c r="BM54" s="126" t="s">
        <v>102</v>
      </c>
      <c r="BN54" s="227">
        <v>0</v>
      </c>
      <c r="BO54" s="227">
        <v>0</v>
      </c>
      <c r="BP54" s="227">
        <v>0</v>
      </c>
      <c r="BQ54" s="227">
        <v>0</v>
      </c>
      <c r="BS54" s="126" t="s">
        <v>101</v>
      </c>
      <c r="BT54" s="126" t="s">
        <v>102</v>
      </c>
      <c r="BU54" s="227">
        <v>0</v>
      </c>
      <c r="BV54" s="227">
        <v>0</v>
      </c>
      <c r="BW54" s="227">
        <v>0</v>
      </c>
      <c r="BX54" s="227">
        <v>0</v>
      </c>
      <c r="BZ54" s="126" t="s">
        <v>101</v>
      </c>
      <c r="CA54" s="126" t="s">
        <v>102</v>
      </c>
      <c r="CB54" s="227">
        <v>0</v>
      </c>
      <c r="CC54" s="227">
        <v>0</v>
      </c>
      <c r="CD54" s="227">
        <v>0</v>
      </c>
      <c r="CE54" s="227">
        <v>0</v>
      </c>
    </row>
    <row r="55" spans="1:83">
      <c r="A55" s="126" t="s">
        <v>103</v>
      </c>
      <c r="B55" s="126" t="s">
        <v>104</v>
      </c>
      <c r="C55" s="227">
        <v>0</v>
      </c>
      <c r="D55" s="227">
        <v>0</v>
      </c>
      <c r="E55" s="227">
        <v>0</v>
      </c>
      <c r="F55" s="227">
        <v>0</v>
      </c>
      <c r="H55" s="126" t="s">
        <v>103</v>
      </c>
      <c r="I55" s="126" t="s">
        <v>104</v>
      </c>
      <c r="J55" s="227">
        <v>0</v>
      </c>
      <c r="K55" s="227">
        <v>0</v>
      </c>
      <c r="L55" s="227">
        <v>0</v>
      </c>
      <c r="M55" s="227">
        <v>0</v>
      </c>
      <c r="O55" s="126" t="s">
        <v>103</v>
      </c>
      <c r="P55" s="126" t="s">
        <v>104</v>
      </c>
      <c r="Q55" s="227">
        <v>0</v>
      </c>
      <c r="R55" s="227">
        <v>0</v>
      </c>
      <c r="S55" s="227">
        <v>0</v>
      </c>
      <c r="T55" s="227">
        <v>0</v>
      </c>
      <c r="V55" s="126" t="s">
        <v>103</v>
      </c>
      <c r="W55" s="126" t="s">
        <v>104</v>
      </c>
      <c r="X55" s="227">
        <v>0</v>
      </c>
      <c r="Y55" s="227">
        <v>0</v>
      </c>
      <c r="Z55" s="227">
        <v>0</v>
      </c>
      <c r="AA55" s="227">
        <v>0</v>
      </c>
      <c r="AC55" s="126" t="s">
        <v>103</v>
      </c>
      <c r="AD55" s="126" t="s">
        <v>104</v>
      </c>
      <c r="AE55" s="227">
        <v>0</v>
      </c>
      <c r="AF55" s="227">
        <v>0</v>
      </c>
      <c r="AG55" s="227">
        <v>0</v>
      </c>
      <c r="AH55" s="227">
        <v>0</v>
      </c>
      <c r="AJ55" s="126" t="s">
        <v>103</v>
      </c>
      <c r="AK55" s="126" t="s">
        <v>104</v>
      </c>
      <c r="AL55" s="227">
        <v>0</v>
      </c>
      <c r="AM55" s="227">
        <v>0</v>
      </c>
      <c r="AN55" s="227">
        <v>0</v>
      </c>
      <c r="AO55" s="227">
        <v>0</v>
      </c>
      <c r="AQ55" s="126" t="s">
        <v>103</v>
      </c>
      <c r="AR55" s="126" t="s">
        <v>104</v>
      </c>
      <c r="AS55" s="227">
        <v>0</v>
      </c>
      <c r="AT55" s="227">
        <v>0</v>
      </c>
      <c r="AU55" s="227">
        <v>0</v>
      </c>
      <c r="AV55" s="227">
        <v>0</v>
      </c>
      <c r="AX55" s="126" t="s">
        <v>103</v>
      </c>
      <c r="AY55" s="126" t="s">
        <v>104</v>
      </c>
      <c r="AZ55" s="227">
        <v>0</v>
      </c>
      <c r="BA55" s="227">
        <v>0</v>
      </c>
      <c r="BB55" s="227">
        <v>0</v>
      </c>
      <c r="BC55" s="227">
        <v>0</v>
      </c>
      <c r="BE55" s="126" t="s">
        <v>103</v>
      </c>
      <c r="BF55" s="126" t="s">
        <v>104</v>
      </c>
      <c r="BG55" s="227">
        <v>0</v>
      </c>
      <c r="BH55" s="227">
        <v>0</v>
      </c>
      <c r="BI55" s="227">
        <v>0</v>
      </c>
      <c r="BJ55" s="227">
        <v>0</v>
      </c>
      <c r="BL55" s="126" t="s">
        <v>103</v>
      </c>
      <c r="BM55" s="126" t="s">
        <v>104</v>
      </c>
      <c r="BN55" s="227">
        <v>0</v>
      </c>
      <c r="BO55" s="227">
        <v>0</v>
      </c>
      <c r="BP55" s="227">
        <v>0</v>
      </c>
      <c r="BQ55" s="227">
        <v>0</v>
      </c>
      <c r="BS55" s="126" t="s">
        <v>103</v>
      </c>
      <c r="BT55" s="126" t="s">
        <v>104</v>
      </c>
      <c r="BU55" s="227">
        <v>0</v>
      </c>
      <c r="BV55" s="227">
        <v>0</v>
      </c>
      <c r="BW55" s="227">
        <v>0</v>
      </c>
      <c r="BX55" s="227">
        <v>0</v>
      </c>
      <c r="BZ55" s="126" t="s">
        <v>103</v>
      </c>
      <c r="CA55" s="126" t="s">
        <v>104</v>
      </c>
      <c r="CB55" s="227">
        <v>0</v>
      </c>
      <c r="CC55" s="227">
        <v>0</v>
      </c>
      <c r="CD55" s="227">
        <v>0</v>
      </c>
      <c r="CE55" s="227">
        <v>0</v>
      </c>
    </row>
    <row r="56" spans="1:83">
      <c r="A56" s="126" t="s">
        <v>105</v>
      </c>
      <c r="B56" s="126" t="s">
        <v>106</v>
      </c>
      <c r="C56" s="227">
        <v>0</v>
      </c>
      <c r="D56" s="227">
        <v>0</v>
      </c>
      <c r="E56" s="227">
        <v>0</v>
      </c>
      <c r="F56" s="227">
        <v>0</v>
      </c>
      <c r="H56" s="126" t="s">
        <v>105</v>
      </c>
      <c r="I56" s="126" t="s">
        <v>106</v>
      </c>
      <c r="J56" s="227">
        <v>0</v>
      </c>
      <c r="K56" s="227">
        <v>0</v>
      </c>
      <c r="L56" s="227">
        <v>0</v>
      </c>
      <c r="M56" s="227">
        <v>0</v>
      </c>
      <c r="O56" s="126" t="s">
        <v>105</v>
      </c>
      <c r="P56" s="126" t="s">
        <v>106</v>
      </c>
      <c r="Q56" s="227">
        <v>0</v>
      </c>
      <c r="R56" s="227">
        <v>0</v>
      </c>
      <c r="S56" s="227">
        <v>0</v>
      </c>
      <c r="T56" s="227">
        <v>0</v>
      </c>
      <c r="V56" s="126" t="s">
        <v>105</v>
      </c>
      <c r="W56" s="126" t="s">
        <v>106</v>
      </c>
      <c r="X56" s="227">
        <v>0</v>
      </c>
      <c r="Y56" s="227">
        <v>0</v>
      </c>
      <c r="Z56" s="227">
        <v>0</v>
      </c>
      <c r="AA56" s="227">
        <v>0</v>
      </c>
      <c r="AC56" s="126" t="s">
        <v>105</v>
      </c>
      <c r="AD56" s="126" t="s">
        <v>106</v>
      </c>
      <c r="AE56" s="227">
        <v>0</v>
      </c>
      <c r="AF56" s="227">
        <v>0</v>
      </c>
      <c r="AG56" s="227">
        <v>0</v>
      </c>
      <c r="AH56" s="227">
        <v>0</v>
      </c>
      <c r="AJ56" s="126" t="s">
        <v>105</v>
      </c>
      <c r="AK56" s="126" t="s">
        <v>106</v>
      </c>
      <c r="AL56" s="227">
        <v>0</v>
      </c>
      <c r="AM56" s="227">
        <v>0</v>
      </c>
      <c r="AN56" s="227">
        <v>0</v>
      </c>
      <c r="AO56" s="227">
        <v>0</v>
      </c>
      <c r="AQ56" s="126" t="s">
        <v>105</v>
      </c>
      <c r="AR56" s="126" t="s">
        <v>106</v>
      </c>
      <c r="AS56" s="227">
        <v>0</v>
      </c>
      <c r="AT56" s="227">
        <v>0</v>
      </c>
      <c r="AU56" s="227">
        <v>0</v>
      </c>
      <c r="AV56" s="227">
        <v>0</v>
      </c>
      <c r="AX56" s="126" t="s">
        <v>105</v>
      </c>
      <c r="AY56" s="126" t="s">
        <v>106</v>
      </c>
      <c r="AZ56" s="227">
        <v>0</v>
      </c>
      <c r="BA56" s="227">
        <v>0</v>
      </c>
      <c r="BB56" s="227">
        <v>0</v>
      </c>
      <c r="BC56" s="227">
        <v>0</v>
      </c>
      <c r="BE56" s="126" t="s">
        <v>105</v>
      </c>
      <c r="BF56" s="126" t="s">
        <v>106</v>
      </c>
      <c r="BG56" s="227">
        <v>0</v>
      </c>
      <c r="BH56" s="227">
        <v>0</v>
      </c>
      <c r="BI56" s="227">
        <v>0</v>
      </c>
      <c r="BJ56" s="227">
        <v>0</v>
      </c>
      <c r="BL56" s="126" t="s">
        <v>105</v>
      </c>
      <c r="BM56" s="126" t="s">
        <v>106</v>
      </c>
      <c r="BN56" s="227">
        <v>0</v>
      </c>
      <c r="BO56" s="227">
        <v>0</v>
      </c>
      <c r="BP56" s="227">
        <v>0</v>
      </c>
      <c r="BQ56" s="227">
        <v>0</v>
      </c>
      <c r="BS56" s="126" t="s">
        <v>105</v>
      </c>
      <c r="BT56" s="126" t="s">
        <v>106</v>
      </c>
      <c r="BU56" s="227">
        <v>0</v>
      </c>
      <c r="BV56" s="227">
        <v>0</v>
      </c>
      <c r="BW56" s="227">
        <v>0</v>
      </c>
      <c r="BX56" s="227">
        <v>0</v>
      </c>
      <c r="BZ56" s="126" t="s">
        <v>105</v>
      </c>
      <c r="CA56" s="126" t="s">
        <v>106</v>
      </c>
      <c r="CB56" s="227">
        <v>0</v>
      </c>
      <c r="CC56" s="227">
        <v>0</v>
      </c>
      <c r="CD56" s="227">
        <v>0</v>
      </c>
      <c r="CE56" s="227">
        <v>0</v>
      </c>
    </row>
    <row r="57" spans="1:83">
      <c r="A57" s="126" t="s">
        <v>107</v>
      </c>
      <c r="B57" s="126" t="s">
        <v>108</v>
      </c>
      <c r="C57" s="227">
        <v>0</v>
      </c>
      <c r="D57" s="227">
        <v>0</v>
      </c>
      <c r="E57" s="227">
        <v>0</v>
      </c>
      <c r="F57" s="227">
        <v>0</v>
      </c>
      <c r="H57" s="126" t="s">
        <v>107</v>
      </c>
      <c r="I57" s="126" t="s">
        <v>108</v>
      </c>
      <c r="J57" s="227">
        <v>0</v>
      </c>
      <c r="K57" s="227">
        <v>0</v>
      </c>
      <c r="L57" s="227">
        <v>0</v>
      </c>
      <c r="M57" s="227">
        <v>0</v>
      </c>
      <c r="O57" s="126" t="s">
        <v>107</v>
      </c>
      <c r="P57" s="126" t="s">
        <v>108</v>
      </c>
      <c r="Q57" s="227">
        <v>0</v>
      </c>
      <c r="R57" s="227">
        <v>0</v>
      </c>
      <c r="S57" s="227">
        <v>0</v>
      </c>
      <c r="T57" s="227">
        <v>0</v>
      </c>
      <c r="V57" s="126" t="s">
        <v>107</v>
      </c>
      <c r="W57" s="126" t="s">
        <v>108</v>
      </c>
      <c r="X57" s="227">
        <v>0</v>
      </c>
      <c r="Y57" s="227">
        <v>0</v>
      </c>
      <c r="Z57" s="227">
        <v>0</v>
      </c>
      <c r="AA57" s="227">
        <v>0</v>
      </c>
      <c r="AC57" s="126" t="s">
        <v>107</v>
      </c>
      <c r="AD57" s="126" t="s">
        <v>108</v>
      </c>
      <c r="AE57" s="227">
        <v>0</v>
      </c>
      <c r="AF57" s="227">
        <v>0</v>
      </c>
      <c r="AG57" s="227">
        <v>0</v>
      </c>
      <c r="AH57" s="227">
        <v>0</v>
      </c>
      <c r="AJ57" s="126" t="s">
        <v>107</v>
      </c>
      <c r="AK57" s="126" t="s">
        <v>108</v>
      </c>
      <c r="AL57" s="227">
        <v>0</v>
      </c>
      <c r="AM57" s="227">
        <v>0</v>
      </c>
      <c r="AN57" s="227">
        <v>0</v>
      </c>
      <c r="AO57" s="227">
        <v>0</v>
      </c>
      <c r="AQ57" s="126" t="s">
        <v>107</v>
      </c>
      <c r="AR57" s="126" t="s">
        <v>108</v>
      </c>
      <c r="AS57" s="227">
        <v>0</v>
      </c>
      <c r="AT57" s="227">
        <v>0</v>
      </c>
      <c r="AU57" s="227">
        <v>0</v>
      </c>
      <c r="AV57" s="227">
        <v>0</v>
      </c>
      <c r="AX57" s="126" t="s">
        <v>107</v>
      </c>
      <c r="AY57" s="126" t="s">
        <v>108</v>
      </c>
      <c r="AZ57" s="227">
        <v>0</v>
      </c>
      <c r="BA57" s="227">
        <v>0</v>
      </c>
      <c r="BB57" s="227">
        <v>0</v>
      </c>
      <c r="BC57" s="227">
        <v>0</v>
      </c>
      <c r="BE57" s="126" t="s">
        <v>107</v>
      </c>
      <c r="BF57" s="126" t="s">
        <v>108</v>
      </c>
      <c r="BG57" s="227">
        <v>0</v>
      </c>
      <c r="BH57" s="227">
        <v>0</v>
      </c>
      <c r="BI57" s="227">
        <v>0</v>
      </c>
      <c r="BJ57" s="227">
        <v>0</v>
      </c>
      <c r="BL57" s="126" t="s">
        <v>107</v>
      </c>
      <c r="BM57" s="126" t="s">
        <v>108</v>
      </c>
      <c r="BN57" s="227">
        <v>0</v>
      </c>
      <c r="BO57" s="227">
        <v>0</v>
      </c>
      <c r="BP57" s="227">
        <v>0</v>
      </c>
      <c r="BQ57" s="227">
        <v>0</v>
      </c>
      <c r="BS57" s="126" t="s">
        <v>107</v>
      </c>
      <c r="BT57" s="126" t="s">
        <v>108</v>
      </c>
      <c r="BU57" s="227">
        <v>0</v>
      </c>
      <c r="BV57" s="227">
        <v>0</v>
      </c>
      <c r="BW57" s="227">
        <v>0</v>
      </c>
      <c r="BX57" s="227">
        <v>0</v>
      </c>
      <c r="BZ57" s="126" t="s">
        <v>107</v>
      </c>
      <c r="CA57" s="126" t="s">
        <v>108</v>
      </c>
      <c r="CB57" s="227">
        <v>0</v>
      </c>
      <c r="CC57" s="227">
        <v>0</v>
      </c>
      <c r="CD57" s="227">
        <v>0</v>
      </c>
      <c r="CE57" s="227">
        <v>0</v>
      </c>
    </row>
    <row r="58" spans="1:83">
      <c r="A58" s="126" t="s">
        <v>109</v>
      </c>
      <c r="B58" s="126" t="s">
        <v>110</v>
      </c>
      <c r="C58" s="227">
        <v>0</v>
      </c>
      <c r="D58" s="227">
        <v>0</v>
      </c>
      <c r="E58" s="227">
        <v>0</v>
      </c>
      <c r="F58" s="227">
        <v>0</v>
      </c>
      <c r="H58" s="126" t="s">
        <v>109</v>
      </c>
      <c r="I58" s="126" t="s">
        <v>110</v>
      </c>
      <c r="J58" s="227">
        <v>0</v>
      </c>
      <c r="K58" s="227">
        <v>0</v>
      </c>
      <c r="L58" s="227">
        <v>0</v>
      </c>
      <c r="M58" s="227">
        <v>0</v>
      </c>
      <c r="O58" s="126" t="s">
        <v>109</v>
      </c>
      <c r="P58" s="126" t="s">
        <v>110</v>
      </c>
      <c r="Q58" s="227">
        <v>0</v>
      </c>
      <c r="R58" s="227">
        <v>0</v>
      </c>
      <c r="S58" s="227">
        <v>0</v>
      </c>
      <c r="T58" s="227">
        <v>0</v>
      </c>
      <c r="V58" s="126" t="s">
        <v>109</v>
      </c>
      <c r="W58" s="126" t="s">
        <v>110</v>
      </c>
      <c r="X58" s="227">
        <v>0</v>
      </c>
      <c r="Y58" s="227">
        <v>0</v>
      </c>
      <c r="Z58" s="227">
        <v>0</v>
      </c>
      <c r="AA58" s="227">
        <v>0</v>
      </c>
      <c r="AC58" s="126" t="s">
        <v>109</v>
      </c>
      <c r="AD58" s="126" t="s">
        <v>110</v>
      </c>
      <c r="AE58" s="227">
        <v>0</v>
      </c>
      <c r="AF58" s="227">
        <v>0</v>
      </c>
      <c r="AG58" s="227">
        <v>0</v>
      </c>
      <c r="AH58" s="227">
        <v>0</v>
      </c>
      <c r="AJ58" s="126" t="s">
        <v>109</v>
      </c>
      <c r="AK58" s="126" t="s">
        <v>110</v>
      </c>
      <c r="AL58" s="227">
        <v>0</v>
      </c>
      <c r="AM58" s="227">
        <v>0</v>
      </c>
      <c r="AN58" s="227">
        <v>0</v>
      </c>
      <c r="AO58" s="227">
        <v>0</v>
      </c>
      <c r="AQ58" s="126" t="s">
        <v>109</v>
      </c>
      <c r="AR58" s="126" t="s">
        <v>110</v>
      </c>
      <c r="AS58" s="227">
        <v>0</v>
      </c>
      <c r="AT58" s="227">
        <v>0</v>
      </c>
      <c r="AU58" s="227">
        <v>0</v>
      </c>
      <c r="AV58" s="227">
        <v>0</v>
      </c>
      <c r="AX58" s="126" t="s">
        <v>109</v>
      </c>
      <c r="AY58" s="126" t="s">
        <v>110</v>
      </c>
      <c r="AZ58" s="227">
        <v>0</v>
      </c>
      <c r="BA58" s="227">
        <v>0</v>
      </c>
      <c r="BB58" s="227">
        <v>0</v>
      </c>
      <c r="BC58" s="227">
        <v>0</v>
      </c>
      <c r="BE58" s="126" t="s">
        <v>109</v>
      </c>
      <c r="BF58" s="126" t="s">
        <v>110</v>
      </c>
      <c r="BG58" s="227">
        <v>0</v>
      </c>
      <c r="BH58" s="227">
        <v>0</v>
      </c>
      <c r="BI58" s="227">
        <v>0</v>
      </c>
      <c r="BJ58" s="227">
        <v>0</v>
      </c>
      <c r="BL58" s="126" t="s">
        <v>109</v>
      </c>
      <c r="BM58" s="126" t="s">
        <v>110</v>
      </c>
      <c r="BN58" s="227">
        <v>0</v>
      </c>
      <c r="BO58" s="227">
        <v>0</v>
      </c>
      <c r="BP58" s="227">
        <v>0</v>
      </c>
      <c r="BQ58" s="227">
        <v>0</v>
      </c>
      <c r="BS58" s="126" t="s">
        <v>109</v>
      </c>
      <c r="BT58" s="126" t="s">
        <v>110</v>
      </c>
      <c r="BU58" s="227">
        <v>0</v>
      </c>
      <c r="BV58" s="227">
        <v>0</v>
      </c>
      <c r="BW58" s="227">
        <v>0</v>
      </c>
      <c r="BX58" s="227">
        <v>0</v>
      </c>
      <c r="BZ58" s="126" t="s">
        <v>109</v>
      </c>
      <c r="CA58" s="126" t="s">
        <v>110</v>
      </c>
      <c r="CB58" s="227">
        <v>0</v>
      </c>
      <c r="CC58" s="227">
        <v>0</v>
      </c>
      <c r="CD58" s="227">
        <v>0</v>
      </c>
      <c r="CE58" s="227">
        <v>0</v>
      </c>
    </row>
    <row r="59" spans="1:83">
      <c r="A59" s="126" t="s">
        <v>111</v>
      </c>
      <c r="B59" s="126" t="s">
        <v>112</v>
      </c>
      <c r="C59" s="227">
        <v>0</v>
      </c>
      <c r="D59" s="227">
        <v>0</v>
      </c>
      <c r="E59" s="227">
        <v>0</v>
      </c>
      <c r="F59" s="227">
        <v>0</v>
      </c>
      <c r="H59" s="126" t="s">
        <v>111</v>
      </c>
      <c r="I59" s="126" t="s">
        <v>112</v>
      </c>
      <c r="J59" s="227">
        <v>0</v>
      </c>
      <c r="K59" s="227">
        <v>0</v>
      </c>
      <c r="L59" s="227">
        <v>0</v>
      </c>
      <c r="M59" s="227">
        <v>0</v>
      </c>
      <c r="O59" s="126" t="s">
        <v>111</v>
      </c>
      <c r="P59" s="126" t="s">
        <v>112</v>
      </c>
      <c r="Q59" s="227">
        <v>0</v>
      </c>
      <c r="R59" s="227">
        <v>0</v>
      </c>
      <c r="S59" s="227">
        <v>0</v>
      </c>
      <c r="T59" s="227">
        <v>0</v>
      </c>
      <c r="V59" s="126" t="s">
        <v>111</v>
      </c>
      <c r="W59" s="126" t="s">
        <v>112</v>
      </c>
      <c r="X59" s="227">
        <v>0</v>
      </c>
      <c r="Y59" s="227">
        <v>0</v>
      </c>
      <c r="Z59" s="227">
        <v>0</v>
      </c>
      <c r="AA59" s="227">
        <v>0</v>
      </c>
      <c r="AC59" s="126" t="s">
        <v>111</v>
      </c>
      <c r="AD59" s="126" t="s">
        <v>112</v>
      </c>
      <c r="AE59" s="227">
        <v>0</v>
      </c>
      <c r="AF59" s="227">
        <v>0</v>
      </c>
      <c r="AG59" s="227">
        <v>0</v>
      </c>
      <c r="AH59" s="227">
        <v>0</v>
      </c>
      <c r="AJ59" s="126" t="s">
        <v>111</v>
      </c>
      <c r="AK59" s="126" t="s">
        <v>112</v>
      </c>
      <c r="AL59" s="227">
        <v>0</v>
      </c>
      <c r="AM59" s="227">
        <v>0</v>
      </c>
      <c r="AN59" s="227">
        <v>0</v>
      </c>
      <c r="AO59" s="227">
        <v>0</v>
      </c>
      <c r="AQ59" s="126" t="s">
        <v>111</v>
      </c>
      <c r="AR59" s="126" t="s">
        <v>112</v>
      </c>
      <c r="AS59" s="227">
        <v>0</v>
      </c>
      <c r="AT59" s="227">
        <v>0</v>
      </c>
      <c r="AU59" s="227">
        <v>0</v>
      </c>
      <c r="AV59" s="227">
        <v>0</v>
      </c>
      <c r="AX59" s="126" t="s">
        <v>111</v>
      </c>
      <c r="AY59" s="126" t="s">
        <v>112</v>
      </c>
      <c r="AZ59" s="227">
        <v>0</v>
      </c>
      <c r="BA59" s="227">
        <v>0</v>
      </c>
      <c r="BB59" s="227">
        <v>0</v>
      </c>
      <c r="BC59" s="227">
        <v>0</v>
      </c>
      <c r="BE59" s="126" t="s">
        <v>111</v>
      </c>
      <c r="BF59" s="126" t="s">
        <v>112</v>
      </c>
      <c r="BG59" s="227">
        <v>0</v>
      </c>
      <c r="BH59" s="227">
        <v>0</v>
      </c>
      <c r="BI59" s="227">
        <v>0</v>
      </c>
      <c r="BJ59" s="227">
        <v>0</v>
      </c>
      <c r="BL59" s="126" t="s">
        <v>111</v>
      </c>
      <c r="BM59" s="126" t="s">
        <v>112</v>
      </c>
      <c r="BN59" s="227">
        <v>0</v>
      </c>
      <c r="BO59" s="227">
        <v>0</v>
      </c>
      <c r="BP59" s="227">
        <v>0</v>
      </c>
      <c r="BQ59" s="227">
        <v>0</v>
      </c>
      <c r="BS59" s="126" t="s">
        <v>111</v>
      </c>
      <c r="BT59" s="126" t="s">
        <v>112</v>
      </c>
      <c r="BU59" s="227">
        <v>0</v>
      </c>
      <c r="BV59" s="227">
        <v>0</v>
      </c>
      <c r="BW59" s="227">
        <v>0</v>
      </c>
      <c r="BX59" s="227">
        <v>0</v>
      </c>
      <c r="BZ59" s="126" t="s">
        <v>111</v>
      </c>
      <c r="CA59" s="126" t="s">
        <v>112</v>
      </c>
      <c r="CB59" s="227">
        <v>0</v>
      </c>
      <c r="CC59" s="227">
        <v>0</v>
      </c>
      <c r="CD59" s="227">
        <v>0</v>
      </c>
      <c r="CE59" s="227">
        <v>0</v>
      </c>
    </row>
    <row r="60" spans="1:83">
      <c r="A60" s="126" t="s">
        <v>113</v>
      </c>
      <c r="B60" s="126" t="s">
        <v>114</v>
      </c>
      <c r="C60" s="227">
        <v>0</v>
      </c>
      <c r="D60" s="227">
        <v>0</v>
      </c>
      <c r="E60" s="227">
        <v>0</v>
      </c>
      <c r="F60" s="227">
        <v>0</v>
      </c>
      <c r="H60" s="126" t="s">
        <v>113</v>
      </c>
      <c r="I60" s="126" t="s">
        <v>114</v>
      </c>
      <c r="J60" s="227">
        <v>0</v>
      </c>
      <c r="K60" s="227">
        <v>0</v>
      </c>
      <c r="L60" s="227">
        <v>0</v>
      </c>
      <c r="M60" s="227">
        <v>0</v>
      </c>
      <c r="O60" s="126" t="s">
        <v>113</v>
      </c>
      <c r="P60" s="126" t="s">
        <v>114</v>
      </c>
      <c r="Q60" s="227">
        <v>0</v>
      </c>
      <c r="R60" s="227">
        <v>0</v>
      </c>
      <c r="S60" s="227">
        <v>0</v>
      </c>
      <c r="T60" s="227">
        <v>0</v>
      </c>
      <c r="V60" s="126" t="s">
        <v>113</v>
      </c>
      <c r="W60" s="126" t="s">
        <v>114</v>
      </c>
      <c r="X60" s="227">
        <v>0</v>
      </c>
      <c r="Y60" s="227">
        <v>0</v>
      </c>
      <c r="Z60" s="227">
        <v>0</v>
      </c>
      <c r="AA60" s="227">
        <v>0</v>
      </c>
      <c r="AC60" s="126" t="s">
        <v>113</v>
      </c>
      <c r="AD60" s="126" t="s">
        <v>114</v>
      </c>
      <c r="AE60" s="227">
        <v>0</v>
      </c>
      <c r="AF60" s="227">
        <v>0</v>
      </c>
      <c r="AG60" s="227">
        <v>0</v>
      </c>
      <c r="AH60" s="227">
        <v>0</v>
      </c>
      <c r="AJ60" s="126" t="s">
        <v>113</v>
      </c>
      <c r="AK60" s="126" t="s">
        <v>114</v>
      </c>
      <c r="AL60" s="227">
        <v>0</v>
      </c>
      <c r="AM60" s="227">
        <v>0</v>
      </c>
      <c r="AN60" s="227">
        <v>0</v>
      </c>
      <c r="AO60" s="227">
        <v>0</v>
      </c>
      <c r="AQ60" s="126" t="s">
        <v>113</v>
      </c>
      <c r="AR60" s="126" t="s">
        <v>114</v>
      </c>
      <c r="AS60" s="227">
        <v>0</v>
      </c>
      <c r="AT60" s="227">
        <v>0</v>
      </c>
      <c r="AU60" s="227">
        <v>0</v>
      </c>
      <c r="AV60" s="227">
        <v>0</v>
      </c>
      <c r="AX60" s="126" t="s">
        <v>113</v>
      </c>
      <c r="AY60" s="126" t="s">
        <v>114</v>
      </c>
      <c r="AZ60" s="227">
        <v>0</v>
      </c>
      <c r="BA60" s="227">
        <v>0</v>
      </c>
      <c r="BB60" s="227">
        <v>0</v>
      </c>
      <c r="BC60" s="227">
        <v>0</v>
      </c>
      <c r="BE60" s="126" t="s">
        <v>113</v>
      </c>
      <c r="BF60" s="126" t="s">
        <v>114</v>
      </c>
      <c r="BG60" s="227">
        <v>0</v>
      </c>
      <c r="BH60" s="227">
        <v>0</v>
      </c>
      <c r="BI60" s="227">
        <v>0</v>
      </c>
      <c r="BJ60" s="227">
        <v>0</v>
      </c>
      <c r="BL60" s="126" t="s">
        <v>113</v>
      </c>
      <c r="BM60" s="126" t="s">
        <v>114</v>
      </c>
      <c r="BN60" s="227">
        <v>0</v>
      </c>
      <c r="BO60" s="227">
        <v>0</v>
      </c>
      <c r="BP60" s="227">
        <v>0</v>
      </c>
      <c r="BQ60" s="227">
        <v>0</v>
      </c>
      <c r="BS60" s="126" t="s">
        <v>113</v>
      </c>
      <c r="BT60" s="126" t="s">
        <v>114</v>
      </c>
      <c r="BU60" s="227">
        <v>0</v>
      </c>
      <c r="BV60" s="227">
        <v>0</v>
      </c>
      <c r="BW60" s="227">
        <v>0</v>
      </c>
      <c r="BX60" s="227">
        <v>0</v>
      </c>
      <c r="BZ60" s="126" t="s">
        <v>113</v>
      </c>
      <c r="CA60" s="126" t="s">
        <v>114</v>
      </c>
      <c r="CB60" s="227">
        <v>0</v>
      </c>
      <c r="CC60" s="227">
        <v>0</v>
      </c>
      <c r="CD60" s="227">
        <v>0</v>
      </c>
      <c r="CE60" s="227">
        <v>0</v>
      </c>
    </row>
    <row r="61" spans="1:83">
      <c r="A61" s="126" t="s">
        <v>115</v>
      </c>
      <c r="B61" s="126" t="s">
        <v>116</v>
      </c>
      <c r="C61" s="227">
        <v>0</v>
      </c>
      <c r="D61" s="227">
        <v>0</v>
      </c>
      <c r="E61" s="227">
        <v>0</v>
      </c>
      <c r="F61" s="227">
        <v>0</v>
      </c>
      <c r="H61" s="126" t="s">
        <v>115</v>
      </c>
      <c r="I61" s="126" t="s">
        <v>116</v>
      </c>
      <c r="J61" s="227">
        <v>0</v>
      </c>
      <c r="K61" s="227">
        <v>0</v>
      </c>
      <c r="L61" s="227">
        <v>0</v>
      </c>
      <c r="M61" s="227">
        <v>0</v>
      </c>
      <c r="O61" s="126" t="s">
        <v>115</v>
      </c>
      <c r="P61" s="126" t="s">
        <v>116</v>
      </c>
      <c r="Q61" s="227">
        <v>0</v>
      </c>
      <c r="R61" s="227">
        <v>0</v>
      </c>
      <c r="S61" s="227">
        <v>0</v>
      </c>
      <c r="T61" s="227">
        <v>0</v>
      </c>
      <c r="V61" s="126" t="s">
        <v>115</v>
      </c>
      <c r="W61" s="126" t="s">
        <v>116</v>
      </c>
      <c r="X61" s="227">
        <v>0</v>
      </c>
      <c r="Y61" s="227">
        <v>0</v>
      </c>
      <c r="Z61" s="227">
        <v>0</v>
      </c>
      <c r="AA61" s="227">
        <v>0</v>
      </c>
      <c r="AC61" s="126" t="s">
        <v>115</v>
      </c>
      <c r="AD61" s="126" t="s">
        <v>116</v>
      </c>
      <c r="AE61" s="227">
        <v>0</v>
      </c>
      <c r="AF61" s="227">
        <v>0</v>
      </c>
      <c r="AG61" s="227">
        <v>0</v>
      </c>
      <c r="AH61" s="227">
        <v>0</v>
      </c>
      <c r="AJ61" s="126" t="s">
        <v>115</v>
      </c>
      <c r="AK61" s="126" t="s">
        <v>116</v>
      </c>
      <c r="AL61" s="227">
        <v>0</v>
      </c>
      <c r="AM61" s="227">
        <v>0</v>
      </c>
      <c r="AN61" s="227">
        <v>0</v>
      </c>
      <c r="AO61" s="227">
        <v>0</v>
      </c>
      <c r="AQ61" s="126" t="s">
        <v>115</v>
      </c>
      <c r="AR61" s="126" t="s">
        <v>116</v>
      </c>
      <c r="AS61" s="227">
        <v>0</v>
      </c>
      <c r="AT61" s="227">
        <v>0</v>
      </c>
      <c r="AU61" s="227">
        <v>0</v>
      </c>
      <c r="AV61" s="227">
        <v>0</v>
      </c>
      <c r="AX61" s="126" t="s">
        <v>115</v>
      </c>
      <c r="AY61" s="126" t="s">
        <v>116</v>
      </c>
      <c r="AZ61" s="227">
        <v>0</v>
      </c>
      <c r="BA61" s="227">
        <v>0</v>
      </c>
      <c r="BB61" s="227">
        <v>0</v>
      </c>
      <c r="BC61" s="227">
        <v>0</v>
      </c>
      <c r="BE61" s="126" t="s">
        <v>115</v>
      </c>
      <c r="BF61" s="126" t="s">
        <v>116</v>
      </c>
      <c r="BG61" s="227">
        <v>0</v>
      </c>
      <c r="BH61" s="227">
        <v>0</v>
      </c>
      <c r="BI61" s="227">
        <v>0</v>
      </c>
      <c r="BJ61" s="227">
        <v>0</v>
      </c>
      <c r="BL61" s="126" t="s">
        <v>115</v>
      </c>
      <c r="BM61" s="126" t="s">
        <v>116</v>
      </c>
      <c r="BN61" s="227">
        <v>0</v>
      </c>
      <c r="BO61" s="227">
        <v>0</v>
      </c>
      <c r="BP61" s="227">
        <v>0</v>
      </c>
      <c r="BQ61" s="227">
        <v>0</v>
      </c>
      <c r="BS61" s="126" t="s">
        <v>115</v>
      </c>
      <c r="BT61" s="126" t="s">
        <v>116</v>
      </c>
      <c r="BU61" s="227">
        <v>0</v>
      </c>
      <c r="BV61" s="227">
        <v>0</v>
      </c>
      <c r="BW61" s="227">
        <v>0</v>
      </c>
      <c r="BX61" s="227">
        <v>0</v>
      </c>
      <c r="BZ61" s="126" t="s">
        <v>115</v>
      </c>
      <c r="CA61" s="126" t="s">
        <v>116</v>
      </c>
      <c r="CB61" s="227">
        <v>0</v>
      </c>
      <c r="CC61" s="227">
        <v>0</v>
      </c>
      <c r="CD61" s="227">
        <v>0</v>
      </c>
      <c r="CE61" s="227">
        <v>0</v>
      </c>
    </row>
    <row r="62" spans="1:83">
      <c r="A62" s="126" t="s">
        <v>117</v>
      </c>
      <c r="B62" s="126" t="s">
        <v>118</v>
      </c>
      <c r="C62" s="227">
        <v>0</v>
      </c>
      <c r="D62" s="227">
        <v>0</v>
      </c>
      <c r="E62" s="227">
        <v>0</v>
      </c>
      <c r="F62" s="227">
        <v>0</v>
      </c>
      <c r="H62" s="126" t="s">
        <v>117</v>
      </c>
      <c r="I62" s="126" t="s">
        <v>118</v>
      </c>
      <c r="J62" s="227">
        <v>0</v>
      </c>
      <c r="K62" s="227">
        <v>0</v>
      </c>
      <c r="L62" s="227">
        <v>0</v>
      </c>
      <c r="M62" s="227">
        <v>0</v>
      </c>
      <c r="O62" s="126" t="s">
        <v>117</v>
      </c>
      <c r="P62" s="126" t="s">
        <v>118</v>
      </c>
      <c r="Q62" s="227">
        <v>0</v>
      </c>
      <c r="R62" s="227">
        <v>0</v>
      </c>
      <c r="S62" s="227">
        <v>0</v>
      </c>
      <c r="T62" s="227">
        <v>0</v>
      </c>
      <c r="V62" s="126" t="s">
        <v>117</v>
      </c>
      <c r="W62" s="126" t="s">
        <v>118</v>
      </c>
      <c r="X62" s="227">
        <v>0</v>
      </c>
      <c r="Y62" s="227">
        <v>0</v>
      </c>
      <c r="Z62" s="227">
        <v>0</v>
      </c>
      <c r="AA62" s="227">
        <v>0</v>
      </c>
      <c r="AC62" s="126" t="s">
        <v>117</v>
      </c>
      <c r="AD62" s="126" t="s">
        <v>118</v>
      </c>
      <c r="AE62" s="227">
        <v>0</v>
      </c>
      <c r="AF62" s="227">
        <v>0</v>
      </c>
      <c r="AG62" s="227">
        <v>0</v>
      </c>
      <c r="AH62" s="227">
        <v>0</v>
      </c>
      <c r="AJ62" s="126" t="s">
        <v>117</v>
      </c>
      <c r="AK62" s="126" t="s">
        <v>118</v>
      </c>
      <c r="AL62" s="227">
        <v>0</v>
      </c>
      <c r="AM62" s="227">
        <v>0</v>
      </c>
      <c r="AN62" s="227">
        <v>0</v>
      </c>
      <c r="AO62" s="227">
        <v>0</v>
      </c>
      <c r="AQ62" s="126" t="s">
        <v>117</v>
      </c>
      <c r="AR62" s="126" t="s">
        <v>118</v>
      </c>
      <c r="AS62" s="227">
        <v>0</v>
      </c>
      <c r="AT62" s="227">
        <v>0</v>
      </c>
      <c r="AU62" s="227">
        <v>0</v>
      </c>
      <c r="AV62" s="227">
        <v>0</v>
      </c>
      <c r="AX62" s="126" t="s">
        <v>117</v>
      </c>
      <c r="AY62" s="126" t="s">
        <v>118</v>
      </c>
      <c r="AZ62" s="227">
        <v>0</v>
      </c>
      <c r="BA62" s="227">
        <v>0</v>
      </c>
      <c r="BB62" s="227">
        <v>0</v>
      </c>
      <c r="BC62" s="227">
        <v>0</v>
      </c>
      <c r="BE62" s="126" t="s">
        <v>117</v>
      </c>
      <c r="BF62" s="126" t="s">
        <v>118</v>
      </c>
      <c r="BG62" s="227">
        <v>0</v>
      </c>
      <c r="BH62" s="227">
        <v>0</v>
      </c>
      <c r="BI62" s="227">
        <v>0</v>
      </c>
      <c r="BJ62" s="227">
        <v>0</v>
      </c>
      <c r="BL62" s="126" t="s">
        <v>117</v>
      </c>
      <c r="BM62" s="126" t="s">
        <v>118</v>
      </c>
      <c r="BN62" s="227">
        <v>0</v>
      </c>
      <c r="BO62" s="227">
        <v>0</v>
      </c>
      <c r="BP62" s="227">
        <v>0</v>
      </c>
      <c r="BQ62" s="227">
        <v>0</v>
      </c>
      <c r="BS62" s="126" t="s">
        <v>117</v>
      </c>
      <c r="BT62" s="126" t="s">
        <v>118</v>
      </c>
      <c r="BU62" s="227">
        <v>0</v>
      </c>
      <c r="BV62" s="227">
        <v>0</v>
      </c>
      <c r="BW62" s="227">
        <v>0</v>
      </c>
      <c r="BX62" s="227">
        <v>0</v>
      </c>
      <c r="BZ62" s="126" t="s">
        <v>117</v>
      </c>
      <c r="CA62" s="126" t="s">
        <v>118</v>
      </c>
      <c r="CB62" s="227">
        <v>0</v>
      </c>
      <c r="CC62" s="227">
        <v>0</v>
      </c>
      <c r="CD62" s="227">
        <v>0</v>
      </c>
      <c r="CE62" s="227">
        <v>0</v>
      </c>
    </row>
    <row r="63" spans="1:83">
      <c r="A63" s="126" t="s">
        <v>119</v>
      </c>
      <c r="B63" s="126" t="s">
        <v>120</v>
      </c>
      <c r="C63" s="227">
        <v>0</v>
      </c>
      <c r="D63" s="227">
        <v>0</v>
      </c>
      <c r="E63" s="227">
        <v>0</v>
      </c>
      <c r="F63" s="227">
        <v>0</v>
      </c>
      <c r="H63" s="126" t="s">
        <v>119</v>
      </c>
      <c r="I63" s="126" t="s">
        <v>120</v>
      </c>
      <c r="J63" s="227">
        <v>0</v>
      </c>
      <c r="K63" s="227">
        <v>0</v>
      </c>
      <c r="L63" s="227">
        <v>0</v>
      </c>
      <c r="M63" s="227">
        <v>0</v>
      </c>
      <c r="O63" s="126" t="s">
        <v>119</v>
      </c>
      <c r="P63" s="126" t="s">
        <v>120</v>
      </c>
      <c r="Q63" s="227">
        <v>0</v>
      </c>
      <c r="R63" s="227">
        <v>0</v>
      </c>
      <c r="S63" s="227">
        <v>0</v>
      </c>
      <c r="T63" s="227">
        <v>0</v>
      </c>
      <c r="V63" s="126" t="s">
        <v>119</v>
      </c>
      <c r="W63" s="126" t="s">
        <v>120</v>
      </c>
      <c r="X63" s="227">
        <v>0</v>
      </c>
      <c r="Y63" s="227">
        <v>0</v>
      </c>
      <c r="Z63" s="227">
        <v>0</v>
      </c>
      <c r="AA63" s="227">
        <v>0</v>
      </c>
      <c r="AC63" s="126" t="s">
        <v>119</v>
      </c>
      <c r="AD63" s="126" t="s">
        <v>120</v>
      </c>
      <c r="AE63" s="227">
        <v>0</v>
      </c>
      <c r="AF63" s="227">
        <v>0</v>
      </c>
      <c r="AG63" s="227">
        <v>0</v>
      </c>
      <c r="AH63" s="227">
        <v>0</v>
      </c>
      <c r="AJ63" s="126" t="s">
        <v>119</v>
      </c>
      <c r="AK63" s="126" t="s">
        <v>120</v>
      </c>
      <c r="AL63" s="227">
        <v>0</v>
      </c>
      <c r="AM63" s="227">
        <v>0</v>
      </c>
      <c r="AN63" s="227">
        <v>0</v>
      </c>
      <c r="AO63" s="227">
        <v>0</v>
      </c>
      <c r="AQ63" s="126" t="s">
        <v>119</v>
      </c>
      <c r="AR63" s="126" t="s">
        <v>120</v>
      </c>
      <c r="AS63" s="227">
        <v>0</v>
      </c>
      <c r="AT63" s="227">
        <v>0</v>
      </c>
      <c r="AU63" s="227">
        <v>0</v>
      </c>
      <c r="AV63" s="227">
        <v>0</v>
      </c>
      <c r="AX63" s="126" t="s">
        <v>119</v>
      </c>
      <c r="AY63" s="126" t="s">
        <v>120</v>
      </c>
      <c r="AZ63" s="227">
        <v>0</v>
      </c>
      <c r="BA63" s="227">
        <v>0</v>
      </c>
      <c r="BB63" s="227">
        <v>0</v>
      </c>
      <c r="BC63" s="227">
        <v>0</v>
      </c>
      <c r="BE63" s="126" t="s">
        <v>119</v>
      </c>
      <c r="BF63" s="126" t="s">
        <v>120</v>
      </c>
      <c r="BG63" s="227">
        <v>0</v>
      </c>
      <c r="BH63" s="227">
        <v>0</v>
      </c>
      <c r="BI63" s="227">
        <v>0</v>
      </c>
      <c r="BJ63" s="227">
        <v>0</v>
      </c>
      <c r="BL63" s="126" t="s">
        <v>119</v>
      </c>
      <c r="BM63" s="126" t="s">
        <v>120</v>
      </c>
      <c r="BN63" s="227">
        <v>0</v>
      </c>
      <c r="BO63" s="227">
        <v>0</v>
      </c>
      <c r="BP63" s="227">
        <v>0</v>
      </c>
      <c r="BQ63" s="227">
        <v>0</v>
      </c>
      <c r="BS63" s="126" t="s">
        <v>119</v>
      </c>
      <c r="BT63" s="126" t="s">
        <v>120</v>
      </c>
      <c r="BU63" s="227">
        <v>0</v>
      </c>
      <c r="BV63" s="227">
        <v>0</v>
      </c>
      <c r="BW63" s="227">
        <v>0</v>
      </c>
      <c r="BX63" s="227">
        <v>0</v>
      </c>
      <c r="BZ63" s="126" t="s">
        <v>119</v>
      </c>
      <c r="CA63" s="126" t="s">
        <v>120</v>
      </c>
      <c r="CB63" s="227">
        <v>0</v>
      </c>
      <c r="CC63" s="227">
        <v>0</v>
      </c>
      <c r="CD63" s="227">
        <v>0</v>
      </c>
      <c r="CE63" s="227">
        <v>0</v>
      </c>
    </row>
    <row r="64" spans="1:83">
      <c r="A64" s="126" t="s">
        <v>121</v>
      </c>
      <c r="B64" s="126" t="s">
        <v>122</v>
      </c>
      <c r="C64" s="227">
        <v>0</v>
      </c>
      <c r="D64" s="227">
        <v>0</v>
      </c>
      <c r="E64" s="227">
        <v>0</v>
      </c>
      <c r="F64" s="227">
        <v>0</v>
      </c>
      <c r="H64" s="126" t="s">
        <v>121</v>
      </c>
      <c r="I64" s="126" t="s">
        <v>122</v>
      </c>
      <c r="J64" s="227">
        <v>0</v>
      </c>
      <c r="K64" s="227">
        <v>0</v>
      </c>
      <c r="L64" s="227">
        <v>0</v>
      </c>
      <c r="M64" s="227">
        <v>0</v>
      </c>
      <c r="O64" s="126" t="s">
        <v>121</v>
      </c>
      <c r="P64" s="126" t="s">
        <v>122</v>
      </c>
      <c r="Q64" s="227">
        <v>0</v>
      </c>
      <c r="R64" s="227">
        <v>0</v>
      </c>
      <c r="S64" s="227">
        <v>0</v>
      </c>
      <c r="T64" s="227">
        <v>0</v>
      </c>
      <c r="V64" s="126" t="s">
        <v>121</v>
      </c>
      <c r="W64" s="126" t="s">
        <v>122</v>
      </c>
      <c r="X64" s="227">
        <v>0</v>
      </c>
      <c r="Y64" s="227">
        <v>0</v>
      </c>
      <c r="Z64" s="227">
        <v>0</v>
      </c>
      <c r="AA64" s="227">
        <v>0</v>
      </c>
      <c r="AC64" s="126" t="s">
        <v>121</v>
      </c>
      <c r="AD64" s="126" t="s">
        <v>122</v>
      </c>
      <c r="AE64" s="227">
        <v>0</v>
      </c>
      <c r="AF64" s="227">
        <v>0</v>
      </c>
      <c r="AG64" s="227">
        <v>0</v>
      </c>
      <c r="AH64" s="227">
        <v>0</v>
      </c>
      <c r="AJ64" s="126" t="s">
        <v>121</v>
      </c>
      <c r="AK64" s="126" t="s">
        <v>122</v>
      </c>
      <c r="AL64" s="227">
        <v>0</v>
      </c>
      <c r="AM64" s="227">
        <v>0</v>
      </c>
      <c r="AN64" s="227">
        <v>0</v>
      </c>
      <c r="AO64" s="227">
        <v>0</v>
      </c>
      <c r="AQ64" s="126" t="s">
        <v>121</v>
      </c>
      <c r="AR64" s="126" t="s">
        <v>122</v>
      </c>
      <c r="AS64" s="227">
        <v>0</v>
      </c>
      <c r="AT64" s="227">
        <v>0</v>
      </c>
      <c r="AU64" s="227">
        <v>0</v>
      </c>
      <c r="AV64" s="227">
        <v>0</v>
      </c>
      <c r="AX64" s="126" t="s">
        <v>121</v>
      </c>
      <c r="AY64" s="126" t="s">
        <v>122</v>
      </c>
      <c r="AZ64" s="227">
        <v>0</v>
      </c>
      <c r="BA64" s="227">
        <v>0</v>
      </c>
      <c r="BB64" s="227">
        <v>0</v>
      </c>
      <c r="BC64" s="227">
        <v>0</v>
      </c>
      <c r="BE64" s="126" t="s">
        <v>121</v>
      </c>
      <c r="BF64" s="126" t="s">
        <v>122</v>
      </c>
      <c r="BG64" s="227">
        <v>0</v>
      </c>
      <c r="BH64" s="227">
        <v>0</v>
      </c>
      <c r="BI64" s="227">
        <v>0</v>
      </c>
      <c r="BJ64" s="227">
        <v>0</v>
      </c>
      <c r="BL64" s="126" t="s">
        <v>121</v>
      </c>
      <c r="BM64" s="126" t="s">
        <v>122</v>
      </c>
      <c r="BN64" s="227">
        <v>0</v>
      </c>
      <c r="BO64" s="227">
        <v>0</v>
      </c>
      <c r="BP64" s="227">
        <v>0</v>
      </c>
      <c r="BQ64" s="227">
        <v>0</v>
      </c>
      <c r="BS64" s="126" t="s">
        <v>121</v>
      </c>
      <c r="BT64" s="126" t="s">
        <v>122</v>
      </c>
      <c r="BU64" s="227">
        <v>0</v>
      </c>
      <c r="BV64" s="227">
        <v>0</v>
      </c>
      <c r="BW64" s="227">
        <v>0</v>
      </c>
      <c r="BX64" s="227">
        <v>0</v>
      </c>
      <c r="BZ64" s="126" t="s">
        <v>121</v>
      </c>
      <c r="CA64" s="126" t="s">
        <v>122</v>
      </c>
      <c r="CB64" s="227">
        <v>0</v>
      </c>
      <c r="CC64" s="227">
        <v>0</v>
      </c>
      <c r="CD64" s="227">
        <v>0</v>
      </c>
      <c r="CE64" s="227">
        <v>0</v>
      </c>
    </row>
    <row r="65" spans="1:83">
      <c r="A65" s="126" t="s">
        <v>123</v>
      </c>
      <c r="B65" s="126" t="s">
        <v>124</v>
      </c>
      <c r="C65" s="227">
        <v>0</v>
      </c>
      <c r="D65" s="227">
        <v>0</v>
      </c>
      <c r="E65" s="227">
        <v>0</v>
      </c>
      <c r="F65" s="227">
        <v>0</v>
      </c>
      <c r="H65" s="126" t="s">
        <v>123</v>
      </c>
      <c r="I65" s="126" t="s">
        <v>124</v>
      </c>
      <c r="J65" s="227">
        <v>0</v>
      </c>
      <c r="K65" s="227">
        <v>0</v>
      </c>
      <c r="L65" s="227">
        <v>0</v>
      </c>
      <c r="M65" s="227">
        <v>0</v>
      </c>
      <c r="O65" s="126" t="s">
        <v>123</v>
      </c>
      <c r="P65" s="126" t="s">
        <v>124</v>
      </c>
      <c r="Q65" s="227">
        <v>0</v>
      </c>
      <c r="R65" s="227">
        <v>0</v>
      </c>
      <c r="S65" s="227">
        <v>0</v>
      </c>
      <c r="T65" s="227">
        <v>0</v>
      </c>
      <c r="V65" s="126" t="s">
        <v>123</v>
      </c>
      <c r="W65" s="126" t="s">
        <v>124</v>
      </c>
      <c r="X65" s="227">
        <v>0</v>
      </c>
      <c r="Y65" s="227">
        <v>0</v>
      </c>
      <c r="Z65" s="227">
        <v>0</v>
      </c>
      <c r="AA65" s="227">
        <v>0</v>
      </c>
      <c r="AC65" s="126" t="s">
        <v>123</v>
      </c>
      <c r="AD65" s="126" t="s">
        <v>124</v>
      </c>
      <c r="AE65" s="227">
        <v>0</v>
      </c>
      <c r="AF65" s="227">
        <v>0</v>
      </c>
      <c r="AG65" s="227">
        <v>0</v>
      </c>
      <c r="AH65" s="227">
        <v>0</v>
      </c>
      <c r="AJ65" s="126" t="s">
        <v>123</v>
      </c>
      <c r="AK65" s="126" t="s">
        <v>124</v>
      </c>
      <c r="AL65" s="227">
        <v>0</v>
      </c>
      <c r="AM65" s="227">
        <v>0</v>
      </c>
      <c r="AN65" s="227">
        <v>0</v>
      </c>
      <c r="AO65" s="227">
        <v>0</v>
      </c>
      <c r="AQ65" s="126" t="s">
        <v>123</v>
      </c>
      <c r="AR65" s="126" t="s">
        <v>124</v>
      </c>
      <c r="AS65" s="227">
        <v>0</v>
      </c>
      <c r="AT65" s="227">
        <v>0</v>
      </c>
      <c r="AU65" s="227">
        <v>0</v>
      </c>
      <c r="AV65" s="227">
        <v>0</v>
      </c>
      <c r="AX65" s="126" t="s">
        <v>123</v>
      </c>
      <c r="AY65" s="126" t="s">
        <v>124</v>
      </c>
      <c r="AZ65" s="227">
        <v>0</v>
      </c>
      <c r="BA65" s="227">
        <v>0</v>
      </c>
      <c r="BB65" s="227">
        <v>0</v>
      </c>
      <c r="BC65" s="227">
        <v>0</v>
      </c>
      <c r="BE65" s="126" t="s">
        <v>123</v>
      </c>
      <c r="BF65" s="126" t="s">
        <v>124</v>
      </c>
      <c r="BG65" s="227">
        <v>0</v>
      </c>
      <c r="BH65" s="227">
        <v>0</v>
      </c>
      <c r="BI65" s="227">
        <v>0</v>
      </c>
      <c r="BJ65" s="227">
        <v>0</v>
      </c>
      <c r="BL65" s="126" t="s">
        <v>123</v>
      </c>
      <c r="BM65" s="126" t="s">
        <v>124</v>
      </c>
      <c r="BN65" s="227">
        <v>0</v>
      </c>
      <c r="BO65" s="227">
        <v>0</v>
      </c>
      <c r="BP65" s="227">
        <v>0</v>
      </c>
      <c r="BQ65" s="227">
        <v>0</v>
      </c>
      <c r="BS65" s="126" t="s">
        <v>123</v>
      </c>
      <c r="BT65" s="126" t="s">
        <v>124</v>
      </c>
      <c r="BU65" s="227">
        <v>0</v>
      </c>
      <c r="BV65" s="227">
        <v>0</v>
      </c>
      <c r="BW65" s="227">
        <v>0</v>
      </c>
      <c r="BX65" s="227">
        <v>0</v>
      </c>
      <c r="BZ65" s="126" t="s">
        <v>123</v>
      </c>
      <c r="CA65" s="126" t="s">
        <v>124</v>
      </c>
      <c r="CB65" s="227">
        <v>0</v>
      </c>
      <c r="CC65" s="227">
        <v>0</v>
      </c>
      <c r="CD65" s="227">
        <v>0</v>
      </c>
      <c r="CE65" s="227">
        <v>0</v>
      </c>
    </row>
    <row r="66" spans="1:83">
      <c r="A66" s="126" t="s">
        <v>125</v>
      </c>
      <c r="B66" s="126" t="s">
        <v>126</v>
      </c>
      <c r="C66" s="227">
        <v>0</v>
      </c>
      <c r="D66" s="227">
        <v>0</v>
      </c>
      <c r="E66" s="227">
        <v>0</v>
      </c>
      <c r="F66" s="227">
        <v>0</v>
      </c>
      <c r="H66" s="126" t="s">
        <v>125</v>
      </c>
      <c r="I66" s="126" t="s">
        <v>126</v>
      </c>
      <c r="J66" s="227">
        <v>0</v>
      </c>
      <c r="K66" s="227">
        <v>0</v>
      </c>
      <c r="L66" s="227">
        <v>0</v>
      </c>
      <c r="M66" s="227">
        <v>0</v>
      </c>
      <c r="O66" s="126" t="s">
        <v>125</v>
      </c>
      <c r="P66" s="126" t="s">
        <v>126</v>
      </c>
      <c r="Q66" s="227">
        <v>0</v>
      </c>
      <c r="R66" s="227">
        <v>0</v>
      </c>
      <c r="S66" s="227">
        <v>0</v>
      </c>
      <c r="T66" s="227">
        <v>0</v>
      </c>
      <c r="V66" s="126" t="s">
        <v>125</v>
      </c>
      <c r="W66" s="126" t="s">
        <v>126</v>
      </c>
      <c r="X66" s="227">
        <v>0</v>
      </c>
      <c r="Y66" s="227">
        <v>0</v>
      </c>
      <c r="Z66" s="227">
        <v>0</v>
      </c>
      <c r="AA66" s="227">
        <v>0</v>
      </c>
      <c r="AC66" s="126" t="s">
        <v>125</v>
      </c>
      <c r="AD66" s="126" t="s">
        <v>126</v>
      </c>
      <c r="AE66" s="227">
        <v>0</v>
      </c>
      <c r="AF66" s="227">
        <v>0</v>
      </c>
      <c r="AG66" s="227">
        <v>0</v>
      </c>
      <c r="AH66" s="227">
        <v>0</v>
      </c>
      <c r="AJ66" s="126" t="s">
        <v>125</v>
      </c>
      <c r="AK66" s="126" t="s">
        <v>126</v>
      </c>
      <c r="AL66" s="227">
        <v>0</v>
      </c>
      <c r="AM66" s="227">
        <v>0</v>
      </c>
      <c r="AN66" s="227">
        <v>0</v>
      </c>
      <c r="AO66" s="227">
        <v>0</v>
      </c>
      <c r="AQ66" s="126" t="s">
        <v>125</v>
      </c>
      <c r="AR66" s="126" t="s">
        <v>126</v>
      </c>
      <c r="AS66" s="227">
        <v>0</v>
      </c>
      <c r="AT66" s="227">
        <v>0</v>
      </c>
      <c r="AU66" s="227">
        <v>0</v>
      </c>
      <c r="AV66" s="227">
        <v>0</v>
      </c>
      <c r="AX66" s="126" t="s">
        <v>125</v>
      </c>
      <c r="AY66" s="126" t="s">
        <v>126</v>
      </c>
      <c r="AZ66" s="227">
        <v>0</v>
      </c>
      <c r="BA66" s="227">
        <v>0</v>
      </c>
      <c r="BB66" s="227">
        <v>0</v>
      </c>
      <c r="BC66" s="227">
        <v>0</v>
      </c>
      <c r="BE66" s="126" t="s">
        <v>125</v>
      </c>
      <c r="BF66" s="126" t="s">
        <v>126</v>
      </c>
      <c r="BG66" s="227">
        <v>0</v>
      </c>
      <c r="BH66" s="227">
        <v>0</v>
      </c>
      <c r="BI66" s="227">
        <v>0</v>
      </c>
      <c r="BJ66" s="227">
        <v>0</v>
      </c>
      <c r="BL66" s="126" t="s">
        <v>125</v>
      </c>
      <c r="BM66" s="126" t="s">
        <v>126</v>
      </c>
      <c r="BN66" s="227">
        <v>0</v>
      </c>
      <c r="BO66" s="227">
        <v>0</v>
      </c>
      <c r="BP66" s="227">
        <v>0</v>
      </c>
      <c r="BQ66" s="227">
        <v>0</v>
      </c>
      <c r="BS66" s="126" t="s">
        <v>125</v>
      </c>
      <c r="BT66" s="126" t="s">
        <v>126</v>
      </c>
      <c r="BU66" s="227">
        <v>0</v>
      </c>
      <c r="BV66" s="227">
        <v>0</v>
      </c>
      <c r="BW66" s="227">
        <v>0</v>
      </c>
      <c r="BX66" s="227">
        <v>0</v>
      </c>
      <c r="BZ66" s="126" t="s">
        <v>125</v>
      </c>
      <c r="CA66" s="126" t="s">
        <v>126</v>
      </c>
      <c r="CB66" s="227">
        <v>0</v>
      </c>
      <c r="CC66" s="227">
        <v>0</v>
      </c>
      <c r="CD66" s="227">
        <v>0</v>
      </c>
      <c r="CE66" s="227">
        <v>0</v>
      </c>
    </row>
    <row r="67" spans="1:83">
      <c r="A67" s="126" t="s">
        <v>127</v>
      </c>
      <c r="B67" s="126" t="s">
        <v>128</v>
      </c>
      <c r="C67" s="227">
        <v>0</v>
      </c>
      <c r="D67" s="227">
        <v>0</v>
      </c>
      <c r="E67" s="227">
        <v>0</v>
      </c>
      <c r="F67" s="227">
        <v>0</v>
      </c>
      <c r="H67" s="126" t="s">
        <v>127</v>
      </c>
      <c r="I67" s="126" t="s">
        <v>128</v>
      </c>
      <c r="J67" s="227">
        <v>0</v>
      </c>
      <c r="K67" s="227">
        <v>0</v>
      </c>
      <c r="L67" s="227">
        <v>0</v>
      </c>
      <c r="M67" s="227">
        <v>0</v>
      </c>
      <c r="O67" s="126" t="s">
        <v>127</v>
      </c>
      <c r="P67" s="126" t="s">
        <v>128</v>
      </c>
      <c r="Q67" s="227">
        <v>0</v>
      </c>
      <c r="R67" s="227">
        <v>0</v>
      </c>
      <c r="S67" s="227">
        <v>0</v>
      </c>
      <c r="T67" s="227">
        <v>0</v>
      </c>
      <c r="V67" s="126" t="s">
        <v>127</v>
      </c>
      <c r="W67" s="126" t="s">
        <v>128</v>
      </c>
      <c r="X67" s="227">
        <v>0</v>
      </c>
      <c r="Y67" s="227">
        <v>0</v>
      </c>
      <c r="Z67" s="227">
        <v>0</v>
      </c>
      <c r="AA67" s="227">
        <v>0</v>
      </c>
      <c r="AC67" s="126" t="s">
        <v>127</v>
      </c>
      <c r="AD67" s="126" t="s">
        <v>128</v>
      </c>
      <c r="AE67" s="227">
        <v>0</v>
      </c>
      <c r="AF67" s="227">
        <v>0</v>
      </c>
      <c r="AG67" s="227">
        <v>0</v>
      </c>
      <c r="AH67" s="227">
        <v>0</v>
      </c>
      <c r="AJ67" s="126" t="s">
        <v>127</v>
      </c>
      <c r="AK67" s="126" t="s">
        <v>128</v>
      </c>
      <c r="AL67" s="227">
        <v>0</v>
      </c>
      <c r="AM67" s="227">
        <v>0</v>
      </c>
      <c r="AN67" s="227">
        <v>0</v>
      </c>
      <c r="AO67" s="227">
        <v>0</v>
      </c>
      <c r="AQ67" s="126" t="s">
        <v>127</v>
      </c>
      <c r="AR67" s="126" t="s">
        <v>128</v>
      </c>
      <c r="AS67" s="227">
        <v>0</v>
      </c>
      <c r="AT67" s="227">
        <v>0</v>
      </c>
      <c r="AU67" s="227">
        <v>0</v>
      </c>
      <c r="AV67" s="227">
        <v>0</v>
      </c>
      <c r="AX67" s="126" t="s">
        <v>127</v>
      </c>
      <c r="AY67" s="126" t="s">
        <v>128</v>
      </c>
      <c r="AZ67" s="227">
        <v>0</v>
      </c>
      <c r="BA67" s="227">
        <v>0</v>
      </c>
      <c r="BB67" s="227">
        <v>0</v>
      </c>
      <c r="BC67" s="227">
        <v>0</v>
      </c>
      <c r="BE67" s="126" t="s">
        <v>127</v>
      </c>
      <c r="BF67" s="126" t="s">
        <v>128</v>
      </c>
      <c r="BG67" s="227">
        <v>0</v>
      </c>
      <c r="BH67" s="227">
        <v>0</v>
      </c>
      <c r="BI67" s="227">
        <v>0</v>
      </c>
      <c r="BJ67" s="227">
        <v>0</v>
      </c>
      <c r="BL67" s="126" t="s">
        <v>127</v>
      </c>
      <c r="BM67" s="126" t="s">
        <v>128</v>
      </c>
      <c r="BN67" s="227">
        <v>0</v>
      </c>
      <c r="BO67" s="227">
        <v>0</v>
      </c>
      <c r="BP67" s="227">
        <v>0</v>
      </c>
      <c r="BQ67" s="227">
        <v>0</v>
      </c>
      <c r="BS67" s="126" t="s">
        <v>127</v>
      </c>
      <c r="BT67" s="126" t="s">
        <v>128</v>
      </c>
      <c r="BU67" s="227">
        <v>0</v>
      </c>
      <c r="BV67" s="227">
        <v>0</v>
      </c>
      <c r="BW67" s="227">
        <v>0</v>
      </c>
      <c r="BX67" s="227">
        <v>0</v>
      </c>
      <c r="BZ67" s="126" t="s">
        <v>127</v>
      </c>
      <c r="CA67" s="126" t="s">
        <v>128</v>
      </c>
      <c r="CB67" s="227">
        <v>0</v>
      </c>
      <c r="CC67" s="227">
        <v>0</v>
      </c>
      <c r="CD67" s="227">
        <v>0</v>
      </c>
      <c r="CE67" s="227">
        <v>0</v>
      </c>
    </row>
    <row r="68" spans="1:83">
      <c r="A68" s="126" t="s">
        <v>129</v>
      </c>
      <c r="B68" s="126" t="s">
        <v>130</v>
      </c>
      <c r="C68" s="227">
        <v>0</v>
      </c>
      <c r="D68" s="227">
        <v>0</v>
      </c>
      <c r="E68" s="227">
        <v>0</v>
      </c>
      <c r="F68" s="227">
        <v>0</v>
      </c>
      <c r="H68" s="126" t="s">
        <v>129</v>
      </c>
      <c r="I68" s="126" t="s">
        <v>130</v>
      </c>
      <c r="J68" s="227">
        <v>0</v>
      </c>
      <c r="K68" s="227">
        <v>0</v>
      </c>
      <c r="L68" s="227">
        <v>0</v>
      </c>
      <c r="M68" s="227">
        <v>0</v>
      </c>
      <c r="O68" s="126" t="s">
        <v>129</v>
      </c>
      <c r="P68" s="126" t="s">
        <v>130</v>
      </c>
      <c r="Q68" s="227">
        <v>0</v>
      </c>
      <c r="R68" s="227">
        <v>0</v>
      </c>
      <c r="S68" s="227">
        <v>0</v>
      </c>
      <c r="T68" s="227">
        <v>0</v>
      </c>
      <c r="V68" s="126" t="s">
        <v>129</v>
      </c>
      <c r="W68" s="126" t="s">
        <v>130</v>
      </c>
      <c r="X68" s="227">
        <v>0</v>
      </c>
      <c r="Y68" s="227">
        <v>0</v>
      </c>
      <c r="Z68" s="227">
        <v>0</v>
      </c>
      <c r="AA68" s="227">
        <v>0</v>
      </c>
      <c r="AC68" s="126" t="s">
        <v>129</v>
      </c>
      <c r="AD68" s="126" t="s">
        <v>130</v>
      </c>
      <c r="AE68" s="227">
        <v>0</v>
      </c>
      <c r="AF68" s="227">
        <v>0</v>
      </c>
      <c r="AG68" s="227">
        <v>0</v>
      </c>
      <c r="AH68" s="227">
        <v>0</v>
      </c>
      <c r="AJ68" s="126" t="s">
        <v>129</v>
      </c>
      <c r="AK68" s="126" t="s">
        <v>130</v>
      </c>
      <c r="AL68" s="227">
        <v>0</v>
      </c>
      <c r="AM68" s="227">
        <v>0</v>
      </c>
      <c r="AN68" s="227">
        <v>0</v>
      </c>
      <c r="AO68" s="227">
        <v>0</v>
      </c>
      <c r="AQ68" s="126" t="s">
        <v>129</v>
      </c>
      <c r="AR68" s="126" t="s">
        <v>130</v>
      </c>
      <c r="AS68" s="227">
        <v>0</v>
      </c>
      <c r="AT68" s="227">
        <v>0</v>
      </c>
      <c r="AU68" s="227">
        <v>0</v>
      </c>
      <c r="AV68" s="227">
        <v>0</v>
      </c>
      <c r="AX68" s="126" t="s">
        <v>129</v>
      </c>
      <c r="AY68" s="126" t="s">
        <v>130</v>
      </c>
      <c r="AZ68" s="227">
        <v>0</v>
      </c>
      <c r="BA68" s="227">
        <v>0</v>
      </c>
      <c r="BB68" s="227">
        <v>0</v>
      </c>
      <c r="BC68" s="227">
        <v>0</v>
      </c>
      <c r="BE68" s="126" t="s">
        <v>129</v>
      </c>
      <c r="BF68" s="126" t="s">
        <v>130</v>
      </c>
      <c r="BG68" s="227">
        <v>0</v>
      </c>
      <c r="BH68" s="227">
        <v>0</v>
      </c>
      <c r="BI68" s="227">
        <v>0</v>
      </c>
      <c r="BJ68" s="227">
        <v>0</v>
      </c>
      <c r="BL68" s="126" t="s">
        <v>129</v>
      </c>
      <c r="BM68" s="126" t="s">
        <v>130</v>
      </c>
      <c r="BN68" s="227">
        <v>0</v>
      </c>
      <c r="BO68" s="227">
        <v>0</v>
      </c>
      <c r="BP68" s="227">
        <v>0</v>
      </c>
      <c r="BQ68" s="227">
        <v>0</v>
      </c>
      <c r="BS68" s="126" t="s">
        <v>129</v>
      </c>
      <c r="BT68" s="126" t="s">
        <v>130</v>
      </c>
      <c r="BU68" s="227">
        <v>0</v>
      </c>
      <c r="BV68" s="227">
        <v>0</v>
      </c>
      <c r="BW68" s="227">
        <v>0</v>
      </c>
      <c r="BX68" s="227">
        <v>0</v>
      </c>
      <c r="BZ68" s="126" t="s">
        <v>129</v>
      </c>
      <c r="CA68" s="126" t="s">
        <v>130</v>
      </c>
      <c r="CB68" s="227">
        <v>0</v>
      </c>
      <c r="CC68" s="227">
        <v>0</v>
      </c>
      <c r="CD68" s="227">
        <v>0</v>
      </c>
      <c r="CE68" s="227">
        <v>0</v>
      </c>
    </row>
    <row r="69" spans="1:83">
      <c r="A69" s="126" t="s">
        <v>131</v>
      </c>
      <c r="B69" s="126" t="s">
        <v>132</v>
      </c>
      <c r="C69" s="227">
        <v>0</v>
      </c>
      <c r="D69" s="227">
        <v>0</v>
      </c>
      <c r="E69" s="227">
        <v>0</v>
      </c>
      <c r="F69" s="227">
        <v>0</v>
      </c>
      <c r="H69" s="126" t="s">
        <v>131</v>
      </c>
      <c r="I69" s="126" t="s">
        <v>132</v>
      </c>
      <c r="J69" s="227">
        <v>0</v>
      </c>
      <c r="K69" s="227">
        <v>0</v>
      </c>
      <c r="L69" s="227">
        <v>0</v>
      </c>
      <c r="M69" s="227">
        <v>0</v>
      </c>
      <c r="O69" s="126" t="s">
        <v>131</v>
      </c>
      <c r="P69" s="126" t="s">
        <v>132</v>
      </c>
      <c r="Q69" s="227">
        <v>0</v>
      </c>
      <c r="R69" s="227">
        <v>0</v>
      </c>
      <c r="S69" s="227">
        <v>0</v>
      </c>
      <c r="T69" s="227">
        <v>0</v>
      </c>
      <c r="V69" s="126" t="s">
        <v>131</v>
      </c>
      <c r="W69" s="126" t="s">
        <v>132</v>
      </c>
      <c r="X69" s="227">
        <v>0</v>
      </c>
      <c r="Y69" s="227">
        <v>0</v>
      </c>
      <c r="Z69" s="227">
        <v>0</v>
      </c>
      <c r="AA69" s="227">
        <v>0</v>
      </c>
      <c r="AC69" s="126" t="s">
        <v>131</v>
      </c>
      <c r="AD69" s="126" t="s">
        <v>132</v>
      </c>
      <c r="AE69" s="227">
        <v>0</v>
      </c>
      <c r="AF69" s="227">
        <v>0</v>
      </c>
      <c r="AG69" s="227">
        <v>0</v>
      </c>
      <c r="AH69" s="227">
        <v>0</v>
      </c>
      <c r="AJ69" s="126" t="s">
        <v>131</v>
      </c>
      <c r="AK69" s="126" t="s">
        <v>132</v>
      </c>
      <c r="AL69" s="227">
        <v>0</v>
      </c>
      <c r="AM69" s="227">
        <v>0</v>
      </c>
      <c r="AN69" s="227">
        <v>0</v>
      </c>
      <c r="AO69" s="227">
        <v>0</v>
      </c>
      <c r="AQ69" s="126" t="s">
        <v>131</v>
      </c>
      <c r="AR69" s="126" t="s">
        <v>132</v>
      </c>
      <c r="AS69" s="227">
        <v>0</v>
      </c>
      <c r="AT69" s="227">
        <v>0</v>
      </c>
      <c r="AU69" s="227">
        <v>0</v>
      </c>
      <c r="AV69" s="227">
        <v>0</v>
      </c>
      <c r="AX69" s="126" t="s">
        <v>131</v>
      </c>
      <c r="AY69" s="126" t="s">
        <v>132</v>
      </c>
      <c r="AZ69" s="227">
        <v>0</v>
      </c>
      <c r="BA69" s="227">
        <v>0</v>
      </c>
      <c r="BB69" s="227">
        <v>0</v>
      </c>
      <c r="BC69" s="227">
        <v>0</v>
      </c>
      <c r="BE69" s="126" t="s">
        <v>131</v>
      </c>
      <c r="BF69" s="126" t="s">
        <v>132</v>
      </c>
      <c r="BG69" s="227">
        <v>0</v>
      </c>
      <c r="BH69" s="227">
        <v>0</v>
      </c>
      <c r="BI69" s="227">
        <v>0</v>
      </c>
      <c r="BJ69" s="227">
        <v>0</v>
      </c>
      <c r="BL69" s="126" t="s">
        <v>131</v>
      </c>
      <c r="BM69" s="126" t="s">
        <v>132</v>
      </c>
      <c r="BN69" s="227">
        <v>0</v>
      </c>
      <c r="BO69" s="227">
        <v>0</v>
      </c>
      <c r="BP69" s="227">
        <v>0</v>
      </c>
      <c r="BQ69" s="227">
        <v>0</v>
      </c>
      <c r="BS69" s="126" t="s">
        <v>131</v>
      </c>
      <c r="BT69" s="126" t="s">
        <v>132</v>
      </c>
      <c r="BU69" s="227">
        <v>0</v>
      </c>
      <c r="BV69" s="227">
        <v>0</v>
      </c>
      <c r="BW69" s="227">
        <v>0</v>
      </c>
      <c r="BX69" s="227">
        <v>0</v>
      </c>
      <c r="BZ69" s="126" t="s">
        <v>131</v>
      </c>
      <c r="CA69" s="126" t="s">
        <v>132</v>
      </c>
      <c r="CB69" s="227">
        <v>0</v>
      </c>
      <c r="CC69" s="227">
        <v>0</v>
      </c>
      <c r="CD69" s="227">
        <v>0</v>
      </c>
      <c r="CE69" s="227">
        <v>0</v>
      </c>
    </row>
    <row r="70" spans="1:83">
      <c r="A70" s="126" t="s">
        <v>133</v>
      </c>
      <c r="B70" s="126" t="s">
        <v>134</v>
      </c>
      <c r="C70" s="227">
        <v>0</v>
      </c>
      <c r="D70" s="227">
        <v>0</v>
      </c>
      <c r="E70" s="227">
        <v>0</v>
      </c>
      <c r="F70" s="227">
        <v>0</v>
      </c>
      <c r="H70" s="126" t="s">
        <v>133</v>
      </c>
      <c r="I70" s="126" t="s">
        <v>134</v>
      </c>
      <c r="J70" s="227">
        <v>0</v>
      </c>
      <c r="K70" s="227">
        <v>0</v>
      </c>
      <c r="L70" s="227">
        <v>0</v>
      </c>
      <c r="M70" s="227">
        <v>0</v>
      </c>
      <c r="O70" s="126" t="s">
        <v>133</v>
      </c>
      <c r="P70" s="126" t="s">
        <v>134</v>
      </c>
      <c r="Q70" s="227">
        <v>0</v>
      </c>
      <c r="R70" s="227">
        <v>0</v>
      </c>
      <c r="S70" s="227">
        <v>0</v>
      </c>
      <c r="T70" s="227">
        <v>0</v>
      </c>
      <c r="V70" s="126" t="s">
        <v>133</v>
      </c>
      <c r="W70" s="126" t="s">
        <v>134</v>
      </c>
      <c r="X70" s="227">
        <v>0</v>
      </c>
      <c r="Y70" s="227">
        <v>0</v>
      </c>
      <c r="Z70" s="227">
        <v>0</v>
      </c>
      <c r="AA70" s="227">
        <v>0</v>
      </c>
      <c r="AC70" s="126" t="s">
        <v>133</v>
      </c>
      <c r="AD70" s="126" t="s">
        <v>134</v>
      </c>
      <c r="AE70" s="227">
        <v>0</v>
      </c>
      <c r="AF70" s="227">
        <v>0</v>
      </c>
      <c r="AG70" s="227">
        <v>0</v>
      </c>
      <c r="AH70" s="227">
        <v>0</v>
      </c>
      <c r="AJ70" s="126" t="s">
        <v>133</v>
      </c>
      <c r="AK70" s="126" t="s">
        <v>134</v>
      </c>
      <c r="AL70" s="227">
        <v>0</v>
      </c>
      <c r="AM70" s="227">
        <v>0</v>
      </c>
      <c r="AN70" s="227">
        <v>0</v>
      </c>
      <c r="AO70" s="227">
        <v>0</v>
      </c>
      <c r="AQ70" s="126" t="s">
        <v>133</v>
      </c>
      <c r="AR70" s="126" t="s">
        <v>134</v>
      </c>
      <c r="AS70" s="227">
        <v>0</v>
      </c>
      <c r="AT70" s="227">
        <v>0</v>
      </c>
      <c r="AU70" s="227">
        <v>0</v>
      </c>
      <c r="AV70" s="227">
        <v>0</v>
      </c>
      <c r="AX70" s="126" t="s">
        <v>133</v>
      </c>
      <c r="AY70" s="126" t="s">
        <v>134</v>
      </c>
      <c r="AZ70" s="227">
        <v>0</v>
      </c>
      <c r="BA70" s="227">
        <v>0</v>
      </c>
      <c r="BB70" s="227">
        <v>0</v>
      </c>
      <c r="BC70" s="227">
        <v>0</v>
      </c>
      <c r="BE70" s="126" t="s">
        <v>133</v>
      </c>
      <c r="BF70" s="126" t="s">
        <v>134</v>
      </c>
      <c r="BG70" s="227">
        <v>0</v>
      </c>
      <c r="BH70" s="227">
        <v>0</v>
      </c>
      <c r="BI70" s="227">
        <v>0</v>
      </c>
      <c r="BJ70" s="227">
        <v>0</v>
      </c>
      <c r="BL70" s="126" t="s">
        <v>133</v>
      </c>
      <c r="BM70" s="126" t="s">
        <v>134</v>
      </c>
      <c r="BN70" s="227">
        <v>0</v>
      </c>
      <c r="BO70" s="227">
        <v>0</v>
      </c>
      <c r="BP70" s="227">
        <v>0</v>
      </c>
      <c r="BQ70" s="227">
        <v>0</v>
      </c>
      <c r="BS70" s="126" t="s">
        <v>133</v>
      </c>
      <c r="BT70" s="126" t="s">
        <v>134</v>
      </c>
      <c r="BU70" s="227">
        <v>0</v>
      </c>
      <c r="BV70" s="227">
        <v>0</v>
      </c>
      <c r="BW70" s="227">
        <v>0</v>
      </c>
      <c r="BX70" s="227">
        <v>0</v>
      </c>
      <c r="BZ70" s="126" t="s">
        <v>133</v>
      </c>
      <c r="CA70" s="126" t="s">
        <v>134</v>
      </c>
      <c r="CB70" s="227">
        <v>0</v>
      </c>
      <c r="CC70" s="227">
        <v>0</v>
      </c>
      <c r="CD70" s="227">
        <v>0</v>
      </c>
      <c r="CE70" s="227">
        <v>0</v>
      </c>
    </row>
    <row r="71" spans="1:83">
      <c r="A71" s="126" t="s">
        <v>135</v>
      </c>
      <c r="B71" s="126" t="s">
        <v>136</v>
      </c>
      <c r="C71" s="227">
        <v>0</v>
      </c>
      <c r="D71" s="227">
        <v>0</v>
      </c>
      <c r="E71" s="227">
        <v>0</v>
      </c>
      <c r="F71" s="227">
        <v>0</v>
      </c>
      <c r="H71" s="126" t="s">
        <v>135</v>
      </c>
      <c r="I71" s="126" t="s">
        <v>136</v>
      </c>
      <c r="J71" s="227">
        <v>0</v>
      </c>
      <c r="K71" s="227">
        <v>0</v>
      </c>
      <c r="L71" s="227">
        <v>0</v>
      </c>
      <c r="M71" s="227">
        <v>0</v>
      </c>
      <c r="O71" s="126" t="s">
        <v>135</v>
      </c>
      <c r="P71" s="126" t="s">
        <v>136</v>
      </c>
      <c r="Q71" s="227">
        <v>0</v>
      </c>
      <c r="R71" s="227">
        <v>0</v>
      </c>
      <c r="S71" s="227">
        <v>0</v>
      </c>
      <c r="T71" s="227">
        <v>0</v>
      </c>
      <c r="V71" s="126" t="s">
        <v>135</v>
      </c>
      <c r="W71" s="126" t="s">
        <v>136</v>
      </c>
      <c r="X71" s="227">
        <v>0</v>
      </c>
      <c r="Y71" s="227">
        <v>0</v>
      </c>
      <c r="Z71" s="227">
        <v>0</v>
      </c>
      <c r="AA71" s="227">
        <v>0</v>
      </c>
      <c r="AC71" s="126" t="s">
        <v>135</v>
      </c>
      <c r="AD71" s="126" t="s">
        <v>136</v>
      </c>
      <c r="AE71" s="227">
        <v>0</v>
      </c>
      <c r="AF71" s="227">
        <v>0</v>
      </c>
      <c r="AG71" s="227">
        <v>0</v>
      </c>
      <c r="AH71" s="227">
        <v>0</v>
      </c>
      <c r="AJ71" s="126" t="s">
        <v>135</v>
      </c>
      <c r="AK71" s="126" t="s">
        <v>136</v>
      </c>
      <c r="AL71" s="227">
        <v>0</v>
      </c>
      <c r="AM71" s="227">
        <v>0</v>
      </c>
      <c r="AN71" s="227">
        <v>0</v>
      </c>
      <c r="AO71" s="227">
        <v>0</v>
      </c>
      <c r="AQ71" s="126" t="s">
        <v>135</v>
      </c>
      <c r="AR71" s="126" t="s">
        <v>136</v>
      </c>
      <c r="AS71" s="227">
        <v>0</v>
      </c>
      <c r="AT71" s="227">
        <v>0</v>
      </c>
      <c r="AU71" s="227">
        <v>0</v>
      </c>
      <c r="AV71" s="227">
        <v>0</v>
      </c>
      <c r="AX71" s="126" t="s">
        <v>135</v>
      </c>
      <c r="AY71" s="126" t="s">
        <v>136</v>
      </c>
      <c r="AZ71" s="227">
        <v>0</v>
      </c>
      <c r="BA71" s="227">
        <v>0</v>
      </c>
      <c r="BB71" s="227">
        <v>0</v>
      </c>
      <c r="BC71" s="227">
        <v>0</v>
      </c>
      <c r="BE71" s="126" t="s">
        <v>135</v>
      </c>
      <c r="BF71" s="126" t="s">
        <v>136</v>
      </c>
      <c r="BG71" s="227">
        <v>0</v>
      </c>
      <c r="BH71" s="227">
        <v>0</v>
      </c>
      <c r="BI71" s="227">
        <v>0</v>
      </c>
      <c r="BJ71" s="227">
        <v>0</v>
      </c>
      <c r="BL71" s="126" t="s">
        <v>135</v>
      </c>
      <c r="BM71" s="126" t="s">
        <v>136</v>
      </c>
      <c r="BN71" s="227">
        <v>0</v>
      </c>
      <c r="BO71" s="227">
        <v>0</v>
      </c>
      <c r="BP71" s="227">
        <v>0</v>
      </c>
      <c r="BQ71" s="227">
        <v>0</v>
      </c>
      <c r="BS71" s="126" t="s">
        <v>135</v>
      </c>
      <c r="BT71" s="126" t="s">
        <v>136</v>
      </c>
      <c r="BU71" s="227">
        <v>0</v>
      </c>
      <c r="BV71" s="227">
        <v>0</v>
      </c>
      <c r="BW71" s="227">
        <v>0</v>
      </c>
      <c r="BX71" s="227">
        <v>0</v>
      </c>
      <c r="BZ71" s="126" t="s">
        <v>135</v>
      </c>
      <c r="CA71" s="126" t="s">
        <v>136</v>
      </c>
      <c r="CB71" s="227">
        <v>0</v>
      </c>
      <c r="CC71" s="227">
        <v>0</v>
      </c>
      <c r="CD71" s="227">
        <v>0</v>
      </c>
      <c r="CE71" s="227">
        <v>0</v>
      </c>
    </row>
    <row r="72" spans="1:83">
      <c r="A72" s="126" t="s">
        <v>137</v>
      </c>
      <c r="B72" s="126" t="s">
        <v>138</v>
      </c>
      <c r="C72" s="227">
        <v>0</v>
      </c>
      <c r="D72" s="227">
        <v>0</v>
      </c>
      <c r="E72" s="227">
        <v>0</v>
      </c>
      <c r="F72" s="227">
        <v>0</v>
      </c>
      <c r="H72" s="126" t="s">
        <v>137</v>
      </c>
      <c r="I72" s="126" t="s">
        <v>138</v>
      </c>
      <c r="J72" s="227">
        <v>0</v>
      </c>
      <c r="K72" s="227">
        <v>0</v>
      </c>
      <c r="L72" s="227">
        <v>0</v>
      </c>
      <c r="M72" s="227">
        <v>0</v>
      </c>
      <c r="O72" s="126" t="s">
        <v>137</v>
      </c>
      <c r="P72" s="126" t="s">
        <v>138</v>
      </c>
      <c r="Q72" s="227">
        <v>0</v>
      </c>
      <c r="R72" s="227">
        <v>0</v>
      </c>
      <c r="S72" s="227">
        <v>0</v>
      </c>
      <c r="T72" s="227">
        <v>0</v>
      </c>
      <c r="V72" s="126" t="s">
        <v>137</v>
      </c>
      <c r="W72" s="126" t="s">
        <v>138</v>
      </c>
      <c r="X72" s="227">
        <v>0</v>
      </c>
      <c r="Y72" s="227">
        <v>0</v>
      </c>
      <c r="Z72" s="227">
        <v>0</v>
      </c>
      <c r="AA72" s="227">
        <v>0</v>
      </c>
      <c r="AC72" s="126" t="s">
        <v>137</v>
      </c>
      <c r="AD72" s="126" t="s">
        <v>138</v>
      </c>
      <c r="AE72" s="227">
        <v>0</v>
      </c>
      <c r="AF72" s="227">
        <v>0</v>
      </c>
      <c r="AG72" s="227">
        <v>0</v>
      </c>
      <c r="AH72" s="227">
        <v>0</v>
      </c>
      <c r="AJ72" s="126" t="s">
        <v>137</v>
      </c>
      <c r="AK72" s="126" t="s">
        <v>138</v>
      </c>
      <c r="AL72" s="227">
        <v>0</v>
      </c>
      <c r="AM72" s="227">
        <v>0</v>
      </c>
      <c r="AN72" s="227">
        <v>0</v>
      </c>
      <c r="AO72" s="227">
        <v>0</v>
      </c>
      <c r="AQ72" s="126" t="s">
        <v>137</v>
      </c>
      <c r="AR72" s="126" t="s">
        <v>138</v>
      </c>
      <c r="AS72" s="227">
        <v>0</v>
      </c>
      <c r="AT72" s="227">
        <v>0</v>
      </c>
      <c r="AU72" s="227">
        <v>0</v>
      </c>
      <c r="AV72" s="227">
        <v>0</v>
      </c>
      <c r="AX72" s="126" t="s">
        <v>137</v>
      </c>
      <c r="AY72" s="126" t="s">
        <v>138</v>
      </c>
      <c r="AZ72" s="227">
        <v>0</v>
      </c>
      <c r="BA72" s="227">
        <v>0</v>
      </c>
      <c r="BB72" s="227">
        <v>0</v>
      </c>
      <c r="BC72" s="227">
        <v>0</v>
      </c>
      <c r="BE72" s="126" t="s">
        <v>137</v>
      </c>
      <c r="BF72" s="126" t="s">
        <v>138</v>
      </c>
      <c r="BG72" s="227">
        <v>0</v>
      </c>
      <c r="BH72" s="227">
        <v>0</v>
      </c>
      <c r="BI72" s="227">
        <v>0</v>
      </c>
      <c r="BJ72" s="227">
        <v>0</v>
      </c>
      <c r="BL72" s="126" t="s">
        <v>137</v>
      </c>
      <c r="BM72" s="126" t="s">
        <v>138</v>
      </c>
      <c r="BN72" s="227">
        <v>0</v>
      </c>
      <c r="BO72" s="227">
        <v>0</v>
      </c>
      <c r="BP72" s="227">
        <v>0</v>
      </c>
      <c r="BQ72" s="227">
        <v>0</v>
      </c>
      <c r="BS72" s="126" t="s">
        <v>137</v>
      </c>
      <c r="BT72" s="126" t="s">
        <v>138</v>
      </c>
      <c r="BU72" s="227">
        <v>0</v>
      </c>
      <c r="BV72" s="227">
        <v>0</v>
      </c>
      <c r="BW72" s="227">
        <v>0</v>
      </c>
      <c r="BX72" s="227">
        <v>0</v>
      </c>
      <c r="BZ72" s="126" t="s">
        <v>137</v>
      </c>
      <c r="CA72" s="126" t="s">
        <v>138</v>
      </c>
      <c r="CB72" s="227">
        <v>0</v>
      </c>
      <c r="CC72" s="227">
        <v>0</v>
      </c>
      <c r="CD72" s="227">
        <v>0</v>
      </c>
      <c r="CE72" s="227">
        <v>0</v>
      </c>
    </row>
    <row r="73" spans="1:83">
      <c r="A73" s="126" t="s">
        <v>139</v>
      </c>
      <c r="B73" s="126" t="s">
        <v>140</v>
      </c>
      <c r="C73" s="227">
        <v>0</v>
      </c>
      <c r="D73" s="227">
        <v>0</v>
      </c>
      <c r="E73" s="227">
        <v>0</v>
      </c>
      <c r="F73" s="227">
        <v>0</v>
      </c>
      <c r="H73" s="126" t="s">
        <v>139</v>
      </c>
      <c r="I73" s="126" t="s">
        <v>140</v>
      </c>
      <c r="J73" s="227">
        <v>0</v>
      </c>
      <c r="K73" s="227">
        <v>0</v>
      </c>
      <c r="L73" s="227">
        <v>0</v>
      </c>
      <c r="M73" s="227">
        <v>0</v>
      </c>
      <c r="O73" s="126" t="s">
        <v>139</v>
      </c>
      <c r="P73" s="126" t="s">
        <v>140</v>
      </c>
      <c r="Q73" s="227">
        <v>0</v>
      </c>
      <c r="R73" s="227">
        <v>0</v>
      </c>
      <c r="S73" s="227">
        <v>0</v>
      </c>
      <c r="T73" s="227">
        <v>0</v>
      </c>
      <c r="V73" s="126" t="s">
        <v>139</v>
      </c>
      <c r="W73" s="126" t="s">
        <v>140</v>
      </c>
      <c r="X73" s="227">
        <v>0</v>
      </c>
      <c r="Y73" s="227">
        <v>0</v>
      </c>
      <c r="Z73" s="227">
        <v>0</v>
      </c>
      <c r="AA73" s="227">
        <v>0</v>
      </c>
      <c r="AC73" s="126" t="s">
        <v>139</v>
      </c>
      <c r="AD73" s="126" t="s">
        <v>140</v>
      </c>
      <c r="AE73" s="227">
        <v>0</v>
      </c>
      <c r="AF73" s="227">
        <v>0</v>
      </c>
      <c r="AG73" s="227">
        <v>0</v>
      </c>
      <c r="AH73" s="227">
        <v>0</v>
      </c>
      <c r="AJ73" s="126" t="s">
        <v>139</v>
      </c>
      <c r="AK73" s="126" t="s">
        <v>140</v>
      </c>
      <c r="AL73" s="227">
        <v>0</v>
      </c>
      <c r="AM73" s="227">
        <v>0</v>
      </c>
      <c r="AN73" s="227">
        <v>0</v>
      </c>
      <c r="AO73" s="227">
        <v>0</v>
      </c>
      <c r="AQ73" s="126" t="s">
        <v>139</v>
      </c>
      <c r="AR73" s="126" t="s">
        <v>140</v>
      </c>
      <c r="AS73" s="227">
        <v>0</v>
      </c>
      <c r="AT73" s="227">
        <v>0</v>
      </c>
      <c r="AU73" s="227">
        <v>0</v>
      </c>
      <c r="AV73" s="227">
        <v>0</v>
      </c>
      <c r="AX73" s="126" t="s">
        <v>139</v>
      </c>
      <c r="AY73" s="126" t="s">
        <v>140</v>
      </c>
      <c r="AZ73" s="227">
        <v>0</v>
      </c>
      <c r="BA73" s="227">
        <v>0</v>
      </c>
      <c r="BB73" s="227">
        <v>0</v>
      </c>
      <c r="BC73" s="227">
        <v>0</v>
      </c>
      <c r="BE73" s="126" t="s">
        <v>139</v>
      </c>
      <c r="BF73" s="126" t="s">
        <v>140</v>
      </c>
      <c r="BG73" s="227">
        <v>0</v>
      </c>
      <c r="BH73" s="227">
        <v>0</v>
      </c>
      <c r="BI73" s="227">
        <v>0</v>
      </c>
      <c r="BJ73" s="227">
        <v>0</v>
      </c>
      <c r="BL73" s="126" t="s">
        <v>139</v>
      </c>
      <c r="BM73" s="126" t="s">
        <v>140</v>
      </c>
      <c r="BN73" s="227">
        <v>0</v>
      </c>
      <c r="BO73" s="227">
        <v>0</v>
      </c>
      <c r="BP73" s="227">
        <v>0</v>
      </c>
      <c r="BQ73" s="227">
        <v>0</v>
      </c>
      <c r="BS73" s="126" t="s">
        <v>139</v>
      </c>
      <c r="BT73" s="126" t="s">
        <v>140</v>
      </c>
      <c r="BU73" s="227">
        <v>0</v>
      </c>
      <c r="BV73" s="227">
        <v>0</v>
      </c>
      <c r="BW73" s="227">
        <v>0</v>
      </c>
      <c r="BX73" s="227">
        <v>0</v>
      </c>
      <c r="BZ73" s="126" t="s">
        <v>139</v>
      </c>
      <c r="CA73" s="126" t="s">
        <v>140</v>
      </c>
      <c r="CB73" s="227">
        <v>0</v>
      </c>
      <c r="CC73" s="227">
        <v>0</v>
      </c>
      <c r="CD73" s="227">
        <v>0</v>
      </c>
      <c r="CE73" s="227">
        <v>0</v>
      </c>
    </row>
    <row r="74" spans="1:83">
      <c r="A74" s="126" t="s">
        <v>141</v>
      </c>
      <c r="B74" s="126" t="s">
        <v>142</v>
      </c>
      <c r="C74" s="227">
        <v>0</v>
      </c>
      <c r="D74" s="227">
        <v>0</v>
      </c>
      <c r="E74" s="227">
        <v>0</v>
      </c>
      <c r="F74" s="227">
        <v>0</v>
      </c>
      <c r="H74" s="126" t="s">
        <v>141</v>
      </c>
      <c r="I74" s="126" t="s">
        <v>142</v>
      </c>
      <c r="J74" s="227">
        <v>0</v>
      </c>
      <c r="K74" s="227">
        <v>0</v>
      </c>
      <c r="L74" s="227">
        <v>0</v>
      </c>
      <c r="M74" s="227">
        <v>0</v>
      </c>
      <c r="O74" s="126" t="s">
        <v>141</v>
      </c>
      <c r="P74" s="126" t="s">
        <v>142</v>
      </c>
      <c r="Q74" s="227">
        <v>0</v>
      </c>
      <c r="R74" s="227">
        <v>0</v>
      </c>
      <c r="S74" s="227">
        <v>0</v>
      </c>
      <c r="T74" s="227">
        <v>0</v>
      </c>
      <c r="V74" s="126" t="s">
        <v>141</v>
      </c>
      <c r="W74" s="126" t="s">
        <v>142</v>
      </c>
      <c r="X74" s="227">
        <v>0</v>
      </c>
      <c r="Y74" s="227">
        <v>0</v>
      </c>
      <c r="Z74" s="227">
        <v>0</v>
      </c>
      <c r="AA74" s="227">
        <v>0</v>
      </c>
      <c r="AC74" s="126" t="s">
        <v>141</v>
      </c>
      <c r="AD74" s="126" t="s">
        <v>142</v>
      </c>
      <c r="AE74" s="227">
        <v>0</v>
      </c>
      <c r="AF74" s="227">
        <v>0</v>
      </c>
      <c r="AG74" s="227">
        <v>0</v>
      </c>
      <c r="AH74" s="227">
        <v>0</v>
      </c>
      <c r="AJ74" s="126" t="s">
        <v>141</v>
      </c>
      <c r="AK74" s="126" t="s">
        <v>142</v>
      </c>
      <c r="AL74" s="227">
        <v>0</v>
      </c>
      <c r="AM74" s="227">
        <v>0</v>
      </c>
      <c r="AN74" s="227">
        <v>0</v>
      </c>
      <c r="AO74" s="227">
        <v>0</v>
      </c>
      <c r="AQ74" s="126" t="s">
        <v>141</v>
      </c>
      <c r="AR74" s="126" t="s">
        <v>142</v>
      </c>
      <c r="AS74" s="227">
        <v>0</v>
      </c>
      <c r="AT74" s="227">
        <v>0</v>
      </c>
      <c r="AU74" s="227">
        <v>0</v>
      </c>
      <c r="AV74" s="227">
        <v>0</v>
      </c>
      <c r="AX74" s="126" t="s">
        <v>141</v>
      </c>
      <c r="AY74" s="126" t="s">
        <v>142</v>
      </c>
      <c r="AZ74" s="227">
        <v>0</v>
      </c>
      <c r="BA74" s="227">
        <v>0</v>
      </c>
      <c r="BB74" s="227">
        <v>0</v>
      </c>
      <c r="BC74" s="227">
        <v>0</v>
      </c>
      <c r="BE74" s="126" t="s">
        <v>141</v>
      </c>
      <c r="BF74" s="126" t="s">
        <v>142</v>
      </c>
      <c r="BG74" s="227">
        <v>0</v>
      </c>
      <c r="BH74" s="227">
        <v>0</v>
      </c>
      <c r="BI74" s="227">
        <v>0</v>
      </c>
      <c r="BJ74" s="227">
        <v>0</v>
      </c>
      <c r="BL74" s="126" t="s">
        <v>141</v>
      </c>
      <c r="BM74" s="126" t="s">
        <v>142</v>
      </c>
      <c r="BN74" s="227">
        <v>0</v>
      </c>
      <c r="BO74" s="227">
        <v>0</v>
      </c>
      <c r="BP74" s="227">
        <v>0</v>
      </c>
      <c r="BQ74" s="227">
        <v>0</v>
      </c>
      <c r="BS74" s="126" t="s">
        <v>141</v>
      </c>
      <c r="BT74" s="126" t="s">
        <v>142</v>
      </c>
      <c r="BU74" s="227">
        <v>0</v>
      </c>
      <c r="BV74" s="227">
        <v>0</v>
      </c>
      <c r="BW74" s="227">
        <v>0</v>
      </c>
      <c r="BX74" s="227">
        <v>0</v>
      </c>
      <c r="BZ74" s="126" t="s">
        <v>141</v>
      </c>
      <c r="CA74" s="126" t="s">
        <v>142</v>
      </c>
      <c r="CB74" s="227">
        <v>0</v>
      </c>
      <c r="CC74" s="227">
        <v>0</v>
      </c>
      <c r="CD74" s="227">
        <v>0</v>
      </c>
      <c r="CE74" s="227">
        <v>0</v>
      </c>
    </row>
    <row r="75" spans="1:83">
      <c r="A75" s="126" t="s">
        <v>143</v>
      </c>
      <c r="B75" s="126" t="s">
        <v>144</v>
      </c>
      <c r="C75" s="227">
        <v>0</v>
      </c>
      <c r="D75" s="227">
        <v>0</v>
      </c>
      <c r="E75" s="227">
        <v>0</v>
      </c>
      <c r="F75" s="227">
        <v>0</v>
      </c>
      <c r="H75" s="126" t="s">
        <v>143</v>
      </c>
      <c r="I75" s="126" t="s">
        <v>144</v>
      </c>
      <c r="J75" s="227">
        <v>0</v>
      </c>
      <c r="K75" s="227">
        <v>0</v>
      </c>
      <c r="L75" s="227">
        <v>0</v>
      </c>
      <c r="M75" s="227">
        <v>0</v>
      </c>
      <c r="O75" s="126" t="s">
        <v>143</v>
      </c>
      <c r="P75" s="126" t="s">
        <v>144</v>
      </c>
      <c r="Q75" s="227">
        <v>0</v>
      </c>
      <c r="R75" s="227">
        <v>0</v>
      </c>
      <c r="S75" s="227">
        <v>0</v>
      </c>
      <c r="T75" s="227">
        <v>0</v>
      </c>
      <c r="V75" s="126" t="s">
        <v>143</v>
      </c>
      <c r="W75" s="126" t="s">
        <v>144</v>
      </c>
      <c r="X75" s="227">
        <v>0</v>
      </c>
      <c r="Y75" s="227">
        <v>0</v>
      </c>
      <c r="Z75" s="227">
        <v>0</v>
      </c>
      <c r="AA75" s="227">
        <v>0</v>
      </c>
      <c r="AC75" s="126" t="s">
        <v>143</v>
      </c>
      <c r="AD75" s="126" t="s">
        <v>144</v>
      </c>
      <c r="AE75" s="227">
        <v>0</v>
      </c>
      <c r="AF75" s="227">
        <v>0</v>
      </c>
      <c r="AG75" s="227">
        <v>0</v>
      </c>
      <c r="AH75" s="227">
        <v>0</v>
      </c>
      <c r="AJ75" s="126" t="s">
        <v>143</v>
      </c>
      <c r="AK75" s="126" t="s">
        <v>144</v>
      </c>
      <c r="AL75" s="227">
        <v>0</v>
      </c>
      <c r="AM75" s="227">
        <v>0</v>
      </c>
      <c r="AN75" s="227">
        <v>0</v>
      </c>
      <c r="AO75" s="227">
        <v>0</v>
      </c>
      <c r="AQ75" s="126" t="s">
        <v>143</v>
      </c>
      <c r="AR75" s="126" t="s">
        <v>144</v>
      </c>
      <c r="AS75" s="227">
        <v>0</v>
      </c>
      <c r="AT75" s="227">
        <v>0</v>
      </c>
      <c r="AU75" s="227">
        <v>0</v>
      </c>
      <c r="AV75" s="227">
        <v>0</v>
      </c>
      <c r="AX75" s="126" t="s">
        <v>143</v>
      </c>
      <c r="AY75" s="126" t="s">
        <v>144</v>
      </c>
      <c r="AZ75" s="227">
        <v>0</v>
      </c>
      <c r="BA75" s="227">
        <v>0</v>
      </c>
      <c r="BB75" s="227">
        <v>0</v>
      </c>
      <c r="BC75" s="227">
        <v>0</v>
      </c>
      <c r="BE75" s="126" t="s">
        <v>143</v>
      </c>
      <c r="BF75" s="126" t="s">
        <v>144</v>
      </c>
      <c r="BG75" s="227">
        <v>0</v>
      </c>
      <c r="BH75" s="227">
        <v>0</v>
      </c>
      <c r="BI75" s="227">
        <v>0</v>
      </c>
      <c r="BJ75" s="227">
        <v>0</v>
      </c>
      <c r="BL75" s="126" t="s">
        <v>143</v>
      </c>
      <c r="BM75" s="126" t="s">
        <v>144</v>
      </c>
      <c r="BN75" s="227">
        <v>0</v>
      </c>
      <c r="BO75" s="227">
        <v>0</v>
      </c>
      <c r="BP75" s="227">
        <v>0</v>
      </c>
      <c r="BQ75" s="227">
        <v>0</v>
      </c>
      <c r="BS75" s="126" t="s">
        <v>143</v>
      </c>
      <c r="BT75" s="126" t="s">
        <v>144</v>
      </c>
      <c r="BU75" s="227">
        <v>0</v>
      </c>
      <c r="BV75" s="227">
        <v>0</v>
      </c>
      <c r="BW75" s="227">
        <v>0</v>
      </c>
      <c r="BX75" s="227">
        <v>0</v>
      </c>
      <c r="BZ75" s="126" t="s">
        <v>143</v>
      </c>
      <c r="CA75" s="126" t="s">
        <v>144</v>
      </c>
      <c r="CB75" s="227">
        <v>0</v>
      </c>
      <c r="CC75" s="227">
        <v>0</v>
      </c>
      <c r="CD75" s="227">
        <v>0</v>
      </c>
      <c r="CE75" s="227">
        <v>0</v>
      </c>
    </row>
    <row r="76" spans="1:83">
      <c r="A76" s="126" t="s">
        <v>145</v>
      </c>
      <c r="B76" s="126" t="s">
        <v>146</v>
      </c>
      <c r="C76" s="227">
        <v>0</v>
      </c>
      <c r="D76" s="227">
        <v>0</v>
      </c>
      <c r="E76" s="227">
        <v>0</v>
      </c>
      <c r="F76" s="227">
        <v>0</v>
      </c>
      <c r="H76" s="126" t="s">
        <v>145</v>
      </c>
      <c r="I76" s="126" t="s">
        <v>146</v>
      </c>
      <c r="J76" s="227">
        <v>0</v>
      </c>
      <c r="K76" s="227">
        <v>0</v>
      </c>
      <c r="L76" s="227">
        <v>0</v>
      </c>
      <c r="M76" s="227">
        <v>0</v>
      </c>
      <c r="O76" s="126" t="s">
        <v>145</v>
      </c>
      <c r="P76" s="126" t="s">
        <v>146</v>
      </c>
      <c r="Q76" s="227">
        <v>0</v>
      </c>
      <c r="R76" s="227">
        <v>0</v>
      </c>
      <c r="S76" s="227">
        <v>0</v>
      </c>
      <c r="T76" s="227">
        <v>0</v>
      </c>
      <c r="V76" s="126" t="s">
        <v>145</v>
      </c>
      <c r="W76" s="126" t="s">
        <v>146</v>
      </c>
      <c r="X76" s="227">
        <v>0</v>
      </c>
      <c r="Y76" s="227">
        <v>0</v>
      </c>
      <c r="Z76" s="227">
        <v>0</v>
      </c>
      <c r="AA76" s="227">
        <v>0</v>
      </c>
      <c r="AC76" s="126" t="s">
        <v>145</v>
      </c>
      <c r="AD76" s="126" t="s">
        <v>146</v>
      </c>
      <c r="AE76" s="227">
        <v>0</v>
      </c>
      <c r="AF76" s="227">
        <v>0</v>
      </c>
      <c r="AG76" s="227">
        <v>0</v>
      </c>
      <c r="AH76" s="227">
        <v>0</v>
      </c>
      <c r="AJ76" s="126" t="s">
        <v>145</v>
      </c>
      <c r="AK76" s="126" t="s">
        <v>146</v>
      </c>
      <c r="AL76" s="227">
        <v>0</v>
      </c>
      <c r="AM76" s="227">
        <v>0</v>
      </c>
      <c r="AN76" s="227">
        <v>0</v>
      </c>
      <c r="AO76" s="227">
        <v>0</v>
      </c>
      <c r="AQ76" s="126" t="s">
        <v>145</v>
      </c>
      <c r="AR76" s="126" t="s">
        <v>146</v>
      </c>
      <c r="AS76" s="227">
        <v>0</v>
      </c>
      <c r="AT76" s="227">
        <v>0</v>
      </c>
      <c r="AU76" s="227">
        <v>0</v>
      </c>
      <c r="AV76" s="227">
        <v>0</v>
      </c>
      <c r="AX76" s="126" t="s">
        <v>145</v>
      </c>
      <c r="AY76" s="126" t="s">
        <v>146</v>
      </c>
      <c r="AZ76" s="227">
        <v>0</v>
      </c>
      <c r="BA76" s="227">
        <v>0</v>
      </c>
      <c r="BB76" s="227">
        <v>0</v>
      </c>
      <c r="BC76" s="227">
        <v>0</v>
      </c>
      <c r="BE76" s="126" t="s">
        <v>145</v>
      </c>
      <c r="BF76" s="126" t="s">
        <v>146</v>
      </c>
      <c r="BG76" s="227">
        <v>0</v>
      </c>
      <c r="BH76" s="227">
        <v>0</v>
      </c>
      <c r="BI76" s="227">
        <v>0</v>
      </c>
      <c r="BJ76" s="227">
        <v>0</v>
      </c>
      <c r="BL76" s="126" t="s">
        <v>145</v>
      </c>
      <c r="BM76" s="126" t="s">
        <v>146</v>
      </c>
      <c r="BN76" s="227">
        <v>0</v>
      </c>
      <c r="BO76" s="227">
        <v>0</v>
      </c>
      <c r="BP76" s="227">
        <v>0</v>
      </c>
      <c r="BQ76" s="227">
        <v>0</v>
      </c>
      <c r="BS76" s="126" t="s">
        <v>145</v>
      </c>
      <c r="BT76" s="126" t="s">
        <v>146</v>
      </c>
      <c r="BU76" s="227">
        <v>0</v>
      </c>
      <c r="BV76" s="227">
        <v>0</v>
      </c>
      <c r="BW76" s="227">
        <v>0</v>
      </c>
      <c r="BX76" s="227">
        <v>0</v>
      </c>
      <c r="BZ76" s="126" t="s">
        <v>145</v>
      </c>
      <c r="CA76" s="126" t="s">
        <v>146</v>
      </c>
      <c r="CB76" s="227">
        <v>0</v>
      </c>
      <c r="CC76" s="227">
        <v>0</v>
      </c>
      <c r="CD76" s="227">
        <v>0</v>
      </c>
      <c r="CE76" s="227">
        <v>0</v>
      </c>
    </row>
    <row r="77" spans="1:83">
      <c r="A77" s="126" t="s">
        <v>147</v>
      </c>
      <c r="B77" s="126" t="s">
        <v>148</v>
      </c>
      <c r="C77" s="227">
        <v>0</v>
      </c>
      <c r="D77" s="227">
        <v>0</v>
      </c>
      <c r="E77" s="227">
        <v>0</v>
      </c>
      <c r="F77" s="227">
        <v>0</v>
      </c>
      <c r="H77" s="126" t="s">
        <v>147</v>
      </c>
      <c r="I77" s="126" t="s">
        <v>148</v>
      </c>
      <c r="J77" s="227">
        <v>0</v>
      </c>
      <c r="K77" s="227">
        <v>0</v>
      </c>
      <c r="L77" s="227">
        <v>0</v>
      </c>
      <c r="M77" s="227">
        <v>0</v>
      </c>
      <c r="O77" s="126" t="s">
        <v>147</v>
      </c>
      <c r="P77" s="126" t="s">
        <v>148</v>
      </c>
      <c r="Q77" s="227">
        <v>0</v>
      </c>
      <c r="R77" s="227">
        <v>0</v>
      </c>
      <c r="S77" s="227">
        <v>0</v>
      </c>
      <c r="T77" s="227">
        <v>0</v>
      </c>
      <c r="V77" s="126" t="s">
        <v>147</v>
      </c>
      <c r="W77" s="126" t="s">
        <v>148</v>
      </c>
      <c r="X77" s="227">
        <v>0</v>
      </c>
      <c r="Y77" s="227">
        <v>0</v>
      </c>
      <c r="Z77" s="227">
        <v>0</v>
      </c>
      <c r="AA77" s="227">
        <v>0</v>
      </c>
      <c r="AC77" s="126" t="s">
        <v>147</v>
      </c>
      <c r="AD77" s="126" t="s">
        <v>148</v>
      </c>
      <c r="AE77" s="227">
        <v>0</v>
      </c>
      <c r="AF77" s="227">
        <v>0</v>
      </c>
      <c r="AG77" s="227">
        <v>0</v>
      </c>
      <c r="AH77" s="227">
        <v>0</v>
      </c>
      <c r="AJ77" s="126" t="s">
        <v>147</v>
      </c>
      <c r="AK77" s="126" t="s">
        <v>148</v>
      </c>
      <c r="AL77" s="227">
        <v>0</v>
      </c>
      <c r="AM77" s="227">
        <v>0</v>
      </c>
      <c r="AN77" s="227">
        <v>0</v>
      </c>
      <c r="AO77" s="227">
        <v>0</v>
      </c>
      <c r="AQ77" s="126" t="s">
        <v>147</v>
      </c>
      <c r="AR77" s="126" t="s">
        <v>148</v>
      </c>
      <c r="AS77" s="227">
        <v>0</v>
      </c>
      <c r="AT77" s="227">
        <v>0</v>
      </c>
      <c r="AU77" s="227">
        <v>0</v>
      </c>
      <c r="AV77" s="227">
        <v>0</v>
      </c>
      <c r="AX77" s="126" t="s">
        <v>147</v>
      </c>
      <c r="AY77" s="126" t="s">
        <v>148</v>
      </c>
      <c r="AZ77" s="227">
        <v>0</v>
      </c>
      <c r="BA77" s="227">
        <v>0</v>
      </c>
      <c r="BB77" s="227">
        <v>0</v>
      </c>
      <c r="BC77" s="227">
        <v>0</v>
      </c>
      <c r="BE77" s="126" t="s">
        <v>147</v>
      </c>
      <c r="BF77" s="126" t="s">
        <v>148</v>
      </c>
      <c r="BG77" s="227">
        <v>0</v>
      </c>
      <c r="BH77" s="227">
        <v>0</v>
      </c>
      <c r="BI77" s="227">
        <v>0</v>
      </c>
      <c r="BJ77" s="227">
        <v>0</v>
      </c>
      <c r="BL77" s="126" t="s">
        <v>147</v>
      </c>
      <c r="BM77" s="126" t="s">
        <v>148</v>
      </c>
      <c r="BN77" s="227">
        <v>0</v>
      </c>
      <c r="BO77" s="227">
        <v>0</v>
      </c>
      <c r="BP77" s="227">
        <v>0</v>
      </c>
      <c r="BQ77" s="227">
        <v>0</v>
      </c>
      <c r="BS77" s="126" t="s">
        <v>147</v>
      </c>
      <c r="BT77" s="126" t="s">
        <v>148</v>
      </c>
      <c r="BU77" s="227">
        <v>0</v>
      </c>
      <c r="BV77" s="227">
        <v>0</v>
      </c>
      <c r="BW77" s="227">
        <v>0</v>
      </c>
      <c r="BX77" s="227">
        <v>0</v>
      </c>
      <c r="BZ77" s="126" t="s">
        <v>147</v>
      </c>
      <c r="CA77" s="126" t="s">
        <v>148</v>
      </c>
      <c r="CB77" s="227">
        <v>0</v>
      </c>
      <c r="CC77" s="227">
        <v>0</v>
      </c>
      <c r="CD77" s="227">
        <v>0</v>
      </c>
      <c r="CE77" s="227">
        <v>0</v>
      </c>
    </row>
    <row r="78" spans="1:83">
      <c r="A78" s="126" t="s">
        <v>149</v>
      </c>
      <c r="B78" s="126" t="s">
        <v>150</v>
      </c>
      <c r="C78" s="227">
        <v>0</v>
      </c>
      <c r="D78" s="227">
        <v>0</v>
      </c>
      <c r="E78" s="227">
        <v>0</v>
      </c>
      <c r="F78" s="227">
        <v>0</v>
      </c>
      <c r="H78" s="126" t="s">
        <v>149</v>
      </c>
      <c r="I78" s="126" t="s">
        <v>150</v>
      </c>
      <c r="J78" s="227">
        <v>0</v>
      </c>
      <c r="K78" s="227">
        <v>0</v>
      </c>
      <c r="L78" s="227">
        <v>0</v>
      </c>
      <c r="M78" s="227">
        <v>0</v>
      </c>
      <c r="O78" s="126" t="s">
        <v>149</v>
      </c>
      <c r="P78" s="126" t="s">
        <v>150</v>
      </c>
      <c r="Q78" s="227">
        <v>0</v>
      </c>
      <c r="R78" s="227">
        <v>0</v>
      </c>
      <c r="S78" s="227">
        <v>0</v>
      </c>
      <c r="T78" s="227">
        <v>0</v>
      </c>
      <c r="V78" s="126" t="s">
        <v>149</v>
      </c>
      <c r="W78" s="126" t="s">
        <v>150</v>
      </c>
      <c r="X78" s="227">
        <v>0</v>
      </c>
      <c r="Y78" s="227">
        <v>0</v>
      </c>
      <c r="Z78" s="227">
        <v>0</v>
      </c>
      <c r="AA78" s="227">
        <v>0</v>
      </c>
      <c r="AC78" s="126" t="s">
        <v>149</v>
      </c>
      <c r="AD78" s="126" t="s">
        <v>150</v>
      </c>
      <c r="AE78" s="227">
        <v>0</v>
      </c>
      <c r="AF78" s="227">
        <v>0</v>
      </c>
      <c r="AG78" s="227">
        <v>0</v>
      </c>
      <c r="AH78" s="227">
        <v>0</v>
      </c>
      <c r="AJ78" s="126" t="s">
        <v>149</v>
      </c>
      <c r="AK78" s="126" t="s">
        <v>150</v>
      </c>
      <c r="AL78" s="227">
        <v>0</v>
      </c>
      <c r="AM78" s="227">
        <v>0</v>
      </c>
      <c r="AN78" s="227">
        <v>0</v>
      </c>
      <c r="AO78" s="227">
        <v>0</v>
      </c>
      <c r="AQ78" s="126" t="s">
        <v>149</v>
      </c>
      <c r="AR78" s="126" t="s">
        <v>150</v>
      </c>
      <c r="AS78" s="227">
        <v>0</v>
      </c>
      <c r="AT78" s="227">
        <v>0</v>
      </c>
      <c r="AU78" s="227">
        <v>0</v>
      </c>
      <c r="AV78" s="227">
        <v>0</v>
      </c>
      <c r="AX78" s="126" t="s">
        <v>149</v>
      </c>
      <c r="AY78" s="126" t="s">
        <v>150</v>
      </c>
      <c r="AZ78" s="227">
        <v>0</v>
      </c>
      <c r="BA78" s="227">
        <v>0</v>
      </c>
      <c r="BB78" s="227">
        <v>0</v>
      </c>
      <c r="BC78" s="227">
        <v>0</v>
      </c>
      <c r="BE78" s="126" t="s">
        <v>149</v>
      </c>
      <c r="BF78" s="126" t="s">
        <v>150</v>
      </c>
      <c r="BG78" s="227">
        <v>0</v>
      </c>
      <c r="BH78" s="227">
        <v>0</v>
      </c>
      <c r="BI78" s="227">
        <v>0</v>
      </c>
      <c r="BJ78" s="227">
        <v>0</v>
      </c>
      <c r="BL78" s="126" t="s">
        <v>149</v>
      </c>
      <c r="BM78" s="126" t="s">
        <v>150</v>
      </c>
      <c r="BN78" s="227">
        <v>0</v>
      </c>
      <c r="BO78" s="227">
        <v>0</v>
      </c>
      <c r="BP78" s="227">
        <v>0</v>
      </c>
      <c r="BQ78" s="227">
        <v>0</v>
      </c>
      <c r="BS78" s="126" t="s">
        <v>149</v>
      </c>
      <c r="BT78" s="126" t="s">
        <v>150</v>
      </c>
      <c r="BU78" s="227">
        <v>0</v>
      </c>
      <c r="BV78" s="227">
        <v>0</v>
      </c>
      <c r="BW78" s="227">
        <v>0</v>
      </c>
      <c r="BX78" s="227">
        <v>0</v>
      </c>
      <c r="BZ78" s="126" t="s">
        <v>149</v>
      </c>
      <c r="CA78" s="126" t="s">
        <v>150</v>
      </c>
      <c r="CB78" s="227">
        <v>0</v>
      </c>
      <c r="CC78" s="227">
        <v>0</v>
      </c>
      <c r="CD78" s="227">
        <v>0</v>
      </c>
      <c r="CE78" s="227">
        <v>0</v>
      </c>
    </row>
    <row r="79" spans="1:83">
      <c r="A79" s="126" t="s">
        <v>151</v>
      </c>
      <c r="B79" s="126" t="s">
        <v>152</v>
      </c>
      <c r="C79" s="227">
        <v>0</v>
      </c>
      <c r="D79" s="227">
        <v>0</v>
      </c>
      <c r="E79" s="227">
        <v>0</v>
      </c>
      <c r="F79" s="227">
        <v>0</v>
      </c>
      <c r="H79" s="126" t="s">
        <v>151</v>
      </c>
      <c r="I79" s="126" t="s">
        <v>152</v>
      </c>
      <c r="J79" s="227">
        <v>0</v>
      </c>
      <c r="K79" s="227">
        <v>0</v>
      </c>
      <c r="L79" s="227">
        <v>0</v>
      </c>
      <c r="M79" s="227">
        <v>0</v>
      </c>
      <c r="O79" s="126" t="s">
        <v>151</v>
      </c>
      <c r="P79" s="126" t="s">
        <v>152</v>
      </c>
      <c r="Q79" s="227">
        <v>0</v>
      </c>
      <c r="R79" s="227">
        <v>0</v>
      </c>
      <c r="S79" s="227">
        <v>0</v>
      </c>
      <c r="T79" s="227">
        <v>0</v>
      </c>
      <c r="V79" s="126" t="s">
        <v>151</v>
      </c>
      <c r="W79" s="126" t="s">
        <v>152</v>
      </c>
      <c r="X79" s="227">
        <v>0</v>
      </c>
      <c r="Y79" s="227">
        <v>0</v>
      </c>
      <c r="Z79" s="227">
        <v>0</v>
      </c>
      <c r="AA79" s="227">
        <v>0</v>
      </c>
      <c r="AC79" s="126" t="s">
        <v>151</v>
      </c>
      <c r="AD79" s="126" t="s">
        <v>152</v>
      </c>
      <c r="AE79" s="227">
        <v>0</v>
      </c>
      <c r="AF79" s="227">
        <v>0</v>
      </c>
      <c r="AG79" s="227">
        <v>0</v>
      </c>
      <c r="AH79" s="227">
        <v>0</v>
      </c>
      <c r="AJ79" s="126" t="s">
        <v>151</v>
      </c>
      <c r="AK79" s="126" t="s">
        <v>152</v>
      </c>
      <c r="AL79" s="227">
        <v>0</v>
      </c>
      <c r="AM79" s="227">
        <v>0</v>
      </c>
      <c r="AN79" s="227">
        <v>0</v>
      </c>
      <c r="AO79" s="227">
        <v>0</v>
      </c>
      <c r="AQ79" s="126" t="s">
        <v>151</v>
      </c>
      <c r="AR79" s="126" t="s">
        <v>152</v>
      </c>
      <c r="AS79" s="227">
        <v>0</v>
      </c>
      <c r="AT79" s="227">
        <v>0</v>
      </c>
      <c r="AU79" s="227">
        <v>0</v>
      </c>
      <c r="AV79" s="227">
        <v>0</v>
      </c>
      <c r="AX79" s="126" t="s">
        <v>151</v>
      </c>
      <c r="AY79" s="126" t="s">
        <v>152</v>
      </c>
      <c r="AZ79" s="227">
        <v>0</v>
      </c>
      <c r="BA79" s="227">
        <v>0</v>
      </c>
      <c r="BB79" s="227">
        <v>0</v>
      </c>
      <c r="BC79" s="227">
        <v>0</v>
      </c>
      <c r="BE79" s="126" t="s">
        <v>151</v>
      </c>
      <c r="BF79" s="126" t="s">
        <v>152</v>
      </c>
      <c r="BG79" s="227">
        <v>0</v>
      </c>
      <c r="BH79" s="227">
        <v>0</v>
      </c>
      <c r="BI79" s="227">
        <v>0</v>
      </c>
      <c r="BJ79" s="227">
        <v>0</v>
      </c>
      <c r="BL79" s="126" t="s">
        <v>151</v>
      </c>
      <c r="BM79" s="126" t="s">
        <v>152</v>
      </c>
      <c r="BN79" s="227">
        <v>0</v>
      </c>
      <c r="BO79" s="227">
        <v>0</v>
      </c>
      <c r="BP79" s="227">
        <v>0</v>
      </c>
      <c r="BQ79" s="227">
        <v>0</v>
      </c>
      <c r="BS79" s="126" t="s">
        <v>151</v>
      </c>
      <c r="BT79" s="126" t="s">
        <v>152</v>
      </c>
      <c r="BU79" s="227">
        <v>0</v>
      </c>
      <c r="BV79" s="227">
        <v>0</v>
      </c>
      <c r="BW79" s="227">
        <v>0</v>
      </c>
      <c r="BX79" s="227">
        <v>0</v>
      </c>
      <c r="BZ79" s="126" t="s">
        <v>151</v>
      </c>
      <c r="CA79" s="126" t="s">
        <v>152</v>
      </c>
      <c r="CB79" s="227">
        <v>0</v>
      </c>
      <c r="CC79" s="227">
        <v>0</v>
      </c>
      <c r="CD79" s="227">
        <v>0</v>
      </c>
      <c r="CE79" s="227">
        <v>0</v>
      </c>
    </row>
    <row r="80" spans="1:83">
      <c r="A80" s="126" t="s">
        <v>153</v>
      </c>
      <c r="B80" s="126" t="s">
        <v>154</v>
      </c>
      <c r="C80" s="227">
        <v>0</v>
      </c>
      <c r="D80" s="227">
        <v>0</v>
      </c>
      <c r="E80" s="227">
        <v>0</v>
      </c>
      <c r="F80" s="227">
        <v>0</v>
      </c>
      <c r="H80" s="126" t="s">
        <v>153</v>
      </c>
      <c r="I80" s="126" t="s">
        <v>154</v>
      </c>
      <c r="J80" s="227">
        <v>0</v>
      </c>
      <c r="K80" s="227">
        <v>0</v>
      </c>
      <c r="L80" s="227">
        <v>0</v>
      </c>
      <c r="M80" s="227">
        <v>0</v>
      </c>
      <c r="O80" s="126" t="s">
        <v>153</v>
      </c>
      <c r="P80" s="126" t="s">
        <v>154</v>
      </c>
      <c r="Q80" s="227">
        <v>0</v>
      </c>
      <c r="R80" s="227">
        <v>0</v>
      </c>
      <c r="S80" s="227">
        <v>0</v>
      </c>
      <c r="T80" s="227">
        <v>0</v>
      </c>
      <c r="V80" s="126" t="s">
        <v>153</v>
      </c>
      <c r="W80" s="126" t="s">
        <v>154</v>
      </c>
      <c r="X80" s="227">
        <v>0</v>
      </c>
      <c r="Y80" s="227">
        <v>0</v>
      </c>
      <c r="Z80" s="227">
        <v>0</v>
      </c>
      <c r="AA80" s="227">
        <v>0</v>
      </c>
      <c r="AC80" s="126" t="s">
        <v>153</v>
      </c>
      <c r="AD80" s="126" t="s">
        <v>154</v>
      </c>
      <c r="AE80" s="227">
        <v>0</v>
      </c>
      <c r="AF80" s="227">
        <v>0</v>
      </c>
      <c r="AG80" s="227">
        <v>0</v>
      </c>
      <c r="AH80" s="227">
        <v>0</v>
      </c>
      <c r="AJ80" s="126" t="s">
        <v>153</v>
      </c>
      <c r="AK80" s="126" t="s">
        <v>154</v>
      </c>
      <c r="AL80" s="227">
        <v>0</v>
      </c>
      <c r="AM80" s="227">
        <v>0</v>
      </c>
      <c r="AN80" s="227">
        <v>0</v>
      </c>
      <c r="AO80" s="227">
        <v>0</v>
      </c>
      <c r="AQ80" s="126" t="s">
        <v>153</v>
      </c>
      <c r="AR80" s="126" t="s">
        <v>154</v>
      </c>
      <c r="AS80" s="227">
        <v>0</v>
      </c>
      <c r="AT80" s="227">
        <v>0</v>
      </c>
      <c r="AU80" s="227">
        <v>0</v>
      </c>
      <c r="AV80" s="227">
        <v>0</v>
      </c>
      <c r="AX80" s="126" t="s">
        <v>153</v>
      </c>
      <c r="AY80" s="126" t="s">
        <v>154</v>
      </c>
      <c r="AZ80" s="227">
        <v>0</v>
      </c>
      <c r="BA80" s="227">
        <v>0</v>
      </c>
      <c r="BB80" s="227">
        <v>0</v>
      </c>
      <c r="BC80" s="227">
        <v>0</v>
      </c>
      <c r="BE80" s="126" t="s">
        <v>153</v>
      </c>
      <c r="BF80" s="126" t="s">
        <v>154</v>
      </c>
      <c r="BG80" s="227">
        <v>0</v>
      </c>
      <c r="BH80" s="227">
        <v>0</v>
      </c>
      <c r="BI80" s="227">
        <v>0</v>
      </c>
      <c r="BJ80" s="227">
        <v>0</v>
      </c>
      <c r="BL80" s="126" t="s">
        <v>153</v>
      </c>
      <c r="BM80" s="126" t="s">
        <v>154</v>
      </c>
      <c r="BN80" s="227">
        <v>0</v>
      </c>
      <c r="BO80" s="227">
        <v>0</v>
      </c>
      <c r="BP80" s="227">
        <v>0</v>
      </c>
      <c r="BQ80" s="227">
        <v>0</v>
      </c>
      <c r="BS80" s="126" t="s">
        <v>153</v>
      </c>
      <c r="BT80" s="126" t="s">
        <v>154</v>
      </c>
      <c r="BU80" s="227">
        <v>0</v>
      </c>
      <c r="BV80" s="227">
        <v>0</v>
      </c>
      <c r="BW80" s="227">
        <v>0</v>
      </c>
      <c r="BX80" s="227">
        <v>0</v>
      </c>
      <c r="BZ80" s="126" t="s">
        <v>153</v>
      </c>
      <c r="CA80" s="126" t="s">
        <v>154</v>
      </c>
      <c r="CB80" s="227">
        <v>0</v>
      </c>
      <c r="CC80" s="227">
        <v>0</v>
      </c>
      <c r="CD80" s="227">
        <v>0</v>
      </c>
      <c r="CE80" s="227">
        <v>0</v>
      </c>
    </row>
    <row r="81" spans="1:83">
      <c r="A81" s="126" t="s">
        <v>155</v>
      </c>
      <c r="B81" s="126" t="s">
        <v>156</v>
      </c>
      <c r="C81" s="227">
        <v>0</v>
      </c>
      <c r="D81" s="227">
        <v>0</v>
      </c>
      <c r="E81" s="227">
        <v>0</v>
      </c>
      <c r="F81" s="227">
        <v>0</v>
      </c>
      <c r="H81" s="126" t="s">
        <v>155</v>
      </c>
      <c r="I81" s="126" t="s">
        <v>156</v>
      </c>
      <c r="J81" s="227">
        <v>0</v>
      </c>
      <c r="K81" s="227">
        <v>0</v>
      </c>
      <c r="L81" s="227">
        <v>0</v>
      </c>
      <c r="M81" s="227">
        <v>0</v>
      </c>
      <c r="O81" s="126" t="s">
        <v>155</v>
      </c>
      <c r="P81" s="126" t="s">
        <v>156</v>
      </c>
      <c r="Q81" s="227">
        <v>0</v>
      </c>
      <c r="R81" s="227">
        <v>0</v>
      </c>
      <c r="S81" s="227">
        <v>0</v>
      </c>
      <c r="T81" s="227">
        <v>0</v>
      </c>
      <c r="V81" s="126" t="s">
        <v>155</v>
      </c>
      <c r="W81" s="126" t="s">
        <v>156</v>
      </c>
      <c r="X81" s="227">
        <v>0</v>
      </c>
      <c r="Y81" s="227">
        <v>0</v>
      </c>
      <c r="Z81" s="227">
        <v>0</v>
      </c>
      <c r="AA81" s="227">
        <v>0</v>
      </c>
      <c r="AC81" s="126" t="s">
        <v>155</v>
      </c>
      <c r="AD81" s="126" t="s">
        <v>156</v>
      </c>
      <c r="AE81" s="227">
        <v>0</v>
      </c>
      <c r="AF81" s="227">
        <v>0</v>
      </c>
      <c r="AG81" s="227">
        <v>0</v>
      </c>
      <c r="AH81" s="227">
        <v>0</v>
      </c>
      <c r="AJ81" s="126" t="s">
        <v>155</v>
      </c>
      <c r="AK81" s="126" t="s">
        <v>156</v>
      </c>
      <c r="AL81" s="227">
        <v>0</v>
      </c>
      <c r="AM81" s="227">
        <v>0</v>
      </c>
      <c r="AN81" s="227">
        <v>0</v>
      </c>
      <c r="AO81" s="227">
        <v>0</v>
      </c>
      <c r="AQ81" s="126" t="s">
        <v>155</v>
      </c>
      <c r="AR81" s="126" t="s">
        <v>156</v>
      </c>
      <c r="AS81" s="227">
        <v>0</v>
      </c>
      <c r="AT81" s="227">
        <v>0</v>
      </c>
      <c r="AU81" s="227">
        <v>0</v>
      </c>
      <c r="AV81" s="227">
        <v>0</v>
      </c>
      <c r="AX81" s="126" t="s">
        <v>155</v>
      </c>
      <c r="AY81" s="126" t="s">
        <v>156</v>
      </c>
      <c r="AZ81" s="227">
        <v>0</v>
      </c>
      <c r="BA81" s="227">
        <v>0</v>
      </c>
      <c r="BB81" s="227">
        <v>0</v>
      </c>
      <c r="BC81" s="227">
        <v>0</v>
      </c>
      <c r="BE81" s="126" t="s">
        <v>155</v>
      </c>
      <c r="BF81" s="126" t="s">
        <v>156</v>
      </c>
      <c r="BG81" s="227">
        <v>0</v>
      </c>
      <c r="BH81" s="227">
        <v>0</v>
      </c>
      <c r="BI81" s="227">
        <v>0</v>
      </c>
      <c r="BJ81" s="227">
        <v>0</v>
      </c>
      <c r="BL81" s="126" t="s">
        <v>155</v>
      </c>
      <c r="BM81" s="126" t="s">
        <v>156</v>
      </c>
      <c r="BN81" s="227">
        <v>0</v>
      </c>
      <c r="BO81" s="227">
        <v>0</v>
      </c>
      <c r="BP81" s="227">
        <v>0</v>
      </c>
      <c r="BQ81" s="227">
        <v>0</v>
      </c>
      <c r="BS81" s="126" t="s">
        <v>155</v>
      </c>
      <c r="BT81" s="126" t="s">
        <v>156</v>
      </c>
      <c r="BU81" s="227">
        <v>0</v>
      </c>
      <c r="BV81" s="227">
        <v>0</v>
      </c>
      <c r="BW81" s="227">
        <v>0</v>
      </c>
      <c r="BX81" s="227">
        <v>0</v>
      </c>
      <c r="BZ81" s="126" t="s">
        <v>155</v>
      </c>
      <c r="CA81" s="126" t="s">
        <v>156</v>
      </c>
      <c r="CB81" s="227">
        <v>0</v>
      </c>
      <c r="CC81" s="227">
        <v>0</v>
      </c>
      <c r="CD81" s="227">
        <v>0</v>
      </c>
      <c r="CE81" s="227">
        <v>0</v>
      </c>
    </row>
    <row r="82" spans="1:83">
      <c r="A82" s="126" t="s">
        <v>157</v>
      </c>
      <c r="B82" s="126" t="s">
        <v>158</v>
      </c>
      <c r="C82" s="227">
        <v>0</v>
      </c>
      <c r="D82" s="227">
        <v>0</v>
      </c>
      <c r="E82" s="227">
        <v>0</v>
      </c>
      <c r="F82" s="227">
        <v>0</v>
      </c>
      <c r="H82" s="126" t="s">
        <v>157</v>
      </c>
      <c r="I82" s="126" t="s">
        <v>158</v>
      </c>
      <c r="J82" s="227">
        <v>0</v>
      </c>
      <c r="K82" s="227">
        <v>0</v>
      </c>
      <c r="L82" s="227">
        <v>0</v>
      </c>
      <c r="M82" s="227">
        <v>0</v>
      </c>
      <c r="O82" s="126" t="s">
        <v>157</v>
      </c>
      <c r="P82" s="126" t="s">
        <v>158</v>
      </c>
      <c r="Q82" s="227">
        <v>0</v>
      </c>
      <c r="R82" s="227">
        <v>0</v>
      </c>
      <c r="S82" s="227">
        <v>0</v>
      </c>
      <c r="T82" s="227">
        <v>0</v>
      </c>
      <c r="V82" s="126" t="s">
        <v>157</v>
      </c>
      <c r="W82" s="126" t="s">
        <v>158</v>
      </c>
      <c r="X82" s="227">
        <v>0</v>
      </c>
      <c r="Y82" s="227">
        <v>0</v>
      </c>
      <c r="Z82" s="227">
        <v>0</v>
      </c>
      <c r="AA82" s="227">
        <v>0</v>
      </c>
      <c r="AC82" s="126" t="s">
        <v>157</v>
      </c>
      <c r="AD82" s="126" t="s">
        <v>158</v>
      </c>
      <c r="AE82" s="227">
        <v>0</v>
      </c>
      <c r="AF82" s="227">
        <v>0</v>
      </c>
      <c r="AG82" s="227">
        <v>0</v>
      </c>
      <c r="AH82" s="227">
        <v>0</v>
      </c>
      <c r="AJ82" s="126" t="s">
        <v>157</v>
      </c>
      <c r="AK82" s="126" t="s">
        <v>158</v>
      </c>
      <c r="AL82" s="227">
        <v>0</v>
      </c>
      <c r="AM82" s="227">
        <v>0</v>
      </c>
      <c r="AN82" s="227">
        <v>0</v>
      </c>
      <c r="AO82" s="227">
        <v>0</v>
      </c>
      <c r="AQ82" s="126" t="s">
        <v>157</v>
      </c>
      <c r="AR82" s="126" t="s">
        <v>158</v>
      </c>
      <c r="AS82" s="227">
        <v>0</v>
      </c>
      <c r="AT82" s="227">
        <v>0</v>
      </c>
      <c r="AU82" s="227">
        <v>0</v>
      </c>
      <c r="AV82" s="227">
        <v>0</v>
      </c>
      <c r="AX82" s="126" t="s">
        <v>157</v>
      </c>
      <c r="AY82" s="126" t="s">
        <v>158</v>
      </c>
      <c r="AZ82" s="227">
        <v>0</v>
      </c>
      <c r="BA82" s="227">
        <v>0</v>
      </c>
      <c r="BB82" s="227">
        <v>0</v>
      </c>
      <c r="BC82" s="227">
        <v>0</v>
      </c>
      <c r="BE82" s="126" t="s">
        <v>157</v>
      </c>
      <c r="BF82" s="126" t="s">
        <v>158</v>
      </c>
      <c r="BG82" s="227">
        <v>0</v>
      </c>
      <c r="BH82" s="227">
        <v>0</v>
      </c>
      <c r="BI82" s="227">
        <v>0</v>
      </c>
      <c r="BJ82" s="227">
        <v>0</v>
      </c>
      <c r="BL82" s="126" t="s">
        <v>157</v>
      </c>
      <c r="BM82" s="126" t="s">
        <v>158</v>
      </c>
      <c r="BN82" s="227">
        <v>0</v>
      </c>
      <c r="BO82" s="227">
        <v>0</v>
      </c>
      <c r="BP82" s="227">
        <v>0</v>
      </c>
      <c r="BQ82" s="227">
        <v>0</v>
      </c>
      <c r="BS82" s="126" t="s">
        <v>157</v>
      </c>
      <c r="BT82" s="126" t="s">
        <v>158</v>
      </c>
      <c r="BU82" s="227">
        <v>0</v>
      </c>
      <c r="BV82" s="227">
        <v>0</v>
      </c>
      <c r="BW82" s="227">
        <v>0</v>
      </c>
      <c r="BX82" s="227">
        <v>0</v>
      </c>
      <c r="BZ82" s="126" t="s">
        <v>157</v>
      </c>
      <c r="CA82" s="126" t="s">
        <v>158</v>
      </c>
      <c r="CB82" s="227">
        <v>0</v>
      </c>
      <c r="CC82" s="227">
        <v>0</v>
      </c>
      <c r="CD82" s="227">
        <v>0</v>
      </c>
      <c r="CE82" s="227">
        <v>0</v>
      </c>
    </row>
    <row r="83" spans="1:83">
      <c r="A83" s="126" t="s">
        <v>159</v>
      </c>
      <c r="B83" s="126" t="s">
        <v>160</v>
      </c>
      <c r="C83" s="227">
        <v>0</v>
      </c>
      <c r="D83" s="227">
        <v>0</v>
      </c>
      <c r="E83" s="227">
        <v>0</v>
      </c>
      <c r="F83" s="227">
        <v>0</v>
      </c>
      <c r="H83" s="126" t="s">
        <v>159</v>
      </c>
      <c r="I83" s="126" t="s">
        <v>160</v>
      </c>
      <c r="J83" s="227">
        <v>0</v>
      </c>
      <c r="K83" s="227">
        <v>0</v>
      </c>
      <c r="L83" s="227">
        <v>0</v>
      </c>
      <c r="M83" s="227">
        <v>0</v>
      </c>
      <c r="O83" s="126" t="s">
        <v>159</v>
      </c>
      <c r="P83" s="126" t="s">
        <v>160</v>
      </c>
      <c r="Q83" s="227">
        <v>0</v>
      </c>
      <c r="R83" s="227">
        <v>0</v>
      </c>
      <c r="S83" s="227">
        <v>0</v>
      </c>
      <c r="T83" s="227">
        <v>0</v>
      </c>
      <c r="V83" s="126" t="s">
        <v>159</v>
      </c>
      <c r="W83" s="126" t="s">
        <v>160</v>
      </c>
      <c r="X83" s="227">
        <v>0</v>
      </c>
      <c r="Y83" s="227">
        <v>0</v>
      </c>
      <c r="Z83" s="227">
        <v>0</v>
      </c>
      <c r="AA83" s="227">
        <v>0</v>
      </c>
      <c r="AC83" s="126" t="s">
        <v>159</v>
      </c>
      <c r="AD83" s="126" t="s">
        <v>160</v>
      </c>
      <c r="AE83" s="227">
        <v>0</v>
      </c>
      <c r="AF83" s="227">
        <v>0</v>
      </c>
      <c r="AG83" s="227">
        <v>0</v>
      </c>
      <c r="AH83" s="227">
        <v>0</v>
      </c>
      <c r="AJ83" s="126" t="s">
        <v>159</v>
      </c>
      <c r="AK83" s="126" t="s">
        <v>160</v>
      </c>
      <c r="AL83" s="227">
        <v>0</v>
      </c>
      <c r="AM83" s="227">
        <v>0</v>
      </c>
      <c r="AN83" s="227">
        <v>0</v>
      </c>
      <c r="AO83" s="227">
        <v>0</v>
      </c>
      <c r="AQ83" s="126" t="s">
        <v>159</v>
      </c>
      <c r="AR83" s="126" t="s">
        <v>160</v>
      </c>
      <c r="AS83" s="227">
        <v>0</v>
      </c>
      <c r="AT83" s="227">
        <v>0</v>
      </c>
      <c r="AU83" s="227">
        <v>0</v>
      </c>
      <c r="AV83" s="227">
        <v>0</v>
      </c>
      <c r="AX83" s="126" t="s">
        <v>159</v>
      </c>
      <c r="AY83" s="126" t="s">
        <v>160</v>
      </c>
      <c r="AZ83" s="227">
        <v>0</v>
      </c>
      <c r="BA83" s="227">
        <v>0</v>
      </c>
      <c r="BB83" s="227">
        <v>0</v>
      </c>
      <c r="BC83" s="227">
        <v>0</v>
      </c>
      <c r="BE83" s="126" t="s">
        <v>159</v>
      </c>
      <c r="BF83" s="126" t="s">
        <v>160</v>
      </c>
      <c r="BG83" s="227">
        <v>0</v>
      </c>
      <c r="BH83" s="227">
        <v>0</v>
      </c>
      <c r="BI83" s="227">
        <v>0</v>
      </c>
      <c r="BJ83" s="227">
        <v>0</v>
      </c>
      <c r="BL83" s="126" t="s">
        <v>159</v>
      </c>
      <c r="BM83" s="126" t="s">
        <v>160</v>
      </c>
      <c r="BN83" s="227">
        <v>0</v>
      </c>
      <c r="BO83" s="227">
        <v>0</v>
      </c>
      <c r="BP83" s="227">
        <v>0</v>
      </c>
      <c r="BQ83" s="227">
        <v>0</v>
      </c>
      <c r="BS83" s="126" t="s">
        <v>159</v>
      </c>
      <c r="BT83" s="126" t="s">
        <v>160</v>
      </c>
      <c r="BU83" s="227">
        <v>0</v>
      </c>
      <c r="BV83" s="227">
        <v>0</v>
      </c>
      <c r="BW83" s="227">
        <v>0</v>
      </c>
      <c r="BX83" s="227">
        <v>0</v>
      </c>
      <c r="BZ83" s="126" t="s">
        <v>159</v>
      </c>
      <c r="CA83" s="126" t="s">
        <v>160</v>
      </c>
      <c r="CB83" s="227">
        <v>0</v>
      </c>
      <c r="CC83" s="227">
        <v>0</v>
      </c>
      <c r="CD83" s="227">
        <v>0</v>
      </c>
      <c r="CE83" s="227">
        <v>0</v>
      </c>
    </row>
    <row r="84" spans="1:83">
      <c r="A84" s="126" t="s">
        <v>161</v>
      </c>
      <c r="B84" s="126" t="s">
        <v>162</v>
      </c>
      <c r="C84" s="227">
        <v>0</v>
      </c>
      <c r="D84" s="227">
        <v>0</v>
      </c>
      <c r="E84" s="227">
        <v>0</v>
      </c>
      <c r="F84" s="227">
        <v>0</v>
      </c>
      <c r="H84" s="126" t="s">
        <v>161</v>
      </c>
      <c r="I84" s="126" t="s">
        <v>162</v>
      </c>
      <c r="J84" s="227">
        <v>0</v>
      </c>
      <c r="K84" s="227">
        <v>0</v>
      </c>
      <c r="L84" s="227">
        <v>0</v>
      </c>
      <c r="M84" s="227">
        <v>0</v>
      </c>
      <c r="O84" s="126" t="s">
        <v>161</v>
      </c>
      <c r="P84" s="126" t="s">
        <v>162</v>
      </c>
      <c r="Q84" s="227">
        <v>0</v>
      </c>
      <c r="R84" s="227">
        <v>0</v>
      </c>
      <c r="S84" s="227">
        <v>0</v>
      </c>
      <c r="T84" s="227">
        <v>0</v>
      </c>
      <c r="V84" s="126" t="s">
        <v>161</v>
      </c>
      <c r="W84" s="126" t="s">
        <v>162</v>
      </c>
      <c r="X84" s="227">
        <v>0</v>
      </c>
      <c r="Y84" s="227">
        <v>0</v>
      </c>
      <c r="Z84" s="227">
        <v>0</v>
      </c>
      <c r="AA84" s="227">
        <v>0</v>
      </c>
      <c r="AC84" s="126" t="s">
        <v>161</v>
      </c>
      <c r="AD84" s="126" t="s">
        <v>162</v>
      </c>
      <c r="AE84" s="227">
        <v>0</v>
      </c>
      <c r="AF84" s="227">
        <v>0</v>
      </c>
      <c r="AG84" s="227">
        <v>0</v>
      </c>
      <c r="AH84" s="227">
        <v>0</v>
      </c>
      <c r="AJ84" s="126" t="s">
        <v>161</v>
      </c>
      <c r="AK84" s="126" t="s">
        <v>162</v>
      </c>
      <c r="AL84" s="227">
        <v>0</v>
      </c>
      <c r="AM84" s="227">
        <v>0</v>
      </c>
      <c r="AN84" s="227">
        <v>0</v>
      </c>
      <c r="AO84" s="227">
        <v>0</v>
      </c>
      <c r="AQ84" s="126" t="s">
        <v>161</v>
      </c>
      <c r="AR84" s="126" t="s">
        <v>162</v>
      </c>
      <c r="AS84" s="227">
        <v>0</v>
      </c>
      <c r="AT84" s="227">
        <v>0</v>
      </c>
      <c r="AU84" s="227">
        <v>0</v>
      </c>
      <c r="AV84" s="227">
        <v>0</v>
      </c>
      <c r="AX84" s="126" t="s">
        <v>161</v>
      </c>
      <c r="AY84" s="126" t="s">
        <v>162</v>
      </c>
      <c r="AZ84" s="227">
        <v>0</v>
      </c>
      <c r="BA84" s="227">
        <v>0</v>
      </c>
      <c r="BB84" s="227">
        <v>0</v>
      </c>
      <c r="BC84" s="227">
        <v>0</v>
      </c>
      <c r="BE84" s="126" t="s">
        <v>161</v>
      </c>
      <c r="BF84" s="126" t="s">
        <v>162</v>
      </c>
      <c r="BG84" s="227">
        <v>0</v>
      </c>
      <c r="BH84" s="227">
        <v>0</v>
      </c>
      <c r="BI84" s="227">
        <v>0</v>
      </c>
      <c r="BJ84" s="227">
        <v>0</v>
      </c>
      <c r="BL84" s="126" t="s">
        <v>161</v>
      </c>
      <c r="BM84" s="126" t="s">
        <v>162</v>
      </c>
      <c r="BN84" s="227">
        <v>0</v>
      </c>
      <c r="BO84" s="227">
        <v>0</v>
      </c>
      <c r="BP84" s="227">
        <v>0</v>
      </c>
      <c r="BQ84" s="227">
        <v>0</v>
      </c>
      <c r="BS84" s="126" t="s">
        <v>161</v>
      </c>
      <c r="BT84" s="126" t="s">
        <v>162</v>
      </c>
      <c r="BU84" s="227">
        <v>0</v>
      </c>
      <c r="BV84" s="227">
        <v>0</v>
      </c>
      <c r="BW84" s="227">
        <v>0</v>
      </c>
      <c r="BX84" s="227">
        <v>0</v>
      </c>
      <c r="BZ84" s="126" t="s">
        <v>161</v>
      </c>
      <c r="CA84" s="126" t="s">
        <v>162</v>
      </c>
      <c r="CB84" s="227">
        <v>0</v>
      </c>
      <c r="CC84" s="227">
        <v>0</v>
      </c>
      <c r="CD84" s="227">
        <v>0</v>
      </c>
      <c r="CE84" s="227">
        <v>0</v>
      </c>
    </row>
    <row r="85" spans="1:83">
      <c r="A85" s="126" t="s">
        <v>163</v>
      </c>
      <c r="B85" s="126" t="s">
        <v>164</v>
      </c>
      <c r="C85" s="227">
        <v>0</v>
      </c>
      <c r="D85" s="227">
        <v>0</v>
      </c>
      <c r="E85" s="227">
        <v>0</v>
      </c>
      <c r="F85" s="227">
        <v>0</v>
      </c>
      <c r="H85" s="126" t="s">
        <v>163</v>
      </c>
      <c r="I85" s="126" t="s">
        <v>164</v>
      </c>
      <c r="J85" s="227">
        <v>0</v>
      </c>
      <c r="K85" s="227">
        <v>0</v>
      </c>
      <c r="L85" s="227">
        <v>0</v>
      </c>
      <c r="M85" s="227">
        <v>0</v>
      </c>
      <c r="O85" s="126" t="s">
        <v>163</v>
      </c>
      <c r="P85" s="126" t="s">
        <v>164</v>
      </c>
      <c r="Q85" s="227">
        <v>0</v>
      </c>
      <c r="R85" s="227">
        <v>0</v>
      </c>
      <c r="S85" s="227">
        <v>0</v>
      </c>
      <c r="T85" s="227">
        <v>0</v>
      </c>
      <c r="V85" s="126" t="s">
        <v>163</v>
      </c>
      <c r="W85" s="126" t="s">
        <v>164</v>
      </c>
      <c r="X85" s="227">
        <v>0</v>
      </c>
      <c r="Y85" s="227">
        <v>0</v>
      </c>
      <c r="Z85" s="227">
        <v>0</v>
      </c>
      <c r="AA85" s="227">
        <v>0</v>
      </c>
      <c r="AC85" s="126" t="s">
        <v>163</v>
      </c>
      <c r="AD85" s="126" t="s">
        <v>164</v>
      </c>
      <c r="AE85" s="227">
        <v>0</v>
      </c>
      <c r="AF85" s="227">
        <v>0</v>
      </c>
      <c r="AG85" s="227">
        <v>0</v>
      </c>
      <c r="AH85" s="227">
        <v>0</v>
      </c>
      <c r="AJ85" s="126" t="s">
        <v>163</v>
      </c>
      <c r="AK85" s="126" t="s">
        <v>164</v>
      </c>
      <c r="AL85" s="227">
        <v>0</v>
      </c>
      <c r="AM85" s="227">
        <v>0</v>
      </c>
      <c r="AN85" s="227">
        <v>0</v>
      </c>
      <c r="AO85" s="227">
        <v>0</v>
      </c>
      <c r="AQ85" s="126" t="s">
        <v>163</v>
      </c>
      <c r="AR85" s="126" t="s">
        <v>164</v>
      </c>
      <c r="AS85" s="227">
        <v>0</v>
      </c>
      <c r="AT85" s="227">
        <v>0</v>
      </c>
      <c r="AU85" s="227">
        <v>0</v>
      </c>
      <c r="AV85" s="227">
        <v>0</v>
      </c>
      <c r="AX85" s="126" t="s">
        <v>163</v>
      </c>
      <c r="AY85" s="126" t="s">
        <v>164</v>
      </c>
      <c r="AZ85" s="227">
        <v>0</v>
      </c>
      <c r="BA85" s="227">
        <v>0</v>
      </c>
      <c r="BB85" s="227">
        <v>0</v>
      </c>
      <c r="BC85" s="227">
        <v>0</v>
      </c>
      <c r="BE85" s="126" t="s">
        <v>163</v>
      </c>
      <c r="BF85" s="126" t="s">
        <v>164</v>
      </c>
      <c r="BG85" s="227">
        <v>0</v>
      </c>
      <c r="BH85" s="227">
        <v>0</v>
      </c>
      <c r="BI85" s="227">
        <v>0</v>
      </c>
      <c r="BJ85" s="227">
        <v>0</v>
      </c>
      <c r="BL85" s="126" t="s">
        <v>163</v>
      </c>
      <c r="BM85" s="126" t="s">
        <v>164</v>
      </c>
      <c r="BN85" s="227">
        <v>0</v>
      </c>
      <c r="BO85" s="227">
        <v>0</v>
      </c>
      <c r="BP85" s="227">
        <v>0</v>
      </c>
      <c r="BQ85" s="227">
        <v>0</v>
      </c>
      <c r="BS85" s="126" t="s">
        <v>163</v>
      </c>
      <c r="BT85" s="126" t="s">
        <v>164</v>
      </c>
      <c r="BU85" s="227">
        <v>0</v>
      </c>
      <c r="BV85" s="227">
        <v>0</v>
      </c>
      <c r="BW85" s="227">
        <v>0</v>
      </c>
      <c r="BX85" s="227">
        <v>0</v>
      </c>
      <c r="BZ85" s="126" t="s">
        <v>163</v>
      </c>
      <c r="CA85" s="126" t="s">
        <v>164</v>
      </c>
      <c r="CB85" s="227">
        <v>0</v>
      </c>
      <c r="CC85" s="227">
        <v>0</v>
      </c>
      <c r="CD85" s="227">
        <v>0</v>
      </c>
      <c r="CE85" s="227">
        <v>0</v>
      </c>
    </row>
    <row r="86" spans="1:83">
      <c r="A86" s="126" t="s">
        <v>165</v>
      </c>
      <c r="B86" s="126" t="s">
        <v>166</v>
      </c>
      <c r="C86" s="227">
        <v>0</v>
      </c>
      <c r="D86" s="227">
        <v>0</v>
      </c>
      <c r="E86" s="227">
        <v>0</v>
      </c>
      <c r="F86" s="227">
        <v>0</v>
      </c>
      <c r="H86" s="126" t="s">
        <v>165</v>
      </c>
      <c r="I86" s="126" t="s">
        <v>166</v>
      </c>
      <c r="J86" s="227">
        <v>0</v>
      </c>
      <c r="K86" s="227">
        <v>0</v>
      </c>
      <c r="L86" s="227">
        <v>0</v>
      </c>
      <c r="M86" s="227">
        <v>0</v>
      </c>
      <c r="O86" s="126" t="s">
        <v>165</v>
      </c>
      <c r="P86" s="126" t="s">
        <v>166</v>
      </c>
      <c r="Q86" s="227">
        <v>0</v>
      </c>
      <c r="R86" s="227">
        <v>0</v>
      </c>
      <c r="S86" s="227">
        <v>0</v>
      </c>
      <c r="T86" s="227">
        <v>0</v>
      </c>
      <c r="V86" s="126" t="s">
        <v>165</v>
      </c>
      <c r="W86" s="126" t="s">
        <v>166</v>
      </c>
      <c r="X86" s="227">
        <v>0</v>
      </c>
      <c r="Y86" s="227">
        <v>0</v>
      </c>
      <c r="Z86" s="227">
        <v>0</v>
      </c>
      <c r="AA86" s="227">
        <v>0</v>
      </c>
      <c r="AC86" s="126" t="s">
        <v>165</v>
      </c>
      <c r="AD86" s="126" t="s">
        <v>166</v>
      </c>
      <c r="AE86" s="227">
        <v>0</v>
      </c>
      <c r="AF86" s="227">
        <v>0</v>
      </c>
      <c r="AG86" s="227">
        <v>0</v>
      </c>
      <c r="AH86" s="227">
        <v>0</v>
      </c>
      <c r="AJ86" s="126" t="s">
        <v>165</v>
      </c>
      <c r="AK86" s="126" t="s">
        <v>166</v>
      </c>
      <c r="AL86" s="227">
        <v>0</v>
      </c>
      <c r="AM86" s="227">
        <v>0</v>
      </c>
      <c r="AN86" s="227">
        <v>0</v>
      </c>
      <c r="AO86" s="227">
        <v>0</v>
      </c>
      <c r="AQ86" s="126" t="s">
        <v>165</v>
      </c>
      <c r="AR86" s="126" t="s">
        <v>166</v>
      </c>
      <c r="AS86" s="227">
        <v>0</v>
      </c>
      <c r="AT86" s="227">
        <v>0</v>
      </c>
      <c r="AU86" s="227">
        <v>0</v>
      </c>
      <c r="AV86" s="227">
        <v>0</v>
      </c>
      <c r="AX86" s="126" t="s">
        <v>165</v>
      </c>
      <c r="AY86" s="126" t="s">
        <v>166</v>
      </c>
      <c r="AZ86" s="227">
        <v>0</v>
      </c>
      <c r="BA86" s="227">
        <v>0</v>
      </c>
      <c r="BB86" s="227">
        <v>0</v>
      </c>
      <c r="BC86" s="227">
        <v>0</v>
      </c>
      <c r="BE86" s="126" t="s">
        <v>165</v>
      </c>
      <c r="BF86" s="126" t="s">
        <v>166</v>
      </c>
      <c r="BG86" s="227">
        <v>0</v>
      </c>
      <c r="BH86" s="227">
        <v>0</v>
      </c>
      <c r="BI86" s="227">
        <v>0</v>
      </c>
      <c r="BJ86" s="227">
        <v>0</v>
      </c>
      <c r="BL86" s="126" t="s">
        <v>165</v>
      </c>
      <c r="BM86" s="126" t="s">
        <v>166</v>
      </c>
      <c r="BN86" s="227">
        <v>0</v>
      </c>
      <c r="BO86" s="227">
        <v>0</v>
      </c>
      <c r="BP86" s="227">
        <v>0</v>
      </c>
      <c r="BQ86" s="227">
        <v>0</v>
      </c>
      <c r="BS86" s="126" t="s">
        <v>165</v>
      </c>
      <c r="BT86" s="126" t="s">
        <v>166</v>
      </c>
      <c r="BU86" s="227">
        <v>0</v>
      </c>
      <c r="BV86" s="227">
        <v>0</v>
      </c>
      <c r="BW86" s="227">
        <v>0</v>
      </c>
      <c r="BX86" s="227">
        <v>0</v>
      </c>
      <c r="BZ86" s="126" t="s">
        <v>165</v>
      </c>
      <c r="CA86" s="126" t="s">
        <v>166</v>
      </c>
      <c r="CB86" s="227">
        <v>0</v>
      </c>
      <c r="CC86" s="227">
        <v>0</v>
      </c>
      <c r="CD86" s="227">
        <v>0</v>
      </c>
      <c r="CE86" s="227">
        <v>0</v>
      </c>
    </row>
    <row r="87" spans="1:83">
      <c r="A87" s="126" t="s">
        <v>167</v>
      </c>
      <c r="B87" s="126" t="s">
        <v>168</v>
      </c>
      <c r="C87" s="227">
        <v>0</v>
      </c>
      <c r="D87" s="227">
        <v>0</v>
      </c>
      <c r="E87" s="227">
        <v>0</v>
      </c>
      <c r="F87" s="227">
        <v>0</v>
      </c>
      <c r="H87" s="126" t="s">
        <v>167</v>
      </c>
      <c r="I87" s="126" t="s">
        <v>168</v>
      </c>
      <c r="J87" s="227">
        <v>0</v>
      </c>
      <c r="K87" s="227">
        <v>0</v>
      </c>
      <c r="L87" s="227">
        <v>0</v>
      </c>
      <c r="M87" s="227">
        <v>0</v>
      </c>
      <c r="O87" s="126" t="s">
        <v>167</v>
      </c>
      <c r="P87" s="126" t="s">
        <v>168</v>
      </c>
      <c r="Q87" s="227">
        <v>0</v>
      </c>
      <c r="R87" s="227">
        <v>0</v>
      </c>
      <c r="S87" s="227">
        <v>0</v>
      </c>
      <c r="T87" s="227">
        <v>0</v>
      </c>
      <c r="V87" s="126" t="s">
        <v>167</v>
      </c>
      <c r="W87" s="126" t="s">
        <v>168</v>
      </c>
      <c r="X87" s="227">
        <v>0</v>
      </c>
      <c r="Y87" s="227">
        <v>0</v>
      </c>
      <c r="Z87" s="227">
        <v>0</v>
      </c>
      <c r="AA87" s="227">
        <v>0</v>
      </c>
      <c r="AC87" s="126" t="s">
        <v>167</v>
      </c>
      <c r="AD87" s="126" t="s">
        <v>168</v>
      </c>
      <c r="AE87" s="227">
        <v>0</v>
      </c>
      <c r="AF87" s="227">
        <v>0</v>
      </c>
      <c r="AG87" s="227">
        <v>0</v>
      </c>
      <c r="AH87" s="227">
        <v>0</v>
      </c>
      <c r="AJ87" s="126" t="s">
        <v>167</v>
      </c>
      <c r="AK87" s="126" t="s">
        <v>168</v>
      </c>
      <c r="AL87" s="227">
        <v>0</v>
      </c>
      <c r="AM87" s="227">
        <v>0</v>
      </c>
      <c r="AN87" s="227">
        <v>0</v>
      </c>
      <c r="AO87" s="227">
        <v>0</v>
      </c>
      <c r="AQ87" s="126" t="s">
        <v>167</v>
      </c>
      <c r="AR87" s="126" t="s">
        <v>168</v>
      </c>
      <c r="AS87" s="227">
        <v>0</v>
      </c>
      <c r="AT87" s="227">
        <v>0</v>
      </c>
      <c r="AU87" s="227">
        <v>0</v>
      </c>
      <c r="AV87" s="227">
        <v>0</v>
      </c>
      <c r="AX87" s="126" t="s">
        <v>167</v>
      </c>
      <c r="AY87" s="126" t="s">
        <v>168</v>
      </c>
      <c r="AZ87" s="227">
        <v>0</v>
      </c>
      <c r="BA87" s="227">
        <v>0</v>
      </c>
      <c r="BB87" s="227">
        <v>0</v>
      </c>
      <c r="BC87" s="227">
        <v>0</v>
      </c>
      <c r="BE87" s="126" t="s">
        <v>167</v>
      </c>
      <c r="BF87" s="126" t="s">
        <v>168</v>
      </c>
      <c r="BG87" s="227">
        <v>0</v>
      </c>
      <c r="BH87" s="227">
        <v>0</v>
      </c>
      <c r="BI87" s="227">
        <v>0</v>
      </c>
      <c r="BJ87" s="227">
        <v>0</v>
      </c>
      <c r="BL87" s="126" t="s">
        <v>167</v>
      </c>
      <c r="BM87" s="126" t="s">
        <v>168</v>
      </c>
      <c r="BN87" s="227">
        <v>0</v>
      </c>
      <c r="BO87" s="227">
        <v>0</v>
      </c>
      <c r="BP87" s="227">
        <v>0</v>
      </c>
      <c r="BQ87" s="227">
        <v>0</v>
      </c>
      <c r="BS87" s="126" t="s">
        <v>167</v>
      </c>
      <c r="BT87" s="126" t="s">
        <v>168</v>
      </c>
      <c r="BU87" s="227">
        <v>0</v>
      </c>
      <c r="BV87" s="227">
        <v>0</v>
      </c>
      <c r="BW87" s="227">
        <v>0</v>
      </c>
      <c r="BX87" s="227">
        <v>0</v>
      </c>
      <c r="BZ87" s="126" t="s">
        <v>167</v>
      </c>
      <c r="CA87" s="126" t="s">
        <v>168</v>
      </c>
      <c r="CB87" s="227">
        <v>0</v>
      </c>
      <c r="CC87" s="227">
        <v>0</v>
      </c>
      <c r="CD87" s="227">
        <v>0</v>
      </c>
      <c r="CE87" s="227">
        <v>0</v>
      </c>
    </row>
    <row r="88" spans="1:83">
      <c r="A88" s="126" t="s">
        <v>169</v>
      </c>
      <c r="B88" s="126" t="s">
        <v>170</v>
      </c>
      <c r="C88" s="227">
        <v>0</v>
      </c>
      <c r="D88" s="227">
        <v>0</v>
      </c>
      <c r="E88" s="227">
        <v>0</v>
      </c>
      <c r="F88" s="227">
        <v>0</v>
      </c>
      <c r="H88" s="126" t="s">
        <v>169</v>
      </c>
      <c r="I88" s="126" t="s">
        <v>170</v>
      </c>
      <c r="J88" s="227">
        <v>0</v>
      </c>
      <c r="K88" s="227">
        <v>0</v>
      </c>
      <c r="L88" s="227">
        <v>0</v>
      </c>
      <c r="M88" s="227">
        <v>0</v>
      </c>
      <c r="O88" s="126" t="s">
        <v>169</v>
      </c>
      <c r="P88" s="126" t="s">
        <v>170</v>
      </c>
      <c r="Q88" s="227">
        <v>0</v>
      </c>
      <c r="R88" s="227">
        <v>0</v>
      </c>
      <c r="S88" s="227">
        <v>0</v>
      </c>
      <c r="T88" s="227">
        <v>0</v>
      </c>
      <c r="V88" s="126" t="s">
        <v>169</v>
      </c>
      <c r="W88" s="126" t="s">
        <v>170</v>
      </c>
      <c r="X88" s="227">
        <v>0</v>
      </c>
      <c r="Y88" s="227">
        <v>0</v>
      </c>
      <c r="Z88" s="227">
        <v>0</v>
      </c>
      <c r="AA88" s="227">
        <v>0</v>
      </c>
      <c r="AC88" s="126" t="s">
        <v>169</v>
      </c>
      <c r="AD88" s="126" t="s">
        <v>170</v>
      </c>
      <c r="AE88" s="227">
        <v>0</v>
      </c>
      <c r="AF88" s="227">
        <v>0</v>
      </c>
      <c r="AG88" s="227">
        <v>0</v>
      </c>
      <c r="AH88" s="227">
        <v>0</v>
      </c>
      <c r="AJ88" s="126" t="s">
        <v>169</v>
      </c>
      <c r="AK88" s="126" t="s">
        <v>170</v>
      </c>
      <c r="AL88" s="227">
        <v>0</v>
      </c>
      <c r="AM88" s="227">
        <v>0</v>
      </c>
      <c r="AN88" s="227">
        <v>0</v>
      </c>
      <c r="AO88" s="227">
        <v>0</v>
      </c>
      <c r="AQ88" s="126" t="s">
        <v>169</v>
      </c>
      <c r="AR88" s="126" t="s">
        <v>170</v>
      </c>
      <c r="AS88" s="227">
        <v>0</v>
      </c>
      <c r="AT88" s="227">
        <v>0</v>
      </c>
      <c r="AU88" s="227">
        <v>0</v>
      </c>
      <c r="AV88" s="227">
        <v>0</v>
      </c>
      <c r="AX88" s="126" t="s">
        <v>169</v>
      </c>
      <c r="AY88" s="126" t="s">
        <v>170</v>
      </c>
      <c r="AZ88" s="227">
        <v>0</v>
      </c>
      <c r="BA88" s="227">
        <v>0</v>
      </c>
      <c r="BB88" s="227">
        <v>0</v>
      </c>
      <c r="BC88" s="227">
        <v>0</v>
      </c>
      <c r="BE88" s="126" t="s">
        <v>169</v>
      </c>
      <c r="BF88" s="126" t="s">
        <v>170</v>
      </c>
      <c r="BG88" s="227">
        <v>0</v>
      </c>
      <c r="BH88" s="227">
        <v>0</v>
      </c>
      <c r="BI88" s="227">
        <v>0</v>
      </c>
      <c r="BJ88" s="227">
        <v>0</v>
      </c>
      <c r="BL88" s="126" t="s">
        <v>169</v>
      </c>
      <c r="BM88" s="126" t="s">
        <v>170</v>
      </c>
      <c r="BN88" s="227">
        <v>0</v>
      </c>
      <c r="BO88" s="227">
        <v>0</v>
      </c>
      <c r="BP88" s="227">
        <v>0</v>
      </c>
      <c r="BQ88" s="227">
        <v>0</v>
      </c>
      <c r="BS88" s="126" t="s">
        <v>169</v>
      </c>
      <c r="BT88" s="126" t="s">
        <v>170</v>
      </c>
      <c r="BU88" s="227">
        <v>0</v>
      </c>
      <c r="BV88" s="227">
        <v>0</v>
      </c>
      <c r="BW88" s="227">
        <v>0</v>
      </c>
      <c r="BX88" s="227">
        <v>0</v>
      </c>
      <c r="BZ88" s="126" t="s">
        <v>169</v>
      </c>
      <c r="CA88" s="126" t="s">
        <v>170</v>
      </c>
      <c r="CB88" s="227">
        <v>0</v>
      </c>
      <c r="CC88" s="227">
        <v>0</v>
      </c>
      <c r="CD88" s="227">
        <v>0</v>
      </c>
      <c r="CE88" s="227">
        <v>0</v>
      </c>
    </row>
    <row r="89" spans="1:83">
      <c r="A89" s="126" t="s">
        <v>171</v>
      </c>
      <c r="B89" s="126" t="s">
        <v>172</v>
      </c>
      <c r="C89" s="227">
        <v>0</v>
      </c>
      <c r="D89" s="227">
        <v>0</v>
      </c>
      <c r="E89" s="227">
        <v>0</v>
      </c>
      <c r="F89" s="227">
        <v>0</v>
      </c>
      <c r="H89" s="126" t="s">
        <v>171</v>
      </c>
      <c r="I89" s="126" t="s">
        <v>172</v>
      </c>
      <c r="J89" s="227">
        <v>0</v>
      </c>
      <c r="K89" s="227">
        <v>0</v>
      </c>
      <c r="L89" s="227">
        <v>0</v>
      </c>
      <c r="M89" s="227">
        <v>0</v>
      </c>
      <c r="O89" s="126" t="s">
        <v>171</v>
      </c>
      <c r="P89" s="126" t="s">
        <v>172</v>
      </c>
      <c r="Q89" s="227">
        <v>0</v>
      </c>
      <c r="R89" s="227">
        <v>0</v>
      </c>
      <c r="S89" s="227">
        <v>0</v>
      </c>
      <c r="T89" s="227">
        <v>0</v>
      </c>
      <c r="V89" s="126" t="s">
        <v>171</v>
      </c>
      <c r="W89" s="126" t="s">
        <v>172</v>
      </c>
      <c r="X89" s="227">
        <v>0</v>
      </c>
      <c r="Y89" s="227">
        <v>0</v>
      </c>
      <c r="Z89" s="227">
        <v>0</v>
      </c>
      <c r="AA89" s="227">
        <v>0</v>
      </c>
      <c r="AC89" s="126" t="s">
        <v>171</v>
      </c>
      <c r="AD89" s="126" t="s">
        <v>172</v>
      </c>
      <c r="AE89" s="227">
        <v>0</v>
      </c>
      <c r="AF89" s="227">
        <v>0</v>
      </c>
      <c r="AG89" s="227">
        <v>0</v>
      </c>
      <c r="AH89" s="227">
        <v>0</v>
      </c>
      <c r="AJ89" s="126" t="s">
        <v>171</v>
      </c>
      <c r="AK89" s="126" t="s">
        <v>172</v>
      </c>
      <c r="AL89" s="227">
        <v>0</v>
      </c>
      <c r="AM89" s="227">
        <v>0</v>
      </c>
      <c r="AN89" s="227">
        <v>0</v>
      </c>
      <c r="AO89" s="227">
        <v>0</v>
      </c>
      <c r="AQ89" s="126" t="s">
        <v>171</v>
      </c>
      <c r="AR89" s="126" t="s">
        <v>172</v>
      </c>
      <c r="AS89" s="227">
        <v>0</v>
      </c>
      <c r="AT89" s="227">
        <v>0</v>
      </c>
      <c r="AU89" s="227">
        <v>0</v>
      </c>
      <c r="AV89" s="227">
        <v>0</v>
      </c>
      <c r="AX89" s="126" t="s">
        <v>171</v>
      </c>
      <c r="AY89" s="126" t="s">
        <v>172</v>
      </c>
      <c r="AZ89" s="227">
        <v>0</v>
      </c>
      <c r="BA89" s="227">
        <v>0</v>
      </c>
      <c r="BB89" s="227">
        <v>0</v>
      </c>
      <c r="BC89" s="227">
        <v>0</v>
      </c>
      <c r="BE89" s="126" t="s">
        <v>171</v>
      </c>
      <c r="BF89" s="126" t="s">
        <v>172</v>
      </c>
      <c r="BG89" s="227">
        <v>0</v>
      </c>
      <c r="BH89" s="227">
        <v>0</v>
      </c>
      <c r="BI89" s="227">
        <v>0</v>
      </c>
      <c r="BJ89" s="227">
        <v>0</v>
      </c>
      <c r="BL89" s="126" t="s">
        <v>171</v>
      </c>
      <c r="BM89" s="126" t="s">
        <v>172</v>
      </c>
      <c r="BN89" s="227">
        <v>0</v>
      </c>
      <c r="BO89" s="227">
        <v>0</v>
      </c>
      <c r="BP89" s="227">
        <v>0</v>
      </c>
      <c r="BQ89" s="227">
        <v>0</v>
      </c>
      <c r="BS89" s="126" t="s">
        <v>171</v>
      </c>
      <c r="BT89" s="126" t="s">
        <v>172</v>
      </c>
      <c r="BU89" s="227">
        <v>0</v>
      </c>
      <c r="BV89" s="227">
        <v>0</v>
      </c>
      <c r="BW89" s="227">
        <v>0</v>
      </c>
      <c r="BX89" s="227">
        <v>0</v>
      </c>
      <c r="BZ89" s="126" t="s">
        <v>171</v>
      </c>
      <c r="CA89" s="126" t="s">
        <v>172</v>
      </c>
      <c r="CB89" s="227">
        <v>0</v>
      </c>
      <c r="CC89" s="227">
        <v>0</v>
      </c>
      <c r="CD89" s="227">
        <v>0</v>
      </c>
      <c r="CE89" s="227">
        <v>0</v>
      </c>
    </row>
    <row r="90" spans="1:83">
      <c r="A90" s="126" t="s">
        <v>173</v>
      </c>
      <c r="B90" s="126" t="s">
        <v>174</v>
      </c>
      <c r="C90" s="227">
        <v>0</v>
      </c>
      <c r="D90" s="227">
        <v>0</v>
      </c>
      <c r="E90" s="227">
        <v>0</v>
      </c>
      <c r="F90" s="227">
        <v>0</v>
      </c>
      <c r="H90" s="126" t="s">
        <v>173</v>
      </c>
      <c r="I90" s="126" t="s">
        <v>174</v>
      </c>
      <c r="J90" s="227">
        <v>0</v>
      </c>
      <c r="K90" s="227">
        <v>0</v>
      </c>
      <c r="L90" s="227">
        <v>0</v>
      </c>
      <c r="M90" s="227">
        <v>0</v>
      </c>
      <c r="O90" s="126" t="s">
        <v>173</v>
      </c>
      <c r="P90" s="126" t="s">
        <v>174</v>
      </c>
      <c r="Q90" s="227">
        <v>0</v>
      </c>
      <c r="R90" s="227">
        <v>0</v>
      </c>
      <c r="S90" s="227">
        <v>0</v>
      </c>
      <c r="T90" s="227">
        <v>0</v>
      </c>
      <c r="V90" s="126" t="s">
        <v>173</v>
      </c>
      <c r="W90" s="126" t="s">
        <v>174</v>
      </c>
      <c r="X90" s="227">
        <v>0</v>
      </c>
      <c r="Y90" s="227">
        <v>0</v>
      </c>
      <c r="Z90" s="227">
        <v>0</v>
      </c>
      <c r="AA90" s="227">
        <v>0</v>
      </c>
      <c r="AC90" s="126" t="s">
        <v>173</v>
      </c>
      <c r="AD90" s="126" t="s">
        <v>174</v>
      </c>
      <c r="AE90" s="227">
        <v>0</v>
      </c>
      <c r="AF90" s="227">
        <v>0</v>
      </c>
      <c r="AG90" s="227">
        <v>0</v>
      </c>
      <c r="AH90" s="227">
        <v>0</v>
      </c>
      <c r="AJ90" s="126" t="s">
        <v>173</v>
      </c>
      <c r="AK90" s="126" t="s">
        <v>174</v>
      </c>
      <c r="AL90" s="227">
        <v>0</v>
      </c>
      <c r="AM90" s="227">
        <v>0</v>
      </c>
      <c r="AN90" s="227">
        <v>0</v>
      </c>
      <c r="AO90" s="227">
        <v>0</v>
      </c>
      <c r="AQ90" s="126" t="s">
        <v>173</v>
      </c>
      <c r="AR90" s="126" t="s">
        <v>174</v>
      </c>
      <c r="AS90" s="227">
        <v>0</v>
      </c>
      <c r="AT90" s="227">
        <v>0</v>
      </c>
      <c r="AU90" s="227">
        <v>0</v>
      </c>
      <c r="AV90" s="227">
        <v>0</v>
      </c>
      <c r="AX90" s="126" t="s">
        <v>173</v>
      </c>
      <c r="AY90" s="126" t="s">
        <v>174</v>
      </c>
      <c r="AZ90" s="227">
        <v>0</v>
      </c>
      <c r="BA90" s="227">
        <v>0</v>
      </c>
      <c r="BB90" s="227">
        <v>0</v>
      </c>
      <c r="BC90" s="227">
        <v>0</v>
      </c>
      <c r="BE90" s="126" t="s">
        <v>173</v>
      </c>
      <c r="BF90" s="126" t="s">
        <v>174</v>
      </c>
      <c r="BG90" s="227">
        <v>0</v>
      </c>
      <c r="BH90" s="227">
        <v>0</v>
      </c>
      <c r="BI90" s="227">
        <v>0</v>
      </c>
      <c r="BJ90" s="227">
        <v>0</v>
      </c>
      <c r="BL90" s="126" t="s">
        <v>173</v>
      </c>
      <c r="BM90" s="126" t="s">
        <v>174</v>
      </c>
      <c r="BN90" s="227">
        <v>0</v>
      </c>
      <c r="BO90" s="227">
        <v>0</v>
      </c>
      <c r="BP90" s="227">
        <v>0</v>
      </c>
      <c r="BQ90" s="227">
        <v>0</v>
      </c>
      <c r="BS90" s="126" t="s">
        <v>173</v>
      </c>
      <c r="BT90" s="126" t="s">
        <v>174</v>
      </c>
      <c r="BU90" s="227">
        <v>0</v>
      </c>
      <c r="BV90" s="227">
        <v>0</v>
      </c>
      <c r="BW90" s="227">
        <v>0</v>
      </c>
      <c r="BX90" s="227">
        <v>0</v>
      </c>
      <c r="BZ90" s="126" t="s">
        <v>173</v>
      </c>
      <c r="CA90" s="126" t="s">
        <v>174</v>
      </c>
      <c r="CB90" s="227">
        <v>0</v>
      </c>
      <c r="CC90" s="227">
        <v>0</v>
      </c>
      <c r="CD90" s="227">
        <v>0</v>
      </c>
      <c r="CE90" s="227">
        <v>0</v>
      </c>
    </row>
    <row r="91" spans="1:83">
      <c r="A91" s="126" t="s">
        <v>175</v>
      </c>
      <c r="B91" s="126" t="s">
        <v>176</v>
      </c>
      <c r="C91" s="227">
        <v>0</v>
      </c>
      <c r="D91" s="227">
        <v>0</v>
      </c>
      <c r="E91" s="227">
        <v>0</v>
      </c>
      <c r="F91" s="227">
        <v>0</v>
      </c>
      <c r="H91" s="126" t="s">
        <v>175</v>
      </c>
      <c r="I91" s="126" t="s">
        <v>176</v>
      </c>
      <c r="J91" s="227">
        <v>0</v>
      </c>
      <c r="K91" s="227">
        <v>0</v>
      </c>
      <c r="L91" s="227">
        <v>0</v>
      </c>
      <c r="M91" s="227">
        <v>0</v>
      </c>
      <c r="O91" s="126" t="s">
        <v>175</v>
      </c>
      <c r="P91" s="126" t="s">
        <v>176</v>
      </c>
      <c r="Q91" s="227">
        <v>0</v>
      </c>
      <c r="R91" s="227">
        <v>0</v>
      </c>
      <c r="S91" s="227">
        <v>0</v>
      </c>
      <c r="T91" s="227">
        <v>0</v>
      </c>
      <c r="V91" s="126" t="s">
        <v>175</v>
      </c>
      <c r="W91" s="126" t="s">
        <v>176</v>
      </c>
      <c r="X91" s="227">
        <v>0</v>
      </c>
      <c r="Y91" s="227">
        <v>0</v>
      </c>
      <c r="Z91" s="227">
        <v>0</v>
      </c>
      <c r="AA91" s="227">
        <v>0</v>
      </c>
      <c r="AC91" s="126" t="s">
        <v>175</v>
      </c>
      <c r="AD91" s="126" t="s">
        <v>176</v>
      </c>
      <c r="AE91" s="227">
        <v>0</v>
      </c>
      <c r="AF91" s="227">
        <v>0</v>
      </c>
      <c r="AG91" s="227">
        <v>0</v>
      </c>
      <c r="AH91" s="227">
        <v>0</v>
      </c>
      <c r="AJ91" s="126" t="s">
        <v>175</v>
      </c>
      <c r="AK91" s="126" t="s">
        <v>176</v>
      </c>
      <c r="AL91" s="227">
        <v>0</v>
      </c>
      <c r="AM91" s="227">
        <v>0</v>
      </c>
      <c r="AN91" s="227">
        <v>0</v>
      </c>
      <c r="AO91" s="227">
        <v>0</v>
      </c>
      <c r="AQ91" s="126" t="s">
        <v>175</v>
      </c>
      <c r="AR91" s="126" t="s">
        <v>176</v>
      </c>
      <c r="AS91" s="227">
        <v>0</v>
      </c>
      <c r="AT91" s="227">
        <v>0</v>
      </c>
      <c r="AU91" s="227">
        <v>0</v>
      </c>
      <c r="AV91" s="227">
        <v>0</v>
      </c>
      <c r="AX91" s="126" t="s">
        <v>175</v>
      </c>
      <c r="AY91" s="126" t="s">
        <v>176</v>
      </c>
      <c r="AZ91" s="227">
        <v>0</v>
      </c>
      <c r="BA91" s="227">
        <v>0</v>
      </c>
      <c r="BB91" s="227">
        <v>0</v>
      </c>
      <c r="BC91" s="227">
        <v>0</v>
      </c>
      <c r="BE91" s="126" t="s">
        <v>175</v>
      </c>
      <c r="BF91" s="126" t="s">
        <v>176</v>
      </c>
      <c r="BG91" s="227">
        <v>0</v>
      </c>
      <c r="BH91" s="227">
        <v>0</v>
      </c>
      <c r="BI91" s="227">
        <v>0</v>
      </c>
      <c r="BJ91" s="227">
        <v>0</v>
      </c>
      <c r="BL91" s="126" t="s">
        <v>175</v>
      </c>
      <c r="BM91" s="126" t="s">
        <v>176</v>
      </c>
      <c r="BN91" s="227">
        <v>0</v>
      </c>
      <c r="BO91" s="227">
        <v>0</v>
      </c>
      <c r="BP91" s="227">
        <v>0</v>
      </c>
      <c r="BQ91" s="227">
        <v>0</v>
      </c>
      <c r="BS91" s="126" t="s">
        <v>175</v>
      </c>
      <c r="BT91" s="126" t="s">
        <v>176</v>
      </c>
      <c r="BU91" s="227">
        <v>0</v>
      </c>
      <c r="BV91" s="227">
        <v>0</v>
      </c>
      <c r="BW91" s="227">
        <v>0</v>
      </c>
      <c r="BX91" s="227">
        <v>0</v>
      </c>
      <c r="BZ91" s="126" t="s">
        <v>175</v>
      </c>
      <c r="CA91" s="126" t="s">
        <v>176</v>
      </c>
      <c r="CB91" s="227">
        <v>0</v>
      </c>
      <c r="CC91" s="227">
        <v>0</v>
      </c>
      <c r="CD91" s="227">
        <v>0</v>
      </c>
      <c r="CE91" s="227">
        <v>0</v>
      </c>
    </row>
    <row r="92" spans="1:83">
      <c r="A92" s="126" t="s">
        <v>177</v>
      </c>
      <c r="B92" s="126" t="s">
        <v>178</v>
      </c>
      <c r="C92" s="227">
        <v>0</v>
      </c>
      <c r="D92" s="227">
        <v>0</v>
      </c>
      <c r="E92" s="227">
        <v>0</v>
      </c>
      <c r="F92" s="227">
        <v>0</v>
      </c>
      <c r="H92" s="126" t="s">
        <v>177</v>
      </c>
      <c r="I92" s="126" t="s">
        <v>178</v>
      </c>
      <c r="J92" s="227">
        <v>0</v>
      </c>
      <c r="K92" s="227">
        <v>0</v>
      </c>
      <c r="L92" s="227">
        <v>0</v>
      </c>
      <c r="M92" s="227">
        <v>0</v>
      </c>
      <c r="O92" s="126" t="s">
        <v>177</v>
      </c>
      <c r="P92" s="126" t="s">
        <v>178</v>
      </c>
      <c r="Q92" s="227">
        <v>0</v>
      </c>
      <c r="R92" s="227">
        <v>0</v>
      </c>
      <c r="S92" s="227">
        <v>0</v>
      </c>
      <c r="T92" s="227">
        <v>0</v>
      </c>
      <c r="V92" s="126" t="s">
        <v>177</v>
      </c>
      <c r="W92" s="126" t="s">
        <v>178</v>
      </c>
      <c r="X92" s="227">
        <v>0</v>
      </c>
      <c r="Y92" s="227">
        <v>0</v>
      </c>
      <c r="Z92" s="227">
        <v>0</v>
      </c>
      <c r="AA92" s="227">
        <v>0</v>
      </c>
      <c r="AC92" s="126" t="s">
        <v>177</v>
      </c>
      <c r="AD92" s="126" t="s">
        <v>178</v>
      </c>
      <c r="AE92" s="227">
        <v>0</v>
      </c>
      <c r="AF92" s="227">
        <v>0</v>
      </c>
      <c r="AG92" s="227">
        <v>0</v>
      </c>
      <c r="AH92" s="227">
        <v>0</v>
      </c>
      <c r="AJ92" s="126" t="s">
        <v>177</v>
      </c>
      <c r="AK92" s="126" t="s">
        <v>178</v>
      </c>
      <c r="AL92" s="227">
        <v>0</v>
      </c>
      <c r="AM92" s="227">
        <v>0</v>
      </c>
      <c r="AN92" s="227">
        <v>0</v>
      </c>
      <c r="AO92" s="227">
        <v>0</v>
      </c>
      <c r="AQ92" s="126" t="s">
        <v>177</v>
      </c>
      <c r="AR92" s="126" t="s">
        <v>178</v>
      </c>
      <c r="AS92" s="227">
        <v>0</v>
      </c>
      <c r="AT92" s="227">
        <v>0</v>
      </c>
      <c r="AU92" s="227">
        <v>0</v>
      </c>
      <c r="AV92" s="227">
        <v>0</v>
      </c>
      <c r="AX92" s="126" t="s">
        <v>177</v>
      </c>
      <c r="AY92" s="126" t="s">
        <v>178</v>
      </c>
      <c r="AZ92" s="227">
        <v>0</v>
      </c>
      <c r="BA92" s="227">
        <v>0</v>
      </c>
      <c r="BB92" s="227">
        <v>0</v>
      </c>
      <c r="BC92" s="227">
        <v>0</v>
      </c>
      <c r="BE92" s="126" t="s">
        <v>177</v>
      </c>
      <c r="BF92" s="126" t="s">
        <v>178</v>
      </c>
      <c r="BG92" s="227">
        <v>0</v>
      </c>
      <c r="BH92" s="227">
        <v>0</v>
      </c>
      <c r="BI92" s="227">
        <v>0</v>
      </c>
      <c r="BJ92" s="227">
        <v>0</v>
      </c>
      <c r="BL92" s="126" t="s">
        <v>177</v>
      </c>
      <c r="BM92" s="126" t="s">
        <v>178</v>
      </c>
      <c r="BN92" s="227">
        <v>0</v>
      </c>
      <c r="BO92" s="227">
        <v>0</v>
      </c>
      <c r="BP92" s="227">
        <v>0</v>
      </c>
      <c r="BQ92" s="227">
        <v>0</v>
      </c>
      <c r="BS92" s="126" t="s">
        <v>177</v>
      </c>
      <c r="BT92" s="126" t="s">
        <v>178</v>
      </c>
      <c r="BU92" s="227">
        <v>0</v>
      </c>
      <c r="BV92" s="227">
        <v>0</v>
      </c>
      <c r="BW92" s="227">
        <v>0</v>
      </c>
      <c r="BX92" s="227">
        <v>0</v>
      </c>
      <c r="BZ92" s="126" t="s">
        <v>177</v>
      </c>
      <c r="CA92" s="126" t="s">
        <v>178</v>
      </c>
      <c r="CB92" s="227">
        <v>0</v>
      </c>
      <c r="CC92" s="227">
        <v>0</v>
      </c>
      <c r="CD92" s="227">
        <v>0</v>
      </c>
      <c r="CE92" s="227">
        <v>0</v>
      </c>
    </row>
    <row r="93" spans="1:83">
      <c r="A93" s="126" t="s">
        <v>179</v>
      </c>
      <c r="B93" s="126" t="s">
        <v>180</v>
      </c>
      <c r="C93" s="227">
        <v>0</v>
      </c>
      <c r="D93" s="227">
        <v>0</v>
      </c>
      <c r="E93" s="227">
        <v>0</v>
      </c>
      <c r="F93" s="227">
        <v>0</v>
      </c>
      <c r="H93" s="126" t="s">
        <v>179</v>
      </c>
      <c r="I93" s="126" t="s">
        <v>180</v>
      </c>
      <c r="J93" s="227">
        <v>0</v>
      </c>
      <c r="K93" s="227">
        <v>0</v>
      </c>
      <c r="L93" s="227">
        <v>0</v>
      </c>
      <c r="M93" s="227">
        <v>0</v>
      </c>
      <c r="O93" s="126" t="s">
        <v>179</v>
      </c>
      <c r="P93" s="126" t="s">
        <v>180</v>
      </c>
      <c r="Q93" s="227">
        <v>0</v>
      </c>
      <c r="R93" s="227">
        <v>0</v>
      </c>
      <c r="S93" s="227">
        <v>0</v>
      </c>
      <c r="T93" s="227">
        <v>0</v>
      </c>
      <c r="V93" s="126" t="s">
        <v>179</v>
      </c>
      <c r="W93" s="126" t="s">
        <v>180</v>
      </c>
      <c r="X93" s="227">
        <v>0</v>
      </c>
      <c r="Y93" s="227">
        <v>0</v>
      </c>
      <c r="Z93" s="227">
        <v>0</v>
      </c>
      <c r="AA93" s="227">
        <v>0</v>
      </c>
      <c r="AC93" s="126" t="s">
        <v>179</v>
      </c>
      <c r="AD93" s="126" t="s">
        <v>180</v>
      </c>
      <c r="AE93" s="227">
        <v>0</v>
      </c>
      <c r="AF93" s="227">
        <v>0</v>
      </c>
      <c r="AG93" s="227">
        <v>0</v>
      </c>
      <c r="AH93" s="227">
        <v>0</v>
      </c>
      <c r="AJ93" s="126" t="s">
        <v>179</v>
      </c>
      <c r="AK93" s="126" t="s">
        <v>180</v>
      </c>
      <c r="AL93" s="227">
        <v>0</v>
      </c>
      <c r="AM93" s="227">
        <v>0</v>
      </c>
      <c r="AN93" s="227">
        <v>0</v>
      </c>
      <c r="AO93" s="227">
        <v>0</v>
      </c>
      <c r="AQ93" s="126" t="s">
        <v>179</v>
      </c>
      <c r="AR93" s="126" t="s">
        <v>180</v>
      </c>
      <c r="AS93" s="227">
        <v>0</v>
      </c>
      <c r="AT93" s="227">
        <v>0</v>
      </c>
      <c r="AU93" s="227">
        <v>0</v>
      </c>
      <c r="AV93" s="227">
        <v>0</v>
      </c>
      <c r="AX93" s="126" t="s">
        <v>179</v>
      </c>
      <c r="AY93" s="126" t="s">
        <v>180</v>
      </c>
      <c r="AZ93" s="227">
        <v>0</v>
      </c>
      <c r="BA93" s="227">
        <v>0</v>
      </c>
      <c r="BB93" s="227">
        <v>0</v>
      </c>
      <c r="BC93" s="227">
        <v>0</v>
      </c>
      <c r="BE93" s="126" t="s">
        <v>179</v>
      </c>
      <c r="BF93" s="126" t="s">
        <v>180</v>
      </c>
      <c r="BG93" s="227">
        <v>0</v>
      </c>
      <c r="BH93" s="227">
        <v>0</v>
      </c>
      <c r="BI93" s="227">
        <v>0</v>
      </c>
      <c r="BJ93" s="227">
        <v>0</v>
      </c>
      <c r="BL93" s="126" t="s">
        <v>179</v>
      </c>
      <c r="BM93" s="126" t="s">
        <v>180</v>
      </c>
      <c r="BN93" s="227">
        <v>0</v>
      </c>
      <c r="BO93" s="227">
        <v>0</v>
      </c>
      <c r="BP93" s="227">
        <v>0</v>
      </c>
      <c r="BQ93" s="227">
        <v>0</v>
      </c>
      <c r="BS93" s="126" t="s">
        <v>179</v>
      </c>
      <c r="BT93" s="126" t="s">
        <v>180</v>
      </c>
      <c r="BU93" s="227">
        <v>0</v>
      </c>
      <c r="BV93" s="227">
        <v>0</v>
      </c>
      <c r="BW93" s="227">
        <v>0</v>
      </c>
      <c r="BX93" s="227">
        <v>0</v>
      </c>
      <c r="BZ93" s="126" t="s">
        <v>179</v>
      </c>
      <c r="CA93" s="126" t="s">
        <v>180</v>
      </c>
      <c r="CB93" s="227">
        <v>0</v>
      </c>
      <c r="CC93" s="227">
        <v>0</v>
      </c>
      <c r="CD93" s="227">
        <v>0</v>
      </c>
      <c r="CE93" s="227">
        <v>0</v>
      </c>
    </row>
    <row r="94" spans="1:83">
      <c r="A94" s="126" t="s">
        <v>181</v>
      </c>
      <c r="B94" s="126" t="s">
        <v>182</v>
      </c>
      <c r="C94" s="227">
        <v>0</v>
      </c>
      <c r="D94" s="227">
        <v>0</v>
      </c>
      <c r="E94" s="227">
        <v>0</v>
      </c>
      <c r="F94" s="227">
        <v>0</v>
      </c>
      <c r="H94" s="126" t="s">
        <v>181</v>
      </c>
      <c r="I94" s="126" t="s">
        <v>182</v>
      </c>
      <c r="J94" s="227">
        <v>0</v>
      </c>
      <c r="K94" s="227">
        <v>0</v>
      </c>
      <c r="L94" s="227">
        <v>0</v>
      </c>
      <c r="M94" s="227">
        <v>0</v>
      </c>
      <c r="O94" s="126" t="s">
        <v>181</v>
      </c>
      <c r="P94" s="126" t="s">
        <v>182</v>
      </c>
      <c r="Q94" s="227">
        <v>0</v>
      </c>
      <c r="R94" s="227">
        <v>0</v>
      </c>
      <c r="S94" s="227">
        <v>0</v>
      </c>
      <c r="T94" s="227">
        <v>0</v>
      </c>
      <c r="V94" s="126" t="s">
        <v>181</v>
      </c>
      <c r="W94" s="126" t="s">
        <v>182</v>
      </c>
      <c r="X94" s="227">
        <v>0</v>
      </c>
      <c r="Y94" s="227">
        <v>0</v>
      </c>
      <c r="Z94" s="227">
        <v>0</v>
      </c>
      <c r="AA94" s="227">
        <v>0</v>
      </c>
      <c r="AC94" s="126" t="s">
        <v>181</v>
      </c>
      <c r="AD94" s="126" t="s">
        <v>182</v>
      </c>
      <c r="AE94" s="227">
        <v>0</v>
      </c>
      <c r="AF94" s="227">
        <v>0</v>
      </c>
      <c r="AG94" s="227">
        <v>0</v>
      </c>
      <c r="AH94" s="227">
        <v>0</v>
      </c>
      <c r="AJ94" s="126" t="s">
        <v>181</v>
      </c>
      <c r="AK94" s="126" t="s">
        <v>182</v>
      </c>
      <c r="AL94" s="227">
        <v>0</v>
      </c>
      <c r="AM94" s="227">
        <v>0</v>
      </c>
      <c r="AN94" s="227">
        <v>0</v>
      </c>
      <c r="AO94" s="227">
        <v>0</v>
      </c>
      <c r="AQ94" s="126" t="s">
        <v>181</v>
      </c>
      <c r="AR94" s="126" t="s">
        <v>182</v>
      </c>
      <c r="AS94" s="227">
        <v>0</v>
      </c>
      <c r="AT94" s="227">
        <v>0</v>
      </c>
      <c r="AU94" s="227">
        <v>0</v>
      </c>
      <c r="AV94" s="227">
        <v>0</v>
      </c>
      <c r="AX94" s="126" t="s">
        <v>181</v>
      </c>
      <c r="AY94" s="126" t="s">
        <v>182</v>
      </c>
      <c r="AZ94" s="227">
        <v>0</v>
      </c>
      <c r="BA94" s="227">
        <v>0</v>
      </c>
      <c r="BB94" s="227">
        <v>0</v>
      </c>
      <c r="BC94" s="227">
        <v>0</v>
      </c>
      <c r="BE94" s="126" t="s">
        <v>181</v>
      </c>
      <c r="BF94" s="126" t="s">
        <v>182</v>
      </c>
      <c r="BG94" s="227">
        <v>0</v>
      </c>
      <c r="BH94" s="227">
        <v>0</v>
      </c>
      <c r="BI94" s="227">
        <v>0</v>
      </c>
      <c r="BJ94" s="227">
        <v>0</v>
      </c>
      <c r="BL94" s="126" t="s">
        <v>181</v>
      </c>
      <c r="BM94" s="126" t="s">
        <v>182</v>
      </c>
      <c r="BN94" s="227">
        <v>0</v>
      </c>
      <c r="BO94" s="227">
        <v>0</v>
      </c>
      <c r="BP94" s="227">
        <v>0</v>
      </c>
      <c r="BQ94" s="227">
        <v>0</v>
      </c>
      <c r="BS94" s="126" t="s">
        <v>181</v>
      </c>
      <c r="BT94" s="126" t="s">
        <v>182</v>
      </c>
      <c r="BU94" s="227">
        <v>0</v>
      </c>
      <c r="BV94" s="227">
        <v>0</v>
      </c>
      <c r="BW94" s="227">
        <v>0</v>
      </c>
      <c r="BX94" s="227">
        <v>0</v>
      </c>
      <c r="BZ94" s="126" t="s">
        <v>181</v>
      </c>
      <c r="CA94" s="126" t="s">
        <v>182</v>
      </c>
      <c r="CB94" s="227">
        <v>0</v>
      </c>
      <c r="CC94" s="227">
        <v>0</v>
      </c>
      <c r="CD94" s="227">
        <v>0</v>
      </c>
      <c r="CE94" s="227">
        <v>0</v>
      </c>
    </row>
    <row r="95" spans="1:83">
      <c r="A95" s="126" t="s">
        <v>183</v>
      </c>
      <c r="B95" s="126" t="s">
        <v>184</v>
      </c>
      <c r="C95" s="227">
        <v>0</v>
      </c>
      <c r="D95" s="227">
        <v>0</v>
      </c>
      <c r="E95" s="227">
        <v>0</v>
      </c>
      <c r="F95" s="227">
        <v>0</v>
      </c>
      <c r="H95" s="126" t="s">
        <v>183</v>
      </c>
      <c r="I95" s="126" t="s">
        <v>184</v>
      </c>
      <c r="J95" s="227">
        <v>0</v>
      </c>
      <c r="K95" s="227">
        <v>0</v>
      </c>
      <c r="L95" s="227">
        <v>0</v>
      </c>
      <c r="M95" s="227">
        <v>0</v>
      </c>
      <c r="O95" s="126" t="s">
        <v>183</v>
      </c>
      <c r="P95" s="126" t="s">
        <v>184</v>
      </c>
      <c r="Q95" s="227">
        <v>0</v>
      </c>
      <c r="R95" s="227">
        <v>0</v>
      </c>
      <c r="S95" s="227">
        <v>0</v>
      </c>
      <c r="T95" s="227">
        <v>0</v>
      </c>
      <c r="V95" s="126" t="s">
        <v>183</v>
      </c>
      <c r="W95" s="126" t="s">
        <v>184</v>
      </c>
      <c r="X95" s="227">
        <v>0</v>
      </c>
      <c r="Y95" s="227">
        <v>0</v>
      </c>
      <c r="Z95" s="227">
        <v>0</v>
      </c>
      <c r="AA95" s="227">
        <v>0</v>
      </c>
      <c r="AC95" s="126" t="s">
        <v>183</v>
      </c>
      <c r="AD95" s="126" t="s">
        <v>184</v>
      </c>
      <c r="AE95" s="227">
        <v>0</v>
      </c>
      <c r="AF95" s="227">
        <v>0</v>
      </c>
      <c r="AG95" s="227">
        <v>0</v>
      </c>
      <c r="AH95" s="227">
        <v>0</v>
      </c>
      <c r="AJ95" s="126" t="s">
        <v>183</v>
      </c>
      <c r="AK95" s="126" t="s">
        <v>184</v>
      </c>
      <c r="AL95" s="227">
        <v>0</v>
      </c>
      <c r="AM95" s="227">
        <v>0</v>
      </c>
      <c r="AN95" s="227">
        <v>0</v>
      </c>
      <c r="AO95" s="227">
        <v>0</v>
      </c>
      <c r="AQ95" s="126" t="s">
        <v>183</v>
      </c>
      <c r="AR95" s="126" t="s">
        <v>184</v>
      </c>
      <c r="AS95" s="227">
        <v>0</v>
      </c>
      <c r="AT95" s="227">
        <v>0</v>
      </c>
      <c r="AU95" s="227">
        <v>0</v>
      </c>
      <c r="AV95" s="227">
        <v>0</v>
      </c>
      <c r="AX95" s="126" t="s">
        <v>183</v>
      </c>
      <c r="AY95" s="126" t="s">
        <v>184</v>
      </c>
      <c r="AZ95" s="227">
        <v>0</v>
      </c>
      <c r="BA95" s="227">
        <v>0</v>
      </c>
      <c r="BB95" s="227">
        <v>0</v>
      </c>
      <c r="BC95" s="227">
        <v>0</v>
      </c>
      <c r="BE95" s="126" t="s">
        <v>183</v>
      </c>
      <c r="BF95" s="126" t="s">
        <v>184</v>
      </c>
      <c r="BG95" s="227">
        <v>0</v>
      </c>
      <c r="BH95" s="227">
        <v>0</v>
      </c>
      <c r="BI95" s="227">
        <v>0</v>
      </c>
      <c r="BJ95" s="227">
        <v>0</v>
      </c>
      <c r="BL95" s="126" t="s">
        <v>183</v>
      </c>
      <c r="BM95" s="126" t="s">
        <v>184</v>
      </c>
      <c r="BN95" s="227">
        <v>0</v>
      </c>
      <c r="BO95" s="227">
        <v>0</v>
      </c>
      <c r="BP95" s="227">
        <v>0</v>
      </c>
      <c r="BQ95" s="227">
        <v>0</v>
      </c>
      <c r="BS95" s="126" t="s">
        <v>183</v>
      </c>
      <c r="BT95" s="126" t="s">
        <v>184</v>
      </c>
      <c r="BU95" s="227">
        <v>0</v>
      </c>
      <c r="BV95" s="227">
        <v>0</v>
      </c>
      <c r="BW95" s="227">
        <v>0</v>
      </c>
      <c r="BX95" s="227">
        <v>0</v>
      </c>
      <c r="BZ95" s="126" t="s">
        <v>183</v>
      </c>
      <c r="CA95" s="126" t="s">
        <v>184</v>
      </c>
      <c r="CB95" s="227">
        <v>0</v>
      </c>
      <c r="CC95" s="227">
        <v>0</v>
      </c>
      <c r="CD95" s="227">
        <v>0</v>
      </c>
      <c r="CE95" s="227">
        <v>0</v>
      </c>
    </row>
    <row r="96" spans="1:83">
      <c r="A96" s="126" t="s">
        <v>185</v>
      </c>
      <c r="B96" s="126" t="s">
        <v>186</v>
      </c>
      <c r="C96" s="227">
        <v>0</v>
      </c>
      <c r="D96" s="227">
        <v>0</v>
      </c>
      <c r="E96" s="227">
        <v>0</v>
      </c>
      <c r="F96" s="227">
        <v>0</v>
      </c>
      <c r="H96" s="126" t="s">
        <v>185</v>
      </c>
      <c r="I96" s="126" t="s">
        <v>186</v>
      </c>
      <c r="J96" s="227">
        <v>0</v>
      </c>
      <c r="K96" s="227">
        <v>0</v>
      </c>
      <c r="L96" s="227">
        <v>0</v>
      </c>
      <c r="M96" s="227">
        <v>0</v>
      </c>
      <c r="O96" s="126" t="s">
        <v>185</v>
      </c>
      <c r="P96" s="126" t="s">
        <v>186</v>
      </c>
      <c r="Q96" s="227">
        <v>0</v>
      </c>
      <c r="R96" s="227">
        <v>0</v>
      </c>
      <c r="S96" s="227">
        <v>0</v>
      </c>
      <c r="T96" s="227">
        <v>0</v>
      </c>
      <c r="V96" s="126" t="s">
        <v>185</v>
      </c>
      <c r="W96" s="126" t="s">
        <v>186</v>
      </c>
      <c r="X96" s="227">
        <v>0</v>
      </c>
      <c r="Y96" s="227">
        <v>0</v>
      </c>
      <c r="Z96" s="227">
        <v>0</v>
      </c>
      <c r="AA96" s="227">
        <v>0</v>
      </c>
      <c r="AC96" s="126" t="s">
        <v>185</v>
      </c>
      <c r="AD96" s="126" t="s">
        <v>186</v>
      </c>
      <c r="AE96" s="227">
        <v>0</v>
      </c>
      <c r="AF96" s="227">
        <v>0</v>
      </c>
      <c r="AG96" s="227">
        <v>0</v>
      </c>
      <c r="AH96" s="227">
        <v>0</v>
      </c>
      <c r="AJ96" s="126" t="s">
        <v>185</v>
      </c>
      <c r="AK96" s="126" t="s">
        <v>186</v>
      </c>
      <c r="AL96" s="227">
        <v>0</v>
      </c>
      <c r="AM96" s="227">
        <v>0</v>
      </c>
      <c r="AN96" s="227">
        <v>0</v>
      </c>
      <c r="AO96" s="227">
        <v>0</v>
      </c>
      <c r="AQ96" s="126" t="s">
        <v>185</v>
      </c>
      <c r="AR96" s="126" t="s">
        <v>186</v>
      </c>
      <c r="AS96" s="227">
        <v>0</v>
      </c>
      <c r="AT96" s="227">
        <v>0</v>
      </c>
      <c r="AU96" s="227">
        <v>0</v>
      </c>
      <c r="AV96" s="227">
        <v>0</v>
      </c>
      <c r="AX96" s="126" t="s">
        <v>185</v>
      </c>
      <c r="AY96" s="126" t="s">
        <v>186</v>
      </c>
      <c r="AZ96" s="227">
        <v>0</v>
      </c>
      <c r="BA96" s="227">
        <v>0</v>
      </c>
      <c r="BB96" s="227">
        <v>0</v>
      </c>
      <c r="BC96" s="227">
        <v>0</v>
      </c>
      <c r="BE96" s="126" t="s">
        <v>185</v>
      </c>
      <c r="BF96" s="126" t="s">
        <v>186</v>
      </c>
      <c r="BG96" s="227">
        <v>0</v>
      </c>
      <c r="BH96" s="227">
        <v>0</v>
      </c>
      <c r="BI96" s="227">
        <v>0</v>
      </c>
      <c r="BJ96" s="227">
        <v>0</v>
      </c>
      <c r="BL96" s="126" t="s">
        <v>185</v>
      </c>
      <c r="BM96" s="126" t="s">
        <v>186</v>
      </c>
      <c r="BN96" s="227">
        <v>0</v>
      </c>
      <c r="BO96" s="227">
        <v>0</v>
      </c>
      <c r="BP96" s="227">
        <v>0</v>
      </c>
      <c r="BQ96" s="227">
        <v>0</v>
      </c>
      <c r="BS96" s="126" t="s">
        <v>185</v>
      </c>
      <c r="BT96" s="126" t="s">
        <v>186</v>
      </c>
      <c r="BU96" s="227">
        <v>0</v>
      </c>
      <c r="BV96" s="227">
        <v>0</v>
      </c>
      <c r="BW96" s="227">
        <v>0</v>
      </c>
      <c r="BX96" s="227">
        <v>0</v>
      </c>
      <c r="BZ96" s="126" t="s">
        <v>185</v>
      </c>
      <c r="CA96" s="126" t="s">
        <v>186</v>
      </c>
      <c r="CB96" s="227">
        <v>0</v>
      </c>
      <c r="CC96" s="227">
        <v>0</v>
      </c>
      <c r="CD96" s="227">
        <v>0</v>
      </c>
      <c r="CE96" s="227">
        <v>0</v>
      </c>
    </row>
    <row r="97" spans="1:83">
      <c r="A97" s="126" t="s">
        <v>187</v>
      </c>
      <c r="B97" s="126" t="s">
        <v>188</v>
      </c>
      <c r="C97" s="227">
        <v>0</v>
      </c>
      <c r="D97" s="227">
        <v>0</v>
      </c>
      <c r="E97" s="227">
        <v>0</v>
      </c>
      <c r="F97" s="227">
        <v>0</v>
      </c>
      <c r="H97" s="126" t="s">
        <v>187</v>
      </c>
      <c r="I97" s="126" t="s">
        <v>188</v>
      </c>
      <c r="J97" s="227">
        <v>0</v>
      </c>
      <c r="K97" s="227">
        <v>0</v>
      </c>
      <c r="L97" s="227">
        <v>0</v>
      </c>
      <c r="M97" s="227">
        <v>0</v>
      </c>
      <c r="O97" s="126" t="s">
        <v>187</v>
      </c>
      <c r="P97" s="126" t="s">
        <v>188</v>
      </c>
      <c r="Q97" s="227">
        <v>0</v>
      </c>
      <c r="R97" s="227">
        <v>0</v>
      </c>
      <c r="S97" s="227">
        <v>0</v>
      </c>
      <c r="T97" s="227">
        <v>0</v>
      </c>
      <c r="V97" s="126" t="s">
        <v>187</v>
      </c>
      <c r="W97" s="126" t="s">
        <v>188</v>
      </c>
      <c r="X97" s="227">
        <v>0</v>
      </c>
      <c r="Y97" s="227">
        <v>0</v>
      </c>
      <c r="Z97" s="227">
        <v>0</v>
      </c>
      <c r="AA97" s="227">
        <v>0</v>
      </c>
      <c r="AC97" s="126" t="s">
        <v>187</v>
      </c>
      <c r="AD97" s="126" t="s">
        <v>188</v>
      </c>
      <c r="AE97" s="227">
        <v>0</v>
      </c>
      <c r="AF97" s="227">
        <v>0</v>
      </c>
      <c r="AG97" s="227">
        <v>0</v>
      </c>
      <c r="AH97" s="227">
        <v>0</v>
      </c>
      <c r="AJ97" s="126" t="s">
        <v>187</v>
      </c>
      <c r="AK97" s="126" t="s">
        <v>188</v>
      </c>
      <c r="AL97" s="227">
        <v>0</v>
      </c>
      <c r="AM97" s="227">
        <v>0</v>
      </c>
      <c r="AN97" s="227">
        <v>0</v>
      </c>
      <c r="AO97" s="227">
        <v>0</v>
      </c>
      <c r="AQ97" s="126" t="s">
        <v>187</v>
      </c>
      <c r="AR97" s="126" t="s">
        <v>188</v>
      </c>
      <c r="AS97" s="227">
        <v>0</v>
      </c>
      <c r="AT97" s="227">
        <v>0</v>
      </c>
      <c r="AU97" s="227">
        <v>0</v>
      </c>
      <c r="AV97" s="227">
        <v>0</v>
      </c>
      <c r="AX97" s="126" t="s">
        <v>187</v>
      </c>
      <c r="AY97" s="126" t="s">
        <v>188</v>
      </c>
      <c r="AZ97" s="227">
        <v>0</v>
      </c>
      <c r="BA97" s="227">
        <v>0</v>
      </c>
      <c r="BB97" s="227">
        <v>0</v>
      </c>
      <c r="BC97" s="227">
        <v>0</v>
      </c>
      <c r="BE97" s="126" t="s">
        <v>187</v>
      </c>
      <c r="BF97" s="126" t="s">
        <v>188</v>
      </c>
      <c r="BG97" s="227">
        <v>0</v>
      </c>
      <c r="BH97" s="227">
        <v>0</v>
      </c>
      <c r="BI97" s="227">
        <v>0</v>
      </c>
      <c r="BJ97" s="227">
        <v>0</v>
      </c>
      <c r="BL97" s="126" t="s">
        <v>187</v>
      </c>
      <c r="BM97" s="126" t="s">
        <v>188</v>
      </c>
      <c r="BN97" s="227">
        <v>0</v>
      </c>
      <c r="BO97" s="227">
        <v>0</v>
      </c>
      <c r="BP97" s="227">
        <v>0</v>
      </c>
      <c r="BQ97" s="227">
        <v>0</v>
      </c>
      <c r="BS97" s="126" t="s">
        <v>187</v>
      </c>
      <c r="BT97" s="126" t="s">
        <v>188</v>
      </c>
      <c r="BU97" s="227">
        <v>0</v>
      </c>
      <c r="BV97" s="227">
        <v>0</v>
      </c>
      <c r="BW97" s="227">
        <v>0</v>
      </c>
      <c r="BX97" s="227">
        <v>0</v>
      </c>
      <c r="BZ97" s="126" t="s">
        <v>187</v>
      </c>
      <c r="CA97" s="126" t="s">
        <v>188</v>
      </c>
      <c r="CB97" s="227">
        <v>0</v>
      </c>
      <c r="CC97" s="227">
        <v>0</v>
      </c>
      <c r="CD97" s="227">
        <v>0</v>
      </c>
      <c r="CE97" s="227">
        <v>0</v>
      </c>
    </row>
    <row r="98" spans="1:83">
      <c r="A98" s="126" t="s">
        <v>189</v>
      </c>
      <c r="B98" s="126" t="s">
        <v>190</v>
      </c>
      <c r="C98" s="227">
        <v>0</v>
      </c>
      <c r="D98" s="227">
        <v>0</v>
      </c>
      <c r="E98" s="227">
        <v>0</v>
      </c>
      <c r="F98" s="227">
        <v>0</v>
      </c>
      <c r="H98" s="126" t="s">
        <v>189</v>
      </c>
      <c r="I98" s="126" t="s">
        <v>190</v>
      </c>
      <c r="J98" s="227">
        <v>0</v>
      </c>
      <c r="K98" s="227">
        <v>0</v>
      </c>
      <c r="L98" s="227">
        <v>0</v>
      </c>
      <c r="M98" s="227">
        <v>0</v>
      </c>
      <c r="O98" s="126" t="s">
        <v>189</v>
      </c>
      <c r="P98" s="126" t="s">
        <v>190</v>
      </c>
      <c r="Q98" s="227">
        <v>0</v>
      </c>
      <c r="R98" s="227">
        <v>0</v>
      </c>
      <c r="S98" s="227">
        <v>0</v>
      </c>
      <c r="T98" s="227">
        <v>0</v>
      </c>
      <c r="V98" s="126" t="s">
        <v>189</v>
      </c>
      <c r="W98" s="126" t="s">
        <v>190</v>
      </c>
      <c r="X98" s="227">
        <v>0</v>
      </c>
      <c r="Y98" s="227">
        <v>0</v>
      </c>
      <c r="Z98" s="227">
        <v>0</v>
      </c>
      <c r="AA98" s="227">
        <v>0</v>
      </c>
      <c r="AC98" s="126" t="s">
        <v>189</v>
      </c>
      <c r="AD98" s="126" t="s">
        <v>190</v>
      </c>
      <c r="AE98" s="227">
        <v>0</v>
      </c>
      <c r="AF98" s="227">
        <v>0</v>
      </c>
      <c r="AG98" s="227">
        <v>0</v>
      </c>
      <c r="AH98" s="227">
        <v>0</v>
      </c>
      <c r="AJ98" s="126" t="s">
        <v>189</v>
      </c>
      <c r="AK98" s="126" t="s">
        <v>190</v>
      </c>
      <c r="AL98" s="227">
        <v>0</v>
      </c>
      <c r="AM98" s="227">
        <v>0</v>
      </c>
      <c r="AN98" s="227">
        <v>0</v>
      </c>
      <c r="AO98" s="227">
        <v>0</v>
      </c>
      <c r="AQ98" s="126" t="s">
        <v>189</v>
      </c>
      <c r="AR98" s="126" t="s">
        <v>190</v>
      </c>
      <c r="AS98" s="227">
        <v>0</v>
      </c>
      <c r="AT98" s="227">
        <v>0</v>
      </c>
      <c r="AU98" s="227">
        <v>0</v>
      </c>
      <c r="AV98" s="227">
        <v>0</v>
      </c>
      <c r="AX98" s="126" t="s">
        <v>189</v>
      </c>
      <c r="AY98" s="126" t="s">
        <v>190</v>
      </c>
      <c r="AZ98" s="227">
        <v>0</v>
      </c>
      <c r="BA98" s="227">
        <v>0</v>
      </c>
      <c r="BB98" s="227">
        <v>0</v>
      </c>
      <c r="BC98" s="227">
        <v>0</v>
      </c>
      <c r="BE98" s="126" t="s">
        <v>189</v>
      </c>
      <c r="BF98" s="126" t="s">
        <v>190</v>
      </c>
      <c r="BG98" s="227">
        <v>0</v>
      </c>
      <c r="BH98" s="227">
        <v>0</v>
      </c>
      <c r="BI98" s="227">
        <v>0</v>
      </c>
      <c r="BJ98" s="227">
        <v>0</v>
      </c>
      <c r="BL98" s="126" t="s">
        <v>189</v>
      </c>
      <c r="BM98" s="126" t="s">
        <v>190</v>
      </c>
      <c r="BN98" s="227">
        <v>0</v>
      </c>
      <c r="BO98" s="227">
        <v>0</v>
      </c>
      <c r="BP98" s="227">
        <v>0</v>
      </c>
      <c r="BQ98" s="227">
        <v>0</v>
      </c>
      <c r="BS98" s="126" t="s">
        <v>189</v>
      </c>
      <c r="BT98" s="126" t="s">
        <v>190</v>
      </c>
      <c r="BU98" s="227">
        <v>0</v>
      </c>
      <c r="BV98" s="227">
        <v>0</v>
      </c>
      <c r="BW98" s="227">
        <v>0</v>
      </c>
      <c r="BX98" s="227">
        <v>0</v>
      </c>
      <c r="BZ98" s="126" t="s">
        <v>189</v>
      </c>
      <c r="CA98" s="126" t="s">
        <v>190</v>
      </c>
      <c r="CB98" s="227">
        <v>0</v>
      </c>
      <c r="CC98" s="227">
        <v>0</v>
      </c>
      <c r="CD98" s="227">
        <v>0</v>
      </c>
      <c r="CE98" s="227">
        <v>0</v>
      </c>
    </row>
    <row r="99" spans="1:83">
      <c r="A99" s="126" t="s">
        <v>191</v>
      </c>
      <c r="B99" s="126" t="s">
        <v>192</v>
      </c>
      <c r="C99" s="227">
        <v>0</v>
      </c>
      <c r="D99" s="227">
        <v>0</v>
      </c>
      <c r="E99" s="227">
        <v>0</v>
      </c>
      <c r="F99" s="227">
        <v>0</v>
      </c>
      <c r="H99" s="126" t="s">
        <v>191</v>
      </c>
      <c r="I99" s="126" t="s">
        <v>192</v>
      </c>
      <c r="J99" s="227">
        <v>0</v>
      </c>
      <c r="K99" s="227">
        <v>0</v>
      </c>
      <c r="L99" s="227">
        <v>0</v>
      </c>
      <c r="M99" s="227">
        <v>0</v>
      </c>
      <c r="O99" s="126" t="s">
        <v>191</v>
      </c>
      <c r="P99" s="126" t="s">
        <v>192</v>
      </c>
      <c r="Q99" s="227">
        <v>0</v>
      </c>
      <c r="R99" s="227">
        <v>0</v>
      </c>
      <c r="S99" s="227">
        <v>0</v>
      </c>
      <c r="T99" s="227">
        <v>0</v>
      </c>
      <c r="V99" s="126" t="s">
        <v>191</v>
      </c>
      <c r="W99" s="126" t="s">
        <v>192</v>
      </c>
      <c r="X99" s="227">
        <v>0</v>
      </c>
      <c r="Y99" s="227">
        <v>0</v>
      </c>
      <c r="Z99" s="227">
        <v>0</v>
      </c>
      <c r="AA99" s="227">
        <v>0</v>
      </c>
      <c r="AC99" s="126" t="s">
        <v>191</v>
      </c>
      <c r="AD99" s="126" t="s">
        <v>192</v>
      </c>
      <c r="AE99" s="227">
        <v>0</v>
      </c>
      <c r="AF99" s="227">
        <v>0</v>
      </c>
      <c r="AG99" s="227">
        <v>0</v>
      </c>
      <c r="AH99" s="227">
        <v>0</v>
      </c>
      <c r="AJ99" s="126" t="s">
        <v>191</v>
      </c>
      <c r="AK99" s="126" t="s">
        <v>192</v>
      </c>
      <c r="AL99" s="227">
        <v>0</v>
      </c>
      <c r="AM99" s="227">
        <v>0</v>
      </c>
      <c r="AN99" s="227">
        <v>0</v>
      </c>
      <c r="AO99" s="227">
        <v>0</v>
      </c>
      <c r="AQ99" s="126" t="s">
        <v>191</v>
      </c>
      <c r="AR99" s="126" t="s">
        <v>192</v>
      </c>
      <c r="AS99" s="227">
        <v>0</v>
      </c>
      <c r="AT99" s="227">
        <v>0</v>
      </c>
      <c r="AU99" s="227">
        <v>0</v>
      </c>
      <c r="AV99" s="227">
        <v>0</v>
      </c>
      <c r="AX99" s="126" t="s">
        <v>191</v>
      </c>
      <c r="AY99" s="126" t="s">
        <v>192</v>
      </c>
      <c r="AZ99" s="227">
        <v>0</v>
      </c>
      <c r="BA99" s="227">
        <v>0</v>
      </c>
      <c r="BB99" s="227">
        <v>0</v>
      </c>
      <c r="BC99" s="227">
        <v>0</v>
      </c>
      <c r="BE99" s="126" t="s">
        <v>191</v>
      </c>
      <c r="BF99" s="126" t="s">
        <v>192</v>
      </c>
      <c r="BG99" s="227">
        <v>0</v>
      </c>
      <c r="BH99" s="227">
        <v>0</v>
      </c>
      <c r="BI99" s="227">
        <v>0</v>
      </c>
      <c r="BJ99" s="227">
        <v>0</v>
      </c>
      <c r="BL99" s="126" t="s">
        <v>191</v>
      </c>
      <c r="BM99" s="126" t="s">
        <v>192</v>
      </c>
      <c r="BN99" s="227">
        <v>0</v>
      </c>
      <c r="BO99" s="227">
        <v>0</v>
      </c>
      <c r="BP99" s="227">
        <v>0</v>
      </c>
      <c r="BQ99" s="227">
        <v>0</v>
      </c>
      <c r="BS99" s="126" t="s">
        <v>191</v>
      </c>
      <c r="BT99" s="126" t="s">
        <v>192</v>
      </c>
      <c r="BU99" s="227">
        <v>0</v>
      </c>
      <c r="BV99" s="227">
        <v>0</v>
      </c>
      <c r="BW99" s="227">
        <v>0</v>
      </c>
      <c r="BX99" s="227">
        <v>0</v>
      </c>
      <c r="BZ99" s="126" t="s">
        <v>191</v>
      </c>
      <c r="CA99" s="126" t="s">
        <v>192</v>
      </c>
      <c r="CB99" s="227">
        <v>0</v>
      </c>
      <c r="CC99" s="227">
        <v>0</v>
      </c>
      <c r="CD99" s="227">
        <v>0</v>
      </c>
      <c r="CE99" s="227">
        <v>0</v>
      </c>
    </row>
    <row r="100" spans="1:83">
      <c r="A100" s="126" t="s">
        <v>193</v>
      </c>
      <c r="B100" s="126" t="s">
        <v>194</v>
      </c>
      <c r="C100" s="227">
        <v>0</v>
      </c>
      <c r="D100" s="227">
        <v>0</v>
      </c>
      <c r="E100" s="227">
        <v>0</v>
      </c>
      <c r="F100" s="227">
        <v>0</v>
      </c>
      <c r="H100" s="126" t="s">
        <v>193</v>
      </c>
      <c r="I100" s="126" t="s">
        <v>194</v>
      </c>
      <c r="J100" s="227">
        <v>0</v>
      </c>
      <c r="K100" s="227">
        <v>0</v>
      </c>
      <c r="L100" s="227">
        <v>0</v>
      </c>
      <c r="M100" s="227">
        <v>0</v>
      </c>
      <c r="O100" s="126" t="s">
        <v>193</v>
      </c>
      <c r="P100" s="126" t="s">
        <v>194</v>
      </c>
      <c r="Q100" s="227">
        <v>0</v>
      </c>
      <c r="R100" s="227">
        <v>0</v>
      </c>
      <c r="S100" s="227">
        <v>0</v>
      </c>
      <c r="T100" s="227">
        <v>0</v>
      </c>
      <c r="V100" s="126" t="s">
        <v>193</v>
      </c>
      <c r="W100" s="126" t="s">
        <v>194</v>
      </c>
      <c r="X100" s="227">
        <v>0</v>
      </c>
      <c r="Y100" s="227">
        <v>0</v>
      </c>
      <c r="Z100" s="227">
        <v>0</v>
      </c>
      <c r="AA100" s="227">
        <v>0</v>
      </c>
      <c r="AC100" s="126" t="s">
        <v>193</v>
      </c>
      <c r="AD100" s="126" t="s">
        <v>194</v>
      </c>
      <c r="AE100" s="227">
        <v>0</v>
      </c>
      <c r="AF100" s="227">
        <v>0</v>
      </c>
      <c r="AG100" s="227">
        <v>0</v>
      </c>
      <c r="AH100" s="227">
        <v>0</v>
      </c>
      <c r="AJ100" s="126" t="s">
        <v>193</v>
      </c>
      <c r="AK100" s="126" t="s">
        <v>194</v>
      </c>
      <c r="AL100" s="227">
        <v>0</v>
      </c>
      <c r="AM100" s="227">
        <v>0</v>
      </c>
      <c r="AN100" s="227">
        <v>0</v>
      </c>
      <c r="AO100" s="227">
        <v>0</v>
      </c>
      <c r="AQ100" s="126" t="s">
        <v>193</v>
      </c>
      <c r="AR100" s="126" t="s">
        <v>194</v>
      </c>
      <c r="AS100" s="227">
        <v>0</v>
      </c>
      <c r="AT100" s="227">
        <v>0</v>
      </c>
      <c r="AU100" s="227">
        <v>0</v>
      </c>
      <c r="AV100" s="227">
        <v>0</v>
      </c>
      <c r="AX100" s="126" t="s">
        <v>193</v>
      </c>
      <c r="AY100" s="126" t="s">
        <v>194</v>
      </c>
      <c r="AZ100" s="227">
        <v>0</v>
      </c>
      <c r="BA100" s="227">
        <v>0</v>
      </c>
      <c r="BB100" s="227">
        <v>0</v>
      </c>
      <c r="BC100" s="227">
        <v>0</v>
      </c>
      <c r="BE100" s="126" t="s">
        <v>193</v>
      </c>
      <c r="BF100" s="126" t="s">
        <v>194</v>
      </c>
      <c r="BG100" s="227">
        <v>0</v>
      </c>
      <c r="BH100" s="227">
        <v>0</v>
      </c>
      <c r="BI100" s="227">
        <v>0</v>
      </c>
      <c r="BJ100" s="227">
        <v>0</v>
      </c>
      <c r="BL100" s="126" t="s">
        <v>193</v>
      </c>
      <c r="BM100" s="126" t="s">
        <v>194</v>
      </c>
      <c r="BN100" s="227">
        <v>0</v>
      </c>
      <c r="BO100" s="227">
        <v>0</v>
      </c>
      <c r="BP100" s="227">
        <v>0</v>
      </c>
      <c r="BQ100" s="227">
        <v>0</v>
      </c>
      <c r="BS100" s="126" t="s">
        <v>193</v>
      </c>
      <c r="BT100" s="126" t="s">
        <v>194</v>
      </c>
      <c r="BU100" s="227">
        <v>0</v>
      </c>
      <c r="BV100" s="227">
        <v>0</v>
      </c>
      <c r="BW100" s="227">
        <v>0</v>
      </c>
      <c r="BX100" s="227">
        <v>0</v>
      </c>
      <c r="BZ100" s="126" t="s">
        <v>193</v>
      </c>
      <c r="CA100" s="126" t="s">
        <v>194</v>
      </c>
      <c r="CB100" s="227">
        <v>0</v>
      </c>
      <c r="CC100" s="227">
        <v>0</v>
      </c>
      <c r="CD100" s="227">
        <v>0</v>
      </c>
      <c r="CE100" s="227">
        <v>0</v>
      </c>
    </row>
    <row r="101" spans="1:83">
      <c r="A101" s="126" t="s">
        <v>195</v>
      </c>
      <c r="B101" s="126" t="s">
        <v>196</v>
      </c>
      <c r="C101" s="227">
        <v>0</v>
      </c>
      <c r="D101" s="227">
        <v>0</v>
      </c>
      <c r="E101" s="227">
        <v>0</v>
      </c>
      <c r="F101" s="227">
        <v>0</v>
      </c>
      <c r="H101" s="126" t="s">
        <v>195</v>
      </c>
      <c r="I101" s="126" t="s">
        <v>196</v>
      </c>
      <c r="J101" s="227">
        <v>0</v>
      </c>
      <c r="K101" s="227">
        <v>0</v>
      </c>
      <c r="L101" s="227">
        <v>0</v>
      </c>
      <c r="M101" s="227">
        <v>0</v>
      </c>
      <c r="O101" s="126" t="s">
        <v>195</v>
      </c>
      <c r="P101" s="126" t="s">
        <v>196</v>
      </c>
      <c r="Q101" s="227">
        <v>0</v>
      </c>
      <c r="R101" s="227">
        <v>0</v>
      </c>
      <c r="S101" s="227">
        <v>0</v>
      </c>
      <c r="T101" s="227">
        <v>0</v>
      </c>
      <c r="V101" s="126" t="s">
        <v>195</v>
      </c>
      <c r="W101" s="126" t="s">
        <v>196</v>
      </c>
      <c r="X101" s="227">
        <v>0</v>
      </c>
      <c r="Y101" s="227">
        <v>0</v>
      </c>
      <c r="Z101" s="227">
        <v>0</v>
      </c>
      <c r="AA101" s="227">
        <v>0</v>
      </c>
      <c r="AC101" s="126" t="s">
        <v>195</v>
      </c>
      <c r="AD101" s="126" t="s">
        <v>196</v>
      </c>
      <c r="AE101" s="227">
        <v>0</v>
      </c>
      <c r="AF101" s="227">
        <v>0</v>
      </c>
      <c r="AG101" s="227">
        <v>0</v>
      </c>
      <c r="AH101" s="227">
        <v>0</v>
      </c>
      <c r="AJ101" s="126" t="s">
        <v>195</v>
      </c>
      <c r="AK101" s="126" t="s">
        <v>196</v>
      </c>
      <c r="AL101" s="227">
        <v>0</v>
      </c>
      <c r="AM101" s="227">
        <v>0</v>
      </c>
      <c r="AN101" s="227">
        <v>0</v>
      </c>
      <c r="AO101" s="227">
        <v>0</v>
      </c>
      <c r="AQ101" s="126" t="s">
        <v>195</v>
      </c>
      <c r="AR101" s="126" t="s">
        <v>196</v>
      </c>
      <c r="AS101" s="227">
        <v>0</v>
      </c>
      <c r="AT101" s="227">
        <v>0</v>
      </c>
      <c r="AU101" s="227">
        <v>0</v>
      </c>
      <c r="AV101" s="227">
        <v>0</v>
      </c>
      <c r="AX101" s="126" t="s">
        <v>195</v>
      </c>
      <c r="AY101" s="126" t="s">
        <v>196</v>
      </c>
      <c r="AZ101" s="227">
        <v>0</v>
      </c>
      <c r="BA101" s="227">
        <v>0</v>
      </c>
      <c r="BB101" s="227">
        <v>0</v>
      </c>
      <c r="BC101" s="227">
        <v>0</v>
      </c>
      <c r="BE101" s="126" t="s">
        <v>195</v>
      </c>
      <c r="BF101" s="126" t="s">
        <v>196</v>
      </c>
      <c r="BG101" s="227">
        <v>0</v>
      </c>
      <c r="BH101" s="227">
        <v>0</v>
      </c>
      <c r="BI101" s="227">
        <v>0</v>
      </c>
      <c r="BJ101" s="227">
        <v>0</v>
      </c>
      <c r="BL101" s="126" t="s">
        <v>195</v>
      </c>
      <c r="BM101" s="126" t="s">
        <v>196</v>
      </c>
      <c r="BN101" s="227">
        <v>0</v>
      </c>
      <c r="BO101" s="227">
        <v>0</v>
      </c>
      <c r="BP101" s="227">
        <v>0</v>
      </c>
      <c r="BQ101" s="227">
        <v>0</v>
      </c>
      <c r="BS101" s="126" t="s">
        <v>195</v>
      </c>
      <c r="BT101" s="126" t="s">
        <v>196</v>
      </c>
      <c r="BU101" s="227">
        <v>0</v>
      </c>
      <c r="BV101" s="227">
        <v>0</v>
      </c>
      <c r="BW101" s="227">
        <v>0</v>
      </c>
      <c r="BX101" s="227">
        <v>0</v>
      </c>
      <c r="BZ101" s="126" t="s">
        <v>195</v>
      </c>
      <c r="CA101" s="126" t="s">
        <v>196</v>
      </c>
      <c r="CB101" s="227">
        <v>0</v>
      </c>
      <c r="CC101" s="227">
        <v>0</v>
      </c>
      <c r="CD101" s="227">
        <v>0</v>
      </c>
      <c r="CE101" s="227">
        <v>0</v>
      </c>
    </row>
    <row r="102" spans="1:83">
      <c r="A102" s="126" t="s">
        <v>197</v>
      </c>
      <c r="B102" s="126" t="s">
        <v>198</v>
      </c>
      <c r="C102" s="227">
        <v>0</v>
      </c>
      <c r="D102" s="227">
        <v>0</v>
      </c>
      <c r="E102" s="227">
        <v>0</v>
      </c>
      <c r="F102" s="227">
        <v>0</v>
      </c>
      <c r="H102" s="126" t="s">
        <v>197</v>
      </c>
      <c r="I102" s="126" t="s">
        <v>198</v>
      </c>
      <c r="J102" s="227">
        <v>0</v>
      </c>
      <c r="K102" s="227">
        <v>0</v>
      </c>
      <c r="L102" s="227">
        <v>0</v>
      </c>
      <c r="M102" s="227">
        <v>0</v>
      </c>
      <c r="O102" s="126" t="s">
        <v>197</v>
      </c>
      <c r="P102" s="126" t="s">
        <v>198</v>
      </c>
      <c r="Q102" s="227">
        <v>0</v>
      </c>
      <c r="R102" s="227">
        <v>0</v>
      </c>
      <c r="S102" s="227">
        <v>0</v>
      </c>
      <c r="T102" s="227">
        <v>0</v>
      </c>
      <c r="V102" s="126" t="s">
        <v>197</v>
      </c>
      <c r="W102" s="126" t="s">
        <v>198</v>
      </c>
      <c r="X102" s="227">
        <v>0</v>
      </c>
      <c r="Y102" s="227">
        <v>0</v>
      </c>
      <c r="Z102" s="227">
        <v>0</v>
      </c>
      <c r="AA102" s="227">
        <v>0</v>
      </c>
      <c r="AC102" s="126" t="s">
        <v>197</v>
      </c>
      <c r="AD102" s="126" t="s">
        <v>198</v>
      </c>
      <c r="AE102" s="227">
        <v>0</v>
      </c>
      <c r="AF102" s="227">
        <v>0</v>
      </c>
      <c r="AG102" s="227">
        <v>0</v>
      </c>
      <c r="AH102" s="227">
        <v>0</v>
      </c>
      <c r="AJ102" s="126" t="s">
        <v>197</v>
      </c>
      <c r="AK102" s="126" t="s">
        <v>198</v>
      </c>
      <c r="AL102" s="227">
        <v>0</v>
      </c>
      <c r="AM102" s="227">
        <v>0</v>
      </c>
      <c r="AN102" s="227">
        <v>0</v>
      </c>
      <c r="AO102" s="227">
        <v>0</v>
      </c>
      <c r="AQ102" s="126" t="s">
        <v>197</v>
      </c>
      <c r="AR102" s="126" t="s">
        <v>198</v>
      </c>
      <c r="AS102" s="227">
        <v>0</v>
      </c>
      <c r="AT102" s="227">
        <v>0</v>
      </c>
      <c r="AU102" s="227">
        <v>0</v>
      </c>
      <c r="AV102" s="227">
        <v>0</v>
      </c>
      <c r="AX102" s="126" t="s">
        <v>197</v>
      </c>
      <c r="AY102" s="126" t="s">
        <v>198</v>
      </c>
      <c r="AZ102" s="227">
        <v>0</v>
      </c>
      <c r="BA102" s="227">
        <v>0</v>
      </c>
      <c r="BB102" s="227">
        <v>0</v>
      </c>
      <c r="BC102" s="227">
        <v>0</v>
      </c>
      <c r="BE102" s="126" t="s">
        <v>197</v>
      </c>
      <c r="BF102" s="126" t="s">
        <v>198</v>
      </c>
      <c r="BG102" s="227">
        <v>0</v>
      </c>
      <c r="BH102" s="227">
        <v>0</v>
      </c>
      <c r="BI102" s="227">
        <v>0</v>
      </c>
      <c r="BJ102" s="227">
        <v>0</v>
      </c>
      <c r="BL102" s="126" t="s">
        <v>197</v>
      </c>
      <c r="BM102" s="126" t="s">
        <v>198</v>
      </c>
      <c r="BN102" s="227">
        <v>0</v>
      </c>
      <c r="BO102" s="227">
        <v>0</v>
      </c>
      <c r="BP102" s="227">
        <v>0</v>
      </c>
      <c r="BQ102" s="227">
        <v>0</v>
      </c>
      <c r="BS102" s="126" t="s">
        <v>197</v>
      </c>
      <c r="BT102" s="126" t="s">
        <v>198</v>
      </c>
      <c r="BU102" s="227">
        <v>0</v>
      </c>
      <c r="BV102" s="227">
        <v>0</v>
      </c>
      <c r="BW102" s="227">
        <v>0</v>
      </c>
      <c r="BX102" s="227">
        <v>0</v>
      </c>
      <c r="BZ102" s="126" t="s">
        <v>197</v>
      </c>
      <c r="CA102" s="126" t="s">
        <v>198</v>
      </c>
      <c r="CB102" s="227">
        <v>0</v>
      </c>
      <c r="CC102" s="227">
        <v>0</v>
      </c>
      <c r="CD102" s="227">
        <v>0</v>
      </c>
      <c r="CE102" s="227">
        <v>0</v>
      </c>
    </row>
    <row r="103" spans="1:83">
      <c r="A103" s="126" t="s">
        <v>199</v>
      </c>
      <c r="B103" s="126" t="s">
        <v>200</v>
      </c>
      <c r="C103" s="227">
        <v>0</v>
      </c>
      <c r="D103" s="227">
        <v>0</v>
      </c>
      <c r="E103" s="227">
        <v>0</v>
      </c>
      <c r="F103" s="227">
        <v>0</v>
      </c>
      <c r="H103" s="126" t="s">
        <v>199</v>
      </c>
      <c r="I103" s="126" t="s">
        <v>200</v>
      </c>
      <c r="J103" s="227">
        <v>0</v>
      </c>
      <c r="K103" s="227">
        <v>0</v>
      </c>
      <c r="L103" s="227">
        <v>0</v>
      </c>
      <c r="M103" s="227">
        <v>0</v>
      </c>
      <c r="O103" s="126" t="s">
        <v>199</v>
      </c>
      <c r="P103" s="126" t="s">
        <v>200</v>
      </c>
      <c r="Q103" s="227">
        <v>0</v>
      </c>
      <c r="R103" s="227">
        <v>0</v>
      </c>
      <c r="S103" s="227">
        <v>0</v>
      </c>
      <c r="T103" s="227">
        <v>0</v>
      </c>
      <c r="V103" s="126" t="s">
        <v>199</v>
      </c>
      <c r="W103" s="126" t="s">
        <v>200</v>
      </c>
      <c r="X103" s="227">
        <v>0</v>
      </c>
      <c r="Y103" s="227">
        <v>0</v>
      </c>
      <c r="Z103" s="227">
        <v>0</v>
      </c>
      <c r="AA103" s="227">
        <v>0</v>
      </c>
      <c r="AC103" s="126" t="s">
        <v>199</v>
      </c>
      <c r="AD103" s="126" t="s">
        <v>200</v>
      </c>
      <c r="AE103" s="227">
        <v>0</v>
      </c>
      <c r="AF103" s="227">
        <v>0</v>
      </c>
      <c r="AG103" s="227">
        <v>0</v>
      </c>
      <c r="AH103" s="227">
        <v>0</v>
      </c>
      <c r="AJ103" s="126" t="s">
        <v>199</v>
      </c>
      <c r="AK103" s="126" t="s">
        <v>200</v>
      </c>
      <c r="AL103" s="227">
        <v>0</v>
      </c>
      <c r="AM103" s="227">
        <v>0</v>
      </c>
      <c r="AN103" s="227">
        <v>0</v>
      </c>
      <c r="AO103" s="227">
        <v>0</v>
      </c>
      <c r="AQ103" s="126" t="s">
        <v>199</v>
      </c>
      <c r="AR103" s="126" t="s">
        <v>200</v>
      </c>
      <c r="AS103" s="227">
        <v>0</v>
      </c>
      <c r="AT103" s="227">
        <v>0</v>
      </c>
      <c r="AU103" s="227">
        <v>0</v>
      </c>
      <c r="AV103" s="227">
        <v>0</v>
      </c>
      <c r="AX103" s="126" t="s">
        <v>199</v>
      </c>
      <c r="AY103" s="126" t="s">
        <v>200</v>
      </c>
      <c r="AZ103" s="227">
        <v>0</v>
      </c>
      <c r="BA103" s="227">
        <v>0</v>
      </c>
      <c r="BB103" s="227">
        <v>0</v>
      </c>
      <c r="BC103" s="227">
        <v>0</v>
      </c>
      <c r="BE103" s="126" t="s">
        <v>199</v>
      </c>
      <c r="BF103" s="126" t="s">
        <v>200</v>
      </c>
      <c r="BG103" s="227">
        <v>0</v>
      </c>
      <c r="BH103" s="227">
        <v>0</v>
      </c>
      <c r="BI103" s="227">
        <v>0</v>
      </c>
      <c r="BJ103" s="227">
        <v>0</v>
      </c>
      <c r="BL103" s="126" t="s">
        <v>199</v>
      </c>
      <c r="BM103" s="126" t="s">
        <v>200</v>
      </c>
      <c r="BN103" s="227">
        <v>0</v>
      </c>
      <c r="BO103" s="227">
        <v>0</v>
      </c>
      <c r="BP103" s="227">
        <v>0</v>
      </c>
      <c r="BQ103" s="227">
        <v>0</v>
      </c>
      <c r="BS103" s="126" t="s">
        <v>199</v>
      </c>
      <c r="BT103" s="126" t="s">
        <v>200</v>
      </c>
      <c r="BU103" s="227">
        <v>0</v>
      </c>
      <c r="BV103" s="227">
        <v>0</v>
      </c>
      <c r="BW103" s="227">
        <v>0</v>
      </c>
      <c r="BX103" s="227">
        <v>0</v>
      </c>
      <c r="BZ103" s="126" t="s">
        <v>199</v>
      </c>
      <c r="CA103" s="126" t="s">
        <v>200</v>
      </c>
      <c r="CB103" s="227">
        <v>0</v>
      </c>
      <c r="CC103" s="227">
        <v>0</v>
      </c>
      <c r="CD103" s="227">
        <v>0</v>
      </c>
      <c r="CE103" s="227">
        <v>0</v>
      </c>
    </row>
    <row r="104" spans="1:83">
      <c r="A104" s="126" t="s">
        <v>201</v>
      </c>
      <c r="B104" s="126" t="s">
        <v>202</v>
      </c>
      <c r="C104" s="227">
        <v>0</v>
      </c>
      <c r="D104" s="227">
        <v>0</v>
      </c>
      <c r="E104" s="227">
        <v>0</v>
      </c>
      <c r="F104" s="227">
        <v>0</v>
      </c>
      <c r="H104" s="126" t="s">
        <v>201</v>
      </c>
      <c r="I104" s="126" t="s">
        <v>202</v>
      </c>
      <c r="J104" s="227">
        <v>0</v>
      </c>
      <c r="K104" s="227">
        <v>0</v>
      </c>
      <c r="L104" s="227">
        <v>0</v>
      </c>
      <c r="M104" s="227">
        <v>0</v>
      </c>
      <c r="O104" s="126" t="s">
        <v>201</v>
      </c>
      <c r="P104" s="126" t="s">
        <v>202</v>
      </c>
      <c r="Q104" s="227">
        <v>0</v>
      </c>
      <c r="R104" s="227">
        <v>0</v>
      </c>
      <c r="S104" s="227">
        <v>0</v>
      </c>
      <c r="T104" s="227">
        <v>0</v>
      </c>
      <c r="V104" s="126" t="s">
        <v>201</v>
      </c>
      <c r="W104" s="126" t="s">
        <v>202</v>
      </c>
      <c r="X104" s="227">
        <v>0</v>
      </c>
      <c r="Y104" s="227">
        <v>0</v>
      </c>
      <c r="Z104" s="227">
        <v>0</v>
      </c>
      <c r="AA104" s="227">
        <v>0</v>
      </c>
      <c r="AC104" s="126" t="s">
        <v>201</v>
      </c>
      <c r="AD104" s="126" t="s">
        <v>202</v>
      </c>
      <c r="AE104" s="227">
        <v>0</v>
      </c>
      <c r="AF104" s="227">
        <v>0</v>
      </c>
      <c r="AG104" s="227">
        <v>0</v>
      </c>
      <c r="AH104" s="227">
        <v>0</v>
      </c>
      <c r="AJ104" s="126" t="s">
        <v>201</v>
      </c>
      <c r="AK104" s="126" t="s">
        <v>202</v>
      </c>
      <c r="AL104" s="227">
        <v>0</v>
      </c>
      <c r="AM104" s="227">
        <v>0</v>
      </c>
      <c r="AN104" s="227">
        <v>0</v>
      </c>
      <c r="AO104" s="227">
        <v>0</v>
      </c>
      <c r="AQ104" s="126" t="s">
        <v>201</v>
      </c>
      <c r="AR104" s="126" t="s">
        <v>202</v>
      </c>
      <c r="AS104" s="227">
        <v>0</v>
      </c>
      <c r="AT104" s="227">
        <v>0</v>
      </c>
      <c r="AU104" s="227">
        <v>0</v>
      </c>
      <c r="AV104" s="227">
        <v>0</v>
      </c>
      <c r="AX104" s="126" t="s">
        <v>201</v>
      </c>
      <c r="AY104" s="126" t="s">
        <v>202</v>
      </c>
      <c r="AZ104" s="227">
        <v>0</v>
      </c>
      <c r="BA104" s="227">
        <v>0</v>
      </c>
      <c r="BB104" s="227">
        <v>0</v>
      </c>
      <c r="BC104" s="227">
        <v>0</v>
      </c>
      <c r="BE104" s="126" t="s">
        <v>201</v>
      </c>
      <c r="BF104" s="126" t="s">
        <v>202</v>
      </c>
      <c r="BG104" s="227">
        <v>0</v>
      </c>
      <c r="BH104" s="227">
        <v>0</v>
      </c>
      <c r="BI104" s="227">
        <v>0</v>
      </c>
      <c r="BJ104" s="227">
        <v>0</v>
      </c>
      <c r="BL104" s="126" t="s">
        <v>201</v>
      </c>
      <c r="BM104" s="126" t="s">
        <v>202</v>
      </c>
      <c r="BN104" s="227">
        <v>0</v>
      </c>
      <c r="BO104" s="227">
        <v>0</v>
      </c>
      <c r="BP104" s="227">
        <v>0</v>
      </c>
      <c r="BQ104" s="227">
        <v>0</v>
      </c>
      <c r="BS104" s="126" t="s">
        <v>201</v>
      </c>
      <c r="BT104" s="126" t="s">
        <v>202</v>
      </c>
      <c r="BU104" s="227">
        <v>0</v>
      </c>
      <c r="BV104" s="227">
        <v>0</v>
      </c>
      <c r="BW104" s="227">
        <v>0</v>
      </c>
      <c r="BX104" s="227">
        <v>0</v>
      </c>
      <c r="BZ104" s="126" t="s">
        <v>201</v>
      </c>
      <c r="CA104" s="126" t="s">
        <v>202</v>
      </c>
      <c r="CB104" s="227">
        <v>0</v>
      </c>
      <c r="CC104" s="227">
        <v>0</v>
      </c>
      <c r="CD104" s="227">
        <v>0</v>
      </c>
      <c r="CE104" s="227">
        <v>0</v>
      </c>
    </row>
    <row r="105" spans="1:83">
      <c r="A105" s="126" t="s">
        <v>203</v>
      </c>
      <c r="B105" s="126" t="s">
        <v>204</v>
      </c>
      <c r="C105" s="227">
        <v>0</v>
      </c>
      <c r="D105" s="227">
        <v>0</v>
      </c>
      <c r="E105" s="227">
        <v>0</v>
      </c>
      <c r="F105" s="227">
        <v>0</v>
      </c>
      <c r="H105" s="126" t="s">
        <v>203</v>
      </c>
      <c r="I105" s="126" t="s">
        <v>204</v>
      </c>
      <c r="J105" s="227">
        <v>0</v>
      </c>
      <c r="K105" s="227">
        <v>0</v>
      </c>
      <c r="L105" s="227">
        <v>0</v>
      </c>
      <c r="M105" s="227">
        <v>0</v>
      </c>
      <c r="O105" s="126" t="s">
        <v>203</v>
      </c>
      <c r="P105" s="126" t="s">
        <v>204</v>
      </c>
      <c r="Q105" s="227">
        <v>0</v>
      </c>
      <c r="R105" s="227">
        <v>0</v>
      </c>
      <c r="S105" s="227">
        <v>0</v>
      </c>
      <c r="T105" s="227">
        <v>0</v>
      </c>
      <c r="V105" s="126" t="s">
        <v>203</v>
      </c>
      <c r="W105" s="126" t="s">
        <v>204</v>
      </c>
      <c r="X105" s="227">
        <v>0</v>
      </c>
      <c r="Y105" s="227">
        <v>0</v>
      </c>
      <c r="Z105" s="227">
        <v>0</v>
      </c>
      <c r="AA105" s="227">
        <v>0</v>
      </c>
      <c r="AC105" s="126" t="s">
        <v>203</v>
      </c>
      <c r="AD105" s="126" t="s">
        <v>204</v>
      </c>
      <c r="AE105" s="227">
        <v>0</v>
      </c>
      <c r="AF105" s="227">
        <v>0</v>
      </c>
      <c r="AG105" s="227">
        <v>0</v>
      </c>
      <c r="AH105" s="227">
        <v>0</v>
      </c>
      <c r="AJ105" s="126" t="s">
        <v>203</v>
      </c>
      <c r="AK105" s="126" t="s">
        <v>204</v>
      </c>
      <c r="AL105" s="227">
        <v>0</v>
      </c>
      <c r="AM105" s="227">
        <v>0</v>
      </c>
      <c r="AN105" s="227">
        <v>0</v>
      </c>
      <c r="AO105" s="227">
        <v>0</v>
      </c>
      <c r="AQ105" s="126" t="s">
        <v>203</v>
      </c>
      <c r="AR105" s="126" t="s">
        <v>204</v>
      </c>
      <c r="AS105" s="227">
        <v>0</v>
      </c>
      <c r="AT105" s="227">
        <v>0</v>
      </c>
      <c r="AU105" s="227">
        <v>0</v>
      </c>
      <c r="AV105" s="227">
        <v>0</v>
      </c>
      <c r="AX105" s="126" t="s">
        <v>203</v>
      </c>
      <c r="AY105" s="126" t="s">
        <v>204</v>
      </c>
      <c r="AZ105" s="227">
        <v>0</v>
      </c>
      <c r="BA105" s="227">
        <v>0</v>
      </c>
      <c r="BB105" s="227">
        <v>0</v>
      </c>
      <c r="BC105" s="227">
        <v>0</v>
      </c>
      <c r="BE105" s="126" t="s">
        <v>203</v>
      </c>
      <c r="BF105" s="126" t="s">
        <v>204</v>
      </c>
      <c r="BG105" s="227">
        <v>0</v>
      </c>
      <c r="BH105" s="227">
        <v>0</v>
      </c>
      <c r="BI105" s="227">
        <v>0</v>
      </c>
      <c r="BJ105" s="227">
        <v>0</v>
      </c>
      <c r="BL105" s="126" t="s">
        <v>203</v>
      </c>
      <c r="BM105" s="126" t="s">
        <v>204</v>
      </c>
      <c r="BN105" s="227">
        <v>0</v>
      </c>
      <c r="BO105" s="227">
        <v>0</v>
      </c>
      <c r="BP105" s="227">
        <v>0</v>
      </c>
      <c r="BQ105" s="227">
        <v>0</v>
      </c>
      <c r="BS105" s="126" t="s">
        <v>203</v>
      </c>
      <c r="BT105" s="126" t="s">
        <v>204</v>
      </c>
      <c r="BU105" s="227">
        <v>0</v>
      </c>
      <c r="BV105" s="227">
        <v>0</v>
      </c>
      <c r="BW105" s="227">
        <v>0</v>
      </c>
      <c r="BX105" s="227">
        <v>0</v>
      </c>
      <c r="BZ105" s="126" t="s">
        <v>203</v>
      </c>
      <c r="CA105" s="126" t="s">
        <v>204</v>
      </c>
      <c r="CB105" s="227">
        <v>0</v>
      </c>
      <c r="CC105" s="227">
        <v>0</v>
      </c>
      <c r="CD105" s="227">
        <v>0</v>
      </c>
      <c r="CE105" s="227">
        <v>0</v>
      </c>
    </row>
    <row r="106" spans="1:83">
      <c r="A106" s="126" t="s">
        <v>205</v>
      </c>
      <c r="B106" s="126" t="s">
        <v>206</v>
      </c>
      <c r="C106" s="227">
        <v>0</v>
      </c>
      <c r="D106" s="227">
        <v>0</v>
      </c>
      <c r="E106" s="227">
        <v>0</v>
      </c>
      <c r="F106" s="227">
        <v>0</v>
      </c>
      <c r="H106" s="126" t="s">
        <v>205</v>
      </c>
      <c r="I106" s="126" t="s">
        <v>206</v>
      </c>
      <c r="J106" s="227">
        <v>0</v>
      </c>
      <c r="K106" s="227">
        <v>0</v>
      </c>
      <c r="L106" s="227">
        <v>0</v>
      </c>
      <c r="M106" s="227">
        <v>0</v>
      </c>
      <c r="O106" s="126" t="s">
        <v>205</v>
      </c>
      <c r="P106" s="126" t="s">
        <v>206</v>
      </c>
      <c r="Q106" s="227">
        <v>0</v>
      </c>
      <c r="R106" s="227">
        <v>0</v>
      </c>
      <c r="S106" s="227">
        <v>0</v>
      </c>
      <c r="T106" s="227">
        <v>0</v>
      </c>
      <c r="V106" s="126" t="s">
        <v>205</v>
      </c>
      <c r="W106" s="126" t="s">
        <v>206</v>
      </c>
      <c r="X106" s="227">
        <v>0</v>
      </c>
      <c r="Y106" s="227">
        <v>0</v>
      </c>
      <c r="Z106" s="227">
        <v>0</v>
      </c>
      <c r="AA106" s="227">
        <v>0</v>
      </c>
      <c r="AC106" s="126" t="s">
        <v>205</v>
      </c>
      <c r="AD106" s="126" t="s">
        <v>206</v>
      </c>
      <c r="AE106" s="227">
        <v>0</v>
      </c>
      <c r="AF106" s="227">
        <v>0</v>
      </c>
      <c r="AG106" s="227">
        <v>0</v>
      </c>
      <c r="AH106" s="227">
        <v>0</v>
      </c>
      <c r="AJ106" s="126" t="s">
        <v>205</v>
      </c>
      <c r="AK106" s="126" t="s">
        <v>206</v>
      </c>
      <c r="AL106" s="227">
        <v>0</v>
      </c>
      <c r="AM106" s="227">
        <v>0</v>
      </c>
      <c r="AN106" s="227">
        <v>0</v>
      </c>
      <c r="AO106" s="227">
        <v>0</v>
      </c>
      <c r="AQ106" s="126" t="s">
        <v>205</v>
      </c>
      <c r="AR106" s="126" t="s">
        <v>206</v>
      </c>
      <c r="AS106" s="227">
        <v>0</v>
      </c>
      <c r="AT106" s="227">
        <v>0</v>
      </c>
      <c r="AU106" s="227">
        <v>0</v>
      </c>
      <c r="AV106" s="227">
        <v>0</v>
      </c>
      <c r="AX106" s="126" t="s">
        <v>205</v>
      </c>
      <c r="AY106" s="126" t="s">
        <v>206</v>
      </c>
      <c r="AZ106" s="227">
        <v>0</v>
      </c>
      <c r="BA106" s="227">
        <v>0</v>
      </c>
      <c r="BB106" s="227">
        <v>0</v>
      </c>
      <c r="BC106" s="227">
        <v>0</v>
      </c>
      <c r="BE106" s="126" t="s">
        <v>205</v>
      </c>
      <c r="BF106" s="126" t="s">
        <v>206</v>
      </c>
      <c r="BG106" s="227">
        <v>0</v>
      </c>
      <c r="BH106" s="227">
        <v>0</v>
      </c>
      <c r="BI106" s="227">
        <v>0</v>
      </c>
      <c r="BJ106" s="227">
        <v>0</v>
      </c>
      <c r="BL106" s="126" t="s">
        <v>205</v>
      </c>
      <c r="BM106" s="126" t="s">
        <v>206</v>
      </c>
      <c r="BN106" s="227">
        <v>0</v>
      </c>
      <c r="BO106" s="227">
        <v>0</v>
      </c>
      <c r="BP106" s="227">
        <v>0</v>
      </c>
      <c r="BQ106" s="227">
        <v>0</v>
      </c>
      <c r="BS106" s="126" t="s">
        <v>205</v>
      </c>
      <c r="BT106" s="126" t="s">
        <v>206</v>
      </c>
      <c r="BU106" s="227">
        <v>0</v>
      </c>
      <c r="BV106" s="227">
        <v>0</v>
      </c>
      <c r="BW106" s="227">
        <v>0</v>
      </c>
      <c r="BX106" s="227">
        <v>0</v>
      </c>
      <c r="BZ106" s="126" t="s">
        <v>205</v>
      </c>
      <c r="CA106" s="126" t="s">
        <v>206</v>
      </c>
      <c r="CB106" s="227">
        <v>0</v>
      </c>
      <c r="CC106" s="227">
        <v>0</v>
      </c>
      <c r="CD106" s="227">
        <v>0</v>
      </c>
      <c r="CE106" s="227">
        <v>0</v>
      </c>
    </row>
    <row r="107" spans="1:83">
      <c r="A107" s="126" t="s">
        <v>207</v>
      </c>
      <c r="B107" s="126" t="s">
        <v>208</v>
      </c>
      <c r="C107" s="227">
        <v>0</v>
      </c>
      <c r="D107" s="227">
        <v>0</v>
      </c>
      <c r="E107" s="227">
        <v>0</v>
      </c>
      <c r="F107" s="227">
        <v>0</v>
      </c>
      <c r="H107" s="126" t="s">
        <v>207</v>
      </c>
      <c r="I107" s="126" t="s">
        <v>208</v>
      </c>
      <c r="J107" s="227">
        <v>0</v>
      </c>
      <c r="K107" s="227">
        <v>0</v>
      </c>
      <c r="L107" s="227">
        <v>0</v>
      </c>
      <c r="M107" s="227">
        <v>0</v>
      </c>
      <c r="O107" s="126" t="s">
        <v>207</v>
      </c>
      <c r="P107" s="126" t="s">
        <v>208</v>
      </c>
      <c r="Q107" s="227">
        <v>0</v>
      </c>
      <c r="R107" s="227">
        <v>0</v>
      </c>
      <c r="S107" s="227">
        <v>0</v>
      </c>
      <c r="T107" s="227">
        <v>0</v>
      </c>
      <c r="V107" s="126" t="s">
        <v>207</v>
      </c>
      <c r="W107" s="126" t="s">
        <v>208</v>
      </c>
      <c r="X107" s="227">
        <v>0</v>
      </c>
      <c r="Y107" s="227">
        <v>0</v>
      </c>
      <c r="Z107" s="227">
        <v>0</v>
      </c>
      <c r="AA107" s="227">
        <v>0</v>
      </c>
      <c r="AC107" s="126" t="s">
        <v>207</v>
      </c>
      <c r="AD107" s="126" t="s">
        <v>208</v>
      </c>
      <c r="AE107" s="227">
        <v>0</v>
      </c>
      <c r="AF107" s="227">
        <v>0</v>
      </c>
      <c r="AG107" s="227">
        <v>0</v>
      </c>
      <c r="AH107" s="227">
        <v>0</v>
      </c>
      <c r="AJ107" s="126" t="s">
        <v>207</v>
      </c>
      <c r="AK107" s="126" t="s">
        <v>208</v>
      </c>
      <c r="AL107" s="227">
        <v>0</v>
      </c>
      <c r="AM107" s="227">
        <v>0</v>
      </c>
      <c r="AN107" s="227">
        <v>0</v>
      </c>
      <c r="AO107" s="227">
        <v>0</v>
      </c>
      <c r="AQ107" s="126" t="s">
        <v>207</v>
      </c>
      <c r="AR107" s="126" t="s">
        <v>208</v>
      </c>
      <c r="AS107" s="227">
        <v>0</v>
      </c>
      <c r="AT107" s="227">
        <v>0</v>
      </c>
      <c r="AU107" s="227">
        <v>0</v>
      </c>
      <c r="AV107" s="227">
        <v>0</v>
      </c>
      <c r="AX107" s="126" t="s">
        <v>207</v>
      </c>
      <c r="AY107" s="126" t="s">
        <v>208</v>
      </c>
      <c r="AZ107" s="227">
        <v>0</v>
      </c>
      <c r="BA107" s="227">
        <v>0</v>
      </c>
      <c r="BB107" s="227">
        <v>0</v>
      </c>
      <c r="BC107" s="227">
        <v>0</v>
      </c>
      <c r="BE107" s="126" t="s">
        <v>207</v>
      </c>
      <c r="BF107" s="126" t="s">
        <v>208</v>
      </c>
      <c r="BG107" s="227">
        <v>0</v>
      </c>
      <c r="BH107" s="227">
        <v>0</v>
      </c>
      <c r="BI107" s="227">
        <v>0</v>
      </c>
      <c r="BJ107" s="227">
        <v>0</v>
      </c>
      <c r="BL107" s="126" t="s">
        <v>207</v>
      </c>
      <c r="BM107" s="126" t="s">
        <v>208</v>
      </c>
      <c r="BN107" s="227">
        <v>0</v>
      </c>
      <c r="BO107" s="227">
        <v>0</v>
      </c>
      <c r="BP107" s="227">
        <v>0</v>
      </c>
      <c r="BQ107" s="227">
        <v>0</v>
      </c>
      <c r="BS107" s="126" t="s">
        <v>207</v>
      </c>
      <c r="BT107" s="126" t="s">
        <v>208</v>
      </c>
      <c r="BU107" s="227">
        <v>0</v>
      </c>
      <c r="BV107" s="227">
        <v>0</v>
      </c>
      <c r="BW107" s="227">
        <v>0</v>
      </c>
      <c r="BX107" s="227">
        <v>0</v>
      </c>
      <c r="BZ107" s="126" t="s">
        <v>207</v>
      </c>
      <c r="CA107" s="126" t="s">
        <v>208</v>
      </c>
      <c r="CB107" s="227">
        <v>0</v>
      </c>
      <c r="CC107" s="227">
        <v>0</v>
      </c>
      <c r="CD107" s="227">
        <v>0</v>
      </c>
      <c r="CE107" s="227">
        <v>0</v>
      </c>
    </row>
    <row r="108" spans="1:83">
      <c r="A108" s="126" t="s">
        <v>209</v>
      </c>
      <c r="B108" s="126" t="s">
        <v>210</v>
      </c>
      <c r="C108" s="227">
        <v>0</v>
      </c>
      <c r="D108" s="227">
        <v>0</v>
      </c>
      <c r="E108" s="227">
        <v>0</v>
      </c>
      <c r="F108" s="227">
        <v>0</v>
      </c>
      <c r="H108" s="126" t="s">
        <v>209</v>
      </c>
      <c r="I108" s="126" t="s">
        <v>210</v>
      </c>
      <c r="J108" s="227">
        <v>0</v>
      </c>
      <c r="K108" s="227">
        <v>0</v>
      </c>
      <c r="L108" s="227">
        <v>0</v>
      </c>
      <c r="M108" s="227">
        <v>0</v>
      </c>
      <c r="O108" s="126" t="s">
        <v>209</v>
      </c>
      <c r="P108" s="126" t="s">
        <v>210</v>
      </c>
      <c r="Q108" s="227">
        <v>0</v>
      </c>
      <c r="R108" s="227">
        <v>0</v>
      </c>
      <c r="S108" s="227">
        <v>0</v>
      </c>
      <c r="T108" s="227">
        <v>0</v>
      </c>
      <c r="V108" s="126" t="s">
        <v>209</v>
      </c>
      <c r="W108" s="126" t="s">
        <v>210</v>
      </c>
      <c r="X108" s="227">
        <v>0</v>
      </c>
      <c r="Y108" s="227">
        <v>0</v>
      </c>
      <c r="Z108" s="227">
        <v>0</v>
      </c>
      <c r="AA108" s="227">
        <v>0</v>
      </c>
      <c r="AC108" s="126" t="s">
        <v>209</v>
      </c>
      <c r="AD108" s="126" t="s">
        <v>210</v>
      </c>
      <c r="AE108" s="227">
        <v>0</v>
      </c>
      <c r="AF108" s="227">
        <v>0</v>
      </c>
      <c r="AG108" s="227">
        <v>0</v>
      </c>
      <c r="AH108" s="227">
        <v>0</v>
      </c>
      <c r="AJ108" s="126" t="s">
        <v>209</v>
      </c>
      <c r="AK108" s="126" t="s">
        <v>210</v>
      </c>
      <c r="AL108" s="227">
        <v>0</v>
      </c>
      <c r="AM108" s="227">
        <v>0</v>
      </c>
      <c r="AN108" s="227">
        <v>0</v>
      </c>
      <c r="AO108" s="227">
        <v>0</v>
      </c>
      <c r="AQ108" s="126" t="s">
        <v>209</v>
      </c>
      <c r="AR108" s="126" t="s">
        <v>210</v>
      </c>
      <c r="AS108" s="227">
        <v>0</v>
      </c>
      <c r="AT108" s="227">
        <v>0</v>
      </c>
      <c r="AU108" s="227">
        <v>0</v>
      </c>
      <c r="AV108" s="227">
        <v>0</v>
      </c>
      <c r="AX108" s="126" t="s">
        <v>209</v>
      </c>
      <c r="AY108" s="126" t="s">
        <v>210</v>
      </c>
      <c r="AZ108" s="227">
        <v>0</v>
      </c>
      <c r="BA108" s="227">
        <v>0</v>
      </c>
      <c r="BB108" s="227">
        <v>0</v>
      </c>
      <c r="BC108" s="227">
        <v>0</v>
      </c>
      <c r="BE108" s="126" t="s">
        <v>209</v>
      </c>
      <c r="BF108" s="126" t="s">
        <v>210</v>
      </c>
      <c r="BG108" s="227">
        <v>0</v>
      </c>
      <c r="BH108" s="227">
        <v>0</v>
      </c>
      <c r="BI108" s="227">
        <v>0</v>
      </c>
      <c r="BJ108" s="227">
        <v>0</v>
      </c>
      <c r="BL108" s="126" t="s">
        <v>209</v>
      </c>
      <c r="BM108" s="126" t="s">
        <v>210</v>
      </c>
      <c r="BN108" s="227">
        <v>0</v>
      </c>
      <c r="BO108" s="227">
        <v>0</v>
      </c>
      <c r="BP108" s="227">
        <v>0</v>
      </c>
      <c r="BQ108" s="227">
        <v>0</v>
      </c>
      <c r="BS108" s="126" t="s">
        <v>209</v>
      </c>
      <c r="BT108" s="126" t="s">
        <v>210</v>
      </c>
      <c r="BU108" s="227">
        <v>0</v>
      </c>
      <c r="BV108" s="227">
        <v>0</v>
      </c>
      <c r="BW108" s="227">
        <v>0</v>
      </c>
      <c r="BX108" s="227">
        <v>0</v>
      </c>
      <c r="BZ108" s="126" t="s">
        <v>209</v>
      </c>
      <c r="CA108" s="126" t="s">
        <v>210</v>
      </c>
      <c r="CB108" s="227">
        <v>0</v>
      </c>
      <c r="CC108" s="227">
        <v>0</v>
      </c>
      <c r="CD108" s="227">
        <v>0</v>
      </c>
      <c r="CE108" s="227">
        <v>0</v>
      </c>
    </row>
    <row r="109" spans="1:83">
      <c r="A109" s="131" t="s">
        <v>211</v>
      </c>
      <c r="B109" s="131" t="s">
        <v>212</v>
      </c>
      <c r="C109" s="227">
        <v>0</v>
      </c>
      <c r="D109" s="227">
        <v>0</v>
      </c>
      <c r="E109" s="227">
        <v>0</v>
      </c>
      <c r="F109" s="227">
        <v>0</v>
      </c>
      <c r="H109" s="131" t="s">
        <v>211</v>
      </c>
      <c r="I109" s="131" t="s">
        <v>212</v>
      </c>
      <c r="J109" s="227">
        <v>0</v>
      </c>
      <c r="K109" s="227">
        <v>0</v>
      </c>
      <c r="L109" s="227">
        <v>0</v>
      </c>
      <c r="M109" s="227">
        <v>0</v>
      </c>
      <c r="O109" s="131" t="s">
        <v>211</v>
      </c>
      <c r="P109" s="131" t="s">
        <v>212</v>
      </c>
      <c r="Q109" s="227">
        <v>0</v>
      </c>
      <c r="R109" s="227">
        <v>0</v>
      </c>
      <c r="S109" s="227">
        <v>0</v>
      </c>
      <c r="T109" s="227">
        <v>0</v>
      </c>
      <c r="V109" s="131" t="s">
        <v>211</v>
      </c>
      <c r="W109" s="131" t="s">
        <v>212</v>
      </c>
      <c r="X109" s="227">
        <v>0</v>
      </c>
      <c r="Y109" s="227">
        <v>0</v>
      </c>
      <c r="Z109" s="227">
        <v>0</v>
      </c>
      <c r="AA109" s="227">
        <v>0</v>
      </c>
      <c r="AC109" s="131" t="s">
        <v>211</v>
      </c>
      <c r="AD109" s="131" t="s">
        <v>212</v>
      </c>
      <c r="AE109" s="227">
        <v>0</v>
      </c>
      <c r="AF109" s="227">
        <v>0</v>
      </c>
      <c r="AG109" s="227">
        <v>0</v>
      </c>
      <c r="AH109" s="227">
        <v>0</v>
      </c>
      <c r="AJ109" s="131" t="s">
        <v>211</v>
      </c>
      <c r="AK109" s="131" t="s">
        <v>212</v>
      </c>
      <c r="AL109" s="227">
        <v>0</v>
      </c>
      <c r="AM109" s="227">
        <v>0</v>
      </c>
      <c r="AN109" s="227">
        <v>0</v>
      </c>
      <c r="AO109" s="227">
        <v>0</v>
      </c>
      <c r="AQ109" s="131" t="s">
        <v>211</v>
      </c>
      <c r="AR109" s="131" t="s">
        <v>212</v>
      </c>
      <c r="AS109" s="227">
        <v>0</v>
      </c>
      <c r="AT109" s="227">
        <v>0</v>
      </c>
      <c r="AU109" s="227">
        <v>0</v>
      </c>
      <c r="AV109" s="227">
        <v>0</v>
      </c>
      <c r="AX109" s="131" t="s">
        <v>211</v>
      </c>
      <c r="AY109" s="131" t="s">
        <v>212</v>
      </c>
      <c r="AZ109" s="227">
        <v>0</v>
      </c>
      <c r="BA109" s="227">
        <v>0</v>
      </c>
      <c r="BB109" s="227">
        <v>0</v>
      </c>
      <c r="BC109" s="227">
        <v>0</v>
      </c>
      <c r="BE109" s="131" t="s">
        <v>211</v>
      </c>
      <c r="BF109" s="131" t="s">
        <v>212</v>
      </c>
      <c r="BG109" s="227">
        <v>0</v>
      </c>
      <c r="BH109" s="227">
        <v>0</v>
      </c>
      <c r="BI109" s="227">
        <v>0</v>
      </c>
      <c r="BJ109" s="227">
        <v>0</v>
      </c>
      <c r="BL109" s="131" t="s">
        <v>211</v>
      </c>
      <c r="BM109" s="131" t="s">
        <v>212</v>
      </c>
      <c r="BN109" s="227">
        <v>0</v>
      </c>
      <c r="BO109" s="227">
        <v>0</v>
      </c>
      <c r="BP109" s="227">
        <v>0</v>
      </c>
      <c r="BQ109" s="227">
        <v>0</v>
      </c>
      <c r="BS109" s="131" t="s">
        <v>211</v>
      </c>
      <c r="BT109" s="131" t="s">
        <v>212</v>
      </c>
      <c r="BU109" s="227">
        <v>0</v>
      </c>
      <c r="BV109" s="227">
        <v>0</v>
      </c>
      <c r="BW109" s="227">
        <v>0</v>
      </c>
      <c r="BX109" s="227">
        <v>0</v>
      </c>
      <c r="BZ109" s="131" t="s">
        <v>211</v>
      </c>
      <c r="CA109" s="131" t="s">
        <v>212</v>
      </c>
      <c r="CB109" s="227">
        <v>0</v>
      </c>
      <c r="CC109" s="227">
        <v>0</v>
      </c>
      <c r="CD109" s="227">
        <v>0</v>
      </c>
      <c r="CE109" s="227">
        <v>0</v>
      </c>
    </row>
    <row r="110" spans="1:83">
      <c r="A110" s="126" t="s">
        <v>213</v>
      </c>
      <c r="B110" s="126" t="s">
        <v>214</v>
      </c>
      <c r="C110" s="227">
        <v>0</v>
      </c>
      <c r="D110" s="227">
        <v>0</v>
      </c>
      <c r="E110" s="227">
        <v>0</v>
      </c>
      <c r="F110" s="227">
        <v>0</v>
      </c>
      <c r="H110" s="126" t="s">
        <v>213</v>
      </c>
      <c r="I110" s="126" t="s">
        <v>214</v>
      </c>
      <c r="J110" s="227">
        <v>0</v>
      </c>
      <c r="K110" s="227">
        <v>0</v>
      </c>
      <c r="L110" s="227">
        <v>0</v>
      </c>
      <c r="M110" s="227">
        <v>0</v>
      </c>
      <c r="O110" s="126" t="s">
        <v>213</v>
      </c>
      <c r="P110" s="126" t="s">
        <v>214</v>
      </c>
      <c r="Q110" s="227">
        <v>0</v>
      </c>
      <c r="R110" s="227">
        <v>0</v>
      </c>
      <c r="S110" s="227">
        <v>0</v>
      </c>
      <c r="T110" s="227">
        <v>0</v>
      </c>
      <c r="V110" s="126" t="s">
        <v>213</v>
      </c>
      <c r="W110" s="126" t="s">
        <v>214</v>
      </c>
      <c r="X110" s="227">
        <v>0</v>
      </c>
      <c r="Y110" s="227">
        <v>0</v>
      </c>
      <c r="Z110" s="227">
        <v>0</v>
      </c>
      <c r="AA110" s="227">
        <v>0</v>
      </c>
      <c r="AC110" s="126" t="s">
        <v>213</v>
      </c>
      <c r="AD110" s="126" t="s">
        <v>214</v>
      </c>
      <c r="AE110" s="227">
        <v>0</v>
      </c>
      <c r="AF110" s="227">
        <v>0</v>
      </c>
      <c r="AG110" s="227">
        <v>0</v>
      </c>
      <c r="AH110" s="227">
        <v>0</v>
      </c>
      <c r="AJ110" s="126" t="s">
        <v>213</v>
      </c>
      <c r="AK110" s="126" t="s">
        <v>214</v>
      </c>
      <c r="AL110" s="227">
        <v>0</v>
      </c>
      <c r="AM110" s="227">
        <v>0</v>
      </c>
      <c r="AN110" s="227">
        <v>0</v>
      </c>
      <c r="AO110" s="227">
        <v>0</v>
      </c>
      <c r="AQ110" s="126" t="s">
        <v>213</v>
      </c>
      <c r="AR110" s="126" t="s">
        <v>214</v>
      </c>
      <c r="AS110" s="227">
        <v>0</v>
      </c>
      <c r="AT110" s="227">
        <v>0</v>
      </c>
      <c r="AU110" s="227">
        <v>0</v>
      </c>
      <c r="AV110" s="227">
        <v>0</v>
      </c>
      <c r="AX110" s="126" t="s">
        <v>213</v>
      </c>
      <c r="AY110" s="126" t="s">
        <v>214</v>
      </c>
      <c r="AZ110" s="227">
        <v>0</v>
      </c>
      <c r="BA110" s="227">
        <v>0</v>
      </c>
      <c r="BB110" s="227">
        <v>0</v>
      </c>
      <c r="BC110" s="227">
        <v>0</v>
      </c>
      <c r="BE110" s="126" t="s">
        <v>213</v>
      </c>
      <c r="BF110" s="126" t="s">
        <v>214</v>
      </c>
      <c r="BG110" s="227">
        <v>0</v>
      </c>
      <c r="BH110" s="227">
        <v>0</v>
      </c>
      <c r="BI110" s="227">
        <v>0</v>
      </c>
      <c r="BJ110" s="227">
        <v>0</v>
      </c>
      <c r="BL110" s="126" t="s">
        <v>213</v>
      </c>
      <c r="BM110" s="126" t="s">
        <v>214</v>
      </c>
      <c r="BN110" s="227">
        <v>0</v>
      </c>
      <c r="BO110" s="227">
        <v>0</v>
      </c>
      <c r="BP110" s="227">
        <v>0</v>
      </c>
      <c r="BQ110" s="227">
        <v>0</v>
      </c>
      <c r="BS110" s="126" t="s">
        <v>213</v>
      </c>
      <c r="BT110" s="126" t="s">
        <v>214</v>
      </c>
      <c r="BU110" s="227">
        <v>0</v>
      </c>
      <c r="BV110" s="227">
        <v>0</v>
      </c>
      <c r="BW110" s="227">
        <v>0</v>
      </c>
      <c r="BX110" s="227">
        <v>0</v>
      </c>
      <c r="BZ110" s="126" t="s">
        <v>213</v>
      </c>
      <c r="CA110" s="126" t="s">
        <v>214</v>
      </c>
      <c r="CB110" s="227">
        <v>0</v>
      </c>
      <c r="CC110" s="227">
        <v>0</v>
      </c>
      <c r="CD110" s="227">
        <v>0</v>
      </c>
      <c r="CE110" s="227">
        <v>0</v>
      </c>
    </row>
    <row r="111" spans="1:83">
      <c r="A111" s="126" t="s">
        <v>215</v>
      </c>
      <c r="B111" s="126" t="s">
        <v>216</v>
      </c>
      <c r="C111" s="227">
        <v>0</v>
      </c>
      <c r="D111" s="227">
        <v>0</v>
      </c>
      <c r="E111" s="227">
        <v>0</v>
      </c>
      <c r="F111" s="227">
        <v>0</v>
      </c>
      <c r="H111" s="126" t="s">
        <v>215</v>
      </c>
      <c r="I111" s="126" t="s">
        <v>216</v>
      </c>
      <c r="J111" s="227">
        <v>0</v>
      </c>
      <c r="K111" s="227">
        <v>0</v>
      </c>
      <c r="L111" s="227">
        <v>0</v>
      </c>
      <c r="M111" s="227">
        <v>0</v>
      </c>
      <c r="O111" s="126" t="s">
        <v>215</v>
      </c>
      <c r="P111" s="126" t="s">
        <v>216</v>
      </c>
      <c r="Q111" s="227">
        <v>0</v>
      </c>
      <c r="R111" s="227">
        <v>0</v>
      </c>
      <c r="S111" s="227">
        <v>0</v>
      </c>
      <c r="T111" s="227">
        <v>0</v>
      </c>
      <c r="V111" s="126" t="s">
        <v>215</v>
      </c>
      <c r="W111" s="126" t="s">
        <v>216</v>
      </c>
      <c r="X111" s="227">
        <v>0</v>
      </c>
      <c r="Y111" s="227">
        <v>0</v>
      </c>
      <c r="Z111" s="227">
        <v>0</v>
      </c>
      <c r="AA111" s="227">
        <v>0</v>
      </c>
      <c r="AC111" s="126" t="s">
        <v>215</v>
      </c>
      <c r="AD111" s="126" t="s">
        <v>216</v>
      </c>
      <c r="AE111" s="227">
        <v>0</v>
      </c>
      <c r="AF111" s="227">
        <v>0</v>
      </c>
      <c r="AG111" s="227">
        <v>0</v>
      </c>
      <c r="AH111" s="227">
        <v>0</v>
      </c>
      <c r="AJ111" s="126" t="s">
        <v>215</v>
      </c>
      <c r="AK111" s="126" t="s">
        <v>216</v>
      </c>
      <c r="AL111" s="227">
        <v>0</v>
      </c>
      <c r="AM111" s="227">
        <v>0</v>
      </c>
      <c r="AN111" s="227">
        <v>0</v>
      </c>
      <c r="AO111" s="227">
        <v>0</v>
      </c>
      <c r="AQ111" s="126" t="s">
        <v>215</v>
      </c>
      <c r="AR111" s="126" t="s">
        <v>216</v>
      </c>
      <c r="AS111" s="227">
        <v>0</v>
      </c>
      <c r="AT111" s="227">
        <v>0</v>
      </c>
      <c r="AU111" s="227">
        <v>0</v>
      </c>
      <c r="AV111" s="227">
        <v>0</v>
      </c>
      <c r="AX111" s="126" t="s">
        <v>215</v>
      </c>
      <c r="AY111" s="126" t="s">
        <v>216</v>
      </c>
      <c r="AZ111" s="227">
        <v>0</v>
      </c>
      <c r="BA111" s="227">
        <v>0</v>
      </c>
      <c r="BB111" s="227">
        <v>0</v>
      </c>
      <c r="BC111" s="227">
        <v>0</v>
      </c>
      <c r="BE111" s="126" t="s">
        <v>215</v>
      </c>
      <c r="BF111" s="126" t="s">
        <v>216</v>
      </c>
      <c r="BG111" s="227">
        <v>0</v>
      </c>
      <c r="BH111" s="227">
        <v>0</v>
      </c>
      <c r="BI111" s="227">
        <v>0</v>
      </c>
      <c r="BJ111" s="227">
        <v>0</v>
      </c>
      <c r="BL111" s="126" t="s">
        <v>215</v>
      </c>
      <c r="BM111" s="126" t="s">
        <v>216</v>
      </c>
      <c r="BN111" s="227">
        <v>0</v>
      </c>
      <c r="BO111" s="227">
        <v>0</v>
      </c>
      <c r="BP111" s="227">
        <v>0</v>
      </c>
      <c r="BQ111" s="227">
        <v>0</v>
      </c>
      <c r="BS111" s="126" t="s">
        <v>215</v>
      </c>
      <c r="BT111" s="126" t="s">
        <v>216</v>
      </c>
      <c r="BU111" s="227">
        <v>0</v>
      </c>
      <c r="BV111" s="227">
        <v>0</v>
      </c>
      <c r="BW111" s="227">
        <v>0</v>
      </c>
      <c r="BX111" s="227">
        <v>0</v>
      </c>
      <c r="BZ111" s="126" t="s">
        <v>215</v>
      </c>
      <c r="CA111" s="126" t="s">
        <v>216</v>
      </c>
      <c r="CB111" s="227">
        <v>0</v>
      </c>
      <c r="CC111" s="227">
        <v>0</v>
      </c>
      <c r="CD111" s="227">
        <v>0</v>
      </c>
      <c r="CE111" s="227">
        <v>0</v>
      </c>
    </row>
    <row r="112" spans="1:83">
      <c r="A112" s="126" t="s">
        <v>217</v>
      </c>
      <c r="B112" s="126" t="s">
        <v>218</v>
      </c>
      <c r="C112" s="227">
        <v>0</v>
      </c>
      <c r="D112" s="227">
        <v>0</v>
      </c>
      <c r="E112" s="227">
        <v>0</v>
      </c>
      <c r="F112" s="227">
        <v>0</v>
      </c>
      <c r="H112" s="126" t="s">
        <v>217</v>
      </c>
      <c r="I112" s="126" t="s">
        <v>218</v>
      </c>
      <c r="J112" s="227">
        <v>0</v>
      </c>
      <c r="K112" s="227">
        <v>0</v>
      </c>
      <c r="L112" s="227">
        <v>0</v>
      </c>
      <c r="M112" s="227">
        <v>0</v>
      </c>
      <c r="O112" s="126" t="s">
        <v>217</v>
      </c>
      <c r="P112" s="126" t="s">
        <v>218</v>
      </c>
      <c r="Q112" s="227">
        <v>0</v>
      </c>
      <c r="R112" s="227">
        <v>0</v>
      </c>
      <c r="S112" s="227">
        <v>0</v>
      </c>
      <c r="T112" s="227">
        <v>0</v>
      </c>
      <c r="V112" s="126" t="s">
        <v>217</v>
      </c>
      <c r="W112" s="126" t="s">
        <v>218</v>
      </c>
      <c r="X112" s="227">
        <v>0</v>
      </c>
      <c r="Y112" s="227">
        <v>0</v>
      </c>
      <c r="Z112" s="227">
        <v>0</v>
      </c>
      <c r="AA112" s="227">
        <v>0</v>
      </c>
      <c r="AC112" s="126" t="s">
        <v>217</v>
      </c>
      <c r="AD112" s="126" t="s">
        <v>218</v>
      </c>
      <c r="AE112" s="227">
        <v>0</v>
      </c>
      <c r="AF112" s="227">
        <v>0</v>
      </c>
      <c r="AG112" s="227">
        <v>0</v>
      </c>
      <c r="AH112" s="227">
        <v>0</v>
      </c>
      <c r="AJ112" s="126" t="s">
        <v>217</v>
      </c>
      <c r="AK112" s="126" t="s">
        <v>218</v>
      </c>
      <c r="AL112" s="227">
        <v>0</v>
      </c>
      <c r="AM112" s="227">
        <v>0</v>
      </c>
      <c r="AN112" s="227">
        <v>0</v>
      </c>
      <c r="AO112" s="227">
        <v>0</v>
      </c>
      <c r="AQ112" s="126" t="s">
        <v>217</v>
      </c>
      <c r="AR112" s="126" t="s">
        <v>218</v>
      </c>
      <c r="AS112" s="227">
        <v>0</v>
      </c>
      <c r="AT112" s="227">
        <v>0</v>
      </c>
      <c r="AU112" s="227">
        <v>0</v>
      </c>
      <c r="AV112" s="227">
        <v>0</v>
      </c>
      <c r="AX112" s="126" t="s">
        <v>217</v>
      </c>
      <c r="AY112" s="126" t="s">
        <v>218</v>
      </c>
      <c r="AZ112" s="227">
        <v>0</v>
      </c>
      <c r="BA112" s="227">
        <v>0</v>
      </c>
      <c r="BB112" s="227">
        <v>0</v>
      </c>
      <c r="BC112" s="227">
        <v>0</v>
      </c>
      <c r="BE112" s="126" t="s">
        <v>217</v>
      </c>
      <c r="BF112" s="126" t="s">
        <v>218</v>
      </c>
      <c r="BG112" s="227">
        <v>0</v>
      </c>
      <c r="BH112" s="227">
        <v>0</v>
      </c>
      <c r="BI112" s="227">
        <v>0</v>
      </c>
      <c r="BJ112" s="227">
        <v>0</v>
      </c>
      <c r="BL112" s="126" t="s">
        <v>217</v>
      </c>
      <c r="BM112" s="126" t="s">
        <v>218</v>
      </c>
      <c r="BN112" s="227">
        <v>0</v>
      </c>
      <c r="BO112" s="227">
        <v>0</v>
      </c>
      <c r="BP112" s="227">
        <v>0</v>
      </c>
      <c r="BQ112" s="227">
        <v>0</v>
      </c>
      <c r="BS112" s="126" t="s">
        <v>217</v>
      </c>
      <c r="BT112" s="126" t="s">
        <v>218</v>
      </c>
      <c r="BU112" s="227">
        <v>0</v>
      </c>
      <c r="BV112" s="227">
        <v>0</v>
      </c>
      <c r="BW112" s="227">
        <v>0</v>
      </c>
      <c r="BX112" s="227">
        <v>0</v>
      </c>
      <c r="BZ112" s="126" t="s">
        <v>217</v>
      </c>
      <c r="CA112" s="126" t="s">
        <v>218</v>
      </c>
      <c r="CB112" s="227">
        <v>0</v>
      </c>
      <c r="CC112" s="227">
        <v>0</v>
      </c>
      <c r="CD112" s="227">
        <v>0</v>
      </c>
      <c r="CE112" s="227">
        <v>0</v>
      </c>
    </row>
    <row r="113" spans="1:83">
      <c r="A113" s="126" t="s">
        <v>219</v>
      </c>
      <c r="B113" s="126" t="s">
        <v>220</v>
      </c>
      <c r="C113" s="227">
        <v>0</v>
      </c>
      <c r="D113" s="227">
        <v>0</v>
      </c>
      <c r="E113" s="227">
        <v>0</v>
      </c>
      <c r="F113" s="227">
        <v>0</v>
      </c>
      <c r="H113" s="126" t="s">
        <v>219</v>
      </c>
      <c r="I113" s="126" t="s">
        <v>220</v>
      </c>
      <c r="J113" s="227">
        <v>0</v>
      </c>
      <c r="K113" s="227">
        <v>0</v>
      </c>
      <c r="L113" s="227">
        <v>0</v>
      </c>
      <c r="M113" s="227">
        <v>0</v>
      </c>
      <c r="O113" s="126" t="s">
        <v>219</v>
      </c>
      <c r="P113" s="126" t="s">
        <v>220</v>
      </c>
      <c r="Q113" s="227">
        <v>0</v>
      </c>
      <c r="R113" s="227">
        <v>0</v>
      </c>
      <c r="S113" s="227">
        <v>0</v>
      </c>
      <c r="T113" s="227">
        <v>0</v>
      </c>
      <c r="V113" s="126" t="s">
        <v>219</v>
      </c>
      <c r="W113" s="126" t="s">
        <v>220</v>
      </c>
      <c r="X113" s="227">
        <v>0</v>
      </c>
      <c r="Y113" s="227">
        <v>0</v>
      </c>
      <c r="Z113" s="227">
        <v>0</v>
      </c>
      <c r="AA113" s="227">
        <v>0</v>
      </c>
      <c r="AC113" s="126" t="s">
        <v>219</v>
      </c>
      <c r="AD113" s="126" t="s">
        <v>220</v>
      </c>
      <c r="AE113" s="227">
        <v>0</v>
      </c>
      <c r="AF113" s="227">
        <v>0</v>
      </c>
      <c r="AG113" s="227">
        <v>0</v>
      </c>
      <c r="AH113" s="227">
        <v>0</v>
      </c>
      <c r="AJ113" s="126" t="s">
        <v>219</v>
      </c>
      <c r="AK113" s="126" t="s">
        <v>220</v>
      </c>
      <c r="AL113" s="227">
        <v>0</v>
      </c>
      <c r="AM113" s="227">
        <v>0</v>
      </c>
      <c r="AN113" s="227">
        <v>0</v>
      </c>
      <c r="AO113" s="227">
        <v>0</v>
      </c>
      <c r="AQ113" s="126" t="s">
        <v>219</v>
      </c>
      <c r="AR113" s="126" t="s">
        <v>220</v>
      </c>
      <c r="AS113" s="227">
        <v>0</v>
      </c>
      <c r="AT113" s="227">
        <v>0</v>
      </c>
      <c r="AU113" s="227">
        <v>0</v>
      </c>
      <c r="AV113" s="227">
        <v>0</v>
      </c>
      <c r="AX113" s="126" t="s">
        <v>219</v>
      </c>
      <c r="AY113" s="126" t="s">
        <v>220</v>
      </c>
      <c r="AZ113" s="227">
        <v>0</v>
      </c>
      <c r="BA113" s="227">
        <v>0</v>
      </c>
      <c r="BB113" s="227">
        <v>0</v>
      </c>
      <c r="BC113" s="227">
        <v>0</v>
      </c>
      <c r="BE113" s="126" t="s">
        <v>219</v>
      </c>
      <c r="BF113" s="126" t="s">
        <v>220</v>
      </c>
      <c r="BG113" s="227">
        <v>0</v>
      </c>
      <c r="BH113" s="227">
        <v>0</v>
      </c>
      <c r="BI113" s="227">
        <v>0</v>
      </c>
      <c r="BJ113" s="227">
        <v>0</v>
      </c>
      <c r="BL113" s="126" t="s">
        <v>219</v>
      </c>
      <c r="BM113" s="126" t="s">
        <v>220</v>
      </c>
      <c r="BN113" s="227">
        <v>0</v>
      </c>
      <c r="BO113" s="227">
        <v>0</v>
      </c>
      <c r="BP113" s="227">
        <v>0</v>
      </c>
      <c r="BQ113" s="227">
        <v>0</v>
      </c>
      <c r="BS113" s="126" t="s">
        <v>219</v>
      </c>
      <c r="BT113" s="126" t="s">
        <v>220</v>
      </c>
      <c r="BU113" s="227">
        <v>0</v>
      </c>
      <c r="BV113" s="227">
        <v>0</v>
      </c>
      <c r="BW113" s="227">
        <v>0</v>
      </c>
      <c r="BX113" s="227">
        <v>0</v>
      </c>
      <c r="BZ113" s="126" t="s">
        <v>219</v>
      </c>
      <c r="CA113" s="126" t="s">
        <v>220</v>
      </c>
      <c r="CB113" s="227">
        <v>0</v>
      </c>
      <c r="CC113" s="227">
        <v>0</v>
      </c>
      <c r="CD113" s="227">
        <v>0</v>
      </c>
      <c r="CE113" s="227">
        <v>0</v>
      </c>
    </row>
    <row r="114" spans="1:83">
      <c r="A114" s="126" t="s">
        <v>221</v>
      </c>
      <c r="B114" s="126" t="s">
        <v>222</v>
      </c>
      <c r="C114" s="227">
        <v>0</v>
      </c>
      <c r="D114" s="227">
        <v>0</v>
      </c>
      <c r="E114" s="227">
        <v>0</v>
      </c>
      <c r="F114" s="227">
        <v>0</v>
      </c>
      <c r="H114" s="126" t="s">
        <v>221</v>
      </c>
      <c r="I114" s="126" t="s">
        <v>222</v>
      </c>
      <c r="J114" s="227">
        <v>0</v>
      </c>
      <c r="K114" s="227">
        <v>0</v>
      </c>
      <c r="L114" s="227">
        <v>0</v>
      </c>
      <c r="M114" s="227">
        <v>0</v>
      </c>
      <c r="O114" s="126" t="s">
        <v>221</v>
      </c>
      <c r="P114" s="126" t="s">
        <v>222</v>
      </c>
      <c r="Q114" s="227">
        <v>0</v>
      </c>
      <c r="R114" s="227">
        <v>0</v>
      </c>
      <c r="S114" s="227">
        <v>0</v>
      </c>
      <c r="T114" s="227">
        <v>0</v>
      </c>
      <c r="V114" s="126" t="s">
        <v>221</v>
      </c>
      <c r="W114" s="126" t="s">
        <v>222</v>
      </c>
      <c r="X114" s="227">
        <v>0</v>
      </c>
      <c r="Y114" s="227">
        <v>0</v>
      </c>
      <c r="Z114" s="227">
        <v>0</v>
      </c>
      <c r="AA114" s="227">
        <v>0</v>
      </c>
      <c r="AC114" s="126" t="s">
        <v>221</v>
      </c>
      <c r="AD114" s="126" t="s">
        <v>222</v>
      </c>
      <c r="AE114" s="227">
        <v>0</v>
      </c>
      <c r="AF114" s="227">
        <v>0</v>
      </c>
      <c r="AG114" s="227">
        <v>0</v>
      </c>
      <c r="AH114" s="227">
        <v>0</v>
      </c>
      <c r="AJ114" s="126" t="s">
        <v>221</v>
      </c>
      <c r="AK114" s="126" t="s">
        <v>222</v>
      </c>
      <c r="AL114" s="227">
        <v>0</v>
      </c>
      <c r="AM114" s="227">
        <v>0</v>
      </c>
      <c r="AN114" s="227">
        <v>0</v>
      </c>
      <c r="AO114" s="227">
        <v>0</v>
      </c>
      <c r="AQ114" s="126" t="s">
        <v>221</v>
      </c>
      <c r="AR114" s="126" t="s">
        <v>222</v>
      </c>
      <c r="AS114" s="227">
        <v>0</v>
      </c>
      <c r="AT114" s="227">
        <v>0</v>
      </c>
      <c r="AU114" s="227">
        <v>0</v>
      </c>
      <c r="AV114" s="227">
        <v>0</v>
      </c>
      <c r="AX114" s="126" t="s">
        <v>221</v>
      </c>
      <c r="AY114" s="126" t="s">
        <v>222</v>
      </c>
      <c r="AZ114" s="227">
        <v>0</v>
      </c>
      <c r="BA114" s="227">
        <v>0</v>
      </c>
      <c r="BB114" s="227">
        <v>0</v>
      </c>
      <c r="BC114" s="227">
        <v>0</v>
      </c>
      <c r="BE114" s="126" t="s">
        <v>221</v>
      </c>
      <c r="BF114" s="126" t="s">
        <v>222</v>
      </c>
      <c r="BG114" s="227">
        <v>0</v>
      </c>
      <c r="BH114" s="227">
        <v>0</v>
      </c>
      <c r="BI114" s="227">
        <v>0</v>
      </c>
      <c r="BJ114" s="227">
        <v>0</v>
      </c>
      <c r="BL114" s="126" t="s">
        <v>221</v>
      </c>
      <c r="BM114" s="126" t="s">
        <v>222</v>
      </c>
      <c r="BN114" s="227">
        <v>0</v>
      </c>
      <c r="BO114" s="227">
        <v>0</v>
      </c>
      <c r="BP114" s="227">
        <v>0</v>
      </c>
      <c r="BQ114" s="227">
        <v>0</v>
      </c>
      <c r="BS114" s="126" t="s">
        <v>221</v>
      </c>
      <c r="BT114" s="126" t="s">
        <v>222</v>
      </c>
      <c r="BU114" s="227">
        <v>0</v>
      </c>
      <c r="BV114" s="227">
        <v>0</v>
      </c>
      <c r="BW114" s="227">
        <v>0</v>
      </c>
      <c r="BX114" s="227">
        <v>0</v>
      </c>
      <c r="BZ114" s="126" t="s">
        <v>221</v>
      </c>
      <c r="CA114" s="126" t="s">
        <v>222</v>
      </c>
      <c r="CB114" s="227">
        <v>0</v>
      </c>
      <c r="CC114" s="227">
        <v>0</v>
      </c>
      <c r="CD114" s="227">
        <v>0</v>
      </c>
      <c r="CE114" s="227">
        <v>0</v>
      </c>
    </row>
    <row r="115" spans="1:83">
      <c r="A115" s="126" t="s">
        <v>223</v>
      </c>
      <c r="B115" s="126" t="s">
        <v>224</v>
      </c>
      <c r="C115" s="227">
        <v>0</v>
      </c>
      <c r="D115" s="227">
        <v>0</v>
      </c>
      <c r="E115" s="227">
        <v>0</v>
      </c>
      <c r="F115" s="227">
        <v>0</v>
      </c>
      <c r="H115" s="126" t="s">
        <v>223</v>
      </c>
      <c r="I115" s="126" t="s">
        <v>224</v>
      </c>
      <c r="J115" s="227">
        <v>0</v>
      </c>
      <c r="K115" s="227">
        <v>0</v>
      </c>
      <c r="L115" s="227">
        <v>0</v>
      </c>
      <c r="M115" s="227">
        <v>0</v>
      </c>
      <c r="O115" s="126" t="s">
        <v>223</v>
      </c>
      <c r="P115" s="126" t="s">
        <v>224</v>
      </c>
      <c r="Q115" s="227">
        <v>0</v>
      </c>
      <c r="R115" s="227">
        <v>0</v>
      </c>
      <c r="S115" s="227">
        <v>0</v>
      </c>
      <c r="T115" s="227">
        <v>0</v>
      </c>
      <c r="V115" s="126" t="s">
        <v>223</v>
      </c>
      <c r="W115" s="126" t="s">
        <v>224</v>
      </c>
      <c r="X115" s="227">
        <v>0</v>
      </c>
      <c r="Y115" s="227">
        <v>0</v>
      </c>
      <c r="Z115" s="227">
        <v>0</v>
      </c>
      <c r="AA115" s="227">
        <v>0</v>
      </c>
      <c r="AC115" s="126" t="s">
        <v>223</v>
      </c>
      <c r="AD115" s="126" t="s">
        <v>224</v>
      </c>
      <c r="AE115" s="227">
        <v>0</v>
      </c>
      <c r="AF115" s="227">
        <v>0</v>
      </c>
      <c r="AG115" s="227">
        <v>0</v>
      </c>
      <c r="AH115" s="227">
        <v>0</v>
      </c>
      <c r="AJ115" s="126" t="s">
        <v>223</v>
      </c>
      <c r="AK115" s="126" t="s">
        <v>224</v>
      </c>
      <c r="AL115" s="227">
        <v>0</v>
      </c>
      <c r="AM115" s="227">
        <v>0</v>
      </c>
      <c r="AN115" s="227">
        <v>0</v>
      </c>
      <c r="AO115" s="227">
        <v>0</v>
      </c>
      <c r="AQ115" s="126" t="s">
        <v>223</v>
      </c>
      <c r="AR115" s="126" t="s">
        <v>224</v>
      </c>
      <c r="AS115" s="227">
        <v>0</v>
      </c>
      <c r="AT115" s="227">
        <v>0</v>
      </c>
      <c r="AU115" s="227">
        <v>0</v>
      </c>
      <c r="AV115" s="227">
        <v>0</v>
      </c>
      <c r="AX115" s="126" t="s">
        <v>223</v>
      </c>
      <c r="AY115" s="126" t="s">
        <v>224</v>
      </c>
      <c r="AZ115" s="227">
        <v>0</v>
      </c>
      <c r="BA115" s="227">
        <v>0</v>
      </c>
      <c r="BB115" s="227">
        <v>0</v>
      </c>
      <c r="BC115" s="227">
        <v>0</v>
      </c>
      <c r="BE115" s="126" t="s">
        <v>223</v>
      </c>
      <c r="BF115" s="126" t="s">
        <v>224</v>
      </c>
      <c r="BG115" s="227">
        <v>0</v>
      </c>
      <c r="BH115" s="227">
        <v>0</v>
      </c>
      <c r="BI115" s="227">
        <v>0</v>
      </c>
      <c r="BJ115" s="227">
        <v>0</v>
      </c>
      <c r="BL115" s="126" t="s">
        <v>223</v>
      </c>
      <c r="BM115" s="126" t="s">
        <v>224</v>
      </c>
      <c r="BN115" s="227">
        <v>0</v>
      </c>
      <c r="BO115" s="227">
        <v>0</v>
      </c>
      <c r="BP115" s="227">
        <v>0</v>
      </c>
      <c r="BQ115" s="227">
        <v>0</v>
      </c>
      <c r="BS115" s="126" t="s">
        <v>223</v>
      </c>
      <c r="BT115" s="126" t="s">
        <v>224</v>
      </c>
      <c r="BU115" s="227">
        <v>0</v>
      </c>
      <c r="BV115" s="227">
        <v>0</v>
      </c>
      <c r="BW115" s="227">
        <v>0</v>
      </c>
      <c r="BX115" s="227">
        <v>0</v>
      </c>
      <c r="BZ115" s="126" t="s">
        <v>223</v>
      </c>
      <c r="CA115" s="126" t="s">
        <v>224</v>
      </c>
      <c r="CB115" s="227">
        <v>0</v>
      </c>
      <c r="CC115" s="227">
        <v>0</v>
      </c>
      <c r="CD115" s="227">
        <v>0</v>
      </c>
      <c r="CE115" s="227">
        <v>0</v>
      </c>
    </row>
    <row r="116" spans="1:83">
      <c r="A116" s="126" t="s">
        <v>1124</v>
      </c>
      <c r="B116" s="126" t="s">
        <v>1146</v>
      </c>
      <c r="C116" s="227">
        <v>0</v>
      </c>
      <c r="D116" s="227">
        <v>0</v>
      </c>
      <c r="E116" s="227">
        <v>0</v>
      </c>
      <c r="F116" s="227">
        <v>0</v>
      </c>
      <c r="H116" s="126" t="s">
        <v>1124</v>
      </c>
      <c r="I116" s="126" t="s">
        <v>1146</v>
      </c>
      <c r="J116" s="227">
        <v>0</v>
      </c>
      <c r="K116" s="227">
        <v>0</v>
      </c>
      <c r="L116" s="227">
        <v>0</v>
      </c>
      <c r="M116" s="227">
        <v>0</v>
      </c>
      <c r="O116" s="126" t="s">
        <v>1124</v>
      </c>
      <c r="P116" s="126" t="s">
        <v>1146</v>
      </c>
      <c r="Q116" s="227">
        <v>0</v>
      </c>
      <c r="R116" s="227">
        <v>0</v>
      </c>
      <c r="S116" s="227">
        <v>0</v>
      </c>
      <c r="T116" s="227">
        <v>0</v>
      </c>
      <c r="V116" s="126" t="s">
        <v>1124</v>
      </c>
      <c r="W116" s="126" t="s">
        <v>1146</v>
      </c>
      <c r="X116" s="227">
        <v>0</v>
      </c>
      <c r="Y116" s="227">
        <v>0</v>
      </c>
      <c r="Z116" s="227">
        <v>0</v>
      </c>
      <c r="AA116" s="227">
        <v>0</v>
      </c>
      <c r="AC116" s="126" t="s">
        <v>1124</v>
      </c>
      <c r="AD116" s="126" t="s">
        <v>1146</v>
      </c>
      <c r="AE116" s="227">
        <v>0</v>
      </c>
      <c r="AF116" s="227">
        <v>0</v>
      </c>
      <c r="AG116" s="227">
        <v>0</v>
      </c>
      <c r="AH116" s="227">
        <v>0</v>
      </c>
      <c r="AJ116" s="126" t="s">
        <v>1124</v>
      </c>
      <c r="AK116" s="126" t="s">
        <v>1146</v>
      </c>
      <c r="AL116" s="227">
        <v>0</v>
      </c>
      <c r="AM116" s="227">
        <v>0</v>
      </c>
      <c r="AN116" s="227">
        <v>0</v>
      </c>
      <c r="AO116" s="227">
        <v>0</v>
      </c>
      <c r="AQ116" s="126" t="s">
        <v>1124</v>
      </c>
      <c r="AR116" s="126" t="s">
        <v>1146</v>
      </c>
      <c r="AS116" s="227">
        <v>0</v>
      </c>
      <c r="AT116" s="227">
        <v>0</v>
      </c>
      <c r="AU116" s="227">
        <v>0</v>
      </c>
      <c r="AV116" s="227">
        <v>0</v>
      </c>
      <c r="AX116" s="126" t="s">
        <v>1124</v>
      </c>
      <c r="AY116" s="126" t="s">
        <v>1146</v>
      </c>
      <c r="AZ116" s="227">
        <v>0</v>
      </c>
      <c r="BA116" s="227">
        <v>0</v>
      </c>
      <c r="BB116" s="227">
        <v>0</v>
      </c>
      <c r="BC116" s="227">
        <v>0</v>
      </c>
      <c r="BE116" s="126" t="s">
        <v>1124</v>
      </c>
      <c r="BF116" s="126" t="s">
        <v>1146</v>
      </c>
      <c r="BG116" s="227">
        <v>0</v>
      </c>
      <c r="BH116" s="227">
        <v>0</v>
      </c>
      <c r="BI116" s="227">
        <v>0</v>
      </c>
      <c r="BJ116" s="227">
        <v>0</v>
      </c>
      <c r="BL116" s="126" t="s">
        <v>1124</v>
      </c>
      <c r="BM116" s="126" t="s">
        <v>1146</v>
      </c>
      <c r="BN116" s="227">
        <v>0</v>
      </c>
      <c r="BO116" s="227">
        <v>0</v>
      </c>
      <c r="BP116" s="227">
        <v>0</v>
      </c>
      <c r="BQ116" s="227">
        <v>0</v>
      </c>
      <c r="BS116" s="126" t="s">
        <v>1124</v>
      </c>
      <c r="BT116" s="126" t="s">
        <v>1146</v>
      </c>
      <c r="BU116" s="227">
        <v>0</v>
      </c>
      <c r="BV116" s="227">
        <v>0</v>
      </c>
      <c r="BW116" s="227">
        <v>0</v>
      </c>
      <c r="BX116" s="227">
        <v>0</v>
      </c>
      <c r="BZ116" s="126" t="s">
        <v>1124</v>
      </c>
      <c r="CA116" s="126" t="s">
        <v>1146</v>
      </c>
      <c r="CB116" s="227">
        <v>0</v>
      </c>
      <c r="CC116" s="227">
        <v>0</v>
      </c>
      <c r="CD116" s="227">
        <v>0</v>
      </c>
      <c r="CE116" s="227">
        <v>0</v>
      </c>
    </row>
    <row r="117" spans="1:83">
      <c r="A117" s="126" t="s">
        <v>225</v>
      </c>
      <c r="B117" s="126" t="s">
        <v>226</v>
      </c>
      <c r="C117" s="227">
        <v>0</v>
      </c>
      <c r="D117" s="227">
        <v>0</v>
      </c>
      <c r="E117" s="227">
        <v>0</v>
      </c>
      <c r="F117" s="227">
        <v>0</v>
      </c>
      <c r="H117" s="126" t="s">
        <v>225</v>
      </c>
      <c r="I117" s="126" t="s">
        <v>226</v>
      </c>
      <c r="J117" s="227">
        <v>0</v>
      </c>
      <c r="K117" s="227">
        <v>0</v>
      </c>
      <c r="L117" s="227">
        <v>0</v>
      </c>
      <c r="M117" s="227">
        <v>0</v>
      </c>
      <c r="O117" s="126" t="s">
        <v>225</v>
      </c>
      <c r="P117" s="126" t="s">
        <v>226</v>
      </c>
      <c r="Q117" s="227">
        <v>0</v>
      </c>
      <c r="R117" s="227">
        <v>0</v>
      </c>
      <c r="S117" s="227">
        <v>0</v>
      </c>
      <c r="T117" s="227">
        <v>0</v>
      </c>
      <c r="V117" s="126" t="s">
        <v>225</v>
      </c>
      <c r="W117" s="126" t="s">
        <v>226</v>
      </c>
      <c r="X117" s="227">
        <v>0</v>
      </c>
      <c r="Y117" s="227">
        <v>0</v>
      </c>
      <c r="Z117" s="227">
        <v>0</v>
      </c>
      <c r="AA117" s="227">
        <v>0</v>
      </c>
      <c r="AC117" s="126" t="s">
        <v>225</v>
      </c>
      <c r="AD117" s="126" t="s">
        <v>226</v>
      </c>
      <c r="AE117" s="227">
        <v>0</v>
      </c>
      <c r="AF117" s="227">
        <v>0</v>
      </c>
      <c r="AG117" s="227">
        <v>0</v>
      </c>
      <c r="AH117" s="227">
        <v>0</v>
      </c>
      <c r="AJ117" s="126" t="s">
        <v>225</v>
      </c>
      <c r="AK117" s="126" t="s">
        <v>226</v>
      </c>
      <c r="AL117" s="227">
        <v>0</v>
      </c>
      <c r="AM117" s="227">
        <v>0</v>
      </c>
      <c r="AN117" s="227">
        <v>0</v>
      </c>
      <c r="AO117" s="227">
        <v>0</v>
      </c>
      <c r="AQ117" s="126" t="s">
        <v>225</v>
      </c>
      <c r="AR117" s="126" t="s">
        <v>226</v>
      </c>
      <c r="AS117" s="227">
        <v>0</v>
      </c>
      <c r="AT117" s="227">
        <v>0</v>
      </c>
      <c r="AU117" s="227">
        <v>0</v>
      </c>
      <c r="AV117" s="227">
        <v>0</v>
      </c>
      <c r="AX117" s="126" t="s">
        <v>225</v>
      </c>
      <c r="AY117" s="126" t="s">
        <v>226</v>
      </c>
      <c r="AZ117" s="227">
        <v>0</v>
      </c>
      <c r="BA117" s="227">
        <v>0</v>
      </c>
      <c r="BB117" s="227">
        <v>0</v>
      </c>
      <c r="BC117" s="227">
        <v>0</v>
      </c>
      <c r="BE117" s="126" t="s">
        <v>225</v>
      </c>
      <c r="BF117" s="126" t="s">
        <v>226</v>
      </c>
      <c r="BG117" s="227">
        <v>0</v>
      </c>
      <c r="BH117" s="227">
        <v>0</v>
      </c>
      <c r="BI117" s="227">
        <v>0</v>
      </c>
      <c r="BJ117" s="227">
        <v>0</v>
      </c>
      <c r="BL117" s="126" t="s">
        <v>225</v>
      </c>
      <c r="BM117" s="126" t="s">
        <v>226</v>
      </c>
      <c r="BN117" s="227">
        <v>0</v>
      </c>
      <c r="BO117" s="227">
        <v>0</v>
      </c>
      <c r="BP117" s="227">
        <v>0</v>
      </c>
      <c r="BQ117" s="227">
        <v>0</v>
      </c>
      <c r="BS117" s="126" t="s">
        <v>225</v>
      </c>
      <c r="BT117" s="126" t="s">
        <v>226</v>
      </c>
      <c r="BU117" s="227">
        <v>0</v>
      </c>
      <c r="BV117" s="227">
        <v>0</v>
      </c>
      <c r="BW117" s="227">
        <v>0</v>
      </c>
      <c r="BX117" s="227">
        <v>0</v>
      </c>
      <c r="BZ117" s="126" t="s">
        <v>225</v>
      </c>
      <c r="CA117" s="126" t="s">
        <v>226</v>
      </c>
      <c r="CB117" s="227">
        <v>0</v>
      </c>
      <c r="CC117" s="227">
        <v>0</v>
      </c>
      <c r="CD117" s="227">
        <v>0</v>
      </c>
      <c r="CE117" s="227">
        <v>0</v>
      </c>
    </row>
    <row r="118" spans="1:83">
      <c r="A118" s="126" t="s">
        <v>227</v>
      </c>
      <c r="B118" s="126" t="s">
        <v>228</v>
      </c>
      <c r="C118" s="227">
        <v>0</v>
      </c>
      <c r="D118" s="227">
        <v>0</v>
      </c>
      <c r="E118" s="227">
        <v>0</v>
      </c>
      <c r="F118" s="227">
        <v>0</v>
      </c>
      <c r="H118" s="126" t="s">
        <v>227</v>
      </c>
      <c r="I118" s="126" t="s">
        <v>228</v>
      </c>
      <c r="J118" s="227">
        <v>0</v>
      </c>
      <c r="K118" s="227">
        <v>0</v>
      </c>
      <c r="L118" s="227">
        <v>0</v>
      </c>
      <c r="M118" s="227">
        <v>0</v>
      </c>
      <c r="O118" s="126" t="s">
        <v>227</v>
      </c>
      <c r="P118" s="126" t="s">
        <v>228</v>
      </c>
      <c r="Q118" s="227">
        <v>0</v>
      </c>
      <c r="R118" s="227">
        <v>0</v>
      </c>
      <c r="S118" s="227">
        <v>0</v>
      </c>
      <c r="T118" s="227">
        <v>0</v>
      </c>
      <c r="V118" s="126" t="s">
        <v>227</v>
      </c>
      <c r="W118" s="126" t="s">
        <v>228</v>
      </c>
      <c r="X118" s="227">
        <v>0</v>
      </c>
      <c r="Y118" s="227">
        <v>0</v>
      </c>
      <c r="Z118" s="227">
        <v>0</v>
      </c>
      <c r="AA118" s="227">
        <v>0</v>
      </c>
      <c r="AC118" s="126" t="s">
        <v>227</v>
      </c>
      <c r="AD118" s="126" t="s">
        <v>228</v>
      </c>
      <c r="AE118" s="227">
        <v>0</v>
      </c>
      <c r="AF118" s="227">
        <v>0</v>
      </c>
      <c r="AG118" s="227">
        <v>0</v>
      </c>
      <c r="AH118" s="227">
        <v>0</v>
      </c>
      <c r="AJ118" s="126" t="s">
        <v>227</v>
      </c>
      <c r="AK118" s="126" t="s">
        <v>228</v>
      </c>
      <c r="AL118" s="227">
        <v>0</v>
      </c>
      <c r="AM118" s="227">
        <v>0</v>
      </c>
      <c r="AN118" s="227">
        <v>0</v>
      </c>
      <c r="AO118" s="227">
        <v>0</v>
      </c>
      <c r="AQ118" s="126" t="s">
        <v>227</v>
      </c>
      <c r="AR118" s="126" t="s">
        <v>228</v>
      </c>
      <c r="AS118" s="227">
        <v>0</v>
      </c>
      <c r="AT118" s="227">
        <v>0</v>
      </c>
      <c r="AU118" s="227">
        <v>0</v>
      </c>
      <c r="AV118" s="227">
        <v>0</v>
      </c>
      <c r="AX118" s="126" t="s">
        <v>227</v>
      </c>
      <c r="AY118" s="126" t="s">
        <v>228</v>
      </c>
      <c r="AZ118" s="227">
        <v>0</v>
      </c>
      <c r="BA118" s="227">
        <v>0</v>
      </c>
      <c r="BB118" s="227">
        <v>0</v>
      </c>
      <c r="BC118" s="227">
        <v>0</v>
      </c>
      <c r="BE118" s="126" t="s">
        <v>227</v>
      </c>
      <c r="BF118" s="126" t="s">
        <v>228</v>
      </c>
      <c r="BG118" s="227">
        <v>0</v>
      </c>
      <c r="BH118" s="227">
        <v>0</v>
      </c>
      <c r="BI118" s="227">
        <v>0</v>
      </c>
      <c r="BJ118" s="227">
        <v>0</v>
      </c>
      <c r="BL118" s="126" t="s">
        <v>227</v>
      </c>
      <c r="BM118" s="126" t="s">
        <v>228</v>
      </c>
      <c r="BN118" s="227">
        <v>0</v>
      </c>
      <c r="BO118" s="227">
        <v>0</v>
      </c>
      <c r="BP118" s="227">
        <v>0</v>
      </c>
      <c r="BQ118" s="227">
        <v>0</v>
      </c>
      <c r="BS118" s="126" t="s">
        <v>227</v>
      </c>
      <c r="BT118" s="126" t="s">
        <v>228</v>
      </c>
      <c r="BU118" s="227">
        <v>0</v>
      </c>
      <c r="BV118" s="227">
        <v>0</v>
      </c>
      <c r="BW118" s="227">
        <v>0</v>
      </c>
      <c r="BX118" s="227">
        <v>0</v>
      </c>
      <c r="BZ118" s="126" t="s">
        <v>227</v>
      </c>
      <c r="CA118" s="126" t="s">
        <v>228</v>
      </c>
      <c r="CB118" s="227">
        <v>0</v>
      </c>
      <c r="CC118" s="227">
        <v>0</v>
      </c>
      <c r="CD118" s="227">
        <v>0</v>
      </c>
      <c r="CE118" s="227">
        <v>0</v>
      </c>
    </row>
    <row r="119" spans="1:83">
      <c r="A119" s="126" t="s">
        <v>1125</v>
      </c>
      <c r="B119" s="126" t="s">
        <v>1147</v>
      </c>
      <c r="C119" s="227">
        <v>0</v>
      </c>
      <c r="D119" s="227">
        <v>0</v>
      </c>
      <c r="E119" s="227">
        <v>0</v>
      </c>
      <c r="F119" s="227">
        <v>0</v>
      </c>
      <c r="H119" s="126" t="s">
        <v>1125</v>
      </c>
      <c r="I119" s="126" t="s">
        <v>1147</v>
      </c>
      <c r="J119" s="227">
        <v>0</v>
      </c>
      <c r="K119" s="227">
        <v>0</v>
      </c>
      <c r="L119" s="227">
        <v>0</v>
      </c>
      <c r="M119" s="227">
        <v>0</v>
      </c>
      <c r="O119" s="126" t="s">
        <v>1125</v>
      </c>
      <c r="P119" s="126" t="s">
        <v>1147</v>
      </c>
      <c r="Q119" s="227">
        <v>0</v>
      </c>
      <c r="R119" s="227">
        <v>0</v>
      </c>
      <c r="S119" s="227">
        <v>0</v>
      </c>
      <c r="T119" s="227">
        <v>0</v>
      </c>
      <c r="V119" s="126" t="s">
        <v>1125</v>
      </c>
      <c r="W119" s="126" t="s">
        <v>1147</v>
      </c>
      <c r="X119" s="227">
        <v>0</v>
      </c>
      <c r="Y119" s="227">
        <v>0</v>
      </c>
      <c r="Z119" s="227">
        <v>0</v>
      </c>
      <c r="AA119" s="227">
        <v>0</v>
      </c>
      <c r="AC119" s="126" t="s">
        <v>1125</v>
      </c>
      <c r="AD119" s="126" t="s">
        <v>1147</v>
      </c>
      <c r="AE119" s="227">
        <v>0</v>
      </c>
      <c r="AF119" s="227">
        <v>0</v>
      </c>
      <c r="AG119" s="227">
        <v>0</v>
      </c>
      <c r="AH119" s="227">
        <v>0</v>
      </c>
      <c r="AJ119" s="126" t="s">
        <v>1125</v>
      </c>
      <c r="AK119" s="126" t="s">
        <v>1147</v>
      </c>
      <c r="AL119" s="227">
        <v>0</v>
      </c>
      <c r="AM119" s="227">
        <v>0</v>
      </c>
      <c r="AN119" s="227">
        <v>0</v>
      </c>
      <c r="AO119" s="227">
        <v>0</v>
      </c>
      <c r="AQ119" s="126" t="s">
        <v>1125</v>
      </c>
      <c r="AR119" s="126" t="s">
        <v>1147</v>
      </c>
      <c r="AS119" s="227">
        <v>0</v>
      </c>
      <c r="AT119" s="227">
        <v>0</v>
      </c>
      <c r="AU119" s="227">
        <v>0</v>
      </c>
      <c r="AV119" s="227">
        <v>0</v>
      </c>
      <c r="AX119" s="126" t="s">
        <v>1125</v>
      </c>
      <c r="AY119" s="126" t="s">
        <v>1147</v>
      </c>
      <c r="AZ119" s="227">
        <v>0</v>
      </c>
      <c r="BA119" s="227">
        <v>0</v>
      </c>
      <c r="BB119" s="227">
        <v>0</v>
      </c>
      <c r="BC119" s="227">
        <v>0</v>
      </c>
      <c r="BE119" s="126" t="s">
        <v>1125</v>
      </c>
      <c r="BF119" s="126" t="s">
        <v>1147</v>
      </c>
      <c r="BG119" s="227">
        <v>0</v>
      </c>
      <c r="BH119" s="227">
        <v>0</v>
      </c>
      <c r="BI119" s="227">
        <v>0</v>
      </c>
      <c r="BJ119" s="227">
        <v>0</v>
      </c>
      <c r="BL119" s="126" t="s">
        <v>1125</v>
      </c>
      <c r="BM119" s="126" t="s">
        <v>1147</v>
      </c>
      <c r="BN119" s="227">
        <v>0</v>
      </c>
      <c r="BO119" s="227">
        <v>0</v>
      </c>
      <c r="BP119" s="227">
        <v>0</v>
      </c>
      <c r="BQ119" s="227">
        <v>0</v>
      </c>
      <c r="BS119" s="126" t="s">
        <v>1125</v>
      </c>
      <c r="BT119" s="126" t="s">
        <v>1147</v>
      </c>
      <c r="BU119" s="227">
        <v>0</v>
      </c>
      <c r="BV119" s="227">
        <v>0</v>
      </c>
      <c r="BW119" s="227">
        <v>0</v>
      </c>
      <c r="BX119" s="227">
        <v>0</v>
      </c>
      <c r="BZ119" s="126" t="s">
        <v>1125</v>
      </c>
      <c r="CA119" s="126" t="s">
        <v>1147</v>
      </c>
      <c r="CB119" s="227">
        <v>0</v>
      </c>
      <c r="CC119" s="227">
        <v>0</v>
      </c>
      <c r="CD119" s="227">
        <v>0</v>
      </c>
      <c r="CE119" s="227">
        <v>0</v>
      </c>
    </row>
    <row r="120" spans="1:83">
      <c r="A120" s="126" t="s">
        <v>1136</v>
      </c>
      <c r="B120" s="126" t="s">
        <v>1148</v>
      </c>
      <c r="C120" s="227">
        <v>0</v>
      </c>
      <c r="D120" s="227">
        <v>0</v>
      </c>
      <c r="E120" s="227">
        <v>0</v>
      </c>
      <c r="F120" s="227">
        <v>0</v>
      </c>
      <c r="H120" s="126" t="s">
        <v>1136</v>
      </c>
      <c r="I120" s="126" t="s">
        <v>1148</v>
      </c>
      <c r="J120" s="227">
        <v>0</v>
      </c>
      <c r="K120" s="227">
        <v>0</v>
      </c>
      <c r="L120" s="227">
        <v>0</v>
      </c>
      <c r="M120" s="227">
        <v>0</v>
      </c>
      <c r="O120" s="126" t="s">
        <v>1136</v>
      </c>
      <c r="P120" s="126" t="s">
        <v>1148</v>
      </c>
      <c r="Q120" s="227">
        <v>0</v>
      </c>
      <c r="R120" s="227">
        <v>0</v>
      </c>
      <c r="S120" s="227">
        <v>0</v>
      </c>
      <c r="T120" s="227">
        <v>0</v>
      </c>
      <c r="V120" s="126" t="s">
        <v>1136</v>
      </c>
      <c r="W120" s="126" t="s">
        <v>1148</v>
      </c>
      <c r="X120" s="227">
        <v>0</v>
      </c>
      <c r="Y120" s="227">
        <v>0</v>
      </c>
      <c r="Z120" s="227">
        <v>0</v>
      </c>
      <c r="AA120" s="227">
        <v>0</v>
      </c>
      <c r="AC120" s="126" t="s">
        <v>1136</v>
      </c>
      <c r="AD120" s="126" t="s">
        <v>1148</v>
      </c>
      <c r="AE120" s="227">
        <v>0</v>
      </c>
      <c r="AF120" s="227">
        <v>0</v>
      </c>
      <c r="AG120" s="227">
        <v>0</v>
      </c>
      <c r="AH120" s="227">
        <v>0</v>
      </c>
      <c r="AJ120" s="126" t="s">
        <v>1136</v>
      </c>
      <c r="AK120" s="126" t="s">
        <v>1148</v>
      </c>
      <c r="AL120" s="227">
        <v>0</v>
      </c>
      <c r="AM120" s="227">
        <v>0</v>
      </c>
      <c r="AN120" s="227">
        <v>0</v>
      </c>
      <c r="AO120" s="227">
        <v>0</v>
      </c>
      <c r="AQ120" s="126" t="s">
        <v>1136</v>
      </c>
      <c r="AR120" s="126" t="s">
        <v>1148</v>
      </c>
      <c r="AS120" s="227">
        <v>0</v>
      </c>
      <c r="AT120" s="227">
        <v>0</v>
      </c>
      <c r="AU120" s="227">
        <v>0</v>
      </c>
      <c r="AV120" s="227">
        <v>0</v>
      </c>
      <c r="AX120" s="126" t="s">
        <v>1136</v>
      </c>
      <c r="AY120" s="126" t="s">
        <v>1148</v>
      </c>
      <c r="AZ120" s="227">
        <v>0</v>
      </c>
      <c r="BA120" s="227">
        <v>0</v>
      </c>
      <c r="BB120" s="227">
        <v>0</v>
      </c>
      <c r="BC120" s="227">
        <v>0</v>
      </c>
      <c r="BE120" s="126" t="s">
        <v>1136</v>
      </c>
      <c r="BF120" s="126" t="s">
        <v>1148</v>
      </c>
      <c r="BG120" s="227">
        <v>0</v>
      </c>
      <c r="BH120" s="227">
        <v>0</v>
      </c>
      <c r="BI120" s="227">
        <v>0</v>
      </c>
      <c r="BJ120" s="227">
        <v>0</v>
      </c>
      <c r="BL120" s="126" t="s">
        <v>1136</v>
      </c>
      <c r="BM120" s="126" t="s">
        <v>1148</v>
      </c>
      <c r="BN120" s="227">
        <v>0</v>
      </c>
      <c r="BO120" s="227">
        <v>0</v>
      </c>
      <c r="BP120" s="227">
        <v>0</v>
      </c>
      <c r="BQ120" s="227">
        <v>0</v>
      </c>
      <c r="BS120" s="126" t="s">
        <v>1136</v>
      </c>
      <c r="BT120" s="126" t="s">
        <v>1148</v>
      </c>
      <c r="BU120" s="227">
        <v>0</v>
      </c>
      <c r="BV120" s="227">
        <v>0</v>
      </c>
      <c r="BW120" s="227">
        <v>0</v>
      </c>
      <c r="BX120" s="227">
        <v>0</v>
      </c>
      <c r="BZ120" s="126" t="s">
        <v>1136</v>
      </c>
      <c r="CA120" s="126" t="s">
        <v>1148</v>
      </c>
      <c r="CB120" s="227">
        <v>0</v>
      </c>
      <c r="CC120" s="227">
        <v>0</v>
      </c>
      <c r="CD120" s="227">
        <v>0</v>
      </c>
      <c r="CE120" s="227">
        <v>0</v>
      </c>
    </row>
    <row r="121" spans="1:83">
      <c r="A121" s="126" t="s">
        <v>229</v>
      </c>
      <c r="B121" s="126" t="s">
        <v>230</v>
      </c>
      <c r="C121" s="227">
        <v>0</v>
      </c>
      <c r="D121" s="227">
        <v>0</v>
      </c>
      <c r="E121" s="227">
        <v>0</v>
      </c>
      <c r="F121" s="227">
        <v>0</v>
      </c>
      <c r="H121" s="126" t="s">
        <v>229</v>
      </c>
      <c r="I121" s="126" t="s">
        <v>230</v>
      </c>
      <c r="J121" s="227">
        <v>0</v>
      </c>
      <c r="K121" s="227">
        <v>0</v>
      </c>
      <c r="L121" s="227">
        <v>0</v>
      </c>
      <c r="M121" s="227">
        <v>0</v>
      </c>
      <c r="O121" s="126" t="s">
        <v>229</v>
      </c>
      <c r="P121" s="126" t="s">
        <v>230</v>
      </c>
      <c r="Q121" s="227">
        <v>0</v>
      </c>
      <c r="R121" s="227">
        <v>0</v>
      </c>
      <c r="S121" s="227">
        <v>0</v>
      </c>
      <c r="T121" s="227">
        <v>0</v>
      </c>
      <c r="V121" s="126" t="s">
        <v>229</v>
      </c>
      <c r="W121" s="126" t="s">
        <v>230</v>
      </c>
      <c r="X121" s="227">
        <v>0</v>
      </c>
      <c r="Y121" s="227">
        <v>0</v>
      </c>
      <c r="Z121" s="227">
        <v>0</v>
      </c>
      <c r="AA121" s="227">
        <v>0</v>
      </c>
      <c r="AC121" s="126" t="s">
        <v>229</v>
      </c>
      <c r="AD121" s="126" t="s">
        <v>230</v>
      </c>
      <c r="AE121" s="227">
        <v>0</v>
      </c>
      <c r="AF121" s="227">
        <v>0</v>
      </c>
      <c r="AG121" s="227">
        <v>0</v>
      </c>
      <c r="AH121" s="227">
        <v>0</v>
      </c>
      <c r="AJ121" s="126" t="s">
        <v>229</v>
      </c>
      <c r="AK121" s="126" t="s">
        <v>230</v>
      </c>
      <c r="AL121" s="227">
        <v>0</v>
      </c>
      <c r="AM121" s="227">
        <v>0</v>
      </c>
      <c r="AN121" s="227">
        <v>0</v>
      </c>
      <c r="AO121" s="227">
        <v>0</v>
      </c>
      <c r="AQ121" s="126" t="s">
        <v>229</v>
      </c>
      <c r="AR121" s="126" t="s">
        <v>230</v>
      </c>
      <c r="AS121" s="227">
        <v>0</v>
      </c>
      <c r="AT121" s="227">
        <v>0</v>
      </c>
      <c r="AU121" s="227">
        <v>0</v>
      </c>
      <c r="AV121" s="227">
        <v>0</v>
      </c>
      <c r="AX121" s="126" t="s">
        <v>229</v>
      </c>
      <c r="AY121" s="126" t="s">
        <v>230</v>
      </c>
      <c r="AZ121" s="227">
        <v>0</v>
      </c>
      <c r="BA121" s="227">
        <v>0</v>
      </c>
      <c r="BB121" s="227">
        <v>0</v>
      </c>
      <c r="BC121" s="227">
        <v>0</v>
      </c>
      <c r="BE121" s="126" t="s">
        <v>229</v>
      </c>
      <c r="BF121" s="126" t="s">
        <v>230</v>
      </c>
      <c r="BG121" s="227">
        <v>0</v>
      </c>
      <c r="BH121" s="227">
        <v>0</v>
      </c>
      <c r="BI121" s="227">
        <v>0</v>
      </c>
      <c r="BJ121" s="227">
        <v>0</v>
      </c>
      <c r="BL121" s="126" t="s">
        <v>229</v>
      </c>
      <c r="BM121" s="126" t="s">
        <v>230</v>
      </c>
      <c r="BN121" s="227">
        <v>0</v>
      </c>
      <c r="BO121" s="227">
        <v>0</v>
      </c>
      <c r="BP121" s="227">
        <v>0</v>
      </c>
      <c r="BQ121" s="227">
        <v>0</v>
      </c>
      <c r="BS121" s="126" t="s">
        <v>229</v>
      </c>
      <c r="BT121" s="126" t="s">
        <v>230</v>
      </c>
      <c r="BU121" s="227">
        <v>0</v>
      </c>
      <c r="BV121" s="227">
        <v>0</v>
      </c>
      <c r="BW121" s="227">
        <v>0</v>
      </c>
      <c r="BX121" s="227">
        <v>0</v>
      </c>
      <c r="BZ121" s="126" t="s">
        <v>229</v>
      </c>
      <c r="CA121" s="126" t="s">
        <v>230</v>
      </c>
      <c r="CB121" s="227">
        <v>0</v>
      </c>
      <c r="CC121" s="227">
        <v>0</v>
      </c>
      <c r="CD121" s="227">
        <v>0</v>
      </c>
      <c r="CE121" s="227">
        <v>0</v>
      </c>
    </row>
    <row r="122" spans="1:83">
      <c r="A122" s="126" t="s">
        <v>231</v>
      </c>
      <c r="B122" s="126" t="s">
        <v>232</v>
      </c>
      <c r="C122" s="227">
        <v>0</v>
      </c>
      <c r="D122" s="227">
        <v>0</v>
      </c>
      <c r="E122" s="227">
        <v>0</v>
      </c>
      <c r="F122" s="227">
        <v>0</v>
      </c>
      <c r="H122" s="126" t="s">
        <v>231</v>
      </c>
      <c r="I122" s="126" t="s">
        <v>232</v>
      </c>
      <c r="J122" s="227">
        <v>0</v>
      </c>
      <c r="K122" s="227">
        <v>0</v>
      </c>
      <c r="L122" s="227">
        <v>0</v>
      </c>
      <c r="M122" s="227">
        <v>0</v>
      </c>
      <c r="O122" s="126" t="s">
        <v>231</v>
      </c>
      <c r="P122" s="126" t="s">
        <v>232</v>
      </c>
      <c r="Q122" s="227">
        <v>0</v>
      </c>
      <c r="R122" s="227">
        <v>0</v>
      </c>
      <c r="S122" s="227">
        <v>0</v>
      </c>
      <c r="T122" s="227">
        <v>0</v>
      </c>
      <c r="V122" s="126" t="s">
        <v>231</v>
      </c>
      <c r="W122" s="126" t="s">
        <v>232</v>
      </c>
      <c r="X122" s="227">
        <v>0</v>
      </c>
      <c r="Y122" s="227">
        <v>0</v>
      </c>
      <c r="Z122" s="227">
        <v>0</v>
      </c>
      <c r="AA122" s="227">
        <v>0</v>
      </c>
      <c r="AC122" s="126" t="s">
        <v>231</v>
      </c>
      <c r="AD122" s="126" t="s">
        <v>232</v>
      </c>
      <c r="AE122" s="227">
        <v>0</v>
      </c>
      <c r="AF122" s="227">
        <v>0</v>
      </c>
      <c r="AG122" s="227">
        <v>0</v>
      </c>
      <c r="AH122" s="227">
        <v>0</v>
      </c>
      <c r="AJ122" s="126" t="s">
        <v>231</v>
      </c>
      <c r="AK122" s="126" t="s">
        <v>232</v>
      </c>
      <c r="AL122" s="227">
        <v>0</v>
      </c>
      <c r="AM122" s="227">
        <v>0</v>
      </c>
      <c r="AN122" s="227">
        <v>0</v>
      </c>
      <c r="AO122" s="227">
        <v>0</v>
      </c>
      <c r="AQ122" s="126" t="s">
        <v>231</v>
      </c>
      <c r="AR122" s="126" t="s">
        <v>232</v>
      </c>
      <c r="AS122" s="227">
        <v>0</v>
      </c>
      <c r="AT122" s="227">
        <v>0</v>
      </c>
      <c r="AU122" s="227">
        <v>0</v>
      </c>
      <c r="AV122" s="227">
        <v>0</v>
      </c>
      <c r="AX122" s="126" t="s">
        <v>231</v>
      </c>
      <c r="AY122" s="126" t="s">
        <v>232</v>
      </c>
      <c r="AZ122" s="227">
        <v>0</v>
      </c>
      <c r="BA122" s="227">
        <v>0</v>
      </c>
      <c r="BB122" s="227">
        <v>0</v>
      </c>
      <c r="BC122" s="227">
        <v>0</v>
      </c>
      <c r="BE122" s="126" t="s">
        <v>231</v>
      </c>
      <c r="BF122" s="126" t="s">
        <v>232</v>
      </c>
      <c r="BG122" s="227">
        <v>0</v>
      </c>
      <c r="BH122" s="227">
        <v>0</v>
      </c>
      <c r="BI122" s="227">
        <v>0</v>
      </c>
      <c r="BJ122" s="227">
        <v>0</v>
      </c>
      <c r="BL122" s="126" t="s">
        <v>231</v>
      </c>
      <c r="BM122" s="126" t="s">
        <v>232</v>
      </c>
      <c r="BN122" s="227">
        <v>0</v>
      </c>
      <c r="BO122" s="227">
        <v>0</v>
      </c>
      <c r="BP122" s="227">
        <v>0</v>
      </c>
      <c r="BQ122" s="227">
        <v>0</v>
      </c>
      <c r="BS122" s="126" t="s">
        <v>231</v>
      </c>
      <c r="BT122" s="126" t="s">
        <v>232</v>
      </c>
      <c r="BU122" s="227">
        <v>0</v>
      </c>
      <c r="BV122" s="227">
        <v>0</v>
      </c>
      <c r="BW122" s="227">
        <v>0</v>
      </c>
      <c r="BX122" s="227">
        <v>0</v>
      </c>
      <c r="BZ122" s="126" t="s">
        <v>231</v>
      </c>
      <c r="CA122" s="126" t="s">
        <v>232</v>
      </c>
      <c r="CB122" s="227">
        <v>0</v>
      </c>
      <c r="CC122" s="227">
        <v>0</v>
      </c>
      <c r="CD122" s="227">
        <v>0</v>
      </c>
      <c r="CE122" s="227">
        <v>0</v>
      </c>
    </row>
    <row r="123" spans="1:83">
      <c r="A123" s="126" t="s">
        <v>233</v>
      </c>
      <c r="B123" s="126" t="s">
        <v>234</v>
      </c>
      <c r="C123" s="227">
        <v>0</v>
      </c>
      <c r="D123" s="227">
        <v>0</v>
      </c>
      <c r="E123" s="227">
        <v>0</v>
      </c>
      <c r="F123" s="227">
        <v>0</v>
      </c>
      <c r="H123" s="126" t="s">
        <v>233</v>
      </c>
      <c r="I123" s="126" t="s">
        <v>234</v>
      </c>
      <c r="J123" s="227">
        <v>0</v>
      </c>
      <c r="K123" s="227">
        <v>0</v>
      </c>
      <c r="L123" s="227">
        <v>0</v>
      </c>
      <c r="M123" s="227">
        <v>0</v>
      </c>
      <c r="O123" s="126" t="s">
        <v>233</v>
      </c>
      <c r="P123" s="126" t="s">
        <v>234</v>
      </c>
      <c r="Q123" s="227">
        <v>0</v>
      </c>
      <c r="R123" s="227">
        <v>0</v>
      </c>
      <c r="S123" s="227">
        <v>0</v>
      </c>
      <c r="T123" s="227">
        <v>0</v>
      </c>
      <c r="V123" s="126" t="s">
        <v>233</v>
      </c>
      <c r="W123" s="126" t="s">
        <v>234</v>
      </c>
      <c r="X123" s="227">
        <v>0</v>
      </c>
      <c r="Y123" s="227">
        <v>0</v>
      </c>
      <c r="Z123" s="227">
        <v>0</v>
      </c>
      <c r="AA123" s="227">
        <v>0</v>
      </c>
      <c r="AC123" s="126" t="s">
        <v>233</v>
      </c>
      <c r="AD123" s="126" t="s">
        <v>234</v>
      </c>
      <c r="AE123" s="227">
        <v>0</v>
      </c>
      <c r="AF123" s="227">
        <v>0</v>
      </c>
      <c r="AG123" s="227">
        <v>0</v>
      </c>
      <c r="AH123" s="227">
        <v>0</v>
      </c>
      <c r="AJ123" s="126" t="s">
        <v>233</v>
      </c>
      <c r="AK123" s="126" t="s">
        <v>234</v>
      </c>
      <c r="AL123" s="227">
        <v>0</v>
      </c>
      <c r="AM123" s="227">
        <v>0</v>
      </c>
      <c r="AN123" s="227">
        <v>0</v>
      </c>
      <c r="AO123" s="227">
        <v>0</v>
      </c>
      <c r="AQ123" s="126" t="s">
        <v>233</v>
      </c>
      <c r="AR123" s="126" t="s">
        <v>234</v>
      </c>
      <c r="AS123" s="227">
        <v>0</v>
      </c>
      <c r="AT123" s="227">
        <v>0</v>
      </c>
      <c r="AU123" s="227">
        <v>0</v>
      </c>
      <c r="AV123" s="227">
        <v>0</v>
      </c>
      <c r="AX123" s="126" t="s">
        <v>233</v>
      </c>
      <c r="AY123" s="126" t="s">
        <v>234</v>
      </c>
      <c r="AZ123" s="227">
        <v>0</v>
      </c>
      <c r="BA123" s="227">
        <v>0</v>
      </c>
      <c r="BB123" s="227">
        <v>0</v>
      </c>
      <c r="BC123" s="227">
        <v>0</v>
      </c>
      <c r="BE123" s="126" t="s">
        <v>233</v>
      </c>
      <c r="BF123" s="126" t="s">
        <v>234</v>
      </c>
      <c r="BG123" s="227">
        <v>0</v>
      </c>
      <c r="BH123" s="227">
        <v>0</v>
      </c>
      <c r="BI123" s="227">
        <v>0</v>
      </c>
      <c r="BJ123" s="227">
        <v>0</v>
      </c>
      <c r="BL123" s="126" t="s">
        <v>233</v>
      </c>
      <c r="BM123" s="126" t="s">
        <v>234</v>
      </c>
      <c r="BN123" s="227">
        <v>0</v>
      </c>
      <c r="BO123" s="227">
        <v>0</v>
      </c>
      <c r="BP123" s="227">
        <v>0</v>
      </c>
      <c r="BQ123" s="227">
        <v>0</v>
      </c>
      <c r="BS123" s="126" t="s">
        <v>233</v>
      </c>
      <c r="BT123" s="126" t="s">
        <v>234</v>
      </c>
      <c r="BU123" s="227">
        <v>0</v>
      </c>
      <c r="BV123" s="227">
        <v>0</v>
      </c>
      <c r="BW123" s="227">
        <v>0</v>
      </c>
      <c r="BX123" s="227">
        <v>0</v>
      </c>
      <c r="BZ123" s="126" t="s">
        <v>233</v>
      </c>
      <c r="CA123" s="126" t="s">
        <v>234</v>
      </c>
      <c r="CB123" s="227">
        <v>0</v>
      </c>
      <c r="CC123" s="227">
        <v>0</v>
      </c>
      <c r="CD123" s="227">
        <v>0</v>
      </c>
      <c r="CE123" s="227">
        <v>0</v>
      </c>
    </row>
    <row r="124" spans="1:83">
      <c r="A124" s="126" t="s">
        <v>235</v>
      </c>
      <c r="B124" s="126" t="s">
        <v>236</v>
      </c>
      <c r="C124" s="227">
        <v>0</v>
      </c>
      <c r="D124" s="227">
        <v>0</v>
      </c>
      <c r="E124" s="227">
        <v>0</v>
      </c>
      <c r="F124" s="227">
        <v>0</v>
      </c>
      <c r="H124" s="126" t="s">
        <v>235</v>
      </c>
      <c r="I124" s="126" t="s">
        <v>236</v>
      </c>
      <c r="J124" s="227">
        <v>0</v>
      </c>
      <c r="K124" s="227">
        <v>0</v>
      </c>
      <c r="L124" s="227">
        <v>0</v>
      </c>
      <c r="M124" s="227">
        <v>0</v>
      </c>
      <c r="O124" s="126" t="s">
        <v>235</v>
      </c>
      <c r="P124" s="126" t="s">
        <v>236</v>
      </c>
      <c r="Q124" s="227">
        <v>0</v>
      </c>
      <c r="R124" s="227">
        <v>0</v>
      </c>
      <c r="S124" s="227">
        <v>0</v>
      </c>
      <c r="T124" s="227">
        <v>0</v>
      </c>
      <c r="V124" s="126" t="s">
        <v>235</v>
      </c>
      <c r="W124" s="126" t="s">
        <v>236</v>
      </c>
      <c r="X124" s="227">
        <v>0</v>
      </c>
      <c r="Y124" s="227">
        <v>0</v>
      </c>
      <c r="Z124" s="227">
        <v>0</v>
      </c>
      <c r="AA124" s="227">
        <v>0</v>
      </c>
      <c r="AC124" s="126" t="s">
        <v>235</v>
      </c>
      <c r="AD124" s="126" t="s">
        <v>236</v>
      </c>
      <c r="AE124" s="227">
        <v>0</v>
      </c>
      <c r="AF124" s="227">
        <v>0</v>
      </c>
      <c r="AG124" s="227">
        <v>0</v>
      </c>
      <c r="AH124" s="227">
        <v>0</v>
      </c>
      <c r="AJ124" s="126" t="s">
        <v>235</v>
      </c>
      <c r="AK124" s="126" t="s">
        <v>236</v>
      </c>
      <c r="AL124" s="227">
        <v>0</v>
      </c>
      <c r="AM124" s="227">
        <v>0</v>
      </c>
      <c r="AN124" s="227">
        <v>0</v>
      </c>
      <c r="AO124" s="227">
        <v>0</v>
      </c>
      <c r="AQ124" s="126" t="s">
        <v>235</v>
      </c>
      <c r="AR124" s="126" t="s">
        <v>236</v>
      </c>
      <c r="AS124" s="227">
        <v>0</v>
      </c>
      <c r="AT124" s="227">
        <v>0</v>
      </c>
      <c r="AU124" s="227">
        <v>0</v>
      </c>
      <c r="AV124" s="227">
        <v>0</v>
      </c>
      <c r="AX124" s="126" t="s">
        <v>235</v>
      </c>
      <c r="AY124" s="126" t="s">
        <v>236</v>
      </c>
      <c r="AZ124" s="227">
        <v>0</v>
      </c>
      <c r="BA124" s="227">
        <v>0</v>
      </c>
      <c r="BB124" s="227">
        <v>0</v>
      </c>
      <c r="BC124" s="227">
        <v>0</v>
      </c>
      <c r="BE124" s="126" t="s">
        <v>235</v>
      </c>
      <c r="BF124" s="126" t="s">
        <v>236</v>
      </c>
      <c r="BG124" s="227">
        <v>0</v>
      </c>
      <c r="BH124" s="227">
        <v>0</v>
      </c>
      <c r="BI124" s="227">
        <v>0</v>
      </c>
      <c r="BJ124" s="227">
        <v>0</v>
      </c>
      <c r="BL124" s="126" t="s">
        <v>235</v>
      </c>
      <c r="BM124" s="126" t="s">
        <v>236</v>
      </c>
      <c r="BN124" s="227">
        <v>0</v>
      </c>
      <c r="BO124" s="227">
        <v>0</v>
      </c>
      <c r="BP124" s="227">
        <v>0</v>
      </c>
      <c r="BQ124" s="227">
        <v>0</v>
      </c>
      <c r="BS124" s="126" t="s">
        <v>235</v>
      </c>
      <c r="BT124" s="126" t="s">
        <v>236</v>
      </c>
      <c r="BU124" s="227">
        <v>0</v>
      </c>
      <c r="BV124" s="227">
        <v>0</v>
      </c>
      <c r="BW124" s="227">
        <v>0</v>
      </c>
      <c r="BX124" s="227">
        <v>0</v>
      </c>
      <c r="BZ124" s="126" t="s">
        <v>235</v>
      </c>
      <c r="CA124" s="126" t="s">
        <v>236</v>
      </c>
      <c r="CB124" s="227">
        <v>0</v>
      </c>
      <c r="CC124" s="227">
        <v>0</v>
      </c>
      <c r="CD124" s="227">
        <v>0</v>
      </c>
      <c r="CE124" s="227">
        <v>0</v>
      </c>
    </row>
    <row r="125" spans="1:83">
      <c r="A125" s="126" t="s">
        <v>237</v>
      </c>
      <c r="B125" s="126" t="s">
        <v>238</v>
      </c>
      <c r="C125" s="227">
        <v>0</v>
      </c>
      <c r="D125" s="227">
        <v>0</v>
      </c>
      <c r="E125" s="227">
        <v>0</v>
      </c>
      <c r="F125" s="227">
        <v>0</v>
      </c>
      <c r="H125" s="126" t="s">
        <v>237</v>
      </c>
      <c r="I125" s="126" t="s">
        <v>238</v>
      </c>
      <c r="J125" s="227">
        <v>0</v>
      </c>
      <c r="K125" s="227">
        <v>0</v>
      </c>
      <c r="L125" s="227">
        <v>0</v>
      </c>
      <c r="M125" s="227">
        <v>0</v>
      </c>
      <c r="O125" s="126" t="s">
        <v>237</v>
      </c>
      <c r="P125" s="126" t="s">
        <v>238</v>
      </c>
      <c r="Q125" s="227">
        <v>0</v>
      </c>
      <c r="R125" s="227">
        <v>0</v>
      </c>
      <c r="S125" s="227">
        <v>0</v>
      </c>
      <c r="T125" s="227">
        <v>0</v>
      </c>
      <c r="V125" s="126" t="s">
        <v>237</v>
      </c>
      <c r="W125" s="126" t="s">
        <v>238</v>
      </c>
      <c r="X125" s="227">
        <v>0</v>
      </c>
      <c r="Y125" s="227">
        <v>0</v>
      </c>
      <c r="Z125" s="227">
        <v>0</v>
      </c>
      <c r="AA125" s="227">
        <v>0</v>
      </c>
      <c r="AC125" s="126" t="s">
        <v>237</v>
      </c>
      <c r="AD125" s="126" t="s">
        <v>238</v>
      </c>
      <c r="AE125" s="227">
        <v>0</v>
      </c>
      <c r="AF125" s="227">
        <v>0</v>
      </c>
      <c r="AG125" s="227">
        <v>0</v>
      </c>
      <c r="AH125" s="227">
        <v>0</v>
      </c>
      <c r="AJ125" s="126" t="s">
        <v>237</v>
      </c>
      <c r="AK125" s="126" t="s">
        <v>238</v>
      </c>
      <c r="AL125" s="227">
        <v>0</v>
      </c>
      <c r="AM125" s="227">
        <v>0</v>
      </c>
      <c r="AN125" s="227">
        <v>0</v>
      </c>
      <c r="AO125" s="227">
        <v>0</v>
      </c>
      <c r="AQ125" s="126" t="s">
        <v>237</v>
      </c>
      <c r="AR125" s="126" t="s">
        <v>238</v>
      </c>
      <c r="AS125" s="227">
        <v>0</v>
      </c>
      <c r="AT125" s="227">
        <v>0</v>
      </c>
      <c r="AU125" s="227">
        <v>0</v>
      </c>
      <c r="AV125" s="227">
        <v>0</v>
      </c>
      <c r="AX125" s="126" t="s">
        <v>237</v>
      </c>
      <c r="AY125" s="126" t="s">
        <v>238</v>
      </c>
      <c r="AZ125" s="227">
        <v>0</v>
      </c>
      <c r="BA125" s="227">
        <v>0</v>
      </c>
      <c r="BB125" s="227">
        <v>0</v>
      </c>
      <c r="BC125" s="227">
        <v>0</v>
      </c>
      <c r="BE125" s="126" t="s">
        <v>237</v>
      </c>
      <c r="BF125" s="126" t="s">
        <v>238</v>
      </c>
      <c r="BG125" s="227">
        <v>0</v>
      </c>
      <c r="BH125" s="227">
        <v>0</v>
      </c>
      <c r="BI125" s="227">
        <v>0</v>
      </c>
      <c r="BJ125" s="227">
        <v>0</v>
      </c>
      <c r="BL125" s="126" t="s">
        <v>237</v>
      </c>
      <c r="BM125" s="126" t="s">
        <v>238</v>
      </c>
      <c r="BN125" s="227">
        <v>0</v>
      </c>
      <c r="BO125" s="227">
        <v>0</v>
      </c>
      <c r="BP125" s="227">
        <v>0</v>
      </c>
      <c r="BQ125" s="227">
        <v>0</v>
      </c>
      <c r="BS125" s="126" t="s">
        <v>237</v>
      </c>
      <c r="BT125" s="126" t="s">
        <v>238</v>
      </c>
      <c r="BU125" s="227">
        <v>0</v>
      </c>
      <c r="BV125" s="227">
        <v>0</v>
      </c>
      <c r="BW125" s="227">
        <v>0</v>
      </c>
      <c r="BX125" s="227">
        <v>0</v>
      </c>
      <c r="BZ125" s="126" t="s">
        <v>237</v>
      </c>
      <c r="CA125" s="126" t="s">
        <v>238</v>
      </c>
      <c r="CB125" s="227">
        <v>0</v>
      </c>
      <c r="CC125" s="227">
        <v>0</v>
      </c>
      <c r="CD125" s="227">
        <v>0</v>
      </c>
      <c r="CE125" s="227">
        <v>0</v>
      </c>
    </row>
    <row r="126" spans="1:83">
      <c r="A126" s="126" t="s">
        <v>239</v>
      </c>
      <c r="B126" s="126" t="s">
        <v>240</v>
      </c>
      <c r="C126" s="227">
        <v>0</v>
      </c>
      <c r="D126" s="227">
        <v>0</v>
      </c>
      <c r="E126" s="227">
        <v>0</v>
      </c>
      <c r="F126" s="227">
        <v>0</v>
      </c>
      <c r="H126" s="126" t="s">
        <v>239</v>
      </c>
      <c r="I126" s="126" t="s">
        <v>240</v>
      </c>
      <c r="J126" s="227">
        <v>0</v>
      </c>
      <c r="K126" s="227">
        <v>0</v>
      </c>
      <c r="L126" s="227">
        <v>0</v>
      </c>
      <c r="M126" s="227">
        <v>0</v>
      </c>
      <c r="O126" s="126" t="s">
        <v>239</v>
      </c>
      <c r="P126" s="126" t="s">
        <v>240</v>
      </c>
      <c r="Q126" s="227">
        <v>0</v>
      </c>
      <c r="R126" s="227">
        <v>0</v>
      </c>
      <c r="S126" s="227">
        <v>0</v>
      </c>
      <c r="T126" s="227">
        <v>0</v>
      </c>
      <c r="V126" s="126" t="s">
        <v>239</v>
      </c>
      <c r="W126" s="126" t="s">
        <v>240</v>
      </c>
      <c r="X126" s="227">
        <v>0</v>
      </c>
      <c r="Y126" s="227">
        <v>0</v>
      </c>
      <c r="Z126" s="227">
        <v>0</v>
      </c>
      <c r="AA126" s="227">
        <v>0</v>
      </c>
      <c r="AC126" s="126" t="s">
        <v>239</v>
      </c>
      <c r="AD126" s="126" t="s">
        <v>240</v>
      </c>
      <c r="AE126" s="227">
        <v>0</v>
      </c>
      <c r="AF126" s="227">
        <v>0</v>
      </c>
      <c r="AG126" s="227">
        <v>0</v>
      </c>
      <c r="AH126" s="227">
        <v>0</v>
      </c>
      <c r="AJ126" s="126" t="s">
        <v>239</v>
      </c>
      <c r="AK126" s="126" t="s">
        <v>240</v>
      </c>
      <c r="AL126" s="227">
        <v>0</v>
      </c>
      <c r="AM126" s="227">
        <v>0</v>
      </c>
      <c r="AN126" s="227">
        <v>0</v>
      </c>
      <c r="AO126" s="227">
        <v>0</v>
      </c>
      <c r="AQ126" s="126" t="s">
        <v>239</v>
      </c>
      <c r="AR126" s="126" t="s">
        <v>240</v>
      </c>
      <c r="AS126" s="227">
        <v>0</v>
      </c>
      <c r="AT126" s="227">
        <v>0</v>
      </c>
      <c r="AU126" s="227">
        <v>0</v>
      </c>
      <c r="AV126" s="227">
        <v>0</v>
      </c>
      <c r="AX126" s="126" t="s">
        <v>239</v>
      </c>
      <c r="AY126" s="126" t="s">
        <v>240</v>
      </c>
      <c r="AZ126" s="227">
        <v>0</v>
      </c>
      <c r="BA126" s="227">
        <v>0</v>
      </c>
      <c r="BB126" s="227">
        <v>0</v>
      </c>
      <c r="BC126" s="227">
        <v>0</v>
      </c>
      <c r="BE126" s="126" t="s">
        <v>239</v>
      </c>
      <c r="BF126" s="126" t="s">
        <v>240</v>
      </c>
      <c r="BG126" s="227">
        <v>0</v>
      </c>
      <c r="BH126" s="227">
        <v>0</v>
      </c>
      <c r="BI126" s="227">
        <v>0</v>
      </c>
      <c r="BJ126" s="227">
        <v>0</v>
      </c>
      <c r="BL126" s="126" t="s">
        <v>239</v>
      </c>
      <c r="BM126" s="126" t="s">
        <v>240</v>
      </c>
      <c r="BN126" s="227">
        <v>0</v>
      </c>
      <c r="BO126" s="227">
        <v>0</v>
      </c>
      <c r="BP126" s="227">
        <v>0</v>
      </c>
      <c r="BQ126" s="227">
        <v>0</v>
      </c>
      <c r="BS126" s="126" t="s">
        <v>239</v>
      </c>
      <c r="BT126" s="126" t="s">
        <v>240</v>
      </c>
      <c r="BU126" s="227">
        <v>0</v>
      </c>
      <c r="BV126" s="227">
        <v>0</v>
      </c>
      <c r="BW126" s="227">
        <v>0</v>
      </c>
      <c r="BX126" s="227">
        <v>0</v>
      </c>
      <c r="BZ126" s="126" t="s">
        <v>239</v>
      </c>
      <c r="CA126" s="126" t="s">
        <v>240</v>
      </c>
      <c r="CB126" s="227">
        <v>0</v>
      </c>
      <c r="CC126" s="227">
        <v>0</v>
      </c>
      <c r="CD126" s="227">
        <v>0</v>
      </c>
      <c r="CE126" s="227">
        <v>0</v>
      </c>
    </row>
    <row r="127" spans="1:83">
      <c r="A127" s="126" t="s">
        <v>241</v>
      </c>
      <c r="B127" s="126" t="s">
        <v>242</v>
      </c>
      <c r="C127" s="227">
        <v>0</v>
      </c>
      <c r="D127" s="227">
        <v>0</v>
      </c>
      <c r="E127" s="227">
        <v>0</v>
      </c>
      <c r="F127" s="227">
        <v>0</v>
      </c>
      <c r="H127" s="126" t="s">
        <v>241</v>
      </c>
      <c r="I127" s="126" t="s">
        <v>242</v>
      </c>
      <c r="J127" s="227">
        <v>0</v>
      </c>
      <c r="K127" s="227">
        <v>0</v>
      </c>
      <c r="L127" s="227">
        <v>0</v>
      </c>
      <c r="M127" s="227">
        <v>0</v>
      </c>
      <c r="O127" s="126" t="s">
        <v>241</v>
      </c>
      <c r="P127" s="126" t="s">
        <v>242</v>
      </c>
      <c r="Q127" s="227">
        <v>0</v>
      </c>
      <c r="R127" s="227">
        <v>0</v>
      </c>
      <c r="S127" s="227">
        <v>0</v>
      </c>
      <c r="T127" s="227">
        <v>0</v>
      </c>
      <c r="V127" s="126" t="s">
        <v>241</v>
      </c>
      <c r="W127" s="126" t="s">
        <v>242</v>
      </c>
      <c r="X127" s="227">
        <v>0</v>
      </c>
      <c r="Y127" s="227">
        <v>0</v>
      </c>
      <c r="Z127" s="227">
        <v>0</v>
      </c>
      <c r="AA127" s="227">
        <v>0</v>
      </c>
      <c r="AC127" s="126" t="s">
        <v>241</v>
      </c>
      <c r="AD127" s="126" t="s">
        <v>242</v>
      </c>
      <c r="AE127" s="227">
        <v>0</v>
      </c>
      <c r="AF127" s="227">
        <v>0</v>
      </c>
      <c r="AG127" s="227">
        <v>0</v>
      </c>
      <c r="AH127" s="227">
        <v>0</v>
      </c>
      <c r="AJ127" s="126" t="s">
        <v>241</v>
      </c>
      <c r="AK127" s="126" t="s">
        <v>242</v>
      </c>
      <c r="AL127" s="227">
        <v>0</v>
      </c>
      <c r="AM127" s="227">
        <v>0</v>
      </c>
      <c r="AN127" s="227">
        <v>0</v>
      </c>
      <c r="AO127" s="227">
        <v>0</v>
      </c>
      <c r="AQ127" s="126" t="s">
        <v>241</v>
      </c>
      <c r="AR127" s="126" t="s">
        <v>242</v>
      </c>
      <c r="AS127" s="227">
        <v>0</v>
      </c>
      <c r="AT127" s="227">
        <v>0</v>
      </c>
      <c r="AU127" s="227">
        <v>0</v>
      </c>
      <c r="AV127" s="227">
        <v>0</v>
      </c>
      <c r="AX127" s="126" t="s">
        <v>241</v>
      </c>
      <c r="AY127" s="126" t="s">
        <v>242</v>
      </c>
      <c r="AZ127" s="227">
        <v>0</v>
      </c>
      <c r="BA127" s="227">
        <v>0</v>
      </c>
      <c r="BB127" s="227">
        <v>0</v>
      </c>
      <c r="BC127" s="227">
        <v>0</v>
      </c>
      <c r="BE127" s="126" t="s">
        <v>241</v>
      </c>
      <c r="BF127" s="126" t="s">
        <v>242</v>
      </c>
      <c r="BG127" s="227">
        <v>0</v>
      </c>
      <c r="BH127" s="227">
        <v>0</v>
      </c>
      <c r="BI127" s="227">
        <v>0</v>
      </c>
      <c r="BJ127" s="227">
        <v>0</v>
      </c>
      <c r="BL127" s="126" t="s">
        <v>241</v>
      </c>
      <c r="BM127" s="126" t="s">
        <v>242</v>
      </c>
      <c r="BN127" s="227">
        <v>0</v>
      </c>
      <c r="BO127" s="227">
        <v>0</v>
      </c>
      <c r="BP127" s="227">
        <v>0</v>
      </c>
      <c r="BQ127" s="227">
        <v>0</v>
      </c>
      <c r="BS127" s="126" t="s">
        <v>241</v>
      </c>
      <c r="BT127" s="126" t="s">
        <v>242</v>
      </c>
      <c r="BU127" s="227">
        <v>0</v>
      </c>
      <c r="BV127" s="227">
        <v>0</v>
      </c>
      <c r="BW127" s="227">
        <v>0</v>
      </c>
      <c r="BX127" s="227">
        <v>0</v>
      </c>
      <c r="BZ127" s="126" t="s">
        <v>241</v>
      </c>
      <c r="CA127" s="126" t="s">
        <v>242</v>
      </c>
      <c r="CB127" s="227">
        <v>0</v>
      </c>
      <c r="CC127" s="227">
        <v>0</v>
      </c>
      <c r="CD127" s="227">
        <v>0</v>
      </c>
      <c r="CE127" s="227">
        <v>0</v>
      </c>
    </row>
    <row r="128" spans="1:83">
      <c r="A128" s="126" t="s">
        <v>243</v>
      </c>
      <c r="B128" s="126" t="s">
        <v>244</v>
      </c>
      <c r="C128" s="227">
        <v>0</v>
      </c>
      <c r="D128" s="227">
        <v>0</v>
      </c>
      <c r="E128" s="227">
        <v>0</v>
      </c>
      <c r="F128" s="227">
        <v>0</v>
      </c>
      <c r="H128" s="126" t="s">
        <v>243</v>
      </c>
      <c r="I128" s="126" t="s">
        <v>244</v>
      </c>
      <c r="J128" s="227">
        <v>0</v>
      </c>
      <c r="K128" s="227">
        <v>0</v>
      </c>
      <c r="L128" s="227">
        <v>0</v>
      </c>
      <c r="M128" s="227">
        <v>0</v>
      </c>
      <c r="O128" s="126" t="s">
        <v>243</v>
      </c>
      <c r="P128" s="126" t="s">
        <v>244</v>
      </c>
      <c r="Q128" s="227">
        <v>0</v>
      </c>
      <c r="R128" s="227">
        <v>0</v>
      </c>
      <c r="S128" s="227">
        <v>0</v>
      </c>
      <c r="T128" s="227">
        <v>0</v>
      </c>
      <c r="V128" s="126" t="s">
        <v>243</v>
      </c>
      <c r="W128" s="126" t="s">
        <v>244</v>
      </c>
      <c r="X128" s="227">
        <v>0</v>
      </c>
      <c r="Y128" s="227">
        <v>0</v>
      </c>
      <c r="Z128" s="227">
        <v>0</v>
      </c>
      <c r="AA128" s="227">
        <v>0</v>
      </c>
      <c r="AC128" s="126" t="s">
        <v>243</v>
      </c>
      <c r="AD128" s="126" t="s">
        <v>244</v>
      </c>
      <c r="AE128" s="227">
        <v>0</v>
      </c>
      <c r="AF128" s="227">
        <v>0</v>
      </c>
      <c r="AG128" s="227">
        <v>0</v>
      </c>
      <c r="AH128" s="227">
        <v>0</v>
      </c>
      <c r="AJ128" s="126" t="s">
        <v>243</v>
      </c>
      <c r="AK128" s="126" t="s">
        <v>244</v>
      </c>
      <c r="AL128" s="227">
        <v>0</v>
      </c>
      <c r="AM128" s="227">
        <v>0</v>
      </c>
      <c r="AN128" s="227">
        <v>0</v>
      </c>
      <c r="AO128" s="227">
        <v>0</v>
      </c>
      <c r="AQ128" s="126" t="s">
        <v>243</v>
      </c>
      <c r="AR128" s="126" t="s">
        <v>244</v>
      </c>
      <c r="AS128" s="227">
        <v>0</v>
      </c>
      <c r="AT128" s="227">
        <v>0</v>
      </c>
      <c r="AU128" s="227">
        <v>0</v>
      </c>
      <c r="AV128" s="227">
        <v>0</v>
      </c>
      <c r="AX128" s="126" t="s">
        <v>243</v>
      </c>
      <c r="AY128" s="126" t="s">
        <v>244</v>
      </c>
      <c r="AZ128" s="227">
        <v>0</v>
      </c>
      <c r="BA128" s="227">
        <v>0</v>
      </c>
      <c r="BB128" s="227">
        <v>0</v>
      </c>
      <c r="BC128" s="227">
        <v>0</v>
      </c>
      <c r="BE128" s="126" t="s">
        <v>243</v>
      </c>
      <c r="BF128" s="126" t="s">
        <v>244</v>
      </c>
      <c r="BG128" s="227">
        <v>0</v>
      </c>
      <c r="BH128" s="227">
        <v>0</v>
      </c>
      <c r="BI128" s="227">
        <v>0</v>
      </c>
      <c r="BJ128" s="227">
        <v>0</v>
      </c>
      <c r="BL128" s="126" t="s">
        <v>243</v>
      </c>
      <c r="BM128" s="126" t="s">
        <v>244</v>
      </c>
      <c r="BN128" s="227">
        <v>0</v>
      </c>
      <c r="BO128" s="227">
        <v>0</v>
      </c>
      <c r="BP128" s="227">
        <v>0</v>
      </c>
      <c r="BQ128" s="227">
        <v>0</v>
      </c>
      <c r="BS128" s="126" t="s">
        <v>243</v>
      </c>
      <c r="BT128" s="126" t="s">
        <v>244</v>
      </c>
      <c r="BU128" s="227">
        <v>0</v>
      </c>
      <c r="BV128" s="227">
        <v>0</v>
      </c>
      <c r="BW128" s="227">
        <v>0</v>
      </c>
      <c r="BX128" s="227">
        <v>0</v>
      </c>
      <c r="BZ128" s="126" t="s">
        <v>243</v>
      </c>
      <c r="CA128" s="126" t="s">
        <v>244</v>
      </c>
      <c r="CB128" s="227">
        <v>0</v>
      </c>
      <c r="CC128" s="227">
        <v>0</v>
      </c>
      <c r="CD128" s="227">
        <v>0</v>
      </c>
      <c r="CE128" s="227">
        <v>0</v>
      </c>
    </row>
    <row r="129" spans="1:83">
      <c r="A129" s="126" t="s">
        <v>245</v>
      </c>
      <c r="B129" s="126" t="s">
        <v>246</v>
      </c>
      <c r="C129" s="227">
        <v>0</v>
      </c>
      <c r="D129" s="227">
        <v>0</v>
      </c>
      <c r="E129" s="227">
        <v>0</v>
      </c>
      <c r="F129" s="227">
        <v>0</v>
      </c>
      <c r="H129" s="126" t="s">
        <v>245</v>
      </c>
      <c r="I129" s="126" t="s">
        <v>246</v>
      </c>
      <c r="J129" s="227">
        <v>0</v>
      </c>
      <c r="K129" s="227">
        <v>0</v>
      </c>
      <c r="L129" s="227">
        <v>0</v>
      </c>
      <c r="M129" s="227">
        <v>0</v>
      </c>
      <c r="O129" s="126" t="s">
        <v>245</v>
      </c>
      <c r="P129" s="126" t="s">
        <v>246</v>
      </c>
      <c r="Q129" s="227">
        <v>0</v>
      </c>
      <c r="R129" s="227">
        <v>0</v>
      </c>
      <c r="S129" s="227">
        <v>0</v>
      </c>
      <c r="T129" s="227">
        <v>0</v>
      </c>
      <c r="V129" s="126" t="s">
        <v>245</v>
      </c>
      <c r="W129" s="126" t="s">
        <v>246</v>
      </c>
      <c r="X129" s="227">
        <v>0</v>
      </c>
      <c r="Y129" s="227">
        <v>0</v>
      </c>
      <c r="Z129" s="227">
        <v>0</v>
      </c>
      <c r="AA129" s="227">
        <v>0</v>
      </c>
      <c r="AC129" s="126" t="s">
        <v>245</v>
      </c>
      <c r="AD129" s="126" t="s">
        <v>246</v>
      </c>
      <c r="AE129" s="227">
        <v>0</v>
      </c>
      <c r="AF129" s="227">
        <v>0</v>
      </c>
      <c r="AG129" s="227">
        <v>0</v>
      </c>
      <c r="AH129" s="227">
        <v>0</v>
      </c>
      <c r="AJ129" s="126" t="s">
        <v>245</v>
      </c>
      <c r="AK129" s="126" t="s">
        <v>246</v>
      </c>
      <c r="AL129" s="227">
        <v>0</v>
      </c>
      <c r="AM129" s="227">
        <v>0</v>
      </c>
      <c r="AN129" s="227">
        <v>0</v>
      </c>
      <c r="AO129" s="227">
        <v>0</v>
      </c>
      <c r="AQ129" s="126" t="s">
        <v>245</v>
      </c>
      <c r="AR129" s="126" t="s">
        <v>246</v>
      </c>
      <c r="AS129" s="227">
        <v>0</v>
      </c>
      <c r="AT129" s="227">
        <v>0</v>
      </c>
      <c r="AU129" s="227">
        <v>0</v>
      </c>
      <c r="AV129" s="227">
        <v>0</v>
      </c>
      <c r="AX129" s="126" t="s">
        <v>245</v>
      </c>
      <c r="AY129" s="126" t="s">
        <v>246</v>
      </c>
      <c r="AZ129" s="227">
        <v>0</v>
      </c>
      <c r="BA129" s="227">
        <v>0</v>
      </c>
      <c r="BB129" s="227">
        <v>0</v>
      </c>
      <c r="BC129" s="227">
        <v>0</v>
      </c>
      <c r="BE129" s="126" t="s">
        <v>245</v>
      </c>
      <c r="BF129" s="126" t="s">
        <v>246</v>
      </c>
      <c r="BG129" s="227">
        <v>0</v>
      </c>
      <c r="BH129" s="227">
        <v>0</v>
      </c>
      <c r="BI129" s="227">
        <v>0</v>
      </c>
      <c r="BJ129" s="227">
        <v>0</v>
      </c>
      <c r="BL129" s="126" t="s">
        <v>245</v>
      </c>
      <c r="BM129" s="126" t="s">
        <v>246</v>
      </c>
      <c r="BN129" s="227">
        <v>0</v>
      </c>
      <c r="BO129" s="227">
        <v>0</v>
      </c>
      <c r="BP129" s="227">
        <v>0</v>
      </c>
      <c r="BQ129" s="227">
        <v>0</v>
      </c>
      <c r="BS129" s="126" t="s">
        <v>245</v>
      </c>
      <c r="BT129" s="126" t="s">
        <v>246</v>
      </c>
      <c r="BU129" s="227">
        <v>0</v>
      </c>
      <c r="BV129" s="227">
        <v>0</v>
      </c>
      <c r="BW129" s="227">
        <v>0</v>
      </c>
      <c r="BX129" s="227">
        <v>0</v>
      </c>
      <c r="BZ129" s="126" t="s">
        <v>245</v>
      </c>
      <c r="CA129" s="126" t="s">
        <v>246</v>
      </c>
      <c r="CB129" s="227">
        <v>0</v>
      </c>
      <c r="CC129" s="227">
        <v>0</v>
      </c>
      <c r="CD129" s="227">
        <v>0</v>
      </c>
      <c r="CE129" s="227">
        <v>0</v>
      </c>
    </row>
    <row r="130" spans="1:83">
      <c r="A130" s="126" t="s">
        <v>247</v>
      </c>
      <c r="B130" s="126" t="s">
        <v>248</v>
      </c>
      <c r="C130" s="227">
        <v>0</v>
      </c>
      <c r="D130" s="227">
        <v>0</v>
      </c>
      <c r="E130" s="227">
        <v>0</v>
      </c>
      <c r="F130" s="227">
        <v>0</v>
      </c>
      <c r="H130" s="126" t="s">
        <v>247</v>
      </c>
      <c r="I130" s="126" t="s">
        <v>248</v>
      </c>
      <c r="J130" s="227">
        <v>0</v>
      </c>
      <c r="K130" s="227">
        <v>0</v>
      </c>
      <c r="L130" s="227">
        <v>0</v>
      </c>
      <c r="M130" s="227">
        <v>0</v>
      </c>
      <c r="O130" s="126" t="s">
        <v>247</v>
      </c>
      <c r="P130" s="126" t="s">
        <v>248</v>
      </c>
      <c r="Q130" s="227">
        <v>0</v>
      </c>
      <c r="R130" s="227">
        <v>0</v>
      </c>
      <c r="S130" s="227">
        <v>0</v>
      </c>
      <c r="T130" s="227">
        <v>0</v>
      </c>
      <c r="V130" s="126" t="s">
        <v>247</v>
      </c>
      <c r="W130" s="126" t="s">
        <v>248</v>
      </c>
      <c r="X130" s="227">
        <v>0</v>
      </c>
      <c r="Y130" s="227">
        <v>0</v>
      </c>
      <c r="Z130" s="227">
        <v>0</v>
      </c>
      <c r="AA130" s="227">
        <v>0</v>
      </c>
      <c r="AC130" s="126" t="s">
        <v>247</v>
      </c>
      <c r="AD130" s="126" t="s">
        <v>248</v>
      </c>
      <c r="AE130" s="227">
        <v>0</v>
      </c>
      <c r="AF130" s="227">
        <v>0</v>
      </c>
      <c r="AG130" s="227">
        <v>0</v>
      </c>
      <c r="AH130" s="227">
        <v>0</v>
      </c>
      <c r="AJ130" s="126" t="s">
        <v>247</v>
      </c>
      <c r="AK130" s="126" t="s">
        <v>248</v>
      </c>
      <c r="AL130" s="227">
        <v>0</v>
      </c>
      <c r="AM130" s="227">
        <v>0</v>
      </c>
      <c r="AN130" s="227">
        <v>0</v>
      </c>
      <c r="AO130" s="227">
        <v>0</v>
      </c>
      <c r="AQ130" s="126" t="s">
        <v>247</v>
      </c>
      <c r="AR130" s="126" t="s">
        <v>248</v>
      </c>
      <c r="AS130" s="227">
        <v>0</v>
      </c>
      <c r="AT130" s="227">
        <v>0</v>
      </c>
      <c r="AU130" s="227">
        <v>0</v>
      </c>
      <c r="AV130" s="227">
        <v>0</v>
      </c>
      <c r="AX130" s="126" t="s">
        <v>247</v>
      </c>
      <c r="AY130" s="126" t="s">
        <v>248</v>
      </c>
      <c r="AZ130" s="227">
        <v>0</v>
      </c>
      <c r="BA130" s="227">
        <v>0</v>
      </c>
      <c r="BB130" s="227">
        <v>0</v>
      </c>
      <c r="BC130" s="227">
        <v>0</v>
      </c>
      <c r="BE130" s="126" t="s">
        <v>247</v>
      </c>
      <c r="BF130" s="126" t="s">
        <v>248</v>
      </c>
      <c r="BG130" s="227">
        <v>0</v>
      </c>
      <c r="BH130" s="227">
        <v>0</v>
      </c>
      <c r="BI130" s="227">
        <v>0</v>
      </c>
      <c r="BJ130" s="227">
        <v>0</v>
      </c>
      <c r="BL130" s="126" t="s">
        <v>247</v>
      </c>
      <c r="BM130" s="126" t="s">
        <v>248</v>
      </c>
      <c r="BN130" s="227">
        <v>0</v>
      </c>
      <c r="BO130" s="227">
        <v>0</v>
      </c>
      <c r="BP130" s="227">
        <v>0</v>
      </c>
      <c r="BQ130" s="227">
        <v>0</v>
      </c>
      <c r="BS130" s="126" t="s">
        <v>247</v>
      </c>
      <c r="BT130" s="126" t="s">
        <v>248</v>
      </c>
      <c r="BU130" s="227">
        <v>0</v>
      </c>
      <c r="BV130" s="227">
        <v>0</v>
      </c>
      <c r="BW130" s="227">
        <v>0</v>
      </c>
      <c r="BX130" s="227">
        <v>0</v>
      </c>
      <c r="BZ130" s="126" t="s">
        <v>247</v>
      </c>
      <c r="CA130" s="126" t="s">
        <v>248</v>
      </c>
      <c r="CB130" s="227">
        <v>0</v>
      </c>
      <c r="CC130" s="227">
        <v>0</v>
      </c>
      <c r="CD130" s="227">
        <v>0</v>
      </c>
      <c r="CE130" s="227">
        <v>0</v>
      </c>
    </row>
    <row r="131" spans="1:83">
      <c r="A131" s="126" t="s">
        <v>249</v>
      </c>
      <c r="B131" s="126" t="s">
        <v>250</v>
      </c>
      <c r="C131" s="227">
        <v>0</v>
      </c>
      <c r="D131" s="227">
        <v>0</v>
      </c>
      <c r="E131" s="227">
        <v>0</v>
      </c>
      <c r="F131" s="227">
        <v>0</v>
      </c>
      <c r="H131" s="126" t="s">
        <v>249</v>
      </c>
      <c r="I131" s="126" t="s">
        <v>250</v>
      </c>
      <c r="J131" s="227">
        <v>0</v>
      </c>
      <c r="K131" s="227">
        <v>0</v>
      </c>
      <c r="L131" s="227">
        <v>0</v>
      </c>
      <c r="M131" s="227">
        <v>0</v>
      </c>
      <c r="O131" s="126" t="s">
        <v>249</v>
      </c>
      <c r="P131" s="126" t="s">
        <v>250</v>
      </c>
      <c r="Q131" s="227">
        <v>0</v>
      </c>
      <c r="R131" s="227">
        <v>0</v>
      </c>
      <c r="S131" s="227">
        <v>0</v>
      </c>
      <c r="T131" s="227">
        <v>0</v>
      </c>
      <c r="V131" s="126" t="s">
        <v>249</v>
      </c>
      <c r="W131" s="126" t="s">
        <v>250</v>
      </c>
      <c r="X131" s="227">
        <v>0</v>
      </c>
      <c r="Y131" s="227">
        <v>0</v>
      </c>
      <c r="Z131" s="227">
        <v>0</v>
      </c>
      <c r="AA131" s="227">
        <v>0</v>
      </c>
      <c r="AC131" s="126" t="s">
        <v>249</v>
      </c>
      <c r="AD131" s="126" t="s">
        <v>250</v>
      </c>
      <c r="AE131" s="227">
        <v>0</v>
      </c>
      <c r="AF131" s="227">
        <v>0</v>
      </c>
      <c r="AG131" s="227">
        <v>0</v>
      </c>
      <c r="AH131" s="227">
        <v>0</v>
      </c>
      <c r="AJ131" s="126" t="s">
        <v>249</v>
      </c>
      <c r="AK131" s="126" t="s">
        <v>250</v>
      </c>
      <c r="AL131" s="227">
        <v>0</v>
      </c>
      <c r="AM131" s="227">
        <v>0</v>
      </c>
      <c r="AN131" s="227">
        <v>0</v>
      </c>
      <c r="AO131" s="227">
        <v>0</v>
      </c>
      <c r="AQ131" s="126" t="s">
        <v>249</v>
      </c>
      <c r="AR131" s="126" t="s">
        <v>250</v>
      </c>
      <c r="AS131" s="227">
        <v>0</v>
      </c>
      <c r="AT131" s="227">
        <v>0</v>
      </c>
      <c r="AU131" s="227">
        <v>0</v>
      </c>
      <c r="AV131" s="227">
        <v>0</v>
      </c>
      <c r="AX131" s="126" t="s">
        <v>249</v>
      </c>
      <c r="AY131" s="126" t="s">
        <v>250</v>
      </c>
      <c r="AZ131" s="227">
        <v>0</v>
      </c>
      <c r="BA131" s="227">
        <v>0</v>
      </c>
      <c r="BB131" s="227">
        <v>0</v>
      </c>
      <c r="BC131" s="227">
        <v>0</v>
      </c>
      <c r="BE131" s="126" t="s">
        <v>249</v>
      </c>
      <c r="BF131" s="126" t="s">
        <v>250</v>
      </c>
      <c r="BG131" s="227">
        <v>0</v>
      </c>
      <c r="BH131" s="227">
        <v>0</v>
      </c>
      <c r="BI131" s="227">
        <v>0</v>
      </c>
      <c r="BJ131" s="227">
        <v>0</v>
      </c>
      <c r="BL131" s="126" t="s">
        <v>249</v>
      </c>
      <c r="BM131" s="126" t="s">
        <v>250</v>
      </c>
      <c r="BN131" s="227">
        <v>0</v>
      </c>
      <c r="BO131" s="227">
        <v>0</v>
      </c>
      <c r="BP131" s="227">
        <v>0</v>
      </c>
      <c r="BQ131" s="227">
        <v>0</v>
      </c>
      <c r="BS131" s="126" t="s">
        <v>249</v>
      </c>
      <c r="BT131" s="126" t="s">
        <v>250</v>
      </c>
      <c r="BU131" s="227">
        <v>0</v>
      </c>
      <c r="BV131" s="227">
        <v>0</v>
      </c>
      <c r="BW131" s="227">
        <v>0</v>
      </c>
      <c r="BX131" s="227">
        <v>0</v>
      </c>
      <c r="BZ131" s="126" t="s">
        <v>249</v>
      </c>
      <c r="CA131" s="126" t="s">
        <v>250</v>
      </c>
      <c r="CB131" s="227">
        <v>0</v>
      </c>
      <c r="CC131" s="227">
        <v>0</v>
      </c>
      <c r="CD131" s="227">
        <v>0</v>
      </c>
      <c r="CE131" s="227">
        <v>0</v>
      </c>
    </row>
    <row r="132" spans="1:83">
      <c r="A132" s="126" t="s">
        <v>251</v>
      </c>
      <c r="B132" s="126" t="s">
        <v>252</v>
      </c>
      <c r="C132" s="227">
        <v>0</v>
      </c>
      <c r="D132" s="227">
        <v>0</v>
      </c>
      <c r="E132" s="227">
        <v>0</v>
      </c>
      <c r="F132" s="227">
        <v>0</v>
      </c>
      <c r="H132" s="126" t="s">
        <v>251</v>
      </c>
      <c r="I132" s="126" t="s">
        <v>252</v>
      </c>
      <c r="J132" s="227">
        <v>0</v>
      </c>
      <c r="K132" s="227">
        <v>0</v>
      </c>
      <c r="L132" s="227">
        <v>0</v>
      </c>
      <c r="M132" s="227">
        <v>0</v>
      </c>
      <c r="O132" s="126" t="s">
        <v>251</v>
      </c>
      <c r="P132" s="126" t="s">
        <v>252</v>
      </c>
      <c r="Q132" s="227">
        <v>0</v>
      </c>
      <c r="R132" s="227">
        <v>0</v>
      </c>
      <c r="S132" s="227">
        <v>0</v>
      </c>
      <c r="T132" s="227">
        <v>0</v>
      </c>
      <c r="V132" s="126" t="s">
        <v>251</v>
      </c>
      <c r="W132" s="126" t="s">
        <v>252</v>
      </c>
      <c r="X132" s="227">
        <v>0</v>
      </c>
      <c r="Y132" s="227">
        <v>0</v>
      </c>
      <c r="Z132" s="227">
        <v>0</v>
      </c>
      <c r="AA132" s="227">
        <v>0</v>
      </c>
      <c r="AC132" s="126" t="s">
        <v>251</v>
      </c>
      <c r="AD132" s="126" t="s">
        <v>252</v>
      </c>
      <c r="AE132" s="227">
        <v>0</v>
      </c>
      <c r="AF132" s="227">
        <v>0</v>
      </c>
      <c r="AG132" s="227">
        <v>0</v>
      </c>
      <c r="AH132" s="227">
        <v>0</v>
      </c>
      <c r="AJ132" s="126" t="s">
        <v>251</v>
      </c>
      <c r="AK132" s="126" t="s">
        <v>252</v>
      </c>
      <c r="AL132" s="227">
        <v>0</v>
      </c>
      <c r="AM132" s="227">
        <v>0</v>
      </c>
      <c r="AN132" s="227">
        <v>0</v>
      </c>
      <c r="AO132" s="227">
        <v>0</v>
      </c>
      <c r="AQ132" s="126" t="s">
        <v>251</v>
      </c>
      <c r="AR132" s="126" t="s">
        <v>252</v>
      </c>
      <c r="AS132" s="227">
        <v>0</v>
      </c>
      <c r="AT132" s="227">
        <v>0</v>
      </c>
      <c r="AU132" s="227">
        <v>0</v>
      </c>
      <c r="AV132" s="227">
        <v>0</v>
      </c>
      <c r="AX132" s="126" t="s">
        <v>251</v>
      </c>
      <c r="AY132" s="126" t="s">
        <v>252</v>
      </c>
      <c r="AZ132" s="227">
        <v>0</v>
      </c>
      <c r="BA132" s="227">
        <v>0</v>
      </c>
      <c r="BB132" s="227">
        <v>0</v>
      </c>
      <c r="BC132" s="227">
        <v>0</v>
      </c>
      <c r="BE132" s="126" t="s">
        <v>251</v>
      </c>
      <c r="BF132" s="126" t="s">
        <v>252</v>
      </c>
      <c r="BG132" s="227">
        <v>0</v>
      </c>
      <c r="BH132" s="227">
        <v>0</v>
      </c>
      <c r="BI132" s="227">
        <v>0</v>
      </c>
      <c r="BJ132" s="227">
        <v>0</v>
      </c>
      <c r="BL132" s="126" t="s">
        <v>251</v>
      </c>
      <c r="BM132" s="126" t="s">
        <v>252</v>
      </c>
      <c r="BN132" s="227">
        <v>0</v>
      </c>
      <c r="BO132" s="227">
        <v>0</v>
      </c>
      <c r="BP132" s="227">
        <v>0</v>
      </c>
      <c r="BQ132" s="227">
        <v>0</v>
      </c>
      <c r="BS132" s="126" t="s">
        <v>251</v>
      </c>
      <c r="BT132" s="126" t="s">
        <v>252</v>
      </c>
      <c r="BU132" s="227">
        <v>0</v>
      </c>
      <c r="BV132" s="227">
        <v>0</v>
      </c>
      <c r="BW132" s="227">
        <v>0</v>
      </c>
      <c r="BX132" s="227">
        <v>0</v>
      </c>
      <c r="BZ132" s="126" t="s">
        <v>251</v>
      </c>
      <c r="CA132" s="126" t="s">
        <v>252</v>
      </c>
      <c r="CB132" s="227">
        <v>0</v>
      </c>
      <c r="CC132" s="227">
        <v>0</v>
      </c>
      <c r="CD132" s="227">
        <v>0</v>
      </c>
      <c r="CE132" s="227">
        <v>0</v>
      </c>
    </row>
    <row r="133" spans="1:83">
      <c r="A133" s="126" t="s">
        <v>253</v>
      </c>
      <c r="B133" s="126" t="s">
        <v>254</v>
      </c>
      <c r="C133" s="227">
        <v>0</v>
      </c>
      <c r="D133" s="227">
        <v>0</v>
      </c>
      <c r="E133" s="227">
        <v>0</v>
      </c>
      <c r="F133" s="227">
        <v>0</v>
      </c>
      <c r="H133" s="126" t="s">
        <v>253</v>
      </c>
      <c r="I133" s="126" t="s">
        <v>254</v>
      </c>
      <c r="J133" s="227">
        <v>0</v>
      </c>
      <c r="K133" s="227">
        <v>0</v>
      </c>
      <c r="L133" s="227">
        <v>0</v>
      </c>
      <c r="M133" s="227">
        <v>0</v>
      </c>
      <c r="O133" s="126" t="s">
        <v>253</v>
      </c>
      <c r="P133" s="126" t="s">
        <v>254</v>
      </c>
      <c r="Q133" s="227">
        <v>0</v>
      </c>
      <c r="R133" s="227">
        <v>0</v>
      </c>
      <c r="S133" s="227">
        <v>0</v>
      </c>
      <c r="T133" s="227">
        <v>0</v>
      </c>
      <c r="V133" s="126" t="s">
        <v>253</v>
      </c>
      <c r="W133" s="126" t="s">
        <v>254</v>
      </c>
      <c r="X133" s="227">
        <v>0</v>
      </c>
      <c r="Y133" s="227">
        <v>0</v>
      </c>
      <c r="Z133" s="227">
        <v>0</v>
      </c>
      <c r="AA133" s="227">
        <v>0</v>
      </c>
      <c r="AC133" s="126" t="s">
        <v>253</v>
      </c>
      <c r="AD133" s="126" t="s">
        <v>254</v>
      </c>
      <c r="AE133" s="227">
        <v>0</v>
      </c>
      <c r="AF133" s="227">
        <v>0</v>
      </c>
      <c r="AG133" s="227">
        <v>0</v>
      </c>
      <c r="AH133" s="227">
        <v>0</v>
      </c>
      <c r="AJ133" s="126" t="s">
        <v>253</v>
      </c>
      <c r="AK133" s="126" t="s">
        <v>254</v>
      </c>
      <c r="AL133" s="227">
        <v>0</v>
      </c>
      <c r="AM133" s="227">
        <v>0</v>
      </c>
      <c r="AN133" s="227">
        <v>0</v>
      </c>
      <c r="AO133" s="227">
        <v>0</v>
      </c>
      <c r="AQ133" s="126" t="s">
        <v>253</v>
      </c>
      <c r="AR133" s="126" t="s">
        <v>254</v>
      </c>
      <c r="AS133" s="227">
        <v>0</v>
      </c>
      <c r="AT133" s="227">
        <v>0</v>
      </c>
      <c r="AU133" s="227">
        <v>0</v>
      </c>
      <c r="AV133" s="227">
        <v>0</v>
      </c>
      <c r="AX133" s="126" t="s">
        <v>253</v>
      </c>
      <c r="AY133" s="126" t="s">
        <v>254</v>
      </c>
      <c r="AZ133" s="227">
        <v>0</v>
      </c>
      <c r="BA133" s="227">
        <v>0</v>
      </c>
      <c r="BB133" s="227">
        <v>0</v>
      </c>
      <c r="BC133" s="227">
        <v>0</v>
      </c>
      <c r="BE133" s="126" t="s">
        <v>253</v>
      </c>
      <c r="BF133" s="126" t="s">
        <v>254</v>
      </c>
      <c r="BG133" s="227">
        <v>0</v>
      </c>
      <c r="BH133" s="227">
        <v>0</v>
      </c>
      <c r="BI133" s="227">
        <v>0</v>
      </c>
      <c r="BJ133" s="227">
        <v>0</v>
      </c>
      <c r="BL133" s="126" t="s">
        <v>253</v>
      </c>
      <c r="BM133" s="126" t="s">
        <v>254</v>
      </c>
      <c r="BN133" s="227">
        <v>0</v>
      </c>
      <c r="BO133" s="227">
        <v>0</v>
      </c>
      <c r="BP133" s="227">
        <v>0</v>
      </c>
      <c r="BQ133" s="227">
        <v>0</v>
      </c>
      <c r="BS133" s="126" t="s">
        <v>253</v>
      </c>
      <c r="BT133" s="126" t="s">
        <v>254</v>
      </c>
      <c r="BU133" s="227">
        <v>0</v>
      </c>
      <c r="BV133" s="227">
        <v>0</v>
      </c>
      <c r="BW133" s="227">
        <v>0</v>
      </c>
      <c r="BX133" s="227">
        <v>0</v>
      </c>
      <c r="BZ133" s="126" t="s">
        <v>253</v>
      </c>
      <c r="CA133" s="126" t="s">
        <v>254</v>
      </c>
      <c r="CB133" s="227">
        <v>0</v>
      </c>
      <c r="CC133" s="227">
        <v>0</v>
      </c>
      <c r="CD133" s="227">
        <v>0</v>
      </c>
      <c r="CE133" s="227">
        <v>0</v>
      </c>
    </row>
    <row r="134" spans="1:83">
      <c r="A134" s="126" t="s">
        <v>255</v>
      </c>
      <c r="B134" s="126" t="s">
        <v>256</v>
      </c>
      <c r="C134" s="227">
        <v>0</v>
      </c>
      <c r="D134" s="227">
        <v>0</v>
      </c>
      <c r="E134" s="227">
        <v>0</v>
      </c>
      <c r="F134" s="227">
        <v>0</v>
      </c>
      <c r="H134" s="126" t="s">
        <v>255</v>
      </c>
      <c r="I134" s="126" t="s">
        <v>256</v>
      </c>
      <c r="J134" s="227">
        <v>0</v>
      </c>
      <c r="K134" s="227">
        <v>0</v>
      </c>
      <c r="L134" s="227">
        <v>0</v>
      </c>
      <c r="M134" s="227">
        <v>0</v>
      </c>
      <c r="O134" s="126" t="s">
        <v>255</v>
      </c>
      <c r="P134" s="126" t="s">
        <v>256</v>
      </c>
      <c r="Q134" s="227">
        <v>0</v>
      </c>
      <c r="R134" s="227">
        <v>0</v>
      </c>
      <c r="S134" s="227">
        <v>0</v>
      </c>
      <c r="T134" s="227">
        <v>0</v>
      </c>
      <c r="V134" s="126" t="s">
        <v>255</v>
      </c>
      <c r="W134" s="126" t="s">
        <v>256</v>
      </c>
      <c r="X134" s="227">
        <v>0</v>
      </c>
      <c r="Y134" s="227">
        <v>0</v>
      </c>
      <c r="Z134" s="227">
        <v>0</v>
      </c>
      <c r="AA134" s="227">
        <v>0</v>
      </c>
      <c r="AC134" s="126" t="s">
        <v>255</v>
      </c>
      <c r="AD134" s="126" t="s">
        <v>256</v>
      </c>
      <c r="AE134" s="227">
        <v>0</v>
      </c>
      <c r="AF134" s="227">
        <v>0</v>
      </c>
      <c r="AG134" s="227">
        <v>0</v>
      </c>
      <c r="AH134" s="227">
        <v>0</v>
      </c>
      <c r="AJ134" s="126" t="s">
        <v>255</v>
      </c>
      <c r="AK134" s="126" t="s">
        <v>256</v>
      </c>
      <c r="AL134" s="227">
        <v>0</v>
      </c>
      <c r="AM134" s="227">
        <v>0</v>
      </c>
      <c r="AN134" s="227">
        <v>0</v>
      </c>
      <c r="AO134" s="227">
        <v>0</v>
      </c>
      <c r="AQ134" s="126" t="s">
        <v>255</v>
      </c>
      <c r="AR134" s="126" t="s">
        <v>256</v>
      </c>
      <c r="AS134" s="227">
        <v>0</v>
      </c>
      <c r="AT134" s="227">
        <v>0</v>
      </c>
      <c r="AU134" s="227">
        <v>0</v>
      </c>
      <c r="AV134" s="227">
        <v>0</v>
      </c>
      <c r="AX134" s="126" t="s">
        <v>255</v>
      </c>
      <c r="AY134" s="126" t="s">
        <v>256</v>
      </c>
      <c r="AZ134" s="227">
        <v>0</v>
      </c>
      <c r="BA134" s="227">
        <v>0</v>
      </c>
      <c r="BB134" s="227">
        <v>0</v>
      </c>
      <c r="BC134" s="227">
        <v>0</v>
      </c>
      <c r="BE134" s="126" t="s">
        <v>255</v>
      </c>
      <c r="BF134" s="126" t="s">
        <v>256</v>
      </c>
      <c r="BG134" s="227">
        <v>0</v>
      </c>
      <c r="BH134" s="227">
        <v>0</v>
      </c>
      <c r="BI134" s="227">
        <v>0</v>
      </c>
      <c r="BJ134" s="227">
        <v>0</v>
      </c>
      <c r="BL134" s="126" t="s">
        <v>255</v>
      </c>
      <c r="BM134" s="126" t="s">
        <v>256</v>
      </c>
      <c r="BN134" s="227">
        <v>0</v>
      </c>
      <c r="BO134" s="227">
        <v>0</v>
      </c>
      <c r="BP134" s="227">
        <v>0</v>
      </c>
      <c r="BQ134" s="227">
        <v>0</v>
      </c>
      <c r="BS134" s="126" t="s">
        <v>255</v>
      </c>
      <c r="BT134" s="126" t="s">
        <v>256</v>
      </c>
      <c r="BU134" s="227">
        <v>0</v>
      </c>
      <c r="BV134" s="227">
        <v>0</v>
      </c>
      <c r="BW134" s="227">
        <v>0</v>
      </c>
      <c r="BX134" s="227">
        <v>0</v>
      </c>
      <c r="BZ134" s="126" t="s">
        <v>255</v>
      </c>
      <c r="CA134" s="126" t="s">
        <v>256</v>
      </c>
      <c r="CB134" s="227">
        <v>0</v>
      </c>
      <c r="CC134" s="227">
        <v>0</v>
      </c>
      <c r="CD134" s="227">
        <v>0</v>
      </c>
      <c r="CE134" s="227">
        <v>0</v>
      </c>
    </row>
    <row r="135" spans="1:83">
      <c r="A135" s="126" t="s">
        <v>257</v>
      </c>
      <c r="B135" s="126" t="s">
        <v>258</v>
      </c>
      <c r="C135" s="227">
        <v>0</v>
      </c>
      <c r="D135" s="227">
        <v>0</v>
      </c>
      <c r="E135" s="227">
        <v>0</v>
      </c>
      <c r="F135" s="227">
        <v>0</v>
      </c>
      <c r="H135" s="126" t="s">
        <v>257</v>
      </c>
      <c r="I135" s="126" t="s">
        <v>258</v>
      </c>
      <c r="J135" s="227">
        <v>0</v>
      </c>
      <c r="K135" s="227">
        <v>0</v>
      </c>
      <c r="L135" s="227">
        <v>0</v>
      </c>
      <c r="M135" s="227">
        <v>0</v>
      </c>
      <c r="O135" s="126" t="s">
        <v>257</v>
      </c>
      <c r="P135" s="126" t="s">
        <v>258</v>
      </c>
      <c r="Q135" s="227">
        <v>0</v>
      </c>
      <c r="R135" s="227">
        <v>0</v>
      </c>
      <c r="S135" s="227">
        <v>0</v>
      </c>
      <c r="T135" s="227">
        <v>0</v>
      </c>
      <c r="V135" s="126" t="s">
        <v>257</v>
      </c>
      <c r="W135" s="126" t="s">
        <v>258</v>
      </c>
      <c r="X135" s="227">
        <v>0</v>
      </c>
      <c r="Y135" s="227">
        <v>0</v>
      </c>
      <c r="Z135" s="227">
        <v>0</v>
      </c>
      <c r="AA135" s="227">
        <v>0</v>
      </c>
      <c r="AC135" s="126" t="s">
        <v>257</v>
      </c>
      <c r="AD135" s="126" t="s">
        <v>258</v>
      </c>
      <c r="AE135" s="227">
        <v>0</v>
      </c>
      <c r="AF135" s="227">
        <v>0</v>
      </c>
      <c r="AG135" s="227">
        <v>0</v>
      </c>
      <c r="AH135" s="227">
        <v>0</v>
      </c>
      <c r="AJ135" s="126" t="s">
        <v>257</v>
      </c>
      <c r="AK135" s="126" t="s">
        <v>258</v>
      </c>
      <c r="AL135" s="227">
        <v>0</v>
      </c>
      <c r="AM135" s="227">
        <v>0</v>
      </c>
      <c r="AN135" s="227">
        <v>0</v>
      </c>
      <c r="AO135" s="227">
        <v>0</v>
      </c>
      <c r="AQ135" s="126" t="s">
        <v>257</v>
      </c>
      <c r="AR135" s="126" t="s">
        <v>258</v>
      </c>
      <c r="AS135" s="227">
        <v>0</v>
      </c>
      <c r="AT135" s="227">
        <v>0</v>
      </c>
      <c r="AU135" s="227">
        <v>0</v>
      </c>
      <c r="AV135" s="227">
        <v>0</v>
      </c>
      <c r="AX135" s="126" t="s">
        <v>257</v>
      </c>
      <c r="AY135" s="126" t="s">
        <v>258</v>
      </c>
      <c r="AZ135" s="227">
        <v>0</v>
      </c>
      <c r="BA135" s="227">
        <v>0</v>
      </c>
      <c r="BB135" s="227">
        <v>0</v>
      </c>
      <c r="BC135" s="227">
        <v>0</v>
      </c>
      <c r="BE135" s="126" t="s">
        <v>257</v>
      </c>
      <c r="BF135" s="126" t="s">
        <v>258</v>
      </c>
      <c r="BG135" s="227">
        <v>0</v>
      </c>
      <c r="BH135" s="227">
        <v>0</v>
      </c>
      <c r="BI135" s="227">
        <v>0</v>
      </c>
      <c r="BJ135" s="227">
        <v>0</v>
      </c>
      <c r="BL135" s="126" t="s">
        <v>257</v>
      </c>
      <c r="BM135" s="126" t="s">
        <v>258</v>
      </c>
      <c r="BN135" s="227">
        <v>0</v>
      </c>
      <c r="BO135" s="227">
        <v>0</v>
      </c>
      <c r="BP135" s="227">
        <v>0</v>
      </c>
      <c r="BQ135" s="227">
        <v>0</v>
      </c>
      <c r="BS135" s="126" t="s">
        <v>257</v>
      </c>
      <c r="BT135" s="126" t="s">
        <v>258</v>
      </c>
      <c r="BU135" s="227">
        <v>0</v>
      </c>
      <c r="BV135" s="227">
        <v>0</v>
      </c>
      <c r="BW135" s="227">
        <v>0</v>
      </c>
      <c r="BX135" s="227">
        <v>0</v>
      </c>
      <c r="BZ135" s="126" t="s">
        <v>257</v>
      </c>
      <c r="CA135" s="126" t="s">
        <v>258</v>
      </c>
      <c r="CB135" s="227">
        <v>0</v>
      </c>
      <c r="CC135" s="227">
        <v>0</v>
      </c>
      <c r="CD135" s="227">
        <v>0</v>
      </c>
      <c r="CE135" s="227">
        <v>0</v>
      </c>
    </row>
    <row r="136" spans="1:83">
      <c r="A136" s="126" t="s">
        <v>259</v>
      </c>
      <c r="B136" s="126" t="s">
        <v>260</v>
      </c>
      <c r="C136" s="227">
        <v>0</v>
      </c>
      <c r="D136" s="227">
        <v>0</v>
      </c>
      <c r="E136" s="227">
        <v>0</v>
      </c>
      <c r="F136" s="227">
        <v>0</v>
      </c>
      <c r="H136" s="126" t="s">
        <v>259</v>
      </c>
      <c r="I136" s="126" t="s">
        <v>260</v>
      </c>
      <c r="J136" s="227">
        <v>0</v>
      </c>
      <c r="K136" s="227">
        <v>0</v>
      </c>
      <c r="L136" s="227">
        <v>0</v>
      </c>
      <c r="M136" s="227">
        <v>0</v>
      </c>
      <c r="O136" s="126" t="s">
        <v>259</v>
      </c>
      <c r="P136" s="126" t="s">
        <v>260</v>
      </c>
      <c r="Q136" s="227">
        <v>0</v>
      </c>
      <c r="R136" s="227">
        <v>0</v>
      </c>
      <c r="S136" s="227">
        <v>0</v>
      </c>
      <c r="T136" s="227">
        <v>0</v>
      </c>
      <c r="V136" s="126" t="s">
        <v>259</v>
      </c>
      <c r="W136" s="126" t="s">
        <v>260</v>
      </c>
      <c r="X136" s="227">
        <v>0</v>
      </c>
      <c r="Y136" s="227">
        <v>0</v>
      </c>
      <c r="Z136" s="227">
        <v>0</v>
      </c>
      <c r="AA136" s="227">
        <v>0</v>
      </c>
      <c r="AC136" s="126" t="s">
        <v>259</v>
      </c>
      <c r="AD136" s="126" t="s">
        <v>260</v>
      </c>
      <c r="AE136" s="227">
        <v>0</v>
      </c>
      <c r="AF136" s="227">
        <v>0</v>
      </c>
      <c r="AG136" s="227">
        <v>0</v>
      </c>
      <c r="AH136" s="227">
        <v>0</v>
      </c>
      <c r="AJ136" s="126" t="s">
        <v>259</v>
      </c>
      <c r="AK136" s="126" t="s">
        <v>260</v>
      </c>
      <c r="AL136" s="227">
        <v>0</v>
      </c>
      <c r="AM136" s="227">
        <v>0</v>
      </c>
      <c r="AN136" s="227">
        <v>0</v>
      </c>
      <c r="AO136" s="227">
        <v>0</v>
      </c>
      <c r="AQ136" s="126" t="s">
        <v>259</v>
      </c>
      <c r="AR136" s="126" t="s">
        <v>260</v>
      </c>
      <c r="AS136" s="227">
        <v>0</v>
      </c>
      <c r="AT136" s="227">
        <v>0</v>
      </c>
      <c r="AU136" s="227">
        <v>0</v>
      </c>
      <c r="AV136" s="227">
        <v>0</v>
      </c>
      <c r="AX136" s="126" t="s">
        <v>259</v>
      </c>
      <c r="AY136" s="126" t="s">
        <v>260</v>
      </c>
      <c r="AZ136" s="227">
        <v>0</v>
      </c>
      <c r="BA136" s="227">
        <v>0</v>
      </c>
      <c r="BB136" s="227">
        <v>0</v>
      </c>
      <c r="BC136" s="227">
        <v>0</v>
      </c>
      <c r="BE136" s="126" t="s">
        <v>259</v>
      </c>
      <c r="BF136" s="126" t="s">
        <v>260</v>
      </c>
      <c r="BG136" s="227">
        <v>0</v>
      </c>
      <c r="BH136" s="227">
        <v>0</v>
      </c>
      <c r="BI136" s="227">
        <v>0</v>
      </c>
      <c r="BJ136" s="227">
        <v>0</v>
      </c>
      <c r="BL136" s="126" t="s">
        <v>259</v>
      </c>
      <c r="BM136" s="126" t="s">
        <v>260</v>
      </c>
      <c r="BN136" s="227">
        <v>0</v>
      </c>
      <c r="BO136" s="227">
        <v>0</v>
      </c>
      <c r="BP136" s="227">
        <v>0</v>
      </c>
      <c r="BQ136" s="227">
        <v>0</v>
      </c>
      <c r="BS136" s="126" t="s">
        <v>259</v>
      </c>
      <c r="BT136" s="126" t="s">
        <v>260</v>
      </c>
      <c r="BU136" s="227">
        <v>0</v>
      </c>
      <c r="BV136" s="227">
        <v>0</v>
      </c>
      <c r="BW136" s="227">
        <v>0</v>
      </c>
      <c r="BX136" s="227">
        <v>0</v>
      </c>
      <c r="BZ136" s="126" t="s">
        <v>259</v>
      </c>
      <c r="CA136" s="126" t="s">
        <v>260</v>
      </c>
      <c r="CB136" s="227">
        <v>0</v>
      </c>
      <c r="CC136" s="227">
        <v>0</v>
      </c>
      <c r="CD136" s="227">
        <v>0</v>
      </c>
      <c r="CE136" s="227">
        <v>0</v>
      </c>
    </row>
    <row r="137" spans="1:83">
      <c r="A137" s="126" t="s">
        <v>261</v>
      </c>
      <c r="B137" s="126" t="s">
        <v>262</v>
      </c>
      <c r="C137" s="227">
        <v>0</v>
      </c>
      <c r="D137" s="227">
        <v>0</v>
      </c>
      <c r="E137" s="227">
        <v>0</v>
      </c>
      <c r="F137" s="227">
        <v>0</v>
      </c>
      <c r="H137" s="126" t="s">
        <v>261</v>
      </c>
      <c r="I137" s="126" t="s">
        <v>262</v>
      </c>
      <c r="J137" s="227">
        <v>0</v>
      </c>
      <c r="K137" s="227">
        <v>0</v>
      </c>
      <c r="L137" s="227">
        <v>0</v>
      </c>
      <c r="M137" s="227">
        <v>0</v>
      </c>
      <c r="O137" s="126" t="s">
        <v>261</v>
      </c>
      <c r="P137" s="126" t="s">
        <v>262</v>
      </c>
      <c r="Q137" s="227">
        <v>0</v>
      </c>
      <c r="R137" s="227">
        <v>0</v>
      </c>
      <c r="S137" s="227">
        <v>0</v>
      </c>
      <c r="T137" s="227">
        <v>0</v>
      </c>
      <c r="V137" s="126" t="s">
        <v>261</v>
      </c>
      <c r="W137" s="126" t="s">
        <v>262</v>
      </c>
      <c r="X137" s="227">
        <v>0</v>
      </c>
      <c r="Y137" s="227">
        <v>0</v>
      </c>
      <c r="Z137" s="227">
        <v>0</v>
      </c>
      <c r="AA137" s="227">
        <v>0</v>
      </c>
      <c r="AC137" s="126" t="s">
        <v>261</v>
      </c>
      <c r="AD137" s="126" t="s">
        <v>262</v>
      </c>
      <c r="AE137" s="227">
        <v>0</v>
      </c>
      <c r="AF137" s="227">
        <v>0</v>
      </c>
      <c r="AG137" s="227">
        <v>0</v>
      </c>
      <c r="AH137" s="227">
        <v>0</v>
      </c>
      <c r="AJ137" s="126" t="s">
        <v>261</v>
      </c>
      <c r="AK137" s="126" t="s">
        <v>262</v>
      </c>
      <c r="AL137" s="227">
        <v>0</v>
      </c>
      <c r="AM137" s="227">
        <v>0</v>
      </c>
      <c r="AN137" s="227">
        <v>0</v>
      </c>
      <c r="AO137" s="227">
        <v>0</v>
      </c>
      <c r="AQ137" s="126" t="s">
        <v>261</v>
      </c>
      <c r="AR137" s="126" t="s">
        <v>262</v>
      </c>
      <c r="AS137" s="227">
        <v>0</v>
      </c>
      <c r="AT137" s="227">
        <v>0</v>
      </c>
      <c r="AU137" s="227">
        <v>0</v>
      </c>
      <c r="AV137" s="227">
        <v>0</v>
      </c>
      <c r="AX137" s="126" t="s">
        <v>261</v>
      </c>
      <c r="AY137" s="126" t="s">
        <v>262</v>
      </c>
      <c r="AZ137" s="227">
        <v>0</v>
      </c>
      <c r="BA137" s="227">
        <v>0</v>
      </c>
      <c r="BB137" s="227">
        <v>0</v>
      </c>
      <c r="BC137" s="227">
        <v>0</v>
      </c>
      <c r="BE137" s="126" t="s">
        <v>261</v>
      </c>
      <c r="BF137" s="126" t="s">
        <v>262</v>
      </c>
      <c r="BG137" s="227">
        <v>0</v>
      </c>
      <c r="BH137" s="227">
        <v>0</v>
      </c>
      <c r="BI137" s="227">
        <v>0</v>
      </c>
      <c r="BJ137" s="227">
        <v>0</v>
      </c>
      <c r="BL137" s="126" t="s">
        <v>261</v>
      </c>
      <c r="BM137" s="126" t="s">
        <v>262</v>
      </c>
      <c r="BN137" s="227">
        <v>0</v>
      </c>
      <c r="BO137" s="227">
        <v>0</v>
      </c>
      <c r="BP137" s="227">
        <v>0</v>
      </c>
      <c r="BQ137" s="227">
        <v>0</v>
      </c>
      <c r="BS137" s="126" t="s">
        <v>261</v>
      </c>
      <c r="BT137" s="126" t="s">
        <v>262</v>
      </c>
      <c r="BU137" s="227">
        <v>0</v>
      </c>
      <c r="BV137" s="227">
        <v>0</v>
      </c>
      <c r="BW137" s="227">
        <v>0</v>
      </c>
      <c r="BX137" s="227">
        <v>0</v>
      </c>
      <c r="BZ137" s="126" t="s">
        <v>261</v>
      </c>
      <c r="CA137" s="126" t="s">
        <v>262</v>
      </c>
      <c r="CB137" s="227">
        <v>0</v>
      </c>
      <c r="CC137" s="227">
        <v>0</v>
      </c>
      <c r="CD137" s="227">
        <v>0</v>
      </c>
      <c r="CE137" s="227">
        <v>0</v>
      </c>
    </row>
    <row r="138" spans="1:83">
      <c r="A138" s="126" t="s">
        <v>263</v>
      </c>
      <c r="B138" s="126" t="s">
        <v>264</v>
      </c>
      <c r="C138" s="227">
        <v>0</v>
      </c>
      <c r="D138" s="227">
        <v>0</v>
      </c>
      <c r="E138" s="227">
        <v>0</v>
      </c>
      <c r="F138" s="227">
        <v>0</v>
      </c>
      <c r="H138" s="126" t="s">
        <v>263</v>
      </c>
      <c r="I138" s="126" t="s">
        <v>264</v>
      </c>
      <c r="J138" s="227">
        <v>0</v>
      </c>
      <c r="K138" s="227">
        <v>0</v>
      </c>
      <c r="L138" s="227">
        <v>0</v>
      </c>
      <c r="M138" s="227">
        <v>0</v>
      </c>
      <c r="O138" s="126" t="s">
        <v>263</v>
      </c>
      <c r="P138" s="126" t="s">
        <v>264</v>
      </c>
      <c r="Q138" s="227">
        <v>0</v>
      </c>
      <c r="R138" s="227">
        <v>0</v>
      </c>
      <c r="S138" s="227">
        <v>0</v>
      </c>
      <c r="T138" s="227">
        <v>0</v>
      </c>
      <c r="V138" s="126" t="s">
        <v>263</v>
      </c>
      <c r="W138" s="126" t="s">
        <v>264</v>
      </c>
      <c r="X138" s="227">
        <v>0</v>
      </c>
      <c r="Y138" s="227">
        <v>0</v>
      </c>
      <c r="Z138" s="227">
        <v>0</v>
      </c>
      <c r="AA138" s="227">
        <v>0</v>
      </c>
      <c r="AC138" s="126" t="s">
        <v>263</v>
      </c>
      <c r="AD138" s="126" t="s">
        <v>264</v>
      </c>
      <c r="AE138" s="227">
        <v>0</v>
      </c>
      <c r="AF138" s="227">
        <v>0</v>
      </c>
      <c r="AG138" s="227">
        <v>0</v>
      </c>
      <c r="AH138" s="227">
        <v>0</v>
      </c>
      <c r="AJ138" s="126" t="s">
        <v>263</v>
      </c>
      <c r="AK138" s="126" t="s">
        <v>264</v>
      </c>
      <c r="AL138" s="227">
        <v>0</v>
      </c>
      <c r="AM138" s="227">
        <v>0</v>
      </c>
      <c r="AN138" s="227">
        <v>0</v>
      </c>
      <c r="AO138" s="227">
        <v>0</v>
      </c>
      <c r="AQ138" s="126" t="s">
        <v>263</v>
      </c>
      <c r="AR138" s="126" t="s">
        <v>264</v>
      </c>
      <c r="AS138" s="227">
        <v>0</v>
      </c>
      <c r="AT138" s="227">
        <v>0</v>
      </c>
      <c r="AU138" s="227">
        <v>0</v>
      </c>
      <c r="AV138" s="227">
        <v>0</v>
      </c>
      <c r="AX138" s="126" t="s">
        <v>263</v>
      </c>
      <c r="AY138" s="126" t="s">
        <v>264</v>
      </c>
      <c r="AZ138" s="227">
        <v>0</v>
      </c>
      <c r="BA138" s="227">
        <v>0</v>
      </c>
      <c r="BB138" s="227">
        <v>0</v>
      </c>
      <c r="BC138" s="227">
        <v>0</v>
      </c>
      <c r="BE138" s="126" t="s">
        <v>263</v>
      </c>
      <c r="BF138" s="126" t="s">
        <v>264</v>
      </c>
      <c r="BG138" s="227">
        <v>0</v>
      </c>
      <c r="BH138" s="227">
        <v>0</v>
      </c>
      <c r="BI138" s="227">
        <v>0</v>
      </c>
      <c r="BJ138" s="227">
        <v>0</v>
      </c>
      <c r="BL138" s="126" t="s">
        <v>263</v>
      </c>
      <c r="BM138" s="126" t="s">
        <v>264</v>
      </c>
      <c r="BN138" s="227">
        <v>0</v>
      </c>
      <c r="BO138" s="227">
        <v>0</v>
      </c>
      <c r="BP138" s="227">
        <v>0</v>
      </c>
      <c r="BQ138" s="227">
        <v>0</v>
      </c>
      <c r="BS138" s="126" t="s">
        <v>263</v>
      </c>
      <c r="BT138" s="126" t="s">
        <v>264</v>
      </c>
      <c r="BU138" s="227">
        <v>0</v>
      </c>
      <c r="BV138" s="227">
        <v>0</v>
      </c>
      <c r="BW138" s="227">
        <v>0</v>
      </c>
      <c r="BX138" s="227">
        <v>0</v>
      </c>
      <c r="BZ138" s="126" t="s">
        <v>263</v>
      </c>
      <c r="CA138" s="126" t="s">
        <v>264</v>
      </c>
      <c r="CB138" s="227">
        <v>0</v>
      </c>
      <c r="CC138" s="227">
        <v>0</v>
      </c>
      <c r="CD138" s="227">
        <v>0</v>
      </c>
      <c r="CE138" s="227">
        <v>0</v>
      </c>
    </row>
    <row r="139" spans="1:83">
      <c r="A139" s="126" t="s">
        <v>265</v>
      </c>
      <c r="B139" s="126" t="s">
        <v>266</v>
      </c>
      <c r="C139" s="227">
        <v>0</v>
      </c>
      <c r="D139" s="227">
        <v>0</v>
      </c>
      <c r="E139" s="227">
        <v>0</v>
      </c>
      <c r="F139" s="227">
        <v>0</v>
      </c>
      <c r="H139" s="126" t="s">
        <v>265</v>
      </c>
      <c r="I139" s="126" t="s">
        <v>266</v>
      </c>
      <c r="J139" s="227">
        <v>0</v>
      </c>
      <c r="K139" s="227">
        <v>0</v>
      </c>
      <c r="L139" s="227">
        <v>0</v>
      </c>
      <c r="M139" s="227">
        <v>0</v>
      </c>
      <c r="O139" s="126" t="s">
        <v>265</v>
      </c>
      <c r="P139" s="126" t="s">
        <v>266</v>
      </c>
      <c r="Q139" s="227">
        <v>0</v>
      </c>
      <c r="R139" s="227">
        <v>0</v>
      </c>
      <c r="S139" s="227">
        <v>0</v>
      </c>
      <c r="T139" s="227">
        <v>0</v>
      </c>
      <c r="V139" s="126" t="s">
        <v>265</v>
      </c>
      <c r="W139" s="126" t="s">
        <v>266</v>
      </c>
      <c r="X139" s="227">
        <v>0</v>
      </c>
      <c r="Y139" s="227">
        <v>0</v>
      </c>
      <c r="Z139" s="227">
        <v>0</v>
      </c>
      <c r="AA139" s="227">
        <v>0</v>
      </c>
      <c r="AC139" s="126" t="s">
        <v>265</v>
      </c>
      <c r="AD139" s="126" t="s">
        <v>266</v>
      </c>
      <c r="AE139" s="227">
        <v>0</v>
      </c>
      <c r="AF139" s="227">
        <v>0</v>
      </c>
      <c r="AG139" s="227">
        <v>0</v>
      </c>
      <c r="AH139" s="227">
        <v>0</v>
      </c>
      <c r="AJ139" s="126" t="s">
        <v>265</v>
      </c>
      <c r="AK139" s="126" t="s">
        <v>266</v>
      </c>
      <c r="AL139" s="227">
        <v>0</v>
      </c>
      <c r="AM139" s="227">
        <v>0</v>
      </c>
      <c r="AN139" s="227">
        <v>0</v>
      </c>
      <c r="AO139" s="227">
        <v>0</v>
      </c>
      <c r="AQ139" s="126" t="s">
        <v>265</v>
      </c>
      <c r="AR139" s="126" t="s">
        <v>266</v>
      </c>
      <c r="AS139" s="227">
        <v>0</v>
      </c>
      <c r="AT139" s="227">
        <v>0</v>
      </c>
      <c r="AU139" s="227">
        <v>0</v>
      </c>
      <c r="AV139" s="227">
        <v>0</v>
      </c>
      <c r="AX139" s="126" t="s">
        <v>265</v>
      </c>
      <c r="AY139" s="126" t="s">
        <v>266</v>
      </c>
      <c r="AZ139" s="227">
        <v>0</v>
      </c>
      <c r="BA139" s="227">
        <v>0</v>
      </c>
      <c r="BB139" s="227">
        <v>0</v>
      </c>
      <c r="BC139" s="227">
        <v>0</v>
      </c>
      <c r="BE139" s="126" t="s">
        <v>265</v>
      </c>
      <c r="BF139" s="126" t="s">
        <v>266</v>
      </c>
      <c r="BG139" s="227">
        <v>0</v>
      </c>
      <c r="BH139" s="227">
        <v>0</v>
      </c>
      <c r="BI139" s="227">
        <v>0</v>
      </c>
      <c r="BJ139" s="227">
        <v>0</v>
      </c>
      <c r="BL139" s="126" t="s">
        <v>265</v>
      </c>
      <c r="BM139" s="126" t="s">
        <v>266</v>
      </c>
      <c r="BN139" s="227">
        <v>0</v>
      </c>
      <c r="BO139" s="227">
        <v>0</v>
      </c>
      <c r="BP139" s="227">
        <v>0</v>
      </c>
      <c r="BQ139" s="227">
        <v>0</v>
      </c>
      <c r="BS139" s="126" t="s">
        <v>265</v>
      </c>
      <c r="BT139" s="126" t="s">
        <v>266</v>
      </c>
      <c r="BU139" s="227">
        <v>0</v>
      </c>
      <c r="BV139" s="227">
        <v>0</v>
      </c>
      <c r="BW139" s="227">
        <v>0</v>
      </c>
      <c r="BX139" s="227">
        <v>0</v>
      </c>
      <c r="BZ139" s="126" t="s">
        <v>265</v>
      </c>
      <c r="CA139" s="126" t="s">
        <v>266</v>
      </c>
      <c r="CB139" s="227">
        <v>0</v>
      </c>
      <c r="CC139" s="227">
        <v>0</v>
      </c>
      <c r="CD139" s="227">
        <v>0</v>
      </c>
      <c r="CE139" s="227">
        <v>0</v>
      </c>
    </row>
    <row r="140" spans="1:83">
      <c r="A140" s="126" t="s">
        <v>267</v>
      </c>
      <c r="B140" s="126" t="s">
        <v>268</v>
      </c>
      <c r="C140" s="227">
        <v>0</v>
      </c>
      <c r="D140" s="227">
        <v>0</v>
      </c>
      <c r="E140" s="227">
        <v>0</v>
      </c>
      <c r="F140" s="227">
        <v>0</v>
      </c>
      <c r="H140" s="126" t="s">
        <v>267</v>
      </c>
      <c r="I140" s="126" t="s">
        <v>268</v>
      </c>
      <c r="J140" s="227">
        <v>0</v>
      </c>
      <c r="K140" s="227">
        <v>0</v>
      </c>
      <c r="L140" s="227">
        <v>0</v>
      </c>
      <c r="M140" s="227">
        <v>0</v>
      </c>
      <c r="O140" s="126" t="s">
        <v>267</v>
      </c>
      <c r="P140" s="126" t="s">
        <v>268</v>
      </c>
      <c r="Q140" s="227">
        <v>0</v>
      </c>
      <c r="R140" s="227">
        <v>0</v>
      </c>
      <c r="S140" s="227">
        <v>0</v>
      </c>
      <c r="T140" s="227">
        <v>0</v>
      </c>
      <c r="V140" s="126" t="s">
        <v>267</v>
      </c>
      <c r="W140" s="126" t="s">
        <v>268</v>
      </c>
      <c r="X140" s="227">
        <v>0</v>
      </c>
      <c r="Y140" s="227">
        <v>0</v>
      </c>
      <c r="Z140" s="227">
        <v>0</v>
      </c>
      <c r="AA140" s="227">
        <v>0</v>
      </c>
      <c r="AC140" s="126" t="s">
        <v>267</v>
      </c>
      <c r="AD140" s="126" t="s">
        <v>268</v>
      </c>
      <c r="AE140" s="227">
        <v>0</v>
      </c>
      <c r="AF140" s="227">
        <v>0</v>
      </c>
      <c r="AG140" s="227">
        <v>0</v>
      </c>
      <c r="AH140" s="227">
        <v>0</v>
      </c>
      <c r="AJ140" s="126" t="s">
        <v>267</v>
      </c>
      <c r="AK140" s="126" t="s">
        <v>268</v>
      </c>
      <c r="AL140" s="227">
        <v>0</v>
      </c>
      <c r="AM140" s="227">
        <v>0</v>
      </c>
      <c r="AN140" s="227">
        <v>0</v>
      </c>
      <c r="AO140" s="227">
        <v>0</v>
      </c>
      <c r="AQ140" s="126" t="s">
        <v>267</v>
      </c>
      <c r="AR140" s="126" t="s">
        <v>268</v>
      </c>
      <c r="AS140" s="227">
        <v>0</v>
      </c>
      <c r="AT140" s="227">
        <v>0</v>
      </c>
      <c r="AU140" s="227">
        <v>0</v>
      </c>
      <c r="AV140" s="227">
        <v>0</v>
      </c>
      <c r="AX140" s="126" t="s">
        <v>267</v>
      </c>
      <c r="AY140" s="126" t="s">
        <v>268</v>
      </c>
      <c r="AZ140" s="227">
        <v>0</v>
      </c>
      <c r="BA140" s="227">
        <v>0</v>
      </c>
      <c r="BB140" s="227">
        <v>0</v>
      </c>
      <c r="BC140" s="227">
        <v>0</v>
      </c>
      <c r="BE140" s="126" t="s">
        <v>267</v>
      </c>
      <c r="BF140" s="126" t="s">
        <v>268</v>
      </c>
      <c r="BG140" s="227">
        <v>0</v>
      </c>
      <c r="BH140" s="227">
        <v>0</v>
      </c>
      <c r="BI140" s="227">
        <v>0</v>
      </c>
      <c r="BJ140" s="227">
        <v>0</v>
      </c>
      <c r="BL140" s="126" t="s">
        <v>267</v>
      </c>
      <c r="BM140" s="126" t="s">
        <v>268</v>
      </c>
      <c r="BN140" s="227">
        <v>0</v>
      </c>
      <c r="BO140" s="227">
        <v>0</v>
      </c>
      <c r="BP140" s="227">
        <v>0</v>
      </c>
      <c r="BQ140" s="227">
        <v>0</v>
      </c>
      <c r="BS140" s="126" t="s">
        <v>267</v>
      </c>
      <c r="BT140" s="126" t="s">
        <v>268</v>
      </c>
      <c r="BU140" s="227">
        <v>0</v>
      </c>
      <c r="BV140" s="227">
        <v>0</v>
      </c>
      <c r="BW140" s="227">
        <v>0</v>
      </c>
      <c r="BX140" s="227">
        <v>0</v>
      </c>
      <c r="BZ140" s="126" t="s">
        <v>267</v>
      </c>
      <c r="CA140" s="126" t="s">
        <v>268</v>
      </c>
      <c r="CB140" s="227">
        <v>0</v>
      </c>
      <c r="CC140" s="227">
        <v>0</v>
      </c>
      <c r="CD140" s="227">
        <v>0</v>
      </c>
      <c r="CE140" s="227">
        <v>0</v>
      </c>
    </row>
    <row r="141" spans="1:83">
      <c r="A141" s="126" t="s">
        <v>269</v>
      </c>
      <c r="B141" s="126" t="s">
        <v>270</v>
      </c>
      <c r="C141" s="227">
        <v>0</v>
      </c>
      <c r="D141" s="227">
        <v>0</v>
      </c>
      <c r="E141" s="227">
        <v>0</v>
      </c>
      <c r="F141" s="227">
        <v>0</v>
      </c>
      <c r="H141" s="126" t="s">
        <v>269</v>
      </c>
      <c r="I141" s="126" t="s">
        <v>270</v>
      </c>
      <c r="J141" s="227">
        <v>0</v>
      </c>
      <c r="K141" s="227">
        <v>0</v>
      </c>
      <c r="L141" s="227">
        <v>0</v>
      </c>
      <c r="M141" s="227">
        <v>0</v>
      </c>
      <c r="O141" s="126" t="s">
        <v>269</v>
      </c>
      <c r="P141" s="126" t="s">
        <v>270</v>
      </c>
      <c r="Q141" s="227">
        <v>0</v>
      </c>
      <c r="R141" s="227">
        <v>0</v>
      </c>
      <c r="S141" s="227">
        <v>0</v>
      </c>
      <c r="T141" s="227">
        <v>0</v>
      </c>
      <c r="V141" s="126" t="s">
        <v>269</v>
      </c>
      <c r="W141" s="126" t="s">
        <v>270</v>
      </c>
      <c r="X141" s="227">
        <v>0</v>
      </c>
      <c r="Y141" s="227">
        <v>0</v>
      </c>
      <c r="Z141" s="227">
        <v>0</v>
      </c>
      <c r="AA141" s="227">
        <v>0</v>
      </c>
      <c r="AC141" s="126" t="s">
        <v>269</v>
      </c>
      <c r="AD141" s="126" t="s">
        <v>270</v>
      </c>
      <c r="AE141" s="227">
        <v>0</v>
      </c>
      <c r="AF141" s="227">
        <v>0</v>
      </c>
      <c r="AG141" s="227">
        <v>0</v>
      </c>
      <c r="AH141" s="227">
        <v>0</v>
      </c>
      <c r="AJ141" s="126" t="s">
        <v>269</v>
      </c>
      <c r="AK141" s="126" t="s">
        <v>270</v>
      </c>
      <c r="AL141" s="227">
        <v>0</v>
      </c>
      <c r="AM141" s="227">
        <v>0</v>
      </c>
      <c r="AN141" s="227">
        <v>0</v>
      </c>
      <c r="AO141" s="227">
        <v>0</v>
      </c>
      <c r="AQ141" s="126" t="s">
        <v>269</v>
      </c>
      <c r="AR141" s="126" t="s">
        <v>270</v>
      </c>
      <c r="AS141" s="227">
        <v>0</v>
      </c>
      <c r="AT141" s="227">
        <v>0</v>
      </c>
      <c r="AU141" s="227">
        <v>0</v>
      </c>
      <c r="AV141" s="227">
        <v>0</v>
      </c>
      <c r="AX141" s="126" t="s">
        <v>269</v>
      </c>
      <c r="AY141" s="126" t="s">
        <v>270</v>
      </c>
      <c r="AZ141" s="227">
        <v>0</v>
      </c>
      <c r="BA141" s="227">
        <v>0</v>
      </c>
      <c r="BB141" s="227">
        <v>0</v>
      </c>
      <c r="BC141" s="227">
        <v>0</v>
      </c>
      <c r="BE141" s="126" t="s">
        <v>269</v>
      </c>
      <c r="BF141" s="126" t="s">
        <v>270</v>
      </c>
      <c r="BG141" s="227">
        <v>0</v>
      </c>
      <c r="BH141" s="227">
        <v>0</v>
      </c>
      <c r="BI141" s="227">
        <v>0</v>
      </c>
      <c r="BJ141" s="227">
        <v>0</v>
      </c>
      <c r="BL141" s="126" t="s">
        <v>269</v>
      </c>
      <c r="BM141" s="126" t="s">
        <v>270</v>
      </c>
      <c r="BN141" s="227">
        <v>0</v>
      </c>
      <c r="BO141" s="227">
        <v>0</v>
      </c>
      <c r="BP141" s="227">
        <v>0</v>
      </c>
      <c r="BQ141" s="227">
        <v>0</v>
      </c>
      <c r="BS141" s="126" t="s">
        <v>269</v>
      </c>
      <c r="BT141" s="126" t="s">
        <v>270</v>
      </c>
      <c r="BU141" s="227">
        <v>0</v>
      </c>
      <c r="BV141" s="227">
        <v>0</v>
      </c>
      <c r="BW141" s="227">
        <v>0</v>
      </c>
      <c r="BX141" s="227">
        <v>0</v>
      </c>
      <c r="BZ141" s="126" t="s">
        <v>269</v>
      </c>
      <c r="CA141" s="126" t="s">
        <v>270</v>
      </c>
      <c r="CB141" s="227">
        <v>0</v>
      </c>
      <c r="CC141" s="227">
        <v>0</v>
      </c>
      <c r="CD141" s="227">
        <v>0</v>
      </c>
      <c r="CE141" s="227">
        <v>0</v>
      </c>
    </row>
    <row r="142" spans="1:83">
      <c r="A142" s="126" t="s">
        <v>271</v>
      </c>
      <c r="B142" s="126" t="s">
        <v>272</v>
      </c>
      <c r="C142" s="227">
        <v>0</v>
      </c>
      <c r="D142" s="227">
        <v>0</v>
      </c>
      <c r="E142" s="227">
        <v>0</v>
      </c>
      <c r="F142" s="227">
        <v>0</v>
      </c>
      <c r="H142" s="126" t="s">
        <v>271</v>
      </c>
      <c r="I142" s="126" t="s">
        <v>272</v>
      </c>
      <c r="J142" s="227">
        <v>0</v>
      </c>
      <c r="K142" s="227">
        <v>0</v>
      </c>
      <c r="L142" s="227">
        <v>0</v>
      </c>
      <c r="M142" s="227">
        <v>0</v>
      </c>
      <c r="O142" s="126" t="s">
        <v>271</v>
      </c>
      <c r="P142" s="126" t="s">
        <v>272</v>
      </c>
      <c r="Q142" s="227">
        <v>0</v>
      </c>
      <c r="R142" s="227">
        <v>0</v>
      </c>
      <c r="S142" s="227">
        <v>0</v>
      </c>
      <c r="T142" s="227">
        <v>0</v>
      </c>
      <c r="V142" s="126" t="s">
        <v>271</v>
      </c>
      <c r="W142" s="126" t="s">
        <v>272</v>
      </c>
      <c r="X142" s="227">
        <v>0</v>
      </c>
      <c r="Y142" s="227">
        <v>0</v>
      </c>
      <c r="Z142" s="227">
        <v>0</v>
      </c>
      <c r="AA142" s="227">
        <v>0</v>
      </c>
      <c r="AC142" s="126" t="s">
        <v>271</v>
      </c>
      <c r="AD142" s="126" t="s">
        <v>272</v>
      </c>
      <c r="AE142" s="227">
        <v>0</v>
      </c>
      <c r="AF142" s="227">
        <v>0</v>
      </c>
      <c r="AG142" s="227">
        <v>0</v>
      </c>
      <c r="AH142" s="227">
        <v>0</v>
      </c>
      <c r="AJ142" s="126" t="s">
        <v>271</v>
      </c>
      <c r="AK142" s="126" t="s">
        <v>272</v>
      </c>
      <c r="AL142" s="227">
        <v>0</v>
      </c>
      <c r="AM142" s="227">
        <v>0</v>
      </c>
      <c r="AN142" s="227">
        <v>0</v>
      </c>
      <c r="AO142" s="227">
        <v>0</v>
      </c>
      <c r="AQ142" s="126" t="s">
        <v>271</v>
      </c>
      <c r="AR142" s="126" t="s">
        <v>272</v>
      </c>
      <c r="AS142" s="227">
        <v>0</v>
      </c>
      <c r="AT142" s="227">
        <v>0</v>
      </c>
      <c r="AU142" s="227">
        <v>0</v>
      </c>
      <c r="AV142" s="227">
        <v>0</v>
      </c>
      <c r="AX142" s="126" t="s">
        <v>271</v>
      </c>
      <c r="AY142" s="126" t="s">
        <v>272</v>
      </c>
      <c r="AZ142" s="227">
        <v>0</v>
      </c>
      <c r="BA142" s="227">
        <v>0</v>
      </c>
      <c r="BB142" s="227">
        <v>0</v>
      </c>
      <c r="BC142" s="227">
        <v>0</v>
      </c>
      <c r="BE142" s="126" t="s">
        <v>271</v>
      </c>
      <c r="BF142" s="126" t="s">
        <v>272</v>
      </c>
      <c r="BG142" s="227">
        <v>0</v>
      </c>
      <c r="BH142" s="227">
        <v>0</v>
      </c>
      <c r="BI142" s="227">
        <v>0</v>
      </c>
      <c r="BJ142" s="227">
        <v>0</v>
      </c>
      <c r="BL142" s="126" t="s">
        <v>271</v>
      </c>
      <c r="BM142" s="126" t="s">
        <v>272</v>
      </c>
      <c r="BN142" s="227">
        <v>0</v>
      </c>
      <c r="BO142" s="227">
        <v>0</v>
      </c>
      <c r="BP142" s="227">
        <v>0</v>
      </c>
      <c r="BQ142" s="227">
        <v>0</v>
      </c>
      <c r="BS142" s="126" t="s">
        <v>271</v>
      </c>
      <c r="BT142" s="126" t="s">
        <v>272</v>
      </c>
      <c r="BU142" s="227">
        <v>0</v>
      </c>
      <c r="BV142" s="227">
        <v>0</v>
      </c>
      <c r="BW142" s="227">
        <v>0</v>
      </c>
      <c r="BX142" s="227">
        <v>0</v>
      </c>
      <c r="BZ142" s="126" t="s">
        <v>271</v>
      </c>
      <c r="CA142" s="126" t="s">
        <v>272</v>
      </c>
      <c r="CB142" s="227">
        <v>0</v>
      </c>
      <c r="CC142" s="227">
        <v>0</v>
      </c>
      <c r="CD142" s="227">
        <v>0</v>
      </c>
      <c r="CE142" s="227">
        <v>0</v>
      </c>
    </row>
    <row r="143" spans="1:83">
      <c r="A143" s="126" t="s">
        <v>273</v>
      </c>
      <c r="B143" s="126" t="s">
        <v>274</v>
      </c>
      <c r="C143" s="227">
        <v>0</v>
      </c>
      <c r="D143" s="227">
        <v>0</v>
      </c>
      <c r="E143" s="227">
        <v>0</v>
      </c>
      <c r="F143" s="227">
        <v>0</v>
      </c>
      <c r="H143" s="126" t="s">
        <v>273</v>
      </c>
      <c r="I143" s="126" t="s">
        <v>274</v>
      </c>
      <c r="J143" s="227">
        <v>0</v>
      </c>
      <c r="K143" s="227">
        <v>0</v>
      </c>
      <c r="L143" s="227">
        <v>0</v>
      </c>
      <c r="M143" s="227">
        <v>0</v>
      </c>
      <c r="O143" s="126" t="s">
        <v>273</v>
      </c>
      <c r="P143" s="126" t="s">
        <v>274</v>
      </c>
      <c r="Q143" s="227">
        <v>0</v>
      </c>
      <c r="R143" s="227">
        <v>0</v>
      </c>
      <c r="S143" s="227">
        <v>0</v>
      </c>
      <c r="T143" s="227">
        <v>0</v>
      </c>
      <c r="V143" s="126" t="s">
        <v>273</v>
      </c>
      <c r="W143" s="126" t="s">
        <v>274</v>
      </c>
      <c r="X143" s="227">
        <v>0</v>
      </c>
      <c r="Y143" s="227">
        <v>0</v>
      </c>
      <c r="Z143" s="227">
        <v>0</v>
      </c>
      <c r="AA143" s="227">
        <v>0</v>
      </c>
      <c r="AC143" s="126" t="s">
        <v>273</v>
      </c>
      <c r="AD143" s="126" t="s">
        <v>274</v>
      </c>
      <c r="AE143" s="227">
        <v>0</v>
      </c>
      <c r="AF143" s="227">
        <v>0</v>
      </c>
      <c r="AG143" s="227">
        <v>0</v>
      </c>
      <c r="AH143" s="227">
        <v>0</v>
      </c>
      <c r="AJ143" s="126" t="s">
        <v>273</v>
      </c>
      <c r="AK143" s="126" t="s">
        <v>274</v>
      </c>
      <c r="AL143" s="227">
        <v>0</v>
      </c>
      <c r="AM143" s="227">
        <v>0</v>
      </c>
      <c r="AN143" s="227">
        <v>0</v>
      </c>
      <c r="AO143" s="227">
        <v>0</v>
      </c>
      <c r="AQ143" s="126" t="s">
        <v>273</v>
      </c>
      <c r="AR143" s="126" t="s">
        <v>274</v>
      </c>
      <c r="AS143" s="227">
        <v>0</v>
      </c>
      <c r="AT143" s="227">
        <v>0</v>
      </c>
      <c r="AU143" s="227">
        <v>0</v>
      </c>
      <c r="AV143" s="227">
        <v>0</v>
      </c>
      <c r="AX143" s="126" t="s">
        <v>273</v>
      </c>
      <c r="AY143" s="126" t="s">
        <v>274</v>
      </c>
      <c r="AZ143" s="227">
        <v>0</v>
      </c>
      <c r="BA143" s="227">
        <v>0</v>
      </c>
      <c r="BB143" s="227">
        <v>0</v>
      </c>
      <c r="BC143" s="227">
        <v>0</v>
      </c>
      <c r="BE143" s="126" t="s">
        <v>273</v>
      </c>
      <c r="BF143" s="126" t="s">
        <v>274</v>
      </c>
      <c r="BG143" s="227">
        <v>0</v>
      </c>
      <c r="BH143" s="227">
        <v>0</v>
      </c>
      <c r="BI143" s="227">
        <v>0</v>
      </c>
      <c r="BJ143" s="227">
        <v>0</v>
      </c>
      <c r="BL143" s="126" t="s">
        <v>273</v>
      </c>
      <c r="BM143" s="126" t="s">
        <v>274</v>
      </c>
      <c r="BN143" s="227">
        <v>0</v>
      </c>
      <c r="BO143" s="227">
        <v>0</v>
      </c>
      <c r="BP143" s="227">
        <v>0</v>
      </c>
      <c r="BQ143" s="227">
        <v>0</v>
      </c>
      <c r="BS143" s="126" t="s">
        <v>273</v>
      </c>
      <c r="BT143" s="126" t="s">
        <v>274</v>
      </c>
      <c r="BU143" s="227">
        <v>0</v>
      </c>
      <c r="BV143" s="227">
        <v>0</v>
      </c>
      <c r="BW143" s="227">
        <v>0</v>
      </c>
      <c r="BX143" s="227">
        <v>0</v>
      </c>
      <c r="BZ143" s="126" t="s">
        <v>273</v>
      </c>
      <c r="CA143" s="126" t="s">
        <v>274</v>
      </c>
      <c r="CB143" s="227">
        <v>0</v>
      </c>
      <c r="CC143" s="227">
        <v>0</v>
      </c>
      <c r="CD143" s="227">
        <v>0</v>
      </c>
      <c r="CE143" s="227">
        <v>0</v>
      </c>
    </row>
    <row r="144" spans="1:83">
      <c r="A144" s="126" t="s">
        <v>275</v>
      </c>
      <c r="B144" s="126" t="s">
        <v>276</v>
      </c>
      <c r="C144" s="227">
        <v>0</v>
      </c>
      <c r="D144" s="227">
        <v>0</v>
      </c>
      <c r="E144" s="227">
        <v>0</v>
      </c>
      <c r="F144" s="227">
        <v>0</v>
      </c>
      <c r="H144" s="126" t="s">
        <v>275</v>
      </c>
      <c r="I144" s="126" t="s">
        <v>276</v>
      </c>
      <c r="J144" s="227">
        <v>0</v>
      </c>
      <c r="K144" s="227">
        <v>0</v>
      </c>
      <c r="L144" s="227">
        <v>0</v>
      </c>
      <c r="M144" s="227">
        <v>0</v>
      </c>
      <c r="O144" s="126" t="s">
        <v>275</v>
      </c>
      <c r="P144" s="126" t="s">
        <v>276</v>
      </c>
      <c r="Q144" s="227">
        <v>0</v>
      </c>
      <c r="R144" s="227">
        <v>0</v>
      </c>
      <c r="S144" s="227">
        <v>0</v>
      </c>
      <c r="T144" s="227">
        <v>0</v>
      </c>
      <c r="V144" s="126" t="s">
        <v>275</v>
      </c>
      <c r="W144" s="126" t="s">
        <v>276</v>
      </c>
      <c r="X144" s="227">
        <v>0</v>
      </c>
      <c r="Y144" s="227">
        <v>0</v>
      </c>
      <c r="Z144" s="227">
        <v>0</v>
      </c>
      <c r="AA144" s="227">
        <v>0</v>
      </c>
      <c r="AC144" s="126" t="s">
        <v>275</v>
      </c>
      <c r="AD144" s="126" t="s">
        <v>276</v>
      </c>
      <c r="AE144" s="227">
        <v>0</v>
      </c>
      <c r="AF144" s="227">
        <v>0</v>
      </c>
      <c r="AG144" s="227">
        <v>0</v>
      </c>
      <c r="AH144" s="227">
        <v>0</v>
      </c>
      <c r="AJ144" s="126" t="s">
        <v>275</v>
      </c>
      <c r="AK144" s="126" t="s">
        <v>276</v>
      </c>
      <c r="AL144" s="227">
        <v>0</v>
      </c>
      <c r="AM144" s="227">
        <v>0</v>
      </c>
      <c r="AN144" s="227">
        <v>0</v>
      </c>
      <c r="AO144" s="227">
        <v>0</v>
      </c>
      <c r="AQ144" s="126" t="s">
        <v>275</v>
      </c>
      <c r="AR144" s="126" t="s">
        <v>276</v>
      </c>
      <c r="AS144" s="227">
        <v>0</v>
      </c>
      <c r="AT144" s="227">
        <v>0</v>
      </c>
      <c r="AU144" s="227">
        <v>0</v>
      </c>
      <c r="AV144" s="227">
        <v>0</v>
      </c>
      <c r="AX144" s="126" t="s">
        <v>275</v>
      </c>
      <c r="AY144" s="126" t="s">
        <v>276</v>
      </c>
      <c r="AZ144" s="227">
        <v>0</v>
      </c>
      <c r="BA144" s="227">
        <v>0</v>
      </c>
      <c r="BB144" s="227">
        <v>0</v>
      </c>
      <c r="BC144" s="227">
        <v>0</v>
      </c>
      <c r="BE144" s="126" t="s">
        <v>275</v>
      </c>
      <c r="BF144" s="126" t="s">
        <v>276</v>
      </c>
      <c r="BG144" s="227">
        <v>0</v>
      </c>
      <c r="BH144" s="227">
        <v>0</v>
      </c>
      <c r="BI144" s="227">
        <v>0</v>
      </c>
      <c r="BJ144" s="227">
        <v>0</v>
      </c>
      <c r="BL144" s="126" t="s">
        <v>275</v>
      </c>
      <c r="BM144" s="126" t="s">
        <v>276</v>
      </c>
      <c r="BN144" s="227">
        <v>0</v>
      </c>
      <c r="BO144" s="227">
        <v>0</v>
      </c>
      <c r="BP144" s="227">
        <v>0</v>
      </c>
      <c r="BQ144" s="227">
        <v>0</v>
      </c>
      <c r="BS144" s="126" t="s">
        <v>275</v>
      </c>
      <c r="BT144" s="126" t="s">
        <v>276</v>
      </c>
      <c r="BU144" s="227">
        <v>0</v>
      </c>
      <c r="BV144" s="227">
        <v>0</v>
      </c>
      <c r="BW144" s="227">
        <v>0</v>
      </c>
      <c r="BX144" s="227">
        <v>0</v>
      </c>
      <c r="BZ144" s="126" t="s">
        <v>275</v>
      </c>
      <c r="CA144" s="126" t="s">
        <v>276</v>
      </c>
      <c r="CB144" s="227">
        <v>0</v>
      </c>
      <c r="CC144" s="227">
        <v>0</v>
      </c>
      <c r="CD144" s="227">
        <v>0</v>
      </c>
      <c r="CE144" s="227">
        <v>0</v>
      </c>
    </row>
    <row r="145" spans="1:83">
      <c r="A145" s="126" t="s">
        <v>277</v>
      </c>
      <c r="B145" s="126" t="s">
        <v>278</v>
      </c>
      <c r="C145" s="227">
        <v>0</v>
      </c>
      <c r="D145" s="227">
        <v>0</v>
      </c>
      <c r="E145" s="227">
        <v>0</v>
      </c>
      <c r="F145" s="227">
        <v>0</v>
      </c>
      <c r="H145" s="126" t="s">
        <v>277</v>
      </c>
      <c r="I145" s="126" t="s">
        <v>278</v>
      </c>
      <c r="J145" s="227">
        <v>0</v>
      </c>
      <c r="K145" s="227">
        <v>0</v>
      </c>
      <c r="L145" s="227">
        <v>0</v>
      </c>
      <c r="M145" s="227">
        <v>0</v>
      </c>
      <c r="O145" s="126" t="s">
        <v>277</v>
      </c>
      <c r="P145" s="126" t="s">
        <v>278</v>
      </c>
      <c r="Q145" s="227">
        <v>0</v>
      </c>
      <c r="R145" s="227">
        <v>0</v>
      </c>
      <c r="S145" s="227">
        <v>0</v>
      </c>
      <c r="T145" s="227">
        <v>0</v>
      </c>
      <c r="V145" s="126" t="s">
        <v>277</v>
      </c>
      <c r="W145" s="126" t="s">
        <v>278</v>
      </c>
      <c r="X145" s="227">
        <v>0</v>
      </c>
      <c r="Y145" s="227">
        <v>0</v>
      </c>
      <c r="Z145" s="227">
        <v>0</v>
      </c>
      <c r="AA145" s="227">
        <v>0</v>
      </c>
      <c r="AC145" s="126" t="s">
        <v>277</v>
      </c>
      <c r="AD145" s="126" t="s">
        <v>278</v>
      </c>
      <c r="AE145" s="227">
        <v>0</v>
      </c>
      <c r="AF145" s="227">
        <v>0</v>
      </c>
      <c r="AG145" s="227">
        <v>0</v>
      </c>
      <c r="AH145" s="227">
        <v>0</v>
      </c>
      <c r="AJ145" s="126" t="s">
        <v>277</v>
      </c>
      <c r="AK145" s="126" t="s">
        <v>278</v>
      </c>
      <c r="AL145" s="227">
        <v>0</v>
      </c>
      <c r="AM145" s="227">
        <v>0</v>
      </c>
      <c r="AN145" s="227">
        <v>0</v>
      </c>
      <c r="AO145" s="227">
        <v>0</v>
      </c>
      <c r="AQ145" s="126" t="s">
        <v>277</v>
      </c>
      <c r="AR145" s="126" t="s">
        <v>278</v>
      </c>
      <c r="AS145" s="227">
        <v>0</v>
      </c>
      <c r="AT145" s="227">
        <v>0</v>
      </c>
      <c r="AU145" s="227">
        <v>0</v>
      </c>
      <c r="AV145" s="227">
        <v>0</v>
      </c>
      <c r="AX145" s="126" t="s">
        <v>277</v>
      </c>
      <c r="AY145" s="126" t="s">
        <v>278</v>
      </c>
      <c r="AZ145" s="227">
        <v>0</v>
      </c>
      <c r="BA145" s="227">
        <v>0</v>
      </c>
      <c r="BB145" s="227">
        <v>0</v>
      </c>
      <c r="BC145" s="227">
        <v>0</v>
      </c>
      <c r="BE145" s="126" t="s">
        <v>277</v>
      </c>
      <c r="BF145" s="126" t="s">
        <v>278</v>
      </c>
      <c r="BG145" s="227">
        <v>0</v>
      </c>
      <c r="BH145" s="227">
        <v>0</v>
      </c>
      <c r="BI145" s="227">
        <v>0</v>
      </c>
      <c r="BJ145" s="227">
        <v>0</v>
      </c>
      <c r="BL145" s="126" t="s">
        <v>277</v>
      </c>
      <c r="BM145" s="126" t="s">
        <v>278</v>
      </c>
      <c r="BN145" s="227">
        <v>0</v>
      </c>
      <c r="BO145" s="227">
        <v>0</v>
      </c>
      <c r="BP145" s="227">
        <v>0</v>
      </c>
      <c r="BQ145" s="227">
        <v>0</v>
      </c>
      <c r="BS145" s="126" t="s">
        <v>277</v>
      </c>
      <c r="BT145" s="126" t="s">
        <v>278</v>
      </c>
      <c r="BU145" s="227">
        <v>0</v>
      </c>
      <c r="BV145" s="227">
        <v>0</v>
      </c>
      <c r="BW145" s="227">
        <v>0</v>
      </c>
      <c r="BX145" s="227">
        <v>0</v>
      </c>
      <c r="BZ145" s="126" t="s">
        <v>277</v>
      </c>
      <c r="CA145" s="126" t="s">
        <v>278</v>
      </c>
      <c r="CB145" s="227">
        <v>0</v>
      </c>
      <c r="CC145" s="227">
        <v>0</v>
      </c>
      <c r="CD145" s="227">
        <v>0</v>
      </c>
      <c r="CE145" s="227">
        <v>0</v>
      </c>
    </row>
    <row r="146" spans="1:83">
      <c r="A146" s="126" t="s">
        <v>279</v>
      </c>
      <c r="B146" s="126" t="s">
        <v>280</v>
      </c>
      <c r="C146" s="227">
        <v>0</v>
      </c>
      <c r="D146" s="227">
        <v>0</v>
      </c>
      <c r="E146" s="227">
        <v>0</v>
      </c>
      <c r="F146" s="227">
        <v>0</v>
      </c>
      <c r="H146" s="126" t="s">
        <v>279</v>
      </c>
      <c r="I146" s="126" t="s">
        <v>280</v>
      </c>
      <c r="J146" s="227">
        <v>0</v>
      </c>
      <c r="K146" s="227">
        <v>0</v>
      </c>
      <c r="L146" s="227">
        <v>0</v>
      </c>
      <c r="M146" s="227">
        <v>0</v>
      </c>
      <c r="O146" s="126" t="s">
        <v>279</v>
      </c>
      <c r="P146" s="126" t="s">
        <v>280</v>
      </c>
      <c r="Q146" s="227">
        <v>0</v>
      </c>
      <c r="R146" s="227">
        <v>0</v>
      </c>
      <c r="S146" s="227">
        <v>0</v>
      </c>
      <c r="T146" s="227">
        <v>0</v>
      </c>
      <c r="V146" s="126" t="s">
        <v>279</v>
      </c>
      <c r="W146" s="126" t="s">
        <v>280</v>
      </c>
      <c r="X146" s="227">
        <v>0</v>
      </c>
      <c r="Y146" s="227">
        <v>0</v>
      </c>
      <c r="Z146" s="227">
        <v>0</v>
      </c>
      <c r="AA146" s="227">
        <v>0</v>
      </c>
      <c r="AC146" s="126" t="s">
        <v>279</v>
      </c>
      <c r="AD146" s="126" t="s">
        <v>280</v>
      </c>
      <c r="AE146" s="227">
        <v>0</v>
      </c>
      <c r="AF146" s="227">
        <v>0</v>
      </c>
      <c r="AG146" s="227">
        <v>0</v>
      </c>
      <c r="AH146" s="227">
        <v>0</v>
      </c>
      <c r="AJ146" s="126" t="s">
        <v>279</v>
      </c>
      <c r="AK146" s="126" t="s">
        <v>280</v>
      </c>
      <c r="AL146" s="227">
        <v>0</v>
      </c>
      <c r="AM146" s="227">
        <v>0</v>
      </c>
      <c r="AN146" s="227">
        <v>0</v>
      </c>
      <c r="AO146" s="227">
        <v>0</v>
      </c>
      <c r="AQ146" s="126" t="s">
        <v>279</v>
      </c>
      <c r="AR146" s="126" t="s">
        <v>280</v>
      </c>
      <c r="AS146" s="227">
        <v>0</v>
      </c>
      <c r="AT146" s="227">
        <v>0</v>
      </c>
      <c r="AU146" s="227">
        <v>0</v>
      </c>
      <c r="AV146" s="227">
        <v>0</v>
      </c>
      <c r="AX146" s="126" t="s">
        <v>279</v>
      </c>
      <c r="AY146" s="126" t="s">
        <v>280</v>
      </c>
      <c r="AZ146" s="227">
        <v>0</v>
      </c>
      <c r="BA146" s="227">
        <v>0</v>
      </c>
      <c r="BB146" s="227">
        <v>0</v>
      </c>
      <c r="BC146" s="227">
        <v>0</v>
      </c>
      <c r="BE146" s="126" t="s">
        <v>279</v>
      </c>
      <c r="BF146" s="126" t="s">
        <v>280</v>
      </c>
      <c r="BG146" s="227">
        <v>0</v>
      </c>
      <c r="BH146" s="227">
        <v>0</v>
      </c>
      <c r="BI146" s="227">
        <v>0</v>
      </c>
      <c r="BJ146" s="227">
        <v>0</v>
      </c>
      <c r="BL146" s="126" t="s">
        <v>279</v>
      </c>
      <c r="BM146" s="126" t="s">
        <v>280</v>
      </c>
      <c r="BN146" s="227">
        <v>0</v>
      </c>
      <c r="BO146" s="227">
        <v>0</v>
      </c>
      <c r="BP146" s="227">
        <v>0</v>
      </c>
      <c r="BQ146" s="227">
        <v>0</v>
      </c>
      <c r="BS146" s="126" t="s">
        <v>279</v>
      </c>
      <c r="BT146" s="126" t="s">
        <v>280</v>
      </c>
      <c r="BU146" s="227">
        <v>0</v>
      </c>
      <c r="BV146" s="227">
        <v>0</v>
      </c>
      <c r="BW146" s="227">
        <v>0</v>
      </c>
      <c r="BX146" s="227">
        <v>0</v>
      </c>
      <c r="BZ146" s="126" t="s">
        <v>279</v>
      </c>
      <c r="CA146" s="126" t="s">
        <v>280</v>
      </c>
      <c r="CB146" s="227">
        <v>0</v>
      </c>
      <c r="CC146" s="227">
        <v>0</v>
      </c>
      <c r="CD146" s="227">
        <v>0</v>
      </c>
      <c r="CE146" s="227">
        <v>0</v>
      </c>
    </row>
    <row r="147" spans="1:83">
      <c r="A147" s="126" t="s">
        <v>281</v>
      </c>
      <c r="B147" s="126" t="s">
        <v>282</v>
      </c>
      <c r="C147" s="227">
        <v>0</v>
      </c>
      <c r="D147" s="227">
        <v>0</v>
      </c>
      <c r="E147" s="227">
        <v>0</v>
      </c>
      <c r="F147" s="227">
        <v>0</v>
      </c>
      <c r="H147" s="126" t="s">
        <v>281</v>
      </c>
      <c r="I147" s="126" t="s">
        <v>282</v>
      </c>
      <c r="J147" s="227">
        <v>0</v>
      </c>
      <c r="K147" s="227">
        <v>0</v>
      </c>
      <c r="L147" s="227">
        <v>0</v>
      </c>
      <c r="M147" s="227">
        <v>0</v>
      </c>
      <c r="O147" s="126" t="s">
        <v>281</v>
      </c>
      <c r="P147" s="126" t="s">
        <v>282</v>
      </c>
      <c r="Q147" s="227">
        <v>0</v>
      </c>
      <c r="R147" s="227">
        <v>0</v>
      </c>
      <c r="S147" s="227">
        <v>0</v>
      </c>
      <c r="T147" s="227">
        <v>0</v>
      </c>
      <c r="V147" s="126" t="s">
        <v>281</v>
      </c>
      <c r="W147" s="126" t="s">
        <v>282</v>
      </c>
      <c r="X147" s="227">
        <v>0</v>
      </c>
      <c r="Y147" s="227">
        <v>0</v>
      </c>
      <c r="Z147" s="227">
        <v>0</v>
      </c>
      <c r="AA147" s="227">
        <v>0</v>
      </c>
      <c r="AC147" s="126" t="s">
        <v>281</v>
      </c>
      <c r="AD147" s="126" t="s">
        <v>282</v>
      </c>
      <c r="AE147" s="227">
        <v>0</v>
      </c>
      <c r="AF147" s="227">
        <v>0</v>
      </c>
      <c r="AG147" s="227">
        <v>0</v>
      </c>
      <c r="AH147" s="227">
        <v>0</v>
      </c>
      <c r="AJ147" s="126" t="s">
        <v>281</v>
      </c>
      <c r="AK147" s="126" t="s">
        <v>282</v>
      </c>
      <c r="AL147" s="227">
        <v>0</v>
      </c>
      <c r="AM147" s="227">
        <v>0</v>
      </c>
      <c r="AN147" s="227">
        <v>0</v>
      </c>
      <c r="AO147" s="227">
        <v>0</v>
      </c>
      <c r="AQ147" s="126" t="s">
        <v>281</v>
      </c>
      <c r="AR147" s="126" t="s">
        <v>282</v>
      </c>
      <c r="AS147" s="227">
        <v>0</v>
      </c>
      <c r="AT147" s="227">
        <v>0</v>
      </c>
      <c r="AU147" s="227">
        <v>0</v>
      </c>
      <c r="AV147" s="227">
        <v>0</v>
      </c>
      <c r="AX147" s="126" t="s">
        <v>281</v>
      </c>
      <c r="AY147" s="126" t="s">
        <v>282</v>
      </c>
      <c r="AZ147" s="227">
        <v>0</v>
      </c>
      <c r="BA147" s="227">
        <v>0</v>
      </c>
      <c r="BB147" s="227">
        <v>0</v>
      </c>
      <c r="BC147" s="227">
        <v>0</v>
      </c>
      <c r="BE147" s="126" t="s">
        <v>281</v>
      </c>
      <c r="BF147" s="126" t="s">
        <v>282</v>
      </c>
      <c r="BG147" s="227">
        <v>0</v>
      </c>
      <c r="BH147" s="227">
        <v>0</v>
      </c>
      <c r="BI147" s="227">
        <v>0</v>
      </c>
      <c r="BJ147" s="227">
        <v>0</v>
      </c>
      <c r="BL147" s="126" t="s">
        <v>281</v>
      </c>
      <c r="BM147" s="126" t="s">
        <v>282</v>
      </c>
      <c r="BN147" s="227">
        <v>0</v>
      </c>
      <c r="BO147" s="227">
        <v>0</v>
      </c>
      <c r="BP147" s="227">
        <v>0</v>
      </c>
      <c r="BQ147" s="227">
        <v>0</v>
      </c>
      <c r="BS147" s="126" t="s">
        <v>281</v>
      </c>
      <c r="BT147" s="126" t="s">
        <v>282</v>
      </c>
      <c r="BU147" s="227">
        <v>0</v>
      </c>
      <c r="BV147" s="227">
        <v>0</v>
      </c>
      <c r="BW147" s="227">
        <v>0</v>
      </c>
      <c r="BX147" s="227">
        <v>0</v>
      </c>
      <c r="BZ147" s="126" t="s">
        <v>281</v>
      </c>
      <c r="CA147" s="126" t="s">
        <v>282</v>
      </c>
      <c r="CB147" s="227">
        <v>0</v>
      </c>
      <c r="CC147" s="227">
        <v>0</v>
      </c>
      <c r="CD147" s="227">
        <v>0</v>
      </c>
      <c r="CE147" s="227">
        <v>0</v>
      </c>
    </row>
    <row r="148" spans="1:83">
      <c r="A148" s="126" t="s">
        <v>283</v>
      </c>
      <c r="B148" s="126" t="s">
        <v>284</v>
      </c>
      <c r="C148" s="227">
        <v>0</v>
      </c>
      <c r="D148" s="227">
        <v>0</v>
      </c>
      <c r="E148" s="227">
        <v>0</v>
      </c>
      <c r="F148" s="227">
        <v>0</v>
      </c>
      <c r="H148" s="126" t="s">
        <v>283</v>
      </c>
      <c r="I148" s="126" t="s">
        <v>284</v>
      </c>
      <c r="J148" s="227">
        <v>0</v>
      </c>
      <c r="K148" s="227">
        <v>0</v>
      </c>
      <c r="L148" s="227">
        <v>0</v>
      </c>
      <c r="M148" s="227">
        <v>0</v>
      </c>
      <c r="O148" s="126" t="s">
        <v>283</v>
      </c>
      <c r="P148" s="126" t="s">
        <v>284</v>
      </c>
      <c r="Q148" s="227">
        <v>0</v>
      </c>
      <c r="R148" s="227">
        <v>0</v>
      </c>
      <c r="S148" s="227">
        <v>0</v>
      </c>
      <c r="T148" s="227">
        <v>0</v>
      </c>
      <c r="V148" s="126" t="s">
        <v>283</v>
      </c>
      <c r="W148" s="126" t="s">
        <v>284</v>
      </c>
      <c r="X148" s="227">
        <v>0</v>
      </c>
      <c r="Y148" s="227">
        <v>0</v>
      </c>
      <c r="Z148" s="227">
        <v>0</v>
      </c>
      <c r="AA148" s="227">
        <v>0</v>
      </c>
      <c r="AC148" s="126" t="s">
        <v>283</v>
      </c>
      <c r="AD148" s="126" t="s">
        <v>284</v>
      </c>
      <c r="AE148" s="227">
        <v>0</v>
      </c>
      <c r="AF148" s="227">
        <v>0</v>
      </c>
      <c r="AG148" s="227">
        <v>0</v>
      </c>
      <c r="AH148" s="227">
        <v>0</v>
      </c>
      <c r="AJ148" s="126" t="s">
        <v>283</v>
      </c>
      <c r="AK148" s="126" t="s">
        <v>284</v>
      </c>
      <c r="AL148" s="227">
        <v>0</v>
      </c>
      <c r="AM148" s="227">
        <v>0</v>
      </c>
      <c r="AN148" s="227">
        <v>0</v>
      </c>
      <c r="AO148" s="227">
        <v>0</v>
      </c>
      <c r="AQ148" s="126" t="s">
        <v>283</v>
      </c>
      <c r="AR148" s="126" t="s">
        <v>284</v>
      </c>
      <c r="AS148" s="227">
        <v>0</v>
      </c>
      <c r="AT148" s="227">
        <v>0</v>
      </c>
      <c r="AU148" s="227">
        <v>0</v>
      </c>
      <c r="AV148" s="227">
        <v>0</v>
      </c>
      <c r="AX148" s="126" t="s">
        <v>283</v>
      </c>
      <c r="AY148" s="126" t="s">
        <v>284</v>
      </c>
      <c r="AZ148" s="227">
        <v>0</v>
      </c>
      <c r="BA148" s="227">
        <v>0</v>
      </c>
      <c r="BB148" s="227">
        <v>0</v>
      </c>
      <c r="BC148" s="227">
        <v>0</v>
      </c>
      <c r="BE148" s="126" t="s">
        <v>283</v>
      </c>
      <c r="BF148" s="126" t="s">
        <v>284</v>
      </c>
      <c r="BG148" s="227">
        <v>0</v>
      </c>
      <c r="BH148" s="227">
        <v>0</v>
      </c>
      <c r="BI148" s="227">
        <v>0</v>
      </c>
      <c r="BJ148" s="227">
        <v>0</v>
      </c>
      <c r="BL148" s="126" t="s">
        <v>283</v>
      </c>
      <c r="BM148" s="126" t="s">
        <v>284</v>
      </c>
      <c r="BN148" s="227">
        <v>0</v>
      </c>
      <c r="BO148" s="227">
        <v>0</v>
      </c>
      <c r="BP148" s="227">
        <v>0</v>
      </c>
      <c r="BQ148" s="227">
        <v>0</v>
      </c>
      <c r="BS148" s="126" t="s">
        <v>283</v>
      </c>
      <c r="BT148" s="126" t="s">
        <v>284</v>
      </c>
      <c r="BU148" s="227">
        <v>0</v>
      </c>
      <c r="BV148" s="227">
        <v>0</v>
      </c>
      <c r="BW148" s="227">
        <v>0</v>
      </c>
      <c r="BX148" s="227">
        <v>0</v>
      </c>
      <c r="BZ148" s="126" t="s">
        <v>283</v>
      </c>
      <c r="CA148" s="126" t="s">
        <v>284</v>
      </c>
      <c r="CB148" s="227">
        <v>0</v>
      </c>
      <c r="CC148" s="227">
        <v>0</v>
      </c>
      <c r="CD148" s="227">
        <v>0</v>
      </c>
      <c r="CE148" s="227">
        <v>0</v>
      </c>
    </row>
    <row r="149" spans="1:83">
      <c r="A149" s="126" t="s">
        <v>285</v>
      </c>
      <c r="B149" s="126" t="s">
        <v>286</v>
      </c>
      <c r="C149" s="227">
        <v>0</v>
      </c>
      <c r="D149" s="227">
        <v>0</v>
      </c>
      <c r="E149" s="227">
        <v>0</v>
      </c>
      <c r="F149" s="227">
        <v>0</v>
      </c>
      <c r="H149" s="126" t="s">
        <v>285</v>
      </c>
      <c r="I149" s="126" t="s">
        <v>286</v>
      </c>
      <c r="J149" s="227">
        <v>0</v>
      </c>
      <c r="K149" s="227">
        <v>0</v>
      </c>
      <c r="L149" s="227">
        <v>0</v>
      </c>
      <c r="M149" s="227">
        <v>0</v>
      </c>
      <c r="O149" s="126" t="s">
        <v>285</v>
      </c>
      <c r="P149" s="126" t="s">
        <v>286</v>
      </c>
      <c r="Q149" s="227">
        <v>0</v>
      </c>
      <c r="R149" s="227">
        <v>0</v>
      </c>
      <c r="S149" s="227">
        <v>0</v>
      </c>
      <c r="T149" s="227">
        <v>0</v>
      </c>
      <c r="V149" s="126" t="s">
        <v>285</v>
      </c>
      <c r="W149" s="126" t="s">
        <v>286</v>
      </c>
      <c r="X149" s="227">
        <v>0</v>
      </c>
      <c r="Y149" s="227">
        <v>0</v>
      </c>
      <c r="Z149" s="227">
        <v>0</v>
      </c>
      <c r="AA149" s="227">
        <v>0</v>
      </c>
      <c r="AC149" s="126" t="s">
        <v>285</v>
      </c>
      <c r="AD149" s="126" t="s">
        <v>286</v>
      </c>
      <c r="AE149" s="227">
        <v>0</v>
      </c>
      <c r="AF149" s="227">
        <v>0</v>
      </c>
      <c r="AG149" s="227">
        <v>0</v>
      </c>
      <c r="AH149" s="227">
        <v>0</v>
      </c>
      <c r="AJ149" s="126" t="s">
        <v>285</v>
      </c>
      <c r="AK149" s="126" t="s">
        <v>286</v>
      </c>
      <c r="AL149" s="227">
        <v>0</v>
      </c>
      <c r="AM149" s="227">
        <v>0</v>
      </c>
      <c r="AN149" s="227">
        <v>0</v>
      </c>
      <c r="AO149" s="227">
        <v>0</v>
      </c>
      <c r="AQ149" s="126" t="s">
        <v>285</v>
      </c>
      <c r="AR149" s="126" t="s">
        <v>286</v>
      </c>
      <c r="AS149" s="227">
        <v>0</v>
      </c>
      <c r="AT149" s="227">
        <v>0</v>
      </c>
      <c r="AU149" s="227">
        <v>0</v>
      </c>
      <c r="AV149" s="227">
        <v>0</v>
      </c>
      <c r="AX149" s="126" t="s">
        <v>285</v>
      </c>
      <c r="AY149" s="126" t="s">
        <v>286</v>
      </c>
      <c r="AZ149" s="227">
        <v>0</v>
      </c>
      <c r="BA149" s="227">
        <v>0</v>
      </c>
      <c r="BB149" s="227">
        <v>0</v>
      </c>
      <c r="BC149" s="227">
        <v>0</v>
      </c>
      <c r="BE149" s="126" t="s">
        <v>285</v>
      </c>
      <c r="BF149" s="126" t="s">
        <v>286</v>
      </c>
      <c r="BG149" s="227">
        <v>0</v>
      </c>
      <c r="BH149" s="227">
        <v>0</v>
      </c>
      <c r="BI149" s="227">
        <v>0</v>
      </c>
      <c r="BJ149" s="227">
        <v>0</v>
      </c>
      <c r="BL149" s="126" t="s">
        <v>285</v>
      </c>
      <c r="BM149" s="126" t="s">
        <v>286</v>
      </c>
      <c r="BN149" s="227">
        <v>0</v>
      </c>
      <c r="BO149" s="227">
        <v>0</v>
      </c>
      <c r="BP149" s="227">
        <v>0</v>
      </c>
      <c r="BQ149" s="227">
        <v>0</v>
      </c>
      <c r="BS149" s="126" t="s">
        <v>285</v>
      </c>
      <c r="BT149" s="126" t="s">
        <v>286</v>
      </c>
      <c r="BU149" s="227">
        <v>0</v>
      </c>
      <c r="BV149" s="227">
        <v>0</v>
      </c>
      <c r="BW149" s="227">
        <v>0</v>
      </c>
      <c r="BX149" s="227">
        <v>0</v>
      </c>
      <c r="BZ149" s="126" t="s">
        <v>285</v>
      </c>
      <c r="CA149" s="126" t="s">
        <v>286</v>
      </c>
      <c r="CB149" s="227">
        <v>0</v>
      </c>
      <c r="CC149" s="227">
        <v>0</v>
      </c>
      <c r="CD149" s="227">
        <v>0</v>
      </c>
      <c r="CE149" s="227">
        <v>0</v>
      </c>
    </row>
    <row r="150" spans="1:83">
      <c r="A150" s="126" t="s">
        <v>287</v>
      </c>
      <c r="B150" s="126" t="s">
        <v>288</v>
      </c>
      <c r="C150" s="227">
        <v>0</v>
      </c>
      <c r="D150" s="227">
        <v>0</v>
      </c>
      <c r="E150" s="227">
        <v>0</v>
      </c>
      <c r="F150" s="227">
        <v>0</v>
      </c>
      <c r="H150" s="126" t="s">
        <v>287</v>
      </c>
      <c r="I150" s="126" t="s">
        <v>288</v>
      </c>
      <c r="J150" s="227">
        <v>0</v>
      </c>
      <c r="K150" s="227">
        <v>0</v>
      </c>
      <c r="L150" s="227">
        <v>0</v>
      </c>
      <c r="M150" s="227">
        <v>0</v>
      </c>
      <c r="O150" s="126" t="s">
        <v>287</v>
      </c>
      <c r="P150" s="126" t="s">
        <v>288</v>
      </c>
      <c r="Q150" s="227">
        <v>0</v>
      </c>
      <c r="R150" s="227">
        <v>0</v>
      </c>
      <c r="S150" s="227">
        <v>0</v>
      </c>
      <c r="T150" s="227">
        <v>0</v>
      </c>
      <c r="V150" s="126" t="s">
        <v>287</v>
      </c>
      <c r="W150" s="126" t="s">
        <v>288</v>
      </c>
      <c r="X150" s="227">
        <v>0</v>
      </c>
      <c r="Y150" s="227">
        <v>0</v>
      </c>
      <c r="Z150" s="227">
        <v>0</v>
      </c>
      <c r="AA150" s="227">
        <v>0</v>
      </c>
      <c r="AC150" s="126" t="s">
        <v>287</v>
      </c>
      <c r="AD150" s="126" t="s">
        <v>288</v>
      </c>
      <c r="AE150" s="227">
        <v>0</v>
      </c>
      <c r="AF150" s="227">
        <v>0</v>
      </c>
      <c r="AG150" s="227">
        <v>0</v>
      </c>
      <c r="AH150" s="227">
        <v>0</v>
      </c>
      <c r="AJ150" s="126" t="s">
        <v>287</v>
      </c>
      <c r="AK150" s="126" t="s">
        <v>288</v>
      </c>
      <c r="AL150" s="227">
        <v>0</v>
      </c>
      <c r="AM150" s="227">
        <v>0</v>
      </c>
      <c r="AN150" s="227">
        <v>0</v>
      </c>
      <c r="AO150" s="227">
        <v>0</v>
      </c>
      <c r="AQ150" s="126" t="s">
        <v>287</v>
      </c>
      <c r="AR150" s="126" t="s">
        <v>288</v>
      </c>
      <c r="AS150" s="227">
        <v>0</v>
      </c>
      <c r="AT150" s="227">
        <v>0</v>
      </c>
      <c r="AU150" s="227">
        <v>0</v>
      </c>
      <c r="AV150" s="227">
        <v>0</v>
      </c>
      <c r="AX150" s="126" t="s">
        <v>287</v>
      </c>
      <c r="AY150" s="126" t="s">
        <v>288</v>
      </c>
      <c r="AZ150" s="227">
        <v>0</v>
      </c>
      <c r="BA150" s="227">
        <v>0</v>
      </c>
      <c r="BB150" s="227">
        <v>0</v>
      </c>
      <c r="BC150" s="227">
        <v>0</v>
      </c>
      <c r="BE150" s="126" t="s">
        <v>287</v>
      </c>
      <c r="BF150" s="126" t="s">
        <v>288</v>
      </c>
      <c r="BG150" s="227">
        <v>0</v>
      </c>
      <c r="BH150" s="227">
        <v>0</v>
      </c>
      <c r="BI150" s="227">
        <v>0</v>
      </c>
      <c r="BJ150" s="227">
        <v>0</v>
      </c>
      <c r="BL150" s="126" t="s">
        <v>287</v>
      </c>
      <c r="BM150" s="126" t="s">
        <v>288</v>
      </c>
      <c r="BN150" s="227">
        <v>0</v>
      </c>
      <c r="BO150" s="227">
        <v>0</v>
      </c>
      <c r="BP150" s="227">
        <v>0</v>
      </c>
      <c r="BQ150" s="227">
        <v>0</v>
      </c>
      <c r="BS150" s="126" t="s">
        <v>287</v>
      </c>
      <c r="BT150" s="126" t="s">
        <v>288</v>
      </c>
      <c r="BU150" s="227">
        <v>0</v>
      </c>
      <c r="BV150" s="227">
        <v>0</v>
      </c>
      <c r="BW150" s="227">
        <v>0</v>
      </c>
      <c r="BX150" s="227">
        <v>0</v>
      </c>
      <c r="BZ150" s="126" t="s">
        <v>287</v>
      </c>
      <c r="CA150" s="126" t="s">
        <v>288</v>
      </c>
      <c r="CB150" s="227">
        <v>0</v>
      </c>
      <c r="CC150" s="227">
        <v>0</v>
      </c>
      <c r="CD150" s="227">
        <v>0</v>
      </c>
      <c r="CE150" s="227">
        <v>0</v>
      </c>
    </row>
    <row r="151" spans="1:83">
      <c r="A151" s="126" t="s">
        <v>289</v>
      </c>
      <c r="B151" s="126" t="s">
        <v>290</v>
      </c>
      <c r="C151" s="227">
        <v>0</v>
      </c>
      <c r="D151" s="227">
        <v>0</v>
      </c>
      <c r="E151" s="227">
        <v>0</v>
      </c>
      <c r="F151" s="227">
        <v>0</v>
      </c>
      <c r="H151" s="126" t="s">
        <v>289</v>
      </c>
      <c r="I151" s="126" t="s">
        <v>290</v>
      </c>
      <c r="J151" s="227">
        <v>0</v>
      </c>
      <c r="K151" s="227">
        <v>0</v>
      </c>
      <c r="L151" s="227">
        <v>0</v>
      </c>
      <c r="M151" s="227">
        <v>0</v>
      </c>
      <c r="O151" s="126" t="s">
        <v>289</v>
      </c>
      <c r="P151" s="126" t="s">
        <v>290</v>
      </c>
      <c r="Q151" s="227">
        <v>0</v>
      </c>
      <c r="R151" s="227">
        <v>0</v>
      </c>
      <c r="S151" s="227">
        <v>0</v>
      </c>
      <c r="T151" s="227">
        <v>0</v>
      </c>
      <c r="V151" s="126" t="s">
        <v>289</v>
      </c>
      <c r="W151" s="126" t="s">
        <v>290</v>
      </c>
      <c r="X151" s="227">
        <v>0</v>
      </c>
      <c r="Y151" s="227">
        <v>0</v>
      </c>
      <c r="Z151" s="227">
        <v>0</v>
      </c>
      <c r="AA151" s="227">
        <v>0</v>
      </c>
      <c r="AC151" s="126" t="s">
        <v>289</v>
      </c>
      <c r="AD151" s="126" t="s">
        <v>290</v>
      </c>
      <c r="AE151" s="227">
        <v>0</v>
      </c>
      <c r="AF151" s="227">
        <v>0</v>
      </c>
      <c r="AG151" s="227">
        <v>0</v>
      </c>
      <c r="AH151" s="227">
        <v>0</v>
      </c>
      <c r="AJ151" s="126" t="s">
        <v>289</v>
      </c>
      <c r="AK151" s="126" t="s">
        <v>290</v>
      </c>
      <c r="AL151" s="227">
        <v>0</v>
      </c>
      <c r="AM151" s="227">
        <v>0</v>
      </c>
      <c r="AN151" s="227">
        <v>0</v>
      </c>
      <c r="AO151" s="227">
        <v>0</v>
      </c>
      <c r="AQ151" s="126" t="s">
        <v>289</v>
      </c>
      <c r="AR151" s="126" t="s">
        <v>290</v>
      </c>
      <c r="AS151" s="227">
        <v>0</v>
      </c>
      <c r="AT151" s="227">
        <v>0</v>
      </c>
      <c r="AU151" s="227">
        <v>0</v>
      </c>
      <c r="AV151" s="227">
        <v>0</v>
      </c>
      <c r="AX151" s="126" t="s">
        <v>289</v>
      </c>
      <c r="AY151" s="126" t="s">
        <v>290</v>
      </c>
      <c r="AZ151" s="227">
        <v>0</v>
      </c>
      <c r="BA151" s="227">
        <v>0</v>
      </c>
      <c r="BB151" s="227">
        <v>0</v>
      </c>
      <c r="BC151" s="227">
        <v>0</v>
      </c>
      <c r="BE151" s="126" t="s">
        <v>289</v>
      </c>
      <c r="BF151" s="126" t="s">
        <v>290</v>
      </c>
      <c r="BG151" s="227">
        <v>0</v>
      </c>
      <c r="BH151" s="227">
        <v>0</v>
      </c>
      <c r="BI151" s="227">
        <v>0</v>
      </c>
      <c r="BJ151" s="227">
        <v>0</v>
      </c>
      <c r="BL151" s="126" t="s">
        <v>289</v>
      </c>
      <c r="BM151" s="126" t="s">
        <v>290</v>
      </c>
      <c r="BN151" s="227">
        <v>0</v>
      </c>
      <c r="BO151" s="227">
        <v>0</v>
      </c>
      <c r="BP151" s="227">
        <v>0</v>
      </c>
      <c r="BQ151" s="227">
        <v>0</v>
      </c>
      <c r="BS151" s="126" t="s">
        <v>289</v>
      </c>
      <c r="BT151" s="126" t="s">
        <v>290</v>
      </c>
      <c r="BU151" s="227">
        <v>0</v>
      </c>
      <c r="BV151" s="227">
        <v>0</v>
      </c>
      <c r="BW151" s="227">
        <v>0</v>
      </c>
      <c r="BX151" s="227">
        <v>0</v>
      </c>
      <c r="BZ151" s="126" t="s">
        <v>289</v>
      </c>
      <c r="CA151" s="126" t="s">
        <v>290</v>
      </c>
      <c r="CB151" s="227">
        <v>0</v>
      </c>
      <c r="CC151" s="227">
        <v>0</v>
      </c>
      <c r="CD151" s="227">
        <v>0</v>
      </c>
      <c r="CE151" s="227">
        <v>0</v>
      </c>
    </row>
    <row r="152" spans="1:83">
      <c r="A152" s="126" t="s">
        <v>291</v>
      </c>
      <c r="B152" s="126" t="s">
        <v>292</v>
      </c>
      <c r="C152" s="227">
        <v>0</v>
      </c>
      <c r="D152" s="227">
        <v>0</v>
      </c>
      <c r="E152" s="227">
        <v>0</v>
      </c>
      <c r="F152" s="227">
        <v>0</v>
      </c>
      <c r="H152" s="126" t="s">
        <v>291</v>
      </c>
      <c r="I152" s="126" t="s">
        <v>292</v>
      </c>
      <c r="J152" s="227">
        <v>0</v>
      </c>
      <c r="K152" s="227">
        <v>0</v>
      </c>
      <c r="L152" s="227">
        <v>0</v>
      </c>
      <c r="M152" s="227">
        <v>0</v>
      </c>
      <c r="O152" s="126" t="s">
        <v>291</v>
      </c>
      <c r="P152" s="126" t="s">
        <v>292</v>
      </c>
      <c r="Q152" s="227">
        <v>0</v>
      </c>
      <c r="R152" s="227">
        <v>0</v>
      </c>
      <c r="S152" s="227">
        <v>0</v>
      </c>
      <c r="T152" s="227">
        <v>0</v>
      </c>
      <c r="V152" s="126" t="s">
        <v>291</v>
      </c>
      <c r="W152" s="126" t="s">
        <v>292</v>
      </c>
      <c r="X152" s="227">
        <v>0</v>
      </c>
      <c r="Y152" s="227">
        <v>0</v>
      </c>
      <c r="Z152" s="227">
        <v>0</v>
      </c>
      <c r="AA152" s="227">
        <v>0</v>
      </c>
      <c r="AC152" s="126" t="s">
        <v>291</v>
      </c>
      <c r="AD152" s="126" t="s">
        <v>292</v>
      </c>
      <c r="AE152" s="227">
        <v>0</v>
      </c>
      <c r="AF152" s="227">
        <v>0</v>
      </c>
      <c r="AG152" s="227">
        <v>0</v>
      </c>
      <c r="AH152" s="227">
        <v>0</v>
      </c>
      <c r="AJ152" s="126" t="s">
        <v>291</v>
      </c>
      <c r="AK152" s="126" t="s">
        <v>292</v>
      </c>
      <c r="AL152" s="227">
        <v>0</v>
      </c>
      <c r="AM152" s="227">
        <v>0</v>
      </c>
      <c r="AN152" s="227">
        <v>0</v>
      </c>
      <c r="AO152" s="227">
        <v>0</v>
      </c>
      <c r="AQ152" s="126" t="s">
        <v>291</v>
      </c>
      <c r="AR152" s="126" t="s">
        <v>292</v>
      </c>
      <c r="AS152" s="227">
        <v>0</v>
      </c>
      <c r="AT152" s="227">
        <v>0</v>
      </c>
      <c r="AU152" s="227">
        <v>0</v>
      </c>
      <c r="AV152" s="227">
        <v>0</v>
      </c>
      <c r="AX152" s="126" t="s">
        <v>291</v>
      </c>
      <c r="AY152" s="126" t="s">
        <v>292</v>
      </c>
      <c r="AZ152" s="227">
        <v>0</v>
      </c>
      <c r="BA152" s="227">
        <v>0</v>
      </c>
      <c r="BB152" s="227">
        <v>0</v>
      </c>
      <c r="BC152" s="227">
        <v>0</v>
      </c>
      <c r="BE152" s="126" t="s">
        <v>291</v>
      </c>
      <c r="BF152" s="126" t="s">
        <v>292</v>
      </c>
      <c r="BG152" s="227">
        <v>0</v>
      </c>
      <c r="BH152" s="227">
        <v>0</v>
      </c>
      <c r="BI152" s="227">
        <v>0</v>
      </c>
      <c r="BJ152" s="227">
        <v>0</v>
      </c>
      <c r="BL152" s="126" t="s">
        <v>291</v>
      </c>
      <c r="BM152" s="126" t="s">
        <v>292</v>
      </c>
      <c r="BN152" s="227">
        <v>0</v>
      </c>
      <c r="BO152" s="227">
        <v>0</v>
      </c>
      <c r="BP152" s="227">
        <v>0</v>
      </c>
      <c r="BQ152" s="227">
        <v>0</v>
      </c>
      <c r="BS152" s="126" t="s">
        <v>291</v>
      </c>
      <c r="BT152" s="126" t="s">
        <v>292</v>
      </c>
      <c r="BU152" s="227">
        <v>0</v>
      </c>
      <c r="BV152" s="227">
        <v>0</v>
      </c>
      <c r="BW152" s="227">
        <v>0</v>
      </c>
      <c r="BX152" s="227">
        <v>0</v>
      </c>
      <c r="BZ152" s="126" t="s">
        <v>291</v>
      </c>
      <c r="CA152" s="126" t="s">
        <v>292</v>
      </c>
      <c r="CB152" s="227">
        <v>0</v>
      </c>
      <c r="CC152" s="227">
        <v>0</v>
      </c>
      <c r="CD152" s="227">
        <v>0</v>
      </c>
      <c r="CE152" s="227">
        <v>0</v>
      </c>
    </row>
    <row r="153" spans="1:83">
      <c r="A153" s="126" t="s">
        <v>293</v>
      </c>
      <c r="B153" s="126" t="s">
        <v>294</v>
      </c>
      <c r="C153" s="227">
        <v>0</v>
      </c>
      <c r="D153" s="227">
        <v>0</v>
      </c>
      <c r="E153" s="227">
        <v>0</v>
      </c>
      <c r="F153" s="227">
        <v>0</v>
      </c>
      <c r="H153" s="126" t="s">
        <v>293</v>
      </c>
      <c r="I153" s="126" t="s">
        <v>294</v>
      </c>
      <c r="J153" s="227">
        <v>0</v>
      </c>
      <c r="K153" s="227">
        <v>0</v>
      </c>
      <c r="L153" s="227">
        <v>0</v>
      </c>
      <c r="M153" s="227">
        <v>0</v>
      </c>
      <c r="O153" s="126" t="s">
        <v>293</v>
      </c>
      <c r="P153" s="126" t="s">
        <v>294</v>
      </c>
      <c r="Q153" s="227">
        <v>0</v>
      </c>
      <c r="R153" s="227">
        <v>0</v>
      </c>
      <c r="S153" s="227">
        <v>0</v>
      </c>
      <c r="T153" s="227">
        <v>0</v>
      </c>
      <c r="V153" s="126" t="s">
        <v>293</v>
      </c>
      <c r="W153" s="126" t="s">
        <v>294</v>
      </c>
      <c r="X153" s="227">
        <v>0</v>
      </c>
      <c r="Y153" s="227">
        <v>0</v>
      </c>
      <c r="Z153" s="227">
        <v>0</v>
      </c>
      <c r="AA153" s="227">
        <v>0</v>
      </c>
      <c r="AC153" s="126" t="s">
        <v>293</v>
      </c>
      <c r="AD153" s="126" t="s">
        <v>294</v>
      </c>
      <c r="AE153" s="227">
        <v>0</v>
      </c>
      <c r="AF153" s="227">
        <v>0</v>
      </c>
      <c r="AG153" s="227">
        <v>0</v>
      </c>
      <c r="AH153" s="227">
        <v>0</v>
      </c>
      <c r="AJ153" s="126" t="s">
        <v>293</v>
      </c>
      <c r="AK153" s="126" t="s">
        <v>294</v>
      </c>
      <c r="AL153" s="227">
        <v>0</v>
      </c>
      <c r="AM153" s="227">
        <v>0</v>
      </c>
      <c r="AN153" s="227">
        <v>0</v>
      </c>
      <c r="AO153" s="227">
        <v>0</v>
      </c>
      <c r="AQ153" s="126" t="s">
        <v>293</v>
      </c>
      <c r="AR153" s="126" t="s">
        <v>294</v>
      </c>
      <c r="AS153" s="227">
        <v>0</v>
      </c>
      <c r="AT153" s="227">
        <v>0</v>
      </c>
      <c r="AU153" s="227">
        <v>0</v>
      </c>
      <c r="AV153" s="227">
        <v>0</v>
      </c>
      <c r="AX153" s="126" t="s">
        <v>293</v>
      </c>
      <c r="AY153" s="126" t="s">
        <v>294</v>
      </c>
      <c r="AZ153" s="227">
        <v>0</v>
      </c>
      <c r="BA153" s="227">
        <v>0</v>
      </c>
      <c r="BB153" s="227">
        <v>0</v>
      </c>
      <c r="BC153" s="227">
        <v>0</v>
      </c>
      <c r="BE153" s="126" t="s">
        <v>293</v>
      </c>
      <c r="BF153" s="126" t="s">
        <v>294</v>
      </c>
      <c r="BG153" s="227">
        <v>0</v>
      </c>
      <c r="BH153" s="227">
        <v>0</v>
      </c>
      <c r="BI153" s="227">
        <v>0</v>
      </c>
      <c r="BJ153" s="227">
        <v>0</v>
      </c>
      <c r="BL153" s="126" t="s">
        <v>293</v>
      </c>
      <c r="BM153" s="126" t="s">
        <v>294</v>
      </c>
      <c r="BN153" s="227">
        <v>0</v>
      </c>
      <c r="BO153" s="227">
        <v>0</v>
      </c>
      <c r="BP153" s="227">
        <v>0</v>
      </c>
      <c r="BQ153" s="227">
        <v>0</v>
      </c>
      <c r="BS153" s="126" t="s">
        <v>293</v>
      </c>
      <c r="BT153" s="126" t="s">
        <v>294</v>
      </c>
      <c r="BU153" s="227">
        <v>0</v>
      </c>
      <c r="BV153" s="227">
        <v>0</v>
      </c>
      <c r="BW153" s="227">
        <v>0</v>
      </c>
      <c r="BX153" s="227">
        <v>0</v>
      </c>
      <c r="BZ153" s="126" t="s">
        <v>293</v>
      </c>
      <c r="CA153" s="126" t="s">
        <v>294</v>
      </c>
      <c r="CB153" s="227">
        <v>0</v>
      </c>
      <c r="CC153" s="227">
        <v>0</v>
      </c>
      <c r="CD153" s="227">
        <v>0</v>
      </c>
      <c r="CE153" s="227">
        <v>0</v>
      </c>
    </row>
    <row r="154" spans="1:83">
      <c r="A154" s="126" t="s">
        <v>295</v>
      </c>
      <c r="B154" s="126" t="s">
        <v>296</v>
      </c>
      <c r="C154" s="227">
        <v>0</v>
      </c>
      <c r="D154" s="227">
        <v>0</v>
      </c>
      <c r="E154" s="227">
        <v>0</v>
      </c>
      <c r="F154" s="227">
        <v>0</v>
      </c>
      <c r="H154" s="126" t="s">
        <v>295</v>
      </c>
      <c r="I154" s="126" t="s">
        <v>296</v>
      </c>
      <c r="J154" s="227">
        <v>0</v>
      </c>
      <c r="K154" s="227">
        <v>0</v>
      </c>
      <c r="L154" s="227">
        <v>0</v>
      </c>
      <c r="M154" s="227">
        <v>0</v>
      </c>
      <c r="O154" s="126" t="s">
        <v>295</v>
      </c>
      <c r="P154" s="126" t="s">
        <v>296</v>
      </c>
      <c r="Q154" s="227">
        <v>0</v>
      </c>
      <c r="R154" s="227">
        <v>0</v>
      </c>
      <c r="S154" s="227">
        <v>0</v>
      </c>
      <c r="T154" s="227">
        <v>0</v>
      </c>
      <c r="V154" s="126" t="s">
        <v>295</v>
      </c>
      <c r="W154" s="126" t="s">
        <v>296</v>
      </c>
      <c r="X154" s="227">
        <v>0</v>
      </c>
      <c r="Y154" s="227">
        <v>0</v>
      </c>
      <c r="Z154" s="227">
        <v>0</v>
      </c>
      <c r="AA154" s="227">
        <v>0</v>
      </c>
      <c r="AC154" s="126" t="s">
        <v>295</v>
      </c>
      <c r="AD154" s="126" t="s">
        <v>296</v>
      </c>
      <c r="AE154" s="227">
        <v>0</v>
      </c>
      <c r="AF154" s="227">
        <v>0</v>
      </c>
      <c r="AG154" s="227">
        <v>0</v>
      </c>
      <c r="AH154" s="227">
        <v>0</v>
      </c>
      <c r="AJ154" s="126" t="s">
        <v>295</v>
      </c>
      <c r="AK154" s="126" t="s">
        <v>296</v>
      </c>
      <c r="AL154" s="227">
        <v>0</v>
      </c>
      <c r="AM154" s="227">
        <v>0</v>
      </c>
      <c r="AN154" s="227">
        <v>0</v>
      </c>
      <c r="AO154" s="227">
        <v>0</v>
      </c>
      <c r="AQ154" s="126" t="s">
        <v>295</v>
      </c>
      <c r="AR154" s="126" t="s">
        <v>296</v>
      </c>
      <c r="AS154" s="227">
        <v>0</v>
      </c>
      <c r="AT154" s="227">
        <v>0</v>
      </c>
      <c r="AU154" s="227">
        <v>0</v>
      </c>
      <c r="AV154" s="227">
        <v>0</v>
      </c>
      <c r="AX154" s="126" t="s">
        <v>295</v>
      </c>
      <c r="AY154" s="126" t="s">
        <v>296</v>
      </c>
      <c r="AZ154" s="227">
        <v>0</v>
      </c>
      <c r="BA154" s="227">
        <v>0</v>
      </c>
      <c r="BB154" s="227">
        <v>0</v>
      </c>
      <c r="BC154" s="227">
        <v>0</v>
      </c>
      <c r="BE154" s="126" t="s">
        <v>295</v>
      </c>
      <c r="BF154" s="126" t="s">
        <v>296</v>
      </c>
      <c r="BG154" s="227">
        <v>0</v>
      </c>
      <c r="BH154" s="227">
        <v>0</v>
      </c>
      <c r="BI154" s="227">
        <v>0</v>
      </c>
      <c r="BJ154" s="227">
        <v>0</v>
      </c>
      <c r="BL154" s="126" t="s">
        <v>295</v>
      </c>
      <c r="BM154" s="126" t="s">
        <v>296</v>
      </c>
      <c r="BN154" s="227">
        <v>0</v>
      </c>
      <c r="BO154" s="227">
        <v>0</v>
      </c>
      <c r="BP154" s="227">
        <v>0</v>
      </c>
      <c r="BQ154" s="227">
        <v>0</v>
      </c>
      <c r="BS154" s="126" t="s">
        <v>295</v>
      </c>
      <c r="BT154" s="126" t="s">
        <v>296</v>
      </c>
      <c r="BU154" s="227">
        <v>0</v>
      </c>
      <c r="BV154" s="227">
        <v>0</v>
      </c>
      <c r="BW154" s="227">
        <v>0</v>
      </c>
      <c r="BX154" s="227">
        <v>0</v>
      </c>
      <c r="BZ154" s="126" t="s">
        <v>295</v>
      </c>
      <c r="CA154" s="126" t="s">
        <v>296</v>
      </c>
      <c r="CB154" s="227">
        <v>0</v>
      </c>
      <c r="CC154" s="227">
        <v>0</v>
      </c>
      <c r="CD154" s="227">
        <v>0</v>
      </c>
      <c r="CE154" s="227">
        <v>0</v>
      </c>
    </row>
    <row r="155" spans="1:83">
      <c r="A155" s="126" t="s">
        <v>297</v>
      </c>
      <c r="B155" s="126" t="s">
        <v>298</v>
      </c>
      <c r="C155" s="227">
        <v>0</v>
      </c>
      <c r="D155" s="227">
        <v>0</v>
      </c>
      <c r="E155" s="227">
        <v>0</v>
      </c>
      <c r="F155" s="227">
        <v>0</v>
      </c>
      <c r="H155" s="126" t="s">
        <v>297</v>
      </c>
      <c r="I155" s="126" t="s">
        <v>298</v>
      </c>
      <c r="J155" s="227">
        <v>0</v>
      </c>
      <c r="K155" s="227">
        <v>0</v>
      </c>
      <c r="L155" s="227">
        <v>0</v>
      </c>
      <c r="M155" s="227">
        <v>0</v>
      </c>
      <c r="O155" s="126" t="s">
        <v>297</v>
      </c>
      <c r="P155" s="126" t="s">
        <v>298</v>
      </c>
      <c r="Q155" s="227">
        <v>0</v>
      </c>
      <c r="R155" s="227">
        <v>0</v>
      </c>
      <c r="S155" s="227">
        <v>0</v>
      </c>
      <c r="T155" s="227">
        <v>0</v>
      </c>
      <c r="V155" s="126" t="s">
        <v>297</v>
      </c>
      <c r="W155" s="126" t="s">
        <v>298</v>
      </c>
      <c r="X155" s="227">
        <v>0</v>
      </c>
      <c r="Y155" s="227">
        <v>0</v>
      </c>
      <c r="Z155" s="227">
        <v>0</v>
      </c>
      <c r="AA155" s="227">
        <v>0</v>
      </c>
      <c r="AC155" s="126" t="s">
        <v>297</v>
      </c>
      <c r="AD155" s="126" t="s">
        <v>298</v>
      </c>
      <c r="AE155" s="227">
        <v>0</v>
      </c>
      <c r="AF155" s="227">
        <v>0</v>
      </c>
      <c r="AG155" s="227">
        <v>0</v>
      </c>
      <c r="AH155" s="227">
        <v>0</v>
      </c>
      <c r="AJ155" s="126" t="s">
        <v>297</v>
      </c>
      <c r="AK155" s="126" t="s">
        <v>298</v>
      </c>
      <c r="AL155" s="227">
        <v>0</v>
      </c>
      <c r="AM155" s="227">
        <v>0</v>
      </c>
      <c r="AN155" s="227">
        <v>0</v>
      </c>
      <c r="AO155" s="227">
        <v>0</v>
      </c>
      <c r="AQ155" s="126" t="s">
        <v>297</v>
      </c>
      <c r="AR155" s="126" t="s">
        <v>298</v>
      </c>
      <c r="AS155" s="227">
        <v>0</v>
      </c>
      <c r="AT155" s="227">
        <v>0</v>
      </c>
      <c r="AU155" s="227">
        <v>0</v>
      </c>
      <c r="AV155" s="227">
        <v>0</v>
      </c>
      <c r="AX155" s="126" t="s">
        <v>297</v>
      </c>
      <c r="AY155" s="126" t="s">
        <v>298</v>
      </c>
      <c r="AZ155" s="227">
        <v>0</v>
      </c>
      <c r="BA155" s="227">
        <v>0</v>
      </c>
      <c r="BB155" s="227">
        <v>0</v>
      </c>
      <c r="BC155" s="227">
        <v>0</v>
      </c>
      <c r="BE155" s="126" t="s">
        <v>297</v>
      </c>
      <c r="BF155" s="126" t="s">
        <v>298</v>
      </c>
      <c r="BG155" s="227">
        <v>0</v>
      </c>
      <c r="BH155" s="227">
        <v>0</v>
      </c>
      <c r="BI155" s="227">
        <v>0</v>
      </c>
      <c r="BJ155" s="227">
        <v>0</v>
      </c>
      <c r="BL155" s="126" t="s">
        <v>297</v>
      </c>
      <c r="BM155" s="126" t="s">
        <v>298</v>
      </c>
      <c r="BN155" s="227">
        <v>0</v>
      </c>
      <c r="BO155" s="227">
        <v>0</v>
      </c>
      <c r="BP155" s="227">
        <v>0</v>
      </c>
      <c r="BQ155" s="227">
        <v>0</v>
      </c>
      <c r="BS155" s="126" t="s">
        <v>297</v>
      </c>
      <c r="BT155" s="126" t="s">
        <v>298</v>
      </c>
      <c r="BU155" s="227">
        <v>0</v>
      </c>
      <c r="BV155" s="227">
        <v>0</v>
      </c>
      <c r="BW155" s="227">
        <v>0</v>
      </c>
      <c r="BX155" s="227">
        <v>0</v>
      </c>
      <c r="BZ155" s="126" t="s">
        <v>297</v>
      </c>
      <c r="CA155" s="126" t="s">
        <v>298</v>
      </c>
      <c r="CB155" s="227">
        <v>0</v>
      </c>
      <c r="CC155" s="227">
        <v>0</v>
      </c>
      <c r="CD155" s="227">
        <v>0</v>
      </c>
      <c r="CE155" s="227">
        <v>0</v>
      </c>
    </row>
    <row r="156" spans="1:83">
      <c r="A156" s="126" t="s">
        <v>299</v>
      </c>
      <c r="B156" s="126" t="s">
        <v>300</v>
      </c>
      <c r="C156" s="227">
        <v>0</v>
      </c>
      <c r="D156" s="227">
        <v>0</v>
      </c>
      <c r="E156" s="227">
        <v>0</v>
      </c>
      <c r="F156" s="227">
        <v>0</v>
      </c>
      <c r="H156" s="126" t="s">
        <v>299</v>
      </c>
      <c r="I156" s="126" t="s">
        <v>300</v>
      </c>
      <c r="J156" s="227">
        <v>0</v>
      </c>
      <c r="K156" s="227">
        <v>0</v>
      </c>
      <c r="L156" s="227">
        <v>0</v>
      </c>
      <c r="M156" s="227">
        <v>0</v>
      </c>
      <c r="O156" s="126" t="s">
        <v>299</v>
      </c>
      <c r="P156" s="126" t="s">
        <v>300</v>
      </c>
      <c r="Q156" s="227">
        <v>0</v>
      </c>
      <c r="R156" s="227">
        <v>0</v>
      </c>
      <c r="S156" s="227">
        <v>0</v>
      </c>
      <c r="T156" s="227">
        <v>0</v>
      </c>
      <c r="V156" s="126" t="s">
        <v>299</v>
      </c>
      <c r="W156" s="126" t="s">
        <v>300</v>
      </c>
      <c r="X156" s="227">
        <v>0</v>
      </c>
      <c r="Y156" s="227">
        <v>0</v>
      </c>
      <c r="Z156" s="227">
        <v>0</v>
      </c>
      <c r="AA156" s="227">
        <v>0</v>
      </c>
      <c r="AC156" s="126" t="s">
        <v>299</v>
      </c>
      <c r="AD156" s="126" t="s">
        <v>300</v>
      </c>
      <c r="AE156" s="227">
        <v>0</v>
      </c>
      <c r="AF156" s="227">
        <v>0</v>
      </c>
      <c r="AG156" s="227">
        <v>0</v>
      </c>
      <c r="AH156" s="227">
        <v>0</v>
      </c>
      <c r="AJ156" s="126" t="s">
        <v>299</v>
      </c>
      <c r="AK156" s="126" t="s">
        <v>300</v>
      </c>
      <c r="AL156" s="227">
        <v>0</v>
      </c>
      <c r="AM156" s="227">
        <v>0</v>
      </c>
      <c r="AN156" s="227">
        <v>0</v>
      </c>
      <c r="AO156" s="227">
        <v>0</v>
      </c>
      <c r="AQ156" s="126" t="s">
        <v>299</v>
      </c>
      <c r="AR156" s="126" t="s">
        <v>300</v>
      </c>
      <c r="AS156" s="227">
        <v>0</v>
      </c>
      <c r="AT156" s="227">
        <v>0</v>
      </c>
      <c r="AU156" s="227">
        <v>0</v>
      </c>
      <c r="AV156" s="227">
        <v>0</v>
      </c>
      <c r="AX156" s="126" t="s">
        <v>299</v>
      </c>
      <c r="AY156" s="126" t="s">
        <v>300</v>
      </c>
      <c r="AZ156" s="227">
        <v>0</v>
      </c>
      <c r="BA156" s="227">
        <v>0</v>
      </c>
      <c r="BB156" s="227">
        <v>0</v>
      </c>
      <c r="BC156" s="227">
        <v>0</v>
      </c>
      <c r="BE156" s="126" t="s">
        <v>299</v>
      </c>
      <c r="BF156" s="126" t="s">
        <v>300</v>
      </c>
      <c r="BG156" s="227">
        <v>0</v>
      </c>
      <c r="BH156" s="227">
        <v>0</v>
      </c>
      <c r="BI156" s="227">
        <v>0</v>
      </c>
      <c r="BJ156" s="227">
        <v>0</v>
      </c>
      <c r="BL156" s="126" t="s">
        <v>299</v>
      </c>
      <c r="BM156" s="126" t="s">
        <v>300</v>
      </c>
      <c r="BN156" s="227">
        <v>0</v>
      </c>
      <c r="BO156" s="227">
        <v>0</v>
      </c>
      <c r="BP156" s="227">
        <v>0</v>
      </c>
      <c r="BQ156" s="227">
        <v>0</v>
      </c>
      <c r="BS156" s="126" t="s">
        <v>299</v>
      </c>
      <c r="BT156" s="126" t="s">
        <v>300</v>
      </c>
      <c r="BU156" s="227">
        <v>0</v>
      </c>
      <c r="BV156" s="227">
        <v>0</v>
      </c>
      <c r="BW156" s="227">
        <v>0</v>
      </c>
      <c r="BX156" s="227">
        <v>0</v>
      </c>
      <c r="BZ156" s="126" t="s">
        <v>299</v>
      </c>
      <c r="CA156" s="126" t="s">
        <v>300</v>
      </c>
      <c r="CB156" s="227">
        <v>0</v>
      </c>
      <c r="CC156" s="227">
        <v>0</v>
      </c>
      <c r="CD156" s="227">
        <v>0</v>
      </c>
      <c r="CE156" s="227">
        <v>0</v>
      </c>
    </row>
    <row r="157" spans="1:83">
      <c r="A157" s="126" t="s">
        <v>301</v>
      </c>
      <c r="B157" s="126" t="s">
        <v>302</v>
      </c>
      <c r="C157" s="227">
        <v>0</v>
      </c>
      <c r="D157" s="227">
        <v>0</v>
      </c>
      <c r="E157" s="227">
        <v>0</v>
      </c>
      <c r="F157" s="227">
        <v>0</v>
      </c>
      <c r="H157" s="126" t="s">
        <v>301</v>
      </c>
      <c r="I157" s="126" t="s">
        <v>302</v>
      </c>
      <c r="J157" s="227">
        <v>0</v>
      </c>
      <c r="K157" s="227">
        <v>0</v>
      </c>
      <c r="L157" s="227">
        <v>0</v>
      </c>
      <c r="M157" s="227">
        <v>0</v>
      </c>
      <c r="O157" s="126" t="s">
        <v>301</v>
      </c>
      <c r="P157" s="126" t="s">
        <v>302</v>
      </c>
      <c r="Q157" s="227">
        <v>0</v>
      </c>
      <c r="R157" s="227">
        <v>0</v>
      </c>
      <c r="S157" s="227">
        <v>0</v>
      </c>
      <c r="T157" s="227">
        <v>0</v>
      </c>
      <c r="V157" s="126" t="s">
        <v>301</v>
      </c>
      <c r="W157" s="126" t="s">
        <v>302</v>
      </c>
      <c r="X157" s="227">
        <v>0</v>
      </c>
      <c r="Y157" s="227">
        <v>0</v>
      </c>
      <c r="Z157" s="227">
        <v>0</v>
      </c>
      <c r="AA157" s="227">
        <v>0</v>
      </c>
      <c r="AC157" s="126" t="s">
        <v>301</v>
      </c>
      <c r="AD157" s="126" t="s">
        <v>302</v>
      </c>
      <c r="AE157" s="227">
        <v>0</v>
      </c>
      <c r="AF157" s="227">
        <v>0</v>
      </c>
      <c r="AG157" s="227">
        <v>0</v>
      </c>
      <c r="AH157" s="227">
        <v>0</v>
      </c>
      <c r="AJ157" s="126" t="s">
        <v>301</v>
      </c>
      <c r="AK157" s="126" t="s">
        <v>302</v>
      </c>
      <c r="AL157" s="227">
        <v>0</v>
      </c>
      <c r="AM157" s="227">
        <v>0</v>
      </c>
      <c r="AN157" s="227">
        <v>0</v>
      </c>
      <c r="AO157" s="227">
        <v>0</v>
      </c>
      <c r="AQ157" s="126" t="s">
        <v>301</v>
      </c>
      <c r="AR157" s="126" t="s">
        <v>302</v>
      </c>
      <c r="AS157" s="227">
        <v>0</v>
      </c>
      <c r="AT157" s="227">
        <v>0</v>
      </c>
      <c r="AU157" s="227">
        <v>0</v>
      </c>
      <c r="AV157" s="227">
        <v>0</v>
      </c>
      <c r="AX157" s="126" t="s">
        <v>301</v>
      </c>
      <c r="AY157" s="126" t="s">
        <v>302</v>
      </c>
      <c r="AZ157" s="227">
        <v>0</v>
      </c>
      <c r="BA157" s="227">
        <v>0</v>
      </c>
      <c r="BB157" s="227">
        <v>0</v>
      </c>
      <c r="BC157" s="227">
        <v>0</v>
      </c>
      <c r="BE157" s="126" t="s">
        <v>301</v>
      </c>
      <c r="BF157" s="126" t="s">
        <v>302</v>
      </c>
      <c r="BG157" s="227">
        <v>0</v>
      </c>
      <c r="BH157" s="227">
        <v>0</v>
      </c>
      <c r="BI157" s="227">
        <v>0</v>
      </c>
      <c r="BJ157" s="227">
        <v>0</v>
      </c>
      <c r="BL157" s="126" t="s">
        <v>301</v>
      </c>
      <c r="BM157" s="126" t="s">
        <v>302</v>
      </c>
      <c r="BN157" s="227">
        <v>0</v>
      </c>
      <c r="BO157" s="227">
        <v>0</v>
      </c>
      <c r="BP157" s="227">
        <v>0</v>
      </c>
      <c r="BQ157" s="227">
        <v>0</v>
      </c>
      <c r="BS157" s="126" t="s">
        <v>301</v>
      </c>
      <c r="BT157" s="126" t="s">
        <v>302</v>
      </c>
      <c r="BU157" s="227">
        <v>0</v>
      </c>
      <c r="BV157" s="227">
        <v>0</v>
      </c>
      <c r="BW157" s="227">
        <v>0</v>
      </c>
      <c r="BX157" s="227">
        <v>0</v>
      </c>
      <c r="BZ157" s="126" t="s">
        <v>301</v>
      </c>
      <c r="CA157" s="126" t="s">
        <v>302</v>
      </c>
      <c r="CB157" s="227">
        <v>0</v>
      </c>
      <c r="CC157" s="227">
        <v>0</v>
      </c>
      <c r="CD157" s="227">
        <v>0</v>
      </c>
      <c r="CE157" s="227">
        <v>0</v>
      </c>
    </row>
    <row r="158" spans="1:83">
      <c r="A158" s="126" t="s">
        <v>303</v>
      </c>
      <c r="B158" s="126" t="s">
        <v>304</v>
      </c>
      <c r="C158" s="227">
        <v>0</v>
      </c>
      <c r="D158" s="227">
        <v>0</v>
      </c>
      <c r="E158" s="227">
        <v>0</v>
      </c>
      <c r="F158" s="227">
        <v>0</v>
      </c>
      <c r="H158" s="126" t="s">
        <v>303</v>
      </c>
      <c r="I158" s="126" t="s">
        <v>304</v>
      </c>
      <c r="J158" s="227">
        <v>0</v>
      </c>
      <c r="K158" s="227">
        <v>0</v>
      </c>
      <c r="L158" s="227">
        <v>0</v>
      </c>
      <c r="M158" s="227">
        <v>0</v>
      </c>
      <c r="O158" s="126" t="s">
        <v>303</v>
      </c>
      <c r="P158" s="126" t="s">
        <v>304</v>
      </c>
      <c r="Q158" s="227">
        <v>0</v>
      </c>
      <c r="R158" s="227">
        <v>0</v>
      </c>
      <c r="S158" s="227">
        <v>0</v>
      </c>
      <c r="T158" s="227">
        <v>0</v>
      </c>
      <c r="V158" s="126" t="s">
        <v>303</v>
      </c>
      <c r="W158" s="126" t="s">
        <v>304</v>
      </c>
      <c r="X158" s="227">
        <v>0</v>
      </c>
      <c r="Y158" s="227">
        <v>0</v>
      </c>
      <c r="Z158" s="227">
        <v>0</v>
      </c>
      <c r="AA158" s="227">
        <v>0</v>
      </c>
      <c r="AC158" s="126" t="s">
        <v>303</v>
      </c>
      <c r="AD158" s="126" t="s">
        <v>304</v>
      </c>
      <c r="AE158" s="227">
        <v>0</v>
      </c>
      <c r="AF158" s="227">
        <v>0</v>
      </c>
      <c r="AG158" s="227">
        <v>0</v>
      </c>
      <c r="AH158" s="227">
        <v>0</v>
      </c>
      <c r="AJ158" s="126" t="s">
        <v>303</v>
      </c>
      <c r="AK158" s="126" t="s">
        <v>304</v>
      </c>
      <c r="AL158" s="227">
        <v>0</v>
      </c>
      <c r="AM158" s="227">
        <v>0</v>
      </c>
      <c r="AN158" s="227">
        <v>0</v>
      </c>
      <c r="AO158" s="227">
        <v>0</v>
      </c>
      <c r="AQ158" s="126" t="s">
        <v>303</v>
      </c>
      <c r="AR158" s="126" t="s">
        <v>304</v>
      </c>
      <c r="AS158" s="227">
        <v>0</v>
      </c>
      <c r="AT158" s="227">
        <v>0</v>
      </c>
      <c r="AU158" s="227">
        <v>0</v>
      </c>
      <c r="AV158" s="227">
        <v>0</v>
      </c>
      <c r="AX158" s="126" t="s">
        <v>303</v>
      </c>
      <c r="AY158" s="126" t="s">
        <v>304</v>
      </c>
      <c r="AZ158" s="227">
        <v>0</v>
      </c>
      <c r="BA158" s="227">
        <v>0</v>
      </c>
      <c r="BB158" s="227">
        <v>0</v>
      </c>
      <c r="BC158" s="227">
        <v>0</v>
      </c>
      <c r="BE158" s="126" t="s">
        <v>303</v>
      </c>
      <c r="BF158" s="126" t="s">
        <v>304</v>
      </c>
      <c r="BG158" s="227">
        <v>0</v>
      </c>
      <c r="BH158" s="227">
        <v>0</v>
      </c>
      <c r="BI158" s="227">
        <v>0</v>
      </c>
      <c r="BJ158" s="227">
        <v>0</v>
      </c>
      <c r="BL158" s="126" t="s">
        <v>303</v>
      </c>
      <c r="BM158" s="126" t="s">
        <v>304</v>
      </c>
      <c r="BN158" s="227">
        <v>0</v>
      </c>
      <c r="BO158" s="227">
        <v>0</v>
      </c>
      <c r="BP158" s="227">
        <v>0</v>
      </c>
      <c r="BQ158" s="227">
        <v>0</v>
      </c>
      <c r="BS158" s="126" t="s">
        <v>303</v>
      </c>
      <c r="BT158" s="126" t="s">
        <v>304</v>
      </c>
      <c r="BU158" s="227">
        <v>0</v>
      </c>
      <c r="BV158" s="227">
        <v>0</v>
      </c>
      <c r="BW158" s="227">
        <v>0</v>
      </c>
      <c r="BX158" s="227">
        <v>0</v>
      </c>
      <c r="BZ158" s="126" t="s">
        <v>303</v>
      </c>
      <c r="CA158" s="126" t="s">
        <v>304</v>
      </c>
      <c r="CB158" s="227">
        <v>0</v>
      </c>
      <c r="CC158" s="227">
        <v>0</v>
      </c>
      <c r="CD158" s="227">
        <v>0</v>
      </c>
      <c r="CE158" s="227">
        <v>0</v>
      </c>
    </row>
    <row r="159" spans="1:83">
      <c r="A159" s="126" t="s">
        <v>305</v>
      </c>
      <c r="B159" s="126" t="s">
        <v>306</v>
      </c>
      <c r="C159" s="227">
        <v>0</v>
      </c>
      <c r="D159" s="227">
        <v>0</v>
      </c>
      <c r="E159" s="227">
        <v>0</v>
      </c>
      <c r="F159" s="227">
        <v>0</v>
      </c>
      <c r="H159" s="126" t="s">
        <v>305</v>
      </c>
      <c r="I159" s="126" t="s">
        <v>306</v>
      </c>
      <c r="J159" s="227">
        <v>0</v>
      </c>
      <c r="K159" s="227">
        <v>0</v>
      </c>
      <c r="L159" s="227">
        <v>0</v>
      </c>
      <c r="M159" s="227">
        <v>0</v>
      </c>
      <c r="O159" s="126" t="s">
        <v>305</v>
      </c>
      <c r="P159" s="126" t="s">
        <v>306</v>
      </c>
      <c r="Q159" s="227">
        <v>0</v>
      </c>
      <c r="R159" s="227">
        <v>0</v>
      </c>
      <c r="S159" s="227">
        <v>0</v>
      </c>
      <c r="T159" s="227">
        <v>0</v>
      </c>
      <c r="V159" s="126" t="s">
        <v>305</v>
      </c>
      <c r="W159" s="126" t="s">
        <v>306</v>
      </c>
      <c r="X159" s="227">
        <v>0</v>
      </c>
      <c r="Y159" s="227">
        <v>0</v>
      </c>
      <c r="Z159" s="227">
        <v>0</v>
      </c>
      <c r="AA159" s="227">
        <v>0</v>
      </c>
      <c r="AC159" s="126" t="s">
        <v>305</v>
      </c>
      <c r="AD159" s="126" t="s">
        <v>306</v>
      </c>
      <c r="AE159" s="227">
        <v>0</v>
      </c>
      <c r="AF159" s="227">
        <v>0</v>
      </c>
      <c r="AG159" s="227">
        <v>0</v>
      </c>
      <c r="AH159" s="227">
        <v>0</v>
      </c>
      <c r="AJ159" s="126" t="s">
        <v>305</v>
      </c>
      <c r="AK159" s="126" t="s">
        <v>306</v>
      </c>
      <c r="AL159" s="227">
        <v>0</v>
      </c>
      <c r="AM159" s="227">
        <v>0</v>
      </c>
      <c r="AN159" s="227">
        <v>0</v>
      </c>
      <c r="AO159" s="227">
        <v>0</v>
      </c>
      <c r="AQ159" s="126" t="s">
        <v>305</v>
      </c>
      <c r="AR159" s="126" t="s">
        <v>306</v>
      </c>
      <c r="AS159" s="227">
        <v>0</v>
      </c>
      <c r="AT159" s="227">
        <v>0</v>
      </c>
      <c r="AU159" s="227">
        <v>0</v>
      </c>
      <c r="AV159" s="227">
        <v>0</v>
      </c>
      <c r="AX159" s="126" t="s">
        <v>305</v>
      </c>
      <c r="AY159" s="126" t="s">
        <v>306</v>
      </c>
      <c r="AZ159" s="227">
        <v>0</v>
      </c>
      <c r="BA159" s="227">
        <v>0</v>
      </c>
      <c r="BB159" s="227">
        <v>0</v>
      </c>
      <c r="BC159" s="227">
        <v>0</v>
      </c>
      <c r="BE159" s="126" t="s">
        <v>305</v>
      </c>
      <c r="BF159" s="126" t="s">
        <v>306</v>
      </c>
      <c r="BG159" s="227">
        <v>0</v>
      </c>
      <c r="BH159" s="227">
        <v>0</v>
      </c>
      <c r="BI159" s="227">
        <v>0</v>
      </c>
      <c r="BJ159" s="227">
        <v>0</v>
      </c>
      <c r="BL159" s="126" t="s">
        <v>305</v>
      </c>
      <c r="BM159" s="126" t="s">
        <v>306</v>
      </c>
      <c r="BN159" s="227">
        <v>0</v>
      </c>
      <c r="BO159" s="227">
        <v>0</v>
      </c>
      <c r="BP159" s="227">
        <v>0</v>
      </c>
      <c r="BQ159" s="227">
        <v>0</v>
      </c>
      <c r="BS159" s="126" t="s">
        <v>305</v>
      </c>
      <c r="BT159" s="126" t="s">
        <v>306</v>
      </c>
      <c r="BU159" s="227">
        <v>0</v>
      </c>
      <c r="BV159" s="227">
        <v>0</v>
      </c>
      <c r="BW159" s="227">
        <v>0</v>
      </c>
      <c r="BX159" s="227">
        <v>0</v>
      </c>
      <c r="BZ159" s="126" t="s">
        <v>305</v>
      </c>
      <c r="CA159" s="126" t="s">
        <v>306</v>
      </c>
      <c r="CB159" s="227">
        <v>0</v>
      </c>
      <c r="CC159" s="227">
        <v>0</v>
      </c>
      <c r="CD159" s="227">
        <v>0</v>
      </c>
      <c r="CE159" s="227">
        <v>0</v>
      </c>
    </row>
    <row r="160" spans="1:83">
      <c r="A160" s="126" t="s">
        <v>307</v>
      </c>
      <c r="B160" s="126" t="s">
        <v>308</v>
      </c>
      <c r="C160" s="227">
        <v>0</v>
      </c>
      <c r="D160" s="227">
        <v>0</v>
      </c>
      <c r="E160" s="227">
        <v>0</v>
      </c>
      <c r="F160" s="227">
        <v>0</v>
      </c>
      <c r="H160" s="126" t="s">
        <v>307</v>
      </c>
      <c r="I160" s="126" t="s">
        <v>308</v>
      </c>
      <c r="J160" s="227">
        <v>0</v>
      </c>
      <c r="K160" s="227">
        <v>0</v>
      </c>
      <c r="L160" s="227">
        <v>0</v>
      </c>
      <c r="M160" s="227">
        <v>0</v>
      </c>
      <c r="O160" s="126" t="s">
        <v>307</v>
      </c>
      <c r="P160" s="126" t="s">
        <v>308</v>
      </c>
      <c r="Q160" s="227">
        <v>0</v>
      </c>
      <c r="R160" s="227">
        <v>0</v>
      </c>
      <c r="S160" s="227">
        <v>0</v>
      </c>
      <c r="T160" s="227">
        <v>0</v>
      </c>
      <c r="V160" s="126" t="s">
        <v>307</v>
      </c>
      <c r="W160" s="126" t="s">
        <v>308</v>
      </c>
      <c r="X160" s="227">
        <v>0</v>
      </c>
      <c r="Y160" s="227">
        <v>0</v>
      </c>
      <c r="Z160" s="227">
        <v>0</v>
      </c>
      <c r="AA160" s="227">
        <v>0</v>
      </c>
      <c r="AC160" s="126" t="s">
        <v>307</v>
      </c>
      <c r="AD160" s="126" t="s">
        <v>308</v>
      </c>
      <c r="AE160" s="227">
        <v>0</v>
      </c>
      <c r="AF160" s="227">
        <v>0</v>
      </c>
      <c r="AG160" s="227">
        <v>0</v>
      </c>
      <c r="AH160" s="227">
        <v>0</v>
      </c>
      <c r="AJ160" s="126" t="s">
        <v>307</v>
      </c>
      <c r="AK160" s="126" t="s">
        <v>308</v>
      </c>
      <c r="AL160" s="227">
        <v>0</v>
      </c>
      <c r="AM160" s="227">
        <v>0</v>
      </c>
      <c r="AN160" s="227">
        <v>0</v>
      </c>
      <c r="AO160" s="227">
        <v>0</v>
      </c>
      <c r="AQ160" s="126" t="s">
        <v>307</v>
      </c>
      <c r="AR160" s="126" t="s">
        <v>308</v>
      </c>
      <c r="AS160" s="227">
        <v>0</v>
      </c>
      <c r="AT160" s="227">
        <v>0</v>
      </c>
      <c r="AU160" s="227">
        <v>0</v>
      </c>
      <c r="AV160" s="227">
        <v>0</v>
      </c>
      <c r="AX160" s="126" t="s">
        <v>307</v>
      </c>
      <c r="AY160" s="126" t="s">
        <v>308</v>
      </c>
      <c r="AZ160" s="227">
        <v>0</v>
      </c>
      <c r="BA160" s="227">
        <v>0</v>
      </c>
      <c r="BB160" s="227">
        <v>0</v>
      </c>
      <c r="BC160" s="227">
        <v>0</v>
      </c>
      <c r="BE160" s="126" t="s">
        <v>307</v>
      </c>
      <c r="BF160" s="126" t="s">
        <v>308</v>
      </c>
      <c r="BG160" s="227">
        <v>0</v>
      </c>
      <c r="BH160" s="227">
        <v>0</v>
      </c>
      <c r="BI160" s="227">
        <v>0</v>
      </c>
      <c r="BJ160" s="227">
        <v>0</v>
      </c>
      <c r="BL160" s="126" t="s">
        <v>307</v>
      </c>
      <c r="BM160" s="126" t="s">
        <v>308</v>
      </c>
      <c r="BN160" s="227">
        <v>0</v>
      </c>
      <c r="BO160" s="227">
        <v>0</v>
      </c>
      <c r="BP160" s="227">
        <v>0</v>
      </c>
      <c r="BQ160" s="227">
        <v>0</v>
      </c>
      <c r="BS160" s="126" t="s">
        <v>307</v>
      </c>
      <c r="BT160" s="126" t="s">
        <v>308</v>
      </c>
      <c r="BU160" s="227">
        <v>0</v>
      </c>
      <c r="BV160" s="227">
        <v>0</v>
      </c>
      <c r="BW160" s="227">
        <v>0</v>
      </c>
      <c r="BX160" s="227">
        <v>0</v>
      </c>
      <c r="BZ160" s="126" t="s">
        <v>307</v>
      </c>
      <c r="CA160" s="126" t="s">
        <v>308</v>
      </c>
      <c r="CB160" s="227">
        <v>0</v>
      </c>
      <c r="CC160" s="227">
        <v>0</v>
      </c>
      <c r="CD160" s="227">
        <v>0</v>
      </c>
      <c r="CE160" s="227">
        <v>0</v>
      </c>
    </row>
    <row r="161" spans="1:83">
      <c r="A161" s="126" t="s">
        <v>309</v>
      </c>
      <c r="B161" s="126" t="s">
        <v>310</v>
      </c>
      <c r="C161" s="227">
        <v>0</v>
      </c>
      <c r="D161" s="227">
        <v>0</v>
      </c>
      <c r="E161" s="227">
        <v>0</v>
      </c>
      <c r="F161" s="227">
        <v>0</v>
      </c>
      <c r="H161" s="126" t="s">
        <v>309</v>
      </c>
      <c r="I161" s="126" t="s">
        <v>310</v>
      </c>
      <c r="J161" s="227">
        <v>0</v>
      </c>
      <c r="K161" s="227">
        <v>0</v>
      </c>
      <c r="L161" s="227">
        <v>0</v>
      </c>
      <c r="M161" s="227">
        <v>0</v>
      </c>
      <c r="O161" s="126" t="s">
        <v>309</v>
      </c>
      <c r="P161" s="126" t="s">
        <v>310</v>
      </c>
      <c r="Q161" s="227">
        <v>0</v>
      </c>
      <c r="R161" s="227">
        <v>0</v>
      </c>
      <c r="S161" s="227">
        <v>0</v>
      </c>
      <c r="T161" s="227">
        <v>0</v>
      </c>
      <c r="V161" s="126" t="s">
        <v>309</v>
      </c>
      <c r="W161" s="126" t="s">
        <v>310</v>
      </c>
      <c r="X161" s="227">
        <v>0</v>
      </c>
      <c r="Y161" s="227">
        <v>0</v>
      </c>
      <c r="Z161" s="227">
        <v>0</v>
      </c>
      <c r="AA161" s="227">
        <v>0</v>
      </c>
      <c r="AC161" s="126" t="s">
        <v>309</v>
      </c>
      <c r="AD161" s="126" t="s">
        <v>310</v>
      </c>
      <c r="AE161" s="227">
        <v>0</v>
      </c>
      <c r="AF161" s="227">
        <v>0</v>
      </c>
      <c r="AG161" s="227">
        <v>0</v>
      </c>
      <c r="AH161" s="227">
        <v>0</v>
      </c>
      <c r="AJ161" s="126" t="s">
        <v>309</v>
      </c>
      <c r="AK161" s="126" t="s">
        <v>310</v>
      </c>
      <c r="AL161" s="227">
        <v>0</v>
      </c>
      <c r="AM161" s="227">
        <v>0</v>
      </c>
      <c r="AN161" s="227">
        <v>0</v>
      </c>
      <c r="AO161" s="227">
        <v>0</v>
      </c>
      <c r="AQ161" s="126" t="s">
        <v>309</v>
      </c>
      <c r="AR161" s="126" t="s">
        <v>310</v>
      </c>
      <c r="AS161" s="227">
        <v>0</v>
      </c>
      <c r="AT161" s="227">
        <v>0</v>
      </c>
      <c r="AU161" s="227">
        <v>0</v>
      </c>
      <c r="AV161" s="227">
        <v>0</v>
      </c>
      <c r="AX161" s="126" t="s">
        <v>309</v>
      </c>
      <c r="AY161" s="126" t="s">
        <v>310</v>
      </c>
      <c r="AZ161" s="227">
        <v>0</v>
      </c>
      <c r="BA161" s="227">
        <v>0</v>
      </c>
      <c r="BB161" s="227">
        <v>0</v>
      </c>
      <c r="BC161" s="227">
        <v>0</v>
      </c>
      <c r="BE161" s="126" t="s">
        <v>309</v>
      </c>
      <c r="BF161" s="126" t="s">
        <v>310</v>
      </c>
      <c r="BG161" s="227">
        <v>0</v>
      </c>
      <c r="BH161" s="227">
        <v>0</v>
      </c>
      <c r="BI161" s="227">
        <v>0</v>
      </c>
      <c r="BJ161" s="227">
        <v>0</v>
      </c>
      <c r="BL161" s="126" t="s">
        <v>309</v>
      </c>
      <c r="BM161" s="126" t="s">
        <v>310</v>
      </c>
      <c r="BN161" s="227">
        <v>0</v>
      </c>
      <c r="BO161" s="227">
        <v>0</v>
      </c>
      <c r="BP161" s="227">
        <v>0</v>
      </c>
      <c r="BQ161" s="227">
        <v>0</v>
      </c>
      <c r="BS161" s="126" t="s">
        <v>309</v>
      </c>
      <c r="BT161" s="126" t="s">
        <v>310</v>
      </c>
      <c r="BU161" s="227">
        <v>0</v>
      </c>
      <c r="BV161" s="227">
        <v>0</v>
      </c>
      <c r="BW161" s="227">
        <v>0</v>
      </c>
      <c r="BX161" s="227">
        <v>0</v>
      </c>
      <c r="BZ161" s="126" t="s">
        <v>309</v>
      </c>
      <c r="CA161" s="126" t="s">
        <v>310</v>
      </c>
      <c r="CB161" s="227">
        <v>0</v>
      </c>
      <c r="CC161" s="227">
        <v>0</v>
      </c>
      <c r="CD161" s="227">
        <v>0</v>
      </c>
      <c r="CE161" s="227">
        <v>0</v>
      </c>
    </row>
    <row r="162" spans="1:83">
      <c r="A162" s="126" t="s">
        <v>311</v>
      </c>
      <c r="B162" s="126" t="s">
        <v>312</v>
      </c>
      <c r="C162" s="227">
        <v>0</v>
      </c>
      <c r="D162" s="227">
        <v>0</v>
      </c>
      <c r="E162" s="227">
        <v>0</v>
      </c>
      <c r="F162" s="227">
        <v>0</v>
      </c>
      <c r="H162" s="126" t="s">
        <v>311</v>
      </c>
      <c r="I162" s="126" t="s">
        <v>312</v>
      </c>
      <c r="J162" s="227">
        <v>0</v>
      </c>
      <c r="K162" s="227">
        <v>0</v>
      </c>
      <c r="L162" s="227">
        <v>0</v>
      </c>
      <c r="M162" s="227">
        <v>0</v>
      </c>
      <c r="O162" s="126" t="s">
        <v>311</v>
      </c>
      <c r="P162" s="126" t="s">
        <v>312</v>
      </c>
      <c r="Q162" s="227">
        <v>0</v>
      </c>
      <c r="R162" s="227">
        <v>0</v>
      </c>
      <c r="S162" s="227">
        <v>0</v>
      </c>
      <c r="T162" s="227">
        <v>0</v>
      </c>
      <c r="V162" s="126" t="s">
        <v>311</v>
      </c>
      <c r="W162" s="126" t="s">
        <v>312</v>
      </c>
      <c r="X162" s="227">
        <v>0</v>
      </c>
      <c r="Y162" s="227">
        <v>0</v>
      </c>
      <c r="Z162" s="227">
        <v>0</v>
      </c>
      <c r="AA162" s="227">
        <v>0</v>
      </c>
      <c r="AC162" s="126" t="s">
        <v>311</v>
      </c>
      <c r="AD162" s="126" t="s">
        <v>312</v>
      </c>
      <c r="AE162" s="227">
        <v>0</v>
      </c>
      <c r="AF162" s="227">
        <v>0</v>
      </c>
      <c r="AG162" s="227">
        <v>0</v>
      </c>
      <c r="AH162" s="227">
        <v>0</v>
      </c>
      <c r="AJ162" s="126" t="s">
        <v>311</v>
      </c>
      <c r="AK162" s="126" t="s">
        <v>312</v>
      </c>
      <c r="AL162" s="227">
        <v>0</v>
      </c>
      <c r="AM162" s="227">
        <v>0</v>
      </c>
      <c r="AN162" s="227">
        <v>0</v>
      </c>
      <c r="AO162" s="227">
        <v>0</v>
      </c>
      <c r="AQ162" s="126" t="s">
        <v>311</v>
      </c>
      <c r="AR162" s="126" t="s">
        <v>312</v>
      </c>
      <c r="AS162" s="227">
        <v>0</v>
      </c>
      <c r="AT162" s="227">
        <v>0</v>
      </c>
      <c r="AU162" s="227">
        <v>0</v>
      </c>
      <c r="AV162" s="227">
        <v>0</v>
      </c>
      <c r="AX162" s="126" t="s">
        <v>311</v>
      </c>
      <c r="AY162" s="126" t="s">
        <v>312</v>
      </c>
      <c r="AZ162" s="227">
        <v>0</v>
      </c>
      <c r="BA162" s="227">
        <v>0</v>
      </c>
      <c r="BB162" s="227">
        <v>0</v>
      </c>
      <c r="BC162" s="227">
        <v>0</v>
      </c>
      <c r="BE162" s="126" t="s">
        <v>311</v>
      </c>
      <c r="BF162" s="126" t="s">
        <v>312</v>
      </c>
      <c r="BG162" s="227">
        <v>0</v>
      </c>
      <c r="BH162" s="227">
        <v>0</v>
      </c>
      <c r="BI162" s="227">
        <v>0</v>
      </c>
      <c r="BJ162" s="227">
        <v>0</v>
      </c>
      <c r="BL162" s="126" t="s">
        <v>311</v>
      </c>
      <c r="BM162" s="126" t="s">
        <v>312</v>
      </c>
      <c r="BN162" s="227">
        <v>0</v>
      </c>
      <c r="BO162" s="227">
        <v>0</v>
      </c>
      <c r="BP162" s="227">
        <v>0</v>
      </c>
      <c r="BQ162" s="227">
        <v>0</v>
      </c>
      <c r="BS162" s="126" t="s">
        <v>311</v>
      </c>
      <c r="BT162" s="126" t="s">
        <v>312</v>
      </c>
      <c r="BU162" s="227">
        <v>0</v>
      </c>
      <c r="BV162" s="227">
        <v>0</v>
      </c>
      <c r="BW162" s="227">
        <v>0</v>
      </c>
      <c r="BX162" s="227">
        <v>0</v>
      </c>
      <c r="BZ162" s="126" t="s">
        <v>311</v>
      </c>
      <c r="CA162" s="126" t="s">
        <v>312</v>
      </c>
      <c r="CB162" s="227">
        <v>0</v>
      </c>
      <c r="CC162" s="227">
        <v>0</v>
      </c>
      <c r="CD162" s="227">
        <v>0</v>
      </c>
      <c r="CE162" s="227">
        <v>0</v>
      </c>
    </row>
    <row r="163" spans="1:83">
      <c r="A163" s="126" t="s">
        <v>313</v>
      </c>
      <c r="B163" s="126" t="s">
        <v>314</v>
      </c>
      <c r="C163" s="227">
        <v>0</v>
      </c>
      <c r="D163" s="227">
        <v>0</v>
      </c>
      <c r="E163" s="227">
        <v>0</v>
      </c>
      <c r="F163" s="227">
        <v>0</v>
      </c>
      <c r="H163" s="126" t="s">
        <v>313</v>
      </c>
      <c r="I163" s="126" t="s">
        <v>314</v>
      </c>
      <c r="J163" s="227">
        <v>0</v>
      </c>
      <c r="K163" s="227">
        <v>0</v>
      </c>
      <c r="L163" s="227">
        <v>0</v>
      </c>
      <c r="M163" s="227">
        <v>0</v>
      </c>
      <c r="O163" s="126" t="s">
        <v>313</v>
      </c>
      <c r="P163" s="126" t="s">
        <v>314</v>
      </c>
      <c r="Q163" s="227">
        <v>0</v>
      </c>
      <c r="R163" s="227">
        <v>0</v>
      </c>
      <c r="S163" s="227">
        <v>0</v>
      </c>
      <c r="T163" s="227">
        <v>0</v>
      </c>
      <c r="V163" s="126" t="s">
        <v>313</v>
      </c>
      <c r="W163" s="126" t="s">
        <v>314</v>
      </c>
      <c r="X163" s="227">
        <v>0</v>
      </c>
      <c r="Y163" s="227">
        <v>0</v>
      </c>
      <c r="Z163" s="227">
        <v>0</v>
      </c>
      <c r="AA163" s="227">
        <v>0</v>
      </c>
      <c r="AC163" s="126" t="s">
        <v>313</v>
      </c>
      <c r="AD163" s="126" t="s">
        <v>314</v>
      </c>
      <c r="AE163" s="227">
        <v>0</v>
      </c>
      <c r="AF163" s="227">
        <v>0</v>
      </c>
      <c r="AG163" s="227">
        <v>0</v>
      </c>
      <c r="AH163" s="227">
        <v>0</v>
      </c>
      <c r="AJ163" s="126" t="s">
        <v>313</v>
      </c>
      <c r="AK163" s="126" t="s">
        <v>314</v>
      </c>
      <c r="AL163" s="227">
        <v>0</v>
      </c>
      <c r="AM163" s="227">
        <v>0</v>
      </c>
      <c r="AN163" s="227">
        <v>0</v>
      </c>
      <c r="AO163" s="227">
        <v>0</v>
      </c>
      <c r="AQ163" s="126" t="s">
        <v>313</v>
      </c>
      <c r="AR163" s="126" t="s">
        <v>314</v>
      </c>
      <c r="AS163" s="227">
        <v>0</v>
      </c>
      <c r="AT163" s="227">
        <v>0</v>
      </c>
      <c r="AU163" s="227">
        <v>0</v>
      </c>
      <c r="AV163" s="227">
        <v>0</v>
      </c>
      <c r="AX163" s="126" t="s">
        <v>313</v>
      </c>
      <c r="AY163" s="126" t="s">
        <v>314</v>
      </c>
      <c r="AZ163" s="227">
        <v>0</v>
      </c>
      <c r="BA163" s="227">
        <v>0</v>
      </c>
      <c r="BB163" s="227">
        <v>0</v>
      </c>
      <c r="BC163" s="227">
        <v>0</v>
      </c>
      <c r="BE163" s="126" t="s">
        <v>313</v>
      </c>
      <c r="BF163" s="126" t="s">
        <v>314</v>
      </c>
      <c r="BG163" s="227">
        <v>0</v>
      </c>
      <c r="BH163" s="227">
        <v>0</v>
      </c>
      <c r="BI163" s="227">
        <v>0</v>
      </c>
      <c r="BJ163" s="227">
        <v>0</v>
      </c>
      <c r="BL163" s="126" t="s">
        <v>313</v>
      </c>
      <c r="BM163" s="126" t="s">
        <v>314</v>
      </c>
      <c r="BN163" s="227">
        <v>0</v>
      </c>
      <c r="BO163" s="227">
        <v>0</v>
      </c>
      <c r="BP163" s="227">
        <v>0</v>
      </c>
      <c r="BQ163" s="227">
        <v>0</v>
      </c>
      <c r="BS163" s="126" t="s">
        <v>313</v>
      </c>
      <c r="BT163" s="126" t="s">
        <v>314</v>
      </c>
      <c r="BU163" s="227">
        <v>0</v>
      </c>
      <c r="BV163" s="227">
        <v>0</v>
      </c>
      <c r="BW163" s="227">
        <v>0</v>
      </c>
      <c r="BX163" s="227">
        <v>0</v>
      </c>
      <c r="BZ163" s="126" t="s">
        <v>313</v>
      </c>
      <c r="CA163" s="126" t="s">
        <v>314</v>
      </c>
      <c r="CB163" s="227">
        <v>0</v>
      </c>
      <c r="CC163" s="227">
        <v>0</v>
      </c>
      <c r="CD163" s="227">
        <v>0</v>
      </c>
      <c r="CE163" s="227">
        <v>0</v>
      </c>
    </row>
    <row r="164" spans="1:83">
      <c r="A164" s="126" t="s">
        <v>315</v>
      </c>
      <c r="B164" s="126" t="s">
        <v>316</v>
      </c>
      <c r="C164" s="227">
        <v>0</v>
      </c>
      <c r="D164" s="227">
        <v>0</v>
      </c>
      <c r="E164" s="227">
        <v>0</v>
      </c>
      <c r="F164" s="227">
        <v>0</v>
      </c>
      <c r="H164" s="126" t="s">
        <v>315</v>
      </c>
      <c r="I164" s="126" t="s">
        <v>316</v>
      </c>
      <c r="J164" s="227">
        <v>0</v>
      </c>
      <c r="K164" s="227">
        <v>0</v>
      </c>
      <c r="L164" s="227">
        <v>0</v>
      </c>
      <c r="M164" s="227">
        <v>0</v>
      </c>
      <c r="O164" s="126" t="s">
        <v>315</v>
      </c>
      <c r="P164" s="126" t="s">
        <v>316</v>
      </c>
      <c r="Q164" s="227">
        <v>0</v>
      </c>
      <c r="R164" s="227">
        <v>0</v>
      </c>
      <c r="S164" s="227">
        <v>0</v>
      </c>
      <c r="T164" s="227">
        <v>0</v>
      </c>
      <c r="V164" s="126" t="s">
        <v>315</v>
      </c>
      <c r="W164" s="126" t="s">
        <v>316</v>
      </c>
      <c r="X164" s="227">
        <v>0</v>
      </c>
      <c r="Y164" s="227">
        <v>0</v>
      </c>
      <c r="Z164" s="227">
        <v>0</v>
      </c>
      <c r="AA164" s="227">
        <v>0</v>
      </c>
      <c r="AC164" s="126" t="s">
        <v>315</v>
      </c>
      <c r="AD164" s="126" t="s">
        <v>316</v>
      </c>
      <c r="AE164" s="227">
        <v>0</v>
      </c>
      <c r="AF164" s="227">
        <v>0</v>
      </c>
      <c r="AG164" s="227">
        <v>0</v>
      </c>
      <c r="AH164" s="227">
        <v>0</v>
      </c>
      <c r="AJ164" s="126" t="s">
        <v>315</v>
      </c>
      <c r="AK164" s="126" t="s">
        <v>316</v>
      </c>
      <c r="AL164" s="227">
        <v>0</v>
      </c>
      <c r="AM164" s="227">
        <v>0</v>
      </c>
      <c r="AN164" s="227">
        <v>0</v>
      </c>
      <c r="AO164" s="227">
        <v>0</v>
      </c>
      <c r="AQ164" s="126" t="s">
        <v>315</v>
      </c>
      <c r="AR164" s="126" t="s">
        <v>316</v>
      </c>
      <c r="AS164" s="227">
        <v>0</v>
      </c>
      <c r="AT164" s="227">
        <v>0</v>
      </c>
      <c r="AU164" s="227">
        <v>0</v>
      </c>
      <c r="AV164" s="227">
        <v>0</v>
      </c>
      <c r="AX164" s="126" t="s">
        <v>315</v>
      </c>
      <c r="AY164" s="126" t="s">
        <v>316</v>
      </c>
      <c r="AZ164" s="227">
        <v>0</v>
      </c>
      <c r="BA164" s="227">
        <v>0</v>
      </c>
      <c r="BB164" s="227">
        <v>0</v>
      </c>
      <c r="BC164" s="227">
        <v>0</v>
      </c>
      <c r="BE164" s="126" t="s">
        <v>315</v>
      </c>
      <c r="BF164" s="126" t="s">
        <v>316</v>
      </c>
      <c r="BG164" s="227">
        <v>0</v>
      </c>
      <c r="BH164" s="227">
        <v>0</v>
      </c>
      <c r="BI164" s="227">
        <v>0</v>
      </c>
      <c r="BJ164" s="227">
        <v>0</v>
      </c>
      <c r="BL164" s="126" t="s">
        <v>315</v>
      </c>
      <c r="BM164" s="126" t="s">
        <v>316</v>
      </c>
      <c r="BN164" s="227">
        <v>0</v>
      </c>
      <c r="BO164" s="227">
        <v>0</v>
      </c>
      <c r="BP164" s="227">
        <v>0</v>
      </c>
      <c r="BQ164" s="227">
        <v>0</v>
      </c>
      <c r="BS164" s="126" t="s">
        <v>315</v>
      </c>
      <c r="BT164" s="126" t="s">
        <v>316</v>
      </c>
      <c r="BU164" s="227">
        <v>0</v>
      </c>
      <c r="BV164" s="227">
        <v>0</v>
      </c>
      <c r="BW164" s="227">
        <v>0</v>
      </c>
      <c r="BX164" s="227">
        <v>0</v>
      </c>
      <c r="BZ164" s="126" t="s">
        <v>315</v>
      </c>
      <c r="CA164" s="126" t="s">
        <v>316</v>
      </c>
      <c r="CB164" s="227">
        <v>0</v>
      </c>
      <c r="CC164" s="227">
        <v>0</v>
      </c>
      <c r="CD164" s="227">
        <v>0</v>
      </c>
      <c r="CE164" s="227">
        <v>0</v>
      </c>
    </row>
    <row r="165" spans="1:83">
      <c r="A165" s="126" t="s">
        <v>317</v>
      </c>
      <c r="B165" s="126" t="s">
        <v>318</v>
      </c>
      <c r="C165" s="227">
        <v>0</v>
      </c>
      <c r="D165" s="227">
        <v>0</v>
      </c>
      <c r="E165" s="227">
        <v>0</v>
      </c>
      <c r="F165" s="227">
        <v>0</v>
      </c>
      <c r="H165" s="126" t="s">
        <v>317</v>
      </c>
      <c r="I165" s="126" t="s">
        <v>318</v>
      </c>
      <c r="J165" s="227">
        <v>0</v>
      </c>
      <c r="K165" s="227">
        <v>0</v>
      </c>
      <c r="L165" s="227">
        <v>0</v>
      </c>
      <c r="M165" s="227">
        <v>0</v>
      </c>
      <c r="O165" s="126" t="s">
        <v>317</v>
      </c>
      <c r="P165" s="126" t="s">
        <v>318</v>
      </c>
      <c r="Q165" s="227">
        <v>0</v>
      </c>
      <c r="R165" s="227">
        <v>0</v>
      </c>
      <c r="S165" s="227">
        <v>0</v>
      </c>
      <c r="T165" s="227">
        <v>0</v>
      </c>
      <c r="V165" s="126" t="s">
        <v>317</v>
      </c>
      <c r="W165" s="126" t="s">
        <v>318</v>
      </c>
      <c r="X165" s="227">
        <v>0</v>
      </c>
      <c r="Y165" s="227">
        <v>0</v>
      </c>
      <c r="Z165" s="227">
        <v>0</v>
      </c>
      <c r="AA165" s="227">
        <v>0</v>
      </c>
      <c r="AC165" s="126" t="s">
        <v>317</v>
      </c>
      <c r="AD165" s="126" t="s">
        <v>318</v>
      </c>
      <c r="AE165" s="227">
        <v>0</v>
      </c>
      <c r="AF165" s="227">
        <v>0</v>
      </c>
      <c r="AG165" s="227">
        <v>0</v>
      </c>
      <c r="AH165" s="227">
        <v>0</v>
      </c>
      <c r="AJ165" s="126" t="s">
        <v>317</v>
      </c>
      <c r="AK165" s="126" t="s">
        <v>318</v>
      </c>
      <c r="AL165" s="227">
        <v>0</v>
      </c>
      <c r="AM165" s="227">
        <v>0</v>
      </c>
      <c r="AN165" s="227">
        <v>0</v>
      </c>
      <c r="AO165" s="227">
        <v>0</v>
      </c>
      <c r="AQ165" s="126" t="s">
        <v>317</v>
      </c>
      <c r="AR165" s="126" t="s">
        <v>318</v>
      </c>
      <c r="AS165" s="227">
        <v>0</v>
      </c>
      <c r="AT165" s="227">
        <v>0</v>
      </c>
      <c r="AU165" s="227">
        <v>0</v>
      </c>
      <c r="AV165" s="227">
        <v>0</v>
      </c>
      <c r="AX165" s="126" t="s">
        <v>317</v>
      </c>
      <c r="AY165" s="126" t="s">
        <v>318</v>
      </c>
      <c r="AZ165" s="227">
        <v>0</v>
      </c>
      <c r="BA165" s="227">
        <v>0</v>
      </c>
      <c r="BB165" s="227">
        <v>0</v>
      </c>
      <c r="BC165" s="227">
        <v>0</v>
      </c>
      <c r="BE165" s="126" t="s">
        <v>317</v>
      </c>
      <c r="BF165" s="126" t="s">
        <v>318</v>
      </c>
      <c r="BG165" s="227">
        <v>0</v>
      </c>
      <c r="BH165" s="227">
        <v>0</v>
      </c>
      <c r="BI165" s="227">
        <v>0</v>
      </c>
      <c r="BJ165" s="227">
        <v>0</v>
      </c>
      <c r="BL165" s="126" t="s">
        <v>317</v>
      </c>
      <c r="BM165" s="126" t="s">
        <v>318</v>
      </c>
      <c r="BN165" s="227">
        <v>0</v>
      </c>
      <c r="BO165" s="227">
        <v>0</v>
      </c>
      <c r="BP165" s="227">
        <v>0</v>
      </c>
      <c r="BQ165" s="227">
        <v>0</v>
      </c>
      <c r="BS165" s="126" t="s">
        <v>317</v>
      </c>
      <c r="BT165" s="126" t="s">
        <v>318</v>
      </c>
      <c r="BU165" s="227">
        <v>0</v>
      </c>
      <c r="BV165" s="227">
        <v>0</v>
      </c>
      <c r="BW165" s="227">
        <v>0</v>
      </c>
      <c r="BX165" s="227">
        <v>0</v>
      </c>
      <c r="BZ165" s="126" t="s">
        <v>317</v>
      </c>
      <c r="CA165" s="126" t="s">
        <v>318</v>
      </c>
      <c r="CB165" s="227">
        <v>0</v>
      </c>
      <c r="CC165" s="227">
        <v>0</v>
      </c>
      <c r="CD165" s="227">
        <v>0</v>
      </c>
      <c r="CE165" s="227">
        <v>0</v>
      </c>
    </row>
    <row r="166" spans="1:83">
      <c r="A166" s="126" t="s">
        <v>319</v>
      </c>
      <c r="B166" s="126" t="s">
        <v>320</v>
      </c>
      <c r="C166" s="227">
        <v>0</v>
      </c>
      <c r="D166" s="227">
        <v>0</v>
      </c>
      <c r="E166" s="227">
        <v>0</v>
      </c>
      <c r="F166" s="227">
        <v>0</v>
      </c>
      <c r="H166" s="126" t="s">
        <v>319</v>
      </c>
      <c r="I166" s="126" t="s">
        <v>320</v>
      </c>
      <c r="J166" s="227">
        <v>0</v>
      </c>
      <c r="K166" s="227">
        <v>0</v>
      </c>
      <c r="L166" s="227">
        <v>0</v>
      </c>
      <c r="M166" s="227">
        <v>0</v>
      </c>
      <c r="O166" s="126" t="s">
        <v>319</v>
      </c>
      <c r="P166" s="126" t="s">
        <v>320</v>
      </c>
      <c r="Q166" s="227">
        <v>0</v>
      </c>
      <c r="R166" s="227">
        <v>0</v>
      </c>
      <c r="S166" s="227">
        <v>0</v>
      </c>
      <c r="T166" s="227">
        <v>0</v>
      </c>
      <c r="V166" s="126" t="s">
        <v>319</v>
      </c>
      <c r="W166" s="126" t="s">
        <v>320</v>
      </c>
      <c r="X166" s="227">
        <v>0</v>
      </c>
      <c r="Y166" s="227">
        <v>0</v>
      </c>
      <c r="Z166" s="227">
        <v>0</v>
      </c>
      <c r="AA166" s="227">
        <v>0</v>
      </c>
      <c r="AC166" s="126" t="s">
        <v>319</v>
      </c>
      <c r="AD166" s="126" t="s">
        <v>320</v>
      </c>
      <c r="AE166" s="227">
        <v>0</v>
      </c>
      <c r="AF166" s="227">
        <v>0</v>
      </c>
      <c r="AG166" s="227">
        <v>0</v>
      </c>
      <c r="AH166" s="227">
        <v>0</v>
      </c>
      <c r="AJ166" s="126" t="s">
        <v>319</v>
      </c>
      <c r="AK166" s="126" t="s">
        <v>320</v>
      </c>
      <c r="AL166" s="227">
        <v>0</v>
      </c>
      <c r="AM166" s="227">
        <v>0</v>
      </c>
      <c r="AN166" s="227">
        <v>0</v>
      </c>
      <c r="AO166" s="227">
        <v>0</v>
      </c>
      <c r="AQ166" s="126" t="s">
        <v>319</v>
      </c>
      <c r="AR166" s="126" t="s">
        <v>320</v>
      </c>
      <c r="AS166" s="227">
        <v>0</v>
      </c>
      <c r="AT166" s="227">
        <v>0</v>
      </c>
      <c r="AU166" s="227">
        <v>0</v>
      </c>
      <c r="AV166" s="227">
        <v>0</v>
      </c>
      <c r="AX166" s="126" t="s">
        <v>319</v>
      </c>
      <c r="AY166" s="126" t="s">
        <v>320</v>
      </c>
      <c r="AZ166" s="227">
        <v>0</v>
      </c>
      <c r="BA166" s="227">
        <v>0</v>
      </c>
      <c r="BB166" s="227">
        <v>0</v>
      </c>
      <c r="BC166" s="227">
        <v>0</v>
      </c>
      <c r="BE166" s="126" t="s">
        <v>319</v>
      </c>
      <c r="BF166" s="126" t="s">
        <v>320</v>
      </c>
      <c r="BG166" s="227">
        <v>0</v>
      </c>
      <c r="BH166" s="227">
        <v>0</v>
      </c>
      <c r="BI166" s="227">
        <v>0</v>
      </c>
      <c r="BJ166" s="227">
        <v>0</v>
      </c>
      <c r="BL166" s="126" t="s">
        <v>319</v>
      </c>
      <c r="BM166" s="126" t="s">
        <v>320</v>
      </c>
      <c r="BN166" s="227">
        <v>0</v>
      </c>
      <c r="BO166" s="227">
        <v>0</v>
      </c>
      <c r="BP166" s="227">
        <v>0</v>
      </c>
      <c r="BQ166" s="227">
        <v>0</v>
      </c>
      <c r="BS166" s="126" t="s">
        <v>319</v>
      </c>
      <c r="BT166" s="126" t="s">
        <v>320</v>
      </c>
      <c r="BU166" s="227">
        <v>0</v>
      </c>
      <c r="BV166" s="227">
        <v>0</v>
      </c>
      <c r="BW166" s="227">
        <v>0</v>
      </c>
      <c r="BX166" s="227">
        <v>0</v>
      </c>
      <c r="BZ166" s="126" t="s">
        <v>319</v>
      </c>
      <c r="CA166" s="126" t="s">
        <v>320</v>
      </c>
      <c r="CB166" s="227">
        <v>0</v>
      </c>
      <c r="CC166" s="227">
        <v>0</v>
      </c>
      <c r="CD166" s="227">
        <v>0</v>
      </c>
      <c r="CE166" s="227">
        <v>0</v>
      </c>
    </row>
    <row r="167" spans="1:83">
      <c r="A167" s="126" t="s">
        <v>321</v>
      </c>
      <c r="B167" s="126" t="s">
        <v>322</v>
      </c>
      <c r="C167" s="227">
        <v>0</v>
      </c>
      <c r="D167" s="227">
        <v>0</v>
      </c>
      <c r="E167" s="227">
        <v>0</v>
      </c>
      <c r="F167" s="227">
        <v>0</v>
      </c>
      <c r="H167" s="126" t="s">
        <v>321</v>
      </c>
      <c r="I167" s="126" t="s">
        <v>322</v>
      </c>
      <c r="J167" s="227">
        <v>0</v>
      </c>
      <c r="K167" s="227">
        <v>0</v>
      </c>
      <c r="L167" s="227">
        <v>0</v>
      </c>
      <c r="M167" s="227">
        <v>0</v>
      </c>
      <c r="O167" s="126" t="s">
        <v>321</v>
      </c>
      <c r="P167" s="126" t="s">
        <v>322</v>
      </c>
      <c r="Q167" s="227">
        <v>0</v>
      </c>
      <c r="R167" s="227">
        <v>0</v>
      </c>
      <c r="S167" s="227">
        <v>0</v>
      </c>
      <c r="T167" s="227">
        <v>0</v>
      </c>
      <c r="V167" s="126" t="s">
        <v>321</v>
      </c>
      <c r="W167" s="126" t="s">
        <v>322</v>
      </c>
      <c r="X167" s="227">
        <v>0</v>
      </c>
      <c r="Y167" s="227">
        <v>0</v>
      </c>
      <c r="Z167" s="227">
        <v>0</v>
      </c>
      <c r="AA167" s="227">
        <v>0</v>
      </c>
      <c r="AC167" s="126" t="s">
        <v>321</v>
      </c>
      <c r="AD167" s="126" t="s">
        <v>322</v>
      </c>
      <c r="AE167" s="227">
        <v>0</v>
      </c>
      <c r="AF167" s="227">
        <v>0</v>
      </c>
      <c r="AG167" s="227">
        <v>0</v>
      </c>
      <c r="AH167" s="227">
        <v>0</v>
      </c>
      <c r="AJ167" s="126" t="s">
        <v>321</v>
      </c>
      <c r="AK167" s="126" t="s">
        <v>322</v>
      </c>
      <c r="AL167" s="227">
        <v>0</v>
      </c>
      <c r="AM167" s="227">
        <v>0</v>
      </c>
      <c r="AN167" s="227">
        <v>0</v>
      </c>
      <c r="AO167" s="227">
        <v>0</v>
      </c>
      <c r="AQ167" s="126" t="s">
        <v>321</v>
      </c>
      <c r="AR167" s="126" t="s">
        <v>322</v>
      </c>
      <c r="AS167" s="227">
        <v>0</v>
      </c>
      <c r="AT167" s="227">
        <v>0</v>
      </c>
      <c r="AU167" s="227">
        <v>0</v>
      </c>
      <c r="AV167" s="227">
        <v>0</v>
      </c>
      <c r="AX167" s="126" t="s">
        <v>321</v>
      </c>
      <c r="AY167" s="126" t="s">
        <v>322</v>
      </c>
      <c r="AZ167" s="227">
        <v>0</v>
      </c>
      <c r="BA167" s="227">
        <v>0</v>
      </c>
      <c r="BB167" s="227">
        <v>0</v>
      </c>
      <c r="BC167" s="227">
        <v>0</v>
      </c>
      <c r="BE167" s="126" t="s">
        <v>321</v>
      </c>
      <c r="BF167" s="126" t="s">
        <v>322</v>
      </c>
      <c r="BG167" s="227">
        <v>0</v>
      </c>
      <c r="BH167" s="227">
        <v>0</v>
      </c>
      <c r="BI167" s="227">
        <v>0</v>
      </c>
      <c r="BJ167" s="227">
        <v>0</v>
      </c>
      <c r="BL167" s="126" t="s">
        <v>321</v>
      </c>
      <c r="BM167" s="126" t="s">
        <v>322</v>
      </c>
      <c r="BN167" s="227">
        <v>0</v>
      </c>
      <c r="BO167" s="227">
        <v>0</v>
      </c>
      <c r="BP167" s="227">
        <v>0</v>
      </c>
      <c r="BQ167" s="227">
        <v>0</v>
      </c>
      <c r="BS167" s="126" t="s">
        <v>321</v>
      </c>
      <c r="BT167" s="126" t="s">
        <v>322</v>
      </c>
      <c r="BU167" s="227">
        <v>0</v>
      </c>
      <c r="BV167" s="227">
        <v>0</v>
      </c>
      <c r="BW167" s="227">
        <v>0</v>
      </c>
      <c r="BX167" s="227">
        <v>0</v>
      </c>
      <c r="BZ167" s="126" t="s">
        <v>321</v>
      </c>
      <c r="CA167" s="126" t="s">
        <v>322</v>
      </c>
      <c r="CB167" s="227">
        <v>0</v>
      </c>
      <c r="CC167" s="227">
        <v>0</v>
      </c>
      <c r="CD167" s="227">
        <v>0</v>
      </c>
      <c r="CE167" s="227">
        <v>0</v>
      </c>
    </row>
    <row r="168" spans="1:83">
      <c r="A168" s="126" t="s">
        <v>323</v>
      </c>
      <c r="B168" s="126" t="s">
        <v>324</v>
      </c>
      <c r="C168" s="227">
        <v>0</v>
      </c>
      <c r="D168" s="227">
        <v>0</v>
      </c>
      <c r="E168" s="227">
        <v>0</v>
      </c>
      <c r="F168" s="227">
        <v>0</v>
      </c>
      <c r="H168" s="126" t="s">
        <v>323</v>
      </c>
      <c r="I168" s="126" t="s">
        <v>324</v>
      </c>
      <c r="J168" s="227">
        <v>0</v>
      </c>
      <c r="K168" s="227">
        <v>0</v>
      </c>
      <c r="L168" s="227">
        <v>0</v>
      </c>
      <c r="M168" s="227">
        <v>0</v>
      </c>
      <c r="O168" s="126" t="s">
        <v>323</v>
      </c>
      <c r="P168" s="126" t="s">
        <v>324</v>
      </c>
      <c r="Q168" s="227">
        <v>0</v>
      </c>
      <c r="R168" s="227">
        <v>0</v>
      </c>
      <c r="S168" s="227">
        <v>0</v>
      </c>
      <c r="T168" s="227">
        <v>0</v>
      </c>
      <c r="V168" s="126" t="s">
        <v>323</v>
      </c>
      <c r="W168" s="126" t="s">
        <v>324</v>
      </c>
      <c r="X168" s="227">
        <v>0</v>
      </c>
      <c r="Y168" s="227">
        <v>0</v>
      </c>
      <c r="Z168" s="227">
        <v>0</v>
      </c>
      <c r="AA168" s="227">
        <v>0</v>
      </c>
      <c r="AC168" s="126" t="s">
        <v>323</v>
      </c>
      <c r="AD168" s="126" t="s">
        <v>324</v>
      </c>
      <c r="AE168" s="227">
        <v>0</v>
      </c>
      <c r="AF168" s="227">
        <v>0</v>
      </c>
      <c r="AG168" s="227">
        <v>0</v>
      </c>
      <c r="AH168" s="227">
        <v>0</v>
      </c>
      <c r="AJ168" s="126" t="s">
        <v>323</v>
      </c>
      <c r="AK168" s="126" t="s">
        <v>324</v>
      </c>
      <c r="AL168" s="227">
        <v>0</v>
      </c>
      <c r="AM168" s="227">
        <v>0</v>
      </c>
      <c r="AN168" s="227">
        <v>0</v>
      </c>
      <c r="AO168" s="227">
        <v>0</v>
      </c>
      <c r="AQ168" s="126" t="s">
        <v>323</v>
      </c>
      <c r="AR168" s="126" t="s">
        <v>324</v>
      </c>
      <c r="AS168" s="227">
        <v>0</v>
      </c>
      <c r="AT168" s="227">
        <v>0</v>
      </c>
      <c r="AU168" s="227">
        <v>0</v>
      </c>
      <c r="AV168" s="227">
        <v>0</v>
      </c>
      <c r="AX168" s="126" t="s">
        <v>323</v>
      </c>
      <c r="AY168" s="126" t="s">
        <v>324</v>
      </c>
      <c r="AZ168" s="227">
        <v>0</v>
      </c>
      <c r="BA168" s="227">
        <v>0</v>
      </c>
      <c r="BB168" s="227">
        <v>0</v>
      </c>
      <c r="BC168" s="227">
        <v>0</v>
      </c>
      <c r="BE168" s="126" t="s">
        <v>323</v>
      </c>
      <c r="BF168" s="126" t="s">
        <v>324</v>
      </c>
      <c r="BG168" s="227">
        <v>0</v>
      </c>
      <c r="BH168" s="227">
        <v>0</v>
      </c>
      <c r="BI168" s="227">
        <v>0</v>
      </c>
      <c r="BJ168" s="227">
        <v>0</v>
      </c>
      <c r="BL168" s="126" t="s">
        <v>323</v>
      </c>
      <c r="BM168" s="126" t="s">
        <v>324</v>
      </c>
      <c r="BN168" s="227">
        <v>0</v>
      </c>
      <c r="BO168" s="227">
        <v>0</v>
      </c>
      <c r="BP168" s="227">
        <v>0</v>
      </c>
      <c r="BQ168" s="227">
        <v>0</v>
      </c>
      <c r="BS168" s="126" t="s">
        <v>323</v>
      </c>
      <c r="BT168" s="126" t="s">
        <v>324</v>
      </c>
      <c r="BU168" s="227">
        <v>0</v>
      </c>
      <c r="BV168" s="227">
        <v>0</v>
      </c>
      <c r="BW168" s="227">
        <v>0</v>
      </c>
      <c r="BX168" s="227">
        <v>0</v>
      </c>
      <c r="BZ168" s="126" t="s">
        <v>323</v>
      </c>
      <c r="CA168" s="126" t="s">
        <v>324</v>
      </c>
      <c r="CB168" s="227">
        <v>0</v>
      </c>
      <c r="CC168" s="227">
        <v>0</v>
      </c>
      <c r="CD168" s="227">
        <v>0</v>
      </c>
      <c r="CE168" s="227">
        <v>0</v>
      </c>
    </row>
    <row r="169" spans="1:83">
      <c r="A169" s="126" t="s">
        <v>325</v>
      </c>
      <c r="B169" s="126" t="s">
        <v>326</v>
      </c>
      <c r="C169" s="227">
        <v>0</v>
      </c>
      <c r="D169" s="227">
        <v>0</v>
      </c>
      <c r="E169" s="227">
        <v>0</v>
      </c>
      <c r="F169" s="227">
        <v>0</v>
      </c>
      <c r="H169" s="126" t="s">
        <v>325</v>
      </c>
      <c r="I169" s="126" t="s">
        <v>326</v>
      </c>
      <c r="J169" s="227">
        <v>0</v>
      </c>
      <c r="K169" s="227">
        <v>0</v>
      </c>
      <c r="L169" s="227">
        <v>0</v>
      </c>
      <c r="M169" s="227">
        <v>0</v>
      </c>
      <c r="O169" s="126" t="s">
        <v>325</v>
      </c>
      <c r="P169" s="126" t="s">
        <v>326</v>
      </c>
      <c r="Q169" s="227">
        <v>0</v>
      </c>
      <c r="R169" s="227">
        <v>0</v>
      </c>
      <c r="S169" s="227">
        <v>0</v>
      </c>
      <c r="T169" s="227">
        <v>0</v>
      </c>
      <c r="V169" s="126" t="s">
        <v>325</v>
      </c>
      <c r="W169" s="126" t="s">
        <v>326</v>
      </c>
      <c r="X169" s="227">
        <v>0</v>
      </c>
      <c r="Y169" s="227">
        <v>0</v>
      </c>
      <c r="Z169" s="227">
        <v>0</v>
      </c>
      <c r="AA169" s="227">
        <v>0</v>
      </c>
      <c r="AC169" s="126" t="s">
        <v>325</v>
      </c>
      <c r="AD169" s="126" t="s">
        <v>326</v>
      </c>
      <c r="AE169" s="227">
        <v>0</v>
      </c>
      <c r="AF169" s="227">
        <v>0</v>
      </c>
      <c r="AG169" s="227">
        <v>0</v>
      </c>
      <c r="AH169" s="227">
        <v>0</v>
      </c>
      <c r="AJ169" s="126" t="s">
        <v>325</v>
      </c>
      <c r="AK169" s="126" t="s">
        <v>326</v>
      </c>
      <c r="AL169" s="227">
        <v>0</v>
      </c>
      <c r="AM169" s="227">
        <v>0</v>
      </c>
      <c r="AN169" s="227">
        <v>0</v>
      </c>
      <c r="AO169" s="227">
        <v>0</v>
      </c>
      <c r="AQ169" s="126" t="s">
        <v>325</v>
      </c>
      <c r="AR169" s="126" t="s">
        <v>326</v>
      </c>
      <c r="AS169" s="227">
        <v>0</v>
      </c>
      <c r="AT169" s="227">
        <v>0</v>
      </c>
      <c r="AU169" s="227">
        <v>0</v>
      </c>
      <c r="AV169" s="227">
        <v>0</v>
      </c>
      <c r="AX169" s="126" t="s">
        <v>325</v>
      </c>
      <c r="AY169" s="126" t="s">
        <v>326</v>
      </c>
      <c r="AZ169" s="227">
        <v>0</v>
      </c>
      <c r="BA169" s="227">
        <v>0</v>
      </c>
      <c r="BB169" s="227">
        <v>0</v>
      </c>
      <c r="BC169" s="227">
        <v>0</v>
      </c>
      <c r="BE169" s="126" t="s">
        <v>325</v>
      </c>
      <c r="BF169" s="126" t="s">
        <v>326</v>
      </c>
      <c r="BG169" s="227">
        <v>0</v>
      </c>
      <c r="BH169" s="227">
        <v>0</v>
      </c>
      <c r="BI169" s="227">
        <v>0</v>
      </c>
      <c r="BJ169" s="227">
        <v>0</v>
      </c>
      <c r="BL169" s="126" t="s">
        <v>325</v>
      </c>
      <c r="BM169" s="126" t="s">
        <v>326</v>
      </c>
      <c r="BN169" s="227">
        <v>0</v>
      </c>
      <c r="BO169" s="227">
        <v>0</v>
      </c>
      <c r="BP169" s="227">
        <v>0</v>
      </c>
      <c r="BQ169" s="227">
        <v>0</v>
      </c>
      <c r="BS169" s="126" t="s">
        <v>325</v>
      </c>
      <c r="BT169" s="126" t="s">
        <v>326</v>
      </c>
      <c r="BU169" s="227">
        <v>0</v>
      </c>
      <c r="BV169" s="227">
        <v>0</v>
      </c>
      <c r="BW169" s="227">
        <v>0</v>
      </c>
      <c r="BX169" s="227">
        <v>0</v>
      </c>
      <c r="BZ169" s="126" t="s">
        <v>325</v>
      </c>
      <c r="CA169" s="126" t="s">
        <v>326</v>
      </c>
      <c r="CB169" s="227">
        <v>0</v>
      </c>
      <c r="CC169" s="227">
        <v>0</v>
      </c>
      <c r="CD169" s="227">
        <v>0</v>
      </c>
      <c r="CE169" s="227">
        <v>0</v>
      </c>
    </row>
    <row r="170" spans="1:83">
      <c r="A170" s="126" t="s">
        <v>327</v>
      </c>
      <c r="B170" s="126" t="s">
        <v>328</v>
      </c>
      <c r="C170" s="227">
        <v>0</v>
      </c>
      <c r="D170" s="227">
        <v>0</v>
      </c>
      <c r="E170" s="227">
        <v>0</v>
      </c>
      <c r="F170" s="227">
        <v>0</v>
      </c>
      <c r="H170" s="126" t="s">
        <v>327</v>
      </c>
      <c r="I170" s="126" t="s">
        <v>328</v>
      </c>
      <c r="J170" s="227">
        <v>0</v>
      </c>
      <c r="K170" s="227">
        <v>0</v>
      </c>
      <c r="L170" s="227">
        <v>0</v>
      </c>
      <c r="M170" s="227">
        <v>0</v>
      </c>
      <c r="O170" s="126" t="s">
        <v>327</v>
      </c>
      <c r="P170" s="126" t="s">
        <v>328</v>
      </c>
      <c r="Q170" s="227">
        <v>0</v>
      </c>
      <c r="R170" s="227">
        <v>0</v>
      </c>
      <c r="S170" s="227">
        <v>0</v>
      </c>
      <c r="T170" s="227">
        <v>0</v>
      </c>
      <c r="V170" s="126" t="s">
        <v>327</v>
      </c>
      <c r="W170" s="126" t="s">
        <v>328</v>
      </c>
      <c r="X170" s="227">
        <v>0</v>
      </c>
      <c r="Y170" s="227">
        <v>0</v>
      </c>
      <c r="Z170" s="227">
        <v>0</v>
      </c>
      <c r="AA170" s="227">
        <v>0</v>
      </c>
      <c r="AC170" s="126" t="s">
        <v>327</v>
      </c>
      <c r="AD170" s="126" t="s">
        <v>328</v>
      </c>
      <c r="AE170" s="227">
        <v>0</v>
      </c>
      <c r="AF170" s="227">
        <v>0</v>
      </c>
      <c r="AG170" s="227">
        <v>0</v>
      </c>
      <c r="AH170" s="227">
        <v>0</v>
      </c>
      <c r="AJ170" s="126" t="s">
        <v>327</v>
      </c>
      <c r="AK170" s="126" t="s">
        <v>328</v>
      </c>
      <c r="AL170" s="227">
        <v>0</v>
      </c>
      <c r="AM170" s="227">
        <v>0</v>
      </c>
      <c r="AN170" s="227">
        <v>0</v>
      </c>
      <c r="AO170" s="227">
        <v>0</v>
      </c>
      <c r="AQ170" s="126" t="s">
        <v>327</v>
      </c>
      <c r="AR170" s="126" t="s">
        <v>328</v>
      </c>
      <c r="AS170" s="227">
        <v>0</v>
      </c>
      <c r="AT170" s="227">
        <v>0</v>
      </c>
      <c r="AU170" s="227">
        <v>0</v>
      </c>
      <c r="AV170" s="227">
        <v>0</v>
      </c>
      <c r="AX170" s="126" t="s">
        <v>327</v>
      </c>
      <c r="AY170" s="126" t="s">
        <v>328</v>
      </c>
      <c r="AZ170" s="227">
        <v>0</v>
      </c>
      <c r="BA170" s="227">
        <v>0</v>
      </c>
      <c r="BB170" s="227">
        <v>0</v>
      </c>
      <c r="BC170" s="227">
        <v>0</v>
      </c>
      <c r="BE170" s="126" t="s">
        <v>327</v>
      </c>
      <c r="BF170" s="126" t="s">
        <v>328</v>
      </c>
      <c r="BG170" s="227">
        <v>0</v>
      </c>
      <c r="BH170" s="227">
        <v>0</v>
      </c>
      <c r="BI170" s="227">
        <v>0</v>
      </c>
      <c r="BJ170" s="227">
        <v>0</v>
      </c>
      <c r="BL170" s="126" t="s">
        <v>327</v>
      </c>
      <c r="BM170" s="126" t="s">
        <v>328</v>
      </c>
      <c r="BN170" s="227">
        <v>0</v>
      </c>
      <c r="BO170" s="227">
        <v>0</v>
      </c>
      <c r="BP170" s="227">
        <v>0</v>
      </c>
      <c r="BQ170" s="227">
        <v>0</v>
      </c>
      <c r="BS170" s="126" t="s">
        <v>327</v>
      </c>
      <c r="BT170" s="126" t="s">
        <v>328</v>
      </c>
      <c r="BU170" s="227">
        <v>0</v>
      </c>
      <c r="BV170" s="227">
        <v>0</v>
      </c>
      <c r="BW170" s="227">
        <v>0</v>
      </c>
      <c r="BX170" s="227">
        <v>0</v>
      </c>
      <c r="BZ170" s="126" t="s">
        <v>327</v>
      </c>
      <c r="CA170" s="126" t="s">
        <v>328</v>
      </c>
      <c r="CB170" s="227">
        <v>0</v>
      </c>
      <c r="CC170" s="227">
        <v>0</v>
      </c>
      <c r="CD170" s="227">
        <v>0</v>
      </c>
      <c r="CE170" s="227">
        <v>0</v>
      </c>
    </row>
    <row r="171" spans="1:83">
      <c r="A171" s="126" t="s">
        <v>329</v>
      </c>
      <c r="B171" s="126" t="s">
        <v>330</v>
      </c>
      <c r="C171" s="227">
        <v>0</v>
      </c>
      <c r="D171" s="227">
        <v>0</v>
      </c>
      <c r="E171" s="227">
        <v>0</v>
      </c>
      <c r="F171" s="227">
        <v>0</v>
      </c>
      <c r="H171" s="126" t="s">
        <v>329</v>
      </c>
      <c r="I171" s="126" t="s">
        <v>330</v>
      </c>
      <c r="J171" s="227">
        <v>0</v>
      </c>
      <c r="K171" s="227">
        <v>0</v>
      </c>
      <c r="L171" s="227">
        <v>0</v>
      </c>
      <c r="M171" s="227">
        <v>0</v>
      </c>
      <c r="O171" s="126" t="s">
        <v>329</v>
      </c>
      <c r="P171" s="126" t="s">
        <v>330</v>
      </c>
      <c r="Q171" s="227">
        <v>0</v>
      </c>
      <c r="R171" s="227">
        <v>0</v>
      </c>
      <c r="S171" s="227">
        <v>0</v>
      </c>
      <c r="T171" s="227">
        <v>0</v>
      </c>
      <c r="V171" s="126" t="s">
        <v>329</v>
      </c>
      <c r="W171" s="126" t="s">
        <v>330</v>
      </c>
      <c r="X171" s="227">
        <v>0</v>
      </c>
      <c r="Y171" s="227">
        <v>0</v>
      </c>
      <c r="Z171" s="227">
        <v>0</v>
      </c>
      <c r="AA171" s="227">
        <v>0</v>
      </c>
      <c r="AC171" s="126" t="s">
        <v>329</v>
      </c>
      <c r="AD171" s="126" t="s">
        <v>330</v>
      </c>
      <c r="AE171" s="227">
        <v>0</v>
      </c>
      <c r="AF171" s="227">
        <v>0</v>
      </c>
      <c r="AG171" s="227">
        <v>0</v>
      </c>
      <c r="AH171" s="227">
        <v>0</v>
      </c>
      <c r="AJ171" s="126" t="s">
        <v>329</v>
      </c>
      <c r="AK171" s="126" t="s">
        <v>330</v>
      </c>
      <c r="AL171" s="227">
        <v>0</v>
      </c>
      <c r="AM171" s="227">
        <v>0</v>
      </c>
      <c r="AN171" s="227">
        <v>0</v>
      </c>
      <c r="AO171" s="227">
        <v>0</v>
      </c>
      <c r="AQ171" s="126" t="s">
        <v>329</v>
      </c>
      <c r="AR171" s="126" t="s">
        <v>330</v>
      </c>
      <c r="AS171" s="227">
        <v>0</v>
      </c>
      <c r="AT171" s="227">
        <v>0</v>
      </c>
      <c r="AU171" s="227">
        <v>0</v>
      </c>
      <c r="AV171" s="227">
        <v>0</v>
      </c>
      <c r="AX171" s="126" t="s">
        <v>329</v>
      </c>
      <c r="AY171" s="126" t="s">
        <v>330</v>
      </c>
      <c r="AZ171" s="227">
        <v>0</v>
      </c>
      <c r="BA171" s="227">
        <v>0</v>
      </c>
      <c r="BB171" s="227">
        <v>0</v>
      </c>
      <c r="BC171" s="227">
        <v>0</v>
      </c>
      <c r="BE171" s="126" t="s">
        <v>329</v>
      </c>
      <c r="BF171" s="126" t="s">
        <v>330</v>
      </c>
      <c r="BG171" s="227">
        <v>0</v>
      </c>
      <c r="BH171" s="227">
        <v>0</v>
      </c>
      <c r="BI171" s="227">
        <v>0</v>
      </c>
      <c r="BJ171" s="227">
        <v>0</v>
      </c>
      <c r="BL171" s="126" t="s">
        <v>329</v>
      </c>
      <c r="BM171" s="126" t="s">
        <v>330</v>
      </c>
      <c r="BN171" s="227">
        <v>0</v>
      </c>
      <c r="BO171" s="227">
        <v>0</v>
      </c>
      <c r="BP171" s="227">
        <v>0</v>
      </c>
      <c r="BQ171" s="227">
        <v>0</v>
      </c>
      <c r="BS171" s="126" t="s">
        <v>329</v>
      </c>
      <c r="BT171" s="126" t="s">
        <v>330</v>
      </c>
      <c r="BU171" s="227">
        <v>0</v>
      </c>
      <c r="BV171" s="227">
        <v>0</v>
      </c>
      <c r="BW171" s="227">
        <v>0</v>
      </c>
      <c r="BX171" s="227">
        <v>0</v>
      </c>
      <c r="BZ171" s="126" t="s">
        <v>329</v>
      </c>
      <c r="CA171" s="126" t="s">
        <v>330</v>
      </c>
      <c r="CB171" s="227">
        <v>0</v>
      </c>
      <c r="CC171" s="227">
        <v>0</v>
      </c>
      <c r="CD171" s="227">
        <v>0</v>
      </c>
      <c r="CE171" s="227">
        <v>0</v>
      </c>
    </row>
    <row r="172" spans="1:83">
      <c r="A172" s="126" t="s">
        <v>331</v>
      </c>
      <c r="B172" s="126" t="s">
        <v>332</v>
      </c>
      <c r="C172" s="227">
        <v>0</v>
      </c>
      <c r="D172" s="227">
        <v>0</v>
      </c>
      <c r="E172" s="227">
        <v>0</v>
      </c>
      <c r="F172" s="227">
        <v>0</v>
      </c>
      <c r="H172" s="126" t="s">
        <v>331</v>
      </c>
      <c r="I172" s="126" t="s">
        <v>332</v>
      </c>
      <c r="J172" s="227">
        <v>0</v>
      </c>
      <c r="K172" s="227">
        <v>0</v>
      </c>
      <c r="L172" s="227">
        <v>0</v>
      </c>
      <c r="M172" s="227">
        <v>0</v>
      </c>
      <c r="O172" s="126" t="s">
        <v>331</v>
      </c>
      <c r="P172" s="126" t="s">
        <v>332</v>
      </c>
      <c r="Q172" s="227">
        <v>0</v>
      </c>
      <c r="R172" s="227">
        <v>0</v>
      </c>
      <c r="S172" s="227">
        <v>0</v>
      </c>
      <c r="T172" s="227">
        <v>0</v>
      </c>
      <c r="V172" s="126" t="s">
        <v>331</v>
      </c>
      <c r="W172" s="126" t="s">
        <v>332</v>
      </c>
      <c r="X172" s="227">
        <v>0</v>
      </c>
      <c r="Y172" s="227">
        <v>0</v>
      </c>
      <c r="Z172" s="227">
        <v>0</v>
      </c>
      <c r="AA172" s="227">
        <v>0</v>
      </c>
      <c r="AC172" s="126" t="s">
        <v>331</v>
      </c>
      <c r="AD172" s="126" t="s">
        <v>332</v>
      </c>
      <c r="AE172" s="227">
        <v>0</v>
      </c>
      <c r="AF172" s="227">
        <v>0</v>
      </c>
      <c r="AG172" s="227">
        <v>0</v>
      </c>
      <c r="AH172" s="227">
        <v>0</v>
      </c>
      <c r="AJ172" s="126" t="s">
        <v>331</v>
      </c>
      <c r="AK172" s="126" t="s">
        <v>332</v>
      </c>
      <c r="AL172" s="227">
        <v>0</v>
      </c>
      <c r="AM172" s="227">
        <v>0</v>
      </c>
      <c r="AN172" s="227">
        <v>0</v>
      </c>
      <c r="AO172" s="227">
        <v>0</v>
      </c>
      <c r="AQ172" s="126" t="s">
        <v>331</v>
      </c>
      <c r="AR172" s="126" t="s">
        <v>332</v>
      </c>
      <c r="AS172" s="227">
        <v>0</v>
      </c>
      <c r="AT172" s="227">
        <v>0</v>
      </c>
      <c r="AU172" s="227">
        <v>0</v>
      </c>
      <c r="AV172" s="227">
        <v>0</v>
      </c>
      <c r="AX172" s="126" t="s">
        <v>331</v>
      </c>
      <c r="AY172" s="126" t="s">
        <v>332</v>
      </c>
      <c r="AZ172" s="227">
        <v>0</v>
      </c>
      <c r="BA172" s="227">
        <v>0</v>
      </c>
      <c r="BB172" s="227">
        <v>0</v>
      </c>
      <c r="BC172" s="227">
        <v>0</v>
      </c>
      <c r="BE172" s="126" t="s">
        <v>331</v>
      </c>
      <c r="BF172" s="126" t="s">
        <v>332</v>
      </c>
      <c r="BG172" s="227">
        <v>0</v>
      </c>
      <c r="BH172" s="227">
        <v>0</v>
      </c>
      <c r="BI172" s="227">
        <v>0</v>
      </c>
      <c r="BJ172" s="227">
        <v>0</v>
      </c>
      <c r="BL172" s="126" t="s">
        <v>331</v>
      </c>
      <c r="BM172" s="126" t="s">
        <v>332</v>
      </c>
      <c r="BN172" s="227">
        <v>0</v>
      </c>
      <c r="BO172" s="227">
        <v>0</v>
      </c>
      <c r="BP172" s="227">
        <v>0</v>
      </c>
      <c r="BQ172" s="227">
        <v>0</v>
      </c>
      <c r="BS172" s="126" t="s">
        <v>331</v>
      </c>
      <c r="BT172" s="126" t="s">
        <v>332</v>
      </c>
      <c r="BU172" s="227">
        <v>0</v>
      </c>
      <c r="BV172" s="227">
        <v>0</v>
      </c>
      <c r="BW172" s="227">
        <v>0</v>
      </c>
      <c r="BX172" s="227">
        <v>0</v>
      </c>
      <c r="BZ172" s="126" t="s">
        <v>331</v>
      </c>
      <c r="CA172" s="126" t="s">
        <v>332</v>
      </c>
      <c r="CB172" s="227">
        <v>0</v>
      </c>
      <c r="CC172" s="227">
        <v>0</v>
      </c>
      <c r="CD172" s="227">
        <v>0</v>
      </c>
      <c r="CE172" s="227">
        <v>0</v>
      </c>
    </row>
    <row r="173" spans="1:83">
      <c r="A173" s="126" t="s">
        <v>333</v>
      </c>
      <c r="B173" s="126" t="s">
        <v>334</v>
      </c>
      <c r="C173" s="227">
        <v>0</v>
      </c>
      <c r="D173" s="227">
        <v>0</v>
      </c>
      <c r="E173" s="227">
        <v>0</v>
      </c>
      <c r="F173" s="227">
        <v>0</v>
      </c>
      <c r="H173" s="126" t="s">
        <v>333</v>
      </c>
      <c r="I173" s="126" t="s">
        <v>334</v>
      </c>
      <c r="J173" s="227">
        <v>0</v>
      </c>
      <c r="K173" s="227">
        <v>0</v>
      </c>
      <c r="L173" s="227">
        <v>0</v>
      </c>
      <c r="M173" s="227">
        <v>0</v>
      </c>
      <c r="O173" s="126" t="s">
        <v>333</v>
      </c>
      <c r="P173" s="126" t="s">
        <v>334</v>
      </c>
      <c r="Q173" s="227">
        <v>0</v>
      </c>
      <c r="R173" s="227">
        <v>0</v>
      </c>
      <c r="S173" s="227">
        <v>0</v>
      </c>
      <c r="T173" s="227">
        <v>0</v>
      </c>
      <c r="V173" s="126" t="s">
        <v>333</v>
      </c>
      <c r="W173" s="126" t="s">
        <v>334</v>
      </c>
      <c r="X173" s="227">
        <v>0</v>
      </c>
      <c r="Y173" s="227">
        <v>0</v>
      </c>
      <c r="Z173" s="227">
        <v>0</v>
      </c>
      <c r="AA173" s="227">
        <v>0</v>
      </c>
      <c r="AC173" s="126" t="s">
        <v>333</v>
      </c>
      <c r="AD173" s="126" t="s">
        <v>334</v>
      </c>
      <c r="AE173" s="227">
        <v>0</v>
      </c>
      <c r="AF173" s="227">
        <v>0</v>
      </c>
      <c r="AG173" s="227">
        <v>0</v>
      </c>
      <c r="AH173" s="227">
        <v>0</v>
      </c>
      <c r="AJ173" s="126" t="s">
        <v>333</v>
      </c>
      <c r="AK173" s="126" t="s">
        <v>334</v>
      </c>
      <c r="AL173" s="227">
        <v>0</v>
      </c>
      <c r="AM173" s="227">
        <v>0</v>
      </c>
      <c r="AN173" s="227">
        <v>0</v>
      </c>
      <c r="AO173" s="227">
        <v>0</v>
      </c>
      <c r="AQ173" s="126" t="s">
        <v>333</v>
      </c>
      <c r="AR173" s="126" t="s">
        <v>334</v>
      </c>
      <c r="AS173" s="227">
        <v>0</v>
      </c>
      <c r="AT173" s="227">
        <v>0</v>
      </c>
      <c r="AU173" s="227">
        <v>0</v>
      </c>
      <c r="AV173" s="227">
        <v>0</v>
      </c>
      <c r="AX173" s="126" t="s">
        <v>333</v>
      </c>
      <c r="AY173" s="126" t="s">
        <v>334</v>
      </c>
      <c r="AZ173" s="227">
        <v>0</v>
      </c>
      <c r="BA173" s="227">
        <v>0</v>
      </c>
      <c r="BB173" s="227">
        <v>0</v>
      </c>
      <c r="BC173" s="227">
        <v>0</v>
      </c>
      <c r="BE173" s="126" t="s">
        <v>333</v>
      </c>
      <c r="BF173" s="126" t="s">
        <v>334</v>
      </c>
      <c r="BG173" s="227">
        <v>0</v>
      </c>
      <c r="BH173" s="227">
        <v>0</v>
      </c>
      <c r="BI173" s="227">
        <v>0</v>
      </c>
      <c r="BJ173" s="227">
        <v>0</v>
      </c>
      <c r="BL173" s="126" t="s">
        <v>333</v>
      </c>
      <c r="BM173" s="126" t="s">
        <v>334</v>
      </c>
      <c r="BN173" s="227">
        <v>0</v>
      </c>
      <c r="BO173" s="227">
        <v>0</v>
      </c>
      <c r="BP173" s="227">
        <v>0</v>
      </c>
      <c r="BQ173" s="227">
        <v>0</v>
      </c>
      <c r="BS173" s="126" t="s">
        <v>333</v>
      </c>
      <c r="BT173" s="126" t="s">
        <v>334</v>
      </c>
      <c r="BU173" s="227">
        <v>0</v>
      </c>
      <c r="BV173" s="227">
        <v>0</v>
      </c>
      <c r="BW173" s="227">
        <v>0</v>
      </c>
      <c r="BX173" s="227">
        <v>0</v>
      </c>
      <c r="BZ173" s="126" t="s">
        <v>333</v>
      </c>
      <c r="CA173" s="126" t="s">
        <v>334</v>
      </c>
      <c r="CB173" s="227">
        <v>0</v>
      </c>
      <c r="CC173" s="227">
        <v>0</v>
      </c>
      <c r="CD173" s="227">
        <v>0</v>
      </c>
      <c r="CE173" s="227">
        <v>0</v>
      </c>
    </row>
    <row r="174" spans="1:83">
      <c r="A174" s="126" t="s">
        <v>335</v>
      </c>
      <c r="B174" s="126" t="s">
        <v>336</v>
      </c>
      <c r="C174" s="227">
        <v>0</v>
      </c>
      <c r="D174" s="227">
        <v>0</v>
      </c>
      <c r="E174" s="227">
        <v>0</v>
      </c>
      <c r="F174" s="227">
        <v>0</v>
      </c>
      <c r="H174" s="126" t="s">
        <v>335</v>
      </c>
      <c r="I174" s="126" t="s">
        <v>336</v>
      </c>
      <c r="J174" s="227">
        <v>0</v>
      </c>
      <c r="K174" s="227">
        <v>0</v>
      </c>
      <c r="L174" s="227">
        <v>0</v>
      </c>
      <c r="M174" s="227">
        <v>0</v>
      </c>
      <c r="O174" s="126" t="s">
        <v>335</v>
      </c>
      <c r="P174" s="126" t="s">
        <v>336</v>
      </c>
      <c r="Q174" s="227">
        <v>0</v>
      </c>
      <c r="R174" s="227">
        <v>0</v>
      </c>
      <c r="S174" s="227">
        <v>0</v>
      </c>
      <c r="T174" s="227">
        <v>0</v>
      </c>
      <c r="V174" s="126" t="s">
        <v>335</v>
      </c>
      <c r="W174" s="126" t="s">
        <v>336</v>
      </c>
      <c r="X174" s="227">
        <v>0</v>
      </c>
      <c r="Y174" s="227">
        <v>0</v>
      </c>
      <c r="Z174" s="227">
        <v>0</v>
      </c>
      <c r="AA174" s="227">
        <v>0</v>
      </c>
      <c r="AC174" s="126" t="s">
        <v>335</v>
      </c>
      <c r="AD174" s="126" t="s">
        <v>336</v>
      </c>
      <c r="AE174" s="227">
        <v>0</v>
      </c>
      <c r="AF174" s="227">
        <v>0</v>
      </c>
      <c r="AG174" s="227">
        <v>0</v>
      </c>
      <c r="AH174" s="227">
        <v>0</v>
      </c>
      <c r="AJ174" s="126" t="s">
        <v>335</v>
      </c>
      <c r="AK174" s="126" t="s">
        <v>336</v>
      </c>
      <c r="AL174" s="227">
        <v>0</v>
      </c>
      <c r="AM174" s="227">
        <v>0</v>
      </c>
      <c r="AN174" s="227">
        <v>0</v>
      </c>
      <c r="AO174" s="227">
        <v>0</v>
      </c>
      <c r="AQ174" s="126" t="s">
        <v>335</v>
      </c>
      <c r="AR174" s="126" t="s">
        <v>336</v>
      </c>
      <c r="AS174" s="227">
        <v>0</v>
      </c>
      <c r="AT174" s="227">
        <v>0</v>
      </c>
      <c r="AU174" s="227">
        <v>0</v>
      </c>
      <c r="AV174" s="227">
        <v>0</v>
      </c>
      <c r="AX174" s="126" t="s">
        <v>335</v>
      </c>
      <c r="AY174" s="126" t="s">
        <v>336</v>
      </c>
      <c r="AZ174" s="227">
        <v>0</v>
      </c>
      <c r="BA174" s="227">
        <v>0</v>
      </c>
      <c r="BB174" s="227">
        <v>0</v>
      </c>
      <c r="BC174" s="227">
        <v>0</v>
      </c>
      <c r="BE174" s="126" t="s">
        <v>335</v>
      </c>
      <c r="BF174" s="126" t="s">
        <v>336</v>
      </c>
      <c r="BG174" s="227">
        <v>0</v>
      </c>
      <c r="BH174" s="227">
        <v>0</v>
      </c>
      <c r="BI174" s="227">
        <v>0</v>
      </c>
      <c r="BJ174" s="227">
        <v>0</v>
      </c>
      <c r="BL174" s="126" t="s">
        <v>335</v>
      </c>
      <c r="BM174" s="126" t="s">
        <v>336</v>
      </c>
      <c r="BN174" s="227">
        <v>0</v>
      </c>
      <c r="BO174" s="227">
        <v>0</v>
      </c>
      <c r="BP174" s="227">
        <v>0</v>
      </c>
      <c r="BQ174" s="227">
        <v>0</v>
      </c>
      <c r="BS174" s="126" t="s">
        <v>335</v>
      </c>
      <c r="BT174" s="126" t="s">
        <v>336</v>
      </c>
      <c r="BU174" s="227">
        <v>0</v>
      </c>
      <c r="BV174" s="227">
        <v>0</v>
      </c>
      <c r="BW174" s="227">
        <v>0</v>
      </c>
      <c r="BX174" s="227">
        <v>0</v>
      </c>
      <c r="BZ174" s="126" t="s">
        <v>335</v>
      </c>
      <c r="CA174" s="126" t="s">
        <v>336</v>
      </c>
      <c r="CB174" s="227">
        <v>0</v>
      </c>
      <c r="CC174" s="227">
        <v>0</v>
      </c>
      <c r="CD174" s="227">
        <v>0</v>
      </c>
      <c r="CE174" s="227">
        <v>0</v>
      </c>
    </row>
    <row r="175" spans="1:83">
      <c r="A175" s="126" t="s">
        <v>337</v>
      </c>
      <c r="B175" s="126" t="s">
        <v>338</v>
      </c>
      <c r="C175" s="227">
        <v>0</v>
      </c>
      <c r="D175" s="227">
        <v>0</v>
      </c>
      <c r="E175" s="227">
        <v>0</v>
      </c>
      <c r="F175" s="227">
        <v>0</v>
      </c>
      <c r="H175" s="126" t="s">
        <v>337</v>
      </c>
      <c r="I175" s="126" t="s">
        <v>338</v>
      </c>
      <c r="J175" s="227">
        <v>0</v>
      </c>
      <c r="K175" s="227">
        <v>0</v>
      </c>
      <c r="L175" s="227">
        <v>0</v>
      </c>
      <c r="M175" s="227">
        <v>0</v>
      </c>
      <c r="O175" s="126" t="s">
        <v>337</v>
      </c>
      <c r="P175" s="126" t="s">
        <v>338</v>
      </c>
      <c r="Q175" s="227">
        <v>0</v>
      </c>
      <c r="R175" s="227">
        <v>0</v>
      </c>
      <c r="S175" s="227">
        <v>0</v>
      </c>
      <c r="T175" s="227">
        <v>0</v>
      </c>
      <c r="V175" s="126" t="s">
        <v>337</v>
      </c>
      <c r="W175" s="126" t="s">
        <v>338</v>
      </c>
      <c r="X175" s="227">
        <v>0</v>
      </c>
      <c r="Y175" s="227">
        <v>0</v>
      </c>
      <c r="Z175" s="227">
        <v>0</v>
      </c>
      <c r="AA175" s="227">
        <v>0</v>
      </c>
      <c r="AC175" s="126" t="s">
        <v>337</v>
      </c>
      <c r="AD175" s="126" t="s">
        <v>338</v>
      </c>
      <c r="AE175" s="227">
        <v>0</v>
      </c>
      <c r="AF175" s="227">
        <v>0</v>
      </c>
      <c r="AG175" s="227">
        <v>0</v>
      </c>
      <c r="AH175" s="227">
        <v>0</v>
      </c>
      <c r="AJ175" s="126" t="s">
        <v>337</v>
      </c>
      <c r="AK175" s="126" t="s">
        <v>338</v>
      </c>
      <c r="AL175" s="227">
        <v>0</v>
      </c>
      <c r="AM175" s="227">
        <v>0</v>
      </c>
      <c r="AN175" s="227">
        <v>0</v>
      </c>
      <c r="AO175" s="227">
        <v>0</v>
      </c>
      <c r="AQ175" s="126" t="s">
        <v>337</v>
      </c>
      <c r="AR175" s="126" t="s">
        <v>338</v>
      </c>
      <c r="AS175" s="227">
        <v>0</v>
      </c>
      <c r="AT175" s="227">
        <v>0</v>
      </c>
      <c r="AU175" s="227">
        <v>0</v>
      </c>
      <c r="AV175" s="227">
        <v>0</v>
      </c>
      <c r="AX175" s="126" t="s">
        <v>337</v>
      </c>
      <c r="AY175" s="126" t="s">
        <v>338</v>
      </c>
      <c r="AZ175" s="227">
        <v>0</v>
      </c>
      <c r="BA175" s="227">
        <v>0</v>
      </c>
      <c r="BB175" s="227">
        <v>0</v>
      </c>
      <c r="BC175" s="227">
        <v>0</v>
      </c>
      <c r="BE175" s="126" t="s">
        <v>337</v>
      </c>
      <c r="BF175" s="126" t="s">
        <v>338</v>
      </c>
      <c r="BG175" s="227">
        <v>0</v>
      </c>
      <c r="BH175" s="227">
        <v>0</v>
      </c>
      <c r="BI175" s="227">
        <v>0</v>
      </c>
      <c r="BJ175" s="227">
        <v>0</v>
      </c>
      <c r="BL175" s="126" t="s">
        <v>337</v>
      </c>
      <c r="BM175" s="126" t="s">
        <v>338</v>
      </c>
      <c r="BN175" s="227">
        <v>0</v>
      </c>
      <c r="BO175" s="227">
        <v>0</v>
      </c>
      <c r="BP175" s="227">
        <v>0</v>
      </c>
      <c r="BQ175" s="227">
        <v>0</v>
      </c>
      <c r="BS175" s="126" t="s">
        <v>337</v>
      </c>
      <c r="BT175" s="126" t="s">
        <v>338</v>
      </c>
      <c r="BU175" s="227">
        <v>0</v>
      </c>
      <c r="BV175" s="227">
        <v>0</v>
      </c>
      <c r="BW175" s="227">
        <v>0</v>
      </c>
      <c r="BX175" s="227">
        <v>0</v>
      </c>
      <c r="BZ175" s="126" t="s">
        <v>337</v>
      </c>
      <c r="CA175" s="126" t="s">
        <v>338</v>
      </c>
      <c r="CB175" s="227">
        <v>0</v>
      </c>
      <c r="CC175" s="227">
        <v>0</v>
      </c>
      <c r="CD175" s="227">
        <v>0</v>
      </c>
      <c r="CE175" s="227">
        <v>0</v>
      </c>
    </row>
    <row r="176" spans="1:83">
      <c r="A176" s="126" t="s">
        <v>339</v>
      </c>
      <c r="B176" s="126" t="s">
        <v>340</v>
      </c>
      <c r="C176" s="227">
        <v>0</v>
      </c>
      <c r="D176" s="227">
        <v>0</v>
      </c>
      <c r="E176" s="227">
        <v>0</v>
      </c>
      <c r="F176" s="227">
        <v>0</v>
      </c>
      <c r="H176" s="126" t="s">
        <v>339</v>
      </c>
      <c r="I176" s="126" t="s">
        <v>340</v>
      </c>
      <c r="J176" s="227">
        <v>0</v>
      </c>
      <c r="K176" s="227">
        <v>0</v>
      </c>
      <c r="L176" s="227">
        <v>0</v>
      </c>
      <c r="M176" s="227">
        <v>0</v>
      </c>
      <c r="O176" s="126" t="s">
        <v>339</v>
      </c>
      <c r="P176" s="126" t="s">
        <v>340</v>
      </c>
      <c r="Q176" s="227">
        <v>0</v>
      </c>
      <c r="R176" s="227">
        <v>0</v>
      </c>
      <c r="S176" s="227">
        <v>0</v>
      </c>
      <c r="T176" s="227">
        <v>0</v>
      </c>
      <c r="V176" s="126" t="s">
        <v>339</v>
      </c>
      <c r="W176" s="126" t="s">
        <v>340</v>
      </c>
      <c r="X176" s="227">
        <v>0</v>
      </c>
      <c r="Y176" s="227">
        <v>0</v>
      </c>
      <c r="Z176" s="227">
        <v>0</v>
      </c>
      <c r="AA176" s="227">
        <v>0</v>
      </c>
      <c r="AC176" s="126" t="s">
        <v>339</v>
      </c>
      <c r="AD176" s="126" t="s">
        <v>340</v>
      </c>
      <c r="AE176" s="227">
        <v>0</v>
      </c>
      <c r="AF176" s="227">
        <v>0</v>
      </c>
      <c r="AG176" s="227">
        <v>0</v>
      </c>
      <c r="AH176" s="227">
        <v>0</v>
      </c>
      <c r="AJ176" s="126" t="s">
        <v>339</v>
      </c>
      <c r="AK176" s="126" t="s">
        <v>340</v>
      </c>
      <c r="AL176" s="227">
        <v>0</v>
      </c>
      <c r="AM176" s="227">
        <v>0</v>
      </c>
      <c r="AN176" s="227">
        <v>0</v>
      </c>
      <c r="AO176" s="227">
        <v>0</v>
      </c>
      <c r="AQ176" s="126" t="s">
        <v>339</v>
      </c>
      <c r="AR176" s="126" t="s">
        <v>340</v>
      </c>
      <c r="AS176" s="227">
        <v>0</v>
      </c>
      <c r="AT176" s="227">
        <v>0</v>
      </c>
      <c r="AU176" s="227">
        <v>0</v>
      </c>
      <c r="AV176" s="227">
        <v>0</v>
      </c>
      <c r="AX176" s="126" t="s">
        <v>339</v>
      </c>
      <c r="AY176" s="126" t="s">
        <v>340</v>
      </c>
      <c r="AZ176" s="227">
        <v>0</v>
      </c>
      <c r="BA176" s="227">
        <v>0</v>
      </c>
      <c r="BB176" s="227">
        <v>0</v>
      </c>
      <c r="BC176" s="227">
        <v>0</v>
      </c>
      <c r="BE176" s="126" t="s">
        <v>339</v>
      </c>
      <c r="BF176" s="126" t="s">
        <v>340</v>
      </c>
      <c r="BG176" s="227">
        <v>0</v>
      </c>
      <c r="BH176" s="227">
        <v>0</v>
      </c>
      <c r="BI176" s="227">
        <v>0</v>
      </c>
      <c r="BJ176" s="227">
        <v>0</v>
      </c>
      <c r="BL176" s="126" t="s">
        <v>339</v>
      </c>
      <c r="BM176" s="126" t="s">
        <v>340</v>
      </c>
      <c r="BN176" s="227">
        <v>0</v>
      </c>
      <c r="BO176" s="227">
        <v>0</v>
      </c>
      <c r="BP176" s="227">
        <v>0</v>
      </c>
      <c r="BQ176" s="227">
        <v>0</v>
      </c>
      <c r="BS176" s="126" t="s">
        <v>339</v>
      </c>
      <c r="BT176" s="126" t="s">
        <v>340</v>
      </c>
      <c r="BU176" s="227">
        <v>0</v>
      </c>
      <c r="BV176" s="227">
        <v>0</v>
      </c>
      <c r="BW176" s="227">
        <v>0</v>
      </c>
      <c r="BX176" s="227">
        <v>0</v>
      </c>
      <c r="BZ176" s="126" t="s">
        <v>339</v>
      </c>
      <c r="CA176" s="126" t="s">
        <v>340</v>
      </c>
      <c r="CB176" s="227">
        <v>0</v>
      </c>
      <c r="CC176" s="227">
        <v>0</v>
      </c>
      <c r="CD176" s="227">
        <v>0</v>
      </c>
      <c r="CE176" s="227">
        <v>0</v>
      </c>
    </row>
    <row r="177" spans="1:83">
      <c r="A177" s="126" t="s">
        <v>341</v>
      </c>
      <c r="B177" s="126" t="s">
        <v>342</v>
      </c>
      <c r="C177" s="227">
        <v>0</v>
      </c>
      <c r="D177" s="227">
        <v>0</v>
      </c>
      <c r="E177" s="227">
        <v>0</v>
      </c>
      <c r="F177" s="227">
        <v>0</v>
      </c>
      <c r="H177" s="126" t="s">
        <v>341</v>
      </c>
      <c r="I177" s="126" t="s">
        <v>342</v>
      </c>
      <c r="J177" s="227">
        <v>0</v>
      </c>
      <c r="K177" s="227">
        <v>0</v>
      </c>
      <c r="L177" s="227">
        <v>0</v>
      </c>
      <c r="M177" s="227">
        <v>0</v>
      </c>
      <c r="O177" s="126" t="s">
        <v>341</v>
      </c>
      <c r="P177" s="126" t="s">
        <v>342</v>
      </c>
      <c r="Q177" s="227">
        <v>0</v>
      </c>
      <c r="R177" s="227">
        <v>0</v>
      </c>
      <c r="S177" s="227">
        <v>0</v>
      </c>
      <c r="T177" s="227">
        <v>0</v>
      </c>
      <c r="V177" s="126" t="s">
        <v>341</v>
      </c>
      <c r="W177" s="126" t="s">
        <v>342</v>
      </c>
      <c r="X177" s="227">
        <v>0</v>
      </c>
      <c r="Y177" s="227">
        <v>0</v>
      </c>
      <c r="Z177" s="227">
        <v>0</v>
      </c>
      <c r="AA177" s="227">
        <v>0</v>
      </c>
      <c r="AC177" s="126" t="s">
        <v>341</v>
      </c>
      <c r="AD177" s="126" t="s">
        <v>342</v>
      </c>
      <c r="AE177" s="227">
        <v>0</v>
      </c>
      <c r="AF177" s="227">
        <v>0</v>
      </c>
      <c r="AG177" s="227">
        <v>0</v>
      </c>
      <c r="AH177" s="227">
        <v>0</v>
      </c>
      <c r="AJ177" s="126" t="s">
        <v>341</v>
      </c>
      <c r="AK177" s="126" t="s">
        <v>342</v>
      </c>
      <c r="AL177" s="227">
        <v>0</v>
      </c>
      <c r="AM177" s="227">
        <v>0</v>
      </c>
      <c r="AN177" s="227">
        <v>0</v>
      </c>
      <c r="AO177" s="227">
        <v>0</v>
      </c>
      <c r="AQ177" s="126" t="s">
        <v>341</v>
      </c>
      <c r="AR177" s="126" t="s">
        <v>342</v>
      </c>
      <c r="AS177" s="227">
        <v>0</v>
      </c>
      <c r="AT177" s="227">
        <v>0</v>
      </c>
      <c r="AU177" s="227">
        <v>0</v>
      </c>
      <c r="AV177" s="227">
        <v>0</v>
      </c>
      <c r="AX177" s="126" t="s">
        <v>341</v>
      </c>
      <c r="AY177" s="126" t="s">
        <v>342</v>
      </c>
      <c r="AZ177" s="227">
        <v>0</v>
      </c>
      <c r="BA177" s="227">
        <v>0</v>
      </c>
      <c r="BB177" s="227">
        <v>0</v>
      </c>
      <c r="BC177" s="227">
        <v>0</v>
      </c>
      <c r="BE177" s="126" t="s">
        <v>341</v>
      </c>
      <c r="BF177" s="126" t="s">
        <v>342</v>
      </c>
      <c r="BG177" s="227">
        <v>0</v>
      </c>
      <c r="BH177" s="227">
        <v>0</v>
      </c>
      <c r="BI177" s="227">
        <v>0</v>
      </c>
      <c r="BJ177" s="227">
        <v>0</v>
      </c>
      <c r="BL177" s="126" t="s">
        <v>341</v>
      </c>
      <c r="BM177" s="126" t="s">
        <v>342</v>
      </c>
      <c r="BN177" s="227">
        <v>0</v>
      </c>
      <c r="BO177" s="227">
        <v>0</v>
      </c>
      <c r="BP177" s="227">
        <v>0</v>
      </c>
      <c r="BQ177" s="227">
        <v>0</v>
      </c>
      <c r="BS177" s="126" t="s">
        <v>341</v>
      </c>
      <c r="BT177" s="126" t="s">
        <v>342</v>
      </c>
      <c r="BU177" s="227">
        <v>0</v>
      </c>
      <c r="BV177" s="227">
        <v>0</v>
      </c>
      <c r="BW177" s="227">
        <v>0</v>
      </c>
      <c r="BX177" s="227">
        <v>0</v>
      </c>
      <c r="BZ177" s="126" t="s">
        <v>341</v>
      </c>
      <c r="CA177" s="126" t="s">
        <v>342</v>
      </c>
      <c r="CB177" s="227">
        <v>0</v>
      </c>
      <c r="CC177" s="227">
        <v>0</v>
      </c>
      <c r="CD177" s="227">
        <v>0</v>
      </c>
      <c r="CE177" s="227">
        <v>0</v>
      </c>
    </row>
    <row r="178" spans="1:83">
      <c r="A178" s="126" t="s">
        <v>343</v>
      </c>
      <c r="B178" s="126" t="s">
        <v>344</v>
      </c>
      <c r="C178" s="227">
        <v>0</v>
      </c>
      <c r="D178" s="227">
        <v>0</v>
      </c>
      <c r="E178" s="227">
        <v>0</v>
      </c>
      <c r="F178" s="227">
        <v>0</v>
      </c>
      <c r="H178" s="126" t="s">
        <v>343</v>
      </c>
      <c r="I178" s="126" t="s">
        <v>344</v>
      </c>
      <c r="J178" s="227">
        <v>0</v>
      </c>
      <c r="K178" s="227">
        <v>0</v>
      </c>
      <c r="L178" s="227">
        <v>0</v>
      </c>
      <c r="M178" s="227">
        <v>0</v>
      </c>
      <c r="O178" s="126" t="s">
        <v>343</v>
      </c>
      <c r="P178" s="126" t="s">
        <v>344</v>
      </c>
      <c r="Q178" s="227">
        <v>0</v>
      </c>
      <c r="R178" s="227">
        <v>0</v>
      </c>
      <c r="S178" s="227">
        <v>0</v>
      </c>
      <c r="T178" s="227">
        <v>0</v>
      </c>
      <c r="V178" s="126" t="s">
        <v>343</v>
      </c>
      <c r="W178" s="126" t="s">
        <v>344</v>
      </c>
      <c r="X178" s="227">
        <v>0</v>
      </c>
      <c r="Y178" s="227">
        <v>0</v>
      </c>
      <c r="Z178" s="227">
        <v>0</v>
      </c>
      <c r="AA178" s="227">
        <v>0</v>
      </c>
      <c r="AC178" s="126" t="s">
        <v>343</v>
      </c>
      <c r="AD178" s="126" t="s">
        <v>344</v>
      </c>
      <c r="AE178" s="227">
        <v>0</v>
      </c>
      <c r="AF178" s="227">
        <v>0</v>
      </c>
      <c r="AG178" s="227">
        <v>0</v>
      </c>
      <c r="AH178" s="227">
        <v>0</v>
      </c>
      <c r="AJ178" s="126" t="s">
        <v>343</v>
      </c>
      <c r="AK178" s="126" t="s">
        <v>344</v>
      </c>
      <c r="AL178" s="227">
        <v>0</v>
      </c>
      <c r="AM178" s="227">
        <v>0</v>
      </c>
      <c r="AN178" s="227">
        <v>0</v>
      </c>
      <c r="AO178" s="227">
        <v>0</v>
      </c>
      <c r="AQ178" s="126" t="s">
        <v>343</v>
      </c>
      <c r="AR178" s="126" t="s">
        <v>344</v>
      </c>
      <c r="AS178" s="227">
        <v>0</v>
      </c>
      <c r="AT178" s="227">
        <v>0</v>
      </c>
      <c r="AU178" s="227">
        <v>0</v>
      </c>
      <c r="AV178" s="227">
        <v>0</v>
      </c>
      <c r="AX178" s="126" t="s">
        <v>343</v>
      </c>
      <c r="AY178" s="126" t="s">
        <v>344</v>
      </c>
      <c r="AZ178" s="227">
        <v>0</v>
      </c>
      <c r="BA178" s="227">
        <v>0</v>
      </c>
      <c r="BB178" s="227">
        <v>0</v>
      </c>
      <c r="BC178" s="227">
        <v>0</v>
      </c>
      <c r="BE178" s="126" t="s">
        <v>343</v>
      </c>
      <c r="BF178" s="126" t="s">
        <v>344</v>
      </c>
      <c r="BG178" s="227">
        <v>0</v>
      </c>
      <c r="BH178" s="227">
        <v>0</v>
      </c>
      <c r="BI178" s="227">
        <v>0</v>
      </c>
      <c r="BJ178" s="227">
        <v>0</v>
      </c>
      <c r="BL178" s="126" t="s">
        <v>343</v>
      </c>
      <c r="BM178" s="126" t="s">
        <v>344</v>
      </c>
      <c r="BN178" s="227">
        <v>0</v>
      </c>
      <c r="BO178" s="227">
        <v>0</v>
      </c>
      <c r="BP178" s="227">
        <v>0</v>
      </c>
      <c r="BQ178" s="227">
        <v>0</v>
      </c>
      <c r="BS178" s="126" t="s">
        <v>343</v>
      </c>
      <c r="BT178" s="126" t="s">
        <v>344</v>
      </c>
      <c r="BU178" s="227">
        <v>0</v>
      </c>
      <c r="BV178" s="227">
        <v>0</v>
      </c>
      <c r="BW178" s="227">
        <v>0</v>
      </c>
      <c r="BX178" s="227">
        <v>0</v>
      </c>
      <c r="BZ178" s="126" t="s">
        <v>343</v>
      </c>
      <c r="CA178" s="126" t="s">
        <v>344</v>
      </c>
      <c r="CB178" s="227">
        <v>0</v>
      </c>
      <c r="CC178" s="227">
        <v>0</v>
      </c>
      <c r="CD178" s="227">
        <v>0</v>
      </c>
      <c r="CE178" s="227">
        <v>0</v>
      </c>
    </row>
    <row r="179" spans="1:83">
      <c r="A179" s="126" t="s">
        <v>345</v>
      </c>
      <c r="B179" s="126" t="s">
        <v>346</v>
      </c>
      <c r="C179" s="227">
        <v>0</v>
      </c>
      <c r="D179" s="227">
        <v>0</v>
      </c>
      <c r="E179" s="227">
        <v>0</v>
      </c>
      <c r="F179" s="227">
        <v>0</v>
      </c>
      <c r="H179" s="126" t="s">
        <v>345</v>
      </c>
      <c r="I179" s="126" t="s">
        <v>346</v>
      </c>
      <c r="J179" s="227">
        <v>0</v>
      </c>
      <c r="K179" s="227">
        <v>0</v>
      </c>
      <c r="L179" s="227">
        <v>0</v>
      </c>
      <c r="M179" s="227">
        <v>0</v>
      </c>
      <c r="O179" s="126" t="s">
        <v>345</v>
      </c>
      <c r="P179" s="126" t="s">
        <v>346</v>
      </c>
      <c r="Q179" s="227">
        <v>0</v>
      </c>
      <c r="R179" s="227">
        <v>0</v>
      </c>
      <c r="S179" s="227">
        <v>0</v>
      </c>
      <c r="T179" s="227">
        <v>0</v>
      </c>
      <c r="V179" s="126" t="s">
        <v>345</v>
      </c>
      <c r="W179" s="126" t="s">
        <v>346</v>
      </c>
      <c r="X179" s="227">
        <v>0</v>
      </c>
      <c r="Y179" s="227">
        <v>0</v>
      </c>
      <c r="Z179" s="227">
        <v>0</v>
      </c>
      <c r="AA179" s="227">
        <v>0</v>
      </c>
      <c r="AC179" s="126" t="s">
        <v>345</v>
      </c>
      <c r="AD179" s="126" t="s">
        <v>346</v>
      </c>
      <c r="AE179" s="227">
        <v>0</v>
      </c>
      <c r="AF179" s="227">
        <v>0</v>
      </c>
      <c r="AG179" s="227">
        <v>0</v>
      </c>
      <c r="AH179" s="227">
        <v>0</v>
      </c>
      <c r="AJ179" s="126" t="s">
        <v>345</v>
      </c>
      <c r="AK179" s="126" t="s">
        <v>346</v>
      </c>
      <c r="AL179" s="227">
        <v>0</v>
      </c>
      <c r="AM179" s="227">
        <v>0</v>
      </c>
      <c r="AN179" s="227">
        <v>0</v>
      </c>
      <c r="AO179" s="227">
        <v>0</v>
      </c>
      <c r="AQ179" s="126" t="s">
        <v>345</v>
      </c>
      <c r="AR179" s="126" t="s">
        <v>346</v>
      </c>
      <c r="AS179" s="227">
        <v>0</v>
      </c>
      <c r="AT179" s="227">
        <v>0</v>
      </c>
      <c r="AU179" s="227">
        <v>0</v>
      </c>
      <c r="AV179" s="227">
        <v>0</v>
      </c>
      <c r="AX179" s="126" t="s">
        <v>345</v>
      </c>
      <c r="AY179" s="126" t="s">
        <v>346</v>
      </c>
      <c r="AZ179" s="227">
        <v>0</v>
      </c>
      <c r="BA179" s="227">
        <v>0</v>
      </c>
      <c r="BB179" s="227">
        <v>0</v>
      </c>
      <c r="BC179" s="227">
        <v>0</v>
      </c>
      <c r="BE179" s="126" t="s">
        <v>345</v>
      </c>
      <c r="BF179" s="126" t="s">
        <v>346</v>
      </c>
      <c r="BG179" s="227">
        <v>0</v>
      </c>
      <c r="BH179" s="227">
        <v>0</v>
      </c>
      <c r="BI179" s="227">
        <v>0</v>
      </c>
      <c r="BJ179" s="227">
        <v>0</v>
      </c>
      <c r="BL179" s="126" t="s">
        <v>345</v>
      </c>
      <c r="BM179" s="126" t="s">
        <v>346</v>
      </c>
      <c r="BN179" s="227">
        <v>0</v>
      </c>
      <c r="BO179" s="227">
        <v>0</v>
      </c>
      <c r="BP179" s="227">
        <v>0</v>
      </c>
      <c r="BQ179" s="227">
        <v>0</v>
      </c>
      <c r="BS179" s="126" t="s">
        <v>345</v>
      </c>
      <c r="BT179" s="126" t="s">
        <v>346</v>
      </c>
      <c r="BU179" s="227">
        <v>0</v>
      </c>
      <c r="BV179" s="227">
        <v>0</v>
      </c>
      <c r="BW179" s="227">
        <v>0</v>
      </c>
      <c r="BX179" s="227">
        <v>0</v>
      </c>
      <c r="BZ179" s="126" t="s">
        <v>345</v>
      </c>
      <c r="CA179" s="126" t="s">
        <v>346</v>
      </c>
      <c r="CB179" s="227">
        <v>0</v>
      </c>
      <c r="CC179" s="227">
        <v>0</v>
      </c>
      <c r="CD179" s="227">
        <v>0</v>
      </c>
      <c r="CE179" s="227">
        <v>0</v>
      </c>
    </row>
    <row r="180" spans="1:83">
      <c r="A180" s="126" t="s">
        <v>347</v>
      </c>
      <c r="B180" s="126" t="s">
        <v>348</v>
      </c>
      <c r="C180" s="227">
        <v>0</v>
      </c>
      <c r="D180" s="227">
        <v>0</v>
      </c>
      <c r="E180" s="227">
        <v>0</v>
      </c>
      <c r="F180" s="227">
        <v>0</v>
      </c>
      <c r="H180" s="126" t="s">
        <v>347</v>
      </c>
      <c r="I180" s="126" t="s">
        <v>348</v>
      </c>
      <c r="J180" s="227">
        <v>0</v>
      </c>
      <c r="K180" s="227">
        <v>0</v>
      </c>
      <c r="L180" s="227">
        <v>0</v>
      </c>
      <c r="M180" s="227">
        <v>0</v>
      </c>
      <c r="O180" s="126" t="s">
        <v>347</v>
      </c>
      <c r="P180" s="126" t="s">
        <v>348</v>
      </c>
      <c r="Q180" s="227">
        <v>0</v>
      </c>
      <c r="R180" s="227">
        <v>0</v>
      </c>
      <c r="S180" s="227">
        <v>0</v>
      </c>
      <c r="T180" s="227">
        <v>0</v>
      </c>
      <c r="V180" s="126" t="s">
        <v>347</v>
      </c>
      <c r="W180" s="126" t="s">
        <v>348</v>
      </c>
      <c r="X180" s="227">
        <v>0</v>
      </c>
      <c r="Y180" s="227">
        <v>0</v>
      </c>
      <c r="Z180" s="227">
        <v>0</v>
      </c>
      <c r="AA180" s="227">
        <v>0</v>
      </c>
      <c r="AC180" s="126" t="s">
        <v>347</v>
      </c>
      <c r="AD180" s="126" t="s">
        <v>348</v>
      </c>
      <c r="AE180" s="227">
        <v>0</v>
      </c>
      <c r="AF180" s="227">
        <v>0</v>
      </c>
      <c r="AG180" s="227">
        <v>0</v>
      </c>
      <c r="AH180" s="227">
        <v>0</v>
      </c>
      <c r="AJ180" s="126" t="s">
        <v>347</v>
      </c>
      <c r="AK180" s="126" t="s">
        <v>348</v>
      </c>
      <c r="AL180" s="227">
        <v>0</v>
      </c>
      <c r="AM180" s="227">
        <v>0</v>
      </c>
      <c r="AN180" s="227">
        <v>0</v>
      </c>
      <c r="AO180" s="227">
        <v>0</v>
      </c>
      <c r="AQ180" s="126" t="s">
        <v>347</v>
      </c>
      <c r="AR180" s="126" t="s">
        <v>348</v>
      </c>
      <c r="AS180" s="227">
        <v>0</v>
      </c>
      <c r="AT180" s="227">
        <v>0</v>
      </c>
      <c r="AU180" s="227">
        <v>0</v>
      </c>
      <c r="AV180" s="227">
        <v>0</v>
      </c>
      <c r="AX180" s="126" t="s">
        <v>347</v>
      </c>
      <c r="AY180" s="126" t="s">
        <v>348</v>
      </c>
      <c r="AZ180" s="227">
        <v>0</v>
      </c>
      <c r="BA180" s="227">
        <v>0</v>
      </c>
      <c r="BB180" s="227">
        <v>0</v>
      </c>
      <c r="BC180" s="227">
        <v>0</v>
      </c>
      <c r="BE180" s="126" t="s">
        <v>347</v>
      </c>
      <c r="BF180" s="126" t="s">
        <v>348</v>
      </c>
      <c r="BG180" s="227">
        <v>0</v>
      </c>
      <c r="BH180" s="227">
        <v>0</v>
      </c>
      <c r="BI180" s="227">
        <v>0</v>
      </c>
      <c r="BJ180" s="227">
        <v>0</v>
      </c>
      <c r="BL180" s="126" t="s">
        <v>347</v>
      </c>
      <c r="BM180" s="126" t="s">
        <v>348</v>
      </c>
      <c r="BN180" s="227">
        <v>0</v>
      </c>
      <c r="BO180" s="227">
        <v>0</v>
      </c>
      <c r="BP180" s="227">
        <v>0</v>
      </c>
      <c r="BQ180" s="227">
        <v>0</v>
      </c>
      <c r="BS180" s="126" t="s">
        <v>347</v>
      </c>
      <c r="BT180" s="126" t="s">
        <v>348</v>
      </c>
      <c r="BU180" s="227">
        <v>0</v>
      </c>
      <c r="BV180" s="227">
        <v>0</v>
      </c>
      <c r="BW180" s="227">
        <v>0</v>
      </c>
      <c r="BX180" s="227">
        <v>0</v>
      </c>
      <c r="BZ180" s="126" t="s">
        <v>347</v>
      </c>
      <c r="CA180" s="126" t="s">
        <v>348</v>
      </c>
      <c r="CB180" s="227">
        <v>0</v>
      </c>
      <c r="CC180" s="227">
        <v>0</v>
      </c>
      <c r="CD180" s="227">
        <v>0</v>
      </c>
      <c r="CE180" s="227">
        <v>0</v>
      </c>
    </row>
    <row r="181" spans="1:83">
      <c r="A181" s="126" t="s">
        <v>349</v>
      </c>
      <c r="B181" s="126" t="s">
        <v>350</v>
      </c>
      <c r="C181" s="227">
        <v>0</v>
      </c>
      <c r="D181" s="227">
        <v>0</v>
      </c>
      <c r="E181" s="227">
        <v>0</v>
      </c>
      <c r="F181" s="227">
        <v>0</v>
      </c>
      <c r="H181" s="126" t="s">
        <v>349</v>
      </c>
      <c r="I181" s="126" t="s">
        <v>350</v>
      </c>
      <c r="J181" s="227">
        <v>0</v>
      </c>
      <c r="K181" s="227">
        <v>0</v>
      </c>
      <c r="L181" s="227">
        <v>0</v>
      </c>
      <c r="M181" s="227">
        <v>0</v>
      </c>
      <c r="O181" s="126" t="s">
        <v>349</v>
      </c>
      <c r="P181" s="126" t="s">
        <v>350</v>
      </c>
      <c r="Q181" s="227">
        <v>0</v>
      </c>
      <c r="R181" s="227">
        <v>0</v>
      </c>
      <c r="S181" s="227">
        <v>0</v>
      </c>
      <c r="T181" s="227">
        <v>0</v>
      </c>
      <c r="V181" s="126" t="s">
        <v>349</v>
      </c>
      <c r="W181" s="126" t="s">
        <v>350</v>
      </c>
      <c r="X181" s="227">
        <v>0</v>
      </c>
      <c r="Y181" s="227">
        <v>0</v>
      </c>
      <c r="Z181" s="227">
        <v>0</v>
      </c>
      <c r="AA181" s="227">
        <v>0</v>
      </c>
      <c r="AC181" s="126" t="s">
        <v>349</v>
      </c>
      <c r="AD181" s="126" t="s">
        <v>350</v>
      </c>
      <c r="AE181" s="227">
        <v>0</v>
      </c>
      <c r="AF181" s="227">
        <v>0</v>
      </c>
      <c r="AG181" s="227">
        <v>0</v>
      </c>
      <c r="AH181" s="227">
        <v>0</v>
      </c>
      <c r="AJ181" s="126" t="s">
        <v>349</v>
      </c>
      <c r="AK181" s="126" t="s">
        <v>350</v>
      </c>
      <c r="AL181" s="227">
        <v>0</v>
      </c>
      <c r="AM181" s="227">
        <v>0</v>
      </c>
      <c r="AN181" s="227">
        <v>0</v>
      </c>
      <c r="AO181" s="227">
        <v>0</v>
      </c>
      <c r="AQ181" s="126" t="s">
        <v>349</v>
      </c>
      <c r="AR181" s="126" t="s">
        <v>350</v>
      </c>
      <c r="AS181" s="227">
        <v>0</v>
      </c>
      <c r="AT181" s="227">
        <v>0</v>
      </c>
      <c r="AU181" s="227">
        <v>0</v>
      </c>
      <c r="AV181" s="227">
        <v>0</v>
      </c>
      <c r="AX181" s="126" t="s">
        <v>349</v>
      </c>
      <c r="AY181" s="126" t="s">
        <v>350</v>
      </c>
      <c r="AZ181" s="227">
        <v>0</v>
      </c>
      <c r="BA181" s="227">
        <v>0</v>
      </c>
      <c r="BB181" s="227">
        <v>0</v>
      </c>
      <c r="BC181" s="227">
        <v>0</v>
      </c>
      <c r="BE181" s="126" t="s">
        <v>349</v>
      </c>
      <c r="BF181" s="126" t="s">
        <v>350</v>
      </c>
      <c r="BG181" s="227">
        <v>0</v>
      </c>
      <c r="BH181" s="227">
        <v>0</v>
      </c>
      <c r="BI181" s="227">
        <v>0</v>
      </c>
      <c r="BJ181" s="227">
        <v>0</v>
      </c>
      <c r="BL181" s="126" t="s">
        <v>349</v>
      </c>
      <c r="BM181" s="126" t="s">
        <v>350</v>
      </c>
      <c r="BN181" s="227">
        <v>0</v>
      </c>
      <c r="BO181" s="227">
        <v>0</v>
      </c>
      <c r="BP181" s="227">
        <v>0</v>
      </c>
      <c r="BQ181" s="227">
        <v>0</v>
      </c>
      <c r="BS181" s="126" t="s">
        <v>349</v>
      </c>
      <c r="BT181" s="126" t="s">
        <v>350</v>
      </c>
      <c r="BU181" s="227">
        <v>0</v>
      </c>
      <c r="BV181" s="227">
        <v>0</v>
      </c>
      <c r="BW181" s="227">
        <v>0</v>
      </c>
      <c r="BX181" s="227">
        <v>0</v>
      </c>
      <c r="BZ181" s="126" t="s">
        <v>349</v>
      </c>
      <c r="CA181" s="126" t="s">
        <v>350</v>
      </c>
      <c r="CB181" s="227">
        <v>0</v>
      </c>
      <c r="CC181" s="227">
        <v>0</v>
      </c>
      <c r="CD181" s="227">
        <v>0</v>
      </c>
      <c r="CE181" s="227">
        <v>0</v>
      </c>
    </row>
    <row r="182" spans="1:83">
      <c r="A182" s="126" t="s">
        <v>351</v>
      </c>
      <c r="B182" s="126" t="s">
        <v>352</v>
      </c>
      <c r="C182" s="227">
        <v>0</v>
      </c>
      <c r="D182" s="227">
        <v>0</v>
      </c>
      <c r="E182" s="227">
        <v>0</v>
      </c>
      <c r="F182" s="227">
        <v>0</v>
      </c>
      <c r="H182" s="126" t="s">
        <v>351</v>
      </c>
      <c r="I182" s="126" t="s">
        <v>352</v>
      </c>
      <c r="J182" s="227">
        <v>0</v>
      </c>
      <c r="K182" s="227">
        <v>0</v>
      </c>
      <c r="L182" s="227">
        <v>0</v>
      </c>
      <c r="M182" s="227">
        <v>0</v>
      </c>
      <c r="O182" s="126" t="s">
        <v>351</v>
      </c>
      <c r="P182" s="126" t="s">
        <v>352</v>
      </c>
      <c r="Q182" s="227">
        <v>0</v>
      </c>
      <c r="R182" s="227">
        <v>0</v>
      </c>
      <c r="S182" s="227">
        <v>0</v>
      </c>
      <c r="T182" s="227">
        <v>0</v>
      </c>
      <c r="V182" s="126" t="s">
        <v>351</v>
      </c>
      <c r="W182" s="126" t="s">
        <v>352</v>
      </c>
      <c r="X182" s="227">
        <v>0</v>
      </c>
      <c r="Y182" s="227">
        <v>0</v>
      </c>
      <c r="Z182" s="227">
        <v>0</v>
      </c>
      <c r="AA182" s="227">
        <v>0</v>
      </c>
      <c r="AC182" s="126" t="s">
        <v>351</v>
      </c>
      <c r="AD182" s="126" t="s">
        <v>352</v>
      </c>
      <c r="AE182" s="227">
        <v>0</v>
      </c>
      <c r="AF182" s="227">
        <v>0</v>
      </c>
      <c r="AG182" s="227">
        <v>0</v>
      </c>
      <c r="AH182" s="227">
        <v>0</v>
      </c>
      <c r="AJ182" s="126" t="s">
        <v>351</v>
      </c>
      <c r="AK182" s="126" t="s">
        <v>352</v>
      </c>
      <c r="AL182" s="227">
        <v>0</v>
      </c>
      <c r="AM182" s="227">
        <v>0</v>
      </c>
      <c r="AN182" s="227">
        <v>0</v>
      </c>
      <c r="AO182" s="227">
        <v>0</v>
      </c>
      <c r="AQ182" s="126" t="s">
        <v>351</v>
      </c>
      <c r="AR182" s="126" t="s">
        <v>352</v>
      </c>
      <c r="AS182" s="227">
        <v>0</v>
      </c>
      <c r="AT182" s="227">
        <v>0</v>
      </c>
      <c r="AU182" s="227">
        <v>0</v>
      </c>
      <c r="AV182" s="227">
        <v>0</v>
      </c>
      <c r="AX182" s="126" t="s">
        <v>351</v>
      </c>
      <c r="AY182" s="126" t="s">
        <v>352</v>
      </c>
      <c r="AZ182" s="227">
        <v>0</v>
      </c>
      <c r="BA182" s="227">
        <v>0</v>
      </c>
      <c r="BB182" s="227">
        <v>0</v>
      </c>
      <c r="BC182" s="227">
        <v>0</v>
      </c>
      <c r="BE182" s="126" t="s">
        <v>351</v>
      </c>
      <c r="BF182" s="126" t="s">
        <v>352</v>
      </c>
      <c r="BG182" s="227">
        <v>0</v>
      </c>
      <c r="BH182" s="227">
        <v>0</v>
      </c>
      <c r="BI182" s="227">
        <v>0</v>
      </c>
      <c r="BJ182" s="227">
        <v>0</v>
      </c>
      <c r="BL182" s="126" t="s">
        <v>351</v>
      </c>
      <c r="BM182" s="126" t="s">
        <v>352</v>
      </c>
      <c r="BN182" s="227">
        <v>0</v>
      </c>
      <c r="BO182" s="227">
        <v>0</v>
      </c>
      <c r="BP182" s="227">
        <v>0</v>
      </c>
      <c r="BQ182" s="227">
        <v>0</v>
      </c>
      <c r="BS182" s="126" t="s">
        <v>351</v>
      </c>
      <c r="BT182" s="126" t="s">
        <v>352</v>
      </c>
      <c r="BU182" s="227">
        <v>0</v>
      </c>
      <c r="BV182" s="227">
        <v>0</v>
      </c>
      <c r="BW182" s="227">
        <v>0</v>
      </c>
      <c r="BX182" s="227">
        <v>0</v>
      </c>
      <c r="BZ182" s="126" t="s">
        <v>351</v>
      </c>
      <c r="CA182" s="126" t="s">
        <v>352</v>
      </c>
      <c r="CB182" s="227">
        <v>0</v>
      </c>
      <c r="CC182" s="227">
        <v>0</v>
      </c>
      <c r="CD182" s="227">
        <v>0</v>
      </c>
      <c r="CE182" s="227">
        <v>0</v>
      </c>
    </row>
    <row r="183" spans="1:83">
      <c r="A183" s="126" t="s">
        <v>353</v>
      </c>
      <c r="B183" s="126" t="s">
        <v>354</v>
      </c>
      <c r="C183" s="227">
        <v>0</v>
      </c>
      <c r="D183" s="227">
        <v>0</v>
      </c>
      <c r="E183" s="227">
        <v>0</v>
      </c>
      <c r="F183" s="227">
        <v>0</v>
      </c>
      <c r="H183" s="126" t="s">
        <v>353</v>
      </c>
      <c r="I183" s="126" t="s">
        <v>354</v>
      </c>
      <c r="J183" s="227">
        <v>0</v>
      </c>
      <c r="K183" s="227">
        <v>0</v>
      </c>
      <c r="L183" s="227">
        <v>0</v>
      </c>
      <c r="M183" s="227">
        <v>0</v>
      </c>
      <c r="O183" s="126" t="s">
        <v>353</v>
      </c>
      <c r="P183" s="126" t="s">
        <v>354</v>
      </c>
      <c r="Q183" s="227">
        <v>0</v>
      </c>
      <c r="R183" s="227">
        <v>0</v>
      </c>
      <c r="S183" s="227">
        <v>0</v>
      </c>
      <c r="T183" s="227">
        <v>0</v>
      </c>
      <c r="V183" s="126" t="s">
        <v>353</v>
      </c>
      <c r="W183" s="126" t="s">
        <v>354</v>
      </c>
      <c r="X183" s="227">
        <v>0</v>
      </c>
      <c r="Y183" s="227">
        <v>0</v>
      </c>
      <c r="Z183" s="227">
        <v>0</v>
      </c>
      <c r="AA183" s="227">
        <v>0</v>
      </c>
      <c r="AC183" s="126" t="s">
        <v>353</v>
      </c>
      <c r="AD183" s="126" t="s">
        <v>354</v>
      </c>
      <c r="AE183" s="227">
        <v>0</v>
      </c>
      <c r="AF183" s="227">
        <v>0</v>
      </c>
      <c r="AG183" s="227">
        <v>0</v>
      </c>
      <c r="AH183" s="227">
        <v>0</v>
      </c>
      <c r="AJ183" s="126" t="s">
        <v>353</v>
      </c>
      <c r="AK183" s="126" t="s">
        <v>354</v>
      </c>
      <c r="AL183" s="227">
        <v>0</v>
      </c>
      <c r="AM183" s="227">
        <v>0</v>
      </c>
      <c r="AN183" s="227">
        <v>0</v>
      </c>
      <c r="AO183" s="227">
        <v>0</v>
      </c>
      <c r="AQ183" s="126" t="s">
        <v>353</v>
      </c>
      <c r="AR183" s="126" t="s">
        <v>354</v>
      </c>
      <c r="AS183" s="227">
        <v>0</v>
      </c>
      <c r="AT183" s="227">
        <v>0</v>
      </c>
      <c r="AU183" s="227">
        <v>0</v>
      </c>
      <c r="AV183" s="227">
        <v>0</v>
      </c>
      <c r="AX183" s="126" t="s">
        <v>353</v>
      </c>
      <c r="AY183" s="126" t="s">
        <v>354</v>
      </c>
      <c r="AZ183" s="227">
        <v>0</v>
      </c>
      <c r="BA183" s="227">
        <v>0</v>
      </c>
      <c r="BB183" s="227">
        <v>0</v>
      </c>
      <c r="BC183" s="227">
        <v>0</v>
      </c>
      <c r="BE183" s="126" t="s">
        <v>353</v>
      </c>
      <c r="BF183" s="126" t="s">
        <v>354</v>
      </c>
      <c r="BG183" s="227">
        <v>0</v>
      </c>
      <c r="BH183" s="227">
        <v>0</v>
      </c>
      <c r="BI183" s="227">
        <v>0</v>
      </c>
      <c r="BJ183" s="227">
        <v>0</v>
      </c>
      <c r="BL183" s="126" t="s">
        <v>353</v>
      </c>
      <c r="BM183" s="126" t="s">
        <v>354</v>
      </c>
      <c r="BN183" s="227">
        <v>0</v>
      </c>
      <c r="BO183" s="227">
        <v>0</v>
      </c>
      <c r="BP183" s="227">
        <v>0</v>
      </c>
      <c r="BQ183" s="227">
        <v>0</v>
      </c>
      <c r="BS183" s="126" t="s">
        <v>353</v>
      </c>
      <c r="BT183" s="126" t="s">
        <v>354</v>
      </c>
      <c r="BU183" s="227">
        <v>0</v>
      </c>
      <c r="BV183" s="227">
        <v>0</v>
      </c>
      <c r="BW183" s="227">
        <v>0</v>
      </c>
      <c r="BX183" s="227">
        <v>0</v>
      </c>
      <c r="BZ183" s="126" t="s">
        <v>353</v>
      </c>
      <c r="CA183" s="126" t="s">
        <v>354</v>
      </c>
      <c r="CB183" s="227">
        <v>0</v>
      </c>
      <c r="CC183" s="227">
        <v>0</v>
      </c>
      <c r="CD183" s="227">
        <v>0</v>
      </c>
      <c r="CE183" s="227">
        <v>0</v>
      </c>
    </row>
    <row r="184" spans="1:83">
      <c r="A184" s="126" t="s">
        <v>355</v>
      </c>
      <c r="B184" s="126" t="s">
        <v>356</v>
      </c>
      <c r="C184" s="227">
        <v>0</v>
      </c>
      <c r="D184" s="227">
        <v>0</v>
      </c>
      <c r="E184" s="227">
        <v>0</v>
      </c>
      <c r="F184" s="227">
        <v>0</v>
      </c>
      <c r="H184" s="126" t="s">
        <v>355</v>
      </c>
      <c r="I184" s="126" t="s">
        <v>356</v>
      </c>
      <c r="J184" s="227">
        <v>0</v>
      </c>
      <c r="K184" s="227">
        <v>0</v>
      </c>
      <c r="L184" s="227">
        <v>0</v>
      </c>
      <c r="M184" s="227">
        <v>0</v>
      </c>
      <c r="O184" s="126" t="s">
        <v>355</v>
      </c>
      <c r="P184" s="126" t="s">
        <v>356</v>
      </c>
      <c r="Q184" s="227">
        <v>0</v>
      </c>
      <c r="R184" s="227">
        <v>0</v>
      </c>
      <c r="S184" s="227">
        <v>0</v>
      </c>
      <c r="T184" s="227">
        <v>0</v>
      </c>
      <c r="V184" s="126" t="s">
        <v>355</v>
      </c>
      <c r="W184" s="126" t="s">
        <v>356</v>
      </c>
      <c r="X184" s="227">
        <v>0</v>
      </c>
      <c r="Y184" s="227">
        <v>0</v>
      </c>
      <c r="Z184" s="227">
        <v>0</v>
      </c>
      <c r="AA184" s="227">
        <v>0</v>
      </c>
      <c r="AC184" s="126" t="s">
        <v>355</v>
      </c>
      <c r="AD184" s="126" t="s">
        <v>356</v>
      </c>
      <c r="AE184" s="227">
        <v>0</v>
      </c>
      <c r="AF184" s="227">
        <v>0</v>
      </c>
      <c r="AG184" s="227">
        <v>0</v>
      </c>
      <c r="AH184" s="227">
        <v>0</v>
      </c>
      <c r="AJ184" s="126" t="s">
        <v>355</v>
      </c>
      <c r="AK184" s="126" t="s">
        <v>356</v>
      </c>
      <c r="AL184" s="227">
        <v>0</v>
      </c>
      <c r="AM184" s="227">
        <v>0</v>
      </c>
      <c r="AN184" s="227">
        <v>0</v>
      </c>
      <c r="AO184" s="227">
        <v>0</v>
      </c>
      <c r="AQ184" s="126" t="s">
        <v>355</v>
      </c>
      <c r="AR184" s="126" t="s">
        <v>356</v>
      </c>
      <c r="AS184" s="227">
        <v>0</v>
      </c>
      <c r="AT184" s="227">
        <v>0</v>
      </c>
      <c r="AU184" s="227">
        <v>0</v>
      </c>
      <c r="AV184" s="227">
        <v>0</v>
      </c>
      <c r="AX184" s="126" t="s">
        <v>355</v>
      </c>
      <c r="AY184" s="126" t="s">
        <v>356</v>
      </c>
      <c r="AZ184" s="227">
        <v>0</v>
      </c>
      <c r="BA184" s="227">
        <v>0</v>
      </c>
      <c r="BB184" s="227">
        <v>0</v>
      </c>
      <c r="BC184" s="227">
        <v>0</v>
      </c>
      <c r="BE184" s="126" t="s">
        <v>355</v>
      </c>
      <c r="BF184" s="126" t="s">
        <v>356</v>
      </c>
      <c r="BG184" s="227">
        <v>0</v>
      </c>
      <c r="BH184" s="227">
        <v>0</v>
      </c>
      <c r="BI184" s="227">
        <v>0</v>
      </c>
      <c r="BJ184" s="227">
        <v>0</v>
      </c>
      <c r="BL184" s="126" t="s">
        <v>355</v>
      </c>
      <c r="BM184" s="126" t="s">
        <v>356</v>
      </c>
      <c r="BN184" s="227">
        <v>0</v>
      </c>
      <c r="BO184" s="227">
        <v>0</v>
      </c>
      <c r="BP184" s="227">
        <v>0</v>
      </c>
      <c r="BQ184" s="227">
        <v>0</v>
      </c>
      <c r="BS184" s="126" t="s">
        <v>355</v>
      </c>
      <c r="BT184" s="126" t="s">
        <v>356</v>
      </c>
      <c r="BU184" s="227">
        <v>0</v>
      </c>
      <c r="BV184" s="227">
        <v>0</v>
      </c>
      <c r="BW184" s="227">
        <v>0</v>
      </c>
      <c r="BX184" s="227">
        <v>0</v>
      </c>
      <c r="BZ184" s="126" t="s">
        <v>355</v>
      </c>
      <c r="CA184" s="126" t="s">
        <v>356</v>
      </c>
      <c r="CB184" s="227">
        <v>0</v>
      </c>
      <c r="CC184" s="227">
        <v>0</v>
      </c>
      <c r="CD184" s="227">
        <v>0</v>
      </c>
      <c r="CE184" s="227">
        <v>0</v>
      </c>
    </row>
    <row r="185" spans="1:83">
      <c r="A185" s="126" t="s">
        <v>357</v>
      </c>
      <c r="B185" s="126" t="s">
        <v>358</v>
      </c>
      <c r="C185" s="227">
        <v>0</v>
      </c>
      <c r="D185" s="227">
        <v>0</v>
      </c>
      <c r="E185" s="227">
        <v>0</v>
      </c>
      <c r="F185" s="227">
        <v>0</v>
      </c>
      <c r="H185" s="126" t="s">
        <v>357</v>
      </c>
      <c r="I185" s="126" t="s">
        <v>358</v>
      </c>
      <c r="J185" s="227">
        <v>0</v>
      </c>
      <c r="K185" s="227">
        <v>0</v>
      </c>
      <c r="L185" s="227">
        <v>0</v>
      </c>
      <c r="M185" s="227">
        <v>0</v>
      </c>
      <c r="O185" s="126" t="s">
        <v>357</v>
      </c>
      <c r="P185" s="126" t="s">
        <v>358</v>
      </c>
      <c r="Q185" s="227">
        <v>0</v>
      </c>
      <c r="R185" s="227">
        <v>0</v>
      </c>
      <c r="S185" s="227">
        <v>0</v>
      </c>
      <c r="T185" s="227">
        <v>0</v>
      </c>
      <c r="V185" s="126" t="s">
        <v>357</v>
      </c>
      <c r="W185" s="126" t="s">
        <v>358</v>
      </c>
      <c r="X185" s="227">
        <v>0</v>
      </c>
      <c r="Y185" s="227">
        <v>0</v>
      </c>
      <c r="Z185" s="227">
        <v>0</v>
      </c>
      <c r="AA185" s="227">
        <v>0</v>
      </c>
      <c r="AC185" s="126" t="s">
        <v>357</v>
      </c>
      <c r="AD185" s="126" t="s">
        <v>358</v>
      </c>
      <c r="AE185" s="227">
        <v>0</v>
      </c>
      <c r="AF185" s="227">
        <v>0</v>
      </c>
      <c r="AG185" s="227">
        <v>0</v>
      </c>
      <c r="AH185" s="227">
        <v>0</v>
      </c>
      <c r="AJ185" s="126" t="s">
        <v>357</v>
      </c>
      <c r="AK185" s="126" t="s">
        <v>358</v>
      </c>
      <c r="AL185" s="227">
        <v>0</v>
      </c>
      <c r="AM185" s="227">
        <v>0</v>
      </c>
      <c r="AN185" s="227">
        <v>0</v>
      </c>
      <c r="AO185" s="227">
        <v>0</v>
      </c>
      <c r="AQ185" s="126" t="s">
        <v>357</v>
      </c>
      <c r="AR185" s="126" t="s">
        <v>358</v>
      </c>
      <c r="AS185" s="227">
        <v>0</v>
      </c>
      <c r="AT185" s="227">
        <v>0</v>
      </c>
      <c r="AU185" s="227">
        <v>0</v>
      </c>
      <c r="AV185" s="227">
        <v>0</v>
      </c>
      <c r="AX185" s="126" t="s">
        <v>357</v>
      </c>
      <c r="AY185" s="126" t="s">
        <v>358</v>
      </c>
      <c r="AZ185" s="227">
        <v>0</v>
      </c>
      <c r="BA185" s="227">
        <v>0</v>
      </c>
      <c r="BB185" s="227">
        <v>0</v>
      </c>
      <c r="BC185" s="227">
        <v>0</v>
      </c>
      <c r="BE185" s="126" t="s">
        <v>357</v>
      </c>
      <c r="BF185" s="126" t="s">
        <v>358</v>
      </c>
      <c r="BG185" s="227">
        <v>0</v>
      </c>
      <c r="BH185" s="227">
        <v>0</v>
      </c>
      <c r="BI185" s="227">
        <v>0</v>
      </c>
      <c r="BJ185" s="227">
        <v>0</v>
      </c>
      <c r="BL185" s="126" t="s">
        <v>357</v>
      </c>
      <c r="BM185" s="126" t="s">
        <v>358</v>
      </c>
      <c r="BN185" s="227">
        <v>0</v>
      </c>
      <c r="BO185" s="227">
        <v>0</v>
      </c>
      <c r="BP185" s="227">
        <v>0</v>
      </c>
      <c r="BQ185" s="227">
        <v>0</v>
      </c>
      <c r="BS185" s="126" t="s">
        <v>357</v>
      </c>
      <c r="BT185" s="126" t="s">
        <v>358</v>
      </c>
      <c r="BU185" s="227">
        <v>0</v>
      </c>
      <c r="BV185" s="227">
        <v>0</v>
      </c>
      <c r="BW185" s="227">
        <v>0</v>
      </c>
      <c r="BX185" s="227">
        <v>0</v>
      </c>
      <c r="BZ185" s="126" t="s">
        <v>357</v>
      </c>
      <c r="CA185" s="126" t="s">
        <v>358</v>
      </c>
      <c r="CB185" s="227">
        <v>0</v>
      </c>
      <c r="CC185" s="227">
        <v>0</v>
      </c>
      <c r="CD185" s="227">
        <v>0</v>
      </c>
      <c r="CE185" s="227">
        <v>0</v>
      </c>
    </row>
    <row r="186" spans="1:83">
      <c r="A186" s="126" t="s">
        <v>359</v>
      </c>
      <c r="B186" s="126" t="s">
        <v>360</v>
      </c>
      <c r="C186" s="227">
        <v>0</v>
      </c>
      <c r="D186" s="227">
        <v>0</v>
      </c>
      <c r="E186" s="227">
        <v>0</v>
      </c>
      <c r="F186" s="227">
        <v>0</v>
      </c>
      <c r="H186" s="126" t="s">
        <v>359</v>
      </c>
      <c r="I186" s="126" t="s">
        <v>360</v>
      </c>
      <c r="J186" s="227">
        <v>0</v>
      </c>
      <c r="K186" s="227">
        <v>0</v>
      </c>
      <c r="L186" s="227">
        <v>0</v>
      </c>
      <c r="M186" s="227">
        <v>0</v>
      </c>
      <c r="O186" s="126" t="s">
        <v>359</v>
      </c>
      <c r="P186" s="126" t="s">
        <v>360</v>
      </c>
      <c r="Q186" s="227">
        <v>0</v>
      </c>
      <c r="R186" s="227">
        <v>0</v>
      </c>
      <c r="S186" s="227">
        <v>0</v>
      </c>
      <c r="T186" s="227">
        <v>0</v>
      </c>
      <c r="V186" s="126" t="s">
        <v>359</v>
      </c>
      <c r="W186" s="126" t="s">
        <v>360</v>
      </c>
      <c r="X186" s="227">
        <v>0</v>
      </c>
      <c r="Y186" s="227">
        <v>0</v>
      </c>
      <c r="Z186" s="227">
        <v>0</v>
      </c>
      <c r="AA186" s="227">
        <v>0</v>
      </c>
      <c r="AC186" s="126" t="s">
        <v>359</v>
      </c>
      <c r="AD186" s="126" t="s">
        <v>360</v>
      </c>
      <c r="AE186" s="227">
        <v>0</v>
      </c>
      <c r="AF186" s="227">
        <v>0</v>
      </c>
      <c r="AG186" s="227">
        <v>0</v>
      </c>
      <c r="AH186" s="227">
        <v>0</v>
      </c>
      <c r="AJ186" s="126" t="s">
        <v>359</v>
      </c>
      <c r="AK186" s="126" t="s">
        <v>360</v>
      </c>
      <c r="AL186" s="227">
        <v>0</v>
      </c>
      <c r="AM186" s="227">
        <v>0</v>
      </c>
      <c r="AN186" s="227">
        <v>0</v>
      </c>
      <c r="AO186" s="227">
        <v>0</v>
      </c>
      <c r="AQ186" s="126" t="s">
        <v>359</v>
      </c>
      <c r="AR186" s="126" t="s">
        <v>360</v>
      </c>
      <c r="AS186" s="227">
        <v>0</v>
      </c>
      <c r="AT186" s="227">
        <v>0</v>
      </c>
      <c r="AU186" s="227">
        <v>0</v>
      </c>
      <c r="AV186" s="227">
        <v>0</v>
      </c>
      <c r="AX186" s="126" t="s">
        <v>359</v>
      </c>
      <c r="AY186" s="126" t="s">
        <v>360</v>
      </c>
      <c r="AZ186" s="227">
        <v>0</v>
      </c>
      <c r="BA186" s="227">
        <v>0</v>
      </c>
      <c r="BB186" s="227">
        <v>0</v>
      </c>
      <c r="BC186" s="227">
        <v>0</v>
      </c>
      <c r="BE186" s="126" t="s">
        <v>359</v>
      </c>
      <c r="BF186" s="126" t="s">
        <v>360</v>
      </c>
      <c r="BG186" s="227">
        <v>0</v>
      </c>
      <c r="BH186" s="227">
        <v>0</v>
      </c>
      <c r="BI186" s="227">
        <v>0</v>
      </c>
      <c r="BJ186" s="227">
        <v>0</v>
      </c>
      <c r="BL186" s="126" t="s">
        <v>359</v>
      </c>
      <c r="BM186" s="126" t="s">
        <v>360</v>
      </c>
      <c r="BN186" s="227">
        <v>0</v>
      </c>
      <c r="BO186" s="227">
        <v>0</v>
      </c>
      <c r="BP186" s="227">
        <v>0</v>
      </c>
      <c r="BQ186" s="227">
        <v>0</v>
      </c>
      <c r="BS186" s="126" t="s">
        <v>359</v>
      </c>
      <c r="BT186" s="126" t="s">
        <v>360</v>
      </c>
      <c r="BU186" s="227">
        <v>0</v>
      </c>
      <c r="BV186" s="227">
        <v>0</v>
      </c>
      <c r="BW186" s="227">
        <v>0</v>
      </c>
      <c r="BX186" s="227">
        <v>0</v>
      </c>
      <c r="BZ186" s="126" t="s">
        <v>359</v>
      </c>
      <c r="CA186" s="126" t="s">
        <v>360</v>
      </c>
      <c r="CB186" s="227">
        <v>0</v>
      </c>
      <c r="CC186" s="227">
        <v>0</v>
      </c>
      <c r="CD186" s="227">
        <v>0</v>
      </c>
      <c r="CE186" s="227">
        <v>0</v>
      </c>
    </row>
    <row r="187" spans="1:83">
      <c r="A187" s="126" t="s">
        <v>361</v>
      </c>
      <c r="B187" s="126" t="s">
        <v>362</v>
      </c>
      <c r="C187" s="227">
        <v>0</v>
      </c>
      <c r="D187" s="227">
        <v>0</v>
      </c>
      <c r="E187" s="227">
        <v>0</v>
      </c>
      <c r="F187" s="227">
        <v>0</v>
      </c>
      <c r="H187" s="126" t="s">
        <v>361</v>
      </c>
      <c r="I187" s="126" t="s">
        <v>362</v>
      </c>
      <c r="J187" s="227">
        <v>0</v>
      </c>
      <c r="K187" s="227">
        <v>0</v>
      </c>
      <c r="L187" s="227">
        <v>0</v>
      </c>
      <c r="M187" s="227">
        <v>0</v>
      </c>
      <c r="O187" s="126" t="s">
        <v>361</v>
      </c>
      <c r="P187" s="126" t="s">
        <v>362</v>
      </c>
      <c r="Q187" s="227">
        <v>0</v>
      </c>
      <c r="R187" s="227">
        <v>0</v>
      </c>
      <c r="S187" s="227">
        <v>0</v>
      </c>
      <c r="T187" s="227">
        <v>0</v>
      </c>
      <c r="V187" s="126" t="s">
        <v>361</v>
      </c>
      <c r="W187" s="126" t="s">
        <v>362</v>
      </c>
      <c r="X187" s="227">
        <v>0</v>
      </c>
      <c r="Y187" s="227">
        <v>0</v>
      </c>
      <c r="Z187" s="227">
        <v>0</v>
      </c>
      <c r="AA187" s="227">
        <v>0</v>
      </c>
      <c r="AC187" s="126" t="s">
        <v>361</v>
      </c>
      <c r="AD187" s="126" t="s">
        <v>362</v>
      </c>
      <c r="AE187" s="227">
        <v>0</v>
      </c>
      <c r="AF187" s="227">
        <v>0</v>
      </c>
      <c r="AG187" s="227">
        <v>0</v>
      </c>
      <c r="AH187" s="227">
        <v>0</v>
      </c>
      <c r="AJ187" s="126" t="s">
        <v>361</v>
      </c>
      <c r="AK187" s="126" t="s">
        <v>362</v>
      </c>
      <c r="AL187" s="227">
        <v>0</v>
      </c>
      <c r="AM187" s="227">
        <v>0</v>
      </c>
      <c r="AN187" s="227">
        <v>0</v>
      </c>
      <c r="AO187" s="227">
        <v>0</v>
      </c>
      <c r="AQ187" s="126" t="s">
        <v>361</v>
      </c>
      <c r="AR187" s="126" t="s">
        <v>362</v>
      </c>
      <c r="AS187" s="227">
        <v>0</v>
      </c>
      <c r="AT187" s="227">
        <v>0</v>
      </c>
      <c r="AU187" s="227">
        <v>0</v>
      </c>
      <c r="AV187" s="227">
        <v>0</v>
      </c>
      <c r="AX187" s="126" t="s">
        <v>361</v>
      </c>
      <c r="AY187" s="126" t="s">
        <v>362</v>
      </c>
      <c r="AZ187" s="227">
        <v>0</v>
      </c>
      <c r="BA187" s="227">
        <v>0</v>
      </c>
      <c r="BB187" s="227">
        <v>0</v>
      </c>
      <c r="BC187" s="227">
        <v>0</v>
      </c>
      <c r="BE187" s="126" t="s">
        <v>361</v>
      </c>
      <c r="BF187" s="126" t="s">
        <v>362</v>
      </c>
      <c r="BG187" s="227">
        <v>0</v>
      </c>
      <c r="BH187" s="227">
        <v>0</v>
      </c>
      <c r="BI187" s="227">
        <v>0</v>
      </c>
      <c r="BJ187" s="227">
        <v>0</v>
      </c>
      <c r="BL187" s="126" t="s">
        <v>361</v>
      </c>
      <c r="BM187" s="126" t="s">
        <v>362</v>
      </c>
      <c r="BN187" s="227">
        <v>0</v>
      </c>
      <c r="BO187" s="227">
        <v>0</v>
      </c>
      <c r="BP187" s="227">
        <v>0</v>
      </c>
      <c r="BQ187" s="227">
        <v>0</v>
      </c>
      <c r="BS187" s="126" t="s">
        <v>361</v>
      </c>
      <c r="BT187" s="126" t="s">
        <v>362</v>
      </c>
      <c r="BU187" s="227">
        <v>0</v>
      </c>
      <c r="BV187" s="227">
        <v>0</v>
      </c>
      <c r="BW187" s="227">
        <v>0</v>
      </c>
      <c r="BX187" s="227">
        <v>0</v>
      </c>
      <c r="BZ187" s="126" t="s">
        <v>361</v>
      </c>
      <c r="CA187" s="126" t="s">
        <v>362</v>
      </c>
      <c r="CB187" s="227">
        <v>0</v>
      </c>
      <c r="CC187" s="227">
        <v>0</v>
      </c>
      <c r="CD187" s="227">
        <v>0</v>
      </c>
      <c r="CE187" s="227">
        <v>0</v>
      </c>
    </row>
    <row r="188" spans="1:83">
      <c r="A188" s="126" t="s">
        <v>363</v>
      </c>
      <c r="B188" s="126" t="s">
        <v>364</v>
      </c>
      <c r="C188" s="227">
        <v>0</v>
      </c>
      <c r="D188" s="227">
        <v>0</v>
      </c>
      <c r="E188" s="227">
        <v>0</v>
      </c>
      <c r="F188" s="227">
        <v>0</v>
      </c>
      <c r="H188" s="126" t="s">
        <v>363</v>
      </c>
      <c r="I188" s="126" t="s">
        <v>364</v>
      </c>
      <c r="J188" s="227">
        <v>0</v>
      </c>
      <c r="K188" s="227">
        <v>0</v>
      </c>
      <c r="L188" s="227">
        <v>0</v>
      </c>
      <c r="M188" s="227">
        <v>0</v>
      </c>
      <c r="O188" s="126" t="s">
        <v>363</v>
      </c>
      <c r="P188" s="126" t="s">
        <v>364</v>
      </c>
      <c r="Q188" s="227">
        <v>0</v>
      </c>
      <c r="R188" s="227">
        <v>0</v>
      </c>
      <c r="S188" s="227">
        <v>0</v>
      </c>
      <c r="T188" s="227">
        <v>0</v>
      </c>
      <c r="V188" s="126" t="s">
        <v>363</v>
      </c>
      <c r="W188" s="126" t="s">
        <v>364</v>
      </c>
      <c r="X188" s="227">
        <v>0</v>
      </c>
      <c r="Y188" s="227">
        <v>0</v>
      </c>
      <c r="Z188" s="227">
        <v>0</v>
      </c>
      <c r="AA188" s="227">
        <v>0</v>
      </c>
      <c r="AC188" s="126" t="s">
        <v>363</v>
      </c>
      <c r="AD188" s="126" t="s">
        <v>364</v>
      </c>
      <c r="AE188" s="227">
        <v>0</v>
      </c>
      <c r="AF188" s="227">
        <v>0</v>
      </c>
      <c r="AG188" s="227">
        <v>0</v>
      </c>
      <c r="AH188" s="227">
        <v>0</v>
      </c>
      <c r="AJ188" s="126" t="s">
        <v>363</v>
      </c>
      <c r="AK188" s="126" t="s">
        <v>364</v>
      </c>
      <c r="AL188" s="227">
        <v>0</v>
      </c>
      <c r="AM188" s="227">
        <v>0</v>
      </c>
      <c r="AN188" s="227">
        <v>0</v>
      </c>
      <c r="AO188" s="227">
        <v>0</v>
      </c>
      <c r="AQ188" s="126" t="s">
        <v>363</v>
      </c>
      <c r="AR188" s="126" t="s">
        <v>364</v>
      </c>
      <c r="AS188" s="227">
        <v>0</v>
      </c>
      <c r="AT188" s="227">
        <v>0</v>
      </c>
      <c r="AU188" s="227">
        <v>0</v>
      </c>
      <c r="AV188" s="227">
        <v>0</v>
      </c>
      <c r="AX188" s="126" t="s">
        <v>363</v>
      </c>
      <c r="AY188" s="126" t="s">
        <v>364</v>
      </c>
      <c r="AZ188" s="227">
        <v>0</v>
      </c>
      <c r="BA188" s="227">
        <v>0</v>
      </c>
      <c r="BB188" s="227">
        <v>0</v>
      </c>
      <c r="BC188" s="227">
        <v>0</v>
      </c>
      <c r="BE188" s="126" t="s">
        <v>363</v>
      </c>
      <c r="BF188" s="126" t="s">
        <v>364</v>
      </c>
      <c r="BG188" s="227">
        <v>0</v>
      </c>
      <c r="BH188" s="227">
        <v>0</v>
      </c>
      <c r="BI188" s="227">
        <v>0</v>
      </c>
      <c r="BJ188" s="227">
        <v>0</v>
      </c>
      <c r="BL188" s="126" t="s">
        <v>363</v>
      </c>
      <c r="BM188" s="126" t="s">
        <v>364</v>
      </c>
      <c r="BN188" s="227">
        <v>0</v>
      </c>
      <c r="BO188" s="227">
        <v>0</v>
      </c>
      <c r="BP188" s="227">
        <v>0</v>
      </c>
      <c r="BQ188" s="227">
        <v>0</v>
      </c>
      <c r="BS188" s="126" t="s">
        <v>363</v>
      </c>
      <c r="BT188" s="126" t="s">
        <v>364</v>
      </c>
      <c r="BU188" s="227">
        <v>0</v>
      </c>
      <c r="BV188" s="227">
        <v>0</v>
      </c>
      <c r="BW188" s="227">
        <v>0</v>
      </c>
      <c r="BX188" s="227">
        <v>0</v>
      </c>
      <c r="BZ188" s="126" t="s">
        <v>363</v>
      </c>
      <c r="CA188" s="126" t="s">
        <v>364</v>
      </c>
      <c r="CB188" s="227">
        <v>0</v>
      </c>
      <c r="CC188" s="227">
        <v>0</v>
      </c>
      <c r="CD188" s="227">
        <v>0</v>
      </c>
      <c r="CE188" s="227">
        <v>0</v>
      </c>
    </row>
    <row r="189" spans="1:83">
      <c r="A189" s="126" t="s">
        <v>365</v>
      </c>
      <c r="B189" s="126" t="s">
        <v>366</v>
      </c>
      <c r="C189" s="227">
        <v>0</v>
      </c>
      <c r="D189" s="227">
        <v>0</v>
      </c>
      <c r="E189" s="227">
        <v>0</v>
      </c>
      <c r="F189" s="227">
        <v>0</v>
      </c>
      <c r="H189" s="126" t="s">
        <v>365</v>
      </c>
      <c r="I189" s="126" t="s">
        <v>366</v>
      </c>
      <c r="J189" s="227">
        <v>0</v>
      </c>
      <c r="K189" s="227">
        <v>0</v>
      </c>
      <c r="L189" s="227">
        <v>0</v>
      </c>
      <c r="M189" s="227">
        <v>0</v>
      </c>
      <c r="O189" s="126" t="s">
        <v>365</v>
      </c>
      <c r="P189" s="126" t="s">
        <v>366</v>
      </c>
      <c r="Q189" s="227">
        <v>0</v>
      </c>
      <c r="R189" s="227">
        <v>0</v>
      </c>
      <c r="S189" s="227">
        <v>0</v>
      </c>
      <c r="T189" s="227">
        <v>0</v>
      </c>
      <c r="V189" s="126" t="s">
        <v>365</v>
      </c>
      <c r="W189" s="126" t="s">
        <v>366</v>
      </c>
      <c r="X189" s="227">
        <v>0</v>
      </c>
      <c r="Y189" s="227">
        <v>0</v>
      </c>
      <c r="Z189" s="227">
        <v>0</v>
      </c>
      <c r="AA189" s="227">
        <v>0</v>
      </c>
      <c r="AC189" s="126" t="s">
        <v>365</v>
      </c>
      <c r="AD189" s="126" t="s">
        <v>366</v>
      </c>
      <c r="AE189" s="227">
        <v>0</v>
      </c>
      <c r="AF189" s="227">
        <v>0</v>
      </c>
      <c r="AG189" s="227">
        <v>0</v>
      </c>
      <c r="AH189" s="227">
        <v>0</v>
      </c>
      <c r="AJ189" s="126" t="s">
        <v>365</v>
      </c>
      <c r="AK189" s="126" t="s">
        <v>366</v>
      </c>
      <c r="AL189" s="227">
        <v>0</v>
      </c>
      <c r="AM189" s="227">
        <v>0</v>
      </c>
      <c r="AN189" s="227">
        <v>0</v>
      </c>
      <c r="AO189" s="227">
        <v>0</v>
      </c>
      <c r="AQ189" s="126" t="s">
        <v>365</v>
      </c>
      <c r="AR189" s="126" t="s">
        <v>366</v>
      </c>
      <c r="AS189" s="227">
        <v>0</v>
      </c>
      <c r="AT189" s="227">
        <v>0</v>
      </c>
      <c r="AU189" s="227">
        <v>0</v>
      </c>
      <c r="AV189" s="227">
        <v>0</v>
      </c>
      <c r="AX189" s="126" t="s">
        <v>365</v>
      </c>
      <c r="AY189" s="126" t="s">
        <v>366</v>
      </c>
      <c r="AZ189" s="227">
        <v>0</v>
      </c>
      <c r="BA189" s="227">
        <v>0</v>
      </c>
      <c r="BB189" s="227">
        <v>0</v>
      </c>
      <c r="BC189" s="227">
        <v>0</v>
      </c>
      <c r="BE189" s="126" t="s">
        <v>365</v>
      </c>
      <c r="BF189" s="126" t="s">
        <v>366</v>
      </c>
      <c r="BG189" s="227">
        <v>0</v>
      </c>
      <c r="BH189" s="227">
        <v>0</v>
      </c>
      <c r="BI189" s="227">
        <v>0</v>
      </c>
      <c r="BJ189" s="227">
        <v>0</v>
      </c>
      <c r="BL189" s="126" t="s">
        <v>365</v>
      </c>
      <c r="BM189" s="126" t="s">
        <v>366</v>
      </c>
      <c r="BN189" s="227">
        <v>0</v>
      </c>
      <c r="BO189" s="227">
        <v>0</v>
      </c>
      <c r="BP189" s="227">
        <v>0</v>
      </c>
      <c r="BQ189" s="227">
        <v>0</v>
      </c>
      <c r="BS189" s="126" t="s">
        <v>365</v>
      </c>
      <c r="BT189" s="126" t="s">
        <v>366</v>
      </c>
      <c r="BU189" s="227">
        <v>0</v>
      </c>
      <c r="BV189" s="227">
        <v>0</v>
      </c>
      <c r="BW189" s="227">
        <v>0</v>
      </c>
      <c r="BX189" s="227">
        <v>0</v>
      </c>
      <c r="BZ189" s="126" t="s">
        <v>365</v>
      </c>
      <c r="CA189" s="126" t="s">
        <v>366</v>
      </c>
      <c r="CB189" s="227">
        <v>0</v>
      </c>
      <c r="CC189" s="227">
        <v>0</v>
      </c>
      <c r="CD189" s="227">
        <v>0</v>
      </c>
      <c r="CE189" s="227">
        <v>0</v>
      </c>
    </row>
    <row r="190" spans="1:83">
      <c r="A190" s="126" t="s">
        <v>367</v>
      </c>
      <c r="B190" s="126" t="s">
        <v>368</v>
      </c>
      <c r="C190" s="227">
        <v>0</v>
      </c>
      <c r="D190" s="227">
        <v>0</v>
      </c>
      <c r="E190" s="227">
        <v>0</v>
      </c>
      <c r="F190" s="227">
        <v>0</v>
      </c>
      <c r="H190" s="126" t="s">
        <v>367</v>
      </c>
      <c r="I190" s="126" t="s">
        <v>368</v>
      </c>
      <c r="J190" s="227">
        <v>0</v>
      </c>
      <c r="K190" s="227">
        <v>0</v>
      </c>
      <c r="L190" s="227">
        <v>0</v>
      </c>
      <c r="M190" s="227">
        <v>0</v>
      </c>
      <c r="O190" s="126" t="s">
        <v>367</v>
      </c>
      <c r="P190" s="126" t="s">
        <v>368</v>
      </c>
      <c r="Q190" s="227">
        <v>0</v>
      </c>
      <c r="R190" s="227">
        <v>0</v>
      </c>
      <c r="S190" s="227">
        <v>0</v>
      </c>
      <c r="T190" s="227">
        <v>0</v>
      </c>
      <c r="V190" s="126" t="s">
        <v>367</v>
      </c>
      <c r="W190" s="126" t="s">
        <v>368</v>
      </c>
      <c r="X190" s="227">
        <v>0</v>
      </c>
      <c r="Y190" s="227">
        <v>0</v>
      </c>
      <c r="Z190" s="227">
        <v>0</v>
      </c>
      <c r="AA190" s="227">
        <v>0</v>
      </c>
      <c r="AC190" s="126" t="s">
        <v>367</v>
      </c>
      <c r="AD190" s="126" t="s">
        <v>368</v>
      </c>
      <c r="AE190" s="227">
        <v>0</v>
      </c>
      <c r="AF190" s="227">
        <v>0</v>
      </c>
      <c r="AG190" s="227">
        <v>0</v>
      </c>
      <c r="AH190" s="227">
        <v>0</v>
      </c>
      <c r="AJ190" s="126" t="s">
        <v>367</v>
      </c>
      <c r="AK190" s="126" t="s">
        <v>368</v>
      </c>
      <c r="AL190" s="227">
        <v>0</v>
      </c>
      <c r="AM190" s="227">
        <v>0</v>
      </c>
      <c r="AN190" s="227">
        <v>0</v>
      </c>
      <c r="AO190" s="227">
        <v>0</v>
      </c>
      <c r="AQ190" s="126" t="s">
        <v>367</v>
      </c>
      <c r="AR190" s="126" t="s">
        <v>368</v>
      </c>
      <c r="AS190" s="227">
        <v>0</v>
      </c>
      <c r="AT190" s="227">
        <v>0</v>
      </c>
      <c r="AU190" s="227">
        <v>0</v>
      </c>
      <c r="AV190" s="227">
        <v>0</v>
      </c>
      <c r="AX190" s="126" t="s">
        <v>367</v>
      </c>
      <c r="AY190" s="126" t="s">
        <v>368</v>
      </c>
      <c r="AZ190" s="227">
        <v>0</v>
      </c>
      <c r="BA190" s="227">
        <v>0</v>
      </c>
      <c r="BB190" s="227">
        <v>0</v>
      </c>
      <c r="BC190" s="227">
        <v>0</v>
      </c>
      <c r="BE190" s="126" t="s">
        <v>367</v>
      </c>
      <c r="BF190" s="126" t="s">
        <v>368</v>
      </c>
      <c r="BG190" s="227">
        <v>0</v>
      </c>
      <c r="BH190" s="227">
        <v>0</v>
      </c>
      <c r="BI190" s="227">
        <v>0</v>
      </c>
      <c r="BJ190" s="227">
        <v>0</v>
      </c>
      <c r="BL190" s="126" t="s">
        <v>367</v>
      </c>
      <c r="BM190" s="126" t="s">
        <v>368</v>
      </c>
      <c r="BN190" s="227">
        <v>0</v>
      </c>
      <c r="BO190" s="227">
        <v>0</v>
      </c>
      <c r="BP190" s="227">
        <v>0</v>
      </c>
      <c r="BQ190" s="227">
        <v>0</v>
      </c>
      <c r="BS190" s="126" t="s">
        <v>367</v>
      </c>
      <c r="BT190" s="126" t="s">
        <v>368</v>
      </c>
      <c r="BU190" s="227">
        <v>0</v>
      </c>
      <c r="BV190" s="227">
        <v>0</v>
      </c>
      <c r="BW190" s="227">
        <v>0</v>
      </c>
      <c r="BX190" s="227">
        <v>0</v>
      </c>
      <c r="BZ190" s="126" t="s">
        <v>367</v>
      </c>
      <c r="CA190" s="126" t="s">
        <v>368</v>
      </c>
      <c r="CB190" s="227">
        <v>0</v>
      </c>
      <c r="CC190" s="227">
        <v>0</v>
      </c>
      <c r="CD190" s="227">
        <v>0</v>
      </c>
      <c r="CE190" s="227">
        <v>0</v>
      </c>
    </row>
    <row r="191" spans="1:83">
      <c r="A191" s="126" t="s">
        <v>369</v>
      </c>
      <c r="B191" s="126" t="s">
        <v>370</v>
      </c>
      <c r="C191" s="227">
        <v>0</v>
      </c>
      <c r="D191" s="227">
        <v>0</v>
      </c>
      <c r="E191" s="227">
        <v>0</v>
      </c>
      <c r="F191" s="227">
        <v>0</v>
      </c>
      <c r="H191" s="126" t="s">
        <v>369</v>
      </c>
      <c r="I191" s="126" t="s">
        <v>370</v>
      </c>
      <c r="J191" s="227">
        <v>0</v>
      </c>
      <c r="K191" s="227">
        <v>0</v>
      </c>
      <c r="L191" s="227">
        <v>0</v>
      </c>
      <c r="M191" s="227">
        <v>0</v>
      </c>
      <c r="O191" s="126" t="s">
        <v>369</v>
      </c>
      <c r="P191" s="126" t="s">
        <v>370</v>
      </c>
      <c r="Q191" s="227">
        <v>0</v>
      </c>
      <c r="R191" s="227">
        <v>0</v>
      </c>
      <c r="S191" s="227">
        <v>0</v>
      </c>
      <c r="T191" s="227">
        <v>0</v>
      </c>
      <c r="V191" s="126" t="s">
        <v>369</v>
      </c>
      <c r="W191" s="126" t="s">
        <v>370</v>
      </c>
      <c r="X191" s="227">
        <v>0</v>
      </c>
      <c r="Y191" s="227">
        <v>0</v>
      </c>
      <c r="Z191" s="227">
        <v>0</v>
      </c>
      <c r="AA191" s="227">
        <v>0</v>
      </c>
      <c r="AC191" s="126" t="s">
        <v>369</v>
      </c>
      <c r="AD191" s="126" t="s">
        <v>370</v>
      </c>
      <c r="AE191" s="227">
        <v>0</v>
      </c>
      <c r="AF191" s="227">
        <v>0</v>
      </c>
      <c r="AG191" s="227">
        <v>0</v>
      </c>
      <c r="AH191" s="227">
        <v>0</v>
      </c>
      <c r="AJ191" s="126" t="s">
        <v>369</v>
      </c>
      <c r="AK191" s="126" t="s">
        <v>370</v>
      </c>
      <c r="AL191" s="227">
        <v>0</v>
      </c>
      <c r="AM191" s="227">
        <v>0</v>
      </c>
      <c r="AN191" s="227">
        <v>0</v>
      </c>
      <c r="AO191" s="227">
        <v>0</v>
      </c>
      <c r="AQ191" s="126" t="s">
        <v>369</v>
      </c>
      <c r="AR191" s="126" t="s">
        <v>370</v>
      </c>
      <c r="AS191" s="227">
        <v>0</v>
      </c>
      <c r="AT191" s="227">
        <v>0</v>
      </c>
      <c r="AU191" s="227">
        <v>0</v>
      </c>
      <c r="AV191" s="227">
        <v>0</v>
      </c>
      <c r="AX191" s="126" t="s">
        <v>369</v>
      </c>
      <c r="AY191" s="126" t="s">
        <v>370</v>
      </c>
      <c r="AZ191" s="227">
        <v>0</v>
      </c>
      <c r="BA191" s="227">
        <v>0</v>
      </c>
      <c r="BB191" s="227">
        <v>0</v>
      </c>
      <c r="BC191" s="227">
        <v>0</v>
      </c>
      <c r="BE191" s="126" t="s">
        <v>369</v>
      </c>
      <c r="BF191" s="126" t="s">
        <v>370</v>
      </c>
      <c r="BG191" s="227">
        <v>0</v>
      </c>
      <c r="BH191" s="227">
        <v>0</v>
      </c>
      <c r="BI191" s="227">
        <v>0</v>
      </c>
      <c r="BJ191" s="227">
        <v>0</v>
      </c>
      <c r="BL191" s="126" t="s">
        <v>369</v>
      </c>
      <c r="BM191" s="126" t="s">
        <v>370</v>
      </c>
      <c r="BN191" s="227">
        <v>0</v>
      </c>
      <c r="BO191" s="227">
        <v>0</v>
      </c>
      <c r="BP191" s="227">
        <v>0</v>
      </c>
      <c r="BQ191" s="227">
        <v>0</v>
      </c>
      <c r="BS191" s="126" t="s">
        <v>369</v>
      </c>
      <c r="BT191" s="126" t="s">
        <v>370</v>
      </c>
      <c r="BU191" s="227">
        <v>0</v>
      </c>
      <c r="BV191" s="227">
        <v>0</v>
      </c>
      <c r="BW191" s="227">
        <v>0</v>
      </c>
      <c r="BX191" s="227">
        <v>0</v>
      </c>
      <c r="BZ191" s="126" t="s">
        <v>369</v>
      </c>
      <c r="CA191" s="126" t="s">
        <v>370</v>
      </c>
      <c r="CB191" s="227">
        <v>0</v>
      </c>
      <c r="CC191" s="227">
        <v>0</v>
      </c>
      <c r="CD191" s="227">
        <v>0</v>
      </c>
      <c r="CE191" s="227">
        <v>0</v>
      </c>
    </row>
    <row r="192" spans="1:83">
      <c r="A192" s="126" t="s">
        <v>371</v>
      </c>
      <c r="B192" s="126" t="s">
        <v>372</v>
      </c>
      <c r="C192" s="227">
        <v>0</v>
      </c>
      <c r="D192" s="227">
        <v>0</v>
      </c>
      <c r="E192" s="227">
        <v>0</v>
      </c>
      <c r="F192" s="227">
        <v>0</v>
      </c>
      <c r="H192" s="126" t="s">
        <v>371</v>
      </c>
      <c r="I192" s="126" t="s">
        <v>372</v>
      </c>
      <c r="J192" s="227">
        <v>0</v>
      </c>
      <c r="K192" s="227">
        <v>0</v>
      </c>
      <c r="L192" s="227">
        <v>0</v>
      </c>
      <c r="M192" s="227">
        <v>0</v>
      </c>
      <c r="O192" s="126" t="s">
        <v>371</v>
      </c>
      <c r="P192" s="126" t="s">
        <v>372</v>
      </c>
      <c r="Q192" s="227">
        <v>0</v>
      </c>
      <c r="R192" s="227">
        <v>0</v>
      </c>
      <c r="S192" s="227">
        <v>0</v>
      </c>
      <c r="T192" s="227">
        <v>0</v>
      </c>
      <c r="V192" s="126" t="s">
        <v>371</v>
      </c>
      <c r="W192" s="126" t="s">
        <v>372</v>
      </c>
      <c r="X192" s="227">
        <v>0</v>
      </c>
      <c r="Y192" s="227">
        <v>0</v>
      </c>
      <c r="Z192" s="227">
        <v>0</v>
      </c>
      <c r="AA192" s="227">
        <v>0</v>
      </c>
      <c r="AC192" s="126" t="s">
        <v>371</v>
      </c>
      <c r="AD192" s="126" t="s">
        <v>372</v>
      </c>
      <c r="AE192" s="227">
        <v>0</v>
      </c>
      <c r="AF192" s="227">
        <v>0</v>
      </c>
      <c r="AG192" s="227">
        <v>0</v>
      </c>
      <c r="AH192" s="227">
        <v>0</v>
      </c>
      <c r="AJ192" s="126" t="s">
        <v>371</v>
      </c>
      <c r="AK192" s="126" t="s">
        <v>372</v>
      </c>
      <c r="AL192" s="227">
        <v>0</v>
      </c>
      <c r="AM192" s="227">
        <v>0</v>
      </c>
      <c r="AN192" s="227">
        <v>0</v>
      </c>
      <c r="AO192" s="227">
        <v>0</v>
      </c>
      <c r="AQ192" s="126" t="s">
        <v>371</v>
      </c>
      <c r="AR192" s="126" t="s">
        <v>372</v>
      </c>
      <c r="AS192" s="227">
        <v>0</v>
      </c>
      <c r="AT192" s="227">
        <v>0</v>
      </c>
      <c r="AU192" s="227">
        <v>0</v>
      </c>
      <c r="AV192" s="227">
        <v>0</v>
      </c>
      <c r="AX192" s="126" t="s">
        <v>371</v>
      </c>
      <c r="AY192" s="126" t="s">
        <v>372</v>
      </c>
      <c r="AZ192" s="227">
        <v>0</v>
      </c>
      <c r="BA192" s="227">
        <v>0</v>
      </c>
      <c r="BB192" s="227">
        <v>0</v>
      </c>
      <c r="BC192" s="227">
        <v>0</v>
      </c>
      <c r="BE192" s="126" t="s">
        <v>371</v>
      </c>
      <c r="BF192" s="126" t="s">
        <v>372</v>
      </c>
      <c r="BG192" s="227">
        <v>0</v>
      </c>
      <c r="BH192" s="227">
        <v>0</v>
      </c>
      <c r="BI192" s="227">
        <v>0</v>
      </c>
      <c r="BJ192" s="227">
        <v>0</v>
      </c>
      <c r="BL192" s="126" t="s">
        <v>371</v>
      </c>
      <c r="BM192" s="126" t="s">
        <v>372</v>
      </c>
      <c r="BN192" s="227">
        <v>0</v>
      </c>
      <c r="BO192" s="227">
        <v>0</v>
      </c>
      <c r="BP192" s="227">
        <v>0</v>
      </c>
      <c r="BQ192" s="227">
        <v>0</v>
      </c>
      <c r="BS192" s="126" t="s">
        <v>371</v>
      </c>
      <c r="BT192" s="126" t="s">
        <v>372</v>
      </c>
      <c r="BU192" s="227">
        <v>0</v>
      </c>
      <c r="BV192" s="227">
        <v>0</v>
      </c>
      <c r="BW192" s="227">
        <v>0</v>
      </c>
      <c r="BX192" s="227">
        <v>0</v>
      </c>
      <c r="BZ192" s="126" t="s">
        <v>371</v>
      </c>
      <c r="CA192" s="126" t="s">
        <v>372</v>
      </c>
      <c r="CB192" s="227">
        <v>0</v>
      </c>
      <c r="CC192" s="227">
        <v>0</v>
      </c>
      <c r="CD192" s="227">
        <v>0</v>
      </c>
      <c r="CE192" s="227">
        <v>0</v>
      </c>
    </row>
    <row r="193" spans="1:83">
      <c r="A193" s="126" t="s">
        <v>373</v>
      </c>
      <c r="B193" s="126" t="s">
        <v>374</v>
      </c>
      <c r="C193" s="227">
        <v>0</v>
      </c>
      <c r="D193" s="227">
        <v>0</v>
      </c>
      <c r="E193" s="227">
        <v>0</v>
      </c>
      <c r="F193" s="227">
        <v>0</v>
      </c>
      <c r="H193" s="126" t="s">
        <v>373</v>
      </c>
      <c r="I193" s="126" t="s">
        <v>374</v>
      </c>
      <c r="J193" s="227">
        <v>0</v>
      </c>
      <c r="K193" s="227">
        <v>0</v>
      </c>
      <c r="L193" s="227">
        <v>0</v>
      </c>
      <c r="M193" s="227">
        <v>0</v>
      </c>
      <c r="O193" s="126" t="s">
        <v>373</v>
      </c>
      <c r="P193" s="126" t="s">
        <v>374</v>
      </c>
      <c r="Q193" s="227">
        <v>0</v>
      </c>
      <c r="R193" s="227">
        <v>0</v>
      </c>
      <c r="S193" s="227">
        <v>0</v>
      </c>
      <c r="T193" s="227">
        <v>0</v>
      </c>
      <c r="V193" s="126" t="s">
        <v>373</v>
      </c>
      <c r="W193" s="126" t="s">
        <v>374</v>
      </c>
      <c r="X193" s="227">
        <v>0</v>
      </c>
      <c r="Y193" s="227">
        <v>0</v>
      </c>
      <c r="Z193" s="227">
        <v>0</v>
      </c>
      <c r="AA193" s="227">
        <v>0</v>
      </c>
      <c r="AC193" s="126" t="s">
        <v>373</v>
      </c>
      <c r="AD193" s="126" t="s">
        <v>374</v>
      </c>
      <c r="AE193" s="227">
        <v>0</v>
      </c>
      <c r="AF193" s="227">
        <v>0</v>
      </c>
      <c r="AG193" s="227">
        <v>0</v>
      </c>
      <c r="AH193" s="227">
        <v>0</v>
      </c>
      <c r="AJ193" s="126" t="s">
        <v>373</v>
      </c>
      <c r="AK193" s="126" t="s">
        <v>374</v>
      </c>
      <c r="AL193" s="227">
        <v>0</v>
      </c>
      <c r="AM193" s="227">
        <v>0</v>
      </c>
      <c r="AN193" s="227">
        <v>0</v>
      </c>
      <c r="AO193" s="227">
        <v>0</v>
      </c>
      <c r="AQ193" s="126" t="s">
        <v>373</v>
      </c>
      <c r="AR193" s="126" t="s">
        <v>374</v>
      </c>
      <c r="AS193" s="227">
        <v>0</v>
      </c>
      <c r="AT193" s="227">
        <v>0</v>
      </c>
      <c r="AU193" s="227">
        <v>0</v>
      </c>
      <c r="AV193" s="227">
        <v>0</v>
      </c>
      <c r="AX193" s="126" t="s">
        <v>373</v>
      </c>
      <c r="AY193" s="126" t="s">
        <v>374</v>
      </c>
      <c r="AZ193" s="227">
        <v>0</v>
      </c>
      <c r="BA193" s="227">
        <v>0</v>
      </c>
      <c r="BB193" s="227">
        <v>0</v>
      </c>
      <c r="BC193" s="227">
        <v>0</v>
      </c>
      <c r="BE193" s="126" t="s">
        <v>373</v>
      </c>
      <c r="BF193" s="126" t="s">
        <v>374</v>
      </c>
      <c r="BG193" s="227">
        <v>0</v>
      </c>
      <c r="BH193" s="227">
        <v>0</v>
      </c>
      <c r="BI193" s="227">
        <v>0</v>
      </c>
      <c r="BJ193" s="227">
        <v>0</v>
      </c>
      <c r="BL193" s="126" t="s">
        <v>373</v>
      </c>
      <c r="BM193" s="126" t="s">
        <v>374</v>
      </c>
      <c r="BN193" s="227">
        <v>0</v>
      </c>
      <c r="BO193" s="227">
        <v>0</v>
      </c>
      <c r="BP193" s="227">
        <v>0</v>
      </c>
      <c r="BQ193" s="227">
        <v>0</v>
      </c>
      <c r="BS193" s="126" t="s">
        <v>373</v>
      </c>
      <c r="BT193" s="126" t="s">
        <v>374</v>
      </c>
      <c r="BU193" s="227">
        <v>0</v>
      </c>
      <c r="BV193" s="227">
        <v>0</v>
      </c>
      <c r="BW193" s="227">
        <v>0</v>
      </c>
      <c r="BX193" s="227">
        <v>0</v>
      </c>
      <c r="BZ193" s="126" t="s">
        <v>373</v>
      </c>
      <c r="CA193" s="126" t="s">
        <v>374</v>
      </c>
      <c r="CB193" s="227">
        <v>0</v>
      </c>
      <c r="CC193" s="227">
        <v>0</v>
      </c>
      <c r="CD193" s="227">
        <v>0</v>
      </c>
      <c r="CE193" s="227">
        <v>0</v>
      </c>
    </row>
    <row r="194" spans="1:83">
      <c r="A194" s="126" t="s">
        <v>375</v>
      </c>
      <c r="B194" s="126" t="s">
        <v>376</v>
      </c>
      <c r="C194" s="227">
        <v>0</v>
      </c>
      <c r="D194" s="227">
        <v>0</v>
      </c>
      <c r="E194" s="227">
        <v>0</v>
      </c>
      <c r="F194" s="227">
        <v>0</v>
      </c>
      <c r="H194" s="126" t="s">
        <v>375</v>
      </c>
      <c r="I194" s="126" t="s">
        <v>376</v>
      </c>
      <c r="J194" s="227">
        <v>0</v>
      </c>
      <c r="K194" s="227">
        <v>0</v>
      </c>
      <c r="L194" s="227">
        <v>0</v>
      </c>
      <c r="M194" s="227">
        <v>0</v>
      </c>
      <c r="O194" s="126" t="s">
        <v>375</v>
      </c>
      <c r="P194" s="126" t="s">
        <v>376</v>
      </c>
      <c r="Q194" s="227">
        <v>0</v>
      </c>
      <c r="R194" s="227">
        <v>0</v>
      </c>
      <c r="S194" s="227">
        <v>0</v>
      </c>
      <c r="T194" s="227">
        <v>0</v>
      </c>
      <c r="V194" s="126" t="s">
        <v>375</v>
      </c>
      <c r="W194" s="126" t="s">
        <v>376</v>
      </c>
      <c r="X194" s="227">
        <v>0</v>
      </c>
      <c r="Y194" s="227">
        <v>0</v>
      </c>
      <c r="Z194" s="227">
        <v>0</v>
      </c>
      <c r="AA194" s="227">
        <v>0</v>
      </c>
      <c r="AC194" s="126" t="s">
        <v>375</v>
      </c>
      <c r="AD194" s="126" t="s">
        <v>376</v>
      </c>
      <c r="AE194" s="227">
        <v>0</v>
      </c>
      <c r="AF194" s="227">
        <v>0</v>
      </c>
      <c r="AG194" s="227">
        <v>0</v>
      </c>
      <c r="AH194" s="227">
        <v>0</v>
      </c>
      <c r="AJ194" s="126" t="s">
        <v>375</v>
      </c>
      <c r="AK194" s="126" t="s">
        <v>376</v>
      </c>
      <c r="AL194" s="227">
        <v>0</v>
      </c>
      <c r="AM194" s="227">
        <v>0</v>
      </c>
      <c r="AN194" s="227">
        <v>0</v>
      </c>
      <c r="AO194" s="227">
        <v>0</v>
      </c>
      <c r="AQ194" s="126" t="s">
        <v>375</v>
      </c>
      <c r="AR194" s="126" t="s">
        <v>376</v>
      </c>
      <c r="AS194" s="227">
        <v>0</v>
      </c>
      <c r="AT194" s="227">
        <v>0</v>
      </c>
      <c r="AU194" s="227">
        <v>0</v>
      </c>
      <c r="AV194" s="227">
        <v>0</v>
      </c>
      <c r="AX194" s="126" t="s">
        <v>375</v>
      </c>
      <c r="AY194" s="126" t="s">
        <v>376</v>
      </c>
      <c r="AZ194" s="227">
        <v>0</v>
      </c>
      <c r="BA194" s="227">
        <v>0</v>
      </c>
      <c r="BB194" s="227">
        <v>0</v>
      </c>
      <c r="BC194" s="227">
        <v>0</v>
      </c>
      <c r="BE194" s="126" t="s">
        <v>375</v>
      </c>
      <c r="BF194" s="126" t="s">
        <v>376</v>
      </c>
      <c r="BG194" s="227">
        <v>0</v>
      </c>
      <c r="BH194" s="227">
        <v>0</v>
      </c>
      <c r="BI194" s="227">
        <v>0</v>
      </c>
      <c r="BJ194" s="227">
        <v>0</v>
      </c>
      <c r="BL194" s="126" t="s">
        <v>375</v>
      </c>
      <c r="BM194" s="126" t="s">
        <v>376</v>
      </c>
      <c r="BN194" s="227">
        <v>0</v>
      </c>
      <c r="BO194" s="227">
        <v>0</v>
      </c>
      <c r="BP194" s="227">
        <v>0</v>
      </c>
      <c r="BQ194" s="227">
        <v>0</v>
      </c>
      <c r="BS194" s="126" t="s">
        <v>375</v>
      </c>
      <c r="BT194" s="126" t="s">
        <v>376</v>
      </c>
      <c r="BU194" s="227">
        <v>0</v>
      </c>
      <c r="BV194" s="227">
        <v>0</v>
      </c>
      <c r="BW194" s="227">
        <v>0</v>
      </c>
      <c r="BX194" s="227">
        <v>0</v>
      </c>
      <c r="BZ194" s="126" t="s">
        <v>375</v>
      </c>
      <c r="CA194" s="126" t="s">
        <v>376</v>
      </c>
      <c r="CB194" s="227">
        <v>0</v>
      </c>
      <c r="CC194" s="227">
        <v>0</v>
      </c>
      <c r="CD194" s="227">
        <v>0</v>
      </c>
      <c r="CE194" s="227">
        <v>0</v>
      </c>
    </row>
    <row r="195" spans="1:83">
      <c r="A195" s="126" t="s">
        <v>377</v>
      </c>
      <c r="B195" s="126" t="s">
        <v>378</v>
      </c>
      <c r="C195" s="227">
        <v>0</v>
      </c>
      <c r="D195" s="227">
        <v>0</v>
      </c>
      <c r="E195" s="227">
        <v>0</v>
      </c>
      <c r="F195" s="227">
        <v>0</v>
      </c>
      <c r="H195" s="126" t="s">
        <v>377</v>
      </c>
      <c r="I195" s="126" t="s">
        <v>378</v>
      </c>
      <c r="J195" s="227">
        <v>0</v>
      </c>
      <c r="K195" s="227">
        <v>0</v>
      </c>
      <c r="L195" s="227">
        <v>0</v>
      </c>
      <c r="M195" s="227">
        <v>0</v>
      </c>
      <c r="O195" s="126" t="s">
        <v>377</v>
      </c>
      <c r="P195" s="126" t="s">
        <v>378</v>
      </c>
      <c r="Q195" s="227">
        <v>0</v>
      </c>
      <c r="R195" s="227">
        <v>0</v>
      </c>
      <c r="S195" s="227">
        <v>0</v>
      </c>
      <c r="T195" s="227">
        <v>0</v>
      </c>
      <c r="V195" s="126" t="s">
        <v>377</v>
      </c>
      <c r="W195" s="126" t="s">
        <v>378</v>
      </c>
      <c r="X195" s="227">
        <v>0</v>
      </c>
      <c r="Y195" s="227">
        <v>0</v>
      </c>
      <c r="Z195" s="227">
        <v>0</v>
      </c>
      <c r="AA195" s="227">
        <v>0</v>
      </c>
      <c r="AC195" s="126" t="s">
        <v>377</v>
      </c>
      <c r="AD195" s="126" t="s">
        <v>378</v>
      </c>
      <c r="AE195" s="227">
        <v>0</v>
      </c>
      <c r="AF195" s="227">
        <v>0</v>
      </c>
      <c r="AG195" s="227">
        <v>0</v>
      </c>
      <c r="AH195" s="227">
        <v>0</v>
      </c>
      <c r="AJ195" s="126" t="s">
        <v>377</v>
      </c>
      <c r="AK195" s="126" t="s">
        <v>378</v>
      </c>
      <c r="AL195" s="227">
        <v>0</v>
      </c>
      <c r="AM195" s="227">
        <v>0</v>
      </c>
      <c r="AN195" s="227">
        <v>0</v>
      </c>
      <c r="AO195" s="227">
        <v>0</v>
      </c>
      <c r="AQ195" s="126" t="s">
        <v>377</v>
      </c>
      <c r="AR195" s="126" t="s">
        <v>378</v>
      </c>
      <c r="AS195" s="227">
        <v>0</v>
      </c>
      <c r="AT195" s="227">
        <v>0</v>
      </c>
      <c r="AU195" s="227">
        <v>0</v>
      </c>
      <c r="AV195" s="227">
        <v>0</v>
      </c>
      <c r="AX195" s="126" t="s">
        <v>377</v>
      </c>
      <c r="AY195" s="126" t="s">
        <v>378</v>
      </c>
      <c r="AZ195" s="227">
        <v>0</v>
      </c>
      <c r="BA195" s="227">
        <v>0</v>
      </c>
      <c r="BB195" s="227">
        <v>0</v>
      </c>
      <c r="BC195" s="227">
        <v>0</v>
      </c>
      <c r="BE195" s="126" t="s">
        <v>377</v>
      </c>
      <c r="BF195" s="126" t="s">
        <v>378</v>
      </c>
      <c r="BG195" s="227">
        <v>0</v>
      </c>
      <c r="BH195" s="227">
        <v>0</v>
      </c>
      <c r="BI195" s="227">
        <v>0</v>
      </c>
      <c r="BJ195" s="227">
        <v>0</v>
      </c>
      <c r="BL195" s="126" t="s">
        <v>377</v>
      </c>
      <c r="BM195" s="126" t="s">
        <v>378</v>
      </c>
      <c r="BN195" s="227">
        <v>0</v>
      </c>
      <c r="BO195" s="227">
        <v>0</v>
      </c>
      <c r="BP195" s="227">
        <v>0</v>
      </c>
      <c r="BQ195" s="227">
        <v>0</v>
      </c>
      <c r="BS195" s="126" t="s">
        <v>377</v>
      </c>
      <c r="BT195" s="126" t="s">
        <v>378</v>
      </c>
      <c r="BU195" s="227">
        <v>0</v>
      </c>
      <c r="BV195" s="227">
        <v>0</v>
      </c>
      <c r="BW195" s="227">
        <v>0</v>
      </c>
      <c r="BX195" s="227">
        <v>0</v>
      </c>
      <c r="BZ195" s="126" t="s">
        <v>377</v>
      </c>
      <c r="CA195" s="126" t="s">
        <v>378</v>
      </c>
      <c r="CB195" s="227">
        <v>0</v>
      </c>
      <c r="CC195" s="227">
        <v>0</v>
      </c>
      <c r="CD195" s="227">
        <v>0</v>
      </c>
      <c r="CE195" s="227">
        <v>0</v>
      </c>
    </row>
    <row r="196" spans="1:83">
      <c r="A196" s="126" t="s">
        <v>379</v>
      </c>
      <c r="B196" s="126" t="s">
        <v>380</v>
      </c>
      <c r="C196" s="227">
        <v>0</v>
      </c>
      <c r="D196" s="227">
        <v>0</v>
      </c>
      <c r="E196" s="227">
        <v>0</v>
      </c>
      <c r="F196" s="227">
        <v>0</v>
      </c>
      <c r="H196" s="126" t="s">
        <v>379</v>
      </c>
      <c r="I196" s="126" t="s">
        <v>380</v>
      </c>
      <c r="J196" s="227">
        <v>0</v>
      </c>
      <c r="K196" s="227">
        <v>0</v>
      </c>
      <c r="L196" s="227">
        <v>0</v>
      </c>
      <c r="M196" s="227">
        <v>0</v>
      </c>
      <c r="O196" s="126" t="s">
        <v>379</v>
      </c>
      <c r="P196" s="126" t="s">
        <v>380</v>
      </c>
      <c r="Q196" s="227">
        <v>0</v>
      </c>
      <c r="R196" s="227">
        <v>0</v>
      </c>
      <c r="S196" s="227">
        <v>0</v>
      </c>
      <c r="T196" s="227">
        <v>0</v>
      </c>
      <c r="V196" s="126" t="s">
        <v>379</v>
      </c>
      <c r="W196" s="126" t="s">
        <v>380</v>
      </c>
      <c r="X196" s="227">
        <v>0</v>
      </c>
      <c r="Y196" s="227">
        <v>0</v>
      </c>
      <c r="Z196" s="227">
        <v>0</v>
      </c>
      <c r="AA196" s="227">
        <v>0</v>
      </c>
      <c r="AC196" s="126" t="s">
        <v>379</v>
      </c>
      <c r="AD196" s="126" t="s">
        <v>380</v>
      </c>
      <c r="AE196" s="227">
        <v>0</v>
      </c>
      <c r="AF196" s="227">
        <v>0</v>
      </c>
      <c r="AG196" s="227">
        <v>0</v>
      </c>
      <c r="AH196" s="227">
        <v>0</v>
      </c>
      <c r="AJ196" s="126" t="s">
        <v>379</v>
      </c>
      <c r="AK196" s="126" t="s">
        <v>380</v>
      </c>
      <c r="AL196" s="227">
        <v>0</v>
      </c>
      <c r="AM196" s="227">
        <v>0</v>
      </c>
      <c r="AN196" s="227">
        <v>0</v>
      </c>
      <c r="AO196" s="227">
        <v>0</v>
      </c>
      <c r="AQ196" s="126" t="s">
        <v>379</v>
      </c>
      <c r="AR196" s="126" t="s">
        <v>380</v>
      </c>
      <c r="AS196" s="227">
        <v>0</v>
      </c>
      <c r="AT196" s="227">
        <v>0</v>
      </c>
      <c r="AU196" s="227">
        <v>0</v>
      </c>
      <c r="AV196" s="227">
        <v>0</v>
      </c>
      <c r="AX196" s="126" t="s">
        <v>379</v>
      </c>
      <c r="AY196" s="126" t="s">
        <v>380</v>
      </c>
      <c r="AZ196" s="227">
        <v>0</v>
      </c>
      <c r="BA196" s="227">
        <v>0</v>
      </c>
      <c r="BB196" s="227">
        <v>0</v>
      </c>
      <c r="BC196" s="227">
        <v>0</v>
      </c>
      <c r="BE196" s="126" t="s">
        <v>379</v>
      </c>
      <c r="BF196" s="126" t="s">
        <v>380</v>
      </c>
      <c r="BG196" s="227">
        <v>0</v>
      </c>
      <c r="BH196" s="227">
        <v>0</v>
      </c>
      <c r="BI196" s="227">
        <v>0</v>
      </c>
      <c r="BJ196" s="227">
        <v>0</v>
      </c>
      <c r="BL196" s="126" t="s">
        <v>379</v>
      </c>
      <c r="BM196" s="126" t="s">
        <v>380</v>
      </c>
      <c r="BN196" s="227">
        <v>0</v>
      </c>
      <c r="BO196" s="227">
        <v>0</v>
      </c>
      <c r="BP196" s="227">
        <v>0</v>
      </c>
      <c r="BQ196" s="227">
        <v>0</v>
      </c>
      <c r="BS196" s="126" t="s">
        <v>379</v>
      </c>
      <c r="BT196" s="126" t="s">
        <v>380</v>
      </c>
      <c r="BU196" s="227">
        <v>0</v>
      </c>
      <c r="BV196" s="227">
        <v>0</v>
      </c>
      <c r="BW196" s="227">
        <v>0</v>
      </c>
      <c r="BX196" s="227">
        <v>0</v>
      </c>
      <c r="BZ196" s="126" t="s">
        <v>379</v>
      </c>
      <c r="CA196" s="126" t="s">
        <v>380</v>
      </c>
      <c r="CB196" s="227">
        <v>0</v>
      </c>
      <c r="CC196" s="227">
        <v>0</v>
      </c>
      <c r="CD196" s="227">
        <v>0</v>
      </c>
      <c r="CE196" s="227">
        <v>0</v>
      </c>
    </row>
    <row r="197" spans="1:83">
      <c r="A197" s="126" t="s">
        <v>381</v>
      </c>
      <c r="B197" s="126" t="s">
        <v>382</v>
      </c>
      <c r="C197" s="227">
        <v>0</v>
      </c>
      <c r="D197" s="227">
        <v>0</v>
      </c>
      <c r="E197" s="227">
        <v>0</v>
      </c>
      <c r="F197" s="227">
        <v>0</v>
      </c>
      <c r="H197" s="126" t="s">
        <v>381</v>
      </c>
      <c r="I197" s="126" t="s">
        <v>382</v>
      </c>
      <c r="J197" s="227">
        <v>0</v>
      </c>
      <c r="K197" s="227">
        <v>0</v>
      </c>
      <c r="L197" s="227">
        <v>0</v>
      </c>
      <c r="M197" s="227">
        <v>0</v>
      </c>
      <c r="O197" s="126" t="s">
        <v>381</v>
      </c>
      <c r="P197" s="126" t="s">
        <v>382</v>
      </c>
      <c r="Q197" s="227">
        <v>0</v>
      </c>
      <c r="R197" s="227">
        <v>0</v>
      </c>
      <c r="S197" s="227">
        <v>0</v>
      </c>
      <c r="T197" s="227">
        <v>0</v>
      </c>
      <c r="V197" s="126" t="s">
        <v>381</v>
      </c>
      <c r="W197" s="126" t="s">
        <v>382</v>
      </c>
      <c r="X197" s="227">
        <v>0</v>
      </c>
      <c r="Y197" s="227">
        <v>0</v>
      </c>
      <c r="Z197" s="227">
        <v>0</v>
      </c>
      <c r="AA197" s="227">
        <v>0</v>
      </c>
      <c r="AC197" s="126" t="s">
        <v>381</v>
      </c>
      <c r="AD197" s="126" t="s">
        <v>382</v>
      </c>
      <c r="AE197" s="227">
        <v>0</v>
      </c>
      <c r="AF197" s="227">
        <v>0</v>
      </c>
      <c r="AG197" s="227">
        <v>0</v>
      </c>
      <c r="AH197" s="227">
        <v>0</v>
      </c>
      <c r="AJ197" s="126" t="s">
        <v>381</v>
      </c>
      <c r="AK197" s="126" t="s">
        <v>382</v>
      </c>
      <c r="AL197" s="227">
        <v>0</v>
      </c>
      <c r="AM197" s="227">
        <v>0</v>
      </c>
      <c r="AN197" s="227">
        <v>0</v>
      </c>
      <c r="AO197" s="227">
        <v>0</v>
      </c>
      <c r="AQ197" s="126" t="s">
        <v>381</v>
      </c>
      <c r="AR197" s="126" t="s">
        <v>382</v>
      </c>
      <c r="AS197" s="227">
        <v>0</v>
      </c>
      <c r="AT197" s="227">
        <v>0</v>
      </c>
      <c r="AU197" s="227">
        <v>0</v>
      </c>
      <c r="AV197" s="227">
        <v>0</v>
      </c>
      <c r="AX197" s="126" t="s">
        <v>381</v>
      </c>
      <c r="AY197" s="126" t="s">
        <v>382</v>
      </c>
      <c r="AZ197" s="227">
        <v>0</v>
      </c>
      <c r="BA197" s="227">
        <v>0</v>
      </c>
      <c r="BB197" s="227">
        <v>0</v>
      </c>
      <c r="BC197" s="227">
        <v>0</v>
      </c>
      <c r="BE197" s="126" t="s">
        <v>381</v>
      </c>
      <c r="BF197" s="126" t="s">
        <v>382</v>
      </c>
      <c r="BG197" s="227">
        <v>0</v>
      </c>
      <c r="BH197" s="227">
        <v>0</v>
      </c>
      <c r="BI197" s="227">
        <v>0</v>
      </c>
      <c r="BJ197" s="227">
        <v>0</v>
      </c>
      <c r="BL197" s="126" t="s">
        <v>381</v>
      </c>
      <c r="BM197" s="126" t="s">
        <v>382</v>
      </c>
      <c r="BN197" s="227">
        <v>0</v>
      </c>
      <c r="BO197" s="227">
        <v>0</v>
      </c>
      <c r="BP197" s="227">
        <v>0</v>
      </c>
      <c r="BQ197" s="227">
        <v>0</v>
      </c>
      <c r="BS197" s="126" t="s">
        <v>381</v>
      </c>
      <c r="BT197" s="126" t="s">
        <v>382</v>
      </c>
      <c r="BU197" s="227">
        <v>0</v>
      </c>
      <c r="BV197" s="227">
        <v>0</v>
      </c>
      <c r="BW197" s="227">
        <v>0</v>
      </c>
      <c r="BX197" s="227">
        <v>0</v>
      </c>
      <c r="BZ197" s="126" t="s">
        <v>381</v>
      </c>
      <c r="CA197" s="126" t="s">
        <v>382</v>
      </c>
      <c r="CB197" s="227">
        <v>0</v>
      </c>
      <c r="CC197" s="227">
        <v>0</v>
      </c>
      <c r="CD197" s="227">
        <v>0</v>
      </c>
      <c r="CE197" s="227">
        <v>0</v>
      </c>
    </row>
    <row r="198" spans="1:83">
      <c r="A198" s="126" t="s">
        <v>383</v>
      </c>
      <c r="B198" s="126" t="s">
        <v>384</v>
      </c>
      <c r="C198" s="227">
        <v>0</v>
      </c>
      <c r="D198" s="227">
        <v>0</v>
      </c>
      <c r="E198" s="227">
        <v>0</v>
      </c>
      <c r="F198" s="227">
        <v>0</v>
      </c>
      <c r="H198" s="126" t="s">
        <v>383</v>
      </c>
      <c r="I198" s="126" t="s">
        <v>384</v>
      </c>
      <c r="J198" s="227">
        <v>0</v>
      </c>
      <c r="K198" s="227">
        <v>0</v>
      </c>
      <c r="L198" s="227">
        <v>0</v>
      </c>
      <c r="M198" s="227">
        <v>0</v>
      </c>
      <c r="O198" s="126" t="s">
        <v>383</v>
      </c>
      <c r="P198" s="126" t="s">
        <v>384</v>
      </c>
      <c r="Q198" s="227">
        <v>0</v>
      </c>
      <c r="R198" s="227">
        <v>0</v>
      </c>
      <c r="S198" s="227">
        <v>0</v>
      </c>
      <c r="T198" s="227">
        <v>0</v>
      </c>
      <c r="V198" s="126" t="s">
        <v>383</v>
      </c>
      <c r="W198" s="126" t="s">
        <v>384</v>
      </c>
      <c r="X198" s="227">
        <v>0</v>
      </c>
      <c r="Y198" s="227">
        <v>0</v>
      </c>
      <c r="Z198" s="227">
        <v>0</v>
      </c>
      <c r="AA198" s="227">
        <v>0</v>
      </c>
      <c r="AC198" s="126" t="s">
        <v>383</v>
      </c>
      <c r="AD198" s="126" t="s">
        <v>384</v>
      </c>
      <c r="AE198" s="227">
        <v>0</v>
      </c>
      <c r="AF198" s="227">
        <v>0</v>
      </c>
      <c r="AG198" s="227">
        <v>0</v>
      </c>
      <c r="AH198" s="227">
        <v>0</v>
      </c>
      <c r="AJ198" s="126" t="s">
        <v>383</v>
      </c>
      <c r="AK198" s="126" t="s">
        <v>384</v>
      </c>
      <c r="AL198" s="227">
        <v>0</v>
      </c>
      <c r="AM198" s="227">
        <v>0</v>
      </c>
      <c r="AN198" s="227">
        <v>0</v>
      </c>
      <c r="AO198" s="227">
        <v>0</v>
      </c>
      <c r="AQ198" s="126" t="s">
        <v>383</v>
      </c>
      <c r="AR198" s="126" t="s">
        <v>384</v>
      </c>
      <c r="AS198" s="227">
        <v>0</v>
      </c>
      <c r="AT198" s="227">
        <v>0</v>
      </c>
      <c r="AU198" s="227">
        <v>0</v>
      </c>
      <c r="AV198" s="227">
        <v>0</v>
      </c>
      <c r="AX198" s="126" t="s">
        <v>383</v>
      </c>
      <c r="AY198" s="126" t="s">
        <v>384</v>
      </c>
      <c r="AZ198" s="227">
        <v>0</v>
      </c>
      <c r="BA198" s="227">
        <v>0</v>
      </c>
      <c r="BB198" s="227">
        <v>0</v>
      </c>
      <c r="BC198" s="227">
        <v>0</v>
      </c>
      <c r="BE198" s="126" t="s">
        <v>383</v>
      </c>
      <c r="BF198" s="126" t="s">
        <v>384</v>
      </c>
      <c r="BG198" s="227">
        <v>0</v>
      </c>
      <c r="BH198" s="227">
        <v>0</v>
      </c>
      <c r="BI198" s="227">
        <v>0</v>
      </c>
      <c r="BJ198" s="227">
        <v>0</v>
      </c>
      <c r="BL198" s="126" t="s">
        <v>383</v>
      </c>
      <c r="BM198" s="126" t="s">
        <v>384</v>
      </c>
      <c r="BN198" s="227">
        <v>0</v>
      </c>
      <c r="BO198" s="227">
        <v>0</v>
      </c>
      <c r="BP198" s="227">
        <v>0</v>
      </c>
      <c r="BQ198" s="227">
        <v>0</v>
      </c>
      <c r="BS198" s="126" t="s">
        <v>383</v>
      </c>
      <c r="BT198" s="126" t="s">
        <v>384</v>
      </c>
      <c r="BU198" s="227">
        <v>0</v>
      </c>
      <c r="BV198" s="227">
        <v>0</v>
      </c>
      <c r="BW198" s="227">
        <v>0</v>
      </c>
      <c r="BX198" s="227">
        <v>0</v>
      </c>
      <c r="BZ198" s="126" t="s">
        <v>383</v>
      </c>
      <c r="CA198" s="126" t="s">
        <v>384</v>
      </c>
      <c r="CB198" s="227">
        <v>0</v>
      </c>
      <c r="CC198" s="227">
        <v>0</v>
      </c>
      <c r="CD198" s="227">
        <v>0</v>
      </c>
      <c r="CE198" s="227">
        <v>0</v>
      </c>
    </row>
    <row r="199" spans="1:83">
      <c r="A199" s="126" t="s">
        <v>385</v>
      </c>
      <c r="B199" s="126" t="s">
        <v>386</v>
      </c>
      <c r="C199" s="227">
        <v>0</v>
      </c>
      <c r="D199" s="227">
        <v>0</v>
      </c>
      <c r="E199" s="227">
        <v>0</v>
      </c>
      <c r="F199" s="227">
        <v>0</v>
      </c>
      <c r="H199" s="126" t="s">
        <v>385</v>
      </c>
      <c r="I199" s="126" t="s">
        <v>386</v>
      </c>
      <c r="J199" s="227">
        <v>0</v>
      </c>
      <c r="K199" s="227">
        <v>0</v>
      </c>
      <c r="L199" s="227">
        <v>0</v>
      </c>
      <c r="M199" s="227">
        <v>0</v>
      </c>
      <c r="O199" s="126" t="s">
        <v>385</v>
      </c>
      <c r="P199" s="126" t="s">
        <v>386</v>
      </c>
      <c r="Q199" s="227">
        <v>0</v>
      </c>
      <c r="R199" s="227">
        <v>0</v>
      </c>
      <c r="S199" s="227">
        <v>0</v>
      </c>
      <c r="T199" s="227">
        <v>0</v>
      </c>
      <c r="V199" s="126" t="s">
        <v>385</v>
      </c>
      <c r="W199" s="126" t="s">
        <v>386</v>
      </c>
      <c r="X199" s="227">
        <v>0</v>
      </c>
      <c r="Y199" s="227">
        <v>0</v>
      </c>
      <c r="Z199" s="227">
        <v>0</v>
      </c>
      <c r="AA199" s="227">
        <v>0</v>
      </c>
      <c r="AC199" s="126" t="s">
        <v>385</v>
      </c>
      <c r="AD199" s="126" t="s">
        <v>386</v>
      </c>
      <c r="AE199" s="227">
        <v>0</v>
      </c>
      <c r="AF199" s="227">
        <v>0</v>
      </c>
      <c r="AG199" s="227">
        <v>0</v>
      </c>
      <c r="AH199" s="227">
        <v>0</v>
      </c>
      <c r="AJ199" s="126" t="s">
        <v>385</v>
      </c>
      <c r="AK199" s="126" t="s">
        <v>386</v>
      </c>
      <c r="AL199" s="227">
        <v>0</v>
      </c>
      <c r="AM199" s="227">
        <v>0</v>
      </c>
      <c r="AN199" s="227">
        <v>0</v>
      </c>
      <c r="AO199" s="227">
        <v>0</v>
      </c>
      <c r="AQ199" s="126" t="s">
        <v>385</v>
      </c>
      <c r="AR199" s="126" t="s">
        <v>386</v>
      </c>
      <c r="AS199" s="227">
        <v>0</v>
      </c>
      <c r="AT199" s="227">
        <v>0</v>
      </c>
      <c r="AU199" s="227">
        <v>0</v>
      </c>
      <c r="AV199" s="227">
        <v>0</v>
      </c>
      <c r="AX199" s="126" t="s">
        <v>385</v>
      </c>
      <c r="AY199" s="126" t="s">
        <v>386</v>
      </c>
      <c r="AZ199" s="227">
        <v>0</v>
      </c>
      <c r="BA199" s="227">
        <v>0</v>
      </c>
      <c r="BB199" s="227">
        <v>0</v>
      </c>
      <c r="BC199" s="227">
        <v>0</v>
      </c>
      <c r="BE199" s="126" t="s">
        <v>385</v>
      </c>
      <c r="BF199" s="126" t="s">
        <v>386</v>
      </c>
      <c r="BG199" s="227">
        <v>0</v>
      </c>
      <c r="BH199" s="227">
        <v>0</v>
      </c>
      <c r="BI199" s="227">
        <v>0</v>
      </c>
      <c r="BJ199" s="227">
        <v>0</v>
      </c>
      <c r="BL199" s="126" t="s">
        <v>385</v>
      </c>
      <c r="BM199" s="126" t="s">
        <v>386</v>
      </c>
      <c r="BN199" s="227">
        <v>0</v>
      </c>
      <c r="BO199" s="227">
        <v>0</v>
      </c>
      <c r="BP199" s="227">
        <v>0</v>
      </c>
      <c r="BQ199" s="227">
        <v>0</v>
      </c>
      <c r="BS199" s="126" t="s">
        <v>385</v>
      </c>
      <c r="BT199" s="126" t="s">
        <v>386</v>
      </c>
      <c r="BU199" s="227">
        <v>0</v>
      </c>
      <c r="BV199" s="227">
        <v>0</v>
      </c>
      <c r="BW199" s="227">
        <v>0</v>
      </c>
      <c r="BX199" s="227">
        <v>0</v>
      </c>
      <c r="BZ199" s="126" t="s">
        <v>385</v>
      </c>
      <c r="CA199" s="126" t="s">
        <v>386</v>
      </c>
      <c r="CB199" s="227">
        <v>0</v>
      </c>
      <c r="CC199" s="227">
        <v>0</v>
      </c>
      <c r="CD199" s="227">
        <v>0</v>
      </c>
      <c r="CE199" s="227">
        <v>0</v>
      </c>
    </row>
    <row r="200" spans="1:83">
      <c r="A200" s="126" t="s">
        <v>387</v>
      </c>
      <c r="B200" s="126" t="s">
        <v>388</v>
      </c>
      <c r="C200" s="227">
        <v>0</v>
      </c>
      <c r="D200" s="227">
        <v>0</v>
      </c>
      <c r="E200" s="227">
        <v>0</v>
      </c>
      <c r="F200" s="227">
        <v>0</v>
      </c>
      <c r="H200" s="126" t="s">
        <v>387</v>
      </c>
      <c r="I200" s="126" t="s">
        <v>388</v>
      </c>
      <c r="J200" s="227">
        <v>0</v>
      </c>
      <c r="K200" s="227">
        <v>0</v>
      </c>
      <c r="L200" s="227">
        <v>0</v>
      </c>
      <c r="M200" s="227">
        <v>0</v>
      </c>
      <c r="O200" s="126" t="s">
        <v>387</v>
      </c>
      <c r="P200" s="126" t="s">
        <v>388</v>
      </c>
      <c r="Q200" s="227">
        <v>0</v>
      </c>
      <c r="R200" s="227">
        <v>0</v>
      </c>
      <c r="S200" s="227">
        <v>0</v>
      </c>
      <c r="T200" s="227">
        <v>0</v>
      </c>
      <c r="V200" s="126" t="s">
        <v>387</v>
      </c>
      <c r="W200" s="126" t="s">
        <v>388</v>
      </c>
      <c r="X200" s="227">
        <v>0</v>
      </c>
      <c r="Y200" s="227">
        <v>0</v>
      </c>
      <c r="Z200" s="227">
        <v>0</v>
      </c>
      <c r="AA200" s="227">
        <v>0</v>
      </c>
      <c r="AC200" s="126" t="s">
        <v>387</v>
      </c>
      <c r="AD200" s="126" t="s">
        <v>388</v>
      </c>
      <c r="AE200" s="227">
        <v>0</v>
      </c>
      <c r="AF200" s="227">
        <v>0</v>
      </c>
      <c r="AG200" s="227">
        <v>0</v>
      </c>
      <c r="AH200" s="227">
        <v>0</v>
      </c>
      <c r="AJ200" s="126" t="s">
        <v>387</v>
      </c>
      <c r="AK200" s="126" t="s">
        <v>388</v>
      </c>
      <c r="AL200" s="227">
        <v>0</v>
      </c>
      <c r="AM200" s="227">
        <v>0</v>
      </c>
      <c r="AN200" s="227">
        <v>0</v>
      </c>
      <c r="AO200" s="227">
        <v>0</v>
      </c>
      <c r="AQ200" s="126" t="s">
        <v>387</v>
      </c>
      <c r="AR200" s="126" t="s">
        <v>388</v>
      </c>
      <c r="AS200" s="227">
        <v>0</v>
      </c>
      <c r="AT200" s="227">
        <v>0</v>
      </c>
      <c r="AU200" s="227">
        <v>0</v>
      </c>
      <c r="AV200" s="227">
        <v>0</v>
      </c>
      <c r="AX200" s="126" t="s">
        <v>387</v>
      </c>
      <c r="AY200" s="126" t="s">
        <v>388</v>
      </c>
      <c r="AZ200" s="227">
        <v>0</v>
      </c>
      <c r="BA200" s="227">
        <v>0</v>
      </c>
      <c r="BB200" s="227">
        <v>0</v>
      </c>
      <c r="BC200" s="227">
        <v>0</v>
      </c>
      <c r="BE200" s="126" t="s">
        <v>387</v>
      </c>
      <c r="BF200" s="126" t="s">
        <v>388</v>
      </c>
      <c r="BG200" s="227">
        <v>0</v>
      </c>
      <c r="BH200" s="227">
        <v>0</v>
      </c>
      <c r="BI200" s="227">
        <v>0</v>
      </c>
      <c r="BJ200" s="227">
        <v>0</v>
      </c>
      <c r="BL200" s="126" t="s">
        <v>387</v>
      </c>
      <c r="BM200" s="126" t="s">
        <v>388</v>
      </c>
      <c r="BN200" s="227">
        <v>0</v>
      </c>
      <c r="BO200" s="227">
        <v>0</v>
      </c>
      <c r="BP200" s="227">
        <v>0</v>
      </c>
      <c r="BQ200" s="227">
        <v>0</v>
      </c>
      <c r="BS200" s="126" t="s">
        <v>387</v>
      </c>
      <c r="BT200" s="126" t="s">
        <v>388</v>
      </c>
      <c r="BU200" s="227">
        <v>0</v>
      </c>
      <c r="BV200" s="227">
        <v>0</v>
      </c>
      <c r="BW200" s="227">
        <v>0</v>
      </c>
      <c r="BX200" s="227">
        <v>0</v>
      </c>
      <c r="BZ200" s="126" t="s">
        <v>387</v>
      </c>
      <c r="CA200" s="126" t="s">
        <v>388</v>
      </c>
      <c r="CB200" s="227">
        <v>0</v>
      </c>
      <c r="CC200" s="227">
        <v>0</v>
      </c>
      <c r="CD200" s="227">
        <v>0</v>
      </c>
      <c r="CE200" s="227">
        <v>0</v>
      </c>
    </row>
    <row r="201" spans="1:83">
      <c r="A201" s="126" t="s">
        <v>389</v>
      </c>
      <c r="B201" s="126" t="s">
        <v>390</v>
      </c>
      <c r="C201" s="227">
        <v>0</v>
      </c>
      <c r="D201" s="227">
        <v>0</v>
      </c>
      <c r="E201" s="227">
        <v>0</v>
      </c>
      <c r="F201" s="227">
        <v>0</v>
      </c>
      <c r="H201" s="126" t="s">
        <v>389</v>
      </c>
      <c r="I201" s="126" t="s">
        <v>390</v>
      </c>
      <c r="J201" s="227">
        <v>0</v>
      </c>
      <c r="K201" s="227">
        <v>0</v>
      </c>
      <c r="L201" s="227">
        <v>0</v>
      </c>
      <c r="M201" s="227">
        <v>0</v>
      </c>
      <c r="O201" s="126" t="s">
        <v>389</v>
      </c>
      <c r="P201" s="126" t="s">
        <v>390</v>
      </c>
      <c r="Q201" s="227">
        <v>0</v>
      </c>
      <c r="R201" s="227">
        <v>0</v>
      </c>
      <c r="S201" s="227">
        <v>0</v>
      </c>
      <c r="T201" s="227">
        <v>0</v>
      </c>
      <c r="V201" s="126" t="s">
        <v>389</v>
      </c>
      <c r="W201" s="126" t="s">
        <v>390</v>
      </c>
      <c r="X201" s="227">
        <v>0</v>
      </c>
      <c r="Y201" s="227">
        <v>0</v>
      </c>
      <c r="Z201" s="227">
        <v>0</v>
      </c>
      <c r="AA201" s="227">
        <v>0</v>
      </c>
      <c r="AC201" s="126" t="s">
        <v>389</v>
      </c>
      <c r="AD201" s="126" t="s">
        <v>390</v>
      </c>
      <c r="AE201" s="227">
        <v>0</v>
      </c>
      <c r="AF201" s="227">
        <v>0</v>
      </c>
      <c r="AG201" s="227">
        <v>0</v>
      </c>
      <c r="AH201" s="227">
        <v>0</v>
      </c>
      <c r="AJ201" s="126" t="s">
        <v>389</v>
      </c>
      <c r="AK201" s="126" t="s">
        <v>390</v>
      </c>
      <c r="AL201" s="227">
        <v>0</v>
      </c>
      <c r="AM201" s="227">
        <v>0</v>
      </c>
      <c r="AN201" s="227">
        <v>0</v>
      </c>
      <c r="AO201" s="227">
        <v>0</v>
      </c>
      <c r="AQ201" s="126" t="s">
        <v>389</v>
      </c>
      <c r="AR201" s="126" t="s">
        <v>390</v>
      </c>
      <c r="AS201" s="227">
        <v>0</v>
      </c>
      <c r="AT201" s="227">
        <v>0</v>
      </c>
      <c r="AU201" s="227">
        <v>0</v>
      </c>
      <c r="AV201" s="227">
        <v>0</v>
      </c>
      <c r="AX201" s="126" t="s">
        <v>389</v>
      </c>
      <c r="AY201" s="126" t="s">
        <v>390</v>
      </c>
      <c r="AZ201" s="227">
        <v>0</v>
      </c>
      <c r="BA201" s="227">
        <v>0</v>
      </c>
      <c r="BB201" s="227">
        <v>0</v>
      </c>
      <c r="BC201" s="227">
        <v>0</v>
      </c>
      <c r="BE201" s="126" t="s">
        <v>389</v>
      </c>
      <c r="BF201" s="126" t="s">
        <v>390</v>
      </c>
      <c r="BG201" s="227">
        <v>0</v>
      </c>
      <c r="BH201" s="227">
        <v>0</v>
      </c>
      <c r="BI201" s="227">
        <v>0</v>
      </c>
      <c r="BJ201" s="227">
        <v>0</v>
      </c>
      <c r="BL201" s="126" t="s">
        <v>389</v>
      </c>
      <c r="BM201" s="126" t="s">
        <v>390</v>
      </c>
      <c r="BN201" s="227">
        <v>0</v>
      </c>
      <c r="BO201" s="227">
        <v>0</v>
      </c>
      <c r="BP201" s="227">
        <v>0</v>
      </c>
      <c r="BQ201" s="227">
        <v>0</v>
      </c>
      <c r="BS201" s="126" t="s">
        <v>389</v>
      </c>
      <c r="BT201" s="126" t="s">
        <v>390</v>
      </c>
      <c r="BU201" s="227">
        <v>0</v>
      </c>
      <c r="BV201" s="227">
        <v>0</v>
      </c>
      <c r="BW201" s="227">
        <v>0</v>
      </c>
      <c r="BX201" s="227">
        <v>0</v>
      </c>
      <c r="BZ201" s="126" t="s">
        <v>389</v>
      </c>
      <c r="CA201" s="126" t="s">
        <v>390</v>
      </c>
      <c r="CB201" s="227">
        <v>0</v>
      </c>
      <c r="CC201" s="227">
        <v>0</v>
      </c>
      <c r="CD201" s="227">
        <v>0</v>
      </c>
      <c r="CE201" s="227">
        <v>0</v>
      </c>
    </row>
    <row r="202" spans="1:83">
      <c r="A202" s="126" t="s">
        <v>391</v>
      </c>
      <c r="B202" s="126" t="s">
        <v>392</v>
      </c>
      <c r="C202" s="227">
        <v>0</v>
      </c>
      <c r="D202" s="227">
        <v>0</v>
      </c>
      <c r="E202" s="227">
        <v>0</v>
      </c>
      <c r="F202" s="227">
        <v>0</v>
      </c>
      <c r="H202" s="126" t="s">
        <v>391</v>
      </c>
      <c r="I202" s="126" t="s">
        <v>392</v>
      </c>
      <c r="J202" s="227">
        <v>0</v>
      </c>
      <c r="K202" s="227">
        <v>0</v>
      </c>
      <c r="L202" s="227">
        <v>0</v>
      </c>
      <c r="M202" s="227">
        <v>0</v>
      </c>
      <c r="O202" s="126" t="s">
        <v>391</v>
      </c>
      <c r="P202" s="126" t="s">
        <v>392</v>
      </c>
      <c r="Q202" s="227">
        <v>0</v>
      </c>
      <c r="R202" s="227">
        <v>0</v>
      </c>
      <c r="S202" s="227">
        <v>0</v>
      </c>
      <c r="T202" s="227">
        <v>0</v>
      </c>
      <c r="V202" s="126" t="s">
        <v>391</v>
      </c>
      <c r="W202" s="126" t="s">
        <v>392</v>
      </c>
      <c r="X202" s="227">
        <v>0</v>
      </c>
      <c r="Y202" s="227">
        <v>0</v>
      </c>
      <c r="Z202" s="227">
        <v>0</v>
      </c>
      <c r="AA202" s="227">
        <v>0</v>
      </c>
      <c r="AC202" s="126" t="s">
        <v>391</v>
      </c>
      <c r="AD202" s="126" t="s">
        <v>392</v>
      </c>
      <c r="AE202" s="227">
        <v>0</v>
      </c>
      <c r="AF202" s="227">
        <v>0</v>
      </c>
      <c r="AG202" s="227">
        <v>0</v>
      </c>
      <c r="AH202" s="227">
        <v>0</v>
      </c>
      <c r="AJ202" s="126" t="s">
        <v>391</v>
      </c>
      <c r="AK202" s="126" t="s">
        <v>392</v>
      </c>
      <c r="AL202" s="227">
        <v>0</v>
      </c>
      <c r="AM202" s="227">
        <v>0</v>
      </c>
      <c r="AN202" s="227">
        <v>0</v>
      </c>
      <c r="AO202" s="227">
        <v>0</v>
      </c>
      <c r="AQ202" s="126" t="s">
        <v>391</v>
      </c>
      <c r="AR202" s="126" t="s">
        <v>392</v>
      </c>
      <c r="AS202" s="227">
        <v>0</v>
      </c>
      <c r="AT202" s="227">
        <v>0</v>
      </c>
      <c r="AU202" s="227">
        <v>0</v>
      </c>
      <c r="AV202" s="227">
        <v>0</v>
      </c>
      <c r="AX202" s="126" t="s">
        <v>391</v>
      </c>
      <c r="AY202" s="126" t="s">
        <v>392</v>
      </c>
      <c r="AZ202" s="227">
        <v>0</v>
      </c>
      <c r="BA202" s="227">
        <v>0</v>
      </c>
      <c r="BB202" s="227">
        <v>0</v>
      </c>
      <c r="BC202" s="227">
        <v>0</v>
      </c>
      <c r="BE202" s="126" t="s">
        <v>391</v>
      </c>
      <c r="BF202" s="126" t="s">
        <v>392</v>
      </c>
      <c r="BG202" s="227">
        <v>0</v>
      </c>
      <c r="BH202" s="227">
        <v>0</v>
      </c>
      <c r="BI202" s="227">
        <v>0</v>
      </c>
      <c r="BJ202" s="227">
        <v>0</v>
      </c>
      <c r="BL202" s="126" t="s">
        <v>391</v>
      </c>
      <c r="BM202" s="126" t="s">
        <v>392</v>
      </c>
      <c r="BN202" s="227">
        <v>0</v>
      </c>
      <c r="BO202" s="227">
        <v>0</v>
      </c>
      <c r="BP202" s="227">
        <v>0</v>
      </c>
      <c r="BQ202" s="227">
        <v>0</v>
      </c>
      <c r="BS202" s="126" t="s">
        <v>391</v>
      </c>
      <c r="BT202" s="126" t="s">
        <v>392</v>
      </c>
      <c r="BU202" s="227">
        <v>0</v>
      </c>
      <c r="BV202" s="227">
        <v>0</v>
      </c>
      <c r="BW202" s="227">
        <v>0</v>
      </c>
      <c r="BX202" s="227">
        <v>0</v>
      </c>
      <c r="BZ202" s="126" t="s">
        <v>391</v>
      </c>
      <c r="CA202" s="126" t="s">
        <v>392</v>
      </c>
      <c r="CB202" s="227">
        <v>0</v>
      </c>
      <c r="CC202" s="227">
        <v>0</v>
      </c>
      <c r="CD202" s="227">
        <v>0</v>
      </c>
      <c r="CE202" s="227">
        <v>0</v>
      </c>
    </row>
    <row r="203" spans="1:83">
      <c r="A203" s="126" t="s">
        <v>1144</v>
      </c>
      <c r="B203" s="126" t="s">
        <v>1149</v>
      </c>
      <c r="C203" s="227">
        <v>0</v>
      </c>
      <c r="D203" s="227">
        <v>0</v>
      </c>
      <c r="E203" s="227">
        <v>0</v>
      </c>
      <c r="F203" s="227">
        <v>0</v>
      </c>
      <c r="H203" s="126" t="s">
        <v>1144</v>
      </c>
      <c r="I203" s="126" t="s">
        <v>1149</v>
      </c>
      <c r="J203" s="227">
        <v>0</v>
      </c>
      <c r="K203" s="227">
        <v>0</v>
      </c>
      <c r="L203" s="227">
        <v>0</v>
      </c>
      <c r="M203" s="227">
        <v>0</v>
      </c>
      <c r="O203" s="126" t="s">
        <v>1144</v>
      </c>
      <c r="P203" s="126" t="s">
        <v>1149</v>
      </c>
      <c r="Q203" s="227">
        <v>0</v>
      </c>
      <c r="R203" s="227">
        <v>0</v>
      </c>
      <c r="S203" s="227">
        <v>0</v>
      </c>
      <c r="T203" s="227">
        <v>0</v>
      </c>
      <c r="V203" s="126" t="s">
        <v>1144</v>
      </c>
      <c r="W203" s="126" t="s">
        <v>1149</v>
      </c>
      <c r="X203" s="227">
        <v>0</v>
      </c>
      <c r="Y203" s="227">
        <v>0</v>
      </c>
      <c r="Z203" s="227">
        <v>0</v>
      </c>
      <c r="AA203" s="227">
        <v>0</v>
      </c>
      <c r="AC203" s="126" t="s">
        <v>1144</v>
      </c>
      <c r="AD203" s="126" t="s">
        <v>1149</v>
      </c>
      <c r="AE203" s="227">
        <v>0</v>
      </c>
      <c r="AF203" s="227">
        <v>0</v>
      </c>
      <c r="AG203" s="227">
        <v>0</v>
      </c>
      <c r="AH203" s="227">
        <v>0</v>
      </c>
      <c r="AJ203" s="126" t="s">
        <v>1144</v>
      </c>
      <c r="AK203" s="126" t="s">
        <v>1149</v>
      </c>
      <c r="AL203" s="227">
        <v>0</v>
      </c>
      <c r="AM203" s="227">
        <v>0</v>
      </c>
      <c r="AN203" s="227">
        <v>0</v>
      </c>
      <c r="AO203" s="227">
        <v>0</v>
      </c>
      <c r="AQ203" s="126" t="s">
        <v>1144</v>
      </c>
      <c r="AR203" s="126" t="s">
        <v>1149</v>
      </c>
      <c r="AS203" s="227">
        <v>0</v>
      </c>
      <c r="AT203" s="227">
        <v>0</v>
      </c>
      <c r="AU203" s="227">
        <v>0</v>
      </c>
      <c r="AV203" s="227">
        <v>0</v>
      </c>
      <c r="AX203" s="126" t="s">
        <v>1144</v>
      </c>
      <c r="AY203" s="126" t="s">
        <v>1149</v>
      </c>
      <c r="AZ203" s="227">
        <v>0</v>
      </c>
      <c r="BA203" s="227">
        <v>0</v>
      </c>
      <c r="BB203" s="227">
        <v>0</v>
      </c>
      <c r="BC203" s="227">
        <v>0</v>
      </c>
      <c r="BE203" s="126" t="s">
        <v>1144</v>
      </c>
      <c r="BF203" s="126" t="s">
        <v>1149</v>
      </c>
      <c r="BG203" s="227">
        <v>0</v>
      </c>
      <c r="BH203" s="227">
        <v>0</v>
      </c>
      <c r="BI203" s="227">
        <v>0</v>
      </c>
      <c r="BJ203" s="227">
        <v>0</v>
      </c>
      <c r="BL203" s="126" t="s">
        <v>1144</v>
      </c>
      <c r="BM203" s="126" t="s">
        <v>1149</v>
      </c>
      <c r="BN203" s="227">
        <v>0</v>
      </c>
      <c r="BO203" s="227">
        <v>0</v>
      </c>
      <c r="BP203" s="227">
        <v>0</v>
      </c>
      <c r="BQ203" s="227">
        <v>0</v>
      </c>
      <c r="BS203" s="126" t="s">
        <v>1144</v>
      </c>
      <c r="BT203" s="126" t="s">
        <v>1149</v>
      </c>
      <c r="BU203" s="227">
        <v>0</v>
      </c>
      <c r="BV203" s="227">
        <v>0</v>
      </c>
      <c r="BW203" s="227">
        <v>0</v>
      </c>
      <c r="BX203" s="227">
        <v>0</v>
      </c>
      <c r="BZ203" s="126" t="s">
        <v>1144</v>
      </c>
      <c r="CA203" s="126" t="s">
        <v>1149</v>
      </c>
      <c r="CB203" s="227">
        <v>0</v>
      </c>
      <c r="CC203" s="227">
        <v>0</v>
      </c>
      <c r="CD203" s="227">
        <v>0</v>
      </c>
      <c r="CE203" s="227">
        <v>0</v>
      </c>
    </row>
    <row r="204" spans="1:83">
      <c r="A204" s="126" t="s">
        <v>393</v>
      </c>
      <c r="B204" s="126" t="s">
        <v>394</v>
      </c>
      <c r="C204" s="227">
        <v>0</v>
      </c>
      <c r="D204" s="227">
        <v>0</v>
      </c>
      <c r="E204" s="227">
        <v>0</v>
      </c>
      <c r="F204" s="227">
        <v>0</v>
      </c>
      <c r="H204" s="126" t="s">
        <v>393</v>
      </c>
      <c r="I204" s="126" t="s">
        <v>394</v>
      </c>
      <c r="J204" s="227">
        <v>0</v>
      </c>
      <c r="K204" s="227">
        <v>0</v>
      </c>
      <c r="L204" s="227">
        <v>0</v>
      </c>
      <c r="M204" s="227">
        <v>0</v>
      </c>
      <c r="O204" s="126" t="s">
        <v>393</v>
      </c>
      <c r="P204" s="126" t="s">
        <v>394</v>
      </c>
      <c r="Q204" s="227">
        <v>0</v>
      </c>
      <c r="R204" s="227">
        <v>0</v>
      </c>
      <c r="S204" s="227">
        <v>0</v>
      </c>
      <c r="T204" s="227">
        <v>0</v>
      </c>
      <c r="V204" s="126" t="s">
        <v>393</v>
      </c>
      <c r="W204" s="126" t="s">
        <v>394</v>
      </c>
      <c r="X204" s="227">
        <v>0</v>
      </c>
      <c r="Y204" s="227">
        <v>0</v>
      </c>
      <c r="Z204" s="227">
        <v>0</v>
      </c>
      <c r="AA204" s="227">
        <v>0</v>
      </c>
      <c r="AC204" s="126" t="s">
        <v>393</v>
      </c>
      <c r="AD204" s="126" t="s">
        <v>394</v>
      </c>
      <c r="AE204" s="227">
        <v>0</v>
      </c>
      <c r="AF204" s="227">
        <v>0</v>
      </c>
      <c r="AG204" s="227">
        <v>0</v>
      </c>
      <c r="AH204" s="227">
        <v>0</v>
      </c>
      <c r="AJ204" s="126" t="s">
        <v>393</v>
      </c>
      <c r="AK204" s="126" t="s">
        <v>394</v>
      </c>
      <c r="AL204" s="227">
        <v>0</v>
      </c>
      <c r="AM204" s="227">
        <v>0</v>
      </c>
      <c r="AN204" s="227">
        <v>0</v>
      </c>
      <c r="AO204" s="227">
        <v>0</v>
      </c>
      <c r="AQ204" s="126" t="s">
        <v>393</v>
      </c>
      <c r="AR204" s="126" t="s">
        <v>394</v>
      </c>
      <c r="AS204" s="227">
        <v>0</v>
      </c>
      <c r="AT204" s="227">
        <v>0</v>
      </c>
      <c r="AU204" s="227">
        <v>0</v>
      </c>
      <c r="AV204" s="227">
        <v>0</v>
      </c>
      <c r="AX204" s="126" t="s">
        <v>393</v>
      </c>
      <c r="AY204" s="126" t="s">
        <v>394</v>
      </c>
      <c r="AZ204" s="227">
        <v>0</v>
      </c>
      <c r="BA204" s="227">
        <v>0</v>
      </c>
      <c r="BB204" s="227">
        <v>0</v>
      </c>
      <c r="BC204" s="227">
        <v>0</v>
      </c>
      <c r="BE204" s="126" t="s">
        <v>393</v>
      </c>
      <c r="BF204" s="126" t="s">
        <v>394</v>
      </c>
      <c r="BG204" s="227">
        <v>0</v>
      </c>
      <c r="BH204" s="227">
        <v>0</v>
      </c>
      <c r="BI204" s="227">
        <v>0</v>
      </c>
      <c r="BJ204" s="227">
        <v>0</v>
      </c>
      <c r="BL204" s="126" t="s">
        <v>393</v>
      </c>
      <c r="BM204" s="126" t="s">
        <v>394</v>
      </c>
      <c r="BN204" s="227">
        <v>0</v>
      </c>
      <c r="BO204" s="227">
        <v>0</v>
      </c>
      <c r="BP204" s="227">
        <v>0</v>
      </c>
      <c r="BQ204" s="227">
        <v>0</v>
      </c>
      <c r="BS204" s="126" t="s">
        <v>393</v>
      </c>
      <c r="BT204" s="126" t="s">
        <v>394</v>
      </c>
      <c r="BU204" s="227">
        <v>0</v>
      </c>
      <c r="BV204" s="227">
        <v>0</v>
      </c>
      <c r="BW204" s="227">
        <v>0</v>
      </c>
      <c r="BX204" s="227">
        <v>0</v>
      </c>
      <c r="BZ204" s="126" t="s">
        <v>393</v>
      </c>
      <c r="CA204" s="126" t="s">
        <v>394</v>
      </c>
      <c r="CB204" s="227">
        <v>0</v>
      </c>
      <c r="CC204" s="227">
        <v>0</v>
      </c>
      <c r="CD204" s="227">
        <v>0</v>
      </c>
      <c r="CE204" s="227">
        <v>0</v>
      </c>
    </row>
    <row r="205" spans="1:83">
      <c r="A205" s="126" t="s">
        <v>395</v>
      </c>
      <c r="B205" s="126" t="s">
        <v>396</v>
      </c>
      <c r="C205" s="227">
        <v>0</v>
      </c>
      <c r="D205" s="227">
        <v>0</v>
      </c>
      <c r="E205" s="227">
        <v>0</v>
      </c>
      <c r="F205" s="227">
        <v>0</v>
      </c>
      <c r="H205" s="126" t="s">
        <v>395</v>
      </c>
      <c r="I205" s="126" t="s">
        <v>396</v>
      </c>
      <c r="J205" s="227">
        <v>0</v>
      </c>
      <c r="K205" s="227">
        <v>0</v>
      </c>
      <c r="L205" s="227">
        <v>0</v>
      </c>
      <c r="M205" s="227">
        <v>0</v>
      </c>
      <c r="O205" s="126" t="s">
        <v>395</v>
      </c>
      <c r="P205" s="126" t="s">
        <v>396</v>
      </c>
      <c r="Q205" s="227">
        <v>0</v>
      </c>
      <c r="R205" s="227">
        <v>0</v>
      </c>
      <c r="S205" s="227">
        <v>0</v>
      </c>
      <c r="T205" s="227">
        <v>0</v>
      </c>
      <c r="V205" s="126" t="s">
        <v>395</v>
      </c>
      <c r="W205" s="126" t="s">
        <v>396</v>
      </c>
      <c r="X205" s="227">
        <v>0</v>
      </c>
      <c r="Y205" s="227">
        <v>0</v>
      </c>
      <c r="Z205" s="227">
        <v>0</v>
      </c>
      <c r="AA205" s="227">
        <v>0</v>
      </c>
      <c r="AC205" s="126" t="s">
        <v>395</v>
      </c>
      <c r="AD205" s="126" t="s">
        <v>396</v>
      </c>
      <c r="AE205" s="227">
        <v>0</v>
      </c>
      <c r="AF205" s="227">
        <v>0</v>
      </c>
      <c r="AG205" s="227">
        <v>0</v>
      </c>
      <c r="AH205" s="227">
        <v>0</v>
      </c>
      <c r="AJ205" s="126" t="s">
        <v>395</v>
      </c>
      <c r="AK205" s="126" t="s">
        <v>396</v>
      </c>
      <c r="AL205" s="227">
        <v>0</v>
      </c>
      <c r="AM205" s="227">
        <v>0</v>
      </c>
      <c r="AN205" s="227">
        <v>0</v>
      </c>
      <c r="AO205" s="227">
        <v>0</v>
      </c>
      <c r="AQ205" s="126" t="s">
        <v>395</v>
      </c>
      <c r="AR205" s="126" t="s">
        <v>396</v>
      </c>
      <c r="AS205" s="227">
        <v>0</v>
      </c>
      <c r="AT205" s="227">
        <v>0</v>
      </c>
      <c r="AU205" s="227">
        <v>0</v>
      </c>
      <c r="AV205" s="227">
        <v>0</v>
      </c>
      <c r="AX205" s="126" t="s">
        <v>395</v>
      </c>
      <c r="AY205" s="126" t="s">
        <v>396</v>
      </c>
      <c r="AZ205" s="227">
        <v>0</v>
      </c>
      <c r="BA205" s="227">
        <v>0</v>
      </c>
      <c r="BB205" s="227">
        <v>0</v>
      </c>
      <c r="BC205" s="227">
        <v>0</v>
      </c>
      <c r="BE205" s="126" t="s">
        <v>395</v>
      </c>
      <c r="BF205" s="126" t="s">
        <v>396</v>
      </c>
      <c r="BG205" s="227">
        <v>0</v>
      </c>
      <c r="BH205" s="227">
        <v>0</v>
      </c>
      <c r="BI205" s="227">
        <v>0</v>
      </c>
      <c r="BJ205" s="227">
        <v>0</v>
      </c>
      <c r="BL205" s="126" t="s">
        <v>395</v>
      </c>
      <c r="BM205" s="126" t="s">
        <v>396</v>
      </c>
      <c r="BN205" s="227">
        <v>0</v>
      </c>
      <c r="BO205" s="227">
        <v>0</v>
      </c>
      <c r="BP205" s="227">
        <v>0</v>
      </c>
      <c r="BQ205" s="227">
        <v>0</v>
      </c>
      <c r="BS205" s="126" t="s">
        <v>395</v>
      </c>
      <c r="BT205" s="126" t="s">
        <v>396</v>
      </c>
      <c r="BU205" s="227">
        <v>0</v>
      </c>
      <c r="BV205" s="227">
        <v>0</v>
      </c>
      <c r="BW205" s="227">
        <v>0</v>
      </c>
      <c r="BX205" s="227">
        <v>0</v>
      </c>
      <c r="BZ205" s="126" t="s">
        <v>395</v>
      </c>
      <c r="CA205" s="126" t="s">
        <v>396</v>
      </c>
      <c r="CB205" s="227">
        <v>0</v>
      </c>
      <c r="CC205" s="227">
        <v>0</v>
      </c>
      <c r="CD205" s="227">
        <v>0</v>
      </c>
      <c r="CE205" s="227">
        <v>0</v>
      </c>
    </row>
    <row r="206" spans="1:83">
      <c r="A206" s="126" t="s">
        <v>397</v>
      </c>
      <c r="B206" s="126" t="s">
        <v>398</v>
      </c>
      <c r="C206" s="227">
        <v>0</v>
      </c>
      <c r="D206" s="227">
        <v>0</v>
      </c>
      <c r="E206" s="227">
        <v>0</v>
      </c>
      <c r="F206" s="227">
        <v>0</v>
      </c>
      <c r="H206" s="126" t="s">
        <v>397</v>
      </c>
      <c r="I206" s="126" t="s">
        <v>398</v>
      </c>
      <c r="J206" s="227">
        <v>0</v>
      </c>
      <c r="K206" s="227">
        <v>0</v>
      </c>
      <c r="L206" s="227">
        <v>0</v>
      </c>
      <c r="M206" s="227">
        <v>0</v>
      </c>
      <c r="O206" s="126" t="s">
        <v>397</v>
      </c>
      <c r="P206" s="126" t="s">
        <v>398</v>
      </c>
      <c r="Q206" s="227">
        <v>0</v>
      </c>
      <c r="R206" s="227">
        <v>0</v>
      </c>
      <c r="S206" s="227">
        <v>0</v>
      </c>
      <c r="T206" s="227">
        <v>0</v>
      </c>
      <c r="V206" s="126" t="s">
        <v>397</v>
      </c>
      <c r="W206" s="126" t="s">
        <v>398</v>
      </c>
      <c r="X206" s="227">
        <v>0</v>
      </c>
      <c r="Y206" s="227">
        <v>0</v>
      </c>
      <c r="Z206" s="227">
        <v>0</v>
      </c>
      <c r="AA206" s="227">
        <v>0</v>
      </c>
      <c r="AC206" s="126" t="s">
        <v>397</v>
      </c>
      <c r="AD206" s="126" t="s">
        <v>398</v>
      </c>
      <c r="AE206" s="227">
        <v>0</v>
      </c>
      <c r="AF206" s="227">
        <v>0</v>
      </c>
      <c r="AG206" s="227">
        <v>0</v>
      </c>
      <c r="AH206" s="227">
        <v>0</v>
      </c>
      <c r="AJ206" s="126" t="s">
        <v>397</v>
      </c>
      <c r="AK206" s="126" t="s">
        <v>398</v>
      </c>
      <c r="AL206" s="227">
        <v>0</v>
      </c>
      <c r="AM206" s="227">
        <v>0</v>
      </c>
      <c r="AN206" s="227">
        <v>0</v>
      </c>
      <c r="AO206" s="227">
        <v>0</v>
      </c>
      <c r="AQ206" s="126" t="s">
        <v>397</v>
      </c>
      <c r="AR206" s="126" t="s">
        <v>398</v>
      </c>
      <c r="AS206" s="227">
        <v>0</v>
      </c>
      <c r="AT206" s="227">
        <v>0</v>
      </c>
      <c r="AU206" s="227">
        <v>0</v>
      </c>
      <c r="AV206" s="227">
        <v>0</v>
      </c>
      <c r="AX206" s="126" t="s">
        <v>397</v>
      </c>
      <c r="AY206" s="126" t="s">
        <v>398</v>
      </c>
      <c r="AZ206" s="227">
        <v>0</v>
      </c>
      <c r="BA206" s="227">
        <v>0</v>
      </c>
      <c r="BB206" s="227">
        <v>0</v>
      </c>
      <c r="BC206" s="227">
        <v>0</v>
      </c>
      <c r="BE206" s="126" t="s">
        <v>397</v>
      </c>
      <c r="BF206" s="126" t="s">
        <v>398</v>
      </c>
      <c r="BG206" s="227">
        <v>0</v>
      </c>
      <c r="BH206" s="227">
        <v>0</v>
      </c>
      <c r="BI206" s="227">
        <v>0</v>
      </c>
      <c r="BJ206" s="227">
        <v>0</v>
      </c>
      <c r="BL206" s="126" t="s">
        <v>397</v>
      </c>
      <c r="BM206" s="126" t="s">
        <v>398</v>
      </c>
      <c r="BN206" s="227">
        <v>0</v>
      </c>
      <c r="BO206" s="227">
        <v>0</v>
      </c>
      <c r="BP206" s="227">
        <v>0</v>
      </c>
      <c r="BQ206" s="227">
        <v>0</v>
      </c>
      <c r="BS206" s="126" t="s">
        <v>397</v>
      </c>
      <c r="BT206" s="126" t="s">
        <v>398</v>
      </c>
      <c r="BU206" s="227">
        <v>0</v>
      </c>
      <c r="BV206" s="227">
        <v>0</v>
      </c>
      <c r="BW206" s="227">
        <v>0</v>
      </c>
      <c r="BX206" s="227">
        <v>0</v>
      </c>
      <c r="BZ206" s="126" t="s">
        <v>397</v>
      </c>
      <c r="CA206" s="126" t="s">
        <v>398</v>
      </c>
      <c r="CB206" s="227">
        <v>0</v>
      </c>
      <c r="CC206" s="227">
        <v>0</v>
      </c>
      <c r="CD206" s="227">
        <v>0</v>
      </c>
      <c r="CE206" s="227">
        <v>0</v>
      </c>
    </row>
    <row r="207" spans="1:83">
      <c r="A207" s="126" t="s">
        <v>399</v>
      </c>
      <c r="B207" s="126" t="s">
        <v>400</v>
      </c>
      <c r="C207" s="227">
        <v>0</v>
      </c>
      <c r="D207" s="227">
        <v>0</v>
      </c>
      <c r="E207" s="227">
        <v>0</v>
      </c>
      <c r="F207" s="227">
        <v>0</v>
      </c>
      <c r="H207" s="126" t="s">
        <v>399</v>
      </c>
      <c r="I207" s="126" t="s">
        <v>400</v>
      </c>
      <c r="J207" s="227">
        <v>0</v>
      </c>
      <c r="K207" s="227">
        <v>0</v>
      </c>
      <c r="L207" s="227">
        <v>0</v>
      </c>
      <c r="M207" s="227">
        <v>0</v>
      </c>
      <c r="O207" s="126" t="s">
        <v>399</v>
      </c>
      <c r="P207" s="126" t="s">
        <v>400</v>
      </c>
      <c r="Q207" s="227">
        <v>0</v>
      </c>
      <c r="R207" s="227">
        <v>0</v>
      </c>
      <c r="S207" s="227">
        <v>0</v>
      </c>
      <c r="T207" s="227">
        <v>0</v>
      </c>
      <c r="V207" s="126" t="s">
        <v>399</v>
      </c>
      <c r="W207" s="126" t="s">
        <v>400</v>
      </c>
      <c r="X207" s="227">
        <v>0</v>
      </c>
      <c r="Y207" s="227">
        <v>0</v>
      </c>
      <c r="Z207" s="227">
        <v>0</v>
      </c>
      <c r="AA207" s="227">
        <v>0</v>
      </c>
      <c r="AC207" s="126" t="s">
        <v>399</v>
      </c>
      <c r="AD207" s="126" t="s">
        <v>400</v>
      </c>
      <c r="AE207" s="227">
        <v>0</v>
      </c>
      <c r="AF207" s="227">
        <v>0</v>
      </c>
      <c r="AG207" s="227">
        <v>0</v>
      </c>
      <c r="AH207" s="227">
        <v>0</v>
      </c>
      <c r="AJ207" s="126" t="s">
        <v>399</v>
      </c>
      <c r="AK207" s="126" t="s">
        <v>400</v>
      </c>
      <c r="AL207" s="227">
        <v>0</v>
      </c>
      <c r="AM207" s="227">
        <v>0</v>
      </c>
      <c r="AN207" s="227">
        <v>0</v>
      </c>
      <c r="AO207" s="227">
        <v>0</v>
      </c>
      <c r="AQ207" s="126" t="s">
        <v>399</v>
      </c>
      <c r="AR207" s="126" t="s">
        <v>400</v>
      </c>
      <c r="AS207" s="227">
        <v>0</v>
      </c>
      <c r="AT207" s="227">
        <v>0</v>
      </c>
      <c r="AU207" s="227">
        <v>0</v>
      </c>
      <c r="AV207" s="227">
        <v>0</v>
      </c>
      <c r="AX207" s="126" t="s">
        <v>399</v>
      </c>
      <c r="AY207" s="126" t="s">
        <v>400</v>
      </c>
      <c r="AZ207" s="227">
        <v>0</v>
      </c>
      <c r="BA207" s="227">
        <v>0</v>
      </c>
      <c r="BB207" s="227">
        <v>0</v>
      </c>
      <c r="BC207" s="227">
        <v>0</v>
      </c>
      <c r="BE207" s="126" t="s">
        <v>399</v>
      </c>
      <c r="BF207" s="126" t="s">
        <v>400</v>
      </c>
      <c r="BG207" s="227">
        <v>0</v>
      </c>
      <c r="BH207" s="227">
        <v>0</v>
      </c>
      <c r="BI207" s="227">
        <v>0</v>
      </c>
      <c r="BJ207" s="227">
        <v>0</v>
      </c>
      <c r="BL207" s="126" t="s">
        <v>399</v>
      </c>
      <c r="BM207" s="126" t="s">
        <v>400</v>
      </c>
      <c r="BN207" s="227">
        <v>0</v>
      </c>
      <c r="BO207" s="227">
        <v>0</v>
      </c>
      <c r="BP207" s="227">
        <v>0</v>
      </c>
      <c r="BQ207" s="227">
        <v>0</v>
      </c>
      <c r="BS207" s="126" t="s">
        <v>399</v>
      </c>
      <c r="BT207" s="126" t="s">
        <v>400</v>
      </c>
      <c r="BU207" s="227">
        <v>0</v>
      </c>
      <c r="BV207" s="227">
        <v>0</v>
      </c>
      <c r="BW207" s="227">
        <v>0</v>
      </c>
      <c r="BX207" s="227">
        <v>0</v>
      </c>
      <c r="BZ207" s="126" t="s">
        <v>399</v>
      </c>
      <c r="CA207" s="126" t="s">
        <v>400</v>
      </c>
      <c r="CB207" s="227">
        <v>0</v>
      </c>
      <c r="CC207" s="227">
        <v>0</v>
      </c>
      <c r="CD207" s="227">
        <v>0</v>
      </c>
      <c r="CE207" s="227">
        <v>0</v>
      </c>
    </row>
    <row r="208" spans="1:83">
      <c r="A208" s="126" t="s">
        <v>401</v>
      </c>
      <c r="B208" s="126" t="s">
        <v>402</v>
      </c>
      <c r="C208" s="227">
        <v>0</v>
      </c>
      <c r="D208" s="227">
        <v>0</v>
      </c>
      <c r="E208" s="227">
        <v>0</v>
      </c>
      <c r="F208" s="227">
        <v>0</v>
      </c>
      <c r="H208" s="126" t="s">
        <v>401</v>
      </c>
      <c r="I208" s="126" t="s">
        <v>402</v>
      </c>
      <c r="J208" s="227">
        <v>0</v>
      </c>
      <c r="K208" s="227">
        <v>0</v>
      </c>
      <c r="L208" s="227">
        <v>0</v>
      </c>
      <c r="M208" s="227">
        <v>0</v>
      </c>
      <c r="O208" s="126" t="s">
        <v>401</v>
      </c>
      <c r="P208" s="126" t="s">
        <v>402</v>
      </c>
      <c r="Q208" s="227">
        <v>0</v>
      </c>
      <c r="R208" s="227">
        <v>0</v>
      </c>
      <c r="S208" s="227">
        <v>0</v>
      </c>
      <c r="T208" s="227">
        <v>0</v>
      </c>
      <c r="V208" s="126" t="s">
        <v>401</v>
      </c>
      <c r="W208" s="126" t="s">
        <v>402</v>
      </c>
      <c r="X208" s="227">
        <v>0</v>
      </c>
      <c r="Y208" s="227">
        <v>0</v>
      </c>
      <c r="Z208" s="227">
        <v>0</v>
      </c>
      <c r="AA208" s="227">
        <v>0</v>
      </c>
      <c r="AC208" s="126" t="s">
        <v>401</v>
      </c>
      <c r="AD208" s="126" t="s">
        <v>402</v>
      </c>
      <c r="AE208" s="227">
        <v>0</v>
      </c>
      <c r="AF208" s="227">
        <v>0</v>
      </c>
      <c r="AG208" s="227">
        <v>0</v>
      </c>
      <c r="AH208" s="227">
        <v>0</v>
      </c>
      <c r="AJ208" s="126" t="s">
        <v>401</v>
      </c>
      <c r="AK208" s="126" t="s">
        <v>402</v>
      </c>
      <c r="AL208" s="227">
        <v>0</v>
      </c>
      <c r="AM208" s="227">
        <v>0</v>
      </c>
      <c r="AN208" s="227">
        <v>0</v>
      </c>
      <c r="AO208" s="227">
        <v>0</v>
      </c>
      <c r="AQ208" s="126" t="s">
        <v>401</v>
      </c>
      <c r="AR208" s="126" t="s">
        <v>402</v>
      </c>
      <c r="AS208" s="227">
        <v>0</v>
      </c>
      <c r="AT208" s="227">
        <v>0</v>
      </c>
      <c r="AU208" s="227">
        <v>0</v>
      </c>
      <c r="AV208" s="227">
        <v>0</v>
      </c>
      <c r="AX208" s="126" t="s">
        <v>401</v>
      </c>
      <c r="AY208" s="126" t="s">
        <v>402</v>
      </c>
      <c r="AZ208" s="227">
        <v>0</v>
      </c>
      <c r="BA208" s="227">
        <v>0</v>
      </c>
      <c r="BB208" s="227">
        <v>0</v>
      </c>
      <c r="BC208" s="227">
        <v>0</v>
      </c>
      <c r="BE208" s="126" t="s">
        <v>401</v>
      </c>
      <c r="BF208" s="126" t="s">
        <v>402</v>
      </c>
      <c r="BG208" s="227">
        <v>0</v>
      </c>
      <c r="BH208" s="227">
        <v>0</v>
      </c>
      <c r="BI208" s="227">
        <v>0</v>
      </c>
      <c r="BJ208" s="227">
        <v>0</v>
      </c>
      <c r="BL208" s="126" t="s">
        <v>401</v>
      </c>
      <c r="BM208" s="126" t="s">
        <v>402</v>
      </c>
      <c r="BN208" s="227">
        <v>0</v>
      </c>
      <c r="BO208" s="227">
        <v>0</v>
      </c>
      <c r="BP208" s="227">
        <v>0</v>
      </c>
      <c r="BQ208" s="227">
        <v>0</v>
      </c>
      <c r="BS208" s="126" t="s">
        <v>401</v>
      </c>
      <c r="BT208" s="126" t="s">
        <v>402</v>
      </c>
      <c r="BU208" s="227">
        <v>0</v>
      </c>
      <c r="BV208" s="227">
        <v>0</v>
      </c>
      <c r="BW208" s="227">
        <v>0</v>
      </c>
      <c r="BX208" s="227">
        <v>0</v>
      </c>
      <c r="BZ208" s="126" t="s">
        <v>401</v>
      </c>
      <c r="CA208" s="126" t="s">
        <v>402</v>
      </c>
      <c r="CB208" s="227">
        <v>0</v>
      </c>
      <c r="CC208" s="227">
        <v>0</v>
      </c>
      <c r="CD208" s="227">
        <v>0</v>
      </c>
      <c r="CE208" s="227">
        <v>0</v>
      </c>
    </row>
    <row r="209" spans="1:83">
      <c r="A209" s="126" t="s">
        <v>403</v>
      </c>
      <c r="B209" s="126" t="s">
        <v>404</v>
      </c>
      <c r="C209" s="227">
        <v>0</v>
      </c>
      <c r="D209" s="227">
        <v>0</v>
      </c>
      <c r="E209" s="227">
        <v>0</v>
      </c>
      <c r="F209" s="227">
        <v>0</v>
      </c>
      <c r="H209" s="126" t="s">
        <v>403</v>
      </c>
      <c r="I209" s="126" t="s">
        <v>404</v>
      </c>
      <c r="J209" s="227">
        <v>0</v>
      </c>
      <c r="K209" s="227">
        <v>0</v>
      </c>
      <c r="L209" s="227">
        <v>0</v>
      </c>
      <c r="M209" s="227">
        <v>0</v>
      </c>
      <c r="O209" s="126" t="s">
        <v>403</v>
      </c>
      <c r="P209" s="126" t="s">
        <v>404</v>
      </c>
      <c r="Q209" s="227">
        <v>0</v>
      </c>
      <c r="R209" s="227">
        <v>0</v>
      </c>
      <c r="S209" s="227">
        <v>0</v>
      </c>
      <c r="T209" s="227">
        <v>0</v>
      </c>
      <c r="V209" s="126" t="s">
        <v>403</v>
      </c>
      <c r="W209" s="126" t="s">
        <v>404</v>
      </c>
      <c r="X209" s="227">
        <v>0</v>
      </c>
      <c r="Y209" s="227">
        <v>0</v>
      </c>
      <c r="Z209" s="227">
        <v>0</v>
      </c>
      <c r="AA209" s="227">
        <v>0</v>
      </c>
      <c r="AC209" s="126" t="s">
        <v>403</v>
      </c>
      <c r="AD209" s="126" t="s">
        <v>404</v>
      </c>
      <c r="AE209" s="227">
        <v>0</v>
      </c>
      <c r="AF209" s="227">
        <v>0</v>
      </c>
      <c r="AG209" s="227">
        <v>0</v>
      </c>
      <c r="AH209" s="227">
        <v>0</v>
      </c>
      <c r="AJ209" s="126" t="s">
        <v>403</v>
      </c>
      <c r="AK209" s="126" t="s">
        <v>404</v>
      </c>
      <c r="AL209" s="227">
        <v>0</v>
      </c>
      <c r="AM209" s="227">
        <v>0</v>
      </c>
      <c r="AN209" s="227">
        <v>0</v>
      </c>
      <c r="AO209" s="227">
        <v>0</v>
      </c>
      <c r="AQ209" s="126" t="s">
        <v>403</v>
      </c>
      <c r="AR209" s="126" t="s">
        <v>404</v>
      </c>
      <c r="AS209" s="227">
        <v>0</v>
      </c>
      <c r="AT209" s="227">
        <v>0</v>
      </c>
      <c r="AU209" s="227">
        <v>0</v>
      </c>
      <c r="AV209" s="227">
        <v>0</v>
      </c>
      <c r="AX209" s="126" t="s">
        <v>403</v>
      </c>
      <c r="AY209" s="126" t="s">
        <v>404</v>
      </c>
      <c r="AZ209" s="227">
        <v>0</v>
      </c>
      <c r="BA209" s="227">
        <v>0</v>
      </c>
      <c r="BB209" s="227">
        <v>0</v>
      </c>
      <c r="BC209" s="227">
        <v>0</v>
      </c>
      <c r="BE209" s="126" t="s">
        <v>403</v>
      </c>
      <c r="BF209" s="126" t="s">
        <v>404</v>
      </c>
      <c r="BG209" s="227">
        <v>0</v>
      </c>
      <c r="BH209" s="227">
        <v>0</v>
      </c>
      <c r="BI209" s="227">
        <v>0</v>
      </c>
      <c r="BJ209" s="227">
        <v>0</v>
      </c>
      <c r="BL209" s="126" t="s">
        <v>403</v>
      </c>
      <c r="BM209" s="126" t="s">
        <v>404</v>
      </c>
      <c r="BN209" s="227">
        <v>0</v>
      </c>
      <c r="BO209" s="227">
        <v>0</v>
      </c>
      <c r="BP209" s="227">
        <v>0</v>
      </c>
      <c r="BQ209" s="227">
        <v>0</v>
      </c>
      <c r="BS209" s="126" t="s">
        <v>403</v>
      </c>
      <c r="BT209" s="126" t="s">
        <v>404</v>
      </c>
      <c r="BU209" s="227">
        <v>0</v>
      </c>
      <c r="BV209" s="227">
        <v>0</v>
      </c>
      <c r="BW209" s="227">
        <v>0</v>
      </c>
      <c r="BX209" s="227">
        <v>0</v>
      </c>
      <c r="BZ209" s="126" t="s">
        <v>403</v>
      </c>
      <c r="CA209" s="126" t="s">
        <v>404</v>
      </c>
      <c r="CB209" s="227">
        <v>0</v>
      </c>
      <c r="CC209" s="227">
        <v>0</v>
      </c>
      <c r="CD209" s="227">
        <v>0</v>
      </c>
      <c r="CE209" s="227">
        <v>0</v>
      </c>
    </row>
    <row r="210" spans="1:83">
      <c r="A210" s="126" t="s">
        <v>405</v>
      </c>
      <c r="B210" s="126" t="s">
        <v>406</v>
      </c>
      <c r="C210" s="227">
        <v>0</v>
      </c>
      <c r="D210" s="227">
        <v>0</v>
      </c>
      <c r="E210" s="227">
        <v>0</v>
      </c>
      <c r="F210" s="227">
        <v>0</v>
      </c>
      <c r="H210" s="126" t="s">
        <v>405</v>
      </c>
      <c r="I210" s="126" t="s">
        <v>406</v>
      </c>
      <c r="J210" s="227">
        <v>0</v>
      </c>
      <c r="K210" s="227">
        <v>0</v>
      </c>
      <c r="L210" s="227">
        <v>0</v>
      </c>
      <c r="M210" s="227">
        <v>0</v>
      </c>
      <c r="O210" s="126" t="s">
        <v>405</v>
      </c>
      <c r="P210" s="126" t="s">
        <v>406</v>
      </c>
      <c r="Q210" s="227">
        <v>0</v>
      </c>
      <c r="R210" s="227">
        <v>0</v>
      </c>
      <c r="S210" s="227">
        <v>0</v>
      </c>
      <c r="T210" s="227">
        <v>0</v>
      </c>
      <c r="V210" s="126" t="s">
        <v>405</v>
      </c>
      <c r="W210" s="126" t="s">
        <v>406</v>
      </c>
      <c r="X210" s="227">
        <v>0</v>
      </c>
      <c r="Y210" s="227">
        <v>0</v>
      </c>
      <c r="Z210" s="227">
        <v>0</v>
      </c>
      <c r="AA210" s="227">
        <v>0</v>
      </c>
      <c r="AC210" s="126" t="s">
        <v>405</v>
      </c>
      <c r="AD210" s="126" t="s">
        <v>406</v>
      </c>
      <c r="AE210" s="227">
        <v>0</v>
      </c>
      <c r="AF210" s="227">
        <v>0</v>
      </c>
      <c r="AG210" s="227">
        <v>0</v>
      </c>
      <c r="AH210" s="227">
        <v>0</v>
      </c>
      <c r="AJ210" s="126" t="s">
        <v>405</v>
      </c>
      <c r="AK210" s="126" t="s">
        <v>406</v>
      </c>
      <c r="AL210" s="227">
        <v>0</v>
      </c>
      <c r="AM210" s="227">
        <v>0</v>
      </c>
      <c r="AN210" s="227">
        <v>0</v>
      </c>
      <c r="AO210" s="227">
        <v>0</v>
      </c>
      <c r="AQ210" s="126" t="s">
        <v>405</v>
      </c>
      <c r="AR210" s="126" t="s">
        <v>406</v>
      </c>
      <c r="AS210" s="227">
        <v>0</v>
      </c>
      <c r="AT210" s="227">
        <v>0</v>
      </c>
      <c r="AU210" s="227">
        <v>0</v>
      </c>
      <c r="AV210" s="227">
        <v>0</v>
      </c>
      <c r="AX210" s="126" t="s">
        <v>405</v>
      </c>
      <c r="AY210" s="126" t="s">
        <v>406</v>
      </c>
      <c r="AZ210" s="227">
        <v>0</v>
      </c>
      <c r="BA210" s="227">
        <v>0</v>
      </c>
      <c r="BB210" s="227">
        <v>0</v>
      </c>
      <c r="BC210" s="227">
        <v>0</v>
      </c>
      <c r="BE210" s="126" t="s">
        <v>405</v>
      </c>
      <c r="BF210" s="126" t="s">
        <v>406</v>
      </c>
      <c r="BG210" s="227">
        <v>0</v>
      </c>
      <c r="BH210" s="227">
        <v>0</v>
      </c>
      <c r="BI210" s="227">
        <v>0</v>
      </c>
      <c r="BJ210" s="227">
        <v>0</v>
      </c>
      <c r="BL210" s="126" t="s">
        <v>405</v>
      </c>
      <c r="BM210" s="126" t="s">
        <v>406</v>
      </c>
      <c r="BN210" s="227">
        <v>0</v>
      </c>
      <c r="BO210" s="227">
        <v>0</v>
      </c>
      <c r="BP210" s="227">
        <v>0</v>
      </c>
      <c r="BQ210" s="227">
        <v>0</v>
      </c>
      <c r="BS210" s="126" t="s">
        <v>405</v>
      </c>
      <c r="BT210" s="126" t="s">
        <v>406</v>
      </c>
      <c r="BU210" s="227">
        <v>0</v>
      </c>
      <c r="BV210" s="227">
        <v>0</v>
      </c>
      <c r="BW210" s="227">
        <v>0</v>
      </c>
      <c r="BX210" s="227">
        <v>0</v>
      </c>
      <c r="BZ210" s="126" t="s">
        <v>405</v>
      </c>
      <c r="CA210" s="126" t="s">
        <v>406</v>
      </c>
      <c r="CB210" s="227">
        <v>0</v>
      </c>
      <c r="CC210" s="227">
        <v>0</v>
      </c>
      <c r="CD210" s="227">
        <v>0</v>
      </c>
      <c r="CE210" s="227">
        <v>0</v>
      </c>
    </row>
    <row r="211" spans="1:83">
      <c r="A211" s="126" t="s">
        <v>407</v>
      </c>
      <c r="B211" s="126" t="s">
        <v>408</v>
      </c>
      <c r="C211" s="227">
        <v>0</v>
      </c>
      <c r="D211" s="227">
        <v>0</v>
      </c>
      <c r="E211" s="227">
        <v>0</v>
      </c>
      <c r="F211" s="227">
        <v>0</v>
      </c>
      <c r="H211" s="126" t="s">
        <v>407</v>
      </c>
      <c r="I211" s="126" t="s">
        <v>408</v>
      </c>
      <c r="J211" s="227">
        <v>0</v>
      </c>
      <c r="K211" s="227">
        <v>0</v>
      </c>
      <c r="L211" s="227">
        <v>0</v>
      </c>
      <c r="M211" s="227">
        <v>0</v>
      </c>
      <c r="O211" s="126" t="s">
        <v>407</v>
      </c>
      <c r="P211" s="126" t="s">
        <v>408</v>
      </c>
      <c r="Q211" s="227">
        <v>0</v>
      </c>
      <c r="R211" s="227">
        <v>0</v>
      </c>
      <c r="S211" s="227">
        <v>0</v>
      </c>
      <c r="T211" s="227">
        <v>0</v>
      </c>
      <c r="V211" s="126" t="s">
        <v>407</v>
      </c>
      <c r="W211" s="126" t="s">
        <v>408</v>
      </c>
      <c r="X211" s="227">
        <v>0</v>
      </c>
      <c r="Y211" s="227">
        <v>0</v>
      </c>
      <c r="Z211" s="227">
        <v>0</v>
      </c>
      <c r="AA211" s="227">
        <v>0</v>
      </c>
      <c r="AC211" s="126" t="s">
        <v>407</v>
      </c>
      <c r="AD211" s="126" t="s">
        <v>408</v>
      </c>
      <c r="AE211" s="227">
        <v>0</v>
      </c>
      <c r="AF211" s="227">
        <v>0</v>
      </c>
      <c r="AG211" s="227">
        <v>0</v>
      </c>
      <c r="AH211" s="227">
        <v>0</v>
      </c>
      <c r="AJ211" s="126" t="s">
        <v>407</v>
      </c>
      <c r="AK211" s="126" t="s">
        <v>408</v>
      </c>
      <c r="AL211" s="227">
        <v>0</v>
      </c>
      <c r="AM211" s="227">
        <v>0</v>
      </c>
      <c r="AN211" s="227">
        <v>0</v>
      </c>
      <c r="AO211" s="227">
        <v>0</v>
      </c>
      <c r="AQ211" s="126" t="s">
        <v>407</v>
      </c>
      <c r="AR211" s="126" t="s">
        <v>408</v>
      </c>
      <c r="AS211" s="227">
        <v>0</v>
      </c>
      <c r="AT211" s="227">
        <v>0</v>
      </c>
      <c r="AU211" s="227">
        <v>0</v>
      </c>
      <c r="AV211" s="227">
        <v>0</v>
      </c>
      <c r="AX211" s="126" t="s">
        <v>407</v>
      </c>
      <c r="AY211" s="126" t="s">
        <v>408</v>
      </c>
      <c r="AZ211" s="227">
        <v>0</v>
      </c>
      <c r="BA211" s="227">
        <v>0</v>
      </c>
      <c r="BB211" s="227">
        <v>0</v>
      </c>
      <c r="BC211" s="227">
        <v>0</v>
      </c>
      <c r="BE211" s="126" t="s">
        <v>407</v>
      </c>
      <c r="BF211" s="126" t="s">
        <v>408</v>
      </c>
      <c r="BG211" s="227">
        <v>0</v>
      </c>
      <c r="BH211" s="227">
        <v>0</v>
      </c>
      <c r="BI211" s="227">
        <v>0</v>
      </c>
      <c r="BJ211" s="227">
        <v>0</v>
      </c>
      <c r="BL211" s="126" t="s">
        <v>407</v>
      </c>
      <c r="BM211" s="126" t="s">
        <v>408</v>
      </c>
      <c r="BN211" s="227">
        <v>0</v>
      </c>
      <c r="BO211" s="227">
        <v>0</v>
      </c>
      <c r="BP211" s="227">
        <v>0</v>
      </c>
      <c r="BQ211" s="227">
        <v>0</v>
      </c>
      <c r="BS211" s="126" t="s">
        <v>407</v>
      </c>
      <c r="BT211" s="126" t="s">
        <v>408</v>
      </c>
      <c r="BU211" s="227">
        <v>0</v>
      </c>
      <c r="BV211" s="227">
        <v>0</v>
      </c>
      <c r="BW211" s="227">
        <v>0</v>
      </c>
      <c r="BX211" s="227">
        <v>0</v>
      </c>
      <c r="BZ211" s="126" t="s">
        <v>407</v>
      </c>
      <c r="CA211" s="126" t="s">
        <v>408</v>
      </c>
      <c r="CB211" s="227">
        <v>0</v>
      </c>
      <c r="CC211" s="227">
        <v>0</v>
      </c>
      <c r="CD211" s="227">
        <v>0</v>
      </c>
      <c r="CE211" s="227">
        <v>0</v>
      </c>
    </row>
    <row r="212" spans="1:83">
      <c r="A212" s="126" t="s">
        <v>409</v>
      </c>
      <c r="B212" s="126" t="s">
        <v>410</v>
      </c>
      <c r="C212" s="227">
        <v>0</v>
      </c>
      <c r="D212" s="227">
        <v>0</v>
      </c>
      <c r="E212" s="227">
        <v>0</v>
      </c>
      <c r="F212" s="227">
        <v>0</v>
      </c>
      <c r="H212" s="126" t="s">
        <v>409</v>
      </c>
      <c r="I212" s="126" t="s">
        <v>410</v>
      </c>
      <c r="J212" s="227">
        <v>0</v>
      </c>
      <c r="K212" s="227">
        <v>0</v>
      </c>
      <c r="L212" s="227">
        <v>0</v>
      </c>
      <c r="M212" s="227">
        <v>0</v>
      </c>
      <c r="O212" s="126" t="s">
        <v>409</v>
      </c>
      <c r="P212" s="126" t="s">
        <v>410</v>
      </c>
      <c r="Q212" s="227">
        <v>0</v>
      </c>
      <c r="R212" s="227">
        <v>0</v>
      </c>
      <c r="S212" s="227">
        <v>0</v>
      </c>
      <c r="T212" s="227">
        <v>0</v>
      </c>
      <c r="V212" s="126" t="s">
        <v>409</v>
      </c>
      <c r="W212" s="126" t="s">
        <v>410</v>
      </c>
      <c r="X212" s="227">
        <v>0</v>
      </c>
      <c r="Y212" s="227">
        <v>0</v>
      </c>
      <c r="Z212" s="227">
        <v>0</v>
      </c>
      <c r="AA212" s="227">
        <v>0</v>
      </c>
      <c r="AC212" s="126" t="s">
        <v>409</v>
      </c>
      <c r="AD212" s="126" t="s">
        <v>410</v>
      </c>
      <c r="AE212" s="227">
        <v>0</v>
      </c>
      <c r="AF212" s="227">
        <v>0</v>
      </c>
      <c r="AG212" s="227">
        <v>0</v>
      </c>
      <c r="AH212" s="227">
        <v>0</v>
      </c>
      <c r="AJ212" s="126" t="s">
        <v>409</v>
      </c>
      <c r="AK212" s="126" t="s">
        <v>410</v>
      </c>
      <c r="AL212" s="227">
        <v>0</v>
      </c>
      <c r="AM212" s="227">
        <v>0</v>
      </c>
      <c r="AN212" s="227">
        <v>0</v>
      </c>
      <c r="AO212" s="227">
        <v>0</v>
      </c>
      <c r="AQ212" s="126" t="s">
        <v>409</v>
      </c>
      <c r="AR212" s="126" t="s">
        <v>410</v>
      </c>
      <c r="AS212" s="227">
        <v>0</v>
      </c>
      <c r="AT212" s="227">
        <v>0</v>
      </c>
      <c r="AU212" s="227">
        <v>0</v>
      </c>
      <c r="AV212" s="227">
        <v>0</v>
      </c>
      <c r="AX212" s="126" t="s">
        <v>409</v>
      </c>
      <c r="AY212" s="126" t="s">
        <v>410</v>
      </c>
      <c r="AZ212" s="227">
        <v>0</v>
      </c>
      <c r="BA212" s="227">
        <v>0</v>
      </c>
      <c r="BB212" s="227">
        <v>0</v>
      </c>
      <c r="BC212" s="227">
        <v>0</v>
      </c>
      <c r="BE212" s="126" t="s">
        <v>409</v>
      </c>
      <c r="BF212" s="126" t="s">
        <v>410</v>
      </c>
      <c r="BG212" s="227">
        <v>0</v>
      </c>
      <c r="BH212" s="227">
        <v>0</v>
      </c>
      <c r="BI212" s="227">
        <v>0</v>
      </c>
      <c r="BJ212" s="227">
        <v>0</v>
      </c>
      <c r="BL212" s="126" t="s">
        <v>409</v>
      </c>
      <c r="BM212" s="126" t="s">
        <v>410</v>
      </c>
      <c r="BN212" s="227">
        <v>0</v>
      </c>
      <c r="BO212" s="227">
        <v>0</v>
      </c>
      <c r="BP212" s="227">
        <v>0</v>
      </c>
      <c r="BQ212" s="227">
        <v>0</v>
      </c>
      <c r="BS212" s="126" t="s">
        <v>409</v>
      </c>
      <c r="BT212" s="126" t="s">
        <v>410</v>
      </c>
      <c r="BU212" s="227">
        <v>0</v>
      </c>
      <c r="BV212" s="227">
        <v>0</v>
      </c>
      <c r="BW212" s="227">
        <v>0</v>
      </c>
      <c r="BX212" s="227">
        <v>0</v>
      </c>
      <c r="BZ212" s="126" t="s">
        <v>409</v>
      </c>
      <c r="CA212" s="126" t="s">
        <v>410</v>
      </c>
      <c r="CB212" s="227">
        <v>0</v>
      </c>
      <c r="CC212" s="227">
        <v>0</v>
      </c>
      <c r="CD212" s="227">
        <v>0</v>
      </c>
      <c r="CE212" s="227">
        <v>0</v>
      </c>
    </row>
    <row r="213" spans="1:83">
      <c r="A213" s="126" t="s">
        <v>411</v>
      </c>
      <c r="B213" s="126" t="s">
        <v>412</v>
      </c>
      <c r="C213" s="227">
        <v>0</v>
      </c>
      <c r="D213" s="227">
        <v>0</v>
      </c>
      <c r="E213" s="227">
        <v>0</v>
      </c>
      <c r="F213" s="227">
        <v>0</v>
      </c>
      <c r="H213" s="126" t="s">
        <v>411</v>
      </c>
      <c r="I213" s="126" t="s">
        <v>412</v>
      </c>
      <c r="J213" s="227">
        <v>0</v>
      </c>
      <c r="K213" s="227">
        <v>0</v>
      </c>
      <c r="L213" s="227">
        <v>0</v>
      </c>
      <c r="M213" s="227">
        <v>0</v>
      </c>
      <c r="O213" s="126" t="s">
        <v>411</v>
      </c>
      <c r="P213" s="126" t="s">
        <v>412</v>
      </c>
      <c r="Q213" s="227">
        <v>0</v>
      </c>
      <c r="R213" s="227">
        <v>0</v>
      </c>
      <c r="S213" s="227">
        <v>0</v>
      </c>
      <c r="T213" s="227">
        <v>0</v>
      </c>
      <c r="V213" s="126" t="s">
        <v>411</v>
      </c>
      <c r="W213" s="126" t="s">
        <v>412</v>
      </c>
      <c r="X213" s="227">
        <v>0</v>
      </c>
      <c r="Y213" s="227">
        <v>0</v>
      </c>
      <c r="Z213" s="227">
        <v>0</v>
      </c>
      <c r="AA213" s="227">
        <v>0</v>
      </c>
      <c r="AC213" s="126" t="s">
        <v>411</v>
      </c>
      <c r="AD213" s="126" t="s">
        <v>412</v>
      </c>
      <c r="AE213" s="227">
        <v>0</v>
      </c>
      <c r="AF213" s="227">
        <v>0</v>
      </c>
      <c r="AG213" s="227">
        <v>0</v>
      </c>
      <c r="AH213" s="227">
        <v>0</v>
      </c>
      <c r="AJ213" s="126" t="s">
        <v>411</v>
      </c>
      <c r="AK213" s="126" t="s">
        <v>412</v>
      </c>
      <c r="AL213" s="227">
        <v>0</v>
      </c>
      <c r="AM213" s="227">
        <v>0</v>
      </c>
      <c r="AN213" s="227">
        <v>0</v>
      </c>
      <c r="AO213" s="227">
        <v>0</v>
      </c>
      <c r="AQ213" s="126" t="s">
        <v>411</v>
      </c>
      <c r="AR213" s="126" t="s">
        <v>412</v>
      </c>
      <c r="AS213" s="227">
        <v>0</v>
      </c>
      <c r="AT213" s="227">
        <v>0</v>
      </c>
      <c r="AU213" s="227">
        <v>0</v>
      </c>
      <c r="AV213" s="227">
        <v>0</v>
      </c>
      <c r="AX213" s="126" t="s">
        <v>411</v>
      </c>
      <c r="AY213" s="126" t="s">
        <v>412</v>
      </c>
      <c r="AZ213" s="227">
        <v>0</v>
      </c>
      <c r="BA213" s="227">
        <v>0</v>
      </c>
      <c r="BB213" s="227">
        <v>0</v>
      </c>
      <c r="BC213" s="227">
        <v>0</v>
      </c>
      <c r="BE213" s="126" t="s">
        <v>411</v>
      </c>
      <c r="BF213" s="126" t="s">
        <v>412</v>
      </c>
      <c r="BG213" s="227">
        <v>0</v>
      </c>
      <c r="BH213" s="227">
        <v>0</v>
      </c>
      <c r="BI213" s="227">
        <v>0</v>
      </c>
      <c r="BJ213" s="227">
        <v>0</v>
      </c>
      <c r="BL213" s="126" t="s">
        <v>411</v>
      </c>
      <c r="BM213" s="126" t="s">
        <v>412</v>
      </c>
      <c r="BN213" s="227">
        <v>0</v>
      </c>
      <c r="BO213" s="227">
        <v>0</v>
      </c>
      <c r="BP213" s="227">
        <v>0</v>
      </c>
      <c r="BQ213" s="227">
        <v>0</v>
      </c>
      <c r="BS213" s="126" t="s">
        <v>411</v>
      </c>
      <c r="BT213" s="126" t="s">
        <v>412</v>
      </c>
      <c r="BU213" s="227">
        <v>0</v>
      </c>
      <c r="BV213" s="227">
        <v>0</v>
      </c>
      <c r="BW213" s="227">
        <v>0</v>
      </c>
      <c r="BX213" s="227">
        <v>0</v>
      </c>
      <c r="BZ213" s="126" t="s">
        <v>411</v>
      </c>
      <c r="CA213" s="126" t="s">
        <v>412</v>
      </c>
      <c r="CB213" s="227">
        <v>0</v>
      </c>
      <c r="CC213" s="227">
        <v>0</v>
      </c>
      <c r="CD213" s="227">
        <v>0</v>
      </c>
      <c r="CE213" s="227">
        <v>0</v>
      </c>
    </row>
    <row r="214" spans="1:83">
      <c r="A214" s="126" t="s">
        <v>413</v>
      </c>
      <c r="B214" s="126" t="s">
        <v>414</v>
      </c>
      <c r="C214" s="227">
        <v>0</v>
      </c>
      <c r="D214" s="227">
        <v>0</v>
      </c>
      <c r="E214" s="227">
        <v>0</v>
      </c>
      <c r="F214" s="227">
        <v>0</v>
      </c>
      <c r="H214" s="126" t="s">
        <v>413</v>
      </c>
      <c r="I214" s="126" t="s">
        <v>414</v>
      </c>
      <c r="J214" s="227">
        <v>0</v>
      </c>
      <c r="K214" s="227">
        <v>0</v>
      </c>
      <c r="L214" s="227">
        <v>0</v>
      </c>
      <c r="M214" s="227">
        <v>0</v>
      </c>
      <c r="O214" s="126" t="s">
        <v>413</v>
      </c>
      <c r="P214" s="126" t="s">
        <v>414</v>
      </c>
      <c r="Q214" s="227">
        <v>0</v>
      </c>
      <c r="R214" s="227">
        <v>0</v>
      </c>
      <c r="S214" s="227">
        <v>0</v>
      </c>
      <c r="T214" s="227">
        <v>0</v>
      </c>
      <c r="V214" s="126" t="s">
        <v>413</v>
      </c>
      <c r="W214" s="126" t="s">
        <v>414</v>
      </c>
      <c r="X214" s="227">
        <v>0</v>
      </c>
      <c r="Y214" s="227">
        <v>0</v>
      </c>
      <c r="Z214" s="227">
        <v>0</v>
      </c>
      <c r="AA214" s="227">
        <v>0</v>
      </c>
      <c r="AC214" s="126" t="s">
        <v>413</v>
      </c>
      <c r="AD214" s="126" t="s">
        <v>414</v>
      </c>
      <c r="AE214" s="227">
        <v>0</v>
      </c>
      <c r="AF214" s="227">
        <v>0</v>
      </c>
      <c r="AG214" s="227">
        <v>0</v>
      </c>
      <c r="AH214" s="227">
        <v>0</v>
      </c>
      <c r="AJ214" s="126" t="s">
        <v>413</v>
      </c>
      <c r="AK214" s="126" t="s">
        <v>414</v>
      </c>
      <c r="AL214" s="227">
        <v>0</v>
      </c>
      <c r="AM214" s="227">
        <v>0</v>
      </c>
      <c r="AN214" s="227">
        <v>0</v>
      </c>
      <c r="AO214" s="227">
        <v>0</v>
      </c>
      <c r="AQ214" s="126" t="s">
        <v>413</v>
      </c>
      <c r="AR214" s="126" t="s">
        <v>414</v>
      </c>
      <c r="AS214" s="227">
        <v>0</v>
      </c>
      <c r="AT214" s="227">
        <v>0</v>
      </c>
      <c r="AU214" s="227">
        <v>0</v>
      </c>
      <c r="AV214" s="227">
        <v>0</v>
      </c>
      <c r="AX214" s="126" t="s">
        <v>413</v>
      </c>
      <c r="AY214" s="126" t="s">
        <v>414</v>
      </c>
      <c r="AZ214" s="227">
        <v>0</v>
      </c>
      <c r="BA214" s="227">
        <v>0</v>
      </c>
      <c r="BB214" s="227">
        <v>0</v>
      </c>
      <c r="BC214" s="227">
        <v>0</v>
      </c>
      <c r="BE214" s="126" t="s">
        <v>413</v>
      </c>
      <c r="BF214" s="126" t="s">
        <v>414</v>
      </c>
      <c r="BG214" s="227">
        <v>0</v>
      </c>
      <c r="BH214" s="227">
        <v>0</v>
      </c>
      <c r="BI214" s="227">
        <v>0</v>
      </c>
      <c r="BJ214" s="227">
        <v>0</v>
      </c>
      <c r="BL214" s="126" t="s">
        <v>413</v>
      </c>
      <c r="BM214" s="126" t="s">
        <v>414</v>
      </c>
      <c r="BN214" s="227">
        <v>0</v>
      </c>
      <c r="BO214" s="227">
        <v>0</v>
      </c>
      <c r="BP214" s="227">
        <v>0</v>
      </c>
      <c r="BQ214" s="227">
        <v>0</v>
      </c>
      <c r="BS214" s="126" t="s">
        <v>413</v>
      </c>
      <c r="BT214" s="126" t="s">
        <v>414</v>
      </c>
      <c r="BU214" s="227">
        <v>0</v>
      </c>
      <c r="BV214" s="227">
        <v>0</v>
      </c>
      <c r="BW214" s="227">
        <v>0</v>
      </c>
      <c r="BX214" s="227">
        <v>0</v>
      </c>
      <c r="BZ214" s="126" t="s">
        <v>413</v>
      </c>
      <c r="CA214" s="126" t="s">
        <v>414</v>
      </c>
      <c r="CB214" s="227">
        <v>0</v>
      </c>
      <c r="CC214" s="227">
        <v>0</v>
      </c>
      <c r="CD214" s="227">
        <v>0</v>
      </c>
      <c r="CE214" s="227">
        <v>0</v>
      </c>
    </row>
    <row r="215" spans="1:83">
      <c r="A215" s="126" t="s">
        <v>415</v>
      </c>
      <c r="B215" s="126" t="s">
        <v>416</v>
      </c>
      <c r="C215" s="227">
        <v>0</v>
      </c>
      <c r="D215" s="227">
        <v>0</v>
      </c>
      <c r="E215" s="227">
        <v>0</v>
      </c>
      <c r="F215" s="227">
        <v>0</v>
      </c>
      <c r="H215" s="126" t="s">
        <v>415</v>
      </c>
      <c r="I215" s="126" t="s">
        <v>416</v>
      </c>
      <c r="J215" s="227">
        <v>0</v>
      </c>
      <c r="K215" s="227">
        <v>0</v>
      </c>
      <c r="L215" s="227">
        <v>0</v>
      </c>
      <c r="M215" s="227">
        <v>0</v>
      </c>
      <c r="O215" s="126" t="s">
        <v>415</v>
      </c>
      <c r="P215" s="126" t="s">
        <v>416</v>
      </c>
      <c r="Q215" s="227">
        <v>0</v>
      </c>
      <c r="R215" s="227">
        <v>0</v>
      </c>
      <c r="S215" s="227">
        <v>0</v>
      </c>
      <c r="T215" s="227">
        <v>0</v>
      </c>
      <c r="V215" s="126" t="s">
        <v>415</v>
      </c>
      <c r="W215" s="126" t="s">
        <v>416</v>
      </c>
      <c r="X215" s="227">
        <v>0</v>
      </c>
      <c r="Y215" s="227">
        <v>0</v>
      </c>
      <c r="Z215" s="227">
        <v>0</v>
      </c>
      <c r="AA215" s="227">
        <v>0</v>
      </c>
      <c r="AC215" s="126" t="s">
        <v>415</v>
      </c>
      <c r="AD215" s="126" t="s">
        <v>416</v>
      </c>
      <c r="AE215" s="227">
        <v>0</v>
      </c>
      <c r="AF215" s="227">
        <v>0</v>
      </c>
      <c r="AG215" s="227">
        <v>0</v>
      </c>
      <c r="AH215" s="227">
        <v>0</v>
      </c>
      <c r="AJ215" s="126" t="s">
        <v>415</v>
      </c>
      <c r="AK215" s="126" t="s">
        <v>416</v>
      </c>
      <c r="AL215" s="227">
        <v>0</v>
      </c>
      <c r="AM215" s="227">
        <v>0</v>
      </c>
      <c r="AN215" s="227">
        <v>0</v>
      </c>
      <c r="AO215" s="227">
        <v>0</v>
      </c>
      <c r="AQ215" s="126" t="s">
        <v>415</v>
      </c>
      <c r="AR215" s="126" t="s">
        <v>416</v>
      </c>
      <c r="AS215" s="227">
        <v>0</v>
      </c>
      <c r="AT215" s="227">
        <v>0</v>
      </c>
      <c r="AU215" s="227">
        <v>0</v>
      </c>
      <c r="AV215" s="227">
        <v>0</v>
      </c>
      <c r="AX215" s="126" t="s">
        <v>415</v>
      </c>
      <c r="AY215" s="126" t="s">
        <v>416</v>
      </c>
      <c r="AZ215" s="227">
        <v>0</v>
      </c>
      <c r="BA215" s="227">
        <v>0</v>
      </c>
      <c r="BB215" s="227">
        <v>0</v>
      </c>
      <c r="BC215" s="227">
        <v>0</v>
      </c>
      <c r="BE215" s="126" t="s">
        <v>415</v>
      </c>
      <c r="BF215" s="126" t="s">
        <v>416</v>
      </c>
      <c r="BG215" s="227">
        <v>0</v>
      </c>
      <c r="BH215" s="227">
        <v>0</v>
      </c>
      <c r="BI215" s="227">
        <v>0</v>
      </c>
      <c r="BJ215" s="227">
        <v>0</v>
      </c>
      <c r="BL215" s="126" t="s">
        <v>415</v>
      </c>
      <c r="BM215" s="126" t="s">
        <v>416</v>
      </c>
      <c r="BN215" s="227">
        <v>0</v>
      </c>
      <c r="BO215" s="227">
        <v>0</v>
      </c>
      <c r="BP215" s="227">
        <v>0</v>
      </c>
      <c r="BQ215" s="227">
        <v>0</v>
      </c>
      <c r="BS215" s="126" t="s">
        <v>415</v>
      </c>
      <c r="BT215" s="126" t="s">
        <v>416</v>
      </c>
      <c r="BU215" s="227">
        <v>0</v>
      </c>
      <c r="BV215" s="227">
        <v>0</v>
      </c>
      <c r="BW215" s="227">
        <v>0</v>
      </c>
      <c r="BX215" s="227">
        <v>0</v>
      </c>
      <c r="BZ215" s="126" t="s">
        <v>415</v>
      </c>
      <c r="CA215" s="126" t="s">
        <v>416</v>
      </c>
      <c r="CB215" s="227">
        <v>0</v>
      </c>
      <c r="CC215" s="227">
        <v>0</v>
      </c>
      <c r="CD215" s="227">
        <v>0</v>
      </c>
      <c r="CE215" s="227">
        <v>0</v>
      </c>
    </row>
    <row r="216" spans="1:83">
      <c r="A216" s="126" t="s">
        <v>417</v>
      </c>
      <c r="B216" s="126" t="s">
        <v>418</v>
      </c>
      <c r="C216" s="227">
        <v>0</v>
      </c>
      <c r="D216" s="227">
        <v>0</v>
      </c>
      <c r="E216" s="227">
        <v>0</v>
      </c>
      <c r="F216" s="227">
        <v>0</v>
      </c>
      <c r="H216" s="126" t="s">
        <v>417</v>
      </c>
      <c r="I216" s="126" t="s">
        <v>418</v>
      </c>
      <c r="J216" s="227">
        <v>0</v>
      </c>
      <c r="K216" s="227">
        <v>0</v>
      </c>
      <c r="L216" s="227">
        <v>0</v>
      </c>
      <c r="M216" s="227">
        <v>0</v>
      </c>
      <c r="O216" s="126" t="s">
        <v>417</v>
      </c>
      <c r="P216" s="126" t="s">
        <v>418</v>
      </c>
      <c r="Q216" s="227">
        <v>0</v>
      </c>
      <c r="R216" s="227">
        <v>0</v>
      </c>
      <c r="S216" s="227">
        <v>0</v>
      </c>
      <c r="T216" s="227">
        <v>0</v>
      </c>
      <c r="V216" s="126" t="s">
        <v>417</v>
      </c>
      <c r="W216" s="126" t="s">
        <v>418</v>
      </c>
      <c r="X216" s="227">
        <v>0</v>
      </c>
      <c r="Y216" s="227">
        <v>0</v>
      </c>
      <c r="Z216" s="227">
        <v>0</v>
      </c>
      <c r="AA216" s="227">
        <v>0</v>
      </c>
      <c r="AC216" s="126" t="s">
        <v>417</v>
      </c>
      <c r="AD216" s="126" t="s">
        <v>418</v>
      </c>
      <c r="AE216" s="227">
        <v>0</v>
      </c>
      <c r="AF216" s="227">
        <v>0</v>
      </c>
      <c r="AG216" s="227">
        <v>0</v>
      </c>
      <c r="AH216" s="227">
        <v>0</v>
      </c>
      <c r="AJ216" s="126" t="s">
        <v>417</v>
      </c>
      <c r="AK216" s="126" t="s">
        <v>418</v>
      </c>
      <c r="AL216" s="227">
        <v>0</v>
      </c>
      <c r="AM216" s="227">
        <v>0</v>
      </c>
      <c r="AN216" s="227">
        <v>0</v>
      </c>
      <c r="AO216" s="227">
        <v>0</v>
      </c>
      <c r="AQ216" s="126" t="s">
        <v>417</v>
      </c>
      <c r="AR216" s="126" t="s">
        <v>418</v>
      </c>
      <c r="AS216" s="227">
        <v>0</v>
      </c>
      <c r="AT216" s="227">
        <v>0</v>
      </c>
      <c r="AU216" s="227">
        <v>0</v>
      </c>
      <c r="AV216" s="227">
        <v>0</v>
      </c>
      <c r="AX216" s="126" t="s">
        <v>417</v>
      </c>
      <c r="AY216" s="126" t="s">
        <v>418</v>
      </c>
      <c r="AZ216" s="227">
        <v>0</v>
      </c>
      <c r="BA216" s="227">
        <v>0</v>
      </c>
      <c r="BB216" s="227">
        <v>0</v>
      </c>
      <c r="BC216" s="227">
        <v>0</v>
      </c>
      <c r="BE216" s="126" t="s">
        <v>417</v>
      </c>
      <c r="BF216" s="126" t="s">
        <v>418</v>
      </c>
      <c r="BG216" s="227">
        <v>0</v>
      </c>
      <c r="BH216" s="227">
        <v>0</v>
      </c>
      <c r="BI216" s="227">
        <v>0</v>
      </c>
      <c r="BJ216" s="227">
        <v>0</v>
      </c>
      <c r="BL216" s="126" t="s">
        <v>417</v>
      </c>
      <c r="BM216" s="126" t="s">
        <v>418</v>
      </c>
      <c r="BN216" s="227">
        <v>0</v>
      </c>
      <c r="BO216" s="227">
        <v>0</v>
      </c>
      <c r="BP216" s="227">
        <v>0</v>
      </c>
      <c r="BQ216" s="227">
        <v>0</v>
      </c>
      <c r="BS216" s="126" t="s">
        <v>417</v>
      </c>
      <c r="BT216" s="126" t="s">
        <v>418</v>
      </c>
      <c r="BU216" s="227">
        <v>0</v>
      </c>
      <c r="BV216" s="227">
        <v>0</v>
      </c>
      <c r="BW216" s="227">
        <v>0</v>
      </c>
      <c r="BX216" s="227">
        <v>0</v>
      </c>
      <c r="BZ216" s="126" t="s">
        <v>417</v>
      </c>
      <c r="CA216" s="126" t="s">
        <v>418</v>
      </c>
      <c r="CB216" s="227">
        <v>0</v>
      </c>
      <c r="CC216" s="227">
        <v>0</v>
      </c>
      <c r="CD216" s="227">
        <v>0</v>
      </c>
      <c r="CE216" s="227">
        <v>0</v>
      </c>
    </row>
    <row r="217" spans="1:83">
      <c r="A217" s="126" t="s">
        <v>419</v>
      </c>
      <c r="B217" s="126" t="s">
        <v>420</v>
      </c>
      <c r="C217" s="227">
        <v>0</v>
      </c>
      <c r="D217" s="227">
        <v>0</v>
      </c>
      <c r="E217" s="227">
        <v>0</v>
      </c>
      <c r="F217" s="227">
        <v>0</v>
      </c>
      <c r="H217" s="126" t="s">
        <v>419</v>
      </c>
      <c r="I217" s="126" t="s">
        <v>420</v>
      </c>
      <c r="J217" s="227">
        <v>0</v>
      </c>
      <c r="K217" s="227">
        <v>0</v>
      </c>
      <c r="L217" s="227">
        <v>0</v>
      </c>
      <c r="M217" s="227">
        <v>0</v>
      </c>
      <c r="O217" s="126" t="s">
        <v>419</v>
      </c>
      <c r="P217" s="126" t="s">
        <v>420</v>
      </c>
      <c r="Q217" s="227">
        <v>0</v>
      </c>
      <c r="R217" s="227">
        <v>0</v>
      </c>
      <c r="S217" s="227">
        <v>0</v>
      </c>
      <c r="T217" s="227">
        <v>0</v>
      </c>
      <c r="V217" s="126" t="s">
        <v>419</v>
      </c>
      <c r="W217" s="126" t="s">
        <v>420</v>
      </c>
      <c r="X217" s="227">
        <v>0</v>
      </c>
      <c r="Y217" s="227">
        <v>0</v>
      </c>
      <c r="Z217" s="227">
        <v>0</v>
      </c>
      <c r="AA217" s="227">
        <v>0</v>
      </c>
      <c r="AC217" s="126" t="s">
        <v>419</v>
      </c>
      <c r="AD217" s="126" t="s">
        <v>420</v>
      </c>
      <c r="AE217" s="227">
        <v>0</v>
      </c>
      <c r="AF217" s="227">
        <v>0</v>
      </c>
      <c r="AG217" s="227">
        <v>0</v>
      </c>
      <c r="AH217" s="227">
        <v>0</v>
      </c>
      <c r="AJ217" s="126" t="s">
        <v>419</v>
      </c>
      <c r="AK217" s="126" t="s">
        <v>420</v>
      </c>
      <c r="AL217" s="227">
        <v>0</v>
      </c>
      <c r="AM217" s="227">
        <v>0</v>
      </c>
      <c r="AN217" s="227">
        <v>0</v>
      </c>
      <c r="AO217" s="227">
        <v>0</v>
      </c>
      <c r="AQ217" s="126" t="s">
        <v>419</v>
      </c>
      <c r="AR217" s="126" t="s">
        <v>420</v>
      </c>
      <c r="AS217" s="227">
        <v>0</v>
      </c>
      <c r="AT217" s="227">
        <v>0</v>
      </c>
      <c r="AU217" s="227">
        <v>0</v>
      </c>
      <c r="AV217" s="227">
        <v>0</v>
      </c>
      <c r="AX217" s="126" t="s">
        <v>419</v>
      </c>
      <c r="AY217" s="126" t="s">
        <v>420</v>
      </c>
      <c r="AZ217" s="227">
        <v>0</v>
      </c>
      <c r="BA217" s="227">
        <v>0</v>
      </c>
      <c r="BB217" s="227">
        <v>0</v>
      </c>
      <c r="BC217" s="227">
        <v>0</v>
      </c>
      <c r="BE217" s="126" t="s">
        <v>419</v>
      </c>
      <c r="BF217" s="126" t="s">
        <v>420</v>
      </c>
      <c r="BG217" s="227">
        <v>0</v>
      </c>
      <c r="BH217" s="227">
        <v>0</v>
      </c>
      <c r="BI217" s="227">
        <v>0</v>
      </c>
      <c r="BJ217" s="227">
        <v>0</v>
      </c>
      <c r="BL217" s="126" t="s">
        <v>419</v>
      </c>
      <c r="BM217" s="126" t="s">
        <v>420</v>
      </c>
      <c r="BN217" s="227">
        <v>0</v>
      </c>
      <c r="BO217" s="227">
        <v>0</v>
      </c>
      <c r="BP217" s="227">
        <v>0</v>
      </c>
      <c r="BQ217" s="227">
        <v>0</v>
      </c>
      <c r="BS217" s="126" t="s">
        <v>419</v>
      </c>
      <c r="BT217" s="126" t="s">
        <v>420</v>
      </c>
      <c r="BU217" s="227">
        <v>0</v>
      </c>
      <c r="BV217" s="227">
        <v>0</v>
      </c>
      <c r="BW217" s="227">
        <v>0</v>
      </c>
      <c r="BX217" s="227">
        <v>0</v>
      </c>
      <c r="BZ217" s="126" t="s">
        <v>419</v>
      </c>
      <c r="CA217" s="126" t="s">
        <v>420</v>
      </c>
      <c r="CB217" s="227">
        <v>0</v>
      </c>
      <c r="CC217" s="227">
        <v>0</v>
      </c>
      <c r="CD217" s="227">
        <v>0</v>
      </c>
      <c r="CE217" s="227">
        <v>0</v>
      </c>
    </row>
    <row r="218" spans="1:83">
      <c r="A218" s="126" t="s">
        <v>421</v>
      </c>
      <c r="B218" s="126" t="s">
        <v>422</v>
      </c>
      <c r="C218" s="227">
        <v>0</v>
      </c>
      <c r="D218" s="227">
        <v>0</v>
      </c>
      <c r="E218" s="227">
        <v>0</v>
      </c>
      <c r="F218" s="227">
        <v>0</v>
      </c>
      <c r="H218" s="126" t="s">
        <v>421</v>
      </c>
      <c r="I218" s="126" t="s">
        <v>422</v>
      </c>
      <c r="J218" s="227">
        <v>0</v>
      </c>
      <c r="K218" s="227">
        <v>0</v>
      </c>
      <c r="L218" s="227">
        <v>0</v>
      </c>
      <c r="M218" s="227">
        <v>0</v>
      </c>
      <c r="O218" s="126" t="s">
        <v>421</v>
      </c>
      <c r="P218" s="126" t="s">
        <v>422</v>
      </c>
      <c r="Q218" s="227">
        <v>0</v>
      </c>
      <c r="R218" s="227">
        <v>0</v>
      </c>
      <c r="S218" s="227">
        <v>0</v>
      </c>
      <c r="T218" s="227">
        <v>0</v>
      </c>
      <c r="V218" s="126" t="s">
        <v>421</v>
      </c>
      <c r="W218" s="126" t="s">
        <v>422</v>
      </c>
      <c r="X218" s="227">
        <v>0</v>
      </c>
      <c r="Y218" s="227">
        <v>0</v>
      </c>
      <c r="Z218" s="227">
        <v>0</v>
      </c>
      <c r="AA218" s="227">
        <v>0</v>
      </c>
      <c r="AC218" s="126" t="s">
        <v>421</v>
      </c>
      <c r="AD218" s="126" t="s">
        <v>422</v>
      </c>
      <c r="AE218" s="227">
        <v>0</v>
      </c>
      <c r="AF218" s="227">
        <v>0</v>
      </c>
      <c r="AG218" s="227">
        <v>0</v>
      </c>
      <c r="AH218" s="227">
        <v>0</v>
      </c>
      <c r="AJ218" s="126" t="s">
        <v>421</v>
      </c>
      <c r="AK218" s="126" t="s">
        <v>422</v>
      </c>
      <c r="AL218" s="227">
        <v>0</v>
      </c>
      <c r="AM218" s="227">
        <v>0</v>
      </c>
      <c r="AN218" s="227">
        <v>0</v>
      </c>
      <c r="AO218" s="227">
        <v>0</v>
      </c>
      <c r="AQ218" s="126" t="s">
        <v>421</v>
      </c>
      <c r="AR218" s="126" t="s">
        <v>422</v>
      </c>
      <c r="AS218" s="227">
        <v>0</v>
      </c>
      <c r="AT218" s="227">
        <v>0</v>
      </c>
      <c r="AU218" s="227">
        <v>0</v>
      </c>
      <c r="AV218" s="227">
        <v>0</v>
      </c>
      <c r="AX218" s="126" t="s">
        <v>421</v>
      </c>
      <c r="AY218" s="126" t="s">
        <v>422</v>
      </c>
      <c r="AZ218" s="227">
        <v>0</v>
      </c>
      <c r="BA218" s="227">
        <v>0</v>
      </c>
      <c r="BB218" s="227">
        <v>0</v>
      </c>
      <c r="BC218" s="227">
        <v>0</v>
      </c>
      <c r="BE218" s="126" t="s">
        <v>421</v>
      </c>
      <c r="BF218" s="126" t="s">
        <v>422</v>
      </c>
      <c r="BG218" s="227">
        <v>0</v>
      </c>
      <c r="BH218" s="227">
        <v>0</v>
      </c>
      <c r="BI218" s="227">
        <v>0</v>
      </c>
      <c r="BJ218" s="227">
        <v>0</v>
      </c>
      <c r="BL218" s="126" t="s">
        <v>421</v>
      </c>
      <c r="BM218" s="126" t="s">
        <v>422</v>
      </c>
      <c r="BN218" s="227">
        <v>0</v>
      </c>
      <c r="BO218" s="227">
        <v>0</v>
      </c>
      <c r="BP218" s="227">
        <v>0</v>
      </c>
      <c r="BQ218" s="227">
        <v>0</v>
      </c>
      <c r="BS218" s="126" t="s">
        <v>421</v>
      </c>
      <c r="BT218" s="126" t="s">
        <v>422</v>
      </c>
      <c r="BU218" s="227">
        <v>0</v>
      </c>
      <c r="BV218" s="227">
        <v>0</v>
      </c>
      <c r="BW218" s="227">
        <v>0</v>
      </c>
      <c r="BX218" s="227">
        <v>0</v>
      </c>
      <c r="BZ218" s="126" t="s">
        <v>421</v>
      </c>
      <c r="CA218" s="126" t="s">
        <v>422</v>
      </c>
      <c r="CB218" s="227">
        <v>0</v>
      </c>
      <c r="CC218" s="227">
        <v>0</v>
      </c>
      <c r="CD218" s="227">
        <v>0</v>
      </c>
      <c r="CE218" s="227">
        <v>0</v>
      </c>
    </row>
    <row r="219" spans="1:83">
      <c r="A219" s="126" t="s">
        <v>423</v>
      </c>
      <c r="B219" s="126" t="s">
        <v>424</v>
      </c>
      <c r="C219" s="227">
        <v>0</v>
      </c>
      <c r="D219" s="227">
        <v>0</v>
      </c>
      <c r="E219" s="227">
        <v>0</v>
      </c>
      <c r="F219" s="227">
        <v>0</v>
      </c>
      <c r="H219" s="126" t="s">
        <v>423</v>
      </c>
      <c r="I219" s="126" t="s">
        <v>424</v>
      </c>
      <c r="J219" s="227">
        <v>0</v>
      </c>
      <c r="K219" s="227">
        <v>0</v>
      </c>
      <c r="L219" s="227">
        <v>0</v>
      </c>
      <c r="M219" s="227">
        <v>0</v>
      </c>
      <c r="O219" s="126" t="s">
        <v>423</v>
      </c>
      <c r="P219" s="126" t="s">
        <v>424</v>
      </c>
      <c r="Q219" s="227">
        <v>0</v>
      </c>
      <c r="R219" s="227">
        <v>0</v>
      </c>
      <c r="S219" s="227">
        <v>0</v>
      </c>
      <c r="T219" s="227">
        <v>0</v>
      </c>
      <c r="V219" s="126" t="s">
        <v>423</v>
      </c>
      <c r="W219" s="126" t="s">
        <v>424</v>
      </c>
      <c r="X219" s="227">
        <v>0</v>
      </c>
      <c r="Y219" s="227">
        <v>0</v>
      </c>
      <c r="Z219" s="227">
        <v>0</v>
      </c>
      <c r="AA219" s="227">
        <v>0</v>
      </c>
      <c r="AC219" s="126" t="s">
        <v>423</v>
      </c>
      <c r="AD219" s="126" t="s">
        <v>424</v>
      </c>
      <c r="AE219" s="227">
        <v>0</v>
      </c>
      <c r="AF219" s="227">
        <v>0</v>
      </c>
      <c r="AG219" s="227">
        <v>0</v>
      </c>
      <c r="AH219" s="227">
        <v>0</v>
      </c>
      <c r="AJ219" s="126" t="s">
        <v>423</v>
      </c>
      <c r="AK219" s="126" t="s">
        <v>424</v>
      </c>
      <c r="AL219" s="227">
        <v>0</v>
      </c>
      <c r="AM219" s="227">
        <v>0</v>
      </c>
      <c r="AN219" s="227">
        <v>0</v>
      </c>
      <c r="AO219" s="227">
        <v>0</v>
      </c>
      <c r="AQ219" s="126" t="s">
        <v>423</v>
      </c>
      <c r="AR219" s="126" t="s">
        <v>424</v>
      </c>
      <c r="AS219" s="227">
        <v>0</v>
      </c>
      <c r="AT219" s="227">
        <v>0</v>
      </c>
      <c r="AU219" s="227">
        <v>0</v>
      </c>
      <c r="AV219" s="227">
        <v>0</v>
      </c>
      <c r="AX219" s="126" t="s">
        <v>423</v>
      </c>
      <c r="AY219" s="126" t="s">
        <v>424</v>
      </c>
      <c r="AZ219" s="227">
        <v>0</v>
      </c>
      <c r="BA219" s="227">
        <v>0</v>
      </c>
      <c r="BB219" s="227">
        <v>0</v>
      </c>
      <c r="BC219" s="227">
        <v>0</v>
      </c>
      <c r="BE219" s="126" t="s">
        <v>423</v>
      </c>
      <c r="BF219" s="126" t="s">
        <v>424</v>
      </c>
      <c r="BG219" s="227">
        <v>0</v>
      </c>
      <c r="BH219" s="227">
        <v>0</v>
      </c>
      <c r="BI219" s="227">
        <v>0</v>
      </c>
      <c r="BJ219" s="227">
        <v>0</v>
      </c>
      <c r="BL219" s="126" t="s">
        <v>423</v>
      </c>
      <c r="BM219" s="126" t="s">
        <v>424</v>
      </c>
      <c r="BN219" s="227">
        <v>0</v>
      </c>
      <c r="BO219" s="227">
        <v>0</v>
      </c>
      <c r="BP219" s="227">
        <v>0</v>
      </c>
      <c r="BQ219" s="227">
        <v>0</v>
      </c>
      <c r="BS219" s="126" t="s">
        <v>423</v>
      </c>
      <c r="BT219" s="126" t="s">
        <v>424</v>
      </c>
      <c r="BU219" s="227">
        <v>0</v>
      </c>
      <c r="BV219" s="227">
        <v>0</v>
      </c>
      <c r="BW219" s="227">
        <v>0</v>
      </c>
      <c r="BX219" s="227">
        <v>0</v>
      </c>
      <c r="BZ219" s="126" t="s">
        <v>423</v>
      </c>
      <c r="CA219" s="126" t="s">
        <v>424</v>
      </c>
      <c r="CB219" s="227">
        <v>0</v>
      </c>
      <c r="CC219" s="227">
        <v>0</v>
      </c>
      <c r="CD219" s="227">
        <v>0</v>
      </c>
      <c r="CE219" s="227">
        <v>0</v>
      </c>
    </row>
    <row r="220" spans="1:83">
      <c r="A220" s="126" t="s">
        <v>425</v>
      </c>
      <c r="B220" s="126" t="s">
        <v>426</v>
      </c>
      <c r="C220" s="227">
        <v>0</v>
      </c>
      <c r="D220" s="227">
        <v>0</v>
      </c>
      <c r="E220" s="227">
        <v>0</v>
      </c>
      <c r="F220" s="227">
        <v>0</v>
      </c>
      <c r="H220" s="126" t="s">
        <v>425</v>
      </c>
      <c r="I220" s="126" t="s">
        <v>426</v>
      </c>
      <c r="J220" s="227">
        <v>0</v>
      </c>
      <c r="K220" s="227">
        <v>0</v>
      </c>
      <c r="L220" s="227">
        <v>0</v>
      </c>
      <c r="M220" s="227">
        <v>0</v>
      </c>
      <c r="O220" s="126" t="s">
        <v>425</v>
      </c>
      <c r="P220" s="126" t="s">
        <v>426</v>
      </c>
      <c r="Q220" s="227">
        <v>0</v>
      </c>
      <c r="R220" s="227">
        <v>0</v>
      </c>
      <c r="S220" s="227">
        <v>0</v>
      </c>
      <c r="T220" s="227">
        <v>0</v>
      </c>
      <c r="V220" s="126" t="s">
        <v>425</v>
      </c>
      <c r="W220" s="126" t="s">
        <v>426</v>
      </c>
      <c r="X220" s="227">
        <v>0</v>
      </c>
      <c r="Y220" s="227">
        <v>0</v>
      </c>
      <c r="Z220" s="227">
        <v>0</v>
      </c>
      <c r="AA220" s="227">
        <v>0</v>
      </c>
      <c r="AC220" s="126" t="s">
        <v>425</v>
      </c>
      <c r="AD220" s="126" t="s">
        <v>426</v>
      </c>
      <c r="AE220" s="227">
        <v>0</v>
      </c>
      <c r="AF220" s="227">
        <v>0</v>
      </c>
      <c r="AG220" s="227">
        <v>0</v>
      </c>
      <c r="AH220" s="227">
        <v>0</v>
      </c>
      <c r="AJ220" s="126" t="s">
        <v>425</v>
      </c>
      <c r="AK220" s="126" t="s">
        <v>426</v>
      </c>
      <c r="AL220" s="227">
        <v>0</v>
      </c>
      <c r="AM220" s="227">
        <v>0</v>
      </c>
      <c r="AN220" s="227">
        <v>0</v>
      </c>
      <c r="AO220" s="227">
        <v>0</v>
      </c>
      <c r="AQ220" s="126" t="s">
        <v>425</v>
      </c>
      <c r="AR220" s="126" t="s">
        <v>426</v>
      </c>
      <c r="AS220" s="227">
        <v>0</v>
      </c>
      <c r="AT220" s="227">
        <v>0</v>
      </c>
      <c r="AU220" s="227">
        <v>0</v>
      </c>
      <c r="AV220" s="227">
        <v>0</v>
      </c>
      <c r="AX220" s="126" t="s">
        <v>425</v>
      </c>
      <c r="AY220" s="126" t="s">
        <v>426</v>
      </c>
      <c r="AZ220" s="227">
        <v>0</v>
      </c>
      <c r="BA220" s="227">
        <v>0</v>
      </c>
      <c r="BB220" s="227">
        <v>0</v>
      </c>
      <c r="BC220" s="227">
        <v>0</v>
      </c>
      <c r="BE220" s="126" t="s">
        <v>425</v>
      </c>
      <c r="BF220" s="126" t="s">
        <v>426</v>
      </c>
      <c r="BG220" s="227">
        <v>0</v>
      </c>
      <c r="BH220" s="227">
        <v>0</v>
      </c>
      <c r="BI220" s="227">
        <v>0</v>
      </c>
      <c r="BJ220" s="227">
        <v>0</v>
      </c>
      <c r="BL220" s="126" t="s">
        <v>425</v>
      </c>
      <c r="BM220" s="126" t="s">
        <v>426</v>
      </c>
      <c r="BN220" s="227">
        <v>0</v>
      </c>
      <c r="BO220" s="227">
        <v>0</v>
      </c>
      <c r="BP220" s="227">
        <v>0</v>
      </c>
      <c r="BQ220" s="227">
        <v>0</v>
      </c>
      <c r="BS220" s="126" t="s">
        <v>425</v>
      </c>
      <c r="BT220" s="126" t="s">
        <v>426</v>
      </c>
      <c r="BU220" s="227">
        <v>0</v>
      </c>
      <c r="BV220" s="227">
        <v>0</v>
      </c>
      <c r="BW220" s="227">
        <v>0</v>
      </c>
      <c r="BX220" s="227">
        <v>0</v>
      </c>
      <c r="BZ220" s="126" t="s">
        <v>425</v>
      </c>
      <c r="CA220" s="126" t="s">
        <v>426</v>
      </c>
      <c r="CB220" s="227">
        <v>0</v>
      </c>
      <c r="CC220" s="227">
        <v>0</v>
      </c>
      <c r="CD220" s="227">
        <v>0</v>
      </c>
      <c r="CE220" s="227">
        <v>0</v>
      </c>
    </row>
    <row r="221" spans="1:83">
      <c r="A221" s="126" t="s">
        <v>427</v>
      </c>
      <c r="B221" s="126" t="s">
        <v>428</v>
      </c>
      <c r="C221" s="227">
        <v>0</v>
      </c>
      <c r="D221" s="227">
        <v>0</v>
      </c>
      <c r="E221" s="227">
        <v>0</v>
      </c>
      <c r="F221" s="227">
        <v>0</v>
      </c>
      <c r="H221" s="126" t="s">
        <v>427</v>
      </c>
      <c r="I221" s="126" t="s">
        <v>428</v>
      </c>
      <c r="J221" s="227">
        <v>0</v>
      </c>
      <c r="K221" s="227">
        <v>0</v>
      </c>
      <c r="L221" s="227">
        <v>0</v>
      </c>
      <c r="M221" s="227">
        <v>0</v>
      </c>
      <c r="O221" s="126" t="s">
        <v>427</v>
      </c>
      <c r="P221" s="126" t="s">
        <v>428</v>
      </c>
      <c r="Q221" s="227">
        <v>0</v>
      </c>
      <c r="R221" s="227">
        <v>0</v>
      </c>
      <c r="S221" s="227">
        <v>0</v>
      </c>
      <c r="T221" s="227">
        <v>0</v>
      </c>
      <c r="V221" s="126" t="s">
        <v>427</v>
      </c>
      <c r="W221" s="126" t="s">
        <v>428</v>
      </c>
      <c r="X221" s="227">
        <v>0</v>
      </c>
      <c r="Y221" s="227">
        <v>0</v>
      </c>
      <c r="Z221" s="227">
        <v>0</v>
      </c>
      <c r="AA221" s="227">
        <v>0</v>
      </c>
      <c r="AC221" s="126" t="s">
        <v>427</v>
      </c>
      <c r="AD221" s="126" t="s">
        <v>428</v>
      </c>
      <c r="AE221" s="227">
        <v>0</v>
      </c>
      <c r="AF221" s="227">
        <v>0</v>
      </c>
      <c r="AG221" s="227">
        <v>0</v>
      </c>
      <c r="AH221" s="227">
        <v>0</v>
      </c>
      <c r="AJ221" s="126" t="s">
        <v>427</v>
      </c>
      <c r="AK221" s="126" t="s">
        <v>428</v>
      </c>
      <c r="AL221" s="227">
        <v>0</v>
      </c>
      <c r="AM221" s="227">
        <v>0</v>
      </c>
      <c r="AN221" s="227">
        <v>0</v>
      </c>
      <c r="AO221" s="227">
        <v>0</v>
      </c>
      <c r="AQ221" s="126" t="s">
        <v>427</v>
      </c>
      <c r="AR221" s="126" t="s">
        <v>428</v>
      </c>
      <c r="AS221" s="227">
        <v>0</v>
      </c>
      <c r="AT221" s="227">
        <v>0</v>
      </c>
      <c r="AU221" s="227">
        <v>0</v>
      </c>
      <c r="AV221" s="227">
        <v>0</v>
      </c>
      <c r="AX221" s="126" t="s">
        <v>427</v>
      </c>
      <c r="AY221" s="126" t="s">
        <v>428</v>
      </c>
      <c r="AZ221" s="227">
        <v>0</v>
      </c>
      <c r="BA221" s="227">
        <v>0</v>
      </c>
      <c r="BB221" s="227">
        <v>0</v>
      </c>
      <c r="BC221" s="227">
        <v>0</v>
      </c>
      <c r="BE221" s="126" t="s">
        <v>427</v>
      </c>
      <c r="BF221" s="126" t="s">
        <v>428</v>
      </c>
      <c r="BG221" s="227">
        <v>0</v>
      </c>
      <c r="BH221" s="227">
        <v>0</v>
      </c>
      <c r="BI221" s="227">
        <v>0</v>
      </c>
      <c r="BJ221" s="227">
        <v>0</v>
      </c>
      <c r="BL221" s="126" t="s">
        <v>427</v>
      </c>
      <c r="BM221" s="126" t="s">
        <v>428</v>
      </c>
      <c r="BN221" s="227">
        <v>0</v>
      </c>
      <c r="BO221" s="227">
        <v>0</v>
      </c>
      <c r="BP221" s="227">
        <v>0</v>
      </c>
      <c r="BQ221" s="227">
        <v>0</v>
      </c>
      <c r="BS221" s="126" t="s">
        <v>427</v>
      </c>
      <c r="BT221" s="126" t="s">
        <v>428</v>
      </c>
      <c r="BU221" s="227">
        <v>0</v>
      </c>
      <c r="BV221" s="227">
        <v>0</v>
      </c>
      <c r="BW221" s="227">
        <v>0</v>
      </c>
      <c r="BX221" s="227">
        <v>0</v>
      </c>
      <c r="BZ221" s="126" t="s">
        <v>427</v>
      </c>
      <c r="CA221" s="126" t="s">
        <v>428</v>
      </c>
      <c r="CB221" s="227">
        <v>0</v>
      </c>
      <c r="CC221" s="227">
        <v>0</v>
      </c>
      <c r="CD221" s="227">
        <v>0</v>
      </c>
      <c r="CE221" s="227">
        <v>0</v>
      </c>
    </row>
    <row r="222" spans="1:83">
      <c r="A222" s="126" t="s">
        <v>429</v>
      </c>
      <c r="B222" s="126" t="s">
        <v>430</v>
      </c>
      <c r="C222" s="227">
        <v>0</v>
      </c>
      <c r="D222" s="227">
        <v>0</v>
      </c>
      <c r="E222" s="227">
        <v>0</v>
      </c>
      <c r="F222" s="227">
        <v>0</v>
      </c>
      <c r="H222" s="126" t="s">
        <v>429</v>
      </c>
      <c r="I222" s="126" t="s">
        <v>430</v>
      </c>
      <c r="J222" s="227">
        <v>0</v>
      </c>
      <c r="K222" s="227">
        <v>0</v>
      </c>
      <c r="L222" s="227">
        <v>0</v>
      </c>
      <c r="M222" s="227">
        <v>0</v>
      </c>
      <c r="O222" s="126" t="s">
        <v>429</v>
      </c>
      <c r="P222" s="126" t="s">
        <v>430</v>
      </c>
      <c r="Q222" s="227">
        <v>0</v>
      </c>
      <c r="R222" s="227">
        <v>0</v>
      </c>
      <c r="S222" s="227">
        <v>0</v>
      </c>
      <c r="T222" s="227">
        <v>0</v>
      </c>
      <c r="V222" s="126" t="s">
        <v>429</v>
      </c>
      <c r="W222" s="126" t="s">
        <v>430</v>
      </c>
      <c r="X222" s="227">
        <v>0</v>
      </c>
      <c r="Y222" s="227">
        <v>0</v>
      </c>
      <c r="Z222" s="227">
        <v>0</v>
      </c>
      <c r="AA222" s="227">
        <v>0</v>
      </c>
      <c r="AC222" s="126" t="s">
        <v>429</v>
      </c>
      <c r="AD222" s="126" t="s">
        <v>430</v>
      </c>
      <c r="AE222" s="227">
        <v>0</v>
      </c>
      <c r="AF222" s="227">
        <v>0</v>
      </c>
      <c r="AG222" s="227">
        <v>0</v>
      </c>
      <c r="AH222" s="227">
        <v>0</v>
      </c>
      <c r="AJ222" s="126" t="s">
        <v>429</v>
      </c>
      <c r="AK222" s="126" t="s">
        <v>430</v>
      </c>
      <c r="AL222" s="227">
        <v>0</v>
      </c>
      <c r="AM222" s="227">
        <v>0</v>
      </c>
      <c r="AN222" s="227">
        <v>0</v>
      </c>
      <c r="AO222" s="227">
        <v>0</v>
      </c>
      <c r="AQ222" s="126" t="s">
        <v>429</v>
      </c>
      <c r="AR222" s="126" t="s">
        <v>430</v>
      </c>
      <c r="AS222" s="227">
        <v>0</v>
      </c>
      <c r="AT222" s="227">
        <v>0</v>
      </c>
      <c r="AU222" s="227">
        <v>0</v>
      </c>
      <c r="AV222" s="227">
        <v>0</v>
      </c>
      <c r="AX222" s="126" t="s">
        <v>429</v>
      </c>
      <c r="AY222" s="126" t="s">
        <v>430</v>
      </c>
      <c r="AZ222" s="227">
        <v>0</v>
      </c>
      <c r="BA222" s="227">
        <v>0</v>
      </c>
      <c r="BB222" s="227">
        <v>0</v>
      </c>
      <c r="BC222" s="227">
        <v>0</v>
      </c>
      <c r="BE222" s="126" t="s">
        <v>429</v>
      </c>
      <c r="BF222" s="126" t="s">
        <v>430</v>
      </c>
      <c r="BG222" s="227">
        <v>0</v>
      </c>
      <c r="BH222" s="227">
        <v>0</v>
      </c>
      <c r="BI222" s="227">
        <v>0</v>
      </c>
      <c r="BJ222" s="227">
        <v>0</v>
      </c>
      <c r="BL222" s="126" t="s">
        <v>429</v>
      </c>
      <c r="BM222" s="126" t="s">
        <v>430</v>
      </c>
      <c r="BN222" s="227">
        <v>0</v>
      </c>
      <c r="BO222" s="227">
        <v>0</v>
      </c>
      <c r="BP222" s="227">
        <v>0</v>
      </c>
      <c r="BQ222" s="227">
        <v>0</v>
      </c>
      <c r="BS222" s="126" t="s">
        <v>429</v>
      </c>
      <c r="BT222" s="126" t="s">
        <v>430</v>
      </c>
      <c r="BU222" s="227">
        <v>0</v>
      </c>
      <c r="BV222" s="227">
        <v>0</v>
      </c>
      <c r="BW222" s="227">
        <v>0</v>
      </c>
      <c r="BX222" s="227">
        <v>0</v>
      </c>
      <c r="BZ222" s="126" t="s">
        <v>429</v>
      </c>
      <c r="CA222" s="126" t="s">
        <v>430</v>
      </c>
      <c r="CB222" s="227">
        <v>0</v>
      </c>
      <c r="CC222" s="227">
        <v>0</v>
      </c>
      <c r="CD222" s="227">
        <v>0</v>
      </c>
      <c r="CE222" s="227">
        <v>0</v>
      </c>
    </row>
    <row r="223" spans="1:83">
      <c r="A223" s="126" t="s">
        <v>431</v>
      </c>
      <c r="B223" s="126" t="s">
        <v>432</v>
      </c>
      <c r="C223" s="227">
        <v>0</v>
      </c>
      <c r="D223" s="227">
        <v>0</v>
      </c>
      <c r="E223" s="227">
        <v>0</v>
      </c>
      <c r="F223" s="227">
        <v>0</v>
      </c>
      <c r="H223" s="126" t="s">
        <v>431</v>
      </c>
      <c r="I223" s="126" t="s">
        <v>432</v>
      </c>
      <c r="J223" s="227">
        <v>0</v>
      </c>
      <c r="K223" s="227">
        <v>0</v>
      </c>
      <c r="L223" s="227">
        <v>0</v>
      </c>
      <c r="M223" s="227">
        <v>0</v>
      </c>
      <c r="O223" s="126" t="s">
        <v>431</v>
      </c>
      <c r="P223" s="126" t="s">
        <v>432</v>
      </c>
      <c r="Q223" s="227">
        <v>0</v>
      </c>
      <c r="R223" s="227">
        <v>0</v>
      </c>
      <c r="S223" s="227">
        <v>0</v>
      </c>
      <c r="T223" s="227">
        <v>0</v>
      </c>
      <c r="V223" s="126" t="s">
        <v>431</v>
      </c>
      <c r="W223" s="126" t="s">
        <v>432</v>
      </c>
      <c r="X223" s="227">
        <v>0</v>
      </c>
      <c r="Y223" s="227">
        <v>0</v>
      </c>
      <c r="Z223" s="227">
        <v>0</v>
      </c>
      <c r="AA223" s="227">
        <v>0</v>
      </c>
      <c r="AC223" s="126" t="s">
        <v>431</v>
      </c>
      <c r="AD223" s="126" t="s">
        <v>432</v>
      </c>
      <c r="AE223" s="227">
        <v>0</v>
      </c>
      <c r="AF223" s="227">
        <v>0</v>
      </c>
      <c r="AG223" s="227">
        <v>0</v>
      </c>
      <c r="AH223" s="227">
        <v>0</v>
      </c>
      <c r="AJ223" s="126" t="s">
        <v>431</v>
      </c>
      <c r="AK223" s="126" t="s">
        <v>432</v>
      </c>
      <c r="AL223" s="227">
        <v>0</v>
      </c>
      <c r="AM223" s="227">
        <v>0</v>
      </c>
      <c r="AN223" s="227">
        <v>0</v>
      </c>
      <c r="AO223" s="227">
        <v>0</v>
      </c>
      <c r="AQ223" s="126" t="s">
        <v>431</v>
      </c>
      <c r="AR223" s="126" t="s">
        <v>432</v>
      </c>
      <c r="AS223" s="227">
        <v>0</v>
      </c>
      <c r="AT223" s="227">
        <v>0</v>
      </c>
      <c r="AU223" s="227">
        <v>0</v>
      </c>
      <c r="AV223" s="227">
        <v>0</v>
      </c>
      <c r="AX223" s="126" t="s">
        <v>431</v>
      </c>
      <c r="AY223" s="126" t="s">
        <v>432</v>
      </c>
      <c r="AZ223" s="227">
        <v>0</v>
      </c>
      <c r="BA223" s="227">
        <v>0</v>
      </c>
      <c r="BB223" s="227">
        <v>0</v>
      </c>
      <c r="BC223" s="227">
        <v>0</v>
      </c>
      <c r="BE223" s="126" t="s">
        <v>431</v>
      </c>
      <c r="BF223" s="126" t="s">
        <v>432</v>
      </c>
      <c r="BG223" s="227">
        <v>0</v>
      </c>
      <c r="BH223" s="227">
        <v>0</v>
      </c>
      <c r="BI223" s="227">
        <v>0</v>
      </c>
      <c r="BJ223" s="227">
        <v>0</v>
      </c>
      <c r="BL223" s="126" t="s">
        <v>431</v>
      </c>
      <c r="BM223" s="126" t="s">
        <v>432</v>
      </c>
      <c r="BN223" s="227">
        <v>0</v>
      </c>
      <c r="BO223" s="227">
        <v>0</v>
      </c>
      <c r="BP223" s="227">
        <v>0</v>
      </c>
      <c r="BQ223" s="227">
        <v>0</v>
      </c>
      <c r="BS223" s="126" t="s">
        <v>431</v>
      </c>
      <c r="BT223" s="126" t="s">
        <v>432</v>
      </c>
      <c r="BU223" s="227">
        <v>0</v>
      </c>
      <c r="BV223" s="227">
        <v>0</v>
      </c>
      <c r="BW223" s="227">
        <v>0</v>
      </c>
      <c r="BX223" s="227">
        <v>0</v>
      </c>
      <c r="BZ223" s="126" t="s">
        <v>431</v>
      </c>
      <c r="CA223" s="126" t="s">
        <v>432</v>
      </c>
      <c r="CB223" s="227">
        <v>0</v>
      </c>
      <c r="CC223" s="227">
        <v>0</v>
      </c>
      <c r="CD223" s="227">
        <v>0</v>
      </c>
      <c r="CE223" s="227">
        <v>0</v>
      </c>
    </row>
    <row r="224" spans="1:83">
      <c r="A224" s="126" t="s">
        <v>433</v>
      </c>
      <c r="B224" s="126" t="s">
        <v>434</v>
      </c>
      <c r="C224" s="227">
        <v>0</v>
      </c>
      <c r="D224" s="227">
        <v>0</v>
      </c>
      <c r="E224" s="227">
        <v>0</v>
      </c>
      <c r="F224" s="227">
        <v>0</v>
      </c>
      <c r="H224" s="126" t="s">
        <v>433</v>
      </c>
      <c r="I224" s="126" t="s">
        <v>434</v>
      </c>
      <c r="J224" s="227">
        <v>0</v>
      </c>
      <c r="K224" s="227">
        <v>0</v>
      </c>
      <c r="L224" s="227">
        <v>0</v>
      </c>
      <c r="M224" s="227">
        <v>0</v>
      </c>
      <c r="O224" s="126" t="s">
        <v>433</v>
      </c>
      <c r="P224" s="126" t="s">
        <v>434</v>
      </c>
      <c r="Q224" s="227">
        <v>0</v>
      </c>
      <c r="R224" s="227">
        <v>0</v>
      </c>
      <c r="S224" s="227">
        <v>0</v>
      </c>
      <c r="T224" s="227">
        <v>0</v>
      </c>
      <c r="V224" s="126" t="s">
        <v>433</v>
      </c>
      <c r="W224" s="126" t="s">
        <v>434</v>
      </c>
      <c r="X224" s="227">
        <v>0</v>
      </c>
      <c r="Y224" s="227">
        <v>0</v>
      </c>
      <c r="Z224" s="227">
        <v>0</v>
      </c>
      <c r="AA224" s="227">
        <v>0</v>
      </c>
      <c r="AC224" s="126" t="s">
        <v>433</v>
      </c>
      <c r="AD224" s="126" t="s">
        <v>434</v>
      </c>
      <c r="AE224" s="227">
        <v>0</v>
      </c>
      <c r="AF224" s="227">
        <v>0</v>
      </c>
      <c r="AG224" s="227">
        <v>0</v>
      </c>
      <c r="AH224" s="227">
        <v>0</v>
      </c>
      <c r="AJ224" s="126" t="s">
        <v>433</v>
      </c>
      <c r="AK224" s="126" t="s">
        <v>434</v>
      </c>
      <c r="AL224" s="227">
        <v>0</v>
      </c>
      <c r="AM224" s="227">
        <v>0</v>
      </c>
      <c r="AN224" s="227">
        <v>0</v>
      </c>
      <c r="AO224" s="227">
        <v>0</v>
      </c>
      <c r="AQ224" s="126" t="s">
        <v>433</v>
      </c>
      <c r="AR224" s="126" t="s">
        <v>434</v>
      </c>
      <c r="AS224" s="227">
        <v>0</v>
      </c>
      <c r="AT224" s="227">
        <v>0</v>
      </c>
      <c r="AU224" s="227">
        <v>0</v>
      </c>
      <c r="AV224" s="227">
        <v>0</v>
      </c>
      <c r="AX224" s="126" t="s">
        <v>433</v>
      </c>
      <c r="AY224" s="126" t="s">
        <v>434</v>
      </c>
      <c r="AZ224" s="227">
        <v>0</v>
      </c>
      <c r="BA224" s="227">
        <v>0</v>
      </c>
      <c r="BB224" s="227">
        <v>0</v>
      </c>
      <c r="BC224" s="227">
        <v>0</v>
      </c>
      <c r="BE224" s="126" t="s">
        <v>433</v>
      </c>
      <c r="BF224" s="126" t="s">
        <v>434</v>
      </c>
      <c r="BG224" s="227">
        <v>0</v>
      </c>
      <c r="BH224" s="227">
        <v>0</v>
      </c>
      <c r="BI224" s="227">
        <v>0</v>
      </c>
      <c r="BJ224" s="227">
        <v>0</v>
      </c>
      <c r="BL224" s="126" t="s">
        <v>433</v>
      </c>
      <c r="BM224" s="126" t="s">
        <v>434</v>
      </c>
      <c r="BN224" s="227">
        <v>0</v>
      </c>
      <c r="BO224" s="227">
        <v>0</v>
      </c>
      <c r="BP224" s="227">
        <v>0</v>
      </c>
      <c r="BQ224" s="227">
        <v>0</v>
      </c>
      <c r="BS224" s="126" t="s">
        <v>433</v>
      </c>
      <c r="BT224" s="126" t="s">
        <v>434</v>
      </c>
      <c r="BU224" s="227">
        <v>0</v>
      </c>
      <c r="BV224" s="227">
        <v>0</v>
      </c>
      <c r="BW224" s="227">
        <v>0</v>
      </c>
      <c r="BX224" s="227">
        <v>0</v>
      </c>
      <c r="BZ224" s="126" t="s">
        <v>433</v>
      </c>
      <c r="CA224" s="126" t="s">
        <v>434</v>
      </c>
      <c r="CB224" s="227">
        <v>0</v>
      </c>
      <c r="CC224" s="227">
        <v>0</v>
      </c>
      <c r="CD224" s="227">
        <v>0</v>
      </c>
      <c r="CE224" s="227">
        <v>0</v>
      </c>
    </row>
    <row r="225" spans="1:83">
      <c r="A225" s="126" t="s">
        <v>435</v>
      </c>
      <c r="B225" s="126" t="s">
        <v>436</v>
      </c>
      <c r="C225" s="227">
        <v>0</v>
      </c>
      <c r="D225" s="227">
        <v>0</v>
      </c>
      <c r="E225" s="227">
        <v>0</v>
      </c>
      <c r="F225" s="227">
        <v>0</v>
      </c>
      <c r="H225" s="126" t="s">
        <v>435</v>
      </c>
      <c r="I225" s="126" t="s">
        <v>436</v>
      </c>
      <c r="J225" s="227">
        <v>0</v>
      </c>
      <c r="K225" s="227">
        <v>0</v>
      </c>
      <c r="L225" s="227">
        <v>0</v>
      </c>
      <c r="M225" s="227">
        <v>0</v>
      </c>
      <c r="O225" s="126" t="s">
        <v>435</v>
      </c>
      <c r="P225" s="126" t="s">
        <v>436</v>
      </c>
      <c r="Q225" s="227">
        <v>0</v>
      </c>
      <c r="R225" s="227">
        <v>0</v>
      </c>
      <c r="S225" s="227">
        <v>0</v>
      </c>
      <c r="T225" s="227">
        <v>0</v>
      </c>
      <c r="V225" s="126" t="s">
        <v>435</v>
      </c>
      <c r="W225" s="126" t="s">
        <v>436</v>
      </c>
      <c r="X225" s="227">
        <v>0</v>
      </c>
      <c r="Y225" s="227">
        <v>0</v>
      </c>
      <c r="Z225" s="227">
        <v>0</v>
      </c>
      <c r="AA225" s="227">
        <v>0</v>
      </c>
      <c r="AC225" s="126" t="s">
        <v>435</v>
      </c>
      <c r="AD225" s="126" t="s">
        <v>436</v>
      </c>
      <c r="AE225" s="227">
        <v>0</v>
      </c>
      <c r="AF225" s="227">
        <v>0</v>
      </c>
      <c r="AG225" s="227">
        <v>0</v>
      </c>
      <c r="AH225" s="227">
        <v>0</v>
      </c>
      <c r="AJ225" s="126" t="s">
        <v>435</v>
      </c>
      <c r="AK225" s="126" t="s">
        <v>436</v>
      </c>
      <c r="AL225" s="227">
        <v>0</v>
      </c>
      <c r="AM225" s="227">
        <v>0</v>
      </c>
      <c r="AN225" s="227">
        <v>0</v>
      </c>
      <c r="AO225" s="227">
        <v>0</v>
      </c>
      <c r="AQ225" s="126" t="s">
        <v>435</v>
      </c>
      <c r="AR225" s="126" t="s">
        <v>436</v>
      </c>
      <c r="AS225" s="227">
        <v>0</v>
      </c>
      <c r="AT225" s="227">
        <v>0</v>
      </c>
      <c r="AU225" s="227">
        <v>0</v>
      </c>
      <c r="AV225" s="227">
        <v>0</v>
      </c>
      <c r="AX225" s="126" t="s">
        <v>435</v>
      </c>
      <c r="AY225" s="126" t="s">
        <v>436</v>
      </c>
      <c r="AZ225" s="227">
        <v>0</v>
      </c>
      <c r="BA225" s="227">
        <v>0</v>
      </c>
      <c r="BB225" s="227">
        <v>0</v>
      </c>
      <c r="BC225" s="227">
        <v>0</v>
      </c>
      <c r="BE225" s="126" t="s">
        <v>435</v>
      </c>
      <c r="BF225" s="126" t="s">
        <v>436</v>
      </c>
      <c r="BG225" s="227">
        <v>0</v>
      </c>
      <c r="BH225" s="227">
        <v>0</v>
      </c>
      <c r="BI225" s="227">
        <v>0</v>
      </c>
      <c r="BJ225" s="227">
        <v>0</v>
      </c>
      <c r="BL225" s="126" t="s">
        <v>435</v>
      </c>
      <c r="BM225" s="126" t="s">
        <v>436</v>
      </c>
      <c r="BN225" s="227">
        <v>0</v>
      </c>
      <c r="BO225" s="227">
        <v>0</v>
      </c>
      <c r="BP225" s="227">
        <v>0</v>
      </c>
      <c r="BQ225" s="227">
        <v>0</v>
      </c>
      <c r="BS225" s="126" t="s">
        <v>435</v>
      </c>
      <c r="BT225" s="126" t="s">
        <v>436</v>
      </c>
      <c r="BU225" s="227">
        <v>0</v>
      </c>
      <c r="BV225" s="227">
        <v>0</v>
      </c>
      <c r="BW225" s="227">
        <v>0</v>
      </c>
      <c r="BX225" s="227">
        <v>0</v>
      </c>
      <c r="BZ225" s="126" t="s">
        <v>435</v>
      </c>
      <c r="CA225" s="126" t="s">
        <v>436</v>
      </c>
      <c r="CB225" s="227">
        <v>0</v>
      </c>
      <c r="CC225" s="227">
        <v>0</v>
      </c>
      <c r="CD225" s="227">
        <v>0</v>
      </c>
      <c r="CE225" s="227">
        <v>0</v>
      </c>
    </row>
    <row r="226" spans="1:83">
      <c r="A226" s="126" t="s">
        <v>437</v>
      </c>
      <c r="B226" s="126" t="s">
        <v>438</v>
      </c>
      <c r="C226" s="227">
        <v>0</v>
      </c>
      <c r="D226" s="227">
        <v>0</v>
      </c>
      <c r="E226" s="227">
        <v>0</v>
      </c>
      <c r="F226" s="227">
        <v>0</v>
      </c>
      <c r="H226" s="126" t="s">
        <v>437</v>
      </c>
      <c r="I226" s="126" t="s">
        <v>438</v>
      </c>
      <c r="J226" s="227">
        <v>0</v>
      </c>
      <c r="K226" s="227">
        <v>0</v>
      </c>
      <c r="L226" s="227">
        <v>0</v>
      </c>
      <c r="M226" s="227">
        <v>0</v>
      </c>
      <c r="O226" s="126" t="s">
        <v>437</v>
      </c>
      <c r="P226" s="126" t="s">
        <v>438</v>
      </c>
      <c r="Q226" s="227">
        <v>0</v>
      </c>
      <c r="R226" s="227">
        <v>0</v>
      </c>
      <c r="S226" s="227">
        <v>0</v>
      </c>
      <c r="T226" s="227">
        <v>0</v>
      </c>
      <c r="V226" s="126" t="s">
        <v>437</v>
      </c>
      <c r="W226" s="126" t="s">
        <v>438</v>
      </c>
      <c r="X226" s="227">
        <v>0</v>
      </c>
      <c r="Y226" s="227">
        <v>0</v>
      </c>
      <c r="Z226" s="227">
        <v>0</v>
      </c>
      <c r="AA226" s="227">
        <v>0</v>
      </c>
      <c r="AC226" s="126" t="s">
        <v>437</v>
      </c>
      <c r="AD226" s="126" t="s">
        <v>438</v>
      </c>
      <c r="AE226" s="227">
        <v>0</v>
      </c>
      <c r="AF226" s="227">
        <v>0</v>
      </c>
      <c r="AG226" s="227">
        <v>0</v>
      </c>
      <c r="AH226" s="227">
        <v>0</v>
      </c>
      <c r="AJ226" s="126" t="s">
        <v>437</v>
      </c>
      <c r="AK226" s="126" t="s">
        <v>438</v>
      </c>
      <c r="AL226" s="227">
        <v>0</v>
      </c>
      <c r="AM226" s="227">
        <v>0</v>
      </c>
      <c r="AN226" s="227">
        <v>0</v>
      </c>
      <c r="AO226" s="227">
        <v>0</v>
      </c>
      <c r="AQ226" s="126" t="s">
        <v>437</v>
      </c>
      <c r="AR226" s="126" t="s">
        <v>438</v>
      </c>
      <c r="AS226" s="227">
        <v>0</v>
      </c>
      <c r="AT226" s="227">
        <v>0</v>
      </c>
      <c r="AU226" s="227">
        <v>0</v>
      </c>
      <c r="AV226" s="227">
        <v>0</v>
      </c>
      <c r="AX226" s="126" t="s">
        <v>437</v>
      </c>
      <c r="AY226" s="126" t="s">
        <v>438</v>
      </c>
      <c r="AZ226" s="227">
        <v>0</v>
      </c>
      <c r="BA226" s="227">
        <v>0</v>
      </c>
      <c r="BB226" s="227">
        <v>0</v>
      </c>
      <c r="BC226" s="227">
        <v>0</v>
      </c>
      <c r="BE226" s="126" t="s">
        <v>437</v>
      </c>
      <c r="BF226" s="126" t="s">
        <v>438</v>
      </c>
      <c r="BG226" s="227">
        <v>0</v>
      </c>
      <c r="BH226" s="227">
        <v>0</v>
      </c>
      <c r="BI226" s="227">
        <v>0</v>
      </c>
      <c r="BJ226" s="227">
        <v>0</v>
      </c>
      <c r="BL226" s="126" t="s">
        <v>437</v>
      </c>
      <c r="BM226" s="126" t="s">
        <v>438</v>
      </c>
      <c r="BN226" s="227">
        <v>0</v>
      </c>
      <c r="BO226" s="227">
        <v>0</v>
      </c>
      <c r="BP226" s="227">
        <v>0</v>
      </c>
      <c r="BQ226" s="227">
        <v>0</v>
      </c>
      <c r="BS226" s="126" t="s">
        <v>437</v>
      </c>
      <c r="BT226" s="126" t="s">
        <v>438</v>
      </c>
      <c r="BU226" s="227">
        <v>0</v>
      </c>
      <c r="BV226" s="227">
        <v>0</v>
      </c>
      <c r="BW226" s="227">
        <v>0</v>
      </c>
      <c r="BX226" s="227">
        <v>0</v>
      </c>
      <c r="BZ226" s="126" t="s">
        <v>437</v>
      </c>
      <c r="CA226" s="126" t="s">
        <v>438</v>
      </c>
      <c r="CB226" s="227">
        <v>0</v>
      </c>
      <c r="CC226" s="227">
        <v>0</v>
      </c>
      <c r="CD226" s="227">
        <v>0</v>
      </c>
      <c r="CE226" s="227">
        <v>0</v>
      </c>
    </row>
    <row r="227" spans="1:83">
      <c r="A227" s="126" t="s">
        <v>439</v>
      </c>
      <c r="B227" s="126" t="s">
        <v>440</v>
      </c>
      <c r="C227" s="227">
        <v>0</v>
      </c>
      <c r="D227" s="227">
        <v>0</v>
      </c>
      <c r="E227" s="227">
        <v>0</v>
      </c>
      <c r="F227" s="227">
        <v>0</v>
      </c>
      <c r="H227" s="126" t="s">
        <v>439</v>
      </c>
      <c r="I227" s="126" t="s">
        <v>440</v>
      </c>
      <c r="J227" s="227">
        <v>0</v>
      </c>
      <c r="K227" s="227">
        <v>0</v>
      </c>
      <c r="L227" s="227">
        <v>0</v>
      </c>
      <c r="M227" s="227">
        <v>0</v>
      </c>
      <c r="O227" s="126" t="s">
        <v>439</v>
      </c>
      <c r="P227" s="126" t="s">
        <v>440</v>
      </c>
      <c r="Q227" s="227">
        <v>0</v>
      </c>
      <c r="R227" s="227">
        <v>0</v>
      </c>
      <c r="S227" s="227">
        <v>0</v>
      </c>
      <c r="T227" s="227">
        <v>0</v>
      </c>
      <c r="V227" s="126" t="s">
        <v>439</v>
      </c>
      <c r="W227" s="126" t="s">
        <v>440</v>
      </c>
      <c r="X227" s="227">
        <v>0</v>
      </c>
      <c r="Y227" s="227">
        <v>0</v>
      </c>
      <c r="Z227" s="227">
        <v>0</v>
      </c>
      <c r="AA227" s="227">
        <v>0</v>
      </c>
      <c r="AC227" s="126" t="s">
        <v>439</v>
      </c>
      <c r="AD227" s="126" t="s">
        <v>440</v>
      </c>
      <c r="AE227" s="227">
        <v>0</v>
      </c>
      <c r="AF227" s="227">
        <v>0</v>
      </c>
      <c r="AG227" s="227">
        <v>0</v>
      </c>
      <c r="AH227" s="227">
        <v>0</v>
      </c>
      <c r="AJ227" s="126" t="s">
        <v>439</v>
      </c>
      <c r="AK227" s="126" t="s">
        <v>440</v>
      </c>
      <c r="AL227" s="227">
        <v>0</v>
      </c>
      <c r="AM227" s="227">
        <v>0</v>
      </c>
      <c r="AN227" s="227">
        <v>0</v>
      </c>
      <c r="AO227" s="227">
        <v>0</v>
      </c>
      <c r="AQ227" s="126" t="s">
        <v>439</v>
      </c>
      <c r="AR227" s="126" t="s">
        <v>440</v>
      </c>
      <c r="AS227" s="227">
        <v>0</v>
      </c>
      <c r="AT227" s="227">
        <v>0</v>
      </c>
      <c r="AU227" s="227">
        <v>0</v>
      </c>
      <c r="AV227" s="227">
        <v>0</v>
      </c>
      <c r="AX227" s="126" t="s">
        <v>439</v>
      </c>
      <c r="AY227" s="126" t="s">
        <v>440</v>
      </c>
      <c r="AZ227" s="227">
        <v>0</v>
      </c>
      <c r="BA227" s="227">
        <v>0</v>
      </c>
      <c r="BB227" s="227">
        <v>0</v>
      </c>
      <c r="BC227" s="227">
        <v>0</v>
      </c>
      <c r="BE227" s="126" t="s">
        <v>439</v>
      </c>
      <c r="BF227" s="126" t="s">
        <v>440</v>
      </c>
      <c r="BG227" s="227">
        <v>0</v>
      </c>
      <c r="BH227" s="227">
        <v>0</v>
      </c>
      <c r="BI227" s="227">
        <v>0</v>
      </c>
      <c r="BJ227" s="227">
        <v>0</v>
      </c>
      <c r="BL227" s="126" t="s">
        <v>439</v>
      </c>
      <c r="BM227" s="126" t="s">
        <v>440</v>
      </c>
      <c r="BN227" s="227">
        <v>0</v>
      </c>
      <c r="BO227" s="227">
        <v>0</v>
      </c>
      <c r="BP227" s="227">
        <v>0</v>
      </c>
      <c r="BQ227" s="227">
        <v>0</v>
      </c>
      <c r="BS227" s="126" t="s">
        <v>439</v>
      </c>
      <c r="BT227" s="126" t="s">
        <v>440</v>
      </c>
      <c r="BU227" s="227">
        <v>0</v>
      </c>
      <c r="BV227" s="227">
        <v>0</v>
      </c>
      <c r="BW227" s="227">
        <v>0</v>
      </c>
      <c r="BX227" s="227">
        <v>0</v>
      </c>
      <c r="BZ227" s="126" t="s">
        <v>439</v>
      </c>
      <c r="CA227" s="126" t="s">
        <v>440</v>
      </c>
      <c r="CB227" s="227">
        <v>0</v>
      </c>
      <c r="CC227" s="227">
        <v>0</v>
      </c>
      <c r="CD227" s="227">
        <v>0</v>
      </c>
      <c r="CE227" s="227">
        <v>0</v>
      </c>
    </row>
    <row r="228" spans="1:83">
      <c r="A228" s="126" t="s">
        <v>441</v>
      </c>
      <c r="B228" s="126" t="s">
        <v>442</v>
      </c>
      <c r="C228" s="227">
        <v>0</v>
      </c>
      <c r="D228" s="227">
        <v>0</v>
      </c>
      <c r="E228" s="227">
        <v>0</v>
      </c>
      <c r="F228" s="227">
        <v>0</v>
      </c>
      <c r="H228" s="126" t="s">
        <v>441</v>
      </c>
      <c r="I228" s="126" t="s">
        <v>442</v>
      </c>
      <c r="J228" s="227">
        <v>0</v>
      </c>
      <c r="K228" s="227">
        <v>0</v>
      </c>
      <c r="L228" s="227">
        <v>0</v>
      </c>
      <c r="M228" s="227">
        <v>0</v>
      </c>
      <c r="O228" s="126" t="s">
        <v>441</v>
      </c>
      <c r="P228" s="126" t="s">
        <v>442</v>
      </c>
      <c r="Q228" s="227">
        <v>0</v>
      </c>
      <c r="R228" s="227">
        <v>0</v>
      </c>
      <c r="S228" s="227">
        <v>0</v>
      </c>
      <c r="T228" s="227">
        <v>0</v>
      </c>
      <c r="V228" s="126" t="s">
        <v>441</v>
      </c>
      <c r="W228" s="126" t="s">
        <v>442</v>
      </c>
      <c r="X228" s="227">
        <v>0</v>
      </c>
      <c r="Y228" s="227">
        <v>0</v>
      </c>
      <c r="Z228" s="227">
        <v>0</v>
      </c>
      <c r="AA228" s="227">
        <v>0</v>
      </c>
      <c r="AC228" s="126" t="s">
        <v>441</v>
      </c>
      <c r="AD228" s="126" t="s">
        <v>442</v>
      </c>
      <c r="AE228" s="227">
        <v>0</v>
      </c>
      <c r="AF228" s="227">
        <v>0</v>
      </c>
      <c r="AG228" s="227">
        <v>0</v>
      </c>
      <c r="AH228" s="227">
        <v>0</v>
      </c>
      <c r="AJ228" s="126" t="s">
        <v>441</v>
      </c>
      <c r="AK228" s="126" t="s">
        <v>442</v>
      </c>
      <c r="AL228" s="227">
        <v>0</v>
      </c>
      <c r="AM228" s="227">
        <v>0</v>
      </c>
      <c r="AN228" s="227">
        <v>0</v>
      </c>
      <c r="AO228" s="227">
        <v>0</v>
      </c>
      <c r="AQ228" s="126" t="s">
        <v>441</v>
      </c>
      <c r="AR228" s="126" t="s">
        <v>442</v>
      </c>
      <c r="AS228" s="227">
        <v>0</v>
      </c>
      <c r="AT228" s="227">
        <v>0</v>
      </c>
      <c r="AU228" s="227">
        <v>0</v>
      </c>
      <c r="AV228" s="227">
        <v>0</v>
      </c>
      <c r="AX228" s="126" t="s">
        <v>441</v>
      </c>
      <c r="AY228" s="126" t="s">
        <v>442</v>
      </c>
      <c r="AZ228" s="227">
        <v>0</v>
      </c>
      <c r="BA228" s="227">
        <v>0</v>
      </c>
      <c r="BB228" s="227">
        <v>0</v>
      </c>
      <c r="BC228" s="227">
        <v>0</v>
      </c>
      <c r="BE228" s="126" t="s">
        <v>441</v>
      </c>
      <c r="BF228" s="126" t="s">
        <v>442</v>
      </c>
      <c r="BG228" s="227">
        <v>0</v>
      </c>
      <c r="BH228" s="227">
        <v>0</v>
      </c>
      <c r="BI228" s="227">
        <v>0</v>
      </c>
      <c r="BJ228" s="227">
        <v>0</v>
      </c>
      <c r="BL228" s="126" t="s">
        <v>441</v>
      </c>
      <c r="BM228" s="126" t="s">
        <v>442</v>
      </c>
      <c r="BN228" s="227">
        <v>0</v>
      </c>
      <c r="BO228" s="227">
        <v>0</v>
      </c>
      <c r="BP228" s="227">
        <v>0</v>
      </c>
      <c r="BQ228" s="227">
        <v>0</v>
      </c>
      <c r="BS228" s="126" t="s">
        <v>441</v>
      </c>
      <c r="BT228" s="126" t="s">
        <v>442</v>
      </c>
      <c r="BU228" s="227">
        <v>0</v>
      </c>
      <c r="BV228" s="227">
        <v>0</v>
      </c>
      <c r="BW228" s="227">
        <v>0</v>
      </c>
      <c r="BX228" s="227">
        <v>0</v>
      </c>
      <c r="BZ228" s="126" t="s">
        <v>441</v>
      </c>
      <c r="CA228" s="126" t="s">
        <v>442</v>
      </c>
      <c r="CB228" s="227">
        <v>0</v>
      </c>
      <c r="CC228" s="227">
        <v>0</v>
      </c>
      <c r="CD228" s="227">
        <v>0</v>
      </c>
      <c r="CE228" s="227">
        <v>0</v>
      </c>
    </row>
    <row r="229" spans="1:83">
      <c r="A229" s="126" t="s">
        <v>443</v>
      </c>
      <c r="B229" s="126" t="s">
        <v>444</v>
      </c>
      <c r="C229" s="227">
        <v>0</v>
      </c>
      <c r="D229" s="227">
        <v>0</v>
      </c>
      <c r="E229" s="227">
        <v>0</v>
      </c>
      <c r="F229" s="227">
        <v>0</v>
      </c>
      <c r="H229" s="126" t="s">
        <v>443</v>
      </c>
      <c r="I229" s="126" t="s">
        <v>444</v>
      </c>
      <c r="J229" s="227">
        <v>0</v>
      </c>
      <c r="K229" s="227">
        <v>0</v>
      </c>
      <c r="L229" s="227">
        <v>0</v>
      </c>
      <c r="M229" s="227">
        <v>0</v>
      </c>
      <c r="O229" s="126" t="s">
        <v>443</v>
      </c>
      <c r="P229" s="126" t="s">
        <v>444</v>
      </c>
      <c r="Q229" s="227">
        <v>0</v>
      </c>
      <c r="R229" s="227">
        <v>0</v>
      </c>
      <c r="S229" s="227">
        <v>0</v>
      </c>
      <c r="T229" s="227">
        <v>0</v>
      </c>
      <c r="V229" s="126" t="s">
        <v>443</v>
      </c>
      <c r="W229" s="126" t="s">
        <v>444</v>
      </c>
      <c r="X229" s="227">
        <v>0</v>
      </c>
      <c r="Y229" s="227">
        <v>0</v>
      </c>
      <c r="Z229" s="227">
        <v>0</v>
      </c>
      <c r="AA229" s="227">
        <v>0</v>
      </c>
      <c r="AC229" s="126" t="s">
        <v>443</v>
      </c>
      <c r="AD229" s="126" t="s">
        <v>444</v>
      </c>
      <c r="AE229" s="227">
        <v>0</v>
      </c>
      <c r="AF229" s="227">
        <v>0</v>
      </c>
      <c r="AG229" s="227">
        <v>0</v>
      </c>
      <c r="AH229" s="227">
        <v>0</v>
      </c>
      <c r="AJ229" s="126" t="s">
        <v>443</v>
      </c>
      <c r="AK229" s="126" t="s">
        <v>444</v>
      </c>
      <c r="AL229" s="227">
        <v>0</v>
      </c>
      <c r="AM229" s="227">
        <v>0</v>
      </c>
      <c r="AN229" s="227">
        <v>0</v>
      </c>
      <c r="AO229" s="227">
        <v>0</v>
      </c>
      <c r="AQ229" s="126" t="s">
        <v>443</v>
      </c>
      <c r="AR229" s="126" t="s">
        <v>444</v>
      </c>
      <c r="AS229" s="227">
        <v>0</v>
      </c>
      <c r="AT229" s="227">
        <v>0</v>
      </c>
      <c r="AU229" s="227">
        <v>0</v>
      </c>
      <c r="AV229" s="227">
        <v>0</v>
      </c>
      <c r="AX229" s="126" t="s">
        <v>443</v>
      </c>
      <c r="AY229" s="126" t="s">
        <v>444</v>
      </c>
      <c r="AZ229" s="227">
        <v>0</v>
      </c>
      <c r="BA229" s="227">
        <v>0</v>
      </c>
      <c r="BB229" s="227">
        <v>0</v>
      </c>
      <c r="BC229" s="227">
        <v>0</v>
      </c>
      <c r="BE229" s="126" t="s">
        <v>443</v>
      </c>
      <c r="BF229" s="126" t="s">
        <v>444</v>
      </c>
      <c r="BG229" s="227">
        <v>0</v>
      </c>
      <c r="BH229" s="227">
        <v>0</v>
      </c>
      <c r="BI229" s="227">
        <v>0</v>
      </c>
      <c r="BJ229" s="227">
        <v>0</v>
      </c>
      <c r="BL229" s="126" t="s">
        <v>443</v>
      </c>
      <c r="BM229" s="126" t="s">
        <v>444</v>
      </c>
      <c r="BN229" s="227">
        <v>0</v>
      </c>
      <c r="BO229" s="227">
        <v>0</v>
      </c>
      <c r="BP229" s="227">
        <v>0</v>
      </c>
      <c r="BQ229" s="227">
        <v>0</v>
      </c>
      <c r="BS229" s="126" t="s">
        <v>443</v>
      </c>
      <c r="BT229" s="126" t="s">
        <v>444</v>
      </c>
      <c r="BU229" s="227">
        <v>0</v>
      </c>
      <c r="BV229" s="227">
        <v>0</v>
      </c>
      <c r="BW229" s="227">
        <v>0</v>
      </c>
      <c r="BX229" s="227">
        <v>0</v>
      </c>
      <c r="BZ229" s="126" t="s">
        <v>443</v>
      </c>
      <c r="CA229" s="126" t="s">
        <v>444</v>
      </c>
      <c r="CB229" s="227">
        <v>0</v>
      </c>
      <c r="CC229" s="227">
        <v>0</v>
      </c>
      <c r="CD229" s="227">
        <v>0</v>
      </c>
      <c r="CE229" s="227">
        <v>0</v>
      </c>
    </row>
    <row r="230" spans="1:83">
      <c r="A230" s="126" t="s">
        <v>445</v>
      </c>
      <c r="B230" s="126" t="s">
        <v>446</v>
      </c>
      <c r="C230" s="227">
        <v>0</v>
      </c>
      <c r="D230" s="227">
        <v>0</v>
      </c>
      <c r="E230" s="227">
        <v>0</v>
      </c>
      <c r="F230" s="227">
        <v>0</v>
      </c>
      <c r="H230" s="126" t="s">
        <v>445</v>
      </c>
      <c r="I230" s="126" t="s">
        <v>446</v>
      </c>
      <c r="J230" s="227">
        <v>0</v>
      </c>
      <c r="K230" s="227">
        <v>0</v>
      </c>
      <c r="L230" s="227">
        <v>0</v>
      </c>
      <c r="M230" s="227">
        <v>0</v>
      </c>
      <c r="O230" s="126" t="s">
        <v>445</v>
      </c>
      <c r="P230" s="126" t="s">
        <v>446</v>
      </c>
      <c r="Q230" s="227">
        <v>0</v>
      </c>
      <c r="R230" s="227">
        <v>0</v>
      </c>
      <c r="S230" s="227">
        <v>0</v>
      </c>
      <c r="T230" s="227">
        <v>0</v>
      </c>
      <c r="V230" s="126" t="s">
        <v>445</v>
      </c>
      <c r="W230" s="126" t="s">
        <v>446</v>
      </c>
      <c r="X230" s="227">
        <v>0</v>
      </c>
      <c r="Y230" s="227">
        <v>0</v>
      </c>
      <c r="Z230" s="227">
        <v>0</v>
      </c>
      <c r="AA230" s="227">
        <v>0</v>
      </c>
      <c r="AC230" s="126" t="s">
        <v>445</v>
      </c>
      <c r="AD230" s="126" t="s">
        <v>446</v>
      </c>
      <c r="AE230" s="227">
        <v>0</v>
      </c>
      <c r="AF230" s="227">
        <v>0</v>
      </c>
      <c r="AG230" s="227">
        <v>0</v>
      </c>
      <c r="AH230" s="227">
        <v>0</v>
      </c>
      <c r="AJ230" s="126" t="s">
        <v>445</v>
      </c>
      <c r="AK230" s="126" t="s">
        <v>446</v>
      </c>
      <c r="AL230" s="227">
        <v>0</v>
      </c>
      <c r="AM230" s="227">
        <v>0</v>
      </c>
      <c r="AN230" s="227">
        <v>0</v>
      </c>
      <c r="AO230" s="227">
        <v>0</v>
      </c>
      <c r="AQ230" s="126" t="s">
        <v>445</v>
      </c>
      <c r="AR230" s="126" t="s">
        <v>446</v>
      </c>
      <c r="AS230" s="227">
        <v>0</v>
      </c>
      <c r="AT230" s="227">
        <v>0</v>
      </c>
      <c r="AU230" s="227">
        <v>0</v>
      </c>
      <c r="AV230" s="227">
        <v>0</v>
      </c>
      <c r="AX230" s="126" t="s">
        <v>445</v>
      </c>
      <c r="AY230" s="126" t="s">
        <v>446</v>
      </c>
      <c r="AZ230" s="227">
        <v>0</v>
      </c>
      <c r="BA230" s="227">
        <v>0</v>
      </c>
      <c r="BB230" s="227">
        <v>0</v>
      </c>
      <c r="BC230" s="227">
        <v>0</v>
      </c>
      <c r="BE230" s="126" t="s">
        <v>445</v>
      </c>
      <c r="BF230" s="126" t="s">
        <v>446</v>
      </c>
      <c r="BG230" s="227">
        <v>0</v>
      </c>
      <c r="BH230" s="227">
        <v>0</v>
      </c>
      <c r="BI230" s="227">
        <v>0</v>
      </c>
      <c r="BJ230" s="227">
        <v>0</v>
      </c>
      <c r="BL230" s="126" t="s">
        <v>445</v>
      </c>
      <c r="BM230" s="126" t="s">
        <v>446</v>
      </c>
      <c r="BN230" s="227">
        <v>0</v>
      </c>
      <c r="BO230" s="227">
        <v>0</v>
      </c>
      <c r="BP230" s="227">
        <v>0</v>
      </c>
      <c r="BQ230" s="227">
        <v>0</v>
      </c>
      <c r="BS230" s="126" t="s">
        <v>445</v>
      </c>
      <c r="BT230" s="126" t="s">
        <v>446</v>
      </c>
      <c r="BU230" s="227">
        <v>0</v>
      </c>
      <c r="BV230" s="227">
        <v>0</v>
      </c>
      <c r="BW230" s="227">
        <v>0</v>
      </c>
      <c r="BX230" s="227">
        <v>0</v>
      </c>
      <c r="BZ230" s="126" t="s">
        <v>445</v>
      </c>
      <c r="CA230" s="126" t="s">
        <v>446</v>
      </c>
      <c r="CB230" s="227">
        <v>0</v>
      </c>
      <c r="CC230" s="227">
        <v>0</v>
      </c>
      <c r="CD230" s="227">
        <v>0</v>
      </c>
      <c r="CE230" s="227">
        <v>0</v>
      </c>
    </row>
    <row r="231" spans="1:83">
      <c r="A231" s="126" t="s">
        <v>447</v>
      </c>
      <c r="B231" s="126" t="s">
        <v>448</v>
      </c>
      <c r="C231" s="227">
        <v>0</v>
      </c>
      <c r="D231" s="227">
        <v>0</v>
      </c>
      <c r="E231" s="227">
        <v>0</v>
      </c>
      <c r="F231" s="227">
        <v>0</v>
      </c>
      <c r="H231" s="126" t="s">
        <v>447</v>
      </c>
      <c r="I231" s="126" t="s">
        <v>448</v>
      </c>
      <c r="J231" s="227">
        <v>0</v>
      </c>
      <c r="K231" s="227">
        <v>0</v>
      </c>
      <c r="L231" s="227">
        <v>0</v>
      </c>
      <c r="M231" s="227">
        <v>0</v>
      </c>
      <c r="O231" s="126" t="s">
        <v>447</v>
      </c>
      <c r="P231" s="126" t="s">
        <v>448</v>
      </c>
      <c r="Q231" s="227">
        <v>0</v>
      </c>
      <c r="R231" s="227">
        <v>0</v>
      </c>
      <c r="S231" s="227">
        <v>0</v>
      </c>
      <c r="T231" s="227">
        <v>0</v>
      </c>
      <c r="V231" s="126" t="s">
        <v>447</v>
      </c>
      <c r="W231" s="126" t="s">
        <v>448</v>
      </c>
      <c r="X231" s="227">
        <v>0</v>
      </c>
      <c r="Y231" s="227">
        <v>0</v>
      </c>
      <c r="Z231" s="227">
        <v>0</v>
      </c>
      <c r="AA231" s="227">
        <v>0</v>
      </c>
      <c r="AC231" s="126" t="s">
        <v>447</v>
      </c>
      <c r="AD231" s="126" t="s">
        <v>448</v>
      </c>
      <c r="AE231" s="227">
        <v>0</v>
      </c>
      <c r="AF231" s="227">
        <v>0</v>
      </c>
      <c r="AG231" s="227">
        <v>0</v>
      </c>
      <c r="AH231" s="227">
        <v>0</v>
      </c>
      <c r="AJ231" s="126" t="s">
        <v>447</v>
      </c>
      <c r="AK231" s="126" t="s">
        <v>448</v>
      </c>
      <c r="AL231" s="227">
        <v>0</v>
      </c>
      <c r="AM231" s="227">
        <v>0</v>
      </c>
      <c r="AN231" s="227">
        <v>0</v>
      </c>
      <c r="AO231" s="227">
        <v>0</v>
      </c>
      <c r="AQ231" s="126" t="s">
        <v>447</v>
      </c>
      <c r="AR231" s="126" t="s">
        <v>448</v>
      </c>
      <c r="AS231" s="227">
        <v>0</v>
      </c>
      <c r="AT231" s="227">
        <v>0</v>
      </c>
      <c r="AU231" s="227">
        <v>0</v>
      </c>
      <c r="AV231" s="227">
        <v>0</v>
      </c>
      <c r="AX231" s="126" t="s">
        <v>447</v>
      </c>
      <c r="AY231" s="126" t="s">
        <v>448</v>
      </c>
      <c r="AZ231" s="227">
        <v>0</v>
      </c>
      <c r="BA231" s="227">
        <v>0</v>
      </c>
      <c r="BB231" s="227">
        <v>0</v>
      </c>
      <c r="BC231" s="227">
        <v>0</v>
      </c>
      <c r="BE231" s="126" t="s">
        <v>447</v>
      </c>
      <c r="BF231" s="126" t="s">
        <v>448</v>
      </c>
      <c r="BG231" s="227">
        <v>0</v>
      </c>
      <c r="BH231" s="227">
        <v>0</v>
      </c>
      <c r="BI231" s="227">
        <v>0</v>
      </c>
      <c r="BJ231" s="227">
        <v>0</v>
      </c>
      <c r="BL231" s="126" t="s">
        <v>447</v>
      </c>
      <c r="BM231" s="126" t="s">
        <v>448</v>
      </c>
      <c r="BN231" s="227">
        <v>0</v>
      </c>
      <c r="BO231" s="227">
        <v>0</v>
      </c>
      <c r="BP231" s="227">
        <v>0</v>
      </c>
      <c r="BQ231" s="227">
        <v>0</v>
      </c>
      <c r="BS231" s="126" t="s">
        <v>447</v>
      </c>
      <c r="BT231" s="126" t="s">
        <v>448</v>
      </c>
      <c r="BU231" s="227">
        <v>0</v>
      </c>
      <c r="BV231" s="227">
        <v>0</v>
      </c>
      <c r="BW231" s="227">
        <v>0</v>
      </c>
      <c r="BX231" s="227">
        <v>0</v>
      </c>
      <c r="BZ231" s="126" t="s">
        <v>447</v>
      </c>
      <c r="CA231" s="126" t="s">
        <v>448</v>
      </c>
      <c r="CB231" s="227">
        <v>0</v>
      </c>
      <c r="CC231" s="227">
        <v>0</v>
      </c>
      <c r="CD231" s="227">
        <v>0</v>
      </c>
      <c r="CE231" s="227">
        <v>0</v>
      </c>
    </row>
    <row r="232" spans="1:83">
      <c r="A232" s="126" t="s">
        <v>449</v>
      </c>
      <c r="B232" s="126" t="s">
        <v>450</v>
      </c>
      <c r="C232" s="227">
        <v>0</v>
      </c>
      <c r="D232" s="227">
        <v>0</v>
      </c>
      <c r="E232" s="227">
        <v>0</v>
      </c>
      <c r="F232" s="227">
        <v>0</v>
      </c>
      <c r="H232" s="126" t="s">
        <v>449</v>
      </c>
      <c r="I232" s="126" t="s">
        <v>450</v>
      </c>
      <c r="J232" s="227">
        <v>0</v>
      </c>
      <c r="K232" s="227">
        <v>0</v>
      </c>
      <c r="L232" s="227">
        <v>0</v>
      </c>
      <c r="M232" s="227">
        <v>0</v>
      </c>
      <c r="O232" s="126" t="s">
        <v>449</v>
      </c>
      <c r="P232" s="126" t="s">
        <v>450</v>
      </c>
      <c r="Q232" s="227">
        <v>0</v>
      </c>
      <c r="R232" s="227">
        <v>0</v>
      </c>
      <c r="S232" s="227">
        <v>0</v>
      </c>
      <c r="T232" s="227">
        <v>0</v>
      </c>
      <c r="V232" s="126" t="s">
        <v>449</v>
      </c>
      <c r="W232" s="126" t="s">
        <v>450</v>
      </c>
      <c r="X232" s="227">
        <v>0</v>
      </c>
      <c r="Y232" s="227">
        <v>0</v>
      </c>
      <c r="Z232" s="227">
        <v>0</v>
      </c>
      <c r="AA232" s="227">
        <v>0</v>
      </c>
      <c r="AC232" s="126" t="s">
        <v>449</v>
      </c>
      <c r="AD232" s="126" t="s">
        <v>450</v>
      </c>
      <c r="AE232" s="227">
        <v>0</v>
      </c>
      <c r="AF232" s="227">
        <v>0</v>
      </c>
      <c r="AG232" s="227">
        <v>0</v>
      </c>
      <c r="AH232" s="227">
        <v>0</v>
      </c>
      <c r="AJ232" s="126" t="s">
        <v>449</v>
      </c>
      <c r="AK232" s="126" t="s">
        <v>450</v>
      </c>
      <c r="AL232" s="227">
        <v>0</v>
      </c>
      <c r="AM232" s="227">
        <v>0</v>
      </c>
      <c r="AN232" s="227">
        <v>0</v>
      </c>
      <c r="AO232" s="227">
        <v>0</v>
      </c>
      <c r="AQ232" s="126" t="s">
        <v>449</v>
      </c>
      <c r="AR232" s="126" t="s">
        <v>450</v>
      </c>
      <c r="AS232" s="227">
        <v>0</v>
      </c>
      <c r="AT232" s="227">
        <v>0</v>
      </c>
      <c r="AU232" s="227">
        <v>0</v>
      </c>
      <c r="AV232" s="227">
        <v>0</v>
      </c>
      <c r="AX232" s="126" t="s">
        <v>449</v>
      </c>
      <c r="AY232" s="126" t="s">
        <v>450</v>
      </c>
      <c r="AZ232" s="227">
        <v>0</v>
      </c>
      <c r="BA232" s="227">
        <v>0</v>
      </c>
      <c r="BB232" s="227">
        <v>0</v>
      </c>
      <c r="BC232" s="227">
        <v>0</v>
      </c>
      <c r="BE232" s="126" t="s">
        <v>449</v>
      </c>
      <c r="BF232" s="126" t="s">
        <v>450</v>
      </c>
      <c r="BG232" s="227">
        <v>0</v>
      </c>
      <c r="BH232" s="227">
        <v>0</v>
      </c>
      <c r="BI232" s="227">
        <v>0</v>
      </c>
      <c r="BJ232" s="227">
        <v>0</v>
      </c>
      <c r="BL232" s="126" t="s">
        <v>449</v>
      </c>
      <c r="BM232" s="126" t="s">
        <v>450</v>
      </c>
      <c r="BN232" s="227">
        <v>0</v>
      </c>
      <c r="BO232" s="227">
        <v>0</v>
      </c>
      <c r="BP232" s="227">
        <v>0</v>
      </c>
      <c r="BQ232" s="227">
        <v>0</v>
      </c>
      <c r="BS232" s="126" t="s">
        <v>449</v>
      </c>
      <c r="BT232" s="126" t="s">
        <v>450</v>
      </c>
      <c r="BU232" s="227">
        <v>0</v>
      </c>
      <c r="BV232" s="227">
        <v>0</v>
      </c>
      <c r="BW232" s="227">
        <v>0</v>
      </c>
      <c r="BX232" s="227">
        <v>0</v>
      </c>
      <c r="BZ232" s="126" t="s">
        <v>449</v>
      </c>
      <c r="CA232" s="126" t="s">
        <v>450</v>
      </c>
      <c r="CB232" s="227">
        <v>0</v>
      </c>
      <c r="CC232" s="227">
        <v>0</v>
      </c>
      <c r="CD232" s="227">
        <v>0</v>
      </c>
      <c r="CE232" s="227">
        <v>0</v>
      </c>
    </row>
    <row r="233" spans="1:83">
      <c r="A233" s="126" t="s">
        <v>451</v>
      </c>
      <c r="B233" s="126" t="s">
        <v>452</v>
      </c>
      <c r="C233" s="227">
        <v>0</v>
      </c>
      <c r="D233" s="227">
        <v>0</v>
      </c>
      <c r="E233" s="227">
        <v>0</v>
      </c>
      <c r="F233" s="227">
        <v>0</v>
      </c>
      <c r="H233" s="126" t="s">
        <v>451</v>
      </c>
      <c r="I233" s="126" t="s">
        <v>452</v>
      </c>
      <c r="J233" s="227">
        <v>0</v>
      </c>
      <c r="K233" s="227">
        <v>0</v>
      </c>
      <c r="L233" s="227">
        <v>0</v>
      </c>
      <c r="M233" s="227">
        <v>0</v>
      </c>
      <c r="O233" s="126" t="s">
        <v>451</v>
      </c>
      <c r="P233" s="126" t="s">
        <v>452</v>
      </c>
      <c r="Q233" s="227">
        <v>0</v>
      </c>
      <c r="R233" s="227">
        <v>0</v>
      </c>
      <c r="S233" s="227">
        <v>0</v>
      </c>
      <c r="T233" s="227">
        <v>0</v>
      </c>
      <c r="V233" s="126" t="s">
        <v>451</v>
      </c>
      <c r="W233" s="126" t="s">
        <v>452</v>
      </c>
      <c r="X233" s="227">
        <v>0</v>
      </c>
      <c r="Y233" s="227">
        <v>0</v>
      </c>
      <c r="Z233" s="227">
        <v>0</v>
      </c>
      <c r="AA233" s="227">
        <v>0</v>
      </c>
      <c r="AC233" s="126" t="s">
        <v>451</v>
      </c>
      <c r="AD233" s="126" t="s">
        <v>452</v>
      </c>
      <c r="AE233" s="227">
        <v>0</v>
      </c>
      <c r="AF233" s="227">
        <v>0</v>
      </c>
      <c r="AG233" s="227">
        <v>0</v>
      </c>
      <c r="AH233" s="227">
        <v>0</v>
      </c>
      <c r="AJ233" s="126" t="s">
        <v>451</v>
      </c>
      <c r="AK233" s="126" t="s">
        <v>452</v>
      </c>
      <c r="AL233" s="227">
        <v>0</v>
      </c>
      <c r="AM233" s="227">
        <v>0</v>
      </c>
      <c r="AN233" s="227">
        <v>0</v>
      </c>
      <c r="AO233" s="227">
        <v>0</v>
      </c>
      <c r="AQ233" s="126" t="s">
        <v>451</v>
      </c>
      <c r="AR233" s="126" t="s">
        <v>452</v>
      </c>
      <c r="AS233" s="227">
        <v>0</v>
      </c>
      <c r="AT233" s="227">
        <v>0</v>
      </c>
      <c r="AU233" s="227">
        <v>0</v>
      </c>
      <c r="AV233" s="227">
        <v>0</v>
      </c>
      <c r="AX233" s="126" t="s">
        <v>451</v>
      </c>
      <c r="AY233" s="126" t="s">
        <v>452</v>
      </c>
      <c r="AZ233" s="227">
        <v>0</v>
      </c>
      <c r="BA233" s="227">
        <v>0</v>
      </c>
      <c r="BB233" s="227">
        <v>0</v>
      </c>
      <c r="BC233" s="227">
        <v>0</v>
      </c>
      <c r="BE233" s="126" t="s">
        <v>451</v>
      </c>
      <c r="BF233" s="126" t="s">
        <v>452</v>
      </c>
      <c r="BG233" s="227">
        <v>0</v>
      </c>
      <c r="BH233" s="227">
        <v>0</v>
      </c>
      <c r="BI233" s="227">
        <v>0</v>
      </c>
      <c r="BJ233" s="227">
        <v>0</v>
      </c>
      <c r="BL233" s="126" t="s">
        <v>451</v>
      </c>
      <c r="BM233" s="126" t="s">
        <v>452</v>
      </c>
      <c r="BN233" s="227">
        <v>0</v>
      </c>
      <c r="BO233" s="227">
        <v>0</v>
      </c>
      <c r="BP233" s="227">
        <v>0</v>
      </c>
      <c r="BQ233" s="227">
        <v>0</v>
      </c>
      <c r="BS233" s="126" t="s">
        <v>451</v>
      </c>
      <c r="BT233" s="126" t="s">
        <v>452</v>
      </c>
      <c r="BU233" s="227">
        <v>0</v>
      </c>
      <c r="BV233" s="227">
        <v>0</v>
      </c>
      <c r="BW233" s="227">
        <v>0</v>
      </c>
      <c r="BX233" s="227">
        <v>0</v>
      </c>
      <c r="BZ233" s="126" t="s">
        <v>451</v>
      </c>
      <c r="CA233" s="126" t="s">
        <v>452</v>
      </c>
      <c r="CB233" s="227">
        <v>0</v>
      </c>
      <c r="CC233" s="227">
        <v>0</v>
      </c>
      <c r="CD233" s="227">
        <v>0</v>
      </c>
      <c r="CE233" s="227">
        <v>0</v>
      </c>
    </row>
    <row r="234" spans="1:83">
      <c r="A234" s="126" t="s">
        <v>453</v>
      </c>
      <c r="B234" s="126" t="s">
        <v>454</v>
      </c>
      <c r="C234" s="227">
        <v>0</v>
      </c>
      <c r="D234" s="227">
        <v>0</v>
      </c>
      <c r="E234" s="227">
        <v>0</v>
      </c>
      <c r="F234" s="227">
        <v>0</v>
      </c>
      <c r="H234" s="126" t="s">
        <v>453</v>
      </c>
      <c r="I234" s="126" t="s">
        <v>454</v>
      </c>
      <c r="J234" s="227">
        <v>0</v>
      </c>
      <c r="K234" s="227">
        <v>0</v>
      </c>
      <c r="L234" s="227">
        <v>0</v>
      </c>
      <c r="M234" s="227">
        <v>0</v>
      </c>
      <c r="O234" s="126" t="s">
        <v>453</v>
      </c>
      <c r="P234" s="126" t="s">
        <v>454</v>
      </c>
      <c r="Q234" s="227">
        <v>0</v>
      </c>
      <c r="R234" s="227">
        <v>0</v>
      </c>
      <c r="S234" s="227">
        <v>0</v>
      </c>
      <c r="T234" s="227">
        <v>0</v>
      </c>
      <c r="V234" s="126" t="s">
        <v>453</v>
      </c>
      <c r="W234" s="126" t="s">
        <v>454</v>
      </c>
      <c r="X234" s="227">
        <v>0</v>
      </c>
      <c r="Y234" s="227">
        <v>0</v>
      </c>
      <c r="Z234" s="227">
        <v>0</v>
      </c>
      <c r="AA234" s="227">
        <v>0</v>
      </c>
      <c r="AC234" s="126" t="s">
        <v>453</v>
      </c>
      <c r="AD234" s="126" t="s">
        <v>454</v>
      </c>
      <c r="AE234" s="227">
        <v>0</v>
      </c>
      <c r="AF234" s="227">
        <v>0</v>
      </c>
      <c r="AG234" s="227">
        <v>0</v>
      </c>
      <c r="AH234" s="227">
        <v>0</v>
      </c>
      <c r="AJ234" s="126" t="s">
        <v>453</v>
      </c>
      <c r="AK234" s="126" t="s">
        <v>454</v>
      </c>
      <c r="AL234" s="227">
        <v>0</v>
      </c>
      <c r="AM234" s="227">
        <v>0</v>
      </c>
      <c r="AN234" s="227">
        <v>0</v>
      </c>
      <c r="AO234" s="227">
        <v>0</v>
      </c>
      <c r="AQ234" s="126" t="s">
        <v>453</v>
      </c>
      <c r="AR234" s="126" t="s">
        <v>454</v>
      </c>
      <c r="AS234" s="227">
        <v>0</v>
      </c>
      <c r="AT234" s="227">
        <v>0</v>
      </c>
      <c r="AU234" s="227">
        <v>0</v>
      </c>
      <c r="AV234" s="227">
        <v>0</v>
      </c>
      <c r="AX234" s="126" t="s">
        <v>453</v>
      </c>
      <c r="AY234" s="126" t="s">
        <v>454</v>
      </c>
      <c r="AZ234" s="227">
        <v>0</v>
      </c>
      <c r="BA234" s="227">
        <v>0</v>
      </c>
      <c r="BB234" s="227">
        <v>0</v>
      </c>
      <c r="BC234" s="227">
        <v>0</v>
      </c>
      <c r="BE234" s="126" t="s">
        <v>453</v>
      </c>
      <c r="BF234" s="126" t="s">
        <v>454</v>
      </c>
      <c r="BG234" s="227">
        <v>0</v>
      </c>
      <c r="BH234" s="227">
        <v>0</v>
      </c>
      <c r="BI234" s="227">
        <v>0</v>
      </c>
      <c r="BJ234" s="227">
        <v>0</v>
      </c>
      <c r="BL234" s="126" t="s">
        <v>453</v>
      </c>
      <c r="BM234" s="126" t="s">
        <v>454</v>
      </c>
      <c r="BN234" s="227">
        <v>0</v>
      </c>
      <c r="BO234" s="227">
        <v>0</v>
      </c>
      <c r="BP234" s="227">
        <v>0</v>
      </c>
      <c r="BQ234" s="227">
        <v>0</v>
      </c>
      <c r="BS234" s="126" t="s">
        <v>453</v>
      </c>
      <c r="BT234" s="126" t="s">
        <v>454</v>
      </c>
      <c r="BU234" s="227">
        <v>0</v>
      </c>
      <c r="BV234" s="227">
        <v>0</v>
      </c>
      <c r="BW234" s="227">
        <v>0</v>
      </c>
      <c r="BX234" s="227">
        <v>0</v>
      </c>
      <c r="BZ234" s="126" t="s">
        <v>453</v>
      </c>
      <c r="CA234" s="126" t="s">
        <v>454</v>
      </c>
      <c r="CB234" s="227">
        <v>0</v>
      </c>
      <c r="CC234" s="227">
        <v>0</v>
      </c>
      <c r="CD234" s="227">
        <v>0</v>
      </c>
      <c r="CE234" s="227">
        <v>0</v>
      </c>
    </row>
    <row r="235" spans="1:83">
      <c r="A235" s="126" t="s">
        <v>455</v>
      </c>
      <c r="B235" s="126" t="s">
        <v>456</v>
      </c>
      <c r="C235" s="227">
        <v>0</v>
      </c>
      <c r="D235" s="227">
        <v>0</v>
      </c>
      <c r="E235" s="227">
        <v>0</v>
      </c>
      <c r="F235" s="227">
        <v>0</v>
      </c>
      <c r="H235" s="126" t="s">
        <v>455</v>
      </c>
      <c r="I235" s="126" t="s">
        <v>456</v>
      </c>
      <c r="J235" s="227">
        <v>0</v>
      </c>
      <c r="K235" s="227">
        <v>0</v>
      </c>
      <c r="L235" s="227">
        <v>0</v>
      </c>
      <c r="M235" s="227">
        <v>0</v>
      </c>
      <c r="O235" s="126" t="s">
        <v>455</v>
      </c>
      <c r="P235" s="126" t="s">
        <v>456</v>
      </c>
      <c r="Q235" s="227">
        <v>0</v>
      </c>
      <c r="R235" s="227">
        <v>0</v>
      </c>
      <c r="S235" s="227">
        <v>0</v>
      </c>
      <c r="T235" s="227">
        <v>0</v>
      </c>
      <c r="V235" s="126" t="s">
        <v>455</v>
      </c>
      <c r="W235" s="126" t="s">
        <v>456</v>
      </c>
      <c r="X235" s="227">
        <v>0</v>
      </c>
      <c r="Y235" s="227">
        <v>0</v>
      </c>
      <c r="Z235" s="227">
        <v>0</v>
      </c>
      <c r="AA235" s="227">
        <v>0</v>
      </c>
      <c r="AC235" s="126" t="s">
        <v>455</v>
      </c>
      <c r="AD235" s="126" t="s">
        <v>456</v>
      </c>
      <c r="AE235" s="227">
        <v>0</v>
      </c>
      <c r="AF235" s="227">
        <v>0</v>
      </c>
      <c r="AG235" s="227">
        <v>0</v>
      </c>
      <c r="AH235" s="227">
        <v>0</v>
      </c>
      <c r="AJ235" s="126" t="s">
        <v>455</v>
      </c>
      <c r="AK235" s="126" t="s">
        <v>456</v>
      </c>
      <c r="AL235" s="227">
        <v>0</v>
      </c>
      <c r="AM235" s="227">
        <v>0</v>
      </c>
      <c r="AN235" s="227">
        <v>0</v>
      </c>
      <c r="AO235" s="227">
        <v>0</v>
      </c>
      <c r="AQ235" s="126" t="s">
        <v>455</v>
      </c>
      <c r="AR235" s="126" t="s">
        <v>456</v>
      </c>
      <c r="AS235" s="227">
        <v>0</v>
      </c>
      <c r="AT235" s="227">
        <v>0</v>
      </c>
      <c r="AU235" s="227">
        <v>0</v>
      </c>
      <c r="AV235" s="227">
        <v>0</v>
      </c>
      <c r="AX235" s="126" t="s">
        <v>455</v>
      </c>
      <c r="AY235" s="126" t="s">
        <v>456</v>
      </c>
      <c r="AZ235" s="227">
        <v>0</v>
      </c>
      <c r="BA235" s="227">
        <v>0</v>
      </c>
      <c r="BB235" s="227">
        <v>0</v>
      </c>
      <c r="BC235" s="227">
        <v>0</v>
      </c>
      <c r="BE235" s="126" t="s">
        <v>455</v>
      </c>
      <c r="BF235" s="126" t="s">
        <v>456</v>
      </c>
      <c r="BG235" s="227">
        <v>0</v>
      </c>
      <c r="BH235" s="227">
        <v>0</v>
      </c>
      <c r="BI235" s="227">
        <v>0</v>
      </c>
      <c r="BJ235" s="227">
        <v>0</v>
      </c>
      <c r="BL235" s="126" t="s">
        <v>455</v>
      </c>
      <c r="BM235" s="126" t="s">
        <v>456</v>
      </c>
      <c r="BN235" s="227">
        <v>0</v>
      </c>
      <c r="BO235" s="227">
        <v>0</v>
      </c>
      <c r="BP235" s="227">
        <v>0</v>
      </c>
      <c r="BQ235" s="227">
        <v>0</v>
      </c>
      <c r="BS235" s="126" t="s">
        <v>455</v>
      </c>
      <c r="BT235" s="126" t="s">
        <v>456</v>
      </c>
      <c r="BU235" s="227">
        <v>0</v>
      </c>
      <c r="BV235" s="227">
        <v>0</v>
      </c>
      <c r="BW235" s="227">
        <v>0</v>
      </c>
      <c r="BX235" s="227">
        <v>0</v>
      </c>
      <c r="BZ235" s="126" t="s">
        <v>455</v>
      </c>
      <c r="CA235" s="126" t="s">
        <v>456</v>
      </c>
      <c r="CB235" s="227">
        <v>0</v>
      </c>
      <c r="CC235" s="227">
        <v>0</v>
      </c>
      <c r="CD235" s="227">
        <v>0</v>
      </c>
      <c r="CE235" s="227">
        <v>0</v>
      </c>
    </row>
    <row r="236" spans="1:83">
      <c r="A236" s="126" t="s">
        <v>457</v>
      </c>
      <c r="B236" s="126" t="s">
        <v>458</v>
      </c>
      <c r="C236" s="227">
        <v>0</v>
      </c>
      <c r="D236" s="227">
        <v>0</v>
      </c>
      <c r="E236" s="227">
        <v>0</v>
      </c>
      <c r="F236" s="227">
        <v>0</v>
      </c>
      <c r="H236" s="126" t="s">
        <v>457</v>
      </c>
      <c r="I236" s="126" t="s">
        <v>458</v>
      </c>
      <c r="J236" s="227">
        <v>0</v>
      </c>
      <c r="K236" s="227">
        <v>0</v>
      </c>
      <c r="L236" s="227">
        <v>0</v>
      </c>
      <c r="M236" s="227">
        <v>0</v>
      </c>
      <c r="O236" s="126" t="s">
        <v>457</v>
      </c>
      <c r="P236" s="126" t="s">
        <v>458</v>
      </c>
      <c r="Q236" s="227">
        <v>0</v>
      </c>
      <c r="R236" s="227">
        <v>0</v>
      </c>
      <c r="S236" s="227">
        <v>0</v>
      </c>
      <c r="T236" s="227">
        <v>0</v>
      </c>
      <c r="V236" s="126" t="s">
        <v>457</v>
      </c>
      <c r="W236" s="126" t="s">
        <v>458</v>
      </c>
      <c r="X236" s="227">
        <v>0</v>
      </c>
      <c r="Y236" s="227">
        <v>0</v>
      </c>
      <c r="Z236" s="227">
        <v>0</v>
      </c>
      <c r="AA236" s="227">
        <v>0</v>
      </c>
      <c r="AC236" s="126" t="s">
        <v>457</v>
      </c>
      <c r="AD236" s="126" t="s">
        <v>458</v>
      </c>
      <c r="AE236" s="227">
        <v>0</v>
      </c>
      <c r="AF236" s="227">
        <v>0</v>
      </c>
      <c r="AG236" s="227">
        <v>0</v>
      </c>
      <c r="AH236" s="227">
        <v>0</v>
      </c>
      <c r="AJ236" s="126" t="s">
        <v>457</v>
      </c>
      <c r="AK236" s="126" t="s">
        <v>458</v>
      </c>
      <c r="AL236" s="227">
        <v>0</v>
      </c>
      <c r="AM236" s="227">
        <v>0</v>
      </c>
      <c r="AN236" s="227">
        <v>0</v>
      </c>
      <c r="AO236" s="227">
        <v>0</v>
      </c>
      <c r="AQ236" s="126" t="s">
        <v>457</v>
      </c>
      <c r="AR236" s="126" t="s">
        <v>458</v>
      </c>
      <c r="AS236" s="227">
        <v>0</v>
      </c>
      <c r="AT236" s="227">
        <v>0</v>
      </c>
      <c r="AU236" s="227">
        <v>0</v>
      </c>
      <c r="AV236" s="227">
        <v>0</v>
      </c>
      <c r="AX236" s="126" t="s">
        <v>457</v>
      </c>
      <c r="AY236" s="126" t="s">
        <v>458</v>
      </c>
      <c r="AZ236" s="227">
        <v>0</v>
      </c>
      <c r="BA236" s="227">
        <v>0</v>
      </c>
      <c r="BB236" s="227">
        <v>0</v>
      </c>
      <c r="BC236" s="227">
        <v>0</v>
      </c>
      <c r="BE236" s="126" t="s">
        <v>457</v>
      </c>
      <c r="BF236" s="126" t="s">
        <v>458</v>
      </c>
      <c r="BG236" s="227">
        <v>0</v>
      </c>
      <c r="BH236" s="227">
        <v>0</v>
      </c>
      <c r="BI236" s="227">
        <v>0</v>
      </c>
      <c r="BJ236" s="227">
        <v>0</v>
      </c>
      <c r="BL236" s="126" t="s">
        <v>457</v>
      </c>
      <c r="BM236" s="126" t="s">
        <v>458</v>
      </c>
      <c r="BN236" s="227">
        <v>0</v>
      </c>
      <c r="BO236" s="227">
        <v>0</v>
      </c>
      <c r="BP236" s="227">
        <v>0</v>
      </c>
      <c r="BQ236" s="227">
        <v>0</v>
      </c>
      <c r="BS236" s="126" t="s">
        <v>457</v>
      </c>
      <c r="BT236" s="126" t="s">
        <v>458</v>
      </c>
      <c r="BU236" s="227">
        <v>0</v>
      </c>
      <c r="BV236" s="227">
        <v>0</v>
      </c>
      <c r="BW236" s="227">
        <v>0</v>
      </c>
      <c r="BX236" s="227">
        <v>0</v>
      </c>
      <c r="BZ236" s="126" t="s">
        <v>457</v>
      </c>
      <c r="CA236" s="126" t="s">
        <v>458</v>
      </c>
      <c r="CB236" s="227">
        <v>0</v>
      </c>
      <c r="CC236" s="227">
        <v>0</v>
      </c>
      <c r="CD236" s="227">
        <v>0</v>
      </c>
      <c r="CE236" s="227">
        <v>0</v>
      </c>
    </row>
    <row r="237" spans="1:83">
      <c r="A237" s="126" t="s">
        <v>459</v>
      </c>
      <c r="B237" s="126" t="s">
        <v>460</v>
      </c>
      <c r="C237" s="227">
        <v>0</v>
      </c>
      <c r="D237" s="227">
        <v>0</v>
      </c>
      <c r="E237" s="227">
        <v>0</v>
      </c>
      <c r="F237" s="227">
        <v>0</v>
      </c>
      <c r="H237" s="126" t="s">
        <v>459</v>
      </c>
      <c r="I237" s="126" t="s">
        <v>460</v>
      </c>
      <c r="J237" s="227">
        <v>0</v>
      </c>
      <c r="K237" s="227">
        <v>0</v>
      </c>
      <c r="L237" s="227">
        <v>0</v>
      </c>
      <c r="M237" s="227">
        <v>0</v>
      </c>
      <c r="O237" s="126" t="s">
        <v>459</v>
      </c>
      <c r="P237" s="126" t="s">
        <v>460</v>
      </c>
      <c r="Q237" s="227">
        <v>0</v>
      </c>
      <c r="R237" s="227">
        <v>0</v>
      </c>
      <c r="S237" s="227">
        <v>0</v>
      </c>
      <c r="T237" s="227">
        <v>0</v>
      </c>
      <c r="V237" s="126" t="s">
        <v>459</v>
      </c>
      <c r="W237" s="126" t="s">
        <v>460</v>
      </c>
      <c r="X237" s="227">
        <v>0</v>
      </c>
      <c r="Y237" s="227">
        <v>0</v>
      </c>
      <c r="Z237" s="227">
        <v>0</v>
      </c>
      <c r="AA237" s="227">
        <v>0</v>
      </c>
      <c r="AC237" s="126" t="s">
        <v>459</v>
      </c>
      <c r="AD237" s="126" t="s">
        <v>460</v>
      </c>
      <c r="AE237" s="227">
        <v>0</v>
      </c>
      <c r="AF237" s="227">
        <v>0</v>
      </c>
      <c r="AG237" s="227">
        <v>0</v>
      </c>
      <c r="AH237" s="227">
        <v>0</v>
      </c>
      <c r="AJ237" s="126" t="s">
        <v>459</v>
      </c>
      <c r="AK237" s="126" t="s">
        <v>460</v>
      </c>
      <c r="AL237" s="227">
        <v>0</v>
      </c>
      <c r="AM237" s="227">
        <v>0</v>
      </c>
      <c r="AN237" s="227">
        <v>0</v>
      </c>
      <c r="AO237" s="227">
        <v>0</v>
      </c>
      <c r="AQ237" s="126" t="s">
        <v>459</v>
      </c>
      <c r="AR237" s="126" t="s">
        <v>460</v>
      </c>
      <c r="AS237" s="227">
        <v>0</v>
      </c>
      <c r="AT237" s="227">
        <v>0</v>
      </c>
      <c r="AU237" s="227">
        <v>0</v>
      </c>
      <c r="AV237" s="227">
        <v>0</v>
      </c>
      <c r="AX237" s="126" t="s">
        <v>459</v>
      </c>
      <c r="AY237" s="126" t="s">
        <v>460</v>
      </c>
      <c r="AZ237" s="227">
        <v>0</v>
      </c>
      <c r="BA237" s="227">
        <v>0</v>
      </c>
      <c r="BB237" s="227">
        <v>0</v>
      </c>
      <c r="BC237" s="227">
        <v>0</v>
      </c>
      <c r="BE237" s="126" t="s">
        <v>459</v>
      </c>
      <c r="BF237" s="126" t="s">
        <v>460</v>
      </c>
      <c r="BG237" s="227">
        <v>0</v>
      </c>
      <c r="BH237" s="227">
        <v>0</v>
      </c>
      <c r="BI237" s="227">
        <v>0</v>
      </c>
      <c r="BJ237" s="227">
        <v>0</v>
      </c>
      <c r="BL237" s="126" t="s">
        <v>459</v>
      </c>
      <c r="BM237" s="126" t="s">
        <v>460</v>
      </c>
      <c r="BN237" s="227">
        <v>0</v>
      </c>
      <c r="BO237" s="227">
        <v>0</v>
      </c>
      <c r="BP237" s="227">
        <v>0</v>
      </c>
      <c r="BQ237" s="227">
        <v>0</v>
      </c>
      <c r="BS237" s="126" t="s">
        <v>459</v>
      </c>
      <c r="BT237" s="126" t="s">
        <v>460</v>
      </c>
      <c r="BU237" s="227">
        <v>0</v>
      </c>
      <c r="BV237" s="227">
        <v>0</v>
      </c>
      <c r="BW237" s="227">
        <v>0</v>
      </c>
      <c r="BX237" s="227">
        <v>0</v>
      </c>
      <c r="BZ237" s="126" t="s">
        <v>459</v>
      </c>
      <c r="CA237" s="126" t="s">
        <v>460</v>
      </c>
      <c r="CB237" s="227">
        <v>0</v>
      </c>
      <c r="CC237" s="227">
        <v>0</v>
      </c>
      <c r="CD237" s="227">
        <v>0</v>
      </c>
      <c r="CE237" s="227">
        <v>0</v>
      </c>
    </row>
    <row r="238" spans="1:83">
      <c r="A238" s="126" t="s">
        <v>461</v>
      </c>
      <c r="B238" s="126" t="s">
        <v>462</v>
      </c>
      <c r="C238" s="227">
        <v>0</v>
      </c>
      <c r="D238" s="227">
        <v>0</v>
      </c>
      <c r="E238" s="227">
        <v>0</v>
      </c>
      <c r="F238" s="227">
        <v>0</v>
      </c>
      <c r="H238" s="126" t="s">
        <v>461</v>
      </c>
      <c r="I238" s="126" t="s">
        <v>462</v>
      </c>
      <c r="J238" s="227">
        <v>0</v>
      </c>
      <c r="K238" s="227">
        <v>0</v>
      </c>
      <c r="L238" s="227">
        <v>0</v>
      </c>
      <c r="M238" s="227">
        <v>0</v>
      </c>
      <c r="O238" s="126" t="s">
        <v>461</v>
      </c>
      <c r="P238" s="126" t="s">
        <v>462</v>
      </c>
      <c r="Q238" s="227">
        <v>0</v>
      </c>
      <c r="R238" s="227">
        <v>0</v>
      </c>
      <c r="S238" s="227">
        <v>0</v>
      </c>
      <c r="T238" s="227">
        <v>0</v>
      </c>
      <c r="V238" s="126" t="s">
        <v>461</v>
      </c>
      <c r="W238" s="126" t="s">
        <v>462</v>
      </c>
      <c r="X238" s="227">
        <v>0</v>
      </c>
      <c r="Y238" s="227">
        <v>0</v>
      </c>
      <c r="Z238" s="227">
        <v>0</v>
      </c>
      <c r="AA238" s="227">
        <v>0</v>
      </c>
      <c r="AC238" s="126" t="s">
        <v>461</v>
      </c>
      <c r="AD238" s="126" t="s">
        <v>462</v>
      </c>
      <c r="AE238" s="227">
        <v>0</v>
      </c>
      <c r="AF238" s="227">
        <v>0</v>
      </c>
      <c r="AG238" s="227">
        <v>0</v>
      </c>
      <c r="AH238" s="227">
        <v>0</v>
      </c>
      <c r="AJ238" s="126" t="s">
        <v>461</v>
      </c>
      <c r="AK238" s="126" t="s">
        <v>462</v>
      </c>
      <c r="AL238" s="227">
        <v>0</v>
      </c>
      <c r="AM238" s="227">
        <v>0</v>
      </c>
      <c r="AN238" s="227">
        <v>0</v>
      </c>
      <c r="AO238" s="227">
        <v>0</v>
      </c>
      <c r="AQ238" s="126" t="s">
        <v>461</v>
      </c>
      <c r="AR238" s="126" t="s">
        <v>462</v>
      </c>
      <c r="AS238" s="227">
        <v>0</v>
      </c>
      <c r="AT238" s="227">
        <v>0</v>
      </c>
      <c r="AU238" s="227">
        <v>0</v>
      </c>
      <c r="AV238" s="227">
        <v>0</v>
      </c>
      <c r="AX238" s="126" t="s">
        <v>461</v>
      </c>
      <c r="AY238" s="126" t="s">
        <v>462</v>
      </c>
      <c r="AZ238" s="227">
        <v>0</v>
      </c>
      <c r="BA238" s="227">
        <v>0</v>
      </c>
      <c r="BB238" s="227">
        <v>0</v>
      </c>
      <c r="BC238" s="227">
        <v>0</v>
      </c>
      <c r="BE238" s="126" t="s">
        <v>461</v>
      </c>
      <c r="BF238" s="126" t="s">
        <v>462</v>
      </c>
      <c r="BG238" s="227">
        <v>0</v>
      </c>
      <c r="BH238" s="227">
        <v>0</v>
      </c>
      <c r="BI238" s="227">
        <v>0</v>
      </c>
      <c r="BJ238" s="227">
        <v>0</v>
      </c>
      <c r="BL238" s="126" t="s">
        <v>461</v>
      </c>
      <c r="BM238" s="126" t="s">
        <v>462</v>
      </c>
      <c r="BN238" s="227">
        <v>0</v>
      </c>
      <c r="BO238" s="227">
        <v>0</v>
      </c>
      <c r="BP238" s="227">
        <v>0</v>
      </c>
      <c r="BQ238" s="227">
        <v>0</v>
      </c>
      <c r="BS238" s="126" t="s">
        <v>461</v>
      </c>
      <c r="BT238" s="126" t="s">
        <v>462</v>
      </c>
      <c r="BU238" s="227">
        <v>0</v>
      </c>
      <c r="BV238" s="227">
        <v>0</v>
      </c>
      <c r="BW238" s="227">
        <v>0</v>
      </c>
      <c r="BX238" s="227">
        <v>0</v>
      </c>
      <c r="BZ238" s="126" t="s">
        <v>461</v>
      </c>
      <c r="CA238" s="126" t="s">
        <v>462</v>
      </c>
      <c r="CB238" s="227">
        <v>0</v>
      </c>
      <c r="CC238" s="227">
        <v>0</v>
      </c>
      <c r="CD238" s="227">
        <v>0</v>
      </c>
      <c r="CE238" s="227">
        <v>0</v>
      </c>
    </row>
    <row r="239" spans="1:83">
      <c r="A239" s="126" t="s">
        <v>463</v>
      </c>
      <c r="B239" s="126" t="s">
        <v>464</v>
      </c>
      <c r="C239" s="227">
        <v>0</v>
      </c>
      <c r="D239" s="227">
        <v>0</v>
      </c>
      <c r="E239" s="227">
        <v>0</v>
      </c>
      <c r="F239" s="227">
        <v>0</v>
      </c>
      <c r="H239" s="126" t="s">
        <v>463</v>
      </c>
      <c r="I239" s="126" t="s">
        <v>464</v>
      </c>
      <c r="J239" s="227">
        <v>0</v>
      </c>
      <c r="K239" s="227">
        <v>0</v>
      </c>
      <c r="L239" s="227">
        <v>0</v>
      </c>
      <c r="M239" s="227">
        <v>0</v>
      </c>
      <c r="O239" s="126" t="s">
        <v>463</v>
      </c>
      <c r="P239" s="126" t="s">
        <v>464</v>
      </c>
      <c r="Q239" s="227">
        <v>0</v>
      </c>
      <c r="R239" s="227">
        <v>0</v>
      </c>
      <c r="S239" s="227">
        <v>0</v>
      </c>
      <c r="T239" s="227">
        <v>0</v>
      </c>
      <c r="V239" s="126" t="s">
        <v>463</v>
      </c>
      <c r="W239" s="126" t="s">
        <v>464</v>
      </c>
      <c r="X239" s="227">
        <v>0</v>
      </c>
      <c r="Y239" s="227">
        <v>0</v>
      </c>
      <c r="Z239" s="227">
        <v>0</v>
      </c>
      <c r="AA239" s="227">
        <v>0</v>
      </c>
      <c r="AC239" s="126" t="s">
        <v>463</v>
      </c>
      <c r="AD239" s="126" t="s">
        <v>464</v>
      </c>
      <c r="AE239" s="227">
        <v>0</v>
      </c>
      <c r="AF239" s="227">
        <v>0</v>
      </c>
      <c r="AG239" s="227">
        <v>0</v>
      </c>
      <c r="AH239" s="227">
        <v>0</v>
      </c>
      <c r="AJ239" s="126" t="s">
        <v>463</v>
      </c>
      <c r="AK239" s="126" t="s">
        <v>464</v>
      </c>
      <c r="AL239" s="227">
        <v>0</v>
      </c>
      <c r="AM239" s="227">
        <v>0</v>
      </c>
      <c r="AN239" s="227">
        <v>0</v>
      </c>
      <c r="AO239" s="227">
        <v>0</v>
      </c>
      <c r="AQ239" s="126" t="s">
        <v>463</v>
      </c>
      <c r="AR239" s="126" t="s">
        <v>464</v>
      </c>
      <c r="AS239" s="227">
        <v>0</v>
      </c>
      <c r="AT239" s="227">
        <v>0</v>
      </c>
      <c r="AU239" s="227">
        <v>0</v>
      </c>
      <c r="AV239" s="227">
        <v>0</v>
      </c>
      <c r="AX239" s="126" t="s">
        <v>463</v>
      </c>
      <c r="AY239" s="126" t="s">
        <v>464</v>
      </c>
      <c r="AZ239" s="227">
        <v>0</v>
      </c>
      <c r="BA239" s="227">
        <v>0</v>
      </c>
      <c r="BB239" s="227">
        <v>0</v>
      </c>
      <c r="BC239" s="227">
        <v>0</v>
      </c>
      <c r="BE239" s="126" t="s">
        <v>463</v>
      </c>
      <c r="BF239" s="126" t="s">
        <v>464</v>
      </c>
      <c r="BG239" s="227">
        <v>0</v>
      </c>
      <c r="BH239" s="227">
        <v>0</v>
      </c>
      <c r="BI239" s="227">
        <v>0</v>
      </c>
      <c r="BJ239" s="227">
        <v>0</v>
      </c>
      <c r="BL239" s="126" t="s">
        <v>463</v>
      </c>
      <c r="BM239" s="126" t="s">
        <v>464</v>
      </c>
      <c r="BN239" s="227">
        <v>0</v>
      </c>
      <c r="BO239" s="227">
        <v>0</v>
      </c>
      <c r="BP239" s="227">
        <v>0</v>
      </c>
      <c r="BQ239" s="227">
        <v>0</v>
      </c>
      <c r="BS239" s="126" t="s">
        <v>463</v>
      </c>
      <c r="BT239" s="126" t="s">
        <v>464</v>
      </c>
      <c r="BU239" s="227">
        <v>0</v>
      </c>
      <c r="BV239" s="227">
        <v>0</v>
      </c>
      <c r="BW239" s="227">
        <v>0</v>
      </c>
      <c r="BX239" s="227">
        <v>0</v>
      </c>
      <c r="BZ239" s="126" t="s">
        <v>463</v>
      </c>
      <c r="CA239" s="126" t="s">
        <v>464</v>
      </c>
      <c r="CB239" s="227">
        <v>0</v>
      </c>
      <c r="CC239" s="227">
        <v>0</v>
      </c>
      <c r="CD239" s="227">
        <v>0</v>
      </c>
      <c r="CE239" s="227">
        <v>0</v>
      </c>
    </row>
    <row r="240" spans="1:83">
      <c r="A240" s="126" t="s">
        <v>465</v>
      </c>
      <c r="B240" s="126" t="s">
        <v>466</v>
      </c>
      <c r="C240" s="227">
        <v>0</v>
      </c>
      <c r="D240" s="227">
        <v>0</v>
      </c>
      <c r="E240" s="227">
        <v>0</v>
      </c>
      <c r="F240" s="227">
        <v>0</v>
      </c>
      <c r="H240" s="126" t="s">
        <v>465</v>
      </c>
      <c r="I240" s="126" t="s">
        <v>466</v>
      </c>
      <c r="J240" s="227">
        <v>0</v>
      </c>
      <c r="K240" s="227">
        <v>0</v>
      </c>
      <c r="L240" s="227">
        <v>0</v>
      </c>
      <c r="M240" s="227">
        <v>0</v>
      </c>
      <c r="O240" s="126" t="s">
        <v>465</v>
      </c>
      <c r="P240" s="126" t="s">
        <v>466</v>
      </c>
      <c r="Q240" s="227">
        <v>0</v>
      </c>
      <c r="R240" s="227">
        <v>0</v>
      </c>
      <c r="S240" s="227">
        <v>0</v>
      </c>
      <c r="T240" s="227">
        <v>0</v>
      </c>
      <c r="V240" s="126" t="s">
        <v>465</v>
      </c>
      <c r="W240" s="126" t="s">
        <v>466</v>
      </c>
      <c r="X240" s="227">
        <v>0</v>
      </c>
      <c r="Y240" s="227">
        <v>0</v>
      </c>
      <c r="Z240" s="227">
        <v>0</v>
      </c>
      <c r="AA240" s="227">
        <v>0</v>
      </c>
      <c r="AC240" s="126" t="s">
        <v>465</v>
      </c>
      <c r="AD240" s="126" t="s">
        <v>466</v>
      </c>
      <c r="AE240" s="227">
        <v>0</v>
      </c>
      <c r="AF240" s="227">
        <v>0</v>
      </c>
      <c r="AG240" s="227">
        <v>0</v>
      </c>
      <c r="AH240" s="227">
        <v>0</v>
      </c>
      <c r="AJ240" s="126" t="s">
        <v>465</v>
      </c>
      <c r="AK240" s="126" t="s">
        <v>466</v>
      </c>
      <c r="AL240" s="227">
        <v>0</v>
      </c>
      <c r="AM240" s="227">
        <v>0</v>
      </c>
      <c r="AN240" s="227">
        <v>0</v>
      </c>
      <c r="AO240" s="227">
        <v>0</v>
      </c>
      <c r="AQ240" s="126" t="s">
        <v>465</v>
      </c>
      <c r="AR240" s="126" t="s">
        <v>466</v>
      </c>
      <c r="AS240" s="227">
        <v>0</v>
      </c>
      <c r="AT240" s="227">
        <v>0</v>
      </c>
      <c r="AU240" s="227">
        <v>0</v>
      </c>
      <c r="AV240" s="227">
        <v>0</v>
      </c>
      <c r="AX240" s="126" t="s">
        <v>465</v>
      </c>
      <c r="AY240" s="126" t="s">
        <v>466</v>
      </c>
      <c r="AZ240" s="227">
        <v>0</v>
      </c>
      <c r="BA240" s="227">
        <v>0</v>
      </c>
      <c r="BB240" s="227">
        <v>0</v>
      </c>
      <c r="BC240" s="227">
        <v>0</v>
      </c>
      <c r="BE240" s="126" t="s">
        <v>465</v>
      </c>
      <c r="BF240" s="126" t="s">
        <v>466</v>
      </c>
      <c r="BG240" s="227">
        <v>0</v>
      </c>
      <c r="BH240" s="227">
        <v>0</v>
      </c>
      <c r="BI240" s="227">
        <v>0</v>
      </c>
      <c r="BJ240" s="227">
        <v>0</v>
      </c>
      <c r="BL240" s="126" t="s">
        <v>465</v>
      </c>
      <c r="BM240" s="126" t="s">
        <v>466</v>
      </c>
      <c r="BN240" s="227">
        <v>0</v>
      </c>
      <c r="BO240" s="227">
        <v>0</v>
      </c>
      <c r="BP240" s="227">
        <v>0</v>
      </c>
      <c r="BQ240" s="227">
        <v>0</v>
      </c>
      <c r="BS240" s="126" t="s">
        <v>465</v>
      </c>
      <c r="BT240" s="126" t="s">
        <v>466</v>
      </c>
      <c r="BU240" s="227">
        <v>0</v>
      </c>
      <c r="BV240" s="227">
        <v>0</v>
      </c>
      <c r="BW240" s="227">
        <v>0</v>
      </c>
      <c r="BX240" s="227">
        <v>0</v>
      </c>
      <c r="BZ240" s="126" t="s">
        <v>465</v>
      </c>
      <c r="CA240" s="126" t="s">
        <v>466</v>
      </c>
      <c r="CB240" s="227">
        <v>0</v>
      </c>
      <c r="CC240" s="227">
        <v>0</v>
      </c>
      <c r="CD240" s="227">
        <v>0</v>
      </c>
      <c r="CE240" s="227">
        <v>0</v>
      </c>
    </row>
    <row r="241" spans="1:83">
      <c r="A241" s="126" t="s">
        <v>467</v>
      </c>
      <c r="B241" s="126" t="s">
        <v>468</v>
      </c>
      <c r="C241" s="227">
        <v>0</v>
      </c>
      <c r="D241" s="227">
        <v>0</v>
      </c>
      <c r="E241" s="227">
        <v>0</v>
      </c>
      <c r="F241" s="227">
        <v>0</v>
      </c>
      <c r="H241" s="126" t="s">
        <v>467</v>
      </c>
      <c r="I241" s="126" t="s">
        <v>468</v>
      </c>
      <c r="J241" s="227">
        <v>0</v>
      </c>
      <c r="K241" s="227">
        <v>0</v>
      </c>
      <c r="L241" s="227">
        <v>0</v>
      </c>
      <c r="M241" s="227">
        <v>0</v>
      </c>
      <c r="O241" s="126" t="s">
        <v>467</v>
      </c>
      <c r="P241" s="126" t="s">
        <v>468</v>
      </c>
      <c r="Q241" s="227">
        <v>0</v>
      </c>
      <c r="R241" s="227">
        <v>0</v>
      </c>
      <c r="S241" s="227">
        <v>0</v>
      </c>
      <c r="T241" s="227">
        <v>0</v>
      </c>
      <c r="V241" s="126" t="s">
        <v>467</v>
      </c>
      <c r="W241" s="126" t="s">
        <v>468</v>
      </c>
      <c r="X241" s="227">
        <v>0</v>
      </c>
      <c r="Y241" s="227">
        <v>0</v>
      </c>
      <c r="Z241" s="227">
        <v>0</v>
      </c>
      <c r="AA241" s="227">
        <v>0</v>
      </c>
      <c r="AC241" s="126" t="s">
        <v>467</v>
      </c>
      <c r="AD241" s="126" t="s">
        <v>468</v>
      </c>
      <c r="AE241" s="227">
        <v>0</v>
      </c>
      <c r="AF241" s="227">
        <v>0</v>
      </c>
      <c r="AG241" s="227">
        <v>0</v>
      </c>
      <c r="AH241" s="227">
        <v>0</v>
      </c>
      <c r="AJ241" s="126" t="s">
        <v>467</v>
      </c>
      <c r="AK241" s="126" t="s">
        <v>468</v>
      </c>
      <c r="AL241" s="227">
        <v>0</v>
      </c>
      <c r="AM241" s="227">
        <v>0</v>
      </c>
      <c r="AN241" s="227">
        <v>0</v>
      </c>
      <c r="AO241" s="227">
        <v>0</v>
      </c>
      <c r="AQ241" s="126" t="s">
        <v>467</v>
      </c>
      <c r="AR241" s="126" t="s">
        <v>468</v>
      </c>
      <c r="AS241" s="227">
        <v>0</v>
      </c>
      <c r="AT241" s="227">
        <v>0</v>
      </c>
      <c r="AU241" s="227">
        <v>0</v>
      </c>
      <c r="AV241" s="227">
        <v>0</v>
      </c>
      <c r="AX241" s="126" t="s">
        <v>467</v>
      </c>
      <c r="AY241" s="126" t="s">
        <v>468</v>
      </c>
      <c r="AZ241" s="227">
        <v>0</v>
      </c>
      <c r="BA241" s="227">
        <v>0</v>
      </c>
      <c r="BB241" s="227">
        <v>0</v>
      </c>
      <c r="BC241" s="227">
        <v>0</v>
      </c>
      <c r="BE241" s="126" t="s">
        <v>467</v>
      </c>
      <c r="BF241" s="126" t="s">
        <v>468</v>
      </c>
      <c r="BG241" s="227">
        <v>0</v>
      </c>
      <c r="BH241" s="227">
        <v>0</v>
      </c>
      <c r="BI241" s="227">
        <v>0</v>
      </c>
      <c r="BJ241" s="227">
        <v>0</v>
      </c>
      <c r="BL241" s="126" t="s">
        <v>467</v>
      </c>
      <c r="BM241" s="126" t="s">
        <v>468</v>
      </c>
      <c r="BN241" s="227">
        <v>0</v>
      </c>
      <c r="BO241" s="227">
        <v>0</v>
      </c>
      <c r="BP241" s="227">
        <v>0</v>
      </c>
      <c r="BQ241" s="227">
        <v>0</v>
      </c>
      <c r="BS241" s="126" t="s">
        <v>467</v>
      </c>
      <c r="BT241" s="126" t="s">
        <v>468</v>
      </c>
      <c r="BU241" s="227">
        <v>0</v>
      </c>
      <c r="BV241" s="227">
        <v>0</v>
      </c>
      <c r="BW241" s="227">
        <v>0</v>
      </c>
      <c r="BX241" s="227">
        <v>0</v>
      </c>
      <c r="BZ241" s="126" t="s">
        <v>467</v>
      </c>
      <c r="CA241" s="126" t="s">
        <v>468</v>
      </c>
      <c r="CB241" s="227">
        <v>0</v>
      </c>
      <c r="CC241" s="227">
        <v>0</v>
      </c>
      <c r="CD241" s="227">
        <v>0</v>
      </c>
      <c r="CE241" s="227">
        <v>0</v>
      </c>
    </row>
    <row r="242" spans="1:83">
      <c r="A242" s="126" t="s">
        <v>469</v>
      </c>
      <c r="B242" s="126" t="s">
        <v>470</v>
      </c>
      <c r="C242" s="227">
        <v>0</v>
      </c>
      <c r="D242" s="227">
        <v>0</v>
      </c>
      <c r="E242" s="227">
        <v>0</v>
      </c>
      <c r="F242" s="227">
        <v>0</v>
      </c>
      <c r="H242" s="126" t="s">
        <v>469</v>
      </c>
      <c r="I242" s="126" t="s">
        <v>470</v>
      </c>
      <c r="J242" s="227">
        <v>0</v>
      </c>
      <c r="K242" s="227">
        <v>0</v>
      </c>
      <c r="L242" s="227">
        <v>0</v>
      </c>
      <c r="M242" s="227">
        <v>0</v>
      </c>
      <c r="O242" s="126" t="s">
        <v>469</v>
      </c>
      <c r="P242" s="126" t="s">
        <v>470</v>
      </c>
      <c r="Q242" s="227">
        <v>0</v>
      </c>
      <c r="R242" s="227">
        <v>0</v>
      </c>
      <c r="S242" s="227">
        <v>0</v>
      </c>
      <c r="T242" s="227">
        <v>0</v>
      </c>
      <c r="V242" s="126" t="s">
        <v>469</v>
      </c>
      <c r="W242" s="126" t="s">
        <v>470</v>
      </c>
      <c r="X242" s="227">
        <v>0</v>
      </c>
      <c r="Y242" s="227">
        <v>0</v>
      </c>
      <c r="Z242" s="227">
        <v>0</v>
      </c>
      <c r="AA242" s="227">
        <v>0</v>
      </c>
      <c r="AC242" s="126" t="s">
        <v>469</v>
      </c>
      <c r="AD242" s="126" t="s">
        <v>470</v>
      </c>
      <c r="AE242" s="227">
        <v>0</v>
      </c>
      <c r="AF242" s="227">
        <v>0</v>
      </c>
      <c r="AG242" s="227">
        <v>0</v>
      </c>
      <c r="AH242" s="227">
        <v>0</v>
      </c>
      <c r="AJ242" s="126" t="s">
        <v>469</v>
      </c>
      <c r="AK242" s="126" t="s">
        <v>470</v>
      </c>
      <c r="AL242" s="227">
        <v>0</v>
      </c>
      <c r="AM242" s="227">
        <v>0</v>
      </c>
      <c r="AN242" s="227">
        <v>0</v>
      </c>
      <c r="AO242" s="227">
        <v>0</v>
      </c>
      <c r="AQ242" s="126" t="s">
        <v>469</v>
      </c>
      <c r="AR242" s="126" t="s">
        <v>470</v>
      </c>
      <c r="AS242" s="227">
        <v>0</v>
      </c>
      <c r="AT242" s="227">
        <v>0</v>
      </c>
      <c r="AU242" s="227">
        <v>0</v>
      </c>
      <c r="AV242" s="227">
        <v>0</v>
      </c>
      <c r="AX242" s="126" t="s">
        <v>469</v>
      </c>
      <c r="AY242" s="126" t="s">
        <v>470</v>
      </c>
      <c r="AZ242" s="227">
        <v>0</v>
      </c>
      <c r="BA242" s="227">
        <v>0</v>
      </c>
      <c r="BB242" s="227">
        <v>0</v>
      </c>
      <c r="BC242" s="227">
        <v>0</v>
      </c>
      <c r="BE242" s="126" t="s">
        <v>469</v>
      </c>
      <c r="BF242" s="126" t="s">
        <v>470</v>
      </c>
      <c r="BG242" s="227">
        <v>0</v>
      </c>
      <c r="BH242" s="227">
        <v>0</v>
      </c>
      <c r="BI242" s="227">
        <v>0</v>
      </c>
      <c r="BJ242" s="227">
        <v>0</v>
      </c>
      <c r="BL242" s="126" t="s">
        <v>469</v>
      </c>
      <c r="BM242" s="126" t="s">
        <v>470</v>
      </c>
      <c r="BN242" s="227">
        <v>0</v>
      </c>
      <c r="BO242" s="227">
        <v>0</v>
      </c>
      <c r="BP242" s="227">
        <v>0</v>
      </c>
      <c r="BQ242" s="227">
        <v>0</v>
      </c>
      <c r="BS242" s="126" t="s">
        <v>469</v>
      </c>
      <c r="BT242" s="126" t="s">
        <v>470</v>
      </c>
      <c r="BU242" s="227">
        <v>0</v>
      </c>
      <c r="BV242" s="227">
        <v>0</v>
      </c>
      <c r="BW242" s="227">
        <v>0</v>
      </c>
      <c r="BX242" s="227">
        <v>0</v>
      </c>
      <c r="BZ242" s="126" t="s">
        <v>469</v>
      </c>
      <c r="CA242" s="126" t="s">
        <v>470</v>
      </c>
      <c r="CB242" s="227">
        <v>0</v>
      </c>
      <c r="CC242" s="227">
        <v>0</v>
      </c>
      <c r="CD242" s="227">
        <v>0</v>
      </c>
      <c r="CE242" s="227">
        <v>0</v>
      </c>
    </row>
    <row r="243" spans="1:83">
      <c r="A243" s="126" t="s">
        <v>471</v>
      </c>
      <c r="B243" s="126" t="s">
        <v>472</v>
      </c>
      <c r="C243" s="227">
        <v>0</v>
      </c>
      <c r="D243" s="227">
        <v>0</v>
      </c>
      <c r="E243" s="227">
        <v>0</v>
      </c>
      <c r="F243" s="227">
        <v>0</v>
      </c>
      <c r="H243" s="126" t="s">
        <v>471</v>
      </c>
      <c r="I243" s="126" t="s">
        <v>472</v>
      </c>
      <c r="J243" s="227">
        <v>0</v>
      </c>
      <c r="K243" s="227">
        <v>0</v>
      </c>
      <c r="L243" s="227">
        <v>0</v>
      </c>
      <c r="M243" s="227">
        <v>0</v>
      </c>
      <c r="O243" s="126" t="s">
        <v>471</v>
      </c>
      <c r="P243" s="126" t="s">
        <v>472</v>
      </c>
      <c r="Q243" s="227">
        <v>0</v>
      </c>
      <c r="R243" s="227">
        <v>0</v>
      </c>
      <c r="S243" s="227">
        <v>0</v>
      </c>
      <c r="T243" s="227">
        <v>0</v>
      </c>
      <c r="V243" s="126" t="s">
        <v>471</v>
      </c>
      <c r="W243" s="126" t="s">
        <v>472</v>
      </c>
      <c r="X243" s="227">
        <v>0</v>
      </c>
      <c r="Y243" s="227">
        <v>0</v>
      </c>
      <c r="Z243" s="227">
        <v>0</v>
      </c>
      <c r="AA243" s="227">
        <v>0</v>
      </c>
      <c r="AC243" s="126" t="s">
        <v>471</v>
      </c>
      <c r="AD243" s="126" t="s">
        <v>472</v>
      </c>
      <c r="AE243" s="227">
        <v>0</v>
      </c>
      <c r="AF243" s="227">
        <v>0</v>
      </c>
      <c r="AG243" s="227">
        <v>0</v>
      </c>
      <c r="AH243" s="227">
        <v>0</v>
      </c>
      <c r="AJ243" s="126" t="s">
        <v>471</v>
      </c>
      <c r="AK243" s="126" t="s">
        <v>472</v>
      </c>
      <c r="AL243" s="227">
        <v>0</v>
      </c>
      <c r="AM243" s="227">
        <v>0</v>
      </c>
      <c r="AN243" s="227">
        <v>0</v>
      </c>
      <c r="AO243" s="227">
        <v>0</v>
      </c>
      <c r="AQ243" s="126" t="s">
        <v>471</v>
      </c>
      <c r="AR243" s="126" t="s">
        <v>472</v>
      </c>
      <c r="AS243" s="227">
        <v>0</v>
      </c>
      <c r="AT243" s="227">
        <v>0</v>
      </c>
      <c r="AU243" s="227">
        <v>0</v>
      </c>
      <c r="AV243" s="227">
        <v>0</v>
      </c>
      <c r="AX243" s="126" t="s">
        <v>471</v>
      </c>
      <c r="AY243" s="126" t="s">
        <v>472</v>
      </c>
      <c r="AZ243" s="227">
        <v>0</v>
      </c>
      <c r="BA243" s="227">
        <v>0</v>
      </c>
      <c r="BB243" s="227">
        <v>0</v>
      </c>
      <c r="BC243" s="227">
        <v>0</v>
      </c>
      <c r="BE243" s="126" t="s">
        <v>471</v>
      </c>
      <c r="BF243" s="126" t="s">
        <v>472</v>
      </c>
      <c r="BG243" s="227">
        <v>0</v>
      </c>
      <c r="BH243" s="227">
        <v>0</v>
      </c>
      <c r="BI243" s="227">
        <v>0</v>
      </c>
      <c r="BJ243" s="227">
        <v>0</v>
      </c>
      <c r="BL243" s="126" t="s">
        <v>471</v>
      </c>
      <c r="BM243" s="126" t="s">
        <v>472</v>
      </c>
      <c r="BN243" s="227">
        <v>0</v>
      </c>
      <c r="BO243" s="227">
        <v>0</v>
      </c>
      <c r="BP243" s="227">
        <v>0</v>
      </c>
      <c r="BQ243" s="227">
        <v>0</v>
      </c>
      <c r="BS243" s="126" t="s">
        <v>471</v>
      </c>
      <c r="BT243" s="126" t="s">
        <v>472</v>
      </c>
      <c r="BU243" s="227">
        <v>0</v>
      </c>
      <c r="BV243" s="227">
        <v>0</v>
      </c>
      <c r="BW243" s="227">
        <v>0</v>
      </c>
      <c r="BX243" s="227">
        <v>0</v>
      </c>
      <c r="BZ243" s="126" t="s">
        <v>471</v>
      </c>
      <c r="CA243" s="126" t="s">
        <v>472</v>
      </c>
      <c r="CB243" s="227">
        <v>0</v>
      </c>
      <c r="CC243" s="227">
        <v>0</v>
      </c>
      <c r="CD243" s="227">
        <v>0</v>
      </c>
      <c r="CE243" s="227">
        <v>0</v>
      </c>
    </row>
    <row r="244" spans="1:83">
      <c r="A244" s="126" t="s">
        <v>473</v>
      </c>
      <c r="B244" s="126" t="s">
        <v>474</v>
      </c>
      <c r="C244" s="227">
        <v>0</v>
      </c>
      <c r="D244" s="227">
        <v>0</v>
      </c>
      <c r="E244" s="227">
        <v>0</v>
      </c>
      <c r="F244" s="227">
        <v>0</v>
      </c>
      <c r="H244" s="126" t="s">
        <v>473</v>
      </c>
      <c r="I244" s="126" t="s">
        <v>474</v>
      </c>
      <c r="J244" s="227">
        <v>0</v>
      </c>
      <c r="K244" s="227">
        <v>0</v>
      </c>
      <c r="L244" s="227">
        <v>0</v>
      </c>
      <c r="M244" s="227">
        <v>0</v>
      </c>
      <c r="O244" s="126" t="s">
        <v>473</v>
      </c>
      <c r="P244" s="126" t="s">
        <v>474</v>
      </c>
      <c r="Q244" s="227">
        <v>0</v>
      </c>
      <c r="R244" s="227">
        <v>0</v>
      </c>
      <c r="S244" s="227">
        <v>0</v>
      </c>
      <c r="T244" s="227">
        <v>0</v>
      </c>
      <c r="V244" s="126" t="s">
        <v>473</v>
      </c>
      <c r="W244" s="126" t="s">
        <v>474</v>
      </c>
      <c r="X244" s="227">
        <v>0</v>
      </c>
      <c r="Y244" s="227">
        <v>0</v>
      </c>
      <c r="Z244" s="227">
        <v>0</v>
      </c>
      <c r="AA244" s="227">
        <v>0</v>
      </c>
      <c r="AC244" s="126" t="s">
        <v>473</v>
      </c>
      <c r="AD244" s="126" t="s">
        <v>474</v>
      </c>
      <c r="AE244" s="227">
        <v>0</v>
      </c>
      <c r="AF244" s="227">
        <v>0</v>
      </c>
      <c r="AG244" s="227">
        <v>0</v>
      </c>
      <c r="AH244" s="227">
        <v>0</v>
      </c>
      <c r="AJ244" s="126" t="s">
        <v>473</v>
      </c>
      <c r="AK244" s="126" t="s">
        <v>474</v>
      </c>
      <c r="AL244" s="227">
        <v>0</v>
      </c>
      <c r="AM244" s="227">
        <v>0</v>
      </c>
      <c r="AN244" s="227">
        <v>0</v>
      </c>
      <c r="AO244" s="227">
        <v>0</v>
      </c>
      <c r="AQ244" s="126" t="s">
        <v>473</v>
      </c>
      <c r="AR244" s="126" t="s">
        <v>474</v>
      </c>
      <c r="AS244" s="227">
        <v>0</v>
      </c>
      <c r="AT244" s="227">
        <v>0</v>
      </c>
      <c r="AU244" s="227">
        <v>0</v>
      </c>
      <c r="AV244" s="227">
        <v>0</v>
      </c>
      <c r="AX244" s="126" t="s">
        <v>473</v>
      </c>
      <c r="AY244" s="126" t="s">
        <v>474</v>
      </c>
      <c r="AZ244" s="227">
        <v>0</v>
      </c>
      <c r="BA244" s="227">
        <v>0</v>
      </c>
      <c r="BB244" s="227">
        <v>0</v>
      </c>
      <c r="BC244" s="227">
        <v>0</v>
      </c>
      <c r="BE244" s="126" t="s">
        <v>473</v>
      </c>
      <c r="BF244" s="126" t="s">
        <v>474</v>
      </c>
      <c r="BG244" s="227">
        <v>0</v>
      </c>
      <c r="BH244" s="227">
        <v>0</v>
      </c>
      <c r="BI244" s="227">
        <v>0</v>
      </c>
      <c r="BJ244" s="227">
        <v>0</v>
      </c>
      <c r="BL244" s="126" t="s">
        <v>473</v>
      </c>
      <c r="BM244" s="126" t="s">
        <v>474</v>
      </c>
      <c r="BN244" s="227">
        <v>0</v>
      </c>
      <c r="BO244" s="227">
        <v>0</v>
      </c>
      <c r="BP244" s="227">
        <v>0</v>
      </c>
      <c r="BQ244" s="227">
        <v>0</v>
      </c>
      <c r="BS244" s="126" t="s">
        <v>473</v>
      </c>
      <c r="BT244" s="126" t="s">
        <v>474</v>
      </c>
      <c r="BU244" s="227">
        <v>0</v>
      </c>
      <c r="BV244" s="227">
        <v>0</v>
      </c>
      <c r="BW244" s="227">
        <v>0</v>
      </c>
      <c r="BX244" s="227">
        <v>0</v>
      </c>
      <c r="BZ244" s="126" t="s">
        <v>473</v>
      </c>
      <c r="CA244" s="126" t="s">
        <v>474</v>
      </c>
      <c r="CB244" s="227">
        <v>0</v>
      </c>
      <c r="CC244" s="227">
        <v>0</v>
      </c>
      <c r="CD244" s="227">
        <v>0</v>
      </c>
      <c r="CE244" s="227">
        <v>0</v>
      </c>
    </row>
    <row r="245" spans="1:83">
      <c r="A245" s="126" t="s">
        <v>475</v>
      </c>
      <c r="B245" s="126" t="s">
        <v>476</v>
      </c>
      <c r="C245" s="227">
        <v>0</v>
      </c>
      <c r="D245" s="227">
        <v>0</v>
      </c>
      <c r="E245" s="227">
        <v>0</v>
      </c>
      <c r="F245" s="227">
        <v>0</v>
      </c>
      <c r="H245" s="126" t="s">
        <v>475</v>
      </c>
      <c r="I245" s="126" t="s">
        <v>476</v>
      </c>
      <c r="J245" s="227">
        <v>0</v>
      </c>
      <c r="K245" s="227">
        <v>0</v>
      </c>
      <c r="L245" s="227">
        <v>0</v>
      </c>
      <c r="M245" s="227">
        <v>0</v>
      </c>
      <c r="O245" s="126" t="s">
        <v>475</v>
      </c>
      <c r="P245" s="126" t="s">
        <v>476</v>
      </c>
      <c r="Q245" s="227">
        <v>0</v>
      </c>
      <c r="R245" s="227">
        <v>0</v>
      </c>
      <c r="S245" s="227">
        <v>0</v>
      </c>
      <c r="T245" s="227">
        <v>0</v>
      </c>
      <c r="V245" s="126" t="s">
        <v>475</v>
      </c>
      <c r="W245" s="126" t="s">
        <v>476</v>
      </c>
      <c r="X245" s="227">
        <v>0</v>
      </c>
      <c r="Y245" s="227">
        <v>0</v>
      </c>
      <c r="Z245" s="227">
        <v>0</v>
      </c>
      <c r="AA245" s="227">
        <v>0</v>
      </c>
      <c r="AC245" s="126" t="s">
        <v>475</v>
      </c>
      <c r="AD245" s="126" t="s">
        <v>476</v>
      </c>
      <c r="AE245" s="227">
        <v>0</v>
      </c>
      <c r="AF245" s="227">
        <v>0</v>
      </c>
      <c r="AG245" s="227">
        <v>0</v>
      </c>
      <c r="AH245" s="227">
        <v>0</v>
      </c>
      <c r="AJ245" s="126" t="s">
        <v>475</v>
      </c>
      <c r="AK245" s="126" t="s">
        <v>476</v>
      </c>
      <c r="AL245" s="227">
        <v>0</v>
      </c>
      <c r="AM245" s="227">
        <v>0</v>
      </c>
      <c r="AN245" s="227">
        <v>0</v>
      </c>
      <c r="AO245" s="227">
        <v>0</v>
      </c>
      <c r="AQ245" s="126" t="s">
        <v>475</v>
      </c>
      <c r="AR245" s="126" t="s">
        <v>476</v>
      </c>
      <c r="AS245" s="227">
        <v>0</v>
      </c>
      <c r="AT245" s="227">
        <v>0</v>
      </c>
      <c r="AU245" s="227">
        <v>0</v>
      </c>
      <c r="AV245" s="227">
        <v>0</v>
      </c>
      <c r="AX245" s="126" t="s">
        <v>475</v>
      </c>
      <c r="AY245" s="126" t="s">
        <v>476</v>
      </c>
      <c r="AZ245" s="227">
        <v>0</v>
      </c>
      <c r="BA245" s="227">
        <v>0</v>
      </c>
      <c r="BB245" s="227">
        <v>0</v>
      </c>
      <c r="BC245" s="227">
        <v>0</v>
      </c>
      <c r="BE245" s="126" t="s">
        <v>475</v>
      </c>
      <c r="BF245" s="126" t="s">
        <v>476</v>
      </c>
      <c r="BG245" s="227">
        <v>0</v>
      </c>
      <c r="BH245" s="227">
        <v>0</v>
      </c>
      <c r="BI245" s="227">
        <v>0</v>
      </c>
      <c r="BJ245" s="227">
        <v>0</v>
      </c>
      <c r="BL245" s="126" t="s">
        <v>475</v>
      </c>
      <c r="BM245" s="126" t="s">
        <v>476</v>
      </c>
      <c r="BN245" s="227">
        <v>0</v>
      </c>
      <c r="BO245" s="227">
        <v>0</v>
      </c>
      <c r="BP245" s="227">
        <v>0</v>
      </c>
      <c r="BQ245" s="227">
        <v>0</v>
      </c>
      <c r="BS245" s="126" t="s">
        <v>475</v>
      </c>
      <c r="BT245" s="126" t="s">
        <v>476</v>
      </c>
      <c r="BU245" s="227">
        <v>0</v>
      </c>
      <c r="BV245" s="227">
        <v>0</v>
      </c>
      <c r="BW245" s="227">
        <v>0</v>
      </c>
      <c r="BX245" s="227">
        <v>0</v>
      </c>
      <c r="BZ245" s="126" t="s">
        <v>475</v>
      </c>
      <c r="CA245" s="126" t="s">
        <v>476</v>
      </c>
      <c r="CB245" s="227">
        <v>0</v>
      </c>
      <c r="CC245" s="227">
        <v>0</v>
      </c>
      <c r="CD245" s="227">
        <v>0</v>
      </c>
      <c r="CE245" s="227">
        <v>0</v>
      </c>
    </row>
    <row r="246" spans="1:83">
      <c r="A246" s="126" t="s">
        <v>477</v>
      </c>
      <c r="B246" s="126" t="s">
        <v>478</v>
      </c>
      <c r="C246" s="227">
        <v>0</v>
      </c>
      <c r="D246" s="227">
        <v>0</v>
      </c>
      <c r="E246" s="227">
        <v>0</v>
      </c>
      <c r="F246" s="227">
        <v>0</v>
      </c>
      <c r="H246" s="126" t="s">
        <v>477</v>
      </c>
      <c r="I246" s="126" t="s">
        <v>478</v>
      </c>
      <c r="J246" s="227">
        <v>0</v>
      </c>
      <c r="K246" s="227">
        <v>0</v>
      </c>
      <c r="L246" s="227">
        <v>0</v>
      </c>
      <c r="M246" s="227">
        <v>0</v>
      </c>
      <c r="O246" s="126" t="s">
        <v>477</v>
      </c>
      <c r="P246" s="126" t="s">
        <v>478</v>
      </c>
      <c r="Q246" s="227">
        <v>0</v>
      </c>
      <c r="R246" s="227">
        <v>0</v>
      </c>
      <c r="S246" s="227">
        <v>0</v>
      </c>
      <c r="T246" s="227">
        <v>0</v>
      </c>
      <c r="V246" s="126" t="s">
        <v>477</v>
      </c>
      <c r="W246" s="126" t="s">
        <v>478</v>
      </c>
      <c r="X246" s="227">
        <v>0</v>
      </c>
      <c r="Y246" s="227">
        <v>0</v>
      </c>
      <c r="Z246" s="227">
        <v>0</v>
      </c>
      <c r="AA246" s="227">
        <v>0</v>
      </c>
      <c r="AC246" s="126" t="s">
        <v>477</v>
      </c>
      <c r="AD246" s="126" t="s">
        <v>478</v>
      </c>
      <c r="AE246" s="227">
        <v>0</v>
      </c>
      <c r="AF246" s="227">
        <v>0</v>
      </c>
      <c r="AG246" s="227">
        <v>0</v>
      </c>
      <c r="AH246" s="227">
        <v>0</v>
      </c>
      <c r="AJ246" s="126" t="s">
        <v>477</v>
      </c>
      <c r="AK246" s="126" t="s">
        <v>478</v>
      </c>
      <c r="AL246" s="227">
        <v>0</v>
      </c>
      <c r="AM246" s="227">
        <v>0</v>
      </c>
      <c r="AN246" s="227">
        <v>0</v>
      </c>
      <c r="AO246" s="227">
        <v>0</v>
      </c>
      <c r="AQ246" s="126" t="s">
        <v>477</v>
      </c>
      <c r="AR246" s="126" t="s">
        <v>478</v>
      </c>
      <c r="AS246" s="227">
        <v>0</v>
      </c>
      <c r="AT246" s="227">
        <v>0</v>
      </c>
      <c r="AU246" s="227">
        <v>0</v>
      </c>
      <c r="AV246" s="227">
        <v>0</v>
      </c>
      <c r="AX246" s="126" t="s">
        <v>477</v>
      </c>
      <c r="AY246" s="126" t="s">
        <v>478</v>
      </c>
      <c r="AZ246" s="227">
        <v>0</v>
      </c>
      <c r="BA246" s="227">
        <v>0</v>
      </c>
      <c r="BB246" s="227">
        <v>0</v>
      </c>
      <c r="BC246" s="227">
        <v>0</v>
      </c>
      <c r="BE246" s="126" t="s">
        <v>477</v>
      </c>
      <c r="BF246" s="126" t="s">
        <v>478</v>
      </c>
      <c r="BG246" s="227">
        <v>0</v>
      </c>
      <c r="BH246" s="227">
        <v>0</v>
      </c>
      <c r="BI246" s="227">
        <v>0</v>
      </c>
      <c r="BJ246" s="227">
        <v>0</v>
      </c>
      <c r="BL246" s="126" t="s">
        <v>477</v>
      </c>
      <c r="BM246" s="126" t="s">
        <v>478</v>
      </c>
      <c r="BN246" s="227">
        <v>0</v>
      </c>
      <c r="BO246" s="227">
        <v>0</v>
      </c>
      <c r="BP246" s="227">
        <v>0</v>
      </c>
      <c r="BQ246" s="227">
        <v>0</v>
      </c>
      <c r="BS246" s="126" t="s">
        <v>477</v>
      </c>
      <c r="BT246" s="126" t="s">
        <v>478</v>
      </c>
      <c r="BU246" s="227">
        <v>0</v>
      </c>
      <c r="BV246" s="227">
        <v>0</v>
      </c>
      <c r="BW246" s="227">
        <v>0</v>
      </c>
      <c r="BX246" s="227">
        <v>0</v>
      </c>
      <c r="BZ246" s="126" t="s">
        <v>477</v>
      </c>
      <c r="CA246" s="126" t="s">
        <v>478</v>
      </c>
      <c r="CB246" s="227">
        <v>0</v>
      </c>
      <c r="CC246" s="227">
        <v>0</v>
      </c>
      <c r="CD246" s="227">
        <v>0</v>
      </c>
      <c r="CE246" s="227">
        <v>0</v>
      </c>
    </row>
    <row r="247" spans="1:83">
      <c r="A247" s="126" t="s">
        <v>479</v>
      </c>
      <c r="B247" s="126" t="s">
        <v>480</v>
      </c>
      <c r="C247" s="227">
        <v>0</v>
      </c>
      <c r="D247" s="227">
        <v>0</v>
      </c>
      <c r="E247" s="227">
        <v>0</v>
      </c>
      <c r="F247" s="227">
        <v>0</v>
      </c>
      <c r="H247" s="126" t="s">
        <v>479</v>
      </c>
      <c r="I247" s="126" t="s">
        <v>480</v>
      </c>
      <c r="J247" s="227">
        <v>0</v>
      </c>
      <c r="K247" s="227">
        <v>0</v>
      </c>
      <c r="L247" s="227">
        <v>0</v>
      </c>
      <c r="M247" s="227">
        <v>0</v>
      </c>
      <c r="O247" s="126" t="s">
        <v>479</v>
      </c>
      <c r="P247" s="126" t="s">
        <v>480</v>
      </c>
      <c r="Q247" s="227">
        <v>0</v>
      </c>
      <c r="R247" s="227">
        <v>0</v>
      </c>
      <c r="S247" s="227">
        <v>0</v>
      </c>
      <c r="T247" s="227">
        <v>0</v>
      </c>
      <c r="V247" s="126" t="s">
        <v>479</v>
      </c>
      <c r="W247" s="126" t="s">
        <v>480</v>
      </c>
      <c r="X247" s="227">
        <v>0</v>
      </c>
      <c r="Y247" s="227">
        <v>0</v>
      </c>
      <c r="Z247" s="227">
        <v>0</v>
      </c>
      <c r="AA247" s="227">
        <v>0</v>
      </c>
      <c r="AC247" s="126" t="s">
        <v>479</v>
      </c>
      <c r="AD247" s="126" t="s">
        <v>480</v>
      </c>
      <c r="AE247" s="227">
        <v>0</v>
      </c>
      <c r="AF247" s="227">
        <v>0</v>
      </c>
      <c r="AG247" s="227">
        <v>0</v>
      </c>
      <c r="AH247" s="227">
        <v>0</v>
      </c>
      <c r="AJ247" s="126" t="s">
        <v>479</v>
      </c>
      <c r="AK247" s="126" t="s">
        <v>480</v>
      </c>
      <c r="AL247" s="227">
        <v>0</v>
      </c>
      <c r="AM247" s="227">
        <v>0</v>
      </c>
      <c r="AN247" s="227">
        <v>0</v>
      </c>
      <c r="AO247" s="227">
        <v>0</v>
      </c>
      <c r="AQ247" s="126" t="s">
        <v>479</v>
      </c>
      <c r="AR247" s="126" t="s">
        <v>480</v>
      </c>
      <c r="AS247" s="227">
        <v>0</v>
      </c>
      <c r="AT247" s="227">
        <v>0</v>
      </c>
      <c r="AU247" s="227">
        <v>0</v>
      </c>
      <c r="AV247" s="227">
        <v>0</v>
      </c>
      <c r="AX247" s="126" t="s">
        <v>479</v>
      </c>
      <c r="AY247" s="126" t="s">
        <v>480</v>
      </c>
      <c r="AZ247" s="227">
        <v>0</v>
      </c>
      <c r="BA247" s="227">
        <v>0</v>
      </c>
      <c r="BB247" s="227">
        <v>0</v>
      </c>
      <c r="BC247" s="227">
        <v>0</v>
      </c>
      <c r="BE247" s="126" t="s">
        <v>479</v>
      </c>
      <c r="BF247" s="126" t="s">
        <v>480</v>
      </c>
      <c r="BG247" s="227">
        <v>0</v>
      </c>
      <c r="BH247" s="227">
        <v>0</v>
      </c>
      <c r="BI247" s="227">
        <v>0</v>
      </c>
      <c r="BJ247" s="227">
        <v>0</v>
      </c>
      <c r="BL247" s="126" t="s">
        <v>479</v>
      </c>
      <c r="BM247" s="126" t="s">
        <v>480</v>
      </c>
      <c r="BN247" s="227">
        <v>0</v>
      </c>
      <c r="BO247" s="227">
        <v>0</v>
      </c>
      <c r="BP247" s="227">
        <v>0</v>
      </c>
      <c r="BQ247" s="227">
        <v>0</v>
      </c>
      <c r="BS247" s="126" t="s">
        <v>479</v>
      </c>
      <c r="BT247" s="126" t="s">
        <v>480</v>
      </c>
      <c r="BU247" s="227">
        <v>0</v>
      </c>
      <c r="BV247" s="227">
        <v>0</v>
      </c>
      <c r="BW247" s="227">
        <v>0</v>
      </c>
      <c r="BX247" s="227">
        <v>0</v>
      </c>
      <c r="BZ247" s="126" t="s">
        <v>479</v>
      </c>
      <c r="CA247" s="126" t="s">
        <v>480</v>
      </c>
      <c r="CB247" s="227">
        <v>0</v>
      </c>
      <c r="CC247" s="227">
        <v>0</v>
      </c>
      <c r="CD247" s="227">
        <v>0</v>
      </c>
      <c r="CE247" s="227">
        <v>0</v>
      </c>
    </row>
    <row r="248" spans="1:83">
      <c r="A248" s="126" t="s">
        <v>481</v>
      </c>
      <c r="B248" s="126" t="s">
        <v>482</v>
      </c>
      <c r="C248" s="227">
        <v>0</v>
      </c>
      <c r="D248" s="227">
        <v>0</v>
      </c>
      <c r="E248" s="227">
        <v>0</v>
      </c>
      <c r="F248" s="227">
        <v>0</v>
      </c>
      <c r="H248" s="126" t="s">
        <v>481</v>
      </c>
      <c r="I248" s="126" t="s">
        <v>482</v>
      </c>
      <c r="J248" s="227">
        <v>0</v>
      </c>
      <c r="K248" s="227">
        <v>0</v>
      </c>
      <c r="L248" s="227">
        <v>0</v>
      </c>
      <c r="M248" s="227">
        <v>0</v>
      </c>
      <c r="O248" s="126" t="s">
        <v>481</v>
      </c>
      <c r="P248" s="126" t="s">
        <v>482</v>
      </c>
      <c r="Q248" s="227">
        <v>0</v>
      </c>
      <c r="R248" s="227">
        <v>0</v>
      </c>
      <c r="S248" s="227">
        <v>0</v>
      </c>
      <c r="T248" s="227">
        <v>0</v>
      </c>
      <c r="V248" s="126" t="s">
        <v>481</v>
      </c>
      <c r="W248" s="126" t="s">
        <v>482</v>
      </c>
      <c r="X248" s="227">
        <v>0</v>
      </c>
      <c r="Y248" s="227">
        <v>0</v>
      </c>
      <c r="Z248" s="227">
        <v>0</v>
      </c>
      <c r="AA248" s="227">
        <v>0</v>
      </c>
      <c r="AC248" s="126" t="s">
        <v>481</v>
      </c>
      <c r="AD248" s="126" t="s">
        <v>482</v>
      </c>
      <c r="AE248" s="227">
        <v>0</v>
      </c>
      <c r="AF248" s="227">
        <v>0</v>
      </c>
      <c r="AG248" s="227">
        <v>0</v>
      </c>
      <c r="AH248" s="227">
        <v>0</v>
      </c>
      <c r="AJ248" s="126" t="s">
        <v>481</v>
      </c>
      <c r="AK248" s="126" t="s">
        <v>482</v>
      </c>
      <c r="AL248" s="227">
        <v>0</v>
      </c>
      <c r="AM248" s="227">
        <v>0</v>
      </c>
      <c r="AN248" s="227">
        <v>0</v>
      </c>
      <c r="AO248" s="227">
        <v>0</v>
      </c>
      <c r="AQ248" s="126" t="s">
        <v>481</v>
      </c>
      <c r="AR248" s="126" t="s">
        <v>482</v>
      </c>
      <c r="AS248" s="227">
        <v>0</v>
      </c>
      <c r="AT248" s="227">
        <v>0</v>
      </c>
      <c r="AU248" s="227">
        <v>0</v>
      </c>
      <c r="AV248" s="227">
        <v>0</v>
      </c>
      <c r="AX248" s="126" t="s">
        <v>481</v>
      </c>
      <c r="AY248" s="126" t="s">
        <v>482</v>
      </c>
      <c r="AZ248" s="227">
        <v>0</v>
      </c>
      <c r="BA248" s="227">
        <v>0</v>
      </c>
      <c r="BB248" s="227">
        <v>0</v>
      </c>
      <c r="BC248" s="227">
        <v>0</v>
      </c>
      <c r="BE248" s="126" t="s">
        <v>481</v>
      </c>
      <c r="BF248" s="126" t="s">
        <v>482</v>
      </c>
      <c r="BG248" s="227">
        <v>0</v>
      </c>
      <c r="BH248" s="227">
        <v>0</v>
      </c>
      <c r="BI248" s="227">
        <v>0</v>
      </c>
      <c r="BJ248" s="227">
        <v>0</v>
      </c>
      <c r="BL248" s="126" t="s">
        <v>481</v>
      </c>
      <c r="BM248" s="126" t="s">
        <v>482</v>
      </c>
      <c r="BN248" s="227">
        <v>0</v>
      </c>
      <c r="BO248" s="227">
        <v>0</v>
      </c>
      <c r="BP248" s="227">
        <v>0</v>
      </c>
      <c r="BQ248" s="227">
        <v>0</v>
      </c>
      <c r="BS248" s="126" t="s">
        <v>481</v>
      </c>
      <c r="BT248" s="126" t="s">
        <v>482</v>
      </c>
      <c r="BU248" s="227">
        <v>0</v>
      </c>
      <c r="BV248" s="227">
        <v>0</v>
      </c>
      <c r="BW248" s="227">
        <v>0</v>
      </c>
      <c r="BX248" s="227">
        <v>0</v>
      </c>
      <c r="BZ248" s="126" t="s">
        <v>481</v>
      </c>
      <c r="CA248" s="126" t="s">
        <v>482</v>
      </c>
      <c r="CB248" s="227">
        <v>0</v>
      </c>
      <c r="CC248" s="227">
        <v>0</v>
      </c>
      <c r="CD248" s="227">
        <v>0</v>
      </c>
      <c r="CE248" s="227">
        <v>0</v>
      </c>
    </row>
    <row r="249" spans="1:83">
      <c r="A249" s="126" t="s">
        <v>483</v>
      </c>
      <c r="B249" s="126" t="s">
        <v>484</v>
      </c>
      <c r="C249" s="227">
        <v>0</v>
      </c>
      <c r="D249" s="227">
        <v>0</v>
      </c>
      <c r="E249" s="227">
        <v>0</v>
      </c>
      <c r="F249" s="227">
        <v>0</v>
      </c>
      <c r="H249" s="126" t="s">
        <v>483</v>
      </c>
      <c r="I249" s="126" t="s">
        <v>484</v>
      </c>
      <c r="J249" s="227">
        <v>0</v>
      </c>
      <c r="K249" s="227">
        <v>0</v>
      </c>
      <c r="L249" s="227">
        <v>0</v>
      </c>
      <c r="M249" s="227">
        <v>0</v>
      </c>
      <c r="O249" s="126" t="s">
        <v>483</v>
      </c>
      <c r="P249" s="126" t="s">
        <v>484</v>
      </c>
      <c r="Q249" s="227">
        <v>0</v>
      </c>
      <c r="R249" s="227">
        <v>0</v>
      </c>
      <c r="S249" s="227">
        <v>0</v>
      </c>
      <c r="T249" s="227">
        <v>0</v>
      </c>
      <c r="V249" s="126" t="s">
        <v>483</v>
      </c>
      <c r="W249" s="126" t="s">
        <v>484</v>
      </c>
      <c r="X249" s="227">
        <v>0</v>
      </c>
      <c r="Y249" s="227">
        <v>0</v>
      </c>
      <c r="Z249" s="227">
        <v>0</v>
      </c>
      <c r="AA249" s="227">
        <v>0</v>
      </c>
      <c r="AC249" s="126" t="s">
        <v>483</v>
      </c>
      <c r="AD249" s="126" t="s">
        <v>484</v>
      </c>
      <c r="AE249" s="227">
        <v>0</v>
      </c>
      <c r="AF249" s="227">
        <v>0</v>
      </c>
      <c r="AG249" s="227">
        <v>0</v>
      </c>
      <c r="AH249" s="227">
        <v>0</v>
      </c>
      <c r="AJ249" s="126" t="s">
        <v>483</v>
      </c>
      <c r="AK249" s="126" t="s">
        <v>484</v>
      </c>
      <c r="AL249" s="227">
        <v>0</v>
      </c>
      <c r="AM249" s="227">
        <v>0</v>
      </c>
      <c r="AN249" s="227">
        <v>0</v>
      </c>
      <c r="AO249" s="227">
        <v>0</v>
      </c>
      <c r="AQ249" s="126" t="s">
        <v>483</v>
      </c>
      <c r="AR249" s="126" t="s">
        <v>484</v>
      </c>
      <c r="AS249" s="227">
        <v>0</v>
      </c>
      <c r="AT249" s="227">
        <v>0</v>
      </c>
      <c r="AU249" s="227">
        <v>0</v>
      </c>
      <c r="AV249" s="227">
        <v>0</v>
      </c>
      <c r="AX249" s="126" t="s">
        <v>483</v>
      </c>
      <c r="AY249" s="126" t="s">
        <v>484</v>
      </c>
      <c r="AZ249" s="227">
        <v>0</v>
      </c>
      <c r="BA249" s="227">
        <v>0</v>
      </c>
      <c r="BB249" s="227">
        <v>0</v>
      </c>
      <c r="BC249" s="227">
        <v>0</v>
      </c>
      <c r="BE249" s="126" t="s">
        <v>483</v>
      </c>
      <c r="BF249" s="126" t="s">
        <v>484</v>
      </c>
      <c r="BG249" s="227">
        <v>0</v>
      </c>
      <c r="BH249" s="227">
        <v>0</v>
      </c>
      <c r="BI249" s="227">
        <v>0</v>
      </c>
      <c r="BJ249" s="227">
        <v>0</v>
      </c>
      <c r="BL249" s="126" t="s">
        <v>483</v>
      </c>
      <c r="BM249" s="126" t="s">
        <v>484</v>
      </c>
      <c r="BN249" s="227">
        <v>0</v>
      </c>
      <c r="BO249" s="227">
        <v>0</v>
      </c>
      <c r="BP249" s="227">
        <v>0</v>
      </c>
      <c r="BQ249" s="227">
        <v>0</v>
      </c>
      <c r="BS249" s="126" t="s">
        <v>483</v>
      </c>
      <c r="BT249" s="126" t="s">
        <v>484</v>
      </c>
      <c r="BU249" s="227">
        <v>0</v>
      </c>
      <c r="BV249" s="227">
        <v>0</v>
      </c>
      <c r="BW249" s="227">
        <v>0</v>
      </c>
      <c r="BX249" s="227">
        <v>0</v>
      </c>
      <c r="BZ249" s="126" t="s">
        <v>483</v>
      </c>
      <c r="CA249" s="126" t="s">
        <v>484</v>
      </c>
      <c r="CB249" s="227">
        <v>0</v>
      </c>
      <c r="CC249" s="227">
        <v>0</v>
      </c>
      <c r="CD249" s="227">
        <v>0</v>
      </c>
      <c r="CE249" s="227">
        <v>0</v>
      </c>
    </row>
    <row r="250" spans="1:83">
      <c r="A250" s="126" t="s">
        <v>485</v>
      </c>
      <c r="B250" s="126" t="s">
        <v>486</v>
      </c>
      <c r="C250" s="227">
        <v>0</v>
      </c>
      <c r="D250" s="227">
        <v>0</v>
      </c>
      <c r="E250" s="227">
        <v>0</v>
      </c>
      <c r="F250" s="227">
        <v>0</v>
      </c>
      <c r="H250" s="126" t="s">
        <v>485</v>
      </c>
      <c r="I250" s="126" t="s">
        <v>486</v>
      </c>
      <c r="J250" s="227">
        <v>0</v>
      </c>
      <c r="K250" s="227">
        <v>0</v>
      </c>
      <c r="L250" s="227">
        <v>0</v>
      </c>
      <c r="M250" s="227">
        <v>0</v>
      </c>
      <c r="O250" s="126" t="s">
        <v>485</v>
      </c>
      <c r="P250" s="126" t="s">
        <v>486</v>
      </c>
      <c r="Q250" s="227">
        <v>0</v>
      </c>
      <c r="R250" s="227">
        <v>0</v>
      </c>
      <c r="S250" s="227">
        <v>0</v>
      </c>
      <c r="T250" s="227">
        <v>0</v>
      </c>
      <c r="V250" s="126" t="s">
        <v>485</v>
      </c>
      <c r="W250" s="126" t="s">
        <v>486</v>
      </c>
      <c r="X250" s="227">
        <v>0</v>
      </c>
      <c r="Y250" s="227">
        <v>0</v>
      </c>
      <c r="Z250" s="227">
        <v>0</v>
      </c>
      <c r="AA250" s="227">
        <v>0</v>
      </c>
      <c r="AC250" s="126" t="s">
        <v>485</v>
      </c>
      <c r="AD250" s="126" t="s">
        <v>486</v>
      </c>
      <c r="AE250" s="227">
        <v>0</v>
      </c>
      <c r="AF250" s="227">
        <v>0</v>
      </c>
      <c r="AG250" s="227">
        <v>0</v>
      </c>
      <c r="AH250" s="227">
        <v>0</v>
      </c>
      <c r="AJ250" s="126" t="s">
        <v>485</v>
      </c>
      <c r="AK250" s="126" t="s">
        <v>486</v>
      </c>
      <c r="AL250" s="227">
        <v>0</v>
      </c>
      <c r="AM250" s="227">
        <v>0</v>
      </c>
      <c r="AN250" s="227">
        <v>0</v>
      </c>
      <c r="AO250" s="227">
        <v>0</v>
      </c>
      <c r="AQ250" s="126" t="s">
        <v>485</v>
      </c>
      <c r="AR250" s="126" t="s">
        <v>486</v>
      </c>
      <c r="AS250" s="227">
        <v>0</v>
      </c>
      <c r="AT250" s="227">
        <v>0</v>
      </c>
      <c r="AU250" s="227">
        <v>0</v>
      </c>
      <c r="AV250" s="227">
        <v>0</v>
      </c>
      <c r="AX250" s="126" t="s">
        <v>485</v>
      </c>
      <c r="AY250" s="126" t="s">
        <v>486</v>
      </c>
      <c r="AZ250" s="227">
        <v>0</v>
      </c>
      <c r="BA250" s="227">
        <v>0</v>
      </c>
      <c r="BB250" s="227">
        <v>0</v>
      </c>
      <c r="BC250" s="227">
        <v>0</v>
      </c>
      <c r="BE250" s="126" t="s">
        <v>485</v>
      </c>
      <c r="BF250" s="126" t="s">
        <v>486</v>
      </c>
      <c r="BG250" s="227">
        <v>0</v>
      </c>
      <c r="BH250" s="227">
        <v>0</v>
      </c>
      <c r="BI250" s="227">
        <v>0</v>
      </c>
      <c r="BJ250" s="227">
        <v>0</v>
      </c>
      <c r="BL250" s="126" t="s">
        <v>485</v>
      </c>
      <c r="BM250" s="126" t="s">
        <v>486</v>
      </c>
      <c r="BN250" s="227">
        <v>0</v>
      </c>
      <c r="BO250" s="227">
        <v>0</v>
      </c>
      <c r="BP250" s="227">
        <v>0</v>
      </c>
      <c r="BQ250" s="227">
        <v>0</v>
      </c>
      <c r="BS250" s="126" t="s">
        <v>485</v>
      </c>
      <c r="BT250" s="126" t="s">
        <v>486</v>
      </c>
      <c r="BU250" s="227">
        <v>0</v>
      </c>
      <c r="BV250" s="227">
        <v>0</v>
      </c>
      <c r="BW250" s="227">
        <v>0</v>
      </c>
      <c r="BX250" s="227">
        <v>0</v>
      </c>
      <c r="BZ250" s="126" t="s">
        <v>485</v>
      </c>
      <c r="CA250" s="126" t="s">
        <v>486</v>
      </c>
      <c r="CB250" s="227">
        <v>0</v>
      </c>
      <c r="CC250" s="227">
        <v>0</v>
      </c>
      <c r="CD250" s="227">
        <v>0</v>
      </c>
      <c r="CE250" s="227">
        <v>0</v>
      </c>
    </row>
    <row r="251" spans="1:83">
      <c r="A251" s="126" t="s">
        <v>487</v>
      </c>
      <c r="B251" s="126" t="s">
        <v>488</v>
      </c>
      <c r="C251" s="227">
        <v>0</v>
      </c>
      <c r="D251" s="227">
        <v>0</v>
      </c>
      <c r="E251" s="227">
        <v>0</v>
      </c>
      <c r="F251" s="227">
        <v>0</v>
      </c>
      <c r="H251" s="126" t="s">
        <v>487</v>
      </c>
      <c r="I251" s="126" t="s">
        <v>488</v>
      </c>
      <c r="J251" s="227">
        <v>0</v>
      </c>
      <c r="K251" s="227">
        <v>0</v>
      </c>
      <c r="L251" s="227">
        <v>0</v>
      </c>
      <c r="M251" s="227">
        <v>0</v>
      </c>
      <c r="O251" s="126" t="s">
        <v>487</v>
      </c>
      <c r="P251" s="126" t="s">
        <v>488</v>
      </c>
      <c r="Q251" s="227">
        <v>0</v>
      </c>
      <c r="R251" s="227">
        <v>0</v>
      </c>
      <c r="S251" s="227">
        <v>0</v>
      </c>
      <c r="T251" s="227">
        <v>0</v>
      </c>
      <c r="V251" s="126" t="s">
        <v>487</v>
      </c>
      <c r="W251" s="126" t="s">
        <v>488</v>
      </c>
      <c r="X251" s="227">
        <v>0</v>
      </c>
      <c r="Y251" s="227">
        <v>0</v>
      </c>
      <c r="Z251" s="227">
        <v>0</v>
      </c>
      <c r="AA251" s="227">
        <v>0</v>
      </c>
      <c r="AC251" s="126" t="s">
        <v>487</v>
      </c>
      <c r="AD251" s="126" t="s">
        <v>488</v>
      </c>
      <c r="AE251" s="227">
        <v>0</v>
      </c>
      <c r="AF251" s="227">
        <v>0</v>
      </c>
      <c r="AG251" s="227">
        <v>0</v>
      </c>
      <c r="AH251" s="227">
        <v>0</v>
      </c>
      <c r="AJ251" s="126" t="s">
        <v>487</v>
      </c>
      <c r="AK251" s="126" t="s">
        <v>488</v>
      </c>
      <c r="AL251" s="227">
        <v>0</v>
      </c>
      <c r="AM251" s="227">
        <v>0</v>
      </c>
      <c r="AN251" s="227">
        <v>0</v>
      </c>
      <c r="AO251" s="227">
        <v>0</v>
      </c>
      <c r="AQ251" s="126" t="s">
        <v>487</v>
      </c>
      <c r="AR251" s="126" t="s">
        <v>488</v>
      </c>
      <c r="AS251" s="227">
        <v>0</v>
      </c>
      <c r="AT251" s="227">
        <v>0</v>
      </c>
      <c r="AU251" s="227">
        <v>0</v>
      </c>
      <c r="AV251" s="227">
        <v>0</v>
      </c>
      <c r="AX251" s="126" t="s">
        <v>487</v>
      </c>
      <c r="AY251" s="126" t="s">
        <v>488</v>
      </c>
      <c r="AZ251" s="227">
        <v>0</v>
      </c>
      <c r="BA251" s="227">
        <v>0</v>
      </c>
      <c r="BB251" s="227">
        <v>0</v>
      </c>
      <c r="BC251" s="227">
        <v>0</v>
      </c>
      <c r="BE251" s="126" t="s">
        <v>487</v>
      </c>
      <c r="BF251" s="126" t="s">
        <v>488</v>
      </c>
      <c r="BG251" s="227">
        <v>0</v>
      </c>
      <c r="BH251" s="227">
        <v>0</v>
      </c>
      <c r="BI251" s="227">
        <v>0</v>
      </c>
      <c r="BJ251" s="227">
        <v>0</v>
      </c>
      <c r="BL251" s="126" t="s">
        <v>487</v>
      </c>
      <c r="BM251" s="126" t="s">
        <v>488</v>
      </c>
      <c r="BN251" s="227">
        <v>0</v>
      </c>
      <c r="BO251" s="227">
        <v>0</v>
      </c>
      <c r="BP251" s="227">
        <v>0</v>
      </c>
      <c r="BQ251" s="227">
        <v>0</v>
      </c>
      <c r="BS251" s="126" t="s">
        <v>487</v>
      </c>
      <c r="BT251" s="126" t="s">
        <v>488</v>
      </c>
      <c r="BU251" s="227">
        <v>0</v>
      </c>
      <c r="BV251" s="227">
        <v>0</v>
      </c>
      <c r="BW251" s="227">
        <v>0</v>
      </c>
      <c r="BX251" s="227">
        <v>0</v>
      </c>
      <c r="BZ251" s="126" t="s">
        <v>487</v>
      </c>
      <c r="CA251" s="126" t="s">
        <v>488</v>
      </c>
      <c r="CB251" s="227">
        <v>0</v>
      </c>
      <c r="CC251" s="227">
        <v>0</v>
      </c>
      <c r="CD251" s="227">
        <v>0</v>
      </c>
      <c r="CE251" s="227">
        <v>0</v>
      </c>
    </row>
    <row r="252" spans="1:83">
      <c r="A252" s="126" t="s">
        <v>489</v>
      </c>
      <c r="B252" s="126" t="s">
        <v>490</v>
      </c>
      <c r="C252" s="227">
        <v>0</v>
      </c>
      <c r="D252" s="227">
        <v>0</v>
      </c>
      <c r="E252" s="227">
        <v>0</v>
      </c>
      <c r="F252" s="227">
        <v>0</v>
      </c>
      <c r="H252" s="126" t="s">
        <v>489</v>
      </c>
      <c r="I252" s="126" t="s">
        <v>490</v>
      </c>
      <c r="J252" s="227">
        <v>0</v>
      </c>
      <c r="K252" s="227">
        <v>0</v>
      </c>
      <c r="L252" s="227">
        <v>0</v>
      </c>
      <c r="M252" s="227">
        <v>0</v>
      </c>
      <c r="O252" s="126" t="s">
        <v>489</v>
      </c>
      <c r="P252" s="126" t="s">
        <v>490</v>
      </c>
      <c r="Q252" s="227">
        <v>0</v>
      </c>
      <c r="R252" s="227">
        <v>0</v>
      </c>
      <c r="S252" s="227">
        <v>0</v>
      </c>
      <c r="T252" s="227">
        <v>0</v>
      </c>
      <c r="V252" s="126" t="s">
        <v>489</v>
      </c>
      <c r="W252" s="126" t="s">
        <v>490</v>
      </c>
      <c r="X252" s="227">
        <v>0</v>
      </c>
      <c r="Y252" s="227">
        <v>0</v>
      </c>
      <c r="Z252" s="227">
        <v>0</v>
      </c>
      <c r="AA252" s="227">
        <v>0</v>
      </c>
      <c r="AC252" s="126" t="s">
        <v>489</v>
      </c>
      <c r="AD252" s="126" t="s">
        <v>490</v>
      </c>
      <c r="AE252" s="227">
        <v>0</v>
      </c>
      <c r="AF252" s="227">
        <v>0</v>
      </c>
      <c r="AG252" s="227">
        <v>0</v>
      </c>
      <c r="AH252" s="227">
        <v>0</v>
      </c>
      <c r="AJ252" s="126" t="s">
        <v>489</v>
      </c>
      <c r="AK252" s="126" t="s">
        <v>490</v>
      </c>
      <c r="AL252" s="227">
        <v>0</v>
      </c>
      <c r="AM252" s="227">
        <v>0</v>
      </c>
      <c r="AN252" s="227">
        <v>0</v>
      </c>
      <c r="AO252" s="227">
        <v>0</v>
      </c>
      <c r="AQ252" s="126" t="s">
        <v>489</v>
      </c>
      <c r="AR252" s="126" t="s">
        <v>490</v>
      </c>
      <c r="AS252" s="227">
        <v>0</v>
      </c>
      <c r="AT252" s="227">
        <v>0</v>
      </c>
      <c r="AU252" s="227">
        <v>0</v>
      </c>
      <c r="AV252" s="227">
        <v>0</v>
      </c>
      <c r="AX252" s="126" t="s">
        <v>489</v>
      </c>
      <c r="AY252" s="126" t="s">
        <v>490</v>
      </c>
      <c r="AZ252" s="227">
        <v>0</v>
      </c>
      <c r="BA252" s="227">
        <v>0</v>
      </c>
      <c r="BB252" s="227">
        <v>0</v>
      </c>
      <c r="BC252" s="227">
        <v>0</v>
      </c>
      <c r="BE252" s="126" t="s">
        <v>489</v>
      </c>
      <c r="BF252" s="126" t="s">
        <v>490</v>
      </c>
      <c r="BG252" s="227">
        <v>0</v>
      </c>
      <c r="BH252" s="227">
        <v>0</v>
      </c>
      <c r="BI252" s="227">
        <v>0</v>
      </c>
      <c r="BJ252" s="227">
        <v>0</v>
      </c>
      <c r="BL252" s="126" t="s">
        <v>489</v>
      </c>
      <c r="BM252" s="126" t="s">
        <v>490</v>
      </c>
      <c r="BN252" s="227">
        <v>0</v>
      </c>
      <c r="BO252" s="227">
        <v>0</v>
      </c>
      <c r="BP252" s="227">
        <v>0</v>
      </c>
      <c r="BQ252" s="227">
        <v>0</v>
      </c>
      <c r="BS252" s="126" t="s">
        <v>489</v>
      </c>
      <c r="BT252" s="126" t="s">
        <v>490</v>
      </c>
      <c r="BU252" s="227">
        <v>0</v>
      </c>
      <c r="BV252" s="227">
        <v>0</v>
      </c>
      <c r="BW252" s="227">
        <v>0</v>
      </c>
      <c r="BX252" s="227">
        <v>0</v>
      </c>
      <c r="BZ252" s="126" t="s">
        <v>489</v>
      </c>
      <c r="CA252" s="126" t="s">
        <v>490</v>
      </c>
      <c r="CB252" s="227">
        <v>0</v>
      </c>
      <c r="CC252" s="227">
        <v>0</v>
      </c>
      <c r="CD252" s="227">
        <v>0</v>
      </c>
      <c r="CE252" s="227">
        <v>0</v>
      </c>
    </row>
    <row r="253" spans="1:83">
      <c r="A253" s="126" t="s">
        <v>491</v>
      </c>
      <c r="B253" s="126" t="s">
        <v>492</v>
      </c>
      <c r="C253" s="227">
        <v>0</v>
      </c>
      <c r="D253" s="227">
        <v>0</v>
      </c>
      <c r="E253" s="227">
        <v>0</v>
      </c>
      <c r="F253" s="227">
        <v>0</v>
      </c>
      <c r="H253" s="126" t="s">
        <v>491</v>
      </c>
      <c r="I253" s="126" t="s">
        <v>492</v>
      </c>
      <c r="J253" s="227">
        <v>0</v>
      </c>
      <c r="K253" s="227">
        <v>0</v>
      </c>
      <c r="L253" s="227">
        <v>0</v>
      </c>
      <c r="M253" s="227">
        <v>0</v>
      </c>
      <c r="O253" s="126" t="s">
        <v>491</v>
      </c>
      <c r="P253" s="126" t="s">
        <v>492</v>
      </c>
      <c r="Q253" s="227">
        <v>0</v>
      </c>
      <c r="R253" s="227">
        <v>0</v>
      </c>
      <c r="S253" s="227">
        <v>0</v>
      </c>
      <c r="T253" s="227">
        <v>0</v>
      </c>
      <c r="V253" s="126" t="s">
        <v>491</v>
      </c>
      <c r="W253" s="126" t="s">
        <v>492</v>
      </c>
      <c r="X253" s="227">
        <v>0</v>
      </c>
      <c r="Y253" s="227">
        <v>0</v>
      </c>
      <c r="Z253" s="227">
        <v>0</v>
      </c>
      <c r="AA253" s="227">
        <v>0</v>
      </c>
      <c r="AC253" s="126" t="s">
        <v>491</v>
      </c>
      <c r="AD253" s="126" t="s">
        <v>492</v>
      </c>
      <c r="AE253" s="227">
        <v>0</v>
      </c>
      <c r="AF253" s="227">
        <v>0</v>
      </c>
      <c r="AG253" s="227">
        <v>0</v>
      </c>
      <c r="AH253" s="227">
        <v>0</v>
      </c>
      <c r="AJ253" s="126" t="s">
        <v>491</v>
      </c>
      <c r="AK253" s="126" t="s">
        <v>492</v>
      </c>
      <c r="AL253" s="227">
        <v>0</v>
      </c>
      <c r="AM253" s="227">
        <v>0</v>
      </c>
      <c r="AN253" s="227">
        <v>0</v>
      </c>
      <c r="AO253" s="227">
        <v>0</v>
      </c>
      <c r="AQ253" s="126" t="s">
        <v>491</v>
      </c>
      <c r="AR253" s="126" t="s">
        <v>492</v>
      </c>
      <c r="AS253" s="227">
        <v>0</v>
      </c>
      <c r="AT253" s="227">
        <v>0</v>
      </c>
      <c r="AU253" s="227">
        <v>0</v>
      </c>
      <c r="AV253" s="227">
        <v>0</v>
      </c>
      <c r="AX253" s="126" t="s">
        <v>491</v>
      </c>
      <c r="AY253" s="126" t="s">
        <v>492</v>
      </c>
      <c r="AZ253" s="227">
        <v>0</v>
      </c>
      <c r="BA253" s="227">
        <v>0</v>
      </c>
      <c r="BB253" s="227">
        <v>0</v>
      </c>
      <c r="BC253" s="227">
        <v>0</v>
      </c>
      <c r="BE253" s="126" t="s">
        <v>491</v>
      </c>
      <c r="BF253" s="126" t="s">
        <v>492</v>
      </c>
      <c r="BG253" s="227">
        <v>0</v>
      </c>
      <c r="BH253" s="227">
        <v>0</v>
      </c>
      <c r="BI253" s="227">
        <v>0</v>
      </c>
      <c r="BJ253" s="227">
        <v>0</v>
      </c>
      <c r="BL253" s="126" t="s">
        <v>491</v>
      </c>
      <c r="BM253" s="126" t="s">
        <v>492</v>
      </c>
      <c r="BN253" s="227">
        <v>0</v>
      </c>
      <c r="BO253" s="227">
        <v>0</v>
      </c>
      <c r="BP253" s="227">
        <v>0</v>
      </c>
      <c r="BQ253" s="227">
        <v>0</v>
      </c>
      <c r="BS253" s="126" t="s">
        <v>491</v>
      </c>
      <c r="BT253" s="126" t="s">
        <v>492</v>
      </c>
      <c r="BU253" s="227">
        <v>0</v>
      </c>
      <c r="BV253" s="227">
        <v>0</v>
      </c>
      <c r="BW253" s="227">
        <v>0</v>
      </c>
      <c r="BX253" s="227">
        <v>0</v>
      </c>
      <c r="BZ253" s="126" t="s">
        <v>491</v>
      </c>
      <c r="CA253" s="126" t="s">
        <v>492</v>
      </c>
      <c r="CB253" s="227">
        <v>0</v>
      </c>
      <c r="CC253" s="227">
        <v>0</v>
      </c>
      <c r="CD253" s="227">
        <v>0</v>
      </c>
      <c r="CE253" s="227">
        <v>0</v>
      </c>
    </row>
    <row r="254" spans="1:83">
      <c r="A254" s="126" t="s">
        <v>493</v>
      </c>
      <c r="B254" s="126" t="s">
        <v>494</v>
      </c>
      <c r="C254" s="227">
        <v>0</v>
      </c>
      <c r="D254" s="227">
        <v>0</v>
      </c>
      <c r="E254" s="227">
        <v>0</v>
      </c>
      <c r="F254" s="227">
        <v>0</v>
      </c>
      <c r="H254" s="126" t="s">
        <v>493</v>
      </c>
      <c r="I254" s="126" t="s">
        <v>494</v>
      </c>
      <c r="J254" s="227">
        <v>0</v>
      </c>
      <c r="K254" s="227">
        <v>0</v>
      </c>
      <c r="L254" s="227">
        <v>0</v>
      </c>
      <c r="M254" s="227">
        <v>0</v>
      </c>
      <c r="O254" s="126" t="s">
        <v>493</v>
      </c>
      <c r="P254" s="126" t="s">
        <v>494</v>
      </c>
      <c r="Q254" s="227">
        <v>0</v>
      </c>
      <c r="R254" s="227">
        <v>0</v>
      </c>
      <c r="S254" s="227">
        <v>0</v>
      </c>
      <c r="T254" s="227">
        <v>0</v>
      </c>
      <c r="V254" s="126" t="s">
        <v>493</v>
      </c>
      <c r="W254" s="126" t="s">
        <v>494</v>
      </c>
      <c r="X254" s="227">
        <v>0</v>
      </c>
      <c r="Y254" s="227">
        <v>0</v>
      </c>
      <c r="Z254" s="227">
        <v>0</v>
      </c>
      <c r="AA254" s="227">
        <v>0</v>
      </c>
      <c r="AC254" s="126" t="s">
        <v>493</v>
      </c>
      <c r="AD254" s="126" t="s">
        <v>494</v>
      </c>
      <c r="AE254" s="227">
        <v>0</v>
      </c>
      <c r="AF254" s="227">
        <v>0</v>
      </c>
      <c r="AG254" s="227">
        <v>0</v>
      </c>
      <c r="AH254" s="227">
        <v>0</v>
      </c>
      <c r="AJ254" s="126" t="s">
        <v>493</v>
      </c>
      <c r="AK254" s="126" t="s">
        <v>494</v>
      </c>
      <c r="AL254" s="227">
        <v>0</v>
      </c>
      <c r="AM254" s="227">
        <v>0</v>
      </c>
      <c r="AN254" s="227">
        <v>0</v>
      </c>
      <c r="AO254" s="227">
        <v>0</v>
      </c>
      <c r="AQ254" s="126" t="s">
        <v>493</v>
      </c>
      <c r="AR254" s="126" t="s">
        <v>494</v>
      </c>
      <c r="AS254" s="227">
        <v>0</v>
      </c>
      <c r="AT254" s="227">
        <v>0</v>
      </c>
      <c r="AU254" s="227">
        <v>0</v>
      </c>
      <c r="AV254" s="227">
        <v>0</v>
      </c>
      <c r="AX254" s="126" t="s">
        <v>493</v>
      </c>
      <c r="AY254" s="126" t="s">
        <v>494</v>
      </c>
      <c r="AZ254" s="227">
        <v>0</v>
      </c>
      <c r="BA254" s="227">
        <v>0</v>
      </c>
      <c r="BB254" s="227">
        <v>0</v>
      </c>
      <c r="BC254" s="227">
        <v>0</v>
      </c>
      <c r="BE254" s="126" t="s">
        <v>493</v>
      </c>
      <c r="BF254" s="126" t="s">
        <v>494</v>
      </c>
      <c r="BG254" s="227">
        <v>0</v>
      </c>
      <c r="BH254" s="227">
        <v>0</v>
      </c>
      <c r="BI254" s="227">
        <v>0</v>
      </c>
      <c r="BJ254" s="227">
        <v>0</v>
      </c>
      <c r="BL254" s="126" t="s">
        <v>493</v>
      </c>
      <c r="BM254" s="126" t="s">
        <v>494</v>
      </c>
      <c r="BN254" s="227">
        <v>0</v>
      </c>
      <c r="BO254" s="227">
        <v>0</v>
      </c>
      <c r="BP254" s="227">
        <v>0</v>
      </c>
      <c r="BQ254" s="227">
        <v>0</v>
      </c>
      <c r="BS254" s="126" t="s">
        <v>493</v>
      </c>
      <c r="BT254" s="126" t="s">
        <v>494</v>
      </c>
      <c r="BU254" s="227">
        <v>0</v>
      </c>
      <c r="BV254" s="227">
        <v>0</v>
      </c>
      <c r="BW254" s="227">
        <v>0</v>
      </c>
      <c r="BX254" s="227">
        <v>0</v>
      </c>
      <c r="BZ254" s="126" t="s">
        <v>493</v>
      </c>
      <c r="CA254" s="126" t="s">
        <v>494</v>
      </c>
      <c r="CB254" s="227">
        <v>0</v>
      </c>
      <c r="CC254" s="227">
        <v>0</v>
      </c>
      <c r="CD254" s="227">
        <v>0</v>
      </c>
      <c r="CE254" s="227">
        <v>0</v>
      </c>
    </row>
    <row r="255" spans="1:83">
      <c r="A255" s="126" t="s">
        <v>495</v>
      </c>
      <c r="B255" s="126" t="s">
        <v>496</v>
      </c>
      <c r="C255" s="227">
        <v>0</v>
      </c>
      <c r="D255" s="227">
        <v>0</v>
      </c>
      <c r="E255" s="227">
        <v>0</v>
      </c>
      <c r="F255" s="227">
        <v>0</v>
      </c>
      <c r="H255" s="126" t="s">
        <v>495</v>
      </c>
      <c r="I255" s="126" t="s">
        <v>496</v>
      </c>
      <c r="J255" s="227">
        <v>0</v>
      </c>
      <c r="K255" s="227">
        <v>0</v>
      </c>
      <c r="L255" s="227">
        <v>0</v>
      </c>
      <c r="M255" s="227">
        <v>0</v>
      </c>
      <c r="O255" s="126" t="s">
        <v>495</v>
      </c>
      <c r="P255" s="126" t="s">
        <v>496</v>
      </c>
      <c r="Q255" s="227">
        <v>0</v>
      </c>
      <c r="R255" s="227">
        <v>0</v>
      </c>
      <c r="S255" s="227">
        <v>0</v>
      </c>
      <c r="T255" s="227">
        <v>0</v>
      </c>
      <c r="V255" s="126" t="s">
        <v>495</v>
      </c>
      <c r="W255" s="126" t="s">
        <v>496</v>
      </c>
      <c r="X255" s="227">
        <v>0</v>
      </c>
      <c r="Y255" s="227">
        <v>0</v>
      </c>
      <c r="Z255" s="227">
        <v>0</v>
      </c>
      <c r="AA255" s="227">
        <v>0</v>
      </c>
      <c r="AC255" s="126" t="s">
        <v>495</v>
      </c>
      <c r="AD255" s="126" t="s">
        <v>496</v>
      </c>
      <c r="AE255" s="227">
        <v>0</v>
      </c>
      <c r="AF255" s="227">
        <v>0</v>
      </c>
      <c r="AG255" s="227">
        <v>0</v>
      </c>
      <c r="AH255" s="227">
        <v>0</v>
      </c>
      <c r="AJ255" s="126" t="s">
        <v>495</v>
      </c>
      <c r="AK255" s="126" t="s">
        <v>496</v>
      </c>
      <c r="AL255" s="227">
        <v>0</v>
      </c>
      <c r="AM255" s="227">
        <v>0</v>
      </c>
      <c r="AN255" s="227">
        <v>0</v>
      </c>
      <c r="AO255" s="227">
        <v>0</v>
      </c>
      <c r="AQ255" s="126" t="s">
        <v>495</v>
      </c>
      <c r="AR255" s="126" t="s">
        <v>496</v>
      </c>
      <c r="AS255" s="227">
        <v>0</v>
      </c>
      <c r="AT255" s="227">
        <v>0</v>
      </c>
      <c r="AU255" s="227">
        <v>0</v>
      </c>
      <c r="AV255" s="227">
        <v>0</v>
      </c>
      <c r="AX255" s="126" t="s">
        <v>495</v>
      </c>
      <c r="AY255" s="126" t="s">
        <v>496</v>
      </c>
      <c r="AZ255" s="227">
        <v>0</v>
      </c>
      <c r="BA255" s="227">
        <v>0</v>
      </c>
      <c r="BB255" s="227">
        <v>0</v>
      </c>
      <c r="BC255" s="227">
        <v>0</v>
      </c>
      <c r="BE255" s="126" t="s">
        <v>495</v>
      </c>
      <c r="BF255" s="126" t="s">
        <v>496</v>
      </c>
      <c r="BG255" s="227">
        <v>0</v>
      </c>
      <c r="BH255" s="227">
        <v>0</v>
      </c>
      <c r="BI255" s="227">
        <v>0</v>
      </c>
      <c r="BJ255" s="227">
        <v>0</v>
      </c>
      <c r="BL255" s="126" t="s">
        <v>495</v>
      </c>
      <c r="BM255" s="126" t="s">
        <v>496</v>
      </c>
      <c r="BN255" s="227">
        <v>0</v>
      </c>
      <c r="BO255" s="227">
        <v>0</v>
      </c>
      <c r="BP255" s="227">
        <v>0</v>
      </c>
      <c r="BQ255" s="227">
        <v>0</v>
      </c>
      <c r="BS255" s="126" t="s">
        <v>495</v>
      </c>
      <c r="BT255" s="126" t="s">
        <v>496</v>
      </c>
      <c r="BU255" s="227">
        <v>0</v>
      </c>
      <c r="BV255" s="227">
        <v>0</v>
      </c>
      <c r="BW255" s="227">
        <v>0</v>
      </c>
      <c r="BX255" s="227">
        <v>0</v>
      </c>
      <c r="BZ255" s="126" t="s">
        <v>495</v>
      </c>
      <c r="CA255" s="126" t="s">
        <v>496</v>
      </c>
      <c r="CB255" s="227">
        <v>0</v>
      </c>
      <c r="CC255" s="227">
        <v>0</v>
      </c>
      <c r="CD255" s="227">
        <v>0</v>
      </c>
      <c r="CE255" s="227">
        <v>0</v>
      </c>
    </row>
    <row r="256" spans="1:83">
      <c r="A256" s="126" t="s">
        <v>497</v>
      </c>
      <c r="B256" s="126" t="s">
        <v>498</v>
      </c>
      <c r="C256" s="227">
        <v>0</v>
      </c>
      <c r="D256" s="227">
        <v>0</v>
      </c>
      <c r="E256" s="227">
        <v>0</v>
      </c>
      <c r="F256" s="227">
        <v>0</v>
      </c>
      <c r="H256" s="126" t="s">
        <v>497</v>
      </c>
      <c r="I256" s="126" t="s">
        <v>498</v>
      </c>
      <c r="J256" s="227">
        <v>0</v>
      </c>
      <c r="K256" s="227">
        <v>0</v>
      </c>
      <c r="L256" s="227">
        <v>0</v>
      </c>
      <c r="M256" s="227">
        <v>0</v>
      </c>
      <c r="O256" s="126" t="s">
        <v>497</v>
      </c>
      <c r="P256" s="126" t="s">
        <v>498</v>
      </c>
      <c r="Q256" s="227">
        <v>0</v>
      </c>
      <c r="R256" s="227">
        <v>0</v>
      </c>
      <c r="S256" s="227">
        <v>0</v>
      </c>
      <c r="T256" s="227">
        <v>0</v>
      </c>
      <c r="V256" s="126" t="s">
        <v>497</v>
      </c>
      <c r="W256" s="126" t="s">
        <v>498</v>
      </c>
      <c r="X256" s="227">
        <v>0</v>
      </c>
      <c r="Y256" s="227">
        <v>0</v>
      </c>
      <c r="Z256" s="227">
        <v>0</v>
      </c>
      <c r="AA256" s="227">
        <v>0</v>
      </c>
      <c r="AC256" s="126" t="s">
        <v>497</v>
      </c>
      <c r="AD256" s="126" t="s">
        <v>498</v>
      </c>
      <c r="AE256" s="227">
        <v>0</v>
      </c>
      <c r="AF256" s="227">
        <v>0</v>
      </c>
      <c r="AG256" s="227">
        <v>0</v>
      </c>
      <c r="AH256" s="227">
        <v>0</v>
      </c>
      <c r="AJ256" s="126" t="s">
        <v>497</v>
      </c>
      <c r="AK256" s="126" t="s">
        <v>498</v>
      </c>
      <c r="AL256" s="227">
        <v>0</v>
      </c>
      <c r="AM256" s="227">
        <v>0</v>
      </c>
      <c r="AN256" s="227">
        <v>0</v>
      </c>
      <c r="AO256" s="227">
        <v>0</v>
      </c>
      <c r="AQ256" s="126" t="s">
        <v>497</v>
      </c>
      <c r="AR256" s="126" t="s">
        <v>498</v>
      </c>
      <c r="AS256" s="227">
        <v>0</v>
      </c>
      <c r="AT256" s="227">
        <v>0</v>
      </c>
      <c r="AU256" s="227">
        <v>0</v>
      </c>
      <c r="AV256" s="227">
        <v>0</v>
      </c>
      <c r="AX256" s="126" t="s">
        <v>497</v>
      </c>
      <c r="AY256" s="126" t="s">
        <v>498</v>
      </c>
      <c r="AZ256" s="227">
        <v>0</v>
      </c>
      <c r="BA256" s="227">
        <v>0</v>
      </c>
      <c r="BB256" s="227">
        <v>0</v>
      </c>
      <c r="BC256" s="227">
        <v>0</v>
      </c>
      <c r="BE256" s="126" t="s">
        <v>497</v>
      </c>
      <c r="BF256" s="126" t="s">
        <v>498</v>
      </c>
      <c r="BG256" s="227">
        <v>0</v>
      </c>
      <c r="BH256" s="227">
        <v>0</v>
      </c>
      <c r="BI256" s="227">
        <v>0</v>
      </c>
      <c r="BJ256" s="227">
        <v>0</v>
      </c>
      <c r="BL256" s="126" t="s">
        <v>497</v>
      </c>
      <c r="BM256" s="126" t="s">
        <v>498</v>
      </c>
      <c r="BN256" s="227">
        <v>0</v>
      </c>
      <c r="BO256" s="227">
        <v>0</v>
      </c>
      <c r="BP256" s="227">
        <v>0</v>
      </c>
      <c r="BQ256" s="227">
        <v>0</v>
      </c>
      <c r="BS256" s="126" t="s">
        <v>497</v>
      </c>
      <c r="BT256" s="126" t="s">
        <v>498</v>
      </c>
      <c r="BU256" s="227">
        <v>0</v>
      </c>
      <c r="BV256" s="227">
        <v>0</v>
      </c>
      <c r="BW256" s="227">
        <v>0</v>
      </c>
      <c r="BX256" s="227">
        <v>0</v>
      </c>
      <c r="BZ256" s="126" t="s">
        <v>497</v>
      </c>
      <c r="CA256" s="126" t="s">
        <v>498</v>
      </c>
      <c r="CB256" s="227">
        <v>0</v>
      </c>
      <c r="CC256" s="227">
        <v>0</v>
      </c>
      <c r="CD256" s="227">
        <v>0</v>
      </c>
      <c r="CE256" s="227">
        <v>0</v>
      </c>
    </row>
    <row r="257" spans="1:83">
      <c r="A257" s="126" t="s">
        <v>499</v>
      </c>
      <c r="B257" s="126" t="s">
        <v>500</v>
      </c>
      <c r="C257" s="227">
        <v>0</v>
      </c>
      <c r="D257" s="227">
        <v>0</v>
      </c>
      <c r="E257" s="227">
        <v>0</v>
      </c>
      <c r="F257" s="227">
        <v>0</v>
      </c>
      <c r="H257" s="126" t="s">
        <v>499</v>
      </c>
      <c r="I257" s="126" t="s">
        <v>500</v>
      </c>
      <c r="J257" s="227">
        <v>0</v>
      </c>
      <c r="K257" s="227">
        <v>0</v>
      </c>
      <c r="L257" s="227">
        <v>0</v>
      </c>
      <c r="M257" s="227">
        <v>0</v>
      </c>
      <c r="O257" s="126" t="s">
        <v>499</v>
      </c>
      <c r="P257" s="126" t="s">
        <v>500</v>
      </c>
      <c r="Q257" s="227">
        <v>0</v>
      </c>
      <c r="R257" s="227">
        <v>0</v>
      </c>
      <c r="S257" s="227">
        <v>0</v>
      </c>
      <c r="T257" s="227">
        <v>0</v>
      </c>
      <c r="V257" s="126" t="s">
        <v>499</v>
      </c>
      <c r="W257" s="126" t="s">
        <v>500</v>
      </c>
      <c r="X257" s="227">
        <v>0</v>
      </c>
      <c r="Y257" s="227">
        <v>0</v>
      </c>
      <c r="Z257" s="227">
        <v>0</v>
      </c>
      <c r="AA257" s="227">
        <v>0</v>
      </c>
      <c r="AC257" s="126" t="s">
        <v>499</v>
      </c>
      <c r="AD257" s="126" t="s">
        <v>500</v>
      </c>
      <c r="AE257" s="227">
        <v>0</v>
      </c>
      <c r="AF257" s="227">
        <v>0</v>
      </c>
      <c r="AG257" s="227">
        <v>0</v>
      </c>
      <c r="AH257" s="227">
        <v>0</v>
      </c>
      <c r="AJ257" s="126" t="s">
        <v>499</v>
      </c>
      <c r="AK257" s="126" t="s">
        <v>500</v>
      </c>
      <c r="AL257" s="227">
        <v>0</v>
      </c>
      <c r="AM257" s="227">
        <v>0</v>
      </c>
      <c r="AN257" s="227">
        <v>0</v>
      </c>
      <c r="AO257" s="227">
        <v>0</v>
      </c>
      <c r="AQ257" s="126" t="s">
        <v>499</v>
      </c>
      <c r="AR257" s="126" t="s">
        <v>500</v>
      </c>
      <c r="AS257" s="227">
        <v>0</v>
      </c>
      <c r="AT257" s="227">
        <v>0</v>
      </c>
      <c r="AU257" s="227">
        <v>0</v>
      </c>
      <c r="AV257" s="227">
        <v>0</v>
      </c>
      <c r="AX257" s="126" t="s">
        <v>499</v>
      </c>
      <c r="AY257" s="126" t="s">
        <v>500</v>
      </c>
      <c r="AZ257" s="227">
        <v>0</v>
      </c>
      <c r="BA257" s="227">
        <v>0</v>
      </c>
      <c r="BB257" s="227">
        <v>0</v>
      </c>
      <c r="BC257" s="227">
        <v>0</v>
      </c>
      <c r="BE257" s="126" t="s">
        <v>499</v>
      </c>
      <c r="BF257" s="126" t="s">
        <v>500</v>
      </c>
      <c r="BG257" s="227">
        <v>0</v>
      </c>
      <c r="BH257" s="227">
        <v>0</v>
      </c>
      <c r="BI257" s="227">
        <v>0</v>
      </c>
      <c r="BJ257" s="227">
        <v>0</v>
      </c>
      <c r="BL257" s="126" t="s">
        <v>499</v>
      </c>
      <c r="BM257" s="126" t="s">
        <v>500</v>
      </c>
      <c r="BN257" s="227">
        <v>0</v>
      </c>
      <c r="BO257" s="227">
        <v>0</v>
      </c>
      <c r="BP257" s="227">
        <v>0</v>
      </c>
      <c r="BQ257" s="227">
        <v>0</v>
      </c>
      <c r="BS257" s="126" t="s">
        <v>499</v>
      </c>
      <c r="BT257" s="126" t="s">
        <v>500</v>
      </c>
      <c r="BU257" s="227">
        <v>0</v>
      </c>
      <c r="BV257" s="227">
        <v>0</v>
      </c>
      <c r="BW257" s="227">
        <v>0</v>
      </c>
      <c r="BX257" s="227">
        <v>0</v>
      </c>
      <c r="BZ257" s="126" t="s">
        <v>499</v>
      </c>
      <c r="CA257" s="126" t="s">
        <v>500</v>
      </c>
      <c r="CB257" s="227">
        <v>0</v>
      </c>
      <c r="CC257" s="227">
        <v>0</v>
      </c>
      <c r="CD257" s="227">
        <v>0</v>
      </c>
      <c r="CE257" s="227">
        <v>0</v>
      </c>
    </row>
    <row r="258" spans="1:83">
      <c r="A258" s="126" t="s">
        <v>501</v>
      </c>
      <c r="B258" s="126" t="s">
        <v>502</v>
      </c>
      <c r="C258" s="227">
        <v>0</v>
      </c>
      <c r="D258" s="227">
        <v>0</v>
      </c>
      <c r="E258" s="227">
        <v>0</v>
      </c>
      <c r="F258" s="227">
        <v>0</v>
      </c>
      <c r="H258" s="126" t="s">
        <v>501</v>
      </c>
      <c r="I258" s="126" t="s">
        <v>502</v>
      </c>
      <c r="J258" s="227">
        <v>0</v>
      </c>
      <c r="K258" s="227">
        <v>0</v>
      </c>
      <c r="L258" s="227">
        <v>0</v>
      </c>
      <c r="M258" s="227">
        <v>0</v>
      </c>
      <c r="O258" s="126" t="s">
        <v>501</v>
      </c>
      <c r="P258" s="126" t="s">
        <v>502</v>
      </c>
      <c r="Q258" s="227">
        <v>0</v>
      </c>
      <c r="R258" s="227">
        <v>0</v>
      </c>
      <c r="S258" s="227">
        <v>0</v>
      </c>
      <c r="T258" s="227">
        <v>0</v>
      </c>
      <c r="V258" s="126" t="s">
        <v>501</v>
      </c>
      <c r="W258" s="126" t="s">
        <v>502</v>
      </c>
      <c r="X258" s="227">
        <v>0</v>
      </c>
      <c r="Y258" s="227">
        <v>0</v>
      </c>
      <c r="Z258" s="227">
        <v>0</v>
      </c>
      <c r="AA258" s="227">
        <v>0</v>
      </c>
      <c r="AC258" s="126" t="s">
        <v>501</v>
      </c>
      <c r="AD258" s="126" t="s">
        <v>502</v>
      </c>
      <c r="AE258" s="227">
        <v>0</v>
      </c>
      <c r="AF258" s="227">
        <v>0</v>
      </c>
      <c r="AG258" s="227">
        <v>0</v>
      </c>
      <c r="AH258" s="227">
        <v>0</v>
      </c>
      <c r="AJ258" s="126" t="s">
        <v>501</v>
      </c>
      <c r="AK258" s="126" t="s">
        <v>502</v>
      </c>
      <c r="AL258" s="227">
        <v>0</v>
      </c>
      <c r="AM258" s="227">
        <v>0</v>
      </c>
      <c r="AN258" s="227">
        <v>0</v>
      </c>
      <c r="AO258" s="227">
        <v>0</v>
      </c>
      <c r="AQ258" s="126" t="s">
        <v>501</v>
      </c>
      <c r="AR258" s="126" t="s">
        <v>502</v>
      </c>
      <c r="AS258" s="227">
        <v>0</v>
      </c>
      <c r="AT258" s="227">
        <v>0</v>
      </c>
      <c r="AU258" s="227">
        <v>0</v>
      </c>
      <c r="AV258" s="227">
        <v>0</v>
      </c>
      <c r="AX258" s="126" t="s">
        <v>501</v>
      </c>
      <c r="AY258" s="126" t="s">
        <v>502</v>
      </c>
      <c r="AZ258" s="227">
        <v>0</v>
      </c>
      <c r="BA258" s="227">
        <v>0</v>
      </c>
      <c r="BB258" s="227">
        <v>0</v>
      </c>
      <c r="BC258" s="227">
        <v>0</v>
      </c>
      <c r="BE258" s="126" t="s">
        <v>501</v>
      </c>
      <c r="BF258" s="126" t="s">
        <v>502</v>
      </c>
      <c r="BG258" s="227">
        <v>0</v>
      </c>
      <c r="BH258" s="227">
        <v>0</v>
      </c>
      <c r="BI258" s="227">
        <v>0</v>
      </c>
      <c r="BJ258" s="227">
        <v>0</v>
      </c>
      <c r="BL258" s="126" t="s">
        <v>501</v>
      </c>
      <c r="BM258" s="126" t="s">
        <v>502</v>
      </c>
      <c r="BN258" s="227">
        <v>0</v>
      </c>
      <c r="BO258" s="227">
        <v>0</v>
      </c>
      <c r="BP258" s="227">
        <v>0</v>
      </c>
      <c r="BQ258" s="227">
        <v>0</v>
      </c>
      <c r="BS258" s="126" t="s">
        <v>501</v>
      </c>
      <c r="BT258" s="126" t="s">
        <v>502</v>
      </c>
      <c r="BU258" s="227">
        <v>0</v>
      </c>
      <c r="BV258" s="227">
        <v>0</v>
      </c>
      <c r="BW258" s="227">
        <v>0</v>
      </c>
      <c r="BX258" s="227">
        <v>0</v>
      </c>
      <c r="BZ258" s="126" t="s">
        <v>501</v>
      </c>
      <c r="CA258" s="126" t="s">
        <v>502</v>
      </c>
      <c r="CB258" s="227">
        <v>0</v>
      </c>
      <c r="CC258" s="227">
        <v>0</v>
      </c>
      <c r="CD258" s="227">
        <v>0</v>
      </c>
      <c r="CE258" s="227">
        <v>0</v>
      </c>
    </row>
    <row r="259" spans="1:83">
      <c r="A259" s="126" t="s">
        <v>503</v>
      </c>
      <c r="B259" s="126" t="s">
        <v>504</v>
      </c>
      <c r="C259" s="227">
        <v>0</v>
      </c>
      <c r="D259" s="227">
        <v>0</v>
      </c>
      <c r="E259" s="227">
        <v>0</v>
      </c>
      <c r="F259" s="227">
        <v>0</v>
      </c>
      <c r="H259" s="126" t="s">
        <v>503</v>
      </c>
      <c r="I259" s="126" t="s">
        <v>504</v>
      </c>
      <c r="J259" s="227">
        <v>0</v>
      </c>
      <c r="K259" s="227">
        <v>0</v>
      </c>
      <c r="L259" s="227">
        <v>0</v>
      </c>
      <c r="M259" s="227">
        <v>0</v>
      </c>
      <c r="O259" s="126" t="s">
        <v>503</v>
      </c>
      <c r="P259" s="126" t="s">
        <v>504</v>
      </c>
      <c r="Q259" s="227">
        <v>0</v>
      </c>
      <c r="R259" s="227">
        <v>0</v>
      </c>
      <c r="S259" s="227">
        <v>0</v>
      </c>
      <c r="T259" s="227">
        <v>0</v>
      </c>
      <c r="V259" s="126" t="s">
        <v>503</v>
      </c>
      <c r="W259" s="126" t="s">
        <v>504</v>
      </c>
      <c r="X259" s="227">
        <v>0</v>
      </c>
      <c r="Y259" s="227">
        <v>0</v>
      </c>
      <c r="Z259" s="227">
        <v>0</v>
      </c>
      <c r="AA259" s="227">
        <v>0</v>
      </c>
      <c r="AC259" s="126" t="s">
        <v>503</v>
      </c>
      <c r="AD259" s="126" t="s">
        <v>504</v>
      </c>
      <c r="AE259" s="227">
        <v>0</v>
      </c>
      <c r="AF259" s="227">
        <v>0</v>
      </c>
      <c r="AG259" s="227">
        <v>0</v>
      </c>
      <c r="AH259" s="227">
        <v>0</v>
      </c>
      <c r="AJ259" s="126" t="s">
        <v>503</v>
      </c>
      <c r="AK259" s="126" t="s">
        <v>504</v>
      </c>
      <c r="AL259" s="227">
        <v>0</v>
      </c>
      <c r="AM259" s="227">
        <v>0</v>
      </c>
      <c r="AN259" s="227">
        <v>0</v>
      </c>
      <c r="AO259" s="227">
        <v>0</v>
      </c>
      <c r="AQ259" s="126" t="s">
        <v>503</v>
      </c>
      <c r="AR259" s="126" t="s">
        <v>504</v>
      </c>
      <c r="AS259" s="227">
        <v>0</v>
      </c>
      <c r="AT259" s="227">
        <v>0</v>
      </c>
      <c r="AU259" s="227">
        <v>0</v>
      </c>
      <c r="AV259" s="227">
        <v>0</v>
      </c>
      <c r="AX259" s="126" t="s">
        <v>503</v>
      </c>
      <c r="AY259" s="126" t="s">
        <v>504</v>
      </c>
      <c r="AZ259" s="227">
        <v>0</v>
      </c>
      <c r="BA259" s="227">
        <v>0</v>
      </c>
      <c r="BB259" s="227">
        <v>0</v>
      </c>
      <c r="BC259" s="227">
        <v>0</v>
      </c>
      <c r="BE259" s="126" t="s">
        <v>503</v>
      </c>
      <c r="BF259" s="126" t="s">
        <v>504</v>
      </c>
      <c r="BG259" s="227">
        <v>0</v>
      </c>
      <c r="BH259" s="227">
        <v>0</v>
      </c>
      <c r="BI259" s="227">
        <v>0</v>
      </c>
      <c r="BJ259" s="227">
        <v>0</v>
      </c>
      <c r="BL259" s="126" t="s">
        <v>503</v>
      </c>
      <c r="BM259" s="126" t="s">
        <v>504</v>
      </c>
      <c r="BN259" s="227">
        <v>0</v>
      </c>
      <c r="BO259" s="227">
        <v>0</v>
      </c>
      <c r="BP259" s="227">
        <v>0</v>
      </c>
      <c r="BQ259" s="227">
        <v>0</v>
      </c>
      <c r="BS259" s="126" t="s">
        <v>503</v>
      </c>
      <c r="BT259" s="126" t="s">
        <v>504</v>
      </c>
      <c r="BU259" s="227">
        <v>0</v>
      </c>
      <c r="BV259" s="227">
        <v>0</v>
      </c>
      <c r="BW259" s="227">
        <v>0</v>
      </c>
      <c r="BX259" s="227">
        <v>0</v>
      </c>
      <c r="BZ259" s="126" t="s">
        <v>503</v>
      </c>
      <c r="CA259" s="126" t="s">
        <v>504</v>
      </c>
      <c r="CB259" s="227">
        <v>0</v>
      </c>
      <c r="CC259" s="227">
        <v>0</v>
      </c>
      <c r="CD259" s="227">
        <v>0</v>
      </c>
      <c r="CE259" s="227">
        <v>0</v>
      </c>
    </row>
    <row r="260" spans="1:83">
      <c r="A260" s="126" t="s">
        <v>505</v>
      </c>
      <c r="B260" s="126" t="s">
        <v>506</v>
      </c>
      <c r="C260" s="227">
        <v>0</v>
      </c>
      <c r="D260" s="227">
        <v>0</v>
      </c>
      <c r="E260" s="227">
        <v>0</v>
      </c>
      <c r="F260" s="227">
        <v>0</v>
      </c>
      <c r="H260" s="126" t="s">
        <v>505</v>
      </c>
      <c r="I260" s="126" t="s">
        <v>506</v>
      </c>
      <c r="J260" s="227">
        <v>0</v>
      </c>
      <c r="K260" s="227">
        <v>0</v>
      </c>
      <c r="L260" s="227">
        <v>0</v>
      </c>
      <c r="M260" s="227">
        <v>0</v>
      </c>
      <c r="O260" s="126" t="s">
        <v>505</v>
      </c>
      <c r="P260" s="126" t="s">
        <v>506</v>
      </c>
      <c r="Q260" s="227">
        <v>0</v>
      </c>
      <c r="R260" s="227">
        <v>0</v>
      </c>
      <c r="S260" s="227">
        <v>0</v>
      </c>
      <c r="T260" s="227">
        <v>0</v>
      </c>
      <c r="V260" s="126" t="s">
        <v>505</v>
      </c>
      <c r="W260" s="126" t="s">
        <v>506</v>
      </c>
      <c r="X260" s="227">
        <v>0</v>
      </c>
      <c r="Y260" s="227">
        <v>0</v>
      </c>
      <c r="Z260" s="227">
        <v>0</v>
      </c>
      <c r="AA260" s="227">
        <v>0</v>
      </c>
      <c r="AC260" s="126" t="s">
        <v>505</v>
      </c>
      <c r="AD260" s="126" t="s">
        <v>506</v>
      </c>
      <c r="AE260" s="227">
        <v>0</v>
      </c>
      <c r="AF260" s="227">
        <v>0</v>
      </c>
      <c r="AG260" s="227">
        <v>0</v>
      </c>
      <c r="AH260" s="227">
        <v>0</v>
      </c>
      <c r="AJ260" s="126" t="s">
        <v>505</v>
      </c>
      <c r="AK260" s="126" t="s">
        <v>506</v>
      </c>
      <c r="AL260" s="227">
        <v>0</v>
      </c>
      <c r="AM260" s="227">
        <v>0</v>
      </c>
      <c r="AN260" s="227">
        <v>0</v>
      </c>
      <c r="AO260" s="227">
        <v>0</v>
      </c>
      <c r="AQ260" s="126" t="s">
        <v>505</v>
      </c>
      <c r="AR260" s="126" t="s">
        <v>506</v>
      </c>
      <c r="AS260" s="227">
        <v>0</v>
      </c>
      <c r="AT260" s="227">
        <v>0</v>
      </c>
      <c r="AU260" s="227">
        <v>0</v>
      </c>
      <c r="AV260" s="227">
        <v>0</v>
      </c>
      <c r="AX260" s="126" t="s">
        <v>505</v>
      </c>
      <c r="AY260" s="126" t="s">
        <v>506</v>
      </c>
      <c r="AZ260" s="227">
        <v>0</v>
      </c>
      <c r="BA260" s="227">
        <v>0</v>
      </c>
      <c r="BB260" s="227">
        <v>0</v>
      </c>
      <c r="BC260" s="227">
        <v>0</v>
      </c>
      <c r="BE260" s="126" t="s">
        <v>505</v>
      </c>
      <c r="BF260" s="126" t="s">
        <v>506</v>
      </c>
      <c r="BG260" s="227">
        <v>0</v>
      </c>
      <c r="BH260" s="227">
        <v>0</v>
      </c>
      <c r="BI260" s="227">
        <v>0</v>
      </c>
      <c r="BJ260" s="227">
        <v>0</v>
      </c>
      <c r="BL260" s="126" t="s">
        <v>505</v>
      </c>
      <c r="BM260" s="126" t="s">
        <v>506</v>
      </c>
      <c r="BN260" s="227">
        <v>0</v>
      </c>
      <c r="BO260" s="227">
        <v>0</v>
      </c>
      <c r="BP260" s="227">
        <v>0</v>
      </c>
      <c r="BQ260" s="227">
        <v>0</v>
      </c>
      <c r="BS260" s="126" t="s">
        <v>505</v>
      </c>
      <c r="BT260" s="126" t="s">
        <v>506</v>
      </c>
      <c r="BU260" s="227">
        <v>0</v>
      </c>
      <c r="BV260" s="227">
        <v>0</v>
      </c>
      <c r="BW260" s="227">
        <v>0</v>
      </c>
      <c r="BX260" s="227">
        <v>0</v>
      </c>
      <c r="BZ260" s="126" t="s">
        <v>505</v>
      </c>
      <c r="CA260" s="126" t="s">
        <v>506</v>
      </c>
      <c r="CB260" s="227">
        <v>0</v>
      </c>
      <c r="CC260" s="227">
        <v>0</v>
      </c>
      <c r="CD260" s="227">
        <v>0</v>
      </c>
      <c r="CE260" s="227">
        <v>0</v>
      </c>
    </row>
    <row r="261" spans="1:83">
      <c r="A261" s="126" t="s">
        <v>507</v>
      </c>
      <c r="B261" s="126" t="s">
        <v>508</v>
      </c>
      <c r="C261" s="227">
        <v>0</v>
      </c>
      <c r="D261" s="227">
        <v>0</v>
      </c>
      <c r="E261" s="227">
        <v>0</v>
      </c>
      <c r="F261" s="227">
        <v>0</v>
      </c>
      <c r="H261" s="126" t="s">
        <v>507</v>
      </c>
      <c r="I261" s="126" t="s">
        <v>508</v>
      </c>
      <c r="J261" s="227">
        <v>0</v>
      </c>
      <c r="K261" s="227">
        <v>0</v>
      </c>
      <c r="L261" s="227">
        <v>0</v>
      </c>
      <c r="M261" s="227">
        <v>0</v>
      </c>
      <c r="O261" s="126" t="s">
        <v>507</v>
      </c>
      <c r="P261" s="126" t="s">
        <v>508</v>
      </c>
      <c r="Q261" s="227">
        <v>0</v>
      </c>
      <c r="R261" s="227">
        <v>0</v>
      </c>
      <c r="S261" s="227">
        <v>0</v>
      </c>
      <c r="T261" s="227">
        <v>0</v>
      </c>
      <c r="V261" s="126" t="s">
        <v>507</v>
      </c>
      <c r="W261" s="126" t="s">
        <v>508</v>
      </c>
      <c r="X261" s="227">
        <v>0</v>
      </c>
      <c r="Y261" s="227">
        <v>0</v>
      </c>
      <c r="Z261" s="227">
        <v>0</v>
      </c>
      <c r="AA261" s="227">
        <v>0</v>
      </c>
      <c r="AC261" s="126" t="s">
        <v>507</v>
      </c>
      <c r="AD261" s="126" t="s">
        <v>508</v>
      </c>
      <c r="AE261" s="227">
        <v>0</v>
      </c>
      <c r="AF261" s="227">
        <v>0</v>
      </c>
      <c r="AG261" s="227">
        <v>0</v>
      </c>
      <c r="AH261" s="227">
        <v>0</v>
      </c>
      <c r="AJ261" s="126" t="s">
        <v>507</v>
      </c>
      <c r="AK261" s="126" t="s">
        <v>508</v>
      </c>
      <c r="AL261" s="227">
        <v>0</v>
      </c>
      <c r="AM261" s="227">
        <v>0</v>
      </c>
      <c r="AN261" s="227">
        <v>0</v>
      </c>
      <c r="AO261" s="227">
        <v>0</v>
      </c>
      <c r="AQ261" s="126" t="s">
        <v>507</v>
      </c>
      <c r="AR261" s="126" t="s">
        <v>508</v>
      </c>
      <c r="AS261" s="227">
        <v>0</v>
      </c>
      <c r="AT261" s="227">
        <v>0</v>
      </c>
      <c r="AU261" s="227">
        <v>0</v>
      </c>
      <c r="AV261" s="227">
        <v>0</v>
      </c>
      <c r="AX261" s="126" t="s">
        <v>507</v>
      </c>
      <c r="AY261" s="126" t="s">
        <v>508</v>
      </c>
      <c r="AZ261" s="227">
        <v>0</v>
      </c>
      <c r="BA261" s="227">
        <v>0</v>
      </c>
      <c r="BB261" s="227">
        <v>0</v>
      </c>
      <c r="BC261" s="227">
        <v>0</v>
      </c>
      <c r="BE261" s="126" t="s">
        <v>507</v>
      </c>
      <c r="BF261" s="126" t="s">
        <v>508</v>
      </c>
      <c r="BG261" s="227">
        <v>0</v>
      </c>
      <c r="BH261" s="227">
        <v>0</v>
      </c>
      <c r="BI261" s="227">
        <v>0</v>
      </c>
      <c r="BJ261" s="227">
        <v>0</v>
      </c>
      <c r="BL261" s="126" t="s">
        <v>507</v>
      </c>
      <c r="BM261" s="126" t="s">
        <v>508</v>
      </c>
      <c r="BN261" s="227">
        <v>0</v>
      </c>
      <c r="BO261" s="227">
        <v>0</v>
      </c>
      <c r="BP261" s="227">
        <v>0</v>
      </c>
      <c r="BQ261" s="227">
        <v>0</v>
      </c>
      <c r="BS261" s="126" t="s">
        <v>507</v>
      </c>
      <c r="BT261" s="126" t="s">
        <v>508</v>
      </c>
      <c r="BU261" s="227">
        <v>0</v>
      </c>
      <c r="BV261" s="227">
        <v>0</v>
      </c>
      <c r="BW261" s="227">
        <v>0</v>
      </c>
      <c r="BX261" s="227">
        <v>0</v>
      </c>
      <c r="BZ261" s="126" t="s">
        <v>507</v>
      </c>
      <c r="CA261" s="126" t="s">
        <v>508</v>
      </c>
      <c r="CB261" s="227">
        <v>0</v>
      </c>
      <c r="CC261" s="227">
        <v>0</v>
      </c>
      <c r="CD261" s="227">
        <v>0</v>
      </c>
      <c r="CE261" s="227">
        <v>0</v>
      </c>
    </row>
    <row r="262" spans="1:83">
      <c r="A262" s="126" t="s">
        <v>509</v>
      </c>
      <c r="B262" s="126" t="s">
        <v>510</v>
      </c>
      <c r="C262" s="227">
        <v>0</v>
      </c>
      <c r="D262" s="227">
        <v>0</v>
      </c>
      <c r="E262" s="227">
        <v>0</v>
      </c>
      <c r="F262" s="227">
        <v>0</v>
      </c>
      <c r="H262" s="126" t="s">
        <v>509</v>
      </c>
      <c r="I262" s="126" t="s">
        <v>510</v>
      </c>
      <c r="J262" s="227">
        <v>0</v>
      </c>
      <c r="K262" s="227">
        <v>0</v>
      </c>
      <c r="L262" s="227">
        <v>0</v>
      </c>
      <c r="M262" s="227">
        <v>0</v>
      </c>
      <c r="O262" s="126" t="s">
        <v>509</v>
      </c>
      <c r="P262" s="126" t="s">
        <v>510</v>
      </c>
      <c r="Q262" s="227">
        <v>0</v>
      </c>
      <c r="R262" s="227">
        <v>0</v>
      </c>
      <c r="S262" s="227">
        <v>0</v>
      </c>
      <c r="T262" s="227">
        <v>0</v>
      </c>
      <c r="V262" s="126" t="s">
        <v>509</v>
      </c>
      <c r="W262" s="126" t="s">
        <v>510</v>
      </c>
      <c r="X262" s="227">
        <v>0</v>
      </c>
      <c r="Y262" s="227">
        <v>0</v>
      </c>
      <c r="Z262" s="227">
        <v>0</v>
      </c>
      <c r="AA262" s="227">
        <v>0</v>
      </c>
      <c r="AC262" s="126" t="s">
        <v>509</v>
      </c>
      <c r="AD262" s="126" t="s">
        <v>510</v>
      </c>
      <c r="AE262" s="227">
        <v>0</v>
      </c>
      <c r="AF262" s="227">
        <v>0</v>
      </c>
      <c r="AG262" s="227">
        <v>0</v>
      </c>
      <c r="AH262" s="227">
        <v>0</v>
      </c>
      <c r="AJ262" s="126" t="s">
        <v>509</v>
      </c>
      <c r="AK262" s="126" t="s">
        <v>510</v>
      </c>
      <c r="AL262" s="227">
        <v>0</v>
      </c>
      <c r="AM262" s="227">
        <v>0</v>
      </c>
      <c r="AN262" s="227">
        <v>0</v>
      </c>
      <c r="AO262" s="227">
        <v>0</v>
      </c>
      <c r="AQ262" s="126" t="s">
        <v>509</v>
      </c>
      <c r="AR262" s="126" t="s">
        <v>510</v>
      </c>
      <c r="AS262" s="227">
        <v>0</v>
      </c>
      <c r="AT262" s="227">
        <v>0</v>
      </c>
      <c r="AU262" s="227">
        <v>0</v>
      </c>
      <c r="AV262" s="227">
        <v>0</v>
      </c>
      <c r="AX262" s="126" t="s">
        <v>509</v>
      </c>
      <c r="AY262" s="126" t="s">
        <v>510</v>
      </c>
      <c r="AZ262" s="227">
        <v>0</v>
      </c>
      <c r="BA262" s="227">
        <v>0</v>
      </c>
      <c r="BB262" s="227">
        <v>0</v>
      </c>
      <c r="BC262" s="227">
        <v>0</v>
      </c>
      <c r="BE262" s="126" t="s">
        <v>509</v>
      </c>
      <c r="BF262" s="126" t="s">
        <v>510</v>
      </c>
      <c r="BG262" s="227">
        <v>0</v>
      </c>
      <c r="BH262" s="227">
        <v>0</v>
      </c>
      <c r="BI262" s="227">
        <v>0</v>
      </c>
      <c r="BJ262" s="227">
        <v>0</v>
      </c>
      <c r="BL262" s="126" t="s">
        <v>509</v>
      </c>
      <c r="BM262" s="126" t="s">
        <v>510</v>
      </c>
      <c r="BN262" s="227">
        <v>0</v>
      </c>
      <c r="BO262" s="227">
        <v>0</v>
      </c>
      <c r="BP262" s="227">
        <v>0</v>
      </c>
      <c r="BQ262" s="227">
        <v>0</v>
      </c>
      <c r="BS262" s="126" t="s">
        <v>509</v>
      </c>
      <c r="BT262" s="126" t="s">
        <v>510</v>
      </c>
      <c r="BU262" s="227">
        <v>0</v>
      </c>
      <c r="BV262" s="227">
        <v>0</v>
      </c>
      <c r="BW262" s="227">
        <v>0</v>
      </c>
      <c r="BX262" s="227">
        <v>0</v>
      </c>
      <c r="BZ262" s="126" t="s">
        <v>509</v>
      </c>
      <c r="CA262" s="126" t="s">
        <v>510</v>
      </c>
      <c r="CB262" s="227">
        <v>0</v>
      </c>
      <c r="CC262" s="227">
        <v>0</v>
      </c>
      <c r="CD262" s="227">
        <v>0</v>
      </c>
      <c r="CE262" s="227">
        <v>0</v>
      </c>
    </row>
    <row r="263" spans="1:83">
      <c r="A263" s="126" t="s">
        <v>511</v>
      </c>
      <c r="B263" s="126" t="s">
        <v>512</v>
      </c>
      <c r="C263" s="227">
        <v>0</v>
      </c>
      <c r="D263" s="227">
        <v>0</v>
      </c>
      <c r="E263" s="227">
        <v>0</v>
      </c>
      <c r="F263" s="227">
        <v>0</v>
      </c>
      <c r="H263" s="126" t="s">
        <v>511</v>
      </c>
      <c r="I263" s="126" t="s">
        <v>512</v>
      </c>
      <c r="J263" s="227">
        <v>0</v>
      </c>
      <c r="K263" s="227">
        <v>0</v>
      </c>
      <c r="L263" s="227">
        <v>0</v>
      </c>
      <c r="M263" s="227">
        <v>0</v>
      </c>
      <c r="O263" s="126" t="s">
        <v>511</v>
      </c>
      <c r="P263" s="126" t="s">
        <v>512</v>
      </c>
      <c r="Q263" s="227">
        <v>0</v>
      </c>
      <c r="R263" s="227">
        <v>0</v>
      </c>
      <c r="S263" s="227">
        <v>0</v>
      </c>
      <c r="T263" s="227">
        <v>0</v>
      </c>
      <c r="V263" s="126" t="s">
        <v>511</v>
      </c>
      <c r="W263" s="126" t="s">
        <v>512</v>
      </c>
      <c r="X263" s="227">
        <v>0</v>
      </c>
      <c r="Y263" s="227">
        <v>0</v>
      </c>
      <c r="Z263" s="227">
        <v>0</v>
      </c>
      <c r="AA263" s="227">
        <v>0</v>
      </c>
      <c r="AC263" s="126" t="s">
        <v>511</v>
      </c>
      <c r="AD263" s="126" t="s">
        <v>512</v>
      </c>
      <c r="AE263" s="227">
        <v>0</v>
      </c>
      <c r="AF263" s="227">
        <v>0</v>
      </c>
      <c r="AG263" s="227">
        <v>0</v>
      </c>
      <c r="AH263" s="227">
        <v>0</v>
      </c>
      <c r="AJ263" s="126" t="s">
        <v>511</v>
      </c>
      <c r="AK263" s="126" t="s">
        <v>512</v>
      </c>
      <c r="AL263" s="227">
        <v>0</v>
      </c>
      <c r="AM263" s="227">
        <v>0</v>
      </c>
      <c r="AN263" s="227">
        <v>0</v>
      </c>
      <c r="AO263" s="227">
        <v>0</v>
      </c>
      <c r="AQ263" s="126" t="s">
        <v>511</v>
      </c>
      <c r="AR263" s="126" t="s">
        <v>512</v>
      </c>
      <c r="AS263" s="227">
        <v>0</v>
      </c>
      <c r="AT263" s="227">
        <v>0</v>
      </c>
      <c r="AU263" s="227">
        <v>0</v>
      </c>
      <c r="AV263" s="227">
        <v>0</v>
      </c>
      <c r="AX263" s="126" t="s">
        <v>511</v>
      </c>
      <c r="AY263" s="126" t="s">
        <v>512</v>
      </c>
      <c r="AZ263" s="227">
        <v>0</v>
      </c>
      <c r="BA263" s="227">
        <v>0</v>
      </c>
      <c r="BB263" s="227">
        <v>0</v>
      </c>
      <c r="BC263" s="227">
        <v>0</v>
      </c>
      <c r="BE263" s="126" t="s">
        <v>511</v>
      </c>
      <c r="BF263" s="126" t="s">
        <v>512</v>
      </c>
      <c r="BG263" s="227">
        <v>0</v>
      </c>
      <c r="BH263" s="227">
        <v>0</v>
      </c>
      <c r="BI263" s="227">
        <v>0</v>
      </c>
      <c r="BJ263" s="227">
        <v>0</v>
      </c>
      <c r="BL263" s="126" t="s">
        <v>511</v>
      </c>
      <c r="BM263" s="126" t="s">
        <v>512</v>
      </c>
      <c r="BN263" s="227">
        <v>0</v>
      </c>
      <c r="BO263" s="227">
        <v>0</v>
      </c>
      <c r="BP263" s="227">
        <v>0</v>
      </c>
      <c r="BQ263" s="227">
        <v>0</v>
      </c>
      <c r="BS263" s="126" t="s">
        <v>511</v>
      </c>
      <c r="BT263" s="126" t="s">
        <v>512</v>
      </c>
      <c r="BU263" s="227">
        <v>0</v>
      </c>
      <c r="BV263" s="227">
        <v>0</v>
      </c>
      <c r="BW263" s="227">
        <v>0</v>
      </c>
      <c r="BX263" s="227">
        <v>0</v>
      </c>
      <c r="BZ263" s="126" t="s">
        <v>511</v>
      </c>
      <c r="CA263" s="126" t="s">
        <v>512</v>
      </c>
      <c r="CB263" s="227">
        <v>0</v>
      </c>
      <c r="CC263" s="227">
        <v>0</v>
      </c>
      <c r="CD263" s="227">
        <v>0</v>
      </c>
      <c r="CE263" s="227">
        <v>0</v>
      </c>
    </row>
    <row r="264" spans="1:83">
      <c r="A264" s="126" t="s">
        <v>513</v>
      </c>
      <c r="B264" s="126" t="s">
        <v>514</v>
      </c>
      <c r="C264" s="227">
        <v>0</v>
      </c>
      <c r="D264" s="227">
        <v>0</v>
      </c>
      <c r="E264" s="227">
        <v>0</v>
      </c>
      <c r="F264" s="227">
        <v>0</v>
      </c>
      <c r="H264" s="126" t="s">
        <v>513</v>
      </c>
      <c r="I264" s="126" t="s">
        <v>514</v>
      </c>
      <c r="J264" s="227">
        <v>0</v>
      </c>
      <c r="K264" s="227">
        <v>0</v>
      </c>
      <c r="L264" s="227">
        <v>0</v>
      </c>
      <c r="M264" s="227">
        <v>0</v>
      </c>
      <c r="O264" s="126" t="s">
        <v>513</v>
      </c>
      <c r="P264" s="126" t="s">
        <v>514</v>
      </c>
      <c r="Q264" s="227">
        <v>0</v>
      </c>
      <c r="R264" s="227">
        <v>0</v>
      </c>
      <c r="S264" s="227">
        <v>0</v>
      </c>
      <c r="T264" s="227">
        <v>0</v>
      </c>
      <c r="V264" s="126" t="s">
        <v>513</v>
      </c>
      <c r="W264" s="126" t="s">
        <v>514</v>
      </c>
      <c r="X264" s="227">
        <v>0</v>
      </c>
      <c r="Y264" s="227">
        <v>0</v>
      </c>
      <c r="Z264" s="227">
        <v>0</v>
      </c>
      <c r="AA264" s="227">
        <v>0</v>
      </c>
      <c r="AC264" s="126" t="s">
        <v>513</v>
      </c>
      <c r="AD264" s="126" t="s">
        <v>514</v>
      </c>
      <c r="AE264" s="227">
        <v>0</v>
      </c>
      <c r="AF264" s="227">
        <v>0</v>
      </c>
      <c r="AG264" s="227">
        <v>0</v>
      </c>
      <c r="AH264" s="227">
        <v>0</v>
      </c>
      <c r="AJ264" s="126" t="s">
        <v>513</v>
      </c>
      <c r="AK264" s="126" t="s">
        <v>514</v>
      </c>
      <c r="AL264" s="227">
        <v>0</v>
      </c>
      <c r="AM264" s="227">
        <v>0</v>
      </c>
      <c r="AN264" s="227">
        <v>0</v>
      </c>
      <c r="AO264" s="227">
        <v>0</v>
      </c>
      <c r="AQ264" s="126" t="s">
        <v>513</v>
      </c>
      <c r="AR264" s="126" t="s">
        <v>514</v>
      </c>
      <c r="AS264" s="227">
        <v>0</v>
      </c>
      <c r="AT264" s="227">
        <v>0</v>
      </c>
      <c r="AU264" s="227">
        <v>0</v>
      </c>
      <c r="AV264" s="227">
        <v>0</v>
      </c>
      <c r="AX264" s="126" t="s">
        <v>513</v>
      </c>
      <c r="AY264" s="126" t="s">
        <v>514</v>
      </c>
      <c r="AZ264" s="227">
        <v>0</v>
      </c>
      <c r="BA264" s="227">
        <v>0</v>
      </c>
      <c r="BB264" s="227">
        <v>0</v>
      </c>
      <c r="BC264" s="227">
        <v>0</v>
      </c>
      <c r="BE264" s="126" t="s">
        <v>513</v>
      </c>
      <c r="BF264" s="126" t="s">
        <v>514</v>
      </c>
      <c r="BG264" s="227">
        <v>0</v>
      </c>
      <c r="BH264" s="227">
        <v>0</v>
      </c>
      <c r="BI264" s="227">
        <v>0</v>
      </c>
      <c r="BJ264" s="227">
        <v>0</v>
      </c>
      <c r="BL264" s="126" t="s">
        <v>513</v>
      </c>
      <c r="BM264" s="126" t="s">
        <v>514</v>
      </c>
      <c r="BN264" s="227">
        <v>0</v>
      </c>
      <c r="BO264" s="227">
        <v>0</v>
      </c>
      <c r="BP264" s="227">
        <v>0</v>
      </c>
      <c r="BQ264" s="227">
        <v>0</v>
      </c>
      <c r="BS264" s="126" t="s">
        <v>513</v>
      </c>
      <c r="BT264" s="126" t="s">
        <v>514</v>
      </c>
      <c r="BU264" s="227">
        <v>0</v>
      </c>
      <c r="BV264" s="227">
        <v>0</v>
      </c>
      <c r="BW264" s="227">
        <v>0</v>
      </c>
      <c r="BX264" s="227">
        <v>0</v>
      </c>
      <c r="BZ264" s="126" t="s">
        <v>513</v>
      </c>
      <c r="CA264" s="126" t="s">
        <v>514</v>
      </c>
      <c r="CB264" s="227">
        <v>0</v>
      </c>
      <c r="CC264" s="227">
        <v>0</v>
      </c>
      <c r="CD264" s="227">
        <v>0</v>
      </c>
      <c r="CE264" s="227">
        <v>0</v>
      </c>
    </row>
    <row r="265" spans="1:83">
      <c r="A265" s="126" t="s">
        <v>515</v>
      </c>
      <c r="B265" s="126" t="s">
        <v>516</v>
      </c>
      <c r="C265" s="227">
        <v>0</v>
      </c>
      <c r="D265" s="227">
        <v>0</v>
      </c>
      <c r="E265" s="227">
        <v>0</v>
      </c>
      <c r="F265" s="227">
        <v>0</v>
      </c>
      <c r="H265" s="126" t="s">
        <v>515</v>
      </c>
      <c r="I265" s="126" t="s">
        <v>516</v>
      </c>
      <c r="J265" s="227">
        <v>0</v>
      </c>
      <c r="K265" s="227">
        <v>0</v>
      </c>
      <c r="L265" s="227">
        <v>0</v>
      </c>
      <c r="M265" s="227">
        <v>0</v>
      </c>
      <c r="O265" s="126" t="s">
        <v>515</v>
      </c>
      <c r="P265" s="126" t="s">
        <v>516</v>
      </c>
      <c r="Q265" s="227">
        <v>0</v>
      </c>
      <c r="R265" s="227">
        <v>0</v>
      </c>
      <c r="S265" s="227">
        <v>0</v>
      </c>
      <c r="T265" s="227">
        <v>0</v>
      </c>
      <c r="V265" s="126" t="s">
        <v>515</v>
      </c>
      <c r="W265" s="126" t="s">
        <v>516</v>
      </c>
      <c r="X265" s="227">
        <v>0</v>
      </c>
      <c r="Y265" s="227">
        <v>0</v>
      </c>
      <c r="Z265" s="227">
        <v>0</v>
      </c>
      <c r="AA265" s="227">
        <v>0</v>
      </c>
      <c r="AC265" s="126" t="s">
        <v>515</v>
      </c>
      <c r="AD265" s="126" t="s">
        <v>516</v>
      </c>
      <c r="AE265" s="227">
        <v>0</v>
      </c>
      <c r="AF265" s="227">
        <v>0</v>
      </c>
      <c r="AG265" s="227">
        <v>0</v>
      </c>
      <c r="AH265" s="227">
        <v>0</v>
      </c>
      <c r="AJ265" s="126" t="s">
        <v>515</v>
      </c>
      <c r="AK265" s="126" t="s">
        <v>516</v>
      </c>
      <c r="AL265" s="227">
        <v>0</v>
      </c>
      <c r="AM265" s="227">
        <v>0</v>
      </c>
      <c r="AN265" s="227">
        <v>0</v>
      </c>
      <c r="AO265" s="227">
        <v>0</v>
      </c>
      <c r="AQ265" s="126" t="s">
        <v>515</v>
      </c>
      <c r="AR265" s="126" t="s">
        <v>516</v>
      </c>
      <c r="AS265" s="227">
        <v>0</v>
      </c>
      <c r="AT265" s="227">
        <v>0</v>
      </c>
      <c r="AU265" s="227">
        <v>0</v>
      </c>
      <c r="AV265" s="227">
        <v>0</v>
      </c>
      <c r="AX265" s="126" t="s">
        <v>515</v>
      </c>
      <c r="AY265" s="126" t="s">
        <v>516</v>
      </c>
      <c r="AZ265" s="227">
        <v>0</v>
      </c>
      <c r="BA265" s="227">
        <v>0</v>
      </c>
      <c r="BB265" s="227">
        <v>0</v>
      </c>
      <c r="BC265" s="227">
        <v>0</v>
      </c>
      <c r="BE265" s="126" t="s">
        <v>515</v>
      </c>
      <c r="BF265" s="126" t="s">
        <v>516</v>
      </c>
      <c r="BG265" s="227">
        <v>0</v>
      </c>
      <c r="BH265" s="227">
        <v>0</v>
      </c>
      <c r="BI265" s="227">
        <v>0</v>
      </c>
      <c r="BJ265" s="227">
        <v>0</v>
      </c>
      <c r="BL265" s="126" t="s">
        <v>515</v>
      </c>
      <c r="BM265" s="126" t="s">
        <v>516</v>
      </c>
      <c r="BN265" s="227">
        <v>0</v>
      </c>
      <c r="BO265" s="227">
        <v>0</v>
      </c>
      <c r="BP265" s="227">
        <v>0</v>
      </c>
      <c r="BQ265" s="227">
        <v>0</v>
      </c>
      <c r="BS265" s="126" t="s">
        <v>515</v>
      </c>
      <c r="BT265" s="126" t="s">
        <v>516</v>
      </c>
      <c r="BU265" s="227">
        <v>0</v>
      </c>
      <c r="BV265" s="227">
        <v>0</v>
      </c>
      <c r="BW265" s="227">
        <v>0</v>
      </c>
      <c r="BX265" s="227">
        <v>0</v>
      </c>
      <c r="BZ265" s="126" t="s">
        <v>515</v>
      </c>
      <c r="CA265" s="126" t="s">
        <v>516</v>
      </c>
      <c r="CB265" s="227">
        <v>0</v>
      </c>
      <c r="CC265" s="227">
        <v>0</v>
      </c>
      <c r="CD265" s="227">
        <v>0</v>
      </c>
      <c r="CE265" s="227">
        <v>0</v>
      </c>
    </row>
    <row r="266" spans="1:83">
      <c r="A266" s="126" t="s">
        <v>517</v>
      </c>
      <c r="B266" s="126" t="s">
        <v>518</v>
      </c>
      <c r="C266" s="227">
        <v>0</v>
      </c>
      <c r="D266" s="227">
        <v>0</v>
      </c>
      <c r="E266" s="227">
        <v>0</v>
      </c>
      <c r="F266" s="227">
        <v>0</v>
      </c>
      <c r="H266" s="126" t="s">
        <v>517</v>
      </c>
      <c r="I266" s="126" t="s">
        <v>518</v>
      </c>
      <c r="J266" s="227">
        <v>0</v>
      </c>
      <c r="K266" s="227">
        <v>0</v>
      </c>
      <c r="L266" s="227">
        <v>0</v>
      </c>
      <c r="M266" s="227">
        <v>0</v>
      </c>
      <c r="O266" s="126" t="s">
        <v>517</v>
      </c>
      <c r="P266" s="126" t="s">
        <v>518</v>
      </c>
      <c r="Q266" s="227">
        <v>0</v>
      </c>
      <c r="R266" s="227">
        <v>0</v>
      </c>
      <c r="S266" s="227">
        <v>0</v>
      </c>
      <c r="T266" s="227">
        <v>0</v>
      </c>
      <c r="V266" s="126" t="s">
        <v>517</v>
      </c>
      <c r="W266" s="126" t="s">
        <v>518</v>
      </c>
      <c r="X266" s="227">
        <v>0</v>
      </c>
      <c r="Y266" s="227">
        <v>0</v>
      </c>
      <c r="Z266" s="227">
        <v>0</v>
      </c>
      <c r="AA266" s="227">
        <v>0</v>
      </c>
      <c r="AC266" s="126" t="s">
        <v>517</v>
      </c>
      <c r="AD266" s="126" t="s">
        <v>518</v>
      </c>
      <c r="AE266" s="227">
        <v>0</v>
      </c>
      <c r="AF266" s="227">
        <v>0</v>
      </c>
      <c r="AG266" s="227">
        <v>0</v>
      </c>
      <c r="AH266" s="227">
        <v>0</v>
      </c>
      <c r="AJ266" s="126" t="s">
        <v>517</v>
      </c>
      <c r="AK266" s="126" t="s">
        <v>518</v>
      </c>
      <c r="AL266" s="227">
        <v>0</v>
      </c>
      <c r="AM266" s="227">
        <v>0</v>
      </c>
      <c r="AN266" s="227">
        <v>0</v>
      </c>
      <c r="AO266" s="227">
        <v>0</v>
      </c>
      <c r="AQ266" s="126" t="s">
        <v>517</v>
      </c>
      <c r="AR266" s="126" t="s">
        <v>518</v>
      </c>
      <c r="AS266" s="227">
        <v>0</v>
      </c>
      <c r="AT266" s="227">
        <v>0</v>
      </c>
      <c r="AU266" s="227">
        <v>0</v>
      </c>
      <c r="AV266" s="227">
        <v>0</v>
      </c>
      <c r="AX266" s="126" t="s">
        <v>517</v>
      </c>
      <c r="AY266" s="126" t="s">
        <v>518</v>
      </c>
      <c r="AZ266" s="227">
        <v>0</v>
      </c>
      <c r="BA266" s="227">
        <v>0</v>
      </c>
      <c r="BB266" s="227">
        <v>0</v>
      </c>
      <c r="BC266" s="227">
        <v>0</v>
      </c>
      <c r="BE266" s="126" t="s">
        <v>517</v>
      </c>
      <c r="BF266" s="126" t="s">
        <v>518</v>
      </c>
      <c r="BG266" s="227">
        <v>0</v>
      </c>
      <c r="BH266" s="227">
        <v>0</v>
      </c>
      <c r="BI266" s="227">
        <v>0</v>
      </c>
      <c r="BJ266" s="227">
        <v>0</v>
      </c>
      <c r="BL266" s="126" t="s">
        <v>517</v>
      </c>
      <c r="BM266" s="126" t="s">
        <v>518</v>
      </c>
      <c r="BN266" s="227">
        <v>0</v>
      </c>
      <c r="BO266" s="227">
        <v>0</v>
      </c>
      <c r="BP266" s="227">
        <v>0</v>
      </c>
      <c r="BQ266" s="227">
        <v>0</v>
      </c>
      <c r="BS266" s="126" t="s">
        <v>517</v>
      </c>
      <c r="BT266" s="126" t="s">
        <v>518</v>
      </c>
      <c r="BU266" s="227">
        <v>0</v>
      </c>
      <c r="BV266" s="227">
        <v>0</v>
      </c>
      <c r="BW266" s="227">
        <v>0</v>
      </c>
      <c r="BX266" s="227">
        <v>0</v>
      </c>
      <c r="BZ266" s="126" t="s">
        <v>517</v>
      </c>
      <c r="CA266" s="126" t="s">
        <v>518</v>
      </c>
      <c r="CB266" s="227">
        <v>0</v>
      </c>
      <c r="CC266" s="227">
        <v>0</v>
      </c>
      <c r="CD266" s="227">
        <v>0</v>
      </c>
      <c r="CE266" s="227">
        <v>0</v>
      </c>
    </row>
    <row r="267" spans="1:83">
      <c r="A267" s="126" t="s">
        <v>519</v>
      </c>
      <c r="B267" s="126" t="s">
        <v>520</v>
      </c>
      <c r="C267" s="227">
        <v>0</v>
      </c>
      <c r="D267" s="227">
        <v>0</v>
      </c>
      <c r="E267" s="227">
        <v>0</v>
      </c>
      <c r="F267" s="227">
        <v>0</v>
      </c>
      <c r="H267" s="126" t="s">
        <v>519</v>
      </c>
      <c r="I267" s="126" t="s">
        <v>520</v>
      </c>
      <c r="J267" s="227">
        <v>0</v>
      </c>
      <c r="K267" s="227">
        <v>0</v>
      </c>
      <c r="L267" s="227">
        <v>0</v>
      </c>
      <c r="M267" s="227">
        <v>0</v>
      </c>
      <c r="O267" s="126" t="s">
        <v>519</v>
      </c>
      <c r="P267" s="126" t="s">
        <v>520</v>
      </c>
      <c r="Q267" s="227">
        <v>0</v>
      </c>
      <c r="R267" s="227">
        <v>0</v>
      </c>
      <c r="S267" s="227">
        <v>0</v>
      </c>
      <c r="T267" s="227">
        <v>0</v>
      </c>
      <c r="V267" s="126" t="s">
        <v>519</v>
      </c>
      <c r="W267" s="126" t="s">
        <v>520</v>
      </c>
      <c r="X267" s="227">
        <v>0</v>
      </c>
      <c r="Y267" s="227">
        <v>0</v>
      </c>
      <c r="Z267" s="227">
        <v>0</v>
      </c>
      <c r="AA267" s="227">
        <v>0</v>
      </c>
      <c r="AC267" s="126" t="s">
        <v>519</v>
      </c>
      <c r="AD267" s="126" t="s">
        <v>520</v>
      </c>
      <c r="AE267" s="227">
        <v>0</v>
      </c>
      <c r="AF267" s="227">
        <v>0</v>
      </c>
      <c r="AG267" s="227">
        <v>0</v>
      </c>
      <c r="AH267" s="227">
        <v>0</v>
      </c>
      <c r="AJ267" s="126" t="s">
        <v>519</v>
      </c>
      <c r="AK267" s="126" t="s">
        <v>520</v>
      </c>
      <c r="AL267" s="227">
        <v>0</v>
      </c>
      <c r="AM267" s="227">
        <v>0</v>
      </c>
      <c r="AN267" s="227">
        <v>0</v>
      </c>
      <c r="AO267" s="227">
        <v>0</v>
      </c>
      <c r="AQ267" s="126" t="s">
        <v>519</v>
      </c>
      <c r="AR267" s="126" t="s">
        <v>520</v>
      </c>
      <c r="AS267" s="227">
        <v>0</v>
      </c>
      <c r="AT267" s="227">
        <v>0</v>
      </c>
      <c r="AU267" s="227">
        <v>0</v>
      </c>
      <c r="AV267" s="227">
        <v>0</v>
      </c>
      <c r="AX267" s="126" t="s">
        <v>519</v>
      </c>
      <c r="AY267" s="126" t="s">
        <v>520</v>
      </c>
      <c r="AZ267" s="227">
        <v>0</v>
      </c>
      <c r="BA267" s="227">
        <v>0</v>
      </c>
      <c r="BB267" s="227">
        <v>0</v>
      </c>
      <c r="BC267" s="227">
        <v>0</v>
      </c>
      <c r="BE267" s="126" t="s">
        <v>519</v>
      </c>
      <c r="BF267" s="126" t="s">
        <v>520</v>
      </c>
      <c r="BG267" s="227">
        <v>0</v>
      </c>
      <c r="BH267" s="227">
        <v>0</v>
      </c>
      <c r="BI267" s="227">
        <v>0</v>
      </c>
      <c r="BJ267" s="227">
        <v>0</v>
      </c>
      <c r="BL267" s="126" t="s">
        <v>519</v>
      </c>
      <c r="BM267" s="126" t="s">
        <v>520</v>
      </c>
      <c r="BN267" s="227">
        <v>0</v>
      </c>
      <c r="BO267" s="227">
        <v>0</v>
      </c>
      <c r="BP267" s="227">
        <v>0</v>
      </c>
      <c r="BQ267" s="227">
        <v>0</v>
      </c>
      <c r="BS267" s="126" t="s">
        <v>519</v>
      </c>
      <c r="BT267" s="126" t="s">
        <v>520</v>
      </c>
      <c r="BU267" s="227">
        <v>0</v>
      </c>
      <c r="BV267" s="227">
        <v>0</v>
      </c>
      <c r="BW267" s="227">
        <v>0</v>
      </c>
      <c r="BX267" s="227">
        <v>0</v>
      </c>
      <c r="BZ267" s="126" t="s">
        <v>519</v>
      </c>
      <c r="CA267" s="126" t="s">
        <v>520</v>
      </c>
      <c r="CB267" s="227">
        <v>0</v>
      </c>
      <c r="CC267" s="227">
        <v>0</v>
      </c>
      <c r="CD267" s="227">
        <v>0</v>
      </c>
      <c r="CE267" s="227">
        <v>0</v>
      </c>
    </row>
    <row r="268" spans="1:83">
      <c r="A268" s="126" t="s">
        <v>521</v>
      </c>
      <c r="B268" s="126" t="s">
        <v>522</v>
      </c>
      <c r="C268" s="227">
        <v>0</v>
      </c>
      <c r="D268" s="227">
        <v>0</v>
      </c>
      <c r="E268" s="227">
        <v>0</v>
      </c>
      <c r="F268" s="227">
        <v>0</v>
      </c>
      <c r="H268" s="126" t="s">
        <v>521</v>
      </c>
      <c r="I268" s="126" t="s">
        <v>522</v>
      </c>
      <c r="J268" s="227">
        <v>0</v>
      </c>
      <c r="K268" s="227">
        <v>0</v>
      </c>
      <c r="L268" s="227">
        <v>0</v>
      </c>
      <c r="M268" s="227">
        <v>0</v>
      </c>
      <c r="O268" s="126" t="s">
        <v>521</v>
      </c>
      <c r="P268" s="126" t="s">
        <v>522</v>
      </c>
      <c r="Q268" s="227">
        <v>0</v>
      </c>
      <c r="R268" s="227">
        <v>0</v>
      </c>
      <c r="S268" s="227">
        <v>0</v>
      </c>
      <c r="T268" s="227">
        <v>0</v>
      </c>
      <c r="V268" s="126" t="s">
        <v>521</v>
      </c>
      <c r="W268" s="126" t="s">
        <v>522</v>
      </c>
      <c r="X268" s="227">
        <v>0</v>
      </c>
      <c r="Y268" s="227">
        <v>0</v>
      </c>
      <c r="Z268" s="227">
        <v>0</v>
      </c>
      <c r="AA268" s="227">
        <v>0</v>
      </c>
      <c r="AC268" s="126" t="s">
        <v>521</v>
      </c>
      <c r="AD268" s="126" t="s">
        <v>522</v>
      </c>
      <c r="AE268" s="227">
        <v>0</v>
      </c>
      <c r="AF268" s="227">
        <v>0</v>
      </c>
      <c r="AG268" s="227">
        <v>0</v>
      </c>
      <c r="AH268" s="227">
        <v>0</v>
      </c>
      <c r="AJ268" s="126" t="s">
        <v>521</v>
      </c>
      <c r="AK268" s="126" t="s">
        <v>522</v>
      </c>
      <c r="AL268" s="227">
        <v>0</v>
      </c>
      <c r="AM268" s="227">
        <v>0</v>
      </c>
      <c r="AN268" s="227">
        <v>0</v>
      </c>
      <c r="AO268" s="227">
        <v>0</v>
      </c>
      <c r="AQ268" s="126" t="s">
        <v>521</v>
      </c>
      <c r="AR268" s="126" t="s">
        <v>522</v>
      </c>
      <c r="AS268" s="227">
        <v>0</v>
      </c>
      <c r="AT268" s="227">
        <v>0</v>
      </c>
      <c r="AU268" s="227">
        <v>0</v>
      </c>
      <c r="AV268" s="227">
        <v>0</v>
      </c>
      <c r="AX268" s="126" t="s">
        <v>521</v>
      </c>
      <c r="AY268" s="126" t="s">
        <v>522</v>
      </c>
      <c r="AZ268" s="227">
        <v>0</v>
      </c>
      <c r="BA268" s="227">
        <v>0</v>
      </c>
      <c r="BB268" s="227">
        <v>0</v>
      </c>
      <c r="BC268" s="227">
        <v>0</v>
      </c>
      <c r="BE268" s="126" t="s">
        <v>521</v>
      </c>
      <c r="BF268" s="126" t="s">
        <v>522</v>
      </c>
      <c r="BG268" s="227">
        <v>0</v>
      </c>
      <c r="BH268" s="227">
        <v>0</v>
      </c>
      <c r="BI268" s="227">
        <v>0</v>
      </c>
      <c r="BJ268" s="227">
        <v>0</v>
      </c>
      <c r="BL268" s="126" t="s">
        <v>521</v>
      </c>
      <c r="BM268" s="126" t="s">
        <v>522</v>
      </c>
      <c r="BN268" s="227">
        <v>0</v>
      </c>
      <c r="BO268" s="227">
        <v>0</v>
      </c>
      <c r="BP268" s="227">
        <v>0</v>
      </c>
      <c r="BQ268" s="227">
        <v>0</v>
      </c>
      <c r="BS268" s="126" t="s">
        <v>521</v>
      </c>
      <c r="BT268" s="126" t="s">
        <v>522</v>
      </c>
      <c r="BU268" s="227">
        <v>0</v>
      </c>
      <c r="BV268" s="227">
        <v>0</v>
      </c>
      <c r="BW268" s="227">
        <v>0</v>
      </c>
      <c r="BX268" s="227">
        <v>0</v>
      </c>
      <c r="BZ268" s="126" t="s">
        <v>521</v>
      </c>
      <c r="CA268" s="126" t="s">
        <v>522</v>
      </c>
      <c r="CB268" s="227">
        <v>0</v>
      </c>
      <c r="CC268" s="227">
        <v>0</v>
      </c>
      <c r="CD268" s="227">
        <v>0</v>
      </c>
      <c r="CE268" s="227">
        <v>0</v>
      </c>
    </row>
    <row r="269" spans="1:83">
      <c r="A269" s="126" t="s">
        <v>523</v>
      </c>
      <c r="B269" s="126" t="s">
        <v>524</v>
      </c>
      <c r="C269" s="227">
        <v>0</v>
      </c>
      <c r="D269" s="227">
        <v>0</v>
      </c>
      <c r="E269" s="227">
        <v>0</v>
      </c>
      <c r="F269" s="227">
        <v>0</v>
      </c>
      <c r="H269" s="126" t="s">
        <v>523</v>
      </c>
      <c r="I269" s="126" t="s">
        <v>524</v>
      </c>
      <c r="J269" s="227">
        <v>0</v>
      </c>
      <c r="K269" s="227">
        <v>0</v>
      </c>
      <c r="L269" s="227">
        <v>0</v>
      </c>
      <c r="M269" s="227">
        <v>0</v>
      </c>
      <c r="O269" s="126" t="s">
        <v>523</v>
      </c>
      <c r="P269" s="126" t="s">
        <v>524</v>
      </c>
      <c r="Q269" s="227">
        <v>0</v>
      </c>
      <c r="R269" s="227">
        <v>0</v>
      </c>
      <c r="S269" s="227">
        <v>0</v>
      </c>
      <c r="T269" s="227">
        <v>0</v>
      </c>
      <c r="V269" s="126" t="s">
        <v>523</v>
      </c>
      <c r="W269" s="126" t="s">
        <v>524</v>
      </c>
      <c r="X269" s="227">
        <v>0</v>
      </c>
      <c r="Y269" s="227">
        <v>0</v>
      </c>
      <c r="Z269" s="227">
        <v>0</v>
      </c>
      <c r="AA269" s="227">
        <v>0</v>
      </c>
      <c r="AC269" s="126" t="s">
        <v>523</v>
      </c>
      <c r="AD269" s="126" t="s">
        <v>524</v>
      </c>
      <c r="AE269" s="227">
        <v>0</v>
      </c>
      <c r="AF269" s="227">
        <v>0</v>
      </c>
      <c r="AG269" s="227">
        <v>0</v>
      </c>
      <c r="AH269" s="227">
        <v>0</v>
      </c>
      <c r="AJ269" s="126" t="s">
        <v>523</v>
      </c>
      <c r="AK269" s="126" t="s">
        <v>524</v>
      </c>
      <c r="AL269" s="227">
        <v>0</v>
      </c>
      <c r="AM269" s="227">
        <v>0</v>
      </c>
      <c r="AN269" s="227">
        <v>0</v>
      </c>
      <c r="AO269" s="227">
        <v>0</v>
      </c>
      <c r="AQ269" s="126" t="s">
        <v>523</v>
      </c>
      <c r="AR269" s="126" t="s">
        <v>524</v>
      </c>
      <c r="AS269" s="227">
        <v>0</v>
      </c>
      <c r="AT269" s="227">
        <v>0</v>
      </c>
      <c r="AU269" s="227">
        <v>0</v>
      </c>
      <c r="AV269" s="227">
        <v>0</v>
      </c>
      <c r="AX269" s="126" t="s">
        <v>523</v>
      </c>
      <c r="AY269" s="126" t="s">
        <v>524</v>
      </c>
      <c r="AZ269" s="227">
        <v>0</v>
      </c>
      <c r="BA269" s="227">
        <v>0</v>
      </c>
      <c r="BB269" s="227">
        <v>0</v>
      </c>
      <c r="BC269" s="227">
        <v>0</v>
      </c>
      <c r="BE269" s="126" t="s">
        <v>523</v>
      </c>
      <c r="BF269" s="126" t="s">
        <v>524</v>
      </c>
      <c r="BG269" s="227">
        <v>0</v>
      </c>
      <c r="BH269" s="227">
        <v>0</v>
      </c>
      <c r="BI269" s="227">
        <v>0</v>
      </c>
      <c r="BJ269" s="227">
        <v>0</v>
      </c>
      <c r="BL269" s="126" t="s">
        <v>523</v>
      </c>
      <c r="BM269" s="126" t="s">
        <v>524</v>
      </c>
      <c r="BN269" s="227">
        <v>0</v>
      </c>
      <c r="BO269" s="227">
        <v>0</v>
      </c>
      <c r="BP269" s="227">
        <v>0</v>
      </c>
      <c r="BQ269" s="227">
        <v>0</v>
      </c>
      <c r="BS269" s="126" t="s">
        <v>523</v>
      </c>
      <c r="BT269" s="126" t="s">
        <v>524</v>
      </c>
      <c r="BU269" s="227">
        <v>0</v>
      </c>
      <c r="BV269" s="227">
        <v>0</v>
      </c>
      <c r="BW269" s="227">
        <v>0</v>
      </c>
      <c r="BX269" s="227">
        <v>0</v>
      </c>
      <c r="BZ269" s="126" t="s">
        <v>523</v>
      </c>
      <c r="CA269" s="126" t="s">
        <v>524</v>
      </c>
      <c r="CB269" s="227">
        <v>0</v>
      </c>
      <c r="CC269" s="227">
        <v>0</v>
      </c>
      <c r="CD269" s="227">
        <v>0</v>
      </c>
      <c r="CE269" s="227">
        <v>0</v>
      </c>
    </row>
    <row r="270" spans="1:83">
      <c r="A270" s="126" t="s">
        <v>525</v>
      </c>
      <c r="B270" s="126" t="s">
        <v>526</v>
      </c>
      <c r="C270" s="227">
        <v>0</v>
      </c>
      <c r="D270" s="227">
        <v>0</v>
      </c>
      <c r="E270" s="227">
        <v>0</v>
      </c>
      <c r="F270" s="227">
        <v>0</v>
      </c>
      <c r="H270" s="126" t="s">
        <v>525</v>
      </c>
      <c r="I270" s="126" t="s">
        <v>526</v>
      </c>
      <c r="J270" s="227">
        <v>0</v>
      </c>
      <c r="K270" s="227">
        <v>0</v>
      </c>
      <c r="L270" s="227">
        <v>0</v>
      </c>
      <c r="M270" s="227">
        <v>0</v>
      </c>
      <c r="O270" s="126" t="s">
        <v>525</v>
      </c>
      <c r="P270" s="126" t="s">
        <v>526</v>
      </c>
      <c r="Q270" s="227">
        <v>0</v>
      </c>
      <c r="R270" s="227">
        <v>0</v>
      </c>
      <c r="S270" s="227">
        <v>0</v>
      </c>
      <c r="T270" s="227">
        <v>0</v>
      </c>
      <c r="V270" s="126" t="s">
        <v>525</v>
      </c>
      <c r="W270" s="126" t="s">
        <v>526</v>
      </c>
      <c r="X270" s="227">
        <v>0</v>
      </c>
      <c r="Y270" s="227">
        <v>0</v>
      </c>
      <c r="Z270" s="227">
        <v>0</v>
      </c>
      <c r="AA270" s="227">
        <v>0</v>
      </c>
      <c r="AC270" s="126" t="s">
        <v>525</v>
      </c>
      <c r="AD270" s="126" t="s">
        <v>526</v>
      </c>
      <c r="AE270" s="227">
        <v>0</v>
      </c>
      <c r="AF270" s="227">
        <v>0</v>
      </c>
      <c r="AG270" s="227">
        <v>0</v>
      </c>
      <c r="AH270" s="227">
        <v>0</v>
      </c>
      <c r="AJ270" s="126" t="s">
        <v>525</v>
      </c>
      <c r="AK270" s="126" t="s">
        <v>526</v>
      </c>
      <c r="AL270" s="227">
        <v>0</v>
      </c>
      <c r="AM270" s="227">
        <v>0</v>
      </c>
      <c r="AN270" s="227">
        <v>0</v>
      </c>
      <c r="AO270" s="227">
        <v>0</v>
      </c>
      <c r="AQ270" s="126" t="s">
        <v>525</v>
      </c>
      <c r="AR270" s="126" t="s">
        <v>526</v>
      </c>
      <c r="AS270" s="227">
        <v>0</v>
      </c>
      <c r="AT270" s="227">
        <v>0</v>
      </c>
      <c r="AU270" s="227">
        <v>0</v>
      </c>
      <c r="AV270" s="227">
        <v>0</v>
      </c>
      <c r="AX270" s="126" t="s">
        <v>525</v>
      </c>
      <c r="AY270" s="126" t="s">
        <v>526</v>
      </c>
      <c r="AZ270" s="227">
        <v>0</v>
      </c>
      <c r="BA270" s="227">
        <v>0</v>
      </c>
      <c r="BB270" s="227">
        <v>0</v>
      </c>
      <c r="BC270" s="227">
        <v>0</v>
      </c>
      <c r="BE270" s="126" t="s">
        <v>525</v>
      </c>
      <c r="BF270" s="126" t="s">
        <v>526</v>
      </c>
      <c r="BG270" s="227">
        <v>0</v>
      </c>
      <c r="BH270" s="227">
        <v>0</v>
      </c>
      <c r="BI270" s="227">
        <v>0</v>
      </c>
      <c r="BJ270" s="227">
        <v>0</v>
      </c>
      <c r="BL270" s="126" t="s">
        <v>525</v>
      </c>
      <c r="BM270" s="126" t="s">
        <v>526</v>
      </c>
      <c r="BN270" s="227">
        <v>0</v>
      </c>
      <c r="BO270" s="227">
        <v>0</v>
      </c>
      <c r="BP270" s="227">
        <v>0</v>
      </c>
      <c r="BQ270" s="227">
        <v>0</v>
      </c>
      <c r="BS270" s="126" t="s">
        <v>525</v>
      </c>
      <c r="BT270" s="126" t="s">
        <v>526</v>
      </c>
      <c r="BU270" s="227">
        <v>0</v>
      </c>
      <c r="BV270" s="227">
        <v>0</v>
      </c>
      <c r="BW270" s="227">
        <v>0</v>
      </c>
      <c r="BX270" s="227">
        <v>0</v>
      </c>
      <c r="BZ270" s="126" t="s">
        <v>525</v>
      </c>
      <c r="CA270" s="126" t="s">
        <v>526</v>
      </c>
      <c r="CB270" s="227">
        <v>0</v>
      </c>
      <c r="CC270" s="227">
        <v>0</v>
      </c>
      <c r="CD270" s="227">
        <v>0</v>
      </c>
      <c r="CE270" s="227">
        <v>0</v>
      </c>
    </row>
    <row r="271" spans="1:83">
      <c r="A271" s="126" t="s">
        <v>527</v>
      </c>
      <c r="B271" s="126" t="s">
        <v>528</v>
      </c>
      <c r="C271" s="227">
        <v>0</v>
      </c>
      <c r="D271" s="227">
        <v>0</v>
      </c>
      <c r="E271" s="227">
        <v>0</v>
      </c>
      <c r="F271" s="227">
        <v>0</v>
      </c>
      <c r="H271" s="126" t="s">
        <v>527</v>
      </c>
      <c r="I271" s="126" t="s">
        <v>528</v>
      </c>
      <c r="J271" s="227">
        <v>0</v>
      </c>
      <c r="K271" s="227">
        <v>0</v>
      </c>
      <c r="L271" s="227">
        <v>0</v>
      </c>
      <c r="M271" s="227">
        <v>0</v>
      </c>
      <c r="O271" s="126" t="s">
        <v>527</v>
      </c>
      <c r="P271" s="126" t="s">
        <v>528</v>
      </c>
      <c r="Q271" s="227">
        <v>0</v>
      </c>
      <c r="R271" s="227">
        <v>0</v>
      </c>
      <c r="S271" s="227">
        <v>0</v>
      </c>
      <c r="T271" s="227">
        <v>0</v>
      </c>
      <c r="V271" s="126" t="s">
        <v>527</v>
      </c>
      <c r="W271" s="126" t="s">
        <v>528</v>
      </c>
      <c r="X271" s="227">
        <v>0</v>
      </c>
      <c r="Y271" s="227">
        <v>0</v>
      </c>
      <c r="Z271" s="227">
        <v>0</v>
      </c>
      <c r="AA271" s="227">
        <v>0</v>
      </c>
      <c r="AC271" s="126" t="s">
        <v>527</v>
      </c>
      <c r="AD271" s="126" t="s">
        <v>528</v>
      </c>
      <c r="AE271" s="227">
        <v>0</v>
      </c>
      <c r="AF271" s="227">
        <v>0</v>
      </c>
      <c r="AG271" s="227">
        <v>0</v>
      </c>
      <c r="AH271" s="227">
        <v>0</v>
      </c>
      <c r="AJ271" s="126" t="s">
        <v>527</v>
      </c>
      <c r="AK271" s="126" t="s">
        <v>528</v>
      </c>
      <c r="AL271" s="227">
        <v>0</v>
      </c>
      <c r="AM271" s="227">
        <v>0</v>
      </c>
      <c r="AN271" s="227">
        <v>0</v>
      </c>
      <c r="AO271" s="227">
        <v>0</v>
      </c>
      <c r="AQ271" s="126" t="s">
        <v>527</v>
      </c>
      <c r="AR271" s="126" t="s">
        <v>528</v>
      </c>
      <c r="AS271" s="227">
        <v>0</v>
      </c>
      <c r="AT271" s="227">
        <v>0</v>
      </c>
      <c r="AU271" s="227">
        <v>0</v>
      </c>
      <c r="AV271" s="227">
        <v>0</v>
      </c>
      <c r="AX271" s="126" t="s">
        <v>527</v>
      </c>
      <c r="AY271" s="126" t="s">
        <v>528</v>
      </c>
      <c r="AZ271" s="227">
        <v>0</v>
      </c>
      <c r="BA271" s="227">
        <v>0</v>
      </c>
      <c r="BB271" s="227">
        <v>0</v>
      </c>
      <c r="BC271" s="227">
        <v>0</v>
      </c>
      <c r="BE271" s="126" t="s">
        <v>527</v>
      </c>
      <c r="BF271" s="126" t="s">
        <v>528</v>
      </c>
      <c r="BG271" s="227">
        <v>0</v>
      </c>
      <c r="BH271" s="227">
        <v>0</v>
      </c>
      <c r="BI271" s="227">
        <v>0</v>
      </c>
      <c r="BJ271" s="227">
        <v>0</v>
      </c>
      <c r="BL271" s="126" t="s">
        <v>527</v>
      </c>
      <c r="BM271" s="126" t="s">
        <v>528</v>
      </c>
      <c r="BN271" s="227">
        <v>0</v>
      </c>
      <c r="BO271" s="227">
        <v>0</v>
      </c>
      <c r="BP271" s="227">
        <v>0</v>
      </c>
      <c r="BQ271" s="227">
        <v>0</v>
      </c>
      <c r="BS271" s="126" t="s">
        <v>527</v>
      </c>
      <c r="BT271" s="126" t="s">
        <v>528</v>
      </c>
      <c r="BU271" s="227">
        <v>0</v>
      </c>
      <c r="BV271" s="227">
        <v>0</v>
      </c>
      <c r="BW271" s="227">
        <v>0</v>
      </c>
      <c r="BX271" s="227">
        <v>0</v>
      </c>
      <c r="BZ271" s="126" t="s">
        <v>527</v>
      </c>
      <c r="CA271" s="126" t="s">
        <v>528</v>
      </c>
      <c r="CB271" s="227">
        <v>0</v>
      </c>
      <c r="CC271" s="227">
        <v>0</v>
      </c>
      <c r="CD271" s="227">
        <v>0</v>
      </c>
      <c r="CE271" s="227">
        <v>0</v>
      </c>
    </row>
    <row r="272" spans="1:83">
      <c r="A272" s="126" t="s">
        <v>1126</v>
      </c>
      <c r="B272" s="126" t="s">
        <v>1150</v>
      </c>
      <c r="C272" s="227">
        <v>0</v>
      </c>
      <c r="D272" s="227">
        <v>0</v>
      </c>
      <c r="E272" s="227">
        <v>0</v>
      </c>
      <c r="F272" s="227">
        <v>0</v>
      </c>
      <c r="H272" s="126" t="s">
        <v>1126</v>
      </c>
      <c r="I272" s="126" t="s">
        <v>1150</v>
      </c>
      <c r="J272" s="227">
        <v>0</v>
      </c>
      <c r="K272" s="227">
        <v>0</v>
      </c>
      <c r="L272" s="227">
        <v>0</v>
      </c>
      <c r="M272" s="227">
        <v>0</v>
      </c>
      <c r="O272" s="126" t="s">
        <v>1126</v>
      </c>
      <c r="P272" s="126" t="s">
        <v>1150</v>
      </c>
      <c r="Q272" s="227">
        <v>0</v>
      </c>
      <c r="R272" s="227">
        <v>0</v>
      </c>
      <c r="S272" s="227">
        <v>0</v>
      </c>
      <c r="T272" s="227">
        <v>0</v>
      </c>
      <c r="V272" s="126" t="s">
        <v>1126</v>
      </c>
      <c r="W272" s="126" t="s">
        <v>1150</v>
      </c>
      <c r="X272" s="227">
        <v>0</v>
      </c>
      <c r="Y272" s="227">
        <v>0</v>
      </c>
      <c r="Z272" s="227">
        <v>0</v>
      </c>
      <c r="AA272" s="227">
        <v>0</v>
      </c>
      <c r="AC272" s="126" t="s">
        <v>1126</v>
      </c>
      <c r="AD272" s="126" t="s">
        <v>1150</v>
      </c>
      <c r="AE272" s="227">
        <v>0</v>
      </c>
      <c r="AF272" s="227">
        <v>0</v>
      </c>
      <c r="AG272" s="227">
        <v>0</v>
      </c>
      <c r="AH272" s="227">
        <v>0</v>
      </c>
      <c r="AJ272" s="126" t="s">
        <v>1126</v>
      </c>
      <c r="AK272" s="126" t="s">
        <v>1150</v>
      </c>
      <c r="AL272" s="227">
        <v>0</v>
      </c>
      <c r="AM272" s="227">
        <v>0</v>
      </c>
      <c r="AN272" s="227">
        <v>0</v>
      </c>
      <c r="AO272" s="227">
        <v>0</v>
      </c>
      <c r="AQ272" s="126" t="s">
        <v>1126</v>
      </c>
      <c r="AR272" s="126" t="s">
        <v>1150</v>
      </c>
      <c r="AS272" s="227">
        <v>0</v>
      </c>
      <c r="AT272" s="227">
        <v>0</v>
      </c>
      <c r="AU272" s="227">
        <v>0</v>
      </c>
      <c r="AV272" s="227">
        <v>0</v>
      </c>
      <c r="AX272" s="126" t="s">
        <v>1126</v>
      </c>
      <c r="AY272" s="126" t="s">
        <v>1150</v>
      </c>
      <c r="AZ272" s="227">
        <v>0</v>
      </c>
      <c r="BA272" s="227">
        <v>0</v>
      </c>
      <c r="BB272" s="227">
        <v>0</v>
      </c>
      <c r="BC272" s="227">
        <v>0</v>
      </c>
      <c r="BE272" s="126" t="s">
        <v>1126</v>
      </c>
      <c r="BF272" s="126" t="s">
        <v>1150</v>
      </c>
      <c r="BG272" s="227">
        <v>0</v>
      </c>
      <c r="BH272" s="227">
        <v>0</v>
      </c>
      <c r="BI272" s="227">
        <v>0</v>
      </c>
      <c r="BJ272" s="227">
        <v>0</v>
      </c>
      <c r="BL272" s="126" t="s">
        <v>1126</v>
      </c>
      <c r="BM272" s="126" t="s">
        <v>1150</v>
      </c>
      <c r="BN272" s="227">
        <v>0</v>
      </c>
      <c r="BO272" s="227">
        <v>0</v>
      </c>
      <c r="BP272" s="227">
        <v>0</v>
      </c>
      <c r="BQ272" s="227">
        <v>0</v>
      </c>
      <c r="BS272" s="126" t="s">
        <v>1126</v>
      </c>
      <c r="BT272" s="126" t="s">
        <v>1150</v>
      </c>
      <c r="BU272" s="227">
        <v>0</v>
      </c>
      <c r="BV272" s="227">
        <v>0</v>
      </c>
      <c r="BW272" s="227">
        <v>0</v>
      </c>
      <c r="BX272" s="227">
        <v>0</v>
      </c>
      <c r="BZ272" s="126" t="s">
        <v>1126</v>
      </c>
      <c r="CA272" s="126" t="s">
        <v>1150</v>
      </c>
      <c r="CB272" s="227">
        <v>0</v>
      </c>
      <c r="CC272" s="227">
        <v>0</v>
      </c>
      <c r="CD272" s="227">
        <v>0</v>
      </c>
      <c r="CE272" s="227">
        <v>0</v>
      </c>
    </row>
    <row r="273" spans="1:83">
      <c r="A273" s="126" t="s">
        <v>529</v>
      </c>
      <c r="B273" s="126" t="s">
        <v>530</v>
      </c>
      <c r="C273" s="227">
        <v>0</v>
      </c>
      <c r="D273" s="227">
        <v>0</v>
      </c>
      <c r="E273" s="227">
        <v>0</v>
      </c>
      <c r="F273" s="227">
        <v>0</v>
      </c>
      <c r="H273" s="126" t="s">
        <v>529</v>
      </c>
      <c r="I273" s="126" t="s">
        <v>530</v>
      </c>
      <c r="J273" s="227">
        <v>0</v>
      </c>
      <c r="K273" s="227">
        <v>0</v>
      </c>
      <c r="L273" s="227">
        <v>0</v>
      </c>
      <c r="M273" s="227">
        <v>0</v>
      </c>
      <c r="O273" s="126" t="s">
        <v>529</v>
      </c>
      <c r="P273" s="126" t="s">
        <v>530</v>
      </c>
      <c r="Q273" s="227">
        <v>0</v>
      </c>
      <c r="R273" s="227">
        <v>0</v>
      </c>
      <c r="S273" s="227">
        <v>0</v>
      </c>
      <c r="T273" s="227">
        <v>0</v>
      </c>
      <c r="V273" s="126" t="s">
        <v>529</v>
      </c>
      <c r="W273" s="126" t="s">
        <v>530</v>
      </c>
      <c r="X273" s="227">
        <v>0</v>
      </c>
      <c r="Y273" s="227">
        <v>0</v>
      </c>
      <c r="Z273" s="227">
        <v>0</v>
      </c>
      <c r="AA273" s="227">
        <v>0</v>
      </c>
      <c r="AC273" s="126" t="s">
        <v>529</v>
      </c>
      <c r="AD273" s="126" t="s">
        <v>530</v>
      </c>
      <c r="AE273" s="227">
        <v>0</v>
      </c>
      <c r="AF273" s="227">
        <v>0</v>
      </c>
      <c r="AG273" s="227">
        <v>0</v>
      </c>
      <c r="AH273" s="227">
        <v>0</v>
      </c>
      <c r="AJ273" s="126" t="s">
        <v>529</v>
      </c>
      <c r="AK273" s="126" t="s">
        <v>530</v>
      </c>
      <c r="AL273" s="227">
        <v>0</v>
      </c>
      <c r="AM273" s="227">
        <v>0</v>
      </c>
      <c r="AN273" s="227">
        <v>0</v>
      </c>
      <c r="AO273" s="227">
        <v>0</v>
      </c>
      <c r="AQ273" s="126" t="s">
        <v>529</v>
      </c>
      <c r="AR273" s="126" t="s">
        <v>530</v>
      </c>
      <c r="AS273" s="227">
        <v>0</v>
      </c>
      <c r="AT273" s="227">
        <v>0</v>
      </c>
      <c r="AU273" s="227">
        <v>0</v>
      </c>
      <c r="AV273" s="227">
        <v>0</v>
      </c>
      <c r="AX273" s="126" t="s">
        <v>529</v>
      </c>
      <c r="AY273" s="126" t="s">
        <v>530</v>
      </c>
      <c r="AZ273" s="227">
        <v>0</v>
      </c>
      <c r="BA273" s="227">
        <v>0</v>
      </c>
      <c r="BB273" s="227">
        <v>0</v>
      </c>
      <c r="BC273" s="227">
        <v>0</v>
      </c>
      <c r="BE273" s="126" t="s">
        <v>529</v>
      </c>
      <c r="BF273" s="126" t="s">
        <v>530</v>
      </c>
      <c r="BG273" s="227">
        <v>0</v>
      </c>
      <c r="BH273" s="227">
        <v>0</v>
      </c>
      <c r="BI273" s="227">
        <v>0</v>
      </c>
      <c r="BJ273" s="227">
        <v>0</v>
      </c>
      <c r="BL273" s="126" t="s">
        <v>529</v>
      </c>
      <c r="BM273" s="126" t="s">
        <v>530</v>
      </c>
      <c r="BN273" s="227">
        <v>0</v>
      </c>
      <c r="BO273" s="227">
        <v>0</v>
      </c>
      <c r="BP273" s="227">
        <v>0</v>
      </c>
      <c r="BQ273" s="227">
        <v>0</v>
      </c>
      <c r="BS273" s="126" t="s">
        <v>529</v>
      </c>
      <c r="BT273" s="126" t="s">
        <v>530</v>
      </c>
      <c r="BU273" s="227">
        <v>0</v>
      </c>
      <c r="BV273" s="227">
        <v>0</v>
      </c>
      <c r="BW273" s="227">
        <v>0</v>
      </c>
      <c r="BX273" s="227">
        <v>0</v>
      </c>
      <c r="BZ273" s="126" t="s">
        <v>529</v>
      </c>
      <c r="CA273" s="126" t="s">
        <v>530</v>
      </c>
      <c r="CB273" s="227">
        <v>0</v>
      </c>
      <c r="CC273" s="227">
        <v>0</v>
      </c>
      <c r="CD273" s="227">
        <v>0</v>
      </c>
      <c r="CE273" s="227">
        <v>0</v>
      </c>
    </row>
    <row r="274" spans="1:83">
      <c r="A274" s="126" t="s">
        <v>531</v>
      </c>
      <c r="B274" s="126" t="s">
        <v>532</v>
      </c>
      <c r="C274" s="227">
        <v>0</v>
      </c>
      <c r="D274" s="227">
        <v>0</v>
      </c>
      <c r="E274" s="227">
        <v>0</v>
      </c>
      <c r="F274" s="227">
        <v>0</v>
      </c>
      <c r="H274" s="126" t="s">
        <v>531</v>
      </c>
      <c r="I274" s="126" t="s">
        <v>532</v>
      </c>
      <c r="J274" s="227">
        <v>0</v>
      </c>
      <c r="K274" s="227">
        <v>0</v>
      </c>
      <c r="L274" s="227">
        <v>0</v>
      </c>
      <c r="M274" s="227">
        <v>0</v>
      </c>
      <c r="O274" s="126" t="s">
        <v>531</v>
      </c>
      <c r="P274" s="126" t="s">
        <v>532</v>
      </c>
      <c r="Q274" s="227">
        <v>0</v>
      </c>
      <c r="R274" s="227">
        <v>0</v>
      </c>
      <c r="S274" s="227">
        <v>0</v>
      </c>
      <c r="T274" s="227">
        <v>0</v>
      </c>
      <c r="V274" s="126" t="s">
        <v>531</v>
      </c>
      <c r="W274" s="126" t="s">
        <v>532</v>
      </c>
      <c r="X274" s="227">
        <v>0</v>
      </c>
      <c r="Y274" s="227">
        <v>0</v>
      </c>
      <c r="Z274" s="227">
        <v>0</v>
      </c>
      <c r="AA274" s="227">
        <v>0</v>
      </c>
      <c r="AC274" s="126" t="s">
        <v>531</v>
      </c>
      <c r="AD274" s="126" t="s">
        <v>532</v>
      </c>
      <c r="AE274" s="227">
        <v>0</v>
      </c>
      <c r="AF274" s="227">
        <v>0</v>
      </c>
      <c r="AG274" s="227">
        <v>0</v>
      </c>
      <c r="AH274" s="227">
        <v>0</v>
      </c>
      <c r="AJ274" s="126" t="s">
        <v>531</v>
      </c>
      <c r="AK274" s="126" t="s">
        <v>532</v>
      </c>
      <c r="AL274" s="227">
        <v>0</v>
      </c>
      <c r="AM274" s="227">
        <v>0</v>
      </c>
      <c r="AN274" s="227">
        <v>0</v>
      </c>
      <c r="AO274" s="227">
        <v>0</v>
      </c>
      <c r="AQ274" s="126" t="s">
        <v>531</v>
      </c>
      <c r="AR274" s="126" t="s">
        <v>532</v>
      </c>
      <c r="AS274" s="227">
        <v>0</v>
      </c>
      <c r="AT274" s="227">
        <v>0</v>
      </c>
      <c r="AU274" s="227">
        <v>0</v>
      </c>
      <c r="AV274" s="227">
        <v>0</v>
      </c>
      <c r="AX274" s="126" t="s">
        <v>531</v>
      </c>
      <c r="AY274" s="126" t="s">
        <v>532</v>
      </c>
      <c r="AZ274" s="227">
        <v>0</v>
      </c>
      <c r="BA274" s="227">
        <v>0</v>
      </c>
      <c r="BB274" s="227">
        <v>0</v>
      </c>
      <c r="BC274" s="227">
        <v>0</v>
      </c>
      <c r="BE274" s="126" t="s">
        <v>531</v>
      </c>
      <c r="BF274" s="126" t="s">
        <v>532</v>
      </c>
      <c r="BG274" s="227">
        <v>0</v>
      </c>
      <c r="BH274" s="227">
        <v>0</v>
      </c>
      <c r="BI274" s="227">
        <v>0</v>
      </c>
      <c r="BJ274" s="227">
        <v>0</v>
      </c>
      <c r="BL274" s="126" t="s">
        <v>531</v>
      </c>
      <c r="BM274" s="126" t="s">
        <v>532</v>
      </c>
      <c r="BN274" s="227">
        <v>0</v>
      </c>
      <c r="BO274" s="227">
        <v>0</v>
      </c>
      <c r="BP274" s="227">
        <v>0</v>
      </c>
      <c r="BQ274" s="227">
        <v>0</v>
      </c>
      <c r="BS274" s="126" t="s">
        <v>531</v>
      </c>
      <c r="BT274" s="126" t="s">
        <v>532</v>
      </c>
      <c r="BU274" s="227">
        <v>0</v>
      </c>
      <c r="BV274" s="227">
        <v>0</v>
      </c>
      <c r="BW274" s="227">
        <v>0</v>
      </c>
      <c r="BX274" s="227">
        <v>0</v>
      </c>
      <c r="BZ274" s="126" t="s">
        <v>531</v>
      </c>
      <c r="CA274" s="126" t="s">
        <v>532</v>
      </c>
      <c r="CB274" s="227">
        <v>0</v>
      </c>
      <c r="CC274" s="227">
        <v>0</v>
      </c>
      <c r="CD274" s="227">
        <v>0</v>
      </c>
      <c r="CE274" s="227">
        <v>0</v>
      </c>
    </row>
    <row r="275" spans="1:83">
      <c r="A275" s="126" t="s">
        <v>533</v>
      </c>
      <c r="B275" s="126" t="s">
        <v>534</v>
      </c>
      <c r="C275" s="227">
        <v>0</v>
      </c>
      <c r="D275" s="227">
        <v>0</v>
      </c>
      <c r="E275" s="227">
        <v>0</v>
      </c>
      <c r="F275" s="227">
        <v>0</v>
      </c>
      <c r="H275" s="126" t="s">
        <v>533</v>
      </c>
      <c r="I275" s="126" t="s">
        <v>534</v>
      </c>
      <c r="J275" s="227">
        <v>0</v>
      </c>
      <c r="K275" s="227">
        <v>0</v>
      </c>
      <c r="L275" s="227">
        <v>0</v>
      </c>
      <c r="M275" s="227">
        <v>0</v>
      </c>
      <c r="O275" s="126" t="s">
        <v>533</v>
      </c>
      <c r="P275" s="126" t="s">
        <v>534</v>
      </c>
      <c r="Q275" s="227">
        <v>0</v>
      </c>
      <c r="R275" s="227">
        <v>0</v>
      </c>
      <c r="S275" s="227">
        <v>0</v>
      </c>
      <c r="T275" s="227">
        <v>0</v>
      </c>
      <c r="V275" s="126" t="s">
        <v>533</v>
      </c>
      <c r="W275" s="126" t="s">
        <v>534</v>
      </c>
      <c r="X275" s="227">
        <v>0</v>
      </c>
      <c r="Y275" s="227">
        <v>0</v>
      </c>
      <c r="Z275" s="227">
        <v>0</v>
      </c>
      <c r="AA275" s="227">
        <v>0</v>
      </c>
      <c r="AC275" s="126" t="s">
        <v>533</v>
      </c>
      <c r="AD275" s="126" t="s">
        <v>534</v>
      </c>
      <c r="AE275" s="227">
        <v>0</v>
      </c>
      <c r="AF275" s="227">
        <v>0</v>
      </c>
      <c r="AG275" s="227">
        <v>0</v>
      </c>
      <c r="AH275" s="227">
        <v>0</v>
      </c>
      <c r="AJ275" s="126" t="s">
        <v>533</v>
      </c>
      <c r="AK275" s="126" t="s">
        <v>534</v>
      </c>
      <c r="AL275" s="227">
        <v>0</v>
      </c>
      <c r="AM275" s="227">
        <v>0</v>
      </c>
      <c r="AN275" s="227">
        <v>0</v>
      </c>
      <c r="AO275" s="227">
        <v>0</v>
      </c>
      <c r="AQ275" s="126" t="s">
        <v>533</v>
      </c>
      <c r="AR275" s="126" t="s">
        <v>534</v>
      </c>
      <c r="AS275" s="227">
        <v>0</v>
      </c>
      <c r="AT275" s="227">
        <v>0</v>
      </c>
      <c r="AU275" s="227">
        <v>0</v>
      </c>
      <c r="AV275" s="227">
        <v>0</v>
      </c>
      <c r="AX275" s="126" t="s">
        <v>533</v>
      </c>
      <c r="AY275" s="126" t="s">
        <v>534</v>
      </c>
      <c r="AZ275" s="227">
        <v>0</v>
      </c>
      <c r="BA275" s="227">
        <v>0</v>
      </c>
      <c r="BB275" s="227">
        <v>0</v>
      </c>
      <c r="BC275" s="227">
        <v>0</v>
      </c>
      <c r="BE275" s="126" t="s">
        <v>533</v>
      </c>
      <c r="BF275" s="126" t="s">
        <v>534</v>
      </c>
      <c r="BG275" s="227">
        <v>0</v>
      </c>
      <c r="BH275" s="227">
        <v>0</v>
      </c>
      <c r="BI275" s="227">
        <v>0</v>
      </c>
      <c r="BJ275" s="227">
        <v>0</v>
      </c>
      <c r="BL275" s="126" t="s">
        <v>533</v>
      </c>
      <c r="BM275" s="126" t="s">
        <v>534</v>
      </c>
      <c r="BN275" s="227">
        <v>0</v>
      </c>
      <c r="BO275" s="227">
        <v>0</v>
      </c>
      <c r="BP275" s="227">
        <v>0</v>
      </c>
      <c r="BQ275" s="227">
        <v>0</v>
      </c>
      <c r="BS275" s="126" t="s">
        <v>533</v>
      </c>
      <c r="BT275" s="126" t="s">
        <v>534</v>
      </c>
      <c r="BU275" s="227">
        <v>0</v>
      </c>
      <c r="BV275" s="227">
        <v>0</v>
      </c>
      <c r="BW275" s="227">
        <v>0</v>
      </c>
      <c r="BX275" s="227">
        <v>0</v>
      </c>
      <c r="BZ275" s="126" t="s">
        <v>533</v>
      </c>
      <c r="CA275" s="126" t="s">
        <v>534</v>
      </c>
      <c r="CB275" s="227">
        <v>0</v>
      </c>
      <c r="CC275" s="227">
        <v>0</v>
      </c>
      <c r="CD275" s="227">
        <v>0</v>
      </c>
      <c r="CE275" s="227">
        <v>0</v>
      </c>
    </row>
    <row r="276" spans="1:83">
      <c r="A276" s="126" t="s">
        <v>535</v>
      </c>
      <c r="B276" s="126" t="s">
        <v>536</v>
      </c>
      <c r="C276" s="227">
        <v>0</v>
      </c>
      <c r="D276" s="227">
        <v>0</v>
      </c>
      <c r="E276" s="227">
        <v>0</v>
      </c>
      <c r="F276" s="227">
        <v>0</v>
      </c>
      <c r="H276" s="126" t="s">
        <v>535</v>
      </c>
      <c r="I276" s="126" t="s">
        <v>536</v>
      </c>
      <c r="J276" s="227">
        <v>0</v>
      </c>
      <c r="K276" s="227">
        <v>0</v>
      </c>
      <c r="L276" s="227">
        <v>0</v>
      </c>
      <c r="M276" s="227">
        <v>0</v>
      </c>
      <c r="O276" s="126" t="s">
        <v>535</v>
      </c>
      <c r="P276" s="126" t="s">
        <v>536</v>
      </c>
      <c r="Q276" s="227">
        <v>0</v>
      </c>
      <c r="R276" s="227">
        <v>0</v>
      </c>
      <c r="S276" s="227">
        <v>0</v>
      </c>
      <c r="T276" s="227">
        <v>0</v>
      </c>
      <c r="V276" s="126" t="s">
        <v>535</v>
      </c>
      <c r="W276" s="126" t="s">
        <v>536</v>
      </c>
      <c r="X276" s="227">
        <v>0</v>
      </c>
      <c r="Y276" s="227">
        <v>0</v>
      </c>
      <c r="Z276" s="227">
        <v>0</v>
      </c>
      <c r="AA276" s="227">
        <v>0</v>
      </c>
      <c r="AC276" s="126" t="s">
        <v>535</v>
      </c>
      <c r="AD276" s="126" t="s">
        <v>536</v>
      </c>
      <c r="AE276" s="227">
        <v>0</v>
      </c>
      <c r="AF276" s="227">
        <v>0</v>
      </c>
      <c r="AG276" s="227">
        <v>0</v>
      </c>
      <c r="AH276" s="227">
        <v>0</v>
      </c>
      <c r="AJ276" s="126" t="s">
        <v>535</v>
      </c>
      <c r="AK276" s="126" t="s">
        <v>536</v>
      </c>
      <c r="AL276" s="227">
        <v>0</v>
      </c>
      <c r="AM276" s="227">
        <v>0</v>
      </c>
      <c r="AN276" s="227">
        <v>0</v>
      </c>
      <c r="AO276" s="227">
        <v>0</v>
      </c>
      <c r="AQ276" s="126" t="s">
        <v>535</v>
      </c>
      <c r="AR276" s="126" t="s">
        <v>536</v>
      </c>
      <c r="AS276" s="227">
        <v>0</v>
      </c>
      <c r="AT276" s="227">
        <v>0</v>
      </c>
      <c r="AU276" s="227">
        <v>0</v>
      </c>
      <c r="AV276" s="227">
        <v>0</v>
      </c>
      <c r="AX276" s="126" t="s">
        <v>535</v>
      </c>
      <c r="AY276" s="126" t="s">
        <v>536</v>
      </c>
      <c r="AZ276" s="227">
        <v>0</v>
      </c>
      <c r="BA276" s="227">
        <v>0</v>
      </c>
      <c r="BB276" s="227">
        <v>0</v>
      </c>
      <c r="BC276" s="227">
        <v>0</v>
      </c>
      <c r="BE276" s="126" t="s">
        <v>535</v>
      </c>
      <c r="BF276" s="126" t="s">
        <v>536</v>
      </c>
      <c r="BG276" s="227">
        <v>0</v>
      </c>
      <c r="BH276" s="227">
        <v>0</v>
      </c>
      <c r="BI276" s="227">
        <v>0</v>
      </c>
      <c r="BJ276" s="227">
        <v>0</v>
      </c>
      <c r="BL276" s="126" t="s">
        <v>535</v>
      </c>
      <c r="BM276" s="126" t="s">
        <v>536</v>
      </c>
      <c r="BN276" s="227">
        <v>0</v>
      </c>
      <c r="BO276" s="227">
        <v>0</v>
      </c>
      <c r="BP276" s="227">
        <v>0</v>
      </c>
      <c r="BQ276" s="227">
        <v>0</v>
      </c>
      <c r="BS276" s="126" t="s">
        <v>535</v>
      </c>
      <c r="BT276" s="126" t="s">
        <v>536</v>
      </c>
      <c r="BU276" s="227">
        <v>0</v>
      </c>
      <c r="BV276" s="227">
        <v>0</v>
      </c>
      <c r="BW276" s="227">
        <v>0</v>
      </c>
      <c r="BX276" s="227">
        <v>0</v>
      </c>
      <c r="BZ276" s="126" t="s">
        <v>535</v>
      </c>
      <c r="CA276" s="126" t="s">
        <v>536</v>
      </c>
      <c r="CB276" s="227">
        <v>0</v>
      </c>
      <c r="CC276" s="227">
        <v>0</v>
      </c>
      <c r="CD276" s="227">
        <v>0</v>
      </c>
      <c r="CE276" s="227">
        <v>0</v>
      </c>
    </row>
    <row r="277" spans="1:83">
      <c r="A277" s="126" t="s">
        <v>537</v>
      </c>
      <c r="B277" s="126" t="s">
        <v>538</v>
      </c>
      <c r="C277" s="227">
        <v>0</v>
      </c>
      <c r="D277" s="227">
        <v>0</v>
      </c>
      <c r="E277" s="227">
        <v>0</v>
      </c>
      <c r="F277" s="227">
        <v>0</v>
      </c>
      <c r="H277" s="126" t="s">
        <v>537</v>
      </c>
      <c r="I277" s="126" t="s">
        <v>538</v>
      </c>
      <c r="J277" s="227">
        <v>0</v>
      </c>
      <c r="K277" s="227">
        <v>0</v>
      </c>
      <c r="L277" s="227">
        <v>0</v>
      </c>
      <c r="M277" s="227">
        <v>0</v>
      </c>
      <c r="O277" s="126" t="s">
        <v>537</v>
      </c>
      <c r="P277" s="126" t="s">
        <v>538</v>
      </c>
      <c r="Q277" s="227">
        <v>0</v>
      </c>
      <c r="R277" s="227">
        <v>0</v>
      </c>
      <c r="S277" s="227">
        <v>0</v>
      </c>
      <c r="T277" s="227">
        <v>0</v>
      </c>
      <c r="V277" s="126" t="s">
        <v>537</v>
      </c>
      <c r="W277" s="126" t="s">
        <v>538</v>
      </c>
      <c r="X277" s="227">
        <v>0</v>
      </c>
      <c r="Y277" s="227">
        <v>0</v>
      </c>
      <c r="Z277" s="227">
        <v>0</v>
      </c>
      <c r="AA277" s="227">
        <v>0</v>
      </c>
      <c r="AC277" s="126" t="s">
        <v>537</v>
      </c>
      <c r="AD277" s="126" t="s">
        <v>538</v>
      </c>
      <c r="AE277" s="227">
        <v>0</v>
      </c>
      <c r="AF277" s="227">
        <v>0</v>
      </c>
      <c r="AG277" s="227">
        <v>0</v>
      </c>
      <c r="AH277" s="227">
        <v>0</v>
      </c>
      <c r="AJ277" s="126" t="s">
        <v>537</v>
      </c>
      <c r="AK277" s="126" t="s">
        <v>538</v>
      </c>
      <c r="AL277" s="227">
        <v>0</v>
      </c>
      <c r="AM277" s="227">
        <v>0</v>
      </c>
      <c r="AN277" s="227">
        <v>0</v>
      </c>
      <c r="AO277" s="227">
        <v>0</v>
      </c>
      <c r="AQ277" s="126" t="s">
        <v>537</v>
      </c>
      <c r="AR277" s="126" t="s">
        <v>538</v>
      </c>
      <c r="AS277" s="227">
        <v>0</v>
      </c>
      <c r="AT277" s="227">
        <v>0</v>
      </c>
      <c r="AU277" s="227">
        <v>0</v>
      </c>
      <c r="AV277" s="227">
        <v>0</v>
      </c>
      <c r="AX277" s="126" t="s">
        <v>537</v>
      </c>
      <c r="AY277" s="126" t="s">
        <v>538</v>
      </c>
      <c r="AZ277" s="227">
        <v>0</v>
      </c>
      <c r="BA277" s="227">
        <v>0</v>
      </c>
      <c r="BB277" s="227">
        <v>0</v>
      </c>
      <c r="BC277" s="227">
        <v>0</v>
      </c>
      <c r="BE277" s="126" t="s">
        <v>537</v>
      </c>
      <c r="BF277" s="126" t="s">
        <v>538</v>
      </c>
      <c r="BG277" s="227">
        <v>0</v>
      </c>
      <c r="BH277" s="227">
        <v>0</v>
      </c>
      <c r="BI277" s="227">
        <v>0</v>
      </c>
      <c r="BJ277" s="227">
        <v>0</v>
      </c>
      <c r="BL277" s="126" t="s">
        <v>537</v>
      </c>
      <c r="BM277" s="126" t="s">
        <v>538</v>
      </c>
      <c r="BN277" s="227">
        <v>0</v>
      </c>
      <c r="BO277" s="227">
        <v>0</v>
      </c>
      <c r="BP277" s="227">
        <v>0</v>
      </c>
      <c r="BQ277" s="227">
        <v>0</v>
      </c>
      <c r="BS277" s="126" t="s">
        <v>537</v>
      </c>
      <c r="BT277" s="126" t="s">
        <v>538</v>
      </c>
      <c r="BU277" s="227">
        <v>0</v>
      </c>
      <c r="BV277" s="227">
        <v>0</v>
      </c>
      <c r="BW277" s="227">
        <v>0</v>
      </c>
      <c r="BX277" s="227">
        <v>0</v>
      </c>
      <c r="BZ277" s="126" t="s">
        <v>537</v>
      </c>
      <c r="CA277" s="126" t="s">
        <v>538</v>
      </c>
      <c r="CB277" s="227">
        <v>0</v>
      </c>
      <c r="CC277" s="227">
        <v>0</v>
      </c>
      <c r="CD277" s="227">
        <v>0</v>
      </c>
      <c r="CE277" s="227">
        <v>0</v>
      </c>
    </row>
    <row r="278" spans="1:83">
      <c r="A278" s="126" t="s">
        <v>539</v>
      </c>
      <c r="B278" s="126" t="s">
        <v>540</v>
      </c>
      <c r="C278" s="227">
        <v>0</v>
      </c>
      <c r="D278" s="227">
        <v>0</v>
      </c>
      <c r="E278" s="227">
        <v>0</v>
      </c>
      <c r="F278" s="227">
        <v>0</v>
      </c>
      <c r="H278" s="126" t="s">
        <v>539</v>
      </c>
      <c r="I278" s="126" t="s">
        <v>540</v>
      </c>
      <c r="J278" s="227">
        <v>0</v>
      </c>
      <c r="K278" s="227">
        <v>0</v>
      </c>
      <c r="L278" s="227">
        <v>0</v>
      </c>
      <c r="M278" s="227">
        <v>0</v>
      </c>
      <c r="O278" s="126" t="s">
        <v>539</v>
      </c>
      <c r="P278" s="126" t="s">
        <v>540</v>
      </c>
      <c r="Q278" s="227">
        <v>0</v>
      </c>
      <c r="R278" s="227">
        <v>0</v>
      </c>
      <c r="S278" s="227">
        <v>0</v>
      </c>
      <c r="T278" s="227">
        <v>0</v>
      </c>
      <c r="V278" s="126" t="s">
        <v>539</v>
      </c>
      <c r="W278" s="126" t="s">
        <v>540</v>
      </c>
      <c r="X278" s="227">
        <v>0</v>
      </c>
      <c r="Y278" s="227">
        <v>0</v>
      </c>
      <c r="Z278" s="227">
        <v>0</v>
      </c>
      <c r="AA278" s="227">
        <v>0</v>
      </c>
      <c r="AC278" s="126" t="s">
        <v>539</v>
      </c>
      <c r="AD278" s="126" t="s">
        <v>540</v>
      </c>
      <c r="AE278" s="227">
        <v>0</v>
      </c>
      <c r="AF278" s="227">
        <v>0</v>
      </c>
      <c r="AG278" s="227">
        <v>0</v>
      </c>
      <c r="AH278" s="227">
        <v>0</v>
      </c>
      <c r="AJ278" s="126" t="s">
        <v>539</v>
      </c>
      <c r="AK278" s="126" t="s">
        <v>540</v>
      </c>
      <c r="AL278" s="227">
        <v>0</v>
      </c>
      <c r="AM278" s="227">
        <v>0</v>
      </c>
      <c r="AN278" s="227">
        <v>0</v>
      </c>
      <c r="AO278" s="227">
        <v>0</v>
      </c>
      <c r="AQ278" s="126" t="s">
        <v>539</v>
      </c>
      <c r="AR278" s="126" t="s">
        <v>540</v>
      </c>
      <c r="AS278" s="227">
        <v>0</v>
      </c>
      <c r="AT278" s="227">
        <v>0</v>
      </c>
      <c r="AU278" s="227">
        <v>0</v>
      </c>
      <c r="AV278" s="227">
        <v>0</v>
      </c>
      <c r="AX278" s="126" t="s">
        <v>539</v>
      </c>
      <c r="AY278" s="126" t="s">
        <v>540</v>
      </c>
      <c r="AZ278" s="227">
        <v>0</v>
      </c>
      <c r="BA278" s="227">
        <v>0</v>
      </c>
      <c r="BB278" s="227">
        <v>0</v>
      </c>
      <c r="BC278" s="227">
        <v>0</v>
      </c>
      <c r="BE278" s="126" t="s">
        <v>539</v>
      </c>
      <c r="BF278" s="126" t="s">
        <v>540</v>
      </c>
      <c r="BG278" s="227">
        <v>0</v>
      </c>
      <c r="BH278" s="227">
        <v>0</v>
      </c>
      <c r="BI278" s="227">
        <v>0</v>
      </c>
      <c r="BJ278" s="227">
        <v>0</v>
      </c>
      <c r="BL278" s="126" t="s">
        <v>539</v>
      </c>
      <c r="BM278" s="126" t="s">
        <v>540</v>
      </c>
      <c r="BN278" s="227">
        <v>0</v>
      </c>
      <c r="BO278" s="227">
        <v>0</v>
      </c>
      <c r="BP278" s="227">
        <v>0</v>
      </c>
      <c r="BQ278" s="227">
        <v>0</v>
      </c>
      <c r="BS278" s="126" t="s">
        <v>539</v>
      </c>
      <c r="BT278" s="126" t="s">
        <v>540</v>
      </c>
      <c r="BU278" s="227">
        <v>0</v>
      </c>
      <c r="BV278" s="227">
        <v>0</v>
      </c>
      <c r="BW278" s="227">
        <v>0</v>
      </c>
      <c r="BX278" s="227">
        <v>0</v>
      </c>
      <c r="BZ278" s="126" t="s">
        <v>539</v>
      </c>
      <c r="CA278" s="126" t="s">
        <v>540</v>
      </c>
      <c r="CB278" s="227">
        <v>0</v>
      </c>
      <c r="CC278" s="227">
        <v>0</v>
      </c>
      <c r="CD278" s="227">
        <v>0</v>
      </c>
      <c r="CE278" s="227">
        <v>0</v>
      </c>
    </row>
    <row r="279" spans="1:83">
      <c r="A279" s="126" t="s">
        <v>541</v>
      </c>
      <c r="B279" s="126" t="s">
        <v>542</v>
      </c>
      <c r="C279" s="227">
        <v>0</v>
      </c>
      <c r="D279" s="227">
        <v>0</v>
      </c>
      <c r="E279" s="227">
        <v>0</v>
      </c>
      <c r="F279" s="227">
        <v>0</v>
      </c>
      <c r="H279" s="126" t="s">
        <v>541</v>
      </c>
      <c r="I279" s="126" t="s">
        <v>542</v>
      </c>
      <c r="J279" s="227">
        <v>0</v>
      </c>
      <c r="K279" s="227">
        <v>0</v>
      </c>
      <c r="L279" s="227">
        <v>0</v>
      </c>
      <c r="M279" s="227">
        <v>0</v>
      </c>
      <c r="O279" s="126" t="s">
        <v>541</v>
      </c>
      <c r="P279" s="126" t="s">
        <v>542</v>
      </c>
      <c r="Q279" s="227">
        <v>0</v>
      </c>
      <c r="R279" s="227">
        <v>0</v>
      </c>
      <c r="S279" s="227">
        <v>0</v>
      </c>
      <c r="T279" s="227">
        <v>0</v>
      </c>
      <c r="V279" s="126" t="s">
        <v>541</v>
      </c>
      <c r="W279" s="126" t="s">
        <v>542</v>
      </c>
      <c r="X279" s="227">
        <v>0</v>
      </c>
      <c r="Y279" s="227">
        <v>0</v>
      </c>
      <c r="Z279" s="227">
        <v>0</v>
      </c>
      <c r="AA279" s="227">
        <v>0</v>
      </c>
      <c r="AC279" s="126" t="s">
        <v>541</v>
      </c>
      <c r="AD279" s="126" t="s">
        <v>542</v>
      </c>
      <c r="AE279" s="227">
        <v>0</v>
      </c>
      <c r="AF279" s="227">
        <v>0</v>
      </c>
      <c r="AG279" s="227">
        <v>0</v>
      </c>
      <c r="AH279" s="227">
        <v>0</v>
      </c>
      <c r="AJ279" s="126" t="s">
        <v>541</v>
      </c>
      <c r="AK279" s="126" t="s">
        <v>542</v>
      </c>
      <c r="AL279" s="227">
        <v>0</v>
      </c>
      <c r="AM279" s="227">
        <v>0</v>
      </c>
      <c r="AN279" s="227">
        <v>0</v>
      </c>
      <c r="AO279" s="227">
        <v>0</v>
      </c>
      <c r="AQ279" s="126" t="s">
        <v>541</v>
      </c>
      <c r="AR279" s="126" t="s">
        <v>542</v>
      </c>
      <c r="AS279" s="227">
        <v>0</v>
      </c>
      <c r="AT279" s="227">
        <v>0</v>
      </c>
      <c r="AU279" s="227">
        <v>0</v>
      </c>
      <c r="AV279" s="227">
        <v>0</v>
      </c>
      <c r="AX279" s="126" t="s">
        <v>541</v>
      </c>
      <c r="AY279" s="126" t="s">
        <v>542</v>
      </c>
      <c r="AZ279" s="227">
        <v>0</v>
      </c>
      <c r="BA279" s="227">
        <v>0</v>
      </c>
      <c r="BB279" s="227">
        <v>0</v>
      </c>
      <c r="BC279" s="227">
        <v>0</v>
      </c>
      <c r="BE279" s="126" t="s">
        <v>541</v>
      </c>
      <c r="BF279" s="126" t="s">
        <v>542</v>
      </c>
      <c r="BG279" s="227">
        <v>0</v>
      </c>
      <c r="BH279" s="227">
        <v>0</v>
      </c>
      <c r="BI279" s="227">
        <v>0</v>
      </c>
      <c r="BJ279" s="227">
        <v>0</v>
      </c>
      <c r="BL279" s="126" t="s">
        <v>541</v>
      </c>
      <c r="BM279" s="126" t="s">
        <v>542</v>
      </c>
      <c r="BN279" s="227">
        <v>0</v>
      </c>
      <c r="BO279" s="227">
        <v>0</v>
      </c>
      <c r="BP279" s="227">
        <v>0</v>
      </c>
      <c r="BQ279" s="227">
        <v>0</v>
      </c>
      <c r="BS279" s="126" t="s">
        <v>541</v>
      </c>
      <c r="BT279" s="126" t="s">
        <v>542</v>
      </c>
      <c r="BU279" s="227">
        <v>0</v>
      </c>
      <c r="BV279" s="227">
        <v>0</v>
      </c>
      <c r="BW279" s="227">
        <v>0</v>
      </c>
      <c r="BX279" s="227">
        <v>0</v>
      </c>
      <c r="BZ279" s="126" t="s">
        <v>541</v>
      </c>
      <c r="CA279" s="126" t="s">
        <v>542</v>
      </c>
      <c r="CB279" s="227">
        <v>0</v>
      </c>
      <c r="CC279" s="227">
        <v>0</v>
      </c>
      <c r="CD279" s="227">
        <v>0</v>
      </c>
      <c r="CE279" s="227">
        <v>0</v>
      </c>
    </row>
    <row r="280" spans="1:83">
      <c r="A280" s="126" t="s">
        <v>543</v>
      </c>
      <c r="B280" s="126" t="s">
        <v>544</v>
      </c>
      <c r="C280" s="227">
        <v>0</v>
      </c>
      <c r="D280" s="227">
        <v>0</v>
      </c>
      <c r="E280" s="227">
        <v>0</v>
      </c>
      <c r="F280" s="227">
        <v>0</v>
      </c>
      <c r="H280" s="126" t="s">
        <v>543</v>
      </c>
      <c r="I280" s="126" t="s">
        <v>544</v>
      </c>
      <c r="J280" s="227">
        <v>0</v>
      </c>
      <c r="K280" s="227">
        <v>0</v>
      </c>
      <c r="L280" s="227">
        <v>0</v>
      </c>
      <c r="M280" s="227">
        <v>0</v>
      </c>
      <c r="O280" s="126" t="s">
        <v>543</v>
      </c>
      <c r="P280" s="126" t="s">
        <v>544</v>
      </c>
      <c r="Q280" s="227">
        <v>0</v>
      </c>
      <c r="R280" s="227">
        <v>0</v>
      </c>
      <c r="S280" s="227">
        <v>0</v>
      </c>
      <c r="T280" s="227">
        <v>0</v>
      </c>
      <c r="V280" s="126" t="s">
        <v>543</v>
      </c>
      <c r="W280" s="126" t="s">
        <v>544</v>
      </c>
      <c r="X280" s="227">
        <v>0</v>
      </c>
      <c r="Y280" s="227">
        <v>0</v>
      </c>
      <c r="Z280" s="227">
        <v>0</v>
      </c>
      <c r="AA280" s="227">
        <v>0</v>
      </c>
      <c r="AC280" s="126" t="s">
        <v>543</v>
      </c>
      <c r="AD280" s="126" t="s">
        <v>544</v>
      </c>
      <c r="AE280" s="227">
        <v>0</v>
      </c>
      <c r="AF280" s="227">
        <v>0</v>
      </c>
      <c r="AG280" s="227">
        <v>0</v>
      </c>
      <c r="AH280" s="227">
        <v>0</v>
      </c>
      <c r="AJ280" s="126" t="s">
        <v>543</v>
      </c>
      <c r="AK280" s="126" t="s">
        <v>544</v>
      </c>
      <c r="AL280" s="227">
        <v>0</v>
      </c>
      <c r="AM280" s="227">
        <v>0</v>
      </c>
      <c r="AN280" s="227">
        <v>0</v>
      </c>
      <c r="AO280" s="227">
        <v>0</v>
      </c>
      <c r="AQ280" s="126" t="s">
        <v>543</v>
      </c>
      <c r="AR280" s="126" t="s">
        <v>544</v>
      </c>
      <c r="AS280" s="227">
        <v>0</v>
      </c>
      <c r="AT280" s="227">
        <v>0</v>
      </c>
      <c r="AU280" s="227">
        <v>0</v>
      </c>
      <c r="AV280" s="227">
        <v>0</v>
      </c>
      <c r="AX280" s="126" t="s">
        <v>543</v>
      </c>
      <c r="AY280" s="126" t="s">
        <v>544</v>
      </c>
      <c r="AZ280" s="227">
        <v>0</v>
      </c>
      <c r="BA280" s="227">
        <v>0</v>
      </c>
      <c r="BB280" s="227">
        <v>0</v>
      </c>
      <c r="BC280" s="227">
        <v>0</v>
      </c>
      <c r="BE280" s="126" t="s">
        <v>543</v>
      </c>
      <c r="BF280" s="126" t="s">
        <v>544</v>
      </c>
      <c r="BG280" s="227">
        <v>0</v>
      </c>
      <c r="BH280" s="227">
        <v>0</v>
      </c>
      <c r="BI280" s="227">
        <v>0</v>
      </c>
      <c r="BJ280" s="227">
        <v>0</v>
      </c>
      <c r="BL280" s="126" t="s">
        <v>543</v>
      </c>
      <c r="BM280" s="126" t="s">
        <v>544</v>
      </c>
      <c r="BN280" s="227">
        <v>0</v>
      </c>
      <c r="BO280" s="227">
        <v>0</v>
      </c>
      <c r="BP280" s="227">
        <v>0</v>
      </c>
      <c r="BQ280" s="227">
        <v>0</v>
      </c>
      <c r="BS280" s="126" t="s">
        <v>543</v>
      </c>
      <c r="BT280" s="126" t="s">
        <v>544</v>
      </c>
      <c r="BU280" s="227">
        <v>0</v>
      </c>
      <c r="BV280" s="227">
        <v>0</v>
      </c>
      <c r="BW280" s="227">
        <v>0</v>
      </c>
      <c r="BX280" s="227">
        <v>0</v>
      </c>
      <c r="BZ280" s="126" t="s">
        <v>543</v>
      </c>
      <c r="CA280" s="126" t="s">
        <v>544</v>
      </c>
      <c r="CB280" s="227">
        <v>0</v>
      </c>
      <c r="CC280" s="227">
        <v>0</v>
      </c>
      <c r="CD280" s="227">
        <v>0</v>
      </c>
      <c r="CE280" s="227">
        <v>0</v>
      </c>
    </row>
    <row r="281" spans="1:83">
      <c r="A281" s="126" t="s">
        <v>1135</v>
      </c>
      <c r="B281" s="126" t="s">
        <v>1151</v>
      </c>
      <c r="C281" s="227">
        <v>0</v>
      </c>
      <c r="D281" s="227">
        <v>0</v>
      </c>
      <c r="E281" s="227">
        <v>0</v>
      </c>
      <c r="F281" s="227">
        <v>0</v>
      </c>
      <c r="H281" s="126" t="s">
        <v>1135</v>
      </c>
      <c r="I281" s="126" t="s">
        <v>1151</v>
      </c>
      <c r="J281" s="227">
        <v>0</v>
      </c>
      <c r="K281" s="227">
        <v>0</v>
      </c>
      <c r="L281" s="227">
        <v>0</v>
      </c>
      <c r="M281" s="227">
        <v>0</v>
      </c>
      <c r="O281" s="126" t="s">
        <v>1135</v>
      </c>
      <c r="P281" s="126" t="s">
        <v>1151</v>
      </c>
      <c r="Q281" s="227">
        <v>0</v>
      </c>
      <c r="R281" s="227">
        <v>0</v>
      </c>
      <c r="S281" s="227">
        <v>0</v>
      </c>
      <c r="T281" s="227">
        <v>0</v>
      </c>
      <c r="V281" s="126" t="s">
        <v>1135</v>
      </c>
      <c r="W281" s="126" t="s">
        <v>1151</v>
      </c>
      <c r="X281" s="227">
        <v>0</v>
      </c>
      <c r="Y281" s="227">
        <v>0</v>
      </c>
      <c r="Z281" s="227">
        <v>0</v>
      </c>
      <c r="AA281" s="227">
        <v>0</v>
      </c>
      <c r="AC281" s="126" t="s">
        <v>1135</v>
      </c>
      <c r="AD281" s="126" t="s">
        <v>1151</v>
      </c>
      <c r="AE281" s="227">
        <v>0</v>
      </c>
      <c r="AF281" s="227">
        <v>0</v>
      </c>
      <c r="AG281" s="227">
        <v>0</v>
      </c>
      <c r="AH281" s="227">
        <v>0</v>
      </c>
      <c r="AJ281" s="126" t="s">
        <v>1135</v>
      </c>
      <c r="AK281" s="126" t="s">
        <v>1151</v>
      </c>
      <c r="AL281" s="227">
        <v>0</v>
      </c>
      <c r="AM281" s="227">
        <v>0</v>
      </c>
      <c r="AN281" s="227">
        <v>0</v>
      </c>
      <c r="AO281" s="227">
        <v>0</v>
      </c>
      <c r="AQ281" s="126" t="s">
        <v>1135</v>
      </c>
      <c r="AR281" s="126" t="s">
        <v>1151</v>
      </c>
      <c r="AS281" s="227">
        <v>0</v>
      </c>
      <c r="AT281" s="227">
        <v>0</v>
      </c>
      <c r="AU281" s="227">
        <v>0</v>
      </c>
      <c r="AV281" s="227">
        <v>0</v>
      </c>
      <c r="AX281" s="126" t="s">
        <v>1135</v>
      </c>
      <c r="AY281" s="126" t="s">
        <v>1151</v>
      </c>
      <c r="AZ281" s="227">
        <v>0</v>
      </c>
      <c r="BA281" s="227">
        <v>0</v>
      </c>
      <c r="BB281" s="227">
        <v>0</v>
      </c>
      <c r="BC281" s="227">
        <v>0</v>
      </c>
      <c r="BE281" s="126" t="s">
        <v>1135</v>
      </c>
      <c r="BF281" s="126" t="s">
        <v>1151</v>
      </c>
      <c r="BG281" s="227">
        <v>0</v>
      </c>
      <c r="BH281" s="227">
        <v>0</v>
      </c>
      <c r="BI281" s="227">
        <v>0</v>
      </c>
      <c r="BJ281" s="227">
        <v>0</v>
      </c>
      <c r="BL281" s="126" t="s">
        <v>1135</v>
      </c>
      <c r="BM281" s="126" t="s">
        <v>1151</v>
      </c>
      <c r="BN281" s="227">
        <v>0</v>
      </c>
      <c r="BO281" s="227">
        <v>0</v>
      </c>
      <c r="BP281" s="227">
        <v>0</v>
      </c>
      <c r="BQ281" s="227">
        <v>0</v>
      </c>
      <c r="BS281" s="126" t="s">
        <v>1135</v>
      </c>
      <c r="BT281" s="126" t="s">
        <v>1151</v>
      </c>
      <c r="BU281" s="227">
        <v>0</v>
      </c>
      <c r="BV281" s="227">
        <v>0</v>
      </c>
      <c r="BW281" s="227">
        <v>0</v>
      </c>
      <c r="BX281" s="227">
        <v>0</v>
      </c>
      <c r="BZ281" s="126" t="s">
        <v>1135</v>
      </c>
      <c r="CA281" s="126" t="s">
        <v>1151</v>
      </c>
      <c r="CB281" s="227">
        <v>0</v>
      </c>
      <c r="CC281" s="227">
        <v>0</v>
      </c>
      <c r="CD281" s="227">
        <v>0</v>
      </c>
      <c r="CE281" s="227">
        <v>0</v>
      </c>
    </row>
    <row r="282" spans="1:83">
      <c r="A282" s="126" t="s">
        <v>545</v>
      </c>
      <c r="B282" s="126" t="s">
        <v>546</v>
      </c>
      <c r="C282" s="227">
        <v>0</v>
      </c>
      <c r="D282" s="227">
        <v>0</v>
      </c>
      <c r="E282" s="227">
        <v>0</v>
      </c>
      <c r="F282" s="227">
        <v>0</v>
      </c>
      <c r="H282" s="126" t="s">
        <v>545</v>
      </c>
      <c r="I282" s="126" t="s">
        <v>546</v>
      </c>
      <c r="J282" s="227">
        <v>0</v>
      </c>
      <c r="K282" s="227">
        <v>0</v>
      </c>
      <c r="L282" s="227">
        <v>0</v>
      </c>
      <c r="M282" s="227">
        <v>0</v>
      </c>
      <c r="O282" s="126" t="s">
        <v>545</v>
      </c>
      <c r="P282" s="126" t="s">
        <v>546</v>
      </c>
      <c r="Q282" s="227">
        <v>0</v>
      </c>
      <c r="R282" s="227">
        <v>0</v>
      </c>
      <c r="S282" s="227">
        <v>0</v>
      </c>
      <c r="T282" s="227">
        <v>0</v>
      </c>
      <c r="V282" s="126" t="s">
        <v>545</v>
      </c>
      <c r="W282" s="126" t="s">
        <v>546</v>
      </c>
      <c r="X282" s="227">
        <v>0</v>
      </c>
      <c r="Y282" s="227">
        <v>0</v>
      </c>
      <c r="Z282" s="227">
        <v>0</v>
      </c>
      <c r="AA282" s="227">
        <v>0</v>
      </c>
      <c r="AC282" s="126" t="s">
        <v>545</v>
      </c>
      <c r="AD282" s="126" t="s">
        <v>546</v>
      </c>
      <c r="AE282" s="227">
        <v>0</v>
      </c>
      <c r="AF282" s="227">
        <v>0</v>
      </c>
      <c r="AG282" s="227">
        <v>0</v>
      </c>
      <c r="AH282" s="227">
        <v>0</v>
      </c>
      <c r="AJ282" s="126" t="s">
        <v>545</v>
      </c>
      <c r="AK282" s="126" t="s">
        <v>546</v>
      </c>
      <c r="AL282" s="227">
        <v>0</v>
      </c>
      <c r="AM282" s="227">
        <v>0</v>
      </c>
      <c r="AN282" s="227">
        <v>0</v>
      </c>
      <c r="AO282" s="227">
        <v>0</v>
      </c>
      <c r="AQ282" s="126" t="s">
        <v>545</v>
      </c>
      <c r="AR282" s="126" t="s">
        <v>546</v>
      </c>
      <c r="AS282" s="227">
        <v>0</v>
      </c>
      <c r="AT282" s="227">
        <v>0</v>
      </c>
      <c r="AU282" s="227">
        <v>0</v>
      </c>
      <c r="AV282" s="227">
        <v>0</v>
      </c>
      <c r="AX282" s="126" t="s">
        <v>545</v>
      </c>
      <c r="AY282" s="126" t="s">
        <v>546</v>
      </c>
      <c r="AZ282" s="227">
        <v>0</v>
      </c>
      <c r="BA282" s="227">
        <v>0</v>
      </c>
      <c r="BB282" s="227">
        <v>0</v>
      </c>
      <c r="BC282" s="227">
        <v>0</v>
      </c>
      <c r="BE282" s="126" t="s">
        <v>545</v>
      </c>
      <c r="BF282" s="126" t="s">
        <v>546</v>
      </c>
      <c r="BG282" s="227">
        <v>0</v>
      </c>
      <c r="BH282" s="227">
        <v>0</v>
      </c>
      <c r="BI282" s="227">
        <v>0</v>
      </c>
      <c r="BJ282" s="227">
        <v>0</v>
      </c>
      <c r="BL282" s="126" t="s">
        <v>545</v>
      </c>
      <c r="BM282" s="126" t="s">
        <v>546</v>
      </c>
      <c r="BN282" s="227">
        <v>0</v>
      </c>
      <c r="BO282" s="227">
        <v>0</v>
      </c>
      <c r="BP282" s="227">
        <v>0</v>
      </c>
      <c r="BQ282" s="227">
        <v>0</v>
      </c>
      <c r="BS282" s="126" t="s">
        <v>545</v>
      </c>
      <c r="BT282" s="126" t="s">
        <v>546</v>
      </c>
      <c r="BU282" s="227">
        <v>0</v>
      </c>
      <c r="BV282" s="227">
        <v>0</v>
      </c>
      <c r="BW282" s="227">
        <v>0</v>
      </c>
      <c r="BX282" s="227">
        <v>0</v>
      </c>
      <c r="BZ282" s="126" t="s">
        <v>545</v>
      </c>
      <c r="CA282" s="126" t="s">
        <v>546</v>
      </c>
      <c r="CB282" s="227">
        <v>0</v>
      </c>
      <c r="CC282" s="227">
        <v>0</v>
      </c>
      <c r="CD282" s="227">
        <v>0</v>
      </c>
      <c r="CE282" s="227">
        <v>0</v>
      </c>
    </row>
    <row r="283" spans="1:83">
      <c r="A283" s="126" t="s">
        <v>547</v>
      </c>
      <c r="B283" s="126" t="s">
        <v>548</v>
      </c>
      <c r="C283" s="227">
        <v>0</v>
      </c>
      <c r="D283" s="227">
        <v>0</v>
      </c>
      <c r="E283" s="227">
        <v>0</v>
      </c>
      <c r="F283" s="227">
        <v>0</v>
      </c>
      <c r="H283" s="126" t="s">
        <v>547</v>
      </c>
      <c r="I283" s="126" t="s">
        <v>548</v>
      </c>
      <c r="J283" s="227">
        <v>0</v>
      </c>
      <c r="K283" s="227">
        <v>0</v>
      </c>
      <c r="L283" s="227">
        <v>0</v>
      </c>
      <c r="M283" s="227">
        <v>0</v>
      </c>
      <c r="O283" s="126" t="s">
        <v>547</v>
      </c>
      <c r="P283" s="126" t="s">
        <v>548</v>
      </c>
      <c r="Q283" s="227">
        <v>0</v>
      </c>
      <c r="R283" s="227">
        <v>0</v>
      </c>
      <c r="S283" s="227">
        <v>0</v>
      </c>
      <c r="T283" s="227">
        <v>0</v>
      </c>
      <c r="V283" s="126" t="s">
        <v>547</v>
      </c>
      <c r="W283" s="126" t="s">
        <v>548</v>
      </c>
      <c r="X283" s="227">
        <v>0</v>
      </c>
      <c r="Y283" s="227">
        <v>0</v>
      </c>
      <c r="Z283" s="227">
        <v>0</v>
      </c>
      <c r="AA283" s="227">
        <v>0</v>
      </c>
      <c r="AC283" s="126" t="s">
        <v>547</v>
      </c>
      <c r="AD283" s="126" t="s">
        <v>548</v>
      </c>
      <c r="AE283" s="227">
        <v>0</v>
      </c>
      <c r="AF283" s="227">
        <v>0</v>
      </c>
      <c r="AG283" s="227">
        <v>0</v>
      </c>
      <c r="AH283" s="227">
        <v>0</v>
      </c>
      <c r="AJ283" s="126" t="s">
        <v>547</v>
      </c>
      <c r="AK283" s="126" t="s">
        <v>548</v>
      </c>
      <c r="AL283" s="227">
        <v>0</v>
      </c>
      <c r="AM283" s="227">
        <v>0</v>
      </c>
      <c r="AN283" s="227">
        <v>0</v>
      </c>
      <c r="AO283" s="227">
        <v>0</v>
      </c>
      <c r="AQ283" s="126" t="s">
        <v>547</v>
      </c>
      <c r="AR283" s="126" t="s">
        <v>548</v>
      </c>
      <c r="AS283" s="227">
        <v>0</v>
      </c>
      <c r="AT283" s="227">
        <v>0</v>
      </c>
      <c r="AU283" s="227">
        <v>0</v>
      </c>
      <c r="AV283" s="227">
        <v>0</v>
      </c>
      <c r="AX283" s="126" t="s">
        <v>547</v>
      </c>
      <c r="AY283" s="126" t="s">
        <v>548</v>
      </c>
      <c r="AZ283" s="227">
        <v>0</v>
      </c>
      <c r="BA283" s="227">
        <v>0</v>
      </c>
      <c r="BB283" s="227">
        <v>0</v>
      </c>
      <c r="BC283" s="227">
        <v>0</v>
      </c>
      <c r="BE283" s="126" t="s">
        <v>547</v>
      </c>
      <c r="BF283" s="126" t="s">
        <v>548</v>
      </c>
      <c r="BG283" s="227">
        <v>0</v>
      </c>
      <c r="BH283" s="227">
        <v>0</v>
      </c>
      <c r="BI283" s="227">
        <v>0</v>
      </c>
      <c r="BJ283" s="227">
        <v>0</v>
      </c>
      <c r="BL283" s="126" t="s">
        <v>547</v>
      </c>
      <c r="BM283" s="126" t="s">
        <v>548</v>
      </c>
      <c r="BN283" s="227">
        <v>0</v>
      </c>
      <c r="BO283" s="227">
        <v>0</v>
      </c>
      <c r="BP283" s="227">
        <v>0</v>
      </c>
      <c r="BQ283" s="227">
        <v>0</v>
      </c>
      <c r="BS283" s="126" t="s">
        <v>547</v>
      </c>
      <c r="BT283" s="126" t="s">
        <v>548</v>
      </c>
      <c r="BU283" s="227">
        <v>0</v>
      </c>
      <c r="BV283" s="227">
        <v>0</v>
      </c>
      <c r="BW283" s="227">
        <v>0</v>
      </c>
      <c r="BX283" s="227">
        <v>0</v>
      </c>
      <c r="BZ283" s="126" t="s">
        <v>547</v>
      </c>
      <c r="CA283" s="126" t="s">
        <v>548</v>
      </c>
      <c r="CB283" s="227">
        <v>0</v>
      </c>
      <c r="CC283" s="227">
        <v>0</v>
      </c>
      <c r="CD283" s="227">
        <v>0</v>
      </c>
      <c r="CE283" s="227">
        <v>0</v>
      </c>
    </row>
    <row r="284" spans="1:83">
      <c r="A284" s="126" t="s">
        <v>549</v>
      </c>
      <c r="B284" s="126" t="s">
        <v>550</v>
      </c>
      <c r="C284" s="227">
        <v>0</v>
      </c>
      <c r="D284" s="227">
        <v>0</v>
      </c>
      <c r="E284" s="227">
        <v>0</v>
      </c>
      <c r="F284" s="227">
        <v>0</v>
      </c>
      <c r="H284" s="126" t="s">
        <v>549</v>
      </c>
      <c r="I284" s="126" t="s">
        <v>550</v>
      </c>
      <c r="J284" s="227">
        <v>0</v>
      </c>
      <c r="K284" s="227">
        <v>0</v>
      </c>
      <c r="L284" s="227">
        <v>0</v>
      </c>
      <c r="M284" s="227">
        <v>0</v>
      </c>
      <c r="O284" s="126" t="s">
        <v>549</v>
      </c>
      <c r="P284" s="126" t="s">
        <v>550</v>
      </c>
      <c r="Q284" s="227">
        <v>0</v>
      </c>
      <c r="R284" s="227">
        <v>0</v>
      </c>
      <c r="S284" s="227">
        <v>0</v>
      </c>
      <c r="T284" s="227">
        <v>0</v>
      </c>
      <c r="V284" s="126" t="s">
        <v>549</v>
      </c>
      <c r="W284" s="126" t="s">
        <v>550</v>
      </c>
      <c r="X284" s="227">
        <v>0</v>
      </c>
      <c r="Y284" s="227">
        <v>0</v>
      </c>
      <c r="Z284" s="227">
        <v>0</v>
      </c>
      <c r="AA284" s="227">
        <v>0</v>
      </c>
      <c r="AC284" s="126" t="s">
        <v>549</v>
      </c>
      <c r="AD284" s="126" t="s">
        <v>550</v>
      </c>
      <c r="AE284" s="227">
        <v>0</v>
      </c>
      <c r="AF284" s="227">
        <v>0</v>
      </c>
      <c r="AG284" s="227">
        <v>0</v>
      </c>
      <c r="AH284" s="227">
        <v>0</v>
      </c>
      <c r="AJ284" s="126" t="s">
        <v>549</v>
      </c>
      <c r="AK284" s="126" t="s">
        <v>550</v>
      </c>
      <c r="AL284" s="227">
        <v>0</v>
      </c>
      <c r="AM284" s="227">
        <v>0</v>
      </c>
      <c r="AN284" s="227">
        <v>0</v>
      </c>
      <c r="AO284" s="227">
        <v>0</v>
      </c>
      <c r="AQ284" s="126" t="s">
        <v>549</v>
      </c>
      <c r="AR284" s="126" t="s">
        <v>550</v>
      </c>
      <c r="AS284" s="227">
        <v>0</v>
      </c>
      <c r="AT284" s="227">
        <v>0</v>
      </c>
      <c r="AU284" s="227">
        <v>0</v>
      </c>
      <c r="AV284" s="227">
        <v>0</v>
      </c>
      <c r="AX284" s="126" t="s">
        <v>549</v>
      </c>
      <c r="AY284" s="126" t="s">
        <v>550</v>
      </c>
      <c r="AZ284" s="227">
        <v>0</v>
      </c>
      <c r="BA284" s="227">
        <v>0</v>
      </c>
      <c r="BB284" s="227">
        <v>0</v>
      </c>
      <c r="BC284" s="227">
        <v>0</v>
      </c>
      <c r="BE284" s="126" t="s">
        <v>549</v>
      </c>
      <c r="BF284" s="126" t="s">
        <v>550</v>
      </c>
      <c r="BG284" s="227">
        <v>0</v>
      </c>
      <c r="BH284" s="227">
        <v>0</v>
      </c>
      <c r="BI284" s="227">
        <v>0</v>
      </c>
      <c r="BJ284" s="227">
        <v>0</v>
      </c>
      <c r="BL284" s="126" t="s">
        <v>549</v>
      </c>
      <c r="BM284" s="126" t="s">
        <v>550</v>
      </c>
      <c r="BN284" s="227">
        <v>0</v>
      </c>
      <c r="BO284" s="227">
        <v>0</v>
      </c>
      <c r="BP284" s="227">
        <v>0</v>
      </c>
      <c r="BQ284" s="227">
        <v>0</v>
      </c>
      <c r="BS284" s="126" t="s">
        <v>549</v>
      </c>
      <c r="BT284" s="126" t="s">
        <v>550</v>
      </c>
      <c r="BU284" s="227">
        <v>0</v>
      </c>
      <c r="BV284" s="227">
        <v>0</v>
      </c>
      <c r="BW284" s="227">
        <v>0</v>
      </c>
      <c r="BX284" s="227">
        <v>0</v>
      </c>
      <c r="BZ284" s="126" t="s">
        <v>549</v>
      </c>
      <c r="CA284" s="126" t="s">
        <v>550</v>
      </c>
      <c r="CB284" s="227">
        <v>0</v>
      </c>
      <c r="CC284" s="227">
        <v>0</v>
      </c>
      <c r="CD284" s="227">
        <v>0</v>
      </c>
      <c r="CE284" s="227">
        <v>0</v>
      </c>
    </row>
    <row r="285" spans="1:83">
      <c r="A285" s="126" t="s">
        <v>551</v>
      </c>
      <c r="B285" s="126" t="s">
        <v>552</v>
      </c>
      <c r="C285" s="227">
        <v>0</v>
      </c>
      <c r="D285" s="227">
        <v>0</v>
      </c>
      <c r="E285" s="227">
        <v>0</v>
      </c>
      <c r="F285" s="227">
        <v>0</v>
      </c>
      <c r="H285" s="126" t="s">
        <v>551</v>
      </c>
      <c r="I285" s="126" t="s">
        <v>552</v>
      </c>
      <c r="J285" s="227">
        <v>0</v>
      </c>
      <c r="K285" s="227">
        <v>0</v>
      </c>
      <c r="L285" s="227">
        <v>0</v>
      </c>
      <c r="M285" s="227">
        <v>0</v>
      </c>
      <c r="O285" s="126" t="s">
        <v>551</v>
      </c>
      <c r="P285" s="126" t="s">
        <v>552</v>
      </c>
      <c r="Q285" s="227">
        <v>0</v>
      </c>
      <c r="R285" s="227">
        <v>0</v>
      </c>
      <c r="S285" s="227">
        <v>0</v>
      </c>
      <c r="T285" s="227">
        <v>0</v>
      </c>
      <c r="V285" s="126" t="s">
        <v>551</v>
      </c>
      <c r="W285" s="126" t="s">
        <v>552</v>
      </c>
      <c r="X285" s="227">
        <v>0</v>
      </c>
      <c r="Y285" s="227">
        <v>0</v>
      </c>
      <c r="Z285" s="227">
        <v>0</v>
      </c>
      <c r="AA285" s="227">
        <v>0</v>
      </c>
      <c r="AC285" s="126" t="s">
        <v>551</v>
      </c>
      <c r="AD285" s="126" t="s">
        <v>552</v>
      </c>
      <c r="AE285" s="227">
        <v>0</v>
      </c>
      <c r="AF285" s="227">
        <v>0</v>
      </c>
      <c r="AG285" s="227">
        <v>0</v>
      </c>
      <c r="AH285" s="227">
        <v>0</v>
      </c>
      <c r="AJ285" s="126" t="s">
        <v>551</v>
      </c>
      <c r="AK285" s="126" t="s">
        <v>552</v>
      </c>
      <c r="AL285" s="227">
        <v>0</v>
      </c>
      <c r="AM285" s="227">
        <v>0</v>
      </c>
      <c r="AN285" s="227">
        <v>0</v>
      </c>
      <c r="AO285" s="227">
        <v>0</v>
      </c>
      <c r="AQ285" s="126" t="s">
        <v>551</v>
      </c>
      <c r="AR285" s="126" t="s">
        <v>552</v>
      </c>
      <c r="AS285" s="227">
        <v>0</v>
      </c>
      <c r="AT285" s="227">
        <v>0</v>
      </c>
      <c r="AU285" s="227">
        <v>0</v>
      </c>
      <c r="AV285" s="227">
        <v>0</v>
      </c>
      <c r="AX285" s="126" t="s">
        <v>551</v>
      </c>
      <c r="AY285" s="126" t="s">
        <v>552</v>
      </c>
      <c r="AZ285" s="227">
        <v>0</v>
      </c>
      <c r="BA285" s="227">
        <v>0</v>
      </c>
      <c r="BB285" s="227">
        <v>0</v>
      </c>
      <c r="BC285" s="227">
        <v>0</v>
      </c>
      <c r="BE285" s="126" t="s">
        <v>551</v>
      </c>
      <c r="BF285" s="126" t="s">
        <v>552</v>
      </c>
      <c r="BG285" s="227">
        <v>0</v>
      </c>
      <c r="BH285" s="227">
        <v>0</v>
      </c>
      <c r="BI285" s="227">
        <v>0</v>
      </c>
      <c r="BJ285" s="227">
        <v>0</v>
      </c>
      <c r="BL285" s="126" t="s">
        <v>551</v>
      </c>
      <c r="BM285" s="126" t="s">
        <v>552</v>
      </c>
      <c r="BN285" s="227">
        <v>0</v>
      </c>
      <c r="BO285" s="227">
        <v>0</v>
      </c>
      <c r="BP285" s="227">
        <v>0</v>
      </c>
      <c r="BQ285" s="227">
        <v>0</v>
      </c>
      <c r="BS285" s="126" t="s">
        <v>551</v>
      </c>
      <c r="BT285" s="126" t="s">
        <v>552</v>
      </c>
      <c r="BU285" s="227">
        <v>0</v>
      </c>
      <c r="BV285" s="227">
        <v>0</v>
      </c>
      <c r="BW285" s="227">
        <v>0</v>
      </c>
      <c r="BX285" s="227">
        <v>0</v>
      </c>
      <c r="BZ285" s="126" t="s">
        <v>551</v>
      </c>
      <c r="CA285" s="126" t="s">
        <v>552</v>
      </c>
      <c r="CB285" s="227">
        <v>0</v>
      </c>
      <c r="CC285" s="227">
        <v>0</v>
      </c>
      <c r="CD285" s="227">
        <v>0</v>
      </c>
      <c r="CE285" s="227">
        <v>0</v>
      </c>
    </row>
    <row r="286" spans="1:83">
      <c r="A286" s="126" t="s">
        <v>553</v>
      </c>
      <c r="B286" s="126" t="s">
        <v>554</v>
      </c>
      <c r="C286" s="227">
        <v>0</v>
      </c>
      <c r="D286" s="227">
        <v>0</v>
      </c>
      <c r="E286" s="227">
        <v>0</v>
      </c>
      <c r="F286" s="227">
        <v>0</v>
      </c>
      <c r="H286" s="126" t="s">
        <v>553</v>
      </c>
      <c r="I286" s="126" t="s">
        <v>554</v>
      </c>
      <c r="J286" s="227">
        <v>0</v>
      </c>
      <c r="K286" s="227">
        <v>0</v>
      </c>
      <c r="L286" s="227">
        <v>0</v>
      </c>
      <c r="M286" s="227">
        <v>0</v>
      </c>
      <c r="O286" s="126" t="s">
        <v>553</v>
      </c>
      <c r="P286" s="126" t="s">
        <v>554</v>
      </c>
      <c r="Q286" s="227">
        <v>0</v>
      </c>
      <c r="R286" s="227">
        <v>0</v>
      </c>
      <c r="S286" s="227">
        <v>0</v>
      </c>
      <c r="T286" s="227">
        <v>0</v>
      </c>
      <c r="V286" s="126" t="s">
        <v>553</v>
      </c>
      <c r="W286" s="126" t="s">
        <v>554</v>
      </c>
      <c r="X286" s="227">
        <v>0</v>
      </c>
      <c r="Y286" s="227">
        <v>0</v>
      </c>
      <c r="Z286" s="227">
        <v>0</v>
      </c>
      <c r="AA286" s="227">
        <v>0</v>
      </c>
      <c r="AC286" s="126" t="s">
        <v>553</v>
      </c>
      <c r="AD286" s="126" t="s">
        <v>554</v>
      </c>
      <c r="AE286" s="227">
        <v>0</v>
      </c>
      <c r="AF286" s="227">
        <v>0</v>
      </c>
      <c r="AG286" s="227">
        <v>0</v>
      </c>
      <c r="AH286" s="227">
        <v>0</v>
      </c>
      <c r="AJ286" s="126" t="s">
        <v>553</v>
      </c>
      <c r="AK286" s="126" t="s">
        <v>554</v>
      </c>
      <c r="AL286" s="227">
        <v>0</v>
      </c>
      <c r="AM286" s="227">
        <v>0</v>
      </c>
      <c r="AN286" s="227">
        <v>0</v>
      </c>
      <c r="AO286" s="227">
        <v>0</v>
      </c>
      <c r="AQ286" s="126" t="s">
        <v>553</v>
      </c>
      <c r="AR286" s="126" t="s">
        <v>554</v>
      </c>
      <c r="AS286" s="227">
        <v>0</v>
      </c>
      <c r="AT286" s="227">
        <v>0</v>
      </c>
      <c r="AU286" s="227">
        <v>0</v>
      </c>
      <c r="AV286" s="227">
        <v>0</v>
      </c>
      <c r="AX286" s="126" t="s">
        <v>553</v>
      </c>
      <c r="AY286" s="126" t="s">
        <v>554</v>
      </c>
      <c r="AZ286" s="227">
        <v>0</v>
      </c>
      <c r="BA286" s="227">
        <v>0</v>
      </c>
      <c r="BB286" s="227">
        <v>0</v>
      </c>
      <c r="BC286" s="227">
        <v>0</v>
      </c>
      <c r="BE286" s="126" t="s">
        <v>553</v>
      </c>
      <c r="BF286" s="126" t="s">
        <v>554</v>
      </c>
      <c r="BG286" s="227">
        <v>0</v>
      </c>
      <c r="BH286" s="227">
        <v>0</v>
      </c>
      <c r="BI286" s="227">
        <v>0</v>
      </c>
      <c r="BJ286" s="227">
        <v>0</v>
      </c>
      <c r="BL286" s="126" t="s">
        <v>553</v>
      </c>
      <c r="BM286" s="126" t="s">
        <v>554</v>
      </c>
      <c r="BN286" s="227">
        <v>0</v>
      </c>
      <c r="BO286" s="227">
        <v>0</v>
      </c>
      <c r="BP286" s="227">
        <v>0</v>
      </c>
      <c r="BQ286" s="227">
        <v>0</v>
      </c>
      <c r="BS286" s="126" t="s">
        <v>553</v>
      </c>
      <c r="BT286" s="126" t="s">
        <v>554</v>
      </c>
      <c r="BU286" s="227">
        <v>0</v>
      </c>
      <c r="BV286" s="227">
        <v>0</v>
      </c>
      <c r="BW286" s="227">
        <v>0</v>
      </c>
      <c r="BX286" s="227">
        <v>0</v>
      </c>
      <c r="BZ286" s="126" t="s">
        <v>553</v>
      </c>
      <c r="CA286" s="126" t="s">
        <v>554</v>
      </c>
      <c r="CB286" s="227">
        <v>0</v>
      </c>
      <c r="CC286" s="227">
        <v>0</v>
      </c>
      <c r="CD286" s="227">
        <v>0</v>
      </c>
      <c r="CE286" s="227">
        <v>0</v>
      </c>
    </row>
    <row r="287" spans="1:83">
      <c r="A287" s="126" t="s">
        <v>555</v>
      </c>
      <c r="B287" s="126" t="s">
        <v>556</v>
      </c>
      <c r="C287" s="227">
        <v>0</v>
      </c>
      <c r="D287" s="227">
        <v>0</v>
      </c>
      <c r="E287" s="227">
        <v>0</v>
      </c>
      <c r="F287" s="227">
        <v>0</v>
      </c>
      <c r="H287" s="126" t="s">
        <v>555</v>
      </c>
      <c r="I287" s="126" t="s">
        <v>556</v>
      </c>
      <c r="J287" s="227">
        <v>0</v>
      </c>
      <c r="K287" s="227">
        <v>0</v>
      </c>
      <c r="L287" s="227">
        <v>0</v>
      </c>
      <c r="M287" s="227">
        <v>0</v>
      </c>
      <c r="O287" s="126" t="s">
        <v>555</v>
      </c>
      <c r="P287" s="126" t="s">
        <v>556</v>
      </c>
      <c r="Q287" s="227">
        <v>0</v>
      </c>
      <c r="R287" s="227">
        <v>0</v>
      </c>
      <c r="S287" s="227">
        <v>0</v>
      </c>
      <c r="T287" s="227">
        <v>0</v>
      </c>
      <c r="V287" s="126" t="s">
        <v>555</v>
      </c>
      <c r="W287" s="126" t="s">
        <v>556</v>
      </c>
      <c r="X287" s="227">
        <v>0</v>
      </c>
      <c r="Y287" s="227">
        <v>0</v>
      </c>
      <c r="Z287" s="227">
        <v>0</v>
      </c>
      <c r="AA287" s="227">
        <v>0</v>
      </c>
      <c r="AC287" s="126" t="s">
        <v>555</v>
      </c>
      <c r="AD287" s="126" t="s">
        <v>556</v>
      </c>
      <c r="AE287" s="227">
        <v>0</v>
      </c>
      <c r="AF287" s="227">
        <v>0</v>
      </c>
      <c r="AG287" s="227">
        <v>0</v>
      </c>
      <c r="AH287" s="227">
        <v>0</v>
      </c>
      <c r="AJ287" s="126" t="s">
        <v>555</v>
      </c>
      <c r="AK287" s="126" t="s">
        <v>556</v>
      </c>
      <c r="AL287" s="227">
        <v>0</v>
      </c>
      <c r="AM287" s="227">
        <v>0</v>
      </c>
      <c r="AN287" s="227">
        <v>0</v>
      </c>
      <c r="AO287" s="227">
        <v>0</v>
      </c>
      <c r="AQ287" s="126" t="s">
        <v>555</v>
      </c>
      <c r="AR287" s="126" t="s">
        <v>556</v>
      </c>
      <c r="AS287" s="227">
        <v>0</v>
      </c>
      <c r="AT287" s="227">
        <v>0</v>
      </c>
      <c r="AU287" s="227">
        <v>0</v>
      </c>
      <c r="AV287" s="227">
        <v>0</v>
      </c>
      <c r="AX287" s="126" t="s">
        <v>555</v>
      </c>
      <c r="AY287" s="126" t="s">
        <v>556</v>
      </c>
      <c r="AZ287" s="227">
        <v>0</v>
      </c>
      <c r="BA287" s="227">
        <v>0</v>
      </c>
      <c r="BB287" s="227">
        <v>0</v>
      </c>
      <c r="BC287" s="227">
        <v>0</v>
      </c>
      <c r="BE287" s="126" t="s">
        <v>555</v>
      </c>
      <c r="BF287" s="126" t="s">
        <v>556</v>
      </c>
      <c r="BG287" s="227">
        <v>0</v>
      </c>
      <c r="BH287" s="227">
        <v>0</v>
      </c>
      <c r="BI287" s="227">
        <v>0</v>
      </c>
      <c r="BJ287" s="227">
        <v>0</v>
      </c>
      <c r="BL287" s="126" t="s">
        <v>555</v>
      </c>
      <c r="BM287" s="126" t="s">
        <v>556</v>
      </c>
      <c r="BN287" s="227">
        <v>0</v>
      </c>
      <c r="BO287" s="227">
        <v>0</v>
      </c>
      <c r="BP287" s="227">
        <v>0</v>
      </c>
      <c r="BQ287" s="227">
        <v>0</v>
      </c>
      <c r="BS287" s="126" t="s">
        <v>555</v>
      </c>
      <c r="BT287" s="126" t="s">
        <v>556</v>
      </c>
      <c r="BU287" s="227">
        <v>0</v>
      </c>
      <c r="BV287" s="227">
        <v>0</v>
      </c>
      <c r="BW287" s="227">
        <v>0</v>
      </c>
      <c r="BX287" s="227">
        <v>0</v>
      </c>
      <c r="BZ287" s="126" t="s">
        <v>555</v>
      </c>
      <c r="CA287" s="126" t="s">
        <v>556</v>
      </c>
      <c r="CB287" s="227">
        <v>0</v>
      </c>
      <c r="CC287" s="227">
        <v>0</v>
      </c>
      <c r="CD287" s="227">
        <v>0</v>
      </c>
      <c r="CE287" s="227">
        <v>0</v>
      </c>
    </row>
    <row r="288" spans="1:83">
      <c r="A288" s="126" t="s">
        <v>557</v>
      </c>
      <c r="B288" s="126" t="s">
        <v>558</v>
      </c>
      <c r="C288" s="227">
        <v>0</v>
      </c>
      <c r="D288" s="227">
        <v>0</v>
      </c>
      <c r="E288" s="227">
        <v>0</v>
      </c>
      <c r="F288" s="227">
        <v>0</v>
      </c>
      <c r="H288" s="126" t="s">
        <v>557</v>
      </c>
      <c r="I288" s="126" t="s">
        <v>558</v>
      </c>
      <c r="J288" s="227">
        <v>0</v>
      </c>
      <c r="K288" s="227">
        <v>0</v>
      </c>
      <c r="L288" s="227">
        <v>0</v>
      </c>
      <c r="M288" s="227">
        <v>0</v>
      </c>
      <c r="O288" s="126" t="s">
        <v>557</v>
      </c>
      <c r="P288" s="126" t="s">
        <v>558</v>
      </c>
      <c r="Q288" s="227">
        <v>0</v>
      </c>
      <c r="R288" s="227">
        <v>0</v>
      </c>
      <c r="S288" s="227">
        <v>0</v>
      </c>
      <c r="T288" s="227">
        <v>0</v>
      </c>
      <c r="V288" s="126" t="s">
        <v>557</v>
      </c>
      <c r="W288" s="126" t="s">
        <v>558</v>
      </c>
      <c r="X288" s="227">
        <v>0</v>
      </c>
      <c r="Y288" s="227">
        <v>0</v>
      </c>
      <c r="Z288" s="227">
        <v>0</v>
      </c>
      <c r="AA288" s="227">
        <v>0</v>
      </c>
      <c r="AC288" s="126" t="s">
        <v>557</v>
      </c>
      <c r="AD288" s="126" t="s">
        <v>558</v>
      </c>
      <c r="AE288" s="227">
        <v>0</v>
      </c>
      <c r="AF288" s="227">
        <v>0</v>
      </c>
      <c r="AG288" s="227">
        <v>0</v>
      </c>
      <c r="AH288" s="227">
        <v>0</v>
      </c>
      <c r="AJ288" s="126" t="s">
        <v>557</v>
      </c>
      <c r="AK288" s="126" t="s">
        <v>558</v>
      </c>
      <c r="AL288" s="227">
        <v>0</v>
      </c>
      <c r="AM288" s="227">
        <v>0</v>
      </c>
      <c r="AN288" s="227">
        <v>0</v>
      </c>
      <c r="AO288" s="227">
        <v>0</v>
      </c>
      <c r="AQ288" s="126" t="s">
        <v>557</v>
      </c>
      <c r="AR288" s="126" t="s">
        <v>558</v>
      </c>
      <c r="AS288" s="227">
        <v>0</v>
      </c>
      <c r="AT288" s="227">
        <v>0</v>
      </c>
      <c r="AU288" s="227">
        <v>0</v>
      </c>
      <c r="AV288" s="227">
        <v>0</v>
      </c>
      <c r="AX288" s="126" t="s">
        <v>557</v>
      </c>
      <c r="AY288" s="126" t="s">
        <v>558</v>
      </c>
      <c r="AZ288" s="227">
        <v>0</v>
      </c>
      <c r="BA288" s="227">
        <v>0</v>
      </c>
      <c r="BB288" s="227">
        <v>0</v>
      </c>
      <c r="BC288" s="227">
        <v>0</v>
      </c>
      <c r="BE288" s="126" t="s">
        <v>557</v>
      </c>
      <c r="BF288" s="126" t="s">
        <v>558</v>
      </c>
      <c r="BG288" s="227">
        <v>0</v>
      </c>
      <c r="BH288" s="227">
        <v>0</v>
      </c>
      <c r="BI288" s="227">
        <v>0</v>
      </c>
      <c r="BJ288" s="227">
        <v>0</v>
      </c>
      <c r="BL288" s="126" t="s">
        <v>557</v>
      </c>
      <c r="BM288" s="126" t="s">
        <v>558</v>
      </c>
      <c r="BN288" s="227">
        <v>0</v>
      </c>
      <c r="BO288" s="227">
        <v>0</v>
      </c>
      <c r="BP288" s="227">
        <v>0</v>
      </c>
      <c r="BQ288" s="227">
        <v>0</v>
      </c>
      <c r="BS288" s="126" t="s">
        <v>557</v>
      </c>
      <c r="BT288" s="126" t="s">
        <v>558</v>
      </c>
      <c r="BU288" s="227">
        <v>0</v>
      </c>
      <c r="BV288" s="227">
        <v>0</v>
      </c>
      <c r="BW288" s="227">
        <v>0</v>
      </c>
      <c r="BX288" s="227">
        <v>0</v>
      </c>
      <c r="BZ288" s="126" t="s">
        <v>557</v>
      </c>
      <c r="CA288" s="126" t="s">
        <v>558</v>
      </c>
      <c r="CB288" s="227">
        <v>0</v>
      </c>
      <c r="CC288" s="227">
        <v>0</v>
      </c>
      <c r="CD288" s="227">
        <v>0</v>
      </c>
      <c r="CE288" s="227">
        <v>0</v>
      </c>
    </row>
    <row r="289" spans="1:83">
      <c r="A289" s="126" t="s">
        <v>559</v>
      </c>
      <c r="B289" s="126" t="s">
        <v>560</v>
      </c>
      <c r="C289" s="227">
        <v>0</v>
      </c>
      <c r="D289" s="227">
        <v>0</v>
      </c>
      <c r="E289" s="227">
        <v>0</v>
      </c>
      <c r="F289" s="227">
        <v>0</v>
      </c>
      <c r="H289" s="126" t="s">
        <v>559</v>
      </c>
      <c r="I289" s="126" t="s">
        <v>560</v>
      </c>
      <c r="J289" s="227">
        <v>0</v>
      </c>
      <c r="K289" s="227">
        <v>0</v>
      </c>
      <c r="L289" s="227">
        <v>0</v>
      </c>
      <c r="M289" s="227">
        <v>0</v>
      </c>
      <c r="O289" s="126" t="s">
        <v>559</v>
      </c>
      <c r="P289" s="126" t="s">
        <v>560</v>
      </c>
      <c r="Q289" s="227">
        <v>0</v>
      </c>
      <c r="R289" s="227">
        <v>0</v>
      </c>
      <c r="S289" s="227">
        <v>0</v>
      </c>
      <c r="T289" s="227">
        <v>0</v>
      </c>
      <c r="V289" s="126" t="s">
        <v>559</v>
      </c>
      <c r="W289" s="126" t="s">
        <v>560</v>
      </c>
      <c r="X289" s="227">
        <v>0</v>
      </c>
      <c r="Y289" s="227">
        <v>0</v>
      </c>
      <c r="Z289" s="227">
        <v>0</v>
      </c>
      <c r="AA289" s="227">
        <v>0</v>
      </c>
      <c r="AC289" s="126" t="s">
        <v>559</v>
      </c>
      <c r="AD289" s="126" t="s">
        <v>560</v>
      </c>
      <c r="AE289" s="227">
        <v>0</v>
      </c>
      <c r="AF289" s="227">
        <v>0</v>
      </c>
      <c r="AG289" s="227">
        <v>0</v>
      </c>
      <c r="AH289" s="227">
        <v>0</v>
      </c>
      <c r="AJ289" s="126" t="s">
        <v>559</v>
      </c>
      <c r="AK289" s="126" t="s">
        <v>560</v>
      </c>
      <c r="AL289" s="227">
        <v>0</v>
      </c>
      <c r="AM289" s="227">
        <v>0</v>
      </c>
      <c r="AN289" s="227">
        <v>0</v>
      </c>
      <c r="AO289" s="227">
        <v>0</v>
      </c>
      <c r="AQ289" s="126" t="s">
        <v>559</v>
      </c>
      <c r="AR289" s="126" t="s">
        <v>560</v>
      </c>
      <c r="AS289" s="227">
        <v>0</v>
      </c>
      <c r="AT289" s="227">
        <v>0</v>
      </c>
      <c r="AU289" s="227">
        <v>0</v>
      </c>
      <c r="AV289" s="227">
        <v>0</v>
      </c>
      <c r="AX289" s="126" t="s">
        <v>559</v>
      </c>
      <c r="AY289" s="126" t="s">
        <v>560</v>
      </c>
      <c r="AZ289" s="227">
        <v>0</v>
      </c>
      <c r="BA289" s="227">
        <v>0</v>
      </c>
      <c r="BB289" s="227">
        <v>0</v>
      </c>
      <c r="BC289" s="227">
        <v>0</v>
      </c>
      <c r="BE289" s="126" t="s">
        <v>559</v>
      </c>
      <c r="BF289" s="126" t="s">
        <v>560</v>
      </c>
      <c r="BG289" s="227">
        <v>0</v>
      </c>
      <c r="BH289" s="227">
        <v>0</v>
      </c>
      <c r="BI289" s="227">
        <v>0</v>
      </c>
      <c r="BJ289" s="227">
        <v>0</v>
      </c>
      <c r="BL289" s="126" t="s">
        <v>559</v>
      </c>
      <c r="BM289" s="126" t="s">
        <v>560</v>
      </c>
      <c r="BN289" s="227">
        <v>0</v>
      </c>
      <c r="BO289" s="227">
        <v>0</v>
      </c>
      <c r="BP289" s="227">
        <v>0</v>
      </c>
      <c r="BQ289" s="227">
        <v>0</v>
      </c>
      <c r="BS289" s="126" t="s">
        <v>559</v>
      </c>
      <c r="BT289" s="126" t="s">
        <v>560</v>
      </c>
      <c r="BU289" s="227">
        <v>0</v>
      </c>
      <c r="BV289" s="227">
        <v>0</v>
      </c>
      <c r="BW289" s="227">
        <v>0</v>
      </c>
      <c r="BX289" s="227">
        <v>0</v>
      </c>
      <c r="BZ289" s="126" t="s">
        <v>559</v>
      </c>
      <c r="CA289" s="126" t="s">
        <v>560</v>
      </c>
      <c r="CB289" s="227">
        <v>0</v>
      </c>
      <c r="CC289" s="227">
        <v>0</v>
      </c>
      <c r="CD289" s="227">
        <v>0</v>
      </c>
      <c r="CE289" s="227">
        <v>0</v>
      </c>
    </row>
    <row r="290" spans="1:83">
      <c r="A290" s="126" t="s">
        <v>561</v>
      </c>
      <c r="B290" s="126" t="s">
        <v>562</v>
      </c>
      <c r="C290" s="227">
        <v>0</v>
      </c>
      <c r="D290" s="227">
        <v>0</v>
      </c>
      <c r="E290" s="227">
        <v>0</v>
      </c>
      <c r="F290" s="227">
        <v>0</v>
      </c>
      <c r="H290" s="126" t="s">
        <v>561</v>
      </c>
      <c r="I290" s="126" t="s">
        <v>562</v>
      </c>
      <c r="J290" s="227">
        <v>0</v>
      </c>
      <c r="K290" s="227">
        <v>0</v>
      </c>
      <c r="L290" s="227">
        <v>0</v>
      </c>
      <c r="M290" s="227">
        <v>0</v>
      </c>
      <c r="O290" s="126" t="s">
        <v>561</v>
      </c>
      <c r="P290" s="126" t="s">
        <v>562</v>
      </c>
      <c r="Q290" s="227">
        <v>0</v>
      </c>
      <c r="R290" s="227">
        <v>0</v>
      </c>
      <c r="S290" s="227">
        <v>0</v>
      </c>
      <c r="T290" s="227">
        <v>0</v>
      </c>
      <c r="V290" s="126" t="s">
        <v>561</v>
      </c>
      <c r="W290" s="126" t="s">
        <v>562</v>
      </c>
      <c r="X290" s="227">
        <v>0</v>
      </c>
      <c r="Y290" s="227">
        <v>0</v>
      </c>
      <c r="Z290" s="227">
        <v>0</v>
      </c>
      <c r="AA290" s="227">
        <v>0</v>
      </c>
      <c r="AC290" s="126" t="s">
        <v>561</v>
      </c>
      <c r="AD290" s="126" t="s">
        <v>562</v>
      </c>
      <c r="AE290" s="227">
        <v>0</v>
      </c>
      <c r="AF290" s="227">
        <v>0</v>
      </c>
      <c r="AG290" s="227">
        <v>0</v>
      </c>
      <c r="AH290" s="227">
        <v>0</v>
      </c>
      <c r="AJ290" s="126" t="s">
        <v>561</v>
      </c>
      <c r="AK290" s="126" t="s">
        <v>562</v>
      </c>
      <c r="AL290" s="227">
        <v>0</v>
      </c>
      <c r="AM290" s="227">
        <v>0</v>
      </c>
      <c r="AN290" s="227">
        <v>0</v>
      </c>
      <c r="AO290" s="227">
        <v>0</v>
      </c>
      <c r="AQ290" s="126" t="s">
        <v>561</v>
      </c>
      <c r="AR290" s="126" t="s">
        <v>562</v>
      </c>
      <c r="AS290" s="227">
        <v>0</v>
      </c>
      <c r="AT290" s="227">
        <v>0</v>
      </c>
      <c r="AU290" s="227">
        <v>0</v>
      </c>
      <c r="AV290" s="227">
        <v>0</v>
      </c>
      <c r="AX290" s="126" t="s">
        <v>561</v>
      </c>
      <c r="AY290" s="126" t="s">
        <v>562</v>
      </c>
      <c r="AZ290" s="227">
        <v>0</v>
      </c>
      <c r="BA290" s="227">
        <v>0</v>
      </c>
      <c r="BB290" s="227">
        <v>0</v>
      </c>
      <c r="BC290" s="227">
        <v>0</v>
      </c>
      <c r="BE290" s="126" t="s">
        <v>561</v>
      </c>
      <c r="BF290" s="126" t="s">
        <v>562</v>
      </c>
      <c r="BG290" s="227">
        <v>0</v>
      </c>
      <c r="BH290" s="227">
        <v>0</v>
      </c>
      <c r="BI290" s="227">
        <v>0</v>
      </c>
      <c r="BJ290" s="227">
        <v>0</v>
      </c>
      <c r="BL290" s="126" t="s">
        <v>561</v>
      </c>
      <c r="BM290" s="126" t="s">
        <v>562</v>
      </c>
      <c r="BN290" s="227">
        <v>0</v>
      </c>
      <c r="BO290" s="227">
        <v>0</v>
      </c>
      <c r="BP290" s="227">
        <v>0</v>
      </c>
      <c r="BQ290" s="227">
        <v>0</v>
      </c>
      <c r="BS290" s="126" t="s">
        <v>561</v>
      </c>
      <c r="BT290" s="126" t="s">
        <v>562</v>
      </c>
      <c r="BU290" s="227">
        <v>0</v>
      </c>
      <c r="BV290" s="227">
        <v>0</v>
      </c>
      <c r="BW290" s="227">
        <v>0</v>
      </c>
      <c r="BX290" s="227">
        <v>0</v>
      </c>
      <c r="BZ290" s="126" t="s">
        <v>561</v>
      </c>
      <c r="CA290" s="126" t="s">
        <v>562</v>
      </c>
      <c r="CB290" s="227">
        <v>0</v>
      </c>
      <c r="CC290" s="227">
        <v>0</v>
      </c>
      <c r="CD290" s="227">
        <v>0</v>
      </c>
      <c r="CE290" s="227">
        <v>0</v>
      </c>
    </row>
    <row r="291" spans="1:83">
      <c r="A291" s="126" t="s">
        <v>563</v>
      </c>
      <c r="B291" s="126" t="s">
        <v>564</v>
      </c>
      <c r="C291" s="227">
        <v>0</v>
      </c>
      <c r="D291" s="227">
        <v>0</v>
      </c>
      <c r="E291" s="227">
        <v>0</v>
      </c>
      <c r="F291" s="227">
        <v>0</v>
      </c>
      <c r="H291" s="126" t="s">
        <v>563</v>
      </c>
      <c r="I291" s="126" t="s">
        <v>564</v>
      </c>
      <c r="J291" s="227">
        <v>0</v>
      </c>
      <c r="K291" s="227">
        <v>0</v>
      </c>
      <c r="L291" s="227">
        <v>0</v>
      </c>
      <c r="M291" s="227">
        <v>0</v>
      </c>
      <c r="O291" s="126" t="s">
        <v>563</v>
      </c>
      <c r="P291" s="126" t="s">
        <v>564</v>
      </c>
      <c r="Q291" s="227">
        <v>0</v>
      </c>
      <c r="R291" s="227">
        <v>0</v>
      </c>
      <c r="S291" s="227">
        <v>0</v>
      </c>
      <c r="T291" s="227">
        <v>0</v>
      </c>
      <c r="V291" s="126" t="s">
        <v>563</v>
      </c>
      <c r="W291" s="126" t="s">
        <v>564</v>
      </c>
      <c r="X291" s="227">
        <v>0</v>
      </c>
      <c r="Y291" s="227">
        <v>0</v>
      </c>
      <c r="Z291" s="227">
        <v>0</v>
      </c>
      <c r="AA291" s="227">
        <v>0</v>
      </c>
      <c r="AC291" s="126" t="s">
        <v>563</v>
      </c>
      <c r="AD291" s="126" t="s">
        <v>564</v>
      </c>
      <c r="AE291" s="227">
        <v>0</v>
      </c>
      <c r="AF291" s="227">
        <v>0</v>
      </c>
      <c r="AG291" s="227">
        <v>0</v>
      </c>
      <c r="AH291" s="227">
        <v>0</v>
      </c>
      <c r="AJ291" s="126" t="s">
        <v>563</v>
      </c>
      <c r="AK291" s="126" t="s">
        <v>564</v>
      </c>
      <c r="AL291" s="227">
        <v>0</v>
      </c>
      <c r="AM291" s="227">
        <v>0</v>
      </c>
      <c r="AN291" s="227">
        <v>0</v>
      </c>
      <c r="AO291" s="227">
        <v>0</v>
      </c>
      <c r="AQ291" s="126" t="s">
        <v>563</v>
      </c>
      <c r="AR291" s="126" t="s">
        <v>564</v>
      </c>
      <c r="AS291" s="227">
        <v>0</v>
      </c>
      <c r="AT291" s="227">
        <v>0</v>
      </c>
      <c r="AU291" s="227">
        <v>0</v>
      </c>
      <c r="AV291" s="227">
        <v>0</v>
      </c>
      <c r="AX291" s="126" t="s">
        <v>563</v>
      </c>
      <c r="AY291" s="126" t="s">
        <v>564</v>
      </c>
      <c r="AZ291" s="227">
        <v>0</v>
      </c>
      <c r="BA291" s="227">
        <v>0</v>
      </c>
      <c r="BB291" s="227">
        <v>0</v>
      </c>
      <c r="BC291" s="227">
        <v>0</v>
      </c>
      <c r="BE291" s="126" t="s">
        <v>563</v>
      </c>
      <c r="BF291" s="126" t="s">
        <v>564</v>
      </c>
      <c r="BG291" s="227">
        <v>0</v>
      </c>
      <c r="BH291" s="227">
        <v>0</v>
      </c>
      <c r="BI291" s="227">
        <v>0</v>
      </c>
      <c r="BJ291" s="227">
        <v>0</v>
      </c>
      <c r="BL291" s="126" t="s">
        <v>563</v>
      </c>
      <c r="BM291" s="126" t="s">
        <v>564</v>
      </c>
      <c r="BN291" s="227">
        <v>0</v>
      </c>
      <c r="BO291" s="227">
        <v>0</v>
      </c>
      <c r="BP291" s="227">
        <v>0</v>
      </c>
      <c r="BQ291" s="227">
        <v>0</v>
      </c>
      <c r="BS291" s="126" t="s">
        <v>563</v>
      </c>
      <c r="BT291" s="126" t="s">
        <v>564</v>
      </c>
      <c r="BU291" s="227">
        <v>0</v>
      </c>
      <c r="BV291" s="227">
        <v>0</v>
      </c>
      <c r="BW291" s="227">
        <v>0</v>
      </c>
      <c r="BX291" s="227">
        <v>0</v>
      </c>
      <c r="BZ291" s="126" t="s">
        <v>563</v>
      </c>
      <c r="CA291" s="126" t="s">
        <v>564</v>
      </c>
      <c r="CB291" s="227">
        <v>0</v>
      </c>
      <c r="CC291" s="227">
        <v>0</v>
      </c>
      <c r="CD291" s="227">
        <v>0</v>
      </c>
      <c r="CE291" s="227">
        <v>0</v>
      </c>
    </row>
    <row r="292" spans="1:83">
      <c r="A292" s="126" t="s">
        <v>565</v>
      </c>
      <c r="B292" s="126" t="s">
        <v>566</v>
      </c>
      <c r="C292" s="227">
        <v>0</v>
      </c>
      <c r="D292" s="227">
        <v>0</v>
      </c>
      <c r="E292" s="227">
        <v>0</v>
      </c>
      <c r="F292" s="227">
        <v>0</v>
      </c>
      <c r="H292" s="126" t="s">
        <v>565</v>
      </c>
      <c r="I292" s="126" t="s">
        <v>566</v>
      </c>
      <c r="J292" s="227">
        <v>0</v>
      </c>
      <c r="K292" s="227">
        <v>0</v>
      </c>
      <c r="L292" s="227">
        <v>0</v>
      </c>
      <c r="M292" s="227">
        <v>0</v>
      </c>
      <c r="O292" s="126" t="s">
        <v>565</v>
      </c>
      <c r="P292" s="126" t="s">
        <v>566</v>
      </c>
      <c r="Q292" s="227">
        <v>0</v>
      </c>
      <c r="R292" s="227">
        <v>0</v>
      </c>
      <c r="S292" s="227">
        <v>0</v>
      </c>
      <c r="T292" s="227">
        <v>0</v>
      </c>
      <c r="V292" s="126" t="s">
        <v>565</v>
      </c>
      <c r="W292" s="126" t="s">
        <v>566</v>
      </c>
      <c r="X292" s="227">
        <v>0</v>
      </c>
      <c r="Y292" s="227">
        <v>0</v>
      </c>
      <c r="Z292" s="227">
        <v>0</v>
      </c>
      <c r="AA292" s="227">
        <v>0</v>
      </c>
      <c r="AC292" s="126" t="s">
        <v>565</v>
      </c>
      <c r="AD292" s="126" t="s">
        <v>566</v>
      </c>
      <c r="AE292" s="227">
        <v>0</v>
      </c>
      <c r="AF292" s="227">
        <v>0</v>
      </c>
      <c r="AG292" s="227">
        <v>0</v>
      </c>
      <c r="AH292" s="227">
        <v>0</v>
      </c>
      <c r="AJ292" s="126" t="s">
        <v>565</v>
      </c>
      <c r="AK292" s="126" t="s">
        <v>566</v>
      </c>
      <c r="AL292" s="227">
        <v>0</v>
      </c>
      <c r="AM292" s="227">
        <v>0</v>
      </c>
      <c r="AN292" s="227">
        <v>0</v>
      </c>
      <c r="AO292" s="227">
        <v>0</v>
      </c>
      <c r="AQ292" s="126" t="s">
        <v>565</v>
      </c>
      <c r="AR292" s="126" t="s">
        <v>566</v>
      </c>
      <c r="AS292" s="227">
        <v>0</v>
      </c>
      <c r="AT292" s="227">
        <v>0</v>
      </c>
      <c r="AU292" s="227">
        <v>0</v>
      </c>
      <c r="AV292" s="227">
        <v>0</v>
      </c>
      <c r="AX292" s="126" t="s">
        <v>565</v>
      </c>
      <c r="AY292" s="126" t="s">
        <v>566</v>
      </c>
      <c r="AZ292" s="227">
        <v>0</v>
      </c>
      <c r="BA292" s="227">
        <v>0</v>
      </c>
      <c r="BB292" s="227">
        <v>0</v>
      </c>
      <c r="BC292" s="227">
        <v>0</v>
      </c>
      <c r="BE292" s="126" t="s">
        <v>565</v>
      </c>
      <c r="BF292" s="126" t="s">
        <v>566</v>
      </c>
      <c r="BG292" s="227">
        <v>0</v>
      </c>
      <c r="BH292" s="227">
        <v>0</v>
      </c>
      <c r="BI292" s="227">
        <v>0</v>
      </c>
      <c r="BJ292" s="227">
        <v>0</v>
      </c>
      <c r="BL292" s="126" t="s">
        <v>565</v>
      </c>
      <c r="BM292" s="126" t="s">
        <v>566</v>
      </c>
      <c r="BN292" s="227">
        <v>0</v>
      </c>
      <c r="BO292" s="227">
        <v>0</v>
      </c>
      <c r="BP292" s="227">
        <v>0</v>
      </c>
      <c r="BQ292" s="227">
        <v>0</v>
      </c>
      <c r="BS292" s="126" t="s">
        <v>565</v>
      </c>
      <c r="BT292" s="126" t="s">
        <v>566</v>
      </c>
      <c r="BU292" s="227">
        <v>0</v>
      </c>
      <c r="BV292" s="227">
        <v>0</v>
      </c>
      <c r="BW292" s="227">
        <v>0</v>
      </c>
      <c r="BX292" s="227">
        <v>0</v>
      </c>
      <c r="BZ292" s="126" t="s">
        <v>565</v>
      </c>
      <c r="CA292" s="126" t="s">
        <v>566</v>
      </c>
      <c r="CB292" s="227">
        <v>0</v>
      </c>
      <c r="CC292" s="227">
        <v>0</v>
      </c>
      <c r="CD292" s="227">
        <v>0</v>
      </c>
      <c r="CE292" s="227">
        <v>0</v>
      </c>
    </row>
    <row r="293" spans="1:83">
      <c r="A293" s="126" t="s">
        <v>567</v>
      </c>
      <c r="B293" s="126" t="s">
        <v>568</v>
      </c>
      <c r="C293" s="227">
        <v>0</v>
      </c>
      <c r="D293" s="227">
        <v>0</v>
      </c>
      <c r="E293" s="227">
        <v>0</v>
      </c>
      <c r="F293" s="227">
        <v>0</v>
      </c>
      <c r="H293" s="126" t="s">
        <v>567</v>
      </c>
      <c r="I293" s="126" t="s">
        <v>568</v>
      </c>
      <c r="J293" s="227">
        <v>0</v>
      </c>
      <c r="K293" s="227">
        <v>0</v>
      </c>
      <c r="L293" s="227">
        <v>0</v>
      </c>
      <c r="M293" s="227">
        <v>0</v>
      </c>
      <c r="O293" s="126" t="s">
        <v>567</v>
      </c>
      <c r="P293" s="126" t="s">
        <v>568</v>
      </c>
      <c r="Q293" s="227">
        <v>0</v>
      </c>
      <c r="R293" s="227">
        <v>0</v>
      </c>
      <c r="S293" s="227">
        <v>0</v>
      </c>
      <c r="T293" s="227">
        <v>0</v>
      </c>
      <c r="V293" s="126" t="s">
        <v>567</v>
      </c>
      <c r="W293" s="126" t="s">
        <v>568</v>
      </c>
      <c r="X293" s="227">
        <v>0</v>
      </c>
      <c r="Y293" s="227">
        <v>0</v>
      </c>
      <c r="Z293" s="227">
        <v>0</v>
      </c>
      <c r="AA293" s="227">
        <v>0</v>
      </c>
      <c r="AC293" s="126" t="s">
        <v>567</v>
      </c>
      <c r="AD293" s="126" t="s">
        <v>568</v>
      </c>
      <c r="AE293" s="227">
        <v>0</v>
      </c>
      <c r="AF293" s="227">
        <v>0</v>
      </c>
      <c r="AG293" s="227">
        <v>0</v>
      </c>
      <c r="AH293" s="227">
        <v>0</v>
      </c>
      <c r="AJ293" s="126" t="s">
        <v>567</v>
      </c>
      <c r="AK293" s="126" t="s">
        <v>568</v>
      </c>
      <c r="AL293" s="227">
        <v>0</v>
      </c>
      <c r="AM293" s="227">
        <v>0</v>
      </c>
      <c r="AN293" s="227">
        <v>0</v>
      </c>
      <c r="AO293" s="227">
        <v>0</v>
      </c>
      <c r="AQ293" s="126" t="s">
        <v>567</v>
      </c>
      <c r="AR293" s="126" t="s">
        <v>568</v>
      </c>
      <c r="AS293" s="227">
        <v>0</v>
      </c>
      <c r="AT293" s="227">
        <v>0</v>
      </c>
      <c r="AU293" s="227">
        <v>0</v>
      </c>
      <c r="AV293" s="227">
        <v>0</v>
      </c>
      <c r="AX293" s="126" t="s">
        <v>567</v>
      </c>
      <c r="AY293" s="126" t="s">
        <v>568</v>
      </c>
      <c r="AZ293" s="227">
        <v>0</v>
      </c>
      <c r="BA293" s="227">
        <v>0</v>
      </c>
      <c r="BB293" s="227">
        <v>0</v>
      </c>
      <c r="BC293" s="227">
        <v>0</v>
      </c>
      <c r="BE293" s="126" t="s">
        <v>567</v>
      </c>
      <c r="BF293" s="126" t="s">
        <v>568</v>
      </c>
      <c r="BG293" s="227">
        <v>0</v>
      </c>
      <c r="BH293" s="227">
        <v>0</v>
      </c>
      <c r="BI293" s="227">
        <v>0</v>
      </c>
      <c r="BJ293" s="227">
        <v>0</v>
      </c>
      <c r="BL293" s="126" t="s">
        <v>567</v>
      </c>
      <c r="BM293" s="126" t="s">
        <v>568</v>
      </c>
      <c r="BN293" s="227">
        <v>0</v>
      </c>
      <c r="BO293" s="227">
        <v>0</v>
      </c>
      <c r="BP293" s="227">
        <v>0</v>
      </c>
      <c r="BQ293" s="227">
        <v>0</v>
      </c>
      <c r="BS293" s="126" t="s">
        <v>567</v>
      </c>
      <c r="BT293" s="126" t="s">
        <v>568</v>
      </c>
      <c r="BU293" s="227">
        <v>0</v>
      </c>
      <c r="BV293" s="227">
        <v>0</v>
      </c>
      <c r="BW293" s="227">
        <v>0</v>
      </c>
      <c r="BX293" s="227">
        <v>0</v>
      </c>
      <c r="BZ293" s="126" t="s">
        <v>567</v>
      </c>
      <c r="CA293" s="126" t="s">
        <v>568</v>
      </c>
      <c r="CB293" s="227">
        <v>0</v>
      </c>
      <c r="CC293" s="227">
        <v>0</v>
      </c>
      <c r="CD293" s="227">
        <v>0</v>
      </c>
      <c r="CE293" s="227">
        <v>0</v>
      </c>
    </row>
    <row r="294" spans="1:83">
      <c r="A294" s="126" t="s">
        <v>569</v>
      </c>
      <c r="B294" s="126" t="s">
        <v>570</v>
      </c>
      <c r="C294" s="227">
        <v>0</v>
      </c>
      <c r="D294" s="227">
        <v>0</v>
      </c>
      <c r="E294" s="227">
        <v>0</v>
      </c>
      <c r="F294" s="227">
        <v>0</v>
      </c>
      <c r="H294" s="126" t="s">
        <v>569</v>
      </c>
      <c r="I294" s="126" t="s">
        <v>570</v>
      </c>
      <c r="J294" s="227">
        <v>0</v>
      </c>
      <c r="K294" s="227">
        <v>0</v>
      </c>
      <c r="L294" s="227">
        <v>0</v>
      </c>
      <c r="M294" s="227">
        <v>0</v>
      </c>
      <c r="O294" s="126" t="s">
        <v>569</v>
      </c>
      <c r="P294" s="126" t="s">
        <v>570</v>
      </c>
      <c r="Q294" s="227">
        <v>0</v>
      </c>
      <c r="R294" s="227">
        <v>0</v>
      </c>
      <c r="S294" s="227">
        <v>0</v>
      </c>
      <c r="T294" s="227">
        <v>0</v>
      </c>
      <c r="V294" s="126" t="s">
        <v>569</v>
      </c>
      <c r="W294" s="126" t="s">
        <v>570</v>
      </c>
      <c r="X294" s="227">
        <v>0</v>
      </c>
      <c r="Y294" s="227">
        <v>0</v>
      </c>
      <c r="Z294" s="227">
        <v>0</v>
      </c>
      <c r="AA294" s="227">
        <v>0</v>
      </c>
      <c r="AC294" s="126" t="s">
        <v>569</v>
      </c>
      <c r="AD294" s="126" t="s">
        <v>570</v>
      </c>
      <c r="AE294" s="227">
        <v>0</v>
      </c>
      <c r="AF294" s="227">
        <v>0</v>
      </c>
      <c r="AG294" s="227">
        <v>0</v>
      </c>
      <c r="AH294" s="227">
        <v>0</v>
      </c>
      <c r="AJ294" s="126" t="s">
        <v>569</v>
      </c>
      <c r="AK294" s="126" t="s">
        <v>570</v>
      </c>
      <c r="AL294" s="227">
        <v>0</v>
      </c>
      <c r="AM294" s="227">
        <v>0</v>
      </c>
      <c r="AN294" s="227">
        <v>0</v>
      </c>
      <c r="AO294" s="227">
        <v>0</v>
      </c>
      <c r="AQ294" s="126" t="s">
        <v>569</v>
      </c>
      <c r="AR294" s="126" t="s">
        <v>570</v>
      </c>
      <c r="AS294" s="227">
        <v>0</v>
      </c>
      <c r="AT294" s="227">
        <v>0</v>
      </c>
      <c r="AU294" s="227">
        <v>0</v>
      </c>
      <c r="AV294" s="227">
        <v>0</v>
      </c>
      <c r="AX294" s="126" t="s">
        <v>569</v>
      </c>
      <c r="AY294" s="126" t="s">
        <v>570</v>
      </c>
      <c r="AZ294" s="227">
        <v>0</v>
      </c>
      <c r="BA294" s="227">
        <v>0</v>
      </c>
      <c r="BB294" s="227">
        <v>0</v>
      </c>
      <c r="BC294" s="227">
        <v>0</v>
      </c>
      <c r="BE294" s="126" t="s">
        <v>569</v>
      </c>
      <c r="BF294" s="126" t="s">
        <v>570</v>
      </c>
      <c r="BG294" s="227">
        <v>0</v>
      </c>
      <c r="BH294" s="227">
        <v>0</v>
      </c>
      <c r="BI294" s="227">
        <v>0</v>
      </c>
      <c r="BJ294" s="227">
        <v>0</v>
      </c>
      <c r="BL294" s="126" t="s">
        <v>569</v>
      </c>
      <c r="BM294" s="126" t="s">
        <v>570</v>
      </c>
      <c r="BN294" s="227">
        <v>0</v>
      </c>
      <c r="BO294" s="227">
        <v>0</v>
      </c>
      <c r="BP294" s="227">
        <v>0</v>
      </c>
      <c r="BQ294" s="227">
        <v>0</v>
      </c>
      <c r="BS294" s="126" t="s">
        <v>569</v>
      </c>
      <c r="BT294" s="126" t="s">
        <v>570</v>
      </c>
      <c r="BU294" s="227">
        <v>0</v>
      </c>
      <c r="BV294" s="227">
        <v>0</v>
      </c>
      <c r="BW294" s="227">
        <v>0</v>
      </c>
      <c r="BX294" s="227">
        <v>0</v>
      </c>
      <c r="BZ294" s="126" t="s">
        <v>569</v>
      </c>
      <c r="CA294" s="126" t="s">
        <v>570</v>
      </c>
      <c r="CB294" s="227">
        <v>0</v>
      </c>
      <c r="CC294" s="227">
        <v>0</v>
      </c>
      <c r="CD294" s="227">
        <v>0</v>
      </c>
      <c r="CE294" s="227">
        <v>0</v>
      </c>
    </row>
    <row r="295" spans="1:83">
      <c r="A295" s="126" t="s">
        <v>571</v>
      </c>
      <c r="B295" s="126" t="s">
        <v>572</v>
      </c>
      <c r="C295" s="227">
        <v>0</v>
      </c>
      <c r="D295" s="227">
        <v>0</v>
      </c>
      <c r="E295" s="227">
        <v>0</v>
      </c>
      <c r="F295" s="227">
        <v>0</v>
      </c>
      <c r="H295" s="126" t="s">
        <v>571</v>
      </c>
      <c r="I295" s="126" t="s">
        <v>572</v>
      </c>
      <c r="J295" s="227">
        <v>0</v>
      </c>
      <c r="K295" s="227">
        <v>0</v>
      </c>
      <c r="L295" s="227">
        <v>0</v>
      </c>
      <c r="M295" s="227">
        <v>0</v>
      </c>
      <c r="O295" s="126" t="s">
        <v>571</v>
      </c>
      <c r="P295" s="126" t="s">
        <v>572</v>
      </c>
      <c r="Q295" s="227">
        <v>0</v>
      </c>
      <c r="R295" s="227">
        <v>0</v>
      </c>
      <c r="S295" s="227">
        <v>0</v>
      </c>
      <c r="T295" s="227">
        <v>0</v>
      </c>
      <c r="V295" s="126" t="s">
        <v>571</v>
      </c>
      <c r="W295" s="126" t="s">
        <v>572</v>
      </c>
      <c r="X295" s="227">
        <v>0</v>
      </c>
      <c r="Y295" s="227">
        <v>0</v>
      </c>
      <c r="Z295" s="227">
        <v>0</v>
      </c>
      <c r="AA295" s="227">
        <v>0</v>
      </c>
      <c r="AC295" s="126" t="s">
        <v>571</v>
      </c>
      <c r="AD295" s="126" t="s">
        <v>572</v>
      </c>
      <c r="AE295" s="227">
        <v>0</v>
      </c>
      <c r="AF295" s="227">
        <v>0</v>
      </c>
      <c r="AG295" s="227">
        <v>0</v>
      </c>
      <c r="AH295" s="227">
        <v>0</v>
      </c>
      <c r="AJ295" s="126" t="s">
        <v>571</v>
      </c>
      <c r="AK295" s="126" t="s">
        <v>572</v>
      </c>
      <c r="AL295" s="227">
        <v>0</v>
      </c>
      <c r="AM295" s="227">
        <v>0</v>
      </c>
      <c r="AN295" s="227">
        <v>0</v>
      </c>
      <c r="AO295" s="227">
        <v>0</v>
      </c>
      <c r="AQ295" s="126" t="s">
        <v>571</v>
      </c>
      <c r="AR295" s="126" t="s">
        <v>572</v>
      </c>
      <c r="AS295" s="227">
        <v>0</v>
      </c>
      <c r="AT295" s="227">
        <v>0</v>
      </c>
      <c r="AU295" s="227">
        <v>0</v>
      </c>
      <c r="AV295" s="227">
        <v>0</v>
      </c>
      <c r="AX295" s="126" t="s">
        <v>571</v>
      </c>
      <c r="AY295" s="126" t="s">
        <v>572</v>
      </c>
      <c r="AZ295" s="227">
        <v>0</v>
      </c>
      <c r="BA295" s="227">
        <v>0</v>
      </c>
      <c r="BB295" s="227">
        <v>0</v>
      </c>
      <c r="BC295" s="227">
        <v>0</v>
      </c>
      <c r="BE295" s="126" t="s">
        <v>571</v>
      </c>
      <c r="BF295" s="126" t="s">
        <v>572</v>
      </c>
      <c r="BG295" s="227">
        <v>0</v>
      </c>
      <c r="BH295" s="227">
        <v>0</v>
      </c>
      <c r="BI295" s="227">
        <v>0</v>
      </c>
      <c r="BJ295" s="227">
        <v>0</v>
      </c>
      <c r="BL295" s="126" t="s">
        <v>571</v>
      </c>
      <c r="BM295" s="126" t="s">
        <v>572</v>
      </c>
      <c r="BN295" s="227">
        <v>0</v>
      </c>
      <c r="BO295" s="227">
        <v>0</v>
      </c>
      <c r="BP295" s="227">
        <v>0</v>
      </c>
      <c r="BQ295" s="227">
        <v>0</v>
      </c>
      <c r="BS295" s="126" t="s">
        <v>571</v>
      </c>
      <c r="BT295" s="126" t="s">
        <v>572</v>
      </c>
      <c r="BU295" s="227">
        <v>0</v>
      </c>
      <c r="BV295" s="227">
        <v>0</v>
      </c>
      <c r="BW295" s="227">
        <v>0</v>
      </c>
      <c r="BX295" s="227">
        <v>0</v>
      </c>
      <c r="BZ295" s="126" t="s">
        <v>571</v>
      </c>
      <c r="CA295" s="126" t="s">
        <v>572</v>
      </c>
      <c r="CB295" s="227">
        <v>0</v>
      </c>
      <c r="CC295" s="227">
        <v>0</v>
      </c>
      <c r="CD295" s="227">
        <v>0</v>
      </c>
      <c r="CE295" s="227">
        <v>0</v>
      </c>
    </row>
    <row r="296" spans="1:83">
      <c r="A296" s="126" t="s">
        <v>573</v>
      </c>
      <c r="B296" s="126" t="s">
        <v>574</v>
      </c>
      <c r="C296" s="227">
        <v>0</v>
      </c>
      <c r="D296" s="227">
        <v>0</v>
      </c>
      <c r="E296" s="227">
        <v>0</v>
      </c>
      <c r="F296" s="227">
        <v>0</v>
      </c>
      <c r="H296" s="126" t="s">
        <v>573</v>
      </c>
      <c r="I296" s="126" t="s">
        <v>574</v>
      </c>
      <c r="J296" s="227">
        <v>0</v>
      </c>
      <c r="K296" s="227">
        <v>0</v>
      </c>
      <c r="L296" s="227">
        <v>0</v>
      </c>
      <c r="M296" s="227">
        <v>0</v>
      </c>
      <c r="O296" s="126" t="s">
        <v>573</v>
      </c>
      <c r="P296" s="126" t="s">
        <v>574</v>
      </c>
      <c r="Q296" s="227">
        <v>0</v>
      </c>
      <c r="R296" s="227">
        <v>0</v>
      </c>
      <c r="S296" s="227">
        <v>0</v>
      </c>
      <c r="T296" s="227">
        <v>0</v>
      </c>
      <c r="V296" s="126" t="s">
        <v>573</v>
      </c>
      <c r="W296" s="126" t="s">
        <v>574</v>
      </c>
      <c r="X296" s="227">
        <v>0</v>
      </c>
      <c r="Y296" s="227">
        <v>0</v>
      </c>
      <c r="Z296" s="227">
        <v>0</v>
      </c>
      <c r="AA296" s="227">
        <v>0</v>
      </c>
      <c r="AC296" s="126" t="s">
        <v>573</v>
      </c>
      <c r="AD296" s="126" t="s">
        <v>574</v>
      </c>
      <c r="AE296" s="227">
        <v>0</v>
      </c>
      <c r="AF296" s="227">
        <v>0</v>
      </c>
      <c r="AG296" s="227">
        <v>0</v>
      </c>
      <c r="AH296" s="227">
        <v>0</v>
      </c>
      <c r="AJ296" s="126" t="s">
        <v>573</v>
      </c>
      <c r="AK296" s="126" t="s">
        <v>574</v>
      </c>
      <c r="AL296" s="227">
        <v>0</v>
      </c>
      <c r="AM296" s="227">
        <v>0</v>
      </c>
      <c r="AN296" s="227">
        <v>0</v>
      </c>
      <c r="AO296" s="227">
        <v>0</v>
      </c>
      <c r="AQ296" s="126" t="s">
        <v>573</v>
      </c>
      <c r="AR296" s="126" t="s">
        <v>574</v>
      </c>
      <c r="AS296" s="227">
        <v>0</v>
      </c>
      <c r="AT296" s="227">
        <v>0</v>
      </c>
      <c r="AU296" s="227">
        <v>0</v>
      </c>
      <c r="AV296" s="227">
        <v>0</v>
      </c>
      <c r="AX296" s="126" t="s">
        <v>573</v>
      </c>
      <c r="AY296" s="126" t="s">
        <v>574</v>
      </c>
      <c r="AZ296" s="227">
        <v>0</v>
      </c>
      <c r="BA296" s="227">
        <v>0</v>
      </c>
      <c r="BB296" s="227">
        <v>0</v>
      </c>
      <c r="BC296" s="227">
        <v>0</v>
      </c>
      <c r="BE296" s="126" t="s">
        <v>573</v>
      </c>
      <c r="BF296" s="126" t="s">
        <v>574</v>
      </c>
      <c r="BG296" s="227">
        <v>0</v>
      </c>
      <c r="BH296" s="227">
        <v>0</v>
      </c>
      <c r="BI296" s="227">
        <v>0</v>
      </c>
      <c r="BJ296" s="227">
        <v>0</v>
      </c>
      <c r="BL296" s="126" t="s">
        <v>573</v>
      </c>
      <c r="BM296" s="126" t="s">
        <v>574</v>
      </c>
      <c r="BN296" s="227">
        <v>0</v>
      </c>
      <c r="BO296" s="227">
        <v>0</v>
      </c>
      <c r="BP296" s="227">
        <v>0</v>
      </c>
      <c r="BQ296" s="227">
        <v>0</v>
      </c>
      <c r="BS296" s="126" t="s">
        <v>573</v>
      </c>
      <c r="BT296" s="126" t="s">
        <v>574</v>
      </c>
      <c r="BU296" s="227">
        <v>0</v>
      </c>
      <c r="BV296" s="227">
        <v>0</v>
      </c>
      <c r="BW296" s="227">
        <v>0</v>
      </c>
      <c r="BX296" s="227">
        <v>0</v>
      </c>
      <c r="BZ296" s="126" t="s">
        <v>573</v>
      </c>
      <c r="CA296" s="126" t="s">
        <v>574</v>
      </c>
      <c r="CB296" s="227">
        <v>0</v>
      </c>
      <c r="CC296" s="227">
        <v>0</v>
      </c>
      <c r="CD296" s="227">
        <v>0</v>
      </c>
      <c r="CE296" s="227">
        <v>0</v>
      </c>
    </row>
    <row r="297" spans="1:83">
      <c r="A297" s="126" t="s">
        <v>575</v>
      </c>
      <c r="B297" s="126" t="s">
        <v>576</v>
      </c>
      <c r="C297" s="227">
        <v>0</v>
      </c>
      <c r="D297" s="227">
        <v>0</v>
      </c>
      <c r="E297" s="227">
        <v>0</v>
      </c>
      <c r="F297" s="227">
        <v>0</v>
      </c>
      <c r="H297" s="126" t="s">
        <v>575</v>
      </c>
      <c r="I297" s="126" t="s">
        <v>576</v>
      </c>
      <c r="J297" s="227">
        <v>0</v>
      </c>
      <c r="K297" s="227">
        <v>0</v>
      </c>
      <c r="L297" s="227">
        <v>0</v>
      </c>
      <c r="M297" s="227">
        <v>0</v>
      </c>
      <c r="O297" s="126" t="s">
        <v>575</v>
      </c>
      <c r="P297" s="126" t="s">
        <v>576</v>
      </c>
      <c r="Q297" s="227">
        <v>0</v>
      </c>
      <c r="R297" s="227">
        <v>0</v>
      </c>
      <c r="S297" s="227">
        <v>0</v>
      </c>
      <c r="T297" s="227">
        <v>0</v>
      </c>
      <c r="V297" s="126" t="s">
        <v>575</v>
      </c>
      <c r="W297" s="126" t="s">
        <v>576</v>
      </c>
      <c r="X297" s="227">
        <v>0</v>
      </c>
      <c r="Y297" s="227">
        <v>0</v>
      </c>
      <c r="Z297" s="227">
        <v>0</v>
      </c>
      <c r="AA297" s="227">
        <v>0</v>
      </c>
      <c r="AC297" s="126" t="s">
        <v>575</v>
      </c>
      <c r="AD297" s="126" t="s">
        <v>576</v>
      </c>
      <c r="AE297" s="227">
        <v>0</v>
      </c>
      <c r="AF297" s="227">
        <v>0</v>
      </c>
      <c r="AG297" s="227">
        <v>0</v>
      </c>
      <c r="AH297" s="227">
        <v>0</v>
      </c>
      <c r="AJ297" s="126" t="s">
        <v>575</v>
      </c>
      <c r="AK297" s="126" t="s">
        <v>576</v>
      </c>
      <c r="AL297" s="227">
        <v>0</v>
      </c>
      <c r="AM297" s="227">
        <v>0</v>
      </c>
      <c r="AN297" s="227">
        <v>0</v>
      </c>
      <c r="AO297" s="227">
        <v>0</v>
      </c>
      <c r="AQ297" s="126" t="s">
        <v>575</v>
      </c>
      <c r="AR297" s="126" t="s">
        <v>576</v>
      </c>
      <c r="AS297" s="227">
        <v>0</v>
      </c>
      <c r="AT297" s="227">
        <v>0</v>
      </c>
      <c r="AU297" s="227">
        <v>0</v>
      </c>
      <c r="AV297" s="227">
        <v>0</v>
      </c>
      <c r="AX297" s="126" t="s">
        <v>575</v>
      </c>
      <c r="AY297" s="126" t="s">
        <v>576</v>
      </c>
      <c r="AZ297" s="227">
        <v>0</v>
      </c>
      <c r="BA297" s="227">
        <v>0</v>
      </c>
      <c r="BB297" s="227">
        <v>0</v>
      </c>
      <c r="BC297" s="227">
        <v>0</v>
      </c>
      <c r="BE297" s="126" t="s">
        <v>575</v>
      </c>
      <c r="BF297" s="126" t="s">
        <v>576</v>
      </c>
      <c r="BG297" s="227">
        <v>0</v>
      </c>
      <c r="BH297" s="227">
        <v>0</v>
      </c>
      <c r="BI297" s="227">
        <v>0</v>
      </c>
      <c r="BJ297" s="227">
        <v>0</v>
      </c>
      <c r="BL297" s="126" t="s">
        <v>575</v>
      </c>
      <c r="BM297" s="126" t="s">
        <v>576</v>
      </c>
      <c r="BN297" s="227">
        <v>0</v>
      </c>
      <c r="BO297" s="227">
        <v>0</v>
      </c>
      <c r="BP297" s="227">
        <v>0</v>
      </c>
      <c r="BQ297" s="227">
        <v>0</v>
      </c>
      <c r="BS297" s="126" t="s">
        <v>575</v>
      </c>
      <c r="BT297" s="126" t="s">
        <v>576</v>
      </c>
      <c r="BU297" s="227">
        <v>0</v>
      </c>
      <c r="BV297" s="227">
        <v>0</v>
      </c>
      <c r="BW297" s="227">
        <v>0</v>
      </c>
      <c r="BX297" s="227">
        <v>0</v>
      </c>
      <c r="BZ297" s="126" t="s">
        <v>575</v>
      </c>
      <c r="CA297" s="126" t="s">
        <v>576</v>
      </c>
      <c r="CB297" s="227">
        <v>0</v>
      </c>
      <c r="CC297" s="227">
        <v>0</v>
      </c>
      <c r="CD297" s="227">
        <v>0</v>
      </c>
      <c r="CE297" s="227">
        <v>0</v>
      </c>
    </row>
    <row r="298" spans="1:83">
      <c r="A298" s="126" t="s">
        <v>577</v>
      </c>
      <c r="B298" s="126" t="s">
        <v>578</v>
      </c>
      <c r="C298" s="227">
        <v>0</v>
      </c>
      <c r="D298" s="227">
        <v>0</v>
      </c>
      <c r="E298" s="227">
        <v>0</v>
      </c>
      <c r="F298" s="227">
        <v>0</v>
      </c>
      <c r="H298" s="126" t="s">
        <v>577</v>
      </c>
      <c r="I298" s="126" t="s">
        <v>578</v>
      </c>
      <c r="J298" s="227">
        <v>0</v>
      </c>
      <c r="K298" s="227">
        <v>0</v>
      </c>
      <c r="L298" s="227">
        <v>0</v>
      </c>
      <c r="M298" s="227">
        <v>0</v>
      </c>
      <c r="O298" s="126" t="s">
        <v>577</v>
      </c>
      <c r="P298" s="126" t="s">
        <v>578</v>
      </c>
      <c r="Q298" s="227">
        <v>0</v>
      </c>
      <c r="R298" s="227">
        <v>0</v>
      </c>
      <c r="S298" s="227">
        <v>0</v>
      </c>
      <c r="T298" s="227">
        <v>0</v>
      </c>
      <c r="V298" s="126" t="s">
        <v>577</v>
      </c>
      <c r="W298" s="126" t="s">
        <v>578</v>
      </c>
      <c r="X298" s="227">
        <v>0</v>
      </c>
      <c r="Y298" s="227">
        <v>0</v>
      </c>
      <c r="Z298" s="227">
        <v>0</v>
      </c>
      <c r="AA298" s="227">
        <v>0</v>
      </c>
      <c r="AC298" s="126" t="s">
        <v>577</v>
      </c>
      <c r="AD298" s="126" t="s">
        <v>578</v>
      </c>
      <c r="AE298" s="227">
        <v>0</v>
      </c>
      <c r="AF298" s="227">
        <v>0</v>
      </c>
      <c r="AG298" s="227">
        <v>0</v>
      </c>
      <c r="AH298" s="227">
        <v>0</v>
      </c>
      <c r="AJ298" s="126" t="s">
        <v>577</v>
      </c>
      <c r="AK298" s="126" t="s">
        <v>578</v>
      </c>
      <c r="AL298" s="227">
        <v>0</v>
      </c>
      <c r="AM298" s="227">
        <v>0</v>
      </c>
      <c r="AN298" s="227">
        <v>0</v>
      </c>
      <c r="AO298" s="227">
        <v>0</v>
      </c>
      <c r="AQ298" s="126" t="s">
        <v>577</v>
      </c>
      <c r="AR298" s="126" t="s">
        <v>578</v>
      </c>
      <c r="AS298" s="227">
        <v>0</v>
      </c>
      <c r="AT298" s="227">
        <v>0</v>
      </c>
      <c r="AU298" s="227">
        <v>0</v>
      </c>
      <c r="AV298" s="227">
        <v>0</v>
      </c>
      <c r="AX298" s="126" t="s">
        <v>577</v>
      </c>
      <c r="AY298" s="126" t="s">
        <v>578</v>
      </c>
      <c r="AZ298" s="227">
        <v>0</v>
      </c>
      <c r="BA298" s="227">
        <v>0</v>
      </c>
      <c r="BB298" s="227">
        <v>0</v>
      </c>
      <c r="BC298" s="227">
        <v>0</v>
      </c>
      <c r="BE298" s="126" t="s">
        <v>577</v>
      </c>
      <c r="BF298" s="126" t="s">
        <v>578</v>
      </c>
      <c r="BG298" s="227">
        <v>0</v>
      </c>
      <c r="BH298" s="227">
        <v>0</v>
      </c>
      <c r="BI298" s="227">
        <v>0</v>
      </c>
      <c r="BJ298" s="227">
        <v>0</v>
      </c>
      <c r="BL298" s="126" t="s">
        <v>577</v>
      </c>
      <c r="BM298" s="126" t="s">
        <v>578</v>
      </c>
      <c r="BN298" s="227">
        <v>0</v>
      </c>
      <c r="BO298" s="227">
        <v>0</v>
      </c>
      <c r="BP298" s="227">
        <v>0</v>
      </c>
      <c r="BQ298" s="227">
        <v>0</v>
      </c>
      <c r="BS298" s="126" t="s">
        <v>577</v>
      </c>
      <c r="BT298" s="126" t="s">
        <v>578</v>
      </c>
      <c r="BU298" s="227">
        <v>0</v>
      </c>
      <c r="BV298" s="227">
        <v>0</v>
      </c>
      <c r="BW298" s="227">
        <v>0</v>
      </c>
      <c r="BX298" s="227">
        <v>0</v>
      </c>
      <c r="BZ298" s="126" t="s">
        <v>577</v>
      </c>
      <c r="CA298" s="126" t="s">
        <v>578</v>
      </c>
      <c r="CB298" s="227">
        <v>0</v>
      </c>
      <c r="CC298" s="227">
        <v>0</v>
      </c>
      <c r="CD298" s="227">
        <v>0</v>
      </c>
      <c r="CE298" s="227">
        <v>0</v>
      </c>
    </row>
    <row r="299" spans="1:83">
      <c r="A299" s="126" t="s">
        <v>579</v>
      </c>
      <c r="B299" s="126" t="s">
        <v>580</v>
      </c>
      <c r="C299" s="227">
        <v>0</v>
      </c>
      <c r="D299" s="227">
        <v>0</v>
      </c>
      <c r="E299" s="227">
        <v>0</v>
      </c>
      <c r="F299" s="227">
        <v>0</v>
      </c>
      <c r="H299" s="126" t="s">
        <v>579</v>
      </c>
      <c r="I299" s="126" t="s">
        <v>580</v>
      </c>
      <c r="J299" s="227">
        <v>0</v>
      </c>
      <c r="K299" s="227">
        <v>0</v>
      </c>
      <c r="L299" s="227">
        <v>0</v>
      </c>
      <c r="M299" s="227">
        <v>0</v>
      </c>
      <c r="O299" s="126" t="s">
        <v>579</v>
      </c>
      <c r="P299" s="126" t="s">
        <v>580</v>
      </c>
      <c r="Q299" s="227">
        <v>0</v>
      </c>
      <c r="R299" s="227">
        <v>0</v>
      </c>
      <c r="S299" s="227">
        <v>0</v>
      </c>
      <c r="T299" s="227">
        <v>0</v>
      </c>
      <c r="V299" s="126" t="s">
        <v>579</v>
      </c>
      <c r="W299" s="126" t="s">
        <v>580</v>
      </c>
      <c r="X299" s="227">
        <v>0</v>
      </c>
      <c r="Y299" s="227">
        <v>0</v>
      </c>
      <c r="Z299" s="227">
        <v>0</v>
      </c>
      <c r="AA299" s="227">
        <v>0</v>
      </c>
      <c r="AC299" s="126" t="s">
        <v>579</v>
      </c>
      <c r="AD299" s="126" t="s">
        <v>580</v>
      </c>
      <c r="AE299" s="227">
        <v>0</v>
      </c>
      <c r="AF299" s="227">
        <v>0</v>
      </c>
      <c r="AG299" s="227">
        <v>0</v>
      </c>
      <c r="AH299" s="227">
        <v>0</v>
      </c>
      <c r="AJ299" s="126" t="s">
        <v>579</v>
      </c>
      <c r="AK299" s="126" t="s">
        <v>580</v>
      </c>
      <c r="AL299" s="227">
        <v>0</v>
      </c>
      <c r="AM299" s="227">
        <v>0</v>
      </c>
      <c r="AN299" s="227">
        <v>0</v>
      </c>
      <c r="AO299" s="227">
        <v>0</v>
      </c>
      <c r="AQ299" s="126" t="s">
        <v>579</v>
      </c>
      <c r="AR299" s="126" t="s">
        <v>580</v>
      </c>
      <c r="AS299" s="227">
        <v>0</v>
      </c>
      <c r="AT299" s="227">
        <v>0</v>
      </c>
      <c r="AU299" s="227">
        <v>0</v>
      </c>
      <c r="AV299" s="227">
        <v>0</v>
      </c>
      <c r="AX299" s="126" t="s">
        <v>579</v>
      </c>
      <c r="AY299" s="126" t="s">
        <v>580</v>
      </c>
      <c r="AZ299" s="227">
        <v>0</v>
      </c>
      <c r="BA299" s="227">
        <v>0</v>
      </c>
      <c r="BB299" s="227">
        <v>0</v>
      </c>
      <c r="BC299" s="227">
        <v>0</v>
      </c>
      <c r="BE299" s="126" t="s">
        <v>579</v>
      </c>
      <c r="BF299" s="126" t="s">
        <v>580</v>
      </c>
      <c r="BG299" s="227">
        <v>0</v>
      </c>
      <c r="BH299" s="227">
        <v>0</v>
      </c>
      <c r="BI299" s="227">
        <v>0</v>
      </c>
      <c r="BJ299" s="227">
        <v>0</v>
      </c>
      <c r="BL299" s="126" t="s">
        <v>579</v>
      </c>
      <c r="BM299" s="126" t="s">
        <v>580</v>
      </c>
      <c r="BN299" s="227">
        <v>0</v>
      </c>
      <c r="BO299" s="227">
        <v>0</v>
      </c>
      <c r="BP299" s="227">
        <v>0</v>
      </c>
      <c r="BQ299" s="227">
        <v>0</v>
      </c>
      <c r="BS299" s="126" t="s">
        <v>579</v>
      </c>
      <c r="BT299" s="126" t="s">
        <v>580</v>
      </c>
      <c r="BU299" s="227">
        <v>0</v>
      </c>
      <c r="BV299" s="227">
        <v>0</v>
      </c>
      <c r="BW299" s="227">
        <v>0</v>
      </c>
      <c r="BX299" s="227">
        <v>0</v>
      </c>
      <c r="BZ299" s="126" t="s">
        <v>579</v>
      </c>
      <c r="CA299" s="126" t="s">
        <v>580</v>
      </c>
      <c r="CB299" s="227">
        <v>0</v>
      </c>
      <c r="CC299" s="227">
        <v>0</v>
      </c>
      <c r="CD299" s="227">
        <v>0</v>
      </c>
      <c r="CE299" s="227">
        <v>0</v>
      </c>
    </row>
    <row r="300" spans="1:83">
      <c r="A300" s="126" t="s">
        <v>581</v>
      </c>
      <c r="B300" s="126" t="s">
        <v>582</v>
      </c>
      <c r="C300" s="227">
        <v>0</v>
      </c>
      <c r="D300" s="227">
        <v>0</v>
      </c>
      <c r="E300" s="227">
        <v>0</v>
      </c>
      <c r="F300" s="227">
        <v>0</v>
      </c>
      <c r="H300" s="126" t="s">
        <v>581</v>
      </c>
      <c r="I300" s="126" t="s">
        <v>582</v>
      </c>
      <c r="J300" s="227">
        <v>0</v>
      </c>
      <c r="K300" s="227">
        <v>0</v>
      </c>
      <c r="L300" s="227">
        <v>0</v>
      </c>
      <c r="M300" s="227">
        <v>0</v>
      </c>
      <c r="O300" s="126" t="s">
        <v>581</v>
      </c>
      <c r="P300" s="126" t="s">
        <v>582</v>
      </c>
      <c r="Q300" s="227">
        <v>0</v>
      </c>
      <c r="R300" s="227">
        <v>0</v>
      </c>
      <c r="S300" s="227">
        <v>0</v>
      </c>
      <c r="T300" s="227">
        <v>0</v>
      </c>
      <c r="V300" s="126" t="s">
        <v>581</v>
      </c>
      <c r="W300" s="126" t="s">
        <v>582</v>
      </c>
      <c r="X300" s="227">
        <v>0</v>
      </c>
      <c r="Y300" s="227">
        <v>0</v>
      </c>
      <c r="Z300" s="227">
        <v>0</v>
      </c>
      <c r="AA300" s="227">
        <v>0</v>
      </c>
      <c r="AC300" s="126" t="s">
        <v>581</v>
      </c>
      <c r="AD300" s="126" t="s">
        <v>582</v>
      </c>
      <c r="AE300" s="227">
        <v>0</v>
      </c>
      <c r="AF300" s="227">
        <v>0</v>
      </c>
      <c r="AG300" s="227">
        <v>0</v>
      </c>
      <c r="AH300" s="227">
        <v>0</v>
      </c>
      <c r="AJ300" s="126" t="s">
        <v>581</v>
      </c>
      <c r="AK300" s="126" t="s">
        <v>582</v>
      </c>
      <c r="AL300" s="227">
        <v>0</v>
      </c>
      <c r="AM300" s="227">
        <v>0</v>
      </c>
      <c r="AN300" s="227">
        <v>0</v>
      </c>
      <c r="AO300" s="227">
        <v>0</v>
      </c>
      <c r="AQ300" s="126" t="s">
        <v>581</v>
      </c>
      <c r="AR300" s="126" t="s">
        <v>582</v>
      </c>
      <c r="AS300" s="227">
        <v>0</v>
      </c>
      <c r="AT300" s="227">
        <v>0</v>
      </c>
      <c r="AU300" s="227">
        <v>0</v>
      </c>
      <c r="AV300" s="227">
        <v>0</v>
      </c>
      <c r="AX300" s="126" t="s">
        <v>581</v>
      </c>
      <c r="AY300" s="126" t="s">
        <v>582</v>
      </c>
      <c r="AZ300" s="227">
        <v>0</v>
      </c>
      <c r="BA300" s="227">
        <v>0</v>
      </c>
      <c r="BB300" s="227">
        <v>0</v>
      </c>
      <c r="BC300" s="227">
        <v>0</v>
      </c>
      <c r="BE300" s="126" t="s">
        <v>581</v>
      </c>
      <c r="BF300" s="126" t="s">
        <v>582</v>
      </c>
      <c r="BG300" s="227">
        <v>0</v>
      </c>
      <c r="BH300" s="227">
        <v>0</v>
      </c>
      <c r="BI300" s="227">
        <v>0</v>
      </c>
      <c r="BJ300" s="227">
        <v>0</v>
      </c>
      <c r="BL300" s="126" t="s">
        <v>581</v>
      </c>
      <c r="BM300" s="126" t="s">
        <v>582</v>
      </c>
      <c r="BN300" s="227">
        <v>0</v>
      </c>
      <c r="BO300" s="227">
        <v>0</v>
      </c>
      <c r="BP300" s="227">
        <v>0</v>
      </c>
      <c r="BQ300" s="227">
        <v>0</v>
      </c>
      <c r="BS300" s="126" t="s">
        <v>581</v>
      </c>
      <c r="BT300" s="126" t="s">
        <v>582</v>
      </c>
      <c r="BU300" s="227">
        <v>0</v>
      </c>
      <c r="BV300" s="227">
        <v>0</v>
      </c>
      <c r="BW300" s="227">
        <v>0</v>
      </c>
      <c r="BX300" s="227">
        <v>0</v>
      </c>
      <c r="BZ300" s="126" t="s">
        <v>581</v>
      </c>
      <c r="CA300" s="126" t="s">
        <v>582</v>
      </c>
      <c r="CB300" s="227">
        <v>0</v>
      </c>
      <c r="CC300" s="227">
        <v>0</v>
      </c>
      <c r="CD300" s="227">
        <v>0</v>
      </c>
      <c r="CE300" s="227">
        <v>0</v>
      </c>
    </row>
    <row r="301" spans="1:83">
      <c r="A301" s="126" t="s">
        <v>583</v>
      </c>
      <c r="B301" s="126" t="s">
        <v>584</v>
      </c>
      <c r="C301" s="227">
        <v>0</v>
      </c>
      <c r="D301" s="227">
        <v>0</v>
      </c>
      <c r="E301" s="227">
        <v>0</v>
      </c>
      <c r="F301" s="227">
        <v>0</v>
      </c>
      <c r="H301" s="126" t="s">
        <v>583</v>
      </c>
      <c r="I301" s="126" t="s">
        <v>584</v>
      </c>
      <c r="J301" s="227">
        <v>0</v>
      </c>
      <c r="K301" s="227">
        <v>0</v>
      </c>
      <c r="L301" s="227">
        <v>0</v>
      </c>
      <c r="M301" s="227">
        <v>0</v>
      </c>
      <c r="O301" s="126" t="s">
        <v>583</v>
      </c>
      <c r="P301" s="126" t="s">
        <v>584</v>
      </c>
      <c r="Q301" s="227">
        <v>0</v>
      </c>
      <c r="R301" s="227">
        <v>0</v>
      </c>
      <c r="S301" s="227">
        <v>0</v>
      </c>
      <c r="T301" s="227">
        <v>0</v>
      </c>
      <c r="V301" s="126" t="s">
        <v>583</v>
      </c>
      <c r="W301" s="126" t="s">
        <v>584</v>
      </c>
      <c r="X301" s="227">
        <v>0</v>
      </c>
      <c r="Y301" s="227">
        <v>0</v>
      </c>
      <c r="Z301" s="227">
        <v>0</v>
      </c>
      <c r="AA301" s="227">
        <v>0</v>
      </c>
      <c r="AC301" s="126" t="s">
        <v>583</v>
      </c>
      <c r="AD301" s="126" t="s">
        <v>584</v>
      </c>
      <c r="AE301" s="227">
        <v>0</v>
      </c>
      <c r="AF301" s="227">
        <v>0</v>
      </c>
      <c r="AG301" s="227">
        <v>0</v>
      </c>
      <c r="AH301" s="227">
        <v>0</v>
      </c>
      <c r="AJ301" s="126" t="s">
        <v>583</v>
      </c>
      <c r="AK301" s="126" t="s">
        <v>584</v>
      </c>
      <c r="AL301" s="227">
        <v>0</v>
      </c>
      <c r="AM301" s="227">
        <v>0</v>
      </c>
      <c r="AN301" s="227">
        <v>0</v>
      </c>
      <c r="AO301" s="227">
        <v>0</v>
      </c>
      <c r="AQ301" s="126" t="s">
        <v>583</v>
      </c>
      <c r="AR301" s="126" t="s">
        <v>584</v>
      </c>
      <c r="AS301" s="227">
        <v>0</v>
      </c>
      <c r="AT301" s="227">
        <v>0</v>
      </c>
      <c r="AU301" s="227">
        <v>0</v>
      </c>
      <c r="AV301" s="227">
        <v>0</v>
      </c>
      <c r="AX301" s="126" t="s">
        <v>583</v>
      </c>
      <c r="AY301" s="126" t="s">
        <v>584</v>
      </c>
      <c r="AZ301" s="227">
        <v>0</v>
      </c>
      <c r="BA301" s="227">
        <v>0</v>
      </c>
      <c r="BB301" s="227">
        <v>0</v>
      </c>
      <c r="BC301" s="227">
        <v>0</v>
      </c>
      <c r="BE301" s="126" t="s">
        <v>583</v>
      </c>
      <c r="BF301" s="126" t="s">
        <v>584</v>
      </c>
      <c r="BG301" s="227">
        <v>0</v>
      </c>
      <c r="BH301" s="227">
        <v>0</v>
      </c>
      <c r="BI301" s="227">
        <v>0</v>
      </c>
      <c r="BJ301" s="227">
        <v>0</v>
      </c>
      <c r="BL301" s="126" t="s">
        <v>583</v>
      </c>
      <c r="BM301" s="126" t="s">
        <v>584</v>
      </c>
      <c r="BN301" s="227">
        <v>0</v>
      </c>
      <c r="BO301" s="227">
        <v>0</v>
      </c>
      <c r="BP301" s="227">
        <v>0</v>
      </c>
      <c r="BQ301" s="227">
        <v>0</v>
      </c>
      <c r="BS301" s="126" t="s">
        <v>583</v>
      </c>
      <c r="BT301" s="126" t="s">
        <v>584</v>
      </c>
      <c r="BU301" s="227">
        <v>0</v>
      </c>
      <c r="BV301" s="227">
        <v>0</v>
      </c>
      <c r="BW301" s="227">
        <v>0</v>
      </c>
      <c r="BX301" s="227">
        <v>0</v>
      </c>
      <c r="BZ301" s="126" t="s">
        <v>583</v>
      </c>
      <c r="CA301" s="126" t="s">
        <v>584</v>
      </c>
      <c r="CB301" s="227">
        <v>0</v>
      </c>
      <c r="CC301" s="227">
        <v>0</v>
      </c>
      <c r="CD301" s="227">
        <v>0</v>
      </c>
      <c r="CE301" s="227">
        <v>0</v>
      </c>
    </row>
    <row r="302" spans="1:83">
      <c r="A302" s="126" t="s">
        <v>585</v>
      </c>
      <c r="B302" s="126" t="s">
        <v>586</v>
      </c>
      <c r="C302" s="227">
        <v>0</v>
      </c>
      <c r="D302" s="227">
        <v>0</v>
      </c>
      <c r="E302" s="227">
        <v>0</v>
      </c>
      <c r="F302" s="227">
        <v>0</v>
      </c>
      <c r="H302" s="126" t="s">
        <v>585</v>
      </c>
      <c r="I302" s="126" t="s">
        <v>586</v>
      </c>
      <c r="J302" s="227">
        <v>0</v>
      </c>
      <c r="K302" s="227">
        <v>0</v>
      </c>
      <c r="L302" s="227">
        <v>0</v>
      </c>
      <c r="M302" s="227">
        <v>0</v>
      </c>
      <c r="O302" s="126" t="s">
        <v>585</v>
      </c>
      <c r="P302" s="126" t="s">
        <v>586</v>
      </c>
      <c r="Q302" s="227">
        <v>0</v>
      </c>
      <c r="R302" s="227">
        <v>0</v>
      </c>
      <c r="S302" s="227">
        <v>0</v>
      </c>
      <c r="T302" s="227">
        <v>0</v>
      </c>
      <c r="V302" s="126" t="s">
        <v>585</v>
      </c>
      <c r="W302" s="126" t="s">
        <v>586</v>
      </c>
      <c r="X302" s="227">
        <v>0</v>
      </c>
      <c r="Y302" s="227">
        <v>0</v>
      </c>
      <c r="Z302" s="227">
        <v>0</v>
      </c>
      <c r="AA302" s="227">
        <v>0</v>
      </c>
      <c r="AC302" s="126" t="s">
        <v>585</v>
      </c>
      <c r="AD302" s="126" t="s">
        <v>586</v>
      </c>
      <c r="AE302" s="227">
        <v>0</v>
      </c>
      <c r="AF302" s="227">
        <v>0</v>
      </c>
      <c r="AG302" s="227">
        <v>0</v>
      </c>
      <c r="AH302" s="227">
        <v>0</v>
      </c>
      <c r="AJ302" s="126" t="s">
        <v>585</v>
      </c>
      <c r="AK302" s="126" t="s">
        <v>586</v>
      </c>
      <c r="AL302" s="227">
        <v>0</v>
      </c>
      <c r="AM302" s="227">
        <v>0</v>
      </c>
      <c r="AN302" s="227">
        <v>0</v>
      </c>
      <c r="AO302" s="227">
        <v>0</v>
      </c>
      <c r="AQ302" s="126" t="s">
        <v>585</v>
      </c>
      <c r="AR302" s="126" t="s">
        <v>586</v>
      </c>
      <c r="AS302" s="227">
        <v>0</v>
      </c>
      <c r="AT302" s="227">
        <v>0</v>
      </c>
      <c r="AU302" s="227">
        <v>0</v>
      </c>
      <c r="AV302" s="227">
        <v>0</v>
      </c>
      <c r="AX302" s="126" t="s">
        <v>585</v>
      </c>
      <c r="AY302" s="126" t="s">
        <v>586</v>
      </c>
      <c r="AZ302" s="227">
        <v>0</v>
      </c>
      <c r="BA302" s="227">
        <v>0</v>
      </c>
      <c r="BB302" s="227">
        <v>0</v>
      </c>
      <c r="BC302" s="227">
        <v>0</v>
      </c>
      <c r="BE302" s="126" t="s">
        <v>585</v>
      </c>
      <c r="BF302" s="126" t="s">
        <v>586</v>
      </c>
      <c r="BG302" s="227">
        <v>0</v>
      </c>
      <c r="BH302" s="227">
        <v>0</v>
      </c>
      <c r="BI302" s="227">
        <v>0</v>
      </c>
      <c r="BJ302" s="227">
        <v>0</v>
      </c>
      <c r="BL302" s="126" t="s">
        <v>585</v>
      </c>
      <c r="BM302" s="126" t="s">
        <v>586</v>
      </c>
      <c r="BN302" s="227">
        <v>0</v>
      </c>
      <c r="BO302" s="227">
        <v>0</v>
      </c>
      <c r="BP302" s="227">
        <v>0</v>
      </c>
      <c r="BQ302" s="227">
        <v>0</v>
      </c>
      <c r="BS302" s="126" t="s">
        <v>585</v>
      </c>
      <c r="BT302" s="126" t="s">
        <v>586</v>
      </c>
      <c r="BU302" s="227">
        <v>0</v>
      </c>
      <c r="BV302" s="227">
        <v>0</v>
      </c>
      <c r="BW302" s="227">
        <v>0</v>
      </c>
      <c r="BX302" s="227">
        <v>0</v>
      </c>
      <c r="BZ302" s="126" t="s">
        <v>585</v>
      </c>
      <c r="CA302" s="126" t="s">
        <v>586</v>
      </c>
      <c r="CB302" s="227">
        <v>0</v>
      </c>
      <c r="CC302" s="227">
        <v>0</v>
      </c>
      <c r="CD302" s="227">
        <v>0</v>
      </c>
      <c r="CE302" s="227">
        <v>0</v>
      </c>
    </row>
    <row r="303" spans="1:83">
      <c r="A303" s="126" t="s">
        <v>587</v>
      </c>
      <c r="B303" s="126" t="s">
        <v>588</v>
      </c>
      <c r="C303" s="227">
        <v>0</v>
      </c>
      <c r="D303" s="227">
        <v>0</v>
      </c>
      <c r="E303" s="227">
        <v>0</v>
      </c>
      <c r="F303" s="227">
        <v>0</v>
      </c>
      <c r="H303" s="126" t="s">
        <v>587</v>
      </c>
      <c r="I303" s="126" t="s">
        <v>588</v>
      </c>
      <c r="J303" s="227">
        <v>0</v>
      </c>
      <c r="K303" s="227">
        <v>0</v>
      </c>
      <c r="L303" s="227">
        <v>0</v>
      </c>
      <c r="M303" s="227">
        <v>0</v>
      </c>
      <c r="O303" s="126" t="s">
        <v>587</v>
      </c>
      <c r="P303" s="126" t="s">
        <v>588</v>
      </c>
      <c r="Q303" s="227">
        <v>0</v>
      </c>
      <c r="R303" s="227">
        <v>0</v>
      </c>
      <c r="S303" s="227">
        <v>0</v>
      </c>
      <c r="T303" s="227">
        <v>0</v>
      </c>
      <c r="V303" s="126" t="s">
        <v>587</v>
      </c>
      <c r="W303" s="126" t="s">
        <v>588</v>
      </c>
      <c r="X303" s="227">
        <v>0</v>
      </c>
      <c r="Y303" s="227">
        <v>0</v>
      </c>
      <c r="Z303" s="227">
        <v>0</v>
      </c>
      <c r="AA303" s="227">
        <v>0</v>
      </c>
      <c r="AC303" s="126" t="s">
        <v>587</v>
      </c>
      <c r="AD303" s="126" t="s">
        <v>588</v>
      </c>
      <c r="AE303" s="227">
        <v>0</v>
      </c>
      <c r="AF303" s="227">
        <v>0</v>
      </c>
      <c r="AG303" s="227">
        <v>0</v>
      </c>
      <c r="AH303" s="227">
        <v>0</v>
      </c>
      <c r="AJ303" s="126" t="s">
        <v>587</v>
      </c>
      <c r="AK303" s="126" t="s">
        <v>588</v>
      </c>
      <c r="AL303" s="227">
        <v>0</v>
      </c>
      <c r="AM303" s="227">
        <v>0</v>
      </c>
      <c r="AN303" s="227">
        <v>0</v>
      </c>
      <c r="AO303" s="227">
        <v>0</v>
      </c>
      <c r="AQ303" s="126" t="s">
        <v>587</v>
      </c>
      <c r="AR303" s="126" t="s">
        <v>588</v>
      </c>
      <c r="AS303" s="227">
        <v>0</v>
      </c>
      <c r="AT303" s="227">
        <v>0</v>
      </c>
      <c r="AU303" s="227">
        <v>0</v>
      </c>
      <c r="AV303" s="227">
        <v>0</v>
      </c>
      <c r="AX303" s="126" t="s">
        <v>587</v>
      </c>
      <c r="AY303" s="126" t="s">
        <v>588</v>
      </c>
      <c r="AZ303" s="227">
        <v>0</v>
      </c>
      <c r="BA303" s="227">
        <v>0</v>
      </c>
      <c r="BB303" s="227">
        <v>0</v>
      </c>
      <c r="BC303" s="227">
        <v>0</v>
      </c>
      <c r="BE303" s="126" t="s">
        <v>587</v>
      </c>
      <c r="BF303" s="126" t="s">
        <v>588</v>
      </c>
      <c r="BG303" s="227">
        <v>0</v>
      </c>
      <c r="BH303" s="227">
        <v>0</v>
      </c>
      <c r="BI303" s="227">
        <v>0</v>
      </c>
      <c r="BJ303" s="227">
        <v>0</v>
      </c>
      <c r="BL303" s="126" t="s">
        <v>587</v>
      </c>
      <c r="BM303" s="126" t="s">
        <v>588</v>
      </c>
      <c r="BN303" s="227">
        <v>0</v>
      </c>
      <c r="BO303" s="227">
        <v>0</v>
      </c>
      <c r="BP303" s="227">
        <v>0</v>
      </c>
      <c r="BQ303" s="227">
        <v>0</v>
      </c>
      <c r="BS303" s="126" t="s">
        <v>587</v>
      </c>
      <c r="BT303" s="126" t="s">
        <v>588</v>
      </c>
      <c r="BU303" s="227">
        <v>0</v>
      </c>
      <c r="BV303" s="227">
        <v>0</v>
      </c>
      <c r="BW303" s="227">
        <v>0</v>
      </c>
      <c r="BX303" s="227">
        <v>0</v>
      </c>
      <c r="BZ303" s="126" t="s">
        <v>587</v>
      </c>
      <c r="CA303" s="126" t="s">
        <v>588</v>
      </c>
      <c r="CB303" s="227">
        <v>0</v>
      </c>
      <c r="CC303" s="227">
        <v>0</v>
      </c>
      <c r="CD303" s="227">
        <v>0</v>
      </c>
      <c r="CE303" s="227">
        <v>0</v>
      </c>
    </row>
    <row r="304" spans="1:83">
      <c r="A304" s="126" t="s">
        <v>589</v>
      </c>
      <c r="B304" s="126" t="s">
        <v>590</v>
      </c>
      <c r="C304" s="227">
        <v>0</v>
      </c>
      <c r="D304" s="227">
        <v>0</v>
      </c>
      <c r="E304" s="227">
        <v>0</v>
      </c>
      <c r="F304" s="227">
        <v>0</v>
      </c>
      <c r="H304" s="126" t="s">
        <v>589</v>
      </c>
      <c r="I304" s="126" t="s">
        <v>590</v>
      </c>
      <c r="J304" s="227">
        <v>0</v>
      </c>
      <c r="K304" s="227">
        <v>0</v>
      </c>
      <c r="L304" s="227">
        <v>0</v>
      </c>
      <c r="M304" s="227">
        <v>0</v>
      </c>
      <c r="O304" s="126" t="s">
        <v>589</v>
      </c>
      <c r="P304" s="126" t="s">
        <v>590</v>
      </c>
      <c r="Q304" s="227">
        <v>0</v>
      </c>
      <c r="R304" s="227">
        <v>0</v>
      </c>
      <c r="S304" s="227">
        <v>0</v>
      </c>
      <c r="T304" s="227">
        <v>0</v>
      </c>
      <c r="V304" s="126" t="s">
        <v>589</v>
      </c>
      <c r="W304" s="126" t="s">
        <v>590</v>
      </c>
      <c r="X304" s="227">
        <v>0</v>
      </c>
      <c r="Y304" s="227">
        <v>0</v>
      </c>
      <c r="Z304" s="227">
        <v>0</v>
      </c>
      <c r="AA304" s="227">
        <v>0</v>
      </c>
      <c r="AC304" s="126" t="s">
        <v>589</v>
      </c>
      <c r="AD304" s="126" t="s">
        <v>590</v>
      </c>
      <c r="AE304" s="227">
        <v>0</v>
      </c>
      <c r="AF304" s="227">
        <v>0</v>
      </c>
      <c r="AG304" s="227">
        <v>0</v>
      </c>
      <c r="AH304" s="227">
        <v>0</v>
      </c>
      <c r="AJ304" s="126" t="s">
        <v>589</v>
      </c>
      <c r="AK304" s="126" t="s">
        <v>590</v>
      </c>
      <c r="AL304" s="227">
        <v>0</v>
      </c>
      <c r="AM304" s="227">
        <v>0</v>
      </c>
      <c r="AN304" s="227">
        <v>0</v>
      </c>
      <c r="AO304" s="227">
        <v>0</v>
      </c>
      <c r="AQ304" s="126" t="s">
        <v>589</v>
      </c>
      <c r="AR304" s="126" t="s">
        <v>590</v>
      </c>
      <c r="AS304" s="227">
        <v>0</v>
      </c>
      <c r="AT304" s="227">
        <v>0</v>
      </c>
      <c r="AU304" s="227">
        <v>0</v>
      </c>
      <c r="AV304" s="227">
        <v>0</v>
      </c>
      <c r="AX304" s="126" t="s">
        <v>589</v>
      </c>
      <c r="AY304" s="126" t="s">
        <v>590</v>
      </c>
      <c r="AZ304" s="227">
        <v>0</v>
      </c>
      <c r="BA304" s="227">
        <v>0</v>
      </c>
      <c r="BB304" s="227">
        <v>0</v>
      </c>
      <c r="BC304" s="227">
        <v>0</v>
      </c>
      <c r="BE304" s="126" t="s">
        <v>589</v>
      </c>
      <c r="BF304" s="126" t="s">
        <v>590</v>
      </c>
      <c r="BG304" s="227">
        <v>0</v>
      </c>
      <c r="BH304" s="227">
        <v>0</v>
      </c>
      <c r="BI304" s="227">
        <v>0</v>
      </c>
      <c r="BJ304" s="227">
        <v>0</v>
      </c>
      <c r="BL304" s="126" t="s">
        <v>589</v>
      </c>
      <c r="BM304" s="126" t="s">
        <v>590</v>
      </c>
      <c r="BN304" s="227">
        <v>0</v>
      </c>
      <c r="BO304" s="227">
        <v>0</v>
      </c>
      <c r="BP304" s="227">
        <v>0</v>
      </c>
      <c r="BQ304" s="227">
        <v>0</v>
      </c>
      <c r="BS304" s="126" t="s">
        <v>589</v>
      </c>
      <c r="BT304" s="126" t="s">
        <v>590</v>
      </c>
      <c r="BU304" s="227">
        <v>0</v>
      </c>
      <c r="BV304" s="227">
        <v>0</v>
      </c>
      <c r="BW304" s="227">
        <v>0</v>
      </c>
      <c r="BX304" s="227">
        <v>0</v>
      </c>
      <c r="BZ304" s="126" t="s">
        <v>589</v>
      </c>
      <c r="CA304" s="126" t="s">
        <v>590</v>
      </c>
      <c r="CB304" s="227">
        <v>0</v>
      </c>
      <c r="CC304" s="227">
        <v>0</v>
      </c>
      <c r="CD304" s="227">
        <v>0</v>
      </c>
      <c r="CE304" s="227">
        <v>0</v>
      </c>
    </row>
    <row r="305" spans="1:83">
      <c r="A305" s="126" t="s">
        <v>591</v>
      </c>
      <c r="B305" s="126" t="s">
        <v>592</v>
      </c>
      <c r="C305" s="227">
        <v>0</v>
      </c>
      <c r="D305" s="227">
        <v>0</v>
      </c>
      <c r="E305" s="227">
        <v>0</v>
      </c>
      <c r="F305" s="227">
        <v>0</v>
      </c>
      <c r="H305" s="126" t="s">
        <v>591</v>
      </c>
      <c r="I305" s="126" t="s">
        <v>592</v>
      </c>
      <c r="J305" s="227">
        <v>0</v>
      </c>
      <c r="K305" s="227">
        <v>0</v>
      </c>
      <c r="L305" s="227">
        <v>0</v>
      </c>
      <c r="M305" s="227">
        <v>0</v>
      </c>
      <c r="O305" s="126" t="s">
        <v>591</v>
      </c>
      <c r="P305" s="126" t="s">
        <v>592</v>
      </c>
      <c r="Q305" s="227">
        <v>0</v>
      </c>
      <c r="R305" s="227">
        <v>0</v>
      </c>
      <c r="S305" s="227">
        <v>0</v>
      </c>
      <c r="T305" s="227">
        <v>0</v>
      </c>
      <c r="V305" s="126" t="s">
        <v>591</v>
      </c>
      <c r="W305" s="126" t="s">
        <v>592</v>
      </c>
      <c r="X305" s="227">
        <v>0</v>
      </c>
      <c r="Y305" s="227">
        <v>0</v>
      </c>
      <c r="Z305" s="227">
        <v>0</v>
      </c>
      <c r="AA305" s="227">
        <v>0</v>
      </c>
      <c r="AC305" s="126" t="s">
        <v>591</v>
      </c>
      <c r="AD305" s="126" t="s">
        <v>592</v>
      </c>
      <c r="AE305" s="227">
        <v>0</v>
      </c>
      <c r="AF305" s="227">
        <v>0</v>
      </c>
      <c r="AG305" s="227">
        <v>0</v>
      </c>
      <c r="AH305" s="227">
        <v>0</v>
      </c>
      <c r="AJ305" s="126" t="s">
        <v>591</v>
      </c>
      <c r="AK305" s="126" t="s">
        <v>592</v>
      </c>
      <c r="AL305" s="227">
        <v>0</v>
      </c>
      <c r="AM305" s="227">
        <v>0</v>
      </c>
      <c r="AN305" s="227">
        <v>0</v>
      </c>
      <c r="AO305" s="227">
        <v>0</v>
      </c>
      <c r="AQ305" s="126" t="s">
        <v>591</v>
      </c>
      <c r="AR305" s="126" t="s">
        <v>592</v>
      </c>
      <c r="AS305" s="227">
        <v>0</v>
      </c>
      <c r="AT305" s="227">
        <v>0</v>
      </c>
      <c r="AU305" s="227">
        <v>0</v>
      </c>
      <c r="AV305" s="227">
        <v>0</v>
      </c>
      <c r="AX305" s="126" t="s">
        <v>591</v>
      </c>
      <c r="AY305" s="126" t="s">
        <v>592</v>
      </c>
      <c r="AZ305" s="227">
        <v>0</v>
      </c>
      <c r="BA305" s="227">
        <v>0</v>
      </c>
      <c r="BB305" s="227">
        <v>0</v>
      </c>
      <c r="BC305" s="227">
        <v>0</v>
      </c>
      <c r="BE305" s="126" t="s">
        <v>591</v>
      </c>
      <c r="BF305" s="126" t="s">
        <v>592</v>
      </c>
      <c r="BG305" s="227">
        <v>0</v>
      </c>
      <c r="BH305" s="227">
        <v>0</v>
      </c>
      <c r="BI305" s="227">
        <v>0</v>
      </c>
      <c r="BJ305" s="227">
        <v>0</v>
      </c>
      <c r="BL305" s="126" t="s">
        <v>591</v>
      </c>
      <c r="BM305" s="126" t="s">
        <v>592</v>
      </c>
      <c r="BN305" s="227">
        <v>0</v>
      </c>
      <c r="BO305" s="227">
        <v>0</v>
      </c>
      <c r="BP305" s="227">
        <v>0</v>
      </c>
      <c r="BQ305" s="227">
        <v>0</v>
      </c>
      <c r="BS305" s="126" t="s">
        <v>591</v>
      </c>
      <c r="BT305" s="126" t="s">
        <v>592</v>
      </c>
      <c r="BU305" s="227">
        <v>0</v>
      </c>
      <c r="BV305" s="227">
        <v>0</v>
      </c>
      <c r="BW305" s="227">
        <v>0</v>
      </c>
      <c r="BX305" s="227">
        <v>0</v>
      </c>
      <c r="BZ305" s="126" t="s">
        <v>591</v>
      </c>
      <c r="CA305" s="126" t="s">
        <v>592</v>
      </c>
      <c r="CB305" s="227">
        <v>0</v>
      </c>
      <c r="CC305" s="227">
        <v>0</v>
      </c>
      <c r="CD305" s="227">
        <v>0</v>
      </c>
      <c r="CE305" s="227">
        <v>0</v>
      </c>
    </row>
    <row r="306" spans="1:83">
      <c r="A306" s="126" t="s">
        <v>593</v>
      </c>
      <c r="B306" s="126" t="s">
        <v>594</v>
      </c>
      <c r="C306" s="227">
        <v>0</v>
      </c>
      <c r="D306" s="227">
        <v>0</v>
      </c>
      <c r="E306" s="227">
        <v>0</v>
      </c>
      <c r="F306" s="227">
        <v>0</v>
      </c>
      <c r="H306" s="126" t="s">
        <v>593</v>
      </c>
      <c r="I306" s="126" t="s">
        <v>594</v>
      </c>
      <c r="J306" s="227">
        <v>0</v>
      </c>
      <c r="K306" s="227">
        <v>0</v>
      </c>
      <c r="L306" s="227">
        <v>0</v>
      </c>
      <c r="M306" s="227">
        <v>0</v>
      </c>
      <c r="O306" s="126" t="s">
        <v>593</v>
      </c>
      <c r="P306" s="126" t="s">
        <v>594</v>
      </c>
      <c r="Q306" s="227">
        <v>0</v>
      </c>
      <c r="R306" s="227">
        <v>0</v>
      </c>
      <c r="S306" s="227">
        <v>0</v>
      </c>
      <c r="T306" s="227">
        <v>0</v>
      </c>
      <c r="V306" s="126" t="s">
        <v>593</v>
      </c>
      <c r="W306" s="126" t="s">
        <v>594</v>
      </c>
      <c r="X306" s="227">
        <v>0</v>
      </c>
      <c r="Y306" s="227">
        <v>0</v>
      </c>
      <c r="Z306" s="227">
        <v>0</v>
      </c>
      <c r="AA306" s="227">
        <v>0</v>
      </c>
      <c r="AC306" s="126" t="s">
        <v>593</v>
      </c>
      <c r="AD306" s="126" t="s">
        <v>594</v>
      </c>
      <c r="AE306" s="227">
        <v>0</v>
      </c>
      <c r="AF306" s="227">
        <v>0</v>
      </c>
      <c r="AG306" s="227">
        <v>0</v>
      </c>
      <c r="AH306" s="227">
        <v>0</v>
      </c>
      <c r="AJ306" s="126" t="s">
        <v>593</v>
      </c>
      <c r="AK306" s="126" t="s">
        <v>594</v>
      </c>
      <c r="AL306" s="227">
        <v>0</v>
      </c>
      <c r="AM306" s="227">
        <v>0</v>
      </c>
      <c r="AN306" s="227">
        <v>0</v>
      </c>
      <c r="AO306" s="227">
        <v>0</v>
      </c>
      <c r="AQ306" s="126" t="s">
        <v>593</v>
      </c>
      <c r="AR306" s="126" t="s">
        <v>594</v>
      </c>
      <c r="AS306" s="227">
        <v>0</v>
      </c>
      <c r="AT306" s="227">
        <v>0</v>
      </c>
      <c r="AU306" s="227">
        <v>0</v>
      </c>
      <c r="AV306" s="227">
        <v>0</v>
      </c>
      <c r="AX306" s="126" t="s">
        <v>593</v>
      </c>
      <c r="AY306" s="126" t="s">
        <v>594</v>
      </c>
      <c r="AZ306" s="227">
        <v>0</v>
      </c>
      <c r="BA306" s="227">
        <v>0</v>
      </c>
      <c r="BB306" s="227">
        <v>0</v>
      </c>
      <c r="BC306" s="227">
        <v>0</v>
      </c>
      <c r="BE306" s="126" t="s">
        <v>593</v>
      </c>
      <c r="BF306" s="126" t="s">
        <v>594</v>
      </c>
      <c r="BG306" s="227">
        <v>0</v>
      </c>
      <c r="BH306" s="227">
        <v>0</v>
      </c>
      <c r="BI306" s="227">
        <v>0</v>
      </c>
      <c r="BJ306" s="227">
        <v>0</v>
      </c>
      <c r="BL306" s="126" t="s">
        <v>593</v>
      </c>
      <c r="BM306" s="126" t="s">
        <v>594</v>
      </c>
      <c r="BN306" s="227">
        <v>0</v>
      </c>
      <c r="BO306" s="227">
        <v>0</v>
      </c>
      <c r="BP306" s="227">
        <v>0</v>
      </c>
      <c r="BQ306" s="227">
        <v>0</v>
      </c>
      <c r="BS306" s="126" t="s">
        <v>593</v>
      </c>
      <c r="BT306" s="126" t="s">
        <v>594</v>
      </c>
      <c r="BU306" s="227">
        <v>0</v>
      </c>
      <c r="BV306" s="227">
        <v>0</v>
      </c>
      <c r="BW306" s="227">
        <v>0</v>
      </c>
      <c r="BX306" s="227">
        <v>0</v>
      </c>
      <c r="BZ306" s="126" t="s">
        <v>593</v>
      </c>
      <c r="CA306" s="126" t="s">
        <v>594</v>
      </c>
      <c r="CB306" s="227">
        <v>0</v>
      </c>
      <c r="CC306" s="227">
        <v>0</v>
      </c>
      <c r="CD306" s="227">
        <v>0</v>
      </c>
      <c r="CE306" s="227">
        <v>0</v>
      </c>
    </row>
    <row r="307" spans="1:83">
      <c r="A307" s="126" t="s">
        <v>595</v>
      </c>
      <c r="B307" s="126" t="s">
        <v>596</v>
      </c>
      <c r="C307" s="227">
        <v>0</v>
      </c>
      <c r="D307" s="227">
        <v>0</v>
      </c>
      <c r="E307" s="227">
        <v>0</v>
      </c>
      <c r="F307" s="227">
        <v>0</v>
      </c>
      <c r="H307" s="126" t="s">
        <v>595</v>
      </c>
      <c r="I307" s="126" t="s">
        <v>596</v>
      </c>
      <c r="J307" s="227">
        <v>0</v>
      </c>
      <c r="K307" s="227">
        <v>0</v>
      </c>
      <c r="L307" s="227">
        <v>0</v>
      </c>
      <c r="M307" s="227">
        <v>0</v>
      </c>
      <c r="O307" s="126" t="s">
        <v>595</v>
      </c>
      <c r="P307" s="126" t="s">
        <v>596</v>
      </c>
      <c r="Q307" s="227">
        <v>0</v>
      </c>
      <c r="R307" s="227">
        <v>0</v>
      </c>
      <c r="S307" s="227">
        <v>0</v>
      </c>
      <c r="T307" s="227">
        <v>0</v>
      </c>
      <c r="V307" s="126" t="s">
        <v>595</v>
      </c>
      <c r="W307" s="126" t="s">
        <v>596</v>
      </c>
      <c r="X307" s="227">
        <v>0</v>
      </c>
      <c r="Y307" s="227">
        <v>0</v>
      </c>
      <c r="Z307" s="227">
        <v>0</v>
      </c>
      <c r="AA307" s="227">
        <v>0</v>
      </c>
      <c r="AC307" s="126" t="s">
        <v>595</v>
      </c>
      <c r="AD307" s="126" t="s">
        <v>596</v>
      </c>
      <c r="AE307" s="227">
        <v>0</v>
      </c>
      <c r="AF307" s="227">
        <v>0</v>
      </c>
      <c r="AG307" s="227">
        <v>0</v>
      </c>
      <c r="AH307" s="227">
        <v>0</v>
      </c>
      <c r="AJ307" s="126" t="s">
        <v>595</v>
      </c>
      <c r="AK307" s="126" t="s">
        <v>596</v>
      </c>
      <c r="AL307" s="227">
        <v>0</v>
      </c>
      <c r="AM307" s="227">
        <v>0</v>
      </c>
      <c r="AN307" s="227">
        <v>0</v>
      </c>
      <c r="AO307" s="227">
        <v>0</v>
      </c>
      <c r="AQ307" s="126" t="s">
        <v>595</v>
      </c>
      <c r="AR307" s="126" t="s">
        <v>596</v>
      </c>
      <c r="AS307" s="227">
        <v>0</v>
      </c>
      <c r="AT307" s="227">
        <v>0</v>
      </c>
      <c r="AU307" s="227">
        <v>0</v>
      </c>
      <c r="AV307" s="227">
        <v>0</v>
      </c>
      <c r="AX307" s="126" t="s">
        <v>595</v>
      </c>
      <c r="AY307" s="126" t="s">
        <v>596</v>
      </c>
      <c r="AZ307" s="227">
        <v>0</v>
      </c>
      <c r="BA307" s="227">
        <v>0</v>
      </c>
      <c r="BB307" s="227">
        <v>0</v>
      </c>
      <c r="BC307" s="227">
        <v>0</v>
      </c>
      <c r="BE307" s="126" t="s">
        <v>595</v>
      </c>
      <c r="BF307" s="126" t="s">
        <v>596</v>
      </c>
      <c r="BG307" s="227">
        <v>0</v>
      </c>
      <c r="BH307" s="227">
        <v>0</v>
      </c>
      <c r="BI307" s="227">
        <v>0</v>
      </c>
      <c r="BJ307" s="227">
        <v>0</v>
      </c>
      <c r="BL307" s="126" t="s">
        <v>595</v>
      </c>
      <c r="BM307" s="126" t="s">
        <v>596</v>
      </c>
      <c r="BN307" s="227">
        <v>0</v>
      </c>
      <c r="BO307" s="227">
        <v>0</v>
      </c>
      <c r="BP307" s="227">
        <v>0</v>
      </c>
      <c r="BQ307" s="227">
        <v>0</v>
      </c>
      <c r="BS307" s="126" t="s">
        <v>595</v>
      </c>
      <c r="BT307" s="126" t="s">
        <v>596</v>
      </c>
      <c r="BU307" s="227">
        <v>0</v>
      </c>
      <c r="BV307" s="227">
        <v>0</v>
      </c>
      <c r="BW307" s="227">
        <v>0</v>
      </c>
      <c r="BX307" s="227">
        <v>0</v>
      </c>
      <c r="BZ307" s="126" t="s">
        <v>595</v>
      </c>
      <c r="CA307" s="126" t="s">
        <v>596</v>
      </c>
      <c r="CB307" s="227">
        <v>0</v>
      </c>
      <c r="CC307" s="227">
        <v>0</v>
      </c>
      <c r="CD307" s="227">
        <v>0</v>
      </c>
      <c r="CE307" s="227">
        <v>0</v>
      </c>
    </row>
    <row r="308" spans="1:83">
      <c r="A308" s="126" t="s">
        <v>597</v>
      </c>
      <c r="B308" s="126" t="s">
        <v>598</v>
      </c>
      <c r="C308" s="227">
        <v>0</v>
      </c>
      <c r="D308" s="227">
        <v>0</v>
      </c>
      <c r="E308" s="227">
        <v>0</v>
      </c>
      <c r="F308" s="227">
        <v>0</v>
      </c>
      <c r="H308" s="126" t="s">
        <v>597</v>
      </c>
      <c r="I308" s="126" t="s">
        <v>598</v>
      </c>
      <c r="J308" s="227">
        <v>0</v>
      </c>
      <c r="K308" s="227">
        <v>0</v>
      </c>
      <c r="L308" s="227">
        <v>0</v>
      </c>
      <c r="M308" s="227">
        <v>0</v>
      </c>
      <c r="O308" s="126" t="s">
        <v>597</v>
      </c>
      <c r="P308" s="126" t="s">
        <v>598</v>
      </c>
      <c r="Q308" s="227">
        <v>0</v>
      </c>
      <c r="R308" s="227">
        <v>0</v>
      </c>
      <c r="S308" s="227">
        <v>0</v>
      </c>
      <c r="T308" s="227">
        <v>0</v>
      </c>
      <c r="V308" s="126" t="s">
        <v>597</v>
      </c>
      <c r="W308" s="126" t="s">
        <v>598</v>
      </c>
      <c r="X308" s="227">
        <v>0</v>
      </c>
      <c r="Y308" s="227">
        <v>0</v>
      </c>
      <c r="Z308" s="227">
        <v>0</v>
      </c>
      <c r="AA308" s="227">
        <v>0</v>
      </c>
      <c r="AC308" s="126" t="s">
        <v>597</v>
      </c>
      <c r="AD308" s="126" t="s">
        <v>598</v>
      </c>
      <c r="AE308" s="227">
        <v>0</v>
      </c>
      <c r="AF308" s="227">
        <v>0</v>
      </c>
      <c r="AG308" s="227">
        <v>0</v>
      </c>
      <c r="AH308" s="227">
        <v>0</v>
      </c>
      <c r="AJ308" s="126" t="s">
        <v>597</v>
      </c>
      <c r="AK308" s="126" t="s">
        <v>598</v>
      </c>
      <c r="AL308" s="227">
        <v>0</v>
      </c>
      <c r="AM308" s="227">
        <v>0</v>
      </c>
      <c r="AN308" s="227">
        <v>0</v>
      </c>
      <c r="AO308" s="227">
        <v>0</v>
      </c>
      <c r="AQ308" s="126" t="s">
        <v>597</v>
      </c>
      <c r="AR308" s="126" t="s">
        <v>598</v>
      </c>
      <c r="AS308" s="227">
        <v>0</v>
      </c>
      <c r="AT308" s="227">
        <v>0</v>
      </c>
      <c r="AU308" s="227">
        <v>0</v>
      </c>
      <c r="AV308" s="227">
        <v>0</v>
      </c>
      <c r="AX308" s="126" t="s">
        <v>597</v>
      </c>
      <c r="AY308" s="126" t="s">
        <v>598</v>
      </c>
      <c r="AZ308" s="227">
        <v>0</v>
      </c>
      <c r="BA308" s="227">
        <v>0</v>
      </c>
      <c r="BB308" s="227">
        <v>0</v>
      </c>
      <c r="BC308" s="227">
        <v>0</v>
      </c>
      <c r="BE308" s="126" t="s">
        <v>597</v>
      </c>
      <c r="BF308" s="126" t="s">
        <v>598</v>
      </c>
      <c r="BG308" s="227">
        <v>0</v>
      </c>
      <c r="BH308" s="227">
        <v>0</v>
      </c>
      <c r="BI308" s="227">
        <v>0</v>
      </c>
      <c r="BJ308" s="227">
        <v>0</v>
      </c>
      <c r="BL308" s="126" t="s">
        <v>597</v>
      </c>
      <c r="BM308" s="126" t="s">
        <v>598</v>
      </c>
      <c r="BN308" s="227">
        <v>0</v>
      </c>
      <c r="BO308" s="227">
        <v>0</v>
      </c>
      <c r="BP308" s="227">
        <v>0</v>
      </c>
      <c r="BQ308" s="227">
        <v>0</v>
      </c>
      <c r="BS308" s="126" t="s">
        <v>597</v>
      </c>
      <c r="BT308" s="126" t="s">
        <v>598</v>
      </c>
      <c r="BU308" s="227">
        <v>0</v>
      </c>
      <c r="BV308" s="227">
        <v>0</v>
      </c>
      <c r="BW308" s="227">
        <v>0</v>
      </c>
      <c r="BX308" s="227">
        <v>0</v>
      </c>
      <c r="BZ308" s="126" t="s">
        <v>597</v>
      </c>
      <c r="CA308" s="126" t="s">
        <v>598</v>
      </c>
      <c r="CB308" s="227">
        <v>0</v>
      </c>
      <c r="CC308" s="227">
        <v>0</v>
      </c>
      <c r="CD308" s="227">
        <v>0</v>
      </c>
      <c r="CE308" s="227">
        <v>0</v>
      </c>
    </row>
    <row r="309" spans="1:83">
      <c r="A309" s="126" t="s">
        <v>599</v>
      </c>
      <c r="B309" s="126" t="s">
        <v>600</v>
      </c>
      <c r="C309" s="227">
        <v>0</v>
      </c>
      <c r="D309" s="227">
        <v>0</v>
      </c>
      <c r="E309" s="227">
        <v>0</v>
      </c>
      <c r="F309" s="227">
        <v>0</v>
      </c>
      <c r="H309" s="126" t="s">
        <v>599</v>
      </c>
      <c r="I309" s="126" t="s">
        <v>600</v>
      </c>
      <c r="J309" s="227">
        <v>0</v>
      </c>
      <c r="K309" s="227">
        <v>0</v>
      </c>
      <c r="L309" s="227">
        <v>0</v>
      </c>
      <c r="M309" s="227">
        <v>0</v>
      </c>
      <c r="O309" s="126" t="s">
        <v>599</v>
      </c>
      <c r="P309" s="126" t="s">
        <v>600</v>
      </c>
      <c r="Q309" s="227">
        <v>0</v>
      </c>
      <c r="R309" s="227">
        <v>0</v>
      </c>
      <c r="S309" s="227">
        <v>0</v>
      </c>
      <c r="T309" s="227">
        <v>0</v>
      </c>
      <c r="V309" s="126" t="s">
        <v>599</v>
      </c>
      <c r="W309" s="126" t="s">
        <v>600</v>
      </c>
      <c r="X309" s="227">
        <v>0</v>
      </c>
      <c r="Y309" s="227">
        <v>0</v>
      </c>
      <c r="Z309" s="227">
        <v>0</v>
      </c>
      <c r="AA309" s="227">
        <v>0</v>
      </c>
      <c r="AC309" s="126" t="s">
        <v>599</v>
      </c>
      <c r="AD309" s="126" t="s">
        <v>600</v>
      </c>
      <c r="AE309" s="227">
        <v>0</v>
      </c>
      <c r="AF309" s="227">
        <v>0</v>
      </c>
      <c r="AG309" s="227">
        <v>0</v>
      </c>
      <c r="AH309" s="227">
        <v>0</v>
      </c>
      <c r="AJ309" s="126" t="s">
        <v>599</v>
      </c>
      <c r="AK309" s="126" t="s">
        <v>600</v>
      </c>
      <c r="AL309" s="227">
        <v>0</v>
      </c>
      <c r="AM309" s="227">
        <v>0</v>
      </c>
      <c r="AN309" s="227">
        <v>0</v>
      </c>
      <c r="AO309" s="227">
        <v>0</v>
      </c>
      <c r="AQ309" s="126" t="s">
        <v>599</v>
      </c>
      <c r="AR309" s="126" t="s">
        <v>600</v>
      </c>
      <c r="AS309" s="227">
        <v>0</v>
      </c>
      <c r="AT309" s="227">
        <v>0</v>
      </c>
      <c r="AU309" s="227">
        <v>0</v>
      </c>
      <c r="AV309" s="227">
        <v>0</v>
      </c>
      <c r="AX309" s="126" t="s">
        <v>599</v>
      </c>
      <c r="AY309" s="126" t="s">
        <v>600</v>
      </c>
      <c r="AZ309" s="227">
        <v>0</v>
      </c>
      <c r="BA309" s="227">
        <v>0</v>
      </c>
      <c r="BB309" s="227">
        <v>0</v>
      </c>
      <c r="BC309" s="227">
        <v>0</v>
      </c>
      <c r="BE309" s="126" t="s">
        <v>599</v>
      </c>
      <c r="BF309" s="126" t="s">
        <v>600</v>
      </c>
      <c r="BG309" s="227">
        <v>0</v>
      </c>
      <c r="BH309" s="227">
        <v>0</v>
      </c>
      <c r="BI309" s="227">
        <v>0</v>
      </c>
      <c r="BJ309" s="227">
        <v>0</v>
      </c>
      <c r="BL309" s="126" t="s">
        <v>599</v>
      </c>
      <c r="BM309" s="126" t="s">
        <v>600</v>
      </c>
      <c r="BN309" s="227">
        <v>0</v>
      </c>
      <c r="BO309" s="227">
        <v>0</v>
      </c>
      <c r="BP309" s="227">
        <v>0</v>
      </c>
      <c r="BQ309" s="227">
        <v>0</v>
      </c>
      <c r="BS309" s="126" t="s">
        <v>599</v>
      </c>
      <c r="BT309" s="126" t="s">
        <v>600</v>
      </c>
      <c r="BU309" s="227">
        <v>0</v>
      </c>
      <c r="BV309" s="227">
        <v>0</v>
      </c>
      <c r="BW309" s="227">
        <v>0</v>
      </c>
      <c r="BX309" s="227">
        <v>0</v>
      </c>
      <c r="BZ309" s="126" t="s">
        <v>599</v>
      </c>
      <c r="CA309" s="126" t="s">
        <v>600</v>
      </c>
      <c r="CB309" s="227">
        <v>0</v>
      </c>
      <c r="CC309" s="227">
        <v>0</v>
      </c>
      <c r="CD309" s="227">
        <v>0</v>
      </c>
      <c r="CE309" s="227">
        <v>0</v>
      </c>
    </row>
    <row r="310" spans="1:83">
      <c r="A310" s="126" t="s">
        <v>601</v>
      </c>
      <c r="B310" s="126" t="s">
        <v>602</v>
      </c>
      <c r="C310" s="227">
        <v>0</v>
      </c>
      <c r="D310" s="227">
        <v>0</v>
      </c>
      <c r="E310" s="227">
        <v>0</v>
      </c>
      <c r="F310" s="227">
        <v>0</v>
      </c>
      <c r="H310" s="126" t="s">
        <v>601</v>
      </c>
      <c r="I310" s="126" t="s">
        <v>602</v>
      </c>
      <c r="J310" s="227">
        <v>0</v>
      </c>
      <c r="K310" s="227">
        <v>0</v>
      </c>
      <c r="L310" s="227">
        <v>0</v>
      </c>
      <c r="M310" s="227">
        <v>0</v>
      </c>
      <c r="O310" s="126" t="s">
        <v>601</v>
      </c>
      <c r="P310" s="126" t="s">
        <v>602</v>
      </c>
      <c r="Q310" s="227">
        <v>0</v>
      </c>
      <c r="R310" s="227">
        <v>0</v>
      </c>
      <c r="S310" s="227">
        <v>0</v>
      </c>
      <c r="T310" s="227">
        <v>0</v>
      </c>
      <c r="V310" s="126" t="s">
        <v>601</v>
      </c>
      <c r="W310" s="126" t="s">
        <v>602</v>
      </c>
      <c r="X310" s="227">
        <v>0</v>
      </c>
      <c r="Y310" s="227">
        <v>0</v>
      </c>
      <c r="Z310" s="227">
        <v>0</v>
      </c>
      <c r="AA310" s="227">
        <v>0</v>
      </c>
      <c r="AC310" s="126" t="s">
        <v>601</v>
      </c>
      <c r="AD310" s="126" t="s">
        <v>602</v>
      </c>
      <c r="AE310" s="227">
        <v>0</v>
      </c>
      <c r="AF310" s="227">
        <v>0</v>
      </c>
      <c r="AG310" s="227">
        <v>0</v>
      </c>
      <c r="AH310" s="227">
        <v>0</v>
      </c>
      <c r="AJ310" s="126" t="s">
        <v>601</v>
      </c>
      <c r="AK310" s="126" t="s">
        <v>602</v>
      </c>
      <c r="AL310" s="227">
        <v>0</v>
      </c>
      <c r="AM310" s="227">
        <v>0</v>
      </c>
      <c r="AN310" s="227">
        <v>0</v>
      </c>
      <c r="AO310" s="227">
        <v>0</v>
      </c>
      <c r="AQ310" s="126" t="s">
        <v>601</v>
      </c>
      <c r="AR310" s="126" t="s">
        <v>602</v>
      </c>
      <c r="AS310" s="227">
        <v>0</v>
      </c>
      <c r="AT310" s="227">
        <v>0</v>
      </c>
      <c r="AU310" s="227">
        <v>0</v>
      </c>
      <c r="AV310" s="227">
        <v>0</v>
      </c>
      <c r="AX310" s="126" t="s">
        <v>601</v>
      </c>
      <c r="AY310" s="126" t="s">
        <v>602</v>
      </c>
      <c r="AZ310" s="227">
        <v>0</v>
      </c>
      <c r="BA310" s="227">
        <v>0</v>
      </c>
      <c r="BB310" s="227">
        <v>0</v>
      </c>
      <c r="BC310" s="227">
        <v>0</v>
      </c>
      <c r="BE310" s="126" t="s">
        <v>601</v>
      </c>
      <c r="BF310" s="126" t="s">
        <v>602</v>
      </c>
      <c r="BG310" s="227">
        <v>0</v>
      </c>
      <c r="BH310" s="227">
        <v>0</v>
      </c>
      <c r="BI310" s="227">
        <v>0</v>
      </c>
      <c r="BJ310" s="227">
        <v>0</v>
      </c>
      <c r="BL310" s="126" t="s">
        <v>601</v>
      </c>
      <c r="BM310" s="126" t="s">
        <v>602</v>
      </c>
      <c r="BN310" s="227">
        <v>0</v>
      </c>
      <c r="BO310" s="227">
        <v>0</v>
      </c>
      <c r="BP310" s="227">
        <v>0</v>
      </c>
      <c r="BQ310" s="227">
        <v>0</v>
      </c>
      <c r="BS310" s="126" t="s">
        <v>601</v>
      </c>
      <c r="BT310" s="126" t="s">
        <v>602</v>
      </c>
      <c r="BU310" s="227">
        <v>0</v>
      </c>
      <c r="BV310" s="227">
        <v>0</v>
      </c>
      <c r="BW310" s="227">
        <v>0</v>
      </c>
      <c r="BX310" s="227">
        <v>0</v>
      </c>
      <c r="BZ310" s="126" t="s">
        <v>601</v>
      </c>
      <c r="CA310" s="126" t="s">
        <v>602</v>
      </c>
      <c r="CB310" s="227">
        <v>0</v>
      </c>
      <c r="CC310" s="227">
        <v>0</v>
      </c>
      <c r="CD310" s="227">
        <v>0</v>
      </c>
      <c r="CE310" s="227">
        <v>0</v>
      </c>
    </row>
    <row r="311" spans="1:83">
      <c r="A311" s="126" t="s">
        <v>603</v>
      </c>
      <c r="B311" s="126" t="s">
        <v>604</v>
      </c>
      <c r="C311" s="227">
        <v>0</v>
      </c>
      <c r="D311" s="227">
        <v>0</v>
      </c>
      <c r="E311" s="227">
        <v>0</v>
      </c>
      <c r="F311" s="227">
        <v>0</v>
      </c>
      <c r="H311" s="126" t="s">
        <v>603</v>
      </c>
      <c r="I311" s="126" t="s">
        <v>604</v>
      </c>
      <c r="J311" s="227">
        <v>0</v>
      </c>
      <c r="K311" s="227">
        <v>0</v>
      </c>
      <c r="L311" s="227">
        <v>0</v>
      </c>
      <c r="M311" s="227">
        <v>0</v>
      </c>
      <c r="O311" s="126" t="s">
        <v>603</v>
      </c>
      <c r="P311" s="126" t="s">
        <v>604</v>
      </c>
      <c r="Q311" s="227">
        <v>0</v>
      </c>
      <c r="R311" s="227">
        <v>0</v>
      </c>
      <c r="S311" s="227">
        <v>0</v>
      </c>
      <c r="T311" s="227">
        <v>0</v>
      </c>
      <c r="V311" s="126" t="s">
        <v>603</v>
      </c>
      <c r="W311" s="126" t="s">
        <v>604</v>
      </c>
      <c r="X311" s="227">
        <v>0</v>
      </c>
      <c r="Y311" s="227">
        <v>0</v>
      </c>
      <c r="Z311" s="227">
        <v>0</v>
      </c>
      <c r="AA311" s="227">
        <v>0</v>
      </c>
      <c r="AC311" s="126" t="s">
        <v>603</v>
      </c>
      <c r="AD311" s="126" t="s">
        <v>604</v>
      </c>
      <c r="AE311" s="227">
        <v>0</v>
      </c>
      <c r="AF311" s="227">
        <v>0</v>
      </c>
      <c r="AG311" s="227">
        <v>0</v>
      </c>
      <c r="AH311" s="227">
        <v>0</v>
      </c>
      <c r="AJ311" s="126" t="s">
        <v>603</v>
      </c>
      <c r="AK311" s="126" t="s">
        <v>604</v>
      </c>
      <c r="AL311" s="227">
        <v>0</v>
      </c>
      <c r="AM311" s="227">
        <v>0</v>
      </c>
      <c r="AN311" s="227">
        <v>0</v>
      </c>
      <c r="AO311" s="227">
        <v>0</v>
      </c>
      <c r="AQ311" s="126" t="s">
        <v>603</v>
      </c>
      <c r="AR311" s="126" t="s">
        <v>604</v>
      </c>
      <c r="AS311" s="227">
        <v>0</v>
      </c>
      <c r="AT311" s="227">
        <v>0</v>
      </c>
      <c r="AU311" s="227">
        <v>0</v>
      </c>
      <c r="AV311" s="227">
        <v>0</v>
      </c>
      <c r="AX311" s="126" t="s">
        <v>603</v>
      </c>
      <c r="AY311" s="126" t="s">
        <v>604</v>
      </c>
      <c r="AZ311" s="227">
        <v>0</v>
      </c>
      <c r="BA311" s="227">
        <v>0</v>
      </c>
      <c r="BB311" s="227">
        <v>0</v>
      </c>
      <c r="BC311" s="227">
        <v>0</v>
      </c>
      <c r="BE311" s="126" t="s">
        <v>603</v>
      </c>
      <c r="BF311" s="126" t="s">
        <v>604</v>
      </c>
      <c r="BG311" s="227">
        <v>0</v>
      </c>
      <c r="BH311" s="227">
        <v>0</v>
      </c>
      <c r="BI311" s="227">
        <v>0</v>
      </c>
      <c r="BJ311" s="227">
        <v>0</v>
      </c>
      <c r="BL311" s="126" t="s">
        <v>603</v>
      </c>
      <c r="BM311" s="126" t="s">
        <v>604</v>
      </c>
      <c r="BN311" s="227">
        <v>0</v>
      </c>
      <c r="BO311" s="227">
        <v>0</v>
      </c>
      <c r="BP311" s="227">
        <v>0</v>
      </c>
      <c r="BQ311" s="227">
        <v>0</v>
      </c>
      <c r="BS311" s="126" t="s">
        <v>603</v>
      </c>
      <c r="BT311" s="126" t="s">
        <v>604</v>
      </c>
      <c r="BU311" s="227">
        <v>0</v>
      </c>
      <c r="BV311" s="227">
        <v>0</v>
      </c>
      <c r="BW311" s="227">
        <v>0</v>
      </c>
      <c r="BX311" s="227">
        <v>0</v>
      </c>
      <c r="BZ311" s="126" t="s">
        <v>603</v>
      </c>
      <c r="CA311" s="126" t="s">
        <v>604</v>
      </c>
      <c r="CB311" s="227">
        <v>0</v>
      </c>
      <c r="CC311" s="227">
        <v>0</v>
      </c>
      <c r="CD311" s="227">
        <v>0</v>
      </c>
      <c r="CE311" s="227">
        <v>0</v>
      </c>
    </row>
    <row r="312" spans="1:83">
      <c r="A312" s="126" t="s">
        <v>605</v>
      </c>
      <c r="B312" s="126" t="s">
        <v>606</v>
      </c>
      <c r="C312" s="227">
        <v>0</v>
      </c>
      <c r="D312" s="227">
        <v>0</v>
      </c>
      <c r="E312" s="227">
        <v>0</v>
      </c>
      <c r="F312" s="227">
        <v>0</v>
      </c>
      <c r="H312" s="126" t="s">
        <v>605</v>
      </c>
      <c r="I312" s="126" t="s">
        <v>606</v>
      </c>
      <c r="J312" s="227">
        <v>0</v>
      </c>
      <c r="K312" s="227">
        <v>0</v>
      </c>
      <c r="L312" s="227">
        <v>0</v>
      </c>
      <c r="M312" s="227">
        <v>0</v>
      </c>
      <c r="O312" s="126" t="s">
        <v>605</v>
      </c>
      <c r="P312" s="126" t="s">
        <v>606</v>
      </c>
      <c r="Q312" s="227">
        <v>0</v>
      </c>
      <c r="R312" s="227">
        <v>0</v>
      </c>
      <c r="S312" s="227">
        <v>0</v>
      </c>
      <c r="T312" s="227">
        <v>0</v>
      </c>
      <c r="V312" s="126" t="s">
        <v>605</v>
      </c>
      <c r="W312" s="126" t="s">
        <v>606</v>
      </c>
      <c r="X312" s="227">
        <v>0</v>
      </c>
      <c r="Y312" s="227">
        <v>0</v>
      </c>
      <c r="Z312" s="227">
        <v>0</v>
      </c>
      <c r="AA312" s="227">
        <v>0</v>
      </c>
      <c r="AC312" s="126" t="s">
        <v>605</v>
      </c>
      <c r="AD312" s="126" t="s">
        <v>606</v>
      </c>
      <c r="AE312" s="227">
        <v>0</v>
      </c>
      <c r="AF312" s="227">
        <v>0</v>
      </c>
      <c r="AG312" s="227">
        <v>0</v>
      </c>
      <c r="AH312" s="227">
        <v>0</v>
      </c>
      <c r="AJ312" s="126" t="s">
        <v>605</v>
      </c>
      <c r="AK312" s="126" t="s">
        <v>606</v>
      </c>
      <c r="AL312" s="227">
        <v>0</v>
      </c>
      <c r="AM312" s="227">
        <v>0</v>
      </c>
      <c r="AN312" s="227">
        <v>0</v>
      </c>
      <c r="AO312" s="227">
        <v>0</v>
      </c>
      <c r="AQ312" s="126" t="s">
        <v>605</v>
      </c>
      <c r="AR312" s="126" t="s">
        <v>606</v>
      </c>
      <c r="AS312" s="227">
        <v>0</v>
      </c>
      <c r="AT312" s="227">
        <v>0</v>
      </c>
      <c r="AU312" s="227">
        <v>0</v>
      </c>
      <c r="AV312" s="227">
        <v>0</v>
      </c>
      <c r="AX312" s="126" t="s">
        <v>605</v>
      </c>
      <c r="AY312" s="126" t="s">
        <v>606</v>
      </c>
      <c r="AZ312" s="227">
        <v>0</v>
      </c>
      <c r="BA312" s="227">
        <v>0</v>
      </c>
      <c r="BB312" s="227">
        <v>0</v>
      </c>
      <c r="BC312" s="227">
        <v>0</v>
      </c>
      <c r="BE312" s="126" t="s">
        <v>605</v>
      </c>
      <c r="BF312" s="126" t="s">
        <v>606</v>
      </c>
      <c r="BG312" s="227">
        <v>0</v>
      </c>
      <c r="BH312" s="227">
        <v>0</v>
      </c>
      <c r="BI312" s="227">
        <v>0</v>
      </c>
      <c r="BJ312" s="227">
        <v>0</v>
      </c>
      <c r="BL312" s="126" t="s">
        <v>605</v>
      </c>
      <c r="BM312" s="126" t="s">
        <v>606</v>
      </c>
      <c r="BN312" s="227">
        <v>0</v>
      </c>
      <c r="BO312" s="227">
        <v>0</v>
      </c>
      <c r="BP312" s="227">
        <v>0</v>
      </c>
      <c r="BQ312" s="227">
        <v>0</v>
      </c>
      <c r="BS312" s="126" t="s">
        <v>605</v>
      </c>
      <c r="BT312" s="126" t="s">
        <v>606</v>
      </c>
      <c r="BU312" s="227">
        <v>0</v>
      </c>
      <c r="BV312" s="227">
        <v>0</v>
      </c>
      <c r="BW312" s="227">
        <v>0</v>
      </c>
      <c r="BX312" s="227">
        <v>0</v>
      </c>
      <c r="BZ312" s="126" t="s">
        <v>605</v>
      </c>
      <c r="CA312" s="126" t="s">
        <v>606</v>
      </c>
      <c r="CB312" s="227">
        <v>0</v>
      </c>
      <c r="CC312" s="227">
        <v>0</v>
      </c>
      <c r="CD312" s="227">
        <v>0</v>
      </c>
      <c r="CE312" s="227">
        <v>0</v>
      </c>
    </row>
    <row r="313" spans="1:83">
      <c r="A313" s="126" t="s">
        <v>607</v>
      </c>
      <c r="B313" s="126" t="s">
        <v>608</v>
      </c>
      <c r="C313" s="227">
        <v>0</v>
      </c>
      <c r="D313" s="227">
        <v>0</v>
      </c>
      <c r="E313" s="227">
        <v>0</v>
      </c>
      <c r="F313" s="227">
        <v>0</v>
      </c>
      <c r="H313" s="126" t="s">
        <v>607</v>
      </c>
      <c r="I313" s="126" t="s">
        <v>608</v>
      </c>
      <c r="J313" s="227">
        <v>0</v>
      </c>
      <c r="K313" s="227">
        <v>0</v>
      </c>
      <c r="L313" s="227">
        <v>0</v>
      </c>
      <c r="M313" s="227">
        <v>0</v>
      </c>
      <c r="O313" s="126" t="s">
        <v>607</v>
      </c>
      <c r="P313" s="126" t="s">
        <v>608</v>
      </c>
      <c r="Q313" s="227">
        <v>0</v>
      </c>
      <c r="R313" s="227">
        <v>0</v>
      </c>
      <c r="S313" s="227">
        <v>0</v>
      </c>
      <c r="T313" s="227">
        <v>0</v>
      </c>
      <c r="V313" s="126" t="s">
        <v>607</v>
      </c>
      <c r="W313" s="126" t="s">
        <v>608</v>
      </c>
      <c r="X313" s="227">
        <v>0</v>
      </c>
      <c r="Y313" s="227">
        <v>0</v>
      </c>
      <c r="Z313" s="227">
        <v>0</v>
      </c>
      <c r="AA313" s="227">
        <v>0</v>
      </c>
      <c r="AC313" s="126" t="s">
        <v>607</v>
      </c>
      <c r="AD313" s="126" t="s">
        <v>608</v>
      </c>
      <c r="AE313" s="227">
        <v>0</v>
      </c>
      <c r="AF313" s="227">
        <v>0</v>
      </c>
      <c r="AG313" s="227">
        <v>0</v>
      </c>
      <c r="AH313" s="227">
        <v>0</v>
      </c>
      <c r="AJ313" s="126" t="s">
        <v>607</v>
      </c>
      <c r="AK313" s="126" t="s">
        <v>608</v>
      </c>
      <c r="AL313" s="227">
        <v>0</v>
      </c>
      <c r="AM313" s="227">
        <v>0</v>
      </c>
      <c r="AN313" s="227">
        <v>0</v>
      </c>
      <c r="AO313" s="227">
        <v>0</v>
      </c>
      <c r="AQ313" s="126" t="s">
        <v>607</v>
      </c>
      <c r="AR313" s="126" t="s">
        <v>608</v>
      </c>
      <c r="AS313" s="227">
        <v>0</v>
      </c>
      <c r="AT313" s="227">
        <v>0</v>
      </c>
      <c r="AU313" s="227">
        <v>0</v>
      </c>
      <c r="AV313" s="227">
        <v>0</v>
      </c>
      <c r="AX313" s="126" t="s">
        <v>607</v>
      </c>
      <c r="AY313" s="126" t="s">
        <v>608</v>
      </c>
      <c r="AZ313" s="227">
        <v>0</v>
      </c>
      <c r="BA313" s="227">
        <v>0</v>
      </c>
      <c r="BB313" s="227">
        <v>0</v>
      </c>
      <c r="BC313" s="227">
        <v>0</v>
      </c>
      <c r="BE313" s="126" t="s">
        <v>607</v>
      </c>
      <c r="BF313" s="126" t="s">
        <v>608</v>
      </c>
      <c r="BG313" s="227">
        <v>0</v>
      </c>
      <c r="BH313" s="227">
        <v>0</v>
      </c>
      <c r="BI313" s="227">
        <v>0</v>
      </c>
      <c r="BJ313" s="227">
        <v>0</v>
      </c>
      <c r="BL313" s="126" t="s">
        <v>607</v>
      </c>
      <c r="BM313" s="126" t="s">
        <v>608</v>
      </c>
      <c r="BN313" s="227">
        <v>0</v>
      </c>
      <c r="BO313" s="227">
        <v>0</v>
      </c>
      <c r="BP313" s="227">
        <v>0</v>
      </c>
      <c r="BQ313" s="227">
        <v>0</v>
      </c>
      <c r="BS313" s="126" t="s">
        <v>607</v>
      </c>
      <c r="BT313" s="126" t="s">
        <v>608</v>
      </c>
      <c r="BU313" s="227">
        <v>0</v>
      </c>
      <c r="BV313" s="227">
        <v>0</v>
      </c>
      <c r="BW313" s="227">
        <v>0</v>
      </c>
      <c r="BX313" s="227">
        <v>0</v>
      </c>
      <c r="BZ313" s="126" t="s">
        <v>607</v>
      </c>
      <c r="CA313" s="126" t="s">
        <v>608</v>
      </c>
      <c r="CB313" s="227">
        <v>0</v>
      </c>
      <c r="CC313" s="227">
        <v>0</v>
      </c>
      <c r="CD313" s="227">
        <v>0</v>
      </c>
      <c r="CE313" s="227">
        <v>0</v>
      </c>
    </row>
    <row r="314" spans="1:83">
      <c r="A314" s="126" t="s">
        <v>609</v>
      </c>
      <c r="B314" s="126" t="s">
        <v>610</v>
      </c>
      <c r="C314" s="227">
        <v>0</v>
      </c>
      <c r="D314" s="227">
        <v>0</v>
      </c>
      <c r="E314" s="227">
        <v>0</v>
      </c>
      <c r="F314" s="227">
        <v>0</v>
      </c>
      <c r="H314" s="126" t="s">
        <v>609</v>
      </c>
      <c r="I314" s="126" t="s">
        <v>610</v>
      </c>
      <c r="J314" s="227">
        <v>0</v>
      </c>
      <c r="K314" s="227">
        <v>0</v>
      </c>
      <c r="L314" s="227">
        <v>0</v>
      </c>
      <c r="M314" s="227">
        <v>0</v>
      </c>
      <c r="O314" s="126" t="s">
        <v>609</v>
      </c>
      <c r="P314" s="126" t="s">
        <v>610</v>
      </c>
      <c r="Q314" s="227">
        <v>0</v>
      </c>
      <c r="R314" s="227">
        <v>0</v>
      </c>
      <c r="S314" s="227">
        <v>0</v>
      </c>
      <c r="T314" s="227">
        <v>0</v>
      </c>
      <c r="V314" s="126" t="s">
        <v>609</v>
      </c>
      <c r="W314" s="126" t="s">
        <v>610</v>
      </c>
      <c r="X314" s="227">
        <v>0</v>
      </c>
      <c r="Y314" s="227">
        <v>0</v>
      </c>
      <c r="Z314" s="227">
        <v>0</v>
      </c>
      <c r="AA314" s="227">
        <v>0</v>
      </c>
      <c r="AC314" s="126" t="s">
        <v>609</v>
      </c>
      <c r="AD314" s="126" t="s">
        <v>610</v>
      </c>
      <c r="AE314" s="227">
        <v>0</v>
      </c>
      <c r="AF314" s="227">
        <v>0</v>
      </c>
      <c r="AG314" s="227">
        <v>0</v>
      </c>
      <c r="AH314" s="227">
        <v>0</v>
      </c>
      <c r="AJ314" s="126" t="s">
        <v>609</v>
      </c>
      <c r="AK314" s="126" t="s">
        <v>610</v>
      </c>
      <c r="AL314" s="227">
        <v>0</v>
      </c>
      <c r="AM314" s="227">
        <v>0</v>
      </c>
      <c r="AN314" s="227">
        <v>0</v>
      </c>
      <c r="AO314" s="227">
        <v>0</v>
      </c>
      <c r="AQ314" s="126" t="s">
        <v>609</v>
      </c>
      <c r="AR314" s="126" t="s">
        <v>610</v>
      </c>
      <c r="AS314" s="227">
        <v>0</v>
      </c>
      <c r="AT314" s="227">
        <v>0</v>
      </c>
      <c r="AU314" s="227">
        <v>0</v>
      </c>
      <c r="AV314" s="227">
        <v>0</v>
      </c>
      <c r="AX314" s="126" t="s">
        <v>609</v>
      </c>
      <c r="AY314" s="126" t="s">
        <v>610</v>
      </c>
      <c r="AZ314" s="227">
        <v>0</v>
      </c>
      <c r="BA314" s="227">
        <v>0</v>
      </c>
      <c r="BB314" s="227">
        <v>0</v>
      </c>
      <c r="BC314" s="227">
        <v>0</v>
      </c>
      <c r="BE314" s="126" t="s">
        <v>609</v>
      </c>
      <c r="BF314" s="126" t="s">
        <v>610</v>
      </c>
      <c r="BG314" s="227">
        <v>0</v>
      </c>
      <c r="BH314" s="227">
        <v>0</v>
      </c>
      <c r="BI314" s="227">
        <v>0</v>
      </c>
      <c r="BJ314" s="227">
        <v>0</v>
      </c>
      <c r="BL314" s="126" t="s">
        <v>609</v>
      </c>
      <c r="BM314" s="126" t="s">
        <v>610</v>
      </c>
      <c r="BN314" s="227">
        <v>0</v>
      </c>
      <c r="BO314" s="227">
        <v>0</v>
      </c>
      <c r="BP314" s="227">
        <v>0</v>
      </c>
      <c r="BQ314" s="227">
        <v>0</v>
      </c>
      <c r="BS314" s="126" t="s">
        <v>609</v>
      </c>
      <c r="BT314" s="126" t="s">
        <v>610</v>
      </c>
      <c r="BU314" s="227">
        <v>0</v>
      </c>
      <c r="BV314" s="227">
        <v>0</v>
      </c>
      <c r="BW314" s="227">
        <v>0</v>
      </c>
      <c r="BX314" s="227">
        <v>0</v>
      </c>
      <c r="BZ314" s="126" t="s">
        <v>609</v>
      </c>
      <c r="CA314" s="126" t="s">
        <v>610</v>
      </c>
      <c r="CB314" s="227">
        <v>0</v>
      </c>
      <c r="CC314" s="227">
        <v>0</v>
      </c>
      <c r="CD314" s="227">
        <v>0</v>
      </c>
      <c r="CE314" s="227">
        <v>0</v>
      </c>
    </row>
    <row r="315" spans="1:83">
      <c r="A315" s="126" t="s">
        <v>611</v>
      </c>
      <c r="B315" s="126" t="s">
        <v>612</v>
      </c>
      <c r="C315" s="227">
        <v>0</v>
      </c>
      <c r="D315" s="227">
        <v>0</v>
      </c>
      <c r="E315" s="227">
        <v>0</v>
      </c>
      <c r="F315" s="227">
        <v>0</v>
      </c>
      <c r="H315" s="126" t="s">
        <v>611</v>
      </c>
      <c r="I315" s="126" t="s">
        <v>612</v>
      </c>
      <c r="J315" s="227">
        <v>0</v>
      </c>
      <c r="K315" s="227">
        <v>0</v>
      </c>
      <c r="L315" s="227">
        <v>0</v>
      </c>
      <c r="M315" s="227">
        <v>0</v>
      </c>
      <c r="O315" s="126" t="s">
        <v>611</v>
      </c>
      <c r="P315" s="126" t="s">
        <v>612</v>
      </c>
      <c r="Q315" s="227">
        <v>0</v>
      </c>
      <c r="R315" s="227">
        <v>0</v>
      </c>
      <c r="S315" s="227">
        <v>0</v>
      </c>
      <c r="T315" s="227">
        <v>0</v>
      </c>
      <c r="V315" s="126" t="s">
        <v>611</v>
      </c>
      <c r="W315" s="126" t="s">
        <v>612</v>
      </c>
      <c r="X315" s="227">
        <v>0</v>
      </c>
      <c r="Y315" s="227">
        <v>0</v>
      </c>
      <c r="Z315" s="227">
        <v>0</v>
      </c>
      <c r="AA315" s="227">
        <v>0</v>
      </c>
      <c r="AC315" s="126" t="s">
        <v>611</v>
      </c>
      <c r="AD315" s="126" t="s">
        <v>612</v>
      </c>
      <c r="AE315" s="227">
        <v>0</v>
      </c>
      <c r="AF315" s="227">
        <v>0</v>
      </c>
      <c r="AG315" s="227">
        <v>0</v>
      </c>
      <c r="AH315" s="227">
        <v>0</v>
      </c>
      <c r="AJ315" s="126" t="s">
        <v>611</v>
      </c>
      <c r="AK315" s="126" t="s">
        <v>612</v>
      </c>
      <c r="AL315" s="227">
        <v>0</v>
      </c>
      <c r="AM315" s="227">
        <v>0</v>
      </c>
      <c r="AN315" s="227">
        <v>0</v>
      </c>
      <c r="AO315" s="227">
        <v>0</v>
      </c>
      <c r="AQ315" s="126" t="s">
        <v>611</v>
      </c>
      <c r="AR315" s="126" t="s">
        <v>612</v>
      </c>
      <c r="AS315" s="227">
        <v>0</v>
      </c>
      <c r="AT315" s="227">
        <v>0</v>
      </c>
      <c r="AU315" s="227">
        <v>0</v>
      </c>
      <c r="AV315" s="227">
        <v>0</v>
      </c>
      <c r="AX315" s="126" t="s">
        <v>611</v>
      </c>
      <c r="AY315" s="126" t="s">
        <v>612</v>
      </c>
      <c r="AZ315" s="227">
        <v>0</v>
      </c>
      <c r="BA315" s="227">
        <v>0</v>
      </c>
      <c r="BB315" s="227">
        <v>0</v>
      </c>
      <c r="BC315" s="227">
        <v>0</v>
      </c>
      <c r="BE315" s="126" t="s">
        <v>611</v>
      </c>
      <c r="BF315" s="126" t="s">
        <v>612</v>
      </c>
      <c r="BG315" s="227">
        <v>0</v>
      </c>
      <c r="BH315" s="227">
        <v>0</v>
      </c>
      <c r="BI315" s="227">
        <v>0</v>
      </c>
      <c r="BJ315" s="227">
        <v>0</v>
      </c>
      <c r="BL315" s="126" t="s">
        <v>611</v>
      </c>
      <c r="BM315" s="126" t="s">
        <v>612</v>
      </c>
      <c r="BN315" s="227">
        <v>0</v>
      </c>
      <c r="BO315" s="227">
        <v>0</v>
      </c>
      <c r="BP315" s="227">
        <v>0</v>
      </c>
      <c r="BQ315" s="227">
        <v>0</v>
      </c>
      <c r="BS315" s="126" t="s">
        <v>611</v>
      </c>
      <c r="BT315" s="126" t="s">
        <v>612</v>
      </c>
      <c r="BU315" s="227">
        <v>0</v>
      </c>
      <c r="BV315" s="227">
        <v>0</v>
      </c>
      <c r="BW315" s="227">
        <v>0</v>
      </c>
      <c r="BX315" s="227">
        <v>0</v>
      </c>
      <c r="BZ315" s="126" t="s">
        <v>611</v>
      </c>
      <c r="CA315" s="126" t="s">
        <v>612</v>
      </c>
      <c r="CB315" s="227">
        <v>0</v>
      </c>
      <c r="CC315" s="227">
        <v>0</v>
      </c>
      <c r="CD315" s="227">
        <v>0</v>
      </c>
      <c r="CE315" s="227">
        <v>0</v>
      </c>
    </row>
    <row r="316" spans="1:83">
      <c r="A316" s="126" t="s">
        <v>613</v>
      </c>
      <c r="B316" s="126" t="s">
        <v>614</v>
      </c>
      <c r="C316" s="227">
        <v>0</v>
      </c>
      <c r="D316" s="227">
        <v>0</v>
      </c>
      <c r="E316" s="227">
        <v>0</v>
      </c>
      <c r="F316" s="227">
        <v>0</v>
      </c>
      <c r="H316" s="126" t="s">
        <v>613</v>
      </c>
      <c r="I316" s="126" t="s">
        <v>614</v>
      </c>
      <c r="J316" s="227">
        <v>0</v>
      </c>
      <c r="K316" s="227">
        <v>0</v>
      </c>
      <c r="L316" s="227">
        <v>0</v>
      </c>
      <c r="M316" s="227">
        <v>0</v>
      </c>
      <c r="O316" s="126" t="s">
        <v>613</v>
      </c>
      <c r="P316" s="126" t="s">
        <v>614</v>
      </c>
      <c r="Q316" s="227">
        <v>0</v>
      </c>
      <c r="R316" s="227">
        <v>0</v>
      </c>
      <c r="S316" s="227">
        <v>0</v>
      </c>
      <c r="T316" s="227">
        <v>0</v>
      </c>
      <c r="V316" s="126" t="s">
        <v>613</v>
      </c>
      <c r="W316" s="126" t="s">
        <v>614</v>
      </c>
      <c r="X316" s="227">
        <v>0</v>
      </c>
      <c r="Y316" s="227">
        <v>0</v>
      </c>
      <c r="Z316" s="227">
        <v>0</v>
      </c>
      <c r="AA316" s="227">
        <v>0</v>
      </c>
      <c r="AC316" s="126" t="s">
        <v>613</v>
      </c>
      <c r="AD316" s="126" t="s">
        <v>614</v>
      </c>
      <c r="AE316" s="227">
        <v>0</v>
      </c>
      <c r="AF316" s="227">
        <v>0</v>
      </c>
      <c r="AG316" s="227">
        <v>0</v>
      </c>
      <c r="AH316" s="227">
        <v>0</v>
      </c>
      <c r="AJ316" s="126" t="s">
        <v>613</v>
      </c>
      <c r="AK316" s="126" t="s">
        <v>614</v>
      </c>
      <c r="AL316" s="227">
        <v>0</v>
      </c>
      <c r="AM316" s="227">
        <v>0</v>
      </c>
      <c r="AN316" s="227">
        <v>0</v>
      </c>
      <c r="AO316" s="227">
        <v>0</v>
      </c>
      <c r="AQ316" s="126" t="s">
        <v>613</v>
      </c>
      <c r="AR316" s="126" t="s">
        <v>614</v>
      </c>
      <c r="AS316" s="227">
        <v>0</v>
      </c>
      <c r="AT316" s="227">
        <v>0</v>
      </c>
      <c r="AU316" s="227">
        <v>0</v>
      </c>
      <c r="AV316" s="227">
        <v>0</v>
      </c>
      <c r="AX316" s="126" t="s">
        <v>613</v>
      </c>
      <c r="AY316" s="126" t="s">
        <v>614</v>
      </c>
      <c r="AZ316" s="227">
        <v>0</v>
      </c>
      <c r="BA316" s="227">
        <v>0</v>
      </c>
      <c r="BB316" s="227">
        <v>0</v>
      </c>
      <c r="BC316" s="227">
        <v>0</v>
      </c>
      <c r="BE316" s="126" t="s">
        <v>613</v>
      </c>
      <c r="BF316" s="126" t="s">
        <v>614</v>
      </c>
      <c r="BG316" s="227">
        <v>0</v>
      </c>
      <c r="BH316" s="227">
        <v>0</v>
      </c>
      <c r="BI316" s="227">
        <v>0</v>
      </c>
      <c r="BJ316" s="227">
        <v>0</v>
      </c>
      <c r="BL316" s="126" t="s">
        <v>613</v>
      </c>
      <c r="BM316" s="126" t="s">
        <v>614</v>
      </c>
      <c r="BN316" s="227">
        <v>0</v>
      </c>
      <c r="BO316" s="227">
        <v>0</v>
      </c>
      <c r="BP316" s="227">
        <v>0</v>
      </c>
      <c r="BQ316" s="227">
        <v>0</v>
      </c>
      <c r="BS316" s="126" t="s">
        <v>613</v>
      </c>
      <c r="BT316" s="126" t="s">
        <v>614</v>
      </c>
      <c r="BU316" s="227">
        <v>0</v>
      </c>
      <c r="BV316" s="227">
        <v>0</v>
      </c>
      <c r="BW316" s="227">
        <v>0</v>
      </c>
      <c r="BX316" s="227">
        <v>0</v>
      </c>
      <c r="BZ316" s="126" t="s">
        <v>613</v>
      </c>
      <c r="CA316" s="126" t="s">
        <v>614</v>
      </c>
      <c r="CB316" s="227">
        <v>0</v>
      </c>
      <c r="CC316" s="227">
        <v>0</v>
      </c>
      <c r="CD316" s="227">
        <v>0</v>
      </c>
      <c r="CE316" s="227">
        <v>0</v>
      </c>
    </row>
    <row r="317" spans="1:83">
      <c r="A317" s="126" t="s">
        <v>615</v>
      </c>
      <c r="B317" s="126" t="s">
        <v>616</v>
      </c>
      <c r="C317" s="227">
        <v>0</v>
      </c>
      <c r="D317" s="227">
        <v>0</v>
      </c>
      <c r="E317" s="227">
        <v>0</v>
      </c>
      <c r="F317" s="227">
        <v>0</v>
      </c>
      <c r="H317" s="126" t="s">
        <v>615</v>
      </c>
      <c r="I317" s="126" t="s">
        <v>616</v>
      </c>
      <c r="J317" s="227">
        <v>0</v>
      </c>
      <c r="K317" s="227">
        <v>0</v>
      </c>
      <c r="L317" s="227">
        <v>0</v>
      </c>
      <c r="M317" s="227">
        <v>0</v>
      </c>
      <c r="O317" s="126" t="s">
        <v>615</v>
      </c>
      <c r="P317" s="126" t="s">
        <v>616</v>
      </c>
      <c r="Q317" s="227">
        <v>0</v>
      </c>
      <c r="R317" s="227">
        <v>0</v>
      </c>
      <c r="S317" s="227">
        <v>0</v>
      </c>
      <c r="T317" s="227">
        <v>0</v>
      </c>
      <c r="V317" s="126" t="s">
        <v>615</v>
      </c>
      <c r="W317" s="126" t="s">
        <v>616</v>
      </c>
      <c r="X317" s="227">
        <v>0</v>
      </c>
      <c r="Y317" s="227">
        <v>0</v>
      </c>
      <c r="Z317" s="227">
        <v>0</v>
      </c>
      <c r="AA317" s="227">
        <v>0</v>
      </c>
      <c r="AC317" s="126" t="s">
        <v>615</v>
      </c>
      <c r="AD317" s="126" t="s">
        <v>616</v>
      </c>
      <c r="AE317" s="227">
        <v>0</v>
      </c>
      <c r="AF317" s="227">
        <v>0</v>
      </c>
      <c r="AG317" s="227">
        <v>0</v>
      </c>
      <c r="AH317" s="227">
        <v>0</v>
      </c>
      <c r="AJ317" s="126" t="s">
        <v>615</v>
      </c>
      <c r="AK317" s="126" t="s">
        <v>616</v>
      </c>
      <c r="AL317" s="227">
        <v>0</v>
      </c>
      <c r="AM317" s="227">
        <v>0</v>
      </c>
      <c r="AN317" s="227">
        <v>0</v>
      </c>
      <c r="AO317" s="227">
        <v>0</v>
      </c>
      <c r="AQ317" s="126" t="s">
        <v>615</v>
      </c>
      <c r="AR317" s="126" t="s">
        <v>616</v>
      </c>
      <c r="AS317" s="227">
        <v>0</v>
      </c>
      <c r="AT317" s="227">
        <v>0</v>
      </c>
      <c r="AU317" s="227">
        <v>0</v>
      </c>
      <c r="AV317" s="227">
        <v>0</v>
      </c>
      <c r="AX317" s="126" t="s">
        <v>615</v>
      </c>
      <c r="AY317" s="126" t="s">
        <v>616</v>
      </c>
      <c r="AZ317" s="227">
        <v>0</v>
      </c>
      <c r="BA317" s="227">
        <v>0</v>
      </c>
      <c r="BB317" s="227">
        <v>0</v>
      </c>
      <c r="BC317" s="227">
        <v>0</v>
      </c>
      <c r="BE317" s="126" t="s">
        <v>615</v>
      </c>
      <c r="BF317" s="126" t="s">
        <v>616</v>
      </c>
      <c r="BG317" s="227">
        <v>0</v>
      </c>
      <c r="BH317" s="227">
        <v>0</v>
      </c>
      <c r="BI317" s="227">
        <v>0</v>
      </c>
      <c r="BJ317" s="227">
        <v>0</v>
      </c>
      <c r="BL317" s="126" t="s">
        <v>615</v>
      </c>
      <c r="BM317" s="126" t="s">
        <v>616</v>
      </c>
      <c r="BN317" s="227">
        <v>0</v>
      </c>
      <c r="BO317" s="227">
        <v>0</v>
      </c>
      <c r="BP317" s="227">
        <v>0</v>
      </c>
      <c r="BQ317" s="227">
        <v>0</v>
      </c>
      <c r="BS317" s="126" t="s">
        <v>615</v>
      </c>
      <c r="BT317" s="126" t="s">
        <v>616</v>
      </c>
      <c r="BU317" s="227">
        <v>0</v>
      </c>
      <c r="BV317" s="227">
        <v>0</v>
      </c>
      <c r="BW317" s="227">
        <v>0</v>
      </c>
      <c r="BX317" s="227">
        <v>0</v>
      </c>
      <c r="BZ317" s="126" t="s">
        <v>615</v>
      </c>
      <c r="CA317" s="126" t="s">
        <v>616</v>
      </c>
      <c r="CB317" s="227">
        <v>0</v>
      </c>
      <c r="CC317" s="227">
        <v>0</v>
      </c>
      <c r="CD317" s="227">
        <v>0</v>
      </c>
      <c r="CE317" s="227">
        <v>0</v>
      </c>
    </row>
    <row r="318" spans="1:83">
      <c r="A318" s="126" t="s">
        <v>1145</v>
      </c>
      <c r="B318" s="126" t="s">
        <v>1152</v>
      </c>
      <c r="C318" s="227">
        <v>0</v>
      </c>
      <c r="D318" s="227">
        <v>0</v>
      </c>
      <c r="E318" s="227">
        <v>0</v>
      </c>
      <c r="F318" s="227">
        <v>0</v>
      </c>
      <c r="H318" s="126" t="s">
        <v>1145</v>
      </c>
      <c r="I318" s="126" t="s">
        <v>1152</v>
      </c>
      <c r="J318" s="227">
        <v>0</v>
      </c>
      <c r="K318" s="227">
        <v>0</v>
      </c>
      <c r="L318" s="227">
        <v>0</v>
      </c>
      <c r="M318" s="227">
        <v>0</v>
      </c>
      <c r="O318" s="126" t="s">
        <v>1145</v>
      </c>
      <c r="P318" s="126" t="s">
        <v>1152</v>
      </c>
      <c r="Q318" s="227">
        <v>0</v>
      </c>
      <c r="R318" s="227">
        <v>0</v>
      </c>
      <c r="S318" s="227">
        <v>0</v>
      </c>
      <c r="T318" s="227">
        <v>0</v>
      </c>
      <c r="V318" s="126" t="s">
        <v>1145</v>
      </c>
      <c r="W318" s="126" t="s">
        <v>1152</v>
      </c>
      <c r="X318" s="227">
        <v>0</v>
      </c>
      <c r="Y318" s="227">
        <v>0</v>
      </c>
      <c r="Z318" s="227">
        <v>0</v>
      </c>
      <c r="AA318" s="227">
        <v>0</v>
      </c>
      <c r="AC318" s="126" t="s">
        <v>1145</v>
      </c>
      <c r="AD318" s="126" t="s">
        <v>1152</v>
      </c>
      <c r="AE318" s="227">
        <v>0</v>
      </c>
      <c r="AF318" s="227">
        <v>0</v>
      </c>
      <c r="AG318" s="227">
        <v>0</v>
      </c>
      <c r="AH318" s="227">
        <v>0</v>
      </c>
      <c r="AJ318" s="126" t="s">
        <v>1145</v>
      </c>
      <c r="AK318" s="126" t="s">
        <v>1152</v>
      </c>
      <c r="AL318" s="227">
        <v>0</v>
      </c>
      <c r="AM318" s="227">
        <v>0</v>
      </c>
      <c r="AN318" s="227">
        <v>0</v>
      </c>
      <c r="AO318" s="227">
        <v>0</v>
      </c>
      <c r="AQ318" s="126" t="s">
        <v>1145</v>
      </c>
      <c r="AR318" s="126" t="s">
        <v>1152</v>
      </c>
      <c r="AS318" s="227">
        <v>0</v>
      </c>
      <c r="AT318" s="227">
        <v>0</v>
      </c>
      <c r="AU318" s="227">
        <v>0</v>
      </c>
      <c r="AV318" s="227">
        <v>0</v>
      </c>
      <c r="AX318" s="126" t="s">
        <v>1145</v>
      </c>
      <c r="AY318" s="126" t="s">
        <v>1152</v>
      </c>
      <c r="AZ318" s="227">
        <v>0</v>
      </c>
      <c r="BA318" s="227">
        <v>0</v>
      </c>
      <c r="BB318" s="227">
        <v>0</v>
      </c>
      <c r="BC318" s="227">
        <v>0</v>
      </c>
      <c r="BE318" s="126" t="s">
        <v>1145</v>
      </c>
      <c r="BF318" s="126" t="s">
        <v>1152</v>
      </c>
      <c r="BG318" s="227">
        <v>0</v>
      </c>
      <c r="BH318" s="227">
        <v>0</v>
      </c>
      <c r="BI318" s="227">
        <v>0</v>
      </c>
      <c r="BJ318" s="227">
        <v>0</v>
      </c>
      <c r="BL318" s="126" t="s">
        <v>1145</v>
      </c>
      <c r="BM318" s="126" t="s">
        <v>1152</v>
      </c>
      <c r="BN318" s="227">
        <v>0</v>
      </c>
      <c r="BO318" s="227">
        <v>0</v>
      </c>
      <c r="BP318" s="227">
        <v>0</v>
      </c>
      <c r="BQ318" s="227">
        <v>0</v>
      </c>
      <c r="BS318" s="126" t="s">
        <v>1145</v>
      </c>
      <c r="BT318" s="126" t="s">
        <v>1152</v>
      </c>
      <c r="BU318" s="227">
        <v>0</v>
      </c>
      <c r="BV318" s="227">
        <v>0</v>
      </c>
      <c r="BW318" s="227">
        <v>0</v>
      </c>
      <c r="BX318" s="227">
        <v>0</v>
      </c>
      <c r="BZ318" s="126" t="s">
        <v>1145</v>
      </c>
      <c r="CA318" s="126" t="s">
        <v>1152</v>
      </c>
      <c r="CB318" s="227">
        <v>0</v>
      </c>
      <c r="CC318" s="227">
        <v>0</v>
      </c>
      <c r="CD318" s="227">
        <v>0</v>
      </c>
      <c r="CE318" s="227">
        <v>0</v>
      </c>
    </row>
  </sheetData>
  <autoFilter ref="A3:N310" xr:uid="{00000000-0009-0000-0000-000008000000}"/>
  <mergeCells count="12">
    <mergeCell ref="BL1:BQ1"/>
    <mergeCell ref="BS1:BX1"/>
    <mergeCell ref="BZ1:CE1"/>
    <mergeCell ref="AJ1:AO1"/>
    <mergeCell ref="AQ1:AV1"/>
    <mergeCell ref="AX1:BC1"/>
    <mergeCell ref="BE1:BJ1"/>
    <mergeCell ref="A1:F1"/>
    <mergeCell ref="H1:M1"/>
    <mergeCell ref="O1:T1"/>
    <mergeCell ref="V1:AA1"/>
    <mergeCell ref="AC1:AH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97</vt:i4>
      </vt:variant>
    </vt:vector>
  </HeadingPairs>
  <TitlesOfParts>
    <vt:vector size="125" baseType="lpstr">
      <vt:lpstr>Totals Disclaimer</vt:lpstr>
      <vt:lpstr>Notes and Budget Drivers</vt:lpstr>
      <vt:lpstr>summary</vt:lpstr>
      <vt:lpstr>holdharmless</vt:lpstr>
      <vt:lpstr>Enroll and AV Projections</vt:lpstr>
      <vt:lpstr>Per Pupil Rate</vt:lpstr>
      <vt:lpstr>SpED</vt:lpstr>
      <vt:lpstr>SEBB</vt:lpstr>
      <vt:lpstr>Proto Model Changes</vt:lpstr>
      <vt:lpstr>Jan 2020 Apport Enroll</vt:lpstr>
      <vt:lpstr>Maintenance</vt:lpstr>
      <vt:lpstr>Supplemental</vt:lpstr>
      <vt:lpstr>ExcessLevy</vt:lpstr>
      <vt:lpstr>Maintenance CL </vt:lpstr>
      <vt:lpstr>Supplemental CL</vt:lpstr>
      <vt:lpstr>ExcessLevy CL</vt:lpstr>
      <vt:lpstr>2020-21 enroll CL</vt:lpstr>
      <vt:lpstr>2021-22 enroll CL</vt:lpstr>
      <vt:lpstr>2022-23 enroll CL</vt:lpstr>
      <vt:lpstr>Maintenance F195F</vt:lpstr>
      <vt:lpstr>Supplemental F195F</vt:lpstr>
      <vt:lpstr>ExcessLevy F195F</vt:lpstr>
      <vt:lpstr>2020-21 enroll F195F</vt:lpstr>
      <vt:lpstr>2021-22 enroll F195F</vt:lpstr>
      <vt:lpstr>2022-23 enroll F195F</vt:lpstr>
      <vt:lpstr>Jan 2020 Apport</vt:lpstr>
      <vt:lpstr>School Year 2019-2020</vt:lpstr>
      <vt:lpstr>School Year 2019-20 SPED coop</vt:lpstr>
      <vt:lpstr>_ESD112</vt:lpstr>
      <vt:lpstr>Apport</vt:lpstr>
      <vt:lpstr>CertInc</vt:lpstr>
      <vt:lpstr>Certinsfactor</vt:lpstr>
      <vt:lpstr>CertMaint</vt:lpstr>
      <vt:lpstr>ClassInc</vt:lpstr>
      <vt:lpstr>Classinsfactor</vt:lpstr>
      <vt:lpstr>ClassMaint</vt:lpstr>
      <vt:lpstr>EnacProto_CL</vt:lpstr>
      <vt:lpstr>EnacProto_F195F</vt:lpstr>
      <vt:lpstr>EnacProto_Flat</vt:lpstr>
      <vt:lpstr>EnacSEBB_CL</vt:lpstr>
      <vt:lpstr>EnacSEBB_F195F</vt:lpstr>
      <vt:lpstr>EnacSEBB_Flat</vt:lpstr>
      <vt:lpstr>EnacSY201920</vt:lpstr>
      <vt:lpstr>EnacSY201920CL</vt:lpstr>
      <vt:lpstr>EnacSY201920F195F</vt:lpstr>
      <vt:lpstr>EnacSY202021</vt:lpstr>
      <vt:lpstr>EnacSY202021CL</vt:lpstr>
      <vt:lpstr>EnacSY202021F195F</vt:lpstr>
      <vt:lpstr>EnacSY202122</vt:lpstr>
      <vt:lpstr>EnacSY202122CL</vt:lpstr>
      <vt:lpstr>EnacSY202122F195F</vt:lpstr>
      <vt:lpstr>EnacSY202223</vt:lpstr>
      <vt:lpstr>EnacSY202223CL</vt:lpstr>
      <vt:lpstr>EnacSY202223F195F</vt:lpstr>
      <vt:lpstr>GovProto_CL</vt:lpstr>
      <vt:lpstr>GovProto_F195F</vt:lpstr>
      <vt:lpstr>GovProto_Flat</vt:lpstr>
      <vt:lpstr>GovSEBB_CL</vt:lpstr>
      <vt:lpstr>GovSEBB_F195F</vt:lpstr>
      <vt:lpstr>GovSEBB_Flat</vt:lpstr>
      <vt:lpstr>HoldHarmless</vt:lpstr>
      <vt:lpstr>HouseProto_CL</vt:lpstr>
      <vt:lpstr>HouseProto_F195F</vt:lpstr>
      <vt:lpstr>HouseProto_Flat</vt:lpstr>
      <vt:lpstr>HouseSEBB_CL</vt:lpstr>
      <vt:lpstr>HouseSEBB_F195F</vt:lpstr>
      <vt:lpstr>HouseSEBB_Flat</vt:lpstr>
      <vt:lpstr>Insrate</vt:lpstr>
      <vt:lpstr>levy</vt:lpstr>
      <vt:lpstr>levyCL</vt:lpstr>
      <vt:lpstr>levyF195F</vt:lpstr>
      <vt:lpstr>MaintSY201920</vt:lpstr>
      <vt:lpstr>MaintSY201920CL</vt:lpstr>
      <vt:lpstr>MaintSY201920F195F</vt:lpstr>
      <vt:lpstr>MaintSY202021</vt:lpstr>
      <vt:lpstr>MaintSY202021CL</vt:lpstr>
      <vt:lpstr>MaintSY202021F195F</vt:lpstr>
      <vt:lpstr>MaintSY202122</vt:lpstr>
      <vt:lpstr>MaintSY202122CL</vt:lpstr>
      <vt:lpstr>MaintSY202122F195F</vt:lpstr>
      <vt:lpstr>MaintSY202223</vt:lpstr>
      <vt:lpstr>MaintSY202223CL</vt:lpstr>
      <vt:lpstr>MaintSY202223F195F</vt:lpstr>
      <vt:lpstr>MSOC</vt:lpstr>
      <vt:lpstr>MSOC912ehc</vt:lpstr>
      <vt:lpstr>MSOCcte</vt:lpstr>
      <vt:lpstr>MSOCsc</vt:lpstr>
      <vt:lpstr>'Notes and Budget Drivers'!Print_Area</vt:lpstr>
      <vt:lpstr>summary!Print_Area</vt:lpstr>
      <vt:lpstr>holdharmless!Print_Titles</vt:lpstr>
      <vt:lpstr>RSCY</vt:lpstr>
      <vt:lpstr>RSMaint202021</vt:lpstr>
      <vt:lpstr>RSMaint202122</vt:lpstr>
      <vt:lpstr>RSMaint202223</vt:lpstr>
      <vt:lpstr>RSSen202021</vt:lpstr>
      <vt:lpstr>RSSen202122</vt:lpstr>
      <vt:lpstr>RSSen202223</vt:lpstr>
      <vt:lpstr>RSVocCY</vt:lpstr>
      <vt:lpstr>RSVocMaint202021</vt:lpstr>
      <vt:lpstr>RSVocMaint202122</vt:lpstr>
      <vt:lpstr>RSVocMaint202223</vt:lpstr>
      <vt:lpstr>RSVocSen202021</vt:lpstr>
      <vt:lpstr>RSVocSen202122</vt:lpstr>
      <vt:lpstr>RSVocSen202223</vt:lpstr>
      <vt:lpstr>SenProto_CL</vt:lpstr>
      <vt:lpstr>SenProto_F195F</vt:lpstr>
      <vt:lpstr>SenProto_Flat</vt:lpstr>
      <vt:lpstr>SenSEBB_CL</vt:lpstr>
      <vt:lpstr>SenSEBB_F195F</vt:lpstr>
      <vt:lpstr>SenSEBB_Flat</vt:lpstr>
      <vt:lpstr>SpEd_Apport</vt:lpstr>
      <vt:lpstr>SpEd_Enac_CL</vt:lpstr>
      <vt:lpstr>SpEd_Enac_F195F</vt:lpstr>
      <vt:lpstr>SpEd_Enac_Flat</vt:lpstr>
      <vt:lpstr>SpEd_Maint_CL</vt:lpstr>
      <vt:lpstr>SpEd_Maint_F195F</vt:lpstr>
      <vt:lpstr>SpEd_Maint_Flat</vt:lpstr>
      <vt:lpstr>SY201920Apport</vt:lpstr>
      <vt:lpstr>SY2019enroll</vt:lpstr>
      <vt:lpstr>SY202021enroll</vt:lpstr>
      <vt:lpstr>SY202021F195Fenroll</vt:lpstr>
      <vt:lpstr>SY202122enroll</vt:lpstr>
      <vt:lpstr>SY202122F195Fenroll</vt:lpstr>
      <vt:lpstr>SY202223enroll</vt:lpstr>
      <vt:lpstr>SY202223F195Fenroll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Michelle Matakas</dc:creator>
  <cp:lastModifiedBy>Michelle Matakas</cp:lastModifiedBy>
  <cp:lastPrinted>2020-03-11T16:41:03Z</cp:lastPrinted>
  <dcterms:created xsi:type="dcterms:W3CDTF">2018-04-11T14:13:34Z</dcterms:created>
  <dcterms:modified xsi:type="dcterms:W3CDTF">2020-07-31T00:12:58Z</dcterms:modified>
</cp:coreProperties>
</file>